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C:\Users\jill2\Desktop\DA_prac\ZudioSales\"/>
    </mc:Choice>
  </mc:AlternateContent>
  <xr:revisionPtr revIDLastSave="0" documentId="13_ncr:1_{94F3496B-D590-4DCD-9E7E-16587549C1D6}" xr6:coauthVersionLast="47" xr6:coauthVersionMax="47" xr10:uidLastSave="{00000000-0000-0000-0000-000000000000}"/>
  <bookViews>
    <workbookView xWindow="-108" yWindow="-108" windowWidth="23256" windowHeight="13896" activeTab="3" xr2:uid="{5F04851E-4E89-4F21-8346-F49C0E3C403F}"/>
  </bookViews>
  <sheets>
    <sheet name="Zudio_sales_data" sheetId="1" r:id="rId1"/>
    <sheet name="Table1" sheetId="2" r:id="rId2"/>
    <sheet name="PivotTables" sheetId="4" r:id="rId3"/>
    <sheet name="Dashboard" sheetId="3" r:id="rId4"/>
  </sheets>
  <definedNames>
    <definedName name="_xlnm._FilterDatabase" localSheetId="0" hidden="1">Zudio_sales_data!$A$1:$AB$7900</definedName>
    <definedName name="_xlcn.WorksheetConnection_Zudio_sales_data.xlsxTable1_11" hidden="1">Table1_1[]</definedName>
    <definedName name="ExternalData_1" localSheetId="1" hidden="1">Table1!$A$1:$AB$7900</definedName>
    <definedName name="Slicer_Clothing_Type1">#N/A</definedName>
    <definedName name="Slicer_State1">#N/A</definedName>
  </definedNames>
  <calcPr calcId="191029"/>
  <pivotCaches>
    <pivotCache cacheId="0" r:id="rId5"/>
    <pivotCache cacheId="1" r:id="rId6"/>
    <pivotCache cacheId="2" r:id="rId7"/>
    <pivotCache cacheId="3" r:id="rId8"/>
    <pivotCache cacheId="4" r:id="rId9"/>
    <pivotCache cacheId="5" r:id="rId10"/>
    <pivotCache cacheId="7" r:id="rId11"/>
    <pivotCache cacheId="8" r:id="rId12"/>
    <pivotCache cacheId="13" r:id="rId13"/>
  </pivotCaches>
  <extLst>
    <ext xmlns:x14="http://schemas.microsoft.com/office/spreadsheetml/2009/9/main" uri="{876F7934-8845-4945-9796-88D515C7AA90}">
      <x14:pivotCaches>
        <pivotCache cacheId="9" r:id="rId14"/>
        <pivotCache cacheId="10" r:id="rId15"/>
      </x14:pivotCaches>
    </ex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_1" name="Table1_1" connection="WorksheetConnection_Zudio_sales_data.xlsx!Table1_1"/>
        </x15:modelTables>
        <x15:extLst>
          <ext xmlns:x16="http://schemas.microsoft.com/office/spreadsheetml/2014/11/main" uri="{9835A34E-60A6-4A7C-AAB8-D5F71C897F49}">
            <x16:modelTimeGroupings>
              <x16:modelTimeGrouping tableName="Table1_1" columnName="Order Date" columnId="Order Date">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2" i="2" l="1"/>
  <c r="AC3" i="2"/>
  <c r="AC4" i="2"/>
  <c r="AC5" i="2"/>
  <c r="AC6" i="2"/>
  <c r="AC7"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C36" i="2"/>
  <c r="AC37" i="2"/>
  <c r="AC38" i="2"/>
  <c r="AC39" i="2"/>
  <c r="AC40" i="2"/>
  <c r="AC41" i="2"/>
  <c r="AC42" i="2"/>
  <c r="AC43" i="2"/>
  <c r="AC44" i="2"/>
  <c r="AC45" i="2"/>
  <c r="AC46" i="2"/>
  <c r="AC47" i="2"/>
  <c r="AC48" i="2"/>
  <c r="AC49" i="2"/>
  <c r="AC50" i="2"/>
  <c r="AC51" i="2"/>
  <c r="AC52" i="2"/>
  <c r="AC53" i="2"/>
  <c r="AC54" i="2"/>
  <c r="AC55" i="2"/>
  <c r="AC56" i="2"/>
  <c r="AC57" i="2"/>
  <c r="AC58" i="2"/>
  <c r="AC59" i="2"/>
  <c r="AC60" i="2"/>
  <c r="AC61" i="2"/>
  <c r="AC62" i="2"/>
  <c r="AC63" i="2"/>
  <c r="AC64" i="2"/>
  <c r="AC65" i="2"/>
  <c r="AC66" i="2"/>
  <c r="AC67" i="2"/>
  <c r="AC68" i="2"/>
  <c r="AC69" i="2"/>
  <c r="AC70" i="2"/>
  <c r="AC71" i="2"/>
  <c r="AC72" i="2"/>
  <c r="AC73" i="2"/>
  <c r="AC74" i="2"/>
  <c r="AC75" i="2"/>
  <c r="AC76" i="2"/>
  <c r="AC77" i="2"/>
  <c r="AC78" i="2"/>
  <c r="AC79" i="2"/>
  <c r="AC80" i="2"/>
  <c r="AC81" i="2"/>
  <c r="AC82" i="2"/>
  <c r="AC83" i="2"/>
  <c r="AC84" i="2"/>
  <c r="AC85" i="2"/>
  <c r="AC86" i="2"/>
  <c r="AC87" i="2"/>
  <c r="AC88" i="2"/>
  <c r="AC89" i="2"/>
  <c r="AC90" i="2"/>
  <c r="AC91" i="2"/>
  <c r="AC92" i="2"/>
  <c r="AC93" i="2"/>
  <c r="AC94" i="2"/>
  <c r="AC95" i="2"/>
  <c r="AC96" i="2"/>
  <c r="AC97" i="2"/>
  <c r="AC98" i="2"/>
  <c r="AC99" i="2"/>
  <c r="AC100" i="2"/>
  <c r="AC101" i="2"/>
  <c r="AC102" i="2"/>
  <c r="AC103" i="2"/>
  <c r="AC104" i="2"/>
  <c r="AC105" i="2"/>
  <c r="AC106" i="2"/>
  <c r="AC107" i="2"/>
  <c r="AC108" i="2"/>
  <c r="AC109" i="2"/>
  <c r="AC110" i="2"/>
  <c r="AC111" i="2"/>
  <c r="AC112" i="2"/>
  <c r="AC113" i="2"/>
  <c r="AC114" i="2"/>
  <c r="AC115" i="2"/>
  <c r="AC116" i="2"/>
  <c r="AC117" i="2"/>
  <c r="AC118" i="2"/>
  <c r="AC119" i="2"/>
  <c r="AC120" i="2"/>
  <c r="AC121" i="2"/>
  <c r="AC122" i="2"/>
  <c r="AC123" i="2"/>
  <c r="AC124" i="2"/>
  <c r="AC125" i="2"/>
  <c r="AC126" i="2"/>
  <c r="AC127" i="2"/>
  <c r="AC128" i="2"/>
  <c r="AC129" i="2"/>
  <c r="AC130" i="2"/>
  <c r="AC131" i="2"/>
  <c r="AC132" i="2"/>
  <c r="AC133" i="2"/>
  <c r="AC134" i="2"/>
  <c r="AC135" i="2"/>
  <c r="AC136" i="2"/>
  <c r="AC137" i="2"/>
  <c r="AC138" i="2"/>
  <c r="AC139" i="2"/>
  <c r="AC140" i="2"/>
  <c r="AC141" i="2"/>
  <c r="AC142" i="2"/>
  <c r="AC143" i="2"/>
  <c r="AC144" i="2"/>
  <c r="AC145" i="2"/>
  <c r="AC146" i="2"/>
  <c r="AC147" i="2"/>
  <c r="AC148" i="2"/>
  <c r="AC149" i="2"/>
  <c r="AC150" i="2"/>
  <c r="AC151" i="2"/>
  <c r="AC152" i="2"/>
  <c r="AC153" i="2"/>
  <c r="AC154" i="2"/>
  <c r="AC155" i="2"/>
  <c r="AC156" i="2"/>
  <c r="AC157" i="2"/>
  <c r="AC158" i="2"/>
  <c r="AC159" i="2"/>
  <c r="AC160" i="2"/>
  <c r="AC161" i="2"/>
  <c r="AC162" i="2"/>
  <c r="AC163" i="2"/>
  <c r="AC164" i="2"/>
  <c r="AC165" i="2"/>
  <c r="AC166" i="2"/>
  <c r="AC167" i="2"/>
  <c r="AC168" i="2"/>
  <c r="AC169" i="2"/>
  <c r="AC170" i="2"/>
  <c r="AC171" i="2"/>
  <c r="AC172" i="2"/>
  <c r="AC173" i="2"/>
  <c r="AC174" i="2"/>
  <c r="AC175" i="2"/>
  <c r="AC176" i="2"/>
  <c r="AC177" i="2"/>
  <c r="AC178" i="2"/>
  <c r="AC179" i="2"/>
  <c r="AC180" i="2"/>
  <c r="AC181" i="2"/>
  <c r="AC182" i="2"/>
  <c r="AC183" i="2"/>
  <c r="AC184" i="2"/>
  <c r="AC185" i="2"/>
  <c r="AC186" i="2"/>
  <c r="AC187" i="2"/>
  <c r="AC188" i="2"/>
  <c r="AC189" i="2"/>
  <c r="AC190" i="2"/>
  <c r="AC191" i="2"/>
  <c r="AC192" i="2"/>
  <c r="AC193" i="2"/>
  <c r="AC194" i="2"/>
  <c r="AC195" i="2"/>
  <c r="AC196" i="2"/>
  <c r="AC197" i="2"/>
  <c r="AC198" i="2"/>
  <c r="AC199" i="2"/>
  <c r="AC200" i="2"/>
  <c r="AC201" i="2"/>
  <c r="AC202" i="2"/>
  <c r="AC203" i="2"/>
  <c r="AC204" i="2"/>
  <c r="AC205" i="2"/>
  <c r="AC206" i="2"/>
  <c r="AC207" i="2"/>
  <c r="AC208" i="2"/>
  <c r="AC209" i="2"/>
  <c r="AC210" i="2"/>
  <c r="AC211" i="2"/>
  <c r="AC212" i="2"/>
  <c r="AC213" i="2"/>
  <c r="AC214" i="2"/>
  <c r="AC215" i="2"/>
  <c r="AC216" i="2"/>
  <c r="AC217" i="2"/>
  <c r="AC218" i="2"/>
  <c r="AC219" i="2"/>
  <c r="AC220" i="2"/>
  <c r="AC221" i="2"/>
  <c r="AC222" i="2"/>
  <c r="AC223" i="2"/>
  <c r="AC224" i="2"/>
  <c r="AC225" i="2"/>
  <c r="AC226" i="2"/>
  <c r="AC227" i="2"/>
  <c r="AC228" i="2"/>
  <c r="AC229" i="2"/>
  <c r="AC230" i="2"/>
  <c r="AC231" i="2"/>
  <c r="AC232" i="2"/>
  <c r="AC233" i="2"/>
  <c r="AC234" i="2"/>
  <c r="AC235" i="2"/>
  <c r="AC236" i="2"/>
  <c r="AC237" i="2"/>
  <c r="AC238" i="2"/>
  <c r="AC239" i="2"/>
  <c r="AC240" i="2"/>
  <c r="AC241" i="2"/>
  <c r="AC242" i="2"/>
  <c r="AC243" i="2"/>
  <c r="AC244" i="2"/>
  <c r="AC245" i="2"/>
  <c r="AC246" i="2"/>
  <c r="AC247" i="2"/>
  <c r="AC248" i="2"/>
  <c r="AC249" i="2"/>
  <c r="AC250" i="2"/>
  <c r="AC251" i="2"/>
  <c r="AC252" i="2"/>
  <c r="AC253" i="2"/>
  <c r="AC254" i="2"/>
  <c r="AC255" i="2"/>
  <c r="AC256" i="2"/>
  <c r="AC257" i="2"/>
  <c r="AC258" i="2"/>
  <c r="AC259" i="2"/>
  <c r="AC260" i="2"/>
  <c r="AC261" i="2"/>
  <c r="AC262" i="2"/>
  <c r="AC263" i="2"/>
  <c r="AC264" i="2"/>
  <c r="AC265" i="2"/>
  <c r="AC266" i="2"/>
  <c r="AC267" i="2"/>
  <c r="AC268" i="2"/>
  <c r="AC269" i="2"/>
  <c r="AC270" i="2"/>
  <c r="AC271" i="2"/>
  <c r="AC272" i="2"/>
  <c r="AC273" i="2"/>
  <c r="AC274" i="2"/>
  <c r="AC275" i="2"/>
  <c r="AC276" i="2"/>
  <c r="AC277" i="2"/>
  <c r="AC278" i="2"/>
  <c r="AC279" i="2"/>
  <c r="AC280" i="2"/>
  <c r="AC281" i="2"/>
  <c r="AC282" i="2"/>
  <c r="AC283" i="2"/>
  <c r="AC284" i="2"/>
  <c r="AC285" i="2"/>
  <c r="AC286" i="2"/>
  <c r="AC287" i="2"/>
  <c r="AC288" i="2"/>
  <c r="AC289" i="2"/>
  <c r="AC290" i="2"/>
  <c r="AC291" i="2"/>
  <c r="AC292" i="2"/>
  <c r="AC293" i="2"/>
  <c r="AC294" i="2"/>
  <c r="AC295" i="2"/>
  <c r="AC296" i="2"/>
  <c r="AC297" i="2"/>
  <c r="AC298" i="2"/>
  <c r="AC299" i="2"/>
  <c r="AC300" i="2"/>
  <c r="AC301" i="2"/>
  <c r="AC302" i="2"/>
  <c r="AC303" i="2"/>
  <c r="AC304" i="2"/>
  <c r="AC305" i="2"/>
  <c r="AC306" i="2"/>
  <c r="AC307" i="2"/>
  <c r="AC308" i="2"/>
  <c r="AC309" i="2"/>
  <c r="AC310" i="2"/>
  <c r="AC311" i="2"/>
  <c r="AC312" i="2"/>
  <c r="AC313" i="2"/>
  <c r="AC314" i="2"/>
  <c r="AC315" i="2"/>
  <c r="AC316" i="2"/>
  <c r="AC317" i="2"/>
  <c r="AC318" i="2"/>
  <c r="AC319" i="2"/>
  <c r="AC320" i="2"/>
  <c r="AC321" i="2"/>
  <c r="AC322" i="2"/>
  <c r="AC323" i="2"/>
  <c r="AC324" i="2"/>
  <c r="AC325" i="2"/>
  <c r="AC326" i="2"/>
  <c r="AC327" i="2"/>
  <c r="AC328" i="2"/>
  <c r="AC329" i="2"/>
  <c r="AC330" i="2"/>
  <c r="AC331" i="2"/>
  <c r="AC332" i="2"/>
  <c r="AC333" i="2"/>
  <c r="AC334" i="2"/>
  <c r="AC335" i="2"/>
  <c r="AC336" i="2"/>
  <c r="AC337" i="2"/>
  <c r="AC338" i="2"/>
  <c r="AC339" i="2"/>
  <c r="AC340" i="2"/>
  <c r="AC341" i="2"/>
  <c r="AC342" i="2"/>
  <c r="AC343" i="2"/>
  <c r="AC344" i="2"/>
  <c r="AC345" i="2"/>
  <c r="AC346" i="2"/>
  <c r="AC347" i="2"/>
  <c r="AC348" i="2"/>
  <c r="AC349" i="2"/>
  <c r="AC350" i="2"/>
  <c r="AC351" i="2"/>
  <c r="AC352" i="2"/>
  <c r="AC353" i="2"/>
  <c r="AC354" i="2"/>
  <c r="AC355" i="2"/>
  <c r="AC356" i="2"/>
  <c r="AC357" i="2"/>
  <c r="AC358" i="2"/>
  <c r="AC359" i="2"/>
  <c r="AC360" i="2"/>
  <c r="AC361" i="2"/>
  <c r="AC362" i="2"/>
  <c r="AC363" i="2"/>
  <c r="AC364" i="2"/>
  <c r="AC365" i="2"/>
  <c r="AC366" i="2"/>
  <c r="AC367" i="2"/>
  <c r="AC368" i="2"/>
  <c r="AC369" i="2"/>
  <c r="AC370" i="2"/>
  <c r="AC371" i="2"/>
  <c r="AC372" i="2"/>
  <c r="AC373" i="2"/>
  <c r="AC374" i="2"/>
  <c r="AC375" i="2"/>
  <c r="AC376" i="2"/>
  <c r="AC377" i="2"/>
  <c r="AC378" i="2"/>
  <c r="AC379" i="2"/>
  <c r="AC380" i="2"/>
  <c r="AC381" i="2"/>
  <c r="AC382" i="2"/>
  <c r="AC383" i="2"/>
  <c r="AC384" i="2"/>
  <c r="AC385" i="2"/>
  <c r="AC386" i="2"/>
  <c r="AC387" i="2"/>
  <c r="AC388" i="2"/>
  <c r="AC389" i="2"/>
  <c r="AC390" i="2"/>
  <c r="AC391" i="2"/>
  <c r="AC392" i="2"/>
  <c r="AC393" i="2"/>
  <c r="AC394" i="2"/>
  <c r="AC395" i="2"/>
  <c r="AC396" i="2"/>
  <c r="AC397" i="2"/>
  <c r="AC398" i="2"/>
  <c r="AC399" i="2"/>
  <c r="AC400" i="2"/>
  <c r="AC401" i="2"/>
  <c r="AC402" i="2"/>
  <c r="AC403" i="2"/>
  <c r="AC404" i="2"/>
  <c r="AC405" i="2"/>
  <c r="AC406" i="2"/>
  <c r="AC407" i="2"/>
  <c r="AC408" i="2"/>
  <c r="AC409" i="2"/>
  <c r="AC410" i="2"/>
  <c r="AC411" i="2"/>
  <c r="AC412" i="2"/>
  <c r="AC413" i="2"/>
  <c r="AC414" i="2"/>
  <c r="AC415" i="2"/>
  <c r="AC416" i="2"/>
  <c r="AC417" i="2"/>
  <c r="AC418" i="2"/>
  <c r="AC419" i="2"/>
  <c r="AC420" i="2"/>
  <c r="AC421" i="2"/>
  <c r="AC422" i="2"/>
  <c r="AC423" i="2"/>
  <c r="AC424" i="2"/>
  <c r="AC425" i="2"/>
  <c r="AC426" i="2"/>
  <c r="AC427" i="2"/>
  <c r="AC428" i="2"/>
  <c r="AC429" i="2"/>
  <c r="AC430" i="2"/>
  <c r="AC431" i="2"/>
  <c r="AC432" i="2"/>
  <c r="AC433" i="2"/>
  <c r="AC434" i="2"/>
  <c r="AC435" i="2"/>
  <c r="AC436" i="2"/>
  <c r="AC437" i="2"/>
  <c r="AC438" i="2"/>
  <c r="AC439" i="2"/>
  <c r="AC440" i="2"/>
  <c r="AC441" i="2"/>
  <c r="AC442" i="2"/>
  <c r="AC443" i="2"/>
  <c r="AC444" i="2"/>
  <c r="AC445" i="2"/>
  <c r="AC446" i="2"/>
  <c r="AC447" i="2"/>
  <c r="AC448" i="2"/>
  <c r="AC449" i="2"/>
  <c r="AC450" i="2"/>
  <c r="AC451" i="2"/>
  <c r="AC452" i="2"/>
  <c r="AC453" i="2"/>
  <c r="AC454" i="2"/>
  <c r="AC455" i="2"/>
  <c r="AC456" i="2"/>
  <c r="AC457" i="2"/>
  <c r="AC458" i="2"/>
  <c r="AC459" i="2"/>
  <c r="AC460" i="2"/>
  <c r="AC461" i="2"/>
  <c r="AC462" i="2"/>
  <c r="AC463" i="2"/>
  <c r="AC464" i="2"/>
  <c r="AC465" i="2"/>
  <c r="AC466" i="2"/>
  <c r="AC467" i="2"/>
  <c r="AC468" i="2"/>
  <c r="AC469" i="2"/>
  <c r="AC470" i="2"/>
  <c r="AC471" i="2"/>
  <c r="AC472" i="2"/>
  <c r="AC473" i="2"/>
  <c r="AC474" i="2"/>
  <c r="AC475" i="2"/>
  <c r="AC476" i="2"/>
  <c r="AC477" i="2"/>
  <c r="AC478" i="2"/>
  <c r="AC479" i="2"/>
  <c r="AC480" i="2"/>
  <c r="AC481" i="2"/>
  <c r="AC482" i="2"/>
  <c r="AC483" i="2"/>
  <c r="AC484" i="2"/>
  <c r="AC485" i="2"/>
  <c r="AC486" i="2"/>
  <c r="AC487" i="2"/>
  <c r="AC488" i="2"/>
  <c r="AC489" i="2"/>
  <c r="AC490" i="2"/>
  <c r="AC491" i="2"/>
  <c r="AC492" i="2"/>
  <c r="AC493" i="2"/>
  <c r="AC494" i="2"/>
  <c r="AC495" i="2"/>
  <c r="AC496" i="2"/>
  <c r="AC497" i="2"/>
  <c r="AC498" i="2"/>
  <c r="AC499" i="2"/>
  <c r="AC500" i="2"/>
  <c r="AC501" i="2"/>
  <c r="AC502" i="2"/>
  <c r="AC503" i="2"/>
  <c r="AC504" i="2"/>
  <c r="AC505" i="2"/>
  <c r="AC506" i="2"/>
  <c r="AC507" i="2"/>
  <c r="AC508" i="2"/>
  <c r="AC509" i="2"/>
  <c r="AC510" i="2"/>
  <c r="AC511" i="2"/>
  <c r="AC512" i="2"/>
  <c r="AC513" i="2"/>
  <c r="AC514" i="2"/>
  <c r="AC515" i="2"/>
  <c r="AC516" i="2"/>
  <c r="AC517" i="2"/>
  <c r="AC518" i="2"/>
  <c r="AC519" i="2"/>
  <c r="AC520" i="2"/>
  <c r="AC521" i="2"/>
  <c r="AC522" i="2"/>
  <c r="AC523" i="2"/>
  <c r="AC524" i="2"/>
  <c r="AC525" i="2"/>
  <c r="AC526" i="2"/>
  <c r="AC527" i="2"/>
  <c r="AC528" i="2"/>
  <c r="AC529" i="2"/>
  <c r="AC530" i="2"/>
  <c r="AC531" i="2"/>
  <c r="AC532" i="2"/>
  <c r="AC533" i="2"/>
  <c r="AC534" i="2"/>
  <c r="AC535" i="2"/>
  <c r="AC536" i="2"/>
  <c r="AC537" i="2"/>
  <c r="AC538" i="2"/>
  <c r="AC539" i="2"/>
  <c r="AC540" i="2"/>
  <c r="AC541" i="2"/>
  <c r="AC542" i="2"/>
  <c r="AC543" i="2"/>
  <c r="AC544" i="2"/>
  <c r="AC545" i="2"/>
  <c r="AC546" i="2"/>
  <c r="AC547" i="2"/>
  <c r="AC548" i="2"/>
  <c r="AC549" i="2"/>
  <c r="AC550" i="2"/>
  <c r="AC551" i="2"/>
  <c r="AC552" i="2"/>
  <c r="AC553" i="2"/>
  <c r="AC554" i="2"/>
  <c r="AC555" i="2"/>
  <c r="AC556" i="2"/>
  <c r="AC557" i="2"/>
  <c r="AC558" i="2"/>
  <c r="AC559" i="2"/>
  <c r="AC560" i="2"/>
  <c r="AC561" i="2"/>
  <c r="AC562" i="2"/>
  <c r="AC563" i="2"/>
  <c r="AC564" i="2"/>
  <c r="AC565" i="2"/>
  <c r="AC566" i="2"/>
  <c r="AC567" i="2"/>
  <c r="AC568" i="2"/>
  <c r="AC569" i="2"/>
  <c r="AC570" i="2"/>
  <c r="AC571" i="2"/>
  <c r="AC572" i="2"/>
  <c r="AC573" i="2"/>
  <c r="AC574" i="2"/>
  <c r="AC575" i="2"/>
  <c r="AC576" i="2"/>
  <c r="AC577" i="2"/>
  <c r="AC578" i="2"/>
  <c r="AC579" i="2"/>
  <c r="AC580" i="2"/>
  <c r="AC581" i="2"/>
  <c r="AC582" i="2"/>
  <c r="AC583" i="2"/>
  <c r="AC584" i="2"/>
  <c r="AC585" i="2"/>
  <c r="AC586" i="2"/>
  <c r="AC587" i="2"/>
  <c r="AC588" i="2"/>
  <c r="AC589" i="2"/>
  <c r="AC590" i="2"/>
  <c r="AC591" i="2"/>
  <c r="AC592" i="2"/>
  <c r="AC593" i="2"/>
  <c r="AC594" i="2"/>
  <c r="AC595" i="2"/>
  <c r="AC596" i="2"/>
  <c r="AC597" i="2"/>
  <c r="AC598" i="2"/>
  <c r="AC599" i="2"/>
  <c r="AC600" i="2"/>
  <c r="AC601" i="2"/>
  <c r="AC602" i="2"/>
  <c r="AC603" i="2"/>
  <c r="AC604" i="2"/>
  <c r="AC605" i="2"/>
  <c r="AC606" i="2"/>
  <c r="AC607" i="2"/>
  <c r="AC608" i="2"/>
  <c r="AC609" i="2"/>
  <c r="AC610" i="2"/>
  <c r="AC611" i="2"/>
  <c r="AC612" i="2"/>
  <c r="AC613" i="2"/>
  <c r="AC614" i="2"/>
  <c r="AC615" i="2"/>
  <c r="AC616" i="2"/>
  <c r="AC617" i="2"/>
  <c r="AC618" i="2"/>
  <c r="AC619" i="2"/>
  <c r="AC620" i="2"/>
  <c r="AC621" i="2"/>
  <c r="AC622" i="2"/>
  <c r="AC623" i="2"/>
  <c r="AC624" i="2"/>
  <c r="AC625" i="2"/>
  <c r="AC626" i="2"/>
  <c r="AC627" i="2"/>
  <c r="AC628" i="2"/>
  <c r="AC629" i="2"/>
  <c r="AC630" i="2"/>
  <c r="AC631" i="2"/>
  <c r="AC632" i="2"/>
  <c r="AC633" i="2"/>
  <c r="AC634" i="2"/>
  <c r="AC635" i="2"/>
  <c r="AC636" i="2"/>
  <c r="AC637" i="2"/>
  <c r="AC638" i="2"/>
  <c r="AC639" i="2"/>
  <c r="AC640" i="2"/>
  <c r="AC641" i="2"/>
  <c r="AC642" i="2"/>
  <c r="AC643" i="2"/>
  <c r="AC644" i="2"/>
  <c r="AC645" i="2"/>
  <c r="AC646" i="2"/>
  <c r="AC647" i="2"/>
  <c r="AC648" i="2"/>
  <c r="AC649" i="2"/>
  <c r="AC650" i="2"/>
  <c r="AC651" i="2"/>
  <c r="AC652" i="2"/>
  <c r="AC653" i="2"/>
  <c r="AC654" i="2"/>
  <c r="AC655" i="2"/>
  <c r="AC656" i="2"/>
  <c r="AC657" i="2"/>
  <c r="AC658" i="2"/>
  <c r="AC659" i="2"/>
  <c r="AC660" i="2"/>
  <c r="AC661" i="2"/>
  <c r="AC662" i="2"/>
  <c r="AC663" i="2"/>
  <c r="AC664" i="2"/>
  <c r="AC665" i="2"/>
  <c r="AC666" i="2"/>
  <c r="AC667" i="2"/>
  <c r="AC668" i="2"/>
  <c r="AC669" i="2"/>
  <c r="AC670" i="2"/>
  <c r="AC671" i="2"/>
  <c r="AC672" i="2"/>
  <c r="AC673" i="2"/>
  <c r="AC674" i="2"/>
  <c r="AC675" i="2"/>
  <c r="AC676" i="2"/>
  <c r="AC677" i="2"/>
  <c r="AC678" i="2"/>
  <c r="AC679" i="2"/>
  <c r="AC680" i="2"/>
  <c r="AC681" i="2"/>
  <c r="AC682" i="2"/>
  <c r="AC683" i="2"/>
  <c r="AC684" i="2"/>
  <c r="AC685" i="2"/>
  <c r="AC686" i="2"/>
  <c r="AC687" i="2"/>
  <c r="AC688" i="2"/>
  <c r="AC689" i="2"/>
  <c r="AC690" i="2"/>
  <c r="AC691" i="2"/>
  <c r="AC692" i="2"/>
  <c r="AC693" i="2"/>
  <c r="AC694" i="2"/>
  <c r="AC695" i="2"/>
  <c r="AC696" i="2"/>
  <c r="AC697" i="2"/>
  <c r="AC698" i="2"/>
  <c r="AC699" i="2"/>
  <c r="AC700" i="2"/>
  <c r="AC701" i="2"/>
  <c r="AC702" i="2"/>
  <c r="AC703" i="2"/>
  <c r="AC704" i="2"/>
  <c r="AC705" i="2"/>
  <c r="AC706" i="2"/>
  <c r="AC707" i="2"/>
  <c r="AC708" i="2"/>
  <c r="AC709" i="2"/>
  <c r="AC710" i="2"/>
  <c r="AC711" i="2"/>
  <c r="AC712" i="2"/>
  <c r="AC713" i="2"/>
  <c r="AC714" i="2"/>
  <c r="AC715" i="2"/>
  <c r="AC716" i="2"/>
  <c r="AC717" i="2"/>
  <c r="AC718" i="2"/>
  <c r="AC719" i="2"/>
  <c r="AC720" i="2"/>
  <c r="AC721" i="2"/>
  <c r="AC722" i="2"/>
  <c r="AC723" i="2"/>
  <c r="AC724" i="2"/>
  <c r="AC725" i="2"/>
  <c r="AC726" i="2"/>
  <c r="AC727" i="2"/>
  <c r="AC728" i="2"/>
  <c r="AC729" i="2"/>
  <c r="AC730" i="2"/>
  <c r="AC731" i="2"/>
  <c r="AC732" i="2"/>
  <c r="AC733" i="2"/>
  <c r="AC734" i="2"/>
  <c r="AC735" i="2"/>
  <c r="AC736" i="2"/>
  <c r="AC737" i="2"/>
  <c r="AC738" i="2"/>
  <c r="AC739" i="2"/>
  <c r="AC740" i="2"/>
  <c r="AC741" i="2"/>
  <c r="AC742" i="2"/>
  <c r="AC743" i="2"/>
  <c r="AC744" i="2"/>
  <c r="AC745" i="2"/>
  <c r="AC746" i="2"/>
  <c r="AC747" i="2"/>
  <c r="AC748" i="2"/>
  <c r="AC749" i="2"/>
  <c r="AC750" i="2"/>
  <c r="AC751" i="2"/>
  <c r="AC752" i="2"/>
  <c r="AC753" i="2"/>
  <c r="AC754" i="2"/>
  <c r="AC755" i="2"/>
  <c r="AC756" i="2"/>
  <c r="AC757" i="2"/>
  <c r="AC758" i="2"/>
  <c r="AC759" i="2"/>
  <c r="AC760" i="2"/>
  <c r="AC761" i="2"/>
  <c r="AC762" i="2"/>
  <c r="AC763" i="2"/>
  <c r="AC764" i="2"/>
  <c r="AC765" i="2"/>
  <c r="AC766" i="2"/>
  <c r="AC767" i="2"/>
  <c r="AC768" i="2"/>
  <c r="AC769" i="2"/>
  <c r="AC770" i="2"/>
  <c r="AC771" i="2"/>
  <c r="AC772" i="2"/>
  <c r="AC773" i="2"/>
  <c r="AC774" i="2"/>
  <c r="AC775" i="2"/>
  <c r="AC776" i="2"/>
  <c r="AC777" i="2"/>
  <c r="AC778" i="2"/>
  <c r="AC779" i="2"/>
  <c r="AC780" i="2"/>
  <c r="AC781" i="2"/>
  <c r="AC782" i="2"/>
  <c r="AC783" i="2"/>
  <c r="AC784" i="2"/>
  <c r="AC785" i="2"/>
  <c r="AC786" i="2"/>
  <c r="AC787" i="2"/>
  <c r="AC788" i="2"/>
  <c r="AC789" i="2"/>
  <c r="AC790" i="2"/>
  <c r="AC791" i="2"/>
  <c r="AC792" i="2"/>
  <c r="AC793" i="2"/>
  <c r="AC794" i="2"/>
  <c r="AC795" i="2"/>
  <c r="AC796" i="2"/>
  <c r="AC797" i="2"/>
  <c r="AC798" i="2"/>
  <c r="AC799" i="2"/>
  <c r="AC800" i="2"/>
  <c r="AC801" i="2"/>
  <c r="AC802" i="2"/>
  <c r="AC803" i="2"/>
  <c r="AC804" i="2"/>
  <c r="AC805" i="2"/>
  <c r="AC806" i="2"/>
  <c r="AC807" i="2"/>
  <c r="AC808" i="2"/>
  <c r="AC809" i="2"/>
  <c r="AC810" i="2"/>
  <c r="AC811" i="2"/>
  <c r="AC812" i="2"/>
  <c r="AC813" i="2"/>
  <c r="AC814" i="2"/>
  <c r="AC815" i="2"/>
  <c r="AC816" i="2"/>
  <c r="AC817" i="2"/>
  <c r="AC818" i="2"/>
  <c r="AC819" i="2"/>
  <c r="AC820" i="2"/>
  <c r="AC821" i="2"/>
  <c r="AC822" i="2"/>
  <c r="AC823" i="2"/>
  <c r="AC824" i="2"/>
  <c r="AC825" i="2"/>
  <c r="AC826" i="2"/>
  <c r="AC827" i="2"/>
  <c r="AC828" i="2"/>
  <c r="AC829" i="2"/>
  <c r="AC830" i="2"/>
  <c r="AC831" i="2"/>
  <c r="AC832" i="2"/>
  <c r="AC833" i="2"/>
  <c r="AC834" i="2"/>
  <c r="AC835" i="2"/>
  <c r="AC836" i="2"/>
  <c r="AC837" i="2"/>
  <c r="AC838" i="2"/>
  <c r="AC839" i="2"/>
  <c r="AC840" i="2"/>
  <c r="AC841" i="2"/>
  <c r="AC842" i="2"/>
  <c r="AC843" i="2"/>
  <c r="AC844" i="2"/>
  <c r="AC845" i="2"/>
  <c r="AC846" i="2"/>
  <c r="AC847" i="2"/>
  <c r="AC848" i="2"/>
  <c r="AC849" i="2"/>
  <c r="AC850" i="2"/>
  <c r="AC851" i="2"/>
  <c r="AC852" i="2"/>
  <c r="AC853" i="2"/>
  <c r="AC854" i="2"/>
  <c r="AC855" i="2"/>
  <c r="AC856" i="2"/>
  <c r="AC857" i="2"/>
  <c r="AC858" i="2"/>
  <c r="AC859" i="2"/>
  <c r="AC860" i="2"/>
  <c r="AC861" i="2"/>
  <c r="AC862" i="2"/>
  <c r="AC863" i="2"/>
  <c r="AC864" i="2"/>
  <c r="AC865" i="2"/>
  <c r="AC866" i="2"/>
  <c r="AC867" i="2"/>
  <c r="AC868" i="2"/>
  <c r="AC869" i="2"/>
  <c r="AC870" i="2"/>
  <c r="AC871" i="2"/>
  <c r="AC872" i="2"/>
  <c r="AC873" i="2"/>
  <c r="AC874" i="2"/>
  <c r="AC875" i="2"/>
  <c r="AC876" i="2"/>
  <c r="AC877" i="2"/>
  <c r="AC878" i="2"/>
  <c r="AC879" i="2"/>
  <c r="AC880" i="2"/>
  <c r="AC881" i="2"/>
  <c r="AC882" i="2"/>
  <c r="AC883" i="2"/>
  <c r="AC884" i="2"/>
  <c r="AC885" i="2"/>
  <c r="AC886" i="2"/>
  <c r="AC887" i="2"/>
  <c r="AC888" i="2"/>
  <c r="AC889" i="2"/>
  <c r="AC890" i="2"/>
  <c r="AC891" i="2"/>
  <c r="AC892" i="2"/>
  <c r="AC893" i="2"/>
  <c r="AC894" i="2"/>
  <c r="AC895" i="2"/>
  <c r="AC896" i="2"/>
  <c r="AC897" i="2"/>
  <c r="AC898" i="2"/>
  <c r="AC899" i="2"/>
  <c r="AC900" i="2"/>
  <c r="AC901" i="2"/>
  <c r="AC902" i="2"/>
  <c r="AC903" i="2"/>
  <c r="AC904" i="2"/>
  <c r="AC905" i="2"/>
  <c r="AC906" i="2"/>
  <c r="AC907" i="2"/>
  <c r="AC908" i="2"/>
  <c r="AC909" i="2"/>
  <c r="AC910" i="2"/>
  <c r="AC911" i="2"/>
  <c r="AC912" i="2"/>
  <c r="AC913" i="2"/>
  <c r="AC914" i="2"/>
  <c r="AC915" i="2"/>
  <c r="AC916" i="2"/>
  <c r="AC917" i="2"/>
  <c r="AC918" i="2"/>
  <c r="AC919" i="2"/>
  <c r="AC920" i="2"/>
  <c r="AC921" i="2"/>
  <c r="AC922" i="2"/>
  <c r="AC923" i="2"/>
  <c r="AC924" i="2"/>
  <c r="AC925" i="2"/>
  <c r="AC926" i="2"/>
  <c r="AC927" i="2"/>
  <c r="AC928" i="2"/>
  <c r="AC929" i="2"/>
  <c r="AC930" i="2"/>
  <c r="AC931" i="2"/>
  <c r="AC932" i="2"/>
  <c r="AC933" i="2"/>
  <c r="AC934" i="2"/>
  <c r="AC935" i="2"/>
  <c r="AC936" i="2"/>
  <c r="AC937" i="2"/>
  <c r="AC938" i="2"/>
  <c r="AC939" i="2"/>
  <c r="AC940" i="2"/>
  <c r="AC941" i="2"/>
  <c r="AC942" i="2"/>
  <c r="AC943" i="2"/>
  <c r="AC944" i="2"/>
  <c r="AC945" i="2"/>
  <c r="AC946" i="2"/>
  <c r="AC947" i="2"/>
  <c r="AC948" i="2"/>
  <c r="AC949" i="2"/>
  <c r="AC950" i="2"/>
  <c r="AC951" i="2"/>
  <c r="AC952" i="2"/>
  <c r="AC953" i="2"/>
  <c r="AC954" i="2"/>
  <c r="AC955" i="2"/>
  <c r="AC956" i="2"/>
  <c r="AC957" i="2"/>
  <c r="AC958" i="2"/>
  <c r="AC959" i="2"/>
  <c r="AC960" i="2"/>
  <c r="AC961" i="2"/>
  <c r="AC962" i="2"/>
  <c r="AC963" i="2"/>
  <c r="AC964" i="2"/>
  <c r="AC965" i="2"/>
  <c r="AC966" i="2"/>
  <c r="AC967" i="2"/>
  <c r="AC968" i="2"/>
  <c r="AC969" i="2"/>
  <c r="AC970" i="2"/>
  <c r="AC971" i="2"/>
  <c r="AC972" i="2"/>
  <c r="AC973" i="2"/>
  <c r="AC974" i="2"/>
  <c r="AC975" i="2"/>
  <c r="AC976" i="2"/>
  <c r="AC977" i="2"/>
  <c r="AC978" i="2"/>
  <c r="AC979" i="2"/>
  <c r="AC980" i="2"/>
  <c r="AC981" i="2"/>
  <c r="AC982" i="2"/>
  <c r="AC983" i="2"/>
  <c r="AC984" i="2"/>
  <c r="AC985" i="2"/>
  <c r="AC986" i="2"/>
  <c r="AC987" i="2"/>
  <c r="AC988" i="2"/>
  <c r="AC989" i="2"/>
  <c r="AC990" i="2"/>
  <c r="AC991" i="2"/>
  <c r="AC992" i="2"/>
  <c r="AC993" i="2"/>
  <c r="AC994" i="2"/>
  <c r="AC995" i="2"/>
  <c r="AC996" i="2"/>
  <c r="AC997" i="2"/>
  <c r="AC998" i="2"/>
  <c r="AC999" i="2"/>
  <c r="AC1000" i="2"/>
  <c r="AC1001" i="2"/>
  <c r="AC1002" i="2"/>
  <c r="AC1003" i="2"/>
  <c r="AC1004" i="2"/>
  <c r="AC1005" i="2"/>
  <c r="AC1006" i="2"/>
  <c r="AC1007" i="2"/>
  <c r="AC1008" i="2"/>
  <c r="AC1009" i="2"/>
  <c r="AC1010" i="2"/>
  <c r="AC1011" i="2"/>
  <c r="AC1012" i="2"/>
  <c r="AC1013" i="2"/>
  <c r="AC1014" i="2"/>
  <c r="AC1015" i="2"/>
  <c r="AC1016" i="2"/>
  <c r="AC1017" i="2"/>
  <c r="AC1018" i="2"/>
  <c r="AC1019" i="2"/>
  <c r="AC1020" i="2"/>
  <c r="AC1021" i="2"/>
  <c r="AC1022" i="2"/>
  <c r="AC1023" i="2"/>
  <c r="AC1024" i="2"/>
  <c r="AC1025" i="2"/>
  <c r="AC1026" i="2"/>
  <c r="AC1027" i="2"/>
  <c r="AC1028" i="2"/>
  <c r="AC1029" i="2"/>
  <c r="AC1030" i="2"/>
  <c r="AC1031" i="2"/>
  <c r="AC1032" i="2"/>
  <c r="AC1033" i="2"/>
  <c r="AC1034" i="2"/>
  <c r="AC1035" i="2"/>
  <c r="AC1036" i="2"/>
  <c r="AC1037" i="2"/>
  <c r="AC1038" i="2"/>
  <c r="AC1039" i="2"/>
  <c r="AC1040" i="2"/>
  <c r="AC1041" i="2"/>
  <c r="AC1042" i="2"/>
  <c r="AC1043" i="2"/>
  <c r="AC1044" i="2"/>
  <c r="AC1045" i="2"/>
  <c r="AC1046" i="2"/>
  <c r="AC1047" i="2"/>
  <c r="AC1048" i="2"/>
  <c r="AC1049" i="2"/>
  <c r="AC1050" i="2"/>
  <c r="AC1051" i="2"/>
  <c r="AC1052" i="2"/>
  <c r="AC1053" i="2"/>
  <c r="AC1054" i="2"/>
  <c r="AC1055" i="2"/>
  <c r="AC1056" i="2"/>
  <c r="AC1057" i="2"/>
  <c r="AC1058" i="2"/>
  <c r="AC1059" i="2"/>
  <c r="AC1060" i="2"/>
  <c r="AC1061" i="2"/>
  <c r="AC1062" i="2"/>
  <c r="AC1063" i="2"/>
  <c r="AC1064" i="2"/>
  <c r="AC1065" i="2"/>
  <c r="AC1066" i="2"/>
  <c r="AC1067" i="2"/>
  <c r="AC1068" i="2"/>
  <c r="AC1069" i="2"/>
  <c r="AC1070" i="2"/>
  <c r="AC1071" i="2"/>
  <c r="AC1072" i="2"/>
  <c r="AC1073" i="2"/>
  <c r="AC1074" i="2"/>
  <c r="AC1075" i="2"/>
  <c r="AC1076" i="2"/>
  <c r="AC1077" i="2"/>
  <c r="AC1078" i="2"/>
  <c r="AC1079" i="2"/>
  <c r="AC1080" i="2"/>
  <c r="AC1081" i="2"/>
  <c r="AC1082" i="2"/>
  <c r="AC1083" i="2"/>
  <c r="AC1084" i="2"/>
  <c r="AC1085" i="2"/>
  <c r="AC1086" i="2"/>
  <c r="AC1087" i="2"/>
  <c r="AC1088" i="2"/>
  <c r="AC1089" i="2"/>
  <c r="AC1090" i="2"/>
  <c r="AC1091" i="2"/>
  <c r="AC1092" i="2"/>
  <c r="AC1093" i="2"/>
  <c r="AC1094" i="2"/>
  <c r="AC1095" i="2"/>
  <c r="AC1096" i="2"/>
  <c r="AC1097" i="2"/>
  <c r="AC1098" i="2"/>
  <c r="AC1099" i="2"/>
  <c r="AC1100" i="2"/>
  <c r="AC1101" i="2"/>
  <c r="AC1102" i="2"/>
  <c r="AC1103" i="2"/>
  <c r="AC1104" i="2"/>
  <c r="AC1105" i="2"/>
  <c r="AC1106" i="2"/>
  <c r="AC1107" i="2"/>
  <c r="AC1108" i="2"/>
  <c r="AC1109" i="2"/>
  <c r="AC1110" i="2"/>
  <c r="AC1111" i="2"/>
  <c r="AC1112" i="2"/>
  <c r="AC1113" i="2"/>
  <c r="AC1114" i="2"/>
  <c r="AC1115" i="2"/>
  <c r="AC1116" i="2"/>
  <c r="AC1117" i="2"/>
  <c r="AC1118" i="2"/>
  <c r="AC1119" i="2"/>
  <c r="AC1120" i="2"/>
  <c r="AC1121" i="2"/>
  <c r="AC1122" i="2"/>
  <c r="AC1123" i="2"/>
  <c r="AC1124" i="2"/>
  <c r="AC1125" i="2"/>
  <c r="AC1126" i="2"/>
  <c r="AC1127" i="2"/>
  <c r="AC1128" i="2"/>
  <c r="AC1129" i="2"/>
  <c r="AC1130" i="2"/>
  <c r="AC1131" i="2"/>
  <c r="AC1132" i="2"/>
  <c r="AC1133" i="2"/>
  <c r="AC1134" i="2"/>
  <c r="AC1135" i="2"/>
  <c r="AC1136" i="2"/>
  <c r="AC1137" i="2"/>
  <c r="AC1138" i="2"/>
  <c r="AC1139" i="2"/>
  <c r="AC1140" i="2"/>
  <c r="AC1141" i="2"/>
  <c r="AC1142" i="2"/>
  <c r="AC1143" i="2"/>
  <c r="AC1144" i="2"/>
  <c r="AC1145" i="2"/>
  <c r="AC1146" i="2"/>
  <c r="AC1147" i="2"/>
  <c r="AC1148" i="2"/>
  <c r="AC1149" i="2"/>
  <c r="AC1150" i="2"/>
  <c r="AC1151" i="2"/>
  <c r="AC1152" i="2"/>
  <c r="AC1153" i="2"/>
  <c r="AC1154" i="2"/>
  <c r="AC1155" i="2"/>
  <c r="AC1156" i="2"/>
  <c r="AC1157" i="2"/>
  <c r="AC1158" i="2"/>
  <c r="AC1159" i="2"/>
  <c r="AC1160" i="2"/>
  <c r="AC1161" i="2"/>
  <c r="AC1162" i="2"/>
  <c r="AC1163" i="2"/>
  <c r="AC1164" i="2"/>
  <c r="AC1165" i="2"/>
  <c r="AC1166" i="2"/>
  <c r="AC1167" i="2"/>
  <c r="AC1168" i="2"/>
  <c r="AC1169" i="2"/>
  <c r="AC1170" i="2"/>
  <c r="AC1171" i="2"/>
  <c r="AC1172" i="2"/>
  <c r="AC1173" i="2"/>
  <c r="AC1174" i="2"/>
  <c r="AC1175" i="2"/>
  <c r="AC1176" i="2"/>
  <c r="AC1177" i="2"/>
  <c r="AC1178" i="2"/>
  <c r="AC1179" i="2"/>
  <c r="AC1180" i="2"/>
  <c r="AC1181" i="2"/>
  <c r="AC1182" i="2"/>
  <c r="AC1183" i="2"/>
  <c r="AC1184" i="2"/>
  <c r="AC1185" i="2"/>
  <c r="AC1186" i="2"/>
  <c r="AC1187" i="2"/>
  <c r="AC1188" i="2"/>
  <c r="AC1189" i="2"/>
  <c r="AC1190" i="2"/>
  <c r="AC1191" i="2"/>
  <c r="AC1192" i="2"/>
  <c r="AC1193" i="2"/>
  <c r="AC1194" i="2"/>
  <c r="AC1195" i="2"/>
  <c r="AC1196" i="2"/>
  <c r="AC1197" i="2"/>
  <c r="AC1198" i="2"/>
  <c r="AC1199" i="2"/>
  <c r="AC1200" i="2"/>
  <c r="AC1201" i="2"/>
  <c r="AC1202" i="2"/>
  <c r="AC1203" i="2"/>
  <c r="AC1204" i="2"/>
  <c r="AC1205" i="2"/>
  <c r="AC1206" i="2"/>
  <c r="AC1207" i="2"/>
  <c r="AC1208" i="2"/>
  <c r="AC1209" i="2"/>
  <c r="AC1210" i="2"/>
  <c r="AC1211" i="2"/>
  <c r="AC1212" i="2"/>
  <c r="AC1213" i="2"/>
  <c r="AC1214" i="2"/>
  <c r="AC1215" i="2"/>
  <c r="AC1216" i="2"/>
  <c r="AC1217" i="2"/>
  <c r="AC1218" i="2"/>
  <c r="AC1219" i="2"/>
  <c r="AC1220" i="2"/>
  <c r="AC1221" i="2"/>
  <c r="AC1222" i="2"/>
  <c r="AC1223" i="2"/>
  <c r="AC1224" i="2"/>
  <c r="AC1225" i="2"/>
  <c r="AC1226" i="2"/>
  <c r="AC1227" i="2"/>
  <c r="AC1228" i="2"/>
  <c r="AC1229" i="2"/>
  <c r="AC1230" i="2"/>
  <c r="AC1231" i="2"/>
  <c r="AC1232" i="2"/>
  <c r="AC1233" i="2"/>
  <c r="AC1234" i="2"/>
  <c r="AC1235" i="2"/>
  <c r="AC1236" i="2"/>
  <c r="AC1237" i="2"/>
  <c r="AC1238" i="2"/>
  <c r="AC1239" i="2"/>
  <c r="AC1240" i="2"/>
  <c r="AC1241" i="2"/>
  <c r="AC1242" i="2"/>
  <c r="AC1243" i="2"/>
  <c r="AC1244" i="2"/>
  <c r="AC1245" i="2"/>
  <c r="AC1246" i="2"/>
  <c r="AC1247" i="2"/>
  <c r="AC1248" i="2"/>
  <c r="AC1249" i="2"/>
  <c r="AC1250" i="2"/>
  <c r="AC1251" i="2"/>
  <c r="AC1252" i="2"/>
  <c r="AC1253" i="2"/>
  <c r="AC1254" i="2"/>
  <c r="AC1255" i="2"/>
  <c r="AC1256" i="2"/>
  <c r="AC1257" i="2"/>
  <c r="AC1258" i="2"/>
  <c r="AC1259" i="2"/>
  <c r="AC1260" i="2"/>
  <c r="AC1261" i="2"/>
  <c r="AC1262" i="2"/>
  <c r="AC1263" i="2"/>
  <c r="AC1264" i="2"/>
  <c r="AC1265" i="2"/>
  <c r="AC1266" i="2"/>
  <c r="AC1267" i="2"/>
  <c r="AC1268" i="2"/>
  <c r="AC1269" i="2"/>
  <c r="AC1270" i="2"/>
  <c r="AC1271" i="2"/>
  <c r="AC1272" i="2"/>
  <c r="AC1273" i="2"/>
  <c r="AC1274" i="2"/>
  <c r="AC1275" i="2"/>
  <c r="AC1276" i="2"/>
  <c r="AC1277" i="2"/>
  <c r="AC1278" i="2"/>
  <c r="AC1279" i="2"/>
  <c r="AC1280" i="2"/>
  <c r="AC1281" i="2"/>
  <c r="AC1282" i="2"/>
  <c r="AC1283" i="2"/>
  <c r="AC1284" i="2"/>
  <c r="AC1285" i="2"/>
  <c r="AC1286" i="2"/>
  <c r="AC1287" i="2"/>
  <c r="AC1288" i="2"/>
  <c r="AC1289" i="2"/>
  <c r="AC1290" i="2"/>
  <c r="AC1291" i="2"/>
  <c r="AC1292" i="2"/>
  <c r="AC1293" i="2"/>
  <c r="AC1294" i="2"/>
  <c r="AC1295" i="2"/>
  <c r="AC1296" i="2"/>
  <c r="AC1297" i="2"/>
  <c r="AC1298" i="2"/>
  <c r="AC1299" i="2"/>
  <c r="AC1300" i="2"/>
  <c r="AC1301" i="2"/>
  <c r="AC1302" i="2"/>
  <c r="AC1303" i="2"/>
  <c r="AC1304" i="2"/>
  <c r="AC1305" i="2"/>
  <c r="AC1306" i="2"/>
  <c r="AC1307" i="2"/>
  <c r="AC1308" i="2"/>
  <c r="AC1309" i="2"/>
  <c r="AC1310" i="2"/>
  <c r="AC1311" i="2"/>
  <c r="AC1312" i="2"/>
  <c r="AC1313" i="2"/>
  <c r="AC1314" i="2"/>
  <c r="AC1315" i="2"/>
  <c r="AC1316" i="2"/>
  <c r="AC1317" i="2"/>
  <c r="AC1318" i="2"/>
  <c r="AC1319" i="2"/>
  <c r="AC1320" i="2"/>
  <c r="AC1321" i="2"/>
  <c r="AC1322" i="2"/>
  <c r="AC1323" i="2"/>
  <c r="AC1324" i="2"/>
  <c r="AC1325" i="2"/>
  <c r="AC1326" i="2"/>
  <c r="AC1327" i="2"/>
  <c r="AC1328" i="2"/>
  <c r="AC1329" i="2"/>
  <c r="AC1330" i="2"/>
  <c r="AC1331" i="2"/>
  <c r="AC1332" i="2"/>
  <c r="AC1333" i="2"/>
  <c r="AC1334" i="2"/>
  <c r="AC1335" i="2"/>
  <c r="AC1336" i="2"/>
  <c r="AC1337" i="2"/>
  <c r="AC1338" i="2"/>
  <c r="AC1339" i="2"/>
  <c r="AC1340" i="2"/>
  <c r="AC1341" i="2"/>
  <c r="AC1342" i="2"/>
  <c r="AC1343" i="2"/>
  <c r="AC1344" i="2"/>
  <c r="AC1345" i="2"/>
  <c r="AC1346" i="2"/>
  <c r="AC1347" i="2"/>
  <c r="AC1348" i="2"/>
  <c r="AC1349" i="2"/>
  <c r="AC1350" i="2"/>
  <c r="AC1351" i="2"/>
  <c r="AC1352" i="2"/>
  <c r="AC1353" i="2"/>
  <c r="AC1354" i="2"/>
  <c r="AC1355" i="2"/>
  <c r="AC1356" i="2"/>
  <c r="AC1357" i="2"/>
  <c r="AC1358" i="2"/>
  <c r="AC1359" i="2"/>
  <c r="AC1360" i="2"/>
  <c r="AC1361" i="2"/>
  <c r="AC1362" i="2"/>
  <c r="AC1363" i="2"/>
  <c r="AC1364" i="2"/>
  <c r="AC1365" i="2"/>
  <c r="AC1366" i="2"/>
  <c r="AC1367" i="2"/>
  <c r="AC1368" i="2"/>
  <c r="AC1369" i="2"/>
  <c r="AC1370" i="2"/>
  <c r="AC1371" i="2"/>
  <c r="AC1372" i="2"/>
  <c r="AC1373" i="2"/>
  <c r="AC1374" i="2"/>
  <c r="AC1375" i="2"/>
  <c r="AC1376" i="2"/>
  <c r="AC1377" i="2"/>
  <c r="AC1378" i="2"/>
  <c r="AC1379" i="2"/>
  <c r="AC1380" i="2"/>
  <c r="AC1381" i="2"/>
  <c r="AC1382" i="2"/>
  <c r="AC1383" i="2"/>
  <c r="AC1384" i="2"/>
  <c r="AC1385" i="2"/>
  <c r="AC1386" i="2"/>
  <c r="AC1387" i="2"/>
  <c r="AC1388" i="2"/>
  <c r="AC1389" i="2"/>
  <c r="AC1390" i="2"/>
  <c r="AC1391" i="2"/>
  <c r="AC1392" i="2"/>
  <c r="AC1393" i="2"/>
  <c r="AC1394" i="2"/>
  <c r="AC1395" i="2"/>
  <c r="AC1396" i="2"/>
  <c r="AC1397" i="2"/>
  <c r="AC1398" i="2"/>
  <c r="AC1399" i="2"/>
  <c r="AC1400" i="2"/>
  <c r="AC1401" i="2"/>
  <c r="AC1402" i="2"/>
  <c r="AC1403" i="2"/>
  <c r="AC1404" i="2"/>
  <c r="AC1405" i="2"/>
  <c r="AC1406" i="2"/>
  <c r="AC1407" i="2"/>
  <c r="AC1408" i="2"/>
  <c r="AC1409" i="2"/>
  <c r="AC1410" i="2"/>
  <c r="AC1411" i="2"/>
  <c r="AC1412" i="2"/>
  <c r="AC1413" i="2"/>
  <c r="AC1414" i="2"/>
  <c r="AC1415" i="2"/>
  <c r="AC1416" i="2"/>
  <c r="AC1417" i="2"/>
  <c r="AC1418" i="2"/>
  <c r="AC1419" i="2"/>
  <c r="AC1420" i="2"/>
  <c r="AC1421" i="2"/>
  <c r="AC1422" i="2"/>
  <c r="AC1423" i="2"/>
  <c r="AC1424" i="2"/>
  <c r="AC1425" i="2"/>
  <c r="AC1426" i="2"/>
  <c r="AC1427" i="2"/>
  <c r="AC1428" i="2"/>
  <c r="AC1429" i="2"/>
  <c r="AC1430" i="2"/>
  <c r="AC1431" i="2"/>
  <c r="AC1432" i="2"/>
  <c r="AC1433" i="2"/>
  <c r="AC1434" i="2"/>
  <c r="AC1435" i="2"/>
  <c r="AC1436" i="2"/>
  <c r="AC1437" i="2"/>
  <c r="AC1438" i="2"/>
  <c r="AC1439" i="2"/>
  <c r="AC1440" i="2"/>
  <c r="AC1441" i="2"/>
  <c r="AC1442" i="2"/>
  <c r="AC1443" i="2"/>
  <c r="AC1444" i="2"/>
  <c r="AC1445" i="2"/>
  <c r="AC1446" i="2"/>
  <c r="AC1447" i="2"/>
  <c r="AC1448" i="2"/>
  <c r="AC1449" i="2"/>
  <c r="AC1450" i="2"/>
  <c r="AC1451" i="2"/>
  <c r="AC1452" i="2"/>
  <c r="AC1453" i="2"/>
  <c r="AC1454" i="2"/>
  <c r="AC1455" i="2"/>
  <c r="AC1456" i="2"/>
  <c r="AC1457" i="2"/>
  <c r="AC1458" i="2"/>
  <c r="AC1459" i="2"/>
  <c r="AC1460" i="2"/>
  <c r="AC1461" i="2"/>
  <c r="AC1462" i="2"/>
  <c r="AC1463" i="2"/>
  <c r="AC1464" i="2"/>
  <c r="AC1465" i="2"/>
  <c r="AC1466" i="2"/>
  <c r="AC1467" i="2"/>
  <c r="AC1468" i="2"/>
  <c r="AC1469" i="2"/>
  <c r="AC1470" i="2"/>
  <c r="AC1471" i="2"/>
  <c r="AC1472" i="2"/>
  <c r="AC1473" i="2"/>
  <c r="AC1474" i="2"/>
  <c r="AC1475" i="2"/>
  <c r="AC1476" i="2"/>
  <c r="AC1477" i="2"/>
  <c r="AC1478" i="2"/>
  <c r="AC1479" i="2"/>
  <c r="AC1480" i="2"/>
  <c r="AC1481" i="2"/>
  <c r="AC1482" i="2"/>
  <c r="AC1483" i="2"/>
  <c r="AC1484" i="2"/>
  <c r="AC1485" i="2"/>
  <c r="AC1486" i="2"/>
  <c r="AC1487" i="2"/>
  <c r="AC1488" i="2"/>
  <c r="AC1489" i="2"/>
  <c r="AC1490" i="2"/>
  <c r="AC1491" i="2"/>
  <c r="AC1492" i="2"/>
  <c r="AC1493" i="2"/>
  <c r="AC1494" i="2"/>
  <c r="AC1495" i="2"/>
  <c r="AC1496" i="2"/>
  <c r="AC1497" i="2"/>
  <c r="AC1498" i="2"/>
  <c r="AC1499" i="2"/>
  <c r="AC1500" i="2"/>
  <c r="AC1501" i="2"/>
  <c r="AC1502" i="2"/>
  <c r="AC1503" i="2"/>
  <c r="AC1504" i="2"/>
  <c r="AC1505" i="2"/>
  <c r="AC1506" i="2"/>
  <c r="AC1507" i="2"/>
  <c r="AC1508" i="2"/>
  <c r="AC1509" i="2"/>
  <c r="AC1510" i="2"/>
  <c r="AC1511" i="2"/>
  <c r="AC1512" i="2"/>
  <c r="AC1513" i="2"/>
  <c r="AC1514" i="2"/>
  <c r="AC1515" i="2"/>
  <c r="AC1516" i="2"/>
  <c r="AC1517" i="2"/>
  <c r="AC1518" i="2"/>
  <c r="AC1519" i="2"/>
  <c r="AC1520" i="2"/>
  <c r="AC1521" i="2"/>
  <c r="AC1522" i="2"/>
  <c r="AC1523" i="2"/>
  <c r="AC1524" i="2"/>
  <c r="AC1525" i="2"/>
  <c r="AC1526" i="2"/>
  <c r="AC1527" i="2"/>
  <c r="AC1528" i="2"/>
  <c r="AC1529" i="2"/>
  <c r="AC1530" i="2"/>
  <c r="AC1531" i="2"/>
  <c r="AC1532" i="2"/>
  <c r="AC1533" i="2"/>
  <c r="AC1534" i="2"/>
  <c r="AC1535" i="2"/>
  <c r="AC1536" i="2"/>
  <c r="AC1537" i="2"/>
  <c r="AC1538" i="2"/>
  <c r="AC1539" i="2"/>
  <c r="AC1540" i="2"/>
  <c r="AC1541" i="2"/>
  <c r="AC1542" i="2"/>
  <c r="AC1543" i="2"/>
  <c r="AC1544" i="2"/>
  <c r="AC1545" i="2"/>
  <c r="AC1546" i="2"/>
  <c r="AC1547" i="2"/>
  <c r="AC1548" i="2"/>
  <c r="AC1549" i="2"/>
  <c r="AC1550" i="2"/>
  <c r="AC1551" i="2"/>
  <c r="AC1552" i="2"/>
  <c r="AC1553" i="2"/>
  <c r="AC1554" i="2"/>
  <c r="AC1555" i="2"/>
  <c r="AC1556" i="2"/>
  <c r="AC1557" i="2"/>
  <c r="AC1558" i="2"/>
  <c r="AC1559" i="2"/>
  <c r="AC1560" i="2"/>
  <c r="AC1561" i="2"/>
  <c r="AC1562" i="2"/>
  <c r="AC1563" i="2"/>
  <c r="AC1564" i="2"/>
  <c r="AC1565" i="2"/>
  <c r="AC1566" i="2"/>
  <c r="AC1567" i="2"/>
  <c r="AC1568" i="2"/>
  <c r="AC1569" i="2"/>
  <c r="AC1570" i="2"/>
  <c r="AC1571" i="2"/>
  <c r="AC1572" i="2"/>
  <c r="AC1573" i="2"/>
  <c r="AC1574" i="2"/>
  <c r="AC1575" i="2"/>
  <c r="AC1576" i="2"/>
  <c r="AC1577" i="2"/>
  <c r="AC1578" i="2"/>
  <c r="AC1579" i="2"/>
  <c r="AC1580" i="2"/>
  <c r="AC1581" i="2"/>
  <c r="AC1582" i="2"/>
  <c r="AC1583" i="2"/>
  <c r="AC1584" i="2"/>
  <c r="AC1585" i="2"/>
  <c r="AC1586" i="2"/>
  <c r="AC1587" i="2"/>
  <c r="AC1588" i="2"/>
  <c r="AC1589" i="2"/>
  <c r="AC1590" i="2"/>
  <c r="AC1591" i="2"/>
  <c r="AC1592" i="2"/>
  <c r="AC1593" i="2"/>
  <c r="AC1594" i="2"/>
  <c r="AC1595" i="2"/>
  <c r="AC1596" i="2"/>
  <c r="AC1597" i="2"/>
  <c r="AC1598" i="2"/>
  <c r="AC1599" i="2"/>
  <c r="AC1600" i="2"/>
  <c r="AC1601" i="2"/>
  <c r="AC1602" i="2"/>
  <c r="AC1603" i="2"/>
  <c r="AC1604" i="2"/>
  <c r="AC1605" i="2"/>
  <c r="AC1606" i="2"/>
  <c r="AC1607" i="2"/>
  <c r="AC1608" i="2"/>
  <c r="AC1609" i="2"/>
  <c r="AC1610" i="2"/>
  <c r="AC1611" i="2"/>
  <c r="AC1612" i="2"/>
  <c r="AC1613" i="2"/>
  <c r="AC1614" i="2"/>
  <c r="AC1615" i="2"/>
  <c r="AC1616" i="2"/>
  <c r="AC1617" i="2"/>
  <c r="AC1618" i="2"/>
  <c r="AC1619" i="2"/>
  <c r="AC1620" i="2"/>
  <c r="AC1621" i="2"/>
  <c r="AC1622" i="2"/>
  <c r="AC1623" i="2"/>
  <c r="AC1624" i="2"/>
  <c r="AC1625" i="2"/>
  <c r="AC1626" i="2"/>
  <c r="AC1627" i="2"/>
  <c r="AC1628" i="2"/>
  <c r="AC1629" i="2"/>
  <c r="AC1630" i="2"/>
  <c r="AC1631" i="2"/>
  <c r="AC1632" i="2"/>
  <c r="AC1633" i="2"/>
  <c r="AC1634" i="2"/>
  <c r="AC1635" i="2"/>
  <c r="AC1636" i="2"/>
  <c r="AC1637" i="2"/>
  <c r="AC1638" i="2"/>
  <c r="AC1639" i="2"/>
  <c r="AC1640" i="2"/>
  <c r="AC1641" i="2"/>
  <c r="AC1642" i="2"/>
  <c r="AC1643" i="2"/>
  <c r="AC1644" i="2"/>
  <c r="AC1645" i="2"/>
  <c r="AC1646" i="2"/>
  <c r="AC1647" i="2"/>
  <c r="AC1648" i="2"/>
  <c r="AC1649" i="2"/>
  <c r="AC1650" i="2"/>
  <c r="AC1651" i="2"/>
  <c r="AC1652" i="2"/>
  <c r="AC1653" i="2"/>
  <c r="AC1654" i="2"/>
  <c r="AC1655" i="2"/>
  <c r="AC1656" i="2"/>
  <c r="AC1657" i="2"/>
  <c r="AC1658" i="2"/>
  <c r="AC1659" i="2"/>
  <c r="AC1660" i="2"/>
  <c r="AC1661" i="2"/>
  <c r="AC1662" i="2"/>
  <c r="AC1663" i="2"/>
  <c r="AC1664" i="2"/>
  <c r="AC1665" i="2"/>
  <c r="AC1666" i="2"/>
  <c r="AC1667" i="2"/>
  <c r="AC1668" i="2"/>
  <c r="AC1669" i="2"/>
  <c r="AC1670" i="2"/>
  <c r="AC1671" i="2"/>
  <c r="AC1672" i="2"/>
  <c r="AC1673" i="2"/>
  <c r="AC1674" i="2"/>
  <c r="AC1675" i="2"/>
  <c r="AC1676" i="2"/>
  <c r="AC1677" i="2"/>
  <c r="AC1678" i="2"/>
  <c r="AC1679" i="2"/>
  <c r="AC1680" i="2"/>
  <c r="AC1681" i="2"/>
  <c r="AC1682" i="2"/>
  <c r="AC1683" i="2"/>
  <c r="AC1684" i="2"/>
  <c r="AC1685" i="2"/>
  <c r="AC1686" i="2"/>
  <c r="AC1687" i="2"/>
  <c r="AC1688" i="2"/>
  <c r="AC1689" i="2"/>
  <c r="AC1690" i="2"/>
  <c r="AC1691" i="2"/>
  <c r="AC1692" i="2"/>
  <c r="AC1693" i="2"/>
  <c r="AC1694" i="2"/>
  <c r="AC1695" i="2"/>
  <c r="AC1696" i="2"/>
  <c r="AC1697" i="2"/>
  <c r="AC1698" i="2"/>
  <c r="AC1699" i="2"/>
  <c r="AC1700" i="2"/>
  <c r="AC1701" i="2"/>
  <c r="AC1702" i="2"/>
  <c r="AC1703" i="2"/>
  <c r="AC1704" i="2"/>
  <c r="AC1705" i="2"/>
  <c r="AC1706" i="2"/>
  <c r="AC1707" i="2"/>
  <c r="AC1708" i="2"/>
  <c r="AC1709" i="2"/>
  <c r="AC1710" i="2"/>
  <c r="AC1711" i="2"/>
  <c r="AC1712" i="2"/>
  <c r="AC1713" i="2"/>
  <c r="AC1714" i="2"/>
  <c r="AC1715" i="2"/>
  <c r="AC1716" i="2"/>
  <c r="AC1717" i="2"/>
  <c r="AC1718" i="2"/>
  <c r="AC1719" i="2"/>
  <c r="AC1720" i="2"/>
  <c r="AC1721" i="2"/>
  <c r="AC1722" i="2"/>
  <c r="AC1723" i="2"/>
  <c r="AC1724" i="2"/>
  <c r="AC1725" i="2"/>
  <c r="AC1726" i="2"/>
  <c r="AC1727" i="2"/>
  <c r="AC1728" i="2"/>
  <c r="AC1729" i="2"/>
  <c r="AC1730" i="2"/>
  <c r="AC1731" i="2"/>
  <c r="AC1732" i="2"/>
  <c r="AC1733" i="2"/>
  <c r="AC1734" i="2"/>
  <c r="AC1735" i="2"/>
  <c r="AC1736" i="2"/>
  <c r="AC1737" i="2"/>
  <c r="AC1738" i="2"/>
  <c r="AC1739" i="2"/>
  <c r="AC1740" i="2"/>
  <c r="AC1741" i="2"/>
  <c r="AC1742" i="2"/>
  <c r="AC1743" i="2"/>
  <c r="AC1744" i="2"/>
  <c r="AC1745" i="2"/>
  <c r="AC1746" i="2"/>
  <c r="AC1747" i="2"/>
  <c r="AC1748" i="2"/>
  <c r="AC1749" i="2"/>
  <c r="AC1750" i="2"/>
  <c r="AC1751" i="2"/>
  <c r="AC1752" i="2"/>
  <c r="AC1753" i="2"/>
  <c r="AC1754" i="2"/>
  <c r="AC1755" i="2"/>
  <c r="AC1756" i="2"/>
  <c r="AC1757" i="2"/>
  <c r="AC1758" i="2"/>
  <c r="AC1759" i="2"/>
  <c r="AC1760" i="2"/>
  <c r="AC1761" i="2"/>
  <c r="AC1762" i="2"/>
  <c r="AC1763" i="2"/>
  <c r="AC1764" i="2"/>
  <c r="AC1765" i="2"/>
  <c r="AC1766" i="2"/>
  <c r="AC1767" i="2"/>
  <c r="AC1768" i="2"/>
  <c r="AC1769" i="2"/>
  <c r="AC1770" i="2"/>
  <c r="AC1771" i="2"/>
  <c r="AC1772" i="2"/>
  <c r="AC1773" i="2"/>
  <c r="AC1774" i="2"/>
  <c r="AC1775" i="2"/>
  <c r="AC1776" i="2"/>
  <c r="AC1777" i="2"/>
  <c r="AC1778" i="2"/>
  <c r="AC1779" i="2"/>
  <c r="AC1780" i="2"/>
  <c r="AC1781" i="2"/>
  <c r="AC1782" i="2"/>
  <c r="AC1783" i="2"/>
  <c r="AC1784" i="2"/>
  <c r="AC1785" i="2"/>
  <c r="AC1786" i="2"/>
  <c r="AC1787" i="2"/>
  <c r="AC1788" i="2"/>
  <c r="AC1789" i="2"/>
  <c r="AC1790" i="2"/>
  <c r="AC1791" i="2"/>
  <c r="AC1792" i="2"/>
  <c r="AC1793" i="2"/>
  <c r="AC1794" i="2"/>
  <c r="AC1795" i="2"/>
  <c r="AC1796" i="2"/>
  <c r="AC1797" i="2"/>
  <c r="AC1798" i="2"/>
  <c r="AC1799" i="2"/>
  <c r="AC1800" i="2"/>
  <c r="AC1801" i="2"/>
  <c r="AC1802" i="2"/>
  <c r="AC1803" i="2"/>
  <c r="AC1804" i="2"/>
  <c r="AC1805" i="2"/>
  <c r="AC1806" i="2"/>
  <c r="AC1807" i="2"/>
  <c r="AC1808" i="2"/>
  <c r="AC1809" i="2"/>
  <c r="AC1810" i="2"/>
  <c r="AC1811" i="2"/>
  <c r="AC1812" i="2"/>
  <c r="AC1813" i="2"/>
  <c r="AC1814" i="2"/>
  <c r="AC1815" i="2"/>
  <c r="AC1816" i="2"/>
  <c r="AC1817" i="2"/>
  <c r="AC1818" i="2"/>
  <c r="AC1819" i="2"/>
  <c r="AC1820" i="2"/>
  <c r="AC1821" i="2"/>
  <c r="AC1822" i="2"/>
  <c r="AC1823" i="2"/>
  <c r="AC1824" i="2"/>
  <c r="AC1825" i="2"/>
  <c r="AC1826" i="2"/>
  <c r="AC1827" i="2"/>
  <c r="AC1828" i="2"/>
  <c r="AC1829" i="2"/>
  <c r="AC1830" i="2"/>
  <c r="AC1831" i="2"/>
  <c r="AC1832" i="2"/>
  <c r="AC1833" i="2"/>
  <c r="AC1834" i="2"/>
  <c r="AC1835" i="2"/>
  <c r="AC1836" i="2"/>
  <c r="AC1837" i="2"/>
  <c r="AC1838" i="2"/>
  <c r="AC1839" i="2"/>
  <c r="AC1840" i="2"/>
  <c r="AC1841" i="2"/>
  <c r="AC1842" i="2"/>
  <c r="AC1843" i="2"/>
  <c r="AC1844" i="2"/>
  <c r="AC1845" i="2"/>
  <c r="AC1846" i="2"/>
  <c r="AC1847" i="2"/>
  <c r="AC1848" i="2"/>
  <c r="AC1849" i="2"/>
  <c r="AC1850" i="2"/>
  <c r="AC1851" i="2"/>
  <c r="AC1852" i="2"/>
  <c r="AC1853" i="2"/>
  <c r="AC1854" i="2"/>
  <c r="AC1855" i="2"/>
  <c r="AC1856" i="2"/>
  <c r="AC1857" i="2"/>
  <c r="AC1858" i="2"/>
  <c r="AC1859" i="2"/>
  <c r="AC1860" i="2"/>
  <c r="AC1861" i="2"/>
  <c r="AC1862" i="2"/>
  <c r="AC1863" i="2"/>
  <c r="AC1864" i="2"/>
  <c r="AC1865" i="2"/>
  <c r="AC1866" i="2"/>
  <c r="AC1867" i="2"/>
  <c r="AC1868" i="2"/>
  <c r="AC1869" i="2"/>
  <c r="AC1870" i="2"/>
  <c r="AC1871" i="2"/>
  <c r="AC1872" i="2"/>
  <c r="AC1873" i="2"/>
  <c r="AC1874" i="2"/>
  <c r="AC1875" i="2"/>
  <c r="AC1876" i="2"/>
  <c r="AC1877" i="2"/>
  <c r="AC1878" i="2"/>
  <c r="AC1879" i="2"/>
  <c r="AC1880" i="2"/>
  <c r="AC1881" i="2"/>
  <c r="AC1882" i="2"/>
  <c r="AC1883" i="2"/>
  <c r="AC1884" i="2"/>
  <c r="AC1885" i="2"/>
  <c r="AC1886" i="2"/>
  <c r="AC1887" i="2"/>
  <c r="AC1888" i="2"/>
  <c r="AC1889" i="2"/>
  <c r="AC1890" i="2"/>
  <c r="AC1891" i="2"/>
  <c r="AC1892" i="2"/>
  <c r="AC1893" i="2"/>
  <c r="AC1894" i="2"/>
  <c r="AC1895" i="2"/>
  <c r="AC1896" i="2"/>
  <c r="AC1897" i="2"/>
  <c r="AC1898" i="2"/>
  <c r="AC1899" i="2"/>
  <c r="AC1900" i="2"/>
  <c r="AC1901" i="2"/>
  <c r="AC1902" i="2"/>
  <c r="AC1903" i="2"/>
  <c r="AC1904" i="2"/>
  <c r="AC1905" i="2"/>
  <c r="AC1906" i="2"/>
  <c r="AC1907" i="2"/>
  <c r="AC1908" i="2"/>
  <c r="AC1909" i="2"/>
  <c r="AC1910" i="2"/>
  <c r="AC1911" i="2"/>
  <c r="AC1912" i="2"/>
  <c r="AC1913" i="2"/>
  <c r="AC1914" i="2"/>
  <c r="AC1915" i="2"/>
  <c r="AC1916" i="2"/>
  <c r="AC1917" i="2"/>
  <c r="AC1918" i="2"/>
  <c r="AC1919" i="2"/>
  <c r="AC1920" i="2"/>
  <c r="AC1921" i="2"/>
  <c r="AC1922" i="2"/>
  <c r="AC1923" i="2"/>
  <c r="AC1924" i="2"/>
  <c r="AC1925" i="2"/>
  <c r="AC1926" i="2"/>
  <c r="AC1927" i="2"/>
  <c r="AC1928" i="2"/>
  <c r="AC1929" i="2"/>
  <c r="AC1930" i="2"/>
  <c r="AC1931" i="2"/>
  <c r="AC1932" i="2"/>
  <c r="AC1933" i="2"/>
  <c r="AC1934" i="2"/>
  <c r="AC1935" i="2"/>
  <c r="AC1936" i="2"/>
  <c r="AC1937" i="2"/>
  <c r="AC1938" i="2"/>
  <c r="AC1939" i="2"/>
  <c r="AC1940" i="2"/>
  <c r="AC1941" i="2"/>
  <c r="AC1942" i="2"/>
  <c r="AC1943" i="2"/>
  <c r="AC1944" i="2"/>
  <c r="AC1945" i="2"/>
  <c r="AC1946" i="2"/>
  <c r="AC1947" i="2"/>
  <c r="AC1948" i="2"/>
  <c r="AC1949" i="2"/>
  <c r="AC1950" i="2"/>
  <c r="AC1951" i="2"/>
  <c r="AC1952" i="2"/>
  <c r="AC1953" i="2"/>
  <c r="AC1954" i="2"/>
  <c r="AC1955" i="2"/>
  <c r="AC1956" i="2"/>
  <c r="AC1957" i="2"/>
  <c r="AC1958" i="2"/>
  <c r="AC1959" i="2"/>
  <c r="AC1960" i="2"/>
  <c r="AC1961" i="2"/>
  <c r="AC1962" i="2"/>
  <c r="AC1963" i="2"/>
  <c r="AC1964" i="2"/>
  <c r="AC1965" i="2"/>
  <c r="AC1966" i="2"/>
  <c r="AC1967" i="2"/>
  <c r="AC1968" i="2"/>
  <c r="AC1969" i="2"/>
  <c r="AC1970" i="2"/>
  <c r="AC1971" i="2"/>
  <c r="AC1972" i="2"/>
  <c r="AC1973" i="2"/>
  <c r="AC1974" i="2"/>
  <c r="AC1975" i="2"/>
  <c r="AC1976" i="2"/>
  <c r="AC1977" i="2"/>
  <c r="AC1978" i="2"/>
  <c r="AC1979" i="2"/>
  <c r="AC1980" i="2"/>
  <c r="AC1981" i="2"/>
  <c r="AC1982" i="2"/>
  <c r="AC1983" i="2"/>
  <c r="AC1984" i="2"/>
  <c r="AC1985" i="2"/>
  <c r="AC1986" i="2"/>
  <c r="AC1987" i="2"/>
  <c r="AC1988" i="2"/>
  <c r="AC1989" i="2"/>
  <c r="AC1990" i="2"/>
  <c r="AC1991" i="2"/>
  <c r="AC1992" i="2"/>
  <c r="AC1993" i="2"/>
  <c r="AC1994" i="2"/>
  <c r="AC1995" i="2"/>
  <c r="AC1996" i="2"/>
  <c r="AC1997" i="2"/>
  <c r="AC1998" i="2"/>
  <c r="AC1999" i="2"/>
  <c r="AC2000" i="2"/>
  <c r="AC2001" i="2"/>
  <c r="AC2002" i="2"/>
  <c r="AC2003" i="2"/>
  <c r="AC2004" i="2"/>
  <c r="AC2005" i="2"/>
  <c r="AC2006" i="2"/>
  <c r="AC2007" i="2"/>
  <c r="AC2008" i="2"/>
  <c r="AC2009" i="2"/>
  <c r="AC2010" i="2"/>
  <c r="AC2011" i="2"/>
  <c r="AC2012" i="2"/>
  <c r="AC2013" i="2"/>
  <c r="AC2014" i="2"/>
  <c r="AC2015" i="2"/>
  <c r="AC2016" i="2"/>
  <c r="AC2017" i="2"/>
  <c r="AC2018" i="2"/>
  <c r="AC2019" i="2"/>
  <c r="AC2020" i="2"/>
  <c r="AC2021" i="2"/>
  <c r="AC2022" i="2"/>
  <c r="AC2023" i="2"/>
  <c r="AC2024" i="2"/>
  <c r="AC2025" i="2"/>
  <c r="AC2026" i="2"/>
  <c r="AC2027" i="2"/>
  <c r="AC2028" i="2"/>
  <c r="AC2029" i="2"/>
  <c r="AC2030" i="2"/>
  <c r="AC2031" i="2"/>
  <c r="AC2032" i="2"/>
  <c r="AC2033" i="2"/>
  <c r="AC2034" i="2"/>
  <c r="AC2035" i="2"/>
  <c r="AC2036" i="2"/>
  <c r="AC2037" i="2"/>
  <c r="AC2038" i="2"/>
  <c r="AC2039" i="2"/>
  <c r="AC2040" i="2"/>
  <c r="AC2041" i="2"/>
  <c r="AC2042" i="2"/>
  <c r="AC2043" i="2"/>
  <c r="AC2044" i="2"/>
  <c r="AC2045" i="2"/>
  <c r="AC2046" i="2"/>
  <c r="AC2047" i="2"/>
  <c r="AC2048" i="2"/>
  <c r="AC2049" i="2"/>
  <c r="AC2050" i="2"/>
  <c r="AC2051" i="2"/>
  <c r="AC2052" i="2"/>
  <c r="AC2053" i="2"/>
  <c r="AC2054" i="2"/>
  <c r="AC2055" i="2"/>
  <c r="AC2056" i="2"/>
  <c r="AC2057" i="2"/>
  <c r="AC2058" i="2"/>
  <c r="AC2059" i="2"/>
  <c r="AC2060" i="2"/>
  <c r="AC2061" i="2"/>
  <c r="AC2062" i="2"/>
  <c r="AC2063" i="2"/>
  <c r="AC2064" i="2"/>
  <c r="AC2065" i="2"/>
  <c r="AC2066" i="2"/>
  <c r="AC2067" i="2"/>
  <c r="AC2068" i="2"/>
  <c r="AC2069" i="2"/>
  <c r="AC2070" i="2"/>
  <c r="AC2071" i="2"/>
  <c r="AC2072" i="2"/>
  <c r="AC2073" i="2"/>
  <c r="AC2074" i="2"/>
  <c r="AC2075" i="2"/>
  <c r="AC2076" i="2"/>
  <c r="AC2077" i="2"/>
  <c r="AC2078" i="2"/>
  <c r="AC2079" i="2"/>
  <c r="AC2080" i="2"/>
  <c r="AC2081" i="2"/>
  <c r="AC2082" i="2"/>
  <c r="AC2083" i="2"/>
  <c r="AC2084" i="2"/>
  <c r="AC2085" i="2"/>
  <c r="AC2086" i="2"/>
  <c r="AC2087" i="2"/>
  <c r="AC2088" i="2"/>
  <c r="AC2089" i="2"/>
  <c r="AC2090" i="2"/>
  <c r="AC2091" i="2"/>
  <c r="AC2092" i="2"/>
  <c r="AC2093" i="2"/>
  <c r="AC2094" i="2"/>
  <c r="AC2095" i="2"/>
  <c r="AC2096" i="2"/>
  <c r="AC2097" i="2"/>
  <c r="AC2098" i="2"/>
  <c r="AC2099" i="2"/>
  <c r="AC2100" i="2"/>
  <c r="AC2101" i="2"/>
  <c r="AC2102" i="2"/>
  <c r="AC2103" i="2"/>
  <c r="AC2104" i="2"/>
  <c r="AC2105" i="2"/>
  <c r="AC2106" i="2"/>
  <c r="AC2107" i="2"/>
  <c r="AC2108" i="2"/>
  <c r="AC2109" i="2"/>
  <c r="AC2110" i="2"/>
  <c r="AC2111" i="2"/>
  <c r="AC2112" i="2"/>
  <c r="AC2113" i="2"/>
  <c r="AC2114" i="2"/>
  <c r="AC2115" i="2"/>
  <c r="AC2116" i="2"/>
  <c r="AC2117" i="2"/>
  <c r="AC2118" i="2"/>
  <c r="AC2119" i="2"/>
  <c r="AC2120" i="2"/>
  <c r="AC2121" i="2"/>
  <c r="AC2122" i="2"/>
  <c r="AC2123" i="2"/>
  <c r="AC2124" i="2"/>
  <c r="AC2125" i="2"/>
  <c r="AC2126" i="2"/>
  <c r="AC2127" i="2"/>
  <c r="AC2128" i="2"/>
  <c r="AC2129" i="2"/>
  <c r="AC2130" i="2"/>
  <c r="AC2131" i="2"/>
  <c r="AC2132" i="2"/>
  <c r="AC2133" i="2"/>
  <c r="AC2134" i="2"/>
  <c r="AC2135" i="2"/>
  <c r="AC2136" i="2"/>
  <c r="AC2137" i="2"/>
  <c r="AC2138" i="2"/>
  <c r="AC2139" i="2"/>
  <c r="AC2140" i="2"/>
  <c r="AC2141" i="2"/>
  <c r="AC2142" i="2"/>
  <c r="AC2143" i="2"/>
  <c r="AC2144" i="2"/>
  <c r="AC2145" i="2"/>
  <c r="AC2146" i="2"/>
  <c r="AC2147" i="2"/>
  <c r="AC2148" i="2"/>
  <c r="AC2149" i="2"/>
  <c r="AC2150" i="2"/>
  <c r="AC2151" i="2"/>
  <c r="AC2152" i="2"/>
  <c r="AC2153" i="2"/>
  <c r="AC2154" i="2"/>
  <c r="AC2155" i="2"/>
  <c r="AC2156" i="2"/>
  <c r="AC2157" i="2"/>
  <c r="AC2158" i="2"/>
  <c r="AC2159" i="2"/>
  <c r="AC2160" i="2"/>
  <c r="AC2161" i="2"/>
  <c r="AC2162" i="2"/>
  <c r="AC2163" i="2"/>
  <c r="AC2164" i="2"/>
  <c r="AC2165" i="2"/>
  <c r="AC2166" i="2"/>
  <c r="AC2167" i="2"/>
  <c r="AC2168" i="2"/>
  <c r="AC2169" i="2"/>
  <c r="AC2170" i="2"/>
  <c r="AC2171" i="2"/>
  <c r="AC2172" i="2"/>
  <c r="AC2173" i="2"/>
  <c r="AC2174" i="2"/>
  <c r="AC2175" i="2"/>
  <c r="AC2176" i="2"/>
  <c r="AC2177" i="2"/>
  <c r="AC2178" i="2"/>
  <c r="AC2179" i="2"/>
  <c r="AC2180" i="2"/>
  <c r="AC2181" i="2"/>
  <c r="AC2182" i="2"/>
  <c r="AC2183" i="2"/>
  <c r="AC2184" i="2"/>
  <c r="AC2185" i="2"/>
  <c r="AC2186" i="2"/>
  <c r="AC2187" i="2"/>
  <c r="AC2188" i="2"/>
  <c r="AC2189" i="2"/>
  <c r="AC2190" i="2"/>
  <c r="AC2191" i="2"/>
  <c r="AC2192" i="2"/>
  <c r="AC2193" i="2"/>
  <c r="AC2194" i="2"/>
  <c r="AC2195" i="2"/>
  <c r="AC2196" i="2"/>
  <c r="AC2197" i="2"/>
  <c r="AC2198" i="2"/>
  <c r="AC2199" i="2"/>
  <c r="AC2200" i="2"/>
  <c r="AC2201" i="2"/>
  <c r="AC2202" i="2"/>
  <c r="AC2203" i="2"/>
  <c r="AC2204" i="2"/>
  <c r="AC2205" i="2"/>
  <c r="AC2206" i="2"/>
  <c r="AC2207" i="2"/>
  <c r="AC2208" i="2"/>
  <c r="AC2209" i="2"/>
  <c r="AC2210" i="2"/>
  <c r="AC2211" i="2"/>
  <c r="AC2212" i="2"/>
  <c r="AC2213" i="2"/>
  <c r="AC2214" i="2"/>
  <c r="AC2215" i="2"/>
  <c r="AC2216" i="2"/>
  <c r="AC2217" i="2"/>
  <c r="AC2218" i="2"/>
  <c r="AC2219" i="2"/>
  <c r="AC2220" i="2"/>
  <c r="AC2221" i="2"/>
  <c r="AC2222" i="2"/>
  <c r="AC2223" i="2"/>
  <c r="AC2224" i="2"/>
  <c r="AC2225" i="2"/>
  <c r="AC2226" i="2"/>
  <c r="AC2227" i="2"/>
  <c r="AC2228" i="2"/>
  <c r="AC2229" i="2"/>
  <c r="AC2230" i="2"/>
  <c r="AC2231" i="2"/>
  <c r="AC2232" i="2"/>
  <c r="AC2233" i="2"/>
  <c r="AC2234" i="2"/>
  <c r="AC2235" i="2"/>
  <c r="AC2236" i="2"/>
  <c r="AC2237" i="2"/>
  <c r="AC2238" i="2"/>
  <c r="AC2239" i="2"/>
  <c r="AC2240" i="2"/>
  <c r="AC2241" i="2"/>
  <c r="AC2242" i="2"/>
  <c r="AC2243" i="2"/>
  <c r="AC2244" i="2"/>
  <c r="AC2245" i="2"/>
  <c r="AC2246" i="2"/>
  <c r="AC2247" i="2"/>
  <c r="AC2248" i="2"/>
  <c r="AC2249" i="2"/>
  <c r="AC2250" i="2"/>
  <c r="AC2251" i="2"/>
  <c r="AC2252" i="2"/>
  <c r="AC2253" i="2"/>
  <c r="AC2254" i="2"/>
  <c r="AC2255" i="2"/>
  <c r="AC2256" i="2"/>
  <c r="AC2257" i="2"/>
  <c r="AC2258" i="2"/>
  <c r="AC2259" i="2"/>
  <c r="AC2260" i="2"/>
  <c r="AC2261" i="2"/>
  <c r="AC2262" i="2"/>
  <c r="AC2263" i="2"/>
  <c r="AC2264" i="2"/>
  <c r="AC2265" i="2"/>
  <c r="AC2266" i="2"/>
  <c r="AC2267" i="2"/>
  <c r="AC2268" i="2"/>
  <c r="AC2269" i="2"/>
  <c r="AC2270" i="2"/>
  <c r="AC2271" i="2"/>
  <c r="AC2272" i="2"/>
  <c r="AC2273" i="2"/>
  <c r="AC2274" i="2"/>
  <c r="AC2275" i="2"/>
  <c r="AC2276" i="2"/>
  <c r="AC2277" i="2"/>
  <c r="AC2278" i="2"/>
  <c r="AC2279" i="2"/>
  <c r="AC2280" i="2"/>
  <c r="AC2281" i="2"/>
  <c r="AC2282" i="2"/>
  <c r="AC2283" i="2"/>
  <c r="AC2284" i="2"/>
  <c r="AC2285" i="2"/>
  <c r="AC2286" i="2"/>
  <c r="AC2287" i="2"/>
  <c r="AC2288" i="2"/>
  <c r="AC2289" i="2"/>
  <c r="AC2290" i="2"/>
  <c r="AC2291" i="2"/>
  <c r="AC2292" i="2"/>
  <c r="AC2293" i="2"/>
  <c r="AC2294" i="2"/>
  <c r="AC2295" i="2"/>
  <c r="AC2296" i="2"/>
  <c r="AC2297" i="2"/>
  <c r="AC2298" i="2"/>
  <c r="AC2299" i="2"/>
  <c r="AC2300" i="2"/>
  <c r="AC2301" i="2"/>
  <c r="AC2302" i="2"/>
  <c r="AC2303" i="2"/>
  <c r="AC2304" i="2"/>
  <c r="AC2305" i="2"/>
  <c r="AC2306" i="2"/>
  <c r="AC2307" i="2"/>
  <c r="AC2308" i="2"/>
  <c r="AC2309" i="2"/>
  <c r="AC2310" i="2"/>
  <c r="AC2311" i="2"/>
  <c r="AC2312" i="2"/>
  <c r="AC2313" i="2"/>
  <c r="AC2314" i="2"/>
  <c r="AC2315" i="2"/>
  <c r="AC2316" i="2"/>
  <c r="AC2317" i="2"/>
  <c r="AC2318" i="2"/>
  <c r="AC2319" i="2"/>
  <c r="AC2320" i="2"/>
  <c r="AC2321" i="2"/>
  <c r="AC2322" i="2"/>
  <c r="AC2323" i="2"/>
  <c r="AC2324" i="2"/>
  <c r="AC2325" i="2"/>
  <c r="AC2326" i="2"/>
  <c r="AC2327" i="2"/>
  <c r="AC2328" i="2"/>
  <c r="AC2329" i="2"/>
  <c r="AC2330" i="2"/>
  <c r="AC2331" i="2"/>
  <c r="AC2332" i="2"/>
  <c r="AC2333" i="2"/>
  <c r="AC2334" i="2"/>
  <c r="AC2335" i="2"/>
  <c r="AC2336" i="2"/>
  <c r="AC2337" i="2"/>
  <c r="AC2338" i="2"/>
  <c r="AC2339" i="2"/>
  <c r="AC2340" i="2"/>
  <c r="AC2341" i="2"/>
  <c r="AC2342" i="2"/>
  <c r="AC2343" i="2"/>
  <c r="AC2344" i="2"/>
  <c r="AC2345" i="2"/>
  <c r="AC2346" i="2"/>
  <c r="AC2347" i="2"/>
  <c r="AC2348" i="2"/>
  <c r="AC2349" i="2"/>
  <c r="AC2350" i="2"/>
  <c r="AC2351" i="2"/>
  <c r="AC2352" i="2"/>
  <c r="AC2353" i="2"/>
  <c r="AC2354" i="2"/>
  <c r="AC2355" i="2"/>
  <c r="AC2356" i="2"/>
  <c r="AC2357" i="2"/>
  <c r="AC2358" i="2"/>
  <c r="AC2359" i="2"/>
  <c r="AC2360" i="2"/>
  <c r="AC2361" i="2"/>
  <c r="AC2362" i="2"/>
  <c r="AC2363" i="2"/>
  <c r="AC2364" i="2"/>
  <c r="AC2365" i="2"/>
  <c r="AC2366" i="2"/>
  <c r="AC2367" i="2"/>
  <c r="AC2368" i="2"/>
  <c r="AC2369" i="2"/>
  <c r="AC2370" i="2"/>
  <c r="AC2371" i="2"/>
  <c r="AC2372" i="2"/>
  <c r="AC2373" i="2"/>
  <c r="AC2374" i="2"/>
  <c r="AC2375" i="2"/>
  <c r="AC2376" i="2"/>
  <c r="AC2377" i="2"/>
  <c r="AC2378" i="2"/>
  <c r="AC2379" i="2"/>
  <c r="AC2380" i="2"/>
  <c r="AC2381" i="2"/>
  <c r="AC2382" i="2"/>
  <c r="AC2383" i="2"/>
  <c r="AC2384" i="2"/>
  <c r="AC2385" i="2"/>
  <c r="AC2386" i="2"/>
  <c r="AC2387" i="2"/>
  <c r="AC2388" i="2"/>
  <c r="AC2389" i="2"/>
  <c r="AC2390" i="2"/>
  <c r="AC2391" i="2"/>
  <c r="AC2392" i="2"/>
  <c r="AC2393" i="2"/>
  <c r="AC2394" i="2"/>
  <c r="AC2395" i="2"/>
  <c r="AC2396" i="2"/>
  <c r="AC2397" i="2"/>
  <c r="AC2398" i="2"/>
  <c r="AC2399" i="2"/>
  <c r="AC2400" i="2"/>
  <c r="AC2401" i="2"/>
  <c r="AC2402" i="2"/>
  <c r="AC2403" i="2"/>
  <c r="AC2404" i="2"/>
  <c r="AC2405" i="2"/>
  <c r="AC2406" i="2"/>
  <c r="AC2407" i="2"/>
  <c r="AC2408" i="2"/>
  <c r="AC2409" i="2"/>
  <c r="AC2410" i="2"/>
  <c r="AC2411" i="2"/>
  <c r="AC2412" i="2"/>
  <c r="AC2413" i="2"/>
  <c r="AC2414" i="2"/>
  <c r="AC2415" i="2"/>
  <c r="AC2416" i="2"/>
  <c r="AC2417" i="2"/>
  <c r="AC2418" i="2"/>
  <c r="AC2419" i="2"/>
  <c r="AC2420" i="2"/>
  <c r="AC2421" i="2"/>
  <c r="AC2422" i="2"/>
  <c r="AC2423" i="2"/>
  <c r="AC2424" i="2"/>
  <c r="AC2425" i="2"/>
  <c r="AC2426" i="2"/>
  <c r="AC2427" i="2"/>
  <c r="AC2428" i="2"/>
  <c r="AC2429" i="2"/>
  <c r="AC2430" i="2"/>
  <c r="AC2431" i="2"/>
  <c r="AC2432" i="2"/>
  <c r="AC2433" i="2"/>
  <c r="AC2434" i="2"/>
  <c r="AC2435" i="2"/>
  <c r="AC2436" i="2"/>
  <c r="AC2437" i="2"/>
  <c r="AC2438" i="2"/>
  <c r="AC2439" i="2"/>
  <c r="AC2440" i="2"/>
  <c r="AC2441" i="2"/>
  <c r="AC2442" i="2"/>
  <c r="AC2443" i="2"/>
  <c r="AC2444" i="2"/>
  <c r="AC2445" i="2"/>
  <c r="AC2446" i="2"/>
  <c r="AC2447" i="2"/>
  <c r="AC2448" i="2"/>
  <c r="AC2449" i="2"/>
  <c r="AC2450" i="2"/>
  <c r="AC2451" i="2"/>
  <c r="AC2452" i="2"/>
  <c r="AC2453" i="2"/>
  <c r="AC2454" i="2"/>
  <c r="AC2455" i="2"/>
  <c r="AC2456" i="2"/>
  <c r="AC2457" i="2"/>
  <c r="AC2458" i="2"/>
  <c r="AC2459" i="2"/>
  <c r="AC2460" i="2"/>
  <c r="AC2461" i="2"/>
  <c r="AC2462" i="2"/>
  <c r="AC2463" i="2"/>
  <c r="AC2464" i="2"/>
  <c r="AC2465" i="2"/>
  <c r="AC2466" i="2"/>
  <c r="AC2467" i="2"/>
  <c r="AC2468" i="2"/>
  <c r="AC2469" i="2"/>
  <c r="AC2470" i="2"/>
  <c r="AC2471" i="2"/>
  <c r="AC2472" i="2"/>
  <c r="AC2473" i="2"/>
  <c r="AC2474" i="2"/>
  <c r="AC2475" i="2"/>
  <c r="AC2476" i="2"/>
  <c r="AC2477" i="2"/>
  <c r="AC2478" i="2"/>
  <c r="AC2479" i="2"/>
  <c r="AC2480" i="2"/>
  <c r="AC2481" i="2"/>
  <c r="AC2482" i="2"/>
  <c r="AC2483" i="2"/>
  <c r="AC2484" i="2"/>
  <c r="AC2485" i="2"/>
  <c r="AC2486" i="2"/>
  <c r="AC2487" i="2"/>
  <c r="AC2488" i="2"/>
  <c r="AC2489" i="2"/>
  <c r="AC2490" i="2"/>
  <c r="AC2491" i="2"/>
  <c r="AC2492" i="2"/>
  <c r="AC2493" i="2"/>
  <c r="AC2494" i="2"/>
  <c r="AC2495" i="2"/>
  <c r="AC2496" i="2"/>
  <c r="AC2497" i="2"/>
  <c r="AC2498" i="2"/>
  <c r="AC2499" i="2"/>
  <c r="AC2500" i="2"/>
  <c r="AC2501" i="2"/>
  <c r="AC2502" i="2"/>
  <c r="AC2503" i="2"/>
  <c r="AC2504" i="2"/>
  <c r="AC2505" i="2"/>
  <c r="AC2506" i="2"/>
  <c r="AC2507" i="2"/>
  <c r="AC2508" i="2"/>
  <c r="AC2509" i="2"/>
  <c r="AC2510" i="2"/>
  <c r="AC2511" i="2"/>
  <c r="AC2512" i="2"/>
  <c r="AC2513" i="2"/>
  <c r="AC2514" i="2"/>
  <c r="AC2515" i="2"/>
  <c r="AC2516" i="2"/>
  <c r="AC2517" i="2"/>
  <c r="AC2518" i="2"/>
  <c r="AC2519" i="2"/>
  <c r="AC2520" i="2"/>
  <c r="AC2521" i="2"/>
  <c r="AC2522" i="2"/>
  <c r="AC2523" i="2"/>
  <c r="AC2524" i="2"/>
  <c r="AC2525" i="2"/>
  <c r="AC2526" i="2"/>
  <c r="AC2527" i="2"/>
  <c r="AC2528" i="2"/>
  <c r="AC2529" i="2"/>
  <c r="AC2530" i="2"/>
  <c r="AC2531" i="2"/>
  <c r="AC2532" i="2"/>
  <c r="AC2533" i="2"/>
  <c r="AC2534" i="2"/>
  <c r="AC2535" i="2"/>
  <c r="AC2536" i="2"/>
  <c r="AC2537" i="2"/>
  <c r="AC2538" i="2"/>
  <c r="AC2539" i="2"/>
  <c r="AC2540" i="2"/>
  <c r="AC2541" i="2"/>
  <c r="AC2542" i="2"/>
  <c r="AC2543" i="2"/>
  <c r="AC2544" i="2"/>
  <c r="AC2545" i="2"/>
  <c r="AC2546" i="2"/>
  <c r="AC2547" i="2"/>
  <c r="AC2548" i="2"/>
  <c r="AC2549" i="2"/>
  <c r="AC2550" i="2"/>
  <c r="AC2551" i="2"/>
  <c r="AC2552" i="2"/>
  <c r="AC2553" i="2"/>
  <c r="AC2554" i="2"/>
  <c r="AC2555" i="2"/>
  <c r="AC2556" i="2"/>
  <c r="AC2557" i="2"/>
  <c r="AC2558" i="2"/>
  <c r="AC2559" i="2"/>
  <c r="AC2560" i="2"/>
  <c r="AC2561" i="2"/>
  <c r="AC2562" i="2"/>
  <c r="AC2563" i="2"/>
  <c r="AC2564" i="2"/>
  <c r="AC2565" i="2"/>
  <c r="AC2566" i="2"/>
  <c r="AC2567" i="2"/>
  <c r="AC2568" i="2"/>
  <c r="AC2569" i="2"/>
  <c r="AC2570" i="2"/>
  <c r="AC2571" i="2"/>
  <c r="AC2572" i="2"/>
  <c r="AC2573" i="2"/>
  <c r="AC2574" i="2"/>
  <c r="AC2575" i="2"/>
  <c r="AC2576" i="2"/>
  <c r="AC2577" i="2"/>
  <c r="AC2578" i="2"/>
  <c r="AC2579" i="2"/>
  <c r="AC2580" i="2"/>
  <c r="AC2581" i="2"/>
  <c r="AC2582" i="2"/>
  <c r="AC2583" i="2"/>
  <c r="AC2584" i="2"/>
  <c r="AC2585" i="2"/>
  <c r="AC2586" i="2"/>
  <c r="AC2587" i="2"/>
  <c r="AC2588" i="2"/>
  <c r="AC2589" i="2"/>
  <c r="AC2590" i="2"/>
  <c r="AC2591" i="2"/>
  <c r="AC2592" i="2"/>
  <c r="AC2593" i="2"/>
  <c r="AC2594" i="2"/>
  <c r="AC2595" i="2"/>
  <c r="AC2596" i="2"/>
  <c r="AC2597" i="2"/>
  <c r="AC2598" i="2"/>
  <c r="AC2599" i="2"/>
  <c r="AC2600" i="2"/>
  <c r="AC2601" i="2"/>
  <c r="AC2602" i="2"/>
  <c r="AC2603" i="2"/>
  <c r="AC2604" i="2"/>
  <c r="AC2605" i="2"/>
  <c r="AC2606" i="2"/>
  <c r="AC2607" i="2"/>
  <c r="AC2608" i="2"/>
  <c r="AC2609" i="2"/>
  <c r="AC2610" i="2"/>
  <c r="AC2611" i="2"/>
  <c r="AC2612" i="2"/>
  <c r="AC2613" i="2"/>
  <c r="AC2614" i="2"/>
  <c r="AC2615" i="2"/>
  <c r="AC2616" i="2"/>
  <c r="AC2617" i="2"/>
  <c r="AC2618" i="2"/>
  <c r="AC2619" i="2"/>
  <c r="AC2620" i="2"/>
  <c r="AC2621" i="2"/>
  <c r="AC2622" i="2"/>
  <c r="AC2623" i="2"/>
  <c r="AC2624" i="2"/>
  <c r="AC2625" i="2"/>
  <c r="AC2626" i="2"/>
  <c r="AC2627" i="2"/>
  <c r="AC2628" i="2"/>
  <c r="AC2629" i="2"/>
  <c r="AC2630" i="2"/>
  <c r="AC2631" i="2"/>
  <c r="AC2632" i="2"/>
  <c r="AC2633" i="2"/>
  <c r="AC2634" i="2"/>
  <c r="AC2635" i="2"/>
  <c r="AC2636" i="2"/>
  <c r="AC2637" i="2"/>
  <c r="AC2638" i="2"/>
  <c r="AC2639" i="2"/>
  <c r="AC2640" i="2"/>
  <c r="AC2641" i="2"/>
  <c r="AC2642" i="2"/>
  <c r="AC2643" i="2"/>
  <c r="AC2644" i="2"/>
  <c r="AC2645" i="2"/>
  <c r="AC2646" i="2"/>
  <c r="AC2647" i="2"/>
  <c r="AC2648" i="2"/>
  <c r="AC2649" i="2"/>
  <c r="AC2650" i="2"/>
  <c r="AC2651" i="2"/>
  <c r="AC2652" i="2"/>
  <c r="AC2653" i="2"/>
  <c r="AC2654" i="2"/>
  <c r="AC2655" i="2"/>
  <c r="AC2656" i="2"/>
  <c r="AC2657" i="2"/>
  <c r="AC2658" i="2"/>
  <c r="AC2659" i="2"/>
  <c r="AC2660" i="2"/>
  <c r="AC2661" i="2"/>
  <c r="AC2662" i="2"/>
  <c r="AC2663" i="2"/>
  <c r="AC2664" i="2"/>
  <c r="AC2665" i="2"/>
  <c r="AC2666" i="2"/>
  <c r="AC2667" i="2"/>
  <c r="AC2668" i="2"/>
  <c r="AC2669" i="2"/>
  <c r="AC2670" i="2"/>
  <c r="AC2671" i="2"/>
  <c r="AC2672" i="2"/>
  <c r="AC2673" i="2"/>
  <c r="AC2674" i="2"/>
  <c r="AC2675" i="2"/>
  <c r="AC2676" i="2"/>
  <c r="AC2677" i="2"/>
  <c r="AC2678" i="2"/>
  <c r="AC2679" i="2"/>
  <c r="AC2680" i="2"/>
  <c r="AC2681" i="2"/>
  <c r="AC2682" i="2"/>
  <c r="AC2683" i="2"/>
  <c r="AC2684" i="2"/>
  <c r="AC2685" i="2"/>
  <c r="AC2686" i="2"/>
  <c r="AC2687" i="2"/>
  <c r="AC2688" i="2"/>
  <c r="AC2689" i="2"/>
  <c r="AC2690" i="2"/>
  <c r="AC2691" i="2"/>
  <c r="AC2692" i="2"/>
  <c r="AC2693" i="2"/>
  <c r="AC2694" i="2"/>
  <c r="AC2695" i="2"/>
  <c r="AC2696" i="2"/>
  <c r="AC2697" i="2"/>
  <c r="AC2698" i="2"/>
  <c r="AC2699" i="2"/>
  <c r="AC2700" i="2"/>
  <c r="AC2701" i="2"/>
  <c r="AC2702" i="2"/>
  <c r="AC2703" i="2"/>
  <c r="AC2704" i="2"/>
  <c r="AC2705" i="2"/>
  <c r="AC2706" i="2"/>
  <c r="AC2707" i="2"/>
  <c r="AC2708" i="2"/>
  <c r="AC2709" i="2"/>
  <c r="AC2710" i="2"/>
  <c r="AC2711" i="2"/>
  <c r="AC2712" i="2"/>
  <c r="AC2713" i="2"/>
  <c r="AC2714" i="2"/>
  <c r="AC2715" i="2"/>
  <c r="AC2716" i="2"/>
  <c r="AC2717" i="2"/>
  <c r="AC2718" i="2"/>
  <c r="AC2719" i="2"/>
  <c r="AC2720" i="2"/>
  <c r="AC2721" i="2"/>
  <c r="AC2722" i="2"/>
  <c r="AC2723" i="2"/>
  <c r="AC2724" i="2"/>
  <c r="AC2725" i="2"/>
  <c r="AC2726" i="2"/>
  <c r="AC2727" i="2"/>
  <c r="AC2728" i="2"/>
  <c r="AC2729" i="2"/>
  <c r="AC2730" i="2"/>
  <c r="AC2731" i="2"/>
  <c r="AC2732" i="2"/>
  <c r="AC2733" i="2"/>
  <c r="AC2734" i="2"/>
  <c r="AC2735" i="2"/>
  <c r="AC2736" i="2"/>
  <c r="AC2737" i="2"/>
  <c r="AC2738" i="2"/>
  <c r="AC2739" i="2"/>
  <c r="AC2740" i="2"/>
  <c r="AC2741" i="2"/>
  <c r="AC2742" i="2"/>
  <c r="AC2743" i="2"/>
  <c r="AC2744" i="2"/>
  <c r="AC2745" i="2"/>
  <c r="AC2746" i="2"/>
  <c r="AC2747" i="2"/>
  <c r="AC2748" i="2"/>
  <c r="AC2749" i="2"/>
  <c r="AC2750" i="2"/>
  <c r="AC2751" i="2"/>
  <c r="AC2752" i="2"/>
  <c r="AC2753" i="2"/>
  <c r="AC2754" i="2"/>
  <c r="AC2755" i="2"/>
  <c r="AC2756" i="2"/>
  <c r="AC2757" i="2"/>
  <c r="AC2758" i="2"/>
  <c r="AC2759" i="2"/>
  <c r="AC2760" i="2"/>
  <c r="AC2761" i="2"/>
  <c r="AC2762" i="2"/>
  <c r="AC2763" i="2"/>
  <c r="AC2764" i="2"/>
  <c r="AC2765" i="2"/>
  <c r="AC2766" i="2"/>
  <c r="AC2767" i="2"/>
  <c r="AC2768" i="2"/>
  <c r="AC2769" i="2"/>
  <c r="AC2770" i="2"/>
  <c r="AC2771" i="2"/>
  <c r="AC2772" i="2"/>
  <c r="AC2773" i="2"/>
  <c r="AC2774" i="2"/>
  <c r="AC2775" i="2"/>
  <c r="AC2776" i="2"/>
  <c r="AC2777" i="2"/>
  <c r="AC2778" i="2"/>
  <c r="AC2779" i="2"/>
  <c r="AC2780" i="2"/>
  <c r="AC2781" i="2"/>
  <c r="AC2782" i="2"/>
  <c r="AC2783" i="2"/>
  <c r="AC2784" i="2"/>
  <c r="AC2785" i="2"/>
  <c r="AC2786" i="2"/>
  <c r="AC2787" i="2"/>
  <c r="AC2788" i="2"/>
  <c r="AC2789" i="2"/>
  <c r="AC2790" i="2"/>
  <c r="AC2791" i="2"/>
  <c r="AC2792" i="2"/>
  <c r="AC2793" i="2"/>
  <c r="AC2794" i="2"/>
  <c r="AC2795" i="2"/>
  <c r="AC2796" i="2"/>
  <c r="AC2797" i="2"/>
  <c r="AC2798" i="2"/>
  <c r="AC2799" i="2"/>
  <c r="AC2800" i="2"/>
  <c r="AC2801" i="2"/>
  <c r="AC2802" i="2"/>
  <c r="AC2803" i="2"/>
  <c r="AC2804" i="2"/>
  <c r="AC2805" i="2"/>
  <c r="AC2806" i="2"/>
  <c r="AC2807" i="2"/>
  <c r="AC2808" i="2"/>
  <c r="AC2809" i="2"/>
  <c r="AC2810" i="2"/>
  <c r="AC2811" i="2"/>
  <c r="AC2812" i="2"/>
  <c r="AC2813" i="2"/>
  <c r="AC2814" i="2"/>
  <c r="AC2815" i="2"/>
  <c r="AC2816" i="2"/>
  <c r="AC2817" i="2"/>
  <c r="AC2818" i="2"/>
  <c r="AC2819" i="2"/>
  <c r="AC2820" i="2"/>
  <c r="AC2821" i="2"/>
  <c r="AC2822" i="2"/>
  <c r="AC2823" i="2"/>
  <c r="AC2824" i="2"/>
  <c r="AC2825" i="2"/>
  <c r="AC2826" i="2"/>
  <c r="AC2827" i="2"/>
  <c r="AC2828" i="2"/>
  <c r="AC2829" i="2"/>
  <c r="AC2830" i="2"/>
  <c r="AC2831" i="2"/>
  <c r="AC2832" i="2"/>
  <c r="AC2833" i="2"/>
  <c r="AC2834" i="2"/>
  <c r="AC2835" i="2"/>
  <c r="AC2836" i="2"/>
  <c r="AC2837" i="2"/>
  <c r="AC2838" i="2"/>
  <c r="AC2839" i="2"/>
  <c r="AC2840" i="2"/>
  <c r="AC2841" i="2"/>
  <c r="AC2842" i="2"/>
  <c r="AC2843" i="2"/>
  <c r="AC2844" i="2"/>
  <c r="AC2845" i="2"/>
  <c r="AC2846" i="2"/>
  <c r="AC2847" i="2"/>
  <c r="AC2848" i="2"/>
  <c r="AC2849" i="2"/>
  <c r="AC2850" i="2"/>
  <c r="AC2851" i="2"/>
  <c r="AC2852" i="2"/>
  <c r="AC2853" i="2"/>
  <c r="AC2854" i="2"/>
  <c r="AC2855" i="2"/>
  <c r="AC2856" i="2"/>
  <c r="AC2857" i="2"/>
  <c r="AC2858" i="2"/>
  <c r="AC2859" i="2"/>
  <c r="AC2860" i="2"/>
  <c r="AC2861" i="2"/>
  <c r="AC2862" i="2"/>
  <c r="AC2863" i="2"/>
  <c r="AC2864" i="2"/>
  <c r="AC2865" i="2"/>
  <c r="AC2866" i="2"/>
  <c r="AC2867" i="2"/>
  <c r="AC2868" i="2"/>
  <c r="AC2869" i="2"/>
  <c r="AC2870" i="2"/>
  <c r="AC2871" i="2"/>
  <c r="AC2872" i="2"/>
  <c r="AC2873" i="2"/>
  <c r="AC2874" i="2"/>
  <c r="AC2875" i="2"/>
  <c r="AC2876" i="2"/>
  <c r="AC2877" i="2"/>
  <c r="AC2878" i="2"/>
  <c r="AC2879" i="2"/>
  <c r="AC2880" i="2"/>
  <c r="AC2881" i="2"/>
  <c r="AC2882" i="2"/>
  <c r="AC2883" i="2"/>
  <c r="AC2884" i="2"/>
  <c r="AC2885" i="2"/>
  <c r="AC2886" i="2"/>
  <c r="AC2887" i="2"/>
  <c r="AC2888" i="2"/>
  <c r="AC2889" i="2"/>
  <c r="AC2890" i="2"/>
  <c r="AC2891" i="2"/>
  <c r="AC2892" i="2"/>
  <c r="AC2893" i="2"/>
  <c r="AC2894" i="2"/>
  <c r="AC2895" i="2"/>
  <c r="AC2896" i="2"/>
  <c r="AC2897" i="2"/>
  <c r="AC2898" i="2"/>
  <c r="AC2899" i="2"/>
  <c r="AC2900" i="2"/>
  <c r="AC2901" i="2"/>
  <c r="AC2902" i="2"/>
  <c r="AC2903" i="2"/>
  <c r="AC2904" i="2"/>
  <c r="AC2905" i="2"/>
  <c r="AC2906" i="2"/>
  <c r="AC2907" i="2"/>
  <c r="AC2908" i="2"/>
  <c r="AC2909" i="2"/>
  <c r="AC2910" i="2"/>
  <c r="AC2911" i="2"/>
  <c r="AC2912" i="2"/>
  <c r="AC2913" i="2"/>
  <c r="AC2914" i="2"/>
  <c r="AC2915" i="2"/>
  <c r="AC2916" i="2"/>
  <c r="AC2917" i="2"/>
  <c r="AC2918" i="2"/>
  <c r="AC2919" i="2"/>
  <c r="AC2920" i="2"/>
  <c r="AC2921" i="2"/>
  <c r="AC2922" i="2"/>
  <c r="AC2923" i="2"/>
  <c r="AC2924" i="2"/>
  <c r="AC2925" i="2"/>
  <c r="AC2926" i="2"/>
  <c r="AC2927" i="2"/>
  <c r="AC2928" i="2"/>
  <c r="AC2929" i="2"/>
  <c r="AC2930" i="2"/>
  <c r="AC2931" i="2"/>
  <c r="AC2932" i="2"/>
  <c r="AC2933" i="2"/>
  <c r="AC2934" i="2"/>
  <c r="AC2935" i="2"/>
  <c r="AC2936" i="2"/>
  <c r="AC2937" i="2"/>
  <c r="AC2938" i="2"/>
  <c r="AC2939" i="2"/>
  <c r="AC2940" i="2"/>
  <c r="AC2941" i="2"/>
  <c r="AC2942" i="2"/>
  <c r="AC2943" i="2"/>
  <c r="AC2944" i="2"/>
  <c r="AC2945" i="2"/>
  <c r="AC2946" i="2"/>
  <c r="AC2947" i="2"/>
  <c r="AC2948" i="2"/>
  <c r="AC2949" i="2"/>
  <c r="AC2950" i="2"/>
  <c r="AC2951" i="2"/>
  <c r="AC2952" i="2"/>
  <c r="AC2953" i="2"/>
  <c r="AC2954" i="2"/>
  <c r="AC2955" i="2"/>
  <c r="AC2956" i="2"/>
  <c r="AC2957" i="2"/>
  <c r="AC2958" i="2"/>
  <c r="AC2959" i="2"/>
  <c r="AC2960" i="2"/>
  <c r="AC2961" i="2"/>
  <c r="AC2962" i="2"/>
  <c r="AC2963" i="2"/>
  <c r="AC2964" i="2"/>
  <c r="AC2965" i="2"/>
  <c r="AC2966" i="2"/>
  <c r="AC2967" i="2"/>
  <c r="AC2968" i="2"/>
  <c r="AC2969" i="2"/>
  <c r="AC2970" i="2"/>
  <c r="AC2971" i="2"/>
  <c r="AC2972" i="2"/>
  <c r="AC2973" i="2"/>
  <c r="AC2974" i="2"/>
  <c r="AC2975" i="2"/>
  <c r="AC2976" i="2"/>
  <c r="AC2977" i="2"/>
  <c r="AC2978" i="2"/>
  <c r="AC2979" i="2"/>
  <c r="AC2980" i="2"/>
  <c r="AC2981" i="2"/>
  <c r="AC2982" i="2"/>
  <c r="AC2983" i="2"/>
  <c r="AC2984" i="2"/>
  <c r="AC2985" i="2"/>
  <c r="AC2986" i="2"/>
  <c r="AC2987" i="2"/>
  <c r="AC2988" i="2"/>
  <c r="AC2989" i="2"/>
  <c r="AC2990" i="2"/>
  <c r="AC2991" i="2"/>
  <c r="AC2992" i="2"/>
  <c r="AC2993" i="2"/>
  <c r="AC2994" i="2"/>
  <c r="AC2995" i="2"/>
  <c r="AC2996" i="2"/>
  <c r="AC2997" i="2"/>
  <c r="AC2998" i="2"/>
  <c r="AC2999" i="2"/>
  <c r="AC3000" i="2"/>
  <c r="AC3001" i="2"/>
  <c r="AC3002" i="2"/>
  <c r="AC3003" i="2"/>
  <c r="AC3004" i="2"/>
  <c r="AC3005" i="2"/>
  <c r="AC3006" i="2"/>
  <c r="AC3007" i="2"/>
  <c r="AC3008" i="2"/>
  <c r="AC3009" i="2"/>
  <c r="AC3010" i="2"/>
  <c r="AC3011" i="2"/>
  <c r="AC3012" i="2"/>
  <c r="AC3013" i="2"/>
  <c r="AC3014" i="2"/>
  <c r="AC3015" i="2"/>
  <c r="AC3016" i="2"/>
  <c r="AC3017" i="2"/>
  <c r="AC3018" i="2"/>
  <c r="AC3019" i="2"/>
  <c r="AC3020" i="2"/>
  <c r="AC3021" i="2"/>
  <c r="AC3022" i="2"/>
  <c r="AC3023" i="2"/>
  <c r="AC3024" i="2"/>
  <c r="AC3025" i="2"/>
  <c r="AC3026" i="2"/>
  <c r="AC3027" i="2"/>
  <c r="AC3028" i="2"/>
  <c r="AC3029" i="2"/>
  <c r="AC3030" i="2"/>
  <c r="AC3031" i="2"/>
  <c r="AC3032" i="2"/>
  <c r="AC3033" i="2"/>
  <c r="AC3034" i="2"/>
  <c r="AC3035" i="2"/>
  <c r="AC3036" i="2"/>
  <c r="AC3037" i="2"/>
  <c r="AC3038" i="2"/>
  <c r="AC3039" i="2"/>
  <c r="AC3040" i="2"/>
  <c r="AC3041" i="2"/>
  <c r="AC3042" i="2"/>
  <c r="AC3043" i="2"/>
  <c r="AC3044" i="2"/>
  <c r="AC3045" i="2"/>
  <c r="AC3046" i="2"/>
  <c r="AC3047" i="2"/>
  <c r="AC3048" i="2"/>
  <c r="AC3049" i="2"/>
  <c r="AC3050" i="2"/>
  <c r="AC3051" i="2"/>
  <c r="AC3052" i="2"/>
  <c r="AC3053" i="2"/>
  <c r="AC3054" i="2"/>
  <c r="AC3055" i="2"/>
  <c r="AC3056" i="2"/>
  <c r="AC3057" i="2"/>
  <c r="AC3058" i="2"/>
  <c r="AC3059" i="2"/>
  <c r="AC3060" i="2"/>
  <c r="AC3061" i="2"/>
  <c r="AC3062" i="2"/>
  <c r="AC3063" i="2"/>
  <c r="AC3064" i="2"/>
  <c r="AC3065" i="2"/>
  <c r="AC3066" i="2"/>
  <c r="AC3067" i="2"/>
  <c r="AC3068" i="2"/>
  <c r="AC3069" i="2"/>
  <c r="AC3070" i="2"/>
  <c r="AC3071" i="2"/>
  <c r="AC3072" i="2"/>
  <c r="AC3073" i="2"/>
  <c r="AC3074" i="2"/>
  <c r="AC3075" i="2"/>
  <c r="AC3076" i="2"/>
  <c r="AC3077" i="2"/>
  <c r="AC3078" i="2"/>
  <c r="AC3079" i="2"/>
  <c r="AC3080" i="2"/>
  <c r="AC3081" i="2"/>
  <c r="AC3082" i="2"/>
  <c r="AC3083" i="2"/>
  <c r="AC3084" i="2"/>
  <c r="AC3085" i="2"/>
  <c r="AC3086" i="2"/>
  <c r="AC3087" i="2"/>
  <c r="AC3088" i="2"/>
  <c r="AC3089" i="2"/>
  <c r="AC3090" i="2"/>
  <c r="AC3091" i="2"/>
  <c r="AC3092" i="2"/>
  <c r="AC3093" i="2"/>
  <c r="AC3094" i="2"/>
  <c r="AC3095" i="2"/>
  <c r="AC3096" i="2"/>
  <c r="AC3097" i="2"/>
  <c r="AC3098" i="2"/>
  <c r="AC3099" i="2"/>
  <c r="AC3100" i="2"/>
  <c r="AC3101" i="2"/>
  <c r="AC3102" i="2"/>
  <c r="AC3103" i="2"/>
  <c r="AC3104" i="2"/>
  <c r="AC3105" i="2"/>
  <c r="AC3106" i="2"/>
  <c r="AC3107" i="2"/>
  <c r="AC3108" i="2"/>
  <c r="AC3109" i="2"/>
  <c r="AC3110" i="2"/>
  <c r="AC3111" i="2"/>
  <c r="AC3112" i="2"/>
  <c r="AC3113" i="2"/>
  <c r="AC3114" i="2"/>
  <c r="AC3115" i="2"/>
  <c r="AC3116" i="2"/>
  <c r="AC3117" i="2"/>
  <c r="AC3118" i="2"/>
  <c r="AC3119" i="2"/>
  <c r="AC3120" i="2"/>
  <c r="AC3121" i="2"/>
  <c r="AC3122" i="2"/>
  <c r="AC3123" i="2"/>
  <c r="AC3124" i="2"/>
  <c r="AC3125" i="2"/>
  <c r="AC3126" i="2"/>
  <c r="AC3127" i="2"/>
  <c r="AC3128" i="2"/>
  <c r="AC3129" i="2"/>
  <c r="AC3130" i="2"/>
  <c r="AC3131" i="2"/>
  <c r="AC3132" i="2"/>
  <c r="AC3133" i="2"/>
  <c r="AC3134" i="2"/>
  <c r="AC3135" i="2"/>
  <c r="AC3136" i="2"/>
  <c r="AC3137" i="2"/>
  <c r="AC3138" i="2"/>
  <c r="AC3139" i="2"/>
  <c r="AC3140" i="2"/>
  <c r="AC3141" i="2"/>
  <c r="AC3142" i="2"/>
  <c r="AC3143" i="2"/>
  <c r="AC3144" i="2"/>
  <c r="AC3145" i="2"/>
  <c r="AC3146" i="2"/>
  <c r="AC3147" i="2"/>
  <c r="AC3148" i="2"/>
  <c r="AC3149" i="2"/>
  <c r="AC3150" i="2"/>
  <c r="AC3151" i="2"/>
  <c r="AC3152" i="2"/>
  <c r="AC3153" i="2"/>
  <c r="AC3154" i="2"/>
  <c r="AC3155" i="2"/>
  <c r="AC3156" i="2"/>
  <c r="AC3157" i="2"/>
  <c r="AC3158" i="2"/>
  <c r="AC3159" i="2"/>
  <c r="AC3160" i="2"/>
  <c r="AC3161" i="2"/>
  <c r="AC3162" i="2"/>
  <c r="AC3163" i="2"/>
  <c r="AC3164" i="2"/>
  <c r="AC3165" i="2"/>
  <c r="AC3166" i="2"/>
  <c r="AC3167" i="2"/>
  <c r="AC3168" i="2"/>
  <c r="AC3169" i="2"/>
  <c r="AC3170" i="2"/>
  <c r="AC3171" i="2"/>
  <c r="AC3172" i="2"/>
  <c r="AC3173" i="2"/>
  <c r="AC3174" i="2"/>
  <c r="AC3175" i="2"/>
  <c r="AC3176" i="2"/>
  <c r="AC3177" i="2"/>
  <c r="AC3178" i="2"/>
  <c r="AC3179" i="2"/>
  <c r="AC3180" i="2"/>
  <c r="AC3181" i="2"/>
  <c r="AC3182" i="2"/>
  <c r="AC3183" i="2"/>
  <c r="AC3184" i="2"/>
  <c r="AC3185" i="2"/>
  <c r="AC3186" i="2"/>
  <c r="AC3187" i="2"/>
  <c r="AC3188" i="2"/>
  <c r="AC3189" i="2"/>
  <c r="AC3190" i="2"/>
  <c r="AC3191" i="2"/>
  <c r="AC3192" i="2"/>
  <c r="AC3193" i="2"/>
  <c r="AC3194" i="2"/>
  <c r="AC3195" i="2"/>
  <c r="AC3196" i="2"/>
  <c r="AC3197" i="2"/>
  <c r="AC3198" i="2"/>
  <c r="AC3199" i="2"/>
  <c r="AC3200" i="2"/>
  <c r="AC3201" i="2"/>
  <c r="AC3202" i="2"/>
  <c r="AC3203" i="2"/>
  <c r="AC3204" i="2"/>
  <c r="AC3205" i="2"/>
  <c r="AC3206" i="2"/>
  <c r="AC3207" i="2"/>
  <c r="AC3208" i="2"/>
  <c r="AC3209" i="2"/>
  <c r="AC3210" i="2"/>
  <c r="AC3211" i="2"/>
  <c r="AC3212" i="2"/>
  <c r="AC3213" i="2"/>
  <c r="AC3214" i="2"/>
  <c r="AC3215" i="2"/>
  <c r="AC3216" i="2"/>
  <c r="AC3217" i="2"/>
  <c r="AC3218" i="2"/>
  <c r="AC3219" i="2"/>
  <c r="AC3220" i="2"/>
  <c r="AC3221" i="2"/>
  <c r="AC3222" i="2"/>
  <c r="AC3223" i="2"/>
  <c r="AC3224" i="2"/>
  <c r="AC3225" i="2"/>
  <c r="AC3226" i="2"/>
  <c r="AC3227" i="2"/>
  <c r="AC3228" i="2"/>
  <c r="AC3229" i="2"/>
  <c r="AC3230" i="2"/>
  <c r="AC3231" i="2"/>
  <c r="AC3232" i="2"/>
  <c r="AC3233" i="2"/>
  <c r="AC3234" i="2"/>
  <c r="AC3235" i="2"/>
  <c r="AC3236" i="2"/>
  <c r="AC3237" i="2"/>
  <c r="AC3238" i="2"/>
  <c r="AC3239" i="2"/>
  <c r="AC3240" i="2"/>
  <c r="AC3241" i="2"/>
  <c r="AC3242" i="2"/>
  <c r="AC3243" i="2"/>
  <c r="AC3244" i="2"/>
  <c r="AC3245" i="2"/>
  <c r="AC3246" i="2"/>
  <c r="AC3247" i="2"/>
  <c r="AC3248" i="2"/>
  <c r="AC3249" i="2"/>
  <c r="AC3250" i="2"/>
  <c r="AC3251" i="2"/>
  <c r="AC3252" i="2"/>
  <c r="AC3253" i="2"/>
  <c r="AC3254" i="2"/>
  <c r="AC3255" i="2"/>
  <c r="AC3256" i="2"/>
  <c r="AC3257" i="2"/>
  <c r="AC3258" i="2"/>
  <c r="AC3259" i="2"/>
  <c r="AC3260" i="2"/>
  <c r="AC3261" i="2"/>
  <c r="AC3262" i="2"/>
  <c r="AC3263" i="2"/>
  <c r="AC3264" i="2"/>
  <c r="AC3265" i="2"/>
  <c r="AC3266" i="2"/>
  <c r="AC3267" i="2"/>
  <c r="AC3268" i="2"/>
  <c r="AC3269" i="2"/>
  <c r="AC3270" i="2"/>
  <c r="AC3271" i="2"/>
  <c r="AC3272" i="2"/>
  <c r="AC3273" i="2"/>
  <c r="AC3274" i="2"/>
  <c r="AC3275" i="2"/>
  <c r="AC3276" i="2"/>
  <c r="AC3277" i="2"/>
  <c r="AC3278" i="2"/>
  <c r="AC3279" i="2"/>
  <c r="AC3280" i="2"/>
  <c r="AC3281" i="2"/>
  <c r="AC3282" i="2"/>
  <c r="AC3283" i="2"/>
  <c r="AC3284" i="2"/>
  <c r="AC3285" i="2"/>
  <c r="AC3286" i="2"/>
  <c r="AC3287" i="2"/>
  <c r="AC3288" i="2"/>
  <c r="AC3289" i="2"/>
  <c r="AC3290" i="2"/>
  <c r="AC3291" i="2"/>
  <c r="AC3292" i="2"/>
  <c r="AC3293" i="2"/>
  <c r="AC3294" i="2"/>
  <c r="AC3295" i="2"/>
  <c r="AC3296" i="2"/>
  <c r="AC3297" i="2"/>
  <c r="AC3298" i="2"/>
  <c r="AC3299" i="2"/>
  <c r="AC3300" i="2"/>
  <c r="AC3301" i="2"/>
  <c r="AC3302" i="2"/>
  <c r="AC3303" i="2"/>
  <c r="AC3304" i="2"/>
  <c r="AC3305" i="2"/>
  <c r="AC3306" i="2"/>
  <c r="AC3307" i="2"/>
  <c r="AC3308" i="2"/>
  <c r="AC3309" i="2"/>
  <c r="AC3310" i="2"/>
  <c r="AC3311" i="2"/>
  <c r="AC3312" i="2"/>
  <c r="AC3313" i="2"/>
  <c r="AC3314" i="2"/>
  <c r="AC3315" i="2"/>
  <c r="AC3316" i="2"/>
  <c r="AC3317" i="2"/>
  <c r="AC3318" i="2"/>
  <c r="AC3319" i="2"/>
  <c r="AC3320" i="2"/>
  <c r="AC3321" i="2"/>
  <c r="AC3322" i="2"/>
  <c r="AC3323" i="2"/>
  <c r="AC3324" i="2"/>
  <c r="AC3325" i="2"/>
  <c r="AC3326" i="2"/>
  <c r="AC3327" i="2"/>
  <c r="AC3328" i="2"/>
  <c r="AC3329" i="2"/>
  <c r="AC3330" i="2"/>
  <c r="AC3331" i="2"/>
  <c r="AC3332" i="2"/>
  <c r="AC3333" i="2"/>
  <c r="AC3334" i="2"/>
  <c r="AC3335" i="2"/>
  <c r="AC3336" i="2"/>
  <c r="AC3337" i="2"/>
  <c r="AC3338" i="2"/>
  <c r="AC3339" i="2"/>
  <c r="AC3340" i="2"/>
  <c r="AC3341" i="2"/>
  <c r="AC3342" i="2"/>
  <c r="AC3343" i="2"/>
  <c r="AC3344" i="2"/>
  <c r="AC3345" i="2"/>
  <c r="AC3346" i="2"/>
  <c r="AC3347" i="2"/>
  <c r="AC3348" i="2"/>
  <c r="AC3349" i="2"/>
  <c r="AC3350" i="2"/>
  <c r="AC3351" i="2"/>
  <c r="AC3352" i="2"/>
  <c r="AC3353" i="2"/>
  <c r="AC3354" i="2"/>
  <c r="AC3355" i="2"/>
  <c r="AC3356" i="2"/>
  <c r="AC3357" i="2"/>
  <c r="AC3358" i="2"/>
  <c r="AC3359" i="2"/>
  <c r="AC3360" i="2"/>
  <c r="AC3361" i="2"/>
  <c r="AC3362" i="2"/>
  <c r="AC3363" i="2"/>
  <c r="AC3364" i="2"/>
  <c r="AC3365" i="2"/>
  <c r="AC3366" i="2"/>
  <c r="AC3367" i="2"/>
  <c r="AC3368" i="2"/>
  <c r="AC3369" i="2"/>
  <c r="AC3370" i="2"/>
  <c r="AC3371" i="2"/>
  <c r="AC3372" i="2"/>
  <c r="AC3373" i="2"/>
  <c r="AC3374" i="2"/>
  <c r="AC3375" i="2"/>
  <c r="AC3376" i="2"/>
  <c r="AC3377" i="2"/>
  <c r="AC3378" i="2"/>
  <c r="AC3379" i="2"/>
  <c r="AC3380" i="2"/>
  <c r="AC3381" i="2"/>
  <c r="AC3382" i="2"/>
  <c r="AC3383" i="2"/>
  <c r="AC3384" i="2"/>
  <c r="AC3385" i="2"/>
  <c r="AC3386" i="2"/>
  <c r="AC3387" i="2"/>
  <c r="AC3388" i="2"/>
  <c r="AC3389" i="2"/>
  <c r="AC3390" i="2"/>
  <c r="AC3391" i="2"/>
  <c r="AC3392" i="2"/>
  <c r="AC3393" i="2"/>
  <c r="AC3394" i="2"/>
  <c r="AC3395" i="2"/>
  <c r="AC3396" i="2"/>
  <c r="AC3397" i="2"/>
  <c r="AC3398" i="2"/>
  <c r="AC3399" i="2"/>
  <c r="AC3400" i="2"/>
  <c r="AC3401" i="2"/>
  <c r="AC3402" i="2"/>
  <c r="AC3403" i="2"/>
  <c r="AC3404" i="2"/>
  <c r="AC3405" i="2"/>
  <c r="AC3406" i="2"/>
  <c r="AC3407" i="2"/>
  <c r="AC3408" i="2"/>
  <c r="AC3409" i="2"/>
  <c r="AC3410" i="2"/>
  <c r="AC3411" i="2"/>
  <c r="AC3412" i="2"/>
  <c r="AC3413" i="2"/>
  <c r="AC3414" i="2"/>
  <c r="AC3415" i="2"/>
  <c r="AC3416" i="2"/>
  <c r="AC3417" i="2"/>
  <c r="AC3418" i="2"/>
  <c r="AC3419" i="2"/>
  <c r="AC3420" i="2"/>
  <c r="AC3421" i="2"/>
  <c r="AC3422" i="2"/>
  <c r="AC3423" i="2"/>
  <c r="AC3424" i="2"/>
  <c r="AC3425" i="2"/>
  <c r="AC3426" i="2"/>
  <c r="AC3427" i="2"/>
  <c r="AC3428" i="2"/>
  <c r="AC3429" i="2"/>
  <c r="AC3430" i="2"/>
  <c r="AC3431" i="2"/>
  <c r="AC3432" i="2"/>
  <c r="AC3433" i="2"/>
  <c r="AC3434" i="2"/>
  <c r="AC3435" i="2"/>
  <c r="AC3436" i="2"/>
  <c r="AC3437" i="2"/>
  <c r="AC3438" i="2"/>
  <c r="AC3439" i="2"/>
  <c r="AC3440" i="2"/>
  <c r="AC3441" i="2"/>
  <c r="AC3442" i="2"/>
  <c r="AC3443" i="2"/>
  <c r="AC3444" i="2"/>
  <c r="AC3445" i="2"/>
  <c r="AC3446" i="2"/>
  <c r="AC3447" i="2"/>
  <c r="AC3448" i="2"/>
  <c r="AC3449" i="2"/>
  <c r="AC3450" i="2"/>
  <c r="AC3451" i="2"/>
  <c r="AC3452" i="2"/>
  <c r="AC3453" i="2"/>
  <c r="AC3454" i="2"/>
  <c r="AC3455" i="2"/>
  <c r="AC3456" i="2"/>
  <c r="AC3457" i="2"/>
  <c r="AC3458" i="2"/>
  <c r="AC3459" i="2"/>
  <c r="AC3460" i="2"/>
  <c r="AC3461" i="2"/>
  <c r="AC3462" i="2"/>
  <c r="AC3463" i="2"/>
  <c r="AC3464" i="2"/>
  <c r="AC3465" i="2"/>
  <c r="AC3466" i="2"/>
  <c r="AC3467" i="2"/>
  <c r="AC3468" i="2"/>
  <c r="AC3469" i="2"/>
  <c r="AC3470" i="2"/>
  <c r="AC3471" i="2"/>
  <c r="AC3472" i="2"/>
  <c r="AC3473" i="2"/>
  <c r="AC3474" i="2"/>
  <c r="AC3475" i="2"/>
  <c r="AC3476" i="2"/>
  <c r="AC3477" i="2"/>
  <c r="AC3478" i="2"/>
  <c r="AC3479" i="2"/>
  <c r="AC3480" i="2"/>
  <c r="AC3481" i="2"/>
  <c r="AC3482" i="2"/>
  <c r="AC3483" i="2"/>
  <c r="AC3484" i="2"/>
  <c r="AC3485" i="2"/>
  <c r="AC3486" i="2"/>
  <c r="AC3487" i="2"/>
  <c r="AC3488" i="2"/>
  <c r="AC3489" i="2"/>
  <c r="AC3490" i="2"/>
  <c r="AC3491" i="2"/>
  <c r="AC3492" i="2"/>
  <c r="AC3493" i="2"/>
  <c r="AC3494" i="2"/>
  <c r="AC3495" i="2"/>
  <c r="AC3496" i="2"/>
  <c r="AC3497" i="2"/>
  <c r="AC3498" i="2"/>
  <c r="AC3499" i="2"/>
  <c r="AC3500" i="2"/>
  <c r="AC3501" i="2"/>
  <c r="AC3502" i="2"/>
  <c r="AC3503" i="2"/>
  <c r="AC3504" i="2"/>
  <c r="AC3505" i="2"/>
  <c r="AC3506" i="2"/>
  <c r="AC3507" i="2"/>
  <c r="AC3508" i="2"/>
  <c r="AC3509" i="2"/>
  <c r="AC3510" i="2"/>
  <c r="AC3511" i="2"/>
  <c r="AC3512" i="2"/>
  <c r="AC3513" i="2"/>
  <c r="AC3514" i="2"/>
  <c r="AC3515" i="2"/>
  <c r="AC3516" i="2"/>
  <c r="AC3517" i="2"/>
  <c r="AC3518" i="2"/>
  <c r="AC3519" i="2"/>
  <c r="AC3520" i="2"/>
  <c r="AC3521" i="2"/>
  <c r="AC3522" i="2"/>
  <c r="AC3523" i="2"/>
  <c r="AC3524" i="2"/>
  <c r="AC3525" i="2"/>
  <c r="AC3526" i="2"/>
  <c r="AC3527" i="2"/>
  <c r="AC3528" i="2"/>
  <c r="AC3529" i="2"/>
  <c r="AC3530" i="2"/>
  <c r="AC3531" i="2"/>
  <c r="AC3532" i="2"/>
  <c r="AC3533" i="2"/>
  <c r="AC3534" i="2"/>
  <c r="AC3535" i="2"/>
  <c r="AC3536" i="2"/>
  <c r="AC3537" i="2"/>
  <c r="AC3538" i="2"/>
  <c r="AC3539" i="2"/>
  <c r="AC3540" i="2"/>
  <c r="AC3541" i="2"/>
  <c r="AC3542" i="2"/>
  <c r="AC3543" i="2"/>
  <c r="AC3544" i="2"/>
  <c r="AC3545" i="2"/>
  <c r="AC3546" i="2"/>
  <c r="AC3547" i="2"/>
  <c r="AC3548" i="2"/>
  <c r="AC3549" i="2"/>
  <c r="AC3550" i="2"/>
  <c r="AC3551" i="2"/>
  <c r="AC3552" i="2"/>
  <c r="AC3553" i="2"/>
  <c r="AC3554" i="2"/>
  <c r="AC3555" i="2"/>
  <c r="AC3556" i="2"/>
  <c r="AC3557" i="2"/>
  <c r="AC3558" i="2"/>
  <c r="AC3559" i="2"/>
  <c r="AC3560" i="2"/>
  <c r="AC3561" i="2"/>
  <c r="AC3562" i="2"/>
  <c r="AC3563" i="2"/>
  <c r="AC3564" i="2"/>
  <c r="AC3565" i="2"/>
  <c r="AC3566" i="2"/>
  <c r="AC3567" i="2"/>
  <c r="AC3568" i="2"/>
  <c r="AC3569" i="2"/>
  <c r="AC3570" i="2"/>
  <c r="AC3571" i="2"/>
  <c r="AC3572" i="2"/>
  <c r="AC3573" i="2"/>
  <c r="AC3574" i="2"/>
  <c r="AC3575" i="2"/>
  <c r="AC3576" i="2"/>
  <c r="AC3577" i="2"/>
  <c r="AC3578" i="2"/>
  <c r="AC3579" i="2"/>
  <c r="AC3580" i="2"/>
  <c r="AC3581" i="2"/>
  <c r="AC3582" i="2"/>
  <c r="AC3583" i="2"/>
  <c r="AC3584" i="2"/>
  <c r="AC3585" i="2"/>
  <c r="AC3586" i="2"/>
  <c r="AC3587" i="2"/>
  <c r="AC3588" i="2"/>
  <c r="AC3589" i="2"/>
  <c r="AC3590" i="2"/>
  <c r="AC3591" i="2"/>
  <c r="AC3592" i="2"/>
  <c r="AC3593" i="2"/>
  <c r="AC3594" i="2"/>
  <c r="AC3595" i="2"/>
  <c r="AC3596" i="2"/>
  <c r="AC3597" i="2"/>
  <c r="AC3598" i="2"/>
  <c r="AC3599" i="2"/>
  <c r="AC3600" i="2"/>
  <c r="AC3601" i="2"/>
  <c r="AC3602" i="2"/>
  <c r="AC3603" i="2"/>
  <c r="AC3604" i="2"/>
  <c r="AC3605" i="2"/>
  <c r="AC3606" i="2"/>
  <c r="AC3607" i="2"/>
  <c r="AC3608" i="2"/>
  <c r="AC3609" i="2"/>
  <c r="AC3610" i="2"/>
  <c r="AC3611" i="2"/>
  <c r="AC3612" i="2"/>
  <c r="AC3613" i="2"/>
  <c r="AC3614" i="2"/>
  <c r="AC3615" i="2"/>
  <c r="AC3616" i="2"/>
  <c r="AC3617" i="2"/>
  <c r="AC3618" i="2"/>
  <c r="AC3619" i="2"/>
  <c r="AC3620" i="2"/>
  <c r="AC3621" i="2"/>
  <c r="AC3622" i="2"/>
  <c r="AC3623" i="2"/>
  <c r="AC3624" i="2"/>
  <c r="AC3625" i="2"/>
  <c r="AC3626" i="2"/>
  <c r="AC3627" i="2"/>
  <c r="AC3628" i="2"/>
  <c r="AC3629" i="2"/>
  <c r="AC3630" i="2"/>
  <c r="AC3631" i="2"/>
  <c r="AC3632" i="2"/>
  <c r="AC3633" i="2"/>
  <c r="AC3634" i="2"/>
  <c r="AC3635" i="2"/>
  <c r="AC3636" i="2"/>
  <c r="AC3637" i="2"/>
  <c r="AC3638" i="2"/>
  <c r="AC3639" i="2"/>
  <c r="AC3640" i="2"/>
  <c r="AC3641" i="2"/>
  <c r="AC3642" i="2"/>
  <c r="AC3643" i="2"/>
  <c r="AC3644" i="2"/>
  <c r="AC3645" i="2"/>
  <c r="AC3646" i="2"/>
  <c r="AC3647" i="2"/>
  <c r="AC3648" i="2"/>
  <c r="AC3649" i="2"/>
  <c r="AC3650" i="2"/>
  <c r="AC3651" i="2"/>
  <c r="AC3652" i="2"/>
  <c r="AC3653" i="2"/>
  <c r="AC3654" i="2"/>
  <c r="AC3655" i="2"/>
  <c r="AC3656" i="2"/>
  <c r="AC3657" i="2"/>
  <c r="AC3658" i="2"/>
  <c r="AC3659" i="2"/>
  <c r="AC3660" i="2"/>
  <c r="AC3661" i="2"/>
  <c r="AC3662" i="2"/>
  <c r="AC3663" i="2"/>
  <c r="AC3664" i="2"/>
  <c r="AC3665" i="2"/>
  <c r="AC3666" i="2"/>
  <c r="AC3667" i="2"/>
  <c r="AC3668" i="2"/>
  <c r="AC3669" i="2"/>
  <c r="AC3670" i="2"/>
  <c r="AC3671" i="2"/>
  <c r="AC3672" i="2"/>
  <c r="AC3673" i="2"/>
  <c r="AC3674" i="2"/>
  <c r="AC3675" i="2"/>
  <c r="AC3676" i="2"/>
  <c r="AC3677" i="2"/>
  <c r="AC3678" i="2"/>
  <c r="AC3679" i="2"/>
  <c r="AC3680" i="2"/>
  <c r="AC3681" i="2"/>
  <c r="AC3682" i="2"/>
  <c r="AC3683" i="2"/>
  <c r="AC3684" i="2"/>
  <c r="AC3685" i="2"/>
  <c r="AC3686" i="2"/>
  <c r="AC3687" i="2"/>
  <c r="AC3688" i="2"/>
  <c r="AC3689" i="2"/>
  <c r="AC3690" i="2"/>
  <c r="AC3691" i="2"/>
  <c r="AC3692" i="2"/>
  <c r="AC3693" i="2"/>
  <c r="AC3694" i="2"/>
  <c r="AC3695" i="2"/>
  <c r="AC3696" i="2"/>
  <c r="AC3697" i="2"/>
  <c r="AC3698" i="2"/>
  <c r="AC3699" i="2"/>
  <c r="AC3700" i="2"/>
  <c r="AC3701" i="2"/>
  <c r="AC3702" i="2"/>
  <c r="AC3703" i="2"/>
  <c r="AC3704" i="2"/>
  <c r="AC3705" i="2"/>
  <c r="AC3706" i="2"/>
  <c r="AC3707" i="2"/>
  <c r="AC3708" i="2"/>
  <c r="AC3709" i="2"/>
  <c r="AC3710" i="2"/>
  <c r="AC3711" i="2"/>
  <c r="AC3712" i="2"/>
  <c r="AC3713" i="2"/>
  <c r="AC3714" i="2"/>
  <c r="AC3715" i="2"/>
  <c r="AC3716" i="2"/>
  <c r="AC3717" i="2"/>
  <c r="AC3718" i="2"/>
  <c r="AC3719" i="2"/>
  <c r="AC3720" i="2"/>
  <c r="AC3721" i="2"/>
  <c r="AC3722" i="2"/>
  <c r="AC3723" i="2"/>
  <c r="AC3724" i="2"/>
  <c r="AC3725" i="2"/>
  <c r="AC3726" i="2"/>
  <c r="AC3727" i="2"/>
  <c r="AC3728" i="2"/>
  <c r="AC3729" i="2"/>
  <c r="AC3730" i="2"/>
  <c r="AC3731" i="2"/>
  <c r="AC3732" i="2"/>
  <c r="AC3733" i="2"/>
  <c r="AC3734" i="2"/>
  <c r="AC3735" i="2"/>
  <c r="AC3736" i="2"/>
  <c r="AC3737" i="2"/>
  <c r="AC3738" i="2"/>
  <c r="AC3739" i="2"/>
  <c r="AC3740" i="2"/>
  <c r="AC3741" i="2"/>
  <c r="AC3742" i="2"/>
  <c r="AC3743" i="2"/>
  <c r="AC3744" i="2"/>
  <c r="AC3745" i="2"/>
  <c r="AC3746" i="2"/>
  <c r="AC3747" i="2"/>
  <c r="AC3748" i="2"/>
  <c r="AC3749" i="2"/>
  <c r="AC3750" i="2"/>
  <c r="AC3751" i="2"/>
  <c r="AC3752" i="2"/>
  <c r="AC3753" i="2"/>
  <c r="AC3754" i="2"/>
  <c r="AC3755" i="2"/>
  <c r="AC3756" i="2"/>
  <c r="AC3757" i="2"/>
  <c r="AC3758" i="2"/>
  <c r="AC3759" i="2"/>
  <c r="AC3760" i="2"/>
  <c r="AC3761" i="2"/>
  <c r="AC3762" i="2"/>
  <c r="AC3763" i="2"/>
  <c r="AC3764" i="2"/>
  <c r="AC3765" i="2"/>
  <c r="AC3766" i="2"/>
  <c r="AC3767" i="2"/>
  <c r="AC3768" i="2"/>
  <c r="AC3769" i="2"/>
  <c r="AC3770" i="2"/>
  <c r="AC3771" i="2"/>
  <c r="AC3772" i="2"/>
  <c r="AC3773" i="2"/>
  <c r="AC3774" i="2"/>
  <c r="AC3775" i="2"/>
  <c r="AC3776" i="2"/>
  <c r="AC3777" i="2"/>
  <c r="AC3778" i="2"/>
  <c r="AC3779" i="2"/>
  <c r="AC3780" i="2"/>
  <c r="AC3781" i="2"/>
  <c r="AC3782" i="2"/>
  <c r="AC3783" i="2"/>
  <c r="AC3784" i="2"/>
  <c r="AC3785" i="2"/>
  <c r="AC3786" i="2"/>
  <c r="AC3787" i="2"/>
  <c r="AC3788" i="2"/>
  <c r="AC3789" i="2"/>
  <c r="AC3790" i="2"/>
  <c r="AC3791" i="2"/>
  <c r="AC3792" i="2"/>
  <c r="AC3793" i="2"/>
  <c r="AC3794" i="2"/>
  <c r="AC3795" i="2"/>
  <c r="AC3796" i="2"/>
  <c r="AC3797" i="2"/>
  <c r="AC3798" i="2"/>
  <c r="AC3799" i="2"/>
  <c r="AC3800" i="2"/>
  <c r="AC3801" i="2"/>
  <c r="AC3802" i="2"/>
  <c r="AC3803" i="2"/>
  <c r="AC3804" i="2"/>
  <c r="AC3805" i="2"/>
  <c r="AC3806" i="2"/>
  <c r="AC3807" i="2"/>
  <c r="AC3808" i="2"/>
  <c r="AC3809" i="2"/>
  <c r="AC3810" i="2"/>
  <c r="AC3811" i="2"/>
  <c r="AC3812" i="2"/>
  <c r="AC3813" i="2"/>
  <c r="AC3814" i="2"/>
  <c r="AC3815" i="2"/>
  <c r="AC3816" i="2"/>
  <c r="AC3817" i="2"/>
  <c r="AC3818" i="2"/>
  <c r="AC3819" i="2"/>
  <c r="AC3820" i="2"/>
  <c r="AC3821" i="2"/>
  <c r="AC3822" i="2"/>
  <c r="AC3823" i="2"/>
  <c r="AC3824" i="2"/>
  <c r="AC3825" i="2"/>
  <c r="AC3826" i="2"/>
  <c r="AC3827" i="2"/>
  <c r="AC3828" i="2"/>
  <c r="AC3829" i="2"/>
  <c r="AC3830" i="2"/>
  <c r="AC3831" i="2"/>
  <c r="AC3832" i="2"/>
  <c r="AC3833" i="2"/>
  <c r="AC3834" i="2"/>
  <c r="AC3835" i="2"/>
  <c r="AC3836" i="2"/>
  <c r="AC3837" i="2"/>
  <c r="AC3838" i="2"/>
  <c r="AC3839" i="2"/>
  <c r="AC3840" i="2"/>
  <c r="AC3841" i="2"/>
  <c r="AC3842" i="2"/>
  <c r="AC3843" i="2"/>
  <c r="AC3844" i="2"/>
  <c r="AC3845" i="2"/>
  <c r="AC3846" i="2"/>
  <c r="AC3847" i="2"/>
  <c r="AC3848" i="2"/>
  <c r="AC3849" i="2"/>
  <c r="AC3850" i="2"/>
  <c r="AC3851" i="2"/>
  <c r="AC3852" i="2"/>
  <c r="AC3853" i="2"/>
  <c r="AC3854" i="2"/>
  <c r="AC3855" i="2"/>
  <c r="AC3856" i="2"/>
  <c r="AC3857" i="2"/>
  <c r="AC3858" i="2"/>
  <c r="AC3859" i="2"/>
  <c r="AC3860" i="2"/>
  <c r="AC3861" i="2"/>
  <c r="AC3862" i="2"/>
  <c r="AC3863" i="2"/>
  <c r="AC3864" i="2"/>
  <c r="AC3865" i="2"/>
  <c r="AC3866" i="2"/>
  <c r="AC3867" i="2"/>
  <c r="AC3868" i="2"/>
  <c r="AC3869" i="2"/>
  <c r="AC3870" i="2"/>
  <c r="AC3871" i="2"/>
  <c r="AC3872" i="2"/>
  <c r="AC3873" i="2"/>
  <c r="AC3874" i="2"/>
  <c r="AC3875" i="2"/>
  <c r="AC3876" i="2"/>
  <c r="AC3877" i="2"/>
  <c r="AC3878" i="2"/>
  <c r="AC3879" i="2"/>
  <c r="AC3880" i="2"/>
  <c r="AC3881" i="2"/>
  <c r="AC3882" i="2"/>
  <c r="AC3883" i="2"/>
  <c r="AC3884" i="2"/>
  <c r="AC3885" i="2"/>
  <c r="AC3886" i="2"/>
  <c r="AC3887" i="2"/>
  <c r="AC3888" i="2"/>
  <c r="AC3889" i="2"/>
  <c r="AC3890" i="2"/>
  <c r="AC3891" i="2"/>
  <c r="AC3892" i="2"/>
  <c r="AC3893" i="2"/>
  <c r="AC3894" i="2"/>
  <c r="AC3895" i="2"/>
  <c r="AC3896" i="2"/>
  <c r="AC3897" i="2"/>
  <c r="AC3898" i="2"/>
  <c r="AC3899" i="2"/>
  <c r="AC3900" i="2"/>
  <c r="AC3901" i="2"/>
  <c r="AC3902" i="2"/>
  <c r="AC3903" i="2"/>
  <c r="AC3904" i="2"/>
  <c r="AC3905" i="2"/>
  <c r="AC3906" i="2"/>
  <c r="AC3907" i="2"/>
  <c r="AC3908" i="2"/>
  <c r="AC3909" i="2"/>
  <c r="AC3910" i="2"/>
  <c r="AC3911" i="2"/>
  <c r="AC3912" i="2"/>
  <c r="AC3913" i="2"/>
  <c r="AC3914" i="2"/>
  <c r="AC3915" i="2"/>
  <c r="AC3916" i="2"/>
  <c r="AC3917" i="2"/>
  <c r="AC3918" i="2"/>
  <c r="AC3919" i="2"/>
  <c r="AC3920" i="2"/>
  <c r="AC3921" i="2"/>
  <c r="AC3922" i="2"/>
  <c r="AC3923" i="2"/>
  <c r="AC3924" i="2"/>
  <c r="AC3925" i="2"/>
  <c r="AC3926" i="2"/>
  <c r="AC3927" i="2"/>
  <c r="AC3928" i="2"/>
  <c r="AC3929" i="2"/>
  <c r="AC3930" i="2"/>
  <c r="AC3931" i="2"/>
  <c r="AC3932" i="2"/>
  <c r="AC3933" i="2"/>
  <c r="AC3934" i="2"/>
  <c r="AC3935" i="2"/>
  <c r="AC3936" i="2"/>
  <c r="AC3937" i="2"/>
  <c r="AC3938" i="2"/>
  <c r="AC3939" i="2"/>
  <c r="AC3940" i="2"/>
  <c r="AC3941" i="2"/>
  <c r="AC3942" i="2"/>
  <c r="AC3943" i="2"/>
  <c r="AC3944" i="2"/>
  <c r="AC3945" i="2"/>
  <c r="AC3946" i="2"/>
  <c r="AC3947" i="2"/>
  <c r="AC3948" i="2"/>
  <c r="AC3949" i="2"/>
  <c r="AC3950" i="2"/>
  <c r="AC3951" i="2"/>
  <c r="AC3952" i="2"/>
  <c r="AC3953" i="2"/>
  <c r="AC3954" i="2"/>
  <c r="AC3955" i="2"/>
  <c r="AC3956" i="2"/>
  <c r="AC3957" i="2"/>
  <c r="AC3958" i="2"/>
  <c r="AC3959" i="2"/>
  <c r="AC3960" i="2"/>
  <c r="AC3961" i="2"/>
  <c r="AC3962" i="2"/>
  <c r="AC3963" i="2"/>
  <c r="AC3964" i="2"/>
  <c r="AC3965" i="2"/>
  <c r="AC3966" i="2"/>
  <c r="AC3967" i="2"/>
  <c r="AC3968" i="2"/>
  <c r="AC3969" i="2"/>
  <c r="AC3970" i="2"/>
  <c r="AC3971" i="2"/>
  <c r="AC3972" i="2"/>
  <c r="AC3973" i="2"/>
  <c r="AC3974" i="2"/>
  <c r="AC3975" i="2"/>
  <c r="AC3976" i="2"/>
  <c r="AC3977" i="2"/>
  <c r="AC3978" i="2"/>
  <c r="AC3979" i="2"/>
  <c r="AC3980" i="2"/>
  <c r="AC3981" i="2"/>
  <c r="AC3982" i="2"/>
  <c r="AC3983" i="2"/>
  <c r="AC3984" i="2"/>
  <c r="AC3985" i="2"/>
  <c r="AC3986" i="2"/>
  <c r="AC3987" i="2"/>
  <c r="AC3988" i="2"/>
  <c r="AC3989" i="2"/>
  <c r="AC3990" i="2"/>
  <c r="AC3991" i="2"/>
  <c r="AC3992" i="2"/>
  <c r="AC3993" i="2"/>
  <c r="AC3994" i="2"/>
  <c r="AC3995" i="2"/>
  <c r="AC3996" i="2"/>
  <c r="AC3997" i="2"/>
  <c r="AC3998" i="2"/>
  <c r="AC3999" i="2"/>
  <c r="AC4000" i="2"/>
  <c r="AC4001" i="2"/>
  <c r="AC4002" i="2"/>
  <c r="AC4003" i="2"/>
  <c r="AC4004" i="2"/>
  <c r="AC4005" i="2"/>
  <c r="AC4006" i="2"/>
  <c r="AC4007" i="2"/>
  <c r="AC4008" i="2"/>
  <c r="AC4009" i="2"/>
  <c r="AC4010" i="2"/>
  <c r="AC4011" i="2"/>
  <c r="AC4012" i="2"/>
  <c r="AC4013" i="2"/>
  <c r="AC4014" i="2"/>
  <c r="AC4015" i="2"/>
  <c r="AC4016" i="2"/>
  <c r="AC4017" i="2"/>
  <c r="AC4018" i="2"/>
  <c r="AC4019" i="2"/>
  <c r="AC4020" i="2"/>
  <c r="AC4021" i="2"/>
  <c r="AC4022" i="2"/>
  <c r="AC4023" i="2"/>
  <c r="AC4024" i="2"/>
  <c r="AC4025" i="2"/>
  <c r="AC4026" i="2"/>
  <c r="AC4027" i="2"/>
  <c r="AC4028" i="2"/>
  <c r="AC4029" i="2"/>
  <c r="AC4030" i="2"/>
  <c r="AC4031" i="2"/>
  <c r="AC4032" i="2"/>
  <c r="AC4033" i="2"/>
  <c r="AC4034" i="2"/>
  <c r="AC4035" i="2"/>
  <c r="AC4036" i="2"/>
  <c r="AC4037" i="2"/>
  <c r="AC4038" i="2"/>
  <c r="AC4039" i="2"/>
  <c r="AC4040" i="2"/>
  <c r="AC4041" i="2"/>
  <c r="AC4042" i="2"/>
  <c r="AC4043" i="2"/>
  <c r="AC4044" i="2"/>
  <c r="AC4045" i="2"/>
  <c r="AC4046" i="2"/>
  <c r="AC4047" i="2"/>
  <c r="AC4048" i="2"/>
  <c r="AC4049" i="2"/>
  <c r="AC4050" i="2"/>
  <c r="AC4051" i="2"/>
  <c r="AC4052" i="2"/>
  <c r="AC4053" i="2"/>
  <c r="AC4054" i="2"/>
  <c r="AC4055" i="2"/>
  <c r="AC4056" i="2"/>
  <c r="AC4057" i="2"/>
  <c r="AC4058" i="2"/>
  <c r="AC4059" i="2"/>
  <c r="AC4060" i="2"/>
  <c r="AC4061" i="2"/>
  <c r="AC4062" i="2"/>
  <c r="AC4063" i="2"/>
  <c r="AC4064" i="2"/>
  <c r="AC4065" i="2"/>
  <c r="AC4066" i="2"/>
  <c r="AC4067" i="2"/>
  <c r="AC4068" i="2"/>
  <c r="AC4069" i="2"/>
  <c r="AC4070" i="2"/>
  <c r="AC4071" i="2"/>
  <c r="AC4072" i="2"/>
  <c r="AC4073" i="2"/>
  <c r="AC4074" i="2"/>
  <c r="AC4075" i="2"/>
  <c r="AC4076" i="2"/>
  <c r="AC4077" i="2"/>
  <c r="AC4078" i="2"/>
  <c r="AC4079" i="2"/>
  <c r="AC4080" i="2"/>
  <c r="AC4081" i="2"/>
  <c r="AC4082" i="2"/>
  <c r="AC4083" i="2"/>
  <c r="AC4084" i="2"/>
  <c r="AC4085" i="2"/>
  <c r="AC4086" i="2"/>
  <c r="AC4087" i="2"/>
  <c r="AC4088" i="2"/>
  <c r="AC4089" i="2"/>
  <c r="AC4090" i="2"/>
  <c r="AC4091" i="2"/>
  <c r="AC4092" i="2"/>
  <c r="AC4093" i="2"/>
  <c r="AC4094" i="2"/>
  <c r="AC4095" i="2"/>
  <c r="AC4096" i="2"/>
  <c r="AC4097" i="2"/>
  <c r="AC4098" i="2"/>
  <c r="AC4099" i="2"/>
  <c r="AC4100" i="2"/>
  <c r="AC4101" i="2"/>
  <c r="AC4102" i="2"/>
  <c r="AC4103" i="2"/>
  <c r="AC4104" i="2"/>
  <c r="AC4105" i="2"/>
  <c r="AC4106" i="2"/>
  <c r="AC4107" i="2"/>
  <c r="AC4108" i="2"/>
  <c r="AC4109" i="2"/>
  <c r="AC4110" i="2"/>
  <c r="AC4111" i="2"/>
  <c r="AC4112" i="2"/>
  <c r="AC4113" i="2"/>
  <c r="AC4114" i="2"/>
  <c r="AC4115" i="2"/>
  <c r="AC4116" i="2"/>
  <c r="AC4117" i="2"/>
  <c r="AC4118" i="2"/>
  <c r="AC4119" i="2"/>
  <c r="AC4120" i="2"/>
  <c r="AC4121" i="2"/>
  <c r="AC4122" i="2"/>
  <c r="AC4123" i="2"/>
  <c r="AC4124" i="2"/>
  <c r="AC4125" i="2"/>
  <c r="AC4126" i="2"/>
  <c r="AC4127" i="2"/>
  <c r="AC4128" i="2"/>
  <c r="AC4129" i="2"/>
  <c r="AC4130" i="2"/>
  <c r="AC4131" i="2"/>
  <c r="AC4132" i="2"/>
  <c r="AC4133" i="2"/>
  <c r="AC4134" i="2"/>
  <c r="AC4135" i="2"/>
  <c r="AC4136" i="2"/>
  <c r="AC4137" i="2"/>
  <c r="AC4138" i="2"/>
  <c r="AC4139" i="2"/>
  <c r="AC4140" i="2"/>
  <c r="AC4141" i="2"/>
  <c r="AC4142" i="2"/>
  <c r="AC4143" i="2"/>
  <c r="AC4144" i="2"/>
  <c r="AC4145" i="2"/>
  <c r="AC4146" i="2"/>
  <c r="AC4147" i="2"/>
  <c r="AC4148" i="2"/>
  <c r="AC4149" i="2"/>
  <c r="AC4150" i="2"/>
  <c r="AC4151" i="2"/>
  <c r="AC4152" i="2"/>
  <c r="AC4153" i="2"/>
  <c r="AC4154" i="2"/>
  <c r="AC4155" i="2"/>
  <c r="AC4156" i="2"/>
  <c r="AC4157" i="2"/>
  <c r="AC4158" i="2"/>
  <c r="AC4159" i="2"/>
  <c r="AC4160" i="2"/>
  <c r="AC4161" i="2"/>
  <c r="AC4162" i="2"/>
  <c r="AC4163" i="2"/>
  <c r="AC4164" i="2"/>
  <c r="AC4165" i="2"/>
  <c r="AC4166" i="2"/>
  <c r="AC4167" i="2"/>
  <c r="AC4168" i="2"/>
  <c r="AC4169" i="2"/>
  <c r="AC4170" i="2"/>
  <c r="AC4171" i="2"/>
  <c r="AC4172" i="2"/>
  <c r="AC4173" i="2"/>
  <c r="AC4174" i="2"/>
  <c r="AC4175" i="2"/>
  <c r="AC4176" i="2"/>
  <c r="AC4177" i="2"/>
  <c r="AC4178" i="2"/>
  <c r="AC4179" i="2"/>
  <c r="AC4180" i="2"/>
  <c r="AC4181" i="2"/>
  <c r="AC4182" i="2"/>
  <c r="AC4183" i="2"/>
  <c r="AC4184" i="2"/>
  <c r="AC4185" i="2"/>
  <c r="AC4186" i="2"/>
  <c r="AC4187" i="2"/>
  <c r="AC4188" i="2"/>
  <c r="AC4189" i="2"/>
  <c r="AC4190" i="2"/>
  <c r="AC4191" i="2"/>
  <c r="AC4192" i="2"/>
  <c r="AC4193" i="2"/>
  <c r="AC4194" i="2"/>
  <c r="AC4195" i="2"/>
  <c r="AC4196" i="2"/>
  <c r="AC4197" i="2"/>
  <c r="AC4198" i="2"/>
  <c r="AC4199" i="2"/>
  <c r="AC4200" i="2"/>
  <c r="AC4201" i="2"/>
  <c r="AC4202" i="2"/>
  <c r="AC4203" i="2"/>
  <c r="AC4204" i="2"/>
  <c r="AC4205" i="2"/>
  <c r="AC4206" i="2"/>
  <c r="AC4207" i="2"/>
  <c r="AC4208" i="2"/>
  <c r="AC4209" i="2"/>
  <c r="AC4210" i="2"/>
  <c r="AC4211" i="2"/>
  <c r="AC4212" i="2"/>
  <c r="AC4213" i="2"/>
  <c r="AC4214" i="2"/>
  <c r="AC4215" i="2"/>
  <c r="AC4216" i="2"/>
  <c r="AC4217" i="2"/>
  <c r="AC4218" i="2"/>
  <c r="AC4219" i="2"/>
  <c r="AC4220" i="2"/>
  <c r="AC4221" i="2"/>
  <c r="AC4222" i="2"/>
  <c r="AC4223" i="2"/>
  <c r="AC4224" i="2"/>
  <c r="AC4225" i="2"/>
  <c r="AC4226" i="2"/>
  <c r="AC4227" i="2"/>
  <c r="AC4228" i="2"/>
  <c r="AC4229" i="2"/>
  <c r="AC4230" i="2"/>
  <c r="AC4231" i="2"/>
  <c r="AC4232" i="2"/>
  <c r="AC4233" i="2"/>
  <c r="AC4234" i="2"/>
  <c r="AC4235" i="2"/>
  <c r="AC4236" i="2"/>
  <c r="AC4237" i="2"/>
  <c r="AC4238" i="2"/>
  <c r="AC4239" i="2"/>
  <c r="AC4240" i="2"/>
  <c r="AC4241" i="2"/>
  <c r="AC4242" i="2"/>
  <c r="AC4243" i="2"/>
  <c r="AC4244" i="2"/>
  <c r="AC4245" i="2"/>
  <c r="AC4246" i="2"/>
  <c r="AC4247" i="2"/>
  <c r="AC4248" i="2"/>
  <c r="AC4249" i="2"/>
  <c r="AC4250" i="2"/>
  <c r="AC4251" i="2"/>
  <c r="AC4252" i="2"/>
  <c r="AC4253" i="2"/>
  <c r="AC4254" i="2"/>
  <c r="AC4255" i="2"/>
  <c r="AC4256" i="2"/>
  <c r="AC4257" i="2"/>
  <c r="AC4258" i="2"/>
  <c r="AC4259" i="2"/>
  <c r="AC4260" i="2"/>
  <c r="AC4261" i="2"/>
  <c r="AC4262" i="2"/>
  <c r="AC4263" i="2"/>
  <c r="AC4264" i="2"/>
  <c r="AC4265" i="2"/>
  <c r="AC4266" i="2"/>
  <c r="AC4267" i="2"/>
  <c r="AC4268" i="2"/>
  <c r="AC4269" i="2"/>
  <c r="AC4270" i="2"/>
  <c r="AC4271" i="2"/>
  <c r="AC4272" i="2"/>
  <c r="AC4273" i="2"/>
  <c r="AC4274" i="2"/>
  <c r="AC4275" i="2"/>
  <c r="AC4276" i="2"/>
  <c r="AC4277" i="2"/>
  <c r="AC4278" i="2"/>
  <c r="AC4279" i="2"/>
  <c r="AC4280" i="2"/>
  <c r="AC4281" i="2"/>
  <c r="AC4282" i="2"/>
  <c r="AC4283" i="2"/>
  <c r="AC4284" i="2"/>
  <c r="AC4285" i="2"/>
  <c r="AC4286" i="2"/>
  <c r="AC4287" i="2"/>
  <c r="AC4288" i="2"/>
  <c r="AC4289" i="2"/>
  <c r="AC4290" i="2"/>
  <c r="AC4291" i="2"/>
  <c r="AC4292" i="2"/>
  <c r="AC4293" i="2"/>
  <c r="AC4294" i="2"/>
  <c r="AC4295" i="2"/>
  <c r="AC4296" i="2"/>
  <c r="AC4297" i="2"/>
  <c r="AC4298" i="2"/>
  <c r="AC4299" i="2"/>
  <c r="AC4300" i="2"/>
  <c r="AC4301" i="2"/>
  <c r="AC4302" i="2"/>
  <c r="AC4303" i="2"/>
  <c r="AC4304" i="2"/>
  <c r="AC4305" i="2"/>
  <c r="AC4306" i="2"/>
  <c r="AC4307" i="2"/>
  <c r="AC4308" i="2"/>
  <c r="AC4309" i="2"/>
  <c r="AC4310" i="2"/>
  <c r="AC4311" i="2"/>
  <c r="AC4312" i="2"/>
  <c r="AC4313" i="2"/>
  <c r="AC4314" i="2"/>
  <c r="AC4315" i="2"/>
  <c r="AC4316" i="2"/>
  <c r="AC4317" i="2"/>
  <c r="AC4318" i="2"/>
  <c r="AC4319" i="2"/>
  <c r="AC4320" i="2"/>
  <c r="AC4321" i="2"/>
  <c r="AC4322" i="2"/>
  <c r="AC4323" i="2"/>
  <c r="AC4324" i="2"/>
  <c r="AC4325" i="2"/>
  <c r="AC4326" i="2"/>
  <c r="AC4327" i="2"/>
  <c r="AC4328" i="2"/>
  <c r="AC4329" i="2"/>
  <c r="AC4330" i="2"/>
  <c r="AC4331" i="2"/>
  <c r="AC4332" i="2"/>
  <c r="AC4333" i="2"/>
  <c r="AC4334" i="2"/>
  <c r="AC4335" i="2"/>
  <c r="AC4336" i="2"/>
  <c r="AC4337" i="2"/>
  <c r="AC4338" i="2"/>
  <c r="AC4339" i="2"/>
  <c r="AC4340" i="2"/>
  <c r="AC4341" i="2"/>
  <c r="AC4342" i="2"/>
  <c r="AC4343" i="2"/>
  <c r="AC4344" i="2"/>
  <c r="AC4345" i="2"/>
  <c r="AC4346" i="2"/>
  <c r="AC4347" i="2"/>
  <c r="AC4348" i="2"/>
  <c r="AC4349" i="2"/>
  <c r="AC4350" i="2"/>
  <c r="AC4351" i="2"/>
  <c r="AC4352" i="2"/>
  <c r="AC4353" i="2"/>
  <c r="AC4354" i="2"/>
  <c r="AC4355" i="2"/>
  <c r="AC4356" i="2"/>
  <c r="AC4357" i="2"/>
  <c r="AC4358" i="2"/>
  <c r="AC4359" i="2"/>
  <c r="AC4360" i="2"/>
  <c r="AC4361" i="2"/>
  <c r="AC4362" i="2"/>
  <c r="AC4363" i="2"/>
  <c r="AC4364" i="2"/>
  <c r="AC4365" i="2"/>
  <c r="AC4366" i="2"/>
  <c r="AC4367" i="2"/>
  <c r="AC4368" i="2"/>
  <c r="AC4369" i="2"/>
  <c r="AC4370" i="2"/>
  <c r="AC4371" i="2"/>
  <c r="AC4372" i="2"/>
  <c r="AC4373" i="2"/>
  <c r="AC4374" i="2"/>
  <c r="AC4375" i="2"/>
  <c r="AC4376" i="2"/>
  <c r="AC4377" i="2"/>
  <c r="AC4378" i="2"/>
  <c r="AC4379" i="2"/>
  <c r="AC4380" i="2"/>
  <c r="AC4381" i="2"/>
  <c r="AC4382" i="2"/>
  <c r="AC4383" i="2"/>
  <c r="AC4384" i="2"/>
  <c r="AC4385" i="2"/>
  <c r="AC4386" i="2"/>
  <c r="AC4387" i="2"/>
  <c r="AC4388" i="2"/>
  <c r="AC4389" i="2"/>
  <c r="AC4390" i="2"/>
  <c r="AC4391" i="2"/>
  <c r="AC4392" i="2"/>
  <c r="AC4393" i="2"/>
  <c r="AC4394" i="2"/>
  <c r="AC4395" i="2"/>
  <c r="AC4396" i="2"/>
  <c r="AC4397" i="2"/>
  <c r="AC4398" i="2"/>
  <c r="AC4399" i="2"/>
  <c r="AC4400" i="2"/>
  <c r="AC4401" i="2"/>
  <c r="AC4402" i="2"/>
  <c r="AC4403" i="2"/>
  <c r="AC4404" i="2"/>
  <c r="AC4405" i="2"/>
  <c r="AC4406" i="2"/>
  <c r="AC4407" i="2"/>
  <c r="AC4408" i="2"/>
  <c r="AC4409" i="2"/>
  <c r="AC4410" i="2"/>
  <c r="AC4411" i="2"/>
  <c r="AC4412" i="2"/>
  <c r="AC4413" i="2"/>
  <c r="AC4414" i="2"/>
  <c r="AC4415" i="2"/>
  <c r="AC4416" i="2"/>
  <c r="AC4417" i="2"/>
  <c r="AC4418" i="2"/>
  <c r="AC4419" i="2"/>
  <c r="AC4420" i="2"/>
  <c r="AC4421" i="2"/>
  <c r="AC4422" i="2"/>
  <c r="AC4423" i="2"/>
  <c r="AC4424" i="2"/>
  <c r="AC4425" i="2"/>
  <c r="AC4426" i="2"/>
  <c r="AC4427" i="2"/>
  <c r="AC4428" i="2"/>
  <c r="AC4429" i="2"/>
  <c r="AC4430" i="2"/>
  <c r="AC4431" i="2"/>
  <c r="AC4432" i="2"/>
  <c r="AC4433" i="2"/>
  <c r="AC4434" i="2"/>
  <c r="AC4435" i="2"/>
  <c r="AC4436" i="2"/>
  <c r="AC4437" i="2"/>
  <c r="AC4438" i="2"/>
  <c r="AC4439" i="2"/>
  <c r="AC4440" i="2"/>
  <c r="AC4441" i="2"/>
  <c r="AC4442" i="2"/>
  <c r="AC4443" i="2"/>
  <c r="AC4444" i="2"/>
  <c r="AC4445" i="2"/>
  <c r="AC4446" i="2"/>
  <c r="AC4447" i="2"/>
  <c r="AC4448" i="2"/>
  <c r="AC4449" i="2"/>
  <c r="AC4450" i="2"/>
  <c r="AC4451" i="2"/>
  <c r="AC4452" i="2"/>
  <c r="AC4453" i="2"/>
  <c r="AC4454" i="2"/>
  <c r="AC4455" i="2"/>
  <c r="AC4456" i="2"/>
  <c r="AC4457" i="2"/>
  <c r="AC4458" i="2"/>
  <c r="AC4459" i="2"/>
  <c r="AC4460" i="2"/>
  <c r="AC4461" i="2"/>
  <c r="AC4462" i="2"/>
  <c r="AC4463" i="2"/>
  <c r="AC4464" i="2"/>
  <c r="AC4465" i="2"/>
  <c r="AC4466" i="2"/>
  <c r="AC4467" i="2"/>
  <c r="AC4468" i="2"/>
  <c r="AC4469" i="2"/>
  <c r="AC4470" i="2"/>
  <c r="AC4471" i="2"/>
  <c r="AC4472" i="2"/>
  <c r="AC4473" i="2"/>
  <c r="AC4474" i="2"/>
  <c r="AC4475" i="2"/>
  <c r="AC4476" i="2"/>
  <c r="AC4477" i="2"/>
  <c r="AC4478" i="2"/>
  <c r="AC4479" i="2"/>
  <c r="AC4480" i="2"/>
  <c r="AC4481" i="2"/>
  <c r="AC4482" i="2"/>
  <c r="AC4483" i="2"/>
  <c r="AC4484" i="2"/>
  <c r="AC4485" i="2"/>
  <c r="AC4486" i="2"/>
  <c r="AC4487" i="2"/>
  <c r="AC4488" i="2"/>
  <c r="AC4489" i="2"/>
  <c r="AC4490" i="2"/>
  <c r="AC4491" i="2"/>
  <c r="AC4492" i="2"/>
  <c r="AC4493" i="2"/>
  <c r="AC4494" i="2"/>
  <c r="AC4495" i="2"/>
  <c r="AC4496" i="2"/>
  <c r="AC4497" i="2"/>
  <c r="AC4498" i="2"/>
  <c r="AC4499" i="2"/>
  <c r="AC4500" i="2"/>
  <c r="AC4501" i="2"/>
  <c r="AC4502" i="2"/>
  <c r="AC4503" i="2"/>
  <c r="AC4504" i="2"/>
  <c r="AC4505" i="2"/>
  <c r="AC4506" i="2"/>
  <c r="AC4507" i="2"/>
  <c r="AC4508" i="2"/>
  <c r="AC4509" i="2"/>
  <c r="AC4510" i="2"/>
  <c r="AC4511" i="2"/>
  <c r="AC4512" i="2"/>
  <c r="AC4513" i="2"/>
  <c r="AC4514" i="2"/>
  <c r="AC4515" i="2"/>
  <c r="AC4516" i="2"/>
  <c r="AC4517" i="2"/>
  <c r="AC4518" i="2"/>
  <c r="AC4519" i="2"/>
  <c r="AC4520" i="2"/>
  <c r="AC4521" i="2"/>
  <c r="AC4522" i="2"/>
  <c r="AC4523" i="2"/>
  <c r="AC4524" i="2"/>
  <c r="AC4525" i="2"/>
  <c r="AC4526" i="2"/>
  <c r="AC4527" i="2"/>
  <c r="AC4528" i="2"/>
  <c r="AC4529" i="2"/>
  <c r="AC4530" i="2"/>
  <c r="AC4531" i="2"/>
  <c r="AC4532" i="2"/>
  <c r="AC4533" i="2"/>
  <c r="AC4534" i="2"/>
  <c r="AC4535" i="2"/>
  <c r="AC4536" i="2"/>
  <c r="AC4537" i="2"/>
  <c r="AC4538" i="2"/>
  <c r="AC4539" i="2"/>
  <c r="AC4540" i="2"/>
  <c r="AC4541" i="2"/>
  <c r="AC4542" i="2"/>
  <c r="AC4543" i="2"/>
  <c r="AC4544" i="2"/>
  <c r="AC4545" i="2"/>
  <c r="AC4546" i="2"/>
  <c r="AC4547" i="2"/>
  <c r="AC4548" i="2"/>
  <c r="AC4549" i="2"/>
  <c r="AC4550" i="2"/>
  <c r="AC4551" i="2"/>
  <c r="AC4552" i="2"/>
  <c r="AC4553" i="2"/>
  <c r="AC4554" i="2"/>
  <c r="AC4555" i="2"/>
  <c r="AC4556" i="2"/>
  <c r="AC4557" i="2"/>
  <c r="AC4558" i="2"/>
  <c r="AC4559" i="2"/>
  <c r="AC4560" i="2"/>
  <c r="AC4561" i="2"/>
  <c r="AC4562" i="2"/>
  <c r="AC4563" i="2"/>
  <c r="AC4564" i="2"/>
  <c r="AC4565" i="2"/>
  <c r="AC4566" i="2"/>
  <c r="AC4567" i="2"/>
  <c r="AC4568" i="2"/>
  <c r="AC4569" i="2"/>
  <c r="AC4570" i="2"/>
  <c r="AC4571" i="2"/>
  <c r="AC4572" i="2"/>
  <c r="AC4573" i="2"/>
  <c r="AC4574" i="2"/>
  <c r="AC4575" i="2"/>
  <c r="AC4576" i="2"/>
  <c r="AC4577" i="2"/>
  <c r="AC4578" i="2"/>
  <c r="AC4579" i="2"/>
  <c r="AC4580" i="2"/>
  <c r="AC4581" i="2"/>
  <c r="AC4582" i="2"/>
  <c r="AC4583" i="2"/>
  <c r="AC4584" i="2"/>
  <c r="AC4585" i="2"/>
  <c r="AC4586" i="2"/>
  <c r="AC4587" i="2"/>
  <c r="AC4588" i="2"/>
  <c r="AC4589" i="2"/>
  <c r="AC4590" i="2"/>
  <c r="AC4591" i="2"/>
  <c r="AC4592" i="2"/>
  <c r="AC4593" i="2"/>
  <c r="AC4594" i="2"/>
  <c r="AC4595" i="2"/>
  <c r="AC4596" i="2"/>
  <c r="AC4597" i="2"/>
  <c r="AC4598" i="2"/>
  <c r="AC4599" i="2"/>
  <c r="AC4600" i="2"/>
  <c r="AC4601" i="2"/>
  <c r="AC4602" i="2"/>
  <c r="AC4603" i="2"/>
  <c r="AC4604" i="2"/>
  <c r="AC4605" i="2"/>
  <c r="AC4606" i="2"/>
  <c r="AC4607" i="2"/>
  <c r="AC4608" i="2"/>
  <c r="AC4609" i="2"/>
  <c r="AC4610" i="2"/>
  <c r="AC4611" i="2"/>
  <c r="AC4612" i="2"/>
  <c r="AC4613" i="2"/>
  <c r="AC4614" i="2"/>
  <c r="AC4615" i="2"/>
  <c r="AC4616" i="2"/>
  <c r="AC4617" i="2"/>
  <c r="AC4618" i="2"/>
  <c r="AC4619" i="2"/>
  <c r="AC4620" i="2"/>
  <c r="AC4621" i="2"/>
  <c r="AC4622" i="2"/>
  <c r="AC4623" i="2"/>
  <c r="AC4624" i="2"/>
  <c r="AC4625" i="2"/>
  <c r="AC4626" i="2"/>
  <c r="AC4627" i="2"/>
  <c r="AC4628" i="2"/>
  <c r="AC4629" i="2"/>
  <c r="AC4630" i="2"/>
  <c r="AC4631" i="2"/>
  <c r="AC4632" i="2"/>
  <c r="AC4633" i="2"/>
  <c r="AC4634" i="2"/>
  <c r="AC4635" i="2"/>
  <c r="AC4636" i="2"/>
  <c r="AC4637" i="2"/>
  <c r="AC4638" i="2"/>
  <c r="AC4639" i="2"/>
  <c r="AC4640" i="2"/>
  <c r="AC4641" i="2"/>
  <c r="AC4642" i="2"/>
  <c r="AC4643" i="2"/>
  <c r="AC4644" i="2"/>
  <c r="AC4645" i="2"/>
  <c r="AC4646" i="2"/>
  <c r="AC4647" i="2"/>
  <c r="AC4648" i="2"/>
  <c r="AC4649" i="2"/>
  <c r="AC4650" i="2"/>
  <c r="AC4651" i="2"/>
  <c r="AC4652" i="2"/>
  <c r="AC4653" i="2"/>
  <c r="AC4654" i="2"/>
  <c r="AC4655" i="2"/>
  <c r="AC4656" i="2"/>
  <c r="AC4657" i="2"/>
  <c r="AC4658" i="2"/>
  <c r="AC4659" i="2"/>
  <c r="AC4660" i="2"/>
  <c r="AC4661" i="2"/>
  <c r="AC4662" i="2"/>
  <c r="AC4663" i="2"/>
  <c r="AC4664" i="2"/>
  <c r="AC4665" i="2"/>
  <c r="AC4666" i="2"/>
  <c r="AC4667" i="2"/>
  <c r="AC4668" i="2"/>
  <c r="AC4669" i="2"/>
  <c r="AC4670" i="2"/>
  <c r="AC4671" i="2"/>
  <c r="AC4672" i="2"/>
  <c r="AC4673" i="2"/>
  <c r="AC4674" i="2"/>
  <c r="AC4675" i="2"/>
  <c r="AC4676" i="2"/>
  <c r="AC4677" i="2"/>
  <c r="AC4678" i="2"/>
  <c r="AC4679" i="2"/>
  <c r="AC4680" i="2"/>
  <c r="AC4681" i="2"/>
  <c r="AC4682" i="2"/>
  <c r="AC4683" i="2"/>
  <c r="AC4684" i="2"/>
  <c r="AC4685" i="2"/>
  <c r="AC4686" i="2"/>
  <c r="AC4687" i="2"/>
  <c r="AC4688" i="2"/>
  <c r="AC4689" i="2"/>
  <c r="AC4690" i="2"/>
  <c r="AC4691" i="2"/>
  <c r="AC4692" i="2"/>
  <c r="AC4693" i="2"/>
  <c r="AC4694" i="2"/>
  <c r="AC4695" i="2"/>
  <c r="AC4696" i="2"/>
  <c r="AC4697" i="2"/>
  <c r="AC4698" i="2"/>
  <c r="AC4699" i="2"/>
  <c r="AC4700" i="2"/>
  <c r="AC4701" i="2"/>
  <c r="AC4702" i="2"/>
  <c r="AC4703" i="2"/>
  <c r="AC4704" i="2"/>
  <c r="AC4705" i="2"/>
  <c r="AC4706" i="2"/>
  <c r="AC4707" i="2"/>
  <c r="AC4708" i="2"/>
  <c r="AC4709" i="2"/>
  <c r="AC4710" i="2"/>
  <c r="AC4711" i="2"/>
  <c r="AC4712" i="2"/>
  <c r="AC4713" i="2"/>
  <c r="AC4714" i="2"/>
  <c r="AC4715" i="2"/>
  <c r="AC4716" i="2"/>
  <c r="AC4717" i="2"/>
  <c r="AC4718" i="2"/>
  <c r="AC4719" i="2"/>
  <c r="AC4720" i="2"/>
  <c r="AC4721" i="2"/>
  <c r="AC4722" i="2"/>
  <c r="AC4723" i="2"/>
  <c r="AC4724" i="2"/>
  <c r="AC4725" i="2"/>
  <c r="AC4726" i="2"/>
  <c r="AC4727" i="2"/>
  <c r="AC4728" i="2"/>
  <c r="AC4729" i="2"/>
  <c r="AC4730" i="2"/>
  <c r="AC4731" i="2"/>
  <c r="AC4732" i="2"/>
  <c r="AC4733" i="2"/>
  <c r="AC4734" i="2"/>
  <c r="AC4735" i="2"/>
  <c r="AC4736" i="2"/>
  <c r="AC4737" i="2"/>
  <c r="AC4738" i="2"/>
  <c r="AC4739" i="2"/>
  <c r="AC4740" i="2"/>
  <c r="AC4741" i="2"/>
  <c r="AC4742" i="2"/>
  <c r="AC4743" i="2"/>
  <c r="AC4744" i="2"/>
  <c r="AC4745" i="2"/>
  <c r="AC4746" i="2"/>
  <c r="AC4747" i="2"/>
  <c r="AC4748" i="2"/>
  <c r="AC4749" i="2"/>
  <c r="AC4750" i="2"/>
  <c r="AC4751" i="2"/>
  <c r="AC4752" i="2"/>
  <c r="AC4753" i="2"/>
  <c r="AC4754" i="2"/>
  <c r="AC4755" i="2"/>
  <c r="AC4756" i="2"/>
  <c r="AC4757" i="2"/>
  <c r="AC4758" i="2"/>
  <c r="AC4759" i="2"/>
  <c r="AC4760" i="2"/>
  <c r="AC4761" i="2"/>
  <c r="AC4762" i="2"/>
  <c r="AC4763" i="2"/>
  <c r="AC4764" i="2"/>
  <c r="AC4765" i="2"/>
  <c r="AC4766" i="2"/>
  <c r="AC4767" i="2"/>
  <c r="AC4768" i="2"/>
  <c r="AC4769" i="2"/>
  <c r="AC4770" i="2"/>
  <c r="AC4771" i="2"/>
  <c r="AC4772" i="2"/>
  <c r="AC4773" i="2"/>
  <c r="AC4774" i="2"/>
  <c r="AC4775" i="2"/>
  <c r="AC4776" i="2"/>
  <c r="AC4777" i="2"/>
  <c r="AC4778" i="2"/>
  <c r="AC4779" i="2"/>
  <c r="AC4780" i="2"/>
  <c r="AC4781" i="2"/>
  <c r="AC4782" i="2"/>
  <c r="AC4783" i="2"/>
  <c r="AC4784" i="2"/>
  <c r="AC4785" i="2"/>
  <c r="AC4786" i="2"/>
  <c r="AC4787" i="2"/>
  <c r="AC4788" i="2"/>
  <c r="AC4789" i="2"/>
  <c r="AC4790" i="2"/>
  <c r="AC4791" i="2"/>
  <c r="AC4792" i="2"/>
  <c r="AC4793" i="2"/>
  <c r="AC4794" i="2"/>
  <c r="AC4795" i="2"/>
  <c r="AC4796" i="2"/>
  <c r="AC4797" i="2"/>
  <c r="AC4798" i="2"/>
  <c r="AC4799" i="2"/>
  <c r="AC4800" i="2"/>
  <c r="AC4801" i="2"/>
  <c r="AC4802" i="2"/>
  <c r="AC4803" i="2"/>
  <c r="AC4804" i="2"/>
  <c r="AC4805" i="2"/>
  <c r="AC4806" i="2"/>
  <c r="AC4807" i="2"/>
  <c r="AC4808" i="2"/>
  <c r="AC4809" i="2"/>
  <c r="AC4810" i="2"/>
  <c r="AC4811" i="2"/>
  <c r="AC4812" i="2"/>
  <c r="AC4813" i="2"/>
  <c r="AC4814" i="2"/>
  <c r="AC4815" i="2"/>
  <c r="AC4816" i="2"/>
  <c r="AC4817" i="2"/>
  <c r="AC4818" i="2"/>
  <c r="AC4819" i="2"/>
  <c r="AC4820" i="2"/>
  <c r="AC4821" i="2"/>
  <c r="AC4822" i="2"/>
  <c r="AC4823" i="2"/>
  <c r="AC4824" i="2"/>
  <c r="AC4825" i="2"/>
  <c r="AC4826" i="2"/>
  <c r="AC4827" i="2"/>
  <c r="AC4828" i="2"/>
  <c r="AC4829" i="2"/>
  <c r="AC4830" i="2"/>
  <c r="AC4831" i="2"/>
  <c r="AC4832" i="2"/>
  <c r="AC4833" i="2"/>
  <c r="AC4834" i="2"/>
  <c r="AC4835" i="2"/>
  <c r="AC4836" i="2"/>
  <c r="AC4837" i="2"/>
  <c r="AC4838" i="2"/>
  <c r="AC4839" i="2"/>
  <c r="AC4840" i="2"/>
  <c r="AC4841" i="2"/>
  <c r="AC4842" i="2"/>
  <c r="AC4843" i="2"/>
  <c r="AC4844" i="2"/>
  <c r="AC4845" i="2"/>
  <c r="AC4846" i="2"/>
  <c r="AC4847" i="2"/>
  <c r="AC4848" i="2"/>
  <c r="AC4849" i="2"/>
  <c r="AC4850" i="2"/>
  <c r="AC4851" i="2"/>
  <c r="AC4852" i="2"/>
  <c r="AC4853" i="2"/>
  <c r="AC4854" i="2"/>
  <c r="AC4855" i="2"/>
  <c r="AC4856" i="2"/>
  <c r="AC4857" i="2"/>
  <c r="AC4858" i="2"/>
  <c r="AC4859" i="2"/>
  <c r="AC4860" i="2"/>
  <c r="AC4861" i="2"/>
  <c r="AC4862" i="2"/>
  <c r="AC4863" i="2"/>
  <c r="AC4864" i="2"/>
  <c r="AC4865" i="2"/>
  <c r="AC4866" i="2"/>
  <c r="AC4867" i="2"/>
  <c r="AC4868" i="2"/>
  <c r="AC4869" i="2"/>
  <c r="AC4870" i="2"/>
  <c r="AC4871" i="2"/>
  <c r="AC4872" i="2"/>
  <c r="AC4873" i="2"/>
  <c r="AC4874" i="2"/>
  <c r="AC4875" i="2"/>
  <c r="AC4876" i="2"/>
  <c r="AC4877" i="2"/>
  <c r="AC4878" i="2"/>
  <c r="AC4879" i="2"/>
  <c r="AC4880" i="2"/>
  <c r="AC4881" i="2"/>
  <c r="AC4882" i="2"/>
  <c r="AC4883" i="2"/>
  <c r="AC4884" i="2"/>
  <c r="AC4885" i="2"/>
  <c r="AC4886" i="2"/>
  <c r="AC4887" i="2"/>
  <c r="AC4888" i="2"/>
  <c r="AC4889" i="2"/>
  <c r="AC4890" i="2"/>
  <c r="AC4891" i="2"/>
  <c r="AC4892" i="2"/>
  <c r="AC4893" i="2"/>
  <c r="AC4894" i="2"/>
  <c r="AC4895" i="2"/>
  <c r="AC4896" i="2"/>
  <c r="AC4897" i="2"/>
  <c r="AC4898" i="2"/>
  <c r="AC4899" i="2"/>
  <c r="AC4900" i="2"/>
  <c r="AC4901" i="2"/>
  <c r="AC4902" i="2"/>
  <c r="AC4903" i="2"/>
  <c r="AC4904" i="2"/>
  <c r="AC4905" i="2"/>
  <c r="AC4906" i="2"/>
  <c r="AC4907" i="2"/>
  <c r="AC4908" i="2"/>
  <c r="AC4909" i="2"/>
  <c r="AC4910" i="2"/>
  <c r="AC4911" i="2"/>
  <c r="AC4912" i="2"/>
  <c r="AC4913" i="2"/>
  <c r="AC4914" i="2"/>
  <c r="AC4915" i="2"/>
  <c r="AC4916" i="2"/>
  <c r="AC4917" i="2"/>
  <c r="AC4918" i="2"/>
  <c r="AC4919" i="2"/>
  <c r="AC4920" i="2"/>
  <c r="AC4921" i="2"/>
  <c r="AC4922" i="2"/>
  <c r="AC4923" i="2"/>
  <c r="AC4924" i="2"/>
  <c r="AC4925" i="2"/>
  <c r="AC4926" i="2"/>
  <c r="AC4927" i="2"/>
  <c r="AC4928" i="2"/>
  <c r="AC4929" i="2"/>
  <c r="AC4930" i="2"/>
  <c r="AC4931" i="2"/>
  <c r="AC4932" i="2"/>
  <c r="AC4933" i="2"/>
  <c r="AC4934" i="2"/>
  <c r="AC4935" i="2"/>
  <c r="AC4936" i="2"/>
  <c r="AC4937" i="2"/>
  <c r="AC4938" i="2"/>
  <c r="AC4939" i="2"/>
  <c r="AC4940" i="2"/>
  <c r="AC4941" i="2"/>
  <c r="AC4942" i="2"/>
  <c r="AC4943" i="2"/>
  <c r="AC4944" i="2"/>
  <c r="AC4945" i="2"/>
  <c r="AC4946" i="2"/>
  <c r="AC4947" i="2"/>
  <c r="AC4948" i="2"/>
  <c r="AC4949" i="2"/>
  <c r="AC4950" i="2"/>
  <c r="AC4951" i="2"/>
  <c r="AC4952" i="2"/>
  <c r="AC4953" i="2"/>
  <c r="AC4954" i="2"/>
  <c r="AC4955" i="2"/>
  <c r="AC4956" i="2"/>
  <c r="AC4957" i="2"/>
  <c r="AC4958" i="2"/>
  <c r="AC4959" i="2"/>
  <c r="AC4960" i="2"/>
  <c r="AC4961" i="2"/>
  <c r="AC4962" i="2"/>
  <c r="AC4963" i="2"/>
  <c r="AC4964" i="2"/>
  <c r="AC4965" i="2"/>
  <c r="AC4966" i="2"/>
  <c r="AC4967" i="2"/>
  <c r="AC4968" i="2"/>
  <c r="AC4969" i="2"/>
  <c r="AC4970" i="2"/>
  <c r="AC4971" i="2"/>
  <c r="AC4972" i="2"/>
  <c r="AC4973" i="2"/>
  <c r="AC4974" i="2"/>
  <c r="AC4975" i="2"/>
  <c r="AC4976" i="2"/>
  <c r="AC4977" i="2"/>
  <c r="AC4978" i="2"/>
  <c r="AC4979" i="2"/>
  <c r="AC4980" i="2"/>
  <c r="AC4981" i="2"/>
  <c r="AC4982" i="2"/>
  <c r="AC4983" i="2"/>
  <c r="AC4984" i="2"/>
  <c r="AC4985" i="2"/>
  <c r="AC4986" i="2"/>
  <c r="AC4987" i="2"/>
  <c r="AC4988" i="2"/>
  <c r="AC4989" i="2"/>
  <c r="AC4990" i="2"/>
  <c r="AC4991" i="2"/>
  <c r="AC4992" i="2"/>
  <c r="AC4993" i="2"/>
  <c r="AC4994" i="2"/>
  <c r="AC4995" i="2"/>
  <c r="AC4996" i="2"/>
  <c r="AC4997" i="2"/>
  <c r="AC4998" i="2"/>
  <c r="AC4999" i="2"/>
  <c r="AC5000" i="2"/>
  <c r="AC5001" i="2"/>
  <c r="AC5002" i="2"/>
  <c r="AC5003" i="2"/>
  <c r="AC5004" i="2"/>
  <c r="AC5005" i="2"/>
  <c r="AC5006" i="2"/>
  <c r="AC5007" i="2"/>
  <c r="AC5008" i="2"/>
  <c r="AC5009" i="2"/>
  <c r="AC5010" i="2"/>
  <c r="AC5011" i="2"/>
  <c r="AC5012" i="2"/>
  <c r="AC5013" i="2"/>
  <c r="AC5014" i="2"/>
  <c r="AC5015" i="2"/>
  <c r="AC5016" i="2"/>
  <c r="AC5017" i="2"/>
  <c r="AC5018" i="2"/>
  <c r="AC5019" i="2"/>
  <c r="AC5020" i="2"/>
  <c r="AC5021" i="2"/>
  <c r="AC5022" i="2"/>
  <c r="AC5023" i="2"/>
  <c r="AC5024" i="2"/>
  <c r="AC5025" i="2"/>
  <c r="AC5026" i="2"/>
  <c r="AC5027" i="2"/>
  <c r="AC5028" i="2"/>
  <c r="AC5029" i="2"/>
  <c r="AC5030" i="2"/>
  <c r="AC5031" i="2"/>
  <c r="AC5032" i="2"/>
  <c r="AC5033" i="2"/>
  <c r="AC5034" i="2"/>
  <c r="AC5035" i="2"/>
  <c r="AC5036" i="2"/>
  <c r="AC5037" i="2"/>
  <c r="AC5038" i="2"/>
  <c r="AC5039" i="2"/>
  <c r="AC5040" i="2"/>
  <c r="AC5041" i="2"/>
  <c r="AC5042" i="2"/>
  <c r="AC5043" i="2"/>
  <c r="AC5044" i="2"/>
  <c r="AC5045" i="2"/>
  <c r="AC5046" i="2"/>
  <c r="AC5047" i="2"/>
  <c r="AC5048" i="2"/>
  <c r="AC5049" i="2"/>
  <c r="AC5050" i="2"/>
  <c r="AC5051" i="2"/>
  <c r="AC5052" i="2"/>
  <c r="AC5053" i="2"/>
  <c r="AC5054" i="2"/>
  <c r="AC5055" i="2"/>
  <c r="AC5056" i="2"/>
  <c r="AC5057" i="2"/>
  <c r="AC5058" i="2"/>
  <c r="AC5059" i="2"/>
  <c r="AC5060" i="2"/>
  <c r="AC5061" i="2"/>
  <c r="AC5062" i="2"/>
  <c r="AC5063" i="2"/>
  <c r="AC5064" i="2"/>
  <c r="AC5065" i="2"/>
  <c r="AC5066" i="2"/>
  <c r="AC5067" i="2"/>
  <c r="AC5068" i="2"/>
  <c r="AC5069" i="2"/>
  <c r="AC5070" i="2"/>
  <c r="AC5071" i="2"/>
  <c r="AC5072" i="2"/>
  <c r="AC5073" i="2"/>
  <c r="AC5074" i="2"/>
  <c r="AC5075" i="2"/>
  <c r="AC5076" i="2"/>
  <c r="AC5077" i="2"/>
  <c r="AC5078" i="2"/>
  <c r="AC5079" i="2"/>
  <c r="AC5080" i="2"/>
  <c r="AC5081" i="2"/>
  <c r="AC5082" i="2"/>
  <c r="AC5083" i="2"/>
  <c r="AC5084" i="2"/>
  <c r="AC5085" i="2"/>
  <c r="AC5086" i="2"/>
  <c r="AC5087" i="2"/>
  <c r="AC5088" i="2"/>
  <c r="AC5089" i="2"/>
  <c r="AC5090" i="2"/>
  <c r="AC5091" i="2"/>
  <c r="AC5092" i="2"/>
  <c r="AC5093" i="2"/>
  <c r="AC5094" i="2"/>
  <c r="AC5095" i="2"/>
  <c r="AC5096" i="2"/>
  <c r="AC5097" i="2"/>
  <c r="AC5098" i="2"/>
  <c r="AC5099" i="2"/>
  <c r="AC5100" i="2"/>
  <c r="AC5101" i="2"/>
  <c r="AC5102" i="2"/>
  <c r="AC5103" i="2"/>
  <c r="AC5104" i="2"/>
  <c r="AC5105" i="2"/>
  <c r="AC5106" i="2"/>
  <c r="AC5107" i="2"/>
  <c r="AC5108" i="2"/>
  <c r="AC5109" i="2"/>
  <c r="AC5110" i="2"/>
  <c r="AC5111" i="2"/>
  <c r="AC5112" i="2"/>
  <c r="AC5113" i="2"/>
  <c r="AC5114" i="2"/>
  <c r="AC5115" i="2"/>
  <c r="AC5116" i="2"/>
  <c r="AC5117" i="2"/>
  <c r="AC5118" i="2"/>
  <c r="AC5119" i="2"/>
  <c r="AC5120" i="2"/>
  <c r="AC5121" i="2"/>
  <c r="AC5122" i="2"/>
  <c r="AC5123" i="2"/>
  <c r="AC5124" i="2"/>
  <c r="AC5125" i="2"/>
  <c r="AC5126" i="2"/>
  <c r="AC5127" i="2"/>
  <c r="AC5128" i="2"/>
  <c r="AC5129" i="2"/>
  <c r="AC5130" i="2"/>
  <c r="AC5131" i="2"/>
  <c r="AC5132" i="2"/>
  <c r="AC5133" i="2"/>
  <c r="AC5134" i="2"/>
  <c r="AC5135" i="2"/>
  <c r="AC5136" i="2"/>
  <c r="AC5137" i="2"/>
  <c r="AC5138" i="2"/>
  <c r="AC5139" i="2"/>
  <c r="AC5140" i="2"/>
  <c r="AC5141" i="2"/>
  <c r="AC5142" i="2"/>
  <c r="AC5143" i="2"/>
  <c r="AC5144" i="2"/>
  <c r="AC5145" i="2"/>
  <c r="AC5146" i="2"/>
  <c r="AC5147" i="2"/>
  <c r="AC5148" i="2"/>
  <c r="AC5149" i="2"/>
  <c r="AC5150" i="2"/>
  <c r="AC5151" i="2"/>
  <c r="AC5152" i="2"/>
  <c r="AC5153" i="2"/>
  <c r="AC5154" i="2"/>
  <c r="AC5155" i="2"/>
  <c r="AC5156" i="2"/>
  <c r="AC5157" i="2"/>
  <c r="AC5158" i="2"/>
  <c r="AC5159" i="2"/>
  <c r="AC5160" i="2"/>
  <c r="AC5161" i="2"/>
  <c r="AC5162" i="2"/>
  <c r="AC5163" i="2"/>
  <c r="AC5164" i="2"/>
  <c r="AC5165" i="2"/>
  <c r="AC5166" i="2"/>
  <c r="AC5167" i="2"/>
  <c r="AC5168" i="2"/>
  <c r="AC5169" i="2"/>
  <c r="AC5170" i="2"/>
  <c r="AC5171" i="2"/>
  <c r="AC5172" i="2"/>
  <c r="AC5173" i="2"/>
  <c r="AC5174" i="2"/>
  <c r="AC5175" i="2"/>
  <c r="AC5176" i="2"/>
  <c r="AC5177" i="2"/>
  <c r="AC5178" i="2"/>
  <c r="AC5179" i="2"/>
  <c r="AC5180" i="2"/>
  <c r="AC5181" i="2"/>
  <c r="AC5182" i="2"/>
  <c r="AC5183" i="2"/>
  <c r="AC5184" i="2"/>
  <c r="AC5185" i="2"/>
  <c r="AC5186" i="2"/>
  <c r="AC5187" i="2"/>
  <c r="AC5188" i="2"/>
  <c r="AC5189" i="2"/>
  <c r="AC5190" i="2"/>
  <c r="AC5191" i="2"/>
  <c r="AC5192" i="2"/>
  <c r="AC5193" i="2"/>
  <c r="AC5194" i="2"/>
  <c r="AC5195" i="2"/>
  <c r="AC5196" i="2"/>
  <c r="AC5197" i="2"/>
  <c r="AC5198" i="2"/>
  <c r="AC5199" i="2"/>
  <c r="AC5200" i="2"/>
  <c r="AC5201" i="2"/>
  <c r="AC5202" i="2"/>
  <c r="AC5203" i="2"/>
  <c r="AC5204" i="2"/>
  <c r="AC5205" i="2"/>
  <c r="AC5206" i="2"/>
  <c r="AC5207" i="2"/>
  <c r="AC5208" i="2"/>
  <c r="AC5209" i="2"/>
  <c r="AC5210" i="2"/>
  <c r="AC5211" i="2"/>
  <c r="AC5212" i="2"/>
  <c r="AC5213" i="2"/>
  <c r="AC5214" i="2"/>
  <c r="AC5215" i="2"/>
  <c r="AC5216" i="2"/>
  <c r="AC5217" i="2"/>
  <c r="AC5218" i="2"/>
  <c r="AC5219" i="2"/>
  <c r="AC5220" i="2"/>
  <c r="AC5221" i="2"/>
  <c r="AC5222" i="2"/>
  <c r="AC5223" i="2"/>
  <c r="AC5224" i="2"/>
  <c r="AC5225" i="2"/>
  <c r="AC5226" i="2"/>
  <c r="AC5227" i="2"/>
  <c r="AC5228" i="2"/>
  <c r="AC5229" i="2"/>
  <c r="AC5230" i="2"/>
  <c r="AC5231" i="2"/>
  <c r="AC5232" i="2"/>
  <c r="AC5233" i="2"/>
  <c r="AC5234" i="2"/>
  <c r="AC5235" i="2"/>
  <c r="AC5236" i="2"/>
  <c r="AC5237" i="2"/>
  <c r="AC5238" i="2"/>
  <c r="AC5239" i="2"/>
  <c r="AC5240" i="2"/>
  <c r="AC5241" i="2"/>
  <c r="AC5242" i="2"/>
  <c r="AC5243" i="2"/>
  <c r="AC5244" i="2"/>
  <c r="AC5245" i="2"/>
  <c r="AC5246" i="2"/>
  <c r="AC5247" i="2"/>
  <c r="AC5248" i="2"/>
  <c r="AC5249" i="2"/>
  <c r="AC5250" i="2"/>
  <c r="AC5251" i="2"/>
  <c r="AC5252" i="2"/>
  <c r="AC5253" i="2"/>
  <c r="AC5254" i="2"/>
  <c r="AC5255" i="2"/>
  <c r="AC5256" i="2"/>
  <c r="AC5257" i="2"/>
  <c r="AC5258" i="2"/>
  <c r="AC5259" i="2"/>
  <c r="AC5260" i="2"/>
  <c r="AC5261" i="2"/>
  <c r="AC5262" i="2"/>
  <c r="AC5263" i="2"/>
  <c r="AC5264" i="2"/>
  <c r="AC5265" i="2"/>
  <c r="AC5266" i="2"/>
  <c r="AC5267" i="2"/>
  <c r="AC5268" i="2"/>
  <c r="AC5269" i="2"/>
  <c r="AC5270" i="2"/>
  <c r="AC5271" i="2"/>
  <c r="AC5272" i="2"/>
  <c r="AC5273" i="2"/>
  <c r="AC5274" i="2"/>
  <c r="AC5275" i="2"/>
  <c r="AC5276" i="2"/>
  <c r="AC5277" i="2"/>
  <c r="AC5278" i="2"/>
  <c r="AC5279" i="2"/>
  <c r="AC5280" i="2"/>
  <c r="AC5281" i="2"/>
  <c r="AC5282" i="2"/>
  <c r="AC5283" i="2"/>
  <c r="AC5284" i="2"/>
  <c r="AC5285" i="2"/>
  <c r="AC5286" i="2"/>
  <c r="AC5287" i="2"/>
  <c r="AC5288" i="2"/>
  <c r="AC5289" i="2"/>
  <c r="AC5290" i="2"/>
  <c r="AC5291" i="2"/>
  <c r="AC5292" i="2"/>
  <c r="AC5293" i="2"/>
  <c r="AC5294" i="2"/>
  <c r="AC5295" i="2"/>
  <c r="AC5296" i="2"/>
  <c r="AC5297" i="2"/>
  <c r="AC5298" i="2"/>
  <c r="AC5299" i="2"/>
  <c r="AC5300" i="2"/>
  <c r="AC5301" i="2"/>
  <c r="AC5302" i="2"/>
  <c r="AC5303" i="2"/>
  <c r="AC5304" i="2"/>
  <c r="AC5305" i="2"/>
  <c r="AC5306" i="2"/>
  <c r="AC5307" i="2"/>
  <c r="AC5308" i="2"/>
  <c r="AC5309" i="2"/>
  <c r="AC5310" i="2"/>
  <c r="AC5311" i="2"/>
  <c r="AC5312" i="2"/>
  <c r="AC5313" i="2"/>
  <c r="AC5314" i="2"/>
  <c r="AC5315" i="2"/>
  <c r="AC5316" i="2"/>
  <c r="AC5317" i="2"/>
  <c r="AC5318" i="2"/>
  <c r="AC5319" i="2"/>
  <c r="AC5320" i="2"/>
  <c r="AC5321" i="2"/>
  <c r="AC5322" i="2"/>
  <c r="AC5323" i="2"/>
  <c r="AC5324" i="2"/>
  <c r="AC5325" i="2"/>
  <c r="AC5326" i="2"/>
  <c r="AC5327" i="2"/>
  <c r="AC5328" i="2"/>
  <c r="AC5329" i="2"/>
  <c r="AC5330" i="2"/>
  <c r="AC5331" i="2"/>
  <c r="AC5332" i="2"/>
  <c r="AC5333" i="2"/>
  <c r="AC5334" i="2"/>
  <c r="AC5335" i="2"/>
  <c r="AC5336" i="2"/>
  <c r="AC5337" i="2"/>
  <c r="AC5338" i="2"/>
  <c r="AC5339" i="2"/>
  <c r="AC5340" i="2"/>
  <c r="AC5341" i="2"/>
  <c r="AC5342" i="2"/>
  <c r="AC5343" i="2"/>
  <c r="AC5344" i="2"/>
  <c r="AC5345" i="2"/>
  <c r="AC5346" i="2"/>
  <c r="AC5347" i="2"/>
  <c r="AC5348" i="2"/>
  <c r="AC5349" i="2"/>
  <c r="AC5350" i="2"/>
  <c r="AC5351" i="2"/>
  <c r="AC5352" i="2"/>
  <c r="AC5353" i="2"/>
  <c r="AC5354" i="2"/>
  <c r="AC5355" i="2"/>
  <c r="AC5356" i="2"/>
  <c r="AC5357" i="2"/>
  <c r="AC5358" i="2"/>
  <c r="AC5359" i="2"/>
  <c r="AC5360" i="2"/>
  <c r="AC5361" i="2"/>
  <c r="AC5362" i="2"/>
  <c r="AC5363" i="2"/>
  <c r="AC5364" i="2"/>
  <c r="AC5365" i="2"/>
  <c r="AC5366" i="2"/>
  <c r="AC5367" i="2"/>
  <c r="AC5368" i="2"/>
  <c r="AC5369" i="2"/>
  <c r="AC5370" i="2"/>
  <c r="AC5371" i="2"/>
  <c r="AC5372" i="2"/>
  <c r="AC5373" i="2"/>
  <c r="AC5374" i="2"/>
  <c r="AC5375" i="2"/>
  <c r="AC5376" i="2"/>
  <c r="AC5377" i="2"/>
  <c r="AC5378" i="2"/>
  <c r="AC5379" i="2"/>
  <c r="AC5380" i="2"/>
  <c r="AC5381" i="2"/>
  <c r="AC5382" i="2"/>
  <c r="AC5383" i="2"/>
  <c r="AC5384" i="2"/>
  <c r="AC5385" i="2"/>
  <c r="AC5386" i="2"/>
  <c r="AC5387" i="2"/>
  <c r="AC5388" i="2"/>
  <c r="AC5389" i="2"/>
  <c r="AC5390" i="2"/>
  <c r="AC5391" i="2"/>
  <c r="AC5392" i="2"/>
  <c r="AC5393" i="2"/>
  <c r="AC5394" i="2"/>
  <c r="AC5395" i="2"/>
  <c r="AC5396" i="2"/>
  <c r="AC5397" i="2"/>
  <c r="AC5398" i="2"/>
  <c r="AC5399" i="2"/>
  <c r="AC5400" i="2"/>
  <c r="AC5401" i="2"/>
  <c r="AC5402" i="2"/>
  <c r="AC5403" i="2"/>
  <c r="AC5404" i="2"/>
  <c r="AC5405" i="2"/>
  <c r="AC5406" i="2"/>
  <c r="AC5407" i="2"/>
  <c r="AC5408" i="2"/>
  <c r="AC5409" i="2"/>
  <c r="AC5410" i="2"/>
  <c r="AC5411" i="2"/>
  <c r="AC5412" i="2"/>
  <c r="AC5413" i="2"/>
  <c r="AC5414" i="2"/>
  <c r="AC5415" i="2"/>
  <c r="AC5416" i="2"/>
  <c r="AC5417" i="2"/>
  <c r="AC5418" i="2"/>
  <c r="AC5419" i="2"/>
  <c r="AC5420" i="2"/>
  <c r="AC5421" i="2"/>
  <c r="AC5422" i="2"/>
  <c r="AC5423" i="2"/>
  <c r="AC5424" i="2"/>
  <c r="AC5425" i="2"/>
  <c r="AC5426" i="2"/>
  <c r="AC5427" i="2"/>
  <c r="AC5428" i="2"/>
  <c r="AC5429" i="2"/>
  <c r="AC5430" i="2"/>
  <c r="AC5431" i="2"/>
  <c r="AC5432" i="2"/>
  <c r="AC5433" i="2"/>
  <c r="AC5434" i="2"/>
  <c r="AC5435" i="2"/>
  <c r="AC5436" i="2"/>
  <c r="AC5437" i="2"/>
  <c r="AC5438" i="2"/>
  <c r="AC5439" i="2"/>
  <c r="AC5440" i="2"/>
  <c r="AC5441" i="2"/>
  <c r="AC5442" i="2"/>
  <c r="AC5443" i="2"/>
  <c r="AC5444" i="2"/>
  <c r="AC5445" i="2"/>
  <c r="AC5446" i="2"/>
  <c r="AC5447" i="2"/>
  <c r="AC5448" i="2"/>
  <c r="AC5449" i="2"/>
  <c r="AC5450" i="2"/>
  <c r="AC5451" i="2"/>
  <c r="AC5452" i="2"/>
  <c r="AC5453" i="2"/>
  <c r="AC5454" i="2"/>
  <c r="AC5455" i="2"/>
  <c r="AC5456" i="2"/>
  <c r="AC5457" i="2"/>
  <c r="AC5458" i="2"/>
  <c r="AC5459" i="2"/>
  <c r="AC5460" i="2"/>
  <c r="AC5461" i="2"/>
  <c r="AC5462" i="2"/>
  <c r="AC5463" i="2"/>
  <c r="AC5464" i="2"/>
  <c r="AC5465" i="2"/>
  <c r="AC5466" i="2"/>
  <c r="AC5467" i="2"/>
  <c r="AC5468" i="2"/>
  <c r="AC5469" i="2"/>
  <c r="AC5470" i="2"/>
  <c r="AC5471" i="2"/>
  <c r="AC5472" i="2"/>
  <c r="AC5473" i="2"/>
  <c r="AC5474" i="2"/>
  <c r="AC5475" i="2"/>
  <c r="AC5476" i="2"/>
  <c r="AC5477" i="2"/>
  <c r="AC5478" i="2"/>
  <c r="AC5479" i="2"/>
  <c r="AC5480" i="2"/>
  <c r="AC5481" i="2"/>
  <c r="AC5482" i="2"/>
  <c r="AC5483" i="2"/>
  <c r="AC5484" i="2"/>
  <c r="AC5485" i="2"/>
  <c r="AC5486" i="2"/>
  <c r="AC5487" i="2"/>
  <c r="AC5488" i="2"/>
  <c r="AC5489" i="2"/>
  <c r="AC5490" i="2"/>
  <c r="AC5491" i="2"/>
  <c r="AC5492" i="2"/>
  <c r="AC5493" i="2"/>
  <c r="AC5494" i="2"/>
  <c r="AC5495" i="2"/>
  <c r="AC5496" i="2"/>
  <c r="AC5497" i="2"/>
  <c r="AC5498" i="2"/>
  <c r="AC5499" i="2"/>
  <c r="AC5500" i="2"/>
  <c r="AC5501" i="2"/>
  <c r="AC5502" i="2"/>
  <c r="AC5503" i="2"/>
  <c r="AC5504" i="2"/>
  <c r="AC5505" i="2"/>
  <c r="AC5506" i="2"/>
  <c r="AC5507" i="2"/>
  <c r="AC5508" i="2"/>
  <c r="AC5509" i="2"/>
  <c r="AC5510" i="2"/>
  <c r="AC5511" i="2"/>
  <c r="AC5512" i="2"/>
  <c r="AC5513" i="2"/>
  <c r="AC5514" i="2"/>
  <c r="AC5515" i="2"/>
  <c r="AC5516" i="2"/>
  <c r="AC5517" i="2"/>
  <c r="AC5518" i="2"/>
  <c r="AC5519" i="2"/>
  <c r="AC5520" i="2"/>
  <c r="AC5521" i="2"/>
  <c r="AC5522" i="2"/>
  <c r="AC5523" i="2"/>
  <c r="AC5524" i="2"/>
  <c r="AC5525" i="2"/>
  <c r="AC5526" i="2"/>
  <c r="AC5527" i="2"/>
  <c r="AC5528" i="2"/>
  <c r="AC5529" i="2"/>
  <c r="AC5530" i="2"/>
  <c r="AC5531" i="2"/>
  <c r="AC5532" i="2"/>
  <c r="AC5533" i="2"/>
  <c r="AC5534" i="2"/>
  <c r="AC5535" i="2"/>
  <c r="AC5536" i="2"/>
  <c r="AC5537" i="2"/>
  <c r="AC5538" i="2"/>
  <c r="AC5539" i="2"/>
  <c r="AC5540" i="2"/>
  <c r="AC5541" i="2"/>
  <c r="AC5542" i="2"/>
  <c r="AC5543" i="2"/>
  <c r="AC5544" i="2"/>
  <c r="AC5545" i="2"/>
  <c r="AC5546" i="2"/>
  <c r="AC5547" i="2"/>
  <c r="AC5548" i="2"/>
  <c r="AC5549" i="2"/>
  <c r="AC5550" i="2"/>
  <c r="AC5551" i="2"/>
  <c r="AC5552" i="2"/>
  <c r="AC5553" i="2"/>
  <c r="AC5554" i="2"/>
  <c r="AC5555" i="2"/>
  <c r="AC5556" i="2"/>
  <c r="AC5557" i="2"/>
  <c r="AC5558" i="2"/>
  <c r="AC5559" i="2"/>
  <c r="AC5560" i="2"/>
  <c r="AC5561" i="2"/>
  <c r="AC5562" i="2"/>
  <c r="AC5563" i="2"/>
  <c r="AC5564" i="2"/>
  <c r="AC5565" i="2"/>
  <c r="AC5566" i="2"/>
  <c r="AC5567" i="2"/>
  <c r="AC5568" i="2"/>
  <c r="AC5569" i="2"/>
  <c r="AC5570" i="2"/>
  <c r="AC5571" i="2"/>
  <c r="AC5572" i="2"/>
  <c r="AC5573" i="2"/>
  <c r="AC5574" i="2"/>
  <c r="AC5575" i="2"/>
  <c r="AC5576" i="2"/>
  <c r="AC5577" i="2"/>
  <c r="AC5578" i="2"/>
  <c r="AC5579" i="2"/>
  <c r="AC5580" i="2"/>
  <c r="AC5581" i="2"/>
  <c r="AC5582" i="2"/>
  <c r="AC5583" i="2"/>
  <c r="AC5584" i="2"/>
  <c r="AC5585" i="2"/>
  <c r="AC5586" i="2"/>
  <c r="AC5587" i="2"/>
  <c r="AC5588" i="2"/>
  <c r="AC5589" i="2"/>
  <c r="AC5590" i="2"/>
  <c r="AC5591" i="2"/>
  <c r="AC5592" i="2"/>
  <c r="AC5593" i="2"/>
  <c r="AC5594" i="2"/>
  <c r="AC5595" i="2"/>
  <c r="AC5596" i="2"/>
  <c r="AC5597" i="2"/>
  <c r="AC5598" i="2"/>
  <c r="AC5599" i="2"/>
  <c r="AC5600" i="2"/>
  <c r="AC5601" i="2"/>
  <c r="AC5602" i="2"/>
  <c r="AC5603" i="2"/>
  <c r="AC5604" i="2"/>
  <c r="AC5605" i="2"/>
  <c r="AC5606" i="2"/>
  <c r="AC5607" i="2"/>
  <c r="AC5608" i="2"/>
  <c r="AC5609" i="2"/>
  <c r="AC5610" i="2"/>
  <c r="AC5611" i="2"/>
  <c r="AC5612" i="2"/>
  <c r="AC5613" i="2"/>
  <c r="AC5614" i="2"/>
  <c r="AC5615" i="2"/>
  <c r="AC5616" i="2"/>
  <c r="AC5617" i="2"/>
  <c r="AC5618" i="2"/>
  <c r="AC5619" i="2"/>
  <c r="AC5620" i="2"/>
  <c r="AC5621" i="2"/>
  <c r="AC5622" i="2"/>
  <c r="AC5623" i="2"/>
  <c r="AC5624" i="2"/>
  <c r="AC5625" i="2"/>
  <c r="AC5626" i="2"/>
  <c r="AC5627" i="2"/>
  <c r="AC5628" i="2"/>
  <c r="AC5629" i="2"/>
  <c r="AC5630" i="2"/>
  <c r="AC5631" i="2"/>
  <c r="AC5632" i="2"/>
  <c r="AC5633" i="2"/>
  <c r="AC5634" i="2"/>
  <c r="AC5635" i="2"/>
  <c r="AC5636" i="2"/>
  <c r="AC5637" i="2"/>
  <c r="AC5638" i="2"/>
  <c r="AC5639" i="2"/>
  <c r="AC5640" i="2"/>
  <c r="AC5641" i="2"/>
  <c r="AC5642" i="2"/>
  <c r="AC5643" i="2"/>
  <c r="AC5644" i="2"/>
  <c r="AC5645" i="2"/>
  <c r="AC5646" i="2"/>
  <c r="AC5647" i="2"/>
  <c r="AC5648" i="2"/>
  <c r="AC5649" i="2"/>
  <c r="AC5650" i="2"/>
  <c r="AC5651" i="2"/>
  <c r="AC5652" i="2"/>
  <c r="AC5653" i="2"/>
  <c r="AC5654" i="2"/>
  <c r="AC5655" i="2"/>
  <c r="AC5656" i="2"/>
  <c r="AC5657" i="2"/>
  <c r="AC5658" i="2"/>
  <c r="AC5659" i="2"/>
  <c r="AC5660" i="2"/>
  <c r="AC5661" i="2"/>
  <c r="AC5662" i="2"/>
  <c r="AC5663" i="2"/>
  <c r="AC5664" i="2"/>
  <c r="AC5665" i="2"/>
  <c r="AC5666" i="2"/>
  <c r="AC5667" i="2"/>
  <c r="AC5668" i="2"/>
  <c r="AC5669" i="2"/>
  <c r="AC5670" i="2"/>
  <c r="AC5671" i="2"/>
  <c r="AC5672" i="2"/>
  <c r="AC5673" i="2"/>
  <c r="AC5674" i="2"/>
  <c r="AC5675" i="2"/>
  <c r="AC5676" i="2"/>
  <c r="AC5677" i="2"/>
  <c r="AC5678" i="2"/>
  <c r="AC5679" i="2"/>
  <c r="AC5680" i="2"/>
  <c r="AC5681" i="2"/>
  <c r="AC5682" i="2"/>
  <c r="AC5683" i="2"/>
  <c r="AC5684" i="2"/>
  <c r="AC5685" i="2"/>
  <c r="AC5686" i="2"/>
  <c r="AC5687" i="2"/>
  <c r="AC5688" i="2"/>
  <c r="AC5689" i="2"/>
  <c r="AC5690" i="2"/>
  <c r="AC5691" i="2"/>
  <c r="AC5692" i="2"/>
  <c r="AC5693" i="2"/>
  <c r="AC5694" i="2"/>
  <c r="AC5695" i="2"/>
  <c r="AC5696" i="2"/>
  <c r="AC5697" i="2"/>
  <c r="AC5698" i="2"/>
  <c r="AC5699" i="2"/>
  <c r="AC5700" i="2"/>
  <c r="AC5701" i="2"/>
  <c r="AC5702" i="2"/>
  <c r="AC5703" i="2"/>
  <c r="AC5704" i="2"/>
  <c r="AC5705" i="2"/>
  <c r="AC5706" i="2"/>
  <c r="AC5707" i="2"/>
  <c r="AC5708" i="2"/>
  <c r="AC5709" i="2"/>
  <c r="AC5710" i="2"/>
  <c r="AC5711" i="2"/>
  <c r="AC5712" i="2"/>
  <c r="AC5713" i="2"/>
  <c r="AC5714" i="2"/>
  <c r="AC5715" i="2"/>
  <c r="AC5716" i="2"/>
  <c r="AC5717" i="2"/>
  <c r="AC5718" i="2"/>
  <c r="AC5719" i="2"/>
  <c r="AC5720" i="2"/>
  <c r="AC5721" i="2"/>
  <c r="AC5722" i="2"/>
  <c r="AC5723" i="2"/>
  <c r="AC5724" i="2"/>
  <c r="AC5725" i="2"/>
  <c r="AC5726" i="2"/>
  <c r="AC5727" i="2"/>
  <c r="AC5728" i="2"/>
  <c r="AC5729" i="2"/>
  <c r="AC5730" i="2"/>
  <c r="AC5731" i="2"/>
  <c r="AC5732" i="2"/>
  <c r="AC5733" i="2"/>
  <c r="AC5734" i="2"/>
  <c r="AC5735" i="2"/>
  <c r="AC5736" i="2"/>
  <c r="AC5737" i="2"/>
  <c r="AC5738" i="2"/>
  <c r="AC5739" i="2"/>
  <c r="AC5740" i="2"/>
  <c r="AC5741" i="2"/>
  <c r="AC5742" i="2"/>
  <c r="AC5743" i="2"/>
  <c r="AC5744" i="2"/>
  <c r="AC5745" i="2"/>
  <c r="AC5746" i="2"/>
  <c r="AC5747" i="2"/>
  <c r="AC5748" i="2"/>
  <c r="AC5749" i="2"/>
  <c r="AC5750" i="2"/>
  <c r="AC5751" i="2"/>
  <c r="AC5752" i="2"/>
  <c r="AC5753" i="2"/>
  <c r="AC5754" i="2"/>
  <c r="AC5755" i="2"/>
  <c r="AC5756" i="2"/>
  <c r="AC5757" i="2"/>
  <c r="AC5758" i="2"/>
  <c r="AC5759" i="2"/>
  <c r="AC5760" i="2"/>
  <c r="AC5761" i="2"/>
  <c r="AC5762" i="2"/>
  <c r="AC5763" i="2"/>
  <c r="AC5764" i="2"/>
  <c r="AC5765" i="2"/>
  <c r="AC5766" i="2"/>
  <c r="AC5767" i="2"/>
  <c r="AC5768" i="2"/>
  <c r="AC5769" i="2"/>
  <c r="AC5770" i="2"/>
  <c r="AC5771" i="2"/>
  <c r="AC5772" i="2"/>
  <c r="AC5773" i="2"/>
  <c r="AC5774" i="2"/>
  <c r="AC5775" i="2"/>
  <c r="AC5776" i="2"/>
  <c r="AC5777" i="2"/>
  <c r="AC5778" i="2"/>
  <c r="AC5779" i="2"/>
  <c r="AC5780" i="2"/>
  <c r="AC5781" i="2"/>
  <c r="AC5782" i="2"/>
  <c r="AC5783" i="2"/>
  <c r="AC5784" i="2"/>
  <c r="AC5785" i="2"/>
  <c r="AC5786" i="2"/>
  <c r="AC5787" i="2"/>
  <c r="AC5788" i="2"/>
  <c r="AC5789" i="2"/>
  <c r="AC5790" i="2"/>
  <c r="AC5791" i="2"/>
  <c r="AC5792" i="2"/>
  <c r="AC5793" i="2"/>
  <c r="AC5794" i="2"/>
  <c r="AC5795" i="2"/>
  <c r="AC5796" i="2"/>
  <c r="AC5797" i="2"/>
  <c r="AC5798" i="2"/>
  <c r="AC5799" i="2"/>
  <c r="AC5800" i="2"/>
  <c r="AC5801" i="2"/>
  <c r="AC5802" i="2"/>
  <c r="AC5803" i="2"/>
  <c r="AC5804" i="2"/>
  <c r="AC5805" i="2"/>
  <c r="AC5806" i="2"/>
  <c r="AC5807" i="2"/>
  <c r="AC5808" i="2"/>
  <c r="AC5809" i="2"/>
  <c r="AC5810" i="2"/>
  <c r="AC5811" i="2"/>
  <c r="AC5812" i="2"/>
  <c r="AC5813" i="2"/>
  <c r="AC5814" i="2"/>
  <c r="AC5815" i="2"/>
  <c r="AC5816" i="2"/>
  <c r="AC5817" i="2"/>
  <c r="AC5818" i="2"/>
  <c r="AC5819" i="2"/>
  <c r="AC5820" i="2"/>
  <c r="AC5821" i="2"/>
  <c r="AC5822" i="2"/>
  <c r="AC5823" i="2"/>
  <c r="AC5824" i="2"/>
  <c r="AC5825" i="2"/>
  <c r="AC5826" i="2"/>
  <c r="AC5827" i="2"/>
  <c r="AC5828" i="2"/>
  <c r="AC5829" i="2"/>
  <c r="AC5830" i="2"/>
  <c r="AC5831" i="2"/>
  <c r="AC5832" i="2"/>
  <c r="AC5833" i="2"/>
  <c r="AC5834" i="2"/>
  <c r="AC5835" i="2"/>
  <c r="AC5836" i="2"/>
  <c r="AC5837" i="2"/>
  <c r="AC5838" i="2"/>
  <c r="AC5839" i="2"/>
  <c r="AC5840" i="2"/>
  <c r="AC5841" i="2"/>
  <c r="AC5842" i="2"/>
  <c r="AC5843" i="2"/>
  <c r="AC5844" i="2"/>
  <c r="AC5845" i="2"/>
  <c r="AC5846" i="2"/>
  <c r="AC5847" i="2"/>
  <c r="AC5848" i="2"/>
  <c r="AC5849" i="2"/>
  <c r="AC5850" i="2"/>
  <c r="AC5851" i="2"/>
  <c r="AC5852" i="2"/>
  <c r="AC5853" i="2"/>
  <c r="AC5854" i="2"/>
  <c r="AC5855" i="2"/>
  <c r="AC5856" i="2"/>
  <c r="AC5857" i="2"/>
  <c r="AC5858" i="2"/>
  <c r="AC5859" i="2"/>
  <c r="AC5860" i="2"/>
  <c r="AC5861" i="2"/>
  <c r="AC5862" i="2"/>
  <c r="AC5863" i="2"/>
  <c r="AC5864" i="2"/>
  <c r="AC5865" i="2"/>
  <c r="AC5866" i="2"/>
  <c r="AC5867" i="2"/>
  <c r="AC5868" i="2"/>
  <c r="AC5869" i="2"/>
  <c r="AC5870" i="2"/>
  <c r="AC5871" i="2"/>
  <c r="AC5872" i="2"/>
  <c r="AC5873" i="2"/>
  <c r="AC5874" i="2"/>
  <c r="AC5875" i="2"/>
  <c r="AC5876" i="2"/>
  <c r="AC5877" i="2"/>
  <c r="AC5878" i="2"/>
  <c r="AC5879" i="2"/>
  <c r="AC5880" i="2"/>
  <c r="AC5881" i="2"/>
  <c r="AC5882" i="2"/>
  <c r="AC5883" i="2"/>
  <c r="AC5884" i="2"/>
  <c r="AC5885" i="2"/>
  <c r="AC5886" i="2"/>
  <c r="AC5887" i="2"/>
  <c r="AC5888" i="2"/>
  <c r="AC5889" i="2"/>
  <c r="AC5890" i="2"/>
  <c r="AC5891" i="2"/>
  <c r="AC5892" i="2"/>
  <c r="AC5893" i="2"/>
  <c r="AC5894" i="2"/>
  <c r="AC5895" i="2"/>
  <c r="AC5896" i="2"/>
  <c r="AC5897" i="2"/>
  <c r="AC5898" i="2"/>
  <c r="AC5899" i="2"/>
  <c r="AC5900" i="2"/>
  <c r="AC5901" i="2"/>
  <c r="AC5902" i="2"/>
  <c r="AC5903" i="2"/>
  <c r="AC5904" i="2"/>
  <c r="AC5905" i="2"/>
  <c r="AC5906" i="2"/>
  <c r="AC5907" i="2"/>
  <c r="AC5908" i="2"/>
  <c r="AC5909" i="2"/>
  <c r="AC5910" i="2"/>
  <c r="AC5911" i="2"/>
  <c r="AC5912" i="2"/>
  <c r="AC5913" i="2"/>
  <c r="AC5914" i="2"/>
  <c r="AC5915" i="2"/>
  <c r="AC5916" i="2"/>
  <c r="AC5917" i="2"/>
  <c r="AC5918" i="2"/>
  <c r="AC5919" i="2"/>
  <c r="AC5920" i="2"/>
  <c r="AC5921" i="2"/>
  <c r="AC5922" i="2"/>
  <c r="AC5923" i="2"/>
  <c r="AC5924" i="2"/>
  <c r="AC5925" i="2"/>
  <c r="AC5926" i="2"/>
  <c r="AC5927" i="2"/>
  <c r="AC5928" i="2"/>
  <c r="AC5929" i="2"/>
  <c r="AC5930" i="2"/>
  <c r="AC5931" i="2"/>
  <c r="AC5932" i="2"/>
  <c r="AC5933" i="2"/>
  <c r="AC5934" i="2"/>
  <c r="AC5935" i="2"/>
  <c r="AC5936" i="2"/>
  <c r="AC5937" i="2"/>
  <c r="AC5938" i="2"/>
  <c r="AC5939" i="2"/>
  <c r="AC5940" i="2"/>
  <c r="AC5941" i="2"/>
  <c r="AC5942" i="2"/>
  <c r="AC5943" i="2"/>
  <c r="AC5944" i="2"/>
  <c r="AC5945" i="2"/>
  <c r="AC5946" i="2"/>
  <c r="AC5947" i="2"/>
  <c r="AC5948" i="2"/>
  <c r="AC5949" i="2"/>
  <c r="AC5950" i="2"/>
  <c r="AC5951" i="2"/>
  <c r="AC5952" i="2"/>
  <c r="AC5953" i="2"/>
  <c r="AC5954" i="2"/>
  <c r="AC5955" i="2"/>
  <c r="AC5956" i="2"/>
  <c r="AC5957" i="2"/>
  <c r="AC5958" i="2"/>
  <c r="AC5959" i="2"/>
  <c r="AC5960" i="2"/>
  <c r="AC5961" i="2"/>
  <c r="AC5962" i="2"/>
  <c r="AC5963" i="2"/>
  <c r="AC5964" i="2"/>
  <c r="AC5965" i="2"/>
  <c r="AC5966" i="2"/>
  <c r="AC5967" i="2"/>
  <c r="AC5968" i="2"/>
  <c r="AC5969" i="2"/>
  <c r="AC5970" i="2"/>
  <c r="AC5971" i="2"/>
  <c r="AC5972" i="2"/>
  <c r="AC5973" i="2"/>
  <c r="AC5974" i="2"/>
  <c r="AC5975" i="2"/>
  <c r="AC5976" i="2"/>
  <c r="AC5977" i="2"/>
  <c r="AC5978" i="2"/>
  <c r="AC5979" i="2"/>
  <c r="AC5980" i="2"/>
  <c r="AC5981" i="2"/>
  <c r="AC5982" i="2"/>
  <c r="AC5983" i="2"/>
  <c r="AC5984" i="2"/>
  <c r="AC5985" i="2"/>
  <c r="AC5986" i="2"/>
  <c r="AC5987" i="2"/>
  <c r="AC5988" i="2"/>
  <c r="AC5989" i="2"/>
  <c r="AC5990" i="2"/>
  <c r="AC5991" i="2"/>
  <c r="AC5992" i="2"/>
  <c r="AC5993" i="2"/>
  <c r="AC5994" i="2"/>
  <c r="AC5995" i="2"/>
  <c r="AC5996" i="2"/>
  <c r="AC5997" i="2"/>
  <c r="AC5998" i="2"/>
  <c r="AC5999" i="2"/>
  <c r="AC6000" i="2"/>
  <c r="AC6001" i="2"/>
  <c r="AC6002" i="2"/>
  <c r="AC6003" i="2"/>
  <c r="AC6004" i="2"/>
  <c r="AC6005" i="2"/>
  <c r="AC6006" i="2"/>
  <c r="AC6007" i="2"/>
  <c r="AC6008" i="2"/>
  <c r="AC6009" i="2"/>
  <c r="AC6010" i="2"/>
  <c r="AC6011" i="2"/>
  <c r="AC6012" i="2"/>
  <c r="AC6013" i="2"/>
  <c r="AC6014" i="2"/>
  <c r="AC6015" i="2"/>
  <c r="AC6016" i="2"/>
  <c r="AC6017" i="2"/>
  <c r="AC6018" i="2"/>
  <c r="AC6019" i="2"/>
  <c r="AC6020" i="2"/>
  <c r="AC6021" i="2"/>
  <c r="AC6022" i="2"/>
  <c r="AC6023" i="2"/>
  <c r="AC6024" i="2"/>
  <c r="AC6025" i="2"/>
  <c r="AC6026" i="2"/>
  <c r="AC6027" i="2"/>
  <c r="AC6028" i="2"/>
  <c r="AC6029" i="2"/>
  <c r="AC6030" i="2"/>
  <c r="AC6031" i="2"/>
  <c r="AC6032" i="2"/>
  <c r="AC6033" i="2"/>
  <c r="AC6034" i="2"/>
  <c r="AC6035" i="2"/>
  <c r="AC6036" i="2"/>
  <c r="AC6037" i="2"/>
  <c r="AC6038" i="2"/>
  <c r="AC6039" i="2"/>
  <c r="AC6040" i="2"/>
  <c r="AC6041" i="2"/>
  <c r="AC6042" i="2"/>
  <c r="AC6043" i="2"/>
  <c r="AC6044" i="2"/>
  <c r="AC6045" i="2"/>
  <c r="AC6046" i="2"/>
  <c r="AC6047" i="2"/>
  <c r="AC6048" i="2"/>
  <c r="AC6049" i="2"/>
  <c r="AC6050" i="2"/>
  <c r="AC6051" i="2"/>
  <c r="AC6052" i="2"/>
  <c r="AC6053" i="2"/>
  <c r="AC6054" i="2"/>
  <c r="AC6055" i="2"/>
  <c r="AC6056" i="2"/>
  <c r="AC6057" i="2"/>
  <c r="AC6058" i="2"/>
  <c r="AC6059" i="2"/>
  <c r="AC6060" i="2"/>
  <c r="AC6061" i="2"/>
  <c r="AC6062" i="2"/>
  <c r="AC6063" i="2"/>
  <c r="AC6064" i="2"/>
  <c r="AC6065" i="2"/>
  <c r="AC6066" i="2"/>
  <c r="AC6067" i="2"/>
  <c r="AC6068" i="2"/>
  <c r="AC6069" i="2"/>
  <c r="AC6070" i="2"/>
  <c r="AC6071" i="2"/>
  <c r="AC6072" i="2"/>
  <c r="AC6073" i="2"/>
  <c r="AC6074" i="2"/>
  <c r="AC6075" i="2"/>
  <c r="AC6076" i="2"/>
  <c r="AC6077" i="2"/>
  <c r="AC6078" i="2"/>
  <c r="AC6079" i="2"/>
  <c r="AC6080" i="2"/>
  <c r="AC6081" i="2"/>
  <c r="AC6082" i="2"/>
  <c r="AC6083" i="2"/>
  <c r="AC6084" i="2"/>
  <c r="AC6085" i="2"/>
  <c r="AC6086" i="2"/>
  <c r="AC6087" i="2"/>
  <c r="AC6088" i="2"/>
  <c r="AC6089" i="2"/>
  <c r="AC6090" i="2"/>
  <c r="AC6091" i="2"/>
  <c r="AC6092" i="2"/>
  <c r="AC6093" i="2"/>
  <c r="AC6094" i="2"/>
  <c r="AC6095" i="2"/>
  <c r="AC6096" i="2"/>
  <c r="AC6097" i="2"/>
  <c r="AC6098" i="2"/>
  <c r="AC6099" i="2"/>
  <c r="AC6100" i="2"/>
  <c r="AC6101" i="2"/>
  <c r="AC6102" i="2"/>
  <c r="AC6103" i="2"/>
  <c r="AC6104" i="2"/>
  <c r="AC6105" i="2"/>
  <c r="AC6106" i="2"/>
  <c r="AC6107" i="2"/>
  <c r="AC6108" i="2"/>
  <c r="AC6109" i="2"/>
  <c r="AC6110" i="2"/>
  <c r="AC6111" i="2"/>
  <c r="AC6112" i="2"/>
  <c r="AC6113" i="2"/>
  <c r="AC6114" i="2"/>
  <c r="AC6115" i="2"/>
  <c r="AC6116" i="2"/>
  <c r="AC6117" i="2"/>
  <c r="AC6118" i="2"/>
  <c r="AC6119" i="2"/>
  <c r="AC6120" i="2"/>
  <c r="AC6121" i="2"/>
  <c r="AC6122" i="2"/>
  <c r="AC6123" i="2"/>
  <c r="AC6124" i="2"/>
  <c r="AC6125" i="2"/>
  <c r="AC6126" i="2"/>
  <c r="AC6127" i="2"/>
  <c r="AC6128" i="2"/>
  <c r="AC6129" i="2"/>
  <c r="AC6130" i="2"/>
  <c r="AC6131" i="2"/>
  <c r="AC6132" i="2"/>
  <c r="AC6133" i="2"/>
  <c r="AC6134" i="2"/>
  <c r="AC6135" i="2"/>
  <c r="AC6136" i="2"/>
  <c r="AC6137" i="2"/>
  <c r="AC6138" i="2"/>
  <c r="AC6139" i="2"/>
  <c r="AC6140" i="2"/>
  <c r="AC6141" i="2"/>
  <c r="AC6142" i="2"/>
  <c r="AC6143" i="2"/>
  <c r="AC6144" i="2"/>
  <c r="AC6145" i="2"/>
  <c r="AC6146" i="2"/>
  <c r="AC6147" i="2"/>
  <c r="AC6148" i="2"/>
  <c r="AC6149" i="2"/>
  <c r="AC6150" i="2"/>
  <c r="AC6151" i="2"/>
  <c r="AC6152" i="2"/>
  <c r="AC6153" i="2"/>
  <c r="AC6154" i="2"/>
  <c r="AC6155" i="2"/>
  <c r="AC6156" i="2"/>
  <c r="AC6157" i="2"/>
  <c r="AC6158" i="2"/>
  <c r="AC6159" i="2"/>
  <c r="AC6160" i="2"/>
  <c r="AC6161" i="2"/>
  <c r="AC6162" i="2"/>
  <c r="AC6163" i="2"/>
  <c r="AC6164" i="2"/>
  <c r="AC6165" i="2"/>
  <c r="AC6166" i="2"/>
  <c r="AC6167" i="2"/>
  <c r="AC6168" i="2"/>
  <c r="AC6169" i="2"/>
  <c r="AC6170" i="2"/>
  <c r="AC6171" i="2"/>
  <c r="AC6172" i="2"/>
  <c r="AC6173" i="2"/>
  <c r="AC6174" i="2"/>
  <c r="AC6175" i="2"/>
  <c r="AC6176" i="2"/>
  <c r="AC6177" i="2"/>
  <c r="AC6178" i="2"/>
  <c r="AC6179" i="2"/>
  <c r="AC6180" i="2"/>
  <c r="AC6181" i="2"/>
  <c r="AC6182" i="2"/>
  <c r="AC6183" i="2"/>
  <c r="AC6184" i="2"/>
  <c r="AC6185" i="2"/>
  <c r="AC6186" i="2"/>
  <c r="AC6187" i="2"/>
  <c r="AC6188" i="2"/>
  <c r="AC6189" i="2"/>
  <c r="AC6190" i="2"/>
  <c r="AC6191" i="2"/>
  <c r="AC6192" i="2"/>
  <c r="AC6193" i="2"/>
  <c r="AC6194" i="2"/>
  <c r="AC6195" i="2"/>
  <c r="AC6196" i="2"/>
  <c r="AC6197" i="2"/>
  <c r="AC6198" i="2"/>
  <c r="AC6199" i="2"/>
  <c r="AC6200" i="2"/>
  <c r="AC6201" i="2"/>
  <c r="AC6202" i="2"/>
  <c r="AC6203" i="2"/>
  <c r="AC6204" i="2"/>
  <c r="AC6205" i="2"/>
  <c r="AC6206" i="2"/>
  <c r="AC6207" i="2"/>
  <c r="AC6208" i="2"/>
  <c r="AC6209" i="2"/>
  <c r="AC6210" i="2"/>
  <c r="AC6211" i="2"/>
  <c r="AC6212" i="2"/>
  <c r="AC6213" i="2"/>
  <c r="AC6214" i="2"/>
  <c r="AC6215" i="2"/>
  <c r="AC6216" i="2"/>
  <c r="AC6217" i="2"/>
  <c r="AC6218" i="2"/>
  <c r="AC6219" i="2"/>
  <c r="AC6220" i="2"/>
  <c r="AC6221" i="2"/>
  <c r="AC6222" i="2"/>
  <c r="AC6223" i="2"/>
  <c r="AC6224" i="2"/>
  <c r="AC6225" i="2"/>
  <c r="AC6226" i="2"/>
  <c r="AC6227" i="2"/>
  <c r="AC6228" i="2"/>
  <c r="AC6229" i="2"/>
  <c r="AC6230" i="2"/>
  <c r="AC6231" i="2"/>
  <c r="AC6232" i="2"/>
  <c r="AC6233" i="2"/>
  <c r="AC6234" i="2"/>
  <c r="AC6235" i="2"/>
  <c r="AC6236" i="2"/>
  <c r="AC6237" i="2"/>
  <c r="AC6238" i="2"/>
  <c r="AC6239" i="2"/>
  <c r="AC6240" i="2"/>
  <c r="AC6241" i="2"/>
  <c r="AC6242" i="2"/>
  <c r="AC6243" i="2"/>
  <c r="AC6244" i="2"/>
  <c r="AC6245" i="2"/>
  <c r="AC6246" i="2"/>
  <c r="AC6247" i="2"/>
  <c r="AC6248" i="2"/>
  <c r="AC6249" i="2"/>
  <c r="AC6250" i="2"/>
  <c r="AC6251" i="2"/>
  <c r="AC6252" i="2"/>
  <c r="AC6253" i="2"/>
  <c r="AC6254" i="2"/>
  <c r="AC6255" i="2"/>
  <c r="AC6256" i="2"/>
  <c r="AC6257" i="2"/>
  <c r="AC6258" i="2"/>
  <c r="AC6259" i="2"/>
  <c r="AC6260" i="2"/>
  <c r="AC6261" i="2"/>
  <c r="AC6262" i="2"/>
  <c r="AC6263" i="2"/>
  <c r="AC6264" i="2"/>
  <c r="AC6265" i="2"/>
  <c r="AC6266" i="2"/>
  <c r="AC6267" i="2"/>
  <c r="AC6268" i="2"/>
  <c r="AC6269" i="2"/>
  <c r="AC6270" i="2"/>
  <c r="AC6271" i="2"/>
  <c r="AC6272" i="2"/>
  <c r="AC6273" i="2"/>
  <c r="AC6274" i="2"/>
  <c r="AC6275" i="2"/>
  <c r="AC6276" i="2"/>
  <c r="AC6277" i="2"/>
  <c r="AC6278" i="2"/>
  <c r="AC6279" i="2"/>
  <c r="AC6280" i="2"/>
  <c r="AC6281" i="2"/>
  <c r="AC6282" i="2"/>
  <c r="AC6283" i="2"/>
  <c r="AC6284" i="2"/>
  <c r="AC6285" i="2"/>
  <c r="AC6286" i="2"/>
  <c r="AC6287" i="2"/>
  <c r="AC6288" i="2"/>
  <c r="AC6289" i="2"/>
  <c r="AC6290" i="2"/>
  <c r="AC6291" i="2"/>
  <c r="AC6292" i="2"/>
  <c r="AC6293" i="2"/>
  <c r="AC6294" i="2"/>
  <c r="AC6295" i="2"/>
  <c r="AC6296" i="2"/>
  <c r="AC6297" i="2"/>
  <c r="AC6298" i="2"/>
  <c r="AC6299" i="2"/>
  <c r="AC6300" i="2"/>
  <c r="AC6301" i="2"/>
  <c r="AC6302" i="2"/>
  <c r="AC6303" i="2"/>
  <c r="AC6304" i="2"/>
  <c r="AC6305" i="2"/>
  <c r="AC6306" i="2"/>
  <c r="AC6307" i="2"/>
  <c r="AC6308" i="2"/>
  <c r="AC6309" i="2"/>
  <c r="AC6310" i="2"/>
  <c r="AC6311" i="2"/>
  <c r="AC6312" i="2"/>
  <c r="AC6313" i="2"/>
  <c r="AC6314" i="2"/>
  <c r="AC6315" i="2"/>
  <c r="AC6316" i="2"/>
  <c r="AC6317" i="2"/>
  <c r="AC6318" i="2"/>
  <c r="AC6319" i="2"/>
  <c r="AC6320" i="2"/>
  <c r="AC6321" i="2"/>
  <c r="AC6322" i="2"/>
  <c r="AC6323" i="2"/>
  <c r="AC6324" i="2"/>
  <c r="AC6325" i="2"/>
  <c r="AC6326" i="2"/>
  <c r="AC6327" i="2"/>
  <c r="AC6328" i="2"/>
  <c r="AC6329" i="2"/>
  <c r="AC6330" i="2"/>
  <c r="AC6331" i="2"/>
  <c r="AC6332" i="2"/>
  <c r="AC6333" i="2"/>
  <c r="AC6334" i="2"/>
  <c r="AC6335" i="2"/>
  <c r="AC6336" i="2"/>
  <c r="AC6337" i="2"/>
  <c r="AC6338" i="2"/>
  <c r="AC6339" i="2"/>
  <c r="AC6340" i="2"/>
  <c r="AC6341" i="2"/>
  <c r="AC6342" i="2"/>
  <c r="AC6343" i="2"/>
  <c r="AC6344" i="2"/>
  <c r="AC6345" i="2"/>
  <c r="AC6346" i="2"/>
  <c r="AC6347" i="2"/>
  <c r="AC6348" i="2"/>
  <c r="AC6349" i="2"/>
  <c r="AC6350" i="2"/>
  <c r="AC6351" i="2"/>
  <c r="AC6352" i="2"/>
  <c r="AC6353" i="2"/>
  <c r="AC6354" i="2"/>
  <c r="AC6355" i="2"/>
  <c r="AC6356" i="2"/>
  <c r="AC6357" i="2"/>
  <c r="AC6358" i="2"/>
  <c r="AC6359" i="2"/>
  <c r="AC6360" i="2"/>
  <c r="AC6361" i="2"/>
  <c r="AC6362" i="2"/>
  <c r="AC6363" i="2"/>
  <c r="AC6364" i="2"/>
  <c r="AC6365" i="2"/>
  <c r="AC6366" i="2"/>
  <c r="AC6367" i="2"/>
  <c r="AC6368" i="2"/>
  <c r="AC6369" i="2"/>
  <c r="AC6370" i="2"/>
  <c r="AC6371" i="2"/>
  <c r="AC6372" i="2"/>
  <c r="AC6373" i="2"/>
  <c r="AC6374" i="2"/>
  <c r="AC6375" i="2"/>
  <c r="AC6376" i="2"/>
  <c r="AC6377" i="2"/>
  <c r="AC6378" i="2"/>
  <c r="AC6379" i="2"/>
  <c r="AC6380" i="2"/>
  <c r="AC6381" i="2"/>
  <c r="AC6382" i="2"/>
  <c r="AC6383" i="2"/>
  <c r="AC6384" i="2"/>
  <c r="AC6385" i="2"/>
  <c r="AC6386" i="2"/>
  <c r="AC6387" i="2"/>
  <c r="AC6388" i="2"/>
  <c r="AC6389" i="2"/>
  <c r="AC6390" i="2"/>
  <c r="AC6391" i="2"/>
  <c r="AC6392" i="2"/>
  <c r="AC6393" i="2"/>
  <c r="AC6394" i="2"/>
  <c r="AC6395" i="2"/>
  <c r="AC6396" i="2"/>
  <c r="AC6397" i="2"/>
  <c r="AC6398" i="2"/>
  <c r="AC6399" i="2"/>
  <c r="AC6400" i="2"/>
  <c r="AC6401" i="2"/>
  <c r="AC6402" i="2"/>
  <c r="AC6403" i="2"/>
  <c r="AC6404" i="2"/>
  <c r="AC6405" i="2"/>
  <c r="AC6406" i="2"/>
  <c r="AC6407" i="2"/>
  <c r="AC6408" i="2"/>
  <c r="AC6409" i="2"/>
  <c r="AC6410" i="2"/>
  <c r="AC6411" i="2"/>
  <c r="AC6412" i="2"/>
  <c r="AC6413" i="2"/>
  <c r="AC6414" i="2"/>
  <c r="AC6415" i="2"/>
  <c r="AC6416" i="2"/>
  <c r="AC6417" i="2"/>
  <c r="AC6418" i="2"/>
  <c r="AC6419" i="2"/>
  <c r="AC6420" i="2"/>
  <c r="AC6421" i="2"/>
  <c r="AC6422" i="2"/>
  <c r="AC6423" i="2"/>
  <c r="AC6424" i="2"/>
  <c r="AC6425" i="2"/>
  <c r="AC6426" i="2"/>
  <c r="AC6427" i="2"/>
  <c r="AC6428" i="2"/>
  <c r="AC6429" i="2"/>
  <c r="AC6430" i="2"/>
  <c r="AC6431" i="2"/>
  <c r="AC6432" i="2"/>
  <c r="AC6433" i="2"/>
  <c r="AC6434" i="2"/>
  <c r="AC6435" i="2"/>
  <c r="AC6436" i="2"/>
  <c r="AC6437" i="2"/>
  <c r="AC6438" i="2"/>
  <c r="AC6439" i="2"/>
  <c r="AC6440" i="2"/>
  <c r="AC6441" i="2"/>
  <c r="AC6442" i="2"/>
  <c r="AC6443" i="2"/>
  <c r="AC6444" i="2"/>
  <c r="AC6445" i="2"/>
  <c r="AC6446" i="2"/>
  <c r="AC6447" i="2"/>
  <c r="AC6448" i="2"/>
  <c r="AC6449" i="2"/>
  <c r="AC6450" i="2"/>
  <c r="AC6451" i="2"/>
  <c r="AC6452" i="2"/>
  <c r="AC6453" i="2"/>
  <c r="AC6454" i="2"/>
  <c r="AC6455" i="2"/>
  <c r="AC6456" i="2"/>
  <c r="AC6457" i="2"/>
  <c r="AC6458" i="2"/>
  <c r="AC6459" i="2"/>
  <c r="AC6460" i="2"/>
  <c r="AC6461" i="2"/>
  <c r="AC6462" i="2"/>
  <c r="AC6463" i="2"/>
  <c r="AC6464" i="2"/>
  <c r="AC6465" i="2"/>
  <c r="AC6466" i="2"/>
  <c r="AC6467" i="2"/>
  <c r="AC6468" i="2"/>
  <c r="AC6469" i="2"/>
  <c r="AC6470" i="2"/>
  <c r="AC6471" i="2"/>
  <c r="AC6472" i="2"/>
  <c r="AC6473" i="2"/>
  <c r="AC6474" i="2"/>
  <c r="AC6475" i="2"/>
  <c r="AC6476" i="2"/>
  <c r="AC6477" i="2"/>
  <c r="AC6478" i="2"/>
  <c r="AC6479" i="2"/>
  <c r="AC6480" i="2"/>
  <c r="AC6481" i="2"/>
  <c r="AC6482" i="2"/>
  <c r="AC6483" i="2"/>
  <c r="AC6484" i="2"/>
  <c r="AC6485" i="2"/>
  <c r="AC6486" i="2"/>
  <c r="AC6487" i="2"/>
  <c r="AC6488" i="2"/>
  <c r="AC6489" i="2"/>
  <c r="AC6490" i="2"/>
  <c r="AC6491" i="2"/>
  <c r="AC6492" i="2"/>
  <c r="AC6493" i="2"/>
  <c r="AC6494" i="2"/>
  <c r="AC6495" i="2"/>
  <c r="AC6496" i="2"/>
  <c r="AC6497" i="2"/>
  <c r="AC6498" i="2"/>
  <c r="AC6499" i="2"/>
  <c r="AC6500" i="2"/>
  <c r="AC6501" i="2"/>
  <c r="AC6502" i="2"/>
  <c r="AC6503" i="2"/>
  <c r="AC6504" i="2"/>
  <c r="AC6505" i="2"/>
  <c r="AC6506" i="2"/>
  <c r="AC6507" i="2"/>
  <c r="AC6508" i="2"/>
  <c r="AC6509" i="2"/>
  <c r="AC6510" i="2"/>
  <c r="AC6511" i="2"/>
  <c r="AC6512" i="2"/>
  <c r="AC6513" i="2"/>
  <c r="AC6514" i="2"/>
  <c r="AC6515" i="2"/>
  <c r="AC6516" i="2"/>
  <c r="AC6517" i="2"/>
  <c r="AC6518" i="2"/>
  <c r="AC6519" i="2"/>
  <c r="AC6520" i="2"/>
  <c r="AC6521" i="2"/>
  <c r="AC6522" i="2"/>
  <c r="AC6523" i="2"/>
  <c r="AC6524" i="2"/>
  <c r="AC6525" i="2"/>
  <c r="AC6526" i="2"/>
  <c r="AC6527" i="2"/>
  <c r="AC6528" i="2"/>
  <c r="AC6529" i="2"/>
  <c r="AC6530" i="2"/>
  <c r="AC6531" i="2"/>
  <c r="AC6532" i="2"/>
  <c r="AC6533" i="2"/>
  <c r="AC6534" i="2"/>
  <c r="AC6535" i="2"/>
  <c r="AC6536" i="2"/>
  <c r="AC6537" i="2"/>
  <c r="AC6538" i="2"/>
  <c r="AC6539" i="2"/>
  <c r="AC6540" i="2"/>
  <c r="AC6541" i="2"/>
  <c r="AC6542" i="2"/>
  <c r="AC6543" i="2"/>
  <c r="AC6544" i="2"/>
  <c r="AC6545" i="2"/>
  <c r="AC6546" i="2"/>
  <c r="AC6547" i="2"/>
  <c r="AC6548" i="2"/>
  <c r="AC6549" i="2"/>
  <c r="AC6550" i="2"/>
  <c r="AC6551" i="2"/>
  <c r="AC6552" i="2"/>
  <c r="AC6553" i="2"/>
  <c r="AC6554" i="2"/>
  <c r="AC6555" i="2"/>
  <c r="AC6556" i="2"/>
  <c r="AC6557" i="2"/>
  <c r="AC6558" i="2"/>
  <c r="AC6559" i="2"/>
  <c r="AC6560" i="2"/>
  <c r="AC6561" i="2"/>
  <c r="AC6562" i="2"/>
  <c r="AC6563" i="2"/>
  <c r="AC6564" i="2"/>
  <c r="AC6565" i="2"/>
  <c r="AC6566" i="2"/>
  <c r="AC6567" i="2"/>
  <c r="AC6568" i="2"/>
  <c r="AC6569" i="2"/>
  <c r="AC6570" i="2"/>
  <c r="AC6571" i="2"/>
  <c r="AC6572" i="2"/>
  <c r="AC6573" i="2"/>
  <c r="AC6574" i="2"/>
  <c r="AC6575" i="2"/>
  <c r="AC6576" i="2"/>
  <c r="AC6577" i="2"/>
  <c r="AC6578" i="2"/>
  <c r="AC6579" i="2"/>
  <c r="AC6580" i="2"/>
  <c r="AC6581" i="2"/>
  <c r="AC6582" i="2"/>
  <c r="AC6583" i="2"/>
  <c r="AC6584" i="2"/>
  <c r="AC6585" i="2"/>
  <c r="AC6586" i="2"/>
  <c r="AC6587" i="2"/>
  <c r="AC6588" i="2"/>
  <c r="AC6589" i="2"/>
  <c r="AC6590" i="2"/>
  <c r="AC6591" i="2"/>
  <c r="AC6592" i="2"/>
  <c r="AC6593" i="2"/>
  <c r="AC6594" i="2"/>
  <c r="AC6595" i="2"/>
  <c r="AC6596" i="2"/>
  <c r="AC6597" i="2"/>
  <c r="AC6598" i="2"/>
  <c r="AC6599" i="2"/>
  <c r="AC6600" i="2"/>
  <c r="AC6601" i="2"/>
  <c r="AC6602" i="2"/>
  <c r="AC6603" i="2"/>
  <c r="AC6604" i="2"/>
  <c r="AC6605" i="2"/>
  <c r="AC6606" i="2"/>
  <c r="AC6607" i="2"/>
  <c r="AC6608" i="2"/>
  <c r="AC6609" i="2"/>
  <c r="AC6610" i="2"/>
  <c r="AC6611" i="2"/>
  <c r="AC6612" i="2"/>
  <c r="AC6613" i="2"/>
  <c r="AC6614" i="2"/>
  <c r="AC6615" i="2"/>
  <c r="AC6616" i="2"/>
  <c r="AC6617" i="2"/>
  <c r="AC6618" i="2"/>
  <c r="AC6619" i="2"/>
  <c r="AC6620" i="2"/>
  <c r="AC6621" i="2"/>
  <c r="AC6622" i="2"/>
  <c r="AC6623" i="2"/>
  <c r="AC6624" i="2"/>
  <c r="AC6625" i="2"/>
  <c r="AC6626" i="2"/>
  <c r="AC6627" i="2"/>
  <c r="AC6628" i="2"/>
  <c r="AC6629" i="2"/>
  <c r="AC6630" i="2"/>
  <c r="AC6631" i="2"/>
  <c r="AC6632" i="2"/>
  <c r="AC6633" i="2"/>
  <c r="AC6634" i="2"/>
  <c r="AC6635" i="2"/>
  <c r="AC6636" i="2"/>
  <c r="AC6637" i="2"/>
  <c r="AC6638" i="2"/>
  <c r="AC6639" i="2"/>
  <c r="AC6640" i="2"/>
  <c r="AC6641" i="2"/>
  <c r="AC6642" i="2"/>
  <c r="AC6643" i="2"/>
  <c r="AC6644" i="2"/>
  <c r="AC6645" i="2"/>
  <c r="AC6646" i="2"/>
  <c r="AC6647" i="2"/>
  <c r="AC6648" i="2"/>
  <c r="AC6649" i="2"/>
  <c r="AC6650" i="2"/>
  <c r="AC6651" i="2"/>
  <c r="AC6652" i="2"/>
  <c r="AC6653" i="2"/>
  <c r="AC6654" i="2"/>
  <c r="AC6655" i="2"/>
  <c r="AC6656" i="2"/>
  <c r="AC6657" i="2"/>
  <c r="AC6658" i="2"/>
  <c r="AC6659" i="2"/>
  <c r="AC6660" i="2"/>
  <c r="AC6661" i="2"/>
  <c r="AC6662" i="2"/>
  <c r="AC6663" i="2"/>
  <c r="AC6664" i="2"/>
  <c r="AC6665" i="2"/>
  <c r="AC6666" i="2"/>
  <c r="AC6667" i="2"/>
  <c r="AC6668" i="2"/>
  <c r="AC6669" i="2"/>
  <c r="AC6670" i="2"/>
  <c r="AC6671" i="2"/>
  <c r="AC6672" i="2"/>
  <c r="AC6673" i="2"/>
  <c r="AC6674" i="2"/>
  <c r="AC6675" i="2"/>
  <c r="AC6676" i="2"/>
  <c r="AC6677" i="2"/>
  <c r="AC6678" i="2"/>
  <c r="AC6679" i="2"/>
  <c r="AC6680" i="2"/>
  <c r="AC6681" i="2"/>
  <c r="AC6682" i="2"/>
  <c r="AC6683" i="2"/>
  <c r="AC6684" i="2"/>
  <c r="AC6685" i="2"/>
  <c r="AC6686" i="2"/>
  <c r="AC6687" i="2"/>
  <c r="AC6688" i="2"/>
  <c r="AC6689" i="2"/>
  <c r="AC6690" i="2"/>
  <c r="AC6691" i="2"/>
  <c r="AC6692" i="2"/>
  <c r="AC6693" i="2"/>
  <c r="AC6694" i="2"/>
  <c r="AC6695" i="2"/>
  <c r="AC6696" i="2"/>
  <c r="AC6697" i="2"/>
  <c r="AC6698" i="2"/>
  <c r="AC6699" i="2"/>
  <c r="AC6700" i="2"/>
  <c r="AC6701" i="2"/>
  <c r="AC6702" i="2"/>
  <c r="AC6703" i="2"/>
  <c r="AC6704" i="2"/>
  <c r="AC6705" i="2"/>
  <c r="AC6706" i="2"/>
  <c r="AC6707" i="2"/>
  <c r="AC6708" i="2"/>
  <c r="AC6709" i="2"/>
  <c r="AC6710" i="2"/>
  <c r="AC6711" i="2"/>
  <c r="AC6712" i="2"/>
  <c r="AC6713" i="2"/>
  <c r="AC6714" i="2"/>
  <c r="AC6715" i="2"/>
  <c r="AC6716" i="2"/>
  <c r="AC6717" i="2"/>
  <c r="AC6718" i="2"/>
  <c r="AC6719" i="2"/>
  <c r="AC6720" i="2"/>
  <c r="AC6721" i="2"/>
  <c r="AC6722" i="2"/>
  <c r="AC6723" i="2"/>
  <c r="AC6724" i="2"/>
  <c r="AC6725" i="2"/>
  <c r="AC6726" i="2"/>
  <c r="AC6727" i="2"/>
  <c r="AC6728" i="2"/>
  <c r="AC6729" i="2"/>
  <c r="AC6730" i="2"/>
  <c r="AC6731" i="2"/>
  <c r="AC6732" i="2"/>
  <c r="AC6733" i="2"/>
  <c r="AC6734" i="2"/>
  <c r="AC6735" i="2"/>
  <c r="AC6736" i="2"/>
  <c r="AC6737" i="2"/>
  <c r="AC6738" i="2"/>
  <c r="AC6739" i="2"/>
  <c r="AC6740" i="2"/>
  <c r="AC6741" i="2"/>
  <c r="AC6742" i="2"/>
  <c r="AC6743" i="2"/>
  <c r="AC6744" i="2"/>
  <c r="AC6745" i="2"/>
  <c r="AC6746" i="2"/>
  <c r="AC6747" i="2"/>
  <c r="AC6748" i="2"/>
  <c r="AC6749" i="2"/>
  <c r="AC6750" i="2"/>
  <c r="AC6751" i="2"/>
  <c r="AC6752" i="2"/>
  <c r="AC6753" i="2"/>
  <c r="AC6754" i="2"/>
  <c r="AC6755" i="2"/>
  <c r="AC6756" i="2"/>
  <c r="AC6757" i="2"/>
  <c r="AC6758" i="2"/>
  <c r="AC6759" i="2"/>
  <c r="AC6760" i="2"/>
  <c r="AC6761" i="2"/>
  <c r="AC6762" i="2"/>
  <c r="AC6763" i="2"/>
  <c r="AC6764" i="2"/>
  <c r="AC6765" i="2"/>
  <c r="AC6766" i="2"/>
  <c r="AC6767" i="2"/>
  <c r="AC6768" i="2"/>
  <c r="AC6769" i="2"/>
  <c r="AC6770" i="2"/>
  <c r="AC6771" i="2"/>
  <c r="AC6772" i="2"/>
  <c r="AC6773" i="2"/>
  <c r="AC6774" i="2"/>
  <c r="AC6775" i="2"/>
  <c r="AC6776" i="2"/>
  <c r="AC6777" i="2"/>
  <c r="AC6778" i="2"/>
  <c r="AC6779" i="2"/>
  <c r="AC6780" i="2"/>
  <c r="AC6781" i="2"/>
  <c r="AC6782" i="2"/>
  <c r="AC6783" i="2"/>
  <c r="AC6784" i="2"/>
  <c r="AC6785" i="2"/>
  <c r="AC6786" i="2"/>
  <c r="AC6787" i="2"/>
  <c r="AC6788" i="2"/>
  <c r="AC6789" i="2"/>
  <c r="AC6790" i="2"/>
  <c r="AC6791" i="2"/>
  <c r="AC6792" i="2"/>
  <c r="AC6793" i="2"/>
  <c r="AC6794" i="2"/>
  <c r="AC6795" i="2"/>
  <c r="AC6796" i="2"/>
  <c r="AC6797" i="2"/>
  <c r="AC6798" i="2"/>
  <c r="AC6799" i="2"/>
  <c r="AC6800" i="2"/>
  <c r="AC6801" i="2"/>
  <c r="AC6802" i="2"/>
  <c r="AC6803" i="2"/>
  <c r="AC6804" i="2"/>
  <c r="AC6805" i="2"/>
  <c r="AC6806" i="2"/>
  <c r="AC6807" i="2"/>
  <c r="AC6808" i="2"/>
  <c r="AC6809" i="2"/>
  <c r="AC6810" i="2"/>
  <c r="AC6811" i="2"/>
  <c r="AC6812" i="2"/>
  <c r="AC6813" i="2"/>
  <c r="AC6814" i="2"/>
  <c r="AC6815" i="2"/>
  <c r="AC6816" i="2"/>
  <c r="AC6817" i="2"/>
  <c r="AC6818" i="2"/>
  <c r="AC6819" i="2"/>
  <c r="AC6820" i="2"/>
  <c r="AC6821" i="2"/>
  <c r="AC6822" i="2"/>
  <c r="AC6823" i="2"/>
  <c r="AC6824" i="2"/>
  <c r="AC6825" i="2"/>
  <c r="AC6826" i="2"/>
  <c r="AC6827" i="2"/>
  <c r="AC6828" i="2"/>
  <c r="AC6829" i="2"/>
  <c r="AC6830" i="2"/>
  <c r="AC6831" i="2"/>
  <c r="AC6832" i="2"/>
  <c r="AC6833" i="2"/>
  <c r="AC6834" i="2"/>
  <c r="AC6835" i="2"/>
  <c r="AC6836" i="2"/>
  <c r="AC6837" i="2"/>
  <c r="AC6838" i="2"/>
  <c r="AC6839" i="2"/>
  <c r="AC6840" i="2"/>
  <c r="AC6841" i="2"/>
  <c r="AC6842" i="2"/>
  <c r="AC6843" i="2"/>
  <c r="AC6844" i="2"/>
  <c r="AC6845" i="2"/>
  <c r="AC6846" i="2"/>
  <c r="AC6847" i="2"/>
  <c r="AC6848" i="2"/>
  <c r="AC6849" i="2"/>
  <c r="AC6850" i="2"/>
  <c r="AC6851" i="2"/>
  <c r="AC6852" i="2"/>
  <c r="AC6853" i="2"/>
  <c r="AC6854" i="2"/>
  <c r="AC6855" i="2"/>
  <c r="AC6856" i="2"/>
  <c r="AC6857" i="2"/>
  <c r="AC6858" i="2"/>
  <c r="AC6859" i="2"/>
  <c r="AC6860" i="2"/>
  <c r="AC6861" i="2"/>
  <c r="AC6862" i="2"/>
  <c r="AC6863" i="2"/>
  <c r="AC6864" i="2"/>
  <c r="AC6865" i="2"/>
  <c r="AC6866" i="2"/>
  <c r="AC6867" i="2"/>
  <c r="AC6868" i="2"/>
  <c r="AC6869" i="2"/>
  <c r="AC6870" i="2"/>
  <c r="AC6871" i="2"/>
  <c r="AC6872" i="2"/>
  <c r="AC6873" i="2"/>
  <c r="AC6874" i="2"/>
  <c r="AC6875" i="2"/>
  <c r="AC6876" i="2"/>
  <c r="AC6877" i="2"/>
  <c r="AC6878" i="2"/>
  <c r="AC6879" i="2"/>
  <c r="AC6880" i="2"/>
  <c r="AC6881" i="2"/>
  <c r="AC6882" i="2"/>
  <c r="AC6883" i="2"/>
  <c r="AC6884" i="2"/>
  <c r="AC6885" i="2"/>
  <c r="AC6886" i="2"/>
  <c r="AC6887" i="2"/>
  <c r="AC6888" i="2"/>
  <c r="AC6889" i="2"/>
  <c r="AC6890" i="2"/>
  <c r="AC6891" i="2"/>
  <c r="AC6892" i="2"/>
  <c r="AC6893" i="2"/>
  <c r="AC6894" i="2"/>
  <c r="AC6895" i="2"/>
  <c r="AC6896" i="2"/>
  <c r="AC6897" i="2"/>
  <c r="AC6898" i="2"/>
  <c r="AC6899" i="2"/>
  <c r="AC6900" i="2"/>
  <c r="AC6901" i="2"/>
  <c r="AC6902" i="2"/>
  <c r="AC6903" i="2"/>
  <c r="AC6904" i="2"/>
  <c r="AC6905" i="2"/>
  <c r="AC6906" i="2"/>
  <c r="AC6907" i="2"/>
  <c r="AC6908" i="2"/>
  <c r="AC6909" i="2"/>
  <c r="AC6910" i="2"/>
  <c r="AC6911" i="2"/>
  <c r="AC6912" i="2"/>
  <c r="AC6913" i="2"/>
  <c r="AC6914" i="2"/>
  <c r="AC6915" i="2"/>
  <c r="AC6916" i="2"/>
  <c r="AC6917" i="2"/>
  <c r="AC6918" i="2"/>
  <c r="AC6919" i="2"/>
  <c r="AC6920" i="2"/>
  <c r="AC6921" i="2"/>
  <c r="AC6922" i="2"/>
  <c r="AC6923" i="2"/>
  <c r="AC6924" i="2"/>
  <c r="AC6925" i="2"/>
  <c r="AC6926" i="2"/>
  <c r="AC6927" i="2"/>
  <c r="AC6928" i="2"/>
  <c r="AC6929" i="2"/>
  <c r="AC6930" i="2"/>
  <c r="AC6931" i="2"/>
  <c r="AC6932" i="2"/>
  <c r="AC6933" i="2"/>
  <c r="AC6934" i="2"/>
  <c r="AC6935" i="2"/>
  <c r="AC6936" i="2"/>
  <c r="AC6937" i="2"/>
  <c r="AC6938" i="2"/>
  <c r="AC6939" i="2"/>
  <c r="AC6940" i="2"/>
  <c r="AC6941" i="2"/>
  <c r="AC6942" i="2"/>
  <c r="AC6943" i="2"/>
  <c r="AC6944" i="2"/>
  <c r="AC6945" i="2"/>
  <c r="AC6946" i="2"/>
  <c r="AC6947" i="2"/>
  <c r="AC6948" i="2"/>
  <c r="AC6949" i="2"/>
  <c r="AC6950" i="2"/>
  <c r="AC6951" i="2"/>
  <c r="AC6952" i="2"/>
  <c r="AC6953" i="2"/>
  <c r="AC6954" i="2"/>
  <c r="AC6955" i="2"/>
  <c r="AC6956" i="2"/>
  <c r="AC6957" i="2"/>
  <c r="AC6958" i="2"/>
  <c r="AC6959" i="2"/>
  <c r="AC6960" i="2"/>
  <c r="AC6961" i="2"/>
  <c r="AC6962" i="2"/>
  <c r="AC6963" i="2"/>
  <c r="AC6964" i="2"/>
  <c r="AC6965" i="2"/>
  <c r="AC6966" i="2"/>
  <c r="AC6967" i="2"/>
  <c r="AC6968" i="2"/>
  <c r="AC6969" i="2"/>
  <c r="AC6970" i="2"/>
  <c r="AC6971" i="2"/>
  <c r="AC6972" i="2"/>
  <c r="AC6973" i="2"/>
  <c r="AC6974" i="2"/>
  <c r="AC6975" i="2"/>
  <c r="AC6976" i="2"/>
  <c r="AC6977" i="2"/>
  <c r="AC6978" i="2"/>
  <c r="AC6979" i="2"/>
  <c r="AC6980" i="2"/>
  <c r="AC6981" i="2"/>
  <c r="AC6982" i="2"/>
  <c r="AC6983" i="2"/>
  <c r="AC6984" i="2"/>
  <c r="AC6985" i="2"/>
  <c r="AC6986" i="2"/>
  <c r="AC6987" i="2"/>
  <c r="AC6988" i="2"/>
  <c r="AC6989" i="2"/>
  <c r="AC6990" i="2"/>
  <c r="AC6991" i="2"/>
  <c r="AC6992" i="2"/>
  <c r="AC6993" i="2"/>
  <c r="AC6994" i="2"/>
  <c r="AC6995" i="2"/>
  <c r="AC6996" i="2"/>
  <c r="AC6997" i="2"/>
  <c r="AC6998" i="2"/>
  <c r="AC6999" i="2"/>
  <c r="AC7000" i="2"/>
  <c r="AC7001" i="2"/>
  <c r="AC7002" i="2"/>
  <c r="AC7003" i="2"/>
  <c r="AC7004" i="2"/>
  <c r="AC7005" i="2"/>
  <c r="AC7006" i="2"/>
  <c r="AC7007" i="2"/>
  <c r="AC7008" i="2"/>
  <c r="AC7009" i="2"/>
  <c r="AC7010" i="2"/>
  <c r="AC7011" i="2"/>
  <c r="AC7012" i="2"/>
  <c r="AC7013" i="2"/>
  <c r="AC7014" i="2"/>
  <c r="AC7015" i="2"/>
  <c r="AC7016" i="2"/>
  <c r="AC7017" i="2"/>
  <c r="AC7018" i="2"/>
  <c r="AC7019" i="2"/>
  <c r="AC7020" i="2"/>
  <c r="AC7021" i="2"/>
  <c r="AC7022" i="2"/>
  <c r="AC7023" i="2"/>
  <c r="AC7024" i="2"/>
  <c r="AC7025" i="2"/>
  <c r="AC7026" i="2"/>
  <c r="AC7027" i="2"/>
  <c r="AC7028" i="2"/>
  <c r="AC7029" i="2"/>
  <c r="AC7030" i="2"/>
  <c r="AC7031" i="2"/>
  <c r="AC7032" i="2"/>
  <c r="AC7033" i="2"/>
  <c r="AC7034" i="2"/>
  <c r="AC7035" i="2"/>
  <c r="AC7036" i="2"/>
  <c r="AC7037" i="2"/>
  <c r="AC7038" i="2"/>
  <c r="AC7039" i="2"/>
  <c r="AC7040" i="2"/>
  <c r="AC7041" i="2"/>
  <c r="AC7042" i="2"/>
  <c r="AC7043" i="2"/>
  <c r="AC7044" i="2"/>
  <c r="AC7045" i="2"/>
  <c r="AC7046" i="2"/>
  <c r="AC7047" i="2"/>
  <c r="AC7048" i="2"/>
  <c r="AC7049" i="2"/>
  <c r="AC7050" i="2"/>
  <c r="AC7051" i="2"/>
  <c r="AC7052" i="2"/>
  <c r="AC7053" i="2"/>
  <c r="AC7054" i="2"/>
  <c r="AC7055" i="2"/>
  <c r="AC7056" i="2"/>
  <c r="AC7057" i="2"/>
  <c r="AC7058" i="2"/>
  <c r="AC7059" i="2"/>
  <c r="AC7060" i="2"/>
  <c r="AC7061" i="2"/>
  <c r="AC7062" i="2"/>
  <c r="AC7063" i="2"/>
  <c r="AC7064" i="2"/>
  <c r="AC7065" i="2"/>
  <c r="AC7066" i="2"/>
  <c r="AC7067" i="2"/>
  <c r="AC7068" i="2"/>
  <c r="AC7069" i="2"/>
  <c r="AC7070" i="2"/>
  <c r="AC7071" i="2"/>
  <c r="AC7072" i="2"/>
  <c r="AC7073" i="2"/>
  <c r="AC7074" i="2"/>
  <c r="AC7075" i="2"/>
  <c r="AC7076" i="2"/>
  <c r="AC7077" i="2"/>
  <c r="AC7078" i="2"/>
  <c r="AC7079" i="2"/>
  <c r="AC7080" i="2"/>
  <c r="AC7081" i="2"/>
  <c r="AC7082" i="2"/>
  <c r="AC7083" i="2"/>
  <c r="AC7084" i="2"/>
  <c r="AC7085" i="2"/>
  <c r="AC7086" i="2"/>
  <c r="AC7087" i="2"/>
  <c r="AC7088" i="2"/>
  <c r="AC7089" i="2"/>
  <c r="AC7090" i="2"/>
  <c r="AC7091" i="2"/>
  <c r="AC7092" i="2"/>
  <c r="AC7093" i="2"/>
  <c r="AC7094" i="2"/>
  <c r="AC7095" i="2"/>
  <c r="AC7096" i="2"/>
  <c r="AC7097" i="2"/>
  <c r="AC7098" i="2"/>
  <c r="AC7099" i="2"/>
  <c r="AC7100" i="2"/>
  <c r="AC7101" i="2"/>
  <c r="AC7102" i="2"/>
  <c r="AC7103" i="2"/>
  <c r="AC7104" i="2"/>
  <c r="AC7105" i="2"/>
  <c r="AC7106" i="2"/>
  <c r="AC7107" i="2"/>
  <c r="AC7108" i="2"/>
  <c r="AC7109" i="2"/>
  <c r="AC7110" i="2"/>
  <c r="AC7111" i="2"/>
  <c r="AC7112" i="2"/>
  <c r="AC7113" i="2"/>
  <c r="AC7114" i="2"/>
  <c r="AC7115" i="2"/>
  <c r="AC7116" i="2"/>
  <c r="AC7117" i="2"/>
  <c r="AC7118" i="2"/>
  <c r="AC7119" i="2"/>
  <c r="AC7120" i="2"/>
  <c r="AC7121" i="2"/>
  <c r="AC7122" i="2"/>
  <c r="AC7123" i="2"/>
  <c r="AC7124" i="2"/>
  <c r="AC7125" i="2"/>
  <c r="AC7126" i="2"/>
  <c r="AC7127" i="2"/>
  <c r="AC7128" i="2"/>
  <c r="AC7129" i="2"/>
  <c r="AC7130" i="2"/>
  <c r="AC7131" i="2"/>
  <c r="AC7132" i="2"/>
  <c r="AC7133" i="2"/>
  <c r="AC7134" i="2"/>
  <c r="AC7135" i="2"/>
  <c r="AC7136" i="2"/>
  <c r="AC7137" i="2"/>
  <c r="AC7138" i="2"/>
  <c r="AC7139" i="2"/>
  <c r="AC7140" i="2"/>
  <c r="AC7141" i="2"/>
  <c r="AC7142" i="2"/>
  <c r="AC7143" i="2"/>
  <c r="AC7144" i="2"/>
  <c r="AC7145" i="2"/>
  <c r="AC7146" i="2"/>
  <c r="AC7147" i="2"/>
  <c r="AC7148" i="2"/>
  <c r="AC7149" i="2"/>
  <c r="AC7150" i="2"/>
  <c r="AC7151" i="2"/>
  <c r="AC7152" i="2"/>
  <c r="AC7153" i="2"/>
  <c r="AC7154" i="2"/>
  <c r="AC7155" i="2"/>
  <c r="AC7156" i="2"/>
  <c r="AC7157" i="2"/>
  <c r="AC7158" i="2"/>
  <c r="AC7159" i="2"/>
  <c r="AC7160" i="2"/>
  <c r="AC7161" i="2"/>
  <c r="AC7162" i="2"/>
  <c r="AC7163" i="2"/>
  <c r="AC7164" i="2"/>
  <c r="AC7165" i="2"/>
  <c r="AC7166" i="2"/>
  <c r="AC7167" i="2"/>
  <c r="AC7168" i="2"/>
  <c r="AC7169" i="2"/>
  <c r="AC7170" i="2"/>
  <c r="AC7171" i="2"/>
  <c r="AC7172" i="2"/>
  <c r="AC7173" i="2"/>
  <c r="AC7174" i="2"/>
  <c r="AC7175" i="2"/>
  <c r="AC7176" i="2"/>
  <c r="AC7177" i="2"/>
  <c r="AC7178" i="2"/>
  <c r="AC7179" i="2"/>
  <c r="AC7180" i="2"/>
  <c r="AC7181" i="2"/>
  <c r="AC7182" i="2"/>
  <c r="AC7183" i="2"/>
  <c r="AC7184" i="2"/>
  <c r="AC7185" i="2"/>
  <c r="AC7186" i="2"/>
  <c r="AC7187" i="2"/>
  <c r="AC7188" i="2"/>
  <c r="AC7189" i="2"/>
  <c r="AC7190" i="2"/>
  <c r="AC7191" i="2"/>
  <c r="AC7192" i="2"/>
  <c r="AC7193" i="2"/>
  <c r="AC7194" i="2"/>
  <c r="AC7195" i="2"/>
  <c r="AC7196" i="2"/>
  <c r="AC7197" i="2"/>
  <c r="AC7198" i="2"/>
  <c r="AC7199" i="2"/>
  <c r="AC7200" i="2"/>
  <c r="AC7201" i="2"/>
  <c r="AC7202" i="2"/>
  <c r="AC7203" i="2"/>
  <c r="AC7204" i="2"/>
  <c r="AC7205" i="2"/>
  <c r="AC7206" i="2"/>
  <c r="AC7207" i="2"/>
  <c r="AC7208" i="2"/>
  <c r="AC7209" i="2"/>
  <c r="AC7210" i="2"/>
  <c r="AC7211" i="2"/>
  <c r="AC7212" i="2"/>
  <c r="AC7213" i="2"/>
  <c r="AC7214" i="2"/>
  <c r="AC7215" i="2"/>
  <c r="AC7216" i="2"/>
  <c r="AC7217" i="2"/>
  <c r="AC7218" i="2"/>
  <c r="AC7219" i="2"/>
  <c r="AC7220" i="2"/>
  <c r="AC7221" i="2"/>
  <c r="AC7222" i="2"/>
  <c r="AC7223" i="2"/>
  <c r="AC7224" i="2"/>
  <c r="AC7225" i="2"/>
  <c r="AC7226" i="2"/>
  <c r="AC7227" i="2"/>
  <c r="AC7228" i="2"/>
  <c r="AC7229" i="2"/>
  <c r="AC7230" i="2"/>
  <c r="AC7231" i="2"/>
  <c r="AC7232" i="2"/>
  <c r="AC7233" i="2"/>
  <c r="AC7234" i="2"/>
  <c r="AC7235" i="2"/>
  <c r="AC7236" i="2"/>
  <c r="AC7237" i="2"/>
  <c r="AC7238" i="2"/>
  <c r="AC7239" i="2"/>
  <c r="AC7240" i="2"/>
  <c r="AC7241" i="2"/>
  <c r="AC7242" i="2"/>
  <c r="AC7243" i="2"/>
  <c r="AC7244" i="2"/>
  <c r="AC7245" i="2"/>
  <c r="AC7246" i="2"/>
  <c r="AC7247" i="2"/>
  <c r="AC7248" i="2"/>
  <c r="AC7249" i="2"/>
  <c r="AC7250" i="2"/>
  <c r="AC7251" i="2"/>
  <c r="AC7252" i="2"/>
  <c r="AC7253" i="2"/>
  <c r="AC7254" i="2"/>
  <c r="AC7255" i="2"/>
  <c r="AC7256" i="2"/>
  <c r="AC7257" i="2"/>
  <c r="AC7258" i="2"/>
  <c r="AC7259" i="2"/>
  <c r="AC7260" i="2"/>
  <c r="AC7261" i="2"/>
  <c r="AC7262" i="2"/>
  <c r="AC7263" i="2"/>
  <c r="AC7264" i="2"/>
  <c r="AC7265" i="2"/>
  <c r="AC7266" i="2"/>
  <c r="AC7267" i="2"/>
  <c r="AC7268" i="2"/>
  <c r="AC7269" i="2"/>
  <c r="AC7270" i="2"/>
  <c r="AC7271" i="2"/>
  <c r="AC7272" i="2"/>
  <c r="AC7273" i="2"/>
  <c r="AC7274" i="2"/>
  <c r="AC7275" i="2"/>
  <c r="AC7276" i="2"/>
  <c r="AC7277" i="2"/>
  <c r="AC7278" i="2"/>
  <c r="AC7279" i="2"/>
  <c r="AC7280" i="2"/>
  <c r="AC7281" i="2"/>
  <c r="AC7282" i="2"/>
  <c r="AC7283" i="2"/>
  <c r="AC7284" i="2"/>
  <c r="AC7285" i="2"/>
  <c r="AC7286" i="2"/>
  <c r="AC7287" i="2"/>
  <c r="AC7288" i="2"/>
  <c r="AC7289" i="2"/>
  <c r="AC7290" i="2"/>
  <c r="AC7291" i="2"/>
  <c r="AC7292" i="2"/>
  <c r="AC7293" i="2"/>
  <c r="AC7294" i="2"/>
  <c r="AC7295" i="2"/>
  <c r="AC7296" i="2"/>
  <c r="AC7297" i="2"/>
  <c r="AC7298" i="2"/>
  <c r="AC7299" i="2"/>
  <c r="AC7300" i="2"/>
  <c r="AC7301" i="2"/>
  <c r="AC7302" i="2"/>
  <c r="AC7303" i="2"/>
  <c r="AC7304" i="2"/>
  <c r="AC7305" i="2"/>
  <c r="AC7306" i="2"/>
  <c r="AC7307" i="2"/>
  <c r="AC7308" i="2"/>
  <c r="AC7309" i="2"/>
  <c r="AC7310" i="2"/>
  <c r="AC7311" i="2"/>
  <c r="AC7312" i="2"/>
  <c r="AC7313" i="2"/>
  <c r="AC7314" i="2"/>
  <c r="AC7315" i="2"/>
  <c r="AC7316" i="2"/>
  <c r="AC7317" i="2"/>
  <c r="AC7318" i="2"/>
  <c r="AC7319" i="2"/>
  <c r="AC7320" i="2"/>
  <c r="AC7321" i="2"/>
  <c r="AC7322" i="2"/>
  <c r="AC7323" i="2"/>
  <c r="AC7324" i="2"/>
  <c r="AC7325" i="2"/>
  <c r="AC7326" i="2"/>
  <c r="AC7327" i="2"/>
  <c r="AC7328" i="2"/>
  <c r="AC7329" i="2"/>
  <c r="AC7330" i="2"/>
  <c r="AC7331" i="2"/>
  <c r="AC7332" i="2"/>
  <c r="AC7333" i="2"/>
  <c r="AC7334" i="2"/>
  <c r="AC7335" i="2"/>
  <c r="AC7336" i="2"/>
  <c r="AC7337" i="2"/>
  <c r="AC7338" i="2"/>
  <c r="AC7339" i="2"/>
  <c r="AC7340" i="2"/>
  <c r="AC7341" i="2"/>
  <c r="AC7342" i="2"/>
  <c r="AC7343" i="2"/>
  <c r="AC7344" i="2"/>
  <c r="AC7345" i="2"/>
  <c r="AC7346" i="2"/>
  <c r="AC7347" i="2"/>
  <c r="AC7348" i="2"/>
  <c r="AC7349" i="2"/>
  <c r="AC7350" i="2"/>
  <c r="AC7351" i="2"/>
  <c r="AC7352" i="2"/>
  <c r="AC7353" i="2"/>
  <c r="AC7354" i="2"/>
  <c r="AC7355" i="2"/>
  <c r="AC7356" i="2"/>
  <c r="AC7357" i="2"/>
  <c r="AC7358" i="2"/>
  <c r="AC7359" i="2"/>
  <c r="AC7360" i="2"/>
  <c r="AC7361" i="2"/>
  <c r="AC7362" i="2"/>
  <c r="AC7363" i="2"/>
  <c r="AC7364" i="2"/>
  <c r="AC7365" i="2"/>
  <c r="AC7366" i="2"/>
  <c r="AC7367" i="2"/>
  <c r="AC7368" i="2"/>
  <c r="AC7369" i="2"/>
  <c r="AC7370" i="2"/>
  <c r="AC7371" i="2"/>
  <c r="AC7372" i="2"/>
  <c r="AC7373" i="2"/>
  <c r="AC7374" i="2"/>
  <c r="AC7375" i="2"/>
  <c r="AC7376" i="2"/>
  <c r="AC7377" i="2"/>
  <c r="AC7378" i="2"/>
  <c r="AC7379" i="2"/>
  <c r="AC7380" i="2"/>
  <c r="AC7381" i="2"/>
  <c r="AC7382" i="2"/>
  <c r="AC7383" i="2"/>
  <c r="AC7384" i="2"/>
  <c r="AC7385" i="2"/>
  <c r="AC7386" i="2"/>
  <c r="AC7387" i="2"/>
  <c r="AC7388" i="2"/>
  <c r="AC7389" i="2"/>
  <c r="AC7390" i="2"/>
  <c r="AC7391" i="2"/>
  <c r="AC7392" i="2"/>
  <c r="AC7393" i="2"/>
  <c r="AC7394" i="2"/>
  <c r="AC7395" i="2"/>
  <c r="AC7396" i="2"/>
  <c r="AC7397" i="2"/>
  <c r="AC7398" i="2"/>
  <c r="AC7399" i="2"/>
  <c r="AC7400" i="2"/>
  <c r="AC7401" i="2"/>
  <c r="AC7402" i="2"/>
  <c r="AC7403" i="2"/>
  <c r="AC7404" i="2"/>
  <c r="AC7405" i="2"/>
  <c r="AC7406" i="2"/>
  <c r="AC7407" i="2"/>
  <c r="AC7408" i="2"/>
  <c r="AC7409" i="2"/>
  <c r="AC7410" i="2"/>
  <c r="AC7411" i="2"/>
  <c r="AC7412" i="2"/>
  <c r="AC7413" i="2"/>
  <c r="AC7414" i="2"/>
  <c r="AC7415" i="2"/>
  <c r="AC7416" i="2"/>
  <c r="AC7417" i="2"/>
  <c r="AC7418" i="2"/>
  <c r="AC7419" i="2"/>
  <c r="AC7420" i="2"/>
  <c r="AC7421" i="2"/>
  <c r="AC7422" i="2"/>
  <c r="AC7423" i="2"/>
  <c r="AC7424" i="2"/>
  <c r="AC7425" i="2"/>
  <c r="AC7426" i="2"/>
  <c r="AC7427" i="2"/>
  <c r="AC7428" i="2"/>
  <c r="AC7429" i="2"/>
  <c r="AC7430" i="2"/>
  <c r="AC7431" i="2"/>
  <c r="AC7432" i="2"/>
  <c r="AC7433" i="2"/>
  <c r="AC7434" i="2"/>
  <c r="AC7435" i="2"/>
  <c r="AC7436" i="2"/>
  <c r="AC7437" i="2"/>
  <c r="AC7438" i="2"/>
  <c r="AC7439" i="2"/>
  <c r="AC7440" i="2"/>
  <c r="AC7441" i="2"/>
  <c r="AC7442" i="2"/>
  <c r="AC7443" i="2"/>
  <c r="AC7444" i="2"/>
  <c r="AC7445" i="2"/>
  <c r="AC7446" i="2"/>
  <c r="AC7447" i="2"/>
  <c r="AC7448" i="2"/>
  <c r="AC7449" i="2"/>
  <c r="AC7450" i="2"/>
  <c r="AC7451" i="2"/>
  <c r="AC7452" i="2"/>
  <c r="AC7453" i="2"/>
  <c r="AC7454" i="2"/>
  <c r="AC7455" i="2"/>
  <c r="AC7456" i="2"/>
  <c r="AC7457" i="2"/>
  <c r="AC7458" i="2"/>
  <c r="AC7459" i="2"/>
  <c r="AC7460" i="2"/>
  <c r="AC7461" i="2"/>
  <c r="AC7462" i="2"/>
  <c r="AC7463" i="2"/>
  <c r="AC7464" i="2"/>
  <c r="AC7465" i="2"/>
  <c r="AC7466" i="2"/>
  <c r="AC7467" i="2"/>
  <c r="AC7468" i="2"/>
  <c r="AC7469" i="2"/>
  <c r="AC7470" i="2"/>
  <c r="AC7471" i="2"/>
  <c r="AC7472" i="2"/>
  <c r="AC7473" i="2"/>
  <c r="AC7474" i="2"/>
  <c r="AC7475" i="2"/>
  <c r="AC7476" i="2"/>
  <c r="AC7477" i="2"/>
  <c r="AC7478" i="2"/>
  <c r="AC7479" i="2"/>
  <c r="AC7480" i="2"/>
  <c r="AC7481" i="2"/>
  <c r="AC7482" i="2"/>
  <c r="AC7483" i="2"/>
  <c r="AC7484" i="2"/>
  <c r="AC7485" i="2"/>
  <c r="AC7486" i="2"/>
  <c r="AC7487" i="2"/>
  <c r="AC7488" i="2"/>
  <c r="AC7489" i="2"/>
  <c r="AC7490" i="2"/>
  <c r="AC7491" i="2"/>
  <c r="AC7492" i="2"/>
  <c r="AC7493" i="2"/>
  <c r="AC7494" i="2"/>
  <c r="AC7495" i="2"/>
  <c r="AC7496" i="2"/>
  <c r="AC7497" i="2"/>
  <c r="AC7498" i="2"/>
  <c r="AC7499" i="2"/>
  <c r="AC7500" i="2"/>
  <c r="AC7501" i="2"/>
  <c r="AC7502" i="2"/>
  <c r="AC7503" i="2"/>
  <c r="AC7504" i="2"/>
  <c r="AC7505" i="2"/>
  <c r="AC7506" i="2"/>
  <c r="AC7507" i="2"/>
  <c r="AC7508" i="2"/>
  <c r="AC7509" i="2"/>
  <c r="AC7510" i="2"/>
  <c r="AC7511" i="2"/>
  <c r="AC7512" i="2"/>
  <c r="AC7513" i="2"/>
  <c r="AC7514" i="2"/>
  <c r="AC7515" i="2"/>
  <c r="AC7516" i="2"/>
  <c r="AC7517" i="2"/>
  <c r="AC7518" i="2"/>
  <c r="AC7519" i="2"/>
  <c r="AC7520" i="2"/>
  <c r="AC7521" i="2"/>
  <c r="AC7522" i="2"/>
  <c r="AC7523" i="2"/>
  <c r="AC7524" i="2"/>
  <c r="AC7525" i="2"/>
  <c r="AC7526" i="2"/>
  <c r="AC7527" i="2"/>
  <c r="AC7528" i="2"/>
  <c r="AC7529" i="2"/>
  <c r="AC7530" i="2"/>
  <c r="AC7531" i="2"/>
  <c r="AC7532" i="2"/>
  <c r="AC7533" i="2"/>
  <c r="AC7534" i="2"/>
  <c r="AC7535" i="2"/>
  <c r="AC7536" i="2"/>
  <c r="AC7537" i="2"/>
  <c r="AC7538" i="2"/>
  <c r="AC7539" i="2"/>
  <c r="AC7540" i="2"/>
  <c r="AC7541" i="2"/>
  <c r="AC7542" i="2"/>
  <c r="AC7543" i="2"/>
  <c r="AC7544" i="2"/>
  <c r="AC7545" i="2"/>
  <c r="AC7546" i="2"/>
  <c r="AC7547" i="2"/>
  <c r="AC7548" i="2"/>
  <c r="AC7549" i="2"/>
  <c r="AC7550" i="2"/>
  <c r="AC7551" i="2"/>
  <c r="AC7552" i="2"/>
  <c r="AC7553" i="2"/>
  <c r="AC7554" i="2"/>
  <c r="AC7555" i="2"/>
  <c r="AC7556" i="2"/>
  <c r="AC7557" i="2"/>
  <c r="AC7558" i="2"/>
  <c r="AC7559" i="2"/>
  <c r="AC7560" i="2"/>
  <c r="AC7561" i="2"/>
  <c r="AC7562" i="2"/>
  <c r="AC7563" i="2"/>
  <c r="AC7564" i="2"/>
  <c r="AC7565" i="2"/>
  <c r="AC7566" i="2"/>
  <c r="AC7567" i="2"/>
  <c r="AC7568" i="2"/>
  <c r="AC7569" i="2"/>
  <c r="AC7570" i="2"/>
  <c r="AC7571" i="2"/>
  <c r="AC7572" i="2"/>
  <c r="AC7573" i="2"/>
  <c r="AC7574" i="2"/>
  <c r="AC7575" i="2"/>
  <c r="AC7576" i="2"/>
  <c r="AC7577" i="2"/>
  <c r="AC7578" i="2"/>
  <c r="AC7579" i="2"/>
  <c r="AC7580" i="2"/>
  <c r="AC7581" i="2"/>
  <c r="AC7582" i="2"/>
  <c r="AC7583" i="2"/>
  <c r="AC7584" i="2"/>
  <c r="AC7585" i="2"/>
  <c r="AC7586" i="2"/>
  <c r="AC7587" i="2"/>
  <c r="AC7588" i="2"/>
  <c r="AC7589" i="2"/>
  <c r="AC7590" i="2"/>
  <c r="AC7591" i="2"/>
  <c r="AC7592" i="2"/>
  <c r="AC7593" i="2"/>
  <c r="AC7594" i="2"/>
  <c r="AC7595" i="2"/>
  <c r="AC7596" i="2"/>
  <c r="AC7597" i="2"/>
  <c r="AC7598" i="2"/>
  <c r="AC7599" i="2"/>
  <c r="AC7600" i="2"/>
  <c r="AC7601" i="2"/>
  <c r="AC7602" i="2"/>
  <c r="AC7603" i="2"/>
  <c r="AC7604" i="2"/>
  <c r="AC7605" i="2"/>
  <c r="AC7606" i="2"/>
  <c r="AC7607" i="2"/>
  <c r="AC7608" i="2"/>
  <c r="AC7609" i="2"/>
  <c r="AC7610" i="2"/>
  <c r="AC7611" i="2"/>
  <c r="AC7612" i="2"/>
  <c r="AC7613" i="2"/>
  <c r="AC7614" i="2"/>
  <c r="AC7615" i="2"/>
  <c r="AC7616" i="2"/>
  <c r="AC7617" i="2"/>
  <c r="AC7618" i="2"/>
  <c r="AC7619" i="2"/>
  <c r="AC7620" i="2"/>
  <c r="AC7621" i="2"/>
  <c r="AC7622" i="2"/>
  <c r="AC7623" i="2"/>
  <c r="AC7624" i="2"/>
  <c r="AC7625" i="2"/>
  <c r="AC7626" i="2"/>
  <c r="AC7627" i="2"/>
  <c r="AC7628" i="2"/>
  <c r="AC7629" i="2"/>
  <c r="AC7630" i="2"/>
  <c r="AC7631" i="2"/>
  <c r="AC7632" i="2"/>
  <c r="AC7633" i="2"/>
  <c r="AC7634" i="2"/>
  <c r="AC7635" i="2"/>
  <c r="AC7636" i="2"/>
  <c r="AC7637" i="2"/>
  <c r="AC7638" i="2"/>
  <c r="AC7639" i="2"/>
  <c r="AC7640" i="2"/>
  <c r="AC7641" i="2"/>
  <c r="AC7642" i="2"/>
  <c r="AC7643" i="2"/>
  <c r="AC7644" i="2"/>
  <c r="AC7645" i="2"/>
  <c r="AC7646" i="2"/>
  <c r="AC7647" i="2"/>
  <c r="AC7648" i="2"/>
  <c r="AC7649" i="2"/>
  <c r="AC7650" i="2"/>
  <c r="AC7651" i="2"/>
  <c r="AC7652" i="2"/>
  <c r="AC7653" i="2"/>
  <c r="AC7654" i="2"/>
  <c r="AC7655" i="2"/>
  <c r="AC7656" i="2"/>
  <c r="AC7657" i="2"/>
  <c r="AC7658" i="2"/>
  <c r="AC7659" i="2"/>
  <c r="AC7660" i="2"/>
  <c r="AC7661" i="2"/>
  <c r="AC7662" i="2"/>
  <c r="AC7663" i="2"/>
  <c r="AC7664" i="2"/>
  <c r="AC7665" i="2"/>
  <c r="AC7666" i="2"/>
  <c r="AC7667" i="2"/>
  <c r="AC7668" i="2"/>
  <c r="AC7669" i="2"/>
  <c r="AC7670" i="2"/>
  <c r="AC7671" i="2"/>
  <c r="AC7672" i="2"/>
  <c r="AC7673" i="2"/>
  <c r="AC7674" i="2"/>
  <c r="AC7675" i="2"/>
  <c r="AC7676" i="2"/>
  <c r="AC7677" i="2"/>
  <c r="AC7678" i="2"/>
  <c r="AC7679" i="2"/>
  <c r="AC7680" i="2"/>
  <c r="AC7681" i="2"/>
  <c r="AC7682" i="2"/>
  <c r="AC7683" i="2"/>
  <c r="AC7684" i="2"/>
  <c r="AC7685" i="2"/>
  <c r="AC7686" i="2"/>
  <c r="AC7687" i="2"/>
  <c r="AC7688" i="2"/>
  <c r="AC7689" i="2"/>
  <c r="AC7690" i="2"/>
  <c r="AC7691" i="2"/>
  <c r="AC7692" i="2"/>
  <c r="AC7693" i="2"/>
  <c r="AC7694" i="2"/>
  <c r="AC7695" i="2"/>
  <c r="AC7696" i="2"/>
  <c r="AC7697" i="2"/>
  <c r="AC7698" i="2"/>
  <c r="AC7699" i="2"/>
  <c r="AC7700" i="2"/>
  <c r="AC7701" i="2"/>
  <c r="AC7702" i="2"/>
  <c r="AC7703" i="2"/>
  <c r="AC7704" i="2"/>
  <c r="AC7705" i="2"/>
  <c r="AC7706" i="2"/>
  <c r="AC7707" i="2"/>
  <c r="AC7708" i="2"/>
  <c r="AC7709" i="2"/>
  <c r="AC7710" i="2"/>
  <c r="AC7711" i="2"/>
  <c r="AC7712" i="2"/>
  <c r="AC7713" i="2"/>
  <c r="AC7714" i="2"/>
  <c r="AC7715" i="2"/>
  <c r="AC7716" i="2"/>
  <c r="AC7717" i="2"/>
  <c r="AC7718" i="2"/>
  <c r="AC7719" i="2"/>
  <c r="AC7720" i="2"/>
  <c r="AC7721" i="2"/>
  <c r="AC7722" i="2"/>
  <c r="AC7723" i="2"/>
  <c r="AC7724" i="2"/>
  <c r="AC7725" i="2"/>
  <c r="AC7726" i="2"/>
  <c r="AC7727" i="2"/>
  <c r="AC7728" i="2"/>
  <c r="AC7729" i="2"/>
  <c r="AC7730" i="2"/>
  <c r="AC7731" i="2"/>
  <c r="AC7732" i="2"/>
  <c r="AC7733" i="2"/>
  <c r="AC7734" i="2"/>
  <c r="AC7735" i="2"/>
  <c r="AC7736" i="2"/>
  <c r="AC7737" i="2"/>
  <c r="AC7738" i="2"/>
  <c r="AC7739" i="2"/>
  <c r="AC7740" i="2"/>
  <c r="AC7741" i="2"/>
  <c r="AC7742" i="2"/>
  <c r="AC7743" i="2"/>
  <c r="AC7744" i="2"/>
  <c r="AC7745" i="2"/>
  <c r="AC7746" i="2"/>
  <c r="AC7747" i="2"/>
  <c r="AC7748" i="2"/>
  <c r="AC7749" i="2"/>
  <c r="AC7750" i="2"/>
  <c r="AC7751" i="2"/>
  <c r="AC7752" i="2"/>
  <c r="AC7753" i="2"/>
  <c r="AC7754" i="2"/>
  <c r="AC7755" i="2"/>
  <c r="AC7756" i="2"/>
  <c r="AC7757" i="2"/>
  <c r="AC7758" i="2"/>
  <c r="AC7759" i="2"/>
  <c r="AC7760" i="2"/>
  <c r="AC7761" i="2"/>
  <c r="AC7762" i="2"/>
  <c r="AC7763" i="2"/>
  <c r="AC7764" i="2"/>
  <c r="AC7765" i="2"/>
  <c r="AC7766" i="2"/>
  <c r="AC7767" i="2"/>
  <c r="AC7768" i="2"/>
  <c r="AC7769" i="2"/>
  <c r="AC7770" i="2"/>
  <c r="AC7771" i="2"/>
  <c r="AC7772" i="2"/>
  <c r="AC7773" i="2"/>
  <c r="AC7774" i="2"/>
  <c r="AC7775" i="2"/>
  <c r="AC7776" i="2"/>
  <c r="AC7777" i="2"/>
  <c r="AC7778" i="2"/>
  <c r="AC7779" i="2"/>
  <c r="AC7780" i="2"/>
  <c r="AC7781" i="2"/>
  <c r="AC7782" i="2"/>
  <c r="AC7783" i="2"/>
  <c r="AC7784" i="2"/>
  <c r="AC7785" i="2"/>
  <c r="AC7786" i="2"/>
  <c r="AC7787" i="2"/>
  <c r="AC7788" i="2"/>
  <c r="AC7789" i="2"/>
  <c r="AC7790" i="2"/>
  <c r="AC7791" i="2"/>
  <c r="AC7792" i="2"/>
  <c r="AC7793" i="2"/>
  <c r="AC7794" i="2"/>
  <c r="AC7795" i="2"/>
  <c r="AC7796" i="2"/>
  <c r="AC7797" i="2"/>
  <c r="AC7798" i="2"/>
  <c r="AC7799" i="2"/>
  <c r="AC7800" i="2"/>
  <c r="AC7801" i="2"/>
  <c r="AC7802" i="2"/>
  <c r="AC7803" i="2"/>
  <c r="AC7804" i="2"/>
  <c r="AC7805" i="2"/>
  <c r="AC7806" i="2"/>
  <c r="AC7807" i="2"/>
  <c r="AC7808" i="2"/>
  <c r="AC7809" i="2"/>
  <c r="AC7810" i="2"/>
  <c r="AC7811" i="2"/>
  <c r="AC7812" i="2"/>
  <c r="AC7813" i="2"/>
  <c r="AC7814" i="2"/>
  <c r="AC7815" i="2"/>
  <c r="AC7816" i="2"/>
  <c r="AC7817" i="2"/>
  <c r="AC7818" i="2"/>
  <c r="AC7819" i="2"/>
  <c r="AC7820" i="2"/>
  <c r="AC7821" i="2"/>
  <c r="AC7822" i="2"/>
  <c r="AC7823" i="2"/>
  <c r="AC7824" i="2"/>
  <c r="AC7825" i="2"/>
  <c r="AC7826" i="2"/>
  <c r="AC7827" i="2"/>
  <c r="AC7828" i="2"/>
  <c r="AC7829" i="2"/>
  <c r="AC7830" i="2"/>
  <c r="AC7831" i="2"/>
  <c r="AC7832" i="2"/>
  <c r="AC7833" i="2"/>
  <c r="AC7834" i="2"/>
  <c r="AC7835" i="2"/>
  <c r="AC7836" i="2"/>
  <c r="AC7837" i="2"/>
  <c r="AC7838" i="2"/>
  <c r="AC7839" i="2"/>
  <c r="AC7840" i="2"/>
  <c r="AC7841" i="2"/>
  <c r="AC7842" i="2"/>
  <c r="AC7843" i="2"/>
  <c r="AC7844" i="2"/>
  <c r="AC7845" i="2"/>
  <c r="AC7846" i="2"/>
  <c r="AC7847" i="2"/>
  <c r="AC7848" i="2"/>
  <c r="AC7849" i="2"/>
  <c r="AC7850" i="2"/>
  <c r="AC7851" i="2"/>
  <c r="AC7852" i="2"/>
  <c r="AC7853" i="2"/>
  <c r="AC7854" i="2"/>
  <c r="AC7855" i="2"/>
  <c r="AC7856" i="2"/>
  <c r="AC7857" i="2"/>
  <c r="AC7858" i="2"/>
  <c r="AC7859" i="2"/>
  <c r="AC7860" i="2"/>
  <c r="AC7861" i="2"/>
  <c r="AC7862" i="2"/>
  <c r="AC7863" i="2"/>
  <c r="AC7864" i="2"/>
  <c r="AC7865" i="2"/>
  <c r="AC7866" i="2"/>
  <c r="AC7867" i="2"/>
  <c r="AC7868" i="2"/>
  <c r="AC7869" i="2"/>
  <c r="AC7870" i="2"/>
  <c r="AC7871" i="2"/>
  <c r="AC7872" i="2"/>
  <c r="AC7873" i="2"/>
  <c r="AC7874" i="2"/>
  <c r="AC7875" i="2"/>
  <c r="AC7876" i="2"/>
  <c r="AC7877" i="2"/>
  <c r="AC7878" i="2"/>
  <c r="AC7879" i="2"/>
  <c r="AC7880" i="2"/>
  <c r="AC7881" i="2"/>
  <c r="AC7882" i="2"/>
  <c r="AC7883" i="2"/>
  <c r="AC7884" i="2"/>
  <c r="AC7885" i="2"/>
  <c r="AC7886" i="2"/>
  <c r="AC7887" i="2"/>
  <c r="AC7888" i="2"/>
  <c r="AC7889" i="2"/>
  <c r="AC7890" i="2"/>
  <c r="AC7891" i="2"/>
  <c r="AC7892" i="2"/>
  <c r="AC7893" i="2"/>
  <c r="AC7894" i="2"/>
  <c r="AC7895" i="2"/>
  <c r="AC7896" i="2"/>
  <c r="AC7897" i="2"/>
  <c r="AC7898" i="2"/>
  <c r="AC7899" i="2"/>
  <c r="AC7900" i="2"/>
  <c r="O3" i="1"/>
  <c r="O7" i="1"/>
  <c r="O29" i="1"/>
  <c r="O35" i="1"/>
  <c r="O87" i="1"/>
  <c r="O94" i="1"/>
  <c r="O106" i="1"/>
  <c r="O114" i="1"/>
  <c r="O147" i="1"/>
  <c r="O170" i="1"/>
  <c r="O220" i="1"/>
  <c r="O227" i="1"/>
  <c r="O239" i="1"/>
  <c r="O310" i="1"/>
  <c r="O329" i="1"/>
  <c r="O346" i="1"/>
  <c r="O363" i="1"/>
  <c r="O406" i="1"/>
  <c r="O407" i="1"/>
  <c r="O416" i="1"/>
  <c r="O426" i="1"/>
  <c r="O434" i="1"/>
  <c r="O490" i="1"/>
  <c r="O505" i="1"/>
  <c r="O516" i="1"/>
  <c r="O531" i="1"/>
  <c r="O537" i="1"/>
  <c r="O553" i="1"/>
  <c r="O611" i="1"/>
  <c r="O624" i="1"/>
  <c r="O648" i="1"/>
  <c r="O656" i="1"/>
  <c r="O669" i="1"/>
  <c r="O672" i="1"/>
  <c r="O701" i="1"/>
  <c r="O717" i="1"/>
  <c r="O747" i="1"/>
  <c r="O851" i="1"/>
  <c r="O903" i="1"/>
  <c r="O906" i="1"/>
  <c r="O933" i="1"/>
  <c r="O968" i="1"/>
  <c r="O995" i="1"/>
  <c r="O1044" i="1"/>
  <c r="O1052" i="1"/>
  <c r="O1080" i="1"/>
  <c r="O1147" i="1"/>
  <c r="O1153" i="1"/>
  <c r="O1166" i="1"/>
  <c r="O1206" i="1"/>
  <c r="O1253" i="1"/>
  <c r="O1269" i="1"/>
  <c r="O1275" i="1"/>
  <c r="O1306" i="1"/>
  <c r="O1325" i="1"/>
  <c r="O1337" i="1"/>
  <c r="O1342" i="1"/>
  <c r="O1376" i="1"/>
  <c r="O1380" i="1"/>
  <c r="O1396" i="1"/>
  <c r="O1397" i="1"/>
  <c r="O1403" i="1"/>
  <c r="O1437" i="1"/>
  <c r="O1454" i="1"/>
  <c r="O1466" i="1"/>
  <c r="O1468" i="1"/>
  <c r="O1478" i="1"/>
  <c r="O1548" i="1"/>
  <c r="O1558" i="1"/>
  <c r="O1568" i="1"/>
  <c r="O1578" i="1"/>
  <c r="O1592" i="1"/>
  <c r="O1595" i="1"/>
  <c r="O1618" i="1"/>
  <c r="O1642" i="1"/>
  <c r="O1658" i="1"/>
  <c r="O1702" i="1"/>
  <c r="O1709" i="1"/>
  <c r="O1713" i="1"/>
  <c r="O1716" i="1"/>
  <c r="O1740" i="1"/>
  <c r="O1755" i="1"/>
  <c r="O1788" i="1"/>
  <c r="O1804" i="1"/>
  <c r="O1839" i="1"/>
  <c r="O1843" i="1"/>
  <c r="O1925" i="1"/>
  <c r="O1932" i="1"/>
  <c r="O1936" i="1"/>
  <c r="O1957" i="1"/>
  <c r="O2008" i="1"/>
  <c r="O2077" i="1"/>
  <c r="O2087" i="1"/>
  <c r="O2112" i="1"/>
  <c r="O2126" i="1"/>
  <c r="O2139" i="1"/>
  <c r="O2228" i="1"/>
  <c r="O2238" i="1"/>
  <c r="O2253" i="1"/>
  <c r="O2306" i="1"/>
  <c r="O2320" i="1"/>
  <c r="O2328" i="1"/>
  <c r="O2338" i="1"/>
  <c r="O2341" i="1"/>
  <c r="O2344" i="1"/>
  <c r="O2371" i="1"/>
  <c r="O2378" i="1"/>
  <c r="O2416" i="1"/>
  <c r="O2448" i="1"/>
  <c r="O2518" i="1"/>
  <c r="O2610" i="1"/>
  <c r="O2633" i="1"/>
  <c r="O2637" i="1"/>
  <c r="O2745" i="1"/>
  <c r="O2758" i="1"/>
  <c r="O2872" i="1"/>
  <c r="O2910" i="1"/>
  <c r="O2922" i="1"/>
  <c r="O2954" i="1"/>
  <c r="O2969" i="1"/>
  <c r="O2974" i="1"/>
  <c r="O3020" i="1"/>
  <c r="O3030" i="1"/>
  <c r="O3046" i="1"/>
  <c r="O3048" i="1"/>
  <c r="O3050" i="1"/>
  <c r="O3223" i="1"/>
  <c r="O3237" i="1"/>
  <c r="O3269" i="1"/>
  <c r="O3271" i="1"/>
  <c r="O3307" i="1"/>
  <c r="O3357" i="1"/>
  <c r="O3375" i="1"/>
  <c r="O3400" i="1"/>
  <c r="O3402" i="1"/>
  <c r="O3445" i="1"/>
  <c r="O3475" i="1"/>
  <c r="O3522" i="1"/>
  <c r="O3526" i="1"/>
  <c r="O3571" i="1"/>
  <c r="O3648" i="1"/>
  <c r="O3691" i="1"/>
  <c r="O3700" i="1"/>
  <c r="O3730" i="1"/>
  <c r="O3761" i="1"/>
  <c r="O3767" i="1"/>
  <c r="O3771" i="1"/>
  <c r="O3832" i="1"/>
  <c r="O3845" i="1"/>
  <c r="O3862" i="1"/>
  <c r="O3880" i="1"/>
  <c r="O3899" i="1"/>
  <c r="O3920" i="1"/>
  <c r="O3953" i="1"/>
  <c r="O3965" i="1"/>
  <c r="O3974" i="1"/>
  <c r="O4009" i="1"/>
  <c r="O4050" i="1"/>
  <c r="O4083" i="1"/>
  <c r="O4113" i="1"/>
  <c r="O4123" i="1"/>
  <c r="O4146" i="1"/>
  <c r="O4179" i="1"/>
  <c r="O4222" i="1"/>
  <c r="O4274" i="1"/>
  <c r="O4283" i="1"/>
  <c r="O4336" i="1"/>
  <c r="O4409" i="1"/>
  <c r="O4463" i="1"/>
  <c r="O4485" i="1"/>
  <c r="O4486" i="1"/>
  <c r="O4511" i="1"/>
  <c r="O4570" i="1"/>
  <c r="O4571" i="1"/>
  <c r="O4587" i="1"/>
  <c r="O4669" i="1"/>
  <c r="O4722" i="1"/>
  <c r="O4751" i="1"/>
  <c r="O4757" i="1"/>
  <c r="O4759" i="1"/>
  <c r="O4768" i="1"/>
  <c r="O4783" i="1"/>
  <c r="O4791" i="1"/>
  <c r="O4805" i="1"/>
  <c r="O4881" i="1"/>
  <c r="O4941" i="1"/>
  <c r="O4999" i="1"/>
  <c r="O5016" i="1"/>
  <c r="O5051" i="1"/>
  <c r="O5055" i="1"/>
  <c r="O5067" i="1"/>
  <c r="O5078" i="1"/>
  <c r="O5105" i="1"/>
  <c r="O5109" i="1"/>
  <c r="O5134" i="1"/>
  <c r="O5149" i="1"/>
  <c r="O5188" i="1"/>
  <c r="O5198" i="1"/>
  <c r="O5246" i="1"/>
  <c r="O5258" i="1"/>
  <c r="O5310" i="1"/>
  <c r="O5326" i="1"/>
  <c r="O5477" i="1"/>
  <c r="O5482" i="1"/>
  <c r="O5483" i="1"/>
  <c r="O5502" i="1"/>
  <c r="O5551" i="1"/>
  <c r="O5570" i="1"/>
  <c r="O5659" i="1"/>
  <c r="O5666" i="1"/>
  <c r="O5699" i="1"/>
  <c r="O5724" i="1"/>
  <c r="O5759" i="1"/>
  <c r="O5804" i="1"/>
  <c r="O5833" i="1"/>
  <c r="O5930" i="1"/>
  <c r="O5938" i="1"/>
  <c r="O5991" i="1"/>
  <c r="O6003" i="1"/>
  <c r="O6014" i="1"/>
  <c r="O6036" i="1"/>
  <c r="O6086" i="1"/>
  <c r="O6179" i="1"/>
  <c r="O6217" i="1"/>
  <c r="O6231" i="1"/>
  <c r="O6326" i="1"/>
  <c r="O6332" i="1"/>
  <c r="O6361" i="1"/>
  <c r="O6367" i="1"/>
  <c r="O6399" i="1"/>
  <c r="O6431" i="1"/>
  <c r="O6445" i="1"/>
  <c r="O6481" i="1"/>
  <c r="O6487" i="1"/>
  <c r="O6528" i="1"/>
  <c r="O6543" i="1"/>
  <c r="O6607" i="1"/>
  <c r="O6621" i="1"/>
  <c r="O6623" i="1"/>
  <c r="O6634" i="1"/>
  <c r="O6670" i="1"/>
  <c r="O6683" i="1"/>
  <c r="O6699" i="1"/>
  <c r="O6732" i="1"/>
  <c r="O6781" i="1"/>
  <c r="O6801" i="1"/>
  <c r="O6848" i="1"/>
  <c r="O6943" i="1"/>
  <c r="O7061" i="1"/>
  <c r="O7071" i="1"/>
  <c r="O7117" i="1"/>
  <c r="O7157" i="1"/>
  <c r="O7188" i="1"/>
  <c r="O7227" i="1"/>
  <c r="O7251" i="1"/>
  <c r="O7301" i="1"/>
  <c r="O7327" i="1"/>
  <c r="O7373" i="1"/>
  <c r="O7390" i="1"/>
  <c r="O7400" i="1"/>
  <c r="O7512" i="1"/>
  <c r="O7517" i="1"/>
  <c r="O7544" i="1"/>
  <c r="O7556" i="1"/>
  <c r="O7564" i="1"/>
  <c r="O7572" i="1"/>
  <c r="O7603" i="1"/>
  <c r="O7604" i="1"/>
  <c r="O7660" i="1"/>
  <c r="O7676" i="1"/>
  <c r="O7689" i="1"/>
  <c r="O7736" i="1"/>
  <c r="O7747" i="1"/>
  <c r="O7748" i="1"/>
  <c r="O7764" i="1"/>
  <c r="O7822" i="1"/>
  <c r="O7829" i="1"/>
  <c r="O7844" i="1"/>
  <c r="O7869" i="1"/>
  <c r="O7879" i="1"/>
  <c r="I11" i="4"/>
  <c r="I7" i="4"/>
  <c r="F11" i="4"/>
  <c r="F7"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294DCCF-7333-4433-ADB3-4F00BC3201DE}"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089B844A-C939-407E-8BF5-0FFE4146273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1968B569-5611-46C3-B0CA-27035B28A049}" name="WorksheetConnection_Zudio_sales_data.xlsx!Table1_1" type="102" refreshedVersion="8" minRefreshableVersion="5">
    <extLst>
      <ext xmlns:x15="http://schemas.microsoft.com/office/spreadsheetml/2010/11/main" uri="{DE250136-89BD-433C-8126-D09CA5730AF9}">
        <x15:connection id="Table1_1" autoDelete="1">
          <x15:rangePr sourceName="_xlcn.WorksheetConnection_Zudio_sales_data.xlsxTable1_11"/>
        </x15:connection>
      </ext>
    </extLst>
  </connection>
</connections>
</file>

<file path=xl/sharedStrings.xml><?xml version="1.0" encoding="utf-8"?>
<sst xmlns="http://schemas.openxmlformats.org/spreadsheetml/2006/main" count="253635" uniqueCount="31238">
  <si>
    <t>Store</t>
  </si>
  <si>
    <t>Country</t>
  </si>
  <si>
    <t>State</t>
  </si>
  <si>
    <t>City</t>
  </si>
  <si>
    <t>Category</t>
  </si>
  <si>
    <t>Clothing Type</t>
  </si>
  <si>
    <t>Store Number</t>
  </si>
  <si>
    <t>Postal Code</t>
  </si>
  <si>
    <t>Store Type</t>
  </si>
  <si>
    <t>Store Open Date</t>
  </si>
  <si>
    <t>Selling Area Size (sq ft)</t>
  </si>
  <si>
    <t>Store Manager</t>
  </si>
  <si>
    <t>Manager ID</t>
  </si>
  <si>
    <t>Store Address</t>
  </si>
  <si>
    <t>Contact Information</t>
  </si>
  <si>
    <t>Operating Hours</t>
  </si>
  <si>
    <t>Staff Count</t>
  </si>
  <si>
    <t>Parking Availability</t>
  </si>
  <si>
    <t>Security Features</t>
  </si>
  <si>
    <t>Order ID</t>
  </si>
  <si>
    <t>Order Date</t>
  </si>
  <si>
    <t>Month</t>
  </si>
  <si>
    <t>Customer ID</t>
  </si>
  <si>
    <t>Customer Name</t>
  </si>
  <si>
    <t>Product ID</t>
  </si>
  <si>
    <t>Price</t>
  </si>
  <si>
    <t>Quantity</t>
  </si>
  <si>
    <t>Sales Profit</t>
  </si>
  <si>
    <t>Zudio</t>
  </si>
  <si>
    <t>India</t>
  </si>
  <si>
    <t>Karnataka</t>
  </si>
  <si>
    <t>Jalna</t>
  </si>
  <si>
    <t>Women</t>
  </si>
  <si>
    <t>Dresses</t>
  </si>
  <si>
    <t>Owned</t>
  </si>
  <si>
    <t>Lori Hill</t>
  </si>
  <si>
    <t>M77</t>
  </si>
  <si>
    <t>PSC 4147, Box 1289 APO AA 19737</t>
  </si>
  <si>
    <t>(014)392-4112x860</t>
  </si>
  <si>
    <t>10 AM - 7 PM</t>
  </si>
  <si>
    <t>Not Available</t>
  </si>
  <si>
    <t>Alarm</t>
  </si>
  <si>
    <t>November</t>
  </si>
  <si>
    <t>Michele Ochoa</t>
  </si>
  <si>
    <t>Gujarat</t>
  </si>
  <si>
    <t>Patna</t>
  </si>
  <si>
    <t>Kids</t>
  </si>
  <si>
    <t>Skirts</t>
  </si>
  <si>
    <t>Deborah Jackson</t>
  </si>
  <si>
    <t>M89</t>
  </si>
  <si>
    <t>0189 Anthony Stravenue Apt. 861 Maryhaven, WV 77722</t>
  </si>
  <si>
    <t>10 AM - 9 PM</t>
  </si>
  <si>
    <t>June</t>
  </si>
  <si>
    <t>Daniel Jimenez</t>
  </si>
  <si>
    <t>Uttar Pradesh</t>
  </si>
  <si>
    <t>Kolkata</t>
  </si>
  <si>
    <t>Men</t>
  </si>
  <si>
    <t>Hoodies</t>
  </si>
  <si>
    <t>Rented</t>
  </si>
  <si>
    <t>Adam Anderson</t>
  </si>
  <si>
    <t>M71</t>
  </si>
  <si>
    <t>Unit 8794 Box 3846 DPO AP 31354</t>
  </si>
  <si>
    <t>523.732.1176x07696</t>
  </si>
  <si>
    <t>CCTV</t>
  </si>
  <si>
    <t>August</t>
  </si>
  <si>
    <t>Steven Davis</t>
  </si>
  <si>
    <t>West Bengal</t>
  </si>
  <si>
    <t>Anthony Smith</t>
  </si>
  <si>
    <t>M40</t>
  </si>
  <si>
    <t>473 Wise Summit Lake Carrie, IN 32156</t>
  </si>
  <si>
    <t>+1-846-657-3934x68953</t>
  </si>
  <si>
    <t>11 AM - 8 PM</t>
  </si>
  <si>
    <t>March</t>
  </si>
  <si>
    <t>Derek Orozco</t>
  </si>
  <si>
    <t>Guwahati</t>
  </si>
  <si>
    <t>Matthew Romero</t>
  </si>
  <si>
    <t>M24</t>
  </si>
  <si>
    <t>0557 Cameron Trail Apt. 690 South Samuel, TX 36835</t>
  </si>
  <si>
    <t>(336)147-6341</t>
  </si>
  <si>
    <t>CCTV, Alarm</t>
  </si>
  <si>
    <t>April</t>
  </si>
  <si>
    <t>Victor Arnold</t>
  </si>
  <si>
    <t>Nashik</t>
  </si>
  <si>
    <t>Jackets</t>
  </si>
  <si>
    <t>Chelsea Hill</t>
  </si>
  <si>
    <t>M14</t>
  </si>
  <si>
    <t>3318 Carter Burgs Apt. 327 North Richardshire, CT 47189</t>
  </si>
  <si>
    <t>9 AM - 8 PM</t>
  </si>
  <si>
    <t>Available</t>
  </si>
  <si>
    <t>James Bennett</t>
  </si>
  <si>
    <t>3529.6000000000004</t>
  </si>
  <si>
    <t>Maharashtra</t>
  </si>
  <si>
    <t>Lucknow</t>
  </si>
  <si>
    <t>Martin Hernandez</t>
  </si>
  <si>
    <t>M91</t>
  </si>
  <si>
    <t>461 Shannon View Apt. 903 Matthewstown, ID 92836</t>
  </si>
  <si>
    <t>+1-886-886-9185x9650</t>
  </si>
  <si>
    <t>Benjamin Barrett</t>
  </si>
  <si>
    <t>Hyderabad</t>
  </si>
  <si>
    <t>Tops</t>
  </si>
  <si>
    <t>Denise Molina</t>
  </si>
  <si>
    <t>M54</t>
  </si>
  <si>
    <t>75265 Taylor Stream Suite 679 Juarezview, ID 78431</t>
  </si>
  <si>
    <t>(646)899-9850</t>
  </si>
  <si>
    <t>Matthew Cervantes</t>
  </si>
  <si>
    <t>Ahmedabad</t>
  </si>
  <si>
    <t>Shoes</t>
  </si>
  <si>
    <t>Curtis Henson</t>
  </si>
  <si>
    <t>M87</t>
  </si>
  <si>
    <t>7868 Bradley Key Suite 443 New Tracyfort, WV 43313</t>
  </si>
  <si>
    <t>(337)998-4800x283</t>
  </si>
  <si>
    <t>January</t>
  </si>
  <si>
    <t>Shelley Lopez</t>
  </si>
  <si>
    <t>Jeans</t>
  </si>
  <si>
    <t>Danielle Ballard</t>
  </si>
  <si>
    <t>M82</t>
  </si>
  <si>
    <t>Unit 4120 Box 3354 DPO AP 74324</t>
  </si>
  <si>
    <t>(315)462-2864x05458</t>
  </si>
  <si>
    <t>None</t>
  </si>
  <si>
    <t>February</t>
  </si>
  <si>
    <t>Brandon Sampson</t>
  </si>
  <si>
    <t>6194.400000000001</t>
  </si>
  <si>
    <t>Lori Morris</t>
  </si>
  <si>
    <t>M39</t>
  </si>
  <si>
    <t>2006 Baker Plaza Suite 213 Smithhaven, WY 89474</t>
  </si>
  <si>
    <t>001-666-518-4316x287</t>
  </si>
  <si>
    <t>July</t>
  </si>
  <si>
    <t>Melissa Rowland</t>
  </si>
  <si>
    <t>Brian Ruiz</t>
  </si>
  <si>
    <t>M31</t>
  </si>
  <si>
    <t>06314 Sanders Brook North Ginaton, SD 13921</t>
  </si>
  <si>
    <t>535-871-6788</t>
  </si>
  <si>
    <t>Thomas Lin</t>
  </si>
  <si>
    <t>1135.6000000000001</t>
  </si>
  <si>
    <t>Faridabad</t>
  </si>
  <si>
    <t>Pants</t>
  </si>
  <si>
    <t>Elizabeth Walker</t>
  </si>
  <si>
    <t>M18</t>
  </si>
  <si>
    <t>34937 Anthony Point Suite 869 North Brian, NH 34324</t>
  </si>
  <si>
    <t>001-190-519-8370x89059</t>
  </si>
  <si>
    <t>May</t>
  </si>
  <si>
    <t>Bruce Leonard</t>
  </si>
  <si>
    <t>Noida</t>
  </si>
  <si>
    <t>Donald Walker</t>
  </si>
  <si>
    <t>M11</t>
  </si>
  <si>
    <t>638 Doris Ridge Suite 116 Michelleberg, SD 06720</t>
  </si>
  <si>
    <t>+1-579-715-4264x6243</t>
  </si>
  <si>
    <t>Tracey Barnes</t>
  </si>
  <si>
    <t>Tamil Nadu</t>
  </si>
  <si>
    <t>Madurai</t>
  </si>
  <si>
    <t>Sweaters</t>
  </si>
  <si>
    <t>Emily Whitehead</t>
  </si>
  <si>
    <t>M56</t>
  </si>
  <si>
    <t>21285 John Ferry Suite 641 Amyside, IN 46086</t>
  </si>
  <si>
    <t>+1-681-005-5756x68861</t>
  </si>
  <si>
    <t>October</t>
  </si>
  <si>
    <t>Cindy Ramirez</t>
  </si>
  <si>
    <t>Rajasthan</t>
  </si>
  <si>
    <t>Heather Pollard</t>
  </si>
  <si>
    <t>M96</t>
  </si>
  <si>
    <t>240 Rojas Neck Rogerfurt, TN 47231</t>
  </si>
  <si>
    <t>001-515-517-6493x78873</t>
  </si>
  <si>
    <t>Courtney Morris</t>
  </si>
  <si>
    <t>Chhattisgarh</t>
  </si>
  <si>
    <t>Donna Cantrell</t>
  </si>
  <si>
    <t>M86</t>
  </si>
  <si>
    <t>24816 Adams Plaza Leslieshire, NM 27165</t>
  </si>
  <si>
    <t>001-318-326-8652x65339</t>
  </si>
  <si>
    <t>Sean Taylor</t>
  </si>
  <si>
    <t>6678.400000000001</t>
  </si>
  <si>
    <t>Bengaluru</t>
  </si>
  <si>
    <t>Sandra Burns</t>
  </si>
  <si>
    <t>M75</t>
  </si>
  <si>
    <t>468 Courtney Trail Apt. 647 Dominiqueside, SD 35375</t>
  </si>
  <si>
    <t>Shannon Kelly</t>
  </si>
  <si>
    <t>T-shirts</t>
  </si>
  <si>
    <t>Maria Parks</t>
  </si>
  <si>
    <t>M84</t>
  </si>
  <si>
    <t>589 William Valley Apt. 519 Michaelland, WI 71080</t>
  </si>
  <si>
    <t>929-212-1906x568</t>
  </si>
  <si>
    <t>September</t>
  </si>
  <si>
    <t>Brenda Gordon</t>
  </si>
  <si>
    <t>Agra</t>
  </si>
  <si>
    <t>Jason Parrish</t>
  </si>
  <si>
    <t>09369 Derek Forges East Crystalville, OR 21490</t>
  </si>
  <si>
    <t>+1-816-384-3133x2623</t>
  </si>
  <si>
    <t>Mark Perkins</t>
  </si>
  <si>
    <t>Thane</t>
  </si>
  <si>
    <t>Paul Garrett</t>
  </si>
  <si>
    <t>M50</t>
  </si>
  <si>
    <t>663 Judy Village Benjaminborough, CO 11270</t>
  </si>
  <si>
    <t>001-363-029-7262x7248</t>
  </si>
  <si>
    <t>Aaron Lewis</t>
  </si>
  <si>
    <t>Delhi</t>
  </si>
  <si>
    <t>Jeffrey Boyle</t>
  </si>
  <si>
    <t>M19</t>
  </si>
  <si>
    <t>8844 Robert Club Apt. 926 North Williamborough, SC 12197</t>
  </si>
  <si>
    <t>984-847-5274</t>
  </si>
  <si>
    <t>Tonya Manning</t>
  </si>
  <si>
    <t>Catherine Peters</t>
  </si>
  <si>
    <t>M58</t>
  </si>
  <si>
    <t>4853 Rodriguez Manor East Adam, ME 98389</t>
  </si>
  <si>
    <t>001-096-596-8912</t>
  </si>
  <si>
    <t>Shannon Jarvis</t>
  </si>
  <si>
    <t>Diane Johnson</t>
  </si>
  <si>
    <t>M38</t>
  </si>
  <si>
    <t>295 Dennis Burgs Stacymouth, GA 92749</t>
  </si>
  <si>
    <t>281.428.3975x69152</t>
  </si>
  <si>
    <t>Andre Fuentes</t>
  </si>
  <si>
    <t>3441.2000000000003</t>
  </si>
  <si>
    <t>Elizabeth Castillo</t>
  </si>
  <si>
    <t>M33</t>
  </si>
  <si>
    <t>750 Murray Station Suite 588 Port Dawnview, OK 57693</t>
  </si>
  <si>
    <t>505.850.8206x89811</t>
  </si>
  <si>
    <t>Kelly Braun</t>
  </si>
  <si>
    <t>Donald Horton</t>
  </si>
  <si>
    <t>M27</t>
  </si>
  <si>
    <t>Unit 5604 Box 6098 DPO AP 20626</t>
  </si>
  <si>
    <t>789-748-8733</t>
  </si>
  <si>
    <t>Donna Rodriguez</t>
  </si>
  <si>
    <t>Chandigarh</t>
  </si>
  <si>
    <t>Daniel Marshall</t>
  </si>
  <si>
    <t>M59</t>
  </si>
  <si>
    <t>PSC 5996, Box 0535 APO AP 11034</t>
  </si>
  <si>
    <t>(716)189-7958</t>
  </si>
  <si>
    <t>Michelle Torres</t>
  </si>
  <si>
    <t>3857.6000000000004</t>
  </si>
  <si>
    <t>Ranchi</t>
  </si>
  <si>
    <t>Marc Taylor</t>
  </si>
  <si>
    <t>PSC 8659, Box 8391 APO AA 17496</t>
  </si>
  <si>
    <t>Angela Buckley</t>
  </si>
  <si>
    <t>Julia Pruitt</t>
  </si>
  <si>
    <t>M5</t>
  </si>
  <si>
    <t>285 James Underpass Apt. 258 Martinland, OH 31985</t>
  </si>
  <si>
    <t>(252)789-2394</t>
  </si>
  <si>
    <t>Monica Meyer</t>
  </si>
  <si>
    <t>3657.6000000000004</t>
  </si>
  <si>
    <t>Mysuru</t>
  </si>
  <si>
    <t>Eddie Ramirez</t>
  </si>
  <si>
    <t>M67</t>
  </si>
  <si>
    <t>219 Whitaker Shoal Suite 749 Michaelberg, FL 47503</t>
  </si>
  <si>
    <t>001-977-889-9636x509</t>
  </si>
  <si>
    <t>Larry West</t>
  </si>
  <si>
    <t>Courtney White</t>
  </si>
  <si>
    <t>M95</t>
  </si>
  <si>
    <t>013 Timothy Tunnel Suite 710 Mauricetown, NH 39270</t>
  </si>
  <si>
    <t>(192)419-5193</t>
  </si>
  <si>
    <t>Morgan Gonzales</t>
  </si>
  <si>
    <t>Vadodara</t>
  </si>
  <si>
    <t>Tammy Lopez</t>
  </si>
  <si>
    <t>M47</t>
  </si>
  <si>
    <t>19303 Kaitlyn Club South Rose, SC 87962</t>
  </si>
  <si>
    <t>Timothy Jackson</t>
  </si>
  <si>
    <t>1581.6000000000001</t>
  </si>
  <si>
    <t>Jammu</t>
  </si>
  <si>
    <t>Jonathan Mack</t>
  </si>
  <si>
    <t>M45</t>
  </si>
  <si>
    <t>4596 Odonnell Vista Owenburgh, SC 64451</t>
  </si>
  <si>
    <t>539.813.0067x590</t>
  </si>
  <si>
    <t>December</t>
  </si>
  <si>
    <t>Rachel Bass</t>
  </si>
  <si>
    <t>Varanasi</t>
  </si>
  <si>
    <t>Andrew James</t>
  </si>
  <si>
    <t>M35</t>
  </si>
  <si>
    <t>3538 Lindsey Roads Apt. 818 New Samuel, CA 78166</t>
  </si>
  <si>
    <t>Connie Cox</t>
  </si>
  <si>
    <t>7003.200000000001</t>
  </si>
  <si>
    <t>Visakhapatnam</t>
  </si>
  <si>
    <t>Matthew Clark MD</t>
  </si>
  <si>
    <t>M22</t>
  </si>
  <si>
    <t>657 Steven Summit Lake Jason, TX 86831</t>
  </si>
  <si>
    <t>101-736-4310x6378</t>
  </si>
  <si>
    <t>Corey Nichols</t>
  </si>
  <si>
    <t>2371.2000000000003</t>
  </si>
  <si>
    <t>Bhopal</t>
  </si>
  <si>
    <t>Christopher Chambers</t>
  </si>
  <si>
    <t>M55</t>
  </si>
  <si>
    <t>451 Ward Course Apt. 364 South Sarahhaven, AZ 70285</t>
  </si>
  <si>
    <t>+1-314-754-0481x0845</t>
  </si>
  <si>
    <t>Elizabeth Martin</t>
  </si>
  <si>
    <t>4083.2000000000003</t>
  </si>
  <si>
    <t>Dawn Perez</t>
  </si>
  <si>
    <t>M80</t>
  </si>
  <si>
    <t>842 Cameron Road Cooperfurt, MD 35663</t>
  </si>
  <si>
    <t>840-652-3474x81658</t>
  </si>
  <si>
    <t>Christopher Burns MD</t>
  </si>
  <si>
    <t>Nathan Martinez</t>
  </si>
  <si>
    <t>M41</t>
  </si>
  <si>
    <t>0865 Knight Garden Suite 435 Michaelborough, MN 99314</t>
  </si>
  <si>
    <t>500-222-4196x881</t>
  </si>
  <si>
    <t>Andrew Ferguson</t>
  </si>
  <si>
    <t>Indore</t>
  </si>
  <si>
    <t>Erin Conner</t>
  </si>
  <si>
    <t>M44</t>
  </si>
  <si>
    <t>630 Anderson Valley Carlymouth, KY 77205</t>
  </si>
  <si>
    <t>483.332.6287</t>
  </si>
  <si>
    <t>Jenny Montgomery</t>
  </si>
  <si>
    <t>227.60000000000002</t>
  </si>
  <si>
    <t>Pamela Dawson</t>
  </si>
  <si>
    <t>Unit 3662 Box 4688 DPO AP 58146</t>
  </si>
  <si>
    <t>+1-768-217-0501x149</t>
  </si>
  <si>
    <t>Diana Allen MD</t>
  </si>
  <si>
    <t>Gregory Wilson</t>
  </si>
  <si>
    <t>648 Ruiz Pike Port Brianfurt, MI 14514</t>
  </si>
  <si>
    <t>358-781-2520x85502</t>
  </si>
  <si>
    <t>Tammy Morales</t>
  </si>
  <si>
    <t>1956.8000000000002</t>
  </si>
  <si>
    <t>Rachel Dawson</t>
  </si>
  <si>
    <t>M6</t>
  </si>
  <si>
    <t>175 Lori Burg Suite 554 West Brandonfort, IN 43181</t>
  </si>
  <si>
    <t>(104)371-4195x230</t>
  </si>
  <si>
    <t>Jennifer Nguyen</t>
  </si>
  <si>
    <t>Natalie Perkins</t>
  </si>
  <si>
    <t>M1</t>
  </si>
  <si>
    <t>14040 Douglas Canyon Suite 532 Davidshire, ND 86912</t>
  </si>
  <si>
    <t>677.852.3183x499</t>
  </si>
  <si>
    <t>Angela Vincent</t>
  </si>
  <si>
    <t>Kolhapur</t>
  </si>
  <si>
    <t>Samuel Blair</t>
  </si>
  <si>
    <t>M37</t>
  </si>
  <si>
    <t>USNS Sellers FPO AE 41364</t>
  </si>
  <si>
    <t>734.062.7773x051</t>
  </si>
  <si>
    <t>Vanessa Garrison</t>
  </si>
  <si>
    <t>2353.2000000000003</t>
  </si>
  <si>
    <t>Jacqueline Brown</t>
  </si>
  <si>
    <t>2862 Stafford Ville New Kimberly, NH 46526</t>
  </si>
  <si>
    <t>(173)437-7640x8529</t>
  </si>
  <si>
    <t>Eric Gordon</t>
  </si>
  <si>
    <t>Kathleen Acevedo</t>
  </si>
  <si>
    <t>40699 Michael Springs East Patricia, NM 81150</t>
  </si>
  <si>
    <t>(258)356-1368</t>
  </si>
  <si>
    <t>Clarence Turner</t>
  </si>
  <si>
    <t>6907.200000000001</t>
  </si>
  <si>
    <t>Christina Cox</t>
  </si>
  <si>
    <t>M8</t>
  </si>
  <si>
    <t>594 Jones Isle Apt. 388 South Jackton, KY 76236</t>
  </si>
  <si>
    <t>785-947-0019x11601</t>
  </si>
  <si>
    <t>Jennifer Williams</t>
  </si>
  <si>
    <t>Solapur</t>
  </si>
  <si>
    <t>Anthony Nash</t>
  </si>
  <si>
    <t>PSC 6909, Box 8714 APO AP 08536</t>
  </si>
  <si>
    <t>+1-372-130-4939x9016</t>
  </si>
  <si>
    <t>Jeffrey Shaw</t>
  </si>
  <si>
    <t>838.8000000000001</t>
  </si>
  <si>
    <t>Jeffrey Johnson</t>
  </si>
  <si>
    <t>M85</t>
  </si>
  <si>
    <t>2199 Scott Bridge Port Catherinemouth, WY 89354</t>
  </si>
  <si>
    <t>(231)062-6049x1974</t>
  </si>
  <si>
    <t>Courtney Edwards</t>
  </si>
  <si>
    <t>Rajkot</t>
  </si>
  <si>
    <t>Ryan Brown</t>
  </si>
  <si>
    <t>M98</t>
  </si>
  <si>
    <t>522 Maria Inlet South Marissafort, KS 81324</t>
  </si>
  <si>
    <t>942-692-9481x12911</t>
  </si>
  <si>
    <t>Stephanie Rodriguez</t>
  </si>
  <si>
    <t>Shirts</t>
  </si>
  <si>
    <t>Patricia Brock</t>
  </si>
  <si>
    <t>8677 Michael Key West Dwaynefurt, MD 34063</t>
  </si>
  <si>
    <t>070-043-1033</t>
  </si>
  <si>
    <t>Jody Stewart</t>
  </si>
  <si>
    <t>Donna Mccoy</t>
  </si>
  <si>
    <t>M81</t>
  </si>
  <si>
    <t>0699 Jose Rapid Suite 698 New Ryan, WY 97159</t>
  </si>
  <si>
    <t>Kelly Smith DDS</t>
  </si>
  <si>
    <t>Chennai</t>
  </si>
  <si>
    <t>Dennis Price</t>
  </si>
  <si>
    <t>M28</t>
  </si>
  <si>
    <t>718 Alyssa Vista North Jacobburgh, CT 22192</t>
  </si>
  <si>
    <t>936-851-8073</t>
  </si>
  <si>
    <t>Keith Smith</t>
  </si>
  <si>
    <t>1089.6000000000001</t>
  </si>
  <si>
    <t>Daisy Hayes</t>
  </si>
  <si>
    <t>M36</t>
  </si>
  <si>
    <t>USCGC Jacobson FPO AA 42980</t>
  </si>
  <si>
    <t>485-650-2727</t>
  </si>
  <si>
    <t>John Jordan</t>
  </si>
  <si>
    <t>Lori Brooks</t>
  </si>
  <si>
    <t>4434 Rivers Port Suite 846 Morenoton, KY 40611</t>
  </si>
  <si>
    <t>600-488-5798x21810</t>
  </si>
  <si>
    <t>Ashley Green</t>
  </si>
  <si>
    <t>Kanpur</t>
  </si>
  <si>
    <t>Dr. Christina Clarke DVM</t>
  </si>
  <si>
    <t>284 Samantha Mountain Suite 056 Michaelbury, OH 87031</t>
  </si>
  <si>
    <t>(342)569-5507x0146</t>
  </si>
  <si>
    <t>Daniel Jones</t>
  </si>
  <si>
    <t>Jennifer Morales</t>
  </si>
  <si>
    <t>Unit 4249 Box 1047 DPO AA 06604</t>
  </si>
  <si>
    <t>(099)630-9165x78598</t>
  </si>
  <si>
    <t>Michelle Davenport</t>
  </si>
  <si>
    <t>Katie Hernandez</t>
  </si>
  <si>
    <t>207 Denise Cliff Apt. 335 Port Scottshire, GA 88867</t>
  </si>
  <si>
    <t>816-566-1517</t>
  </si>
  <si>
    <t>Jennifer Barrera</t>
  </si>
  <si>
    <t>Darren Cole</t>
  </si>
  <si>
    <t>M72</t>
  </si>
  <si>
    <t>8323 Carmen Port Apt. 220 Johnsonmouth, DC 16138</t>
  </si>
  <si>
    <t>+1-699-870-2801x312</t>
  </si>
  <si>
    <t>Marc Watson</t>
  </si>
  <si>
    <t>Anthony Brown</t>
  </si>
  <si>
    <t>359 Annette River Amandamouth, PA 61197</t>
  </si>
  <si>
    <t>+1-293-419-2220x0964</t>
  </si>
  <si>
    <t>Yvette Mendez</t>
  </si>
  <si>
    <t>3511.2000000000003</t>
  </si>
  <si>
    <t>Thomas Mora</t>
  </si>
  <si>
    <t>59535 Woods Knolls Apt. 126 Debramouth, AZ 11206</t>
  </si>
  <si>
    <t>497-259-4627x777</t>
  </si>
  <si>
    <t>Parker Jones</t>
  </si>
  <si>
    <t>Monique Harris</t>
  </si>
  <si>
    <t>USCGC Williams FPO AA 72236</t>
  </si>
  <si>
    <t>241-322-7659</t>
  </si>
  <si>
    <t>Susan Hill</t>
  </si>
  <si>
    <t>Kochi</t>
  </si>
  <si>
    <t>Sarah Roman</t>
  </si>
  <si>
    <t>7384 Christopher Dale Apt. 560 Kathrynmouth, MD 67851</t>
  </si>
  <si>
    <t>393-522-7379x8476</t>
  </si>
  <si>
    <t>Michaela King</t>
  </si>
  <si>
    <t>Joseph Stone</t>
  </si>
  <si>
    <t>M43</t>
  </si>
  <si>
    <t>00455 Stacy Squares Apt. 796 Jessehaven, OH 75749</t>
  </si>
  <si>
    <t>295.319.0559x183</t>
  </si>
  <si>
    <t>Theresa Cook</t>
  </si>
  <si>
    <t>Nagpur</t>
  </si>
  <si>
    <t>Vickie Willis</t>
  </si>
  <si>
    <t>M21</t>
  </si>
  <si>
    <t>Unit 1980 Box 0163 DPO AP 36576</t>
  </si>
  <si>
    <t>+1-633-653-4033x4040</t>
  </si>
  <si>
    <t>Edward Christensen</t>
  </si>
  <si>
    <t>Jennifer Reed</t>
  </si>
  <si>
    <t>M32</t>
  </si>
  <si>
    <t>7718 Robert Mount Apt. 731 South Suzanne, NV 25858</t>
  </si>
  <si>
    <t>+1-174-654-4386x7819</t>
  </si>
  <si>
    <t>Melissa Watkins</t>
  </si>
  <si>
    <t>4414.400000000001</t>
  </si>
  <si>
    <t>Cody Morris</t>
  </si>
  <si>
    <t>M65</t>
  </si>
  <si>
    <t>266 Salazar Inlet Apt. 832 Novaktown, UT 58314</t>
  </si>
  <si>
    <t>001-726-607-8926x04228</t>
  </si>
  <si>
    <t>John Sutton</t>
  </si>
  <si>
    <t>Kenneth Roberts</t>
  </si>
  <si>
    <t>92459 Reese River North Amberville, NJ 96825</t>
  </si>
  <si>
    <t>(765)322-5577</t>
  </si>
  <si>
    <t>Angel Booth</t>
  </si>
  <si>
    <t>Surat</t>
  </si>
  <si>
    <t>Kara Harris</t>
  </si>
  <si>
    <t>245 Travis Villages Suite 603 South Chloe, TN 80318</t>
  </si>
  <si>
    <t>001-738-846-6518x803</t>
  </si>
  <si>
    <t>Kayla Cordova</t>
  </si>
  <si>
    <t>Stephanie King</t>
  </si>
  <si>
    <t>630 Moore Plaza East Michael, SD 02592</t>
  </si>
  <si>
    <t>+1-391-835-7280x14970</t>
  </si>
  <si>
    <t>Henry Byrd</t>
  </si>
  <si>
    <t>Brittany Clark</t>
  </si>
  <si>
    <t>424 Samantha Harbors Haileyberg, OH 25946</t>
  </si>
  <si>
    <t>455-840-0214x75210</t>
  </si>
  <si>
    <t>Robert Williams</t>
  </si>
  <si>
    <t>4947.200000000001</t>
  </si>
  <si>
    <t>Jennifer French</t>
  </si>
  <si>
    <t>11157 Jessica Avenue East Robertchester, GA 34955</t>
  </si>
  <si>
    <t>003.456.8233</t>
  </si>
  <si>
    <t>Ms. Mary Horton</t>
  </si>
  <si>
    <t>Mr. Christian Baker</t>
  </si>
  <si>
    <t>522 Shelley Fort Suite 210 New Nancy, NM 37864</t>
  </si>
  <si>
    <t>Reginald Cook</t>
  </si>
  <si>
    <t>George Olson</t>
  </si>
  <si>
    <t>72536 Jasmine Forks Apt. 439 East Paulmouth, MN 44671</t>
  </si>
  <si>
    <t>+1-641-016-3884x4741</t>
  </si>
  <si>
    <t>Alyssa Stanton</t>
  </si>
  <si>
    <t>Pondicherry</t>
  </si>
  <si>
    <t>Monica Myers</t>
  </si>
  <si>
    <t>9307 Hernandez Lock Apt. 562 Benjaminchester, IA 87028</t>
  </si>
  <si>
    <t>+1-796-977-1954x986</t>
  </si>
  <si>
    <t>Jonathan Munoz</t>
  </si>
  <si>
    <t>1517.6000000000001</t>
  </si>
  <si>
    <t>Elizabeth Alexander</t>
  </si>
  <si>
    <t>371 Anderson Branch Apt. 983 West Cory, OK 81189</t>
  </si>
  <si>
    <t>001-585-144-6442x2381</t>
  </si>
  <si>
    <t>Chad Johnson</t>
  </si>
  <si>
    <t>Bruce Odonnell</t>
  </si>
  <si>
    <t>M52</t>
  </si>
  <si>
    <t>435 Jennifer Curve Suite 028 Jessicaside, MS 33050</t>
  </si>
  <si>
    <t>Steve Gibson</t>
  </si>
  <si>
    <t>Briana Vaughan</t>
  </si>
  <si>
    <t>M61</t>
  </si>
  <si>
    <t>72473 Daniel Pass South Rebeccaburgh, FL 89243</t>
  </si>
  <si>
    <t>645-714-9676x0226</t>
  </si>
  <si>
    <t>Jennifer Nichols</t>
  </si>
  <si>
    <t>James Brooks</t>
  </si>
  <si>
    <t>M76</t>
  </si>
  <si>
    <t>85356 Cory Estate Apt. 775 Davistown, CO 65845</t>
  </si>
  <si>
    <t>(888)923-8687</t>
  </si>
  <si>
    <t>Travis Shaffer</t>
  </si>
  <si>
    <t>Courtney Smith</t>
  </si>
  <si>
    <t>9034 Norman River West Carlborough, UT 15943</t>
  </si>
  <si>
    <t>927-290-5762x103</t>
  </si>
  <si>
    <t>Melissa Cunningham</t>
  </si>
  <si>
    <t>Natalie Perez</t>
  </si>
  <si>
    <t>M83</t>
  </si>
  <si>
    <t>7718 Cruz Gateway Apt. 331 Lake Matthewburgh, NV 13314</t>
  </si>
  <si>
    <t>(120)605-6719x14970</t>
  </si>
  <si>
    <t>Vincent Collins</t>
  </si>
  <si>
    <t>4574.400000000001</t>
  </si>
  <si>
    <t>Ethan Howe</t>
  </si>
  <si>
    <t>PSC 1255, Box 4578 APO AP 19907</t>
  </si>
  <si>
    <t>001-063-797-9531x741</t>
  </si>
  <si>
    <t>Billy Jackson</t>
  </si>
  <si>
    <t>Clayton Gibson</t>
  </si>
  <si>
    <t>M3</t>
  </si>
  <si>
    <t>098 Jon Stravenue Apt. 012 Lake Michael, SC 64279</t>
  </si>
  <si>
    <t>291-085-5784x9548</t>
  </si>
  <si>
    <t>Shannon Martin</t>
  </si>
  <si>
    <t>4886.400000000001</t>
  </si>
  <si>
    <t>Goa</t>
  </si>
  <si>
    <t>Angela Larson</t>
  </si>
  <si>
    <t>4541 Foster Fall Apt. 037 East Mark, CT 21382</t>
  </si>
  <si>
    <t>142-142-8778</t>
  </si>
  <si>
    <t>Abigail Coleman</t>
  </si>
  <si>
    <t>Nicole Perez</t>
  </si>
  <si>
    <t>5041 Porter Village Greenside, SD 76073</t>
  </si>
  <si>
    <t>(533)337-8058x313</t>
  </si>
  <si>
    <t>Kurt Hickman</t>
  </si>
  <si>
    <t>3187.2000000000003</t>
  </si>
  <si>
    <t>Richard Bryan</t>
  </si>
  <si>
    <t>239 Elizabeth Canyon Suite 939 South Monique, ID 66968</t>
  </si>
  <si>
    <t>Abigail Wright</t>
  </si>
  <si>
    <t>Mumbai</t>
  </si>
  <si>
    <t>Katherine Rowland</t>
  </si>
  <si>
    <t>0373 Perry Parkway Nguyenchester, SD 99426</t>
  </si>
  <si>
    <t>483.098.8812x01311</t>
  </si>
  <si>
    <t>Daniel Ruiz</t>
  </si>
  <si>
    <t>Monica Maxwell</t>
  </si>
  <si>
    <t>3380 Laurie Crescent Barbaraburgh, NJ 17295</t>
  </si>
  <si>
    <t>661-631-8077x5594</t>
  </si>
  <si>
    <t>Timothy Rangel</t>
  </si>
  <si>
    <t>Elizabeth Scott</t>
  </si>
  <si>
    <t>PSC 7154, Box 4514 APO AP 97113</t>
  </si>
  <si>
    <t>+1-956-278-1580x6387</t>
  </si>
  <si>
    <t>Jessica Moore</t>
  </si>
  <si>
    <t>Michael Burton</t>
  </si>
  <si>
    <t>81498 William Lodge Apt. 121 Masseyland, CA 11640</t>
  </si>
  <si>
    <t>+1-629-021-8722x7298</t>
  </si>
  <si>
    <t>Lori Richardson</t>
  </si>
  <si>
    <t>Kenneth Davis</t>
  </si>
  <si>
    <t>M2</t>
  </si>
  <si>
    <t>USNV Dyer FPO AE 08693</t>
  </si>
  <si>
    <t>001-053-813-8789x625</t>
  </si>
  <si>
    <t>Denise Young</t>
  </si>
  <si>
    <t>Pune</t>
  </si>
  <si>
    <t>Rachel Oliver</t>
  </si>
  <si>
    <t>154 Christopher Forges South Joshua, KS 23568</t>
  </si>
  <si>
    <t>George Santos</t>
  </si>
  <si>
    <t>862.8000000000001</t>
  </si>
  <si>
    <t>Rodney Flowers</t>
  </si>
  <si>
    <t>M29</t>
  </si>
  <si>
    <t>115 Lauren Cove West Scottfort, MD 64508</t>
  </si>
  <si>
    <t>Joel Allen</t>
  </si>
  <si>
    <t>Christopher Le</t>
  </si>
  <si>
    <t>4641 Daniel Fall West Amandastad, MN 79578</t>
  </si>
  <si>
    <t>(223)267-2202</t>
  </si>
  <si>
    <t>David Mooney</t>
  </si>
  <si>
    <t>1215.6000000000001</t>
  </si>
  <si>
    <t>Aurangabad</t>
  </si>
  <si>
    <t>Sarah Brown</t>
  </si>
  <si>
    <t>9694 Paul Junctions Gregorystad, AR 04774</t>
  </si>
  <si>
    <t>637-176-5725</t>
  </si>
  <si>
    <t>Shawn Jones</t>
  </si>
  <si>
    <t>518.8000000000001</t>
  </si>
  <si>
    <t>Meerut</t>
  </si>
  <si>
    <t>April Cox</t>
  </si>
  <si>
    <t>M60</t>
  </si>
  <si>
    <t>8077 Smith Springs Lake Jessicafurt, WY 33799</t>
  </si>
  <si>
    <t>701-553-6352x55906</t>
  </si>
  <si>
    <t>Susan Jackson</t>
  </si>
  <si>
    <t>Judith Ayers</t>
  </si>
  <si>
    <t>Unit 3901 Box 0286 DPO AP 67783</t>
  </si>
  <si>
    <t>(876)452-5424</t>
  </si>
  <si>
    <t>Krista Boyer</t>
  </si>
  <si>
    <t>Sherry Andrews</t>
  </si>
  <si>
    <t>73245 Dougherty Prairie Apt. 870 North Kendraport, OR 20268</t>
  </si>
  <si>
    <t>Brittany Blake</t>
  </si>
  <si>
    <t>976.8000000000001</t>
  </si>
  <si>
    <t>Julia Benson</t>
  </si>
  <si>
    <t>641 Franco Inlet Apt. 329 South Steven, CA 92024</t>
  </si>
  <si>
    <t>+1-955-277-6185x6422</t>
  </si>
  <si>
    <t>Christopher Smith</t>
  </si>
  <si>
    <t>2643.2000000000003</t>
  </si>
  <si>
    <t>Earl Smith</t>
  </si>
  <si>
    <t>USS Schmidt FPO AA 37017</t>
  </si>
  <si>
    <t>502-597-8956</t>
  </si>
  <si>
    <t>Wayne Jones</t>
  </si>
  <si>
    <t>948.8000000000001</t>
  </si>
  <si>
    <t>Mario Romero</t>
  </si>
  <si>
    <t>M51</t>
  </si>
  <si>
    <t>0916 Davis Junction Apt. 169 Gonzalezberg, UT 75723</t>
  </si>
  <si>
    <t>517-306-5894</t>
  </si>
  <si>
    <t>Ashley Serrano</t>
  </si>
  <si>
    <t>Andrea Fowler</t>
  </si>
  <si>
    <t>M49</t>
  </si>
  <si>
    <t>767 Duane Shoal Apt. 639 New Sherry, MI 49299</t>
  </si>
  <si>
    <t>(477)846-8901x764</t>
  </si>
  <si>
    <t>Paul Kennedy</t>
  </si>
  <si>
    <t>Randy Woods</t>
  </si>
  <si>
    <t>969 John Turnpike Apt. 786 North Guy, MT 77498</t>
  </si>
  <si>
    <t>115.168.1262</t>
  </si>
  <si>
    <t>Beth Harris</t>
  </si>
  <si>
    <t>Mr. Aaron Campbell</t>
  </si>
  <si>
    <t>M90</t>
  </si>
  <si>
    <t>040 Clark Underpass New Juliemouth, CA 77422</t>
  </si>
  <si>
    <t>Jessica Wade</t>
  </si>
  <si>
    <t>Richard Peterson</t>
  </si>
  <si>
    <t>293 Allen Valleys West Michael, RI 63572</t>
  </si>
  <si>
    <t>Christopher Beltran</t>
  </si>
  <si>
    <t>Jaipur</t>
  </si>
  <si>
    <t>Cheryl Cain</t>
  </si>
  <si>
    <t>4096 Gilbert Mission Apt. 438 Port Barry, TX 30535</t>
  </si>
  <si>
    <t>484-978-3618x4413</t>
  </si>
  <si>
    <t>Calvin Haney</t>
  </si>
  <si>
    <t>New Delhi</t>
  </si>
  <si>
    <t>Dr. Cynthia Woodard</t>
  </si>
  <si>
    <t>72198 Marcus Centers Suite 421 East Johnberg, DC 81007</t>
  </si>
  <si>
    <t>+1-381-877-0922x265</t>
  </si>
  <si>
    <t>Chad Torres</t>
  </si>
  <si>
    <t>Satara</t>
  </si>
  <si>
    <t>Cody Brown</t>
  </si>
  <si>
    <t>M10</t>
  </si>
  <si>
    <t>29951 Davis Motorway Port Marcuston, HI 53767</t>
  </si>
  <si>
    <t>+1-098-070-0452x995</t>
  </si>
  <si>
    <t>Michael Barber</t>
  </si>
  <si>
    <t>Michelle Richards</t>
  </si>
  <si>
    <t>8862 Kara Light Apt. 679 Lake Karenshire, NM 54405</t>
  </si>
  <si>
    <t>(900)945-1336x547</t>
  </si>
  <si>
    <t>Debra Galvan</t>
  </si>
  <si>
    <t>3171.6000000000004</t>
  </si>
  <si>
    <t>Anthony Lopez</t>
  </si>
  <si>
    <t>USS Thomas FPO AP 73808</t>
  </si>
  <si>
    <t>214.251.1230</t>
  </si>
  <si>
    <t>Jay Robinson</t>
  </si>
  <si>
    <t>3445.2000000000003</t>
  </si>
  <si>
    <t>Coimbatore</t>
  </si>
  <si>
    <t>Carla White</t>
  </si>
  <si>
    <t>308 Elizabeth Forges West Jamesville, MO 74432</t>
  </si>
  <si>
    <t>(787)169-4763</t>
  </si>
  <si>
    <t>Kelly Barton</t>
  </si>
  <si>
    <t>Shannon Mitchell</t>
  </si>
  <si>
    <t>2742 Margaret Wells Aaronborough, NV 07692</t>
  </si>
  <si>
    <t>366.059.5394</t>
  </si>
  <si>
    <t>Robert Gates</t>
  </si>
  <si>
    <t>Kathy Ferrell</t>
  </si>
  <si>
    <t>9431 Young Circle Colemantown, MD 85309</t>
  </si>
  <si>
    <t>Robert Barnes</t>
  </si>
  <si>
    <t>Sarah Berry</t>
  </si>
  <si>
    <t>6768 Thompson Isle Apt. 395 Jacquelineburgh, NM 62409</t>
  </si>
  <si>
    <t>Steven Dickson</t>
  </si>
  <si>
    <t>3633.6000000000004</t>
  </si>
  <si>
    <t>Michael Gray</t>
  </si>
  <si>
    <t>M46</t>
  </si>
  <si>
    <t>23952 Lauren Avenue Lake Natalie, HI 09698</t>
  </si>
  <si>
    <t>001-727-761-9477</t>
  </si>
  <si>
    <t>Chelsea Wilson</t>
  </si>
  <si>
    <t>Jessica Jones</t>
  </si>
  <si>
    <t>57794 Pugh Drive Suite 816 Lake Grace, MI 15499</t>
  </si>
  <si>
    <t>858-936-3434</t>
  </si>
  <si>
    <t>Susan Keller</t>
  </si>
  <si>
    <t>Jon Adams DDS</t>
  </si>
  <si>
    <t>14158 Diaz Isle Apt. 786 South Phillipfurt, UT 51624</t>
  </si>
  <si>
    <t>Mindy Barry</t>
  </si>
  <si>
    <t>Michael Klein</t>
  </si>
  <si>
    <t>05371 Chaney Motorway Jenniferborough, AL 95765</t>
  </si>
  <si>
    <t>(058)080-8609</t>
  </si>
  <si>
    <t>Elizabeth West</t>
  </si>
  <si>
    <t>Tracie Prince</t>
  </si>
  <si>
    <t>M53</t>
  </si>
  <si>
    <t>32008 Laura Forest West Herbertville, AR 85618</t>
  </si>
  <si>
    <t>693-365-7945x03511</t>
  </si>
  <si>
    <t>Mary Olson</t>
  </si>
  <si>
    <t>2291.2000000000003</t>
  </si>
  <si>
    <t>Gregg Lopez</t>
  </si>
  <si>
    <t>75789 Bonnie Court Blevinsfort, NV 40341</t>
  </si>
  <si>
    <t>770.395.0881x50437</t>
  </si>
  <si>
    <t>Anna Bean DVM</t>
  </si>
  <si>
    <t>Yvonne Weiss</t>
  </si>
  <si>
    <t>M26</t>
  </si>
  <si>
    <t>5692 Rodriguez Freeway Tamaraview, UT 64204</t>
  </si>
  <si>
    <t>425.873.2272x370</t>
  </si>
  <si>
    <t>Mark Hays</t>
  </si>
  <si>
    <t>Veronica Cuevas</t>
  </si>
  <si>
    <t>11621 Amanda Glens Apt. 890 West Zacharyton, VT 79178</t>
  </si>
  <si>
    <t>(025)406-2886</t>
  </si>
  <si>
    <t>Brenda Sanford</t>
  </si>
  <si>
    <t>1984.8000000000002</t>
  </si>
  <si>
    <t>Eric Johnson</t>
  </si>
  <si>
    <t>0854 Vance Street Suite 554 East Jessicaville, DE 58351</t>
  </si>
  <si>
    <t>454.106.4783</t>
  </si>
  <si>
    <t>Garrett Erickson</t>
  </si>
  <si>
    <t>Tammy Martinez</t>
  </si>
  <si>
    <t>57812 Rhonda Stream Suite 602 New Daniel, SC 99084</t>
  </si>
  <si>
    <t>993.366.2107</t>
  </si>
  <si>
    <t>Jennifer Blanchard</t>
  </si>
  <si>
    <t>Alexis Spence</t>
  </si>
  <si>
    <t>8450 Michaela Mountain Coxfort, OK 08030</t>
  </si>
  <si>
    <t>(731)648-5402x92578</t>
  </si>
  <si>
    <t>Joshua Burnett</t>
  </si>
  <si>
    <t>Cindy Johnson DDS</t>
  </si>
  <si>
    <t>48650 Gregory Meadows Josephside, TN 64075</t>
  </si>
  <si>
    <t>328.912.5273</t>
  </si>
  <si>
    <t>Andrea Figueroa</t>
  </si>
  <si>
    <t>Brett Hernandez</t>
  </si>
  <si>
    <t>108 Sharp Springs Apt. 830 Kathrynmouth, OK 86321</t>
  </si>
  <si>
    <t>797-609-4654</t>
  </si>
  <si>
    <t>Anne Smith</t>
  </si>
  <si>
    <t>Anthony Arias</t>
  </si>
  <si>
    <t>USS Hale FPO AP 96253</t>
  </si>
  <si>
    <t>(289)971-8631</t>
  </si>
  <si>
    <t>Benjamin Spence</t>
  </si>
  <si>
    <t>Stephanie Montgomery</t>
  </si>
  <si>
    <t>693 Parks Flats Dudleyville, MI 82485</t>
  </si>
  <si>
    <t>585-385-2302</t>
  </si>
  <si>
    <t>Matthew Barron</t>
  </si>
  <si>
    <t>David House</t>
  </si>
  <si>
    <t>Unit 7931 Box 8164 DPO AE 72185</t>
  </si>
  <si>
    <t>606.634.5202x6251</t>
  </si>
  <si>
    <t>Scott Watson</t>
  </si>
  <si>
    <t>3465.6000000000004</t>
  </si>
  <si>
    <t>Daniel Franklin</t>
  </si>
  <si>
    <t>501 Jenkins Brook Angelaberg, MS 41948</t>
  </si>
  <si>
    <t>001-123-521-8613x524</t>
  </si>
  <si>
    <t>Deborah Barajas</t>
  </si>
  <si>
    <t>Nathaniel Adams</t>
  </si>
  <si>
    <t>50065 David Drive Palmerside, LA 03250</t>
  </si>
  <si>
    <t>(918)804-9758x881</t>
  </si>
  <si>
    <t>Angela Jordan</t>
  </si>
  <si>
    <t>Breanna Hernandez</t>
  </si>
  <si>
    <t>M57</t>
  </si>
  <si>
    <t>76988 Obrien Ways Suite 704 New Christina, NH 22004</t>
  </si>
  <si>
    <t>+1-854-380-6052x5891</t>
  </si>
  <si>
    <t>Nicole Estrada</t>
  </si>
  <si>
    <t>John Horn</t>
  </si>
  <si>
    <t>M16</t>
  </si>
  <si>
    <t>15265 Susan Crest Suite 501 West Elizabethview, FL 50944</t>
  </si>
  <si>
    <t>119.458.7548x055</t>
  </si>
  <si>
    <t>Andrew Parker</t>
  </si>
  <si>
    <t>6840.400000000001</t>
  </si>
  <si>
    <t>Robert Houston</t>
  </si>
  <si>
    <t>26431 Schultz Mount Suite 386 South Kimberlyton, PA 79921</t>
  </si>
  <si>
    <t>001-069-543-6483x9407</t>
  </si>
  <si>
    <t>Robert Warren</t>
  </si>
  <si>
    <t>1769.6000000000001</t>
  </si>
  <si>
    <t>Dylan Garner Jr.</t>
  </si>
  <si>
    <t>M7</t>
  </si>
  <si>
    <t>141 Peterson Courts West Joshua, CT 86735</t>
  </si>
  <si>
    <t>525.575.4541x040</t>
  </si>
  <si>
    <t>Steven Delgado</t>
  </si>
  <si>
    <t>Steven Williams</t>
  </si>
  <si>
    <t>21190 Johnson Drive Apt. 419 West Samantha, ME 67849</t>
  </si>
  <si>
    <t>268.683.6366x225</t>
  </si>
  <si>
    <t>Shawn Mckinney</t>
  </si>
  <si>
    <t>1396.8000000000002</t>
  </si>
  <si>
    <t>Wendy Griffith</t>
  </si>
  <si>
    <t>Unit 6284 Box 7730 DPO AE 78221</t>
  </si>
  <si>
    <t>+1-192-232-9418x178</t>
  </si>
  <si>
    <t>Laura Mooney</t>
  </si>
  <si>
    <t>2985.6000000000004</t>
  </si>
  <si>
    <t>Benjamin Mata</t>
  </si>
  <si>
    <t>357 Fuentes Curve Apt. 220 Hurstport, WA 38029</t>
  </si>
  <si>
    <t>959-898-1032x2759</t>
  </si>
  <si>
    <t>Holly Walker</t>
  </si>
  <si>
    <t>Melissa Wilson</t>
  </si>
  <si>
    <t>67265 Sophia Isle Apt. 914 South Laurie, VT 46112</t>
  </si>
  <si>
    <t>784-522-8346x92294</t>
  </si>
  <si>
    <t>Rebecca Stafford</t>
  </si>
  <si>
    <t>2829.6000000000004</t>
  </si>
  <si>
    <t>Valerie Garner</t>
  </si>
  <si>
    <t>USS Kennedy FPO AE 78632</t>
  </si>
  <si>
    <t>519-407-1882</t>
  </si>
  <si>
    <t>Tracey Flores</t>
  </si>
  <si>
    <t>5798.400000000001</t>
  </si>
  <si>
    <t>Adam Hart</t>
  </si>
  <si>
    <t>171 Ross Canyon South Erin, OH 56357</t>
  </si>
  <si>
    <t>388.007.8422x65837</t>
  </si>
  <si>
    <t>Mary Griffin</t>
  </si>
  <si>
    <t>Deanna Mueller</t>
  </si>
  <si>
    <t>7102 Long Overpass Suite 108 South Claytonview, DE 20904</t>
  </si>
  <si>
    <t>001-654-850-4217x52186</t>
  </si>
  <si>
    <t>Karen Ramos</t>
  </si>
  <si>
    <t>Paul Jackson</t>
  </si>
  <si>
    <t>70986 William Springs Apt. 720 North Deannaland, LA 64657</t>
  </si>
  <si>
    <t>+1-447-419-0537x7231</t>
  </si>
  <si>
    <t>Miss Brenda Howard</t>
  </si>
  <si>
    <t>Tiffany Singleton MD</t>
  </si>
  <si>
    <t>18144 Linda Springs East Lauraburgh, MS 80534</t>
  </si>
  <si>
    <t>420.700.7614x599</t>
  </si>
  <si>
    <t>Patricia Walker</t>
  </si>
  <si>
    <t>Timothy Porter</t>
  </si>
  <si>
    <t>193 Ross Hill Apt. 335 West Kimberly, CT 43628</t>
  </si>
  <si>
    <t>Diane Fischer</t>
  </si>
  <si>
    <t>John Jefferson</t>
  </si>
  <si>
    <t>689 Diane Oval South Nicole, DE 41151</t>
  </si>
  <si>
    <t>+1-081-386-8574x977</t>
  </si>
  <si>
    <t>Russell Knight</t>
  </si>
  <si>
    <t>856.8000000000001</t>
  </si>
  <si>
    <t>Derek Zuniga</t>
  </si>
  <si>
    <t>PSC 6425, Box 6579 APO AP 57291</t>
  </si>
  <si>
    <t>(043)855-8802x460</t>
  </si>
  <si>
    <t>Ethan Jackson</t>
  </si>
  <si>
    <t>3799.6000000000004</t>
  </si>
  <si>
    <t>Tammy Robinson</t>
  </si>
  <si>
    <t>92307 Lin Curve Lake Jeffrey, PA 24825</t>
  </si>
  <si>
    <t>(567)186-1596</t>
  </si>
  <si>
    <t>Dustin Freeman</t>
  </si>
  <si>
    <t>4790.400000000001</t>
  </si>
  <si>
    <t>Vanessa Black</t>
  </si>
  <si>
    <t>396 James Shores West Haley, ND 67486</t>
  </si>
  <si>
    <t>142.850.8596</t>
  </si>
  <si>
    <t>Douglas Martinez</t>
  </si>
  <si>
    <t>Derek Davis</t>
  </si>
  <si>
    <t>5800 Regina Corner Port Jillmouth, PA 04821</t>
  </si>
  <si>
    <t>455.123.9312</t>
  </si>
  <si>
    <t>John Coleman</t>
  </si>
  <si>
    <t>Stacey Washington</t>
  </si>
  <si>
    <t>M92</t>
  </si>
  <si>
    <t>60503 Nicholas Valleys Lake Troy, NE 36238</t>
  </si>
  <si>
    <t>962.634.5208</t>
  </si>
  <si>
    <t>Holly Woodward</t>
  </si>
  <si>
    <t>Jessica Calderon</t>
  </si>
  <si>
    <t>722 Smith Burg Davidborough, NH 11311</t>
  </si>
  <si>
    <t>511.333.8521x06810</t>
  </si>
  <si>
    <t>Kelly Rodriguez</t>
  </si>
  <si>
    <t>Anthony Hanson</t>
  </si>
  <si>
    <t>5940 Sharon Ports Apt. 557 Port Jerry, MA 29016</t>
  </si>
  <si>
    <t>775-247-8144x5151</t>
  </si>
  <si>
    <t>Roger Wright</t>
  </si>
  <si>
    <t>Robert Vargas</t>
  </si>
  <si>
    <t>35241 Richards Falls Suite 048 Leslieview, TN 76719</t>
  </si>
  <si>
    <t>John Calhoun</t>
  </si>
  <si>
    <t>Michaela Martinez</t>
  </si>
  <si>
    <t>12921 Freeman Tunnel Apt. 678 Nunezmouth, ID 93663</t>
  </si>
  <si>
    <t>Terry Williams</t>
  </si>
  <si>
    <t>856.4000000000001</t>
  </si>
  <si>
    <t>John Armstrong</t>
  </si>
  <si>
    <t>176 Frazier Squares Suite 560 Philipbury, FL 71239</t>
  </si>
  <si>
    <t>323.645.2240x15108</t>
  </si>
  <si>
    <t>Amber Ali</t>
  </si>
  <si>
    <t>5467.200000000001</t>
  </si>
  <si>
    <t>Julian Lopez</t>
  </si>
  <si>
    <t>M42</t>
  </si>
  <si>
    <t>647 Vance Trail Turnerhaven, MI 52989</t>
  </si>
  <si>
    <t>001-682-897-3631x8990</t>
  </si>
  <si>
    <t>Lisa Bennett</t>
  </si>
  <si>
    <t>Dr. Daniel Nguyen</t>
  </si>
  <si>
    <t>1078 Nicole Cape Suite 242 Bridgetport, ND 56703</t>
  </si>
  <si>
    <t>737-771-6470x646</t>
  </si>
  <si>
    <t>Dr. Elizabeth Underwood MD</t>
  </si>
  <si>
    <t>Joanna Anthony</t>
  </si>
  <si>
    <t>4990 Abbott Shores Brendaburgh, VA 52904</t>
  </si>
  <si>
    <t>(150)225-0684x28646</t>
  </si>
  <si>
    <t>Michael Glenn</t>
  </si>
  <si>
    <t>Jeremy Cox</t>
  </si>
  <si>
    <t>M34</t>
  </si>
  <si>
    <t>786 Curtis Springs East Ericaport, MT 76364</t>
  </si>
  <si>
    <t>548.551.5899</t>
  </si>
  <si>
    <t>Robin Buckley</t>
  </si>
  <si>
    <t>Clayton Delgado</t>
  </si>
  <si>
    <t>8192 Benjamin Island Kellyfort, DC 37651</t>
  </si>
  <si>
    <t>001-499-880-6609x90798</t>
  </si>
  <si>
    <t>Glenn Lynch</t>
  </si>
  <si>
    <t>Robert Salas</t>
  </si>
  <si>
    <t>7059 Maddox Lodge New Heather, SD 66232</t>
  </si>
  <si>
    <t>001-523-027-8924x968</t>
  </si>
  <si>
    <t>Dr. Emily Chang MD</t>
  </si>
  <si>
    <t>Jason Brown</t>
  </si>
  <si>
    <t>M15</t>
  </si>
  <si>
    <t>492 Jacqueline Shores South Rebekah, TX 87189</t>
  </si>
  <si>
    <t>741.290.3648</t>
  </si>
  <si>
    <t>Lisa Sanders</t>
  </si>
  <si>
    <t>1371.6000000000001</t>
  </si>
  <si>
    <t>Michelle Hampton</t>
  </si>
  <si>
    <t>70975 Debra Mountain Apt. 642 Allisonland, NY 04901</t>
  </si>
  <si>
    <t>908-815-7756x863</t>
  </si>
  <si>
    <t>Andrew Ayala</t>
  </si>
  <si>
    <t>George Weiss</t>
  </si>
  <si>
    <t>74200 Blevins Viaduct Farmermouth, ME 85957</t>
  </si>
  <si>
    <t>692-709-9373</t>
  </si>
  <si>
    <t>Zachary Miles</t>
  </si>
  <si>
    <t>904.4000000000001</t>
  </si>
  <si>
    <t>Holly Watson</t>
  </si>
  <si>
    <t>36073 Anderson Trace Suite 589 North Tamara, NH 01809</t>
  </si>
  <si>
    <t>993.334.6192x589</t>
  </si>
  <si>
    <t>Michael Phillips</t>
  </si>
  <si>
    <t>Michele Stephenson</t>
  </si>
  <si>
    <t>026 Ashley Spurs Suite 332 South Jasmineborough, TN 97374</t>
  </si>
  <si>
    <t>(951)510-9010x569</t>
  </si>
  <si>
    <t>Stephanie Myers</t>
  </si>
  <si>
    <t>Julie Thomas</t>
  </si>
  <si>
    <t>62228 Jane Route East Lori, OR 29041</t>
  </si>
  <si>
    <t>Charles Huerta</t>
  </si>
  <si>
    <t>Kimberly Cooper</t>
  </si>
  <si>
    <t>M68</t>
  </si>
  <si>
    <t>8342 Shaw Harbors Apt. 019 South Kathryn, FL 22461</t>
  </si>
  <si>
    <t>995-885-9895</t>
  </si>
  <si>
    <t>Sharon Patel</t>
  </si>
  <si>
    <t>Nicole Saunders</t>
  </si>
  <si>
    <t>69409 Johnson Well New Monica, MN 77483</t>
  </si>
  <si>
    <t>560.328.7806x06759</t>
  </si>
  <si>
    <t>Joe Bailey</t>
  </si>
  <si>
    <t>Erika Carter</t>
  </si>
  <si>
    <t>056 Rodriguez Drive North Ryan, HI 75203</t>
  </si>
  <si>
    <t>688.482.0321x84276</t>
  </si>
  <si>
    <t>Kenneth Knox</t>
  </si>
  <si>
    <t>Jason Carey DDS</t>
  </si>
  <si>
    <t>45069 Nicholas Extension Suite 290 Austinton, MT 37379</t>
  </si>
  <si>
    <t>Susan Murphy</t>
  </si>
  <si>
    <t>5401.200000000001</t>
  </si>
  <si>
    <t>Gregory Clark</t>
  </si>
  <si>
    <t>16133 Griffin Freeway Suite 942 West Brian, WY 66980</t>
  </si>
  <si>
    <t>+1-998-207-4189x8384</t>
  </si>
  <si>
    <t>Katherine Perez</t>
  </si>
  <si>
    <t>Michael Edwards</t>
  </si>
  <si>
    <t>4074 Powell Corners Apt. 012 Brittanymouth, NJ 55927</t>
  </si>
  <si>
    <t>John Sexton</t>
  </si>
  <si>
    <t>Christopher Baker</t>
  </si>
  <si>
    <t>M20</t>
  </si>
  <si>
    <t>019 Ryan Trace Apt. 686 Maryfort, WY 36494</t>
  </si>
  <si>
    <t>+1-370-253-0546x770</t>
  </si>
  <si>
    <t>Jordan Monroe</t>
  </si>
  <si>
    <t>Bryce Rowe</t>
  </si>
  <si>
    <t>7731 Donald Parks Suite 589 Ericberg, NY 97212</t>
  </si>
  <si>
    <t>001-871-817-0474</t>
  </si>
  <si>
    <t>Alexander Wilson</t>
  </si>
  <si>
    <t>Judith White</t>
  </si>
  <si>
    <t>581 Potts Ranch South Karenland, HI 49683</t>
  </si>
  <si>
    <t>037-045-4522</t>
  </si>
  <si>
    <t>Shaun Ferguson</t>
  </si>
  <si>
    <t>Mason Johnson</t>
  </si>
  <si>
    <t>58546 Cynthia Square Jacquelinechester, AZ 20511</t>
  </si>
  <si>
    <t>(625)627-5442x9401</t>
  </si>
  <si>
    <t>Kelsey Bolton</t>
  </si>
  <si>
    <t>Gregory Barnes</t>
  </si>
  <si>
    <t>8087 Bentley Locks South Bradley, LA 12534</t>
  </si>
  <si>
    <t>001-796-271-8841x7629</t>
  </si>
  <si>
    <t>Harry Hale</t>
  </si>
  <si>
    <t>Kevin Frost</t>
  </si>
  <si>
    <t>367 Adams Stravenue Lake Amandamouth, VT 54367</t>
  </si>
  <si>
    <t>(718)952-0269</t>
  </si>
  <si>
    <t>Robin Burns</t>
  </si>
  <si>
    <t>Nathaniel Harrison</t>
  </si>
  <si>
    <t>USNS Wilkins FPO AE 03351</t>
  </si>
  <si>
    <t>597.959.3984</t>
  </si>
  <si>
    <t>Kathleen Lee</t>
  </si>
  <si>
    <t>Kenneth Griffin</t>
  </si>
  <si>
    <t>9387 Miller Mountain Suite 418 Jasonstad, UT 93052</t>
  </si>
  <si>
    <t>(561)137-1170x46957</t>
  </si>
  <si>
    <t>Matthew Nunez</t>
  </si>
  <si>
    <t>1501.6000000000001</t>
  </si>
  <si>
    <t>Michael Walker</t>
  </si>
  <si>
    <t>M99</t>
  </si>
  <si>
    <t>6955 Charles Passage Suite 429 West Alexandraton, CT 27410</t>
  </si>
  <si>
    <t>001-837-205-6380x2605</t>
  </si>
  <si>
    <t>Ralph Allen</t>
  </si>
  <si>
    <t>4880.400000000001</t>
  </si>
  <si>
    <t>Linda Smith</t>
  </si>
  <si>
    <t>027 Teresa Extensions Cherylview, NJ 86964</t>
  </si>
  <si>
    <t>(388)098-9297x707</t>
  </si>
  <si>
    <t>Michael Moran</t>
  </si>
  <si>
    <t>Brian Robertson Jr.</t>
  </si>
  <si>
    <t>5369 Mary Cove Suite 344 Norrisfort, FL 35067</t>
  </si>
  <si>
    <t>001-300-462-2259x206</t>
  </si>
  <si>
    <t>Emily Myers</t>
  </si>
  <si>
    <t>1006.4000000000001</t>
  </si>
  <si>
    <t>Rachel Dalton</t>
  </si>
  <si>
    <t>352 Kristopher Overpass Suite 677 West Stephanieside, TN 35808</t>
  </si>
  <si>
    <t>762.129.3523</t>
  </si>
  <si>
    <t>Michelle Nguyen</t>
  </si>
  <si>
    <t>Jenna Johnson</t>
  </si>
  <si>
    <t>0759 Kevin Lake Lake David, FL 45850</t>
  </si>
  <si>
    <t>+1-539-591-1755x46234</t>
  </si>
  <si>
    <t>Tammie Murphy</t>
  </si>
  <si>
    <t>Lindsey Rodriguez</t>
  </si>
  <si>
    <t>080 Jennifer Roads North Johnnychester, ID 11266</t>
  </si>
  <si>
    <t>001-310-455-8374</t>
  </si>
  <si>
    <t>Dr. Joseph Johnson</t>
  </si>
  <si>
    <t>3209.6000000000004</t>
  </si>
  <si>
    <t>Sara Sparks</t>
  </si>
  <si>
    <t>5727 Clark Shoal Port Crystalfort, AZ 53657</t>
  </si>
  <si>
    <t>001-620-056-4068x201</t>
  </si>
  <si>
    <t>Roy Hernandez</t>
  </si>
  <si>
    <t>James Hammond</t>
  </si>
  <si>
    <t>3545 Brown Pike Apt. 829 Brucemouth, HI 48466</t>
  </si>
  <si>
    <t>001-400-502-0864x81639</t>
  </si>
  <si>
    <t>Melinda Haas</t>
  </si>
  <si>
    <t>Barbara Jenkins</t>
  </si>
  <si>
    <t>441 Rebecca Common Bryanshire, MA 99905</t>
  </si>
  <si>
    <t>001-618-669-2868x382</t>
  </si>
  <si>
    <t>Gregg Rivera</t>
  </si>
  <si>
    <t>Corey Savage</t>
  </si>
  <si>
    <t>Unit 0847 Box 8298 DPO AP 69852</t>
  </si>
  <si>
    <t>(366)863-3365</t>
  </si>
  <si>
    <t>Colleen Tate</t>
  </si>
  <si>
    <t>1876.8000000000002</t>
  </si>
  <si>
    <t>Amanda Spence</t>
  </si>
  <si>
    <t>3627 Omar Views Apt. 203 Port Matthewstad, FL 50234</t>
  </si>
  <si>
    <t>300.149.7552</t>
  </si>
  <si>
    <t>Yvette Obrien</t>
  </si>
  <si>
    <t>798.4000000000001</t>
  </si>
  <si>
    <t>Rachel Hester</t>
  </si>
  <si>
    <t>PSC 4819, Box 2989 APO AA 32698</t>
  </si>
  <si>
    <t>013-856-1667x11732</t>
  </si>
  <si>
    <t>Amanda Kelly</t>
  </si>
  <si>
    <t>Tina Reilly</t>
  </si>
  <si>
    <t>M30</t>
  </si>
  <si>
    <t>5325 Christopher Heights Robertside, MO 95415</t>
  </si>
  <si>
    <t>206.873.7332x023</t>
  </si>
  <si>
    <t>Terry Scott</t>
  </si>
  <si>
    <t>1460.8000000000002</t>
  </si>
  <si>
    <t>Ashley Reynolds</t>
  </si>
  <si>
    <t>7660 Kurt Manor Suite 969 Rebeccastad, NH 82125</t>
  </si>
  <si>
    <t>092-815-6369x7487</t>
  </si>
  <si>
    <t>Nicole Wilson</t>
  </si>
  <si>
    <t>Thomas Hendricks</t>
  </si>
  <si>
    <t>M48</t>
  </si>
  <si>
    <t>USCGC Velazquez FPO AE 17349</t>
  </si>
  <si>
    <t>860.756.3753x01754</t>
  </si>
  <si>
    <t>Jonathan Jones</t>
  </si>
  <si>
    <t>John Berry</t>
  </si>
  <si>
    <t>014 Thompson Prairie Apt. 634 Rodriguezburgh, OK 91692</t>
  </si>
  <si>
    <t>+1-739-232-1413x37912</t>
  </si>
  <si>
    <t>William Decker</t>
  </si>
  <si>
    <t>Leah Walters</t>
  </si>
  <si>
    <t>71507 Leah Lock Suite 269 Lake Sarahborough, VT 65655</t>
  </si>
  <si>
    <t>584.632.8358x74275</t>
  </si>
  <si>
    <t>Jacob Acevedo</t>
  </si>
  <si>
    <t>Lisa Miles</t>
  </si>
  <si>
    <t>M4</t>
  </si>
  <si>
    <t>779 Sims Village West Katherineview, AZ 12981</t>
  </si>
  <si>
    <t>(616)401-0102</t>
  </si>
  <si>
    <t>Ronald Zamora</t>
  </si>
  <si>
    <t>2827.2000000000003</t>
  </si>
  <si>
    <t>Amy Ware</t>
  </si>
  <si>
    <t>2134 Matthews Canyon Suite 880 Nicholasland, SD 43899</t>
  </si>
  <si>
    <t>(137)971-5618</t>
  </si>
  <si>
    <t>Nichole Williams</t>
  </si>
  <si>
    <t>Mr. Jacob Miles</t>
  </si>
  <si>
    <t>6479 Christine Mountains Perezchester, AZ 35887</t>
  </si>
  <si>
    <t>662-198-3194</t>
  </si>
  <si>
    <t>Erica Hughes</t>
  </si>
  <si>
    <t>Richard Beltran</t>
  </si>
  <si>
    <t>29311 Eric Hills New Jaclynburgh, DE 19696</t>
  </si>
  <si>
    <t>+1-392-160-4292x76492</t>
  </si>
  <si>
    <t>Justin Henry</t>
  </si>
  <si>
    <t>Laura Holland</t>
  </si>
  <si>
    <t>M66</t>
  </si>
  <si>
    <t>64777 Deanna Plains Suite 585 Olsenberg, HI 00776</t>
  </si>
  <si>
    <t>+1-434-239-7072x37406</t>
  </si>
  <si>
    <t>Steven Lee</t>
  </si>
  <si>
    <t>1345.6000000000001</t>
  </si>
  <si>
    <t>Christopher Duncan</t>
  </si>
  <si>
    <t>USNV Bauer FPO AP 85804</t>
  </si>
  <si>
    <t>(537)287-7982x62961</t>
  </si>
  <si>
    <t>Rachel Morrison</t>
  </si>
  <si>
    <t>Kara Grant</t>
  </si>
  <si>
    <t>M74</t>
  </si>
  <si>
    <t>564 Morrison Tunnel Duartehaven, NC 46980</t>
  </si>
  <si>
    <t>(124)892-0222x162</t>
  </si>
  <si>
    <t>Chad Taylor</t>
  </si>
  <si>
    <t>7603.200000000001</t>
  </si>
  <si>
    <t>William Rivera</t>
  </si>
  <si>
    <t>175 Carr Shores Apt. 856 West Brandonberg, CA 58167</t>
  </si>
  <si>
    <t>(330)222-9883x212</t>
  </si>
  <si>
    <t>Sarah Wilcox DDS</t>
  </si>
  <si>
    <t>Ethan Watts</t>
  </si>
  <si>
    <t>502 Carmen Drives Port Adrian, MT 67427</t>
  </si>
  <si>
    <t>030-916-2373x9935</t>
  </si>
  <si>
    <t>Joseph Graves</t>
  </si>
  <si>
    <t>Mark Allen</t>
  </si>
  <si>
    <t>M62</t>
  </si>
  <si>
    <t>7988 Walsh Common Apt. 336 Jasonshire, WI 06415</t>
  </si>
  <si>
    <t>(258)146-2567</t>
  </si>
  <si>
    <t>Devin Dillon</t>
  </si>
  <si>
    <t>4262.400000000001</t>
  </si>
  <si>
    <t>Peter Eaton</t>
  </si>
  <si>
    <t>Unit 9188 Box 1212 DPO AE 45339</t>
  </si>
  <si>
    <t>967.020.4374</t>
  </si>
  <si>
    <t>Joshua Sanders</t>
  </si>
  <si>
    <t>April Williamson</t>
  </si>
  <si>
    <t>5270 Spencer Extension Greenshire, TX 35430</t>
  </si>
  <si>
    <t>847.767.6180x22968</t>
  </si>
  <si>
    <t>Timothy Rogers</t>
  </si>
  <si>
    <t>Chris Jarvis</t>
  </si>
  <si>
    <t>784 Gonzalez Tunnel Apt. 413 New Ronaldfort, OH 39333</t>
  </si>
  <si>
    <t>+1-701-768-6727x745</t>
  </si>
  <si>
    <t>Donald Olson</t>
  </si>
  <si>
    <t>5331.200000000001</t>
  </si>
  <si>
    <t>Kayla Wright</t>
  </si>
  <si>
    <t>M25</t>
  </si>
  <si>
    <t>42502 Baker Key Suite 937 New Alexandertown, AR 33771</t>
  </si>
  <si>
    <t>636.703.8466x977</t>
  </si>
  <si>
    <t>Thomas Hall</t>
  </si>
  <si>
    <t>Christy Johnson</t>
  </si>
  <si>
    <t>PSC 3130, Box 4587 APO AP 38873</t>
  </si>
  <si>
    <t>(176)726-1007x6095</t>
  </si>
  <si>
    <t>Sara Hunter</t>
  </si>
  <si>
    <t>Kimberly Moody</t>
  </si>
  <si>
    <t>953 Elizabeth Common Apt. 125 Wilsonfurt, VA 73186</t>
  </si>
  <si>
    <t>091.657.7718x5746</t>
  </si>
  <si>
    <t>Deanna Gonzalez</t>
  </si>
  <si>
    <t>2028.8000000000002</t>
  </si>
  <si>
    <t>William Barnes</t>
  </si>
  <si>
    <t>47192 Michael Prairie Apt. 205 West Crystal, DC 30538</t>
  </si>
  <si>
    <t>001-836-763-0070x26020</t>
  </si>
  <si>
    <t>David Castillo</t>
  </si>
  <si>
    <t>Erin Lopez</t>
  </si>
  <si>
    <t>23078 Walsh Skyway Suite 836 Rhodestown, MS 65221</t>
  </si>
  <si>
    <t>(615)477-9431</t>
  </si>
  <si>
    <t>Matthew Lee</t>
  </si>
  <si>
    <t>Matthew Rangel</t>
  </si>
  <si>
    <t>676 Leslie Inlet Apt. 140 Carrilloview, GA 13055</t>
  </si>
  <si>
    <t>Rachael Garza</t>
  </si>
  <si>
    <t>Kelly Warren</t>
  </si>
  <si>
    <t>15755 Fields Divide New Michaelville, VA 72119</t>
  </si>
  <si>
    <t>Deborah Williams</t>
  </si>
  <si>
    <t>M73</t>
  </si>
  <si>
    <t>858 Walker Street Suite 593 North Rebeccatown, NE 36077</t>
  </si>
  <si>
    <t>266-433-3141</t>
  </si>
  <si>
    <t>Richard Santos</t>
  </si>
  <si>
    <t>Kenneth Butler</t>
  </si>
  <si>
    <t>570 Henry Common Suite 850 Whitemouth, AK 21861</t>
  </si>
  <si>
    <t>297-065-4031x3936</t>
  </si>
  <si>
    <t>Michael Shaw</t>
  </si>
  <si>
    <t>Andrea Ramirez</t>
  </si>
  <si>
    <t>293 Knight Ford Suite 842 South Sarah, MD 39896</t>
  </si>
  <si>
    <t>(578)304-0950</t>
  </si>
  <si>
    <t>Julia Pearson</t>
  </si>
  <si>
    <t>Jennifer Wolf</t>
  </si>
  <si>
    <t>204 Banks Forks Suite 354 Adamstad, TN 77443</t>
  </si>
  <si>
    <t>162-811-8963x01027</t>
  </si>
  <si>
    <t>Christopher Estes</t>
  </si>
  <si>
    <t>Brooke Hall</t>
  </si>
  <si>
    <t>39975 Marie Coves Suite 024 West Debrafurt, ND 03948</t>
  </si>
  <si>
    <t>452-268-6569x65372</t>
  </si>
  <si>
    <t>Daniel James</t>
  </si>
  <si>
    <t>Anthony Powell</t>
  </si>
  <si>
    <t>4737 Mayer Streets West Caitlinton, HI 38451</t>
  </si>
  <si>
    <t>Brittany King</t>
  </si>
  <si>
    <t>800.8000000000001</t>
  </si>
  <si>
    <t>Crystal Santos</t>
  </si>
  <si>
    <t>8107 Craig Village Shepherdview, UT 34591</t>
  </si>
  <si>
    <t>(303)722-1757x864</t>
  </si>
  <si>
    <t>David Crawford</t>
  </si>
  <si>
    <t>David Lawrence</t>
  </si>
  <si>
    <t>M69</t>
  </si>
  <si>
    <t>289 Courtney Cliffs Lake Jacob, CT 45788</t>
  </si>
  <si>
    <t>579-102-6605</t>
  </si>
  <si>
    <t>Stacy York</t>
  </si>
  <si>
    <t>Natalie Castro</t>
  </si>
  <si>
    <t>USS Martin FPO AP 70037</t>
  </si>
  <si>
    <t>438-576-9684x05078</t>
  </si>
  <si>
    <t>Jason Pittman</t>
  </si>
  <si>
    <t>Mark Peterson</t>
  </si>
  <si>
    <t>32623 Steven Landing South Crystal, AL 76856</t>
  </si>
  <si>
    <t>736-842-2967x353</t>
  </si>
  <si>
    <t>Terry Andersen</t>
  </si>
  <si>
    <t>Robert Torres</t>
  </si>
  <si>
    <t>83593 Brian Valleys Suite 547 Kevinland, WI 13433</t>
  </si>
  <si>
    <t>(389)079-2001x9086</t>
  </si>
  <si>
    <t>Shelley Richard</t>
  </si>
  <si>
    <t>492.40000000000003</t>
  </si>
  <si>
    <t>Guy Silva</t>
  </si>
  <si>
    <t>0463 Dawn Motorway Suite 989 New Frankport, TN 02536</t>
  </si>
  <si>
    <t>837-104-4120x6476</t>
  </si>
  <si>
    <t>Mark Davis</t>
  </si>
  <si>
    <t>766.8000000000001</t>
  </si>
  <si>
    <t>Ashley Alexander</t>
  </si>
  <si>
    <t>2693 Scott Plains Apt. 771 East Alexandriaview, IN 37817</t>
  </si>
  <si>
    <t>529.403.4358x83917</t>
  </si>
  <si>
    <t>Ryan Wright</t>
  </si>
  <si>
    <t>3009.6000000000004</t>
  </si>
  <si>
    <t>Jason Quinn</t>
  </si>
  <si>
    <t>5214 Yolanda Road Randyville, HI 40114</t>
  </si>
  <si>
    <t>933-122-4759x101</t>
  </si>
  <si>
    <t>Christopher Hughes</t>
  </si>
  <si>
    <t>5462.400000000001</t>
  </si>
  <si>
    <t>Monique Parrish</t>
  </si>
  <si>
    <t>8034 Cynthia Flats Reneemouth, NJ 44026</t>
  </si>
  <si>
    <t>672-740-0003</t>
  </si>
  <si>
    <t>Andrew Cox</t>
  </si>
  <si>
    <t>3609.6000000000004</t>
  </si>
  <si>
    <t>Scott Johnson</t>
  </si>
  <si>
    <t>3837 James Roads Apt. 275 Hamiltonfurt, WA 37050</t>
  </si>
  <si>
    <t>783.700.4997x176</t>
  </si>
  <si>
    <t>Jennifer Bennett</t>
  </si>
  <si>
    <t>Devin Myers</t>
  </si>
  <si>
    <t>07572 Sarah Estate Jordanbury, MS 81744</t>
  </si>
  <si>
    <t>(563)500-8339x78881</t>
  </si>
  <si>
    <t>Justin Washington</t>
  </si>
  <si>
    <t>2505.6000000000004</t>
  </si>
  <si>
    <t>Michael Richardson</t>
  </si>
  <si>
    <t>524 Macdonald Station Lake Ernest, OR 22420</t>
  </si>
  <si>
    <t>Tina Collins</t>
  </si>
  <si>
    <t>676.8000000000001</t>
  </si>
  <si>
    <t>Manuel Taylor</t>
  </si>
  <si>
    <t>M79</t>
  </si>
  <si>
    <t>19756 Joe Locks New Dannyhaven, VT 90534</t>
  </si>
  <si>
    <t>719.793.4955x4825</t>
  </si>
  <si>
    <t>Alexander Zhang</t>
  </si>
  <si>
    <t>Elizabeth Delacruz</t>
  </si>
  <si>
    <t>9970 Tina Passage Apt. 725 Elizabethshire, IL 97129</t>
  </si>
  <si>
    <t>583.009.8384x9059</t>
  </si>
  <si>
    <t>Anthony Vaughn</t>
  </si>
  <si>
    <t>1006.8000000000001</t>
  </si>
  <si>
    <t>Stephanie Wilson</t>
  </si>
  <si>
    <t>92840 Cruz Point Davisview, MI 14571</t>
  </si>
  <si>
    <t>270-627-1581x6411</t>
  </si>
  <si>
    <t>Anthony Davis</t>
  </si>
  <si>
    <t>Brian Acevedo</t>
  </si>
  <si>
    <t>M63</t>
  </si>
  <si>
    <t>954 Dickerson Alley Mindytown, WI 85774</t>
  </si>
  <si>
    <t>747-552-3922x92699</t>
  </si>
  <si>
    <t>Thomas Hunter</t>
  </si>
  <si>
    <t>Alicia Jackson</t>
  </si>
  <si>
    <t>150 Campbell Overpass Churchmouth, AL 75756</t>
  </si>
  <si>
    <t>634-871-0445x43011</t>
  </si>
  <si>
    <t>Stephanie Dean</t>
  </si>
  <si>
    <t>Loretta Martinez</t>
  </si>
  <si>
    <t>USS Williams FPO AA 08173</t>
  </si>
  <si>
    <t>051-351-3309x4613</t>
  </si>
  <si>
    <t>Jonathan Johnson</t>
  </si>
  <si>
    <t>John Ochoa</t>
  </si>
  <si>
    <t>8698 Jocelyn Road East Kimberlyland, LA 03187</t>
  </si>
  <si>
    <t>+1-355-097-3416x8135</t>
  </si>
  <si>
    <t>Kristina Phillips</t>
  </si>
  <si>
    <t>James Griffith</t>
  </si>
  <si>
    <t>022 Steven Forge Apt. 889 Travisburgh, MD 58544</t>
  </si>
  <si>
    <t>(087)197-0738x71563</t>
  </si>
  <si>
    <t>Stephen Carey</t>
  </si>
  <si>
    <t>David Nguyen</t>
  </si>
  <si>
    <t>4105 Timothy Alley Suite 449 Nicolebury, NE 01307</t>
  </si>
  <si>
    <t>Christine Garcia</t>
  </si>
  <si>
    <t>Regina Patton</t>
  </si>
  <si>
    <t>03337 Hoffman Crossroad Nathanshire, UT 11527</t>
  </si>
  <si>
    <t>495.934.6984x603</t>
  </si>
  <si>
    <t>Michael Yang</t>
  </si>
  <si>
    <t>Jose Franklin</t>
  </si>
  <si>
    <t>424 Turner Extension Apt. 369 Louischester, NH 17246</t>
  </si>
  <si>
    <t>001-535-225-7419</t>
  </si>
  <si>
    <t>Andrea Combs</t>
  </si>
  <si>
    <t>Emily Rojas</t>
  </si>
  <si>
    <t>M93</t>
  </si>
  <si>
    <t>69300 Ellison Pines Apt. 916 Longport, HI 31739</t>
  </si>
  <si>
    <t>001-807-276-2564x5362</t>
  </si>
  <si>
    <t>George Sparks</t>
  </si>
  <si>
    <t>Nicole King</t>
  </si>
  <si>
    <t>5572 Kelly Plain Apt. 653 Simmonsstad, DC 64792</t>
  </si>
  <si>
    <t>+1-873-361-4842x3118</t>
  </si>
  <si>
    <t>Elizabeth Jackson</t>
  </si>
  <si>
    <t>Lauren Benjamin</t>
  </si>
  <si>
    <t>M88</t>
  </si>
  <si>
    <t>804 Frank Summit Isaacmouth, MD 86863</t>
  </si>
  <si>
    <t>(313)727-6264x4704</t>
  </si>
  <si>
    <t>Michael Campbell</t>
  </si>
  <si>
    <t>Elizabeth Donovan</t>
  </si>
  <si>
    <t>2082 Chloe Extension Suite 029 New Zacharyville, MD 28310</t>
  </si>
  <si>
    <t>001-292-502-2706x745</t>
  </si>
  <si>
    <t>Kevin Harris</t>
  </si>
  <si>
    <t>Brian Fry</t>
  </si>
  <si>
    <t>7608 Gomez Island North Candiceberg, ME 94096</t>
  </si>
  <si>
    <t>001-759-352-6483</t>
  </si>
  <si>
    <t>Veronica Harrell</t>
  </si>
  <si>
    <t>Luke Gomez</t>
  </si>
  <si>
    <t>9312 Oconnor Way Apt. 430 Lake April, DC 26467</t>
  </si>
  <si>
    <t>(729)953-7333</t>
  </si>
  <si>
    <t>Nicole Martin</t>
  </si>
  <si>
    <t>Thomas Day</t>
  </si>
  <si>
    <t>235 Tony Center Buchanantown, PA 64118</t>
  </si>
  <si>
    <t>878.489.6986</t>
  </si>
  <si>
    <t>Craig Jackson</t>
  </si>
  <si>
    <t>Sandra Ramirez</t>
  </si>
  <si>
    <t>9745 Ryan Cliffs Suite 195 North Alexis, OH 27317</t>
  </si>
  <si>
    <t>780.711.0678x82870</t>
  </si>
  <si>
    <t>Corey Stephens</t>
  </si>
  <si>
    <t>Matthew Bauer</t>
  </si>
  <si>
    <t>346 Fernandez Ways Lake Willieside, WA 77581</t>
  </si>
  <si>
    <t>001-943-017-1594x6379</t>
  </si>
  <si>
    <t>Abigail Clark</t>
  </si>
  <si>
    <t>Daniel Gomez</t>
  </si>
  <si>
    <t>373 Martinez Glens Hollyside, AZ 12578</t>
  </si>
  <si>
    <t>577-882-3336x9645</t>
  </si>
  <si>
    <t>Kathleen Roberts</t>
  </si>
  <si>
    <t>John Riddle</t>
  </si>
  <si>
    <t>37081 Bridget Parkway Lake Alisonchester, GA 57680</t>
  </si>
  <si>
    <t>+1-859-100-7591x5698</t>
  </si>
  <si>
    <t>Jeffrey James DVM</t>
  </si>
  <si>
    <t>9084.800000000001</t>
  </si>
  <si>
    <t>Anthony Collins</t>
  </si>
  <si>
    <t>M12</t>
  </si>
  <si>
    <t>2509 Norton Plaza North Anthonyfurt, GA 52382</t>
  </si>
  <si>
    <t>836.451.7820</t>
  </si>
  <si>
    <t>Brittney Barton</t>
  </si>
  <si>
    <t>Valerie Mcfarland</t>
  </si>
  <si>
    <t>959 Michael Gateway Apt. 454 South Edward, PA 97913</t>
  </si>
  <si>
    <t>(811)517-3447x4694</t>
  </si>
  <si>
    <t>Jillian Baker</t>
  </si>
  <si>
    <t>1107.6000000000001</t>
  </si>
  <si>
    <t>Kenneth Castillo</t>
  </si>
  <si>
    <t>2537 Harper Bridge Apt. 599 Port Lauren, ME 83049</t>
  </si>
  <si>
    <t>712-587-6577</t>
  </si>
  <si>
    <t>Dana Lin</t>
  </si>
  <si>
    <t>Ernest Turner</t>
  </si>
  <si>
    <t>M64</t>
  </si>
  <si>
    <t>1669 George Ferry Suite 725 South Vickiemouth, ND 70602</t>
  </si>
  <si>
    <t>(263)411-3405x34680</t>
  </si>
  <si>
    <t>Sean Rios</t>
  </si>
  <si>
    <t>6451.200000000001</t>
  </si>
  <si>
    <t>Timothy Williamson</t>
  </si>
  <si>
    <t>727 Wilson Oval Suite 546 Curtisbury, IN 84797</t>
  </si>
  <si>
    <t>001-071-557-7223x201</t>
  </si>
  <si>
    <t>Katrina Spencer</t>
  </si>
  <si>
    <t>Michael Miller</t>
  </si>
  <si>
    <t>910 William Plains Apt. 188 Kellytown, DC 23032</t>
  </si>
  <si>
    <t>+1-114-009-9533x548</t>
  </si>
  <si>
    <t>Eric Miller</t>
  </si>
  <si>
    <t>568.8000000000001</t>
  </si>
  <si>
    <t>Linda Lewis</t>
  </si>
  <si>
    <t>74131 Barbara Rapids North Mark, CT 75932</t>
  </si>
  <si>
    <t>001-241-745-6930</t>
  </si>
  <si>
    <t>Ashley Moore</t>
  </si>
  <si>
    <t>Kaitlyn Davis</t>
  </si>
  <si>
    <t>8526 Garcia Corners Lopezton, NJ 79740</t>
  </si>
  <si>
    <t>+1-559-955-8812x95934</t>
  </si>
  <si>
    <t>Greg Green</t>
  </si>
  <si>
    <t>Gary James</t>
  </si>
  <si>
    <t>352 Victor Place North Paige, SD 17585</t>
  </si>
  <si>
    <t>(823)871-0376x8563</t>
  </si>
  <si>
    <t>Donna Boyd</t>
  </si>
  <si>
    <t>Shannon Watkins</t>
  </si>
  <si>
    <t>5341 Williams Land South Jeremyville, UT 74169</t>
  </si>
  <si>
    <t>959-545-1684</t>
  </si>
  <si>
    <t>Jeffrey Harrison</t>
  </si>
  <si>
    <t>Adam Mathews</t>
  </si>
  <si>
    <t>82741 Sandra Garden Port Craigfurt, MD 71781</t>
  </si>
  <si>
    <t>001-583-177-7708x6415</t>
  </si>
  <si>
    <t>Joe Mcdaniel</t>
  </si>
  <si>
    <t>Scott Wilkins</t>
  </si>
  <si>
    <t>5833 Perez Gateway Yangside, VT 26198</t>
  </si>
  <si>
    <t>(793)367-1068x1300</t>
  </si>
  <si>
    <t>Lindsey Morgan</t>
  </si>
  <si>
    <t>Courtney Hall</t>
  </si>
  <si>
    <t>766 James Isle Suite 628 North Stephenshire, NV 71186</t>
  </si>
  <si>
    <t>(793)910-0051</t>
  </si>
  <si>
    <t>Eric Lowery</t>
  </si>
  <si>
    <t>Gregory Hancock</t>
  </si>
  <si>
    <t>53247 Timothy Underpass Apt. 397 Lake Jacqueline, TX 47459</t>
  </si>
  <si>
    <t>Kristen Edwards</t>
  </si>
  <si>
    <t>1726.8000000000002</t>
  </si>
  <si>
    <t>Brian Calderon</t>
  </si>
  <si>
    <t>4742 Jennifer Dam Josephside, NH 92577</t>
  </si>
  <si>
    <t>001-794-334-7996x28407</t>
  </si>
  <si>
    <t>Erik Charles</t>
  </si>
  <si>
    <t>Sarah Johnson</t>
  </si>
  <si>
    <t>M9</t>
  </si>
  <si>
    <t>449 Sarah Fords Apt. 274 North Michaelfort, CA 54186</t>
  </si>
  <si>
    <t>001-529-202-5951x29009</t>
  </si>
  <si>
    <t>Kathleen Mccormick</t>
  </si>
  <si>
    <t>3323.6000000000004</t>
  </si>
  <si>
    <t>Elizabeth Morton</t>
  </si>
  <si>
    <t>467 Susan Viaduct Debraport, CA 91312</t>
  </si>
  <si>
    <t>458-046-8586x795</t>
  </si>
  <si>
    <t>Robin Gomez</t>
  </si>
  <si>
    <t>Timothy Robles</t>
  </si>
  <si>
    <t>M100</t>
  </si>
  <si>
    <t>Unit 1841 Box 4475 DPO AA 34110</t>
  </si>
  <si>
    <t>+1-947-989-3882x5111</t>
  </si>
  <si>
    <t>Kellie Simpson</t>
  </si>
  <si>
    <t>2707.6000000000004</t>
  </si>
  <si>
    <t>Margaret White</t>
  </si>
  <si>
    <t>3097 Steven Glens South Tammymouth, IA 36292</t>
  </si>
  <si>
    <t>827-583-8185x09047</t>
  </si>
  <si>
    <t>Michael Wise</t>
  </si>
  <si>
    <t>Matthew Spence</t>
  </si>
  <si>
    <t>51880 Johnson Flats Apt. 531 Isaacberg, RI 50846</t>
  </si>
  <si>
    <t>(638)267-4991x342</t>
  </si>
  <si>
    <t>Andrea Frazier</t>
  </si>
  <si>
    <t>Kaitlin Mccormick</t>
  </si>
  <si>
    <t>26881 Moody Loop New Sheilaville, WV 02745</t>
  </si>
  <si>
    <t>825.027.1327x3142</t>
  </si>
  <si>
    <t>Henry Sanchez</t>
  </si>
  <si>
    <t>Juan Johnson</t>
  </si>
  <si>
    <t>49614 Mackenzie Fields Suite 469 Sanchezbury, ID 54436</t>
  </si>
  <si>
    <t>Juan Jackson</t>
  </si>
  <si>
    <t>Phillip Brown</t>
  </si>
  <si>
    <t>23969 Robertson Walks Suite 108 South Jasminmouth, AL 90021</t>
  </si>
  <si>
    <t>+1-504-923-4520x667</t>
  </si>
  <si>
    <t>Jessica Lara</t>
  </si>
  <si>
    <t>Erik Cole</t>
  </si>
  <si>
    <t>8897 James Inlet Suite 201 Connerville, NJ 53378</t>
  </si>
  <si>
    <t>001-008-223-9896x28327</t>
  </si>
  <si>
    <t>Mr. Kevin Grant</t>
  </si>
  <si>
    <t>3295.2000000000003</t>
  </si>
  <si>
    <t>Gina Davidson</t>
  </si>
  <si>
    <t>636 Wilkins Meadow Apt. 960 Amychester, MN 52291</t>
  </si>
  <si>
    <t>278.430.2814x456</t>
  </si>
  <si>
    <t>Kenneth Nelson</t>
  </si>
  <si>
    <t>Joel Powell</t>
  </si>
  <si>
    <t>34198 Darren Lake Apt. 593 East Jason, NM 02695</t>
  </si>
  <si>
    <t>(163)509-3186x85950</t>
  </si>
  <si>
    <t>Daniel Obrien</t>
  </si>
  <si>
    <t>Stacey Barker</t>
  </si>
  <si>
    <t>087 Priscilla Isle Courtneyside, NE 74664</t>
  </si>
  <si>
    <t>001-654-583-0122x235</t>
  </si>
  <si>
    <t>Deborah Black</t>
  </si>
  <si>
    <t>970.8000000000001</t>
  </si>
  <si>
    <t>Lori Owens</t>
  </si>
  <si>
    <t>M97</t>
  </si>
  <si>
    <t>17104 Russell Summit Suite 935 Walkerfort, NE 59862</t>
  </si>
  <si>
    <t>Susan Bradley</t>
  </si>
  <si>
    <t>Brooke Davis</t>
  </si>
  <si>
    <t>USNS Clark FPO AE 69727</t>
  </si>
  <si>
    <t>001-180-854-7208</t>
  </si>
  <si>
    <t>Scott Schmitt MD</t>
  </si>
  <si>
    <t>Autumn Jenkins</t>
  </si>
  <si>
    <t>0200 Ronald Points West Jackburgh, NJ 97507</t>
  </si>
  <si>
    <t>861.963.4783</t>
  </si>
  <si>
    <t>Anthony Baker</t>
  </si>
  <si>
    <t>3429.6000000000004</t>
  </si>
  <si>
    <t>Jason Patel</t>
  </si>
  <si>
    <t>Unit 8607 Box 1012 DPO AP 26986</t>
  </si>
  <si>
    <t>365-849-4635x6116</t>
  </si>
  <si>
    <t>Erica Graham</t>
  </si>
  <si>
    <t>Lauren Richmond</t>
  </si>
  <si>
    <t>7638 Perkins Skyway Apt. 395 North John, NV 45555</t>
  </si>
  <si>
    <t>+1-810-971-0282x67618</t>
  </si>
  <si>
    <t>Lucas Flynn</t>
  </si>
  <si>
    <t>5618.400000000001</t>
  </si>
  <si>
    <t>Rachel Hicks</t>
  </si>
  <si>
    <t>PSC 6640, Box 1772 APO AE 58427</t>
  </si>
  <si>
    <t>001-777-833-5497x3712</t>
  </si>
  <si>
    <t>David Duffy DVM</t>
  </si>
  <si>
    <t>Sarah Frye</t>
  </si>
  <si>
    <t>5068 Johnny Pike Suite 504 Vaughnborough, CA 49015</t>
  </si>
  <si>
    <t>+1-956-128-5248x92024</t>
  </si>
  <si>
    <t>Ann Blackburn</t>
  </si>
  <si>
    <t>3093.6000000000004</t>
  </si>
  <si>
    <t>Lisa Herring</t>
  </si>
  <si>
    <t>USNS George FPO AA 15938</t>
  </si>
  <si>
    <t>(398)873-7926</t>
  </si>
  <si>
    <t>Brenda Morgan</t>
  </si>
  <si>
    <t>Chelsea Henry</t>
  </si>
  <si>
    <t>1078 Sharon Common Cathyville, LA 17683</t>
  </si>
  <si>
    <t>(365)495-3488</t>
  </si>
  <si>
    <t>Olivia Chambers</t>
  </si>
  <si>
    <t>Samantha Robinson</t>
  </si>
  <si>
    <t>1222 Christina Centers Taraton, NE 90284</t>
  </si>
  <si>
    <t>271.612.8884</t>
  </si>
  <si>
    <t>Emily Farrell</t>
  </si>
  <si>
    <t>Sarah Taylor</t>
  </si>
  <si>
    <t>25683 Chambers Track Suite 518 Lake Richardfurt, OH 91137</t>
  </si>
  <si>
    <t>(745)707-0608</t>
  </si>
  <si>
    <t>Wendy Smith</t>
  </si>
  <si>
    <t>William Hunt</t>
  </si>
  <si>
    <t>00344 Walker Burgs Suite 671 East Marcuschester, CT 53966</t>
  </si>
  <si>
    <t>+1-831-745-1649x4670</t>
  </si>
  <si>
    <t>Jennifer Smith</t>
  </si>
  <si>
    <t>Steven Cook</t>
  </si>
  <si>
    <t>M13</t>
  </si>
  <si>
    <t>328 Wendy Mission Fredside, AR 58029</t>
  </si>
  <si>
    <t>(470)746-8639</t>
  </si>
  <si>
    <t>Benjamin Vargas</t>
  </si>
  <si>
    <t>3211.2000000000003</t>
  </si>
  <si>
    <t>Bruce Morales</t>
  </si>
  <si>
    <t>376 Kevin Neck Apt. 866 Coryton, MS 04193</t>
  </si>
  <si>
    <t>001-401-786-0119</t>
  </si>
  <si>
    <t>Lawrence Rose</t>
  </si>
  <si>
    <t>2489.6000000000004</t>
  </si>
  <si>
    <t>David Burgess</t>
  </si>
  <si>
    <t>833 Julie Groves New Haydenmouth, FL 46921</t>
  </si>
  <si>
    <t>+1-503-921-8363x622</t>
  </si>
  <si>
    <t>Richard Johnson</t>
  </si>
  <si>
    <t>Jonathan Smith</t>
  </si>
  <si>
    <t>73550 Vaughn Forge Suite 981 East Oliviamouth, NC 39428</t>
  </si>
  <si>
    <t>(396)758-1047</t>
  </si>
  <si>
    <t>Stacey Martinez</t>
  </si>
  <si>
    <t>Kimberly Lang</t>
  </si>
  <si>
    <t>0184 Willis Summit East Carlamouth, NH 13425</t>
  </si>
  <si>
    <t>001-816-635-8717</t>
  </si>
  <si>
    <t>Erin Morales</t>
  </si>
  <si>
    <t>Brianna Jones</t>
  </si>
  <si>
    <t>M78</t>
  </si>
  <si>
    <t>Unit 5751 Box 9743 DPO AE 30118</t>
  </si>
  <si>
    <t>(244)121-7654x3772</t>
  </si>
  <si>
    <t>William Long</t>
  </si>
  <si>
    <t>Carrie Hatfield</t>
  </si>
  <si>
    <t>M23</t>
  </si>
  <si>
    <t>443 Jared Courts Juliehaven, NH 13888</t>
  </si>
  <si>
    <t>449.236.5348x6145</t>
  </si>
  <si>
    <t>Hector Rivera</t>
  </si>
  <si>
    <t>Laura Kelley</t>
  </si>
  <si>
    <t>283 Peter Mountain Lake Caleb, DE 94965</t>
  </si>
  <si>
    <t>Scott Luna</t>
  </si>
  <si>
    <t>954.4000000000001</t>
  </si>
  <si>
    <t>John Jackson</t>
  </si>
  <si>
    <t>9459 Jared Points Suite 283 Keithmouth, KS 70424</t>
  </si>
  <si>
    <t>990.873.9646x888</t>
  </si>
  <si>
    <t>Kathryn Gonzalez</t>
  </si>
  <si>
    <t>Amber Smith</t>
  </si>
  <si>
    <t>322 Callahan Shoal Port Amy, HI 47905</t>
  </si>
  <si>
    <t>Jeremy Wilson</t>
  </si>
  <si>
    <t>792.8000000000001</t>
  </si>
  <si>
    <t>Angela Camacho</t>
  </si>
  <si>
    <t>4856 Michael Rapids West Kevinmouth, NH 19536</t>
  </si>
  <si>
    <t>+1-175-622-5374x71918</t>
  </si>
  <si>
    <t>Justin Kelly</t>
  </si>
  <si>
    <t>Jay Collins</t>
  </si>
  <si>
    <t>USCGC Warner FPO AE 53448</t>
  </si>
  <si>
    <t>807.192.5134x4006</t>
  </si>
  <si>
    <t>Kevin Black</t>
  </si>
  <si>
    <t>Donna Garcia</t>
  </si>
  <si>
    <t>USS Barrett FPO AA 90999</t>
  </si>
  <si>
    <t>+1-277-080-8875x126</t>
  </si>
  <si>
    <t>Jeremy Warner</t>
  </si>
  <si>
    <t>John Francis</t>
  </si>
  <si>
    <t>1773 Nathaniel Stravenue Apt. 175 Flemingland, AR 30817</t>
  </si>
  <si>
    <t>001-755-754-8000x2302</t>
  </si>
  <si>
    <t>Jeffrey Bush</t>
  </si>
  <si>
    <t>Michael Hernandez</t>
  </si>
  <si>
    <t>28490 Sanchez Trail Apt. 943 Matthewmouth, KY 13423</t>
  </si>
  <si>
    <t>+1-900-136-5701x0415</t>
  </si>
  <si>
    <t>Adrian Hayes</t>
  </si>
  <si>
    <t>1353.6000000000001</t>
  </si>
  <si>
    <t>Jeffrey Walker</t>
  </si>
  <si>
    <t>8362 Andrea Vista Suite 952 Jessicafurt, KS 37226</t>
  </si>
  <si>
    <t>801.491.9369x3209</t>
  </si>
  <si>
    <t>Jessica Walsh</t>
  </si>
  <si>
    <t>Glenn Ortiz</t>
  </si>
  <si>
    <t>3076 Gross Underpass Apt. 914 Port Jasmineville, ND 85566</t>
  </si>
  <si>
    <t>+1-675-514-9694x356</t>
  </si>
  <si>
    <t>Jorge Peterson</t>
  </si>
  <si>
    <t>Kevin Lee</t>
  </si>
  <si>
    <t>Unit 8993 Box 0123 DPO AA 34926</t>
  </si>
  <si>
    <t>(479)308-9542x3887</t>
  </si>
  <si>
    <t>Mr. Cody Salinas</t>
  </si>
  <si>
    <t>Adam Abbott</t>
  </si>
  <si>
    <t>10033 Bridges Ports Apt. 998 Danastad, MA 16996</t>
  </si>
  <si>
    <t>735-381-7230x786</t>
  </si>
  <si>
    <t>Brian Harper</t>
  </si>
  <si>
    <t>956.4000000000001</t>
  </si>
  <si>
    <t>Anthony Meyers</t>
  </si>
  <si>
    <t>87211 Juan Extensions Suite 910 Spencerberg, AK 76555</t>
  </si>
  <si>
    <t>001-723-922-3251x20479</t>
  </si>
  <si>
    <t>Laura Cervantes</t>
  </si>
  <si>
    <t>7123.200000000001</t>
  </si>
  <si>
    <t>David Thomas</t>
  </si>
  <si>
    <t>5440 Christina Streets Apt. 643 Cummingsburgh, AL 51340</t>
  </si>
  <si>
    <t>001-398-508-1604</t>
  </si>
  <si>
    <t>Justin Wolfe</t>
  </si>
  <si>
    <t>Edwin Carpenter</t>
  </si>
  <si>
    <t>5454 Boyd Roads Suite 150 Port Ericside, VA 78602</t>
  </si>
  <si>
    <t>+1-335-822-2055x6691</t>
  </si>
  <si>
    <t>David Butler</t>
  </si>
  <si>
    <t>2689.6000000000004</t>
  </si>
  <si>
    <t>Virginia Fields</t>
  </si>
  <si>
    <t>304 Stefanie Brooks Jessicamouth, MS 93887</t>
  </si>
  <si>
    <t>+1-351-374-9767x523</t>
  </si>
  <si>
    <t>Susan Brock</t>
  </si>
  <si>
    <t>Angela Williams</t>
  </si>
  <si>
    <t>32149 Kidd Forks West Glennside, NC 73923</t>
  </si>
  <si>
    <t>122-759-1969x909</t>
  </si>
  <si>
    <t>Madison Yoder</t>
  </si>
  <si>
    <t>Suzanne Bruce</t>
  </si>
  <si>
    <t>PSC 5981, Box 9671 APO AA 15667</t>
  </si>
  <si>
    <t>(476)998-5226</t>
  </si>
  <si>
    <t>Yolanda Becker</t>
  </si>
  <si>
    <t>Scott Butler</t>
  </si>
  <si>
    <t>65847 Mccarty Terrace Vasquezhaven, CA 22626</t>
  </si>
  <si>
    <t>003-511-3861</t>
  </si>
  <si>
    <t>Trevor Baker</t>
  </si>
  <si>
    <t>Crystal Arroyo</t>
  </si>
  <si>
    <t>0300 Tyler Manors Apt. 135 Lake Kimberlybury, NV 75439</t>
  </si>
  <si>
    <t>560-042-3750x16217</t>
  </si>
  <si>
    <t>Ryan Martin</t>
  </si>
  <si>
    <t>Ronald Wilson DDS</t>
  </si>
  <si>
    <t>9456 Sandoval Vista Jennifershire, CT 59567</t>
  </si>
  <si>
    <t>+1-045-508-9218x043</t>
  </si>
  <si>
    <t>Michelle Vazquez</t>
  </si>
  <si>
    <t>7462.400000000001</t>
  </si>
  <si>
    <t>Shannon Johnson</t>
  </si>
  <si>
    <t>4842 Wells Field North Patriciamouth, NY 61551</t>
  </si>
  <si>
    <t>Jeremy Herring</t>
  </si>
  <si>
    <t>Stacey Martin</t>
  </si>
  <si>
    <t>3416 Tammy Mill Munoztown, CA 74310</t>
  </si>
  <si>
    <t>+1-736-317-9491x8042</t>
  </si>
  <si>
    <t>Dawn Johnson</t>
  </si>
  <si>
    <t>Steven Boone</t>
  </si>
  <si>
    <t>620 Wright Fall South Gregory, WV 88170</t>
  </si>
  <si>
    <t>+1-115-748-4294x779</t>
  </si>
  <si>
    <t>Casey Brown</t>
  </si>
  <si>
    <t>8396.800000000001</t>
  </si>
  <si>
    <t>Jonathan Whitney</t>
  </si>
  <si>
    <t>72000 Bryan Common Evanstown, ME 46801</t>
  </si>
  <si>
    <t>001-947-279-3379x5613</t>
  </si>
  <si>
    <t>Lisa Lawrence</t>
  </si>
  <si>
    <t>Emily Castillo</t>
  </si>
  <si>
    <t>0627 Emily Street East Andrewton, IN 78341</t>
  </si>
  <si>
    <t>490-639-7922x314</t>
  </si>
  <si>
    <t>Luke Madden</t>
  </si>
  <si>
    <t>1756.8000000000002</t>
  </si>
  <si>
    <t>William Gutierrez DVM</t>
  </si>
  <si>
    <t>0475 Patrick Ford Lawrenceview, VA 91860</t>
  </si>
  <si>
    <t>226-989-9728</t>
  </si>
  <si>
    <t>Anthony Lambert</t>
  </si>
  <si>
    <t>Laura Ferguson</t>
  </si>
  <si>
    <t>60884 Stephen Field New Edwinfort, ND 99895</t>
  </si>
  <si>
    <t>717.304.3924x48162</t>
  </si>
  <si>
    <t>Stephanie Adams</t>
  </si>
  <si>
    <t>Jimmy Roy</t>
  </si>
  <si>
    <t>3779 Jill Path Suite 787 East Melissa, IN 08800</t>
  </si>
  <si>
    <t>001-904-399-4851x7255</t>
  </si>
  <si>
    <t>Christopher Chase</t>
  </si>
  <si>
    <t>Michael White</t>
  </si>
  <si>
    <t>2345 Karen Prairie Suite 218 West Scott, LA 10314</t>
  </si>
  <si>
    <t>(150)510-0566</t>
  </si>
  <si>
    <t>Leah Douglas</t>
  </si>
  <si>
    <t>Michael Alexander</t>
  </si>
  <si>
    <t>07142 Payne Crescent Apt. 737 South Sandrastad, NY 32480</t>
  </si>
  <si>
    <t>(188)577-1932x06395</t>
  </si>
  <si>
    <t>Micheal Rivas</t>
  </si>
  <si>
    <t>Michael Bennett</t>
  </si>
  <si>
    <t>44813 Johnson Ridges Apt. 744 East Laura, NJ 00763</t>
  </si>
  <si>
    <t>001-552-074-9869x3800</t>
  </si>
  <si>
    <t>Sierra Gonzales</t>
  </si>
  <si>
    <t>Tyler Wright</t>
  </si>
  <si>
    <t>372 Brandon Trail Suite 713 Josephland, WA 46431</t>
  </si>
  <si>
    <t>+1-779-050-1963x96126</t>
  </si>
  <si>
    <t>Eric Long</t>
  </si>
  <si>
    <t>3931.2000000000003</t>
  </si>
  <si>
    <t>Sharon Hartman</t>
  </si>
  <si>
    <t>247 Smith Key Suite 574 New Emily, IA 46647</t>
  </si>
  <si>
    <t>672.901.7985x78940</t>
  </si>
  <si>
    <t>Anna Garcia</t>
  </si>
  <si>
    <t>Mr. Gregory Vega</t>
  </si>
  <si>
    <t>4014 Robert Prairie Snowburgh, MO 62558</t>
  </si>
  <si>
    <t>(381)644-5632x6940</t>
  </si>
  <si>
    <t>Miranda Jones</t>
  </si>
  <si>
    <t>Chelsea Murray</t>
  </si>
  <si>
    <t>4725 Murphy Throughway West Normaport, DE 65307</t>
  </si>
  <si>
    <t>302-152-5135x4803</t>
  </si>
  <si>
    <t>Vickie Valencia</t>
  </si>
  <si>
    <t>3537.6000000000004</t>
  </si>
  <si>
    <t>Derrick Wilson</t>
  </si>
  <si>
    <t>8737 Gary Ford Suite 160 Brownland, CO 47696</t>
  </si>
  <si>
    <t>157.649.5509</t>
  </si>
  <si>
    <t>James Caldwell</t>
  </si>
  <si>
    <t>Charles Martin</t>
  </si>
  <si>
    <t>9009 Kirk Walks Larsonshire, SD 17571</t>
  </si>
  <si>
    <t>001-844-994-4872x82992</t>
  </si>
  <si>
    <t>Hannah Reid</t>
  </si>
  <si>
    <t>4792 Bauer Fort West Anthonymouth, NC 89485</t>
  </si>
  <si>
    <t>Gabrielle Oliver</t>
  </si>
  <si>
    <t>Briana Williams</t>
  </si>
  <si>
    <t>Unit 3224 Box 0083 DPO AE 06730</t>
  </si>
  <si>
    <t>141.685.2605x7163</t>
  </si>
  <si>
    <t>Dana Morrison</t>
  </si>
  <si>
    <t>David Lee</t>
  </si>
  <si>
    <t>74965 Dominguez Fall Dorothyville, DC 45036</t>
  </si>
  <si>
    <t>316.099.8445</t>
  </si>
  <si>
    <t>Elizabeth Mendoza</t>
  </si>
  <si>
    <t>Joel Ramirez</t>
  </si>
  <si>
    <t>9664 Smith Mall Suite 109 Campbellmouth, NV 47228</t>
  </si>
  <si>
    <t>(087)910-1909x5217</t>
  </si>
  <si>
    <t>Peter Herrera</t>
  </si>
  <si>
    <t>Christopher Rice</t>
  </si>
  <si>
    <t>4362 Chad Course Suite 814 South Andrew, HI 33043</t>
  </si>
  <si>
    <t>001-310-593-0923x4554</t>
  </si>
  <si>
    <t>Robin Hernandez</t>
  </si>
  <si>
    <t>James Edwards</t>
  </si>
  <si>
    <t>77524 Vincent Villages West John, ME 03164</t>
  </si>
  <si>
    <t>(865)272-5792x07963</t>
  </si>
  <si>
    <t>Amanda Gonzalez</t>
  </si>
  <si>
    <t>John Anderson</t>
  </si>
  <si>
    <t>82742 Yu River Apt. 951 North Steven, ME 88892</t>
  </si>
  <si>
    <t>+1-636-300-6133x143</t>
  </si>
  <si>
    <t>Todd Henderson</t>
  </si>
  <si>
    <t>1761.6000000000001</t>
  </si>
  <si>
    <t>Allen Atkinson</t>
  </si>
  <si>
    <t>290 Stanley Circle Johnsontown, HI 17895</t>
  </si>
  <si>
    <t>831.101.8575x730</t>
  </si>
  <si>
    <t>Robert Oconnor II</t>
  </si>
  <si>
    <t>Nancy Murphy</t>
  </si>
  <si>
    <t>1475 Katherine Brooks Suite 503 Louischester, VT 43719</t>
  </si>
  <si>
    <t>(577)654-1886x304</t>
  </si>
  <si>
    <t>Kevin Smith</t>
  </si>
  <si>
    <t>Stephanie James</t>
  </si>
  <si>
    <t>955 Timothy Trail Suite 655 Miguelburgh, FL 44704</t>
  </si>
  <si>
    <t>001-093-514-9317x9998</t>
  </si>
  <si>
    <t>Edwin Hines</t>
  </si>
  <si>
    <t>Stephanie Terrell</t>
  </si>
  <si>
    <t>4788 James Rapids Lake David, NY 83462</t>
  </si>
  <si>
    <t>815.285.4669x349</t>
  </si>
  <si>
    <t>Timothy Robertson</t>
  </si>
  <si>
    <t>1772.8000000000002</t>
  </si>
  <si>
    <t>Kathy Clements</t>
  </si>
  <si>
    <t>5594 Christine Mountain Suite 361 East Manuelshire, PA 60433</t>
  </si>
  <si>
    <t>+1-234-678-1817x30411</t>
  </si>
  <si>
    <t>Sarah Simmons</t>
  </si>
  <si>
    <t>Grace Taylor</t>
  </si>
  <si>
    <t>1811 Sarah Pass Suite 154 Christopherbury, ND 17832</t>
  </si>
  <si>
    <t>001-761-065-0559x315</t>
  </si>
  <si>
    <t>Christina Hawkins</t>
  </si>
  <si>
    <t>Holly Massey</t>
  </si>
  <si>
    <t>204 Cassandra Fall North Raven, ME 52057</t>
  </si>
  <si>
    <t>796.488.9030x91289</t>
  </si>
  <si>
    <t>Jessica Cole</t>
  </si>
  <si>
    <t>Gail Thomas</t>
  </si>
  <si>
    <t>97559 Johnson Bypass West Ritaside, NY 96521</t>
  </si>
  <si>
    <t>353.105.1427x66997</t>
  </si>
  <si>
    <t>Keith Hill</t>
  </si>
  <si>
    <t>Robin Peterson</t>
  </si>
  <si>
    <t>389 White Crescent Suite 569 New Charlesstad, WY 99179</t>
  </si>
  <si>
    <t>Holly Martinez</t>
  </si>
  <si>
    <t>Mary Jackson</t>
  </si>
  <si>
    <t>209 Gwendolyn Plaza Apt. 033 Meyermouth, CA 43993</t>
  </si>
  <si>
    <t>652-251-3923x408</t>
  </si>
  <si>
    <t>Steven Taylor</t>
  </si>
  <si>
    <t>Micheal Rivera</t>
  </si>
  <si>
    <t>61644 Martinez Knoll Apt. 637 Cathyshire, IL 63507</t>
  </si>
  <si>
    <t>Alice Cain</t>
  </si>
  <si>
    <t>548.8000000000001</t>
  </si>
  <si>
    <t>Erika Collins</t>
  </si>
  <si>
    <t>USNV Schneider FPO AE 81956</t>
  </si>
  <si>
    <t>001-999-473-9570x90559</t>
  </si>
  <si>
    <t>Jennifer Hughes</t>
  </si>
  <si>
    <t>Corey Aguilar</t>
  </si>
  <si>
    <t>75480 Woods Tunnel South Morganland, NE 36376</t>
  </si>
  <si>
    <t>503-686-7281</t>
  </si>
  <si>
    <t>Debra Murphy</t>
  </si>
  <si>
    <t>1625.6000000000001</t>
  </si>
  <si>
    <t>Kyle King</t>
  </si>
  <si>
    <t>1422 Donald Mountain East Jenniferbury, OK 09411</t>
  </si>
  <si>
    <t>+1-419-157-3021x3911</t>
  </si>
  <si>
    <t>Michael Rogers</t>
  </si>
  <si>
    <t>3115.2000000000003</t>
  </si>
  <si>
    <t>Stephanie Kramer</t>
  </si>
  <si>
    <t>087 Katie Shores Suite 718 East Alicia, MD 63199</t>
  </si>
  <si>
    <t>882-591-7753x178</t>
  </si>
  <si>
    <t>Angela Schroeder</t>
  </si>
  <si>
    <t>3971.2000000000003</t>
  </si>
  <si>
    <t>Jason Johnson</t>
  </si>
  <si>
    <t>101 Brown Course Graystad, IL 16456</t>
  </si>
  <si>
    <t>006.021.3760x230</t>
  </si>
  <si>
    <t>Lisa Burnett</t>
  </si>
  <si>
    <t>652.8000000000001</t>
  </si>
  <si>
    <t>Alexander Gordon</t>
  </si>
  <si>
    <t>357 Higgins Knoll East Douglas, MI 28786</t>
  </si>
  <si>
    <t>001-578-047-4362</t>
  </si>
  <si>
    <t>John Gonzalez</t>
  </si>
  <si>
    <t>7893.200000000001</t>
  </si>
  <si>
    <t>Yvette Stout</t>
  </si>
  <si>
    <t>2829 Laura Pines South Suzanne, IN 55279</t>
  </si>
  <si>
    <t>925-280-8451x60610</t>
  </si>
  <si>
    <t>Bradley Figueroa</t>
  </si>
  <si>
    <t>4294.400000000001</t>
  </si>
  <si>
    <t>Brian Klein</t>
  </si>
  <si>
    <t>201 Michelle Corners Suite 901 Lake Kyleland, HI 03829</t>
  </si>
  <si>
    <t>536.253.3316</t>
  </si>
  <si>
    <t>Breanna Schwartz</t>
  </si>
  <si>
    <t>Dr. Lee Thompson DDS</t>
  </si>
  <si>
    <t>953 Kristen Plains South Natasha, ME 31213</t>
  </si>
  <si>
    <t>Daniel Chavez</t>
  </si>
  <si>
    <t>Felicia Lee</t>
  </si>
  <si>
    <t>810 Lisa Curve Apt. 070 Lake Rachelland, MD 37715</t>
  </si>
  <si>
    <t>+1-037-139-5761x4323</t>
  </si>
  <si>
    <t>Victor Ayala</t>
  </si>
  <si>
    <t>Ryan Walker</t>
  </si>
  <si>
    <t>64764 William Canyon Russochester, OK 97997</t>
  </si>
  <si>
    <t>904-478-8940</t>
  </si>
  <si>
    <t>Dr. Rachel Haney MD</t>
  </si>
  <si>
    <t>1671.6000000000001</t>
  </si>
  <si>
    <t>Vincent Johnson</t>
  </si>
  <si>
    <t>92817 Richard Glens Vazquezborough, WI 87397</t>
  </si>
  <si>
    <t>001-567-472-1411x765</t>
  </si>
  <si>
    <t>Laurie Reed</t>
  </si>
  <si>
    <t>Dylan Bowman</t>
  </si>
  <si>
    <t>PSC 8338, Box 4822 APO AP 75729</t>
  </si>
  <si>
    <t>001-130-920-3645x38055</t>
  </si>
  <si>
    <t>Paul Wilson</t>
  </si>
  <si>
    <t>Dawn Preston</t>
  </si>
  <si>
    <t>954 Warren Junctions Port Timothystad, NM 79520</t>
  </si>
  <si>
    <t>001-982-637-5124x5868</t>
  </si>
  <si>
    <t>Alejandro Vaughn</t>
  </si>
  <si>
    <t>Dr. Caitlin Becker</t>
  </si>
  <si>
    <t>866 Turner Curve Apt. 209 Gilbertberg, WA 92417</t>
  </si>
  <si>
    <t>001-845-393-4868x60249</t>
  </si>
  <si>
    <t>Amber Newman</t>
  </si>
  <si>
    <t>Debra Finley</t>
  </si>
  <si>
    <t>38457 Sarah Landing Suite 036 South Amyhaven, GA 06939</t>
  </si>
  <si>
    <t>938.996.6526</t>
  </si>
  <si>
    <t>Sarah Alexander</t>
  </si>
  <si>
    <t>4502.400000000001</t>
  </si>
  <si>
    <t>Elizabeth Pierce</t>
  </si>
  <si>
    <t>8352 Kimberly Course Apt. 160 Lake Ninaville, NE 44067</t>
  </si>
  <si>
    <t>001-117-544-0146x2774</t>
  </si>
  <si>
    <t>Scott Chavez</t>
  </si>
  <si>
    <t>Sheila Carson</t>
  </si>
  <si>
    <t>370 Melinda Fall Lake Amber, GA 29351</t>
  </si>
  <si>
    <t>079.585.8416x84398</t>
  </si>
  <si>
    <t>Tamara Peters</t>
  </si>
  <si>
    <t>George Burke</t>
  </si>
  <si>
    <t>Unit 3580 Box 1794 DPO AP 18955</t>
  </si>
  <si>
    <t>718.288.9442x832</t>
  </si>
  <si>
    <t>Vicki Adams</t>
  </si>
  <si>
    <t>3585.6000000000004</t>
  </si>
  <si>
    <t>634 Brown Ways Apt. 891 West Kevinton, MT 54851</t>
  </si>
  <si>
    <t>+1-735-957-7289x00191</t>
  </si>
  <si>
    <t>Sandra Becker</t>
  </si>
  <si>
    <t>2785.2000000000003</t>
  </si>
  <si>
    <t>Darlene Cole</t>
  </si>
  <si>
    <t>Unit 2515 Box 4365 DPO AA 76788</t>
  </si>
  <si>
    <t>001-171-558-5161</t>
  </si>
  <si>
    <t>David Davis</t>
  </si>
  <si>
    <t>Sheri Lozano</t>
  </si>
  <si>
    <t>73595 Smith Spurs Suite 954 Port Allison, NC 48562</t>
  </si>
  <si>
    <t>544.939.0871</t>
  </si>
  <si>
    <t>Diana Hebert</t>
  </si>
  <si>
    <t>Lisa Ramirez</t>
  </si>
  <si>
    <t>445 Kristy Vista Suite 308 Martinborough, MI 56878</t>
  </si>
  <si>
    <t>003-330-6279x375</t>
  </si>
  <si>
    <t>Dominique Robinson</t>
  </si>
  <si>
    <t>Amy Roberts</t>
  </si>
  <si>
    <t>USNS Hoffman FPO AE 03463</t>
  </si>
  <si>
    <t>856.625.1153x5664</t>
  </si>
  <si>
    <t>Thomas Ray</t>
  </si>
  <si>
    <t>Elizabeth Hunt</t>
  </si>
  <si>
    <t>73508 Horton Circles Suite 466 New Tracy, MA 05371</t>
  </si>
  <si>
    <t>917-487-9647</t>
  </si>
  <si>
    <t>Michael Henderson</t>
  </si>
  <si>
    <t>Lisa Williams</t>
  </si>
  <si>
    <t>7975 Shannon Passage West Regina, GA 09365</t>
  </si>
  <si>
    <t>615-651-7056</t>
  </si>
  <si>
    <t>George Davis</t>
  </si>
  <si>
    <t>662.4000000000001</t>
  </si>
  <si>
    <t>Corey Jones</t>
  </si>
  <si>
    <t>43535 Wilson Crescent Suite 738 Mcbrideton, FL 72870</t>
  </si>
  <si>
    <t>Thomas Garcia</t>
  </si>
  <si>
    <t>Mr. Jason Ferrell</t>
  </si>
  <si>
    <t>40122 Richardson Stream Reidview, SC 09807</t>
  </si>
  <si>
    <t>001-241-661-0489x80619</t>
  </si>
  <si>
    <t>Mr. Jonathan Brown</t>
  </si>
  <si>
    <t>Katie Lowe</t>
  </si>
  <si>
    <t>420 Christopher Knolls West Donnaberg, WA 21831</t>
  </si>
  <si>
    <t>303-827-3843</t>
  </si>
  <si>
    <t>Debra Palmer</t>
  </si>
  <si>
    <t>1905.6000000000001</t>
  </si>
  <si>
    <t>Alexandra Mcfarland</t>
  </si>
  <si>
    <t>Unit 6849 Box 4023 DPO AP 04541</t>
  </si>
  <si>
    <t>153-121-8211x15429</t>
  </si>
  <si>
    <t>Sandy Sanchez</t>
  </si>
  <si>
    <t>Loretta Rosales</t>
  </si>
  <si>
    <t>58038 Susan Ville Lake Aaronmouth, WA 45893</t>
  </si>
  <si>
    <t>001-073-494-5233x63059</t>
  </si>
  <si>
    <t>Walter Ramirez</t>
  </si>
  <si>
    <t>Christopher Boyd</t>
  </si>
  <si>
    <t>421 Andrew Groves Apt. 504 New Antonioport, IA 56633</t>
  </si>
  <si>
    <t>027-363-1518x640</t>
  </si>
  <si>
    <t>Andrea Kennedy</t>
  </si>
  <si>
    <t>Jacob Russell</t>
  </si>
  <si>
    <t>29329 Taylor Burgs Suite 300 Martinfurt, WA 09482</t>
  </si>
  <si>
    <t>(608)040-0839</t>
  </si>
  <si>
    <t>Brenda Garcia</t>
  </si>
  <si>
    <t>720.8000000000001</t>
  </si>
  <si>
    <t>James Davis</t>
  </si>
  <si>
    <t>Unit 4022 Box 1237 DPO AA 68513</t>
  </si>
  <si>
    <t>268-049-3541</t>
  </si>
  <si>
    <t>Nina Williams</t>
  </si>
  <si>
    <t>Anne Brown</t>
  </si>
  <si>
    <t>757 Martin Flats Mikeside, SD 74718</t>
  </si>
  <si>
    <t>+1-278-907-0926x920</t>
  </si>
  <si>
    <t>Kristin Keller</t>
  </si>
  <si>
    <t>Theresa Alvarez</t>
  </si>
  <si>
    <t>95281 Marvin Loop Apt. 875 New Tiffany, MS 17524</t>
  </si>
  <si>
    <t>Joshua Christensen</t>
  </si>
  <si>
    <t>Kyle Hill</t>
  </si>
  <si>
    <t>4010 Jonathan Ridges New Emilyton, SD 32955</t>
  </si>
  <si>
    <t>(332)298-2415x9441</t>
  </si>
  <si>
    <t>Kimberly Gross</t>
  </si>
  <si>
    <t>Melissa Williams</t>
  </si>
  <si>
    <t>11490 Courtney Station Suite 468 North Davidville, NY 20482</t>
  </si>
  <si>
    <t>Catherine Estes</t>
  </si>
  <si>
    <t>Dr. Jessica King</t>
  </si>
  <si>
    <t>95211 Hernandez Square Lake Markborough, OK 04314</t>
  </si>
  <si>
    <t>001-119-499-7888x6526</t>
  </si>
  <si>
    <t>Juan Gallagher</t>
  </si>
  <si>
    <t>1457.6000000000001</t>
  </si>
  <si>
    <t>Omar Becker</t>
  </si>
  <si>
    <t>604 Brown Mountains Suite 333 Port Brenda, OH 34234</t>
  </si>
  <si>
    <t>(375)857-9280x89576</t>
  </si>
  <si>
    <t>Traci Taylor</t>
  </si>
  <si>
    <t>Jared Lewis</t>
  </si>
  <si>
    <t>04544 Allen Causeway Apt. 527 Martinezshire, WA 99039</t>
  </si>
  <si>
    <t>Julie Reid</t>
  </si>
  <si>
    <t>Savannah Montoya</t>
  </si>
  <si>
    <t>7301 Barker Locks New Taylorbury, MT 51015</t>
  </si>
  <si>
    <t>001-200-452-7533x56767</t>
  </si>
  <si>
    <t>Steven Johnson</t>
  </si>
  <si>
    <t>6966.400000000001</t>
  </si>
  <si>
    <t>783 Anthony Summit Bennettview, FL 70340</t>
  </si>
  <si>
    <t>Michelle Edwards</t>
  </si>
  <si>
    <t>1597.6000000000001</t>
  </si>
  <si>
    <t>Elizabeth Johnson</t>
  </si>
  <si>
    <t>8512 Jennifer Square Suite 181 Mooremouth, MN 81560</t>
  </si>
  <si>
    <t>Justin Sherman</t>
  </si>
  <si>
    <t>John Glass</t>
  </si>
  <si>
    <t>07221 Walker Mountains North Barbaraview, NH 19535</t>
  </si>
  <si>
    <t>(904)748-7917</t>
  </si>
  <si>
    <t>Teresa Carpenter</t>
  </si>
  <si>
    <t>5191.200000000001</t>
  </si>
  <si>
    <t>Courtney Mcmahon</t>
  </si>
  <si>
    <t>41224 Kevin Route Suite 168 South Danielfurt, GA 52438</t>
  </si>
  <si>
    <t>430-770-4561x86920</t>
  </si>
  <si>
    <t>Jason Gonzalez</t>
  </si>
  <si>
    <t>850.8000000000001</t>
  </si>
  <si>
    <t>Elaine King DDS</t>
  </si>
  <si>
    <t>58799 Acevedo Dam Johnsonland, MT 24543</t>
  </si>
  <si>
    <t>408.976.5257x12822</t>
  </si>
  <si>
    <t>Megan Salinas</t>
  </si>
  <si>
    <t>964.8000000000001</t>
  </si>
  <si>
    <t>Joshua Clark</t>
  </si>
  <si>
    <t>562 Tiffany Way Apt. 730 Martinton, VA 24771</t>
  </si>
  <si>
    <t>Keith Novak</t>
  </si>
  <si>
    <t>Sarah Sweeney</t>
  </si>
  <si>
    <t>344 Jason Summit Kimberlyview, DE 18189</t>
  </si>
  <si>
    <t>+1-677-794-7488x6040</t>
  </si>
  <si>
    <t>Brianna Anderson</t>
  </si>
  <si>
    <t>David Ritter</t>
  </si>
  <si>
    <t>15213 Lewis Manors North Lisa, OK 29236</t>
  </si>
  <si>
    <t>237.623.2098x16003</t>
  </si>
  <si>
    <t>Ruth Watson</t>
  </si>
  <si>
    <t>Phillip Mcdaniel</t>
  </si>
  <si>
    <t>6627 Villa Wall Apt. 643 Wolfefurt, FL 93743</t>
  </si>
  <si>
    <t>661-042-7152x60727</t>
  </si>
  <si>
    <t>Steven Freeman</t>
  </si>
  <si>
    <t>Angela Collins</t>
  </si>
  <si>
    <t>1114 Evans Manors Suite 129 Blakeburgh, IL 03191</t>
  </si>
  <si>
    <t>577.431.1411</t>
  </si>
  <si>
    <t>Maria Baldwin</t>
  </si>
  <si>
    <t>Jeffrey Benjamin</t>
  </si>
  <si>
    <t>96497 Wright Pass North Triciafort, WV 45574</t>
  </si>
  <si>
    <t>Daniel Nguyen</t>
  </si>
  <si>
    <t>Jackson Green</t>
  </si>
  <si>
    <t>0054 Howard Vista Alexanderchester, WA 04668</t>
  </si>
  <si>
    <t>127-383-4314x147</t>
  </si>
  <si>
    <t>Carla Brown</t>
  </si>
  <si>
    <t>Katherine Jones</t>
  </si>
  <si>
    <t>486 Ethan Manors Suite 854 Mariotown, HI 31687</t>
  </si>
  <si>
    <t>001-511-015-7767</t>
  </si>
  <si>
    <t>William Walton</t>
  </si>
  <si>
    <t>Eric Dunlap</t>
  </si>
  <si>
    <t>50800 Andrew Lodge Suite 439 Williamsland, CO 01869</t>
  </si>
  <si>
    <t>001-491-924-3149x30759</t>
  </si>
  <si>
    <t>Chelsey Davis</t>
  </si>
  <si>
    <t>Jennifer Kelley</t>
  </si>
  <si>
    <t>5391 Heather Spurs Apt. 079 New Jennifer, NJ 76235</t>
  </si>
  <si>
    <t>+1-019-584-4583x1175</t>
  </si>
  <si>
    <t>Jennifer Li</t>
  </si>
  <si>
    <t>1385.6000000000001</t>
  </si>
  <si>
    <t>Martha Thompson</t>
  </si>
  <si>
    <t>87495 Randall Pine Lake Christine, WY 64326</t>
  </si>
  <si>
    <t>001-010-785-0470x919</t>
  </si>
  <si>
    <t>Michael Anderson</t>
  </si>
  <si>
    <t>Mario Brooks</t>
  </si>
  <si>
    <t>Unit 5705 Box 4342 DPO AE 07587</t>
  </si>
  <si>
    <t>+1-934-450-3892x588</t>
  </si>
  <si>
    <t>Randall Marshall</t>
  </si>
  <si>
    <t>Gina Robertson</t>
  </si>
  <si>
    <t>2269 Johnson Garden Apt. 595 Barreratown, PA 87817</t>
  </si>
  <si>
    <t>001-530-295-8094x4213</t>
  </si>
  <si>
    <t>Michael Mcdonald</t>
  </si>
  <si>
    <t>4222.400000000001</t>
  </si>
  <si>
    <t>Antonio Ramos</t>
  </si>
  <si>
    <t>667 Jonathan Canyon Suite 393 North Ericfort, DE 99463</t>
  </si>
  <si>
    <t>899-170-4912</t>
  </si>
  <si>
    <t>Jamie Rubio</t>
  </si>
  <si>
    <t>Frederick Horton</t>
  </si>
  <si>
    <t>777 Wade Tunnel South Lisa, GA 60504</t>
  </si>
  <si>
    <t>+1-799-645-3761x918</t>
  </si>
  <si>
    <t>David Mcgrath</t>
  </si>
  <si>
    <t>5294.400000000001</t>
  </si>
  <si>
    <t>Laura Anderson</t>
  </si>
  <si>
    <t>501 John Ramp Suite 626 Dustinside, KY 84935</t>
  </si>
  <si>
    <t>Michael Morales</t>
  </si>
  <si>
    <t>1008.8000000000001</t>
  </si>
  <si>
    <t>Andrew Buck</t>
  </si>
  <si>
    <t>905 Martin Key Suite 227 Kevinmouth, AZ 75925</t>
  </si>
  <si>
    <t>+1-245-340-6046x3242</t>
  </si>
  <si>
    <t>Kayla Nelson</t>
  </si>
  <si>
    <t>Ryan Taylor</t>
  </si>
  <si>
    <t>2008 Heather Plaza West Margaret, TN 13881</t>
  </si>
  <si>
    <t>486.757.9707</t>
  </si>
  <si>
    <t>Lauren Jensen</t>
  </si>
  <si>
    <t>Kathleen Simmons</t>
  </si>
  <si>
    <t>21155 Joseph Lane Apt. 595 Tiffanyview, CO 15454</t>
  </si>
  <si>
    <t>971-555-7059x3407</t>
  </si>
  <si>
    <t>Steven Weber</t>
  </si>
  <si>
    <t>Angela Johnson</t>
  </si>
  <si>
    <t>6356 Carlos Ford New Stephaniemouth, IN 65695</t>
  </si>
  <si>
    <t>393-553-5585</t>
  </si>
  <si>
    <t>Lynn Harris</t>
  </si>
  <si>
    <t>Donald Davis</t>
  </si>
  <si>
    <t>83162 Sullivan Islands Apt. 375 Hancockport, TN 59726</t>
  </si>
  <si>
    <t>131.490.8990</t>
  </si>
  <si>
    <t>Elizabeth Torres</t>
  </si>
  <si>
    <t>1947.6000000000001</t>
  </si>
  <si>
    <t>John Harrison</t>
  </si>
  <si>
    <t>458 Lauren Row Suite 375 Lake Andreatown, MT 73932</t>
  </si>
  <si>
    <t>(505)632-4034</t>
  </si>
  <si>
    <t>Lisa Anderson</t>
  </si>
  <si>
    <t>Mr. Richard Willis</t>
  </si>
  <si>
    <t>13529 Hughes Mountains Suite 031 Cynthiamouth, MA 20460</t>
  </si>
  <si>
    <t>Brandy Washington</t>
  </si>
  <si>
    <t>Robert Logan</t>
  </si>
  <si>
    <t>247 Hall Pine Chandlerchester, NE 18955</t>
  </si>
  <si>
    <t>Tara Bell</t>
  </si>
  <si>
    <t>Mark Garcia</t>
  </si>
  <si>
    <t>67217 Joseph Mission Apt. 376 Kevinville, FL 96119</t>
  </si>
  <si>
    <t>001-049-681-1397</t>
  </si>
  <si>
    <t>Tamara Dunn</t>
  </si>
  <si>
    <t>Kimberly Guerrero</t>
  </si>
  <si>
    <t>0025 Jackson Well Ingramburgh, AL 47815</t>
  </si>
  <si>
    <t>Natalie Richardson</t>
  </si>
  <si>
    <t>Nicholas Ellis</t>
  </si>
  <si>
    <t>425 Donald Square Suite 580 Anneborough, NJ 36523</t>
  </si>
  <si>
    <t>160.399.1520</t>
  </si>
  <si>
    <t>Michael Murphy</t>
  </si>
  <si>
    <t>Brent Ferrell</t>
  </si>
  <si>
    <t>70685 Devon Mills Gabrielton, IN 65802</t>
  </si>
  <si>
    <t>(802)964-7406x841</t>
  </si>
  <si>
    <t>Brandon Lawson</t>
  </si>
  <si>
    <t>Jorge Ellis</t>
  </si>
  <si>
    <t>07992 James Parkways Suite 110 South Stephen, UT 72751</t>
  </si>
  <si>
    <t>147.210.1271x34057</t>
  </si>
  <si>
    <t>Joseph Bailey</t>
  </si>
  <si>
    <t>3855.6000000000004</t>
  </si>
  <si>
    <t>Melissa Mcdowell</t>
  </si>
  <si>
    <t>59338 Moran Station Apt. 154 Maloneberg, NC 04930</t>
  </si>
  <si>
    <t>+1-708-890-4543x129</t>
  </si>
  <si>
    <t>Brad Wright</t>
  </si>
  <si>
    <t>Alicia Park</t>
  </si>
  <si>
    <t>02673 Mccarthy Mission Apt. 551 East Allison, OH 39508</t>
  </si>
  <si>
    <t>001-208-661-3119x83170</t>
  </si>
  <si>
    <t>Kathleen Harris</t>
  </si>
  <si>
    <t>Laura Coleman</t>
  </si>
  <si>
    <t>557 Ellis Way Suite 264 Batesstad, IL 61802</t>
  </si>
  <si>
    <t>001-061-268-2882x248</t>
  </si>
  <si>
    <t>Jenny Beasley</t>
  </si>
  <si>
    <t>Corey Schmidt</t>
  </si>
  <si>
    <t>160 Green Club South Victoriachester, AL 61673</t>
  </si>
  <si>
    <t>441-697-7398x70858</t>
  </si>
  <si>
    <t>Dustin Smith</t>
  </si>
  <si>
    <t>Nicholas Vasquez</t>
  </si>
  <si>
    <t>M17</t>
  </si>
  <si>
    <t>03631 Hall Port Apt. 147 South Ashleyside, WA 23537</t>
  </si>
  <si>
    <t>001-890-326-2748</t>
  </si>
  <si>
    <t>Anna Reynolds MD</t>
  </si>
  <si>
    <t>2517.2000000000003</t>
  </si>
  <si>
    <t>Joseph Anderson</t>
  </si>
  <si>
    <t>85515 Davis Ville Apt. 829 Paigeborough, WA 45186</t>
  </si>
  <si>
    <t>001-906-035-6579x9630</t>
  </si>
  <si>
    <t>Marvin Smith</t>
  </si>
  <si>
    <t>2683.2000000000003</t>
  </si>
  <si>
    <t>Amanda Melendez</t>
  </si>
  <si>
    <t>PSC 8289, Box 1036 APO AE 23193</t>
  </si>
  <si>
    <t>463-169-0104</t>
  </si>
  <si>
    <t>Jeff Jackson</t>
  </si>
  <si>
    <t>Sydney Ryan</t>
  </si>
  <si>
    <t>2139 Kyle Ford Munozburgh, IL 59550</t>
  </si>
  <si>
    <t>001-865-123-0437x2807</t>
  </si>
  <si>
    <t>Jeremy Johnston</t>
  </si>
  <si>
    <t>1846.8000000000002</t>
  </si>
  <si>
    <t>Meghan Rivas</t>
  </si>
  <si>
    <t>USS Sparks FPO AA 21901</t>
  </si>
  <si>
    <t>001-093-404-8957x4369</t>
  </si>
  <si>
    <t>Brenda Pollard</t>
  </si>
  <si>
    <t>Michael Robinson</t>
  </si>
  <si>
    <t>680 Melissa Shore Apt. 570 New Deborah, NC 63773</t>
  </si>
  <si>
    <t>(796)972-8566x3201</t>
  </si>
  <si>
    <t>Jessica Freeman</t>
  </si>
  <si>
    <t>Douglas Hayes</t>
  </si>
  <si>
    <t>180 Watson Mount Suite 689 Port Stevenmouth, DE 41726</t>
  </si>
  <si>
    <t>001-662-133-5200</t>
  </si>
  <si>
    <t>Charles Moore</t>
  </si>
  <si>
    <t>Melissa Martin</t>
  </si>
  <si>
    <t>USCGC Hansen FPO AP 24238</t>
  </si>
  <si>
    <t>778.693.3463x13256</t>
  </si>
  <si>
    <t>Ashley Garrett</t>
  </si>
  <si>
    <t>5538.400000000001</t>
  </si>
  <si>
    <t>Susan Mills</t>
  </si>
  <si>
    <t>818 Booth Forge Parkerside, KY 80222</t>
  </si>
  <si>
    <t>503-700-2625</t>
  </si>
  <si>
    <t>Lisa Holmes</t>
  </si>
  <si>
    <t>5494.400000000001</t>
  </si>
  <si>
    <t>Ruth Martin</t>
  </si>
  <si>
    <t>PSC 8717, Box 9575 APO AE 00990</t>
  </si>
  <si>
    <t>Wendy Kennedy</t>
  </si>
  <si>
    <t>1121.6000000000001</t>
  </si>
  <si>
    <t>Timothy Lopez</t>
  </si>
  <si>
    <t>99275 Wallace Squares Apt. 759 New Amy, NJ 63432</t>
  </si>
  <si>
    <t>850.534.2468</t>
  </si>
  <si>
    <t>Jeremy Sanchez</t>
  </si>
  <si>
    <t>Tiffany Henderson</t>
  </si>
  <si>
    <t>51419 Harper Track West Kyle, HI 40908</t>
  </si>
  <si>
    <t>774.592.6667x716</t>
  </si>
  <si>
    <t>Lisa Martinez</t>
  </si>
  <si>
    <t>James Morales</t>
  </si>
  <si>
    <t>Unit 9711 Box 2013 DPO AE 77910</t>
  </si>
  <si>
    <t>(946)216-2590</t>
  </si>
  <si>
    <t>Robert Anderson</t>
  </si>
  <si>
    <t>Michelle Perkins</t>
  </si>
  <si>
    <t>PSC 9546, Box 0809 APO AP 79899</t>
  </si>
  <si>
    <t>339-469-8872</t>
  </si>
  <si>
    <t>Bryan Sanchez</t>
  </si>
  <si>
    <t>Ashley Robinson</t>
  </si>
  <si>
    <t>6522 Allen Crossroad Michelleberg, IA 13631</t>
  </si>
  <si>
    <t>(985)080-6309x14046</t>
  </si>
  <si>
    <t>Nicole Charles</t>
  </si>
  <si>
    <t>Madison Savage</t>
  </si>
  <si>
    <t>31390 Victoria Fall Perryland, MA 88755</t>
  </si>
  <si>
    <t>(666)674-2112x119</t>
  </si>
  <si>
    <t>Chelsea Reynolds</t>
  </si>
  <si>
    <t>Kellie Warren</t>
  </si>
  <si>
    <t>M70</t>
  </si>
  <si>
    <t>575 Brandon Grove Suite 593 Port Evan, ME 11804</t>
  </si>
  <si>
    <t>623-240-4649x613</t>
  </si>
  <si>
    <t>Anthony Kelly</t>
  </si>
  <si>
    <t>6662.400000000001</t>
  </si>
  <si>
    <t>Thomas Johnson</t>
  </si>
  <si>
    <t>Unit 5885 Box 6879 DPO AP 13765</t>
  </si>
  <si>
    <t>001-046-407-2804x4231</t>
  </si>
  <si>
    <t>Kenneth Jones</t>
  </si>
  <si>
    <t>Jordan Jordan</t>
  </si>
  <si>
    <t>47784 Johnson Highway Suite 855 East Vanessachester, NM 56543</t>
  </si>
  <si>
    <t>001-465-226-4160x24400</t>
  </si>
  <si>
    <t>Ashley Baker</t>
  </si>
  <si>
    <t>Antonio Parker</t>
  </si>
  <si>
    <t>5179 Francis Fords Suite 973 Hannahland, VT 69513</t>
  </si>
  <si>
    <t>741-219-1065x36720</t>
  </si>
  <si>
    <t>Jacqueline Mckinney</t>
  </si>
  <si>
    <t>James Holmes</t>
  </si>
  <si>
    <t>8319 Long Fork Kellyton, CT 06519</t>
  </si>
  <si>
    <t>455.977.6745x728</t>
  </si>
  <si>
    <t>David Barajas</t>
  </si>
  <si>
    <t>Jimmy Mcintosh</t>
  </si>
  <si>
    <t>3267 Sherman Islands Suite 662 West Kayla, IA 67596</t>
  </si>
  <si>
    <t>Jesse Cobb</t>
  </si>
  <si>
    <t>2475.6000000000004</t>
  </si>
  <si>
    <t>Juan Graham</t>
  </si>
  <si>
    <t>5911 Bernard Coves Port Josephburgh, TN 67014</t>
  </si>
  <si>
    <t>(485)216-4934x6816</t>
  </si>
  <si>
    <t>Sarah Smith</t>
  </si>
  <si>
    <t>Vanessa Thompson</t>
  </si>
  <si>
    <t>USCGC Solomon FPO AP 85469</t>
  </si>
  <si>
    <t>263.195.9244x3158</t>
  </si>
  <si>
    <t>Alison White</t>
  </si>
  <si>
    <t>Mr. James Marshall</t>
  </si>
  <si>
    <t>3498 Bryan Union Lake Nicole, TX 02518</t>
  </si>
  <si>
    <t>+1-925-001-5509x7593</t>
  </si>
  <si>
    <t>Teresa Cummings</t>
  </si>
  <si>
    <t>6238.400000000001</t>
  </si>
  <si>
    <t>Christine Montgomery</t>
  </si>
  <si>
    <t>30497 Megan Cliff Lake Marcia, MN 21495</t>
  </si>
  <si>
    <t>819.379.1220</t>
  </si>
  <si>
    <t>Mr. Brian Evans</t>
  </si>
  <si>
    <t>Rodney Dunn</t>
  </si>
  <si>
    <t>628 Johnson Course New Dawnhaven, DC 55757</t>
  </si>
  <si>
    <t>+1-876-573-7347x1928</t>
  </si>
  <si>
    <t>Dana Bennett</t>
  </si>
  <si>
    <t>Christopher Murray</t>
  </si>
  <si>
    <t>3181 Ross Station Apt. 056 South Leahhaven, LA 84834</t>
  </si>
  <si>
    <t>(542)932-0789x4864</t>
  </si>
  <si>
    <t>Jonathan Blackwell</t>
  </si>
  <si>
    <t>2167.2000000000003</t>
  </si>
  <si>
    <t>Nicholas Jordan</t>
  </si>
  <si>
    <t>5064 Chavez Points Bruceville, VA 52168</t>
  </si>
  <si>
    <t>+1-893-973-6587x520</t>
  </si>
  <si>
    <t>Daniel Hughes</t>
  </si>
  <si>
    <t>Jodi Reed</t>
  </si>
  <si>
    <t>810 Cindy Cove South Anthonyville, NE 11049</t>
  </si>
  <si>
    <t>(868)225-7078</t>
  </si>
  <si>
    <t>Robert Gilbert Jr.</t>
  </si>
  <si>
    <t>Dr. Chloe Brown</t>
  </si>
  <si>
    <t>3270 Garcia Hills Port Paulland, CO 80648</t>
  </si>
  <si>
    <t>361.769.2569x48802</t>
  </si>
  <si>
    <t>Leslie Smith</t>
  </si>
  <si>
    <t>Amber Soto</t>
  </si>
  <si>
    <t>630 Shah Club Apt. 702 Stacychester, KS 71212</t>
  </si>
  <si>
    <t>001-485-741-6069x216</t>
  </si>
  <si>
    <t>Jeremy Powell</t>
  </si>
  <si>
    <t>532.8000000000001</t>
  </si>
  <si>
    <t>Elizabeth Hayes</t>
  </si>
  <si>
    <t>14696 Brandy Hill Lake Maryville, NE 66338</t>
  </si>
  <si>
    <t>633.756.6526</t>
  </si>
  <si>
    <t>John George</t>
  </si>
  <si>
    <t>Diane Wilson</t>
  </si>
  <si>
    <t>PSC 6865, Box 4316 APO AA 61179</t>
  </si>
  <si>
    <t>778-687-4337x986</t>
  </si>
  <si>
    <t>Sara Henderson</t>
  </si>
  <si>
    <t>Evelyn Chavez</t>
  </si>
  <si>
    <t>5859 Pierce Forks Greershire, MO 56133</t>
  </si>
  <si>
    <t>+1-340-283-3320x552</t>
  </si>
  <si>
    <t>Emily Jarvis</t>
  </si>
  <si>
    <t>Jessica Craig</t>
  </si>
  <si>
    <t>94225 Heather Mountains West Samanthashire, MN 08188</t>
  </si>
  <si>
    <t>021.089.8663x708</t>
  </si>
  <si>
    <t>Robert Stout</t>
  </si>
  <si>
    <t>Maria Koch</t>
  </si>
  <si>
    <t>408 Johnson Prairie Suite 133 Murraymouth, IA 99636</t>
  </si>
  <si>
    <t>817.252.2104</t>
  </si>
  <si>
    <t>James Campbell</t>
  </si>
  <si>
    <t>Christopher Nguyen</t>
  </si>
  <si>
    <t>058 Matthew Expressway North Erik, CA 67872</t>
  </si>
  <si>
    <t>001-248-687-3455x4380</t>
  </si>
  <si>
    <t>Andrea Evans</t>
  </si>
  <si>
    <t>John Taylor</t>
  </si>
  <si>
    <t>85027 Tracy Pass Fullerbury, IA 62901</t>
  </si>
  <si>
    <t>332-896-6596</t>
  </si>
  <si>
    <t>Bradley Henry</t>
  </si>
  <si>
    <t>5430.400000000001</t>
  </si>
  <si>
    <t>Teresa Christian</t>
  </si>
  <si>
    <t>56917 Ashley Courts Perezburgh, CT 80168</t>
  </si>
  <si>
    <t>085-755-2122x83103</t>
  </si>
  <si>
    <t>Richard Richmond</t>
  </si>
  <si>
    <t>Samantha Edwards</t>
  </si>
  <si>
    <t>0065 Mccann Loop West Ashley, MN 40792</t>
  </si>
  <si>
    <t>(892)055-3367x0804</t>
  </si>
  <si>
    <t>Denise Norman</t>
  </si>
  <si>
    <t>436.40000000000003</t>
  </si>
  <si>
    <t>Linda Hawkins</t>
  </si>
  <si>
    <t>51811 Chandler Mission Mccartymouth, WI 03603</t>
  </si>
  <si>
    <t>001-113-899-8245x258</t>
  </si>
  <si>
    <t>Angela Burgess</t>
  </si>
  <si>
    <t>Dylan Trevino</t>
  </si>
  <si>
    <t>7003 Farrell Court East John, LA 41716</t>
  </si>
  <si>
    <t>Stephanie Hensley</t>
  </si>
  <si>
    <t>2777.6000000000004</t>
  </si>
  <si>
    <t>Brittany Washington</t>
  </si>
  <si>
    <t>2098 David Trail Apt. 856 Morriston, IN 92728</t>
  </si>
  <si>
    <t>699.870.8392</t>
  </si>
  <si>
    <t>Michael Brown</t>
  </si>
  <si>
    <t>960.8000000000001</t>
  </si>
  <si>
    <t>Christina Park</t>
  </si>
  <si>
    <t>39028 Owens Common Suite 231 Mccormickchester, KS 49816</t>
  </si>
  <si>
    <t>065.508.6727x00773</t>
  </si>
  <si>
    <t>Travis Ellis</t>
  </si>
  <si>
    <t>362.40000000000003</t>
  </si>
  <si>
    <t>Donna Clark</t>
  </si>
  <si>
    <t>9997 Miller Passage Port Madisonhaven, AL 61509</t>
  </si>
  <si>
    <t>(160)570-2469</t>
  </si>
  <si>
    <t>Alexander Parsons</t>
  </si>
  <si>
    <t>Mary Williams</t>
  </si>
  <si>
    <t>18968 Michael Keys Apt. 028 Port Richardstad, MN 67468</t>
  </si>
  <si>
    <t>Rachael Patrick</t>
  </si>
  <si>
    <t>Lauren Lowery</t>
  </si>
  <si>
    <t>32424 Tucker Parks Apt. 950 West Scott, LA 90068</t>
  </si>
  <si>
    <t>848.567.5172</t>
  </si>
  <si>
    <t>Nicole Chavez</t>
  </si>
  <si>
    <t>Rebecca Salazar</t>
  </si>
  <si>
    <t>695 Adrian Walk Suite 318 East Christopher, WI 15094</t>
  </si>
  <si>
    <t>+1-850-471-5178x6186</t>
  </si>
  <si>
    <t>Mary Romero</t>
  </si>
  <si>
    <t>Kelly King</t>
  </si>
  <si>
    <t>521 Jerry Port Alanside, WV 63589</t>
  </si>
  <si>
    <t>001-394-030-2356x6104</t>
  </si>
  <si>
    <t>Charles Smith</t>
  </si>
  <si>
    <t>Jose Juarez</t>
  </si>
  <si>
    <t>28592 Williams Road West Codytown, KS 91501</t>
  </si>
  <si>
    <t>729.783.1286</t>
  </si>
  <si>
    <t>Alexandra Smith PhD</t>
  </si>
  <si>
    <t>Brooke Murphy</t>
  </si>
  <si>
    <t>53252 Christopher Court Suite 115 South Jane, AR 47842</t>
  </si>
  <si>
    <t>001-143-750-6694</t>
  </si>
  <si>
    <t>Angel Vazquez</t>
  </si>
  <si>
    <t>Whitney Aguirre</t>
  </si>
  <si>
    <t>902 Stephen Mill Suite 560 Nelsonmouth, IL 96453</t>
  </si>
  <si>
    <t>167-312-1289x819</t>
  </si>
  <si>
    <t>Robert Thompson</t>
  </si>
  <si>
    <t>5911.200000000001</t>
  </si>
  <si>
    <t>Valerie English</t>
  </si>
  <si>
    <t>1526 Mcdonald Track Wallaceberg, WI 43537</t>
  </si>
  <si>
    <t>(850)210-6396x403</t>
  </si>
  <si>
    <t>Martin Lopez</t>
  </si>
  <si>
    <t>Carl Lee</t>
  </si>
  <si>
    <t>0498 Dawson Hills Suite 719 Bentleymouth, NH 72463</t>
  </si>
  <si>
    <t>001-579-344-4587x3243</t>
  </si>
  <si>
    <t>Joseph Sanchez</t>
  </si>
  <si>
    <t>Katherine Johnson</t>
  </si>
  <si>
    <t>763 Riggs Way Suite 671 East Christopher, OR 79402</t>
  </si>
  <si>
    <t>(214)900-4452x5870</t>
  </si>
  <si>
    <t>Shelby Flores</t>
  </si>
  <si>
    <t>Stephen Gibbs</t>
  </si>
  <si>
    <t>90128 Peter Lake Jasonfurt, NV 91949</t>
  </si>
  <si>
    <t>(681)304-4401x862</t>
  </si>
  <si>
    <t>Terry Welch</t>
  </si>
  <si>
    <t>3295.6000000000004</t>
  </si>
  <si>
    <t>Mary Ruiz</t>
  </si>
  <si>
    <t>22927 Tara Terrace Suite 680 Lake Derekville, NE 86939</t>
  </si>
  <si>
    <t>001-172-264-2252x8083</t>
  </si>
  <si>
    <t>Matthew Woods</t>
  </si>
  <si>
    <t>Jennifer Bass</t>
  </si>
  <si>
    <t>793 Ernest Pine Timothychester, MO 11497</t>
  </si>
  <si>
    <t>121-351-1687</t>
  </si>
  <si>
    <t>Christopher Green</t>
  </si>
  <si>
    <t>7487.200000000001</t>
  </si>
  <si>
    <t>Victoria Gonzalez</t>
  </si>
  <si>
    <t>87623 Adam Corners Apt. 159 Guzmanland, MD 81698</t>
  </si>
  <si>
    <t>Tina Holland</t>
  </si>
  <si>
    <t>Alexander Jones</t>
  </si>
  <si>
    <t>747 Mejia Harbor Timothychester, GA 16657</t>
  </si>
  <si>
    <t>628-105-4738</t>
  </si>
  <si>
    <t>Yvette Thomas</t>
  </si>
  <si>
    <t>Beth Spencer</t>
  </si>
  <si>
    <t>77534 Bell Ranch Coffeyborough, MA 24965</t>
  </si>
  <si>
    <t>Jesse Myers</t>
  </si>
  <si>
    <t>April Black</t>
  </si>
  <si>
    <t>651 James Road Apt. 445 Tonyashire, IN 66502</t>
  </si>
  <si>
    <t>+1-519-657-1317x5094</t>
  </si>
  <si>
    <t>Melissa Jennings</t>
  </si>
  <si>
    <t>Michael Trujillo</t>
  </si>
  <si>
    <t>369 Edward Gardens Jenniferburgh, HI 49827</t>
  </si>
  <si>
    <t>394.011.0125x4038</t>
  </si>
  <si>
    <t>Nicole Morales</t>
  </si>
  <si>
    <t>3251.2000000000003</t>
  </si>
  <si>
    <t>4269 Butler Green Suite 969 New Audreyport, CA 93484</t>
  </si>
  <si>
    <t>988.713.2163x485</t>
  </si>
  <si>
    <t>James Lloyd</t>
  </si>
  <si>
    <t>Abigail Edwards</t>
  </si>
  <si>
    <t>1603 Hunter Drive West Bradleybury, MI 52229</t>
  </si>
  <si>
    <t>720.462.1500</t>
  </si>
  <si>
    <t>Jonathan Rodriguez</t>
  </si>
  <si>
    <t>Patrick Barnett</t>
  </si>
  <si>
    <t>1154 Norris Drive Smithside, VA 29406</t>
  </si>
  <si>
    <t>+1-041-871-8647x06174</t>
  </si>
  <si>
    <t>Matthew Browning</t>
  </si>
  <si>
    <t>2155 Mccormick Turnpike Mooreberg, ID 12259</t>
  </si>
  <si>
    <t>(226)880-1149x0133</t>
  </si>
  <si>
    <t>Sarah Williams</t>
  </si>
  <si>
    <t>Paul Daniels</t>
  </si>
  <si>
    <t>852 Michelle Stravenue West Stacey, HI 52492</t>
  </si>
  <si>
    <t>135.424.1053x61252</t>
  </si>
  <si>
    <t>Jacob Jacobs</t>
  </si>
  <si>
    <t>Barbara Burton</t>
  </si>
  <si>
    <t>8054 Clark Cliff Apt. 248 Christyland, DC 80398</t>
  </si>
  <si>
    <t>001-588-012-3321x577</t>
  </si>
  <si>
    <t>Steven Smith</t>
  </si>
  <si>
    <t>Darren Johnson</t>
  </si>
  <si>
    <t>438 Gutierrez Spring Apt. 816 Lake Erinton, WI 91858</t>
  </si>
  <si>
    <t>(539)676-7605x5483</t>
  </si>
  <si>
    <t>Michelle Johnson</t>
  </si>
  <si>
    <t>Darrell Sanchez</t>
  </si>
  <si>
    <t>Unit 4273 Box 1001 DPO AA 40395</t>
  </si>
  <si>
    <t>500.464.3381x974</t>
  </si>
  <si>
    <t>Bryan Ortega</t>
  </si>
  <si>
    <t>Janet Dalton</t>
  </si>
  <si>
    <t>36684 Regina Mountain Suite 187 Steeletown, TX 88983</t>
  </si>
  <si>
    <t>Thomas Velasquez</t>
  </si>
  <si>
    <t>Lindsay Clark</t>
  </si>
  <si>
    <t>35032 Murphy Neck Apt. 381 Lauraberg, IA 92508</t>
  </si>
  <si>
    <t>821-760-4418x286</t>
  </si>
  <si>
    <t>Connie Peters</t>
  </si>
  <si>
    <t>4003.2000000000003</t>
  </si>
  <si>
    <t>Christopher Cole</t>
  </si>
  <si>
    <t>433 Shaw Key New Aaron, WY 46337</t>
  </si>
  <si>
    <t>918.496.7171</t>
  </si>
  <si>
    <t>Lauren Romero</t>
  </si>
  <si>
    <t>Shane Padilla</t>
  </si>
  <si>
    <t>925 Ramos Locks Apt. 729 South Jonathan, ND 68997</t>
  </si>
  <si>
    <t>023-738-4928x37229</t>
  </si>
  <si>
    <t>Hannah Salazar</t>
  </si>
  <si>
    <t>Dave Moore</t>
  </si>
  <si>
    <t>54233 Nancy Burgs Suite 435 Davidhaven, MT 62552</t>
  </si>
  <si>
    <t>(983)845-6702</t>
  </si>
  <si>
    <t>Kent Dean</t>
  </si>
  <si>
    <t>Jeffrey King</t>
  </si>
  <si>
    <t>21513 Hunt Pass Suite 331 Barrtown, MI 79101</t>
  </si>
  <si>
    <t>(228)618-8217</t>
  </si>
  <si>
    <t>Martin Stanley</t>
  </si>
  <si>
    <t>Lisa Krueger</t>
  </si>
  <si>
    <t>39816 Joshua Freeway North Christinetown, VA 94851</t>
  </si>
  <si>
    <t>Mathew Forbes</t>
  </si>
  <si>
    <t>Jesse Torres</t>
  </si>
  <si>
    <t>9765 Kristen Neck South Brettbury, IA 36725</t>
  </si>
  <si>
    <t>+1-815-253-9976x370</t>
  </si>
  <si>
    <t>Alicia Gonzalez</t>
  </si>
  <si>
    <t>Anthony Lozano</t>
  </si>
  <si>
    <t>4016 Lori Cliffs Reeseton, SC 02805</t>
  </si>
  <si>
    <t>001-133-112-2624x9209</t>
  </si>
  <si>
    <t>Ariana White</t>
  </si>
  <si>
    <t>Sarah Saunders</t>
  </si>
  <si>
    <t>81131 Wilson Canyon Johnland, VT 34566</t>
  </si>
  <si>
    <t>073.899.6112</t>
  </si>
  <si>
    <t>1260.8000000000002</t>
  </si>
  <si>
    <t>Laura Allen</t>
  </si>
  <si>
    <t>442 Steven River New Mikemouth, DC 64164</t>
  </si>
  <si>
    <t>(675)470-3706</t>
  </si>
  <si>
    <t>Susan Brown</t>
  </si>
  <si>
    <t>Anna Wallace</t>
  </si>
  <si>
    <t>Unit 6563 Box 1596 DPO AA 00875</t>
  </si>
  <si>
    <t>001-078-454-9550x8621</t>
  </si>
  <si>
    <t>Peter Ward</t>
  </si>
  <si>
    <t>6986.400000000001</t>
  </si>
  <si>
    <t>Gary Shah</t>
  </si>
  <si>
    <t>94521 Brown Crest Apt. 894 New Rhondaland, LA 59553</t>
  </si>
  <si>
    <t>592.127.6705</t>
  </si>
  <si>
    <t>Douglas King</t>
  </si>
  <si>
    <t>Alexandra Hale</t>
  </si>
  <si>
    <t>689 Freeman Mission Suite 307 Port Jordanburgh, VT 41341</t>
  </si>
  <si>
    <t>(807)584-9260x735</t>
  </si>
  <si>
    <t>Danielle Campbell</t>
  </si>
  <si>
    <t>Katrina Jones</t>
  </si>
  <si>
    <t>98946 Charlotte Crest Apt. 141 Hardyside, DC 88653</t>
  </si>
  <si>
    <t>520-226-1547x464</t>
  </si>
  <si>
    <t>Charles Garrett</t>
  </si>
  <si>
    <t>7921.200000000001</t>
  </si>
  <si>
    <t>Kenneth Stuart</t>
  </si>
  <si>
    <t>39148 Brittany Gardens Port Alex, PA 45934</t>
  </si>
  <si>
    <t>Kelly Harmon</t>
  </si>
  <si>
    <t>2036.8000000000002</t>
  </si>
  <si>
    <t>Mr. Randy Cohen</t>
  </si>
  <si>
    <t>761 Amanda Ridges New Larry, NC 54857</t>
  </si>
  <si>
    <t>0782867812</t>
  </si>
  <si>
    <t>Brenda Morrison</t>
  </si>
  <si>
    <t>James Holt</t>
  </si>
  <si>
    <t>PSC 1749, Box 4631 APO AP 35116</t>
  </si>
  <si>
    <t>001-454-178-9291x88561</t>
  </si>
  <si>
    <t>Kimberly Pacheco</t>
  </si>
  <si>
    <t>Barbara Kelly</t>
  </si>
  <si>
    <t>96850 Robin Village West Jamesville, MA 58065</t>
  </si>
  <si>
    <t>(943)142-2153</t>
  </si>
  <si>
    <t>William Perez</t>
  </si>
  <si>
    <t>John Ward</t>
  </si>
  <si>
    <t>9245 Salas Court Suite 569 North Ashley, ND 30608</t>
  </si>
  <si>
    <t>156.690.5502</t>
  </si>
  <si>
    <t>Mark Gallegos</t>
  </si>
  <si>
    <t>Margaret Ortega</t>
  </si>
  <si>
    <t>8995 Erica Fields West Jamesberg, OK 37456</t>
  </si>
  <si>
    <t>604.279.2226x4677</t>
  </si>
  <si>
    <t>Joann Dickerson</t>
  </si>
  <si>
    <t>Tyler Hawkins</t>
  </si>
  <si>
    <t>445 Samuel Square Port Johnmouth, MN 15681</t>
  </si>
  <si>
    <t>Michael Shepherd</t>
  </si>
  <si>
    <t>986.4000000000001</t>
  </si>
  <si>
    <t>Harold Barber</t>
  </si>
  <si>
    <t>USCGC Gutierrez FPO AE 15248</t>
  </si>
  <si>
    <t>682.519.8283</t>
  </si>
  <si>
    <t>Michael Howard</t>
  </si>
  <si>
    <t>Noah Aguilar</t>
  </si>
  <si>
    <t>26230 Adams Ports Apt. 236 Carlamouth, KY 67473</t>
  </si>
  <si>
    <t>064-461-6034x9472</t>
  </si>
  <si>
    <t>Susan Acevedo</t>
  </si>
  <si>
    <t>888.8000000000001</t>
  </si>
  <si>
    <t>Lauren Wilson</t>
  </si>
  <si>
    <t>560 Price Port Lindaland, WI 05582</t>
  </si>
  <si>
    <t>+1-956-919-8430x3980</t>
  </si>
  <si>
    <t>Tamara Hamilton</t>
  </si>
  <si>
    <t>Evan Valentine</t>
  </si>
  <si>
    <t>254 Emily Lake East Kellymouth, NC 46563</t>
  </si>
  <si>
    <t>(800)815-7577x46434</t>
  </si>
  <si>
    <t>Natalie Nielsen</t>
  </si>
  <si>
    <t>Sherry Erickson MD</t>
  </si>
  <si>
    <t>USNS Fields FPO AP 56920</t>
  </si>
  <si>
    <t>(669)892-0008</t>
  </si>
  <si>
    <t>Carla Dixon</t>
  </si>
  <si>
    <t>2021.6000000000001</t>
  </si>
  <si>
    <t>Loretta Simmons</t>
  </si>
  <si>
    <t>27373 Villa Hills Apt. 139 West Meganside, AR 55512</t>
  </si>
  <si>
    <t>001-077-841-4129x22274</t>
  </si>
  <si>
    <t>Laura Alvarez</t>
  </si>
  <si>
    <t>Brian Lopez</t>
  </si>
  <si>
    <t>0071 Porter Common Suite 000 Port Joshuaborough, TN 64523</t>
  </si>
  <si>
    <t>566.339.7538</t>
  </si>
  <si>
    <t>Brian Griffin</t>
  </si>
  <si>
    <t>1724.8000000000002</t>
  </si>
  <si>
    <t>Joshua Cross</t>
  </si>
  <si>
    <t>47692 Carolyn Course Apt. 102 South Anthonymouth, OH 88076</t>
  </si>
  <si>
    <t>263-326-9873x70957</t>
  </si>
  <si>
    <t>Michael Nunez</t>
  </si>
  <si>
    <t>Carlos Williams</t>
  </si>
  <si>
    <t>0947 Simpson Fords Apt. 489 Brianport, DE 21181</t>
  </si>
  <si>
    <t>001-683-914-1632x199</t>
  </si>
  <si>
    <t>Ashley Lopez</t>
  </si>
  <si>
    <t>3523.2000000000003</t>
  </si>
  <si>
    <t>Gregory Price</t>
  </si>
  <si>
    <t>24967 Everett Manor Apt. 830 West Sydney, ME 59910</t>
  </si>
  <si>
    <t>685.662.0213x2067</t>
  </si>
  <si>
    <t>Mary Nguyen</t>
  </si>
  <si>
    <t>Bruce Contreras</t>
  </si>
  <si>
    <t>98564 Carr Center Apt. 784 Fuentesburgh, WI 87886</t>
  </si>
  <si>
    <t>001-842-565-9253x641</t>
  </si>
  <si>
    <t>Kathy Jackson</t>
  </si>
  <si>
    <t>Mary Pratt</t>
  </si>
  <si>
    <t>USCGC Thompson FPO AA 48667</t>
  </si>
  <si>
    <t>(734)880-0319</t>
  </si>
  <si>
    <t>Thomas Peters</t>
  </si>
  <si>
    <t>Morgan Bennett</t>
  </si>
  <si>
    <t>22736 John Road Suite 101 Charlesport, HI 09617</t>
  </si>
  <si>
    <t>(475)013-3887x3117</t>
  </si>
  <si>
    <t>Tara Ryan</t>
  </si>
  <si>
    <t>Nancy Morse</t>
  </si>
  <si>
    <t>Unit 9593 Box 9372 DPO AE 47110</t>
  </si>
  <si>
    <t>229.582.0267x7679</t>
  </si>
  <si>
    <t>Angelica Nielsen</t>
  </si>
  <si>
    <t>9276.800000000001</t>
  </si>
  <si>
    <t>Allen Villegas</t>
  </si>
  <si>
    <t>74428 John Island Mariafort, DC 83261</t>
  </si>
  <si>
    <t>001-015-658-4143</t>
  </si>
  <si>
    <t>Jimmy Dixon</t>
  </si>
  <si>
    <t>780.8000000000001</t>
  </si>
  <si>
    <t>Jennifer Stevenson</t>
  </si>
  <si>
    <t>35765 Salazar Center Amberfort, MI 82164</t>
  </si>
  <si>
    <t>Samantha Nelson</t>
  </si>
  <si>
    <t>Joel Green</t>
  </si>
  <si>
    <t>3787 Timothy Knoll Austinville, WV 85751</t>
  </si>
  <si>
    <t>(810)968-1576x8932</t>
  </si>
  <si>
    <t>Russell Andrews</t>
  </si>
  <si>
    <t>Anthony Jackson</t>
  </si>
  <si>
    <t>7637 Valdez Cliffs Suite 820 Torresside, OR 01166</t>
  </si>
  <si>
    <t>309.164.6125</t>
  </si>
  <si>
    <t>Jeremy Hill</t>
  </si>
  <si>
    <t>Miss Caroline Smith</t>
  </si>
  <si>
    <t>90159 Mark Stream Suite 588 Chadchester, AZ 93519</t>
  </si>
  <si>
    <t>631-548-4388x2738</t>
  </si>
  <si>
    <t>Daniel Wells</t>
  </si>
  <si>
    <t>1297.6000000000001</t>
  </si>
  <si>
    <t>John Collins DDS</t>
  </si>
  <si>
    <t>520 Derek Walk Apt. 862 Rachelmouth, NC 50154</t>
  </si>
  <si>
    <t>914-995-5687</t>
  </si>
  <si>
    <t>Tonya White</t>
  </si>
  <si>
    <t>Jessica Mcdonald</t>
  </si>
  <si>
    <t>765 Daniel Isle Suite 182 Leeport, TX 94021</t>
  </si>
  <si>
    <t>Thomas Alvarado</t>
  </si>
  <si>
    <t>Christopher Jones</t>
  </si>
  <si>
    <t>7777 Russo Plain Suite 464 Jacksonside, VT 04759</t>
  </si>
  <si>
    <t>428.691.8324</t>
  </si>
  <si>
    <t>Donna Cooper</t>
  </si>
  <si>
    <t>Samantha Ruiz</t>
  </si>
  <si>
    <t>M94</t>
  </si>
  <si>
    <t>85388 Brewer Curve South Jeffreyhaven, MO 43486</t>
  </si>
  <si>
    <t>001-986-715-5900</t>
  </si>
  <si>
    <t>Jose Mullins</t>
  </si>
  <si>
    <t>Katie Young</t>
  </si>
  <si>
    <t>4897 Patel Lakes Suite 779 West Michael, KY 40610</t>
  </si>
  <si>
    <t>607-703-9975x054</t>
  </si>
  <si>
    <t>Carol Ponce</t>
  </si>
  <si>
    <t>Brenda Jackson</t>
  </si>
  <si>
    <t>43647 Tanya Lock Brewerchester, WY 12321</t>
  </si>
  <si>
    <t>Stacey Wheeler</t>
  </si>
  <si>
    <t>PSC 2966, Box 4262 APO AE 53352</t>
  </si>
  <si>
    <t>(318)722-5830x973</t>
  </si>
  <si>
    <t>William Davis</t>
  </si>
  <si>
    <t>343.20000000000005</t>
  </si>
  <si>
    <t>Anna Martinez</t>
  </si>
  <si>
    <t>89849 Flores Stravenue Suite 191 Stephanieburgh, SD 21626</t>
  </si>
  <si>
    <t>001-188-487-1376</t>
  </si>
  <si>
    <t>Victoria Perry</t>
  </si>
  <si>
    <t>Cynthia Simpson</t>
  </si>
  <si>
    <t>Unit 5210 Box 1060 DPO AE 52585</t>
  </si>
  <si>
    <t>(084)269-8977</t>
  </si>
  <si>
    <t>Jean Murphy</t>
  </si>
  <si>
    <t>1000.8000000000001</t>
  </si>
  <si>
    <t>Paul Carson</t>
  </si>
  <si>
    <t>8476 Molly Ways Apt. 009 Millerborough, WA 67097</t>
  </si>
  <si>
    <t>073-112-9880x16657</t>
  </si>
  <si>
    <t>Justin Miller</t>
  </si>
  <si>
    <t>Carla Peterson</t>
  </si>
  <si>
    <t>Unit 8470 Box 6038 DPO AA 71795</t>
  </si>
  <si>
    <t>(187)892-4019x74970</t>
  </si>
  <si>
    <t>Jennifer Campbell</t>
  </si>
  <si>
    <t>Joshua Turner</t>
  </si>
  <si>
    <t>616 Angela Meadows Spencerberg, LA 51991</t>
  </si>
  <si>
    <t>313-679-7592</t>
  </si>
  <si>
    <t>Amanda Perez</t>
  </si>
  <si>
    <t>Melissa Rose</t>
  </si>
  <si>
    <t>1695 Michael Streets Suite 939 Aprilmouth, TX 66706</t>
  </si>
  <si>
    <t>761.400.3484</t>
  </si>
  <si>
    <t>Erin Beard</t>
  </si>
  <si>
    <t>3493.2000000000003</t>
  </si>
  <si>
    <t>Jason Gaines</t>
  </si>
  <si>
    <t>45690 Patricia Parkway Suite 709 Michelleland, NV 20793</t>
  </si>
  <si>
    <t>Thomas Williams</t>
  </si>
  <si>
    <t>Dr. Joseph Dawson</t>
  </si>
  <si>
    <t>1989 Carey Pines Apt. 581 Smithton, VA 44639</t>
  </si>
  <si>
    <t>001-451-995-5130</t>
  </si>
  <si>
    <t>Ronald Taylor</t>
  </si>
  <si>
    <t>Javier Guzman</t>
  </si>
  <si>
    <t>25189 Odom Mission Suite 591 West Christopher, OR 61966</t>
  </si>
  <si>
    <t>(162)401-2418x03680</t>
  </si>
  <si>
    <t>Gary Lindsey</t>
  </si>
  <si>
    <t>Isaac Ortiz</t>
  </si>
  <si>
    <t>37030 Andrew Divide Wesleyshire, WY 06939</t>
  </si>
  <si>
    <t>(973)751-6546x6757</t>
  </si>
  <si>
    <t>Paul Mccullough</t>
  </si>
  <si>
    <t>Katelyn Hunt</t>
  </si>
  <si>
    <t>7718 William Locks Suite 827 North Laura, NC 45713</t>
  </si>
  <si>
    <t>0216161937</t>
  </si>
  <si>
    <t>Peter Hill</t>
  </si>
  <si>
    <t>Jacqueline James</t>
  </si>
  <si>
    <t>6926 Katherine Forks Kathleenbury, SD 52638</t>
  </si>
  <si>
    <t>(321)173-1265x5218</t>
  </si>
  <si>
    <t>Dr. Robyn Murray</t>
  </si>
  <si>
    <t>2223.2000000000003</t>
  </si>
  <si>
    <t>Crystal Dixon</t>
  </si>
  <si>
    <t>42600 Meza Lake Abbottborough, CT 39934</t>
  </si>
  <si>
    <t>001-985-530-3463x372</t>
  </si>
  <si>
    <t>Juan Cortez</t>
  </si>
  <si>
    <t>Joel Martin</t>
  </si>
  <si>
    <t>021 Moreno Island Herberthaven, IN 08612</t>
  </si>
  <si>
    <t>056-671-7228</t>
  </si>
  <si>
    <t>Ricky Jones</t>
  </si>
  <si>
    <t>298.40000000000003</t>
  </si>
  <si>
    <t>Robert Thomas</t>
  </si>
  <si>
    <t>0570 Amanda Ranch New Heatherview, MA 56206</t>
  </si>
  <si>
    <t>001-747-700-4077x9108</t>
  </si>
  <si>
    <t>Donald Tate</t>
  </si>
  <si>
    <t>Andrew Ford</t>
  </si>
  <si>
    <t>PSC 0168, Box 3365 APO AE 89909</t>
  </si>
  <si>
    <t>(840)596-4896</t>
  </si>
  <si>
    <t>Sean Lee</t>
  </si>
  <si>
    <t>Rhonda White</t>
  </si>
  <si>
    <t>082 Thompson Gardens Suite 731 Meyerburgh, MS 39421</t>
  </si>
  <si>
    <t>786.450.4926x7299</t>
  </si>
  <si>
    <t>Natalie Wilson</t>
  </si>
  <si>
    <t>3021.2000000000003</t>
  </si>
  <si>
    <t>Ashley Hawkins</t>
  </si>
  <si>
    <t>45702 Kline Springs Suite 059 Port Jonathan, AZ 86373</t>
  </si>
  <si>
    <t>097-892-2975x429</t>
  </si>
  <si>
    <t>Connor Murillo</t>
  </si>
  <si>
    <t>2331.2000000000003</t>
  </si>
  <si>
    <t>Jill Rice</t>
  </si>
  <si>
    <t>62651 Mario Harbors New Saraview, MT 71332</t>
  </si>
  <si>
    <t>373.454.3788x431</t>
  </si>
  <si>
    <t>Crystal Moore</t>
  </si>
  <si>
    <t>Richard Mckinney</t>
  </si>
  <si>
    <t>2656 Coleman Overpass Suite 132 East Samanthaberg, OR 10166</t>
  </si>
  <si>
    <t>806.184.3014</t>
  </si>
  <si>
    <t>Tracy Clark</t>
  </si>
  <si>
    <t>Jay Hart</t>
  </si>
  <si>
    <t>62615 Matthew Heights Apt. 991 South Benjamin, OK 51027</t>
  </si>
  <si>
    <t>Lisa Randall</t>
  </si>
  <si>
    <t>858.4000000000001</t>
  </si>
  <si>
    <t>Nicole Chandler</t>
  </si>
  <si>
    <t>4032 Davis Crossing Port Rachelhaven, HI 28224</t>
  </si>
  <si>
    <t>001-904-099-6419x1128</t>
  </si>
  <si>
    <t>Stephen Matthews</t>
  </si>
  <si>
    <t>Christina Henderson</t>
  </si>
  <si>
    <t>04908 Benjamin Place Suite 468 West Angela, AL 35128</t>
  </si>
  <si>
    <t>(434)548-6446</t>
  </si>
  <si>
    <t>Stacey Bush</t>
  </si>
  <si>
    <t>1577.6000000000001</t>
  </si>
  <si>
    <t>Donald Scott</t>
  </si>
  <si>
    <t>PSC 0387, Box 9661 APO AP 59183</t>
  </si>
  <si>
    <t>+1-001-605-6291x1216</t>
  </si>
  <si>
    <t>Gary Reyes</t>
  </si>
  <si>
    <t>Bridget Bailey</t>
  </si>
  <si>
    <t>705 Brianna Pass Lewisville, NM 64543</t>
  </si>
  <si>
    <t>374-196-6728x66891</t>
  </si>
  <si>
    <t>Nicole Livingston</t>
  </si>
  <si>
    <t>2509.2000000000003</t>
  </si>
  <si>
    <t>Terry Griffith</t>
  </si>
  <si>
    <t>71092 Kevin Ridges Michaelside, NV 97809</t>
  </si>
  <si>
    <t>001-056-251-2967x84170</t>
  </si>
  <si>
    <t>William Richards</t>
  </si>
  <si>
    <t>Jerry Hampton</t>
  </si>
  <si>
    <t>9439 Kirsten Port Ortizport, WI 21464</t>
  </si>
  <si>
    <t>875.749.3728</t>
  </si>
  <si>
    <t>Christina Bell</t>
  </si>
  <si>
    <t>Jason Davis</t>
  </si>
  <si>
    <t>0376 Michelle Freeway Thompsonshire, AZ 57567</t>
  </si>
  <si>
    <t>191.156.5491x889</t>
  </si>
  <si>
    <t>Tiffany Thompson</t>
  </si>
  <si>
    <t>Jeremiah Burgess</t>
  </si>
  <si>
    <t>058 Myers Square Suite 242 New James, AR 07326</t>
  </si>
  <si>
    <t>360-020-1448</t>
  </si>
  <si>
    <t>Richard Gordon</t>
  </si>
  <si>
    <t>5414.400000000001</t>
  </si>
  <si>
    <t>Christopher Anderson</t>
  </si>
  <si>
    <t>45999 Webster Club Mitchellland, CT 04230</t>
  </si>
  <si>
    <t>+1-896-571-2026x8307</t>
  </si>
  <si>
    <t>Yolanda Hall</t>
  </si>
  <si>
    <t>Lindsay Rogers</t>
  </si>
  <si>
    <t>1814 Arroyo Street Apt. 691 West Emma, MS 40922</t>
  </si>
  <si>
    <t>420.439.6731x864</t>
  </si>
  <si>
    <t>David Turner</t>
  </si>
  <si>
    <t>Joshua Jordan</t>
  </si>
  <si>
    <t>933 Kayla Isle South Jennifer, GA 22927</t>
  </si>
  <si>
    <t>Thomas Valdez II</t>
  </si>
  <si>
    <t>Susan Becker</t>
  </si>
  <si>
    <t>34195 French Viaduct Port Royton, OK 93541</t>
  </si>
  <si>
    <t>001-082-674-1134x7735</t>
  </si>
  <si>
    <t>Julia Moore</t>
  </si>
  <si>
    <t>886.4000000000001</t>
  </si>
  <si>
    <t>Amber Townsend</t>
  </si>
  <si>
    <t>PSC 9747, Box 1637 APO AA 10266</t>
  </si>
  <si>
    <t>075.669.3934x56493</t>
  </si>
  <si>
    <t>Christina Ortega</t>
  </si>
  <si>
    <t>George Taylor</t>
  </si>
  <si>
    <t>3200 Tiffany Manors Gonzalezview, IL 80981</t>
  </si>
  <si>
    <t>(167)407-8756</t>
  </si>
  <si>
    <t>Christopher Hansen</t>
  </si>
  <si>
    <t>Anthony Phillips</t>
  </si>
  <si>
    <t>270 Johnson Ports Taylormouth, PA 94859</t>
  </si>
  <si>
    <t>+1-170-148-1110x761</t>
  </si>
  <si>
    <t>Justin Hale</t>
  </si>
  <si>
    <t>962.4000000000001</t>
  </si>
  <si>
    <t>Michelle House</t>
  </si>
  <si>
    <t>66492 Bradford Passage Apt. 357 Lake Christopherview, WY 95283</t>
  </si>
  <si>
    <t>536.109.4975</t>
  </si>
  <si>
    <t>James Gonzalez</t>
  </si>
  <si>
    <t>Michael Franklin</t>
  </si>
  <si>
    <t>50985 Graves Freeway Swansonville, LA 57858</t>
  </si>
  <si>
    <t>402.109.0674</t>
  </si>
  <si>
    <t>Robin Rodriguez</t>
  </si>
  <si>
    <t>5822.400000000001</t>
  </si>
  <si>
    <t>Michael Elliott</t>
  </si>
  <si>
    <t>984 Garcia Valleys Lake Josehaven, MO 29511</t>
  </si>
  <si>
    <t>485.192.1476x394</t>
  </si>
  <si>
    <t>Alyssa Martinez</t>
  </si>
  <si>
    <t>2059.2000000000003</t>
  </si>
  <si>
    <t>Erica Hansen</t>
  </si>
  <si>
    <t>541 Christina Valley Apt. 474 South Susanborough, IN 96366</t>
  </si>
  <si>
    <t>+1-061-789-6138x835</t>
  </si>
  <si>
    <t>Robert Lopez</t>
  </si>
  <si>
    <t>Dr. Miranda Bradley</t>
  </si>
  <si>
    <t>USCGC Garcia FPO AA 01539</t>
  </si>
  <si>
    <t>001-204-876-2518x8875</t>
  </si>
  <si>
    <t>Jill Murphy</t>
  </si>
  <si>
    <t>848.8000000000001</t>
  </si>
  <si>
    <t>Nancy Walker</t>
  </si>
  <si>
    <t>8963 Patrick Road Suite 525 Port Seanton, ID 40712</t>
  </si>
  <si>
    <t>001-187-266-5935x35800</t>
  </si>
  <si>
    <t>Madison Douglas</t>
  </si>
  <si>
    <t>Alexander Nelson</t>
  </si>
  <si>
    <t>Unit 3505 Box 9248 DPO AP 73007</t>
  </si>
  <si>
    <t>495-046-7470x063</t>
  </si>
  <si>
    <t>Michelle Bridges</t>
  </si>
  <si>
    <t>William Weaver</t>
  </si>
  <si>
    <t>42286 Autumn Coves Apt. 190 New Amandaberg, KY 94657</t>
  </si>
  <si>
    <t>001-292-713-8420x8222</t>
  </si>
  <si>
    <t>Steven Li</t>
  </si>
  <si>
    <t>Savannah Delgado</t>
  </si>
  <si>
    <t>654 Morris Corners Apt. 086 Nicolemouth, FL 72201</t>
  </si>
  <si>
    <t>001-672-994-9210x96475</t>
  </si>
  <si>
    <t>Leonard Jackson</t>
  </si>
  <si>
    <t>Christopher Adams</t>
  </si>
  <si>
    <t>Unit 8946 Box 6733 DPO AE 31619</t>
  </si>
  <si>
    <t>001-492-909-1172x99788</t>
  </si>
  <si>
    <t>Nicholas Lin</t>
  </si>
  <si>
    <t>Paul Graham</t>
  </si>
  <si>
    <t>32885 Raymond Landing Lake Bryantown, AK 45874</t>
  </si>
  <si>
    <t>(539)073-0256</t>
  </si>
  <si>
    <t>Justin Jackson</t>
  </si>
  <si>
    <t>Daniel Smith II</t>
  </si>
  <si>
    <t>Unit 3496 Box 6790 DPO AA 29791</t>
  </si>
  <si>
    <t>Austin Stewart</t>
  </si>
  <si>
    <t>1690.8000000000002</t>
  </si>
  <si>
    <t>Shelby Odom</t>
  </si>
  <si>
    <t>712 Ashley Avenue Suite 441 Port Marcia, UT 29697</t>
  </si>
  <si>
    <t>(673)615-2094</t>
  </si>
  <si>
    <t>David Cain</t>
  </si>
  <si>
    <t>Mr. Jesse Faulkner</t>
  </si>
  <si>
    <t>1174 Thomas Walks Lake Kelsey, KS 07496</t>
  </si>
  <si>
    <t>866.479.4917x9384</t>
  </si>
  <si>
    <t>Steven Byrd</t>
  </si>
  <si>
    <t>Tony Maxwell MD</t>
  </si>
  <si>
    <t>PSC 1754, Box 7050 APO AA 76264</t>
  </si>
  <si>
    <t>020.467.3322</t>
  </si>
  <si>
    <t>Kathleen Garcia</t>
  </si>
  <si>
    <t>Jermaine Jones</t>
  </si>
  <si>
    <t>385 Todd Shoals Powellfort, WV 43382</t>
  </si>
  <si>
    <t>+1-272-050-9402x4177</t>
  </si>
  <si>
    <t>Alyssa Cabrera</t>
  </si>
  <si>
    <t>Kirk Harrell</t>
  </si>
  <si>
    <t>USNV Myers FPO AP 73005</t>
  </si>
  <si>
    <t>(861)637-1404x4408</t>
  </si>
  <si>
    <t>Jamie Ramsey</t>
  </si>
  <si>
    <t>940.8000000000001</t>
  </si>
  <si>
    <t>Howard Ortiz</t>
  </si>
  <si>
    <t>Unit 0372 Box 5166 DPO AP 73256</t>
  </si>
  <si>
    <t>609-901-6226</t>
  </si>
  <si>
    <t>Todd Dawson</t>
  </si>
  <si>
    <t>2287.2000000000003</t>
  </si>
  <si>
    <t>Chris Bentley</t>
  </si>
  <si>
    <t>6478 Kathleen Prairie East Craig, MO 44377</t>
  </si>
  <si>
    <t>530.588.8507x06543</t>
  </si>
  <si>
    <t>Lawrence Ruiz</t>
  </si>
  <si>
    <t>Margaret Avery</t>
  </si>
  <si>
    <t>641 Collier Plaza Suite 208 Alexamouth, VT 73900</t>
  </si>
  <si>
    <t>147-470-7142x7233</t>
  </si>
  <si>
    <t>Katie Rodriguez</t>
  </si>
  <si>
    <t>6031.200000000001</t>
  </si>
  <si>
    <t>Justin West</t>
  </si>
  <si>
    <t>USS Powell FPO AA 58272</t>
  </si>
  <si>
    <t>Ann Massey</t>
  </si>
  <si>
    <t>Todd Smith</t>
  </si>
  <si>
    <t>443 Hill Fort Suite 559 Biancabury, WI 51094</t>
  </si>
  <si>
    <t>422.950.3149x750</t>
  </si>
  <si>
    <t>Tina Martin</t>
  </si>
  <si>
    <t>Randall Brown</t>
  </si>
  <si>
    <t>USCGC Munoz FPO AE 94216</t>
  </si>
  <si>
    <t>Lisa Holt</t>
  </si>
  <si>
    <t>5107.200000000001</t>
  </si>
  <si>
    <t>Edward Mann MD</t>
  </si>
  <si>
    <t>7853 Ruiz Harbor Suite 652 Juliahaven, CA 69642</t>
  </si>
  <si>
    <t>(246)817-2473</t>
  </si>
  <si>
    <t>Kimberly Barrera</t>
  </si>
  <si>
    <t>Terri Braun</t>
  </si>
  <si>
    <t>38131 Fleming Trail Apt. 453 Lake Scottborough, NH 94480</t>
  </si>
  <si>
    <t>Kimberly Watson</t>
  </si>
  <si>
    <t>1881.6000000000001</t>
  </si>
  <si>
    <t>Michelle Lopez</t>
  </si>
  <si>
    <t>37413 Reed Burgs Apt. 764 Port Anne, IA 81308</t>
  </si>
  <si>
    <t>001-670-140-7791x8330</t>
  </si>
  <si>
    <t>Carlos Decker</t>
  </si>
  <si>
    <t>1875.6000000000001</t>
  </si>
  <si>
    <t>Eddie Hill</t>
  </si>
  <si>
    <t>00990 Corey Rest Apt. 450 Port Jessicatown, MD 75484</t>
  </si>
  <si>
    <t>440-302-3833x9117</t>
  </si>
  <si>
    <t>Leroy Love</t>
  </si>
  <si>
    <t>2541.6000000000004</t>
  </si>
  <si>
    <t>Anthony Reeves</t>
  </si>
  <si>
    <t>549 Mary Ports West Kevinview, UT 72954</t>
  </si>
  <si>
    <t>638.949.9107x9612</t>
  </si>
  <si>
    <t>Jake Turner</t>
  </si>
  <si>
    <t>Alan Ramirez</t>
  </si>
  <si>
    <t>5152 Trevino Estate Suite 992 Wilsonton, AL 12689</t>
  </si>
  <si>
    <t>208.437.0488</t>
  </si>
  <si>
    <t>Amber Hill</t>
  </si>
  <si>
    <t>Paul Boyer MD</t>
  </si>
  <si>
    <t>USCGC Hutchinson FPO AE 12999</t>
  </si>
  <si>
    <t>+1-102-721-3912x7544</t>
  </si>
  <si>
    <t>Alison Foster</t>
  </si>
  <si>
    <t>Rebecca Figueroa</t>
  </si>
  <si>
    <t>8426 John Harbors Lake Shirleyburgh, GA 23676</t>
  </si>
  <si>
    <t>+1-422-785-2260x366</t>
  </si>
  <si>
    <t>Jennifer Ward</t>
  </si>
  <si>
    <t>Rachel Jones</t>
  </si>
  <si>
    <t>512 Ward Walks Antonioshire, HI 86853</t>
  </si>
  <si>
    <t>+1-613-512-8210x883</t>
  </si>
  <si>
    <t>Nicole Garcia</t>
  </si>
  <si>
    <t>1682.8000000000002</t>
  </si>
  <si>
    <t>Chelsey Guerrero</t>
  </si>
  <si>
    <t>947 Hicks Lane Suite 666 Port Paulaburgh, MS 50940</t>
  </si>
  <si>
    <t>574-930-8058x737</t>
  </si>
  <si>
    <t>Jeremiah Ho</t>
  </si>
  <si>
    <t>812.4000000000001</t>
  </si>
  <si>
    <t>Jonathan Collins</t>
  </si>
  <si>
    <t>8019 Rosales Ridges Taylorfort, MO 10743</t>
  </si>
  <si>
    <t>751-048-9235x15399</t>
  </si>
  <si>
    <t>Nichole Mcdonald</t>
  </si>
  <si>
    <t>334.40000000000003</t>
  </si>
  <si>
    <t>Crystal Carter</t>
  </si>
  <si>
    <t>968 Peterson Dale Apt. 722 Moorechester, WI 54573</t>
  </si>
  <si>
    <t>(512)907-2026</t>
  </si>
  <si>
    <t>Amanda Harris</t>
  </si>
  <si>
    <t>Brian Graves</t>
  </si>
  <si>
    <t>9792 Jack Square Apt. 309 Barnesmouth, FL 59751</t>
  </si>
  <si>
    <t>0065484072</t>
  </si>
  <si>
    <t>Jacqueline Luna</t>
  </si>
  <si>
    <t>Steven Gutierrez</t>
  </si>
  <si>
    <t>5039 Key Point Apt. 851 Justinchester, GA 69731</t>
  </si>
  <si>
    <t>892.797.7055x110</t>
  </si>
  <si>
    <t>Darlene Tate</t>
  </si>
  <si>
    <t>Cole Miller MD</t>
  </si>
  <si>
    <t>Unit 7480 Box 5063 DPO AE 45191</t>
  </si>
  <si>
    <t>001-883-216-4727x0916</t>
  </si>
  <si>
    <t>Elizabeth Anderson</t>
  </si>
  <si>
    <t>2863.2000000000003</t>
  </si>
  <si>
    <t>Dr. Tiffany Cervantes</t>
  </si>
  <si>
    <t>7045 Joyce Plaza Suite 818 West Stevenfort, AK 42468</t>
  </si>
  <si>
    <t>821-434-0620</t>
  </si>
  <si>
    <t>William Lester</t>
  </si>
  <si>
    <t>Brandi Hansen DVM</t>
  </si>
  <si>
    <t>400 Ware Cape Apt. 678 South Kristy, AL 35573</t>
  </si>
  <si>
    <t>666-535-1964</t>
  </si>
  <si>
    <t>Taylor Blanchard</t>
  </si>
  <si>
    <t>Michelle Jones</t>
  </si>
  <si>
    <t>654 Butler Prairie Suite 347 Boltonport, NM 47117</t>
  </si>
  <si>
    <t>(178)554-7066</t>
  </si>
  <si>
    <t>Jessica Thomas</t>
  </si>
  <si>
    <t>3037.2000000000003</t>
  </si>
  <si>
    <t>Donna Hunter</t>
  </si>
  <si>
    <t>Unit 8965 Box 9686 DPO AA 56588</t>
  </si>
  <si>
    <t>Thomas Miller</t>
  </si>
  <si>
    <t>1236.8000000000002</t>
  </si>
  <si>
    <t>Dr. Deanna Garrett</t>
  </si>
  <si>
    <t>11301 Amber Fields Kennethview, FL 97479</t>
  </si>
  <si>
    <t>401-482-8890x1701</t>
  </si>
  <si>
    <t>Kelly Hughes</t>
  </si>
  <si>
    <t>Keith Young</t>
  </si>
  <si>
    <t>9178 Williams Skyway East Christopher, NC 24082</t>
  </si>
  <si>
    <t>(126)331-6645x186</t>
  </si>
  <si>
    <t>Robin Pham</t>
  </si>
  <si>
    <t>127 Woodward Lake Apt. 642 Ricardohaven, MO 55095</t>
  </si>
  <si>
    <t>001-379-497-6956x38489</t>
  </si>
  <si>
    <t>Stephanie Evans</t>
  </si>
  <si>
    <t>Tony Armstrong</t>
  </si>
  <si>
    <t>141 Smith Via North Jamesberg, IL 31649</t>
  </si>
  <si>
    <t>(864)660-8282</t>
  </si>
  <si>
    <t>Ashley Schmidt</t>
  </si>
  <si>
    <t>5723.200000000001</t>
  </si>
  <si>
    <t>Christina Douglas</t>
  </si>
  <si>
    <t>905 Hurley Prairie Apt. 943 Marshallview, CO 18061</t>
  </si>
  <si>
    <t>792.046.9562x58731</t>
  </si>
  <si>
    <t>Susan Frye</t>
  </si>
  <si>
    <t>4778.400000000001</t>
  </si>
  <si>
    <t>Sheryl Gonzales</t>
  </si>
  <si>
    <t>PSC 0303, Box 0973 APO AA 98587</t>
  </si>
  <si>
    <t>001-208-569-4739</t>
  </si>
  <si>
    <t>Lindsey Acosta</t>
  </si>
  <si>
    <t>2745.6000000000004</t>
  </si>
  <si>
    <t>Sabrina Wright</t>
  </si>
  <si>
    <t>828 Charles Plains Walkerland, RI 18932</t>
  </si>
  <si>
    <t>Karen Daniels</t>
  </si>
  <si>
    <t>3011.2000000000003</t>
  </si>
  <si>
    <t>Erica Lang</t>
  </si>
  <si>
    <t>79976 Ruiz Crescent Suite 403 Hollychester, IL 79355</t>
  </si>
  <si>
    <t>008.888.1128x832</t>
  </si>
  <si>
    <t>Mrs. Shelby Morris</t>
  </si>
  <si>
    <t>447.20000000000005</t>
  </si>
  <si>
    <t>Peter Barber</t>
  </si>
  <si>
    <t>954 Andrews Ville New Rebecca, IN 41792</t>
  </si>
  <si>
    <t>(823)364-8603</t>
  </si>
  <si>
    <t>Clinton Walker</t>
  </si>
  <si>
    <t>3337.6000000000004</t>
  </si>
  <si>
    <t>Edward Hurst</t>
  </si>
  <si>
    <t>58987 Fowler Common Suite 983 Nathanburgh, LA 83772</t>
  </si>
  <si>
    <t>563-261-4673x85884</t>
  </si>
  <si>
    <t>Andrea Davenport DDS</t>
  </si>
  <si>
    <t>772.8000000000001</t>
  </si>
  <si>
    <t>Chad Mccarthy</t>
  </si>
  <si>
    <t>28734 Wagner Estate Apt. 644 Port Scottchester, TX 23782</t>
  </si>
  <si>
    <t>(433)838-8996x452</t>
  </si>
  <si>
    <t>Nicholas Hamilton</t>
  </si>
  <si>
    <t>Andrew Bond</t>
  </si>
  <si>
    <t>33804 King Mall Apt. 628 Brownborough, FL 16637</t>
  </si>
  <si>
    <t>Dennis Blake</t>
  </si>
  <si>
    <t>2029.6000000000001</t>
  </si>
  <si>
    <t>Willie Jones</t>
  </si>
  <si>
    <t>077 Weaver Grove Apt. 841 Port Stuartfort, OH 97880</t>
  </si>
  <si>
    <t>001-013-303-3455x543</t>
  </si>
  <si>
    <t>Matthew Howard</t>
  </si>
  <si>
    <t>Andrew Fitzgerald</t>
  </si>
  <si>
    <t>824 Kennedy Extension Lake Evanberg, ID 48245</t>
  </si>
  <si>
    <t>+1-235-847-0317x98806</t>
  </si>
  <si>
    <t>Megan Herrera</t>
  </si>
  <si>
    <t>Denise Lee</t>
  </si>
  <si>
    <t>23296 Justin Loop East Xavier, NY 41048</t>
  </si>
  <si>
    <t>Alexander Miller</t>
  </si>
  <si>
    <t>Carmen Coleman</t>
  </si>
  <si>
    <t>0996 Anna Alley Christopherfort, MO 80593</t>
  </si>
  <si>
    <t>Rebecca Fox</t>
  </si>
  <si>
    <t>Elizabeth Thomas</t>
  </si>
  <si>
    <t>29834 Dudley Neck Suite 589 Christinaberg, SC 18559</t>
  </si>
  <si>
    <t>174.109.8199x27489</t>
  </si>
  <si>
    <t>Raymond Wright</t>
  </si>
  <si>
    <t>Tony Young</t>
  </si>
  <si>
    <t>972 Nathan Corners South Nancyborough, ME 41296</t>
  </si>
  <si>
    <t>350-826-0175x611</t>
  </si>
  <si>
    <t>Robert Robinson</t>
  </si>
  <si>
    <t>Brian Jones</t>
  </si>
  <si>
    <t>92336 Joshua Mountains Meganberg, CO 31797</t>
  </si>
  <si>
    <t>001-790-735-3510x885</t>
  </si>
  <si>
    <t>Phillip Cowan</t>
  </si>
  <si>
    <t>Christopher Clements</t>
  </si>
  <si>
    <t>9939 Pierce Branch South Jillview, MO 89044</t>
  </si>
  <si>
    <t>001-219-714-8937</t>
  </si>
  <si>
    <t>Derek Berry</t>
  </si>
  <si>
    <t>Angela Green</t>
  </si>
  <si>
    <t>1475 Mccullough Parkways South Theresa, FL 91470</t>
  </si>
  <si>
    <t>+1-199-566-7267x0639</t>
  </si>
  <si>
    <t>Kara Hancock</t>
  </si>
  <si>
    <t>Unit 1854 Box 0308 DPO AE 53614</t>
  </si>
  <si>
    <t>(977)557-5823</t>
  </si>
  <si>
    <t>Daniel Norton</t>
  </si>
  <si>
    <t>4051.2000000000003</t>
  </si>
  <si>
    <t>Daniel Smith</t>
  </si>
  <si>
    <t>548 Herrera Park Suite 173 New Denise, CT 81610</t>
  </si>
  <si>
    <t>(525)711-6723x9488</t>
  </si>
  <si>
    <t>Haley Haas</t>
  </si>
  <si>
    <t>7619.200000000001</t>
  </si>
  <si>
    <t>Daniel Ware</t>
  </si>
  <si>
    <t>2281 Nicholas Mills Apt. 334 Benjamintown, OR 14016</t>
  </si>
  <si>
    <t>284-909-5570</t>
  </si>
  <si>
    <t>Kathryn Bryant</t>
  </si>
  <si>
    <t>5114.400000000001</t>
  </si>
  <si>
    <t>Theresa Norman</t>
  </si>
  <si>
    <t>1128 Brown Drives North Elizabeth, CO 72074</t>
  </si>
  <si>
    <t>346.507.3895</t>
  </si>
  <si>
    <t>Emily Roberts</t>
  </si>
  <si>
    <t>Annette Cross</t>
  </si>
  <si>
    <t>6235 Pierce Trail Suite 944 West Melissa, SC 45043</t>
  </si>
  <si>
    <t>(058)647-5938x4515</t>
  </si>
  <si>
    <t>Kenneth Keller</t>
  </si>
  <si>
    <t>2617.2000000000003</t>
  </si>
  <si>
    <t>Stephen Sims</t>
  </si>
  <si>
    <t>02404 Jones Mission Colemanhaven, AZ 68420</t>
  </si>
  <si>
    <t>(458)816-5559x33357</t>
  </si>
  <si>
    <t>Kylie Johnson</t>
  </si>
  <si>
    <t>Martin Ochoa</t>
  </si>
  <si>
    <t>48125 Ortiz Terrace Suite 927 Rodriguezstad, NV 81286</t>
  </si>
  <si>
    <t>Matthew Palmer</t>
  </si>
  <si>
    <t>Dale Young</t>
  </si>
  <si>
    <t>7704 Bowman Greens Lake Kristenville, IN 52784</t>
  </si>
  <si>
    <t>482.253.0997</t>
  </si>
  <si>
    <t>Patrick Fitzgerald</t>
  </si>
  <si>
    <t>Dakota Pruitt</t>
  </si>
  <si>
    <t>482 Jones Courts West Heatherview, GA 69275</t>
  </si>
  <si>
    <t>001-251-563-5744x3743</t>
  </si>
  <si>
    <t>Stephen Simpson</t>
  </si>
  <si>
    <t>24050 Ricky Ridge Port Hollyport, NH 18897</t>
  </si>
  <si>
    <t>David Le</t>
  </si>
  <si>
    <t>Brandon Poole</t>
  </si>
  <si>
    <t>60216 Small Island North Leslie, NC 73931</t>
  </si>
  <si>
    <t>001-017-218-0921x8258</t>
  </si>
  <si>
    <t>Evan Vega</t>
  </si>
  <si>
    <t>Jeremy Adkins</t>
  </si>
  <si>
    <t>526 Alvarez Harbors West James, MD 70697</t>
  </si>
  <si>
    <t>(370)604-0886</t>
  </si>
  <si>
    <t>Abigail Wu</t>
  </si>
  <si>
    <t>1393.6000000000001</t>
  </si>
  <si>
    <t>David Ball</t>
  </si>
  <si>
    <t>1497 Becky Cape Georgeton, ND 08373</t>
  </si>
  <si>
    <t>001-520-226-2726x0138</t>
  </si>
  <si>
    <t>Katelyn Harris</t>
  </si>
  <si>
    <t>Kendra Martinez</t>
  </si>
  <si>
    <t>002 Jones Ville Lake Angelashire, VA 40738</t>
  </si>
  <si>
    <t>(195)017-4525</t>
  </si>
  <si>
    <t>Scott Moore</t>
  </si>
  <si>
    <t>Leonard Arnold</t>
  </si>
  <si>
    <t>897 Nathan Crossroad Suite 742 Davidland, DE 17623</t>
  </si>
  <si>
    <t>001-791-933-7379x440</t>
  </si>
  <si>
    <t>Linda Horne</t>
  </si>
  <si>
    <t>5354.400000000001</t>
  </si>
  <si>
    <t>Marco Martin</t>
  </si>
  <si>
    <t>54988 Steven Village Jorgeshire, ID 06652</t>
  </si>
  <si>
    <t>260-366-8269x78917</t>
  </si>
  <si>
    <t>Jill Harrison</t>
  </si>
  <si>
    <t>718.4000000000001</t>
  </si>
  <si>
    <t>Michael Collier</t>
  </si>
  <si>
    <t>0007 Hood Rest Port Georgestad, ME 71213</t>
  </si>
  <si>
    <t>(463)019-9752x902</t>
  </si>
  <si>
    <t>Jenna Gray</t>
  </si>
  <si>
    <t>Jessica Good</t>
  </si>
  <si>
    <t>2325 Mary Isle Suite 108 Michaelview, OK 17995</t>
  </si>
  <si>
    <t>Heather Small</t>
  </si>
  <si>
    <t>638.4000000000001</t>
  </si>
  <si>
    <t>Jeff Bennett</t>
  </si>
  <si>
    <t>1893 Steven Lane Suite 118 New Richard, NC 38851</t>
  </si>
  <si>
    <t>001-339-761-6940</t>
  </si>
  <si>
    <t>Mikayla Clayton</t>
  </si>
  <si>
    <t>678.4000000000001</t>
  </si>
  <si>
    <t>Ethan Newton</t>
  </si>
  <si>
    <t>57637 Warren Trafficway Grayport, IN 51689</t>
  </si>
  <si>
    <t>217-049-4687x84091</t>
  </si>
  <si>
    <t>Brian Stephens</t>
  </si>
  <si>
    <t>Stephanie Kane</t>
  </si>
  <si>
    <t>05261 Sarah Bypass Apt. 580 Port Perry, WA 47313</t>
  </si>
  <si>
    <t>001-680-470-5196x3898</t>
  </si>
  <si>
    <t>Tony Sanchez</t>
  </si>
  <si>
    <t>Tammy Hart</t>
  </si>
  <si>
    <t>164 Hill Course South Austinside, UT 30994</t>
  </si>
  <si>
    <t>074-473-9881</t>
  </si>
  <si>
    <t>Lucas Rivers</t>
  </si>
  <si>
    <t>Nicole Mcclure</t>
  </si>
  <si>
    <t>4895 Gillespie Harbor Hensonmouth, MN 93559</t>
  </si>
  <si>
    <t>022-741-5595</t>
  </si>
  <si>
    <t>Shannon Mathews</t>
  </si>
  <si>
    <t>4670.400000000001</t>
  </si>
  <si>
    <t>Bradley Howell</t>
  </si>
  <si>
    <t>267 Roger Shoal West Morganbury, WY 99341</t>
  </si>
  <si>
    <t>777-337-0396x4945</t>
  </si>
  <si>
    <t>Ricky Simmons DDS</t>
  </si>
  <si>
    <t>Heidi Serrano</t>
  </si>
  <si>
    <t>652 Williams Path Apt. 267 Khanhaven, CT 74934</t>
  </si>
  <si>
    <t>Jonathan Flynn</t>
  </si>
  <si>
    <t>Tricia Johnson</t>
  </si>
  <si>
    <t>119 Perez Union Suite 312 Jeffreymouth, CA 73091</t>
  </si>
  <si>
    <t>+1-946-052-4757x47050</t>
  </si>
  <si>
    <t>Stacy Bullock</t>
  </si>
  <si>
    <t>1420.8000000000002</t>
  </si>
  <si>
    <t>Jose Carpenter</t>
  </si>
  <si>
    <t>610 Marc Point Moodyland, CA 09605</t>
  </si>
  <si>
    <t>001-654-534-9400x698</t>
  </si>
  <si>
    <t>Shaun Hawkins</t>
  </si>
  <si>
    <t>7417.200000000001</t>
  </si>
  <si>
    <t>Scott Vega</t>
  </si>
  <si>
    <t>702 Estes Ridges Apt. 272 Stevensview, NV 25297</t>
  </si>
  <si>
    <t>Jessica Miller</t>
  </si>
  <si>
    <t>Brittany Sherman</t>
  </si>
  <si>
    <t>9155 Kelli Loop Lake Luis, MD 27044</t>
  </si>
  <si>
    <t>001-768-375-5701x865</t>
  </si>
  <si>
    <t>Jennifer Green</t>
  </si>
  <si>
    <t>Kim Hernandez</t>
  </si>
  <si>
    <t>40260 Aguilar Radial Suite 719 East Meghanburgh, ME 61450</t>
  </si>
  <si>
    <t>365.799.5919x8778</t>
  </si>
  <si>
    <t>Gina Mendoza</t>
  </si>
  <si>
    <t>Felicia Garcia</t>
  </si>
  <si>
    <t>8056 Rodriguez Oval Shermanhaven, CT 83845</t>
  </si>
  <si>
    <t>(011)451-2420x2986</t>
  </si>
  <si>
    <t>David Price</t>
  </si>
  <si>
    <t>Tiffany Ferguson</t>
  </si>
  <si>
    <t>888 Kelsey Street Ralphchester, IN 54707</t>
  </si>
  <si>
    <t>(919)824-4021x82149</t>
  </si>
  <si>
    <t>Brittany Roberts</t>
  </si>
  <si>
    <t>Sherry Ramirez</t>
  </si>
  <si>
    <t>038 Huff Underpass Apt. 337 Stanleyville, IA 68449</t>
  </si>
  <si>
    <t>001-384-608-8565x85085</t>
  </si>
  <si>
    <t>Andrea Herrera</t>
  </si>
  <si>
    <t>Katrina White</t>
  </si>
  <si>
    <t>4148 Evans Knolls Apt. 332 West Michaelville, SD 07463</t>
  </si>
  <si>
    <t>960.062.2079</t>
  </si>
  <si>
    <t>Michelle Cameron</t>
  </si>
  <si>
    <t>1697.6000000000001</t>
  </si>
  <si>
    <t>Jon Chen</t>
  </si>
  <si>
    <t>7298 Amber Squares Johnstonchester, NH 18779</t>
  </si>
  <si>
    <t>(047)536-5373x859</t>
  </si>
  <si>
    <t>Regina Galvan</t>
  </si>
  <si>
    <t>Sandra Mcdaniel</t>
  </si>
  <si>
    <t>20868 Lucero Neck Bryanthaven, IN 62109</t>
  </si>
  <si>
    <t>+1-830-456-6603x783</t>
  </si>
  <si>
    <t>Donna Harrison</t>
  </si>
  <si>
    <t>5978.400000000001</t>
  </si>
  <si>
    <t>Terri Moore</t>
  </si>
  <si>
    <t>53384 Rebecca Extensions Lake Joshua, RI 51524</t>
  </si>
  <si>
    <t>+1-534-460-1544x05503</t>
  </si>
  <si>
    <t>Jacob Mcfarland</t>
  </si>
  <si>
    <t>Rodney Grant</t>
  </si>
  <si>
    <t>65610 Claudia Canyon Suite 864 South Jeffreyview, CA 47479</t>
  </si>
  <si>
    <t>167.390.4404</t>
  </si>
  <si>
    <t>Ryan Jones</t>
  </si>
  <si>
    <t>Nancy Sullivan</t>
  </si>
  <si>
    <t>23719 Matthew Heights Christinastad, MI 68751</t>
  </si>
  <si>
    <t>Tiffany Oliver</t>
  </si>
  <si>
    <t>Kenneth Robertson</t>
  </si>
  <si>
    <t>1754 Brett Spring Angelaburgh, FL 14242</t>
  </si>
  <si>
    <t>Shaun Peck</t>
  </si>
  <si>
    <t>860.8000000000001</t>
  </si>
  <si>
    <t>Jeffrey Hull</t>
  </si>
  <si>
    <t>6871 David Keys Suite 165 Bassberg, AK 12840</t>
  </si>
  <si>
    <t>(128)930-3983x14690</t>
  </si>
  <si>
    <t>Jonathon Molina</t>
  </si>
  <si>
    <t>2339.2000000000003</t>
  </si>
  <si>
    <t>Loretta Wright</t>
  </si>
  <si>
    <t>783 Brandt Valley Josephshire, IA 96560</t>
  </si>
  <si>
    <t>+1-011-096-1838x4834</t>
  </si>
  <si>
    <t>Joseph Baxter</t>
  </si>
  <si>
    <t>Dorothy Watts</t>
  </si>
  <si>
    <t>592 Cruz Dam Suite 038 Huffmanfort, NJ 35582</t>
  </si>
  <si>
    <t>687-750-8029x3741</t>
  </si>
  <si>
    <t>Elizabeth Johnston</t>
  </si>
  <si>
    <t>Janet Miller</t>
  </si>
  <si>
    <t>68615 Katie Passage East Douglas, MS 64697</t>
  </si>
  <si>
    <t>001-912-491-8314x4545</t>
  </si>
  <si>
    <t>Sandra Perez</t>
  </si>
  <si>
    <t>864 Marks Walks Suite 219 Richardland, TN 77937</t>
  </si>
  <si>
    <t>226.401.1838</t>
  </si>
  <si>
    <t>Dean King</t>
  </si>
  <si>
    <t>1546.8000000000002</t>
  </si>
  <si>
    <t>Nicole Wright</t>
  </si>
  <si>
    <t>93634 Booth Green Delgadochester, ID 20837</t>
  </si>
  <si>
    <t>012-297-2154</t>
  </si>
  <si>
    <t>Tracy Ballard</t>
  </si>
  <si>
    <t>7046.400000000001</t>
  </si>
  <si>
    <t>Rebecca Jefferson</t>
  </si>
  <si>
    <t>52734 Arnold Terrace Apt. 626 Martinhaven, AK 18950</t>
  </si>
  <si>
    <t>(245)501-0768x38873</t>
  </si>
  <si>
    <t>Philip James</t>
  </si>
  <si>
    <t>Vanessa Peterson</t>
  </si>
  <si>
    <t>186 Rojas Roads West Aaronview, MT 43161</t>
  </si>
  <si>
    <t>Suzanne Garcia</t>
  </si>
  <si>
    <t>Rebecca Phillips</t>
  </si>
  <si>
    <t>72978 Jones Mountain Meganbury, VT 81210</t>
  </si>
  <si>
    <t>+1-630-133-4286x62758</t>
  </si>
  <si>
    <t>Michelle Grimes</t>
  </si>
  <si>
    <t>734.4000000000001</t>
  </si>
  <si>
    <t>Bryan Le</t>
  </si>
  <si>
    <t>3524 Smith Mount West Sarafort, NM 75557</t>
  </si>
  <si>
    <t>+1-876-380-9134x165</t>
  </si>
  <si>
    <t>James Murphy</t>
  </si>
  <si>
    <t>Samantha Williams</t>
  </si>
  <si>
    <t>865 William Stravenue Leetown, AL 30377</t>
  </si>
  <si>
    <t>(146)616-0807x74749</t>
  </si>
  <si>
    <t>Diana Haynes</t>
  </si>
  <si>
    <t>2257.2000000000003</t>
  </si>
  <si>
    <t>James Stewart</t>
  </si>
  <si>
    <t>87037 Courtney Garden Smithton, MI 54257</t>
  </si>
  <si>
    <t>001-029-147-8851x36611</t>
  </si>
  <si>
    <t>Randy Rodgers</t>
  </si>
  <si>
    <t>Patricia Diaz</t>
  </si>
  <si>
    <t>1540 Denise Tunnel Apt. 455 South Michael, MD 07510</t>
  </si>
  <si>
    <t>001-527-454-7362</t>
  </si>
  <si>
    <t>Mary Allen</t>
  </si>
  <si>
    <t>Drew Stephens</t>
  </si>
  <si>
    <t>6890 Anthony Ports New Mitchellborough, MS 94152</t>
  </si>
  <si>
    <t>001-523-426-3762x95481</t>
  </si>
  <si>
    <t>Sheri Smith</t>
  </si>
  <si>
    <t>1977.6000000000001</t>
  </si>
  <si>
    <t>Shannon Potts</t>
  </si>
  <si>
    <t>098 Moore Springs Perezborough, CA 32837</t>
  </si>
  <si>
    <t>Ellen Baldwin</t>
  </si>
  <si>
    <t>Tiffany Alexander</t>
  </si>
  <si>
    <t>Unit 6217 Box 0495 DPO AA 42270</t>
  </si>
  <si>
    <t>384.980.5978x4047</t>
  </si>
  <si>
    <t>Rebecca Cox</t>
  </si>
  <si>
    <t>Larry Henry</t>
  </si>
  <si>
    <t>835 Catherine Isle Daviston, IL 07200</t>
  </si>
  <si>
    <t>Gary Armstrong</t>
  </si>
  <si>
    <t>Nathan Jones</t>
  </si>
  <si>
    <t>83667 Long Trafficway Suite 061 South Rodneystad, SC 88483</t>
  </si>
  <si>
    <t>Elizabeth Allen</t>
  </si>
  <si>
    <t>David Murray</t>
  </si>
  <si>
    <t>22185 Peterson Mews Garciaberg, ME 32994</t>
  </si>
  <si>
    <t>Curtis Stewart</t>
  </si>
  <si>
    <t>Sarah Horn</t>
  </si>
  <si>
    <t>04044 Linda Estate Grantton, CT 38321</t>
  </si>
  <si>
    <t>248.327.4407x3211</t>
  </si>
  <si>
    <t>Diana Williams</t>
  </si>
  <si>
    <t>Christina Brown</t>
  </si>
  <si>
    <t>15982 Coleman Valleys West Phillip, NH 24852</t>
  </si>
  <si>
    <t>695-702-0260x71357</t>
  </si>
  <si>
    <t>Joseph Webb</t>
  </si>
  <si>
    <t>950.4000000000001</t>
  </si>
  <si>
    <t>Jessica Bradford</t>
  </si>
  <si>
    <t>594 Jenkins Harbor Apt. 279 Parsonsborough, NC 70601</t>
  </si>
  <si>
    <t>001-087-778-8585x517</t>
  </si>
  <si>
    <t>Richard Anderson</t>
  </si>
  <si>
    <t>3089.6000000000004</t>
  </si>
  <si>
    <t>Jon Willis</t>
  </si>
  <si>
    <t>23816 Knight Keys North Matthewfurt, KY 77336</t>
  </si>
  <si>
    <t>+1-321-596-7691x07044</t>
  </si>
  <si>
    <t>Jennifer Fernandez</t>
  </si>
  <si>
    <t>Nicole Roberts</t>
  </si>
  <si>
    <t>73962 White Stream Suite 662 North Alan, WI 75891</t>
  </si>
  <si>
    <t>(025)825-0472x23413</t>
  </si>
  <si>
    <t>Michael Roberts</t>
  </si>
  <si>
    <t>Julia Allen</t>
  </si>
  <si>
    <t>06804 Jones Curve Davisshire, DE 40617</t>
  </si>
  <si>
    <t>(739)985-7381x69816</t>
  </si>
  <si>
    <t>Kevin Guerrero</t>
  </si>
  <si>
    <t>6787.200000000001</t>
  </si>
  <si>
    <t>Dr. Jessica Murray</t>
  </si>
  <si>
    <t>59448 Grace Roads Apt. 671 Cherylland, CO 32856</t>
  </si>
  <si>
    <t>001-452-554-8376</t>
  </si>
  <si>
    <t>Kathryn Martinez</t>
  </si>
  <si>
    <t>1205.6000000000001</t>
  </si>
  <si>
    <t>Ms. Sarah Schneider PhD</t>
  </si>
  <si>
    <t>237 Sheena Inlet Suite 392 Lake Suzanne, PA 34400</t>
  </si>
  <si>
    <t>341.712.5753x88109</t>
  </si>
  <si>
    <t>Julie Neal</t>
  </si>
  <si>
    <t>7270.400000000001</t>
  </si>
  <si>
    <t>Latasha Butler</t>
  </si>
  <si>
    <t>72452 Wood Circle Port Tammy, WI 48151</t>
  </si>
  <si>
    <t>363-223-7982</t>
  </si>
  <si>
    <t>John White</t>
  </si>
  <si>
    <t>Benjamin Lopez</t>
  </si>
  <si>
    <t>76237 Brooks Hill Denniston, NM 62545</t>
  </si>
  <si>
    <t>504.875.6793x4489</t>
  </si>
  <si>
    <t>Nicole Jones</t>
  </si>
  <si>
    <t>Kelly Mcconnell</t>
  </si>
  <si>
    <t>12483 Smith Forest Apt. 186 East Brandon, OR 34621</t>
  </si>
  <si>
    <t>(954)808-0488x04804</t>
  </si>
  <si>
    <t>Nicole Watson</t>
  </si>
  <si>
    <t>2515.2000000000003</t>
  </si>
  <si>
    <t>Anthony Johnson</t>
  </si>
  <si>
    <t>4931 Margaret Spurs Apt. 885 Lake Laura, RI 51613</t>
  </si>
  <si>
    <t>407.590.7034</t>
  </si>
  <si>
    <t>Theresa Olson</t>
  </si>
  <si>
    <t>Ashley Franco</t>
  </si>
  <si>
    <t>148 Stout Shoals Apt. 233 East Joshua, IN 48504</t>
  </si>
  <si>
    <t>Kristin Webb</t>
  </si>
  <si>
    <t>Daniel Fowler</t>
  </si>
  <si>
    <t>25883 Jeremiah Divide Suite 904 Port Michael, NE 60643</t>
  </si>
  <si>
    <t>+1-151-708-4573x39410</t>
  </si>
  <si>
    <t>Marvin Lucero</t>
  </si>
  <si>
    <t>Penny Moore</t>
  </si>
  <si>
    <t>7461 Troy Loaf North Mary, SC 42110</t>
  </si>
  <si>
    <t>784.414.4916x747</t>
  </si>
  <si>
    <t>Kenneth Simpson</t>
  </si>
  <si>
    <t>Jonathan Anderson</t>
  </si>
  <si>
    <t>681 Zachary Passage Jayland, WY 55157</t>
  </si>
  <si>
    <t>116-997-0279x749</t>
  </si>
  <si>
    <t>Laura Thomas</t>
  </si>
  <si>
    <t>Willie Martin</t>
  </si>
  <si>
    <t>4517 Kendra Run South Kenneth, MO 12581</t>
  </si>
  <si>
    <t>(670)110-1981x598</t>
  </si>
  <si>
    <t>Patrick Little</t>
  </si>
  <si>
    <t>Dr. Andrew Ellison</t>
  </si>
  <si>
    <t>4926 Julie Ports New Grant, AZ 16491</t>
  </si>
  <si>
    <t>(493)801-7180</t>
  </si>
  <si>
    <t>Tracy Anderson</t>
  </si>
  <si>
    <t>3687.6000000000004</t>
  </si>
  <si>
    <t>Jonathan Maldonado</t>
  </si>
  <si>
    <t>9573 Rhonda Square Coryshire, IN 79852</t>
  </si>
  <si>
    <t>+1-023-141-1223x276</t>
  </si>
  <si>
    <t>Craig Ruiz</t>
  </si>
  <si>
    <t>Mrs. Brittany Garcia</t>
  </si>
  <si>
    <t>6716 Garcia Burg Kellyport, AK 07159</t>
  </si>
  <si>
    <t>889-813-4091</t>
  </si>
  <si>
    <t>Jeffrey Potts</t>
  </si>
  <si>
    <t>Thomas Blevins</t>
  </si>
  <si>
    <t>866 Grant Ways Suite 315 Danielport, NC 27565</t>
  </si>
  <si>
    <t>691.131.7243</t>
  </si>
  <si>
    <t>Donna Lopez</t>
  </si>
  <si>
    <t>842.4000000000001</t>
  </si>
  <si>
    <t>Joseph Gardner</t>
  </si>
  <si>
    <t>7396 Chan Skyway North Crystal, MI 72942</t>
  </si>
  <si>
    <t>899.918.4750</t>
  </si>
  <si>
    <t>Connie Lopez</t>
  </si>
  <si>
    <t>Monica Moss</t>
  </si>
  <si>
    <t>9612 Pittman Square Mackburgh, SC 95393</t>
  </si>
  <si>
    <t>108-679-2136x78909</t>
  </si>
  <si>
    <t>Penny Ortiz</t>
  </si>
  <si>
    <t>Margaret Russell</t>
  </si>
  <si>
    <t>557 Mary Road Suite 143 Port Brenda, TX 51652</t>
  </si>
  <si>
    <t>127.592.5061</t>
  </si>
  <si>
    <t>Aaron Wallace</t>
  </si>
  <si>
    <t>Katherine Peterson</t>
  </si>
  <si>
    <t>7938 Harris Loaf Apt. 135 East Jasmine, VT 69937</t>
  </si>
  <si>
    <t>(954)146-1870</t>
  </si>
  <si>
    <t>Susan Mendez</t>
  </si>
  <si>
    <t>Shannon Clay</t>
  </si>
  <si>
    <t>36685 Fritz Pine Suite 730 Alisonburgh, AR 05830</t>
  </si>
  <si>
    <t>Karen Graham</t>
  </si>
  <si>
    <t>Lauren Curry</t>
  </si>
  <si>
    <t>051 Kristin Walks Lake Molly, WA 46878</t>
  </si>
  <si>
    <t>0954543111</t>
  </si>
  <si>
    <t>Shawna Hubbard</t>
  </si>
  <si>
    <t>Travis Oliver DDS</t>
  </si>
  <si>
    <t>22981 Veronica Parks South Daisyview, KS 91344</t>
  </si>
  <si>
    <t>001-531-289-3549x45038</t>
  </si>
  <si>
    <t>Pamela Kelley DDS</t>
  </si>
  <si>
    <t>Mark Velez</t>
  </si>
  <si>
    <t>34008 Kimberly Bridge Freemanfort, WA 85544</t>
  </si>
  <si>
    <t>678.064.5807x466</t>
  </si>
  <si>
    <t>Jonathan Robertson</t>
  </si>
  <si>
    <t>2263.2000000000003</t>
  </si>
  <si>
    <t>Donna Medina</t>
  </si>
  <si>
    <t>0916 Jennifer Mountains Apt. 034 Codyfurt, NM 12102</t>
  </si>
  <si>
    <t>136.928.0020x393</t>
  </si>
  <si>
    <t>Kimberly Wallace</t>
  </si>
  <si>
    <t>Dr. Steven Martinez</t>
  </si>
  <si>
    <t>254 Wood Mission Toddmouth, ID 02780</t>
  </si>
  <si>
    <t>(422)838-1822x9181</t>
  </si>
  <si>
    <t>Amanda Bell</t>
  </si>
  <si>
    <t>Brian Frederick</t>
  </si>
  <si>
    <t>38474 Jackson Circles Suite 529 West Dawn, CO 15620</t>
  </si>
  <si>
    <t>633-394-5702x731</t>
  </si>
  <si>
    <t>Samuel Dominguez</t>
  </si>
  <si>
    <t>Veronica Jones</t>
  </si>
  <si>
    <t>706 Zoe Centers Suite 380 Marshallside, OH 58934</t>
  </si>
  <si>
    <t>215-245-2502x76343</t>
  </si>
  <si>
    <t>Anthony Chavez</t>
  </si>
  <si>
    <t>Linda Sanders</t>
  </si>
  <si>
    <t>631 Bailey Canyon New Melanieton, FL 97316</t>
  </si>
  <si>
    <t>835.166.3985x65573</t>
  </si>
  <si>
    <t>Bianca Tyler</t>
  </si>
  <si>
    <t>Lori Anderson</t>
  </si>
  <si>
    <t>06556 Chelsea Village Matthewhaven, CA 47430</t>
  </si>
  <si>
    <t>772.420.9176x21244</t>
  </si>
  <si>
    <t>Cody King</t>
  </si>
  <si>
    <t>Sharon Rowe</t>
  </si>
  <si>
    <t>619 Jenna Turnpike South Lisa, CT 57798</t>
  </si>
  <si>
    <t>433.013.7120</t>
  </si>
  <si>
    <t>Shannon Warner</t>
  </si>
  <si>
    <t>3241.6000000000004</t>
  </si>
  <si>
    <t>Benjamin Arellano</t>
  </si>
  <si>
    <t>057 Ellis Squares Apt. 968 South Beth, IL 55293</t>
  </si>
  <si>
    <t>763.501.3308x8949</t>
  </si>
  <si>
    <t>Matthew Murray</t>
  </si>
  <si>
    <t>Cheryl Jones</t>
  </si>
  <si>
    <t>673 Nicole Lakes Apt. 804 Port Roberthaven, MA 60213</t>
  </si>
  <si>
    <t>001-173-637-4057</t>
  </si>
  <si>
    <t>Kayla Daniels</t>
  </si>
  <si>
    <t>1620.8000000000002</t>
  </si>
  <si>
    <t>Elizabeth James</t>
  </si>
  <si>
    <t>8448 Lopez Radial Suite 485 New Sethton, NV 19462</t>
  </si>
  <si>
    <t>+1-408-641-6615x06606</t>
  </si>
  <si>
    <t>Brian Castillo</t>
  </si>
  <si>
    <t>Deanna Smith</t>
  </si>
  <si>
    <t>069 Lisa Causeway Jacksonburgh, CT 03530</t>
  </si>
  <si>
    <t>(519)033-4602x82958</t>
  </si>
  <si>
    <t>David Miller MD</t>
  </si>
  <si>
    <t>Ashley Wilkins</t>
  </si>
  <si>
    <t>Unit 6374 Box 5636 DPO AA 14805</t>
  </si>
  <si>
    <t>001-089-415-7948x9119</t>
  </si>
  <si>
    <t>Andrew Crawford</t>
  </si>
  <si>
    <t>Anthony Watson</t>
  </si>
  <si>
    <t>8586 Samantha Track Apt. 889 Larsonville, OR 40603</t>
  </si>
  <si>
    <t>(911)134-8703x2281</t>
  </si>
  <si>
    <t>Laura Goodman</t>
  </si>
  <si>
    <t>1489.6000000000001</t>
  </si>
  <si>
    <t>Teresa Burch</t>
  </si>
  <si>
    <t>7004 Wolfe Station North Paul, NC 66400</t>
  </si>
  <si>
    <t>Monica Rivera</t>
  </si>
  <si>
    <t>2569.6000000000004</t>
  </si>
  <si>
    <t>Carlos West</t>
  </si>
  <si>
    <t>8053 Waters Skyway Suite 288 Fullerton, IN 35066</t>
  </si>
  <si>
    <t>335-657-1271</t>
  </si>
  <si>
    <t>Diane Anderson</t>
  </si>
  <si>
    <t>Matthew Vazquez</t>
  </si>
  <si>
    <t>9864 Jackson Trail Bellbury, NC 74151</t>
  </si>
  <si>
    <t>(097)287-5243x7876</t>
  </si>
  <si>
    <t>David Harrison</t>
  </si>
  <si>
    <t>David Marks</t>
  </si>
  <si>
    <t>5338 Blair Road Stevenside, NH 60916</t>
  </si>
  <si>
    <t>037-668-3096</t>
  </si>
  <si>
    <t>Jennifer Pace</t>
  </si>
  <si>
    <t>Michael Smith</t>
  </si>
  <si>
    <t>570 Jeffrey Gateway Lake Beth, VT 04770</t>
  </si>
  <si>
    <t>Louis Dixon</t>
  </si>
  <si>
    <t>Anthony Wyatt</t>
  </si>
  <si>
    <t>062 Robin Mountain Dawnton, NM 89141</t>
  </si>
  <si>
    <t>(927)743-0440</t>
  </si>
  <si>
    <t>Ashley Hicks</t>
  </si>
  <si>
    <t>Jamie Cook</t>
  </si>
  <si>
    <t>9553 Matthew Rapid Lake Jennifer, GA 39475</t>
  </si>
  <si>
    <t>(525)171-8004</t>
  </si>
  <si>
    <t>Jordan Finley</t>
  </si>
  <si>
    <t>Caroline Jackson DVM</t>
  </si>
  <si>
    <t>739 Moody Fords South Gerald, IA 95372</t>
  </si>
  <si>
    <t>001-228-938-0383x387</t>
  </si>
  <si>
    <t>Linda Wright</t>
  </si>
  <si>
    <t>Angela Miranda</t>
  </si>
  <si>
    <t>197 Rangel Hills South Andrew, HI 16499</t>
  </si>
  <si>
    <t>+1-977-376-5178x3242</t>
  </si>
  <si>
    <t>John Frederick</t>
  </si>
  <si>
    <t>Jason English</t>
  </si>
  <si>
    <t>40917 Amanda Mill Suite 357 Smithside, VA 77956</t>
  </si>
  <si>
    <t>+1-244-719-9686x3238</t>
  </si>
  <si>
    <t>Jennifer King</t>
  </si>
  <si>
    <t>Juan King</t>
  </si>
  <si>
    <t>105 Jennifer Flats East Alex, NH 79132</t>
  </si>
  <si>
    <t>246-473-6942x08408</t>
  </si>
  <si>
    <t>Katelyn Horton</t>
  </si>
  <si>
    <t>Rebecca Frank</t>
  </si>
  <si>
    <t>Unit 8997 Box 7143 DPO AP 41433</t>
  </si>
  <si>
    <t>(157)220-0290</t>
  </si>
  <si>
    <t>Ronnie Moreno</t>
  </si>
  <si>
    <t>Michael Gonzales</t>
  </si>
  <si>
    <t>9760 James Greens East Judith, AR 18853</t>
  </si>
  <si>
    <t>(501)337-2055x863</t>
  </si>
  <si>
    <t>Michael Moore</t>
  </si>
  <si>
    <t>Colton Rodriguez</t>
  </si>
  <si>
    <t>4445 Brown Knolls Port Zachary, LA 66505</t>
  </si>
  <si>
    <t>(440)918-8462x983</t>
  </si>
  <si>
    <t>Barbara Ramirez</t>
  </si>
  <si>
    <t>George Morgan</t>
  </si>
  <si>
    <t>1242 Christina Isle New Kimberly, DC 51286</t>
  </si>
  <si>
    <t>001-580-320-5767x290</t>
  </si>
  <si>
    <t>Tom Blake</t>
  </si>
  <si>
    <t>Ronald Dudley</t>
  </si>
  <si>
    <t>73112 Brown Vista Apt. 140 South Ernest, TX 32429</t>
  </si>
  <si>
    <t>449.485.7567</t>
  </si>
  <si>
    <t>Michelle Murphy</t>
  </si>
  <si>
    <t>Christopher Hester</t>
  </si>
  <si>
    <t>Unit 4685 Box 6439 DPO AP 57280</t>
  </si>
  <si>
    <t>756.264.6164</t>
  </si>
  <si>
    <t>Erik Nguyen</t>
  </si>
  <si>
    <t>Jerry Curtis</t>
  </si>
  <si>
    <t>155 Andrew Stream Apt. 230 Silvamouth, OR 93247</t>
  </si>
  <si>
    <t>(917)513-8589</t>
  </si>
  <si>
    <t>Sandra Jones</t>
  </si>
  <si>
    <t>1341.6000000000001</t>
  </si>
  <si>
    <t>Steven Jones</t>
  </si>
  <si>
    <t>8938 David Lane Paulaport, WY 44295</t>
  </si>
  <si>
    <t>(728)823-9772x5984</t>
  </si>
  <si>
    <t>Carlos Bennett</t>
  </si>
  <si>
    <t>Ashley Solomon</t>
  </si>
  <si>
    <t>4697 Roy Club South Kaylaburgh, CT 35478</t>
  </si>
  <si>
    <t>001-641-879-6071x22977</t>
  </si>
  <si>
    <t>Stephen Smith</t>
  </si>
  <si>
    <t>1852.8000000000002</t>
  </si>
  <si>
    <t>Michael Kemp</t>
  </si>
  <si>
    <t>5338 Day Square Apt. 917 Brendatown, AR 87298</t>
  </si>
  <si>
    <t>(941)075-6348x8167</t>
  </si>
  <si>
    <t>April Coleman</t>
  </si>
  <si>
    <t>Allison Burnett</t>
  </si>
  <si>
    <t>164 Johnston Roads Apt. 625 New Javierland, UT 46022</t>
  </si>
  <si>
    <t>+1-885-374-2206x42728</t>
  </si>
  <si>
    <t>Scott Williams</t>
  </si>
  <si>
    <t>Michael Martinez</t>
  </si>
  <si>
    <t>47032 Riley Burg Apt. 578 Mariastad, CT 11533</t>
  </si>
  <si>
    <t>001-727-239-2913x56141</t>
  </si>
  <si>
    <t>Jeffrey Elliott</t>
  </si>
  <si>
    <t>Phillip Summers</t>
  </si>
  <si>
    <t>633 Duarte Shore Suite 212 Haleyburgh, NM 25875</t>
  </si>
  <si>
    <t>295-736-4774x214</t>
  </si>
  <si>
    <t>Vanessa Norris</t>
  </si>
  <si>
    <t>Bryce Miller</t>
  </si>
  <si>
    <t>995 Bonilla Mission Monroeville, IL 98079</t>
  </si>
  <si>
    <t>001-579-968-8587x40450</t>
  </si>
  <si>
    <t>Ronald Boyd</t>
  </si>
  <si>
    <t>Brooke Gibbs</t>
  </si>
  <si>
    <t>4275 Johnson Squares Apt. 771 North John, NM 52227</t>
  </si>
  <si>
    <t>(754)887-8815</t>
  </si>
  <si>
    <t>Kelly Spencer</t>
  </si>
  <si>
    <t>Kelly Bowen</t>
  </si>
  <si>
    <t>075 Jones Fork North Josephburgh, FL 95396</t>
  </si>
  <si>
    <t>805.678.4086x487</t>
  </si>
  <si>
    <t>Donna Cole</t>
  </si>
  <si>
    <t>Kathryn Spencer</t>
  </si>
  <si>
    <t>428 Miles Cliff Scotttown, ID 62307</t>
  </si>
  <si>
    <t>(511)234-1037x51404</t>
  </si>
  <si>
    <t>Jerome Jennings</t>
  </si>
  <si>
    <t>379.20000000000005</t>
  </si>
  <si>
    <t>Kurt Coleman</t>
  </si>
  <si>
    <t>PSC 8943, Box 6765 APO AP 08196</t>
  </si>
  <si>
    <t>0173766012</t>
  </si>
  <si>
    <t>Adam Wells</t>
  </si>
  <si>
    <t>Angelica Wood</t>
  </si>
  <si>
    <t>13157 John Isle Apt. 148 New Angel, FL 60513</t>
  </si>
  <si>
    <t>+1-518-549-0519x97565</t>
  </si>
  <si>
    <t>Julie Perez</t>
  </si>
  <si>
    <t>Heidi Allen</t>
  </si>
  <si>
    <t>270 Dixon Freeway Lake William, VT 02714</t>
  </si>
  <si>
    <t>783-499-4499</t>
  </si>
  <si>
    <t>Anthony Donovan</t>
  </si>
  <si>
    <t>7427.200000000001</t>
  </si>
  <si>
    <t>Jessica Owens</t>
  </si>
  <si>
    <t>2261 Becker Trail South Sarah, NE 95699</t>
  </si>
  <si>
    <t>(131)270-1990x48362</t>
  </si>
  <si>
    <t>Rebekah Roberts</t>
  </si>
  <si>
    <t>2521.6000000000004</t>
  </si>
  <si>
    <t>Jennifer Escobar</t>
  </si>
  <si>
    <t>0789 Kenneth Lock Apt. 456 Port Krista, MT 79787</t>
  </si>
  <si>
    <t>0366296842</t>
  </si>
  <si>
    <t>Christopher Klein</t>
  </si>
  <si>
    <t>Charles Pena</t>
  </si>
  <si>
    <t>32973 Nichols Ways Whiteton, WV 29292</t>
  </si>
  <si>
    <t>(176)886-5838x607</t>
  </si>
  <si>
    <t>Zachary Moore</t>
  </si>
  <si>
    <t>94359 James Highway Greenburgh, IL 56567</t>
  </si>
  <si>
    <t>(227)169-0431x52586</t>
  </si>
  <si>
    <t>Antonio Chang</t>
  </si>
  <si>
    <t>Sharon Barr</t>
  </si>
  <si>
    <t>70321 Lisa Overpass Suite 168 South Joshuaside, AR 11819</t>
  </si>
  <si>
    <t>150-099-1651x8411</t>
  </si>
  <si>
    <t>Sean Cox</t>
  </si>
  <si>
    <t>3057.6000000000004</t>
  </si>
  <si>
    <t>Amy Turner</t>
  </si>
  <si>
    <t>602 Schultz Harbors Suite 039 South Paulview, AK 86961</t>
  </si>
  <si>
    <t>819.876.7061</t>
  </si>
  <si>
    <t>Bryce Brewer</t>
  </si>
  <si>
    <t>Michelle Wade</t>
  </si>
  <si>
    <t>0683 Lee Street Suite 569 South Lisashire, CT 55866</t>
  </si>
  <si>
    <t>026-283-1482</t>
  </si>
  <si>
    <t>Frank Coffey</t>
  </si>
  <si>
    <t>Nicole Buchanan</t>
  </si>
  <si>
    <t>PSC 8427, Box 0299 APO AA 04383</t>
  </si>
  <si>
    <t>001-198-762-4805x7997</t>
  </si>
  <si>
    <t>Arthur Wilson</t>
  </si>
  <si>
    <t>Jennifer Fox</t>
  </si>
  <si>
    <t>31729 Wheeler Pike Romeroberg, NH 74111</t>
  </si>
  <si>
    <t>568-092-4786x618</t>
  </si>
  <si>
    <t>Andrea Rivera</t>
  </si>
  <si>
    <t>Rose Martinez</t>
  </si>
  <si>
    <t>5245 Oconnor Trafficway Suite 472 South Kathleen, OR 01467</t>
  </si>
  <si>
    <t>028.442.8457</t>
  </si>
  <si>
    <t>Nicole Burke</t>
  </si>
  <si>
    <t>1324.8000000000002</t>
  </si>
  <si>
    <t>Sean Rodriguez</t>
  </si>
  <si>
    <t>756 Amanda Islands Suite 296 Howardland, FL 93241</t>
  </si>
  <si>
    <t>596.970.9873x1193</t>
  </si>
  <si>
    <t>Bryan Webster</t>
  </si>
  <si>
    <t>1395.6000000000001</t>
  </si>
  <si>
    <t>James Benton</t>
  </si>
  <si>
    <t>14784 Charles Plaza Port Kelly, ME 59342</t>
  </si>
  <si>
    <t>001-052-851-9697x68993</t>
  </si>
  <si>
    <t>Lucas Price</t>
  </si>
  <si>
    <t>479.20000000000005</t>
  </si>
  <si>
    <t>Sarah Meza</t>
  </si>
  <si>
    <t>517 Carolyn Junctions Suite 494 Christophermouth, WY 39843</t>
  </si>
  <si>
    <t>+1-853-583-7434x76220</t>
  </si>
  <si>
    <t>Mr. Robert Jones</t>
  </si>
  <si>
    <t>Joshua Parks</t>
  </si>
  <si>
    <t>27178 Murray Valley Cruzland, TN 68066</t>
  </si>
  <si>
    <t>+1-760-302-8287x64537</t>
  </si>
  <si>
    <t>Jessica Brooks</t>
  </si>
  <si>
    <t>3133.2000000000003</t>
  </si>
  <si>
    <t>Micheal Fleming</t>
  </si>
  <si>
    <t>9649 Tamara Keys Apt. 768 Rebeccatown, UT 19119</t>
  </si>
  <si>
    <t>244-975-2513x763</t>
  </si>
  <si>
    <t>Kendra Singh</t>
  </si>
  <si>
    <t>6915.200000000001</t>
  </si>
  <si>
    <t>Jessica Pace</t>
  </si>
  <si>
    <t>68270 Clark Island Amyland, MA 91980</t>
  </si>
  <si>
    <t>240.510.2818</t>
  </si>
  <si>
    <t>Melissa Ware</t>
  </si>
  <si>
    <t>Kyle Williams</t>
  </si>
  <si>
    <t>7609 Gallagher Key Port Kendra, OK 58796</t>
  </si>
  <si>
    <t>001-240-715-8857x37605</t>
  </si>
  <si>
    <t>Patrick Diaz</t>
  </si>
  <si>
    <t>6146.400000000001</t>
  </si>
  <si>
    <t>Alan Santos</t>
  </si>
  <si>
    <t>1975 Henderson Drives Amandaton, WY 07935</t>
  </si>
  <si>
    <t>(342)509-7865x67541</t>
  </si>
  <si>
    <t>David Horne</t>
  </si>
  <si>
    <t>Gregory Miller</t>
  </si>
  <si>
    <t>30601 Hancock Vista Suite 719 Michaelstad, KY 73378</t>
  </si>
  <si>
    <t>350.651.4773x50223</t>
  </si>
  <si>
    <t>Samuel Green</t>
  </si>
  <si>
    <t>Justin Garcia</t>
  </si>
  <si>
    <t>71030 Jackie Walk Robertchester, OK 43698</t>
  </si>
  <si>
    <t>178.800.6103x587</t>
  </si>
  <si>
    <t>Jessica Smith</t>
  </si>
  <si>
    <t>4967.200000000001</t>
  </si>
  <si>
    <t>Robert Patrick</t>
  </si>
  <si>
    <t>425 Bailey Station Johnsonborough, TX 07593</t>
  </si>
  <si>
    <t>(139)560-8282x9645</t>
  </si>
  <si>
    <t>Christina Smith</t>
  </si>
  <si>
    <t>Mrs. Kathryn Jones DVM</t>
  </si>
  <si>
    <t>8254 Davis Crossing Apt. 258 South Alicia, WY 77535</t>
  </si>
  <si>
    <t>642-517-2290x643</t>
  </si>
  <si>
    <t>Keith Williamson</t>
  </si>
  <si>
    <t>Amy Murray</t>
  </si>
  <si>
    <t>0809 Vasquez Walks Suite 349 Johnsonborough, CA 60313</t>
  </si>
  <si>
    <t>750.181.7552</t>
  </si>
  <si>
    <t>David Olson</t>
  </si>
  <si>
    <t>Meagan Green</t>
  </si>
  <si>
    <t>4411 Simmons Crest North Jasonbury, MO 71419</t>
  </si>
  <si>
    <t>001-862-892-3474x693</t>
  </si>
  <si>
    <t>Stephen Grant</t>
  </si>
  <si>
    <t>Sarah Perry</t>
  </si>
  <si>
    <t>1393 Lorraine Loop Apt. 924 Hodgesstad, MT 32085</t>
  </si>
  <si>
    <t>447-341-8719x514</t>
  </si>
  <si>
    <t>Tara Nguyen</t>
  </si>
  <si>
    <t>Kara Maldonado</t>
  </si>
  <si>
    <t>5353 Johnson Hills Apt. 457 Jennaton, AK 26422</t>
  </si>
  <si>
    <t>542-438-6600</t>
  </si>
  <si>
    <t>Ronnie Ryan</t>
  </si>
  <si>
    <t>3667.2000000000003</t>
  </si>
  <si>
    <t>Sean Mcdonald</t>
  </si>
  <si>
    <t>9957 Jeffery Knolls Amandaland, VT 85708</t>
  </si>
  <si>
    <t>(015)973-9918x07081</t>
  </si>
  <si>
    <t>William Chapman</t>
  </si>
  <si>
    <t>4518.400000000001</t>
  </si>
  <si>
    <t>Mr. Ryan Carr</t>
  </si>
  <si>
    <t>24403 Nelson Club Arnoldborough, MO 03753</t>
  </si>
  <si>
    <t>546.652.7932</t>
  </si>
  <si>
    <t>Christopher Henderson</t>
  </si>
  <si>
    <t>6602.400000000001</t>
  </si>
  <si>
    <t>Shannon Mendoza</t>
  </si>
  <si>
    <t>771 Carl Row Suite 582 Davidmouth, WY 51323</t>
  </si>
  <si>
    <t>462.394.8674x48318</t>
  </si>
  <si>
    <t>Claudia Wood</t>
  </si>
  <si>
    <t>1468.8000000000002</t>
  </si>
  <si>
    <t>Thomas Coleman</t>
  </si>
  <si>
    <t>27326 Wallace Prairie Suite 215 New Terry, WA 10862</t>
  </si>
  <si>
    <t>001-818-888-5388x916</t>
  </si>
  <si>
    <t>Tracy Allen</t>
  </si>
  <si>
    <t>2065.2000000000003</t>
  </si>
  <si>
    <t>949 Charles Stream East Richard, RI 05015</t>
  </si>
  <si>
    <t>857-733-0354</t>
  </si>
  <si>
    <t>Kevin Rhodes</t>
  </si>
  <si>
    <t>Rachel Gibson</t>
  </si>
  <si>
    <t>0755 Laura Trail Johnsontown, NY 98143</t>
  </si>
  <si>
    <t>001-048-040-6990x1082</t>
  </si>
  <si>
    <t>John Dunn</t>
  </si>
  <si>
    <t>Linda Jordan</t>
  </si>
  <si>
    <t>86553 Lisa Ways Cookberg, SD 22895</t>
  </si>
  <si>
    <t>(244)570-7388x25664</t>
  </si>
  <si>
    <t>Amanda Harvey</t>
  </si>
  <si>
    <t>Daniel David</t>
  </si>
  <si>
    <t>Unit 6843 Box 7963 DPO AE 53046</t>
  </si>
  <si>
    <t>043-827-3728x3978</t>
  </si>
  <si>
    <t>Kristi Dixon</t>
  </si>
  <si>
    <t>6070.400000000001</t>
  </si>
  <si>
    <t>April Foster</t>
  </si>
  <si>
    <t>053 House Place Suite 183 Cherryville, UT 11908</t>
  </si>
  <si>
    <t>664.069.7675</t>
  </si>
  <si>
    <t>Eric Chen</t>
  </si>
  <si>
    <t>Amanda Frey</t>
  </si>
  <si>
    <t>634 Hamilton Gardens Prestontown, AZ 57913</t>
  </si>
  <si>
    <t>291.213.6817x34457</t>
  </si>
  <si>
    <t>Mindy Wade</t>
  </si>
  <si>
    <t>247.60000000000002</t>
  </si>
  <si>
    <t>Ronnie Adams</t>
  </si>
  <si>
    <t>3616 Ewing Estates Apt. 397 Lake Jasonside, AK 26601</t>
  </si>
  <si>
    <t>Shelly Ellis</t>
  </si>
  <si>
    <t>Michael English</t>
  </si>
  <si>
    <t>95338 Meza Shore Lake Valerieland, FL 07152</t>
  </si>
  <si>
    <t>(361)433-4357</t>
  </si>
  <si>
    <t>Mr. Robert Harris Jr.</t>
  </si>
  <si>
    <t>6266.400000000001</t>
  </si>
  <si>
    <t>Robert Pace</t>
  </si>
  <si>
    <t>7637 Christina Junctions Montoyachester, MI 78855</t>
  </si>
  <si>
    <t>Jamie Howard</t>
  </si>
  <si>
    <t>Lauren Chambers</t>
  </si>
  <si>
    <t>55093 Roberts View Apt. 017 Port Terri, VT 55852</t>
  </si>
  <si>
    <t>(425)798-5665</t>
  </si>
  <si>
    <t>Jose Wise</t>
  </si>
  <si>
    <t>Tracey Howell</t>
  </si>
  <si>
    <t>42064 Barton Garden Phelpsside, UT 41407</t>
  </si>
  <si>
    <t>(363)809-5822x80462</t>
  </si>
  <si>
    <t>Mr. Alexander Santiago</t>
  </si>
  <si>
    <t>Stephanie Brown</t>
  </si>
  <si>
    <t>4452 Jessica Shores Port Melanie, AZ 92017</t>
  </si>
  <si>
    <t>001-516-618-3707x51379</t>
  </si>
  <si>
    <t>Joshua Murphy</t>
  </si>
  <si>
    <t>Cynthia Roberts</t>
  </si>
  <si>
    <t>053 Lee Locks Ryanville, AR 89718</t>
  </si>
  <si>
    <t>828-108-2479x75319</t>
  </si>
  <si>
    <t>Michelle Orozco</t>
  </si>
  <si>
    <t>Crystal Edwards</t>
  </si>
  <si>
    <t>25485 Gonzalez Fall South Aaronfort, KY 21898</t>
  </si>
  <si>
    <t>001-400-274-9577</t>
  </si>
  <si>
    <t>John Freeman</t>
  </si>
  <si>
    <t>Andrew Morris</t>
  </si>
  <si>
    <t>40759 Curry Port Turnerton, HI 72844</t>
  </si>
  <si>
    <t>001-203-236-4771x263</t>
  </si>
  <si>
    <t>Austin Anthony</t>
  </si>
  <si>
    <t>Kevin Martin</t>
  </si>
  <si>
    <t>71889 Phillip Mount Port Amy, NY 02881</t>
  </si>
  <si>
    <t>617-212-9595x98957</t>
  </si>
  <si>
    <t>Cesar Allen</t>
  </si>
  <si>
    <t>4236.400000000001</t>
  </si>
  <si>
    <t>Lydia Howard</t>
  </si>
  <si>
    <t>9530 Jennifer Road Donaldmouth, AR 70767</t>
  </si>
  <si>
    <t>433.798.0634</t>
  </si>
  <si>
    <t>Michael Woodward</t>
  </si>
  <si>
    <t>David Good</t>
  </si>
  <si>
    <t>18379 Juarez Square Suite 302 East Joel, AZ 27798</t>
  </si>
  <si>
    <t>(996)306-4792x6415</t>
  </si>
  <si>
    <t>Sarah Torres</t>
  </si>
  <si>
    <t>Lisa Baker</t>
  </si>
  <si>
    <t>851 Jennifer Streets Devinside, FL 92829</t>
  </si>
  <si>
    <t>001-121-280-5684x84014</t>
  </si>
  <si>
    <t>Yolanda Guzman</t>
  </si>
  <si>
    <t>Marie Kennedy</t>
  </si>
  <si>
    <t>17661 Christina Tunnel Garciabury, KS 49040</t>
  </si>
  <si>
    <t>253-614-6261x64824</t>
  </si>
  <si>
    <t>Justin Glover</t>
  </si>
  <si>
    <t>David Dixon</t>
  </si>
  <si>
    <t>89372 Jose Islands North Ashley, OR 13227</t>
  </si>
  <si>
    <t>(833)758-8444x14332</t>
  </si>
  <si>
    <t>Allison Long</t>
  </si>
  <si>
    <t>Jeffrey Torres</t>
  </si>
  <si>
    <t>9121 Bobby Via Apt. 936 New Rebeccahaven, MT 86635</t>
  </si>
  <si>
    <t>771.733.5464</t>
  </si>
  <si>
    <t>David Jones PhD</t>
  </si>
  <si>
    <t>49650 Meredith Ramp Apt. 539 North Paul, VT 72184</t>
  </si>
  <si>
    <t>049.325.0314x472</t>
  </si>
  <si>
    <t>Andrea Lawrence</t>
  </si>
  <si>
    <t>Laura Bruce</t>
  </si>
  <si>
    <t>40435 Tyler Ports Apt. 236 South Michael, AL 16511</t>
  </si>
  <si>
    <t>Frank Hodges DDS</t>
  </si>
  <si>
    <t>6353.200000000001</t>
  </si>
  <si>
    <t>Travis Jarvis</t>
  </si>
  <si>
    <t>8120 Veronica Ville Apt. 674 Anneland, MO 56307</t>
  </si>
  <si>
    <t>(464)786-4514x9015</t>
  </si>
  <si>
    <t>Melissa Hawkins</t>
  </si>
  <si>
    <t>David Mendez</t>
  </si>
  <si>
    <t>76296 Tammy Extension Lake Anthony, SC 33229</t>
  </si>
  <si>
    <t>Sergio Davis</t>
  </si>
  <si>
    <t>1701.6000000000001</t>
  </si>
  <si>
    <t>Cindy King</t>
  </si>
  <si>
    <t>63186 Keith Springs New John, DE 67831</t>
  </si>
  <si>
    <t>Michelle Jacobs</t>
  </si>
  <si>
    <t>4154.400000000001</t>
  </si>
  <si>
    <t>Makayla Pace</t>
  </si>
  <si>
    <t>1447 Hernandez Prairie Fowlerburgh, NJ 43016</t>
  </si>
  <si>
    <t>(625)925-1858x938</t>
  </si>
  <si>
    <t>Annette Horne</t>
  </si>
  <si>
    <t>Heather Davis</t>
  </si>
  <si>
    <t>739 Hansen River East Lucasport, AZ 55081</t>
  </si>
  <si>
    <t>966-341-6257x2650</t>
  </si>
  <si>
    <t>Walter Best</t>
  </si>
  <si>
    <t>Zachary Calhoun</t>
  </si>
  <si>
    <t>PSC 6221, Box 9115 APO AE 23036</t>
  </si>
  <si>
    <t>286.003.2113x3324</t>
  </si>
  <si>
    <t>Eric Mack</t>
  </si>
  <si>
    <t>Jesse Brown</t>
  </si>
  <si>
    <t>6542 Ralph Squares Onealport, FL 91873</t>
  </si>
  <si>
    <t>(120)058-7098x439</t>
  </si>
  <si>
    <t>Marie Mcconnell</t>
  </si>
  <si>
    <t>312.40000000000003</t>
  </si>
  <si>
    <t>Kevin Oliver</t>
  </si>
  <si>
    <t>908 Ernest Extension North Sherylbury, KY 84691</t>
  </si>
  <si>
    <t>(847)850-2084x067</t>
  </si>
  <si>
    <t>Stephanie Fox</t>
  </si>
  <si>
    <t>3673.6000000000004</t>
  </si>
  <si>
    <t>Isabel Mcneil</t>
  </si>
  <si>
    <t>3771 Anthony Track West Terri, AK 54992</t>
  </si>
  <si>
    <t>001-032-063-0961x9022</t>
  </si>
  <si>
    <t>Steven Torres</t>
  </si>
  <si>
    <t>Sarah Marshall</t>
  </si>
  <si>
    <t>221 Suarez Island Apt. 261 Edwardston, MN 84515</t>
  </si>
  <si>
    <t>+1-524-141-4672x9829</t>
  </si>
  <si>
    <t>Debra Clarke</t>
  </si>
  <si>
    <t>Larry Benitez</t>
  </si>
  <si>
    <t>22126 Clark Mission Suite 018 Johnsonmouth, NE 80972</t>
  </si>
  <si>
    <t>924.580.3579x054</t>
  </si>
  <si>
    <t>Amy Wallace</t>
  </si>
  <si>
    <t>1087.6000000000001</t>
  </si>
  <si>
    <t>Joshua Porter</t>
  </si>
  <si>
    <t>021 Jose Road Suite 494 East Robertmouth, DE 26754</t>
  </si>
  <si>
    <t>122-531-9292x92799</t>
  </si>
  <si>
    <t>Heidi Chavez</t>
  </si>
  <si>
    <t>2553.6000000000004</t>
  </si>
  <si>
    <t>Heather Kerr</t>
  </si>
  <si>
    <t>9095 Shawn Estate Apt. 615 West Marychester, SD 00863</t>
  </si>
  <si>
    <t>Gabriela Howard</t>
  </si>
  <si>
    <t>1665.6000000000001</t>
  </si>
  <si>
    <t>Tracy Butler</t>
  </si>
  <si>
    <t>67108 Erica Mills Lake Nathan, VT 70462</t>
  </si>
  <si>
    <t>001-653-920-5748x083</t>
  </si>
  <si>
    <t>Benjamin George</t>
  </si>
  <si>
    <t>Christopher Price</t>
  </si>
  <si>
    <t>23886 Berry Spurs Kellyburgh, SC 88785</t>
  </si>
  <si>
    <t>871-680-5269</t>
  </si>
  <si>
    <t>Suzanne Wallace</t>
  </si>
  <si>
    <t>Frank Jackson</t>
  </si>
  <si>
    <t>602 Sheryl Corner West Sarah, NH 78537</t>
  </si>
  <si>
    <t>001-668-945-5399x9987</t>
  </si>
  <si>
    <t>Erica Weber</t>
  </si>
  <si>
    <t>Rebecca Roberts</t>
  </si>
  <si>
    <t>2686 Kyle Row North Jimmyhaven, KY 42824</t>
  </si>
  <si>
    <t>+1-738-936-3122x761</t>
  </si>
  <si>
    <t>Steve Young</t>
  </si>
  <si>
    <t>Kenneth Vincent</t>
  </si>
  <si>
    <t>053 Donovan Gardens Apt. 462 Petersmouth, RI 72165</t>
  </si>
  <si>
    <t>001-730-472-1206x54851</t>
  </si>
  <si>
    <t>Robert Davis</t>
  </si>
  <si>
    <t>Brandy Lewis</t>
  </si>
  <si>
    <t>710 Mcmahon Squares Apt. 849 Phelpsview, WV 41971</t>
  </si>
  <si>
    <t>(680)023-6833</t>
  </si>
  <si>
    <t>Stephanie Chavez</t>
  </si>
  <si>
    <t>Stacey Gonzalez</t>
  </si>
  <si>
    <t>9155 Johnson Circles Lynchchester, WI 02577</t>
  </si>
  <si>
    <t>(651)047-6777x02241</t>
  </si>
  <si>
    <t>Crystal Collins</t>
  </si>
  <si>
    <t>Chad Snow</t>
  </si>
  <si>
    <t>465 Ashley Shores Suite 054 Ryanborough, NV 83418</t>
  </si>
  <si>
    <t>(072)590-2985</t>
  </si>
  <si>
    <t>Carla Rodriguez</t>
  </si>
  <si>
    <t>Michael Taylor</t>
  </si>
  <si>
    <t>1143 Richard Green Courtneyburgh, TN 24670</t>
  </si>
  <si>
    <t>+1-940-026-1719x716</t>
  </si>
  <si>
    <t>Jessica Rodriguez</t>
  </si>
  <si>
    <t>Tracy Nunez PhD</t>
  </si>
  <si>
    <t>581 Marquez Ridges Apt. 317 East Colton, NV 28760</t>
  </si>
  <si>
    <t>+1-809-927-8887x5674</t>
  </si>
  <si>
    <t>Amanda Villarreal</t>
  </si>
  <si>
    <t>Shannon Campbell</t>
  </si>
  <si>
    <t>Unit 9421 Box 2671 DPO AP 88984</t>
  </si>
  <si>
    <t>611.433.4732</t>
  </si>
  <si>
    <t>Robert Manning</t>
  </si>
  <si>
    <t>Krystal Mcknight</t>
  </si>
  <si>
    <t>USNV Anderson FPO AA 59022</t>
  </si>
  <si>
    <t>128-151-8195x6622</t>
  </si>
  <si>
    <t>Amanda Perkins</t>
  </si>
  <si>
    <t>Timothy Charles</t>
  </si>
  <si>
    <t>084 Harris Wall Apt. 629 West Marioport, NC 49554</t>
  </si>
  <si>
    <t>001-636-579-9736</t>
  </si>
  <si>
    <t>James Schwartz</t>
  </si>
  <si>
    <t>5659.200000000001</t>
  </si>
  <si>
    <t>George Nguyen</t>
  </si>
  <si>
    <t>Unit 8190 Box 0221 DPO AP 13514</t>
  </si>
  <si>
    <t>(442)224-4002x89552</t>
  </si>
  <si>
    <t>Joseph Copeland</t>
  </si>
  <si>
    <t>908.4000000000001</t>
  </si>
  <si>
    <t>805 Shaw Street Wilsonfurt, OR 06530</t>
  </si>
  <si>
    <t>930.108.2062</t>
  </si>
  <si>
    <t>Matthew Anderson</t>
  </si>
  <si>
    <t>Sandra Torres</t>
  </si>
  <si>
    <t>2778 Rachel Coves Joannemouth, NJ 70114</t>
  </si>
  <si>
    <t>Lisa Hart</t>
  </si>
  <si>
    <t>Laurie Edwards</t>
  </si>
  <si>
    <t>0400 Scott Fall West Kimberlymouth, MI 29795</t>
  </si>
  <si>
    <t>(159)112-1068</t>
  </si>
  <si>
    <t>Samuel Torres</t>
  </si>
  <si>
    <t>Michael Reed</t>
  </si>
  <si>
    <t>905 Darius Land Apt. 556 West Kimberly, NH 48487</t>
  </si>
  <si>
    <t>576-922-0829x3781</t>
  </si>
  <si>
    <t>Heather Webb</t>
  </si>
  <si>
    <t>Katherine Farley</t>
  </si>
  <si>
    <t>180 Mitchell Tunnel Garciafort, CO 92344</t>
  </si>
  <si>
    <t>001-089-979-5486x93868</t>
  </si>
  <si>
    <t>Joseph Butler</t>
  </si>
  <si>
    <t>483 Timothy Stream Robertfurt, AL 57782</t>
  </si>
  <si>
    <t>(412)293-9095x7770</t>
  </si>
  <si>
    <t>Philip Stewart</t>
  </si>
  <si>
    <t>Raymond Schmitt</t>
  </si>
  <si>
    <t>9803 Hines View Lake Christinetown, WY 81423</t>
  </si>
  <si>
    <t>+1-926-565-4035x0848</t>
  </si>
  <si>
    <t>Jason Watts</t>
  </si>
  <si>
    <t>6241.200000000001</t>
  </si>
  <si>
    <t>Brian Parker</t>
  </si>
  <si>
    <t>Unit 5934 Box 5964 DPO AE 07616</t>
  </si>
  <si>
    <t>(537)594-6062x57723</t>
  </si>
  <si>
    <t>Jordan Hernandez</t>
  </si>
  <si>
    <t>834.8000000000001</t>
  </si>
  <si>
    <t>Trevor Clements</t>
  </si>
  <si>
    <t>65555 Ashley Loaf Apt. 807 East Daniel, UT 48377</t>
  </si>
  <si>
    <t>001-228-202-1264</t>
  </si>
  <si>
    <t>Richard French</t>
  </si>
  <si>
    <t>Michael Lee</t>
  </si>
  <si>
    <t>62467 Alexandra Lake Suite 179 Danielleside, WA 98966</t>
  </si>
  <si>
    <t>(943)361-9207</t>
  </si>
  <si>
    <t>Jodi Huff</t>
  </si>
  <si>
    <t>Mary Turner</t>
  </si>
  <si>
    <t>0209 Barry Point Suite 658 Port Tanner, HI 13047</t>
  </si>
  <si>
    <t>112.936.9950</t>
  </si>
  <si>
    <t>Bianca Martin</t>
  </si>
  <si>
    <t>1197.6000000000001</t>
  </si>
  <si>
    <t>Travis Sanford</t>
  </si>
  <si>
    <t>Unit 2629 Box 3112 DPO AE 86166</t>
  </si>
  <si>
    <t>757.025.6872x459</t>
  </si>
  <si>
    <t>Renee Price</t>
  </si>
  <si>
    <t>1455.6000000000001</t>
  </si>
  <si>
    <t>Dawn Ruiz</t>
  </si>
  <si>
    <t>1584 Patrick Island Rebeccaville, WA 75048</t>
  </si>
  <si>
    <t>635.597.1233x41931</t>
  </si>
  <si>
    <t>Casey Davis</t>
  </si>
  <si>
    <t>Lucas Walker</t>
  </si>
  <si>
    <t>874 Shelton Ways Apt. 037 Brittneychester, NE 62951</t>
  </si>
  <si>
    <t>(530)180-3042</t>
  </si>
  <si>
    <t>Lisa Bell</t>
  </si>
  <si>
    <t>Zachary Adams</t>
  </si>
  <si>
    <t>28644 Sean Ford Suite 878 Samanthaside, OR 04859</t>
  </si>
  <si>
    <t>(346)865-8389</t>
  </si>
  <si>
    <t>Danielle Sanders</t>
  </si>
  <si>
    <t>Amber Weber</t>
  </si>
  <si>
    <t>293 Vincent Forks Apt. 698 Lindseyburgh, CO 77708</t>
  </si>
  <si>
    <t>001-992-678-4624x3267</t>
  </si>
  <si>
    <t>Christopher Willis</t>
  </si>
  <si>
    <t>Ruth Robertson</t>
  </si>
  <si>
    <t>1504 Michael Mission Apt. 229 Wilsonburgh, IA 10520</t>
  </si>
  <si>
    <t>001-185-079-6762x50628</t>
  </si>
  <si>
    <t>Daniel Zhang</t>
  </si>
  <si>
    <t>3501.6000000000004</t>
  </si>
  <si>
    <t>Bob Farley</t>
  </si>
  <si>
    <t>503 Lester Trafficway Suite 807 East Jonathan, FL 94538</t>
  </si>
  <si>
    <t>(633)146-6128x9000</t>
  </si>
  <si>
    <t>David Schmidt</t>
  </si>
  <si>
    <t>7126.400000000001</t>
  </si>
  <si>
    <t>Brent Conner</t>
  </si>
  <si>
    <t>2335 Tami Creek Apt. 742 New Alice, NY 25666</t>
  </si>
  <si>
    <t>(864)261-4703</t>
  </si>
  <si>
    <t>Brendan Bates</t>
  </si>
  <si>
    <t>Gabrielle Lewis</t>
  </si>
  <si>
    <t>5318 Thompson Park East Cindystad, ME 31737</t>
  </si>
  <si>
    <t>Tyler Brock</t>
  </si>
  <si>
    <t>1553.6000000000001</t>
  </si>
  <si>
    <t>Eric Sanders DDS</t>
  </si>
  <si>
    <t>5593 Alex Plaza Apt. 440 East Shawn, NM 11706</t>
  </si>
  <si>
    <t>001-749-336-3756x27770</t>
  </si>
  <si>
    <t>Joan Watson</t>
  </si>
  <si>
    <t>Robert Sanchez</t>
  </si>
  <si>
    <t>1660 Sanders Mill Apt. 969 West Gregoryhaven, NY 29707</t>
  </si>
  <si>
    <t>001-372-887-4263x281</t>
  </si>
  <si>
    <t>Kelsey Coleman</t>
  </si>
  <si>
    <t>Adam Mack</t>
  </si>
  <si>
    <t>127 Page Gardens Victoriashire, CO 61605</t>
  </si>
  <si>
    <t>Kimberly Brown</t>
  </si>
  <si>
    <t>1957.6000000000001</t>
  </si>
  <si>
    <t>Jeff Houston</t>
  </si>
  <si>
    <t>83122 Pierce Bridge Jamesberg, OK 03507</t>
  </si>
  <si>
    <t>306.406.0605x8066</t>
  </si>
  <si>
    <t>Michele Brown</t>
  </si>
  <si>
    <t>706.8000000000001</t>
  </si>
  <si>
    <t>Seth Brandt</t>
  </si>
  <si>
    <t>813 Barrera Lights Apt. 544 East Madelinehaven, MS 05752</t>
  </si>
  <si>
    <t>751.207.3523x5889</t>
  </si>
  <si>
    <t>Chad Miller</t>
  </si>
  <si>
    <t>Megan Lee</t>
  </si>
  <si>
    <t>92936 Bell Spurs Apt. 170 Timothyview, MS 28435</t>
  </si>
  <si>
    <t>+1-277-875-0583x574</t>
  </si>
  <si>
    <t>Donald Johnson</t>
  </si>
  <si>
    <t>Tracy Thomas</t>
  </si>
  <si>
    <t>001 Reyes Station Suite 126 Rachelland, MI 31932</t>
  </si>
  <si>
    <t>001-148-653-5486x62355</t>
  </si>
  <si>
    <t>Carolyn Lane</t>
  </si>
  <si>
    <t>Heather Hayes</t>
  </si>
  <si>
    <t>108 Carrie Hollow Suite 973 Port Meghanview, RI 61305</t>
  </si>
  <si>
    <t>Andrew Tucker</t>
  </si>
  <si>
    <t>868.8000000000001</t>
  </si>
  <si>
    <t>Andrew Williams</t>
  </si>
  <si>
    <t>7098 Eric Plains Swansonburgh, KS 34356</t>
  </si>
  <si>
    <t>Nina Rodgers</t>
  </si>
  <si>
    <t>Brittany Harrison</t>
  </si>
  <si>
    <t>160 Acosta Flat Port Monique, TX 67947</t>
  </si>
  <si>
    <t>544-019-5687</t>
  </si>
  <si>
    <t>Emily Berry</t>
  </si>
  <si>
    <t>6196.400000000001</t>
  </si>
  <si>
    <t>Lawrence Garcia</t>
  </si>
  <si>
    <t>01244 Reed Greens Lake Carrie, IA 23642</t>
  </si>
  <si>
    <t>James Chen</t>
  </si>
  <si>
    <t>1609.6000000000001</t>
  </si>
  <si>
    <t>Matthew Hoffman</t>
  </si>
  <si>
    <t>453 Heath Mountain Apt. 239 Jeffreyburgh, OK 09340</t>
  </si>
  <si>
    <t>118.472.3259</t>
  </si>
  <si>
    <t>Christopher Miller</t>
  </si>
  <si>
    <t>Brenda Martin</t>
  </si>
  <si>
    <t>1514 Cheryl Grove Suite 972 South Anthony, VA 09787</t>
  </si>
  <si>
    <t>395.353.5891</t>
  </si>
  <si>
    <t>Melissa Thomas</t>
  </si>
  <si>
    <t>Anthony Mann</t>
  </si>
  <si>
    <t>725 Ruiz Underpass Apt. 050 Morenoborough, UT 88665</t>
  </si>
  <si>
    <t>(411)327-1940</t>
  </si>
  <si>
    <t>George Rogers</t>
  </si>
  <si>
    <t>William Ryan</t>
  </si>
  <si>
    <t>06412 Taylor Ports Lake Maureenberg, WY 31766</t>
  </si>
  <si>
    <t>463.363.7305</t>
  </si>
  <si>
    <t>Sarah Love</t>
  </si>
  <si>
    <t>Dillon Odonnell</t>
  </si>
  <si>
    <t>Unit 2390 Box 4758 DPO AA 13701</t>
  </si>
  <si>
    <t>620.184.9228</t>
  </si>
  <si>
    <t>Richard Meyers</t>
  </si>
  <si>
    <t>Sharon Church</t>
  </si>
  <si>
    <t>968 Kenneth Isle New Joshua, KS 42082</t>
  </si>
  <si>
    <t>480-639-5377</t>
  </si>
  <si>
    <t>Karen Harding</t>
  </si>
  <si>
    <t>Christina Orr</t>
  </si>
  <si>
    <t>0278 Brooks Drive Apt. 582 West Jorge, KY 89706</t>
  </si>
  <si>
    <t>117.729.7598</t>
  </si>
  <si>
    <t>John Garcia</t>
  </si>
  <si>
    <t>Ryan Schaefer</t>
  </si>
  <si>
    <t>6186 Lewis Plain Jeffreyburgh, IA 74462</t>
  </si>
  <si>
    <t>(038)885-0817</t>
  </si>
  <si>
    <t>Julian Howell</t>
  </si>
  <si>
    <t>Charles Williams</t>
  </si>
  <si>
    <t>04880 Brian Oval Hendersonbury, ND 24307</t>
  </si>
  <si>
    <t>917-333-0410x22042</t>
  </si>
  <si>
    <t>Don Collins</t>
  </si>
  <si>
    <t>4310.400000000001</t>
  </si>
  <si>
    <t>Mary Lee</t>
  </si>
  <si>
    <t>096 Michelle Field Apt. 610 Hatfieldland, VA 04445</t>
  </si>
  <si>
    <t>(814)609-6847</t>
  </si>
  <si>
    <t>Crystal Mahoney</t>
  </si>
  <si>
    <t>1692.8000000000002</t>
  </si>
  <si>
    <t>553 Chen Highway Nicholsville, TN 21223</t>
  </si>
  <si>
    <t>144-865-2741x8105</t>
  </si>
  <si>
    <t>Brian Nicholson</t>
  </si>
  <si>
    <t>Robert Johnson</t>
  </si>
  <si>
    <t>872 Daniel Islands Suite 001 North Melanieville, NH 50120</t>
  </si>
  <si>
    <t>+1-587-614-9164x5454</t>
  </si>
  <si>
    <t>George Marquez</t>
  </si>
  <si>
    <t>Stephanie Burnett</t>
  </si>
  <si>
    <t>73446 Daniel Mission Suite 485 North Nancyfurt, DE 59557</t>
  </si>
  <si>
    <t>+1-613-277-8311x0173</t>
  </si>
  <si>
    <t>Stephen Reed</t>
  </si>
  <si>
    <t>Frank Fleming</t>
  </si>
  <si>
    <t>29675 George Glens Clarkhaven, FL 45571</t>
  </si>
  <si>
    <t>+1-450-202-1665x613</t>
  </si>
  <si>
    <t>Molly Dennis</t>
  </si>
  <si>
    <t>Becky Smith</t>
  </si>
  <si>
    <t>1445 Sanders Parkways Suite 363 Port Jonathan, CO 91605</t>
  </si>
  <si>
    <t>953-702-2907</t>
  </si>
  <si>
    <t>Keith Wagner</t>
  </si>
  <si>
    <t>Monica Pierce</t>
  </si>
  <si>
    <t>58474 Stephanie Wells West Bethany, WA 50841</t>
  </si>
  <si>
    <t>692.177.5498</t>
  </si>
  <si>
    <t>Timothy Hayes</t>
  </si>
  <si>
    <t>2013.6000000000001</t>
  </si>
  <si>
    <t>Marcus Lee</t>
  </si>
  <si>
    <t>895 James Knolls East Amy, OR 11192</t>
  </si>
  <si>
    <t>+1-980-448-4191x63461</t>
  </si>
  <si>
    <t>John Mitchell</t>
  </si>
  <si>
    <t>David Riley</t>
  </si>
  <si>
    <t>07177 Lori Groves Suite 349 Stephanieton, DC 74812</t>
  </si>
  <si>
    <t>(257)493-3208x9543</t>
  </si>
  <si>
    <t>Shannon Arellano</t>
  </si>
  <si>
    <t>Sean Morrow</t>
  </si>
  <si>
    <t>75611 Cook Spurs West Luis, MA 14622</t>
  </si>
  <si>
    <t>001-757-969-1788x803</t>
  </si>
  <si>
    <t>John Wright</t>
  </si>
  <si>
    <t>Jane Walsh</t>
  </si>
  <si>
    <t>350 Andrew Keys Apt. 496 Tannerhaven, NE 45967</t>
  </si>
  <si>
    <t>+1-085-890-0671x910</t>
  </si>
  <si>
    <t>Erin King</t>
  </si>
  <si>
    <t>5258.400000000001</t>
  </si>
  <si>
    <t>James Lawson</t>
  </si>
  <si>
    <t>7719 Hampton Courts Apt. 828 South Seanton, MN 24671</t>
  </si>
  <si>
    <t>799.577.6420</t>
  </si>
  <si>
    <t>Tanya Zamora</t>
  </si>
  <si>
    <t>7827.200000000001</t>
  </si>
  <si>
    <t>Debbie Mckee</t>
  </si>
  <si>
    <t>5457 Amanda Court Adkinsland, CT 34455</t>
  </si>
  <si>
    <t>247-644-3240x6236</t>
  </si>
  <si>
    <t>Seth Walker</t>
  </si>
  <si>
    <t>688.4000000000001</t>
  </si>
  <si>
    <t>Donna Wright</t>
  </si>
  <si>
    <t>Unit 4881 Box 4394 DPO AA 63061</t>
  </si>
  <si>
    <t>995.799.5526</t>
  </si>
  <si>
    <t>Abigail Ward</t>
  </si>
  <si>
    <t>Elizabeth Mccarty</t>
  </si>
  <si>
    <t>USNV Diaz FPO AP 13007</t>
  </si>
  <si>
    <t>626.648.4138x917</t>
  </si>
  <si>
    <t>Brittany Dyer PhD</t>
  </si>
  <si>
    <t>Andrew Camacho</t>
  </si>
  <si>
    <t>0753 Banks Village Suite 324 Laurabury, MN 18087</t>
  </si>
  <si>
    <t>060.765.8276</t>
  </si>
  <si>
    <t>Mark Miller</t>
  </si>
  <si>
    <t>3063.6000000000004</t>
  </si>
  <si>
    <t>Nicholas Maddox</t>
  </si>
  <si>
    <t>38480 Denise View Thompsonbury, AK 92067</t>
  </si>
  <si>
    <t>001-233-090-2433x05781</t>
  </si>
  <si>
    <t>Susan Norris</t>
  </si>
  <si>
    <t>Gabriel Rodriguez</t>
  </si>
  <si>
    <t>6027 Robert Road Suite 855 South Lauren, NM 40071</t>
  </si>
  <si>
    <t>Crystal Phillips</t>
  </si>
  <si>
    <t>Norma Gilbert</t>
  </si>
  <si>
    <t>005 Robert Fields Dawnside, AL 46856</t>
  </si>
  <si>
    <t>452.507.3014</t>
  </si>
  <si>
    <t>Dr. Michael Marsh MD</t>
  </si>
  <si>
    <t>Curtis Smith</t>
  </si>
  <si>
    <t>597 Logan Forks Suite 653 North Stephenchester, TX 03190</t>
  </si>
  <si>
    <t>908.748.9785x9549</t>
  </si>
  <si>
    <t>James Oneal</t>
  </si>
  <si>
    <t>Reginald Hamilton</t>
  </si>
  <si>
    <t>429 Foster Gateway Suite 521 South Anthonystad, KY 85208</t>
  </si>
  <si>
    <t>(016)685-8144x69056</t>
  </si>
  <si>
    <t>Richard Wilcox</t>
  </si>
  <si>
    <t>James Taylor II</t>
  </si>
  <si>
    <t>8484 Kevin Forges Lake Matthewland, IA 54760</t>
  </si>
  <si>
    <t>001-099-509-2921</t>
  </si>
  <si>
    <t>Jeffrey Kennedy</t>
  </si>
  <si>
    <t>Karen Lutz</t>
  </si>
  <si>
    <t>2762 Smith Spurs Apt. 059 New Stacychester, MD 55399</t>
  </si>
  <si>
    <t>669-325-5149</t>
  </si>
  <si>
    <t>Samuel Carlson</t>
  </si>
  <si>
    <t>Donna Stafford</t>
  </si>
  <si>
    <t>9880 Lopez Gateway Cherylbury, CO 43717</t>
  </si>
  <si>
    <t>(983)482-3289x8533</t>
  </si>
  <si>
    <t>Donna Anderson</t>
  </si>
  <si>
    <t>958.4000000000001</t>
  </si>
  <si>
    <t>Natalie Hays</t>
  </si>
  <si>
    <t>24875 Carl Terrace Johnmouth, MI 34645</t>
  </si>
  <si>
    <t>Catherine Adams</t>
  </si>
  <si>
    <t>634.8000000000001</t>
  </si>
  <si>
    <t>Jose Buckley</t>
  </si>
  <si>
    <t>96343 Parker Road Suite 191 South Darrylchester, CT 63875</t>
  </si>
  <si>
    <t>863-741-1329x849</t>
  </si>
  <si>
    <t>Bryan Gibson</t>
  </si>
  <si>
    <t>Thomas Taylor</t>
  </si>
  <si>
    <t>85165 Hood Track Mendezbury, CA 66346</t>
  </si>
  <si>
    <t>202.688.9448</t>
  </si>
  <si>
    <t>Russell Armstrong</t>
  </si>
  <si>
    <t>5198.400000000001</t>
  </si>
  <si>
    <t>Anthony Wood</t>
  </si>
  <si>
    <t>296 Graves Bridge Port Davidchester, VT 96669</t>
  </si>
  <si>
    <t>997-931-8983x094</t>
  </si>
  <si>
    <t>Valerie Lee</t>
  </si>
  <si>
    <t>Robert Brooks</t>
  </si>
  <si>
    <t>888 Rice Lakes Apt. 845 New William, VA 28863</t>
  </si>
  <si>
    <t>Nicholas Fernandez</t>
  </si>
  <si>
    <t>Cheryl Long</t>
  </si>
  <si>
    <t>818 Dudley Gardens Apt. 572 Laurenville, WI 29539</t>
  </si>
  <si>
    <t>(132)681-0052x56348</t>
  </si>
  <si>
    <t>Shane Russell</t>
  </si>
  <si>
    <t>Anthony Guzman</t>
  </si>
  <si>
    <t>9762 Williams Corner Lake Peter, DE 83261</t>
  </si>
  <si>
    <t>474-153-3195x7420</t>
  </si>
  <si>
    <t>Marc Hill</t>
  </si>
  <si>
    <t>1318.8000000000002</t>
  </si>
  <si>
    <t>Angela Smith</t>
  </si>
  <si>
    <t>23010 Nelson Mountains Apt. 394 Mackenzieside, MS 37581</t>
  </si>
  <si>
    <t>069-651-6656x32513</t>
  </si>
  <si>
    <t>Jose Garner</t>
  </si>
  <si>
    <t>Austin May</t>
  </si>
  <si>
    <t>202 Andrea Lakes Suite 559 West Sydney, MS 83600</t>
  </si>
  <si>
    <t>704.887.6331</t>
  </si>
  <si>
    <t>Cathy Stevens</t>
  </si>
  <si>
    <t>Erik Johnson</t>
  </si>
  <si>
    <t>5667 Francisco Ports Suite 944 Matthewborough, MO 07010</t>
  </si>
  <si>
    <t>069-350-5028</t>
  </si>
  <si>
    <t>Scott Brown</t>
  </si>
  <si>
    <t>1900.8000000000002</t>
  </si>
  <si>
    <t>Kayla Nash</t>
  </si>
  <si>
    <t>1886 Robles Prairie Suite 566 Julieshire, SC 15683</t>
  </si>
  <si>
    <t>468.193.0313</t>
  </si>
  <si>
    <t>Matthew Brown</t>
  </si>
  <si>
    <t>Laura Smith</t>
  </si>
  <si>
    <t>67293 Miller Mountains Suite 685 East Susan, VT 16992</t>
  </si>
  <si>
    <t>686-184-1787</t>
  </si>
  <si>
    <t>Ryan Jordan</t>
  </si>
  <si>
    <t>630.8000000000001</t>
  </si>
  <si>
    <t>Felicia Chase</t>
  </si>
  <si>
    <t>PSC 1144, Box 2331 APO AP 93320</t>
  </si>
  <si>
    <t>420-714-7254x256</t>
  </si>
  <si>
    <t>Sara Anderson</t>
  </si>
  <si>
    <t>Trevor Stewart</t>
  </si>
  <si>
    <t>28757 Richardson Walk Suite 605 South Toddchester, NY 15152</t>
  </si>
  <si>
    <t>367.837.2234x0675</t>
  </si>
  <si>
    <t>Sandra Medina</t>
  </si>
  <si>
    <t>Michael Cox</t>
  </si>
  <si>
    <t>Unit 6899 Box 0197 DPO AA 91778</t>
  </si>
  <si>
    <t>529-246-9117</t>
  </si>
  <si>
    <t>Cheryl Yang</t>
  </si>
  <si>
    <t>Brandon Torres</t>
  </si>
  <si>
    <t>94860 Moody Ville Port Robertoside, SD 63185</t>
  </si>
  <si>
    <t>500-557-3591x92816</t>
  </si>
  <si>
    <t>Danielle Juarez</t>
  </si>
  <si>
    <t>Kyle Kelley</t>
  </si>
  <si>
    <t>776 Cox Gardens Scottton, HI 66787</t>
  </si>
  <si>
    <t>+1-827-505-7755x02863</t>
  </si>
  <si>
    <t>Jennifer Rocha</t>
  </si>
  <si>
    <t>Kathryn Sims</t>
  </si>
  <si>
    <t>62004 Cross Corners Apt. 179 Hallhaven, NY 77294</t>
  </si>
  <si>
    <t>(790)928-8593</t>
  </si>
  <si>
    <t>Joshua Scott</t>
  </si>
  <si>
    <t>Jonathan Jones PhD</t>
  </si>
  <si>
    <t>8445 Clayton Throughway Wrightchester, AK 29827</t>
  </si>
  <si>
    <t>786-581-0924</t>
  </si>
  <si>
    <t>Krista Hall</t>
  </si>
  <si>
    <t>Tracy Wong</t>
  </si>
  <si>
    <t>8682 Castro Spurs Suite 370 North Davidview, OK 46106</t>
  </si>
  <si>
    <t>(063)495-4055x032</t>
  </si>
  <si>
    <t>Matthew Becker</t>
  </si>
  <si>
    <t>Susan White</t>
  </si>
  <si>
    <t>80740 Knight Fort Kentton, AZ 34750</t>
  </si>
  <si>
    <t>320.181.1363</t>
  </si>
  <si>
    <t>Jesus Mitchell</t>
  </si>
  <si>
    <t>804.8000000000001</t>
  </si>
  <si>
    <t>Jose Rodriguez</t>
  </si>
  <si>
    <t>461 Fitzgerald Trail Apt. 856 East Rebeccaview, NY 43817</t>
  </si>
  <si>
    <t>001-366-137-4725x26955</t>
  </si>
  <si>
    <t>Mary Scott</t>
  </si>
  <si>
    <t>Tammy Poole</t>
  </si>
  <si>
    <t>349 Strickland Lakes Suite 241 Port Justinside, TN 79615</t>
  </si>
  <si>
    <t>089.778.0186</t>
  </si>
  <si>
    <t>Sarah Rios PhD</t>
  </si>
  <si>
    <t>3939.6000000000004</t>
  </si>
  <si>
    <t>Daniel Welch</t>
  </si>
  <si>
    <t>538 Burch Trace Apt. 541 South Kristina, RI 01669</t>
  </si>
  <si>
    <t>001-845-907-8037x136</t>
  </si>
  <si>
    <t>Judy Murphy</t>
  </si>
  <si>
    <t>Terry Reed</t>
  </si>
  <si>
    <t>6557 Jeffrey Points Suite 465 Mcintyreville, MN 42688</t>
  </si>
  <si>
    <t>(476)788-8248x478</t>
  </si>
  <si>
    <t>Caitlin Jackson</t>
  </si>
  <si>
    <t>Lisa Perez</t>
  </si>
  <si>
    <t>57098 Heather Roads Langshire, MD 76033</t>
  </si>
  <si>
    <t>001-425-302-3388x397</t>
  </si>
  <si>
    <t>Karen Mitchell</t>
  </si>
  <si>
    <t>Travis Turner</t>
  </si>
  <si>
    <t>59495 Stacey Turnpike Douglasberg, NJ 28814</t>
  </si>
  <si>
    <t>001-481-224-8490x33507</t>
  </si>
  <si>
    <t>Samantha Schneider</t>
  </si>
  <si>
    <t>Crystal Smith</t>
  </si>
  <si>
    <t>577 Bender Well Jacksonburgh, DC 02618</t>
  </si>
  <si>
    <t>(115)300-0113x48300</t>
  </si>
  <si>
    <t>Anthony Owens</t>
  </si>
  <si>
    <t>Austin Flores</t>
  </si>
  <si>
    <t>816 Jones Coves Apt. 564 East Jennifer, ID 30356</t>
  </si>
  <si>
    <t>Paul Donaldson</t>
  </si>
  <si>
    <t>Chelsey Patel</t>
  </si>
  <si>
    <t>939 Carroll Parkways Hallshire, CO 10828</t>
  </si>
  <si>
    <t>001-733-747-9164x801</t>
  </si>
  <si>
    <t>Christopher Boone</t>
  </si>
  <si>
    <t>Mrs. Stephanie Evans DVM</t>
  </si>
  <si>
    <t>718 Mariah Villages East Kayleetown, DC 06364</t>
  </si>
  <si>
    <t>402-249-6387</t>
  </si>
  <si>
    <t>Leslie Guerrero</t>
  </si>
  <si>
    <t>Antonio Brady</t>
  </si>
  <si>
    <t>259 Xavier Vista North Connorchester, AR 63242</t>
  </si>
  <si>
    <t>341-466-7452</t>
  </si>
  <si>
    <t>Alan Wright</t>
  </si>
  <si>
    <t>Eileen Smith</t>
  </si>
  <si>
    <t>1637 David Burg Jonathanberg, UT 60277</t>
  </si>
  <si>
    <t>080.673.3500x09341</t>
  </si>
  <si>
    <t>Christine Baker</t>
  </si>
  <si>
    <t>Kenneth Williams</t>
  </si>
  <si>
    <t>4970 Wood Glen Apt. 270 Robinsonport, WI 50242</t>
  </si>
  <si>
    <t>136-291-4202x1307</t>
  </si>
  <si>
    <t>Jennifer Guerrero</t>
  </si>
  <si>
    <t>7361.200000000001</t>
  </si>
  <si>
    <t>Lisa Smith</t>
  </si>
  <si>
    <t>020 Burns Isle Lake Davidberg, ME 60740</t>
  </si>
  <si>
    <t>(142)621-6397x59968</t>
  </si>
  <si>
    <t>Dr. Ricky Henderson</t>
  </si>
  <si>
    <t>7235.200000000001</t>
  </si>
  <si>
    <t>Karen Dickerson</t>
  </si>
  <si>
    <t>30873 Samantha Overpass Port Michaelbury, AL 55165</t>
  </si>
  <si>
    <t>+1-759-718-2829x57356</t>
  </si>
  <si>
    <t>Chad James</t>
  </si>
  <si>
    <t>Maria Clark</t>
  </si>
  <si>
    <t>USCGC Hall FPO AA 72729</t>
  </si>
  <si>
    <t>(954)488-4851</t>
  </si>
  <si>
    <t>Joshua Ortiz</t>
  </si>
  <si>
    <t>Zachary Solomon</t>
  </si>
  <si>
    <t>083 Johnson Spurs Suite 134 Rachelfort, DE 56555</t>
  </si>
  <si>
    <t>001-934-661-7333x6325</t>
  </si>
  <si>
    <t>Richard Moore</t>
  </si>
  <si>
    <t>Kim Schroeder</t>
  </si>
  <si>
    <t>USS Davis FPO AE 43871</t>
  </si>
  <si>
    <t>597.440.1661x9927</t>
  </si>
  <si>
    <t>Andrew Adams</t>
  </si>
  <si>
    <t>2859.6000000000004</t>
  </si>
  <si>
    <t>Sarah Cordova</t>
  </si>
  <si>
    <t>1329 Barber Flats Brianstad, AR 36418</t>
  </si>
  <si>
    <t>+1-650-095-6771x9826</t>
  </si>
  <si>
    <t>Megan Williams</t>
  </si>
  <si>
    <t>Jacqueline Adams</t>
  </si>
  <si>
    <t>7844 Mueller Lane Suite 629 Tuckerstad, AK 32740</t>
  </si>
  <si>
    <t>592-409-1133</t>
  </si>
  <si>
    <t>Karen Roberts</t>
  </si>
  <si>
    <t>4796.400000000001</t>
  </si>
  <si>
    <t>Don Sanchez</t>
  </si>
  <si>
    <t>176 Brad Views Markside, KS 81881</t>
  </si>
  <si>
    <t>529.682.8492x3355</t>
  </si>
  <si>
    <t>Aaron Jones</t>
  </si>
  <si>
    <t>Janet Arnold</t>
  </si>
  <si>
    <t>473 Dixon Branch Apt. 935 New Brett, KS 93605</t>
  </si>
  <si>
    <t>(672)708-6785x036</t>
  </si>
  <si>
    <t>Sean Robinson</t>
  </si>
  <si>
    <t>1709.6000000000001</t>
  </si>
  <si>
    <t>Sandra Brown</t>
  </si>
  <si>
    <t>09159 Joseph Unions Apt. 931 New Greg, MI 53369</t>
  </si>
  <si>
    <t>(441)052-4998</t>
  </si>
  <si>
    <t>Oscar Wilson</t>
  </si>
  <si>
    <t>Dana Stewart</t>
  </si>
  <si>
    <t>5842 Andrew Islands Suite 487 North Philipside, ME 08496</t>
  </si>
  <si>
    <t>(396)034-8515</t>
  </si>
  <si>
    <t>Juan Graves</t>
  </si>
  <si>
    <t>Susan Meyer</t>
  </si>
  <si>
    <t>189 Lynch Circles New Bobport, AL 18915</t>
  </si>
  <si>
    <t>(096)277-0742x108</t>
  </si>
  <si>
    <t>Phillip Jackson</t>
  </si>
  <si>
    <t>Brandon Bruce</t>
  </si>
  <si>
    <t>465 Angela Garden Suite 937 Thorntontown, ME 81698</t>
  </si>
  <si>
    <t>103-039-9502x0685</t>
  </si>
  <si>
    <t>Sara Olsen</t>
  </si>
  <si>
    <t>Donna Mccullough</t>
  </si>
  <si>
    <t>3231 Wall Canyon East Scott, GA 81937</t>
  </si>
  <si>
    <t>+1-771-785-3800x949</t>
  </si>
  <si>
    <t>Bridget Hurley</t>
  </si>
  <si>
    <t>Dylan Soto</t>
  </si>
  <si>
    <t>USS Benson FPO AP 51984</t>
  </si>
  <si>
    <t>293.164.8991x0916</t>
  </si>
  <si>
    <t>Nicholas Olson</t>
  </si>
  <si>
    <t>Christopher Morgan</t>
  </si>
  <si>
    <t>36138 Moore Square Apt. 898 Johnchester, FL 68457</t>
  </si>
  <si>
    <t>135.446.4185</t>
  </si>
  <si>
    <t>Shawn Hurst</t>
  </si>
  <si>
    <t>1545.6000000000001</t>
  </si>
  <si>
    <t>Courtney Baker</t>
  </si>
  <si>
    <t>472 James Dale Suite 190 Jaredfort, AZ 99197</t>
  </si>
  <si>
    <t>+1-832-700-3996x04478</t>
  </si>
  <si>
    <t>Kelly Clark</t>
  </si>
  <si>
    <t>Stephanie Peterson</t>
  </si>
  <si>
    <t>055 Gonzalez Club Jasonton, MS 63828</t>
  </si>
  <si>
    <t>274-903-8961</t>
  </si>
  <si>
    <t>Joseph Olson</t>
  </si>
  <si>
    <t>Linda Stanley PhD</t>
  </si>
  <si>
    <t>7214 Lisa Groves Suite 282 North Shannon, FL 66168</t>
  </si>
  <si>
    <t>001-205-642-9146x31490</t>
  </si>
  <si>
    <t>Erin Webster</t>
  </si>
  <si>
    <t>John Mcdonald</t>
  </si>
  <si>
    <t>4753 Davis Loaf Rossmouth, WI 56461</t>
  </si>
  <si>
    <t>(704)505-5351</t>
  </si>
  <si>
    <t>Paula Weaver DDS</t>
  </si>
  <si>
    <t>Andrew David</t>
  </si>
  <si>
    <t>8128 Tracy Courts New Keith, FL 31349</t>
  </si>
  <si>
    <t>569-681-8598</t>
  </si>
  <si>
    <t>Johnny Murphy</t>
  </si>
  <si>
    <t>1228.8000000000002</t>
  </si>
  <si>
    <t>Victoria Brown</t>
  </si>
  <si>
    <t>Unit 8035 Box 7269 DPO AE 53389</t>
  </si>
  <si>
    <t>Nicole Lopez</t>
  </si>
  <si>
    <t>Victor Reynolds</t>
  </si>
  <si>
    <t>28470 Schroeder Trafficway Williamsborough, NE 62441</t>
  </si>
  <si>
    <t>655.376.9466x2399</t>
  </si>
  <si>
    <t>Bradley Gonzalez</t>
  </si>
  <si>
    <t>Jennifer Terry</t>
  </si>
  <si>
    <t>234 Cynthia Crossroad Suite 881 Lake Andrewshire, NY 39099</t>
  </si>
  <si>
    <t>263.318.8534</t>
  </si>
  <si>
    <t>Joann Evans</t>
  </si>
  <si>
    <t>8524.800000000001</t>
  </si>
  <si>
    <t>Chase Anderson</t>
  </si>
  <si>
    <t>3746 Kelly Courts Apt. 306 Port Erik, PA 60947</t>
  </si>
  <si>
    <t>001-455-192-8073x128</t>
  </si>
  <si>
    <t>James Lewis</t>
  </si>
  <si>
    <t>3091.2000000000003</t>
  </si>
  <si>
    <t>Robert Powell</t>
  </si>
  <si>
    <t>014 Rivas Vista Suite 738 East Jamesberg, MT 79612</t>
  </si>
  <si>
    <t>556.296.9813</t>
  </si>
  <si>
    <t>Mr. Kevin White</t>
  </si>
  <si>
    <t>Melinda Jordan</t>
  </si>
  <si>
    <t>966 Hernandez Turnpike Apt. 416 Aaronland, OK 14998</t>
  </si>
  <si>
    <t>(244)997-9212</t>
  </si>
  <si>
    <t>Rebekah Carrillo</t>
  </si>
  <si>
    <t>Erica Aguilar</t>
  </si>
  <si>
    <t>1856 Ann Estates Apt. 964 New Williamborough, MO 57331</t>
  </si>
  <si>
    <t>(137)090-7509x0149</t>
  </si>
  <si>
    <t>Seth Branch</t>
  </si>
  <si>
    <t>2095.2000000000003</t>
  </si>
  <si>
    <t>Alice Blevins</t>
  </si>
  <si>
    <t>9672 Melissa Curve West Kevin, MD 86187</t>
  </si>
  <si>
    <t>+1-423-566-8308x3422</t>
  </si>
  <si>
    <t>Alexis Price</t>
  </si>
  <si>
    <t>Adam Flores</t>
  </si>
  <si>
    <t>181 Laura Estate South Brenda, IA 24379</t>
  </si>
  <si>
    <t>(552)178-4289x0863</t>
  </si>
  <si>
    <t>Kimberly Lee</t>
  </si>
  <si>
    <t>1022.4000000000001</t>
  </si>
  <si>
    <t>Joseph Moore</t>
  </si>
  <si>
    <t>9459 Daniel Gateway Apt. 008 Melissafort, MN 90389</t>
  </si>
  <si>
    <t>991.821.6913x79791</t>
  </si>
  <si>
    <t>Randy Cole</t>
  </si>
  <si>
    <t>784.8000000000001</t>
  </si>
  <si>
    <t>Dustin Preston</t>
  </si>
  <si>
    <t>723 Cook Station Apt. 343 New Michael, IN 81212</t>
  </si>
  <si>
    <t>865.131.8765x12383</t>
  </si>
  <si>
    <t>William Coleman</t>
  </si>
  <si>
    <t>Julie Hernandez</t>
  </si>
  <si>
    <t>838 Nathan Common Suite 851 Stevenport, ID 98769</t>
  </si>
  <si>
    <t>470-750-3262x6994</t>
  </si>
  <si>
    <t>Jennifer Richards</t>
  </si>
  <si>
    <t>Michael Stevens</t>
  </si>
  <si>
    <t>49591 Melanie Heights Apt. 392 South Caleb, WA 52649</t>
  </si>
  <si>
    <t>(562)895-9287x909</t>
  </si>
  <si>
    <t>Scott Hernandez</t>
  </si>
  <si>
    <t>Matthew Lowery</t>
  </si>
  <si>
    <t>USS Cox FPO AP 42229</t>
  </si>
  <si>
    <t>092.884.8667</t>
  </si>
  <si>
    <t>David Bentley</t>
  </si>
  <si>
    <t>Kevin Ferguson</t>
  </si>
  <si>
    <t>84733 Johnson Wall Christophertown, MD 83757</t>
  </si>
  <si>
    <t>(522)280-5756</t>
  </si>
  <si>
    <t>Morgan Chandler</t>
  </si>
  <si>
    <t>1713.6000000000001</t>
  </si>
  <si>
    <t>Jill Gilbert</t>
  </si>
  <si>
    <t>73890 Smith Green Wendyside, NH 21561</t>
  </si>
  <si>
    <t>036.302.7199x772</t>
  </si>
  <si>
    <t>Michael Patrick</t>
  </si>
  <si>
    <t>Tracy Chang</t>
  </si>
  <si>
    <t>5286 Brian Mount Port Sarahmouth, NE 89577</t>
  </si>
  <si>
    <t>777.894.0377x956</t>
  </si>
  <si>
    <t>David Hoover</t>
  </si>
  <si>
    <t>Jason Mccullough</t>
  </si>
  <si>
    <t>128 Adkins Roads Apt. 289 Davisburgh, IA 13111</t>
  </si>
  <si>
    <t>(816)852-8525</t>
  </si>
  <si>
    <t>Jennifer Porter</t>
  </si>
  <si>
    <t>Nathaniel Michael</t>
  </si>
  <si>
    <t>672 Johnson Village Kleintown, IA 27571</t>
  </si>
  <si>
    <t>993.880.6714x478</t>
  </si>
  <si>
    <t>Theresa Kim</t>
  </si>
  <si>
    <t>7202 Megan Stravenue Apt. 685 East Timothy, CA 26484</t>
  </si>
  <si>
    <t>(329)416-4580</t>
  </si>
  <si>
    <t>Douglas Taylor</t>
  </si>
  <si>
    <t>Sarah Butler</t>
  </si>
  <si>
    <t>5680 Hannah Ranch West Williamtown, TX 83538</t>
  </si>
  <si>
    <t>239.656.3548x288</t>
  </si>
  <si>
    <t>Timothy Mendoza</t>
  </si>
  <si>
    <t>838.4000000000001</t>
  </si>
  <si>
    <t>Ronald Davis</t>
  </si>
  <si>
    <t>384 Jose Inlet Heatherfort, MO 73696</t>
  </si>
  <si>
    <t>(520)080-1497x47717</t>
  </si>
  <si>
    <t>David Kelly</t>
  </si>
  <si>
    <t>Charles Sandoval</t>
  </si>
  <si>
    <t>USNS Nelson FPO AP 55315</t>
  </si>
  <si>
    <t>001-224-400-5771</t>
  </si>
  <si>
    <t>Curtis Wallace</t>
  </si>
  <si>
    <t>852.4000000000001</t>
  </si>
  <si>
    <t>Angela Miller</t>
  </si>
  <si>
    <t>89699 Johnson Manor Apt. 858 North Davidland, NH 18099</t>
  </si>
  <si>
    <t>001-025-595-1091</t>
  </si>
  <si>
    <t>Samuel Hernandez</t>
  </si>
  <si>
    <t>Terri Baldwin</t>
  </si>
  <si>
    <t>624 Macias Pines Apt. 655 Bauerberg, CA 78669</t>
  </si>
  <si>
    <t>366-644-4247x775</t>
  </si>
  <si>
    <t>David Cruz</t>
  </si>
  <si>
    <t>Heather Deleon</t>
  </si>
  <si>
    <t>4587 Savannah Mission West Nancychester, MT 93460</t>
  </si>
  <si>
    <t>Carlos Cook</t>
  </si>
  <si>
    <t>Cameron Johnson</t>
  </si>
  <si>
    <t>57607 Melvin Road Suite 490 Port Micheal, HI 93205</t>
  </si>
  <si>
    <t>(208)858-2005x54945</t>
  </si>
  <si>
    <t>Alison Hoffman</t>
  </si>
  <si>
    <t>5923.200000000001</t>
  </si>
  <si>
    <t>Alyssa Owens</t>
  </si>
  <si>
    <t>5716 Sherman Street Suite 457 Markborough, AK 48535</t>
  </si>
  <si>
    <t>+1-571-488-5102x65613</t>
  </si>
  <si>
    <t>Christopher Trevino</t>
  </si>
  <si>
    <t>Julia Bautista</t>
  </si>
  <si>
    <t>301 Vanessa Radial North Michaelview, TX 82337</t>
  </si>
  <si>
    <t>841-284-4634x2791</t>
  </si>
  <si>
    <t>Christina Lopez</t>
  </si>
  <si>
    <t>7494.400000000001</t>
  </si>
  <si>
    <t>Amber Mcmahon</t>
  </si>
  <si>
    <t>54709 Eric Ways Suite 476 New Sarahshire, CA 28090</t>
  </si>
  <si>
    <t>104.705.0389</t>
  </si>
  <si>
    <t>Cody Mathews</t>
  </si>
  <si>
    <t>James Dunn</t>
  </si>
  <si>
    <t>165 William Tunnel Apt. 732 Lake Jessicamouth, AL 11985</t>
  </si>
  <si>
    <t>(687)041-9235x170</t>
  </si>
  <si>
    <t>Suzanne Meyer</t>
  </si>
  <si>
    <t>Christina Green</t>
  </si>
  <si>
    <t>435 Ferrell Parks Lake Josephside, AR 95141</t>
  </si>
  <si>
    <t>Brandon Sandoval</t>
  </si>
  <si>
    <t>Rachel Garrett</t>
  </si>
  <si>
    <t>603 Holden Islands Suite 629 Stacieton, NM 47965</t>
  </si>
  <si>
    <t>371.991.3638x32357</t>
  </si>
  <si>
    <t>Jeffrey Matthews</t>
  </si>
  <si>
    <t>Timothy Hernandez</t>
  </si>
  <si>
    <t>99138 Aguilar Camp Philipville, TX 44385</t>
  </si>
  <si>
    <t>593.443.5652</t>
  </si>
  <si>
    <t>John Preston</t>
  </si>
  <si>
    <t>Mr. Steven Freeman</t>
  </si>
  <si>
    <t>26432 Terri Landing Suite 229 Lake Amanda, MT 10118</t>
  </si>
  <si>
    <t>+1-584-209-0836x2385</t>
  </si>
  <si>
    <t>Jeff Ford</t>
  </si>
  <si>
    <t>Kathryn Carr</t>
  </si>
  <si>
    <t>USS Sexton FPO AP 24106</t>
  </si>
  <si>
    <t>(881)833-9565x826</t>
  </si>
  <si>
    <t>Kelly Wright</t>
  </si>
  <si>
    <t>Roger Payne</t>
  </si>
  <si>
    <t>447 Melissa Landing New Dennis, DE 38070</t>
  </si>
  <si>
    <t>185-927-6531x3575</t>
  </si>
  <si>
    <t>Marcus Ramirez</t>
  </si>
  <si>
    <t>5076.400000000001</t>
  </si>
  <si>
    <t>Benjamin Miranda</t>
  </si>
  <si>
    <t>06452 Mcconnell Ridge Suite 644 West Michaelview, NC 40091</t>
  </si>
  <si>
    <t>Dylan Diaz</t>
  </si>
  <si>
    <t>Brittany Castro</t>
  </si>
  <si>
    <t>76732 Williams Falls Port Todd, AR 75564</t>
  </si>
  <si>
    <t>003.088.4667x0940</t>
  </si>
  <si>
    <t>Lauren Vance</t>
  </si>
  <si>
    <t>1689.6000000000001</t>
  </si>
  <si>
    <t>Nathan Valdez</t>
  </si>
  <si>
    <t>043 Tiffany Crossroad Suite 096 East Brendaland, IL 24563</t>
  </si>
  <si>
    <t>841.138.3278</t>
  </si>
  <si>
    <t>Kevin Cline</t>
  </si>
  <si>
    <t>Howard Garcia</t>
  </si>
  <si>
    <t>34732 Sharon Isle Thompsonfurt, CO 14572</t>
  </si>
  <si>
    <t>001-632-327-6413x690</t>
  </si>
  <si>
    <t>Tara Aguirre</t>
  </si>
  <si>
    <t>2913.6000000000004</t>
  </si>
  <si>
    <t>Linda Cortez</t>
  </si>
  <si>
    <t>984 David Way Apt. 396 Lake Christopher, VA 27586</t>
  </si>
  <si>
    <t>001-270-847-0134x74434</t>
  </si>
  <si>
    <t>John Booker</t>
  </si>
  <si>
    <t>Christina Reid</t>
  </si>
  <si>
    <t>46270 Campbell Burgs Kentfort, MN 45723</t>
  </si>
  <si>
    <t>195.492.6843x7915</t>
  </si>
  <si>
    <t>Evan Porter</t>
  </si>
  <si>
    <t>844.8000000000001</t>
  </si>
  <si>
    <t>Veronica Bell</t>
  </si>
  <si>
    <t>26849 Cook Vista Apt. 549 Brownchester, VA 86996</t>
  </si>
  <si>
    <t>972.220.3140x3606</t>
  </si>
  <si>
    <t>Victoria Pierce</t>
  </si>
  <si>
    <t>Brian Davis</t>
  </si>
  <si>
    <t>9205 Anderson Cliff South Annabury, CA 02181</t>
  </si>
  <si>
    <t>686.824.8536x5211</t>
  </si>
  <si>
    <t>Rachael Gutierrez</t>
  </si>
  <si>
    <t>1836.8000000000002</t>
  </si>
  <si>
    <t>Mr. Thomas Jones</t>
  </si>
  <si>
    <t>619 Andrea Manors Apt. 871 Harrisberg, IL 36338</t>
  </si>
  <si>
    <t>508-462-4682x2221</t>
  </si>
  <si>
    <t>James Rivas</t>
  </si>
  <si>
    <t>Paige Zamora</t>
  </si>
  <si>
    <t>481 Mckee Knoll Suite 572 New Patrick, NC 36034</t>
  </si>
  <si>
    <t>206.479.6722x1358</t>
  </si>
  <si>
    <t>Anthony Benton</t>
  </si>
  <si>
    <t>Amanda Martinez</t>
  </si>
  <si>
    <t>94672 Kevin Rapids Suite 881 Amandaburgh, NJ 42544</t>
  </si>
  <si>
    <t>+1-223-245-1238x35760</t>
  </si>
  <si>
    <t>Margaret Thompson</t>
  </si>
  <si>
    <t>2803.2000000000003</t>
  </si>
  <si>
    <t>Luke Miller</t>
  </si>
  <si>
    <t>18919 Kathryn Ways Suite 878 Villegasbury, GA 69710</t>
  </si>
  <si>
    <t>781.784.9751x25093</t>
  </si>
  <si>
    <t>Barry Roman</t>
  </si>
  <si>
    <t>Timothy Griffin</t>
  </si>
  <si>
    <t>Unit 7024 Box 2638 DPO AE 37687</t>
  </si>
  <si>
    <t>Antonio Baker</t>
  </si>
  <si>
    <t>3127.2000000000003</t>
  </si>
  <si>
    <t>Benjamin Morgan</t>
  </si>
  <si>
    <t>77743 Jonathan Parkways Davidstad, IN 80335</t>
  </si>
  <si>
    <t>001-727-647-0673</t>
  </si>
  <si>
    <t>William Conner</t>
  </si>
  <si>
    <t>1145.6000000000001</t>
  </si>
  <si>
    <t>Robert Rosales</t>
  </si>
  <si>
    <t>71711 Sydney Pass Apt. 952 Stevenfort, ID 43886</t>
  </si>
  <si>
    <t>(369)994-8180</t>
  </si>
  <si>
    <t>Linda Robinson</t>
  </si>
  <si>
    <t>Mary Levy</t>
  </si>
  <si>
    <t>680 Tracy Plain Apt. 747 Gibsonberg, NC 14060</t>
  </si>
  <si>
    <t>795.598.8017x29983</t>
  </si>
  <si>
    <t>Crystal Lucas</t>
  </si>
  <si>
    <t>6387.200000000001</t>
  </si>
  <si>
    <t>Alicia Rogers</t>
  </si>
  <si>
    <t>5490 Wilson Lane Suite 855 Port Marco, OH 93336</t>
  </si>
  <si>
    <t>001-443-398-8378x23494</t>
  </si>
  <si>
    <t>Kevin Dawson</t>
  </si>
  <si>
    <t>Brittany Cunningham</t>
  </si>
  <si>
    <t>47696 Dawn Track Suite 040 South Sharon, CT 31460</t>
  </si>
  <si>
    <t>370.363.7707</t>
  </si>
  <si>
    <t>Lori Garcia</t>
  </si>
  <si>
    <t>Mr. Albert Wilson</t>
  </si>
  <si>
    <t>0451 Sanders Highway Apt. 436 North Nancyton, PA 90153</t>
  </si>
  <si>
    <t>016-218-1428</t>
  </si>
  <si>
    <t>Kristy Hoffman</t>
  </si>
  <si>
    <t>760.8000000000001</t>
  </si>
  <si>
    <t>Melissa Garcia</t>
  </si>
  <si>
    <t>040 Terry Forges Suite 517 South Alexanderhaven, MO 77347</t>
  </si>
  <si>
    <t>+1-414-132-3766x132</t>
  </si>
  <si>
    <t>Richard Martin</t>
  </si>
  <si>
    <t>Zachary Hensley PhD</t>
  </si>
  <si>
    <t>46828 Morrison Causeway New Tylerfort, MA 56242</t>
  </si>
  <si>
    <t>Karen Green</t>
  </si>
  <si>
    <t>39301 Hayes Walks Santiagoville, VA 91734</t>
  </si>
  <si>
    <t>001-491-583-6728</t>
  </si>
  <si>
    <t>William Browning</t>
  </si>
  <si>
    <t>Mark Meyers</t>
  </si>
  <si>
    <t>535 Morton Divide Laurafurt, MI 53070</t>
  </si>
  <si>
    <t>(661)897-4290</t>
  </si>
  <si>
    <t>Janet Carlson</t>
  </si>
  <si>
    <t>Chelsea Davis</t>
  </si>
  <si>
    <t>485 Amanda Gardens Suite 529 Wheelerland, NC 45951</t>
  </si>
  <si>
    <t>001-376-932-3571</t>
  </si>
  <si>
    <t>Gina Parker</t>
  </si>
  <si>
    <t>Justin Brock</t>
  </si>
  <si>
    <t>4808 Smith Rue Suite 883 Michelleborough, NJ 39375</t>
  </si>
  <si>
    <t>964-777-8186x6042</t>
  </si>
  <si>
    <t>Brett Fernandez</t>
  </si>
  <si>
    <t>Heather Stafford</t>
  </si>
  <si>
    <t>743 Bryant Light South Carrieton, TX 31366</t>
  </si>
  <si>
    <t>001-833-029-9258</t>
  </si>
  <si>
    <t>Diana Hamilton</t>
  </si>
  <si>
    <t>Erica Olson</t>
  </si>
  <si>
    <t>5180 Lyons Spurs Deckerside, NM 61103</t>
  </si>
  <si>
    <t>001-781-530-3749</t>
  </si>
  <si>
    <t>Christina Taylor</t>
  </si>
  <si>
    <t>William Burton</t>
  </si>
  <si>
    <t>USS George FPO AP 68037</t>
  </si>
  <si>
    <t>+1-641-854-9241x57641</t>
  </si>
  <si>
    <t>Carol Martinez</t>
  </si>
  <si>
    <t>Mark Thomas</t>
  </si>
  <si>
    <t>473 Brown Extensions Williamsborough, ME 44777</t>
  </si>
  <si>
    <t>784-299-0969</t>
  </si>
  <si>
    <t>Erin Greer</t>
  </si>
  <si>
    <t>4102.400000000001</t>
  </si>
  <si>
    <t>246 Anthony Plains Suite 176 West Chad, MS 34317</t>
  </si>
  <si>
    <t>+1-590-113-4568x050</t>
  </si>
  <si>
    <t>Evan Gonzalez Jr.</t>
  </si>
  <si>
    <t>2763.2000000000003</t>
  </si>
  <si>
    <t>Steven Martin</t>
  </si>
  <si>
    <t>60669 Jacob Circle West Alexandraside, WI 49384</t>
  </si>
  <si>
    <t>908.503.7374x933</t>
  </si>
  <si>
    <t>Heather Hoffman</t>
  </si>
  <si>
    <t>Barbara Baker</t>
  </si>
  <si>
    <t>5727 Ortiz Meadow West Brianshire, VA 49844</t>
  </si>
  <si>
    <t>360.513.6871</t>
  </si>
  <si>
    <t>Candice Garcia</t>
  </si>
  <si>
    <t>Alice White</t>
  </si>
  <si>
    <t>76421 Bowman Alley Hughesshire, LA 10487</t>
  </si>
  <si>
    <t>+1-806-173-6026x4403</t>
  </si>
  <si>
    <t>Ronald Blackburn</t>
  </si>
  <si>
    <t>Paul Williams</t>
  </si>
  <si>
    <t>20501 Jack Throughway Jacksonberg, AK 55322</t>
  </si>
  <si>
    <t>979.878.2088</t>
  </si>
  <si>
    <t>Gina Jones</t>
  </si>
  <si>
    <t>5471.200000000001</t>
  </si>
  <si>
    <t>Nicole Faulkner</t>
  </si>
  <si>
    <t>7149 Sara Tunnel Apt. 423 Port Andreaside, ID 04234</t>
  </si>
  <si>
    <t>David Spencer</t>
  </si>
  <si>
    <t>Keith Castillo</t>
  </si>
  <si>
    <t>PSC 9813, Box 8720 APO AP 69816</t>
  </si>
  <si>
    <t>578.922.1316x00691</t>
  </si>
  <si>
    <t>Alejandro Manning</t>
  </si>
  <si>
    <t>2451.2000000000003</t>
  </si>
  <si>
    <t>Wayne Sanchez</t>
  </si>
  <si>
    <t>3871 Booker Rapids Theresachester, VT 73814</t>
  </si>
  <si>
    <t>360-945-4318x83459</t>
  </si>
  <si>
    <t>Paul Howe</t>
  </si>
  <si>
    <t>Jeffrey Nelson</t>
  </si>
  <si>
    <t>PSC 7814, Box 8188 APO AP 11157</t>
  </si>
  <si>
    <t>085-647-2190</t>
  </si>
  <si>
    <t>Victoria Meadows</t>
  </si>
  <si>
    <t>2859.2000000000003</t>
  </si>
  <si>
    <t>David Leblanc</t>
  </si>
  <si>
    <t>1336 Diane Well Apt. 401 Gallowayburgh, AL 82857</t>
  </si>
  <si>
    <t>(189)748-4302</t>
  </si>
  <si>
    <t>Laura Jones</t>
  </si>
  <si>
    <t>3991.2000000000003</t>
  </si>
  <si>
    <t>Whitney Greer</t>
  </si>
  <si>
    <t>21911 Montgomery Loop Lake Kellieside, NJ 65896</t>
  </si>
  <si>
    <t>Allison Li</t>
  </si>
  <si>
    <t>1921.6000000000001</t>
  </si>
  <si>
    <t>Jordan Zavala</t>
  </si>
  <si>
    <t>910 Harris Ranch Nielsenmouth, SD 24943</t>
  </si>
  <si>
    <t>(344)297-9756x27398</t>
  </si>
  <si>
    <t>Justin Brown</t>
  </si>
  <si>
    <t>Cody Williams</t>
  </si>
  <si>
    <t>768 Linda Dam Suite 526 Michellefort, AL 84238</t>
  </si>
  <si>
    <t>430-663-3643</t>
  </si>
  <si>
    <t>Richard Black</t>
  </si>
  <si>
    <t>908.8000000000001</t>
  </si>
  <si>
    <t>Mrs. Shannon Walters</t>
  </si>
  <si>
    <t>18622 Morrow Parkway Deanberg, IL 09608</t>
  </si>
  <si>
    <t>875.004.7768</t>
  </si>
  <si>
    <t>Leah Stark</t>
  </si>
  <si>
    <t>James Collins</t>
  </si>
  <si>
    <t>656 Schmidt River Apt. 909 Carterburgh, SD 89038</t>
  </si>
  <si>
    <t>174.126.8801</t>
  </si>
  <si>
    <t>Tyler Johnson</t>
  </si>
  <si>
    <t>Sarah Garcia</t>
  </si>
  <si>
    <t>528 Hunt Lodge Apt. 289 South Martha, NC 90197</t>
  </si>
  <si>
    <t>942-271-6064</t>
  </si>
  <si>
    <t>Elizabeth Wheeler</t>
  </si>
  <si>
    <t>Priscilla Walters</t>
  </si>
  <si>
    <t>Unit 5392 Box 3788 DPO AP 35750</t>
  </si>
  <si>
    <t>+1-641-936-0551x641</t>
  </si>
  <si>
    <t>Michael Silva</t>
  </si>
  <si>
    <t>Gregory Meyers</t>
  </si>
  <si>
    <t>55476 Sean Center Suite 828 Gonzalezfort, TN 56386</t>
  </si>
  <si>
    <t>216.097.8397x32505</t>
  </si>
  <si>
    <t>William Powers</t>
  </si>
  <si>
    <t>Katherine Bradley</t>
  </si>
  <si>
    <t>182 Carter Inlet Suite 696 Johnsonshire, NV 18639</t>
  </si>
  <si>
    <t>395-106-6697x3969</t>
  </si>
  <si>
    <t>Sean Dickerson</t>
  </si>
  <si>
    <t>Edward Mclaughlin</t>
  </si>
  <si>
    <t>155 Cathy Orchard Apt. 320 Richardsonfurt, ID 34984</t>
  </si>
  <si>
    <t>Shirley Richardson</t>
  </si>
  <si>
    <t>Michelle Walker</t>
  </si>
  <si>
    <t>99208 Hill Hill Lake Jasonport, MN 20795</t>
  </si>
  <si>
    <t>101.197.3929</t>
  </si>
  <si>
    <t>Douglas Cardenas</t>
  </si>
  <si>
    <t>Matthew Wade</t>
  </si>
  <si>
    <t>23086 Miles River North Joseph, MN 12604</t>
  </si>
  <si>
    <t>573-172-5234x85171</t>
  </si>
  <si>
    <t>Angela Ashley</t>
  </si>
  <si>
    <t>Daryl Black</t>
  </si>
  <si>
    <t>09537 Brenda Overpass Suite 135 New Nathaniel, RI 93521</t>
  </si>
  <si>
    <t>(761)808-9172</t>
  </si>
  <si>
    <t>Katrina Bryan</t>
  </si>
  <si>
    <t>John Evans</t>
  </si>
  <si>
    <t>26722 Smith Dale Suite 153 North James, KY 22690</t>
  </si>
  <si>
    <t>(971)974-9520</t>
  </si>
  <si>
    <t>Amber Carpenter</t>
  </si>
  <si>
    <t>998.4000000000001</t>
  </si>
  <si>
    <t>Rhonda Williams</t>
  </si>
  <si>
    <t>21054 Andrew Tunnel Apt. 967 New Stevenberg, RI 40846</t>
  </si>
  <si>
    <t>Christina Walker</t>
  </si>
  <si>
    <t>1287.6000000000001</t>
  </si>
  <si>
    <t>Dr. Jennifer Murphy</t>
  </si>
  <si>
    <t>3697 Dominguez Park Michaelburgh, MN 01379</t>
  </si>
  <si>
    <t>229.995.9387x2581</t>
  </si>
  <si>
    <t>Patricia Brewer</t>
  </si>
  <si>
    <t>Russell Smith</t>
  </si>
  <si>
    <t>561 Neal Spurs Port Jesse, ME 13000</t>
  </si>
  <si>
    <t>321-295-7509</t>
  </si>
  <si>
    <t>Gregory Powell</t>
  </si>
  <si>
    <t>Kathryn Garcia</t>
  </si>
  <si>
    <t>83723 Kelley Trafficway Andradeland, WV 62856</t>
  </si>
  <si>
    <t>690-782-5590x293</t>
  </si>
  <si>
    <t>Maria Mitchell</t>
  </si>
  <si>
    <t>79220 Pena Dam Suite 102 Mcintyreville, OK 69338</t>
  </si>
  <si>
    <t>(176)812-6499</t>
  </si>
  <si>
    <t>Ashley Perry</t>
  </si>
  <si>
    <t>628.8000000000001</t>
  </si>
  <si>
    <t>Marilyn Rodriguez</t>
  </si>
  <si>
    <t>236 Christopher Shore Port Jessica, DC 28822</t>
  </si>
  <si>
    <t>Justin Clayton</t>
  </si>
  <si>
    <t>Daniel Anderson</t>
  </si>
  <si>
    <t>Unit 8356 Box 0832 DPO AE 42888</t>
  </si>
  <si>
    <t>George Martin</t>
  </si>
  <si>
    <t>1380.8000000000002</t>
  </si>
  <si>
    <t>Tracy Livingston</t>
  </si>
  <si>
    <t>1066 Sheri Summit Richardsonton, OR 15715</t>
  </si>
  <si>
    <t>001-915-908-3371x558</t>
  </si>
  <si>
    <t>Julie Brooks</t>
  </si>
  <si>
    <t>1437.6000000000001</t>
  </si>
  <si>
    <t>Rachel Moore</t>
  </si>
  <si>
    <t>22635 Greene Centers Nicoleview, MS 12975</t>
  </si>
  <si>
    <t>Bryan Carpenter</t>
  </si>
  <si>
    <t>6997.200000000001</t>
  </si>
  <si>
    <t>Jamie Gallagher</t>
  </si>
  <si>
    <t>Unit 6734 Box 2912 DPO AP 19182</t>
  </si>
  <si>
    <t>001-465-124-0613</t>
  </si>
  <si>
    <t>Allen Carey</t>
  </si>
  <si>
    <t>Tiffany Ford</t>
  </si>
  <si>
    <t>385 Robinson Corners Bakerview, NY 24374</t>
  </si>
  <si>
    <t>+1-509-629-7529x943</t>
  </si>
  <si>
    <t>Kim Townsend</t>
  </si>
  <si>
    <t>Richard Powell</t>
  </si>
  <si>
    <t>26380 Robert Mission Lake Lindsey, ID 90382</t>
  </si>
  <si>
    <t>263-151-9232</t>
  </si>
  <si>
    <t>Anthony Woodard</t>
  </si>
  <si>
    <t>6493.200000000001</t>
  </si>
  <si>
    <t>Laura Scott</t>
  </si>
  <si>
    <t>22255 Rose Turnpike Apt. 910 Port Cole, NE 39351</t>
  </si>
  <si>
    <t>+1-411-115-9185x0041</t>
  </si>
  <si>
    <t>Nichole Kirk</t>
  </si>
  <si>
    <t>Gregory Richard</t>
  </si>
  <si>
    <t>USS Reilly FPO AA 85300</t>
  </si>
  <si>
    <t>805-337-9702x03121</t>
  </si>
  <si>
    <t>Molly Davis</t>
  </si>
  <si>
    <t>Benjamin Stein</t>
  </si>
  <si>
    <t>897 Destiny Mission Apt. 370 Smithfurt, NE 15813</t>
  </si>
  <si>
    <t>757.532.9579x92546</t>
  </si>
  <si>
    <t>Christopher Goodwin</t>
  </si>
  <si>
    <t>Anthony Wilson</t>
  </si>
  <si>
    <t>437 Rivera Extensions Suite 161 Colemanland, TN 22541</t>
  </si>
  <si>
    <t>917.925.1986x141</t>
  </si>
  <si>
    <t>Vanessa Miller</t>
  </si>
  <si>
    <t>Bethany Gibson</t>
  </si>
  <si>
    <t>1242 Jennifer Orchard New Sarahton, TN 31690</t>
  </si>
  <si>
    <t>+1-228-103-9827x18470</t>
  </si>
  <si>
    <t>Mr. Robert Fuentes</t>
  </si>
  <si>
    <t>Lori Jenkins</t>
  </si>
  <si>
    <t>9029 Bowman Shores Apt. 262 East Joshua, MA 44235</t>
  </si>
  <si>
    <t>599-246-6075</t>
  </si>
  <si>
    <t>Kevin Sampson</t>
  </si>
  <si>
    <t>Carla Wolf</t>
  </si>
  <si>
    <t>02962 Joseph Valleys Hoodmouth, SD 32192</t>
  </si>
  <si>
    <t>001-280-230-9486x053</t>
  </si>
  <si>
    <t>Christopher Bryant</t>
  </si>
  <si>
    <t>Christina Reed</t>
  </si>
  <si>
    <t>304 Armstrong Centers Apt. 613 East Barbaraburgh, VT 82446</t>
  </si>
  <si>
    <t>795.526.2026x078</t>
  </si>
  <si>
    <t>Dana Moore</t>
  </si>
  <si>
    <t>680.8000000000001</t>
  </si>
  <si>
    <t>Barbara Snyder</t>
  </si>
  <si>
    <t>38835 Steven Pines Alexanderbury, OR 89193</t>
  </si>
  <si>
    <t>(366)023-4003</t>
  </si>
  <si>
    <t>Jeffrey Espinoza</t>
  </si>
  <si>
    <t>Julie Lucas</t>
  </si>
  <si>
    <t>08810 Smith Squares Suite 835 Osbornmouth, MD 69335</t>
  </si>
  <si>
    <t>986.821.2941x2202</t>
  </si>
  <si>
    <t>Sarah Hodge</t>
  </si>
  <si>
    <t>6886.400000000001</t>
  </si>
  <si>
    <t>Anne Clark</t>
  </si>
  <si>
    <t>7455 Jennifer Green Apt. 171 Leetown, AL 32315</t>
  </si>
  <si>
    <t>270.394.5588x8826</t>
  </si>
  <si>
    <t>Jacob Mills</t>
  </si>
  <si>
    <t>3223.2000000000003</t>
  </si>
  <si>
    <t>Jennifer Krause</t>
  </si>
  <si>
    <t>002 Spencer Ways Suite 533 Richardston, NY 40480</t>
  </si>
  <si>
    <t>756-097-2899x61058</t>
  </si>
  <si>
    <t>Tonya Molina</t>
  </si>
  <si>
    <t>6739.200000000001</t>
  </si>
  <si>
    <t>6339 Samantha Burgs Lake Thomastown, NY 68364</t>
  </si>
  <si>
    <t>199-074-9270x848</t>
  </si>
  <si>
    <t>Gary Golden</t>
  </si>
  <si>
    <t>Jamie Cline</t>
  </si>
  <si>
    <t>2595 Morrison Roads Suite 669 Port Carly, CT 80501</t>
  </si>
  <si>
    <t>(110)440-7242x87133</t>
  </si>
  <si>
    <t>Kelly Baker DVM</t>
  </si>
  <si>
    <t>Anthony Williams</t>
  </si>
  <si>
    <t>9943 Herring Mountains Webbberg, ND 23062</t>
  </si>
  <si>
    <t>+1-029-227-7402x3140</t>
  </si>
  <si>
    <t>John Neal</t>
  </si>
  <si>
    <t>6127.200000000001</t>
  </si>
  <si>
    <t>Angela Jones</t>
  </si>
  <si>
    <t>USCGC Rice FPO AE 50325</t>
  </si>
  <si>
    <t>712-179-3456</t>
  </si>
  <si>
    <t>Ryan Escobar</t>
  </si>
  <si>
    <t>Jessica Edwards</t>
  </si>
  <si>
    <t>86140 Brooke Stravenue Patriciamouth, AK 24248</t>
  </si>
  <si>
    <t>001-215-066-4407x937</t>
  </si>
  <si>
    <t>Jerry Tyler</t>
  </si>
  <si>
    <t>David Allen</t>
  </si>
  <si>
    <t>05742 Peter Stream Suite 964 West Bethanyberg, VT 84682</t>
  </si>
  <si>
    <t>694-846-1678x2846</t>
  </si>
  <si>
    <t>Evan Yu</t>
  </si>
  <si>
    <t>Courtney Sanchez</t>
  </si>
  <si>
    <t>79292 Pierce Haven Suite 290 Cookestad, NC 07029</t>
  </si>
  <si>
    <t>(463)671-3936x49593</t>
  </si>
  <si>
    <t>Evelyn Pacheco</t>
  </si>
  <si>
    <t>Jessica Stewart</t>
  </si>
  <si>
    <t>262 Cole Extensions Lake Bianca, VT 99318</t>
  </si>
  <si>
    <t>(973)471-3146</t>
  </si>
  <si>
    <t>Thomas Young</t>
  </si>
  <si>
    <t>Heather Henderson</t>
  </si>
  <si>
    <t>917 Dixon Plain Apt. 420 New Mariahshire, UT 43490</t>
  </si>
  <si>
    <t>137.442.4462</t>
  </si>
  <si>
    <t>Shelby Ortega</t>
  </si>
  <si>
    <t>Cody Stanley</t>
  </si>
  <si>
    <t>8681 Garza Ways Apt. 803 New Jamesmouth, AL 14062</t>
  </si>
  <si>
    <t>746-347-2483x7190</t>
  </si>
  <si>
    <t>Joshua Wood</t>
  </si>
  <si>
    <t>Jeffrey Brown</t>
  </si>
  <si>
    <t>5652 Hernandez Haven Apt. 629 East Michael, WV 98247</t>
  </si>
  <si>
    <t>Peter Reed</t>
  </si>
  <si>
    <t>Karina Sutton</t>
  </si>
  <si>
    <t>7493 Evans Square Apt. 710 Port Heatherchester, MA 04631</t>
  </si>
  <si>
    <t>098-991-4328</t>
  </si>
  <si>
    <t>Joyce Stone</t>
  </si>
  <si>
    <t>3881.6000000000004</t>
  </si>
  <si>
    <t>Jamie Murillo</t>
  </si>
  <si>
    <t>97394 Washington Light Beverlymouth, NE 79230</t>
  </si>
  <si>
    <t>001-800-524-0430</t>
  </si>
  <si>
    <t>Kenneth Carpenter</t>
  </si>
  <si>
    <t>Mark Hatfield</t>
  </si>
  <si>
    <t>614 Ronald Knolls Port Crystal, RI 09552</t>
  </si>
  <si>
    <t>+1-108-821-4469x518</t>
  </si>
  <si>
    <t>Andrew Duncan</t>
  </si>
  <si>
    <t>Deborah Hall</t>
  </si>
  <si>
    <t>3322 Virginia Springs Suite 687 Wilsonmouth, NV 54021</t>
  </si>
  <si>
    <t>001-567-411-7054x70639</t>
  </si>
  <si>
    <t>Blake Cummings</t>
  </si>
  <si>
    <t>Sarah Moore</t>
  </si>
  <si>
    <t>32724 Tina Plaza Apt. 950 North Tylerton, NY 46711</t>
  </si>
  <si>
    <t>(199)956-9270x399</t>
  </si>
  <si>
    <t>Joshua Mann</t>
  </si>
  <si>
    <t>Jimmy Rangel</t>
  </si>
  <si>
    <t>93954 Cooper Path Torresberg, WA 74545</t>
  </si>
  <si>
    <t>887-394-1832x393</t>
  </si>
  <si>
    <t>Christina Graves</t>
  </si>
  <si>
    <t>Victor White</t>
  </si>
  <si>
    <t>Unit 1901 Box 7769 DPO AA 02453</t>
  </si>
  <si>
    <t>(795)374-6688</t>
  </si>
  <si>
    <t>Tina Dyer</t>
  </si>
  <si>
    <t>Mitchell Cobb</t>
  </si>
  <si>
    <t>1636 Colleen Plaza Payneburgh, OH 52570</t>
  </si>
  <si>
    <t>(162)818-7591</t>
  </si>
  <si>
    <t>Susan Bonilla</t>
  </si>
  <si>
    <t>9345 Stone Springs Suite 999 South Dennistown, NM 71983</t>
  </si>
  <si>
    <t>688.864.4369</t>
  </si>
  <si>
    <t>Nicholas Gates</t>
  </si>
  <si>
    <t>640 Turner Harbor Apt. 474 Lake Christy, NJ 08114</t>
  </si>
  <si>
    <t>816.003.2463</t>
  </si>
  <si>
    <t>Brianna Cantrell</t>
  </si>
  <si>
    <t>Joel Fletcher</t>
  </si>
  <si>
    <t>023 Jasmine Extensions Suite 285 Herreraton, MD 32057</t>
  </si>
  <si>
    <t>127-325-3420x3517</t>
  </si>
  <si>
    <t>Cody Castro</t>
  </si>
  <si>
    <t>4782.400000000001</t>
  </si>
  <si>
    <t>Teresa Sims</t>
  </si>
  <si>
    <t>68814 Craig Isle Suite 700 Port Tiffanyview, HI 34145</t>
  </si>
  <si>
    <t>001-447-945-5382x835</t>
  </si>
  <si>
    <t>Ronald Lee</t>
  </si>
  <si>
    <t>Craig Rhodes</t>
  </si>
  <si>
    <t>0177 Sexton Pike Apt. 661 West Joshuaside, DC 03845</t>
  </si>
  <si>
    <t>+1-605-911-8541x569</t>
  </si>
  <si>
    <t>Jon Guzman</t>
  </si>
  <si>
    <t>2809.2000000000003</t>
  </si>
  <si>
    <t>David Stevens</t>
  </si>
  <si>
    <t>308 Harold Falls Suite 848 North Kathrynshire, OK 39799</t>
  </si>
  <si>
    <t>+1-109-269-4203x89859</t>
  </si>
  <si>
    <t>Mariah Peterson DVM</t>
  </si>
  <si>
    <t>7596.400000000001</t>
  </si>
  <si>
    <t>Michael Sullivan</t>
  </si>
  <si>
    <t>2762 Espinoza Port Chadton, HI 27447</t>
  </si>
  <si>
    <t>001-991-684-3833x0338</t>
  </si>
  <si>
    <t>Lisa Pearson</t>
  </si>
  <si>
    <t>Brandon Wilson</t>
  </si>
  <si>
    <t>PSC 7612, Box 5009 APO AA 15858</t>
  </si>
  <si>
    <t>001-638-370-8052x7335</t>
  </si>
  <si>
    <t>Justin Dawson</t>
  </si>
  <si>
    <t>Morgan Rosales</t>
  </si>
  <si>
    <t>5512 Christopher Knolls Apt. 611 Joshuaview, IN 15819</t>
  </si>
  <si>
    <t>330.381.7208</t>
  </si>
  <si>
    <t>Jennifer Baldwin</t>
  </si>
  <si>
    <t>Rebecca Porter</t>
  </si>
  <si>
    <t>014 Steven Row Suite 051 North Jessicatown, MA 79261</t>
  </si>
  <si>
    <t>314-671-7841x102</t>
  </si>
  <si>
    <t>Holly Bradley</t>
  </si>
  <si>
    <t>Darlene Mays</t>
  </si>
  <si>
    <t>Unit 0661 Box 8026 DPO AA 27571</t>
  </si>
  <si>
    <t>468.676.1153x6786</t>
  </si>
  <si>
    <t>Helen Schmitt</t>
  </si>
  <si>
    <t>3529.2000000000003</t>
  </si>
  <si>
    <t>Meredith Rasmussen</t>
  </si>
  <si>
    <t>100 White Dam Apt. 873 Port Susanburgh, NC 46933</t>
  </si>
  <si>
    <t>499-312-7785x47775</t>
  </si>
  <si>
    <t>Jose Gray</t>
  </si>
  <si>
    <t>Robert Olson</t>
  </si>
  <si>
    <t>363 Kelly Rapid Katherineview, KY 31488</t>
  </si>
  <si>
    <t>489-733-1197x8693</t>
  </si>
  <si>
    <t>Roger Jimenez</t>
  </si>
  <si>
    <t>Sarah Weber</t>
  </si>
  <si>
    <t>45086 Gardner Causeway East Nicole, RI 75761</t>
  </si>
  <si>
    <t>(565)391-7708x1183</t>
  </si>
  <si>
    <t>Nicholas Kelly</t>
  </si>
  <si>
    <t>Tony Vaughn</t>
  </si>
  <si>
    <t>4183 Smith Flats Port Hunterland, IL 21187</t>
  </si>
  <si>
    <t>088.621.0592x617</t>
  </si>
  <si>
    <t>Sandra Harris</t>
  </si>
  <si>
    <t>Kimberly Richardson</t>
  </si>
  <si>
    <t>Unit 6560 Box 6452 DPO AP 68168</t>
  </si>
  <si>
    <t>(529)199-4445</t>
  </si>
  <si>
    <t>Christian Roman</t>
  </si>
  <si>
    <t>Sierra Becker</t>
  </si>
  <si>
    <t>PSC 0007, Box 9988 APO AA 11036</t>
  </si>
  <si>
    <t>(168)218-7634x95592</t>
  </si>
  <si>
    <t>Joanna Mckay</t>
  </si>
  <si>
    <t>Kevin Chase</t>
  </si>
  <si>
    <t>76952 Jones Station Apt. 970 Ivanborough, VT 44499</t>
  </si>
  <si>
    <t>750.551.8770x650</t>
  </si>
  <si>
    <t>Chelsea Webb</t>
  </si>
  <si>
    <t>Stephanie Rice</t>
  </si>
  <si>
    <t>090 Snow Walk Apt. 848 New Michael, WA 21481</t>
  </si>
  <si>
    <t>442.412.0318</t>
  </si>
  <si>
    <t>Julia Kelly</t>
  </si>
  <si>
    <t>Rachel Wright</t>
  </si>
  <si>
    <t>38490 Ramos Knolls Suite 994 Markville, IN 78039</t>
  </si>
  <si>
    <t>Tiffany Holland</t>
  </si>
  <si>
    <t>Brent Buchanan</t>
  </si>
  <si>
    <t>5499 James Forges East Elizabethstad, GA 54631</t>
  </si>
  <si>
    <t>(738)588-4531</t>
  </si>
  <si>
    <t>Mark Bush</t>
  </si>
  <si>
    <t>Jaime Gordon</t>
  </si>
  <si>
    <t>068 Vincent Square Suite 530 Littlemouth, GA 29788</t>
  </si>
  <si>
    <t>+1-052-262-8327x9173</t>
  </si>
  <si>
    <t>Christopher Brown</t>
  </si>
  <si>
    <t>Benjamin Cohen</t>
  </si>
  <si>
    <t>86371 Walker Expressway Suite 101 Silvamouth, NM 03103</t>
  </si>
  <si>
    <t>(933)299-1228</t>
  </si>
  <si>
    <t>Jennifer Phillips</t>
  </si>
  <si>
    <t>7669.200000000001</t>
  </si>
  <si>
    <t>Edward Ali</t>
  </si>
  <si>
    <t>89240 Matthew Underpass Port Brian, NM 09248</t>
  </si>
  <si>
    <t>001-967-714-1729x769</t>
  </si>
  <si>
    <t>Louis Moore</t>
  </si>
  <si>
    <t>Andrew Miller</t>
  </si>
  <si>
    <t>5865 Brian Inlet Kristineview, VT 92495</t>
  </si>
  <si>
    <t>(251)759-6538</t>
  </si>
  <si>
    <t>Elizabeth Brown</t>
  </si>
  <si>
    <t>Dr. Lisa Martinez DDS</t>
  </si>
  <si>
    <t>766 Brian Expressway Suite 443 Leslieshire, IA 87667</t>
  </si>
  <si>
    <t>Vincent Butler</t>
  </si>
  <si>
    <t>Steven Guerra</t>
  </si>
  <si>
    <t>58625 Edwards Green Tinaside, VA 24848</t>
  </si>
  <si>
    <t>(731)169-7545</t>
  </si>
  <si>
    <t>Chelsea Carrillo</t>
  </si>
  <si>
    <t>Jorge Miller</t>
  </si>
  <si>
    <t>487 Marshall Way Crystaltown, WI 36541</t>
  </si>
  <si>
    <t>980-821-6401</t>
  </si>
  <si>
    <t>Richard Long</t>
  </si>
  <si>
    <t>Donna Guzman</t>
  </si>
  <si>
    <t>316 Davis Well Apt. 301 Jeremyfurt, AK 69029</t>
  </si>
  <si>
    <t>+1-809-267-9705x03738</t>
  </si>
  <si>
    <t>Nicole Smith</t>
  </si>
  <si>
    <t>Christopher Martin</t>
  </si>
  <si>
    <t>78384 Daniels Garden Suite 112 New Randybury, KY 39503</t>
  </si>
  <si>
    <t>(951)012-6132</t>
  </si>
  <si>
    <t>Laura Gilmore</t>
  </si>
  <si>
    <t>6358.400000000001</t>
  </si>
  <si>
    <t>Michaela Campbell</t>
  </si>
  <si>
    <t>8309 Harold Vista Thomasberg, OK 16767</t>
  </si>
  <si>
    <t>001-852-529-1909x9642</t>
  </si>
  <si>
    <t>Patrick George</t>
  </si>
  <si>
    <t>28858 Heather Prairie Suite 216 Tracyburgh, OH 48983</t>
  </si>
  <si>
    <t>093.160.4406</t>
  </si>
  <si>
    <t>Cheryl Mcintosh</t>
  </si>
  <si>
    <t>Mr. John Kirby</t>
  </si>
  <si>
    <t>3831 Maureen Key Apt. 664 East Harold, LA 18885</t>
  </si>
  <si>
    <t>174-883-4967x2540</t>
  </si>
  <si>
    <t>Cindy Allen</t>
  </si>
  <si>
    <t>Andrea Suarez</t>
  </si>
  <si>
    <t>529 Jones Stream Milesview, NY 17543</t>
  </si>
  <si>
    <t>001-808-659-9271</t>
  </si>
  <si>
    <t>Mr. John Pearson</t>
  </si>
  <si>
    <t>James Bray</t>
  </si>
  <si>
    <t>1024 Linda Park Alyssabury, LA 86496</t>
  </si>
  <si>
    <t>Robert Barker</t>
  </si>
  <si>
    <t>Sheila Gonzalez</t>
  </si>
  <si>
    <t>645 Mcgrath Loaf Suite 353 Charlesville, MS 47064</t>
  </si>
  <si>
    <t>Stephanie Richardson</t>
  </si>
  <si>
    <t>John Williams</t>
  </si>
  <si>
    <t>USS Franco FPO AE 08360</t>
  </si>
  <si>
    <t>001-944-305-1923</t>
  </si>
  <si>
    <t>Connie Wilson</t>
  </si>
  <si>
    <t>5935 Jones Points Lake Ashley, CO 71882</t>
  </si>
  <si>
    <t>001-474-021-3929</t>
  </si>
  <si>
    <t>Andrew Jones</t>
  </si>
  <si>
    <t>Elizabeth Winters</t>
  </si>
  <si>
    <t>64753 Clements Burgs Suite 315 Frystad, MO 68245</t>
  </si>
  <si>
    <t>Jasmine Downs</t>
  </si>
  <si>
    <t>910.4000000000001</t>
  </si>
  <si>
    <t>Christopher Crosby</t>
  </si>
  <si>
    <t>PSC 7084, Box 7225 APO AE 76822</t>
  </si>
  <si>
    <t>(113)216-1122x950</t>
  </si>
  <si>
    <t>Mark Perez</t>
  </si>
  <si>
    <t>Mrs. Michelle Wood DDS</t>
  </si>
  <si>
    <t>727 Coffey Oval Apt. 558 Aaronside, WA 99504</t>
  </si>
  <si>
    <t>337-966-8695</t>
  </si>
  <si>
    <t>1246.8000000000002</t>
  </si>
  <si>
    <t>Stephen Johnson</t>
  </si>
  <si>
    <t>67791 Elizabeth Freeway East Lisa, AZ 36885</t>
  </si>
  <si>
    <t>220-863-3715</t>
  </si>
  <si>
    <t>Matthew Poole</t>
  </si>
  <si>
    <t>5702.400000000001</t>
  </si>
  <si>
    <t>Scott Allen</t>
  </si>
  <si>
    <t>895 Edwards Rest Apt. 771 Rachelland, FL 01306</t>
  </si>
  <si>
    <t>(207)377-1777x235</t>
  </si>
  <si>
    <t>David Long</t>
  </si>
  <si>
    <t>Lisa Walker</t>
  </si>
  <si>
    <t>403 Angela Extensions Suite 528 Lake Justinfort, WA 26305</t>
  </si>
  <si>
    <t>755.824.2468x35649</t>
  </si>
  <si>
    <t>Jasmin Hunt</t>
  </si>
  <si>
    <t>3731.2000000000003</t>
  </si>
  <si>
    <t>Scott Powell</t>
  </si>
  <si>
    <t>69918 Jason Trail Lake Sarah, KS 10065</t>
  </si>
  <si>
    <t>981.147.5930x98260</t>
  </si>
  <si>
    <t>Jennifer Richardson</t>
  </si>
  <si>
    <t>Abigail Mooney</t>
  </si>
  <si>
    <t>68046 Norris Forks South Mark, ME 18406</t>
  </si>
  <si>
    <t>870.113.0668</t>
  </si>
  <si>
    <t>Sandra Snow</t>
  </si>
  <si>
    <t>528.8000000000001</t>
  </si>
  <si>
    <t>Diana Coleman</t>
  </si>
  <si>
    <t>PSC 4345, Box 2595 APO AA 88399</t>
  </si>
  <si>
    <t>Eugene Schmidt</t>
  </si>
  <si>
    <t>3779.2000000000003</t>
  </si>
  <si>
    <t>Connie Tran</t>
  </si>
  <si>
    <t>65401 Gail Underpass Lake April, MS 15189</t>
  </si>
  <si>
    <t>940.188.9046x2514</t>
  </si>
  <si>
    <t>Jordan Harris</t>
  </si>
  <si>
    <t>James Harris</t>
  </si>
  <si>
    <t>600 Moran Junction Suite 782 South Alexander, ND 00944</t>
  </si>
  <si>
    <t>(955)936-3767</t>
  </si>
  <si>
    <t>Anthony Larson</t>
  </si>
  <si>
    <t>Jeffery Williams</t>
  </si>
  <si>
    <t>803 Harrison Street Apt. 928 Sandraport, MS 20315</t>
  </si>
  <si>
    <t>368.215.7149x802</t>
  </si>
  <si>
    <t>Melissa Ruiz</t>
  </si>
  <si>
    <t>Corey Ryan</t>
  </si>
  <si>
    <t>264 Doris Curve New Davidberg, IL 55454</t>
  </si>
  <si>
    <t>516-372-3879x88026</t>
  </si>
  <si>
    <t>Shelley Ayala</t>
  </si>
  <si>
    <t>Joshua Peterson</t>
  </si>
  <si>
    <t>Unit 2319 Box 1853 DPO AA 65575</t>
  </si>
  <si>
    <t>Anthony Stevenson</t>
  </si>
  <si>
    <t>Maurice Green</t>
  </si>
  <si>
    <t>878 Dustin Points Apt. 371 Lisaburgh, AR 39143</t>
  </si>
  <si>
    <t>565-147-3499</t>
  </si>
  <si>
    <t>Terry Mason</t>
  </si>
  <si>
    <t>818.4000000000001</t>
  </si>
  <si>
    <t>Christina Little</t>
  </si>
  <si>
    <t>3124 Eric Mills Suite 702 Jonesborough, OR 50331</t>
  </si>
  <si>
    <t>129-285-5472x61470</t>
  </si>
  <si>
    <t>Joann Hutchinson</t>
  </si>
  <si>
    <t>Christopher Bernard</t>
  </si>
  <si>
    <t>77411 Sanders Skyway Santanaport, KY 01627</t>
  </si>
  <si>
    <t>001-864-406-3508</t>
  </si>
  <si>
    <t>Carol Frank</t>
  </si>
  <si>
    <t>2521.2000000000003</t>
  </si>
  <si>
    <t>Ryan Pace</t>
  </si>
  <si>
    <t>42219 Marie Route Apt. 496 North Christopher, NV 61887</t>
  </si>
  <si>
    <t>William Cole DVM</t>
  </si>
  <si>
    <t>Joe Castaneda</t>
  </si>
  <si>
    <t>Unit 1055 Box 6181 DPO AE 41712</t>
  </si>
  <si>
    <t>453-893-4119</t>
  </si>
  <si>
    <t>Nathaniel Anthony</t>
  </si>
  <si>
    <t>Daisy Frazier</t>
  </si>
  <si>
    <t>68213 Evans Divide Hartmanton, WI 61277</t>
  </si>
  <si>
    <t>228-860-5584</t>
  </si>
  <si>
    <t>Grant Morris</t>
  </si>
  <si>
    <t>688.8000000000001</t>
  </si>
  <si>
    <t>Bryan Green</t>
  </si>
  <si>
    <t>7293 Jaime Highway Brownberg, VT 35311</t>
  </si>
  <si>
    <t>+1-665-339-7603x5340</t>
  </si>
  <si>
    <t>James Liu</t>
  </si>
  <si>
    <t>848.4000000000001</t>
  </si>
  <si>
    <t>Linda Watson</t>
  </si>
  <si>
    <t>0343 Walker Court New Stephentown, AR 68631</t>
  </si>
  <si>
    <t>001-339-900-1509x05581</t>
  </si>
  <si>
    <t>Timothy Byrd</t>
  </si>
  <si>
    <t>Sharon Boyd</t>
  </si>
  <si>
    <t>42564 Gates Causeway Suite 735 North Teresaton, IA 40275</t>
  </si>
  <si>
    <t>413.484.9213x130</t>
  </si>
  <si>
    <t>Lucas Smith</t>
  </si>
  <si>
    <t>Colleen Todd</t>
  </si>
  <si>
    <t>USNV Nash FPO AE 04836</t>
  </si>
  <si>
    <t>733.334.6467x03874</t>
  </si>
  <si>
    <t>Andrew West</t>
  </si>
  <si>
    <t>Unit 8335 Box 6921 DPO AE 03480</t>
  </si>
  <si>
    <t>122-461-4003x9263</t>
  </si>
  <si>
    <t>Kayla Lopez</t>
  </si>
  <si>
    <t>Kristi Torres</t>
  </si>
  <si>
    <t>3424 Kevin Cliff Port Melissa, AL 68160</t>
  </si>
  <si>
    <t>001-171-226-1287</t>
  </si>
  <si>
    <t>Jacqueline Wilson</t>
  </si>
  <si>
    <t>Stephanie Tyler</t>
  </si>
  <si>
    <t>65887 Dominguez Estates East Maryport, GA 66653</t>
  </si>
  <si>
    <t>181-488-7598x658</t>
  </si>
  <si>
    <t>Lori Bryant</t>
  </si>
  <si>
    <t>Vanessa York</t>
  </si>
  <si>
    <t>0023 Brewer Freeway West Erin, SC 09480</t>
  </si>
  <si>
    <t>031-567-0257</t>
  </si>
  <si>
    <t>Michelle Turner</t>
  </si>
  <si>
    <t>6099.200000000001</t>
  </si>
  <si>
    <t>Rebecca Brooks</t>
  </si>
  <si>
    <t>3486 Hamilton Lock Suite 950 North Loganbury, AZ 23881</t>
  </si>
  <si>
    <t>Nathaniel Cline</t>
  </si>
  <si>
    <t>Julie Mcgee</t>
  </si>
  <si>
    <t>828 John Mill West Rebeccahaven, NM 75959</t>
  </si>
  <si>
    <t>+1-995-240-8876x37833</t>
  </si>
  <si>
    <t>Laurie Wells</t>
  </si>
  <si>
    <t>992.4000000000001</t>
  </si>
  <si>
    <t>Susan Foster</t>
  </si>
  <si>
    <t>00846 Jennifer Forges South Brett, NY 81225</t>
  </si>
  <si>
    <t>(782)503-6397</t>
  </si>
  <si>
    <t>Brett Mcmillan</t>
  </si>
  <si>
    <t>Connor Watson</t>
  </si>
  <si>
    <t>68320 Wood Prairie South Joseph, NV 81630</t>
  </si>
  <si>
    <t>(629)412-0390x009</t>
  </si>
  <si>
    <t>Peter Terry</t>
  </si>
  <si>
    <t>300.40000000000003</t>
  </si>
  <si>
    <t>Joseph Perez</t>
  </si>
  <si>
    <t>8170 Harold Extensions Shawnland, TN 26836</t>
  </si>
  <si>
    <t>001-901-272-9467x38112</t>
  </si>
  <si>
    <t>Carl Carrillo</t>
  </si>
  <si>
    <t>Robin Cardenas</t>
  </si>
  <si>
    <t>8579 Garcia Parks Edwardschester, ME 75680</t>
  </si>
  <si>
    <t>001-944-061-4662x917</t>
  </si>
  <si>
    <t>Michael Mitchell</t>
  </si>
  <si>
    <t>3099 Chung Green Dannyport, WA 89821</t>
  </si>
  <si>
    <t>889-867-5922</t>
  </si>
  <si>
    <t>Michael Jones</t>
  </si>
  <si>
    <t>1924.8000000000002</t>
  </si>
  <si>
    <t>Katherine Wood</t>
  </si>
  <si>
    <t>41870 Wilson Rest North Ryan, NC 15584</t>
  </si>
  <si>
    <t>001-600-608-9797x7595</t>
  </si>
  <si>
    <t>Amy Harrison</t>
  </si>
  <si>
    <t>Amber Young</t>
  </si>
  <si>
    <t>45783 Melissa Keys Apt. 559 Jacksontown, NV 73767</t>
  </si>
  <si>
    <t>373.370.9932</t>
  </si>
  <si>
    <t>Brandi Ewing</t>
  </si>
  <si>
    <t>Brenda Johnson</t>
  </si>
  <si>
    <t>656 Janet Ports New Shellyborough, NE 70678</t>
  </si>
  <si>
    <t>001-078-976-5836</t>
  </si>
  <si>
    <t>Ashley Glover</t>
  </si>
  <si>
    <t>1865.6000000000001</t>
  </si>
  <si>
    <t>William Marshall</t>
  </si>
  <si>
    <t>788 Luis Stream Apt. 174 Valerieberg, WY 41659</t>
  </si>
  <si>
    <t>505.565.8855</t>
  </si>
  <si>
    <t>Nina George</t>
  </si>
  <si>
    <t>Kelly Francis</t>
  </si>
  <si>
    <t>796 Justin Mountains Suite 148 South Robertbury, AR 20943</t>
  </si>
  <si>
    <t>(926)523-8782x19319</t>
  </si>
  <si>
    <t>Jessica Morse</t>
  </si>
  <si>
    <t>Kristen Wade</t>
  </si>
  <si>
    <t>2514 Cain Springs Michaelville, SC 72877</t>
  </si>
  <si>
    <t>Breanna Rodriguez</t>
  </si>
  <si>
    <t>Christine Anderson</t>
  </si>
  <si>
    <t>514 Zachary Knoll Apt. 044 Valerieville, RI 61528</t>
  </si>
  <si>
    <t>001-713-443-7904</t>
  </si>
  <si>
    <t>Ashley Chung</t>
  </si>
  <si>
    <t>Kristy Flores</t>
  </si>
  <si>
    <t>39382 Tran Path West Ruthville, NH 77271</t>
  </si>
  <si>
    <t>(074)394-3490</t>
  </si>
  <si>
    <t>John Le</t>
  </si>
  <si>
    <t>Deborah Miller</t>
  </si>
  <si>
    <t>01389 Xavier Mall Port Danaview, NV 05499</t>
  </si>
  <si>
    <t>(856)121-9099x1953</t>
  </si>
  <si>
    <t>Brittany Schultz</t>
  </si>
  <si>
    <t>5834.400000000001</t>
  </si>
  <si>
    <t>Jennifer Adams</t>
  </si>
  <si>
    <t>107 Anderson Keys Apt. 856 West Scott, KY 47815</t>
  </si>
  <si>
    <t>833-540-3615x8574</t>
  </si>
  <si>
    <t>George Thompson</t>
  </si>
  <si>
    <t>Eric Meyer</t>
  </si>
  <si>
    <t>Unit 9647 Box 8806 DPO AE 40846</t>
  </si>
  <si>
    <t>053.681.9670x04311</t>
  </si>
  <si>
    <t>Michael Jackson</t>
  </si>
  <si>
    <t>Anthony Burke</t>
  </si>
  <si>
    <t>989 Haas Ville Apt. 189 Christophershire, CA 17617</t>
  </si>
  <si>
    <t>998.217.2682</t>
  </si>
  <si>
    <t>Matthew Rios</t>
  </si>
  <si>
    <t>8234.800000000001</t>
  </si>
  <si>
    <t>Patricia Walsh</t>
  </si>
  <si>
    <t>506 Beth Glen Apt. 756 Phillipsbury, LA 91235</t>
  </si>
  <si>
    <t>710.424.0601</t>
  </si>
  <si>
    <t>Matthew Smith DVM</t>
  </si>
  <si>
    <t>Erica Wright</t>
  </si>
  <si>
    <t>8418 Calderon Mills Lake Stephanieberg, IA 50662</t>
  </si>
  <si>
    <t>+1-605-027-3863x645</t>
  </si>
  <si>
    <t>Matthew Colon</t>
  </si>
  <si>
    <t>Leslie Abbott</t>
  </si>
  <si>
    <t>PSC 3039, Box 7113 APO AP 68456</t>
  </si>
  <si>
    <t>(072)230-0455x0478</t>
  </si>
  <si>
    <t>Amber Mcfarland</t>
  </si>
  <si>
    <t>Natalie Hood</t>
  </si>
  <si>
    <t>86718 Garcia Inlet North Crystal, AL 72269</t>
  </si>
  <si>
    <t>026.537.6219x720</t>
  </si>
  <si>
    <t>Bonnie Fernandez</t>
  </si>
  <si>
    <t>Russell Moore</t>
  </si>
  <si>
    <t>385 Adam View Johnsonshire, KY 63637</t>
  </si>
  <si>
    <t>+1-265-945-5625x210</t>
  </si>
  <si>
    <t>Cynthia Dickson</t>
  </si>
  <si>
    <t>Donald Bautista</t>
  </si>
  <si>
    <t>039 Ortiz Union Apt. 026 South Megan, NY 82239</t>
  </si>
  <si>
    <t>001-535-840-8708x4752</t>
  </si>
  <si>
    <t>Tyler Maldonado</t>
  </si>
  <si>
    <t>5491.200000000001</t>
  </si>
  <si>
    <t>Kristen Walsh</t>
  </si>
  <si>
    <t>18163 Deborah Mount Suite 944 Tylerville, AK 45495</t>
  </si>
  <si>
    <t>143.221.6555x0854</t>
  </si>
  <si>
    <t>Anthony Crane</t>
  </si>
  <si>
    <t>Terri Thompson</t>
  </si>
  <si>
    <t>Unit 3137 Box 8856 DPO AA 00934</t>
  </si>
  <si>
    <t>313-322-4452x52987</t>
  </si>
  <si>
    <t>Jennifer Martin</t>
  </si>
  <si>
    <t>Michael Gonzalez</t>
  </si>
  <si>
    <t>24683 Sharon Point Lake Peterville, VT 77894</t>
  </si>
  <si>
    <t>+1-951-883-5366x25592</t>
  </si>
  <si>
    <t>James Gomez</t>
  </si>
  <si>
    <t>Emily Clay</t>
  </si>
  <si>
    <t>0905 Todd Heights Apt. 879 South Jillian, SD 75034</t>
  </si>
  <si>
    <t>710.585.9865x4756</t>
  </si>
  <si>
    <t>Nathan Simpson</t>
  </si>
  <si>
    <t>Charles Gonzalez</t>
  </si>
  <si>
    <t>285 Jones Forks Wardtown, MO 42823</t>
  </si>
  <si>
    <t>943.994.0553</t>
  </si>
  <si>
    <t>Charlene Garcia</t>
  </si>
  <si>
    <t>1143.6000000000001</t>
  </si>
  <si>
    <t>Mary Bennett</t>
  </si>
  <si>
    <t>51448 Garcia Ford Apt. 050 West Christieton, ID 22996</t>
  </si>
  <si>
    <t>(974)731-1115</t>
  </si>
  <si>
    <t>Christian Pruitt</t>
  </si>
  <si>
    <t>Mr. Justin Hall</t>
  </si>
  <si>
    <t>557 Isaac Circle West Stephen, LA 76246</t>
  </si>
  <si>
    <t>941.779.7608x709</t>
  </si>
  <si>
    <t>Richard Price</t>
  </si>
  <si>
    <t>1045.6000000000001</t>
  </si>
  <si>
    <t>Norman Love</t>
  </si>
  <si>
    <t>6952 Hale Avenue Suite 283 South Stephanie, AL 18656</t>
  </si>
  <si>
    <t>001-390-625-5375x65737</t>
  </si>
  <si>
    <t>Michael Dixon</t>
  </si>
  <si>
    <t>Aaron Ruiz</t>
  </si>
  <si>
    <t>709 Wade Views Lake Patrickside, VT 36749</t>
  </si>
  <si>
    <t>506-345-9552x703</t>
  </si>
  <si>
    <t>Tyler Reyes</t>
  </si>
  <si>
    <t>Nathan Stone</t>
  </si>
  <si>
    <t>446 Kelley Dale Apt. 265 West Dianaport, ID 84165</t>
  </si>
  <si>
    <t>(130)162-3172</t>
  </si>
  <si>
    <t>Christopher Williamson</t>
  </si>
  <si>
    <t>Courtney Savage</t>
  </si>
  <si>
    <t>735 Rachel Center New Miranda, NC 99933</t>
  </si>
  <si>
    <t>(109)214-7333x8850</t>
  </si>
  <si>
    <t>Wanda Glenn</t>
  </si>
  <si>
    <t>Dr. Robert Smith Jr.</t>
  </si>
  <si>
    <t>Unit 5270 Box 4515 DPO AA 70728</t>
  </si>
  <si>
    <t>(248)037-0516x35528</t>
  </si>
  <si>
    <t>Donald Banks</t>
  </si>
  <si>
    <t>Colin Hester</t>
  </si>
  <si>
    <t>071 Watson Roads Apt. 875 East Mikaylafurt, MA 70228</t>
  </si>
  <si>
    <t>696-265-8804</t>
  </si>
  <si>
    <t>Bonnie Smith</t>
  </si>
  <si>
    <t>Robert Stone MD</t>
  </si>
  <si>
    <t>538 Vernon Field New Steven, AR 49542</t>
  </si>
  <si>
    <t>536-521-7354x72628</t>
  </si>
  <si>
    <t>Michelle Stewart</t>
  </si>
  <si>
    <t>Brian Hernandez</t>
  </si>
  <si>
    <t>9814 Lisa Knoll Suite 441 Lake Taylorburgh, CA 45972</t>
  </si>
  <si>
    <t>(388)333-5833</t>
  </si>
  <si>
    <t>Melissa Sanders</t>
  </si>
  <si>
    <t>Matthew Hale</t>
  </si>
  <si>
    <t>880 Day Grove Gregoryborough, DE 83283</t>
  </si>
  <si>
    <t>952.352.3517x611</t>
  </si>
  <si>
    <t>Cameron Johnston</t>
  </si>
  <si>
    <t>8748.800000000001</t>
  </si>
  <si>
    <t>Adam Brown</t>
  </si>
  <si>
    <t>7614 Daniel Prairie Burgesston, DC 53956</t>
  </si>
  <si>
    <t>+1-274-307-9432x9091</t>
  </si>
  <si>
    <t>Alicia Chan</t>
  </si>
  <si>
    <t>4999.200000000001</t>
  </si>
  <si>
    <t>Zachary Taylor</t>
  </si>
  <si>
    <t>8508 Garner Trace Apt. 582 Reynoldsside, DE 88046</t>
  </si>
  <si>
    <t>459-824-1506</t>
  </si>
  <si>
    <t>Kimberly Nicholson</t>
  </si>
  <si>
    <t>095 Lauren Isle Suite 014 Kimberlyton, MS 85222</t>
  </si>
  <si>
    <t>(377)074-1338</t>
  </si>
  <si>
    <t>David Martin</t>
  </si>
  <si>
    <t>James Holt Jr.</t>
  </si>
  <si>
    <t>2142 Kendra Spur Dawnchester, WV 34621</t>
  </si>
  <si>
    <t>032.861.1761x1418</t>
  </si>
  <si>
    <t>Jennifer Obrien</t>
  </si>
  <si>
    <t>Donna Davidson</t>
  </si>
  <si>
    <t>308 Hernandez Square Mcdanielland, SD 86676</t>
  </si>
  <si>
    <t>(350)571-0730</t>
  </si>
  <si>
    <t>James Ryan</t>
  </si>
  <si>
    <t>Randy Clark</t>
  </si>
  <si>
    <t>271 Taylor Oval Garciatown, WA 78956</t>
  </si>
  <si>
    <t>+1-458-595-1910x10438</t>
  </si>
  <si>
    <t>Vanessa Palmer</t>
  </si>
  <si>
    <t>Kristin Giles</t>
  </si>
  <si>
    <t>PSC 5536, Box 3561 APO AE 76088</t>
  </si>
  <si>
    <t>001-858-970-1807x102</t>
  </si>
  <si>
    <t>Jessica Wyatt</t>
  </si>
  <si>
    <t>Teresa Moore</t>
  </si>
  <si>
    <t>602 Kelsey Underpass Suite 385 Vaughnchester, DE 53038</t>
  </si>
  <si>
    <t>124-402-9247</t>
  </si>
  <si>
    <t>Kyle Edwards</t>
  </si>
  <si>
    <t>Jennifer Harris</t>
  </si>
  <si>
    <t>75771 Tracey Mews New Danielfort, IL 05839</t>
  </si>
  <si>
    <t>531.435.7903x227</t>
  </si>
  <si>
    <t>Sharon Cummings</t>
  </si>
  <si>
    <t>Christopher Reyes</t>
  </si>
  <si>
    <t>4168 Michael Springs Suite 012 Laurenton, IA 09287</t>
  </si>
  <si>
    <t>+1-593-609-1906x190</t>
  </si>
  <si>
    <t>Justin Nunez</t>
  </si>
  <si>
    <t>Ann Mcconnell</t>
  </si>
  <si>
    <t>024 Veronica Stravenue Apt. 337 West Jessicaport, NM 58448</t>
  </si>
  <si>
    <t>001-009-074-1665x37270</t>
  </si>
  <si>
    <t>Dustin King</t>
  </si>
  <si>
    <t>Kyle Chung</t>
  </si>
  <si>
    <t>261 Adam Vista Christopherfort, IN 61421</t>
  </si>
  <si>
    <t>001-258-032-9879x08558</t>
  </si>
  <si>
    <t>Jessica Small</t>
  </si>
  <si>
    <t>Sheila Ross</t>
  </si>
  <si>
    <t>502 Anderson Turnpike South Laura, IA 45762</t>
  </si>
  <si>
    <t>914.169.7030x836</t>
  </si>
  <si>
    <t>Jeffrey Reynolds</t>
  </si>
  <si>
    <t>Laura Thompson</t>
  </si>
  <si>
    <t>Unit 2960 Box 1511 DPO AE 16116</t>
  </si>
  <si>
    <t>074.467.2789x58246</t>
  </si>
  <si>
    <t>Sarah Johnson DDS</t>
  </si>
  <si>
    <t>Carlos White</t>
  </si>
  <si>
    <t>34672 Edwards Spring South Leahville, MN 36096</t>
  </si>
  <si>
    <t>001-575-584-5857x81362</t>
  </si>
  <si>
    <t>Felicia Goodwin</t>
  </si>
  <si>
    <t>Raymond Williams</t>
  </si>
  <si>
    <t>50061 Chandler Vista Port Dannyview, DE 21328</t>
  </si>
  <si>
    <t>(401)319-6450</t>
  </si>
  <si>
    <t>Joseph Archer</t>
  </si>
  <si>
    <t>Kimberly Brooks</t>
  </si>
  <si>
    <t>PSC 0674, Box 0838 APO AE 68332</t>
  </si>
  <si>
    <t>0285549854</t>
  </si>
  <si>
    <t>Andrew Combs DDS</t>
  </si>
  <si>
    <t>2479.2000000000003</t>
  </si>
  <si>
    <t>Michelle Garcia</t>
  </si>
  <si>
    <t>861 Gordon Station Apt. 942 Penaborough, KY 08838</t>
  </si>
  <si>
    <t>602-468-6279</t>
  </si>
  <si>
    <t>Mckenzie Mills</t>
  </si>
  <si>
    <t>Daniel Martinez</t>
  </si>
  <si>
    <t>66288 Phillips Brook Apt. 385 North Emilymouth, CA 27413</t>
  </si>
  <si>
    <t>Caitlin Chang</t>
  </si>
  <si>
    <t>Cynthia Parks</t>
  </si>
  <si>
    <t>8343 Maxwell Mission New Cathy, IL 03331</t>
  </si>
  <si>
    <t>144.437.6393x37873</t>
  </si>
  <si>
    <t>Michael Stewart</t>
  </si>
  <si>
    <t>Tammy Preston</t>
  </si>
  <si>
    <t>USNV Fitzgerald FPO AE 97889</t>
  </si>
  <si>
    <t>001-165-469-0118x446</t>
  </si>
  <si>
    <t>Allison Mclaughlin</t>
  </si>
  <si>
    <t>1856.8000000000002</t>
  </si>
  <si>
    <t>Keith Castro</t>
  </si>
  <si>
    <t>USNV Gonzalez FPO AA 13404</t>
  </si>
  <si>
    <t>641.693.9624</t>
  </si>
  <si>
    <t>Natalie Hernandez</t>
  </si>
  <si>
    <t>Spencer Patterson DDS</t>
  </si>
  <si>
    <t>500 Linda Drive North Williamtown, DE 49989</t>
  </si>
  <si>
    <t>412-754-7750</t>
  </si>
  <si>
    <t>Jerome Campbell</t>
  </si>
  <si>
    <t>Rachael Clark</t>
  </si>
  <si>
    <t>00792 Marc Road South Caitlinside, GA 10652</t>
  </si>
  <si>
    <t>+1-320-045-6107x828</t>
  </si>
  <si>
    <t>Wanda Jones</t>
  </si>
  <si>
    <t>2991.6000000000004</t>
  </si>
  <si>
    <t>Jeffrey Richards</t>
  </si>
  <si>
    <t>Unit 4895 Box 3111 DPO AA 88357</t>
  </si>
  <si>
    <t>+1-339-464-1248x847</t>
  </si>
  <si>
    <t>Deanna Robinson</t>
  </si>
  <si>
    <t>1093 Joseph Villages West Timothy, DE 52526</t>
  </si>
  <si>
    <t>291.064.1343x454</t>
  </si>
  <si>
    <t>Brendan Wilson</t>
  </si>
  <si>
    <t>Jennifer Cooper</t>
  </si>
  <si>
    <t>64170 Johnson Locks New Gloriafurt, CO 04753</t>
  </si>
  <si>
    <t>+1-619-822-0558x48203</t>
  </si>
  <si>
    <t>Katherine Simpson</t>
  </si>
  <si>
    <t>2633.6000000000004</t>
  </si>
  <si>
    <t>Darren Burton</t>
  </si>
  <si>
    <t>27943 Angelica Lights Apt. 680 New Joanchester, WI 51804</t>
  </si>
  <si>
    <t>(572)728-3653</t>
  </si>
  <si>
    <t>Philip Mccann</t>
  </si>
  <si>
    <t>Emily Young</t>
  </si>
  <si>
    <t>PSC 1132, Box 0717 APO AE 98120</t>
  </si>
  <si>
    <t>(262)776-3954</t>
  </si>
  <si>
    <t>Rachael Flores</t>
  </si>
  <si>
    <t>Jenna Wheeler</t>
  </si>
  <si>
    <t>PSC 3464, Box 5320 APO AP 58630</t>
  </si>
  <si>
    <t>+1-147-289-6731x9171</t>
  </si>
  <si>
    <t>Samuel Rodriguez</t>
  </si>
  <si>
    <t>Isaiah Gould</t>
  </si>
  <si>
    <t>0308 Harris Plaza Suite 140 North Johnburgh, NJ 73731</t>
  </si>
  <si>
    <t>(139)267-9354</t>
  </si>
  <si>
    <t>Rebecca Vazquez</t>
  </si>
  <si>
    <t>994.8000000000001</t>
  </si>
  <si>
    <t>Julie Chavez</t>
  </si>
  <si>
    <t>0131 Stark Path South Brenda, TX 30007</t>
  </si>
  <si>
    <t>222-176-9286x08800</t>
  </si>
  <si>
    <t>David Hardin</t>
  </si>
  <si>
    <t>Nancy Schneider</t>
  </si>
  <si>
    <t>621 Sweeney Shoal Port Thomasmouth, NE 29250</t>
  </si>
  <si>
    <t>(740)973-8436</t>
  </si>
  <si>
    <t>Dennis White</t>
  </si>
  <si>
    <t>Angela Moore</t>
  </si>
  <si>
    <t>0948 Brandon Roads South Tracey, OK 80087</t>
  </si>
  <si>
    <t>001-751-442-9513x8073</t>
  </si>
  <si>
    <t>John Mccarthy</t>
  </si>
  <si>
    <t>Connie Rogers</t>
  </si>
  <si>
    <t>5439 Brian Way Suite 322 South Morgan, AZ 43569</t>
  </si>
  <si>
    <t>Warren Hansen</t>
  </si>
  <si>
    <t>Ian Anderson</t>
  </si>
  <si>
    <t>21228 Robert Islands Suite 219 Davischester, ME 71872</t>
  </si>
  <si>
    <t>(475)096-4095</t>
  </si>
  <si>
    <t>Leonard Kelly</t>
  </si>
  <si>
    <t>Philip Jones</t>
  </si>
  <si>
    <t>043 Lee Flat Apt. 368 Mckayton, AR 64112</t>
  </si>
  <si>
    <t>(771)842-2106x2906</t>
  </si>
  <si>
    <t>Paul Mcdaniel</t>
  </si>
  <si>
    <t>Joshua White</t>
  </si>
  <si>
    <t>11346 Osborne Gardens Lake Ellenhaven, WI 19050</t>
  </si>
  <si>
    <t>(701)240-4548x3576</t>
  </si>
  <si>
    <t>Kevin Massey</t>
  </si>
  <si>
    <t>Jonathan Jordan</t>
  </si>
  <si>
    <t>2687 Wyatt Spur Suite 262 Salazarshire, SD 37672</t>
  </si>
  <si>
    <t>+1-599-430-3402x931</t>
  </si>
  <si>
    <t>Brian Morrow</t>
  </si>
  <si>
    <t>77550 Kevin Divide Michaelbury, WA 79258</t>
  </si>
  <si>
    <t>001-472-387-8394</t>
  </si>
  <si>
    <t>Jaclyn Rodriguez</t>
  </si>
  <si>
    <t>Kelly Hernandez</t>
  </si>
  <si>
    <t>30727 Petersen Avenue Anthonyfurt, AL 36734</t>
  </si>
  <si>
    <t>Megan Reed</t>
  </si>
  <si>
    <t>7375.200000000001</t>
  </si>
  <si>
    <t>Michelle Sanchez</t>
  </si>
  <si>
    <t>71750 Gomez Prairie Kimland, NC 46845</t>
  </si>
  <si>
    <t>(578)228-0673</t>
  </si>
  <si>
    <t>Wayne Rivas</t>
  </si>
  <si>
    <t>Hannah Delgado</t>
  </si>
  <si>
    <t>4899 King Trail Suite 975 Garcialand, NV 62503</t>
  </si>
  <si>
    <t>(620)798-7788x7745</t>
  </si>
  <si>
    <t>Melissa James</t>
  </si>
  <si>
    <t>1141.6000000000001</t>
  </si>
  <si>
    <t>Gregory Dunn</t>
  </si>
  <si>
    <t>7066 Tracy Radial East Michellefort, OR 62350</t>
  </si>
  <si>
    <t>001-932-275-4950x93455</t>
  </si>
  <si>
    <t>Curtis Coleman</t>
  </si>
  <si>
    <t>Lisa Jacobs</t>
  </si>
  <si>
    <t>26474 Emma Cape Suttontown, IL 48311</t>
  </si>
  <si>
    <t>642.533.9839</t>
  </si>
  <si>
    <t>William Estes</t>
  </si>
  <si>
    <t>Pamela Davis</t>
  </si>
  <si>
    <t>240 Erica Ford New Leah, ID 77442</t>
  </si>
  <si>
    <t>001-845-752-6393</t>
  </si>
  <si>
    <t>Brandon Keith</t>
  </si>
  <si>
    <t>Matthew Cantu</t>
  </si>
  <si>
    <t>689 Thompson Circle Apt. 792 Lake Rachelshire, PA 99233</t>
  </si>
  <si>
    <t>+1-585-236-8667x89889</t>
  </si>
  <si>
    <t>Lisa Chavez</t>
  </si>
  <si>
    <t>Alyssa Thomas</t>
  </si>
  <si>
    <t>PSC 8450, Box 4865 APO AE 88856</t>
  </si>
  <si>
    <t>+1-040-812-5208x948</t>
  </si>
  <si>
    <t>Sarah King</t>
  </si>
  <si>
    <t>524.8000000000001</t>
  </si>
  <si>
    <t>Samuel Reyes</t>
  </si>
  <si>
    <t>341 Alec Prairie Apt. 696 South Cassandrastad, NJ 71116</t>
  </si>
  <si>
    <t>(616)044-3203x595</t>
  </si>
  <si>
    <t>Natalie Carpenter</t>
  </si>
  <si>
    <t>8223 Salinas Hills North Samanthafurt, MI 55205</t>
  </si>
  <si>
    <t>296-775-4828</t>
  </si>
  <si>
    <t>Christopher Allison</t>
  </si>
  <si>
    <t>Tracy Silva</t>
  </si>
  <si>
    <t>71093 Crawford Radial Apt. 061 Sonyaburgh, UT 10321</t>
  </si>
  <si>
    <t>(068)397-2626</t>
  </si>
  <si>
    <t>Michael Conner</t>
  </si>
  <si>
    <t>Mr. Antonio Carter DDS</t>
  </si>
  <si>
    <t>220 Amy Cove Williamsland, NV 36783</t>
  </si>
  <si>
    <t>574.051.4616</t>
  </si>
  <si>
    <t>William Taylor</t>
  </si>
  <si>
    <t>2211.2000000000003</t>
  </si>
  <si>
    <t>Tiffany Rivera</t>
  </si>
  <si>
    <t>5781 Dylan Via Apt. 955 Wardton, OK 63120</t>
  </si>
  <si>
    <t>+1-432-977-9443x82473</t>
  </si>
  <si>
    <t>Melanie Villanueva</t>
  </si>
  <si>
    <t>Tamara Burns</t>
  </si>
  <si>
    <t>498 Rice Garden Smithstad, WA 88157</t>
  </si>
  <si>
    <t>Daniel Ochoa</t>
  </si>
  <si>
    <t>Megan Willis</t>
  </si>
  <si>
    <t>1425 Michael Forest Tapiamouth, NY 21355</t>
  </si>
  <si>
    <t>(509)823-4131</t>
  </si>
  <si>
    <t>Tricia Hernandez</t>
  </si>
  <si>
    <t>Ronald Conley</t>
  </si>
  <si>
    <t>73458 Juan Roads Hudsonport, IA 03029</t>
  </si>
  <si>
    <t>+1-403-992-5489x6295</t>
  </si>
  <si>
    <t>Sheila Bell</t>
  </si>
  <si>
    <t>Jeffrey Taylor</t>
  </si>
  <si>
    <t>959 Christopher Way Hansonberg, NY 52463</t>
  </si>
  <si>
    <t>001-598-955-7472</t>
  </si>
  <si>
    <t>Christopher Orr</t>
  </si>
  <si>
    <t>Allison Cooper</t>
  </si>
  <si>
    <t>80906 Rogers Wall Suite 395 East Adrianfort, NM 09178</t>
  </si>
  <si>
    <t>872.845.0169x14373</t>
  </si>
  <si>
    <t>Clifford Smith</t>
  </si>
  <si>
    <t>Lindsey Lee MD</t>
  </si>
  <si>
    <t>357 Jimenez Drives Apt. 977 North Travis, WA 07740</t>
  </si>
  <si>
    <t>001-142-162-6968</t>
  </si>
  <si>
    <t>Ann Baker</t>
  </si>
  <si>
    <t>Shannon Bryant</t>
  </si>
  <si>
    <t>106 Clinton Harbors Apt. 415 North Christopher, MS 62740</t>
  </si>
  <si>
    <t>(803)791-5435x29037</t>
  </si>
  <si>
    <t>Patricia Mullen MD</t>
  </si>
  <si>
    <t>8070.400000000001</t>
  </si>
  <si>
    <t>Brittney Perkins</t>
  </si>
  <si>
    <t>69780 Miller Causeway Suite 531 Michaelshire, VA 20641</t>
  </si>
  <si>
    <t>(749)733-5798</t>
  </si>
  <si>
    <t>Jasmine Jackson</t>
  </si>
  <si>
    <t>Christopher Butler</t>
  </si>
  <si>
    <t>02188 Hudson Views Apt. 078 Zacharyfurt, IN 72656</t>
  </si>
  <si>
    <t>090-516-6737x03607</t>
  </si>
  <si>
    <t>Samuel Cameron</t>
  </si>
  <si>
    <t>Kevin King</t>
  </si>
  <si>
    <t>497 Jose Pine Suite 171 Trevinoshire, NJ 59349</t>
  </si>
  <si>
    <t>412.635.8685</t>
  </si>
  <si>
    <t>Patrick Ryan</t>
  </si>
  <si>
    <t>Elizabeth Lewis</t>
  </si>
  <si>
    <t>504 Johnson Pines Lauraside, IN 51950</t>
  </si>
  <si>
    <t>349.882.5204x6192</t>
  </si>
  <si>
    <t>Lisa Kelly</t>
  </si>
  <si>
    <t>Matthew King</t>
  </si>
  <si>
    <t>538 Gutierrez Road Ericaland, MN 19514</t>
  </si>
  <si>
    <t>827-530-9233</t>
  </si>
  <si>
    <t>Sydney Archer</t>
  </si>
  <si>
    <t>1738.8000000000002</t>
  </si>
  <si>
    <t>Felicia Jordan</t>
  </si>
  <si>
    <t>657 Diaz Ferry Suite 103 West Christopher, NC 05500</t>
  </si>
  <si>
    <t>983-509-9504x29840</t>
  </si>
  <si>
    <t>Ashley Martin</t>
  </si>
  <si>
    <t>Gail Sharp</t>
  </si>
  <si>
    <t>2187 Kevin Flats Ambermouth, KY 31330</t>
  </si>
  <si>
    <t>223-190-7120x00757</t>
  </si>
  <si>
    <t>Donna Nguyen</t>
  </si>
  <si>
    <t>Sabrina Lawrence</t>
  </si>
  <si>
    <t>5783 Romero Centers Sarahstad, OK 56457</t>
  </si>
  <si>
    <t>905.095.4918x2450</t>
  </si>
  <si>
    <t>Carlos Hernandez</t>
  </si>
  <si>
    <t>Brian Jackson</t>
  </si>
  <si>
    <t>128 Wilson Mountains Suite 101 Sherristad, VT 38523</t>
  </si>
  <si>
    <t>+1-524-828-3825x042</t>
  </si>
  <si>
    <t>Joanna Fisher</t>
  </si>
  <si>
    <t>2044.8000000000002</t>
  </si>
  <si>
    <t>Justin Herring</t>
  </si>
  <si>
    <t>8391 James Village East Rachelbury, NY 31807</t>
  </si>
  <si>
    <t>976-843-5551</t>
  </si>
  <si>
    <t>Matthew Hebert</t>
  </si>
  <si>
    <t>Vanessa Allen</t>
  </si>
  <si>
    <t>6603 Samuel Corners Suite 496 Codyborough, MI 63930</t>
  </si>
  <si>
    <t>+1-215-263-1730x977</t>
  </si>
  <si>
    <t>Richard Russell</t>
  </si>
  <si>
    <t>Angela Prince</t>
  </si>
  <si>
    <t>102 Dominguez Roads Apt. 683 Yatesside, ND 91150</t>
  </si>
  <si>
    <t>Charles Hill</t>
  </si>
  <si>
    <t>1461.6000000000001</t>
  </si>
  <si>
    <t>Ashlee Nelson</t>
  </si>
  <si>
    <t>9779 Green Summit Kellyfurt, IA 90003</t>
  </si>
  <si>
    <t>+1-875-055-7932x715</t>
  </si>
  <si>
    <t>Keith Parsons</t>
  </si>
  <si>
    <t>Hunter Newton</t>
  </si>
  <si>
    <t>0219 Rhonda Glens Suite 348 Wangburgh, WI 64708</t>
  </si>
  <si>
    <t>(063)386-0796x204</t>
  </si>
  <si>
    <t>Dennis Fernandez</t>
  </si>
  <si>
    <t>Laurie Gay</t>
  </si>
  <si>
    <t>70253 Gomez Locks Lake Susanbury, OR 31919</t>
  </si>
  <si>
    <t>334-118-9414x235</t>
  </si>
  <si>
    <t>Roy Mclean</t>
  </si>
  <si>
    <t>Ryan Caldwell</t>
  </si>
  <si>
    <t>99231 Bruce Harbor Suite 765 North Courtney, UT 80566</t>
  </si>
  <si>
    <t>386.364.2829x233</t>
  </si>
  <si>
    <t>Christopher Humphrey</t>
  </si>
  <si>
    <t>2973.6000000000004</t>
  </si>
  <si>
    <t>Erica Robles</t>
  </si>
  <si>
    <t>544 Watson Oval Jonathanview, IL 93742</t>
  </si>
  <si>
    <t>833-461-8411x3804</t>
  </si>
  <si>
    <t>Kimberly Wolf</t>
  </si>
  <si>
    <t>Christopher Rosario</t>
  </si>
  <si>
    <t>05511 Austin Stravenue East Stanley, ID 63301</t>
  </si>
  <si>
    <t>865.750.6988x6701</t>
  </si>
  <si>
    <t>Michael Maxwell</t>
  </si>
  <si>
    <t>Gregory Brady</t>
  </si>
  <si>
    <t>989 Wolf Place Suite 759 West Stevenberg, AL 80848</t>
  </si>
  <si>
    <t>047.801.2325x0240</t>
  </si>
  <si>
    <t>Stephen Buckley</t>
  </si>
  <si>
    <t>Daniel Patterson</t>
  </si>
  <si>
    <t>1909 Hill Square Apt. 129 East Bailey, PA 23537</t>
  </si>
  <si>
    <t>830.716.9204x5234</t>
  </si>
  <si>
    <t>Amanda Powell</t>
  </si>
  <si>
    <t>David Avery</t>
  </si>
  <si>
    <t>6337 Simmons Trafficway Apt. 046 North Ryan, AK 67614</t>
  </si>
  <si>
    <t>001-297-242-6659x50531</t>
  </si>
  <si>
    <t>Elizabeth Mason</t>
  </si>
  <si>
    <t>Barbara Griffith</t>
  </si>
  <si>
    <t>195 Malone Run Suite 556 Lisaton, ME 14285</t>
  </si>
  <si>
    <t>Jessica Turner</t>
  </si>
  <si>
    <t>1429.6000000000001</t>
  </si>
  <si>
    <t>Catherine Powers</t>
  </si>
  <si>
    <t>288 Rodriguez Row Lake Steven, WY 01238</t>
  </si>
  <si>
    <t>001-488-881-3492x58291</t>
  </si>
  <si>
    <t>Amanda Blake</t>
  </si>
  <si>
    <t>Nathan Schroeder</t>
  </si>
  <si>
    <t>3443 King Unions Suite 044 North Michelebury, AL 64407</t>
  </si>
  <si>
    <t>904-158-1281</t>
  </si>
  <si>
    <t>Lauren Jones</t>
  </si>
  <si>
    <t>878.4000000000001</t>
  </si>
  <si>
    <t>William Torres</t>
  </si>
  <si>
    <t>5497 Rachel Key Suite 402 Harrisstad, ID 49865</t>
  </si>
  <si>
    <t>266.844.9430x3554</t>
  </si>
  <si>
    <t>John Morris</t>
  </si>
  <si>
    <t>Keith Alvarez</t>
  </si>
  <si>
    <t>620 Golden Field Suite 225 East Diana, RI 13980</t>
  </si>
  <si>
    <t>617.046.9082x0902</t>
  </si>
  <si>
    <t>Joseph Smith</t>
  </si>
  <si>
    <t>2791.2000000000003</t>
  </si>
  <si>
    <t>Cody Edwards</t>
  </si>
  <si>
    <t>40396 Kennedy Common West Eduardoville, IN 28861</t>
  </si>
  <si>
    <t>+1-213-302-5778x5534</t>
  </si>
  <si>
    <t>Charlene Anderson</t>
  </si>
  <si>
    <t>Jordan West</t>
  </si>
  <si>
    <t>197 Marie Mills Apt. 149 Dicksontown, NY 77704</t>
  </si>
  <si>
    <t>001-799-971-5772x29477</t>
  </si>
  <si>
    <t>Stephen Barrett</t>
  </si>
  <si>
    <t>Christine Hernandez</t>
  </si>
  <si>
    <t>65024 Foster Square East Tiffany, IA 08240</t>
  </si>
  <si>
    <t>001-894-839-5823</t>
  </si>
  <si>
    <t>Joseph Morse</t>
  </si>
  <si>
    <t>Brent Richardson</t>
  </si>
  <si>
    <t>65310 White Cliff Douglastown, KS 69816</t>
  </si>
  <si>
    <t>Gerald Lin</t>
  </si>
  <si>
    <t>Mr. Keith Hartman</t>
  </si>
  <si>
    <t>2235 John Corner Suite 574 North Amandamouth, ME 48400</t>
  </si>
  <si>
    <t>Amanda Vega</t>
  </si>
  <si>
    <t>Gregory Carlson</t>
  </si>
  <si>
    <t>66765 Peck Lake Apt. 741 Rebeccaport, OK 87504</t>
  </si>
  <si>
    <t>868-809-2890x7124</t>
  </si>
  <si>
    <t>Allen Parker</t>
  </si>
  <si>
    <t>Jennifer Alexander</t>
  </si>
  <si>
    <t>2504 Christopher Garden Apt. 801 West Ashley, MD 83364</t>
  </si>
  <si>
    <t>287-948-5718x655</t>
  </si>
  <si>
    <t>Jacob Patton</t>
  </si>
  <si>
    <t>James Johnson</t>
  </si>
  <si>
    <t>1551 Macias Ranch Suite 254 Fullerberg, RI 52854</t>
  </si>
  <si>
    <t>+1-347-156-7716x9723</t>
  </si>
  <si>
    <t>Ashley Glass</t>
  </si>
  <si>
    <t>Daniel Payne</t>
  </si>
  <si>
    <t>5210 Anderson Rue Lake Rachel, IL 02002</t>
  </si>
  <si>
    <t>(336)694-9136x0364</t>
  </si>
  <si>
    <t>Stefanie Sullivan</t>
  </si>
  <si>
    <t>39512 Hughes Neck Suite 735 South Marilyn, SD 36176</t>
  </si>
  <si>
    <t>748.543.4262x9566</t>
  </si>
  <si>
    <t>Bonnie Kelly</t>
  </si>
  <si>
    <t>Brooke Harmon</t>
  </si>
  <si>
    <t>337 Pennington Circle Apt. 405 Alexandraport, WI 24775</t>
  </si>
  <si>
    <t>+1-602-376-9020x83413</t>
  </si>
  <si>
    <t>Michelle Parker</t>
  </si>
  <si>
    <t>Phillip Powell</t>
  </si>
  <si>
    <t>6471 Lowery Summit Apt. 951 South Jorge, NM 09404</t>
  </si>
  <si>
    <t>Mary Cole</t>
  </si>
  <si>
    <t>Hailey Johnson</t>
  </si>
  <si>
    <t>5064 Ronald Garden Apt. 354 Claytonberg, WI 51238</t>
  </si>
  <si>
    <t>325-481-5372</t>
  </si>
  <si>
    <t>Wesley Love</t>
  </si>
  <si>
    <t>Juan Fitzpatrick</t>
  </si>
  <si>
    <t>9734 Kendra Plaza Kevinborough, AR 27199</t>
  </si>
  <si>
    <t>001-565-123-3873x3934</t>
  </si>
  <si>
    <t>Tammy Mahoney</t>
  </si>
  <si>
    <t>Ashley Contreras</t>
  </si>
  <si>
    <t>Unit 1351 Box 6750 DPO AP 32905</t>
  </si>
  <si>
    <t>868.718.5654x2066</t>
  </si>
  <si>
    <t>Dakota Harris Jr.</t>
  </si>
  <si>
    <t>Barbara Garcia</t>
  </si>
  <si>
    <t>91442 Ramirez Isle Sullivanport, MI 31474</t>
  </si>
  <si>
    <t>487-598-4320x44300</t>
  </si>
  <si>
    <t>Mark Kelley</t>
  </si>
  <si>
    <t>Sheena Warren</t>
  </si>
  <si>
    <t>97816 Amanda Hills Russellstad, MI 21006</t>
  </si>
  <si>
    <t>Nicole Lewis</t>
  </si>
  <si>
    <t>Justin Juarez</t>
  </si>
  <si>
    <t>708 Eric Village Suite 241 Melissafort, RI 07771</t>
  </si>
  <si>
    <t>Trevor Taylor</t>
  </si>
  <si>
    <t>Jessica Pena</t>
  </si>
  <si>
    <t>4755 James Dam Yolandastad, MT 30177</t>
  </si>
  <si>
    <t>369-024-2051x7851</t>
  </si>
  <si>
    <t>Jack Garcia</t>
  </si>
  <si>
    <t>Stephanie Frazier</t>
  </si>
  <si>
    <t>800 Reyes Drive Rickymouth, RI 39102</t>
  </si>
  <si>
    <t>097.435.7767</t>
  </si>
  <si>
    <t>Michael Ryan</t>
  </si>
  <si>
    <t>Julie Gutierrez</t>
  </si>
  <si>
    <t>8987 Angela Islands Suite 313 Baileychester, TX 53465</t>
  </si>
  <si>
    <t>(612)104-9200</t>
  </si>
  <si>
    <t>Krystal Foley</t>
  </si>
  <si>
    <t>Teresa Campos</t>
  </si>
  <si>
    <t>59171 Emily Trail Lorifort, IL 26700</t>
  </si>
  <si>
    <t>Jason Gibson</t>
  </si>
  <si>
    <t>Kerry Phillips</t>
  </si>
  <si>
    <t>04296 Melissa Valley Apt. 665 Frederickhaven, WY 74710</t>
  </si>
  <si>
    <t>507.561.6315</t>
  </si>
  <si>
    <t>1829.6000000000001</t>
  </si>
  <si>
    <t>Deanna Hernandez</t>
  </si>
  <si>
    <t>0544 Chad Wells Apt. 587 Kaitlinhaven, UT 09507</t>
  </si>
  <si>
    <t>001-317-141-0426x3722</t>
  </si>
  <si>
    <t>Gabriel Vasquez</t>
  </si>
  <si>
    <t>Travis Griffin</t>
  </si>
  <si>
    <t>50861 Johnson Turnpike Apt. 487 Margaretstad, ND 81682</t>
  </si>
  <si>
    <t>(148)530-3433x2890</t>
  </si>
  <si>
    <t>Amber Miller</t>
  </si>
  <si>
    <t>Stephanie Gray</t>
  </si>
  <si>
    <t>998 Michael Divide Apt. 685 Jonathanshire, ME 26922</t>
  </si>
  <si>
    <t>0820984535</t>
  </si>
  <si>
    <t>Valerie Lewis</t>
  </si>
  <si>
    <t>Jonathan Thompson</t>
  </si>
  <si>
    <t>579 Katrina Mount Suite 290 New Richard, SC 45945</t>
  </si>
  <si>
    <t>+1-483-547-8602x785</t>
  </si>
  <si>
    <t>Jason Bishop</t>
  </si>
  <si>
    <t>Anita Mcgee</t>
  </si>
  <si>
    <t>20753 Walker Spurs Apt. 667 Tracyview, NY 69978</t>
  </si>
  <si>
    <t>(121)236-3709x2169</t>
  </si>
  <si>
    <t>Leah Pollard</t>
  </si>
  <si>
    <t>Susan Osborne</t>
  </si>
  <si>
    <t>Unit 2468 Box 9231 DPO AE 29072</t>
  </si>
  <si>
    <t>156.663.5044</t>
  </si>
  <si>
    <t>Sean Carr</t>
  </si>
  <si>
    <t>Emily Brown</t>
  </si>
  <si>
    <t>22424 Taylor Avenue Apt. 319 Nicholashaven, CA 12107</t>
  </si>
  <si>
    <t>734.204.5302x85442</t>
  </si>
  <si>
    <t>Darren Hernandez</t>
  </si>
  <si>
    <t>Tyler Harvey</t>
  </si>
  <si>
    <t>02673 Watson Key Apt. 093 Kristenfort, KS 84337</t>
  </si>
  <si>
    <t>Heather Vaughn</t>
  </si>
  <si>
    <t>3121.2000000000003</t>
  </si>
  <si>
    <t>Connie Thompson</t>
  </si>
  <si>
    <t>623 Burke Falls Apt. 448 Davisberg, KS 36005</t>
  </si>
  <si>
    <t>427-408-1434</t>
  </si>
  <si>
    <t>Jessica Sexton</t>
  </si>
  <si>
    <t>Denise Gomez</t>
  </si>
  <si>
    <t>PSC 9231, Box 0803 APO AP 91939</t>
  </si>
  <si>
    <t>272.620.1786x411</t>
  </si>
  <si>
    <t>Lisa Wang</t>
  </si>
  <si>
    <t>416.40000000000003</t>
  </si>
  <si>
    <t>Steven Jordan</t>
  </si>
  <si>
    <t>82287 Christina Summit South Robert, AZ 33042</t>
  </si>
  <si>
    <t>018.763.1113x3784</t>
  </si>
  <si>
    <t>Susan Townsend</t>
  </si>
  <si>
    <t>Jennifer Tucker</t>
  </si>
  <si>
    <t>03240 Livingston Oval Apt. 463 Wendychester, KS 43744</t>
  </si>
  <si>
    <t>001-576-893-8520</t>
  </si>
  <si>
    <t>Abigail Parker</t>
  </si>
  <si>
    <t>Betty Davis</t>
  </si>
  <si>
    <t>6696 Robert Branch Wesleyfort, SD 84822</t>
  </si>
  <si>
    <t>Savannah Jackson</t>
  </si>
  <si>
    <t>6566.400000000001</t>
  </si>
  <si>
    <t>Matthew Hartman</t>
  </si>
  <si>
    <t>551 Patrick Ports Joseside, CT 78621</t>
  </si>
  <si>
    <t>001-272-553-5176x777</t>
  </si>
  <si>
    <t>Diana Dougherty</t>
  </si>
  <si>
    <t>1812 Parrish Cape New Carrie, NH 31074</t>
  </si>
  <si>
    <t>(220)924-7618x448</t>
  </si>
  <si>
    <t>Anthony Adams</t>
  </si>
  <si>
    <t>Patrick Byrd</t>
  </si>
  <si>
    <t>5419 Miller Drive Apt. 838 Francisland, OH 79476</t>
  </si>
  <si>
    <t>Michael Marquez</t>
  </si>
  <si>
    <t>322.40000000000003</t>
  </si>
  <si>
    <t>Jay Richards</t>
  </si>
  <si>
    <t>9749 Alexander Pine Suite 900 Lake Austinton, SC 19839</t>
  </si>
  <si>
    <t>(099)647-2455</t>
  </si>
  <si>
    <t>Seth Lowery</t>
  </si>
  <si>
    <t>Michael Ayala</t>
  </si>
  <si>
    <t>93524 Olsen Meadows Port Matthew, FL 10030</t>
  </si>
  <si>
    <t>322.643.2028x501</t>
  </si>
  <si>
    <t>Deborah Acevedo</t>
  </si>
  <si>
    <t>3833.6000000000004</t>
  </si>
  <si>
    <t>Nicole Thompson</t>
  </si>
  <si>
    <t>Unit 6584 Box 1251 DPO AA 82362</t>
  </si>
  <si>
    <t>(056)324-1970x5492</t>
  </si>
  <si>
    <t>Kathryn Chang</t>
  </si>
  <si>
    <t>Jennifer Kirk</t>
  </si>
  <si>
    <t>1184 Lisa Green East Ashley, CA 94046</t>
  </si>
  <si>
    <t>091-542-0982x0033</t>
  </si>
  <si>
    <t>Sydney Lawson</t>
  </si>
  <si>
    <t>Samantha Fuentes</t>
  </si>
  <si>
    <t>1668 Cooper Ridges Suite 247 Stevenport, CA 29975</t>
  </si>
  <si>
    <t>+1-625-437-4490x522</t>
  </si>
  <si>
    <t>Lynn Miller</t>
  </si>
  <si>
    <t>Jerry Martin</t>
  </si>
  <si>
    <t>463 Edwards Walks Suite 015 North Justinburgh, KS 33164</t>
  </si>
  <si>
    <t>021.573.5477x44676</t>
  </si>
  <si>
    <t>Matthew Hunter</t>
  </si>
  <si>
    <t>Ian Hill Jr.</t>
  </si>
  <si>
    <t>73112 Sarah Plains Markville, GA 11764</t>
  </si>
  <si>
    <t>576-781-8218x644</t>
  </si>
  <si>
    <t>Rebecca Perry</t>
  </si>
  <si>
    <t>James Tate</t>
  </si>
  <si>
    <t>4065 Robin Bypass Apt. 859 Thomasville, NY 56013</t>
  </si>
  <si>
    <t>279-162-5426</t>
  </si>
  <si>
    <t>Michael Mendoza</t>
  </si>
  <si>
    <t>Todd Wright</t>
  </si>
  <si>
    <t>27186 Elliott Square Guzmantown, AR 53960</t>
  </si>
  <si>
    <t>+1-231-294-8299x8047</t>
  </si>
  <si>
    <t>Kenneth Freeman</t>
  </si>
  <si>
    <t>Christine Stevens</t>
  </si>
  <si>
    <t>82878 Mark Rest New Robertstad, IN 93295</t>
  </si>
  <si>
    <t>587.950.1236</t>
  </si>
  <si>
    <t>Daniel Carroll</t>
  </si>
  <si>
    <t>Nicole Allen</t>
  </si>
  <si>
    <t>604 Foster Corner Lake Ryan, DC 01668</t>
  </si>
  <si>
    <t>(054)615-4115x5149</t>
  </si>
  <si>
    <t>Kenneth Campbell</t>
  </si>
  <si>
    <t>3795.2000000000003</t>
  </si>
  <si>
    <t>Charles Flores</t>
  </si>
  <si>
    <t>29425 David Walks Suite 130 Sharonmouth, IA 47903</t>
  </si>
  <si>
    <t>001-163-975-5249x41167</t>
  </si>
  <si>
    <t>Melanie Perry</t>
  </si>
  <si>
    <t>1560.8000000000002</t>
  </si>
  <si>
    <t>Austin Martinez</t>
  </si>
  <si>
    <t>45338 Danielle Lakes Apt. 209 Lake Pamelaberg, AR 99602</t>
  </si>
  <si>
    <t>(580)197-9235x68212</t>
  </si>
  <si>
    <t>Cynthia Ramos</t>
  </si>
  <si>
    <t>Tyler Sanchez DDS</t>
  </si>
  <si>
    <t>3626 Terri Circle Apt. 493 East Laurenfurt, MN 19887</t>
  </si>
  <si>
    <t>001-524-335-6160x1097</t>
  </si>
  <si>
    <t>Brandon Garrett</t>
  </si>
  <si>
    <t>Gregory Everett</t>
  </si>
  <si>
    <t>850 Reynolds Pine West Elizabethshire, MI 72492</t>
  </si>
  <si>
    <t>001-100-645-6229x4057</t>
  </si>
  <si>
    <t>John Kelly</t>
  </si>
  <si>
    <t>Julie Marshall</t>
  </si>
  <si>
    <t>1436 Melissa Lodge Suite 749 South Paula, NE 66140</t>
  </si>
  <si>
    <t>(450)826-9956x1334</t>
  </si>
  <si>
    <t>Brandon Snyder</t>
  </si>
  <si>
    <t>Christina Yates</t>
  </si>
  <si>
    <t>596 William Burg West Julie, AZ 98017</t>
  </si>
  <si>
    <t>Jennifer Gibbs</t>
  </si>
  <si>
    <t>Matthew Smith</t>
  </si>
  <si>
    <t>9418 Nicole Spur Suite 238 Olsonberg, UT 86894</t>
  </si>
  <si>
    <t>234.048.9199x95104</t>
  </si>
  <si>
    <t>Robert Sparks</t>
  </si>
  <si>
    <t>Michael Chapman</t>
  </si>
  <si>
    <t>PSC 3459, Box 9352 APO AE 51102</t>
  </si>
  <si>
    <t>(538)749-7424x9890</t>
  </si>
  <si>
    <t>Mr. Frank Oconnor</t>
  </si>
  <si>
    <t>0620 Greene Freeway Ashleyside, IL 06826</t>
  </si>
  <si>
    <t>518-254-1517</t>
  </si>
  <si>
    <t>Patrick Hess</t>
  </si>
  <si>
    <t>Adam Young</t>
  </si>
  <si>
    <t>0706 Rebecca Oval Apt. 342 South Christopherton, WV 62492</t>
  </si>
  <si>
    <t>Jennifer Lamb</t>
  </si>
  <si>
    <t>Rachel Larsen</t>
  </si>
  <si>
    <t>78390 Dorothy Village Suite 413 New Patriciaport, VA 29544</t>
  </si>
  <si>
    <t>001-911-469-9836x4075</t>
  </si>
  <si>
    <t>Lisa Allen</t>
  </si>
  <si>
    <t>Valerie Arellano</t>
  </si>
  <si>
    <t>75004 Mullins Road Beckermouth, GA 62132</t>
  </si>
  <si>
    <t>546-280-3966x752</t>
  </si>
  <si>
    <t>Robert Nunez</t>
  </si>
  <si>
    <t>Jeanne Wright</t>
  </si>
  <si>
    <t>8493 Vanessa Groves Suite 817 South Brooke, GA 38949</t>
  </si>
  <si>
    <t>(582)837-5003x579</t>
  </si>
  <si>
    <t>Anna Guerrero</t>
  </si>
  <si>
    <t>Erin Combs</t>
  </si>
  <si>
    <t>2506 Rivers Road East Danielburgh, WI 95701</t>
  </si>
  <si>
    <t>027-390-7744</t>
  </si>
  <si>
    <t>Ralph Barker</t>
  </si>
  <si>
    <t>Johnny Hall</t>
  </si>
  <si>
    <t>27402 Morales Lodge Josephport, MN 26957</t>
  </si>
  <si>
    <t>(420)755-9032x92997</t>
  </si>
  <si>
    <t>Joseph Yu</t>
  </si>
  <si>
    <t>Joseph Beard</t>
  </si>
  <si>
    <t>5884 Moran Trafficway Apt. 951 Lopezburgh, DC 06641</t>
  </si>
  <si>
    <t>(159)896-6402</t>
  </si>
  <si>
    <t>Jennifer Ingram</t>
  </si>
  <si>
    <t>2993.6000000000004</t>
  </si>
  <si>
    <t>Lindsey Cain</t>
  </si>
  <si>
    <t>24139 Garcia Curve Apt. 576 Robinsontown, NM 29042</t>
  </si>
  <si>
    <t>938-261-1853x546</t>
  </si>
  <si>
    <t>Jack Benson</t>
  </si>
  <si>
    <t>Edwin Torres</t>
  </si>
  <si>
    <t>PSC 4177, Box 6490 APO AP 69989</t>
  </si>
  <si>
    <t>+1-054-479-3528x2703</t>
  </si>
  <si>
    <t>Walter Hawkins</t>
  </si>
  <si>
    <t>Tara Schmitt</t>
  </si>
  <si>
    <t>05367 Karen Falls West Elizabeth, NV 88806</t>
  </si>
  <si>
    <t>232.506.7100x1665</t>
  </si>
  <si>
    <t>Phyllis Carpenter</t>
  </si>
  <si>
    <t>Michael Powell</t>
  </si>
  <si>
    <t>031 Gary Flats Medinafurt, NC 83933</t>
  </si>
  <si>
    <t>(004)572-6516</t>
  </si>
  <si>
    <t>James Thomas</t>
  </si>
  <si>
    <t>Hayden Sandoval</t>
  </si>
  <si>
    <t>67535 Erin Rest Apt. 275 Taratown, GA 23197</t>
  </si>
  <si>
    <t>001-996-233-1654x9735</t>
  </si>
  <si>
    <t>Alyssa Blevins</t>
  </si>
  <si>
    <t>6420.400000000001</t>
  </si>
  <si>
    <t>Christian Brennan</t>
  </si>
  <si>
    <t>26058 Marie Cove Smithland, IN 77249</t>
  </si>
  <si>
    <t>746.432.8279x7464</t>
  </si>
  <si>
    <t>Margaret Cervantes</t>
  </si>
  <si>
    <t>Stephen Bryant</t>
  </si>
  <si>
    <t>USCGC Simmons FPO AE 21252</t>
  </si>
  <si>
    <t>(970)626-0124x151</t>
  </si>
  <si>
    <t>Brandon Choi</t>
  </si>
  <si>
    <t>Michelle Boyd</t>
  </si>
  <si>
    <t>7985 Cory Pine Apt. 968 Copelandstad, NH 75146</t>
  </si>
  <si>
    <t>(368)055-7789x310</t>
  </si>
  <si>
    <t>Mark York</t>
  </si>
  <si>
    <t>Mitchell Butler</t>
  </si>
  <si>
    <t>353 Heather Plaza Suite 130 Estradaburgh, ME 21420</t>
  </si>
  <si>
    <t>001-248-242-7304x58361</t>
  </si>
  <si>
    <t>Ethan Reynolds</t>
  </si>
  <si>
    <t>Holly Moore</t>
  </si>
  <si>
    <t>6929 Small Village Apt. 833 Jacquelinebury, NC 09832</t>
  </si>
  <si>
    <t>Kyle Monroe</t>
  </si>
  <si>
    <t>Bradley Palmer</t>
  </si>
  <si>
    <t>0713 Xavier Well Apt. 230 Nealhaven, MI 90783</t>
  </si>
  <si>
    <t>James Taylor</t>
  </si>
  <si>
    <t>Jeffery Jones</t>
  </si>
  <si>
    <t>Unit 3050 Box 7393 DPO AE 95112</t>
  </si>
  <si>
    <t>477.485.8172</t>
  </si>
  <si>
    <t>Karen Gomez</t>
  </si>
  <si>
    <t>1305.6000000000001</t>
  </si>
  <si>
    <t>John Phelps</t>
  </si>
  <si>
    <t>3934 Webb Drive Crystalfurt, VT 95872</t>
  </si>
  <si>
    <t>Juan Schmidt</t>
  </si>
  <si>
    <t>Melissa Brady MD</t>
  </si>
  <si>
    <t>PSC 0386, Box 4091 APO AA 33605</t>
  </si>
  <si>
    <t>+1-262-632-1841x27169</t>
  </si>
  <si>
    <t>Elizabeth Sanchez</t>
  </si>
  <si>
    <t>88486 Michael Prairie New Patrick, KY 41468</t>
  </si>
  <si>
    <t>796.152.7582x117</t>
  </si>
  <si>
    <t>Douglas Salazar</t>
  </si>
  <si>
    <t>Scott Woods DVM</t>
  </si>
  <si>
    <t>3391 Richards Centers Apt. 286 North David, VT 97735</t>
  </si>
  <si>
    <t>+1-854-554-6589x4976</t>
  </si>
  <si>
    <t>Donna Chase</t>
  </si>
  <si>
    <t>Justin Jones</t>
  </si>
  <si>
    <t>318 Jacob Glens Tommouth, CA 17540</t>
  </si>
  <si>
    <t>James Bright</t>
  </si>
  <si>
    <t>1629.6000000000001</t>
  </si>
  <si>
    <t>Amy Watts</t>
  </si>
  <si>
    <t>5235 Lin Valley Apt. 777 Dodsonville, NY 36748</t>
  </si>
  <si>
    <t>002.600.1181x86937</t>
  </si>
  <si>
    <t>Melinda Cohen</t>
  </si>
  <si>
    <t>Kathleen Watts</t>
  </si>
  <si>
    <t>PSC 4148, Box 1987 APO AE 21773</t>
  </si>
  <si>
    <t>(944)025-4651x0015</t>
  </si>
  <si>
    <t>Ronald Green</t>
  </si>
  <si>
    <t>John Delacruz</t>
  </si>
  <si>
    <t>7447 Amanda Unions Weavertown, NY 60146</t>
  </si>
  <si>
    <t>001-439-045-9903x535</t>
  </si>
  <si>
    <t>Jennifer Galloway</t>
  </si>
  <si>
    <t>760.4000000000001</t>
  </si>
  <si>
    <t>Diana Kelly</t>
  </si>
  <si>
    <t>1943 David Fields New Emilyfort, MI 09831</t>
  </si>
  <si>
    <t>(097)307-0969x650</t>
  </si>
  <si>
    <t>Ricky Taylor</t>
  </si>
  <si>
    <t>3729.6000000000004</t>
  </si>
  <si>
    <t>Victor Weber</t>
  </si>
  <si>
    <t>570 Gina Common Suite 431 East Tyler, AZ 69876</t>
  </si>
  <si>
    <t>(454)858-8769x92739</t>
  </si>
  <si>
    <t>Danielle Scott</t>
  </si>
  <si>
    <t>828.8000000000001</t>
  </si>
  <si>
    <t>Julie Brown</t>
  </si>
  <si>
    <t>325 Shepard Skyway North Jennifermouth, AK 94819</t>
  </si>
  <si>
    <t>726.391.3117</t>
  </si>
  <si>
    <t>Phillip Parker</t>
  </si>
  <si>
    <t>Jose Morales</t>
  </si>
  <si>
    <t>656 Jeffery Lake Suite 549 East Bryan, WV 80919</t>
  </si>
  <si>
    <t>578-818-2417x40859</t>
  </si>
  <si>
    <t>Scott Medina</t>
  </si>
  <si>
    <t>926.4000000000001</t>
  </si>
  <si>
    <t>USNV Page FPO AE 79094</t>
  </si>
  <si>
    <t>(014)560-9090x3037</t>
  </si>
  <si>
    <t>Jessica Ramsey</t>
  </si>
  <si>
    <t>Tracie Jacobson</t>
  </si>
  <si>
    <t>PSC 8780, Box 0811 APO AA 02506</t>
  </si>
  <si>
    <t>947-612-3686</t>
  </si>
  <si>
    <t>Monica Davies</t>
  </si>
  <si>
    <t>1564.8000000000002</t>
  </si>
  <si>
    <t>7412 Roach Curve Kylehaven, MO 38725</t>
  </si>
  <si>
    <t>+1-113-749-5957x451</t>
  </si>
  <si>
    <t>Maria Turner</t>
  </si>
  <si>
    <t>USNV Lewis FPO AE 44455</t>
  </si>
  <si>
    <t>017-185-6846</t>
  </si>
  <si>
    <t>Bruce Mccann</t>
  </si>
  <si>
    <t>Clayton Jones</t>
  </si>
  <si>
    <t>9547 Morgan Locks New Georgeton, IL 64413</t>
  </si>
  <si>
    <t>658.566.8787</t>
  </si>
  <si>
    <t>Patricia Johnson</t>
  </si>
  <si>
    <t>Hannah Jimenez</t>
  </si>
  <si>
    <t>44322 Harmon Land Hernandeztown, IL 80546</t>
  </si>
  <si>
    <t>081.402.3184x15580</t>
  </si>
  <si>
    <t>Amber Mccarthy</t>
  </si>
  <si>
    <t>PSC 5428, Box 0099 APO AP 01743</t>
  </si>
  <si>
    <t>172.552.6814</t>
  </si>
  <si>
    <t>Stephen Bennett</t>
  </si>
  <si>
    <t>Sheila Davis</t>
  </si>
  <si>
    <t>6149 Rachel Ramp West Elizabethburgh, RI 80618</t>
  </si>
  <si>
    <t>821-734-0064x326</t>
  </si>
  <si>
    <t>Craig Johnson</t>
  </si>
  <si>
    <t>Nathaniel Williams</t>
  </si>
  <si>
    <t>5871 Turner Junction New Ericaland, TN 46571</t>
  </si>
  <si>
    <t>570-784-6771</t>
  </si>
  <si>
    <t>Thomas Zavala</t>
  </si>
  <si>
    <t>Antonio Wright</t>
  </si>
  <si>
    <t>1364 Renee Drives East Christophershire, AR 25678</t>
  </si>
  <si>
    <t>Timothy Davis</t>
  </si>
  <si>
    <t>Rebecca Moore</t>
  </si>
  <si>
    <t>292 Kathryn Pines Randyside, AR 24963</t>
  </si>
  <si>
    <t>865.213.0887</t>
  </si>
  <si>
    <t>Patrick Burns</t>
  </si>
  <si>
    <t>Samantha Walker</t>
  </si>
  <si>
    <t>Unit 5710 Box 5164 DPO AA 94165</t>
  </si>
  <si>
    <t>001-174-316-4558</t>
  </si>
  <si>
    <t>Adam Hall</t>
  </si>
  <si>
    <t>Dennis Brewer</t>
  </si>
  <si>
    <t>9525 Glenn Pines North Johnmouth, NV 75133</t>
  </si>
  <si>
    <t>(865)270-4618x28770</t>
  </si>
  <si>
    <t>Scott House</t>
  </si>
  <si>
    <t>Mrs. Paige Cummings DDS</t>
  </si>
  <si>
    <t>412 Morrison Lodge Apt. 399 Port Patty, VA 17995</t>
  </si>
  <si>
    <t>001-692-530-4471x071</t>
  </si>
  <si>
    <t>Joseph Ortega</t>
  </si>
  <si>
    <t>David Ruiz</t>
  </si>
  <si>
    <t>4584 Trujillo Curve Apt. 003 Hawkinsside, WY 06133</t>
  </si>
  <si>
    <t>(417)465-2193</t>
  </si>
  <si>
    <t>Patrick Manning</t>
  </si>
  <si>
    <t>1191.6000000000001</t>
  </si>
  <si>
    <t>Brittany Young</t>
  </si>
  <si>
    <t>260 Louis Mills North Christopher, ND 47524</t>
  </si>
  <si>
    <t>662-653-6853x16133</t>
  </si>
  <si>
    <t>Terry Burton</t>
  </si>
  <si>
    <t>Jennifer Ramirez</t>
  </si>
  <si>
    <t>808 Anthony Expressway East Amytown, NM 23056</t>
  </si>
  <si>
    <t>990-190-5114</t>
  </si>
  <si>
    <t>Carlos Ayers</t>
  </si>
  <si>
    <t>Jonathan Riggs</t>
  </si>
  <si>
    <t>02902 Brittany Summit Apt. 082 Sharonstad, WA 44739</t>
  </si>
  <si>
    <t>805-525-7878</t>
  </si>
  <si>
    <t>Mitchell Morris</t>
  </si>
  <si>
    <t>Cindy West</t>
  </si>
  <si>
    <t>5553 Michael Square Sabrinafort, MD 80806</t>
  </si>
  <si>
    <t>512.518.5593</t>
  </si>
  <si>
    <t>Alicia Reyes</t>
  </si>
  <si>
    <t>Devin Lewis</t>
  </si>
  <si>
    <t>15062 Eric Bypass Apt. 628 Scottton, CT 08102</t>
  </si>
  <si>
    <t>(598)707-8896x5068</t>
  </si>
  <si>
    <t>Renee Lopez</t>
  </si>
  <si>
    <t>3415.2000000000003</t>
  </si>
  <si>
    <t>Molly Jones</t>
  </si>
  <si>
    <t>02732 Kimberly Parkways Suite 170 Glennfurt, AL 13124</t>
  </si>
  <si>
    <t>(315)527-5229</t>
  </si>
  <si>
    <t>Christine Shaffer</t>
  </si>
  <si>
    <t>Theodore Sherman</t>
  </si>
  <si>
    <t>23530 Haas Ports Suite 321 Port Tommy, ME 45216</t>
  </si>
  <si>
    <t>(491)340-4033</t>
  </si>
  <si>
    <t>Robert Palmer</t>
  </si>
  <si>
    <t>Christina Jones</t>
  </si>
  <si>
    <t>96789 Allen Loaf Robertville, LA 07635</t>
  </si>
  <si>
    <t>Nicholas Morgan</t>
  </si>
  <si>
    <t>Michael Alvarez</t>
  </si>
  <si>
    <t>2058 Harrison Rue Raymouth, ID 33532</t>
  </si>
  <si>
    <t>402-265-9786x7557</t>
  </si>
  <si>
    <t>Donald Mcpherson</t>
  </si>
  <si>
    <t>Amanda Ellis</t>
  </si>
  <si>
    <t>53732 Holly Throughway Apt. 969 Leeburgh, NE 59254</t>
  </si>
  <si>
    <t>768.934.7831x53823</t>
  </si>
  <si>
    <t>Cheryl Lang</t>
  </si>
  <si>
    <t>Stephanie Young</t>
  </si>
  <si>
    <t>26448 Katie Trail South Kaylahaven, RI 92043</t>
  </si>
  <si>
    <t>001-209-992-1268x6134</t>
  </si>
  <si>
    <t>Joseph Ryan</t>
  </si>
  <si>
    <t>Oscar Williams</t>
  </si>
  <si>
    <t>635 Zachary Ways North Michellestad, WI 34606</t>
  </si>
  <si>
    <t>Stephen Olson</t>
  </si>
  <si>
    <t>Tonya Stephens</t>
  </si>
  <si>
    <t>89751 Moore Spurs Toddville, FL 43524</t>
  </si>
  <si>
    <t>+1-789-829-5528x78311</t>
  </si>
  <si>
    <t>Cheyenne Carroll</t>
  </si>
  <si>
    <t>Megan Lopez</t>
  </si>
  <si>
    <t>3810 Nelson Throughway Suite 754 Reneeville, CA 50585</t>
  </si>
  <si>
    <t>565.517.8698</t>
  </si>
  <si>
    <t>Mark Edwards</t>
  </si>
  <si>
    <t>Jessica Perez</t>
  </si>
  <si>
    <t>5211 Michael Drive Evansport, AL 40549</t>
  </si>
  <si>
    <t>001-559-787-5586x36024</t>
  </si>
  <si>
    <t>Monica Richardson</t>
  </si>
  <si>
    <t>Margaret Wilkins</t>
  </si>
  <si>
    <t>191 Fields Valley Farleymouth, LA 78120</t>
  </si>
  <si>
    <t>496.604.1722</t>
  </si>
  <si>
    <t>Barry Levine</t>
  </si>
  <si>
    <t>2139.2000000000003</t>
  </si>
  <si>
    <t>Erin Howell</t>
  </si>
  <si>
    <t>515 Clark Extension Suite 657 Lake Hannah, NC 65412</t>
  </si>
  <si>
    <t>001-666-033-1248x946</t>
  </si>
  <si>
    <t>David Torres</t>
  </si>
  <si>
    <t>Courtney Hart</t>
  </si>
  <si>
    <t>1877 Williams Curve Suite 534 New Maxwellfurt, NC 76179</t>
  </si>
  <si>
    <t>+1-495-155-6382x5192</t>
  </si>
  <si>
    <t>James Jones</t>
  </si>
  <si>
    <t>Melissa Salinas DDS</t>
  </si>
  <si>
    <t>2318 Joseph Row Toddstad, AK 81170</t>
  </si>
  <si>
    <t>893.942.4254x3827</t>
  </si>
  <si>
    <t>Alexandra Cannon</t>
  </si>
  <si>
    <t>2071.2000000000003</t>
  </si>
  <si>
    <t>Jason Cuevas</t>
  </si>
  <si>
    <t>881 George Fork Suite 279 Patriciaburgh, IL 44571</t>
  </si>
  <si>
    <t>001-658-2245x107</t>
  </si>
  <si>
    <t>Christopher Pratt</t>
  </si>
  <si>
    <t>3689.6000000000004</t>
  </si>
  <si>
    <t>Eric Mills</t>
  </si>
  <si>
    <t>731 Victoria Roads North Gina, LA 63801</t>
  </si>
  <si>
    <t>829.725.9441x82366</t>
  </si>
  <si>
    <t>Neil Wood</t>
  </si>
  <si>
    <t>Harry Thompson</t>
  </si>
  <si>
    <t>194 Rebecca Walk New Jason, MA 23601</t>
  </si>
  <si>
    <t>001-252-020-3842</t>
  </si>
  <si>
    <t>Sara Wilson</t>
  </si>
  <si>
    <t>8380.800000000001</t>
  </si>
  <si>
    <t>Amy Mendoza</t>
  </si>
  <si>
    <t>7677 Steven Coves Katieborough, IA 23084</t>
  </si>
  <si>
    <t>(374)140-0394</t>
  </si>
  <si>
    <t>Dustin Roth</t>
  </si>
  <si>
    <t>Dustin Anderson</t>
  </si>
  <si>
    <t>PSC 7160, Box 0098 APO AA 98597</t>
  </si>
  <si>
    <t>286.971.9687x843</t>
  </si>
  <si>
    <t>Mary Johnson</t>
  </si>
  <si>
    <t>Emily Rocha</t>
  </si>
  <si>
    <t>751 Price Estate Apt. 491 South Franciscomouth, TN 88274</t>
  </si>
  <si>
    <t>(481)923-0892</t>
  </si>
  <si>
    <t>Alexa Holmes</t>
  </si>
  <si>
    <t>5611.200000000001</t>
  </si>
  <si>
    <t>Nicholas Villanueva</t>
  </si>
  <si>
    <t>7129 Ellison Springs Apt. 569 East Sharonside, WI 41130</t>
  </si>
  <si>
    <t>Timothy Wallace</t>
  </si>
  <si>
    <t>Teresa Randall</t>
  </si>
  <si>
    <t>142 Catherine Park Apt. 667 Priceborough, KS 77996</t>
  </si>
  <si>
    <t>(444)619-1243x94798</t>
  </si>
  <si>
    <t>Calvin Collins</t>
  </si>
  <si>
    <t>Michael Shaffer</t>
  </si>
  <si>
    <t>334 Long Stream Lake Stephanie, IA 98968</t>
  </si>
  <si>
    <t>+1-956-486-4300x268</t>
  </si>
  <si>
    <t>Jeremy Peters</t>
  </si>
  <si>
    <t>1940.8000000000002</t>
  </si>
  <si>
    <t>Brittany Russell</t>
  </si>
  <si>
    <t>8629 Bishop Creek Suite 177 West Tracyland, CT 24229</t>
  </si>
  <si>
    <t>Kimberly Ford</t>
  </si>
  <si>
    <t>2953.6000000000004</t>
  </si>
  <si>
    <t>Diane Butler</t>
  </si>
  <si>
    <t>341 Townsend Skyway Apt. 948 West Ernestland, LA 83108</t>
  </si>
  <si>
    <t>(458)993-5777</t>
  </si>
  <si>
    <t>Brett Perez</t>
  </si>
  <si>
    <t>Rebecca Gardner</t>
  </si>
  <si>
    <t>5715 Carter Neck Port Mariahchester, WY 71972</t>
  </si>
  <si>
    <t>352-851-3027</t>
  </si>
  <si>
    <t>Cindy Underwood</t>
  </si>
  <si>
    <t>3027.2000000000003</t>
  </si>
  <si>
    <t>Lisa Ward</t>
  </si>
  <si>
    <t>72464 Taylor Motorway Adkinston, VA 08576</t>
  </si>
  <si>
    <t>(965)867-7111x521</t>
  </si>
  <si>
    <t>Sierra Johnson</t>
  </si>
  <si>
    <t>Thomas Reyes</t>
  </si>
  <si>
    <t>33597 Timothy Cliffs Suite 678 New Katiechester, FL 66986</t>
  </si>
  <si>
    <t>(358)018-5969x8896</t>
  </si>
  <si>
    <t>Michael Olson</t>
  </si>
  <si>
    <t>Christian Robbins</t>
  </si>
  <si>
    <t>1473 Brooke Lock Suite 675 Port Brandon, WI 66215</t>
  </si>
  <si>
    <t>(689)916-5677x0323</t>
  </si>
  <si>
    <t>Leslie Brown</t>
  </si>
  <si>
    <t>Ashley Watson</t>
  </si>
  <si>
    <t>Unit 3348 Box 8336 DPO AP 40006</t>
  </si>
  <si>
    <t>William Shepard</t>
  </si>
  <si>
    <t>399 Villarreal Neck Suite 065 East Diana, UT 05417</t>
  </si>
  <si>
    <t>641.126.8262x6438</t>
  </si>
  <si>
    <t>Denise Morgan</t>
  </si>
  <si>
    <t>Taylor Crosby MD</t>
  </si>
  <si>
    <t>7181 Maxwell Valleys Apt. 055 Millerside, WI 26067</t>
  </si>
  <si>
    <t>(575)108-3161</t>
  </si>
  <si>
    <t>Brandi Bender</t>
  </si>
  <si>
    <t>Taylor Clark</t>
  </si>
  <si>
    <t>3098 Michelle Prairie South Rodney, NE 57795</t>
  </si>
  <si>
    <t>670.969.9787x5084</t>
  </si>
  <si>
    <t>910.8000000000001</t>
  </si>
  <si>
    <t>Kristy Roman</t>
  </si>
  <si>
    <t>57773 Eric Creek Apt. 166 Kellyview, OH 84348</t>
  </si>
  <si>
    <t>Stephen Jones</t>
  </si>
  <si>
    <t>Keith Pope</t>
  </si>
  <si>
    <t>12483 Dawson Manors Suite 755 Port Melissamouth, MN 81574</t>
  </si>
  <si>
    <t>089-704-8002</t>
  </si>
  <si>
    <t>Christopher Howell</t>
  </si>
  <si>
    <t>924.8000000000001</t>
  </si>
  <si>
    <t>Eugene Adams</t>
  </si>
  <si>
    <t>USCGC Russell FPO AE 72235</t>
  </si>
  <si>
    <t>Nicole Turner</t>
  </si>
  <si>
    <t>Sarah Hurst</t>
  </si>
  <si>
    <t>35836 Charles Points Johnsonfort, CO 48092</t>
  </si>
  <si>
    <t>(597)003-0676x9432</t>
  </si>
  <si>
    <t>William Stewart</t>
  </si>
  <si>
    <t>Allison Stewart</t>
  </si>
  <si>
    <t>45710 Tiffany Locks Lake Sean, NC 03403</t>
  </si>
  <si>
    <t>Clayton Taylor</t>
  </si>
  <si>
    <t>James Donovan</t>
  </si>
  <si>
    <t>715 Pennington Lock Port Brian, PA 64653</t>
  </si>
  <si>
    <t>(169)058-5238x0077</t>
  </si>
  <si>
    <t>Emily Crawford</t>
  </si>
  <si>
    <t>Curtis Marshall</t>
  </si>
  <si>
    <t>8705 Pamela Forest Jamesfort, WV 63809</t>
  </si>
  <si>
    <t>(542)117-0637</t>
  </si>
  <si>
    <t>Jose Young</t>
  </si>
  <si>
    <t>Jeff Hernandez</t>
  </si>
  <si>
    <t>4442 Anthony Fall Suite 521 North Cindy, WY 87435</t>
  </si>
  <si>
    <t>+1-854-014-3629x80886</t>
  </si>
  <si>
    <t>Chloe Skinner</t>
  </si>
  <si>
    <t>Brent Garcia</t>
  </si>
  <si>
    <t>9813 Hodge Views Housechester, AL 49689</t>
  </si>
  <si>
    <t>+1-233-917-1009x4792</t>
  </si>
  <si>
    <t>Jessica Payne</t>
  </si>
  <si>
    <t>3029.6000000000004</t>
  </si>
  <si>
    <t>Roy Ramirez</t>
  </si>
  <si>
    <t>1374 Clark Green South Lisaburgh, VT 75848</t>
  </si>
  <si>
    <t>(931)115-0981x1634</t>
  </si>
  <si>
    <t>Michael Palmer</t>
  </si>
  <si>
    <t>Jesus Smith</t>
  </si>
  <si>
    <t>45804 Anderson Greens Port Angelamouth, HI 46821</t>
  </si>
  <si>
    <t>(294)977-0577x1174</t>
  </si>
  <si>
    <t>Taylor Ball</t>
  </si>
  <si>
    <t>Steven Miller</t>
  </si>
  <si>
    <t>82574 Shepherd Locks Apt. 509 Port Monicaberg, MS 68627</t>
  </si>
  <si>
    <t>430.278.6118x433</t>
  </si>
  <si>
    <t>James West</t>
  </si>
  <si>
    <t>906.4000000000001</t>
  </si>
  <si>
    <t>Anna Jimenez</t>
  </si>
  <si>
    <t>8748 Melanie Mill East Kyleberg, MA 19759</t>
  </si>
  <si>
    <t>828.609.4219x0772</t>
  </si>
  <si>
    <t>Kimberly Leonard</t>
  </si>
  <si>
    <t>William Pierce</t>
  </si>
  <si>
    <t>3022 Joe Shore Lake Philipburgh, CA 72317</t>
  </si>
  <si>
    <t>462.626.8587</t>
  </si>
  <si>
    <t>Megan Estrada</t>
  </si>
  <si>
    <t>Jason Ramirez</t>
  </si>
  <si>
    <t>083 Megan Plains Linborough, NV 71639</t>
  </si>
  <si>
    <t>Jacob Hale</t>
  </si>
  <si>
    <t>Jason Cooper</t>
  </si>
  <si>
    <t>32556 Tamara Lodge South Jeff, AL 77501</t>
  </si>
  <si>
    <t>(922)643-7408</t>
  </si>
  <si>
    <t>Daniel Green</t>
  </si>
  <si>
    <t>Amy Ryan</t>
  </si>
  <si>
    <t>159 Wagner Junction Apt. 680 Brandonstad, KY 18658</t>
  </si>
  <si>
    <t>320.712.0688</t>
  </si>
  <si>
    <t>Sean Clarke</t>
  </si>
  <si>
    <t>Cynthia Moss</t>
  </si>
  <si>
    <t>978 Friedman Drive Suite 701 Port Joel, FL 76026</t>
  </si>
  <si>
    <t>(026)073-5411</t>
  </si>
  <si>
    <t>Angela Anderson</t>
  </si>
  <si>
    <t>Robert Hicks</t>
  </si>
  <si>
    <t>789 Ralph Heights Apt. 085 East Michaelmouth, CT 04471</t>
  </si>
  <si>
    <t>001-588-026-5998x461</t>
  </si>
  <si>
    <t>Carlos Nash</t>
  </si>
  <si>
    <t>3739.2000000000003</t>
  </si>
  <si>
    <t>Rebecca Brown</t>
  </si>
  <si>
    <t>47871 Vanessa Mountain South Ashley, NC 67926</t>
  </si>
  <si>
    <t>753.173.1977x75151</t>
  </si>
  <si>
    <t>Richard Evans</t>
  </si>
  <si>
    <t>Abigail Warren</t>
  </si>
  <si>
    <t>55105 Benjamin Coves Nicolemouth, DE 75783</t>
  </si>
  <si>
    <t>121-245-0137</t>
  </si>
  <si>
    <t>Sandra Nolan</t>
  </si>
  <si>
    <t>David Espinoza</t>
  </si>
  <si>
    <t>75764 Haynes Glen North Emily, TN 78296</t>
  </si>
  <si>
    <t>370-202-9417x2280</t>
  </si>
  <si>
    <t>Savannah Fletcher</t>
  </si>
  <si>
    <t>Michelle Weaver</t>
  </si>
  <si>
    <t>3639 Ethan Loop Apt. 030 Paulshire, WA 02080</t>
  </si>
  <si>
    <t>+1-689-461-2809x1298</t>
  </si>
  <si>
    <t>Phillip Smith</t>
  </si>
  <si>
    <t>Mathew Wall</t>
  </si>
  <si>
    <t>6257 Collier Prairie Apt. 139 Lopezshire, IA 78016</t>
  </si>
  <si>
    <t>001-294-338-6811x2075</t>
  </si>
  <si>
    <t>Christopher Pena</t>
  </si>
  <si>
    <t>Michele Henderson</t>
  </si>
  <si>
    <t>25036 Lisa Trail Youngport, SD 16596</t>
  </si>
  <si>
    <t>(134)760-7460x59389</t>
  </si>
  <si>
    <t>Jeffrey Simpson</t>
  </si>
  <si>
    <t>Tony Williams</t>
  </si>
  <si>
    <t>5347 Rice Brooks West Jamestown, MI 28605</t>
  </si>
  <si>
    <t>(931)316-2912</t>
  </si>
  <si>
    <t>912.8000000000001</t>
  </si>
  <si>
    <t>Valerie Nelson</t>
  </si>
  <si>
    <t>821 Robert Trail Marcmouth, SC 76791</t>
  </si>
  <si>
    <t>001-188-398-6960</t>
  </si>
  <si>
    <t>Dylan Lynch</t>
  </si>
  <si>
    <t>Gabriela Green</t>
  </si>
  <si>
    <t>10459 Elaine Parks Lake Brianland, IN 67983</t>
  </si>
  <si>
    <t>001-575-098-4475x17674</t>
  </si>
  <si>
    <t>Brian Walker</t>
  </si>
  <si>
    <t>Elizabeth Sawyer</t>
  </si>
  <si>
    <t>272 Jared Trail Apt. 527 East David, VT 14082</t>
  </si>
  <si>
    <t>+1-750-628-1514x55946</t>
  </si>
  <si>
    <t>Eric Giles</t>
  </si>
  <si>
    <t>Patricia Murphy</t>
  </si>
  <si>
    <t>7302 Michael Park Thompsonbury, TX 43832</t>
  </si>
  <si>
    <t>001-908-502-2679x6517</t>
  </si>
  <si>
    <t>Scott Travis</t>
  </si>
  <si>
    <t>1976.8000000000002</t>
  </si>
  <si>
    <t>Nicholas Alexander</t>
  </si>
  <si>
    <t>09518 Bowers Forge Apt. 676 South Jessicafort, AK 71086</t>
  </si>
  <si>
    <t>001-098-692-4470</t>
  </si>
  <si>
    <t>Robert Edwards</t>
  </si>
  <si>
    <t>Joshua Wang</t>
  </si>
  <si>
    <t>991 Robertson Brook Suite 962 Port Denniston, CT 29595</t>
  </si>
  <si>
    <t>564.637.7074</t>
  </si>
  <si>
    <t>Katrina Miller</t>
  </si>
  <si>
    <t>Garrett Moore</t>
  </si>
  <si>
    <t>USNV Blackburn FPO AP 25315</t>
  </si>
  <si>
    <t>+1-823-013-3717x537</t>
  </si>
  <si>
    <t>Lisa Luna</t>
  </si>
  <si>
    <t>698.4000000000001</t>
  </si>
  <si>
    <t>Desiree Sanders</t>
  </si>
  <si>
    <t>06890 Kevin Loaf Suite 968 Sarahfurt, NY 89778</t>
  </si>
  <si>
    <t>+1-504-489-0073x8652</t>
  </si>
  <si>
    <t>Joseph Wilson</t>
  </si>
  <si>
    <t>Michael Nguyen</t>
  </si>
  <si>
    <t>2601 Carpenter Corner Apt. 206 East David, IN 45175</t>
  </si>
  <si>
    <t>657.817.5770</t>
  </si>
  <si>
    <t>Donald Edwards</t>
  </si>
  <si>
    <t>1678.8000000000002</t>
  </si>
  <si>
    <t>Mindy Thompson</t>
  </si>
  <si>
    <t>1117 Tapia Springs New Alexanderland, UT 15285</t>
  </si>
  <si>
    <t>141-438-0903x986</t>
  </si>
  <si>
    <t>Kathy Wagner</t>
  </si>
  <si>
    <t>Kimberly May</t>
  </si>
  <si>
    <t>139 Morris Bypass Willistown, KS 17018</t>
  </si>
  <si>
    <t>(982)953-3399</t>
  </si>
  <si>
    <t>Steven Huang</t>
  </si>
  <si>
    <t>Brent Lewis</t>
  </si>
  <si>
    <t>2349 Kaitlin Meadows Suite 763 Lake Ronald, IL 70621</t>
  </si>
  <si>
    <t>(443)187-1531</t>
  </si>
  <si>
    <t>Tyler Watts</t>
  </si>
  <si>
    <t>George Harris</t>
  </si>
  <si>
    <t>9414 Elliott Shoal Bondton, GA 24130</t>
  </si>
  <si>
    <t>001-431-445-4594x884</t>
  </si>
  <si>
    <t>Aaron Rice</t>
  </si>
  <si>
    <t>710 Kelly Bridge New Douglas, WV 19813</t>
  </si>
  <si>
    <t>091-103-1895x1731</t>
  </si>
  <si>
    <t>Morgan King</t>
  </si>
  <si>
    <t>7403.200000000001</t>
  </si>
  <si>
    <t>Adam Taylor</t>
  </si>
  <si>
    <t>Unit 6891 Box 9837 DPO AP 37993</t>
  </si>
  <si>
    <t>(640)682-1045</t>
  </si>
  <si>
    <t>Collin Church</t>
  </si>
  <si>
    <t>Virginia Shepard</t>
  </si>
  <si>
    <t>7563 Elizabeth Lakes Apt. 142 Adamsville, NE 43898</t>
  </si>
  <si>
    <t>+1-407-979-6957x5667</t>
  </si>
  <si>
    <t>Jeffrey Martin</t>
  </si>
  <si>
    <t>Carmen Rodriguez</t>
  </si>
  <si>
    <t>442 Fox Crescent Haynesfort, NJ 11804</t>
  </si>
  <si>
    <t>595.131.1007</t>
  </si>
  <si>
    <t>Mark Williams</t>
  </si>
  <si>
    <t>Mrs. Samantha Horn MD</t>
  </si>
  <si>
    <t>944 Patricia Street Suite 276 Whitefort, NV 23943</t>
  </si>
  <si>
    <t>(082)057-6110x89412</t>
  </si>
  <si>
    <t>Nicole Taylor</t>
  </si>
  <si>
    <t>Theresa Boyd</t>
  </si>
  <si>
    <t>822 Gabrielle Road West James, MT 31288</t>
  </si>
  <si>
    <t>566.832.4287x3095</t>
  </si>
  <si>
    <t>Kenneth Garcia</t>
  </si>
  <si>
    <t>Cassandra Castaneda</t>
  </si>
  <si>
    <t>95899 Victor Parkway East Jamesfort, MA 90819</t>
  </si>
  <si>
    <t>+1-939-029-9632x93443</t>
  </si>
  <si>
    <t>Lisa Obrien</t>
  </si>
  <si>
    <t>3617.6000000000004</t>
  </si>
  <si>
    <t>Stacy Henry</t>
  </si>
  <si>
    <t>7824 Wilson Cliffs North Angela, NM 97717</t>
  </si>
  <si>
    <t>001-187-669-9891x503</t>
  </si>
  <si>
    <t>Kelly Hart</t>
  </si>
  <si>
    <t>Anthony Cameron</t>
  </si>
  <si>
    <t>PSC 0169, Box 3282 APO AA 32627</t>
  </si>
  <si>
    <t>(031)011-3795x758</t>
  </si>
  <si>
    <t>Mark Flores</t>
  </si>
  <si>
    <t>Brandi Smith</t>
  </si>
  <si>
    <t>72168 Johnson Glens New Bradley, OH 83167</t>
  </si>
  <si>
    <t>(463)182-2602x079</t>
  </si>
  <si>
    <t>Alan Harris</t>
  </si>
  <si>
    <t>Robert Patterson</t>
  </si>
  <si>
    <t>882 Antonio Manors Bellville, IA 20212</t>
  </si>
  <si>
    <t>108-686-0397</t>
  </si>
  <si>
    <t>Anne Burton</t>
  </si>
  <si>
    <t>Mark Yang</t>
  </si>
  <si>
    <t>USS Stokes FPO AE 78518</t>
  </si>
  <si>
    <t>Leslie Lamb</t>
  </si>
  <si>
    <t>Zachary Bell</t>
  </si>
  <si>
    <t>Unit 4424 Box 8715 DPO AE 50976</t>
  </si>
  <si>
    <t>668-778-8126</t>
  </si>
  <si>
    <t>Jessica Hebert</t>
  </si>
  <si>
    <t>Margaret Riley</t>
  </si>
  <si>
    <t>307 Kim Run Lake Alyssa, SD 05978</t>
  </si>
  <si>
    <t>001-139-620-6133</t>
  </si>
  <si>
    <t>Randy Lynch</t>
  </si>
  <si>
    <t>4322.400000000001</t>
  </si>
  <si>
    <t>Jessica Wise</t>
  </si>
  <si>
    <t>906 Theodore Ridges Apt. 166 Whitneytown, DC 29046</t>
  </si>
  <si>
    <t>+1-773-518-7309x97920</t>
  </si>
  <si>
    <t>Andrea Harris</t>
  </si>
  <si>
    <t>Lindsay Sanchez</t>
  </si>
  <si>
    <t>83598 Amanda Light Apt. 184 Skinnerfurt, KY 48955</t>
  </si>
  <si>
    <t>630.151.1915x55354</t>
  </si>
  <si>
    <t>Cynthia Salazar</t>
  </si>
  <si>
    <t>1896.8000000000002</t>
  </si>
  <si>
    <t>Jennifer Fischer</t>
  </si>
  <si>
    <t>4867 Schmidt Plaza Millerberg, CO 31465</t>
  </si>
  <si>
    <t>429.522.7471x2418</t>
  </si>
  <si>
    <t>Brian Roberts</t>
  </si>
  <si>
    <t>Betty Thomas PhD</t>
  </si>
  <si>
    <t>6595 Guzman Forges Justinport, WA 53133</t>
  </si>
  <si>
    <t>Erika Mcgrath</t>
  </si>
  <si>
    <t>2207.2000000000003</t>
  </si>
  <si>
    <t>William Galvan</t>
  </si>
  <si>
    <t>1566 Peterson Burgs South Adamberg, VA 49397</t>
  </si>
  <si>
    <t>(463)273-2621</t>
  </si>
  <si>
    <t>Adam Boyd</t>
  </si>
  <si>
    <t>Kristi Perez</t>
  </si>
  <si>
    <t>0182 Justin Extensions Lisaton, WI 99055</t>
  </si>
  <si>
    <t>001-476-480-4184x69845</t>
  </si>
  <si>
    <t>Stacey Glenn</t>
  </si>
  <si>
    <t>2005.6000000000001</t>
  </si>
  <si>
    <t>Paul Ford MD</t>
  </si>
  <si>
    <t>14330 Phillips Mill East Susantown, IN 36982</t>
  </si>
  <si>
    <t>809-248-7753</t>
  </si>
  <si>
    <t>Lisa Phillips</t>
  </si>
  <si>
    <t>3065.6000000000004</t>
  </si>
  <si>
    <t>Joshua Whitaker</t>
  </si>
  <si>
    <t>05130 Pamela Groves Apt. 901 Morrisshire, RI 94636</t>
  </si>
  <si>
    <t>407.692.7238</t>
  </si>
  <si>
    <t>Robert Hughes</t>
  </si>
  <si>
    <t>Edward Gross</t>
  </si>
  <si>
    <t>28139 Johnson Row Suite 652 New Garymouth, CT 61762</t>
  </si>
  <si>
    <t>001-534-537-1894x2507</t>
  </si>
  <si>
    <t>Ashley Daniels</t>
  </si>
  <si>
    <t>Philip Smith</t>
  </si>
  <si>
    <t>276 Day Station Apt. 247 Lake Lynnton, TX 24822</t>
  </si>
  <si>
    <t>(221)041-9330x61158</t>
  </si>
  <si>
    <t>Rose Johnson</t>
  </si>
  <si>
    <t>Jamie Pope</t>
  </si>
  <si>
    <t>2677 Anthony Falls Castanedaburgh, VA 37648</t>
  </si>
  <si>
    <t>+1-797-332-3749x397</t>
  </si>
  <si>
    <t>Justin Martinez</t>
  </si>
  <si>
    <t>Mary Jordan</t>
  </si>
  <si>
    <t>084 Ingram Ports Apt. 921 Port James, KY 77475</t>
  </si>
  <si>
    <t>001-657-722-2941x3664</t>
  </si>
  <si>
    <t>Melissa Brown</t>
  </si>
  <si>
    <t>David Bennett</t>
  </si>
  <si>
    <t>533 Miller Landing Suite 653 Caldwellville, TX 45760</t>
  </si>
  <si>
    <t>Taylor Estrada</t>
  </si>
  <si>
    <t>Linda Sandoval</t>
  </si>
  <si>
    <t>9049 Little Landing Port Ericton, MI 62399</t>
  </si>
  <si>
    <t>878-323-6225</t>
  </si>
  <si>
    <t>Heather Gonzalez</t>
  </si>
  <si>
    <t>42145 Miller Landing Matthewview, MD 38543</t>
  </si>
  <si>
    <t>119-030-4805</t>
  </si>
  <si>
    <t>Michael Diaz</t>
  </si>
  <si>
    <t>7190.400000000001</t>
  </si>
  <si>
    <t>30921 Callahan Lakes Apt. 067 Victoriafort, NC 36804</t>
  </si>
  <si>
    <t>+1-919-245-0614x6178</t>
  </si>
  <si>
    <t>Cody Rodriguez DDS</t>
  </si>
  <si>
    <t>596.8000000000001</t>
  </si>
  <si>
    <t>Kevin Gardner</t>
  </si>
  <si>
    <t>1560 Mark Run Wendyhaven, FL 45632</t>
  </si>
  <si>
    <t>606.144.7261</t>
  </si>
  <si>
    <t>Benjamin Mcclure</t>
  </si>
  <si>
    <t>5384.400000000001</t>
  </si>
  <si>
    <t>Kelly Armstrong</t>
  </si>
  <si>
    <t>919 Rachel Squares Apt. 758 Lake Melissa, CT 72377</t>
  </si>
  <si>
    <t>318-741-3072x212</t>
  </si>
  <si>
    <t>Janet Foster</t>
  </si>
  <si>
    <t>2511.6000000000004</t>
  </si>
  <si>
    <t>Steven Mullen</t>
  </si>
  <si>
    <t>USNV Johnson FPO AA 12761</t>
  </si>
  <si>
    <t>307.131.0580x87431</t>
  </si>
  <si>
    <t>Herbert Harris</t>
  </si>
  <si>
    <t>776.8000000000001</t>
  </si>
  <si>
    <t>Anne Santos</t>
  </si>
  <si>
    <t>762 Marquez Pines Suite 452 Lake Danielfort, ID 28543</t>
  </si>
  <si>
    <t>+1-462-336-0831x282</t>
  </si>
  <si>
    <t>Kimberly Oneill</t>
  </si>
  <si>
    <t>James Mercado</t>
  </si>
  <si>
    <t>USS King FPO AP 95487</t>
  </si>
  <si>
    <t>+1-017-200-7874x28969</t>
  </si>
  <si>
    <t>Regina Guerrero</t>
  </si>
  <si>
    <t>Katherine Fox</t>
  </si>
  <si>
    <t>Unit 6386 Box 5550 DPO AA 86014</t>
  </si>
  <si>
    <t>987.457.5949x2381</t>
  </si>
  <si>
    <t>Veronica Mejia</t>
  </si>
  <si>
    <t>3851.2000000000003</t>
  </si>
  <si>
    <t>James Pham</t>
  </si>
  <si>
    <t>679 Molly Divide East Nicolemouth, WI 33863</t>
  </si>
  <si>
    <t>(085)616-9346</t>
  </si>
  <si>
    <t>Ronald Wade</t>
  </si>
  <si>
    <t>1649.6000000000001</t>
  </si>
  <si>
    <t>David Montoya</t>
  </si>
  <si>
    <t>54880 Lauren Inlet Jonesfurt, CT 97116</t>
  </si>
  <si>
    <t>424-818-4652x40193</t>
  </si>
  <si>
    <t>Samuel Ponce</t>
  </si>
  <si>
    <t>Joseph Taylor</t>
  </si>
  <si>
    <t>291 Zimmerman Islands Apt. 039 Woodshire, WA 74822</t>
  </si>
  <si>
    <t>(454)136-8260x330</t>
  </si>
  <si>
    <t>Matthew Christian</t>
  </si>
  <si>
    <t>1993.6000000000001</t>
  </si>
  <si>
    <t>Jamie Rich</t>
  </si>
  <si>
    <t>040 Morton Circles Suite 681 Patriciahaven, NE 09554</t>
  </si>
  <si>
    <t>+1-749-100-7160x861</t>
  </si>
  <si>
    <t>Tammy Rice</t>
  </si>
  <si>
    <t>Charles Boyle</t>
  </si>
  <si>
    <t>PSC 4665, Box 2691 APO AP 68411</t>
  </si>
  <si>
    <t>001-499-265-9575x4973</t>
  </si>
  <si>
    <t>Anthony Singleton</t>
  </si>
  <si>
    <t>028 Wright Meadows Apt. 653 Johnmouth, HI 46154</t>
  </si>
  <si>
    <t>(403)934-0720</t>
  </si>
  <si>
    <t>Logan Christian</t>
  </si>
  <si>
    <t>1016.4000000000001</t>
  </si>
  <si>
    <t>Dustin Silva</t>
  </si>
  <si>
    <t>125 James Dale Deborahtown, IA 93667</t>
  </si>
  <si>
    <t>001-215-476-9163x6843</t>
  </si>
  <si>
    <t>Matthew Rhodes</t>
  </si>
  <si>
    <t>5302.400000000001</t>
  </si>
  <si>
    <t>Tiffany Schmitt</t>
  </si>
  <si>
    <t>3771 Bridget Pike West Michaelbury, PA 96871</t>
  </si>
  <si>
    <t>368-353-5613x2213</t>
  </si>
  <si>
    <t>Jason Walker</t>
  </si>
  <si>
    <t>6409.200000000001</t>
  </si>
  <si>
    <t>Ann Thompson</t>
  </si>
  <si>
    <t>2926 Mann Forge Suite 856 Ryanton, MA 61710</t>
  </si>
  <si>
    <t>001-789-735-0191x20492</t>
  </si>
  <si>
    <t>David Pierce</t>
  </si>
  <si>
    <t>Darrell Brown</t>
  </si>
  <si>
    <t>5305 Rodriguez Spring Apt. 160 Samuelmouth, ID 37172</t>
  </si>
  <si>
    <t>Natalie Ortiz</t>
  </si>
  <si>
    <t>Samantha Herrera</t>
  </si>
  <si>
    <t>93708 Brenda Harbors South Joditon, VT 87987</t>
  </si>
  <si>
    <t>+1-442-360-8639x764</t>
  </si>
  <si>
    <t>Becky Perez</t>
  </si>
  <si>
    <t>1773.6000000000001</t>
  </si>
  <si>
    <t>Mason Long</t>
  </si>
  <si>
    <t>72584 Meadows Station New Jessicamouth, WA 81229</t>
  </si>
  <si>
    <t>602.334.5556x369</t>
  </si>
  <si>
    <t>Keith Johnson</t>
  </si>
  <si>
    <t>Rachel Rodriguez</t>
  </si>
  <si>
    <t>23090 Hernandez Island Apt. 008 Phammouth, FL 41421</t>
  </si>
  <si>
    <t>746.280.3818</t>
  </si>
  <si>
    <t>Christopher King</t>
  </si>
  <si>
    <t>689 Angela Spring Robinside, HI 97281</t>
  </si>
  <si>
    <t>Nicole Williamson</t>
  </si>
  <si>
    <t>149 Thomas Mission Briannastad, NM 05006</t>
  </si>
  <si>
    <t>709.141.2538</t>
  </si>
  <si>
    <t>Aaron Long</t>
  </si>
  <si>
    <t>Suzanne Reed</t>
  </si>
  <si>
    <t>8809 Diana Estates Apt. 749 North Paulmouth, NM 53140</t>
  </si>
  <si>
    <t>+1-662-033-7272x00202</t>
  </si>
  <si>
    <t>Cheryl George</t>
  </si>
  <si>
    <t>Jane Taylor</t>
  </si>
  <si>
    <t>004 Chavez Square Apt. 214 South Tina, ME 16063</t>
  </si>
  <si>
    <t>806-705-7056x821</t>
  </si>
  <si>
    <t>Matthew Austin</t>
  </si>
  <si>
    <t>Angelica Munoz</t>
  </si>
  <si>
    <t>4679 Theresa Ports Peterville, IL 58772</t>
  </si>
  <si>
    <t>131-298-5590x331</t>
  </si>
  <si>
    <t>Christina Ramirez</t>
  </si>
  <si>
    <t>Catherine Liu</t>
  </si>
  <si>
    <t>99917 Edwards Camp Port David, IA 54773</t>
  </si>
  <si>
    <t>565-913-9577x6054</t>
  </si>
  <si>
    <t>John Adams</t>
  </si>
  <si>
    <t>Tina Gibson</t>
  </si>
  <si>
    <t>8278 Shawn Prairie Port Sarahbury, KY 88712</t>
  </si>
  <si>
    <t>Carla Klein</t>
  </si>
  <si>
    <t>Jacqueline Little</t>
  </si>
  <si>
    <t>5875 Strong Bypass Suite 084 Anthonyton, KY 97012</t>
  </si>
  <si>
    <t>(247)856-6328</t>
  </si>
  <si>
    <t>Derek Richmond</t>
  </si>
  <si>
    <t>Lisa Weaver</t>
  </si>
  <si>
    <t>46545 Davidson Motorway Apt. 562 Zhangbury, AR 43641</t>
  </si>
  <si>
    <t>(043)507-0277</t>
  </si>
  <si>
    <t>Brandon Gibson</t>
  </si>
  <si>
    <t>Megan Moore</t>
  </si>
  <si>
    <t>44160 Troy Village Brendaville, OK 14437</t>
  </si>
  <si>
    <t>238.399.0543x44292</t>
  </si>
  <si>
    <t>Roy Hudson</t>
  </si>
  <si>
    <t>Ann Sexton</t>
  </si>
  <si>
    <t>431 Lucas Glen Apt. 409 South Dustin, DE 35860</t>
  </si>
  <si>
    <t>(475)078-8882</t>
  </si>
  <si>
    <t>Leslie Garcia</t>
  </si>
  <si>
    <t>Paul Martin</t>
  </si>
  <si>
    <t>301 Stevens Summit Suite 916 Lake Williamfort, IA 29619</t>
  </si>
  <si>
    <t>743-465-6684</t>
  </si>
  <si>
    <t>Anna Golden</t>
  </si>
  <si>
    <t>Stephanie Miller MD</t>
  </si>
  <si>
    <t>2119 Casey Place Suite 220 East Cassandramouth, NC 99569</t>
  </si>
  <si>
    <t>561-170-0638x923</t>
  </si>
  <si>
    <t>Alicia Serrano</t>
  </si>
  <si>
    <t>Kristin Orozco</t>
  </si>
  <si>
    <t>636 Thomas Haven Suite 646 Sullivanville, NC 70839</t>
  </si>
  <si>
    <t>052.858.7580x229</t>
  </si>
  <si>
    <t>Marcus Thompson</t>
  </si>
  <si>
    <t>Matthew Goodwin</t>
  </si>
  <si>
    <t>USNV Harris FPO AP 33459</t>
  </si>
  <si>
    <t>001-154-166-2838</t>
  </si>
  <si>
    <t>Amanda Becker</t>
  </si>
  <si>
    <t>Amy Mccoy</t>
  </si>
  <si>
    <t>0532 Tanya Corners Apt. 553 Lake Chad, WY 82844</t>
  </si>
  <si>
    <t>Adam Miller</t>
  </si>
  <si>
    <t>Robert Bartlett</t>
  </si>
  <si>
    <t>38201 Bryant Ports South Amber, MA 66911</t>
  </si>
  <si>
    <t>Allen Maxwell</t>
  </si>
  <si>
    <t>Zachary Oconnell</t>
  </si>
  <si>
    <t>9502 Vanessa Cape South Donna, AK 71235</t>
  </si>
  <si>
    <t>001-908-701-2916x4065</t>
  </si>
  <si>
    <t>Richard Morrison</t>
  </si>
  <si>
    <t>April Johnson</t>
  </si>
  <si>
    <t>198 Stephen Via North Bonnie, NM 19191</t>
  </si>
  <si>
    <t>001-819-4546</t>
  </si>
  <si>
    <t>Deborah Anderson</t>
  </si>
  <si>
    <t>Justin Summers</t>
  </si>
  <si>
    <t>8992 Rivera Squares Nicholasbury, ND 16794</t>
  </si>
  <si>
    <t>001-188-504-7918</t>
  </si>
  <si>
    <t>Jason Hamilton</t>
  </si>
  <si>
    <t>Sean Rogers</t>
  </si>
  <si>
    <t>9408 Castillo Squares Jeffburgh, OH 43060</t>
  </si>
  <si>
    <t>(585)470-4529</t>
  </si>
  <si>
    <t>Kyle Wright</t>
  </si>
  <si>
    <t>Ian Johnson</t>
  </si>
  <si>
    <t>0858 Darrell Mission Apt. 665 South Reginaldside, AZ 52585</t>
  </si>
  <si>
    <t>+1-449-606-1953x7310</t>
  </si>
  <si>
    <t>Ricardo Barton</t>
  </si>
  <si>
    <t>Sara Chang</t>
  </si>
  <si>
    <t>8960 David Fields Apt. 283 Fergusontown, NM 63719</t>
  </si>
  <si>
    <t>701.070.0544x3863</t>
  </si>
  <si>
    <t>Nicole Martinez</t>
  </si>
  <si>
    <t>Sydney Scott</t>
  </si>
  <si>
    <t>15087 Michael Overpass Oliverland, IL 87351</t>
  </si>
  <si>
    <t>003-354-2541</t>
  </si>
  <si>
    <t>Thomas Carter</t>
  </si>
  <si>
    <t>399.20000000000005</t>
  </si>
  <si>
    <t>Alexis Black MD</t>
  </si>
  <si>
    <t>395 Richard Place Apt. 940 Pricestad, LA 09316</t>
  </si>
  <si>
    <t>056-557-7788x232</t>
  </si>
  <si>
    <t>Kimberly Bauer</t>
  </si>
  <si>
    <t>5910.400000000001</t>
  </si>
  <si>
    <t>Jonathan Ellis</t>
  </si>
  <si>
    <t>PSC 0685, Box 5331 APO AA 97693</t>
  </si>
  <si>
    <t>100.084.4829x067</t>
  </si>
  <si>
    <t>Tammy Gonzalez</t>
  </si>
  <si>
    <t>Emily Lynch</t>
  </si>
  <si>
    <t>284 Hernandez Port Valentineport, HI 05844</t>
  </si>
  <si>
    <t>Paige Hale</t>
  </si>
  <si>
    <t>864.4000000000001</t>
  </si>
  <si>
    <t>Michael Oconnor</t>
  </si>
  <si>
    <t>USS Wood FPO AE 13615</t>
  </si>
  <si>
    <t>(978)067-5090</t>
  </si>
  <si>
    <t>Madison Johnston</t>
  </si>
  <si>
    <t>1644.8000000000002</t>
  </si>
  <si>
    <t>Tyler Boone</t>
  </si>
  <si>
    <t>25930 Hill Island Apt. 804 North Karenland, HI 36934</t>
  </si>
  <si>
    <t>(927)272-4661x90911</t>
  </si>
  <si>
    <t>Daisy Long</t>
  </si>
  <si>
    <t>Courtney Wiggins</t>
  </si>
  <si>
    <t>817 Peter Forges Apt. 790 Kingside, NM 39918</t>
  </si>
  <si>
    <t>+1-206-292-2498x18492</t>
  </si>
  <si>
    <t>Krystal Jones</t>
  </si>
  <si>
    <t>1293.6000000000001</t>
  </si>
  <si>
    <t>Mary Harris</t>
  </si>
  <si>
    <t>4985 Vargas Greens West Kenneth, OR 65805</t>
  </si>
  <si>
    <t>001-292-485-9442x85744</t>
  </si>
  <si>
    <t>Matthew Taylor</t>
  </si>
  <si>
    <t>2787.2000000000003</t>
  </si>
  <si>
    <t>Joshua Dennis</t>
  </si>
  <si>
    <t>3424 Erica Trafficway South Meredith, ND 71917</t>
  </si>
  <si>
    <t>936.361.3630</t>
  </si>
  <si>
    <t>Courtney Webster</t>
  </si>
  <si>
    <t>Allison Hoover</t>
  </si>
  <si>
    <t>67413 George Stream Suite 561 East Jeffreyport, AK 92619</t>
  </si>
  <si>
    <t>+1-833-700-8433x23523</t>
  </si>
  <si>
    <t>Catherine Erickson</t>
  </si>
  <si>
    <t>Benjamin Hall</t>
  </si>
  <si>
    <t>562 Brandon Points New Rebecca, CO 59959</t>
  </si>
  <si>
    <t>+1-105-629-1784x16105</t>
  </si>
  <si>
    <t>James Mendez</t>
  </si>
  <si>
    <t>Dawn Reynolds</t>
  </si>
  <si>
    <t>3244 Ashley Green Apt. 613 Timothyland, RI 70403</t>
  </si>
  <si>
    <t>+1-357-576-7138x53881</t>
  </si>
  <si>
    <t>Emily Shepard</t>
  </si>
  <si>
    <t>Wesley Johnson</t>
  </si>
  <si>
    <t>474 Jordan Hill Apt. 426 Hoodstad, CO 09815</t>
  </si>
  <si>
    <t>(798)802-7987x736</t>
  </si>
  <si>
    <t>Nicole Hodge</t>
  </si>
  <si>
    <t>Tiffany Hampton</t>
  </si>
  <si>
    <t>079 Ramirez Lights Suite 641 Paulside, TN 13790</t>
  </si>
  <si>
    <t>304-553-9692</t>
  </si>
  <si>
    <t>Laura Cook</t>
  </si>
  <si>
    <t>Joseph Gordon</t>
  </si>
  <si>
    <t>0335 Anderson Ville Nancyside, FL 28101</t>
  </si>
  <si>
    <t>263.488.5936</t>
  </si>
  <si>
    <t>Zachary Gillespie</t>
  </si>
  <si>
    <t>Mrs. Dana Clark</t>
  </si>
  <si>
    <t>817 Kara Fort Suite 106 New Josephmouth, NY 33246</t>
  </si>
  <si>
    <t>544-163-4385</t>
  </si>
  <si>
    <t>Gregory Jones</t>
  </si>
  <si>
    <t>Jacqueline Bright</t>
  </si>
  <si>
    <t>608 King Pine Port Davidland, IN 67609</t>
  </si>
  <si>
    <t>966-744-3914x435</t>
  </si>
  <si>
    <t>Travis Garcia</t>
  </si>
  <si>
    <t>Maria Leon</t>
  </si>
  <si>
    <t>PSC 4414, Box 8970 APO AE 89223</t>
  </si>
  <si>
    <t>Tony Martinez</t>
  </si>
  <si>
    <t>Jennifer Wise</t>
  </si>
  <si>
    <t>597 Ramirez Street East Jessicashire, AR 11825</t>
  </si>
  <si>
    <t>001-593-702-8169</t>
  </si>
  <si>
    <t>Jessica Matthews</t>
  </si>
  <si>
    <t>3981.6000000000004</t>
  </si>
  <si>
    <t>Edward Smith</t>
  </si>
  <si>
    <t>456 Lewis Shore Perezshire, NJ 89227</t>
  </si>
  <si>
    <t>Allen Ortega</t>
  </si>
  <si>
    <t>725 Rodriguez Terrace Apt. 876 Trantown, IN 60877</t>
  </si>
  <si>
    <t>Jeremy Harvey</t>
  </si>
  <si>
    <t>Briana Bates</t>
  </si>
  <si>
    <t>8437 Melissa Mountains Jenniferbury, IN 27879</t>
  </si>
  <si>
    <t>001-260-133-6433x4829</t>
  </si>
  <si>
    <t>Gregory Adams</t>
  </si>
  <si>
    <t>Kimberly Miller</t>
  </si>
  <si>
    <t>54070 Walter Points Suite 523 West Billyton, WA 05597</t>
  </si>
  <si>
    <t>259-102-5284x912</t>
  </si>
  <si>
    <t>Dawn Gonzalez</t>
  </si>
  <si>
    <t>7414.400000000001</t>
  </si>
  <si>
    <t>Alan Perez</t>
  </si>
  <si>
    <t>54113 Green Spur Apt. 111 Andrewstad, NV 82675</t>
  </si>
  <si>
    <t>426.537.6321x762</t>
  </si>
  <si>
    <t>Kevin Walker</t>
  </si>
  <si>
    <t>Elizabeth Donaldson</t>
  </si>
  <si>
    <t>Unit 1840 Box 9184 DPO AE 30674</t>
  </si>
  <si>
    <t>880-570-3984x549</t>
  </si>
  <si>
    <t>Tony Gonzalez</t>
  </si>
  <si>
    <t>Alyssa Martin</t>
  </si>
  <si>
    <t>196 Adams Walk Lake Kathrynport, SC 90414</t>
  </si>
  <si>
    <t>001-324-960-6806x4985</t>
  </si>
  <si>
    <t>Martha Robinson</t>
  </si>
  <si>
    <t>Craig Abbott</t>
  </si>
  <si>
    <t>724 Johnson Cove Apt. 609 West Kellymouth, ND 77246</t>
  </si>
  <si>
    <t>027.696.9364x85180</t>
  </si>
  <si>
    <t>Jasmine Potter</t>
  </si>
  <si>
    <t>1433.6000000000001</t>
  </si>
  <si>
    <t>Tracey Allen</t>
  </si>
  <si>
    <t>447 Alexander Forks Johnsonfurt, WY 26994</t>
  </si>
  <si>
    <t>457.542.6385x4690</t>
  </si>
  <si>
    <t>Eric Jones</t>
  </si>
  <si>
    <t>James Vega</t>
  </si>
  <si>
    <t>Unit 7877 Box 7017 DPO AA 53614</t>
  </si>
  <si>
    <t>+1-972-514-6164x6605</t>
  </si>
  <si>
    <t>Daniel Harmon</t>
  </si>
  <si>
    <t>Sarah Rowland</t>
  </si>
  <si>
    <t>6095 Cristian Common East Sandra, PA 23154</t>
  </si>
  <si>
    <t>367-390-8041x02499</t>
  </si>
  <si>
    <t>Mr. Joseph Kelley</t>
  </si>
  <si>
    <t>Lauren Baldwin</t>
  </si>
  <si>
    <t>5902 Danielle Summit Apt. 395 North Michellefurt, NY 92473</t>
  </si>
  <si>
    <t>+1-900-777-5726x499</t>
  </si>
  <si>
    <t>Robyn Gordon</t>
  </si>
  <si>
    <t>Dustin Mclaughlin</t>
  </si>
  <si>
    <t>990 Baldwin Dale Barbarafort, OR 05646</t>
  </si>
  <si>
    <t>+1-489-305-8544x87329</t>
  </si>
  <si>
    <t>Leah Brown</t>
  </si>
  <si>
    <t>Ronald Rose</t>
  </si>
  <si>
    <t>8699 Melanie Shoal Apt. 182 Port Brandon, SC 12093</t>
  </si>
  <si>
    <t>148.638.7384</t>
  </si>
  <si>
    <t>Francisco Wallace</t>
  </si>
  <si>
    <t>50489 Rhonda Way Port Christinaside, MO 00906</t>
  </si>
  <si>
    <t>(512)886-5635x952</t>
  </si>
  <si>
    <t>Jennifer Jones</t>
  </si>
  <si>
    <t>Paul Johnson</t>
  </si>
  <si>
    <t>38696 Tiffany Fork Heatherport, HI 95144</t>
  </si>
  <si>
    <t>001-849-303-4632x726</t>
  </si>
  <si>
    <t>Jamie Hernandez</t>
  </si>
  <si>
    <t>Robert Peters</t>
  </si>
  <si>
    <t>2296 Riley Well New Hannahview, TN 07293</t>
  </si>
  <si>
    <t>854-639-7870x6744</t>
  </si>
  <si>
    <t>Amy Allen</t>
  </si>
  <si>
    <t>John Guerra</t>
  </si>
  <si>
    <t>4854 Williams Port Johnsonberg, MS 69772</t>
  </si>
  <si>
    <t>+1-167-665-5807x42861</t>
  </si>
  <si>
    <t>Victor Wilson</t>
  </si>
  <si>
    <t>Jennifer Barrett</t>
  </si>
  <si>
    <t>0036 Welch Forks Suite 718 Nicolefurt, GA 76037</t>
  </si>
  <si>
    <t>296.413.4695</t>
  </si>
  <si>
    <t>Victoria Gutierrez</t>
  </si>
  <si>
    <t>James Rodriguez</t>
  </si>
  <si>
    <t>682 Meyer Trail Suite 137 East Kimberlybury, WV 36178</t>
  </si>
  <si>
    <t>(069)771-6845x2736</t>
  </si>
  <si>
    <t>William Small</t>
  </si>
  <si>
    <t>Kirk Thompson</t>
  </si>
  <si>
    <t>40334 Leblanc Park Apt. 254 Port Josephshire, HI 02930</t>
  </si>
  <si>
    <t>302.995.4373x4131</t>
  </si>
  <si>
    <t>Ashley Webb</t>
  </si>
  <si>
    <t>221.60000000000002</t>
  </si>
  <si>
    <t>Maria Haley</t>
  </si>
  <si>
    <t>0878 Hector Courts Suite 543 Lake Melissaview, AZ 67716</t>
  </si>
  <si>
    <t>001-401-328-4955x82664</t>
  </si>
  <si>
    <t>Marilyn Johnson</t>
  </si>
  <si>
    <t>Michelle Rodriguez</t>
  </si>
  <si>
    <t>169 Paul Path Apt. 808 Bruceberg, VT 84254</t>
  </si>
  <si>
    <t>477.360.5914x3737</t>
  </si>
  <si>
    <t>Meredith Snyder</t>
  </si>
  <si>
    <t>Joseph Black</t>
  </si>
  <si>
    <t>96860 William Burg Suite 487 West Christophermouth, KY 90313</t>
  </si>
  <si>
    <t>191.876.5882</t>
  </si>
  <si>
    <t>Matthew Jones</t>
  </si>
  <si>
    <t>2581.2000000000003</t>
  </si>
  <si>
    <t>Heather Huang</t>
  </si>
  <si>
    <t>166 Steven Alley North Gregoryside, AL 77412</t>
  </si>
  <si>
    <t>Gary Zimmerman</t>
  </si>
  <si>
    <t>Collin Gallegos</t>
  </si>
  <si>
    <t>621 David Trail Suite 234 Port Danielbury, WV 43239</t>
  </si>
  <si>
    <t>001-436-678-8823x50296</t>
  </si>
  <si>
    <t>Katrina Barrett</t>
  </si>
  <si>
    <t>Harry Mendoza</t>
  </si>
  <si>
    <t>91274 Sarah Pass North Amy, RI 43353</t>
  </si>
  <si>
    <t>830-740-0809x361</t>
  </si>
  <si>
    <t>Amy Perez</t>
  </si>
  <si>
    <t>2817.6000000000004</t>
  </si>
  <si>
    <t>Rachel Day</t>
  </si>
  <si>
    <t>8338 Kennedy Street Apt. 323 New Jennifer, ME 39966</t>
  </si>
  <si>
    <t>636.270.1067</t>
  </si>
  <si>
    <t>Ashley Pineda</t>
  </si>
  <si>
    <t>Connor Anderson</t>
  </si>
  <si>
    <t>06461 May Court Suite 090 North Nicole, CT 86144</t>
  </si>
  <si>
    <t>100.764.9806</t>
  </si>
  <si>
    <t>Amanda Castillo</t>
  </si>
  <si>
    <t>Belinda Ward</t>
  </si>
  <si>
    <t>2742 Raymond Track East Rebecca, WY 63439</t>
  </si>
  <si>
    <t>185-719-0154</t>
  </si>
  <si>
    <t>Meagan Rice</t>
  </si>
  <si>
    <t>Marissa Sheppard</t>
  </si>
  <si>
    <t>7707 Debra Cape Suite 824 Davisfurt, DE 13367</t>
  </si>
  <si>
    <t>0047150312</t>
  </si>
  <si>
    <t>Brittany Trujillo</t>
  </si>
  <si>
    <t>Emily Allen</t>
  </si>
  <si>
    <t>71673 Juan Viaduct Williamside, HI 56430</t>
  </si>
  <si>
    <t>413-337-2112x32603</t>
  </si>
  <si>
    <t>Elizabeth Nguyen</t>
  </si>
  <si>
    <t>682.8000000000001</t>
  </si>
  <si>
    <t>Zachary Coleman</t>
  </si>
  <si>
    <t>624 Norris Union Apt. 033 Michaelberg, DE 63391</t>
  </si>
  <si>
    <t>Jamie Bryan</t>
  </si>
  <si>
    <t>539 Laura Bypass Quinntown, WA 29643</t>
  </si>
  <si>
    <t>158-646-4353x846</t>
  </si>
  <si>
    <t>Cheryl Anderson</t>
  </si>
  <si>
    <t>Melissa Morris</t>
  </si>
  <si>
    <t>387 Rowe Ramp Stephanieburgh, GA 09232</t>
  </si>
  <si>
    <t>716-517-0561x7608</t>
  </si>
  <si>
    <t>Timothy Frazier</t>
  </si>
  <si>
    <t>Michael Jenkins</t>
  </si>
  <si>
    <t>750 Carlos Causeway Suite 575 Martinezfurt, SC 94926</t>
  </si>
  <si>
    <t>219.783.5957</t>
  </si>
  <si>
    <t>Molly Dunlap</t>
  </si>
  <si>
    <t>1673.6000000000001</t>
  </si>
  <si>
    <t>Andrea Burns</t>
  </si>
  <si>
    <t>0681 Jodi Knoll Suite 526 Teresaton, VA 57895</t>
  </si>
  <si>
    <t>001-465-992-4963x0775</t>
  </si>
  <si>
    <t>Randall Norton</t>
  </si>
  <si>
    <t>Dustin Brown</t>
  </si>
  <si>
    <t>605 Tracy Flats Apt. 880 South Jacqueline, ME 99732</t>
  </si>
  <si>
    <t>+1-923-246-5590x9763</t>
  </si>
  <si>
    <t>Pamela Leonard</t>
  </si>
  <si>
    <t>1465.6000000000001</t>
  </si>
  <si>
    <t>2942 Katherine Vista Johnsontown, ID 52571</t>
  </si>
  <si>
    <t>(169)889-9973x421</t>
  </si>
  <si>
    <t>Micheal Crawford</t>
  </si>
  <si>
    <t>Andrew Nelson</t>
  </si>
  <si>
    <t>4989 Cabrera Views Weaverchester, NJ 40502</t>
  </si>
  <si>
    <t>852-068-3660x22237</t>
  </si>
  <si>
    <t>Terry Hensley</t>
  </si>
  <si>
    <t>Jeffrey Gomez</t>
  </si>
  <si>
    <t>844 Smith Islands East Amberfort, WA 40983</t>
  </si>
  <si>
    <t>(097)557-6461x28361</t>
  </si>
  <si>
    <t>Melissa Flowers</t>
  </si>
  <si>
    <t>Francis Norman</t>
  </si>
  <si>
    <t>8007 Kristin Via Lake Michaelport, OK 42131</t>
  </si>
  <si>
    <t>957.636.4245</t>
  </si>
  <si>
    <t>Dr. Michael Powell</t>
  </si>
  <si>
    <t>Cassandra Casey</t>
  </si>
  <si>
    <t>352 Rodriguez Lake Clarkechester, AR 79281</t>
  </si>
  <si>
    <t>188-758-3282x797</t>
  </si>
  <si>
    <t>Matthew George</t>
  </si>
  <si>
    <t>Allison Campbell</t>
  </si>
  <si>
    <t>477 Dennis Mission Apt. 173 Morenoland, WY 16186</t>
  </si>
  <si>
    <t>576.862.7563x27968</t>
  </si>
  <si>
    <t>Brandon Mendez</t>
  </si>
  <si>
    <t>Rachel Perez</t>
  </si>
  <si>
    <t>7019 Smith Squares Starkmouth, KY 37460</t>
  </si>
  <si>
    <t>+1-522-096-5768x54320</t>
  </si>
  <si>
    <t>Daniel Casey</t>
  </si>
  <si>
    <t>Richard Garcia</t>
  </si>
  <si>
    <t>1983 Elizabeth Brook Mckayville, MS 07844</t>
  </si>
  <si>
    <t>459.297.7338</t>
  </si>
  <si>
    <t>Jessica Guerra</t>
  </si>
  <si>
    <t>3513.6000000000004</t>
  </si>
  <si>
    <t>Taylor Morris</t>
  </si>
  <si>
    <t>65421 Sharon River New Michaeltown, AR 81253</t>
  </si>
  <si>
    <t>Joshua Todd</t>
  </si>
  <si>
    <t>Howard Giles</t>
  </si>
  <si>
    <t>338 Blair Loop Apt. 998 Allisonmouth, GA 26594</t>
  </si>
  <si>
    <t>0142174650</t>
  </si>
  <si>
    <t>Barbara Bell</t>
  </si>
  <si>
    <t>2383.2000000000003</t>
  </si>
  <si>
    <t>Michael Thompson</t>
  </si>
  <si>
    <t>291 Smith Circle Suite 784 North David, TN 54044</t>
  </si>
  <si>
    <t>Evan Morgan</t>
  </si>
  <si>
    <t>884.4000000000001</t>
  </si>
  <si>
    <t>Michael Dickerson</t>
  </si>
  <si>
    <t>7462 Andrew Shoal Kaitlynchester, NE 76733</t>
  </si>
  <si>
    <t>001-034-628-2255</t>
  </si>
  <si>
    <t>Benjamin Bailey</t>
  </si>
  <si>
    <t>Steven Bowman</t>
  </si>
  <si>
    <t>588 Lawrence Valleys Port Alyssa, CO 61758</t>
  </si>
  <si>
    <t>288-058-8211x94285</t>
  </si>
  <si>
    <t>Alicia Goodwin</t>
  </si>
  <si>
    <t>Emily Liu</t>
  </si>
  <si>
    <t>3225 Morales Meadows Suite 472 South Stephen, OR 17130</t>
  </si>
  <si>
    <t>+1-343-628-5369x40564</t>
  </si>
  <si>
    <t>Crystal Blair</t>
  </si>
  <si>
    <t>Rachel Warren</t>
  </si>
  <si>
    <t>4640 Santos Neck Katrinastad, NC 63199</t>
  </si>
  <si>
    <t>580-288-9281x7939</t>
  </si>
  <si>
    <t>Michael Cole</t>
  </si>
  <si>
    <t>John Moore</t>
  </si>
  <si>
    <t>72784 Tyler Vista Suite 827 Susanfort, MN 30881</t>
  </si>
  <si>
    <t>079.387.5737x10932</t>
  </si>
  <si>
    <t>Robert Roach</t>
  </si>
  <si>
    <t>239.60000000000002</t>
  </si>
  <si>
    <t>Michael Perez</t>
  </si>
  <si>
    <t>1901 Linda Centers Apt. 853 West Kevin, SC 91300</t>
  </si>
  <si>
    <t>(692)743-8268</t>
  </si>
  <si>
    <t>Madison Berger</t>
  </si>
  <si>
    <t>4198.400000000001</t>
  </si>
  <si>
    <t>Matthew Landry</t>
  </si>
  <si>
    <t>75431 Scott Motorway Amyside, NJ 68061</t>
  </si>
  <si>
    <t>001-630-296-5005</t>
  </si>
  <si>
    <t>Michelle Mueller</t>
  </si>
  <si>
    <t>John Beck</t>
  </si>
  <si>
    <t>11322 Miller Green Donnaside, AK 00769</t>
  </si>
  <si>
    <t>001-042-369-0105x17148</t>
  </si>
  <si>
    <t>Christopher Cobb</t>
  </si>
  <si>
    <t>Anna Williams</t>
  </si>
  <si>
    <t>22577 Vazquez Island Suite 551 Christopherchester, MI 91911</t>
  </si>
  <si>
    <t>193-493-8731x4569</t>
  </si>
  <si>
    <t>Brian Long</t>
  </si>
  <si>
    <t>Courtney Hines</t>
  </si>
  <si>
    <t>90475 Aaron Keys Apt. 295 Weberbury, MT 36635</t>
  </si>
  <si>
    <t>257.626.0023</t>
  </si>
  <si>
    <t>Michael Romero</t>
  </si>
  <si>
    <t>Thomas Reynolds</t>
  </si>
  <si>
    <t>86578 Miller Heights Suite 087 New Michaelville, KS 36499</t>
  </si>
  <si>
    <t>594-979-2381x626</t>
  </si>
  <si>
    <t>Wanda Brown</t>
  </si>
  <si>
    <t>6002.400000000001</t>
  </si>
  <si>
    <t>Derrick Alvarado</t>
  </si>
  <si>
    <t>88188 Nancy Mills Suite 157 Smithmouth, OH 48050</t>
  </si>
  <si>
    <t>Andrew Thomas</t>
  </si>
  <si>
    <t>Tracy Foster</t>
  </si>
  <si>
    <t>9811 Judith Manor North Christinaland, KY 86258</t>
  </si>
  <si>
    <t>+1-073-790-5145x1735</t>
  </si>
  <si>
    <t>Robert Vega</t>
  </si>
  <si>
    <t>6198.400000000001</t>
  </si>
  <si>
    <t>Joseph Burke</t>
  </si>
  <si>
    <t>787 Miller Views Apt. 276 Benjaminview, OK 75937</t>
  </si>
  <si>
    <t>095-809-3234</t>
  </si>
  <si>
    <t>Michael Williams</t>
  </si>
  <si>
    <t>Scott Wright</t>
  </si>
  <si>
    <t>6775 Joshua Curve Kirbystad, ND 57760</t>
  </si>
  <si>
    <t>328-649-7452x195</t>
  </si>
  <si>
    <t>Dr. Angela Olson MD</t>
  </si>
  <si>
    <t>2215.2000000000003</t>
  </si>
  <si>
    <t>Kristina Lewis</t>
  </si>
  <si>
    <t>7517 Howard Knolls Suite 171 Whitefurt, AL 02443</t>
  </si>
  <si>
    <t>Bill Warren</t>
  </si>
  <si>
    <t>Michael Thomas</t>
  </si>
  <si>
    <t>41682 Barnes Mountains Suite 390 North Mistyfort, NH 62237</t>
  </si>
  <si>
    <t>001-322-652-3027</t>
  </si>
  <si>
    <t>Cody Contreras</t>
  </si>
  <si>
    <t>2963.2000000000003</t>
  </si>
  <si>
    <t>Kevin Chen</t>
  </si>
  <si>
    <t>02609 Eugene Views Floresmouth, WI 59627</t>
  </si>
  <si>
    <t>325.577.4029x2559</t>
  </si>
  <si>
    <t>Amy Sanchez</t>
  </si>
  <si>
    <t>Melissa Ward</t>
  </si>
  <si>
    <t>8451 White Hill Tammyberg, NC 29007</t>
  </si>
  <si>
    <t>675.327.0681x08656</t>
  </si>
  <si>
    <t>Makayla Johnson</t>
  </si>
  <si>
    <t>356.40000000000003</t>
  </si>
  <si>
    <t>Wanda Moore</t>
  </si>
  <si>
    <t>2881 Samantha Harbor Apt. 819 South Katherine, AR 23438</t>
  </si>
  <si>
    <t>001-511-324-9869x49371</t>
  </si>
  <si>
    <t>Peter Baldwin</t>
  </si>
  <si>
    <t>Caitlin Callahan</t>
  </si>
  <si>
    <t>124 Krueger Gardens Suite 494 New Theresa, AR 27181</t>
  </si>
  <si>
    <t>161-268-3316</t>
  </si>
  <si>
    <t>Angel Lee</t>
  </si>
  <si>
    <t>Maxwell Nelson</t>
  </si>
  <si>
    <t>96861 Jackson Extension Suite 009 Port Rebecca, IL 86488</t>
  </si>
  <si>
    <t>(009)082-2613</t>
  </si>
  <si>
    <t>Sandra Yates</t>
  </si>
  <si>
    <t>Ms. Vanessa Collins</t>
  </si>
  <si>
    <t>256 Gonzalez Loaf Williambury, CO 48499</t>
  </si>
  <si>
    <t>900-335-9302x7880</t>
  </si>
  <si>
    <t>Jennifer Patterson</t>
  </si>
  <si>
    <t>Michelle Bass</t>
  </si>
  <si>
    <t>Unit 3154 Box 1762 DPO AE 54185</t>
  </si>
  <si>
    <t>094-230-9883</t>
  </si>
  <si>
    <t>Christina Webb</t>
  </si>
  <si>
    <t>Victor Rogers Jr.</t>
  </si>
  <si>
    <t>81725 Johnson Causeway Apt. 752 Munozside, NM 67064</t>
  </si>
  <si>
    <t>Tyler Conrad</t>
  </si>
  <si>
    <t>Seth Ball</t>
  </si>
  <si>
    <t>2972 George Avenue Joview, WI 03051</t>
  </si>
  <si>
    <t>379.496.7130x048</t>
  </si>
  <si>
    <t>Terri May</t>
  </si>
  <si>
    <t>Gregory Lewis</t>
  </si>
  <si>
    <t>313 Potts Vista Suite 807 Cartershire, NY 19891</t>
  </si>
  <si>
    <t>Brandy Miranda</t>
  </si>
  <si>
    <t>Jennifer Ali</t>
  </si>
  <si>
    <t>3745 Thompson Roads Suite 264 Gonzalezstad, NJ 61791</t>
  </si>
  <si>
    <t>042-404-5728</t>
  </si>
  <si>
    <t>Stacy Chavez</t>
  </si>
  <si>
    <t>Matthew White</t>
  </si>
  <si>
    <t>913 Lisa Via Tylerhaven, IA 11247</t>
  </si>
  <si>
    <t>738.108.1778x2776</t>
  </si>
  <si>
    <t>Tyler Young</t>
  </si>
  <si>
    <t>Daniel Shaw MD</t>
  </si>
  <si>
    <t>1452 Christine Shoal Harrisbury, HI 40891</t>
  </si>
  <si>
    <t>(014)976-8563x1377</t>
  </si>
  <si>
    <t>Courtney Chung</t>
  </si>
  <si>
    <t>Ethan Padilla</t>
  </si>
  <si>
    <t>154 Debbie Dam Apt. 896 North Phillipburgh, MD 51658</t>
  </si>
  <si>
    <t>975.667.1756x3486</t>
  </si>
  <si>
    <t>Victoria Golden</t>
  </si>
  <si>
    <t>Justin Robinson</t>
  </si>
  <si>
    <t>63706 Brian Plains Morganberg, TN 15116</t>
  </si>
  <si>
    <t>+1-385-203-0155x5855</t>
  </si>
  <si>
    <t>Shelly Hamilton</t>
  </si>
  <si>
    <t>Brendan Berger</t>
  </si>
  <si>
    <t>3775 Cheryl Center Suite 384 Aprilmouth, NJ 57079</t>
  </si>
  <si>
    <t>846-814-7956x1133</t>
  </si>
  <si>
    <t>Heather Hernandez</t>
  </si>
  <si>
    <t>Alison Davis</t>
  </si>
  <si>
    <t>Unit 5088 Box 4982 DPO AA 80726</t>
  </si>
  <si>
    <t>797.417.9579x330</t>
  </si>
  <si>
    <t>Leslie Coffey</t>
  </si>
  <si>
    <t>Steven Robinson</t>
  </si>
  <si>
    <t>674 Hernandez Plains Suite 095 South Alyssamouth, SD 93312</t>
  </si>
  <si>
    <t>(456)531-6692</t>
  </si>
  <si>
    <t>Timothy Thomas</t>
  </si>
  <si>
    <t>Anna Hardy</t>
  </si>
  <si>
    <t>830 Chambers Branch Zavalaland, DC 89884</t>
  </si>
  <si>
    <t>(891)069-7503x2347</t>
  </si>
  <si>
    <t>Corey Hayes</t>
  </si>
  <si>
    <t>Jordan Hood</t>
  </si>
  <si>
    <t>752 Nelson Roads Port John, SC 86879</t>
  </si>
  <si>
    <t>(921)248-0018x247</t>
  </si>
  <si>
    <t>Molly Mcgee</t>
  </si>
  <si>
    <t>Sandra Conrad</t>
  </si>
  <si>
    <t>75332 Kendra Inlet Clarkside, IN 99947</t>
  </si>
  <si>
    <t>125-638-8602x76433</t>
  </si>
  <si>
    <t>Nicholas Harrison</t>
  </si>
  <si>
    <t>1241.6000000000001</t>
  </si>
  <si>
    <t>Donald King</t>
  </si>
  <si>
    <t>1775 Jill Points Apt. 982 South Toddmouth, MD 27338</t>
  </si>
  <si>
    <t>804-943-6926</t>
  </si>
  <si>
    <t>Patricia Nelson</t>
  </si>
  <si>
    <t>2311.2000000000003</t>
  </si>
  <si>
    <t>Jordan Roberts</t>
  </si>
  <si>
    <t>6793 Justin Ridges Andreaport, NV 17480</t>
  </si>
  <si>
    <t>(085)693-1338x907</t>
  </si>
  <si>
    <t>Sean Johnson</t>
  </si>
  <si>
    <t>7151.200000000001</t>
  </si>
  <si>
    <t>Evan Chase</t>
  </si>
  <si>
    <t>267 Jennifer Squares West Lorichester, MI 37393</t>
  </si>
  <si>
    <t>001-243-155-0163</t>
  </si>
  <si>
    <t>Brian Gross</t>
  </si>
  <si>
    <t>Jessica Dominguez</t>
  </si>
  <si>
    <t>USS Phillips FPO AE 58963</t>
  </si>
  <si>
    <t>307-194-8203</t>
  </si>
  <si>
    <t>Taylor Randolph</t>
  </si>
  <si>
    <t>Michelle Ramirez</t>
  </si>
  <si>
    <t>453 Boyd Crossing South Jonathan, NM 69685</t>
  </si>
  <si>
    <t>732-608-6027</t>
  </si>
  <si>
    <t>Michael Moreno</t>
  </si>
  <si>
    <t>Ana Rivers</t>
  </si>
  <si>
    <t>450 Erik Estate Suite 164 Guzmanfort, WI 00728</t>
  </si>
  <si>
    <t>(654)997-2547x25434</t>
  </si>
  <si>
    <t>Angel Hopkins</t>
  </si>
  <si>
    <t>Dominic Morgan</t>
  </si>
  <si>
    <t>0275 Mack Drives New Laura, NV 99623</t>
  </si>
  <si>
    <t>+1-011-054-1710x4393</t>
  </si>
  <si>
    <t>Olivia Johnson DDS</t>
  </si>
  <si>
    <t>David Gonzalez</t>
  </si>
  <si>
    <t>28639 Joshua Roads Apt. 605 West Jennifer, MO 28763</t>
  </si>
  <si>
    <t>105-491-0325x158</t>
  </si>
  <si>
    <t>Gregory Brown</t>
  </si>
  <si>
    <t>3289.6000000000004</t>
  </si>
  <si>
    <t>Andrea Davis</t>
  </si>
  <si>
    <t>397 Jones Mills Apt. 540 West Stephanie, MA 67694</t>
  </si>
  <si>
    <t>+1-333-019-1509x254</t>
  </si>
  <si>
    <t>Joshua Pace</t>
  </si>
  <si>
    <t>Kenneth Strickland</t>
  </si>
  <si>
    <t>50541 Mosley Union Apt. 508 Nicholasland, TX 23490</t>
  </si>
  <si>
    <t>866-162-3103x84634</t>
  </si>
  <si>
    <t>Jason Curry</t>
  </si>
  <si>
    <t>Robert Mendez</t>
  </si>
  <si>
    <t>49027 Benjamin Inlet Apt. 564 Lake Kristenmouth, AL 87504</t>
  </si>
  <si>
    <t>+1-414-044-9677x3908</t>
  </si>
  <si>
    <t>Jay Conley</t>
  </si>
  <si>
    <t>359.20000000000005</t>
  </si>
  <si>
    <t>Tiffany Marsh</t>
  </si>
  <si>
    <t>4641 Love Isle Collinschester, MS 81926</t>
  </si>
  <si>
    <t>+1-223-828-5521x30721</t>
  </si>
  <si>
    <t>Jocelyn Cook</t>
  </si>
  <si>
    <t>Samuel Farrell</t>
  </si>
  <si>
    <t>PSC 8808, Box 2016 APO AA 36574</t>
  </si>
  <si>
    <t>377.718.7576x3357</t>
  </si>
  <si>
    <t>Matthew Pierce</t>
  </si>
  <si>
    <t>Benjamin Spears</t>
  </si>
  <si>
    <t>585 Kane Parkway Apt. 591 South Javier, TX 63906</t>
  </si>
  <si>
    <t>330-551-2352</t>
  </si>
  <si>
    <t>Deborah Meadows</t>
  </si>
  <si>
    <t>Robert Brown</t>
  </si>
  <si>
    <t>874 Jason Forges New Elizabethmouth, OH 40792</t>
  </si>
  <si>
    <t>001-301-630-6398x504</t>
  </si>
  <si>
    <t>Bryan Gordon</t>
  </si>
  <si>
    <t>Autumn Allen</t>
  </si>
  <si>
    <t>PSC 2714, Box 1244 APO AA 46771</t>
  </si>
  <si>
    <t>610.860.9119x57049</t>
  </si>
  <si>
    <t>John Edwards</t>
  </si>
  <si>
    <t>Loretta James</t>
  </si>
  <si>
    <t>0733 Rebecca Inlet Apt. 210 South Jacqueline, LA 38474</t>
  </si>
  <si>
    <t>(074)960-9513</t>
  </si>
  <si>
    <t>Matthew Osborne</t>
  </si>
  <si>
    <t>Christopher Byrd</t>
  </si>
  <si>
    <t>0139 Reid Union Suite 344 Jessicaside, KS 72565</t>
  </si>
  <si>
    <t>(636)815-1810</t>
  </si>
  <si>
    <t>Brian Walters</t>
  </si>
  <si>
    <t>1475.6000000000001</t>
  </si>
  <si>
    <t>Shelby Davidson</t>
  </si>
  <si>
    <t>773 David Falls Suite 214 Russellburgh, MN 37816</t>
  </si>
  <si>
    <t>(611)305-5544</t>
  </si>
  <si>
    <t>Holly Meyer</t>
  </si>
  <si>
    <t>Nathaniel Fisher</t>
  </si>
  <si>
    <t>37983 Curtis Squares North Jacob, NV 27120</t>
  </si>
  <si>
    <t>Anthony Newman</t>
  </si>
  <si>
    <t>Janice Dickerson</t>
  </si>
  <si>
    <t>0628 David Rest New Steveland, CT 69333</t>
  </si>
  <si>
    <t>Alan Graham</t>
  </si>
  <si>
    <t>Ricky Wright</t>
  </si>
  <si>
    <t>5079 Peter Corners Taylorshire, MT 10399</t>
  </si>
  <si>
    <t>Alexandra Martinez</t>
  </si>
  <si>
    <t>3525.2000000000003</t>
  </si>
  <si>
    <t>Brianna Cortez</t>
  </si>
  <si>
    <t>9621 Nancy Stravenue Suite 324 Lawsonstad, WV 05267</t>
  </si>
  <si>
    <t>Matthew Martinez</t>
  </si>
  <si>
    <t>Gary Welch</t>
  </si>
  <si>
    <t>Unit 3511 Box 3271 DPO AP 45241</t>
  </si>
  <si>
    <t>149.747.7505x0838</t>
  </si>
  <si>
    <t>Theresa Mcclure</t>
  </si>
  <si>
    <t>Ryan Lopez</t>
  </si>
  <si>
    <t>160 Bass Plains Suite 165 Rogersport, ME 76381</t>
  </si>
  <si>
    <t>(325)361-4277x6652</t>
  </si>
  <si>
    <t>Melissa Sandoval</t>
  </si>
  <si>
    <t>Elizabeth Velasquez</t>
  </si>
  <si>
    <t>22555 Landry Mills West Bradleytown, IA 39712</t>
  </si>
  <si>
    <t>506.450.7176</t>
  </si>
  <si>
    <t>Benjamin Ross</t>
  </si>
  <si>
    <t>Andre Allen</t>
  </si>
  <si>
    <t>871 Darren Groves North Dawnshire, AZ 74087</t>
  </si>
  <si>
    <t>410-894-4655x112</t>
  </si>
  <si>
    <t>Michael Rivas</t>
  </si>
  <si>
    <t>Allison Benjamin</t>
  </si>
  <si>
    <t>072 Mathis Terrace Matthewville, NH 38736</t>
  </si>
  <si>
    <t>+1-610-478-7367x8742</t>
  </si>
  <si>
    <t>Troy Love</t>
  </si>
  <si>
    <t>Antonio Lee</t>
  </si>
  <si>
    <t>891 Kelsey Mills Riveraberg, IA 26504</t>
  </si>
  <si>
    <t>Cindy Miller</t>
  </si>
  <si>
    <t>Stephanie Shepard</t>
  </si>
  <si>
    <t>686 Castro Pike Carpentermouth, AR 90886</t>
  </si>
  <si>
    <t>+1-934-669-5189x4200</t>
  </si>
  <si>
    <t>Jacob Larson</t>
  </si>
  <si>
    <t>2119.2000000000003</t>
  </si>
  <si>
    <t>639 Maria Garden Apt. 673 Annettetown, CT 07207</t>
  </si>
  <si>
    <t>595-122-3877</t>
  </si>
  <si>
    <t>Patricia Hill</t>
  </si>
  <si>
    <t>Samantha Shaffer</t>
  </si>
  <si>
    <t>Unit 4466 Box 0520 DPO AP 33575</t>
  </si>
  <si>
    <t>(262)572-7558x599</t>
  </si>
  <si>
    <t>Steven Cunningham</t>
  </si>
  <si>
    <t>Stephanie Jones</t>
  </si>
  <si>
    <t>PSC 6574, Box 2085 APO AA 73381</t>
  </si>
  <si>
    <t>Rachel Cooke</t>
  </si>
  <si>
    <t>Rebecca Vasquez</t>
  </si>
  <si>
    <t>906 Virginia Flats Port Norma, MN 65170</t>
  </si>
  <si>
    <t>(125)732-0328</t>
  </si>
  <si>
    <t>Lisa Reid</t>
  </si>
  <si>
    <t>Kimberly Santos</t>
  </si>
  <si>
    <t>2368 Roberts Light West Christophermouth, PA 51249</t>
  </si>
  <si>
    <t>(017)982-5899</t>
  </si>
  <si>
    <t>Jamie Gallegos</t>
  </si>
  <si>
    <t>Christine Glover</t>
  </si>
  <si>
    <t>USNV Hernandez FPO AA 65719</t>
  </si>
  <si>
    <t>Kimberly Bennett</t>
  </si>
  <si>
    <t>Patricia Martin</t>
  </si>
  <si>
    <t>544 Simpson Motorway Apt. 011 Sheafort, TN 64326</t>
  </si>
  <si>
    <t>001-126-629-8812x932</t>
  </si>
  <si>
    <t>Mr. Anthony Davis</t>
  </si>
  <si>
    <t>1289.6000000000001</t>
  </si>
  <si>
    <t>Angela Hicks</t>
  </si>
  <si>
    <t>363 Alvarado Cliff Apt. 065 North Denise, CT 09137</t>
  </si>
  <si>
    <t>903-161-6112x3022</t>
  </si>
  <si>
    <t>Theresa Zimmerman</t>
  </si>
  <si>
    <t>Ryan Garza</t>
  </si>
  <si>
    <t>Unit 4450 Box 9527 DPO AP 96204</t>
  </si>
  <si>
    <t>051-662-1069</t>
  </si>
  <si>
    <t>Kelly White</t>
  </si>
  <si>
    <t>Cheryl Horn</t>
  </si>
  <si>
    <t>4836 Gina Meadow Spearston, UT 09669</t>
  </si>
  <si>
    <t>001-358-298-4782x60792</t>
  </si>
  <si>
    <t>Jessica Bauer</t>
  </si>
  <si>
    <t>7200 Moore Street Suite 026 South Alexisport, ID 06027</t>
  </si>
  <si>
    <t>(246)464-8603x7405</t>
  </si>
  <si>
    <t>Wendy Rose</t>
  </si>
  <si>
    <t>Richard Stewart</t>
  </si>
  <si>
    <t>9648 Margaret Lodge Jordanshire, MT 53014</t>
  </si>
  <si>
    <t>(064)832-9611</t>
  </si>
  <si>
    <t>Jennifer Avila</t>
  </si>
  <si>
    <t>968 Cody Heights Williamsville, ME 08549</t>
  </si>
  <si>
    <t>+1-076-305-2078x24865</t>
  </si>
  <si>
    <t>Jared Garcia</t>
  </si>
  <si>
    <t>Thomas Snow</t>
  </si>
  <si>
    <t>33507 Julie Expressway New Michaelland, VT 64949</t>
  </si>
  <si>
    <t>+1-679-423-3927x34894</t>
  </si>
  <si>
    <t>Kaitlyn Gonzalez</t>
  </si>
  <si>
    <t>Heidi Cruz</t>
  </si>
  <si>
    <t>7262 Smith Crossing Apt. 085 Courtneychester, GA 42382</t>
  </si>
  <si>
    <t>001-163-711-6418x095</t>
  </si>
  <si>
    <t>Juan Morse</t>
  </si>
  <si>
    <t>Terry Pearson</t>
  </si>
  <si>
    <t>5482 Davis Coves Suite 947 Daniellestad, TX 14630</t>
  </si>
  <si>
    <t>001-320-192-0154x3733</t>
  </si>
  <si>
    <t>Robert Avila</t>
  </si>
  <si>
    <t>Linda Davis</t>
  </si>
  <si>
    <t>66961 Johnson Overpass Suite 681 Rodriguezchester, MN 82760</t>
  </si>
  <si>
    <t>008.555.7387</t>
  </si>
  <si>
    <t>Mrs. Sharon Rivera</t>
  </si>
  <si>
    <t>330.40000000000003</t>
  </si>
  <si>
    <t>Alexandra Perez</t>
  </si>
  <si>
    <t>4200 Reynolds Ways Brianmouth, NY 38494</t>
  </si>
  <si>
    <t>001-016-999-7086x066</t>
  </si>
  <si>
    <t>Alexander Francis</t>
  </si>
  <si>
    <t>3535.2000000000003</t>
  </si>
  <si>
    <t>Amy Miles</t>
  </si>
  <si>
    <t>400 Burke Coves Nicholashaven, NY 85981</t>
  </si>
  <si>
    <t>452-957-5840x98267</t>
  </si>
  <si>
    <t>Clayton Holden</t>
  </si>
  <si>
    <t>Hunter Colon</t>
  </si>
  <si>
    <t>81131 Simpson Trail Hodgeshaven, WA 35772</t>
  </si>
  <si>
    <t>001-887-927-6817x76896</t>
  </si>
  <si>
    <t>3355.2000000000003</t>
  </si>
  <si>
    <t>Tracy Hernandez</t>
  </si>
  <si>
    <t>72711 Tate Turnpike New Reneetown, NC 22515</t>
  </si>
  <si>
    <t>250-290-8703</t>
  </si>
  <si>
    <t>Anthony Humphrey</t>
  </si>
  <si>
    <t>Latoya Jacobson</t>
  </si>
  <si>
    <t>PSC 2506, Box 7852 APO AA 67100</t>
  </si>
  <si>
    <t>Victor Diaz</t>
  </si>
  <si>
    <t>Laura Martin</t>
  </si>
  <si>
    <t>78727 Robinson Manor Suite 221 Kimberlystad, TX 39363</t>
  </si>
  <si>
    <t>+1-365-878-0389x059</t>
  </si>
  <si>
    <t>Calvin Flowers</t>
  </si>
  <si>
    <t>Caitlin Aguilar</t>
  </si>
  <si>
    <t>9988 Bradley Ridges Johnville, NV 54481</t>
  </si>
  <si>
    <t>001-575-968-4825x4529</t>
  </si>
  <si>
    <t>Anita Santos</t>
  </si>
  <si>
    <t>Pamela Johnson</t>
  </si>
  <si>
    <t>674 Sheila Lake South Thomas, CO 17446</t>
  </si>
  <si>
    <t>305-382-4057</t>
  </si>
  <si>
    <t>Michael Tran</t>
  </si>
  <si>
    <t>Jeffrey Reeves</t>
  </si>
  <si>
    <t>7445 Zuniga Forges Waltonbury, UT 17348</t>
  </si>
  <si>
    <t>001-756-945-4902x115</t>
  </si>
  <si>
    <t>Peter Baker</t>
  </si>
  <si>
    <t>Charles White</t>
  </si>
  <si>
    <t>110 White Summit Apt. 236 New Juanport, LA 52182</t>
  </si>
  <si>
    <t>+1-571-574-7059x2529</t>
  </si>
  <si>
    <t>Kimberly Allison</t>
  </si>
  <si>
    <t>Brad Moore</t>
  </si>
  <si>
    <t>13353 Hughes Summit Port Jeffrey, MA 90940</t>
  </si>
  <si>
    <t>(324)497-5179</t>
  </si>
  <si>
    <t>Karen Henderson</t>
  </si>
  <si>
    <t>8796.800000000001</t>
  </si>
  <si>
    <t>Sherry Mcintyre</t>
  </si>
  <si>
    <t>97129 William Motorway Suite 542 Williamshire, WI 68284</t>
  </si>
  <si>
    <t>740-946-4131</t>
  </si>
  <si>
    <t>Vanessa Garza</t>
  </si>
  <si>
    <t>Bobby Miller</t>
  </si>
  <si>
    <t>52078 Kelly Pike Bakerborough, OK 04419</t>
  </si>
  <si>
    <t>Victoria Green</t>
  </si>
  <si>
    <t>1755.6000000000001</t>
  </si>
  <si>
    <t>Vanessa Castro</t>
  </si>
  <si>
    <t>99902 Herrera Summit Apt. 907 Yatesbury, AL 81502</t>
  </si>
  <si>
    <t>246-863-5590x98049</t>
  </si>
  <si>
    <t>Shelly Hoover</t>
  </si>
  <si>
    <t>Jonathan Wells</t>
  </si>
  <si>
    <t>349 Trevino Harbor Suite 564 Owenport, TX 65076</t>
  </si>
  <si>
    <t>189-646-4349x9252</t>
  </si>
  <si>
    <t>Natalie Sampson</t>
  </si>
  <si>
    <t>Julie Harris</t>
  </si>
  <si>
    <t>97793 Antonio Creek North Melinda, DC 39871</t>
  </si>
  <si>
    <t>633-202-2147x96670</t>
  </si>
  <si>
    <t>Jennifer Johnson</t>
  </si>
  <si>
    <t>454.40000000000003</t>
  </si>
  <si>
    <t>James Jacobs</t>
  </si>
  <si>
    <t>PSC 6070, Box 4737 APO AP 53913</t>
  </si>
  <si>
    <t>198.332.7583</t>
  </si>
  <si>
    <t>Tamara Tyler</t>
  </si>
  <si>
    <t>Rebekah Howell</t>
  </si>
  <si>
    <t>75808 Carter Lodge West Davidville, MO 24709</t>
  </si>
  <si>
    <t>Jessica Velez</t>
  </si>
  <si>
    <t>2307.2000000000003</t>
  </si>
  <si>
    <t>Matthew Jackson</t>
  </si>
  <si>
    <t>710 Gregory Springs Suite 783 Rhondaville, CT 50404</t>
  </si>
  <si>
    <t>001-776-801-1259x043</t>
  </si>
  <si>
    <t>Laurie Morris</t>
  </si>
  <si>
    <t>Jack Lopez</t>
  </si>
  <si>
    <t>78863 Gray Underpass Joshuaberg, TX 98602</t>
  </si>
  <si>
    <t>273-152-0162</t>
  </si>
  <si>
    <t>Reginald Fisher</t>
  </si>
  <si>
    <t>Jeffery Yang</t>
  </si>
  <si>
    <t>10025 Griffin Parkways Apt. 216 West Theresa, PA 55747</t>
  </si>
  <si>
    <t>040-475-2891x4922</t>
  </si>
  <si>
    <t>Richard Murphy</t>
  </si>
  <si>
    <t>922.4000000000001</t>
  </si>
  <si>
    <t>Chris Hernandez</t>
  </si>
  <si>
    <t>61350 Crystal Plains West Thomasport, TX 25615</t>
  </si>
  <si>
    <t>(720)092-2073</t>
  </si>
  <si>
    <t>Julie Miller</t>
  </si>
  <si>
    <t>Mary Brown</t>
  </si>
  <si>
    <t>60269 Edward Mountains Suite 545 Lake Joshuaburgh, MT 85951</t>
  </si>
  <si>
    <t>(828)291-0090x49811</t>
  </si>
  <si>
    <t>Jeff Brewer</t>
  </si>
  <si>
    <t>3907.2000000000003</t>
  </si>
  <si>
    <t>Eric Dawson</t>
  </si>
  <si>
    <t>55515 Michael Ports Suite 624 Richardshire, VT 50616</t>
  </si>
  <si>
    <t>Sharon Acosta</t>
  </si>
  <si>
    <t>Erica Moore</t>
  </si>
  <si>
    <t>85131 Alexandra Brook Suite 567 Mackberg, CA 45063</t>
  </si>
  <si>
    <t>764.082.4924x94380</t>
  </si>
  <si>
    <t>William Ingram</t>
  </si>
  <si>
    <t>Suzanne Jones</t>
  </si>
  <si>
    <t>327 Sandra Well Suite 473 New Trevorville, WI 35936</t>
  </si>
  <si>
    <t>(351)553-9609</t>
  </si>
  <si>
    <t>James Nguyen</t>
  </si>
  <si>
    <t>5720.400000000001</t>
  </si>
  <si>
    <t>Jordan Bailey</t>
  </si>
  <si>
    <t>361 Stephen Circle Hamiltonmouth, DE 65653</t>
  </si>
  <si>
    <t>Bethany Jones</t>
  </si>
  <si>
    <t>2367.2000000000003</t>
  </si>
  <si>
    <t>Aimee Jackson</t>
  </si>
  <si>
    <t>024 Andrew View Alistad, ID 13628</t>
  </si>
  <si>
    <t>Clayton Palmer</t>
  </si>
  <si>
    <t>6084.400000000001</t>
  </si>
  <si>
    <t>Nathan Ryan</t>
  </si>
  <si>
    <t>46681 Rangel Inlet New Nicholastown, NY 11158</t>
  </si>
  <si>
    <t>Lisa Wright</t>
  </si>
  <si>
    <t>7302.400000000001</t>
  </si>
  <si>
    <t>Ashley Tucker</t>
  </si>
  <si>
    <t>84887 Hendricks Hollow Suite 479 New Christopherton, CT 39550</t>
  </si>
  <si>
    <t>+1-453-447-8998x92803</t>
  </si>
  <si>
    <t>Kaylee Parrish</t>
  </si>
  <si>
    <t>826.4000000000001</t>
  </si>
  <si>
    <t>Jenna Hall</t>
  </si>
  <si>
    <t>171 Alexander Vista Suite 126 Stevenberg, NC 93880</t>
  </si>
  <si>
    <t>Laura Walsh</t>
  </si>
  <si>
    <t>Alison Cabrera</t>
  </si>
  <si>
    <t>9884 Freeman Creek West Patrick, LA 20608</t>
  </si>
  <si>
    <t>+1-742-411-2052x944</t>
  </si>
  <si>
    <t>Carol Hoffman</t>
  </si>
  <si>
    <t>5478.400000000001</t>
  </si>
  <si>
    <t>Mr. Kyle Copeland II</t>
  </si>
  <si>
    <t>549 Sanders Inlet Coreymouth, NH 69743</t>
  </si>
  <si>
    <t>+1-445-671-1075x610</t>
  </si>
  <si>
    <t>Jessica Johnson</t>
  </si>
  <si>
    <t>Robert Parker</t>
  </si>
  <si>
    <t>54156 Sanders Parkways East Paulside, CA 22477</t>
  </si>
  <si>
    <t>Heather Knapp</t>
  </si>
  <si>
    <t>2605.2000000000003</t>
  </si>
  <si>
    <t>Amanda Goodwin</t>
  </si>
  <si>
    <t>2566 Justin Locks Suite 927 South Davidbury, VA 73521</t>
  </si>
  <si>
    <t>309-925-3753x119</t>
  </si>
  <si>
    <t>William Willis</t>
  </si>
  <si>
    <t>Lisa Ruiz</t>
  </si>
  <si>
    <t>35413 Erik Trace Apt. 095 Porterhaven, IL 92865</t>
  </si>
  <si>
    <t>400.638.9618x5416</t>
  </si>
  <si>
    <t>Julia Jackson</t>
  </si>
  <si>
    <t>612 Wilkinson Vista Apt. 743 South Jenniferbury, OK 04638</t>
  </si>
  <si>
    <t>+1-826-785-7301x92020</t>
  </si>
  <si>
    <t>Reginald Sanders</t>
  </si>
  <si>
    <t>Bryce Little</t>
  </si>
  <si>
    <t>USS Jackson FPO AA 60295</t>
  </si>
  <si>
    <t>+1-412-590-1399x088</t>
  </si>
  <si>
    <t>Rhonda West</t>
  </si>
  <si>
    <t>Todd Rowland</t>
  </si>
  <si>
    <t>24588 Anderson Streets Apt. 795 Aliciatown, FL 63630</t>
  </si>
  <si>
    <t>725.853.4458x8957</t>
  </si>
  <si>
    <t>John Rogers</t>
  </si>
  <si>
    <t>Alicia Ball</t>
  </si>
  <si>
    <t>65506 Welch Locks Garzaberg, GA 17643</t>
  </si>
  <si>
    <t>001-702-665-3220x56202</t>
  </si>
  <si>
    <t>Scott Acevedo</t>
  </si>
  <si>
    <t>Cody Mack</t>
  </si>
  <si>
    <t>701 Wheeler Crossroad Port Nicholasstad, SD 98303</t>
  </si>
  <si>
    <t>522-904-7052</t>
  </si>
  <si>
    <t>Julian Morales</t>
  </si>
  <si>
    <t>427.20000000000005</t>
  </si>
  <si>
    <t>Dr. Kent Olson DVM</t>
  </si>
  <si>
    <t>750 Lisa Trafficway Elizabethport, SC 48089</t>
  </si>
  <si>
    <t>097-825-4931x51948</t>
  </si>
  <si>
    <t>Maria Simmons</t>
  </si>
  <si>
    <t>Tonya Montgomery</t>
  </si>
  <si>
    <t>Unit 0483 Box 9858 DPO AA 33752</t>
  </si>
  <si>
    <t>406-511-3084x9834</t>
  </si>
  <si>
    <t>Gary Shannon</t>
  </si>
  <si>
    <t>1209.6000000000001</t>
  </si>
  <si>
    <t>Andre Phillips</t>
  </si>
  <si>
    <t>02544 Dennis Road East Carolmouth, OR 68366</t>
  </si>
  <si>
    <t>(273)531-8143x936</t>
  </si>
  <si>
    <t>David Robinson</t>
  </si>
  <si>
    <t>Taylor Macdonald</t>
  </si>
  <si>
    <t>USS Walker FPO AA 63160</t>
  </si>
  <si>
    <t>(064)112-5201x1832</t>
  </si>
  <si>
    <t>Michelle Jensen</t>
  </si>
  <si>
    <t>Kimberly Jenkins</t>
  </si>
  <si>
    <t>USNS Harvey FPO AA 11214</t>
  </si>
  <si>
    <t>(552)566-5553</t>
  </si>
  <si>
    <t>Matthew Sanchez</t>
  </si>
  <si>
    <t>Allen Bishop</t>
  </si>
  <si>
    <t>735 Dawson Gateway West Paulaport, FL 29557</t>
  </si>
  <si>
    <t>+1-592-235-2906x977</t>
  </si>
  <si>
    <t>Leonard Stewart</t>
  </si>
  <si>
    <t>3305.6000000000004</t>
  </si>
  <si>
    <t>Patricia Rivers</t>
  </si>
  <si>
    <t>Unit 3639 Box 7080 DPO AA 50877</t>
  </si>
  <si>
    <t>+1-515-320-5858x87913</t>
  </si>
  <si>
    <t>Jaime Morris</t>
  </si>
  <si>
    <t>Gregory Brennan</t>
  </si>
  <si>
    <t>53897 Duane Freeway Apt. 061 North Andrew, FL 71988</t>
  </si>
  <si>
    <t>660-477-0467x00195</t>
  </si>
  <si>
    <t>Antonio Mcclain</t>
  </si>
  <si>
    <t>2279.2000000000003</t>
  </si>
  <si>
    <t>Nicholas Garrett</t>
  </si>
  <si>
    <t>3369 Porter Burgs Apt. 542 Laurenville, FL 77855</t>
  </si>
  <si>
    <t>001-684-034-6833x98170</t>
  </si>
  <si>
    <t>Anna Gonzales</t>
  </si>
  <si>
    <t>8284.800000000001</t>
  </si>
  <si>
    <t>Darrell Yoder</t>
  </si>
  <si>
    <t>58493 Henry Dale Michaelside, VA 83737</t>
  </si>
  <si>
    <t>(159)660-3839x696</t>
  </si>
  <si>
    <t>Mrs. Sandra Smith</t>
  </si>
  <si>
    <t>3755.2000000000003</t>
  </si>
  <si>
    <t>David Williams</t>
  </si>
  <si>
    <t>68151 Valerie Drives Kelleytown, IN 72647</t>
  </si>
  <si>
    <t>481.095.4915</t>
  </si>
  <si>
    <t>Brittany Whitehead</t>
  </si>
  <si>
    <t>9116.800000000001</t>
  </si>
  <si>
    <t>Anna Smith</t>
  </si>
  <si>
    <t>32439 Williams Inlet Lake Josephchester, DC 59986</t>
  </si>
  <si>
    <t>383-749-8979x78985</t>
  </si>
  <si>
    <t>Stephanie Garza</t>
  </si>
  <si>
    <t>Donald Anthony</t>
  </si>
  <si>
    <t>361 Delgado Stream Suite 850 West Michaelbury, WI 06899</t>
  </si>
  <si>
    <t>(075)970-8191x675</t>
  </si>
  <si>
    <t>3481.2000000000003</t>
  </si>
  <si>
    <t>1748 Dalton Loop Toniton, AL 20147</t>
  </si>
  <si>
    <t>280.299.9012x33545</t>
  </si>
  <si>
    <t>Paul Burns</t>
  </si>
  <si>
    <t>Dominique Henderson</t>
  </si>
  <si>
    <t>5272 Ramirez Rest Suite 679 North Aprilland, TN 32695</t>
  </si>
  <si>
    <t>066.004.0446</t>
  </si>
  <si>
    <t>Leah Lynn</t>
  </si>
  <si>
    <t>Molly Norris</t>
  </si>
  <si>
    <t>72060 Christina Forks Apt. 467 Feliciabury, NE 22105</t>
  </si>
  <si>
    <t>001-198-361-5660x78799</t>
  </si>
  <si>
    <t>Stephen Ross</t>
  </si>
  <si>
    <t>1844.8000000000002</t>
  </si>
  <si>
    <t>4582 Wilson Wells North Nicolefort, MN 52071</t>
  </si>
  <si>
    <t>461-999-6747x20036</t>
  </si>
  <si>
    <t>Austin Villarreal</t>
  </si>
  <si>
    <t>Jason Medina</t>
  </si>
  <si>
    <t>511 Henderson Rue East Jenniferville, CA 83342</t>
  </si>
  <si>
    <t>187-975-8412x846</t>
  </si>
  <si>
    <t>Ricardo Hampton</t>
  </si>
  <si>
    <t>3109.2000000000003</t>
  </si>
  <si>
    <t>Renee Gomez</t>
  </si>
  <si>
    <t>166 Mullins Stream North Theresa, AK 44357</t>
  </si>
  <si>
    <t>(606)398-2621x7887</t>
  </si>
  <si>
    <t>Cheyenne Rios</t>
  </si>
  <si>
    <t>Rebecca Robinson</t>
  </si>
  <si>
    <t>500 Parker Fords Johnhaven, DC 12306</t>
  </si>
  <si>
    <t>Destiny Lopez</t>
  </si>
  <si>
    <t>8546 Gross Stream Suite 408 Alexandrabury, MD 14375</t>
  </si>
  <si>
    <t>965.825.8790x560</t>
  </si>
  <si>
    <t>Frederick Vasquez</t>
  </si>
  <si>
    <t>1585.6000000000001</t>
  </si>
  <si>
    <t>Cheryl Arnold</t>
  </si>
  <si>
    <t>PSC 9470, Box 4275 APO AP 02226</t>
  </si>
  <si>
    <t>040.168.3498</t>
  </si>
  <si>
    <t>Debra Daniels</t>
  </si>
  <si>
    <t>Eric Short</t>
  </si>
  <si>
    <t>0878 Andrew Springs Suite 035 Richardstown, IL 70219</t>
  </si>
  <si>
    <t>773-409-6759x364</t>
  </si>
  <si>
    <t>Kevin Davila</t>
  </si>
  <si>
    <t>2989.2000000000003</t>
  </si>
  <si>
    <t>6357 Perkins Square Suite 947 Lake Matthew, WV 39142</t>
  </si>
  <si>
    <t>715.209.6164x6543</t>
  </si>
  <si>
    <t>Denise Garcia</t>
  </si>
  <si>
    <t>Melanie Rodriguez</t>
  </si>
  <si>
    <t>62033 Lane Isle West Mercedes, IL 03595</t>
  </si>
  <si>
    <t>287.449.3778x95087</t>
  </si>
  <si>
    <t>Julie Colon</t>
  </si>
  <si>
    <t>Kathryn Hester PhD</t>
  </si>
  <si>
    <t>2621 Jennifer Junctions Suite 758 North Christianfort, CA 17616</t>
  </si>
  <si>
    <t>+1-578-937-4199x12111</t>
  </si>
  <si>
    <t>Frank Soto</t>
  </si>
  <si>
    <t>Theresa White</t>
  </si>
  <si>
    <t>Unit 0003 Box 6706 DPO AE 66417</t>
  </si>
  <si>
    <t>278-825-3593x16962</t>
  </si>
  <si>
    <t>Wayne Macias</t>
  </si>
  <si>
    <t>3897.6000000000004</t>
  </si>
  <si>
    <t>Lisa George</t>
  </si>
  <si>
    <t>16613 Troy Avenue Blackwellton, ND 13775</t>
  </si>
  <si>
    <t>+1-696-892-4865x6419</t>
  </si>
  <si>
    <t>Brian Craig</t>
  </si>
  <si>
    <t>1308.8000000000002</t>
  </si>
  <si>
    <t>Linda Hughes</t>
  </si>
  <si>
    <t>Unit 5567 Box 0813 DPO AA 40313</t>
  </si>
  <si>
    <t>Duane Macdonald</t>
  </si>
  <si>
    <t>Cheyenne Lee</t>
  </si>
  <si>
    <t>5573 Emma Mountain New Jessica, ID 39556</t>
  </si>
  <si>
    <t>001-930-092-5088</t>
  </si>
  <si>
    <t>Michael Russell</t>
  </si>
  <si>
    <t>Ricky Johnson</t>
  </si>
  <si>
    <t>PSC 0658, Box 1861 APO AE 23564</t>
  </si>
  <si>
    <t>966.706.6600</t>
  </si>
  <si>
    <t>Heidi Roth</t>
  </si>
  <si>
    <t>90344 Michelle Stream East Wendymouth, NY 53675</t>
  </si>
  <si>
    <t>+1-218-566-1288x29167</t>
  </si>
  <si>
    <t>Eddie Villa</t>
  </si>
  <si>
    <t>Dustin Blake</t>
  </si>
  <si>
    <t>341 Herrera Crossing Martinfurt, AK 19666</t>
  </si>
  <si>
    <t>177.373.8159x2247</t>
  </si>
  <si>
    <t>Larry Pierce</t>
  </si>
  <si>
    <t>Peter Mcguire</t>
  </si>
  <si>
    <t>982 Peterson Trace Apt. 722 South Mary, DC 85881</t>
  </si>
  <si>
    <t>Jennifer Larson</t>
  </si>
  <si>
    <t>Jesse Crosby</t>
  </si>
  <si>
    <t>431 Morgan Views Suite 715 Cynthiabury, MI 39641</t>
  </si>
  <si>
    <t>Nicole Holden</t>
  </si>
  <si>
    <t>John Gardner</t>
  </si>
  <si>
    <t>209 Marshall Way Suite 666 South Carrie, MD 17178</t>
  </si>
  <si>
    <t>Ian Ritter</t>
  </si>
  <si>
    <t>Deanna Martin</t>
  </si>
  <si>
    <t>763 Alicia Extensions Brownton, FL 57237</t>
  </si>
  <si>
    <t>001-278-636-7456x08158</t>
  </si>
  <si>
    <t>Fred Hughes</t>
  </si>
  <si>
    <t>Michael Le</t>
  </si>
  <si>
    <t>50276 Troy Fall Suite 677 West Melissaport, TN 45630</t>
  </si>
  <si>
    <t>358-052-5643x246</t>
  </si>
  <si>
    <t>Jason Galvan Jr.</t>
  </si>
  <si>
    <t>Matthew Newman</t>
  </si>
  <si>
    <t>866 Kent Light Andreafort, ME 85239</t>
  </si>
  <si>
    <t>549-282-6186x3835</t>
  </si>
  <si>
    <t>Brian Hudson</t>
  </si>
  <si>
    <t>David Gregory</t>
  </si>
  <si>
    <t>0674 Brandy Valley Lake Brandy, DE 97364</t>
  </si>
  <si>
    <t>Elizabeth Wilson</t>
  </si>
  <si>
    <t>PSC 9115, Box 1207 APO AP 16159</t>
  </si>
  <si>
    <t>William Evans</t>
  </si>
  <si>
    <t>Margaret Rogers</t>
  </si>
  <si>
    <t>3242 Phelps Via Jonesville, PA 79999</t>
  </si>
  <si>
    <t>001-314-553-1619x974</t>
  </si>
  <si>
    <t>Janet Kennedy</t>
  </si>
  <si>
    <t>Debbie Elliott</t>
  </si>
  <si>
    <t>321 Alison Dam Timothyview, TN 47136</t>
  </si>
  <si>
    <t>(954)384-9900x922</t>
  </si>
  <si>
    <t>Diane Aguirre</t>
  </si>
  <si>
    <t>2473.2000000000003</t>
  </si>
  <si>
    <t>Denise Hansen</t>
  </si>
  <si>
    <t>2980 George Locks Katherineport, IA 12715</t>
  </si>
  <si>
    <t>001-051-411-7674x14667</t>
  </si>
  <si>
    <t>Kristen Dawson</t>
  </si>
  <si>
    <t>Eric Gutierrez</t>
  </si>
  <si>
    <t>Unit 4519 Box 1731 DPO AE 93267</t>
  </si>
  <si>
    <t>001-673-051-6040x8028</t>
  </si>
  <si>
    <t>Eric Gregory</t>
  </si>
  <si>
    <t>Nicholas Tate</t>
  </si>
  <si>
    <t>37440 Annette Track Apt. 434 Diazside, AK 10034</t>
  </si>
  <si>
    <t>352-101-3110</t>
  </si>
  <si>
    <t>Suzanne Roberts</t>
  </si>
  <si>
    <t>Charles Anderson</t>
  </si>
  <si>
    <t>7735 Moran Stream Arnoldberg, OK 02617</t>
  </si>
  <si>
    <t>(709)686-7086x0226</t>
  </si>
  <si>
    <t>Jacob Best</t>
  </si>
  <si>
    <t>844.4000000000001</t>
  </si>
  <si>
    <t>Allison Palmer</t>
  </si>
  <si>
    <t>515 Douglas Fields Kylebury, SD 56505</t>
  </si>
  <si>
    <t>(721)603-4558</t>
  </si>
  <si>
    <t>Diane Fisher</t>
  </si>
  <si>
    <t>Caleb Beck</t>
  </si>
  <si>
    <t>Unit 0068 Box 5176 DPO AP 22902</t>
  </si>
  <si>
    <t>457.872.4824x57279</t>
  </si>
  <si>
    <t>Leonard Mayo</t>
  </si>
  <si>
    <t>Antonio Vance</t>
  </si>
  <si>
    <t>94061 Ball Brooks Suite 749 Martinezland, OH 79214</t>
  </si>
  <si>
    <t>561.077.6737x166</t>
  </si>
  <si>
    <t>Reginald Buchanan</t>
  </si>
  <si>
    <t>Katrina Green</t>
  </si>
  <si>
    <t>2169 Max Cliff West Daryl, NE 80135</t>
  </si>
  <si>
    <t>001-563-354-7237x6939</t>
  </si>
  <si>
    <t>Calvin Jefferson</t>
  </si>
  <si>
    <t>1469.6000000000001</t>
  </si>
  <si>
    <t>David Cooper</t>
  </si>
  <si>
    <t>9909 Kara Walks North Laurieland, KY 88151</t>
  </si>
  <si>
    <t>(157)483-4184</t>
  </si>
  <si>
    <t>Jacob Blake</t>
  </si>
  <si>
    <t>Rita Braun</t>
  </si>
  <si>
    <t>074 David Village Suite 232 South Nicole, AZ 91152</t>
  </si>
  <si>
    <t>916.318.1138x705</t>
  </si>
  <si>
    <t>Jamie Graham</t>
  </si>
  <si>
    <t>Gavin Wise</t>
  </si>
  <si>
    <t>444 Melanie Ville North Shawn, NC 10323</t>
  </si>
  <si>
    <t>001-561-846-1262x84381</t>
  </si>
  <si>
    <t>Cassandra Nelson</t>
  </si>
  <si>
    <t>223.60000000000002</t>
  </si>
  <si>
    <t>Ashley French</t>
  </si>
  <si>
    <t>9892 Emily Lakes South Kendra, MA 52888</t>
  </si>
  <si>
    <t>+1-440-293-6953x469</t>
  </si>
  <si>
    <t>Robin Melton</t>
  </si>
  <si>
    <t>Sarah Porter</t>
  </si>
  <si>
    <t>4054 King Meadow Cameronshire, ME 12091</t>
  </si>
  <si>
    <t>209-895-1245</t>
  </si>
  <si>
    <t>Cynthia Walker MD</t>
  </si>
  <si>
    <t>145 Anderson Brooks Stokesburgh, PA 11453</t>
  </si>
  <si>
    <t>954.332.3756</t>
  </si>
  <si>
    <t>Joshua Fowler</t>
  </si>
  <si>
    <t>Elizabeth Ellis</t>
  </si>
  <si>
    <t>0697 Gonzalez Causeway East Jon, GA 47337</t>
  </si>
  <si>
    <t>001-748-353-8632</t>
  </si>
  <si>
    <t>Melissa Freeman</t>
  </si>
  <si>
    <t>Jonathon Burton</t>
  </si>
  <si>
    <t>4974 Wilcox Keys North Patrickton, DC 46427</t>
  </si>
  <si>
    <t>001-960-464-2139x446</t>
  </si>
  <si>
    <t>Brian Stephenson MD</t>
  </si>
  <si>
    <t>Jose Coleman</t>
  </si>
  <si>
    <t>2827 Timothy Greens East Darrell, MN 56868</t>
  </si>
  <si>
    <t>103-607-2341x4428</t>
  </si>
  <si>
    <t>Danielle Davies</t>
  </si>
  <si>
    <t>Amber Hampton</t>
  </si>
  <si>
    <t>0669 Olivia Lane East Loriburgh, MT 96308</t>
  </si>
  <si>
    <t>+1-886-973-6464x77012</t>
  </si>
  <si>
    <t>Denise Rivera</t>
  </si>
  <si>
    <t>7475.200000000001</t>
  </si>
  <si>
    <t>Amanda Gibson</t>
  </si>
  <si>
    <t>625 Victor Square Margaretstad, NM 73308</t>
  </si>
  <si>
    <t>109-156-2973x04674</t>
  </si>
  <si>
    <t>Courtney Morton</t>
  </si>
  <si>
    <t>Pamela Hoover</t>
  </si>
  <si>
    <t>5923 Elizabeth Trail Stevenstad, WV 30236</t>
  </si>
  <si>
    <t>422-501-1784</t>
  </si>
  <si>
    <t>David Wells</t>
  </si>
  <si>
    <t>Scott Burns</t>
  </si>
  <si>
    <t>91073 Gilbert Harbor Melissashire, WY 97158</t>
  </si>
  <si>
    <t>438.851.9738</t>
  </si>
  <si>
    <t>Vanessa Pearson</t>
  </si>
  <si>
    <t>04974 Harvey Expressway North James, MS 29236</t>
  </si>
  <si>
    <t>460.299.3727</t>
  </si>
  <si>
    <t>Daniel Mason</t>
  </si>
  <si>
    <t>Matthew Russell</t>
  </si>
  <si>
    <t>410 Wong Track Suite 638 North Jacqueline, NJ 00660</t>
  </si>
  <si>
    <t>+1-250-530-9449x47060</t>
  </si>
  <si>
    <t>William Lopez</t>
  </si>
  <si>
    <t>Angela Taylor</t>
  </si>
  <si>
    <t>34411 Hodges Corner Apt. 169 Allenmouth, AL 28212</t>
  </si>
  <si>
    <t>068-217-5600</t>
  </si>
  <si>
    <t>Connie Wright</t>
  </si>
  <si>
    <t>Andrew Rangel</t>
  </si>
  <si>
    <t>38677 Daniel Mission Leburgh, NE 56368</t>
  </si>
  <si>
    <t>755.806.7075x6968</t>
  </si>
  <si>
    <t>Samantha Hatfield</t>
  </si>
  <si>
    <t>Christopher Simon</t>
  </si>
  <si>
    <t>010 Lopez Mountain Suite 860 Jonathanshire, KY 84736</t>
  </si>
  <si>
    <t>529.437.3411x6303</t>
  </si>
  <si>
    <t>Noah Hoffman</t>
  </si>
  <si>
    <t>Renee Murphy</t>
  </si>
  <si>
    <t>3628 William Locks Suite 295 East James, MN 62988</t>
  </si>
  <si>
    <t>893-813-5176</t>
  </si>
  <si>
    <t>Heather Peterson</t>
  </si>
  <si>
    <t>Sarah Tucker</t>
  </si>
  <si>
    <t>000 Tyler Coves Suite 325 South Crystalshire, TX 22611</t>
  </si>
  <si>
    <t>Susan Porter</t>
  </si>
  <si>
    <t>Anna Vance</t>
  </si>
  <si>
    <t>890 Sean Highway Apt. 193 Wilkinsmouth, NM 97640</t>
  </si>
  <si>
    <t>001-604-634-6589x06465</t>
  </si>
  <si>
    <t>Linda Knight</t>
  </si>
  <si>
    <t>Daniel Murray</t>
  </si>
  <si>
    <t>4063 Johnson Lakes Suite 327 West Jesseland, IA 76504</t>
  </si>
  <si>
    <t>(607)072-2231</t>
  </si>
  <si>
    <t>Robin Shea</t>
  </si>
  <si>
    <t>David Skinner</t>
  </si>
  <si>
    <t>46143 Carter Pike South Gabriel, IN 50874</t>
  </si>
  <si>
    <t>(974)307-2118x32638</t>
  </si>
  <si>
    <t>Karl Luna</t>
  </si>
  <si>
    <t>Kara Reed</t>
  </si>
  <si>
    <t>8243 White Freeway Apt. 887 Hancockchester, AL 40065</t>
  </si>
  <si>
    <t>Kevin Hardy</t>
  </si>
  <si>
    <t>1329.6000000000001</t>
  </si>
  <si>
    <t>Stephanie Long</t>
  </si>
  <si>
    <t>65173 Rachel Way West Cory, NC 54198</t>
  </si>
  <si>
    <t>+1-636-620-0691x77620</t>
  </si>
  <si>
    <t>Christopher Garcia</t>
  </si>
  <si>
    <t>Glenn Gilbert</t>
  </si>
  <si>
    <t>630 Wendy Fort New Timothy, SC 56797</t>
  </si>
  <si>
    <t>003-991-9111x3363</t>
  </si>
  <si>
    <t>160 Matthew Meadow Apt. 657 West Susan, IN 02242</t>
  </si>
  <si>
    <t>905.188.4364x39281</t>
  </si>
  <si>
    <t>Brenda Hart</t>
  </si>
  <si>
    <t>Guy Owens</t>
  </si>
  <si>
    <t>9099 Mary Estates Apt. 402 Gibsonfurt, ME 04056</t>
  </si>
  <si>
    <t>(999)430-9032x801</t>
  </si>
  <si>
    <t>Erica Williams</t>
  </si>
  <si>
    <t>4694.400000000001</t>
  </si>
  <si>
    <t>Amanda Wong</t>
  </si>
  <si>
    <t>2616 Padilla Heights West Jennifer, NH 91490</t>
  </si>
  <si>
    <t>(789)844-6496</t>
  </si>
  <si>
    <t>Beverly Schultz</t>
  </si>
  <si>
    <t>USNS Murphy FPO AA 82579</t>
  </si>
  <si>
    <t>799.061.9389</t>
  </si>
  <si>
    <t>Brenda Miller</t>
  </si>
  <si>
    <t>4600.400000000001</t>
  </si>
  <si>
    <t>Leslie Martin</t>
  </si>
  <si>
    <t>87495 Thomas Shore Sarahtown, ID 52150</t>
  </si>
  <si>
    <t>(276)411-2959</t>
  </si>
  <si>
    <t>Patrick Cardenas</t>
  </si>
  <si>
    <t>Gregory Davis</t>
  </si>
  <si>
    <t>75820 Michael Oval Danielfurt, WI 44850</t>
  </si>
  <si>
    <t>406-846-2947x731</t>
  </si>
  <si>
    <t>Carla Gregory</t>
  </si>
  <si>
    <t>1882.8000000000002</t>
  </si>
  <si>
    <t>Lauren Dunn</t>
  </si>
  <si>
    <t>799 Lindsay Dale Suite 671 West Shelly, LA 98896</t>
  </si>
  <si>
    <t>(684)871-0492x25303</t>
  </si>
  <si>
    <t>Gene Kelly</t>
  </si>
  <si>
    <t>863 Garcia Run Williamville, MA 04393</t>
  </si>
  <si>
    <t>(894)385-3218x47957</t>
  </si>
  <si>
    <t>John Lynn</t>
  </si>
  <si>
    <t>Maria Holt</t>
  </si>
  <si>
    <t>908 White Gardens Burtonton, RI 53220</t>
  </si>
  <si>
    <t>+1-204-345-2220x8917</t>
  </si>
  <si>
    <t>Paul Jones</t>
  </si>
  <si>
    <t>Roberta Norton</t>
  </si>
  <si>
    <t>3209 Tracey Stream Lake Destiny, CA 17365</t>
  </si>
  <si>
    <t>+1-374-080-4327x1182</t>
  </si>
  <si>
    <t>Miranda Salinas</t>
  </si>
  <si>
    <t>556.8000000000001</t>
  </si>
  <si>
    <t>Lori Smith</t>
  </si>
  <si>
    <t>908 James Summit Craigview, AR 57768</t>
  </si>
  <si>
    <t>930.222.3417x22341</t>
  </si>
  <si>
    <t>Karen Bauer</t>
  </si>
  <si>
    <t>Victoria Holden</t>
  </si>
  <si>
    <t>0531 Wood Land Apt. 551 Espinozachester, NH 26233</t>
  </si>
  <si>
    <t>630.293.6973x18241</t>
  </si>
  <si>
    <t>Adrian Fisher</t>
  </si>
  <si>
    <t>7277.200000000001</t>
  </si>
  <si>
    <t>Veronica Gutierrez</t>
  </si>
  <si>
    <t>6874 Richard Hills Erikland, MO 65603</t>
  </si>
  <si>
    <t>+1-177-377-3281x176</t>
  </si>
  <si>
    <t>Deborah Young</t>
  </si>
  <si>
    <t>Charlotte Jones</t>
  </si>
  <si>
    <t>PSC 3168, Box 1085 APO AE 36380</t>
  </si>
  <si>
    <t>001-618-497-7179x98223</t>
  </si>
  <si>
    <t>Eric Garcia</t>
  </si>
  <si>
    <t>555 Medina Cove Suite 825 East Aaronmouth, SC 24955</t>
  </si>
  <si>
    <t>+1-916-644-4372x81937</t>
  </si>
  <si>
    <t>Bradley Garrison</t>
  </si>
  <si>
    <t>Chad Stewart</t>
  </si>
  <si>
    <t>7783 William Roads Lake Kellyborough, WA 48904</t>
  </si>
  <si>
    <t>564-043-4818x2412</t>
  </si>
  <si>
    <t>Aaron Mendoza</t>
  </si>
  <si>
    <t>Jessica Russell</t>
  </si>
  <si>
    <t>614 Hayes Passage Phillipsburgh, NH 60363</t>
  </si>
  <si>
    <t>545.651.8583x872</t>
  </si>
  <si>
    <t>Emily Khan</t>
  </si>
  <si>
    <t>6076 Stevens Hill Suite 574 Rosemouth, LA 60601</t>
  </si>
  <si>
    <t>Kristi Vasquez</t>
  </si>
  <si>
    <t>Lori Jones</t>
  </si>
  <si>
    <t>713 Jodi Burgs Apt. 300 West Kristie, MA 34983</t>
  </si>
  <si>
    <t>631-025-6626</t>
  </si>
  <si>
    <t>Allison Shepherd</t>
  </si>
  <si>
    <t>Cynthia Montoya</t>
  </si>
  <si>
    <t>423 Thomas Motorway North Ashley, TN 86930</t>
  </si>
  <si>
    <t>(169)007-0374x16287</t>
  </si>
  <si>
    <t>Connie Jones</t>
  </si>
  <si>
    <t>Jennifer Miller</t>
  </si>
  <si>
    <t>9121 Amber Key Nicolasbury, WI 94035</t>
  </si>
  <si>
    <t>829.500.2340</t>
  </si>
  <si>
    <t>Amber Nash</t>
  </si>
  <si>
    <t>Donald Mendez</t>
  </si>
  <si>
    <t>5381 Marquez Route Suite 585 Kimberlyshire, AK 48192</t>
  </si>
  <si>
    <t>610.949.8913x118</t>
  </si>
  <si>
    <t>Christopher Wiley</t>
  </si>
  <si>
    <t>61695 Stafford Rue Suite 165 Port Paulhaven, HI 10482</t>
  </si>
  <si>
    <t>001-032-565-2900x0221</t>
  </si>
  <si>
    <t>Dawn Hardin</t>
  </si>
  <si>
    <t>Sheena Morris</t>
  </si>
  <si>
    <t>5813 Heather Springs Suite 860 Lake Linda, SC 20790</t>
  </si>
  <si>
    <t>714.519.7650</t>
  </si>
  <si>
    <t>Erika Rodriguez</t>
  </si>
  <si>
    <t>Richard Cordova</t>
  </si>
  <si>
    <t>5191 Goodwin Trace Melvinhaven, IN 08593</t>
  </si>
  <si>
    <t>001-552-940-6492x7938</t>
  </si>
  <si>
    <t>Melissa Diaz</t>
  </si>
  <si>
    <t>3275.2000000000003</t>
  </si>
  <si>
    <t>Austin Herrera</t>
  </si>
  <si>
    <t>1505 Brown Coves Suite 003 West Edwin, KY 39851</t>
  </si>
  <si>
    <t>625.103.2227x494</t>
  </si>
  <si>
    <t>Donna Curtis</t>
  </si>
  <si>
    <t>Kimberly Kirk</t>
  </si>
  <si>
    <t>606 Steve Vista Suite 528 Isabellahaven, ME 31117</t>
  </si>
  <si>
    <t>870.791.7240x302</t>
  </si>
  <si>
    <t>Melvin Walsh</t>
  </si>
  <si>
    <t>Mary Ibarra</t>
  </si>
  <si>
    <t>598 Dale Crescent Wattshaven, UT 27285</t>
  </si>
  <si>
    <t>+1-303-652-4830x46848</t>
  </si>
  <si>
    <t>Joanne Fleming</t>
  </si>
  <si>
    <t>Cheryl Patrick</t>
  </si>
  <si>
    <t>278 Good Hollow Apt. 502 Velazquezview, NY 55256</t>
  </si>
  <si>
    <t>001-748-721-7941x3715</t>
  </si>
  <si>
    <t>Eric Atkinson</t>
  </si>
  <si>
    <t>5683.200000000001</t>
  </si>
  <si>
    <t>Michael Pacheco</t>
  </si>
  <si>
    <t>6350 Annette Inlet Apt. 622 Port Charles, GA 96136</t>
  </si>
  <si>
    <t>(096)035-9725x7706</t>
  </si>
  <si>
    <t>Ricardo Fitzgerald</t>
  </si>
  <si>
    <t>Tyler Tran</t>
  </si>
  <si>
    <t>53416 Moreno Turnpike Marquezville, MI 71468</t>
  </si>
  <si>
    <t>001-700-631-2162x794</t>
  </si>
  <si>
    <t>Andre Scott</t>
  </si>
  <si>
    <t>Brian Chen</t>
  </si>
  <si>
    <t>41519 James Stravenue North Denise, CA 28046</t>
  </si>
  <si>
    <t>(881)472-1821x730</t>
  </si>
  <si>
    <t>Rachel Mullen</t>
  </si>
  <si>
    <t>Christy Wagner</t>
  </si>
  <si>
    <t>6064 Contreras Drive Suite 418 Garciastad, FL 22570</t>
  </si>
  <si>
    <t>473.558.1480</t>
  </si>
  <si>
    <t>4442.400000000001</t>
  </si>
  <si>
    <t>Ryan Alexander</t>
  </si>
  <si>
    <t>37101 Raymond Rue Apt. 563 West Paula, DE 60215</t>
  </si>
  <si>
    <t>(324)976-9292</t>
  </si>
  <si>
    <t>Jessica Garza</t>
  </si>
  <si>
    <t>Stacie Combs</t>
  </si>
  <si>
    <t>69341 Brooks Road Mclaughlinhaven, WI 40650</t>
  </si>
  <si>
    <t>001-446-946-0751x73417</t>
  </si>
  <si>
    <t>Mr. Douglas Long</t>
  </si>
  <si>
    <t>7431.200000000001</t>
  </si>
  <si>
    <t>Timothy Vance</t>
  </si>
  <si>
    <t>16066 Gregory Glen Suite 551 North Veronica, MN 08186</t>
  </si>
  <si>
    <t>(036)831-5866x98140</t>
  </si>
  <si>
    <t>Ashley Henson</t>
  </si>
  <si>
    <t>3195.2000000000003</t>
  </si>
  <si>
    <t>Carrie Jones</t>
  </si>
  <si>
    <t>769 Kathleen Spur Apt. 351 North Heather, RI 39428</t>
  </si>
  <si>
    <t>001-036-329-7972x282</t>
  </si>
  <si>
    <t>Sharon Mendoza</t>
  </si>
  <si>
    <t>Jonathan Martin</t>
  </si>
  <si>
    <t>03454 Barker Island Frederickville, CA 50602</t>
  </si>
  <si>
    <t>001-137-327-0758x5740</t>
  </si>
  <si>
    <t>Angel Proctor</t>
  </si>
  <si>
    <t>1047.6000000000001</t>
  </si>
  <si>
    <t>Samuel Moore</t>
  </si>
  <si>
    <t>388 Massey Stream Paulport, OR 18678</t>
  </si>
  <si>
    <t>(417)884-2313x427</t>
  </si>
  <si>
    <t>Mark Valentine</t>
  </si>
  <si>
    <t>Edward Foley</t>
  </si>
  <si>
    <t>47776 Ramsey Fort Suite 811 Lake Justinmouth, MS 10073</t>
  </si>
  <si>
    <t>840-024-4870</t>
  </si>
  <si>
    <t>Tara Johnson</t>
  </si>
  <si>
    <t>Randy Barry</t>
  </si>
  <si>
    <t>081 Anthony Square Suite 695 Kimbury, NC 68156</t>
  </si>
  <si>
    <t>874-433-5304</t>
  </si>
  <si>
    <t>3813.6000000000004</t>
  </si>
  <si>
    <t>William Gutierrez</t>
  </si>
  <si>
    <t>3495 Oneill Fords East Melanietown, NJ 12587</t>
  </si>
  <si>
    <t>Kaitlin Sutton</t>
  </si>
  <si>
    <t>Keith Jackson</t>
  </si>
  <si>
    <t>6380 Douglas Port Suite 568 Floydside, WV 08548</t>
  </si>
  <si>
    <t>546-683-1539x34340</t>
  </si>
  <si>
    <t>Lisa Haas</t>
  </si>
  <si>
    <t>Tracie Thompson</t>
  </si>
  <si>
    <t>6932 Hardin Knolls Mitchellview, CT 08508</t>
  </si>
  <si>
    <t>(468)620-5027x58310</t>
  </si>
  <si>
    <t>Beth Mendoza</t>
  </si>
  <si>
    <t>David Fitzgerald</t>
  </si>
  <si>
    <t>03732 Singh Rapids Suite 397 Port Rebeccashire, MT 95300</t>
  </si>
  <si>
    <t>(417)345-8512x08472</t>
  </si>
  <si>
    <t>Julia Reid</t>
  </si>
  <si>
    <t>Richard Bell</t>
  </si>
  <si>
    <t>95443 Kyle Hollow Suite 317 Jerryville, MT 70839</t>
  </si>
  <si>
    <t>901.582.7322x11940</t>
  </si>
  <si>
    <t>Bryan Rodriguez</t>
  </si>
  <si>
    <t>3477.6000000000004</t>
  </si>
  <si>
    <t>Jamie Evans</t>
  </si>
  <si>
    <t>767 Phillip Streets Suite 334 Lopezborough, SC 58557</t>
  </si>
  <si>
    <t>Katrina Moore</t>
  </si>
  <si>
    <t>Tina Dixon</t>
  </si>
  <si>
    <t>2288 Clark Corners Suite 816 Lake Nicolemouth, SD 98198</t>
  </si>
  <si>
    <t>(989)807-8813x35490</t>
  </si>
  <si>
    <t>Christopher Curry</t>
  </si>
  <si>
    <t>Debra Jimenez</t>
  </si>
  <si>
    <t>4216 Cox Courts West Kevin, OK 65811</t>
  </si>
  <si>
    <t>(990)822-3892</t>
  </si>
  <si>
    <t>Richard Palmer</t>
  </si>
  <si>
    <t>David Hall</t>
  </si>
  <si>
    <t>270 Edwards Highway Andrewville, MT 36305</t>
  </si>
  <si>
    <t>+1-840-325-9137x11193</t>
  </si>
  <si>
    <t>Justin Williams</t>
  </si>
  <si>
    <t>Joshua Carroll</t>
  </si>
  <si>
    <t>546 Andrew Pines Suite 840 Kimhaven, MD 87455</t>
  </si>
  <si>
    <t>(165)924-7567</t>
  </si>
  <si>
    <t>Jared Medina</t>
  </si>
  <si>
    <t>Heidi Jones</t>
  </si>
  <si>
    <t>0233 Leon Loaf West Kentstad, ID 26440</t>
  </si>
  <si>
    <t>860-558-1696</t>
  </si>
  <si>
    <t>Connie Murphy DDS</t>
  </si>
  <si>
    <t>Trevor Duncan</t>
  </si>
  <si>
    <t>Unit 1606 Box 3059 DPO AP 91115</t>
  </si>
  <si>
    <t>+1-629-502-0356x58623</t>
  </si>
  <si>
    <t>Linda Lee</t>
  </si>
  <si>
    <t>Karen Parks</t>
  </si>
  <si>
    <t>46108 Jennifer Course West Logan, HI 76943</t>
  </si>
  <si>
    <t>534-117-8092</t>
  </si>
  <si>
    <t>James Le</t>
  </si>
  <si>
    <t>2231.2000000000003</t>
  </si>
  <si>
    <t>Andrew Davis</t>
  </si>
  <si>
    <t>6927 Sean Forge East Jose, MA 75433</t>
  </si>
  <si>
    <t>001-969-478-5878x754</t>
  </si>
  <si>
    <t>Rebecca Bennett</t>
  </si>
  <si>
    <t>Deborah Mcdaniel</t>
  </si>
  <si>
    <t>11403 Hancock Village Apt. 135 Kevinfurt, ID 68985</t>
  </si>
  <si>
    <t>001-000-667-5904x3061</t>
  </si>
  <si>
    <t>Michael Vaughan</t>
  </si>
  <si>
    <t>Tracy Bass</t>
  </si>
  <si>
    <t>37235 Adrian Spurs Apt. 123 Port Charles, MN 92416</t>
  </si>
  <si>
    <t>604.128.4016x316</t>
  </si>
  <si>
    <t>Kenneth Hayes</t>
  </si>
  <si>
    <t>1520.8000000000002</t>
  </si>
  <si>
    <t>Douglas Johnson</t>
  </si>
  <si>
    <t>665 Patrick Mill Apt. 890 North Michael, NV 86186</t>
  </si>
  <si>
    <t>Michael Martin</t>
  </si>
  <si>
    <t>7971.200000000001</t>
  </si>
  <si>
    <t>Kevin Forbes</t>
  </si>
  <si>
    <t>77276 John Curve Suite 804 Lake Christopherberg, SD 28460</t>
  </si>
  <si>
    <t>+1-170-386-0487x112</t>
  </si>
  <si>
    <t>Brenda Keller</t>
  </si>
  <si>
    <t>Jonathan Clark</t>
  </si>
  <si>
    <t>5416 Hanson Spur Timothyside, SD 70900</t>
  </si>
  <si>
    <t>Ellen Coleman</t>
  </si>
  <si>
    <t>USCGC Ward FPO AE 85241</t>
  </si>
  <si>
    <t>(818)773-8658</t>
  </si>
  <si>
    <t>Gregory Hamilton</t>
  </si>
  <si>
    <t>David Young</t>
  </si>
  <si>
    <t>Unit 1995 Box 0490 DPO AE 37749</t>
  </si>
  <si>
    <t>Shane Erickson</t>
  </si>
  <si>
    <t>Karen Morris</t>
  </si>
  <si>
    <t>2090 Larry Harbors Apt. 645 Rebeccaton, MT 68012</t>
  </si>
  <si>
    <t>916-928-8345</t>
  </si>
  <si>
    <t>Jennifer Sanchez</t>
  </si>
  <si>
    <t>3273.2000000000003</t>
  </si>
  <si>
    <t>Kathryn Dougherty</t>
  </si>
  <si>
    <t>4489 Miller River North Matthew, AZ 38011</t>
  </si>
  <si>
    <t>886-827-5136x4266</t>
  </si>
  <si>
    <t>Marissa Nelson</t>
  </si>
  <si>
    <t>Andrea Ward</t>
  </si>
  <si>
    <t>420 Frye Stream South Pamela, ND 68231</t>
  </si>
  <si>
    <t>Sheila Fuller DVM</t>
  </si>
  <si>
    <t>3401.6000000000004</t>
  </si>
  <si>
    <t>Cynthia Davis</t>
  </si>
  <si>
    <t>492 Sharon Isle Apt. 699 Erinport, RI 08308</t>
  </si>
  <si>
    <t>281.537.5693x730</t>
  </si>
  <si>
    <t>Brenda Wilson</t>
  </si>
  <si>
    <t>Rose Williams</t>
  </si>
  <si>
    <t>765 Cathy Extensions Yoderside, KY 80391</t>
  </si>
  <si>
    <t>Mr. Nicholas Burton</t>
  </si>
  <si>
    <t>Angela Wu</t>
  </si>
  <si>
    <t>10495 Erik Mill Mcbridestad, KS 22649</t>
  </si>
  <si>
    <t>390.071.7667</t>
  </si>
  <si>
    <t>Savannah Morris</t>
  </si>
  <si>
    <t>94981 Charles Rapid New Edwardbury, GA 31777</t>
  </si>
  <si>
    <t>293.979.3966</t>
  </si>
  <si>
    <t>Monica Hernandez</t>
  </si>
  <si>
    <t>Kevin Mcpherson</t>
  </si>
  <si>
    <t>864 Gonzalez Parkway Suite 970 Petersshire, NE 58671</t>
  </si>
  <si>
    <t>001-901-398-3822x321</t>
  </si>
  <si>
    <t>Julie Galvan</t>
  </si>
  <si>
    <t>Matthew Gray</t>
  </si>
  <si>
    <t>96436 Smith Tunnel Apt. 104 Garciahaven, HI 19855</t>
  </si>
  <si>
    <t>001-670-052-2043x888</t>
  </si>
  <si>
    <t>Mark Bean</t>
  </si>
  <si>
    <t>Christopher Pittman</t>
  </si>
  <si>
    <t>2816 Shannon Square Apt. 427 New Jamesfurt, AK 54089</t>
  </si>
  <si>
    <t>910.110.2590</t>
  </si>
  <si>
    <t>Christian Silva</t>
  </si>
  <si>
    <t>982.4000000000001</t>
  </si>
  <si>
    <t>Stephanie Camacho</t>
  </si>
  <si>
    <t>581 Garcia Pass Apt. 288 New Richard, DC 11320</t>
  </si>
  <si>
    <t>(287)218-0108</t>
  </si>
  <si>
    <t>Shannon Wallace</t>
  </si>
  <si>
    <t>Michele Hurst</t>
  </si>
  <si>
    <t>178 Victor Brooks Apt. 371 West Jeremyland, MO 59749</t>
  </si>
  <si>
    <t>912-382-1560</t>
  </si>
  <si>
    <t>Maria Cortez</t>
  </si>
  <si>
    <t>Raymond Tapia</t>
  </si>
  <si>
    <t>439 Amanda Circle Jonathanberg, MO 81422</t>
  </si>
  <si>
    <t>001-956-424-7286</t>
  </si>
  <si>
    <t>Jacqueline Thompson</t>
  </si>
  <si>
    <t>648.8000000000001</t>
  </si>
  <si>
    <t>Anthony Thomas</t>
  </si>
  <si>
    <t>968 Wright Stream Schneiderstad, NC 85899</t>
  </si>
  <si>
    <t>(379)317-7104x9904</t>
  </si>
  <si>
    <t>James Kim</t>
  </si>
  <si>
    <t>Kimberly Duke</t>
  </si>
  <si>
    <t>9027 Jesse Lane Suite 364 Scottstad, RI 50478</t>
  </si>
  <si>
    <t>Kathleen Jones</t>
  </si>
  <si>
    <t>Mr. Jordan Morgan</t>
  </si>
  <si>
    <t>03921 Williams Union Suite 534 Johnmouth, NY 07502</t>
  </si>
  <si>
    <t>455.216.8494x225</t>
  </si>
  <si>
    <t>Justin Mcbride</t>
  </si>
  <si>
    <t>Melissa Cook</t>
  </si>
  <si>
    <t>5518 Ronnie Expressway Apt. 829 Turnertown, TN 53348</t>
  </si>
  <si>
    <t>936.708.1626</t>
  </si>
  <si>
    <t>Connor Harris</t>
  </si>
  <si>
    <t>Glenn Flowers Jr.</t>
  </si>
  <si>
    <t>351 Theresa Lodge Suite 841 Lake Rodney, WA 36153</t>
  </si>
  <si>
    <t>Diana Jackson</t>
  </si>
  <si>
    <t>Kelly Perez</t>
  </si>
  <si>
    <t>6398 David Valley Suite 627 Gayfort, ND 07089</t>
  </si>
  <si>
    <t>Kristen Campbell</t>
  </si>
  <si>
    <t>5233.200000000001</t>
  </si>
  <si>
    <t>Thomas Ramirez</t>
  </si>
  <si>
    <t>6762 Lawrence Creek North Dawnstad, VA 66832</t>
  </si>
  <si>
    <t>(640)061-4549</t>
  </si>
  <si>
    <t>Ruth Young</t>
  </si>
  <si>
    <t>509.20000000000005</t>
  </si>
  <si>
    <t>Robert Cardenas</t>
  </si>
  <si>
    <t>8028 Anthony Valleys Courtneyhaven, MD 42540</t>
  </si>
  <si>
    <t>+1-134-978-8029x402</t>
  </si>
  <si>
    <t>Robert Salazar</t>
  </si>
  <si>
    <t>Maureen Benson</t>
  </si>
  <si>
    <t>1378 Caldwell Crescent Hernandezbury, ME 33310</t>
  </si>
  <si>
    <t>(650)041-9327x4572</t>
  </si>
  <si>
    <t>Alan Graves</t>
  </si>
  <si>
    <t>Brandon Moore</t>
  </si>
  <si>
    <t>593 Becker Mission North Melissashire, SC 23428</t>
  </si>
  <si>
    <t>074.684.6764x7313</t>
  </si>
  <si>
    <t>David Mccann</t>
  </si>
  <si>
    <t>Henry Mora</t>
  </si>
  <si>
    <t>794 Nichole Mountains Suite 832 East Ronald, FL 21691</t>
  </si>
  <si>
    <t>+1-852-366-1813x9027</t>
  </si>
  <si>
    <t>Teresa Davis</t>
  </si>
  <si>
    <t>Kathy Savage</t>
  </si>
  <si>
    <t>481 Torres Crossroad Suite 430 Lake Georgeside, NJ 32060</t>
  </si>
  <si>
    <t>David Huffman</t>
  </si>
  <si>
    <t>Ana Dixon</t>
  </si>
  <si>
    <t>84611 Clark Station Matthewchester, TN 75848</t>
  </si>
  <si>
    <t>887.441.5028x856</t>
  </si>
  <si>
    <t>Steve Nash</t>
  </si>
  <si>
    <t>Kathleen Jackson</t>
  </si>
  <si>
    <t>2253 Michael Haven Apt. 085 New Rachel, AL 71010</t>
  </si>
  <si>
    <t>Sarah Rosales</t>
  </si>
  <si>
    <t>4606.400000000001</t>
  </si>
  <si>
    <t>Jeremy Myers</t>
  </si>
  <si>
    <t>0364 Robert Vista Kyleville, IL 15635</t>
  </si>
  <si>
    <t>(549)715-1082</t>
  </si>
  <si>
    <t>Tammy Becker</t>
  </si>
  <si>
    <t>Breanna Mckinney</t>
  </si>
  <si>
    <t>374 Jessica Ville East Jennifer, VA 19949</t>
  </si>
  <si>
    <t>Karl Bruce</t>
  </si>
  <si>
    <t>8892.800000000001</t>
  </si>
  <si>
    <t>Luis Brown</t>
  </si>
  <si>
    <t>Unit 8154 Box 4998 DPO AA 32078</t>
  </si>
  <si>
    <t>(004)061-6156</t>
  </si>
  <si>
    <t>Jeffrey Ware</t>
  </si>
  <si>
    <t>4025.6000000000004</t>
  </si>
  <si>
    <t>Kristen Harrington</t>
  </si>
  <si>
    <t>913 Eric Cape Apt. 539 Amandaside, WV 05758</t>
  </si>
  <si>
    <t>563.211.0595x65245</t>
  </si>
  <si>
    <t>Kevin Barnes</t>
  </si>
  <si>
    <t>Heather Johnson</t>
  </si>
  <si>
    <t>1684 Bond Overpass Lake Michael, ND 32780</t>
  </si>
  <si>
    <t>089.920.5066x417</t>
  </si>
  <si>
    <t>Eric Oconnor</t>
  </si>
  <si>
    <t>Diana Shannon</t>
  </si>
  <si>
    <t>725 Gomez Unions Apt. 298 Aprilberg, NV 99817</t>
  </si>
  <si>
    <t>(807)753-7457</t>
  </si>
  <si>
    <t>Timothy Bryan</t>
  </si>
  <si>
    <t>4089.6000000000004</t>
  </si>
  <si>
    <t>Elizabeth Wade</t>
  </si>
  <si>
    <t>70561 Clifford Mills Suite 146 Allenview, IL 09703</t>
  </si>
  <si>
    <t>390.860.9213</t>
  </si>
  <si>
    <t>Dylan Miller</t>
  </si>
  <si>
    <t>5158.400000000001</t>
  </si>
  <si>
    <t>Terry Cooper</t>
  </si>
  <si>
    <t>31974 Diaz Village Suite 974 South Anne, HI 67682</t>
  </si>
  <si>
    <t>791.926.6340x514</t>
  </si>
  <si>
    <t>Tiffany Bennett</t>
  </si>
  <si>
    <t>76228 Timothy Garden South Jacob, VA 61675</t>
  </si>
  <si>
    <t>934-561-2292x63080</t>
  </si>
  <si>
    <t>Deanna Navarro</t>
  </si>
  <si>
    <t>8147.200000000001</t>
  </si>
  <si>
    <t>Amy Brown</t>
  </si>
  <si>
    <t>95933 Andrea View Suite 796 Martinezbury, LA 61501</t>
  </si>
  <si>
    <t>396.175.6939</t>
  </si>
  <si>
    <t>Jack Davis</t>
  </si>
  <si>
    <t>1153.6000000000001</t>
  </si>
  <si>
    <t>Christopher Nichols</t>
  </si>
  <si>
    <t>5570 Christina Harbor West Leahfurt, AR 87698</t>
  </si>
  <si>
    <t>567.955.4969x56043</t>
  </si>
  <si>
    <t>Brian Cooper</t>
  </si>
  <si>
    <t>Stephen Thomas</t>
  </si>
  <si>
    <t>1137 Manning Forks Apt. 744 Karlton, IA 14412</t>
  </si>
  <si>
    <t>400-031-1163x82183</t>
  </si>
  <si>
    <t>Kimberly Hinton</t>
  </si>
  <si>
    <t>Tasha Taylor</t>
  </si>
  <si>
    <t>351 Andre Well Georgeport, ND 46416</t>
  </si>
  <si>
    <t>255.302.2689x44654</t>
  </si>
  <si>
    <t>Ann Shaw</t>
  </si>
  <si>
    <t>Thomas Harris</t>
  </si>
  <si>
    <t>0853 Kelly Squares East Linda, PA 87887</t>
  </si>
  <si>
    <t>Harry Bailey</t>
  </si>
  <si>
    <t>640.8000000000001</t>
  </si>
  <si>
    <t>Ashley Parks</t>
  </si>
  <si>
    <t>9214 Angela Prairie Suite 743 Lake Jimmy, CO 44203</t>
  </si>
  <si>
    <t>001-549-664-4314x86963</t>
  </si>
  <si>
    <t>Amber Mills</t>
  </si>
  <si>
    <t>Jessica Chapman</t>
  </si>
  <si>
    <t>4550 Carrie Mills Apt. 235 Lake Josephmouth, NV 05380</t>
  </si>
  <si>
    <t>639-881-7858</t>
  </si>
  <si>
    <t>Frederick Anderson</t>
  </si>
  <si>
    <t>2617.6000000000004</t>
  </si>
  <si>
    <t>Christopher Bradley</t>
  </si>
  <si>
    <t>702 Johnson Wells Catherinefurt, LA 23199</t>
  </si>
  <si>
    <t>147-338-6371</t>
  </si>
  <si>
    <t>Denise Lewis</t>
  </si>
  <si>
    <t>Brandon Lee</t>
  </si>
  <si>
    <t>244 Bonilla Gateway Suite 053 Baileyborough, NY 36336</t>
  </si>
  <si>
    <t>281-120-1809x770</t>
  </si>
  <si>
    <t>Jeffrey Phillips</t>
  </si>
  <si>
    <t>Matthew Walsh</t>
  </si>
  <si>
    <t>8402 Rubio Summit Suite 769 Cookborough, DE 07188</t>
  </si>
  <si>
    <t>(273)334-4155x59444</t>
  </si>
  <si>
    <t>Mario Wright</t>
  </si>
  <si>
    <t>Nathan Buckley</t>
  </si>
  <si>
    <t>30732 Brandon Hill Apt. 719 South Richardmouth, WA 14428</t>
  </si>
  <si>
    <t>496.666.0582</t>
  </si>
  <si>
    <t>Danny Walker</t>
  </si>
  <si>
    <t>Mrs. Michelle Ward MD</t>
  </si>
  <si>
    <t>PSC 9764, Box 8808 APO AE 08934</t>
  </si>
  <si>
    <t>(466)014-7436</t>
  </si>
  <si>
    <t>Kristin Deleon</t>
  </si>
  <si>
    <t>Richard Foster</t>
  </si>
  <si>
    <t>85515 Andrea Passage West Michaelport, WV 74830</t>
  </si>
  <si>
    <t>154.275.5390</t>
  </si>
  <si>
    <t>Kelli Kelley</t>
  </si>
  <si>
    <t>6486.400000000001</t>
  </si>
  <si>
    <t>Sandra Simon</t>
  </si>
  <si>
    <t>43313 Summers Terrace Apt. 350 Dunnchester, NH 51637</t>
  </si>
  <si>
    <t>James Carr</t>
  </si>
  <si>
    <t>Travis Woods</t>
  </si>
  <si>
    <t>17761 Linda Field Benjaminmouth, UT 81366</t>
  </si>
  <si>
    <t>811-802-0678x362</t>
  </si>
  <si>
    <t>Krista Mcknight</t>
  </si>
  <si>
    <t>1897.6000000000001</t>
  </si>
  <si>
    <t>Rebecca Wilson</t>
  </si>
  <si>
    <t>807 Russell Shore Apt. 460 West Steven, ID 87735</t>
  </si>
  <si>
    <t>001-218-354-4113x443</t>
  </si>
  <si>
    <t>James Nash</t>
  </si>
  <si>
    <t>5343 Shelia Well East Jacobside, WY 84206</t>
  </si>
  <si>
    <t>659.085.1949x67069</t>
  </si>
  <si>
    <t>William Jacobson</t>
  </si>
  <si>
    <t>Teresa Blankenship</t>
  </si>
  <si>
    <t>601 Kathryn Club South Sherriland, AR 77642</t>
  </si>
  <si>
    <t>804-396-2671x622</t>
  </si>
  <si>
    <t>Jason Love</t>
  </si>
  <si>
    <t>Karen Martin</t>
  </si>
  <si>
    <t>Unit 9857 Box 1123 DPO AP 52873</t>
  </si>
  <si>
    <t>(760)661-5831x2942</t>
  </si>
  <si>
    <t>Ms. Kristen Hendrix</t>
  </si>
  <si>
    <t>Tyrone Butler</t>
  </si>
  <si>
    <t>Unit 5973 Box 0463 DPO AA 48430</t>
  </si>
  <si>
    <t>+1-337-176-7941x6929</t>
  </si>
  <si>
    <t>Linda Aguirre</t>
  </si>
  <si>
    <t>Ronnie Anderson</t>
  </si>
  <si>
    <t>PSC 2053, Box 0168 APO AE 42437</t>
  </si>
  <si>
    <t>474.858.9874x495</t>
  </si>
  <si>
    <t>Kim Stuart</t>
  </si>
  <si>
    <t>3331.2000000000003</t>
  </si>
  <si>
    <t>Amanda Clarke</t>
  </si>
  <si>
    <t>529 Jessica Isle Apt. 372 Stoneville, RI 71019</t>
  </si>
  <si>
    <t>(408)162-0840x2333</t>
  </si>
  <si>
    <t>Lance Johnson</t>
  </si>
  <si>
    <t>8072.400000000001</t>
  </si>
  <si>
    <t>Heather Shaw</t>
  </si>
  <si>
    <t>5663 Michelle Plain Suite 482 Baldwinberg, PA 88223</t>
  </si>
  <si>
    <t>001-537-301-5777x3041</t>
  </si>
  <si>
    <t>Rebecca Perez</t>
  </si>
  <si>
    <t>Deborah Harper</t>
  </si>
  <si>
    <t>3964 Sonya Pines Apt. 053 Wilsontown, IL 55067</t>
  </si>
  <si>
    <t>593-838-0899x611</t>
  </si>
  <si>
    <t>Bryan Smith</t>
  </si>
  <si>
    <t>Carrie Gutierrez</t>
  </si>
  <si>
    <t>9990 Jason Station North Amanda, MN 75167</t>
  </si>
  <si>
    <t>+1-133-389-3161x05343</t>
  </si>
  <si>
    <t>Patricia Scott</t>
  </si>
  <si>
    <t>Ryan Johnson</t>
  </si>
  <si>
    <t>52094 Eileen Valley Suite 321 Port Hannahton, VA 05328</t>
  </si>
  <si>
    <t>919.315.1761x036</t>
  </si>
  <si>
    <t>David Ward</t>
  </si>
  <si>
    <t>Randall Nelson Jr.</t>
  </si>
  <si>
    <t>4360 Skinner Parkway East Johnhaven, KS 19261</t>
  </si>
  <si>
    <t>129.155.2262x636</t>
  </si>
  <si>
    <t>Michelle Goodman</t>
  </si>
  <si>
    <t>Erika Schneider</t>
  </si>
  <si>
    <t>50758 Gray Run East Paul, KS 10549</t>
  </si>
  <si>
    <t>416-292-0801x527</t>
  </si>
  <si>
    <t>Rebecca Thompson</t>
  </si>
  <si>
    <t>Teresa Wright</t>
  </si>
  <si>
    <t>PSC 1294, Box 6519 APO AP 70679</t>
  </si>
  <si>
    <t>001-902-100-4839</t>
  </si>
  <si>
    <t>Jared Pearson</t>
  </si>
  <si>
    <t>7935.200000000001</t>
  </si>
  <si>
    <t>Melissa Edwards</t>
  </si>
  <si>
    <t>271 Michael Fort Stewartshire, OH 90288</t>
  </si>
  <si>
    <t>001-195-052-4742x75707</t>
  </si>
  <si>
    <t>Rachel Allen</t>
  </si>
  <si>
    <t>Jodi Kaiser</t>
  </si>
  <si>
    <t>USNS Hogan FPO AP 92030</t>
  </si>
  <si>
    <t>001-112-370-4494x84303</t>
  </si>
  <si>
    <t>Denise Hanson</t>
  </si>
  <si>
    <t>Rachel Cabrera</t>
  </si>
  <si>
    <t>Unit 3336 Box 6965 DPO AP 75217</t>
  </si>
  <si>
    <t>+1-352-910-8499x378</t>
  </si>
  <si>
    <t>Kelly Ramos</t>
  </si>
  <si>
    <t>George Sandoval</t>
  </si>
  <si>
    <t>18667 Levy Neck Apt. 733 Bentontown, WV 88487</t>
  </si>
  <si>
    <t>682.666.0892</t>
  </si>
  <si>
    <t>Cole Compton</t>
  </si>
  <si>
    <t>6999 Schultz Lane Suite 091 Erikville, TN 92473</t>
  </si>
  <si>
    <t>001-202-969-3805</t>
  </si>
  <si>
    <t>Damon Hudson</t>
  </si>
  <si>
    <t>Melissa Watson</t>
  </si>
  <si>
    <t>042 Christina Gardens Wagnermouth, CO 23988</t>
  </si>
  <si>
    <t>047-452-3634</t>
  </si>
  <si>
    <t>Mary Waters</t>
  </si>
  <si>
    <t>Mrs. Lisa Mejia</t>
  </si>
  <si>
    <t>38496 Lee Ramp New Michelle, WY 31046</t>
  </si>
  <si>
    <t>(992)501-5270</t>
  </si>
  <si>
    <t>Thomas Kelley</t>
  </si>
  <si>
    <t>Craig Robbins</t>
  </si>
  <si>
    <t>USS Ramirez FPO AE 20564</t>
  </si>
  <si>
    <t>592-300-5214</t>
  </si>
  <si>
    <t>Gabrielle Boyer</t>
  </si>
  <si>
    <t>Angela Walker</t>
  </si>
  <si>
    <t>PSC 6927, Box 2754 APO AA 12929</t>
  </si>
  <si>
    <t>511.298.5614</t>
  </si>
  <si>
    <t>Kayla Craig</t>
  </si>
  <si>
    <t>Jim Taylor</t>
  </si>
  <si>
    <t>22727 Johnson Parkways South Sharon, MN 81781</t>
  </si>
  <si>
    <t>001-840-575-5762x88699</t>
  </si>
  <si>
    <t>Blake Briggs</t>
  </si>
  <si>
    <t>John Nelson</t>
  </si>
  <si>
    <t>3716 Anthony Expressway Apt. 986 Mezaville, NE 15981</t>
  </si>
  <si>
    <t>065.473.6875x364</t>
  </si>
  <si>
    <t>Michele Gutierrez</t>
  </si>
  <si>
    <t>Scott Perkins</t>
  </si>
  <si>
    <t>2702 Lawrence Rapid Suite 872 Grantton, LA 90495</t>
  </si>
  <si>
    <t>(397)973-0628</t>
  </si>
  <si>
    <t>Drew Herrera</t>
  </si>
  <si>
    <t>Daniel Taylor</t>
  </si>
  <si>
    <t>554 Clayton Islands Apt. 176 Aprilville, TN 26945</t>
  </si>
  <si>
    <t>(721)801-0361x800</t>
  </si>
  <si>
    <t>Jennifer Evans</t>
  </si>
  <si>
    <t>Robert Murray</t>
  </si>
  <si>
    <t>9639 Marvin Lodge Suite 545 Nicholastown, CT 19576</t>
  </si>
  <si>
    <t>+1-510-318-2679x278</t>
  </si>
  <si>
    <t>Lauren Bishop</t>
  </si>
  <si>
    <t>922.8000000000001</t>
  </si>
  <si>
    <t>Eric Meza</t>
  </si>
  <si>
    <t>479 Barbara Place Suite 014 Rubenport, KS 44586</t>
  </si>
  <si>
    <t>Joan Mahoney</t>
  </si>
  <si>
    <t>Catherine Crawford</t>
  </si>
  <si>
    <t>9357 Rich Wells Apt. 588 South Alexa, CA 30631</t>
  </si>
  <si>
    <t>Sabrina Nelson</t>
  </si>
  <si>
    <t>4231 Darren Mountain Suite 382 Davidhaven, DC 40908</t>
  </si>
  <si>
    <t>910-396-5559x012</t>
  </si>
  <si>
    <t>Russell Rhodes</t>
  </si>
  <si>
    <t>Isaac Hill</t>
  </si>
  <si>
    <t>93240 Latoya Village Patriciatown, IL 11021</t>
  </si>
  <si>
    <t>306.163.5865x4854</t>
  </si>
  <si>
    <t>Jeffrey Sutton</t>
  </si>
  <si>
    <t>Elizabeth Bates</t>
  </si>
  <si>
    <t>0642 Stevens Islands Suite 615 Wallaceburgh, ND 23080</t>
  </si>
  <si>
    <t>Theresa Alvarado</t>
  </si>
  <si>
    <t>Laura Mcdaniel</t>
  </si>
  <si>
    <t>485 Clements Path Apt. 464 Barreramouth, GA 45890</t>
  </si>
  <si>
    <t>880-631-0593</t>
  </si>
  <si>
    <t>Monica Smith</t>
  </si>
  <si>
    <t>0928 Aaron Ford Suite 370 Andreatown, TX 21792</t>
  </si>
  <si>
    <t>001-434-471-0688x5484</t>
  </si>
  <si>
    <t>Mercedes Cohen</t>
  </si>
  <si>
    <t>Suzanne Nelson</t>
  </si>
  <si>
    <t>46294 Richard Corner Williamsborough, FL 91428</t>
  </si>
  <si>
    <t>(475)180-5877</t>
  </si>
  <si>
    <t>Andrew Ward</t>
  </si>
  <si>
    <t>Anthony Wright</t>
  </si>
  <si>
    <t>2390 Jennifer Key Suite 901 New Haroldland, IL 17501</t>
  </si>
  <si>
    <t>001-732-125-7998</t>
  </si>
  <si>
    <t>Steven Tucker</t>
  </si>
  <si>
    <t>Krista Stanley</t>
  </si>
  <si>
    <t>3164 Shannon Fall Suite 211 Diazton, GA 61822</t>
  </si>
  <si>
    <t>+1-079-682-3804x259</t>
  </si>
  <si>
    <t>Felicia Becker</t>
  </si>
  <si>
    <t>Betty Mueller</t>
  </si>
  <si>
    <t>392 Susan Via Tiffanyburgh, TX 34983</t>
  </si>
  <si>
    <t>909-084-7902x63147</t>
  </si>
  <si>
    <t>Michelle Reeves DVM</t>
  </si>
  <si>
    <t>4934.400000000001</t>
  </si>
  <si>
    <t>James Hill</t>
  </si>
  <si>
    <t>80944 Flores Ports Apt. 923 Sheppardshire, AR 60407</t>
  </si>
  <si>
    <t>+1-638-429-1858x430</t>
  </si>
  <si>
    <t>Kimberly Davidson</t>
  </si>
  <si>
    <t>135 Roy Turnpike Apt. 036 Kingmouth, GA 45481</t>
  </si>
  <si>
    <t>001-739-911-5575x773</t>
  </si>
  <si>
    <t>Jessica Cooper</t>
  </si>
  <si>
    <t>Brian Anderson</t>
  </si>
  <si>
    <t>94782 Wilkins Turnpike Apt. 570 North Dennis, GA 19246</t>
  </si>
  <si>
    <t>718-917-0173x921</t>
  </si>
  <si>
    <t>Patricia Thompson</t>
  </si>
  <si>
    <t>Devon Hensley</t>
  </si>
  <si>
    <t>25608 Sims Run Lake Kennethshire, MI 28152</t>
  </si>
  <si>
    <t>950.685.1491x986</t>
  </si>
  <si>
    <t>Tyler Turner</t>
  </si>
  <si>
    <t>Kelly Berry</t>
  </si>
  <si>
    <t>36358 Logan Lodge Emilybury, MO 27169</t>
  </si>
  <si>
    <t>993.436.3827x841</t>
  </si>
  <si>
    <t>Joshua Abbott</t>
  </si>
  <si>
    <t>1916.8000000000002</t>
  </si>
  <si>
    <t>Adam Matthews</t>
  </si>
  <si>
    <t>Unit 7456 Box 9543 DPO AA 14786</t>
  </si>
  <si>
    <t>(209)478-5288</t>
  </si>
  <si>
    <t>Robert Walker</t>
  </si>
  <si>
    <t>Steven Briggs</t>
  </si>
  <si>
    <t>73314 Albert Avenue Suite 015 Lutzchester, WV 07031</t>
  </si>
  <si>
    <t>+1-645-009-2044x2631</t>
  </si>
  <si>
    <t>Thomas Shepherd</t>
  </si>
  <si>
    <t>Sarah Washington</t>
  </si>
  <si>
    <t>1448 Flores Estate West Alicia, PA 27301</t>
  </si>
  <si>
    <t>+1-386-077-8929x44601</t>
  </si>
  <si>
    <t>Sherry Newman</t>
  </si>
  <si>
    <t>428 Francis Greens West Justinborough, NJ 88330</t>
  </si>
  <si>
    <t>+1-443-849-1227x26489</t>
  </si>
  <si>
    <t>Todd Oliver</t>
  </si>
  <si>
    <t>Alexander Perez</t>
  </si>
  <si>
    <t>552 Amber Cliffs Josephhaven, AL 55842</t>
  </si>
  <si>
    <t>+1-732-656-4986x84088</t>
  </si>
  <si>
    <t>Laura Marshall</t>
  </si>
  <si>
    <t>189 Brandon Wall Apt. 257 North Leonard, ID 67665</t>
  </si>
  <si>
    <t>Carrie Whitaker</t>
  </si>
  <si>
    <t>Isaac Chandler</t>
  </si>
  <si>
    <t>3700 Michelle Hills Suite 517 Glennmouth, CT 15206</t>
  </si>
  <si>
    <t>+1-222-187-1488x20001</t>
  </si>
  <si>
    <t>Victoria Martin</t>
  </si>
  <si>
    <t>6028.400000000001</t>
  </si>
  <si>
    <t>David Jones</t>
  </si>
  <si>
    <t>5748 Emily Road Apt. 157 South Terriland, IA 01820</t>
  </si>
  <si>
    <t>779.997.7824x9711</t>
  </si>
  <si>
    <t>Kimberly Yu</t>
  </si>
  <si>
    <t>Lindsay Ross</t>
  </si>
  <si>
    <t>43030 Gary Villages Apt. 444 Lake Dawn, MI 05436</t>
  </si>
  <si>
    <t>659-216-9688x11090</t>
  </si>
  <si>
    <t>Shawn Ellis</t>
  </si>
  <si>
    <t>Jenna Adams</t>
  </si>
  <si>
    <t>64726 Hess Parkway Englishchester, PA 53695</t>
  </si>
  <si>
    <t>374.005.7011x62752</t>
  </si>
  <si>
    <t>Tammy Velasquez</t>
  </si>
  <si>
    <t>Marilyn Ramirez</t>
  </si>
  <si>
    <t>8630 Crosby Crossroad Apt. 241 South Joelfort, IA 06631</t>
  </si>
  <si>
    <t>795-789-6876x216</t>
  </si>
  <si>
    <t>Michael Ward</t>
  </si>
  <si>
    <t>Oscar Williamson</t>
  </si>
  <si>
    <t>9870 Raymond Spur Suite 499 Stricklandstad, SC 66796</t>
  </si>
  <si>
    <t>207.883.5060x50127</t>
  </si>
  <si>
    <t>Cory Velazquez</t>
  </si>
  <si>
    <t>Andrea Johnson</t>
  </si>
  <si>
    <t>277 Rubio Meadows Apt. 483 North Michael, DC 43408</t>
  </si>
  <si>
    <t>522.247.7374x94568</t>
  </si>
  <si>
    <t>Gary Brown</t>
  </si>
  <si>
    <t>Mary Henry</t>
  </si>
  <si>
    <t>117 King Isle Elizabethborough, NY 07061</t>
  </si>
  <si>
    <t>+1-712-628-6693x309</t>
  </si>
  <si>
    <t>Benjamin Thomas</t>
  </si>
  <si>
    <t>Jasmine Evans</t>
  </si>
  <si>
    <t>03519 Debbie Squares Apt. 120 East Danielle, NY 49593</t>
  </si>
  <si>
    <t>759.794.9000x947</t>
  </si>
  <si>
    <t>Barry Nash</t>
  </si>
  <si>
    <t>Christopher Hawkins</t>
  </si>
  <si>
    <t>PSC 3616, Box 2254 APO AP 54715</t>
  </si>
  <si>
    <t>208.478.9269x96838</t>
  </si>
  <si>
    <t>Kristin Wood</t>
  </si>
  <si>
    <t>16942 Davis Lodge Meganhaven, IL 56086</t>
  </si>
  <si>
    <t>(037)258-7682x70300</t>
  </si>
  <si>
    <t>Trevor Gonzales</t>
  </si>
  <si>
    <t>Michelle Mccarthy</t>
  </si>
  <si>
    <t>4188 Parker Junctions Suite 768 New Ricky, IL 68279</t>
  </si>
  <si>
    <t>788.578.8074x275</t>
  </si>
  <si>
    <t>Misty Harris</t>
  </si>
  <si>
    <t>Nicole Greene</t>
  </si>
  <si>
    <t>7217 Klein Parks Suite 426 Hernandezview, VT 14864</t>
  </si>
  <si>
    <t>712.925.4072</t>
  </si>
  <si>
    <t>Terri Murphy</t>
  </si>
  <si>
    <t>Lauren Pittman</t>
  </si>
  <si>
    <t>95564 Andrea Causeway Suite 797 New James, NJ 35261</t>
  </si>
  <si>
    <t>(651)384-0208</t>
  </si>
  <si>
    <t>Beth Palmer</t>
  </si>
  <si>
    <t>Bobby Moore</t>
  </si>
  <si>
    <t>PSC 1959, Box 2657 APO AA 97686</t>
  </si>
  <si>
    <t>(616)458-3455</t>
  </si>
  <si>
    <t>Allison Roberts</t>
  </si>
  <si>
    <t>Ruben Williams</t>
  </si>
  <si>
    <t>49505 Cody Square Suite 884 Frankland, VA 42993</t>
  </si>
  <si>
    <t>Rodney Parker</t>
  </si>
  <si>
    <t>James Fuentes</t>
  </si>
  <si>
    <t>7519 Jonathan Brook Jamieville, MI 13947</t>
  </si>
  <si>
    <t>341-105-0593x53162</t>
  </si>
  <si>
    <t>Joshua Stokes</t>
  </si>
  <si>
    <t>Rachel Alvarez</t>
  </si>
  <si>
    <t>358 Mendoza Skyway South Frederick, MO 86813</t>
  </si>
  <si>
    <t>(915)837-8380x9914</t>
  </si>
  <si>
    <t>Douglas Christian</t>
  </si>
  <si>
    <t>David Pruitt</t>
  </si>
  <si>
    <t>66835 Patel Lights East Josephview, MO 09274</t>
  </si>
  <si>
    <t>+1-498-682-6881x64898</t>
  </si>
  <si>
    <t>Kenneth Olson</t>
  </si>
  <si>
    <t>Donna Mendoza</t>
  </si>
  <si>
    <t>90789 William Shoal South Tony, HI 05356</t>
  </si>
  <si>
    <t>111.972.0912</t>
  </si>
  <si>
    <t>Scott Davis</t>
  </si>
  <si>
    <t>Kevin Boyle</t>
  </si>
  <si>
    <t>5400 Jones Trail Beckfurt, ME 00922</t>
  </si>
  <si>
    <t>669.828.5220x94718</t>
  </si>
  <si>
    <t>Misty Diaz</t>
  </si>
  <si>
    <t>Joseph Myers</t>
  </si>
  <si>
    <t>90056 Dillon Crescent Apt. 899 Johnton, ID 89174</t>
  </si>
  <si>
    <t>910-861-1166x306</t>
  </si>
  <si>
    <t>James Flores</t>
  </si>
  <si>
    <t>Karen Olson</t>
  </si>
  <si>
    <t>0058 William Avenue New Denisebury, IA 83803</t>
  </si>
  <si>
    <t>066-948-6504</t>
  </si>
  <si>
    <t>Mary Perkins</t>
  </si>
  <si>
    <t>Wendy Walker</t>
  </si>
  <si>
    <t>32053 Franklin Light Ramirezside, CO 32390</t>
  </si>
  <si>
    <t>279.844.3234</t>
  </si>
  <si>
    <t>Teresa Williams</t>
  </si>
  <si>
    <t>Theresa Elliott</t>
  </si>
  <si>
    <t>685 Lacey Fort South Cindy, AK 67517</t>
  </si>
  <si>
    <t>651.757.5995</t>
  </si>
  <si>
    <t>Matthew Mcneil</t>
  </si>
  <si>
    <t>91129 Cindy Plain West Amandashire, MI 24185</t>
  </si>
  <si>
    <t>637.366.4990x12107</t>
  </si>
  <si>
    <t>Gabrielle Fowler</t>
  </si>
  <si>
    <t>Mason Anderson</t>
  </si>
  <si>
    <t>5477 Lawrence Keys Cainfurt, UT 24706</t>
  </si>
  <si>
    <t>681.004.5482x03679</t>
  </si>
  <si>
    <t>Jason Torres</t>
  </si>
  <si>
    <t>4035.2000000000003</t>
  </si>
  <si>
    <t>David Jackson</t>
  </si>
  <si>
    <t>4394 Duarte Glen Apt. 867 Stevensonville, RI 58285</t>
  </si>
  <si>
    <t>Darlene Friedman</t>
  </si>
  <si>
    <t>Martin Matthews</t>
  </si>
  <si>
    <t>Unit 7870 Box 6097 DPO AA 89384</t>
  </si>
  <si>
    <t>+1-103-925-2259x0903</t>
  </si>
  <si>
    <t>Thomas Rodriguez</t>
  </si>
  <si>
    <t>Bradley Mahoney</t>
  </si>
  <si>
    <t>Unit 3215 Box 2879 DPO AE 47930</t>
  </si>
  <si>
    <t>(644)321-0949x89982</t>
  </si>
  <si>
    <t>Kimberly Roach</t>
  </si>
  <si>
    <t>3835.2000000000003</t>
  </si>
  <si>
    <t>Larry Malone</t>
  </si>
  <si>
    <t>023 Clark Corner Kimberlyport, ND 49315</t>
  </si>
  <si>
    <t>(518)798-4366</t>
  </si>
  <si>
    <t>Kathleen Edwards</t>
  </si>
  <si>
    <t>James Stephenson</t>
  </si>
  <si>
    <t>03053 Derrick Plaza Suite 617 Sandrachester, WI 92208</t>
  </si>
  <si>
    <t>001-540-483-1733x1644</t>
  </si>
  <si>
    <t>Emily Roth</t>
  </si>
  <si>
    <t>27243 Michael Gardens Apt. 619 Tamihaven, IA 29742</t>
  </si>
  <si>
    <t>001-838-326-0225x17668</t>
  </si>
  <si>
    <t>John Johnson</t>
  </si>
  <si>
    <t>Kyle Martin</t>
  </si>
  <si>
    <t>80060 Nathan Knoll Walterview, OK 70565</t>
  </si>
  <si>
    <t>035-250-8388</t>
  </si>
  <si>
    <t>David Diaz</t>
  </si>
  <si>
    <t>Paul Stewart</t>
  </si>
  <si>
    <t>11249 Bryan Shoals Suite 574 East John, GA 21307</t>
  </si>
  <si>
    <t>312-369-5953x5534</t>
  </si>
  <si>
    <t>James Cochran</t>
  </si>
  <si>
    <t>Mark Ramsey</t>
  </si>
  <si>
    <t>2732 Davis Dale West Hannahville, AK 11360</t>
  </si>
  <si>
    <t>034-561-8148x2979</t>
  </si>
  <si>
    <t>Kristin Rogers</t>
  </si>
  <si>
    <t>Brandy Paul</t>
  </si>
  <si>
    <t>831 Bryant Burgs South Juliaton, NM 48963</t>
  </si>
  <si>
    <t>611.001.5060</t>
  </si>
  <si>
    <t>Jacob Nguyen</t>
  </si>
  <si>
    <t>Michael Davis</t>
  </si>
  <si>
    <t>2073 Clark Union Apt. 964 Carolfort, CA 68939</t>
  </si>
  <si>
    <t>(106)078-0345x41067</t>
  </si>
  <si>
    <t>Janet Peterson</t>
  </si>
  <si>
    <t>Lisa Shepard</t>
  </si>
  <si>
    <t>02386 Robert Road Lake Joseph, GA 87600</t>
  </si>
  <si>
    <t>322-972-4752x19201</t>
  </si>
  <si>
    <t>Mary Gaines MD</t>
  </si>
  <si>
    <t>10405 Hood Plaza Suite 642 Dianahaven, NM 79382</t>
  </si>
  <si>
    <t>466.107.0500x763</t>
  </si>
  <si>
    <t>Scott Rose</t>
  </si>
  <si>
    <t>James Haas</t>
  </si>
  <si>
    <t>74645 Stanton Valley Suite 816 Rangelburgh, NY 93759</t>
  </si>
  <si>
    <t>(102)890-4078</t>
  </si>
  <si>
    <t>Megan Davenport DDS</t>
  </si>
  <si>
    <t>James Kennedy DDS</t>
  </si>
  <si>
    <t>0016 Rodriguez Turnpike Suite 581 Lake Seantown, MA 46159</t>
  </si>
  <si>
    <t>452.116.1393x7701</t>
  </si>
  <si>
    <t>Sean Morris</t>
  </si>
  <si>
    <t>713 Barbara Forges Port Jessicaport, MT 60257</t>
  </si>
  <si>
    <t>001-797-709-2086x76874</t>
  </si>
  <si>
    <t>John Reyes</t>
  </si>
  <si>
    <t>Samantha Cook</t>
  </si>
  <si>
    <t>09315 Anderson Oval North Stephanieview, MD 97043</t>
  </si>
  <si>
    <t>(244)473-9201</t>
  </si>
  <si>
    <t>Melissa Olsen</t>
  </si>
  <si>
    <t>1657.6000000000001</t>
  </si>
  <si>
    <t>Julian Meyer</t>
  </si>
  <si>
    <t>6449 Snow Burgs Apt. 122 Courtneyhaven, WY 84267</t>
  </si>
  <si>
    <t>+1-270-045-6603x6319</t>
  </si>
  <si>
    <t>Colton Deleon</t>
  </si>
  <si>
    <t>Mark Wright</t>
  </si>
  <si>
    <t>35955 Teresa Junction New Donald, TN 35244</t>
  </si>
  <si>
    <t>681-715-3108x68496</t>
  </si>
  <si>
    <t>Patricia Steele</t>
  </si>
  <si>
    <t>Frank Quinn</t>
  </si>
  <si>
    <t>0532 Pamela Crest South Jasonhaven, KY 03488</t>
  </si>
  <si>
    <t>556-540-3620x3184</t>
  </si>
  <si>
    <t>Martin Woodard</t>
  </si>
  <si>
    <t>6883.200000000001</t>
  </si>
  <si>
    <t>Chelsea Chambers</t>
  </si>
  <si>
    <t>Unit 1667 Box 7242 DPO AA 40553</t>
  </si>
  <si>
    <t>786-307-8256x47725</t>
  </si>
  <si>
    <t>Steven Chambers</t>
  </si>
  <si>
    <t>Daniel Williams</t>
  </si>
  <si>
    <t>3524 Jessica Turnpike Port Sarah, AR 07882</t>
  </si>
  <si>
    <t>(008)889-2379</t>
  </si>
  <si>
    <t>Amber Benjamin</t>
  </si>
  <si>
    <t>914.4000000000001</t>
  </si>
  <si>
    <t>Jessica Wilson</t>
  </si>
  <si>
    <t>712 Kenneth Garden Apt. 686 Port Kyleside, IN 48704</t>
  </si>
  <si>
    <t>775-338-0412</t>
  </si>
  <si>
    <t>Brent Ramos</t>
  </si>
  <si>
    <t>1027.6000000000001</t>
  </si>
  <si>
    <t>Melissa Lamb</t>
  </si>
  <si>
    <t>2644 Delacruz Squares North Marcus, TN 51615</t>
  </si>
  <si>
    <t>551-569-3279x458</t>
  </si>
  <si>
    <t>Thomas Pratt</t>
  </si>
  <si>
    <t>Erika Woods</t>
  </si>
  <si>
    <t>3222 Ashley Turnpike Apt. 817 Proctorbury, CT 29535</t>
  </si>
  <si>
    <t>724-283-1021</t>
  </si>
  <si>
    <t>Brian Greene</t>
  </si>
  <si>
    <t>2731.2000000000003</t>
  </si>
  <si>
    <t>Jennifer Davis</t>
  </si>
  <si>
    <t>4286 Kimberly View Suite 579 Lake Jamiebury, MT 92605</t>
  </si>
  <si>
    <t>615.263.9689x4985</t>
  </si>
  <si>
    <t>Kayla Thomas</t>
  </si>
  <si>
    <t>Colin Garcia</t>
  </si>
  <si>
    <t>8199 Allison Ferry Suite 571 Thomasport, WA 30181</t>
  </si>
  <si>
    <t>892.627.5070</t>
  </si>
  <si>
    <t>Kevin Brown</t>
  </si>
  <si>
    <t>Kenneth Bradley</t>
  </si>
  <si>
    <t>419 Scott Ramp Robertville, ND 13643</t>
  </si>
  <si>
    <t>140.241.8856x485</t>
  </si>
  <si>
    <t>Maria Moss</t>
  </si>
  <si>
    <t>1485.6000000000001</t>
  </si>
  <si>
    <t>Robert Jones</t>
  </si>
  <si>
    <t>231 Sellers Ferry Suite 196 South William, CT 99494</t>
  </si>
  <si>
    <t>(504)107-9019x1495</t>
  </si>
  <si>
    <t>Deborah Baker</t>
  </si>
  <si>
    <t>Jason Acosta</t>
  </si>
  <si>
    <t>5870 Reynolds Terrace Suite 810 Jerryport, OR 08072</t>
  </si>
  <si>
    <t>(963)287-0933</t>
  </si>
  <si>
    <t>Mr. Jeffrey Roman</t>
  </si>
  <si>
    <t>1965.6000000000001</t>
  </si>
  <si>
    <t>David Liu</t>
  </si>
  <si>
    <t>64900 Miller Station Apt. 767 Rickystad, TN 29268</t>
  </si>
  <si>
    <t>(720)639-6230</t>
  </si>
  <si>
    <t>Carl Booth</t>
  </si>
  <si>
    <t>735 Taylor Path Mcfarlandchester, WA 95408</t>
  </si>
  <si>
    <t>285-310-3263</t>
  </si>
  <si>
    <t>Raymond Sweeney</t>
  </si>
  <si>
    <t>Jerry Baird</t>
  </si>
  <si>
    <t>USNS Parker FPO AA 65290</t>
  </si>
  <si>
    <t>001-829-934-6420x7179</t>
  </si>
  <si>
    <t>John Barker</t>
  </si>
  <si>
    <t>Alison House</t>
  </si>
  <si>
    <t>554 Anne Grove Suite 683 West Caitlin, WY 28170</t>
  </si>
  <si>
    <t>829-586-1215</t>
  </si>
  <si>
    <t>Michael Thornton</t>
  </si>
  <si>
    <t>Juan Alvarado</t>
  </si>
  <si>
    <t>917 Sanchez Way Suite 997 East Reginabury, WI 54391</t>
  </si>
  <si>
    <t>(226)275-3375</t>
  </si>
  <si>
    <t>Kathryn Whitehead</t>
  </si>
  <si>
    <t>Erika Anderson</t>
  </si>
  <si>
    <t>912 Harris Garden Fergusonview, AL 34908</t>
  </si>
  <si>
    <t>(966)306-1142x420</t>
  </si>
  <si>
    <t>Lisa King</t>
  </si>
  <si>
    <t>Anne Cruz</t>
  </si>
  <si>
    <t>Unit 7341 Box 5548 DPO AP 64890</t>
  </si>
  <si>
    <t>(089)214-2760x98520</t>
  </si>
  <si>
    <t>Bryan Shields</t>
  </si>
  <si>
    <t>Laura Hernandez</t>
  </si>
  <si>
    <t>5662 King Mountains Apt. 811 Tracyport, DC 06379</t>
  </si>
  <si>
    <t>Joseph Miller</t>
  </si>
  <si>
    <t>2531.2000000000003</t>
  </si>
  <si>
    <t>Calvin Aguilar</t>
  </si>
  <si>
    <t>33723 Alexandra Pine Apt. 639 Jillbury, AL 12461</t>
  </si>
  <si>
    <t>001-936-646-2388x678</t>
  </si>
  <si>
    <t>Randall Garrett</t>
  </si>
  <si>
    <t>8128.400000000001</t>
  </si>
  <si>
    <t>Penny Armstrong</t>
  </si>
  <si>
    <t>92530 Chapman Villages Suite 744 South April, DC 36115</t>
  </si>
  <si>
    <t>(081)103-8830</t>
  </si>
  <si>
    <t>Philip Stone</t>
  </si>
  <si>
    <t>2935.2000000000003</t>
  </si>
  <si>
    <t>Colleen Johnson</t>
  </si>
  <si>
    <t>3680 Miranda Stravenue Suite 780 New Kiarabury, VA 84424</t>
  </si>
  <si>
    <t>187.105.7019x573</t>
  </si>
  <si>
    <t>Robert Leonard</t>
  </si>
  <si>
    <t>Andrew Salinas</t>
  </si>
  <si>
    <t>195 Sosa Knolls Apt. 912 New Sarah, GA 78912</t>
  </si>
  <si>
    <t>Judith Stafford</t>
  </si>
  <si>
    <t>Evan Burns</t>
  </si>
  <si>
    <t>059 Sean Circles Apt. 423 Yolandaburgh, ID 65934</t>
  </si>
  <si>
    <t>913.702.5441</t>
  </si>
  <si>
    <t>Joseph Garcia</t>
  </si>
  <si>
    <t>Mary Henderson</t>
  </si>
  <si>
    <t>1619 Dickerson Parkways Suite 751 Williamsbury, MI 50983</t>
  </si>
  <si>
    <t>+1-815-222-2291x360</t>
  </si>
  <si>
    <t>Victoria Jones PhD</t>
  </si>
  <si>
    <t>Stacey Ortiz</t>
  </si>
  <si>
    <t>Unit 2803 Box 6976 DPO AA 69445</t>
  </si>
  <si>
    <t>(346)944-4480</t>
  </si>
  <si>
    <t>Christina Morrow</t>
  </si>
  <si>
    <t>Mr. Shawn Scott</t>
  </si>
  <si>
    <t>579 Cody Lodge Smithside, MD 87129</t>
  </si>
  <si>
    <t>Thomas Butler</t>
  </si>
  <si>
    <t>PSC 5251, Box 7285 APO AP 29887</t>
  </si>
  <si>
    <t>+1-400-578-0823x9783</t>
  </si>
  <si>
    <t>Daniel Murphy</t>
  </si>
  <si>
    <t>Rita Willis</t>
  </si>
  <si>
    <t>56974 Kramer Dale Apt. 306 South James, KY 12141</t>
  </si>
  <si>
    <t>(934)943-9462x846</t>
  </si>
  <si>
    <t>Alexandra Foster</t>
  </si>
  <si>
    <t>USS Everett FPO AA 64566</t>
  </si>
  <si>
    <t>Diane Webb</t>
  </si>
  <si>
    <t>5251.200000000001</t>
  </si>
  <si>
    <t>Miguel Nelson</t>
  </si>
  <si>
    <t>75386 Gibson Track Suite 534 Mackstad, TX 54678</t>
  </si>
  <si>
    <t>872.022.9070x118</t>
  </si>
  <si>
    <t>Ariel Hernandez</t>
  </si>
  <si>
    <t>Cindy Blackburn</t>
  </si>
  <si>
    <t>647 Best Camp Apt. 552 New Emma, MO 90842</t>
  </si>
  <si>
    <t>983.280.4225x084</t>
  </si>
  <si>
    <t>Pam Watson</t>
  </si>
  <si>
    <t>Michelle Evans DDS</t>
  </si>
  <si>
    <t>4645 Sandra Glen Apt. 116 Arroyoburgh, IN 44309</t>
  </si>
  <si>
    <t>Jessica Roy</t>
  </si>
  <si>
    <t>3081.6000000000004</t>
  </si>
  <si>
    <t>Robyn Mclaughlin</t>
  </si>
  <si>
    <t>991 Clark Views Frazierville, NH 53445</t>
  </si>
  <si>
    <t>447.280.9189x8835</t>
  </si>
  <si>
    <t>David Mccarty</t>
  </si>
  <si>
    <t>4404.400000000001</t>
  </si>
  <si>
    <t>David Sanford</t>
  </si>
  <si>
    <t>05157 Derek Mountains South Matthewberg, NM 14664</t>
  </si>
  <si>
    <t>366-851-4196x46857</t>
  </si>
  <si>
    <t>Casey Price DVM</t>
  </si>
  <si>
    <t>Shelly Roberts</t>
  </si>
  <si>
    <t>PSC 7033, Box 0559 APO AA 29806</t>
  </si>
  <si>
    <t>+1-535-352-9244x289</t>
  </si>
  <si>
    <t>Jennifer Reeves</t>
  </si>
  <si>
    <t>Rhonda Byrd</t>
  </si>
  <si>
    <t>3936 James Passage Jorgemouth, OH 51645</t>
  </si>
  <si>
    <t>250.848.9658x60267</t>
  </si>
  <si>
    <t>Tammy Dean</t>
  </si>
  <si>
    <t>Mark Robinson</t>
  </si>
  <si>
    <t>25442 Gonzalez Neck Apt. 848 Port Brian, NV 79614</t>
  </si>
  <si>
    <t>+1-350-800-9848x070</t>
  </si>
  <si>
    <t>Amy Smith</t>
  </si>
  <si>
    <t>Heidi Castro</t>
  </si>
  <si>
    <t>289 Ewing Locks Apt. 852 Teresatown, NV 12544</t>
  </si>
  <si>
    <t>+1-245-174-0722x8783</t>
  </si>
  <si>
    <t>Katie Baker</t>
  </si>
  <si>
    <t>2499.2000000000003</t>
  </si>
  <si>
    <t>Jamie Watson</t>
  </si>
  <si>
    <t>380 Stone Causeway Apt. 141 Lake Kevinmouth, GA 91839</t>
  </si>
  <si>
    <t>(796)610-8940x792</t>
  </si>
  <si>
    <t>John Joseph</t>
  </si>
  <si>
    <t>095 Laurie Shoals Apt. 481 South Diane, NE 53637</t>
  </si>
  <si>
    <t>001-360-734-2698x4001</t>
  </si>
  <si>
    <t>Deborah Hinton</t>
  </si>
  <si>
    <t>Matthew Huang</t>
  </si>
  <si>
    <t>88305 Kenneth Squares Suite 995 North Jeremytown, PA 89128</t>
  </si>
  <si>
    <t>001-296-426-2014x60743</t>
  </si>
  <si>
    <t>Carol Smith</t>
  </si>
  <si>
    <t>Cassandra Mercado</t>
  </si>
  <si>
    <t>615 Warren Cove Apt. 171 Port Wesleyfort, NM 00591</t>
  </si>
  <si>
    <t>001-520-920-2877</t>
  </si>
  <si>
    <t>Wayne Schmidt</t>
  </si>
  <si>
    <t>1300.8000000000002</t>
  </si>
  <si>
    <t>Joseph Davies</t>
  </si>
  <si>
    <t>28490 Hull Haven North Allisonmouth, SD 01298</t>
  </si>
  <si>
    <t>(288)292-9191x8147</t>
  </si>
  <si>
    <t>Kara Gomez</t>
  </si>
  <si>
    <t>Jeffrey Williams</t>
  </si>
  <si>
    <t>902 Gregory Loop Diazborough, SC 94724</t>
  </si>
  <si>
    <t>141-063-6327x820</t>
  </si>
  <si>
    <t>Isaac Hobbs</t>
  </si>
  <si>
    <t>201.20000000000002</t>
  </si>
  <si>
    <t>Sherry Hernandez</t>
  </si>
  <si>
    <t>3108 Evans Extensions North Austinshire, IL 55954</t>
  </si>
  <si>
    <t>403.241.6045x52948</t>
  </si>
  <si>
    <t>Chase Johnson</t>
  </si>
  <si>
    <t>Joshua Ayers</t>
  </si>
  <si>
    <t>11064 King Hollow Port Amberberg, HI 44169</t>
  </si>
  <si>
    <t>(682)546-2654</t>
  </si>
  <si>
    <t>Janet Allen</t>
  </si>
  <si>
    <t>Sharon Clark</t>
  </si>
  <si>
    <t>78189 Santana Crossroad Farrelltown, LA 72380</t>
  </si>
  <si>
    <t>628.436.7231x0918</t>
  </si>
  <si>
    <t>Frederick Li</t>
  </si>
  <si>
    <t>Mr. Marcus Weaver</t>
  </si>
  <si>
    <t>4697 Kelly Trail New John, LA 95797</t>
  </si>
  <si>
    <t>536-872-5087</t>
  </si>
  <si>
    <t>Connie Hayes</t>
  </si>
  <si>
    <t>2769.6000000000004</t>
  </si>
  <si>
    <t>Jonathan Young</t>
  </si>
  <si>
    <t>95959 Gonzalez Groves Apt. 708 East Rachel, HI 01075</t>
  </si>
  <si>
    <t>+1-880-380-4359x22762</t>
  </si>
  <si>
    <t>Laurie Campbell</t>
  </si>
  <si>
    <t>Bobby Reyes</t>
  </si>
  <si>
    <t>0406 Michael Camp New Sarah, SD 16120</t>
  </si>
  <si>
    <t>001-784-540-0550</t>
  </si>
  <si>
    <t>Rachel Davis</t>
  </si>
  <si>
    <t>3349.2000000000003</t>
  </si>
  <si>
    <t>Marcus Russell</t>
  </si>
  <si>
    <t>951 Fleming Plains Lake Kevinborough, PA 42426</t>
  </si>
  <si>
    <t>+1-083-964-1159x789</t>
  </si>
  <si>
    <t>Stephen Williams</t>
  </si>
  <si>
    <t>William Thomas</t>
  </si>
  <si>
    <t>3941 Hannah Falls Apt. 947 Collinsport, KY 71207</t>
  </si>
  <si>
    <t>(540)325-9115</t>
  </si>
  <si>
    <t>Paula Watts</t>
  </si>
  <si>
    <t>Debra Ford</t>
  </si>
  <si>
    <t>4700 Diane Station West Kevinstad, MT 76880</t>
  </si>
  <si>
    <t>(446)970-9257x7456</t>
  </si>
  <si>
    <t>Allison Wilson</t>
  </si>
  <si>
    <t>1936.8000000000002</t>
  </si>
  <si>
    <t>Dalton Thompson</t>
  </si>
  <si>
    <t>7780 Deborah Glen Apt. 369 New Andreaside, AR 50638</t>
  </si>
  <si>
    <t>(962)785-0289x9109</t>
  </si>
  <si>
    <t>Audrey Brown</t>
  </si>
  <si>
    <t>1864.8000000000002</t>
  </si>
  <si>
    <t>Maurice Davis</t>
  </si>
  <si>
    <t>144 Meyers Grove Suite 579 Rachelmouth, TN 30058</t>
  </si>
  <si>
    <t>(485)746-9389x8291</t>
  </si>
  <si>
    <t>Justin Moran</t>
  </si>
  <si>
    <t>Kyle Ponce</t>
  </si>
  <si>
    <t>Unit 2948 Box 0332 DPO AP 46284</t>
  </si>
  <si>
    <t>063-057-0966x197</t>
  </si>
  <si>
    <t>Melissa Jackson</t>
  </si>
  <si>
    <t>Matthew Olson</t>
  </si>
  <si>
    <t>8678 Craig Harbors Russellbury, KS 25803</t>
  </si>
  <si>
    <t>Sydney Smith</t>
  </si>
  <si>
    <t>7686.400000000001</t>
  </si>
  <si>
    <t>Martin Morris</t>
  </si>
  <si>
    <t>USNV Miranda FPO AA 10816</t>
  </si>
  <si>
    <t>001-191-636-5279x7711</t>
  </si>
  <si>
    <t>Christopher Moreno</t>
  </si>
  <si>
    <t>Karen Warner</t>
  </si>
  <si>
    <t>9595 Kristen Throughway Apt. 361 West Beckyshire, MT 32240</t>
  </si>
  <si>
    <t>001-732-609-4881x709</t>
  </si>
  <si>
    <t>Tracey Booker</t>
  </si>
  <si>
    <t>917 Jeanette Ford South Leslie, MD 72322</t>
  </si>
  <si>
    <t>140-101-5601</t>
  </si>
  <si>
    <t>Charles Ross</t>
  </si>
  <si>
    <t>Cynthia Lucas</t>
  </si>
  <si>
    <t>42740 Esparza Station Suite 128 Morganfurt, TX 32608</t>
  </si>
  <si>
    <t>001-049-842-4407x89675</t>
  </si>
  <si>
    <t>Kathleen Watson</t>
  </si>
  <si>
    <t>2457.6000000000004</t>
  </si>
  <si>
    <t>David Lara</t>
  </si>
  <si>
    <t>54070 Conley Bridge Lake Linda, ND 78941</t>
  </si>
  <si>
    <t>(497)303-4806x719</t>
  </si>
  <si>
    <t>Michael Scott</t>
  </si>
  <si>
    <t>6322 Sandra Stream Apt. 650 Markbury, MS 03865</t>
  </si>
  <si>
    <t>(101)623-3903x7633</t>
  </si>
  <si>
    <t>45698 Perez Lodge Patrickberg, IL 69687</t>
  </si>
  <si>
    <t>946-460-4260x361</t>
  </si>
  <si>
    <t>Martin Bishop</t>
  </si>
  <si>
    <t>Jesus Ball</t>
  </si>
  <si>
    <t>USS Wood FPO AP 93231</t>
  </si>
  <si>
    <t>Joshua Lutz</t>
  </si>
  <si>
    <t>Michael Stevenson</t>
  </si>
  <si>
    <t>15309 James Track Apt. 089 North Abigailmouth, IA 76480</t>
  </si>
  <si>
    <t>+1-911-655-8548x77617</t>
  </si>
  <si>
    <t>Heather Gallagher</t>
  </si>
  <si>
    <t>Rodney Robinson</t>
  </si>
  <si>
    <t>838 Sean Isle South Henrymouth, RI 23374</t>
  </si>
  <si>
    <t>438-383-8286</t>
  </si>
  <si>
    <t>Denise Parsons</t>
  </si>
  <si>
    <t>2101.2000000000003</t>
  </si>
  <si>
    <t>Shannon Lewis</t>
  </si>
  <si>
    <t>55379 Padilla Falls Apt. 731 Burnsview, KY 17722</t>
  </si>
  <si>
    <t>(697)078-3003x123</t>
  </si>
  <si>
    <t>Jonathan Bautista</t>
  </si>
  <si>
    <t>5990.400000000001</t>
  </si>
  <si>
    <t>Mary Alexander</t>
  </si>
  <si>
    <t>13378 Jennifer Brooks Apt. 891 Smithmouth, KS 24054</t>
  </si>
  <si>
    <t>Jerry Taylor</t>
  </si>
  <si>
    <t>Christopher Barrett</t>
  </si>
  <si>
    <t>429 Robert Bridge Apt. 440 Port Jesseborough, VA 21613</t>
  </si>
  <si>
    <t>470.220.9274</t>
  </si>
  <si>
    <t>Joseph Williams</t>
  </si>
  <si>
    <t>Elizabeth Dalton</t>
  </si>
  <si>
    <t>USS Reed FPO AP 88830</t>
  </si>
  <si>
    <t>Jacob Terrell</t>
  </si>
  <si>
    <t>Elizabeth Olsen</t>
  </si>
  <si>
    <t>95565 Crane Streets Reesetown, MA 24820</t>
  </si>
  <si>
    <t>+1-044-836-5641x7579</t>
  </si>
  <si>
    <t>Christian Osborne</t>
  </si>
  <si>
    <t>Michael Merritt</t>
  </si>
  <si>
    <t>7024 Sarah Flat Suite 852 Rogersstad, SC 85017</t>
  </si>
  <si>
    <t>639-545-6463</t>
  </si>
  <si>
    <t>Amy Day</t>
  </si>
  <si>
    <t>Samantha Wilson</t>
  </si>
  <si>
    <t>44101 Melissa Lodge Davistown, CT 47470</t>
  </si>
  <si>
    <t>444-846-9869</t>
  </si>
  <si>
    <t>Cynthia Cole</t>
  </si>
  <si>
    <t>Jason Warren</t>
  </si>
  <si>
    <t>925 Justin Square Apt. 651 Amyfort, RI 52735</t>
  </si>
  <si>
    <t>485-639-9426x8216</t>
  </si>
  <si>
    <t>James Ewing</t>
  </si>
  <si>
    <t>Ashley Pearson</t>
  </si>
  <si>
    <t>73939 Jessica Parkways South Janet, GA 50010</t>
  </si>
  <si>
    <t>084.046.1534</t>
  </si>
  <si>
    <t>Keith Romero</t>
  </si>
  <si>
    <t>Kevin Griffith</t>
  </si>
  <si>
    <t>84472 Thomas Mission Joanneborough, AR 56339</t>
  </si>
  <si>
    <t>972-815-5542x647</t>
  </si>
  <si>
    <t>Debra Carey</t>
  </si>
  <si>
    <t>Andrew Rush</t>
  </si>
  <si>
    <t>4699 Nicholas Field Suite 033 Campbellfort, MI 22729</t>
  </si>
  <si>
    <t>Robert Mayer</t>
  </si>
  <si>
    <t>Tracy Williams</t>
  </si>
  <si>
    <t>564 Kimberly Lane Scotthaven, MO 63463</t>
  </si>
  <si>
    <t>001-820-397-0598</t>
  </si>
  <si>
    <t>Donald Smith</t>
  </si>
  <si>
    <t>Ashley Watkins</t>
  </si>
  <si>
    <t>PSC 9452, Box 0841 APO AE 30939</t>
  </si>
  <si>
    <t>Brent Martinez</t>
  </si>
  <si>
    <t>2977.6000000000004</t>
  </si>
  <si>
    <t>USNS Norman FPO AA 90236</t>
  </si>
  <si>
    <t>997.620.5058x2967</t>
  </si>
  <si>
    <t>Kevin Wells</t>
  </si>
  <si>
    <t>Lindsey Clark</t>
  </si>
  <si>
    <t>Unit 9187 Box 4558 DPO AA 41624</t>
  </si>
  <si>
    <t>(381)436-2027</t>
  </si>
  <si>
    <t>Felicia Franklin</t>
  </si>
  <si>
    <t>Veronica Potts</t>
  </si>
  <si>
    <t>2986 Rogers Road Paulahaven, PA 82906</t>
  </si>
  <si>
    <t>(290)194-1921</t>
  </si>
  <si>
    <t>Jacqueline Sutton</t>
  </si>
  <si>
    <t>3113.6000000000004</t>
  </si>
  <si>
    <t>Amber Evans</t>
  </si>
  <si>
    <t>23818 Osborne Tunnel South Derrick, VA 82131</t>
  </si>
  <si>
    <t>Jeanne Miller</t>
  </si>
  <si>
    <t>2841.6000000000004</t>
  </si>
  <si>
    <t>Shannon Hatfield</t>
  </si>
  <si>
    <t>PSC 4841, Box 1174 APO AP 42224</t>
  </si>
  <si>
    <t>708.663.5172x68073</t>
  </si>
  <si>
    <t>Natalie Andrade</t>
  </si>
  <si>
    <t>Erin Wood</t>
  </si>
  <si>
    <t>9015 Deborah Mountain South Timothy, HI 93318</t>
  </si>
  <si>
    <t>352-811-7677x859</t>
  </si>
  <si>
    <t>Grace Adams</t>
  </si>
  <si>
    <t>Ashley Callahan</t>
  </si>
  <si>
    <t>8967 Laura Ramp Suite 367 West Jeremybury, OK 14882</t>
  </si>
  <si>
    <t>(711)183-2711x8733</t>
  </si>
  <si>
    <t>Ethan Clark</t>
  </si>
  <si>
    <t>796.4000000000001</t>
  </si>
  <si>
    <t>9884 Scott Mill Suite 183 Davidborough, MT 91402</t>
  </si>
  <si>
    <t>313-417-9803</t>
  </si>
  <si>
    <t>Sherry Martinez</t>
  </si>
  <si>
    <t>Danielle Cannon</t>
  </si>
  <si>
    <t>316 Delacruz Causeway Millerbury, PA 85916</t>
  </si>
  <si>
    <t>Catherine Thompson</t>
  </si>
  <si>
    <t>33025 Alexander Island Port Jerryport, MA 83188</t>
  </si>
  <si>
    <t>001-628-497-7149</t>
  </si>
  <si>
    <t>Matthew Beard</t>
  </si>
  <si>
    <t>PSC 5677, Box 9818 APO AP 64541</t>
  </si>
  <si>
    <t>255-572-9008x346</t>
  </si>
  <si>
    <t>Joseph Thompson</t>
  </si>
  <si>
    <t>Maureen Garcia</t>
  </si>
  <si>
    <t>11493 Natalie Cliffs Suite 868 Port Rogershire, AR 05942</t>
  </si>
  <si>
    <t>001-727-535-6958x5076</t>
  </si>
  <si>
    <t>Hannah Sharp</t>
  </si>
  <si>
    <t>Mr. Daniel Reed DDS</t>
  </si>
  <si>
    <t>USNV Reed FPO AA 42189</t>
  </si>
  <si>
    <t>Gary Cox</t>
  </si>
  <si>
    <t>Brent Carpenter</t>
  </si>
  <si>
    <t>0011 Andrew Squares Suite 810 West Deanchester, WV 61606</t>
  </si>
  <si>
    <t>+1-151-565-0091x310</t>
  </si>
  <si>
    <t>Shelley Fernandez</t>
  </si>
  <si>
    <t>Robert Gomez</t>
  </si>
  <si>
    <t>79924 Gonzalez Circles Apt. 506 New Michael, PA 50087</t>
  </si>
  <si>
    <t>335.369.6469x3445</t>
  </si>
  <si>
    <t>Emily Boyle</t>
  </si>
  <si>
    <t>Joan Keller</t>
  </si>
  <si>
    <t>700 Adams Causeway New Michelle, NM 25854</t>
  </si>
  <si>
    <t>+1-645-043-9565x27499</t>
  </si>
  <si>
    <t>Jessica Dunn</t>
  </si>
  <si>
    <t>Rose Sullivan</t>
  </si>
  <si>
    <t>56636 Amber Port Suite 371 Philipville, CA 26874</t>
  </si>
  <si>
    <t>488.575.0895x4062</t>
  </si>
  <si>
    <t>Brenda Williams</t>
  </si>
  <si>
    <t>Trevor Alexander</t>
  </si>
  <si>
    <t>653 Franco Key Apt. 913 Port Williamtown, CT 39122</t>
  </si>
  <si>
    <t>001-130-432-4995x53166</t>
  </si>
  <si>
    <t>Meagan Nguyen</t>
  </si>
  <si>
    <t>1788 Edwin Rest Jacobhaven, MO 39824</t>
  </si>
  <si>
    <t>333.617.7167</t>
  </si>
  <si>
    <t>3225.6000000000004</t>
  </si>
  <si>
    <t>Sheila Anderson</t>
  </si>
  <si>
    <t>1477 Monroe Ridge South Andrea, VT 18683</t>
  </si>
  <si>
    <t>176.541.4007x0567</t>
  </si>
  <si>
    <t>Drew Mcclain</t>
  </si>
  <si>
    <t>1699.6000000000001</t>
  </si>
  <si>
    <t>Mrs. Carolyn Jackson</t>
  </si>
  <si>
    <t>69403 Davis Cove New Susanborough, MI 29549</t>
  </si>
  <si>
    <t>624.392.4366x129</t>
  </si>
  <si>
    <t>Mary Clark</t>
  </si>
  <si>
    <t>2629.2000000000003</t>
  </si>
  <si>
    <t>Joel Simmons</t>
  </si>
  <si>
    <t>2934 Montgomery Mill Suite 100 Romerotown, WY 69899</t>
  </si>
  <si>
    <t>295.962.7285x85401</t>
  </si>
  <si>
    <t>Anthony Vasquez</t>
  </si>
  <si>
    <t>Stephen White</t>
  </si>
  <si>
    <t>596 James Turnpike Sherryburgh, OK 37584</t>
  </si>
  <si>
    <t>546.927.9645</t>
  </si>
  <si>
    <t>Albert White</t>
  </si>
  <si>
    <t>7099.200000000001</t>
  </si>
  <si>
    <t>Ashley Clarke</t>
  </si>
  <si>
    <t>0088 John Causeway Suite 585 Arellanomouth, WA 69566</t>
  </si>
  <si>
    <t>160-905-9322</t>
  </si>
  <si>
    <t>Karen Perry</t>
  </si>
  <si>
    <t>Brandi Herrera</t>
  </si>
  <si>
    <t>USCGC Martin FPO AA 06821</t>
  </si>
  <si>
    <t>001-283-088-5655x43840</t>
  </si>
  <si>
    <t>Jesse Perkins</t>
  </si>
  <si>
    <t>Angela Lee</t>
  </si>
  <si>
    <t>6358 Deborah Forge New Ariel, AR 58336</t>
  </si>
  <si>
    <t>+1-131-056-6738x2396</t>
  </si>
  <si>
    <t>Laura Vazquez</t>
  </si>
  <si>
    <t>Steven Morales</t>
  </si>
  <si>
    <t>86082 Brooks Overpass Brittanyfort, FL 86159</t>
  </si>
  <si>
    <t>+1-460-762-8169x26222</t>
  </si>
  <si>
    <t>Karen Nguyen</t>
  </si>
  <si>
    <t>Brandon Morris</t>
  </si>
  <si>
    <t>87598 Larson Plain West Christopherland, PA 99805</t>
  </si>
  <si>
    <t>306-574-6830</t>
  </si>
  <si>
    <t>Joseph Juarez</t>
  </si>
  <si>
    <t>Michael Peters</t>
  </si>
  <si>
    <t>696 Mcintosh Via Apt. 508 Josephfort, NE 52007</t>
  </si>
  <si>
    <t>551.984.9977</t>
  </si>
  <si>
    <t>Cassandra Hutchinson</t>
  </si>
  <si>
    <t>Kimberly Myers</t>
  </si>
  <si>
    <t>446 Zamora Hollow Davismouth, IN 91445</t>
  </si>
  <si>
    <t>648-057-0519x438</t>
  </si>
  <si>
    <t>Brooke Hernandez</t>
  </si>
  <si>
    <t>6848 Greene Estates Suite 152 Vargasshire, NY 11677</t>
  </si>
  <si>
    <t>+1-367-972-0974x4711</t>
  </si>
  <si>
    <t>Dorothy Martin</t>
  </si>
  <si>
    <t>Julie Barnett</t>
  </si>
  <si>
    <t>809 Dennis Mall Suite 732 Benjaminhaven, NJ 15020</t>
  </si>
  <si>
    <t>(490)417-5714x1445</t>
  </si>
  <si>
    <t>Robert Lee MD</t>
  </si>
  <si>
    <t>Paula Smith</t>
  </si>
  <si>
    <t>085 Meyer Port Apt. 685 Lauraton, SD 70297</t>
  </si>
  <si>
    <t>215-890-8142x97830</t>
  </si>
  <si>
    <t>Whitney Savage</t>
  </si>
  <si>
    <t>Alicia Conrad</t>
  </si>
  <si>
    <t>15722 Roberts Prairie Apt. 032 Port Natalieberg, AK 52307</t>
  </si>
  <si>
    <t>(576)627-3944</t>
  </si>
  <si>
    <t>Justin Smith</t>
  </si>
  <si>
    <t>Lauren Bates</t>
  </si>
  <si>
    <t>503 Hill Crest Nguyenton, MT 30369</t>
  </si>
  <si>
    <t>(279)674-4318x6470</t>
  </si>
  <si>
    <t>Mary Hale</t>
  </si>
  <si>
    <t>17704 Martinez Circle Suite 847 South Heatherton, CA 40977</t>
  </si>
  <si>
    <t>763.336.8969x09837</t>
  </si>
  <si>
    <t>95787 Jon Drives New Mary, NE 80015</t>
  </si>
  <si>
    <t>+1-360-332-5855x591</t>
  </si>
  <si>
    <t>Maria Kirby</t>
  </si>
  <si>
    <t>Joseph Johnson</t>
  </si>
  <si>
    <t>4325 Hayes Views Apt. 990 Lake Brianhaven, WV 36913</t>
  </si>
  <si>
    <t>001-976-417-5861x629</t>
  </si>
  <si>
    <t>Blake Moreno</t>
  </si>
  <si>
    <t>Robert Cook</t>
  </si>
  <si>
    <t>17591 Duarte Wells West Daniel, MT 98470</t>
  </si>
  <si>
    <t>001-587-268-1298x44390</t>
  </si>
  <si>
    <t>Justin Schaefer</t>
  </si>
  <si>
    <t>75901 Lewis Common North Elizabethmouth, KY 37810</t>
  </si>
  <si>
    <t>156-729-4036</t>
  </si>
  <si>
    <t>Linda Kirby</t>
  </si>
  <si>
    <t>Mackenzie Harrell</t>
  </si>
  <si>
    <t>89612 Brandon Port South Hannah, PA 91319</t>
  </si>
  <si>
    <t>(821)196-0235</t>
  </si>
  <si>
    <t>Michael Chandler</t>
  </si>
  <si>
    <t>Brandon Davis</t>
  </si>
  <si>
    <t>470 Baker Inlet Suite 860 Kellychester, NY 60204</t>
  </si>
  <si>
    <t>(075)740-0701x690</t>
  </si>
  <si>
    <t>Paul Jimenez</t>
  </si>
  <si>
    <t>Christine Brown</t>
  </si>
  <si>
    <t>264 White Parkways Masonmouth, MT 90297</t>
  </si>
  <si>
    <t>(461)345-9930x0618</t>
  </si>
  <si>
    <t>Carlos Foster</t>
  </si>
  <si>
    <t>Brent Wilson</t>
  </si>
  <si>
    <t>11969 Robinson Trail Suite 517 Port Evelyn, CO 42025</t>
  </si>
  <si>
    <t>001-498-697-3394</t>
  </si>
  <si>
    <t>Vanessa Carter</t>
  </si>
  <si>
    <t>Ryan Miller</t>
  </si>
  <si>
    <t>48733 Melissa Mountain Lake Maria, DC 03673</t>
  </si>
  <si>
    <t>(216)789-8445x79113</t>
  </si>
  <si>
    <t>Gregory Wagner MD</t>
  </si>
  <si>
    <t>3643.2000000000003</t>
  </si>
  <si>
    <t>Seth Harris</t>
  </si>
  <si>
    <t>343 Walker Trail West Jon, MD 26695</t>
  </si>
  <si>
    <t>(468)603-6167</t>
  </si>
  <si>
    <t>Philip Hunt</t>
  </si>
  <si>
    <t>Kirk Phillips</t>
  </si>
  <si>
    <t>PSC 4869, Box 2273 APO AP 18428</t>
  </si>
  <si>
    <t>848-715-3999x42480</t>
  </si>
  <si>
    <t>James Jackson</t>
  </si>
  <si>
    <t>Andrew Lane</t>
  </si>
  <si>
    <t>821 Regina Hollow West Thomasberg, NV 42676</t>
  </si>
  <si>
    <t>Sean Schmidt</t>
  </si>
  <si>
    <t>2467.2000000000003</t>
  </si>
  <si>
    <t>Aaron Ellis</t>
  </si>
  <si>
    <t>PSC 5746, Box 8334 APO AA 07715</t>
  </si>
  <si>
    <t>929.920.4731x39421</t>
  </si>
  <si>
    <t>John Burgess</t>
  </si>
  <si>
    <t>Mrs. Christy Nash</t>
  </si>
  <si>
    <t>59006 Michael Creek Lake Thomas, WA 50096</t>
  </si>
  <si>
    <t>674-964-4362x607</t>
  </si>
  <si>
    <t>Jennifer Gross</t>
  </si>
  <si>
    <t>8588.800000000001</t>
  </si>
  <si>
    <t>Kayla Obrien</t>
  </si>
  <si>
    <t>5510 Vega Cliffs New Shawn, NV 42567</t>
  </si>
  <si>
    <t>001-708-519-5920</t>
  </si>
  <si>
    <t>1276.8000000000002</t>
  </si>
  <si>
    <t>Cassandra Wilson</t>
  </si>
  <si>
    <t>236 Erin Ports Bradmouth, IA 63627</t>
  </si>
  <si>
    <t>(416)218-3449x26726</t>
  </si>
  <si>
    <t>Leslie Frank</t>
  </si>
  <si>
    <t>1780.8000000000002</t>
  </si>
  <si>
    <t>Charles Jones</t>
  </si>
  <si>
    <t>100 Brandon Flats Port Brandonmouth, CO 09634</t>
  </si>
  <si>
    <t>+1-142-865-4992x2650</t>
  </si>
  <si>
    <t>Carol Jones</t>
  </si>
  <si>
    <t>Brittany Brown</t>
  </si>
  <si>
    <t>2683 Weiss Brooks Suite 256 Jasonton, AZ 85042</t>
  </si>
  <si>
    <t>703-787-2553</t>
  </si>
  <si>
    <t>Stephanie Smith</t>
  </si>
  <si>
    <t>1743.6000000000001</t>
  </si>
  <si>
    <t>Mary Phillips</t>
  </si>
  <si>
    <t>693 Smith Mews Denisemouth, TN 88852</t>
  </si>
  <si>
    <t>Mckenzie Pierce</t>
  </si>
  <si>
    <t>1085.6000000000001</t>
  </si>
  <si>
    <t>Cynthia Miranda</t>
  </si>
  <si>
    <t>20482 Hunter Court South Laurabury, AK 82428</t>
  </si>
  <si>
    <t>(101)379-6873x65201</t>
  </si>
  <si>
    <t>Stephanie Valenzuela</t>
  </si>
  <si>
    <t>Jeffrey Gibson</t>
  </si>
  <si>
    <t>USCGC Sanford FPO AP 23085</t>
  </si>
  <si>
    <t>001-216-147-7772x369</t>
  </si>
  <si>
    <t>Larry Aguilar</t>
  </si>
  <si>
    <t>4406.400000000001</t>
  </si>
  <si>
    <t>Angel Walsh</t>
  </si>
  <si>
    <t>094 Howard Land Apt. 955 North Brianville, UT 14186</t>
  </si>
  <si>
    <t>+1-296-337-4421x46987</t>
  </si>
  <si>
    <t>Lance James</t>
  </si>
  <si>
    <t>Tyler Taylor</t>
  </si>
  <si>
    <t>960 Leonard Avenue Valerietown, VT 98683</t>
  </si>
  <si>
    <t>712.392.9454</t>
  </si>
  <si>
    <t>Lance Brooks</t>
  </si>
  <si>
    <t>William Johnson</t>
  </si>
  <si>
    <t>8689 Angela Village Suite 872 East Samanthaside, MO 78954</t>
  </si>
  <si>
    <t>001-013-885-4127x484</t>
  </si>
  <si>
    <t>Cindy Thomas</t>
  </si>
  <si>
    <t>7267.200000000001</t>
  </si>
  <si>
    <t>Brandi Carroll</t>
  </si>
  <si>
    <t>956 Rogers Fall Suite 879 Mckinneyville, KY 06045</t>
  </si>
  <si>
    <t>470-077-6043</t>
  </si>
  <si>
    <t>Kayla Cardenas</t>
  </si>
  <si>
    <t>USS Anderson FPO AE 58764</t>
  </si>
  <si>
    <t>586-616-0547</t>
  </si>
  <si>
    <t>Rebecca Smith</t>
  </si>
  <si>
    <t>4977 Thomas Shoals Apt. 592 Lake Melissa, DE 42819</t>
  </si>
  <si>
    <t>(420)144-8722</t>
  </si>
  <si>
    <t>Stephanie Arroyo</t>
  </si>
  <si>
    <t>Jason Crawford</t>
  </si>
  <si>
    <t>005 Ward Trace Suite 858 East Marcshire, MI 60921</t>
  </si>
  <si>
    <t>(453)949-6837</t>
  </si>
  <si>
    <t>Lori Price</t>
  </si>
  <si>
    <t>Brenda Woods</t>
  </si>
  <si>
    <t>3900 Ronnie Avenue Apt. 942 Snyderfort, ND 91768</t>
  </si>
  <si>
    <t>615.126.0652x41917</t>
  </si>
  <si>
    <t>Daniel Lee</t>
  </si>
  <si>
    <t>USNV Taylor FPO AA 74859</t>
  </si>
  <si>
    <t>332-839-6989x3842</t>
  </si>
  <si>
    <t>Jerry Webb</t>
  </si>
  <si>
    <t>Jasmine Johnson</t>
  </si>
  <si>
    <t>129 Andrea Ferry Kathyhaven, MI 35853</t>
  </si>
  <si>
    <t>(531)377-4208x555</t>
  </si>
  <si>
    <t>Joseph Hill</t>
  </si>
  <si>
    <t>Heather Perez</t>
  </si>
  <si>
    <t>8619 Catherine Burgs Ginatown, TX 83334</t>
  </si>
  <si>
    <t>(384)854-6115x498</t>
  </si>
  <si>
    <t>Paul Palmer</t>
  </si>
  <si>
    <t>Terri Roth</t>
  </si>
  <si>
    <t>26593 Moore Isle Lake Jenniferhaven, IL 99909</t>
  </si>
  <si>
    <t>009-455-2513</t>
  </si>
  <si>
    <t>Patrick Mays</t>
  </si>
  <si>
    <t>7452 Martin Well Brentview, IA 77348</t>
  </si>
  <si>
    <t>(197)967-7664x94229</t>
  </si>
  <si>
    <t>Eric Peters</t>
  </si>
  <si>
    <t>April Navarro</t>
  </si>
  <si>
    <t>636 Pamela Spur Apt. 824 New Aaronton, AR 15625</t>
  </si>
  <si>
    <t>(992)103-1628</t>
  </si>
  <si>
    <t>Jessica Walton</t>
  </si>
  <si>
    <t>511 Jennifer Ranch Suite 485 South Jamesshire, CT 64228</t>
  </si>
  <si>
    <t>818-021-6162x673</t>
  </si>
  <si>
    <t>James Parker</t>
  </si>
  <si>
    <t>1821.6000000000001</t>
  </si>
  <si>
    <t>Krystal Ward</t>
  </si>
  <si>
    <t>78729 Doyle Trail Suite 515 Heatherbury, AK 26885</t>
  </si>
  <si>
    <t>+1-897-520-3518x10185</t>
  </si>
  <si>
    <t>Alexander Larsen</t>
  </si>
  <si>
    <t>Harold Pierce</t>
  </si>
  <si>
    <t>8400 Jeremiah Pike Hannahfurt, TX 56380</t>
  </si>
  <si>
    <t>848-341-3621</t>
  </si>
  <si>
    <t>Jeanette Roman DVM</t>
  </si>
  <si>
    <t>2315.2000000000003</t>
  </si>
  <si>
    <t>Helen Rodriguez</t>
  </si>
  <si>
    <t>PSC 1554, Box 2556 APO AP 21276</t>
  </si>
  <si>
    <t>754.285.2547x7413</t>
  </si>
  <si>
    <t>Daniel Foster</t>
  </si>
  <si>
    <t>Ashley Smith</t>
  </si>
  <si>
    <t>068 Garcia Meadow Suite 720 Acostaport, IN 27136</t>
  </si>
  <si>
    <t>426.967.3490x8876</t>
  </si>
  <si>
    <t>Jimmy Davis</t>
  </si>
  <si>
    <t>Bryan Graves</t>
  </si>
  <si>
    <t>3351 Dean Camp Port Jessicaland, MT 87366</t>
  </si>
  <si>
    <t>(766)255-5921x948</t>
  </si>
  <si>
    <t>Charles Chavez</t>
  </si>
  <si>
    <t>Mary Fowler</t>
  </si>
  <si>
    <t>8099 Harvey Mountain Suite 165 West Laurafurt, ND 68263</t>
  </si>
  <si>
    <t>(631)359-2596x9341</t>
  </si>
  <si>
    <t>Matthew Navarro</t>
  </si>
  <si>
    <t>1653.6000000000001</t>
  </si>
  <si>
    <t>Michael Ross</t>
  </si>
  <si>
    <t>315 Angela Route New John, IN 20029</t>
  </si>
  <si>
    <t>869-548-0823x8993</t>
  </si>
  <si>
    <t>Jennifer Manning</t>
  </si>
  <si>
    <t>Crystal Ritter</t>
  </si>
  <si>
    <t>7025 Hannah Drives Suite 732 Port Emily, NY 43795</t>
  </si>
  <si>
    <t>(255)047-6925x450</t>
  </si>
  <si>
    <t>Ashley Weaver</t>
  </si>
  <si>
    <t>Rachel Mullins</t>
  </si>
  <si>
    <t>0807 Scott Plain Apt. 280 East Brian, RI 65133</t>
  </si>
  <si>
    <t>761-696-1180x7515</t>
  </si>
  <si>
    <t>Maria Berry</t>
  </si>
  <si>
    <t>Lisa Hicks</t>
  </si>
  <si>
    <t>8944 Barbara Creek Apt. 719 North Joseberg, WV 88086</t>
  </si>
  <si>
    <t>Jose Clark</t>
  </si>
  <si>
    <t>76960 Melendez Place Suite 794 Lake Aliceburgh, HI 73008</t>
  </si>
  <si>
    <t>001-230-724-0827x2233</t>
  </si>
  <si>
    <t>Brandon Johnson</t>
  </si>
  <si>
    <t>Cheryl Galvan</t>
  </si>
  <si>
    <t>444 Spears Neck Suite 331 South Rhondaton, MS 66744</t>
  </si>
  <si>
    <t>+1-071-756-0063x9787</t>
  </si>
  <si>
    <t>David Stone</t>
  </si>
  <si>
    <t>Austin Reeves</t>
  </si>
  <si>
    <t>6422 Bean Fork Apt. 984 Jamesbury, ID 15566</t>
  </si>
  <si>
    <t>071-120-6641x13044</t>
  </si>
  <si>
    <t>Carolyn Simon</t>
  </si>
  <si>
    <t>862.4000000000001</t>
  </si>
  <si>
    <t>566 Angela Greens Apt. 432 Hullport, OK 97650</t>
  </si>
  <si>
    <t>001-883-918-6312x9804</t>
  </si>
  <si>
    <t>Theresa Mcdonald</t>
  </si>
  <si>
    <t>2865.6000000000004</t>
  </si>
  <si>
    <t>Jeremy Jordan</t>
  </si>
  <si>
    <t>6305 Brown Inlet New Davidborough, IA 44392</t>
  </si>
  <si>
    <t>790.673.1932</t>
  </si>
  <si>
    <t>Kyle Wise</t>
  </si>
  <si>
    <t>James Camacho</t>
  </si>
  <si>
    <t>25791 Moore Expressway Lake Michelleshire, OR 81272</t>
  </si>
  <si>
    <t>239.169.0373</t>
  </si>
  <si>
    <t>Kristina Johnson</t>
  </si>
  <si>
    <t>Rebecca Mann</t>
  </si>
  <si>
    <t>8633 Friedman Lock Goodwinstad, TN 31003</t>
  </si>
  <si>
    <t>233-252-1950x2707</t>
  </si>
  <si>
    <t>Sean Carter</t>
  </si>
  <si>
    <t>Elizabeth Ramirez</t>
  </si>
  <si>
    <t>823 Sheppard Burgs East John, WI 10256</t>
  </si>
  <si>
    <t>(610)432-8531x537</t>
  </si>
  <si>
    <t>John Snow</t>
  </si>
  <si>
    <t>Michael Shields</t>
  </si>
  <si>
    <t>9212 Rodriguez Place Lloydton, CO 68552</t>
  </si>
  <si>
    <t>421-005-7388x833</t>
  </si>
  <si>
    <t>Kelly Brewer</t>
  </si>
  <si>
    <t>1828.8000000000002</t>
  </si>
  <si>
    <t>Brian Walsh</t>
  </si>
  <si>
    <t>666 Davis Light Jacksonmouth, NM 76917</t>
  </si>
  <si>
    <t>759-599-8641x6495</t>
  </si>
  <si>
    <t>Christina Beasley</t>
  </si>
  <si>
    <t>Julie Allen</t>
  </si>
  <si>
    <t>132 Charles Points Apt. 130 Parrishchester, VT 70366</t>
  </si>
  <si>
    <t>Kathleen Gonzalez</t>
  </si>
  <si>
    <t>Cynthia Carpenter</t>
  </si>
  <si>
    <t>735 Russell Flat Michaelstad, UT 85477</t>
  </si>
  <si>
    <t>(503)623-9579</t>
  </si>
  <si>
    <t>Jennifer Ferguson</t>
  </si>
  <si>
    <t>456.40000000000003</t>
  </si>
  <si>
    <t>Kevin Perkins</t>
  </si>
  <si>
    <t>5630 Mcbride Road Lake Diana, HI 42127</t>
  </si>
  <si>
    <t>(149)274-9124x0620</t>
  </si>
  <si>
    <t>Angela Bell</t>
  </si>
  <si>
    <t>3235.2000000000003</t>
  </si>
  <si>
    <t>Rachel Edwards</t>
  </si>
  <si>
    <t>500 Steven Key Suite 028 Erichaven, VT 57673</t>
  </si>
  <si>
    <t>(934)727-4768</t>
  </si>
  <si>
    <t>Victoria Oneal</t>
  </si>
  <si>
    <t>Sarah Green</t>
  </si>
  <si>
    <t>Unit 8474 Box 8389 DPO AA 78935</t>
  </si>
  <si>
    <t>Jeremy Lucas</t>
  </si>
  <si>
    <t>5803.200000000001</t>
  </si>
  <si>
    <t>Sandra Joyce</t>
  </si>
  <si>
    <t>2008 Garcia Rapids Apt. 404 Tracyport, GA 98213</t>
  </si>
  <si>
    <t>503-098-3477</t>
  </si>
  <si>
    <t>Luke Gardner</t>
  </si>
  <si>
    <t>37771 Jose Glen Suite 961 Aaronbury, SC 28731</t>
  </si>
  <si>
    <t>728-717-9464x09015</t>
  </si>
  <si>
    <t>Jason Robinson</t>
  </si>
  <si>
    <t>Daniel Mendoza</t>
  </si>
  <si>
    <t>55916 Smith Heights Suite 752 Port Kimberlyburgh, UT 07092</t>
  </si>
  <si>
    <t>+1-388-614-8698x306</t>
  </si>
  <si>
    <t>Alexander Acosta</t>
  </si>
  <si>
    <t>Stephen Hill</t>
  </si>
  <si>
    <t>USNS Wheeler FPO AA 98737</t>
  </si>
  <si>
    <t>744-871-8191</t>
  </si>
  <si>
    <t>Alyssa Mcdonald</t>
  </si>
  <si>
    <t>24027 Jason Squares Lake Erin, NJ 88165</t>
  </si>
  <si>
    <t>516.893.0191</t>
  </si>
  <si>
    <t>Whitney Brown</t>
  </si>
  <si>
    <t>3357.6000000000004</t>
  </si>
  <si>
    <t>Jeffrey Carr</t>
  </si>
  <si>
    <t>7558 Giles Run Suite 318 New Brittney, IN 20848</t>
  </si>
  <si>
    <t>Jamie Parsons</t>
  </si>
  <si>
    <t>3489.6000000000004</t>
  </si>
  <si>
    <t>Christopher Garner</t>
  </si>
  <si>
    <t>6196 Justin Greens Apt. 693 Lake Kelly, MI 27919</t>
  </si>
  <si>
    <t>728.972.7881x47429</t>
  </si>
  <si>
    <t>Molly Fisher</t>
  </si>
  <si>
    <t>1588.8000000000002</t>
  </si>
  <si>
    <t>Sandra Jackson</t>
  </si>
  <si>
    <t>8611 Elizabeth Parkway Apt. 806 Connershire, AK 29245</t>
  </si>
  <si>
    <t>Denise Mendez</t>
  </si>
  <si>
    <t>USNV Harrison FPO AP 17271</t>
  </si>
  <si>
    <t>240-505-4348</t>
  </si>
  <si>
    <t>Adam Oconnor</t>
  </si>
  <si>
    <t>Amanda Stanton</t>
  </si>
  <si>
    <t>421 Lopez Passage Apt. 628 South Kathryn, DC 42468</t>
  </si>
  <si>
    <t>047.710.2968x15962</t>
  </si>
  <si>
    <t>James Clarke</t>
  </si>
  <si>
    <t>4278.400000000001</t>
  </si>
  <si>
    <t>Grant Huang</t>
  </si>
  <si>
    <t>68054 Delgado Village Lake Amystad, AL 10590</t>
  </si>
  <si>
    <t>+1-032-620-6561x5487</t>
  </si>
  <si>
    <t>Jason Russell</t>
  </si>
  <si>
    <t>Kim Hammond</t>
  </si>
  <si>
    <t>71248 Jones Dale Port Cindyfurt, VA 29715</t>
  </si>
  <si>
    <t>466-120-7429</t>
  </si>
  <si>
    <t>Dawn Patel</t>
  </si>
  <si>
    <t>Matthew Davis</t>
  </si>
  <si>
    <t>519 Kimberly Plains Suite 653 Lake Sharonmouth, MT 36035</t>
  </si>
  <si>
    <t>+1-201-301-5342x073</t>
  </si>
  <si>
    <t>Matthew Jensen</t>
  </si>
  <si>
    <t>Nicole Schultz</t>
  </si>
  <si>
    <t>73004 Jensen Path Suite 645 Melaniehaven, AR 46653</t>
  </si>
  <si>
    <t>001-436-989-1977x867</t>
  </si>
  <si>
    <t>Keith Everett</t>
  </si>
  <si>
    <t>2115.2000000000003</t>
  </si>
  <si>
    <t>Christopher Mahoney</t>
  </si>
  <si>
    <t>667 Thomas Corners Apt. 408 North Andreatown, HI 86019</t>
  </si>
  <si>
    <t>+1-389-393-9753x30396</t>
  </si>
  <si>
    <t>Carolyn James</t>
  </si>
  <si>
    <t>Elizabeth Williams</t>
  </si>
  <si>
    <t>1548 Jason Valley Rebeccaborough, NH 98570</t>
  </si>
  <si>
    <t>(178)123-7179x79077</t>
  </si>
  <si>
    <t>Kyle Bush</t>
  </si>
  <si>
    <t>6931.200000000001</t>
  </si>
  <si>
    <t>Curtis Atkinson</t>
  </si>
  <si>
    <t>0856 Zachary Shoals Michealport, KS 85005</t>
  </si>
  <si>
    <t>001-018-655-3904x0782</t>
  </si>
  <si>
    <t>Tiffany Ramirez</t>
  </si>
  <si>
    <t>Amanda Jones</t>
  </si>
  <si>
    <t>630 Christine Ramp Suite 397 Garciabury, AK 97049</t>
  </si>
  <si>
    <t>405.734.2120x62493</t>
  </si>
  <si>
    <t>Nicholas Hall</t>
  </si>
  <si>
    <t>3451.2000000000003</t>
  </si>
  <si>
    <t>Daniel Gentry</t>
  </si>
  <si>
    <t>0515 Adam View Apt. 963 Port Paul, MD 90144</t>
  </si>
  <si>
    <t>095.521.7664</t>
  </si>
  <si>
    <t>Jennifer Diaz</t>
  </si>
  <si>
    <t>Jennifer Hill</t>
  </si>
  <si>
    <t>08114 Wendy Plains Apt. 422 North Michael, NJ 13322</t>
  </si>
  <si>
    <t>181.220.3018x26346</t>
  </si>
  <si>
    <t>4995.200000000001</t>
  </si>
  <si>
    <t>Leslie May</t>
  </si>
  <si>
    <t>3458 Gary Hollow Carsonstad, VA 53400</t>
  </si>
  <si>
    <t>Paul Maynard</t>
  </si>
  <si>
    <t>Derek Carroll</t>
  </si>
  <si>
    <t>USNS Lester FPO AA 41272</t>
  </si>
  <si>
    <t>+1-313-465-2515x740</t>
  </si>
  <si>
    <t>Edward Jacobs</t>
  </si>
  <si>
    <t>6434.400000000001</t>
  </si>
  <si>
    <t>Keith Gay</t>
  </si>
  <si>
    <t>00020 Eddie Parkway East Christopher, IA 50952</t>
  </si>
  <si>
    <t>Bryan Payne</t>
  </si>
  <si>
    <t>3403.2000000000003</t>
  </si>
  <si>
    <t>Michael Barnes</t>
  </si>
  <si>
    <t>96123 Schneider Flats Wellsville, MN 69616</t>
  </si>
  <si>
    <t>Nicole Harris</t>
  </si>
  <si>
    <t>3049.6000000000004</t>
  </si>
  <si>
    <t>Terri Clark</t>
  </si>
  <si>
    <t>486 James Square Suite 613 Parrishfort, NY 68957</t>
  </si>
  <si>
    <t>(318)129-0411x610</t>
  </si>
  <si>
    <t>Joseph Russell</t>
  </si>
  <si>
    <t>1785.6000000000001</t>
  </si>
  <si>
    <t>Michelle Cabrera</t>
  </si>
  <si>
    <t>960 Keith Unions Suite 387 Kennethborough, CT 63112</t>
  </si>
  <si>
    <t>+1-038-726-2985x8155</t>
  </si>
  <si>
    <t>Katie Smith</t>
  </si>
  <si>
    <t>4059.2000000000003</t>
  </si>
  <si>
    <t>Kathy Crosby</t>
  </si>
  <si>
    <t>37108 Hart Isle Apt. 168 Lisafort, IN 36881</t>
  </si>
  <si>
    <t>+1-110-743-9528x2948</t>
  </si>
  <si>
    <t>Lisa Nelson</t>
  </si>
  <si>
    <t>Dr. Patricia Davis</t>
  </si>
  <si>
    <t>584 Woodard Square Apt. 904 Petersfort, MI 51042</t>
  </si>
  <si>
    <t>(883)104-3995</t>
  </si>
  <si>
    <t>Tiffany Fisher</t>
  </si>
  <si>
    <t>James Brown</t>
  </si>
  <si>
    <t>Unit 6594 Box 9285 DPO AP 75692</t>
  </si>
  <si>
    <t>286-295-9222x96655</t>
  </si>
  <si>
    <t>Tamara Sanchez</t>
  </si>
  <si>
    <t>6579.200000000001</t>
  </si>
  <si>
    <t>Kimberly Gallagher</t>
  </si>
  <si>
    <t>02904 Amanda Turnpike Apt. 110 Kyleburgh, VT 76772</t>
  </si>
  <si>
    <t>598.793.2018x496</t>
  </si>
  <si>
    <t>Mrs. Alexandra Salazar</t>
  </si>
  <si>
    <t>David Farmer</t>
  </si>
  <si>
    <t>729 Leon Lock West Brettshire, RI 44838</t>
  </si>
  <si>
    <t>573.804.9340x2888</t>
  </si>
  <si>
    <t>Jeffrey Scott</t>
  </si>
  <si>
    <t>Kerry Villegas</t>
  </si>
  <si>
    <t>4347 Mark Harbors Ericafort, MA 53505</t>
  </si>
  <si>
    <t>+1-417-152-9505x5536</t>
  </si>
  <si>
    <t>Shawn Silva</t>
  </si>
  <si>
    <t>Jacqueline Chung</t>
  </si>
  <si>
    <t>89150 Garcia Camp Suite 579 Port Johnbury, AZ 67186</t>
  </si>
  <si>
    <t>+1-182-840-8839x906</t>
  </si>
  <si>
    <t>Carrie Garner</t>
  </si>
  <si>
    <t>Michelle Atkinson</t>
  </si>
  <si>
    <t>3144 Jessica Throughway East Maryport, KY 26009</t>
  </si>
  <si>
    <t>(654)347-4508</t>
  </si>
  <si>
    <t>Levi Patrick</t>
  </si>
  <si>
    <t>Unit 6603 Box 6338 DPO AE 29929</t>
  </si>
  <si>
    <t>419.852.7111</t>
  </si>
  <si>
    <t>Christopher Snyder</t>
  </si>
  <si>
    <t>6211.200000000001</t>
  </si>
  <si>
    <t>Dennis Hardy</t>
  </si>
  <si>
    <t>618 Smith Views Suite 197 West Daniel, HI 16531</t>
  </si>
  <si>
    <t>William Jackson</t>
  </si>
  <si>
    <t>Paul Smith</t>
  </si>
  <si>
    <t>2264 Kaylee Ford Apt. 522 North Katelynborough, MN 57174</t>
  </si>
  <si>
    <t>614-869-5151</t>
  </si>
  <si>
    <t>Douglas Ruiz</t>
  </si>
  <si>
    <t>Ashley Curry</t>
  </si>
  <si>
    <t>9505 Teresa Road Michaelside, MS 15704</t>
  </si>
  <si>
    <t>(607)961-6277</t>
  </si>
  <si>
    <t>Molly Nelson</t>
  </si>
  <si>
    <t>James Woods</t>
  </si>
  <si>
    <t>Unit 3291 Box 9176 DPO AP 73248</t>
  </si>
  <si>
    <t>+1-672-203-4799x97844</t>
  </si>
  <si>
    <t>William King</t>
  </si>
  <si>
    <t>Karen Davis</t>
  </si>
  <si>
    <t>49918 Martinez Forks Michaelhaven, WV 65302</t>
  </si>
  <si>
    <t>384-760-1820x10124</t>
  </si>
  <si>
    <t>Patrick Sanders</t>
  </si>
  <si>
    <t>1827.6000000000001</t>
  </si>
  <si>
    <t>Stephanie Clay</t>
  </si>
  <si>
    <t>52779 Jeffrey Fields Longburgh, MN 81334</t>
  </si>
  <si>
    <t>Karen Bryan</t>
  </si>
  <si>
    <t>Heidi Wilson</t>
  </si>
  <si>
    <t>5055 Laura Branch Suite 373 Marcview, PA 30032</t>
  </si>
  <si>
    <t>888.075.0185</t>
  </si>
  <si>
    <t>Michelle Watson</t>
  </si>
  <si>
    <t>2480 Rogers Plain Apt. 565 Thomasland, OH 72912</t>
  </si>
  <si>
    <t>302.501.4693</t>
  </si>
  <si>
    <t>Jessica Sparks</t>
  </si>
  <si>
    <t>2869.2000000000003</t>
  </si>
  <si>
    <t>George Gomez</t>
  </si>
  <si>
    <t>08837 Diana Crossroad Apt. 378 South Amyburgh, OH 64598</t>
  </si>
  <si>
    <t>523.211.7629x1070</t>
  </si>
  <si>
    <t>Brittany Nash</t>
  </si>
  <si>
    <t>Crystal Mckenzie MD</t>
  </si>
  <si>
    <t>731 Michael Brook Donaldside, NY 31322</t>
  </si>
  <si>
    <t>821.670.1703x940</t>
  </si>
  <si>
    <t>Gary Cowan</t>
  </si>
  <si>
    <t>996 Joseph Hills Apt. 492 Tammybury, CO 87929</t>
  </si>
  <si>
    <t>Erin Gallagher</t>
  </si>
  <si>
    <t>Jared Williams</t>
  </si>
  <si>
    <t>12481 Freeman Square Cummingston, ND 74623</t>
  </si>
  <si>
    <t>001-904-742-5255x374</t>
  </si>
  <si>
    <t>Brooke Gilbert</t>
  </si>
  <si>
    <t>489 Cameron Inlet North Katherinefurt, CA 33998</t>
  </si>
  <si>
    <t>798.320.1674x9536</t>
  </si>
  <si>
    <t>April Berry</t>
  </si>
  <si>
    <t>Ronald Raymond</t>
  </si>
  <si>
    <t>788 Lopez Square Millerchester, NC 04739</t>
  </si>
  <si>
    <t>(628)131-5710</t>
  </si>
  <si>
    <t>Maria Conrad</t>
  </si>
  <si>
    <t>6955.200000000001</t>
  </si>
  <si>
    <t>Amy Trujillo</t>
  </si>
  <si>
    <t>3214 Mary Canyon Amyshire, AR 56273</t>
  </si>
  <si>
    <t>001-860-587-0920x517</t>
  </si>
  <si>
    <t>Monica Henderson</t>
  </si>
  <si>
    <t>Jessica Rice</t>
  </si>
  <si>
    <t>79986 Cristian Harbors Suite 180 Jenkinschester, IA 45117</t>
  </si>
  <si>
    <t>(109)884-5342x31131</t>
  </si>
  <si>
    <t>Amy Smith DVM</t>
  </si>
  <si>
    <t>Lauren Frank</t>
  </si>
  <si>
    <t>40998 Jonathan Turnpike Ericatown, TN 66561</t>
  </si>
  <si>
    <t>057.523.7919x375</t>
  </si>
  <si>
    <t>Lisa Benson</t>
  </si>
  <si>
    <t>972.8000000000001</t>
  </si>
  <si>
    <t>Jennifer Clark</t>
  </si>
  <si>
    <t>0237 Felicia Stream Suite 631 South Elizabethfurt, NM 67803</t>
  </si>
  <si>
    <t>799.108.6662x9779</t>
  </si>
  <si>
    <t>Patrick Payne</t>
  </si>
  <si>
    <t>5659 Kimberly Extensions Suite 141 New Mitchellport, IL 86762</t>
  </si>
  <si>
    <t>+1-845-518-6470x764</t>
  </si>
  <si>
    <t>Kathryn Williams</t>
  </si>
  <si>
    <t>Heather Leonard</t>
  </si>
  <si>
    <t>053 Jennifer Brook Krausefurt, KY 63258</t>
  </si>
  <si>
    <t>500.872.8308x65200</t>
  </si>
  <si>
    <t>Scott Gonzales</t>
  </si>
  <si>
    <t>Timothy Kim</t>
  </si>
  <si>
    <t>89229 Kim Drive Suite 021 East Katherineberg, KY 66128</t>
  </si>
  <si>
    <t>472.721.5008</t>
  </si>
  <si>
    <t>Amy Harris</t>
  </si>
  <si>
    <t>Thomas Watkins</t>
  </si>
  <si>
    <t>Unit 0464 Box 8399 DPO AA 52742</t>
  </si>
  <si>
    <t>322.394.6764x54705</t>
  </si>
  <si>
    <t>Kathleen Barnett</t>
  </si>
  <si>
    <t>Eric Anderson</t>
  </si>
  <si>
    <t>991 Lori Prairie Apt. 743 South Joshua, KS 32141</t>
  </si>
  <si>
    <t>Diana Mitchell</t>
  </si>
  <si>
    <t>Jeremy Huynh</t>
  </si>
  <si>
    <t>Unit 8102 Box 9705 DPO AE 33969</t>
  </si>
  <si>
    <t>149.683.1290x031</t>
  </si>
  <si>
    <t>Kimberly Lane</t>
  </si>
  <si>
    <t>Steven Powers MD</t>
  </si>
  <si>
    <t>926 Ware Orchard Markmouth, RI 44582</t>
  </si>
  <si>
    <t>116.815.5453</t>
  </si>
  <si>
    <t>Kathryn Hernandez</t>
  </si>
  <si>
    <t>5731.200000000001</t>
  </si>
  <si>
    <t>Susan Kerr</t>
  </si>
  <si>
    <t>47034 Shelton Rapid Suite 206 Samuelfort, MI 73544</t>
  </si>
  <si>
    <t>+1-694-242-0573x423</t>
  </si>
  <si>
    <t>Chloe Hart</t>
  </si>
  <si>
    <t>Jose White</t>
  </si>
  <si>
    <t>USCGC Hayes FPO AP 88387</t>
  </si>
  <si>
    <t>949-637-6690</t>
  </si>
  <si>
    <t>Donald Sexton</t>
  </si>
  <si>
    <t>Sarah Richmond</t>
  </si>
  <si>
    <t>10123 Jennifer Parkways Suite 005 Catherineside, OK 31605</t>
  </si>
  <si>
    <t>001-279-355-1455x6977</t>
  </si>
  <si>
    <t>Judith Martin</t>
  </si>
  <si>
    <t>1428.8000000000002</t>
  </si>
  <si>
    <t>Laurie Moreno</t>
  </si>
  <si>
    <t>2017 Jenkins Ways North Codyshire, CT 48770</t>
  </si>
  <si>
    <t>001-762-651-6464x750</t>
  </si>
  <si>
    <t>David Anderson</t>
  </si>
  <si>
    <t>3553.2000000000003</t>
  </si>
  <si>
    <t>Jordan Lewis</t>
  </si>
  <si>
    <t>90353 Sherman Springs Jenniferland, NV 86062</t>
  </si>
  <si>
    <t>705-784-5167x3524</t>
  </si>
  <si>
    <t>Matthew Burton</t>
  </si>
  <si>
    <t>Meredith Turner</t>
  </si>
  <si>
    <t>4576 Obrien Mountain Apt. 577 Lake Sarahburgh, MS 90269</t>
  </si>
  <si>
    <t>(056)769-5036x45793</t>
  </si>
  <si>
    <t>April Hill</t>
  </si>
  <si>
    <t>Nancy Martinez</t>
  </si>
  <si>
    <t>21248 Smith Green Suite 061 Powersborough, IL 19570</t>
  </si>
  <si>
    <t>+1-942-900-1264x3437</t>
  </si>
  <si>
    <t>Joseph Wilkins</t>
  </si>
  <si>
    <t>Christina Barajas</t>
  </si>
  <si>
    <t>441 Jason Glen South Jessicamouth, NV 43234</t>
  </si>
  <si>
    <t>+1-769-043-1336x978</t>
  </si>
  <si>
    <t>Sarah Brady</t>
  </si>
  <si>
    <t>Susan Nelson</t>
  </si>
  <si>
    <t>35801 Javier Lake Apt. 492 East Adam, VA 94042</t>
  </si>
  <si>
    <t>(782)587-2553x03414</t>
  </si>
  <si>
    <t>Leslie Huffman</t>
  </si>
  <si>
    <t>Jason Roy</t>
  </si>
  <si>
    <t>Unit 7402 Box 3956 DPO AE 36862</t>
  </si>
  <si>
    <t>+1-395-850-5733x588</t>
  </si>
  <si>
    <t>Gary Jacobs</t>
  </si>
  <si>
    <t>3873.6000000000004</t>
  </si>
  <si>
    <t>David Jennings</t>
  </si>
  <si>
    <t>Unit 5390 Box 4156 DPO AP 17890</t>
  </si>
  <si>
    <t>001-125-250-0454</t>
  </si>
  <si>
    <t>Alvin Castro</t>
  </si>
  <si>
    <t>Mr. Theodore White</t>
  </si>
  <si>
    <t>57498 Jean Lake Suite 271 Williammouth, GA 52366</t>
  </si>
  <si>
    <t>581-579-3891x25464</t>
  </si>
  <si>
    <t>Joanna Johnson</t>
  </si>
  <si>
    <t>6465.200000000001</t>
  </si>
  <si>
    <t>Jesse Howard</t>
  </si>
  <si>
    <t>684 Travis Loop North Elizabeth, AK 19103</t>
  </si>
  <si>
    <t>001-521-432-6624</t>
  </si>
  <si>
    <t>James Elliott</t>
  </si>
  <si>
    <t>Kristen Soto</t>
  </si>
  <si>
    <t>00604 Werner Mews Apt. 868 New Mark, NE 57995</t>
  </si>
  <si>
    <t>Brenda Tapia</t>
  </si>
  <si>
    <t>4342.400000000001</t>
  </si>
  <si>
    <t>Christopher Santiago</t>
  </si>
  <si>
    <t>604 Simmons Way East James, UT 03446</t>
  </si>
  <si>
    <t>014.923.1773x1789</t>
  </si>
  <si>
    <t>Ryan Myers</t>
  </si>
  <si>
    <t>646.4000000000001</t>
  </si>
  <si>
    <t>Allen Lee</t>
  </si>
  <si>
    <t>PSC 7137, Box 9930 APO AA 67700</t>
  </si>
  <si>
    <t>213-092-9052x41077</t>
  </si>
  <si>
    <t>John Olson</t>
  </si>
  <si>
    <t>6822.400000000001</t>
  </si>
  <si>
    <t>Brenda Clark</t>
  </si>
  <si>
    <t>Unit 5691 Box 9056 DPO AP 67999</t>
  </si>
  <si>
    <t>514-139-0158x538</t>
  </si>
  <si>
    <t>Jason Reilly</t>
  </si>
  <si>
    <t>4306.400000000001</t>
  </si>
  <si>
    <t>Theresa Reeves</t>
  </si>
  <si>
    <t>91590 Davies Prairie Suite 526 Kentport, CT 53335</t>
  </si>
  <si>
    <t>027-276-2751x2082</t>
  </si>
  <si>
    <t>Cory Macdonald</t>
  </si>
  <si>
    <t>4208.400000000001</t>
  </si>
  <si>
    <t>Andrew Marks</t>
  </si>
  <si>
    <t>48332 Tracy Roads Apt. 899 New Joseph, NH 65374</t>
  </si>
  <si>
    <t>+1-124-812-7962x047</t>
  </si>
  <si>
    <t>Mary Lopez</t>
  </si>
  <si>
    <t>Kenneth Mcneil</t>
  </si>
  <si>
    <t>819 Carter Land Suite 726 Torreston, NY 48133</t>
  </si>
  <si>
    <t>248.332.6923</t>
  </si>
  <si>
    <t>Megan Levy</t>
  </si>
  <si>
    <t>1603 Farrell Stream West Mark, WI 46755</t>
  </si>
  <si>
    <t>161.538.1773</t>
  </si>
  <si>
    <t>Tina Decker</t>
  </si>
  <si>
    <t>Robert Cooper</t>
  </si>
  <si>
    <t>010 Jones Field East Charles, LA 06054</t>
  </si>
  <si>
    <t>Mr. Jacob Rodriguez</t>
  </si>
  <si>
    <t>Regina Frost</t>
  </si>
  <si>
    <t>Unit 0532 Box 2865 DPO AP 23998</t>
  </si>
  <si>
    <t>001-238-134-9026</t>
  </si>
  <si>
    <t>Heather Mayer</t>
  </si>
  <si>
    <t>Wendy Stewart</t>
  </si>
  <si>
    <t>39304 Katie Trace Goodwinfort, OK 39234</t>
  </si>
  <si>
    <t>+1-526-845-9017x635</t>
  </si>
  <si>
    <t>Carol Bell</t>
  </si>
  <si>
    <t>Kendra Hernandez</t>
  </si>
  <si>
    <t>729 Fuller Pass New Daltonland, MO 41184</t>
  </si>
  <si>
    <t>(352)347-9714x53182</t>
  </si>
  <si>
    <t>Kendra Smith</t>
  </si>
  <si>
    <t>Amy Miller</t>
  </si>
  <si>
    <t>854 Flowers Inlet South Yvettechester, CO 35396</t>
  </si>
  <si>
    <t>875.717.7940x343</t>
  </si>
  <si>
    <t>Brad Malone</t>
  </si>
  <si>
    <t>77353 Jason Knolls Apt. 931 New Richardland, AK 26894</t>
  </si>
  <si>
    <t>+1-391-674-2331x72510</t>
  </si>
  <si>
    <t>Joanne Davis</t>
  </si>
  <si>
    <t>Christine Evans</t>
  </si>
  <si>
    <t>585 Amanda Radial Matthewton, MN 94282</t>
  </si>
  <si>
    <t>Jennifer Jackson</t>
  </si>
  <si>
    <t>Joann Frank</t>
  </si>
  <si>
    <t>85737 Matthew Vista Suite 483 Oconnellmouth, SC 36118</t>
  </si>
  <si>
    <t>Andrew Heath</t>
  </si>
  <si>
    <t>76192 Gregory Mountains North Carol, WY 32239</t>
  </si>
  <si>
    <t>(620)551-3161</t>
  </si>
  <si>
    <t>Samantha Sullivan</t>
  </si>
  <si>
    <t>Leroy Morales</t>
  </si>
  <si>
    <t>5390 Ryan Expressway Marcburgh, NM 98872</t>
  </si>
  <si>
    <t>Catherine Foster</t>
  </si>
  <si>
    <t>Lisa Alvarez</t>
  </si>
  <si>
    <t>363 Tucker Point Suite 388 Johnsmouth, CT 12983</t>
  </si>
  <si>
    <t>952.341.1993</t>
  </si>
  <si>
    <t>Edward Carlson</t>
  </si>
  <si>
    <t>0055 Hamilton Springs Suite 237 North Joanna, NV 35553</t>
  </si>
  <si>
    <t>+1-915-878-7704x49654</t>
  </si>
  <si>
    <t>Joanne Ford</t>
  </si>
  <si>
    <t>812.8000000000001</t>
  </si>
  <si>
    <t>Patricia Robinson</t>
  </si>
  <si>
    <t>668 David Pines Suite 011 East Dillonborough, NM 26602</t>
  </si>
  <si>
    <t>785-221-3979</t>
  </si>
  <si>
    <t>Charles Harrison</t>
  </si>
  <si>
    <t>319 Rhodes Fords South Deborahmouth, TX 97027</t>
  </si>
  <si>
    <t>464.646.5654x347</t>
  </si>
  <si>
    <t>Jonathan Brown</t>
  </si>
  <si>
    <t>Dan Mcpherson</t>
  </si>
  <si>
    <t>32103 Darryl Springs Goodwintown, ME 61644</t>
  </si>
  <si>
    <t>Donald Hess</t>
  </si>
  <si>
    <t>Alexis Schneider</t>
  </si>
  <si>
    <t>Unit 3846 Box 5566 DPO AE 81805</t>
  </si>
  <si>
    <t>(659)227-3721x1733</t>
  </si>
  <si>
    <t>Evan Smith</t>
  </si>
  <si>
    <t>Gabriela Mcfarland</t>
  </si>
  <si>
    <t>135 Charles Terrace Suite 256 East Michaelside, WY 25509</t>
  </si>
  <si>
    <t>911.167.4961x7783</t>
  </si>
  <si>
    <t>Brittney Cruz</t>
  </si>
  <si>
    <t>Katherine Duncan</t>
  </si>
  <si>
    <t>605 Carr Square Suite 142 South Cynthiashire, DC 89996</t>
  </si>
  <si>
    <t>(490)251-5016</t>
  </si>
  <si>
    <t>Brian Barnett</t>
  </si>
  <si>
    <t>5718.400000000001</t>
  </si>
  <si>
    <t>Randy Mitchell</t>
  </si>
  <si>
    <t>Unit 2672 Box 8294 DPO AE 16385</t>
  </si>
  <si>
    <t>+1-016-421-3590x28519</t>
  </si>
  <si>
    <t>Taylor Mejia</t>
  </si>
  <si>
    <t>5123.200000000001</t>
  </si>
  <si>
    <t>Melissa Dickerson DVM</t>
  </si>
  <si>
    <t>7529 Flores Ways Apt. 527 Ericaville, GA 90536</t>
  </si>
  <si>
    <t>317-765-3218x914</t>
  </si>
  <si>
    <t>Sandra Jennings</t>
  </si>
  <si>
    <t>Shari Rice</t>
  </si>
  <si>
    <t>4564 Beverly Lights Apt. 890 Rodrigueztown, CT 27768</t>
  </si>
  <si>
    <t>Dawn Hubbard</t>
  </si>
  <si>
    <t>7539.200000000001</t>
  </si>
  <si>
    <t>Michelle Patterson</t>
  </si>
  <si>
    <t>352 Vasquez Alley Apt. 370 Adamview, MN 63278</t>
  </si>
  <si>
    <t>966.4000000000001</t>
  </si>
  <si>
    <t>Stephen Hobbs</t>
  </si>
  <si>
    <t>164 Jason Shores Suite 019 East Jasontown, PA 39662</t>
  </si>
  <si>
    <t>205-900-3644x7411</t>
  </si>
  <si>
    <t>Amanda Robinson</t>
  </si>
  <si>
    <t>Elizabeth Buckley</t>
  </si>
  <si>
    <t>60959 Smith Keys Apt. 056 New Johnnyberg, MS 89395</t>
  </si>
  <si>
    <t>680.598.9091</t>
  </si>
  <si>
    <t>Melissa Hernandez</t>
  </si>
  <si>
    <t>Amy Conner</t>
  </si>
  <si>
    <t>493 Virginia Dam Suite 581 South Nicholas, FL 74131</t>
  </si>
  <si>
    <t>Lonnie Bailey</t>
  </si>
  <si>
    <t>5003 Adam Prairie North Anthony, RI 20059</t>
  </si>
  <si>
    <t>399-433-7687</t>
  </si>
  <si>
    <t>Richard Harris</t>
  </si>
  <si>
    <t>Chad Wright</t>
  </si>
  <si>
    <t>USNS Dunn FPO AE 90669</t>
  </si>
  <si>
    <t>+1-688-743-3901x168</t>
  </si>
  <si>
    <t>Christine Mitchell</t>
  </si>
  <si>
    <t>3007.2000000000003</t>
  </si>
  <si>
    <t>Christina Rush</t>
  </si>
  <si>
    <t>1711 Castillo Squares Russellfort, KS 42466</t>
  </si>
  <si>
    <t>Mrs. Anne Rios</t>
  </si>
  <si>
    <t>284.40000000000003</t>
  </si>
  <si>
    <t>Jeffrey Mason</t>
  </si>
  <si>
    <t>224 Johnson Fork Alexanderburgh, CT 52621</t>
  </si>
  <si>
    <t>(980)834-1859</t>
  </si>
  <si>
    <t>Dr. Jessica Wallace</t>
  </si>
  <si>
    <t>Hannah Alexander</t>
  </si>
  <si>
    <t>8251 Jones Bridge Maloneberg, CO 31814</t>
  </si>
  <si>
    <t>+1-051-361-2512x511</t>
  </si>
  <si>
    <t>Denise Brown</t>
  </si>
  <si>
    <t>1497.6000000000001</t>
  </si>
  <si>
    <t>951 Cole Shoals Suite 259 Brownland, VA 33737</t>
  </si>
  <si>
    <t>Deborah Escobar</t>
  </si>
  <si>
    <t>Joseph Clark</t>
  </si>
  <si>
    <t>7982 Hopkins Mews Lawrenceborough, DC 02269</t>
  </si>
  <si>
    <t>505-491-8251</t>
  </si>
  <si>
    <t>Chase Tyler</t>
  </si>
  <si>
    <t>Jennifer Thomas</t>
  </si>
  <si>
    <t>61460 Jose Well Apt. 716 North Maria, NV 73710</t>
  </si>
  <si>
    <t>(424)028-7751x359</t>
  </si>
  <si>
    <t>Joseph Davis</t>
  </si>
  <si>
    <t>Billy Harris</t>
  </si>
  <si>
    <t>22635 Hill Inlet New Traceyborough, DE 48158</t>
  </si>
  <si>
    <t>001-226-716-4764x7065</t>
  </si>
  <si>
    <t>Mr. Kristopher Smith</t>
  </si>
  <si>
    <t>8183 Mitchell Lane Colemanport, OH 86223</t>
  </si>
  <si>
    <t>056-422-5677x5401</t>
  </si>
  <si>
    <t>Beth Blake</t>
  </si>
  <si>
    <t>Steven Sanders</t>
  </si>
  <si>
    <t>4533 Deborah Tunnel Suite 956 South Donna, IA 69096</t>
  </si>
  <si>
    <t>001-491-508-3171x25764</t>
  </si>
  <si>
    <t>Hunter Nelson</t>
  </si>
  <si>
    <t>Adam Estrada</t>
  </si>
  <si>
    <t>839 Anderson Pike Apt. 599 East Carol, VA 71025</t>
  </si>
  <si>
    <t>273.622.3193x4493</t>
  </si>
  <si>
    <t>Danielle Daniel</t>
  </si>
  <si>
    <t>24817 Cynthia Dale Apt. 310 North Tiffany, TN 64248</t>
  </si>
  <si>
    <t>+1-522-004-6481x179</t>
  </si>
  <si>
    <t>Kenneth Smith</t>
  </si>
  <si>
    <t>Autumn Peterson</t>
  </si>
  <si>
    <t>148 Walter Shores Suite 373 Donnaton, WY 47437</t>
  </si>
  <si>
    <t>283-534-8174x51354</t>
  </si>
  <si>
    <t>Courtney Coffey</t>
  </si>
  <si>
    <t>Corey Mendoza</t>
  </si>
  <si>
    <t>Unit 2925 Box 1295 DPO AA 27194</t>
  </si>
  <si>
    <t>968-480-7223</t>
  </si>
  <si>
    <t>Reginald Roberts</t>
  </si>
  <si>
    <t>Walter Watson</t>
  </si>
  <si>
    <t>4624 Corey Estate Suite 717 West Ronaldhaven, ND 37179</t>
  </si>
  <si>
    <t>001-593-992-8501</t>
  </si>
  <si>
    <t>Nicholas Lynch</t>
  </si>
  <si>
    <t>2497.2000000000003</t>
  </si>
  <si>
    <t>6618 Miller Circles Suite 851 Cherylmouth, CA 86617</t>
  </si>
  <si>
    <t>386.209.8109</t>
  </si>
  <si>
    <t>Ashley Simpson</t>
  </si>
  <si>
    <t>Cody Lewis</t>
  </si>
  <si>
    <t>Unit 2654 Box 7234 DPO AE 85309</t>
  </si>
  <si>
    <t>(416)548-8881x4001</t>
  </si>
  <si>
    <t>Devon Edwards</t>
  </si>
  <si>
    <t>682.4000000000001</t>
  </si>
  <si>
    <t>Christina Mcintosh</t>
  </si>
  <si>
    <t>8222 Richard Estate Apt. 540 South Evanton, AL 89206</t>
  </si>
  <si>
    <t>+1-288-455-0845x75260</t>
  </si>
  <si>
    <t>Kristy Rivera</t>
  </si>
  <si>
    <t>55199 Adkins Fords Apt. 623 New Moniqueberg, DE 78892</t>
  </si>
  <si>
    <t>750-573-6630x87660</t>
  </si>
  <si>
    <t>Tina Peck</t>
  </si>
  <si>
    <t>5462 Sherman Brook West Thomasborough, ME 25213</t>
  </si>
  <si>
    <t>103-349-0553x232</t>
  </si>
  <si>
    <t>Jennifer Nixon</t>
  </si>
  <si>
    <t>Kristina Hansen</t>
  </si>
  <si>
    <t>656 Collier Rapids East John, WA 68814</t>
  </si>
  <si>
    <t>001-022-045-2734x350</t>
  </si>
  <si>
    <t>Melissa Davis</t>
  </si>
  <si>
    <t>Hannah Reyes</t>
  </si>
  <si>
    <t>4355 Leonard Locks Snydermouth, NH 54219</t>
  </si>
  <si>
    <t>(948)436-7432x06373</t>
  </si>
  <si>
    <t>Kathryn Jones</t>
  </si>
  <si>
    <t>Sandra Flores</t>
  </si>
  <si>
    <t>926 Richard Fords Suite 571 Lake Michael, NH 59607</t>
  </si>
  <si>
    <t>(214)886-6678x1907</t>
  </si>
  <si>
    <t>Sarah Parker</t>
  </si>
  <si>
    <t>Rebecca Cisneros</t>
  </si>
  <si>
    <t>USS Boyle FPO AE 60096</t>
  </si>
  <si>
    <t>(570)542-5530x4784</t>
  </si>
  <si>
    <t>Donna Olson</t>
  </si>
  <si>
    <t>Daniel Morgan</t>
  </si>
  <si>
    <t>19393 Ashley Falls Reginamouth, UT 35926</t>
  </si>
  <si>
    <t>821.538.7727</t>
  </si>
  <si>
    <t>Jackie Jones</t>
  </si>
  <si>
    <t>Michele Contreras</t>
  </si>
  <si>
    <t>31891 Amy Estates Lake Kennethfort, ME 20409</t>
  </si>
  <si>
    <t>(647)056-4498</t>
  </si>
  <si>
    <t>Samuel Jordan</t>
  </si>
  <si>
    <t>4628.400000000001</t>
  </si>
  <si>
    <t>8212 Joe Underpass New Carriehaven, NV 61678</t>
  </si>
  <si>
    <t>811.976.3636x1567</t>
  </si>
  <si>
    <t>Cheryl Castaneda</t>
  </si>
  <si>
    <t>Kimberly Smith</t>
  </si>
  <si>
    <t>570 Lopez Shore Carsonfurt, VT 89142</t>
  </si>
  <si>
    <t>987.141.9883x776</t>
  </si>
  <si>
    <t>Christine Bennett</t>
  </si>
  <si>
    <t>Victoria Sanchez</t>
  </si>
  <si>
    <t>495 Sarah Courts Suite 751 Jamesport, CO 39799</t>
  </si>
  <si>
    <t>733-308-7163x5616</t>
  </si>
  <si>
    <t>Cynthia Berry</t>
  </si>
  <si>
    <t>Miss Kayla Jackson</t>
  </si>
  <si>
    <t>345 Hogan Trail Robertstad, UT 32236</t>
  </si>
  <si>
    <t>(178)848-5137</t>
  </si>
  <si>
    <t>716.4000000000001</t>
  </si>
  <si>
    <t>Christina Howe</t>
  </si>
  <si>
    <t>025 Hickman Square Suite 095 Johnhaven, VA 77011</t>
  </si>
  <si>
    <t>168-630-3203x941</t>
  </si>
  <si>
    <t>Elizabeth Moore</t>
  </si>
  <si>
    <t>Karen Maynard</t>
  </si>
  <si>
    <t>24946 Erin Camp Apt. 588 Simpsonfort, OK 57435</t>
  </si>
  <si>
    <t>Kimberly Casey</t>
  </si>
  <si>
    <t>Aaron Flynn</t>
  </si>
  <si>
    <t>91122 Johnathan Circles Clarkehaven, AK 15937</t>
  </si>
  <si>
    <t>025.577.7516x275</t>
  </si>
  <si>
    <t>Christina Ellis DDS</t>
  </si>
  <si>
    <t>Michelle Robinson</t>
  </si>
  <si>
    <t>217 Jenna Walks Suite 414 New Kelly, WV 12192</t>
  </si>
  <si>
    <t>001-426-377-6189</t>
  </si>
  <si>
    <t>Olivia Oconnor</t>
  </si>
  <si>
    <t>Maria Meyer</t>
  </si>
  <si>
    <t>0089 Lisa Greens Katherinechester, IA 85394</t>
  </si>
  <si>
    <t>031-099-8237x19045</t>
  </si>
  <si>
    <t>Samantha Hayes</t>
  </si>
  <si>
    <t>Sandra Hughes</t>
  </si>
  <si>
    <t>045 Donna Locks West Evelynville, MO 88358</t>
  </si>
  <si>
    <t>(844)433-5519x7945</t>
  </si>
  <si>
    <t>Austin Perez</t>
  </si>
  <si>
    <t>6742.400000000001</t>
  </si>
  <si>
    <t>Maxwell Lynn</t>
  </si>
  <si>
    <t>0141 Robert Mission Suite 993 Colonshire, NH 57104</t>
  </si>
  <si>
    <t>+1-128-663-6447x143</t>
  </si>
  <si>
    <t>Bradley Marquez</t>
  </si>
  <si>
    <t>Ashley Gonzalez</t>
  </si>
  <si>
    <t>01690 Brian Road North Ashleyfurt, MN 21769</t>
  </si>
  <si>
    <t>(867)289-3186x961</t>
  </si>
  <si>
    <t>Carl Ramos</t>
  </si>
  <si>
    <t>95588 Johnson Brook Apt. 643 Port Charleneberg, NH 15988</t>
  </si>
  <si>
    <t>Jonathan Franklin</t>
  </si>
  <si>
    <t>Donald Thomas</t>
  </si>
  <si>
    <t>84182 Mclean Meadow Jaredberg, ME 25097</t>
  </si>
  <si>
    <t>+1-329-231-9069x074</t>
  </si>
  <si>
    <t>Walter Alexander</t>
  </si>
  <si>
    <t>1817.6000000000001</t>
  </si>
  <si>
    <t>Timothy Johnson</t>
  </si>
  <si>
    <t>4573 Stephen Oval East Daniel, TX 55268</t>
  </si>
  <si>
    <t>(728)499-6674</t>
  </si>
  <si>
    <t>John Fuller</t>
  </si>
  <si>
    <t>Eric Salazar</t>
  </si>
  <si>
    <t>6045 Wheeler Coves Suite 253 Jennachester, AL 02643</t>
  </si>
  <si>
    <t>(621)933-8931x16268</t>
  </si>
  <si>
    <t>Dominique Lewis</t>
  </si>
  <si>
    <t>Andrea Williams</t>
  </si>
  <si>
    <t>8338 Wendy Ways Suite 650 Philipstad, IL 24772</t>
  </si>
  <si>
    <t>Amy Lewis</t>
  </si>
  <si>
    <t>957 Bradley Place Apt. 541 Leefurt, NY 17634</t>
  </si>
  <si>
    <t>142.630.2105</t>
  </si>
  <si>
    <t>Keith Peterson</t>
  </si>
  <si>
    <t>David Aguilar</t>
  </si>
  <si>
    <t>2528 Huynh Port Suite 586 Daviston, MN 61760</t>
  </si>
  <si>
    <t>(352)085-8220</t>
  </si>
  <si>
    <t>Melissa Anderson</t>
  </si>
  <si>
    <t>3185.6000000000004</t>
  </si>
  <si>
    <t>Justin White</t>
  </si>
  <si>
    <t>1806 Benjamin Lodge West Kristinebury, WI 22470</t>
  </si>
  <si>
    <t>(809)246-3161x51858</t>
  </si>
  <si>
    <t>Scott Gonzalez</t>
  </si>
  <si>
    <t>411.20000000000005</t>
  </si>
  <si>
    <t>Jacob Fisher PhD</t>
  </si>
  <si>
    <t>12707 Martinez Vista Cheyenneberg, OH 96883</t>
  </si>
  <si>
    <t>Robert Reyes</t>
  </si>
  <si>
    <t>Kathryn Alvarez DVM</t>
  </si>
  <si>
    <t>27622 Stafford Points Apt. 567 East Robinville, OH 78775</t>
  </si>
  <si>
    <t>738.588.3729</t>
  </si>
  <si>
    <t>Nancy Lynch</t>
  </si>
  <si>
    <t>Tamara Mills</t>
  </si>
  <si>
    <t>868 Johnson Mall Suite 290 Lake Jasonhaven, WA 03413</t>
  </si>
  <si>
    <t>(254)504-0850</t>
  </si>
  <si>
    <t>Jill Barton</t>
  </si>
  <si>
    <t>Amy Myers</t>
  </si>
  <si>
    <t>61059 Morgan Mountains West Judyfurt, VT 03615</t>
  </si>
  <si>
    <t>+1-284-343-4928x420</t>
  </si>
  <si>
    <t>Rachel Evans</t>
  </si>
  <si>
    <t>Lisa Harris</t>
  </si>
  <si>
    <t>892 Beck Bridge North Laurieport, ID 69373</t>
  </si>
  <si>
    <t>242-910-3435x848</t>
  </si>
  <si>
    <t>Elizabeth Roberts</t>
  </si>
  <si>
    <t>Emily Walsh</t>
  </si>
  <si>
    <t>027 Miller Drive Jacquelineland, MO 82515</t>
  </si>
  <si>
    <t>Kenneth Becker</t>
  </si>
  <si>
    <t>Michael Floyd</t>
  </si>
  <si>
    <t>582 Hall Mountain Suite 956 North Apriltown, KY 58446</t>
  </si>
  <si>
    <t>+1-378-346-2301x6405</t>
  </si>
  <si>
    <t>Louis Bowman</t>
  </si>
  <si>
    <t>2577.6000000000004</t>
  </si>
  <si>
    <t>David Boyd</t>
  </si>
  <si>
    <t>5715 Williams Roads Zunigaside, TN 27555</t>
  </si>
  <si>
    <t>Pamela Ingram</t>
  </si>
  <si>
    <t>776.4000000000001</t>
  </si>
  <si>
    <t>Amy Powers</t>
  </si>
  <si>
    <t>514 Daniel Unions Suite 412 Codyton, IL 66111</t>
  </si>
  <si>
    <t>Jennifer Ray</t>
  </si>
  <si>
    <t>Daniel Vazquez</t>
  </si>
  <si>
    <t>6254 Williams Lake Christinefort, OH 45746</t>
  </si>
  <si>
    <t>774.584.8368x690</t>
  </si>
  <si>
    <t>Jerry Sullivan</t>
  </si>
  <si>
    <t>5315.200000000001</t>
  </si>
  <si>
    <t>Austin Howard</t>
  </si>
  <si>
    <t>677 James Locks East Williammouth, ME 01405</t>
  </si>
  <si>
    <t>Heidi Glover</t>
  </si>
  <si>
    <t>5878.400000000001</t>
  </si>
  <si>
    <t>Michelle Anderson</t>
  </si>
  <si>
    <t>213 Walters Course Suite 666 New Geoffreymouth, ND 48460</t>
  </si>
  <si>
    <t>901.578.7952</t>
  </si>
  <si>
    <t>Breanna Pratt</t>
  </si>
  <si>
    <t>Kimberly Cameron</t>
  </si>
  <si>
    <t>7849 Jeffrey Squares Suite 913 New Chris, NH 90119</t>
  </si>
  <si>
    <t>662-442-5275</t>
  </si>
  <si>
    <t>Dennis Duke</t>
  </si>
  <si>
    <t>Dylan Scott</t>
  </si>
  <si>
    <t>4332 Bell Land Apt. 023 Lake Laurenport, ME 85672</t>
  </si>
  <si>
    <t>228-101-2767</t>
  </si>
  <si>
    <t>Tanya Ray</t>
  </si>
  <si>
    <t>Craig Gonzales</t>
  </si>
  <si>
    <t>865 Perez Mill Suite 918 East Karahaven, MI 39879</t>
  </si>
  <si>
    <t>Shelby Bauer</t>
  </si>
  <si>
    <t>2715.6000000000004</t>
  </si>
  <si>
    <t>346 Charles Island Aliview, ND 13844</t>
  </si>
  <si>
    <t>+1-072-907-3868x967</t>
  </si>
  <si>
    <t>James Garrison</t>
  </si>
  <si>
    <t>Audrey Chavez</t>
  </si>
  <si>
    <t>1360 Schaefer Vista Suite 919 East Eric, NC 41234</t>
  </si>
  <si>
    <t>218-350-7011x82977</t>
  </si>
  <si>
    <t>Kristen Hunter</t>
  </si>
  <si>
    <t>Rebecca Rice</t>
  </si>
  <si>
    <t>48492 Sellers Glens South Scott, HI 51560</t>
  </si>
  <si>
    <t>746-728-5568x9741</t>
  </si>
  <si>
    <t>Cynthia Wood</t>
  </si>
  <si>
    <t>700.4000000000001</t>
  </si>
  <si>
    <t>Kelsey Mann</t>
  </si>
  <si>
    <t>Unit 2541 Box 7318 DPO AP 43405</t>
  </si>
  <si>
    <t>463.426.2134x20476</t>
  </si>
  <si>
    <t>Andrew Rodriguez</t>
  </si>
  <si>
    <t>Nicholas Murray</t>
  </si>
  <si>
    <t>5112 Wilson Centers Suite 349 East Jeff, OH 13732</t>
  </si>
  <si>
    <t>(099)073-6715</t>
  </si>
  <si>
    <t>Kelsey Meyers</t>
  </si>
  <si>
    <t>Laura Hughes</t>
  </si>
  <si>
    <t>69915 Michael Land East Paulchester, NV 33753</t>
  </si>
  <si>
    <t>Andrew Lee</t>
  </si>
  <si>
    <t>Louis Thompson</t>
  </si>
  <si>
    <t>53145 Sarah Hollow Apt. 536 Robertberg, MS 66905</t>
  </si>
  <si>
    <t>569-346-3154x0500</t>
  </si>
  <si>
    <t>Richard Kim</t>
  </si>
  <si>
    <t>Chloe Holden</t>
  </si>
  <si>
    <t>60568 Diaz Station Whitefurt, KY 23151</t>
  </si>
  <si>
    <t>(215)640-7727</t>
  </si>
  <si>
    <t>Jonathan Carlson</t>
  </si>
  <si>
    <t>Sandra Anderson</t>
  </si>
  <si>
    <t>155 Baker Creek Penashire, DE 26110</t>
  </si>
  <si>
    <t>472.546.7219x415</t>
  </si>
  <si>
    <t>Robert Stephens</t>
  </si>
  <si>
    <t>Unit 7651 Box 2130 DPO AP 04443</t>
  </si>
  <si>
    <t>930.859.4578</t>
  </si>
  <si>
    <t>Darrell Mcgee</t>
  </si>
  <si>
    <t>Sue Johnson</t>
  </si>
  <si>
    <t>2712 Samuel Cove Lake Trevor, ND 10386</t>
  </si>
  <si>
    <t>+1-708-482-2168x1351</t>
  </si>
  <si>
    <t>Brian Avery</t>
  </si>
  <si>
    <t>Eric Douglas</t>
  </si>
  <si>
    <t>6915 Ellis Hollow Apt. 969 North Hannah, OK 90407</t>
  </si>
  <si>
    <t>(901)128-3719x8791</t>
  </si>
  <si>
    <t>Kelly Gordon</t>
  </si>
  <si>
    <t>Lisa Guerrero</t>
  </si>
  <si>
    <t>9510 Brown Flats Apt. 505 East Kellybury, CO 98724</t>
  </si>
  <si>
    <t>024.682.0098x42621</t>
  </si>
  <si>
    <t>Brittany Calderon</t>
  </si>
  <si>
    <t>David Page</t>
  </si>
  <si>
    <t>9467 Cruz Port Williamsborough, AL 61289</t>
  </si>
  <si>
    <t>735.846.8811x0060</t>
  </si>
  <si>
    <t>Jonathan Flores</t>
  </si>
  <si>
    <t>Zachary Russo</t>
  </si>
  <si>
    <t>35161 Rodriguez Mission Suite 615 Lopezshire, MO 92463</t>
  </si>
  <si>
    <t>(745)050-9609</t>
  </si>
  <si>
    <t>Jose Blevins</t>
  </si>
  <si>
    <t>5395.200000000001</t>
  </si>
  <si>
    <t>Savannah Harris</t>
  </si>
  <si>
    <t>556 Kathy Run Jeffreyborough, UT 07471</t>
  </si>
  <si>
    <t>Michael Castro</t>
  </si>
  <si>
    <t>151 Misty Streets Lake Brendamouth, MS 63098</t>
  </si>
  <si>
    <t>+1-686-039-9845x2427</t>
  </si>
  <si>
    <t>Teresa Clark</t>
  </si>
  <si>
    <t>3859.2000000000003</t>
  </si>
  <si>
    <t>Scott Burton</t>
  </si>
  <si>
    <t>67870 Lee Grove Patriciaview, MT 91549</t>
  </si>
  <si>
    <t>+1-137-074-3466x6859</t>
  </si>
  <si>
    <t>Theresa Gibson</t>
  </si>
  <si>
    <t>4958.400000000001</t>
  </si>
  <si>
    <t>Vanessa Woodward</t>
  </si>
  <si>
    <t>320 Keith Glens Justinbury, CO 94178</t>
  </si>
  <si>
    <t>(630)697-5407x26423</t>
  </si>
  <si>
    <t>Timothy Smith</t>
  </si>
  <si>
    <t>Traci Newman</t>
  </si>
  <si>
    <t>34526 Hartman Lake Harveyland, UT 17396</t>
  </si>
  <si>
    <t>(524)158-6010</t>
  </si>
  <si>
    <t>Erica Brown</t>
  </si>
  <si>
    <t>Joanne Sampson</t>
  </si>
  <si>
    <t>32545 Morris Groves West Christinamouth, WA 02849</t>
  </si>
  <si>
    <t>807-820-5502x112</t>
  </si>
  <si>
    <t>Veronica Stanley</t>
  </si>
  <si>
    <t>120 Perry Crossing Suite 607 North Reginaside, KY 87360</t>
  </si>
  <si>
    <t>(833)234-0799x492</t>
  </si>
  <si>
    <t>Elizabeth Taylor</t>
  </si>
  <si>
    <t>Deborah Mccoy</t>
  </si>
  <si>
    <t>422 Jacob Highway Suite 808 Brookstown, UT 21589</t>
  </si>
  <si>
    <t>001-248-324-0334x46821</t>
  </si>
  <si>
    <t>Jenna Walsh</t>
  </si>
  <si>
    <t>Ronald Johnson</t>
  </si>
  <si>
    <t>USNV Elliott FPO AA 98314</t>
  </si>
  <si>
    <t>895-947-7632x08998</t>
  </si>
  <si>
    <t>Kristen Williams</t>
  </si>
  <si>
    <t>Autumn Hayes</t>
  </si>
  <si>
    <t>183 Dixon Mountain Lake Chelsea, SD 39491</t>
  </si>
  <si>
    <t>086.432.4645x4325</t>
  </si>
  <si>
    <t>Randall Allen</t>
  </si>
  <si>
    <t>Tara Macias</t>
  </si>
  <si>
    <t>2536 Danielle Run Ritterton, KY 55759</t>
  </si>
  <si>
    <t>Michael Atkinson</t>
  </si>
  <si>
    <t>Marc Fletcher</t>
  </si>
  <si>
    <t>89026 Christian Squares Feliciaport, TX 53511</t>
  </si>
  <si>
    <t>001-043-441-8325x897</t>
  </si>
  <si>
    <t>Mr. Craig Thomas</t>
  </si>
  <si>
    <t>Roger Raymond</t>
  </si>
  <si>
    <t>USCGC Reyes FPO AE 64086</t>
  </si>
  <si>
    <t>473-833-6623x8359</t>
  </si>
  <si>
    <t>Wesley Bauer</t>
  </si>
  <si>
    <t>Chad Skinner</t>
  </si>
  <si>
    <t>51974 Li Spring Alanbury, OK 41477</t>
  </si>
  <si>
    <t>+1-757-382-4995x8557</t>
  </si>
  <si>
    <t>Evelyn Williams DVM</t>
  </si>
  <si>
    <t>980.4000000000001</t>
  </si>
  <si>
    <t>Emily Freeman</t>
  </si>
  <si>
    <t>7720 Ryan Loop Apt. 467 Rebeccahaven, OK 97503</t>
  </si>
  <si>
    <t>Karla Kennedy</t>
  </si>
  <si>
    <t>Madeline Roberts</t>
  </si>
  <si>
    <t>3526 Anna Points Suite 311 Travisville, NC 99542</t>
  </si>
  <si>
    <t>587-430-6826</t>
  </si>
  <si>
    <t>Stephen Nelson</t>
  </si>
  <si>
    <t>Emily Holder MD</t>
  </si>
  <si>
    <t>PSC 0431, Box 0099 APO AA 21332</t>
  </si>
  <si>
    <t>+1-296-489-0216x662</t>
  </si>
  <si>
    <t>Ann Smith</t>
  </si>
  <si>
    <t>Jasmine Jacobs</t>
  </si>
  <si>
    <t>5394 Justin Station Apt. 701 Port Michaelview, IN 34566</t>
  </si>
  <si>
    <t>+1-570-827-8457x2907</t>
  </si>
  <si>
    <t>Michelle Davies</t>
  </si>
  <si>
    <t>Kevin Armstrong</t>
  </si>
  <si>
    <t>736 Julia Point Apt. 537 Port Shawn, KY 49976</t>
  </si>
  <si>
    <t>Rachel Myers</t>
  </si>
  <si>
    <t>7533 Natalie Port Arnoldchester, IN 90587</t>
  </si>
  <si>
    <t>(213)676-0272x1350</t>
  </si>
  <si>
    <t>Gary Bryant</t>
  </si>
  <si>
    <t>Crystal Jones</t>
  </si>
  <si>
    <t>1656 Barbara Dale Apt. 081 North Andrew, AK 07641</t>
  </si>
  <si>
    <t>(954)640-3948</t>
  </si>
  <si>
    <t>Michelle Donovan</t>
  </si>
  <si>
    <t>586.8000000000001</t>
  </si>
  <si>
    <t>Nathan Sosa</t>
  </si>
  <si>
    <t>2097 Scott Greens Troyton, NJ 31843</t>
  </si>
  <si>
    <t>045.946.8468x070</t>
  </si>
  <si>
    <t>Shelby Sanders</t>
  </si>
  <si>
    <t>Stacy Dorsey</t>
  </si>
  <si>
    <t>200 Jackson Valley Smithchester, MT 41584</t>
  </si>
  <si>
    <t>Jeffery Cooper</t>
  </si>
  <si>
    <t>5695.200000000001</t>
  </si>
  <si>
    <t>Jason Bell</t>
  </si>
  <si>
    <t>886 Mitchell Isle Brownfort, AK 19590</t>
  </si>
  <si>
    <t>807-393-4808x369</t>
  </si>
  <si>
    <t>Bailey Lester</t>
  </si>
  <si>
    <t>Kaitlyn Miller</t>
  </si>
  <si>
    <t>494 Kevin Crest Jeremymouth, KS 02402</t>
  </si>
  <si>
    <t>302-940-6165x906</t>
  </si>
  <si>
    <t>Danielle Brown</t>
  </si>
  <si>
    <t>Anna Barrera</t>
  </si>
  <si>
    <t>761 Peters Spur Apt. 924 West Gracechester, SD 15641</t>
  </si>
  <si>
    <t>(361)658-3103</t>
  </si>
  <si>
    <t>Kevin Phillips</t>
  </si>
  <si>
    <t>Carla Sparks</t>
  </si>
  <si>
    <t>8299 Green Shores Suite 743 Anitabury, NE 56516</t>
  </si>
  <si>
    <t>001-016-124-7152</t>
  </si>
  <si>
    <t>Alexander Wells</t>
  </si>
  <si>
    <t>7094.400000000001</t>
  </si>
  <si>
    <t>Valerie Mcconnell</t>
  </si>
  <si>
    <t>501 Nunez Forge Crystalborough, LA 14353</t>
  </si>
  <si>
    <t>065-291-3799x4188</t>
  </si>
  <si>
    <t>Stephanie Harris</t>
  </si>
  <si>
    <t>Andrea Smith</t>
  </si>
  <si>
    <t>0722 Nelson Creek Mccoychester, HI 46747</t>
  </si>
  <si>
    <t>(616)973-6240x50084</t>
  </si>
  <si>
    <t>Joseph Rogers</t>
  </si>
  <si>
    <t>Jennifer Bright</t>
  </si>
  <si>
    <t>019 Louis Course Suite 498 Jackside, NV 90339</t>
  </si>
  <si>
    <t>001-599-290-8954</t>
  </si>
  <si>
    <t>Joel Neal</t>
  </si>
  <si>
    <t>37602 Ward Prairie Apt. 265 Davidview, IL 27234</t>
  </si>
  <si>
    <t>Brian Nelson</t>
  </si>
  <si>
    <t>Robert Smith</t>
  </si>
  <si>
    <t>2232 Reeves Causeway Suite 638 Mollyshire, WV 86637</t>
  </si>
  <si>
    <t>059.543.9040x8754</t>
  </si>
  <si>
    <t>Stephen Conner</t>
  </si>
  <si>
    <t>William Stephens</t>
  </si>
  <si>
    <t>87865 Davis Rue Apt. 454 West Michelleside, UT 25371</t>
  </si>
  <si>
    <t>Jason Gillespie</t>
  </si>
  <si>
    <t>1929.6000000000001</t>
  </si>
  <si>
    <t>Beth Morales</t>
  </si>
  <si>
    <t>77746 Ochoa Place Apt. 238 Christopherport, MD 74343</t>
  </si>
  <si>
    <t>771.116.1453x676</t>
  </si>
  <si>
    <t>Brittany Holmes MD</t>
  </si>
  <si>
    <t>6979.200000000001</t>
  </si>
  <si>
    <t>Robert Allen</t>
  </si>
  <si>
    <t>337 Wendy Springs Suite 027 Lanceton, ND 66093</t>
  </si>
  <si>
    <t>Michael Harrison</t>
  </si>
  <si>
    <t>Nathan Cobb</t>
  </si>
  <si>
    <t>436 Theresa Landing Ashleyview, SC 52579</t>
  </si>
  <si>
    <t>608-565-6611</t>
  </si>
  <si>
    <t>Steven Baker</t>
  </si>
  <si>
    <t>Edward Hampton</t>
  </si>
  <si>
    <t>608 Drake Manor Apt. 758 Rodriguezberg, CA 21681</t>
  </si>
  <si>
    <t>001-374-034-1009</t>
  </si>
  <si>
    <t>Sandra Phillips</t>
  </si>
  <si>
    <t>Robyn Yates</t>
  </si>
  <si>
    <t>119 Jeffrey Plain Thomasmouth, NM 24676</t>
  </si>
  <si>
    <t>003-239-5862x1553</t>
  </si>
  <si>
    <t>Teresa Knapp</t>
  </si>
  <si>
    <t>Michael Harper</t>
  </si>
  <si>
    <t>USNS Montgomery FPO AA 50470</t>
  </si>
  <si>
    <t>(246)184-9547</t>
  </si>
  <si>
    <t>Michael Wallace</t>
  </si>
  <si>
    <t>208 Kimberly Hills West Arthurmouth, WY 94681</t>
  </si>
  <si>
    <t>+1-177-865-9802x2403</t>
  </si>
  <si>
    <t>Kelly Barrett</t>
  </si>
  <si>
    <t>3945.6000000000004</t>
  </si>
  <si>
    <t>Jonathon Wood</t>
  </si>
  <si>
    <t>920 Goodwin Lakes Suite 502 Port Isabella, CT 01434</t>
  </si>
  <si>
    <t>001-088-997-1256x2518</t>
  </si>
  <si>
    <t>Ann Payne</t>
  </si>
  <si>
    <t>Carl Bishop</t>
  </si>
  <si>
    <t>44477 Vernon Lakes Troychester, MN 84745</t>
  </si>
  <si>
    <t>658.051.0476x905</t>
  </si>
  <si>
    <t>Dalton Lee</t>
  </si>
  <si>
    <t>822.8000000000001</t>
  </si>
  <si>
    <t>Jonathan Kaiser</t>
  </si>
  <si>
    <t>00871 Wright Forks Suite 387 Michelleview, ND 49674</t>
  </si>
  <si>
    <t>271.790.9300x715</t>
  </si>
  <si>
    <t>Susan Taylor</t>
  </si>
  <si>
    <t>3946 Maynard Hills West Angel, LA 89329</t>
  </si>
  <si>
    <t>953-648-1068x15502</t>
  </si>
  <si>
    <t>Erica Spencer</t>
  </si>
  <si>
    <t>3213.6000000000004</t>
  </si>
  <si>
    <t>Roger Hamilton</t>
  </si>
  <si>
    <t>1027 Darrell Burgs Haysstad, MA 84307</t>
  </si>
  <si>
    <t>(637)354-4787x539</t>
  </si>
  <si>
    <t>Angela Roberts</t>
  </si>
  <si>
    <t>Rachel Durham</t>
  </si>
  <si>
    <t>438 Bailey Motorway Lake Jeremyside, SC 87091</t>
  </si>
  <si>
    <t>001-246-991-3272x7102</t>
  </si>
  <si>
    <t>Christopher Duffy</t>
  </si>
  <si>
    <t>Amber Padilla</t>
  </si>
  <si>
    <t>11603 Cunningham Views Boothton, OR 97188</t>
  </si>
  <si>
    <t>001-874-532-4097x0183</t>
  </si>
  <si>
    <t>Patricia Black</t>
  </si>
  <si>
    <t>Kristin Robertson</t>
  </si>
  <si>
    <t>484 Ellis Springs Apt. 852 Lake Kristen, OK 75535</t>
  </si>
  <si>
    <t>855.508.0877x6691</t>
  </si>
  <si>
    <t>Tara Nelson</t>
  </si>
  <si>
    <t>Courtney Johnson</t>
  </si>
  <si>
    <t>469 Denise Knolls North Steven, AR 60806</t>
  </si>
  <si>
    <t>+1-603-570-1145x61405</t>
  </si>
  <si>
    <t>Donna Taylor</t>
  </si>
  <si>
    <t>Brian Wilson</t>
  </si>
  <si>
    <t>913 Michael Port Crawfordbury, IL 94165</t>
  </si>
  <si>
    <t>204-678-3827</t>
  </si>
  <si>
    <t>Bruce Rodriguez</t>
  </si>
  <si>
    <t>Robin Smith</t>
  </si>
  <si>
    <t>807 Pearson Views Coxmouth, KS 65142</t>
  </si>
  <si>
    <t>001-059-751-8509x7415</t>
  </si>
  <si>
    <t>Shelly Torres</t>
  </si>
  <si>
    <t>Elizabeth Hart</t>
  </si>
  <si>
    <t>Unit 2869 Box 4426 DPO AP 41078</t>
  </si>
  <si>
    <t>142-047-5770x834</t>
  </si>
  <si>
    <t>Alan Mata</t>
  </si>
  <si>
    <t>Vicki Jones</t>
  </si>
  <si>
    <t>284 Walter River Gutierrezborough, OK 65767</t>
  </si>
  <si>
    <t>(018)806-5543</t>
  </si>
  <si>
    <t>Kevin Nelson</t>
  </si>
  <si>
    <t>762 Gibson Harbor Suite 543 Meganton, CA 61189</t>
  </si>
  <si>
    <t>143-191-1944</t>
  </si>
  <si>
    <t>Bailey Green</t>
  </si>
  <si>
    <t>PSC 3277, Box 2650 APO AE 67589</t>
  </si>
  <si>
    <t>(379)607-0659x3861</t>
  </si>
  <si>
    <t>3049.2000000000003</t>
  </si>
  <si>
    <t>Emily Rush</t>
  </si>
  <si>
    <t>413 Brooks Island South Alexaburgh, NJ 37300</t>
  </si>
  <si>
    <t>+1-629-199-9216x8013</t>
  </si>
  <si>
    <t>Wesley Walter</t>
  </si>
  <si>
    <t>1808.8000000000002</t>
  </si>
  <si>
    <t>Alex Lewis</t>
  </si>
  <si>
    <t>379 Myers Canyon Mitchellbury, WY 60097</t>
  </si>
  <si>
    <t>+1-003-979-8939x636</t>
  </si>
  <si>
    <t>Anthony Gonzalez</t>
  </si>
  <si>
    <t>Victoria Morris</t>
  </si>
  <si>
    <t>0264 Christy Plains Suite 481 Port Lindseyland, IL 16779</t>
  </si>
  <si>
    <t>171-152-5828x29717</t>
  </si>
  <si>
    <t>Gary Roberts</t>
  </si>
  <si>
    <t>Amy Baker</t>
  </si>
  <si>
    <t>12644 Tran Club Apt. 059 West Joseph, DE 19975</t>
  </si>
  <si>
    <t>(785)150-3965</t>
  </si>
  <si>
    <t>Gabrielle Lopez</t>
  </si>
  <si>
    <t>1953.6000000000001</t>
  </si>
  <si>
    <t>Leslie White</t>
  </si>
  <si>
    <t>294 Barton Plain Suite 612 Jonathanbury, CT 88209</t>
  </si>
  <si>
    <t>(416)619-7811</t>
  </si>
  <si>
    <t>Martin Velez</t>
  </si>
  <si>
    <t>5667.200000000001</t>
  </si>
  <si>
    <t>Cody Hart</t>
  </si>
  <si>
    <t>753 Watts Key Suite 345 Lake Kyleborough, ND 72356</t>
  </si>
  <si>
    <t>218.928.4239x337</t>
  </si>
  <si>
    <t>Marie Harris</t>
  </si>
  <si>
    <t>Traci Rodriguez</t>
  </si>
  <si>
    <t>USS Martinez FPO AA 15000</t>
  </si>
  <si>
    <t>001-308-979-0048x5390</t>
  </si>
  <si>
    <t>Pamela Anderson</t>
  </si>
  <si>
    <t>Sergio Hutchinson</t>
  </si>
  <si>
    <t>8751 Oconnell Isle Apt. 376 New Rachel, VA 74163</t>
  </si>
  <si>
    <t>001-792-699-8341x06357</t>
  </si>
  <si>
    <t>Steven Skinner</t>
  </si>
  <si>
    <t>John Guzman</t>
  </si>
  <si>
    <t>0658 Adams Extension Sheriburgh, DC 32151</t>
  </si>
  <si>
    <t>Nicole Spencer</t>
  </si>
  <si>
    <t>James Mata</t>
  </si>
  <si>
    <t>85549 Woodard Common East Miguelfort, MD 28214</t>
  </si>
  <si>
    <t>Daniel Fox</t>
  </si>
  <si>
    <t>Kristopher Brown</t>
  </si>
  <si>
    <t>3660 Case Vista Apt. 507 South Blake, SC 12879</t>
  </si>
  <si>
    <t>495.409.4404</t>
  </si>
  <si>
    <t>Vanessa Martin</t>
  </si>
  <si>
    <t>Ashley Doyle</t>
  </si>
  <si>
    <t>226 Robert Shoal South Jason, OH 14241</t>
  </si>
  <si>
    <t>(640)037-8085x13939</t>
  </si>
  <si>
    <t>Robert Larson</t>
  </si>
  <si>
    <t>Douglas Smith</t>
  </si>
  <si>
    <t>PSC 6079, Box 9118 APO AP 37272</t>
  </si>
  <si>
    <t>233-721-0665x439</t>
  </si>
  <si>
    <t>Melanie Day</t>
  </si>
  <si>
    <t>Heather Contreras</t>
  </si>
  <si>
    <t>27165 Juan Forest Suite 352 Scottfort, NV 78334</t>
  </si>
  <si>
    <t>+1-120-274-4238x063</t>
  </si>
  <si>
    <t>Jeffrey Jones</t>
  </si>
  <si>
    <t>Michele Thomas</t>
  </si>
  <si>
    <t>01651 Cunningham Junctions Suite 122 Kendrastad, MN 61447</t>
  </si>
  <si>
    <t>(943)287-8397x9925</t>
  </si>
  <si>
    <t>Shannon Kim</t>
  </si>
  <si>
    <t>Latoya Mitchell</t>
  </si>
  <si>
    <t>179 Lane Shore North Kristin, NM 35735</t>
  </si>
  <si>
    <t>116.226.6256</t>
  </si>
  <si>
    <t>Brian Brooks</t>
  </si>
  <si>
    <t>1401.6000000000001</t>
  </si>
  <si>
    <t>1403 Hill Ranch Apt. 324 West Zachary, MO 95324</t>
  </si>
  <si>
    <t>854.887.7957</t>
  </si>
  <si>
    <t>Catherine Baker</t>
  </si>
  <si>
    <t>Gina Bell</t>
  </si>
  <si>
    <t>7501 Wyatt Via Brittneyburgh, TX 53073</t>
  </si>
  <si>
    <t>657.212.6078x67476</t>
  </si>
  <si>
    <t>Ronald Henson</t>
  </si>
  <si>
    <t>David Choi</t>
  </si>
  <si>
    <t>PSC 9429, Box 6018 APO AE 14773</t>
  </si>
  <si>
    <t>712-308-0650</t>
  </si>
  <si>
    <t>Edward Johnson</t>
  </si>
  <si>
    <t>Joseph Fisher</t>
  </si>
  <si>
    <t>857 Christine Knoll Apt. 054 New Chrisburgh, NC 79340</t>
  </si>
  <si>
    <t>001-432-539-8825</t>
  </si>
  <si>
    <t>Michaela Becker</t>
  </si>
  <si>
    <t>Samantha Martin</t>
  </si>
  <si>
    <t>4821 Mcguire Union Port Haleyhaven, CO 26760</t>
  </si>
  <si>
    <t>(724)356-4547x6406</t>
  </si>
  <si>
    <t>Heather Powers</t>
  </si>
  <si>
    <t>Jennifer Fields</t>
  </si>
  <si>
    <t>Unit 4673 Box 4775 DPO AA 44140</t>
  </si>
  <si>
    <t>Christopher Ayers</t>
  </si>
  <si>
    <t>Stephanie White</t>
  </si>
  <si>
    <t>213 Young Ville Kariburgh, TN 40069</t>
  </si>
  <si>
    <t>423-454-9622x26308</t>
  </si>
  <si>
    <t>Ronald Johnson MD</t>
  </si>
  <si>
    <t>1065.6000000000001</t>
  </si>
  <si>
    <t>Ethan Rivera</t>
  </si>
  <si>
    <t>8688 Terry Mills Peggyville, WY 07635</t>
  </si>
  <si>
    <t>Kimberly Cuevas</t>
  </si>
  <si>
    <t>2024.8000000000002</t>
  </si>
  <si>
    <t>Dennis Young</t>
  </si>
  <si>
    <t>076 Johnson Creek Lake Jenniferstad, AZ 08817</t>
  </si>
  <si>
    <t>859-992-8438</t>
  </si>
  <si>
    <t>Ashley Hudson</t>
  </si>
  <si>
    <t>Judith Cox</t>
  </si>
  <si>
    <t>787 Johnston Green Apt. 843 Jasmineberg, SD 58992</t>
  </si>
  <si>
    <t>744-062-5337x228</t>
  </si>
  <si>
    <t>Stephen Macdonald</t>
  </si>
  <si>
    <t>Mitchell Duncan</t>
  </si>
  <si>
    <t>389 Smith Stravenue Suite 290 Port Peggystad, MI 73979</t>
  </si>
  <si>
    <t>(691)002-2411x372</t>
  </si>
  <si>
    <t>James Anderson</t>
  </si>
  <si>
    <t>Jessica Faulkner</t>
  </si>
  <si>
    <t>50060 Jeanne Hill Martinchester, IA 02419</t>
  </si>
  <si>
    <t>(039)769-9822x113</t>
  </si>
  <si>
    <t>Mr. Herbert Pearson</t>
  </si>
  <si>
    <t>1111.6000000000001</t>
  </si>
  <si>
    <t>Austin Phillips</t>
  </si>
  <si>
    <t>285 Adam Village Apt. 512 Davidburgh, IL 54384</t>
  </si>
  <si>
    <t>001-163-670-8380</t>
  </si>
  <si>
    <t>Kristin Smith</t>
  </si>
  <si>
    <t>Christy Martin</t>
  </si>
  <si>
    <t>8735 Sandra Pine Port Brianville, HI 01579</t>
  </si>
  <si>
    <t>483-864-3458</t>
  </si>
  <si>
    <t>Daniel Huang</t>
  </si>
  <si>
    <t>Anna Harris</t>
  </si>
  <si>
    <t>850 Chan Parkways West Debbieton, WY 11750</t>
  </si>
  <si>
    <t>379-657-4786x94572</t>
  </si>
  <si>
    <t>Jeffrey Perez</t>
  </si>
  <si>
    <t>Derek Hansen</t>
  </si>
  <si>
    <t>2325 Patricia Lights Suite 715 Victorialand, WI 11245</t>
  </si>
  <si>
    <t>945.220.1386x603</t>
  </si>
  <si>
    <t>Kimberly Lawrence</t>
  </si>
  <si>
    <t>Chad Mata</t>
  </si>
  <si>
    <t>776 Smith Glens Leeton, AL 20448</t>
  </si>
  <si>
    <t>255.198.5644x19619</t>
  </si>
  <si>
    <t>Jamie Jones</t>
  </si>
  <si>
    <t>Natasha Rodgers</t>
  </si>
  <si>
    <t>784 Montgomery Loaf Andreashire, RI 25771</t>
  </si>
  <si>
    <t>570-994-4696x3342</t>
  </si>
  <si>
    <t>James Dominguez</t>
  </si>
  <si>
    <t>Kimberly Mcdonald</t>
  </si>
  <si>
    <t>66876 Roth Inlet North Connie, ND 12686</t>
  </si>
  <si>
    <t>(497)784-9983x81066</t>
  </si>
  <si>
    <t>Juan Woods</t>
  </si>
  <si>
    <t>Jake Smith</t>
  </si>
  <si>
    <t>57283 Rebekah Dam Suite 108 Alexmouth, RI 95229</t>
  </si>
  <si>
    <t>251-927-5370x4953</t>
  </si>
  <si>
    <t>Olivia Best</t>
  </si>
  <si>
    <t>Tammy Taylor</t>
  </si>
  <si>
    <t>22876 Bianca Mews Teresashire, UT 21558</t>
  </si>
  <si>
    <t>+1-374-767-0907x65410</t>
  </si>
  <si>
    <t>Jennifer Stone</t>
  </si>
  <si>
    <t>3555.6000000000004</t>
  </si>
  <si>
    <t>Andrew Reid</t>
  </si>
  <si>
    <t>10107 Javier Turnpike Apt. 519 Kaylamouth, NE 34175</t>
  </si>
  <si>
    <t>920.669.3652</t>
  </si>
  <si>
    <t>Kayla Carpenter</t>
  </si>
  <si>
    <t>Cheryl Roberts</t>
  </si>
  <si>
    <t>4589 Carter Radial Suite 741 Parkermouth, WV 38486</t>
  </si>
  <si>
    <t>585.975.4040x609</t>
  </si>
  <si>
    <t>Keith Nelson</t>
  </si>
  <si>
    <t>John Summers</t>
  </si>
  <si>
    <t>4097 James Gateway Suite 746 Susanstad, IA 85817</t>
  </si>
  <si>
    <t>+1-951-604-2643x0254</t>
  </si>
  <si>
    <t>Andrew Norton</t>
  </si>
  <si>
    <t>Joel Smith</t>
  </si>
  <si>
    <t>727 Tina Expressway Apt. 207 East Katherineville, NC 09308</t>
  </si>
  <si>
    <t>571.718.1995x59220</t>
  </si>
  <si>
    <t>Andrew Dawson</t>
  </si>
  <si>
    <t>9620 Daniel Mountain Suite 102 New Kennethhaven, WI 17845</t>
  </si>
  <si>
    <t>935-639-6380x44403</t>
  </si>
  <si>
    <t>Maria Tyler</t>
  </si>
  <si>
    <t>George Lee</t>
  </si>
  <si>
    <t>749 Michael Square Suite 899 Shawnmouth, ID 39478</t>
  </si>
  <si>
    <t>523.912.5728</t>
  </si>
  <si>
    <t>Jessica Caldwell</t>
  </si>
  <si>
    <t>Juan Weaver</t>
  </si>
  <si>
    <t>USS Cook FPO AE 15639</t>
  </si>
  <si>
    <t>Xavier Mata</t>
  </si>
  <si>
    <t>1888.8000000000002</t>
  </si>
  <si>
    <t>Cheryl Haley</t>
  </si>
  <si>
    <t>26858 Stacy Camp West Aprilfort, SC 65928</t>
  </si>
  <si>
    <t>489-157-3731</t>
  </si>
  <si>
    <t>Rachel Compton</t>
  </si>
  <si>
    <t>3737.6000000000004</t>
  </si>
  <si>
    <t>Kristine Kelly</t>
  </si>
  <si>
    <t>PSC 2967, Box 6692 APO AP 03288</t>
  </si>
  <si>
    <t>949.296.2195</t>
  </si>
  <si>
    <t>Susan Gordon</t>
  </si>
  <si>
    <t>1458.8000000000002</t>
  </si>
  <si>
    <t>Jennifer Anderson</t>
  </si>
  <si>
    <t>28995 Beasley Mountains Christophermouth, AZ 43321</t>
  </si>
  <si>
    <t>(109)519-5774</t>
  </si>
  <si>
    <t>Barbara Harris</t>
  </si>
  <si>
    <t>Rachael Joyce</t>
  </si>
  <si>
    <t>52929 Strong Club Suite 113 South Ashleyton, MN 14638</t>
  </si>
  <si>
    <t>Stephen Miller</t>
  </si>
  <si>
    <t>Sean Greene</t>
  </si>
  <si>
    <t>560 John Lock Martinton, IL 01369</t>
  </si>
  <si>
    <t>889-596-9805</t>
  </si>
  <si>
    <t>Austin Jordan</t>
  </si>
  <si>
    <t>John Nixon</t>
  </si>
  <si>
    <t>PSC 9195, Box 9829 APO AE 34927</t>
  </si>
  <si>
    <t>(813)763-7420x86187</t>
  </si>
  <si>
    <t>Maria Dunn</t>
  </si>
  <si>
    <t>4446.400000000001</t>
  </si>
  <si>
    <t>Maria Gutierrez</t>
  </si>
  <si>
    <t>36162 Turner Skyway Suite 347 West Jessica, KY 69145</t>
  </si>
  <si>
    <t>James Moran</t>
  </si>
  <si>
    <t>Christina Rodriguez</t>
  </si>
  <si>
    <t>3800 Ali Junction Suite 153 Nancyton, ME 07263</t>
  </si>
  <si>
    <t>916.254.8851</t>
  </si>
  <si>
    <t>Glen Jones</t>
  </si>
  <si>
    <t>Daniel Johnson</t>
  </si>
  <si>
    <t>9578 Karen Dale Jacobview, TX 05874</t>
  </si>
  <si>
    <t>(167)721-3042</t>
  </si>
  <si>
    <t>Dr. Michael Lopez Jr.</t>
  </si>
  <si>
    <t>Donna Jackson</t>
  </si>
  <si>
    <t>21603 Reed Pines West Deborahborough, IA 95545</t>
  </si>
  <si>
    <t>427.985.8753x1385</t>
  </si>
  <si>
    <t>David Smith</t>
  </si>
  <si>
    <t>Cameron Cole</t>
  </si>
  <si>
    <t>7541 Garcia Loop Suite 776 Bennettstad, OK 72862</t>
  </si>
  <si>
    <t>(491)138-9474x245</t>
  </si>
  <si>
    <t>Deborah Robbins</t>
  </si>
  <si>
    <t>Allison Smith</t>
  </si>
  <si>
    <t>78942 Leah Ranch South Brittanyland, IL 38954</t>
  </si>
  <si>
    <t>+1-767-653-4342x162</t>
  </si>
  <si>
    <t>Jonathan Cervantes</t>
  </si>
  <si>
    <t>8262.800000000001</t>
  </si>
  <si>
    <t>Kristina Meadows</t>
  </si>
  <si>
    <t>376 Mcgee Ville West Kenneth, MT 18206</t>
  </si>
  <si>
    <t>000.316.3719x7694</t>
  </si>
  <si>
    <t>Barbara Andrews</t>
  </si>
  <si>
    <t>Mr. Drew Kennedy IV</t>
  </si>
  <si>
    <t>7453 Zachary View Gloriashire, VA 86482</t>
  </si>
  <si>
    <t>001-806-015-2887</t>
  </si>
  <si>
    <t>Taylor Williams</t>
  </si>
  <si>
    <t>Jennifer Norton</t>
  </si>
  <si>
    <t>240 Nicholas Trafficway Lake Dwayne, NJ 58731</t>
  </si>
  <si>
    <t>(613)736-2609x66202</t>
  </si>
  <si>
    <t>Louis Miller</t>
  </si>
  <si>
    <t>Chase Hurst</t>
  </si>
  <si>
    <t>304 Karen Land Taylorview, WI 76000</t>
  </si>
  <si>
    <t>(967)278-8410x99403</t>
  </si>
  <si>
    <t>Leroy Daniels</t>
  </si>
  <si>
    <t>Sarah Day</t>
  </si>
  <si>
    <t>5936 Lutz Forge Suite 456 Youngmouth, MT 24001</t>
  </si>
  <si>
    <t>836-988-3325x73832</t>
  </si>
  <si>
    <t>Robert Dennis</t>
  </si>
  <si>
    <t>Brandi Rose</t>
  </si>
  <si>
    <t>2533 Wells Pass Wilsonbury, MT 85478</t>
  </si>
  <si>
    <t>(112)884-1281x912</t>
  </si>
  <si>
    <t>Michelle Gill</t>
  </si>
  <si>
    <t>5748 April Cliff Suite 316 Angelaton, ND 81028</t>
  </si>
  <si>
    <t>+1-834-460-9371x27573</t>
  </si>
  <si>
    <t>Chelsea Oliver</t>
  </si>
  <si>
    <t>USCGC Lee FPO AP 27951</t>
  </si>
  <si>
    <t>887.649.4633</t>
  </si>
  <si>
    <t>Michael Robbins</t>
  </si>
  <si>
    <t>Brian Rodriguez</t>
  </si>
  <si>
    <t>035 Justin Crescent Apt. 068 Port Amandaview, VA 87722</t>
  </si>
  <si>
    <t>120.614.1673</t>
  </si>
  <si>
    <t>Andrea Mitchell</t>
  </si>
  <si>
    <t>2623.6000000000004</t>
  </si>
  <si>
    <t>Colin Hartman</t>
  </si>
  <si>
    <t>6766 Hampton Meadow South Christopher, OR 10774</t>
  </si>
  <si>
    <t>962-916-3289x654</t>
  </si>
  <si>
    <t>Juan Bailey</t>
  </si>
  <si>
    <t>6926.400000000001</t>
  </si>
  <si>
    <t>163 Valerie Mountains Suite 390 Brownville, DE 27171</t>
  </si>
  <si>
    <t>001-372-442-4918x15513</t>
  </si>
  <si>
    <t>Diana Mcintosh</t>
  </si>
  <si>
    <t>Zachary Campbell</t>
  </si>
  <si>
    <t>201 Joshua Fall Port Richardbury, AR 68847</t>
  </si>
  <si>
    <t>+1-618-304-1560x74292</t>
  </si>
  <si>
    <t>Sarah Davis</t>
  </si>
  <si>
    <t>Juan Lee</t>
  </si>
  <si>
    <t>7673 Thomas Islands Michaelton, NV 58301</t>
  </si>
  <si>
    <t>+1-788-810-6521x193</t>
  </si>
  <si>
    <t>Dustin Greene</t>
  </si>
  <si>
    <t>Lisa Jackson</t>
  </si>
  <si>
    <t>47543 Kevin Park Apt. 327 Jasonton, LA 23738</t>
  </si>
  <si>
    <t>589.293.9154x082</t>
  </si>
  <si>
    <t>Daisy Bates</t>
  </si>
  <si>
    <t>Ryan Chapman</t>
  </si>
  <si>
    <t>5271 Rebecca Union Edwardfort, MI 55728</t>
  </si>
  <si>
    <t>167-416-4652</t>
  </si>
  <si>
    <t>Michael Estrada</t>
  </si>
  <si>
    <t>Hector Gonzales</t>
  </si>
  <si>
    <t>PSC 9320, Box 4036 APO AP 97664</t>
  </si>
  <si>
    <t>(583)419-1784x66472</t>
  </si>
  <si>
    <t>Joshua Hernandez</t>
  </si>
  <si>
    <t>Seth Perry</t>
  </si>
  <si>
    <t>72492 Brock Trail Apt. 097 West Amandaside, NE 64289</t>
  </si>
  <si>
    <t>+1-715-563-1152x709</t>
  </si>
  <si>
    <t>Micheal Fischer</t>
  </si>
  <si>
    <t>570.8000000000001</t>
  </si>
  <si>
    <t>USNS West FPO AP 90992</t>
  </si>
  <si>
    <t>(621)350-3864x09988</t>
  </si>
  <si>
    <t>Marissa Anderson</t>
  </si>
  <si>
    <t>5709 Morgan Passage Suite 170 Oconnellshire, LA 84630</t>
  </si>
  <si>
    <t>+1-408-644-0195x04197</t>
  </si>
  <si>
    <t>Deborah Moore</t>
  </si>
  <si>
    <t>Anna Davis</t>
  </si>
  <si>
    <t>29297 Robinson Canyon Suite 163 Bauershire, AL 97173</t>
  </si>
  <si>
    <t>240.042.0496x90354</t>
  </si>
  <si>
    <t>Natalie Burch</t>
  </si>
  <si>
    <t>James Ferrell</t>
  </si>
  <si>
    <t>28310 Davis Land Dawnland, IA 98313</t>
  </si>
  <si>
    <t>094-833-0548x1528</t>
  </si>
  <si>
    <t>Dr. James Hale</t>
  </si>
  <si>
    <t>41775 Amy Knolls Suite 341 Ashleyview, KS 20327</t>
  </si>
  <si>
    <t>068.642.5013</t>
  </si>
  <si>
    <t>Ashley Richardson</t>
  </si>
  <si>
    <t>4646.400000000001</t>
  </si>
  <si>
    <t>3187 Wagner Harbor Lake Cathy, OR 48252</t>
  </si>
  <si>
    <t>(733)580-5300x97124</t>
  </si>
  <si>
    <t>Kelsey Peterson</t>
  </si>
  <si>
    <t>1524.8000000000002</t>
  </si>
  <si>
    <t>Wendy Lozano</t>
  </si>
  <si>
    <t>895 Caleb Port East Taylor, MI 91781</t>
  </si>
  <si>
    <t>774.423.1636</t>
  </si>
  <si>
    <t>Cody Gregory</t>
  </si>
  <si>
    <t>8033.200000000001</t>
  </si>
  <si>
    <t>Andre Mendoza</t>
  </si>
  <si>
    <t>937 Kaitlyn Prairie Apt. 405 North Johnport, PA 59307</t>
  </si>
  <si>
    <t>347-142-9969x394</t>
  </si>
  <si>
    <t>Kristina Goodwin</t>
  </si>
  <si>
    <t>Kaitlyn Obrien</t>
  </si>
  <si>
    <t>72819 Alexis Rest Jeffreytown, HI 92691</t>
  </si>
  <si>
    <t>+1-768-471-6289x160</t>
  </si>
  <si>
    <t>Paula Wagner</t>
  </si>
  <si>
    <t>Kristen French</t>
  </si>
  <si>
    <t>4225 Michael Ways Rodriguezshire, MI 82104</t>
  </si>
  <si>
    <t>001-286-407-3227</t>
  </si>
  <si>
    <t>Belinda Stein</t>
  </si>
  <si>
    <t>Lauren Mack</t>
  </si>
  <si>
    <t>1005 Julie Place Angelamouth, PA 04429</t>
  </si>
  <si>
    <t>601.303.9214x0860</t>
  </si>
  <si>
    <t>Gregory Bryant</t>
  </si>
  <si>
    <t>767 Brian Plains East Kristi, FL 65391</t>
  </si>
  <si>
    <t>+1-165-406-5714x456</t>
  </si>
  <si>
    <t>Anthony Hale</t>
  </si>
  <si>
    <t>Rachael Johnson</t>
  </si>
  <si>
    <t>37711 Evans Stream Suite 197 Lake Davidton, NC 23854</t>
  </si>
  <si>
    <t>982.172.0659x4832</t>
  </si>
  <si>
    <t>Jason Ramsey</t>
  </si>
  <si>
    <t>Dakota Davis</t>
  </si>
  <si>
    <t>USS Hill FPO AA 02821</t>
  </si>
  <si>
    <t>176-475-1853x06850</t>
  </si>
  <si>
    <t>Roger Hernandez</t>
  </si>
  <si>
    <t>Holly Perez</t>
  </si>
  <si>
    <t>7142 Fisher Glens Suite 011 Masonhaven, WV 23532</t>
  </si>
  <si>
    <t>613.155.0138x263</t>
  </si>
  <si>
    <t>Kelli Scott</t>
  </si>
  <si>
    <t>Perry Walker</t>
  </si>
  <si>
    <t>153 Martha Rue Apt. 068 Wisestad, IL 51118</t>
  </si>
  <si>
    <t>855-344-8235</t>
  </si>
  <si>
    <t>Albert Turner</t>
  </si>
  <si>
    <t>Miss Brandi Rivera</t>
  </si>
  <si>
    <t>8393 Evans Hill Suite 123 Port Johnport, OR 61662</t>
  </si>
  <si>
    <t>(224)612-9018x24658</t>
  </si>
  <si>
    <t>John Miller</t>
  </si>
  <si>
    <t>3717.6000000000004</t>
  </si>
  <si>
    <t>William Simmons</t>
  </si>
  <si>
    <t>49042 Osborn Mount New Annaville, KY 55564</t>
  </si>
  <si>
    <t>001-577-919-4546</t>
  </si>
  <si>
    <t>Gina Baldwin</t>
  </si>
  <si>
    <t>Traci Aguilar</t>
  </si>
  <si>
    <t>USNS Williams FPO AE 77039</t>
  </si>
  <si>
    <t>190.644.6958</t>
  </si>
  <si>
    <t>Courtney Rose</t>
  </si>
  <si>
    <t>Courtney Lopez</t>
  </si>
  <si>
    <t>09917 Jonathan Corners Apt. 275 Erikaburgh, AL 72065</t>
  </si>
  <si>
    <t>290.335.5546x34215</t>
  </si>
  <si>
    <t>Scott Freeman</t>
  </si>
  <si>
    <t>6703.200000000001</t>
  </si>
  <si>
    <t>Rachel Fletcher</t>
  </si>
  <si>
    <t>17641 Darlene Station Apt. 238 Cruzstad, ME 90811</t>
  </si>
  <si>
    <t>001-899-530-2183x748</t>
  </si>
  <si>
    <t>Vincent Jones</t>
  </si>
  <si>
    <t>Erik Ford</t>
  </si>
  <si>
    <t>9905 Ware Gateway Port Susanview, TN 18356</t>
  </si>
  <si>
    <t>987.403.3324x74769</t>
  </si>
  <si>
    <t>Mr. Alan Zamora</t>
  </si>
  <si>
    <t>Gregory Jackson</t>
  </si>
  <si>
    <t>5874 Phillip Dale North Annette, OH 68323</t>
  </si>
  <si>
    <t>785.421.7530</t>
  </si>
  <si>
    <t>Matthew Lynch</t>
  </si>
  <si>
    <t>PSC 5726, Box 6644 APO AP 50483</t>
  </si>
  <si>
    <t>133-873-1053</t>
  </si>
  <si>
    <t>Charles Cruz</t>
  </si>
  <si>
    <t>Richard Greene</t>
  </si>
  <si>
    <t>Unit 9133 Box 3166 DPO AA 76396</t>
  </si>
  <si>
    <t>001-479-879-2568x5819</t>
  </si>
  <si>
    <t>Alyssa Alvarez</t>
  </si>
  <si>
    <t>Chad Bonilla</t>
  </si>
  <si>
    <t>14358 Hannah Keys Apt. 968 Munozport, NY 93597</t>
  </si>
  <si>
    <t>James Matthews</t>
  </si>
  <si>
    <t>99199 Christian Heights Suite 298 Riceburgh, TX 24173</t>
  </si>
  <si>
    <t>001-170-138-3204</t>
  </si>
  <si>
    <t>Pam Rowe</t>
  </si>
  <si>
    <t>Albert Bennett</t>
  </si>
  <si>
    <t>96850 Jason Villages Apt. 552 Port Sarahchester, RI 47380</t>
  </si>
  <si>
    <t>+1-064-244-1112x112</t>
  </si>
  <si>
    <t>Nicole Dawson</t>
  </si>
  <si>
    <t>756 Travis Inlet Brianfurt, ME 77590</t>
  </si>
  <si>
    <t>209-923-8079x5569</t>
  </si>
  <si>
    <t>Ian Sanchez</t>
  </si>
  <si>
    <t>Raymond English</t>
  </si>
  <si>
    <t>69503 James Spur Suite 764 Perezchester, MO 58023</t>
  </si>
  <si>
    <t>724.692.1569x012</t>
  </si>
  <si>
    <t>Kenneth Allen</t>
  </si>
  <si>
    <t>Andrea Golden</t>
  </si>
  <si>
    <t>PSC 5786, Box 9333 APO AP 41476</t>
  </si>
  <si>
    <t>367-511-7634x5258</t>
  </si>
  <si>
    <t>David Rosario</t>
  </si>
  <si>
    <t>1569.6000000000001</t>
  </si>
  <si>
    <t>Ashley Landry</t>
  </si>
  <si>
    <t>8933 Angela Radial Debramouth, RI 62835</t>
  </si>
  <si>
    <t>000-734-0853</t>
  </si>
  <si>
    <t>Patrick Grant</t>
  </si>
  <si>
    <t>Megan Short</t>
  </si>
  <si>
    <t>065 Barry Overpass Port Christine, PA 37893</t>
  </si>
  <si>
    <t>001-920-940-1602x730</t>
  </si>
  <si>
    <t>Lisa Snow</t>
  </si>
  <si>
    <t>Daniel Rios</t>
  </si>
  <si>
    <t>3201 Danielle Mountain Suite 388 Garciamouth, AR 16529</t>
  </si>
  <si>
    <t>001-066-370-5874x54137</t>
  </si>
  <si>
    <t>Rachel Richardson</t>
  </si>
  <si>
    <t>Calvin Young</t>
  </si>
  <si>
    <t>3482 Brown Ford Apt. 003 West Cynthiaview, NE 18930</t>
  </si>
  <si>
    <t>Caleb Castillo</t>
  </si>
  <si>
    <t>1832.8000000000002</t>
  </si>
  <si>
    <t>Carol Gonzalez</t>
  </si>
  <si>
    <t>Unit 2338 Box 3370 DPO AP 12266</t>
  </si>
  <si>
    <t>396.037.8886x00596</t>
  </si>
  <si>
    <t>Bryan Rosales</t>
  </si>
  <si>
    <t>Angel Powell</t>
  </si>
  <si>
    <t>967 Saunders Harbor Suite 751 Hernandezburgh, ME 32788</t>
  </si>
  <si>
    <t>391.633.6450</t>
  </si>
  <si>
    <t>Amy Alvarez</t>
  </si>
  <si>
    <t>Mitchell Jackson</t>
  </si>
  <si>
    <t>0106 Kristen Trail Apt. 246 Port Thomasshire, FL 69471</t>
  </si>
  <si>
    <t>987.180.2492</t>
  </si>
  <si>
    <t>David Soto</t>
  </si>
  <si>
    <t>Amanda Malone</t>
  </si>
  <si>
    <t>322 Yang Manors Apt. 956 Port Alicialand, NH 64811</t>
  </si>
  <si>
    <t>+1-839-293-3691x445</t>
  </si>
  <si>
    <t>Christopher Parsons</t>
  </si>
  <si>
    <t>5551.200000000001</t>
  </si>
  <si>
    <t>Terry Hahn</t>
  </si>
  <si>
    <t>799 Tammy Rapids Apt. 301 Josephbury, NM 79928</t>
  </si>
  <si>
    <t>+1-793-518-3299x898</t>
  </si>
  <si>
    <t>Steven Newton</t>
  </si>
  <si>
    <t>Sue Jones</t>
  </si>
  <si>
    <t>039 Ayers Mission Apt. 325 Robertoview, GA 85033</t>
  </si>
  <si>
    <t>+1-409-528-0111x1172</t>
  </si>
  <si>
    <t>Tonya Villa</t>
  </si>
  <si>
    <t>Ricardo Scott</t>
  </si>
  <si>
    <t>07292 Brett Cliff Port Sandra, NE 74622</t>
  </si>
  <si>
    <t>(229)804-9651x55382</t>
  </si>
  <si>
    <t>Vincent Baker</t>
  </si>
  <si>
    <t>4774.400000000001</t>
  </si>
  <si>
    <t>Benjamin Weaver</t>
  </si>
  <si>
    <t>25134 Jacob Stream Suite 980 New Jamie, ME 44941</t>
  </si>
  <si>
    <t>061-740-7101x854</t>
  </si>
  <si>
    <t>Anthony Campbell</t>
  </si>
  <si>
    <t>1336.8000000000002</t>
  </si>
  <si>
    <t>Benjamin Marshall</t>
  </si>
  <si>
    <t>90485 Bolton Lane Frederickhaven, OR 46974</t>
  </si>
  <si>
    <t>001-015-588-4915</t>
  </si>
  <si>
    <t>Tara Fisher</t>
  </si>
  <si>
    <t>Katherine Obrien</t>
  </si>
  <si>
    <t>85713 Morrow Courts Suite 949 Parksstad, IL 83462</t>
  </si>
  <si>
    <t>001-798-795-7454x4035</t>
  </si>
  <si>
    <t>Laurie Parker</t>
  </si>
  <si>
    <t>3804 Marshall Spurs Suite 005 Henryhaven, FL 39176</t>
  </si>
  <si>
    <t>865-738-0809</t>
  </si>
  <si>
    <t>Christina Hunter</t>
  </si>
  <si>
    <t>5671.200000000001</t>
  </si>
  <si>
    <t>Daniel Clark</t>
  </si>
  <si>
    <t>72594 Frank Hill Brownfort, NJ 41157</t>
  </si>
  <si>
    <t>+1-313-973-3070x69649</t>
  </si>
  <si>
    <t>Kelsey Green</t>
  </si>
  <si>
    <t>Dr. William Guerrero DDS</t>
  </si>
  <si>
    <t>4005 Lisa Streets Apt. 061 Port David, LA 86339</t>
  </si>
  <si>
    <t>098.300.1154</t>
  </si>
  <si>
    <t>Jennifer Hunt</t>
  </si>
  <si>
    <t>516.8000000000001</t>
  </si>
  <si>
    <t>Bryan Jones</t>
  </si>
  <si>
    <t>733 Paula Prairie Suite 247 Katherineshire, NJ 99783</t>
  </si>
  <si>
    <t>308-198-3896x54880</t>
  </si>
  <si>
    <t>Deanna White</t>
  </si>
  <si>
    <t>David Gonzales</t>
  </si>
  <si>
    <t>47402 Brittany Stream Suite 566 Emilyport, MN 65068</t>
  </si>
  <si>
    <t>(937)530-1762x503</t>
  </si>
  <si>
    <t>Robert King</t>
  </si>
  <si>
    <t>Sherry Drake</t>
  </si>
  <si>
    <t>7062 Paul Alley West Jorgehaven, WV 47237</t>
  </si>
  <si>
    <t>436-024-0329x8005</t>
  </si>
  <si>
    <t>Curtis Curtis</t>
  </si>
  <si>
    <t>Kathleen Koch</t>
  </si>
  <si>
    <t>71449 Rios Expressway Apt. 077 West Tracyville, MA 82384</t>
  </si>
  <si>
    <t>934-150-9823</t>
  </si>
  <si>
    <t>Nathaniel Ross</t>
  </si>
  <si>
    <t>Nicholas Hartman</t>
  </si>
  <si>
    <t>516 Jessica Points Apt. 249 Christopherbury, NC 69507</t>
  </si>
  <si>
    <t>001-412-300-2053</t>
  </si>
  <si>
    <t>Hannah Taylor</t>
  </si>
  <si>
    <t>Adam Liu</t>
  </si>
  <si>
    <t>7728 Obrien Lodge Suite 215 Port Kimberlyville, MS 39808</t>
  </si>
  <si>
    <t>001-525-764-6823</t>
  </si>
  <si>
    <t>Dylan Rivers</t>
  </si>
  <si>
    <t>Jorge Jones</t>
  </si>
  <si>
    <t>848 Williams Centers Robertland, AL 42713</t>
  </si>
  <si>
    <t>651.671.0300x929</t>
  </si>
  <si>
    <t>Daniel Morrison MD</t>
  </si>
  <si>
    <t>2635.2000000000003</t>
  </si>
  <si>
    <t>Barbara Smith</t>
  </si>
  <si>
    <t>625 Parker Lake Lake Christopher, KY 49492</t>
  </si>
  <si>
    <t>679-467-4694</t>
  </si>
  <si>
    <t>Samantha Myers</t>
  </si>
  <si>
    <t>07676 Riley Ridges Suite 826 New Yvonne, MO 40657</t>
  </si>
  <si>
    <t>John Long</t>
  </si>
  <si>
    <t>Jeremy Higgins</t>
  </si>
  <si>
    <t>PSC 8204, Box 7743 APO AE 45614</t>
  </si>
  <si>
    <t>878-002-2798x512</t>
  </si>
  <si>
    <t>Cynthia Garcia</t>
  </si>
  <si>
    <t>Julia Harrison</t>
  </si>
  <si>
    <t>34804 Lori Greens East Lisa, CT 34710</t>
  </si>
  <si>
    <t>896.259.7068</t>
  </si>
  <si>
    <t>Angela Alexander</t>
  </si>
  <si>
    <t>Sarah Rodriguez</t>
  </si>
  <si>
    <t>423 Martinez Roads Apt. 912 Rodriguezborough, MT 56599</t>
  </si>
  <si>
    <t>001-758-637-1035x8031</t>
  </si>
  <si>
    <t>Stephanie Woodward</t>
  </si>
  <si>
    <t>Shawn Pennington</t>
  </si>
  <si>
    <t>7037 Davis Course Suite 817 Markside, NH 14750</t>
  </si>
  <si>
    <t>278-453-7970x8757</t>
  </si>
  <si>
    <t>Ronald Mckinney PhD</t>
  </si>
  <si>
    <t>Matthew Ford</t>
  </si>
  <si>
    <t>9128 Thompson Tunnel Hesterton, IA 05690</t>
  </si>
  <si>
    <t>George Johnson</t>
  </si>
  <si>
    <t>Maria Wilson</t>
  </si>
  <si>
    <t>16879 Cynthia Skyway West Angelaville, SD 46703</t>
  </si>
  <si>
    <t>026.494.2115</t>
  </si>
  <si>
    <t>Louis Anderson</t>
  </si>
  <si>
    <t>Pamela Young</t>
  </si>
  <si>
    <t>73512 Grant Unions Suite 047 Rowlandburgh, WA 58662</t>
  </si>
  <si>
    <t>(409)103-5909x63012</t>
  </si>
  <si>
    <t>Wendy Pierce</t>
  </si>
  <si>
    <t>Natalie Tucker</t>
  </si>
  <si>
    <t>506 Bryant Stream Lake Sergio, ME 32133</t>
  </si>
  <si>
    <t>801-769-1502x093</t>
  </si>
  <si>
    <t>Jessica Hall</t>
  </si>
  <si>
    <t>Jerome Holmes</t>
  </si>
  <si>
    <t>183 Garcia Expressway Burgessfort, WI 00955</t>
  </si>
  <si>
    <t>431-065-4675</t>
  </si>
  <si>
    <t>Sandra Hardin DDS</t>
  </si>
  <si>
    <t>Jennifer Johnston</t>
  </si>
  <si>
    <t>359 Stephens Plains Suite 185 Gainesburgh, AR 84374</t>
  </si>
  <si>
    <t>Clayton Oliver</t>
  </si>
  <si>
    <t>Justin Rogers</t>
  </si>
  <si>
    <t>7135 Amanda Village Carpentershire, NC 75403</t>
  </si>
  <si>
    <t>791-620-2677</t>
  </si>
  <si>
    <t>Michelle Hernandez</t>
  </si>
  <si>
    <t>6199.200000000001</t>
  </si>
  <si>
    <t>Allen Hawkins</t>
  </si>
  <si>
    <t>USCGC Romero FPO AA 57637</t>
  </si>
  <si>
    <t>054-135-0439</t>
  </si>
  <si>
    <t>Jennifer Turner</t>
  </si>
  <si>
    <t>Ronald Martin</t>
  </si>
  <si>
    <t>57106 Gregory Inlet Zacharyborough, IL 18066</t>
  </si>
  <si>
    <t>614.658.3533x0365</t>
  </si>
  <si>
    <t>Gary Cole</t>
  </si>
  <si>
    <t>938 Wallace Spur Apt. 487 Feliciaview, ND 32558</t>
  </si>
  <si>
    <t>001-773-314-1339x91253</t>
  </si>
  <si>
    <t>Derrick Le</t>
  </si>
  <si>
    <t>1892.8000000000002</t>
  </si>
  <si>
    <t>Jamie Munoz</t>
  </si>
  <si>
    <t>521 Andrew Inlet South Lindaport, FL 41582</t>
  </si>
  <si>
    <t>539.880.8890x583</t>
  </si>
  <si>
    <t>Laura Lewis</t>
  </si>
  <si>
    <t>926.8000000000001</t>
  </si>
  <si>
    <t>Paul Vazquez</t>
  </si>
  <si>
    <t>22856 Pruitt Inlet Apt. 055 Tylerchester, OK 33235</t>
  </si>
  <si>
    <t>042-182-2097x5657</t>
  </si>
  <si>
    <t>Chris Miller</t>
  </si>
  <si>
    <t>Ryan Schultz</t>
  </si>
  <si>
    <t>Unit 1028 Box 7746 DPO AA 62229</t>
  </si>
  <si>
    <t>Blake Gilbert</t>
  </si>
  <si>
    <t>Heidi Johnson</t>
  </si>
  <si>
    <t>46521 Baker Inlet Kurtville, MT 54933</t>
  </si>
  <si>
    <t>Lori Chase</t>
  </si>
  <si>
    <t>Joseph Robinson</t>
  </si>
  <si>
    <t>271 Castro View New April, WV 56975</t>
  </si>
  <si>
    <t>0184359816</t>
  </si>
  <si>
    <t>Dawn Smith</t>
  </si>
  <si>
    <t>Anthony Reese</t>
  </si>
  <si>
    <t>1409 Curry Isle West Christinaside, UT 18116</t>
  </si>
  <si>
    <t>(553)146-3500</t>
  </si>
  <si>
    <t>Karen Cherry</t>
  </si>
  <si>
    <t>5187.200000000001</t>
  </si>
  <si>
    <t>Melissa Jensen</t>
  </si>
  <si>
    <t>594 Gentry Summit New Richardport, UT 46092</t>
  </si>
  <si>
    <t>(817)243-3091x26949</t>
  </si>
  <si>
    <t>Donald Martinez</t>
  </si>
  <si>
    <t>Jesse Brock</t>
  </si>
  <si>
    <t>1824 Timothy Isle Suite 345 Williamview, ID 48363</t>
  </si>
  <si>
    <t>001-723-173-1640x69798</t>
  </si>
  <si>
    <t>Kayla Lang</t>
  </si>
  <si>
    <t>894.4000000000001</t>
  </si>
  <si>
    <t>Tina Dawson</t>
  </si>
  <si>
    <t>28779 Ward Lights East Angela, NV 60067</t>
  </si>
  <si>
    <t>714-420-2649</t>
  </si>
  <si>
    <t>Mark Dixon</t>
  </si>
  <si>
    <t>3469.2000000000003</t>
  </si>
  <si>
    <t>Thomas Anderson</t>
  </si>
  <si>
    <t>23245 Hays Passage South Jamesville, IA 15034</t>
  </si>
  <si>
    <t>(915)095-6411x95147</t>
  </si>
  <si>
    <t>Kenneth Mcintyre</t>
  </si>
  <si>
    <t>Peter Wright</t>
  </si>
  <si>
    <t>64649 Pruitt Road Suite 790 Austinbury, UT 57763</t>
  </si>
  <si>
    <t>251-118-0720x7011</t>
  </si>
  <si>
    <t>Shaun Holmes</t>
  </si>
  <si>
    <t>2738 Williams Corner Apt. 971 Natalieberg, NC 75731</t>
  </si>
  <si>
    <t>001-865-626-4176</t>
  </si>
  <si>
    <t>Christian Jensen</t>
  </si>
  <si>
    <t>Tracy Savage</t>
  </si>
  <si>
    <t>214 Tim Street Suite 145 West Angelafort, CT 69367</t>
  </si>
  <si>
    <t>Sheila Martinez</t>
  </si>
  <si>
    <t>Alvin Hill</t>
  </si>
  <si>
    <t>370 Trevor Fort Suite 345 Spencerborough, OR 32499</t>
  </si>
  <si>
    <t>001-847-579-4539x16652</t>
  </si>
  <si>
    <t>8632 Adams Points Mitchellfurt, IN 59091</t>
  </si>
  <si>
    <t>807-429-9627x08203</t>
  </si>
  <si>
    <t>Deborah Taylor</t>
  </si>
  <si>
    <t>Ralph Olson</t>
  </si>
  <si>
    <t>0855 Cortez Parks Suite 756 New Carolineport, NH 63268</t>
  </si>
  <si>
    <t>John Shepard</t>
  </si>
  <si>
    <t>John Stanley</t>
  </si>
  <si>
    <t>19332 Catherine Ramp Suite 448 Weaverstad, PA 75796</t>
  </si>
  <si>
    <t>036-737-1616x33328</t>
  </si>
  <si>
    <t>Dawn Jones</t>
  </si>
  <si>
    <t>Daniel Harris</t>
  </si>
  <si>
    <t>57320 Knight Junctions East Amyfort, NE 80769</t>
  </si>
  <si>
    <t>571.337.9871x916</t>
  </si>
  <si>
    <t>Jennifer Pratt</t>
  </si>
  <si>
    <t>Kathleen Baker</t>
  </si>
  <si>
    <t>487 Caroline Drives North Stephanie, MD 92361</t>
  </si>
  <si>
    <t>Robin Black</t>
  </si>
  <si>
    <t>Richard Moon</t>
  </si>
  <si>
    <t>97009 Emily Lodge Apt. 142 East Karenchester, ME 92786</t>
  </si>
  <si>
    <t>147-644-2171</t>
  </si>
  <si>
    <t>Leslie Mccoy</t>
  </si>
  <si>
    <t>Ellen Mcclain</t>
  </si>
  <si>
    <t>20907 Brooke Junctions East Reginald, NJ 65025</t>
  </si>
  <si>
    <t>(607)713-7176</t>
  </si>
  <si>
    <t>Sheila Smith</t>
  </si>
  <si>
    <t>2565.6000000000004</t>
  </si>
  <si>
    <t>Charles Douglas</t>
  </si>
  <si>
    <t>PSC 4385, Box 5892 APO AE 24434</t>
  </si>
  <si>
    <t>417.298.6472</t>
  </si>
  <si>
    <t>Michael Pace</t>
  </si>
  <si>
    <t>Kathryn Clarke</t>
  </si>
  <si>
    <t>6711 Lauren Camp Apt. 997 Lake Evanberg, IA 55896</t>
  </si>
  <si>
    <t>Heather Adkins</t>
  </si>
  <si>
    <t>Sarah Martin</t>
  </si>
  <si>
    <t>794 Tyler Drive Delacruzland, TX 90601</t>
  </si>
  <si>
    <t>206.298.8032x63502</t>
  </si>
  <si>
    <t>David Rowe</t>
  </si>
  <si>
    <t>266.40000000000003</t>
  </si>
  <si>
    <t>Crystal Martin</t>
  </si>
  <si>
    <t>43325 Clark Freeway Apt. 714 Williamsmouth, CT 98680</t>
  </si>
  <si>
    <t>001-871-815-6891</t>
  </si>
  <si>
    <t>Amy Murillo</t>
  </si>
  <si>
    <t>00786 David Forest Suite 259 North Christopher, AK 04525</t>
  </si>
  <si>
    <t>+1-679-651-3354x42420</t>
  </si>
  <si>
    <t>Jacqueline Ruiz</t>
  </si>
  <si>
    <t>Mr. Paul Cervantes</t>
  </si>
  <si>
    <t>83819 Jeremy Ridge Apt. 360 Christopherport, MN 43380</t>
  </si>
  <si>
    <t>134-825-5270x347</t>
  </si>
  <si>
    <t>Jennifer Arnold</t>
  </si>
  <si>
    <t>882.8000000000001</t>
  </si>
  <si>
    <t>632 Joshua Corners Melissaburgh, WY 56935</t>
  </si>
  <si>
    <t>001-077-885-9280</t>
  </si>
  <si>
    <t>Michael Roman</t>
  </si>
  <si>
    <t>Scott Terry</t>
  </si>
  <si>
    <t>0449 Reid Village Apt. 813 West Jessica, WY 53877</t>
  </si>
  <si>
    <t>390.200.9531x478</t>
  </si>
  <si>
    <t>Raymond Castillo</t>
  </si>
  <si>
    <t>2877 Randolph Mountain Port Kristinborough, RI 90288</t>
  </si>
  <si>
    <t>032-646-0571x051</t>
  </si>
  <si>
    <t>Sara Santana</t>
  </si>
  <si>
    <t>David Flores</t>
  </si>
  <si>
    <t>253 Kimberly Lake Apt. 168 Dianaton, KS 05709</t>
  </si>
  <si>
    <t>904.674.8762x335</t>
  </si>
  <si>
    <t>Sara Bowen</t>
  </si>
  <si>
    <t>Alison Allen</t>
  </si>
  <si>
    <t>420 Deanna Brook Apt. 536 West Lindaburgh, MD 08293</t>
  </si>
  <si>
    <t>269-678-0934x1750</t>
  </si>
  <si>
    <t>Sara Parker</t>
  </si>
  <si>
    <t>Thomas Foster</t>
  </si>
  <si>
    <t>3012 Pitts Rue Apt. 752 Willieshire, GA 63366</t>
  </si>
  <si>
    <t>164-559-5634</t>
  </si>
  <si>
    <t>Cody Anderson</t>
  </si>
  <si>
    <t>Karl Harmon</t>
  </si>
  <si>
    <t>0834 Albert Plain North Elizabeth, MD 51447</t>
  </si>
  <si>
    <t>218-126-1404x383</t>
  </si>
  <si>
    <t>Megan Beck</t>
  </si>
  <si>
    <t>Crystal King</t>
  </si>
  <si>
    <t>9516 Amy Prairie Paulfurt, NY 19644</t>
  </si>
  <si>
    <t>942-848-9401x236</t>
  </si>
  <si>
    <t>Mackenzie Grimes</t>
  </si>
  <si>
    <t>Krystal Nixon</t>
  </si>
  <si>
    <t>3892 Gordon Stravenue Patriciatown, CO 83898</t>
  </si>
  <si>
    <t>491-888-3487x8826</t>
  </si>
  <si>
    <t>Denise Butler</t>
  </si>
  <si>
    <t>36653 Hughes Ranch Apt. 719 Brownland, UT 24995</t>
  </si>
  <si>
    <t>Glenda Lam</t>
  </si>
  <si>
    <t>Paige Houston</t>
  </si>
  <si>
    <t>405 Ponce Forges Woodston, MI 13916</t>
  </si>
  <si>
    <t>818.075.7610x61678</t>
  </si>
  <si>
    <t>Amanda Lee</t>
  </si>
  <si>
    <t>1257.6000000000001</t>
  </si>
  <si>
    <t>Kristin French</t>
  </si>
  <si>
    <t>949 David Ramp Suite 157 South Eric, MO 85241</t>
  </si>
  <si>
    <t>856-017-5182x35603</t>
  </si>
  <si>
    <t>Robin Roberson</t>
  </si>
  <si>
    <t>Daniel Hawkins</t>
  </si>
  <si>
    <t>8364 Mcdonald Square Williamsberg, MN 45873</t>
  </si>
  <si>
    <t>(180)983-9738x022</t>
  </si>
  <si>
    <t>Gabriel Cruz</t>
  </si>
  <si>
    <t>1203.6000000000001</t>
  </si>
  <si>
    <t>Jordan Aguilar</t>
  </si>
  <si>
    <t>USS Johnson FPO AA 33293</t>
  </si>
  <si>
    <t>001-923-202-5875</t>
  </si>
  <si>
    <t>Monica Mcmahon</t>
  </si>
  <si>
    <t>6630.400000000001</t>
  </si>
  <si>
    <t>Thomas Ellis</t>
  </si>
  <si>
    <t>7590 Lisa Station North Randy, DE 12746</t>
  </si>
  <si>
    <t>+1-771-312-6025x3679</t>
  </si>
  <si>
    <t>Cynthia Long</t>
  </si>
  <si>
    <t>Laurie Spencer</t>
  </si>
  <si>
    <t>3530 Frank Crossroad Johnsonborough, TN 68159</t>
  </si>
  <si>
    <t>001-114-397-3672x87895</t>
  </si>
  <si>
    <t>Nicole Medina</t>
  </si>
  <si>
    <t>235 Atkinson Expressway Benjaminfurt, LA 27728</t>
  </si>
  <si>
    <t>Patrick Ford</t>
  </si>
  <si>
    <t>906.8000000000001</t>
  </si>
  <si>
    <t>Autumn Phillips</t>
  </si>
  <si>
    <t>91865 Tracy Course Apt. 039 Aprilchester, ND 67326</t>
  </si>
  <si>
    <t>001-875-016-7024x597</t>
  </si>
  <si>
    <t>Ricky Lawrence DVM</t>
  </si>
  <si>
    <t>Joshua Mcintosh</t>
  </si>
  <si>
    <t>124 Maria Dam Suite 509 South Gabrielbury, AR 32021</t>
  </si>
  <si>
    <t>+1-738-991-1654x810</t>
  </si>
  <si>
    <t>Angela Wilson</t>
  </si>
  <si>
    <t>Rachel Krause</t>
  </si>
  <si>
    <t>652 Cervantes Grove Apt. 064 Bakerfort, ND 10419</t>
  </si>
  <si>
    <t>615.638.9550</t>
  </si>
  <si>
    <t>Shawn Jackson</t>
  </si>
  <si>
    <t>Jesse Griffin</t>
  </si>
  <si>
    <t>1985 Torres Viaduct Apt. 638 East Heather, OH 76580</t>
  </si>
  <si>
    <t>747.411.2233x3529</t>
  </si>
  <si>
    <t>Melissa Bradley</t>
  </si>
  <si>
    <t>Thomas Reeves</t>
  </si>
  <si>
    <t>607 Riley Plain Apt. 396 East Terri, TN 52632</t>
  </si>
  <si>
    <t>Yesenia Schroeder</t>
  </si>
  <si>
    <t>Thomas Weber</t>
  </si>
  <si>
    <t>29702 Alexander Dale Perezburgh, MN 68213</t>
  </si>
  <si>
    <t>(286)015-1163x18742</t>
  </si>
  <si>
    <t>Hannah Briggs</t>
  </si>
  <si>
    <t>2323.2000000000003</t>
  </si>
  <si>
    <t>Rachel Mcintyre</t>
  </si>
  <si>
    <t>089 Julie Village Apt. 658 Rogerhaven, DE 04125</t>
  </si>
  <si>
    <t>001-477-471-6765x0271</t>
  </si>
  <si>
    <t>Shawn Johnson</t>
  </si>
  <si>
    <t>Amy Cruz</t>
  </si>
  <si>
    <t>538 Matthews Shoals Weaverbury, MI 70347</t>
  </si>
  <si>
    <t>744.384.8161x55081</t>
  </si>
  <si>
    <t>Tiffany Faulkner</t>
  </si>
  <si>
    <t>Matthew Wilson</t>
  </si>
  <si>
    <t>574 Ronnie Creek Suite 944 Millertown, OK 21810</t>
  </si>
  <si>
    <t>623-826-2322</t>
  </si>
  <si>
    <t>Pamela Hahn</t>
  </si>
  <si>
    <t>1948.8000000000002</t>
  </si>
  <si>
    <t>Carrie Williams</t>
  </si>
  <si>
    <t>8985 Lucero Course Suite 612 Port Stevenburgh, MO 52093</t>
  </si>
  <si>
    <t>(020)071-6021x42120</t>
  </si>
  <si>
    <t>Candace Lawrence</t>
  </si>
  <si>
    <t>Jacob May</t>
  </si>
  <si>
    <t>117 Fletcher Village Suite 257 South Williammouth, MN 72285</t>
  </si>
  <si>
    <t>727.324.6543</t>
  </si>
  <si>
    <t>Aaron Woodward</t>
  </si>
  <si>
    <t>Tina Evans</t>
  </si>
  <si>
    <t>491 Carla Light Elizabethside, IN 68674</t>
  </si>
  <si>
    <t>001-945-431-0132</t>
  </si>
  <si>
    <t>Chris Mcgee</t>
  </si>
  <si>
    <t>Ann Adams</t>
  </si>
  <si>
    <t>74447 Greg Dam Masonton, MD 15718</t>
  </si>
  <si>
    <t>208.799.4597x56534</t>
  </si>
  <si>
    <t>Frank Baker</t>
  </si>
  <si>
    <t>1425.6000000000001</t>
  </si>
  <si>
    <t>Nathan Wood</t>
  </si>
  <si>
    <t>922 Olivia Union North Trevorbury, NV 43670</t>
  </si>
  <si>
    <t>+1-504-125-8159x62158</t>
  </si>
  <si>
    <t>Abigail Estrada</t>
  </si>
  <si>
    <t>Stephanie Washington</t>
  </si>
  <si>
    <t>21772 Cassandra Shore East Matthewberg, CT 72804</t>
  </si>
  <si>
    <t>592-499-9294</t>
  </si>
  <si>
    <t>David Drake</t>
  </si>
  <si>
    <t>09832 Kim Fork Suite 884 Josephfurt, RI 08322</t>
  </si>
  <si>
    <t>(819)805-2490x330</t>
  </si>
  <si>
    <t>Mr. Bryan Lindsey</t>
  </si>
  <si>
    <t>Kim Schwartz</t>
  </si>
  <si>
    <t>416 Morgan Route East Jonathan, VT 02543</t>
  </si>
  <si>
    <t>001-970-529-0528x39524</t>
  </si>
  <si>
    <t>Amy Lee</t>
  </si>
  <si>
    <t>6963.200000000001</t>
  </si>
  <si>
    <t>John Rivers</t>
  </si>
  <si>
    <t>941 Robert Rue Suite 569 North Deborahchester, VA 11319</t>
  </si>
  <si>
    <t>691.512.7915</t>
  </si>
  <si>
    <t>Miguel Potter</t>
  </si>
  <si>
    <t>Sophia Everett</t>
  </si>
  <si>
    <t>47986 Angela River Port Angelaburgh, TN 93692</t>
  </si>
  <si>
    <t>647-900-7754x3891</t>
  </si>
  <si>
    <t>5119.200000000001</t>
  </si>
  <si>
    <t>Rachel Lewis</t>
  </si>
  <si>
    <t>667 Kelly Crest Clarkstad, NV 79952</t>
  </si>
  <si>
    <t>+1-611-707-5608x334</t>
  </si>
  <si>
    <t>Mark Scott</t>
  </si>
  <si>
    <t>Timothy Norris</t>
  </si>
  <si>
    <t>1627 Wesley Throughway Suite 087 West Christinefurt, AK 30649</t>
  </si>
  <si>
    <t>001-855-634-7530x70544</t>
  </si>
  <si>
    <t>Dr. Steven Burns</t>
  </si>
  <si>
    <t>1559.6000000000001</t>
  </si>
  <si>
    <t>Joseph Banks</t>
  </si>
  <si>
    <t>61197 Moreno Track Suite 245 Danielberg, MN 11136</t>
  </si>
  <si>
    <t>001-668-469-4526x35623</t>
  </si>
  <si>
    <t>Monica Moore</t>
  </si>
  <si>
    <t>James Sanchez</t>
  </si>
  <si>
    <t>48576 Brian Mountain Jonathanside, NE 19613</t>
  </si>
  <si>
    <t>(585)748-1409</t>
  </si>
  <si>
    <t>Nicole Brown</t>
  </si>
  <si>
    <t>Maxwell Robbins</t>
  </si>
  <si>
    <t>66713 Carter Pine North Jeffrey, GA 53422</t>
  </si>
  <si>
    <t>001-285-748-2356x4307</t>
  </si>
  <si>
    <t>Austin Hall</t>
  </si>
  <si>
    <t>3645.6000000000004</t>
  </si>
  <si>
    <t>Alec Taylor</t>
  </si>
  <si>
    <t>186 Andrea Burgs Suite 907 Amandabury, FL 06955</t>
  </si>
  <si>
    <t>692.745.3061x0362</t>
  </si>
  <si>
    <t>Lynn Simon</t>
  </si>
  <si>
    <t>Laura Brown</t>
  </si>
  <si>
    <t>9523 Kerr Island Suite 007 Allenfurt, DE 93731</t>
  </si>
  <si>
    <t>771-860-3187x0713</t>
  </si>
  <si>
    <t>3279 Rivers Radial North Laura, OK 84909</t>
  </si>
  <si>
    <t>(963)372-3487</t>
  </si>
  <si>
    <t>Elizabeth Mills</t>
  </si>
  <si>
    <t>Kayla Martinez</t>
  </si>
  <si>
    <t>7292 Fischer Forges Suite 558 New Michael, FL 03249</t>
  </si>
  <si>
    <t>090-892-6045x133</t>
  </si>
  <si>
    <t>Phillip Carroll</t>
  </si>
  <si>
    <t>Emily Joseph</t>
  </si>
  <si>
    <t>089 Johnson Islands West Ryan, WV 10880</t>
  </si>
  <si>
    <t>(402)260-4406x11205</t>
  </si>
  <si>
    <t>Dakota Lawrence</t>
  </si>
  <si>
    <t>Julia Taylor DDS</t>
  </si>
  <si>
    <t>696 Carr Fork Suite 347 South Sherryside, AL 23760</t>
  </si>
  <si>
    <t>536.372.3308</t>
  </si>
  <si>
    <t>Brittany Newman</t>
  </si>
  <si>
    <t>1556.8000000000002</t>
  </si>
  <si>
    <t>Yvonne Thomas</t>
  </si>
  <si>
    <t>0949 William Circles Suite 978 North Amandaborough, WA 43874</t>
  </si>
  <si>
    <t>+1-117-853-9463x0559</t>
  </si>
  <si>
    <t>Emily Mann</t>
  </si>
  <si>
    <t>1800.8000000000002</t>
  </si>
  <si>
    <t>Patrick Summers</t>
  </si>
  <si>
    <t>558 Cory Plains Suite 953 East Michelle, OH 66639</t>
  </si>
  <si>
    <t>001-665-455-0663x055</t>
  </si>
  <si>
    <t>Jessica Castillo</t>
  </si>
  <si>
    <t>Brenda Harris</t>
  </si>
  <si>
    <t>57600 Robert Mountains Kellyburgh, AK 29385</t>
  </si>
  <si>
    <t>Lisa Guzman</t>
  </si>
  <si>
    <t>614 Harrison Ville Lake Geraldhaven, MS 90689</t>
  </si>
  <si>
    <t>404-962-9459</t>
  </si>
  <si>
    <t>Jeffrey Harris</t>
  </si>
  <si>
    <t>Raymond Carr</t>
  </si>
  <si>
    <t>0379 Sullivan Corner Suite 706 South Peggystad, NJ 77926</t>
  </si>
  <si>
    <t>744-964-0900x7221</t>
  </si>
  <si>
    <t>Adrian Thompson</t>
  </si>
  <si>
    <t>5104.400000000001</t>
  </si>
  <si>
    <t>84628 Donna Island New Katherinetown, DE 25956</t>
  </si>
  <si>
    <t>072.668.5631</t>
  </si>
  <si>
    <t>Michael Hall</t>
  </si>
  <si>
    <t>Kara Mendoza</t>
  </si>
  <si>
    <t>322 Rogers Curve Michaelbury, DC 65674</t>
  </si>
  <si>
    <t>+1-502-730-8194x4782</t>
  </si>
  <si>
    <t>Kevin Houston</t>
  </si>
  <si>
    <t>Shannon Hernandez</t>
  </si>
  <si>
    <t>32609 Gary Extension Mataside, LA 99699</t>
  </si>
  <si>
    <t>057.542.8399x6511</t>
  </si>
  <si>
    <t>Mackenzie Robinson</t>
  </si>
  <si>
    <t>5974.400000000001</t>
  </si>
  <si>
    <t>Daniel Harper</t>
  </si>
  <si>
    <t>645 Campos Points Apt. 323 New Jeffreybury, KS 77512</t>
  </si>
  <si>
    <t>001-381-307-1764x49692</t>
  </si>
  <si>
    <t>Suzanne Deleon</t>
  </si>
  <si>
    <t>1901.6000000000001</t>
  </si>
  <si>
    <t>Arthur Richardson</t>
  </si>
  <si>
    <t>1481 Ana Groves Suite 631 New Josephbury, IN 88394</t>
  </si>
  <si>
    <t>389.900.6949x19689</t>
  </si>
  <si>
    <t>Devin White</t>
  </si>
  <si>
    <t>Justin Bullock</t>
  </si>
  <si>
    <t>87564 Linda Islands Suite 297 Lake Brian, WV 55113</t>
  </si>
  <si>
    <t>+1-014-348-4617x312</t>
  </si>
  <si>
    <t>Eric Williams</t>
  </si>
  <si>
    <t>2033.6000000000001</t>
  </si>
  <si>
    <t>Alice Wong</t>
  </si>
  <si>
    <t>93587 Gregory Inlet West Johnfort, HI 05291</t>
  </si>
  <si>
    <t>(127)213-7088</t>
  </si>
  <si>
    <t>Carmen Evans</t>
  </si>
  <si>
    <t>5804.400000000001</t>
  </si>
  <si>
    <t>Jesse Lewis</t>
  </si>
  <si>
    <t>961 Allison Lights Suite 948 New Meganfurt, KY 92092</t>
  </si>
  <si>
    <t>676-420-9689x529</t>
  </si>
  <si>
    <t>Jo Barber</t>
  </si>
  <si>
    <t>Susan Davis</t>
  </si>
  <si>
    <t>49445 Alicia Springs Melissaside, VA 88182</t>
  </si>
  <si>
    <t>016-462-4661x0676</t>
  </si>
  <si>
    <t>Debra Pacheco</t>
  </si>
  <si>
    <t>705 Danielle Pines Lake Justin, MI 16777</t>
  </si>
  <si>
    <t>+1-850-731-8876x496</t>
  </si>
  <si>
    <t>Gerald Ward</t>
  </si>
  <si>
    <t>USS Brooks FPO AA 27456</t>
  </si>
  <si>
    <t>001-045-679-8707x9253</t>
  </si>
  <si>
    <t>Amanda Sanders</t>
  </si>
  <si>
    <t>6020 Bowen Extensions Apt. 133 North Jesseland, WY 03922</t>
  </si>
  <si>
    <t>045.278.0286</t>
  </si>
  <si>
    <t>Kiara Price</t>
  </si>
  <si>
    <t>Tara Miller</t>
  </si>
  <si>
    <t>8134 David Plain Suite 868 North Jonathanview, WY 14375</t>
  </si>
  <si>
    <t>241-363-4704x9417</t>
  </si>
  <si>
    <t>Michael Johnson</t>
  </si>
  <si>
    <t>Amanda Paul</t>
  </si>
  <si>
    <t>027 Reese Cove Philipview, MD 69946</t>
  </si>
  <si>
    <t>001-189-111-8046x44825</t>
  </si>
  <si>
    <t>Rebecca Kennedy</t>
  </si>
  <si>
    <t>Andrea Waller</t>
  </si>
  <si>
    <t>391 Singh Islands Apt. 460 Lake Kayla, WI 39627</t>
  </si>
  <si>
    <t>001-530-883-4217x624</t>
  </si>
  <si>
    <t>Edward Small</t>
  </si>
  <si>
    <t>Stephanie Mann</t>
  </si>
  <si>
    <t>2199 Pamela Inlet Port Brandonchester, MO 41862</t>
  </si>
  <si>
    <t>211.342.5697</t>
  </si>
  <si>
    <t>Brandon Ward</t>
  </si>
  <si>
    <t>Kathleen Gray</t>
  </si>
  <si>
    <t>55922 Angela Centers Brownfurt, AZ 09224</t>
  </si>
  <si>
    <t>646-764-4068x2575</t>
  </si>
  <si>
    <t>Susan Hernandez</t>
  </si>
  <si>
    <t>Sherry Harrison</t>
  </si>
  <si>
    <t>036 Desiree Flats Suite 333 Piercefurt, SD 77300</t>
  </si>
  <si>
    <t>+1-488-955-1214x3962</t>
  </si>
  <si>
    <t>Olivia Guerrero</t>
  </si>
  <si>
    <t>Karen Cooper</t>
  </si>
  <si>
    <t>6860 Glenn Viaduct Apt. 362 North Stevenfurt, CT 03100</t>
  </si>
  <si>
    <t>865-923-3181x813</t>
  </si>
  <si>
    <t>Eric Cruz</t>
  </si>
  <si>
    <t>3395.2000000000003</t>
  </si>
  <si>
    <t>Edward Fernandez</t>
  </si>
  <si>
    <t>14946 Byrd Extension Apt. 692 Port Joshua, KY 49507</t>
  </si>
  <si>
    <t>386-080-9110x65871</t>
  </si>
  <si>
    <t>Victoria Clark</t>
  </si>
  <si>
    <t>Christopher Bradford</t>
  </si>
  <si>
    <t>393 Cardenas Unions Suite 509 West Amberland, PA 60209</t>
  </si>
  <si>
    <t>(011)995-9484</t>
  </si>
  <si>
    <t>Jeffrey Anderson</t>
  </si>
  <si>
    <t>Jeff Weiss</t>
  </si>
  <si>
    <t>46717 Peters Ports West Denise, MD 81961</t>
  </si>
  <si>
    <t>(353)763-9278x959</t>
  </si>
  <si>
    <t>Nathan Fowler</t>
  </si>
  <si>
    <t>Lisa Sutton DDS</t>
  </si>
  <si>
    <t>465 Clayton Station Suite 318 Gilbertport, TX 24816</t>
  </si>
  <si>
    <t>033-747-5438x942</t>
  </si>
  <si>
    <t>Leah Payne</t>
  </si>
  <si>
    <t>Christopher Bruce</t>
  </si>
  <si>
    <t>114 Zimmerman Stream Suite 901 Brennanfort, TX 22958</t>
  </si>
  <si>
    <t>546.872.7797</t>
  </si>
  <si>
    <t>Albert Holloway</t>
  </si>
  <si>
    <t>Joseph Dudley DDS</t>
  </si>
  <si>
    <t>0409 Richardson Station Apt. 288 New Josephborough, OR 54701</t>
  </si>
  <si>
    <t>001-938-272-9540x6326</t>
  </si>
  <si>
    <t>Charles Sweeney</t>
  </si>
  <si>
    <t>Jessica Johnston</t>
  </si>
  <si>
    <t>169 Jesus Fork Suite 508 East Kenneth, NY 72326</t>
  </si>
  <si>
    <t>Brandon Lopez</t>
  </si>
  <si>
    <t>Michael Obrien</t>
  </si>
  <si>
    <t>USNV Murphy FPO AP 05912</t>
  </si>
  <si>
    <t>990.443.5216</t>
  </si>
  <si>
    <t>Robert Juarez</t>
  </si>
  <si>
    <t>Nicole Clark</t>
  </si>
  <si>
    <t>85502 Steven Underpass Suite 366 Martinezview, PA 39654</t>
  </si>
  <si>
    <t>906-077-1581x48740</t>
  </si>
  <si>
    <t>Cheryl Turner</t>
  </si>
  <si>
    <t>Joshua Steele</t>
  </si>
  <si>
    <t>3336 Williams Light Suite 913 North Dennis, WI 86874</t>
  </si>
  <si>
    <t>407-626-3891</t>
  </si>
  <si>
    <t>Brian Wood</t>
  </si>
  <si>
    <t>0721 Bowers Junction Apt. 918 Port Norma, WV 95988</t>
  </si>
  <si>
    <t>+1-277-263-3309x42754</t>
  </si>
  <si>
    <t>Jose Harmon</t>
  </si>
  <si>
    <t>Abigail Bass</t>
  </si>
  <si>
    <t>736 Erica Springs Corybury, WA 36239</t>
  </si>
  <si>
    <t>523.192.5072</t>
  </si>
  <si>
    <t>Anthony Turner</t>
  </si>
  <si>
    <t>Jonathan Garcia</t>
  </si>
  <si>
    <t>Unit 3424 Box 4398 DPO AP 47017</t>
  </si>
  <si>
    <t>067.678.1302x61713</t>
  </si>
  <si>
    <t>Michelle Gonzalez</t>
  </si>
  <si>
    <t>Tony Christensen</t>
  </si>
  <si>
    <t>USNV Moore FPO AA 91534</t>
  </si>
  <si>
    <t>001-105-876-0063x81806</t>
  </si>
  <si>
    <t>Melinda Prince</t>
  </si>
  <si>
    <t>Melinda Ochoa</t>
  </si>
  <si>
    <t>272 Hughes Drive Apt. 555 South Deborah, DE 57925</t>
  </si>
  <si>
    <t>001-909-273-1592x60767</t>
  </si>
  <si>
    <t>Ryan Campos</t>
  </si>
  <si>
    <t>Tracy Ross</t>
  </si>
  <si>
    <t>04999 Robin Knolls Port Kenneth, VT 29284</t>
  </si>
  <si>
    <t>+1-583-838-7471x411</t>
  </si>
  <si>
    <t>Adam Sanchez</t>
  </si>
  <si>
    <t>April Wagner</t>
  </si>
  <si>
    <t>487 Nicholson Mission Apt. 676 North Williamfort, IA 69741</t>
  </si>
  <si>
    <t>817-758-9110x977</t>
  </si>
  <si>
    <t>John Molina</t>
  </si>
  <si>
    <t>702.8000000000001</t>
  </si>
  <si>
    <t>Kevin Copeland</t>
  </si>
  <si>
    <t>10642 Daniels Skyway Apt. 192 West Adammouth, MT 23054</t>
  </si>
  <si>
    <t>(552)307-7912x1796</t>
  </si>
  <si>
    <t>Christopher Turner</t>
  </si>
  <si>
    <t>Sheena Wise</t>
  </si>
  <si>
    <t>8513 Pamela Lane North Nicholas, WY 17891</t>
  </si>
  <si>
    <t>0205761250</t>
  </si>
  <si>
    <t>Kevin Barber</t>
  </si>
  <si>
    <t>7363.200000000001</t>
  </si>
  <si>
    <t>08135 Tara Dale East Gailtown, ND 73074</t>
  </si>
  <si>
    <t>140.299.3453x7287</t>
  </si>
  <si>
    <t>Carrie Humphrey</t>
  </si>
  <si>
    <t>1516.8000000000002</t>
  </si>
  <si>
    <t>Eric Smith</t>
  </si>
  <si>
    <t>PSC 6205, Box 6190 APO AP 93029</t>
  </si>
  <si>
    <t>256.515.6563</t>
  </si>
  <si>
    <t>Tom Collier</t>
  </si>
  <si>
    <t>Patty Sanders</t>
  </si>
  <si>
    <t>415 Kevin Lakes Suite 888 North Tracyport, AR 63229</t>
  </si>
  <si>
    <t>+1-477-438-1435x4129</t>
  </si>
  <si>
    <t>Morgan Perkins</t>
  </si>
  <si>
    <t>Douglas Jackson</t>
  </si>
  <si>
    <t>819 Leach Mall Waltonton, TN 88150</t>
  </si>
  <si>
    <t>(169)156-6199</t>
  </si>
  <si>
    <t>Sean Rivera</t>
  </si>
  <si>
    <t>Taylor Jenkins</t>
  </si>
  <si>
    <t>06736 Long Lane East Melissachester, NH 17946</t>
  </si>
  <si>
    <t>369.997.8817x80363</t>
  </si>
  <si>
    <t>Alice Rogers</t>
  </si>
  <si>
    <t>Linda Wilkinson</t>
  </si>
  <si>
    <t>851 Kent Walks West Jessicaview, CA 66167</t>
  </si>
  <si>
    <t>361.549.3425x3661</t>
  </si>
  <si>
    <t>Joel Hill</t>
  </si>
  <si>
    <t>Kimberly Weaver</t>
  </si>
  <si>
    <t>5249 Jones Dam North Steventon, NM 03376</t>
  </si>
  <si>
    <t>036.604.5134x33606</t>
  </si>
  <si>
    <t>Gabrielle Mcdonald</t>
  </si>
  <si>
    <t>Nancy Brown</t>
  </si>
  <si>
    <t>8537 Hernandez Stream South Bobby, FL 31621</t>
  </si>
  <si>
    <t>+1-780-663-4890x295</t>
  </si>
  <si>
    <t>Vicki Roberts</t>
  </si>
  <si>
    <t>John Mckinney</t>
  </si>
  <si>
    <t>Unit 4826 Box 4723 DPO AA 10630</t>
  </si>
  <si>
    <t>382-763-9530x8811</t>
  </si>
  <si>
    <t>Katie Boyle</t>
  </si>
  <si>
    <t>6390 Alexander Rapid Lisaberg, SC 32652</t>
  </si>
  <si>
    <t>109.440.9724</t>
  </si>
  <si>
    <t>Tara Hanson</t>
  </si>
  <si>
    <t>Dale Lee PhD</t>
  </si>
  <si>
    <t>6504 Peterson Center Apt. 534 South Cameronton, AR 31934</t>
  </si>
  <si>
    <t>+1-169-468-4324x263</t>
  </si>
  <si>
    <t>Nicole Chaney</t>
  </si>
  <si>
    <t>Cheryl Yoder</t>
  </si>
  <si>
    <t>4971 Richards Heights Suite 985 Deborahville, MI 05058</t>
  </si>
  <si>
    <t>+1-830-676-5124x394</t>
  </si>
  <si>
    <t>Jennifer Patel</t>
  </si>
  <si>
    <t>Amy Foster PhD</t>
  </si>
  <si>
    <t>7446 Monroe Cliffs Jessicamouth, IL 06684</t>
  </si>
  <si>
    <t>0154113153</t>
  </si>
  <si>
    <t>Katherine Sanchez</t>
  </si>
  <si>
    <t>1666.8000000000002</t>
  </si>
  <si>
    <t>Dr. Douglas Mason</t>
  </si>
  <si>
    <t>Unit 1652 Box 6170 DPO AE 30022</t>
  </si>
  <si>
    <t>Roy Brown</t>
  </si>
  <si>
    <t>Robert Schmidt</t>
  </si>
  <si>
    <t>2489 David Corner Suite 704 Robertsburgh, NH 41538</t>
  </si>
  <si>
    <t>(683)080-5736</t>
  </si>
  <si>
    <t>Michael Harmon</t>
  </si>
  <si>
    <t>1484.8000000000002</t>
  </si>
  <si>
    <t>Cheryl Butler</t>
  </si>
  <si>
    <t>9510 Riley Rapids Suite 638 Watsonville, DC 17890</t>
  </si>
  <si>
    <t>771.815.0274x564</t>
  </si>
  <si>
    <t>Jodi Gomez</t>
  </si>
  <si>
    <t>Lisa Cox</t>
  </si>
  <si>
    <t>349 Ethan Park Port Danielberg, OK 01892</t>
  </si>
  <si>
    <t>Marcus Freeman</t>
  </si>
  <si>
    <t>Eric Morales</t>
  </si>
  <si>
    <t>7021 Morris Mountains West Raymond, MO 83560</t>
  </si>
  <si>
    <t>+1-977-685-9891x48371</t>
  </si>
  <si>
    <t>Jeremy Franklin</t>
  </si>
  <si>
    <t>2575.2000000000003</t>
  </si>
  <si>
    <t>78664 Kyle Loaf Cohenmouth, LA 95530</t>
  </si>
  <si>
    <t>+1-576-849-4713x513</t>
  </si>
  <si>
    <t>Daniel Castro</t>
  </si>
  <si>
    <t>Cindy Bailey</t>
  </si>
  <si>
    <t>29570 Lee Parkway Apt. 239 Shawstad, UT 55393</t>
  </si>
  <si>
    <t>263-667-5398x160</t>
  </si>
  <si>
    <t>Rebecca Hodges</t>
  </si>
  <si>
    <t>Sherry Powell</t>
  </si>
  <si>
    <t>177 Jason Drive Apt. 668 Melaniebury, MD 75732</t>
  </si>
  <si>
    <t>532.420.0659x98131</t>
  </si>
  <si>
    <t>Crystal Davis</t>
  </si>
  <si>
    <t>Nicholas Huber</t>
  </si>
  <si>
    <t>7281 Bailey Dale Webbmouth, MD 22366</t>
  </si>
  <si>
    <t>961-242-6422x6683</t>
  </si>
  <si>
    <t>Mathew Hernandez</t>
  </si>
  <si>
    <t>Sandra Johnson</t>
  </si>
  <si>
    <t>4737 Santiago Vista Suite 896 Ginaport, DC 98644</t>
  </si>
  <si>
    <t>(637)806-4427x96021</t>
  </si>
  <si>
    <t>Mark Warren</t>
  </si>
  <si>
    <t>Daniel Shields</t>
  </si>
  <si>
    <t>09979 Larsen Estates Apt. 872 East Angelachester, IA 67237</t>
  </si>
  <si>
    <t>477.600.8446x02704</t>
  </si>
  <si>
    <t>Timothy Ballard</t>
  </si>
  <si>
    <t>6806.400000000001</t>
  </si>
  <si>
    <t>Andrew Roberts</t>
  </si>
  <si>
    <t>1810 Mahoney Pike Thomasshire, ID 55333</t>
  </si>
  <si>
    <t>947-012-8252x30957</t>
  </si>
  <si>
    <t>Karen Fischer</t>
  </si>
  <si>
    <t>Kayla Gomez</t>
  </si>
  <si>
    <t>45609 Fuller Green Suite 421 West Mariafurt, KS 64598</t>
  </si>
  <si>
    <t>001-518-855-3380</t>
  </si>
  <si>
    <t>Stephanie Davies</t>
  </si>
  <si>
    <t>Nathan Collins</t>
  </si>
  <si>
    <t>5676 Bailey Ways Suite 893 West Barbarashire, WI 34296</t>
  </si>
  <si>
    <t>Brandon Rodriguez</t>
  </si>
  <si>
    <t>08782 Gonzales Roads Clarkborough, VT 06588</t>
  </si>
  <si>
    <t>591-142-9000x390</t>
  </si>
  <si>
    <t>Kimberly Martinez</t>
  </si>
  <si>
    <t>7295 Eric Lodge Suite 250 Elizabethside, VA 19047</t>
  </si>
  <si>
    <t>824-871-1614x8362</t>
  </si>
  <si>
    <t>Isaac Finley</t>
  </si>
  <si>
    <t>3139.2000000000003</t>
  </si>
  <si>
    <t>Darryl Brown</t>
  </si>
  <si>
    <t>3432 Todd Ferry Apt. 793 Morrowfurt, NJ 67046</t>
  </si>
  <si>
    <t>193.603.9571</t>
  </si>
  <si>
    <t>Ann Reynolds</t>
  </si>
  <si>
    <t>Sherry Cain</t>
  </si>
  <si>
    <t>USS Nelson FPO AA 53241</t>
  </si>
  <si>
    <t>001-168-784-5618x689</t>
  </si>
  <si>
    <t>Christopher Benson</t>
  </si>
  <si>
    <t>Mrs. Alicia Howard</t>
  </si>
  <si>
    <t>Unit 4931 Box 5271 DPO AE 75600</t>
  </si>
  <si>
    <t>001-726-480-9642</t>
  </si>
  <si>
    <t>Thomas Howard</t>
  </si>
  <si>
    <t>2919.6000000000004</t>
  </si>
  <si>
    <t>Samuel Smith</t>
  </si>
  <si>
    <t>538 Buckley Gateway Apt. 719 Rhodeschester, LA 91061</t>
  </si>
  <si>
    <t>001-877-332-3053x581</t>
  </si>
  <si>
    <t>Stephen Short</t>
  </si>
  <si>
    <t>Maria Carter</t>
  </si>
  <si>
    <t>522 Wilson Trail New Erica, MA 81871</t>
  </si>
  <si>
    <t>+1-699-862-6522x7247</t>
  </si>
  <si>
    <t>Bryan Lindsey</t>
  </si>
  <si>
    <t>Raymond Gonzales</t>
  </si>
  <si>
    <t>588 Zachary Points Suite 796 New Williamville, OH 42979</t>
  </si>
  <si>
    <t>044-502-7878x7259</t>
  </si>
  <si>
    <t>Mitchell Smith</t>
  </si>
  <si>
    <t>Wanda Foster</t>
  </si>
  <si>
    <t>95138 Wilcox Circles Apt. 033 Port Sarah, MI 17240</t>
  </si>
  <si>
    <t>062.174.3046x9819</t>
  </si>
  <si>
    <t>Elizabeth Morris</t>
  </si>
  <si>
    <t>Kathy Turner</t>
  </si>
  <si>
    <t>584 Cheryl Locks Suite 413 Lake Charlesport, WY 81129</t>
  </si>
  <si>
    <t>Shannon Peterson</t>
  </si>
  <si>
    <t>Fernando Davis</t>
  </si>
  <si>
    <t>67122 Sharon Trail Suite 742 Port Sandra, SC 08530</t>
  </si>
  <si>
    <t>Kellie Price</t>
  </si>
  <si>
    <t>Bruce Johnson</t>
  </si>
  <si>
    <t>4589 Desiree Vista Suite 661 South Mikaylaburgh, WV 78075</t>
  </si>
  <si>
    <t>303-066-4188x18821</t>
  </si>
  <si>
    <t>Julie Barker</t>
  </si>
  <si>
    <t>Megan Perkins</t>
  </si>
  <si>
    <t>78679 Berry Skyway Apt. 269 Port Rachelstad, TN 67639</t>
  </si>
  <si>
    <t>(913)580-1719</t>
  </si>
  <si>
    <t>Anthony Spencer</t>
  </si>
  <si>
    <t>Meghan Hahn</t>
  </si>
  <si>
    <t>90041 Smith Trail East Kyle, NH 04205</t>
  </si>
  <si>
    <t>001-958-156-4154x742</t>
  </si>
  <si>
    <t>Mrs. Jessica Newman</t>
  </si>
  <si>
    <t>Aaron Logan</t>
  </si>
  <si>
    <t>372 Stephanie Hollow Apt. 562 East Carlos, ID 45111</t>
  </si>
  <si>
    <t>Stacey Espinoza</t>
  </si>
  <si>
    <t>Kyle Barnes</t>
  </si>
  <si>
    <t>585 Manuel Ford Martinezville, KY 33086</t>
  </si>
  <si>
    <t>001-720-051-2936x47645</t>
  </si>
  <si>
    <t>Kevin Burns</t>
  </si>
  <si>
    <t>Rhonda Gibson</t>
  </si>
  <si>
    <t>005 Mcdonald Parkway New Elizabethhaven, MI 42296</t>
  </si>
  <si>
    <t>746.119.6523</t>
  </si>
  <si>
    <t>Anthony Beasley</t>
  </si>
  <si>
    <t>2308 Berger Brooks Apt. 310 West Tara, NJ 86959</t>
  </si>
  <si>
    <t>001-081-607-0450x0817</t>
  </si>
  <si>
    <t>Teresa Powell</t>
  </si>
  <si>
    <t>Lindsay Holden</t>
  </si>
  <si>
    <t>52330 Giles Station Jaredbury, RI 72173</t>
  </si>
  <si>
    <t>Juan Nelson</t>
  </si>
  <si>
    <t>Marcus Fleming</t>
  </si>
  <si>
    <t>75642 Marissa Ways North Williamfurt, SC 79898</t>
  </si>
  <si>
    <t>001-400-744-1733x79842</t>
  </si>
  <si>
    <t>Thomas Martin</t>
  </si>
  <si>
    <t>1721.6000000000001</t>
  </si>
  <si>
    <t>Laura Walker</t>
  </si>
  <si>
    <t>3221 Harper Hollow Ianton, UT 58150</t>
  </si>
  <si>
    <t>Nicholas Farmer</t>
  </si>
  <si>
    <t>Jessica Williams</t>
  </si>
  <si>
    <t>174 Thomas Mountain Suite 262 Jerryshire, AL 17231</t>
  </si>
  <si>
    <t>(951)160-9225</t>
  </si>
  <si>
    <t>Stacy Park</t>
  </si>
  <si>
    <t>6779 Newman Extensions Suite 111 Shawnport, OH 71542</t>
  </si>
  <si>
    <t>Anthony Brewer</t>
  </si>
  <si>
    <t>2619.6000000000004</t>
  </si>
  <si>
    <t>Donald Jenkins</t>
  </si>
  <si>
    <t>38595 Eddie Viaduct Port Renee, NC 13764</t>
  </si>
  <si>
    <t>+1-243-074-3568x624</t>
  </si>
  <si>
    <t>Leslie Booth</t>
  </si>
  <si>
    <t>4678.400000000001</t>
  </si>
  <si>
    <t>Susan Moody</t>
  </si>
  <si>
    <t>37516 Contreras Land East Ashleyshire, NH 27156</t>
  </si>
  <si>
    <t>272.394.3501</t>
  </si>
  <si>
    <t>Ashley Cooper</t>
  </si>
  <si>
    <t>Jennifer Taylor</t>
  </si>
  <si>
    <t>918 Stokes Corners Apt. 885 South Laurenbury, MI 95853</t>
  </si>
  <si>
    <t>(381)767-3339</t>
  </si>
  <si>
    <t>Jamie Tate</t>
  </si>
  <si>
    <t>Joy Williams</t>
  </si>
  <si>
    <t>8801 Hart Mall North Matthewburgh, WA 66416</t>
  </si>
  <si>
    <t>864.662.7430x1576</t>
  </si>
  <si>
    <t>Carly Odonnell DDS</t>
  </si>
  <si>
    <t>Nicholas Mendez</t>
  </si>
  <si>
    <t>591 Jackson Point Apt. 022 Williamsonville, NH 26454</t>
  </si>
  <si>
    <t>(809)395-8458x731</t>
  </si>
  <si>
    <t>Clayton George</t>
  </si>
  <si>
    <t>Erica Donovan</t>
  </si>
  <si>
    <t>5320 Stark Branch Patriciaburgh, FL 90904</t>
  </si>
  <si>
    <t>848.424.6835x2529</t>
  </si>
  <si>
    <t>Krystal Morgan</t>
  </si>
  <si>
    <t>PSC 9169, Box 2238 APO AE 12127</t>
  </si>
  <si>
    <t>(554)050-7236x422</t>
  </si>
  <si>
    <t>Richard Henry</t>
  </si>
  <si>
    <t>5102.400000000001</t>
  </si>
  <si>
    <t>Molly Phillips</t>
  </si>
  <si>
    <t>8529 Joseph Curve East Aimeeton, GA 61523</t>
  </si>
  <si>
    <t>387-348-9496x2621</t>
  </si>
  <si>
    <t>Vanessa Clark</t>
  </si>
  <si>
    <t>1789 Ricardo Station Suite 235 Jessicatown, NY 50453</t>
  </si>
  <si>
    <t>+1-953-223-1487x837</t>
  </si>
  <si>
    <t>Heather Cross</t>
  </si>
  <si>
    <t>Jeffrey Garcia</t>
  </si>
  <si>
    <t>45268 Ramos Crossroad Apt. 323 Mcbrideland, IA 73686</t>
  </si>
  <si>
    <t>370-892-9652x9661</t>
  </si>
  <si>
    <t>Daniel Baird</t>
  </si>
  <si>
    <t>Preston Carter</t>
  </si>
  <si>
    <t>835 Crystal Vista Suite 303 North Juan, KY 93439</t>
  </si>
  <si>
    <t>Brandon Duke</t>
  </si>
  <si>
    <t>Elizabeth Cross</t>
  </si>
  <si>
    <t>11664 Mcdonald Park Apt. 202 Sullivanburgh, NH 70411</t>
  </si>
  <si>
    <t>001-501-993-8962</t>
  </si>
  <si>
    <t>1827 Wagner Burgs Apt. 795 Port Philip, LA 09028</t>
  </si>
  <si>
    <t>311-782-6287x311</t>
  </si>
  <si>
    <t>Sandra Holt</t>
  </si>
  <si>
    <t>Christopher Taylor</t>
  </si>
  <si>
    <t>58057 Nathan Lake Apt. 404 West Christinaland, CT 61889</t>
  </si>
  <si>
    <t>389-408-7461</t>
  </si>
  <si>
    <t>4864 Mcclain Land Jenningsbury, ID 63208</t>
  </si>
  <si>
    <t>(250)283-7705x516</t>
  </si>
  <si>
    <t>Brian Fisher</t>
  </si>
  <si>
    <t>Jeffrey Lucas</t>
  </si>
  <si>
    <t>667 Charles Meadows Danielburgh, MA 31379</t>
  </si>
  <si>
    <t>065-146-1251</t>
  </si>
  <si>
    <t>Mackenzie Clark</t>
  </si>
  <si>
    <t>Thomas Keller</t>
  </si>
  <si>
    <t>2145 Debbie Expressway Jamesmouth, WI 60987</t>
  </si>
  <si>
    <t>800-909-0461</t>
  </si>
  <si>
    <t>Shane Rios</t>
  </si>
  <si>
    <t>1105.6000000000001</t>
  </si>
  <si>
    <t>Kimberly Hernandez</t>
  </si>
  <si>
    <t>370 Paul Village Apt. 376 Morrisland, IN 12334</t>
  </si>
  <si>
    <t>234-311-1918x373</t>
  </si>
  <si>
    <t>David Jefferson</t>
  </si>
  <si>
    <t>Jessica Young</t>
  </si>
  <si>
    <t>271 Dunn Prairie Apt. 528 Port Jamiestad, GA 29298</t>
  </si>
  <si>
    <t>001-077-682-7547x1355</t>
  </si>
  <si>
    <t>Albert Harris</t>
  </si>
  <si>
    <t>490 Collins Ports Suite 663 Lake Mariachester, VT 39210</t>
  </si>
  <si>
    <t>(670)505-7360</t>
  </si>
  <si>
    <t>Michael Allen</t>
  </si>
  <si>
    <t>Jared Ortiz</t>
  </si>
  <si>
    <t>516 Kelley Cliff Ginaport, SC 43197</t>
  </si>
  <si>
    <t>380.606.4068x239</t>
  </si>
  <si>
    <t>56720 Taylor Lodge Suite 861 North Rachelhaven, ME 03217</t>
  </si>
  <si>
    <t>(976)449-3067x408</t>
  </si>
  <si>
    <t>Karen Lopez</t>
  </si>
  <si>
    <t>Judy Howell</t>
  </si>
  <si>
    <t>1458 Smith Gateway West Rebecca, HI 48391</t>
  </si>
  <si>
    <t>+1-678-005-3662x29633</t>
  </si>
  <si>
    <t>Felicia Castaneda</t>
  </si>
  <si>
    <t>Crystal Thompson</t>
  </si>
  <si>
    <t>218 Bailey Trafficway Lake Leslieberg, AR 46687</t>
  </si>
  <si>
    <t>656.255.1517</t>
  </si>
  <si>
    <t>Christina Vance</t>
  </si>
  <si>
    <t>Andrew Tran</t>
  </si>
  <si>
    <t>USS Miller FPO AE 15909</t>
  </si>
  <si>
    <t>(040)272-7378</t>
  </si>
  <si>
    <t>Jeremy Williams</t>
  </si>
  <si>
    <t>Joseph Burnett</t>
  </si>
  <si>
    <t>PSC 9117, Box 9213 APO AE 90055</t>
  </si>
  <si>
    <t>362.592.1784x2179</t>
  </si>
  <si>
    <t>Laura Soto</t>
  </si>
  <si>
    <t>3579.6000000000004</t>
  </si>
  <si>
    <t>Michele Ortiz</t>
  </si>
  <si>
    <t>232 Vega Run Apt. 037 New Richard, MO 39871</t>
  </si>
  <si>
    <t>+1-198-291-3265x7054</t>
  </si>
  <si>
    <t>Robert Macias</t>
  </si>
  <si>
    <t>Lisa Moran</t>
  </si>
  <si>
    <t>99998 Thomas Wall New Sarah, PA 16130</t>
  </si>
  <si>
    <t>001-235-286-1986</t>
  </si>
  <si>
    <t>Valerie Ortiz</t>
  </si>
  <si>
    <t>009 Joanne View New Aaron, ID 53712</t>
  </si>
  <si>
    <t>138-240-7614</t>
  </si>
  <si>
    <t>Bailey Stevens</t>
  </si>
  <si>
    <t>William Newton</t>
  </si>
  <si>
    <t>274 Mills Circle Stephanieview, CT 87088</t>
  </si>
  <si>
    <t>(717)805-5269x0098</t>
  </si>
  <si>
    <t>Kimberly Rojas</t>
  </si>
  <si>
    <t>Christopher Branch II</t>
  </si>
  <si>
    <t>5021 Gutierrez Tunnel East Sarahville, NV 16736</t>
  </si>
  <si>
    <t>130.353.2827</t>
  </si>
  <si>
    <t>Frank Boone</t>
  </si>
  <si>
    <t>12042 Maria Points New Renee, SC 28014</t>
  </si>
  <si>
    <t>(144)980-3530x44550</t>
  </si>
  <si>
    <t>Betty Rivers</t>
  </si>
  <si>
    <t>John Cruz</t>
  </si>
  <si>
    <t>7376 Melissa Ramp Villarrealchester, OR 99286</t>
  </si>
  <si>
    <t>001-365-629-6167</t>
  </si>
  <si>
    <t>Natalie Williams</t>
  </si>
  <si>
    <t>8536 David Mission Patelborough, SC 82949</t>
  </si>
  <si>
    <t>403-263-5532x7813</t>
  </si>
  <si>
    <t>Cindy Martin</t>
  </si>
  <si>
    <t>5793.200000000001</t>
  </si>
  <si>
    <t>Mary Norton</t>
  </si>
  <si>
    <t>63512 Christopher Viaduct Apt. 537 Lake Veronica, RI 28968</t>
  </si>
  <si>
    <t>001-476-889-6388x77894</t>
  </si>
  <si>
    <t>Nicole Adams</t>
  </si>
  <si>
    <t>USNS Bright FPO AE 42827</t>
  </si>
  <si>
    <t>(420)854-6618</t>
  </si>
  <si>
    <t>303 Dixon Lights Fritzstad, MS 21906</t>
  </si>
  <si>
    <t>380-035-9724x17518</t>
  </si>
  <si>
    <t>Jessica Morris</t>
  </si>
  <si>
    <t>John Curry</t>
  </si>
  <si>
    <t>Unit 5098 Box 9620 DPO AP 64509</t>
  </si>
  <si>
    <t>(817)017-9904x1799</t>
  </si>
  <si>
    <t>Sharon Stewart</t>
  </si>
  <si>
    <t>Diana Lawson</t>
  </si>
  <si>
    <t>412 Christopher Isle East Kevin, NJ 07844</t>
  </si>
  <si>
    <t>487-904-6524x75727</t>
  </si>
  <si>
    <t>Miguel Yates</t>
  </si>
  <si>
    <t>Theresa Johnson</t>
  </si>
  <si>
    <t>USS Wallace FPO AP 72714</t>
  </si>
  <si>
    <t>355-589-0526</t>
  </si>
  <si>
    <t>Jason Smith</t>
  </si>
  <si>
    <t>Barbara Bryan</t>
  </si>
  <si>
    <t>5851 Schultz Parkway Suite 912 Hahnside, ID 48904</t>
  </si>
  <si>
    <t>001-393-267-7733x2426</t>
  </si>
  <si>
    <t>Brian Hester</t>
  </si>
  <si>
    <t>Angela Bass</t>
  </si>
  <si>
    <t>USNS Miranda FPO AE 83408</t>
  </si>
  <si>
    <t>(922)002-2617</t>
  </si>
  <si>
    <t>Larry Hickman</t>
  </si>
  <si>
    <t>Haley Phillips</t>
  </si>
  <si>
    <t>5183 Johnson Creek Apt. 265 Hinesshire, SD 09543</t>
  </si>
  <si>
    <t>Kristina Reid</t>
  </si>
  <si>
    <t>Kathleen Munoz</t>
  </si>
  <si>
    <t>8233 Carr Station Ibarrafurt, VA 45772</t>
  </si>
  <si>
    <t>+1-186-436-6194x1380</t>
  </si>
  <si>
    <t>Emily Castaneda</t>
  </si>
  <si>
    <t>Unit 2388 Box 3258 DPO AP 74362</t>
  </si>
  <si>
    <t>0597517028</t>
  </si>
  <si>
    <t>Matthew Williams</t>
  </si>
  <si>
    <t>Brooke Sellers</t>
  </si>
  <si>
    <t>USS Campbell FPO AP 51462</t>
  </si>
  <si>
    <t>062-001-0451x48407</t>
  </si>
  <si>
    <t>Victoria Jones</t>
  </si>
  <si>
    <t>Rebecca Pena</t>
  </si>
  <si>
    <t>672 Kathryn Street Castanedaland, CA 23867</t>
  </si>
  <si>
    <t>267-361-1595x38289</t>
  </si>
  <si>
    <t>Jeff Cuevas</t>
  </si>
  <si>
    <t>7063.200000000001</t>
  </si>
  <si>
    <t>Chad Martin</t>
  </si>
  <si>
    <t>17088 Raymond Falls Apt. 428 Shawnfurt, NE 38647</t>
  </si>
  <si>
    <t>+1-712-111-8765x9814</t>
  </si>
  <si>
    <t>Marie Phillips</t>
  </si>
  <si>
    <t>Bryan Miller</t>
  </si>
  <si>
    <t>552 Lawson Spurs Suite 239 Winterstown, KY 43060</t>
  </si>
  <si>
    <t>(834)444-2051x6564</t>
  </si>
  <si>
    <t>Heather Carlson</t>
  </si>
  <si>
    <t>Jeanette Peters</t>
  </si>
  <si>
    <t>0566 Hansen Rapid Holtchester, UT 99567</t>
  </si>
  <si>
    <t>444-713-8092x7031</t>
  </si>
  <si>
    <t>Curtis Dixon</t>
  </si>
  <si>
    <t>John Bowman</t>
  </si>
  <si>
    <t>158 Kelly Trafficway Snyderland, ND 43782</t>
  </si>
  <si>
    <t>(779)964-2837</t>
  </si>
  <si>
    <t>Mitchell Holder</t>
  </si>
  <si>
    <t>2587.2000000000003</t>
  </si>
  <si>
    <t>William Hernandez</t>
  </si>
  <si>
    <t>4290 Munoz Fords Alanland, ID 42540</t>
  </si>
  <si>
    <t>William Chan</t>
  </si>
  <si>
    <t>Fernando Malone</t>
  </si>
  <si>
    <t>3733 Danielle Brook Suite 854 East Kaylashire, LA 34281</t>
  </si>
  <si>
    <t>001-863-970-5635x62696</t>
  </si>
  <si>
    <t>Melissa Morgan</t>
  </si>
  <si>
    <t>2469.6000000000004</t>
  </si>
  <si>
    <t>Victoria Barrera</t>
  </si>
  <si>
    <t>96378 Sloan Ports East Lisa, IL 98526</t>
  </si>
  <si>
    <t>(957)016-1432x181</t>
  </si>
  <si>
    <t>Brian Sandoval</t>
  </si>
  <si>
    <t>Veronica Silva MD</t>
  </si>
  <si>
    <t>38538 Mccarthy Unions Apt. 817 New Vicki, AK 02035</t>
  </si>
  <si>
    <t>344.447.1617x558</t>
  </si>
  <si>
    <t>Crystal Fisher</t>
  </si>
  <si>
    <t>Michelle Mcguire</t>
  </si>
  <si>
    <t>47264 Castro Plains Matastad, MA 64760</t>
  </si>
  <si>
    <t>283.407.3111</t>
  </si>
  <si>
    <t>Brad Wade</t>
  </si>
  <si>
    <t>Victoria Powell</t>
  </si>
  <si>
    <t>40874 Daniel Mall Apt. 509 New Erinmouth, MD 02129</t>
  </si>
  <si>
    <t>+1-308-232-5832x571</t>
  </si>
  <si>
    <t>Jennifer Hodges</t>
  </si>
  <si>
    <t>Sydney Dixon</t>
  </si>
  <si>
    <t>USCGC Bradford FPO AE 57608</t>
  </si>
  <si>
    <t>001-823-141-6876x49991</t>
  </si>
  <si>
    <t>Olivia Allen</t>
  </si>
  <si>
    <t>William Munoz</t>
  </si>
  <si>
    <t>083 David Plaza Apt. 162 Doughertymouth, NV 28920</t>
  </si>
  <si>
    <t>001-944-780-2031x55790</t>
  </si>
  <si>
    <t>Michelle Lewis</t>
  </si>
  <si>
    <t>8170.400000000001</t>
  </si>
  <si>
    <t>Michael Bradley</t>
  </si>
  <si>
    <t>58044 Knight Parkway Annshire, WA 95740</t>
  </si>
  <si>
    <t>227.020.4813x9151</t>
  </si>
  <si>
    <t>Joshua Santos</t>
  </si>
  <si>
    <t>Maria Meadows DDS</t>
  </si>
  <si>
    <t>82699 Theodore Points Port Brianberg, VA 63382</t>
  </si>
  <si>
    <t>(221)465-7606</t>
  </si>
  <si>
    <t>Krista Rodriguez</t>
  </si>
  <si>
    <t>5261.200000000001</t>
  </si>
  <si>
    <t>Cynthia Hamilton</t>
  </si>
  <si>
    <t>62701 Durham Ferry Apt. 526 Port Jenniferport, GA 84700</t>
  </si>
  <si>
    <t>924-763-5531x749</t>
  </si>
  <si>
    <t>Matthew Johnson</t>
  </si>
  <si>
    <t>1925.6000000000001</t>
  </si>
  <si>
    <t>Kimberly Murphy</t>
  </si>
  <si>
    <t>04638 Natalie Gateway West Oscarhaven, NH 21557</t>
  </si>
  <si>
    <t>+1-819-253-9893x97785</t>
  </si>
  <si>
    <t>Alexander James</t>
  </si>
  <si>
    <t>John Vega</t>
  </si>
  <si>
    <t>89914 Rodriguez Villages Suite 842 Kimberlyfurt, SD 47419</t>
  </si>
  <si>
    <t>892-751-5623</t>
  </si>
  <si>
    <t>Ryan Holt</t>
  </si>
  <si>
    <t>Katherine Santiago</t>
  </si>
  <si>
    <t>97939 Eric Camp Suite 784 Ryanbury, DC 76330</t>
  </si>
  <si>
    <t>Katherine Wilson</t>
  </si>
  <si>
    <t>Kelly Oliver</t>
  </si>
  <si>
    <t>PSC 4867, Box 5171 APO AE 75607</t>
  </si>
  <si>
    <t>+1-313-560-0604x55316</t>
  </si>
  <si>
    <t>Larry Sanchez</t>
  </si>
  <si>
    <t>1648.8000000000002</t>
  </si>
  <si>
    <t>David Mcdonald</t>
  </si>
  <si>
    <t>5913 Katie Avenue Suite 867 Deborahtown, KY 13110</t>
  </si>
  <si>
    <t>685-900-6561</t>
  </si>
  <si>
    <t>Kelly Strickland</t>
  </si>
  <si>
    <t>3137.6000000000004</t>
  </si>
  <si>
    <t>Joshua Wiley</t>
  </si>
  <si>
    <t>06621 Jose Dale Sanchezhaven, WY 10301</t>
  </si>
  <si>
    <t>754-604-5930</t>
  </si>
  <si>
    <t>Sheri Johnson</t>
  </si>
  <si>
    <t>James Phillips</t>
  </si>
  <si>
    <t>Unit 5426 Box 0976 DPO AP 22349</t>
  </si>
  <si>
    <t>087-429-9625</t>
  </si>
  <si>
    <t>Eric Rocha</t>
  </si>
  <si>
    <t>5736 Stacey Islands Apt. 611 Lake Carly, NM 79097</t>
  </si>
  <si>
    <t>(839)585-5980x49360</t>
  </si>
  <si>
    <t>Diana Lewis</t>
  </si>
  <si>
    <t>Diane Hernandez</t>
  </si>
  <si>
    <t>83700 Gay Island Suite 213 Sandrafurt, MI 02620</t>
  </si>
  <si>
    <t>762-971-7237</t>
  </si>
  <si>
    <t>Abigail Day</t>
  </si>
  <si>
    <t>Daniel Collins</t>
  </si>
  <si>
    <t>728 Ashley Green Jonathanberg, NM 95111</t>
  </si>
  <si>
    <t>(242)722-4238x71453</t>
  </si>
  <si>
    <t>Marvin Young</t>
  </si>
  <si>
    <t>7053.200000000001</t>
  </si>
  <si>
    <t>Maria Robbins</t>
  </si>
  <si>
    <t>778 Holland Islands Scottchester, MA 86315</t>
  </si>
  <si>
    <t>(080)418-6668x8900</t>
  </si>
  <si>
    <t>Barry Glass</t>
  </si>
  <si>
    <t>5275.200000000001</t>
  </si>
  <si>
    <t>454 Davis Green New Matthew, WA 38190</t>
  </si>
  <si>
    <t>(672)050-9224</t>
  </si>
  <si>
    <t>Deborah Jones</t>
  </si>
  <si>
    <t>2563.2000000000003</t>
  </si>
  <si>
    <t>Mrs. Kimberly Moreno</t>
  </si>
  <si>
    <t>3046 Karen Ranch Suite 228 Flowerschester, NH 98716</t>
  </si>
  <si>
    <t>529-695-8561x09426</t>
  </si>
  <si>
    <t>Kimberly Pham</t>
  </si>
  <si>
    <t>Lori Brown</t>
  </si>
  <si>
    <t>23834 Jose Terrace Huberfurt, KS 23676</t>
  </si>
  <si>
    <t>927.019.4322</t>
  </si>
  <si>
    <t>Rebecca Preston</t>
  </si>
  <si>
    <t>Carla Nelson</t>
  </si>
  <si>
    <t>965 Dylan Forest Apt. 325 North Angela, TX 79543</t>
  </si>
  <si>
    <t>001-476-724-6654x2757</t>
  </si>
  <si>
    <t>Andrew Long</t>
  </si>
  <si>
    <t>Allison Beasley</t>
  </si>
  <si>
    <t>USNS Taylor FPO AE 83809</t>
  </si>
  <si>
    <t>876-531-0488</t>
  </si>
  <si>
    <t>Alicia Spencer</t>
  </si>
  <si>
    <t>Wendy Lopez</t>
  </si>
  <si>
    <t>64204 Carroll Port Hartland, SC 41736</t>
  </si>
  <si>
    <t>(176)984-9948x6175</t>
  </si>
  <si>
    <t>Eddie Jones</t>
  </si>
  <si>
    <t>Tiffany Morrison</t>
  </si>
  <si>
    <t>114 Osborn Bridge East Anneberg, ME 71444</t>
  </si>
  <si>
    <t>744-190-7554x92392</t>
  </si>
  <si>
    <t>Aaron Owens</t>
  </si>
  <si>
    <t>Billy Lester</t>
  </si>
  <si>
    <t>736 Young Plaza Anthonyfurt, IA 00540</t>
  </si>
  <si>
    <t>+1-802-314-4624x371</t>
  </si>
  <si>
    <t>Cassandra Johnson</t>
  </si>
  <si>
    <t>Ana Smith</t>
  </si>
  <si>
    <t>7397 Larson Grove Suite 071 New Kelly, VT 86803</t>
  </si>
  <si>
    <t>593-550-5618</t>
  </si>
  <si>
    <t>Richard Wilson</t>
  </si>
  <si>
    <t>Terry Lowe</t>
  </si>
  <si>
    <t>24998 Henderson Ferry Suite 627 Port Kristin, CA 47446</t>
  </si>
  <si>
    <t>151-242-8792</t>
  </si>
  <si>
    <t>Martin Long</t>
  </si>
  <si>
    <t>6056.400000000001</t>
  </si>
  <si>
    <t>Bradley Anderson</t>
  </si>
  <si>
    <t>4988 Jimenez Pike Apt. 774 Petersenmouth, OR 06482</t>
  </si>
  <si>
    <t>(264)099-8969x1199</t>
  </si>
  <si>
    <t>Kylie Cross</t>
  </si>
  <si>
    <t>339 Kevin Corner West Rebeccaburgh, NV 57454</t>
  </si>
  <si>
    <t>001-959-070-1008x339</t>
  </si>
  <si>
    <t>Yolanda Lee</t>
  </si>
  <si>
    <t>Judith Smith</t>
  </si>
  <si>
    <t>134 Mitchell Circles Briannahaven, MS 91563</t>
  </si>
  <si>
    <t>279.143.8808</t>
  </si>
  <si>
    <t>Jeff Johnson</t>
  </si>
  <si>
    <t>Autumn Thomas</t>
  </si>
  <si>
    <t>75124 Samantha Points Apt. 672 Gouldbury, SC 88592</t>
  </si>
  <si>
    <t>(733)022-3789x19541</t>
  </si>
  <si>
    <t>Cynthia Cannon</t>
  </si>
  <si>
    <t>Alexis Williams</t>
  </si>
  <si>
    <t>2660 Daniel Plaza Apt. 191 Jamestown, ND 82300</t>
  </si>
  <si>
    <t>591-286-5606x758</t>
  </si>
  <si>
    <t>Jared Andrews</t>
  </si>
  <si>
    <t>1696.8000000000002</t>
  </si>
  <si>
    <t>Brett Smith</t>
  </si>
  <si>
    <t>131 Angelica Gateway Edwardsberg, IL 41539</t>
  </si>
  <si>
    <t>(468)350-5449x1414</t>
  </si>
  <si>
    <t>Aaron Curry</t>
  </si>
  <si>
    <t>Keith Townsend</t>
  </si>
  <si>
    <t>442 Colon Manor East Aliciamouth, CO 10618</t>
  </si>
  <si>
    <t>(064)850-6509</t>
  </si>
  <si>
    <t>Tiffany Lawrence DDS</t>
  </si>
  <si>
    <t>Kimberly Warren</t>
  </si>
  <si>
    <t>3275 Anthony Brooks West Alexander, DC 29364</t>
  </si>
  <si>
    <t>900.8000000000001</t>
  </si>
  <si>
    <t>Kenneth Mendez</t>
  </si>
  <si>
    <t>800 Rodriguez Drive Mccartyburgh, TX 83991</t>
  </si>
  <si>
    <t>871.661.2961x7294</t>
  </si>
  <si>
    <t>Janet Todd</t>
  </si>
  <si>
    <t>302 Jane Mountain Bradstad, ID 47198</t>
  </si>
  <si>
    <t>813-646-9535x4065</t>
  </si>
  <si>
    <t>Bonnie Davis</t>
  </si>
  <si>
    <t>898.8000000000001</t>
  </si>
  <si>
    <t>Michael Fisher</t>
  </si>
  <si>
    <t>75208 Williams Prairie Suite 618 Westmouth, OK 74097</t>
  </si>
  <si>
    <t>Deborah Orozco</t>
  </si>
  <si>
    <t>Carolyn Gallagher</t>
  </si>
  <si>
    <t>08098 Thomas Points Turnershire, AZ 01113</t>
  </si>
  <si>
    <t>529-802-7947x188</t>
  </si>
  <si>
    <t>Juan Hoffman</t>
  </si>
  <si>
    <t>Jennifer Lee</t>
  </si>
  <si>
    <t>96342 Cannon Centers West Cynthiaborough, WI 92565</t>
  </si>
  <si>
    <t>(914)625-0331x833</t>
  </si>
  <si>
    <t>Haley Rodriguez</t>
  </si>
  <si>
    <t>Julia Clark</t>
  </si>
  <si>
    <t>524 William Road Apt. 512 Maureenside, NC 69209</t>
  </si>
  <si>
    <t>+1-780-798-9751x966</t>
  </si>
  <si>
    <t>Pamela Parker</t>
  </si>
  <si>
    <t>9228.800000000001</t>
  </si>
  <si>
    <t>Ronnie White</t>
  </si>
  <si>
    <t>USS Peterson FPO AA 40542</t>
  </si>
  <si>
    <t>688.568.9937x82944</t>
  </si>
  <si>
    <t>Cynthia Gonzalez</t>
  </si>
  <si>
    <t>Carla Harper</t>
  </si>
  <si>
    <t>8716 Huff Plains Apt. 789 Lake Joshuaport, MT 46368</t>
  </si>
  <si>
    <t>003-810-8047x71052</t>
  </si>
  <si>
    <t>Crystal Richard</t>
  </si>
  <si>
    <t>7568.400000000001</t>
  </si>
  <si>
    <t>Luke Johnson</t>
  </si>
  <si>
    <t>Unit 2342 Box 0697 DPO AE 30579</t>
  </si>
  <si>
    <t>(057)518-5980</t>
  </si>
  <si>
    <t>Gregory Fox</t>
  </si>
  <si>
    <t>6819.200000000001</t>
  </si>
  <si>
    <t>Andrew Murray</t>
  </si>
  <si>
    <t>730 Barnes Causeway South Angelahaven, AK 51732</t>
  </si>
  <si>
    <t>(401)431-5827</t>
  </si>
  <si>
    <t>6847.200000000001</t>
  </si>
  <si>
    <t>Collin Maldonado</t>
  </si>
  <si>
    <t>512 Freeman Shoals Apt. 374 Port Alanville, VT 71086</t>
  </si>
  <si>
    <t>611.340.4544x082</t>
  </si>
  <si>
    <t>Elizabeth Myers</t>
  </si>
  <si>
    <t>Karen Sullivan</t>
  </si>
  <si>
    <t>45118 Brown Prairie Lake Sharonburgh, VA 71029</t>
  </si>
  <si>
    <t>001-037-186-0870x235</t>
  </si>
  <si>
    <t>Rebecca Rubio</t>
  </si>
  <si>
    <t>Dustin Gardner</t>
  </si>
  <si>
    <t>050 Holland Hollow East Shannonberg, AR 85866</t>
  </si>
  <si>
    <t>001-916-412-5402x1347</t>
  </si>
  <si>
    <t>Reginald Wolfe</t>
  </si>
  <si>
    <t>2009.6000000000001</t>
  </si>
  <si>
    <t>Tina Jacobson</t>
  </si>
  <si>
    <t>03422 Barr Pine North James, ND 96560</t>
  </si>
  <si>
    <t>001-719-058-9205x546</t>
  </si>
  <si>
    <t>William Williams</t>
  </si>
  <si>
    <t>626.4000000000001</t>
  </si>
  <si>
    <t>Allison Brown</t>
  </si>
  <si>
    <t>405 Mary Shoal Apt. 007 East Christy, DC 19512</t>
  </si>
  <si>
    <t>825.890.7660</t>
  </si>
  <si>
    <t>Brianna Johnson</t>
  </si>
  <si>
    <t>Daisy Williams</t>
  </si>
  <si>
    <t>PSC 6157, Box 3811 APO AE 30039</t>
  </si>
  <si>
    <t>001-368-365-7219x304</t>
  </si>
  <si>
    <t>Isaiah Green</t>
  </si>
  <si>
    <t>Hannah Hansen</t>
  </si>
  <si>
    <t>16338 Tracy Shoal Lake Shaun, NV 13357</t>
  </si>
  <si>
    <t>196.532.6974x822</t>
  </si>
  <si>
    <t>Joseph Collins</t>
  </si>
  <si>
    <t>Tyler Cochran</t>
  </si>
  <si>
    <t>575 Shelby Corners New Emily, ID 01388</t>
  </si>
  <si>
    <t>Gerald Martinez</t>
  </si>
  <si>
    <t>Michelle Baker</t>
  </si>
  <si>
    <t>469 Stephens Walk Apt. 689 Ashleytown, KY 28850</t>
  </si>
  <si>
    <t>393.525.5393x114</t>
  </si>
  <si>
    <t>Jennifer Wells</t>
  </si>
  <si>
    <t>Brandon Hall</t>
  </si>
  <si>
    <t>8917 Turner Track Apt. 817 Andrewshire, NV 43530</t>
  </si>
  <si>
    <t>(389)583-8337</t>
  </si>
  <si>
    <t>Heather Matthews</t>
  </si>
  <si>
    <t>5524.400000000001</t>
  </si>
  <si>
    <t>Shannon Oconnell</t>
  </si>
  <si>
    <t>6020 Michelle Village Lake Josephchester, VA 17186</t>
  </si>
  <si>
    <t>(584)244-6202</t>
  </si>
  <si>
    <t>Ray Patton</t>
  </si>
  <si>
    <t>Margaret Singh</t>
  </si>
  <si>
    <t>61370 Robin Villages Port Johnhaven, NJ 36449</t>
  </si>
  <si>
    <t>536-669-1699</t>
  </si>
  <si>
    <t>1911.6000000000001</t>
  </si>
  <si>
    <t>74358 Howard Spurs Suite 543 West Nancy, MO 10617</t>
  </si>
  <si>
    <t>086-744-5823</t>
  </si>
  <si>
    <t>Johnathan Paul</t>
  </si>
  <si>
    <t>Robert Collins</t>
  </si>
  <si>
    <t>50978 Bowers Tunnel West Wanda, RI 50702</t>
  </si>
  <si>
    <t>783.596.6913x7544</t>
  </si>
  <si>
    <t>Mrs. Melissa Vazquez</t>
  </si>
  <si>
    <t>Shawn Li</t>
  </si>
  <si>
    <t>Unit 2193 Box 6507 DPO AA 73122</t>
  </si>
  <si>
    <t>(472)979-3184x727</t>
  </si>
  <si>
    <t>Maria Moreno</t>
  </si>
  <si>
    <t>Richard Parks</t>
  </si>
  <si>
    <t>6514 Perez Squares Apt. 394 New Amanda, MN 10585</t>
  </si>
  <si>
    <t>001-671-799-6505x122</t>
  </si>
  <si>
    <t>Michael Castillo</t>
  </si>
  <si>
    <t>Teresa Miller</t>
  </si>
  <si>
    <t>8877 Reid Greens Suite 036 Harperside, SC 13428</t>
  </si>
  <si>
    <t>001-653-318-8846x35738</t>
  </si>
  <si>
    <t>Brianna Garrett</t>
  </si>
  <si>
    <t>Darlene Warner</t>
  </si>
  <si>
    <t>6391 James Ways East Patriciaberg, HI 06567</t>
  </si>
  <si>
    <t>(953)483-7967x29024</t>
  </si>
  <si>
    <t>Martin Brennan</t>
  </si>
  <si>
    <t>Cody Roy</t>
  </si>
  <si>
    <t>431 Mitchell Drive Suite 843 West Nina, DE 73104</t>
  </si>
  <si>
    <t>001-197-749-9905x46142</t>
  </si>
  <si>
    <t>Scott Nguyen</t>
  </si>
  <si>
    <t>5486.400000000001</t>
  </si>
  <si>
    <t>Tammy Austin</t>
  </si>
  <si>
    <t>126 Perez Radial Virginiaport, VA 06737</t>
  </si>
  <si>
    <t>725.260.1211x106</t>
  </si>
  <si>
    <t>Michael Riggs</t>
  </si>
  <si>
    <t>Megan Wood</t>
  </si>
  <si>
    <t>75134 Edward Keys Suite 219 South Danielmouth, KY 70224</t>
  </si>
  <si>
    <t>001-240-195-0598</t>
  </si>
  <si>
    <t>Rachel Young</t>
  </si>
  <si>
    <t>Melissa Berry</t>
  </si>
  <si>
    <t>629 Leslie Brooks Apt. 427 Jenniferchester, IA 30722</t>
  </si>
  <si>
    <t>(994)142-0033</t>
  </si>
  <si>
    <t>James Johnston</t>
  </si>
  <si>
    <t>Amanda Jacobs</t>
  </si>
  <si>
    <t>USNV Lopez FPO AE 32517</t>
  </si>
  <si>
    <t>(973)454-8739x92908</t>
  </si>
  <si>
    <t>Marisa Nguyen</t>
  </si>
  <si>
    <t>52863 Brown Ways Lake Saramouth, WA 49672</t>
  </si>
  <si>
    <t>001-972-889-1920</t>
  </si>
  <si>
    <t>Virginia Miller</t>
  </si>
  <si>
    <t>Ashlee Hendrix</t>
  </si>
  <si>
    <t>858 Peters Stream Apt. 743 New Diane, AZ 32980</t>
  </si>
  <si>
    <t>(085)198-7165</t>
  </si>
  <si>
    <t>Lisa Mora</t>
  </si>
  <si>
    <t>3449.6000000000004</t>
  </si>
  <si>
    <t>Jesse Jimenez</t>
  </si>
  <si>
    <t>1120 Williamson Passage Suite 758 New Zachary, CA 78572</t>
  </si>
  <si>
    <t>750.609.7425x2031</t>
  </si>
  <si>
    <t>John Phillips</t>
  </si>
  <si>
    <t>Albert Jenkins</t>
  </si>
  <si>
    <t>PSC 8832, Box 1732 APO AA 51948</t>
  </si>
  <si>
    <t>210-345-3860</t>
  </si>
  <si>
    <t>Charles Snyder</t>
  </si>
  <si>
    <t>1988.8000000000002</t>
  </si>
  <si>
    <t>Cheryl Holden</t>
  </si>
  <si>
    <t>707 Hayes Ridges Adrianbury, WA 46521</t>
  </si>
  <si>
    <t>Belinda Roberts</t>
  </si>
  <si>
    <t>Darren Ferguson</t>
  </si>
  <si>
    <t>1459 Brittany Drive South Jeremy, MO 22062</t>
  </si>
  <si>
    <t>Danielle Horne</t>
  </si>
  <si>
    <t>Christopher Bowen</t>
  </si>
  <si>
    <t>9366 Johnson Orchard Apt. 232 East Stephenton, NY 63901</t>
  </si>
  <si>
    <t>Barry Estrada</t>
  </si>
  <si>
    <t>Matthew Thompson</t>
  </si>
  <si>
    <t>926 Navarro Village South Brittanychester, WV 83892</t>
  </si>
  <si>
    <t>001-212-634-4893</t>
  </si>
  <si>
    <t>James Keith</t>
  </si>
  <si>
    <t>April Schneider</t>
  </si>
  <si>
    <t>72766 Alyssa Haven Suite 586 Rachaeltown, SC 64441</t>
  </si>
  <si>
    <t>(250)348-7443x629</t>
  </si>
  <si>
    <t>Leonard Anderson</t>
  </si>
  <si>
    <t>Amy Lopez</t>
  </si>
  <si>
    <t>Unit 9620 Box 1532 DPO AA 83517</t>
  </si>
  <si>
    <t>(106)377-8703x329</t>
  </si>
  <si>
    <t>Tammy Wilson</t>
  </si>
  <si>
    <t>Thomas Stewart</t>
  </si>
  <si>
    <t>044 Angie Summit Rosarioburgh, NH 83090</t>
  </si>
  <si>
    <t>(009)593-9554x3137</t>
  </si>
  <si>
    <t>Diane Rogers</t>
  </si>
  <si>
    <t>Casey Carrillo</t>
  </si>
  <si>
    <t>612 King Corner Apt. 526 West Jonathanfurt, ND 87403</t>
  </si>
  <si>
    <t>422.276.5164x6642</t>
  </si>
  <si>
    <t>Meredith Nolan</t>
  </si>
  <si>
    <t>Amy Richardson</t>
  </si>
  <si>
    <t>704 Susan Shoals North Teresa, ID 85860</t>
  </si>
  <si>
    <t>001-416-159-0156x540</t>
  </si>
  <si>
    <t>Deborah Cowan</t>
  </si>
  <si>
    <t>6150.400000000001</t>
  </si>
  <si>
    <t>Anna Clark</t>
  </si>
  <si>
    <t>4327 Juan Curve Suite 633 Moranhaven, AZ 86835</t>
  </si>
  <si>
    <t>001-163-181-3295x928</t>
  </si>
  <si>
    <t>Patrick Sosa</t>
  </si>
  <si>
    <t>Kelly Hunter</t>
  </si>
  <si>
    <t>6598 Turner Club North Jamieborough, DC 47926</t>
  </si>
  <si>
    <t>309.061.1393x557</t>
  </si>
  <si>
    <t>Laurie Brewer</t>
  </si>
  <si>
    <t>Lisa Ford</t>
  </si>
  <si>
    <t>49821 Kelly Tunnel Lake Cynthiafurt, DC 97074</t>
  </si>
  <si>
    <t>Tina Johnson</t>
  </si>
  <si>
    <t>Thomas Vargas</t>
  </si>
  <si>
    <t>3756 Tiffany Ramp Apt. 288 Sanchezshire, CA 86978</t>
  </si>
  <si>
    <t>Michael King</t>
  </si>
  <si>
    <t>253.60000000000002</t>
  </si>
  <si>
    <t>Stephanie Jackson</t>
  </si>
  <si>
    <t>59496 Jenna Manors Apt. 771 Lake Sheena, ME 21126</t>
  </si>
  <si>
    <t>672-235-9799x4413</t>
  </si>
  <si>
    <t>Susan Francis</t>
  </si>
  <si>
    <t>Gabriel Joseph</t>
  </si>
  <si>
    <t>5800 Nicholas Bypass Apt. 062 Clarkton, NV 25364</t>
  </si>
  <si>
    <t>001-697-330-4709x76122</t>
  </si>
  <si>
    <t>John Howard</t>
  </si>
  <si>
    <t>Tiffany Lowe</t>
  </si>
  <si>
    <t>797 Timothy Fall Suite 391 Port Jacob, ID 54805</t>
  </si>
  <si>
    <t>001-398-897-2882x1858</t>
  </si>
  <si>
    <t>Samantha Sanchez</t>
  </si>
  <si>
    <t>1221.6000000000001</t>
  </si>
  <si>
    <t>Lisa Davenport</t>
  </si>
  <si>
    <t>876 William Lodge South Ashleyburgh, OK 82545</t>
  </si>
  <si>
    <t>(485)006-9603x74826</t>
  </si>
  <si>
    <t>Jasmine Aguilar</t>
  </si>
  <si>
    <t>Lisa Norris</t>
  </si>
  <si>
    <t>092 Brown Cliff Suite 933 Port Timothybury, NE 12702</t>
  </si>
  <si>
    <t>761-275-7403x5325</t>
  </si>
  <si>
    <t>Ashley Allen</t>
  </si>
  <si>
    <t>Michael Herrera</t>
  </si>
  <si>
    <t>592 Turner Tunnel Suite 277 Huffmanton, KS 27971</t>
  </si>
  <si>
    <t>299-520-2890x41576</t>
  </si>
  <si>
    <t>Cristina Warren</t>
  </si>
  <si>
    <t>Nicole Day</t>
  </si>
  <si>
    <t>22361 Burnett Corner Amandachester, KY 22521</t>
  </si>
  <si>
    <t>008.038.1040x8909</t>
  </si>
  <si>
    <t>John Hicks</t>
  </si>
  <si>
    <t>Sabrina Mercado</t>
  </si>
  <si>
    <t>7887 Jared Greens Apt. 787 Michaelburgh, NV 79353</t>
  </si>
  <si>
    <t>+1-607-183-5454x04792</t>
  </si>
  <si>
    <t>Teresa Wilson</t>
  </si>
  <si>
    <t>724.8000000000001</t>
  </si>
  <si>
    <t>Courtney Peterson</t>
  </si>
  <si>
    <t>8182 Harper River Suite 929 Jamesport, AK 71374</t>
  </si>
  <si>
    <t>001-790-156-7041x49097</t>
  </si>
  <si>
    <t>Benjamin Rodriguez</t>
  </si>
  <si>
    <t>Amy Norris</t>
  </si>
  <si>
    <t>42429 Scott Track Dianeberg, MI 29161</t>
  </si>
  <si>
    <t>+1-273-058-7448x533</t>
  </si>
  <si>
    <t>David Powell</t>
  </si>
  <si>
    <t>4684.400000000001</t>
  </si>
  <si>
    <t>John Fleming</t>
  </si>
  <si>
    <t>Unit 9000 Box 4493 DPO AE 47507</t>
  </si>
  <si>
    <t>0871532865</t>
  </si>
  <si>
    <t>Daniel Rogers</t>
  </si>
  <si>
    <t>Laura Byrd</t>
  </si>
  <si>
    <t>7088 Ashley Forest Suite 808 Michaelside, NM 60491</t>
  </si>
  <si>
    <t>001-565-616-4468x954</t>
  </si>
  <si>
    <t>Thomas Lyons</t>
  </si>
  <si>
    <t>Nicole Powell</t>
  </si>
  <si>
    <t>653 Byrd Cape Brayhaven, WA 31021</t>
  </si>
  <si>
    <t>001-171-958-8475x22191</t>
  </si>
  <si>
    <t>Kevin Deleon</t>
  </si>
  <si>
    <t>772.4000000000001</t>
  </si>
  <si>
    <t>Kyle Kennedy</t>
  </si>
  <si>
    <t>757 Kaufman Meadows Lake Terry, LA 58954</t>
  </si>
  <si>
    <t>+1-707-049-3314x3941</t>
  </si>
  <si>
    <t>Omar Carter</t>
  </si>
  <si>
    <t>Mackenzie Gomez</t>
  </si>
  <si>
    <t>19221 Joshua Squares Apt. 588 East Meganberg, RI 47582</t>
  </si>
  <si>
    <t>+1-826-258-4221x80392</t>
  </si>
  <si>
    <t>Rodney Heath MD</t>
  </si>
  <si>
    <t>Lisa Meadows</t>
  </si>
  <si>
    <t>96868 Natalie Plain Suite 091 Tonyafurt, LA 35240</t>
  </si>
  <si>
    <t>(935)214-5137x523</t>
  </si>
  <si>
    <t>Adam Reynolds</t>
  </si>
  <si>
    <t>0539 Douglas Circle Apt. 640 New Michaeltown, AK 87722</t>
  </si>
  <si>
    <t>+1-056-891-5841x2155</t>
  </si>
  <si>
    <t>Heather Gordon</t>
  </si>
  <si>
    <t>Casey Warren</t>
  </si>
  <si>
    <t>53237 James Route North Josefort, MS 21440</t>
  </si>
  <si>
    <t>001-471-429-3086</t>
  </si>
  <si>
    <t>Micheal Nelson</t>
  </si>
  <si>
    <t>Amanda Osborne</t>
  </si>
  <si>
    <t>1106 Francisco Extension Buchananfort, FL 51693</t>
  </si>
  <si>
    <t>(062)338-7217x57341</t>
  </si>
  <si>
    <t>Nicholas George</t>
  </si>
  <si>
    <t>Elizabeth Gonzalez</t>
  </si>
  <si>
    <t>PSC 3181, Box 5562 APO AE 32958</t>
  </si>
  <si>
    <t>892-258-1998x31090</t>
  </si>
  <si>
    <t>Paula Rhodes</t>
  </si>
  <si>
    <t>Crystal Potter</t>
  </si>
  <si>
    <t>083 John Course South Duanetown, NM 84043</t>
  </si>
  <si>
    <t>(786)394-5156</t>
  </si>
  <si>
    <t>Richard Levy</t>
  </si>
  <si>
    <t>Jason Garrison</t>
  </si>
  <si>
    <t>537 Christopher Grove Suite 633 Millerburgh, OH 02958</t>
  </si>
  <si>
    <t>871.810.6495x409</t>
  </si>
  <si>
    <t>Karen Reese</t>
  </si>
  <si>
    <t>Wesley Elliott Jr.</t>
  </si>
  <si>
    <t>41491 Michael Road Dannyland, CT 59291</t>
  </si>
  <si>
    <t>844.111.8019x16625</t>
  </si>
  <si>
    <t>Michelle Kelley</t>
  </si>
  <si>
    <t>Sara Ramirez</t>
  </si>
  <si>
    <t>25776 Seth Route Burkeberg, GA 20895</t>
  </si>
  <si>
    <t>073-496-5824</t>
  </si>
  <si>
    <t>Joshua Medina</t>
  </si>
  <si>
    <t>Denise Turner</t>
  </si>
  <si>
    <t>2084 Kenneth Squares Suite 186 Port Jonathanberg, NE 33291</t>
  </si>
  <si>
    <t>+1-861-147-8434x8609</t>
  </si>
  <si>
    <t>Christina Bennett</t>
  </si>
  <si>
    <t>932.4000000000001</t>
  </si>
  <si>
    <t>Lucas Krueger</t>
  </si>
  <si>
    <t>8113 Joshua Hill West Yesenia, OK 76465</t>
  </si>
  <si>
    <t>+1-829-619-5840x700</t>
  </si>
  <si>
    <t>Crystal Frazier</t>
  </si>
  <si>
    <t>Jade Schultz</t>
  </si>
  <si>
    <t>57549 Jenkins Green Apt. 360 Markton, TN 47136</t>
  </si>
  <si>
    <t>475-515-5853x5885</t>
  </si>
  <si>
    <t>Manuel Liu</t>
  </si>
  <si>
    <t>Edward George</t>
  </si>
  <si>
    <t>81006 Christine Spurs New Daniel, IN 22259</t>
  </si>
  <si>
    <t>(877)836-7786x35460</t>
  </si>
  <si>
    <t>John Landry</t>
  </si>
  <si>
    <t>Lauren Duffy</t>
  </si>
  <si>
    <t>3475 Stephanie Circle South Roberto, NH 50960</t>
  </si>
  <si>
    <t>557.852.6717x1876</t>
  </si>
  <si>
    <t>Brooke King</t>
  </si>
  <si>
    <t>Faith Johnson</t>
  </si>
  <si>
    <t>188 Hayes Turnpike Allentown, CO 90875</t>
  </si>
  <si>
    <t>168.492.5725</t>
  </si>
  <si>
    <t>Jerry Frazier</t>
  </si>
  <si>
    <t>3329.6000000000004</t>
  </si>
  <si>
    <t>Aaron Stephens</t>
  </si>
  <si>
    <t>068 Gilbert Greens Suite 101 Darylmouth, OR 28141</t>
  </si>
  <si>
    <t>(182)308-4522x876</t>
  </si>
  <si>
    <t>Jessica Greer</t>
  </si>
  <si>
    <t>Christopher Weber Jr.</t>
  </si>
  <si>
    <t>9314 Logan Keys North Deniseburgh, OK 41425</t>
  </si>
  <si>
    <t>Jessica Allison</t>
  </si>
  <si>
    <t>Edwin Anderson</t>
  </si>
  <si>
    <t>43181 Thomas Estates Thomasbury, IL 05211</t>
  </si>
  <si>
    <t>+1-279-285-7472x489</t>
  </si>
  <si>
    <t>Jason Henry</t>
  </si>
  <si>
    <t>Regina Sawyer</t>
  </si>
  <si>
    <t>6340 Andre Dale Micheleburgh, MO 25123</t>
  </si>
  <si>
    <t>(283)421-9355x4979</t>
  </si>
  <si>
    <t>Sandra Jenkins</t>
  </si>
  <si>
    <t>Katelyn Scott</t>
  </si>
  <si>
    <t>625 Jacqueline Shores Greenstad, CO 56265</t>
  </si>
  <si>
    <t>(324)946-4754</t>
  </si>
  <si>
    <t>Collin Johnston</t>
  </si>
  <si>
    <t>Jeanne West</t>
  </si>
  <si>
    <t>468 Bobby Bypass Apt. 637 West Allisonstad, NV 86185</t>
  </si>
  <si>
    <t>154.102.3835</t>
  </si>
  <si>
    <t>Christina Ritter</t>
  </si>
  <si>
    <t>Barbara Schmidt</t>
  </si>
  <si>
    <t>PSC 1087, Box 2418 APO AE 78999</t>
  </si>
  <si>
    <t>969.091.2414</t>
  </si>
  <si>
    <t>Jason Mccarthy</t>
  </si>
  <si>
    <t>Stacie Cook</t>
  </si>
  <si>
    <t>718 Stephanie Trail Suite 841 South Sabrinafurt, FL 44902</t>
  </si>
  <si>
    <t>981-646-3702x034</t>
  </si>
  <si>
    <t>Patrick Duncan</t>
  </si>
  <si>
    <t>Aaron Johnson</t>
  </si>
  <si>
    <t>94139 Murray Ranch Suite 833 Scottview, CT 21599</t>
  </si>
  <si>
    <t>(638)513-2995x45715</t>
  </si>
  <si>
    <t>Laura Armstrong</t>
  </si>
  <si>
    <t>Unit 8623 Box 2556 DPO AE 74224</t>
  </si>
  <si>
    <t>(372)491-4685x08419</t>
  </si>
  <si>
    <t>Patricia York</t>
  </si>
  <si>
    <t>5882.400000000001</t>
  </si>
  <si>
    <t>James Shelton</t>
  </si>
  <si>
    <t>838 Ashley Shore Apt. 242 Ninastad, NC 56884</t>
  </si>
  <si>
    <t>(198)192-5622</t>
  </si>
  <si>
    <t>Scott White</t>
  </si>
  <si>
    <t>1684.8000000000002</t>
  </si>
  <si>
    <t>William Savage</t>
  </si>
  <si>
    <t>938 Zachary Rapid New Brian, ME 13975</t>
  </si>
  <si>
    <t>001-220-022-7044x1431</t>
  </si>
  <si>
    <t>Hannah Garza</t>
  </si>
  <si>
    <t>Hayley Lamb</t>
  </si>
  <si>
    <t>4192 Sanchez Junctions Suite 391 Wilsonview, OR 31354</t>
  </si>
  <si>
    <t>(027)440-3239x804</t>
  </si>
  <si>
    <t>Casey Stewart</t>
  </si>
  <si>
    <t>1265.6000000000001</t>
  </si>
  <si>
    <t>Joshua Walker</t>
  </si>
  <si>
    <t>4077 Kirk Point Nataliechester, OK 53056</t>
  </si>
  <si>
    <t>+1-817-922-5398x758</t>
  </si>
  <si>
    <t>Derek Turner</t>
  </si>
  <si>
    <t>Jordan Burgess</t>
  </si>
  <si>
    <t>374 Belinda Stream Suite 686 South Marytown, UT 04244</t>
  </si>
  <si>
    <t>001-478-889-1664x384</t>
  </si>
  <si>
    <t>Dustin Montgomery</t>
  </si>
  <si>
    <t>Jose Edwards</t>
  </si>
  <si>
    <t>723 James Lock Suite 022 Angelastad, ND 76476</t>
  </si>
  <si>
    <t>548.401.6970x9818</t>
  </si>
  <si>
    <t>Patrick Haney</t>
  </si>
  <si>
    <t>60737 Tracy Motorway Apt. 252 New Janicebury, ME 01889</t>
  </si>
  <si>
    <t>Monique Ortiz</t>
  </si>
  <si>
    <t>Tiffany Harris</t>
  </si>
  <si>
    <t>7644 Mark Locks Port Ryanburgh, NC 19327</t>
  </si>
  <si>
    <t>(956)444-5398x86727</t>
  </si>
  <si>
    <t>Danielle Gray</t>
  </si>
  <si>
    <t>Debbie Harrison</t>
  </si>
  <si>
    <t>457 Michelle Run Suite 241 New Stacyborough, CT 23743</t>
  </si>
  <si>
    <t>001-032-085-2700x236</t>
  </si>
  <si>
    <t>John Ballard</t>
  </si>
  <si>
    <t>Maria Rogers</t>
  </si>
  <si>
    <t>02696 Kevin Squares Grayton, NJ 81794</t>
  </si>
  <si>
    <t>001-257-566-3196x79947</t>
  </si>
  <si>
    <t>John Jones</t>
  </si>
  <si>
    <t>Rebecca Cortez</t>
  </si>
  <si>
    <t>1558 Joshua Isle East Annside, FL 00878</t>
  </si>
  <si>
    <t>129.680.9429</t>
  </si>
  <si>
    <t>David Delgado</t>
  </si>
  <si>
    <t>Felicia Williams</t>
  </si>
  <si>
    <t>356 Melvin Tunnel Suite 858 Ginaville, NC 47163</t>
  </si>
  <si>
    <t>Steven Steele</t>
  </si>
  <si>
    <t>Alicia Graham</t>
  </si>
  <si>
    <t>6237 Anthony Crest West Kimberlyfurt, DE 99678</t>
  </si>
  <si>
    <t>450-893-0537</t>
  </si>
  <si>
    <t>Matthew Lozano</t>
  </si>
  <si>
    <t>Teresa Gray</t>
  </si>
  <si>
    <t>USCGC Hall FPO AP 82323</t>
  </si>
  <si>
    <t>862-494-2955x11928</t>
  </si>
  <si>
    <t>Amanda Robbins</t>
  </si>
  <si>
    <t>Daniel Bowman</t>
  </si>
  <si>
    <t>0838 Wolfe Dale Apt. 617 Davidview, GA 76827</t>
  </si>
  <si>
    <t>890-837-0852x6742</t>
  </si>
  <si>
    <t>Jessica Kane</t>
  </si>
  <si>
    <t>8611 Jesse Knolls East Stephaniebury, AK 02477</t>
  </si>
  <si>
    <t>+1-208-178-8511x7126</t>
  </si>
  <si>
    <t>Karen Williams</t>
  </si>
  <si>
    <t>Cynthia Robinson</t>
  </si>
  <si>
    <t>31778 Amanda Ridge Suite 900 Port Lisa, HI 98873</t>
  </si>
  <si>
    <t>001-364-616-8202x2384</t>
  </si>
  <si>
    <t>Melissa Gonzales</t>
  </si>
  <si>
    <t>5444 Collins Shoals Suite 232 Sandersshire, AR 37644</t>
  </si>
  <si>
    <t>429.452.0538</t>
  </si>
  <si>
    <t>Mrs. Deborah Rice</t>
  </si>
  <si>
    <t>4766.400000000001</t>
  </si>
  <si>
    <t>Jason White</t>
  </si>
  <si>
    <t>21409 Williamson Track East Manuel, WY 37792</t>
  </si>
  <si>
    <t>Jason Jensen</t>
  </si>
  <si>
    <t>Diane Hughes</t>
  </si>
  <si>
    <t>USCGC Cooley FPO AA 80759</t>
  </si>
  <si>
    <t>(391)531-2441x6315</t>
  </si>
  <si>
    <t>Faith Evans</t>
  </si>
  <si>
    <t>Catherine Fernandez</t>
  </si>
  <si>
    <t>USS Lambert FPO AP 52315</t>
  </si>
  <si>
    <t>+1-091-016-8524x860</t>
  </si>
  <si>
    <t>Joann Rivera</t>
  </si>
  <si>
    <t>1175.6000000000001</t>
  </si>
  <si>
    <t>Anna Alvarez</t>
  </si>
  <si>
    <t>482 Johnson Drive Hillton, OR 51450</t>
  </si>
  <si>
    <t>(021)823-1928</t>
  </si>
  <si>
    <t>Christina Blackburn DDS</t>
  </si>
  <si>
    <t>7025.200000000001</t>
  </si>
  <si>
    <t>Nichole Bennett</t>
  </si>
  <si>
    <t>575 Smith Station Suite 970 Jodiborough, IL 03235</t>
  </si>
  <si>
    <t>+1-617-689-2201x711</t>
  </si>
  <si>
    <t>Alexis Weeks</t>
  </si>
  <si>
    <t>Daniel Hale</t>
  </si>
  <si>
    <t>710 Jennifer Land Suite 909 East Laurenborough, NH 64519</t>
  </si>
  <si>
    <t>425.552.9481x0525</t>
  </si>
  <si>
    <t>Daniel Reed</t>
  </si>
  <si>
    <t>Bonnie Floyd</t>
  </si>
  <si>
    <t>Unit 8948 Box 0818 DPO AA 67308</t>
  </si>
  <si>
    <t>389.425.4568</t>
  </si>
  <si>
    <t>Dawn May</t>
  </si>
  <si>
    <t>1877.6000000000001</t>
  </si>
  <si>
    <t>Jennifer Wilkerson</t>
  </si>
  <si>
    <t>71970 Phillips Lights Apt. 506 Garcialand, ND 37278</t>
  </si>
  <si>
    <t>107.689.0485</t>
  </si>
  <si>
    <t>Cheryl Oneill</t>
  </si>
  <si>
    <t>Brittany Fox</t>
  </si>
  <si>
    <t>PSC 0272, Box 9044 APO AE 10466</t>
  </si>
  <si>
    <t>(498)527-9602x44889</t>
  </si>
  <si>
    <t>Joseph Barton</t>
  </si>
  <si>
    <t>Amanda Rose</t>
  </si>
  <si>
    <t>203 Anderson Lakes Cassandrashire, FL 33526</t>
  </si>
  <si>
    <t>891.667.0790x52836</t>
  </si>
  <si>
    <t>Barbara Harmon</t>
  </si>
  <si>
    <t>Jeremy Johnson</t>
  </si>
  <si>
    <t>37705 Robbins Common New Tammy, NJ 97690</t>
  </si>
  <si>
    <t>568-845-8679</t>
  </si>
  <si>
    <t>Olivia Swanson</t>
  </si>
  <si>
    <t>Ralph Shaffer</t>
  </si>
  <si>
    <t>076 Perez Brook Apt. 059 West David, CA 66258</t>
  </si>
  <si>
    <t>(472)733-0511x667</t>
  </si>
  <si>
    <t>Michelle Hudson</t>
  </si>
  <si>
    <t>Kathryn Thomas</t>
  </si>
  <si>
    <t>185 Scott Ranch Apt. 341 Laurenport, NY 53678</t>
  </si>
  <si>
    <t>924.325.9145x190</t>
  </si>
  <si>
    <t>Mr. Hunter Jordan</t>
  </si>
  <si>
    <t>Amy White</t>
  </si>
  <si>
    <t>78461 Brianna Ridges Apt. 275 Robertmouth, TN 36951</t>
  </si>
  <si>
    <t>194.851.5164</t>
  </si>
  <si>
    <t>Christopher Patel</t>
  </si>
  <si>
    <t>Eric Bailey</t>
  </si>
  <si>
    <t>35072 Jacob Village Medinamouth, VA 41783</t>
  </si>
  <si>
    <t>001-894-013-1914</t>
  </si>
  <si>
    <t>Bryan Barber</t>
  </si>
  <si>
    <t>Timothy Craig</t>
  </si>
  <si>
    <t>691 Pearson Drives Suite 340 Vasquezshire, ND 03880</t>
  </si>
  <si>
    <t>001-134-068-8127x791</t>
  </si>
  <si>
    <t>Adam Dougherty</t>
  </si>
  <si>
    <t>Marissa Lawson</t>
  </si>
  <si>
    <t>7092 Roach Ramp Suite 230 New Douglas, RI 81657</t>
  </si>
  <si>
    <t>(503)735-9032</t>
  </si>
  <si>
    <t>Jonathan Blevins</t>
  </si>
  <si>
    <t>2075.2000000000003</t>
  </si>
  <si>
    <t>Michelle Morris</t>
  </si>
  <si>
    <t>USS Gonzales FPO AA 87712</t>
  </si>
  <si>
    <t>(908)663-8569x911</t>
  </si>
  <si>
    <t>Sandra Davis</t>
  </si>
  <si>
    <t>Michael Morrison</t>
  </si>
  <si>
    <t>13921 Charles Stravenue Wilsonmouth, KS 21189</t>
  </si>
  <si>
    <t>001-628-301-9146x780</t>
  </si>
  <si>
    <t>Susan Thompson</t>
  </si>
  <si>
    <t>4794 Chang Camp Suite 846 West Julie, AK 45971</t>
  </si>
  <si>
    <t>509.987.7216</t>
  </si>
  <si>
    <t>Monica Stephens</t>
  </si>
  <si>
    <t>Dwayne Kelley</t>
  </si>
  <si>
    <t>38628 Rachael Dam Shannonmouth, MT 33120</t>
  </si>
  <si>
    <t>296.191.0795</t>
  </si>
  <si>
    <t>Zachary Martin</t>
  </si>
  <si>
    <t>0064 Michele Extension Apt. 727 Port Kyle, KY 24954</t>
  </si>
  <si>
    <t>954-246-4208x63555</t>
  </si>
  <si>
    <t>Stephen Hall</t>
  </si>
  <si>
    <t>3533.6000000000004</t>
  </si>
  <si>
    <t>Rachael Vasquez</t>
  </si>
  <si>
    <t>3238 Jason Trail Apt. 536 South Tiffany, MD 24653</t>
  </si>
  <si>
    <t>(700)775-3042x854</t>
  </si>
  <si>
    <t>Edward Palmer</t>
  </si>
  <si>
    <t>3969.6000000000004</t>
  </si>
  <si>
    <t>Christopher Roth</t>
  </si>
  <si>
    <t>586 Rogers Union Port Justinbury, WY 75435</t>
  </si>
  <si>
    <t>412-524-5326</t>
  </si>
  <si>
    <t>Johnny Bailey</t>
  </si>
  <si>
    <t>James Alvarez</t>
  </si>
  <si>
    <t>0158 Gonzalez Extension Hallmouth, CT 02456</t>
  </si>
  <si>
    <t>685-980-4458x891</t>
  </si>
  <si>
    <t>Jaime Barron</t>
  </si>
  <si>
    <t>3003.6000000000004</t>
  </si>
  <si>
    <t>Dana Hall</t>
  </si>
  <si>
    <t>5730 Baker Knolls Apt. 738 North Stephenland, WA 13474</t>
  </si>
  <si>
    <t>Kyle Reed</t>
  </si>
  <si>
    <t>Valerie Brooks</t>
  </si>
  <si>
    <t>6924 Thomas Way West Brendaton, KY 17713</t>
  </si>
  <si>
    <t>447.434.5205</t>
  </si>
  <si>
    <t>Adam Shaw</t>
  </si>
  <si>
    <t>Janice Leon</t>
  </si>
  <si>
    <t>343 Jennifer Summit Apt. 833 Craneside, WA 54330</t>
  </si>
  <si>
    <t>094.476.8157</t>
  </si>
  <si>
    <t>Sharon Rodriguez</t>
  </si>
  <si>
    <t>1306.8000000000002</t>
  </si>
  <si>
    <t>Grace Rosales</t>
  </si>
  <si>
    <t>Unit 5184 Box 9018 DPO AA 46862</t>
  </si>
  <si>
    <t>227.383.2437</t>
  </si>
  <si>
    <t>David Gallagher</t>
  </si>
  <si>
    <t>547 Kyle Burg Bennettborough, NE 35690</t>
  </si>
  <si>
    <t>361.338.2277x076</t>
  </si>
  <si>
    <t>Desiree Cruz</t>
  </si>
  <si>
    <t>4138 Michael Green Murphychester, MN 74613</t>
  </si>
  <si>
    <t>407-725-3898x32147</t>
  </si>
  <si>
    <t>Jason Buckley</t>
  </si>
  <si>
    <t>Alexandra Sullivan</t>
  </si>
  <si>
    <t>688 Frank Valleys Angelachester, MT 07726</t>
  </si>
  <si>
    <t>+1-594-439-9543x31988</t>
  </si>
  <si>
    <t>Jennifer Greene</t>
  </si>
  <si>
    <t>06069 Zachary Meadows Suite 554 Derekport, WY 91586</t>
  </si>
  <si>
    <t>+1-910-637-1544x240</t>
  </si>
  <si>
    <t>Richard Davis</t>
  </si>
  <si>
    <t>2609.6000000000004</t>
  </si>
  <si>
    <t>Jorge Bryant</t>
  </si>
  <si>
    <t>6981 Sharp Rest Port David, KY 29551</t>
  </si>
  <si>
    <t>980-356-9834</t>
  </si>
  <si>
    <t>Emily Wilkerson</t>
  </si>
  <si>
    <t>Rebecca Johnson</t>
  </si>
  <si>
    <t>9640 Lambert Summit West Richardmouth, VT 68466</t>
  </si>
  <si>
    <t>(135)867-4017x398</t>
  </si>
  <si>
    <t>Jennifer Adkins</t>
  </si>
  <si>
    <t>Elizabeth Wilcox</t>
  </si>
  <si>
    <t>19968 Bentley Roads Apt. 552 Port Lucasmouth, UT 57093</t>
  </si>
  <si>
    <t>Victoria Montes</t>
  </si>
  <si>
    <t>Jeffrey Castaneda</t>
  </si>
  <si>
    <t>34404 Esparza Lake Apt. 349 New Jenniferfort, SD 84802</t>
  </si>
  <si>
    <t>001-411-798-6478x75594</t>
  </si>
  <si>
    <t>Donald Vargas</t>
  </si>
  <si>
    <t>4017 Sparks Shoal Suite 903 Robertland, ND 89997</t>
  </si>
  <si>
    <t>520-597-9672x318</t>
  </si>
  <si>
    <t>Amy Calderon</t>
  </si>
  <si>
    <t>Christopher Williams</t>
  </si>
  <si>
    <t>8213 Ray Centers Allisonchester, GA 84357</t>
  </si>
  <si>
    <t>318-186-7115</t>
  </si>
  <si>
    <t>Andrea Miller</t>
  </si>
  <si>
    <t>Mr. Jason Smith</t>
  </si>
  <si>
    <t>8350 Bowman Vista Suite 031 New Davidchester, WI 84843</t>
  </si>
  <si>
    <t>Jonathan Gonzalez</t>
  </si>
  <si>
    <t>Laura Morgan</t>
  </si>
  <si>
    <t>5154 Monique Land Thompsonbury, AR 47500</t>
  </si>
  <si>
    <t>001-634-037-9116x17987</t>
  </si>
  <si>
    <t>Cindy Sims</t>
  </si>
  <si>
    <t>2147.2000000000003</t>
  </si>
  <si>
    <t>Patrick Wagner</t>
  </si>
  <si>
    <t>0839 Donald Court Suite 814 Lake Brittany, UT 19075</t>
  </si>
  <si>
    <t>+1-612-550-3256x9183</t>
  </si>
  <si>
    <t>Michael Hicks</t>
  </si>
  <si>
    <t>Kenneth Jordan</t>
  </si>
  <si>
    <t>03132 Cory Stravenue North Matthew, NJ 16870</t>
  </si>
  <si>
    <t>(882)582-4878</t>
  </si>
  <si>
    <t>Kyle Decker</t>
  </si>
  <si>
    <t>Taylor Bradley</t>
  </si>
  <si>
    <t>Unit 7018 Box 3121 DPO AA 08927</t>
  </si>
  <si>
    <t>+1-514-451-1937x47840</t>
  </si>
  <si>
    <t>Mr. Allen Sandoval IV</t>
  </si>
  <si>
    <t>1592.8000000000002</t>
  </si>
  <si>
    <t>Jennifer Brown</t>
  </si>
  <si>
    <t>PSC 2363, Box 6589 APO AE 46318</t>
  </si>
  <si>
    <t>(478)856-0554</t>
  </si>
  <si>
    <t>Angela Reyes</t>
  </si>
  <si>
    <t>700 Melissa Creek Browntown, KY 69445</t>
  </si>
  <si>
    <t>(919)369-9551</t>
  </si>
  <si>
    <t>Carolyn Pollard</t>
  </si>
  <si>
    <t>Tammy Green</t>
  </si>
  <si>
    <t>96258 Steele Freeway Port Scotttown, NC 93063</t>
  </si>
  <si>
    <t>Melissa Robles</t>
  </si>
  <si>
    <t>James Barrett</t>
  </si>
  <si>
    <t>445 Leblanc Meadow New Leslieberg, MN 18152</t>
  </si>
  <si>
    <t>052-777-5224x616</t>
  </si>
  <si>
    <t>Frank Wilson</t>
  </si>
  <si>
    <t>6134.400000000001</t>
  </si>
  <si>
    <t>Michelle Ford</t>
  </si>
  <si>
    <t>20099 Jack Green South Ashley, CO 56175</t>
  </si>
  <si>
    <t>036-001-4417x91640</t>
  </si>
  <si>
    <t>Clayton Porter</t>
  </si>
  <si>
    <t>Roger Robinson</t>
  </si>
  <si>
    <t>06254 Eaton Mountain Suite 324 Jenniferborough, OH 49462</t>
  </si>
  <si>
    <t>Elizabeth Ayers</t>
  </si>
  <si>
    <t>Robert Gray</t>
  </si>
  <si>
    <t>162 Perez Ranch Apt. 432 Melissatown, MN 07614</t>
  </si>
  <si>
    <t>203-111-5529x3238</t>
  </si>
  <si>
    <t>Heather Smith</t>
  </si>
  <si>
    <t>John Donovan</t>
  </si>
  <si>
    <t>1163 Roberts Shore West Biancatown, MD 51795</t>
  </si>
  <si>
    <t>(955)520-7485x00814</t>
  </si>
  <si>
    <t>15273 Russell Centers Port Deborahbury, DE 90210</t>
  </si>
  <si>
    <t>+1-619-292-6538x38100</t>
  </si>
  <si>
    <t>Joshua Mathis</t>
  </si>
  <si>
    <t>4586.400000000001</t>
  </si>
  <si>
    <t>Kevin Ingram</t>
  </si>
  <si>
    <t>2307 James Court New Katherinemouth, RI 07059</t>
  </si>
  <si>
    <t>+1-874-575-0286x872</t>
  </si>
  <si>
    <t>473 Cole Run Apt. 727 Port Michael, WA 95643</t>
  </si>
  <si>
    <t>+1-705-584-9689x38527</t>
  </si>
  <si>
    <t>Mr. Michael Johnson</t>
  </si>
  <si>
    <t>Stephanie Reeves</t>
  </si>
  <si>
    <t>30507 Christine Ford Nashmouth, PA 58935</t>
  </si>
  <si>
    <t>001-600-569-9048x5388</t>
  </si>
  <si>
    <t>Joseph Cox</t>
  </si>
  <si>
    <t>Richard Huff</t>
  </si>
  <si>
    <t>943 Mark Canyon West Lindastad, OR 69223</t>
  </si>
  <si>
    <t>Katherine White</t>
  </si>
  <si>
    <t>121 Norris Branch Apt. 623 Lake Joseph, WY 23343</t>
  </si>
  <si>
    <t>(533)571-8493x922</t>
  </si>
  <si>
    <t>2481.6000000000004</t>
  </si>
  <si>
    <t>Samantha Lopez</t>
  </si>
  <si>
    <t>782 Michael Inlet South Jameschester, OK 72314</t>
  </si>
  <si>
    <t>(987)335-9746</t>
  </si>
  <si>
    <t>Heather Rojas</t>
  </si>
  <si>
    <t>Marco Maldonado</t>
  </si>
  <si>
    <t>PSC 8577, Box 5913 APO AE 05397</t>
  </si>
  <si>
    <t>001-860-388-5606x890</t>
  </si>
  <si>
    <t>Cynthia Mendoza</t>
  </si>
  <si>
    <t>Brian Alvarez</t>
  </si>
  <si>
    <t>3482 Jones Hills Suite 902 Jeffreyport, LA 19858</t>
  </si>
  <si>
    <t>279-924-7568</t>
  </si>
  <si>
    <t>Brenda Hernandez</t>
  </si>
  <si>
    <t>422 Dawn Islands Apt. 619 East Charlesside, PA 88320</t>
  </si>
  <si>
    <t>001-461-703-8268</t>
  </si>
  <si>
    <t>Christian Johnson</t>
  </si>
  <si>
    <t>Christian Hanson</t>
  </si>
  <si>
    <t>97384 Powell Land Apt. 293 South Adam, MI 82434</t>
  </si>
  <si>
    <t>+1-335-785-0224x070</t>
  </si>
  <si>
    <t>Lee Moran</t>
  </si>
  <si>
    <t>1480.8000000000002</t>
  </si>
  <si>
    <t>Chad Vargas</t>
  </si>
  <si>
    <t>340 Anne Springs Apt. 632 Alexandrabury, HI 38599</t>
  </si>
  <si>
    <t>+1-581-032-5077x51857</t>
  </si>
  <si>
    <t>Jonathan Adams Jr.</t>
  </si>
  <si>
    <t>Ryan Patterson</t>
  </si>
  <si>
    <t>6188 Hill Courts Andersonfurt, CA 72020</t>
  </si>
  <si>
    <t>352.922.1193x670</t>
  </si>
  <si>
    <t>Michelle Miles</t>
  </si>
  <si>
    <t>Holly Medina</t>
  </si>
  <si>
    <t>6776 Karen Street New Keithfort, OR 48365</t>
  </si>
  <si>
    <t>Andrew Peterson</t>
  </si>
  <si>
    <t>Denise Silva</t>
  </si>
  <si>
    <t>2291 Edward Fall Paulview, OK 18179</t>
  </si>
  <si>
    <t>Heather Hardy</t>
  </si>
  <si>
    <t>Savannah Griffin</t>
  </si>
  <si>
    <t>62580 Jasmine Vista Suite 142 Port Jodiburgh, WI 13844</t>
  </si>
  <si>
    <t>Matthew Nichols</t>
  </si>
  <si>
    <t>Andrew Lopez</t>
  </si>
  <si>
    <t>52621 Williams Bridge Lake Jasminchester, MT 04224</t>
  </si>
  <si>
    <t>782-102-5545x0094</t>
  </si>
  <si>
    <t>Kelsey Mcmillan</t>
  </si>
  <si>
    <t>Jamie Campbell</t>
  </si>
  <si>
    <t>852 Mckenzie Divide Apt. 903 Natashaside, MA 18079</t>
  </si>
  <si>
    <t>1125.6000000000001</t>
  </si>
  <si>
    <t>Anna Kirk</t>
  </si>
  <si>
    <t>58378 Mary Burgs Derrickstad, TX 61824</t>
  </si>
  <si>
    <t>001-445-907-8165x141</t>
  </si>
  <si>
    <t>Kathleen Kane</t>
  </si>
  <si>
    <t>Tammy Meyer</t>
  </si>
  <si>
    <t>9901 Frank Lock East Danielle, NV 95847</t>
  </si>
  <si>
    <t>032.907.6775x34654</t>
  </si>
  <si>
    <t>Stephanie Russell</t>
  </si>
  <si>
    <t>Carrie Miller</t>
  </si>
  <si>
    <t>61472 Charles Drives Apt. 504 Davidhaven, NC 18955</t>
  </si>
  <si>
    <t>001-887-245-7138x407</t>
  </si>
  <si>
    <t>Kelsey Stewart</t>
  </si>
  <si>
    <t>Jonathan Reed</t>
  </si>
  <si>
    <t>02164 Lauren Crest Ashleyborough, HI 43424</t>
  </si>
  <si>
    <t>Kimberly Skinner</t>
  </si>
  <si>
    <t>Nicholas Hayes</t>
  </si>
  <si>
    <t>81413 Lauren Passage South Vanessatown, AK 46134</t>
  </si>
  <si>
    <t>139-320-5235x45652</t>
  </si>
  <si>
    <t>Danielle Perez</t>
  </si>
  <si>
    <t>Steve Flores</t>
  </si>
  <si>
    <t>9240 Michael Inlet Apt. 033 Courtneyfurt, KS 87179</t>
  </si>
  <si>
    <t>672-169-0809</t>
  </si>
  <si>
    <t>Lindsey Castro</t>
  </si>
  <si>
    <t>Sherri Mcfarland</t>
  </si>
  <si>
    <t>0122 Marcus Park Suite 214 Albertmouth, VA 47896</t>
  </si>
  <si>
    <t>265.609.6030</t>
  </si>
  <si>
    <t>Robert Woodard</t>
  </si>
  <si>
    <t>Matthew Hall</t>
  </si>
  <si>
    <t>66500 Laura Junctions Apt. 439 Fergusonberg, OK 12614</t>
  </si>
  <si>
    <t>+1-852-333-2326x867</t>
  </si>
  <si>
    <t>Jonathan Gentry</t>
  </si>
  <si>
    <t>93848 Marsh Mission New Deborahfurt, DE 76866</t>
  </si>
  <si>
    <t>001-855-330-5206x3519</t>
  </si>
  <si>
    <t>Zoe Sanchez</t>
  </si>
  <si>
    <t>David Navarro</t>
  </si>
  <si>
    <t>6093 Toni Way Nicoleshire, MN 32857</t>
  </si>
  <si>
    <t>0828266065</t>
  </si>
  <si>
    <t>Chelsea Price</t>
  </si>
  <si>
    <t>Amanda Reese</t>
  </si>
  <si>
    <t>USNV Foster FPO AA 35410</t>
  </si>
  <si>
    <t>653.319.3578</t>
  </si>
  <si>
    <t>Bonnie Whitaker</t>
  </si>
  <si>
    <t>Sonya Rivers</t>
  </si>
  <si>
    <t>35137 Anna Throughway Greenfurt, ME 11307</t>
  </si>
  <si>
    <t>Ann Lewis</t>
  </si>
  <si>
    <t>2183.2000000000003</t>
  </si>
  <si>
    <t>Kathy Hunt</t>
  </si>
  <si>
    <t>576 Hess Cove Thomasland, NE 71929</t>
  </si>
  <si>
    <t>001-418-598-4592x6237</t>
  </si>
  <si>
    <t>Dr. Heather Christensen</t>
  </si>
  <si>
    <t>Emily Watson</t>
  </si>
  <si>
    <t>059 Debra Knoll Suite 060 Lake Michael, MS 87869</t>
  </si>
  <si>
    <t>121-197-8575</t>
  </si>
  <si>
    <t>Isaiah Dixon</t>
  </si>
  <si>
    <t>James Zuniga</t>
  </si>
  <si>
    <t>2234 Dawson Plain Apt. 154 North Louis, DE 97362</t>
  </si>
  <si>
    <t>462.590.8438</t>
  </si>
  <si>
    <t>Donna Huynh</t>
  </si>
  <si>
    <t>Stacey Murray</t>
  </si>
  <si>
    <t>52038 Cheryl Via Suite 018 Hannahchester, NH 90529</t>
  </si>
  <si>
    <t>870-108-2801x498</t>
  </si>
  <si>
    <t>Kristen Miller</t>
  </si>
  <si>
    <t>3500 Joyce Rue Suite 539 South Craigfurt, CO 06555</t>
  </si>
  <si>
    <t>663.100.3549x01536</t>
  </si>
  <si>
    <t>Denise Castillo</t>
  </si>
  <si>
    <t>5031 Weeks Bypass Lake Theresa, IL 33268</t>
  </si>
  <si>
    <t>680.837.0299x2010</t>
  </si>
  <si>
    <t>Jasmine Dawson</t>
  </si>
  <si>
    <t>Joseph Benson</t>
  </si>
  <si>
    <t>0271 Christina Overpass Apt. 496 North Mariashire, AR 84625</t>
  </si>
  <si>
    <t>943-865-9383x4593</t>
  </si>
  <si>
    <t>Nichole Perez</t>
  </si>
  <si>
    <t>David Middleton</t>
  </si>
  <si>
    <t>6043 Linda Keys Mortonstad, DE 77933</t>
  </si>
  <si>
    <t>(862)183-6655x8405</t>
  </si>
  <si>
    <t>Jasmine Levy</t>
  </si>
  <si>
    <t>Madison Hoffman</t>
  </si>
  <si>
    <t>62306 Keith Trafficway North Ericastad, MA 60339</t>
  </si>
  <si>
    <t>857-125-4645x8564</t>
  </si>
  <si>
    <t>Ryan Davis</t>
  </si>
  <si>
    <t>Stacey Downs</t>
  </si>
  <si>
    <t>761 Stephanie Lane West Diane, IN 66018</t>
  </si>
  <si>
    <t>(700)823-2379x045</t>
  </si>
  <si>
    <t>Eric Case</t>
  </si>
  <si>
    <t>Robert Pham DVM</t>
  </si>
  <si>
    <t>1471 Smith Land Butlerbury, MN 89853</t>
  </si>
  <si>
    <t>(084)016-8513</t>
  </si>
  <si>
    <t>Dr. Sarah Fisher</t>
  </si>
  <si>
    <t>Ms. Jessica Wall</t>
  </si>
  <si>
    <t>3158 Christopher Stravenue Samanthahaven, VA 54864</t>
  </si>
  <si>
    <t>001-264-861-2362</t>
  </si>
  <si>
    <t>Michelle Hardy</t>
  </si>
  <si>
    <t>04703 Charles Circle West Allison, MD 11752</t>
  </si>
  <si>
    <t>000.364.5994x044</t>
  </si>
  <si>
    <t>Luis Oneal</t>
  </si>
  <si>
    <t>2631.6000000000004</t>
  </si>
  <si>
    <t>Andrea Martin</t>
  </si>
  <si>
    <t>2312 Robin Station East Amymouth, CA 69935</t>
  </si>
  <si>
    <t>001-087-772-0119x97835</t>
  </si>
  <si>
    <t>Kelly Mendoza</t>
  </si>
  <si>
    <t>796.8000000000001</t>
  </si>
  <si>
    <t>Ian White</t>
  </si>
  <si>
    <t>964 Bentley Station Sarahhaven, MO 93016</t>
  </si>
  <si>
    <t>486-060-7581</t>
  </si>
  <si>
    <t>Gabrielle Carlson</t>
  </si>
  <si>
    <t>3637.2000000000003</t>
  </si>
  <si>
    <t>Daniel Lewis</t>
  </si>
  <si>
    <t>PSC 3174, Box 5837 APO AE 41624</t>
  </si>
  <si>
    <t>266-096-7117</t>
  </si>
  <si>
    <t>Beth Williams</t>
  </si>
  <si>
    <t>7670.400000000001</t>
  </si>
  <si>
    <t>811 Miller Rest North Jessicaberg, NE 95891</t>
  </si>
  <si>
    <t>0736036158</t>
  </si>
  <si>
    <t>Brittany Owens</t>
  </si>
  <si>
    <t>Ashley Gonzales</t>
  </si>
  <si>
    <t>216 Mark Run Pittmanborough, OH 97530</t>
  </si>
  <si>
    <t>(731)504-1183</t>
  </si>
  <si>
    <t>Diana Cortez</t>
  </si>
  <si>
    <t>Robert Jordan</t>
  </si>
  <si>
    <t>PSC 9907, Box 4664 APO AA 35283</t>
  </si>
  <si>
    <t>(018)232-3003</t>
  </si>
  <si>
    <t>Victoria Stephens</t>
  </si>
  <si>
    <t>Linda Lawrence</t>
  </si>
  <si>
    <t>697 Thomas Green Wesleyside, WY 52593</t>
  </si>
  <si>
    <t>001-015-063-8539</t>
  </si>
  <si>
    <t>James Gray</t>
  </si>
  <si>
    <t>Shelby Acosta</t>
  </si>
  <si>
    <t>55907 Ingram View South Jessica, HI 65364</t>
  </si>
  <si>
    <t>Michael Zhang</t>
  </si>
  <si>
    <t>796 Lopez Green Apt. 013 Amandafurt, DC 33517</t>
  </si>
  <si>
    <t>037-197-1472</t>
  </si>
  <si>
    <t>Lisa Lutz</t>
  </si>
  <si>
    <t>Kelly Davis</t>
  </si>
  <si>
    <t>023 Hernandez Ville North Leah, LA 36214</t>
  </si>
  <si>
    <t>166-841-5669x464</t>
  </si>
  <si>
    <t>Jessica Patel</t>
  </si>
  <si>
    <t>768.8000000000001</t>
  </si>
  <si>
    <t>Kathleen Hill</t>
  </si>
  <si>
    <t>USS Gibson FPO AE 91895</t>
  </si>
  <si>
    <t>Linda Cordova</t>
  </si>
  <si>
    <t>Mike Lee</t>
  </si>
  <si>
    <t>479 Lynn Station North Brookechester, MT 47597</t>
  </si>
  <si>
    <t>(967)841-7069x35548</t>
  </si>
  <si>
    <t>Victoria Tran</t>
  </si>
  <si>
    <t>Rhonda Morrison</t>
  </si>
  <si>
    <t>02059 Smith Bridge Samanthaberg, CA 21058</t>
  </si>
  <si>
    <t>370.563.1369</t>
  </si>
  <si>
    <t>Joshua Smith</t>
  </si>
  <si>
    <t>3273.6000000000004</t>
  </si>
  <si>
    <t>Robert Michael</t>
  </si>
  <si>
    <t>251 Alejandro Expressway East Brittany, IL 48693</t>
  </si>
  <si>
    <t>029-580-4758x604</t>
  </si>
  <si>
    <t>Mary Marshall</t>
  </si>
  <si>
    <t>18506 Tate Viaduct Suite 856 South Teresa, TX 87463</t>
  </si>
  <si>
    <t>Tara Guerrero</t>
  </si>
  <si>
    <t>Wayne Ford</t>
  </si>
  <si>
    <t>34633 Angela Underpass Apt. 533 Meghanburgh, RI 58789</t>
  </si>
  <si>
    <t>Gregory Wolfe</t>
  </si>
  <si>
    <t>Cindy Schwartz</t>
  </si>
  <si>
    <t>8710 Houston Throughway Kramerview, RI 10465</t>
  </si>
  <si>
    <t>819.229.0986</t>
  </si>
  <si>
    <t>Jodi Mayer</t>
  </si>
  <si>
    <t>Katie Hoffman</t>
  </si>
  <si>
    <t>25560 Laura Flats Suite 535 Petersmouth, AK 77753</t>
  </si>
  <si>
    <t>607.175.6584</t>
  </si>
  <si>
    <t>Reginald Nelson</t>
  </si>
  <si>
    <t>Heather Gomez</t>
  </si>
  <si>
    <t>54728 Thompson Turnpike South Deborah, ME 54159</t>
  </si>
  <si>
    <t>001-154-959-5053</t>
  </si>
  <si>
    <t>Danny Williams</t>
  </si>
  <si>
    <t>Cody Smith</t>
  </si>
  <si>
    <t>9822 Jon Via West Lori, MA 95360</t>
  </si>
  <si>
    <t>Denise Powell</t>
  </si>
  <si>
    <t>Olivia Lester</t>
  </si>
  <si>
    <t>24579 Ronald Radial Rodriguezmouth, DE 54446</t>
  </si>
  <si>
    <t>474-485-9279x66682</t>
  </si>
  <si>
    <t>Rachel Flores</t>
  </si>
  <si>
    <t>Adam Wyatt</t>
  </si>
  <si>
    <t>6026 Williams Park Port Timothy, NY 75281</t>
  </si>
  <si>
    <t>362-127-3695</t>
  </si>
  <si>
    <t>Mark Mack</t>
  </si>
  <si>
    <t>Erika Ramos</t>
  </si>
  <si>
    <t>6946 Susan Island Suite 236 Ginafurt, MO 72176</t>
  </si>
  <si>
    <t>516-587-9327</t>
  </si>
  <si>
    <t>Samantha Brewer</t>
  </si>
  <si>
    <t>Joseph Coleman</t>
  </si>
  <si>
    <t>634 Kennedy Inlet Suite 393 North Christinastad, KS 80494</t>
  </si>
  <si>
    <t>+1-330-832-0330x616</t>
  </si>
  <si>
    <t>Charles Robinson</t>
  </si>
  <si>
    <t>Linda Lambert MD</t>
  </si>
  <si>
    <t>60939 Joseph Crest Suite 638 Lake Stacy, MA 35842</t>
  </si>
  <si>
    <t>+1-532-109-0386x56112</t>
  </si>
  <si>
    <t>Cassidy Hart</t>
  </si>
  <si>
    <t>Alison Klein</t>
  </si>
  <si>
    <t>4932 Mcgee Via North Patrick, DE 89202</t>
  </si>
  <si>
    <t>+1-263-139-9539x917</t>
  </si>
  <si>
    <t>Lori Wilson</t>
  </si>
  <si>
    <t>Johnathan Andrade</t>
  </si>
  <si>
    <t>84829 Golden Hills East Jonathanton, OK 22033</t>
  </si>
  <si>
    <t>+1-458-957-0386x23513</t>
  </si>
  <si>
    <t>Vincent Hoffman</t>
  </si>
  <si>
    <t>Barbara Johnson</t>
  </si>
  <si>
    <t>2596 Charles Flats Shawnhaven, NV 01450</t>
  </si>
  <si>
    <t>917.326.6848x856</t>
  </si>
  <si>
    <t>Gregory Walter</t>
  </si>
  <si>
    <t>2227.2000000000003</t>
  </si>
  <si>
    <t>John Cross</t>
  </si>
  <si>
    <t>655 Daniel Street Brianmouth, KS 50843</t>
  </si>
  <si>
    <t>001-378-438-3415</t>
  </si>
  <si>
    <t>Dana Brown</t>
  </si>
  <si>
    <t>Jennifer Boyd</t>
  </si>
  <si>
    <t>875 Amanda Burg Lake Jamesland, OH 58025</t>
  </si>
  <si>
    <t>177-037-7702x2127</t>
  </si>
  <si>
    <t>Dr. Antonio Hall</t>
  </si>
  <si>
    <t>3875.2000000000003</t>
  </si>
  <si>
    <t>Michael Neal</t>
  </si>
  <si>
    <t>9131 Jonathan Locks North Kim, AR 03147</t>
  </si>
  <si>
    <t>Shawn Hartman</t>
  </si>
  <si>
    <t>1612.8000000000002</t>
  </si>
  <si>
    <t>Felicia Davis</t>
  </si>
  <si>
    <t>6005 Sarah Overpass Suite 894 New Christophershire, WY 68553</t>
  </si>
  <si>
    <t>199-478-5162x52579</t>
  </si>
  <si>
    <t>Connie Nguyen</t>
  </si>
  <si>
    <t>Steve Douglas</t>
  </si>
  <si>
    <t>502 James Flat Port Dakota, VA 99381</t>
  </si>
  <si>
    <t>001-857-124-0693x7900</t>
  </si>
  <si>
    <t>Kristin Griffin</t>
  </si>
  <si>
    <t>James Smith PhD</t>
  </si>
  <si>
    <t>2894 Patel Plain Lake Anthonyfort, NY 44558</t>
  </si>
  <si>
    <t>001-292-072-3418</t>
  </si>
  <si>
    <t>Matthew Griffin</t>
  </si>
  <si>
    <t>235.60000000000002</t>
  </si>
  <si>
    <t>Carol Wu</t>
  </si>
  <si>
    <t>240 Mcgrath Cliffs Apt. 569 Thompsonmouth, NY 42324</t>
  </si>
  <si>
    <t>+1-894-777-9944x00597</t>
  </si>
  <si>
    <t>Brandi Sullivan</t>
  </si>
  <si>
    <t>Heather Strickland</t>
  </si>
  <si>
    <t>990 Ann Gardens Markport, OH 43136</t>
  </si>
  <si>
    <t>662-459-6705x6291</t>
  </si>
  <si>
    <t>Kathryn Eaton</t>
  </si>
  <si>
    <t>5873 Kayla Square Apt. 290 Phamborough, WI 47002</t>
  </si>
  <si>
    <t>123.919.6649x0798</t>
  </si>
  <si>
    <t>Sergio Lewis</t>
  </si>
  <si>
    <t>2131.2000000000003</t>
  </si>
  <si>
    <t>Alice Smith</t>
  </si>
  <si>
    <t>2989 Paul Mall Annetteborough, TN 55868</t>
  </si>
  <si>
    <t>758.991.4056x8211</t>
  </si>
  <si>
    <t>Mary Holt</t>
  </si>
  <si>
    <t>USCGC Frazier FPO AP 70050</t>
  </si>
  <si>
    <t>001-147-427-4569x570</t>
  </si>
  <si>
    <t>Stephanie Page</t>
  </si>
  <si>
    <t>Dana Lucas</t>
  </si>
  <si>
    <t>2987 Rangel Square Apt. 689 Port Mark, TN 44715</t>
  </si>
  <si>
    <t>001-658-908-9205x653</t>
  </si>
  <si>
    <t>Dawn Osborne</t>
  </si>
  <si>
    <t>Richard Cherry</t>
  </si>
  <si>
    <t>51365 Washington Track Apt. 135 South Judyside, NH 92575</t>
  </si>
  <si>
    <t>190-738-5258x3354</t>
  </si>
  <si>
    <t>Matthew Carr</t>
  </si>
  <si>
    <t>582 Jones Ramp Suite 434 Parkerburgh, CT 59458</t>
  </si>
  <si>
    <t>209-005-7675x2366</t>
  </si>
  <si>
    <t>James Farmer</t>
  </si>
  <si>
    <t>3369.6000000000004</t>
  </si>
  <si>
    <t>Adam Palmer</t>
  </si>
  <si>
    <t>34888 Shelton Stravenue Apt. 216 West Debra, KS 20956</t>
  </si>
  <si>
    <t>765-056-0069x400</t>
  </si>
  <si>
    <t>Adriana Zhang</t>
  </si>
  <si>
    <t>Ashley Hernandez</t>
  </si>
  <si>
    <t>7546 Lopez Garden Apt. 447 Annburgh, MT 24630</t>
  </si>
  <si>
    <t>384-319-1888x01092</t>
  </si>
  <si>
    <t>514 Erin Alley Apt. 417 Wadeville, PA 23423</t>
  </si>
  <si>
    <t>Benjamin Bates</t>
  </si>
  <si>
    <t>Heather Valenzuela</t>
  </si>
  <si>
    <t>139 Melissa Lodge North Davidport, MS 70388</t>
  </si>
  <si>
    <t>187.490.4841</t>
  </si>
  <si>
    <t>Robert Dixon</t>
  </si>
  <si>
    <t>Jessica Martinez</t>
  </si>
  <si>
    <t>34516 Hernandez Spurs North Crystalmouth, MN 01864</t>
  </si>
  <si>
    <t>002-450-3139x2681</t>
  </si>
  <si>
    <t>James Martinez</t>
  </si>
  <si>
    <t>Steven Rojas</t>
  </si>
  <si>
    <t>16744 Conner Course Suite 069 New Christinaburgh, AK 50316</t>
  </si>
  <si>
    <t>001-489-280-6316</t>
  </si>
  <si>
    <t>Luis Miller</t>
  </si>
  <si>
    <t>Victoria Mann</t>
  </si>
  <si>
    <t>91876 Lopez Tunnel Levyfurt, NJ 01538</t>
  </si>
  <si>
    <t>855.803.8454x902</t>
  </si>
  <si>
    <t>Angela Norris</t>
  </si>
  <si>
    <t>572 Adams Rue Lake Alicia, UT 51290</t>
  </si>
  <si>
    <t>001-960-346-6198x25443</t>
  </si>
  <si>
    <t>Seth Fox</t>
  </si>
  <si>
    <t>Dennis Diaz</t>
  </si>
  <si>
    <t>39198 Victoria Circle Apt. 916 Wadeville, HI 19538</t>
  </si>
  <si>
    <t>+1-265-838-1710x4366</t>
  </si>
  <si>
    <t>Amanda Johnson</t>
  </si>
  <si>
    <t>2195.2000000000003</t>
  </si>
  <si>
    <t>Karen Rodriguez</t>
  </si>
  <si>
    <t>961 Scott Ports Suite 181 Cooperfort, TX 09454</t>
  </si>
  <si>
    <t>(736)344-1001</t>
  </si>
  <si>
    <t>Elizabeth Mitchell</t>
  </si>
  <si>
    <t>Suzanne Russo</t>
  </si>
  <si>
    <t>134 House Center Wellsfurt, CO 08164</t>
  </si>
  <si>
    <t>+1-592-586-1435x279</t>
  </si>
  <si>
    <t>Mrs. Angela Levine</t>
  </si>
  <si>
    <t>Sean Nunez</t>
  </si>
  <si>
    <t>89316 Amber Point Suite 153 Lake Joan, OH 30193</t>
  </si>
  <si>
    <t>001-099-105-1285</t>
  </si>
  <si>
    <t>Colleen Douglas</t>
  </si>
  <si>
    <t>Phillip Chavez</t>
  </si>
  <si>
    <t>5216 Strickland Mountain Suite 337 South Davidton, MA 94397</t>
  </si>
  <si>
    <t>215-709-8399</t>
  </si>
  <si>
    <t>Joseph Arnold</t>
  </si>
  <si>
    <t>1616.8000000000002</t>
  </si>
  <si>
    <t>Kendra Ortiz</t>
  </si>
  <si>
    <t>009 Suzanne Stream Apt. 299 South Ann, CO 04301</t>
  </si>
  <si>
    <t>001-842-644-4836</t>
  </si>
  <si>
    <t>Lindsay Graham</t>
  </si>
  <si>
    <t>Jaime Lewis</t>
  </si>
  <si>
    <t>94369 Henry Roads South Johnnyville, AR 33557</t>
  </si>
  <si>
    <t>001-384-168-0805</t>
  </si>
  <si>
    <t>Marcus Webb</t>
  </si>
  <si>
    <t>Brian Vasquez</t>
  </si>
  <si>
    <t>Unit 6983 Box 3302 DPO AE 54767</t>
  </si>
  <si>
    <t>001-492-870-2026x592</t>
  </si>
  <si>
    <t>Melissa Franco</t>
  </si>
  <si>
    <t>Danielle Myers</t>
  </si>
  <si>
    <t>30583 Angela Trail Sarahmouth, OK 18212</t>
  </si>
  <si>
    <t>001-692-992-2359</t>
  </si>
  <si>
    <t>2219.2000000000003</t>
  </si>
  <si>
    <t>Allen York</t>
  </si>
  <si>
    <t>73609 Tina Port Hillside, WV 98357</t>
  </si>
  <si>
    <t>001-728-328-4181x7564</t>
  </si>
  <si>
    <t>Erin Perez</t>
  </si>
  <si>
    <t>Ryan Randall</t>
  </si>
  <si>
    <t>06919 Jean Highway Suite 489 Gutierrezshire, KS 93636</t>
  </si>
  <si>
    <t>(292)437-8306</t>
  </si>
  <si>
    <t>Patricia Rodriguez</t>
  </si>
  <si>
    <t>Breanna Collins</t>
  </si>
  <si>
    <t>109 Simmons Club Michelletown, WV 14571</t>
  </si>
  <si>
    <t>+1-384-294-8248x702</t>
  </si>
  <si>
    <t>Scott Bryant</t>
  </si>
  <si>
    <t>Joseph Zimmerman</t>
  </si>
  <si>
    <t>506 Leslie Green Suite 123 Lowemouth, PA 09163</t>
  </si>
  <si>
    <t>691.190.3405x60747</t>
  </si>
  <si>
    <t>Brooke Schmitt</t>
  </si>
  <si>
    <t>Deborah Wilson</t>
  </si>
  <si>
    <t>761 Karen Ports Lake Larry, HI 83234</t>
  </si>
  <si>
    <t>(369)933-7944</t>
  </si>
  <si>
    <t>Nicole Rodriguez</t>
  </si>
  <si>
    <t>Dan Garcia</t>
  </si>
  <si>
    <t>817 Julie Island Andersonville, GA 98636</t>
  </si>
  <si>
    <t>001-919-125-7882</t>
  </si>
  <si>
    <t>Steven Flores</t>
  </si>
  <si>
    <t>1330.8000000000002</t>
  </si>
  <si>
    <t>Christopher Weaver</t>
  </si>
  <si>
    <t>Unit 8908 Box 1799 DPO AE 89929</t>
  </si>
  <si>
    <t>+1-911-033-7506x357</t>
  </si>
  <si>
    <t>Kenneth Ryan</t>
  </si>
  <si>
    <t>Nathan Walker</t>
  </si>
  <si>
    <t>808 Shelley Bridge Suite 018 Abigailstad, ME 69709</t>
  </si>
  <si>
    <t>774-593-4022</t>
  </si>
  <si>
    <t>James Winters</t>
  </si>
  <si>
    <t>1392.8000000000002</t>
  </si>
  <si>
    <t>Unit 6425 Box 1710 DPO AP 06062</t>
  </si>
  <si>
    <t>400-789-5212</t>
  </si>
  <si>
    <t>Kevin Jacobs</t>
  </si>
  <si>
    <t>April Gilbert</t>
  </si>
  <si>
    <t>0726 David Manor Apt. 664 West Jamesfurt, MN 29679</t>
  </si>
  <si>
    <t>(948)917-0511x1764</t>
  </si>
  <si>
    <t>Connor Kim</t>
  </si>
  <si>
    <t>Christina Olsen</t>
  </si>
  <si>
    <t>125 Rodriguez Ford Suite 670 Stoneborough, KS 95488</t>
  </si>
  <si>
    <t>514-198-3847</t>
  </si>
  <si>
    <t>Tracy Smith</t>
  </si>
  <si>
    <t>Adam Lozano</t>
  </si>
  <si>
    <t>87673 Christian Avenue Tommyview, MO 62759</t>
  </si>
  <si>
    <t>Jason Brooks</t>
  </si>
  <si>
    <t>Catherine Ward</t>
  </si>
  <si>
    <t>PSC 9447, Box 3823 APO AA 80685</t>
  </si>
  <si>
    <t>001-294-659-4685x0893</t>
  </si>
  <si>
    <t>Jenna Spencer PhD</t>
  </si>
  <si>
    <t>65939 Kirk Stream Toddberg, ND 21513</t>
  </si>
  <si>
    <t>001-470-080-2787x4497</t>
  </si>
  <si>
    <t>Kaitlyn Thompson</t>
  </si>
  <si>
    <t>Alexander Morrison</t>
  </si>
  <si>
    <t>7395 Matthew Via Apt. 940 West Josephtown, MT 86003</t>
  </si>
  <si>
    <t>001-057-395-1206x1365</t>
  </si>
  <si>
    <t>Tamara Barton</t>
  </si>
  <si>
    <t>4468 Paul Spurs Suite 372 Ambermouth, OH 78198</t>
  </si>
  <si>
    <t>(268)469-3209</t>
  </si>
  <si>
    <t>Jesse Fleming</t>
  </si>
  <si>
    <t>Alyssa Mejia</t>
  </si>
  <si>
    <t>1388 Mitchell Prairie South Christopher, WY 70310</t>
  </si>
  <si>
    <t>001.215.2498</t>
  </si>
  <si>
    <t>Daniel Ramirez</t>
  </si>
  <si>
    <t>Thomas Martinez</t>
  </si>
  <si>
    <t>59877 Reid Cove Apt. 214 Youngport, WA 66235</t>
  </si>
  <si>
    <t>001-532-026-9001x056</t>
  </si>
  <si>
    <t>Elizabeth Jones</t>
  </si>
  <si>
    <t>Preston Wilson</t>
  </si>
  <si>
    <t>864 Nancy Corners Suite 332 Staceyland, IA 21420</t>
  </si>
  <si>
    <t>503.265.1327x55902</t>
  </si>
  <si>
    <t>Richard Gomez</t>
  </si>
  <si>
    <t>Jeffrey Acosta</t>
  </si>
  <si>
    <t>558 Troy Camp Lake Alexisport, MO 82347</t>
  </si>
  <si>
    <t>(649)612-7132x8794</t>
  </si>
  <si>
    <t>Debra Martinez</t>
  </si>
  <si>
    <t>Jeffrey Knight</t>
  </si>
  <si>
    <t>95871 Molly Hill Kevinside, OK 98630</t>
  </si>
  <si>
    <t>228-805-0682x05350</t>
  </si>
  <si>
    <t>Brian Bryan</t>
  </si>
  <si>
    <t>Julie Booker</t>
  </si>
  <si>
    <t>3038 Peters Squares Suite 089 Ericastad, KY 58858</t>
  </si>
  <si>
    <t>348-381-2065x5564</t>
  </si>
  <si>
    <t>Juan Snyder</t>
  </si>
  <si>
    <t>Nicole Johns</t>
  </si>
  <si>
    <t>PSC 6853, Box 6220 APO AE 58893</t>
  </si>
  <si>
    <t>(530)362-9689x33561</t>
  </si>
  <si>
    <t>Andre Holmes</t>
  </si>
  <si>
    <t>Paul Barry</t>
  </si>
  <si>
    <t>82534 Tammy Flat New Andreamouth, WY 73654</t>
  </si>
  <si>
    <t>001-988-153-2625x9322</t>
  </si>
  <si>
    <t>Matthew Young</t>
  </si>
  <si>
    <t>786.8000000000001</t>
  </si>
  <si>
    <t>Wesley Kelly</t>
  </si>
  <si>
    <t>00672 Mcbride Fields West Crystalfort, DE 21739</t>
  </si>
  <si>
    <t>704.305.4077x846</t>
  </si>
  <si>
    <t>Andrew Kline</t>
  </si>
  <si>
    <t>Miguel Maldonado</t>
  </si>
  <si>
    <t>970 James Bridge West Brandy, ND 44523</t>
  </si>
  <si>
    <t>(248)696-3907x0287</t>
  </si>
  <si>
    <t>Willie Valdez</t>
  </si>
  <si>
    <t>Stephanie Obrien</t>
  </si>
  <si>
    <t>18256 Wells River Whitebury, AR 30892</t>
  </si>
  <si>
    <t>001-439-493-8415x8506</t>
  </si>
  <si>
    <t>Calvin Brown</t>
  </si>
  <si>
    <t>Daniel Romero</t>
  </si>
  <si>
    <t>63564 Jones Plains Suite 229 Roberthaven, AL 71723</t>
  </si>
  <si>
    <t>001-684-229-3631x84001</t>
  </si>
  <si>
    <t>George Elliott</t>
  </si>
  <si>
    <t>William Herrera</t>
  </si>
  <si>
    <t>71098 Howard Freeway New Billy, CO 33286</t>
  </si>
  <si>
    <t>863.763.6547x7493</t>
  </si>
  <si>
    <t>Diana Gilmore</t>
  </si>
  <si>
    <t>029 Phillip Locks Apt. 095 South Mariahland, NH 66919</t>
  </si>
  <si>
    <t>001-071-687-4742x85594</t>
  </si>
  <si>
    <t>3197.6000000000004</t>
  </si>
  <si>
    <t>Mark Mitchell</t>
  </si>
  <si>
    <t>555 Garcia Expressway Apt. 982 Williamton, DC 75934</t>
  </si>
  <si>
    <t>+1-087-678-6703x2864</t>
  </si>
  <si>
    <t>James Lutz</t>
  </si>
  <si>
    <t>James Lynch Jr.</t>
  </si>
  <si>
    <t>9756 Delgado Terrace Apt. 053 North Cassandra, NJ 22112</t>
  </si>
  <si>
    <t>001-947-950-0925x3529</t>
  </si>
  <si>
    <t>Justin Green</t>
  </si>
  <si>
    <t>2713.6000000000004</t>
  </si>
  <si>
    <t>Larry Garcia</t>
  </si>
  <si>
    <t>6175 Linda Tunnel Jamesland, FL 57412</t>
  </si>
  <si>
    <t>784-449-7229x2075</t>
  </si>
  <si>
    <t>Matthew Douglas</t>
  </si>
  <si>
    <t>1533.6000000000001</t>
  </si>
  <si>
    <t>Melissa Silva</t>
  </si>
  <si>
    <t>1122 Miller Alley East Kathryn, LA 15799</t>
  </si>
  <si>
    <t>Micheal Barnes</t>
  </si>
  <si>
    <t>Matthew Tucker</t>
  </si>
  <si>
    <t>0395 Mary Cape South Tiffany, LA 11168</t>
  </si>
  <si>
    <t>(017)232-6228</t>
  </si>
  <si>
    <t>Tonya Faulkner</t>
  </si>
  <si>
    <t>Jennifer Wright</t>
  </si>
  <si>
    <t>427 Allen Crossroad Suite 694 Blakeport, VA 50778</t>
  </si>
  <si>
    <t>Robert Martin</t>
  </si>
  <si>
    <t>Tonya Goodwin</t>
  </si>
  <si>
    <t>3296 Wilson Stravenue Suite 368 Williamsstad, TN 24472</t>
  </si>
  <si>
    <t>950-890-2818x00931</t>
  </si>
  <si>
    <t>Debra Roy</t>
  </si>
  <si>
    <t>Manuel Kelly</t>
  </si>
  <si>
    <t>6299 Graves Glen Bartonfurt, KY 01041</t>
  </si>
  <si>
    <t>011.044.7770x4240</t>
  </si>
  <si>
    <t>Lawrence Anderson</t>
  </si>
  <si>
    <t>Courtney Lucas</t>
  </si>
  <si>
    <t>4858 Sims Views Hectorfort, SD 86369</t>
  </si>
  <si>
    <t>177-155-3843x2124</t>
  </si>
  <si>
    <t>Courtney Jones</t>
  </si>
  <si>
    <t>4065.6000000000004</t>
  </si>
  <si>
    <t>Stacey Patel</t>
  </si>
  <si>
    <t>15084 Hayes Landing Suite 666 West Christopher, WV 99221</t>
  </si>
  <si>
    <t>213.569.7960x59919</t>
  </si>
  <si>
    <t>Jonathon Brooks</t>
  </si>
  <si>
    <t>Stephanie Dougherty</t>
  </si>
  <si>
    <t>0212 John Burgs Suite 890 South Aaron, IL 82812</t>
  </si>
  <si>
    <t>+1-636-423-7677x2192</t>
  </si>
  <si>
    <t>Courtney Shaw</t>
  </si>
  <si>
    <t>Michael Simpson</t>
  </si>
  <si>
    <t>3259 Heather Mount South Kaylaburgh, WV 92623</t>
  </si>
  <si>
    <t>Charles Howe</t>
  </si>
  <si>
    <t>Denise Martinez</t>
  </si>
  <si>
    <t>5888 Henry Hills Melissafort, WY 57334</t>
  </si>
  <si>
    <t>248-802-0856</t>
  </si>
  <si>
    <t>John Sanders</t>
  </si>
  <si>
    <t>2659.2000000000003</t>
  </si>
  <si>
    <t>Carol Myers</t>
  </si>
  <si>
    <t>6679 Marcus Glen Suite 934 Laurastad, OR 66223</t>
  </si>
  <si>
    <t>228-082-8200</t>
  </si>
  <si>
    <t>Mark Cook</t>
  </si>
  <si>
    <t>4366.400000000001</t>
  </si>
  <si>
    <t>Thomas Moon</t>
  </si>
  <si>
    <t>94822 Fuller Valley Apt. 632 Janiceport, GA 64382</t>
  </si>
  <si>
    <t>Brianna Brown</t>
  </si>
  <si>
    <t>Jennifer Gutierrez</t>
  </si>
  <si>
    <t>0338 Campos Shoal Apt. 314 East Donald, WI 24194</t>
  </si>
  <si>
    <t>+1-660-499-0113x879</t>
  </si>
  <si>
    <t>Michael Carpenter</t>
  </si>
  <si>
    <t>6597 Evans Land South Megan, IN 13244</t>
  </si>
  <si>
    <t>387.795.0916x895</t>
  </si>
  <si>
    <t>Brian Thomas</t>
  </si>
  <si>
    <t>239.20000000000002</t>
  </si>
  <si>
    <t>Amy Scott</t>
  </si>
  <si>
    <t>98162 Ali Divide Apt. 442 Jensenborough, LA 12363</t>
  </si>
  <si>
    <t>772-589-6876</t>
  </si>
  <si>
    <t>William Wiggins</t>
  </si>
  <si>
    <t>Scott Morton</t>
  </si>
  <si>
    <t>3965 Steven Skyway Hendersonchester, NH 98107</t>
  </si>
  <si>
    <t>001-986-329-2901x63389</t>
  </si>
  <si>
    <t>Andrea Mcdaniel</t>
  </si>
  <si>
    <t>Shannon Richards</t>
  </si>
  <si>
    <t>579 Lynn Corners Richardsontown, SD 80988</t>
  </si>
  <si>
    <t>001-484-821-3969x92192</t>
  </si>
  <si>
    <t>Danielle Hill</t>
  </si>
  <si>
    <t>Derek Johnson</t>
  </si>
  <si>
    <t>1045 Shannon Falls Apt. 265 Port Laurieside, MN 14283</t>
  </si>
  <si>
    <t>871.404.1757x7611</t>
  </si>
  <si>
    <t>Deanna Weber</t>
  </si>
  <si>
    <t>Shelly Browning</t>
  </si>
  <si>
    <t>67221 Alexandria Crest North Victoriaborough, PA 82595</t>
  </si>
  <si>
    <t>001-290-067-3114x89370</t>
  </si>
  <si>
    <t>Beverly Donaldson</t>
  </si>
  <si>
    <t>Suzanne Gross</t>
  </si>
  <si>
    <t>PSC 3160, Box 6263 APO AP 96582</t>
  </si>
  <si>
    <t>+1-365-877-8449x1287</t>
  </si>
  <si>
    <t>Cheryl Armstrong</t>
  </si>
  <si>
    <t>Heather Cook</t>
  </si>
  <si>
    <t>00995 Archer River Apt. 531 Leahbury, NE 83454</t>
  </si>
  <si>
    <t>(872)820-1477x76734</t>
  </si>
  <si>
    <t>154 Hernandez Island Apt. 633 Jonesburgh, MN 69190</t>
  </si>
  <si>
    <t>001-067-716-4871x72144</t>
  </si>
  <si>
    <t>Mallory Walton</t>
  </si>
  <si>
    <t>Suzanne Cain</t>
  </si>
  <si>
    <t>09710 Michele Shoal Apt. 699 Greenland, OH 61396</t>
  </si>
  <si>
    <t>(822)748-2581x61087</t>
  </si>
  <si>
    <t>Andrew Tanner</t>
  </si>
  <si>
    <t>466 Clark Camp Joanbury, FL 40090</t>
  </si>
  <si>
    <t>568-241-7320</t>
  </si>
  <si>
    <t>Kimberly Pierce</t>
  </si>
  <si>
    <t>7875.200000000001</t>
  </si>
  <si>
    <t>Lisa Miller</t>
  </si>
  <si>
    <t>PSC 2209, Box 9166 APO AP 82812</t>
  </si>
  <si>
    <t>(972)070-4519x391</t>
  </si>
  <si>
    <t>Olivia Harris</t>
  </si>
  <si>
    <t>Mrs. Sara Garcia DDS</t>
  </si>
  <si>
    <t>3449 Nelson Forge Christopherview, IN 29956</t>
  </si>
  <si>
    <t>+1-935-054-0585x8428</t>
  </si>
  <si>
    <t>Emily Long</t>
  </si>
  <si>
    <t>Christian Serrano</t>
  </si>
  <si>
    <t>38931 Olsen Brook Johnside, PA 31331</t>
  </si>
  <si>
    <t>(996)927-4861</t>
  </si>
  <si>
    <t>Veronica Marshall</t>
  </si>
  <si>
    <t>485.20000000000005</t>
  </si>
  <si>
    <t>Penny Leonard</t>
  </si>
  <si>
    <t>9485 Harris Loaf East Jasonhaven, CO 17031</t>
  </si>
  <si>
    <t>+1-938-008-0357x260</t>
  </si>
  <si>
    <t>Makayla Keith</t>
  </si>
  <si>
    <t>6115.200000000001</t>
  </si>
  <si>
    <t>Ethan Shepherd</t>
  </si>
  <si>
    <t>5066 Nicholas Lakes Harrisonhaven, KS 93010</t>
  </si>
  <si>
    <t>698.163.8073x922</t>
  </si>
  <si>
    <t>Janice Rodriguez</t>
  </si>
  <si>
    <t>James Massey</t>
  </si>
  <si>
    <t>2008 Larry Unions Apt. 865 Shelbyton, NM 60011</t>
  </si>
  <si>
    <t>001-985-579-7302x35234</t>
  </si>
  <si>
    <t>Stephanie Weaver</t>
  </si>
  <si>
    <t>Kristin Kramer</t>
  </si>
  <si>
    <t>225 Salazar Fork Suite 897 Kellyton, CO 82908</t>
  </si>
  <si>
    <t>001-520-291-0743x61734</t>
  </si>
  <si>
    <t>Jessica Schultz</t>
  </si>
  <si>
    <t>Kaitlin Buck</t>
  </si>
  <si>
    <t>449 Krause Ridge East Victoriatown, MD 14277</t>
  </si>
  <si>
    <t>001-372-235-9663</t>
  </si>
  <si>
    <t>Mr. James Bowman</t>
  </si>
  <si>
    <t>Richard Carter</t>
  </si>
  <si>
    <t>655 Simmons Ranch Watersstad, HI 41418</t>
  </si>
  <si>
    <t>001-327-791-0910</t>
  </si>
  <si>
    <t>Christopher Beck</t>
  </si>
  <si>
    <t>489.20000000000005</t>
  </si>
  <si>
    <t>Micheal Miller</t>
  </si>
  <si>
    <t>265 Kim Crossroad Suite 640 Antonioside, MD 15721</t>
  </si>
  <si>
    <t>455-018-1785</t>
  </si>
  <si>
    <t>Dean Martin</t>
  </si>
  <si>
    <t>James Morton</t>
  </si>
  <si>
    <t>PSC 6198, Box 2984 APO AP 42038</t>
  </si>
  <si>
    <t>434.452.7894</t>
  </si>
  <si>
    <t>Joseph Delacruz</t>
  </si>
  <si>
    <t>William Morrison</t>
  </si>
  <si>
    <t>8854 Thompson Parkways New Michelle, MS 18496</t>
  </si>
  <si>
    <t>001-970-724-3488x8587</t>
  </si>
  <si>
    <t>Haley Mcbride</t>
  </si>
  <si>
    <t>Victor Roth</t>
  </si>
  <si>
    <t>83835 Thomas Curve Apt. 300 Evanbury, TX 57216</t>
  </si>
  <si>
    <t>0458493225</t>
  </si>
  <si>
    <t>Troy Kennedy</t>
  </si>
  <si>
    <t>Autumn Paul</t>
  </si>
  <si>
    <t>56687 Robert Road Suite 784 Oconnorville, NM 75337</t>
  </si>
  <si>
    <t>879.529.0935</t>
  </si>
  <si>
    <t>Chad Cantu</t>
  </si>
  <si>
    <t>Adam Smith</t>
  </si>
  <si>
    <t>8977 Guerrero Meadow East Jeremyfort, NC 61501</t>
  </si>
  <si>
    <t>3869.6000000000004</t>
  </si>
  <si>
    <t>Tanya Maldonado</t>
  </si>
  <si>
    <t>197 Cruz Walk Apt. 951 Arroyoburgh, DC 09195</t>
  </si>
  <si>
    <t>467-528-7696x78722</t>
  </si>
  <si>
    <t>Sharon Miller</t>
  </si>
  <si>
    <t>9292.800000000001</t>
  </si>
  <si>
    <t>Jonathan Richard</t>
  </si>
  <si>
    <t>959 Phillips Keys Kevinburgh, WV 62735</t>
  </si>
  <si>
    <t>001-740-505-1321x2086</t>
  </si>
  <si>
    <t>Ashley Stevens</t>
  </si>
  <si>
    <t>Dale Anderson</t>
  </si>
  <si>
    <t>937 Washington Springs Apt. 789 Suttonshire, TN 92885</t>
  </si>
  <si>
    <t>129.740.1937x50971</t>
  </si>
  <si>
    <t>Stephen Mack</t>
  </si>
  <si>
    <t>Angelica Chase</t>
  </si>
  <si>
    <t>2862 Lopez Field Suite 664 West Marisa, AL 26471</t>
  </si>
  <si>
    <t>+1-636-626-9068x178</t>
  </si>
  <si>
    <t>Susan Thomas</t>
  </si>
  <si>
    <t>Alex Carroll</t>
  </si>
  <si>
    <t>5547 Robert Mountains East Christopherville, NE 66593</t>
  </si>
  <si>
    <t>(967)146-7361</t>
  </si>
  <si>
    <t>Nathan Brown</t>
  </si>
  <si>
    <t>Thomas Soto</t>
  </si>
  <si>
    <t>844 Adam Meadow Estradashire, FL 86578</t>
  </si>
  <si>
    <t>001-713-775-6034x85263</t>
  </si>
  <si>
    <t>Ashley Sanders</t>
  </si>
  <si>
    <t>Dylan Rowe</t>
  </si>
  <si>
    <t>279 Crystal Crossing Suite 030 South Lindsaychester, NC 34569</t>
  </si>
  <si>
    <t>(927)967-8390</t>
  </si>
  <si>
    <t>David Nichols</t>
  </si>
  <si>
    <t>Shane Nelson MD</t>
  </si>
  <si>
    <t>1340 Adams Streets Apt. 193 Goodmantown, KY 12541</t>
  </si>
  <si>
    <t>001-595-372-8172x358</t>
  </si>
  <si>
    <t>Emily Mitchell</t>
  </si>
  <si>
    <t>Gary Valdez</t>
  </si>
  <si>
    <t>8284 Cody Common Wilcoxfort, ME 73007</t>
  </si>
  <si>
    <t>(332)794-3977x55591</t>
  </si>
  <si>
    <t>Benjamin Williams</t>
  </si>
  <si>
    <t>3847.2000000000003</t>
  </si>
  <si>
    <t>089 Carla Lane Suite 718 Port Angela, MT 46776</t>
  </si>
  <si>
    <t>Christy Bradford</t>
  </si>
  <si>
    <t>Justin Chavez</t>
  </si>
  <si>
    <t>673 Guerrero Pines South Shaneshire, NE 43226</t>
  </si>
  <si>
    <t>823.750.7881x521</t>
  </si>
  <si>
    <t>John Green</t>
  </si>
  <si>
    <t>2845.2000000000003</t>
  </si>
  <si>
    <t>Dawn Riley</t>
  </si>
  <si>
    <t>24993 Lauren Brooks West Jerry, SC 32118</t>
  </si>
  <si>
    <t>(924)497-2484x6163</t>
  </si>
  <si>
    <t>Frances Parker</t>
  </si>
  <si>
    <t>3967.2000000000003</t>
  </si>
  <si>
    <t>Michelle Perez</t>
  </si>
  <si>
    <t>09944 Schneider Trafficway Kennethborough, ME 42609</t>
  </si>
  <si>
    <t>651.581.8073</t>
  </si>
  <si>
    <t>Michele Rice</t>
  </si>
  <si>
    <t>David Jensen</t>
  </si>
  <si>
    <t>9200 Sosa Meadows East Jameshaven, OH 62299</t>
  </si>
  <si>
    <t>596.499.8389</t>
  </si>
  <si>
    <t>Alexander Chapman</t>
  </si>
  <si>
    <t>Brittany Smith</t>
  </si>
  <si>
    <t>301 Schmidt Camp Carlmouth, ND 44212</t>
  </si>
  <si>
    <t>711.043.8911</t>
  </si>
  <si>
    <t>Leah Chang</t>
  </si>
  <si>
    <t>7557.200000000001</t>
  </si>
  <si>
    <t>Carly Mitchell</t>
  </si>
  <si>
    <t>2619 Samuel Centers Terribury, RI 68494</t>
  </si>
  <si>
    <t>691.859.0486</t>
  </si>
  <si>
    <t>Mr. Matthew Thomas</t>
  </si>
  <si>
    <t>Michael Donaldson</t>
  </si>
  <si>
    <t>55822 Stark Mount Hectorberg, SC 88847</t>
  </si>
  <si>
    <t>Jessica Guerrero</t>
  </si>
  <si>
    <t>Brian Rogers</t>
  </si>
  <si>
    <t>01204 Cohen View Lake Samanthaburgh, MN 94489</t>
  </si>
  <si>
    <t>001-791-762-1688x92887</t>
  </si>
  <si>
    <t>Collin Gonzales</t>
  </si>
  <si>
    <t>1783.6000000000001</t>
  </si>
  <si>
    <t>Justin Hammond</t>
  </si>
  <si>
    <t>1094 Adam Plains Brianburgh, AK 95964</t>
  </si>
  <si>
    <t>001-839-863-8581x81600</t>
  </si>
  <si>
    <t>Patricia Choi</t>
  </si>
  <si>
    <t>Walter Armstrong</t>
  </si>
  <si>
    <t>20624 Alan Station East Christineburgh, CT 15876</t>
  </si>
  <si>
    <t>(500)928-9997x8347</t>
  </si>
  <si>
    <t>Darlene Smith</t>
  </si>
  <si>
    <t>7842 Moore Prairie Apt. 999 East Karla, OR 29947</t>
  </si>
  <si>
    <t>001-642-962-0230x9002</t>
  </si>
  <si>
    <t>Robert Thornton</t>
  </si>
  <si>
    <t>Kevin Pearson</t>
  </si>
  <si>
    <t>50952 Barnett Via Port Catherineport, HI 29213</t>
  </si>
  <si>
    <t>+1-319-589-8970x76549</t>
  </si>
  <si>
    <t>Howard Marshall</t>
  </si>
  <si>
    <t>Nicholas Martin</t>
  </si>
  <si>
    <t>863 Gomez Harbors Apt. 514 Thomaschester, AL 98110</t>
  </si>
  <si>
    <t>530.582.2770x8273</t>
  </si>
  <si>
    <t>Laura Gallegos</t>
  </si>
  <si>
    <t>584.8000000000001</t>
  </si>
  <si>
    <t>Nancy Mcdaniel</t>
  </si>
  <si>
    <t>6352 Stephanie Flats West Tristan, ND 70110</t>
  </si>
  <si>
    <t>884-601-4125</t>
  </si>
  <si>
    <t>Christopher Higgins</t>
  </si>
  <si>
    <t>Courtney Sullivan</t>
  </si>
  <si>
    <t>0448 Nicole Garden Suite 279 Lake Danielle, CO 03418</t>
  </si>
  <si>
    <t>001-981-321-2472x8966</t>
  </si>
  <si>
    <t>Carrie Parker</t>
  </si>
  <si>
    <t>Jorge Rios</t>
  </si>
  <si>
    <t>610 Jennifer Freeway West Stevenmouth, NJ 06790</t>
  </si>
  <si>
    <t>206-222-6922</t>
  </si>
  <si>
    <t>Veronica Reyes</t>
  </si>
  <si>
    <t>Melissa Campbell</t>
  </si>
  <si>
    <t>28595 Mary Port Apt. 488 South Benjaminside, KY 21045</t>
  </si>
  <si>
    <t>669.933.3666x9460</t>
  </si>
  <si>
    <t>Janice Liu</t>
  </si>
  <si>
    <t>Kevin Mora</t>
  </si>
  <si>
    <t>553 Hall Extensions Kimchester, NM 32890</t>
  </si>
  <si>
    <t>669-879-9746</t>
  </si>
  <si>
    <t>Adam Gallegos</t>
  </si>
  <si>
    <t>Ashley Randall</t>
  </si>
  <si>
    <t>917 Cox Vista Suite 338 West Tanner, ME 45688</t>
  </si>
  <si>
    <t>605.405.8150</t>
  </si>
  <si>
    <t>Tara Fernandez MD</t>
  </si>
  <si>
    <t>Jason Allison</t>
  </si>
  <si>
    <t>967 Tiffany Underpass Suite 155 Mccarthyville, CT 27120</t>
  </si>
  <si>
    <t>001-383-135-7318x091</t>
  </si>
  <si>
    <t>Daniel Roberts</t>
  </si>
  <si>
    <t>1513.6000000000001</t>
  </si>
  <si>
    <t>Mark Lopez</t>
  </si>
  <si>
    <t>718 Scott Brook Apt. 569 Hannaborough, PA 28186</t>
  </si>
  <si>
    <t>Kimberly Jackson</t>
  </si>
  <si>
    <t>3345.6000000000004</t>
  </si>
  <si>
    <t>Aaron Nguyen</t>
  </si>
  <si>
    <t>0360 Troy Plaza Matthewfurt, NY 50438</t>
  </si>
  <si>
    <t>951.823.2713</t>
  </si>
  <si>
    <t>David Hamilton</t>
  </si>
  <si>
    <t>Mark Thompson</t>
  </si>
  <si>
    <t>82810 Peterson Cliffs West Jose, WV 07776</t>
  </si>
  <si>
    <t>+1-627-669-1683x374</t>
  </si>
  <si>
    <t>Michele Moyer</t>
  </si>
  <si>
    <t>Jennifer Clarke</t>
  </si>
  <si>
    <t>9317 Mendoza Circle Apt. 698 Wallacemouth, PA 70022</t>
  </si>
  <si>
    <t>001-667-282-0777x08236</t>
  </si>
  <si>
    <t>Douglas Torres</t>
  </si>
  <si>
    <t>577 Michael Roads Apt. 980 Williamport, IL 81763</t>
  </si>
  <si>
    <t>202.042.8723x9311</t>
  </si>
  <si>
    <t>Christopher Wells</t>
  </si>
  <si>
    <t>Paul Bradshaw</t>
  </si>
  <si>
    <t>5497 Brooks Square Patelhaven, MN 88755</t>
  </si>
  <si>
    <t>001-778-557-4537x693</t>
  </si>
  <si>
    <t>Maurice Morgan</t>
  </si>
  <si>
    <t>7199 Christopher Locks Suite 789 Wilsonstad, AK 62191</t>
  </si>
  <si>
    <t>+1-098-664-8272x670</t>
  </si>
  <si>
    <t>Emily Villanueva</t>
  </si>
  <si>
    <t>890.4000000000001</t>
  </si>
  <si>
    <t>Walter Garcia</t>
  </si>
  <si>
    <t>4838 Mario Freeway Lake Daniel, NY 01425</t>
  </si>
  <si>
    <t>Roy Davenport</t>
  </si>
  <si>
    <t>Makayla Harrison</t>
  </si>
  <si>
    <t>88548 Hawkins Overpass Craigville, VA 06973</t>
  </si>
  <si>
    <t>+1-888-874-5597x064</t>
  </si>
  <si>
    <t>Melissa Robinson</t>
  </si>
  <si>
    <t>Glenn Schwartz</t>
  </si>
  <si>
    <t>294 Pennington Springs Suite 432 South Meghan, SC 85010</t>
  </si>
  <si>
    <t>+1-038-470-6536x39832</t>
  </si>
  <si>
    <t>Patricia Dawson</t>
  </si>
  <si>
    <t>Brittney Thompson</t>
  </si>
  <si>
    <t>3531 Rebekah Terrace Paulberg, CA 41306</t>
  </si>
  <si>
    <t>829-186-5707</t>
  </si>
  <si>
    <t>Gina Hunt</t>
  </si>
  <si>
    <t>2955.2000000000003</t>
  </si>
  <si>
    <t>Jesus Blevins</t>
  </si>
  <si>
    <t>70046 Johnson Village Suite 277 Rodriguezburgh, RI 44045</t>
  </si>
  <si>
    <t>615-665-6851x813</t>
  </si>
  <si>
    <t>Devin Smith</t>
  </si>
  <si>
    <t>8562 Lisa Port Davischester, MD 44417</t>
  </si>
  <si>
    <t>570-109-7985x65957</t>
  </si>
  <si>
    <t>Maria Harrison</t>
  </si>
  <si>
    <t>3031.2000000000003</t>
  </si>
  <si>
    <t>Joe Martin</t>
  </si>
  <si>
    <t>373 Hawkins Run Apt. 055 South Patriciabury, SD 75202</t>
  </si>
  <si>
    <t>001-037-461-1429x46116</t>
  </si>
  <si>
    <t>Stephen Robinson</t>
  </si>
  <si>
    <t>738.4000000000001</t>
  </si>
  <si>
    <t>John Lawson</t>
  </si>
  <si>
    <t>USNV Foster FPO AE 05714</t>
  </si>
  <si>
    <t>+1-755-358-4481x36852</t>
  </si>
  <si>
    <t>Melissa Ray</t>
  </si>
  <si>
    <t>1187.6000000000001</t>
  </si>
  <si>
    <t>Terrence Erickson</t>
  </si>
  <si>
    <t>PSC 4275, Box 2902 APO AP 59978</t>
  </si>
  <si>
    <t>+1-553-944-8163x02701</t>
  </si>
  <si>
    <t>Mark Hughes</t>
  </si>
  <si>
    <t>Daniel Harvey</t>
  </si>
  <si>
    <t>0415 Robert Via Apt. 006 Hodgesmouth, NC 77214</t>
  </si>
  <si>
    <t>459.263.9220x38471</t>
  </si>
  <si>
    <t>Sandra Gilbert</t>
  </si>
  <si>
    <t>Randy Roberts</t>
  </si>
  <si>
    <t>822 Norton Trail Suite 518 East Christinaland, NM 90121</t>
  </si>
  <si>
    <t>112-845-9907x607</t>
  </si>
  <si>
    <t>Randall Mendoza</t>
  </si>
  <si>
    <t>Dennis Hawkins</t>
  </si>
  <si>
    <t>904 Reyes Cove South Coreyport, MN 50413</t>
  </si>
  <si>
    <t>995.309.0278x42790</t>
  </si>
  <si>
    <t>Ashley Jennings</t>
  </si>
  <si>
    <t>1163.6000000000001</t>
  </si>
  <si>
    <t>84578 Elizabeth Fields Chanberg, WA 95560</t>
  </si>
  <si>
    <t>767-542-6511</t>
  </si>
  <si>
    <t>Deanna Velez</t>
  </si>
  <si>
    <t>Derrick Shepherd</t>
  </si>
  <si>
    <t>0821 Wendy Parkway Apt. 570 Port Samuelview, CA 22460</t>
  </si>
  <si>
    <t>293.610.4601</t>
  </si>
  <si>
    <t>Michele Miller</t>
  </si>
  <si>
    <t>Kelly Robertson</t>
  </si>
  <si>
    <t>090 Gordon Parks Apt. 938 Port Tracyshire, NE 74113</t>
  </si>
  <si>
    <t>Kimberly Murray</t>
  </si>
  <si>
    <t>Wayne Shaw</t>
  </si>
  <si>
    <t>83963 Taylor Highway Kellyburgh, LA 77142</t>
  </si>
  <si>
    <t>(745)773-3599x1362</t>
  </si>
  <si>
    <t>Jesse Stanley</t>
  </si>
  <si>
    <t>3267.2000000000003</t>
  </si>
  <si>
    <t>Tiffany Kelly</t>
  </si>
  <si>
    <t>639 Joseph Forest Suite 451 Alvarezfort, OH 08085</t>
  </si>
  <si>
    <t>693-245-3252x0776</t>
  </si>
  <si>
    <t>Stacy Smith</t>
  </si>
  <si>
    <t>Lauren Weber</t>
  </si>
  <si>
    <t>Unit 5421 Box 6031 DPO AE 65337</t>
  </si>
  <si>
    <t>(567)844-4846x12107</t>
  </si>
  <si>
    <t>Rodney Jones</t>
  </si>
  <si>
    <t>USS Pugh FPO AA 88249</t>
  </si>
  <si>
    <t>Samantha Morgan</t>
  </si>
  <si>
    <t>5395 Michael Island Port Eric, NJ 31622</t>
  </si>
  <si>
    <t>+1-132-262-3279x85784</t>
  </si>
  <si>
    <t>William Murray</t>
  </si>
  <si>
    <t>Eric Michael</t>
  </si>
  <si>
    <t>939 Michael Grove Suite 077 Lake Matthewtown, MD 71302</t>
  </si>
  <si>
    <t>001-999-774-9044x09316</t>
  </si>
  <si>
    <t>Jay West</t>
  </si>
  <si>
    <t>Bryan Morrow</t>
  </si>
  <si>
    <t>952 Boyd River Lake Ann, FL 30397</t>
  </si>
  <si>
    <t>820-770-0780x369</t>
  </si>
  <si>
    <t>Alfred Smith</t>
  </si>
  <si>
    <t>Mr. Seth Ramirez</t>
  </si>
  <si>
    <t>76430 Heather Ford Port Susanshire, CT 32530</t>
  </si>
  <si>
    <t>001-331-367-1706x58088</t>
  </si>
  <si>
    <t>Diana Mendez</t>
  </si>
  <si>
    <t>5205.200000000001</t>
  </si>
  <si>
    <t>28463 Contreras Fork East Christianhaven, MO 30436</t>
  </si>
  <si>
    <t>Michelle Miller</t>
  </si>
  <si>
    <t>Jodi Schneider</t>
  </si>
  <si>
    <t>81656 Jasmine Forks Suite 230 New Christopherport, IL 77666</t>
  </si>
  <si>
    <t>987-104-8625</t>
  </si>
  <si>
    <t>Thomas Smith</t>
  </si>
  <si>
    <t>Michael Lang</t>
  </si>
  <si>
    <t>Unit 3144 Box 6021 DPO AA 91882</t>
  </si>
  <si>
    <t>Phyllis Smith</t>
  </si>
  <si>
    <t>3175.2000000000003</t>
  </si>
  <si>
    <t>Victor Fox</t>
  </si>
  <si>
    <t>97111 Scott Mountains Suite 231 West Lucas, WV 90471</t>
  </si>
  <si>
    <t>823-845-4510</t>
  </si>
  <si>
    <t>Lori Doyle</t>
  </si>
  <si>
    <t>7187.200000000001</t>
  </si>
  <si>
    <t>Leslie Simmons</t>
  </si>
  <si>
    <t>05442 Carmen Club Suite 994 North Pamelaville, DE 23970</t>
  </si>
  <si>
    <t>Colin Holland</t>
  </si>
  <si>
    <t>Michelle Curtis</t>
  </si>
  <si>
    <t>41290 Green Island Davidberg, FL 30954</t>
  </si>
  <si>
    <t>(075)194-0207x065</t>
  </si>
  <si>
    <t>Melissa Stark</t>
  </si>
  <si>
    <t>William Martinez</t>
  </si>
  <si>
    <t>7110 Larsen Ports Brewerhaven, OR 20743</t>
  </si>
  <si>
    <t>001-988-126-1874x128</t>
  </si>
  <si>
    <t>James Perry</t>
  </si>
  <si>
    <t>Sara Davis</t>
  </si>
  <si>
    <t>117 Dyer Park Suite 659 Perryborough, WY 82053</t>
  </si>
  <si>
    <t>+1-724-706-7762x5979</t>
  </si>
  <si>
    <t>Matthew Kennedy</t>
  </si>
  <si>
    <t>Lawrence Reed</t>
  </si>
  <si>
    <t>Unit 8954 Box 9999 DPO AP 95657</t>
  </si>
  <si>
    <t>003-772-4697x201</t>
  </si>
  <si>
    <t>Thomas Marshall</t>
  </si>
  <si>
    <t>Matthew Lutz</t>
  </si>
  <si>
    <t>5441 Mcintosh Summit Jonestown, AZ 34781</t>
  </si>
  <si>
    <t>Becky Burton</t>
  </si>
  <si>
    <t>359 Sean Island Lake Andrew, UT 96039</t>
  </si>
  <si>
    <t>605.993.4222</t>
  </si>
  <si>
    <t>Anthony Holt</t>
  </si>
  <si>
    <t>Melissa Jones</t>
  </si>
  <si>
    <t>6199 Jessica Neck Apt. 884 Marissaborough, OH 46080</t>
  </si>
  <si>
    <t>535.965.6760</t>
  </si>
  <si>
    <t>Donald Becker</t>
  </si>
  <si>
    <t>Bruce Wright</t>
  </si>
  <si>
    <t>2825 Amanda Estate Hollyview, LA 74741</t>
  </si>
  <si>
    <t>246-885-6421x3715</t>
  </si>
  <si>
    <t>Alicia Miller</t>
  </si>
  <si>
    <t>68241 Paul Ford Chamberstown, KY 31736</t>
  </si>
  <si>
    <t>(251)903-2635x68304</t>
  </si>
  <si>
    <t>Sara Conrad</t>
  </si>
  <si>
    <t>Cheyenne Burton</t>
  </si>
  <si>
    <t>198 Ramos Orchard Montgomeryport, ND 55753</t>
  </si>
  <si>
    <t>+1-251-263-8442x371</t>
  </si>
  <si>
    <t>Dr. Larry Shaw</t>
  </si>
  <si>
    <t>Aaron Brown</t>
  </si>
  <si>
    <t>211 Lee Mission East Maryhaven, MI 15337</t>
  </si>
  <si>
    <t>(864)352-9443</t>
  </si>
  <si>
    <t>Christopher Fleming</t>
  </si>
  <si>
    <t>Connie Summers</t>
  </si>
  <si>
    <t>294 Hutchinson Trail Suite 948 Collinmouth, WI 07222</t>
  </si>
  <si>
    <t>(791)299-1257x9296</t>
  </si>
  <si>
    <t>Christopher Richards</t>
  </si>
  <si>
    <t>David Rojas</t>
  </si>
  <si>
    <t>9925 Anderson Run West Kristinaburgh, GA 30857</t>
  </si>
  <si>
    <t>299.294.4810x25443</t>
  </si>
  <si>
    <t>Todd Church</t>
  </si>
  <si>
    <t>Cynthia Cunningham</t>
  </si>
  <si>
    <t>734 Harris Skyway Lewisland, TX 33329</t>
  </si>
  <si>
    <t>(967)711-2062x807</t>
  </si>
  <si>
    <t>Melissa Moore</t>
  </si>
  <si>
    <t>1816.8000000000002</t>
  </si>
  <si>
    <t>Lisa Morse</t>
  </si>
  <si>
    <t>29872 Andrea View Suite 335 Huntfort, NH 08338</t>
  </si>
  <si>
    <t>001-654-534-8164x826</t>
  </si>
  <si>
    <t>Kenneth Tucker</t>
  </si>
  <si>
    <t>Laurie Carson</t>
  </si>
  <si>
    <t>459 Chelsea Shore Suite 462 Lake Andrea, KY 28173</t>
  </si>
  <si>
    <t>+1-188-067-8320x53023</t>
  </si>
  <si>
    <t>Shelly Wood</t>
  </si>
  <si>
    <t>Ryan Cooke</t>
  </si>
  <si>
    <t>64211 Stephens Vista Gilbertville, IN 70840</t>
  </si>
  <si>
    <t>708.254.1780x169</t>
  </si>
  <si>
    <t>Mr. Gary Stone</t>
  </si>
  <si>
    <t>6154.400000000001</t>
  </si>
  <si>
    <t>Patrick Cannon</t>
  </si>
  <si>
    <t>597 Beasley Way Brownville, KS 16131</t>
  </si>
  <si>
    <t>Jose Lee</t>
  </si>
  <si>
    <t>3353.6000000000004</t>
  </si>
  <si>
    <t>7964 Daniel Dale Sethmouth, MS 86615</t>
  </si>
  <si>
    <t>001-577-871-6826</t>
  </si>
  <si>
    <t>Carrie Shea</t>
  </si>
  <si>
    <t>3721.2000000000003</t>
  </si>
  <si>
    <t>Karen Torres</t>
  </si>
  <si>
    <t>95915 Charles Ridges Apt. 729 Cannonbury, IN 52017</t>
  </si>
  <si>
    <t>494-977-6659x3733</t>
  </si>
  <si>
    <t>Andrew Herrera</t>
  </si>
  <si>
    <t>Jaime Christensen</t>
  </si>
  <si>
    <t>225 Christine Port Tonyaberg, AR 17443</t>
  </si>
  <si>
    <t>Matthew Garcia</t>
  </si>
  <si>
    <t>Darlene Banks</t>
  </si>
  <si>
    <t>USNV Vaughn FPO AE 72217</t>
  </si>
  <si>
    <t>+1-511-167-5102x98969</t>
  </si>
  <si>
    <t>Robert Bowman</t>
  </si>
  <si>
    <t>Matthew Cooper</t>
  </si>
  <si>
    <t>93400 Pittman Brook East Elizabeth, RI 97458</t>
  </si>
  <si>
    <t>894-642-1322x05022</t>
  </si>
  <si>
    <t>Hannah Rosales MD</t>
  </si>
  <si>
    <t>6868.400000000001</t>
  </si>
  <si>
    <t>Rhonda Smith</t>
  </si>
  <si>
    <t>1682 Mitchell Trafficway Emilyborough, NJ 29028</t>
  </si>
  <si>
    <t>291.727.9088x7029</t>
  </si>
  <si>
    <t>Jennifer Hardin</t>
  </si>
  <si>
    <t>Megan Garcia</t>
  </si>
  <si>
    <t>6710 Cruz Run Apt. 280 Port Hannahburgh, DC 42640</t>
  </si>
  <si>
    <t>001-013-575-9373x88506</t>
  </si>
  <si>
    <t>Andrew Hamilton</t>
  </si>
  <si>
    <t>Robert Cole</t>
  </si>
  <si>
    <t>98411 Eric Crossroad Mcdowellburgh, LA 20113</t>
  </si>
  <si>
    <t>001-722-594-0109x52548</t>
  </si>
  <si>
    <t>Wendy Martin</t>
  </si>
  <si>
    <t>Janice Leblanc</t>
  </si>
  <si>
    <t>USNV Brown FPO AP 47655</t>
  </si>
  <si>
    <t>+1-286-348-3341x22462</t>
  </si>
  <si>
    <t>Hannah Peck</t>
  </si>
  <si>
    <t>Tracy Washington</t>
  </si>
  <si>
    <t>PSC 6521, Box 4376 APO AP 31421</t>
  </si>
  <si>
    <t>120.648.4685</t>
  </si>
  <si>
    <t>Benjamin Bowman</t>
  </si>
  <si>
    <t>Zachary Porter</t>
  </si>
  <si>
    <t>6718 Figueroa Forks Apt. 880 Andersonchester, ID 43973</t>
  </si>
  <si>
    <t>024.739.6912x905</t>
  </si>
  <si>
    <t>Kyle Blevins</t>
  </si>
  <si>
    <t>3979.2000000000003</t>
  </si>
  <si>
    <t>Andrew Murphy</t>
  </si>
  <si>
    <t>951 White Pines Apt. 493 West Joanshire, NE 94523</t>
  </si>
  <si>
    <t>079.350.8812x15453</t>
  </si>
  <si>
    <t>Andrew Turner</t>
  </si>
  <si>
    <t>Cynthia Lin</t>
  </si>
  <si>
    <t>070 Jacqueline Plain Crystalview, PA 46355</t>
  </si>
  <si>
    <t>001-499-611-7043x23621</t>
  </si>
  <si>
    <t>Karen Mullins</t>
  </si>
  <si>
    <t>3467.2000000000003</t>
  </si>
  <si>
    <t>Ruth Carter</t>
  </si>
  <si>
    <t>757 Melissa Forges Apt. 718 Carolineshire, MS 31831</t>
  </si>
  <si>
    <t>0934657156</t>
  </si>
  <si>
    <t>Stephanie Gonzalez</t>
  </si>
  <si>
    <t>467.20000000000005</t>
  </si>
  <si>
    <t>Alison Brown</t>
  </si>
  <si>
    <t>7036 Powell Center Apt. 285 Staceyview, TX 26223</t>
  </si>
  <si>
    <t>Vincent Hunt</t>
  </si>
  <si>
    <t>5317.200000000001</t>
  </si>
  <si>
    <t>Thomas Jennings</t>
  </si>
  <si>
    <t>37396 Garcia Common Jayview, OK 03128</t>
  </si>
  <si>
    <t>(331)040-2266</t>
  </si>
  <si>
    <t>Brandon Mcguire</t>
  </si>
  <si>
    <t>Pamela Brown</t>
  </si>
  <si>
    <t>70122 Michael Vista Garrettton, AK 46857</t>
  </si>
  <si>
    <t>262.241.3550x107</t>
  </si>
  <si>
    <t>Charles Collins</t>
  </si>
  <si>
    <t>Kimberly Curtis</t>
  </si>
  <si>
    <t>7040 Lisa Branch Port Briannashire, VA 72992</t>
  </si>
  <si>
    <t>Samantha Weeks</t>
  </si>
  <si>
    <t>Katrina Thomas</t>
  </si>
  <si>
    <t>5571 Jordan Terrace Suite 734 North Jenniferport, DC 55472</t>
  </si>
  <si>
    <t>777.156.9345</t>
  </si>
  <si>
    <t>Natalie Taylor</t>
  </si>
  <si>
    <t>6375 Erin Square Suite 119 North Sabrina, NC 06211</t>
  </si>
  <si>
    <t>202-090-4134x10244</t>
  </si>
  <si>
    <t>Sara Jones</t>
  </si>
  <si>
    <t>6291.200000000001</t>
  </si>
  <si>
    <t>Hailey Bowman</t>
  </si>
  <si>
    <t>4225 Richard Flats Apt. 431 Andrewton, OH 28387</t>
  </si>
  <si>
    <t>427.805.0804x785</t>
  </si>
  <si>
    <t>William Bryan</t>
  </si>
  <si>
    <t>21134 Stevens Harbor Apt. 466 Mossstad, IA 19437</t>
  </si>
  <si>
    <t>(846)907-6303</t>
  </si>
  <si>
    <t>David Medina</t>
  </si>
  <si>
    <t>Sherry Mcdonald</t>
  </si>
  <si>
    <t>5823 Galloway Turnpike Suite 043 North Kimberly, GA 32036</t>
  </si>
  <si>
    <t>(918)161-5959</t>
  </si>
  <si>
    <t>Amber Romero</t>
  </si>
  <si>
    <t>Jessica Marshall</t>
  </si>
  <si>
    <t>6121 Christopher Manors West Connie, CA 12321</t>
  </si>
  <si>
    <t>+1-529-346-2577x58000</t>
  </si>
  <si>
    <t>Crystal Hancock</t>
  </si>
  <si>
    <t>276 Martha Alley West Paula, NC 08293</t>
  </si>
  <si>
    <t>278.726.8137</t>
  </si>
  <si>
    <t>Julie Adams</t>
  </si>
  <si>
    <t>Eric Perry</t>
  </si>
  <si>
    <t>118 James Branch Cameronfurt, WA 72080</t>
  </si>
  <si>
    <t>012-529-2767x25157</t>
  </si>
  <si>
    <t>Melissa Knight</t>
  </si>
  <si>
    <t>Jennifer Atkinson</t>
  </si>
  <si>
    <t>3560 Day Pines Suite 518 Flynnland, MS 90280</t>
  </si>
  <si>
    <t>(503)955-8671x9975</t>
  </si>
  <si>
    <t>Matthew Martin</t>
  </si>
  <si>
    <t>19875 Alex Port Emilystad, AK 82834</t>
  </si>
  <si>
    <t>567-920-4013</t>
  </si>
  <si>
    <t>John Martinez</t>
  </si>
  <si>
    <t>Jodi Ayers</t>
  </si>
  <si>
    <t>Unit 2184 Box 1883 DPO AE 86704</t>
  </si>
  <si>
    <t>(596)946-4373x4203</t>
  </si>
  <si>
    <t>Katherine Dougherty</t>
  </si>
  <si>
    <t>Wendy Hoffman</t>
  </si>
  <si>
    <t>75192 Harold Loaf Apt. 796 North Rogerview, VT 48282</t>
  </si>
  <si>
    <t>346-524-0885</t>
  </si>
  <si>
    <t>Mrs. Suzanne Everett</t>
  </si>
  <si>
    <t>Jonathan Adams</t>
  </si>
  <si>
    <t>48038 Hernandez Island Jeremymouth, ID 70898</t>
  </si>
  <si>
    <t>+1-470-029-3546x8895</t>
  </si>
  <si>
    <t>William Larson</t>
  </si>
  <si>
    <t>Madison Burns</t>
  </si>
  <si>
    <t>2223 Christine Knolls Suite 347 Tylerberg, SD 64244</t>
  </si>
  <si>
    <t>624.742.0632x4748</t>
  </si>
  <si>
    <t>Christine Hayden</t>
  </si>
  <si>
    <t>0089 Williams Mountain Apt. 496 South Normachester, GA 60383</t>
  </si>
  <si>
    <t>+1-423-427-6131x96667</t>
  </si>
  <si>
    <t>Paul Gonzalez</t>
  </si>
  <si>
    <t>Cody Oconnor</t>
  </si>
  <si>
    <t>08944 Moore Crossing North Katherine, NE 54187</t>
  </si>
  <si>
    <t>291-503-9746</t>
  </si>
  <si>
    <t>Kathryn Smith</t>
  </si>
  <si>
    <t>1845.6000000000001</t>
  </si>
  <si>
    <t>Michael Vasquez</t>
  </si>
  <si>
    <t>0670 Hart Mountains Suite 009 Leahmouth, TN 56203</t>
  </si>
  <si>
    <t>+1-105-824-0263x182</t>
  </si>
  <si>
    <t>Carlos Bradford</t>
  </si>
  <si>
    <t>Ryan West</t>
  </si>
  <si>
    <t>434 Perez Station East Seanborough, TX 94390</t>
  </si>
  <si>
    <t>896-391-0829x4964</t>
  </si>
  <si>
    <t>Robert Fox</t>
  </si>
  <si>
    <t>Richard Robinson</t>
  </si>
  <si>
    <t>817 Jessica Lodge Apt. 657 Lake Ryan, TX 34923</t>
  </si>
  <si>
    <t>554.224.1762x26892</t>
  </si>
  <si>
    <t>Kelly Green</t>
  </si>
  <si>
    <t>Kimberly Alvarez</t>
  </si>
  <si>
    <t>6017 Moore Groves North Robert, KY 32931</t>
  </si>
  <si>
    <t>337-495-7319x64131</t>
  </si>
  <si>
    <t>Denise Kelley</t>
  </si>
  <si>
    <t>3771.6000000000004</t>
  </si>
  <si>
    <t>Corey Charles</t>
  </si>
  <si>
    <t>87009 Zimmerman Isle Lake Gabriella, IL 80104</t>
  </si>
  <si>
    <t>Mallory Harris</t>
  </si>
  <si>
    <t>7288.400000000001</t>
  </si>
  <si>
    <t>Lori Davis</t>
  </si>
  <si>
    <t>1000 Delacruz Lake West Jamesmouth, MN 10804</t>
  </si>
  <si>
    <t>001-913-841-1272x6296</t>
  </si>
  <si>
    <t>Timothy Monroe</t>
  </si>
  <si>
    <t>Steven Armstrong</t>
  </si>
  <si>
    <t>238 Michael Haven Suite 107 Smithside, GA 83886</t>
  </si>
  <si>
    <t>001-017-236-1299x02221</t>
  </si>
  <si>
    <t>Mary Hawkins</t>
  </si>
  <si>
    <t>Michael Keller</t>
  </si>
  <si>
    <t>87182 Rivera Wall Suite 527 Bradyfort, PA 01108</t>
  </si>
  <si>
    <t>001-279-128-1120x33305</t>
  </si>
  <si>
    <t>1360.8000000000002</t>
  </si>
  <si>
    <t>Jennifer Mann</t>
  </si>
  <si>
    <t>4874 Jessica Prairie Robertafort, KS 73384</t>
  </si>
  <si>
    <t>406.152.6857x9395</t>
  </si>
  <si>
    <t>Jerome Sanders</t>
  </si>
  <si>
    <t>April Reed</t>
  </si>
  <si>
    <t>088 Aaron Lakes Averytown, MD 29703</t>
  </si>
  <si>
    <t>+1-750-443-6671x8400</t>
  </si>
  <si>
    <t>Jeffrey Watkins</t>
  </si>
  <si>
    <t>74403 Robert Plaza Lake Tinaview, AK 43152</t>
  </si>
  <si>
    <t>(966)096-2825x938</t>
  </si>
  <si>
    <t>Joe Burnett</t>
  </si>
  <si>
    <t>Angela Mccormick</t>
  </si>
  <si>
    <t>0787 White Via Suite 794 Kelleyton, NC 01742</t>
  </si>
  <si>
    <t>+1-940-521-7810x8699</t>
  </si>
  <si>
    <t>Alyssa Burns</t>
  </si>
  <si>
    <t>1695.6000000000001</t>
  </si>
  <si>
    <t>Andrew Harvey</t>
  </si>
  <si>
    <t>88186 Dunn Ranch South Victoriamouth, OH 48806</t>
  </si>
  <si>
    <t>+1-968-121-9950x308</t>
  </si>
  <si>
    <t>Jeffrey Casey</t>
  </si>
  <si>
    <t>3153.6000000000004</t>
  </si>
  <si>
    <t>Victoria Buchanan</t>
  </si>
  <si>
    <t>535 Wood Throughway North Laurenhaven, TN 90916</t>
  </si>
  <si>
    <t>+1-507-063-1276x36314</t>
  </si>
  <si>
    <t>Patrick Gutierrez</t>
  </si>
  <si>
    <t>Tracy Thompson</t>
  </si>
  <si>
    <t>78753 Dylan Expressway Lake Natashaland, NV 36058</t>
  </si>
  <si>
    <t>718-974-7042x90090</t>
  </si>
  <si>
    <t>Eric Mitchell</t>
  </si>
  <si>
    <t>4096 Vasquez Tunnel Suite 617 Snyderside, SD 83919</t>
  </si>
  <si>
    <t>(011)903-3789</t>
  </si>
  <si>
    <t>Spencer Grant</t>
  </si>
  <si>
    <t>Valerie Hanson</t>
  </si>
  <si>
    <t>0127 Long Glen Peterberg, OR 37992</t>
  </si>
  <si>
    <t>Christopher Cox</t>
  </si>
  <si>
    <t>William Chen</t>
  </si>
  <si>
    <t>6521 Rangel Drive Apt. 016 Alexanderport, SD 35954</t>
  </si>
  <si>
    <t>030.766.8419x64632</t>
  </si>
  <si>
    <t>Jerry Collins</t>
  </si>
  <si>
    <t>794.4000000000001</t>
  </si>
  <si>
    <t>Joshua Jones</t>
  </si>
  <si>
    <t>5458 Penny Common Apt. 530 Jacobsside, MT 15088</t>
  </si>
  <si>
    <t>675.446.8498</t>
  </si>
  <si>
    <t>Dylan Brown</t>
  </si>
  <si>
    <t>3427.2000000000003</t>
  </si>
  <si>
    <t>James Webb</t>
  </si>
  <si>
    <t>538 Diana Squares Suite 251 West Danielchester, VT 70003</t>
  </si>
  <si>
    <t>001-919-352-7674x904</t>
  </si>
  <si>
    <t>Jeanne Wallace</t>
  </si>
  <si>
    <t>1979.6000000000001</t>
  </si>
  <si>
    <t>Tracy Good</t>
  </si>
  <si>
    <t>3752 Pena Mountains West Davidfurt, MN 30993</t>
  </si>
  <si>
    <t>001-719-659-2687x455</t>
  </si>
  <si>
    <t>Dr. Jasmine Hernandez MD</t>
  </si>
  <si>
    <t>5821.200000000001</t>
  </si>
  <si>
    <t>Russell Long</t>
  </si>
  <si>
    <t>Unit 9861 Box 1807 DPO AA 98020</t>
  </si>
  <si>
    <t>110-765-8428</t>
  </si>
  <si>
    <t>Benjamin Cooper</t>
  </si>
  <si>
    <t>6582.400000000001</t>
  </si>
  <si>
    <t>171 Leach Village Lake Jessica, VA 76114</t>
  </si>
  <si>
    <t>015.844.8243x05061</t>
  </si>
  <si>
    <t>Samantha Thompson</t>
  </si>
  <si>
    <t>Heather Sanchez</t>
  </si>
  <si>
    <t>029 Morris Orchard Suite 242 Chelseaberg, LA 63704</t>
  </si>
  <si>
    <t>001-466-794-0580x50038</t>
  </si>
  <si>
    <t>Dawn Bennett</t>
  </si>
  <si>
    <t>1123.6000000000001</t>
  </si>
  <si>
    <t>Michelle Ellis</t>
  </si>
  <si>
    <t>12448 Newman Vista Apt. 320 Ramirezmouth, IA 19834</t>
  </si>
  <si>
    <t>018-921-3651</t>
  </si>
  <si>
    <t>Henry Carpenter</t>
  </si>
  <si>
    <t>Adam Werner</t>
  </si>
  <si>
    <t>385 Kim Crescent Apt. 107 Mullenfort, VT 36258</t>
  </si>
  <si>
    <t>(080)740-4524x25733</t>
  </si>
  <si>
    <t>Brian Brown</t>
  </si>
  <si>
    <t>Tara Ingram</t>
  </si>
  <si>
    <t>5082 Gibbs Cliffs Traceyville, NY 15531</t>
  </si>
  <si>
    <t>001-183-349-9116x39263</t>
  </si>
  <si>
    <t>Kyle Graham</t>
  </si>
  <si>
    <t>Casey Cook</t>
  </si>
  <si>
    <t>57469 Conley Square Mcgrathshire, OK 46143</t>
  </si>
  <si>
    <t>+1-525-732-6293x494</t>
  </si>
  <si>
    <t>Matthew Petersen</t>
  </si>
  <si>
    <t>Bradley Davis</t>
  </si>
  <si>
    <t>232 Hansen Vista Apt. 887 Sarahshire, HI 17616</t>
  </si>
  <si>
    <t>257.262.8699x106</t>
  </si>
  <si>
    <t>Catherine Williams</t>
  </si>
  <si>
    <t>3683.2000000000003</t>
  </si>
  <si>
    <t>Heather Riggs</t>
  </si>
  <si>
    <t>39988 Alexis Spur Apt. 692 Holtview, NJ 84070</t>
  </si>
  <si>
    <t>Rachel Mitchell</t>
  </si>
  <si>
    <t>2435.2000000000003</t>
  </si>
  <si>
    <t>Matthew French</t>
  </si>
  <si>
    <t>75697 Francis Hollow Apt. 059 East Dominiquehaven, CT 84130</t>
  </si>
  <si>
    <t>503.777.7411x5819</t>
  </si>
  <si>
    <t>Alan Macdonald</t>
  </si>
  <si>
    <t>Melinda Roberts</t>
  </si>
  <si>
    <t>40556 Valerie Squares Toddburgh, WA 35291</t>
  </si>
  <si>
    <t>0780749727</t>
  </si>
  <si>
    <t>Tracey Bell</t>
  </si>
  <si>
    <t>Sean Smith</t>
  </si>
  <si>
    <t>PSC 5351, Box 5046 APO AP 30533</t>
  </si>
  <si>
    <t>001-100-345-0422</t>
  </si>
  <si>
    <t>Richard Gonzalez</t>
  </si>
  <si>
    <t>David David</t>
  </si>
  <si>
    <t>11816 Oliver Divide Apt. 125 Conradport, WI 85334</t>
  </si>
  <si>
    <t>Jeremy Anderson</t>
  </si>
  <si>
    <t>0965 Edwards Squares Suite 803 South Randallton, DC 68143</t>
  </si>
  <si>
    <t>115-322-5027x8885</t>
  </si>
  <si>
    <t>William Kim</t>
  </si>
  <si>
    <t>Beth Kent</t>
  </si>
  <si>
    <t>49699 Kevin Point Suite 348 North Mauriceside, LA 43213</t>
  </si>
  <si>
    <t>Johnathan Reynolds</t>
  </si>
  <si>
    <t>Dr. Betty Peck</t>
  </si>
  <si>
    <t>5877 Thompson Ridge West Melaniebury, WI 95119</t>
  </si>
  <si>
    <t>001-408-331-7717x449</t>
  </si>
  <si>
    <t>Melinda Delgado</t>
  </si>
  <si>
    <t>Andrew Scott</t>
  </si>
  <si>
    <t>63267 Melanie Neck Suite 608 Port Craigfurt, DC 34304</t>
  </si>
  <si>
    <t>001-365-291-1985</t>
  </si>
  <si>
    <t>Paul Rose</t>
  </si>
  <si>
    <t>Donald Foster</t>
  </si>
  <si>
    <t>772 Sandra Bridge Suite 644 East Kimberly, NV 28889</t>
  </si>
  <si>
    <t>(916)875-9781x88331</t>
  </si>
  <si>
    <t>50213 Tiffany Brook South Meghan, LA 14538</t>
  </si>
  <si>
    <t>486.764.9407x529</t>
  </si>
  <si>
    <t>Hannah Wagner</t>
  </si>
  <si>
    <t>2815.2000000000003</t>
  </si>
  <si>
    <t>Troy Brown</t>
  </si>
  <si>
    <t>5539 Alex Spring West Joseph, OR 41605</t>
  </si>
  <si>
    <t>+1-802-947-2613x630</t>
  </si>
  <si>
    <t>Christine Randolph</t>
  </si>
  <si>
    <t>117 Russell Drive Debrabury, NH 60118</t>
  </si>
  <si>
    <t>705-341-3334</t>
  </si>
  <si>
    <t>Jessica Roberts</t>
  </si>
  <si>
    <t>Douglas Turner</t>
  </si>
  <si>
    <t>729 Rodney Village Brownbury, MS 88972</t>
  </si>
  <si>
    <t>001-001-177-5334</t>
  </si>
  <si>
    <t>Patrick Morris</t>
  </si>
  <si>
    <t>481 Hailey Lodge Apt. 881 South Jamie, OK 62803</t>
  </si>
  <si>
    <t>+1-221-384-4649x6529</t>
  </si>
  <si>
    <t>Andrea Robles</t>
  </si>
  <si>
    <t>Chad Scott</t>
  </si>
  <si>
    <t>04100 Garcia Isle New Richardchester, KY 76072</t>
  </si>
  <si>
    <t>John Campbell</t>
  </si>
  <si>
    <t>Julia Larson</t>
  </si>
  <si>
    <t>4144 Maria Port Suite 335 Jacksonborough, KY 09295</t>
  </si>
  <si>
    <t>001-197-283-4432x45767</t>
  </si>
  <si>
    <t>Shannon Rivera</t>
  </si>
  <si>
    <t>5779.200000000001</t>
  </si>
  <si>
    <t>Unit 0026 Box 3512 DPO AE 91404</t>
  </si>
  <si>
    <t>Jackie Stanley</t>
  </si>
  <si>
    <t>1004.8000000000001</t>
  </si>
  <si>
    <t>Ryan Hansen</t>
  </si>
  <si>
    <t>012 Williams Turnpike South Aaron, AL 18513</t>
  </si>
  <si>
    <t>426.910.0621x60299</t>
  </si>
  <si>
    <t>Dr. Jordan Ward</t>
  </si>
  <si>
    <t>5334.400000000001</t>
  </si>
  <si>
    <t>Christopher Combs</t>
  </si>
  <si>
    <t>2885 Baker Prairie Apt. 313 Port Bradborough, LA 14589</t>
  </si>
  <si>
    <t>Denise Taylor</t>
  </si>
  <si>
    <t>Ronald Hogan</t>
  </si>
  <si>
    <t>01261 Rebecca Views Apt. 296 South Ashley, PA 12118</t>
  </si>
  <si>
    <t>324-329-7461x02518</t>
  </si>
  <si>
    <t>Kevin Turner</t>
  </si>
  <si>
    <t>355.20000000000005</t>
  </si>
  <si>
    <t>Hannah Garcia</t>
  </si>
  <si>
    <t>528 Hannah Lodge Port Ronaldshire, FL 34493</t>
  </si>
  <si>
    <t>269.362.9503x863</t>
  </si>
  <si>
    <t>Joshua Fuller</t>
  </si>
  <si>
    <t>Jennifer Wilson</t>
  </si>
  <si>
    <t>22475 Morales Avenue Francoport, NM 78258</t>
  </si>
  <si>
    <t>Jennifer Hanson</t>
  </si>
  <si>
    <t>Jeff Garcia</t>
  </si>
  <si>
    <t>46880 Short Ridge Apt. 338 Micheleland, AK 81905</t>
  </si>
  <si>
    <t>389-983-0118x33408</t>
  </si>
  <si>
    <t>Andrew Gutierrez</t>
  </si>
  <si>
    <t>Timothy Price</t>
  </si>
  <si>
    <t>20070 Ashley Mountain East Christine, MT 54451</t>
  </si>
  <si>
    <t>437-259-4594x0731</t>
  </si>
  <si>
    <t>Joshua Nelson</t>
  </si>
  <si>
    <t>Ashley Carr</t>
  </si>
  <si>
    <t>25782 Samantha Unions Suite 553 North Laurenshire, NE 21423</t>
  </si>
  <si>
    <t>916-916-0601</t>
  </si>
  <si>
    <t>Jessica Sullivan</t>
  </si>
  <si>
    <t>1740.8000000000002</t>
  </si>
  <si>
    <t>Robert Fernandez</t>
  </si>
  <si>
    <t>188 Curtis Circles Suite 126 Port Scott, VT 98296</t>
  </si>
  <si>
    <t>204.223.6826</t>
  </si>
  <si>
    <t>Robert Mcfarland</t>
  </si>
  <si>
    <t>Tommy Jenkins</t>
  </si>
  <si>
    <t>0586 Ware Extension Apt. 193 Sheilaville, IA 21148</t>
  </si>
  <si>
    <t>(234)842-1502</t>
  </si>
  <si>
    <t>Chelsea Shannon</t>
  </si>
  <si>
    <t>622.8000000000001</t>
  </si>
  <si>
    <t>Kim Hall</t>
  </si>
  <si>
    <t>3395 Berry Plains Suite 376 East Danielborough, IA 60044</t>
  </si>
  <si>
    <t>001-673-990-7162</t>
  </si>
  <si>
    <t>292.40000000000003</t>
  </si>
  <si>
    <t>Mary Adams</t>
  </si>
  <si>
    <t>16971 Cannon Club Stevenport, OR 44770</t>
  </si>
  <si>
    <t>428.680.2379x818</t>
  </si>
  <si>
    <t>Christopher Murphy</t>
  </si>
  <si>
    <t>435 Mike Orchard Brandonville, NM 69691</t>
  </si>
  <si>
    <t>001-862-758-8504</t>
  </si>
  <si>
    <t>David Knapp</t>
  </si>
  <si>
    <t>Terri Hubbard</t>
  </si>
  <si>
    <t>65990 Douglas Lights Suite 914 Williamshaven, NE 92519</t>
  </si>
  <si>
    <t>424.398.2085</t>
  </si>
  <si>
    <t>Samantha Garcia</t>
  </si>
  <si>
    <t>660.8000000000001</t>
  </si>
  <si>
    <t>Molly Williams</t>
  </si>
  <si>
    <t>628 Larson Well Suite 821 East Adrianaside, MN 07092</t>
  </si>
  <si>
    <t>398-085-3532x120</t>
  </si>
  <si>
    <t>Terri Lamb</t>
  </si>
  <si>
    <t>James Raymond</t>
  </si>
  <si>
    <t>PSC 3493, Box 3466 APO AE 55239</t>
  </si>
  <si>
    <t>471-428-3841x46450</t>
  </si>
  <si>
    <t>Mary Perez</t>
  </si>
  <si>
    <t>934 Martin Inlet Alyssaburgh, WA 85592</t>
  </si>
  <si>
    <t>619-406-6727x1926</t>
  </si>
  <si>
    <t>James Fox</t>
  </si>
  <si>
    <t>3151.2000000000003</t>
  </si>
  <si>
    <t>Frank Jones</t>
  </si>
  <si>
    <t>1521 Lopez Curve Emilyland, DE 98643</t>
  </si>
  <si>
    <t>966-959-0330</t>
  </si>
  <si>
    <t>Morgan Weaver</t>
  </si>
  <si>
    <t>James Oconnell</t>
  </si>
  <si>
    <t>6689 Torres View Brettside, MI 01324</t>
  </si>
  <si>
    <t>(030)404-0367</t>
  </si>
  <si>
    <t>Joseph Sexton</t>
  </si>
  <si>
    <t>892.8000000000001</t>
  </si>
  <si>
    <t>Dustin Carroll</t>
  </si>
  <si>
    <t>34515 Michele Prairie Ryanland, OR 54030</t>
  </si>
  <si>
    <t>Jennifer Jarvis</t>
  </si>
  <si>
    <t>Travis Watts</t>
  </si>
  <si>
    <t>72123 Thomas Falls Garciamouth, DC 14294</t>
  </si>
  <si>
    <t>(221)506-2347x249</t>
  </si>
  <si>
    <t>David Spears</t>
  </si>
  <si>
    <t>Beverly Brooks</t>
  </si>
  <si>
    <t>34651 Shawn Ramp East Lindsayfort, WY 69631</t>
  </si>
  <si>
    <t>+1-916-921-6513x788</t>
  </si>
  <si>
    <t>Elizabeth Sharp</t>
  </si>
  <si>
    <t>3177.6000000000004</t>
  </si>
  <si>
    <t>Dr. Sherry Harris</t>
  </si>
  <si>
    <t>26605 Fox Overpass Suite 749 Jessicachester, AZ 98120</t>
  </si>
  <si>
    <t>+1-809-718-6146x70427</t>
  </si>
  <si>
    <t>Danielle Wilson</t>
  </si>
  <si>
    <t>Kevin Huff</t>
  </si>
  <si>
    <t>2191 Justin Land Apt. 588 Port Kristina, CO 11141</t>
  </si>
  <si>
    <t>001-451-787-9262</t>
  </si>
  <si>
    <t>Eric Roberts</t>
  </si>
  <si>
    <t>Brian Alvarado</t>
  </si>
  <si>
    <t>84234 Ariana Centers Davisland, VT 39978</t>
  </si>
  <si>
    <t>223.782.6715x5576</t>
  </si>
  <si>
    <t>Pamela Dougherty</t>
  </si>
  <si>
    <t>756.8000000000001</t>
  </si>
  <si>
    <t>Tanner Medina</t>
  </si>
  <si>
    <t>7677 Antonio Roads Port Jillbury, ME 31429</t>
  </si>
  <si>
    <t>(309)330-8535x55356</t>
  </si>
  <si>
    <t>Edward Murray</t>
  </si>
  <si>
    <t>294 Adam Spurs Apt. 458 Port Ronnie, MD 06072</t>
  </si>
  <si>
    <t>Olivia Young</t>
  </si>
  <si>
    <t>Amber King</t>
  </si>
  <si>
    <t>56087 David Corner East Nicholasville, NJ 57712</t>
  </si>
  <si>
    <t>650.981.7570</t>
  </si>
  <si>
    <t>Patrick Jackson</t>
  </si>
  <si>
    <t>Corey Ross</t>
  </si>
  <si>
    <t>02393 Kayla Turnpike Apt. 862 Dianaborough, DC 52527</t>
  </si>
  <si>
    <t>0350850566</t>
  </si>
  <si>
    <t>Ronald Hammond</t>
  </si>
  <si>
    <t>722 Brian Dale Marilynchester, KS 88154</t>
  </si>
  <si>
    <t>Jodi Peck</t>
  </si>
  <si>
    <t>1637.6000000000001</t>
  </si>
  <si>
    <t>Bobby Merritt</t>
  </si>
  <si>
    <t>559 Melinda Drives Suite 787 East Carolmouth, AR 85755</t>
  </si>
  <si>
    <t>(566)802-4063x582</t>
  </si>
  <si>
    <t>Shawn White</t>
  </si>
  <si>
    <t>Samantha Juarez</t>
  </si>
  <si>
    <t>307 Nicholas Cape Suite 050 East Billyhaven, AR 96120</t>
  </si>
  <si>
    <t>Billy Wilson</t>
  </si>
  <si>
    <t>Claudia Strong</t>
  </si>
  <si>
    <t>1507 Burnett Wells Suite 714 West Kelly, PA 72131</t>
  </si>
  <si>
    <t>134-932-5234</t>
  </si>
  <si>
    <t>Craig White</t>
  </si>
  <si>
    <t>Theresa Baker</t>
  </si>
  <si>
    <t>4610 Frank Gateway Suite 452 South Audrey, IN 35810</t>
  </si>
  <si>
    <t>(081)810-4329</t>
  </si>
  <si>
    <t>Michael Stephens</t>
  </si>
  <si>
    <t>Diana Kirby</t>
  </si>
  <si>
    <t>21983 Jacobson Canyon Apt. 505 North Peter, MT 93386</t>
  </si>
  <si>
    <t>608-155-7569x60221</t>
  </si>
  <si>
    <t>Edward Morgan</t>
  </si>
  <si>
    <t>Brandi Thomas</t>
  </si>
  <si>
    <t>845 Cole Bridge Davidmouth, NY 51033</t>
  </si>
  <si>
    <t>Laura Hunter</t>
  </si>
  <si>
    <t>Tanner Sanchez</t>
  </si>
  <si>
    <t>860 Melinda Course Suite 930 Lake Timothybury, MN 66677</t>
  </si>
  <si>
    <t>Dr. Ashley Clark DVM</t>
  </si>
  <si>
    <t>USCGC Oneill FPO AA 68901</t>
  </si>
  <si>
    <t>(459)460-9517</t>
  </si>
  <si>
    <t>Mark Berry</t>
  </si>
  <si>
    <t>820.8000000000001</t>
  </si>
  <si>
    <t>Douglas Nolan</t>
  </si>
  <si>
    <t>47049 Cindy Meadows Apt. 837 Port Rachaeltown, HI 58801</t>
  </si>
  <si>
    <t>448.516.3648x1043</t>
  </si>
  <si>
    <t>Gabriel Wright</t>
  </si>
  <si>
    <t>Christopher Townsend</t>
  </si>
  <si>
    <t>96305 David Radial South Johnview, NM 45169</t>
  </si>
  <si>
    <t>001-033-631-8181</t>
  </si>
  <si>
    <t>Matthew Cooke</t>
  </si>
  <si>
    <t>4494.400000000001</t>
  </si>
  <si>
    <t>Nicholas Barry</t>
  </si>
  <si>
    <t>38370 Nichols Mission Apt. 228 East Luismouth, UT 67739</t>
  </si>
  <si>
    <t>(687)228-5100</t>
  </si>
  <si>
    <t>Logan Hernandez</t>
  </si>
  <si>
    <t>Crystal Mcguire</t>
  </si>
  <si>
    <t>58593 Huffman Track Port Lisa, GA 46499</t>
  </si>
  <si>
    <t>001-876-986-4790x17083</t>
  </si>
  <si>
    <t>Alexa Riddle</t>
  </si>
  <si>
    <t>Kyle Harrington</t>
  </si>
  <si>
    <t>69659 Williams Plain Apt. 053 Jennaview, AR 58065</t>
  </si>
  <si>
    <t>+1-260-591-7348x0470</t>
  </si>
  <si>
    <t>Philip Garcia</t>
  </si>
  <si>
    <t>Jaime Jordan</t>
  </si>
  <si>
    <t>88517 Charles Greens Apt. 953 Andersonside, WA 37483</t>
  </si>
  <si>
    <t>342-037-0384</t>
  </si>
  <si>
    <t>Brittany Jones</t>
  </si>
  <si>
    <t>Travis Hendrix</t>
  </si>
  <si>
    <t>09803 Melissa Route Suite 780 East Josephbury, PA 61845</t>
  </si>
  <si>
    <t>+1-588-799-3582x3979</t>
  </si>
  <si>
    <t>James Wilson</t>
  </si>
  <si>
    <t>Keith Stephens</t>
  </si>
  <si>
    <t>29704 Smith Roads Apt. 157 Brownside, NV 95208</t>
  </si>
  <si>
    <t>738-387-2196</t>
  </si>
  <si>
    <t>Nicole Reyes</t>
  </si>
  <si>
    <t>Robert Simpson</t>
  </si>
  <si>
    <t>685 Dawson Road Jessicatown, MD 10403</t>
  </si>
  <si>
    <t>Hannah Bell</t>
  </si>
  <si>
    <t>Bryce Smith</t>
  </si>
  <si>
    <t>976 Nichols Bridge Apt. 400 New Jennifer, IN 85293</t>
  </si>
  <si>
    <t>581.589.2474x5285</t>
  </si>
  <si>
    <t>Ian Luna</t>
  </si>
  <si>
    <t>Anthony Stafford</t>
  </si>
  <si>
    <t>4697 Barnett Lodge Apt. 323 Mccarthymouth, WI 90543</t>
  </si>
  <si>
    <t>714-192-2395</t>
  </si>
  <si>
    <t>Nicholas Davis</t>
  </si>
  <si>
    <t>Natalie Morgan</t>
  </si>
  <si>
    <t>534 Kaufman Streets Humphreyshire, AZ 72557</t>
  </si>
  <si>
    <t>Bradley Manning</t>
  </si>
  <si>
    <t>Nathan Gibson</t>
  </si>
  <si>
    <t>075 Brenda Port Apt. 835 Lake Nicholashaven, LA 15669</t>
  </si>
  <si>
    <t>001-322-281-4888x35839</t>
  </si>
  <si>
    <t>Kimberly Huff</t>
  </si>
  <si>
    <t>Brett Riley</t>
  </si>
  <si>
    <t>Unit 4164 Box 2503 DPO AE 89230</t>
  </si>
  <si>
    <t>486-648-0564</t>
  </si>
  <si>
    <t>Karen Watson</t>
  </si>
  <si>
    <t>Jaime Edwards</t>
  </si>
  <si>
    <t>5610 Perez Ferry Suite 345 Wesleyville, ID 02466</t>
  </si>
  <si>
    <t>(943)341-1978x9680</t>
  </si>
  <si>
    <t>Shirley Smith</t>
  </si>
  <si>
    <t>Robert Price</t>
  </si>
  <si>
    <t>2537 Hogan Alley Suite 978 East Christineside, DE 18077</t>
  </si>
  <si>
    <t>+1-796-084-7819x5903</t>
  </si>
  <si>
    <t>Charles Wilson</t>
  </si>
  <si>
    <t>Haley Stark</t>
  </si>
  <si>
    <t>40967 White Stream Lake Davidborough, CO 09372</t>
  </si>
  <si>
    <t>204-963-5294x438</t>
  </si>
  <si>
    <t>James Carson</t>
  </si>
  <si>
    <t>14028 Butler Squares North Alexisshire, AL 09004</t>
  </si>
  <si>
    <t>001-903-085-5681x770</t>
  </si>
  <si>
    <t>Selena Rodriguez</t>
  </si>
  <si>
    <t>Daniel Campos</t>
  </si>
  <si>
    <t>902 James Ridge Suite 593 East Jennifer, FL 26621</t>
  </si>
  <si>
    <t>+1-206-090-1646x628</t>
  </si>
  <si>
    <t>Mary Nichols</t>
  </si>
  <si>
    <t>2921.6000000000004</t>
  </si>
  <si>
    <t>Jane Logan</t>
  </si>
  <si>
    <t>01909 Collin Fort Suite 552 Port Catherineberg, WV 82896</t>
  </si>
  <si>
    <t>+1-511-924-6523x78038</t>
  </si>
  <si>
    <t>Jeffrey Guerra</t>
  </si>
  <si>
    <t>Ashley Ayala</t>
  </si>
  <si>
    <t>189 Williams Ferry Suite 125 South Travis, AZ 47053</t>
  </si>
  <si>
    <t>895.740.1723</t>
  </si>
  <si>
    <t>Sherry Yates</t>
  </si>
  <si>
    <t>Holly Adams</t>
  </si>
  <si>
    <t>9982 Harris Circles Lake Justin, WI 30949</t>
  </si>
  <si>
    <t>461.314.4408</t>
  </si>
  <si>
    <t>Roy Blair</t>
  </si>
  <si>
    <t>Donna Haley</t>
  </si>
  <si>
    <t>84152 Aaron Springs Port Janetmouth, CO 61232</t>
  </si>
  <si>
    <t>001-897-801-9289x798</t>
  </si>
  <si>
    <t>Zachary Melendez</t>
  </si>
  <si>
    <t>3189.6000000000004</t>
  </si>
  <si>
    <t>Samantha Jones</t>
  </si>
  <si>
    <t>0046 Christopher Prairie Schwartzmouth, NV 41190</t>
  </si>
  <si>
    <t>001-848-889-5194x0281</t>
  </si>
  <si>
    <t>Erin Thomas</t>
  </si>
  <si>
    <t>Mary Fisher</t>
  </si>
  <si>
    <t>861 Marks Plains New Veronica, ME 25654</t>
  </si>
  <si>
    <t>Harry Herring</t>
  </si>
  <si>
    <t>Kathryn Martin</t>
  </si>
  <si>
    <t>PSC 7411, Box 9594 APO AE 88035</t>
  </si>
  <si>
    <t>229.942.1229</t>
  </si>
  <si>
    <t>Matthew Sloan</t>
  </si>
  <si>
    <t>Terri Oneill</t>
  </si>
  <si>
    <t>905 Schultz Expressway Apt. 848 Loganside, PA 74821</t>
  </si>
  <si>
    <t>(203)144-1329</t>
  </si>
  <si>
    <t>Melanie Munoz</t>
  </si>
  <si>
    <t>Ethan Charles</t>
  </si>
  <si>
    <t>2927 Hall View Mclaughlinton, TX 18797</t>
  </si>
  <si>
    <t>(596)137-0488x79433</t>
  </si>
  <si>
    <t>Olivia Ellis</t>
  </si>
  <si>
    <t>Colleen Lopez</t>
  </si>
  <si>
    <t>3646 Johnathan Ways Suite 340 New Amandaview, AL 33754</t>
  </si>
  <si>
    <t>088.704.0920</t>
  </si>
  <si>
    <t>Monique Webster</t>
  </si>
  <si>
    <t>Frank House</t>
  </si>
  <si>
    <t>1782 Estes Drive Suite 914 New Lisa, RI 41589</t>
  </si>
  <si>
    <t>255-888-4025</t>
  </si>
  <si>
    <t>Thomas Boyd</t>
  </si>
  <si>
    <t>Cynthia Jones</t>
  </si>
  <si>
    <t>5767 Jones Pass Suite 970 Port Kaylaport, IA 33880</t>
  </si>
  <si>
    <t>914.359.0560x686</t>
  </si>
  <si>
    <t>Michael Mcgrath</t>
  </si>
  <si>
    <t>John Myers</t>
  </si>
  <si>
    <t>372 Cynthia Walk Port Tiffany, MO 73795</t>
  </si>
  <si>
    <t>786.765.0043x6728</t>
  </si>
  <si>
    <t>Alexis Garza</t>
  </si>
  <si>
    <t>808 Jonathan Trail Suttonborough, ID 02695</t>
  </si>
  <si>
    <t>(122)210-3235x96134</t>
  </si>
  <si>
    <t>Kevin Davis</t>
  </si>
  <si>
    <t>Joseph Grant</t>
  </si>
  <si>
    <t>PSC 5800, Box 0423 APO AE 34140</t>
  </si>
  <si>
    <t>001-457-953-1821x8514</t>
  </si>
  <si>
    <t>Richard Arnold</t>
  </si>
  <si>
    <t>Jonathan Berry MD</t>
  </si>
  <si>
    <t>7539 Mary Island Suite 278 Martinhaven, NM 19413</t>
  </si>
  <si>
    <t>780-990-5463x41593</t>
  </si>
  <si>
    <t>Amy Torres</t>
  </si>
  <si>
    <t>Anthony Pugh</t>
  </si>
  <si>
    <t>181 James Burg Apt. 242 Dunnstad, NY 44456</t>
  </si>
  <si>
    <t>515.386.5991</t>
  </si>
  <si>
    <t>Claudia Nelson</t>
  </si>
  <si>
    <t>1035.6000000000001</t>
  </si>
  <si>
    <t>Alyssa Brandt</t>
  </si>
  <si>
    <t>8318 Tracy Light East Alejandra, CO 83469</t>
  </si>
  <si>
    <t>Allison Cardenas</t>
  </si>
  <si>
    <t>1784.8000000000002</t>
  </si>
  <si>
    <t>Gina Watts</t>
  </si>
  <si>
    <t>64446 Jade Orchard Apt. 586 South Amystad, VA 37101</t>
  </si>
  <si>
    <t>001-561-401-0988x598</t>
  </si>
  <si>
    <t>Kristi Smith</t>
  </si>
  <si>
    <t>4015.2000000000003</t>
  </si>
  <si>
    <t>Michael Wilson</t>
  </si>
  <si>
    <t>895 Ronald Lodge Suite 073 Ashleymouth, MO 33327</t>
  </si>
  <si>
    <t>886.627.3171x6385</t>
  </si>
  <si>
    <t>Catherine Raymond</t>
  </si>
  <si>
    <t>53502 Benson Ville Patrickfort, CO 17794</t>
  </si>
  <si>
    <t>Christine Tyler</t>
  </si>
  <si>
    <t>Patrick Rodriguez</t>
  </si>
  <si>
    <t>6243 Rebecca Crest Apt. 840 Taylorburgh, DC 83735</t>
  </si>
  <si>
    <t>+1-495-567-7101x87951</t>
  </si>
  <si>
    <t>Jennifer Tran</t>
  </si>
  <si>
    <t>Jonathan Kelly</t>
  </si>
  <si>
    <t>35803 Jessica Mount Apt. 398 Port Dale, LA 27510</t>
  </si>
  <si>
    <t>(751)587-6955x744</t>
  </si>
  <si>
    <t>Jennifer Guzman</t>
  </si>
  <si>
    <t>Cassandra Schroeder</t>
  </si>
  <si>
    <t>02737 Heather Island Apt. 268 Pennybury, DC 85699</t>
  </si>
  <si>
    <t>504-087-6403x85999</t>
  </si>
  <si>
    <t>Gregory Jenkins</t>
  </si>
  <si>
    <t>Rhonda Lopez</t>
  </si>
  <si>
    <t>9210 Moses Radial Lukechester, MN 18767</t>
  </si>
  <si>
    <t>001-207-146-8117x8278</t>
  </si>
  <si>
    <t>Brandon Williams</t>
  </si>
  <si>
    <t>7386.400000000001</t>
  </si>
  <si>
    <t>14971 Gibson Fields Apt. 571 Lake Jefferyhaven, WV 05039</t>
  </si>
  <si>
    <t>0763436372</t>
  </si>
  <si>
    <t>Jennifer Crawford</t>
  </si>
  <si>
    <t>897 Suzanne Station North Gregory, VT 22890</t>
  </si>
  <si>
    <t>281.570.0101</t>
  </si>
  <si>
    <t>James Wallace</t>
  </si>
  <si>
    <t>2455.2000000000003</t>
  </si>
  <si>
    <t>Gail Ferguson</t>
  </si>
  <si>
    <t>23986 Wells Walks North Aprilberg, MS 28659</t>
  </si>
  <si>
    <t>(646)736-4181x39997</t>
  </si>
  <si>
    <t>Robert Kelly</t>
  </si>
  <si>
    <t>462.40000000000003</t>
  </si>
  <si>
    <t>Kayla Castillo</t>
  </si>
  <si>
    <t>2501 Keith Orchard Melanieside, NV 11051</t>
  </si>
  <si>
    <t>001-351-708-0253x603</t>
  </si>
  <si>
    <t>Beth Lyons</t>
  </si>
  <si>
    <t>7372.400000000001</t>
  </si>
  <si>
    <t>Jim Benjamin</t>
  </si>
  <si>
    <t>98441 Taylor Flats Apt. 042 Austinmouth, LA 36890</t>
  </si>
  <si>
    <t>(621)991-0338x2920</t>
  </si>
  <si>
    <t>Ashley Hahn</t>
  </si>
  <si>
    <t>Joyce Flynn</t>
  </si>
  <si>
    <t>77354 Gonzalez Landing West Jeremy, WA 37081</t>
  </si>
  <si>
    <t>(769)648-1083</t>
  </si>
  <si>
    <t>Stacy Cunningham</t>
  </si>
  <si>
    <t>Betty Munoz</t>
  </si>
  <si>
    <t>50337 Stephanie Route Apt. 606 South Brendan, MI 10986</t>
  </si>
  <si>
    <t>501-281-6789x927</t>
  </si>
  <si>
    <t>Anthony Hernandez</t>
  </si>
  <si>
    <t>Lori Hammond</t>
  </si>
  <si>
    <t>4902 Krista Circles Andrewton, AZ 70250</t>
  </si>
  <si>
    <t>025-568-5400x18625</t>
  </si>
  <si>
    <t>Michael Lowe</t>
  </si>
  <si>
    <t>1552.8000000000002</t>
  </si>
  <si>
    <t>Robert Taylor</t>
  </si>
  <si>
    <t>269 Berry Canyon Yatesbury, AZ 23542</t>
  </si>
  <si>
    <t>+1-340-818-7063x167</t>
  </si>
  <si>
    <t>Christopher Moore</t>
  </si>
  <si>
    <t>696.8000000000001</t>
  </si>
  <si>
    <t>Jordan Byrd</t>
  </si>
  <si>
    <t>6163 Patterson Via Munozmouth, OH 29486</t>
  </si>
  <si>
    <t>591-088-4784</t>
  </si>
  <si>
    <t>Jesse Hurley</t>
  </si>
  <si>
    <t>Lori Pierce</t>
  </si>
  <si>
    <t>8496 Briggs Extensions Loweland, NC 01519</t>
  </si>
  <si>
    <t>001-212-252-9265x198</t>
  </si>
  <si>
    <t>Nancy Smith</t>
  </si>
  <si>
    <t>Robert Welch</t>
  </si>
  <si>
    <t>450 Richard Cape Port Robert, IL 34931</t>
  </si>
  <si>
    <t>(120)141-8233</t>
  </si>
  <si>
    <t>Andre Thompson</t>
  </si>
  <si>
    <t>996 Miranda Trafficway New Tonya, MS 02778</t>
  </si>
  <si>
    <t>001-782-403-1130</t>
  </si>
  <si>
    <t>Jose Smith</t>
  </si>
  <si>
    <t>Philip Murray</t>
  </si>
  <si>
    <t>USS Vega FPO AE 50100</t>
  </si>
  <si>
    <t>(736)495-0430</t>
  </si>
  <si>
    <t>Billy Peterson</t>
  </si>
  <si>
    <t>Kayla Lewis</t>
  </si>
  <si>
    <t>01943 Moody Estate Apt. 637 East April, DE 14995</t>
  </si>
  <si>
    <t>439-957-3273</t>
  </si>
  <si>
    <t>Brandon Baker</t>
  </si>
  <si>
    <t>Tammy Mendoza</t>
  </si>
  <si>
    <t>431 Lisa Cove Tannerstad, NH 61731</t>
  </si>
  <si>
    <t>001-512-700-1864x14123</t>
  </si>
  <si>
    <t>Thomas Sanders</t>
  </si>
  <si>
    <t>Lori Fox</t>
  </si>
  <si>
    <t>75210 Kimberly Mill North Nicholas, HI 67851</t>
  </si>
  <si>
    <t>057.613.3922</t>
  </si>
  <si>
    <t>Benjamin Simmons</t>
  </si>
  <si>
    <t>Glen Shaw</t>
  </si>
  <si>
    <t>341 Jessica Trail Apt. 446 Richmondmouth, AR 25386</t>
  </si>
  <si>
    <t>001-985-768-3937x43367</t>
  </si>
  <si>
    <t>Lisa Love</t>
  </si>
  <si>
    <t>538 Benjamin Lake Williamsburgh, VA 85967</t>
  </si>
  <si>
    <t>304.675.9925x0673</t>
  </si>
  <si>
    <t>Brent Watkins</t>
  </si>
  <si>
    <t>1848.8000000000002</t>
  </si>
  <si>
    <t>Debra Ponce</t>
  </si>
  <si>
    <t>469 Lee Mount Apt. 611 Lake Catherine, KY 59570</t>
  </si>
  <si>
    <t>001-522-342-3676x473</t>
  </si>
  <si>
    <t>Regina Pratt</t>
  </si>
  <si>
    <t>Misty Collins</t>
  </si>
  <si>
    <t>3392 Johnson Port Collinsfort, UT 11859</t>
  </si>
  <si>
    <t>(482)730-4173</t>
  </si>
  <si>
    <t>Todd Owens</t>
  </si>
  <si>
    <t>Paul Davis</t>
  </si>
  <si>
    <t>10433 Hudson Knoll Suite 645 Nortonborough, NE 02617</t>
  </si>
  <si>
    <t>617.168.5948x0445</t>
  </si>
  <si>
    <t>Robert Bailey</t>
  </si>
  <si>
    <t>8620.800000000001</t>
  </si>
  <si>
    <t>Joseph Walker</t>
  </si>
  <si>
    <t>32846 Woodard Extension Aprilville, AR 31400</t>
  </si>
  <si>
    <t>Erik Lopez</t>
  </si>
  <si>
    <t>62202 Aaron Rapid Suite 858 Leeville, AK 83150</t>
  </si>
  <si>
    <t>Charles Dean</t>
  </si>
  <si>
    <t>Michaela Villarreal</t>
  </si>
  <si>
    <t>301 Michael Branch West Richardfort, KS 88029</t>
  </si>
  <si>
    <t>401.239.0117x61383</t>
  </si>
  <si>
    <t>Elizabeth Acevedo</t>
  </si>
  <si>
    <t>Ashley Snyder</t>
  </si>
  <si>
    <t>153 Andrea Ranch Suite 014 New Antoniofurt, WV 66009</t>
  </si>
  <si>
    <t>368-594-5517</t>
  </si>
  <si>
    <t>Chelsea Bradford</t>
  </si>
  <si>
    <t>Dr. Stephanie Chapman</t>
  </si>
  <si>
    <t>598 Richards Circle Apt. 771 Shepherdshire, MA 29607</t>
  </si>
  <si>
    <t>724-700-3332x148</t>
  </si>
  <si>
    <t>Dustin Chan</t>
  </si>
  <si>
    <t>Jillian Wright</t>
  </si>
  <si>
    <t>25733 Morales Mills Robertborough, WV 23683</t>
  </si>
  <si>
    <t>Joshua Wright</t>
  </si>
  <si>
    <t>3624 Hamilton Loop Suite 705 Port Melissa, SD 30861</t>
  </si>
  <si>
    <t>001-089-674-6315x52892</t>
  </si>
  <si>
    <t>Bradley Walker</t>
  </si>
  <si>
    <t>6727.200000000001</t>
  </si>
  <si>
    <t>Mrs. Pamela Smith DDS</t>
  </si>
  <si>
    <t>16764 Mathis Meadows Johnsonmouth, VT 43756</t>
  </si>
  <si>
    <t>010.166.1781x38637</t>
  </si>
  <si>
    <t>Michael Watson</t>
  </si>
  <si>
    <t>Kevin Shelton</t>
  </si>
  <si>
    <t>519 Morales Expressway Suite 603 Cherylburgh, LA 78209</t>
  </si>
  <si>
    <t>(159)647-1722x24865</t>
  </si>
  <si>
    <t>Xavier Torres</t>
  </si>
  <si>
    <t>Tracey Cummings</t>
  </si>
  <si>
    <t>65432 Hudson Spurs East Donald, IA 03472</t>
  </si>
  <si>
    <t>(646)178-5390x5710</t>
  </si>
  <si>
    <t>Scott Frazier</t>
  </si>
  <si>
    <t>Randy Lewis</t>
  </si>
  <si>
    <t>596 Lane Canyon Apt. 722 South Tonyaview, OR 17430</t>
  </si>
  <si>
    <t>+1-241-341-8385x660</t>
  </si>
  <si>
    <t>Andrew Cabrera</t>
  </si>
  <si>
    <t>3625.6000000000004</t>
  </si>
  <si>
    <t>Rhonda White DDS</t>
  </si>
  <si>
    <t>8821 Nguyen Harbors Apt. 424 Amyfort, CT 15847</t>
  </si>
  <si>
    <t>615.090.1344</t>
  </si>
  <si>
    <t>Jonathan Bush</t>
  </si>
  <si>
    <t>1961.6000000000001</t>
  </si>
  <si>
    <t>Judy Smith</t>
  </si>
  <si>
    <t>58037 Gabrielle Stravenue Apt. 194 Nguyenfurt, NV 26691</t>
  </si>
  <si>
    <t>302-358-3379x525</t>
  </si>
  <si>
    <t>Manuel Gonzales</t>
  </si>
  <si>
    <t>Emma Hall</t>
  </si>
  <si>
    <t>16142 Charles Summit West Nicholasbury, MA 20152</t>
  </si>
  <si>
    <t>590-769-7058</t>
  </si>
  <si>
    <t>Tanya Perez</t>
  </si>
  <si>
    <t>Tamara Henson</t>
  </si>
  <si>
    <t>7954 Green Land Apt. 530 Jaredton, FL 88136</t>
  </si>
  <si>
    <t>(625)010-0077x364</t>
  </si>
  <si>
    <t>William Howard</t>
  </si>
  <si>
    <t>Hannah Roberts</t>
  </si>
  <si>
    <t>906 Jensen Terrace Suite 365 Johnmouth, OR 36199</t>
  </si>
  <si>
    <t>001-649-709-1443</t>
  </si>
  <si>
    <t>Tim Perkins</t>
  </si>
  <si>
    <t>3481.6000000000004</t>
  </si>
  <si>
    <t>Tim Henry</t>
  </si>
  <si>
    <t>6270 Pratt Motorway West Jennifer, HI 53494</t>
  </si>
  <si>
    <t>001-729-315-5635</t>
  </si>
  <si>
    <t>Tyler Garrison</t>
  </si>
  <si>
    <t>1294.8000000000002</t>
  </si>
  <si>
    <t>Elizabeth Gutierrez</t>
  </si>
  <si>
    <t>806 Brown Hill Suite 293 Hernandezshire, TX 22720</t>
  </si>
  <si>
    <t>Steve Garner</t>
  </si>
  <si>
    <t>353 Gonzalez Groves Suite 831 Jessicastad, NJ 96004</t>
  </si>
  <si>
    <t>889.033.8044</t>
  </si>
  <si>
    <t>Amy Davis</t>
  </si>
  <si>
    <t>Donald Bates</t>
  </si>
  <si>
    <t>07393 Thomas Fall Haleymouth, HI 47119</t>
  </si>
  <si>
    <t>469-433-7515x13503</t>
  </si>
  <si>
    <t>Brian Smith</t>
  </si>
  <si>
    <t>Samuel Myers</t>
  </si>
  <si>
    <t>467 Duane Groves Suite 192 Lukeshire, VT 15287</t>
  </si>
  <si>
    <t>345.315.5554x8241</t>
  </si>
  <si>
    <t>Laura Moore</t>
  </si>
  <si>
    <t>Eric Pena</t>
  </si>
  <si>
    <t>004 Cheryl Hills Apt. 151 Morrowhaven, IA 99330</t>
  </si>
  <si>
    <t>286.465.3704x70897</t>
  </si>
  <si>
    <t>William Silva</t>
  </si>
  <si>
    <t>Jordan Smith Jr.</t>
  </si>
  <si>
    <t>41830 Wilkins Underpass New Alexandraton, FL 71992</t>
  </si>
  <si>
    <t>Larry Nunez</t>
  </si>
  <si>
    <t>Jonathan Francis</t>
  </si>
  <si>
    <t>85842 Holland Motorway Suite 909 Andrademouth, MD 65441</t>
  </si>
  <si>
    <t>821.110.1937x1668</t>
  </si>
  <si>
    <t>Clayton Ramirez</t>
  </si>
  <si>
    <t>Mrs. Alexandria Nguyen</t>
  </si>
  <si>
    <t>0607 Vasquez Creek Travistown, GA 73145</t>
  </si>
  <si>
    <t>+1-784-971-2755x73980</t>
  </si>
  <si>
    <t>Ashlee Acosta</t>
  </si>
  <si>
    <t>Matthew Evans</t>
  </si>
  <si>
    <t>37521 Stacy Pike Suite 269 Lake Justinberg, AR 54225</t>
  </si>
  <si>
    <t>(283)638-0009x26752</t>
  </si>
  <si>
    <t>Ian Miller</t>
  </si>
  <si>
    <t>Joshua Henry</t>
  </si>
  <si>
    <t>53041 Justin Turnpike Suite 872 New Tony, MN 57753</t>
  </si>
  <si>
    <t>262.344.6257x26022</t>
  </si>
  <si>
    <t>Timothy Burke</t>
  </si>
  <si>
    <t>179 Cassie Views Piercestad, TX 29700</t>
  </si>
  <si>
    <t>197.124.1193x705</t>
  </si>
  <si>
    <t>Sheri Fisher</t>
  </si>
  <si>
    <t>16967 Mullins Island Smithview, RI 93367</t>
  </si>
  <si>
    <t>001-405-481-0028x360</t>
  </si>
  <si>
    <t>Jennifer Higgins</t>
  </si>
  <si>
    <t>Lee Moore</t>
  </si>
  <si>
    <t>31269 Nicole Burgs Barbaraland, MO 21056</t>
  </si>
  <si>
    <t>(853)332-6200</t>
  </si>
  <si>
    <t>Molly Carr</t>
  </si>
  <si>
    <t>April Morris</t>
  </si>
  <si>
    <t>1040 Ramirez Stravenue Suite 593 Wallaceborough, VT 20665</t>
  </si>
  <si>
    <t>824-301-0895</t>
  </si>
  <si>
    <t>Zoe Hudson</t>
  </si>
  <si>
    <t>Susan West</t>
  </si>
  <si>
    <t>2372 Nguyen Ports Apt. 876 Laurabury, NH 45794</t>
  </si>
  <si>
    <t>888.461.5812</t>
  </si>
  <si>
    <t>06816 Suarez Drive Apt. 483 West Williamtown, WI 94558</t>
  </si>
  <si>
    <t>822-408-5991</t>
  </si>
  <si>
    <t>Paul George</t>
  </si>
  <si>
    <t>Clayton Clark</t>
  </si>
  <si>
    <t>892 Thomas Union Suite 164 North Amber, DE 19994</t>
  </si>
  <si>
    <t>(040)519-0594</t>
  </si>
  <si>
    <t>Jackie Logan</t>
  </si>
  <si>
    <t>Christopher Duran</t>
  </si>
  <si>
    <t>264 Ortiz Fall Suite 532 Lake Andrew, MI 33944</t>
  </si>
  <si>
    <t>(796)782-5753</t>
  </si>
  <si>
    <t>Donald Taylor</t>
  </si>
  <si>
    <t>2883.2000000000003</t>
  </si>
  <si>
    <t>Dr. Randy Martinez</t>
  </si>
  <si>
    <t>259 Paul Stravenue Lake Sherryberg, ID 01266</t>
  </si>
  <si>
    <t>406.030.1853</t>
  </si>
  <si>
    <t>David Sandoval</t>
  </si>
  <si>
    <t>Stacy Carlson</t>
  </si>
  <si>
    <t>USNV Porter FPO AA 80821</t>
  </si>
  <si>
    <t>+1-841-848-1185x6554</t>
  </si>
  <si>
    <t>Connie Stone</t>
  </si>
  <si>
    <t>Stephen Lopez</t>
  </si>
  <si>
    <t>USNV Moore FPO AE 31476</t>
  </si>
  <si>
    <t>(749)376-4291</t>
  </si>
  <si>
    <t>Sydney Cook</t>
  </si>
  <si>
    <t>James Young</t>
  </si>
  <si>
    <t>59993 George Crescent Christophertown, MA 78913</t>
  </si>
  <si>
    <t>162-806-4320</t>
  </si>
  <si>
    <t>April Avila</t>
  </si>
  <si>
    <t>1720.8000000000002</t>
  </si>
  <si>
    <t>Dylan Hatfield</t>
  </si>
  <si>
    <t>7602 Jacob Streets Apt. 350 Christophertown, NC 62965</t>
  </si>
  <si>
    <t>001-437-371-5911x44441</t>
  </si>
  <si>
    <t>2135.2000000000003</t>
  </si>
  <si>
    <t>Jason Mays</t>
  </si>
  <si>
    <t>12795 Fields Club Apt. 554 New Charlene, CT 99017</t>
  </si>
  <si>
    <t>198-400-7840x3131</t>
  </si>
  <si>
    <t>Joshua Becker</t>
  </si>
  <si>
    <t>Larry Riddle</t>
  </si>
  <si>
    <t>USNV Hernandez FPO AA 94874</t>
  </si>
  <si>
    <t>+1-350-840-6286x4483</t>
  </si>
  <si>
    <t>Raymond Bryant</t>
  </si>
  <si>
    <t>Makayla Berry</t>
  </si>
  <si>
    <t>846 Phillip Fords Port Natasha, NY 42305</t>
  </si>
  <si>
    <t>(911)633-3450x9875</t>
  </si>
  <si>
    <t>Felicia Smith</t>
  </si>
  <si>
    <t>Ryan Stafford</t>
  </si>
  <si>
    <t>USS Mendez FPO AA 43187</t>
  </si>
  <si>
    <t>165-485-7932x83228</t>
  </si>
  <si>
    <t>Nicole Torres</t>
  </si>
  <si>
    <t>Jesse Taylor</t>
  </si>
  <si>
    <t>6989 Nicholas Road Cohenview, WA 48854</t>
  </si>
  <si>
    <t>+1-684-019-2577x0382</t>
  </si>
  <si>
    <t>Tricia Matthews</t>
  </si>
  <si>
    <t>Courtney Mckinney</t>
  </si>
  <si>
    <t>4638 Sanchez Parks Kimberlyhaven, FL 41890</t>
  </si>
  <si>
    <t>506-333-6910</t>
  </si>
  <si>
    <t>Donald Turner</t>
  </si>
  <si>
    <t>8525 Harvey Fields Suite 103 Port Ashley, SD 46832</t>
  </si>
  <si>
    <t>039.016.2372</t>
  </si>
  <si>
    <t>Shawn Romero</t>
  </si>
  <si>
    <t>James Rocha</t>
  </si>
  <si>
    <t>65072 Tran Groves Amandaport, GA 90068</t>
  </si>
  <si>
    <t>Timothy Kelly</t>
  </si>
  <si>
    <t>Laura Nichols</t>
  </si>
  <si>
    <t>690 Taylor Views Apt. 846 West Elizabethshire, OH 19863</t>
  </si>
  <si>
    <t>894.872.3083x19799</t>
  </si>
  <si>
    <t>Amanda Thornton</t>
  </si>
  <si>
    <t>Rodney Jimenez</t>
  </si>
  <si>
    <t>548 Faith Village Lake Marybury, OR 23340</t>
  </si>
  <si>
    <t>133.542.5199x438</t>
  </si>
  <si>
    <t>Joshua Mills</t>
  </si>
  <si>
    <t>Tiffany Williams</t>
  </si>
  <si>
    <t>97654 Donald Circles South Matthew, FL 21863</t>
  </si>
  <si>
    <t>564.786.8452</t>
  </si>
  <si>
    <t>Jason Williams</t>
  </si>
  <si>
    <t>466 Hernandez Cove Pierceland, AK 46202</t>
  </si>
  <si>
    <t>Kathleen Allen</t>
  </si>
  <si>
    <t>Theodore Brown</t>
  </si>
  <si>
    <t>8952 Wright Flat Suite 108 Jessicaport, CA 31212</t>
  </si>
  <si>
    <t>+1-631-372-9599x465</t>
  </si>
  <si>
    <t>Catherine Graham</t>
  </si>
  <si>
    <t>Michelle Delacruz</t>
  </si>
  <si>
    <t>472 Steele Extensions New Kellimouth, OR 20344</t>
  </si>
  <si>
    <t>+1-190-127-3272x7774</t>
  </si>
  <si>
    <t>Thomas Brady</t>
  </si>
  <si>
    <t>John Beard</t>
  </si>
  <si>
    <t>PSC 8625, Box 6460 APO AP 28319</t>
  </si>
  <si>
    <t>464-014-4180x4219</t>
  </si>
  <si>
    <t>Amanda Carter</t>
  </si>
  <si>
    <t>48009 Miller Squares Apt. 237 Lake Kristina, DC 37823</t>
  </si>
  <si>
    <t>Mary Matthews</t>
  </si>
  <si>
    <t>Robert Hancock</t>
  </si>
  <si>
    <t>03537 Cruz Plains Apt. 305 West Mistyport, ME 32765</t>
  </si>
  <si>
    <t>0223817632</t>
  </si>
  <si>
    <t>Thomas Paul</t>
  </si>
  <si>
    <t>Joy Rivera</t>
  </si>
  <si>
    <t>9723 Larsen Village Apt. 628 Weberhaven, MD 93148</t>
  </si>
  <si>
    <t>535.557.5380x955</t>
  </si>
  <si>
    <t>Erica Tyler</t>
  </si>
  <si>
    <t>Claire Vaughan</t>
  </si>
  <si>
    <t>992 Davis Spring Suite 528 Tiffanyview, FL 64145</t>
  </si>
  <si>
    <t>John Hester</t>
  </si>
  <si>
    <t>Austin Ritter</t>
  </si>
  <si>
    <t>4763 Hernandez Forges Apt. 350 Clarkborough, OR 67376</t>
  </si>
  <si>
    <t>001-249-331-8962x4743</t>
  </si>
  <si>
    <t>Kayla Anderson DDS</t>
  </si>
  <si>
    <t>Margaret Mason</t>
  </si>
  <si>
    <t>5316 Hendricks Loop Joyceshire, NV 12601</t>
  </si>
  <si>
    <t>001-496-043-6020x488</t>
  </si>
  <si>
    <t>Annette Melendez</t>
  </si>
  <si>
    <t>Steven Gomez</t>
  </si>
  <si>
    <t>3794 Young Point Suite 462 Brianport, CA 63895</t>
  </si>
  <si>
    <t>001-452-743-0837x17062</t>
  </si>
  <si>
    <t>Lauren Mitchell</t>
  </si>
  <si>
    <t>Lori Harvey</t>
  </si>
  <si>
    <t>4265 Trevino Plaza Apt. 111 New Johnton, PA 60327</t>
  </si>
  <si>
    <t>362-542-6999x71111</t>
  </si>
  <si>
    <t>Benjamin Willis</t>
  </si>
  <si>
    <t>4833 Dixon Roads Suite 854 West Erin, WA 74775</t>
  </si>
  <si>
    <t>413.725.1849x117</t>
  </si>
  <si>
    <t>Kelly Frye</t>
  </si>
  <si>
    <t>Scott Frank</t>
  </si>
  <si>
    <t>1700 Nicholas Rue Suite 547 South Scott, MT 18180</t>
  </si>
  <si>
    <t>(393)330-3947x2678</t>
  </si>
  <si>
    <t>Brandon Graves</t>
  </si>
  <si>
    <t>48927 William Station Apt. 517 Perezmouth, LA 21515</t>
  </si>
  <si>
    <t>312-808-6990</t>
  </si>
  <si>
    <t>Elizabeth Simon</t>
  </si>
  <si>
    <t>Eric Park</t>
  </si>
  <si>
    <t>06256 Tammy Loaf Suite 270 Lake Christophermouth, WY 89194</t>
  </si>
  <si>
    <t>Destiny Terrell</t>
  </si>
  <si>
    <t>9966 Dean Islands Suite 428 Lake Desiree, KS 19521</t>
  </si>
  <si>
    <t>418-731-2271x8836</t>
  </si>
  <si>
    <t>Laura Long</t>
  </si>
  <si>
    <t>Elizabeth Hall</t>
  </si>
  <si>
    <t>7128 Scott View Apt. 943 Lake Denise, LA 76981</t>
  </si>
  <si>
    <t>0126443003</t>
  </si>
  <si>
    <t>Jonathon Lopez</t>
  </si>
  <si>
    <t>Donna Russell</t>
  </si>
  <si>
    <t>120 Rodriguez Square Suite 810 Juliaburgh, KS 61844</t>
  </si>
  <si>
    <t>985-734-0445x104</t>
  </si>
  <si>
    <t>Walter Patterson</t>
  </si>
  <si>
    <t>215.60000000000002</t>
  </si>
  <si>
    <t>2272 Sharon Unions Suite 304 New Austin, SD 04031</t>
  </si>
  <si>
    <t>514.930.1537</t>
  </si>
  <si>
    <t>George Grant</t>
  </si>
  <si>
    <t>Lori Swanson</t>
  </si>
  <si>
    <t>22836 Levine Fork Suite 170 Jamesfurt, KY 53117</t>
  </si>
  <si>
    <t>570.286.1906x735</t>
  </si>
  <si>
    <t>Taylor Soto</t>
  </si>
  <si>
    <t>Nichole Ayala</t>
  </si>
  <si>
    <t>619 Erica Hollow Apt. 242 West Sara, MT 59279</t>
  </si>
  <si>
    <t>067-027-2397</t>
  </si>
  <si>
    <t>Melinda Jenkins</t>
  </si>
  <si>
    <t>5235.200000000001</t>
  </si>
  <si>
    <t>Carolyn Campbell</t>
  </si>
  <si>
    <t>01979 Bell Streets Suite 260 Savagemouth, HI 72148</t>
  </si>
  <si>
    <t>+1-296-475-9967x1656</t>
  </si>
  <si>
    <t>Margaret Mendez</t>
  </si>
  <si>
    <t>Kurt Schwartz</t>
  </si>
  <si>
    <t>292 Keith Extensions New Donna, MD 59486</t>
  </si>
  <si>
    <t>(423)581-8710</t>
  </si>
  <si>
    <t>Megan Keith</t>
  </si>
  <si>
    <t>William Ochoa</t>
  </si>
  <si>
    <t>683 Garcia Fort Carrollborough, TN 65426</t>
  </si>
  <si>
    <t>(076)312-0804x09869</t>
  </si>
  <si>
    <t>John Scott</t>
  </si>
  <si>
    <t>Larry Rodriguez</t>
  </si>
  <si>
    <t>3086 Anderson Glens Suite 735 Brianport, AL 61553</t>
  </si>
  <si>
    <t>(969)289-4984</t>
  </si>
  <si>
    <t>Stephanie Howell</t>
  </si>
  <si>
    <t>Janice Smith</t>
  </si>
  <si>
    <t>70781 Jesse Lakes Suite 513 East Jonathanhaven, VT 95691</t>
  </si>
  <si>
    <t>(974)219-8348x4398</t>
  </si>
  <si>
    <t>Zachary Robinson</t>
  </si>
  <si>
    <t>Jenna Ford</t>
  </si>
  <si>
    <t>144 Meza Springs Suite 139 East Lisabury, CO 56034</t>
  </si>
  <si>
    <t>001-044-256-2759</t>
  </si>
  <si>
    <t>Tammy Ferrell</t>
  </si>
  <si>
    <t>Pamela Smith</t>
  </si>
  <si>
    <t>080 William Circles North Jennyfort, NJ 62559</t>
  </si>
  <si>
    <t>(805)474-6482</t>
  </si>
  <si>
    <t>Patricia Flores</t>
  </si>
  <si>
    <t>Zachary Sullivan</t>
  </si>
  <si>
    <t>759 Watson Ports Christopherfurt, AZ 82956</t>
  </si>
  <si>
    <t>242.278.5422x4735</t>
  </si>
  <si>
    <t>Monica Jenkins MD</t>
  </si>
  <si>
    <t>Kathryn Skinner</t>
  </si>
  <si>
    <t>2716 Williams Mountains Apt. 103 Herreraville, SC 69365</t>
  </si>
  <si>
    <t>419-549-9310x2970</t>
  </si>
  <si>
    <t>Cassie Ingram</t>
  </si>
  <si>
    <t>Ashley Greene</t>
  </si>
  <si>
    <t>7880 Henson Bridge Apt. 763 Amyborough, IL 67400</t>
  </si>
  <si>
    <t>(183)434-3893x1414</t>
  </si>
  <si>
    <t>William Riddle</t>
  </si>
  <si>
    <t>Marie Lane</t>
  </si>
  <si>
    <t>846 Erika Coves Apt. 299 East Michaelshire, MS 39840</t>
  </si>
  <si>
    <t>466.848.9075x95962</t>
  </si>
  <si>
    <t>Dale Schroeder</t>
  </si>
  <si>
    <t>1788.8000000000002</t>
  </si>
  <si>
    <t>Lorraine Keller</t>
  </si>
  <si>
    <t>991 Goodman Pass Apt. 644 Lyonsland, WI 38004</t>
  </si>
  <si>
    <t>Kenneth Taylor</t>
  </si>
  <si>
    <t>5347.200000000001</t>
  </si>
  <si>
    <t>Jeffrey Chase</t>
  </si>
  <si>
    <t>8737 Christopher Shoals Apt. 709 Smithtown, WV 47026</t>
  </si>
  <si>
    <t>348-953-4141x510</t>
  </si>
  <si>
    <t>Adam Madden</t>
  </si>
  <si>
    <t>Emily Rose</t>
  </si>
  <si>
    <t>52977 Rodriguez Lane Brownshire, IL 30214</t>
  </si>
  <si>
    <t>(191)531-9466x94663</t>
  </si>
  <si>
    <t>Carly Holder</t>
  </si>
  <si>
    <t>Danny Garcia</t>
  </si>
  <si>
    <t>5548 Austin Plains Port Joseph, AK 10009</t>
  </si>
  <si>
    <t>001-854-121-1777x418</t>
  </si>
  <si>
    <t>Diana Rodriguez</t>
  </si>
  <si>
    <t>Thomas Turner</t>
  </si>
  <si>
    <t>8082 Sharp Brooks Suite 397 Johnland, WA 92330</t>
  </si>
  <si>
    <t>001-959-161-4818</t>
  </si>
  <si>
    <t>Ruth Griffith</t>
  </si>
  <si>
    <t>8732.800000000001</t>
  </si>
  <si>
    <t>Suzanne Johnson</t>
  </si>
  <si>
    <t>721 David Junctions Suite 855 South Dianashire, OK 06716</t>
  </si>
  <si>
    <t>0738975096</t>
  </si>
  <si>
    <t>Katelyn Flores</t>
  </si>
  <si>
    <t>280 Jackson Haven Suite 507 Port Christinehaven, DC 70770</t>
  </si>
  <si>
    <t>+1-249-798-2250x37339</t>
  </si>
  <si>
    <t>1444.8000000000002</t>
  </si>
  <si>
    <t>Nicholas Evans DDS</t>
  </si>
  <si>
    <t>Unit 0755 Box 2369 DPO AE 63863</t>
  </si>
  <si>
    <t>192-222-4543</t>
  </si>
  <si>
    <t>James Burgess</t>
  </si>
  <si>
    <t>Nathaniel Watson</t>
  </si>
  <si>
    <t>8823 Lisa Circles Apt. 320 West Martinville, KS 25176</t>
  </si>
  <si>
    <t>001-041-117-1305x6339</t>
  </si>
  <si>
    <t>Stephanie Hall</t>
  </si>
  <si>
    <t>Margaret Burns</t>
  </si>
  <si>
    <t>7065 Kathryn Estate Suite 168 Lopezmouth, IA 25294</t>
  </si>
  <si>
    <t>(503)834-5824x7907</t>
  </si>
  <si>
    <t>Jacob Mcdonald</t>
  </si>
  <si>
    <t>Tyrone Reyes</t>
  </si>
  <si>
    <t>4707 Kenneth Expressway Klinefurt, AZ 56825</t>
  </si>
  <si>
    <t>001-743-077-8798x8158</t>
  </si>
  <si>
    <t>Kevin Sparks</t>
  </si>
  <si>
    <t>Elizabeth Brooks</t>
  </si>
  <si>
    <t>PSC 3022, Box 4055 APO AA 76359</t>
  </si>
  <si>
    <t>001-144-061-8707x2706</t>
  </si>
  <si>
    <t>Erica Avery</t>
  </si>
  <si>
    <t>Dr. Patrick Petersen DDS</t>
  </si>
  <si>
    <t>41686 Hubbard Rapid New Erinport, IN 18881</t>
  </si>
  <si>
    <t>Xavier Roberson</t>
  </si>
  <si>
    <t>Caleb Williams</t>
  </si>
  <si>
    <t>13622 Cody Viaduct Suite 623 Gonzalezfurt, CA 22067</t>
  </si>
  <si>
    <t>(978)677-2204</t>
  </si>
  <si>
    <t>Tyler Fletcher</t>
  </si>
  <si>
    <t>Alexander Jenkins</t>
  </si>
  <si>
    <t>62290 Graham Forges Port Sherylshire, FL 09392</t>
  </si>
  <si>
    <t>364-718-3447</t>
  </si>
  <si>
    <t>Amber Hernandez</t>
  </si>
  <si>
    <t>William Lynch</t>
  </si>
  <si>
    <t>211 Hunt Knoll Port Donald, CA 75900</t>
  </si>
  <si>
    <t>644.286.7816x732</t>
  </si>
  <si>
    <t>Mary Ryan</t>
  </si>
  <si>
    <t>Alyssa Garcia</t>
  </si>
  <si>
    <t>5909 Shelia Corners New David, HI 13009</t>
  </si>
  <si>
    <t>+1-221-743-8447x6939</t>
  </si>
  <si>
    <t>Susan Moore</t>
  </si>
  <si>
    <t>Jeremy Short</t>
  </si>
  <si>
    <t>99217 Garcia Lights Suite 674 North Wandaborough, NJ 13041</t>
  </si>
  <si>
    <t>+1-110-222-0887x217</t>
  </si>
  <si>
    <t>Eric Harris</t>
  </si>
  <si>
    <t>Stephen Maddox</t>
  </si>
  <si>
    <t>75436 Salinas Crest Apt. 843 North Lindsaytown, HI 81567</t>
  </si>
  <si>
    <t>(225)984-7282x275</t>
  </si>
  <si>
    <t>Anita Griffin</t>
  </si>
  <si>
    <t>Rodney Braun</t>
  </si>
  <si>
    <t>8271 Peter Greens Lake Jamie, DE 02482</t>
  </si>
  <si>
    <t>(256)739-2057x275</t>
  </si>
  <si>
    <t>Emily King</t>
  </si>
  <si>
    <t>Scott Hopkins MD</t>
  </si>
  <si>
    <t>246 Courtney Trail Suite 517 Charleston, SD 75692</t>
  </si>
  <si>
    <t>585-249-0420x0505</t>
  </si>
  <si>
    <t>Xavier Jones</t>
  </si>
  <si>
    <t>Jessica Parsons PhD</t>
  </si>
  <si>
    <t>29574 Sullivan Lake Suite 462 West Brian, MO 70844</t>
  </si>
  <si>
    <t>131-623-7678x458</t>
  </si>
  <si>
    <t>Grace Knapp</t>
  </si>
  <si>
    <t>710.4000000000001</t>
  </si>
  <si>
    <t>Richard Smith</t>
  </si>
  <si>
    <t>723 Jenna Court Jonathanborough, VA 90322</t>
  </si>
  <si>
    <t>001-669-686-2131</t>
  </si>
  <si>
    <t>John Santiago</t>
  </si>
  <si>
    <t>Cynthia Reyes</t>
  </si>
  <si>
    <t>0687 Joseph Unions New Crystal, AR 75079</t>
  </si>
  <si>
    <t>(606)977-4624</t>
  </si>
  <si>
    <t>Nicholas Williamson</t>
  </si>
  <si>
    <t>Monica Brown</t>
  </si>
  <si>
    <t>949 Keith Station Lake Robertville, SC 68203</t>
  </si>
  <si>
    <t>001-619-714-6459x199</t>
  </si>
  <si>
    <t>Lauren Zamora</t>
  </si>
  <si>
    <t>09566 Moon Mountain Port Lisafurt, VA 91182</t>
  </si>
  <si>
    <t>(883)095-3853</t>
  </si>
  <si>
    <t>Heather Stein</t>
  </si>
  <si>
    <t>5190.400000000001</t>
  </si>
  <si>
    <t>Gabriel Adams</t>
  </si>
  <si>
    <t>685 Hicks Meadows Apt. 673 Lake Kenneth, MS 96635</t>
  </si>
  <si>
    <t>001-063-601-0159x529</t>
  </si>
  <si>
    <t>Terri Erickson</t>
  </si>
  <si>
    <t>542 Williams Meadow Apt. 874 Mcdonaldside, AR 22440</t>
  </si>
  <si>
    <t>080.340.6028x698</t>
  </si>
  <si>
    <t>Melissa Smith</t>
  </si>
  <si>
    <t>Molly Hood</t>
  </si>
  <si>
    <t>05899 Bailey Camp East Julia, ND 49573</t>
  </si>
  <si>
    <t>(825)963-7926</t>
  </si>
  <si>
    <t>David Sanchez</t>
  </si>
  <si>
    <t>Jeffrey Castro</t>
  </si>
  <si>
    <t>USS Leon FPO AA 69702</t>
  </si>
  <si>
    <t>0343816594</t>
  </si>
  <si>
    <t>Bradley Anthony</t>
  </si>
  <si>
    <t>Jordan Soto</t>
  </si>
  <si>
    <t>102 Marshall Bridge Suite 588 North Geneton, AZ 14686</t>
  </si>
  <si>
    <t>+1-570-642-5361x654</t>
  </si>
  <si>
    <t>Joshua Ellison</t>
  </si>
  <si>
    <t>Michelle Dickson</t>
  </si>
  <si>
    <t>90752 Page Roads Howardstad, NE 86874</t>
  </si>
  <si>
    <t>Angel Walker</t>
  </si>
  <si>
    <t>Michael Wells</t>
  </si>
  <si>
    <t>Unit 0249 Box 7545 DPO AA 69875</t>
  </si>
  <si>
    <t>Mercedes Shaw</t>
  </si>
  <si>
    <t>Michael Torres</t>
  </si>
  <si>
    <t>719 Scott Coves North John, NM 65097</t>
  </si>
  <si>
    <t>439.238.9617x51151</t>
  </si>
  <si>
    <t>Katie Marquez</t>
  </si>
  <si>
    <t>Melissa Strickland</t>
  </si>
  <si>
    <t>16629 Jones Stream Apt. 110 Stacymouth, FL 13730</t>
  </si>
  <si>
    <t>726.609.1666x6402</t>
  </si>
  <si>
    <t>Joshua Wiggins</t>
  </si>
  <si>
    <t>Amy Rowland</t>
  </si>
  <si>
    <t>15114 Davis Mountain West Davidview, IA 15852</t>
  </si>
  <si>
    <t>(165)768-2116x72143</t>
  </si>
  <si>
    <t>Lisa Wood</t>
  </si>
  <si>
    <t>2419.2000000000003</t>
  </si>
  <si>
    <t>James Henderson</t>
  </si>
  <si>
    <t>6464 Hailey Well South Danielmouth, FL 33460</t>
  </si>
  <si>
    <t>695-362-1235</t>
  </si>
  <si>
    <t>1737.6000000000001</t>
  </si>
  <si>
    <t>Stephen Coleman</t>
  </si>
  <si>
    <t>324 Stacy Inlet Apt. 515 Jamesview, AL 85131</t>
  </si>
  <si>
    <t>029-466-9340</t>
  </si>
  <si>
    <t>Joshua Schneider</t>
  </si>
  <si>
    <t>Deborah Nelson</t>
  </si>
  <si>
    <t>Unit 5841 Box 9127 DPO AE 53607</t>
  </si>
  <si>
    <t>690-945-6051</t>
  </si>
  <si>
    <t>Carlos Mason</t>
  </si>
  <si>
    <t>5650.400000000001</t>
  </si>
  <si>
    <t>Daniel Hill</t>
  </si>
  <si>
    <t>957 Ashley Centers Apt. 372 Thompsonshire, NE 96494</t>
  </si>
  <si>
    <t>851-659-4220x654</t>
  </si>
  <si>
    <t>Adam Cowan</t>
  </si>
  <si>
    <t>Unit 6427 Box 1132 DPO AE 56508</t>
  </si>
  <si>
    <t>177.711.2841x040</t>
  </si>
  <si>
    <t>Jack Choi</t>
  </si>
  <si>
    <t>2025.6000000000001</t>
  </si>
  <si>
    <t>Hunter Reese</t>
  </si>
  <si>
    <t>3502 Wesley Drives Apt. 834 Phamberg, WY 62837</t>
  </si>
  <si>
    <t>James Andrade</t>
  </si>
  <si>
    <t>Rachael Ford</t>
  </si>
  <si>
    <t>USS Gomez FPO AA 20279</t>
  </si>
  <si>
    <t>642.728.9772</t>
  </si>
  <si>
    <t>Theresa Greene</t>
  </si>
  <si>
    <t>Paul Campbell</t>
  </si>
  <si>
    <t>204 Megan Meadows Apt. 261 West Shellymouth, KY 05454</t>
  </si>
  <si>
    <t>(385)449-7105x281</t>
  </si>
  <si>
    <t>Crystal Larson</t>
  </si>
  <si>
    <t>Mason Banks</t>
  </si>
  <si>
    <t>434 Lee Village Kellymouth, WY 40071</t>
  </si>
  <si>
    <t>266-816-6499</t>
  </si>
  <si>
    <t>Jamie Gross</t>
  </si>
  <si>
    <t>78246 Shannon Brook Suite 462 Knightland, NV 54955</t>
  </si>
  <si>
    <t>001-680-727-2294</t>
  </si>
  <si>
    <t>Michelle Hines</t>
  </si>
  <si>
    <t>Michael Lopez</t>
  </si>
  <si>
    <t>92720 Tyler Avenue East Jessica, ND 71917</t>
  </si>
  <si>
    <t>(509)176-9137x06699</t>
  </si>
  <si>
    <t>Kimberly Gonzales</t>
  </si>
  <si>
    <t>Christian Costa</t>
  </si>
  <si>
    <t>424 Rivera Rapids West Sherry, NJ 55974</t>
  </si>
  <si>
    <t>030-261-9655x10194</t>
  </si>
  <si>
    <t>Victoria Holmes</t>
  </si>
  <si>
    <t>Julia Hernandez MD</t>
  </si>
  <si>
    <t>11205 Allen Crossroad Apt. 369 New Anthonyland, NJ 09960</t>
  </si>
  <si>
    <t>578-510-1304x7267</t>
  </si>
  <si>
    <t>Julie White</t>
  </si>
  <si>
    <t>5510.400000000001</t>
  </si>
  <si>
    <t>Jesse Allen</t>
  </si>
  <si>
    <t>Unit 8905 Box 1512 DPO AP 63266</t>
  </si>
  <si>
    <t>282-955-6931x1261</t>
  </si>
  <si>
    <t>Mrs. Jennifer Garcia</t>
  </si>
  <si>
    <t>487.20000000000005</t>
  </si>
  <si>
    <t>Sarah Wright</t>
  </si>
  <si>
    <t>36394 Sanchez Path Apt. 480 New Kimberly, WI 05139</t>
  </si>
  <si>
    <t>(943)832-5365x79856</t>
  </si>
  <si>
    <t>Tiffany Moore</t>
  </si>
  <si>
    <t>646 Sarah Flats Suite 808 East Angela, TX 46375</t>
  </si>
  <si>
    <t>687-372-1484x1091</t>
  </si>
  <si>
    <t>Bryan Wong</t>
  </si>
  <si>
    <t>Kelly Charles</t>
  </si>
  <si>
    <t>518 Aaron Highway Apt. 389 New Tracyfurt, KY 81505</t>
  </si>
  <si>
    <t>896-260-1640x838</t>
  </si>
  <si>
    <t>Andrew Thompson</t>
  </si>
  <si>
    <t>Randy Peterson</t>
  </si>
  <si>
    <t>93710 Perry Key West Melanie, CT 74755</t>
  </si>
  <si>
    <t>(768)298-6422x56902</t>
  </si>
  <si>
    <t>Connie Oneal</t>
  </si>
  <si>
    <t>Andrew Moreno</t>
  </si>
  <si>
    <t>298 Jodi Rest Suite 210 South Evelyn, AK 82224</t>
  </si>
  <si>
    <t>283.609.2130x904</t>
  </si>
  <si>
    <t>Krystal Joseph</t>
  </si>
  <si>
    <t>Monica Pacheco</t>
  </si>
  <si>
    <t>89888 Martin Oval Suite 131 Jeffview, AK 59447</t>
  </si>
  <si>
    <t>+1-183-476-9006x1907</t>
  </si>
  <si>
    <t>Robert Sullivan</t>
  </si>
  <si>
    <t>Kaitlin Jordan</t>
  </si>
  <si>
    <t>PSC 7751, Box 3631 APO AE 04109</t>
  </si>
  <si>
    <t>(079)029-8350</t>
  </si>
  <si>
    <t>Ashley Mendez</t>
  </si>
  <si>
    <t>John Smith</t>
  </si>
  <si>
    <t>58662 James Brook Suite 536 Adamschester, DE 37507</t>
  </si>
  <si>
    <t>122.848.5331x30639</t>
  </si>
  <si>
    <t>Kari Black</t>
  </si>
  <si>
    <t>Erin Gardner</t>
  </si>
  <si>
    <t>21025 Middleton Villages Port Kimberly, OH 53100</t>
  </si>
  <si>
    <t>747.786.3268</t>
  </si>
  <si>
    <t>Stephen Harris</t>
  </si>
  <si>
    <t>Julie Knight</t>
  </si>
  <si>
    <t>71875 Nancy Road Bestview, IA 70959</t>
  </si>
  <si>
    <t>+1-031-920-9106x130</t>
  </si>
  <si>
    <t>Karen Powers</t>
  </si>
  <si>
    <t>45838 Kenneth Trace East Carrie, IA 48733</t>
  </si>
  <si>
    <t>Robert Jenkins Jr.</t>
  </si>
  <si>
    <t>86802 Thompson Bridge East Terribury, GA 88042</t>
  </si>
  <si>
    <t>628-386-6830</t>
  </si>
  <si>
    <t>William Garcia</t>
  </si>
  <si>
    <t>Joseph Hoffman</t>
  </si>
  <si>
    <t>9514 West Mill Suite 504 West Jamie, WY 18877</t>
  </si>
  <si>
    <t>216.178.6891x142</t>
  </si>
  <si>
    <t>Jessica Garcia</t>
  </si>
  <si>
    <t>Corey Beck</t>
  </si>
  <si>
    <t>Unit 2918 Box 3554 DPO AA 66657</t>
  </si>
  <si>
    <t>(507)976-1360x713</t>
  </si>
  <si>
    <t>Sandra Mitchell</t>
  </si>
  <si>
    <t>USNV Carson FPO AE 59235</t>
  </si>
  <si>
    <t>001-093-208-3683x70456</t>
  </si>
  <si>
    <t>Lonnie Villarreal</t>
  </si>
  <si>
    <t>38437 Michelle Landing Apt. 338 Leefort, MI 91319</t>
  </si>
  <si>
    <t>001-794-938-8495x2910</t>
  </si>
  <si>
    <t>Robert Davidson</t>
  </si>
  <si>
    <t>05740 Brooke Ridge Suite 788 Hendersonside, DC 90445</t>
  </si>
  <si>
    <t>+1-390-629-7458x1078</t>
  </si>
  <si>
    <t>Peter Tucker</t>
  </si>
  <si>
    <t>David Hancock</t>
  </si>
  <si>
    <t>362 Allen Loop Maryburgh, OH 36290</t>
  </si>
  <si>
    <t>+1-510-435-4371x016</t>
  </si>
  <si>
    <t>Taylor Hodge</t>
  </si>
  <si>
    <t>Kyle Cherry</t>
  </si>
  <si>
    <t>PSC 6345, Box 4759 APO AE 92345</t>
  </si>
  <si>
    <t>274-994-8033x0642</t>
  </si>
  <si>
    <t>Logan Huerta</t>
  </si>
  <si>
    <t>Megan Hobbs</t>
  </si>
  <si>
    <t>07123 William Walk Tanyahaven, VA 35030</t>
  </si>
  <si>
    <t>920-256-6013x259</t>
  </si>
  <si>
    <t>Jimmy Simmons</t>
  </si>
  <si>
    <t>Shawn Clark</t>
  </si>
  <si>
    <t>6605 Osborne Freeway Johnsonview, SC 21825</t>
  </si>
  <si>
    <t>+1-671-967-7232x683</t>
  </si>
  <si>
    <t>Alyssa Wagner</t>
  </si>
  <si>
    <t>70598 Michael Row Suite 278 Wardtown, MA 59482</t>
  </si>
  <si>
    <t>001-664-954-0517x6840</t>
  </si>
  <si>
    <t>Amy Jones</t>
  </si>
  <si>
    <t>Jessica Lopez</t>
  </si>
  <si>
    <t>Unit 4417 Box 5002 DPO AA 59445</t>
  </si>
  <si>
    <t>(338)464-5241x9974</t>
  </si>
  <si>
    <t>Julia Hall</t>
  </si>
  <si>
    <t>2781.6000000000004</t>
  </si>
  <si>
    <t>05454 Lee Islands Brendaport, WI 98441</t>
  </si>
  <si>
    <t>322-887-5956</t>
  </si>
  <si>
    <t>Seth Parks DVM</t>
  </si>
  <si>
    <t>Ashley Arnold</t>
  </si>
  <si>
    <t>USNS Gould FPO AP 79201</t>
  </si>
  <si>
    <t>788-935-4538</t>
  </si>
  <si>
    <t>Katherine Keller</t>
  </si>
  <si>
    <t>Darryl Fowler</t>
  </si>
  <si>
    <t>993 Pratt Crescent Phillipstown, ME 82220</t>
  </si>
  <si>
    <t>001-746-045-8318</t>
  </si>
  <si>
    <t>Robin Benton</t>
  </si>
  <si>
    <t>Todd Banks</t>
  </si>
  <si>
    <t>Unit 3802 Box 2039 DPO AP 15133</t>
  </si>
  <si>
    <t>(176)004-7577x47215</t>
  </si>
  <si>
    <t>Belinda Hodge</t>
  </si>
  <si>
    <t>6210.400000000001</t>
  </si>
  <si>
    <t>Jacqueline Strickland</t>
  </si>
  <si>
    <t>571 April Forks Natalietown, MS 70131</t>
  </si>
  <si>
    <t>001-929-926-6346x782</t>
  </si>
  <si>
    <t>Leah Weber</t>
  </si>
  <si>
    <t>Blake Alexander</t>
  </si>
  <si>
    <t>5968 Mandy Path Humphreyshire, IL 07023</t>
  </si>
  <si>
    <t>001-449-305-9216x168</t>
  </si>
  <si>
    <t>Dylan Hudson</t>
  </si>
  <si>
    <t>Kevin Diaz</t>
  </si>
  <si>
    <t>USCGC Garcia FPO AA 34811</t>
  </si>
  <si>
    <t>521.434.7542x597</t>
  </si>
  <si>
    <t>Craig Velasquez</t>
  </si>
  <si>
    <t>3843.2000000000003</t>
  </si>
  <si>
    <t>Christopher White</t>
  </si>
  <si>
    <t>305 Hansen Mill Suite 769 Marychester, AZ 29533</t>
  </si>
  <si>
    <t>066.695.4422</t>
  </si>
  <si>
    <t>Matthew Matthews</t>
  </si>
  <si>
    <t>Jeffery Mcdonald</t>
  </si>
  <si>
    <t>1037 Olson Trail Apt. 528 Joestad, TX 80143</t>
  </si>
  <si>
    <t>William Marks</t>
  </si>
  <si>
    <t>Whitney Lawson</t>
  </si>
  <si>
    <t>832 Martinez Mill North Raymondview, AR 04367</t>
  </si>
  <si>
    <t>Taylor Munoz</t>
  </si>
  <si>
    <t>6360 Ray Village North Michael, OH 17828</t>
  </si>
  <si>
    <t>001-812-962-4077x971</t>
  </si>
  <si>
    <t>Chelsea Wilcox</t>
  </si>
  <si>
    <t>3923.2000000000003</t>
  </si>
  <si>
    <t>Michele Hopkins</t>
  </si>
  <si>
    <t>22793 Ruth Street Dunnberg, IL 04532</t>
  </si>
  <si>
    <t>127-990-4288x748</t>
  </si>
  <si>
    <t>Linda Stone</t>
  </si>
  <si>
    <t>748.8000000000001</t>
  </si>
  <si>
    <t>Brandi Acevedo</t>
  </si>
  <si>
    <t>80498 Kelly Fork East Katrinachester, ID 93817</t>
  </si>
  <si>
    <t>001-466-645-9866x391</t>
  </si>
  <si>
    <t>Raymond Henderson</t>
  </si>
  <si>
    <t>1611.6000000000001</t>
  </si>
  <si>
    <t>42424 Reed Green South Jeffrey, AZ 38393</t>
  </si>
  <si>
    <t>242-274-3709x2888</t>
  </si>
  <si>
    <t>Rodney Brooks</t>
  </si>
  <si>
    <t>Lauren Garcia</t>
  </si>
  <si>
    <t>147 Mercado Common Apt. 375 Port Kathyside, WY 27950</t>
  </si>
  <si>
    <t>Gene Hooper</t>
  </si>
  <si>
    <t>0427 Nathaniel Brooks Toddborough, MT 33491</t>
  </si>
  <si>
    <t>(362)947-9292x62665</t>
  </si>
  <si>
    <t>Brooke Evans</t>
  </si>
  <si>
    <t>Heather Burton</t>
  </si>
  <si>
    <t>2802 Weaver Islands Apt. 387 South Scott, OR 18261</t>
  </si>
  <si>
    <t>Linda Rangel</t>
  </si>
  <si>
    <t>Gary Rivers</t>
  </si>
  <si>
    <t>97050 Hernandez Alley Suite 080 Christopherville, HI 62278</t>
  </si>
  <si>
    <t>0518330719</t>
  </si>
  <si>
    <t>James Lopez</t>
  </si>
  <si>
    <t>Elizabeth Butler</t>
  </si>
  <si>
    <t>166 Christopher Roads Jamesberg, MS 69904</t>
  </si>
  <si>
    <t>001-712-052-2910x64519</t>
  </si>
  <si>
    <t>Jean Estrada</t>
  </si>
  <si>
    <t>169 David River West James, PA 62638</t>
  </si>
  <si>
    <t>749-000-3926x35264</t>
  </si>
  <si>
    <t>Jennifer Lopez</t>
  </si>
  <si>
    <t>Crystal Rios</t>
  </si>
  <si>
    <t>Unit 4221 Box 9366 DPO AE 74328</t>
  </si>
  <si>
    <t>001-950-291-9863x09971</t>
  </si>
  <si>
    <t>Paula Harris</t>
  </si>
  <si>
    <t>Peter Weaver</t>
  </si>
  <si>
    <t>952 Patricia Drive Mcdonaldhaven, WV 61209</t>
  </si>
  <si>
    <t>001-573-336-1176x1132</t>
  </si>
  <si>
    <t>Matthew Barnes</t>
  </si>
  <si>
    <t>2661.6000000000004</t>
  </si>
  <si>
    <t>Franklin Johnson</t>
  </si>
  <si>
    <t>589 Heath Mountain Dixonfort, WY 83124</t>
  </si>
  <si>
    <t>244-084-9553</t>
  </si>
  <si>
    <t>Donna Adams</t>
  </si>
  <si>
    <t>Mary Rowe</t>
  </si>
  <si>
    <t>603 Good Inlet Apt. 088 Shellyfort, MO 34686</t>
  </si>
  <si>
    <t>001-331-981-6711x255</t>
  </si>
  <si>
    <t>April Fletcher</t>
  </si>
  <si>
    <t>Amber Lee</t>
  </si>
  <si>
    <t>055 Harper Spur Kristaburgh, MO 29635</t>
  </si>
  <si>
    <t>750.450.4875x5117</t>
  </si>
  <si>
    <t>Steven Chase</t>
  </si>
  <si>
    <t>Leonard Powell</t>
  </si>
  <si>
    <t>28224 Luke Squares Smithland, MI 88935</t>
  </si>
  <si>
    <t>001-692-575-6945x3157</t>
  </si>
  <si>
    <t>Brad Cowan</t>
  </si>
  <si>
    <t>Laura Pollard</t>
  </si>
  <si>
    <t>64986 Weber Ford Lake Terri, AR 10379</t>
  </si>
  <si>
    <t>001-021-923-6000</t>
  </si>
  <si>
    <t>Ashley Lewis</t>
  </si>
  <si>
    <t>5758 Oneal Heights Apt. 666 West Jamesshire, NE 80676</t>
  </si>
  <si>
    <t>(205)485-3319x07612</t>
  </si>
  <si>
    <t>Erin Smith</t>
  </si>
  <si>
    <t>694.8000000000001</t>
  </si>
  <si>
    <t>Darren Smith</t>
  </si>
  <si>
    <t>957 Martin Lakes Apt. 141 New Alexis, OH 88995</t>
  </si>
  <si>
    <t>001-919-864-9469</t>
  </si>
  <si>
    <t>Mia Johnson</t>
  </si>
  <si>
    <t>Holly Horne</t>
  </si>
  <si>
    <t>PSC 2553, Box 9210 APO AE 09756</t>
  </si>
  <si>
    <t>+1-653-547-9599x626</t>
  </si>
  <si>
    <t>Benjamin Jones</t>
  </si>
  <si>
    <t>Joseph Lopez</t>
  </si>
  <si>
    <t>268 Ronald Canyon Apt. 271 West William, OK 84552</t>
  </si>
  <si>
    <t>323-119-1844</t>
  </si>
  <si>
    <t>Lisa Fields</t>
  </si>
  <si>
    <t>Alexandra Todd</t>
  </si>
  <si>
    <t>408 Johnson Wall East Mariamouth, NC 70950</t>
  </si>
  <si>
    <t>248-880-7551x6160</t>
  </si>
  <si>
    <t>Sheri Howard</t>
  </si>
  <si>
    <t>Thomas Gilbert</t>
  </si>
  <si>
    <t>0040 Smith Plains Apt. 735 Garcialand, AK 95142</t>
  </si>
  <si>
    <t>(604)532-7929x999</t>
  </si>
  <si>
    <t>Ana Gomez</t>
  </si>
  <si>
    <t>Michael Lloyd</t>
  </si>
  <si>
    <t>1057 Melissa Extensions Apt. 713 North Cassiemouth, NY 92179</t>
  </si>
  <si>
    <t>308-595-3987x946</t>
  </si>
  <si>
    <t>Earl Bradshaw</t>
  </si>
  <si>
    <t>74059 James Meadow Lewishaven, WV 71841</t>
  </si>
  <si>
    <t>329.995.2342x02500</t>
  </si>
  <si>
    <t>Karen Valdez</t>
  </si>
  <si>
    <t>Ronald Wright</t>
  </si>
  <si>
    <t>40332 Elizabeth Walk Lake Stephanieshire, MD 70984</t>
  </si>
  <si>
    <t>001-450-020-1913x7292</t>
  </si>
  <si>
    <t>Alyssa Sweeney</t>
  </si>
  <si>
    <t>57370 Bryan Way Joneschester, AK 97108</t>
  </si>
  <si>
    <t>983.601.0426x018</t>
  </si>
  <si>
    <t>Deanna Rios</t>
  </si>
  <si>
    <t>Taylor Wood</t>
  </si>
  <si>
    <t>9806 Wise Village Apt. 297 West Jennifer, IL 02584</t>
  </si>
  <si>
    <t>945-272-5609x2591</t>
  </si>
  <si>
    <t>Pamela Gonzalez</t>
  </si>
  <si>
    <t>Stacy Townsend</t>
  </si>
  <si>
    <t>42973 Dawn Circles New Joshua, TX 31893</t>
  </si>
  <si>
    <t>(886)983-6708x664</t>
  </si>
  <si>
    <t>Jenny Shaw</t>
  </si>
  <si>
    <t>Edward Vazquez</t>
  </si>
  <si>
    <t>1090 Klein Hollow Nguyenbury, IL 39990</t>
  </si>
  <si>
    <t>544.652.0726x589</t>
  </si>
  <si>
    <t>Daniel Craig</t>
  </si>
  <si>
    <t>5174.400000000001</t>
  </si>
  <si>
    <t>Andrew Hill</t>
  </si>
  <si>
    <t>Unit 8689 Box 3634 DPO AE 53124</t>
  </si>
  <si>
    <t>001-525-169-9974x53935</t>
  </si>
  <si>
    <t>Henry Holt</t>
  </si>
  <si>
    <t>Jennifer Scott</t>
  </si>
  <si>
    <t>9602 Shelley Burg Ashleyview, OR 68399</t>
  </si>
  <si>
    <t>(505)329-8403</t>
  </si>
  <si>
    <t>Caleb Jefferson</t>
  </si>
  <si>
    <t>5563.200000000001</t>
  </si>
  <si>
    <t>Sandra Aguirre</t>
  </si>
  <si>
    <t>58077 Jessica Lodge Apt. 112 South Steve, SC 48900</t>
  </si>
  <si>
    <t>088-167-4152x3130</t>
  </si>
  <si>
    <t>Sierra Arnold</t>
  </si>
  <si>
    <t>Jesus Sweeney</t>
  </si>
  <si>
    <t>6905 Stacey Park Suite 148 Lake Jessicaton, IA 71614</t>
  </si>
  <si>
    <t>235-751-5063</t>
  </si>
  <si>
    <t>Brandon Ramos</t>
  </si>
  <si>
    <t>Mary Fischer</t>
  </si>
  <si>
    <t>1724 Diana Parks West Nancy, NH 59237</t>
  </si>
  <si>
    <t>001-218-979-3647x710</t>
  </si>
  <si>
    <t>Rebecca Anderson</t>
  </si>
  <si>
    <t>Jessica Collins</t>
  </si>
  <si>
    <t>27652 Rivera Meadow Port Brettview, NH 38938</t>
  </si>
  <si>
    <t>334-594-5515x41358</t>
  </si>
  <si>
    <t>Mrs. Lorraine Carlson MD</t>
  </si>
  <si>
    <t>Toni Cooper</t>
  </si>
  <si>
    <t>6212 Jerry Prairie East Elizabeth, CO 44148</t>
  </si>
  <si>
    <t>400.729.0887</t>
  </si>
  <si>
    <t>Marcus Hall</t>
  </si>
  <si>
    <t>Melissa Carey</t>
  </si>
  <si>
    <t>1837 Robert Extensions Apt. 611 North Laurafurt, WA 37329</t>
  </si>
  <si>
    <t>229.468.8224</t>
  </si>
  <si>
    <t>Spencer Vargas</t>
  </si>
  <si>
    <t>Diane Alvarado</t>
  </si>
  <si>
    <t>609 Rebecca Squares Suite 944 South Amy, CA 72592</t>
  </si>
  <si>
    <t>(782)414-3736x7677</t>
  </si>
  <si>
    <t>Daniel Stewart</t>
  </si>
  <si>
    <t>6710.400000000001</t>
  </si>
  <si>
    <t>Richard Taylor</t>
  </si>
  <si>
    <t>10285 Lucas Points Suite 257 South Meganshire, CA 72590</t>
  </si>
  <si>
    <t>192-234-4713</t>
  </si>
  <si>
    <t>Terry Douglas</t>
  </si>
  <si>
    <t>1014.4000000000001</t>
  </si>
  <si>
    <t>558 Brown Points Suite 631 Lake Jonathan, KS 52571</t>
  </si>
  <si>
    <t>763.821.7630x7543</t>
  </si>
  <si>
    <t>Brittany Moran</t>
  </si>
  <si>
    <t>3651.2000000000003</t>
  </si>
  <si>
    <t>Cindy Johnson</t>
  </si>
  <si>
    <t>29926 Kenneth Plains Victoriaton, NH 65526</t>
  </si>
  <si>
    <t>+1-088-411-5574x65850</t>
  </si>
  <si>
    <t>Lisa Turner</t>
  </si>
  <si>
    <t>1234.8000000000002</t>
  </si>
  <si>
    <t>Maxwell Weaver</t>
  </si>
  <si>
    <t>09930 Benton Plain North Maryland, WI 18689</t>
  </si>
  <si>
    <t>(501)970-5753x8862</t>
  </si>
  <si>
    <t>Jeremy Mcclain</t>
  </si>
  <si>
    <t>020 Thomas Union Suite 534 Whiteside, NM 44314</t>
  </si>
  <si>
    <t>(627)909-6056x89578</t>
  </si>
  <si>
    <t>Chad Rogers</t>
  </si>
  <si>
    <t>Bridget Hernandez</t>
  </si>
  <si>
    <t>862 Romero Isle Apt. 986 Robertmouth, ND 54350</t>
  </si>
  <si>
    <t>001-301-665-0219</t>
  </si>
  <si>
    <t>8287 Brian Ville Lake Jeffrey, RI 27118</t>
  </si>
  <si>
    <t>204.896.5654x7332</t>
  </si>
  <si>
    <t>Robin Ashley</t>
  </si>
  <si>
    <t>103 Jesse Mountain Suite 913 Gregmouth, NY 15008</t>
  </si>
  <si>
    <t>+1-895-854-7801x20470</t>
  </si>
  <si>
    <t>Patrick Flores</t>
  </si>
  <si>
    <t>Jennifer Ritter</t>
  </si>
  <si>
    <t>11940 Jessica Curve Lake Joshua, AL 16072</t>
  </si>
  <si>
    <t>104.372.7297</t>
  </si>
  <si>
    <t>Brent Hanson MD</t>
  </si>
  <si>
    <t>2247.2000000000003</t>
  </si>
  <si>
    <t>Joe Williamson</t>
  </si>
  <si>
    <t>18690 Church Stravenue Apt. 056 Jamesfort, PA 42783</t>
  </si>
  <si>
    <t>(596)281-9819x76691</t>
  </si>
  <si>
    <t>Joshua Chase</t>
  </si>
  <si>
    <t>622.4000000000001</t>
  </si>
  <si>
    <t>Dennis Holloway</t>
  </si>
  <si>
    <t>481 Eric Highway Suite 837 Williamsville, TN 74124</t>
  </si>
  <si>
    <t>Jennifer Reynolds</t>
  </si>
  <si>
    <t>Michelle Dean</t>
  </si>
  <si>
    <t>60557 David Islands Barryton, CT 45437</t>
  </si>
  <si>
    <t>+1-182-174-4408x5808</t>
  </si>
  <si>
    <t>Judy Anderson</t>
  </si>
  <si>
    <t>Sylvia Valenzuela</t>
  </si>
  <si>
    <t>106 Oconnor Crossing North Angela, VA 14741</t>
  </si>
  <si>
    <t>+1-307-919-0483x72329</t>
  </si>
  <si>
    <t>Amy Anderson</t>
  </si>
  <si>
    <t>Rebecca Cook</t>
  </si>
  <si>
    <t>56934 Garrett Ferry Kirkstad, MT 44573</t>
  </si>
  <si>
    <t>(506)326-7523</t>
  </si>
  <si>
    <t>Steven Hanna</t>
  </si>
  <si>
    <t>Bruce Smith</t>
  </si>
  <si>
    <t>112 Joyce Hills Apt. 141 West Candacehaven, AZ 84059</t>
  </si>
  <si>
    <t>982-007-9230</t>
  </si>
  <si>
    <t>Lisa Noble</t>
  </si>
  <si>
    <t>Linda Morrow</t>
  </si>
  <si>
    <t>PSC 9889, Box 7378 APO AE 50841</t>
  </si>
  <si>
    <t>049.134.1724</t>
  </si>
  <si>
    <t>Nathan Watkins</t>
  </si>
  <si>
    <t>Dr. Brenda Martin MD</t>
  </si>
  <si>
    <t>264 Swanson Springs Douglasburgh, WY 51552</t>
  </si>
  <si>
    <t>Jacqueline Hansen</t>
  </si>
  <si>
    <t>Raymond Harris</t>
  </si>
  <si>
    <t>9639 Williams Lights Suite 883 Port William, WV 32198</t>
  </si>
  <si>
    <t>685-411-4998</t>
  </si>
  <si>
    <t>Steven Villa</t>
  </si>
  <si>
    <t>Joyce Jacobs</t>
  </si>
  <si>
    <t>142 Kimberly Lane Ritterstad, MT 51560</t>
  </si>
  <si>
    <t>Antonio Brown</t>
  </si>
  <si>
    <t>Meghan Williams</t>
  </si>
  <si>
    <t>24101 Smith Flats Pooleshire, ND 46596</t>
  </si>
  <si>
    <t>Elizabeth Huynh</t>
  </si>
  <si>
    <t>4214.400000000001</t>
  </si>
  <si>
    <t>Brenda Tucker DDS</t>
  </si>
  <si>
    <t>67248 Michelle Branch Apt. 158 East Shannonville, IL 49559</t>
  </si>
  <si>
    <t>148.371.8584x46063</t>
  </si>
  <si>
    <t>Catherine Brown</t>
  </si>
  <si>
    <t>Lisa Cobb</t>
  </si>
  <si>
    <t>09902 Allen Points Jasonview, NM 62813</t>
  </si>
  <si>
    <t>(851)103-5339x1369</t>
  </si>
  <si>
    <t>Corey Sanchez</t>
  </si>
  <si>
    <t>6830.400000000001</t>
  </si>
  <si>
    <t>Sarah Martinez</t>
  </si>
  <si>
    <t>14714 Norma Meadow Clarkfurt, NH 05386</t>
  </si>
  <si>
    <t>646-401-5341</t>
  </si>
  <si>
    <t>Elizabeth Rowe</t>
  </si>
  <si>
    <t>Charles Fitzgerald</t>
  </si>
  <si>
    <t>62605 Snyder Viaduct Apt. 973 Dianashire, IA 48328</t>
  </si>
  <si>
    <t>(461)103-0209</t>
  </si>
  <si>
    <t>Sherry Jones</t>
  </si>
  <si>
    <t>Devin Russell</t>
  </si>
  <si>
    <t>0309 Christopher Isle Jeffreyport, NH 04491</t>
  </si>
  <si>
    <t>001-849-535-4616</t>
  </si>
  <si>
    <t>Stephanie Arnold</t>
  </si>
  <si>
    <t>Heather Cox</t>
  </si>
  <si>
    <t>619 Michael Canyon East Samueltown, CT 45667</t>
  </si>
  <si>
    <t>(022)194-4073x89757</t>
  </si>
  <si>
    <t>Margaret Smith</t>
  </si>
  <si>
    <t>337.20000000000005</t>
  </si>
  <si>
    <t>Joshua Soto</t>
  </si>
  <si>
    <t>Unit 5898 Box 1717 DPO AP 39341</t>
  </si>
  <si>
    <t>550-197-7323x199</t>
  </si>
  <si>
    <t>Mia Dorsey</t>
  </si>
  <si>
    <t>256 Krystal Extension Suite 681 Robertston, MI 25524</t>
  </si>
  <si>
    <t>+1-713-916-6648x475</t>
  </si>
  <si>
    <t>Ashley White</t>
  </si>
  <si>
    <t>Paul Ryan</t>
  </si>
  <si>
    <t>8865 Murphy Shoals Port Ronaldmouth, VT 53103</t>
  </si>
  <si>
    <t>001-899-620-5434x3861</t>
  </si>
  <si>
    <t>210 Mcclain Village Suite 402 Waltersmouth, NM 82672</t>
  </si>
  <si>
    <t>001-203-525-0968x425</t>
  </si>
  <si>
    <t>Lindsey Carter</t>
  </si>
  <si>
    <t>Kristen Benson</t>
  </si>
  <si>
    <t>7356 Maria Burg East Joseph, MI 44777</t>
  </si>
  <si>
    <t>+1-136-364-2577x0799</t>
  </si>
  <si>
    <t>Curtis Moore</t>
  </si>
  <si>
    <t>56199 Becker Parks Griffithburgh, MA 03609</t>
  </si>
  <si>
    <t>583.700.8548</t>
  </si>
  <si>
    <t>Rhonda Boyle</t>
  </si>
  <si>
    <t>Cynthia Pugh</t>
  </si>
  <si>
    <t>85782 Eric Way Apt. 034 Davisville, CA 98212</t>
  </si>
  <si>
    <t>(124)179-9532x81588</t>
  </si>
  <si>
    <t>Nicholas Arnold</t>
  </si>
  <si>
    <t>Evelyn Tucker</t>
  </si>
  <si>
    <t>75688 Eric Lodge Apt. 471 Hannahmouth, NH 41345</t>
  </si>
  <si>
    <t>001-782-452-4316x06879</t>
  </si>
  <si>
    <t>Austin Nelson</t>
  </si>
  <si>
    <t>Jordan Adams</t>
  </si>
  <si>
    <t>1392 William Brook Eduardoburgh, NE 52850</t>
  </si>
  <si>
    <t>285.615.4761</t>
  </si>
  <si>
    <t>Kathy Murphy</t>
  </si>
  <si>
    <t>Mark Sanders</t>
  </si>
  <si>
    <t>6148 Ashley Square Suite 514 Michelestad, TX 30757</t>
  </si>
  <si>
    <t>001-150-205-8810x61154</t>
  </si>
  <si>
    <t>Phillip Davis</t>
  </si>
  <si>
    <t>2727.6000000000004</t>
  </si>
  <si>
    <t>Donald Randall</t>
  </si>
  <si>
    <t>218 Harrell Square South Michael, MO 87864</t>
  </si>
  <si>
    <t>(507)206-8699</t>
  </si>
  <si>
    <t>Matthew Li</t>
  </si>
  <si>
    <t>Shannon Vasquez</t>
  </si>
  <si>
    <t>418 Soto Forest Suite 433 East Andrew, KY 76255</t>
  </si>
  <si>
    <t>Anthony Taylor</t>
  </si>
  <si>
    <t>Veronica Mcmahon</t>
  </si>
  <si>
    <t>633 Adrian Ramp New Michaelport, PA 09756</t>
  </si>
  <si>
    <t>Paul Mcbride</t>
  </si>
  <si>
    <t>Michele Walker</t>
  </si>
  <si>
    <t>2726 Price Turnpike Suite 751 Sarahside, NY 19241</t>
  </si>
  <si>
    <t>756-249-4344x4504</t>
  </si>
  <si>
    <t>Cynthia Anderson</t>
  </si>
  <si>
    <t>Molly Johnson</t>
  </si>
  <si>
    <t>40492 Jeremy Ridges Gomezmouth, TX 35084</t>
  </si>
  <si>
    <t>552.369.6089x49193</t>
  </si>
  <si>
    <t>Suzanne Rodriguez</t>
  </si>
  <si>
    <t>24725 Coleman Prairie Dianeborough, MN 21114</t>
  </si>
  <si>
    <t>Grant Gilbert</t>
  </si>
  <si>
    <t>3987.2000000000003</t>
  </si>
  <si>
    <t>Logan Patterson</t>
  </si>
  <si>
    <t>66636 Flowers Parkways Davidtown, CT 76155</t>
  </si>
  <si>
    <t>899-779-7114</t>
  </si>
  <si>
    <t>Zachary Navarro</t>
  </si>
  <si>
    <t>Anna Sparks</t>
  </si>
  <si>
    <t>10952 Rebecca Parkways Lake Samantha, KS 84739</t>
  </si>
  <si>
    <t>+1-166-104-8364x845</t>
  </si>
  <si>
    <t>Susan Bradford</t>
  </si>
  <si>
    <t>Gregory Avila</t>
  </si>
  <si>
    <t>866 Thornton Villages Apt. 171 North Laurieside, GA 14740</t>
  </si>
  <si>
    <t>122.461.3208x029</t>
  </si>
  <si>
    <t>3713.6000000000004</t>
  </si>
  <si>
    <t>Jack Wolfe</t>
  </si>
  <si>
    <t>8143 Christopher Flats Apt. 843 North Tristan, ID 96274</t>
  </si>
  <si>
    <t>144-730-3190x395</t>
  </si>
  <si>
    <t>Daniel Lane</t>
  </si>
  <si>
    <t>3583.2000000000003</t>
  </si>
  <si>
    <t>Karen Mendez</t>
  </si>
  <si>
    <t>66759 Saunders Courts Apt. 163 Pattersonstad, CO 36015</t>
  </si>
  <si>
    <t>(678)508-2164x0663</t>
  </si>
  <si>
    <t>Wesley Rhodes</t>
  </si>
  <si>
    <t>4758.400000000001</t>
  </si>
  <si>
    <t>Nancy Beck</t>
  </si>
  <si>
    <t>104 Kelly Hills West Timothy, HI 29432</t>
  </si>
  <si>
    <t>+1-549-802-2140x56651</t>
  </si>
  <si>
    <t>Richard Wise</t>
  </si>
  <si>
    <t>3649.6000000000004</t>
  </si>
  <si>
    <t>Amy Lucero</t>
  </si>
  <si>
    <t>288 Nguyen Ridge Apt. 579 East John, CA 83499</t>
  </si>
  <si>
    <t>(794)178-8670x12495</t>
  </si>
  <si>
    <t>Kimberly Moss</t>
  </si>
  <si>
    <t>2335.2000000000003</t>
  </si>
  <si>
    <t>Debbie Brown</t>
  </si>
  <si>
    <t>77888 Harris Parkways Apt. 025 Longshire, MA 78755</t>
  </si>
  <si>
    <t>Thomas Lopez</t>
  </si>
  <si>
    <t>Vanessa Henderson</t>
  </si>
  <si>
    <t>47807 Kaitlyn View Suite 632 Davidfurt, ID 54857</t>
  </si>
  <si>
    <t>659.169.7992</t>
  </si>
  <si>
    <t>James Vazquez</t>
  </si>
  <si>
    <t>Daniel Cooley</t>
  </si>
  <si>
    <t>1300 Weaver Views North Larryshire, KS 24762</t>
  </si>
  <si>
    <t>Steven King</t>
  </si>
  <si>
    <t>Melinda Erickson</t>
  </si>
  <si>
    <t>54488 Justin Rest Suite 310 North Victoriamouth, ND 99339</t>
  </si>
  <si>
    <t>883.691.4787</t>
  </si>
  <si>
    <t>Jennifer Buckley</t>
  </si>
  <si>
    <t>Steven Duarte</t>
  </si>
  <si>
    <t>106 Mia Flat Suite 298 New Jasminemouth, CT 92337</t>
  </si>
  <si>
    <t>001-413-245-4182x45339</t>
  </si>
  <si>
    <t>Nancy Collins</t>
  </si>
  <si>
    <t>Michelle Schultz MD</t>
  </si>
  <si>
    <t>75750 Matthew Road Pamelastad, WY 62848</t>
  </si>
  <si>
    <t>Tiffany Martin</t>
  </si>
  <si>
    <t>497.20000000000005</t>
  </si>
  <si>
    <t>Leslie Nguyen</t>
  </si>
  <si>
    <t>8713 Jane Hills Suite 754 North Crystalberg, NC 63361</t>
  </si>
  <si>
    <t>(798)685-6208x347</t>
  </si>
  <si>
    <t>Justin Ellis</t>
  </si>
  <si>
    <t>Tyler Brown</t>
  </si>
  <si>
    <t>92728 Ashley Via Apt. 150 North Jeremy, AR 73505</t>
  </si>
  <si>
    <t>835-311-7678x3740</t>
  </si>
  <si>
    <t>Justin Becker</t>
  </si>
  <si>
    <t>2925.6000000000004</t>
  </si>
  <si>
    <t>Unit 5989 Box 1720 DPO AE 44048</t>
  </si>
  <si>
    <t>848-589-1134</t>
  </si>
  <si>
    <t>Anthony Garner</t>
  </si>
  <si>
    <t>Lisa Morales</t>
  </si>
  <si>
    <t>341 Richard Neck West Michelleville, NH 31389</t>
  </si>
  <si>
    <t>240-427-9378x594</t>
  </si>
  <si>
    <t>Mary Martinez</t>
  </si>
  <si>
    <t>94348 Brandon Heights South Heidi, KY 27465</t>
  </si>
  <si>
    <t>001-728-683-1881</t>
  </si>
  <si>
    <t>Anna Roberts</t>
  </si>
  <si>
    <t>Steve Johnson</t>
  </si>
  <si>
    <t>30830 Kathryn Crescent Rayburgh, UT 19424</t>
  </si>
  <si>
    <t>363.395.8165x4168</t>
  </si>
  <si>
    <t>Nicholas Holder</t>
  </si>
  <si>
    <t>Alexis Downs</t>
  </si>
  <si>
    <t>7490 Hansen Station West Williamchester, IA 80817</t>
  </si>
  <si>
    <t>+1-046-749-1433x74889</t>
  </si>
  <si>
    <t>Emily Mercer</t>
  </si>
  <si>
    <t>Nicholas Skinner</t>
  </si>
  <si>
    <t>Unit 5887 Box 2913 DPO AE 62984</t>
  </si>
  <si>
    <t>+1-643-711-1814x231</t>
  </si>
  <si>
    <t>Michael Howell</t>
  </si>
  <si>
    <t>Sarah Lyons</t>
  </si>
  <si>
    <t>Unit 3516 Box 1390 DPO AE 33750</t>
  </si>
  <si>
    <t>955-836-5313</t>
  </si>
  <si>
    <t>Maria Vang</t>
  </si>
  <si>
    <t>Joann Willis</t>
  </si>
  <si>
    <t>2890 Arnold Shoals Apt. 666 Lisafurt, MD 78272</t>
  </si>
  <si>
    <t>(146)406-1912x281</t>
  </si>
  <si>
    <t>Cynthia Hunter</t>
  </si>
  <si>
    <t>45836 Simmons Island New Jason, CO 44142</t>
  </si>
  <si>
    <t>+1-637-511-4473x346</t>
  </si>
  <si>
    <t>Lauren Smith</t>
  </si>
  <si>
    <t>883 Rachel Mountains Martinbury, CA 40394</t>
  </si>
  <si>
    <t>139-967-2499</t>
  </si>
  <si>
    <t>Linda Welch</t>
  </si>
  <si>
    <t>Alison Lester</t>
  </si>
  <si>
    <t>9681 John Circles New Molly, MT 37816</t>
  </si>
  <si>
    <t>+1-357-010-9515x370</t>
  </si>
  <si>
    <t>Melissa Murphy</t>
  </si>
  <si>
    <t>Charles Mcdonald</t>
  </si>
  <si>
    <t>7187 Howard Shores Apt. 294 South Jackshire, AK 67377</t>
  </si>
  <si>
    <t>234-737-3127x812</t>
  </si>
  <si>
    <t>Paula Thompson</t>
  </si>
  <si>
    <t>Diana Newman</t>
  </si>
  <si>
    <t>70485 Shane Village Apt. 667 Adamstown, KS 25241</t>
  </si>
  <si>
    <t>419.499.6157x667</t>
  </si>
  <si>
    <t>Katie Gomez</t>
  </si>
  <si>
    <t>Jessica Jensen</t>
  </si>
  <si>
    <t>847 George Course Lake David, VT 74570</t>
  </si>
  <si>
    <t>+1-241-078-7454x43422</t>
  </si>
  <si>
    <t>Teresa Chapman</t>
  </si>
  <si>
    <t>Daniel Russell</t>
  </si>
  <si>
    <t>365 Huff Isle Suite 247 Wardtown, NE 38314</t>
  </si>
  <si>
    <t>+1-874-433-9897x282</t>
  </si>
  <si>
    <t>Colleen Rivera</t>
  </si>
  <si>
    <t>63333 Jason Parks Suite 960 Myerstown, SC 99544</t>
  </si>
  <si>
    <t>(200)543-5861x509</t>
  </si>
  <si>
    <t>Briana Frazier</t>
  </si>
  <si>
    <t>Keith Walton</t>
  </si>
  <si>
    <t>82294 Bryan Ways Apt. 694 West Eriktown, CT 44369</t>
  </si>
  <si>
    <t>918-375-9825x5462</t>
  </si>
  <si>
    <t>April Robinson</t>
  </si>
  <si>
    <t>Michael Abbott</t>
  </si>
  <si>
    <t>16472 Lee Forges Hallberg, NJ 94462</t>
  </si>
  <si>
    <t>838.636.0719x40658</t>
  </si>
  <si>
    <t>Dawn Robinson</t>
  </si>
  <si>
    <t>Nicholas Tucker</t>
  </si>
  <si>
    <t>98799 Dennis Meadow Stoutland, DC 28610</t>
  </si>
  <si>
    <t>001-676-002-6498x593</t>
  </si>
  <si>
    <t>5079.200000000001</t>
  </si>
  <si>
    <t>Timothy Terry</t>
  </si>
  <si>
    <t>58733 Jeremiah Cove Evansshire, WY 49427</t>
  </si>
  <si>
    <t>(835)940-5212x3885</t>
  </si>
  <si>
    <t>Joshua Leon</t>
  </si>
  <si>
    <t>Danielle Carr</t>
  </si>
  <si>
    <t>PSC 1110, Box 8972 APO AP 74745</t>
  </si>
  <si>
    <t>Cory Weeks</t>
  </si>
  <si>
    <t>Anne Johns</t>
  </si>
  <si>
    <t>6712 Erickson Islands Lake Susan, MN 35599</t>
  </si>
  <si>
    <t>(777)013-2784</t>
  </si>
  <si>
    <t>2847.6000000000004</t>
  </si>
  <si>
    <t>Tina Miller</t>
  </si>
  <si>
    <t>6431 Hanson Path Gallagherside, GA 44075</t>
  </si>
  <si>
    <t>(952)995-3667</t>
  </si>
  <si>
    <t>Matthew Boone</t>
  </si>
  <si>
    <t>Jeremy Thomas</t>
  </si>
  <si>
    <t>59967 Susan Mountains Suite 938 Amandastad, ID 81507</t>
  </si>
  <si>
    <t>Noah Mitchell</t>
  </si>
  <si>
    <t>Donna Barr</t>
  </si>
  <si>
    <t>30122 Alec Spur Apt. 722 Port Michael, HI 74186</t>
  </si>
  <si>
    <t>266.751.8827x54218</t>
  </si>
  <si>
    <t>Cody Watson</t>
  </si>
  <si>
    <t>Dr. Adrian Frank</t>
  </si>
  <si>
    <t>USCGC Woods FPO AP 23647</t>
  </si>
  <si>
    <t>(049)903-3536x008</t>
  </si>
  <si>
    <t>Jessica Jones PhD</t>
  </si>
  <si>
    <t>William Freeman</t>
  </si>
  <si>
    <t>181 Kristin Streets Carlashire, TX 46749</t>
  </si>
  <si>
    <t>004.798.8282</t>
  </si>
  <si>
    <t>Thomas Lane</t>
  </si>
  <si>
    <t>Adrian Gonzalez</t>
  </si>
  <si>
    <t>088 Collins Canyon Leeburgh, IN 54349</t>
  </si>
  <si>
    <t>+1-971-115-1523x631</t>
  </si>
  <si>
    <t>Paul Lowe</t>
  </si>
  <si>
    <t>Jeffery Armstrong</t>
  </si>
  <si>
    <t>661 Ferrell Pike West Loriview, IN 50850</t>
  </si>
  <si>
    <t>092.292.0763x606</t>
  </si>
  <si>
    <t>Isabella Henderson</t>
  </si>
  <si>
    <t>4506 Steven Station Rachelshire, DE 85939</t>
  </si>
  <si>
    <t>Vicki Valdez</t>
  </si>
  <si>
    <t>672.4000000000001</t>
  </si>
  <si>
    <t>Gregory Hernandez</t>
  </si>
  <si>
    <t>614 Hammond Common Wrightborough, MO 36754</t>
  </si>
  <si>
    <t>+1-590-265-1639x03465</t>
  </si>
  <si>
    <t>Larry Fischer</t>
  </si>
  <si>
    <t>Linda Young</t>
  </si>
  <si>
    <t>Unit 9223 Box 4913 DPO AA 36880</t>
  </si>
  <si>
    <t>648.377.2844</t>
  </si>
  <si>
    <t>Robert Kennedy</t>
  </si>
  <si>
    <t>Lindsey Collins</t>
  </si>
  <si>
    <t>880 Johnson Shoal Suite 433 North Michaelland, OK 57094</t>
  </si>
  <si>
    <t>+1-786-272-4839x45294</t>
  </si>
  <si>
    <t>Peter Smith</t>
  </si>
  <si>
    <t>1825.6000000000001</t>
  </si>
  <si>
    <t>Todd Gibson</t>
  </si>
  <si>
    <t>3838 Compton Centers Adamsside, ME 23994</t>
  </si>
  <si>
    <t>Dakota Walker</t>
  </si>
  <si>
    <t>Danielle Rodriguez</t>
  </si>
  <si>
    <t>2559 Matthew Views Davilaland, PA 26452</t>
  </si>
  <si>
    <t>Sarah Jennings</t>
  </si>
  <si>
    <t>Louis Jordan</t>
  </si>
  <si>
    <t>998 Steven Vista West Linda, OR 32641</t>
  </si>
  <si>
    <t>(135)521-3960x69514</t>
  </si>
  <si>
    <t>Gail Garrett</t>
  </si>
  <si>
    <t>Brandon Holmes</t>
  </si>
  <si>
    <t>Unit 7961 Box 5631 DPO AE 10413</t>
  </si>
  <si>
    <t>675-372-0158</t>
  </si>
  <si>
    <t>Daniel Cruz</t>
  </si>
  <si>
    <t>Alexis Jensen</t>
  </si>
  <si>
    <t>33884 Boyd Lakes South Ryanchester, OH 16330</t>
  </si>
  <si>
    <t>987.477.8931</t>
  </si>
  <si>
    <t>Samuel Mendoza</t>
  </si>
  <si>
    <t>6439.200000000001</t>
  </si>
  <si>
    <t>Maria Horn</t>
  </si>
  <si>
    <t>45032 Cindy Greens Apt. 594 South Randy, WA 92099</t>
  </si>
  <si>
    <t>204.273.8853x60243</t>
  </si>
  <si>
    <t>Alexander Snow</t>
  </si>
  <si>
    <t>Jacqueline Davis</t>
  </si>
  <si>
    <t>Unit 4506 Box 9457 DPO AP 14768</t>
  </si>
  <si>
    <t>521-171-0936x55238</t>
  </si>
  <si>
    <t>Joseph Dennis</t>
  </si>
  <si>
    <t>5402.400000000001</t>
  </si>
  <si>
    <t>Melvin Espinoza</t>
  </si>
  <si>
    <t>49505 Leon Neck Suite 589 Bradleytown, MD 99725</t>
  </si>
  <si>
    <t>832-561-5727x501</t>
  </si>
  <si>
    <t>John Thompson</t>
  </si>
  <si>
    <t>2819.2000000000003</t>
  </si>
  <si>
    <t>Sarah Church</t>
  </si>
  <si>
    <t>45375 Robbins Knoll New Andrewport, DE 86820</t>
  </si>
  <si>
    <t>001-810-575-7654x188</t>
  </si>
  <si>
    <t>Howard Kennedy</t>
  </si>
  <si>
    <t>Steven Fernandez</t>
  </si>
  <si>
    <t>1247 Stephen Underpass Apt. 103 New Jean, HI 42405</t>
  </si>
  <si>
    <t>138.256.3229</t>
  </si>
  <si>
    <t>Ashley Cochran</t>
  </si>
  <si>
    <t>Kara Brown</t>
  </si>
  <si>
    <t>012 Mcdaniel Wall North Charles, LA 07905</t>
  </si>
  <si>
    <t>577-867-9992x58350</t>
  </si>
  <si>
    <t>Brian Alexander</t>
  </si>
  <si>
    <t>Diana Kelley</t>
  </si>
  <si>
    <t>770 Joseph Extension Apt. 053 West Laurenberg, MO 29982</t>
  </si>
  <si>
    <t>600-372-5523</t>
  </si>
  <si>
    <t>Briana Stuart</t>
  </si>
  <si>
    <t>708.4000000000001</t>
  </si>
  <si>
    <t>Elizabeth Jordan</t>
  </si>
  <si>
    <t>476 Cain Estate Apt. 468 North Mark, VT 27964</t>
  </si>
  <si>
    <t>849-625-9313x93691</t>
  </si>
  <si>
    <t>William Lawson</t>
  </si>
  <si>
    <t>Russell Bates</t>
  </si>
  <si>
    <t>28631 Andrew Court North Benjamin, MI 67092</t>
  </si>
  <si>
    <t>094.000.5938x8462</t>
  </si>
  <si>
    <t>Haley Brooks</t>
  </si>
  <si>
    <t>Jeffery Frederick</t>
  </si>
  <si>
    <t>782 Kimberly Locks Apt. 788 Williamburgh, DE 97222</t>
  </si>
  <si>
    <t>Erin Knox</t>
  </si>
  <si>
    <t>Blake Simpson</t>
  </si>
  <si>
    <t>5492 Lee Prairie Brennanmouth, VT 39107</t>
  </si>
  <si>
    <t>001-860-191-3074x9188</t>
  </si>
  <si>
    <t>Mark King</t>
  </si>
  <si>
    <t>Dominic Glass</t>
  </si>
  <si>
    <t>66826 Thomas Fords Jonesfort, AR 11273</t>
  </si>
  <si>
    <t>+1-707-005-8086x604</t>
  </si>
  <si>
    <t>Austin Williams</t>
  </si>
  <si>
    <t>1245.6000000000001</t>
  </si>
  <si>
    <t>8391 Krista Trace Apt. 968 Crystalmouth, AL 06308</t>
  </si>
  <si>
    <t>+1-091-042-5037x16905</t>
  </si>
  <si>
    <t>Debra Jones</t>
  </si>
  <si>
    <t>Rhonda Weber</t>
  </si>
  <si>
    <t>6242 Juan Parks Suite 820 Susanside, MA 99822</t>
  </si>
  <si>
    <t>702.917.7914x5875</t>
  </si>
  <si>
    <t>Sydney Mathis</t>
  </si>
  <si>
    <t>436 Ryan Port Arroyomouth, IA 57110</t>
  </si>
  <si>
    <t>834-138-9622</t>
  </si>
  <si>
    <t>Mr. Paul Chavez</t>
  </si>
  <si>
    <t>Chelsea Clark</t>
  </si>
  <si>
    <t>4247 Leblanc Summit Suite 506 Ashleyview, WV 26287</t>
  </si>
  <si>
    <t>024.053.3462x39761</t>
  </si>
  <si>
    <t>Melissa Taylor</t>
  </si>
  <si>
    <t>401 Peter Ways Suite 331 New Jose, OK 79932</t>
  </si>
  <si>
    <t>544-018-9448</t>
  </si>
  <si>
    <t>Yvonne Jenkins</t>
  </si>
  <si>
    <t>Carolyn Jones</t>
  </si>
  <si>
    <t>29678 Laura Islands Suite 835 Port Vincentland, DC 04949</t>
  </si>
  <si>
    <t>174.975.9093</t>
  </si>
  <si>
    <t>Rachel Burch</t>
  </si>
  <si>
    <t>1025.6000000000001</t>
  </si>
  <si>
    <t>Chelsea Mccarthy</t>
  </si>
  <si>
    <t>8815 Rodriguez Divide Suite 219 North Davidview, NM 96337</t>
  </si>
  <si>
    <t>262-523-9992x70995</t>
  </si>
  <si>
    <t>Michael Gentry</t>
  </si>
  <si>
    <t>Mercedes Davis</t>
  </si>
  <si>
    <t>0423 Tammy Mountain Ianton, PA 84334</t>
  </si>
  <si>
    <t>001-845-797-5725x162</t>
  </si>
  <si>
    <t>Crystal Montgomery</t>
  </si>
  <si>
    <t>1041.6000000000001</t>
  </si>
  <si>
    <t>Stephanie Wright</t>
  </si>
  <si>
    <t>71889 Patrick Dam Saraland, OR 60347</t>
  </si>
  <si>
    <t>421.212.7111x924</t>
  </si>
  <si>
    <t>Alex Bautista</t>
  </si>
  <si>
    <t>Eric Jones MD</t>
  </si>
  <si>
    <t>8801 Cook Plains Apt. 529 South Kathrynborough, FL 64307</t>
  </si>
  <si>
    <t>Julia Hoover</t>
  </si>
  <si>
    <t>225 Hunt Glens Suite 397 South Jessicafurt, NY 04162</t>
  </si>
  <si>
    <t>0099741111</t>
  </si>
  <si>
    <t>Kenneth Buck</t>
  </si>
  <si>
    <t>Randy Guzman</t>
  </si>
  <si>
    <t>67442 Rogers Highway New Patriciaville, TN 83149</t>
  </si>
  <si>
    <t>918-981-2411x25340</t>
  </si>
  <si>
    <t>Justin Ford</t>
  </si>
  <si>
    <t>David Jimenez</t>
  </si>
  <si>
    <t>82422 Smith Village Apt. 063 Amberburgh, MI 36093</t>
  </si>
  <si>
    <t>+1-245-783-8830x1549</t>
  </si>
  <si>
    <t>Lance Hickman</t>
  </si>
  <si>
    <t>8806 Johnson Mountain Suite 598 Summersfurt, HI 58151</t>
  </si>
  <si>
    <t>014.554.3504</t>
  </si>
  <si>
    <t>Penny Hardy</t>
  </si>
  <si>
    <t>02020 Stacey Mission Suite 910 East Robertville, WY 33381</t>
  </si>
  <si>
    <t>167.435.1495</t>
  </si>
  <si>
    <t>Michael Walker MD</t>
  </si>
  <si>
    <t>Daniel Mcknight</t>
  </si>
  <si>
    <t>0036 Warren Overpass Apt. 520 New Kathy, NH 58031</t>
  </si>
  <si>
    <t>998.976.7934x789</t>
  </si>
  <si>
    <t>Daniel Scott</t>
  </si>
  <si>
    <t>996.8000000000001</t>
  </si>
  <si>
    <t>Jason Marsh</t>
  </si>
  <si>
    <t>4057 Brown Centers Danielmouth, WV 28772</t>
  </si>
  <si>
    <t>Corey Woods</t>
  </si>
  <si>
    <t>Donna Villanueva</t>
  </si>
  <si>
    <t>985 Hernandez Mountains Suite 404 East Gabriellaburgh, KS 52029</t>
  </si>
  <si>
    <t>688-985-2416</t>
  </si>
  <si>
    <t>Mr. Dale Villanueva DDS</t>
  </si>
  <si>
    <t>Christopher Vaughn</t>
  </si>
  <si>
    <t>5884 Watson Wells Suite 173 Yangburgh, OK 45432</t>
  </si>
  <si>
    <t>Kirsten Washington</t>
  </si>
  <si>
    <t>Amanda Terry</t>
  </si>
  <si>
    <t>009 Travis Loop Blackton, MN 57310</t>
  </si>
  <si>
    <t>167-590-5710x5693</t>
  </si>
  <si>
    <t>Heather Weber</t>
  </si>
  <si>
    <t>9286 Serrano Track Apt. 382 Port Yolandabury, SC 97648</t>
  </si>
  <si>
    <t>+1-578-134-7999x14772</t>
  </si>
  <si>
    <t>Chad Cooper</t>
  </si>
  <si>
    <t>6163.200000000001</t>
  </si>
  <si>
    <t>Abigail Mccullough</t>
  </si>
  <si>
    <t>USCGC Day FPO AP 35850</t>
  </si>
  <si>
    <t>Sonya Case</t>
  </si>
  <si>
    <t>2779.2000000000003</t>
  </si>
  <si>
    <t>Amber Taylor</t>
  </si>
  <si>
    <t>2934 Jessica Rapids Melvinland, MT 19420</t>
  </si>
  <si>
    <t>396.049.8506</t>
  </si>
  <si>
    <t>Robert Martinez</t>
  </si>
  <si>
    <t>1861.6000000000001</t>
  </si>
  <si>
    <t>Monique Martin</t>
  </si>
  <si>
    <t>6025 Porter Flat Suite 567 North Abigail, RI 37128</t>
  </si>
  <si>
    <t>+1-675-016-5678x495</t>
  </si>
  <si>
    <t>Monique Dodson</t>
  </si>
  <si>
    <t>Andrew Bass</t>
  </si>
  <si>
    <t>87785 Maria Harbor Suite 479 North Sarahland, MS 40824</t>
  </si>
  <si>
    <t>(369)887-3000x1278</t>
  </si>
  <si>
    <t>Laura Lawson</t>
  </si>
  <si>
    <t>0476 John Station Apt. 393 Karenfort, GA 60488</t>
  </si>
  <si>
    <t>001-329-116-3213x517</t>
  </si>
  <si>
    <t>Shannon Burnett</t>
  </si>
  <si>
    <t>Mr. Benjamin Wells</t>
  </si>
  <si>
    <t>USNS Torres FPO AP 42242</t>
  </si>
  <si>
    <t>(872)794-1405x3527</t>
  </si>
  <si>
    <t>Jason Ball</t>
  </si>
  <si>
    <t>1617.6000000000001</t>
  </si>
  <si>
    <t>Warren May</t>
  </si>
  <si>
    <t>7121 Mario Islands Tabithaberg, KS 80359</t>
  </si>
  <si>
    <t>(971)657-7340</t>
  </si>
  <si>
    <t>Cameron Smith</t>
  </si>
  <si>
    <t>4057.6000000000004</t>
  </si>
  <si>
    <t>John Archer</t>
  </si>
  <si>
    <t>6471 Diana Crossing South Andrew, CO 79944</t>
  </si>
  <si>
    <t>449-054-8592</t>
  </si>
  <si>
    <t>Brittney Mathis</t>
  </si>
  <si>
    <t>1839.6000000000001</t>
  </si>
  <si>
    <t>Tim Ramirez</t>
  </si>
  <si>
    <t>8842 Abigail Burg Suite 638 East Kathleenborough, OH 67411</t>
  </si>
  <si>
    <t>(182)735-2715x617</t>
  </si>
  <si>
    <t>Nancy Andrews DDS</t>
  </si>
  <si>
    <t>1608 Ashley Square Apt. 895 Port Anthonyfurt, LA 22529</t>
  </si>
  <si>
    <t>+1-736-962-4774x699</t>
  </si>
  <si>
    <t>Dawn Hernandez</t>
  </si>
  <si>
    <t>Brittney Booth</t>
  </si>
  <si>
    <t>1633 Andrew Heights Robinburgh, NJ 19373</t>
  </si>
  <si>
    <t>897-761-1707x6259</t>
  </si>
  <si>
    <t>Latasha Rice</t>
  </si>
  <si>
    <t>Brandon Lewis</t>
  </si>
  <si>
    <t>64341 Brittany Corners Watsonport, CO 18048</t>
  </si>
  <si>
    <t>(366)788-9360x51236</t>
  </si>
  <si>
    <t>Martin Good</t>
  </si>
  <si>
    <t>Vanessa Bryan</t>
  </si>
  <si>
    <t>761 Johnson Field Port Jonathan, MA 77622</t>
  </si>
  <si>
    <t>Traci Lewis</t>
  </si>
  <si>
    <t>Gary Robinson</t>
  </si>
  <si>
    <t>060 Savannah Light Suite 155 North Tiffany, PA 73866</t>
  </si>
  <si>
    <t>001-709-541-1290x6245</t>
  </si>
  <si>
    <t>Colin Compton</t>
  </si>
  <si>
    <t>8636.800000000001</t>
  </si>
  <si>
    <t>Kevin Ramsey</t>
  </si>
  <si>
    <t>938 Thompson Ridge East Heather, MN 12661</t>
  </si>
  <si>
    <t>0260751382</t>
  </si>
  <si>
    <t>Ashlee Harris</t>
  </si>
  <si>
    <t>Stacey Booth</t>
  </si>
  <si>
    <t>17117 Nancy Spring Lake Ronald, WV 93004</t>
  </si>
  <si>
    <t>001-302-126-2923</t>
  </si>
  <si>
    <t>Brian Stevens</t>
  </si>
  <si>
    <t>4544.400000000001</t>
  </si>
  <si>
    <t>Hannah Ochoa</t>
  </si>
  <si>
    <t>224 Underwood Junction Apt. 550 New Anna, AR 24996</t>
  </si>
  <si>
    <t>260-719-8074x5164</t>
  </si>
  <si>
    <t>Roy Rasmussen</t>
  </si>
  <si>
    <t>Sarah Peters</t>
  </si>
  <si>
    <t>135 Acosta Ridges Apt. 521 Smithhaven, KS 54175</t>
  </si>
  <si>
    <t>998-907-2476x5279</t>
  </si>
  <si>
    <t>Deanna Lewis</t>
  </si>
  <si>
    <t>Anthony Lewis</t>
  </si>
  <si>
    <t>USNS Black FPO AE 35228</t>
  </si>
  <si>
    <t>(494)369-7518x528</t>
  </si>
  <si>
    <t>Julie Fox</t>
  </si>
  <si>
    <t>Christine Brennan</t>
  </si>
  <si>
    <t>595 Mann Street New Christopher, AK 67950</t>
  </si>
  <si>
    <t>513.499.9808x7924</t>
  </si>
  <si>
    <t>Timothy Hill</t>
  </si>
  <si>
    <t>USCGC Hudson FPO AA 38947</t>
  </si>
  <si>
    <t>620-498-7279</t>
  </si>
  <si>
    <t>Mary Contreras</t>
  </si>
  <si>
    <t>9098 Serrano Cliffs Zoeberg, CT 50030</t>
  </si>
  <si>
    <t>238-982-3427x40252</t>
  </si>
  <si>
    <t>Dylan Kane</t>
  </si>
  <si>
    <t>Frederick Hansen</t>
  </si>
  <si>
    <t>1179 Foster Hills East Justinport, SD 39778</t>
  </si>
  <si>
    <t>Amy Johnston</t>
  </si>
  <si>
    <t>1676 Brian Ports Suite 602 East Marthaberg, IL 03687</t>
  </si>
  <si>
    <t>Dr. Misty Morgan</t>
  </si>
  <si>
    <t>Alisha Haas</t>
  </si>
  <si>
    <t>112 Catherine Islands Suite 892 Brownland, NY 21794</t>
  </si>
  <si>
    <t>406.736.8660x0875</t>
  </si>
  <si>
    <t>Jill Simmons</t>
  </si>
  <si>
    <t>USNV Jones FPO AA 46194</t>
  </si>
  <si>
    <t>087.393.0884</t>
  </si>
  <si>
    <t>Shannon Thompson</t>
  </si>
  <si>
    <t>Timothy Ray</t>
  </si>
  <si>
    <t>140 Sarah Creek Karaton, NM 29636</t>
  </si>
  <si>
    <t>(946)181-8655</t>
  </si>
  <si>
    <t>Michael Contreras</t>
  </si>
  <si>
    <t>Richard Chandler</t>
  </si>
  <si>
    <t>5588 Susan Forge Suite 496 Brendanhaven, MD 15471</t>
  </si>
  <si>
    <t>033-954-4772x6692</t>
  </si>
  <si>
    <t>Frank Becker</t>
  </si>
  <si>
    <t>Dalton Farley</t>
  </si>
  <si>
    <t>3726 Dustin Green Suite 833 Stevenhaven, AK 92006</t>
  </si>
  <si>
    <t>815.061.0469x41904</t>
  </si>
  <si>
    <t>Aaron Hurst</t>
  </si>
  <si>
    <t>Lindsey Ellis</t>
  </si>
  <si>
    <t>2638 Kelly Burg Andradeland, FL 64389</t>
  </si>
  <si>
    <t>(334)709-4447</t>
  </si>
  <si>
    <t>Janice Dominguez</t>
  </si>
  <si>
    <t>Jessica Sanford</t>
  </si>
  <si>
    <t>893 Steven Lodge Apt. 802 South Chrisberg, MT 15501</t>
  </si>
  <si>
    <t>(126)266-7119x32192</t>
  </si>
  <si>
    <t>Richard Medina</t>
  </si>
  <si>
    <t>Barbara Fischer</t>
  </si>
  <si>
    <t>1925 Lee Square Apt. 661 East Christine, RI 87542</t>
  </si>
  <si>
    <t>899-404-3178x578</t>
  </si>
  <si>
    <t>David Moore</t>
  </si>
  <si>
    <t>Mark Hartman</t>
  </si>
  <si>
    <t>727 Nicholas Lock Suite 537 East Tylermouth, RI 18144</t>
  </si>
  <si>
    <t>001-846-406-5779x7154</t>
  </si>
  <si>
    <t>Rodney Cunningham</t>
  </si>
  <si>
    <t>Caleb Obrien</t>
  </si>
  <si>
    <t>48412 Hunter Prairie Suite 624 New Deniseton, CO 09880</t>
  </si>
  <si>
    <t>588.834.6946x89614</t>
  </si>
  <si>
    <t>Elizabeth Martinez</t>
  </si>
  <si>
    <t>Susan Mack</t>
  </si>
  <si>
    <t>944 Aguilar Viaduct Apt. 934 East Richard, TX 50367</t>
  </si>
  <si>
    <t>+1-463-552-9406x7661</t>
  </si>
  <si>
    <t>Julie Eaton</t>
  </si>
  <si>
    <t>Colin Johnson</t>
  </si>
  <si>
    <t>82372 Michael Creek Suite 378 Thomasstad, WY 59875</t>
  </si>
  <si>
    <t>(380)327-7330</t>
  </si>
  <si>
    <t>Rhonda Decker</t>
  </si>
  <si>
    <t>Samuel Banks</t>
  </si>
  <si>
    <t>USNS Le FPO AE 65403</t>
  </si>
  <si>
    <t>Miguel Crawford</t>
  </si>
  <si>
    <t>Julie Griffin</t>
  </si>
  <si>
    <t>1201 Arellano Knoll Toddchester, NV 85403</t>
  </si>
  <si>
    <t>673-334-1960x060</t>
  </si>
  <si>
    <t>Jason Williamson</t>
  </si>
  <si>
    <t>1408.8000000000002</t>
  </si>
  <si>
    <t>Jane Daniel</t>
  </si>
  <si>
    <t>93970 Jessica Ranch Lake Jessica, DE 23043</t>
  </si>
  <si>
    <t>(962)610-8045</t>
  </si>
  <si>
    <t>Shane Sanchez</t>
  </si>
  <si>
    <t>011 Hill Pass Apt. 488 South Curtisberg, TN 92787</t>
  </si>
  <si>
    <t>Scott Livingston</t>
  </si>
  <si>
    <t>Marcus Townsend</t>
  </si>
  <si>
    <t>625 Theresa Shores Suite 268 New Melaniemouth, IN 92708</t>
  </si>
  <si>
    <t>436-786-2228x46587</t>
  </si>
  <si>
    <t>Katherine Morgan</t>
  </si>
  <si>
    <t>Jack Brewer</t>
  </si>
  <si>
    <t>USS Mcdowell FPO AA 14928</t>
  </si>
  <si>
    <t>296-340-7419x88654</t>
  </si>
  <si>
    <t>Jonathan Ryan</t>
  </si>
  <si>
    <t>William Steele</t>
  </si>
  <si>
    <t>21009 Parker Club Apt. 910 New Eric, AL 54183</t>
  </si>
  <si>
    <t>529-376-9551x93872</t>
  </si>
  <si>
    <t>Nicholas Sullivan</t>
  </si>
  <si>
    <t>688 Vance Lakes Lake Scott, VA 86020</t>
  </si>
  <si>
    <t>+1-492-368-2524x980</t>
  </si>
  <si>
    <t>Brad Wiley</t>
  </si>
  <si>
    <t>Bryan Romero</t>
  </si>
  <si>
    <t>592 Whitaker Trail Suite 087 Matthewberg, NJ 80237</t>
  </si>
  <si>
    <t>222.146.7569</t>
  </si>
  <si>
    <t>Tristan Schultz</t>
  </si>
  <si>
    <t>David Sullivan</t>
  </si>
  <si>
    <t>8163 Benjamin Fort Suite 152 Owenview, MS 18965</t>
  </si>
  <si>
    <t>560.571.5703x09008</t>
  </si>
  <si>
    <t>Morgan Roberts</t>
  </si>
  <si>
    <t>5078.400000000001</t>
  </si>
  <si>
    <t>Trevor Haas</t>
  </si>
  <si>
    <t>460 Miller Drives Suite 425 East Paulborough, KS 96990</t>
  </si>
  <si>
    <t>578.868.8443x5232</t>
  </si>
  <si>
    <t>Marcus Roberts</t>
  </si>
  <si>
    <t>Joshua Thompson</t>
  </si>
  <si>
    <t>Unit 8663 Box 6947 DPO AE 78888</t>
  </si>
  <si>
    <t>018.236.4196</t>
  </si>
  <si>
    <t>Jamie Burke</t>
  </si>
  <si>
    <t>0188 Hampton Turnpike Suite 534 East Jamesfort, MS 35075</t>
  </si>
  <si>
    <t>001-309-132-7559x3922</t>
  </si>
  <si>
    <t>Heidi Hill</t>
  </si>
  <si>
    <t>Renee Miller</t>
  </si>
  <si>
    <t>9305 Lewis Corners Port Christine, NY 93828</t>
  </si>
  <si>
    <t>956.593.1453x194</t>
  </si>
  <si>
    <t>Kyle Brennan</t>
  </si>
  <si>
    <t>Kevin Buchanan</t>
  </si>
  <si>
    <t>29262 Welch Vista Suite 891 Port Chelsea, DC 59282</t>
  </si>
  <si>
    <t>439-915-0441</t>
  </si>
  <si>
    <t>Margaret Mueller</t>
  </si>
  <si>
    <t>Cheryl Harris</t>
  </si>
  <si>
    <t>670 Carrie Gardens West James, WI 72840</t>
  </si>
  <si>
    <t>(063)406-4626x94985</t>
  </si>
  <si>
    <t>Christopher Owens V</t>
  </si>
  <si>
    <t>Melissa Becker</t>
  </si>
  <si>
    <t>1472 Dodson Islands Simmonston, OH 38064</t>
  </si>
  <si>
    <t>(166)975-9105</t>
  </si>
  <si>
    <t>Kyle Sanchez</t>
  </si>
  <si>
    <t>Roger Aguilar</t>
  </si>
  <si>
    <t>36270 Davis Gardens Port Michaelton, MS 33713</t>
  </si>
  <si>
    <t>Mrs. Melissa Velez</t>
  </si>
  <si>
    <t>5513.200000000001</t>
  </si>
  <si>
    <t>Melanie Gomez</t>
  </si>
  <si>
    <t>494 Watson Crest Apt. 370 Lake Jerryport, MN 25130</t>
  </si>
  <si>
    <t>(943)892-1693x29844</t>
  </si>
  <si>
    <t>Erica Stephens</t>
  </si>
  <si>
    <t>8661 Jose Isle Josemouth, AK 48288</t>
  </si>
  <si>
    <t>+1-043-896-0340x6263</t>
  </si>
  <si>
    <t>Brandon Cole</t>
  </si>
  <si>
    <t>Marissa Harrison</t>
  </si>
  <si>
    <t>9096 Rose River Lake Phillip, ID 54183</t>
  </si>
  <si>
    <t>001-270-792-2422x9149</t>
  </si>
  <si>
    <t>Mark Johnson</t>
  </si>
  <si>
    <t>Shane Williams</t>
  </si>
  <si>
    <t>488 Williams Branch South Henryville, VA 01038</t>
  </si>
  <si>
    <t>+1-065-814-1245x43089</t>
  </si>
  <si>
    <t>Crystal Nguyen</t>
  </si>
  <si>
    <t>Frank Burnett</t>
  </si>
  <si>
    <t>055 Avery Row Apt. 676 Keithbury, LA 30036</t>
  </si>
  <si>
    <t>Terry Collins</t>
  </si>
  <si>
    <t>Marcus Anderson</t>
  </si>
  <si>
    <t>8242 Perry Hollow Vincentstad, CT 63378</t>
  </si>
  <si>
    <t>001-909-635-0599x63452</t>
  </si>
  <si>
    <t>Adam Porter</t>
  </si>
  <si>
    <t>Kevin Espinoza</t>
  </si>
  <si>
    <t>91953 Susan Islands Morrisburgh, CT 17540</t>
  </si>
  <si>
    <t>001-239-514-0927</t>
  </si>
  <si>
    <t>Jacqueline Dean</t>
  </si>
  <si>
    <t>2265.2000000000003</t>
  </si>
  <si>
    <t>Melinda Kelley</t>
  </si>
  <si>
    <t>3122 Herrera Via New Patriciaport, FL 44237</t>
  </si>
  <si>
    <t>+1-668-851-0034x310</t>
  </si>
  <si>
    <t>Sara Walters</t>
  </si>
  <si>
    <t>Christopher Duke</t>
  </si>
  <si>
    <t>575 Fernandez Neck Suite 473 Melissaland, IN 55860</t>
  </si>
  <si>
    <t>447-988-5785x6973</t>
  </si>
  <si>
    <t>Lisa Bray</t>
  </si>
  <si>
    <t>Marcus Walsh</t>
  </si>
  <si>
    <t>312 Phillips Landing Suite 434 Port Courtneyport, VA 34556</t>
  </si>
  <si>
    <t>Dawn Horne</t>
  </si>
  <si>
    <t>Robert Chapman</t>
  </si>
  <si>
    <t>81072 Meyer Extension Suite 132 North Kevintown, VA 07665</t>
  </si>
  <si>
    <t>540-541-1379x30960</t>
  </si>
  <si>
    <t>Tony Lang</t>
  </si>
  <si>
    <t>774.4000000000001</t>
  </si>
  <si>
    <t>Joshua Lloyd</t>
  </si>
  <si>
    <t>0456 Maldonado Avenue Suite 368 West Stevenberg, IA 21013</t>
  </si>
  <si>
    <t>490.277.5616x44079</t>
  </si>
  <si>
    <t>Brian Manning</t>
  </si>
  <si>
    <t>Teresa Roth</t>
  </si>
  <si>
    <t>64205 Lewis View West Daniellemouth, CO 51091</t>
  </si>
  <si>
    <t>(666)319-4768</t>
  </si>
  <si>
    <t>Crystal Benson</t>
  </si>
  <si>
    <t>Lauren Williams</t>
  </si>
  <si>
    <t>3401 Jessica Well Perezview, NJ 83864</t>
  </si>
  <si>
    <t>213-563-0066x48719</t>
  </si>
  <si>
    <t>Hannah Diaz</t>
  </si>
  <si>
    <t>Jillian Rodriguez</t>
  </si>
  <si>
    <t>PSC 0222, Box 1829 APO AE 01269</t>
  </si>
  <si>
    <t>509.661.4242x08594</t>
  </si>
  <si>
    <t>Brooke Berg MD</t>
  </si>
  <si>
    <t>PSC 4111, Box 6065 APO AP 57782</t>
  </si>
  <si>
    <t>363-452-8267x709</t>
  </si>
  <si>
    <t>David Costa</t>
  </si>
  <si>
    <t>Tracy Webb</t>
  </si>
  <si>
    <t>6053 Adams Throughway Apt. 501 Jamesfort, WI 25636</t>
  </si>
  <si>
    <t>648-044-3171x3871</t>
  </si>
  <si>
    <t>Chelsea Holt</t>
  </si>
  <si>
    <t>Julian Carter</t>
  </si>
  <si>
    <t>56501 Mcdonald Circle Apt. 569 Jimmymouth, GA 53499</t>
  </si>
  <si>
    <t>Robert Kramer</t>
  </si>
  <si>
    <t>Troy Ewing</t>
  </si>
  <si>
    <t>9744 Ryan Field Lake Mitchell, MI 85316</t>
  </si>
  <si>
    <t>001-310-561-7093x14498</t>
  </si>
  <si>
    <t>Stacie Ray</t>
  </si>
  <si>
    <t>2347.2000000000003</t>
  </si>
  <si>
    <t>Lisa Whitaker</t>
  </si>
  <si>
    <t>184 Garcia Spur Apt. 298 Burnsstad, DC 16407</t>
  </si>
  <si>
    <t>Anthony Miller</t>
  </si>
  <si>
    <t>4254.400000000001</t>
  </si>
  <si>
    <t>Zachary Benitez</t>
  </si>
  <si>
    <t>98549 David Cove South Alexandermouth, VT 31742</t>
  </si>
  <si>
    <t>001-214-251-3728x15047</t>
  </si>
  <si>
    <t>Marcia Harris</t>
  </si>
  <si>
    <t>Jennifer Robinson</t>
  </si>
  <si>
    <t>48193 Michael Passage Suite 944 Toddton, NJ 93836</t>
  </si>
  <si>
    <t>343.399.9579</t>
  </si>
  <si>
    <t>Pamela Morales</t>
  </si>
  <si>
    <t>Jose Jones</t>
  </si>
  <si>
    <t>Unit 4614 Box 7730 DPO AE 62538</t>
  </si>
  <si>
    <t>(823)378-0297</t>
  </si>
  <si>
    <t>Angela Mcdonald</t>
  </si>
  <si>
    <t>4009.6000000000004</t>
  </si>
  <si>
    <t>Brittany Johnson</t>
  </si>
  <si>
    <t>Unit 9290 Box 7410 DPO AA 26239</t>
  </si>
  <si>
    <t>(317)255-1536</t>
  </si>
  <si>
    <t>Carla Ryan</t>
  </si>
  <si>
    <t>2571.6000000000004</t>
  </si>
  <si>
    <t>236 Evans Falls East Jasonton, MD 15043</t>
  </si>
  <si>
    <t>795-655-9993x55280</t>
  </si>
  <si>
    <t>Gregory Johnson</t>
  </si>
  <si>
    <t>6722 Robert Pass Heathton, CT 50590</t>
  </si>
  <si>
    <t>724.950.7973x0043</t>
  </si>
  <si>
    <t>Jeffrey Santos</t>
  </si>
  <si>
    <t>2523.2000000000003</t>
  </si>
  <si>
    <t>Jeffery Wood</t>
  </si>
  <si>
    <t>94769 Spencer Skyway Apt. 442 Bellfurt, IA 92839</t>
  </si>
  <si>
    <t>982.507.8293x4466</t>
  </si>
  <si>
    <t>Ricky Gates</t>
  </si>
  <si>
    <t>Connor Hatfield</t>
  </si>
  <si>
    <t>USS Alvarez FPO AE 32621</t>
  </si>
  <si>
    <t>083-640-5449x338</t>
  </si>
  <si>
    <t>Toni Anderson</t>
  </si>
  <si>
    <t>Brad Hamilton</t>
  </si>
  <si>
    <t>1142 Rebecca Crest Suite 763 Port Kevin, KY 80006</t>
  </si>
  <si>
    <t>+1-305-683-8020x222</t>
  </si>
  <si>
    <t>Robert Lewis MD</t>
  </si>
  <si>
    <t>Gina Flores</t>
  </si>
  <si>
    <t>899 Skinner Crescent West James, HI 48953</t>
  </si>
  <si>
    <t>(559)209-7860x781</t>
  </si>
  <si>
    <t>Deborah Norman</t>
  </si>
  <si>
    <t>2163.2000000000003</t>
  </si>
  <si>
    <t>Andrea Mcknight</t>
  </si>
  <si>
    <t>474 Kelly Plaza Suite 387 West Vincentfort, CO 77170</t>
  </si>
  <si>
    <t>+1-183-556-9865x1544</t>
  </si>
  <si>
    <t>Jennifer Woods</t>
  </si>
  <si>
    <t>2465.6000000000004</t>
  </si>
  <si>
    <t>Duane Williams</t>
  </si>
  <si>
    <t>5488 Nguyen Hill Suite 100 Desireeside, AZ 46231</t>
  </si>
  <si>
    <t>918.295.2144</t>
  </si>
  <si>
    <t>Carolyn Roberson</t>
  </si>
  <si>
    <t>Megan Hicks</t>
  </si>
  <si>
    <t>220 Adam Park Apt. 009 West Angelaport, TN 15427</t>
  </si>
  <si>
    <t>900-397-0495x03514</t>
  </si>
  <si>
    <t>Maria Lin</t>
  </si>
  <si>
    <t>51538 Thompson Viaduct Laurahaven, CO 71453</t>
  </si>
  <si>
    <t>239-475-8293x2035</t>
  </si>
  <si>
    <t>Ronald Rivas</t>
  </si>
  <si>
    <t>3183.6000000000004</t>
  </si>
  <si>
    <t>Mark Jimenez</t>
  </si>
  <si>
    <t>3421 Lisa Vista South Jennifer, ME 62151</t>
  </si>
  <si>
    <t>501.205.0329x02240</t>
  </si>
  <si>
    <t>Phillip Bowman</t>
  </si>
  <si>
    <t>01007 Susan Walks Bradleymouth, CA 66697</t>
  </si>
  <si>
    <t>972.871.0825x24427</t>
  </si>
  <si>
    <t>Julian Nguyen</t>
  </si>
  <si>
    <t>Hannah Cherry</t>
  </si>
  <si>
    <t>336 King Field Suite 953 Jacksonshire, DE 37613</t>
  </si>
  <si>
    <t>Melissa Lopez DDS</t>
  </si>
  <si>
    <t>1169.6000000000001</t>
  </si>
  <si>
    <t>Robert Nash</t>
  </si>
  <si>
    <t>3836 Dunn Gateway Suite 690 Maureenburgh, RI 17422</t>
  </si>
  <si>
    <t>Robin Larson</t>
  </si>
  <si>
    <t>Seth Cohen DDS</t>
  </si>
  <si>
    <t>772 Kevin Radial Port Justinfort, IL 64993</t>
  </si>
  <si>
    <t>(772)449-3176x991</t>
  </si>
  <si>
    <t>Robert Farmer</t>
  </si>
  <si>
    <t>Kim Chen</t>
  </si>
  <si>
    <t>740 Daniel Camp Lake Michaelmouth, AR 20248</t>
  </si>
  <si>
    <t>988-557-4583</t>
  </si>
  <si>
    <t>Kayla Maldonado</t>
  </si>
  <si>
    <t>Shannon Steele</t>
  </si>
  <si>
    <t>921 Brandon Pine Cordovamouth, NE 87611</t>
  </si>
  <si>
    <t>221-253-0926</t>
  </si>
  <si>
    <t>Mallory Dillon</t>
  </si>
  <si>
    <t>4240 Johnson Plain Apt. 470 West Janice, OH 78079</t>
  </si>
  <si>
    <t>(677)070-9958</t>
  </si>
  <si>
    <t>Adam Navarro</t>
  </si>
  <si>
    <t>1913.6000000000001</t>
  </si>
  <si>
    <t>Michelle Hunt</t>
  </si>
  <si>
    <t>USNS Mahoney FPO AE 52137</t>
  </si>
  <si>
    <t>(192)617-8996x7432</t>
  </si>
  <si>
    <t>Alexis Dunlap</t>
  </si>
  <si>
    <t>336.40000000000003</t>
  </si>
  <si>
    <t>Christopher Wolfe</t>
  </si>
  <si>
    <t>85115 Adams Divide Apt. 120 South Patriciabury, WY 51518</t>
  </si>
  <si>
    <t>864-660-1375x2881</t>
  </si>
  <si>
    <t>Kenneth Quinn</t>
  </si>
  <si>
    <t>Valerie Pace</t>
  </si>
  <si>
    <t>3065 Smith Parkways Apt. 591 Tannershire, ND 94932</t>
  </si>
  <si>
    <t>098-483-1455</t>
  </si>
  <si>
    <t>Jonathan Cochran</t>
  </si>
  <si>
    <t>Douglas Gonzalez</t>
  </si>
  <si>
    <t>USS Clay FPO AA 45016</t>
  </si>
  <si>
    <t>(010)205-0377x111</t>
  </si>
  <si>
    <t>Patrick Rivera</t>
  </si>
  <si>
    <t>Clayton Landry</t>
  </si>
  <si>
    <t>3354 Villa Forks Apt. 643 Aaronton, MA 89628</t>
  </si>
  <si>
    <t>+1-525-017-9448x39254</t>
  </si>
  <si>
    <t>Charles Simpson</t>
  </si>
  <si>
    <t>674.4000000000001</t>
  </si>
  <si>
    <t>Maria King</t>
  </si>
  <si>
    <t>050 Davis Course Jordanside, OK 20581</t>
  </si>
  <si>
    <t>Carolyn West</t>
  </si>
  <si>
    <t>Tina Roberts</t>
  </si>
  <si>
    <t>037 Jacob Avenue Apt. 193 Ronaldburgh, WI 40925</t>
  </si>
  <si>
    <t>991.623.8066x04162</t>
  </si>
  <si>
    <t>Luke Evans</t>
  </si>
  <si>
    <t>Amanda Moore</t>
  </si>
  <si>
    <t>9954 Cole Plaza New Christinaport, MA 27532</t>
  </si>
  <si>
    <t>+1-549-913-6920x69692</t>
  </si>
  <si>
    <t>Susan Morrison</t>
  </si>
  <si>
    <t>5028 Tracey Bypass Ericberg, KY 97085</t>
  </si>
  <si>
    <t>006-261-8512x19168</t>
  </si>
  <si>
    <t>Kristopher Johnson</t>
  </si>
  <si>
    <t>762.4000000000001</t>
  </si>
  <si>
    <t>Mrs. Rebecca Chambers</t>
  </si>
  <si>
    <t>94971 Cox Extension Lake Stephanie, TN 75159</t>
  </si>
  <si>
    <t>Katie Weeks</t>
  </si>
  <si>
    <t>09236 Reyes Wells Apt. 082 Lake William, VT 99110</t>
  </si>
  <si>
    <t>(552)395-3981</t>
  </si>
  <si>
    <t>Abigail Martinez</t>
  </si>
  <si>
    <t>Kelly Ortiz</t>
  </si>
  <si>
    <t>11470 Mary Port Suite 942 Lake Stephanietown, MS 75220</t>
  </si>
  <si>
    <t>001-495-222-0382x909</t>
  </si>
  <si>
    <t>Ashley Scott</t>
  </si>
  <si>
    <t>Janet Perkins</t>
  </si>
  <si>
    <t>9895 Beth Walks Suite 733 East Brianna, WY 83323</t>
  </si>
  <si>
    <t>246-951-7891x21140</t>
  </si>
  <si>
    <t>Nicholas Jones</t>
  </si>
  <si>
    <t>Stacy Fernandez</t>
  </si>
  <si>
    <t>55964 Campbell Station Donnastad, DC 01113</t>
  </si>
  <si>
    <t>001-544-667-5850</t>
  </si>
  <si>
    <t>Scott Cox</t>
  </si>
  <si>
    <t>5725 Strong Drive East Melissatown, SC 44435</t>
  </si>
  <si>
    <t>+1-687-688-6647x33495</t>
  </si>
  <si>
    <t>James Weaver</t>
  </si>
  <si>
    <t>Travis Patterson</t>
  </si>
  <si>
    <t>164 Haynes Road Suite 734 West Williamview, MT 70703</t>
  </si>
  <si>
    <t>Devin Wallace</t>
  </si>
  <si>
    <t>1400.8000000000002</t>
  </si>
  <si>
    <t>1223 Yolanda Branch Donaldside, AR 22136</t>
  </si>
  <si>
    <t>270-589-7560</t>
  </si>
  <si>
    <t>Charles Case</t>
  </si>
  <si>
    <t>Sarah Zavala</t>
  </si>
  <si>
    <t>09040 Amber Drives Apt. 304 Ballardhaven, CO 05853</t>
  </si>
  <si>
    <t>001-404-438-7817x24690</t>
  </si>
  <si>
    <t>Steven Webster</t>
  </si>
  <si>
    <t>Jared Brown</t>
  </si>
  <si>
    <t>680 James Corner Singhstad, HI 66364</t>
  </si>
  <si>
    <t>(119)022-1374x7967</t>
  </si>
  <si>
    <t>Jacob Lewis</t>
  </si>
  <si>
    <t>6845 Rivera Meadows Suite 155 East Tiffany, CO 69777</t>
  </si>
  <si>
    <t>001-084-541-7737x7558</t>
  </si>
  <si>
    <t>Jeremy Young</t>
  </si>
  <si>
    <t>Caleb Burgess</t>
  </si>
  <si>
    <t>575 Lin Dam South Elizabeth, NC 35888</t>
  </si>
  <si>
    <t>(935)538-1358x94985</t>
  </si>
  <si>
    <t>Bryce Spencer</t>
  </si>
  <si>
    <t>Alexandra Garcia</t>
  </si>
  <si>
    <t>11859 Walter Road Port Margaret, UT 17084</t>
  </si>
  <si>
    <t>(249)062-8326</t>
  </si>
  <si>
    <t>Harold Craig</t>
  </si>
  <si>
    <t>5074 Torres Extensions North Franklin, MN 72961</t>
  </si>
  <si>
    <t>932.805.3967</t>
  </si>
  <si>
    <t>Dr. Collin Gordon</t>
  </si>
  <si>
    <t>Jerry Lawrence</t>
  </si>
  <si>
    <t>67102 Matthew Rest Port Lauraton, WI 95963</t>
  </si>
  <si>
    <t>Nicole Jackson</t>
  </si>
  <si>
    <t>Julia Villegas</t>
  </si>
  <si>
    <t>2666 Mark Unions Suite 592 East Nicoleberg, CA 78046</t>
  </si>
  <si>
    <t>506.910.0682</t>
  </si>
  <si>
    <t>Tiffany Hunt</t>
  </si>
  <si>
    <t>Gregory Mitchell</t>
  </si>
  <si>
    <t>998 Marvin Stravenue Lake Aprilmouth, MN 99021</t>
  </si>
  <si>
    <t>(555)263-3160</t>
  </si>
  <si>
    <t>Julia Werner</t>
  </si>
  <si>
    <t>Tiffany Brown</t>
  </si>
  <si>
    <t>060 Williams Ford Apt. 830 West Robert, WV 74671</t>
  </si>
  <si>
    <t>001-928-897-5329x7853</t>
  </si>
  <si>
    <t>Kelly Harrison</t>
  </si>
  <si>
    <t>Doris Davis</t>
  </si>
  <si>
    <t>39454 Kelly Turnpike Port Taraville, IA 19521</t>
  </si>
  <si>
    <t>529.835.3667</t>
  </si>
  <si>
    <t>Andrew Sellers</t>
  </si>
  <si>
    <t>02015 Fred Trafficway Lake Aaronton, CT 16911</t>
  </si>
  <si>
    <t>096.343.1951x04079</t>
  </si>
  <si>
    <t>Andre Little</t>
  </si>
  <si>
    <t>8914 Lisa Locks Suite 127 Randyfurt, CT 64155</t>
  </si>
  <si>
    <t>(118)513-8668</t>
  </si>
  <si>
    <t>Kaitlyn Mayer</t>
  </si>
  <si>
    <t>Timothy Vargas</t>
  </si>
  <si>
    <t>5465 Sarah Well North Robertbury, KY 78652</t>
  </si>
  <si>
    <t>378.662.5313x82996</t>
  </si>
  <si>
    <t>Debra Burton</t>
  </si>
  <si>
    <t>Edward Hendrix</t>
  </si>
  <si>
    <t>84706 Zachary Walk New Michelle, AR 88854</t>
  </si>
  <si>
    <t>309-876-1525</t>
  </si>
  <si>
    <t>Jonathan Reilly</t>
  </si>
  <si>
    <t>Annette Smith</t>
  </si>
  <si>
    <t>764 Sandra Path Owenstown, HI 12309</t>
  </si>
  <si>
    <t>+1-525-558-3117x206</t>
  </si>
  <si>
    <t>Alisha Rice</t>
  </si>
  <si>
    <t>750.8000000000001</t>
  </si>
  <si>
    <t>Shelby Lewis</t>
  </si>
  <si>
    <t>15627 Edwards Freeway East Kelly, MN 14927</t>
  </si>
  <si>
    <t>+1-021-574-1595x9887</t>
  </si>
  <si>
    <t>32128 Brown Mission Suite 283 East Albertshire, NM 65362</t>
  </si>
  <si>
    <t>001-138-665-6975x205</t>
  </si>
  <si>
    <t>Jeanette Jones</t>
  </si>
  <si>
    <t>Kenneth Wright</t>
  </si>
  <si>
    <t>965 Brown Mill Port Monicamouth, NH 90977</t>
  </si>
  <si>
    <t>962-126-5034x3909</t>
  </si>
  <si>
    <t>Dennis Buckley</t>
  </si>
  <si>
    <t>3669.6000000000004</t>
  </si>
  <si>
    <t>Anthony Rios PhD</t>
  </si>
  <si>
    <t>5927 Adams Ports Suite 304 North Emilyland, WY 32786</t>
  </si>
  <si>
    <t>001-786-191-0669x61504</t>
  </si>
  <si>
    <t>Joshua Oneal</t>
  </si>
  <si>
    <t>1841.6000000000001</t>
  </si>
  <si>
    <t>Carla Bailey</t>
  </si>
  <si>
    <t>7949 Moore Field Lawsonshire, WI 34856</t>
  </si>
  <si>
    <t>001-515-193-0769x134</t>
  </si>
  <si>
    <t>Jennifer Mason</t>
  </si>
  <si>
    <t>Thomas Gonzalez</t>
  </si>
  <si>
    <t>0934 Renee Parkway Apt. 640 West David, DE 33062</t>
  </si>
  <si>
    <t>Christopher Nelson</t>
  </si>
  <si>
    <t>279 Brenda Mission Farleyhaven, UT 97133</t>
  </si>
  <si>
    <t>084.285.2053x487</t>
  </si>
  <si>
    <t>Natasha Banks</t>
  </si>
  <si>
    <t>Thomas Franklin</t>
  </si>
  <si>
    <t>4372 Jennifer Estates New Samanthafurt, AZ 49061</t>
  </si>
  <si>
    <t>Sarah Andrews</t>
  </si>
  <si>
    <t>2917.6000000000004</t>
  </si>
  <si>
    <t>192 Benson Stravenue Port Katrinaview, MD 51705</t>
  </si>
  <si>
    <t>(149)838-1079x152</t>
  </si>
  <si>
    <t>Kayla Fleming</t>
  </si>
  <si>
    <t>Jason Gates</t>
  </si>
  <si>
    <t>489 Kristen Port Apt. 239 North Juanfurt, WY 91240</t>
  </si>
  <si>
    <t>944-469-7685</t>
  </si>
  <si>
    <t>9596.800000000001</t>
  </si>
  <si>
    <t>Jasmine Adams</t>
  </si>
  <si>
    <t>75168 Jennifer Mall New Bradleyview, OK 44885</t>
  </si>
  <si>
    <t>480-072-5768</t>
  </si>
  <si>
    <t>Carol Maxwell</t>
  </si>
  <si>
    <t>Jason Martinez</t>
  </si>
  <si>
    <t>34829 Saunders Rapid Apt. 196 Phillipsville, IN 86259</t>
  </si>
  <si>
    <t>452.413.2529</t>
  </si>
  <si>
    <t>Stacy Combs</t>
  </si>
  <si>
    <t>3283.2000000000003</t>
  </si>
  <si>
    <t>Christina Clark</t>
  </si>
  <si>
    <t>806 Ashley Walk Apt. 025 Port Desiree, ID 58351</t>
  </si>
  <si>
    <t>+1-768-352-8527x3274</t>
  </si>
  <si>
    <t>Alex Bowers</t>
  </si>
  <si>
    <t>Amanda Howard</t>
  </si>
  <si>
    <t>3970 Fowler Mount Walshfurt, WI 40946</t>
  </si>
  <si>
    <t>273.006.7881x891</t>
  </si>
  <si>
    <t>Jacob Gonzalez</t>
  </si>
  <si>
    <t>5614 Lauren Track Apt. 033 Sandraland, WI 43030</t>
  </si>
  <si>
    <t>001-838-087-6016</t>
  </si>
  <si>
    <t>Paul Rice</t>
  </si>
  <si>
    <t>3497.6000000000004</t>
  </si>
  <si>
    <t>Cameron Martinez</t>
  </si>
  <si>
    <t>68520 George Landing Suite 255 Estradafurt, IN 38673</t>
  </si>
  <si>
    <t>Veronica Perez</t>
  </si>
  <si>
    <t>Christine Roberts</t>
  </si>
  <si>
    <t>16799 Jerry Stream Suite 136 Jamieborough, IL 66689</t>
  </si>
  <si>
    <t>(016)046-9925x76731</t>
  </si>
  <si>
    <t>Brianna Burke</t>
  </si>
  <si>
    <t>6295.200000000001</t>
  </si>
  <si>
    <t>Ashley Gardner</t>
  </si>
  <si>
    <t>08747 Short Roads Suite 442 South Jacob, HI 93209</t>
  </si>
  <si>
    <t>+1-827-095-4542x43634</t>
  </si>
  <si>
    <t>Lynn Le</t>
  </si>
  <si>
    <t>Jose Richardson</t>
  </si>
  <si>
    <t>9397 Terrell Mission Apt. 052 Liland, ID 31783</t>
  </si>
  <si>
    <t>469-704-1429</t>
  </si>
  <si>
    <t>Richard Clark</t>
  </si>
  <si>
    <t>Alexis Lewis</t>
  </si>
  <si>
    <t>8283 Rhonda Spurs Apt. 257 North Brian, IA 94000</t>
  </si>
  <si>
    <t>001-478-568-8438</t>
  </si>
  <si>
    <t>607 Samuel Estates Suite 515 Michaelchester, MD 40705</t>
  </si>
  <si>
    <t>(642)838-7955</t>
  </si>
  <si>
    <t>Kevin Robinson</t>
  </si>
  <si>
    <t>Michelle Cain</t>
  </si>
  <si>
    <t>2748 Fischer Courts Suite 075 Nicholsport, CT 79386</t>
  </si>
  <si>
    <t>001-086-553-5979</t>
  </si>
  <si>
    <t>Rhonda Martinez</t>
  </si>
  <si>
    <t>Nicholas Pratt</t>
  </si>
  <si>
    <t>2830 Garrison Station Suite 825 Edwardmouth, IL 02227</t>
  </si>
  <si>
    <t>476.386.6973x7831</t>
  </si>
  <si>
    <t>Erica Morgan</t>
  </si>
  <si>
    <t>Michael Goodman</t>
  </si>
  <si>
    <t>1070 Gloria Harbors Suite 603 East Rebecca, DE 15569</t>
  </si>
  <si>
    <t>001-517-647-6417x3112</t>
  </si>
  <si>
    <t>Christopher Ritter</t>
  </si>
  <si>
    <t>Randy Fernandez</t>
  </si>
  <si>
    <t>58667 Campbell Forge Baldwinshire, MT 31380</t>
  </si>
  <si>
    <t>899.267.1840</t>
  </si>
  <si>
    <t>Brittany Soto</t>
  </si>
  <si>
    <t>Traci Thompson</t>
  </si>
  <si>
    <t>992 Jonathan Hills Suite 130 Lake Kelly, NE 21789</t>
  </si>
  <si>
    <t>+1-631-224-9613x023</t>
  </si>
  <si>
    <t>Amber Ballard</t>
  </si>
  <si>
    <t>John Kim</t>
  </si>
  <si>
    <t>337 Stanley Run Suite 229 Michaelstad, GA 30659</t>
  </si>
  <si>
    <t>959.202.2424x44457</t>
  </si>
  <si>
    <t>4582.400000000001</t>
  </si>
  <si>
    <t>Gary Atkinson</t>
  </si>
  <si>
    <t>PSC 4978, Box 7199 APO AA 89372</t>
  </si>
  <si>
    <t>Lindsey Brown</t>
  </si>
  <si>
    <t>Robert Dorsey</t>
  </si>
  <si>
    <t>9058 Kelsey Expressway Suite 853 West Elizabethview, NM 86249</t>
  </si>
  <si>
    <t>001-713-861-2111x609</t>
  </si>
  <si>
    <t>Donna Mitchell</t>
  </si>
  <si>
    <t>7364 Lester Cliffs Apt. 951 Lake Crystalmouth, VA 19166</t>
  </si>
  <si>
    <t>841.961.3570x893</t>
  </si>
  <si>
    <t>Brooke Brennan</t>
  </si>
  <si>
    <t>3457.2000000000003</t>
  </si>
  <si>
    <t>867 Webster Place West Rebeccatown, FL 99633</t>
  </si>
  <si>
    <t>850-373-5560</t>
  </si>
  <si>
    <t>288.40000000000003</t>
  </si>
  <si>
    <t>Rachel Harrington</t>
  </si>
  <si>
    <t>24618 Sanders Fall Apt. 005 West Davidport, MI 01256</t>
  </si>
  <si>
    <t>155.714.2681x84360</t>
  </si>
  <si>
    <t>Steven Wilson</t>
  </si>
  <si>
    <t>51968 Joseph Flat Gregfurt, MO 02061</t>
  </si>
  <si>
    <t>David Hicks</t>
  </si>
  <si>
    <t>Rebecca Mathis</t>
  </si>
  <si>
    <t>147 Frank Inlet Apt. 279 Lake Stephanieton, FL 87136</t>
  </si>
  <si>
    <t>284-247-1850x9442</t>
  </si>
  <si>
    <t>Virginia Richardson</t>
  </si>
  <si>
    <t>511.20000000000005</t>
  </si>
  <si>
    <t>Sara Hill</t>
  </si>
  <si>
    <t>2144 Hayes Inlet Apt. 072 Wrightmouth, VA 12893</t>
  </si>
  <si>
    <t>001-057-814-2426x45053</t>
  </si>
  <si>
    <t>Crystal Camacho</t>
  </si>
  <si>
    <t>942.4000000000001</t>
  </si>
  <si>
    <t>David Kim</t>
  </si>
  <si>
    <t>977 Sandoval Turnpike Riverastad, MN 87298</t>
  </si>
  <si>
    <t>877-408-2474</t>
  </si>
  <si>
    <t>Denise Moon</t>
  </si>
  <si>
    <t>Felicia Moody</t>
  </si>
  <si>
    <t>8564 Joseph Summit Rosetown, MO 75676</t>
  </si>
  <si>
    <t>Gerald Day</t>
  </si>
  <si>
    <t>5446.400000000001</t>
  </si>
  <si>
    <t>Mr. Allen Williams</t>
  </si>
  <si>
    <t>79198 Albert Key North Erikaland, KY 29129</t>
  </si>
  <si>
    <t>Sean Tyler</t>
  </si>
  <si>
    <t>583 Jay Harbors Suite 237 Nunezhaven, SD 94683</t>
  </si>
  <si>
    <t>416-180-1794</t>
  </si>
  <si>
    <t>Gary Saunders</t>
  </si>
  <si>
    <t>David James</t>
  </si>
  <si>
    <t>2598 Brian Branch Suite 030 Matthewside, NH 22294</t>
  </si>
  <si>
    <t>(807)030-4163x167</t>
  </si>
  <si>
    <t>Andrea Vaughan</t>
  </si>
  <si>
    <t>Jeffrey Quinn</t>
  </si>
  <si>
    <t>USS Copeland FPO AA 69377</t>
  </si>
  <si>
    <t>038.194.7769x056</t>
  </si>
  <si>
    <t>Stephanie Clark</t>
  </si>
  <si>
    <t>2161.2000000000003</t>
  </si>
  <si>
    <t>Eric Munoz</t>
  </si>
  <si>
    <t>796 Margaret Stream Suite 934 Ericamouth, NV 97172</t>
  </si>
  <si>
    <t>(209)707-6728x492</t>
  </si>
  <si>
    <t>Sierra Miller</t>
  </si>
  <si>
    <t>Sara Garner</t>
  </si>
  <si>
    <t>60259 Edwards Villages Tamimouth, MI 44570</t>
  </si>
  <si>
    <t>009-642-9387</t>
  </si>
  <si>
    <t>Shawn Galloway</t>
  </si>
  <si>
    <t>Bridget Flores</t>
  </si>
  <si>
    <t>65353 Vega Via Port Cameron, IL 66344</t>
  </si>
  <si>
    <t>717-964-3938x35286</t>
  </si>
  <si>
    <t>Kylie Hansen MD</t>
  </si>
  <si>
    <t>Jamie Chang</t>
  </si>
  <si>
    <t>740 Liu Meadow Apt. 274 Timothymouth, SC 56619</t>
  </si>
  <si>
    <t>001-271-221-7739x3034</t>
  </si>
  <si>
    <t>Anne Cortez</t>
  </si>
  <si>
    <t>Misty Peterson</t>
  </si>
  <si>
    <t>35049 Jennifer Creek New Christina, DE 42657</t>
  </si>
  <si>
    <t>+1-159-057-8252x454</t>
  </si>
  <si>
    <t>Darin Miller</t>
  </si>
  <si>
    <t>Laura Williams</t>
  </si>
  <si>
    <t>8995 Jackson Views Suite 354 Bryantborough, AK 10743</t>
  </si>
  <si>
    <t>(074)666-0470x938</t>
  </si>
  <si>
    <t>Timothy Beck</t>
  </si>
  <si>
    <t>Thomas Cunningham</t>
  </si>
  <si>
    <t>749 John Greens Suite 031 Anthonyport, NH 24985</t>
  </si>
  <si>
    <t>+1-820-382-5182x76921</t>
  </si>
  <si>
    <t>George Bradley</t>
  </si>
  <si>
    <t>Ashley Buckley</t>
  </si>
  <si>
    <t>625 Craig Circles Apt. 576 Gentryfort, NE 21581</t>
  </si>
  <si>
    <t>055.016.6638x5090</t>
  </si>
  <si>
    <t>Kimberly Crawford</t>
  </si>
  <si>
    <t>Aaron Smith</t>
  </si>
  <si>
    <t>61627 Elizabeth Spur Apt. 796 Bishopburgh, MN 00928</t>
  </si>
  <si>
    <t>(206)389-3638x624</t>
  </si>
  <si>
    <t>Heidi Estes</t>
  </si>
  <si>
    <t>Steven Brandt</t>
  </si>
  <si>
    <t>PSC 8248, Box 1871 APO AP 53903</t>
  </si>
  <si>
    <t>001-833-566-6310x34216</t>
  </si>
  <si>
    <t>Donald Gonzalez</t>
  </si>
  <si>
    <t>5144 Reed Springs Apt. 456 New Lauren, KS 91667</t>
  </si>
  <si>
    <t>+1-084-809-5222x475</t>
  </si>
  <si>
    <t>Paul Hernandez</t>
  </si>
  <si>
    <t>3715.6000000000004</t>
  </si>
  <si>
    <t>Cynthia Madden</t>
  </si>
  <si>
    <t>227 Kendra Meadow Suite 933 North Davidside, IN 05374</t>
  </si>
  <si>
    <t>178.570.4901x389</t>
  </si>
  <si>
    <t>Holly Stewart</t>
  </si>
  <si>
    <t>Jorge Gonzalez</t>
  </si>
  <si>
    <t>2617 Cassandra Roads Millerville, NC 57018</t>
  </si>
  <si>
    <t>(992)517-2711x128</t>
  </si>
  <si>
    <t>Eduardo Bolton</t>
  </si>
  <si>
    <t>Tony Vazquez</t>
  </si>
  <si>
    <t>175 Jocelyn Way Libury, NE 59543</t>
  </si>
  <si>
    <t>841-320-9409x400</t>
  </si>
  <si>
    <t>Natasha Johnson</t>
  </si>
  <si>
    <t>Julia Allison</t>
  </si>
  <si>
    <t>4365 Christy Fork North Mark, LA 42638</t>
  </si>
  <si>
    <t>260.525.8774x909</t>
  </si>
  <si>
    <t>Diana Robinson</t>
  </si>
  <si>
    <t>1067.6000000000001</t>
  </si>
  <si>
    <t>Chad Richards</t>
  </si>
  <si>
    <t>57886 Elizabeth Park Apt. 117 North Marthaburgh, MS 36088</t>
  </si>
  <si>
    <t>+1-571-403-0402x82018</t>
  </si>
  <si>
    <t>Justin Hart</t>
  </si>
  <si>
    <t>Timothy Moore</t>
  </si>
  <si>
    <t>522 Smith Islands Apt. 962 Smithfurt, WY 81171</t>
  </si>
  <si>
    <t>Jamie Gonzalez</t>
  </si>
  <si>
    <t>Jeff Gaines</t>
  </si>
  <si>
    <t>86027 Johnson Heights Suite 812 West Christophermouth, DC 19845</t>
  </si>
  <si>
    <t>962.265.1044</t>
  </si>
  <si>
    <t>Tom Patrick</t>
  </si>
  <si>
    <t>Chris Owens</t>
  </si>
  <si>
    <t>114 Gray Extensions Justinstad, OK 17596</t>
  </si>
  <si>
    <t>001-679-795-3063x6077</t>
  </si>
  <si>
    <t>Penny Flores</t>
  </si>
  <si>
    <t>Gregory Hansen III</t>
  </si>
  <si>
    <t>6666 Colon Vista Apt. 236 West Tiffanyton, TX 29998</t>
  </si>
  <si>
    <t>Vincent Petersen</t>
  </si>
  <si>
    <t>Dan Miller</t>
  </si>
  <si>
    <t>USNS Fields FPO AP 86906</t>
  </si>
  <si>
    <t>318.400.0574x73886</t>
  </si>
  <si>
    <t>John Walker</t>
  </si>
  <si>
    <t>68900 Howe Wells Suite 058 North Gregory, ME 23576</t>
  </si>
  <si>
    <t>477.698.9847x8864</t>
  </si>
  <si>
    <t>Cindy Mendoza</t>
  </si>
  <si>
    <t>Bonnie Wilcox MD</t>
  </si>
  <si>
    <t>6886 Schmidt Glen East George, AR 02235</t>
  </si>
  <si>
    <t>(447)310-7365x54134</t>
  </si>
  <si>
    <t>Michael Horne</t>
  </si>
  <si>
    <t>11982 David Pine Apt. 560 Thomasberg, IA 29143</t>
  </si>
  <si>
    <t>+1-669-388-1547x81372</t>
  </si>
  <si>
    <t>Miranda May</t>
  </si>
  <si>
    <t>3581.2000000000003</t>
  </si>
  <si>
    <t>Mary Callahan</t>
  </si>
  <si>
    <t>8911 Carlos Gateway South Elizabeth, SD 73802</t>
  </si>
  <si>
    <t>444-626-9526</t>
  </si>
  <si>
    <t>Robert Wheeler</t>
  </si>
  <si>
    <t>Brian Burnett</t>
  </si>
  <si>
    <t>924 Scott Mission Melissaborough, CO 55860</t>
  </si>
  <si>
    <t>+1-262-573-9850x015</t>
  </si>
  <si>
    <t>Carla Carpenter</t>
  </si>
  <si>
    <t>Caitlin Watkins</t>
  </si>
  <si>
    <t>231 Elizabeth Summit New Alexistown, ND 90467</t>
  </si>
  <si>
    <t>173-432-4399</t>
  </si>
  <si>
    <t>Carl Sullivan</t>
  </si>
  <si>
    <t>Rebecca Ramos</t>
  </si>
  <si>
    <t>0573 Watkins Square Apt. 722 South Shelbyberg, SC 34142</t>
  </si>
  <si>
    <t>(372)886-4278x6062</t>
  </si>
  <si>
    <t>Matthew Porter</t>
  </si>
  <si>
    <t>580.8000000000001</t>
  </si>
  <si>
    <t>Stacey Barnett</t>
  </si>
  <si>
    <t>USNS Patterson FPO AE 85006</t>
  </si>
  <si>
    <t>(125)719-0739x55295</t>
  </si>
  <si>
    <t>Brian Ford</t>
  </si>
  <si>
    <t>Timothy Patterson</t>
  </si>
  <si>
    <t>6285 Edward Heights Suite 453 Rogersstad, OH 84346</t>
  </si>
  <si>
    <t>871.125.9160x93026</t>
  </si>
  <si>
    <t>Teresa Munoz</t>
  </si>
  <si>
    <t>Danielle Hutchinson</t>
  </si>
  <si>
    <t>3608 Hood Estate Rickfurt, FL 17328</t>
  </si>
  <si>
    <t>Jesse Armstrong</t>
  </si>
  <si>
    <t>Keith Arnold</t>
  </si>
  <si>
    <t>4068 Matthew Flats Apt. 871 Ryanfurt, NV 19583</t>
  </si>
  <si>
    <t>001-068-636-7968x3495</t>
  </si>
  <si>
    <t>Mrs. Shirley Lewis</t>
  </si>
  <si>
    <t>Mark Robertson</t>
  </si>
  <si>
    <t>6060 Victoria Harbors East Scottland, AL 27619</t>
  </si>
  <si>
    <t>244.738.2841</t>
  </si>
  <si>
    <t>Kimberly Diaz</t>
  </si>
  <si>
    <t>1332.8000000000002</t>
  </si>
  <si>
    <t>Joshua Brock</t>
  </si>
  <si>
    <t>Unit 0810 Box 6462 DPO AE 45747</t>
  </si>
  <si>
    <t>194.333.4193x213</t>
  </si>
  <si>
    <t>David Moses</t>
  </si>
  <si>
    <t>0369 Lauren Crest Mccormickville, MT 76448</t>
  </si>
  <si>
    <t>+1-331-182-5571x88222</t>
  </si>
  <si>
    <t>Caitlin Bullock</t>
  </si>
  <si>
    <t>James Garza</t>
  </si>
  <si>
    <t>8405 Robertson Villages North Edwardhaven, UT 06346</t>
  </si>
  <si>
    <t>376-956-4312x3353</t>
  </si>
  <si>
    <t>Jose Erickson</t>
  </si>
  <si>
    <t>Jessica Hopkins</t>
  </si>
  <si>
    <t>2755 Megan Mountain New Robertmouth, AR 98273</t>
  </si>
  <si>
    <t>(313)896-8224</t>
  </si>
  <si>
    <t>Stephanie Gibbs</t>
  </si>
  <si>
    <t>2487.6000000000004</t>
  </si>
  <si>
    <t>Benjamin Meyer</t>
  </si>
  <si>
    <t>8716 Luis Isle Apt. 076 Hannahtown, IN 47619</t>
  </si>
  <si>
    <t>001-357-116-7207x3326</t>
  </si>
  <si>
    <t>Charles Bryant</t>
  </si>
  <si>
    <t>Karen Johnson</t>
  </si>
  <si>
    <t>4021 John Lake Lake Jeffreyfort, MD 92509</t>
  </si>
  <si>
    <t>Diane Simon</t>
  </si>
  <si>
    <t>77542 Sheila Unions Apt. 155 Victorberg, MT 70222</t>
  </si>
  <si>
    <t>(114)488-3314</t>
  </si>
  <si>
    <t>Alejandro Snyder</t>
  </si>
  <si>
    <t>84538 Randall Trail Suite 780 Davisville, FL 45808</t>
  </si>
  <si>
    <t>(783)913-3078x159</t>
  </si>
  <si>
    <t>Frederick Moore</t>
  </si>
  <si>
    <t>518 Jessica Run Suite 688 Jordanside, CA 14620</t>
  </si>
  <si>
    <t>192-043-5556</t>
  </si>
  <si>
    <t>Micheal Hodge</t>
  </si>
  <si>
    <t>Derek Anderson</t>
  </si>
  <si>
    <t>900 Joel Hollow Kennethside, MI 42318</t>
  </si>
  <si>
    <t>932.854.2603x45788</t>
  </si>
  <si>
    <t>Anthony Cruz</t>
  </si>
  <si>
    <t>Mary Leon</t>
  </si>
  <si>
    <t>PSC 3324, Box 4161 APO AA 54201</t>
  </si>
  <si>
    <t>870.367.9437x51373</t>
  </si>
  <si>
    <t>Brooke Henry</t>
  </si>
  <si>
    <t>Jennifer Miller DDS</t>
  </si>
  <si>
    <t>3456 Sandra Village South Andrew, WV 45963</t>
  </si>
  <si>
    <t>(844)569-2411</t>
  </si>
  <si>
    <t>Ashley Perez</t>
  </si>
  <si>
    <t>Edward Hammond</t>
  </si>
  <si>
    <t>45262 Justin Trail Suite 223 North Benjaminland, WY 36198</t>
  </si>
  <si>
    <t>220.799.1025x6643</t>
  </si>
  <si>
    <t>Nathan Mills</t>
  </si>
  <si>
    <t>Joshua Allen</t>
  </si>
  <si>
    <t>23449 Watson Cliff Arnoldchester, NY 51877</t>
  </si>
  <si>
    <t>001-783-419-6746x23674</t>
  </si>
  <si>
    <t>Bailey Johnson</t>
  </si>
  <si>
    <t>Wayne Stone</t>
  </si>
  <si>
    <t>0255 Page Trail Lake Nicole, OH 04327</t>
  </si>
  <si>
    <t>393-655-8840x4110</t>
  </si>
  <si>
    <t>Gary Estrada</t>
  </si>
  <si>
    <t>Walter Graham</t>
  </si>
  <si>
    <t>877 Antonio Mills Apt. 580 Port Shirley, WI 77438</t>
  </si>
  <si>
    <t>+1-531-122-6777x3189</t>
  </si>
  <si>
    <t>William Boyd</t>
  </si>
  <si>
    <t>Heidi Harris</t>
  </si>
  <si>
    <t>26191 Lee Cliffs New Kevinville, ME 18337</t>
  </si>
  <si>
    <t>+1-880-239-4379x09269</t>
  </si>
  <si>
    <t>Rachel Johnson</t>
  </si>
  <si>
    <t>6726.400000000001</t>
  </si>
  <si>
    <t>Brian Olson</t>
  </si>
  <si>
    <t>5358 Beasley Freeway Suite 736 Robertfort, RI 19322</t>
  </si>
  <si>
    <t>+1-137-102-2747x966</t>
  </si>
  <si>
    <t>Jeffrey Stewart</t>
  </si>
  <si>
    <t>Christy Calhoun</t>
  </si>
  <si>
    <t>47282 Roman Branch Aliciatown, ND 72943</t>
  </si>
  <si>
    <t>776-816-6473x286</t>
  </si>
  <si>
    <t>Manuel Patton</t>
  </si>
  <si>
    <t>Janice Middleton</t>
  </si>
  <si>
    <t>7237 Munoz Fork Suite 210 Port Jeantown, MD 98642</t>
  </si>
  <si>
    <t>001-126-577-1212x4194</t>
  </si>
  <si>
    <t>Joseph Bell</t>
  </si>
  <si>
    <t>PSC 6283, Box 2707 APO AE 65544</t>
  </si>
  <si>
    <t>(838)348-0215x474</t>
  </si>
  <si>
    <t>Scott Wallace</t>
  </si>
  <si>
    <t>Allen Dean</t>
  </si>
  <si>
    <t>1121 Warner Expressway Apt. 069 Brendashire, TX 22661</t>
  </si>
  <si>
    <t>825.734.1154</t>
  </si>
  <si>
    <t>Michael Mann</t>
  </si>
  <si>
    <t>PSC 4382, Box 6607 APO AE 34981</t>
  </si>
  <si>
    <t>791-619-2576x830</t>
  </si>
  <si>
    <t>Jeffery Cook</t>
  </si>
  <si>
    <t>Stephanie Walker</t>
  </si>
  <si>
    <t>9592 Robin Fort Apt. 598 Thompsonhaven, NC 88940</t>
  </si>
  <si>
    <t>450.878.7137</t>
  </si>
  <si>
    <t>Bobby Mitchell</t>
  </si>
  <si>
    <t>Jennifer Walker</t>
  </si>
  <si>
    <t>25109 April Stream Suite 410 Lake Mark, TX 40424</t>
  </si>
  <si>
    <t>016-532-6521</t>
  </si>
  <si>
    <t>Elizabeth Ritter</t>
  </si>
  <si>
    <t>1727.6000000000001</t>
  </si>
  <si>
    <t>Aaron Mullins</t>
  </si>
  <si>
    <t>651 Jeffrey Streets East Josephberg, AL 62577</t>
  </si>
  <si>
    <t>756.445.0653</t>
  </si>
  <si>
    <t>Sara Logan</t>
  </si>
  <si>
    <t>Kayla Brown</t>
  </si>
  <si>
    <t>83684 Wise Meadow Brittanyfort, OH 56281</t>
  </si>
  <si>
    <t>001-253-340-3222x2227</t>
  </si>
  <si>
    <t>Benjamin Cummings</t>
  </si>
  <si>
    <t>Jill Romero</t>
  </si>
  <si>
    <t>3033 Wright Village Suite 585 New Danielberg, MN 14183</t>
  </si>
  <si>
    <t>145-051-2927x44258</t>
  </si>
  <si>
    <t>Brooke Ross</t>
  </si>
  <si>
    <t>Ashley Carter</t>
  </si>
  <si>
    <t>77758 Reyes Orchard Suite 206 Lake Carolyn, FL 39815</t>
  </si>
  <si>
    <t>+1-497-625-9939x94336</t>
  </si>
  <si>
    <t>Krista Smith</t>
  </si>
  <si>
    <t>Jose Garrison</t>
  </si>
  <si>
    <t>88043 Barnett Causeway Suite 128 Jamesmouth, ID 30889</t>
  </si>
  <si>
    <t>100.405.2716x03315</t>
  </si>
  <si>
    <t>Timothy Dixon</t>
  </si>
  <si>
    <t>3519.6000000000004</t>
  </si>
  <si>
    <t>Dana Sanchez</t>
  </si>
  <si>
    <t>2226 Rachel Orchard Apt. 995 South Juliantown, MO 30868</t>
  </si>
  <si>
    <t>+1-274-771-0107x6810</t>
  </si>
  <si>
    <t>Rebekah Lee</t>
  </si>
  <si>
    <t>Katelyn Keller</t>
  </si>
  <si>
    <t>31362 Wang Island Weaverside, MO 07079</t>
  </si>
  <si>
    <t>Kristine Blevins</t>
  </si>
  <si>
    <t>Brandy Burton</t>
  </si>
  <si>
    <t>166 Michael Cove Suite 897 North Anthony, UT 77673</t>
  </si>
  <si>
    <t>283-540-1127</t>
  </si>
  <si>
    <t>Diane Munoz</t>
  </si>
  <si>
    <t>Dr. Christian Landry PhD</t>
  </si>
  <si>
    <t>PSC 7981, Box 0397 APO AP 86863</t>
  </si>
  <si>
    <t>Derrick Sims</t>
  </si>
  <si>
    <t>328.40000000000003</t>
  </si>
  <si>
    <t>Kenneth Palmer</t>
  </si>
  <si>
    <t>946 Nancy Valley East Kathleen, GA 16309</t>
  </si>
  <si>
    <t>254-034-2254x7487</t>
  </si>
  <si>
    <t>Amy Oconnell</t>
  </si>
  <si>
    <t>3837.6000000000004</t>
  </si>
  <si>
    <t>James Green</t>
  </si>
  <si>
    <t>424 Dunn Inlet Samanthaville, RI 74704</t>
  </si>
  <si>
    <t>+1-202-079-3057x848</t>
  </si>
  <si>
    <t>Christopher Russo</t>
  </si>
  <si>
    <t>Jessica Gonzalez</t>
  </si>
  <si>
    <t>308 Nolan Inlet Masonside, WI 06193</t>
  </si>
  <si>
    <t>(894)837-7837x1155</t>
  </si>
  <si>
    <t>Jeffrey Daugherty</t>
  </si>
  <si>
    <t>1745.6000000000001</t>
  </si>
  <si>
    <t>Cristian Bowman</t>
  </si>
  <si>
    <t>81857 Steven Rest Suite 973 Port Bryan, NM 43566</t>
  </si>
  <si>
    <t>449-333-7294x87185</t>
  </si>
  <si>
    <t>Michael Buchanan</t>
  </si>
  <si>
    <t>Stacey Castillo</t>
  </si>
  <si>
    <t>871 Ryan Harbor Suite 138 South Beverly, VT 58712</t>
  </si>
  <si>
    <t>Ronald Patterson</t>
  </si>
  <si>
    <t>3553.6000000000004</t>
  </si>
  <si>
    <t>Jessica Bell</t>
  </si>
  <si>
    <t>5283 Webb Lights Suite 234 Lake Jesse, MI 90916</t>
  </si>
  <si>
    <t>+1-868-186-0030x361</t>
  </si>
  <si>
    <t>Laura Carrillo</t>
  </si>
  <si>
    <t>Diane Delgado</t>
  </si>
  <si>
    <t>113 Janice Row Apt. 419 East Janet, AK 02571</t>
  </si>
  <si>
    <t>001-815-974-0154x84831</t>
  </si>
  <si>
    <t>Chad Moore</t>
  </si>
  <si>
    <t>Alejandro Walker</t>
  </si>
  <si>
    <t>890 Juan Turnpike Suite 885 Kristinaberg, LA 33187</t>
  </si>
  <si>
    <t>001-845-400-7260x358</t>
  </si>
  <si>
    <t>Gina Murillo</t>
  </si>
  <si>
    <t>565 Avila Mall Apt. 830 East James, CA 95149</t>
  </si>
  <si>
    <t>+1-565-842-5158x7998</t>
  </si>
  <si>
    <t>Kerry Fields</t>
  </si>
  <si>
    <t>Anna Jacobson</t>
  </si>
  <si>
    <t>018 Esparza Loaf Katieport, MT 67322</t>
  </si>
  <si>
    <t>001-051-432-8637x282</t>
  </si>
  <si>
    <t>Hannah Wells</t>
  </si>
  <si>
    <t>Vickie Peck</t>
  </si>
  <si>
    <t>326 Christina Corners South David, MO 56667</t>
  </si>
  <si>
    <t>(511)251-5484</t>
  </si>
  <si>
    <t>239 Cooper Point New Alexanderside, AZ 99281</t>
  </si>
  <si>
    <t>992.602.0844</t>
  </si>
  <si>
    <t>Steven Lopez</t>
  </si>
  <si>
    <t>Jeremiah Baldwin</t>
  </si>
  <si>
    <t>4027 Barbara Key Suite 046 Schultzstad, SC 21473</t>
  </si>
  <si>
    <t>064-172-3168x8451</t>
  </si>
  <si>
    <t>Cindy Wilson</t>
  </si>
  <si>
    <t>Joseph Hamilton</t>
  </si>
  <si>
    <t>USS Bender FPO AP 66766</t>
  </si>
  <si>
    <t>001-012-757-6637x81821</t>
  </si>
  <si>
    <t>Mario Lowery</t>
  </si>
  <si>
    <t>4246.400000000001</t>
  </si>
  <si>
    <t>Lindsey Schmitt</t>
  </si>
  <si>
    <t>62477 Arias Islands Apt. 155 Johnsonside, VT 08357</t>
  </si>
  <si>
    <t>(968)106-7161</t>
  </si>
  <si>
    <t>Anita Roberts</t>
  </si>
  <si>
    <t>Trevor Richards</t>
  </si>
  <si>
    <t>2257 Koch Well Suite 026 North Michaelshire, MN 40438</t>
  </si>
  <si>
    <t>744.309.0548x810</t>
  </si>
  <si>
    <t>Isaiah Perez</t>
  </si>
  <si>
    <t>Mr. James Gonzalez</t>
  </si>
  <si>
    <t>655 Campbell Mount Wilkinsonborough, HI 12458</t>
  </si>
  <si>
    <t>209.435.4171</t>
  </si>
  <si>
    <t>Patricia Jensen</t>
  </si>
  <si>
    <t>Melinda Stark</t>
  </si>
  <si>
    <t>366 King Stream Apt. 790 Karenburgh, FL 95583</t>
  </si>
  <si>
    <t>(813)691-9822x377</t>
  </si>
  <si>
    <t>Deanna Mills</t>
  </si>
  <si>
    <t>Carmen Harvey</t>
  </si>
  <si>
    <t>779 Joshua Ferry Suite 515 Lake Theresa, IA 92048</t>
  </si>
  <si>
    <t>(237)160-7290x80330</t>
  </si>
  <si>
    <t>Felicia King</t>
  </si>
  <si>
    <t>39621 Dixon Harbor Andersonbury, NC 08413</t>
  </si>
  <si>
    <t>092-274-7502</t>
  </si>
  <si>
    <t>Dr. Melissa Reyes DVM</t>
  </si>
  <si>
    <t>Donna Herman</t>
  </si>
  <si>
    <t>2036 Evans Meadows Apt. 655 East Maryshire, AZ 77470</t>
  </si>
  <si>
    <t>122.059.6325x723</t>
  </si>
  <si>
    <t>Nicole Ortiz</t>
  </si>
  <si>
    <t>Tara Williams MD</t>
  </si>
  <si>
    <t>622 Timothy Drives Apt. 731 Port John, UT 91983</t>
  </si>
  <si>
    <t>+1-596-461-1779x833</t>
  </si>
  <si>
    <t>Michelle Singh</t>
  </si>
  <si>
    <t>594.8000000000001</t>
  </si>
  <si>
    <t>Maria Gibson</t>
  </si>
  <si>
    <t>48857 Erin Brook Suite 663 East Jameston, MO 51211</t>
  </si>
  <si>
    <t>0389104811</t>
  </si>
  <si>
    <t>Tammy Simpson</t>
  </si>
  <si>
    <t>Robert Greene</t>
  </si>
  <si>
    <t>029 John Falls Benjaminstad, OK 48624</t>
  </si>
  <si>
    <t>133.595.2573x56366</t>
  </si>
  <si>
    <t>Karen Tucker</t>
  </si>
  <si>
    <t>3351.6000000000004</t>
  </si>
  <si>
    <t>Jennifer Barnes</t>
  </si>
  <si>
    <t>18208 Obrien Inlet Apt. 234 Port Brendafort, AK 43863</t>
  </si>
  <si>
    <t>(043)548-4837</t>
  </si>
  <si>
    <t>Sarah Stewart</t>
  </si>
  <si>
    <t>358 Boone Estate Apt. 746 Jacksonstad, MN 31253</t>
  </si>
  <si>
    <t>057-048-7009x50755</t>
  </si>
  <si>
    <t>Stephanie Garcia</t>
  </si>
  <si>
    <t>USNV Lopez FPO AP 57475</t>
  </si>
  <si>
    <t>(089)017-1451</t>
  </si>
  <si>
    <t>Anne Hudson</t>
  </si>
  <si>
    <t>Dwayne Walker</t>
  </si>
  <si>
    <t>USNS Bradley FPO AE 10239</t>
  </si>
  <si>
    <t>(763)690-8582x9059</t>
  </si>
  <si>
    <t>Andrew Barker</t>
  </si>
  <si>
    <t>Kristen Simmons</t>
  </si>
  <si>
    <t>7478 Thompson Centers Johnsonville, AZ 78487</t>
  </si>
  <si>
    <t>680-849-5933x614</t>
  </si>
  <si>
    <t>Glenn Harris</t>
  </si>
  <si>
    <t>Annette Turner</t>
  </si>
  <si>
    <t>6910 Hart Harbor Leonardchester, WA 79208</t>
  </si>
  <si>
    <t>673.869.8316x177</t>
  </si>
  <si>
    <t>Joseph Murray</t>
  </si>
  <si>
    <t>322 Margaret Mission Suite 687 Penningtonberg, AL 15361</t>
  </si>
  <si>
    <t>669-323-0726x2007</t>
  </si>
  <si>
    <t>Nancy Turner</t>
  </si>
  <si>
    <t>2857.6000000000004</t>
  </si>
  <si>
    <t>Theresa Wu</t>
  </si>
  <si>
    <t>10837 Coleman Turnpike Medinaland, MO 91474</t>
  </si>
  <si>
    <t>+1-432-576-3076x36055</t>
  </si>
  <si>
    <t>Caleb Thompson</t>
  </si>
  <si>
    <t>Jordan Fields</t>
  </si>
  <si>
    <t>8713 Kimberly Spring Suite 800 Brianmouth, TX 91436</t>
  </si>
  <si>
    <t>(305)591-3685</t>
  </si>
  <si>
    <t>Katie Wiley</t>
  </si>
  <si>
    <t>Thomas Phelps</t>
  </si>
  <si>
    <t>8725 Oliver Ridges Suite 466 Newtonburgh, OK 94541</t>
  </si>
  <si>
    <t>676-508-7879x28416</t>
  </si>
  <si>
    <t>Jennifer Stephens</t>
  </si>
  <si>
    <t>205 Rebecca Trail Lake Calebton, NH 79324</t>
  </si>
  <si>
    <t>426-056-6714x5261</t>
  </si>
  <si>
    <t>Kevin Garza</t>
  </si>
  <si>
    <t>Audrey Chaney</t>
  </si>
  <si>
    <t>PSC 7788, Box 0702 APO AP 82992</t>
  </si>
  <si>
    <t>(363)748-4620x74717</t>
  </si>
  <si>
    <t>John Hunt</t>
  </si>
  <si>
    <t>Rita Lewis</t>
  </si>
  <si>
    <t>214 Silva Fort Suite 971 Lake Kelly, IL 33006</t>
  </si>
  <si>
    <t>464.122.1224x674</t>
  </si>
  <si>
    <t>Bobby Brandt</t>
  </si>
  <si>
    <t>Yvonne Mcmillan</t>
  </si>
  <si>
    <t>38999 Bowman Plain Lozanochester, OH 90482</t>
  </si>
  <si>
    <t>Sarah Romero</t>
  </si>
  <si>
    <t>Kimberly Decker</t>
  </si>
  <si>
    <t>066 Waters Oval New Brian, CA 06931</t>
  </si>
  <si>
    <t>405.598.4323x891</t>
  </si>
  <si>
    <t>Steven Reilly</t>
  </si>
  <si>
    <t>Pamela Gray</t>
  </si>
  <si>
    <t>636 Valerie Lakes Suite 887 South Michaelfurt, PA 46802</t>
  </si>
  <si>
    <t>274-709-2023x48699</t>
  </si>
  <si>
    <t>Tina Edwards</t>
  </si>
  <si>
    <t>Rachel Daniels</t>
  </si>
  <si>
    <t>7492 Adriana Pike East Michael, AK 72705</t>
  </si>
  <si>
    <t>001-393-640-7459x55454</t>
  </si>
  <si>
    <t>Rebecca Rogers</t>
  </si>
  <si>
    <t>Laura Bennett</t>
  </si>
  <si>
    <t>7322 Dixon Street Apt. 065 Johnsonmouth, WY 53755</t>
  </si>
  <si>
    <t>942-894-7006</t>
  </si>
  <si>
    <t>Gary Shaw</t>
  </si>
  <si>
    <t>Julia Turner</t>
  </si>
  <si>
    <t>22659 Kevin Springs Suite 036 Annaville, AL 06390</t>
  </si>
  <si>
    <t>001-423-017-8395x788</t>
  </si>
  <si>
    <t>David Nunez</t>
  </si>
  <si>
    <t>5970 Deleon Roads Campbellport, LA 55966</t>
  </si>
  <si>
    <t>099.726.6598x5406</t>
  </si>
  <si>
    <t>Carrie Lucero</t>
  </si>
  <si>
    <t>4047 Eric Ford Suite 526 Karenstad, WA 70802</t>
  </si>
  <si>
    <t>978-008-0043x69834</t>
  </si>
  <si>
    <t>Jacqueline Chapman</t>
  </si>
  <si>
    <t>Joshua Chavez</t>
  </si>
  <si>
    <t>USS Johnson FPO AE 61003</t>
  </si>
  <si>
    <t>759-090-6487x9734</t>
  </si>
  <si>
    <t>Brandon Aguilar MD</t>
  </si>
  <si>
    <t>Richard Hammond</t>
  </si>
  <si>
    <t>7012 Kenneth Mount New Markfort, KS 14155</t>
  </si>
  <si>
    <t>460-333-5489</t>
  </si>
  <si>
    <t>Stephen Davis</t>
  </si>
  <si>
    <t>2255.2000000000003</t>
  </si>
  <si>
    <t>Jeffrey Gates</t>
  </si>
  <si>
    <t>00854 Sherri Wells New David, NH 62510</t>
  </si>
  <si>
    <t>0651657546</t>
  </si>
  <si>
    <t>98646 Beth Brook Suite 156 Port Cynthia, KS 21480</t>
  </si>
  <si>
    <t>001-968-262-8394</t>
  </si>
  <si>
    <t>John Martin</t>
  </si>
  <si>
    <t>Darryl Zamora</t>
  </si>
  <si>
    <t>05204 Shannon Knoll Suite 549 East William, ND 22232</t>
  </si>
  <si>
    <t>(347)350-5791x859</t>
  </si>
  <si>
    <t>Mary Fox</t>
  </si>
  <si>
    <t>Jerry Garcia</t>
  </si>
  <si>
    <t>5021 Torres Ville Apt. 500 Barajaschester, MT 38218</t>
  </si>
  <si>
    <t>446.570.1389x3466</t>
  </si>
  <si>
    <t>Caroline Hooper</t>
  </si>
  <si>
    <t>Douglas Bartlett</t>
  </si>
  <si>
    <t>71464 Jessica Freeway South Kaylaport, NE 06019</t>
  </si>
  <si>
    <t>(340)217-2432x855</t>
  </si>
  <si>
    <t>1073.6000000000001</t>
  </si>
  <si>
    <t>Robert Maynard</t>
  </si>
  <si>
    <t>532 Padilla Coves Apt. 185 North Allisonburgh, GA 22218</t>
  </si>
  <si>
    <t>089.459.4950</t>
  </si>
  <si>
    <t>Aaron Davis</t>
  </si>
  <si>
    <t>1774.8000000000002</t>
  </si>
  <si>
    <t>Marcia Wright</t>
  </si>
  <si>
    <t>9485 Jones Mountain Cruzburgh, AK 49282</t>
  </si>
  <si>
    <t>489.504.9656x8570</t>
  </si>
  <si>
    <t>Eric Mann</t>
  </si>
  <si>
    <t>Daryl Martin</t>
  </si>
  <si>
    <t>875 Alexis Light Hoodstad, VT 67642</t>
  </si>
  <si>
    <t>001-360-090-6478x2399</t>
  </si>
  <si>
    <t>Kara Reyes</t>
  </si>
  <si>
    <t>Daniel Kidd</t>
  </si>
  <si>
    <t>504 King Mission Suite 385 South Melissaberg, TN 94776</t>
  </si>
  <si>
    <t>(318)716-7515x1968</t>
  </si>
  <si>
    <t>Shawn Moreno</t>
  </si>
  <si>
    <t>Michael Lane</t>
  </si>
  <si>
    <t>58864 Sara Mountains Suite 087 Wallaceville, ID 34757</t>
  </si>
  <si>
    <t>754-833-7442</t>
  </si>
  <si>
    <t>Michael Ramirez</t>
  </si>
  <si>
    <t>4698.400000000001</t>
  </si>
  <si>
    <t>Michelle Walton</t>
  </si>
  <si>
    <t>9465 Robert Estate Randallfurt, ID 58340</t>
  </si>
  <si>
    <t>(203)876-7673x02028</t>
  </si>
  <si>
    <t>Jasmine Mcconnell</t>
  </si>
  <si>
    <t>Amanda Wheeler</t>
  </si>
  <si>
    <t>928 Kelly Garden Suite 941 Michaelside, NC 25452</t>
  </si>
  <si>
    <t>121-938-7144</t>
  </si>
  <si>
    <t>John Moyer</t>
  </si>
  <si>
    <t>Thomas Bell</t>
  </si>
  <si>
    <t>Unit 3109 Box 2806 DPO AP 34950</t>
  </si>
  <si>
    <t>Sandra Young</t>
  </si>
  <si>
    <t>Susan Smith</t>
  </si>
  <si>
    <t>14424 Underwood Ferry Port Benjamin, IN 95115</t>
  </si>
  <si>
    <t>001-597-027-4153</t>
  </si>
  <si>
    <t>Christina Crawford</t>
  </si>
  <si>
    <t>Mario Williams</t>
  </si>
  <si>
    <t>8646 Quinn Pines Pinedamouth, NM 99129</t>
  </si>
  <si>
    <t>825.479.2961</t>
  </si>
  <si>
    <t>Tristan Haynes</t>
  </si>
  <si>
    <t>John Norris</t>
  </si>
  <si>
    <t>99690 Harris Estate Port Johnfort, NJ 81027</t>
  </si>
  <si>
    <t>789-146-7869x997</t>
  </si>
  <si>
    <t>Roger Allen</t>
  </si>
  <si>
    <t>Mr. Edward Byrd</t>
  </si>
  <si>
    <t>4568 Dixon Run North Sarah, MI 77851</t>
  </si>
  <si>
    <t>001-736-509-6821</t>
  </si>
  <si>
    <t>Ryan Flynn</t>
  </si>
  <si>
    <t>2949.6000000000004</t>
  </si>
  <si>
    <t>Ashley Ferguson</t>
  </si>
  <si>
    <t>27804 Tyler Points Suite 989 North Sara, CT 94977</t>
  </si>
  <si>
    <t>(420)694-7203</t>
  </si>
  <si>
    <t>Lisa Carter</t>
  </si>
  <si>
    <t>Christopher Gomez</t>
  </si>
  <si>
    <t>4535 Wallace Unions Suite 111 Rayville, MS 84090</t>
  </si>
  <si>
    <t>001-605-098-9805x38835</t>
  </si>
  <si>
    <t>1313.6000000000001</t>
  </si>
  <si>
    <t>Jennifer Reese</t>
  </si>
  <si>
    <t>3173 Mccarthy Mountain Apt. 868 Brandifurt, MA 40718</t>
  </si>
  <si>
    <t>077-391-1191x614</t>
  </si>
  <si>
    <t>Frank Mccarty</t>
  </si>
  <si>
    <t>Zachary Molina</t>
  </si>
  <si>
    <t>03696 Smith Inlet Apt. 672 Carlmouth, MO 22834</t>
  </si>
  <si>
    <t>William Hall</t>
  </si>
  <si>
    <t>Robert Floyd</t>
  </si>
  <si>
    <t>800 Clarke Gateway Suite 483 North Colleenville, NM 99751</t>
  </si>
  <si>
    <t>(617)032-8187x712</t>
  </si>
  <si>
    <t>Joseph Francis</t>
  </si>
  <si>
    <t>Mario Jones</t>
  </si>
  <si>
    <t>38850 Ellison Course Apt. 319 Brookston, WI 02037</t>
  </si>
  <si>
    <t>305.083.2856</t>
  </si>
  <si>
    <t>Anthony Hensley</t>
  </si>
  <si>
    <t>14932 Douglas Circles Carriemouth, MA 44933</t>
  </si>
  <si>
    <t>001-790-213-1564</t>
  </si>
  <si>
    <t>47394 Victoria Tunnel Apt. 759 Coxview, AR 77329</t>
  </si>
  <si>
    <t>592-998-7944x7076</t>
  </si>
  <si>
    <t>Ruth Nguyen</t>
  </si>
  <si>
    <t>7286.400000000001</t>
  </si>
  <si>
    <t>Scott Barrett</t>
  </si>
  <si>
    <t>61074 Wright Rue North Michael, PA 72975</t>
  </si>
  <si>
    <t>008.875.3869x7165</t>
  </si>
  <si>
    <t>Ronald Alexander</t>
  </si>
  <si>
    <t>6218.400000000001</t>
  </si>
  <si>
    <t>Dr. Randall Whitney</t>
  </si>
  <si>
    <t>6282 Wiley Ridges Sherryport, NE 18475</t>
  </si>
  <si>
    <t>627.502.0768x7912</t>
  </si>
  <si>
    <t>Bobby Quinn</t>
  </si>
  <si>
    <t>2821.2000000000003</t>
  </si>
  <si>
    <t>Mark Stout</t>
  </si>
  <si>
    <t>1048 Torres Station Suite 104 South Clinton, SC 52613</t>
  </si>
  <si>
    <t>661-649-0241</t>
  </si>
  <si>
    <t>Jennifer Gonzalez</t>
  </si>
  <si>
    <t>Tricia Adams</t>
  </si>
  <si>
    <t>1309 Alexis Station Weberhaven, UT 84782</t>
  </si>
  <si>
    <t>312-826-2119</t>
  </si>
  <si>
    <t>Kimberly Williams</t>
  </si>
  <si>
    <t>Jamie Gibson</t>
  </si>
  <si>
    <t>34254 Brown Row Apt. 618 New Johnberg, MS 33800</t>
  </si>
  <si>
    <t>709-315-1106x93393</t>
  </si>
  <si>
    <t>Michael Carter</t>
  </si>
  <si>
    <t>Andrea Cummings</t>
  </si>
  <si>
    <t>933 William Vista Suite 138 Seanburgh, CO 06430</t>
  </si>
  <si>
    <t>Bradley Gray</t>
  </si>
  <si>
    <t>1333 Cooper Rapids Apt. 004 Sanchezfort, KY 81231</t>
  </si>
  <si>
    <t>351-423-4006x49068</t>
  </si>
  <si>
    <t>Denise Townsend</t>
  </si>
  <si>
    <t>620.4000000000001</t>
  </si>
  <si>
    <t>Joshua George</t>
  </si>
  <si>
    <t>530 Daniel Stream Suite 518 Thomasshire, DC 19087</t>
  </si>
  <si>
    <t>(484)947-4977</t>
  </si>
  <si>
    <t>Anthony King</t>
  </si>
  <si>
    <t>Debbie Williams</t>
  </si>
  <si>
    <t>09139 Tammy Mill Suite 733 Tracybury, IA 58152</t>
  </si>
  <si>
    <t>931.654.7672</t>
  </si>
  <si>
    <t>Ashley Barnes</t>
  </si>
  <si>
    <t>Diana Wang</t>
  </si>
  <si>
    <t>51376 Bradley Place Suite 947 Lake Maryland, WV 04125</t>
  </si>
  <si>
    <t>+1-254-748-3574x38632</t>
  </si>
  <si>
    <t>Casey Cooper</t>
  </si>
  <si>
    <t>Edwin Wilson</t>
  </si>
  <si>
    <t>23217 Randy Haven Apt. 633 Schroedermouth, KS 99580</t>
  </si>
  <si>
    <t>001-809-405-6610</t>
  </si>
  <si>
    <t>Eric Bright</t>
  </si>
  <si>
    <t>Matthew Rodriguez</t>
  </si>
  <si>
    <t>024 Fisher Mount Suite 637 New Andrew, NY 69352</t>
  </si>
  <si>
    <t>Anthony Nunez</t>
  </si>
  <si>
    <t>3147 Christopher Courts West Nathan, MO 78927</t>
  </si>
  <si>
    <t>+1-464-804-6570x461</t>
  </si>
  <si>
    <t>Mike Adams</t>
  </si>
  <si>
    <t>2016.8000000000002</t>
  </si>
  <si>
    <t>Katelyn Bates</t>
  </si>
  <si>
    <t>45756 Clark Plain New Russell, WY 71834</t>
  </si>
  <si>
    <t>(963)758-7387x6800</t>
  </si>
  <si>
    <t>John Parker</t>
  </si>
  <si>
    <t>3699.2000000000003</t>
  </si>
  <si>
    <t>410 Mary Mews East Michael, NH 50487</t>
  </si>
  <si>
    <t>001-678-060-3579x3719</t>
  </si>
  <si>
    <t>Jordan Dean</t>
  </si>
  <si>
    <t>Tammy Kramer</t>
  </si>
  <si>
    <t>83524 Hull Throughway Apt. 005 Steventown, UT 71248</t>
  </si>
  <si>
    <t>001-303-819-9198x79777</t>
  </si>
  <si>
    <t>792.4000000000001</t>
  </si>
  <si>
    <t>Carl Schwartz</t>
  </si>
  <si>
    <t>0412 Robert Stream Hernandezfort, IN 74424</t>
  </si>
  <si>
    <t>001-192-301-3087x848</t>
  </si>
  <si>
    <t>Erin Hill</t>
  </si>
  <si>
    <t>6825 Natalie Forge Apt. 647 Barbaraton, MS 27568</t>
  </si>
  <si>
    <t>+1-771-007-1255x364</t>
  </si>
  <si>
    <t>Kyle Sutton</t>
  </si>
  <si>
    <t>5429.200000000001</t>
  </si>
  <si>
    <t>Steven Hernandez</t>
  </si>
  <si>
    <t>4191 Moran Glen Robertfort, LA 48601</t>
  </si>
  <si>
    <t>0498299014</t>
  </si>
  <si>
    <t>Alexander Berry</t>
  </si>
  <si>
    <t>Joseph Fuller</t>
  </si>
  <si>
    <t>58951 Mosley Viaduct South Isabelburgh, NM 18067</t>
  </si>
  <si>
    <t>772-785-1972x50216</t>
  </si>
  <si>
    <t>Terry Barnes</t>
  </si>
  <si>
    <t>Anna Salazar</t>
  </si>
  <si>
    <t>41837 Lori Burgs Port Leslieburgh, PA 09883</t>
  </si>
  <si>
    <t>890-577-7540x49417</t>
  </si>
  <si>
    <t>Angela Robinson</t>
  </si>
  <si>
    <t>Brian Williams</t>
  </si>
  <si>
    <t>USNV Burke FPO AA 00953</t>
  </si>
  <si>
    <t>547.847.3112x643</t>
  </si>
  <si>
    <t>Sarah Bailey</t>
  </si>
  <si>
    <t>338.40000000000003</t>
  </si>
  <si>
    <t>Eric Jensen</t>
  </si>
  <si>
    <t>7551 Natasha Cliff Suite 300 North Davidfurt, WY 02534</t>
  </si>
  <si>
    <t>(345)088-5860</t>
  </si>
  <si>
    <t>Jason Ward</t>
  </si>
  <si>
    <t>Kelli Harris</t>
  </si>
  <si>
    <t>2605 Martinez Row Longshire, SC 24947</t>
  </si>
  <si>
    <t>847-893-6503x1518</t>
  </si>
  <si>
    <t>James Valdez</t>
  </si>
  <si>
    <t>6437.200000000001</t>
  </si>
  <si>
    <t>Unit 1166 Box 7602 DPO AA 55099</t>
  </si>
  <si>
    <t>241-929-5493</t>
  </si>
  <si>
    <t>7549 Khan Valley Suite 304 Diazburgh, ND 16047</t>
  </si>
  <si>
    <t>(801)450-1084x22998</t>
  </si>
  <si>
    <t>Kelly Reese</t>
  </si>
  <si>
    <t>Hannah Chapman</t>
  </si>
  <si>
    <t>USS Santiago FPO AA 69988</t>
  </si>
  <si>
    <t>001-888-652-6508x637</t>
  </si>
  <si>
    <t>Brittany Foster</t>
  </si>
  <si>
    <t>Kenneth Haynes</t>
  </si>
  <si>
    <t>59067 James Cape Katherineberg, WY 06225</t>
  </si>
  <si>
    <t>(101)913-5102x9775</t>
  </si>
  <si>
    <t>Jon Marshall</t>
  </si>
  <si>
    <t>Christopher Wong</t>
  </si>
  <si>
    <t>5361 Arnold Stravenue Suite 953 Starkfort, NM 69748</t>
  </si>
  <si>
    <t>Brian Brady</t>
  </si>
  <si>
    <t>5023.200000000001</t>
  </si>
  <si>
    <t>Manuel Cooper</t>
  </si>
  <si>
    <t>USS Torres FPO AA 87238</t>
  </si>
  <si>
    <t>(174)992-9631</t>
  </si>
  <si>
    <t>Andrew Carter</t>
  </si>
  <si>
    <t>Paul Alexander</t>
  </si>
  <si>
    <t>2623 Cameron Plain Suite 597 Mariaberg, NE 99236</t>
  </si>
  <si>
    <t>001-212-638-6773x0307</t>
  </si>
  <si>
    <t>Tammy Roberts</t>
  </si>
  <si>
    <t>5541.200000000001</t>
  </si>
  <si>
    <t>057 Kurt Tunnel Lindaville, MI 49109</t>
  </si>
  <si>
    <t>001-193-360-2187x04030</t>
  </si>
  <si>
    <t>Kelly Brown</t>
  </si>
  <si>
    <t>7753 David Ranch Hernandezberg, MT 87226</t>
  </si>
  <si>
    <t>001-045-676-5277</t>
  </si>
  <si>
    <t>Michael Ponce</t>
  </si>
  <si>
    <t>007 Jennifer Flats Bryantmouth, UT 36955</t>
  </si>
  <si>
    <t>280-508-6871</t>
  </si>
  <si>
    <t>William Wilson</t>
  </si>
  <si>
    <t>684 Thomas Park Apt. 265 Langstad, OH 73544</t>
  </si>
  <si>
    <t>200-154-0545</t>
  </si>
  <si>
    <t>Laurie Deleon</t>
  </si>
  <si>
    <t>Sabrina Melendez DVM</t>
  </si>
  <si>
    <t>6889 John Pass South Marymouth, IN 39170</t>
  </si>
  <si>
    <t>055-948-7822</t>
  </si>
  <si>
    <t>Frederick Rivera</t>
  </si>
  <si>
    <t>Tanya Collins</t>
  </si>
  <si>
    <t>4283 Waller Lakes Suite 020 Meghanton, KY 01358</t>
  </si>
  <si>
    <t>(533)118-9893x768</t>
  </si>
  <si>
    <t>Jose Gould</t>
  </si>
  <si>
    <t>874 Robert Unions Matthewfurt, OH 68429</t>
  </si>
  <si>
    <t>(855)142-8938</t>
  </si>
  <si>
    <t>Brittany Bennett</t>
  </si>
  <si>
    <t>2641.6000000000004</t>
  </si>
  <si>
    <t>Emily Hall</t>
  </si>
  <si>
    <t>32082 John Tunnel Apt. 663 Hurstport, NV 36514</t>
  </si>
  <si>
    <t>+1-147-226-3766x6357</t>
  </si>
  <si>
    <t>Billy Green</t>
  </si>
  <si>
    <t>Gina Thomas</t>
  </si>
  <si>
    <t>0873 Jessica Viaduct Apt. 324 Rogersberg, WA 47802</t>
  </si>
  <si>
    <t>(294)182-9609x7974</t>
  </si>
  <si>
    <t>Rose Brooks</t>
  </si>
  <si>
    <t>7308 Jacob Ridges West Melissastad, DE 93984</t>
  </si>
  <si>
    <t>128-960-6632x9536</t>
  </si>
  <si>
    <t>Amanda Garza</t>
  </si>
  <si>
    <t>Terri Jones</t>
  </si>
  <si>
    <t>364 Wesley Fords New Andrew, WY 69919</t>
  </si>
  <si>
    <t>(238)945-7091</t>
  </si>
  <si>
    <t>Steven Randall</t>
  </si>
  <si>
    <t>USS Walter FPO AE 62718</t>
  </si>
  <si>
    <t>+1-128-790-9312x3577</t>
  </si>
  <si>
    <t>Patricia Martinez</t>
  </si>
  <si>
    <t>Alexandra Gates</t>
  </si>
  <si>
    <t>4325 Solis Trail Watsonport, CT 60014</t>
  </si>
  <si>
    <t>001-650-959-1187</t>
  </si>
  <si>
    <t>Nicole Palmer</t>
  </si>
  <si>
    <t>PSC 2231, Box 6204 APO AE 05958</t>
  </si>
  <si>
    <t>(669)191-8583</t>
  </si>
  <si>
    <t>Carl Douglas</t>
  </si>
  <si>
    <t>Tyler Graham</t>
  </si>
  <si>
    <t>145 Ryan Street South Chrisberg, SC 02512</t>
  </si>
  <si>
    <t>927.600.1267</t>
  </si>
  <si>
    <t>Nathaniel Morse</t>
  </si>
  <si>
    <t>Todd Clark</t>
  </si>
  <si>
    <t>25839 Miles Via New Richardton, CT 88880</t>
  </si>
  <si>
    <t>917.217.5868</t>
  </si>
  <si>
    <t>Deanna Green</t>
  </si>
  <si>
    <t>Michelle Alexander</t>
  </si>
  <si>
    <t>3220 Baker Gateway East Jocelynburgh, SC 18740</t>
  </si>
  <si>
    <t>(502)170-8207x917</t>
  </si>
  <si>
    <t>Paul Wallace</t>
  </si>
  <si>
    <t>Kyle Simmons</t>
  </si>
  <si>
    <t>623 Susan Glen Shannonhaven, MT 29617</t>
  </si>
  <si>
    <t>(202)797-5263</t>
  </si>
  <si>
    <t>Brandy Saunders</t>
  </si>
  <si>
    <t>Kevin Moore</t>
  </si>
  <si>
    <t>865 Velasquez Via East Christophermouth, VT 89887</t>
  </si>
  <si>
    <t>282.021.6185x49591</t>
  </si>
  <si>
    <t>Patrick Marks</t>
  </si>
  <si>
    <t>886 Adam Forks Suite 437 Andreston, CO 93806</t>
  </si>
  <si>
    <t>+1-076-371-8246x21406</t>
  </si>
  <si>
    <t>Bradley Smith</t>
  </si>
  <si>
    <t>2327.2000000000003</t>
  </si>
  <si>
    <t>Cynthia Martin</t>
  </si>
  <si>
    <t>85425 Steven Shoals Darrellview, MN 67291</t>
  </si>
  <si>
    <t>806.396.8686x41921</t>
  </si>
  <si>
    <t>Morgan Andrews</t>
  </si>
  <si>
    <t>Paul Scott</t>
  </si>
  <si>
    <t>816 Rodriguez Viaduct West Kristenhaven, VT 80338</t>
  </si>
  <si>
    <t>001-393-635-6921x99913</t>
  </si>
  <si>
    <t>1636.8000000000002</t>
  </si>
  <si>
    <t>Nicholas Moore</t>
  </si>
  <si>
    <t>7789 Patterson Plains Apt. 285 Port Krystal, NM 70597</t>
  </si>
  <si>
    <t>434.995.6651</t>
  </si>
  <si>
    <t>Jason Compton</t>
  </si>
  <si>
    <t>David Golden</t>
  </si>
  <si>
    <t>353 Wright Meadows Blackport, HI 09767</t>
  </si>
  <si>
    <t>(448)052-6507x987</t>
  </si>
  <si>
    <t>Amanda Mcgee</t>
  </si>
  <si>
    <t>David Foster</t>
  </si>
  <si>
    <t>4200 Jennifer Skyway Lake John, OR 01047</t>
  </si>
  <si>
    <t>683-588-0788x2143</t>
  </si>
  <si>
    <t>Garrett Pittman</t>
  </si>
  <si>
    <t>Sheila Roberts</t>
  </si>
  <si>
    <t>8374 Lorraine Isle Campbellview, KY 42617</t>
  </si>
  <si>
    <t>001-393-836-9152x3873</t>
  </si>
  <si>
    <t>David Herrera</t>
  </si>
  <si>
    <t>Lori Huerta</t>
  </si>
  <si>
    <t>8093 West Passage Suite 598 East Kathryntown, CO 49654</t>
  </si>
  <si>
    <t>001-611-231-0620</t>
  </si>
  <si>
    <t>George Zamora</t>
  </si>
  <si>
    <t>Ashley Arroyo</t>
  </si>
  <si>
    <t>548 William Street Apt. 554 Joshuashire, RI 68064</t>
  </si>
  <si>
    <t>(859)725-7248x20784</t>
  </si>
  <si>
    <t>6062.400000000001</t>
  </si>
  <si>
    <t>Nancy Webster</t>
  </si>
  <si>
    <t>02146 Katie Turnpike Suite 940 Port Benjamin, VT 18562</t>
  </si>
  <si>
    <t>876-675-3647x3698</t>
  </si>
  <si>
    <t>David Ferguson</t>
  </si>
  <si>
    <t>Adam Morrison</t>
  </si>
  <si>
    <t>56251 Heather Overpass Lake Sarah, MI 62080</t>
  </si>
  <si>
    <t>363.682.2891x459</t>
  </si>
  <si>
    <t>Robert Luna</t>
  </si>
  <si>
    <t>Dustin French</t>
  </si>
  <si>
    <t>76598 Bradley Mill Suite 106 Randallstad, PA 26292</t>
  </si>
  <si>
    <t>Stephanie Evans MD</t>
  </si>
  <si>
    <t>6243.200000000001</t>
  </si>
  <si>
    <t>Linda Farley</t>
  </si>
  <si>
    <t>USNS Yates FPO AE 42282</t>
  </si>
  <si>
    <t>564-138-7539x5151</t>
  </si>
  <si>
    <t>Aaron Knight</t>
  </si>
  <si>
    <t>Patricia Rhodes</t>
  </si>
  <si>
    <t>264 Goodwin Mountain Suite 950 New Savannah, LA 51140</t>
  </si>
  <si>
    <t>Amanda Thompson</t>
  </si>
  <si>
    <t>John Velazquez</t>
  </si>
  <si>
    <t>69995 Bradley Hills Apt. 731 Bonillafurt, NH 43333</t>
  </si>
  <si>
    <t>(179)615-2831</t>
  </si>
  <si>
    <t>Brandon Nixon</t>
  </si>
  <si>
    <t>John Hensley</t>
  </si>
  <si>
    <t>USNS Horton FPO AA 80356</t>
  </si>
  <si>
    <t>555-867-1434</t>
  </si>
  <si>
    <t>Kari Nguyen</t>
  </si>
  <si>
    <t>1441.6000000000001</t>
  </si>
  <si>
    <t>4982 Anderson Plains Suite 628 New Troy, NC 06613</t>
  </si>
  <si>
    <t>+1-833-430-8217x236</t>
  </si>
  <si>
    <t>Kevin Terry</t>
  </si>
  <si>
    <t>Gina Clark</t>
  </si>
  <si>
    <t>9013 Baird Crossing Robertville, WA 61718</t>
  </si>
  <si>
    <t>+1-642-768-2443x00218</t>
  </si>
  <si>
    <t>Perry Meyer</t>
  </si>
  <si>
    <t>Richard Bates</t>
  </si>
  <si>
    <t>5935 Blankenship Plaza Apt. 006 Christopherberg, WA 78008</t>
  </si>
  <si>
    <t>+1-635-989-8748x0988</t>
  </si>
  <si>
    <t>Alicia Warner</t>
  </si>
  <si>
    <t>Bradley Grant</t>
  </si>
  <si>
    <t>89549 Freeman Way East Erikastad, SD 78985</t>
  </si>
  <si>
    <t>699.004.5166x701</t>
  </si>
  <si>
    <t>Samantha Daugherty</t>
  </si>
  <si>
    <t>Curtis Rogers</t>
  </si>
  <si>
    <t>2560 Chang Harbors Apt. 377 New Melissa, OR 13695</t>
  </si>
  <si>
    <t>383.675.7265x90549</t>
  </si>
  <si>
    <t>Alexander Mitchell</t>
  </si>
  <si>
    <t>Elizabeth Harris</t>
  </si>
  <si>
    <t>418 Suzanne Mews Port Michele, NC 36389</t>
  </si>
  <si>
    <t>(613)929-2207</t>
  </si>
  <si>
    <t>Sarah Farmer</t>
  </si>
  <si>
    <t>5474.400000000001</t>
  </si>
  <si>
    <t>Brandon Murphy</t>
  </si>
  <si>
    <t>17299 Kelly Flat Suite 824 Samuelfurt, SC 17735</t>
  </si>
  <si>
    <t>001-636-807-5495x035</t>
  </si>
  <si>
    <t>Tricia House</t>
  </si>
  <si>
    <t>Casey Jefferson</t>
  </si>
  <si>
    <t>Unit 8574 Box 9456 DPO AA 81780</t>
  </si>
  <si>
    <t>705-572-8891</t>
  </si>
  <si>
    <t>Michelle Barron</t>
  </si>
  <si>
    <t>Jacob Mcintyre</t>
  </si>
  <si>
    <t>03372 Dwayne Rest Apt. 182 New Sheila, NH 32618</t>
  </si>
  <si>
    <t>(364)909-8220x4770</t>
  </si>
  <si>
    <t>Joe Conley</t>
  </si>
  <si>
    <t>Derrick Mccarthy</t>
  </si>
  <si>
    <t>USNV Scott FPO AA 53269</t>
  </si>
  <si>
    <t>001-302-199-9189x24682</t>
  </si>
  <si>
    <t>Emily Hartman</t>
  </si>
  <si>
    <t>Matthew Brock</t>
  </si>
  <si>
    <t>329 Ramsey Underpass Scottberg, ND 01517</t>
  </si>
  <si>
    <t>(847)762-1868</t>
  </si>
  <si>
    <t>Anne Ortiz</t>
  </si>
  <si>
    <t>Peter Gonzales</t>
  </si>
  <si>
    <t>4639 Gregory Turnpike Suite 700 Millermouth, OK 11527</t>
  </si>
  <si>
    <t>(963)697-4541x1830</t>
  </si>
  <si>
    <t>Nathan Taylor</t>
  </si>
  <si>
    <t>5083.200000000001</t>
  </si>
  <si>
    <t>Larry Sampson</t>
  </si>
  <si>
    <t>5396 Mark Lakes South Paul, NC 28502</t>
  </si>
  <si>
    <t>903.320.8119x469</t>
  </si>
  <si>
    <t>Lauren Roberts</t>
  </si>
  <si>
    <t>Nathan Wang</t>
  </si>
  <si>
    <t>67084 Lozano Skyway Suite 618 Harpertown, KY 85791</t>
  </si>
  <si>
    <t>467.211.6671</t>
  </si>
  <si>
    <t>Rebecca Dean</t>
  </si>
  <si>
    <t>1937.6000000000001</t>
  </si>
  <si>
    <t>Aaron Henderson</t>
  </si>
  <si>
    <t>069 Thomas Prairie Johnsonville, AZ 64263</t>
  </si>
  <si>
    <t>(931)743-2600</t>
  </si>
  <si>
    <t>Robert Nguyen</t>
  </si>
  <si>
    <t>Mrs. Amy Fox</t>
  </si>
  <si>
    <t>21264 Anthony Lights Suite 132 West Robertville, MD 25623</t>
  </si>
  <si>
    <t>+1-271-744-8203x129</t>
  </si>
  <si>
    <t>Samantha Dixon</t>
  </si>
  <si>
    <t>Lisa Scott</t>
  </si>
  <si>
    <t>475 Nicholas Orchard Suite 341 Michealbury, FL 59299</t>
  </si>
  <si>
    <t>001-401-407-0141x54538</t>
  </si>
  <si>
    <t>Jennifer Roman</t>
  </si>
  <si>
    <t>43869 Marissa Crossroad Apt. 347 Russellfort, AZ 93530</t>
  </si>
  <si>
    <t>001-884-716-5762x33982</t>
  </si>
  <si>
    <t>Barbara Lyons</t>
  </si>
  <si>
    <t>1942.8000000000002</t>
  </si>
  <si>
    <t>Daniel Decker</t>
  </si>
  <si>
    <t>268 Lucas Village Gabriellestad, PA 09052</t>
  </si>
  <si>
    <t>(325)220-8184</t>
  </si>
  <si>
    <t>Heather Delgado</t>
  </si>
  <si>
    <t>Curtis Randolph</t>
  </si>
  <si>
    <t>591 Rasmussen Islands Suite 925 Janiceburgh, VT 00666</t>
  </si>
  <si>
    <t>483-479-6546</t>
  </si>
  <si>
    <t>Jeanette Leon</t>
  </si>
  <si>
    <t>Nicholas Parks</t>
  </si>
  <si>
    <t>7797 Estes Turnpike East Meghan, ME 15881</t>
  </si>
  <si>
    <t>001-030-765-3255x43278</t>
  </si>
  <si>
    <t>Thomas Lang</t>
  </si>
  <si>
    <t>Mary Sanders</t>
  </si>
  <si>
    <t>73042 Jeffrey Way North Victoria, HI 78848</t>
  </si>
  <si>
    <t>483.089.8316</t>
  </si>
  <si>
    <t>Traci Ross</t>
  </si>
  <si>
    <t>4614.400000000001</t>
  </si>
  <si>
    <t>Greg Lawrence</t>
  </si>
  <si>
    <t>784 Derek Village Elliottside, NJ 34410</t>
  </si>
  <si>
    <t>+1-823-507-9924x941</t>
  </si>
  <si>
    <t>Thomas Bruce</t>
  </si>
  <si>
    <t>704 Ford Trail Matthewview, KS 64397</t>
  </si>
  <si>
    <t>(906)926-3757</t>
  </si>
  <si>
    <t>Alicia Moss</t>
  </si>
  <si>
    <t>Robert Garcia</t>
  </si>
  <si>
    <t>30634 Jonathan Isle Suite 602 Adamshaven, SD 25601</t>
  </si>
  <si>
    <t>001-544-582-7430x64372</t>
  </si>
  <si>
    <t>Robert Montoya</t>
  </si>
  <si>
    <t>Kathleen Murray</t>
  </si>
  <si>
    <t>82346 Kelly Trafficway Apt. 028 Peckberg, NY 89296</t>
  </si>
  <si>
    <t>(970)364-3335x774</t>
  </si>
  <si>
    <t>Justin Bailey</t>
  </si>
  <si>
    <t>Mr. Elijah Miller DDS</t>
  </si>
  <si>
    <t>332 Mark Falls Apt. 629 Ryanstad, WY 42204</t>
  </si>
  <si>
    <t>Jose Sanchez</t>
  </si>
  <si>
    <t>Richard Cox</t>
  </si>
  <si>
    <t>8666 Sarah Via West Patrick, AK 64684</t>
  </si>
  <si>
    <t>+1-948-234-8107x84921</t>
  </si>
  <si>
    <t>Lynn Noble</t>
  </si>
  <si>
    <t>Joseph Gonzalez</t>
  </si>
  <si>
    <t>6168 Stephen Creek South Chadville, MD 99344</t>
  </si>
  <si>
    <t>753.656.5343</t>
  </si>
  <si>
    <t>Whitney Torres</t>
  </si>
  <si>
    <t>James Shaw</t>
  </si>
  <si>
    <t>745 Ann Rue Monroeburgh, CA 40542</t>
  </si>
  <si>
    <t>+1-410-767-2401x10712</t>
  </si>
  <si>
    <t>Amy Gregory</t>
  </si>
  <si>
    <t>6857.200000000001</t>
  </si>
  <si>
    <t>Stuart Smith</t>
  </si>
  <si>
    <t>4169 Olivia Forest Costaland, AR 06807</t>
  </si>
  <si>
    <t>001-303-416-8116</t>
  </si>
  <si>
    <t>Steven Vazquez</t>
  </si>
  <si>
    <t>Meredith Wong</t>
  </si>
  <si>
    <t>03901 Gonzalez Lakes Apt. 274 Edwardshaven, MI 03757</t>
  </si>
  <si>
    <t>377.837.7146x64501</t>
  </si>
  <si>
    <t>Susan Owen</t>
  </si>
  <si>
    <t>20881 Adams Plaza New Christine, NY 28677</t>
  </si>
  <si>
    <t>445.256.9109x32271</t>
  </si>
  <si>
    <t>Kelsey Ward</t>
  </si>
  <si>
    <t>Joseph Swanson</t>
  </si>
  <si>
    <t>4541 Kristine Points West Jennifer, PA 21934</t>
  </si>
  <si>
    <t>001-464-747-9087x2449</t>
  </si>
  <si>
    <t>Stanley Le</t>
  </si>
  <si>
    <t>1097.6000000000001</t>
  </si>
  <si>
    <t>Brian Cherry</t>
  </si>
  <si>
    <t>092 Jones Road Apt. 460 Sampsonfurt, NH 83142</t>
  </si>
  <si>
    <t>001-306-108-6843x80418</t>
  </si>
  <si>
    <t>480.40000000000003</t>
  </si>
  <si>
    <t>Austin Mejia</t>
  </si>
  <si>
    <t>PSC 3052, Box 5432 APO AP 84713</t>
  </si>
  <si>
    <t>(409)318-4281</t>
  </si>
  <si>
    <t>Christopher Hall</t>
  </si>
  <si>
    <t>808.8000000000001</t>
  </si>
  <si>
    <t>137 Amy Isle Scottside, UT 84427</t>
  </si>
  <si>
    <t>001-261-696-0155x12016</t>
  </si>
  <si>
    <t>James Kerr</t>
  </si>
  <si>
    <t>Samuel Palmer</t>
  </si>
  <si>
    <t>34927 Rachel Mountain Suite 108 Mistyland, OH 32734</t>
  </si>
  <si>
    <t>475.356.3743x938</t>
  </si>
  <si>
    <t>Jack Lee</t>
  </si>
  <si>
    <t>8089.200000000001</t>
  </si>
  <si>
    <t>Luke Hart MD</t>
  </si>
  <si>
    <t>4865 Miller Crest West Michelleside, MS 32255</t>
  </si>
  <si>
    <t>Kathleen Schultz</t>
  </si>
  <si>
    <t>3159.6000000000004</t>
  </si>
  <si>
    <t>Debra Morales</t>
  </si>
  <si>
    <t>2735 Emily Rapid Apt. 114 North Michelle, IA 46050</t>
  </si>
  <si>
    <t>417.433.6496x85203</t>
  </si>
  <si>
    <t>Regina Johnson</t>
  </si>
  <si>
    <t>Laurie Reynolds</t>
  </si>
  <si>
    <t>275 Robles Branch Josephport, NM 84403</t>
  </si>
  <si>
    <t>485-414-3972x2591</t>
  </si>
  <si>
    <t>Marcus Vargas</t>
  </si>
  <si>
    <t>Sheila Foster</t>
  </si>
  <si>
    <t>9479 Ronald Fords Moyerport, MS 39720</t>
  </si>
  <si>
    <t>+1-767-983-3126x682</t>
  </si>
  <si>
    <t>Darrell Thomas</t>
  </si>
  <si>
    <t>Mr. Brett Lin</t>
  </si>
  <si>
    <t>86563 Stephanie Forest Apt. 605 South Keithside, SD 26955</t>
  </si>
  <si>
    <t>001-981-742-4243</t>
  </si>
  <si>
    <t>Patrick Clements</t>
  </si>
  <si>
    <t>Scott Smith</t>
  </si>
  <si>
    <t>4712 Davis Cove Juliehaven, FL 72706</t>
  </si>
  <si>
    <t>476-289-5616x573</t>
  </si>
  <si>
    <t>John Simon</t>
  </si>
  <si>
    <t>7350.400000000001</t>
  </si>
  <si>
    <t>Katherine Burns</t>
  </si>
  <si>
    <t>1940 John Garden New Markfurt, IL 66553</t>
  </si>
  <si>
    <t>662-015-5952x52365</t>
  </si>
  <si>
    <t>Destiny Jacobs</t>
  </si>
  <si>
    <t>773 Williams Junction Suite 708 West Matthewbury, WA 96156</t>
  </si>
  <si>
    <t>Melanie Koch</t>
  </si>
  <si>
    <t>Peter Edwards</t>
  </si>
  <si>
    <t>045 Leon Highway Apt. 291 Stevenchester, CO 44822</t>
  </si>
  <si>
    <t>+1-977-277-0931x969</t>
  </si>
  <si>
    <t>Jerry Rogers</t>
  </si>
  <si>
    <t>02729 Amanda Villages Apt. 588 Johaven, MN 38726</t>
  </si>
  <si>
    <t>747.126.3088</t>
  </si>
  <si>
    <t>David Goodman</t>
  </si>
  <si>
    <t>Mary Ball</t>
  </si>
  <si>
    <t>71070 Vanessa Rest Apt. 665 Lake Julie, TX 40063</t>
  </si>
  <si>
    <t>512-109-3354x4791</t>
  </si>
  <si>
    <t>Tracy Harris</t>
  </si>
  <si>
    <t>Diane Holden</t>
  </si>
  <si>
    <t>66716 James Crest Cruzchester, MD 53678</t>
  </si>
  <si>
    <t>+1-529-135-7389x8969</t>
  </si>
  <si>
    <t>Jennifer Wang</t>
  </si>
  <si>
    <t>Allison Baker</t>
  </si>
  <si>
    <t>25360 Wendy Harbor Richardport, NM 31202</t>
  </si>
  <si>
    <t>(979)381-0212</t>
  </si>
  <si>
    <t>Charles Martin MD</t>
  </si>
  <si>
    <t>2585.6000000000004</t>
  </si>
  <si>
    <t>Laura Charles</t>
  </si>
  <si>
    <t>042 Victor Branch Brownton, LA 62233</t>
  </si>
  <si>
    <t>866-367-4207x2418</t>
  </si>
  <si>
    <t>Howard Nichols</t>
  </si>
  <si>
    <t>Curtis Beck</t>
  </si>
  <si>
    <t>95137 Shaw Tunnel Apt. 266 South Kathleen, SC 13826</t>
  </si>
  <si>
    <t>+1-207-996-1420x77672</t>
  </si>
  <si>
    <t>John Andrews</t>
  </si>
  <si>
    <t>766.4000000000001</t>
  </si>
  <si>
    <t>47147 Gregory Wells Port Christina, FL 41672</t>
  </si>
  <si>
    <t>960-173-9937</t>
  </si>
  <si>
    <t>Dr. Laura George</t>
  </si>
  <si>
    <t>Brittany Hanna DVM</t>
  </si>
  <si>
    <t>69416 Gibson Plaza Jonesport, TX 03979</t>
  </si>
  <si>
    <t>812-695-3725x63711</t>
  </si>
  <si>
    <t>Ryan Stanley</t>
  </si>
  <si>
    <t>Kevin Dunn</t>
  </si>
  <si>
    <t>7932 Karen Burgs Michelleport, NM 23601</t>
  </si>
  <si>
    <t>001-195-512-7459x118</t>
  </si>
  <si>
    <t>Madison Glover</t>
  </si>
  <si>
    <t>45013 Edwards Prairie Lake Christianbury, DC 31089</t>
  </si>
  <si>
    <t>+1-415-847-3202x1444</t>
  </si>
  <si>
    <t>Aaron Martinez</t>
  </si>
  <si>
    <t>Mckenzie Scott</t>
  </si>
  <si>
    <t>9460 Amy Mission Hebertborough, KS 82825</t>
  </si>
  <si>
    <t>(586)736-6175</t>
  </si>
  <si>
    <t>Linda Webb</t>
  </si>
  <si>
    <t>3267.6000000000004</t>
  </si>
  <si>
    <t>Jessica Fitzpatrick</t>
  </si>
  <si>
    <t>38904 Christina Spur Lake Christineshire, CT 60417</t>
  </si>
  <si>
    <t>Phillip Cobb</t>
  </si>
  <si>
    <t>6910.400000000001</t>
  </si>
  <si>
    <t>Cynthia Price</t>
  </si>
  <si>
    <t>3428 Charles Pass South Rachelview, NM 03189</t>
  </si>
  <si>
    <t>077.954.1781</t>
  </si>
  <si>
    <t>Sherry Carroll</t>
  </si>
  <si>
    <t>0529 Leon Coves Apt. 805 Bradleyport, NH 21629</t>
  </si>
  <si>
    <t>Julia Fischer</t>
  </si>
  <si>
    <t>6723.200000000001</t>
  </si>
  <si>
    <t>Cynthia Mejia</t>
  </si>
  <si>
    <t>02771 Gibbs Cliffs Suite 658 Ryanbury, NH 14400</t>
  </si>
  <si>
    <t>599-588-2729</t>
  </si>
  <si>
    <t>Gerald Reed</t>
  </si>
  <si>
    <t>213 Mendez Valleys Suite 255 New Donald, SC 17484</t>
  </si>
  <si>
    <t>366-516-0401x206</t>
  </si>
  <si>
    <t>Jamie Warren</t>
  </si>
  <si>
    <t>Preston Spencer</t>
  </si>
  <si>
    <t>998 Foster Camp Whitemouth, AL 61181</t>
  </si>
  <si>
    <t>382.755.4315</t>
  </si>
  <si>
    <t>Amy Silva</t>
  </si>
  <si>
    <t>Gregory Perez</t>
  </si>
  <si>
    <t>291 Perkins Throughway East Michael, MT 15400</t>
  </si>
  <si>
    <t>473.731.4614x609</t>
  </si>
  <si>
    <t>Travis Robinson</t>
  </si>
  <si>
    <t>Patricia Rogers</t>
  </si>
  <si>
    <t>609 John Station West Staceyport, AZ 90214</t>
  </si>
  <si>
    <t>001-375-945-7510</t>
  </si>
  <si>
    <t>Colton Harrington</t>
  </si>
  <si>
    <t>41753 Cobb Path Suite 738 Lake Normabury, CO 80084</t>
  </si>
  <si>
    <t>(405)576-2807x9945</t>
  </si>
  <si>
    <t>Adrienne Richard</t>
  </si>
  <si>
    <t>Terry Hill</t>
  </si>
  <si>
    <t>8180 Harper Wall Taylorbury, NV 32514</t>
  </si>
  <si>
    <t>840-631-5739x529</t>
  </si>
  <si>
    <t>Shannon White</t>
  </si>
  <si>
    <t>Darren Parks</t>
  </si>
  <si>
    <t>27701 Margaret Points Suite 070 Lake Jacqueline, TX 60312</t>
  </si>
  <si>
    <t>+1-266-753-9172x11984</t>
  </si>
  <si>
    <t>Shelby Mclean</t>
  </si>
  <si>
    <t>Nicholas Blake DDS</t>
  </si>
  <si>
    <t>7529 Matthew Ranch Suite 204 Wayneville, KY 87176</t>
  </si>
  <si>
    <t>Oscar Mcdonald</t>
  </si>
  <si>
    <t>Jesus Carroll</t>
  </si>
  <si>
    <t>224 Mcdonald Viaduct Suite 952 Lake Angela, AK 40821</t>
  </si>
  <si>
    <t>872-530-0243x190</t>
  </si>
  <si>
    <t>Heather Walker</t>
  </si>
  <si>
    <t>Maria Alvarado</t>
  </si>
  <si>
    <t>265 Carr Corner Apt. 550 Lewisshire, GA 61655</t>
  </si>
  <si>
    <t>Donna Hill</t>
  </si>
  <si>
    <t>676.4000000000001</t>
  </si>
  <si>
    <t>Daniel Kim</t>
  </si>
  <si>
    <t>12668 Cox Fields Suite 890 New Calvinbury, DC 88158</t>
  </si>
  <si>
    <t>475-422-3911</t>
  </si>
  <si>
    <t>Jenna Gibbs</t>
  </si>
  <si>
    <t>7781.200000000001</t>
  </si>
  <si>
    <t>Renee Boyd</t>
  </si>
  <si>
    <t>6427 Michael Prairie North Stanley, IA 06369</t>
  </si>
  <si>
    <t>001-140-780-6724x068</t>
  </si>
  <si>
    <t>Stephanie Kaiser</t>
  </si>
  <si>
    <t>Megan Adams</t>
  </si>
  <si>
    <t>10893 Carmen Tunnel East Alicia, OH 47279</t>
  </si>
  <si>
    <t>947-654-8207x050</t>
  </si>
  <si>
    <t>Audrey Cunningham</t>
  </si>
  <si>
    <t>Scott Thompson</t>
  </si>
  <si>
    <t>85696 Melissa Haven East Robinport, WV 29779</t>
  </si>
  <si>
    <t>(878)273-4044</t>
  </si>
  <si>
    <t>Brandon Evans</t>
  </si>
  <si>
    <t>Randy Mills</t>
  </si>
  <si>
    <t>375 Wade Neck Elizabethport, AR 27484</t>
  </si>
  <si>
    <t>064.266.4329</t>
  </si>
  <si>
    <t>Travis Hanson</t>
  </si>
  <si>
    <t>Penny Werner</t>
  </si>
  <si>
    <t>7590 Lara Mills Suite 079 North Kellytown, OH 62170</t>
  </si>
  <si>
    <t>Alexander Dunn</t>
  </si>
  <si>
    <t>Gregory Collins</t>
  </si>
  <si>
    <t>771 West Mews Apt. 670 Port Alex, AR 01290</t>
  </si>
  <si>
    <t>001-012-275-9501</t>
  </si>
  <si>
    <t>Stacy Wilson</t>
  </si>
  <si>
    <t>6061 Debra Hills Brendafurt, NY 82001</t>
  </si>
  <si>
    <t>Laura Valencia</t>
  </si>
  <si>
    <t>5947.200000000001</t>
  </si>
  <si>
    <t>Ronald Armstrong</t>
  </si>
  <si>
    <t>115 Christopher Wall Apt. 148 Port Erika, FL 46942</t>
  </si>
  <si>
    <t>(155)581-4874x676</t>
  </si>
  <si>
    <t>Stephen Richardson</t>
  </si>
  <si>
    <t>Anthony Case</t>
  </si>
  <si>
    <t>933 Johnson Underpass East Andrewfurt, CA 37219</t>
  </si>
  <si>
    <t>666.550.3632</t>
  </si>
  <si>
    <t>Sheila Russell</t>
  </si>
  <si>
    <t>Tyler Baxter</t>
  </si>
  <si>
    <t>4073 Williams Trace Apt. 599 Lake Jacob, CT 65733</t>
  </si>
  <si>
    <t>373-529-6399x3505</t>
  </si>
  <si>
    <t>Mary Hernandez MD</t>
  </si>
  <si>
    <t>Christopher Berry</t>
  </si>
  <si>
    <t>64889 Sanchez Unions Suite 115 Curtisville, NJ 54141</t>
  </si>
  <si>
    <t>+1-138-967-9684x9018</t>
  </si>
  <si>
    <t>Jason Spencer</t>
  </si>
  <si>
    <t>548 Jackson Radial Apt. 690 Heathfort, WY 54296</t>
  </si>
  <si>
    <t>134-738-0333x119</t>
  </si>
  <si>
    <t>David Orozco</t>
  </si>
  <si>
    <t>Patrick Smith</t>
  </si>
  <si>
    <t>295 Jared Groves Suite 544 Marymouth, NM 22721</t>
  </si>
  <si>
    <t>660-664-0015</t>
  </si>
  <si>
    <t>Kendra Woods</t>
  </si>
  <si>
    <t>0641 Jeffrey Valleys Apt. 441 Amymouth, NJ 94017</t>
  </si>
  <si>
    <t>+1-033-007-8744x5674</t>
  </si>
  <si>
    <t>7363 Connie Parkway Apt. 919 West Stephanie, KY 75161</t>
  </si>
  <si>
    <t>(905)692-2360</t>
  </si>
  <si>
    <t>Larry Thompson</t>
  </si>
  <si>
    <t>3203.2000000000003</t>
  </si>
  <si>
    <t>Joseph Valdez</t>
  </si>
  <si>
    <t>4585 Amanda Bypass Suite 256 South Tylerburgh, WI 33854</t>
  </si>
  <si>
    <t>+1-798-981-8777x88591</t>
  </si>
  <si>
    <t>Olivia Moore</t>
  </si>
  <si>
    <t>Thomas Cabrera</t>
  </si>
  <si>
    <t>777 Jesus Circle New Joseph, NC 42123</t>
  </si>
  <si>
    <t>001-050-784-5795x182</t>
  </si>
  <si>
    <t>Michael Knight DVM</t>
  </si>
  <si>
    <t>3951 Fisher Square Suite 649 Faithport, LA 90595</t>
  </si>
  <si>
    <t>Olivia Figueroa</t>
  </si>
  <si>
    <t>John Henry</t>
  </si>
  <si>
    <t>USCGC Munoz FPO AE 01536</t>
  </si>
  <si>
    <t>001-734-001-4369x4173</t>
  </si>
  <si>
    <t>Drew Nguyen</t>
  </si>
  <si>
    <t>Lisa Garcia</t>
  </si>
  <si>
    <t>0616 Johnson Springs New Kathrynstad, MD 23002</t>
  </si>
  <si>
    <t>682-844-0766x69706</t>
  </si>
  <si>
    <t>Deanna Lane</t>
  </si>
  <si>
    <t>Jeff Burns</t>
  </si>
  <si>
    <t>019 Wheeler Fall Norrishaven, WY 87658</t>
  </si>
  <si>
    <t>734.322.0092x74806</t>
  </si>
  <si>
    <t>Patricia Miller</t>
  </si>
  <si>
    <t>Miguel Roberson</t>
  </si>
  <si>
    <t>9127 Phillip Flats Suite 814 Gravesview, MN 48747</t>
  </si>
  <si>
    <t>243.378.6525x348</t>
  </si>
  <si>
    <t>Mark Jones</t>
  </si>
  <si>
    <t>Amy Garcia</t>
  </si>
  <si>
    <t>1821 Powers Junction North Amanda, GA 51000</t>
  </si>
  <si>
    <t>+1-610-988-0640x454</t>
  </si>
  <si>
    <t>Heather Martin</t>
  </si>
  <si>
    <t>Samantha Neal</t>
  </si>
  <si>
    <t>3006 Michelle Shoals Apt. 082 West Bradleyville, MO 76401</t>
  </si>
  <si>
    <t>001-594-628-1114x52978</t>
  </si>
  <si>
    <t>Walter Ellis</t>
  </si>
  <si>
    <t>3751.2000000000003</t>
  </si>
  <si>
    <t>Margaret Castro</t>
  </si>
  <si>
    <t>3524 Cathy Springs Apt. 325 New Matthewbury, UT 67985</t>
  </si>
  <si>
    <t>748-105-8034x933</t>
  </si>
  <si>
    <t>Robert Morton</t>
  </si>
  <si>
    <t>David Boyle</t>
  </si>
  <si>
    <t>201 Julian Courts West Briana, RI 51839</t>
  </si>
  <si>
    <t>Nicole Hill</t>
  </si>
  <si>
    <t>Joshua Wallace</t>
  </si>
  <si>
    <t>501 Jennifer Vista Suite 322 North Reneeport, CT 16734</t>
  </si>
  <si>
    <t>Ashley Hill</t>
  </si>
  <si>
    <t>Mary Dodson</t>
  </si>
  <si>
    <t>146 Nicole Loaf Suite 680 Port Nicole, VT 67524</t>
  </si>
  <si>
    <t>Natasha Lang</t>
  </si>
  <si>
    <t>Mrs. Amanda White</t>
  </si>
  <si>
    <t>7463 Webb Mews West Stephenside, DC 02324</t>
  </si>
  <si>
    <t>001-511-557-6198x2295</t>
  </si>
  <si>
    <t>Jamie Powell</t>
  </si>
  <si>
    <t>Janice Crawford</t>
  </si>
  <si>
    <t>7619 Marshall Hollow Karenborough, OR 34301</t>
  </si>
  <si>
    <t>(024)073-8362</t>
  </si>
  <si>
    <t>Laura Griffin</t>
  </si>
  <si>
    <t>Phillip Davila</t>
  </si>
  <si>
    <t>431 Lee Terrace Port Josephside, KY 50287</t>
  </si>
  <si>
    <t>Kendra Hill</t>
  </si>
  <si>
    <t>David Johnson</t>
  </si>
  <si>
    <t>37171 Michele Glens North William, DE 23996</t>
  </si>
  <si>
    <t>(760)199-7664x5903</t>
  </si>
  <si>
    <t>Stephen Moore</t>
  </si>
  <si>
    <t>46349 Sarah Roads Suite 336 Maryton, MN 41719</t>
  </si>
  <si>
    <t>397.616.7456x98401</t>
  </si>
  <si>
    <t>James Golden</t>
  </si>
  <si>
    <t>Robin Griffin</t>
  </si>
  <si>
    <t>25464 Martin Falls Port Aaronview, KY 25972</t>
  </si>
  <si>
    <t>763.201.6705x64220</t>
  </si>
  <si>
    <t>Natasha Smith</t>
  </si>
  <si>
    <t>Lisa Neal</t>
  </si>
  <si>
    <t>9851 Rachel Grove Ricardoshire, RI 82826</t>
  </si>
  <si>
    <t>511-374-3656</t>
  </si>
  <si>
    <t>Michael Maynard</t>
  </si>
  <si>
    <t>Heather Allen</t>
  </si>
  <si>
    <t>14106 Petty Fall Bryantshire, WI 87776</t>
  </si>
  <si>
    <t>+1-033-047-4438x02783</t>
  </si>
  <si>
    <t>Danielle Hernandez</t>
  </si>
  <si>
    <t>Matthew Christensen</t>
  </si>
  <si>
    <t>64609 Mark Spring Suite 851 Huberview, OH 87554</t>
  </si>
  <si>
    <t>591.319.1360x679</t>
  </si>
  <si>
    <t>Nicholas Boyer</t>
  </si>
  <si>
    <t>Daryl Mack</t>
  </si>
  <si>
    <t>1476 Andrea Springs Campbelltown, AZ 65147</t>
  </si>
  <si>
    <t>539.552.2793x7901</t>
  </si>
  <si>
    <t>Andre Walker</t>
  </si>
  <si>
    <t>Tina Robinson</t>
  </si>
  <si>
    <t>USNS Brady FPO AE 71819</t>
  </si>
  <si>
    <t>001-934-049-8773</t>
  </si>
  <si>
    <t>Tony Roman</t>
  </si>
  <si>
    <t>Sherry Taylor</t>
  </si>
  <si>
    <t>35075 Gonzalez Square Harristown, MS 05630</t>
  </si>
  <si>
    <t>001-119-628-4110x2578</t>
  </si>
  <si>
    <t>Frank Huff</t>
  </si>
  <si>
    <t>806.4000000000001</t>
  </si>
  <si>
    <t>Wendy Hines</t>
  </si>
  <si>
    <t>053 Richardson Falls Suite 822 Crossmouth, KY 47146</t>
  </si>
  <si>
    <t>697.236.1961x1068</t>
  </si>
  <si>
    <t>Arthur Roberts</t>
  </si>
  <si>
    <t>73053 Jones Groves Apt. 028 Tammymouth, WV 51057</t>
  </si>
  <si>
    <t>+1-035-870-8837x54111</t>
  </si>
  <si>
    <t>Joshua Delgado</t>
  </si>
  <si>
    <t>782.4000000000001</t>
  </si>
  <si>
    <t>Erin Walsh</t>
  </si>
  <si>
    <t>44224 Ford Circle Erikmouth, OH 67064</t>
  </si>
  <si>
    <t>083.387.8995x5672</t>
  </si>
  <si>
    <t>Angela Hernandez</t>
  </si>
  <si>
    <t>Alexander Novak</t>
  </si>
  <si>
    <t>3597 Amy Hill Apt. 340 South Christinastad, OK 05045</t>
  </si>
  <si>
    <t>+1-054-843-3653x320</t>
  </si>
  <si>
    <t>Taylor Flores</t>
  </si>
  <si>
    <t>7347.200000000001</t>
  </si>
  <si>
    <t>Aimee Villa DVM</t>
  </si>
  <si>
    <t>5851 Newman Divide Suite 816 East Tommyton, OH 45948</t>
  </si>
  <si>
    <t>0801244053</t>
  </si>
  <si>
    <t>Ronald Blair</t>
  </si>
  <si>
    <t>90805 Brian Union South Kevin, OR 67986</t>
  </si>
  <si>
    <t>897-661-8542x659</t>
  </si>
  <si>
    <t>Bobby Yates</t>
  </si>
  <si>
    <t>Cindy Smith</t>
  </si>
  <si>
    <t>22580 Murphy Glens Coleview, LA 22769</t>
  </si>
  <si>
    <t>578.737.4829x177</t>
  </si>
  <si>
    <t>Wayne Williams</t>
  </si>
  <si>
    <t>Jeffrey Ramirez</t>
  </si>
  <si>
    <t>91468 Cox Estates Apt. 834 Delgadoton, VA 37401</t>
  </si>
  <si>
    <t>(735)016-9487</t>
  </si>
  <si>
    <t>Madison Quinn</t>
  </si>
  <si>
    <t>141 Griffin Locks Apt. 468 Shannonfort, TN 68033</t>
  </si>
  <si>
    <t>807-758-5970x531</t>
  </si>
  <si>
    <t>Jason Miller</t>
  </si>
  <si>
    <t>Anna Sellers</t>
  </si>
  <si>
    <t>6847 Megan Center Apt. 962 Beckyland, MO 56419</t>
  </si>
  <si>
    <t>393-393-3301x83656</t>
  </si>
  <si>
    <t>Heather Woods</t>
  </si>
  <si>
    <t>Linda Byrd</t>
  </si>
  <si>
    <t>609 Kenneth Forges Apt. 085 New Anne, CT 28766</t>
  </si>
  <si>
    <t>585-910-2908</t>
  </si>
  <si>
    <t>Kaitlyn Parker</t>
  </si>
  <si>
    <t>Steven Perez</t>
  </si>
  <si>
    <t>086 Sara Track Cindyland, MI 82597</t>
  </si>
  <si>
    <t>836.151.5238</t>
  </si>
  <si>
    <t>James Parks</t>
  </si>
  <si>
    <t>Caitlyn Jackson</t>
  </si>
  <si>
    <t>385 Cruz Corners West Brandon, MT 71504</t>
  </si>
  <si>
    <t>+1-250-262-7809x1370</t>
  </si>
  <si>
    <t>Justin Pearson</t>
  </si>
  <si>
    <t>Donald Hansen</t>
  </si>
  <si>
    <t>58073 Steele Square Tylerchester, AL 14021</t>
  </si>
  <si>
    <t>(282)332-6843x06852</t>
  </si>
  <si>
    <t>Brent Cook</t>
  </si>
  <si>
    <t>Amanda Adams</t>
  </si>
  <si>
    <t>84864 Donna Manor Hartfort, KS 54898</t>
  </si>
  <si>
    <t>(675)029-0183</t>
  </si>
  <si>
    <t>Ms. Amanda King MD</t>
  </si>
  <si>
    <t>2299.2000000000003</t>
  </si>
  <si>
    <t>Dr. Hayden Rose</t>
  </si>
  <si>
    <t>200 Brown Loaf Suite 278 New Crystaltown, OK 23258</t>
  </si>
  <si>
    <t>471-073-2067x789</t>
  </si>
  <si>
    <t>Edward Ramirez</t>
  </si>
  <si>
    <t>Amanda Heath</t>
  </si>
  <si>
    <t>051 Amy Estates Apt. 701 Reyesmouth, MT 73953</t>
  </si>
  <si>
    <t>362.305.3135x78611</t>
  </si>
  <si>
    <t>Troy Williams</t>
  </si>
  <si>
    <t>Cheyenne Williams</t>
  </si>
  <si>
    <t>PSC 9579, Box 0499 APO AP 59615</t>
  </si>
  <si>
    <t>001-499-749-9425x85389</t>
  </si>
  <si>
    <t>Robert Morales</t>
  </si>
  <si>
    <t>5482.400000000001</t>
  </si>
  <si>
    <t>Mr. Stephen Adams</t>
  </si>
  <si>
    <t>067 Brandon Ville Nicolehaven, WI 21258</t>
  </si>
  <si>
    <t>+1-614-485-2654x0650</t>
  </si>
  <si>
    <t>Ronnie Moore</t>
  </si>
  <si>
    <t>759 Kevin Streets Jeremymouth, TX 77676</t>
  </si>
  <si>
    <t>+1-454-737-8710x7508</t>
  </si>
  <si>
    <t>Michael Young</t>
  </si>
  <si>
    <t>Kevin Chavez</t>
  </si>
  <si>
    <t>51297 Bruce Skyway Trevinostad, WA 51929</t>
  </si>
  <si>
    <t>001-125-785-3595x395</t>
  </si>
  <si>
    <t>Ryan Martinez</t>
  </si>
  <si>
    <t>Charles Young</t>
  </si>
  <si>
    <t>57496 Karen Drive Apt. 822 Curtisbury, AL 52977</t>
  </si>
  <si>
    <t>001-311-450-5970</t>
  </si>
  <si>
    <t>John Dominguez</t>
  </si>
  <si>
    <t>Morgan Kidd</t>
  </si>
  <si>
    <t>09741 Butler Greens Apt. 100 East Amberport, WY 33357</t>
  </si>
  <si>
    <t>959-952-1699x464</t>
  </si>
  <si>
    <t>Riley Mills</t>
  </si>
  <si>
    <t>Edward Wagner</t>
  </si>
  <si>
    <t>021 Samuel Mount West Ianfurt, KY 11505</t>
  </si>
  <si>
    <t>372.531.0176x970</t>
  </si>
  <si>
    <t>Mary Terry</t>
  </si>
  <si>
    <t>791 Cynthia Island Apt. 239 East Jennifer, NH 69804</t>
  </si>
  <si>
    <t>667.972.6863x3707</t>
  </si>
  <si>
    <t>Derrick Flores</t>
  </si>
  <si>
    <t>525 Karen Springs Apt. 909 East Davidchester, WA 19053</t>
  </si>
  <si>
    <t>001-902-677-3879x656</t>
  </si>
  <si>
    <t>Jose Medina</t>
  </si>
  <si>
    <t>Annette Brennan</t>
  </si>
  <si>
    <t>00794 Pierce Plains New Tina, RI 76904</t>
  </si>
  <si>
    <t>398-577-7697x4653</t>
  </si>
  <si>
    <t>Kathryn Hart</t>
  </si>
  <si>
    <t>Kenneth Mason</t>
  </si>
  <si>
    <t>01197 Kelly Row Johnsonberg, CA 32934</t>
  </si>
  <si>
    <t>(025)473-7449x47186</t>
  </si>
  <si>
    <t>Jennifer Lara</t>
  </si>
  <si>
    <t>Martha Hoffman</t>
  </si>
  <si>
    <t>927 Cook Drive Gibsonfort, SD 71723</t>
  </si>
  <si>
    <t>001-397-240-5529x4060</t>
  </si>
  <si>
    <t>Gloria Harrison</t>
  </si>
  <si>
    <t>710 Christensen Alley Apt. 745 Piercemouth, NH 44339</t>
  </si>
  <si>
    <t>(015)450-8968</t>
  </si>
  <si>
    <t>Kathleen Butler</t>
  </si>
  <si>
    <t>Jason Taylor</t>
  </si>
  <si>
    <t>864 Ian Pike Suite 992 West John, MS 97887</t>
  </si>
  <si>
    <t>(238)833-3801</t>
  </si>
  <si>
    <t>Jacqueline Jackson</t>
  </si>
  <si>
    <t>380 Cody Road Suite 584 North Charles, DC 78161</t>
  </si>
  <si>
    <t>001-733-173-8641x01569</t>
  </si>
  <si>
    <t>Zoe Rodriguez</t>
  </si>
  <si>
    <t>5791.200000000001</t>
  </si>
  <si>
    <t>Tara Hernandez</t>
  </si>
  <si>
    <t>6711 Aaron Neck North Bradleyville, WV 16613</t>
  </si>
  <si>
    <t>583-312-9527</t>
  </si>
  <si>
    <t>Jesse Jones</t>
  </si>
  <si>
    <t>Dr. Stacy Smith</t>
  </si>
  <si>
    <t>PSC 1682, Box 5814 APO AA 03029</t>
  </si>
  <si>
    <t>+1-513-811-4557x36772</t>
  </si>
  <si>
    <t>Tammie Garner</t>
  </si>
  <si>
    <t>Mary Sanchez</t>
  </si>
  <si>
    <t>8484 Perez Prairie Suite 187 West Patricia, VT 23289</t>
  </si>
  <si>
    <t>127.378.8904x91242</t>
  </si>
  <si>
    <t>Tammy Lyons</t>
  </si>
  <si>
    <t>Ralph Ford</t>
  </si>
  <si>
    <t>62465 Jo Pike Steventown, WY 41367</t>
  </si>
  <si>
    <t>Michael Ortiz</t>
  </si>
  <si>
    <t>Gilbert Dunn</t>
  </si>
  <si>
    <t>USCGC Evans FPO AP 71598</t>
  </si>
  <si>
    <t>+1-373-644-3639x61873</t>
  </si>
  <si>
    <t>Miss Katherine Strickland MD</t>
  </si>
  <si>
    <t>5765.200000000001</t>
  </si>
  <si>
    <t>Emily Johnson</t>
  </si>
  <si>
    <t>2584 Maria Expressway Williamsville, MN 17751</t>
  </si>
  <si>
    <t>(107)664-5441</t>
  </si>
  <si>
    <t>Christine Glenn</t>
  </si>
  <si>
    <t>79171 Barton Ford West Lisa, NE 81429</t>
  </si>
  <si>
    <t>172.874.5063x020</t>
  </si>
  <si>
    <t>Benjamin Castillo</t>
  </si>
  <si>
    <t>Mr. Paul Marshall</t>
  </si>
  <si>
    <t>416 Park Keys Melanieton, NH 77107</t>
  </si>
  <si>
    <t>Christopher Allen</t>
  </si>
  <si>
    <t>Christina Miller</t>
  </si>
  <si>
    <t>571 Devin Village Apt. 218 South Lauren, IL 51475</t>
  </si>
  <si>
    <t>868-895-3812x8842</t>
  </si>
  <si>
    <t>John Meyer</t>
  </si>
  <si>
    <t>Patricia Carroll</t>
  </si>
  <si>
    <t>3972 Johnny Manor Ericton, NY 86591</t>
  </si>
  <si>
    <t>Shawn Dunn</t>
  </si>
  <si>
    <t>Donald Cortez</t>
  </si>
  <si>
    <t>1993 Nathaniel Streets New Cynthiastad, VA 46060</t>
  </si>
  <si>
    <t>392.538.9819x8232</t>
  </si>
  <si>
    <t>Kevin Mitchell</t>
  </si>
  <si>
    <t>1996.8000000000002</t>
  </si>
  <si>
    <t>Tiffany Hayes</t>
  </si>
  <si>
    <t>USCGC Bentley FPO AE 12290</t>
  </si>
  <si>
    <t>086.539.4032x1223</t>
  </si>
  <si>
    <t>Jonathan Douglas</t>
  </si>
  <si>
    <t>2491.2000000000003</t>
  </si>
  <si>
    <t>12791 Nicholson Flats Apt. 463 North Latasha, PA 67623</t>
  </si>
  <si>
    <t>135.888.4801</t>
  </si>
  <si>
    <t>Michael Lewis</t>
  </si>
  <si>
    <t>Christopher Torres</t>
  </si>
  <si>
    <t>359 Gregory Keys Apt. 722 Hensleystad, MO 88606</t>
  </si>
  <si>
    <t>001-109-190-9587x542</t>
  </si>
  <si>
    <t>Patricia Mitchell</t>
  </si>
  <si>
    <t>Laura Conrad</t>
  </si>
  <si>
    <t>5282 Alyssa Springs Apt. 989 Samanthaview, KS 40362</t>
  </si>
  <si>
    <t>879-502-9094x7126</t>
  </si>
  <si>
    <t>Michael Reynolds</t>
  </si>
  <si>
    <t>David Brown</t>
  </si>
  <si>
    <t>9334 Wendy Islands Suite 516 Jenniferstad, HI 48206</t>
  </si>
  <si>
    <t>384.467.8696</t>
  </si>
  <si>
    <t>Benjamin Sullivan</t>
  </si>
  <si>
    <t>74347 Williams Expressway Suite 050 East Jennahaven, OR 09501</t>
  </si>
  <si>
    <t>001-527-465-8944x47138</t>
  </si>
  <si>
    <t>Tyler Schmidt</t>
  </si>
  <si>
    <t>2461 Samantha Turnpike North Michelle, DE 10358</t>
  </si>
  <si>
    <t>001-578-818-2411x809</t>
  </si>
  <si>
    <t>Stephanie Lane</t>
  </si>
  <si>
    <t>Elizabeth David</t>
  </si>
  <si>
    <t>5453 Stephen Loop Suite 270 East Kennethmouth, VT 98001</t>
  </si>
  <si>
    <t>153.054.7887x490</t>
  </si>
  <si>
    <t>Connie Russell</t>
  </si>
  <si>
    <t>2613.6000000000004</t>
  </si>
  <si>
    <t>Sean Edwards</t>
  </si>
  <si>
    <t>40610 Taylor Islands Apt. 416 Lake Michaelview, SD 66952</t>
  </si>
  <si>
    <t>279.296.4029x1617</t>
  </si>
  <si>
    <t>Joshua Wilcox</t>
  </si>
  <si>
    <t>61817 Gardner Mountain Suite 111 Rebeccashire, ID 76437</t>
  </si>
  <si>
    <t>694.620.9047x569</t>
  </si>
  <si>
    <t>Amy Peterson</t>
  </si>
  <si>
    <t>Jacob Jackson</t>
  </si>
  <si>
    <t>907 Patricia Park Fernandezborough, NV 43657</t>
  </si>
  <si>
    <t>+1-932-068-0961x489</t>
  </si>
  <si>
    <t>Raymond Poole</t>
  </si>
  <si>
    <t>48784 Drake Lake Suite 124 Michaelmouth, VA 33286</t>
  </si>
  <si>
    <t>+1-491-709-3196x4946</t>
  </si>
  <si>
    <t>Abigail Smith</t>
  </si>
  <si>
    <t>Dwayne Howard</t>
  </si>
  <si>
    <t>1967 Sara Mission North Lindsaymouth, FL 02093</t>
  </si>
  <si>
    <t>944-305-0158</t>
  </si>
  <si>
    <t>Kimberly Wagner DDS</t>
  </si>
  <si>
    <t>4915.200000000001</t>
  </si>
  <si>
    <t>Ryan Vasquez</t>
  </si>
  <si>
    <t>55858 Paul Route Apt. 669 North Erinchester, NH 56528</t>
  </si>
  <si>
    <t>392.547.7570</t>
  </si>
  <si>
    <t>5971.200000000001</t>
  </si>
  <si>
    <t>John Huffman</t>
  </si>
  <si>
    <t>581 Sandra Port North Nicoleton, IN 89036</t>
  </si>
  <si>
    <t>947-562-2940</t>
  </si>
  <si>
    <t>Denise Thomas</t>
  </si>
  <si>
    <t>Rachel Gonzalez</t>
  </si>
  <si>
    <t>86627 Mayer Ferry East Scottstad, CT 99807</t>
  </si>
  <si>
    <t>(217)674-6156x25956</t>
  </si>
  <si>
    <t>Aaron Richardson</t>
  </si>
  <si>
    <t>Shirley Hurst</t>
  </si>
  <si>
    <t>96545 Fisher Cliff Apt. 547 East Christine, AR 37107</t>
  </si>
  <si>
    <t>602.408.0535x3680</t>
  </si>
  <si>
    <t>Michael Mckenzie DDS</t>
  </si>
  <si>
    <t>Krystal Spence</t>
  </si>
  <si>
    <t>94224 Rachel Camp South Bradley, AL 52203</t>
  </si>
  <si>
    <t>001-987-284-1708x1012</t>
  </si>
  <si>
    <t>Erin Bates</t>
  </si>
  <si>
    <t>6112.400000000001</t>
  </si>
  <si>
    <t>Kathy Bailey</t>
  </si>
  <si>
    <t>6939 Kevin Knolls Millerhaven, FL 40051</t>
  </si>
  <si>
    <t>(029)373-3358</t>
  </si>
  <si>
    <t>Tony Henderson</t>
  </si>
  <si>
    <t>00433 Daniel Fall Espinozaborough, NV 83266</t>
  </si>
  <si>
    <t>001-414-878-5960x72808</t>
  </si>
  <si>
    <t>Samantha Crawford</t>
  </si>
  <si>
    <t>Thomas Hull</t>
  </si>
  <si>
    <t>75188 Brandon Village Suite 633 East Josephbury, DC 83558</t>
  </si>
  <si>
    <t>107.558.9462x943</t>
  </si>
  <si>
    <t>Richard Barrett</t>
  </si>
  <si>
    <t>Stacy Watts</t>
  </si>
  <si>
    <t>5335 Rios Turnpike South Christina, TN 06648</t>
  </si>
  <si>
    <t>001-132-595-5531x2761</t>
  </si>
  <si>
    <t>Wendy Escobar</t>
  </si>
  <si>
    <t>8163.200000000001</t>
  </si>
  <si>
    <t>Amy Ramirez</t>
  </si>
  <si>
    <t>93854 Jennifer Lake Suite 200 East Ray, MI 35549</t>
  </si>
  <si>
    <t>(314)772-0940</t>
  </si>
  <si>
    <t>Kathy Yoder</t>
  </si>
  <si>
    <t>Sean Montes</t>
  </si>
  <si>
    <t>77710 Jennifer Parkways New Robert, ID 26472</t>
  </si>
  <si>
    <t>912.487.2644x38488</t>
  </si>
  <si>
    <t>Travis Lawson</t>
  </si>
  <si>
    <t>Phillip Richard</t>
  </si>
  <si>
    <t>45877 Tyler Ferry East Zacharyberg, IA 94774</t>
  </si>
  <si>
    <t>019-799-2694x10430</t>
  </si>
  <si>
    <t>Stephanie Sanchez</t>
  </si>
  <si>
    <t>Ryan Garrison</t>
  </si>
  <si>
    <t>995 Castro Meadow Suite 415 Antonioburgh, DE 21274</t>
  </si>
  <si>
    <t>023-435-5810x034</t>
  </si>
  <si>
    <t>Ronald Hayes</t>
  </si>
  <si>
    <t>5874.400000000001</t>
  </si>
  <si>
    <t>Steve Brewer MD</t>
  </si>
  <si>
    <t>270 Russo Keys Suite 420 Waltersside, NE 67095</t>
  </si>
  <si>
    <t>464-730-4299x3992</t>
  </si>
  <si>
    <t>Jean King</t>
  </si>
  <si>
    <t>Sean Reynolds</t>
  </si>
  <si>
    <t>Unit 4836 Box 2801 DPO AA 25511</t>
  </si>
  <si>
    <t>Brandon Reed</t>
  </si>
  <si>
    <t>1352.8000000000002</t>
  </si>
  <si>
    <t>Gabrielle Carroll</t>
  </si>
  <si>
    <t>0446 Johnson Courts Lake Mary, NC 56402</t>
  </si>
  <si>
    <t>909.612.0224</t>
  </si>
  <si>
    <t>Jason Hanson</t>
  </si>
  <si>
    <t>7139 Andersen Mills Apt. 875 Haileyburgh, KS 78051</t>
  </si>
  <si>
    <t>280-042-4242</t>
  </si>
  <si>
    <t>Richard Morris</t>
  </si>
  <si>
    <t>Jacqueline Young</t>
  </si>
  <si>
    <t>11854 Waller Stravenue Apt. 698 Wilsonfurt, DE 13698</t>
  </si>
  <si>
    <t>Stacy Schmitt</t>
  </si>
  <si>
    <t>1348.8000000000002</t>
  </si>
  <si>
    <t>Mitchell Ramirez</t>
  </si>
  <si>
    <t>073 Sexton Row Apt. 511 Robertchester, SD 63493</t>
  </si>
  <si>
    <t>+1-197-527-0567x75376</t>
  </si>
  <si>
    <t>Joel Snyder</t>
  </si>
  <si>
    <t>Mr. Patrick Sanchez MD</t>
  </si>
  <si>
    <t>5009 Washington Lock North Lori, NV 15655</t>
  </si>
  <si>
    <t>(465)085-0265x9139</t>
  </si>
  <si>
    <t>Matthew Williamson</t>
  </si>
  <si>
    <t>1860.8000000000002</t>
  </si>
  <si>
    <t>Lindsay Marks</t>
  </si>
  <si>
    <t>0616 Jacqueline Loop Suite 352 Dakotamouth, MO 97539</t>
  </si>
  <si>
    <t>(902)026-6040x892</t>
  </si>
  <si>
    <t>Carrie Sanchez</t>
  </si>
  <si>
    <t>Stacey Cooper</t>
  </si>
  <si>
    <t>6906 Martinez Mountain Suite 880 Melissatown, KY 18798</t>
  </si>
  <si>
    <t>(787)563-4562</t>
  </si>
  <si>
    <t>Jeffrey Shaffer</t>
  </si>
  <si>
    <t>Amber Fischer</t>
  </si>
  <si>
    <t>489 Bowman Motorway Apt. 544 Shannonmouth, IN 41801</t>
  </si>
  <si>
    <t>(698)052-8523x34792</t>
  </si>
  <si>
    <t>Corey Blair</t>
  </si>
  <si>
    <t>Colleen Sexton</t>
  </si>
  <si>
    <t>USNV Lowe FPO AP 28365</t>
  </si>
  <si>
    <t>(302)548-9100x8091</t>
  </si>
  <si>
    <t>Trevor Padilla</t>
  </si>
  <si>
    <t>94206 Eric Green Suite 645 South Denise, KS 23892</t>
  </si>
  <si>
    <t>(043)728-2713x96448</t>
  </si>
  <si>
    <t>Justin Lin</t>
  </si>
  <si>
    <t>Erik James</t>
  </si>
  <si>
    <t>7807 Mark Estate Singletonhaven, CT 14628</t>
  </si>
  <si>
    <t>459-424-2639x7085</t>
  </si>
  <si>
    <t>1989.6000000000001</t>
  </si>
  <si>
    <t>2528 Kane Extensions Apt. 236 New Dalton, AK 17445</t>
  </si>
  <si>
    <t>593.656.5780x552</t>
  </si>
  <si>
    <t>Kevin Rodriguez</t>
  </si>
  <si>
    <t>Joe Clark</t>
  </si>
  <si>
    <t>95047 Williams Green Port Davidside, NC 42374</t>
  </si>
  <si>
    <t>198-350-1144x617</t>
  </si>
  <si>
    <t>Lisa Santos</t>
  </si>
  <si>
    <t>566 Roberts Road Suite 468 East Travisfort, DC 84708</t>
  </si>
  <si>
    <t>198.537.8276</t>
  </si>
  <si>
    <t>Sherri Bell</t>
  </si>
  <si>
    <t>Alex Larsen</t>
  </si>
  <si>
    <t>67541 James Meadow Oneillfort, DE 18722</t>
  </si>
  <si>
    <t>001-289-496-8755x34705</t>
  </si>
  <si>
    <t>Jennifer Nunez</t>
  </si>
  <si>
    <t>William Rodriguez</t>
  </si>
  <si>
    <t>650 Michelle Rapids Port Kathleen, ND 62785</t>
  </si>
  <si>
    <t>(005)491-4336x12084</t>
  </si>
  <si>
    <t>Lisa Nunez</t>
  </si>
  <si>
    <t>Robert Dalton</t>
  </si>
  <si>
    <t>Unit 9752 Box 7814 DPO AP 66718</t>
  </si>
  <si>
    <t>+1-177-462-1060x3926</t>
  </si>
  <si>
    <t>Ana Floyd</t>
  </si>
  <si>
    <t>Cynthia Richard</t>
  </si>
  <si>
    <t>1898 Mary Inlet Martinmouth, NV 98925</t>
  </si>
  <si>
    <t>001-206-834-3905x955</t>
  </si>
  <si>
    <t>Lori Bailey</t>
  </si>
  <si>
    <t>2953.2000000000003</t>
  </si>
  <si>
    <t>Ricky Oconnor</t>
  </si>
  <si>
    <t>2369 Tracy Club Apt. 046 Millerville, DC 28564</t>
  </si>
  <si>
    <t>001-184-402-7789</t>
  </si>
  <si>
    <t>Danielle Morrison</t>
  </si>
  <si>
    <t>Kathryn Christensen</t>
  </si>
  <si>
    <t>82897 Sharon Grove East Michaelfort, WY 46428</t>
  </si>
  <si>
    <t>076.740.1715x67024</t>
  </si>
  <si>
    <t>Philip Robertson</t>
  </si>
  <si>
    <t>Shelly Carter</t>
  </si>
  <si>
    <t>162 Bradley Extensions Suite 841 South Robinshire, NE 62939</t>
  </si>
  <si>
    <t>839-312-3402x1167</t>
  </si>
  <si>
    <t>Joyce Jones</t>
  </si>
  <si>
    <t>41150 Derek Spring Denisehaven, MD 99594</t>
  </si>
  <si>
    <t>001-926-643-4382x567</t>
  </si>
  <si>
    <t>Caitlin Hunt DDS</t>
  </si>
  <si>
    <t>Sheila Meyers</t>
  </si>
  <si>
    <t>4080 Joseph Land New Laurafort, MI 42487</t>
  </si>
  <si>
    <t>001-728-738-0446x6588</t>
  </si>
  <si>
    <t>Jason Daniels</t>
  </si>
  <si>
    <t>Jonathan Perkins</t>
  </si>
  <si>
    <t>Unit 6741 Box 1359 DPO AE 82490</t>
  </si>
  <si>
    <t>(796)257-5949x026</t>
  </si>
  <si>
    <t>Sheila Sanchez</t>
  </si>
  <si>
    <t>462 Evans Mountains Rogersmouth, TX 87316</t>
  </si>
  <si>
    <t>001-086-885-7541x85104</t>
  </si>
  <si>
    <t>Jamie Bennett</t>
  </si>
  <si>
    <t>Rachel Smith</t>
  </si>
  <si>
    <t>4155 Knapp Creek Lake Dawn, AZ 69086</t>
  </si>
  <si>
    <t>001-606-793-2500x37633</t>
  </si>
  <si>
    <t>William Smith</t>
  </si>
  <si>
    <t>Samuel Jarvis</t>
  </si>
  <si>
    <t>38028 Donald Spring Apt. 765 Milesmouth, RI 06740</t>
  </si>
  <si>
    <t>001-906-220-5825x00392</t>
  </si>
  <si>
    <t>Michael Park</t>
  </si>
  <si>
    <t>Mrs. Victoria Wilson</t>
  </si>
  <si>
    <t>92862 Hamilton Road Apt. 404 Josephland, AK 75447</t>
  </si>
  <si>
    <t>262-563-5769x1930</t>
  </si>
  <si>
    <t>Mark Wallace</t>
  </si>
  <si>
    <t>4902.400000000001</t>
  </si>
  <si>
    <t>Brian Duarte</t>
  </si>
  <si>
    <t>1951 Johnson Greens Apt. 066 Wilkinsside, TX 03589</t>
  </si>
  <si>
    <t>501-923-2585x30345</t>
  </si>
  <si>
    <t>David Gordon</t>
  </si>
  <si>
    <t>Carl Friedman</t>
  </si>
  <si>
    <t>802 Alexandra Course Suite 864 Goodwinbury, KY 21223</t>
  </si>
  <si>
    <t>833.959.5912x439</t>
  </si>
  <si>
    <t>Anne Lane</t>
  </si>
  <si>
    <t>2861.6000000000004</t>
  </si>
  <si>
    <t>Chris Maldonado</t>
  </si>
  <si>
    <t>1025 Dana Shore South Joshua, LA 96785</t>
  </si>
  <si>
    <t>297-785-2776</t>
  </si>
  <si>
    <t>Teresa Gallegos</t>
  </si>
  <si>
    <t>3517.2000000000003</t>
  </si>
  <si>
    <t>Maria Villanueva</t>
  </si>
  <si>
    <t>91656 Brown Plains South Laurahaven, GA 93663</t>
  </si>
  <si>
    <t>691.806.1822</t>
  </si>
  <si>
    <t>Dr. Gregory Gibbs</t>
  </si>
  <si>
    <t>Priscilla Hernandez</t>
  </si>
  <si>
    <t>1840 Wayne Island Suite 684 East Kimberlybury, DC 99196</t>
  </si>
  <si>
    <t>647.963.3072x070</t>
  </si>
  <si>
    <t>Edward Miller</t>
  </si>
  <si>
    <t>728.4000000000001</t>
  </si>
  <si>
    <t>Mr. Scott Phillips MD</t>
  </si>
  <si>
    <t>95753 Laura Trafficway Suite 915 New Douglas, NH 64843</t>
  </si>
  <si>
    <t>(515)233-1872x452</t>
  </si>
  <si>
    <t>Melanie Mendoza</t>
  </si>
  <si>
    <t>6272 Medina Turnpike Suite 215 Greenfort, MT 23426</t>
  </si>
  <si>
    <t>0853584799</t>
  </si>
  <si>
    <t>Pamela Bradshaw</t>
  </si>
  <si>
    <t>386.40000000000003</t>
  </si>
  <si>
    <t>Jamie Miller</t>
  </si>
  <si>
    <t>17583 King Locks Suite 920 Carneymouth, NV 65107</t>
  </si>
  <si>
    <t>+1-043-032-9471x2034</t>
  </si>
  <si>
    <t>USCGC Henry FPO AA 03539</t>
  </si>
  <si>
    <t>600.941.8526x3856</t>
  </si>
  <si>
    <t>Laura Shepherd</t>
  </si>
  <si>
    <t>Daniel Martin</t>
  </si>
  <si>
    <t>Unit 3985 Box 6393 DPO AE 75682</t>
  </si>
  <si>
    <t>+1-243-691-6908x23075</t>
  </si>
  <si>
    <t>Kyle Norris</t>
  </si>
  <si>
    <t>James Clark</t>
  </si>
  <si>
    <t>0360 Juarez Lakes Castromouth, VA 66659</t>
  </si>
  <si>
    <t>328.573.8853x56416</t>
  </si>
  <si>
    <t>Sonya Perez</t>
  </si>
  <si>
    <t>5652 Joseph Plain North Brandy, AR 47099</t>
  </si>
  <si>
    <t>693-871-3360</t>
  </si>
  <si>
    <t>Jorge Spencer</t>
  </si>
  <si>
    <t>84014 Tammy Drive Apt. 921 Bradfurt, NC 13206</t>
  </si>
  <si>
    <t>544-389-2159</t>
  </si>
  <si>
    <t>Peter Carpenter</t>
  </si>
  <si>
    <t>George Simmons</t>
  </si>
  <si>
    <t>26808 Bates Estates Port Paul, ID 91245</t>
  </si>
  <si>
    <t>Brenda Mcgee</t>
  </si>
  <si>
    <t>092 Yoder Drive Jeffreytown, AK 52209</t>
  </si>
  <si>
    <t>892-989-3278</t>
  </si>
  <si>
    <t>Robert Lowe</t>
  </si>
  <si>
    <t>778.4000000000001</t>
  </si>
  <si>
    <t>Miss Melissa Thomas MD</t>
  </si>
  <si>
    <t>PSC 5740, Box 0637 APO AE 25485</t>
  </si>
  <si>
    <t>+1-711-348-0446x97970</t>
  </si>
  <si>
    <t>Michelle Larson</t>
  </si>
  <si>
    <t>Gregory Lozano</t>
  </si>
  <si>
    <t>11266 Kevin Spurs Port Joshuastad, SD 10317</t>
  </si>
  <si>
    <t>644-981-0083x297</t>
  </si>
  <si>
    <t>Jennifer Whitaker</t>
  </si>
  <si>
    <t>64582 Mathew Fort Port Davidview, TX 67187</t>
  </si>
  <si>
    <t>Omar Moore</t>
  </si>
  <si>
    <t>Donald Bauer</t>
  </si>
  <si>
    <t>3147 Morton Garden West Emmaville, NE 44829</t>
  </si>
  <si>
    <t>+1-494-868-5545x638</t>
  </si>
  <si>
    <t>Jill Kelly</t>
  </si>
  <si>
    <t>Eric Cameron</t>
  </si>
  <si>
    <t>27815 Donaldson Plains Suite 070 Hardyshire, WA 06031</t>
  </si>
  <si>
    <t>(757)445-5348</t>
  </si>
  <si>
    <t>Jon Walsh</t>
  </si>
  <si>
    <t>217.20000000000002</t>
  </si>
  <si>
    <t>Robert Weber</t>
  </si>
  <si>
    <t>2137 Brown Lakes Apt. 220 Ramosshire, IN 71485</t>
  </si>
  <si>
    <t>729-181-8869x5137</t>
  </si>
  <si>
    <t>Alejandro Richards</t>
  </si>
  <si>
    <t>33369 Kathleen Stream Melissaland, LA 21581</t>
  </si>
  <si>
    <t>307.584.0881</t>
  </si>
  <si>
    <t>Jessica Bailey</t>
  </si>
  <si>
    <t>633 Jessica Fork Apt. 342 Brewermouth, FL 09108</t>
  </si>
  <si>
    <t>(163)191-1230</t>
  </si>
  <si>
    <t>Darin Holder</t>
  </si>
  <si>
    <t>Andre Walters</t>
  </si>
  <si>
    <t>9183 Vanessa Forest North Cynthia, UT 18751</t>
  </si>
  <si>
    <t>(872)444-7195</t>
  </si>
  <si>
    <t>Anne Moreno</t>
  </si>
  <si>
    <t>Susan Burns</t>
  </si>
  <si>
    <t>97493 Wendy Rest Suite 993 Chenmouth, NY 13119</t>
  </si>
  <si>
    <t>265.501.3012x8308</t>
  </si>
  <si>
    <t>Dwayne Willis</t>
  </si>
  <si>
    <t>Eric Hale</t>
  </si>
  <si>
    <t>528 Medina Cliffs East Michael, NM 77376</t>
  </si>
  <si>
    <t>368.267.1786x8863</t>
  </si>
  <si>
    <t>Thomas Thomas</t>
  </si>
  <si>
    <t>Bryan Gardner</t>
  </si>
  <si>
    <t>320 Cobb Plaza Riverashire, AL 33312</t>
  </si>
  <si>
    <t>+1-144-456-7686x964</t>
  </si>
  <si>
    <t>Andrew Stout</t>
  </si>
  <si>
    <t>Samantha Lowe MD</t>
  </si>
  <si>
    <t>4187 Wiley Parks Apt. 944 Ruthtown, FL 59377</t>
  </si>
  <si>
    <t>385.739.3863x30054</t>
  </si>
  <si>
    <t>Kenneth Erickson</t>
  </si>
  <si>
    <t>Kathy Combs</t>
  </si>
  <si>
    <t>8061 Lang Trail Suite 239 Loriside, DE 75878</t>
  </si>
  <si>
    <t>872-065-7838x71344</t>
  </si>
  <si>
    <t>Jason Hartman</t>
  </si>
  <si>
    <t>Rachel Adams</t>
  </si>
  <si>
    <t>68296 Nichols Place Apt. 131 Cookside, NJ 60501</t>
  </si>
  <si>
    <t>+1-511-204-0172x815</t>
  </si>
  <si>
    <t>Michael Gould</t>
  </si>
  <si>
    <t>Brian Henry</t>
  </si>
  <si>
    <t>61650 James Inlet Charlesbury, AL 18134</t>
  </si>
  <si>
    <t>Joshua Martinez</t>
  </si>
  <si>
    <t>Ryan Smith</t>
  </si>
  <si>
    <t>375 Bates Greens Rebeccachester, MS 30293</t>
  </si>
  <si>
    <t>652.000.9548</t>
  </si>
  <si>
    <t>Jennifer Mccarthy</t>
  </si>
  <si>
    <t>Robert Larsen</t>
  </si>
  <si>
    <t>20756 Jennifer Falls Suite 735 South Keithport, IN 36240</t>
  </si>
  <si>
    <t>261.800.9727x2120</t>
  </si>
  <si>
    <t>Sarah Terry</t>
  </si>
  <si>
    <t>08383 Randy Park Suite 894 South Jodiview, WA 65186</t>
  </si>
  <si>
    <t>(262)348-9949x54908</t>
  </si>
  <si>
    <t>John Holt</t>
  </si>
  <si>
    <t>James Montgomery</t>
  </si>
  <si>
    <t>741 Khan Ways West Edward, WY 12722</t>
  </si>
  <si>
    <t>001-811-812-5229x151</t>
  </si>
  <si>
    <t>Kenneth Wilson</t>
  </si>
  <si>
    <t>Richard Jackson</t>
  </si>
  <si>
    <t>1031 Cantu Walk Toddside, MS 03145</t>
  </si>
  <si>
    <t>136.748.0919x46103</t>
  </si>
  <si>
    <t>Jeremy Newton</t>
  </si>
  <si>
    <t>Alexis Stout</t>
  </si>
  <si>
    <t>9259 Jenna Mews Davidfort, MO 58226</t>
  </si>
  <si>
    <t>(209)396-0348x386</t>
  </si>
  <si>
    <t>Sarah Mckenzie</t>
  </si>
  <si>
    <t>4182.400000000001</t>
  </si>
  <si>
    <t>Miss Renee Myers</t>
  </si>
  <si>
    <t>5809 Mitchell Street Apt. 928 Brianport, IN 10058</t>
  </si>
  <si>
    <t>001-554-380-8096x2870</t>
  </si>
  <si>
    <t>Felicia Potts</t>
  </si>
  <si>
    <t>Unit 8148 Box 3574 DPO AE 96896</t>
  </si>
  <si>
    <t>(601)797-0989</t>
  </si>
  <si>
    <t>Cathy Spears</t>
  </si>
  <si>
    <t>PSC 8900, Box 6854 APO AP 51862</t>
  </si>
  <si>
    <t>577-806-4977x40954</t>
  </si>
  <si>
    <t>Kathleen Ford</t>
  </si>
  <si>
    <t>Allison Garcia</t>
  </si>
  <si>
    <t>0478 Alexander Trail North Andrea, IA 44601</t>
  </si>
  <si>
    <t>411-438-3907</t>
  </si>
  <si>
    <t>Carol Morrison</t>
  </si>
  <si>
    <t>Alexis Smith</t>
  </si>
  <si>
    <t>89756 Elizabeth Fall East Adamborough, MA 83466</t>
  </si>
  <si>
    <t>+1-523-779-8593x43234</t>
  </si>
  <si>
    <t>Peggy Johnson</t>
  </si>
  <si>
    <t>Sarah Reyes</t>
  </si>
  <si>
    <t>Unit 5599 Box 4236 DPO AA 43868</t>
  </si>
  <si>
    <t>001-152-382-2555x597</t>
  </si>
  <si>
    <t>Whitney Garrett</t>
  </si>
  <si>
    <t>5635.200000000001</t>
  </si>
  <si>
    <t>Brandon George</t>
  </si>
  <si>
    <t>969 Brandon Grove Apt. 072 Carolynmouth, SC 12427</t>
  </si>
  <si>
    <t>861.079.7409x854</t>
  </si>
  <si>
    <t>Tanya Shaffer</t>
  </si>
  <si>
    <t>Maria Schmidt</t>
  </si>
  <si>
    <t>931 Rogers Flat South Sheila, NV 12737</t>
  </si>
  <si>
    <t>(637)564-3063</t>
  </si>
  <si>
    <t>Christina Mcmillan DDS</t>
  </si>
  <si>
    <t>Michael Harris</t>
  </si>
  <si>
    <t>6709 Eddie Square Collinbury, ND 97839</t>
  </si>
  <si>
    <t>Michelle Contreras</t>
  </si>
  <si>
    <t>Sarah Castillo</t>
  </si>
  <si>
    <t>19260 Clark Creek Apt. 001 Christopherbury, PA 44814</t>
  </si>
  <si>
    <t>001-666-640-3167x820</t>
  </si>
  <si>
    <t>Brenda Burton</t>
  </si>
  <si>
    <t>8042 Torres Key Port Joseph, PA 81800</t>
  </si>
  <si>
    <t>488-932-0027</t>
  </si>
  <si>
    <t>Holly Freeman</t>
  </si>
  <si>
    <t>646.8000000000001</t>
  </si>
  <si>
    <t>Stephanie Hughes</t>
  </si>
  <si>
    <t>USCGC Smith FPO AP 01562</t>
  </si>
  <si>
    <t>616.501.9248x0321</t>
  </si>
  <si>
    <t>Mrs. Jennifer Gibbs</t>
  </si>
  <si>
    <t>3231.2000000000003</t>
  </si>
  <si>
    <t>Latasha Williams</t>
  </si>
  <si>
    <t>90402 Monroe Courts Apt. 570 East Donald, KY 67290</t>
  </si>
  <si>
    <t>689.556.3452x8512</t>
  </si>
  <si>
    <t>Melinda Berry</t>
  </si>
  <si>
    <t>Laurie Baker</t>
  </si>
  <si>
    <t>729 Webb Divide Suite 032 East Ambertown, OH 78710</t>
  </si>
  <si>
    <t>001-310-246-2727x71109</t>
  </si>
  <si>
    <t>Alicia Gutierrez</t>
  </si>
  <si>
    <t>Richard Nelson</t>
  </si>
  <si>
    <t>017 Barton Harbors Suite 940 Patriciaburgh, CO 83218</t>
  </si>
  <si>
    <t>(804)919-2913x28048</t>
  </si>
  <si>
    <t>Tanya Neal</t>
  </si>
  <si>
    <t>4918.400000000001</t>
  </si>
  <si>
    <t>Diana Lin</t>
  </si>
  <si>
    <t>38695 Chelsea Row South Darrell, AZ 31877</t>
  </si>
  <si>
    <t>+1-253-589-4262x539</t>
  </si>
  <si>
    <t>Penny Goodwin</t>
  </si>
  <si>
    <t>Unit 0268 Box 2721 DPO AA 66357</t>
  </si>
  <si>
    <t>(704)720-2737</t>
  </si>
  <si>
    <t>Kayla Edwards</t>
  </si>
  <si>
    <t>Catherine Meadows</t>
  </si>
  <si>
    <t>78187 Reeves Glen Vincentbury, NE 88327</t>
  </si>
  <si>
    <t>(666)404-8186</t>
  </si>
  <si>
    <t>Hailey Jones</t>
  </si>
  <si>
    <t>6035.200000000001</t>
  </si>
  <si>
    <t>Michelle Mcconnell</t>
  </si>
  <si>
    <t>66651 Foley Forges Morganport, VA 38113</t>
  </si>
  <si>
    <t>793.165.1694x4592</t>
  </si>
  <si>
    <t>Lynn Espinoza</t>
  </si>
  <si>
    <t>George Nielsen</t>
  </si>
  <si>
    <t>32769 Banks Lane Apt. 013 Christophermouth, VT 23596</t>
  </si>
  <si>
    <t>001-443-105-6102x556</t>
  </si>
  <si>
    <t>Christian Olson</t>
  </si>
  <si>
    <t>Stacie Rowland</t>
  </si>
  <si>
    <t>PSC 5578, Box 6614 APO AA 74386</t>
  </si>
  <si>
    <t>(644)702-8225</t>
  </si>
  <si>
    <t>Emily Chen</t>
  </si>
  <si>
    <t>Anthony Shepherd</t>
  </si>
  <si>
    <t>693 Brittany Land Nguyenstad, TX 36522</t>
  </si>
  <si>
    <t>392-895-4411x64151</t>
  </si>
  <si>
    <t>Seth Moran</t>
  </si>
  <si>
    <t>Lisa Poole</t>
  </si>
  <si>
    <t>55884 Watson Ford Elizabethville, CT 29372</t>
  </si>
  <si>
    <t>Billy Reed</t>
  </si>
  <si>
    <t>Kaitlin Vincent PhD</t>
  </si>
  <si>
    <t>0399 Andre Road Andreashire, DC 82787</t>
  </si>
  <si>
    <t>756-627-6516x43258</t>
  </si>
  <si>
    <t>Darrell Jordan</t>
  </si>
  <si>
    <t>6000.400000000001</t>
  </si>
  <si>
    <t>9048 Rodriguez Underpass Suite 385 South Lisa, MN 29988</t>
  </si>
  <si>
    <t>(388)660-6454x1059</t>
  </si>
  <si>
    <t>Susan Payne</t>
  </si>
  <si>
    <t>Michaela Hawkins</t>
  </si>
  <si>
    <t>47327 Joshua Plains Suite 435 Berryland, WY 52417</t>
  </si>
  <si>
    <t>409-834-1529x43432</t>
  </si>
  <si>
    <t>Norma Hubbard</t>
  </si>
  <si>
    <t>Christopher Arnold</t>
  </si>
  <si>
    <t>PSC 0364, Box 2623 APO AP 01351</t>
  </si>
  <si>
    <t>(643)406-3875x369</t>
  </si>
  <si>
    <t>Kimberly Mason</t>
  </si>
  <si>
    <t>Alexander Nunez</t>
  </si>
  <si>
    <t>00237 Rachael Crossing Apt. 697 East Evan, MN 40474</t>
  </si>
  <si>
    <t>(309)595-6069x08443</t>
  </si>
  <si>
    <t>562.8000000000001</t>
  </si>
  <si>
    <t>James Khan</t>
  </si>
  <si>
    <t>360 Nicole Wall Apt. 076 Port Patrick, WV 55288</t>
  </si>
  <si>
    <t>543-926-0406</t>
  </si>
  <si>
    <t>Roger Ayala</t>
  </si>
  <si>
    <t>83037 Melissa Knolls Williamsshire, DE 60167</t>
  </si>
  <si>
    <t>188-126-8287x350</t>
  </si>
  <si>
    <t>2171.2000000000003</t>
  </si>
  <si>
    <t>Brandy Barrett</t>
  </si>
  <si>
    <t>475 Kristen Pass Suite 787 Lake Donna, WY 35737</t>
  </si>
  <si>
    <t>Dr. Heidi Charles</t>
  </si>
  <si>
    <t>23341 Renee Avenue West Martin, CO 66298</t>
  </si>
  <si>
    <t>(117)396-0990</t>
  </si>
  <si>
    <t>Janice Jackson</t>
  </si>
  <si>
    <t>Kenneth Ward</t>
  </si>
  <si>
    <t>080 Patrick Common Jordanshire, KS 31204</t>
  </si>
  <si>
    <t>001-084-498-8339x17382</t>
  </si>
  <si>
    <t>Dakota Kim</t>
  </si>
  <si>
    <t>Russell Weber</t>
  </si>
  <si>
    <t>098 Smith Camp Apt. 858 Danamouth, NJ 97178</t>
  </si>
  <si>
    <t>001-766-727-7246x091</t>
  </si>
  <si>
    <t>Stephanie Mendoza</t>
  </si>
  <si>
    <t>Dr. Keith Gonzalez</t>
  </si>
  <si>
    <t>7643 Miles Throughway East Philip, KY 12808</t>
  </si>
  <si>
    <t>666.095.9391</t>
  </si>
  <si>
    <t>Stephanie Lopez</t>
  </si>
  <si>
    <t>Tracy Jensen</t>
  </si>
  <si>
    <t>598 Thompson Circle Lake Jillian, VA 07506</t>
  </si>
  <si>
    <t>001-077-130-6708</t>
  </si>
  <si>
    <t>Angelica Clark</t>
  </si>
  <si>
    <t>Lori Cole</t>
  </si>
  <si>
    <t>120 Romero Square Apt. 646 Howetown, NC 42448</t>
  </si>
  <si>
    <t>013-691-2711x848</t>
  </si>
  <si>
    <t>Mark Phillips</t>
  </si>
  <si>
    <t>Kristina Sutton</t>
  </si>
  <si>
    <t>224 Sandra Island West Robert, RI 90951</t>
  </si>
  <si>
    <t>382.370.8137x65277</t>
  </si>
  <si>
    <t>James Benson</t>
  </si>
  <si>
    <t>3319 Williamson Divide Apt. 549 Stewartburgh, VT 60948</t>
  </si>
  <si>
    <t>+1-557-866-7719x7313</t>
  </si>
  <si>
    <t>Joseph Kim</t>
  </si>
  <si>
    <t>1273.6000000000001</t>
  </si>
  <si>
    <t>William Ward</t>
  </si>
  <si>
    <t>080 Pierce Plain Martintown, CO 74186</t>
  </si>
  <si>
    <t>085-972-9027</t>
  </si>
  <si>
    <t>Jerry Ruiz</t>
  </si>
  <si>
    <t>Pedro Jones</t>
  </si>
  <si>
    <t>463 Braun Parkways Villarrealshire, NC 82216</t>
  </si>
  <si>
    <t>(111)634-4385x1546</t>
  </si>
  <si>
    <t>Angela Turner</t>
  </si>
  <si>
    <t>6771.200000000001</t>
  </si>
  <si>
    <t>Martha Zimmerman</t>
  </si>
  <si>
    <t>7297 Walker Plains Apt. 418 Michellemouth, TN 36184</t>
  </si>
  <si>
    <t>083.701.2927x5918</t>
  </si>
  <si>
    <t>Anthony Sanchez</t>
  </si>
  <si>
    <t>884.8000000000001</t>
  </si>
  <si>
    <t>Christopher Hopkins</t>
  </si>
  <si>
    <t>1663 Johnson Manor Hollandview, RI 61561</t>
  </si>
  <si>
    <t>195.105.5275</t>
  </si>
  <si>
    <t>Dennis Richmond</t>
  </si>
  <si>
    <t>Felicia Wilson</t>
  </si>
  <si>
    <t>29631 Wilson Villages Suite 517 Simpsonport, ME 18385</t>
  </si>
  <si>
    <t>690-003-4351x66395</t>
  </si>
  <si>
    <t>Stephanie Barnes</t>
  </si>
  <si>
    <t>Emily Ibarra</t>
  </si>
  <si>
    <t>97550 Robert Motorway Brandtland, NV 30721</t>
  </si>
  <si>
    <t>(434)913-4047</t>
  </si>
  <si>
    <t>Jason Logan</t>
  </si>
  <si>
    <t>Kelsey Leblanc</t>
  </si>
  <si>
    <t>22108 Jo Dale Apt. 876 Port Jasminetown, NJ 25184</t>
  </si>
  <si>
    <t>001-227-249-6254x29722</t>
  </si>
  <si>
    <t>Dr. Kaitlin Perkins</t>
  </si>
  <si>
    <t>3425.6000000000004</t>
  </si>
  <si>
    <t>27217 Michael Viaduct Suite 079 Normanfort, WA 66267</t>
  </si>
  <si>
    <t>767.435.0947x2806</t>
  </si>
  <si>
    <t>Nancy Barton</t>
  </si>
  <si>
    <t>Richard Davies</t>
  </si>
  <si>
    <t>14976 Duane Spur Apt. 087 Waltersburgh, NJ 15532</t>
  </si>
  <si>
    <t>075.961.9769</t>
  </si>
  <si>
    <t>Misty Graves</t>
  </si>
  <si>
    <t>Jaclyn Miller</t>
  </si>
  <si>
    <t>926 Anderson Cliff Douglaston, KY 74464</t>
  </si>
  <si>
    <t>Megan Mathews</t>
  </si>
  <si>
    <t>Angela Cantu</t>
  </si>
  <si>
    <t>8115 Bell Mission Lake Markland, NH 15763</t>
  </si>
  <si>
    <t>+1-434-180-1607x489</t>
  </si>
  <si>
    <t>Dennis Bennett</t>
  </si>
  <si>
    <t>Craig Knight</t>
  </si>
  <si>
    <t>USCGC Baldwin FPO AA 53271</t>
  </si>
  <si>
    <t>352.242.6165</t>
  </si>
  <si>
    <t>Ms. Shelby Arias</t>
  </si>
  <si>
    <t>728.8000000000001</t>
  </si>
  <si>
    <t>John Peterson</t>
  </si>
  <si>
    <t>USNS Wells FPO AP 30246</t>
  </si>
  <si>
    <t>001-742-448-8366x1032</t>
  </si>
  <si>
    <t>Margaret Coleman</t>
  </si>
  <si>
    <t>6126.400000000001</t>
  </si>
  <si>
    <t>Lauren White</t>
  </si>
  <si>
    <t>76987 Jimenez Neck Yoderview, MS 63859</t>
  </si>
  <si>
    <t>Julie Walker</t>
  </si>
  <si>
    <t>Jennifer Friedman</t>
  </si>
  <si>
    <t>242 Justin Glen Apt. 677 Port Nicholas, HI 50249</t>
  </si>
  <si>
    <t>Marissa Morales</t>
  </si>
  <si>
    <t>Donna Buck</t>
  </si>
  <si>
    <t>29811 Cochran Rapid Dukestad, NJ 45789</t>
  </si>
  <si>
    <t>001-441-854-3803x064</t>
  </si>
  <si>
    <t>Alicia Cardenas</t>
  </si>
  <si>
    <t>Stephen Murphy</t>
  </si>
  <si>
    <t>080 Sparks Pines Suite 705 Pricemouth, AZ 54010</t>
  </si>
  <si>
    <t>887.687.1242x4272</t>
  </si>
  <si>
    <t>Jimmy Williams</t>
  </si>
  <si>
    <t>Amanda Baker</t>
  </si>
  <si>
    <t>24207 Jessica Village Waltonland, ND 29993</t>
  </si>
  <si>
    <t>502-237-9994x4211</t>
  </si>
  <si>
    <t>Nicole Warner</t>
  </si>
  <si>
    <t>Troy Fisher</t>
  </si>
  <si>
    <t>4086 Bishop Flat Suite 133 Port Kimberlybury, ID 77848</t>
  </si>
  <si>
    <t>435.253.2616x464</t>
  </si>
  <si>
    <t>Thomas Blake</t>
  </si>
  <si>
    <t>Brenda Kim</t>
  </si>
  <si>
    <t>392 Nguyen Course Apt. 806 South Georgehaven, KY 72544</t>
  </si>
  <si>
    <t>809-282-3130</t>
  </si>
  <si>
    <t>Matthew Schaefer</t>
  </si>
  <si>
    <t>Elizabeth Wagner</t>
  </si>
  <si>
    <t>06287 Michael Terrace Suite 759 West Timothyport, DE 71937</t>
  </si>
  <si>
    <t>785-678-1221x5992</t>
  </si>
  <si>
    <t>Anthony Martin</t>
  </si>
  <si>
    <t>4469 Greene Shore Patrickland, MD 44554</t>
  </si>
  <si>
    <t>001-176-923-4573x8818</t>
  </si>
  <si>
    <t>Olivia Sanchez</t>
  </si>
  <si>
    <t>David Robertson</t>
  </si>
  <si>
    <t>369 Hardy Port West Christopher, AZ 09307</t>
  </si>
  <si>
    <t>001-535-099-9723</t>
  </si>
  <si>
    <t>Teresa Gutierrez</t>
  </si>
  <si>
    <t>6310 Nancy Springs Gilmoreshire, WV 35992</t>
  </si>
  <si>
    <t>+1-781-051-6908x93326</t>
  </si>
  <si>
    <t>Eric Logan</t>
  </si>
  <si>
    <t>Michael Moody</t>
  </si>
  <si>
    <t>714 Randy Street South Justin, ND 57261</t>
  </si>
  <si>
    <t>(795)239-0589</t>
  </si>
  <si>
    <t>Mary Huber</t>
  </si>
  <si>
    <t>92280 Nicholas Parkway North Melissa, TN 58996</t>
  </si>
  <si>
    <t>+1-395-332-1822x938</t>
  </si>
  <si>
    <t>Stephen Marsh</t>
  </si>
  <si>
    <t>283 Thomas Station Gutierrezmouth, UT 08577</t>
  </si>
  <si>
    <t>+1-210-846-1879x755</t>
  </si>
  <si>
    <t>Barbara Ross</t>
  </si>
  <si>
    <t>1863.6000000000001</t>
  </si>
  <si>
    <t>Tammy Edwards</t>
  </si>
  <si>
    <t>4338 Avila Overpass Apt. 842 East Brittanyville, IN 03317</t>
  </si>
  <si>
    <t>001-745-402-7997x0480</t>
  </si>
  <si>
    <t>Alicia Phillips</t>
  </si>
  <si>
    <t>Thomas Watson PhD</t>
  </si>
  <si>
    <t>36038 Chandler Ferry South Patrickfurt, AL 78795</t>
  </si>
  <si>
    <t>001-109-505-3437x608</t>
  </si>
  <si>
    <t>Jodi Foster</t>
  </si>
  <si>
    <t>Dylan Sanchez</t>
  </si>
  <si>
    <t>5285 Jackson Shore Sextonfurt, NY 57998</t>
  </si>
  <si>
    <t>(095)907-8189x462</t>
  </si>
  <si>
    <t>Dakota Medina</t>
  </si>
  <si>
    <t>510 James Springs Apt. 445 Conwayfurt, NH 21799</t>
  </si>
  <si>
    <t>476-260-7107x738</t>
  </si>
  <si>
    <t>Brian Cox</t>
  </si>
  <si>
    <t>Abigail Reynolds</t>
  </si>
  <si>
    <t>791 Olson Light Apt. 775 Beverlyville, MA 01705</t>
  </si>
  <si>
    <t>646-486-3760</t>
  </si>
  <si>
    <t>Kevin Hill</t>
  </si>
  <si>
    <t>Jon Costa</t>
  </si>
  <si>
    <t>962 Angela Shore Apt. 480 Mooreton, PA 44666</t>
  </si>
  <si>
    <t>+1-399-415-5089x58072</t>
  </si>
  <si>
    <t>Larry Martinez</t>
  </si>
  <si>
    <t>Veronica Gomez</t>
  </si>
  <si>
    <t>26275 Valerie Mission Apt. 280 West Elizabethtown, IL 04779</t>
  </si>
  <si>
    <t>(477)024-6203</t>
  </si>
  <si>
    <t>Maria Chung</t>
  </si>
  <si>
    <t>Elizabeth Smith</t>
  </si>
  <si>
    <t>9301 Wheeler Trail Apt. 473 East Marvinfurt, WY 62233</t>
  </si>
  <si>
    <t>(584)151-4465</t>
  </si>
  <si>
    <t>Sandy Foster</t>
  </si>
  <si>
    <t>Courtney Williams</t>
  </si>
  <si>
    <t>5612 Chan Path Apt. 126 Reginaldport, CT 40368</t>
  </si>
  <si>
    <t>297-606-4019x9841</t>
  </si>
  <si>
    <t>Elizabeth Avila</t>
  </si>
  <si>
    <t>58097 Vaughn Orchard Stantonville, NC 12063</t>
  </si>
  <si>
    <t>452.579.8755x9225</t>
  </si>
  <si>
    <t>Savannah Wilkins</t>
  </si>
  <si>
    <t>Bruce Walker</t>
  </si>
  <si>
    <t>51668 Jose Circle New Jessicatown, AL 08844</t>
  </si>
  <si>
    <t>Dawn Wright</t>
  </si>
  <si>
    <t>William Gardner</t>
  </si>
  <si>
    <t>2438 Davis Trace Suite 874 Johnsland, MS 40994</t>
  </si>
  <si>
    <t>(311)432-9952x065</t>
  </si>
  <si>
    <t>James King</t>
  </si>
  <si>
    <t>7323 Jonathan View Stevenstad, WY 00824</t>
  </si>
  <si>
    <t>Megan Simpson</t>
  </si>
  <si>
    <t>742 Kara Port Apt. 637 Lake Leslieberg, SC 67915</t>
  </si>
  <si>
    <t>(930)637-5327x8540</t>
  </si>
  <si>
    <t>Kayla Ortega</t>
  </si>
  <si>
    <t>43153 Crosby Pines Jensenberg, NC 61094</t>
  </si>
  <si>
    <t>714-558-8882x5330</t>
  </si>
  <si>
    <t>James Thompson</t>
  </si>
  <si>
    <t>948.4000000000001</t>
  </si>
  <si>
    <t>Carrie Perez</t>
  </si>
  <si>
    <t>739 Lindsey Meadow Apt. 766 West Robertview, NJ 19792</t>
  </si>
  <si>
    <t>567.502.0877</t>
  </si>
  <si>
    <t>Kimberly Hutchinson</t>
  </si>
  <si>
    <t>2723 Hernandez Manor Mortonport, NV 02862</t>
  </si>
  <si>
    <t>191.624.3379</t>
  </si>
  <si>
    <t>Jonathon Johnson</t>
  </si>
  <si>
    <t>898.4000000000001</t>
  </si>
  <si>
    <t>Daniel Mitchell</t>
  </si>
  <si>
    <t>017 Drake Harbors Apt. 207 East Christopherside, WA 25324</t>
  </si>
  <si>
    <t>Ricky Cole</t>
  </si>
  <si>
    <t>Patrick Sexton</t>
  </si>
  <si>
    <t>696 Duke Green New Charleschester, CT 87322</t>
  </si>
  <si>
    <t>065.224.1948x765</t>
  </si>
  <si>
    <t>Brandon Thomas</t>
  </si>
  <si>
    <t>6479.200000000001</t>
  </si>
  <si>
    <t>Austin Cain</t>
  </si>
  <si>
    <t>6100 James Square Suite 367 East Elizabeth, MN 26603</t>
  </si>
  <si>
    <t>Joshua Silva</t>
  </si>
  <si>
    <t>Yvette Hoffman</t>
  </si>
  <si>
    <t>1318 Virginia Garden Apt. 597 Port Beth, RI 57464</t>
  </si>
  <si>
    <t>028-516-5460</t>
  </si>
  <si>
    <t>Jessica Brewer</t>
  </si>
  <si>
    <t>Frank Mullins</t>
  </si>
  <si>
    <t>2027 Phyllis Stravenue New Danielle, AL 93225</t>
  </si>
  <si>
    <t>+1-632-116-8427x5801</t>
  </si>
  <si>
    <t>Danielle Nicholson</t>
  </si>
  <si>
    <t>Tammy Hurst</t>
  </si>
  <si>
    <t>9888 Koch Fords Burkeview, IN 05635</t>
  </si>
  <si>
    <t>082-655-5044</t>
  </si>
  <si>
    <t>Annette Conrad</t>
  </si>
  <si>
    <t>92232 Cindy Lane East Kurtbury, ND 80259</t>
  </si>
  <si>
    <t>0675796816</t>
  </si>
  <si>
    <t>James Wright</t>
  </si>
  <si>
    <t>Philip Blackburn</t>
  </si>
  <si>
    <t>49500 Sherri Junction New Stephanie, TN 53419</t>
  </si>
  <si>
    <t>+1-503-899-3347x0043</t>
  </si>
  <si>
    <t>Walter Singleton</t>
  </si>
  <si>
    <t>6843.200000000001</t>
  </si>
  <si>
    <t>Rebekah Baker</t>
  </si>
  <si>
    <t>38543 Timothy Springs Port Judy, IL 27027</t>
  </si>
  <si>
    <t>811.085.4544x74066</t>
  </si>
  <si>
    <t>Samuel Richardson</t>
  </si>
  <si>
    <t>Steven Rodriguez</t>
  </si>
  <si>
    <t>09217 Morgan Pine Apt. 854 Port Michael, IA 81524</t>
  </si>
  <si>
    <t>001-948-022-2214x607</t>
  </si>
  <si>
    <t>Tonya Ramirez</t>
  </si>
  <si>
    <t>Eric Ryan</t>
  </si>
  <si>
    <t>47383 Erin Flat Reyeschester, NJ 44421</t>
  </si>
  <si>
    <t>Susan Barajas</t>
  </si>
  <si>
    <t>Jessica Barnes</t>
  </si>
  <si>
    <t>9351 Julie Knolls Port Angela, NC 15417</t>
  </si>
  <si>
    <t>976-412-0958</t>
  </si>
  <si>
    <t>John Rivas</t>
  </si>
  <si>
    <t>Yvonne Simpson</t>
  </si>
  <si>
    <t>82864 Amanda Island West Stevenburgh, NJ 46493</t>
  </si>
  <si>
    <t>+1-617-770-1808x628</t>
  </si>
  <si>
    <t>Caleb Daniel</t>
  </si>
  <si>
    <t>472.40000000000003</t>
  </si>
  <si>
    <t>Summer Duncan</t>
  </si>
  <si>
    <t>3388 Mary Orchard Suite 876 West Crystaltown, WI 74062</t>
  </si>
  <si>
    <t>866.675.9499</t>
  </si>
  <si>
    <t>Jonathan Vincent</t>
  </si>
  <si>
    <t>Tara Stewart</t>
  </si>
  <si>
    <t>70219 Brittany Canyon Port Michael, IL 86605</t>
  </si>
  <si>
    <t>001-132-031-3232x715</t>
  </si>
  <si>
    <t>Kelly Schaefer</t>
  </si>
  <si>
    <t>Jeffrey Romero</t>
  </si>
  <si>
    <t>767 Angela Crest Suite 386 Port Tinashire, MN 69694</t>
  </si>
  <si>
    <t>+1-652-952-3683x71037</t>
  </si>
  <si>
    <t>Jessica Buchanan</t>
  </si>
  <si>
    <t>Jon Williams</t>
  </si>
  <si>
    <t>498 Kristen Inlet South Patrickbury, MA 08936</t>
  </si>
  <si>
    <t>+1-983-045-0889x44449</t>
  </si>
  <si>
    <t>Rachael Payne</t>
  </si>
  <si>
    <t>Bethany Gonzalez</t>
  </si>
  <si>
    <t>491 Hernandez Stream West Kathryn, IA 08065</t>
  </si>
  <si>
    <t>+1-109-615-1303x8208</t>
  </si>
  <si>
    <t>William Cook</t>
  </si>
  <si>
    <t>6147.200000000001</t>
  </si>
  <si>
    <t>Alicia Braun</t>
  </si>
  <si>
    <t>PSC 2141, Box 1595 APO AP 80777</t>
  </si>
  <si>
    <t>(166)965-1910x17507</t>
  </si>
  <si>
    <t>Shannon Wilson</t>
  </si>
  <si>
    <t>Christy Whitehead</t>
  </si>
  <si>
    <t>6834 Steven Parks Apt. 017 Cynthiaville, FL 25005</t>
  </si>
  <si>
    <t>001-210-741-8405x402</t>
  </si>
  <si>
    <t>Nicole Zuniga</t>
  </si>
  <si>
    <t>Isaiah Nguyen</t>
  </si>
  <si>
    <t>7500 Brandi Creek West Melissaton, MA 72793</t>
  </si>
  <si>
    <t>+1-634-019-0204x9838</t>
  </si>
  <si>
    <t>Daniel Vasquez</t>
  </si>
  <si>
    <t>Steven Mays</t>
  </si>
  <si>
    <t>1838 Rebecca Cove Apt. 552 Lake William, OR 83992</t>
  </si>
  <si>
    <t>+1-338-342-3733x47180</t>
  </si>
  <si>
    <t>Jennifer Cook</t>
  </si>
  <si>
    <t>0312 Tyler Valley Port Matthew, ME 66696</t>
  </si>
  <si>
    <t>001-704-559-3360</t>
  </si>
  <si>
    <t>Carla Rogers</t>
  </si>
  <si>
    <t>954.8000000000001</t>
  </si>
  <si>
    <t>Andrew Perkins</t>
  </si>
  <si>
    <t>280 Morrison Mountain Apt. 865 Parrishton, MN 99390</t>
  </si>
  <si>
    <t>421.704.7304x64442</t>
  </si>
  <si>
    <t>Laura Colon</t>
  </si>
  <si>
    <t>3421.6000000000004</t>
  </si>
  <si>
    <t>Stephen Stephens</t>
  </si>
  <si>
    <t>587 Johnson Track Apt. 941 West Michael, UT 51786</t>
  </si>
  <si>
    <t>001-533-185-9345x79265</t>
  </si>
  <si>
    <t>Todd Howard</t>
  </si>
  <si>
    <t>Jennifer Macias</t>
  </si>
  <si>
    <t>075 King Lake Apt. 976 Port Brittany, FL 78473</t>
  </si>
  <si>
    <t>143-091-1748x62601</t>
  </si>
  <si>
    <t>Sarah Vasquez</t>
  </si>
  <si>
    <t>Gabriel Stewart</t>
  </si>
  <si>
    <t>69877 Nelson Fork West David, MD 12189</t>
  </si>
  <si>
    <t>(392)277-7664x93799</t>
  </si>
  <si>
    <t>Jamie Sanchez</t>
  </si>
  <si>
    <t>2035.6000000000001</t>
  </si>
  <si>
    <t>David Welch</t>
  </si>
  <si>
    <t>53549 Goodman Overpass Apt. 978 New Douglashaven, SD 46274</t>
  </si>
  <si>
    <t>523-479-9079</t>
  </si>
  <si>
    <t>Jennifer Romero</t>
  </si>
  <si>
    <t>531 White Squares Suite 963 East Jason, WA 80866</t>
  </si>
  <si>
    <t>+1-844-038-3327x868</t>
  </si>
  <si>
    <t>Anna Tran</t>
  </si>
  <si>
    <t>2681.6000000000004</t>
  </si>
  <si>
    <t>10150 Kane Motorway Apt. 148 Goldenport, AZ 21793</t>
  </si>
  <si>
    <t>+1-007-568-5382x883</t>
  </si>
  <si>
    <t>John Vaughan</t>
  </si>
  <si>
    <t>Timothy Wise</t>
  </si>
  <si>
    <t>71092 Curtis Trail Churchmouth, TN 81175</t>
  </si>
  <si>
    <t>001-751-244-4270</t>
  </si>
  <si>
    <t>Dillon Rivera</t>
  </si>
  <si>
    <t>Peggy Wiley</t>
  </si>
  <si>
    <t>14509 Kim Forks Suite 112 New Shannon, MO 06940</t>
  </si>
  <si>
    <t>648.451.0212x1102</t>
  </si>
  <si>
    <t>Mark Fuller</t>
  </si>
  <si>
    <t>Jamie King</t>
  </si>
  <si>
    <t>59421 Amanda Lakes Suite 586 North Cheryl, MI 11282</t>
  </si>
  <si>
    <t>299-055-2569</t>
  </si>
  <si>
    <t>Alyssa Vang</t>
  </si>
  <si>
    <t>Stephen Foster</t>
  </si>
  <si>
    <t>0829 Sullivan Lakes Suite 288 Houseborough, IL 00649</t>
  </si>
  <si>
    <t>(375)284-0784</t>
  </si>
  <si>
    <t>Nicole Morgan</t>
  </si>
  <si>
    <t>Beth Hunt</t>
  </si>
  <si>
    <t>74149 Steve Drives Lake Melissatown, CA 39390</t>
  </si>
  <si>
    <t>453.465.4485</t>
  </si>
  <si>
    <t>Mrs. Lisa Cole</t>
  </si>
  <si>
    <t>6308.400000000001</t>
  </si>
  <si>
    <t>Tonya Mcdonald</t>
  </si>
  <si>
    <t>987 Theresa Streets Apt. 502 Kaiserport, FL 11837</t>
  </si>
  <si>
    <t>(503)071-3373</t>
  </si>
  <si>
    <t>Rick Lane</t>
  </si>
  <si>
    <t>Austin Monroe</t>
  </si>
  <si>
    <t>5422 Stanley Isle Lake Joshuaville, CA 69839</t>
  </si>
  <si>
    <t>001-906-646-7587x32987</t>
  </si>
  <si>
    <t>Carrie Bennett</t>
  </si>
  <si>
    <t>USNS Fischer FPO AE 61326</t>
  </si>
  <si>
    <t>+1-403-109-2445x8607</t>
  </si>
  <si>
    <t>Richard Allen</t>
  </si>
  <si>
    <t>Sean Clark</t>
  </si>
  <si>
    <t>1285 Amanda Brook Stewartborough, MI 96258</t>
  </si>
  <si>
    <t>(289)624-7701</t>
  </si>
  <si>
    <t>Diana Mcintyre</t>
  </si>
  <si>
    <t>4898.400000000001</t>
  </si>
  <si>
    <t>Jamie Davis</t>
  </si>
  <si>
    <t>70544 Christopher Hollow Higginsview, LA 80615</t>
  </si>
  <si>
    <t>(730)059-0794</t>
  </si>
  <si>
    <t>Kaylee Mitchell</t>
  </si>
  <si>
    <t>Steven Robles</t>
  </si>
  <si>
    <t>3330 Daniels Flats Apt. 773 Crawfordfort, NV 33532</t>
  </si>
  <si>
    <t>(402)668-0500x62594</t>
  </si>
  <si>
    <t>Jonathan Bryant</t>
  </si>
  <si>
    <t>5846.400000000001</t>
  </si>
  <si>
    <t>Candace Calhoun</t>
  </si>
  <si>
    <t>860 Joseph Ferry Suite 928 West Paul, ND 54182</t>
  </si>
  <si>
    <t>107-209-8810</t>
  </si>
  <si>
    <t>Sean Daniels</t>
  </si>
  <si>
    <t>1557.6000000000001</t>
  </si>
  <si>
    <t>Tristan Andrews</t>
  </si>
  <si>
    <t>368 Mack Mills Leeburgh, CA 07932</t>
  </si>
  <si>
    <t>110-694-2920</t>
  </si>
  <si>
    <t>Nancy Gonzalez</t>
  </si>
  <si>
    <t>Amy Collins</t>
  </si>
  <si>
    <t>06474 Stephen Plaza Suite 826 East Lisafort, KY 03653</t>
  </si>
  <si>
    <t>001-949-281-9045x835</t>
  </si>
  <si>
    <t>Samuel Mays</t>
  </si>
  <si>
    <t>64229 Nguyen Orchard Apt. 940 West Juliechester, CA 56873</t>
  </si>
  <si>
    <t>(205)096-8397x3437</t>
  </si>
  <si>
    <t>Justin Nelson</t>
  </si>
  <si>
    <t>Shawn Morrow</t>
  </si>
  <si>
    <t>998 Vazquez Club Apt. 880 Lake Jacobtown, AK 34780</t>
  </si>
  <si>
    <t>(558)519-4594x549</t>
  </si>
  <si>
    <t>Aaron Friedman</t>
  </si>
  <si>
    <t>Kevin Church</t>
  </si>
  <si>
    <t>2808 Michael Pike East Mark, NE 05234</t>
  </si>
  <si>
    <t>824-461-0682</t>
  </si>
  <si>
    <t>Mrs. Sabrina Santiago</t>
  </si>
  <si>
    <t>Regina Price</t>
  </si>
  <si>
    <t>USNV Anderson FPO AP 13957</t>
  </si>
  <si>
    <t>788.842.6408</t>
  </si>
  <si>
    <t>Rebecca Nunez</t>
  </si>
  <si>
    <t>George Nixon</t>
  </si>
  <si>
    <t>2118 Johnson Mission Kennethbury, WI 23284</t>
  </si>
  <si>
    <t>(181)987-1860</t>
  </si>
  <si>
    <t>Mr. Christopher Ross</t>
  </si>
  <si>
    <t>670.8000000000001</t>
  </si>
  <si>
    <t>38467 Dennis Club Suite 202 Sarahmouth, NJ 27030</t>
  </si>
  <si>
    <t>(302)575-6559x07966</t>
  </si>
  <si>
    <t>Michelle Wolf</t>
  </si>
  <si>
    <t>6103.200000000001</t>
  </si>
  <si>
    <t>14431 Wagner Motorway Suite 228 West Natashastad, PA 34787</t>
  </si>
  <si>
    <t>300.896.2704</t>
  </si>
  <si>
    <t>Ashley Hayes DVM</t>
  </si>
  <si>
    <t>Lisa Clark</t>
  </si>
  <si>
    <t>2236 Carter Dale East David, UT 53969</t>
  </si>
  <si>
    <t>001-223-833-7234x478</t>
  </si>
  <si>
    <t>Frank Ross</t>
  </si>
  <si>
    <t>4686.400000000001</t>
  </si>
  <si>
    <t>06367 Hayes Ports Suite 361 Millerbury, MA 59345</t>
  </si>
  <si>
    <t>+1-019-099-3642x1646</t>
  </si>
  <si>
    <t>Victor Ward</t>
  </si>
  <si>
    <t>Eric Waller</t>
  </si>
  <si>
    <t>7924 Alexandria Road Tracyfort, DE 95004</t>
  </si>
  <si>
    <t>001-871-360-8335x4157</t>
  </si>
  <si>
    <t>Kenneth Dawson</t>
  </si>
  <si>
    <t>Elizabeth Gregory</t>
  </si>
  <si>
    <t>496 Paul Course Apt. 639 Port Melindatown, VA 43492</t>
  </si>
  <si>
    <t>Joel Diaz</t>
  </si>
  <si>
    <t>309.20000000000005</t>
  </si>
  <si>
    <t>Jennifer Fletcher</t>
  </si>
  <si>
    <t>365 Lisa Cliff Apt. 607 West Andrew, TX 06363</t>
  </si>
  <si>
    <t>Paul Rodriguez</t>
  </si>
  <si>
    <t>Karen Holloway</t>
  </si>
  <si>
    <t>35303 Lopez Hill Suite 542 South Morganton, NH 24004</t>
  </si>
  <si>
    <t>190-941-9916x41086</t>
  </si>
  <si>
    <t>Holly Armstrong</t>
  </si>
  <si>
    <t>3473.6000000000004</t>
  </si>
  <si>
    <t>David Rodriguez</t>
  </si>
  <si>
    <t>74931 Campos Grove Lake Jeff, VA 73272</t>
  </si>
  <si>
    <t>(119)385-3647</t>
  </si>
  <si>
    <t>Joanna Brennan</t>
  </si>
  <si>
    <t>255.60000000000002</t>
  </si>
  <si>
    <t>Tara Mitchell</t>
  </si>
  <si>
    <t>2278 Matthew Loaf Suite 222 Timothyview, CT 24044</t>
  </si>
  <si>
    <t>058.399.3160x67144</t>
  </si>
  <si>
    <t>Joshua Davis</t>
  </si>
  <si>
    <t>Mr. Christopher Poole</t>
  </si>
  <si>
    <t>2771 Christine Loop Suite 403 Thomasmouth, OH 98052</t>
  </si>
  <si>
    <t>+1-142-275-0674x014</t>
  </si>
  <si>
    <t>Janet Kim</t>
  </si>
  <si>
    <t>1377.6000000000001</t>
  </si>
  <si>
    <t>Aaron Ortiz</t>
  </si>
  <si>
    <t>347 Ian Key Lake Catherineville, TN 54608</t>
  </si>
  <si>
    <t>000.662.4212</t>
  </si>
  <si>
    <t>Jessica Murphy</t>
  </si>
  <si>
    <t>David Richards</t>
  </si>
  <si>
    <t>USCGC Houston FPO AA 09964</t>
  </si>
  <si>
    <t>688-267-2659x40339</t>
  </si>
  <si>
    <t>Tammy Powell</t>
  </si>
  <si>
    <t>Ashlee Gutierrez</t>
  </si>
  <si>
    <t>27234 Page Lakes Apt. 680 Michaelberg, MO 88930</t>
  </si>
  <si>
    <t>795.138.6661x955</t>
  </si>
  <si>
    <t>Jacob Cruz</t>
  </si>
  <si>
    <t>3129.6000000000004</t>
  </si>
  <si>
    <t>80883 Adams Fords Griffinbury, NE 21505</t>
  </si>
  <si>
    <t>+1-011-952-0420x876</t>
  </si>
  <si>
    <t>203.60000000000002</t>
  </si>
  <si>
    <t>Ronald Hines</t>
  </si>
  <si>
    <t>Unit 9226 Box 1353 DPO AA 13550</t>
  </si>
  <si>
    <t>815-515-8837x440</t>
  </si>
  <si>
    <t>Eric Peterson</t>
  </si>
  <si>
    <t>6945 Dean Dale Ruthstad, UT 53001</t>
  </si>
  <si>
    <t>+1-992-810-4193x8104</t>
  </si>
  <si>
    <t>Lauren Vargas</t>
  </si>
  <si>
    <t>Kevin Hudson</t>
  </si>
  <si>
    <t>USCGC Mason FPO AE 10145</t>
  </si>
  <si>
    <t>079-158-0845</t>
  </si>
  <si>
    <t>Michael Willis</t>
  </si>
  <si>
    <t>Emily Taylor</t>
  </si>
  <si>
    <t>1703 Dennis Forge Apt. 499 Maldonadomouth, TX 78209</t>
  </si>
  <si>
    <t>535.712.9983x562</t>
  </si>
  <si>
    <t>Tracey Medina</t>
  </si>
  <si>
    <t>836.8000000000001</t>
  </si>
  <si>
    <t>PSC 7378, Box 5951 APO AE 16107</t>
  </si>
  <si>
    <t>860.650.8902x240</t>
  </si>
  <si>
    <t>Elizabeth Bullock</t>
  </si>
  <si>
    <t>Scott Garza</t>
  </si>
  <si>
    <t>35024 Robert Forks Chelsealand, IA 23266</t>
  </si>
  <si>
    <t>001-114-838-1307</t>
  </si>
  <si>
    <t>Steven Hanson</t>
  </si>
  <si>
    <t>Kelly Stanley</t>
  </si>
  <si>
    <t>USCGC Mccullough FPO AA 48035</t>
  </si>
  <si>
    <t>+1-544-239-6275x03630</t>
  </si>
  <si>
    <t>Matthew Wise</t>
  </si>
  <si>
    <t>393 Villanueva Walks Suite 897 Port Todd, PA 23722</t>
  </si>
  <si>
    <t>4049.6000000000004</t>
  </si>
  <si>
    <t>Brianna Larsen</t>
  </si>
  <si>
    <t>PSC 7330, Box 3997 APO AE 35445</t>
  </si>
  <si>
    <t>+1-663-339-8834x16572</t>
  </si>
  <si>
    <t>Joseph Ellis</t>
  </si>
  <si>
    <t>89084 Scott Lake Rebeccaland, MT 18752</t>
  </si>
  <si>
    <t>001-202-382-7098x7051</t>
  </si>
  <si>
    <t>Lauren Leonard</t>
  </si>
  <si>
    <t>Natalie Haynes</t>
  </si>
  <si>
    <t>310 Curtis Cove Port Amandachester, ME 34014</t>
  </si>
  <si>
    <t>(226)846-0475</t>
  </si>
  <si>
    <t>Michael Ramos</t>
  </si>
  <si>
    <t>Alex Johnson</t>
  </si>
  <si>
    <t>861 Castillo Valley Apt. 210 Port Melanieport, NM 03018</t>
  </si>
  <si>
    <t>001-397-624-2230x703</t>
  </si>
  <si>
    <t>Todd Vazquez</t>
  </si>
  <si>
    <t>Michelle Allen</t>
  </si>
  <si>
    <t>693 Guzman Mount Apt. 182 New Joelfort, NM 32186</t>
  </si>
  <si>
    <t>Paul Thomas</t>
  </si>
  <si>
    <t>Lynn Greene</t>
  </si>
  <si>
    <t>782 Lydia Haven West Ryan, OH 38219</t>
  </si>
  <si>
    <t>614.923.6925x52102</t>
  </si>
  <si>
    <t>Troy Powell</t>
  </si>
  <si>
    <t>Nicole West</t>
  </si>
  <si>
    <t>87340 Michelle Courts Hansenfort, CO 55758</t>
  </si>
  <si>
    <t>001-422-862-5669x929</t>
  </si>
  <si>
    <t>Joseph Gomez</t>
  </si>
  <si>
    <t>3257.6000000000004</t>
  </si>
  <si>
    <t>Kristina May</t>
  </si>
  <si>
    <t>0080 Brian Streets Apt. 764 South Robertshire, UT 84941</t>
  </si>
  <si>
    <t>(522)224-1776</t>
  </si>
  <si>
    <t>Karen Salinas</t>
  </si>
  <si>
    <t>Paul Turner</t>
  </si>
  <si>
    <t>40922 Barron Gateway Apt. 767 Brownfurt, PA 79894</t>
  </si>
  <si>
    <t>923-996-7409</t>
  </si>
  <si>
    <t>492 Kaitlyn Drive Jonathanmouth, VA 37567</t>
  </si>
  <si>
    <t>Nicholas Lester</t>
  </si>
  <si>
    <t>8047.200000000001</t>
  </si>
  <si>
    <t>Tracey Chavez</t>
  </si>
  <si>
    <t>396 Gomez Estate Suite 565 South Marieport, AR 23085</t>
  </si>
  <si>
    <t>+1-247-291-4942x533</t>
  </si>
  <si>
    <t>Jessica Elliott</t>
  </si>
  <si>
    <t>3521.6000000000004</t>
  </si>
  <si>
    <t>Anna Thomas</t>
  </si>
  <si>
    <t>40552 Alexandra Keys Lake Raymond, TX 87596</t>
  </si>
  <si>
    <t>468.140.2457x36317</t>
  </si>
  <si>
    <t>Adrian Riley</t>
  </si>
  <si>
    <t>Andrea Harmon</t>
  </si>
  <si>
    <t>16029 Paul Summit Samueltown, UT 89528</t>
  </si>
  <si>
    <t>001-576-543-2446x9659</t>
  </si>
  <si>
    <t>Kendra Arroyo</t>
  </si>
  <si>
    <t>Sydney Fox MD</t>
  </si>
  <si>
    <t>20826 Tiffany Isle Suite 317 East Amanda, SD 89350</t>
  </si>
  <si>
    <t>001-384-037-9948x612</t>
  </si>
  <si>
    <t>James Watson</t>
  </si>
  <si>
    <t>Mary Fletcher</t>
  </si>
  <si>
    <t>793 Brown Cape Lake Jenniferhaven, GA 72921</t>
  </si>
  <si>
    <t>(316)131-9417</t>
  </si>
  <si>
    <t>2359.2000000000003</t>
  </si>
  <si>
    <t>Cindy Warren</t>
  </si>
  <si>
    <t>4699 Patrick Estate Edwardschester, IN 29473</t>
  </si>
  <si>
    <t>+1-087-531-0367x617</t>
  </si>
  <si>
    <t>2889.6000000000004</t>
  </si>
  <si>
    <t>Kelly Johnston</t>
  </si>
  <si>
    <t>0196 Alexandra Stream Apt. 662 Alishamouth, WV 71685</t>
  </si>
  <si>
    <t>163-005-6566x451</t>
  </si>
  <si>
    <t>Gary Nguyen</t>
  </si>
  <si>
    <t>Stephen Bryan</t>
  </si>
  <si>
    <t>35529 Johnson Prairie Port Dawn, OK 59632</t>
  </si>
  <si>
    <t>001-735-571-8855</t>
  </si>
  <si>
    <t>Christopher Riley</t>
  </si>
  <si>
    <t>1990.8000000000002</t>
  </si>
  <si>
    <t>Jeremy Silva</t>
  </si>
  <si>
    <t>17356 Michael Mountains Suite 072 Christineside, SD 97381</t>
  </si>
  <si>
    <t>+1-912-722-0658x861</t>
  </si>
  <si>
    <t>Crystal Cortez</t>
  </si>
  <si>
    <t>PSC 8847, Box 5617 APO AA 94642</t>
  </si>
  <si>
    <t>047.584.3140x928</t>
  </si>
  <si>
    <t>1660.8000000000002</t>
  </si>
  <si>
    <t>Corey Lowe</t>
  </si>
  <si>
    <t>543 Stevens Cliff Lake Andrew, GA 71168</t>
  </si>
  <si>
    <t>(531)669-5968x78382</t>
  </si>
  <si>
    <t>Timothy Obrien</t>
  </si>
  <si>
    <t>1181.6000000000001</t>
  </si>
  <si>
    <t>Zachary Cooper</t>
  </si>
  <si>
    <t>Unit 6171 Box 6111 DPO AE 20860</t>
  </si>
  <si>
    <t>(839)990-5829</t>
  </si>
  <si>
    <t>Joan Diaz</t>
  </si>
  <si>
    <t>Robert Riley</t>
  </si>
  <si>
    <t>473 Rosario Trail Suite 823 New Jamesville, LA 25733</t>
  </si>
  <si>
    <t>+1-926-789-0860x37208</t>
  </si>
  <si>
    <t>Michelle Smith</t>
  </si>
  <si>
    <t>Ashley Orozco</t>
  </si>
  <si>
    <t>98194 Schroeder Meadows Suite 132 Sharpside, OH 03385</t>
  </si>
  <si>
    <t>+1-916-861-0146x1862</t>
  </si>
  <si>
    <t>Juan Short</t>
  </si>
  <si>
    <t>1155.6000000000001</t>
  </si>
  <si>
    <t>Jade Mitchell</t>
  </si>
  <si>
    <t>2939 Frederick Pike South Corey, NY 45435</t>
  </si>
  <si>
    <t>+1-787-410-6251x102</t>
  </si>
  <si>
    <t>Gary Evans</t>
  </si>
  <si>
    <t>5955.200000000001</t>
  </si>
  <si>
    <t>Linda Berry</t>
  </si>
  <si>
    <t>459 Martinez Ville Suite 200 Lake Jamesberg, FL 40578</t>
  </si>
  <si>
    <t>411-240-9064</t>
  </si>
  <si>
    <t>Nicholas Young</t>
  </si>
  <si>
    <t>Shaun Wood</t>
  </si>
  <si>
    <t>7027 Mary Wells Suite 911 Lake Loretta, ND 07419</t>
  </si>
  <si>
    <t>+1-284-901-2242x84592</t>
  </si>
  <si>
    <t>Megan Fitzgerald</t>
  </si>
  <si>
    <t>Lauren Cain</t>
  </si>
  <si>
    <t>PSC 1633, Box 7522 APO AP 50817</t>
  </si>
  <si>
    <t>(670)787-2483x587</t>
  </si>
  <si>
    <t>Patrick Tyler</t>
  </si>
  <si>
    <t>650.8000000000001</t>
  </si>
  <si>
    <t>Terri Thomas</t>
  </si>
  <si>
    <t>6097 Rivera Heights Maryborough, CT 03035</t>
  </si>
  <si>
    <t>(532)640-1063x02407</t>
  </si>
  <si>
    <t>Sandra Carpenter</t>
  </si>
  <si>
    <t>Frank Patterson</t>
  </si>
  <si>
    <t>22986 Walker Pike Paulbury, NH 70327</t>
  </si>
  <si>
    <t>(479)764-5154x6066</t>
  </si>
  <si>
    <t>Alexander Shannon</t>
  </si>
  <si>
    <t>6006.400000000001</t>
  </si>
  <si>
    <t>Erica Daniels</t>
  </si>
  <si>
    <t>0195 Brady Pass Riddleberg, KS 86362</t>
  </si>
  <si>
    <t>(674)084-4144x6564</t>
  </si>
  <si>
    <t>Daniel Ford</t>
  </si>
  <si>
    <t>Natalie Smith</t>
  </si>
  <si>
    <t>USS Ross FPO AP 48838</t>
  </si>
  <si>
    <t>William Rosario</t>
  </si>
  <si>
    <t>Breanna Monroe</t>
  </si>
  <si>
    <t>57041 Fields Key Alanstad, MA 64865</t>
  </si>
  <si>
    <t>+1-508-638-2354x5341</t>
  </si>
  <si>
    <t>Stacie Roach</t>
  </si>
  <si>
    <t>Sandra Haas MD</t>
  </si>
  <si>
    <t>1284 Owens Cliffs Apt. 615 Lake Shari, DE 06492</t>
  </si>
  <si>
    <t>001-263-088-0065x817</t>
  </si>
  <si>
    <t>Rickey Davenport</t>
  </si>
  <si>
    <t>Annette Hartman</t>
  </si>
  <si>
    <t>297 Patricia Spurs Maryland, MI 02749</t>
  </si>
  <si>
    <t>+1-984-677-6110x139</t>
  </si>
  <si>
    <t>Tyrone Franco</t>
  </si>
  <si>
    <t>Lee Howe MD</t>
  </si>
  <si>
    <t>8220 Stewart Harbor Apt. 325 East Angel, KY 19548</t>
  </si>
  <si>
    <t>001-637-081-3894x9838</t>
  </si>
  <si>
    <t>Joseph Salas</t>
  </si>
  <si>
    <t>April Barr</t>
  </si>
  <si>
    <t>423 Coleman Tunnel Apt. 966 Bryanborough, AZ 29930</t>
  </si>
  <si>
    <t>+1-979-587-3625x55985</t>
  </si>
  <si>
    <t>Robert Dominguez</t>
  </si>
  <si>
    <t>Barry White</t>
  </si>
  <si>
    <t>802 James Shore Gordonchester, RI 03878</t>
  </si>
  <si>
    <t>Thomas Shaw</t>
  </si>
  <si>
    <t>David Cole</t>
  </si>
  <si>
    <t>3242 Mcguire Mission Suite 700 Bookerfort, KS 71815</t>
  </si>
  <si>
    <t>811.982.2283</t>
  </si>
  <si>
    <t>Megan Bishop</t>
  </si>
  <si>
    <t>Andrew Richardson</t>
  </si>
  <si>
    <t>437 Linda Skyway Suite 693 West Joan, WA 15160</t>
  </si>
  <si>
    <t>001-597-109-6666x11163</t>
  </si>
  <si>
    <t>Justin Hernandez</t>
  </si>
  <si>
    <t>Justin Grant</t>
  </si>
  <si>
    <t>34863 Allen Junctions South Andrewland, NM 26458</t>
  </si>
  <si>
    <t>Christina Burns DDS</t>
  </si>
  <si>
    <t>219.20000000000002</t>
  </si>
  <si>
    <t>09987 Scott Springs Apt. 314 South Angelica, WI 81019</t>
  </si>
  <si>
    <t>527.362.8922x2043</t>
  </si>
  <si>
    <t>6521.200000000001</t>
  </si>
  <si>
    <t>Tabitha Parks</t>
  </si>
  <si>
    <t>USCGC Martin FPO AP 54136</t>
  </si>
  <si>
    <t>719-287-5000</t>
  </si>
  <si>
    <t>Lisa Hudson</t>
  </si>
  <si>
    <t>Kelly Salazar</t>
  </si>
  <si>
    <t>1464 Rachel Harbor Apt. 687 North Rebeccaview, NM 94983</t>
  </si>
  <si>
    <t>Cynthia Jimenez</t>
  </si>
  <si>
    <t>Jonathan Murray</t>
  </si>
  <si>
    <t>02374 Lisa Spurs East Jacob, NM 35760</t>
  </si>
  <si>
    <t>Nathaniel Schultz</t>
  </si>
  <si>
    <t>Brittany White</t>
  </si>
  <si>
    <t>54600 King Mountains Port Sarahville, FL 46155</t>
  </si>
  <si>
    <t>060-009-4276</t>
  </si>
  <si>
    <t>Angela Strickland</t>
  </si>
  <si>
    <t>29697 Ryan Land Suite 785 New Ralph, NY 69317</t>
  </si>
  <si>
    <t>820.812.2521x9199</t>
  </si>
  <si>
    <t>Johnny Obrien</t>
  </si>
  <si>
    <t>Samuel Barnes</t>
  </si>
  <si>
    <t>Unit 1845 Box 0870 DPO AP 85721</t>
  </si>
  <si>
    <t>Tyler Murphy</t>
  </si>
  <si>
    <t>1372.8000000000002</t>
  </si>
  <si>
    <t>David Davidson</t>
  </si>
  <si>
    <t>65804 Ian Burg Thomasville, VT 48885</t>
  </si>
  <si>
    <t>(836)490-5925</t>
  </si>
  <si>
    <t>Anthony Clark</t>
  </si>
  <si>
    <t>Janet Young</t>
  </si>
  <si>
    <t>5027 Smith Cliff North Jimmyhaven, WI 98315</t>
  </si>
  <si>
    <t>(690)323-4227x158</t>
  </si>
  <si>
    <t>Nicholas Arias</t>
  </si>
  <si>
    <t>Charles Pierce</t>
  </si>
  <si>
    <t>7227 Pennington Pines North Sydney, NE 25083</t>
  </si>
  <si>
    <t>781.394.9889x224</t>
  </si>
  <si>
    <t>Daniel Fuller</t>
  </si>
  <si>
    <t>1628.8000000000002</t>
  </si>
  <si>
    <t>Morgan Deleon</t>
  </si>
  <si>
    <t>80095 Gabriel Course West Patrickton, MO 15505</t>
  </si>
  <si>
    <t>001-250-480-9428x967</t>
  </si>
  <si>
    <t>Dennis Murphy</t>
  </si>
  <si>
    <t>Olivia Bryan</t>
  </si>
  <si>
    <t>910 James Center North Lanceshire, TX 05927</t>
  </si>
  <si>
    <t>Dr. Adam Anderson</t>
  </si>
  <si>
    <t>1812.8000000000002</t>
  </si>
  <si>
    <t>Casey Moore</t>
  </si>
  <si>
    <t>187 Jennings Heights Suite 591 Lake Patrickmouth, GA 34581</t>
  </si>
  <si>
    <t>672.603.5108x331</t>
  </si>
  <si>
    <t>Beth Edwards</t>
  </si>
  <si>
    <t>Donald Serrano</t>
  </si>
  <si>
    <t>50374 James Corners Suite 230 New Roberto, ME 66539</t>
  </si>
  <si>
    <t>(968)897-7838</t>
  </si>
  <si>
    <t>Lindsay Kelley</t>
  </si>
  <si>
    <t>Dr. Monica Parks</t>
  </si>
  <si>
    <t>767 Welch Mall Suite 086 East Antonio, RI 27265</t>
  </si>
  <si>
    <t>(343)159-1684x30506</t>
  </si>
  <si>
    <t>Randy Humphrey</t>
  </si>
  <si>
    <t>Daniel Larsen</t>
  </si>
  <si>
    <t>1083 John Trace Kimside, AZ 44233</t>
  </si>
  <si>
    <t>548.987.6925x71850</t>
  </si>
  <si>
    <t>Melissa Livingston</t>
  </si>
  <si>
    <t>Edward Gonzalez</t>
  </si>
  <si>
    <t>5565 Catherine Shoals South Johnmouth, WY 70519</t>
  </si>
  <si>
    <t>Jessica Parker</t>
  </si>
  <si>
    <t>Thomas Mcdonald</t>
  </si>
  <si>
    <t>136 Joseph Village Samuelchester, CO 92625</t>
  </si>
  <si>
    <t>(509)536-6611x319</t>
  </si>
  <si>
    <t>Lauren Brown</t>
  </si>
  <si>
    <t>Richard Hernandez</t>
  </si>
  <si>
    <t>07325 Crystal Wall Apt. 743 East Brittanyfort, DE 13987</t>
  </si>
  <si>
    <t>955-949-7469x923</t>
  </si>
  <si>
    <t>Andrew Hernandez</t>
  </si>
  <si>
    <t>Daniel Combs</t>
  </si>
  <si>
    <t>864 Wright Gateway Apt. 278 Nicholastown, NJ 33528</t>
  </si>
  <si>
    <t>+1-733-536-1432x249</t>
  </si>
  <si>
    <t>Cindy Zhang</t>
  </si>
  <si>
    <t>09378 Bullock Dam Jayland, RI 71387</t>
  </si>
  <si>
    <t>622.255.0833</t>
  </si>
  <si>
    <t>Haley Ferrell</t>
  </si>
  <si>
    <t>Kristin Lee</t>
  </si>
  <si>
    <t>27713 Mary Port East Robert, ME 93720</t>
  </si>
  <si>
    <t>294.439.1295x372</t>
  </si>
  <si>
    <t>Elijah Allen</t>
  </si>
  <si>
    <t>Stephen Baker</t>
  </si>
  <si>
    <t>488 Massey Station Johnton, MS 10645</t>
  </si>
  <si>
    <t>298-654-0123</t>
  </si>
  <si>
    <t>Gregory Evans</t>
  </si>
  <si>
    <t>Shelby Oneill</t>
  </si>
  <si>
    <t>388 Johnson Trail Port Daniel, OH 73710</t>
  </si>
  <si>
    <t>001-844-238-1164</t>
  </si>
  <si>
    <t>Connor Schaefer</t>
  </si>
  <si>
    <t>Kimberly Lewis</t>
  </si>
  <si>
    <t>PSC 0579, Box 5232 APO AA 17923</t>
  </si>
  <si>
    <t>(709)493-2491x14447</t>
  </si>
  <si>
    <t>Anita Reeves</t>
  </si>
  <si>
    <t>Rachel Blake</t>
  </si>
  <si>
    <t>7414 Joy Skyway Suite 265 Curtisbury, DE 88559</t>
  </si>
  <si>
    <t>659.269.8522x913</t>
  </si>
  <si>
    <t>Linda Hanna</t>
  </si>
  <si>
    <t>Terry Martinez</t>
  </si>
  <si>
    <t>446 Charles Glens Kimberlyburgh, OH 53592</t>
  </si>
  <si>
    <t>Deborah Fleming</t>
  </si>
  <si>
    <t>Lisa Gregory</t>
  </si>
  <si>
    <t>59628 Michael Route Apt. 089 Port James, IL 54971</t>
  </si>
  <si>
    <t>001-922-275-7803x1965</t>
  </si>
  <si>
    <t>Timothy Gilbert</t>
  </si>
  <si>
    <t>6488 Carroll Lock Zimmermanhaven, NV 15290</t>
  </si>
  <si>
    <t>329-053-8493x6406</t>
  </si>
  <si>
    <t>Bradley Hughes</t>
  </si>
  <si>
    <t>Andrew Davidson</t>
  </si>
  <si>
    <t>54853 Smith Stream Maryburgh, CT 73986</t>
  </si>
  <si>
    <t>450.696.7666</t>
  </si>
  <si>
    <t>Isaac Alexander</t>
  </si>
  <si>
    <t>Lori Hardy</t>
  </si>
  <si>
    <t>PSC 6021, Box 0502 APO AE 57556</t>
  </si>
  <si>
    <t>267.698.6040x5013</t>
  </si>
  <si>
    <t>Yesenia Thomas</t>
  </si>
  <si>
    <t>044 Lori Pass Petersonshire, ME 80923</t>
  </si>
  <si>
    <t>001-659-775-7428x469</t>
  </si>
  <si>
    <t>Donald Graves</t>
  </si>
  <si>
    <t>1500.8000000000002</t>
  </si>
  <si>
    <t>Bobby Cook</t>
  </si>
  <si>
    <t>Unit 8072 Box 6974 DPO AA 73770</t>
  </si>
  <si>
    <t>565.614.3620x648</t>
  </si>
  <si>
    <t>Sarah Villarreal</t>
  </si>
  <si>
    <t>PSC 7609, Box 3434 APO AP 54830</t>
  </si>
  <si>
    <t>(117)849-3973x41188</t>
  </si>
  <si>
    <t>Sarah Moreno</t>
  </si>
  <si>
    <t>Jessica Flores</t>
  </si>
  <si>
    <t>6043 Nelson Station Suite 345 Lake Jennifer, MD 47244</t>
  </si>
  <si>
    <t>001-324-275-6755x96423</t>
  </si>
  <si>
    <t>James Simpson</t>
  </si>
  <si>
    <t>Robert Rivera</t>
  </si>
  <si>
    <t>960 Mcgrath Crossroad Apt. 226 West Amandabury, OR 46520</t>
  </si>
  <si>
    <t>001-888-243-4002x2573</t>
  </si>
  <si>
    <t>Lisa Russell</t>
  </si>
  <si>
    <t>29170 Robbins Gardens Suite 592 East David, VT 85975</t>
  </si>
  <si>
    <t>115.587.9619x185</t>
  </si>
  <si>
    <t>Monica Jones</t>
  </si>
  <si>
    <t>Matthew Blankenship</t>
  </si>
  <si>
    <t>69253 Alyssa Lock Jessicashire, AL 94831</t>
  </si>
  <si>
    <t>+1-831-007-3107x383</t>
  </si>
  <si>
    <t>Alicia Molina</t>
  </si>
  <si>
    <t>Blake Aguirre</t>
  </si>
  <si>
    <t>3997 Brenda Centers Suite 352 New Robin, VA 97949</t>
  </si>
  <si>
    <t>638.629.2910</t>
  </si>
  <si>
    <t>Courtney Freeman</t>
  </si>
  <si>
    <t>8844.800000000001</t>
  </si>
  <si>
    <t>11081 Austin Dam Rogersfort, AL 96866</t>
  </si>
  <si>
    <t>(573)007-9814</t>
  </si>
  <si>
    <t>Wendy Daniels</t>
  </si>
  <si>
    <t>576.8000000000001</t>
  </si>
  <si>
    <t>Elizabeth Kelly</t>
  </si>
  <si>
    <t>308 Bradley Fords Suite 519 Jennifermouth, AR 01972</t>
  </si>
  <si>
    <t>8831 Watts Parkway Jimfurt, NV 02414</t>
  </si>
  <si>
    <t>Tiffany Robinson</t>
  </si>
  <si>
    <t>75464 Emily Views Lyonsburgh, AK 17669</t>
  </si>
  <si>
    <t>001-128-610-6564x736</t>
  </si>
  <si>
    <t>Ruth Wallace</t>
  </si>
  <si>
    <t>Sarah Rose</t>
  </si>
  <si>
    <t>USS Ramirez FPO AP 50114</t>
  </si>
  <si>
    <t>760.560.0132</t>
  </si>
  <si>
    <t>Tyler Baldwin</t>
  </si>
  <si>
    <t>1668.8000000000002</t>
  </si>
  <si>
    <t>Jason Delacruz</t>
  </si>
  <si>
    <t>Unit 0677 Box 5515 DPO AE 48443</t>
  </si>
  <si>
    <t>(533)121-9256x1736</t>
  </si>
  <si>
    <t>Maurice Coleman</t>
  </si>
  <si>
    <t>Danielle Sloan</t>
  </si>
  <si>
    <t>948 Albert Parks Suite 533 Lake Kevin, MA 13941</t>
  </si>
  <si>
    <t>Steven Long</t>
  </si>
  <si>
    <t>Brian Reed</t>
  </si>
  <si>
    <t>61050 Carter Springs East Michael, AR 91073</t>
  </si>
  <si>
    <t>457-463-0365x56692</t>
  </si>
  <si>
    <t>Natalie Morton</t>
  </si>
  <si>
    <t>Jose Romero</t>
  </si>
  <si>
    <t>29561 Jonathan Mount Suite 048 West Edwardview, MT 45201</t>
  </si>
  <si>
    <t>751-321-2134x78231</t>
  </si>
  <si>
    <t>Todd Arnold</t>
  </si>
  <si>
    <t>Travis Clark</t>
  </si>
  <si>
    <t>943 Pittman Prairie Lake Kenneth, UT 64191</t>
  </si>
  <si>
    <t>+1-246-751-3111x89136</t>
  </si>
  <si>
    <t>John Bailey</t>
  </si>
  <si>
    <t>Andrew Brewer</t>
  </si>
  <si>
    <t>41132 King Way Patrickmouth, OR 87625</t>
  </si>
  <si>
    <t>001-690-382-4148x23433</t>
  </si>
  <si>
    <t>Alexis Bauer</t>
  </si>
  <si>
    <t>Brian Stewart</t>
  </si>
  <si>
    <t>957 Erika Drives Frankborough, MS 85901</t>
  </si>
  <si>
    <t>206.420.2005x983</t>
  </si>
  <si>
    <t>Jason Munoz</t>
  </si>
  <si>
    <t>Ruth Mcgee</t>
  </si>
  <si>
    <t>017 Brian Stream Murphyton, ID 48854</t>
  </si>
  <si>
    <t>001-374-456-4107x4985</t>
  </si>
  <si>
    <t>Jeffrey Grimes</t>
  </si>
  <si>
    <t>Jacqueline Keller</t>
  </si>
  <si>
    <t>8869 Nancy Viaduct Joneshaven, AZ 73175</t>
  </si>
  <si>
    <t>(211)219-1640x06536</t>
  </si>
  <si>
    <t>Joshua Farmer</t>
  </si>
  <si>
    <t>Jeffrey Fernandez</t>
  </si>
  <si>
    <t>392 David Knolls Calebborough, NV 44494</t>
  </si>
  <si>
    <t>918.935.3286x1402</t>
  </si>
  <si>
    <t>Donna Riggs</t>
  </si>
  <si>
    <t>1643.6000000000001</t>
  </si>
  <si>
    <t>Benjamin Gonzalez</t>
  </si>
  <si>
    <t>469 Jeffrey Drive South Christophermouth, IA 30016</t>
  </si>
  <si>
    <t>001-212-953-6599</t>
  </si>
  <si>
    <t>Timothy Evans</t>
  </si>
  <si>
    <t>USNV Esparza FPO AP 31298</t>
  </si>
  <si>
    <t>279-888-9446x49068</t>
  </si>
  <si>
    <t>Shane Ayers</t>
  </si>
  <si>
    <t>James Drake</t>
  </si>
  <si>
    <t>45888 Mills Corner Port William, SD 23150</t>
  </si>
  <si>
    <t>(962)468-3428</t>
  </si>
  <si>
    <t>James Anthony</t>
  </si>
  <si>
    <t>Karen Hunt</t>
  </si>
  <si>
    <t>16681 Evans Keys Suite 459 Cobbview, CO 15901</t>
  </si>
  <si>
    <t>099-133-0606x95757</t>
  </si>
  <si>
    <t>Elaine Flores</t>
  </si>
  <si>
    <t>Unit 3825 Box 1200 DPO AA 12008</t>
  </si>
  <si>
    <t>+1-666-761-4485x6471</t>
  </si>
  <si>
    <t>Denise Thompson</t>
  </si>
  <si>
    <t>Joseph Carey</t>
  </si>
  <si>
    <t>916 Julie Knoll Suite 841 Oconnorland, OR 75800</t>
  </si>
  <si>
    <t>+1-484-301-4111x471</t>
  </si>
  <si>
    <t>Rachel Ortiz</t>
  </si>
  <si>
    <t>Jessica Oconnor</t>
  </si>
  <si>
    <t>1970 Sabrina Cliffs Apt. 516 South Sarah, AR 15778</t>
  </si>
  <si>
    <t>(078)845-2702x6896</t>
  </si>
  <si>
    <t>Kristin Gonzalez</t>
  </si>
  <si>
    <t>724 Harrison Plaza Andreaville, MT 83212</t>
  </si>
  <si>
    <t>(962)169-0893x581</t>
  </si>
  <si>
    <t>Michael Gutierrez</t>
  </si>
  <si>
    <t>1264.8000000000002</t>
  </si>
  <si>
    <t>Lindsay Diaz</t>
  </si>
  <si>
    <t>481 Elizabeth Loaf Nashland, DC 08577</t>
  </si>
  <si>
    <t>001-320-934-6010x47444</t>
  </si>
  <si>
    <t>Lori Hampton</t>
  </si>
  <si>
    <t>9452.800000000001</t>
  </si>
  <si>
    <t>Patricia Fernandez</t>
  </si>
  <si>
    <t>605 Mark Plaza Andrewshaven, AZ 65087</t>
  </si>
  <si>
    <t>001-816-583-4068</t>
  </si>
  <si>
    <t>Sarah Turner</t>
  </si>
  <si>
    <t>8416 Gates Views Suite 696 New Jennifer, NV 81500</t>
  </si>
  <si>
    <t>001-337-239-2064</t>
  </si>
  <si>
    <t>John Hoffman</t>
  </si>
  <si>
    <t>Robert Alexander</t>
  </si>
  <si>
    <t>64300 Douglas Cliff Suite 831 West Rachel, ME 92300</t>
  </si>
  <si>
    <t>(807)449-3645x56594</t>
  </si>
  <si>
    <t>Luis Harris</t>
  </si>
  <si>
    <t>Tammy White DDS</t>
  </si>
  <si>
    <t>41328 Kimberly Highway Suite 258 Lake Jenniferville, WA 69360</t>
  </si>
  <si>
    <t>001-067-895-1932x8032</t>
  </si>
  <si>
    <t>Linda Palmer</t>
  </si>
  <si>
    <t>William Hahn</t>
  </si>
  <si>
    <t>5008 Brittany Shore Townsendmouth, TN 32678</t>
  </si>
  <si>
    <t>565.415.7717x3756</t>
  </si>
  <si>
    <t>Rachael Daniels</t>
  </si>
  <si>
    <t>Elizabeth Reilly</t>
  </si>
  <si>
    <t>51352 Andre Spring New Samanthaview, OH 14510</t>
  </si>
  <si>
    <t>(256)756-1615x74496</t>
  </si>
  <si>
    <t>Wesley Fernandez</t>
  </si>
  <si>
    <t>6102.400000000001</t>
  </si>
  <si>
    <t>Victoria Bowers</t>
  </si>
  <si>
    <t>909 Gay Summit Melissaview, AR 11227</t>
  </si>
  <si>
    <t>738.516.5814</t>
  </si>
  <si>
    <t>Alan Hill</t>
  </si>
  <si>
    <t>814.4000000000001</t>
  </si>
  <si>
    <t>Alexis Huerta</t>
  </si>
  <si>
    <t>99445 Allen Mall New Darin, CO 88231</t>
  </si>
  <si>
    <t>981-426-0707</t>
  </si>
  <si>
    <t>Holly Mcdowell</t>
  </si>
  <si>
    <t>41807 Jose Park Apt. 606 Port William, NJ 38616</t>
  </si>
  <si>
    <t>001-948-868-4635x10589</t>
  </si>
  <si>
    <t>Kristina Wells</t>
  </si>
  <si>
    <t>72592 Nancy Wall Apt. 067 New Chad, VA 91049</t>
  </si>
  <si>
    <t>730-223-4398</t>
  </si>
  <si>
    <t>Linda Wilson</t>
  </si>
  <si>
    <t>USNS Perez FPO AA 84051</t>
  </si>
  <si>
    <t>(597)952-8651x6741</t>
  </si>
  <si>
    <t>Kristin Anderson</t>
  </si>
  <si>
    <t>Cody Sullivan</t>
  </si>
  <si>
    <t>2090 Frederick Roads Amyburgh, UT 40472</t>
  </si>
  <si>
    <t>043.747.4746x6353</t>
  </si>
  <si>
    <t>Diane Martinez</t>
  </si>
  <si>
    <t>Joseph Evans</t>
  </si>
  <si>
    <t>886 Singleton Mountains New Danielstad, UT 90550</t>
  </si>
  <si>
    <t>(326)021-2146x90552</t>
  </si>
  <si>
    <t>Hunter Brennan</t>
  </si>
  <si>
    <t>Jordan Lopez</t>
  </si>
  <si>
    <t>015 Gonzalez Mews Apt. 942 Susanview, AK 90470</t>
  </si>
  <si>
    <t>982.585.1433x36002</t>
  </si>
  <si>
    <t>William Brown</t>
  </si>
  <si>
    <t>Kim Coleman</t>
  </si>
  <si>
    <t>83771 Paul Plaza Lisahaven, RI 21286</t>
  </si>
  <si>
    <t>082.019.5597</t>
  </si>
  <si>
    <t>John Ball</t>
  </si>
  <si>
    <t>4238.400000000001</t>
  </si>
  <si>
    <t>Suzanne Wilson</t>
  </si>
  <si>
    <t>8272 David Rest Lake Elizabethborough, IA 48292</t>
  </si>
  <si>
    <t>(671)701-4802x31591</t>
  </si>
  <si>
    <t>Richard Howe</t>
  </si>
  <si>
    <t>Ebony Anderson</t>
  </si>
  <si>
    <t>54011 Jeffrey Ridges New Ericborough, WV 79814</t>
  </si>
  <si>
    <t>(871)845-1629x63457</t>
  </si>
  <si>
    <t>Ann Peters</t>
  </si>
  <si>
    <t>James Harvey</t>
  </si>
  <si>
    <t>418 Martin Divide Woodwardbury, NJ 60729</t>
  </si>
  <si>
    <t>488.777.1044x645</t>
  </si>
  <si>
    <t>Rebecca Salas</t>
  </si>
  <si>
    <t>Frank Jensen</t>
  </si>
  <si>
    <t>0948 Zachary Lodge Williamside, WY 77900</t>
  </si>
  <si>
    <t>Beth Schmitt</t>
  </si>
  <si>
    <t>815 Wilkinson Fords Smithborough, NV 50360</t>
  </si>
  <si>
    <t>(500)118-0699x51120</t>
  </si>
  <si>
    <t>Allison Clark</t>
  </si>
  <si>
    <t>1258 Trevor Rest Apt. 383 West Tinaburgh, CO 99379</t>
  </si>
  <si>
    <t>949.420.9907x192</t>
  </si>
  <si>
    <t>08644 Fischer Forge Suite 626 South Austinview, HI 24573</t>
  </si>
  <si>
    <t>+1-798-772-4373x9085</t>
  </si>
  <si>
    <t>Jesse Oneal</t>
  </si>
  <si>
    <t>6563.200000000001</t>
  </si>
  <si>
    <t>Rachel Little</t>
  </si>
  <si>
    <t>436 Aaron Drive East Brendaside, ND 74393</t>
  </si>
  <si>
    <t>+1-101-560-3006x00380</t>
  </si>
  <si>
    <t>Scott Gomez</t>
  </si>
  <si>
    <t>Geoffrey Gibson</t>
  </si>
  <si>
    <t>110 Stephanie Grove Apt. 302 North Williefurt, MD 84332</t>
  </si>
  <si>
    <t>972-521-8125x094</t>
  </si>
  <si>
    <t>Tracy Ray</t>
  </si>
  <si>
    <t>Penny Gutierrez</t>
  </si>
  <si>
    <t>910 Marks Village East Jennifer, FL 63631</t>
  </si>
  <si>
    <t>(783)581-0706x8512</t>
  </si>
  <si>
    <t>Jordan Oliver</t>
  </si>
  <si>
    <t>Thomas Frazier</t>
  </si>
  <si>
    <t>704 Williams Crescent Apt. 324 New Darlenestad, IA 38856</t>
  </si>
  <si>
    <t>+1-516-658-0493x733</t>
  </si>
  <si>
    <t>Sean Ferguson</t>
  </si>
  <si>
    <t>Jeffrey Ward</t>
  </si>
  <si>
    <t>64809 Rojas Forges Suite 201 Lake Erik, AR 51443</t>
  </si>
  <si>
    <t>(328)595-0598x5808</t>
  </si>
  <si>
    <t>Christina Marks</t>
  </si>
  <si>
    <t>73929 Kimberly Brook Suite 852 North Catherine, WV 97240</t>
  </si>
  <si>
    <t>086.255.7980x1461</t>
  </si>
  <si>
    <t>Jeffrey Marquez</t>
  </si>
  <si>
    <t>Mary Rodriguez</t>
  </si>
  <si>
    <t>93717 Coleman Ports Suite 918 Nelsonfort, AR 47698</t>
  </si>
  <si>
    <t>708.316.7506x66466</t>
  </si>
  <si>
    <t>7987.200000000001</t>
  </si>
  <si>
    <t>Angela Rangel</t>
  </si>
  <si>
    <t>733 Berg Grove Buckland, ND 95623</t>
  </si>
  <si>
    <t>(659)241-7168</t>
  </si>
  <si>
    <t>Troy Cox</t>
  </si>
  <si>
    <t>David Mcdaniel</t>
  </si>
  <si>
    <t>4583 Nicole Forks Apt. 345 Robertshire, HI 07195</t>
  </si>
  <si>
    <t>Timothy Tran</t>
  </si>
  <si>
    <t>James Ward</t>
  </si>
  <si>
    <t>61167 Curtis Wells Apt. 799 Christineport, OR 21353</t>
  </si>
  <si>
    <t>Darrell Hall</t>
  </si>
  <si>
    <t>PSC 7924, Box 0277 APO AP 96543</t>
  </si>
  <si>
    <t>+1-131-148-4245x541</t>
  </si>
  <si>
    <t>Karen Butler</t>
  </si>
  <si>
    <t>Scott Watkins</t>
  </si>
  <si>
    <t>28983 Pierce Well East Garymouth, OK 74076</t>
  </si>
  <si>
    <t>160-582-2538x5264</t>
  </si>
  <si>
    <t>Travis Mccullough</t>
  </si>
  <si>
    <t>372 Jacobs Shore Carrolltown, SD 06178</t>
  </si>
  <si>
    <t>132.532.1891x78177</t>
  </si>
  <si>
    <t>Jeremy Long</t>
  </si>
  <si>
    <t>Rebekah Jones</t>
  </si>
  <si>
    <t>42388 Joshua Crescent Apt. 299 Sharontown, DE 16746</t>
  </si>
  <si>
    <t>551-566-9174</t>
  </si>
  <si>
    <t>Jose George</t>
  </si>
  <si>
    <t>Amanda Wolfe</t>
  </si>
  <si>
    <t>PSC 0442, Box 0546 APO AP 13714</t>
  </si>
  <si>
    <t>001-835-397-1547x2982</t>
  </si>
  <si>
    <t>Edwin Grant</t>
  </si>
  <si>
    <t>Matthew Cunningham</t>
  </si>
  <si>
    <t>887 Short Oval New Laurenport, VT 87525</t>
  </si>
  <si>
    <t>Charles Adams</t>
  </si>
  <si>
    <t>Mr. Eric Mcconnell</t>
  </si>
  <si>
    <t>92205 Camacho Mall Ramirezville, LA 43575</t>
  </si>
  <si>
    <t>(107)700-3263x290</t>
  </si>
  <si>
    <t>Brenda Hogan</t>
  </si>
  <si>
    <t>Tyler Hoffman</t>
  </si>
  <si>
    <t>6791 Carla Glen Morrisside, AZ 08698</t>
  </si>
  <si>
    <t>001-618-179-6666x375</t>
  </si>
  <si>
    <t>Brittany Herman</t>
  </si>
  <si>
    <t>Dr. Stephanie Morales</t>
  </si>
  <si>
    <t>2927 Donald Common Armstrongside, NY 99903</t>
  </si>
  <si>
    <t>325.254.4876</t>
  </si>
  <si>
    <t>Thomas Robertson</t>
  </si>
  <si>
    <t>530 Lauren Hill Suite 207 New Derekport, CO 87005</t>
  </si>
  <si>
    <t>959.251.5710x952</t>
  </si>
  <si>
    <t>Rhonda Steele</t>
  </si>
  <si>
    <t>2849.6000000000004</t>
  </si>
  <si>
    <t>Susan Good</t>
  </si>
  <si>
    <t>6016 Paul Creek Suite 525 Sullivanside, MN 13394</t>
  </si>
  <si>
    <t>(193)999-7984x8524</t>
  </si>
  <si>
    <t>Courtney Bishop</t>
  </si>
  <si>
    <t>Christopher Young</t>
  </si>
  <si>
    <t>837 Gardner Path Richardville, CT 25565</t>
  </si>
  <si>
    <t>767.175.6087</t>
  </si>
  <si>
    <t>Craig Holmes</t>
  </si>
  <si>
    <t>Donald May</t>
  </si>
  <si>
    <t>9491 Martinez Unions Victoriastad, OK 98807</t>
  </si>
  <si>
    <t>Roberto Thompson</t>
  </si>
  <si>
    <t>Jesus Davis</t>
  </si>
  <si>
    <t>633 Christopher Squares Suite 923 Sullivanshire, FL 02524</t>
  </si>
  <si>
    <t>001-449-941-0594x074</t>
  </si>
  <si>
    <t>Leslie Nelson</t>
  </si>
  <si>
    <t>Bailey Edwards</t>
  </si>
  <si>
    <t>6340 Erica Square Jonathonmouth, CA 02092</t>
  </si>
  <si>
    <t>(856)788-8609</t>
  </si>
  <si>
    <t>Amy Arias</t>
  </si>
  <si>
    <t>Alexis Erickson</t>
  </si>
  <si>
    <t>USS Bailey FPO AP 04070</t>
  </si>
  <si>
    <t>663.583.6347</t>
  </si>
  <si>
    <t>Mark Moore</t>
  </si>
  <si>
    <t>Taylor Meyer</t>
  </si>
  <si>
    <t>803 Autumn Mall Apt. 076 South Stephanie, IN 15843</t>
  </si>
  <si>
    <t>476.840.2035x627</t>
  </si>
  <si>
    <t>Ralph Davis</t>
  </si>
  <si>
    <t>7750.400000000001</t>
  </si>
  <si>
    <t>Albert Moore</t>
  </si>
  <si>
    <t>718 Martinez Squares Apt. 359 West Jamesville, CA 89860</t>
  </si>
  <si>
    <t>324-200-6297</t>
  </si>
  <si>
    <t>Billy Smith</t>
  </si>
  <si>
    <t>1447.6000000000001</t>
  </si>
  <si>
    <t>Brittany Mendez</t>
  </si>
  <si>
    <t>04558 Megan Drives Lake Andrewside, OH 97049</t>
  </si>
  <si>
    <t>001-719-059-9413x54514</t>
  </si>
  <si>
    <t>Dr. David Marshall</t>
  </si>
  <si>
    <t>1652.8000000000002</t>
  </si>
  <si>
    <t>255 Washington Union Suite 884 Lake Ryanberg, IN 83403</t>
  </si>
  <si>
    <t>+1-281-484-1760x9481</t>
  </si>
  <si>
    <t>Danny Hale</t>
  </si>
  <si>
    <t>7370 Adams Flat Suite 081 West Jeffery, KY 21860</t>
  </si>
  <si>
    <t>+1-920-096-0945x79679</t>
  </si>
  <si>
    <t>Robert Cervantes</t>
  </si>
  <si>
    <t>47215 Jonathan Underpass Christineborough, MT 52112</t>
  </si>
  <si>
    <t>001-026-923-6993x1606</t>
  </si>
  <si>
    <t>Steven Thomas</t>
  </si>
  <si>
    <t>Kevin Ward</t>
  </si>
  <si>
    <t>PSC 4610, Box 3987 APO AE 27404</t>
  </si>
  <si>
    <t>(181)784-5172x0967</t>
  </si>
  <si>
    <t>Angela Gregory</t>
  </si>
  <si>
    <t>Jay Perez</t>
  </si>
  <si>
    <t>8059 Benjamin Shore Apt. 141 North Donaldland, WI 64870</t>
  </si>
  <si>
    <t>534.481.9550x7019</t>
  </si>
  <si>
    <t>Anne Cooper</t>
  </si>
  <si>
    <t>Joshua Garcia</t>
  </si>
  <si>
    <t>64556 Wu Shoal Suite 183 Lake Jay, ID 17860</t>
  </si>
  <si>
    <t>+1-183-064-9487x24009</t>
  </si>
  <si>
    <t>Richard Ibarra</t>
  </si>
  <si>
    <t>Amanda Vaughn</t>
  </si>
  <si>
    <t>48679 Parks Key Suite 611 West Cameronstad, KY 92442</t>
  </si>
  <si>
    <t>+1-249-798-6785x384</t>
  </si>
  <si>
    <t>Peter Bennett</t>
  </si>
  <si>
    <t>Dr. David Nguyen</t>
  </si>
  <si>
    <t>993 Hunt Brook Khanstad, ME 30534</t>
  </si>
  <si>
    <t>+1-271-798-0752x2930</t>
  </si>
  <si>
    <t>Shawn Gonzalez</t>
  </si>
  <si>
    <t>7203.200000000001</t>
  </si>
  <si>
    <t>Jonathan Hobbs</t>
  </si>
  <si>
    <t>24885 Pearson Track Suite 373 Fieldsbury, TN 59115</t>
  </si>
  <si>
    <t>Tanya Bradley</t>
  </si>
  <si>
    <t>3285.6000000000004</t>
  </si>
  <si>
    <t>Jessica Simmons</t>
  </si>
  <si>
    <t>131 Wilson Via Apt. 477 Ashleychester, AR 93872</t>
  </si>
  <si>
    <t>(747)902-2227x73373</t>
  </si>
  <si>
    <t>Yvette Bradshaw</t>
  </si>
  <si>
    <t>William Ho</t>
  </si>
  <si>
    <t>PSC 7147, Box 2706 APO AP 87044</t>
  </si>
  <si>
    <t>001-139-110-8196</t>
  </si>
  <si>
    <t>Tammy Garcia</t>
  </si>
  <si>
    <t>Jordan Moreno</t>
  </si>
  <si>
    <t>34862 Marsh Course Suite 588 Kingfort, SD 68652</t>
  </si>
  <si>
    <t>001-648-998-5762</t>
  </si>
  <si>
    <t>Sarah Fisher</t>
  </si>
  <si>
    <t>378.40000000000003</t>
  </si>
  <si>
    <t>Timothy Woodard</t>
  </si>
  <si>
    <t>95692 Elizabeth Manor Curtisshire, ND 51071</t>
  </si>
  <si>
    <t>001-665-997-5221x394</t>
  </si>
  <si>
    <t>Scott Wang</t>
  </si>
  <si>
    <t>Jason Hunter</t>
  </si>
  <si>
    <t>5716 Hernandez Place Rodriguezshire, CO 48086</t>
  </si>
  <si>
    <t>195-544-6269x977</t>
  </si>
  <si>
    <t>Edward Dominguez</t>
  </si>
  <si>
    <t>Jason Espinoza</t>
  </si>
  <si>
    <t>Unit 4122 Box 3708 DPO AP 70241</t>
  </si>
  <si>
    <t>Dorothy Blevins</t>
  </si>
  <si>
    <t>Brittany Rosales</t>
  </si>
  <si>
    <t>PSC 8996, Box 2159 APO AP 71420</t>
  </si>
  <si>
    <t>0563484074</t>
  </si>
  <si>
    <t>Chad Walker</t>
  </si>
  <si>
    <t>William Washington</t>
  </si>
  <si>
    <t>984 Raymond Meadows Suite 198 Lake Josephport, IA 12042</t>
  </si>
  <si>
    <t>William Jones</t>
  </si>
  <si>
    <t>Anthony Boone</t>
  </si>
  <si>
    <t>196 Schmitt Shoals Guerreromouth, OK 88432</t>
  </si>
  <si>
    <t>+1-418-308-8183x192</t>
  </si>
  <si>
    <t>Melissa Carlson</t>
  </si>
  <si>
    <t>Wayne Bridges</t>
  </si>
  <si>
    <t>USNS Kaiser FPO AA 19540</t>
  </si>
  <si>
    <t>676.111.6728x59908</t>
  </si>
  <si>
    <t>Christopher Hunt</t>
  </si>
  <si>
    <t>Adrian Johnson</t>
  </si>
  <si>
    <t>927 Duncan River Apt. 147 New Angelaland, KY 13207</t>
  </si>
  <si>
    <t>001-984-761-1947x7049</t>
  </si>
  <si>
    <t>Brent Oneill DDS</t>
  </si>
  <si>
    <t>Sheryl Myers</t>
  </si>
  <si>
    <t>0798 Lewis Plaza Tanyabury, MS 90985</t>
  </si>
  <si>
    <t>+1-987-154-7404x68692</t>
  </si>
  <si>
    <t>Jenna Brown</t>
  </si>
  <si>
    <t>Sarah Velasquez</t>
  </si>
  <si>
    <t>09107 Joshua Plaza Apt. 241 East Robertshire, WV 25325</t>
  </si>
  <si>
    <t>+1-953-686-1494x0469</t>
  </si>
  <si>
    <t>Breanna Boyd</t>
  </si>
  <si>
    <t>4506 Mcbride Heights Suite 885 South Staceytown, AR 58669</t>
  </si>
  <si>
    <t>790-040-6041x692</t>
  </si>
  <si>
    <t>Kathryn Aguilar</t>
  </si>
  <si>
    <t>Joseph Wolf</t>
  </si>
  <si>
    <t>864 Angel Course Apt. 115 East Rebecca, MS 91251</t>
  </si>
  <si>
    <t>+1-971-739-2572x1564</t>
  </si>
  <si>
    <t>Jessica Greene</t>
  </si>
  <si>
    <t>Matthew Gregory</t>
  </si>
  <si>
    <t>87674 Charles Court Jessicafurt, TN 03183</t>
  </si>
  <si>
    <t>250.137.8756x024</t>
  </si>
  <si>
    <t>Thomas Ellison</t>
  </si>
  <si>
    <t>Michael Cline</t>
  </si>
  <si>
    <t>246 Tammy Centers Nathanielchester, ME 67699</t>
  </si>
  <si>
    <t>Richard Ingram</t>
  </si>
  <si>
    <t>Anna Johnson</t>
  </si>
  <si>
    <t>6889 Reid Stravenue Port Steven, TN 24018</t>
  </si>
  <si>
    <t>(202)107-1523x37566</t>
  </si>
  <si>
    <t>Andrea Barnes</t>
  </si>
  <si>
    <t>77893 Robert Lodge Deanside, IN 09694</t>
  </si>
  <si>
    <t>Brian Hughes</t>
  </si>
  <si>
    <t>Yolanda Mora</t>
  </si>
  <si>
    <t>6666 Carroll Dale Apt. 662 Lake Thomas, OK 84848</t>
  </si>
  <si>
    <t>(130)828-0922</t>
  </si>
  <si>
    <t>Ellen Hernandez</t>
  </si>
  <si>
    <t>Stuart Ward</t>
  </si>
  <si>
    <t>962 Kylie Via Apt. 629 North Kenneth, NY 87709</t>
  </si>
  <si>
    <t>+1-904-992-5286x16113</t>
  </si>
  <si>
    <t>Adrienne Murphy MD</t>
  </si>
  <si>
    <t>2755.2000000000003</t>
  </si>
  <si>
    <t>33304 Brian Neck New Davidtown, IA 75820</t>
  </si>
  <si>
    <t>+1-688-628-5007x293</t>
  </si>
  <si>
    <t>Megan Daniels</t>
  </si>
  <si>
    <t>Brittany Taylor</t>
  </si>
  <si>
    <t>2651 Pierce Motorway Suite 315 Camposland, MT 01511</t>
  </si>
  <si>
    <t>001-909-603-5884</t>
  </si>
  <si>
    <t>William Nguyen</t>
  </si>
  <si>
    <t>Lisa Robbins</t>
  </si>
  <si>
    <t>387 Shannon Underpass South Keithfort, WY 31393</t>
  </si>
  <si>
    <t>878.977.8171</t>
  </si>
  <si>
    <t>Rachel Morris</t>
  </si>
  <si>
    <t>Michele Lewis</t>
  </si>
  <si>
    <t>065 Robert Squares Solomonfort, KS 26092</t>
  </si>
  <si>
    <t>264-969-2330x615</t>
  </si>
  <si>
    <t>Jenna Martin</t>
  </si>
  <si>
    <t>532 Taylor Highway North Janicetown, UT 78075</t>
  </si>
  <si>
    <t>(612)259-7517</t>
  </si>
  <si>
    <t>Brian Murphy DVM</t>
  </si>
  <si>
    <t>Daniel Cunningham</t>
  </si>
  <si>
    <t>704 Brown Stravenue New Lisa, RI 88730</t>
  </si>
  <si>
    <t>502-755-3561</t>
  </si>
  <si>
    <t>Ashley Stewart</t>
  </si>
  <si>
    <t>John Wilson</t>
  </si>
  <si>
    <t>USCGC Forbes FPO AA 18080</t>
  </si>
  <si>
    <t>681-716-2628x87701</t>
  </si>
  <si>
    <t>Adriana Kelley</t>
  </si>
  <si>
    <t>Thomas Heath</t>
  </si>
  <si>
    <t>740 Fitzpatrick Crescent Suite 177 South Anne, LA 38352</t>
  </si>
  <si>
    <t>464.923.9392</t>
  </si>
  <si>
    <t>Kayla Richard</t>
  </si>
  <si>
    <t>209.60000000000002</t>
  </si>
  <si>
    <t>Alexander Rodriguez</t>
  </si>
  <si>
    <t>523 Wilkins Gateway North Matthewmouth, TX 16210</t>
  </si>
  <si>
    <t>303.728.5333</t>
  </si>
  <si>
    <t>Reginald Johnson</t>
  </si>
  <si>
    <t>5690.400000000001</t>
  </si>
  <si>
    <t>Christian Parker</t>
  </si>
  <si>
    <t>50440 Jason Isle Suite 194 Ortegachester, ID 53338</t>
  </si>
  <si>
    <t>823-668-3782x03488</t>
  </si>
  <si>
    <t>Shane Ward</t>
  </si>
  <si>
    <t>666.4000000000001</t>
  </si>
  <si>
    <t>Tina Baker</t>
  </si>
  <si>
    <t>Unit 6969 Box 5659 DPO AP 41453</t>
  </si>
  <si>
    <t>Tony Terry</t>
  </si>
  <si>
    <t>Dawn Sanders</t>
  </si>
  <si>
    <t>USCGC Crawford FPO AA 89896</t>
  </si>
  <si>
    <t>+1-939-231-6929x73382</t>
  </si>
  <si>
    <t>Rachel Rogers</t>
  </si>
  <si>
    <t>Gary Jackson</t>
  </si>
  <si>
    <t>7063 Danielle Burg South Angelafort, NV 36134</t>
  </si>
  <si>
    <t>565-330-9472</t>
  </si>
  <si>
    <t>Annette Perez</t>
  </si>
  <si>
    <t>Cory Collins</t>
  </si>
  <si>
    <t>4380 Craig Prairie Randallview, IN 39440</t>
  </si>
  <si>
    <t>(522)908-6686</t>
  </si>
  <si>
    <t>Keith Marquez</t>
  </si>
  <si>
    <t>Billy Baldwin</t>
  </si>
  <si>
    <t>USCGC Guzman FPO AP 84997</t>
  </si>
  <si>
    <t>Marissa Johns</t>
  </si>
  <si>
    <t>Rachel Thomas</t>
  </si>
  <si>
    <t>166 Moreno Alley Douglasmouth, AR 08557</t>
  </si>
  <si>
    <t>979.843.0172x92433</t>
  </si>
  <si>
    <t>Lynn Craig</t>
  </si>
  <si>
    <t>Eduardo Campbell</t>
  </si>
  <si>
    <t>16794 Nguyen Plains Apt. 135 East Joanneberg, HI 29825</t>
  </si>
  <si>
    <t>001-792-335-8239</t>
  </si>
  <si>
    <t>Heidi Soto</t>
  </si>
  <si>
    <t>Michelle White</t>
  </si>
  <si>
    <t>7535 Espinoza Island South Robertfort, NJ 33270</t>
  </si>
  <si>
    <t>+1-228-627-1843x365</t>
  </si>
  <si>
    <t>Kathleen Fowler</t>
  </si>
  <si>
    <t>8956.800000000001</t>
  </si>
  <si>
    <t>Steven Cox</t>
  </si>
  <si>
    <t>01752 Maria Lake Suite 778 Port Kellymouth, CO 48131</t>
  </si>
  <si>
    <t>Kevin Bates</t>
  </si>
  <si>
    <t>Raymond Mcdonald</t>
  </si>
  <si>
    <t>16951 Michael Falls Suite 873 West Danielle, SD 22312</t>
  </si>
  <si>
    <t>(405)047-0162x45948</t>
  </si>
  <si>
    <t>Roy Foster</t>
  </si>
  <si>
    <t>Ashley Elliott</t>
  </si>
  <si>
    <t>1872 Debbie Viaduct Port Annetteshire, CA 90513</t>
  </si>
  <si>
    <t>022.557.5186</t>
  </si>
  <si>
    <t>Michael Garcia</t>
  </si>
  <si>
    <t>1388.8000000000002</t>
  </si>
  <si>
    <t>66848 Clark Mount Apt. 280 Lisaburgh, IL 04572</t>
  </si>
  <si>
    <t>867-823-8050x10055</t>
  </si>
  <si>
    <t>Jean Johnson</t>
  </si>
  <si>
    <t>Amy Waller</t>
  </si>
  <si>
    <t>01401 Victoria Green Apt. 713 Rachelport, NV 63984</t>
  </si>
  <si>
    <t>(324)746-5890x45581</t>
  </si>
  <si>
    <t>Jennifer Lam</t>
  </si>
  <si>
    <t>Sandra Turner</t>
  </si>
  <si>
    <t>7328 Ashley Isle New Mary, NY 32448</t>
  </si>
  <si>
    <t>664.961.4897x78392</t>
  </si>
  <si>
    <t>Shawn Lamb</t>
  </si>
  <si>
    <t>Steve Myers</t>
  </si>
  <si>
    <t>137 Campbell Wall Johnnyville, CA 63713</t>
  </si>
  <si>
    <t>(905)301-0542x222</t>
  </si>
  <si>
    <t>Zachary Clay</t>
  </si>
  <si>
    <t>Kelsey Thomas</t>
  </si>
  <si>
    <t>838 Glenn Summit Lindseyland, DE 60586</t>
  </si>
  <si>
    <t>+1-068-879-9029x81174</t>
  </si>
  <si>
    <t>Kathy Graham</t>
  </si>
  <si>
    <t>Dylan Stephens</t>
  </si>
  <si>
    <t>958 Mason Extensions Suite 604 Adamtown, MD 14653</t>
  </si>
  <si>
    <t>Kristin Hughes</t>
  </si>
  <si>
    <t>Peter Rowland</t>
  </si>
  <si>
    <t>26488 Mcguire Lakes Port Beth, SC 50957</t>
  </si>
  <si>
    <t>869.868.2807</t>
  </si>
  <si>
    <t>Samantha Weaver</t>
  </si>
  <si>
    <t>546 Karen Garden Suite 126 Lake Samuelmouth, NY 50598</t>
  </si>
  <si>
    <t>003-588-1107x6696</t>
  </si>
  <si>
    <t>Alicia Hopkins</t>
  </si>
  <si>
    <t>6499.200000000001</t>
  </si>
  <si>
    <t>Lisa Summers</t>
  </si>
  <si>
    <t>87054 Anderson Loaf West Denise, VA 44330</t>
  </si>
  <si>
    <t>001-642-061-2525x872</t>
  </si>
  <si>
    <t>Lisa Evans</t>
  </si>
  <si>
    <t>2034 Flowers Burgs Suite 319 South Joshuamouth, PA 56483</t>
  </si>
  <si>
    <t>Eugene Choi</t>
  </si>
  <si>
    <t>754.4000000000001</t>
  </si>
  <si>
    <t>Anna Bass</t>
  </si>
  <si>
    <t>2779 Kristi Viaduct Suite 258 Wendyport, MO 19690</t>
  </si>
  <si>
    <t>486-936-8653x55980</t>
  </si>
  <si>
    <t>Howard Miller</t>
  </si>
  <si>
    <t>Phillip Mccarty</t>
  </si>
  <si>
    <t>142 Tonya Pine Mendozaton, MT 20732</t>
  </si>
  <si>
    <t>Kelly Frank</t>
  </si>
  <si>
    <t>Christina Williams</t>
  </si>
  <si>
    <t>70656 Thomas Throughway North Brianfurt, IA 91905</t>
  </si>
  <si>
    <t>477-841-2571</t>
  </si>
  <si>
    <t>Heather Pham</t>
  </si>
  <si>
    <t>Kevin Vasquez</t>
  </si>
  <si>
    <t>59969 Drake Valley North Jamesmouth, MS 30061</t>
  </si>
  <si>
    <t>+1-703-052-7104x64861</t>
  </si>
  <si>
    <t>Michael Williamson</t>
  </si>
  <si>
    <t>7174.400000000001</t>
  </si>
  <si>
    <t>16758 Kaitlin Park Suite 910 Amandaside, IA 09786</t>
  </si>
  <si>
    <t>001-413-495-1851x64949</t>
  </si>
  <si>
    <t>Laura Vasquez</t>
  </si>
  <si>
    <t>Justin Parker</t>
  </si>
  <si>
    <t>3223 Cheryl Ferry Apt. 497 Calebtown, UT 66716</t>
  </si>
  <si>
    <t>001-584-126-6538</t>
  </si>
  <si>
    <t>Edwin Richardson</t>
  </si>
  <si>
    <t>Joe Lynn</t>
  </si>
  <si>
    <t>921 Rebecca Inlet Suite 414 Floydside, MN 75439</t>
  </si>
  <si>
    <t>+1-112-514-9189x554</t>
  </si>
  <si>
    <t>Anthony Grant</t>
  </si>
  <si>
    <t>Linda Farmer</t>
  </si>
  <si>
    <t>80162 Long Brook Suite 369 Lake Emilyborough, MD 33368</t>
  </si>
  <si>
    <t>408.021.8848x89792</t>
  </si>
  <si>
    <t>Yolanda Stewart</t>
  </si>
  <si>
    <t>469 Johnny Mission Lake Nancy, MS 14497</t>
  </si>
  <si>
    <t>260-487-8862x9846</t>
  </si>
  <si>
    <t>Sherry Watts</t>
  </si>
  <si>
    <t>Taylor Rodriguez</t>
  </si>
  <si>
    <t>372 Keith Mountains Apt. 634 Timothyview, MD 61511</t>
  </si>
  <si>
    <t>001-307-605-2499x35596</t>
  </si>
  <si>
    <t>Angela Diaz</t>
  </si>
  <si>
    <t>Katherine Kemp</t>
  </si>
  <si>
    <t>90721 Reed Lodge Apt. 639 Jessicahaven, KS 92406</t>
  </si>
  <si>
    <t>127.068.5528x9138</t>
  </si>
  <si>
    <t>Brittany Larson</t>
  </si>
  <si>
    <t>1626 Hill Stravenue Richardland, OK 15746</t>
  </si>
  <si>
    <t>979-642-1283</t>
  </si>
  <si>
    <t>Jacob Brown</t>
  </si>
  <si>
    <t>Ronnie Johnson</t>
  </si>
  <si>
    <t>13822 Julia Mill Steeleville, SC 52534</t>
  </si>
  <si>
    <t>(707)416-6007x11820</t>
  </si>
  <si>
    <t>Brittany Solis</t>
  </si>
  <si>
    <t>966.8000000000001</t>
  </si>
  <si>
    <t>Jeffery Greene</t>
  </si>
  <si>
    <t>907 Mark Court New Karenview, GA 61270</t>
  </si>
  <si>
    <t>001-133-585-3727x0328</t>
  </si>
  <si>
    <t>Michelle Harris</t>
  </si>
  <si>
    <t>Sharon Martin</t>
  </si>
  <si>
    <t>322 Oneal Springs South Matthew, WV 48530</t>
  </si>
  <si>
    <t>001-960-562-4856x3022</t>
  </si>
  <si>
    <t>Rachel Moody</t>
  </si>
  <si>
    <t>Unit 0808 Box 6224 DPO AA 29876</t>
  </si>
  <si>
    <t>+1-174-752-7424x9949</t>
  </si>
  <si>
    <t>Joe Wilson</t>
  </si>
  <si>
    <t>4598.400000000001</t>
  </si>
  <si>
    <t>Amy Payne</t>
  </si>
  <si>
    <t>Unit 8184 Box 9527 DPO AA 62918</t>
  </si>
  <si>
    <t>+1-347-594-5502x593</t>
  </si>
  <si>
    <t>Miranda Murray</t>
  </si>
  <si>
    <t>1109.6000000000001</t>
  </si>
  <si>
    <t>Valerie Mcintyre</t>
  </si>
  <si>
    <t>929 Kelly Hill Apt. 156 Marychester, VT 84370</t>
  </si>
  <si>
    <t>743.554.3632x02640</t>
  </si>
  <si>
    <t>Courtney Harris</t>
  </si>
  <si>
    <t>1580.8000000000002</t>
  </si>
  <si>
    <t>Kendra Cox</t>
  </si>
  <si>
    <t>272 Lindsey Canyon West Natalie, NJ 37606</t>
  </si>
  <si>
    <t>993.933.8302x169</t>
  </si>
  <si>
    <t>Brad Wheeler Jr.</t>
  </si>
  <si>
    <t>Dustin Garcia</t>
  </si>
  <si>
    <t>46215 Jones Streets Apt. 635 North Elizabeth, MO 62808</t>
  </si>
  <si>
    <t>(153)783-5975x387</t>
  </si>
  <si>
    <t>Christopher English</t>
  </si>
  <si>
    <t>51032 Amber Lakes Suite 568 North Thomas, PA 56301</t>
  </si>
  <si>
    <t>+1-586-790-7492x251</t>
  </si>
  <si>
    <t>Luke Price</t>
  </si>
  <si>
    <t>2997.6000000000004</t>
  </si>
  <si>
    <t>Kyle Gomez</t>
  </si>
  <si>
    <t>Unit 5962 Box 3480 DPO AP 12079</t>
  </si>
  <si>
    <t>+1-112-283-2287x1528</t>
  </si>
  <si>
    <t>Andrea Gray</t>
  </si>
  <si>
    <t>86944 Smith Springs Johnsonside, ND 20907</t>
  </si>
  <si>
    <t>281-328-2994x7011</t>
  </si>
  <si>
    <t>Shannon Lucas</t>
  </si>
  <si>
    <t>213 Barnes Village Suite 654 New Michelle, NM 28713</t>
  </si>
  <si>
    <t>+1-364-558-3303x3284</t>
  </si>
  <si>
    <t>Monica Johnson</t>
  </si>
  <si>
    <t>Justin Hubbard</t>
  </si>
  <si>
    <t>921 Miller Burgs Apt. 840 Romerobury, NC 97734</t>
  </si>
  <si>
    <t>223.462.0938x929</t>
  </si>
  <si>
    <t>Wendy Ho</t>
  </si>
  <si>
    <t>Tammy Burke</t>
  </si>
  <si>
    <t>577 Bell Junction Jamiefort, TN 08044</t>
  </si>
  <si>
    <t>(007)097-9002</t>
  </si>
  <si>
    <t>Shane Morrison</t>
  </si>
  <si>
    <t>Joseph Chavez</t>
  </si>
  <si>
    <t>USCGC Hernandez FPO AA 74119</t>
  </si>
  <si>
    <t>440.095.4396</t>
  </si>
  <si>
    <t>Melissa Rodriguez</t>
  </si>
  <si>
    <t>Ian Church</t>
  </si>
  <si>
    <t>3778 Brian Pines Bradleystad, SD 17541</t>
  </si>
  <si>
    <t>001-276-513-8939x5589</t>
  </si>
  <si>
    <t>Anthony Bell</t>
  </si>
  <si>
    <t>1195 Burns Well Apt. 087 North Carly, IN 68208</t>
  </si>
  <si>
    <t>001-367-105-2274x85420</t>
  </si>
  <si>
    <t>Jeremy Wright</t>
  </si>
  <si>
    <t>12209 Adams Prairie North Christopherberg, ID 57286</t>
  </si>
  <si>
    <t>593.831.0438</t>
  </si>
  <si>
    <t>Linda Doyle</t>
  </si>
  <si>
    <t>Austin Jefferson</t>
  </si>
  <si>
    <t>9662 Walter Field Suite 823 Lake Richardburgh, SD 47684</t>
  </si>
  <si>
    <t>(864)693-0460</t>
  </si>
  <si>
    <t>Michelle Ray</t>
  </si>
  <si>
    <t>Eric Hughes</t>
  </si>
  <si>
    <t>988 Strickland Forges Suite 822 Jessefort, DE 62841</t>
  </si>
  <si>
    <t>001-408-949-5053</t>
  </si>
  <si>
    <t>Morgan Woodard</t>
  </si>
  <si>
    <t>Benjamin Johnson</t>
  </si>
  <si>
    <t>975 Kaylee Plaza Robertsland, NY 91094</t>
  </si>
  <si>
    <t>+1-912-884-3580x829</t>
  </si>
  <si>
    <t>Shannon Lee</t>
  </si>
  <si>
    <t>9319 Angela Island Apt. 832 North Susan, VA 51406</t>
  </si>
  <si>
    <t>+1-473-708-5437x0676</t>
  </si>
  <si>
    <t>Charlene Griffin</t>
  </si>
  <si>
    <t>David Carey</t>
  </si>
  <si>
    <t>8687 Michelle Stream Copelandhaven, AR 36383</t>
  </si>
  <si>
    <t>+1-867-107-5169x2722</t>
  </si>
  <si>
    <t>Andrew Morse</t>
  </si>
  <si>
    <t>Ralph Johnston</t>
  </si>
  <si>
    <t>09350 Charlene Parkway Suite 405 Crosbyton, PA 37825</t>
  </si>
  <si>
    <t>107-685-9605x853</t>
  </si>
  <si>
    <t>Robert Shelton</t>
  </si>
  <si>
    <t>Jasmine Marshall</t>
  </si>
  <si>
    <t>6347 Justin Vista Suite 538 South Kayla, ID 38120</t>
  </si>
  <si>
    <t>+1-694-522-7553x43978</t>
  </si>
  <si>
    <t>Kathleen Johnson</t>
  </si>
  <si>
    <t>Vanessa Dorsey</t>
  </si>
  <si>
    <t>28757 Kelly Lights North Amyside, ID 47271</t>
  </si>
  <si>
    <t>Kimberly Chavez</t>
  </si>
  <si>
    <t>Justin Miles</t>
  </si>
  <si>
    <t>6865 Wayne Pass Julianville, AR 35269</t>
  </si>
  <si>
    <t>942-586-0447</t>
  </si>
  <si>
    <t>Antonio Pugh</t>
  </si>
  <si>
    <t>2389.2000000000003</t>
  </si>
  <si>
    <t>James Hernandez</t>
  </si>
  <si>
    <t>132 Nicolas Valleys Apt. 515 East Danielle, SD 18134</t>
  </si>
  <si>
    <t>Christina Peters</t>
  </si>
  <si>
    <t>Barry Bryant</t>
  </si>
  <si>
    <t>80932 Ortega Radial Whiteburgh, KY 95203</t>
  </si>
  <si>
    <t>642.619.9447x9179</t>
  </si>
  <si>
    <t>Jon Hensley</t>
  </si>
  <si>
    <t>Eric Waters</t>
  </si>
  <si>
    <t>8397 Wayne Ridges Tateport, NH 98685</t>
  </si>
  <si>
    <t>627.350.4748</t>
  </si>
  <si>
    <t>Alyssa Sanchez</t>
  </si>
  <si>
    <t>Andrea Kelly</t>
  </si>
  <si>
    <t>07756 Knight Rapid Mariechester, NC 05325</t>
  </si>
  <si>
    <t>443.529.7471</t>
  </si>
  <si>
    <t>Steven Howard</t>
  </si>
  <si>
    <t>4891 Henry Manors Josephport, NC 19254</t>
  </si>
  <si>
    <t>125.546.4145x49776</t>
  </si>
  <si>
    <t>Cathy Adams</t>
  </si>
  <si>
    <t>Thomas Snyder</t>
  </si>
  <si>
    <t>5126 Andrew Ways Apt. 764 Port Normanmouth, IL 71408</t>
  </si>
  <si>
    <t>001-788-928-5984x5165</t>
  </si>
  <si>
    <t>Christopher Calderon</t>
  </si>
  <si>
    <t>William Barber</t>
  </si>
  <si>
    <t>07897 Medina Course Benjaminburgh, AR 77733</t>
  </si>
  <si>
    <t>001-701-030-8004x5226</t>
  </si>
  <si>
    <t>Calvin Castro</t>
  </si>
  <si>
    <t>5755.200000000001</t>
  </si>
  <si>
    <t>Jessica Perkins</t>
  </si>
  <si>
    <t>550 Amanda Roads Banksshire, IA 90772</t>
  </si>
  <si>
    <t>+1-390-317-8743x76117</t>
  </si>
  <si>
    <t>Holly Clark</t>
  </si>
  <si>
    <t>Lisa Mendez</t>
  </si>
  <si>
    <t>899 Carla Circle Apt. 442 Rhondaport, MA 49773</t>
  </si>
  <si>
    <t>(919)895-3637</t>
  </si>
  <si>
    <t>Ruth Armstrong</t>
  </si>
  <si>
    <t>Angela Anthony</t>
  </si>
  <si>
    <t>3191 Day Island Apt. 223 Hamiltontown, AL 74391</t>
  </si>
  <si>
    <t>(269)556-2636</t>
  </si>
  <si>
    <t>Jacob Campbell</t>
  </si>
  <si>
    <t>Katherine Howard</t>
  </si>
  <si>
    <t>70573 Tucker Lock Suite 343 Muellerfurt, IL 45548</t>
  </si>
  <si>
    <t>(801)992-8833x367</t>
  </si>
  <si>
    <t>Ronald Buckley</t>
  </si>
  <si>
    <t>Brandon Bowers</t>
  </si>
  <si>
    <t>4241 Patricia Canyon Apt. 729 South Brandonville, PA 91754</t>
  </si>
  <si>
    <t>(194)123-0329x1866</t>
  </si>
  <si>
    <t>Stephanie Baker</t>
  </si>
  <si>
    <t>David Moreno</t>
  </si>
  <si>
    <t>03589 Jennifer Plaza Suite 461 Michaelburgh, AL 71823</t>
  </si>
  <si>
    <t>955-758-2078</t>
  </si>
  <si>
    <t>Anthony Rodriguez</t>
  </si>
  <si>
    <t>Catherine Maxwell</t>
  </si>
  <si>
    <t>Unit 6773 Box 3966 DPO AE 04220</t>
  </si>
  <si>
    <t>107.212.1720</t>
  </si>
  <si>
    <t>Matthew Barr</t>
  </si>
  <si>
    <t>Brian Payne</t>
  </si>
  <si>
    <t>05893 Nathan Isle Cummingston, NE 17591</t>
  </si>
  <si>
    <t>150-730-9352x77387</t>
  </si>
  <si>
    <t>Gabriela Kelly</t>
  </si>
  <si>
    <t>Brianna Navarro</t>
  </si>
  <si>
    <t>94362 Traci Valleys Suite 316 West Ashley, VA 56812</t>
  </si>
  <si>
    <t>001-164-640-2919x868</t>
  </si>
  <si>
    <t>Jennifer Knox</t>
  </si>
  <si>
    <t>5987.200000000001</t>
  </si>
  <si>
    <t>830 Craig Club Apt. 278 North Gregoryburgh, WV 58964</t>
  </si>
  <si>
    <t>227.789.8463</t>
  </si>
  <si>
    <t>Brandon Rose</t>
  </si>
  <si>
    <t>1113.6000000000001</t>
  </si>
  <si>
    <t>6229 Dennis Brooks Abigailfurt, NM 68108</t>
  </si>
  <si>
    <t>001-744-603-1170</t>
  </si>
  <si>
    <t>7254.400000000001</t>
  </si>
  <si>
    <t>Veronica Williams</t>
  </si>
  <si>
    <t>PSC 4292, Box 8924 APO AE 09754</t>
  </si>
  <si>
    <t>(284)048-6990</t>
  </si>
  <si>
    <t>Dr. Nancy Avery</t>
  </si>
  <si>
    <t>Dr. Caroline Mclean</t>
  </si>
  <si>
    <t>0970 Dale Hollow Jordanport, PA 93967</t>
  </si>
  <si>
    <t>672-586-3813x12880</t>
  </si>
  <si>
    <t>Sandra Miller</t>
  </si>
  <si>
    <t>Courtney Wheeler</t>
  </si>
  <si>
    <t>1111 Jessica Ville Apt. 744 East Marcshire, KS 14863</t>
  </si>
  <si>
    <t>(666)047-8151x405</t>
  </si>
  <si>
    <t>Melissa Calderon</t>
  </si>
  <si>
    <t>Tyler Sullivan</t>
  </si>
  <si>
    <t>460 Mario Station East Leslie, SD 18248</t>
  </si>
  <si>
    <t>499-239-4300x917</t>
  </si>
  <si>
    <t>Jill Edwards</t>
  </si>
  <si>
    <t>Sarah Sanchez</t>
  </si>
  <si>
    <t>43178 Brenda Station Williamsshire, DC 73886</t>
  </si>
  <si>
    <t>+1-101-405-8121x250</t>
  </si>
  <si>
    <t>Kayla Williams</t>
  </si>
  <si>
    <t>Jessica Carr</t>
  </si>
  <si>
    <t>519 Carolyn Summit Caitlynland, NC 31034</t>
  </si>
  <si>
    <t>Julia Joseph</t>
  </si>
  <si>
    <t>Gabriel Curtis</t>
  </si>
  <si>
    <t>4674 Macdonald Village Suite 365 Woodston, TX 11499</t>
  </si>
  <si>
    <t>431.812.3911x22487</t>
  </si>
  <si>
    <t>Julian Garrett</t>
  </si>
  <si>
    <t>PSC 7986, Box 4460 APO AA 85934</t>
  </si>
  <si>
    <t>001-599-062-5147x32751</t>
  </si>
  <si>
    <t>Donna Ramos</t>
  </si>
  <si>
    <t>Samantha Goodman</t>
  </si>
  <si>
    <t>Unit 1852 Box 3705 DPO AA 86274</t>
  </si>
  <si>
    <t>134.193.6474x68693</t>
  </si>
  <si>
    <t>Paul Alvarado</t>
  </si>
  <si>
    <t>432 Caldwell Mountain Suite 230 Derekfort, WV 94625</t>
  </si>
  <si>
    <t>538.780.5871x2104</t>
  </si>
  <si>
    <t>Christian Sullivan</t>
  </si>
  <si>
    <t>6018 Jonathan Valleys New Brittany, MA 40846</t>
  </si>
  <si>
    <t>+1-817-492-2164x677</t>
  </si>
  <si>
    <t>Brittany Munoz</t>
  </si>
  <si>
    <t>Edward Long</t>
  </si>
  <si>
    <t>80070 Ross Trail Apt. 728 Shermanfurt, CO 91555</t>
  </si>
  <si>
    <t>0450572908</t>
  </si>
  <si>
    <t>Vanessa Taylor</t>
  </si>
  <si>
    <t>PSC 9339, Box 7450 APO AP 55386</t>
  </si>
  <si>
    <t>990.097.9129</t>
  </si>
  <si>
    <t>Matthew Alvarado II</t>
  </si>
  <si>
    <t>4252 Dana Centers Taylorview, CT 77528</t>
  </si>
  <si>
    <t>(548)868-9121x089</t>
  </si>
  <si>
    <t>Danny Stone Jr.</t>
  </si>
  <si>
    <t>Christina Kerr</t>
  </si>
  <si>
    <t>414 John Ville Apt. 985 North Elizabethview, LA 42019</t>
  </si>
  <si>
    <t>252.014.5783x611</t>
  </si>
  <si>
    <t>Maria Harris MD</t>
  </si>
  <si>
    <t>Nicole Hernandez</t>
  </si>
  <si>
    <t>414 Brooks Rapid Apt. 435 Nicolefort, MD 01713</t>
  </si>
  <si>
    <t>111-870-5554x32370</t>
  </si>
  <si>
    <t>Edward Terry</t>
  </si>
  <si>
    <t>1081.6000000000001</t>
  </si>
  <si>
    <t>Leslie Gutierrez</t>
  </si>
  <si>
    <t>075 Miller Land Jenkinsberg, TN 80392</t>
  </si>
  <si>
    <t>001-494-769-0795x099</t>
  </si>
  <si>
    <t>Alex Mccarthy</t>
  </si>
  <si>
    <t>Jill Greer</t>
  </si>
  <si>
    <t>78816 Hall Falls Jonathanview, MI 38497</t>
  </si>
  <si>
    <t>001-891-624-3450x05740</t>
  </si>
  <si>
    <t>Angela Mendez</t>
  </si>
  <si>
    <t>Daniel Bautista</t>
  </si>
  <si>
    <t>0125 Barbara Island Port Jeremy, HI 18627</t>
  </si>
  <si>
    <t>727-606-0100</t>
  </si>
  <si>
    <t>Dana Martin</t>
  </si>
  <si>
    <t>Robert Myers</t>
  </si>
  <si>
    <t>Unit 6748 Box 1465 DPO AE 01015</t>
  </si>
  <si>
    <t>696.982.0859x48469</t>
  </si>
  <si>
    <t>Dr. Kayla Davis MD</t>
  </si>
  <si>
    <t>Justin Carr</t>
  </si>
  <si>
    <t>357 Thompson Tunnel Apt. 430 North Martin, CA 98673</t>
  </si>
  <si>
    <t>Pamela Hayes</t>
  </si>
  <si>
    <t>6650.400000000001</t>
  </si>
  <si>
    <t>Sean Webb</t>
  </si>
  <si>
    <t>4250 Troy Via Suite 457 Port Daniel, CT 64467</t>
  </si>
  <si>
    <t>304.883.0129</t>
  </si>
  <si>
    <t>April Mcdonald</t>
  </si>
  <si>
    <t>9132.800000000001</t>
  </si>
  <si>
    <t>Samantha Parks</t>
  </si>
  <si>
    <t>78401 Farrell Mall South Henrytown, AL 20003</t>
  </si>
  <si>
    <t>(997)092-4258x6016</t>
  </si>
  <si>
    <t>Jessica Mckinney</t>
  </si>
  <si>
    <t>7811.200000000001</t>
  </si>
  <si>
    <t>Deborah Patrick</t>
  </si>
  <si>
    <t>431 Nancy Mews Port Saraview, MD 22375</t>
  </si>
  <si>
    <t>(656)409-5346</t>
  </si>
  <si>
    <t>Brandon Brown</t>
  </si>
  <si>
    <t>Billy Velasquez</t>
  </si>
  <si>
    <t>729 Isabel Field Sosaton, TN 93429</t>
  </si>
  <si>
    <t>936-888-2422x5023</t>
  </si>
  <si>
    <t>3771.2000000000003</t>
  </si>
  <si>
    <t>Andrew Riggs</t>
  </si>
  <si>
    <t>785 Jennifer Highway West Kenneth, KY 90051</t>
  </si>
  <si>
    <t>830.018.2872x970</t>
  </si>
  <si>
    <t>Allen Valencia</t>
  </si>
  <si>
    <t>Sherry Baird</t>
  </si>
  <si>
    <t>439 Davis Forks Port Scott, VA 83258</t>
  </si>
  <si>
    <t>690-480-2419x02366</t>
  </si>
  <si>
    <t>Julia Green</t>
  </si>
  <si>
    <t>Heather Baker</t>
  </si>
  <si>
    <t>02726 Sanchez Walks Suite 426 New Patricia, WY 16392</t>
  </si>
  <si>
    <t>+1-091-922-5372x5886</t>
  </si>
  <si>
    <t>Molly Martin</t>
  </si>
  <si>
    <t>Denise Wright</t>
  </si>
  <si>
    <t>675 Serrano Plains Apt. 124 Jennifershire, NC 38940</t>
  </si>
  <si>
    <t>001-688-088-4838</t>
  </si>
  <si>
    <t>Scott Hansen</t>
  </si>
  <si>
    <t>Jeffrey Parker</t>
  </si>
  <si>
    <t>274 Harmon Wall Suite 878 New Chelseabury, MI 64506</t>
  </si>
  <si>
    <t>+1-957-663-9288x62020</t>
  </si>
  <si>
    <t>Peter Zuniga</t>
  </si>
  <si>
    <t>976.4000000000001</t>
  </si>
  <si>
    <t>634 Sanders Shores Apt. 546 New Jessica, UT 90048</t>
  </si>
  <si>
    <t>+1-484-439-6557x4687</t>
  </si>
  <si>
    <t>Anna Carroll</t>
  </si>
  <si>
    <t>Cynthia Turner</t>
  </si>
  <si>
    <t>8225 Dodson Corner North Todd, NC 17084</t>
  </si>
  <si>
    <t>550-354-8136x3380</t>
  </si>
  <si>
    <t>Stephen Ramirez</t>
  </si>
  <si>
    <t>Frederick Smith</t>
  </si>
  <si>
    <t>5214 James Cove Lake Shannon, NE 83860</t>
  </si>
  <si>
    <t>001-312-483-6986x99826</t>
  </si>
  <si>
    <t>Janet Huff</t>
  </si>
  <si>
    <t>464 Robert Tunnel Apt. 361 West Mary, OK 86830</t>
  </si>
  <si>
    <t>654-894-9078</t>
  </si>
  <si>
    <t>David Terry</t>
  </si>
  <si>
    <t>Haley Holmes</t>
  </si>
  <si>
    <t>263 Reed Lodge East Sarahtown, RI 11724</t>
  </si>
  <si>
    <t>001-139-207-3618</t>
  </si>
  <si>
    <t>Frank Edwards</t>
  </si>
  <si>
    <t>Jennifer Neal</t>
  </si>
  <si>
    <t>487 Tommy Loaf Evansside, WY 23233</t>
  </si>
  <si>
    <t>370-132-9992</t>
  </si>
  <si>
    <t>Jason Mcbride</t>
  </si>
  <si>
    <t>904 Manning Villages Suite 331 Lake Debra, PA 00729</t>
  </si>
  <si>
    <t>Cynthia Costa</t>
  </si>
  <si>
    <t>Jonathan Hamilton</t>
  </si>
  <si>
    <t>042 Stephenson Road Apt. 730 East Josephberg, OH 46801</t>
  </si>
  <si>
    <t>642-099-4668</t>
  </si>
  <si>
    <t>Craig Soto</t>
  </si>
  <si>
    <t>700.8000000000001</t>
  </si>
  <si>
    <t>Thomas Mcneil</t>
  </si>
  <si>
    <t>81621 Amanda Corners Apt. 557 South Jessicafurt, WV 88005</t>
  </si>
  <si>
    <t>663.720.1294x0373</t>
  </si>
  <si>
    <t>Sheryl Martinez</t>
  </si>
  <si>
    <t>1368.8000000000002</t>
  </si>
  <si>
    <t>Andrew Green</t>
  </si>
  <si>
    <t>9764 Case Underpass South Timothy, SD 78416</t>
  </si>
  <si>
    <t>(832)665-2374x5696</t>
  </si>
  <si>
    <t>Timothy Mata</t>
  </si>
  <si>
    <t>219.60000000000002</t>
  </si>
  <si>
    <t>97964 Karen Prairie Apt. 719 Maryfort, SD 27804</t>
  </si>
  <si>
    <t>001-467-552-0965x07032</t>
  </si>
  <si>
    <t>Patrick Hernandez</t>
  </si>
  <si>
    <t>Tyler Long</t>
  </si>
  <si>
    <t>9297 Ward Shoals Greenhaven, MT 60797</t>
  </si>
  <si>
    <t>001-416-478-6529</t>
  </si>
  <si>
    <t>Allison Steele</t>
  </si>
  <si>
    <t>0356 Montgomery Mountain Suite 719 New Ericberg, VT 73121</t>
  </si>
  <si>
    <t>+1-753-396-8253x74094</t>
  </si>
  <si>
    <t>Valerie Evans</t>
  </si>
  <si>
    <t>Jennifer Baxter</t>
  </si>
  <si>
    <t>60945 Shea Locks Frederickview, KS 28691</t>
  </si>
  <si>
    <t>(512)617-5190</t>
  </si>
  <si>
    <t>Darryl Lewis</t>
  </si>
  <si>
    <t>5786.400000000001</t>
  </si>
  <si>
    <t>Carrie West</t>
  </si>
  <si>
    <t>636 Taylor Lodge Suite 048 Port Alexandra, CO 55425</t>
  </si>
  <si>
    <t>+1-678-638-3045x623</t>
  </si>
  <si>
    <t>Jason Flores</t>
  </si>
  <si>
    <t>Anne Shepard</t>
  </si>
  <si>
    <t>61454 Glenda Curve Nunezshire, CT 28990</t>
  </si>
  <si>
    <t>317.760.9393</t>
  </si>
  <si>
    <t>Robert Munoz</t>
  </si>
  <si>
    <t>Michael Kaufman</t>
  </si>
  <si>
    <t>802 Kayla Neck Apt. 547 New Ericashire, KY 08126</t>
  </si>
  <si>
    <t>+1-994-069-3995x091</t>
  </si>
  <si>
    <t>Mr. Joshua Roman II</t>
  </si>
  <si>
    <t>2243.2000000000003</t>
  </si>
  <si>
    <t>Raymond Anderson</t>
  </si>
  <si>
    <t>8907 Anthony Walk Suite 953 Jennifermouth, IA 31713</t>
  </si>
  <si>
    <t>001-908-971-7627x18249</t>
  </si>
  <si>
    <t>Candace Valentine</t>
  </si>
  <si>
    <t>Adriana Yu</t>
  </si>
  <si>
    <t>58806 Ramos Radial Suite 411 Keithville, IN 65180</t>
  </si>
  <si>
    <t>371-310-9936x2247</t>
  </si>
  <si>
    <t>Stephanie Reyes</t>
  </si>
  <si>
    <t>Mr. Ryan Green Jr.</t>
  </si>
  <si>
    <t>0544 Cole Estates Gonzalezland, KS 63604</t>
  </si>
  <si>
    <t>327.650.2301</t>
  </si>
  <si>
    <t>Virginia Garcia</t>
  </si>
  <si>
    <t>14969 Erin Pass Apt. 997 South Charlesmouth, IA 30867</t>
  </si>
  <si>
    <t>(427)116-7088x353</t>
  </si>
  <si>
    <t>George Mahoney</t>
  </si>
  <si>
    <t>Christopher Barber</t>
  </si>
  <si>
    <t>09809 Nicole Wells Kimberlymouth, KS 87420</t>
  </si>
  <si>
    <t>001-116-525-5002x97749</t>
  </si>
  <si>
    <t>Lisa Johnson</t>
  </si>
  <si>
    <t>Erica Mosley</t>
  </si>
  <si>
    <t>5757 Winters Island Suite 850 Blackburnmouth, AZ 92877</t>
  </si>
  <si>
    <t>241.411.2149x951</t>
  </si>
  <si>
    <t>John Perry</t>
  </si>
  <si>
    <t>Adam Sims</t>
  </si>
  <si>
    <t>85328 Hogan Loaf East Nicolehaven, IL 43719</t>
  </si>
  <si>
    <t>454-337-2103x31634</t>
  </si>
  <si>
    <t>Joshua Russo</t>
  </si>
  <si>
    <t>6446.400000000001</t>
  </si>
  <si>
    <t>Heather Lopez</t>
  </si>
  <si>
    <t>007 Gibson Park Apt. 301 East Leonard, FL 91127</t>
  </si>
  <si>
    <t>001-514-165-0032x8582</t>
  </si>
  <si>
    <t>Shawn Malone</t>
  </si>
  <si>
    <t>2377.2000000000003</t>
  </si>
  <si>
    <t>Angel Gonzales</t>
  </si>
  <si>
    <t>7920 Vargas Fork Apt. 522 North Melanie, DC 18274</t>
  </si>
  <si>
    <t>+1-999-352-2389x4990</t>
  </si>
  <si>
    <t>Lori Saunders</t>
  </si>
  <si>
    <t>Terri Edwards</t>
  </si>
  <si>
    <t>3678 Loretta Trail Suite 643 Albertburgh, MT 00516</t>
  </si>
  <si>
    <t>(195)496-3661</t>
  </si>
  <si>
    <t>Helen Roy</t>
  </si>
  <si>
    <t>37694 Collier Gardens Lake Jacob, FL 24575</t>
  </si>
  <si>
    <t>Lindsey Roy</t>
  </si>
  <si>
    <t>1309.6000000000001</t>
  </si>
  <si>
    <t>Mr. Brian Murphy</t>
  </si>
  <si>
    <t>PSC 5100, Box 7223 APO AP 86940</t>
  </si>
  <si>
    <t>765-502-9797x87637</t>
  </si>
  <si>
    <t>Stephanie Deleon</t>
  </si>
  <si>
    <t>Leslie Hoffman</t>
  </si>
  <si>
    <t>539 Atkins Plain Romeroburgh, VA 92226</t>
  </si>
  <si>
    <t>+1-643-779-7753x436</t>
  </si>
  <si>
    <t>Nicholas Mills</t>
  </si>
  <si>
    <t>Matthew Kim</t>
  </si>
  <si>
    <t>666 Cynthia Shoals Weaverport, TN 09008</t>
  </si>
  <si>
    <t>(173)712-9438x719</t>
  </si>
  <si>
    <t>Karen Blankenship</t>
  </si>
  <si>
    <t>1929 Villarreal Mall West Michaelborough, VA 52416</t>
  </si>
  <si>
    <t>880-466-1580</t>
  </si>
  <si>
    <t>William Singh</t>
  </si>
  <si>
    <t>Amber Davis</t>
  </si>
  <si>
    <t>9626 Aaron Islands Lake Nicholas, OK 14069</t>
  </si>
  <si>
    <t>+1-266-830-1141x7544</t>
  </si>
  <si>
    <t>Tamara Crane</t>
  </si>
  <si>
    <t>Mia Peterson</t>
  </si>
  <si>
    <t>Unit 8423 Box 3911 DPO AA 31397</t>
  </si>
  <si>
    <t>+1-065-286-3342x66376</t>
  </si>
  <si>
    <t>Jessica Rowland</t>
  </si>
  <si>
    <t>Lori Trevino</t>
  </si>
  <si>
    <t>37190 Gregory Ways Codyberg, ID 86662</t>
  </si>
  <si>
    <t>804-813-7797x82185</t>
  </si>
  <si>
    <t>Jessica Evans</t>
  </si>
  <si>
    <t>Raymond Griffin</t>
  </si>
  <si>
    <t>5361 Luke Trail Stephenfort, AR 66495</t>
  </si>
  <si>
    <t>001-941-897-6637x2141</t>
  </si>
  <si>
    <t>Christina Moreno</t>
  </si>
  <si>
    <t>871 Thompson Parkways Gabriellashire, KS 72115</t>
  </si>
  <si>
    <t>001-831-002-8860</t>
  </si>
  <si>
    <t>Kevin Dixon</t>
  </si>
  <si>
    <t>8102.400000000001</t>
  </si>
  <si>
    <t>David Adams</t>
  </si>
  <si>
    <t>691 Fernandez Isle South Caitlinborough, AZ 33880</t>
  </si>
  <si>
    <t>Louis Nelson</t>
  </si>
  <si>
    <t>Nicolas Ford</t>
  </si>
  <si>
    <t>291 Taylor Underpass Youngchester, MS 56997</t>
  </si>
  <si>
    <t>001-219-070-6156x28980</t>
  </si>
  <si>
    <t>Andrew Patel</t>
  </si>
  <si>
    <t>Jason Simpson</t>
  </si>
  <si>
    <t>186 Mcguire Shores Suite 631 Christyport, MO 94991</t>
  </si>
  <si>
    <t>026-111-5207</t>
  </si>
  <si>
    <t>Christopher Berger</t>
  </si>
  <si>
    <t>Casey Johnson</t>
  </si>
  <si>
    <t>5909 Raymond Manor South Donaldstad, TX 85543</t>
  </si>
  <si>
    <t>(950)418-2103x95595</t>
  </si>
  <si>
    <t>David Carlson</t>
  </si>
  <si>
    <t>7872 Marshall Points East Brittanyside, NM 75309</t>
  </si>
  <si>
    <t>+1-169-996-5440x786</t>
  </si>
  <si>
    <t>2239.2000000000003</t>
  </si>
  <si>
    <t>Lori Hunt</t>
  </si>
  <si>
    <t>1842 Thomas Motorway Apt. 766 Elizabethborough, IL 42468</t>
  </si>
  <si>
    <t>902.581.1429x09460</t>
  </si>
  <si>
    <t>Darren Robinson</t>
  </si>
  <si>
    <t>James Martin</t>
  </si>
  <si>
    <t>06402 Gibbs Plaza Apt. 428 Suttonland, IN 04895</t>
  </si>
  <si>
    <t>933.954.3853</t>
  </si>
  <si>
    <t>Laurie Taylor</t>
  </si>
  <si>
    <t>Jeffrey Chavez</t>
  </si>
  <si>
    <t>7533 Nelson Glen Apt. 879 Emilytown, ME 11991</t>
  </si>
  <si>
    <t>001-759-349-9442x506</t>
  </si>
  <si>
    <t>Emma Daniel</t>
  </si>
  <si>
    <t>Timothy Miller</t>
  </si>
  <si>
    <t>8731 Sparks Gardens West Jared, OH 52160</t>
  </si>
  <si>
    <t>092-013-2620</t>
  </si>
  <si>
    <t>Lisa Wallace</t>
  </si>
  <si>
    <t>Nathan Stout</t>
  </si>
  <si>
    <t>4798 Jacqueline Lodge Suite 726 Barnesfort, TX 95003</t>
  </si>
  <si>
    <t>+1-085-297-7233x496</t>
  </si>
  <si>
    <t>Anthony Nelson</t>
  </si>
  <si>
    <t>Ian Frost</t>
  </si>
  <si>
    <t>9765 Whitney Estate Suite 079 Campbellfurt, NE 48623</t>
  </si>
  <si>
    <t>985.957.0639x7652</t>
  </si>
  <si>
    <t>Jaime Hensley</t>
  </si>
  <si>
    <t>Carlos Glenn</t>
  </si>
  <si>
    <t>1906 Jessica Meadow North Jenniferton, NM 19900</t>
  </si>
  <si>
    <t>001-393-174-0851x80277</t>
  </si>
  <si>
    <t>Christian Reese</t>
  </si>
  <si>
    <t>9010 Sarah Lakes Suite 672 Daniellemouth, GA 60880</t>
  </si>
  <si>
    <t>Wesley Larson</t>
  </si>
  <si>
    <t>Jessica Brown</t>
  </si>
  <si>
    <t>042 Brenda Lane Johnsonshire, UT 91739</t>
  </si>
  <si>
    <t>Frank Koch</t>
  </si>
  <si>
    <t>Jessica Proctor</t>
  </si>
  <si>
    <t>992 David Hollow Suite 370 Robbinsstad, SC 95970</t>
  </si>
  <si>
    <t>755.528.0171x993</t>
  </si>
  <si>
    <t>Theresa Martinez</t>
  </si>
  <si>
    <t>880 Bell Spur Apt. 238 Jordanbury, MD 90300</t>
  </si>
  <si>
    <t>(907)080-4799</t>
  </si>
  <si>
    <t>Tammy Lewis</t>
  </si>
  <si>
    <t>Carolyn Lopez</t>
  </si>
  <si>
    <t>PSC 7634, Box 2380 APO AP 74001</t>
  </si>
  <si>
    <t>089.384.5842</t>
  </si>
  <si>
    <t>Stephanie Williams</t>
  </si>
  <si>
    <t>1793.6000000000001</t>
  </si>
  <si>
    <t>Wendy Brown</t>
  </si>
  <si>
    <t>6047 Nathan Mountains Apt. 221 Fowlertown, MO 63300</t>
  </si>
  <si>
    <t>001-740-263-0298x882</t>
  </si>
  <si>
    <t>Nathan Warren</t>
  </si>
  <si>
    <t>Tina Whitney</t>
  </si>
  <si>
    <t>Unit 7850 Box 7872 DPO AE 81871</t>
  </si>
  <si>
    <t>001-698-194-5318x106</t>
  </si>
  <si>
    <t>Daniel White</t>
  </si>
  <si>
    <t>Samuel Gomez</t>
  </si>
  <si>
    <t>984 Cook Rest Apt. 742 Meganshire, MT 78994</t>
  </si>
  <si>
    <t>770.222.6220x61374</t>
  </si>
  <si>
    <t>Breanna Morris</t>
  </si>
  <si>
    <t>1119.6000000000001</t>
  </si>
  <si>
    <t>Tiffany Hall</t>
  </si>
  <si>
    <t>0012 Robinson Terrace North Shelley, WA 44022</t>
  </si>
  <si>
    <t>John Young</t>
  </si>
  <si>
    <t>Misty Cook</t>
  </si>
  <si>
    <t>2464 Daniels Cliffs New Veronica, OK 79907</t>
  </si>
  <si>
    <t>(403)211-5021</t>
  </si>
  <si>
    <t>Breanna Yoder</t>
  </si>
  <si>
    <t>1615.6000000000001</t>
  </si>
  <si>
    <t>Emily Wilson</t>
  </si>
  <si>
    <t>651 Young Lock Lake Rebekah, WV 73869</t>
  </si>
  <si>
    <t>001-642-195-5857</t>
  </si>
  <si>
    <t>Matthew Bernard</t>
  </si>
  <si>
    <t>8845 David Stravenue Kimberlyville, MD 04198</t>
  </si>
  <si>
    <t>+1-156-122-6007x08043</t>
  </si>
  <si>
    <t>Meghan Pollard</t>
  </si>
  <si>
    <t>Phillip Howard</t>
  </si>
  <si>
    <t>USS Berg FPO AE 97714</t>
  </si>
  <si>
    <t>263-737-3829</t>
  </si>
  <si>
    <t>Greg Pacheco</t>
  </si>
  <si>
    <t>90973 Brandi Island South Stephanie, RI 90722</t>
  </si>
  <si>
    <t>(337)420-0485</t>
  </si>
  <si>
    <t>Julia Wilkinson</t>
  </si>
  <si>
    <t>6995.200000000001</t>
  </si>
  <si>
    <t>Dwayne Werner</t>
  </si>
  <si>
    <t>129 Lisa Harbors Apt. 399 Charlesside, MD 58129</t>
  </si>
  <si>
    <t>258.330.3738x48435</t>
  </si>
  <si>
    <t>Mr. Jason Patterson</t>
  </si>
  <si>
    <t>Debra Ferguson</t>
  </si>
  <si>
    <t>6356 Williams Expressway Apt. 853 Popeview, GA 41952</t>
  </si>
  <si>
    <t>729.323.3536x90855</t>
  </si>
  <si>
    <t>Richard Hunter</t>
  </si>
  <si>
    <t>Lori Bullock</t>
  </si>
  <si>
    <t>9723 Kayla Roads Lake Michelle, MD 39912</t>
  </si>
  <si>
    <t>426-888-7181</t>
  </si>
  <si>
    <t>Mitchell Parrish</t>
  </si>
  <si>
    <t>Janice Short</t>
  </si>
  <si>
    <t>7104 Velez Alley Suite 213 South Mary, MS 94309</t>
  </si>
  <si>
    <t>924.030.7746</t>
  </si>
  <si>
    <t>Taylor Watson</t>
  </si>
  <si>
    <t>897 Haynes Knoll Suite 358 West Daniel, DC 83722</t>
  </si>
  <si>
    <t>(416)239-5663x0546</t>
  </si>
  <si>
    <t>Abigail Mccarty</t>
  </si>
  <si>
    <t>Eduardo Powell</t>
  </si>
  <si>
    <t>1154 Crystal Summit Apt. 168 Brookefurt, DC 25745</t>
  </si>
  <si>
    <t>680-434-9315x2525</t>
  </si>
  <si>
    <t>Veronica Gonzalez</t>
  </si>
  <si>
    <t>09726 Allen Village Port Brittany, NE 13470</t>
  </si>
  <si>
    <t>(545)957-8581x97985</t>
  </si>
  <si>
    <t>William Mitchell</t>
  </si>
  <si>
    <t>Amber Greene</t>
  </si>
  <si>
    <t>0104 Holden Divide Apt. 194 Aguilarmouth, CO 05311</t>
  </si>
  <si>
    <t>(693)905-3420x24688</t>
  </si>
  <si>
    <t>Frances Gross</t>
  </si>
  <si>
    <t>Charles Mcfarland</t>
  </si>
  <si>
    <t>54345 Marquez Common Owensmouth, NV 04727</t>
  </si>
  <si>
    <t>108.084.9305x5311</t>
  </si>
  <si>
    <t>Madison Anderson</t>
  </si>
  <si>
    <t>1139.6000000000001</t>
  </si>
  <si>
    <t>Anne Pope</t>
  </si>
  <si>
    <t>89675 Gray Stream Prattton, NC 56585</t>
  </si>
  <si>
    <t>004-735-9732</t>
  </si>
  <si>
    <t>Henry Thomas</t>
  </si>
  <si>
    <t>7445.200000000001</t>
  </si>
  <si>
    <t>Brent Payne</t>
  </si>
  <si>
    <t>59622 Joseph Crest East Darrellton, WI 48503</t>
  </si>
  <si>
    <t>866.218.6900x791</t>
  </si>
  <si>
    <t>Jose Bray</t>
  </si>
  <si>
    <t>Amanda Bartlett</t>
  </si>
  <si>
    <t>9950 Shaw Turnpike Suite 653 Joshualand, LA 72075</t>
  </si>
  <si>
    <t>(824)373-4560</t>
  </si>
  <si>
    <t>Ariana Chapman</t>
  </si>
  <si>
    <t>Jose Abbott</t>
  </si>
  <si>
    <t>773 Alvarez Extension Mirandaland, MD 21753</t>
  </si>
  <si>
    <t>001-575-443-0049</t>
  </si>
  <si>
    <t>Rhonda Jones PhD</t>
  </si>
  <si>
    <t>34315 Lawrence Highway Apt. 980 Lake Marilyn, WI 19002</t>
  </si>
  <si>
    <t>711.080.8342</t>
  </si>
  <si>
    <t>Jocelyn Kennedy</t>
  </si>
  <si>
    <t>Jeremy Page</t>
  </si>
  <si>
    <t>USNS Boyd FPO AA 62832</t>
  </si>
  <si>
    <t>+1-640-872-7583x692</t>
  </si>
  <si>
    <t>Michelle Spence</t>
  </si>
  <si>
    <t>67222 Monroe Green West Neil, AK 95164</t>
  </si>
  <si>
    <t>503.136.0853x023</t>
  </si>
  <si>
    <t>Marc Miller</t>
  </si>
  <si>
    <t>Chelsea Thomas</t>
  </si>
  <si>
    <t>2255 Gonzales Expressway Destinyside, VA 47840</t>
  </si>
  <si>
    <t>103-034-5464x48779</t>
  </si>
  <si>
    <t>Jeanne Bennett</t>
  </si>
  <si>
    <t>Dana Meyer</t>
  </si>
  <si>
    <t>79527 Brennan Ranch Suite 685 Wolfmouth, UT 29496</t>
  </si>
  <si>
    <t>978.014.7806x11064</t>
  </si>
  <si>
    <t>Joshua Lee</t>
  </si>
  <si>
    <t>Tracy Rodriguez</t>
  </si>
  <si>
    <t>57260 Matthew Freeway Suite 032 Garciahaven, OK 42883</t>
  </si>
  <si>
    <t>(860)229-1380x484</t>
  </si>
  <si>
    <t>Katherine Patterson</t>
  </si>
  <si>
    <t>1186 Danielle Lights New Saraborough, VA 56612</t>
  </si>
  <si>
    <t>+1-161-233-5718x240</t>
  </si>
  <si>
    <t>Jennifer Richmond</t>
  </si>
  <si>
    <t>Michael Rivera</t>
  </si>
  <si>
    <t>09669 Janet Route Apt. 574 East Melissa, MS 35600</t>
  </si>
  <si>
    <t>+1-833-445-3657x5186</t>
  </si>
  <si>
    <t>John Melton</t>
  </si>
  <si>
    <t>Leonard Rodriguez</t>
  </si>
  <si>
    <t>197 Wade Ridge Apt. 076 South Robertfurt, SD 98932</t>
  </si>
  <si>
    <t>538-167-0504</t>
  </si>
  <si>
    <t>Matthew Campbell</t>
  </si>
  <si>
    <t>68403 Ana Cove Frankbury, MI 99185</t>
  </si>
  <si>
    <t>(473)251-9316x31906</t>
  </si>
  <si>
    <t>Tanya Freeman</t>
  </si>
  <si>
    <t>7988.400000000001</t>
  </si>
  <si>
    <t>Kristina Wilson</t>
  </si>
  <si>
    <t>525 Taylor Shoal Carterfurt, SC 97952</t>
  </si>
  <si>
    <t>322-797-1499x3905</t>
  </si>
  <si>
    <t>Bryce Pena</t>
  </si>
  <si>
    <t>Sarah Hernandez</t>
  </si>
  <si>
    <t>4734 Robert Causeway Apt. 297 Rosariofort, WY 59595</t>
  </si>
  <si>
    <t>772-493-4092</t>
  </si>
  <si>
    <t>Paul Davenport</t>
  </si>
  <si>
    <t>Daniel Evans DDS</t>
  </si>
  <si>
    <t>528 Williams Turnpike Tammyview, TX 24660</t>
  </si>
  <si>
    <t>(090)806-2053x05069</t>
  </si>
  <si>
    <t>Philip Willis</t>
  </si>
  <si>
    <t>Mitchell Monroe</t>
  </si>
  <si>
    <t>Unit 5346 Box 8806 DPO AP 23191</t>
  </si>
  <si>
    <t>964-284-8722</t>
  </si>
  <si>
    <t>Kimberly Massey</t>
  </si>
  <si>
    <t>Philip Cook</t>
  </si>
  <si>
    <t>294 Chase Wells Wilsonchester, PA 93422</t>
  </si>
  <si>
    <t>(424)475-0816x0112</t>
  </si>
  <si>
    <t>Jacob Taylor</t>
  </si>
  <si>
    <t>Sara Perez</t>
  </si>
  <si>
    <t>721 Morgan Extensions Suite 196 Lake Henryborough, AK 09013</t>
  </si>
  <si>
    <t>064-053-5782</t>
  </si>
  <si>
    <t>Kathleen Clark</t>
  </si>
  <si>
    <t>Jesse Garcia</t>
  </si>
  <si>
    <t>0494 Jessica Dale Suite 859 South Willie, MS 43600</t>
  </si>
  <si>
    <t>956-227-4442x1416</t>
  </si>
  <si>
    <t>Jeremiah Randall</t>
  </si>
  <si>
    <t>Monique Davis</t>
  </si>
  <si>
    <t>7955 Rangel Plaza West Richard, WI 12221</t>
  </si>
  <si>
    <t>+1-496-078-8094x7343</t>
  </si>
  <si>
    <t>Angela Bean</t>
  </si>
  <si>
    <t>5037 Haynes Viaduct Suite 368 Sethland, IA 40535</t>
  </si>
  <si>
    <t>010.158.2558x1162</t>
  </si>
  <si>
    <t>8923 Colin Locks Patriciaville, MS 71752</t>
  </si>
  <si>
    <t>986.495.8818x3572</t>
  </si>
  <si>
    <t>Danielle Martinez</t>
  </si>
  <si>
    <t>Megan Sampson</t>
  </si>
  <si>
    <t>36456 Meyers Manor Angelabury, KS 08053</t>
  </si>
  <si>
    <t>321.488.1510x56866</t>
  </si>
  <si>
    <t>Hannah Green</t>
  </si>
  <si>
    <t>Jason Singh</t>
  </si>
  <si>
    <t>72004 Pamela Mall Apt. 238 Chambershaven, MN 18421</t>
  </si>
  <si>
    <t>5390.400000000001</t>
  </si>
  <si>
    <t>Kayla Harris</t>
  </si>
  <si>
    <t>1974 Barrera Walks Hunterburgh, CO 89824</t>
  </si>
  <si>
    <t>735-927-6974x38681</t>
  </si>
  <si>
    <t>Kenneth Ford</t>
  </si>
  <si>
    <t>Susan Dyer</t>
  </si>
  <si>
    <t>Unit 8489 Box 1776 DPO AA 06381</t>
  </si>
  <si>
    <t>Derek Smith</t>
  </si>
  <si>
    <t>Jeff Wade MD</t>
  </si>
  <si>
    <t>418 Green Greens South Joshua, WA 34991</t>
  </si>
  <si>
    <t>043-472-2820x261</t>
  </si>
  <si>
    <t>Abigail Brown</t>
  </si>
  <si>
    <t>Melissa Leon</t>
  </si>
  <si>
    <t>534 Anna Spur Kathryntown, RI 80660</t>
  </si>
  <si>
    <t>681.372.6956x3279</t>
  </si>
  <si>
    <t>Anthony Douglas</t>
  </si>
  <si>
    <t>3555.2000000000003</t>
  </si>
  <si>
    <t>38492 Miranda Club Suite 355 Stacyborough, MN 65977</t>
  </si>
  <si>
    <t>050.643.0257x65017</t>
  </si>
  <si>
    <t>Mr. Jonathan Hunt</t>
  </si>
  <si>
    <t>Tyler Patrick</t>
  </si>
  <si>
    <t>44371 Baxter Stream Suite 501 Shelleyburgh, SC 74110</t>
  </si>
  <si>
    <t>074.485.6924</t>
  </si>
  <si>
    <t>Sharon Larsen</t>
  </si>
  <si>
    <t>91871 Perry Hills Apt. 754 South Megan, CA 80024</t>
  </si>
  <si>
    <t>816-823-1959x1450</t>
  </si>
  <si>
    <t>Ronald Barrera</t>
  </si>
  <si>
    <t>Michael Hammond</t>
  </si>
  <si>
    <t>1280 Marissa Burgs Floresberg, ND 68011</t>
  </si>
  <si>
    <t>+1-376-622-0226x211</t>
  </si>
  <si>
    <t>Alyssa Benjamin</t>
  </si>
  <si>
    <t>3753.6000000000004</t>
  </si>
  <si>
    <t>Michelle York</t>
  </si>
  <si>
    <t>8316 Kimberly Motorway Rodriguezstad, IA 77015</t>
  </si>
  <si>
    <t>748.218.9087x45698</t>
  </si>
  <si>
    <t>Antonio Hicks</t>
  </si>
  <si>
    <t>Amy West</t>
  </si>
  <si>
    <t>74688 Patton Way New Deannaville, OH 85754</t>
  </si>
  <si>
    <t>+1-679-571-5673x657</t>
  </si>
  <si>
    <t>Brooke Levine</t>
  </si>
  <si>
    <t>Danielle Hughes</t>
  </si>
  <si>
    <t>21805 Tracy Locks Suite 968 Leonardshire, MT 81116</t>
  </si>
  <si>
    <t>Lisa Lane</t>
  </si>
  <si>
    <t>Paula Morris</t>
  </si>
  <si>
    <t>339 Murray Manors Suite 984 Robertsberg, WV 45713</t>
  </si>
  <si>
    <t>(195)073-5336x1096</t>
  </si>
  <si>
    <t>Roberta Blevins</t>
  </si>
  <si>
    <t>William Mays</t>
  </si>
  <si>
    <t>5603 Craig Walk Suite 055 Lanetown, DC 69541</t>
  </si>
  <si>
    <t>001-909-128-3359</t>
  </si>
  <si>
    <t>5763.200000000001</t>
  </si>
  <si>
    <t>Linda Gallagher</t>
  </si>
  <si>
    <t>PSC 7296, Box 5716 APO AP 34716</t>
  </si>
  <si>
    <t>001-398-326-6393x6768</t>
  </si>
  <si>
    <t>Katherine Rose</t>
  </si>
  <si>
    <t>914.8000000000001</t>
  </si>
  <si>
    <t>Ashley Jacobs</t>
  </si>
  <si>
    <t>764 David Crossroad Lake Tara, NM 64028</t>
  </si>
  <si>
    <t>001-733-903-4016x53165</t>
  </si>
  <si>
    <t>Dylan Collins</t>
  </si>
  <si>
    <t>Steven Romero</t>
  </si>
  <si>
    <t>060 Acosta Branch West Emilyport, NM 04074</t>
  </si>
  <si>
    <t>(400)832-6571x71317</t>
  </si>
  <si>
    <t>3163.2000000000003</t>
  </si>
  <si>
    <t>Jamie Stephens</t>
  </si>
  <si>
    <t>6649 Allen Fort Apt. 801 North Lorishire, VA 25390</t>
  </si>
  <si>
    <t>926-345-1046</t>
  </si>
  <si>
    <t>Lisa Shields</t>
  </si>
  <si>
    <t>4894.400000000001</t>
  </si>
  <si>
    <t>Billy Evans</t>
  </si>
  <si>
    <t>7393 Black Highway South Ashley, SD 89893</t>
  </si>
  <si>
    <t>974.216.7412</t>
  </si>
  <si>
    <t>Amanda Lambert</t>
  </si>
  <si>
    <t>Ashley Taylor</t>
  </si>
  <si>
    <t>83581 Walters Via Suite 394 Port Jessicaburgh, IA 54863</t>
  </si>
  <si>
    <t>001-723-513-0521</t>
  </si>
  <si>
    <t>Brent Reyes</t>
  </si>
  <si>
    <t>811 Garcia Dam Apt. 154 East Deanna, CO 89558</t>
  </si>
  <si>
    <t>001-575-808-7795x31136</t>
  </si>
  <si>
    <t>Jason Perez</t>
  </si>
  <si>
    <t>8223 Obrien Road Suite 878 South Rachel, NE 99610</t>
  </si>
  <si>
    <t>258-494-2551</t>
  </si>
  <si>
    <t>6644.400000000001</t>
  </si>
  <si>
    <t>Morgan Carney</t>
  </si>
  <si>
    <t>48270 Gould Plaza Apt. 200 Jeannehaven, WI 62079</t>
  </si>
  <si>
    <t>+1-002-579-3092x02916</t>
  </si>
  <si>
    <t>Anne Park</t>
  </si>
  <si>
    <t>380 Flores Lodge Apt. 968 Colemantown, MI 10118</t>
  </si>
  <si>
    <t>384.159.9795x93427</t>
  </si>
  <si>
    <t>Michael Adkins</t>
  </si>
  <si>
    <t>Linda Nunez</t>
  </si>
  <si>
    <t>65220 Griffin Oval Suite 384 West Michaelmouth, UT 31236</t>
  </si>
  <si>
    <t>001-817-974-9466x135</t>
  </si>
  <si>
    <t>Mr. John Smith DDS</t>
  </si>
  <si>
    <t>Dr. Michelle Griffin</t>
  </si>
  <si>
    <t>61722 Torres Mission Royview, KS 96771</t>
  </si>
  <si>
    <t>349.785.8660x3851</t>
  </si>
  <si>
    <t>Johnny Hayes</t>
  </si>
  <si>
    <t>Thomas Thompson</t>
  </si>
  <si>
    <t>66967 Lisa Camp Suite 846 Christopherview, OK 31973</t>
  </si>
  <si>
    <t>Frank Jimenez</t>
  </si>
  <si>
    <t>3705.6000000000004</t>
  </si>
  <si>
    <t>Taylor Matthews</t>
  </si>
  <si>
    <t>155 Kramer Vista Apt. 954 New Vanessaberg, NH 80326</t>
  </si>
  <si>
    <t>+1-273-664-8653x962</t>
  </si>
  <si>
    <t>Danielle Clark</t>
  </si>
  <si>
    <t>Kevin Macias</t>
  </si>
  <si>
    <t>0121 Glenn Fords North Jesse, TX 54866</t>
  </si>
  <si>
    <t>David Dickson</t>
  </si>
  <si>
    <t>265 John Bypass Krystalville, MO 40690</t>
  </si>
  <si>
    <t>001-386-109-6763x29373</t>
  </si>
  <si>
    <t>Donald Reed</t>
  </si>
  <si>
    <t>1565.6000000000001</t>
  </si>
  <si>
    <t>Robert Maddox</t>
  </si>
  <si>
    <t>120 Karen Pines East Mariaton, ID 24546</t>
  </si>
  <si>
    <t>230-658-0347x9591</t>
  </si>
  <si>
    <t>Kevin Stephens</t>
  </si>
  <si>
    <t>Melissa Nguyen</t>
  </si>
  <si>
    <t>917 Taylor Mountain Chandlerland, MO 22017</t>
  </si>
  <si>
    <t>468-553-2292x06090</t>
  </si>
  <si>
    <t>9294 Ortiz Run Johnfort, NV 86941</t>
  </si>
  <si>
    <t>001-019-138-1040</t>
  </si>
  <si>
    <t>James Berry</t>
  </si>
  <si>
    <t>Mark Bruce</t>
  </si>
  <si>
    <t>78975 Regina Mews Apt. 463 Flynnfort, KY 07904</t>
  </si>
  <si>
    <t>292-734-7936</t>
  </si>
  <si>
    <t>Jamie Morrison</t>
  </si>
  <si>
    <t>Natalie Riley</t>
  </si>
  <si>
    <t>5006 Walton Trail Suite 318 Kellyton, MS 25042</t>
  </si>
  <si>
    <t>+1-007-885-1265x4268</t>
  </si>
  <si>
    <t>Rachel Sanders</t>
  </si>
  <si>
    <t>Donald Leon</t>
  </si>
  <si>
    <t>734 Payne Hollow Suite 575 North Antonio, IA 80222</t>
  </si>
  <si>
    <t>(043)741-3969x7912</t>
  </si>
  <si>
    <t>Amanda Soto</t>
  </si>
  <si>
    <t>0252 Sophia Drives Suite 115 New Michael, DE 24658</t>
  </si>
  <si>
    <t>001-501-334-1592x351</t>
  </si>
  <si>
    <t>Joseph Wright</t>
  </si>
  <si>
    <t>Jennifer Chavez</t>
  </si>
  <si>
    <t>37788 Edwards Meadows Delgadomouth, AK 10954</t>
  </si>
  <si>
    <t>541-543-6202</t>
  </si>
  <si>
    <t>Kim Casey</t>
  </si>
  <si>
    <t>Tyler Jones</t>
  </si>
  <si>
    <t>96971 Allen Brook Buckleyside, NY 63975</t>
  </si>
  <si>
    <t>484.423.7374x717</t>
  </si>
  <si>
    <t>Gerald Miller</t>
  </si>
  <si>
    <t>Ryan Cisneros</t>
  </si>
  <si>
    <t>181 Kristopher Mills Suite 636 Port Sarahport, KS 97326</t>
  </si>
  <si>
    <t>+1-513-671-8777x598</t>
  </si>
  <si>
    <t>Derek Harrington</t>
  </si>
  <si>
    <t>Darryl Gordon</t>
  </si>
  <si>
    <t>8580 Adrienne Glens Port Peter, IL 48938</t>
  </si>
  <si>
    <t>0376269830</t>
  </si>
  <si>
    <t>Lisa White</t>
  </si>
  <si>
    <t>Jaclyn Ayala</t>
  </si>
  <si>
    <t>3692 Allison Forges Apt. 975 Kevinfort, MT 08825</t>
  </si>
  <si>
    <t>001-997-279-5203</t>
  </si>
  <si>
    <t>Virginia Carter</t>
  </si>
  <si>
    <t>Briana Cross DDS</t>
  </si>
  <si>
    <t>362 Noble Pine Apt. 367 Lloydland, WA 42073</t>
  </si>
  <si>
    <t>(099)070-9000x3969</t>
  </si>
  <si>
    <t>Alicia Hayes</t>
  </si>
  <si>
    <t>Matthew Larson</t>
  </si>
  <si>
    <t>617 Kelley Radial Suite 116 East Matthewside, OR 31349</t>
  </si>
  <si>
    <t>001-745-976-3456x55707</t>
  </si>
  <si>
    <t>Lindsey Stevens</t>
  </si>
  <si>
    <t>Beth Simmons</t>
  </si>
  <si>
    <t>44716 Jason View South Codyport, SC 34691</t>
  </si>
  <si>
    <t>001-555-459-3643x87921</t>
  </si>
  <si>
    <t>Nicole Mason</t>
  </si>
  <si>
    <t>Ashley Atkins</t>
  </si>
  <si>
    <t>437 John Brooks Apt. 971 West Anthony, IA 83841</t>
  </si>
  <si>
    <t>222-697-3911x26433</t>
  </si>
  <si>
    <t>Travis Rocha</t>
  </si>
  <si>
    <t>Curtis Walton</t>
  </si>
  <si>
    <t>3126 Snyder Manors Barkertown, VA 54128</t>
  </si>
  <si>
    <t>995-517-0954x818</t>
  </si>
  <si>
    <t>Brenda Riley</t>
  </si>
  <si>
    <t>Perry Martinez</t>
  </si>
  <si>
    <t>0166 Ann Trafficway Riosborough, NJ 17263</t>
  </si>
  <si>
    <t>001-916-920-5517x675</t>
  </si>
  <si>
    <t>Patricia Escobar</t>
  </si>
  <si>
    <t>Sherri Rollins</t>
  </si>
  <si>
    <t>045 Alison Mountain Apt. 549 Thompsonmouth, UT 73066</t>
  </si>
  <si>
    <t>141.369.3382x53721</t>
  </si>
  <si>
    <t>Michael Watts</t>
  </si>
  <si>
    <t>Leonard Douglas</t>
  </si>
  <si>
    <t>7133 Joseph Dam Lake Pamelafurt, NE 16979</t>
  </si>
  <si>
    <t>511.204.3326</t>
  </si>
  <si>
    <t>Randall Harris</t>
  </si>
  <si>
    <t>2655 Wagner Lane Smithbury, UT 30069</t>
  </si>
  <si>
    <t>(879)546-1998x76479</t>
  </si>
  <si>
    <t>Amy Fisher</t>
  </si>
  <si>
    <t>John Hurst</t>
  </si>
  <si>
    <t>852 Robinson Heights Suite 100 Campbellstad, NC 62257</t>
  </si>
  <si>
    <t>221-906-9732</t>
  </si>
  <si>
    <t>2391.2000000000003</t>
  </si>
  <si>
    <t>905 Timothy Fords Suite 909 Cristianshire, OR 38787</t>
  </si>
  <si>
    <t>(244)196-5335x07846</t>
  </si>
  <si>
    <t>Troy Gill</t>
  </si>
  <si>
    <t>Don Allen</t>
  </si>
  <si>
    <t>99440 Payne Rue Suite 423 Edwardsborough, TX 38499</t>
  </si>
  <si>
    <t>001-046-453-6698x814</t>
  </si>
  <si>
    <t>Amy Reed</t>
  </si>
  <si>
    <t>Joshua Simpson</t>
  </si>
  <si>
    <t>1939 Nicole Run South Robert, NJ 91009</t>
  </si>
  <si>
    <t>(921)282-0272x9480</t>
  </si>
  <si>
    <t>Warren Martinez</t>
  </si>
  <si>
    <t>Angela Shields</t>
  </si>
  <si>
    <t>72334 Joseph Oval North Tammy, NC 36950</t>
  </si>
  <si>
    <t>Chad Fisher</t>
  </si>
  <si>
    <t>696 Mitchell Mount East Stephaniechester, NE 07327</t>
  </si>
  <si>
    <t>0880357020</t>
  </si>
  <si>
    <t>1071.6000000000001</t>
  </si>
  <si>
    <t>Tiffany Jenkins</t>
  </si>
  <si>
    <t>8749 Brian Circle South Rachel, AL 45051</t>
  </si>
  <si>
    <t>787-850-3316x9054</t>
  </si>
  <si>
    <t>Alisha Thompson</t>
  </si>
  <si>
    <t>7176.400000000001</t>
  </si>
  <si>
    <t>801 Harris Pines Suite 668 Heathstad, AZ 84338</t>
  </si>
  <si>
    <t>(301)542-7207</t>
  </si>
  <si>
    <t>Gregory Ortiz</t>
  </si>
  <si>
    <t>Andrea Hodges</t>
  </si>
  <si>
    <t>1148 Barnes Wells Johntown, MA 00878</t>
  </si>
  <si>
    <t>617.494.7197</t>
  </si>
  <si>
    <t>Hunter Jordan DDS</t>
  </si>
  <si>
    <t>7587.200000000001</t>
  </si>
  <si>
    <t>Mark Booth</t>
  </si>
  <si>
    <t>81478 Bradley Summit Alexanderland, NM 42741</t>
  </si>
  <si>
    <t>(034)619-6471x104</t>
  </si>
  <si>
    <t>Nathan Sanchez</t>
  </si>
  <si>
    <t>Jennifer Beasley</t>
  </si>
  <si>
    <t>25008 Wong Lodge Suite 261 East Benjaminton, KY 28756</t>
  </si>
  <si>
    <t>001-625-998-8077</t>
  </si>
  <si>
    <t>Christian Owens</t>
  </si>
  <si>
    <t>David Morgan</t>
  </si>
  <si>
    <t>66527 Wright Camp East Monicahaven, IA 37395</t>
  </si>
  <si>
    <t>301.408.6699</t>
  </si>
  <si>
    <t>054 Galloway Burgs Apt. 330 West Justinmouth, MN 12235</t>
  </si>
  <si>
    <t>Kyle Baker</t>
  </si>
  <si>
    <t>Kristina Palmer</t>
  </si>
  <si>
    <t>570 Vincent Radial Apt. 586 Port Joannton, IA 10566</t>
  </si>
  <si>
    <t>+1-918-633-8676x15281</t>
  </si>
  <si>
    <t>Jeremy Rogers</t>
  </si>
  <si>
    <t>6529 Solis Cliffs Baileyfurt, DE 37359</t>
  </si>
  <si>
    <t>(367)330-6334</t>
  </si>
  <si>
    <t>Lisa Taylor</t>
  </si>
  <si>
    <t>Jessica Adams</t>
  </si>
  <si>
    <t>01798 John Square New Tyler, NV 59169</t>
  </si>
  <si>
    <t>980-947-4954x6762</t>
  </si>
  <si>
    <t>Jeffrey Potter</t>
  </si>
  <si>
    <t>Michelle Ortiz</t>
  </si>
  <si>
    <t>138 Molly Station Apt. 111 Greeneborough, DC 52229</t>
  </si>
  <si>
    <t>Chad Lewis</t>
  </si>
  <si>
    <t>3459.2000000000003</t>
  </si>
  <si>
    <t>891 Elizabeth Road Michaelburgh, VT 30440</t>
  </si>
  <si>
    <t>396-866-6026x94620</t>
  </si>
  <si>
    <t>Chad Powers</t>
  </si>
  <si>
    <t>Michael Rich</t>
  </si>
  <si>
    <t>9941 Stephen Squares Suite 828 Cookshire, NC 51373</t>
  </si>
  <si>
    <t>(372)357-2574x191</t>
  </si>
  <si>
    <t>Renee Morris</t>
  </si>
  <si>
    <t>Steven Dean</t>
  </si>
  <si>
    <t>984 Nunez Shoal Suite 018 East Adamborough, NJ 18024</t>
  </si>
  <si>
    <t>542.599.3914</t>
  </si>
  <si>
    <t>Andrew Wilson</t>
  </si>
  <si>
    <t>Patricia Kennedy</t>
  </si>
  <si>
    <t>963 Lyons Mall South Heidi, IN 27767</t>
  </si>
  <si>
    <t>713.719.6107</t>
  </si>
  <si>
    <t>Angela Larsen</t>
  </si>
  <si>
    <t>Diana Lopez</t>
  </si>
  <si>
    <t>825 Patrick Ports Suite 148 North Antonioville, NY 56169</t>
  </si>
  <si>
    <t>050-680-1931</t>
  </si>
  <si>
    <t>Oscar Delacruz</t>
  </si>
  <si>
    <t>28947 Jackson Path New Amandaburgh, NC 98024</t>
  </si>
  <si>
    <t>+1-406-196-0264x0274</t>
  </si>
  <si>
    <t>Audrey Beltran</t>
  </si>
  <si>
    <t>Mrs. Michelle Freeman</t>
  </si>
  <si>
    <t>888 Davis Fort Williamport, AR 82344</t>
  </si>
  <si>
    <t>518.698.2651x315</t>
  </si>
  <si>
    <t>Scott Henry</t>
  </si>
  <si>
    <t>Michelle Marquez</t>
  </si>
  <si>
    <t>395 Diana Street Apt. 888 Gabriellehaven, CA 92715</t>
  </si>
  <si>
    <t>780-549-9857x14714</t>
  </si>
  <si>
    <t>624.8000000000001</t>
  </si>
  <si>
    <t>Lynn Pierce</t>
  </si>
  <si>
    <t>USS Smith FPO AA 35471</t>
  </si>
  <si>
    <t>921.142.2515</t>
  </si>
  <si>
    <t>Ethan Perry</t>
  </si>
  <si>
    <t>Haley Pierce</t>
  </si>
  <si>
    <t>84784 Johnson Knoll Apt. 483 Smithburgh, OR 39129</t>
  </si>
  <si>
    <t>001-605-751-6726x549</t>
  </si>
  <si>
    <t>Daniel Bates</t>
  </si>
  <si>
    <t>683 Joseph Radial West Kimberlyborough, OR 65666</t>
  </si>
  <si>
    <t>971.384.5429x75484</t>
  </si>
  <si>
    <t>Brett Boone</t>
  </si>
  <si>
    <t>Edwin White</t>
  </si>
  <si>
    <t>403 Nathan Forest Suite 103 Wilsontown, NY 46132</t>
  </si>
  <si>
    <t>Samuel Gonzalez</t>
  </si>
  <si>
    <t>2132 Barrett Track East Tracystad, PA 29196</t>
  </si>
  <si>
    <t>001-506-834-3645x0532</t>
  </si>
  <si>
    <t>Ryan Hernandez</t>
  </si>
  <si>
    <t>PSC 1394, Box 0727 APO AA 27302</t>
  </si>
  <si>
    <t>+1-388-620-8947x999</t>
  </si>
  <si>
    <t>Ryan Nguyen</t>
  </si>
  <si>
    <t>91645 Jeffery Tunnel West Charlene, ID 38905</t>
  </si>
  <si>
    <t>747.253.4265x1275</t>
  </si>
  <si>
    <t>Henry Williams</t>
  </si>
  <si>
    <t>Jose Lopez</t>
  </si>
  <si>
    <t>573 James Park Suite 007 Lake Nicolemouth, WV 93709</t>
  </si>
  <si>
    <t>(129)032-3183x303</t>
  </si>
  <si>
    <t>Kristen Richardson</t>
  </si>
  <si>
    <t>Randy Perkins</t>
  </si>
  <si>
    <t>700 Benjamin Tunnel Port Nathan, ND 75107</t>
  </si>
  <si>
    <t>(026)799-6962x730</t>
  </si>
  <si>
    <t>Steven Shields</t>
  </si>
  <si>
    <t>Bryan Becker</t>
  </si>
  <si>
    <t>550 Simmons Mill Davidside, AL 11050</t>
  </si>
  <si>
    <t>167.126.5730</t>
  </si>
  <si>
    <t>Mary Moore</t>
  </si>
  <si>
    <t>702 Paul Flats Suite 559 Daychester, IN 70181</t>
  </si>
  <si>
    <t>504.036.3782</t>
  </si>
  <si>
    <t>Victor Hoffman</t>
  </si>
  <si>
    <t>Tammy Graves</t>
  </si>
  <si>
    <t>745 Barbara Cliffs Suite 498 Coleton, NC 48340</t>
  </si>
  <si>
    <t>203.976.7614x1003</t>
  </si>
  <si>
    <t>Caleb Webb</t>
  </si>
  <si>
    <t>Nicole Fuller</t>
  </si>
  <si>
    <t>163 Newman Parkways Apt. 836 North Hollyhaven, TN 57163</t>
  </si>
  <si>
    <t>226.531.5588</t>
  </si>
  <si>
    <t>Jacqueline Pugh</t>
  </si>
  <si>
    <t>Donald Shepard</t>
  </si>
  <si>
    <t>3049 Hamilton Ranch Apt. 733 Wangview, NC 49102</t>
  </si>
  <si>
    <t>032.180.7956</t>
  </si>
  <si>
    <t>Shawn Coleman</t>
  </si>
  <si>
    <t>Sarah Meyer</t>
  </si>
  <si>
    <t>98516 Kristen Plains Apt. 367 Lucaston, MN 75437</t>
  </si>
  <si>
    <t>Lori Porter</t>
  </si>
  <si>
    <t>213 John Crest Martinezton, CA 99696</t>
  </si>
  <si>
    <t>800.191.9241</t>
  </si>
  <si>
    <t>William Roberson</t>
  </si>
  <si>
    <t>9564.800000000001</t>
  </si>
  <si>
    <t>Margaret Rich</t>
  </si>
  <si>
    <t>Unit 9318 Box 4658 DPO AA 94757</t>
  </si>
  <si>
    <t>(370)557-2095x15583</t>
  </si>
  <si>
    <t>Lisa Hernandez</t>
  </si>
  <si>
    <t>Angela Bennett</t>
  </si>
  <si>
    <t>892 John Isle West Amber, AL 46185</t>
  </si>
  <si>
    <t>(997)305-5992x018</t>
  </si>
  <si>
    <t>Sarah Hale</t>
  </si>
  <si>
    <t>David Pena</t>
  </si>
  <si>
    <t>275 Connie Divide Matthewberg, WV 33591</t>
  </si>
  <si>
    <t>420.524.4208x1059</t>
  </si>
  <si>
    <t>Jonathan Beltran</t>
  </si>
  <si>
    <t>Joel Wilson</t>
  </si>
  <si>
    <t>4221 Shaffer Stravenue Gillespieview, AR 72511</t>
  </si>
  <si>
    <t>001-143-105-9670</t>
  </si>
  <si>
    <t>William Eaton</t>
  </si>
  <si>
    <t>Courtney Martin</t>
  </si>
  <si>
    <t>38680 Amy Haven Suite 967 Mathismouth, WV 62898</t>
  </si>
  <si>
    <t>+1-151-846-6800x567</t>
  </si>
  <si>
    <t>Lauren Howell</t>
  </si>
  <si>
    <t>Rachel Woods</t>
  </si>
  <si>
    <t>743 Alexis Circles Chandlermouth, KY 24664</t>
  </si>
  <si>
    <t>450.950.5610x132</t>
  </si>
  <si>
    <t>Michelle Davis</t>
  </si>
  <si>
    <t>155 Toni Stream Suite 510 Derekburgh, NH 49984</t>
  </si>
  <si>
    <t>001-900-006-7026x82516</t>
  </si>
  <si>
    <t>Katelyn Noble</t>
  </si>
  <si>
    <t>55216 Mathews Gardens Apt. 161 New Josechester, NC 82012</t>
  </si>
  <si>
    <t>001-247-879-5286</t>
  </si>
  <si>
    <t>Nathan Chapman</t>
  </si>
  <si>
    <t>Denise Chavez</t>
  </si>
  <si>
    <t>2787 Stephanie Island Jeremyborough, NJ 83995</t>
  </si>
  <si>
    <t>001-803-073-4259x18945</t>
  </si>
  <si>
    <t>Jasmine Tate</t>
  </si>
  <si>
    <t>Emily Watts</t>
  </si>
  <si>
    <t>4928 Farley Heights Apt. 876 Hopkinsburgh, RI 58106</t>
  </si>
  <si>
    <t>234-870-8472x7549</t>
  </si>
  <si>
    <t>Amber Wilkerson</t>
  </si>
  <si>
    <t>Sierra Jones</t>
  </si>
  <si>
    <t>PSC 5170, Box 2278 APO AE 26075</t>
  </si>
  <si>
    <t>696-583-3741x81132</t>
  </si>
  <si>
    <t>Daniel Baker</t>
  </si>
  <si>
    <t>6350.400000000001</t>
  </si>
  <si>
    <t>James Simon</t>
  </si>
  <si>
    <t>36710 Ryan Expressway West Danielle, AK 99403</t>
  </si>
  <si>
    <t>(025)145-6821x38341</t>
  </si>
  <si>
    <t>Jesus Wolfe</t>
  </si>
  <si>
    <t>6952.400000000001</t>
  </si>
  <si>
    <t>Tara Wagner</t>
  </si>
  <si>
    <t>6987 Sullivan Station Apt. 792 Kimberlyburgh, NC 12057</t>
  </si>
  <si>
    <t>+1-560-040-8261x0581</t>
  </si>
  <si>
    <t>Eric Ross</t>
  </si>
  <si>
    <t>454 John Locks South Jeremyfort, VA 90776</t>
  </si>
  <si>
    <t>287-682-6478</t>
  </si>
  <si>
    <t>Taylor Wright</t>
  </si>
  <si>
    <t>Alexander Smith</t>
  </si>
  <si>
    <t>098 Andrew Throughway Apt. 294 Blackburgh, AZ 68263</t>
  </si>
  <si>
    <t>(606)090-0657x92102</t>
  </si>
  <si>
    <t>Amanda Mullins</t>
  </si>
  <si>
    <t>Karen Ramirez MD</t>
  </si>
  <si>
    <t>113 Hernandez Shoals Apt. 432 Port Danaside, KY 10042</t>
  </si>
  <si>
    <t>Kristine Martin</t>
  </si>
  <si>
    <t>6401 Smith Ridges Port Matthew, CT 26294</t>
  </si>
  <si>
    <t>655-207-8375</t>
  </si>
  <si>
    <t>Eddie Bryan</t>
  </si>
  <si>
    <t>Scott Rocha</t>
  </si>
  <si>
    <t>181 William Streets Apt. 945 Lake Traci, NY 91682</t>
  </si>
  <si>
    <t>(232)723-8687</t>
  </si>
  <si>
    <t>Emily Hull</t>
  </si>
  <si>
    <t>Unit 4629 Box 7472 DPO AP 30651</t>
  </si>
  <si>
    <t>001-295-745-6983x634</t>
  </si>
  <si>
    <t>Sandra Crawford</t>
  </si>
  <si>
    <t>Jacob Morgan</t>
  </si>
  <si>
    <t>4788 Kathleen Curve Caseychester, NC 72472</t>
  </si>
  <si>
    <t>896.251.2588x910</t>
  </si>
  <si>
    <t>David Alvarez</t>
  </si>
  <si>
    <t>Richard Fischer</t>
  </si>
  <si>
    <t>66935 Dawn Center South James, MD 12954</t>
  </si>
  <si>
    <t>946-425-6421</t>
  </si>
  <si>
    <t>Oscar James</t>
  </si>
  <si>
    <t>Wendy Carter</t>
  </si>
  <si>
    <t>5529 Wendy Grove Greenborough, NM 15582</t>
  </si>
  <si>
    <t>068.330.1169x26405</t>
  </si>
  <si>
    <t>Brianna Farmer</t>
  </si>
  <si>
    <t>Alex Murphy</t>
  </si>
  <si>
    <t>4854 Dennis Land Suite 954 Kyleshire, TX 11455</t>
  </si>
  <si>
    <t>374-293-7217x0440</t>
  </si>
  <si>
    <t>Christopher Johnston</t>
  </si>
  <si>
    <t>7179.200000000001</t>
  </si>
  <si>
    <t>Timothy Fisher</t>
  </si>
  <si>
    <t>312 Kane Manors Williamstad, WA 87631</t>
  </si>
  <si>
    <t>395.436.2152x243</t>
  </si>
  <si>
    <t>982 Derek Square North Jordan, CA 25104</t>
  </si>
  <si>
    <t>+1-563-987-8178x06464</t>
  </si>
  <si>
    <t>Christina Sanchez</t>
  </si>
  <si>
    <t>Michael Gross</t>
  </si>
  <si>
    <t>4431 Connie Forks Jamesside, DE 98827</t>
  </si>
  <si>
    <t>Crystal Blanchard</t>
  </si>
  <si>
    <t>9264 Jacob Falls Suite 343 New Danielberg, OR 61587</t>
  </si>
  <si>
    <t>957-033-0407x1778</t>
  </si>
  <si>
    <t>Johnny Ruiz DDS</t>
  </si>
  <si>
    <t>Christopher Harvey</t>
  </si>
  <si>
    <t>4118 Brian Corner North Desireeside, NE 69545</t>
  </si>
  <si>
    <t>164-650-9682x60598</t>
  </si>
  <si>
    <t>Danielle Martin</t>
  </si>
  <si>
    <t>Caitlin White</t>
  </si>
  <si>
    <t>1982 John Junctions Suite 089 East Susanchester, IA 48997</t>
  </si>
  <si>
    <t>116-451-3328x530</t>
  </si>
  <si>
    <t>Kristen Garcia</t>
  </si>
  <si>
    <t>Patricia Simpson</t>
  </si>
  <si>
    <t>USNV Smith FPO AA 65869</t>
  </si>
  <si>
    <t>Riley Escobar</t>
  </si>
  <si>
    <t>0509 Gerald Shore Suite 901 North Andrew, ND 57388</t>
  </si>
  <si>
    <t>+1-951-980-1067x7084</t>
  </si>
  <si>
    <t>Brian Copeland</t>
  </si>
  <si>
    <t>Blake Watson</t>
  </si>
  <si>
    <t>230 Spencer Walk Suite 877 Port Jennifer, CT 39320</t>
  </si>
  <si>
    <t>(100)235-1189x16578</t>
  </si>
  <si>
    <t>Alexander Marquez</t>
  </si>
  <si>
    <t>Travis Schmidt</t>
  </si>
  <si>
    <t>Unit 0691 Box 5610 DPO AE 84593</t>
  </si>
  <si>
    <t>098-928-3495</t>
  </si>
  <si>
    <t>Ellen Turner</t>
  </si>
  <si>
    <t>Eric Berry</t>
  </si>
  <si>
    <t>988 Garza Plaza Debrastad, VT 70975</t>
  </si>
  <si>
    <t>800.021.2589</t>
  </si>
  <si>
    <t>Thomas Wilson</t>
  </si>
  <si>
    <t>Christine Richardson</t>
  </si>
  <si>
    <t>633 Debra Creek Boydport, DC 50770</t>
  </si>
  <si>
    <t>355-726-4311x1437</t>
  </si>
  <si>
    <t>Joshua Reese</t>
  </si>
  <si>
    <t>Elizabeth Hernandez</t>
  </si>
  <si>
    <t>46916 Wilson Spur Apt. 578 South Michellestad, IN 53520</t>
  </si>
  <si>
    <t>246.390.5004x24373</t>
  </si>
  <si>
    <t>Shaun Parsons</t>
  </si>
  <si>
    <t>9583 Anthony Pass Charlesfurt, ME 63086</t>
  </si>
  <si>
    <t>001-195-814-3680x3246</t>
  </si>
  <si>
    <t>Amanda Brewer</t>
  </si>
  <si>
    <t>29151 Bentley Summit Apt. 445 New Amanda, NV 39269</t>
  </si>
  <si>
    <t>001-452-274-5833x259</t>
  </si>
  <si>
    <t>Adam Castillo</t>
  </si>
  <si>
    <t>Scott Lambert</t>
  </si>
  <si>
    <t>9803 Michael Drive Lewischester, VT 23707</t>
  </si>
  <si>
    <t>001-399-193-7966x23508</t>
  </si>
  <si>
    <t>Andre Murray</t>
  </si>
  <si>
    <t>3387.6000000000004</t>
  </si>
  <si>
    <t>Ashley Wall</t>
  </si>
  <si>
    <t>0464 Pamela Station Suite 772 Lake Tammy, FL 57678</t>
  </si>
  <si>
    <t>(119)282-9328</t>
  </si>
  <si>
    <t>Jennifer Ramos</t>
  </si>
  <si>
    <t>5587 Howard Gateway Suite 028 East Michael, MS 54829</t>
  </si>
  <si>
    <t>306.145.9492x2496</t>
  </si>
  <si>
    <t>Steven Cantu</t>
  </si>
  <si>
    <t>Holly Mcgrath</t>
  </si>
  <si>
    <t>79319 Morris Square Harrischester, AK 05532</t>
  </si>
  <si>
    <t>(636)350-8094x7691</t>
  </si>
  <si>
    <t>Megan Holt</t>
  </si>
  <si>
    <t>1833.6000000000001</t>
  </si>
  <si>
    <t>Mr. William Young</t>
  </si>
  <si>
    <t>617 Matthew Forge Brownville, CO 13135</t>
  </si>
  <si>
    <t>639.665.5632x702</t>
  </si>
  <si>
    <t>Bradley Mcbride</t>
  </si>
  <si>
    <t>Melissa Crawford</t>
  </si>
  <si>
    <t>9703 Sandra Green Suite 397 North Jenniferstad, OH 01266</t>
  </si>
  <si>
    <t>843-204-1283</t>
  </si>
  <si>
    <t>William Anderson</t>
  </si>
  <si>
    <t>3841.6000000000004</t>
  </si>
  <si>
    <t>Amanda Black</t>
  </si>
  <si>
    <t>USNS Bernard FPO AP 99431</t>
  </si>
  <si>
    <t>+1-448-239-7757x604</t>
  </si>
  <si>
    <t>Catherine Dillon</t>
  </si>
  <si>
    <t>Jessica Hess</t>
  </si>
  <si>
    <t>36329 House Lane Lake James, WY 10216</t>
  </si>
  <si>
    <t>Monica Bartlett</t>
  </si>
  <si>
    <t>8208 Lisa Oval Boydville, AL 06386</t>
  </si>
  <si>
    <t>(138)667-2225</t>
  </si>
  <si>
    <t>Mark Lee</t>
  </si>
  <si>
    <t>Joseph Nelson</t>
  </si>
  <si>
    <t>0699 Roberts Plains Waltersside, AZ 17008</t>
  </si>
  <si>
    <t>001-808-012-3857x8862</t>
  </si>
  <si>
    <t>David Rubio</t>
  </si>
  <si>
    <t>Craig Kim</t>
  </si>
  <si>
    <t>49339 Mann Ways Apt. 054 South Davidshire, AK 02614</t>
  </si>
  <si>
    <t>236.579.8167x3075</t>
  </si>
  <si>
    <t>Steven Burton</t>
  </si>
  <si>
    <t>6355.200000000001</t>
  </si>
  <si>
    <t>Hunter Tucker</t>
  </si>
  <si>
    <t>Unit 3292 Box 4592 DPO AE 30941</t>
  </si>
  <si>
    <t>(817)762-0354</t>
  </si>
  <si>
    <t>Donna Andrade</t>
  </si>
  <si>
    <t>Katherine Hawkins</t>
  </si>
  <si>
    <t>494 Carr Springs Apt. 393 Port Belindatown, PA 70810</t>
  </si>
  <si>
    <t>403-261-7853x235</t>
  </si>
  <si>
    <t>Mary Keith</t>
  </si>
  <si>
    <t>Mrs. Erica Clark</t>
  </si>
  <si>
    <t>1855 Holly Cliff Suite 422 Edwardschester, DC 16725</t>
  </si>
  <si>
    <t>188.737.8431x233</t>
  </si>
  <si>
    <t>Melanie Moore</t>
  </si>
  <si>
    <t>3000 Poole Shores North Johnshire, KY 58989</t>
  </si>
  <si>
    <t>292.623.3333x398</t>
  </si>
  <si>
    <t>Thomas White</t>
  </si>
  <si>
    <t>Shannon Krause</t>
  </si>
  <si>
    <t>80072 Susan Hollow Melissahaven, NC 17826</t>
  </si>
  <si>
    <t>001-069-493-1306x225</t>
  </si>
  <si>
    <t>Lynn Taylor</t>
  </si>
  <si>
    <t>6378.400000000001</t>
  </si>
  <si>
    <t>Carla Davis</t>
  </si>
  <si>
    <t>839 Anna Stravenue Lake Michelle, SD 58927</t>
  </si>
  <si>
    <t>John Conway</t>
  </si>
  <si>
    <t>Unit 2975 Box 9206 DPO AE 61001</t>
  </si>
  <si>
    <t>324-663-1120</t>
  </si>
  <si>
    <t>Bridget Garcia</t>
  </si>
  <si>
    <t>1777.6000000000001</t>
  </si>
  <si>
    <t>Corey Williams II</t>
  </si>
  <si>
    <t>4732 Walker Dale Baileyborough, CA 57580</t>
  </si>
  <si>
    <t>783-880-0773x64245</t>
  </si>
  <si>
    <t>Meagan Lewis</t>
  </si>
  <si>
    <t>Kenneth Martinez</t>
  </si>
  <si>
    <t>50302 Smith Mountains Noblemouth, ME 49420</t>
  </si>
  <si>
    <t>373-290-1281</t>
  </si>
  <si>
    <t>Caleb Martinez</t>
  </si>
  <si>
    <t>Terrence Brown</t>
  </si>
  <si>
    <t>7632 Padilla Pine New Marissabury, KY 16018</t>
  </si>
  <si>
    <t>443-112-0925</t>
  </si>
  <si>
    <t>Michael Santiago</t>
  </si>
  <si>
    <t>Brittany Burke</t>
  </si>
  <si>
    <t>86364 Cross Fork Suite 555 Jameston, NH 05339</t>
  </si>
  <si>
    <t>081.366.9181x7087</t>
  </si>
  <si>
    <t>Dr. Michael Johnson</t>
  </si>
  <si>
    <t>Christopher Whitaker</t>
  </si>
  <si>
    <t>84978 Burton Harbors Suite 882 West Andrew, RI 77978</t>
  </si>
  <si>
    <t>(822)721-7567x62605</t>
  </si>
  <si>
    <t>Janice Jones</t>
  </si>
  <si>
    <t>61795 Campbell Islands South David, NE 42438</t>
  </si>
  <si>
    <t>098-537-3400</t>
  </si>
  <si>
    <t>Keith Gardner</t>
  </si>
  <si>
    <t>Katherine Frye</t>
  </si>
  <si>
    <t>56541 Grant Skyway North Melissatown, DE 08226</t>
  </si>
  <si>
    <t>(220)806-1772x42407</t>
  </si>
  <si>
    <t>Stacie Cooper</t>
  </si>
  <si>
    <t>7315.200000000001</t>
  </si>
  <si>
    <t>Stephen Mclaughlin</t>
  </si>
  <si>
    <t>271 Robertson Flats Lake Emilystad, MN 48351</t>
  </si>
  <si>
    <t>(797)927-9034x24544</t>
  </si>
  <si>
    <t>Mr. Douglas Newman Jr.</t>
  </si>
  <si>
    <t>2909.2000000000003</t>
  </si>
  <si>
    <t>36133 Rhonda Flats Timothyton, KY 25373</t>
  </si>
  <si>
    <t>072.949.2360</t>
  </si>
  <si>
    <t>Teresa Brooks</t>
  </si>
  <si>
    <t>7728 Gary Creek Heatherfort, WA 91871</t>
  </si>
  <si>
    <t>Anne Thomas</t>
  </si>
  <si>
    <t>Alexander Sullivan</t>
  </si>
  <si>
    <t>2879 Taylor Mill Apt. 130 Lake Erinchester, VA 10205</t>
  </si>
  <si>
    <t>Devon Allen</t>
  </si>
  <si>
    <t>William Cervantes</t>
  </si>
  <si>
    <t>USS Fischer FPO AA 30853</t>
  </si>
  <si>
    <t>(879)095-5915</t>
  </si>
  <si>
    <t>Tracy Dalton</t>
  </si>
  <si>
    <t>632.8000000000001</t>
  </si>
  <si>
    <t>Brandon Garcia</t>
  </si>
  <si>
    <t>USNS Davis FPO AA 22112</t>
  </si>
  <si>
    <t>+1-248-989-9951x36063</t>
  </si>
  <si>
    <t>Mr. Casey Ellis</t>
  </si>
  <si>
    <t>Jeremy Simon</t>
  </si>
  <si>
    <t>47014 Mcgrath Plains Lake Karen, NJ 30363</t>
  </si>
  <si>
    <t>Harry Christensen</t>
  </si>
  <si>
    <t>Joseph Bennett</t>
  </si>
  <si>
    <t>6622 Jenna Parkway Suite 635 New Tracy, SD 37651</t>
  </si>
  <si>
    <t>141-017-4637x24799</t>
  </si>
  <si>
    <t>Melanie Gordon</t>
  </si>
  <si>
    <t>Brandon Clark</t>
  </si>
  <si>
    <t>482 Phillips Trail Apt. 292 Jacksonberg, OH 73131</t>
  </si>
  <si>
    <t>001-462-889-4383x89782</t>
  </si>
  <si>
    <t>Thomas Carr</t>
  </si>
  <si>
    <t>Chelsea Martin</t>
  </si>
  <si>
    <t>681 Thomas Rue Apt. 874 South Adrianbury, ID 18504</t>
  </si>
  <si>
    <t>(584)239-4465x787</t>
  </si>
  <si>
    <t>Stephen Shaw</t>
  </si>
  <si>
    <t>3889.2000000000003</t>
  </si>
  <si>
    <t>159 Emma Vista Apt. 309 Ortizberg, AL 37190</t>
  </si>
  <si>
    <t>605.298.9860x8652</t>
  </si>
  <si>
    <t>Darrell Ramos</t>
  </si>
  <si>
    <t>256.40000000000003</t>
  </si>
  <si>
    <t>Benjamin Ball</t>
  </si>
  <si>
    <t>343 Jennifer Terrace North Robert, CT 24842</t>
  </si>
  <si>
    <t>Angel Reeves</t>
  </si>
  <si>
    <t>854 Barbara Valleys Apt. 206 South Natasha, CA 05981</t>
  </si>
  <si>
    <t>250.426.0032x1155</t>
  </si>
  <si>
    <t>Jennifer Bernard</t>
  </si>
  <si>
    <t>Deborah Arnold</t>
  </si>
  <si>
    <t>5068 Torres Flats Apt. 209 East Wanda, RI 40878</t>
  </si>
  <si>
    <t>692-485-8149</t>
  </si>
  <si>
    <t>Vanessa Hernandez</t>
  </si>
  <si>
    <t>Joshua Ramirez</t>
  </si>
  <si>
    <t>8801 Nichols Forges Suite 731 Erikaton, NE 72266</t>
  </si>
  <si>
    <t>(988)095-3285</t>
  </si>
  <si>
    <t>Eric Bennett</t>
  </si>
  <si>
    <t>Keith Tucker</t>
  </si>
  <si>
    <t>0159 Jody Plain Suite 217 Rachelbury, NC 12374</t>
  </si>
  <si>
    <t>001-391-573-5535x755</t>
  </si>
  <si>
    <t>Jeffrey White</t>
  </si>
  <si>
    <t>Christopher Warner DDS</t>
  </si>
  <si>
    <t>16600 Danielle Junction Apt. 740 Andersonland, NE 73945</t>
  </si>
  <si>
    <t>409-527-9648x079</t>
  </si>
  <si>
    <t>Alexander Gardner</t>
  </si>
  <si>
    <t>Eric Thomas</t>
  </si>
  <si>
    <t>55216 Jacob Manor Suite 908 Grantport, TX 31058</t>
  </si>
  <si>
    <t>(038)085-8323x55504</t>
  </si>
  <si>
    <t>Deborah Grant</t>
  </si>
  <si>
    <t>Sarah Frank</t>
  </si>
  <si>
    <t>6542 Butler Spur Heatherburgh, MN 25440</t>
  </si>
  <si>
    <t>001-330-482-4396</t>
  </si>
  <si>
    <t>Jamie Allen</t>
  </si>
  <si>
    <t>Gwendolyn Wagner</t>
  </si>
  <si>
    <t>6339 Jennifer Extensions Suite 630 Port Todd, ME 48951</t>
  </si>
  <si>
    <t>(545)442-5069</t>
  </si>
  <si>
    <t>Kevin Leach</t>
  </si>
  <si>
    <t>1804.8000000000002</t>
  </si>
  <si>
    <t>Jennifer Chen</t>
  </si>
  <si>
    <t>31076 Michael Motorway Harpertown, WA 01809</t>
  </si>
  <si>
    <t>Rose Jackson DVM</t>
  </si>
  <si>
    <t>Sharon Frazier</t>
  </si>
  <si>
    <t>USCGC Jennings FPO AE 42874</t>
  </si>
  <si>
    <t>+1-021-571-6213x44060</t>
  </si>
  <si>
    <t>Jackson Terrell</t>
  </si>
  <si>
    <t>Chad Guzman</t>
  </si>
  <si>
    <t>546 Erica Harbors Suite 089 North Scottland, SC 93045</t>
  </si>
  <si>
    <t>392-729-2596x639</t>
  </si>
  <si>
    <t>Vickie Hopkins</t>
  </si>
  <si>
    <t>Kenneth Charles</t>
  </si>
  <si>
    <t>3589 Joshua Vista East Gregoryview, WA 33028</t>
  </si>
  <si>
    <t>(384)996-8660x412</t>
  </si>
  <si>
    <t>Megan Johnson</t>
  </si>
  <si>
    <t>Unit 0401 Box 1690 DPO AP 47614</t>
  </si>
  <si>
    <t>+1-883-987-6832x4750</t>
  </si>
  <si>
    <t>Steven Carter</t>
  </si>
  <si>
    <t>70802 Eric Stream New Amandamouth, FL 67735</t>
  </si>
  <si>
    <t>0167462033</t>
  </si>
  <si>
    <t>Andrew Oconnor</t>
  </si>
  <si>
    <t>Whitney Russell</t>
  </si>
  <si>
    <t>691 Amanda Stravenue South Charles, NE 95493</t>
  </si>
  <si>
    <t>018-575-0542x72352</t>
  </si>
  <si>
    <t>Kimberly Leon</t>
  </si>
  <si>
    <t>084 Corey Ridge Suite 543 South Franklinbury, TN 46498</t>
  </si>
  <si>
    <t>001-997-583-8209x43779</t>
  </si>
  <si>
    <t>Brittany Scott</t>
  </si>
  <si>
    <t>5210.400000000001</t>
  </si>
  <si>
    <t>Maria Hatfield</t>
  </si>
  <si>
    <t>PSC 0826, Box 1050 APO AP 28248</t>
  </si>
  <si>
    <t>922.114.3435x71929</t>
  </si>
  <si>
    <t>Kathryn Ray</t>
  </si>
  <si>
    <t>588 Briana Court Millerborough, AK 04631</t>
  </si>
  <si>
    <t>077-094-1915</t>
  </si>
  <si>
    <t>Melissa Carrillo</t>
  </si>
  <si>
    <t>Jessica Allen</t>
  </si>
  <si>
    <t>844 Jennings Shoal Meyerburgh, SC 65505</t>
  </si>
  <si>
    <t>691.075.4071</t>
  </si>
  <si>
    <t>Anita Hoffman</t>
  </si>
  <si>
    <t>Kimberly Thompson</t>
  </si>
  <si>
    <t>135 Cody Trafficway Apt. 021 South Julieview, MN 30390</t>
  </si>
  <si>
    <t>(233)141-0691</t>
  </si>
  <si>
    <t>Carlos Maldonado</t>
  </si>
  <si>
    <t>Matthew Schwartz</t>
  </si>
  <si>
    <t>5563 Steven Shore Apt. 899 Cristinachester, GA 67290</t>
  </si>
  <si>
    <t>(322)145-0953</t>
  </si>
  <si>
    <t>Daniel Wilson</t>
  </si>
  <si>
    <t>Tammy Price</t>
  </si>
  <si>
    <t>352 Carter Highway Apt. 329 Valdezville, NY 58435</t>
  </si>
  <si>
    <t>544.502.4649x308</t>
  </si>
  <si>
    <t>Terry Wright</t>
  </si>
  <si>
    <t>Matthew Allen</t>
  </si>
  <si>
    <t>248 Mills Shoals Suite 303 Lake Anna, NV 39065</t>
  </si>
  <si>
    <t>404-502-6920</t>
  </si>
  <si>
    <t>Danielle Byrd</t>
  </si>
  <si>
    <t>7118.400000000001</t>
  </si>
  <si>
    <t>Mckenzie Frazier</t>
  </si>
  <si>
    <t>887 Hudson Views Apt. 041 Hineschester, NV 20842</t>
  </si>
  <si>
    <t>(018)301-6955x54946</t>
  </si>
  <si>
    <t>Tyler Roy</t>
  </si>
  <si>
    <t>1233.6000000000001</t>
  </si>
  <si>
    <t>Brandon Price</t>
  </si>
  <si>
    <t>PSC 4753, Box 4125 APO AP 18584</t>
  </si>
  <si>
    <t>0218678394</t>
  </si>
  <si>
    <t>Brandon Thompson</t>
  </si>
  <si>
    <t>Caitlin Bishop</t>
  </si>
  <si>
    <t>872 Williams Garden Robertfort, IA 98856</t>
  </si>
  <si>
    <t>+1-121-159-8344x473</t>
  </si>
  <si>
    <t>Megan Stafford</t>
  </si>
  <si>
    <t>1705.6000000000001</t>
  </si>
  <si>
    <t>0731 Cassandra Station Jenniferbury, LA 90168</t>
  </si>
  <si>
    <t>(385)712-6960x361</t>
  </si>
  <si>
    <t>Amy Morales</t>
  </si>
  <si>
    <t>Timothy Wilkerson</t>
  </si>
  <si>
    <t>812 Nicholas Dam New Emma, PA 27039</t>
  </si>
  <si>
    <t>+1-324-667-0932x5924</t>
  </si>
  <si>
    <t>Lucas Johnson</t>
  </si>
  <si>
    <t>Nicole Sutton</t>
  </si>
  <si>
    <t>844 Robert Pine Morganstad, SD 66734</t>
  </si>
  <si>
    <t>+1-380-929-9971x9696</t>
  </si>
  <si>
    <t>Alexander Ross</t>
  </si>
  <si>
    <t>Kenneth Jackson</t>
  </si>
  <si>
    <t>9182 Flores Fork Suite 718 Port Terriview, TN 79530</t>
  </si>
  <si>
    <t>204.396.4823x99863</t>
  </si>
  <si>
    <t>Cathy Cervantes</t>
  </si>
  <si>
    <t>Wesley Garrison</t>
  </si>
  <si>
    <t>20433 Wong Shores Parkerville, TX 49260</t>
  </si>
  <si>
    <t>(706)063-2070x63644</t>
  </si>
  <si>
    <t>Diane Bowman</t>
  </si>
  <si>
    <t>John Brown</t>
  </si>
  <si>
    <t>611 Diaz Cliffs Jacobshire, OR 12851</t>
  </si>
  <si>
    <t>389.379.0311</t>
  </si>
  <si>
    <t>Bobby Anderson</t>
  </si>
  <si>
    <t>John Cook</t>
  </si>
  <si>
    <t>14829 James Island Apt. 793 North Megan, MD 72420</t>
  </si>
  <si>
    <t>584-583-5006x963</t>
  </si>
  <si>
    <t>Deborah Ortiz</t>
  </si>
  <si>
    <t>4881 Regina Parkways Apt. 937 South Loribury, DE 02394</t>
  </si>
  <si>
    <t>Nicole Davis</t>
  </si>
  <si>
    <t>459 Lucas Summit Roweport, AR 44040</t>
  </si>
  <si>
    <t>568.512.9728x136</t>
  </si>
  <si>
    <t>Jennifer Parks</t>
  </si>
  <si>
    <t>3589.2000000000003</t>
  </si>
  <si>
    <t>Ashley Park</t>
  </si>
  <si>
    <t>1676 Goodwin Trail Markberg, OK 74397</t>
  </si>
  <si>
    <t>562.157.2073x4649</t>
  </si>
  <si>
    <t>Douglas Wright</t>
  </si>
  <si>
    <t>626.8000000000001</t>
  </si>
  <si>
    <t>Philip Frederick</t>
  </si>
  <si>
    <t>889 Pamela Vista Lutzton, SD 31145</t>
  </si>
  <si>
    <t>806.592.6425x737</t>
  </si>
  <si>
    <t>Willie Lopez</t>
  </si>
  <si>
    <t>22911 Peterson Wall Port Steven, KY 10442</t>
  </si>
  <si>
    <t>533.476.9287x858</t>
  </si>
  <si>
    <t>Gabriela Johnson</t>
  </si>
  <si>
    <t>1968.8000000000002</t>
  </si>
  <si>
    <t>Adam Roberts</t>
  </si>
  <si>
    <t>342 Velasquez Valley Suite 564 East Steven, ME 47944</t>
  </si>
  <si>
    <t>812.580.3958x4888</t>
  </si>
  <si>
    <t>John Jimenez</t>
  </si>
  <si>
    <t>Paul Keller</t>
  </si>
  <si>
    <t>19397 Theresa Oval Port Jessicaland, NE 25513</t>
  </si>
  <si>
    <t>993-443-7389x11532</t>
  </si>
  <si>
    <t>Tyler Miller</t>
  </si>
  <si>
    <t>William Maynard</t>
  </si>
  <si>
    <t>22968 Maria Throughway Apt. 449 South Olivia, NM 77779</t>
  </si>
  <si>
    <t>+1-127-071-6650x04694</t>
  </si>
  <si>
    <t>Brenda Montgomery</t>
  </si>
  <si>
    <t>Matthew Ball</t>
  </si>
  <si>
    <t>2717 Wilson Harbors Lake Gregoryshire, DC 21026</t>
  </si>
  <si>
    <t>111-954-1694x38848</t>
  </si>
  <si>
    <t>Roberto Meza</t>
  </si>
  <si>
    <t>Michelle Harper</t>
  </si>
  <si>
    <t>USNV Holland FPO AA 57276</t>
  </si>
  <si>
    <t>(211)665-5164</t>
  </si>
  <si>
    <t>Catherine Ho</t>
  </si>
  <si>
    <t>Briana Waters</t>
  </si>
  <si>
    <t>97191 Paul Summit Josephside, KS 84694</t>
  </si>
  <si>
    <t>Joshua Morgan</t>
  </si>
  <si>
    <t>Corey Mills</t>
  </si>
  <si>
    <t>16459 Ryan Walk Apt. 330 Holmeston, IN 93534</t>
  </si>
  <si>
    <t>585-175-3583</t>
  </si>
  <si>
    <t>Michelle Buck</t>
  </si>
  <si>
    <t>Mike White</t>
  </si>
  <si>
    <t>05708 David Islands East Mario, MI 92612</t>
  </si>
  <si>
    <t>253-850-0127x3817</t>
  </si>
  <si>
    <t>Leslie Foster</t>
  </si>
  <si>
    <t>Anthony Carrillo</t>
  </si>
  <si>
    <t>7448 May Terrace Suite 086 South Sandra, OH 14206</t>
  </si>
  <si>
    <t>633.880.4946x00250</t>
  </si>
  <si>
    <t>Melissa Reeves</t>
  </si>
  <si>
    <t>Francis Miranda</t>
  </si>
  <si>
    <t>65484 Daniel Ramp Suite 609 Maryton, PA 44909</t>
  </si>
  <si>
    <t>001-318-349-5109x39814</t>
  </si>
  <si>
    <t>Nicholas Walter</t>
  </si>
  <si>
    <t>Shane Gordon</t>
  </si>
  <si>
    <t>72347 Raymond Meadow Juliestad, DE 17596</t>
  </si>
  <si>
    <t>782.145.3848</t>
  </si>
  <si>
    <t>Mackenzie Whitaker</t>
  </si>
  <si>
    <t>Steven Griffith</t>
  </si>
  <si>
    <t>057 Michael Groves Suite 137 Wellston, IL 32270</t>
  </si>
  <si>
    <t>(047)650-1773</t>
  </si>
  <si>
    <t>Mr. Matthew Shepherd</t>
  </si>
  <si>
    <t>Alicia Huber</t>
  </si>
  <si>
    <t>7903 Karen Rest Lisashire, TX 70671</t>
  </si>
  <si>
    <t>(583)262-9564x3446</t>
  </si>
  <si>
    <t>Stephen Freeman</t>
  </si>
  <si>
    <t>Sarah Lewis</t>
  </si>
  <si>
    <t>163 Tommy Mountain East Timothy, MN 44259</t>
  </si>
  <si>
    <t>414.891.6104</t>
  </si>
  <si>
    <t>Barbara Bailey</t>
  </si>
  <si>
    <t>205.60000000000002</t>
  </si>
  <si>
    <t>Bobby Vincent</t>
  </si>
  <si>
    <t>498 Ortiz Forks West Andrea, WI 31185</t>
  </si>
  <si>
    <t>001-758-965-7083x6056</t>
  </si>
  <si>
    <t>1683.6000000000001</t>
  </si>
  <si>
    <t>Louis Middleton</t>
  </si>
  <si>
    <t>02439 Wayne Ramp Suite 801 North Devin, KY 94230</t>
  </si>
  <si>
    <t>347-254-9293</t>
  </si>
  <si>
    <t>Amber Ayala</t>
  </si>
  <si>
    <t>6924.400000000001</t>
  </si>
  <si>
    <t>Mary Garza</t>
  </si>
  <si>
    <t>USNV Love FPO AE 43001</t>
  </si>
  <si>
    <t>632.485.6569x6092</t>
  </si>
  <si>
    <t>Jay Bailey</t>
  </si>
  <si>
    <t>63364 Fletcher Place Suite 410 Lake John, TN 76595</t>
  </si>
  <si>
    <t>001-704-590-8873</t>
  </si>
  <si>
    <t>William Montgomery</t>
  </si>
  <si>
    <t>Michael Pena</t>
  </si>
  <si>
    <t>294 Cruz Islands Apt. 999 South Rachelhaven, KS 93277</t>
  </si>
  <si>
    <t>001-712-474-7001x424</t>
  </si>
  <si>
    <t>Johnathan Carter</t>
  </si>
  <si>
    <t>97460 Thomas Circles Apt. 248 Perezmouth, NJ 63775</t>
  </si>
  <si>
    <t>650.835.1433x09492</t>
  </si>
  <si>
    <t>Mary Diaz</t>
  </si>
  <si>
    <t>Jorge Welch</t>
  </si>
  <si>
    <t>126 Hunter Ports North Brian, TX 03780</t>
  </si>
  <si>
    <t>001-541-524-9369x65428</t>
  </si>
  <si>
    <t>Phillip Young</t>
  </si>
  <si>
    <t>Yesenia Baker MD</t>
  </si>
  <si>
    <t>370 Ortega Cape South Anitachester, VT 81733</t>
  </si>
  <si>
    <t>538-684-3988x47796</t>
  </si>
  <si>
    <t>Patrick Brown</t>
  </si>
  <si>
    <t>675 Sarah Ranch Suite 112 Johnsonside, WY 05386</t>
  </si>
  <si>
    <t>177-156-8583</t>
  </si>
  <si>
    <t>Lucas Hawkins</t>
  </si>
  <si>
    <t>955 Trevino Forge Thomasbury, NY 95956</t>
  </si>
  <si>
    <t>552.409.7102x700</t>
  </si>
  <si>
    <t>Linda Clay</t>
  </si>
  <si>
    <t>Derek Hernandez</t>
  </si>
  <si>
    <t>1017 John Meadow Suite 510 Patriciamouth, IA 89831</t>
  </si>
  <si>
    <t>(684)375-4956x5537</t>
  </si>
  <si>
    <t>Joshua Bender</t>
  </si>
  <si>
    <t>Emily Cohen</t>
  </si>
  <si>
    <t>4229 Heather Estates North Catherinemouth, SD 42962</t>
  </si>
  <si>
    <t>542-343-0255</t>
  </si>
  <si>
    <t>Richard Mendoza</t>
  </si>
  <si>
    <t>Stacy Mccarty</t>
  </si>
  <si>
    <t>6117 James Shores Torresshire, OK 30599</t>
  </si>
  <si>
    <t>(284)922-2017x254</t>
  </si>
  <si>
    <t>Laura Wolf</t>
  </si>
  <si>
    <t>4073.6000000000004</t>
  </si>
  <si>
    <t>Grant Harris</t>
  </si>
  <si>
    <t>4671 Melissa Forks Port Johnland, NJ 78098</t>
  </si>
  <si>
    <t>286-369-1355x57758</t>
  </si>
  <si>
    <t>Andrew Webb</t>
  </si>
  <si>
    <t>1604.8000000000002</t>
  </si>
  <si>
    <t>Adam Nelson</t>
  </si>
  <si>
    <t>0708 Crawford Mill Apt. 285 Michaelstad, NM 30911</t>
  </si>
  <si>
    <t>504.294.8011x43404</t>
  </si>
  <si>
    <t>Corey Bailey</t>
  </si>
  <si>
    <t>Christopher Stanley</t>
  </si>
  <si>
    <t>11907 Shelia Union Garyfurt, IN 01166</t>
  </si>
  <si>
    <t>281.673.4873</t>
  </si>
  <si>
    <t>Larry Steele</t>
  </si>
  <si>
    <t>Dylan Burnett</t>
  </si>
  <si>
    <t>074 Brandi Summit Suite 164 Matthewland, WY 68681</t>
  </si>
  <si>
    <t>(848)024-0967x3343</t>
  </si>
  <si>
    <t>Abigail Ross</t>
  </si>
  <si>
    <t>3611.2000000000003</t>
  </si>
  <si>
    <t>Ryan Grimes</t>
  </si>
  <si>
    <t>37043 Derek Avenue Apt. 166 West Amybury, NC 05569</t>
  </si>
  <si>
    <t>+1-967-127-1394x06525</t>
  </si>
  <si>
    <t>Rodney Lee</t>
  </si>
  <si>
    <t>Elizabeth Castro</t>
  </si>
  <si>
    <t>USS Rios FPO AP 11849</t>
  </si>
  <si>
    <t>+1-120-624-2340x218</t>
  </si>
  <si>
    <t>Christopher Johnson</t>
  </si>
  <si>
    <t>Reginald Parks</t>
  </si>
  <si>
    <t>8129 John Drives East Kimberlyport, UT 46840</t>
  </si>
  <si>
    <t>001-275-827-7821x404</t>
  </si>
  <si>
    <t>Dawn Moore</t>
  </si>
  <si>
    <t>Gabriel Ramos</t>
  </si>
  <si>
    <t>82587 Linda Burgs Apt. 152 Lake Savannahborough, GA 18862</t>
  </si>
  <si>
    <t>131-326-4990</t>
  </si>
  <si>
    <t>981 Jennifer Glens Perezmouth, NC 66999</t>
  </si>
  <si>
    <t>001-511-464-9188</t>
  </si>
  <si>
    <t>Timothy Turner</t>
  </si>
  <si>
    <t>29340 Howe Spring North Ashley, SD 66586</t>
  </si>
  <si>
    <t>Sean Lewis</t>
  </si>
  <si>
    <t>Katie Russell</t>
  </si>
  <si>
    <t>864 Samantha Divide Suite 385 South Brianahaven, NJ 21906</t>
  </si>
  <si>
    <t>835.172.7304x7792</t>
  </si>
  <si>
    <t>Carmen Green</t>
  </si>
  <si>
    <t>Benjamin Mueller</t>
  </si>
  <si>
    <t>5162 Charles Courts Apt. 163 New Morgan, VT 52260</t>
  </si>
  <si>
    <t>345.785.4466</t>
  </si>
  <si>
    <t>Andrea Coleman</t>
  </si>
  <si>
    <t>Dustin Bonilla</t>
  </si>
  <si>
    <t>8468 Angela Bridge East Monicabury, WA 23811</t>
  </si>
  <si>
    <t>(615)578-2109x63574</t>
  </si>
  <si>
    <t>Meredith Perez</t>
  </si>
  <si>
    <t>Christina Lin</t>
  </si>
  <si>
    <t>22850 Joseph Hill Apt. 822 East Sarah, MN 68274</t>
  </si>
  <si>
    <t>(312)285-5211x4822</t>
  </si>
  <si>
    <t>Anthony Walton</t>
  </si>
  <si>
    <t>517 Amber Curve Robertchester, MO 56250</t>
  </si>
  <si>
    <t>John Brown MD</t>
  </si>
  <si>
    <t>Darryl Cox</t>
  </si>
  <si>
    <t>847 Casey Locks Apt. 306 South Robertville, MS 93435</t>
  </si>
  <si>
    <t>497-505-8413</t>
  </si>
  <si>
    <t>Andrea Lucas</t>
  </si>
  <si>
    <t>Brooke Jones</t>
  </si>
  <si>
    <t>2327 Anderson Islands Novakchester, NY 62319</t>
  </si>
  <si>
    <t>Steven Hamilton</t>
  </si>
  <si>
    <t>3547 Kaitlyn Tunnel Suite 320 Nelsonton, MT 44937</t>
  </si>
  <si>
    <t>823.290.0505x756</t>
  </si>
  <si>
    <t>Mark Hawkins</t>
  </si>
  <si>
    <t>403 Katherine Ramp Suite 791 Reedborough, NE 97075</t>
  </si>
  <si>
    <t>+1-012-292-3550x546</t>
  </si>
  <si>
    <t>Olivia Johnson</t>
  </si>
  <si>
    <t>Jason Henson</t>
  </si>
  <si>
    <t>88563 Edward Ways Port Andrew, DE 39066</t>
  </si>
  <si>
    <t>111-436-4319x721</t>
  </si>
  <si>
    <t>Tonya Zuniga DVM</t>
  </si>
  <si>
    <t>Lucas Cruz</t>
  </si>
  <si>
    <t>98113 Perez Drives North Jonborough, OK 04860</t>
  </si>
  <si>
    <t>774-208-7965</t>
  </si>
  <si>
    <t>Kim Miller</t>
  </si>
  <si>
    <t>4053.6000000000004</t>
  </si>
  <si>
    <t>Taylor Spence</t>
  </si>
  <si>
    <t>2184 Leah Circle Apt. 832 Lake Saraport, CO 33123</t>
  </si>
  <si>
    <t>477-230-2252</t>
  </si>
  <si>
    <t>Darin Bishop</t>
  </si>
  <si>
    <t>Peter Perez</t>
  </si>
  <si>
    <t>764 Michael Radial Suite 546 West Georgestad, TX 13699</t>
  </si>
  <si>
    <t>523-670-0245x6379</t>
  </si>
  <si>
    <t>Lisa Mcdonald</t>
  </si>
  <si>
    <t>Sydney Reed</t>
  </si>
  <si>
    <t>985 Rivera Estate Lake Christina, DC 66298</t>
  </si>
  <si>
    <t>0768806235</t>
  </si>
  <si>
    <t>Michael Pratt</t>
  </si>
  <si>
    <t>Christopher Joyce</t>
  </si>
  <si>
    <t>850 Matthew Locks North James, AL 05219</t>
  </si>
  <si>
    <t>831-341-9023</t>
  </si>
  <si>
    <t>Alex Cunningham</t>
  </si>
  <si>
    <t>639 Ross Circle Suite 548 South Zacharyville, HI 47459</t>
  </si>
  <si>
    <t>923-878-5608x71254</t>
  </si>
  <si>
    <t>Mr. James Briggs DVM</t>
  </si>
  <si>
    <t>Nicole Berry</t>
  </si>
  <si>
    <t>098 Turner Walk Apt. 871 West Jacobborough, WV 69654</t>
  </si>
  <si>
    <t>Ryan Branch</t>
  </si>
  <si>
    <t>Victoria Harrison</t>
  </si>
  <si>
    <t>7891 Harris Canyon Suite 074 Ryanport, NV 57218</t>
  </si>
  <si>
    <t>001-134-295-0163</t>
  </si>
  <si>
    <t>Darrell Taylor</t>
  </si>
  <si>
    <t>2365.2000000000003</t>
  </si>
  <si>
    <t>012 Nicholas Ferry Suite 925 Goodport, PA 03925</t>
  </si>
  <si>
    <t>(684)545-7484x727</t>
  </si>
  <si>
    <t>Dawn Calhoun</t>
  </si>
  <si>
    <t>02004 Mary Roads Apt. 528 Mitchellland, MT 20531</t>
  </si>
  <si>
    <t>269-195-6034x910</t>
  </si>
  <si>
    <t>Derek Moore</t>
  </si>
  <si>
    <t>73907 Joseph Land East Ryanburgh, IL 14561</t>
  </si>
  <si>
    <t>(904)703-8870x747</t>
  </si>
  <si>
    <t>David Arnold</t>
  </si>
  <si>
    <t>234 Jeffrey Shore Brandonton, NH 95979</t>
  </si>
  <si>
    <t>001-165-364-8498x0035</t>
  </si>
  <si>
    <t>Benjamin Carrillo MD</t>
  </si>
  <si>
    <t>20504 Adam Loop Apt. 551 Dawnview, MD 21077</t>
  </si>
  <si>
    <t>294-340-9405x1570</t>
  </si>
  <si>
    <t>Anita Padilla</t>
  </si>
  <si>
    <t>182 John Divide Apt. 305 Johnsonport, KS 47056</t>
  </si>
  <si>
    <t>(141)540-9459</t>
  </si>
  <si>
    <t>Barry Hall</t>
  </si>
  <si>
    <t>662.8000000000001</t>
  </si>
  <si>
    <t>Micheal Reed</t>
  </si>
  <si>
    <t>Unit 4785 Box 4781 DPO AE 10973</t>
  </si>
  <si>
    <t>0455068914</t>
  </si>
  <si>
    <t>Benjamin Barry</t>
  </si>
  <si>
    <t>5282.400000000001</t>
  </si>
  <si>
    <t>98581 Chen Knolls Suite 824 Lake Alexis, MS 56132</t>
  </si>
  <si>
    <t>+1-594-613-6225x9211</t>
  </si>
  <si>
    <t>Mr. Christopher Williams DDS</t>
  </si>
  <si>
    <t>Katherine Howell</t>
  </si>
  <si>
    <t>286 Davis Heights Hortonberg, FL 30697</t>
  </si>
  <si>
    <t>869.745.4660x12142</t>
  </si>
  <si>
    <t>Anthony Brooks</t>
  </si>
  <si>
    <t>Megan Turner</t>
  </si>
  <si>
    <t>2007 Carolyn Mountain New Tara, WA 36072</t>
  </si>
  <si>
    <t>862.536.8934</t>
  </si>
  <si>
    <t>Frances Brennan</t>
  </si>
  <si>
    <t>Teresa Gonzalez</t>
  </si>
  <si>
    <t>PSC 8626, Box 4393 APO AP 79469</t>
  </si>
  <si>
    <t>Gregory Woods</t>
  </si>
  <si>
    <t>Carrie Mahoney</t>
  </si>
  <si>
    <t>USCGC Stewart FPO AA 79230</t>
  </si>
  <si>
    <t>001-760-431-7828x06455</t>
  </si>
  <si>
    <t>Lori Johnson</t>
  </si>
  <si>
    <t>1312.8000000000002</t>
  </si>
  <si>
    <t>2928 Petersen Coves Suite 888 Nolanmouth, RI 01960</t>
  </si>
  <si>
    <t>728.678.6824x53923</t>
  </si>
  <si>
    <t>Thomas Hatfield</t>
  </si>
  <si>
    <t>48035 Natasha Locks Apt. 640 New Jeffreyland, CO 97466</t>
  </si>
  <si>
    <t>(222)283-7253x07386</t>
  </si>
  <si>
    <t>Wendy Wells</t>
  </si>
  <si>
    <t>Sergio Foster</t>
  </si>
  <si>
    <t>353 Potter Creek Suite 593 Rodrigueztown, ME 33415</t>
  </si>
  <si>
    <t>001-058-509-6278</t>
  </si>
  <si>
    <t>Tricia Harvey</t>
  </si>
  <si>
    <t>Stanley Wright</t>
  </si>
  <si>
    <t>2741 Barker Fall Suite 909 South Brandon, MS 54289</t>
  </si>
  <si>
    <t>(813)471-3093</t>
  </si>
  <si>
    <t>Stephanie Padilla</t>
  </si>
  <si>
    <t>Allison Johnson</t>
  </si>
  <si>
    <t>605 Martinez Bridge Suite 949 Port Jenniferstad, WA 44599</t>
  </si>
  <si>
    <t>415-554-3035</t>
  </si>
  <si>
    <t>William Fuentes</t>
  </si>
  <si>
    <t>Mark Mcintosh</t>
  </si>
  <si>
    <t>43398 Stephanie Extensions Suite 476 Davidfurt, TX 04831</t>
  </si>
  <si>
    <t>+1-589-212-6882x2487</t>
  </si>
  <si>
    <t>Marcus Bowman</t>
  </si>
  <si>
    <t>Elizabeth Peterson</t>
  </si>
  <si>
    <t>578 Dougherty Square Karenhaven, MT 26671</t>
  </si>
  <si>
    <t>(286)835-2636</t>
  </si>
  <si>
    <t>Lisa Schmidt</t>
  </si>
  <si>
    <t>Craig Simmons</t>
  </si>
  <si>
    <t>24608 Griffith Stream Suite 261 Julietown, CA 50426</t>
  </si>
  <si>
    <t>(798)368-2256x9128</t>
  </si>
  <si>
    <t>Eric James</t>
  </si>
  <si>
    <t>Robert Case</t>
  </si>
  <si>
    <t>24136 Burgess Groves East Maria, KS 64054</t>
  </si>
  <si>
    <t>001-045-066-3547x08385</t>
  </si>
  <si>
    <t>Todd Hill</t>
  </si>
  <si>
    <t>9805 Melinda Brook West Danielle, NM 03406</t>
  </si>
  <si>
    <t>061.647.2452x4139</t>
  </si>
  <si>
    <t>Stephanie Olson</t>
  </si>
  <si>
    <t>4150.400000000001</t>
  </si>
  <si>
    <t>Brian Lee</t>
  </si>
  <si>
    <t>26182 Mcclain Path North Willie, IL 23090</t>
  </si>
  <si>
    <t>(792)170-4118</t>
  </si>
  <si>
    <t>Michelle Brown</t>
  </si>
  <si>
    <t>Unit 1522 Box 5299 DPO AE 71757</t>
  </si>
  <si>
    <t>575.426.5821x18173</t>
  </si>
  <si>
    <t>Theresa Lopez</t>
  </si>
  <si>
    <t>Janet Edwards</t>
  </si>
  <si>
    <t>6884 Harris River Freemanburgh, VA 54802</t>
  </si>
  <si>
    <t>(044)061-9102x3235</t>
  </si>
  <si>
    <t>Elizabeth Parker</t>
  </si>
  <si>
    <t>Jordan Williams</t>
  </si>
  <si>
    <t>7163 Rodriguez Lane Lake Benjaminshire, OH 95577</t>
  </si>
  <si>
    <t>001-361-209-4605x96149</t>
  </si>
  <si>
    <t>Michele Cox</t>
  </si>
  <si>
    <t>Sharon Mejia</t>
  </si>
  <si>
    <t>469 Scott Trail Angelaborough, IA 47575</t>
  </si>
  <si>
    <t>005-088-8607</t>
  </si>
  <si>
    <t>Elizabeth Rice</t>
  </si>
  <si>
    <t>Jose Mitchell</t>
  </si>
  <si>
    <t>186 Michelle Parkways Lake Thomas, MI 46802</t>
  </si>
  <si>
    <t>001-940-438-8243</t>
  </si>
  <si>
    <t>Katie Barnett</t>
  </si>
  <si>
    <t>Preston Hebert</t>
  </si>
  <si>
    <t>PSC 6402, Box 9948 APO AP 17365</t>
  </si>
  <si>
    <t>001-916-375-3805x7943</t>
  </si>
  <si>
    <t>Sherri Thomas</t>
  </si>
  <si>
    <t>Christopher Padilla</t>
  </si>
  <si>
    <t>4225 Weiss Haven Fergusonchester, NJ 54084</t>
  </si>
  <si>
    <t>464.491.4800</t>
  </si>
  <si>
    <t>Robert Rodriguez</t>
  </si>
  <si>
    <t>Tonya Compton</t>
  </si>
  <si>
    <t>52533 Rogers Estates New Matthew, WI 33228</t>
  </si>
  <si>
    <t>001-719-476-1809x6697</t>
  </si>
  <si>
    <t>Megan Cox</t>
  </si>
  <si>
    <t>7550 Jason Plain Heatherfort, OR 90069</t>
  </si>
  <si>
    <t>655.130.6451</t>
  </si>
  <si>
    <t>John Curtis</t>
  </si>
  <si>
    <t>48010 Hayes Freeway Suite 259 South Valerietown, KS 44449</t>
  </si>
  <si>
    <t>(858)385-7853x49644</t>
  </si>
  <si>
    <t>Tony Duncan</t>
  </si>
  <si>
    <t>Chase Garcia</t>
  </si>
  <si>
    <t>87771 Sandra Park Stewartberg, RI 42154</t>
  </si>
  <si>
    <t>748.424.6841</t>
  </si>
  <si>
    <t>Steven Mason</t>
  </si>
  <si>
    <t>James Durham</t>
  </si>
  <si>
    <t>91087 Zachary Prairie Lake Tiffany, NY 36404</t>
  </si>
  <si>
    <t>(683)043-6366</t>
  </si>
  <si>
    <t>Patrick Thomas</t>
  </si>
  <si>
    <t>Donald Nelson</t>
  </si>
  <si>
    <t>86828 Durham Prairie Suite 007 West Cory, DC 43924</t>
  </si>
  <si>
    <t>+1-223-964-3407x284</t>
  </si>
  <si>
    <t>Paul Valentine</t>
  </si>
  <si>
    <t>Desiree Harris</t>
  </si>
  <si>
    <t>9999 Holloway Valley Suite 901 West David, NV 19274</t>
  </si>
  <si>
    <t>641.284.5641x047</t>
  </si>
  <si>
    <t>Jesse Anderson</t>
  </si>
  <si>
    <t>Jermaine Solomon</t>
  </si>
  <si>
    <t>PSC 7111, Box 2566 APO AA 63781</t>
  </si>
  <si>
    <t>(312)725-2655</t>
  </si>
  <si>
    <t>Brittany Williams</t>
  </si>
  <si>
    <t>Norman Davis</t>
  </si>
  <si>
    <t>7313 Ana Pike Apt. 266 Brownland, OH 95202</t>
  </si>
  <si>
    <t>Tiffany Frazier</t>
  </si>
  <si>
    <t>Unit 8345 Box 6558 DPO AP 32056</t>
  </si>
  <si>
    <t>001-666-246-6805x05645</t>
  </si>
  <si>
    <t>Sarah Collins</t>
  </si>
  <si>
    <t>Jordan Mills</t>
  </si>
  <si>
    <t>91975 Ryan Grove Suite 256 Meganhaven, VT 45160</t>
  </si>
  <si>
    <t>460.675.0782x757</t>
  </si>
  <si>
    <t>Joshua Aguirre</t>
  </si>
  <si>
    <t>Adam Phillips</t>
  </si>
  <si>
    <t>519 David Walks Apt. 771 Sarahton, NC 62874</t>
  </si>
  <si>
    <t>925-774-2412</t>
  </si>
  <si>
    <t>James Horn</t>
  </si>
  <si>
    <t>Robert Mitchell</t>
  </si>
  <si>
    <t>335 David Shore Suite 294 South David, IL 37015</t>
  </si>
  <si>
    <t>001-282-394-6614x584</t>
  </si>
  <si>
    <t>Christina Chandler</t>
  </si>
  <si>
    <t>Bonnie Olson</t>
  </si>
  <si>
    <t>34344 Jones Route Suite 061 Woodton, MS 74546</t>
  </si>
  <si>
    <t>191-011-2929</t>
  </si>
  <si>
    <t>Justin Deleon</t>
  </si>
  <si>
    <t>Haley Owens</t>
  </si>
  <si>
    <t>87138 Miller Landing Port Zacharyhaven, OR 37715</t>
  </si>
  <si>
    <t>124.385.4397</t>
  </si>
  <si>
    <t>Tyler Davidson</t>
  </si>
  <si>
    <t>7778.400000000001</t>
  </si>
  <si>
    <t>Robert Wallace</t>
  </si>
  <si>
    <t>845 Maria Courts Pearsonstad, NV 36175</t>
  </si>
  <si>
    <t>544.274.0714x51163</t>
  </si>
  <si>
    <t>Marcus Hayes</t>
  </si>
  <si>
    <t>Patrick Valencia</t>
  </si>
  <si>
    <t>Unit 2365 Box 7695 DPO AA 38313</t>
  </si>
  <si>
    <t>(970)146-8528</t>
  </si>
  <si>
    <t>William Porter MD</t>
  </si>
  <si>
    <t>Bobby Brown</t>
  </si>
  <si>
    <t>5105 Harris Courts Port Earl, AR 56384</t>
  </si>
  <si>
    <t>314-521-6621x284</t>
  </si>
  <si>
    <t>Michaela Brown</t>
  </si>
  <si>
    <t>Margaret Owen</t>
  </si>
  <si>
    <t>6292 Crystal Plain Port Cheyenne, MI 20587</t>
  </si>
  <si>
    <t>+1-132-829-9900x61985</t>
  </si>
  <si>
    <t>Jeffery Duncan</t>
  </si>
  <si>
    <t>Seth Jones</t>
  </si>
  <si>
    <t>22342 Garrett Gardens New Shannon, WY 87950</t>
  </si>
  <si>
    <t>+1-790-293-2443x619</t>
  </si>
  <si>
    <t>Lisa Hale</t>
  </si>
  <si>
    <t>Jacob Odom</t>
  </si>
  <si>
    <t>USNS Greene FPO AA 62883</t>
  </si>
  <si>
    <t>(316)983-9191x47658</t>
  </si>
  <si>
    <t>Jessica Burke</t>
  </si>
  <si>
    <t>Antonio Howell</t>
  </si>
  <si>
    <t>3375 Bridget Court Bradleychester, PA 85531</t>
  </si>
  <si>
    <t>628-582-4840x067</t>
  </si>
  <si>
    <t>Crystal Ford</t>
  </si>
  <si>
    <t>Teresa Garner</t>
  </si>
  <si>
    <t>53113 Caitlyn Gardens Apt. 342 Port Gabrielborough, WY 93350</t>
  </si>
  <si>
    <t>065.167.6754x1184</t>
  </si>
  <si>
    <t>Nicole Johnson</t>
  </si>
  <si>
    <t>0349 Wyatt Stravenue Suite 943 Port John, MO 06687</t>
  </si>
  <si>
    <t>+1-324-265-0063x6227</t>
  </si>
  <si>
    <t>Bradley Bradley</t>
  </si>
  <si>
    <t>24186 Cindy Plains Sheilaville, WV 32208</t>
  </si>
  <si>
    <t>021-486-8385x12006</t>
  </si>
  <si>
    <t>James Holland</t>
  </si>
  <si>
    <t>Suzanne Joseph</t>
  </si>
  <si>
    <t>0097 Lloyd Mews Hortontown, NE 14113</t>
  </si>
  <si>
    <t>(112)918-9825x674</t>
  </si>
  <si>
    <t>Jessica York</t>
  </si>
  <si>
    <t>Mr. Timothy Owens</t>
  </si>
  <si>
    <t>8343 Michael Harbors Apt. 535 West Shawn, ID 17987</t>
  </si>
  <si>
    <t>(939)056-7591x4828</t>
  </si>
  <si>
    <t>Patricia Walton</t>
  </si>
  <si>
    <t>Kelly Wallace</t>
  </si>
  <si>
    <t>6690 Samantha Tunnel Suite 722 Websterburgh, OK 25148</t>
  </si>
  <si>
    <t>001-459-567-3406x31106</t>
  </si>
  <si>
    <t>Ellen Stanton</t>
  </si>
  <si>
    <t>Ryan Patel</t>
  </si>
  <si>
    <t>703 Amanda Circle Suite 977 Brucebury, CO 24199</t>
  </si>
  <si>
    <t>001-401-494-6961</t>
  </si>
  <si>
    <t>Sara Hamilton</t>
  </si>
  <si>
    <t>Mary Hood</t>
  </si>
  <si>
    <t>122 Wells Bridge New Jose, DC 88905</t>
  </si>
  <si>
    <t>091.491.2546</t>
  </si>
  <si>
    <t>Kristina Kennedy</t>
  </si>
  <si>
    <t>Samantha Elliott</t>
  </si>
  <si>
    <t>7415 Brenda Unions Suite 459 New Jasonland, SD 79280</t>
  </si>
  <si>
    <t>241-458-8663x887</t>
  </si>
  <si>
    <t>Diana Barrett</t>
  </si>
  <si>
    <t>Crystal Diaz</t>
  </si>
  <si>
    <t>83802 Erica Lock Barnesberg, WV 71789</t>
  </si>
  <si>
    <t>811.293.5177x91513</t>
  </si>
  <si>
    <t>Kent Ortiz</t>
  </si>
  <si>
    <t>Billy Todd</t>
  </si>
  <si>
    <t>24243 Anthony Port Apt. 221 New Pamelaberg, WV 69565</t>
  </si>
  <si>
    <t>Stephanie Ramirez</t>
  </si>
  <si>
    <t>Justin Crane</t>
  </si>
  <si>
    <t>3956 Anna Mountain Apt. 139 North Marymouth, MS 48341</t>
  </si>
  <si>
    <t>553.543.2568x3531</t>
  </si>
  <si>
    <t>Dr. Jennifer Harris</t>
  </si>
  <si>
    <t>Kenneth Morris</t>
  </si>
  <si>
    <t>750 Daniels Cliffs Apt. 955 Lake Christophermouth, GA 07342</t>
  </si>
  <si>
    <t>977-694-8651x2122</t>
  </si>
  <si>
    <t>Kevin Cruz</t>
  </si>
  <si>
    <t>Carrie Brown</t>
  </si>
  <si>
    <t>USNV Castro FPO AA 74234</t>
  </si>
  <si>
    <t>344.517.4935x45651</t>
  </si>
  <si>
    <t>Mark Miles</t>
  </si>
  <si>
    <t>Michelle Daniels</t>
  </si>
  <si>
    <t>6515 Gibson Club Suite 408 New Brittany, SC 41712</t>
  </si>
  <si>
    <t>(730)438-9424</t>
  </si>
  <si>
    <t>0608 Anderson Inlet Suite 506 Lindashire, SD 43183</t>
  </si>
  <si>
    <t>+1-041-112-7290x8389</t>
  </si>
  <si>
    <t>Russell Conner</t>
  </si>
  <si>
    <t>Troy Johnson</t>
  </si>
  <si>
    <t>19778 Warren Cape Suite 850 North Karen, MO 74347</t>
  </si>
  <si>
    <t>502-206-4218</t>
  </si>
  <si>
    <t>Gina Marks</t>
  </si>
  <si>
    <t>Daniel Hanna</t>
  </si>
  <si>
    <t>37111 Laura Square New Shannonfurt, NE 09728</t>
  </si>
  <si>
    <t>172-515-2655</t>
  </si>
  <si>
    <t>Michael Medina</t>
  </si>
  <si>
    <t>Adam Kim</t>
  </si>
  <si>
    <t>PSC 0072, Box 0882 APO AA 09205</t>
  </si>
  <si>
    <t>001-304-070-9667x664</t>
  </si>
  <si>
    <t>Matthew Harrison</t>
  </si>
  <si>
    <t>Debbie Johnson</t>
  </si>
  <si>
    <t>249 Edwards Dale Suite 972 Patriciafurt, AL 16912</t>
  </si>
  <si>
    <t>010.218.8539</t>
  </si>
  <si>
    <t>Tiffany Jones</t>
  </si>
  <si>
    <t>Jeremy Juarez</t>
  </si>
  <si>
    <t>9424 Wendy Road Howardbury, WV 97274</t>
  </si>
  <si>
    <t>+1-070-940-9670x12252</t>
  </si>
  <si>
    <t>Sandra Contreras</t>
  </si>
  <si>
    <t>7830.400000000001</t>
  </si>
  <si>
    <t>Erica Larson</t>
  </si>
  <si>
    <t>PSC 3865, Box 1061 APO AP 07113</t>
  </si>
  <si>
    <t>908-825-8848x35929</t>
  </si>
  <si>
    <t>Ronnie Villegas</t>
  </si>
  <si>
    <t>Rebecca Torres</t>
  </si>
  <si>
    <t>6765 Marquez Freeway Stevenfort, WV 89300</t>
  </si>
  <si>
    <t>231-931-4989x219</t>
  </si>
  <si>
    <t>Dalton Butler</t>
  </si>
  <si>
    <t>58211 Darryl Walk Russellmouth, MO 31192</t>
  </si>
  <si>
    <t>(012)055-0338x58564</t>
  </si>
  <si>
    <t>Douglas Olson</t>
  </si>
  <si>
    <t>Kathryn Osborne</t>
  </si>
  <si>
    <t>65732 Baxter Ports Johnsonborough, HI 95443</t>
  </si>
  <si>
    <t>435-017-2467x0400</t>
  </si>
  <si>
    <t>Roy Liu</t>
  </si>
  <si>
    <t>257 Malone Turnpike North Laura, UT 69760</t>
  </si>
  <si>
    <t>001-583-762-8979</t>
  </si>
  <si>
    <t>Raymond Smith</t>
  </si>
  <si>
    <t>0770 Joshua River East Alexanderview, NC 47211</t>
  </si>
  <si>
    <t>Randy Green</t>
  </si>
  <si>
    <t>Regina Mathews</t>
  </si>
  <si>
    <t>12155 Garrett Flat Apt. 602 Hayesburgh, AK 20580</t>
  </si>
  <si>
    <t>543.808.5899</t>
  </si>
  <si>
    <t>Martin Burke</t>
  </si>
  <si>
    <t>Dana Leblanc</t>
  </si>
  <si>
    <t>3718 Michael Roads Tiffanychester, GA 81719</t>
  </si>
  <si>
    <t>001-665-856-1501x7773</t>
  </si>
  <si>
    <t>Jimmy Bailey</t>
  </si>
  <si>
    <t>Grace Jennings</t>
  </si>
  <si>
    <t>574 Jones Freeway Nicholasport, AZ 53720</t>
  </si>
  <si>
    <t>074-969-8231</t>
  </si>
  <si>
    <t>Jose Nelson</t>
  </si>
  <si>
    <t>7334.400000000001</t>
  </si>
  <si>
    <t>Jennifer Meyers</t>
  </si>
  <si>
    <t>585 Brittany Meadows Suite 090 Kristenville, MI 60486</t>
  </si>
  <si>
    <t>(386)161-2875x2347</t>
  </si>
  <si>
    <t>Lisa Ortiz</t>
  </si>
  <si>
    <t>Michelle Martinez</t>
  </si>
  <si>
    <t>188 Joseph Estates Suite 490 Jordanland, CA 02875</t>
  </si>
  <si>
    <t>001-475-441-0337x4208</t>
  </si>
  <si>
    <t>Carol Harris</t>
  </si>
  <si>
    <t>Angela Barnes</t>
  </si>
  <si>
    <t>840 Lauren Glen South Amybury, IN 19688</t>
  </si>
  <si>
    <t>001-725-661-5661</t>
  </si>
  <si>
    <t>Cameron King</t>
  </si>
  <si>
    <t>4166.400000000001</t>
  </si>
  <si>
    <t>Isabel Watson</t>
  </si>
  <si>
    <t>USS Kemp FPO AE 37170</t>
  </si>
  <si>
    <t>148.191.5383x209</t>
  </si>
  <si>
    <t>David Ellis</t>
  </si>
  <si>
    <t>724 Brown Divide Suite 650 Moorebury, OR 45730</t>
  </si>
  <si>
    <t>(831)776-7481</t>
  </si>
  <si>
    <t>Austin Saunders</t>
  </si>
  <si>
    <t>1133.6000000000001</t>
  </si>
  <si>
    <t>Mark Nolan</t>
  </si>
  <si>
    <t>21227 Randolph Walk Apt. 983 Harveyfurt, UT 85255</t>
  </si>
  <si>
    <t>001-479-653-9082</t>
  </si>
  <si>
    <t>Michael Li</t>
  </si>
  <si>
    <t>Ashley Gomez</t>
  </si>
  <si>
    <t>58480 Jenna Crossing Apt. 064 South Annamouth, AR 11030</t>
  </si>
  <si>
    <t>Christian Ramirez</t>
  </si>
  <si>
    <t>Ryan May</t>
  </si>
  <si>
    <t>85358 Burns Lakes East Veronica, ND 76682</t>
  </si>
  <si>
    <t>+1-379-264-2301x19968</t>
  </si>
  <si>
    <t>Kimberly Lawson</t>
  </si>
  <si>
    <t>946.4000000000001</t>
  </si>
  <si>
    <t>Daniel Nelson</t>
  </si>
  <si>
    <t>91125 Jeffrey Unions Suite 935 Lake Ashleymouth, MI 99059</t>
  </si>
  <si>
    <t>108.540.4453x35847</t>
  </si>
  <si>
    <t>Alejandro King</t>
  </si>
  <si>
    <t>104 Peter Roads North Douglas, ME 52659</t>
  </si>
  <si>
    <t>001-719-067-9308</t>
  </si>
  <si>
    <t>David Harding</t>
  </si>
  <si>
    <t>Jerry Haynes</t>
  </si>
  <si>
    <t>85236 Kelly Parks Suite 015 North Joshua, WA 36781</t>
  </si>
  <si>
    <t>001-159-264-0975x311</t>
  </si>
  <si>
    <t>Roberto Hunter</t>
  </si>
  <si>
    <t>2203.2000000000003</t>
  </si>
  <si>
    <t>Roberta Gill</t>
  </si>
  <si>
    <t>676 Kyle Springs Apt. 862 North Dawn, NH 44456</t>
  </si>
  <si>
    <t>(566)105-0025x3646</t>
  </si>
  <si>
    <t>David Douglas</t>
  </si>
  <si>
    <t>Andrea Mendoza</t>
  </si>
  <si>
    <t>59929 Harris Motorway Suite 060 East Mary, NE 66206</t>
  </si>
  <si>
    <t>537.438.0518x2616</t>
  </si>
  <si>
    <t>Brittany Garcia</t>
  </si>
  <si>
    <t>James Moore</t>
  </si>
  <si>
    <t>PSC 6014, Box 4056 APO AP 28722</t>
  </si>
  <si>
    <t>001-422-637-1552</t>
  </si>
  <si>
    <t>Russell Clark</t>
  </si>
  <si>
    <t>Kenneth Hamilton</t>
  </si>
  <si>
    <t>36348 Stanton Trail Wendyport, TX 26830</t>
  </si>
  <si>
    <t>(877)859-0914</t>
  </si>
  <si>
    <t>Javier Morales</t>
  </si>
  <si>
    <t>Nicole Arnold</t>
  </si>
  <si>
    <t>183 Jonathon Point Lake Jennifer, RI 87772</t>
  </si>
  <si>
    <t>552-882-8787</t>
  </si>
  <si>
    <t>Kimberly Grimes MD</t>
  </si>
  <si>
    <t>John Turner</t>
  </si>
  <si>
    <t>4268 Hannah Bypass Apt. 315 Duanestad, HI 14089</t>
  </si>
  <si>
    <t>+1-288-109-2606x835</t>
  </si>
  <si>
    <t>3181.2000000000003</t>
  </si>
  <si>
    <t>Samuel Mcintosh</t>
  </si>
  <si>
    <t>3097 Nancy Mills Suite 884 Rossmouth, DE 30838</t>
  </si>
  <si>
    <t>(079)465-8631x523</t>
  </si>
  <si>
    <t>Kirk Long</t>
  </si>
  <si>
    <t>6851.200000000001</t>
  </si>
  <si>
    <t>Peter Wilkerson</t>
  </si>
  <si>
    <t>5926 Reyes Street Suite 314 Lake Michaelbury, VA 13716</t>
  </si>
  <si>
    <t>001-775-523-2670</t>
  </si>
  <si>
    <t>Patricia Lynch</t>
  </si>
  <si>
    <t>Chad Dixon</t>
  </si>
  <si>
    <t>50763 Bennett Creek Apt. 765 Comptontown, CT 82777</t>
  </si>
  <si>
    <t>468-525-9981x71127</t>
  </si>
  <si>
    <t>Max Massey</t>
  </si>
  <si>
    <t>Lisa Walker MD</t>
  </si>
  <si>
    <t>4852 Allen Groves Dawnport, LA 11179</t>
  </si>
  <si>
    <t>Ashley Sullivan</t>
  </si>
  <si>
    <t>6943.200000000001</t>
  </si>
  <si>
    <t>04616 Zachary Trail Apt. 297 Larrystad, HI 83035</t>
  </si>
  <si>
    <t>761-804-5569x588</t>
  </si>
  <si>
    <t>Melissa Farrell</t>
  </si>
  <si>
    <t>4526.400000000001</t>
  </si>
  <si>
    <t>Mrs. Jennifer Erickson PhD</t>
  </si>
  <si>
    <t>339 Kristen Branch Apt. 967 Port Ericville, DE 34164</t>
  </si>
  <si>
    <t>589.109.5541x72154</t>
  </si>
  <si>
    <t>Alyssa Erickson</t>
  </si>
  <si>
    <t>Elizabeth Carlson</t>
  </si>
  <si>
    <t>9126 Christopher Via Johnville, CO 68163</t>
  </si>
  <si>
    <t>342.469.9714x128</t>
  </si>
  <si>
    <t>Elizabeth Walters</t>
  </si>
  <si>
    <t>Jonathan Lee</t>
  </si>
  <si>
    <t>838 Stevens Vista Cruzberg, NC 82015</t>
  </si>
  <si>
    <t>408-743-8451</t>
  </si>
  <si>
    <t>Rebecca Eaton</t>
  </si>
  <si>
    <t>James Gibson</t>
  </si>
  <si>
    <t>455 Rivera Plains Suite 561 East Meganton, IA 30547</t>
  </si>
  <si>
    <t>+1-912-149-1014x491</t>
  </si>
  <si>
    <t>Janet Parker</t>
  </si>
  <si>
    <t>4610.400000000001</t>
  </si>
  <si>
    <t>Susan Williams</t>
  </si>
  <si>
    <t>0282 Scott Ranch North Tonyamouth, AL 82886</t>
  </si>
  <si>
    <t>+1-336-243-4335x4769</t>
  </si>
  <si>
    <t>Matthew Stevens</t>
  </si>
  <si>
    <t>8186 Michael Common Suite 563 North Donald, KY 84842</t>
  </si>
  <si>
    <t>(139)249-6461x55243</t>
  </si>
  <si>
    <t>Dale Long</t>
  </si>
  <si>
    <t>Raymond Phillips</t>
  </si>
  <si>
    <t>73386 Fields Knolls Suite 007 Anthonyhaven, DE 42727</t>
  </si>
  <si>
    <t>+1-092-372-2605x8128</t>
  </si>
  <si>
    <t>Erin Shields</t>
  </si>
  <si>
    <t>5270.400000000001</t>
  </si>
  <si>
    <t>Jason Hardy</t>
  </si>
  <si>
    <t>493 Thomas Trail Apt. 380 Joseview, SC 20650</t>
  </si>
  <si>
    <t>547-162-4404</t>
  </si>
  <si>
    <t>Jennifer Torres</t>
  </si>
  <si>
    <t>830.4000000000001</t>
  </si>
  <si>
    <t>Kevin Hood</t>
  </si>
  <si>
    <t>44891 Jessica Shore Sandyport, IN 94355</t>
  </si>
  <si>
    <t>(339)911-9935</t>
  </si>
  <si>
    <t>Jesse Morgan</t>
  </si>
  <si>
    <t>Kathryn Pena</t>
  </si>
  <si>
    <t>12364 Moore Crossing Apt. 875 Lake Anna, NV 38162</t>
  </si>
  <si>
    <t>Terry Henderson</t>
  </si>
  <si>
    <t>Mark Bryant</t>
  </si>
  <si>
    <t>83794 Kathryn Parkways Apt. 989 Middletonburgh, DC 53833</t>
  </si>
  <si>
    <t>Andrew Castro</t>
  </si>
  <si>
    <t>Bradley Clayton</t>
  </si>
  <si>
    <t>Unit 4925 Box 5843 DPO AE 85003</t>
  </si>
  <si>
    <t>214.765.8669</t>
  </si>
  <si>
    <t>Ashley Gaines</t>
  </si>
  <si>
    <t>Martin Gill</t>
  </si>
  <si>
    <t>98102 Cook Plains Suite 655 Maxstad, OK 78620</t>
  </si>
  <si>
    <t>001-246-521-5906x66017</t>
  </si>
  <si>
    <t>Raymond Garcia</t>
  </si>
  <si>
    <t>790.8000000000001</t>
  </si>
  <si>
    <t>Rodney Mitchell</t>
  </si>
  <si>
    <t>7475 Nancy Center Katherinechester, RI 72026</t>
  </si>
  <si>
    <t>(324)016-1669x74894</t>
  </si>
  <si>
    <t>Andrew Gomez</t>
  </si>
  <si>
    <t>Garrett Evans</t>
  </si>
  <si>
    <t>099 Shaffer Way Debbietown, TN 91860</t>
  </si>
  <si>
    <t>Kyle Miller</t>
  </si>
  <si>
    <t>Scott Pope</t>
  </si>
  <si>
    <t>20034 Garner Prairie Port David, OR 33620</t>
  </si>
  <si>
    <t>731-026-9693</t>
  </si>
  <si>
    <t>April Wade</t>
  </si>
  <si>
    <t>6823 Randy Track Pamelashire, WA 60557</t>
  </si>
  <si>
    <t>801-915-5728x88023</t>
  </si>
  <si>
    <t>Raymond Daniels</t>
  </si>
  <si>
    <t>84369 James Villages Suite 560 Foxland, ND 03337</t>
  </si>
  <si>
    <t>+1-281-144-8954x95808</t>
  </si>
  <si>
    <t>Taylor Bailey</t>
  </si>
  <si>
    <t>742 Chandler Branch Apt. 463 New Rachelhaven, NJ 60193</t>
  </si>
  <si>
    <t>094-259-8656</t>
  </si>
  <si>
    <t>Jennifer Gardner</t>
  </si>
  <si>
    <t>Caitlin Zimmerman</t>
  </si>
  <si>
    <t>57576 Jennifer Club Rachelburgh, NM 94313</t>
  </si>
  <si>
    <t>683-573-3664</t>
  </si>
  <si>
    <t>David Clay</t>
  </si>
  <si>
    <t>2293.2000000000003</t>
  </si>
  <si>
    <t>Sally Thomas</t>
  </si>
  <si>
    <t>5403 Brooke Spring Cooperstad, IN 02034</t>
  </si>
  <si>
    <t>+1-566-689-5945x689</t>
  </si>
  <si>
    <t>Terri Lewis</t>
  </si>
  <si>
    <t>486.40000000000003</t>
  </si>
  <si>
    <t>Kimberly Wilson</t>
  </si>
  <si>
    <t>9869 Charles Junctions South Maryburgh, NM 33814</t>
  </si>
  <si>
    <t>(236)449-9257</t>
  </si>
  <si>
    <t>Donna Bean</t>
  </si>
  <si>
    <t>Dr. James Robbins</t>
  </si>
  <si>
    <t>66647 Joan Plains Reedfurt, MS 01267</t>
  </si>
  <si>
    <t>258-977-7020x33331</t>
  </si>
  <si>
    <t>Jeffrey Smith</t>
  </si>
  <si>
    <t>Michael Johnston</t>
  </si>
  <si>
    <t>362 Hart Forge Jeffreymouth, IA 74156</t>
  </si>
  <si>
    <t>+1-626-732-9254x5033</t>
  </si>
  <si>
    <t>Leslie Butler</t>
  </si>
  <si>
    <t>Brenda Turner</t>
  </si>
  <si>
    <t>553 Sanchez Plains West Christopherside, FL 78938</t>
  </si>
  <si>
    <t>458.890.4442x842</t>
  </si>
  <si>
    <t>Rebecca Contreras</t>
  </si>
  <si>
    <t>6247.200000000001</t>
  </si>
  <si>
    <t>Priscilla Craig</t>
  </si>
  <si>
    <t>96225 Kelli Oval Apt. 619 Lake Jeffreyville, CO 08850</t>
  </si>
  <si>
    <t>001-470-075-6550x92400</t>
  </si>
  <si>
    <t>Richard Simmons</t>
  </si>
  <si>
    <t>2673.6000000000004</t>
  </si>
  <si>
    <t>Casey Holt</t>
  </si>
  <si>
    <t>302 Nicholas Harbor Apt. 374 Lake Jacqueline, DC 94841</t>
  </si>
  <si>
    <t>001-466-119-0655</t>
  </si>
  <si>
    <t>Brianna Schneider</t>
  </si>
  <si>
    <t>70021 Andrews Street Suite 811 Chapmanmouth, WY 28639</t>
  </si>
  <si>
    <t>(406)515-5919x7923</t>
  </si>
  <si>
    <t>Douglas Kennedy</t>
  </si>
  <si>
    <t>Samantha Blankenship</t>
  </si>
  <si>
    <t>095 Lee Dale South Aaronburgh, ME 01959</t>
  </si>
  <si>
    <t>644.875.2185x488</t>
  </si>
  <si>
    <t>Brittany Woods</t>
  </si>
  <si>
    <t>John Ayala</t>
  </si>
  <si>
    <t>0205 Mary Pines South Kimberly, NH 93872</t>
  </si>
  <si>
    <t>+1-225-148-3753x48697</t>
  </si>
  <si>
    <t>Michael George</t>
  </si>
  <si>
    <t>660 Sawyer Orchard Suite 116 South Paulbury, KS 58550</t>
  </si>
  <si>
    <t>(549)129-1570x74057</t>
  </si>
  <si>
    <t>7333.200000000001</t>
  </si>
  <si>
    <t>Stephanie Anderson</t>
  </si>
  <si>
    <t>66059 Greg Square Suite 210 Jacobborough, AK 38733</t>
  </si>
  <si>
    <t>620.246.5799</t>
  </si>
  <si>
    <t>Benjamin Cochran</t>
  </si>
  <si>
    <t>Dana Monroe</t>
  </si>
  <si>
    <t>Unit 2320 Box 0982 DPO AA 35516</t>
  </si>
  <si>
    <t>001-513-757-8940x684</t>
  </si>
  <si>
    <t>Elizabeth Glenn</t>
  </si>
  <si>
    <t>Deborah Gutierrez</t>
  </si>
  <si>
    <t>054 Briggs Prairie Suite 505 New Jasmine, NM 19834</t>
  </si>
  <si>
    <t>(452)817-3986x0257</t>
  </si>
  <si>
    <t>Anthony Anderson</t>
  </si>
  <si>
    <t>6947 Booth Meadow West Todd, AZ 83145</t>
  </si>
  <si>
    <t>102-079-6841</t>
  </si>
  <si>
    <t>Cathy Gonzalez</t>
  </si>
  <si>
    <t>Kari Watson</t>
  </si>
  <si>
    <t>791 Lopez Course Apt. 909 Brendahaven, AK 66692</t>
  </si>
  <si>
    <t>064.049.2994x05794</t>
  </si>
  <si>
    <t>Rachel Kennedy</t>
  </si>
  <si>
    <t>Kevin Castillo</t>
  </si>
  <si>
    <t>558 Jennings Village Apt. 859 Port Kevin, NY 23500</t>
  </si>
  <si>
    <t>+1-506-494-6394x353</t>
  </si>
  <si>
    <t>Patricia Fisher</t>
  </si>
  <si>
    <t>Thomas Nicholson</t>
  </si>
  <si>
    <t>0827 Andrea Highway Apt. 961 Fisherburgh, DE 75354</t>
  </si>
  <si>
    <t>001-545-715-6405</t>
  </si>
  <si>
    <t>Laura Wood</t>
  </si>
  <si>
    <t>382 Andrews Lodge Montoyaside, MN 07598</t>
  </si>
  <si>
    <t>+1-672-644-0546x91187</t>
  </si>
  <si>
    <t>Ian Mitchell</t>
  </si>
  <si>
    <t>Michael Graves</t>
  </si>
  <si>
    <t>850 Hancock Flats Apt. 694 New Jonathan, CT 33537</t>
  </si>
  <si>
    <t>(951)231-9771x33731</t>
  </si>
  <si>
    <t>Gloria Woodward</t>
  </si>
  <si>
    <t>Timothy Martin</t>
  </si>
  <si>
    <t>9705 Clarke Place Suite 899 New Ashley, NM 47644</t>
  </si>
  <si>
    <t>Christopher Christian</t>
  </si>
  <si>
    <t>Eric King</t>
  </si>
  <si>
    <t>PSC 3689, Box 0726 APO AA 73165</t>
  </si>
  <si>
    <t>(501)308-8564</t>
  </si>
  <si>
    <t>Morgan Sharp</t>
  </si>
  <si>
    <t>Morgan Baker</t>
  </si>
  <si>
    <t>19427 Paul Falls North Jessicamouth, MO 92972</t>
  </si>
  <si>
    <t>(361)254-1663</t>
  </si>
  <si>
    <t>Bryan Stevenson</t>
  </si>
  <si>
    <t>418.40000000000003</t>
  </si>
  <si>
    <t>Jamie Knight</t>
  </si>
  <si>
    <t>Unit 6136 Box 9096 DPO AE 63105</t>
  </si>
  <si>
    <t>Cynthia Johnson</t>
  </si>
  <si>
    <t>Jacob Miller</t>
  </si>
  <si>
    <t>74881 Thornton Pine Gregorychester, NY 73105</t>
  </si>
  <si>
    <t>+1-410-932-8760x5173</t>
  </si>
  <si>
    <t>Marissa Allen</t>
  </si>
  <si>
    <t>Levi Allen</t>
  </si>
  <si>
    <t>2366 Evan Radial Port Adam, MO 59104</t>
  </si>
  <si>
    <t>185-330-3497x61777</t>
  </si>
  <si>
    <t>Laura Tucker</t>
  </si>
  <si>
    <t>Valerie Willis</t>
  </si>
  <si>
    <t>58330 Paul Mountain Suite 039 New Justin, DC 70765</t>
  </si>
  <si>
    <t>598-810-1670x82738</t>
  </si>
  <si>
    <t>2657.2000000000003</t>
  </si>
  <si>
    <t>Joseph Barajas</t>
  </si>
  <si>
    <t>2081 Samantha Lodge Suite 797 East Tami, PA 58809</t>
  </si>
  <si>
    <t>850.118.8618</t>
  </si>
  <si>
    <t>Sierra Richards</t>
  </si>
  <si>
    <t>Nicholas Miller</t>
  </si>
  <si>
    <t>498 Kenneth Pine Nancybury, IL 13593</t>
  </si>
  <si>
    <t>Kelly Sweeney</t>
  </si>
  <si>
    <t>Carlos Morris</t>
  </si>
  <si>
    <t>60382 Zachary Garden Suite 609 Pierceton, OK 14676</t>
  </si>
  <si>
    <t>Nathan Johnson</t>
  </si>
  <si>
    <t>Elaine Phillips</t>
  </si>
  <si>
    <t>558 Abigail Mountains North Howard, MD 00605</t>
  </si>
  <si>
    <t>387-545-2601</t>
  </si>
  <si>
    <t>Angela Wright</t>
  </si>
  <si>
    <t>Tonya Smith</t>
  </si>
  <si>
    <t>8914 Paul Pass Lawrenceborough, KS 78327</t>
  </si>
  <si>
    <t>(086)839-5325x7035</t>
  </si>
  <si>
    <t>Mary Marquez</t>
  </si>
  <si>
    <t>27887 Pamela Underpass South Jose, MN 07148</t>
  </si>
  <si>
    <t>282.232.0139x17372</t>
  </si>
  <si>
    <t>Travis Carter</t>
  </si>
  <si>
    <t>903 Reynolds Falls New Danielview, MO 30209</t>
  </si>
  <si>
    <t>054-482-6627x4158</t>
  </si>
  <si>
    <t>Scott Kaiser</t>
  </si>
  <si>
    <t>Jeffrey Mckee</t>
  </si>
  <si>
    <t>6394 Amber Estate Suite 556 North Kimberly, OK 43785</t>
  </si>
  <si>
    <t>001-246-707-2196x082</t>
  </si>
  <si>
    <t>David Watkins</t>
  </si>
  <si>
    <t>Edward Grimes</t>
  </si>
  <si>
    <t>73522 Miller Point Apt. 493 Stanleyport, FL 57355</t>
  </si>
  <si>
    <t>952-602-1633</t>
  </si>
  <si>
    <t>Latoya Tucker</t>
  </si>
  <si>
    <t>Christina Kelley</t>
  </si>
  <si>
    <t>06776 Kenneth Point Apt. 481 New Adrian, NJ 73457</t>
  </si>
  <si>
    <t>846-639-1942x961</t>
  </si>
  <si>
    <t>John Hernandez</t>
  </si>
  <si>
    <t>4174.400000000001</t>
  </si>
  <si>
    <t>USNV Brandt FPO AP 71175</t>
  </si>
  <si>
    <t>(542)201-7039x477</t>
  </si>
  <si>
    <t>Rebecca Flores</t>
  </si>
  <si>
    <t>Jessica Thompson</t>
  </si>
  <si>
    <t>5404 Kimberly Squares Suite 256 Brittanyhaven, MT 11037</t>
  </si>
  <si>
    <t>001-421-668-6146</t>
  </si>
  <si>
    <t>Melvin Roberts</t>
  </si>
  <si>
    <t>280 Jose Grove Kirstenton, ME 18183</t>
  </si>
  <si>
    <t>001-896-804-2012</t>
  </si>
  <si>
    <t>1115.6000000000001</t>
  </si>
  <si>
    <t>2228 Casey Cape Nicholsonborough, LA 74782</t>
  </si>
  <si>
    <t>001-335-639-4446x3346</t>
  </si>
  <si>
    <t>Brian Rich</t>
  </si>
  <si>
    <t>8156 Davis Glens Edwardburgh, ME 26334</t>
  </si>
  <si>
    <t>(540)982-3484</t>
  </si>
  <si>
    <t>Heather Aguilar</t>
  </si>
  <si>
    <t>Jeffery Cantrell</t>
  </si>
  <si>
    <t>088 Karen Fork East Jeffreytown, NJ 05239</t>
  </si>
  <si>
    <t>773.583.9718x410</t>
  </si>
  <si>
    <t>Gregory Stout</t>
  </si>
  <si>
    <t>Zachary Kelly</t>
  </si>
  <si>
    <t>24082 Villegas Plain Gonzalezland, MS 53209</t>
  </si>
  <si>
    <t>(454)475-1255</t>
  </si>
  <si>
    <t>Amanda White</t>
  </si>
  <si>
    <t>Monica Stafford</t>
  </si>
  <si>
    <t>614 Mary Row Apt. 508 Mooreside, MD 81976</t>
  </si>
  <si>
    <t>624-807-8486</t>
  </si>
  <si>
    <t>Michaela Adams</t>
  </si>
  <si>
    <t>Anthony Dunn</t>
  </si>
  <si>
    <t>781 Erik Isle Apt. 166 North Lisa, NJ 96408</t>
  </si>
  <si>
    <t>+1-447-684-5109x10046</t>
  </si>
  <si>
    <t>Corey Hopkins</t>
  </si>
  <si>
    <t>Rachel Collins</t>
  </si>
  <si>
    <t>90338 Clayton Walk Suite 687 New Carl, AR 53486</t>
  </si>
  <si>
    <t>021.770.5363x7355</t>
  </si>
  <si>
    <t>Jeffery Acosta</t>
  </si>
  <si>
    <t>295 Deborah Cliffs Meyerbury, MN 31315</t>
  </si>
  <si>
    <t>012.678.5467x34651</t>
  </si>
  <si>
    <t>Wanda Chavez</t>
  </si>
  <si>
    <t>Briana Bailey</t>
  </si>
  <si>
    <t>891 Aguilar Ville Bethmouth, KY 80786</t>
  </si>
  <si>
    <t>(764)929-6961</t>
  </si>
  <si>
    <t>Leroy Vasquez</t>
  </si>
  <si>
    <t>Jessica Campbell MD</t>
  </si>
  <si>
    <t>88819 Melanie Motorway Apt. 895 New Adam, NC 96392</t>
  </si>
  <si>
    <t>(678)829-0901</t>
  </si>
  <si>
    <t>Tammy Stone</t>
  </si>
  <si>
    <t>Brian Woods</t>
  </si>
  <si>
    <t>48793 Sarah Ville Apt. 594 Mooreberg, IN 59048</t>
  </si>
  <si>
    <t>0993613101</t>
  </si>
  <si>
    <t>Joshua Stanton</t>
  </si>
  <si>
    <t>Amanda Murray</t>
  </si>
  <si>
    <t>044 Barker Point New Jennifer, VT 97352</t>
  </si>
  <si>
    <t>(145)256-3942</t>
  </si>
  <si>
    <t>Luke Hansen</t>
  </si>
  <si>
    <t>841 Robert Hill Melissaborough, VT 74127</t>
  </si>
  <si>
    <t>+1-100-293-0430x50296</t>
  </si>
  <si>
    <t>Christina Garcia</t>
  </si>
  <si>
    <t>Mr. Scott Marshall</t>
  </si>
  <si>
    <t>46600 Robert Orchard Williamfurt, OR 77379</t>
  </si>
  <si>
    <t>001-010-188-1586x342</t>
  </si>
  <si>
    <t>Becky Mendez</t>
  </si>
  <si>
    <t>Christopher Rivera</t>
  </si>
  <si>
    <t>5486 Michelle Highway Apt. 557 East William, PA 93773</t>
  </si>
  <si>
    <t>001-559-087-2761x802</t>
  </si>
  <si>
    <t>Lauren Parker</t>
  </si>
  <si>
    <t>Anthony Mcgrath</t>
  </si>
  <si>
    <t>08434 Brandy Mill Apt. 715 Garciaview, LA 62873</t>
  </si>
  <si>
    <t>Greg Mann</t>
  </si>
  <si>
    <t>2825.6000000000004</t>
  </si>
  <si>
    <t>Kimberly Johnson</t>
  </si>
  <si>
    <t>7406 Smith Fall Suite 733 North Mary, IN 19924</t>
  </si>
  <si>
    <t>773-341-8643</t>
  </si>
  <si>
    <t>Alexander Smith DDS</t>
  </si>
  <si>
    <t>Nancy Wilcox</t>
  </si>
  <si>
    <t>PSC 3445, Box 4401 APO AE 56869</t>
  </si>
  <si>
    <t>001-283-353-7623x86501</t>
  </si>
  <si>
    <t>Jacob Pace</t>
  </si>
  <si>
    <t>74023 Kimberly Brooks Suite 766 West Sherri, KY 35260</t>
  </si>
  <si>
    <t>924.663.1726</t>
  </si>
  <si>
    <t>Shawna Phillips</t>
  </si>
  <si>
    <t>1731.6000000000001</t>
  </si>
  <si>
    <t>Gabriel Baker</t>
  </si>
  <si>
    <t>818 Sara Trafficway Apt. 537 Oscarstad, CO 23616</t>
  </si>
  <si>
    <t>079-653-9756x0168</t>
  </si>
  <si>
    <t>Stephanie Robbins</t>
  </si>
  <si>
    <t>1601.6000000000001</t>
  </si>
  <si>
    <t>Zachary Manning</t>
  </si>
  <si>
    <t>13276 Heather Ridges Jasonfurt, DE 12635</t>
  </si>
  <si>
    <t>001-248-737-6025x613</t>
  </si>
  <si>
    <t>Jaime Hardy</t>
  </si>
  <si>
    <t>Lisa Thomas</t>
  </si>
  <si>
    <t>PSC 8490, Box 9521 APO AE 52804</t>
  </si>
  <si>
    <t>447-493-4981x190</t>
  </si>
  <si>
    <t>Scott Campbell</t>
  </si>
  <si>
    <t>Morgan Fisher DDS</t>
  </si>
  <si>
    <t>09995 Collins Rue Suite 049 East Stephenhaven, OH 61312</t>
  </si>
  <si>
    <t>+1-351-101-4930x58717</t>
  </si>
  <si>
    <t>Mark Paul</t>
  </si>
  <si>
    <t>Aimee Shepherd</t>
  </si>
  <si>
    <t>111 Holland Manors Apt. 461 New Jennifer, SD 59593</t>
  </si>
  <si>
    <t>(453)651-1465x06447</t>
  </si>
  <si>
    <t>Samuel Gutierrez</t>
  </si>
  <si>
    <t>PSC 9469, Box 0758 APO AP 40457</t>
  </si>
  <si>
    <t>485.945.9359x9374</t>
  </si>
  <si>
    <t>Abigail West</t>
  </si>
  <si>
    <t>Kathryn Ayala</t>
  </si>
  <si>
    <t>869 Cassandra Cove Lake Jaredfurt, ME 08565</t>
  </si>
  <si>
    <t>001-692-016-6327</t>
  </si>
  <si>
    <t>Madeline Wilson</t>
  </si>
  <si>
    <t>Paula Johnson</t>
  </si>
  <si>
    <t>Unit 6523 Box 9331 DPO AA 76818</t>
  </si>
  <si>
    <t>(833)736-2422x45162</t>
  </si>
  <si>
    <t>Sabrina Evans</t>
  </si>
  <si>
    <t>Robin Murphy</t>
  </si>
  <si>
    <t>69833 Melissa Junctions Apt. 058 Williamshire, TN 76884</t>
  </si>
  <si>
    <t>609-621-7688x61470</t>
  </si>
  <si>
    <t>Tiffany Smith</t>
  </si>
  <si>
    <t>Damon Castillo</t>
  </si>
  <si>
    <t>21359 Pam Avenue Apt. 503 North Morgan, TX 41895</t>
  </si>
  <si>
    <t>627.233.1490</t>
  </si>
  <si>
    <t>Steven Reyes</t>
  </si>
  <si>
    <t>7243 Kenneth Brooks Port Aprilmouth, IN 19480</t>
  </si>
  <si>
    <t>444.373.6176</t>
  </si>
  <si>
    <t>Samantha Black</t>
  </si>
  <si>
    <t>Andrew White</t>
  </si>
  <si>
    <t>6687 Douglas Ford Apt. 173 North Tiffanyhaven, NC 71156</t>
  </si>
  <si>
    <t>0474243137</t>
  </si>
  <si>
    <t>Lacey Powers</t>
  </si>
  <si>
    <t>Michelle Shepherd</t>
  </si>
  <si>
    <t>60672 Holloway Pass Weaverberg, FL 45688</t>
  </si>
  <si>
    <t>(990)021-2424x337</t>
  </si>
  <si>
    <t>Sandra Hernandez</t>
  </si>
  <si>
    <t>Virginia Jackson</t>
  </si>
  <si>
    <t>085 Burch Extension Suite 421 Amberview, OK 61378</t>
  </si>
  <si>
    <t>255.725.2095x71874</t>
  </si>
  <si>
    <t>Mindy Blackwell</t>
  </si>
  <si>
    <t>Timothy Burgess</t>
  </si>
  <si>
    <t>766 Gregory Route North Cliffordview, MI 93817</t>
  </si>
  <si>
    <t>001-795-233-3141x496</t>
  </si>
  <si>
    <t>Jose Allison</t>
  </si>
  <si>
    <t>Lance Wallace</t>
  </si>
  <si>
    <t>1389 Amy Isle South Andrewside, OH 11943</t>
  </si>
  <si>
    <t>001-827-691-6437x8485</t>
  </si>
  <si>
    <t>Alexandra Gaines</t>
  </si>
  <si>
    <t>Amber Ruiz</t>
  </si>
  <si>
    <t>12004 Scott Way Watkinsborough, NY 07578</t>
  </si>
  <si>
    <t>001-652-377-2798x2063</t>
  </si>
  <si>
    <t>Denise Kelly</t>
  </si>
  <si>
    <t>Joseph Oneill</t>
  </si>
  <si>
    <t>109 Hayes Valley Suite 778 West Erinmouth, OK 78373</t>
  </si>
  <si>
    <t>001-141-361-3641</t>
  </si>
  <si>
    <t>Gregory Cummings</t>
  </si>
  <si>
    <t>2496 Horton Mission East Veronica, MA 48687</t>
  </si>
  <si>
    <t>(547)534-6640x555</t>
  </si>
  <si>
    <t>Brendan Turner</t>
  </si>
  <si>
    <t>John Woods</t>
  </si>
  <si>
    <t>3974 Velez Drive Emilyside, KS 29516</t>
  </si>
  <si>
    <t>001-568-466-3641</t>
  </si>
  <si>
    <t>Timothy Padilla</t>
  </si>
  <si>
    <t>Barbara Freeman</t>
  </si>
  <si>
    <t>3295 Elizabeth Villages Gilestown, ID 43665</t>
  </si>
  <si>
    <t>083.903.5670</t>
  </si>
  <si>
    <t>Mary Bridges</t>
  </si>
  <si>
    <t>Gary Hernandez</t>
  </si>
  <si>
    <t>452 Brian Drive Apt. 711 Washingtonside, TN 54856</t>
  </si>
  <si>
    <t>364-379-1186</t>
  </si>
  <si>
    <t>Andrew Walsh Jr.</t>
  </si>
  <si>
    <t>0578 Steven Lodge Apt. 968 South Carmenstad, SD 70330</t>
  </si>
  <si>
    <t>632.489.9997x649</t>
  </si>
  <si>
    <t>4741 Robert Estate Apt. 454 Hayleyville, WA 43362</t>
  </si>
  <si>
    <t>200-417-2216x28031</t>
  </si>
  <si>
    <t>Ian Smith</t>
  </si>
  <si>
    <t>242 Ashley Plains Apt. 330 North Dennis, NM 53721</t>
  </si>
  <si>
    <t>+1-549-499-3052x226</t>
  </si>
  <si>
    <t>Rhonda Sullivan</t>
  </si>
  <si>
    <t>Adam Christian</t>
  </si>
  <si>
    <t>5900 Woodard Manor South Gail, FL 98444</t>
  </si>
  <si>
    <t>552.320.1635x88831</t>
  </si>
  <si>
    <t>Cody Bush</t>
  </si>
  <si>
    <t>Olivia Patterson</t>
  </si>
  <si>
    <t>3011 Nicholas Ridge Suite 394 Williamville, DE 47630</t>
  </si>
  <si>
    <t>001-593-476-8977x3407</t>
  </si>
  <si>
    <t>Gary Mills</t>
  </si>
  <si>
    <t>723 Jamie Union Apt. 048 Bennettberg, CO 31865</t>
  </si>
  <si>
    <t>+1-362-747-5197x4881</t>
  </si>
  <si>
    <t>Michelle Cowan</t>
  </si>
  <si>
    <t>Kayla Johnson</t>
  </si>
  <si>
    <t>984 Werner Centers Apt. 261 Port Joshua, FL 68777</t>
  </si>
  <si>
    <t>(965)746-2082x18351</t>
  </si>
  <si>
    <t>Patrick Howard</t>
  </si>
  <si>
    <t>3236 Mckenzie Ville Suite 013 Amberbury, TN 87976</t>
  </si>
  <si>
    <t>077-640-1071</t>
  </si>
  <si>
    <t>Jennifer Edwards</t>
  </si>
  <si>
    <t>256 Marissa River Apt. 420 New Samantha, GA 26278</t>
  </si>
  <si>
    <t>(856)285-3513</t>
  </si>
  <si>
    <t>Lisa Mooney</t>
  </si>
  <si>
    <t>3899 Daniels Junctions Port Lisamouth, MO 95315</t>
  </si>
  <si>
    <t>001-275-004-9513</t>
  </si>
  <si>
    <t>30223 Ball Brooks Donaldside, AK 13155</t>
  </si>
  <si>
    <t>Jared Reyes</t>
  </si>
  <si>
    <t>Lance Walters</t>
  </si>
  <si>
    <t>47308 Pamela Drive Apt. 603 East Aimee, MS 23164</t>
  </si>
  <si>
    <t>272.874.2085x36628</t>
  </si>
  <si>
    <t>Kristy Palmer</t>
  </si>
  <si>
    <t>Natasha Vargas</t>
  </si>
  <si>
    <t>PSC 3499, Box 6864 APO AE 96149</t>
  </si>
  <si>
    <t>001-172-007-5621x862</t>
  </si>
  <si>
    <t>Alexis Mendez</t>
  </si>
  <si>
    <t>Alicia Pace</t>
  </si>
  <si>
    <t>369 Ronald Ford Suite 422 Loritown, IN 44424</t>
  </si>
  <si>
    <t>400-031-3646</t>
  </si>
  <si>
    <t>James Howell</t>
  </si>
  <si>
    <t>Rebecca Jacobs</t>
  </si>
  <si>
    <t>9001 Crystal Lane Apt. 389 Lake Charlesmouth, WI 84006</t>
  </si>
  <si>
    <t>Tyler Hansen</t>
  </si>
  <si>
    <t>Jason King</t>
  </si>
  <si>
    <t>15267 Jasmine Island Apt. 702 West Samuel, MN 17918</t>
  </si>
  <si>
    <t>234.132.0487x9704</t>
  </si>
  <si>
    <t>Walter Stokes</t>
  </si>
  <si>
    <t>600.8000000000001</t>
  </si>
  <si>
    <t>Robert Ortiz</t>
  </si>
  <si>
    <t>05079 Stewart Alley Apt. 602 Colemanshire, OH 38469</t>
  </si>
  <si>
    <t>135-832-0913</t>
  </si>
  <si>
    <t>Nathan Gallagher</t>
  </si>
  <si>
    <t>Michael Cook</t>
  </si>
  <si>
    <t>68092 Lyons Gardens North Elizabethhaven, NJ 43749</t>
  </si>
  <si>
    <t>854-363-5157x229</t>
  </si>
  <si>
    <t>Thomas Griffin</t>
  </si>
  <si>
    <t>5983.200000000001</t>
  </si>
  <si>
    <t>Melinda Wilkins</t>
  </si>
  <si>
    <t>1316 Austin Manor Apt. 762 Larrychester, WI 38015</t>
  </si>
  <si>
    <t>427-461-4520</t>
  </si>
  <si>
    <t>Julia Hawkins</t>
  </si>
  <si>
    <t>4622.400000000001</t>
  </si>
  <si>
    <t>April Carrillo</t>
  </si>
  <si>
    <t>7600 Jesse Loop Apt. 057 Michelletown, WI 65419</t>
  </si>
  <si>
    <t>(829)194-4687x05156</t>
  </si>
  <si>
    <t>Jennifer Schneider</t>
  </si>
  <si>
    <t>Courtney Craig</t>
  </si>
  <si>
    <t>984 Wright Shores Anntown, NV 10845</t>
  </si>
  <si>
    <t>001-825-044-2445x7945</t>
  </si>
  <si>
    <t>Donald Franklin</t>
  </si>
  <si>
    <t>3595.2000000000003</t>
  </si>
  <si>
    <t>Michael Lindsey</t>
  </si>
  <si>
    <t>14814 Jones Drives Suite 087 South Sharon, NJ 98541</t>
  </si>
  <si>
    <t>(387)391-2589</t>
  </si>
  <si>
    <t>Jessica Silva</t>
  </si>
  <si>
    <t>69501 Humphrey Plain Apt. 866 West Tiffanyton, UT 52935</t>
  </si>
  <si>
    <t>046-294-3988</t>
  </si>
  <si>
    <t>Julie Lopez</t>
  </si>
  <si>
    <t>5625.200000000001</t>
  </si>
  <si>
    <t>Claire Carr</t>
  </si>
  <si>
    <t>08368 John Knoll East Beverlyfurt, WI 95460</t>
  </si>
  <si>
    <t>920.675.2819x46466</t>
  </si>
  <si>
    <t>Robert Jackson</t>
  </si>
  <si>
    <t>Nathan Washington</t>
  </si>
  <si>
    <t>60321 Robert Well Levyville, MO 87484</t>
  </si>
  <si>
    <t>Erica Dalton</t>
  </si>
  <si>
    <t>Shelby Stewart</t>
  </si>
  <si>
    <t>7655 Thomas Station West Alyssastad, VA 50151</t>
  </si>
  <si>
    <t>(091)765-7350x7265</t>
  </si>
  <si>
    <t>Melissa Graves</t>
  </si>
  <si>
    <t>Vanessa Turner</t>
  </si>
  <si>
    <t>373 Michelle Forest Apt. 042 South Joseph, CA 77801</t>
  </si>
  <si>
    <t>(376)096-3844x107</t>
  </si>
  <si>
    <t>Jeffrey Gray</t>
  </si>
  <si>
    <t>Tonya Jackson</t>
  </si>
  <si>
    <t>048 Jackson Forges Suite 412 North Mary, NC 90775</t>
  </si>
  <si>
    <t>001-574-987-0670</t>
  </si>
  <si>
    <t>Mr. Timothy Fox</t>
  </si>
  <si>
    <t>Kirk Reed</t>
  </si>
  <si>
    <t>78740 Margaret Way Thomasburgh, VT 05884</t>
  </si>
  <si>
    <t>713-034-8214x85908</t>
  </si>
  <si>
    <t>Denise Davis</t>
  </si>
  <si>
    <t>Matthew Nguyen</t>
  </si>
  <si>
    <t>959 Morgan Station Joshuamouth, NM 75395</t>
  </si>
  <si>
    <t>Tammie Gonzales</t>
  </si>
  <si>
    <t>John Hardy Jr.</t>
  </si>
  <si>
    <t>674 Elijah Cove Simsfurt, NY 84108</t>
  </si>
  <si>
    <t>Anthony Garrett</t>
  </si>
  <si>
    <t>Austin Adams</t>
  </si>
  <si>
    <t>51738 Villarreal Tunnel Port Andreaport, TN 48947</t>
  </si>
  <si>
    <t>(561)854-2727</t>
  </si>
  <si>
    <t>Sandra Campbell</t>
  </si>
  <si>
    <t>Ashley Kerr</t>
  </si>
  <si>
    <t>57486 Katelyn Pines New Diane, MA 04975</t>
  </si>
  <si>
    <t>(166)624-1430</t>
  </si>
  <si>
    <t>Mr. Charles Stanley MD</t>
  </si>
  <si>
    <t>1037.6000000000001</t>
  </si>
  <si>
    <t>Daniel Pennington</t>
  </si>
  <si>
    <t>3169 Ruiz Inlet Heatherfort, OH 93270</t>
  </si>
  <si>
    <t>(791)416-8626</t>
  </si>
  <si>
    <t>Ashley Garcia</t>
  </si>
  <si>
    <t>732.8000000000001</t>
  </si>
  <si>
    <t>3963 Poole Wells Suite 344 North Victoriafort, TN 32075</t>
  </si>
  <si>
    <t>+1-895-475-9370x23523</t>
  </si>
  <si>
    <t>Lisa Curtis</t>
  </si>
  <si>
    <t>Bill Brown</t>
  </si>
  <si>
    <t>630 Joseph Islands Apt. 132 West Mike, FL 06762</t>
  </si>
  <si>
    <t>289-564-1643x2731</t>
  </si>
  <si>
    <t>Andrew Carroll DVM</t>
  </si>
  <si>
    <t>Ronald Clarke</t>
  </si>
  <si>
    <t>30913 Mcdonald Loaf Suite 690 East Jamesmouth, AL 28102</t>
  </si>
  <si>
    <t>507.663.8633x6990</t>
  </si>
  <si>
    <t>Anna Kim</t>
  </si>
  <si>
    <t>Stephen Reeves</t>
  </si>
  <si>
    <t>453 Amanda Square Mendozastad, NH 74530</t>
  </si>
  <si>
    <t>420.498.3849</t>
  </si>
  <si>
    <t>Eileen Carey</t>
  </si>
  <si>
    <t>USNV Mclean FPO AP 08046</t>
  </si>
  <si>
    <t>822.793.9094</t>
  </si>
  <si>
    <t>Timothy Cunningham</t>
  </si>
  <si>
    <t>111 Ronald Squares Suite 396 North Kendra, CA 96741</t>
  </si>
  <si>
    <t>001-188-797-6812x9176</t>
  </si>
  <si>
    <t>Andrea Strong</t>
  </si>
  <si>
    <t>Troy Escobar</t>
  </si>
  <si>
    <t>398 Pamela Track East Cindyland, ID 67697</t>
  </si>
  <si>
    <t>Dennis Herrera</t>
  </si>
  <si>
    <t>1264 Lopez Courts East Kristinatown, KS 68886</t>
  </si>
  <si>
    <t>Joseph Hendrix</t>
  </si>
  <si>
    <t>Kara Jensen</t>
  </si>
  <si>
    <t>448 Laura Lock Lake Adam, KY 19971</t>
  </si>
  <si>
    <t>(333)046-6276x4463</t>
  </si>
  <si>
    <t>Michael Valdez</t>
  </si>
  <si>
    <t>5558.400000000001</t>
  </si>
  <si>
    <t>Aaron Lopez</t>
  </si>
  <si>
    <t>Unit 8145 Box 2165 DPO AA 01708</t>
  </si>
  <si>
    <t>+1-472-751-6293x77113</t>
  </si>
  <si>
    <t>David Estes</t>
  </si>
  <si>
    <t>4872 Williams Coves Suite 296 South Kristina, MO 44508</t>
  </si>
  <si>
    <t>Jessica Gates</t>
  </si>
  <si>
    <t>Cynthia Stewart</t>
  </si>
  <si>
    <t>PSC 4649, Box 8745 APO AA 95749</t>
  </si>
  <si>
    <t>(493)658-4587x83181</t>
  </si>
  <si>
    <t>Anthony Richardson</t>
  </si>
  <si>
    <t>Melissa Morton</t>
  </si>
  <si>
    <t>PSC 3934, Box 3692 APO AP 12189</t>
  </si>
  <si>
    <t>(314)299-2639x29993</t>
  </si>
  <si>
    <t>Richard Simpson II</t>
  </si>
  <si>
    <t>1061 Brown Stream Apt. 306 Port Tara, MN 02972</t>
  </si>
  <si>
    <t>001-883-857-4241x032</t>
  </si>
  <si>
    <t>860.4000000000001</t>
  </si>
  <si>
    <t>Sara Henry</t>
  </si>
  <si>
    <t>00558 Emily Curve Apt. 413 West David, AR 62945</t>
  </si>
  <si>
    <t>098.109.2609x157</t>
  </si>
  <si>
    <t>5827.200000000001</t>
  </si>
  <si>
    <t>Krista Anderson</t>
  </si>
  <si>
    <t>65182 Michael Street Suite 548 Chambersport, WI 65056</t>
  </si>
  <si>
    <t>Stanley Castaneda</t>
  </si>
  <si>
    <t>Theresa Kelly</t>
  </si>
  <si>
    <t>88839 Miller Cliff Apt. 623 South Kaylaview, VA 33022</t>
  </si>
  <si>
    <t>Susan Turner</t>
  </si>
  <si>
    <t>Jennifer Cunningham</t>
  </si>
  <si>
    <t>9519 Klein Fork New Theodore, VA 16458</t>
  </si>
  <si>
    <t>662-110-7726x1212</t>
  </si>
  <si>
    <t>Shane Garcia</t>
  </si>
  <si>
    <t>Nathan Boyle</t>
  </si>
  <si>
    <t>3767 William Forks Apt. 699 East Travis, VA 33433</t>
  </si>
  <si>
    <t>(036)309-5149</t>
  </si>
  <si>
    <t>Hannah Andersen</t>
  </si>
  <si>
    <t>2762 David Village New Holly, CA 01427</t>
  </si>
  <si>
    <t>+1-057-066-7353x286</t>
  </si>
  <si>
    <t>Matthew Yang</t>
  </si>
  <si>
    <t>Nina Perez</t>
  </si>
  <si>
    <t>Unit 3676 Box 5025 DPO AE 11736</t>
  </si>
  <si>
    <t>164.875.9698x95171</t>
  </si>
  <si>
    <t>Stephanie Maddox</t>
  </si>
  <si>
    <t>Brad Barrett</t>
  </si>
  <si>
    <t>65696 Olson Squares Apt. 470 North Heather, AK 70826</t>
  </si>
  <si>
    <t>397.845.0815x16959</t>
  </si>
  <si>
    <t>Amy Burnett</t>
  </si>
  <si>
    <t>2449.2000000000003</t>
  </si>
  <si>
    <t>Drew Phillips</t>
  </si>
  <si>
    <t>1098 Lisa Stravenue Suite 985 South Michelleville, CT 63303</t>
  </si>
  <si>
    <t>(347)666-5257</t>
  </si>
  <si>
    <t>Daniel Mccoy</t>
  </si>
  <si>
    <t>Jamie West</t>
  </si>
  <si>
    <t>8374 Patterson Point North Janettown, MN 43747</t>
  </si>
  <si>
    <t>171-652-7910</t>
  </si>
  <si>
    <t>Haley Oliver</t>
  </si>
  <si>
    <t>Austin Knight</t>
  </si>
  <si>
    <t>1693 Adam Loaf Suite 359 Nicholasport, WY 02318</t>
  </si>
  <si>
    <t>Barbara Mercado</t>
  </si>
  <si>
    <t>Kyle White</t>
  </si>
  <si>
    <t>6901 Gilbert Route Janeburgh, SC 64145</t>
  </si>
  <si>
    <t>440-419-4523x20861</t>
  </si>
  <si>
    <t>Mr. Howard Chapman</t>
  </si>
  <si>
    <t>Stephanie Watkins</t>
  </si>
  <si>
    <t>PSC 9524, Box 9191 APO AP 21023</t>
  </si>
  <si>
    <t>043-399-5976x501</t>
  </si>
  <si>
    <t>Michael Blanchard</t>
  </si>
  <si>
    <t>876.8000000000001</t>
  </si>
  <si>
    <t>258 Nicole Expressway Phillipston, MS 97286</t>
  </si>
  <si>
    <t>901.552.2393x7326</t>
  </si>
  <si>
    <t>Erin Shaw</t>
  </si>
  <si>
    <t>636.8000000000001</t>
  </si>
  <si>
    <t>Anthony Stanley</t>
  </si>
  <si>
    <t>USS Harris FPO AP 24982</t>
  </si>
  <si>
    <t>+1-498-482-7020x96957</t>
  </si>
  <si>
    <t>Eric Hogan</t>
  </si>
  <si>
    <t>Kevin Wise DDS</t>
  </si>
  <si>
    <t>81364 Richardson Trafficway South Stephanieside, TN 05135</t>
  </si>
  <si>
    <t>692.545.8587</t>
  </si>
  <si>
    <t>Mary Spence</t>
  </si>
  <si>
    <t>John Mcintosh</t>
  </si>
  <si>
    <t>1162 Johnson Ford Rodriguezland, NM 39817</t>
  </si>
  <si>
    <t>001-691-647-3186x66798</t>
  </si>
  <si>
    <t>3249.6000000000004</t>
  </si>
  <si>
    <t>Michael Price</t>
  </si>
  <si>
    <t>545 Kim Pass Cynthiaburgh, WI 90165</t>
  </si>
  <si>
    <t>(032)566-0350</t>
  </si>
  <si>
    <t>Sarah Oliver</t>
  </si>
  <si>
    <t>Cindy Joseph</t>
  </si>
  <si>
    <t>20415 Olson Course Nicholasview, NH 13897</t>
  </si>
  <si>
    <t>001-187-113-7706</t>
  </si>
  <si>
    <t>Katie Robbins</t>
  </si>
  <si>
    <t>Chad Gilbert</t>
  </si>
  <si>
    <t>6371 Johnson Crossing Suite 725 New Carol, ME 78350</t>
  </si>
  <si>
    <t>(341)295-1432x117</t>
  </si>
  <si>
    <t>Sarah Sims</t>
  </si>
  <si>
    <t>Devon Dorsey</t>
  </si>
  <si>
    <t>691 Torres Tunnel Suite 913 Murrayburgh, SC 99779</t>
  </si>
  <si>
    <t>(886)001-4751x17260</t>
  </si>
  <si>
    <t>Kyle Sullivan</t>
  </si>
  <si>
    <t>4978 Stevens Drive Lake Lindsey, DE 40756</t>
  </si>
  <si>
    <t>+1-248-101-1025x60814</t>
  </si>
  <si>
    <t>Paul Sanders</t>
  </si>
  <si>
    <t>PSC 8422, Box 2119 APO AA 13659</t>
  </si>
  <si>
    <t>112-658-4746</t>
  </si>
  <si>
    <t>Jared Wallace</t>
  </si>
  <si>
    <t>Kenneth Collins</t>
  </si>
  <si>
    <t>Unit 2170 Box 9482 DPO AE 85392</t>
  </si>
  <si>
    <t>586.135.4338x25081</t>
  </si>
  <si>
    <t>Patrick Campbell</t>
  </si>
  <si>
    <t>398 Garrett Station Suite 578 New Kelsey, MI 57367</t>
  </si>
  <si>
    <t>(848)429-9859x52827</t>
  </si>
  <si>
    <t>Mariah Gill</t>
  </si>
  <si>
    <t>Mark Schmidt</t>
  </si>
  <si>
    <t>Unit 6230 Box 7722 DPO AA 89066</t>
  </si>
  <si>
    <t>Peggy Blackburn</t>
  </si>
  <si>
    <t>3237.6000000000004</t>
  </si>
  <si>
    <t>Timothy Gordon</t>
  </si>
  <si>
    <t>3609 Caleb Crossing North Jacob, VT 76282</t>
  </si>
  <si>
    <t>001-911-294-0311x618</t>
  </si>
  <si>
    <t>Daniel Garcia</t>
  </si>
  <si>
    <t>Henry Jimenez</t>
  </si>
  <si>
    <t>11222 Scott Keys Suite 090 Allenbury, IL 51726</t>
  </si>
  <si>
    <t>294.341.6500x1262</t>
  </si>
  <si>
    <t>Roy Conner</t>
  </si>
  <si>
    <t>Jared Johnson</t>
  </si>
  <si>
    <t>6411 Laura Creek New Derektown, LA 67171</t>
  </si>
  <si>
    <t>323.293.7911x395</t>
  </si>
  <si>
    <t>Austin Velez</t>
  </si>
  <si>
    <t>Brian Mitchell</t>
  </si>
  <si>
    <t>971 Evans Track North Steven, NC 25671</t>
  </si>
  <si>
    <t>486-605-5655</t>
  </si>
  <si>
    <t>Phillip Ayala</t>
  </si>
  <si>
    <t>335.20000000000005</t>
  </si>
  <si>
    <t>Derek Donaldson</t>
  </si>
  <si>
    <t>681 Derek Alley North Erin, PA 06056</t>
  </si>
  <si>
    <t>(067)501-5571x77462</t>
  </si>
  <si>
    <t>Kevin Baker</t>
  </si>
  <si>
    <t>3027.6000000000004</t>
  </si>
  <si>
    <t>Juan Mitchell</t>
  </si>
  <si>
    <t>9331 Robinson Bridge Apt. 822 New Kristine, WI 79667</t>
  </si>
  <si>
    <t>+1-650-871-9769x52116</t>
  </si>
  <si>
    <t>Christie Harrison</t>
  </si>
  <si>
    <t>5365 Cook Junction South Zacharyside, KS 98603</t>
  </si>
  <si>
    <t>001-421-598-6180x2330</t>
  </si>
  <si>
    <t>Steve Woods</t>
  </si>
  <si>
    <t>Christine Green</t>
  </si>
  <si>
    <t>99315 Adrian Place Suite 873 Port April, AR 01824</t>
  </si>
  <si>
    <t>001-981-710-1673</t>
  </si>
  <si>
    <t>Stacy Oneill</t>
  </si>
  <si>
    <t>12420 Todd Path Suite 068 Briantown, HI 70558</t>
  </si>
  <si>
    <t>034-597-7997</t>
  </si>
  <si>
    <t>Rebecca Sanders</t>
  </si>
  <si>
    <t>Tara Cole</t>
  </si>
  <si>
    <t>USNV Thomas FPO AP 60586</t>
  </si>
  <si>
    <t>(444)803-9009x1404</t>
  </si>
  <si>
    <t>Sandra Nelson</t>
  </si>
  <si>
    <t>Elizabeth Walsh</t>
  </si>
  <si>
    <t>717 Stephens Radial Suite 148 West Michaelchester, OH 73893</t>
  </si>
  <si>
    <t>(995)707-9751x18338</t>
  </si>
  <si>
    <t>Priscilla Santana</t>
  </si>
  <si>
    <t>Shawn Brown</t>
  </si>
  <si>
    <t>0373 Lewis Trafficway Tyroneberg, MT 87431</t>
  </si>
  <si>
    <t>Michael Heath</t>
  </si>
  <si>
    <t>Allison Parker</t>
  </si>
  <si>
    <t>PSC 6915, Box 1539 APO AA 13101</t>
  </si>
  <si>
    <t>+1-414-885-7081x3994</t>
  </si>
  <si>
    <t>Tamara Gonzales</t>
  </si>
  <si>
    <t>18914 Heath Streets Suite 283 Herreraport, MD 33588</t>
  </si>
  <si>
    <t>001-772-984-8173x6878</t>
  </si>
  <si>
    <t>Dawn Swanson</t>
  </si>
  <si>
    <t>8400 Rebecca Drive Apt. 034 Patriciaside, AZ 81394</t>
  </si>
  <si>
    <t>001-805-529-6545x44460</t>
  </si>
  <si>
    <t>Karen Cruz</t>
  </si>
  <si>
    <t>761 Casey Centers Apt. 487 Morrisland, AL 23221</t>
  </si>
  <si>
    <t>(929)751-2898</t>
  </si>
  <si>
    <t>Morgan Matthews</t>
  </si>
  <si>
    <t>Kimberly Davis</t>
  </si>
  <si>
    <t>114 Middleton Forges New Patriciastad, WV 10821</t>
  </si>
  <si>
    <t>299-614-7688x39851</t>
  </si>
  <si>
    <t>Candace Bates</t>
  </si>
  <si>
    <t>Matthew Armstrong</t>
  </si>
  <si>
    <t>Unit 6957 Box 9494 DPO AA 74358</t>
  </si>
  <si>
    <t>(149)472-9244x174</t>
  </si>
  <si>
    <t>Robert Gentry</t>
  </si>
  <si>
    <t>Gabriela Orozco</t>
  </si>
  <si>
    <t>078 William Views Coxstad, CO 85069</t>
  </si>
  <si>
    <t>+1-727-121-3736x014</t>
  </si>
  <si>
    <t>Margaret Vaughn</t>
  </si>
  <si>
    <t>Paul Humphrey</t>
  </si>
  <si>
    <t>932 Grant Junctions Lake Madison, OK 02134</t>
  </si>
  <si>
    <t>(183)092-3284</t>
  </si>
  <si>
    <t>Kimberly Wu</t>
  </si>
  <si>
    <t>Jeremy Porter</t>
  </si>
  <si>
    <t>200 Samuel Trafficway Apt. 048 Gutierrezstad, CO 73957</t>
  </si>
  <si>
    <t>+1-740-204-6942x150</t>
  </si>
  <si>
    <t>Jessica Robinson</t>
  </si>
  <si>
    <t>Susan Aguirre</t>
  </si>
  <si>
    <t>4942 Rebecca Springs Kingchester, NY 29790</t>
  </si>
  <si>
    <t>+1-528-052-4968x1416</t>
  </si>
  <si>
    <t>Mary Cook</t>
  </si>
  <si>
    <t>Ryan Sheppard</t>
  </si>
  <si>
    <t>739 Mary Junction Suite 444 North Amyburgh, NC 80825</t>
  </si>
  <si>
    <t>557.685.1955x5925</t>
  </si>
  <si>
    <t>Allison Bowen</t>
  </si>
  <si>
    <t>5887.200000000001</t>
  </si>
  <si>
    <t>Frank Russell</t>
  </si>
  <si>
    <t>217 Green Flat Suite 025 Calvinburgh, VT 26200</t>
  </si>
  <si>
    <t>+1-844-653-8437x797</t>
  </si>
  <si>
    <t>Beverly Clay</t>
  </si>
  <si>
    <t>Robert Zimmerman</t>
  </si>
  <si>
    <t>Unit 2314 Box 1400 DPO AA 88502</t>
  </si>
  <si>
    <t>Sandra Gutierrez</t>
  </si>
  <si>
    <t>Lisa Bishop</t>
  </si>
  <si>
    <t>270 Trevino Parkway Suite 586 North Lance, NJ 80617</t>
  </si>
  <si>
    <t>(516)303-9130x6794</t>
  </si>
  <si>
    <t>Grace Riley</t>
  </si>
  <si>
    <t>Suzanne Thomas</t>
  </si>
  <si>
    <t>21102 Randy Way Lambertstad, ME 67810</t>
  </si>
  <si>
    <t>001-484-393-6342x84605</t>
  </si>
  <si>
    <t>Brad Lopez</t>
  </si>
  <si>
    <t>Kelly Christian</t>
  </si>
  <si>
    <t>14893 Jeffrey Road Suite 756 South Marisa, KY 62834</t>
  </si>
  <si>
    <t>890.314.2291x2766</t>
  </si>
  <si>
    <t>Bradley Payne</t>
  </si>
  <si>
    <t>Carly Rose</t>
  </si>
  <si>
    <t>17971 Catherine Circles Colemanburgh, OH 20282</t>
  </si>
  <si>
    <t>684.506.2859x3819</t>
  </si>
  <si>
    <t>PSC 9566, Box 0211 APO AA 45415</t>
  </si>
  <si>
    <t>+1-484-459-7154x81842</t>
  </si>
  <si>
    <t>656.8000000000001</t>
  </si>
  <si>
    <t>Leslie Hansen</t>
  </si>
  <si>
    <t>422 Thomas Ridges Apt. 686 Port Spencer, UT 76789</t>
  </si>
  <si>
    <t>(113)995-7871</t>
  </si>
  <si>
    <t>Laura Boyle</t>
  </si>
  <si>
    <t>Ms. Jeanette Thompson DDS</t>
  </si>
  <si>
    <t>5838 Jessica Pine Port Ashley, UT 73380</t>
  </si>
  <si>
    <t>292.821.6514</t>
  </si>
  <si>
    <t>Richard Foley</t>
  </si>
  <si>
    <t>Adam Cohen</t>
  </si>
  <si>
    <t>41237 Madeline Mountain Suite 641 Samueltown, LA 72077</t>
  </si>
  <si>
    <t>804-593-1482x0155</t>
  </si>
  <si>
    <t>Paul Yoder</t>
  </si>
  <si>
    <t>5244 Tiffany Villages Belindastad, AR 22637</t>
  </si>
  <si>
    <t>001-908-259-8181x9323</t>
  </si>
  <si>
    <t>Martin Bailey</t>
  </si>
  <si>
    <t>Derek Reed</t>
  </si>
  <si>
    <t>294 Alexis Vista Suite 168 East Jonathan, ND 36774</t>
  </si>
  <si>
    <t>859.552.7243</t>
  </si>
  <si>
    <t>Natasha Manning</t>
  </si>
  <si>
    <t>Melanie Clark</t>
  </si>
  <si>
    <t>685 Michelle Crossing Andreastad, WY 59171</t>
  </si>
  <si>
    <t>Emily Roman</t>
  </si>
  <si>
    <t>3607 Baker Bypass Smithland, OK 89861</t>
  </si>
  <si>
    <t>(751)815-2454x04286</t>
  </si>
  <si>
    <t>Lisa Romero</t>
  </si>
  <si>
    <t>Michelle Ortega</t>
  </si>
  <si>
    <t>7091 Stacy Port Scottchester, FL 12613</t>
  </si>
  <si>
    <t>(667)724-5290</t>
  </si>
  <si>
    <t>Ann Humphrey</t>
  </si>
  <si>
    <t>Tanya Wood</t>
  </si>
  <si>
    <t>6900 Carr Plaza Suite 357 Seantown, NY 53855</t>
  </si>
  <si>
    <t>591.012.4710x347</t>
  </si>
  <si>
    <t>Catherine Wise</t>
  </si>
  <si>
    <t>Dennis Huerta</t>
  </si>
  <si>
    <t>990 Stephen Plain Suite 812 South Matthewshire, KY 78965</t>
  </si>
  <si>
    <t>001-792-992-2267x5061</t>
  </si>
  <si>
    <t>Seth Vasquez</t>
  </si>
  <si>
    <t>Monica Baker</t>
  </si>
  <si>
    <t>5056 Brent Walk Thomasside, UT 27778</t>
  </si>
  <si>
    <t>520-376-4485</t>
  </si>
  <si>
    <t>Matthew Fowler</t>
  </si>
  <si>
    <t>Jonathan Randall</t>
  </si>
  <si>
    <t>79320 Stephanie Islands Garcialand, MS 93390</t>
  </si>
  <si>
    <t>169.896.9000</t>
  </si>
  <si>
    <t>Tony Hernandez</t>
  </si>
  <si>
    <t>Cathy Smith</t>
  </si>
  <si>
    <t>6840 Zachary Branch Holdenburgh, PA 04189</t>
  </si>
  <si>
    <t>+1-388-529-6606x915</t>
  </si>
  <si>
    <t>Jasmine Dunn</t>
  </si>
  <si>
    <t>44203 Johnson Crest Suite 334 Holtside, OH 04563</t>
  </si>
  <si>
    <t>Christopher Ayala</t>
  </si>
  <si>
    <t>Shawn Reid</t>
  </si>
  <si>
    <t>607 Heather Center Suite 382 Josephhaven, AR 70173</t>
  </si>
  <si>
    <t>319.359.7858x4121</t>
  </si>
  <si>
    <t>Samantha Ramirez</t>
  </si>
  <si>
    <t>684.8000000000001</t>
  </si>
  <si>
    <t>Desiree Clark</t>
  </si>
  <si>
    <t>4724 Ryan Court Suite 660 New Antoniochester, MI 33156</t>
  </si>
  <si>
    <t>785-876-7703x19915</t>
  </si>
  <si>
    <t>Joshua Hanson</t>
  </si>
  <si>
    <t>Justin Lawson</t>
  </si>
  <si>
    <t>736 Allen Park Deniseshire, NH 99608</t>
  </si>
  <si>
    <t>+1-893-621-0176x234</t>
  </si>
  <si>
    <t>Sarah Santos DVM</t>
  </si>
  <si>
    <t>6794.400000000001</t>
  </si>
  <si>
    <t>Tanya Cantu</t>
  </si>
  <si>
    <t>USNS Castaneda FPO AA 94625</t>
  </si>
  <si>
    <t>001-177-805-7809x54509</t>
  </si>
  <si>
    <t>Alexis Bush</t>
  </si>
  <si>
    <t>Peggy Chang</t>
  </si>
  <si>
    <t>5815 Price Gateway Suite 363 South Brent, CO 88589</t>
  </si>
  <si>
    <t>672-403-2761x0949</t>
  </si>
  <si>
    <t>Jonathan Zhang</t>
  </si>
  <si>
    <t>Rebecca Farrell</t>
  </si>
  <si>
    <t>989 Terry Manors East Rebekah, NE 09870</t>
  </si>
  <si>
    <t>(483)467-7645</t>
  </si>
  <si>
    <t>James Schmidt</t>
  </si>
  <si>
    <t>Benjamin Moore</t>
  </si>
  <si>
    <t>397 James Ridges Zoeport, MI 65808</t>
  </si>
  <si>
    <t>Caitlin Kane</t>
  </si>
  <si>
    <t>Charles Obrien</t>
  </si>
  <si>
    <t>4005 Zimmerman Pine Suite 521 Acostatown, IL 97362</t>
  </si>
  <si>
    <t>001-620-588-2010x70105</t>
  </si>
  <si>
    <t>Brian Williamson</t>
  </si>
  <si>
    <t>Charlotte Medina</t>
  </si>
  <si>
    <t>320 Thomas Isle Hayesville, CT 68555</t>
  </si>
  <si>
    <t>+1-033-860-9509x5066</t>
  </si>
  <si>
    <t>Ian Baker</t>
  </si>
  <si>
    <t>Walter Black</t>
  </si>
  <si>
    <t>Unit 3563 Box 7964 DPO AP 15020</t>
  </si>
  <si>
    <t>206.587.5415</t>
  </si>
  <si>
    <t>Amber Clark</t>
  </si>
  <si>
    <t>Kathy Anderson</t>
  </si>
  <si>
    <t>9773 Kenneth Ridge Martinmouth, MI 83267</t>
  </si>
  <si>
    <t>135-188-1498x54502</t>
  </si>
  <si>
    <t>Jordan Miller</t>
  </si>
  <si>
    <t>Morgan Smith</t>
  </si>
  <si>
    <t>75474 Smith Lock Brownshire, MN 24639</t>
  </si>
  <si>
    <t>001-304-895-5894x999</t>
  </si>
  <si>
    <t>Brian Jordan</t>
  </si>
  <si>
    <t>2079.2000000000003</t>
  </si>
  <si>
    <t>28452 Richardson Drives Welchport, IL 67499</t>
  </si>
  <si>
    <t>455-385-1211x316</t>
  </si>
  <si>
    <t>Pamela Taylor</t>
  </si>
  <si>
    <t>Frances Frost</t>
  </si>
  <si>
    <t>84592 Logan Drive West Sheila, NM 76564</t>
  </si>
  <si>
    <t>026-691-1900</t>
  </si>
  <si>
    <t>Robert Sherman DDS</t>
  </si>
  <si>
    <t>Jennifer Wallace</t>
  </si>
  <si>
    <t>USNS Jones FPO AA 60177</t>
  </si>
  <si>
    <t>+1-047-457-0702x66577</t>
  </si>
  <si>
    <t>Taylor Hill</t>
  </si>
  <si>
    <t>Daniel Steele</t>
  </si>
  <si>
    <t>09668 Burnett Port Kimfort, NM 85055</t>
  </si>
  <si>
    <t>+1-137-339-9761x828</t>
  </si>
  <si>
    <t>Angel Haynes</t>
  </si>
  <si>
    <t>Unit 8082 Box 6663 DPO AP 27196</t>
  </si>
  <si>
    <t>963.128.0365</t>
  </si>
  <si>
    <t>Steven Barnes</t>
  </si>
  <si>
    <t>4946 Kevin Wells Suite 283 East Janice, AL 76327</t>
  </si>
  <si>
    <t>Jacqueline Christensen</t>
  </si>
  <si>
    <t>81553 Susan Lane Coxshire, OH 54235</t>
  </si>
  <si>
    <t>+1-356-884-3576x879</t>
  </si>
  <si>
    <t>Thomas Baker</t>
  </si>
  <si>
    <t>Kevin Schmitt</t>
  </si>
  <si>
    <t>67804 Rebecca Trail Port Derek, MN 98427</t>
  </si>
  <si>
    <t>(449)543-9114x709</t>
  </si>
  <si>
    <t>Darius Sanchez</t>
  </si>
  <si>
    <t>96885 Mark Plaza South Matthewland, OK 23183</t>
  </si>
  <si>
    <t>+1-472-341-2569x251</t>
  </si>
  <si>
    <t>Rachel Hood</t>
  </si>
  <si>
    <t>Beth Sanders</t>
  </si>
  <si>
    <t>1741 Jacobs Isle Apt. 929 New Sophiaview, NE 07840</t>
  </si>
  <si>
    <t>034-526-6612x483</t>
  </si>
  <si>
    <t>Brandi Salinas</t>
  </si>
  <si>
    <t>5152 Ortiz Courts East William, WY 69252</t>
  </si>
  <si>
    <t>419-843-3905</t>
  </si>
  <si>
    <t>Leslie Hardy</t>
  </si>
  <si>
    <t>Tami Chavez</t>
  </si>
  <si>
    <t>93196 Walker Flat Maryborough, NE 22343</t>
  </si>
  <si>
    <t>(444)513-8392x927</t>
  </si>
  <si>
    <t>1744.8000000000002</t>
  </si>
  <si>
    <t>36211 Candice Branch Henryfurt, NH 73559</t>
  </si>
  <si>
    <t>662.176.5563</t>
  </si>
  <si>
    <t>Allen Carlson</t>
  </si>
  <si>
    <t>Darren Wheeler</t>
  </si>
  <si>
    <t>2684 John Harbor Suite 896 Amberhaven, AR 31993</t>
  </si>
  <si>
    <t>146.573.2106x263</t>
  </si>
  <si>
    <t>Caroline Holmes</t>
  </si>
  <si>
    <t>81838 Johnson Islands Willisburgh, MI 96668</t>
  </si>
  <si>
    <t>912-728-8929x402</t>
  </si>
  <si>
    <t>Samantha Sawyer</t>
  </si>
  <si>
    <t>Veronica Bryant</t>
  </si>
  <si>
    <t>686 Cheryl Falls Port Elizabeth, OK 37619</t>
  </si>
  <si>
    <t>+1-379-909-0434x782</t>
  </si>
  <si>
    <t>Lisa Fletcher</t>
  </si>
  <si>
    <t>4077 Mckenzie Divide Apt. 825 Tranville, IA 09918</t>
  </si>
  <si>
    <t>831-657-1464x205</t>
  </si>
  <si>
    <t>Jennifer White</t>
  </si>
  <si>
    <t>William Thornton</t>
  </si>
  <si>
    <t>86448 Karen Road Suite 168 Kellyton, PA 46448</t>
  </si>
  <si>
    <t>(765)697-0327x14569</t>
  </si>
  <si>
    <t>Julie Norton</t>
  </si>
  <si>
    <t>Mary Daniels DVM</t>
  </si>
  <si>
    <t>5483 David Cove Suite 800 Elizabethton, MI 79515</t>
  </si>
  <si>
    <t>378-160-3945x19521</t>
  </si>
  <si>
    <t>Timothy Castro</t>
  </si>
  <si>
    <t>995 Connor Port Suite 872 Sandraland, SC 37468</t>
  </si>
  <si>
    <t>595-173-8562x44163</t>
  </si>
  <si>
    <t>Patricia Howard</t>
  </si>
  <si>
    <t>Ashley Johnson</t>
  </si>
  <si>
    <t>367 Owens Hollow Gaymouth, OH 38682</t>
  </si>
  <si>
    <t>+1-820-993-0227x651</t>
  </si>
  <si>
    <t>Antonio Jones</t>
  </si>
  <si>
    <t>Stacey Fisher</t>
  </si>
  <si>
    <t>5948 Herrera Mill Apt. 332 Thomaschester, MT 60454</t>
  </si>
  <si>
    <t>(319)587-1026</t>
  </si>
  <si>
    <t>Mark Anderson</t>
  </si>
  <si>
    <t>Gary Dean</t>
  </si>
  <si>
    <t>2687 Travis Vista West Zacharyview, NY 77376</t>
  </si>
  <si>
    <t>001-763-010-2022x6239</t>
  </si>
  <si>
    <t>Pamela Reyes</t>
  </si>
  <si>
    <t>Mrs. Linda Massey DVM</t>
  </si>
  <si>
    <t>80716 Jackson Rapids West Mallory, IL 11207</t>
  </si>
  <si>
    <t>752.026.8796x021</t>
  </si>
  <si>
    <t>Ryan Campbell</t>
  </si>
  <si>
    <t>Jamie Curtis</t>
  </si>
  <si>
    <t>7267 John Green Katiemouth, CA 77103</t>
  </si>
  <si>
    <t>(089)768-1441</t>
  </si>
  <si>
    <t>Dana Salinas</t>
  </si>
  <si>
    <t>Jon Gillespie</t>
  </si>
  <si>
    <t>3063 Anderson Keys Suite 428 Coxmouth, DC 38889</t>
  </si>
  <si>
    <t>(400)944-3491x18439</t>
  </si>
  <si>
    <t>Sherry Fowler</t>
  </si>
  <si>
    <t>Micheal Taylor</t>
  </si>
  <si>
    <t>1634 Fowler Key Apt. 919 East Kristahaven, MT 38598</t>
  </si>
  <si>
    <t>(701)635-2602x041</t>
  </si>
  <si>
    <t>Robert Mcdaniel</t>
  </si>
  <si>
    <t>Ebony Duncan</t>
  </si>
  <si>
    <t>861 Perkins Pines Apt. 422 Weeksville, CA 63622</t>
  </si>
  <si>
    <t>Mary Lowe</t>
  </si>
  <si>
    <t>787 Walter Lodge South George, NJ 54534</t>
  </si>
  <si>
    <t>879-460-0436</t>
  </si>
  <si>
    <t>Jim Hawkins</t>
  </si>
  <si>
    <t>Elaine Duncan DVM</t>
  </si>
  <si>
    <t>9804 Grace Branch Apt. 593 New Joshualand, GA 01652</t>
  </si>
  <si>
    <t>038-463-6531x953</t>
  </si>
  <si>
    <t>Joshua Whitehead</t>
  </si>
  <si>
    <t>386 Rebekah Well Apt. 744 Coletown, LA 85654</t>
  </si>
  <si>
    <t>(271)920-4354x280</t>
  </si>
  <si>
    <t>Christine Diaz</t>
  </si>
  <si>
    <t>Brian Garrett</t>
  </si>
  <si>
    <t>630 Ayala Island Kylefort, ME 31521</t>
  </si>
  <si>
    <t>(137)732-5867x6526</t>
  </si>
  <si>
    <t>Anne Michael</t>
  </si>
  <si>
    <t>992.8000000000001</t>
  </si>
  <si>
    <t>Christopher Cook</t>
  </si>
  <si>
    <t>66422 Hall Brook Stevenborough, TN 13770</t>
  </si>
  <si>
    <t>Daniel Ellison</t>
  </si>
  <si>
    <t>22938 Higgins Estate North Kaylee, NV 81542</t>
  </si>
  <si>
    <t>001-834-762-9529x686</t>
  </si>
  <si>
    <t>Gregory Suarez</t>
  </si>
  <si>
    <t>Christine Sanders</t>
  </si>
  <si>
    <t>5001 Christopher Route New Megan, ME 05359</t>
  </si>
  <si>
    <t>(853)676-2482x934</t>
  </si>
  <si>
    <t>Eric Brooks</t>
  </si>
  <si>
    <t>983 Phillips Parkway East Zacharyland, CO 35212</t>
  </si>
  <si>
    <t>533.566.9404x86786</t>
  </si>
  <si>
    <t>Jessica Harris</t>
  </si>
  <si>
    <t>255.20000000000002</t>
  </si>
  <si>
    <t>Kathy Duncan</t>
  </si>
  <si>
    <t>564 Mccullough Bypass Acostafort, ND 44125</t>
  </si>
  <si>
    <t>677-049-9694x279</t>
  </si>
  <si>
    <t>Vanessa Chang</t>
  </si>
  <si>
    <t>Patricia Garcia</t>
  </si>
  <si>
    <t>597 Claudia Creek Suite 752 Proctorburgh, SC 22012</t>
  </si>
  <si>
    <t>001-665-709-1356x99467</t>
  </si>
  <si>
    <t>Brittany Murphy</t>
  </si>
  <si>
    <t>Carl King</t>
  </si>
  <si>
    <t>Unit 8897 Box 2224 DPO AE 52361</t>
  </si>
  <si>
    <t>Clayton Perez</t>
  </si>
  <si>
    <t>Katherine Smith</t>
  </si>
  <si>
    <t>018 Collins Coves Lake Josebury, MA 51599</t>
  </si>
  <si>
    <t>Tonya Leon</t>
  </si>
  <si>
    <t>81495 John Spring Apt. 840 Scottfort, NJ 24781</t>
  </si>
  <si>
    <t>+1-846-611-4245x31921</t>
  </si>
  <si>
    <t>Gregory Nixon</t>
  </si>
  <si>
    <t>Dennis Hernandez</t>
  </si>
  <si>
    <t>USNS Chaney FPO AA 60992</t>
  </si>
  <si>
    <t>733.468.4446x713</t>
  </si>
  <si>
    <t>Dr. Jennifer Lee</t>
  </si>
  <si>
    <t>Carolyn Wade</t>
  </si>
  <si>
    <t>76090 Gross Vista Apt. 771 New Jessica, WI 76202</t>
  </si>
  <si>
    <t>304.882.1641x18348</t>
  </si>
  <si>
    <t>Stacey Myers</t>
  </si>
  <si>
    <t>944 Snow Well Shannonville, ND 84553</t>
  </si>
  <si>
    <t>672.704.4479x570</t>
  </si>
  <si>
    <t>Kevin Wade</t>
  </si>
  <si>
    <t>Trevor Bird</t>
  </si>
  <si>
    <t>20016 Pineda Burgs Reyesfurt, VA 61694</t>
  </si>
  <si>
    <t>344-817-5294x67149</t>
  </si>
  <si>
    <t>Joseph Jones</t>
  </si>
  <si>
    <t>5546.400000000001</t>
  </si>
  <si>
    <t>Sara Haney</t>
  </si>
  <si>
    <t>88529 Bianca Manor Lake Darren, NY 33315</t>
  </si>
  <si>
    <t>+1-840-970-9828x65020</t>
  </si>
  <si>
    <t>Ryan Jackson</t>
  </si>
  <si>
    <t>Laura Hall</t>
  </si>
  <si>
    <t>40856 David Knoll Port Jenniferchester, NY 36314</t>
  </si>
  <si>
    <t>182-554-4989</t>
  </si>
  <si>
    <t>Christopher Walton</t>
  </si>
  <si>
    <t>Eric Davis</t>
  </si>
  <si>
    <t>869 Walters Vista New Josephport, TN 52754</t>
  </si>
  <si>
    <t>(168)899-4691x937</t>
  </si>
  <si>
    <t>Kyle Lambert</t>
  </si>
  <si>
    <t>Anthony Yates</t>
  </si>
  <si>
    <t>715 Perry Glen Suite 097 Timothytown, NC 32125</t>
  </si>
  <si>
    <t>001-353-690-5381x766</t>
  </si>
  <si>
    <t>Arthur Huffman</t>
  </si>
  <si>
    <t>Leroy Mejia</t>
  </si>
  <si>
    <t>Unit 4352 Box 8731 DPO AA 15592</t>
  </si>
  <si>
    <t>(864)074-6560x87525</t>
  </si>
  <si>
    <t>Jon Wilson</t>
  </si>
  <si>
    <t>Victor Williams</t>
  </si>
  <si>
    <t>53053 Bennett Mountain Suite 214 Markview, MT 91092</t>
  </si>
  <si>
    <t>(581)503-6727</t>
  </si>
  <si>
    <t>Kevin Long</t>
  </si>
  <si>
    <t>Tracy James</t>
  </si>
  <si>
    <t>157 Mary Landing Apt. 333 Veronicaland, MI 43086</t>
  </si>
  <si>
    <t>(153)874-1945x4227</t>
  </si>
  <si>
    <t>Joe Ward</t>
  </si>
  <si>
    <t>1964.8000000000002</t>
  </si>
  <si>
    <t>Mackenzie Rich</t>
  </si>
  <si>
    <t>39813 Sonya Spur Apt. 149 Hamiltonmouth, ME 78474</t>
  </si>
  <si>
    <t>361.441.2925x5156</t>
  </si>
  <si>
    <t>Andrew Smith</t>
  </si>
  <si>
    <t>Trevor Wells</t>
  </si>
  <si>
    <t>9896 Macias Valleys Karenport, IA 00817</t>
  </si>
  <si>
    <t>001-480-236-7720x2991</t>
  </si>
  <si>
    <t>Kayla Harrison</t>
  </si>
  <si>
    <t>Brianna Rodriguez</t>
  </si>
  <si>
    <t>607 Jordan Points Suite 413 Lake Elizabethbury, CA 27702</t>
  </si>
  <si>
    <t>+1-171-407-5479x251</t>
  </si>
  <si>
    <t>Mark Hunter</t>
  </si>
  <si>
    <t>Amanda Moreno</t>
  </si>
  <si>
    <t>04352 Dominic Inlet East Brittanytown, IN 97553</t>
  </si>
  <si>
    <t>001-040-807-3348x0579</t>
  </si>
  <si>
    <t>Justin Jenkins</t>
  </si>
  <si>
    <t>02695 Mills Plaza Suite 068 South Chase, TN 69460</t>
  </si>
  <si>
    <t>422.552.6427</t>
  </si>
  <si>
    <t>Alexander Frank</t>
  </si>
  <si>
    <t>690.4000000000001</t>
  </si>
  <si>
    <t>Suzanne Rodriguez MD</t>
  </si>
  <si>
    <t>725 Elijah Tunnel Owensstad, MN 35912</t>
  </si>
  <si>
    <t>+1-000-426-8447x87795</t>
  </si>
  <si>
    <t>Elizabeth Collins</t>
  </si>
  <si>
    <t>Derek Lindsey</t>
  </si>
  <si>
    <t>3536 James Vista Lake Larryport, DE 01211</t>
  </si>
  <si>
    <t>(297)443-5012</t>
  </si>
  <si>
    <t>Ashley Clark</t>
  </si>
  <si>
    <t>Robert Perez</t>
  </si>
  <si>
    <t>916 Kimberly Mews Mendozafort, NJ 82935</t>
  </si>
  <si>
    <t>+1-100-828-8282x996</t>
  </si>
  <si>
    <t>Erika Gregory</t>
  </si>
  <si>
    <t>Evan Stanley</t>
  </si>
  <si>
    <t>59685 Hayes Street Suite 662 New Karlbury, MI 93224</t>
  </si>
  <si>
    <t>974-465-1937</t>
  </si>
  <si>
    <t>Nicole Yang</t>
  </si>
  <si>
    <t>Gabriel Chandler</t>
  </si>
  <si>
    <t>965 Patrick Springs Suite 345 Port Reginald, IL 02531</t>
  </si>
  <si>
    <t>558-187-9204x480</t>
  </si>
  <si>
    <t>Mark Vincent</t>
  </si>
  <si>
    <t>4534.400000000001</t>
  </si>
  <si>
    <t>Nathan Gordon</t>
  </si>
  <si>
    <t>5054 Sharon Burg South Christopherside, AZ 69719</t>
  </si>
  <si>
    <t>Amy Herrera</t>
  </si>
  <si>
    <t>Eric White</t>
  </si>
  <si>
    <t>215 Mcdonald View Greenchester, MT 19480</t>
  </si>
  <si>
    <t>001-935-784-9710x370</t>
  </si>
  <si>
    <t>Jennifer Harrington</t>
  </si>
  <si>
    <t>Christina Floyd</t>
  </si>
  <si>
    <t>760 Jessica Harbors Suite 506 East Tony, SC 32848</t>
  </si>
  <si>
    <t>David Roberson</t>
  </si>
  <si>
    <t>Justin Trevino</t>
  </si>
  <si>
    <t>Unit 9565 Box 7914 DPO AP 83150</t>
  </si>
  <si>
    <t>925.837.8526x5366</t>
  </si>
  <si>
    <t>Ernest Cortez</t>
  </si>
  <si>
    <t>Ronald Lawrence MD</t>
  </si>
  <si>
    <t>7098 King Wells Suite 885 Charlesburgh, DE 13503</t>
  </si>
  <si>
    <t>(963)571-7483x880</t>
  </si>
  <si>
    <t>Michele Mathews</t>
  </si>
  <si>
    <t>742 Park Landing Suite 972 Oconnorfurt, ID 13820</t>
  </si>
  <si>
    <t>+1-838-013-7139x54252</t>
  </si>
  <si>
    <t>Jim Long</t>
  </si>
  <si>
    <t>Amy Wilson</t>
  </si>
  <si>
    <t>638 Tyler Port West Tiffany, IL 51974</t>
  </si>
  <si>
    <t>245-581-6707</t>
  </si>
  <si>
    <t>Lisa Lopez</t>
  </si>
  <si>
    <t>Catherine Mills</t>
  </si>
  <si>
    <t>5272 Amanda Inlet Port Thomas, MT 39503</t>
  </si>
  <si>
    <t>Danny Young</t>
  </si>
  <si>
    <t>19548 Andrews Lights Suite 563 Lake Amandaborough, MI 65711</t>
  </si>
  <si>
    <t>+1-466-493-7507x06189</t>
  </si>
  <si>
    <t>Grant Boyle</t>
  </si>
  <si>
    <t>Caitlyn Mcmahon</t>
  </si>
  <si>
    <t>6365 Martinez Curve Petersenmouth, WI 70254</t>
  </si>
  <si>
    <t>(986)902-5792</t>
  </si>
  <si>
    <t>Haley Harvey</t>
  </si>
  <si>
    <t>Larry Crawford</t>
  </si>
  <si>
    <t>99672 Robin Corners Caroltown, CO 42860</t>
  </si>
  <si>
    <t>081.260.8183</t>
  </si>
  <si>
    <t>Roy Price</t>
  </si>
  <si>
    <t>0104 Mathews Meadows Ortegaborough, TN 80902</t>
  </si>
  <si>
    <t>927-744-8370x68493</t>
  </si>
  <si>
    <t>Levi Humphrey</t>
  </si>
  <si>
    <t>Angela Garcia</t>
  </si>
  <si>
    <t>57399 Reyes Court Maryfurt, OH 83026</t>
  </si>
  <si>
    <t>053.483.7874x504</t>
  </si>
  <si>
    <t>James Bowman</t>
  </si>
  <si>
    <t>5894.400000000001</t>
  </si>
  <si>
    <t>Austin Fisher</t>
  </si>
  <si>
    <t>94060 Mark Springs Lindseyland, NV 61171</t>
  </si>
  <si>
    <t>Mariah Mccullough</t>
  </si>
  <si>
    <t>Catherine Hendricks</t>
  </si>
  <si>
    <t>10447 Katherine Inlet Kennethview, VA 43727</t>
  </si>
  <si>
    <t>Evan Stewart</t>
  </si>
  <si>
    <t>225.60000000000002</t>
  </si>
  <si>
    <t>Charles Mills</t>
  </si>
  <si>
    <t>0765 Taylor Expressway Suite 993 Port Kristin, LA 80663</t>
  </si>
  <si>
    <t>001-518-785-9332</t>
  </si>
  <si>
    <t>Robin Warren</t>
  </si>
  <si>
    <t>Juan Holloway</t>
  </si>
  <si>
    <t>53463 Micheal Glens Lynchview, TX 87683</t>
  </si>
  <si>
    <t>282-072-8384x9415</t>
  </si>
  <si>
    <t>Kelly Wilson</t>
  </si>
  <si>
    <t>Sierra Preston</t>
  </si>
  <si>
    <t>17416 Garcia Station Suite 925 Hughesstad, IL 55588</t>
  </si>
  <si>
    <t>001-802-281-6429</t>
  </si>
  <si>
    <t>April Rosales</t>
  </si>
  <si>
    <t>Holly Gamble</t>
  </si>
  <si>
    <t>PSC 8800, Box 3674 APO AE 90648</t>
  </si>
  <si>
    <t>001-646-656-7317x0410</t>
  </si>
  <si>
    <t>Ashley Solis</t>
  </si>
  <si>
    <t>Daniel Skinner</t>
  </si>
  <si>
    <t>23455 Eric Harbors Apt. 762 Mikefort, FL 49233</t>
  </si>
  <si>
    <t>+1-922-349-2494x5469</t>
  </si>
  <si>
    <t>Linda Henderson</t>
  </si>
  <si>
    <t>Jordan Medina</t>
  </si>
  <si>
    <t>1167 Nicole Prairie Apt. 329 Timothyshire, MA 77724</t>
  </si>
  <si>
    <t>950-395-5089</t>
  </si>
  <si>
    <t>06168 Samantha Walks Apt. 480 South Charlesstad, AL 39865</t>
  </si>
  <si>
    <t>Kaitlyn Harris</t>
  </si>
  <si>
    <t>3367.2000000000003</t>
  </si>
  <si>
    <t>Robert Braun</t>
  </si>
  <si>
    <t>12527 Schultz Tunnel Lake Samantha, MD 32341</t>
  </si>
  <si>
    <t>(047)346-3817x917</t>
  </si>
  <si>
    <t>Todd Scott</t>
  </si>
  <si>
    <t>Daniel Watts</t>
  </si>
  <si>
    <t>4838 Fernandez Lane Suite 213 Lake Robertshire, CO 49220</t>
  </si>
  <si>
    <t>001-057-935-7501x730</t>
  </si>
  <si>
    <t>Dr. Stacy Hickman</t>
  </si>
  <si>
    <t>Frank Burns</t>
  </si>
  <si>
    <t>257 Andrew Underpass Sextonside, FL 50527</t>
  </si>
  <si>
    <t>001-222-686-2657x219</t>
  </si>
  <si>
    <t>Erin Miller</t>
  </si>
  <si>
    <t>Shannon Strong</t>
  </si>
  <si>
    <t>0032 Hester Summit Carterland, KY 04117</t>
  </si>
  <si>
    <t>001-272-855-3473x1372</t>
  </si>
  <si>
    <t>Timothy Avery</t>
  </si>
  <si>
    <t>7822 Marcus Course Apt. 702 Wigginsfurt, MI 06340</t>
  </si>
  <si>
    <t>+1-894-345-5432x7675</t>
  </si>
  <si>
    <t>Christopher Chang</t>
  </si>
  <si>
    <t>Rhonda Roy</t>
  </si>
  <si>
    <t>9487 Megan Groves Suite 531 South Henry, PA 98300</t>
  </si>
  <si>
    <t>+1-031-418-5934x4088</t>
  </si>
  <si>
    <t>Andrew Dickerson</t>
  </si>
  <si>
    <t>Kimberly Berger</t>
  </si>
  <si>
    <t>173 Mccoy Trace West Kristin, NY 42951</t>
  </si>
  <si>
    <t>040-272-0033</t>
  </si>
  <si>
    <t>Jennifer Farley</t>
  </si>
  <si>
    <t>Lauren Burgess</t>
  </si>
  <si>
    <t>909 Hicks Bridge Jasonland, NC 17645</t>
  </si>
  <si>
    <t>001-034-235-3847x5558</t>
  </si>
  <si>
    <t>702.4000000000001</t>
  </si>
  <si>
    <t>Mr. Daniel Calhoun</t>
  </si>
  <si>
    <t>4688 Flowers Lights Port Angelahaven, OR 66025</t>
  </si>
  <si>
    <t>659.643.8774</t>
  </si>
  <si>
    <t>Cindy Sherman</t>
  </si>
  <si>
    <t>81754 Flores Ford Apt. 443 Kristinshire, NH 95065</t>
  </si>
  <si>
    <t>001-431-443-5192</t>
  </si>
  <si>
    <t>2843.2000000000003</t>
  </si>
  <si>
    <t>Megan Smith</t>
  </si>
  <si>
    <t>227 Richmond Plaza New Michael, CA 50845</t>
  </si>
  <si>
    <t>511.093.1711</t>
  </si>
  <si>
    <t>Ryan Roberts</t>
  </si>
  <si>
    <t>Cynthia Curtis</t>
  </si>
  <si>
    <t>Unit 9572 Box 8702 DPO AE 20350</t>
  </si>
  <si>
    <t>001-379-021-2667</t>
  </si>
  <si>
    <t>Jacqueline Taylor</t>
  </si>
  <si>
    <t>Zachary Decker</t>
  </si>
  <si>
    <t>61251 Lisa Pike Apt. 291 Nicolechester, MT 46938</t>
  </si>
  <si>
    <t>Aaron Stevens</t>
  </si>
  <si>
    <t>Sean Kemp</t>
  </si>
  <si>
    <t>99107 Silva Land Rachelville, ND 55308</t>
  </si>
  <si>
    <t>001-366-751-2307x87161</t>
  </si>
  <si>
    <t>Jennifer Walls</t>
  </si>
  <si>
    <t>USS Smith FPO AA 13666</t>
  </si>
  <si>
    <t>717.011.3424x539</t>
  </si>
  <si>
    <t>Derek Knight</t>
  </si>
  <si>
    <t>Victor Estrada</t>
  </si>
  <si>
    <t>70245 Sherman Mews Suite 673 East Nathan, CT 54083</t>
  </si>
  <si>
    <t>+1-727-797-2867x0619</t>
  </si>
  <si>
    <t>Kristen Craig</t>
  </si>
  <si>
    <t>5272.400000000001</t>
  </si>
  <si>
    <t>Andrew Deleon</t>
  </si>
  <si>
    <t>USS Payne FPO AA 99250</t>
  </si>
  <si>
    <t>964-917-3105</t>
  </si>
  <si>
    <t>Austin Hudson</t>
  </si>
  <si>
    <t>204 Franklin Causeway Apt. 522 Michaelchester, NM 76601</t>
  </si>
  <si>
    <t>Kim Rice</t>
  </si>
  <si>
    <t>David Daniel</t>
  </si>
  <si>
    <t>621 David Pine Walterstad, IL 57520</t>
  </si>
  <si>
    <t>001-291-875-0804x98842</t>
  </si>
  <si>
    <t>Dustin Nelson</t>
  </si>
  <si>
    <t>1432.8000000000002</t>
  </si>
  <si>
    <t>Lisa Reyes</t>
  </si>
  <si>
    <t>1078 Moore Locks Burnsmouth, PA 07026</t>
  </si>
  <si>
    <t>001-558-740-2969x01392</t>
  </si>
  <si>
    <t>Juan Franklin</t>
  </si>
  <si>
    <t>Ashley Berry</t>
  </si>
  <si>
    <t>884 Barbara Ridge Suite 410 South Mark, WV 96229</t>
  </si>
  <si>
    <t>Sheryl Kline</t>
  </si>
  <si>
    <t>Mackenzie Knight</t>
  </si>
  <si>
    <t>92077 Clayton Lodge Port Melaniestad, MD 02089</t>
  </si>
  <si>
    <t>(950)891-8675</t>
  </si>
  <si>
    <t>Cody Rodriguez</t>
  </si>
  <si>
    <t>Aaron Cummings</t>
  </si>
  <si>
    <t>7455 Willie Dam South Jennyland, OH 46083</t>
  </si>
  <si>
    <t>001-046-158-5939x11349</t>
  </si>
  <si>
    <t>Marissa Reid</t>
  </si>
  <si>
    <t>Jennifer Reilly</t>
  </si>
  <si>
    <t>75008 Diane Mount Port Breannafurt, MT 30373</t>
  </si>
  <si>
    <t>(398)160-6315</t>
  </si>
  <si>
    <t>Stacy Thompson</t>
  </si>
  <si>
    <t>Michael Hardy</t>
  </si>
  <si>
    <t>6636 Kevin Rapids Suite 437 Webbbury, ID 30142</t>
  </si>
  <si>
    <t>001-722-310-9469</t>
  </si>
  <si>
    <t>Cathy Brown</t>
  </si>
  <si>
    <t>650 Price Grove Paulbury, NV 10647</t>
  </si>
  <si>
    <t>(837)072-1260x24804</t>
  </si>
  <si>
    <t>Mr. Dale Cummings</t>
  </si>
  <si>
    <t>Tracy Friedman</t>
  </si>
  <si>
    <t>7039 Dixon Circle West Bryce, CT 95116</t>
  </si>
  <si>
    <t>Adriana Floyd</t>
  </si>
  <si>
    <t>7143 Silva Spring Powellborough, NC 28363</t>
  </si>
  <si>
    <t>012-168-5244x823</t>
  </si>
  <si>
    <t>Robert Chaney</t>
  </si>
  <si>
    <t>4130.400000000001</t>
  </si>
  <si>
    <t>John Bass</t>
  </si>
  <si>
    <t>789 Anthony Forks Apt. 361 New Saraville, FL 01418</t>
  </si>
  <si>
    <t>001-594-679-4396x6038</t>
  </si>
  <si>
    <t>Jeffrey Rose</t>
  </si>
  <si>
    <t>3651 Boyer Key Lake Maryburgh, VT 29108</t>
  </si>
  <si>
    <t>(063)174-1332</t>
  </si>
  <si>
    <t>Pamela Sullivan</t>
  </si>
  <si>
    <t>Emily Lamb</t>
  </si>
  <si>
    <t>7004 Cook Burgs Suite 195 Lopezshire, IL 14176</t>
  </si>
  <si>
    <t>(557)377-2002x214</t>
  </si>
  <si>
    <t>Virginia Leach</t>
  </si>
  <si>
    <t>3077.2000000000003</t>
  </si>
  <si>
    <t>856 Karen Cape Port Kristinborough, MN 79418</t>
  </si>
  <si>
    <t>001-888-418-0412x244</t>
  </si>
  <si>
    <t>Tiffany Cummings</t>
  </si>
  <si>
    <t>Timothy Berry</t>
  </si>
  <si>
    <t>9137 Jorge Spurs Suite 232 Davidport, ND 39666</t>
  </si>
  <si>
    <t>Christopher Griffith</t>
  </si>
  <si>
    <t>78233 Hutchinson Path Cowantown, UT 57763</t>
  </si>
  <si>
    <t>001-393-375-0122x663</t>
  </si>
  <si>
    <t>Jacob Baker</t>
  </si>
  <si>
    <t>Randall Cobb</t>
  </si>
  <si>
    <t>455 Erin Fort Suite 796 Wolfeberg, TX 15375</t>
  </si>
  <si>
    <t>(497)680-1433</t>
  </si>
  <si>
    <t>Brandy Wilson</t>
  </si>
  <si>
    <t>Carl Taylor</t>
  </si>
  <si>
    <t>2950 Amanda Port Apt. 965 Port Gregorybury, MA 61296</t>
  </si>
  <si>
    <t>(085)547-0582</t>
  </si>
  <si>
    <t>Colton Combs</t>
  </si>
  <si>
    <t>Suzanne Carroll</t>
  </si>
  <si>
    <t>4394 Matthew River Apt. 571 West Bryan, NE 22490</t>
  </si>
  <si>
    <t>001-648-223-2272x3895</t>
  </si>
  <si>
    <t>Mark Dominguez</t>
  </si>
  <si>
    <t>Anna Foster</t>
  </si>
  <si>
    <t>658 Evans Field Suite 266 Aaronfurt, NY 64932</t>
  </si>
  <si>
    <t>001-559-188-8772x919</t>
  </si>
  <si>
    <t>Nathaniel Lynch</t>
  </si>
  <si>
    <t>Aaron Haynes</t>
  </si>
  <si>
    <t>5389 Jason Spring Suite 507 Lake Oliviatown, MI 11795</t>
  </si>
  <si>
    <t>Lisa Powell</t>
  </si>
  <si>
    <t>Margaret Lawson</t>
  </si>
  <si>
    <t>6703 Knight Stream Suite 829 West Bradleyberg, NJ 16799</t>
  </si>
  <si>
    <t>+1-583-383-0783x0087</t>
  </si>
  <si>
    <t>Robert Robertson</t>
  </si>
  <si>
    <t>8075.200000000001</t>
  </si>
  <si>
    <t>Barbara Martin</t>
  </si>
  <si>
    <t>045 Jillian River Apt. 612 South Emily, MN 22269</t>
  </si>
  <si>
    <t>309.591.2517</t>
  </si>
  <si>
    <t>Gina Smith</t>
  </si>
  <si>
    <t>Christopher Burch</t>
  </si>
  <si>
    <t>3157 Thompson Pines Suite 002 Port Teresa, NJ 89773</t>
  </si>
  <si>
    <t>342.656.8312x97641</t>
  </si>
  <si>
    <t>Susan Rosario</t>
  </si>
  <si>
    <t>406.40000000000003</t>
  </si>
  <si>
    <t>Timothy Chavez</t>
  </si>
  <si>
    <t>0337 Williams Cove Suite 721 West William, LA 57985</t>
  </si>
  <si>
    <t>007.314.2804</t>
  </si>
  <si>
    <t>Jill Ramirez</t>
  </si>
  <si>
    <t>Angelica Manning</t>
  </si>
  <si>
    <t>49895 Barbara Fords Paulburgh, MA 69852</t>
  </si>
  <si>
    <t>+1-403-879-0281x84143</t>
  </si>
  <si>
    <t>Abigail Lewis</t>
  </si>
  <si>
    <t>Jonathan Allen</t>
  </si>
  <si>
    <t>Unit 0647 Box 3146 DPO AA 49882</t>
  </si>
  <si>
    <t>(559)066-4225x9204</t>
  </si>
  <si>
    <t>Ronald Jones</t>
  </si>
  <si>
    <t>9580.800000000001</t>
  </si>
  <si>
    <t>Julia Pierce</t>
  </si>
  <si>
    <t>8406 Jones Fords Lake Samuelberg, HI 71641</t>
  </si>
  <si>
    <t>(242)506-2341x287</t>
  </si>
  <si>
    <t>Hayley Barton</t>
  </si>
  <si>
    <t>528 Amanda Hill Garciaburgh, OH 58377</t>
  </si>
  <si>
    <t>001-535-751-1224x98555</t>
  </si>
  <si>
    <t>George Cook</t>
  </si>
  <si>
    <t>Karen Taylor</t>
  </si>
  <si>
    <t>58608 Cole Inlet Smithtown, GA 84536</t>
  </si>
  <si>
    <t>774-587-2960</t>
  </si>
  <si>
    <t>Reginald George</t>
  </si>
  <si>
    <t>1292.8000000000002</t>
  </si>
  <si>
    <t>Donna Duran</t>
  </si>
  <si>
    <t>01984 Elijah Branch Danachester, LA 70242</t>
  </si>
  <si>
    <t>(391)051-6472x77744</t>
  </si>
  <si>
    <t>Rachel White</t>
  </si>
  <si>
    <t>6006 Contreras Falls Apt. 505 Christinaville, RI 42059</t>
  </si>
  <si>
    <t>499.913.0423x6849</t>
  </si>
  <si>
    <t>Sara Lambert</t>
  </si>
  <si>
    <t>2901.6000000000004</t>
  </si>
  <si>
    <t>156 Glen Well Suite 279 Davisshire, CO 83288</t>
  </si>
  <si>
    <t>331-765-3804x380</t>
  </si>
  <si>
    <t>Gabrielle Wilkinson</t>
  </si>
  <si>
    <t>Katherine Sullivan</t>
  </si>
  <si>
    <t>0887 Perry Branch Apt. 313 Travisstad, NE 97805</t>
  </si>
  <si>
    <t>628-088-1223x8935</t>
  </si>
  <si>
    <t>Pamela Reed</t>
  </si>
  <si>
    <t>Michele Flores</t>
  </si>
  <si>
    <t>93704 Sara Creek New Michaelmouth, NE 26816</t>
  </si>
  <si>
    <t>001-809-662-0694x655</t>
  </si>
  <si>
    <t>Lisa Moore</t>
  </si>
  <si>
    <t>551 Angela Forks Suite 658 Sanfordmouth, PA 07057</t>
  </si>
  <si>
    <t>001-426-508-6396x679</t>
  </si>
  <si>
    <t>Kevin Richardson</t>
  </si>
  <si>
    <t>Christine Marshall</t>
  </si>
  <si>
    <t>1198 Victor Crest New Nicoletown, NC 49696</t>
  </si>
  <si>
    <t>001-949-804-0737x68991</t>
  </si>
  <si>
    <t>James Schneider</t>
  </si>
  <si>
    <t>439 Jennifer Mount North Stephanieview, VT 46212</t>
  </si>
  <si>
    <t>(453)383-2737x6661</t>
  </si>
  <si>
    <t>Stacey Woods</t>
  </si>
  <si>
    <t>4466.400000000001</t>
  </si>
  <si>
    <t>Jorge Gordon</t>
  </si>
  <si>
    <t>297 Davis Courts Apt. 948 New Penny, GA 72471</t>
  </si>
  <si>
    <t>+1-837-242-8294x616</t>
  </si>
  <si>
    <t>Nancy Abbott</t>
  </si>
  <si>
    <t>Kristin Gardner</t>
  </si>
  <si>
    <t>341 Kennedy Gardens New Williamstad, NM 38974</t>
  </si>
  <si>
    <t>Raymond Patel</t>
  </si>
  <si>
    <t>Steven Curry</t>
  </si>
  <si>
    <t>45920 Anthony Rapid Suite 032 West Evelynstad, KS 77759</t>
  </si>
  <si>
    <t>516-240-6222</t>
  </si>
  <si>
    <t>Kaitlin Pittman</t>
  </si>
  <si>
    <t>Johnny Sutton</t>
  </si>
  <si>
    <t>42624 Katherine Ridges Apt. 748 Meyerview, UT 20370</t>
  </si>
  <si>
    <t>+1-731-528-0373x2663</t>
  </si>
  <si>
    <t>Brooke Burgess</t>
  </si>
  <si>
    <t>2881.6000000000004</t>
  </si>
  <si>
    <t>308 Patterson Trafficway Apt. 541 North Leslieberg, TN 16103</t>
  </si>
  <si>
    <t>(712)183-8551</t>
  </si>
  <si>
    <t>Jeffrey Strickland</t>
  </si>
  <si>
    <t>Erika Kim</t>
  </si>
  <si>
    <t>655 Saunders Trail Beltranton, OK 61799</t>
  </si>
  <si>
    <t>Jeremy Mendoza</t>
  </si>
  <si>
    <t>3157.2000000000003</t>
  </si>
  <si>
    <t>7628 Sarah Knoll Suite 277 Vanessaport, HI 19418</t>
  </si>
  <si>
    <t>(540)038-1373x46891</t>
  </si>
  <si>
    <t>Nicholas Lowery</t>
  </si>
  <si>
    <t>18461 Sarah Throughway Lake Cassandrafurt, AL 67243</t>
  </si>
  <si>
    <t>605.727.0166x1622</t>
  </si>
  <si>
    <t>Scott Murphy</t>
  </si>
  <si>
    <t>Michaela Cook</t>
  </si>
  <si>
    <t>1919 Morgan Garden Apt. 261 New Ashleyfurt, AL 06139</t>
  </si>
  <si>
    <t>+1-916-430-3953x5694</t>
  </si>
  <si>
    <t>Jason Grant</t>
  </si>
  <si>
    <t>3393.6000000000004</t>
  </si>
  <si>
    <t>Mary Thompson</t>
  </si>
  <si>
    <t>130 Megan Radial Katiemouth, KY 53085</t>
  </si>
  <si>
    <t>(871)254-2726</t>
  </si>
  <si>
    <t>Jeanne Moyer</t>
  </si>
  <si>
    <t>Desiree Riley</t>
  </si>
  <si>
    <t>47925 Perez Village Lake Joseph, PA 87769</t>
  </si>
  <si>
    <t>+1-874-224-6282x91543</t>
  </si>
  <si>
    <t>Tracy Heath</t>
  </si>
  <si>
    <t>Steven Dyer</t>
  </si>
  <si>
    <t>10945 Jeremy Grove New Robertside, IL 93839</t>
  </si>
  <si>
    <t>462-379-9209x834</t>
  </si>
  <si>
    <t>Andrew Johnson</t>
  </si>
  <si>
    <t>82447 Jensen Circle Suite 457 Joanborough, DE 25389</t>
  </si>
  <si>
    <t>264-167-5002x67888</t>
  </si>
  <si>
    <t>Mary Wright</t>
  </si>
  <si>
    <t>Erin Garcia</t>
  </si>
  <si>
    <t>509 Bailey Islands South Stephenfurt, MN 87120</t>
  </si>
  <si>
    <t>+1-004-480-7506x53813</t>
  </si>
  <si>
    <t>Corey Rasmussen</t>
  </si>
  <si>
    <t>Ms. Lisa Brooks</t>
  </si>
  <si>
    <t>2782 Gavin Canyon Apt. 427 Port John, AK 33082</t>
  </si>
  <si>
    <t>001-845-526-6695x6766</t>
  </si>
  <si>
    <t>Megan Ryan</t>
  </si>
  <si>
    <t>Kimberly Farmer</t>
  </si>
  <si>
    <t>240 Zachary Burg Lake Katrinamouth, IN 78404</t>
  </si>
  <si>
    <t>001-347-441-4557x1178</t>
  </si>
  <si>
    <t>Leslie Rogers</t>
  </si>
  <si>
    <t>Kari Robinson</t>
  </si>
  <si>
    <t>84604 Benitez Trail Suite 373 Lake Randall, ID 48158</t>
  </si>
  <si>
    <t>001-670-692-3715x145</t>
  </si>
  <si>
    <t>Keith Espinoza</t>
  </si>
  <si>
    <t>Edward Maxwell</t>
  </si>
  <si>
    <t>92917 Cisneros Circles Port Tiffany, KS 15694</t>
  </si>
  <si>
    <t>(239)179-4086x478</t>
  </si>
  <si>
    <t>Shane Haley</t>
  </si>
  <si>
    <t>Thomas Hayes</t>
  </si>
  <si>
    <t>1399 Bishop Green Suite 960 Port Williamville, KY 15957</t>
  </si>
  <si>
    <t>(146)183-7111x58776</t>
  </si>
  <si>
    <t>Meagan Johnson</t>
  </si>
  <si>
    <t>3307.2000000000003</t>
  </si>
  <si>
    <t>Lisa Hamilton</t>
  </si>
  <si>
    <t>Unit 0625 Box 2624 DPO AA 93908</t>
  </si>
  <si>
    <t>376.666.3955</t>
  </si>
  <si>
    <t>Beth Greene</t>
  </si>
  <si>
    <t>Seth Barnes</t>
  </si>
  <si>
    <t>2687 Hughes Overpass Lake Daniel, NV 15169</t>
  </si>
  <si>
    <t>692.251.7806x865</t>
  </si>
  <si>
    <t>Lydia Hebert</t>
  </si>
  <si>
    <t>Nathan Kim</t>
  </si>
  <si>
    <t>Unit 4964 Box 9866 DPO AA 59992</t>
  </si>
  <si>
    <t>001-554-652-6261x9743</t>
  </si>
  <si>
    <t>Leah Scott</t>
  </si>
  <si>
    <t>3033.6000000000004</t>
  </si>
  <si>
    <t>0127 Stewart Harbors West Patriciaville, SD 53624</t>
  </si>
  <si>
    <t>501-416-3466x59196</t>
  </si>
  <si>
    <t>Michael Clements</t>
  </si>
  <si>
    <t>1717.6000000000001</t>
  </si>
  <si>
    <t>Bradley Barron MD</t>
  </si>
  <si>
    <t>9132 Kane Lodge Joelmouth, SC 63164</t>
  </si>
  <si>
    <t>533-170-4963x48087</t>
  </si>
  <si>
    <t>Mary Guerrero</t>
  </si>
  <si>
    <t>Henry Bishop</t>
  </si>
  <si>
    <t>32046 Martin Port Apt. 450 Hugheshaven, CA 88683</t>
  </si>
  <si>
    <t>+1-435-880-7960x496</t>
  </si>
  <si>
    <t>Lori King</t>
  </si>
  <si>
    <t>2517.6000000000004</t>
  </si>
  <si>
    <t>Brian Simpson</t>
  </si>
  <si>
    <t>4415 Susan Lane Charlesview, WY 55694</t>
  </si>
  <si>
    <t>442-045-7728x7845</t>
  </si>
  <si>
    <t>Jennifer Faulkner</t>
  </si>
  <si>
    <t>1020.4000000000001</t>
  </si>
  <si>
    <t>Sara Scott</t>
  </si>
  <si>
    <t>025 Michael Lane Suite 314 East Amanda, NC 74396</t>
  </si>
  <si>
    <t>358.555.8830</t>
  </si>
  <si>
    <t>Amanda Hammond</t>
  </si>
  <si>
    <t>Alyssa Sawyer</t>
  </si>
  <si>
    <t>8316 Bruce Knolls Burkemouth, NH 60760</t>
  </si>
  <si>
    <t>001-906-518-9942</t>
  </si>
  <si>
    <t>Megan Villanueva</t>
  </si>
  <si>
    <t>Kyle Anderson</t>
  </si>
  <si>
    <t>3054 Johnson Run Apt. 783 Michaelside, MN 75457</t>
  </si>
  <si>
    <t>472-869-1621x7636</t>
  </si>
  <si>
    <t>Linda Kim</t>
  </si>
  <si>
    <t>Donald Wells</t>
  </si>
  <si>
    <t>948 Moreno Crest Turnerborough, PA 78566</t>
  </si>
  <si>
    <t>(876)816-6871</t>
  </si>
  <si>
    <t>Robert Velez</t>
  </si>
  <si>
    <t>Joshua Rivera</t>
  </si>
  <si>
    <t>3900 Ortega Radial Shafferside, TX 74447</t>
  </si>
  <si>
    <t>783-181-1570</t>
  </si>
  <si>
    <t>Cody Hernandez</t>
  </si>
  <si>
    <t>1057.6000000000001</t>
  </si>
  <si>
    <t>Lindsay Howard</t>
  </si>
  <si>
    <t>35923 Gould Path Apt. 092 Colemanfurt, VA 53268</t>
  </si>
  <si>
    <t>699.455.9942</t>
  </si>
  <si>
    <t>Anthony Scott</t>
  </si>
  <si>
    <t>Amber Parker</t>
  </si>
  <si>
    <t>49145 Mckenzie Passage Apt. 082 Austinberg, KS 56277</t>
  </si>
  <si>
    <t>001-893-568-6546</t>
  </si>
  <si>
    <t>Luis Lee</t>
  </si>
  <si>
    <t>William Glenn</t>
  </si>
  <si>
    <t>0962 Cummings Harbor Suite 202 Lake Reginaldtown, OK 57589</t>
  </si>
  <si>
    <t>902-257-2735</t>
  </si>
  <si>
    <t>Laura Wang</t>
  </si>
  <si>
    <t>Jon Clark</t>
  </si>
  <si>
    <t>95132 Hester Mountain Apt. 685 Bryanmouth, OH 82194</t>
  </si>
  <si>
    <t>001-142-128-6413x9431</t>
  </si>
  <si>
    <t>Tommy Obrien</t>
  </si>
  <si>
    <t>Elizabeth Murphy</t>
  </si>
  <si>
    <t>463 Duncan Tunnel Bryanside, NV 67578</t>
  </si>
  <si>
    <t>(843)465-8164</t>
  </si>
  <si>
    <t>Melissa Estrada</t>
  </si>
  <si>
    <t>Jason Wu</t>
  </si>
  <si>
    <t>32755 Burton Plaza Suite 836 Sandersburgh, NE 46155</t>
  </si>
  <si>
    <t>Jessica Barr</t>
  </si>
  <si>
    <t>598 Alyssa Passage Apt. 193 West Kathrynland, WI 94900</t>
  </si>
  <si>
    <t>(521)143-9657x360</t>
  </si>
  <si>
    <t>Pamela Hall</t>
  </si>
  <si>
    <t>7123 Sharon Causeway Melissatown, DE 54213</t>
  </si>
  <si>
    <t>001-875-587-5541x840</t>
  </si>
  <si>
    <t>Austin Rodriguez</t>
  </si>
  <si>
    <t>Kim Garner</t>
  </si>
  <si>
    <t>14555 Green Flats East Joseph, KS 54234</t>
  </si>
  <si>
    <t>Shelia Curtis</t>
  </si>
  <si>
    <t>Erica Green</t>
  </si>
  <si>
    <t>1426 Bonnie Radial East David, ND 28049</t>
  </si>
  <si>
    <t>294.221.2640x512</t>
  </si>
  <si>
    <t>Tracy Alvarado</t>
  </si>
  <si>
    <t>2625.6000000000004</t>
  </si>
  <si>
    <t>Andrew Moore</t>
  </si>
  <si>
    <t>8592 Wright Flats Apt. 486 Kaylaville, WV 92103</t>
  </si>
  <si>
    <t>876.514.7985x51999</t>
  </si>
  <si>
    <t>094 Williams Station Michelleberg, WI 58225</t>
  </si>
  <si>
    <t>424.190.9354x0516</t>
  </si>
  <si>
    <t>Vincent Ramos</t>
  </si>
  <si>
    <t>Travis Delacruz</t>
  </si>
  <si>
    <t>5956 Rodriguez Orchard Wilsonside, LA 84733</t>
  </si>
  <si>
    <t>188.733.1963x14110</t>
  </si>
  <si>
    <t>Grace Alvarez</t>
  </si>
  <si>
    <t>Steven Parsons</t>
  </si>
  <si>
    <t>57401 Dawn Lights East Monicaport, VT 26936</t>
  </si>
  <si>
    <t>(260)542-0229x93601</t>
  </si>
  <si>
    <t>Unit 8279 Box 0591 DPO AE 98155</t>
  </si>
  <si>
    <t>(897)767-0667</t>
  </si>
  <si>
    <t>Brandon Ballard</t>
  </si>
  <si>
    <t>Valerie Cox</t>
  </si>
  <si>
    <t>166 Melissa Motorway Apt. 352 Port Sheliaberg, AR 38410</t>
  </si>
  <si>
    <t>(838)811-4351</t>
  </si>
  <si>
    <t>Brett Tate</t>
  </si>
  <si>
    <t>Gregory Reynolds</t>
  </si>
  <si>
    <t>152 Shelby Squares Apt. 779 East Kimton, TX 12527</t>
  </si>
  <si>
    <t>113.987.6146</t>
  </si>
  <si>
    <t>John Chandler</t>
  </si>
  <si>
    <t>Amanda Hansen</t>
  </si>
  <si>
    <t>20957 Crystal Street Port Sarahside, CO 62173</t>
  </si>
  <si>
    <t>(091)318-9023</t>
  </si>
  <si>
    <t>Jonathan Hodges</t>
  </si>
  <si>
    <t>Willie Lane</t>
  </si>
  <si>
    <t>4102 Scott Cape Apt. 231 Johnborough, WI 58613</t>
  </si>
  <si>
    <t>703.680.3263</t>
  </si>
  <si>
    <t>Elizabeth West DVM</t>
  </si>
  <si>
    <t>8123 Ronald Junctions South Aaron, ME 34013</t>
  </si>
  <si>
    <t>001-862-638-2276</t>
  </si>
  <si>
    <t>Noah Garcia</t>
  </si>
  <si>
    <t>Valerie Taylor</t>
  </si>
  <si>
    <t>26941 Morris Lock Suite 635 Robinsonhaven, VA 63160</t>
  </si>
  <si>
    <t>+1-150-043-3322x5991</t>
  </si>
  <si>
    <t>Janice Simmons</t>
  </si>
  <si>
    <t>Richard Terry</t>
  </si>
  <si>
    <t>5422 Holly Wells Justinview, KY 57346</t>
  </si>
  <si>
    <t>001-296-193-2698x76821</t>
  </si>
  <si>
    <t>Julia Cooper</t>
  </si>
  <si>
    <t>893 Perry Harbors West Annhaven, NY 72717</t>
  </si>
  <si>
    <t>006-029-5389</t>
  </si>
  <si>
    <t>Alisha Marshall</t>
  </si>
  <si>
    <t>Carly Gray</t>
  </si>
  <si>
    <t>774 Jason Ranch Port Lindsey, MN 96168</t>
  </si>
  <si>
    <t>629.250.0389x4032</t>
  </si>
  <si>
    <t>Amy Padilla</t>
  </si>
  <si>
    <t>73036 Erika Lane Fritzside, PA 25911</t>
  </si>
  <si>
    <t>+1-332-333-0665x0353</t>
  </si>
  <si>
    <t>Emily Gonzalez</t>
  </si>
  <si>
    <t>318.40000000000003</t>
  </si>
  <si>
    <t>Mathew Romero</t>
  </si>
  <si>
    <t>211 Tamara Loaf New Nathanielton, MT 70867</t>
  </si>
  <si>
    <t>395-992-2380</t>
  </si>
  <si>
    <t>Shelby Levy</t>
  </si>
  <si>
    <t>595 Humphrey Run Apt. 363 West Ashley, DC 23468</t>
  </si>
  <si>
    <t>974-879-7597x0436</t>
  </si>
  <si>
    <t>Lucas Sanchez</t>
  </si>
  <si>
    <t>Darren Sanchez</t>
  </si>
  <si>
    <t>02298 Nolan Haven Apt. 058 Scottshire, PA 81594</t>
  </si>
  <si>
    <t>Dominique Taylor</t>
  </si>
  <si>
    <t>Joanna Sanders</t>
  </si>
  <si>
    <t>64161 Brandy Station Suite 578 West Stephenstad, AR 70268</t>
  </si>
  <si>
    <t>661-780-1900x394</t>
  </si>
  <si>
    <t>Samantha Anderson</t>
  </si>
  <si>
    <t>Jessica White</t>
  </si>
  <si>
    <t>81613 Ortega Parkway Apt. 592 East Adamside, FL 32239</t>
  </si>
  <si>
    <t>001-785-311-7925x5738</t>
  </si>
  <si>
    <t>Andrew Warner</t>
  </si>
  <si>
    <t>Dr. Amber Grimes</t>
  </si>
  <si>
    <t>578 Smith Estates Allisonburgh, WA 42007</t>
  </si>
  <si>
    <t>+1-472-549-1077x9246</t>
  </si>
  <si>
    <t>Krystal Stewart</t>
  </si>
  <si>
    <t>Kim King</t>
  </si>
  <si>
    <t>0070 Martinez Rue East Donaldhaven, MA 21872</t>
  </si>
  <si>
    <t>001-771-262-2526</t>
  </si>
  <si>
    <t>Mary Gonzalez</t>
  </si>
  <si>
    <t>Mary Baker</t>
  </si>
  <si>
    <t>478 James Port Molinaland, MI 56095</t>
  </si>
  <si>
    <t>001-319-933-6557x298</t>
  </si>
  <si>
    <t>Eric Krause</t>
  </si>
  <si>
    <t>Linda Edwards</t>
  </si>
  <si>
    <t>580 Garrison Route South Rebeccachester, MI 71040</t>
  </si>
  <si>
    <t>300-509-6780x366</t>
  </si>
  <si>
    <t>Taylor Bryant</t>
  </si>
  <si>
    <t>Deborah Coleman</t>
  </si>
  <si>
    <t>2606 Victoria Cape Crystalburgh, KY 21265</t>
  </si>
  <si>
    <t>(430)039-4646x03141</t>
  </si>
  <si>
    <t>Brittany Barnes</t>
  </si>
  <si>
    <t>Lindsey Schneider</t>
  </si>
  <si>
    <t>911 Timothy Skyway East Brandon, OH 34058</t>
  </si>
  <si>
    <t>404-298-5046</t>
  </si>
  <si>
    <t>Jose Krueger</t>
  </si>
  <si>
    <t>Juan Trevino</t>
  </si>
  <si>
    <t>7966 Duncan Terrace Lake Brandonburgh, NJ 75304</t>
  </si>
  <si>
    <t>348.454.1004</t>
  </si>
  <si>
    <t>Thomas Evans</t>
  </si>
  <si>
    <t>Rebecca Jenkins</t>
  </si>
  <si>
    <t>20266 Sellers Manors Apt. 487 West Kellyfort, TN 96076</t>
  </si>
  <si>
    <t>543-992-5130</t>
  </si>
  <si>
    <t>Kathy Stewart</t>
  </si>
  <si>
    <t>Tina Lee</t>
  </si>
  <si>
    <t>0070 Amy Lakes Port Nathanmouth, KS 18726</t>
  </si>
  <si>
    <t>989-225-3433</t>
  </si>
  <si>
    <t>Nathan Olson</t>
  </si>
  <si>
    <t>Jeremiah Hayes</t>
  </si>
  <si>
    <t>Unit 0428 Box 7831 DPO AA 25440</t>
  </si>
  <si>
    <t>356.401.8097</t>
  </si>
  <si>
    <t>Douglas Wells</t>
  </si>
  <si>
    <t>2099.2000000000003</t>
  </si>
  <si>
    <t>Timothy Sparks</t>
  </si>
  <si>
    <t>790 Murphy Spring West Samuel, NM 92812</t>
  </si>
  <si>
    <t>+1-980-896-3672x6390</t>
  </si>
  <si>
    <t>Elizabeth Wiggins</t>
  </si>
  <si>
    <t>Scott Trujillo</t>
  </si>
  <si>
    <t>55705 Barnett Vista Apt. 339 New Megan, SD 27360</t>
  </si>
  <si>
    <t>(011)661-3524x67274</t>
  </si>
  <si>
    <t>Christopher Phelps</t>
  </si>
  <si>
    <t>Eric Allen</t>
  </si>
  <si>
    <t>66361 Greer Walks East Jenniferfort, ME 78696</t>
  </si>
  <si>
    <t>901.255.9622</t>
  </si>
  <si>
    <t>Richard Doyle</t>
  </si>
  <si>
    <t>Victor Soto</t>
  </si>
  <si>
    <t>70725 James Rapid Apt. 936 West Sean, GA 62896</t>
  </si>
  <si>
    <t>+1-475-418-0671x02062</t>
  </si>
  <si>
    <t>Donald Gray</t>
  </si>
  <si>
    <t>Teresa Curtis</t>
  </si>
  <si>
    <t>65308 Thompson Expressway Alyssashire, IN 30627</t>
  </si>
  <si>
    <t>+1-910-901-1734x63286</t>
  </si>
  <si>
    <t>William Arnold</t>
  </si>
  <si>
    <t>Robert Gonzalez</t>
  </si>
  <si>
    <t>037 Harris Prairie Suite 345 Lake Kimberly, TX 42571</t>
  </si>
  <si>
    <t>Jasmin Turner</t>
  </si>
  <si>
    <t>685 Oneal Inlet Terriport, DE 26014</t>
  </si>
  <si>
    <t>001-284-687-9108x4311</t>
  </si>
  <si>
    <t>Johnathan Morrison</t>
  </si>
  <si>
    <t>Lance Kelly</t>
  </si>
  <si>
    <t>398 Barnett Shores Apt. 561 South Matthewport, GA 26764</t>
  </si>
  <si>
    <t>256-620-5907</t>
  </si>
  <si>
    <t>Thomas Underwood</t>
  </si>
  <si>
    <t>Jeffery Woods</t>
  </si>
  <si>
    <t>624 Brian Knoll Apt. 381 Lake James, CA 55804</t>
  </si>
  <si>
    <t>674.360.1189</t>
  </si>
  <si>
    <t>Shawna Silva</t>
  </si>
  <si>
    <t>05596 Dillon Forest Apt. 920 Andrewfurt, NM 88133</t>
  </si>
  <si>
    <t>001-194-529-8800x52908</t>
  </si>
  <si>
    <t>Kathleen Shah</t>
  </si>
  <si>
    <t>Anthony Combs</t>
  </si>
  <si>
    <t>027 Joshua Route West Jessica, WA 74250</t>
  </si>
  <si>
    <t>Joseph Mendoza</t>
  </si>
  <si>
    <t>252 Williams Ports Apt. 382 Michaelmouth, OH 85069</t>
  </si>
  <si>
    <t>653-000-9283x8301</t>
  </si>
  <si>
    <t>Mr. Jeffery Thomas MD</t>
  </si>
  <si>
    <t>8868 Barbara Club Apt. 098 Sullivanstad, IA 66849</t>
  </si>
  <si>
    <t>106-843-2902x388</t>
  </si>
  <si>
    <t>Crystal Kelley</t>
  </si>
  <si>
    <t>4334.400000000001</t>
  </si>
  <si>
    <t>Jose Knight</t>
  </si>
  <si>
    <t>857 Rodriguez Extensions Apt. 585 Lake Gavinview, GA 50916</t>
  </si>
  <si>
    <t>(521)526-3769x6126</t>
  </si>
  <si>
    <t>Yolanda Cervantes</t>
  </si>
  <si>
    <t>Robert Wise</t>
  </si>
  <si>
    <t>1576 Pugh Shores Valeriemouth, MD 56829</t>
  </si>
  <si>
    <t>(962)398-7534</t>
  </si>
  <si>
    <t>Diana Camacho</t>
  </si>
  <si>
    <t>2038.8000000000002</t>
  </si>
  <si>
    <t>60995 Smith Fall South Alice, OH 20992</t>
  </si>
  <si>
    <t>(485)802-0273</t>
  </si>
  <si>
    <t>Caitlin Harris</t>
  </si>
  <si>
    <t>Joshua Vasquez</t>
  </si>
  <si>
    <t>4864 Elizabeth Ramp Lake George, ME 44568</t>
  </si>
  <si>
    <t>Rebecca Martin</t>
  </si>
  <si>
    <t>Wendy Hart</t>
  </si>
  <si>
    <t>5300 White Loaf Suite 281 Billytown, TX 58311</t>
  </si>
  <si>
    <t>+1-918-209-9638x3524</t>
  </si>
  <si>
    <t>1078 Jerry Alley Suite 040 Alexandraborough, OH 59002</t>
  </si>
  <si>
    <t>+1-089-555-3511x80626</t>
  </si>
  <si>
    <t>Monique Lopez</t>
  </si>
  <si>
    <t>967 Blair Valleys Josephborough, AL 45384</t>
  </si>
  <si>
    <t>(444)698-1018</t>
  </si>
  <si>
    <t>582.8000000000001</t>
  </si>
  <si>
    <t>Joseph Long</t>
  </si>
  <si>
    <t>Unit 5865 Box 9091 DPO AA 15129</t>
  </si>
  <si>
    <t>418.221.8746x42719</t>
  </si>
  <si>
    <t>Danny Kelley</t>
  </si>
  <si>
    <t>1609 King Garden Apt. 151 West Melissa, WA 42613</t>
  </si>
  <si>
    <t>(974)376-9308x29672</t>
  </si>
  <si>
    <t>Michelle Thomas</t>
  </si>
  <si>
    <t>Mrs. Tara Morgan</t>
  </si>
  <si>
    <t>9801 Page Park Mclaughlinfort, IA 37759</t>
  </si>
  <si>
    <t>001-155-743-7686x243</t>
  </si>
  <si>
    <t>Kathryn Hall</t>
  </si>
  <si>
    <t>William Cantu</t>
  </si>
  <si>
    <t>116 Thomas Village Suite 555 Munozview, MD 55203</t>
  </si>
  <si>
    <t>(686)161-1190x807</t>
  </si>
  <si>
    <t>6252.400000000001</t>
  </si>
  <si>
    <t>Hailey Mendoza</t>
  </si>
  <si>
    <t>22108 Coleman Square Suite 825 New Timothybury, SC 16877</t>
  </si>
  <si>
    <t>+1-190-100-5278x170</t>
  </si>
  <si>
    <t>Michael Osborne</t>
  </si>
  <si>
    <t>Jacob Esparza</t>
  </si>
  <si>
    <t>395 Rhonda Fort Lake Heather, MA 47594</t>
  </si>
  <si>
    <t>+1-300-541-7139x862</t>
  </si>
  <si>
    <t>Bonnie Avila</t>
  </si>
  <si>
    <t>Christopher Oliver</t>
  </si>
  <si>
    <t>506 Chase Extensions Apt. 642 Lake Tyler, NJ 92795</t>
  </si>
  <si>
    <t>789.064.4682x44485</t>
  </si>
  <si>
    <t>Natasha Hunt</t>
  </si>
  <si>
    <t>7051.200000000001</t>
  </si>
  <si>
    <t>Dennis Mullins</t>
  </si>
  <si>
    <t>79562 Garcia Locks Apt. 427 West John, NJ 24183</t>
  </si>
  <si>
    <t>365-793-7684</t>
  </si>
  <si>
    <t>Emily Williams</t>
  </si>
  <si>
    <t>153 Trevino Court Suite 435 South Waynebury, WY 24883</t>
  </si>
  <si>
    <t>504-808-7937</t>
  </si>
  <si>
    <t>Christina Cooper</t>
  </si>
  <si>
    <t>Chelsey King</t>
  </si>
  <si>
    <t>3257 Carolyn Freeway Jonathonchester, WV 27088</t>
  </si>
  <si>
    <t>754.181.9433</t>
  </si>
  <si>
    <t>Megan Taylor</t>
  </si>
  <si>
    <t>02145 Fritz Gateway Apt. 332 East Karenberg, ID 95404</t>
  </si>
  <si>
    <t>+1-723-455-4867x023</t>
  </si>
  <si>
    <t>Misty Erickson</t>
  </si>
  <si>
    <t>7318 Kim Junctions Sanchezport, WI 68735</t>
  </si>
  <si>
    <t>(356)411-8412</t>
  </si>
  <si>
    <t>Crystal Weiss</t>
  </si>
  <si>
    <t>Antonio Mccoy</t>
  </si>
  <si>
    <t>84804 Rojas Circle Apt. 589 New Amandaview, NV 21487</t>
  </si>
  <si>
    <t>299.556.9028x811</t>
  </si>
  <si>
    <t>Michelle Gardner</t>
  </si>
  <si>
    <t>1316.8000000000002</t>
  </si>
  <si>
    <t>331 Mark Junctions Lake Adamfurt, MO 12701</t>
  </si>
  <si>
    <t>844.239.8636x989</t>
  </si>
  <si>
    <t>Heather Rodriguez</t>
  </si>
  <si>
    <t>Michelle Rivera</t>
  </si>
  <si>
    <t>225 Russell Ramp Apt. 061 Elliottside, NM 61503</t>
  </si>
  <si>
    <t>(696)618-4772x35568</t>
  </si>
  <si>
    <t>Amanda Owens</t>
  </si>
  <si>
    <t>Wendy Washington</t>
  </si>
  <si>
    <t>242 Farmer Plaza Amandabury, WV 12275</t>
  </si>
  <si>
    <t>905-532-7503x674</t>
  </si>
  <si>
    <t>Andrea Castro</t>
  </si>
  <si>
    <t>86843 Dixon Lights Apt. 584 Watsonberg, VA 31288</t>
  </si>
  <si>
    <t>001-429-370-5448x93048</t>
  </si>
  <si>
    <t>Samantha Thomas</t>
  </si>
  <si>
    <t>Kaitlyn Young</t>
  </si>
  <si>
    <t>26167 Clark Cape Taylorland, OK 51514</t>
  </si>
  <si>
    <t>542-962-9787x37359</t>
  </si>
  <si>
    <t>Taylor Pena</t>
  </si>
  <si>
    <t>5162.400000000001</t>
  </si>
  <si>
    <t>Morgan Hunter</t>
  </si>
  <si>
    <t>800 Baker Field Suite 553 Suttonborough, CO 06974</t>
  </si>
  <si>
    <t>599-069-7107x891</t>
  </si>
  <si>
    <t>Jeffrey Carroll</t>
  </si>
  <si>
    <t>4963.200000000001</t>
  </si>
  <si>
    <t>Sarah Hartman</t>
  </si>
  <si>
    <t>55217 Dawn Plains Suite 706 Alyssamouth, AL 93825</t>
  </si>
  <si>
    <t>Benjamin Stewart</t>
  </si>
  <si>
    <t>Shannon Wilson MD</t>
  </si>
  <si>
    <t>01840 Rose Plaza East Kathryn, VT 15479</t>
  </si>
  <si>
    <t>+1-700-359-7251x36505</t>
  </si>
  <si>
    <t>Cody Bridges</t>
  </si>
  <si>
    <t>1613.6000000000001</t>
  </si>
  <si>
    <t>Jamie Williams</t>
  </si>
  <si>
    <t>470 Gibbs Pines Suite 902 East Coreyland, CT 13832</t>
  </si>
  <si>
    <t>323-809-0033x46968</t>
  </si>
  <si>
    <t>Kyle Werner</t>
  </si>
  <si>
    <t>Krystal Brooks</t>
  </si>
  <si>
    <t>8743 Vincent Parkway Suite 264 New Lancehaven, MI 87867</t>
  </si>
  <si>
    <t>400.465.9420x23153</t>
  </si>
  <si>
    <t>Sarah Mason</t>
  </si>
  <si>
    <t>Janet Hendricks</t>
  </si>
  <si>
    <t>Unit 3223 Box 7667 DPO AA 06504</t>
  </si>
  <si>
    <t>763.597.8987x997</t>
  </si>
  <si>
    <t>Michelle Allison</t>
  </si>
  <si>
    <t>2123.2000000000003</t>
  </si>
  <si>
    <t>Anthony Webb</t>
  </si>
  <si>
    <t>3581 Roberts Shoals Dustinfurt, OH 72046</t>
  </si>
  <si>
    <t>(651)333-8104x4795</t>
  </si>
  <si>
    <t>Sara Watts</t>
  </si>
  <si>
    <t>184 Erin Crossroad West Cherylside, UT 85916</t>
  </si>
  <si>
    <t>+1-279-927-3601x21174</t>
  </si>
  <si>
    <t>Stephanie Bennett</t>
  </si>
  <si>
    <t>145 William Plaza New Elizabethfurt, NM 83577</t>
  </si>
  <si>
    <t>891.564.7685</t>
  </si>
  <si>
    <t>Alyssa Bell</t>
  </si>
  <si>
    <t>David Maldonado</t>
  </si>
  <si>
    <t>8560 Anthony Isle Apt. 937 East Katrina, SD 98532</t>
  </si>
  <si>
    <t>+1-667-514-0453x05479</t>
  </si>
  <si>
    <t>Anthony Schwartz</t>
  </si>
  <si>
    <t>Daniel Bryan</t>
  </si>
  <si>
    <t>8306 Boyd Alley Suite 427 Porterland, NV 87380</t>
  </si>
  <si>
    <t>001-565-359-7821</t>
  </si>
  <si>
    <t>Kevin Chan</t>
  </si>
  <si>
    <t>7946.400000000001</t>
  </si>
  <si>
    <t>Rachel Moses</t>
  </si>
  <si>
    <t>38291 Donald Pass Apt. 332 North Tammy, DC 40049</t>
  </si>
  <si>
    <t>276-227-1235x70688</t>
  </si>
  <si>
    <t>Oscar Nguyen</t>
  </si>
  <si>
    <t>18236 James Springs Nguyenside, AL 59534</t>
  </si>
  <si>
    <t>(146)642-3758</t>
  </si>
  <si>
    <t>Michael Hill</t>
  </si>
  <si>
    <t>2675.2000000000003</t>
  </si>
  <si>
    <t>Steven Edwards</t>
  </si>
  <si>
    <t>726 Barbara Walks Lake Cameron, IL 42238</t>
  </si>
  <si>
    <t>402-118-2937x9586</t>
  </si>
  <si>
    <t>Charles Johnson</t>
  </si>
  <si>
    <t>USNS Rhodes FPO AA 34310</t>
  </si>
  <si>
    <t>711-896-1878x125</t>
  </si>
  <si>
    <t>David Cunningham</t>
  </si>
  <si>
    <t>0447 Lisa Spurs Apt. 812 West Matthew, CO 87165</t>
  </si>
  <si>
    <t>904-243-3924x5505</t>
  </si>
  <si>
    <t>Ryan Elliott</t>
  </si>
  <si>
    <t>6390.400000000001</t>
  </si>
  <si>
    <t>Richard Flynn</t>
  </si>
  <si>
    <t>45673 Chavez Hollow Lake Laura, VA 56492</t>
  </si>
  <si>
    <t>+1-940-359-6337x7872</t>
  </si>
  <si>
    <t>Kathryn Carter</t>
  </si>
  <si>
    <t>696 Lauren Field Evansbury, OR 44278</t>
  </si>
  <si>
    <t>(542)804-5183x30488</t>
  </si>
  <si>
    <t>Wanda Yang</t>
  </si>
  <si>
    <t>8086.400000000001</t>
  </si>
  <si>
    <t>John Frazier</t>
  </si>
  <si>
    <t>9155 Miranda Island Lake Robertbury, WY 62434</t>
  </si>
  <si>
    <t>(871)046-8515x907</t>
  </si>
  <si>
    <t>Krista Lewis</t>
  </si>
  <si>
    <t>Kelly Austin</t>
  </si>
  <si>
    <t>USS Matthews FPO AA 76220</t>
  </si>
  <si>
    <t>001-547-616-8543x14536</t>
  </si>
  <si>
    <t>Johnny Weaver</t>
  </si>
  <si>
    <t>Jennifer West</t>
  </si>
  <si>
    <t>9782 Jeffrey Orchard Suite 212 Jimborough, MA 79625</t>
  </si>
  <si>
    <t>(414)911-1464x74277</t>
  </si>
  <si>
    <t>Timothy Morris</t>
  </si>
  <si>
    <t>Kirsten Johnson</t>
  </si>
  <si>
    <t>54824 Jessica Street Suite 829 Adamberg, DC 05587</t>
  </si>
  <si>
    <t>(018)954-8098</t>
  </si>
  <si>
    <t>Eric Chandler</t>
  </si>
  <si>
    <t>Jordan Russell</t>
  </si>
  <si>
    <t>58573 Norris Islands Apt. 236 South Sarachester, NM 97105</t>
  </si>
  <si>
    <t>001-109-494-3742</t>
  </si>
  <si>
    <t>Jamie Dalton</t>
  </si>
  <si>
    <t>Gregory Roy</t>
  </si>
  <si>
    <t>57516 Hogan Court Apt. 719 Kennethshire, FL 75708</t>
  </si>
  <si>
    <t>(506)211-3199x7491</t>
  </si>
  <si>
    <t>Jorge Garcia</t>
  </si>
  <si>
    <t>Anna Jenkins</t>
  </si>
  <si>
    <t>77800 Davis Canyon Apt. 695 East Erin, NH 88124</t>
  </si>
  <si>
    <t>877-296-7015x046</t>
  </si>
  <si>
    <t>Kristin Martin DDS</t>
  </si>
  <si>
    <t>876 Bullock Street Apt. 028 Port Deborahside, HI 93779</t>
  </si>
  <si>
    <t>001-443-344-1298x464</t>
  </si>
  <si>
    <t>Sheryl Jones</t>
  </si>
  <si>
    <t>Debbie Huang</t>
  </si>
  <si>
    <t>2482 Owens Landing Beasleyton, IA 79371</t>
  </si>
  <si>
    <t>299-392-9757x55949</t>
  </si>
  <si>
    <t>Deanna Wheeler</t>
  </si>
  <si>
    <t>Tami Harrington</t>
  </si>
  <si>
    <t>310 Lisa Falls Newmanfort, WY 82663</t>
  </si>
  <si>
    <t>001-506-169-3026x3772</t>
  </si>
  <si>
    <t>Brittany Stevens</t>
  </si>
  <si>
    <t>PSC 0048, Box 6930 APO AP 73657</t>
  </si>
  <si>
    <t>176-771-1770x1782</t>
  </si>
  <si>
    <t>Nancy Young</t>
  </si>
  <si>
    <t>Barbara Kennedy</t>
  </si>
  <si>
    <t>84074 Diaz Via West Gail, NE 01171</t>
  </si>
  <si>
    <t>162.105.5022x04459</t>
  </si>
  <si>
    <t>Kimberly Adams</t>
  </si>
  <si>
    <t>Stephanie Duncan</t>
  </si>
  <si>
    <t>9111 Jessica Pass Suite 700 Fryeville, MN 44635</t>
  </si>
  <si>
    <t>+1-983-084-5155x0548</t>
  </si>
  <si>
    <t>Larry Smith</t>
  </si>
  <si>
    <t>95294 James Dale Suite 779 Boydland, WI 57954</t>
  </si>
  <si>
    <t>001-218-106-9369</t>
  </si>
  <si>
    <t>Sierra Lopez</t>
  </si>
  <si>
    <t>Amanda Larson</t>
  </si>
  <si>
    <t>203 Brown Rue Apt. 922 Roblesfort, WY 42169</t>
  </si>
  <si>
    <t>001-532-908-0011x2877</t>
  </si>
  <si>
    <t>Ronald Turner</t>
  </si>
  <si>
    <t>352 Bennett Stravenue Apt. 247 Thompsonmouth, OR 87841</t>
  </si>
  <si>
    <t>377-799-8566x864</t>
  </si>
  <si>
    <t>Ashlee Navarro</t>
  </si>
  <si>
    <t>2873.6000000000004</t>
  </si>
  <si>
    <t>Ashley Evans</t>
  </si>
  <si>
    <t>PSC 2201, Box 7014 APO AP 16620</t>
  </si>
  <si>
    <t>251-072-2636x403</t>
  </si>
  <si>
    <t>Kenneth Ellis</t>
  </si>
  <si>
    <t>Chad Hoover</t>
  </si>
  <si>
    <t>90308 Annette Rest Apt. 947 Jarviston, OR 52998</t>
  </si>
  <si>
    <t>(516)462-0930</t>
  </si>
  <si>
    <t>Alexis Juarez</t>
  </si>
  <si>
    <t>David Warner</t>
  </si>
  <si>
    <t>1707 Barron Coves Apt. 550 Micheleville, FL 98181</t>
  </si>
  <si>
    <t>(272)132-8700</t>
  </si>
  <si>
    <t>Julie Mason</t>
  </si>
  <si>
    <t>Sandra Wiggins</t>
  </si>
  <si>
    <t>PSC 0077, Box 0781 APO AE 01989</t>
  </si>
  <si>
    <t>Barbara Evans</t>
  </si>
  <si>
    <t>4824.400000000001</t>
  </si>
  <si>
    <t>3992 Wong Canyon Apt. 073 East Brandi, KY 93656</t>
  </si>
  <si>
    <t>184.707.6747x040</t>
  </si>
  <si>
    <t>Dennis Lang</t>
  </si>
  <si>
    <t>Tyler Mendoza</t>
  </si>
  <si>
    <t>9009 Harris Plaza Hawkinsport, MD 04338</t>
  </si>
  <si>
    <t>+1-656-443-3951x151</t>
  </si>
  <si>
    <t>Erica Zhang</t>
  </si>
  <si>
    <t>6271.200000000001</t>
  </si>
  <si>
    <t>Glenda Mason</t>
  </si>
  <si>
    <t>39770 Rodriguez Ferry Apt. 473 West Rebeccaland, AL 22311</t>
  </si>
  <si>
    <t>601-554-9899x757</t>
  </si>
  <si>
    <t>Chelsea Gibson</t>
  </si>
  <si>
    <t>706.4000000000001</t>
  </si>
  <si>
    <t>Crystal Solomon</t>
  </si>
  <si>
    <t>861 Kelley Cape North Thomasmouth, WY 64732</t>
  </si>
  <si>
    <t>001-636-583-0290x120</t>
  </si>
  <si>
    <t>Mrs. Katelyn Bell</t>
  </si>
  <si>
    <t>Julia Li</t>
  </si>
  <si>
    <t>7020 Kaiser Ville West Kristinastad, IN 66618</t>
  </si>
  <si>
    <t>(357)480-2786</t>
  </si>
  <si>
    <t>Sabrina May</t>
  </si>
  <si>
    <t>Zachary Brooks</t>
  </si>
  <si>
    <t>USS Bell FPO AE 66833</t>
  </si>
  <si>
    <t>553-583-9412x1841</t>
  </si>
  <si>
    <t>7638.400000000001</t>
  </si>
  <si>
    <t>Wendy Williams</t>
  </si>
  <si>
    <t>9766 Seth Lane Ashleyshire, UT 07523</t>
  </si>
  <si>
    <t>668.158.8353x84717</t>
  </si>
  <si>
    <t>Adam Henson</t>
  </si>
  <si>
    <t>Alexandra Collins</t>
  </si>
  <si>
    <t>Unit 0962 Box 1731 DPO AA 04871</t>
  </si>
  <si>
    <t>094.612.6047x946</t>
  </si>
  <si>
    <t>Michael Wright</t>
  </si>
  <si>
    <t>6947.200000000001</t>
  </si>
  <si>
    <t>206 Danielle Mountains Suite 381 Bobbyshire, CA 24529</t>
  </si>
  <si>
    <t>021-802-8990</t>
  </si>
  <si>
    <t>Alejandro Garza</t>
  </si>
  <si>
    <t>Sean Walker</t>
  </si>
  <si>
    <t>4654 Carson Lock Apt. 396 South John, MS 03452</t>
  </si>
  <si>
    <t>001-153-936-1148x9019</t>
  </si>
  <si>
    <t>Kenneth Wilkinson</t>
  </si>
  <si>
    <t>Katrina Hill</t>
  </si>
  <si>
    <t>0260 Brooks Terrace Suite 348 Robertmouth, NM 20603</t>
  </si>
  <si>
    <t>001-177-679-8105x59678</t>
  </si>
  <si>
    <t>Kimberly Griffin</t>
  </si>
  <si>
    <t>2275.2000000000003</t>
  </si>
  <si>
    <t>Jonathan Sullivan</t>
  </si>
  <si>
    <t>26049 Norris Highway Apt. 489 Jenniferton, DC 76274</t>
  </si>
  <si>
    <t>001-739-179-9733x414</t>
  </si>
  <si>
    <t>Jacob Davis</t>
  </si>
  <si>
    <t>6230.400000000001</t>
  </si>
  <si>
    <t>Kristin Green</t>
  </si>
  <si>
    <t>908 Brock Fall Suite 984 Port Suzanneport, WI 64529</t>
  </si>
  <si>
    <t>455-130-2731x00863</t>
  </si>
  <si>
    <t>Randy Richard</t>
  </si>
  <si>
    <t>Earl Reed</t>
  </si>
  <si>
    <t>183 Moore Lakes East Walterfort, KY 96711</t>
  </si>
  <si>
    <t>(016)411-0420x51583</t>
  </si>
  <si>
    <t>Erica Jones</t>
  </si>
  <si>
    <t>74571 Martin Pass New Austin, AK 82694</t>
  </si>
  <si>
    <t>939.108.9647x6505</t>
  </si>
  <si>
    <t>Jamie Garrison</t>
  </si>
  <si>
    <t>03087 Norris Vista East John, DE 01292</t>
  </si>
  <si>
    <t>249-164-1259x0802</t>
  </si>
  <si>
    <t>Keith Allen</t>
  </si>
  <si>
    <t>Daniel Beck</t>
  </si>
  <si>
    <t>Unit 9971 Box 3068 DPO AP 63780</t>
  </si>
  <si>
    <t>+1-396-812-4891x74178</t>
  </si>
  <si>
    <t>Ashley Mullins</t>
  </si>
  <si>
    <t>448 Kelly Falls Stephaniemouth, NC 77395</t>
  </si>
  <si>
    <t>Kyle Curry</t>
  </si>
  <si>
    <t>Sarah White</t>
  </si>
  <si>
    <t>45382 Andrew Knoll Jasonborough, TX 44280</t>
  </si>
  <si>
    <t>Jean Washington</t>
  </si>
  <si>
    <t>1033.6000000000001</t>
  </si>
  <si>
    <t>Molly Roth</t>
  </si>
  <si>
    <t>895 Taylor Lodge Apt. 127 Lukefurt, IL 38854</t>
  </si>
  <si>
    <t>001-256-553-9477</t>
  </si>
  <si>
    <t>Timothy Dean</t>
  </si>
  <si>
    <t>2208 Krystal Bridge Apt. 645 Waltersside, DE 87992</t>
  </si>
  <si>
    <t>001-117-075-2188x59745</t>
  </si>
  <si>
    <t>Julie Strickland</t>
  </si>
  <si>
    <t>George Dickerson</t>
  </si>
  <si>
    <t>243 Brittany Crossing Williamville, NM 11400</t>
  </si>
  <si>
    <t>(078)928-0072x440</t>
  </si>
  <si>
    <t>Raymond Reynolds</t>
  </si>
  <si>
    <t>003 John Loop North Ryan, ID 47977</t>
  </si>
  <si>
    <t>866.862.8099x0177</t>
  </si>
  <si>
    <t>Angela Ford</t>
  </si>
  <si>
    <t>Christopher Herrera</t>
  </si>
  <si>
    <t>938 Alvarado Track Phillipsville, PA 17889</t>
  </si>
  <si>
    <t>(614)272-7199x743</t>
  </si>
  <si>
    <t>Deborah Owens</t>
  </si>
  <si>
    <t>Jennifer Maldonado</t>
  </si>
  <si>
    <t>Unit 8630 Box 6340 DPO AA 28544</t>
  </si>
  <si>
    <t>484.065.2150x234</t>
  </si>
  <si>
    <t>Alicia Newton</t>
  </si>
  <si>
    <t>Danielle Sims</t>
  </si>
  <si>
    <t>33770 Robinson Roads Allentown, IA 76543</t>
  </si>
  <si>
    <t>+1-125-029-6584x47757</t>
  </si>
  <si>
    <t>Ryan Medina</t>
  </si>
  <si>
    <t>Unit 0571 Box 9100 DPO AE 50632</t>
  </si>
  <si>
    <t>(502)049-4389x372</t>
  </si>
  <si>
    <t>George Fields</t>
  </si>
  <si>
    <t>Roger Huffman</t>
  </si>
  <si>
    <t>23208 Jessica Pike Suite 309 East Audreyport, WV 68301</t>
  </si>
  <si>
    <t>911.841.1443x708</t>
  </si>
  <si>
    <t>Shawn Porter</t>
  </si>
  <si>
    <t>375 Jeffrey Hollow Apt. 869 Port Isaiahton, MT 44178</t>
  </si>
  <si>
    <t>+1-514-852-7157x1034</t>
  </si>
  <si>
    <t>Taylor Allen</t>
  </si>
  <si>
    <t>6908 Anthony Stream New Johnville, ID 25955</t>
  </si>
  <si>
    <t>(464)200-0960</t>
  </si>
  <si>
    <t>Traci Patton</t>
  </si>
  <si>
    <t>6813 Karen Field Laurafort, HI 57962</t>
  </si>
  <si>
    <t>+1-287-603-3860x25332</t>
  </si>
  <si>
    <t>Melissa Gray</t>
  </si>
  <si>
    <t>Richard Avila</t>
  </si>
  <si>
    <t>050 Stafford Ports Apt. 645 Christopherbury, HI 28563</t>
  </si>
  <si>
    <t>+1-789-414-3232x5343</t>
  </si>
  <si>
    <t>Thomas Gonzales</t>
  </si>
  <si>
    <t>David Garcia</t>
  </si>
  <si>
    <t>48446 Joseph Mill Jessicabury, OR 32444</t>
  </si>
  <si>
    <t>474.688.3284x9456</t>
  </si>
  <si>
    <t>Allison Anderson</t>
  </si>
  <si>
    <t>Ashley Frey</t>
  </si>
  <si>
    <t>077 Ramos Manor Alvarezside, IN 71223</t>
  </si>
  <si>
    <t>+1-803-623-0981x056</t>
  </si>
  <si>
    <t>2125.2000000000003</t>
  </si>
  <si>
    <t>Hannah Zuniga</t>
  </si>
  <si>
    <t>8890 Angela Prairie New Monique, VT 39329</t>
  </si>
  <si>
    <t>632.644.1101x79730</t>
  </si>
  <si>
    <t>Erika Morgan</t>
  </si>
  <si>
    <t>6812.400000000001</t>
  </si>
  <si>
    <t>Jackie Roberts</t>
  </si>
  <si>
    <t>USCGC Anderson FPO AP 89304</t>
  </si>
  <si>
    <t>(979)696-0718</t>
  </si>
  <si>
    <t>Douglas Humphrey</t>
  </si>
  <si>
    <t>9283 White Drive East Michaelview, KS 91635</t>
  </si>
  <si>
    <t>638.442.7085x56092</t>
  </si>
  <si>
    <t>Patrick Reeves</t>
  </si>
  <si>
    <t>Travis Johnson</t>
  </si>
  <si>
    <t>039 Justin Camp Suite 684 East Amandaville, MO 66727</t>
  </si>
  <si>
    <t>842.762.0619</t>
  </si>
  <si>
    <t>Patricia Phillips</t>
  </si>
  <si>
    <t>Kathleen Hunter</t>
  </si>
  <si>
    <t>839 Shari Locks East Elizabeth, AL 19105</t>
  </si>
  <si>
    <t>+1-493-434-3702x83485</t>
  </si>
  <si>
    <t>Keith Gillespie</t>
  </si>
  <si>
    <t>Glen Maldonado</t>
  </si>
  <si>
    <t>0158 Brenda Drive Michelleborough, MI 49155</t>
  </si>
  <si>
    <t>001-440-904-5295</t>
  </si>
  <si>
    <t>Ronald Hunter</t>
  </si>
  <si>
    <t>1450 Graves Unions Suite 618 Lake Elizabethland, RI 07449</t>
  </si>
  <si>
    <t>+1-942-490-5848x24083</t>
  </si>
  <si>
    <t>Alec Johnson MD</t>
  </si>
  <si>
    <t>33793 Johnson Stream Holmesside, NM 16147</t>
  </si>
  <si>
    <t>(583)862-4638</t>
  </si>
  <si>
    <t>Ruth Ibarra</t>
  </si>
  <si>
    <t>Joel Martinez</t>
  </si>
  <si>
    <t>092 Lindsay Locks Suite 289 South Jeffery, KS 34690</t>
  </si>
  <si>
    <t>952-572-7142x39030</t>
  </si>
  <si>
    <t>3265.6000000000004</t>
  </si>
  <si>
    <t>Lauren James</t>
  </si>
  <si>
    <t>894 Carpenter Springs Apt. 440 Bullockfurt, NJ 43233</t>
  </si>
  <si>
    <t>+1-172-560-6264x144</t>
  </si>
  <si>
    <t>Mrs. Brianna Smith</t>
  </si>
  <si>
    <t>Charles Reynolds</t>
  </si>
  <si>
    <t>77239 Sandra Drives South Julie, NJ 70869</t>
  </si>
  <si>
    <t>522-701-9625</t>
  </si>
  <si>
    <t>Phillip Singh</t>
  </si>
  <si>
    <t>6517 Mason Heights Apt. 282 Randystad, GA 23682</t>
  </si>
  <si>
    <t>001-642-765-4039x29609</t>
  </si>
  <si>
    <t>Rebecca Patterson</t>
  </si>
  <si>
    <t>Lisa Escobar</t>
  </si>
  <si>
    <t>Unit 5199 Box 1907 DPO AP 88968</t>
  </si>
  <si>
    <t>350-702-5981x899</t>
  </si>
  <si>
    <t>Elizabeth Suarez</t>
  </si>
  <si>
    <t>Jerry Miller</t>
  </si>
  <si>
    <t>96954 Kelly Drives Pennyton, MA 10272</t>
  </si>
  <si>
    <t>052-181-7064x122</t>
  </si>
  <si>
    <t>Angela Meyer</t>
  </si>
  <si>
    <t>Morgan Collins</t>
  </si>
  <si>
    <t>69729 Smith Gateway Apt. 365 South Bradley, WV 09659</t>
  </si>
  <si>
    <t>(432)460-8621x549</t>
  </si>
  <si>
    <t>John Cooper</t>
  </si>
  <si>
    <t>2959.2000000000003</t>
  </si>
  <si>
    <t>Debra Hanson</t>
  </si>
  <si>
    <t>170 Lori Port Apt. 623 West Don, GA 49637</t>
  </si>
  <si>
    <t>097-203-2718</t>
  </si>
  <si>
    <t>Joseph Dawson</t>
  </si>
  <si>
    <t>Karen White</t>
  </si>
  <si>
    <t>6396 Burns Ford North Diane, VT 40107</t>
  </si>
  <si>
    <t>609.844.1707</t>
  </si>
  <si>
    <t>Taylor Holland</t>
  </si>
  <si>
    <t>62424 Jeffrey Flats West Travisburgh, MN 93633</t>
  </si>
  <si>
    <t>(073)566-9191x27460</t>
  </si>
  <si>
    <t>William Yang</t>
  </si>
  <si>
    <t>94788 Ross Keys Wendymouth, DE 62071</t>
  </si>
  <si>
    <t>001-266-083-7381</t>
  </si>
  <si>
    <t>Christopher Hill</t>
  </si>
  <si>
    <t>Colin Cannon</t>
  </si>
  <si>
    <t>192 Jonathan Loaf Suite 393 Port Gregory, MD 80809</t>
  </si>
  <si>
    <t>001-965-063-5980x739</t>
  </si>
  <si>
    <t>Adam Scott</t>
  </si>
  <si>
    <t>886 Suarez Shoals Suite 573 North Robertborough, DC 18025</t>
  </si>
  <si>
    <t>114.297.7748x970</t>
  </si>
  <si>
    <t>Morgan Sullivan</t>
  </si>
  <si>
    <t>Unit 7062 Box 3708 DPO AE 07697</t>
  </si>
  <si>
    <t>394.531.5624x0029</t>
  </si>
  <si>
    <t>Alexandra Harris</t>
  </si>
  <si>
    <t>Fred Adams</t>
  </si>
  <si>
    <t>62518 Daniel Trafficway Apt. 080 Port Sean, AK 22808</t>
  </si>
  <si>
    <t>+1-785-082-9364x870</t>
  </si>
  <si>
    <t>Lisa Frey</t>
  </si>
  <si>
    <t>918.8000000000001</t>
  </si>
  <si>
    <t>Diane Daniels</t>
  </si>
  <si>
    <t>01885 Stephen Station Apt. 854 Olsonfurt, TN 80200</t>
  </si>
  <si>
    <t>075-952-8554</t>
  </si>
  <si>
    <t>Susan Mcclure</t>
  </si>
  <si>
    <t>3321.6000000000004</t>
  </si>
  <si>
    <t>Robin Thompson</t>
  </si>
  <si>
    <t>07675 Mcmahon Haven Williamshaven, MN 59328</t>
  </si>
  <si>
    <t>001-776-294-8312</t>
  </si>
  <si>
    <t>Justin Johnson</t>
  </si>
  <si>
    <t>Shaun Wheeler</t>
  </si>
  <si>
    <t>0523 Todd Loaf North Jamesbury, MT 10412</t>
  </si>
  <si>
    <t>(013)139-3676x6231</t>
  </si>
  <si>
    <t>Edward Porter PhD</t>
  </si>
  <si>
    <t>Zachary Rubio</t>
  </si>
  <si>
    <t>21070 Mosley Row North Harold, MO 96014</t>
  </si>
  <si>
    <t>Brittany Wood</t>
  </si>
  <si>
    <t>198 Ann Light Suite 861 Evansport, NE 20470</t>
  </si>
  <si>
    <t>(841)618-3979</t>
  </si>
  <si>
    <t>Shane Thompson</t>
  </si>
  <si>
    <t>Aaron Robbins DVM</t>
  </si>
  <si>
    <t>925 Jennifer Center Longtown, AZ 43316</t>
  </si>
  <si>
    <t>001-028-450-8735x8395</t>
  </si>
  <si>
    <t>Edward Anderson</t>
  </si>
  <si>
    <t>Logan Harris</t>
  </si>
  <si>
    <t>697 Lisa Trace Suite 952 Mendozaville, DC 73193</t>
  </si>
  <si>
    <t>109-412-1927x250</t>
  </si>
  <si>
    <t>Wesley Sharp</t>
  </si>
  <si>
    <t>Mark White</t>
  </si>
  <si>
    <t>06743 Johnson Corner Port Ryanside, IN 49006</t>
  </si>
  <si>
    <t>(922)115-4520</t>
  </si>
  <si>
    <t>Aaron White</t>
  </si>
  <si>
    <t>249.60000000000002</t>
  </si>
  <si>
    <t>Catherine Salazar</t>
  </si>
  <si>
    <t>8380 Jackson Field West Tamaraside, SC 41893</t>
  </si>
  <si>
    <t>Kimberly Robinson</t>
  </si>
  <si>
    <t>Benjamin Skinner</t>
  </si>
  <si>
    <t>2232 Reyes Trafficway West Jose, IL 09626</t>
  </si>
  <si>
    <t>001-903-126-4656</t>
  </si>
  <si>
    <t>Jeffrey Winters</t>
  </si>
  <si>
    <t>Elizabeth Bailey</t>
  </si>
  <si>
    <t>90622 Maria Rapids Davidhaven, AZ 10785</t>
  </si>
  <si>
    <t>001-466-518-5697x9001</t>
  </si>
  <si>
    <t>5014.400000000001</t>
  </si>
  <si>
    <t>076 Vaughn Circles Apt. 774 New Ashleyborough, ND 45617</t>
  </si>
  <si>
    <t>Sandra Pearson</t>
  </si>
  <si>
    <t>5972.400000000001</t>
  </si>
  <si>
    <t>Ashley Warren</t>
  </si>
  <si>
    <t>759 Alexis Lakes Lake Daniel, NE 04509</t>
  </si>
  <si>
    <t>(608)898-3947x691</t>
  </si>
  <si>
    <t>Amy Chambers</t>
  </si>
  <si>
    <t>Bill Taylor</t>
  </si>
  <si>
    <t>5664 Crystal Stravenue Bakerport, DC 74712</t>
  </si>
  <si>
    <t>0851 Andrews Skyway Apt. 719 Port Jacqueline, UT 12126</t>
  </si>
  <si>
    <t>263-528-4710x3336</t>
  </si>
  <si>
    <t>Tiffany White</t>
  </si>
  <si>
    <t>0981 Christine Centers Brendanview, IA 60037</t>
  </si>
  <si>
    <t>+1-486-364-4047x046</t>
  </si>
  <si>
    <t>Juan Adams</t>
  </si>
  <si>
    <t>Robert Andrews</t>
  </si>
  <si>
    <t>5617 Miller Course Suite 831 Sanchezburgh, DE 56382</t>
  </si>
  <si>
    <t>812-428-8955</t>
  </si>
  <si>
    <t>Corey Case</t>
  </si>
  <si>
    <t>Adam Nichols</t>
  </si>
  <si>
    <t>362 Charles Landing South Alanburgh, WI 61970</t>
  </si>
  <si>
    <t>(614)266-9668</t>
  </si>
  <si>
    <t>8035.200000000001</t>
  </si>
  <si>
    <t>Laura Ray</t>
  </si>
  <si>
    <t>USCGC Cooke FPO AE 47674</t>
  </si>
  <si>
    <t>779.804.4268</t>
  </si>
  <si>
    <t>Angela Gilbert</t>
  </si>
  <si>
    <t>Cameron Cooper</t>
  </si>
  <si>
    <t>5959 Mcneil Crossing Michaelberg, IA 53984</t>
  </si>
  <si>
    <t>001-175-082-4328x724</t>
  </si>
  <si>
    <t>Kendra Matthews</t>
  </si>
  <si>
    <t>Glenn Ritter</t>
  </si>
  <si>
    <t>965 Matthew Way Apt. 338 Port Laurie, AK 60955</t>
  </si>
  <si>
    <t>001-990-941-9416x511</t>
  </si>
  <si>
    <t>Edward Pena</t>
  </si>
  <si>
    <t>9500 Jared Ramp Port Rogerfort, RI 46160</t>
  </si>
  <si>
    <t>562.083.4946</t>
  </si>
  <si>
    <t>Nancy Woods</t>
  </si>
  <si>
    <t>940.4000000000001</t>
  </si>
  <si>
    <t>Eduardo Brooks</t>
  </si>
  <si>
    <t>5661 Garza Trafficway Port Kevin, AZ 57288</t>
  </si>
  <si>
    <t>827-230-1043x4764</t>
  </si>
  <si>
    <t>Mrs. Cynthia Cooper DDS</t>
  </si>
  <si>
    <t>Stefanie Ramirez</t>
  </si>
  <si>
    <t>651 Melissa Summit Suite 767 North Coryhaven, OH 05005</t>
  </si>
  <si>
    <t>+1-223-580-8359x179</t>
  </si>
  <si>
    <t>Jamie Riley</t>
  </si>
  <si>
    <t>1205 Sanchez Harbor Johnsonchester, TX 26163</t>
  </si>
  <si>
    <t>001-114-724-4572x462</t>
  </si>
  <si>
    <t>Amy Mills</t>
  </si>
  <si>
    <t>1244.8000000000002</t>
  </si>
  <si>
    <t>Mrs. Amanda Miller PhD</t>
  </si>
  <si>
    <t>6574 Kim Radial Apt. 061 Lake Cindy, NM 88208</t>
  </si>
  <si>
    <t>739-309-7201</t>
  </si>
  <si>
    <t>Caroline Martin</t>
  </si>
  <si>
    <t>Sarah Hampton</t>
  </si>
  <si>
    <t>98846 Newton Curve Apt. 040 West Darlene, TN 39186</t>
  </si>
  <si>
    <t>474-992-0851x251</t>
  </si>
  <si>
    <t>Cynthia Thomas</t>
  </si>
  <si>
    <t>11429 Daniels Shores Apt. 019 Michealberg, WA 04272</t>
  </si>
  <si>
    <t>736-783-6515</t>
  </si>
  <si>
    <t>3830 Barbara Alley South Heidimouth, TN 06678</t>
  </si>
  <si>
    <t>409.566.3925x5228</t>
  </si>
  <si>
    <t>Elizabeth Fleming</t>
  </si>
  <si>
    <t>5619.200000000001</t>
  </si>
  <si>
    <t>Douglas Campbell</t>
  </si>
  <si>
    <t>439 Raymond Glen Apt. 335 East Donaldhaven, CA 31072</t>
  </si>
  <si>
    <t>001-705-580-6230x55132</t>
  </si>
  <si>
    <t>Brian Kidd</t>
  </si>
  <si>
    <t>Roger Kim</t>
  </si>
  <si>
    <t>155 Fry Islands Suite 078 New Haleyport, OH 25365</t>
  </si>
  <si>
    <t>502-644-1628x147</t>
  </si>
  <si>
    <t>Brenda Wong</t>
  </si>
  <si>
    <t>Alexandra Mccann</t>
  </si>
  <si>
    <t>01706 Gray Pass Apt. 455 Lake Nicoleville, IN 20215</t>
  </si>
  <si>
    <t>850-659-7411</t>
  </si>
  <si>
    <t>Lauren Morris</t>
  </si>
  <si>
    <t>Jerry Lewis</t>
  </si>
  <si>
    <t>7498 Tyler Ridges Port Jimmy, NV 84200</t>
  </si>
  <si>
    <t>785.090.4175x2033</t>
  </si>
  <si>
    <t>Christopher Benton</t>
  </si>
  <si>
    <t>Taylor Warner</t>
  </si>
  <si>
    <t>513 Anna Ferry Jamieberg, MD 75455</t>
  </si>
  <si>
    <t>+1-840-975-3125x2139</t>
  </si>
  <si>
    <t>Timothy Vasquez</t>
  </si>
  <si>
    <t>George Jackson</t>
  </si>
  <si>
    <t>7583 Wolfe Shoals Port Raymondport, MO 73149</t>
  </si>
  <si>
    <t>Laura Rodriguez</t>
  </si>
  <si>
    <t>Corey Barber</t>
  </si>
  <si>
    <t>86761 Rachel Place Apt. 967 Jenniferhaven, FL 02076</t>
  </si>
  <si>
    <t>+1-901-642-2884x53612</t>
  </si>
  <si>
    <t>Trevor Thomas</t>
  </si>
  <si>
    <t>Raymond Shannon</t>
  </si>
  <si>
    <t>054 Graham Brook Suite 064 Herringshire, NV 90239</t>
  </si>
  <si>
    <t>680.187.0712</t>
  </si>
  <si>
    <t>Sandra Ford</t>
  </si>
  <si>
    <t>6187 Mark Meadow Apt. 023 Josephborough, NE 95663</t>
  </si>
  <si>
    <t>630.802.6907x843</t>
  </si>
  <si>
    <t>Stephen Thompson</t>
  </si>
  <si>
    <t>856 Allen Lake Apt. 601 Cunninghamtown, KS 31669</t>
  </si>
  <si>
    <t>142-980-9472x764</t>
  </si>
  <si>
    <t>Brandi Bridges</t>
  </si>
  <si>
    <t>Amy Schaefer</t>
  </si>
  <si>
    <t>4878 Hunt Forks Suite 433 Michaelfort, AK 40648</t>
  </si>
  <si>
    <t>687-940-9750</t>
  </si>
  <si>
    <t>Alexis Boone</t>
  </si>
  <si>
    <t>Anthony Bishop</t>
  </si>
  <si>
    <t>240 Kyle Falls Lake Charlesview, ND 61221</t>
  </si>
  <si>
    <t>(174)320-0825</t>
  </si>
  <si>
    <t>Robin Lam</t>
  </si>
  <si>
    <t>00410 Brandon Ridges Suite 471 South Evan, WV 77745</t>
  </si>
  <si>
    <t>+1-979-997-7167x76927</t>
  </si>
  <si>
    <t>Kelsey Robinson</t>
  </si>
  <si>
    <t>Anthony Carpenter</t>
  </si>
  <si>
    <t>0305 Wolfe Isle North David, CT 04981</t>
  </si>
  <si>
    <t>+1-719-445-7367x8631</t>
  </si>
  <si>
    <t>Amanda Roman</t>
  </si>
  <si>
    <t>Justin Hughes</t>
  </si>
  <si>
    <t>000 Erin Roads Johnsonmouth, ND 34522</t>
  </si>
  <si>
    <t>628.469.0343x39355</t>
  </si>
  <si>
    <t>Savannah Sheppard</t>
  </si>
  <si>
    <t>Jennifer Stanley</t>
  </si>
  <si>
    <t>915 Rachel Lake New Kurthaven, WV 14252</t>
  </si>
  <si>
    <t>921.541.8699x07704</t>
  </si>
  <si>
    <t>Colin Harrison</t>
  </si>
  <si>
    <t>Brittany French</t>
  </si>
  <si>
    <t>2464 Ortega Mews Suite 862 Jacksonfort, NV 77684</t>
  </si>
  <si>
    <t>(678)592-7617x360</t>
  </si>
  <si>
    <t>Penny Wheeler</t>
  </si>
  <si>
    <t>Douglas Nichols</t>
  </si>
  <si>
    <t>17805 Knight Turnpike Suite 345 Gonzalesview, OK 86262</t>
  </si>
  <si>
    <t>839.349.3989x86553</t>
  </si>
  <si>
    <t>Willie Martinez</t>
  </si>
  <si>
    <t>Jennifer Tyler</t>
  </si>
  <si>
    <t>PSC 8268, Box 1201 APO AP 60515</t>
  </si>
  <si>
    <t>001-296-136-3054x59675</t>
  </si>
  <si>
    <t>James Wang</t>
  </si>
  <si>
    <t>Julia Diaz</t>
  </si>
  <si>
    <t>466 Friedman Underpass Austinhaven, DC 88119</t>
  </si>
  <si>
    <t>(936)545-4921x7657</t>
  </si>
  <si>
    <t>Ashley Marsh</t>
  </si>
  <si>
    <t>Janice Lopez</t>
  </si>
  <si>
    <t>072 Carlson Coves Rachelbury, IA 60597</t>
  </si>
  <si>
    <t>(631)598-2970x84447</t>
  </si>
  <si>
    <t>Eileen Thompson</t>
  </si>
  <si>
    <t>7993 Miles Row Hurleyshire, CT 06311</t>
  </si>
  <si>
    <t>Mr. Peter Acosta</t>
  </si>
  <si>
    <t>Monique Chan</t>
  </si>
  <si>
    <t>70959 Amy Canyon Apt. 697 Vanessaport, TX 59420</t>
  </si>
  <si>
    <t>167.617.3539x9466</t>
  </si>
  <si>
    <t>Wendy Perry</t>
  </si>
  <si>
    <t>203 Craig Port Thompsonside, UT 82624</t>
  </si>
  <si>
    <t>Brittany Ray</t>
  </si>
  <si>
    <t>Dr. Amber Conway</t>
  </si>
  <si>
    <t>29301 Belinda Fork Kimberlybury, LA 41902</t>
  </si>
  <si>
    <t>(353)719-5378x398</t>
  </si>
  <si>
    <t>Bradley Evans</t>
  </si>
  <si>
    <t>Emily Shepherd</t>
  </si>
  <si>
    <t>04044 Jacqueline Course Apt. 800 Port Michael, GA 69788</t>
  </si>
  <si>
    <t>+1-359-226-4596x22851</t>
  </si>
  <si>
    <t>Raymond Simpson</t>
  </si>
  <si>
    <t>Ashley Thomas</t>
  </si>
  <si>
    <t>39880 Russell Vista Apt. 737 Tannerhaven, IL 96727</t>
  </si>
  <si>
    <t>353.529.1873</t>
  </si>
  <si>
    <t>Mathew Walker</t>
  </si>
  <si>
    <t>10633 Stephanie Drive Suite 187 South Sethville, RI 26804</t>
  </si>
  <si>
    <t>(502)430-0565x5573</t>
  </si>
  <si>
    <t>William Kaufman</t>
  </si>
  <si>
    <t>Robert Knapp</t>
  </si>
  <si>
    <t>73403 Jeffrey Flats Kellyhaven, TX 10410</t>
  </si>
  <si>
    <t>855.931.0940</t>
  </si>
  <si>
    <t>Debra Gray</t>
  </si>
  <si>
    <t>Anthony Shannon</t>
  </si>
  <si>
    <t>32154 Casey Drive Suite 609 Lake Angela, SC 37777</t>
  </si>
  <si>
    <t>797-729-4151x970</t>
  </si>
  <si>
    <t>Theodore Wang</t>
  </si>
  <si>
    <t>Monica Foster</t>
  </si>
  <si>
    <t>PSC 6462, Box 6211 APO AP 50444</t>
  </si>
  <si>
    <t>(573)154-4174x135</t>
  </si>
  <si>
    <t>Charles Clements</t>
  </si>
  <si>
    <t>Stephen Cole</t>
  </si>
  <si>
    <t>386 Johnson Extension West Steven, TX 09637</t>
  </si>
  <si>
    <t>120-248-6189</t>
  </si>
  <si>
    <t>Michael Dawson</t>
  </si>
  <si>
    <t>Ashley Wagner</t>
  </si>
  <si>
    <t>35645 Colin Motorway Tiffanyberg, AZ 29280</t>
  </si>
  <si>
    <t>361-039-0654</t>
  </si>
  <si>
    <t>Tracey Booth</t>
  </si>
  <si>
    <t>George Becker</t>
  </si>
  <si>
    <t>88373 Robert Fields Apt. 232 Martinstad, MD 79644</t>
  </si>
  <si>
    <t>(384)877-2272x1002</t>
  </si>
  <si>
    <t>Laurie Byrd</t>
  </si>
  <si>
    <t>PSC 4000, Box 3569 APO AP 59055</t>
  </si>
  <si>
    <t>(225)710-3785x1920</t>
  </si>
  <si>
    <t>Nathan Payne</t>
  </si>
  <si>
    <t>Carolyn Davis</t>
  </si>
  <si>
    <t>Unit 2621 Box 4382 DPO AP 39061</t>
  </si>
  <si>
    <t>Leslie Wise</t>
  </si>
  <si>
    <t>Carolyn Coleman</t>
  </si>
  <si>
    <t>383 Miguel Island Suite 770 South Darrell, OK 99147</t>
  </si>
  <si>
    <t>001-942-281-4892</t>
  </si>
  <si>
    <t>Kevin Jennings</t>
  </si>
  <si>
    <t>80532 Wolfe Forks Apt. 984 East Alan, NH 02209</t>
  </si>
  <si>
    <t>891.316.2752x4590</t>
  </si>
  <si>
    <t>Jesus Williams</t>
  </si>
  <si>
    <t>700 Aaron Orchard Rhondaberg, RI 11033</t>
  </si>
  <si>
    <t>385.620.6815x0770</t>
  </si>
  <si>
    <t>Daniel Dyer</t>
  </si>
  <si>
    <t>Debra Oneal</t>
  </si>
  <si>
    <t>321 Fields Islands Port Jeremy, VA 61882</t>
  </si>
  <si>
    <t>(975)000-1761x3362</t>
  </si>
  <si>
    <t>Lawrence Reynolds</t>
  </si>
  <si>
    <t>3727.2000000000003</t>
  </si>
  <si>
    <t>Christian Smith</t>
  </si>
  <si>
    <t>639 Preston Dam Washingtonton, PA 19465</t>
  </si>
  <si>
    <t>792-929-9098</t>
  </si>
  <si>
    <t>Sharon Simpson</t>
  </si>
  <si>
    <t>Jessica Bentley</t>
  </si>
  <si>
    <t>96367 Rodriguez Port Jacksonfurt, CA 12425</t>
  </si>
  <si>
    <t>588-540-8394x911</t>
  </si>
  <si>
    <t>Eugene Foster</t>
  </si>
  <si>
    <t>7231 Austin Trail Suite 391 Taylorhaven, DE 95620</t>
  </si>
  <si>
    <t>761.551.7065</t>
  </si>
  <si>
    <t>Nathaniel Combs</t>
  </si>
  <si>
    <t>836 Bennett Junction Nashview, WA 23319</t>
  </si>
  <si>
    <t>737.457.4204x7814</t>
  </si>
  <si>
    <t>Maria Adkins</t>
  </si>
  <si>
    <t>Megan Harmon</t>
  </si>
  <si>
    <t>3637 Anna Junction Apt. 874 Rosstown, UT 58874</t>
  </si>
  <si>
    <t>923.108.2264x28085</t>
  </si>
  <si>
    <t>Robert Chen</t>
  </si>
  <si>
    <t>40636 Townsend Trail East Ryantown, NE 71410</t>
  </si>
  <si>
    <t>(862)267-9023x514</t>
  </si>
  <si>
    <t>Jeffery Elliott</t>
  </si>
  <si>
    <t>40181 Margaret Villages Jefferyton, WV 79392</t>
  </si>
  <si>
    <t>429.939.4503x62386</t>
  </si>
  <si>
    <t>Timothy Colon</t>
  </si>
  <si>
    <t>8038.400000000001</t>
  </si>
  <si>
    <t>Justin Price</t>
  </si>
  <si>
    <t>0280 George Rapid Apt. 635 Baileytown, DE 81453</t>
  </si>
  <si>
    <t>Laura Yang</t>
  </si>
  <si>
    <t>35734 Baldwin Turnpike Apt. 805 North Keith, MO 93557</t>
  </si>
  <si>
    <t>(856)504-5479</t>
  </si>
  <si>
    <t>Margaret Lee</t>
  </si>
  <si>
    <t>Cindy Marquez</t>
  </si>
  <si>
    <t>025 Lauren Street Chapmanchester, MI 87623</t>
  </si>
  <si>
    <t>432-908-3342x2057</t>
  </si>
  <si>
    <t>Daniel Holland</t>
  </si>
  <si>
    <t>Amanda Anderson</t>
  </si>
  <si>
    <t>49662 Weber Springs Apt. 446 Lake Emily, HI 48773</t>
  </si>
  <si>
    <t>+1-526-712-6639x65011</t>
  </si>
  <si>
    <t>Ashley Flores</t>
  </si>
  <si>
    <t>Donald Lee</t>
  </si>
  <si>
    <t>36931 Williams Spurs Rhondahaven, AL 90014</t>
  </si>
  <si>
    <t>(001)890-4035x91819</t>
  </si>
  <si>
    <t>John Vargas</t>
  </si>
  <si>
    <t>James Murray</t>
  </si>
  <si>
    <t>36114 Garrison Turnpike Suite 836 West Brittneybury, MS 72468</t>
  </si>
  <si>
    <t>909.718.3135x887</t>
  </si>
  <si>
    <t>Denise Peterson</t>
  </si>
  <si>
    <t>Lindsey Simmons</t>
  </si>
  <si>
    <t>322 Pamela Route Hicksshire, AL 16357</t>
  </si>
  <si>
    <t>+1-748-531-2956x077</t>
  </si>
  <si>
    <t>Billy Weber</t>
  </si>
  <si>
    <t>Tiffany Young</t>
  </si>
  <si>
    <t>30192 Greene Passage Williamshaven, ID 90120</t>
  </si>
  <si>
    <t>001-749-164-6530x33168</t>
  </si>
  <si>
    <t>Alison Thomas</t>
  </si>
  <si>
    <t>Christina Burgess</t>
  </si>
  <si>
    <t>5223 Mark Burg Apt. 053 West Bruce, CA 15608</t>
  </si>
  <si>
    <t>+1-199-198-0318x6760</t>
  </si>
  <si>
    <t>Theresa Barton</t>
  </si>
  <si>
    <t>Alyssa Glover</t>
  </si>
  <si>
    <t>665 Jimenez Viaduct Madelinestad, GA 73866</t>
  </si>
  <si>
    <t>(527)953-9478x280</t>
  </si>
  <si>
    <t>Mrs. Jessica Cole</t>
  </si>
  <si>
    <t>Janet Hess</t>
  </si>
  <si>
    <t>892 Hoffman Turnpike Suite 750 West Craig, IL 76275</t>
  </si>
  <si>
    <t>446-690-2310</t>
  </si>
  <si>
    <t>David Brooks</t>
  </si>
  <si>
    <t>Marcus Peters</t>
  </si>
  <si>
    <t>PSC 7034, Box 3710 APO AA 03803</t>
  </si>
  <si>
    <t>Meagan Shepherd</t>
  </si>
  <si>
    <t>4019.2000000000003</t>
  </si>
  <si>
    <t>Christopher Lewis</t>
  </si>
  <si>
    <t>PSC 8224, Box 4118 APO AA 80470</t>
  </si>
  <si>
    <t>723-064-2102</t>
  </si>
  <si>
    <t>Sue Joyce</t>
  </si>
  <si>
    <t>Frederick Meyer</t>
  </si>
  <si>
    <t>094 Angela Glens Suite 519 Gibsonside, PA 91479</t>
  </si>
  <si>
    <t>001-987-852-3413x598</t>
  </si>
  <si>
    <t>Arthur Hayes</t>
  </si>
  <si>
    <t>Thomas Walker</t>
  </si>
  <si>
    <t>626 Jacob Ridge West Matthew, KY 86215</t>
  </si>
  <si>
    <t>(264)438-8982</t>
  </si>
  <si>
    <t>Brandon Cooper</t>
  </si>
  <si>
    <t>Amanda Davis</t>
  </si>
  <si>
    <t>265 Brady Stravenue Clementsmouth, WY 58547</t>
  </si>
  <si>
    <t>654.843.7679x033</t>
  </si>
  <si>
    <t>Joshua Mcbride</t>
  </si>
  <si>
    <t>Jacqueline Stewart MD</t>
  </si>
  <si>
    <t>437 Jonathon Burg Suite 618 Kellyburgh, MO 46314</t>
  </si>
  <si>
    <t>124-135-7783</t>
  </si>
  <si>
    <t>638 Mullins Isle Apt. 872 South Nicolestad, TN 15019</t>
  </si>
  <si>
    <t>364.923.8130x17116</t>
  </si>
  <si>
    <t>Jonathan Williams</t>
  </si>
  <si>
    <t>Madison Mitchell</t>
  </si>
  <si>
    <t>95517 Jacob Plains Tranchester, OH 16348</t>
  </si>
  <si>
    <t>Timothy Becker</t>
  </si>
  <si>
    <t>048 Gonzalez Islands Apt. 067 Port Holly, RI 11971</t>
  </si>
  <si>
    <t>328-719-0876</t>
  </si>
  <si>
    <t>Jenna Spencer</t>
  </si>
  <si>
    <t>Savannah Perez</t>
  </si>
  <si>
    <t>3918 Harris Fields West David, PA 23285</t>
  </si>
  <si>
    <t>068.229.9401x3319</t>
  </si>
  <si>
    <t>William Fernandez</t>
  </si>
  <si>
    <t>Brooke Obrien</t>
  </si>
  <si>
    <t>7609 Timothy Mill Apt. 952 East Roberthaven, NM 65545</t>
  </si>
  <si>
    <t>(480)106-6048</t>
  </si>
  <si>
    <t>Jeremy Espinoza</t>
  </si>
  <si>
    <t>Robert Watkins</t>
  </si>
  <si>
    <t>157 Cooley Stream Jenkinstown, OH 12767</t>
  </si>
  <si>
    <t>001-588-779-0685x460</t>
  </si>
  <si>
    <t>Stephen Phillips</t>
  </si>
  <si>
    <t>608 Pratt Forge Cordovafurt, MI 02884</t>
  </si>
  <si>
    <t>078-327-4657</t>
  </si>
  <si>
    <t>Dustin Hodges</t>
  </si>
  <si>
    <t>Jonathan Daniel</t>
  </si>
  <si>
    <t>921 Burns Track Joshuastad, AR 92384</t>
  </si>
  <si>
    <t>001-264-284-0462x223</t>
  </si>
  <si>
    <t>Melissa Lee</t>
  </si>
  <si>
    <t>0717 Davidson Mountains Suite 322 North Jenniferstad, IN 76962</t>
  </si>
  <si>
    <t>825-366-0098x8679</t>
  </si>
  <si>
    <t>James Fields</t>
  </si>
  <si>
    <t>2172 Donald Trail North Carrieport, ME 46737</t>
  </si>
  <si>
    <t>(631)397-8222x68146</t>
  </si>
  <si>
    <t>Andrea Hart</t>
  </si>
  <si>
    <t>Bryan Graham</t>
  </si>
  <si>
    <t>8159 May Ville South Jessicafort, OR 11566</t>
  </si>
  <si>
    <t>David Perez</t>
  </si>
  <si>
    <t>Elaine Conley</t>
  </si>
  <si>
    <t>1154 Schultz Skyway Apt. 486 North John, NY 82240</t>
  </si>
  <si>
    <t>(533)099-0002</t>
  </si>
  <si>
    <t>Luke Robinson</t>
  </si>
  <si>
    <t>John Sheppard</t>
  </si>
  <si>
    <t>38914 Angela Plains West Eric, IL 38856</t>
  </si>
  <si>
    <t>651.993.2006x2413</t>
  </si>
  <si>
    <t>Steven Wade</t>
  </si>
  <si>
    <t>1641.6000000000001</t>
  </si>
  <si>
    <t>Victoria Wells</t>
  </si>
  <si>
    <t>1321 Rodriguez Fall Apt. 087 Matthewstad, CO 00818</t>
  </si>
  <si>
    <t>(901)722-1073</t>
  </si>
  <si>
    <t>Peter Mueller</t>
  </si>
  <si>
    <t>79170 Parrish Rue Apt. 371 East Brian, KY 81744</t>
  </si>
  <si>
    <t>080.951.2251x320</t>
  </si>
  <si>
    <t>Traci Welch</t>
  </si>
  <si>
    <t>Adam Houston</t>
  </si>
  <si>
    <t>612 Seth Rapids Apt. 475 Lake Manuelberg, DC 93476</t>
  </si>
  <si>
    <t>001-061-504-6034x236</t>
  </si>
  <si>
    <t>Julie Johnson</t>
  </si>
  <si>
    <t>6091.200000000001</t>
  </si>
  <si>
    <t>Robert Cortez</t>
  </si>
  <si>
    <t>61720 Christopher Plain Thomasfurt, NC 92115</t>
  </si>
  <si>
    <t>John Brewer</t>
  </si>
  <si>
    <t>332 Kelley Avenue Sotoburgh, AR 08007</t>
  </si>
  <si>
    <t>(098)639-6464x31606</t>
  </si>
  <si>
    <t>Diane Shelton</t>
  </si>
  <si>
    <t>Amanda Weber</t>
  </si>
  <si>
    <t>56408 Lopez Club Millerville, CA 02872</t>
  </si>
  <si>
    <t>001-090-218-8932x24251</t>
  </si>
  <si>
    <t>Sara Dyer</t>
  </si>
  <si>
    <t>Kenneth Kirk</t>
  </si>
  <si>
    <t>8560 Gonzalez Green East Rhondafort, UT 14327</t>
  </si>
  <si>
    <t>+1-244-962-5195x311</t>
  </si>
  <si>
    <t>Christine West</t>
  </si>
  <si>
    <t>7183.200000000001</t>
  </si>
  <si>
    <t>Lisa Torres</t>
  </si>
  <si>
    <t>2059 Ali Summit North Nicholasbury, MN 98238</t>
  </si>
  <si>
    <t>(509)084-4046</t>
  </si>
  <si>
    <t>Jacob Bond</t>
  </si>
  <si>
    <t>George Boyd</t>
  </si>
  <si>
    <t>8665 Carlos Viaduct Suite 305 West Alishaland, MS 26471</t>
  </si>
  <si>
    <t>(305)417-4653x5035</t>
  </si>
  <si>
    <t>John West</t>
  </si>
  <si>
    <t>Matthew Frank</t>
  </si>
  <si>
    <t>20911 Nicole Ridge Apt. 104 North Aaron, WV 35389</t>
  </si>
  <si>
    <t>344-456-8144x8798</t>
  </si>
  <si>
    <t>Lisa Vazquez</t>
  </si>
  <si>
    <t>Tracy Moore</t>
  </si>
  <si>
    <t>63121 Eric Club Suite 514 Richardsberg, MN 29595</t>
  </si>
  <si>
    <t>+1-689-294-9314x44829</t>
  </si>
  <si>
    <t>Kelly Leonard</t>
  </si>
  <si>
    <t>6086.400000000001</t>
  </si>
  <si>
    <t>Teresa Braun</t>
  </si>
  <si>
    <t>124 John Shoal Suite 373 New Peter, TN 52420</t>
  </si>
  <si>
    <t>432.308.6782x2418</t>
  </si>
  <si>
    <t>Denise Robinson</t>
  </si>
  <si>
    <t>Tonya Lopez</t>
  </si>
  <si>
    <t>5827 Weeks Walk Apt. 849 South Sean, OH 47324</t>
  </si>
  <si>
    <t>(600)705-3638x909</t>
  </si>
  <si>
    <t>Frederick Kennedy</t>
  </si>
  <si>
    <t>7205 Emily Center Apt. 154 Heathermouth, DC 20773</t>
  </si>
  <si>
    <t>007.997.8152x921</t>
  </si>
  <si>
    <t>Jonathan Cabrera</t>
  </si>
  <si>
    <t>2103.2000000000003</t>
  </si>
  <si>
    <t>Jacob Roberts</t>
  </si>
  <si>
    <t>07356 Victor Gateway Apt. 511 Pooleshire, WY 10561</t>
  </si>
  <si>
    <t>(031)027-7524x08563</t>
  </si>
  <si>
    <t>Blake Stewart</t>
  </si>
  <si>
    <t>2573.2000000000003</t>
  </si>
  <si>
    <t>Andre Castro</t>
  </si>
  <si>
    <t>6523 Richards Neck Apt. 258 West Seanburgh, IA 92905</t>
  </si>
  <si>
    <t>442-475-1018x12957</t>
  </si>
  <si>
    <t>Wendy Kaufman</t>
  </si>
  <si>
    <t>Kelli Howard</t>
  </si>
  <si>
    <t>Unit 1439 Box 1988 DPO AE 09220</t>
  </si>
  <si>
    <t>(583)130-6499x12578</t>
  </si>
  <si>
    <t>Valerie Diaz</t>
  </si>
  <si>
    <t>USCGC Smith FPO AA 37431</t>
  </si>
  <si>
    <t>391-374-2844</t>
  </si>
  <si>
    <t>Brian Lewis</t>
  </si>
  <si>
    <t>Stacy Green</t>
  </si>
  <si>
    <t>9008 Holly Lodge Eileentown, IL 51629</t>
  </si>
  <si>
    <t>(187)345-5194x32246</t>
  </si>
  <si>
    <t>Michael Fitzpatrick</t>
  </si>
  <si>
    <t>Kim Bates</t>
  </si>
  <si>
    <t>18233 Richards Locks Johnsonside, NE 45340</t>
  </si>
  <si>
    <t>001-445-674-7820x957</t>
  </si>
  <si>
    <t>Krystal Ramirez</t>
  </si>
  <si>
    <t>46580 Sally Springs West Georgestad, UT 23293</t>
  </si>
  <si>
    <t>+1-169-164-5153x5152</t>
  </si>
  <si>
    <t>1147.6000000000001</t>
  </si>
  <si>
    <t>Karen Keller</t>
  </si>
  <si>
    <t>04602 Elliott Pine Suite 613 Flemingberg, PA 69604</t>
  </si>
  <si>
    <t>526 Kathleen Lakes Port Stephanie, TX 69122</t>
  </si>
  <si>
    <t>(147)755-3288x1792</t>
  </si>
  <si>
    <t>Arthur Ballard</t>
  </si>
  <si>
    <t>491 Logan Circle East Brittneymouth, MI 51016</t>
  </si>
  <si>
    <t>957.954.4485x386</t>
  </si>
  <si>
    <t>Brian Curry</t>
  </si>
  <si>
    <t>Melanie Mcfarland</t>
  </si>
  <si>
    <t>0252 Robert Forest Suite 536 South Sarah, AL 97669</t>
  </si>
  <si>
    <t>316.951.1273x02281</t>
  </si>
  <si>
    <t>Natalie Moreno</t>
  </si>
  <si>
    <t>David Garrison</t>
  </si>
  <si>
    <t>2486 Oliver Road Port Ellen, OH 66888</t>
  </si>
  <si>
    <t>615-352-3508</t>
  </si>
  <si>
    <t>Johnathan Martin</t>
  </si>
  <si>
    <t>Matthew Thomas</t>
  </si>
  <si>
    <t>61524 Andrews Centers Port Edward, OH 30793</t>
  </si>
  <si>
    <t>504-202-8112x1852</t>
  </si>
  <si>
    <t>2567.6000000000004</t>
  </si>
  <si>
    <t>Pamela Harmon</t>
  </si>
  <si>
    <t>097 Kevin Glen Apt. 802 Roseville, WV 85598</t>
  </si>
  <si>
    <t>001-785-683-1893x5427</t>
  </si>
  <si>
    <t>Nathaniel Thomas</t>
  </si>
  <si>
    <t>Nancy Jackson MD</t>
  </si>
  <si>
    <t>57866 Robert Stream North Patriciamouth, OK 01530</t>
  </si>
  <si>
    <t>(039)801-9273</t>
  </si>
  <si>
    <t>Christopher Archer</t>
  </si>
  <si>
    <t>Eric Garza</t>
  </si>
  <si>
    <t>50223 Thomas Plaza Rodriguezburgh, WA 77475</t>
  </si>
  <si>
    <t>(507)935-9909x50595</t>
  </si>
  <si>
    <t>Rita Russell</t>
  </si>
  <si>
    <t>90435 Gaines Crest West Meredithtown, NJ 13679</t>
  </si>
  <si>
    <t>358.066.4601</t>
  </si>
  <si>
    <t>Emily Stout</t>
  </si>
  <si>
    <t>Xavier Mcclain</t>
  </si>
  <si>
    <t>9953 Graham Rapids Apt. 201 Taylorside, VT 70352</t>
  </si>
  <si>
    <t>+1-879-106-0028x15672</t>
  </si>
  <si>
    <t>Benjamin Munoz</t>
  </si>
  <si>
    <t>Christy Warren</t>
  </si>
  <si>
    <t>USNS Maldonado FPO AA 09933</t>
  </si>
  <si>
    <t>001-743-578-2205x891</t>
  </si>
  <si>
    <t>Adam Fernandez</t>
  </si>
  <si>
    <t>Bradley Jackson</t>
  </si>
  <si>
    <t>114 Rhonda Fords West Nancyberg, OH 17351</t>
  </si>
  <si>
    <t>795.528.7785</t>
  </si>
  <si>
    <t>Leslie Hernandez</t>
  </si>
  <si>
    <t>684.4000000000001</t>
  </si>
  <si>
    <t>Michael Key</t>
  </si>
  <si>
    <t>54706 Laura Villages Suite 377 Henryfurt, VT 19168</t>
  </si>
  <si>
    <t>835.359.9852x1319</t>
  </si>
  <si>
    <t>Christina Bean</t>
  </si>
  <si>
    <t>7507.200000000001</t>
  </si>
  <si>
    <t>9652 Reilly Springs Apt. 559 Josephmouth, WA 17644</t>
  </si>
  <si>
    <t>001-015-299-0449x7516</t>
  </si>
  <si>
    <t>Jonathan Barajas</t>
  </si>
  <si>
    <t>Matthew Krause</t>
  </si>
  <si>
    <t>83935 Sanchez Heights Apt. 268 Wongland, GA 75779</t>
  </si>
  <si>
    <t>(940)073-4753</t>
  </si>
  <si>
    <t>Mrs. Nancy Schwartz MD</t>
  </si>
  <si>
    <t>Annette Cisneros</t>
  </si>
  <si>
    <t>18760 Fritz Springs Bennettview, CT 09890</t>
  </si>
  <si>
    <t>001-488-997-6007x7566</t>
  </si>
  <si>
    <t>Yvette Duncan</t>
  </si>
  <si>
    <t>767 Maria Views North Alisonfort, OR 07346</t>
  </si>
  <si>
    <t>001-760-598-7098</t>
  </si>
  <si>
    <t>Phillip Frederick</t>
  </si>
  <si>
    <t>Jasmine Matthews</t>
  </si>
  <si>
    <t>609 Faulkner Motorway Apt. 210 East Nicholasshire, GA 41568</t>
  </si>
  <si>
    <t>003-949-6069x94453</t>
  </si>
  <si>
    <t>Linda Silva</t>
  </si>
  <si>
    <t>Teresa Lloyd</t>
  </si>
  <si>
    <t>8805 Martin Forges Port Robertfort, MD 32041</t>
  </si>
  <si>
    <t>686-694-7762x63684</t>
  </si>
  <si>
    <t>Michael Rush</t>
  </si>
  <si>
    <t>Shannon Jordan</t>
  </si>
  <si>
    <t>74865 David Forks Suite 983 Lopezbury, MD 32933</t>
  </si>
  <si>
    <t>837-890-3959x371</t>
  </si>
  <si>
    <t>Mrs. Monique Hahn</t>
  </si>
  <si>
    <t>3045 Neal Park North Anna, WY 12336</t>
  </si>
  <si>
    <t>+1-359-921-7601x2404</t>
  </si>
  <si>
    <t>1473.6000000000001</t>
  </si>
  <si>
    <t>Mary Reynolds</t>
  </si>
  <si>
    <t>69394 Lindsey Spurs Nealstad, WV 50088</t>
  </si>
  <si>
    <t>527-614-7364x480</t>
  </si>
  <si>
    <t>Barbara Miller</t>
  </si>
  <si>
    <t>Diana Griffin</t>
  </si>
  <si>
    <t>PSC 1654, Box 4299 APO AA 15193</t>
  </si>
  <si>
    <t>(806)014-5969x67509</t>
  </si>
  <si>
    <t>Matthew Mendoza</t>
  </si>
  <si>
    <t>Stacey Franco</t>
  </si>
  <si>
    <t>1184 Patricia Plains Kristenton, VA 75657</t>
  </si>
  <si>
    <t>(413)805-8550x2643</t>
  </si>
  <si>
    <t>Dennis Garcia</t>
  </si>
  <si>
    <t>John Ibarra</t>
  </si>
  <si>
    <t>PSC 6774, Box 7467 APO AA 93681</t>
  </si>
  <si>
    <t>(741)789-1315</t>
  </si>
  <si>
    <t>3421.2000000000003</t>
  </si>
  <si>
    <t>Kayla Norton</t>
  </si>
  <si>
    <t>863 Sandra Isle Apt. 961 West Heiditown, CA 17968</t>
  </si>
  <si>
    <t>+1-681-165-0448x09813</t>
  </si>
  <si>
    <t>William Gray</t>
  </si>
  <si>
    <t>David Powers</t>
  </si>
  <si>
    <t>967 Mcmillan Rapid Riveraview, IL 72798</t>
  </si>
  <si>
    <t>426.806.9074x733</t>
  </si>
  <si>
    <t>Ronald Rogers</t>
  </si>
  <si>
    <t>Scott Marsh</t>
  </si>
  <si>
    <t>2607 Sherry Mills New Crystal, NH 37699</t>
  </si>
  <si>
    <t>Dean Pratt</t>
  </si>
  <si>
    <t>2653.2000000000003</t>
  </si>
  <si>
    <t>Derek Short</t>
  </si>
  <si>
    <t>2042 Williams Crescent Michealtown, WY 23293</t>
  </si>
  <si>
    <t>736-739-0230x6332</t>
  </si>
  <si>
    <t>Monica Quinn</t>
  </si>
  <si>
    <t>4848 Robert Walk Apt. 968 Hayesview, IL 81021</t>
  </si>
  <si>
    <t>093.584.7823x73666</t>
  </si>
  <si>
    <t>Sharon Bennett</t>
  </si>
  <si>
    <t>767 Schroeder Shores West Janice, NH 22823</t>
  </si>
  <si>
    <t>786.067.1549x94285</t>
  </si>
  <si>
    <t>Marcia Chen</t>
  </si>
  <si>
    <t>3793.6000000000004</t>
  </si>
  <si>
    <t>Walter Roth MD</t>
  </si>
  <si>
    <t>879 Jesus Drives Suite 159 Lake Deborahbury, AK 76842</t>
  </si>
  <si>
    <t>Thomas Silva</t>
  </si>
  <si>
    <t>Heather Carey</t>
  </si>
  <si>
    <t>5165 Drake Estates Suite 313 Kathyburgh, NE 58570</t>
  </si>
  <si>
    <t>Sean Garcia</t>
  </si>
  <si>
    <t>7011.200000000001</t>
  </si>
  <si>
    <t>Stephanie Hicks</t>
  </si>
  <si>
    <t>08702 Caldwell Garden Apt. 620 Lake Anthony, AZ 31470</t>
  </si>
  <si>
    <t>Christopher Castillo</t>
  </si>
  <si>
    <t>901 Baird Pine Port Lindaborough, NH 43840</t>
  </si>
  <si>
    <t>Tiffany Wright</t>
  </si>
  <si>
    <t>Tiffany Casey</t>
  </si>
  <si>
    <t>87613 Pearson Shoal West Lindsey, NH 77800</t>
  </si>
  <si>
    <t>349-450-4669</t>
  </si>
  <si>
    <t>Ian Vincent</t>
  </si>
  <si>
    <t>2881.2000000000003</t>
  </si>
  <si>
    <t>2256 Kim Ville Port Dianefort, GA 79704</t>
  </si>
  <si>
    <t>910-684-2377</t>
  </si>
  <si>
    <t>Tara Vaughn</t>
  </si>
  <si>
    <t>Darrell Rios</t>
  </si>
  <si>
    <t>44283 Walter Shoal Chasefort, KS 83974</t>
  </si>
  <si>
    <t>(100)168-1492</t>
  </si>
  <si>
    <t>Brandon Carter</t>
  </si>
  <si>
    <t>3455.2000000000003</t>
  </si>
  <si>
    <t>Cody Mitchell</t>
  </si>
  <si>
    <t>910 Isaac Trail Leeborough, SC 44374</t>
  </si>
  <si>
    <t>001-942-696-6104x73625</t>
  </si>
  <si>
    <t>Paula Perkins</t>
  </si>
  <si>
    <t>George Moran</t>
  </si>
  <si>
    <t>432 Walton Mall Apt. 256 Randolphmouth, TN 43125</t>
  </si>
  <si>
    <t>442.886.9485</t>
  </si>
  <si>
    <t>David Johns</t>
  </si>
  <si>
    <t>513 Rebecca Shoal South Victoriaton, CT 75737</t>
  </si>
  <si>
    <t>144-485-3350x3132</t>
  </si>
  <si>
    <t>Kevin Nixon</t>
  </si>
  <si>
    <t>Christine Pollard</t>
  </si>
  <si>
    <t>2420 Elizabeth Stravenue Suite 667 Stephensmouth, IN 87401</t>
  </si>
  <si>
    <t>243.404.6689</t>
  </si>
  <si>
    <t>Steven Clark</t>
  </si>
  <si>
    <t>Andrew Young</t>
  </si>
  <si>
    <t>3575 Wayne Park Apt. 108 Port Josephville, WA 84781</t>
  </si>
  <si>
    <t>(259)762-9905x5714</t>
  </si>
  <si>
    <t>Christine Wallace</t>
  </si>
  <si>
    <t>James Bautista</t>
  </si>
  <si>
    <t>773 Wilson Lodge Suite 709 Lake Kennethchester, PA 27180</t>
  </si>
  <si>
    <t>(892)862-3318</t>
  </si>
  <si>
    <t>Matthew Hernandez</t>
  </si>
  <si>
    <t>Darin Rodriguez</t>
  </si>
  <si>
    <t>8723 David Plaza Apt. 449 West Cynthiabury, NM 21097</t>
  </si>
  <si>
    <t>+1-820-724-3598x2913</t>
  </si>
  <si>
    <t>Ryan Porter</t>
  </si>
  <si>
    <t>Richard Winters</t>
  </si>
  <si>
    <t>76094 Michelle Keys New Andrew, ME 22030</t>
  </si>
  <si>
    <t>344.993.5949x889</t>
  </si>
  <si>
    <t>Elizabeth Howard</t>
  </si>
  <si>
    <t>90376 Castillo Coves Suite 496 Cruzberg, WI 24888</t>
  </si>
  <si>
    <t>001-198-417-2734x318</t>
  </si>
  <si>
    <t>Robert Pittman MD</t>
  </si>
  <si>
    <t>Joseph Stanton</t>
  </si>
  <si>
    <t>45914 Jared Greens Lake Kimberlyburgh, NC 24388</t>
  </si>
  <si>
    <t>401-998-4521x8587</t>
  </si>
  <si>
    <t>Robert Meyers</t>
  </si>
  <si>
    <t>Briana Hutchinson</t>
  </si>
  <si>
    <t>6467 Bowman Ford West Daisy, NE 43878</t>
  </si>
  <si>
    <t>+1-651-818-5182x65513</t>
  </si>
  <si>
    <t>Anthony Atkinson</t>
  </si>
  <si>
    <t>Walter Blake</t>
  </si>
  <si>
    <t>6956 Amy Roads Apt. 171 Lake Douglastown, MT 84027</t>
  </si>
  <si>
    <t>(630)575-3432</t>
  </si>
  <si>
    <t>Lauren Mann</t>
  </si>
  <si>
    <t>2077.2000000000003</t>
  </si>
  <si>
    <t>2782 Rosario Springs Apt. 595 Ryanville, DE 09540</t>
  </si>
  <si>
    <t>(037)842-7200</t>
  </si>
  <si>
    <t>Stephen Carson</t>
  </si>
  <si>
    <t>1908.8000000000002</t>
  </si>
  <si>
    <t>Katie Christensen</t>
  </si>
  <si>
    <t>4073 Holly Lodge Apt. 279 North Brendaland, NJ 44849</t>
  </si>
  <si>
    <t>(451)283-3013</t>
  </si>
  <si>
    <t>Harry Coleman</t>
  </si>
  <si>
    <t>30949 Green Spring Apt. 028 West Courtney, MS 56324</t>
  </si>
  <si>
    <t>383-600-4994</t>
  </si>
  <si>
    <t>Miguel Duran</t>
  </si>
  <si>
    <t>1059.6000000000001</t>
  </si>
  <si>
    <t>Danielle Williams</t>
  </si>
  <si>
    <t>1845 Anne Burgs Apt. 058 New Robert, NM 26560</t>
  </si>
  <si>
    <t>946-416-0337</t>
  </si>
  <si>
    <t>Jeremy Dean</t>
  </si>
  <si>
    <t>Robert Christensen</t>
  </si>
  <si>
    <t>835 Moreno Cliffs East Jerryfurt, KS 92590</t>
  </si>
  <si>
    <t>650.785.9664x8984</t>
  </si>
  <si>
    <t>Austin Sherman</t>
  </si>
  <si>
    <t>Tanner Garner</t>
  </si>
  <si>
    <t>712 Richardson Square Reedchester, KS 82413</t>
  </si>
  <si>
    <t>173-047-3704</t>
  </si>
  <si>
    <t>Jamie Hill</t>
  </si>
  <si>
    <t>Erica Dudley</t>
  </si>
  <si>
    <t>332 Dean Rapid Apt. 799 Port Elizabeth, NM 24616</t>
  </si>
  <si>
    <t>866-081-8991x7907</t>
  </si>
  <si>
    <t>Bruce Jones</t>
  </si>
  <si>
    <t>Pamela Bruce</t>
  </si>
  <si>
    <t>7169 Rodriguez Forges Suite 276 Foxtown, MO 93933</t>
  </si>
  <si>
    <t>+1-571-779-1600x513</t>
  </si>
  <si>
    <t>Allen Johnson</t>
  </si>
  <si>
    <t>736.8000000000001</t>
  </si>
  <si>
    <t>Danielle Craig</t>
  </si>
  <si>
    <t>0522 Holly Port Suite 963 Lake Jeffreyburgh, UT 06590</t>
  </si>
  <si>
    <t>208.075.9094x780</t>
  </si>
  <si>
    <t>Anthony Villanueva</t>
  </si>
  <si>
    <t>Neil Banks</t>
  </si>
  <si>
    <t>47062 Danny Course Lake Matthewshire, NJ 29962</t>
  </si>
  <si>
    <t>001-021-653-6619x45114</t>
  </si>
  <si>
    <t>Patricia Clark</t>
  </si>
  <si>
    <t>Veronica Johns</t>
  </si>
  <si>
    <t>60397 Valentine Island North Hector, WV 77162</t>
  </si>
  <si>
    <t>984-617-7127x99710</t>
  </si>
  <si>
    <t>William Espinoza</t>
  </si>
  <si>
    <t>PSC 8533, Box 0284 APO AE 69464</t>
  </si>
  <si>
    <t>(931)836-9387</t>
  </si>
  <si>
    <t>Juan Clark</t>
  </si>
  <si>
    <t>Tanya Mcdaniel</t>
  </si>
  <si>
    <t>2386 Matthew Turnpike Suite 369 Arellanofurt, MN 55698</t>
  </si>
  <si>
    <t>+1-441-645-4445x45516</t>
  </si>
  <si>
    <t>Philip Spencer</t>
  </si>
  <si>
    <t>4710.400000000001</t>
  </si>
  <si>
    <t>2050 Doyle Islands Suite 306 Port Cynthia, OH 58867</t>
  </si>
  <si>
    <t>(882)143-4986x893</t>
  </si>
  <si>
    <t>Caleb Jordan</t>
  </si>
  <si>
    <t>Ricardo Sawyer</t>
  </si>
  <si>
    <t>70804 Webb Motorway Suite 007 South Angelafort, MO 26295</t>
  </si>
  <si>
    <t>(262)128-9465x1037</t>
  </si>
  <si>
    <t>Kenneth Bowen</t>
  </si>
  <si>
    <t>8988.800000000001</t>
  </si>
  <si>
    <t>05657 Tracy Course West Frank, FL 73937</t>
  </si>
  <si>
    <t>610.711.3341x2770</t>
  </si>
  <si>
    <t>Donald Whitaker</t>
  </si>
  <si>
    <t>074 Stacey Viaduct Suite 840 New Amyfurt, NJ 21981</t>
  </si>
  <si>
    <t>001-717-167-5449</t>
  </si>
  <si>
    <t>7736.400000000001</t>
  </si>
  <si>
    <t>Jacob Hill Jr.</t>
  </si>
  <si>
    <t>Unit 1583 Box 4496 DPO AP 52746</t>
  </si>
  <si>
    <t>0270089056</t>
  </si>
  <si>
    <t>Miss Courtney Gardner</t>
  </si>
  <si>
    <t>03166 Sean Meadows Apt. 293 Seanmouth, SC 53094</t>
  </si>
  <si>
    <t>216.439.9957x174</t>
  </si>
  <si>
    <t>Mackenzie Washington</t>
  </si>
  <si>
    <t>Morgan Nolan</t>
  </si>
  <si>
    <t>890 Matthew Tunnel Apt. 610 Hannaland, HI 16301</t>
  </si>
  <si>
    <t>457-345-1221x1508</t>
  </si>
  <si>
    <t>Mary Sharp</t>
  </si>
  <si>
    <t>14124 Gray Village Amandaport, NV 81991</t>
  </si>
  <si>
    <t>001-084-098-9675x55907</t>
  </si>
  <si>
    <t>Courtney Brady</t>
  </si>
  <si>
    <t>6707.200000000001</t>
  </si>
  <si>
    <t>Jason Cunningham</t>
  </si>
  <si>
    <t>262 Tammy Flat East Markland, MT 74053</t>
  </si>
  <si>
    <t>403-986-5140x056</t>
  </si>
  <si>
    <t>Benjamin Martin</t>
  </si>
  <si>
    <t>Brian Wright</t>
  </si>
  <si>
    <t>37569 Tina Turnpike Apt. 231 West Robertmouth, MA 17870</t>
  </si>
  <si>
    <t>(914)074-7237x19953</t>
  </si>
  <si>
    <t>Benjamin Davis</t>
  </si>
  <si>
    <t>Cory Moses</t>
  </si>
  <si>
    <t>USCGC Sandoval FPO AP 94235</t>
  </si>
  <si>
    <t>963-601-1311</t>
  </si>
  <si>
    <t>Mr. Nathan Mcclure</t>
  </si>
  <si>
    <t>Donna Thomas</t>
  </si>
  <si>
    <t>USNS James FPO AA 64547</t>
  </si>
  <si>
    <t>985.211.8131x7276</t>
  </si>
  <si>
    <t>Yvette Gonzales</t>
  </si>
  <si>
    <t>Julie Martin</t>
  </si>
  <si>
    <t>7075 Michael Shoal Suite 844 Port Alexanderborough, OR 93542</t>
  </si>
  <si>
    <t>001-344-390-4267x44464</t>
  </si>
  <si>
    <t>Samantha Owens</t>
  </si>
  <si>
    <t>9674 Brown Centers Suite 506 Hutchinsontown, NH 21583</t>
  </si>
  <si>
    <t>363-562-7119</t>
  </si>
  <si>
    <t>Derek Pace</t>
  </si>
  <si>
    <t>Guy Lee</t>
  </si>
  <si>
    <t>5151 Newton Views Suite 377 East Rosechester, VT 60782</t>
  </si>
  <si>
    <t>282.226.2050</t>
  </si>
  <si>
    <t>Austin Watts</t>
  </si>
  <si>
    <t>Heidi Cardenas</t>
  </si>
  <si>
    <t>9409 Fletcher Streets Suite 416 Port Clifford, NH 76826</t>
  </si>
  <si>
    <t>682-666-1574x7605</t>
  </si>
  <si>
    <t>William Allen</t>
  </si>
  <si>
    <t>Jessica Swanson</t>
  </si>
  <si>
    <t>6151 Mitchell Crest Heatherstad, WA 72492</t>
  </si>
  <si>
    <t>(834)944-6792x306</t>
  </si>
  <si>
    <t>Christina Harmon</t>
  </si>
  <si>
    <t>Ashley Aguilar</t>
  </si>
  <si>
    <t>852 Thomas Fall Morrisonton, OR 42539</t>
  </si>
  <si>
    <t>455.969.2371x8584</t>
  </si>
  <si>
    <t>Janet Brown</t>
  </si>
  <si>
    <t>Nathaniel Hernandez</t>
  </si>
  <si>
    <t>01595 Matthew Hills Suite 572 Fieldsmouth, WY 68031</t>
  </si>
  <si>
    <t>+1-851-838-0172x34872</t>
  </si>
  <si>
    <t>Joshua Vaughn</t>
  </si>
  <si>
    <t>Unit 8984 Box 4635 DPO AP 41106</t>
  </si>
  <si>
    <t>384-319-8063x810</t>
  </si>
  <si>
    <t>Charles Wallace</t>
  </si>
  <si>
    <t>Joe Becker DDS</t>
  </si>
  <si>
    <t>1973 Scott Mission Suite 267 Williamborough, MO 45517</t>
  </si>
  <si>
    <t>873-396-4272</t>
  </si>
  <si>
    <t>Daniel Martinez MD</t>
  </si>
  <si>
    <t>9691 Garcia River Suite 045 East Stevenfort, NC 64391</t>
  </si>
  <si>
    <t>+1-234-289-4007x4807</t>
  </si>
  <si>
    <t>Gail Goodman</t>
  </si>
  <si>
    <t>Melvin Jenkins</t>
  </si>
  <si>
    <t>0304 Ramirez Coves Joshuamouth, MT 54652</t>
  </si>
  <si>
    <t>(088)073-5133x93403</t>
  </si>
  <si>
    <t>Shari Ryan</t>
  </si>
  <si>
    <t>Andrea Knight</t>
  </si>
  <si>
    <t>USCGC Fleming FPO AA 27347</t>
  </si>
  <si>
    <t>667.234.8738</t>
  </si>
  <si>
    <t>Matthew Flores</t>
  </si>
  <si>
    <t>64663 Rhonda Fork New Brooke, ID 06771</t>
  </si>
  <si>
    <t>069.832.4534x82739</t>
  </si>
  <si>
    <t>Jacqueline Padilla</t>
  </si>
  <si>
    <t>Mrs. Darlene Luna DDS</t>
  </si>
  <si>
    <t>23357 Estes Groves Apt. 177 Markfort, KY 34987</t>
  </si>
  <si>
    <t>189-175-4155x054</t>
  </si>
  <si>
    <t>Monica Flores</t>
  </si>
  <si>
    <t>Wendy Silva</t>
  </si>
  <si>
    <t>PSC 8836, Box 6954 APO AP 36424</t>
  </si>
  <si>
    <t>(621)663-6980x4611</t>
  </si>
  <si>
    <t>Brittany Rodgers</t>
  </si>
  <si>
    <t>3545.6000000000004</t>
  </si>
  <si>
    <t>Amanda Jarvis</t>
  </si>
  <si>
    <t>5017 Cheryl Neck Suite 340 West Johnmouth, OR 04301</t>
  </si>
  <si>
    <t>(788)244-4366x6546</t>
  </si>
  <si>
    <t>Ashley Grant</t>
  </si>
  <si>
    <t>3105 Patricia Springs Suite 523 Schwartzstad, UT 58394</t>
  </si>
  <si>
    <t>(331)307-1486</t>
  </si>
  <si>
    <t>Martin Ramirez</t>
  </si>
  <si>
    <t>5995.200000000001</t>
  </si>
  <si>
    <t>Jason Anderson</t>
  </si>
  <si>
    <t>81011 Michelle Crossroad New Williamchester, ID 50112</t>
  </si>
  <si>
    <t>(216)872-7047x00224</t>
  </si>
  <si>
    <t>Zachary Gonzalez</t>
  </si>
  <si>
    <t>Brandon Horton</t>
  </si>
  <si>
    <t>3052 Linda Isle Apt. 539 Lopezland, HI 19056</t>
  </si>
  <si>
    <t>001-726-234-5964x36631</t>
  </si>
  <si>
    <t>Willie Ross</t>
  </si>
  <si>
    <t>Beth Good</t>
  </si>
  <si>
    <t>1995 Simmons Port Haletown, HI 42369</t>
  </si>
  <si>
    <t>001-870-576-1753</t>
  </si>
  <si>
    <t>Rachael Sanchez</t>
  </si>
  <si>
    <t>Stefanie Martinez</t>
  </si>
  <si>
    <t>22275 Lewis Cliffs Destinybury, AR 13832</t>
  </si>
  <si>
    <t>001-783-936-3796x780</t>
  </si>
  <si>
    <t>Daniel Francis</t>
  </si>
  <si>
    <t>3441.6000000000004</t>
  </si>
  <si>
    <t>Nancy Matthews</t>
  </si>
  <si>
    <t>62844 Hernandez Overpass Apt. 385 Leehaven, MS 20865</t>
  </si>
  <si>
    <t>+1-019-588-8175x1414</t>
  </si>
  <si>
    <t>Edwin Payne</t>
  </si>
  <si>
    <t>Linda Diaz</t>
  </si>
  <si>
    <t>82597 Snyder Pines Apt. 305 Port Luisport, OR 74295</t>
  </si>
  <si>
    <t>001-140-314-6561x89824</t>
  </si>
  <si>
    <t>Gregory Rodriguez</t>
  </si>
  <si>
    <t>USS Lee FPO AA 60114</t>
  </si>
  <si>
    <t>(409)482-9688x8050</t>
  </si>
  <si>
    <t>Thomas May</t>
  </si>
  <si>
    <t>Ryan Gardner</t>
  </si>
  <si>
    <t>8141 Kimberly Forge Port Christopherport, DC 47498</t>
  </si>
  <si>
    <t>+1-960-227-9894x880</t>
  </si>
  <si>
    <t>Kaitlyn Simmons</t>
  </si>
  <si>
    <t>Jennifer Lewis</t>
  </si>
  <si>
    <t>950 Elizabeth Curve Apt. 721 Lindatown, AK 96190</t>
  </si>
  <si>
    <t>+1-742-678-0838x866</t>
  </si>
  <si>
    <t>Patricia Moore</t>
  </si>
  <si>
    <t>9530 Mcneil Radial West Justinmouth, MI 96570</t>
  </si>
  <si>
    <t>Teresa Atkinson</t>
  </si>
  <si>
    <t>4001.6000000000004</t>
  </si>
  <si>
    <t>Keith Long</t>
  </si>
  <si>
    <t>68731 Barry Park Michaelborough, IN 39327</t>
  </si>
  <si>
    <t>(784)101-7825</t>
  </si>
  <si>
    <t>Pamela Vasquez</t>
  </si>
  <si>
    <t>Margaret Hughes</t>
  </si>
  <si>
    <t>3811 Brown Village Tonyfurt, MN 68506</t>
  </si>
  <si>
    <t>001-468-951-5390x74707</t>
  </si>
  <si>
    <t>Alison Romero</t>
  </si>
  <si>
    <t>Betty James</t>
  </si>
  <si>
    <t>60209 Martin Port Suite 312 Lake Micheleborough, NE 26322</t>
  </si>
  <si>
    <t>758-509-9077x8707</t>
  </si>
  <si>
    <t>Judy Buckley</t>
  </si>
  <si>
    <t>Jeremy Acosta</t>
  </si>
  <si>
    <t>06318 Jorge Way Port Johnview, TN 61592</t>
  </si>
  <si>
    <t>+1-760-982-9004x768</t>
  </si>
  <si>
    <t>Jacob White</t>
  </si>
  <si>
    <t>895 Li Prairie Apt. 180 West Vanessaberg, AL 41078</t>
  </si>
  <si>
    <t>Chad Nichols</t>
  </si>
  <si>
    <t>Leslie Barnett</t>
  </si>
  <si>
    <t>USNS Graham FPO AA 23489</t>
  </si>
  <si>
    <t>195-094-1350x525</t>
  </si>
  <si>
    <t>Melissa Goodwin</t>
  </si>
  <si>
    <t>044 Jessica Trail Port Tammy, NC 83296</t>
  </si>
  <si>
    <t>636-485-1664x9872</t>
  </si>
  <si>
    <t>Robert Hansen</t>
  </si>
  <si>
    <t>148 Zamora Loop Suite 015 Lake Kevin, MI 92424</t>
  </si>
  <si>
    <t>502-481-4580x2060</t>
  </si>
  <si>
    <t>Amy Austin</t>
  </si>
  <si>
    <t>Lindsey Torres</t>
  </si>
  <si>
    <t>39270 Jerry Freeway Apt. 153 Mcphersonfurt, ME 09105</t>
  </si>
  <si>
    <t>+1-918-506-1811x9785</t>
  </si>
  <si>
    <t>6518.400000000001</t>
  </si>
  <si>
    <t>Erica Ross</t>
  </si>
  <si>
    <t>18558 Maria Radial Loweside, NC 90259</t>
  </si>
  <si>
    <t>(898)126-7435</t>
  </si>
  <si>
    <t>Matthew Hooper</t>
  </si>
  <si>
    <t>5709.200000000001</t>
  </si>
  <si>
    <t>Stacey Moody</t>
  </si>
  <si>
    <t>98170 Smith Circles Apt. 294 Angelaburgh, GA 89314</t>
  </si>
  <si>
    <t>(884)816-9106x8241</t>
  </si>
  <si>
    <t>Gary Cook</t>
  </si>
  <si>
    <t>Charles Rodriguez</t>
  </si>
  <si>
    <t>4406 Glenn Fall Port Amandaside, DC 42191</t>
  </si>
  <si>
    <t>222-752-8574x4170</t>
  </si>
  <si>
    <t>Perry Alvarez</t>
  </si>
  <si>
    <t>Henry Barnett</t>
  </si>
  <si>
    <t>74134 Sheena Valley Apt. 242 North Joanneberg, ID 51956</t>
  </si>
  <si>
    <t>040.848.9573x77894</t>
  </si>
  <si>
    <t>Jordan Cowan</t>
  </si>
  <si>
    <t>2907.6000000000004</t>
  </si>
  <si>
    <t>10641 Wright Vista Suite 871 Fitzgeraldfurt, ID 51547</t>
  </si>
  <si>
    <t>609.377.3029x066</t>
  </si>
  <si>
    <t>Suzanne Gomez</t>
  </si>
  <si>
    <t>Jason Wade</t>
  </si>
  <si>
    <t>9471 Walton Centers Johnborough, WA 01099</t>
  </si>
  <si>
    <t>(554)432-8212</t>
  </si>
  <si>
    <t>Teresa Simmons</t>
  </si>
  <si>
    <t>Jorge Ross</t>
  </si>
  <si>
    <t>043 Foster Fall Apt. 331 West Leahmouth, NE 64390</t>
  </si>
  <si>
    <t>(139)738-0661x11630</t>
  </si>
  <si>
    <t>Jon Chaney</t>
  </si>
  <si>
    <t>Cody Fisher</t>
  </si>
  <si>
    <t>5580 Dawn Greens Whiteberg, ME 56270</t>
  </si>
  <si>
    <t>(335)052-1107x625</t>
  </si>
  <si>
    <t>Gloria Robertson</t>
  </si>
  <si>
    <t>775 Newman Bypass Lake Randy, NC 54326</t>
  </si>
  <si>
    <t>636-708-7962x7126</t>
  </si>
  <si>
    <t>Ryan Watkins</t>
  </si>
  <si>
    <t>Kenneth Gibson</t>
  </si>
  <si>
    <t>44329 Christina Estate West Joshuabury, UT 29037</t>
  </si>
  <si>
    <t>(469)010-7024x32032</t>
  </si>
  <si>
    <t>Erica Rose</t>
  </si>
  <si>
    <t>Shaun Evans</t>
  </si>
  <si>
    <t>45945 Christina Underpass New Marialand, AZ 32767</t>
  </si>
  <si>
    <t>369.134.9143x8160</t>
  </si>
  <si>
    <t>Marcus Park</t>
  </si>
  <si>
    <t>Shane Brown</t>
  </si>
  <si>
    <t>728 Park Ports Suite 045 West Cynthiaview, OK 09720</t>
  </si>
  <si>
    <t>794.539.0516</t>
  </si>
  <si>
    <t>Emily Serrano</t>
  </si>
  <si>
    <t>Matthew Mcdowell</t>
  </si>
  <si>
    <t>7532 Thompson Knoll Apt. 318 North Mitchellport, AZ 31532</t>
  </si>
  <si>
    <t>325.856.3571x2104</t>
  </si>
  <si>
    <t>Lorraine Mcdonald</t>
  </si>
  <si>
    <t>Joseph Scott</t>
  </si>
  <si>
    <t>7387 Andrew Plains Parkerport, KS 87980</t>
  </si>
  <si>
    <t>Chad Marshall</t>
  </si>
  <si>
    <t>Lori Dalton</t>
  </si>
  <si>
    <t>95092 Sabrina Loop South Dana, LA 56865</t>
  </si>
  <si>
    <t>898.962.7130x4389</t>
  </si>
  <si>
    <t>3099.6000000000004</t>
  </si>
  <si>
    <t>Dale Allen</t>
  </si>
  <si>
    <t>184 Barton Stravenue Suite 421 New Kristin, FL 84518</t>
  </si>
  <si>
    <t>(814)398-6971</t>
  </si>
  <si>
    <t>Joshua Mercado</t>
  </si>
  <si>
    <t>7067.200000000001</t>
  </si>
  <si>
    <t>Ethan Bush</t>
  </si>
  <si>
    <t>507 Green Center Suite 351 Lucasland, MS 44229</t>
  </si>
  <si>
    <t>895.961.6564x930</t>
  </si>
  <si>
    <t>Thomas Randolph</t>
  </si>
  <si>
    <t>7027.200000000001</t>
  </si>
  <si>
    <t>Keith Moore</t>
  </si>
  <si>
    <t>6006 Douglas Stravenue Suite 014 Lake Ryan, VA 21046</t>
  </si>
  <si>
    <t>(221)388-4722x01975</t>
  </si>
  <si>
    <t>Ryan Baldwin</t>
  </si>
  <si>
    <t>Stephanie Fuentes</t>
  </si>
  <si>
    <t>975 Nicole Court Apt. 833 Lake Douglas, ID 89275</t>
  </si>
  <si>
    <t>163.428.2092x278</t>
  </si>
  <si>
    <t>Allison Watkins</t>
  </si>
  <si>
    <t>3391.2000000000003</t>
  </si>
  <si>
    <t>Joanne Bryant</t>
  </si>
  <si>
    <t>8441 John Islands Suite 054 New Kristina, LA 22033</t>
  </si>
  <si>
    <t>001-933-622-3780x346</t>
  </si>
  <si>
    <t>Alyssa Hernandez</t>
  </si>
  <si>
    <t>420.40000000000003</t>
  </si>
  <si>
    <t>Theresa Roach</t>
  </si>
  <si>
    <t>325 Jim Expressway Jenniferport, AK 34898</t>
  </si>
  <si>
    <t>966.697.3872</t>
  </si>
  <si>
    <t>Katherine Harrison</t>
  </si>
  <si>
    <t>1548.8000000000002</t>
  </si>
  <si>
    <t>Marie Gordon</t>
  </si>
  <si>
    <t>81863 Werner Cape Apt. 892 Delgadochester, WA 66307</t>
  </si>
  <si>
    <t>757.410.3559</t>
  </si>
  <si>
    <t>Thomas Moreno</t>
  </si>
  <si>
    <t>Bradley Fitzpatrick</t>
  </si>
  <si>
    <t>419 Horton Divide Suite 180 Monicashire, NJ 62347</t>
  </si>
  <si>
    <t>(348)735-9474x4421</t>
  </si>
  <si>
    <t>Antonio Pham</t>
  </si>
  <si>
    <t>Lindsay Dawson</t>
  </si>
  <si>
    <t>86734 Elizabeth Ridges Karinafort, MI 97839</t>
  </si>
  <si>
    <t>Kelsey Foster</t>
  </si>
  <si>
    <t>Monica Dalton DDS</t>
  </si>
  <si>
    <t>50339 Martinez Station South Oliviashire, UT 59305</t>
  </si>
  <si>
    <t>607.993.7982x764</t>
  </si>
  <si>
    <t>Gregory Kelly</t>
  </si>
  <si>
    <t>97118 Jeffrey Union Vegaport, MO 95796</t>
  </si>
  <si>
    <t>001-301-351-2733</t>
  </si>
  <si>
    <t>Robert Jacobson</t>
  </si>
  <si>
    <t>Douglas Thomas</t>
  </si>
  <si>
    <t>0435 Small Neck North Colleen, TX 82751</t>
  </si>
  <si>
    <t>001-041-274-0371</t>
  </si>
  <si>
    <t>Ryan Sanchez</t>
  </si>
  <si>
    <t>PSC 1559, Box 7327 APO AE 31733</t>
  </si>
  <si>
    <t>(837)737-8291x4256</t>
  </si>
  <si>
    <t>Melinda Anthony</t>
  </si>
  <si>
    <t>Courtney Evans</t>
  </si>
  <si>
    <t>PSC 1684, Box 5636 APO AP 71302</t>
  </si>
  <si>
    <t>Francisco Briggs</t>
  </si>
  <si>
    <t>Kayla Walton</t>
  </si>
  <si>
    <t>1993 Ortega Knolls Suite 933 West Heidimouth, IL 06304</t>
  </si>
  <si>
    <t>+1-652-830-7180x479</t>
  </si>
  <si>
    <t>Kimberly Hoover</t>
  </si>
  <si>
    <t>Jamie Green</t>
  </si>
  <si>
    <t>USNV Miller FPO AE 58581</t>
  </si>
  <si>
    <t>+1-317-351-3031x6682</t>
  </si>
  <si>
    <t>Sandra Bailey</t>
  </si>
  <si>
    <t>0105 Fisher Vista Suite 499 Port Scott, UT 97208</t>
  </si>
  <si>
    <t>John Gibson</t>
  </si>
  <si>
    <t>Kyle Jordan</t>
  </si>
  <si>
    <t>Unit 4704 Box 3793 DPO AP 06853</t>
  </si>
  <si>
    <t>473-242-2650x5335</t>
  </si>
  <si>
    <t>Angela Young</t>
  </si>
  <si>
    <t>76176 Stark Cove Apt. 016 West Angelicafurt, ME 18286</t>
  </si>
  <si>
    <t>001-196-024-9547</t>
  </si>
  <si>
    <t>Maureen Sullivan DDS</t>
  </si>
  <si>
    <t>Johnny Berry</t>
  </si>
  <si>
    <t>52172 Daniel Extension Suite 988 West Denise, FL 74238</t>
  </si>
  <si>
    <t>603-218-7553x76029</t>
  </si>
  <si>
    <t>Christian Holmes</t>
  </si>
  <si>
    <t>Anthony Boyle</t>
  </si>
  <si>
    <t>50114 Christopher Rue Suite 896 Joycetown, HI 07864</t>
  </si>
  <si>
    <t>(949)597-5281</t>
  </si>
  <si>
    <t>Dr. Ann Li</t>
  </si>
  <si>
    <t>Trevor Byrd</t>
  </si>
  <si>
    <t>USS Short FPO AE 62590</t>
  </si>
  <si>
    <t>003-163-5285x247</t>
  </si>
  <si>
    <t>Amber Wells</t>
  </si>
  <si>
    <t>David Montgomery</t>
  </si>
  <si>
    <t>234 Alvarez Springs Apt. 045 South James, MA 70771</t>
  </si>
  <si>
    <t>912-842-3610x9495</t>
  </si>
  <si>
    <t>Patricia Gallegos</t>
  </si>
  <si>
    <t>7731.200000000001</t>
  </si>
  <si>
    <t>Teresa Martin</t>
  </si>
  <si>
    <t>670 Arnold Keys Apt. 831 Mcgeestad, AK 32409</t>
  </si>
  <si>
    <t>+1-155-560-3962x37087</t>
  </si>
  <si>
    <t>Timothy Mckenzie</t>
  </si>
  <si>
    <t>3025 Debbie Radial Rodneystad, AR 27641</t>
  </si>
  <si>
    <t>143-846-7003x3473</t>
  </si>
  <si>
    <t>Amy Rodriguez</t>
  </si>
  <si>
    <t>Jack Martin</t>
  </si>
  <si>
    <t>71134 Sanchez Shore Apt. 310 Tonyahaven, DE 07031</t>
  </si>
  <si>
    <t>913.227.8290x778</t>
  </si>
  <si>
    <t>Jeffery Robinson</t>
  </si>
  <si>
    <t>Derrick Wagner</t>
  </si>
  <si>
    <t>70310 Lewis Ridge Suite 930 New Stacyville, WA 24937</t>
  </si>
  <si>
    <t>481.232.3656</t>
  </si>
  <si>
    <t>Michelle Alvarez</t>
  </si>
  <si>
    <t>Victoria Whitney</t>
  </si>
  <si>
    <t>511 Matthew Ridges Darlenefort, VA 70732</t>
  </si>
  <si>
    <t>083-374-5723</t>
  </si>
  <si>
    <t>Frederick Dunlap</t>
  </si>
  <si>
    <t>Alicia Palmer</t>
  </si>
  <si>
    <t>466 Scott Mountain Suite 184 Christopherborough, WV 38402</t>
  </si>
  <si>
    <t>614.553.5228</t>
  </si>
  <si>
    <t>Judy Long</t>
  </si>
  <si>
    <t>Shelby Jordan</t>
  </si>
  <si>
    <t>USNV Mosley FPO AP 18738</t>
  </si>
  <si>
    <t>517-086-2228x99502</t>
  </si>
  <si>
    <t>Tammy Allen</t>
  </si>
  <si>
    <t>2267.2000000000003</t>
  </si>
  <si>
    <t>Justin Hudson</t>
  </si>
  <si>
    <t>31005 Erik Knoll Suite 223 Wellsshire, LA 04951</t>
  </si>
  <si>
    <t>001-770-547-2088</t>
  </si>
  <si>
    <t>Dennis Grimes</t>
  </si>
  <si>
    <t>1441 Sherri Meadow Apt. 440 New Allenberg, OK 04654</t>
  </si>
  <si>
    <t>170-413-7817x004</t>
  </si>
  <si>
    <t>Katie James</t>
  </si>
  <si>
    <t>Adam Griffith</t>
  </si>
  <si>
    <t>747 Barbara Groves Suite 058 New Anashire, DC 29672</t>
  </si>
  <si>
    <t>001-518-232-1974x04923</t>
  </si>
  <si>
    <t>Sharon Hammond</t>
  </si>
  <si>
    <t>Barbara Mcgee</t>
  </si>
  <si>
    <t>PSC 5854, Box 2212 APO AA 73757</t>
  </si>
  <si>
    <t>706.390.8999</t>
  </si>
  <si>
    <t>Kimberly Peters</t>
  </si>
  <si>
    <t>3073.6000000000004</t>
  </si>
  <si>
    <t>Clarence Meyers</t>
  </si>
  <si>
    <t>Unit 8812 Box 9031 DPO AA 78903</t>
  </si>
  <si>
    <t>+1-149-200-5618x096</t>
  </si>
  <si>
    <t>William Le</t>
  </si>
  <si>
    <t>Stephanie Leonard</t>
  </si>
  <si>
    <t>580 Kelley Centers West Darrell, TN 77545</t>
  </si>
  <si>
    <t>660.914.3772x6430</t>
  </si>
  <si>
    <t>Juan Conway</t>
  </si>
  <si>
    <t>Ricardo Ramirez</t>
  </si>
  <si>
    <t>6226 Wanda Motorway Russellchester, GA 29931</t>
  </si>
  <si>
    <t>Charles Rowe</t>
  </si>
  <si>
    <t>Randy Lopez</t>
  </si>
  <si>
    <t>284 Anthony Way South Christineshire, LA 65083</t>
  </si>
  <si>
    <t>Joseph Love</t>
  </si>
  <si>
    <t>3322 Brown Land Apt. 690 West Ashleytown, IN 71132</t>
  </si>
  <si>
    <t>(060)129-6255</t>
  </si>
  <si>
    <t>Cynthia Glass</t>
  </si>
  <si>
    <t>Michelle Wise</t>
  </si>
  <si>
    <t>823 Hensley Vista Larsonbury, WA 40181</t>
  </si>
  <si>
    <t>(281)728-7400x177</t>
  </si>
  <si>
    <t>Natasha Welch</t>
  </si>
  <si>
    <t>Carl Soto</t>
  </si>
  <si>
    <t>07884 Barnes Spurs Suite 097 North Teresa, UT 03318</t>
  </si>
  <si>
    <t>+1-458-984-7306x20250</t>
  </si>
  <si>
    <t>Rebekah Davis</t>
  </si>
  <si>
    <t>Jacqueline Moore</t>
  </si>
  <si>
    <t>204 Cynthia Plains Apt. 356 Williamport, SC 84486</t>
  </si>
  <si>
    <t>(069)515-4993x102</t>
  </si>
  <si>
    <t>Dylan Mullins</t>
  </si>
  <si>
    <t>Michelle Welch</t>
  </si>
  <si>
    <t>9030 Dana Turnpike Apt. 631 South Ryan, NM 27200</t>
  </si>
  <si>
    <t>919-718-8618x600</t>
  </si>
  <si>
    <t>Timothy Lowery</t>
  </si>
  <si>
    <t>Martin Thompson</t>
  </si>
  <si>
    <t>185 Shawn Loop Apt. 469 Ellishaven, ME 02399</t>
  </si>
  <si>
    <t>(787)156-2357x4783</t>
  </si>
  <si>
    <t>Wayne Barron</t>
  </si>
  <si>
    <t>Marc Davis</t>
  </si>
  <si>
    <t>Unit 1556 Box 1459 DPO AA 85068</t>
  </si>
  <si>
    <t>(464)724-9943x0509</t>
  </si>
  <si>
    <t>Brett Huang</t>
  </si>
  <si>
    <t>47298 Wright Mountains Curryburgh, MO 81451</t>
  </si>
  <si>
    <t>001-713-153-1561</t>
  </si>
  <si>
    <t>Kathryn Jefferson</t>
  </si>
  <si>
    <t>Sharon Tucker</t>
  </si>
  <si>
    <t>348 Pugh Divide Parsonstown, OH 73417</t>
  </si>
  <si>
    <t>041.075.4782</t>
  </si>
  <si>
    <t>Kayla Miller</t>
  </si>
  <si>
    <t>6237 Brown Flat Parkport, DE 34087</t>
  </si>
  <si>
    <t>444.096.8671</t>
  </si>
  <si>
    <t>Carolyn Graham</t>
  </si>
  <si>
    <t>David Hart</t>
  </si>
  <si>
    <t>353 William Shore Apt. 919 Loriborough, MT 63636</t>
  </si>
  <si>
    <t>+1-450-892-1672x121</t>
  </si>
  <si>
    <t>Tanya Smith</t>
  </si>
  <si>
    <t>Jason Sanders DDS</t>
  </si>
  <si>
    <t>PSC 7602, Box 2554 APO AE 23550</t>
  </si>
  <si>
    <t>(891)139-4404</t>
  </si>
  <si>
    <t>Andrea Holland</t>
  </si>
  <si>
    <t>Jonathan Hunter</t>
  </si>
  <si>
    <t>25118 Shea Hollow South Seanland, WA 24922</t>
  </si>
  <si>
    <t>Jessica Neal</t>
  </si>
  <si>
    <t>Katherine Brady</t>
  </si>
  <si>
    <t>Unit 0130 Box 0535 DPO AP 94037</t>
  </si>
  <si>
    <t>Anthony Moore</t>
  </si>
  <si>
    <t>5153 Debbie Rapid Josephport, NH 82314</t>
  </si>
  <si>
    <t>001-980-729-5213x56722</t>
  </si>
  <si>
    <t>Deborah Wise</t>
  </si>
  <si>
    <t>Tasha Vasquez MD</t>
  </si>
  <si>
    <t>59072 Ellis Field Apt. 860 North Matthewfort, AR 42088</t>
  </si>
  <si>
    <t>398.961.7422x969</t>
  </si>
  <si>
    <t>Kristen Gilmore</t>
  </si>
  <si>
    <t>Krista Bowman</t>
  </si>
  <si>
    <t>PSC 9405, Box 1297 APO AE 44025</t>
  </si>
  <si>
    <t>545.750.0442x87267</t>
  </si>
  <si>
    <t>Jacob Hudson</t>
  </si>
  <si>
    <t>Gregory Campbell</t>
  </si>
  <si>
    <t>523 Roberts Forks Port Alanborough, MO 49666</t>
  </si>
  <si>
    <t>(057)874-9174</t>
  </si>
  <si>
    <t>Stephanie Foster</t>
  </si>
  <si>
    <t>84960 Hunt Forest Apt. 486 Jessicaport, OR 93812</t>
  </si>
  <si>
    <t>+1-601-868-0235x4332</t>
  </si>
  <si>
    <t>Nicholas Mccarthy</t>
  </si>
  <si>
    <t>81177 Taylor Branch West Maryland, PA 36570</t>
  </si>
  <si>
    <t>(556)670-7966x34142</t>
  </si>
  <si>
    <t>Robert Hurley</t>
  </si>
  <si>
    <t>698.8000000000001</t>
  </si>
  <si>
    <t>Hayley Gomez</t>
  </si>
  <si>
    <t>14564 Kelly Heights Bradymouth, NC 94091</t>
  </si>
  <si>
    <t>974-007-1201x6338</t>
  </si>
  <si>
    <t>3507.2000000000003</t>
  </si>
  <si>
    <t>Cynthia Carroll</t>
  </si>
  <si>
    <t>709 Williams Shore Apt. 343 Josebury, WY 68783</t>
  </si>
  <si>
    <t>001-176-643-1179</t>
  </si>
  <si>
    <t>Mark Martinez</t>
  </si>
  <si>
    <t>8332.800000000001</t>
  </si>
  <si>
    <t>Jeanne Green</t>
  </si>
  <si>
    <t>1335 Jennifer Bridge Callahantown, ND 97848</t>
  </si>
  <si>
    <t>0903991826</t>
  </si>
  <si>
    <t>Jody Charles</t>
  </si>
  <si>
    <t>455.20000000000005</t>
  </si>
  <si>
    <t>George Evans</t>
  </si>
  <si>
    <t>90522 Proctor Pine Suite 714 Sheltonstad, AR 95311</t>
  </si>
  <si>
    <t>847.681.9236</t>
  </si>
  <si>
    <t>Laura Zuniga</t>
  </si>
  <si>
    <t>93362 Flores Corners Apt. 388 Ricardochester, OR 11144</t>
  </si>
  <si>
    <t>521.898.0295x9311</t>
  </si>
  <si>
    <t>Patrick Jimenez</t>
  </si>
  <si>
    <t>57630 Gregory Island Suite 045 Port Timothy, OK 46048</t>
  </si>
  <si>
    <t>(763)567-2761x08578</t>
  </si>
  <si>
    <t>Charles Thomas</t>
  </si>
  <si>
    <t>5986.400000000001</t>
  </si>
  <si>
    <t>Dr. Sierra Thomas</t>
  </si>
  <si>
    <t>5346 Jason Dam Suite 768 Edwardschester, WI 26241</t>
  </si>
  <si>
    <t>(565)269-9448</t>
  </si>
  <si>
    <t>James Snyder</t>
  </si>
  <si>
    <t>Theodore Hebert</t>
  </si>
  <si>
    <t>69766 Jenna Key Suite 582 Cassandraview, MA 02543</t>
  </si>
  <si>
    <t>+1-224-504-2222x033</t>
  </si>
  <si>
    <t>Cassidy Nolan</t>
  </si>
  <si>
    <t>Thomas Knight</t>
  </si>
  <si>
    <t>81746 Rodriguez Crossing Lake Matthewbury, WY 96969</t>
  </si>
  <si>
    <t>317-260-5046</t>
  </si>
  <si>
    <t>Connie French</t>
  </si>
  <si>
    <t>831 Jeffery Run Josefurt, NH 60448</t>
  </si>
  <si>
    <t>001-621-435-9204x818</t>
  </si>
  <si>
    <t>Elizabeth Mcknight</t>
  </si>
  <si>
    <t>Megan Dunlap</t>
  </si>
  <si>
    <t>0840 Morrow Mount New Kellyhaven, NV 53681</t>
  </si>
  <si>
    <t>(615)417-0266</t>
  </si>
  <si>
    <t>Brian Young</t>
  </si>
  <si>
    <t>0239 Campbell Underpass Apt. 037 Port Kathy, NV 05954</t>
  </si>
  <si>
    <t>001-065-387-1555x253</t>
  </si>
  <si>
    <t>Samuel Mccarthy</t>
  </si>
  <si>
    <t>892.4000000000001</t>
  </si>
  <si>
    <t>Terry Floyd</t>
  </si>
  <si>
    <t>3182 Kristina Terrace Apt. 756 Montoyaburgh, OH 69447</t>
  </si>
  <si>
    <t>680.385.0152x4477</t>
  </si>
  <si>
    <t>Kristopher Baker</t>
  </si>
  <si>
    <t>08368 Johnson Ridges Jerryfurt, CT 09263</t>
  </si>
  <si>
    <t>058-267-8388</t>
  </si>
  <si>
    <t>Stuart Davis</t>
  </si>
  <si>
    <t>Mary Kim</t>
  </si>
  <si>
    <t>2815 Garcia Summit Apt. 143 Walshborough, WI 62501</t>
  </si>
  <si>
    <t>537-998-0181x2502</t>
  </si>
  <si>
    <t>17926 Wall Oval New Joseph, MT 39332</t>
  </si>
  <si>
    <t>928-692-2167</t>
  </si>
  <si>
    <t>Kathy Thomas</t>
  </si>
  <si>
    <t>Christopher Mcintyre</t>
  </si>
  <si>
    <t>0877 Rachel Key West Latoyaburgh, MI 21085</t>
  </si>
  <si>
    <t>616.297.9840</t>
  </si>
  <si>
    <t>Steven Summers</t>
  </si>
  <si>
    <t>Donald Avila</t>
  </si>
  <si>
    <t>161 Hansen Port East Shawn, FL 14851</t>
  </si>
  <si>
    <t>Bryan Johnson</t>
  </si>
  <si>
    <t>3675.2000000000003</t>
  </si>
  <si>
    <t>Rebecca Richmond</t>
  </si>
  <si>
    <t>664 Jason Court Rebeccahaven, AK 65150</t>
  </si>
  <si>
    <t>218.374.7742x610</t>
  </si>
  <si>
    <t>Alexander Thompson</t>
  </si>
  <si>
    <t>Katherine Nelson</t>
  </si>
  <si>
    <t>44966 Joseph Mission Kristinachester, WI 35655</t>
  </si>
  <si>
    <t>Mandy Miller</t>
  </si>
  <si>
    <t>Johnathan Bishop</t>
  </si>
  <si>
    <t>33637 Michael Springs Suite 536 Johnsonport, NE 62970</t>
  </si>
  <si>
    <t>001-423-820-0321x91467</t>
  </si>
  <si>
    <t>Tara Moss</t>
  </si>
  <si>
    <t>Unit 3857 Box 7118 DPO AA 26393</t>
  </si>
  <si>
    <t>272-128-6675x9586</t>
  </si>
  <si>
    <t>Hannah Rivera</t>
  </si>
  <si>
    <t>890.8000000000001</t>
  </si>
  <si>
    <t>46699 Pitts Park Suite 836 South Ashleyburgh, DE 47354</t>
  </si>
  <si>
    <t>991.958.6650x893</t>
  </si>
  <si>
    <t>Michael Chaney</t>
  </si>
  <si>
    <t>Brent Allison</t>
  </si>
  <si>
    <t>342 Harris Fall Suite 277 Hodgetown, PA 17409</t>
  </si>
  <si>
    <t>551.508.3150x3240</t>
  </si>
  <si>
    <t>Nathaniel Sawyer</t>
  </si>
  <si>
    <t>Shelby Hall</t>
  </si>
  <si>
    <t>34152 Hamilton Knoll Apt. 454 Patriciafort, FL 25795</t>
  </si>
  <si>
    <t>942.676.4096x340</t>
  </si>
  <si>
    <t>Leonard Evans</t>
  </si>
  <si>
    <t>Brittany Phillips</t>
  </si>
  <si>
    <t>62530 Roberts Extensions North Briannafort, NH 91153</t>
  </si>
  <si>
    <t>631-511-9980x22362</t>
  </si>
  <si>
    <t>Johnny Santana</t>
  </si>
  <si>
    <t>73702 Roberson Landing Mckenziehaven, SD 77153</t>
  </si>
  <si>
    <t>452.121.7651x83760</t>
  </si>
  <si>
    <t>Laura Washington</t>
  </si>
  <si>
    <t>Lisa Crosby</t>
  </si>
  <si>
    <t>623 Brenda Turnpike Apt. 660 Mortonmouth, ID 29922</t>
  </si>
  <si>
    <t>465-816-2782x93824</t>
  </si>
  <si>
    <t>Wendy Baker</t>
  </si>
  <si>
    <t>Andrew Burnett</t>
  </si>
  <si>
    <t>5474 Christopher Overpass Morganborough, SC 93048</t>
  </si>
  <si>
    <t>191-870-2168</t>
  </si>
  <si>
    <t>Daniel Cohen</t>
  </si>
  <si>
    <t>Ryan Graham</t>
  </si>
  <si>
    <t>1788 Jennings Springs Port Robert, RI 78141</t>
  </si>
  <si>
    <t>(054)804-5022</t>
  </si>
  <si>
    <t>Colleen Williams</t>
  </si>
  <si>
    <t>8428.800000000001</t>
  </si>
  <si>
    <t>680 Eric Villages Apt. 013 South Jacobmouth, CO 46767</t>
  </si>
  <si>
    <t>001-885-844-0111x5232</t>
  </si>
  <si>
    <t>533 Heidi Parks North Jonstad, MS 64010</t>
  </si>
  <si>
    <t>455-619-3281x81459</t>
  </si>
  <si>
    <t>Destiny Weaver</t>
  </si>
  <si>
    <t>1367 Mcdaniel Ramp Suite 534 North Taylorshire, VA 62838</t>
  </si>
  <si>
    <t>270.576.8387x77136</t>
  </si>
  <si>
    <t>Kendra Santana</t>
  </si>
  <si>
    <t>Katrina Gordon</t>
  </si>
  <si>
    <t>39360 Watson Street Suite 129 Stevenport, NE 70780</t>
  </si>
  <si>
    <t>(904)950-3008x08897</t>
  </si>
  <si>
    <t>Theresa Cardenas</t>
  </si>
  <si>
    <t>4390.400000000001</t>
  </si>
  <si>
    <t>Adrienne Shea</t>
  </si>
  <si>
    <t>13237 Kimberly Prairie Apt. 148 Jimmybury, WI 80387</t>
  </si>
  <si>
    <t>825.806.3396x489</t>
  </si>
  <si>
    <t>Mary Smith</t>
  </si>
  <si>
    <t>6896.400000000001</t>
  </si>
  <si>
    <t>Lisa Ryan</t>
  </si>
  <si>
    <t>USNV Rosario FPO AE 30258</t>
  </si>
  <si>
    <t>095-438-0973x21947</t>
  </si>
  <si>
    <t>Raymond Santiago</t>
  </si>
  <si>
    <t>02160 Parks Prairie Thorntonshire, IN 72807</t>
  </si>
  <si>
    <t>803-050-6743</t>
  </si>
  <si>
    <t>Pamela Dickerson</t>
  </si>
  <si>
    <t>Marc Garcia</t>
  </si>
  <si>
    <t>20368 Page Mall East Kaylafort, HI 39835</t>
  </si>
  <si>
    <t>320-845-3957x094</t>
  </si>
  <si>
    <t>Alexa Mcconnell</t>
  </si>
  <si>
    <t>Dennis Harper</t>
  </si>
  <si>
    <t>016 Frey Throughway North Hailey, NE 05626</t>
  </si>
  <si>
    <t>210-947-6097</t>
  </si>
  <si>
    <t>Maria Goodman</t>
  </si>
  <si>
    <t>Amber Johnson</t>
  </si>
  <si>
    <t>6900 Hunt Circles Suite 917 Millerhaven, OH 40503</t>
  </si>
  <si>
    <t>+1-545-315-0836x24813</t>
  </si>
  <si>
    <t>Lori White</t>
  </si>
  <si>
    <t>981 Ortiz Points Michaeltown, SC 59236</t>
  </si>
  <si>
    <t>020.296.1424x944</t>
  </si>
  <si>
    <t>Michael Rodriguez</t>
  </si>
  <si>
    <t>Deanna Stokes</t>
  </si>
  <si>
    <t>43891 Brian Shore Jaclynville, UT 49140</t>
  </si>
  <si>
    <t>(508)131-6278</t>
  </si>
  <si>
    <t>James Diaz</t>
  </si>
  <si>
    <t>Barbara Castillo</t>
  </si>
  <si>
    <t>07270 Cindy Throughway Suite 348 Hughesland, KY 54114</t>
  </si>
  <si>
    <t>001-675-750-5486</t>
  </si>
  <si>
    <t>Pamela Robertson</t>
  </si>
  <si>
    <t>Bailey Wheeler</t>
  </si>
  <si>
    <t>813 Caitlin Vista Suite 197 Deborahport, AK 40504</t>
  </si>
  <si>
    <t>001-511-313-3080x91902</t>
  </si>
  <si>
    <t>Katelyn Rich</t>
  </si>
  <si>
    <t>902.4000000000001</t>
  </si>
  <si>
    <t>Teresa Simpson</t>
  </si>
  <si>
    <t>93619 Timothy Fall Andersonchester, MT 60816</t>
  </si>
  <si>
    <t>607-722-5143x30003</t>
  </si>
  <si>
    <t>Kevin Bradley</t>
  </si>
  <si>
    <t>Geoffrey Bright</t>
  </si>
  <si>
    <t>146 Jack Drive Apt. 462 South Melissa, IA 07286</t>
  </si>
  <si>
    <t>830-860-6571</t>
  </si>
  <si>
    <t>Kimberly Rodriguez</t>
  </si>
  <si>
    <t>Sean Chavez</t>
  </si>
  <si>
    <t>PSC 2362, Box 1478 APO AP 43897</t>
  </si>
  <si>
    <t>923-647-3615</t>
  </si>
  <si>
    <t>Louis Jones</t>
  </si>
  <si>
    <t>Kathleen Baldwin</t>
  </si>
  <si>
    <t>603 Gaines Prairie Suite 098 South Crystal, ME 55762</t>
  </si>
  <si>
    <t>640.189.3351x37300</t>
  </si>
  <si>
    <t>Billy Powell</t>
  </si>
  <si>
    <t>Rodney Carroll</t>
  </si>
  <si>
    <t>0103 Teresa Center Murraybury, IN 72352</t>
  </si>
  <si>
    <t>(783)171-0544x059</t>
  </si>
  <si>
    <t>Lindsey Moore</t>
  </si>
  <si>
    <t>Edward Campbell</t>
  </si>
  <si>
    <t>5900 Erin Orchard Suite 195 Bryantfort, MA 51518</t>
  </si>
  <si>
    <t>717-100-7653</t>
  </si>
  <si>
    <t>Joanna Murray</t>
  </si>
  <si>
    <t>Shannon Morris</t>
  </si>
  <si>
    <t>3947 Anthony Trail Suite 416 Jacobsonburgh, IL 73532</t>
  </si>
  <si>
    <t>(886)563-8447</t>
  </si>
  <si>
    <t>Julie Stanley</t>
  </si>
  <si>
    <t>Elizabeth Hood</t>
  </si>
  <si>
    <t>13719 Timothy Circle South Michelle, MI 95528</t>
  </si>
  <si>
    <t>656.063.8559x8480</t>
  </si>
  <si>
    <t>Sherry Logan</t>
  </si>
  <si>
    <t>483.20000000000005</t>
  </si>
  <si>
    <t>Courtney Gray</t>
  </si>
  <si>
    <t>316 Wise Stravenue Zoefort, ME 97104</t>
  </si>
  <si>
    <t>878-058-1880</t>
  </si>
  <si>
    <t>Rodney Thomas</t>
  </si>
  <si>
    <t>William Knox</t>
  </si>
  <si>
    <t>93592 Karen Knolls Catherinefort, ND 75031</t>
  </si>
  <si>
    <t>001-341-478-7899x6112</t>
  </si>
  <si>
    <t>Jeffrey Villa</t>
  </si>
  <si>
    <t>1390.8000000000002</t>
  </si>
  <si>
    <t>Heather Jackson</t>
  </si>
  <si>
    <t>2015 Willis Shore Apt. 572 Callahanberg, MD 79996</t>
  </si>
  <si>
    <t>001-476-415-3286x9518</t>
  </si>
  <si>
    <t>Daniel Wheeler</t>
  </si>
  <si>
    <t>1258.8000000000002</t>
  </si>
  <si>
    <t>Dennis Montes</t>
  </si>
  <si>
    <t>206 Stanley Flats South Jacob, KY 54064</t>
  </si>
  <si>
    <t>109.733.8519</t>
  </si>
  <si>
    <t>Sean Stein</t>
  </si>
  <si>
    <t>Alejandra Edwards</t>
  </si>
  <si>
    <t>298 Robinson Branch Suite 306 Jasonside, NH 38499</t>
  </si>
  <si>
    <t>174-775-1752x85846</t>
  </si>
  <si>
    <t>Benjamin Torres DVM</t>
  </si>
  <si>
    <t>Patricia Patel</t>
  </si>
  <si>
    <t>54130 Warren Gardens Port Amy, PA 35764</t>
  </si>
  <si>
    <t>001-665-081-1941</t>
  </si>
  <si>
    <t>Carmen Boyd</t>
  </si>
  <si>
    <t>Angelica Mitchell</t>
  </si>
  <si>
    <t>46768 Patricia Valleys Mistyton, NJ 26803</t>
  </si>
  <si>
    <t>(153)289-6290x9592</t>
  </si>
  <si>
    <t>Kathleen Meyers</t>
  </si>
  <si>
    <t>4838.400000000001</t>
  </si>
  <si>
    <t>Latoya Elliott</t>
  </si>
  <si>
    <t>41481 Deborah Mall Walkerchester, IN 15558</t>
  </si>
  <si>
    <t>+1-824-318-1953x9470</t>
  </si>
  <si>
    <t>Tiffany Lawson</t>
  </si>
  <si>
    <t>PSC 6289, Box 7564 APO AA 14851</t>
  </si>
  <si>
    <t>+1-267-503-9317x338</t>
  </si>
  <si>
    <t>Brianna Mcdaniel</t>
  </si>
  <si>
    <t>Judy Mays</t>
  </si>
  <si>
    <t>25821 Ortega Mountain West Lindabury, AR 88073</t>
  </si>
  <si>
    <t>001-266-826-2598x870</t>
  </si>
  <si>
    <t>Leslie Richardson</t>
  </si>
  <si>
    <t>Tiffany Wise</t>
  </si>
  <si>
    <t>79177 Lindsey Walk Lake Davidville, WV 21417</t>
  </si>
  <si>
    <t>+1-276-117-8742x142</t>
  </si>
  <si>
    <t>Michael Gibbs</t>
  </si>
  <si>
    <t>Mary Hernandez</t>
  </si>
  <si>
    <t>3129 Courtney Ridges Cordovastad, RI 67835</t>
  </si>
  <si>
    <t>494.477.6476x6753</t>
  </si>
  <si>
    <t>Kevin Lucero</t>
  </si>
  <si>
    <t>Jeremy Rice</t>
  </si>
  <si>
    <t>8402 Jeff Road West Valerietown, TN 03490</t>
  </si>
  <si>
    <t>+1-402-251-7673x64959</t>
  </si>
  <si>
    <t>Lori Miller</t>
  </si>
  <si>
    <t>Joshua Edwards</t>
  </si>
  <si>
    <t>987 Sherman Path Apt. 904 Seanside, NH 87790</t>
  </si>
  <si>
    <t>129-496-8823</t>
  </si>
  <si>
    <t>Kenneth King</t>
  </si>
  <si>
    <t>Steven Benson</t>
  </si>
  <si>
    <t>417 Estes Tunnel Wongstad, AK 53620</t>
  </si>
  <si>
    <t>041-372-7996x7034</t>
  </si>
  <si>
    <t>Brian Trevino</t>
  </si>
  <si>
    <t>Amanda Pitts</t>
  </si>
  <si>
    <t>482 Matthew Burg Tonyaside, MT 21644</t>
  </si>
  <si>
    <t>+1-485-258-1485x82246</t>
  </si>
  <si>
    <t>William Vaughn</t>
  </si>
  <si>
    <t>Ricky Cowan</t>
  </si>
  <si>
    <t>6331 Arthur Ridge Lake Ashley, ND 18055</t>
  </si>
  <si>
    <t>001-406-320-9362x249</t>
  </si>
  <si>
    <t>Joseph Lambert</t>
  </si>
  <si>
    <t>Erin Carr</t>
  </si>
  <si>
    <t>82152 Mcdonald Garden Lake Beth, CT 65806</t>
  </si>
  <si>
    <t>+1-603-540-5425x743</t>
  </si>
  <si>
    <t>Tyler Crawford</t>
  </si>
  <si>
    <t>Brianna Ortiz</t>
  </si>
  <si>
    <t>43522 Martin Garden Suite 730 West Jasonfort, DE 32052</t>
  </si>
  <si>
    <t>001-898-732-6042x2782</t>
  </si>
  <si>
    <t>April Smith</t>
  </si>
  <si>
    <t>Amanda Briggs</t>
  </si>
  <si>
    <t>33286 Joseph Ferry Johnsonstad, RI 22023</t>
  </si>
  <si>
    <t>Holly Chan</t>
  </si>
  <si>
    <t>Brittany Holmes</t>
  </si>
  <si>
    <t>140 Bray Walks Suite 655 West Alexa, MA 69538</t>
  </si>
  <si>
    <t>+1-963-098-0223x9358</t>
  </si>
  <si>
    <t>Breanna Thornton</t>
  </si>
  <si>
    <t>PSC 4555, Box 0920 APO AE 02000</t>
  </si>
  <si>
    <t>437.904.2696</t>
  </si>
  <si>
    <t>Anita Hunter</t>
  </si>
  <si>
    <t>Christopher Kelley</t>
  </si>
  <si>
    <t>38623 Tapia Park Suite 057 West Debbie, WY 36271</t>
  </si>
  <si>
    <t>516.015.7986x7079</t>
  </si>
  <si>
    <t>Robert Atkinson</t>
  </si>
  <si>
    <t>3483.6000000000004</t>
  </si>
  <si>
    <t>Brent Malone</t>
  </si>
  <si>
    <t>6813 Brooks Station Apt. 076 West Carol, MT 67949</t>
  </si>
  <si>
    <t>Frank Rivera</t>
  </si>
  <si>
    <t>Rachel Bauer</t>
  </si>
  <si>
    <t>3378 Shannon Brook Port Danny, ME 75357</t>
  </si>
  <si>
    <t>921-343-8869x5131</t>
  </si>
  <si>
    <t>Misty Cervantes</t>
  </si>
  <si>
    <t>Michelle Wagner</t>
  </si>
  <si>
    <t>928 Swanson Shores South Michaelshire, WA 39123</t>
  </si>
  <si>
    <t>271.415.1477x670</t>
  </si>
  <si>
    <t>Eric Gilbert</t>
  </si>
  <si>
    <t>Bryan Hudson</t>
  </si>
  <si>
    <t>435 Katrina Alley Suite 235 New Robert, ID 93903</t>
  </si>
  <si>
    <t>(504)306-6864x519</t>
  </si>
  <si>
    <t>Frank Martinez</t>
  </si>
  <si>
    <t>Joseph Harris</t>
  </si>
  <si>
    <t>2520 Weaver Trafficway Apt. 902 Meganbury, FL 51206</t>
  </si>
  <si>
    <t>001-255-097-1501x677</t>
  </si>
  <si>
    <t>Ryan Glenn</t>
  </si>
  <si>
    <t>2691.2000000000003</t>
  </si>
  <si>
    <t>James Hansen</t>
  </si>
  <si>
    <t>78759 Mccall Ridges Suite 535 Brentburgh, LA 04331</t>
  </si>
  <si>
    <t>(968)885-8391x401</t>
  </si>
  <si>
    <t>Alicia Gibson</t>
  </si>
  <si>
    <t>2335 Sarah Camp Apt. 445 South Richardton, CO 33819</t>
  </si>
  <si>
    <t>772-563-8236x7104</t>
  </si>
  <si>
    <t>Kevin Austin</t>
  </si>
  <si>
    <t>449.20000000000005</t>
  </si>
  <si>
    <t>Christopher Bauer</t>
  </si>
  <si>
    <t>4403 James Via South Brandi, MD 68822</t>
  </si>
  <si>
    <t>001-643-102-0943</t>
  </si>
  <si>
    <t>Sabrina Daniels</t>
  </si>
  <si>
    <t>PSC 0953, Box 9051 APO AA 49817</t>
  </si>
  <si>
    <t>001-097-815-9798x686</t>
  </si>
  <si>
    <t>Rhonda Graham</t>
  </si>
  <si>
    <t>781 Griffith Fields Apt. 783 Wilkinsborough, DC 85858</t>
  </si>
  <si>
    <t>028.457.4099x366</t>
  </si>
  <si>
    <t>Ethan Gibson</t>
  </si>
  <si>
    <t>Belinda Ramos</t>
  </si>
  <si>
    <t>1921 Christopher Orchard Suite 251 North Christian, AZ 42929</t>
  </si>
  <si>
    <t>Charles Schultz</t>
  </si>
  <si>
    <t>5863.200000000001</t>
  </si>
  <si>
    <t>Brian Haynes</t>
  </si>
  <si>
    <t>502 David Trace South Stevenport, WI 09046</t>
  </si>
  <si>
    <t>Stephen Rowland</t>
  </si>
  <si>
    <t>296 Foster Roads Lake Anita, AK 95677</t>
  </si>
  <si>
    <t>Matthew Tate</t>
  </si>
  <si>
    <t>Sandra Cox</t>
  </si>
  <si>
    <t>31833 Brianna Terrace Apt. 017 New Joshuahaven, RI 13384</t>
  </si>
  <si>
    <t>152.124.1722</t>
  </si>
  <si>
    <t>Chase Raymond</t>
  </si>
  <si>
    <t>17126 Steven Wells Andersonview, OK 90283</t>
  </si>
  <si>
    <t>+1-924-568-6943x6045</t>
  </si>
  <si>
    <t>6158.400000000001</t>
  </si>
  <si>
    <t>73587 Ronald Tunnel East Jason, ME 07093</t>
  </si>
  <si>
    <t>001-334-611-8632x496</t>
  </si>
  <si>
    <t>Martha Young</t>
  </si>
  <si>
    <t>Robert Sanford</t>
  </si>
  <si>
    <t>43074 Kiara Mountain Apt. 670 Morrisonville, LA 15081</t>
  </si>
  <si>
    <t>001-024-705-5430</t>
  </si>
  <si>
    <t>Zachary Newman</t>
  </si>
  <si>
    <t>3199.2000000000003</t>
  </si>
  <si>
    <t>Christina Reese</t>
  </si>
  <si>
    <t>98359 Hannah Summit Lake Ricky, OR 73940</t>
  </si>
  <si>
    <t>383.888.0492</t>
  </si>
  <si>
    <t>Emily Burke</t>
  </si>
  <si>
    <t>William Warren</t>
  </si>
  <si>
    <t>756 Dixon Pines Apt. 694 Debrafort, NV 64393</t>
  </si>
  <si>
    <t>Ashley Simmons</t>
  </si>
  <si>
    <t>Kristin Bradford</t>
  </si>
  <si>
    <t>USNV Jimenez FPO AE 55993</t>
  </si>
  <si>
    <t>(100)894-2486x27771</t>
  </si>
  <si>
    <t>Jamie Schwartz</t>
  </si>
  <si>
    <t>49710 Jenkins Fords Port Leslieside, SC 68485</t>
  </si>
  <si>
    <t>(583)773-8844x5193</t>
  </si>
  <si>
    <t>Nancy Stone</t>
  </si>
  <si>
    <t>Darius Weaver</t>
  </si>
  <si>
    <t>37997 Lewis Loop Suite 525 Danielland, NY 58994</t>
  </si>
  <si>
    <t>(179)023-9305x393</t>
  </si>
  <si>
    <t>Joanna Robinson</t>
  </si>
  <si>
    <t>3499.2000000000003</t>
  </si>
  <si>
    <t>Ronald Miller</t>
  </si>
  <si>
    <t>911 Mccarthy Squares Suite 520 Fergusonfurt, MO 00909</t>
  </si>
  <si>
    <t>+1-463-683-3746x750</t>
  </si>
  <si>
    <t>Angela Richardson</t>
  </si>
  <si>
    <t>Lauren Hughes</t>
  </si>
  <si>
    <t>6927 Henry Corner Port Johnstad, KS 03421</t>
  </si>
  <si>
    <t>001-787-374-4058x4280</t>
  </si>
  <si>
    <t>Anthony West</t>
  </si>
  <si>
    <t>Michelle Poole</t>
  </si>
  <si>
    <t>82602 Michelle Divide Markport, IN 89872</t>
  </si>
  <si>
    <t>001-724-605-2365x21011</t>
  </si>
  <si>
    <t>Collin Porter</t>
  </si>
  <si>
    <t>2983.2000000000003</t>
  </si>
  <si>
    <t>Joshua Ellis</t>
  </si>
  <si>
    <t>09278 Lisa Mountain Apt. 158 East Carol, DC 13300</t>
  </si>
  <si>
    <t>012-774-3958</t>
  </si>
  <si>
    <t>Luke Nelson</t>
  </si>
  <si>
    <t>2055.2000000000003</t>
  </si>
  <si>
    <t>Wesley Robinson</t>
  </si>
  <si>
    <t>947 Gwendolyn Circle Apt. 295 South Andrewville, KY 41766</t>
  </si>
  <si>
    <t>263.239.6788x085</t>
  </si>
  <si>
    <t>Gary Simpson</t>
  </si>
  <si>
    <t>Carl Cooper</t>
  </si>
  <si>
    <t>8325 Ashley Island Suite 493 New Danny, SD 86271</t>
  </si>
  <si>
    <t>726-779-4506</t>
  </si>
  <si>
    <t>David Russell</t>
  </si>
  <si>
    <t>5064 John Lakes Apt. 106 Smithport, VT 80159</t>
  </si>
  <si>
    <t>(285)132-4933x7702</t>
  </si>
  <si>
    <t>Jesus Ward</t>
  </si>
  <si>
    <t>Paul Clarke</t>
  </si>
  <si>
    <t>8097 Jeffrey Knoll Apt. 595 Laneburgh, NE 86649</t>
  </si>
  <si>
    <t>(020)749-4861x70786</t>
  </si>
  <si>
    <t>Susan Patel</t>
  </si>
  <si>
    <t>Heidi Murphy</t>
  </si>
  <si>
    <t>7501 Adams Forks Gambleshire, MN 15945</t>
  </si>
  <si>
    <t>524-489-5757</t>
  </si>
  <si>
    <t>Jason Hughes</t>
  </si>
  <si>
    <t>Tina Luna</t>
  </si>
  <si>
    <t>USNV Morales FPO AE 68311</t>
  </si>
  <si>
    <t>428.481.0741</t>
  </si>
  <si>
    <t>Michael Booth</t>
  </si>
  <si>
    <t>Bruce Chapman</t>
  </si>
  <si>
    <t>791 Christopher Heights Apt. 896 East Janet, IN 74283</t>
  </si>
  <si>
    <t>(010)222-2097</t>
  </si>
  <si>
    <t>Mr. Michael Kramer</t>
  </si>
  <si>
    <t>William Delgado</t>
  </si>
  <si>
    <t>USNS Sampson FPO AE 55481</t>
  </si>
  <si>
    <t>345-195-6632</t>
  </si>
  <si>
    <t>Daniel Davis</t>
  </si>
  <si>
    <t>Robert Cannon</t>
  </si>
  <si>
    <t>0450 Amber Lakes East Gary, WI 62855</t>
  </si>
  <si>
    <t>146-322-5567</t>
  </si>
  <si>
    <t>Anthony Lee</t>
  </si>
  <si>
    <t>Jeremy Wallace</t>
  </si>
  <si>
    <t>138 Katelyn Stravenue Apt. 176 Rachelchester, NC 56941</t>
  </si>
  <si>
    <t>001-726-241-5722</t>
  </si>
  <si>
    <t>Jeffery Miller</t>
  </si>
  <si>
    <t>963 Lopez Points West Joseph, AZ 13267</t>
  </si>
  <si>
    <t>736.272.8384</t>
  </si>
  <si>
    <t>Natasha Mcguire</t>
  </si>
  <si>
    <t>3119.2000000000003</t>
  </si>
  <si>
    <t>Colin Anderson</t>
  </si>
  <si>
    <t>PSC 3500, Box 3039 APO AE 19717</t>
  </si>
  <si>
    <t>Mrs. Sarah Johnson</t>
  </si>
  <si>
    <t>564.8000000000001</t>
  </si>
  <si>
    <t>Mark Olsen</t>
  </si>
  <si>
    <t>3431 Adams Spur Sarahborough, TN 60389</t>
  </si>
  <si>
    <t>493.876.2266x83496</t>
  </si>
  <si>
    <t>Colleen Alexander</t>
  </si>
  <si>
    <t>Zachary Sutton</t>
  </si>
  <si>
    <t>273 Jeffrey Hill Suite 470 Robinsonchester, OH 23065</t>
  </si>
  <si>
    <t>+1-791-347-7702x39514</t>
  </si>
  <si>
    <t>Angela Oneal</t>
  </si>
  <si>
    <t>Kristen Johnson</t>
  </si>
  <si>
    <t>92253 Amanda Extensions North Seth, WI 52518</t>
  </si>
  <si>
    <t>317-267-6972x208</t>
  </si>
  <si>
    <t>Keith Carr</t>
  </si>
  <si>
    <t>Angel Long</t>
  </si>
  <si>
    <t>PSC 6672, Box 5648 APO AA 10763</t>
  </si>
  <si>
    <t>001-372-784-4292x5635</t>
  </si>
  <si>
    <t>Samantha Conner</t>
  </si>
  <si>
    <t>Robyn Alexander</t>
  </si>
  <si>
    <t>26742 Brady Green Port Lisa, ID 22014</t>
  </si>
  <si>
    <t>+1-328-450-0346x882</t>
  </si>
  <si>
    <t>Robert Holt</t>
  </si>
  <si>
    <t>Laurie Henderson</t>
  </si>
  <si>
    <t>457 Thomas Station Port Cynthiafort, AZ 99373</t>
  </si>
  <si>
    <t>(290)669-1903x700</t>
  </si>
  <si>
    <t>Mr. Justin Chen</t>
  </si>
  <si>
    <t>Brenda Carson</t>
  </si>
  <si>
    <t>564 Saunders Light Rogersberg, IL 23137</t>
  </si>
  <si>
    <t>(363)248-7082x2126</t>
  </si>
  <si>
    <t>Lori Williams</t>
  </si>
  <si>
    <t>7585.200000000001</t>
  </si>
  <si>
    <t>Brittany Martinez</t>
  </si>
  <si>
    <t>0725 Joseph Landing Keithville, GA 16266</t>
  </si>
  <si>
    <t>(884)581-6703</t>
  </si>
  <si>
    <t>Shawn English</t>
  </si>
  <si>
    <t>5644 Kimberly Ferry Apt. 778 Carterbury, HI 24985</t>
  </si>
  <si>
    <t>001-372-135-0987x5906</t>
  </si>
  <si>
    <t>Emma Richardson</t>
  </si>
  <si>
    <t>Michael Kramer</t>
  </si>
  <si>
    <t>79828 Jasmine Bypass Suite 441 Lake Jefferyville, AL 11615</t>
  </si>
  <si>
    <t>Shelly Chavez</t>
  </si>
  <si>
    <t>Matthew Summers</t>
  </si>
  <si>
    <t>995 Padilla Isle New Alyssamouth, WY 34038</t>
  </si>
  <si>
    <t>069.688.3194x150</t>
  </si>
  <si>
    <t>Janice Clay</t>
  </si>
  <si>
    <t>Linda Crosby</t>
  </si>
  <si>
    <t>152 Roy Club Apt. 513 South Jennifer, AR 41185</t>
  </si>
  <si>
    <t>998-206-0155</t>
  </si>
  <si>
    <t>Jeffrey Green</t>
  </si>
  <si>
    <t>Sue Lawrence</t>
  </si>
  <si>
    <t>5976 Dwayne Road Apt. 670 Gregoryfort, MS 43998</t>
  </si>
  <si>
    <t>001-590-062-1024x561</t>
  </si>
  <si>
    <t>Anthony Roberts</t>
  </si>
  <si>
    <t>Ruth Mcdaniel</t>
  </si>
  <si>
    <t>95685 Joshua Stream Lake Alexanderborough, IL 79116</t>
  </si>
  <si>
    <t>001-113-326-6762x556</t>
  </si>
  <si>
    <t>Cynthia Morris</t>
  </si>
  <si>
    <t>Michael Finley DVM</t>
  </si>
  <si>
    <t>90414 Kane Junctions Millerport, SC 08908</t>
  </si>
  <si>
    <t>083-825-1297x17296</t>
  </si>
  <si>
    <t>Allison Martinez</t>
  </si>
  <si>
    <t>Kristy Kaufman</t>
  </si>
  <si>
    <t>12838 George Inlet Suite 432 Jeremystad, CO 76625</t>
  </si>
  <si>
    <t>1672.8000000000002</t>
  </si>
  <si>
    <t>Leah Barrett DDS</t>
  </si>
  <si>
    <t>052 Kaitlyn Radial Suite 665 West Lisachester, RI 20541</t>
  </si>
  <si>
    <t>001-676-806-8106</t>
  </si>
  <si>
    <t>Erin Harris</t>
  </si>
  <si>
    <t>Michael Mccormick</t>
  </si>
  <si>
    <t>35582 Wright Stravenue New Joseph, OK 70887</t>
  </si>
  <si>
    <t>(158)352-5897</t>
  </si>
  <si>
    <t>Brian Woodard</t>
  </si>
  <si>
    <t>Michael Winters</t>
  </si>
  <si>
    <t>PSC 0548, Box 8303 APO AP 83749</t>
  </si>
  <si>
    <t>(391)289-2669</t>
  </si>
  <si>
    <t>Kathryn White</t>
  </si>
  <si>
    <t>3824 Huff Glen Apt. 220 Port Donaldstad, ID 92394</t>
  </si>
  <si>
    <t>(777)236-2216x859</t>
  </si>
  <si>
    <t>David May</t>
  </si>
  <si>
    <t>1335 April Unions North Crystal, VT 33288</t>
  </si>
  <si>
    <t>568-082-8324x78966</t>
  </si>
  <si>
    <t>Kristen Cisneros</t>
  </si>
  <si>
    <t>4893 Perry Mountains Apt. 337 Joshuamouth, SD 85830</t>
  </si>
  <si>
    <t>+1-870-396-9936x98562</t>
  </si>
  <si>
    <t>Pamela Harvey</t>
  </si>
  <si>
    <t>Dawn Cunningham</t>
  </si>
  <si>
    <t>743 Craig Mews Suite 625 North Dawn, DC 97515</t>
  </si>
  <si>
    <t>(769)079-0076x4023</t>
  </si>
  <si>
    <t>Jennifer Olson</t>
  </si>
  <si>
    <t>1872.8000000000002</t>
  </si>
  <si>
    <t>Derek Richardson</t>
  </si>
  <si>
    <t>90081 Briggs Shores Suite 096 Wagnerbury, SC 50865</t>
  </si>
  <si>
    <t>589.560.5882</t>
  </si>
  <si>
    <t>Christopher Stark</t>
  </si>
  <si>
    <t>2032.8000000000002</t>
  </si>
  <si>
    <t>Adam Walsh</t>
  </si>
  <si>
    <t>079 Gomez Lane Reyesshire, CO 88710</t>
  </si>
  <si>
    <t>532-943-3870x080</t>
  </si>
  <si>
    <t>Joseph Rodriguez</t>
  </si>
  <si>
    <t>Cheryl Franklin</t>
  </si>
  <si>
    <t>2840 Clark Unions Suite 720 South Virginiashire, NJ 37371</t>
  </si>
  <si>
    <t>(117)589-9450x461</t>
  </si>
  <si>
    <t>Abigail Fox</t>
  </si>
  <si>
    <t>Angela Fry</t>
  </si>
  <si>
    <t>38513 Christina Squares Deanville, MT 68652</t>
  </si>
  <si>
    <t>738.067.4279</t>
  </si>
  <si>
    <t>David Craig</t>
  </si>
  <si>
    <t>Keith Watson DVM</t>
  </si>
  <si>
    <t>54556 Becker Falls South Davidmouth, VT 09346</t>
  </si>
  <si>
    <t>996-947-7735</t>
  </si>
  <si>
    <t>Steven Shah</t>
  </si>
  <si>
    <t>Emily Ortiz</t>
  </si>
  <si>
    <t>547 George Brook Suite 179 New Adamstad, RI 12294</t>
  </si>
  <si>
    <t>(120)408-7057</t>
  </si>
  <si>
    <t>Charles Reid</t>
  </si>
  <si>
    <t>April Graves</t>
  </si>
  <si>
    <t>6472 Cheyenne Greens North Jessicaborough, NV 00907</t>
  </si>
  <si>
    <t>001-900-143-5183x1568</t>
  </si>
  <si>
    <t>Bethany Delacruz</t>
  </si>
  <si>
    <t>Brian Leblanc</t>
  </si>
  <si>
    <t>8301 Jerry Harbors Suite 544 Port Alisonhaven, IN 74491</t>
  </si>
  <si>
    <t>0328398124</t>
  </si>
  <si>
    <t>Dr. Mark Mosley</t>
  </si>
  <si>
    <t>6224 Carey Dale Michealville, SC 18483</t>
  </si>
  <si>
    <t>(005)100-5181</t>
  </si>
  <si>
    <t>4250.400000000001</t>
  </si>
  <si>
    <t>Sue Davis</t>
  </si>
  <si>
    <t>24398 George Throughway West Margaretbury, OR 37715</t>
  </si>
  <si>
    <t>063-637-1037</t>
  </si>
  <si>
    <t>968.8000000000001</t>
  </si>
  <si>
    <t>Stacey Thompson</t>
  </si>
  <si>
    <t>592 Linda Trace Tiffanyton, VT 63974</t>
  </si>
  <si>
    <t>(754)232-2829x30271</t>
  </si>
  <si>
    <t>Ebony Martin</t>
  </si>
  <si>
    <t>8135 Patterson Burgs Vegaburgh, PA 83770</t>
  </si>
  <si>
    <t>611-528-3761</t>
  </si>
  <si>
    <t>Erik Mendoza</t>
  </si>
  <si>
    <t>Kristin Glover</t>
  </si>
  <si>
    <t>067 Christine Rue Port Donnaborough, NH 09612</t>
  </si>
  <si>
    <t>(752)977-7952x9282</t>
  </si>
  <si>
    <t>Adam Mills</t>
  </si>
  <si>
    <t>787 Ferguson Roads Johnsonberg, NY 25809</t>
  </si>
  <si>
    <t>(374)021-9173</t>
  </si>
  <si>
    <t>Jessica Horton</t>
  </si>
  <si>
    <t>Natalie Delgado</t>
  </si>
  <si>
    <t>981 Amber Fork New Cindy, HI 64376</t>
  </si>
  <si>
    <t>+1-855-274-0308x359</t>
  </si>
  <si>
    <t>Cassandra Kim</t>
  </si>
  <si>
    <t>451.20000000000005</t>
  </si>
  <si>
    <t>45340 Johnson Stream Apt. 526 West Kristi, VT 08702</t>
  </si>
  <si>
    <t>404.860.5699</t>
  </si>
  <si>
    <t>Robert Wilson</t>
  </si>
  <si>
    <t>8312 Macias Prairie New Andre, TX 63879</t>
  </si>
  <si>
    <t>(870)037-3500</t>
  </si>
  <si>
    <t>Shannon Pope</t>
  </si>
  <si>
    <t>Justin Austin</t>
  </si>
  <si>
    <t>26203 Laurie Radial Suite 132 North Miguelton, CA 87798</t>
  </si>
  <si>
    <t>368-137-8223x931</t>
  </si>
  <si>
    <t>Sandra Thomas</t>
  </si>
  <si>
    <t>Ashley Meyers</t>
  </si>
  <si>
    <t>62000 Harris Fords Martineztown, FL 47694</t>
  </si>
  <si>
    <t>001-001-245-1144</t>
  </si>
  <si>
    <t>Victoria Schwartz</t>
  </si>
  <si>
    <t>USS Arnold FPO AA 30716</t>
  </si>
  <si>
    <t>+1-064-371-7280x921</t>
  </si>
  <si>
    <t>Shannon Gonzalez</t>
  </si>
  <si>
    <t>Timothy Rodriguez</t>
  </si>
  <si>
    <t>608 Jeanne Plaza Anthonyfort, WA 64285</t>
  </si>
  <si>
    <t>858-922-2955x347</t>
  </si>
  <si>
    <t>Melanie Brown MD</t>
  </si>
  <si>
    <t>Robert Hopkins PhD</t>
  </si>
  <si>
    <t>86307 Carolyn Way Apt. 911 Darrylburgh, ME 46714</t>
  </si>
  <si>
    <t>(958)730-4491x639</t>
  </si>
  <si>
    <t>Amy Schroeder</t>
  </si>
  <si>
    <t>Patricia Perez</t>
  </si>
  <si>
    <t>2358 Jacob Crossroad East Danielburgh, PA 52595</t>
  </si>
  <si>
    <t>560.531.5218</t>
  </si>
  <si>
    <t>Judith Carroll</t>
  </si>
  <si>
    <t>4292.400000000001</t>
  </si>
  <si>
    <t>Kevin Brady</t>
  </si>
  <si>
    <t>7692 Beard Forest Suite 390 New Ericmouth, MT 83654</t>
  </si>
  <si>
    <t>+1-688-478-6674x949</t>
  </si>
  <si>
    <t>Desiree Reed</t>
  </si>
  <si>
    <t>Chad Snyder</t>
  </si>
  <si>
    <t>0788 Smith Neck Apt. 477 Port Donald, UT 86214</t>
  </si>
  <si>
    <t>Patrick Yu</t>
  </si>
  <si>
    <t>2763.6000000000004</t>
  </si>
  <si>
    <t>Jessica Mendoza</t>
  </si>
  <si>
    <t>8346 Juan Square North Sandra, SC 02820</t>
  </si>
  <si>
    <t>148-266-2125</t>
  </si>
  <si>
    <t>Joan Zimmerman</t>
  </si>
  <si>
    <t>Sarah Phillips</t>
  </si>
  <si>
    <t>4687 Brown Plains New Dawnborough, NV 03666</t>
  </si>
  <si>
    <t>334-188-0038</t>
  </si>
  <si>
    <t>Julie Wyatt</t>
  </si>
  <si>
    <t>Linda Torres</t>
  </si>
  <si>
    <t>786 Williams Crossroad Apt. 700 Veronicaville, WI 06322</t>
  </si>
  <si>
    <t>Randall Ramirez</t>
  </si>
  <si>
    <t>841 Samuel Tunnel South Lisahaven, MO 08525</t>
  </si>
  <si>
    <t>915.274.6478</t>
  </si>
  <si>
    <t>John Kirk</t>
  </si>
  <si>
    <t>Robert Davenport</t>
  </si>
  <si>
    <t>82656 Jose Coves Apt. 927 Marybury, DC 99313</t>
  </si>
  <si>
    <t>Todd James</t>
  </si>
  <si>
    <t>Mary Daniel</t>
  </si>
  <si>
    <t>5964 Jones Ranch Suite 466 Lake Christopher, ME 69214</t>
  </si>
  <si>
    <t>929.973.2410x29589</t>
  </si>
  <si>
    <t>Robert Carter</t>
  </si>
  <si>
    <t>Bethany Phillips</t>
  </si>
  <si>
    <t>0223 Alexandra Key South Kiaramouth, VA 21170</t>
  </si>
  <si>
    <t>(409)948-9141x26752</t>
  </si>
  <si>
    <t>Stacy Brown</t>
  </si>
  <si>
    <t>2179.2000000000003</t>
  </si>
  <si>
    <t>Dr. Harry Owen</t>
  </si>
  <si>
    <t>26028 Ann Garden Suite 287 East Kathrynstad, AK 62615</t>
  </si>
  <si>
    <t>Jason Jackson</t>
  </si>
  <si>
    <t>1195.6000000000001</t>
  </si>
  <si>
    <t>Deborah Garcia</t>
  </si>
  <si>
    <t>0258 Karen Dale Rosehaven, MT 77982</t>
  </si>
  <si>
    <t>808.923.9292</t>
  </si>
  <si>
    <t>Rachel Powell</t>
  </si>
  <si>
    <t>5841 Jennifer Gardens Apt. 797 Aguirreburgh, RI 97306</t>
  </si>
  <si>
    <t>001-980-248-9052x259</t>
  </si>
  <si>
    <t>Diana Ferguson</t>
  </si>
  <si>
    <t>Benjamin Robles</t>
  </si>
  <si>
    <t>3678 Tiffany Row South Joshuachester, OH 11955</t>
  </si>
  <si>
    <t>641.216.9894</t>
  </si>
  <si>
    <t>David Galvan</t>
  </si>
  <si>
    <t>Brian Gomez</t>
  </si>
  <si>
    <t>1315 Lee Lodge Apt. 834 Port Joseph, OH 98638</t>
  </si>
  <si>
    <t>(608)467-8722x12446</t>
  </si>
  <si>
    <t>Mark West</t>
  </si>
  <si>
    <t>2993 Turner Parkways Apt. 536 Lake Carolyn, CO 53691</t>
  </si>
  <si>
    <t>+1-365-791-9597x7567</t>
  </si>
  <si>
    <t>George Stewart</t>
  </si>
  <si>
    <t>Sara Bradshaw</t>
  </si>
  <si>
    <t>USCGC Kirby FPO AP 88403</t>
  </si>
  <si>
    <t>+1-600-424-1329x7754</t>
  </si>
  <si>
    <t>Jenna Clarke</t>
  </si>
  <si>
    <t>Kayla Silva</t>
  </si>
  <si>
    <t>4837 Thomas Estates Apt. 834 North John, CT 60577</t>
  </si>
  <si>
    <t>791.271.7358</t>
  </si>
  <si>
    <t>Andrea Estrada</t>
  </si>
  <si>
    <t>Tiffany Franklin</t>
  </si>
  <si>
    <t>84406 English Lane Kathleenberg, FL 07372</t>
  </si>
  <si>
    <t>Laura Perez</t>
  </si>
  <si>
    <t>Mark Mcpherson</t>
  </si>
  <si>
    <t>8861 Gray Circles Suite 229 West Brian, ND 61795</t>
  </si>
  <si>
    <t>(071)953-5501x032</t>
  </si>
  <si>
    <t>Kristen Jackson</t>
  </si>
  <si>
    <t>David Love</t>
  </si>
  <si>
    <t>USNS Williams FPO AE 71606</t>
  </si>
  <si>
    <t>(449)384-1485</t>
  </si>
  <si>
    <t>Julia Johnson</t>
  </si>
  <si>
    <t>Deborah Johnson</t>
  </si>
  <si>
    <t>335 Johnson Knoll North Raymondside, IL 00805</t>
  </si>
  <si>
    <t>459.024.0796x6816</t>
  </si>
  <si>
    <t>Pamela Hansen</t>
  </si>
  <si>
    <t>Justin Harrison</t>
  </si>
  <si>
    <t>627 Young Station Suite 147 North Tamara, UT 35058</t>
  </si>
  <si>
    <t>831.825.7547</t>
  </si>
  <si>
    <t>Kevin Mosley</t>
  </si>
  <si>
    <t>4134.400000000001</t>
  </si>
  <si>
    <t>Mark Hardin</t>
  </si>
  <si>
    <t>372 Cohen Center North Joseborough, FL 99174</t>
  </si>
  <si>
    <t>248.577.6609</t>
  </si>
  <si>
    <t>Bridget Clark</t>
  </si>
  <si>
    <t>Michael Coleman</t>
  </si>
  <si>
    <t>86578 Daniel Branch Apt. 167 West Sharimouth, TN 90605</t>
  </si>
  <si>
    <t>001-841-243-1516x81927</t>
  </si>
  <si>
    <t>Danielle Mccormick</t>
  </si>
  <si>
    <t>Devin Dunlap</t>
  </si>
  <si>
    <t>40794 Davis Inlet Apt. 650 Martinezhaven, NV 11797</t>
  </si>
  <si>
    <t>(271)840-8273</t>
  </si>
  <si>
    <t>Jordan Roman</t>
  </si>
  <si>
    <t>1768.8000000000002</t>
  </si>
  <si>
    <t>Ruth Thompson</t>
  </si>
  <si>
    <t>702 Mary Burg Apt. 341 Thomasborough, MT 45422</t>
  </si>
  <si>
    <t>001-071-195-2076x5777</t>
  </si>
  <si>
    <t>Nancy Perkins</t>
  </si>
  <si>
    <t>6927.200000000001</t>
  </si>
  <si>
    <t>Ms. Lisa Vasquez</t>
  </si>
  <si>
    <t>842 Smith Parks Apt. 005 Lake Michelle, SD 70270</t>
  </si>
  <si>
    <t>001-024-968-6867x9988</t>
  </si>
  <si>
    <t>John Sharp</t>
  </si>
  <si>
    <t>Joseph Strickland</t>
  </si>
  <si>
    <t>81094 Amanda Hill Lake Heatherfort, NC 46710</t>
  </si>
  <si>
    <t>+1-176-971-1500x7759</t>
  </si>
  <si>
    <t>Taylor Griffin</t>
  </si>
  <si>
    <t>Mrs. Tara Mendoza</t>
  </si>
  <si>
    <t>7137 Stone Estate Apt. 053 West Elizabeth, TN 18953</t>
  </si>
  <si>
    <t>208-192-8766x029</t>
  </si>
  <si>
    <t>Brooke Allen</t>
  </si>
  <si>
    <t>90167 Miller Port Kingfurt, AK 18311</t>
  </si>
  <si>
    <t>+1-070-386-1444x88267</t>
  </si>
  <si>
    <t>Jimmy Barry</t>
  </si>
  <si>
    <t>Rebecca Garcia</t>
  </si>
  <si>
    <t>0037 Hammond Wall Suite 302 East Brian, NV 68746</t>
  </si>
  <si>
    <t>159-729-4665x5628</t>
  </si>
  <si>
    <t>Samantha Andrade</t>
  </si>
  <si>
    <t>8373 Susan Track Apt. 863 Lake Marissa, KS 84496</t>
  </si>
  <si>
    <t>837.245.6468x8439</t>
  </si>
  <si>
    <t>Christian Gilmore</t>
  </si>
  <si>
    <t>Jonathan Randolph</t>
  </si>
  <si>
    <t>65942 Edwards Flats Alejandroburgh, NV 15258</t>
  </si>
  <si>
    <t>(314)974-9544</t>
  </si>
  <si>
    <t>Tanner Solis</t>
  </si>
  <si>
    <t>Mrs. Emily Rangel MD</t>
  </si>
  <si>
    <t>PSC 7799, Box 3844 APO AE 33438</t>
  </si>
  <si>
    <t>Jeremiah Shaw</t>
  </si>
  <si>
    <t>52656 Austin Motorway Apt. 277 Castrohaven, WA 36544</t>
  </si>
  <si>
    <t>722-392-1491x0364</t>
  </si>
  <si>
    <t>Frank Hendrix</t>
  </si>
  <si>
    <t>87619 Valerie Islands South Cynthiaton, FL 97113</t>
  </si>
  <si>
    <t>+1-425-620-9870x27258</t>
  </si>
  <si>
    <t>Kelly Sanchez</t>
  </si>
  <si>
    <t>Allison Harris</t>
  </si>
  <si>
    <t>2757 Kimberly Path Sanchezberg, MA 52980</t>
  </si>
  <si>
    <t>790-579-8373x145</t>
  </si>
  <si>
    <t>Brian Morgan</t>
  </si>
  <si>
    <t>8781 Cooper Island Apt. 312 Thompsonshire, SD 66139</t>
  </si>
  <si>
    <t>(067)097-0229x424</t>
  </si>
  <si>
    <t>Natalie Baldwin</t>
  </si>
  <si>
    <t>4226 Carr Canyon South Willie, OR 51805</t>
  </si>
  <si>
    <t>(097)444-7851</t>
  </si>
  <si>
    <t>Carolyn Coffey</t>
  </si>
  <si>
    <t>Jason Newton</t>
  </si>
  <si>
    <t>9511 Jason Passage Apt. 797 Walkerside, GA 57751</t>
  </si>
  <si>
    <t>Sherry Klein</t>
  </si>
  <si>
    <t>Kevin Cox</t>
  </si>
  <si>
    <t>Unit 2350 Box 4226 DPO AP 86099</t>
  </si>
  <si>
    <t>+1-541-720-3083x8552</t>
  </si>
  <si>
    <t>Brandon White</t>
  </si>
  <si>
    <t>William Petersen</t>
  </si>
  <si>
    <t>188 Moore Mission Rebeccaport, IL 37415</t>
  </si>
  <si>
    <t>819.573.6324</t>
  </si>
  <si>
    <t>Gail Miller</t>
  </si>
  <si>
    <t>Thomas Caldwell</t>
  </si>
  <si>
    <t>54819 Rogers Hill East Jeremy, MI 48337</t>
  </si>
  <si>
    <t>Sherry Wood</t>
  </si>
  <si>
    <t>Matthew Wilkinson</t>
  </si>
  <si>
    <t>7945 Jones Views Katieton, ND 66232</t>
  </si>
  <si>
    <t>(968)790-0690x4053</t>
  </si>
  <si>
    <t>Carlos Gonzalez</t>
  </si>
  <si>
    <t>Peter Ramirez</t>
  </si>
  <si>
    <t>2483 Gabriela Lodge South Rebeccachester, CT 07589</t>
  </si>
  <si>
    <t>967.286.7037</t>
  </si>
  <si>
    <t>Courtney Foster</t>
  </si>
  <si>
    <t>Tiffany Kline</t>
  </si>
  <si>
    <t>61640 Meyer Corners Suite 037 Ronaldstad, VA 46463</t>
  </si>
  <si>
    <t>001-072-730-7947x5342</t>
  </si>
  <si>
    <t>James Coffey</t>
  </si>
  <si>
    <t>Logan Werner</t>
  </si>
  <si>
    <t>USNS Newman FPO AA 99777</t>
  </si>
  <si>
    <t>+1-428-252-2146x784</t>
  </si>
  <si>
    <t>Brittany Fowler</t>
  </si>
  <si>
    <t>Debbie Wood</t>
  </si>
  <si>
    <t>006 Calhoun Dam Apt. 997 Heidichester, GA 24060</t>
  </si>
  <si>
    <t>Sarah Valencia</t>
  </si>
  <si>
    <t>Belinda Jacobs</t>
  </si>
  <si>
    <t>USS Cooper FPO AA 54674</t>
  </si>
  <si>
    <t>(091)384-6417</t>
  </si>
  <si>
    <t>Nicholas Maynard</t>
  </si>
  <si>
    <t>6480 Lisa Hollow Apt. 482 New Judith, ME 40137</t>
  </si>
  <si>
    <t>001-573-771-3438</t>
  </si>
  <si>
    <t>Victor Hansen</t>
  </si>
  <si>
    <t>Amber Foster</t>
  </si>
  <si>
    <t>Unit 1892 Box 8725 DPO AA 02663</t>
  </si>
  <si>
    <t>(249)714-9949</t>
  </si>
  <si>
    <t>Reginald Carr</t>
  </si>
  <si>
    <t>Robert Cummings</t>
  </si>
  <si>
    <t>202 Kramer Shore Hernandezville, SD 74131</t>
  </si>
  <si>
    <t>872.496.8981x0176</t>
  </si>
  <si>
    <t>Rachel Robinson</t>
  </si>
  <si>
    <t>Lauren Wright</t>
  </si>
  <si>
    <t>14660 Rick Greens Lake Joshuastad, NH 12637</t>
  </si>
  <si>
    <t>844.293.7637x72419</t>
  </si>
  <si>
    <t>Julie Thornton</t>
  </si>
  <si>
    <t>Debbie Walters</t>
  </si>
  <si>
    <t>06179 Gibson Island South Bradland, NC 93421</t>
  </si>
  <si>
    <t>215.975.6542x58516</t>
  </si>
  <si>
    <t>Jeffrey Horton</t>
  </si>
  <si>
    <t>352.40000000000003</t>
  </si>
  <si>
    <t>Connie Stout</t>
  </si>
  <si>
    <t>1655 James Unions Christianmouth, VA 55238</t>
  </si>
  <si>
    <t>001-052-990-0453x977</t>
  </si>
  <si>
    <t>Gina Galloway</t>
  </si>
  <si>
    <t>Ryan Saunders</t>
  </si>
  <si>
    <t>7396 Torres Loop Andersonmouth, WY 84972</t>
  </si>
  <si>
    <t>250-979-0939x13645</t>
  </si>
  <si>
    <t>Trevor Washington</t>
  </si>
  <si>
    <t>Gary Miller</t>
  </si>
  <si>
    <t>515 Parker Avenue Suite 025 Annabury, AK 38618</t>
  </si>
  <si>
    <t>(186)607-1792x256</t>
  </si>
  <si>
    <t>Colin Mckenzie</t>
  </si>
  <si>
    <t>Jonathan James</t>
  </si>
  <si>
    <t>2750 Dwayne Street Josephside, MS 21774</t>
  </si>
  <si>
    <t>001-007-679-4210x9442</t>
  </si>
  <si>
    <t>Susan Hoffman</t>
  </si>
  <si>
    <t>3193.2000000000003</t>
  </si>
  <si>
    <t>Patricia Freeman</t>
  </si>
  <si>
    <t>1437 Michael Fork Suite 690 South Victoriaville, NY 01967</t>
  </si>
  <si>
    <t>+1-187-718-8194x85800</t>
  </si>
  <si>
    <t>Michael Merritt MD</t>
  </si>
  <si>
    <t>2875.6000000000004</t>
  </si>
  <si>
    <t>Mark Pena</t>
  </si>
  <si>
    <t>465 David Ferry Suite 141 South Crystalmouth, AL 67717</t>
  </si>
  <si>
    <t>216.863.8201x8896</t>
  </si>
  <si>
    <t>Bryan Paul</t>
  </si>
  <si>
    <t>Tabitha Obrien</t>
  </si>
  <si>
    <t>934 John Ville North Mariahmouth, AK 57133</t>
  </si>
  <si>
    <t>0004706854</t>
  </si>
  <si>
    <t>Alexander Rivera</t>
  </si>
  <si>
    <t>Brandon Roberts</t>
  </si>
  <si>
    <t>570 Moore Keys Amybury, MO 09968</t>
  </si>
  <si>
    <t>147.183.7340x4188</t>
  </si>
  <si>
    <t>Shirley Mills</t>
  </si>
  <si>
    <t>558 White Circle Suite 253 Tanyashire, TN 14851</t>
  </si>
  <si>
    <t>650.618.1870</t>
  </si>
  <si>
    <t>William Wilkins</t>
  </si>
  <si>
    <t>Zachary Rhodes</t>
  </si>
  <si>
    <t>63412 Charles Corner South Kelsey, MS 19642</t>
  </si>
  <si>
    <t>643.169.4052</t>
  </si>
  <si>
    <t>Steve Gonzales</t>
  </si>
  <si>
    <t>923 Kelly Coves Apt. 834 South Sharonchester, MS 70210</t>
  </si>
  <si>
    <t>001-982-114-4450</t>
  </si>
  <si>
    <t>Crystal Sanders</t>
  </si>
  <si>
    <t>Henry Mcdaniel</t>
  </si>
  <si>
    <t>5970 Owen Lock East Nathan, DC 13210</t>
  </si>
  <si>
    <t>+1-383-747-1669x773</t>
  </si>
  <si>
    <t>Kenneth Martin</t>
  </si>
  <si>
    <t>Emma Anderson</t>
  </si>
  <si>
    <t>80252 Kevin Lodge Apt. 624 South Mason, DE 41911</t>
  </si>
  <si>
    <t>(455)667-6117</t>
  </si>
  <si>
    <t>Kristen Robbins</t>
  </si>
  <si>
    <t>2929.6000000000004</t>
  </si>
  <si>
    <t>577 Norton Shore West Andrewfurt, SC 09724</t>
  </si>
  <si>
    <t>+1-646-607-9825x32065</t>
  </si>
  <si>
    <t>Cody Lane</t>
  </si>
  <si>
    <t>Nicole Brooks MD</t>
  </si>
  <si>
    <t>220 Johnson Extensions Apt. 117 Cunninghamland, IL 12062</t>
  </si>
  <si>
    <t>001-856-632-0731</t>
  </si>
  <si>
    <t>Stephanie Thompson</t>
  </si>
  <si>
    <t>3789.6000000000004</t>
  </si>
  <si>
    <t>Nancy Hill</t>
  </si>
  <si>
    <t>9148 Brooke Village North Mark, AL 74185</t>
  </si>
  <si>
    <t>001-056-594-0074x2531</t>
  </si>
  <si>
    <t>Tiffany Ellis</t>
  </si>
  <si>
    <t>3707.2000000000003</t>
  </si>
  <si>
    <t>Jackson Harris</t>
  </si>
  <si>
    <t>69910 Armstrong Hill Booneborough, OH 04943</t>
  </si>
  <si>
    <t>(075)863-1665x59878</t>
  </si>
  <si>
    <t>Amber Villanueva</t>
  </si>
  <si>
    <t>Melissa Terry</t>
  </si>
  <si>
    <t>4361 Bolton Shores North Christophermouth, VT 55901</t>
  </si>
  <si>
    <t>016-679-9301x799</t>
  </si>
  <si>
    <t>James Moyer</t>
  </si>
  <si>
    <t>Jade Williams</t>
  </si>
  <si>
    <t>31360 Hopkins Fork Apt. 562 Port Doris, MI 83876</t>
  </si>
  <si>
    <t>+1-030-322-6032x051</t>
  </si>
  <si>
    <t>Troy Hill</t>
  </si>
  <si>
    <t>240 Tony Oval Johnsonville, AZ 04752</t>
  </si>
  <si>
    <t>(784)512-3430</t>
  </si>
  <si>
    <t>Leslie Walker</t>
  </si>
  <si>
    <t>0988 Stewart Well Crawfordview, MN 50764</t>
  </si>
  <si>
    <t>(352)951-7517x50321</t>
  </si>
  <si>
    <t>Cassandra Riley</t>
  </si>
  <si>
    <t>07968 Anderson Isle East Zachary, IN 63881</t>
  </si>
  <si>
    <t>(565)612-5478</t>
  </si>
  <si>
    <t>Mark Green</t>
  </si>
  <si>
    <t>Danielle Hensley</t>
  </si>
  <si>
    <t>8776 Leah Isle Apt. 201 North Megan, UT 02245</t>
  </si>
  <si>
    <t>599-549-3110</t>
  </si>
  <si>
    <t>Joshua Lewis</t>
  </si>
  <si>
    <t>Steven Perry</t>
  </si>
  <si>
    <t>12308 Damon Rue Shannonmouth, VT 05660</t>
  </si>
  <si>
    <t>097-997-1316x8805</t>
  </si>
  <si>
    <t>Kim Cohen</t>
  </si>
  <si>
    <t>Cole Diaz</t>
  </si>
  <si>
    <t>0309 Lynn Point Apt. 028 Lake Gina, NY 59046</t>
  </si>
  <si>
    <t>110.464.8682</t>
  </si>
  <si>
    <t>Erika Stanton</t>
  </si>
  <si>
    <t>Emily Whitney</t>
  </si>
  <si>
    <t>8610 Cooper Extension Port Anthony, GA 81581</t>
  </si>
  <si>
    <t>+1-697-147-8990x15594</t>
  </si>
  <si>
    <t>Marvin Ruiz</t>
  </si>
  <si>
    <t>David Howard</t>
  </si>
  <si>
    <t>18502 Collins Hill Apt. 050 North Carlosstad, MI 01441</t>
  </si>
  <si>
    <t>232-876-6406</t>
  </si>
  <si>
    <t>Anthony Curtis</t>
  </si>
  <si>
    <t>9915 Day Square Suite 595 West Rebeccaburgh, NY 79811</t>
  </si>
  <si>
    <t>+1-986-070-0934x94309</t>
  </si>
  <si>
    <t>Barbara Gonzales</t>
  </si>
  <si>
    <t>Denise Bradford</t>
  </si>
  <si>
    <t>USS Patrick FPO AE 49255</t>
  </si>
  <si>
    <t>(140)635-8435x9442</t>
  </si>
  <si>
    <t>Kevin Acosta</t>
  </si>
  <si>
    <t>John Bryant</t>
  </si>
  <si>
    <t>7367 Ortiz Dale Richardsonville, MS 53896</t>
  </si>
  <si>
    <t>Michael Fowler</t>
  </si>
  <si>
    <t>3977.6000000000004</t>
  </si>
  <si>
    <t>James Hood</t>
  </si>
  <si>
    <t>2392 Ronald Wells Suite 374 Port Ryan, MN 09067</t>
  </si>
  <si>
    <t>Jillian Martinez</t>
  </si>
  <si>
    <t>Jason Allen</t>
  </si>
  <si>
    <t>071 Robinson Orchard Suite 590 West Kevinhaven, NJ 22224</t>
  </si>
  <si>
    <t>(710)242-9710x33064</t>
  </si>
  <si>
    <t>Stephanie Martinez</t>
  </si>
  <si>
    <t>Austin Bray</t>
  </si>
  <si>
    <t>0610 Madison Lane West Stephanie, SD 87184</t>
  </si>
  <si>
    <t>083-123-7210x26889</t>
  </si>
  <si>
    <t>Jessica Bruce</t>
  </si>
  <si>
    <t>Tamara Davis</t>
  </si>
  <si>
    <t>707 Heather Street Apt. 935 New Cindymouth, MD 35465</t>
  </si>
  <si>
    <t>427.785.5862</t>
  </si>
  <si>
    <t>Robert Esparza</t>
  </si>
  <si>
    <t>104 Taylor Burg Apt. 785 South Ronaldside, NE 90309</t>
  </si>
  <si>
    <t>+1-613-203-1761x25328</t>
  </si>
  <si>
    <t>Jody Harris</t>
  </si>
  <si>
    <t>Maurice Jones Jr.</t>
  </si>
  <si>
    <t>USNS Bentley FPO AE 85442</t>
  </si>
  <si>
    <t>Nicole Mays</t>
  </si>
  <si>
    <t>Debbie Davenport</t>
  </si>
  <si>
    <t>4653 Mary Inlet Jilltown, IL 68701</t>
  </si>
  <si>
    <t>170.717.6084</t>
  </si>
  <si>
    <t>John Torres</t>
  </si>
  <si>
    <t>568 Wyatt Avenue Richardsmouth, HI 33024</t>
  </si>
  <si>
    <t>+1-506-840-3878x549</t>
  </si>
  <si>
    <t>Benjamin Gomez</t>
  </si>
  <si>
    <t>Willie Carroll</t>
  </si>
  <si>
    <t>800 Angela Springs Tanyafurt, SC 24409</t>
  </si>
  <si>
    <t>416-070-0173x0154</t>
  </si>
  <si>
    <t>Cynthia Rivera</t>
  </si>
  <si>
    <t>Sandra Travis</t>
  </si>
  <si>
    <t>341 Christopher Street Suite 211 Davidborough, MD 76723</t>
  </si>
  <si>
    <t>(721)237-7401</t>
  </si>
  <si>
    <t>Justin Elliott</t>
  </si>
  <si>
    <t>Jennifer Leonard</t>
  </si>
  <si>
    <t>7773 Mitchell Parkway Suite 083 Port Christopherland, MI 20731</t>
  </si>
  <si>
    <t>198-816-0609x6945</t>
  </si>
  <si>
    <t>Douglas Chavez</t>
  </si>
  <si>
    <t>Elizabeth Cordova</t>
  </si>
  <si>
    <t>649 Gonzalez Haven Suite 117 Lake Shawna, HI 89719</t>
  </si>
  <si>
    <t>(309)370-1377x96838</t>
  </si>
  <si>
    <t>Roberto Miles</t>
  </si>
  <si>
    <t>7910.400000000001</t>
  </si>
  <si>
    <t>Jared Griffith</t>
  </si>
  <si>
    <t>08276 Porter Fords Warrenchester, IL 66297</t>
  </si>
  <si>
    <t>208.023.6206x52878</t>
  </si>
  <si>
    <t>Dr. Jonathan Flowers</t>
  </si>
  <si>
    <t>686.4000000000001</t>
  </si>
  <si>
    <t>Marissa Ortiz</t>
  </si>
  <si>
    <t>4850 Walker Mountain Lyonsfurt, UT 58817</t>
  </si>
  <si>
    <t>968.058.9268x21513</t>
  </si>
  <si>
    <t>Jessica Mitchell</t>
  </si>
  <si>
    <t>515 Rice Flats Apt. 943 Port Jamesport, CA 35541</t>
  </si>
  <si>
    <t>+1-711-718-4209x89675</t>
  </si>
  <si>
    <t>Linda Garcia</t>
  </si>
  <si>
    <t>Kelsey Smith</t>
  </si>
  <si>
    <t>0912 Nathan Junction Geraldland, NV 67634</t>
  </si>
  <si>
    <t>+1-487-599-6060x035</t>
  </si>
  <si>
    <t>Kelly Vargas</t>
  </si>
  <si>
    <t>Melissa Morrison</t>
  </si>
  <si>
    <t>242 Alyssa Mall Apt. 611 Lake Richardtown, AZ 95587</t>
  </si>
  <si>
    <t>028-167-8380x2249</t>
  </si>
  <si>
    <t>Madison Gray</t>
  </si>
  <si>
    <t>4432.400000000001</t>
  </si>
  <si>
    <t>Cameron Mercer IV</t>
  </si>
  <si>
    <t>963 Russell Corners Apt. 077 Burnsmouth, MN 79099</t>
  </si>
  <si>
    <t>980-031-3895x5521</t>
  </si>
  <si>
    <t>Katrina Wilson</t>
  </si>
  <si>
    <t>5287.200000000001</t>
  </si>
  <si>
    <t>Megan Gay</t>
  </si>
  <si>
    <t>03818 Katrina Inlet Lake Thomas, ND 40614</t>
  </si>
  <si>
    <t>(076)928-3200x53571</t>
  </si>
  <si>
    <t>Nicole Green</t>
  </si>
  <si>
    <t>42474 Rodriguez Rapid Apt. 222 Theodoreburgh, OH 42564</t>
  </si>
  <si>
    <t>(048)393-9989x07263</t>
  </si>
  <si>
    <t>Ronald Thornton</t>
  </si>
  <si>
    <t>Anne Gibson</t>
  </si>
  <si>
    <t>05399 Garcia Valley Suite 488 West Royland, MT 08483</t>
  </si>
  <si>
    <t>001-355-616-3034x33887</t>
  </si>
  <si>
    <t>Curtis Rodgers</t>
  </si>
  <si>
    <t>Megan Baker</t>
  </si>
  <si>
    <t>USNS Jimenez FPO AP 17439</t>
  </si>
  <si>
    <t>+1-082-740-2135x8118</t>
  </si>
  <si>
    <t>Javier Reid</t>
  </si>
  <si>
    <t>Mia Hernandez</t>
  </si>
  <si>
    <t>4278 Jerry Via South Gabriel, NC 01107</t>
  </si>
  <si>
    <t>017-377-0022</t>
  </si>
  <si>
    <t>Pam Wood</t>
  </si>
  <si>
    <t>Jennifer Fuller</t>
  </si>
  <si>
    <t>0189 Shawn Glen Suite 618 East Timothy, MD 69422</t>
  </si>
  <si>
    <t>183.074.3940</t>
  </si>
  <si>
    <t>William Wagner</t>
  </si>
  <si>
    <t>Maria Williams</t>
  </si>
  <si>
    <t>095 Paul Turnpike Apt. 936 New Ashleymouth, MI 16205</t>
  </si>
  <si>
    <t>Sabrina Stone</t>
  </si>
  <si>
    <t>Kristin Warren</t>
  </si>
  <si>
    <t>11104 Carroll Oval Suite 627 South Jennifer, NC 58511</t>
  </si>
  <si>
    <t>(536)870-9375x52265</t>
  </si>
  <si>
    <t>Linda Carter</t>
  </si>
  <si>
    <t>Destiny Cooper</t>
  </si>
  <si>
    <t>41464 Pruitt Orchard Donovanhaven, NJ 82427</t>
  </si>
  <si>
    <t>048.424.4233x052</t>
  </si>
  <si>
    <t>Jason Mcdowell</t>
  </si>
  <si>
    <t>4298.400000000001</t>
  </si>
  <si>
    <t>Gary King</t>
  </si>
  <si>
    <t>23140 Carlson Parks Brianshire, KY 02068</t>
  </si>
  <si>
    <t>660-349-2696</t>
  </si>
  <si>
    <t>William Cannon</t>
  </si>
  <si>
    <t>Christopher Strickland</t>
  </si>
  <si>
    <t>9237 May Light Jacksonhaven, NH 35291</t>
  </si>
  <si>
    <t>(520)746-5326x325</t>
  </si>
  <si>
    <t>Lori Fischer</t>
  </si>
  <si>
    <t>April Galloway</t>
  </si>
  <si>
    <t>536 Nathan Street Apt. 140 Amandachester, NY 42434</t>
  </si>
  <si>
    <t>001-331-064-0288x864</t>
  </si>
  <si>
    <t>Leonard Hamilton</t>
  </si>
  <si>
    <t>18218 Martinez Forge Johnsonfort, RI 43518</t>
  </si>
  <si>
    <t>001-018-780-9643x882</t>
  </si>
  <si>
    <t>Marcus Villarreal</t>
  </si>
  <si>
    <t>Valerie Charles</t>
  </si>
  <si>
    <t>384 Gregory Lodge South David, TX 86543</t>
  </si>
  <si>
    <t>(640)229-4450x31243</t>
  </si>
  <si>
    <t>Chelsea Hall</t>
  </si>
  <si>
    <t>Jeffrey Wagner</t>
  </si>
  <si>
    <t>640 Hubbard Island Suite 452 Ericaview, KS 31084</t>
  </si>
  <si>
    <t>001-295-230-2686x2365</t>
  </si>
  <si>
    <t>Angela Pierce</t>
  </si>
  <si>
    <t>778 Matthew Lane Apt. 489 South Joshua, KS 45251</t>
  </si>
  <si>
    <t>315-011-5050</t>
  </si>
  <si>
    <t>Shane Lamb</t>
  </si>
  <si>
    <t>Ashley Bowman</t>
  </si>
  <si>
    <t>5293 Whitaker Groves Carolynville, OH 02894</t>
  </si>
  <si>
    <t>629.114.9096x51317</t>
  </si>
  <si>
    <t>Laura Sutton</t>
  </si>
  <si>
    <t>Jason Reyes</t>
  </si>
  <si>
    <t>78328 Thomas Cliffs Grahamside, TN 52459</t>
  </si>
  <si>
    <t>+1-542-737-5379x856</t>
  </si>
  <si>
    <t>Stephen Evans</t>
  </si>
  <si>
    <t>Denise Miller</t>
  </si>
  <si>
    <t>PSC 9188, Box 0155 APO AE 39340</t>
  </si>
  <si>
    <t>+1-381-240-1498x5052</t>
  </si>
  <si>
    <t>Patricia Gibson</t>
  </si>
  <si>
    <t>Joseph Kirk</t>
  </si>
  <si>
    <t>8613 Andrew Springs Markborough, IN 66503</t>
  </si>
  <si>
    <t>001-514-669-7083x64444</t>
  </si>
  <si>
    <t>Laura Durham</t>
  </si>
  <si>
    <t>2410 Manning Cliff Apt. 193 Brownbury, SC 88081</t>
  </si>
  <si>
    <t>+1-843-294-5864x788</t>
  </si>
  <si>
    <t>Erika Snyder</t>
  </si>
  <si>
    <t>Maria Davis</t>
  </si>
  <si>
    <t>914 Caleb Ranch Tabithafort, CT 12114</t>
  </si>
  <si>
    <t>505.603.3363x97476</t>
  </si>
  <si>
    <t>Christopher Cummings</t>
  </si>
  <si>
    <t>Maria Martinez</t>
  </si>
  <si>
    <t>5712 Preston Union Apt. 229 Nelsonmouth, MT 31446</t>
  </si>
  <si>
    <t>001-040-812-6537x4023</t>
  </si>
  <si>
    <t>Timothy Barrera</t>
  </si>
  <si>
    <t>Kimberly Campbell</t>
  </si>
  <si>
    <t>529 Jay Throughway South Sydney, MO 92131</t>
  </si>
  <si>
    <t>0870909313</t>
  </si>
  <si>
    <t>Mark Evans</t>
  </si>
  <si>
    <t>Noah Miranda</t>
  </si>
  <si>
    <t>52952 Anthony Squares Tiffanyshire, AZ 34780</t>
  </si>
  <si>
    <t>(989)460-9354</t>
  </si>
  <si>
    <t>Shaun Carr</t>
  </si>
  <si>
    <t>Dorothy Walker</t>
  </si>
  <si>
    <t>37555 Carter Roads Suite 378 Staceyberg, WY 97066</t>
  </si>
  <si>
    <t>625.821.9889x68295</t>
  </si>
  <si>
    <t>Katelyn Savage</t>
  </si>
  <si>
    <t>Dr. Tracy Chapman</t>
  </si>
  <si>
    <t>74409 Sarah Hills Moralesberg, CT 73011</t>
  </si>
  <si>
    <t>001-132-461-4833</t>
  </si>
  <si>
    <t>Dr. Kenneth Chen PhD</t>
  </si>
  <si>
    <t>Jeremiah Mejia</t>
  </si>
  <si>
    <t>509 Ewing Square Apt. 913 Michaelland, WY 10710</t>
  </si>
  <si>
    <t>001-901-929-8705x15673</t>
  </si>
  <si>
    <t>Ronald Mays</t>
  </si>
  <si>
    <t>Jacob Nichols</t>
  </si>
  <si>
    <t>64244 Brett Plains Port Christophertown, WY 36603</t>
  </si>
  <si>
    <t>Mary Pope</t>
  </si>
  <si>
    <t>Ebony Elliott</t>
  </si>
  <si>
    <t>2437 Adam Causeway Williamsfurt, PA 51632</t>
  </si>
  <si>
    <t>129.907.9074</t>
  </si>
  <si>
    <t>Douglas Russo</t>
  </si>
  <si>
    <t>1893.6000000000001</t>
  </si>
  <si>
    <t>Lori Evans</t>
  </si>
  <si>
    <t>045 Anita Valley Suite 401 South Margaret, MI 20456</t>
  </si>
  <si>
    <t>(011)080-7043</t>
  </si>
  <si>
    <t>Susan Harris</t>
  </si>
  <si>
    <t>USNV Moore FPO AE 32022</t>
  </si>
  <si>
    <t>546-980-3157</t>
  </si>
  <si>
    <t>Julia Wilson</t>
  </si>
  <si>
    <t>Joseph Roberts</t>
  </si>
  <si>
    <t>88742 Michelle Harbor Suite 118 Allisonton, NE 42082</t>
  </si>
  <si>
    <t>+1-729-344-1086x1533</t>
  </si>
  <si>
    <t>James Smith</t>
  </si>
  <si>
    <t>David Cameron</t>
  </si>
  <si>
    <t>67735 Young Canyon West Donnaburgh, UT 37700</t>
  </si>
  <si>
    <t>427.370.3052</t>
  </si>
  <si>
    <t>Christopher Woods</t>
  </si>
  <si>
    <t>51154 Hunt Plains Laurenside, SC 74180</t>
  </si>
  <si>
    <t>Allison Day</t>
  </si>
  <si>
    <t>8134 Hayes Corner Cookport, OR 06551</t>
  </si>
  <si>
    <t>345.596.9563</t>
  </si>
  <si>
    <t>Christopher Robinson</t>
  </si>
  <si>
    <t>341 Sandra Station Kyleborough, DE 72219</t>
  </si>
  <si>
    <t>001-241-672-0954x754</t>
  </si>
  <si>
    <t>Jonathan Wood</t>
  </si>
  <si>
    <t>Scott Mahoney</t>
  </si>
  <si>
    <t>4472 Butler Causeway Suite 257 South Spencer, ND 64103</t>
  </si>
  <si>
    <t>403.599.5471</t>
  </si>
  <si>
    <t>Holly Hill</t>
  </si>
  <si>
    <t>Jessica Jenkins</t>
  </si>
  <si>
    <t>29584 Brendan Crescent Port Kaylatown, ND 27484</t>
  </si>
  <si>
    <t>(079)517-3800x2708</t>
  </si>
  <si>
    <t>David Glover</t>
  </si>
  <si>
    <t>Kristina Morrison</t>
  </si>
  <si>
    <t>677 Colin Heights New Christinemouth, TN 02851</t>
  </si>
  <si>
    <t>001-691-128-0010</t>
  </si>
  <si>
    <t>Mitchell Holland</t>
  </si>
  <si>
    <t>Drew Hobbs</t>
  </si>
  <si>
    <t>03525 Mccarthy Village Suite 687 Jacobbury, FL 17597</t>
  </si>
  <si>
    <t>341-193-5570x082</t>
  </si>
  <si>
    <t>Cheryl Gonzalez</t>
  </si>
  <si>
    <t>Luis Dixon</t>
  </si>
  <si>
    <t>PSC 5398, Box 2296 APO AE 18219</t>
  </si>
  <si>
    <t>001-576-562-6393</t>
  </si>
  <si>
    <t>Clinton Rogers II</t>
  </si>
  <si>
    <t>442 Greer Highway Tylerborough, OH 36965</t>
  </si>
  <si>
    <t>001-598-638-2060</t>
  </si>
  <si>
    <t>Henry Washington</t>
  </si>
  <si>
    <t>Tamara French</t>
  </si>
  <si>
    <t>54635 Jason Crescent Apt. 641 New Mauricestad, MD 63369</t>
  </si>
  <si>
    <t>Michael Calderon</t>
  </si>
  <si>
    <t>Adam Marsh</t>
  </si>
  <si>
    <t>10739 Bell Field Lake Rodney, PA 81358</t>
  </si>
  <si>
    <t>787-355-9180x060</t>
  </si>
  <si>
    <t>Jared Blackburn</t>
  </si>
  <si>
    <t>Rick Compton</t>
  </si>
  <si>
    <t>5567 Christy Skyway Suite 652 West Cesar, GA 78425</t>
  </si>
  <si>
    <t>049.476.1142</t>
  </si>
  <si>
    <t>Justin Davis</t>
  </si>
  <si>
    <t>2069 Smith Route Suite 271 West Donna, NM 58775</t>
  </si>
  <si>
    <t>+1-627-635-7925x5748</t>
  </si>
  <si>
    <t>Monique Smith</t>
  </si>
  <si>
    <t>Ms. April Berry DDS</t>
  </si>
  <si>
    <t>257 Williams Knolls North Tiffanytown, MO 10001</t>
  </si>
  <si>
    <t>001-196-686-2556</t>
  </si>
  <si>
    <t>Tina Hoffman</t>
  </si>
  <si>
    <t>7582.400000000001</t>
  </si>
  <si>
    <t>Jennifer Cameron</t>
  </si>
  <si>
    <t>884 Arnold Isle Apt. 494 East Johnnymouth, NY 28093</t>
  </si>
  <si>
    <t>+1-427-262-8471x9077</t>
  </si>
  <si>
    <t>William Luna</t>
  </si>
  <si>
    <t>62301 Crawford Groves Suite 705 Andrewshire, ID 25697</t>
  </si>
  <si>
    <t>Russell Greene</t>
  </si>
  <si>
    <t>Robert Mercado</t>
  </si>
  <si>
    <t>62120 Tyler Ranch East Bonnieberg, UT 15693</t>
  </si>
  <si>
    <t>001-674-619-8133</t>
  </si>
  <si>
    <t>Wendy Thompson</t>
  </si>
  <si>
    <t>Nicole Bell</t>
  </si>
  <si>
    <t>27232 Weaver Parkways Apt. 334 Lake Patricia, MO 02569</t>
  </si>
  <si>
    <t>202-833-5546x53376</t>
  </si>
  <si>
    <t>2427.2000000000003</t>
  </si>
  <si>
    <t>Ronald Hoffman</t>
  </si>
  <si>
    <t>30419 Petersen Mountain Ingrambury, ID 40549</t>
  </si>
  <si>
    <t>(726)775-6562</t>
  </si>
  <si>
    <t>Albert Sharp</t>
  </si>
  <si>
    <t>Megan Evans</t>
  </si>
  <si>
    <t>21146 Andrews Unions Lake David, WV 49667</t>
  </si>
  <si>
    <t>216-496-0796x5165</t>
  </si>
  <si>
    <t>Shannon Clarke</t>
  </si>
  <si>
    <t>Mackenzie Gray</t>
  </si>
  <si>
    <t>21841 Marshall Point Joelfurt, DC 20791</t>
  </si>
  <si>
    <t>744-125-1644x499</t>
  </si>
  <si>
    <t>Melissa Ellis</t>
  </si>
  <si>
    <t>520 Ebony Lakes Suite 070 South Michael, CO 03390</t>
  </si>
  <si>
    <t>(087)857-4137x458</t>
  </si>
  <si>
    <t>Rhonda Murphy</t>
  </si>
  <si>
    <t>46930 Angela Path Port Michaelberg, FL 25943</t>
  </si>
  <si>
    <t>386-761-6793</t>
  </si>
  <si>
    <t>Sarah Crane</t>
  </si>
  <si>
    <t>Benjamin Lin</t>
  </si>
  <si>
    <t>9503 Brittany Keys Suite 891 Lake Whitney, AZ 60121</t>
  </si>
  <si>
    <t>988.512.1146x581</t>
  </si>
  <si>
    <t>Shannon Richardson</t>
  </si>
  <si>
    <t>Steven Lewis</t>
  </si>
  <si>
    <t>Unit 2375 Box 1473 DPO AA 02170</t>
  </si>
  <si>
    <t>+1-799-825-4909x87186</t>
  </si>
  <si>
    <t>Peggy Pittman</t>
  </si>
  <si>
    <t>Susan Torres</t>
  </si>
  <si>
    <t>202 Brandy Keys Suite 799 Port Jessicaview, MS 89226</t>
  </si>
  <si>
    <t>+1-918-099-4864x4780</t>
  </si>
  <si>
    <t>Jordan Hall</t>
  </si>
  <si>
    <t>Nicholas James</t>
  </si>
  <si>
    <t>2119 Albert Unions Apt. 417 West Samantha, MD 22260</t>
  </si>
  <si>
    <t>927.917.4531x919</t>
  </si>
  <si>
    <t>Bradley Robinson</t>
  </si>
  <si>
    <t>840.8000000000001</t>
  </si>
  <si>
    <t>Jonathan Mccoy</t>
  </si>
  <si>
    <t>373 Brewer Station Suite 982 Jessicaview, LA 10471</t>
  </si>
  <si>
    <t>136.450.2042</t>
  </si>
  <si>
    <t>Dr. Lori Patel</t>
  </si>
  <si>
    <t>Tina Jensen</t>
  </si>
  <si>
    <t>882 Joseph Isle Markland, IA 43885</t>
  </si>
  <si>
    <t>313.726.5108</t>
  </si>
  <si>
    <t>Albert Collins</t>
  </si>
  <si>
    <t>515 Vanessa Parkways Suite 836 Heidiborough, SD 34915</t>
  </si>
  <si>
    <t>001-261-556-8686x350</t>
  </si>
  <si>
    <t>Kathleen Frost</t>
  </si>
  <si>
    <t>7796 Travis Views Suite 547 East David, OK 66736</t>
  </si>
  <si>
    <t>Jennifer Shah</t>
  </si>
  <si>
    <t>Julie Pace</t>
  </si>
  <si>
    <t>184 Dean Key Apt. 342 Sarahbury, RI 18653</t>
  </si>
  <si>
    <t>+1-954-935-9849x49883</t>
  </si>
  <si>
    <t>Rachel Wheeler MD</t>
  </si>
  <si>
    <t>Unit 1614 Box 4096 DPO AA 16702</t>
  </si>
  <si>
    <t>(023)750-8353x3862</t>
  </si>
  <si>
    <t>Aaron Mack</t>
  </si>
  <si>
    <t>Nicole Salinas</t>
  </si>
  <si>
    <t>PSC 0435, Box 9668 APO AP 17229</t>
  </si>
  <si>
    <t>+1-429-357-3745x558</t>
  </si>
  <si>
    <t>Lauren Meyers</t>
  </si>
  <si>
    <t>Gene Brown</t>
  </si>
  <si>
    <t>48852 Fields Lodge Jenniferton, NV 23550</t>
  </si>
  <si>
    <t>285-592-0164</t>
  </si>
  <si>
    <t>Lisa Donovan</t>
  </si>
  <si>
    <t>Greg Roy</t>
  </si>
  <si>
    <t>96966 Atkinson Ramp New Lauraborough, NH 09091</t>
  </si>
  <si>
    <t>(975)085-0989x679</t>
  </si>
  <si>
    <t>Danielle Taylor</t>
  </si>
  <si>
    <t>Justin Fuller</t>
  </si>
  <si>
    <t>38178 Moore Circle Veronicaton, LA 34366</t>
  </si>
  <si>
    <t>320-281-8412</t>
  </si>
  <si>
    <t>Johnny Chaney</t>
  </si>
  <si>
    <t>William Carter</t>
  </si>
  <si>
    <t>744 Bates Centers Stewartstad, FL 80707</t>
  </si>
  <si>
    <t>757-015-4667x716</t>
  </si>
  <si>
    <t>Kristen Medina</t>
  </si>
  <si>
    <t>Unit 6862 Box 3852 DPO AA 41249</t>
  </si>
  <si>
    <t>722.115.0600x409</t>
  </si>
  <si>
    <t>Alex Sullivan</t>
  </si>
  <si>
    <t>Jose Vance</t>
  </si>
  <si>
    <t>5973 Martinez Crossing Davidshire, SC 35349</t>
  </si>
  <si>
    <t>001-734-148-2605x922</t>
  </si>
  <si>
    <t>Sharon Ryan</t>
  </si>
  <si>
    <t>36783 Simpson Plaza North Johntown, AR 40335</t>
  </si>
  <si>
    <t>100-532-8339</t>
  </si>
  <si>
    <t>Craig Garcia</t>
  </si>
  <si>
    <t>Mr. Steven Rivera</t>
  </si>
  <si>
    <t>9766 Theresa Grove Suite 765 Lake Tylerside, AK 68630</t>
  </si>
  <si>
    <t>(404)658-1931x82190</t>
  </si>
  <si>
    <t>Timothy Barton</t>
  </si>
  <si>
    <t>2674 Browning Plains Apt. 345 Wilsonside, TX 32498</t>
  </si>
  <si>
    <t>001-510-674-7143</t>
  </si>
  <si>
    <t>Victoria Lewis</t>
  </si>
  <si>
    <t>8058.400000000001</t>
  </si>
  <si>
    <t>Gregory Ferguson</t>
  </si>
  <si>
    <t>574 Johns Mews Apt. 769 West Barbara, KS 33412</t>
  </si>
  <si>
    <t>820-246-3868</t>
  </si>
  <si>
    <t>Taylor Carr</t>
  </si>
  <si>
    <t>Samuel Collins</t>
  </si>
  <si>
    <t>3265 Nelson Fall Vanessaville, OK 95857</t>
  </si>
  <si>
    <t>220.167.3056</t>
  </si>
  <si>
    <t>John Ross</t>
  </si>
  <si>
    <t>Thomas Brown</t>
  </si>
  <si>
    <t>Unit 0267 Box 2597 DPO AE 85680</t>
  </si>
  <si>
    <t>+1-145-482-7770x10623</t>
  </si>
  <si>
    <t>Miss Cynthia Lynn</t>
  </si>
  <si>
    <t>03205 Martinez Manors East Josephview, MN 20848</t>
  </si>
  <si>
    <t>(132)826-8298x777</t>
  </si>
  <si>
    <t>Joseph Cunningham</t>
  </si>
  <si>
    <t>Toni Fletcher</t>
  </si>
  <si>
    <t>562 Donald Shoal Apt. 055 Port Jonathan, VA 04726</t>
  </si>
  <si>
    <t>(568)453-4800x39477</t>
  </si>
  <si>
    <t>04861 Jamie Ports Apt. 711 South Alyssa, MO 81170</t>
  </si>
  <si>
    <t>(045)103-1278x579</t>
  </si>
  <si>
    <t>Dr. Katherine Beasley</t>
  </si>
  <si>
    <t>Johnathan Byrd</t>
  </si>
  <si>
    <t>Unit 4687 Box 9065 DPO AP 04668</t>
  </si>
  <si>
    <t>672.632.3559x0210</t>
  </si>
  <si>
    <t>Misty Vazquez</t>
  </si>
  <si>
    <t>Nancy Aguirre</t>
  </si>
  <si>
    <t>27362 Christopher Knoll South Maryview, VA 06500</t>
  </si>
  <si>
    <t>+1-315-396-9245x516</t>
  </si>
  <si>
    <t>Laura Kennedy</t>
  </si>
  <si>
    <t>Sarah Ferguson</t>
  </si>
  <si>
    <t>16141 Theodore River Apt. 284 West Marcstad, HI 63992</t>
  </si>
  <si>
    <t>001-824-696-3719</t>
  </si>
  <si>
    <t>Allison Barnes</t>
  </si>
  <si>
    <t>USNV Lee FPO AP 56456</t>
  </si>
  <si>
    <t>Donna Jimenez</t>
  </si>
  <si>
    <t>Duane Spencer</t>
  </si>
  <si>
    <t>73851 Thomas Harbors Lake John, AZ 89072</t>
  </si>
  <si>
    <t>(407)318-9211x777</t>
  </si>
  <si>
    <t>Joanne Carr</t>
  </si>
  <si>
    <t>Anna Mathis</t>
  </si>
  <si>
    <t>43297 Mark Fort Apt. 171 Zacharyfurt, MN 46051</t>
  </si>
  <si>
    <t>209-981-4968x99321</t>
  </si>
  <si>
    <t>John Blake</t>
  </si>
  <si>
    <t>Caitlin Green</t>
  </si>
  <si>
    <t>4839 William Shore Apt. 148 East Billfurt, TX 25205</t>
  </si>
  <si>
    <t>001-744-261-1462x42406</t>
  </si>
  <si>
    <t>Paul Vargas</t>
  </si>
  <si>
    <t>4238 Johnson Plaza Franciscoborough, MN 28835</t>
  </si>
  <si>
    <t>+1-080-799-9774x51376</t>
  </si>
  <si>
    <t>Rose Phillips</t>
  </si>
  <si>
    <t>4418.400000000001</t>
  </si>
  <si>
    <t>Nancy Phillips</t>
  </si>
  <si>
    <t>8537 Ramos Cliff Suite 852 Smithborough, NV 96256</t>
  </si>
  <si>
    <t>+1-009-849-8259x804</t>
  </si>
  <si>
    <t>Joseph Buck</t>
  </si>
  <si>
    <t>Eddie Barron</t>
  </si>
  <si>
    <t>893 Garza Valley Shannonbury, RI 52529</t>
  </si>
  <si>
    <t>399.874.0673</t>
  </si>
  <si>
    <t>Walter Mcintyre</t>
  </si>
  <si>
    <t>Unit 7518 Box 6328 DPO AA 46620</t>
  </si>
  <si>
    <t>(186)502-1521x7470</t>
  </si>
  <si>
    <t>Deborah Jimenez</t>
  </si>
  <si>
    <t>William Carroll</t>
  </si>
  <si>
    <t>PSC 5483, Box 8752 APO AP 38114</t>
  </si>
  <si>
    <t>(110)860-3404x1642</t>
  </si>
  <si>
    <t>Laura Bell</t>
  </si>
  <si>
    <t>Tracy Mack</t>
  </si>
  <si>
    <t>886 Amanda Mountains Lake Phillipburgh, TX 67996</t>
  </si>
  <si>
    <t>936.369.6472x2466</t>
  </si>
  <si>
    <t>Jacob Simmons</t>
  </si>
  <si>
    <t>Edward Baker</t>
  </si>
  <si>
    <t>35377 Wright Road New Christybury, ND 56977</t>
  </si>
  <si>
    <t>(820)811-8022</t>
  </si>
  <si>
    <t>Joseph Parker</t>
  </si>
  <si>
    <t>3387.2000000000003</t>
  </si>
  <si>
    <t>Greg Martin Jr.</t>
  </si>
  <si>
    <t>100 Harrison Streets Suite 881 West John, NJ 33795</t>
  </si>
  <si>
    <t>+1-853-612-7113x74063</t>
  </si>
  <si>
    <t>Sharon Mclean</t>
  </si>
  <si>
    <t>38338 Melton Lodge Lake Rebeccabury, WA 60394</t>
  </si>
  <si>
    <t>078-366-6868</t>
  </si>
  <si>
    <t>Brittany Mason</t>
  </si>
  <si>
    <t>2726 Charles Forks Apt. 092 East Dawn, WV 27598</t>
  </si>
  <si>
    <t>(411)532-9865</t>
  </si>
  <si>
    <t>5062.400000000001</t>
  </si>
  <si>
    <t>Lori Dougherty DVM</t>
  </si>
  <si>
    <t>40780 Wright Burgs East James, CA 74489</t>
  </si>
  <si>
    <t>+1-044-554-9081x5465</t>
  </si>
  <si>
    <t>Elizabeth Robertson</t>
  </si>
  <si>
    <t>7654.400000000001</t>
  </si>
  <si>
    <t>Adrian Mendez</t>
  </si>
  <si>
    <t>470 Alex Mountain Jameshaven, LA 80440</t>
  </si>
  <si>
    <t>(440)238-2076</t>
  </si>
  <si>
    <t>Anthony White</t>
  </si>
  <si>
    <t>Mary Davis</t>
  </si>
  <si>
    <t>6704 Bryant Cape Suite 973 Peterhaven, NH 07417</t>
  </si>
  <si>
    <t>091.430.2117x16470</t>
  </si>
  <si>
    <t>Stanley Serrano</t>
  </si>
  <si>
    <t>William Nichols</t>
  </si>
  <si>
    <t>5564 Morgan Stravenue Lake Amberview, KS 01679</t>
  </si>
  <si>
    <t>001-937-228-3227</t>
  </si>
  <si>
    <t>Logan Brooks</t>
  </si>
  <si>
    <t>7827 Barnes Grove Suite 043 Williamsfort, KS 40749</t>
  </si>
  <si>
    <t>895.088.1523x74390</t>
  </si>
  <si>
    <t>Catherine Robertson</t>
  </si>
  <si>
    <t>7034.400000000001</t>
  </si>
  <si>
    <t>950 Anthony Plains Apt. 855 Josephhaven, TN 05379</t>
  </si>
  <si>
    <t>+1-317-883-1176x1935</t>
  </si>
  <si>
    <t>Karen Sanders</t>
  </si>
  <si>
    <t>Amber Rice</t>
  </si>
  <si>
    <t>75271 Melissa Extensions Apt. 553 Port Kyle, ID 68768</t>
  </si>
  <si>
    <t>Emily Jensen</t>
  </si>
  <si>
    <t>Kelli Parrish</t>
  </si>
  <si>
    <t>2595 Shawn Station New Justin, HI 70624</t>
  </si>
  <si>
    <t>Victoria Johnson</t>
  </si>
  <si>
    <t>Kathy Jarvis</t>
  </si>
  <si>
    <t>6473 Hahn Park Suite 818 Lake Francisbury, NC 19050</t>
  </si>
  <si>
    <t>618-188-9273x03293</t>
  </si>
  <si>
    <t>Thomas Anthony</t>
  </si>
  <si>
    <t>Matthew Clark</t>
  </si>
  <si>
    <t>8583 Allison Land Apt. 184 East Ebony, AL 29405</t>
  </si>
  <si>
    <t>007.413.7955x2228</t>
  </si>
  <si>
    <t>Vanessa Lee</t>
  </si>
  <si>
    <t>754.8000000000001</t>
  </si>
  <si>
    <t>7478 Jennifer Run Suite 876 Stephanieville, DC 79059</t>
  </si>
  <si>
    <t>(115)807-2955x321</t>
  </si>
  <si>
    <t>Kyle Shaw</t>
  </si>
  <si>
    <t>Jerry Fleming</t>
  </si>
  <si>
    <t>5611 Stephens Flats Deantown, WA 77657</t>
  </si>
  <si>
    <t>001-863-725-5673x462</t>
  </si>
  <si>
    <t>Candice White</t>
  </si>
  <si>
    <t>Lisa Pham</t>
  </si>
  <si>
    <t>606 Davis Mount Apt. 259 East Jamieport, NM 90292</t>
  </si>
  <si>
    <t>954.400.5367</t>
  </si>
  <si>
    <t>James Roth</t>
  </si>
  <si>
    <t>Steven Fuller</t>
  </si>
  <si>
    <t>Unit 8433 Box 8270 DPO AA 80922</t>
  </si>
  <si>
    <t>001-050-556-5217x82059</t>
  </si>
  <si>
    <t>Jeffrey Sanchez</t>
  </si>
  <si>
    <t>Juan Barry</t>
  </si>
  <si>
    <t>8253 Danny Port Suite 285 East Nathanport, GA 40884</t>
  </si>
  <si>
    <t>001-478-468-9096x83975</t>
  </si>
  <si>
    <t>Chloe Hunt</t>
  </si>
  <si>
    <t>71695 Joy Station Brucebury, FL 24417</t>
  </si>
  <si>
    <t>354.340.8763x269</t>
  </si>
  <si>
    <t>Hannah Mitchell</t>
  </si>
  <si>
    <t>Chad Bright</t>
  </si>
  <si>
    <t>59353 Wheeler Harbors Williamsbury, FL 08113</t>
  </si>
  <si>
    <t>245-579-5626x594</t>
  </si>
  <si>
    <t>Mrs. Joanne Bailey DDS</t>
  </si>
  <si>
    <t>Dawn Anthony</t>
  </si>
  <si>
    <t>USNV Anderson FPO AE 88643</t>
  </si>
  <si>
    <t>620.509.4979x97459</t>
  </si>
  <si>
    <t>Jason Francis</t>
  </si>
  <si>
    <t>7610.400000000001</t>
  </si>
  <si>
    <t>Elizabeth Richardson</t>
  </si>
  <si>
    <t>534 Browning Plain Port Jenna, MO 98015</t>
  </si>
  <si>
    <t>126-162-1851</t>
  </si>
  <si>
    <t>Jack Smith</t>
  </si>
  <si>
    <t>Sean Pratt</t>
  </si>
  <si>
    <t>64673 Samuel Divide Apt. 601 Michellemouth, NY 34248</t>
  </si>
  <si>
    <t>442-852-7478</t>
  </si>
  <si>
    <t>Amy Frazier DDS</t>
  </si>
  <si>
    <t>Ashley Lee</t>
  </si>
  <si>
    <t>Unit 4567 Box 1868 DPO AA 58386</t>
  </si>
  <si>
    <t>523-668-0255</t>
  </si>
  <si>
    <t>Nancy Gordon</t>
  </si>
  <si>
    <t>Randall Webb</t>
  </si>
  <si>
    <t>192 Sarah Curve Port Katherine, MO 58786</t>
  </si>
  <si>
    <t>Jordan Olsen</t>
  </si>
  <si>
    <t>3933.6000000000004</t>
  </si>
  <si>
    <t>Alexander Williams</t>
  </si>
  <si>
    <t>703 Hall Squares Suite 485 Deniseland, MT 83482</t>
  </si>
  <si>
    <t>946.515.8574x08436</t>
  </si>
  <si>
    <t>Andrew Atkinson</t>
  </si>
  <si>
    <t>USNS Robinson FPO AE 94298</t>
  </si>
  <si>
    <t>Scott Rodriguez</t>
  </si>
  <si>
    <t>Susan Cervantes</t>
  </si>
  <si>
    <t>7039 Ramirez Oval South Diana, SD 84100</t>
  </si>
  <si>
    <t>(135)932-2199x7280</t>
  </si>
  <si>
    <t>Bethany Jordan</t>
  </si>
  <si>
    <t>Rickey Greene</t>
  </si>
  <si>
    <t>5677 Williams Shoals North Annafurt, CA 01153</t>
  </si>
  <si>
    <t>629.934.4120</t>
  </si>
  <si>
    <t>Tasha Goodwin</t>
  </si>
  <si>
    <t>Joe Sharp</t>
  </si>
  <si>
    <t>94803 Joshua Land Rebeccaside, HI 09084</t>
  </si>
  <si>
    <t>001-875-123-8459</t>
  </si>
  <si>
    <t>Kelly Atkinson</t>
  </si>
  <si>
    <t>1813.6000000000001</t>
  </si>
  <si>
    <t>William Bailey</t>
  </si>
  <si>
    <t>PSC 0033, Box 5411 APO AE 44871</t>
  </si>
  <si>
    <t>(362)027-5036x7599</t>
  </si>
  <si>
    <t>Michelle Solomon</t>
  </si>
  <si>
    <t>6938.400000000001</t>
  </si>
  <si>
    <t>Robert Fuller</t>
  </si>
  <si>
    <t>658 Lewis Well Apt. 672 Lake Danielfort, IA 25077</t>
  </si>
  <si>
    <t>(582)510-3782</t>
  </si>
  <si>
    <t>Jennifer Gibson</t>
  </si>
  <si>
    <t>James Zimmerman</t>
  </si>
  <si>
    <t>Unit 9604 Box 7904 DPO AA 10634</t>
  </si>
  <si>
    <t>(135)785-9110</t>
  </si>
  <si>
    <t>Thomas Luna</t>
  </si>
  <si>
    <t>Nicholas Washington</t>
  </si>
  <si>
    <t>Unit 2436 Box 2474 DPO AP 33286</t>
  </si>
  <si>
    <t>(841)115-5639x016</t>
  </si>
  <si>
    <t>Cheryl Medina</t>
  </si>
  <si>
    <t>68241 Barton Extension Susanstad, GA 80429</t>
  </si>
  <si>
    <t>0485950585</t>
  </si>
  <si>
    <t>Michael Conway</t>
  </si>
  <si>
    <t>Erin Walker</t>
  </si>
  <si>
    <t>0006 John Throughway Jenniferbury, DC 14117</t>
  </si>
  <si>
    <t>0793139382</t>
  </si>
  <si>
    <t>Ann Hernandez</t>
  </si>
  <si>
    <t>16732 James Forges Apt. 401 Petermouth, MD 18713</t>
  </si>
  <si>
    <t>(978)724-6721x651</t>
  </si>
  <si>
    <t>Holly Brown</t>
  </si>
  <si>
    <t>4063.2000000000003</t>
  </si>
  <si>
    <t>Austin Hensley</t>
  </si>
  <si>
    <t>48156 Danielle Land Hicksshire, MO 49634</t>
  </si>
  <si>
    <t>Billy Dunlap</t>
  </si>
  <si>
    <t>6381.200000000001</t>
  </si>
  <si>
    <t>Natalie Campbell</t>
  </si>
  <si>
    <t>01225 Espinoza Squares Apt. 211 Moorefort, VA 01880</t>
  </si>
  <si>
    <t>(494)460-4877</t>
  </si>
  <si>
    <t>Dustin Hester</t>
  </si>
  <si>
    <t>835 Pope Plains Joannemouth, LA 87311</t>
  </si>
  <si>
    <t>001-533-509-8320</t>
  </si>
  <si>
    <t>David Mullins</t>
  </si>
  <si>
    <t>264.40000000000003</t>
  </si>
  <si>
    <t>John Bates</t>
  </si>
  <si>
    <t>467 Angela Locks Mirandaburgh, UT 41288</t>
  </si>
  <si>
    <t>Michelle Cook</t>
  </si>
  <si>
    <t>5737.200000000001</t>
  </si>
  <si>
    <t>Susan Wright</t>
  </si>
  <si>
    <t>94486 Meagan Gateway Apt. 962 Edwardstown, ME 26672</t>
  </si>
  <si>
    <t>151-740-8336x45272</t>
  </si>
  <si>
    <t>Michael Clark</t>
  </si>
  <si>
    <t>Mark Russell</t>
  </si>
  <si>
    <t>975 Carter Station Scottchester, KS 36641</t>
  </si>
  <si>
    <t>515-473-4453</t>
  </si>
  <si>
    <t>Donald Wilson</t>
  </si>
  <si>
    <t>Dr. Kevin Jones</t>
  </si>
  <si>
    <t>387 Kelly Cliffs Mariahaven, SD 07883</t>
  </si>
  <si>
    <t>Lisa Caldwell</t>
  </si>
  <si>
    <t>Miguel Martinez</t>
  </si>
  <si>
    <t>2554 Morse Light North Kimberly, IL 93270</t>
  </si>
  <si>
    <t>644.459.1480x999</t>
  </si>
  <si>
    <t>Rachel Sandoval</t>
  </si>
  <si>
    <t>Laura Nelson</t>
  </si>
  <si>
    <t>9076 Tyler Circle Lake Erik, ME 31728</t>
  </si>
  <si>
    <t>001-347-273-7061x943</t>
  </si>
  <si>
    <t>Lawrence Smith</t>
  </si>
  <si>
    <t>Mr. Brandon Banks DDS</t>
  </si>
  <si>
    <t>017 Martinez Rue South Kevin, PA 42361</t>
  </si>
  <si>
    <t>033.881.4962</t>
  </si>
  <si>
    <t>Adam Simmons</t>
  </si>
  <si>
    <t>Kimberly Reynolds</t>
  </si>
  <si>
    <t>Unit 3755 Box 8035 DPO AP 30503</t>
  </si>
  <si>
    <t>987.939.1879x1730</t>
  </si>
  <si>
    <t>Scott Doyle</t>
  </si>
  <si>
    <t>Ariana Austin</t>
  </si>
  <si>
    <t>3881 Curtis Village Apt. 675 West Kelly, ME 52012</t>
  </si>
  <si>
    <t>+1-428-402-5476x024</t>
  </si>
  <si>
    <t>James Thornton</t>
  </si>
  <si>
    <t>Jason Kelly</t>
  </si>
  <si>
    <t>03344 Martinez Hills Thompsontown, CA 27122</t>
  </si>
  <si>
    <t>001-402-989-4874x6360</t>
  </si>
  <si>
    <t>Angela Joyce</t>
  </si>
  <si>
    <t>Sharon Wilson</t>
  </si>
  <si>
    <t>USNV Alvarez FPO AE 33511</t>
  </si>
  <si>
    <t>(094)386-4237</t>
  </si>
  <si>
    <t>Adrienne Lee</t>
  </si>
  <si>
    <t>Victoria Luna</t>
  </si>
  <si>
    <t>83218 Reynolds Glen East Randy, OH 08660</t>
  </si>
  <si>
    <t>116-731-9238</t>
  </si>
  <si>
    <t>Richard Williams</t>
  </si>
  <si>
    <t>56512 Eric Throughway Suite 560 New Stevenshire, CA 38692</t>
  </si>
  <si>
    <t>(061)110-1139x5746</t>
  </si>
  <si>
    <t>Brian Dodson</t>
  </si>
  <si>
    <t>Stephanie Morris</t>
  </si>
  <si>
    <t>5345 Ashley Rapids Lake Wendy, WV 24509</t>
  </si>
  <si>
    <t>001-932-703-5875</t>
  </si>
  <si>
    <t>Michelle Mccormick</t>
  </si>
  <si>
    <t>568 Williams Freeway Suite 486 East Christinaview, LA 76823</t>
  </si>
  <si>
    <t>624-671-7121x78168</t>
  </si>
  <si>
    <t>Joseph Martin</t>
  </si>
  <si>
    <t>Kimberly Sandoval</t>
  </si>
  <si>
    <t>986 Jason Station Suite 620 Duncanhaven, NJ 63386</t>
  </si>
  <si>
    <t>544.165.2959x1574</t>
  </si>
  <si>
    <t>Todd Reed</t>
  </si>
  <si>
    <t>612.8000000000001</t>
  </si>
  <si>
    <t>Breanna Soto</t>
  </si>
  <si>
    <t>53764 William Rapids Reidstad, TN 60872</t>
  </si>
  <si>
    <t>942.616.1848x029</t>
  </si>
  <si>
    <t>Donna Griffin</t>
  </si>
  <si>
    <t>2187.2000000000003</t>
  </si>
  <si>
    <t>Renee Espinoza</t>
  </si>
  <si>
    <t>0288 Wong Fork Jamiebury, WA 65275</t>
  </si>
  <si>
    <t>644.684.3211</t>
  </si>
  <si>
    <t>Jennifer Rodriguez</t>
  </si>
  <si>
    <t>42543 Gabrielle Loop Sweeneyton, HI 34964</t>
  </si>
  <si>
    <t>+1-464-131-2462x15376</t>
  </si>
  <si>
    <t>Bobby Wilkerson</t>
  </si>
  <si>
    <t>2941.2000000000003</t>
  </si>
  <si>
    <t>Michael Nelson</t>
  </si>
  <si>
    <t>82705 Scott Street Apt. 126 Sarahland, KY 51109</t>
  </si>
  <si>
    <t>Nicole Buck</t>
  </si>
  <si>
    <t>Denise Collins</t>
  </si>
  <si>
    <t>62425 Anderson Tunnel Sarahburgh, IL 19145</t>
  </si>
  <si>
    <t>378.797.1307x1966</t>
  </si>
  <si>
    <t>Austin White</t>
  </si>
  <si>
    <t>Natasha Farrell</t>
  </si>
  <si>
    <t>85462 Nguyen Trail Suite 424 Buckleyburgh, MI 67732</t>
  </si>
  <si>
    <t>722-169-7877</t>
  </si>
  <si>
    <t>Meghan Wilson MD</t>
  </si>
  <si>
    <t>Christine Dickson</t>
  </si>
  <si>
    <t>2863 Gavin Forge Suite 875 Adamview, IA 92840</t>
  </si>
  <si>
    <t>462.480.7128</t>
  </si>
  <si>
    <t>Caitlin Fields</t>
  </si>
  <si>
    <t>Jennifer Price</t>
  </si>
  <si>
    <t>776 Jennifer Curve Suite 473 New Michaeltown, MD 24598</t>
  </si>
  <si>
    <t>160.144.9514</t>
  </si>
  <si>
    <t>Michelle Brooks</t>
  </si>
  <si>
    <t>Carol Matthews</t>
  </si>
  <si>
    <t>2202 Andrade Flats Suite 440 Johnsonchester, WI 90423</t>
  </si>
  <si>
    <t>609-150-0916x93764</t>
  </si>
  <si>
    <t>Brooke Turner</t>
  </si>
  <si>
    <t>Chad Banks</t>
  </si>
  <si>
    <t>6527 Garcia Summit South Jameston, AZ 56166</t>
  </si>
  <si>
    <t>326-959-1459x44109</t>
  </si>
  <si>
    <t>Timothy Gibson</t>
  </si>
  <si>
    <t>Amy Porter</t>
  </si>
  <si>
    <t>26607 Kimberly Wall East Shelbymouth, ME 10857</t>
  </si>
  <si>
    <t>516-759-0197x4797</t>
  </si>
  <si>
    <t>Christopher Thomas</t>
  </si>
  <si>
    <t>740.4000000000001</t>
  </si>
  <si>
    <t>Desiree Lewis</t>
  </si>
  <si>
    <t>52524 Guerrero Locks Castrotown, NJ 44131</t>
  </si>
  <si>
    <t>551.246.9366x119</t>
  </si>
  <si>
    <t>Donna Wong</t>
  </si>
  <si>
    <t>Eric Serrano</t>
  </si>
  <si>
    <t>282 Henry Prairie Strongland, SC 75775</t>
  </si>
  <si>
    <t>085.060.7274x807</t>
  </si>
  <si>
    <t>Dylan Burns</t>
  </si>
  <si>
    <t>Francisco Caldwell</t>
  </si>
  <si>
    <t>91027 Jacqueline Way Apt. 874 New Robert, RI 62686</t>
  </si>
  <si>
    <t>(952)470-0675x20612</t>
  </si>
  <si>
    <t>Leslie Keith</t>
  </si>
  <si>
    <t>Randy Allen</t>
  </si>
  <si>
    <t>255 Jessica Well Suite 735 Lake Kimberlyberg, LA 69146</t>
  </si>
  <si>
    <t>+1-098-724-5268x8386</t>
  </si>
  <si>
    <t>Kristin Downs</t>
  </si>
  <si>
    <t>Paul Guzman</t>
  </si>
  <si>
    <t>PSC 5767, Box 6664 APO AA 22374</t>
  </si>
  <si>
    <t>(752)761-1913</t>
  </si>
  <si>
    <t>Dana Johnson</t>
  </si>
  <si>
    <t>Kimberly Horn</t>
  </si>
  <si>
    <t>11212 Turner Curve Suite 934 New Rachael, KY 67312</t>
  </si>
  <si>
    <t>001-385-055-6029x369</t>
  </si>
  <si>
    <t>Mary Anderson</t>
  </si>
  <si>
    <t>43896 Wilcox Bypass West Madison, CO 87570</t>
  </si>
  <si>
    <t>Anna Graham</t>
  </si>
  <si>
    <t>David Ware</t>
  </si>
  <si>
    <t>5924 Jose Mission Port Rachelville, TX 53412</t>
  </si>
  <si>
    <t>702-224-6932</t>
  </si>
  <si>
    <t>Stephanie Johnson</t>
  </si>
  <si>
    <t>2955.6000000000004</t>
  </si>
  <si>
    <t>Michael Huerta</t>
  </si>
  <si>
    <t>28582 Collins Pines West William, AR 30429</t>
  </si>
  <si>
    <t>(789)897-4960</t>
  </si>
  <si>
    <t>Tammy Simon</t>
  </si>
  <si>
    <t>6246.400000000001</t>
  </si>
  <si>
    <t>Cynthia Avery</t>
  </si>
  <si>
    <t>37287 Bailey Pike Murilloside, DE 38242</t>
  </si>
  <si>
    <t>001-870-309-1529</t>
  </si>
  <si>
    <t>Thomas York</t>
  </si>
  <si>
    <t>4978.400000000001</t>
  </si>
  <si>
    <t>Brianna Whitehead</t>
  </si>
  <si>
    <t>488 Harmon Center North Rebeccaton, IL 94981</t>
  </si>
  <si>
    <t>(946)335-5833</t>
  </si>
  <si>
    <t>Jessica Mckay</t>
  </si>
  <si>
    <t>4939.200000000001</t>
  </si>
  <si>
    <t>Jennifer Weber</t>
  </si>
  <si>
    <t>0639 Russell Springs Apt. 467 Mitchellton, OR 46449</t>
  </si>
  <si>
    <t>001-672-087-4126x0474</t>
  </si>
  <si>
    <t>Alison Summers</t>
  </si>
  <si>
    <t>Susan Holland</t>
  </si>
  <si>
    <t>06617 Smith Land New Brianville, AK 07664</t>
  </si>
  <si>
    <t>(955)309-6802</t>
  </si>
  <si>
    <t>Michelle Lara</t>
  </si>
  <si>
    <t>Valerie Adams</t>
  </si>
  <si>
    <t>26954 Murphy Overpass Suite 212 West Scott, LA 10807</t>
  </si>
  <si>
    <t>389-690-4208</t>
  </si>
  <si>
    <t>Yvonne Davis</t>
  </si>
  <si>
    <t>3175 John Road Thomasfurt, WI 29099</t>
  </si>
  <si>
    <t>201-290-3258x36766</t>
  </si>
  <si>
    <t>Cassandra Walsh</t>
  </si>
  <si>
    <t>2797.2000000000003</t>
  </si>
  <si>
    <t>Ashley Hall</t>
  </si>
  <si>
    <t>Unit 3556 Box 7253 DPO AE 99739</t>
  </si>
  <si>
    <t>(028)631-6423x99017</t>
  </si>
  <si>
    <t>Jeff Robinson</t>
  </si>
  <si>
    <t>Melinda Davidson</t>
  </si>
  <si>
    <t>23872 Hart Loop Suite 430 Marcton, AR 04564</t>
  </si>
  <si>
    <t>(242)743-5950x00230</t>
  </si>
  <si>
    <t>Stephanie Hogan</t>
  </si>
  <si>
    <t>55156 Baird Squares Port Scott, NC 33436</t>
  </si>
  <si>
    <t>001-568-875-8625x6501</t>
  </si>
  <si>
    <t>Mrs. Tiffany Vargas</t>
  </si>
  <si>
    <t>Brittany Adams</t>
  </si>
  <si>
    <t>767 Dickerson Curve Elizabethmouth, MI 30691</t>
  </si>
  <si>
    <t>(340)093-6138</t>
  </si>
  <si>
    <t>Christian Allen</t>
  </si>
  <si>
    <t>Sean Manning</t>
  </si>
  <si>
    <t>221 Deborah Drives Apt. 954 Lake Charles, WA 33176</t>
  </si>
  <si>
    <t>Zachary Sanchez</t>
  </si>
  <si>
    <t>Amy Bradley</t>
  </si>
  <si>
    <t>85796 Dalton Inlet New Kathrynmouth, ID 00557</t>
  </si>
  <si>
    <t>351.089.5892x4470</t>
  </si>
  <si>
    <t>John Cuevas</t>
  </si>
  <si>
    <t>513 Hernandez Islands Timothyborough, TN 53183</t>
  </si>
  <si>
    <t>513.411.9234</t>
  </si>
  <si>
    <t>Emily Everett MD</t>
  </si>
  <si>
    <t>3475.2000000000003</t>
  </si>
  <si>
    <t>077 Rachel Curve Suite 276 Tamarashire, MA 86558</t>
  </si>
  <si>
    <t>815.448.3480x93552</t>
  </si>
  <si>
    <t>Tyler Fischer</t>
  </si>
  <si>
    <t>Michael Brennan</t>
  </si>
  <si>
    <t>29292 Margaret Square Apt. 359 Powellhaven, AL 40522</t>
  </si>
  <si>
    <t>482-359-8637x81400</t>
  </si>
  <si>
    <t>Robert Miller</t>
  </si>
  <si>
    <t>Wendy Barnes</t>
  </si>
  <si>
    <t>7975 Bartlett Ranch Apt. 608 South Jessehaven, OR 08525</t>
  </si>
  <si>
    <t>628.453.4095x65519</t>
  </si>
  <si>
    <t>Joanna Wilson</t>
  </si>
  <si>
    <t>2029 Anthony Circle Apt. 896 East Samantha, VT 49263</t>
  </si>
  <si>
    <t>(568)922-4351x64438</t>
  </si>
  <si>
    <t>Terri Ballard</t>
  </si>
  <si>
    <t>183 Joseph Points West Nancy, NE 52959</t>
  </si>
  <si>
    <t>296-811-5777x2778</t>
  </si>
  <si>
    <t>Carol Reeves</t>
  </si>
  <si>
    <t>24861 Maurice Wall Suite 779 Amberland, TN 07812</t>
  </si>
  <si>
    <t>633-836-3994x5810</t>
  </si>
  <si>
    <t>421.20000000000005</t>
  </si>
  <si>
    <t>Haley Lee</t>
  </si>
  <si>
    <t>259 Jane Station Apt. 169 Zacharychester, DE 73681</t>
  </si>
  <si>
    <t>963-894-1648x8849</t>
  </si>
  <si>
    <t>Linda Lindsey</t>
  </si>
  <si>
    <t>Erik Ramirez</t>
  </si>
  <si>
    <t>0650 Sandra Cove East Mary, NC 55131</t>
  </si>
  <si>
    <t>340-194-5849x432</t>
  </si>
  <si>
    <t>Donna Swanson</t>
  </si>
  <si>
    <t>Amber Huff</t>
  </si>
  <si>
    <t>0567 Janet Branch New Karen, AZ 40542</t>
  </si>
  <si>
    <t>836-848-6912</t>
  </si>
  <si>
    <t>James Petersen</t>
  </si>
  <si>
    <t>95300 Paige Mission Warrenton, AL 08773</t>
  </si>
  <si>
    <t>347.971.2938x69582</t>
  </si>
  <si>
    <t>Lori Wallace MD</t>
  </si>
  <si>
    <t>281 Huber Plain Davidstad, MA 79177</t>
  </si>
  <si>
    <t>(505)974-0111</t>
  </si>
  <si>
    <t>Jennifer Howard</t>
  </si>
  <si>
    <t>Jennifer Sanders MD</t>
  </si>
  <si>
    <t>500 Parker Points New Randyburgh, IA 21847</t>
  </si>
  <si>
    <t>+1-963-483-3078x41247</t>
  </si>
  <si>
    <t>1093.6000000000001</t>
  </si>
  <si>
    <t>Jonathan Mcdonald</t>
  </si>
  <si>
    <t>985 Theresa Motorway Suite 309 Keithfurt, GA 60062</t>
  </si>
  <si>
    <t>777-351-7433</t>
  </si>
  <si>
    <t>Ralph Guerrero</t>
  </si>
  <si>
    <t>Rebecca White</t>
  </si>
  <si>
    <t>473 Fischer Pines North Mindy, ID 58213</t>
  </si>
  <si>
    <t>Sandra Tanner</t>
  </si>
  <si>
    <t>4190.400000000001</t>
  </si>
  <si>
    <t>Ashley Mcdonald</t>
  </si>
  <si>
    <t>8562 Elizabeth Stravenue Apt. 155 New Shanehaven, CA 29152</t>
  </si>
  <si>
    <t>145.176.4782</t>
  </si>
  <si>
    <t>Willie Schaefer</t>
  </si>
  <si>
    <t>Christopher Flynn</t>
  </si>
  <si>
    <t>198 Bryan Mills Apt. 192 Port Sherri, WI 38543</t>
  </si>
  <si>
    <t>197.620.7304x499</t>
  </si>
  <si>
    <t>Natalie Dominguez</t>
  </si>
  <si>
    <t>1878.8000000000002</t>
  </si>
  <si>
    <t>Donna Johnson PhD</t>
  </si>
  <si>
    <t>24453 Kristen Springs Apt. 317 West Richardmouth, MA 25145</t>
  </si>
  <si>
    <t>713-366-6390x591</t>
  </si>
  <si>
    <t>Thomas Rosales</t>
  </si>
  <si>
    <t>Ethan Schneider</t>
  </si>
  <si>
    <t>6195 Rivas Landing Andersonside, WY 53293</t>
  </si>
  <si>
    <t>+1-454-773-4301x27345</t>
  </si>
  <si>
    <t>Rodney Taylor</t>
  </si>
  <si>
    <t>Jennifer Sellers</t>
  </si>
  <si>
    <t>178 Crystal Walks West Loretta, KS 86887</t>
  </si>
  <si>
    <t>+1-335-812-5270x7996</t>
  </si>
  <si>
    <t>Jasmine Obrien</t>
  </si>
  <si>
    <t>Cody Swanson</t>
  </si>
  <si>
    <t>8329 Moore Walks Granttown, GA 24694</t>
  </si>
  <si>
    <t>001-122-089-5319x48103</t>
  </si>
  <si>
    <t>Timothy Cummings</t>
  </si>
  <si>
    <t>25294 Shane Street New Charlesfurt, VT 07131</t>
  </si>
  <si>
    <t>001-658-444-9542</t>
  </si>
  <si>
    <t>Melanie Anderson</t>
  </si>
  <si>
    <t>76299 William Islands Fernandezfurt, MS 75522</t>
  </si>
  <si>
    <t>708.934.0447x18510</t>
  </si>
  <si>
    <t>Barbara Martinez MD</t>
  </si>
  <si>
    <t>Thomas Allen</t>
  </si>
  <si>
    <t>9832 Eric Crossing South Angela, IL 90661</t>
  </si>
  <si>
    <t>001-990-791-0231x62303</t>
  </si>
  <si>
    <t>Rachel Jones MD</t>
  </si>
  <si>
    <t>Stephanie Robertson</t>
  </si>
  <si>
    <t>4813 Amanda Isle Elizabethstad, MS 70295</t>
  </si>
  <si>
    <t>042.711.5061</t>
  </si>
  <si>
    <t>Ryan Cameron</t>
  </si>
  <si>
    <t>Randy Olsen</t>
  </si>
  <si>
    <t>48600 Green Road North Mackenzieville, TX 92352</t>
  </si>
  <si>
    <t>714-871-6911x74249</t>
  </si>
  <si>
    <t>Joel Ross</t>
  </si>
  <si>
    <t>Phillip Byrd</t>
  </si>
  <si>
    <t>1445 Renee Valley Apt. 438 Lewismouth, IN 61717</t>
  </si>
  <si>
    <t>(099)477-1261x720</t>
  </si>
  <si>
    <t>Beth Garcia</t>
  </si>
  <si>
    <t>John Murphy</t>
  </si>
  <si>
    <t>41704 Karen Passage West Jeffreymouth, SD 56071</t>
  </si>
  <si>
    <t>001-584-834-0545x8870</t>
  </si>
  <si>
    <t>Anthony Lindsey</t>
  </si>
  <si>
    <t>Justin Adams</t>
  </si>
  <si>
    <t>1833 Ibarra Inlet Lake Theodoreberg, SC 53559</t>
  </si>
  <si>
    <t>001-810-488-6830x439</t>
  </si>
  <si>
    <t>Ryan Stanton</t>
  </si>
  <si>
    <t>Luis Morales</t>
  </si>
  <si>
    <t>926 Brittany Village North Mariafort, MD 02970</t>
  </si>
  <si>
    <t>(670)713-5132x8131</t>
  </si>
  <si>
    <t>David Scott</t>
  </si>
  <si>
    <t>3561.6000000000004</t>
  </si>
  <si>
    <t>Tara Wilkerson</t>
  </si>
  <si>
    <t>7686 Baldwin Radial New Jennifer, AK 17066</t>
  </si>
  <si>
    <t>Mark Wilson</t>
  </si>
  <si>
    <t>85157 Carrie Ranch Suite 645 Normanfurt, MI 42415</t>
  </si>
  <si>
    <t>978.082.0018x27926</t>
  </si>
  <si>
    <t>Michael Fitzgerald</t>
  </si>
  <si>
    <t>Mary Lewis</t>
  </si>
  <si>
    <t>43842 Pamela Station North Kristy, VA 54457</t>
  </si>
  <si>
    <t>276.057.6450x030</t>
  </si>
  <si>
    <t>James Rice</t>
  </si>
  <si>
    <t>Jake White</t>
  </si>
  <si>
    <t>PSC 0608, Box 2686 APO AA 04599</t>
  </si>
  <si>
    <t>001-645-722-7689</t>
  </si>
  <si>
    <t>Jason Aguilar</t>
  </si>
  <si>
    <t>Isaac Weaver</t>
  </si>
  <si>
    <t>09912 Caldwell Stravenue Gillfurt, CT 74721</t>
  </si>
  <si>
    <t>+1-261-801-3144x52247</t>
  </si>
  <si>
    <t>Holly Nguyen</t>
  </si>
  <si>
    <t>985 Thompson Estates South Christine, PA 16040</t>
  </si>
  <si>
    <t>(436)915-1208x795</t>
  </si>
  <si>
    <t>Taylor Woods</t>
  </si>
  <si>
    <t>Christie Cooper</t>
  </si>
  <si>
    <t>74553 Francis Fields Apt. 980 East Julie, OR 48509</t>
  </si>
  <si>
    <t>(541)946-0313x09915</t>
  </si>
  <si>
    <t>Nicholas Baker</t>
  </si>
  <si>
    <t>Laura Paul</t>
  </si>
  <si>
    <t>6433 Caitlyn Squares Suite 560 Carrieport, MA 75916</t>
  </si>
  <si>
    <t>Robert Fritz</t>
  </si>
  <si>
    <t>Sara Guzman</t>
  </si>
  <si>
    <t>71639 Kayla Glens Ballardport, PA 29337</t>
  </si>
  <si>
    <t>+1-043-004-9946x96794</t>
  </si>
  <si>
    <t>Mary Bauer</t>
  </si>
  <si>
    <t>Nathaniel Morgan</t>
  </si>
  <si>
    <t>0398 Russell Mission Apt. 770 North Nicoleville, RI 33693</t>
  </si>
  <si>
    <t>+1-489-096-1049x579</t>
  </si>
  <si>
    <t>Matthew Dominguez</t>
  </si>
  <si>
    <t>5443.200000000001</t>
  </si>
  <si>
    <t>Cody York</t>
  </si>
  <si>
    <t>50118 Stephen Brooks Apt. 075 South Elizabeth, ID 78719</t>
  </si>
  <si>
    <t>001-026-979-8509x9290</t>
  </si>
  <si>
    <t>Kevin Saunders</t>
  </si>
  <si>
    <t>Travis Kaufman</t>
  </si>
  <si>
    <t>0597 Sonya Glen North Robertshire, IL 73894</t>
  </si>
  <si>
    <t>943-225-7794x43385</t>
  </si>
  <si>
    <t>Peter Mcdaniel</t>
  </si>
  <si>
    <t>0091 Russell Spur West Amber, AZ 31755</t>
  </si>
  <si>
    <t>982.188.9965x185</t>
  </si>
  <si>
    <t>Larry Stanley</t>
  </si>
  <si>
    <t>Kathryn Taylor</t>
  </si>
  <si>
    <t>272 Robert Light Apt. 505 Aprilport, IA 78661</t>
  </si>
  <si>
    <t>(025)382-1499x23626</t>
  </si>
  <si>
    <t>Raymond Schneider</t>
  </si>
  <si>
    <t>Mrs. Kristen Turner</t>
  </si>
  <si>
    <t>323 Gates Island Mccormickberg, AL 88900</t>
  </si>
  <si>
    <t>001-844-017-8705x91668</t>
  </si>
  <si>
    <t>Kayla Hahn</t>
  </si>
  <si>
    <t>Scott Jackson</t>
  </si>
  <si>
    <t>2159 Mcbride Tunnel Apt. 131 Thomasmouth, OK 67569</t>
  </si>
  <si>
    <t>208-723-9299</t>
  </si>
  <si>
    <t>7178.400000000001</t>
  </si>
  <si>
    <t>Jack Burnett</t>
  </si>
  <si>
    <t>9985 James Prairie Shafferville, NC 22119</t>
  </si>
  <si>
    <t>159-038-3901x4417</t>
  </si>
  <si>
    <t>Matthew Gonzalez</t>
  </si>
  <si>
    <t>7651.200000000001</t>
  </si>
  <si>
    <t>5433 White Mountains Suite 758 Stewartton, WA 42064</t>
  </si>
  <si>
    <t>Eduardo Gray</t>
  </si>
  <si>
    <t>Amy Dominguez</t>
  </si>
  <si>
    <t>USNS Phillips FPO AE 68154</t>
  </si>
  <si>
    <t>(516)532-3986x16946</t>
  </si>
  <si>
    <t>Peggy Steele</t>
  </si>
  <si>
    <t>1869.6000000000001</t>
  </si>
  <si>
    <t>Dwayne Kennedy</t>
  </si>
  <si>
    <t>75937 Turner Fort Apt. 736 Port Amberfort, KY 94417</t>
  </si>
  <si>
    <t>001-406-274-2671x89303</t>
  </si>
  <si>
    <t>Andrew Cross</t>
  </si>
  <si>
    <t>28302 Callahan Spurs Suite 957 Lake Janefort, UT 11533</t>
  </si>
  <si>
    <t>719-663-3477x31020</t>
  </si>
  <si>
    <t>William Velasquez</t>
  </si>
  <si>
    <t>USNV Allen FPO AP 93857</t>
  </si>
  <si>
    <t>(800)399-2157x51233</t>
  </si>
  <si>
    <t>Joyce Berry</t>
  </si>
  <si>
    <t>Toni Scott</t>
  </si>
  <si>
    <t>65117 Robert Villages Suite 965 Callahanhaven, MN 60450</t>
  </si>
  <si>
    <t>Jordan Snyder</t>
  </si>
  <si>
    <t>025 Owens Drive Randallville, VT 59094</t>
  </si>
  <si>
    <t>291-659-3475</t>
  </si>
  <si>
    <t>Adam Gibson</t>
  </si>
  <si>
    <t>Brandon Bell</t>
  </si>
  <si>
    <t>344 Acevedo Crossroad Gutierrezmouth, AK 67165</t>
  </si>
  <si>
    <t>(140)480-0390x03996</t>
  </si>
  <si>
    <t>Jodi Bennett</t>
  </si>
  <si>
    <t>77525 Noble Tunnel Joshuaberg, NC 31159</t>
  </si>
  <si>
    <t>601-003-5777x511</t>
  </si>
  <si>
    <t>Bethany Riley MD</t>
  </si>
  <si>
    <t>Noah Williams</t>
  </si>
  <si>
    <t>45944 Porter Orchard Schwartzborough, ME 68762</t>
  </si>
  <si>
    <t>(225)596-6112</t>
  </si>
  <si>
    <t>Nicole Sanchez</t>
  </si>
  <si>
    <t>Alexandra Brown</t>
  </si>
  <si>
    <t>78716 Stanley Spurs Suite 113 Davidburgh, DE 56679</t>
  </si>
  <si>
    <t>005-003-5746x8349</t>
  </si>
  <si>
    <t>Joel King DDS</t>
  </si>
  <si>
    <t>8813 Christopher Spring Michaelberg, TX 24652</t>
  </si>
  <si>
    <t>508-422-7433x26563</t>
  </si>
  <si>
    <t>Paul Carter</t>
  </si>
  <si>
    <t>7652.400000000001</t>
  </si>
  <si>
    <t>773 Kramer Crescent Suite 061 East Dakota, KY 44543</t>
  </si>
  <si>
    <t>(122)931-7879</t>
  </si>
  <si>
    <t>Elizabeth Matthews</t>
  </si>
  <si>
    <t>9105 Charles Parkways Suite 595 Stevenhaven, NM 84517</t>
  </si>
  <si>
    <t>Dustin Moore</t>
  </si>
  <si>
    <t>Luis Webb</t>
  </si>
  <si>
    <t>485 Kerry Union Vaughnchester, NH 53668</t>
  </si>
  <si>
    <t>405.745.7965x0947</t>
  </si>
  <si>
    <t>Kristen Powell</t>
  </si>
  <si>
    <t>4590.400000000001</t>
  </si>
  <si>
    <t>Katie Mccormick PhD</t>
  </si>
  <si>
    <t>Unit 0525 Box 2782 DPO AP 65785</t>
  </si>
  <si>
    <t>830-129-0807</t>
  </si>
  <si>
    <t>Hannah Miles</t>
  </si>
  <si>
    <t>Paul Le</t>
  </si>
  <si>
    <t>35987 Jeffrey Corners Jenniferbury, MO 01858</t>
  </si>
  <si>
    <t>435-026-5877</t>
  </si>
  <si>
    <t>Jared Strickland</t>
  </si>
  <si>
    <t>3921.6000000000004</t>
  </si>
  <si>
    <t>Michelle Williams</t>
  </si>
  <si>
    <t>386 Patrick Vista Suite 698 Port Brandihaven, MA 46201</t>
  </si>
  <si>
    <t>(034)798-7268x46492</t>
  </si>
  <si>
    <t>Erin Morgan</t>
  </si>
  <si>
    <t>4769 Hanson Extension Apt. 432 East Ryan, VT 42358</t>
  </si>
  <si>
    <t>098-495-3473x0856</t>
  </si>
  <si>
    <t>Melissa Bryant</t>
  </si>
  <si>
    <t>Misty Young</t>
  </si>
  <si>
    <t>93948 Michael Freeway Suite 247 Mcintoshburgh, MT 68139</t>
  </si>
  <si>
    <t>001-031-045-0315x422</t>
  </si>
  <si>
    <t>Carl Moore</t>
  </si>
  <si>
    <t>Mark Morris</t>
  </si>
  <si>
    <t>2228 Garza Mountain Manuelhaven, HI 87829</t>
  </si>
  <si>
    <t>001-042-574-4969</t>
  </si>
  <si>
    <t>Sonya Clark</t>
  </si>
  <si>
    <t>Micheal Carpenter</t>
  </si>
  <si>
    <t>84898 Carrillo Ways Suite 010 West Matthewmouth, AL 57526</t>
  </si>
  <si>
    <t>430.960.8426x555</t>
  </si>
  <si>
    <t>Denise Lara</t>
  </si>
  <si>
    <t>Anita Graves</t>
  </si>
  <si>
    <t>Unit 0848 Box 9639 DPO AE 26665</t>
  </si>
  <si>
    <t>Audrey Garcia</t>
  </si>
  <si>
    <t>Dr. Valerie Armstrong</t>
  </si>
  <si>
    <t>307 Hall Hill Schroederberg, KS 49827</t>
  </si>
  <si>
    <t>552-653-5947x731</t>
  </si>
  <si>
    <t>Holly Powers</t>
  </si>
  <si>
    <t>Kristine Smith</t>
  </si>
  <si>
    <t>31997 Little Rapids Morrisonstad, MA 33447</t>
  </si>
  <si>
    <t>Brianna James</t>
  </si>
  <si>
    <t>Bridget Thomas</t>
  </si>
  <si>
    <t>38691 Andersen Radial Apt. 621 Margaretfort, WV 74757</t>
  </si>
  <si>
    <t>+1-295-364-1958x37146</t>
  </si>
  <si>
    <t>Kevin Anthony</t>
  </si>
  <si>
    <t>Jimmy Jarvis</t>
  </si>
  <si>
    <t>1933 Sandra Burgs Apt. 521 North Alexandria, CA 77119</t>
  </si>
  <si>
    <t>+1-666-160-2294x7139</t>
  </si>
  <si>
    <t>Chloe Figueroa</t>
  </si>
  <si>
    <t>213 Jason Dale Apt. 810 Port Kenneth, ID 47930</t>
  </si>
  <si>
    <t>658-841-2427x12094</t>
  </si>
  <si>
    <t>Samantha Wyatt DDS</t>
  </si>
  <si>
    <t>Carla Owens</t>
  </si>
  <si>
    <t>89996 Mindy Views Apt. 053 New Gregoryburgh, MN 62698</t>
  </si>
  <si>
    <t>763-870-4091x5958</t>
  </si>
  <si>
    <t>Harry Obrien</t>
  </si>
  <si>
    <t>10836 Baker Plains New Danaburgh, ND 48980</t>
  </si>
  <si>
    <t>487.147.5453</t>
  </si>
  <si>
    <t>Sharon Watson</t>
  </si>
  <si>
    <t>Samantha Mercado</t>
  </si>
  <si>
    <t>08179 Mendoza Plains Fordstad, MI 44414</t>
  </si>
  <si>
    <t>Paula Mercado</t>
  </si>
  <si>
    <t>Mary Kelly</t>
  </si>
  <si>
    <t>485 Keith Viaduct Suite 559 Danielmouth, WY 19666</t>
  </si>
  <si>
    <t>+1-128-545-7518x5559</t>
  </si>
  <si>
    <t>Dawn Cooper</t>
  </si>
  <si>
    <t>Nicole Hood</t>
  </si>
  <si>
    <t>084 Leon Trafficway Suite 226 South Nancyfurt, MS 18204</t>
  </si>
  <si>
    <t>+1-096-086-2892x6743</t>
  </si>
  <si>
    <t>Elizabeth Love</t>
  </si>
  <si>
    <t>1884.8000000000002</t>
  </si>
  <si>
    <t>Lee Lopez</t>
  </si>
  <si>
    <t>7689 Miranda Haven Suite 035 Port Davidview, OH 69094</t>
  </si>
  <si>
    <t>221-449-1524x435</t>
  </si>
  <si>
    <t>Frances Thompson</t>
  </si>
  <si>
    <t>32668 Perry Lock Apt. 486 Davidborough, DE 52616</t>
  </si>
  <si>
    <t>076-102-4830x86642</t>
  </si>
  <si>
    <t>Adrienne Barton</t>
  </si>
  <si>
    <t>2244 Wolf Drive East Susan, WV 21554</t>
  </si>
  <si>
    <t>459.242.2911</t>
  </si>
  <si>
    <t>Jessica Butler</t>
  </si>
  <si>
    <t>Shannon Buchanan</t>
  </si>
  <si>
    <t>PSC 4765, Box 9723 APO AA 48313</t>
  </si>
  <si>
    <t>551-093-7553x6136</t>
  </si>
  <si>
    <t>Brandon Fox</t>
  </si>
  <si>
    <t>Wendy Mills</t>
  </si>
  <si>
    <t>4022 Guzman Row Suite 225 Jamieville, TN 32790</t>
  </si>
  <si>
    <t>121-812-1171x9404</t>
  </si>
  <si>
    <t>Candace Hanson</t>
  </si>
  <si>
    <t>Debbie Roberts</t>
  </si>
  <si>
    <t>2174 Maynard Square Lake Jessicafurt, NJ 51801</t>
  </si>
  <si>
    <t>+1-960-400-1646x58906</t>
  </si>
  <si>
    <t>John Morales</t>
  </si>
  <si>
    <t>Nathan Barrett</t>
  </si>
  <si>
    <t>0132 Ellison Club East Jennifermouth, AR 05311</t>
  </si>
  <si>
    <t>(857)266-7847</t>
  </si>
  <si>
    <t>Jeremiah Santiago</t>
  </si>
  <si>
    <t>Unit 0818 Box 4348 DPO AA 09927</t>
  </si>
  <si>
    <t>341.047.4309</t>
  </si>
  <si>
    <t>Sarah Paul</t>
  </si>
  <si>
    <t>Natalie Ruiz</t>
  </si>
  <si>
    <t>USNS Gray FPO AA 28299</t>
  </si>
  <si>
    <t>871-847-6108</t>
  </si>
  <si>
    <t>7130.400000000001</t>
  </si>
  <si>
    <t>Lisa Gilbert</t>
  </si>
  <si>
    <t>325 Michelle Islands Suite 148 South Taylorton, CO 62089</t>
  </si>
  <si>
    <t>(367)307-7054x17405</t>
  </si>
  <si>
    <t>Christopher Hart</t>
  </si>
  <si>
    <t>Ashley Martinez</t>
  </si>
  <si>
    <t>65538 Marsh Crescent Suite 311 Anthonyview, AZ 33285</t>
  </si>
  <si>
    <t>810-482-8402x2066</t>
  </si>
  <si>
    <t>Jennifer Malone</t>
  </si>
  <si>
    <t>Yolanda Garcia</t>
  </si>
  <si>
    <t>3074 Williams Drive Christinamouth, MA 20486</t>
  </si>
  <si>
    <t>+1-690-392-9983x4244</t>
  </si>
  <si>
    <t>Danielle Parks</t>
  </si>
  <si>
    <t>Brandon Richardson</t>
  </si>
  <si>
    <t>811 Gloria Dam Wattschester, NJ 32972</t>
  </si>
  <si>
    <t>965-443-1143x48353</t>
  </si>
  <si>
    <t>Teresa Flores</t>
  </si>
  <si>
    <t>Michael Becker</t>
  </si>
  <si>
    <t>7028 Mcclain Manor Apt. 650 West Amber, LA 33303</t>
  </si>
  <si>
    <t>001-306-435-6261</t>
  </si>
  <si>
    <t>David Dalton</t>
  </si>
  <si>
    <t>Jennifer Stevens</t>
  </si>
  <si>
    <t>USCGC Cooper FPO AE 94215</t>
  </si>
  <si>
    <t>001-581-486-6977x74328</t>
  </si>
  <si>
    <t>Darrell Davis</t>
  </si>
  <si>
    <t>Kelly Doyle</t>
  </si>
  <si>
    <t>315 Garcia Turnpike Apt. 570 North Tracy, MO 81710</t>
  </si>
  <si>
    <t>001-854-122-4054x63394</t>
  </si>
  <si>
    <t>Mary Delacruz PhD</t>
  </si>
  <si>
    <t>Robert Parks</t>
  </si>
  <si>
    <t>95355 Garrett Branch North Johnside, MO 87511</t>
  </si>
  <si>
    <t>Tina Allen</t>
  </si>
  <si>
    <t>Katrina Jackson</t>
  </si>
  <si>
    <t>01938 Ellis Centers Priscillaside, NM 26087</t>
  </si>
  <si>
    <t>+1-027-277-6192x264</t>
  </si>
  <si>
    <t>Stephen Ewing</t>
  </si>
  <si>
    <t>Bianca Owens</t>
  </si>
  <si>
    <t>3631 Ramirez Gateway Andersonborough, GA 23969</t>
  </si>
  <si>
    <t>616.543.2065x749</t>
  </si>
  <si>
    <t>Leslie Mcgee</t>
  </si>
  <si>
    <t>668.8000000000001</t>
  </si>
  <si>
    <t>USNS Alvarez FPO AP 14811</t>
  </si>
  <si>
    <t>(233)995-1251x04111</t>
  </si>
  <si>
    <t>Alec Williams</t>
  </si>
  <si>
    <t>Sierra Gibson</t>
  </si>
  <si>
    <t>26928 Martin Walk Suite 223 East Kimberlystad, DE 72280</t>
  </si>
  <si>
    <t>631-764-6296x06220</t>
  </si>
  <si>
    <t>Jeffery Ruiz</t>
  </si>
  <si>
    <t>Joshua Pham</t>
  </si>
  <si>
    <t>74442 Gabriella Divide Suite 090 Robertchester, ME 18186</t>
  </si>
  <si>
    <t>191-159-2341</t>
  </si>
  <si>
    <t>Andrea Kane</t>
  </si>
  <si>
    <t>955 Higgins Green Stevenview, CA 44092</t>
  </si>
  <si>
    <t>353.630.6554</t>
  </si>
  <si>
    <t>Andrew Rios</t>
  </si>
  <si>
    <t>Mark Higgins</t>
  </si>
  <si>
    <t>364 Cooper Alley Suite 568 West David, NM 42469</t>
  </si>
  <si>
    <t>408.201.4492x685</t>
  </si>
  <si>
    <t>Lisa Sanchez</t>
  </si>
  <si>
    <t>Jared Davis</t>
  </si>
  <si>
    <t>854 Shelton Shores Apt. 483 Rossbury, AZ 40013</t>
  </si>
  <si>
    <t>971.625.1628</t>
  </si>
  <si>
    <t>Clinton Jackson</t>
  </si>
  <si>
    <t>Angela Castillo</t>
  </si>
  <si>
    <t>416 Hammond Centers Port Lindaborough, NM 87770</t>
  </si>
  <si>
    <t>001-660-702-1493x99726</t>
  </si>
  <si>
    <t>Penny Henderson</t>
  </si>
  <si>
    <t>Patrick Padilla</t>
  </si>
  <si>
    <t>05023 Sanchez Plains Suite 675 East Melanieside, WA 26783</t>
  </si>
  <si>
    <t>238.964.2635x18422</t>
  </si>
  <si>
    <t>Kylie Holloway</t>
  </si>
  <si>
    <t>Adam Jones</t>
  </si>
  <si>
    <t>8125 Gutierrez Loaf New Yvonne, NV 82929</t>
  </si>
  <si>
    <t>091.108.7530x9005</t>
  </si>
  <si>
    <t>Roy Wolf</t>
  </si>
  <si>
    <t>42310 John Motorway Suite 249 Lake Micheal, CT 45943</t>
  </si>
  <si>
    <t>+1-060-300-6923x73163</t>
  </si>
  <si>
    <t>Daniel Velez</t>
  </si>
  <si>
    <t>9436.800000000001</t>
  </si>
  <si>
    <t>Bryan Simmons</t>
  </si>
  <si>
    <t>9160 Ward Hollow Apt. 269 Lake Sarah, SD 55879</t>
  </si>
  <si>
    <t>433.312.9304</t>
  </si>
  <si>
    <t>Zachary Gibson</t>
  </si>
  <si>
    <t>Allison Terry</t>
  </si>
  <si>
    <t>48991 David Shoal North Laurieport, IL 31979</t>
  </si>
  <si>
    <t>(717)252-8166x932</t>
  </si>
  <si>
    <t>Mary Sawyer</t>
  </si>
  <si>
    <t>Randall Rice</t>
  </si>
  <si>
    <t>9510 Williams Stream Suite 542 Davidborough, MO 32374</t>
  </si>
  <si>
    <t>260-575-4538</t>
  </si>
  <si>
    <t>Carla Day</t>
  </si>
  <si>
    <t>930 Kenneth Plain Port Christopher, NH 49698</t>
  </si>
  <si>
    <t>250.005.4547x43942</t>
  </si>
  <si>
    <t>Angela Adams</t>
  </si>
  <si>
    <t>3679.2000000000003</t>
  </si>
  <si>
    <t>Abigail Ellison</t>
  </si>
  <si>
    <t>9646 Phillips Meadow New Jessica, PA 75874</t>
  </si>
  <si>
    <t>052.605.7859x121</t>
  </si>
  <si>
    <t>Sherri Johnston</t>
  </si>
  <si>
    <t>Aimee Howard</t>
  </si>
  <si>
    <t>8880 Pamela Crest Apt. 184 East Cynthia, ME 05084</t>
  </si>
  <si>
    <t>(112)341-8210x41515</t>
  </si>
  <si>
    <t>Kristen Contreras</t>
  </si>
  <si>
    <t>Cassandra Cline</t>
  </si>
  <si>
    <t>54387 Young Plains Lake Lawrence, MS 25598</t>
  </si>
  <si>
    <t>(745)155-5248</t>
  </si>
  <si>
    <t>Stephanie Bauer</t>
  </si>
  <si>
    <t>Jacob Jensen</t>
  </si>
  <si>
    <t>678 Johnathan Ports Lake Keith, NV 67509</t>
  </si>
  <si>
    <t>Kim Davis</t>
  </si>
  <si>
    <t>Ellen Smith DDS</t>
  </si>
  <si>
    <t>001 Brandon Crest Suite 578 East Vernonshire, PA 09510</t>
  </si>
  <si>
    <t>001-260-429-5822x5317</t>
  </si>
  <si>
    <t>Joshua Krueger</t>
  </si>
  <si>
    <t>640.4000000000001</t>
  </si>
  <si>
    <t>Victor Heath</t>
  </si>
  <si>
    <t>9532 Garcia Forges Apt. 605 South Jimmyfurt, AR 62338</t>
  </si>
  <si>
    <t>+1-673-106-3980x305</t>
  </si>
  <si>
    <t>Teresa Blair</t>
  </si>
  <si>
    <t>Larry Sanders</t>
  </si>
  <si>
    <t>4455 Colleen Crossing Apt. 552 Tuckerchester, OR 74076</t>
  </si>
  <si>
    <t>001-974-846-7627x684</t>
  </si>
  <si>
    <t>Jeffrey Martinez</t>
  </si>
  <si>
    <t>Derek Dalton</t>
  </si>
  <si>
    <t>68480 Samantha Overpass Apt. 337 Cooperbury, AR 43683</t>
  </si>
  <si>
    <t>+1-621-871-5175x254</t>
  </si>
  <si>
    <t>Kevin Murray III</t>
  </si>
  <si>
    <t>3309.6000000000004</t>
  </si>
  <si>
    <t>0085 Reyes Lodge Suite 070 Aaronberg, NC 15163</t>
  </si>
  <si>
    <t>427-199-2585x41478</t>
  </si>
  <si>
    <t>5776.400000000001</t>
  </si>
  <si>
    <t>Christopher Sanchez</t>
  </si>
  <si>
    <t>56289 Richardson Parks Apt. 535 New Christopherburgh, OK 34219</t>
  </si>
  <si>
    <t>710.667.7556x16407</t>
  </si>
  <si>
    <t>Jason Turner</t>
  </si>
  <si>
    <t>Kerry Richards</t>
  </si>
  <si>
    <t>47595 Blackwell Light Rodrigueztown, NJ 82589</t>
  </si>
  <si>
    <t>881.529.8423</t>
  </si>
  <si>
    <t>Melissa Powers</t>
  </si>
  <si>
    <t>61674 Kenneth Extensions North Erin, WY 96209</t>
  </si>
  <si>
    <t>001-458-950-0587x159</t>
  </si>
  <si>
    <t>Catherine Townsend</t>
  </si>
  <si>
    <t>Mrs. Christy Greene</t>
  </si>
  <si>
    <t>Unit 8926 Box 5160 DPO AE 32980</t>
  </si>
  <si>
    <t>(973)280-1833x4991</t>
  </si>
  <si>
    <t>Randall Cooper</t>
  </si>
  <si>
    <t>Leonard Miller</t>
  </si>
  <si>
    <t>838 Curtis Canyon Apt. 040 New Samanthaborough, WA 67451</t>
  </si>
  <si>
    <t>(310)573-4270x54943</t>
  </si>
  <si>
    <t>Chad Palmer</t>
  </si>
  <si>
    <t>Derek Torres</t>
  </si>
  <si>
    <t>932 Walker Junction Suite 672 North Jacob, KY 01855</t>
  </si>
  <si>
    <t>+1-875-704-7378x59591</t>
  </si>
  <si>
    <t>Glenda Nelson</t>
  </si>
  <si>
    <t>8492.800000000001</t>
  </si>
  <si>
    <t>Derek Calhoun</t>
  </si>
  <si>
    <t>55525 Philip Trafficway Apt. 343 Lake Anthony, FL 31047</t>
  </si>
  <si>
    <t>441.392.1929</t>
  </si>
  <si>
    <t>Marc Rogers</t>
  </si>
  <si>
    <t>Ethan Mccoy</t>
  </si>
  <si>
    <t>318 James Valleys Apt. 949 Alvinburgh, MS 05742</t>
  </si>
  <si>
    <t>+1-372-777-3505x12308</t>
  </si>
  <si>
    <t>Robert Macdonald</t>
  </si>
  <si>
    <t>412 Alexander Highway Apt. 179 Toddside, OH 66047</t>
  </si>
  <si>
    <t>(391)364-3547x676</t>
  </si>
  <si>
    <t>Monica Adams</t>
  </si>
  <si>
    <t>Brian White</t>
  </si>
  <si>
    <t>853 Mason Drive Clarkmouth, SC 62488</t>
  </si>
  <si>
    <t>800.519.5083x64759</t>
  </si>
  <si>
    <t>Melissa Byrd</t>
  </si>
  <si>
    <t>Stephanie Snow</t>
  </si>
  <si>
    <t>8275 Garcia Fords Suite 149 Lopezton, AZ 70404</t>
  </si>
  <si>
    <t>638-175-6443x836</t>
  </si>
  <si>
    <t>Kimberly Cook</t>
  </si>
  <si>
    <t>8131.200000000001</t>
  </si>
  <si>
    <t>Virginia Dixon</t>
  </si>
  <si>
    <t>7652 Warren Parks Apt. 668 Smithtown, GA 01361</t>
  </si>
  <si>
    <t>001-727-253-5523x4014</t>
  </si>
  <si>
    <t>Michael Vaughn</t>
  </si>
  <si>
    <t>Elizabeth Harvey</t>
  </si>
  <si>
    <t>60783 Chang Plains Apt. 396 South Tiffany, TX 70963</t>
  </si>
  <si>
    <t>(748)072-9398x966</t>
  </si>
  <si>
    <t>Valerie Martinez</t>
  </si>
  <si>
    <t>Ricky Parker</t>
  </si>
  <si>
    <t>615 Wilson Trail Apt. 706 Elizabethchester, ID 84355</t>
  </si>
  <si>
    <t>222.655.7533</t>
  </si>
  <si>
    <t>Johnny Burnett</t>
  </si>
  <si>
    <t>George Wagner</t>
  </si>
  <si>
    <t>107 Williams Causeway Ronaldview, VT 78239</t>
  </si>
  <si>
    <t>+1-993-374-4291x436</t>
  </si>
  <si>
    <t>Katherine Burke</t>
  </si>
  <si>
    <t>75882 Flores Underpass West Caseychester, RI 11182</t>
  </si>
  <si>
    <t>994.354.2275</t>
  </si>
  <si>
    <t>Kathleen Smith</t>
  </si>
  <si>
    <t>Eric Sellers</t>
  </si>
  <si>
    <t>31563 Huber Rue Suite 151 Jamesbury, NY 20729</t>
  </si>
  <si>
    <t>396-546-3007x3118</t>
  </si>
  <si>
    <t>Edwin Salazar</t>
  </si>
  <si>
    <t>Sarah Clark</t>
  </si>
  <si>
    <t>787 Martinez Alley New William, NH 56087</t>
  </si>
  <si>
    <t>805.218.4976x6517</t>
  </si>
  <si>
    <t>Patrick Hunter</t>
  </si>
  <si>
    <t>Alison King</t>
  </si>
  <si>
    <t>1979 Jonathan Shore Suite 773 Montoyafurt, AR 97399</t>
  </si>
  <si>
    <t>585-342-9870</t>
  </si>
  <si>
    <t>Luis Tucker</t>
  </si>
  <si>
    <t>Leroy Oconnell</t>
  </si>
  <si>
    <t>766 Charles Lakes Suite 954 East Amy, NV 55860</t>
  </si>
  <si>
    <t>133-881-6372x451</t>
  </si>
  <si>
    <t>Melissa Nunez</t>
  </si>
  <si>
    <t>5412.400000000001</t>
  </si>
  <si>
    <t>Scott Wilson</t>
  </si>
  <si>
    <t>0764 Ramirez Road Apt. 805 South Karen, DE 64054</t>
  </si>
  <si>
    <t>001-961-107-5321x155</t>
  </si>
  <si>
    <t>Nancy Torres</t>
  </si>
  <si>
    <t>Stephanie Dunn</t>
  </si>
  <si>
    <t>897 Russell Lakes Apt. 263 Teresaborough, NJ 79798</t>
  </si>
  <si>
    <t>216.502.1952x8764</t>
  </si>
  <si>
    <t>Alexis Hess</t>
  </si>
  <si>
    <t>3579.2000000000003</t>
  </si>
  <si>
    <t>Justin Neal</t>
  </si>
  <si>
    <t>56489 Todd Circle Apt. 967 Morganberg, PA 01928</t>
  </si>
  <si>
    <t>949-815-2743</t>
  </si>
  <si>
    <t>Rachel Miller</t>
  </si>
  <si>
    <t>Stephen Bean</t>
  </si>
  <si>
    <t>2670 Michele Mountains East Krystal, NV 53191</t>
  </si>
  <si>
    <t>(779)144-1478</t>
  </si>
  <si>
    <t>Shannon Nicholson</t>
  </si>
  <si>
    <t>Tracie Blackburn</t>
  </si>
  <si>
    <t>97646 Adams Drive South Alexis, ID 41535</t>
  </si>
  <si>
    <t>Sean White</t>
  </si>
  <si>
    <t>Jodi Bowen</t>
  </si>
  <si>
    <t>2325 Sullivan Shores East Laurie, TX 56889</t>
  </si>
  <si>
    <t>330-896-6144x437</t>
  </si>
  <si>
    <t>Anne Travis</t>
  </si>
  <si>
    <t>Sheena Mcconnell</t>
  </si>
  <si>
    <t>581 Valerie Trail Suite 708 Julieside, IA 75344</t>
  </si>
  <si>
    <t>(796)218-5290x6273</t>
  </si>
  <si>
    <t>Bryan Pace</t>
  </si>
  <si>
    <t>Angela Blair</t>
  </si>
  <si>
    <t>1624 Briana Valley Bakerfurt, VT 83555</t>
  </si>
  <si>
    <t>685.192.0919</t>
  </si>
  <si>
    <t>Brittney Bates</t>
  </si>
  <si>
    <t>James Singh</t>
  </si>
  <si>
    <t>54817 Sheryl Lane Apt. 893 Dillonchester, MS 39479</t>
  </si>
  <si>
    <t>093.190.9918x43957</t>
  </si>
  <si>
    <t>Joan Freeman</t>
  </si>
  <si>
    <t>2001.6000000000001</t>
  </si>
  <si>
    <t>Christine Bullock</t>
  </si>
  <si>
    <t>91074 Espinoza Spurs Jimenezstad, TN 01112</t>
  </si>
  <si>
    <t>103.518.8042</t>
  </si>
  <si>
    <t>Brandon Mccullough</t>
  </si>
  <si>
    <t>Lauren Stewart</t>
  </si>
  <si>
    <t>2003 Williams Spurs Apt. 330 Lake Madison, WV 94748</t>
  </si>
  <si>
    <t>259.252.3600x115</t>
  </si>
  <si>
    <t>James Steele</t>
  </si>
  <si>
    <t>1930.8000000000002</t>
  </si>
  <si>
    <t>Robert Blair</t>
  </si>
  <si>
    <t>30433 Cindy Place Apt. 438 Ballberg, IN 31808</t>
  </si>
  <si>
    <t>584-166-7833x71026</t>
  </si>
  <si>
    <t>Kendra Edwards</t>
  </si>
  <si>
    <t>James Ortiz</t>
  </si>
  <si>
    <t>873 Maddox Rest Suite 630 Tiffanyside, IL 00802</t>
  </si>
  <si>
    <t>047.830.8954x735</t>
  </si>
  <si>
    <t>Lisa Horne</t>
  </si>
  <si>
    <t>830 Aaron Tunnel Coryview, CA 99056</t>
  </si>
  <si>
    <t>(165)088-9940</t>
  </si>
  <si>
    <t>Evelyn Cox</t>
  </si>
  <si>
    <t>2767.2000000000003</t>
  </si>
  <si>
    <t>Rebecca Higgins</t>
  </si>
  <si>
    <t>5070 Nelson Junctions Vazquezton, KS 12755</t>
  </si>
  <si>
    <t>135.250.5249x93322</t>
  </si>
  <si>
    <t>Deanna Chandler</t>
  </si>
  <si>
    <t>Stephanie Price</t>
  </si>
  <si>
    <t>33578 Olson Drive Chelseafort, WI 11270</t>
  </si>
  <si>
    <t>919.202.9499x417</t>
  </si>
  <si>
    <t>Stacy Bright</t>
  </si>
  <si>
    <t>Heather Morgan</t>
  </si>
  <si>
    <t>6783 Elizabeth Burgs Apt. 106 Lake Michael, AR 96361</t>
  </si>
  <si>
    <t>(911)579-9237x04362</t>
  </si>
  <si>
    <t>Autumn Jordan</t>
  </si>
  <si>
    <t>USNV Richardson FPO AP 84678</t>
  </si>
  <si>
    <t>+1-483-859-9627x274</t>
  </si>
  <si>
    <t>Gabrielle Morales</t>
  </si>
  <si>
    <t>Keith Trevino</t>
  </si>
  <si>
    <t>70600 Kathleen Shoal Apt. 611 Bruceberg, IN 29562</t>
  </si>
  <si>
    <t>190.687.0841</t>
  </si>
  <si>
    <t>Michael Foster</t>
  </si>
  <si>
    <t>Sarah Jones</t>
  </si>
  <si>
    <t>90735 Alexander Stream Suite 978 South Michaelmouth, RI 81995</t>
  </si>
  <si>
    <t>001-601-754-2379x762</t>
  </si>
  <si>
    <t>Michelle Lindsey</t>
  </si>
  <si>
    <t>2545.2000000000003</t>
  </si>
  <si>
    <t>Kenneth Turner</t>
  </si>
  <si>
    <t>63241 Wong Trail South Sheena, CA 98535</t>
  </si>
  <si>
    <t>001-357-419-3294</t>
  </si>
  <si>
    <t>Belinda Young</t>
  </si>
  <si>
    <t>Christine Nguyen</t>
  </si>
  <si>
    <t>35937 Bryan Estate Suite 785 New Charles, IL 46072</t>
  </si>
  <si>
    <t>Whitney Cruz</t>
  </si>
  <si>
    <t>2747.2000000000003</t>
  </si>
  <si>
    <t>Stephanie Allen</t>
  </si>
  <si>
    <t>2955 Meagan Circles Apt. 084 Paulton, WI 20370</t>
  </si>
  <si>
    <t>507-145-3479x7088</t>
  </si>
  <si>
    <t>Jamie Chandler</t>
  </si>
  <si>
    <t>Linda Taylor</t>
  </si>
  <si>
    <t>699 Galvan Way Suite 140 Lake Amanda, ND 80648</t>
  </si>
  <si>
    <t>001-959-679-0292x157</t>
  </si>
  <si>
    <t>1177.6000000000001</t>
  </si>
  <si>
    <t>Sara Villarreal</t>
  </si>
  <si>
    <t>547 Stephanie Green Brandiview, OR 36197</t>
  </si>
  <si>
    <t>Charles Shah</t>
  </si>
  <si>
    <t>Julie Cole</t>
  </si>
  <si>
    <t>60896 Gonzales Junction Port Justin, TN 50088</t>
  </si>
  <si>
    <t>+1-824-097-7484x3616</t>
  </si>
  <si>
    <t>Jeffery Anderson</t>
  </si>
  <si>
    <t>3055.2000000000003</t>
  </si>
  <si>
    <t>Natalie Douglas</t>
  </si>
  <si>
    <t>982 Huber Ranch Woodchester, AL 32264</t>
  </si>
  <si>
    <t>349-623-8329x7988</t>
  </si>
  <si>
    <t>Jerry Martinez</t>
  </si>
  <si>
    <t>3107.2000000000003</t>
  </si>
  <si>
    <t>0024 Lewis Points East Angelamouth, PA 87774</t>
  </si>
  <si>
    <t>001-897-299-8707</t>
  </si>
  <si>
    <t>Julie Parker</t>
  </si>
  <si>
    <t>Jane Foster</t>
  </si>
  <si>
    <t>452 Horton Extension Suite 086 Hicksland, UT 07627</t>
  </si>
  <si>
    <t>(846)406-7140x7402</t>
  </si>
  <si>
    <t>Nathan Zimmerman</t>
  </si>
  <si>
    <t>Lauren Anderson</t>
  </si>
  <si>
    <t>6270 Cody Landing Greenefurt, UT 15983</t>
  </si>
  <si>
    <t>345.518.6682x646</t>
  </si>
  <si>
    <t>Roger Vargas</t>
  </si>
  <si>
    <t>Tasha Daugherty</t>
  </si>
  <si>
    <t>170 Young Estate Vaughnside, DC 59717</t>
  </si>
  <si>
    <t>001-431-539-3545x2479</t>
  </si>
  <si>
    <t>James Fernandez</t>
  </si>
  <si>
    <t>Allison Kaufman</t>
  </si>
  <si>
    <t>63656 Phillips Camp Hansenburgh, IN 30826</t>
  </si>
  <si>
    <t>+1-466-373-3590x06825</t>
  </si>
  <si>
    <t>Robert Medina DDS</t>
  </si>
  <si>
    <t>Jason Hoffman</t>
  </si>
  <si>
    <t>0465 Stephanie Flats Meadowshaven, VA 52831</t>
  </si>
  <si>
    <t>731.430.9180x096</t>
  </si>
  <si>
    <t>USS Wood FPO AE 16097</t>
  </si>
  <si>
    <t>(051)431-3670x810</t>
  </si>
  <si>
    <t>Douglas Moore</t>
  </si>
  <si>
    <t>725 Adam Turnpike West Timothy, KS 74760</t>
  </si>
  <si>
    <t>+1-468-457-2261x8287</t>
  </si>
  <si>
    <t>Robert Matthews</t>
  </si>
  <si>
    <t>Timothy Townsend</t>
  </si>
  <si>
    <t>02199 Barr Terrace East Dianafurt, UT 29249</t>
  </si>
  <si>
    <t>+1-823-776-1004x78935</t>
  </si>
  <si>
    <t>Katherine Rubio</t>
  </si>
  <si>
    <t>Teresa Haney</t>
  </si>
  <si>
    <t>87085 Hensley Glen Suite 792 Lake Connie, NC 29923</t>
  </si>
  <si>
    <t>(547)405-9510</t>
  </si>
  <si>
    <t>11970 Ashley Spur Glasschester, NH 66480</t>
  </si>
  <si>
    <t>Samantha Gilbert</t>
  </si>
  <si>
    <t>Jennifer Eaton</t>
  </si>
  <si>
    <t>1778 Wilkins Harbor Suite 838 Port Elizabeth, WY 87763</t>
  </si>
  <si>
    <t>450.620.6586x824</t>
  </si>
  <si>
    <t>Charles Ford</t>
  </si>
  <si>
    <t>38601 Gaines Keys Apt. 934 East Misty, CT 77579</t>
  </si>
  <si>
    <t>001-574-314-3761x891</t>
  </si>
  <si>
    <t>Clayton Tucker</t>
  </si>
  <si>
    <t>02418 Brown Port West Alexis, NV 54464</t>
  </si>
  <si>
    <t>Brittany Avery</t>
  </si>
  <si>
    <t>Steven Glover</t>
  </si>
  <si>
    <t>1796 Edwards Bridge Alexandraburgh, MN 06476</t>
  </si>
  <si>
    <t>(081)580-9832x696</t>
  </si>
  <si>
    <t>Wayne Ramirez</t>
  </si>
  <si>
    <t>374.40000000000003</t>
  </si>
  <si>
    <t>20941 Anderson Walk Suite 751 South Gregory, TX 92848</t>
  </si>
  <si>
    <t>Eric Henderson</t>
  </si>
  <si>
    <t>6829.200000000001</t>
  </si>
  <si>
    <t>Jose Hernandez</t>
  </si>
  <si>
    <t>USS Johnson FPO AE 93188</t>
  </si>
  <si>
    <t>+1-943-382-3008x5008</t>
  </si>
  <si>
    <t>Tara Gomez</t>
  </si>
  <si>
    <t>Mark Blake</t>
  </si>
  <si>
    <t>3211 Aaron Gardens East Michaelburgh, MA 01900</t>
  </si>
  <si>
    <t>(619)512-3791</t>
  </si>
  <si>
    <t>Amy Nolan</t>
  </si>
  <si>
    <t>Ashley Butler</t>
  </si>
  <si>
    <t>0770 Ann Loaf Sarahburgh, AK 03602</t>
  </si>
  <si>
    <t>679-895-0300x8895</t>
  </si>
  <si>
    <t>Jerry Watson</t>
  </si>
  <si>
    <t>Jeremy King</t>
  </si>
  <si>
    <t>185 Jennifer Manors Suite 260 North Ronald, NE 81564</t>
  </si>
  <si>
    <t>198-651-9028x943</t>
  </si>
  <si>
    <t>Mr. Danny Lee MD</t>
  </si>
  <si>
    <t>401 Kim Trafficway Hayesburgh, AL 89035</t>
  </si>
  <si>
    <t>405-593-2303</t>
  </si>
  <si>
    <t>Charles Richmond Jr.</t>
  </si>
  <si>
    <t>71657 David Freeway Suite 783 East Glenn, MA 71227</t>
  </si>
  <si>
    <t>250-737-7925x122</t>
  </si>
  <si>
    <t>Anthony Butler</t>
  </si>
  <si>
    <t>Steven Wang</t>
  </si>
  <si>
    <t>7746 Daniel Squares Apt. 892 New Katherineburgh, WY 65887</t>
  </si>
  <si>
    <t>3117.6000000000004</t>
  </si>
  <si>
    <t>Zachary Dixon</t>
  </si>
  <si>
    <t>8301 Roth Forges Suite 746 North Brad, MT 94750</t>
  </si>
  <si>
    <t>192.906.0421</t>
  </si>
  <si>
    <t>Alyssa Kemp</t>
  </si>
  <si>
    <t>Sandra Morris</t>
  </si>
  <si>
    <t>5717 Tanya Course Apt. 275 South Xavier, VT 46010</t>
  </si>
  <si>
    <t>380.569.9572</t>
  </si>
  <si>
    <t>Mathew Foley</t>
  </si>
  <si>
    <t>Courtney Bartlett</t>
  </si>
  <si>
    <t>0595 Benson Points West Kyle, NM 15855</t>
  </si>
  <si>
    <t>003.015.0191x540</t>
  </si>
  <si>
    <t>John Warren</t>
  </si>
  <si>
    <t>Melissa Bishop</t>
  </si>
  <si>
    <t>7267 Allison Cove Suite 211 Port Miketown, MI 45835</t>
  </si>
  <si>
    <t>+1-863-580-7754x2472</t>
  </si>
  <si>
    <t>Alan Coleman</t>
  </si>
  <si>
    <t>46287 Christian Prairie Suite 943 North Amanda, ID 06641</t>
  </si>
  <si>
    <t>726-367-7934x8518</t>
  </si>
  <si>
    <t>David Wilkerson</t>
  </si>
  <si>
    <t>Joseph Mitchell</t>
  </si>
  <si>
    <t>613 Olson Walk North Robertborough, WV 76602</t>
  </si>
  <si>
    <t>(446)437-0260</t>
  </si>
  <si>
    <t>Heather Crawford</t>
  </si>
  <si>
    <t>Adrian Hooper</t>
  </si>
  <si>
    <t>75375 Jacqueline Greens Kristineborough, NM 28559</t>
  </si>
  <si>
    <t>(241)885-1686x566</t>
  </si>
  <si>
    <t>Ernest Smith</t>
  </si>
  <si>
    <t>Alexandria Rios</t>
  </si>
  <si>
    <t>4800 Diane Plaza Suite 897 Wongburgh, MS 28546</t>
  </si>
  <si>
    <t>(717)119-5546x30151</t>
  </si>
  <si>
    <t>Phillip Craig</t>
  </si>
  <si>
    <t>Mrs. Rachel Gibson</t>
  </si>
  <si>
    <t>6881 Katherine Mission Birdbury, DC 64078</t>
  </si>
  <si>
    <t>+1-638-727-6669x57114</t>
  </si>
  <si>
    <t>Jonathan Jackson</t>
  </si>
  <si>
    <t>Dalton Davis</t>
  </si>
  <si>
    <t>1333 Armstrong Green Suite 319 Jillstad, RI 80863</t>
  </si>
  <si>
    <t>211-975-8766</t>
  </si>
  <si>
    <t>Richard Morales</t>
  </si>
  <si>
    <t>George Werner</t>
  </si>
  <si>
    <t>619 Gray Rest East Victor, MN 88531</t>
  </si>
  <si>
    <t>+1-164-846-0498x977</t>
  </si>
  <si>
    <t>Michael Collins</t>
  </si>
  <si>
    <t>6038.400000000001</t>
  </si>
  <si>
    <t>Richard Mendez</t>
  </si>
  <si>
    <t>85697 Sara Expressway South Vanessa, NH 19460</t>
  </si>
  <si>
    <t>(622)720-4846x64327</t>
  </si>
  <si>
    <t>Kirk Hayes</t>
  </si>
  <si>
    <t>95356 Frank Track Suite 492 Port Cristian, IL 11563</t>
  </si>
  <si>
    <t>299.188.5108</t>
  </si>
  <si>
    <t>Crystal Friedman</t>
  </si>
  <si>
    <t>Jeffrey Rodriguez DDS</t>
  </si>
  <si>
    <t>0628 Cook Divide West Kyle, FL 55277</t>
  </si>
  <si>
    <t>(973)831-4836</t>
  </si>
  <si>
    <t>Randy Johnson</t>
  </si>
  <si>
    <t>Aaron Cruz</t>
  </si>
  <si>
    <t>USS Mason FPO AP 54975</t>
  </si>
  <si>
    <t>+1-728-339-5541x068</t>
  </si>
  <si>
    <t>Brandon Sharp</t>
  </si>
  <si>
    <t>Logan Hurst</t>
  </si>
  <si>
    <t>6256 Burke Meadow Deckerville, IA 54725</t>
  </si>
  <si>
    <t>001-045-334-7985x573</t>
  </si>
  <si>
    <t>Carmen Glenn</t>
  </si>
  <si>
    <t>Steve Gardner</t>
  </si>
  <si>
    <t>419 Smith Overpass Suite 039 Smithburgh, ID 13326</t>
  </si>
  <si>
    <t>(688)896-1306x9117</t>
  </si>
  <si>
    <t>Richard Mcintyre</t>
  </si>
  <si>
    <t>4181 Simon Spring Lindseyfurt, NJ 51178</t>
  </si>
  <si>
    <t>001-785-930-3045</t>
  </si>
  <si>
    <t>Jason Larson</t>
  </si>
  <si>
    <t>Adam Pope</t>
  </si>
  <si>
    <t>57202 Collins Brooks Suite 961 Port Christina, SC 36937</t>
  </si>
  <si>
    <t>146-007-8990</t>
  </si>
  <si>
    <t>Vernon Valencia</t>
  </si>
  <si>
    <t>April Rubio</t>
  </si>
  <si>
    <t>249 Hicks Fords North Maureen, MI 65185</t>
  </si>
  <si>
    <t>001-825-677-0003x5971</t>
  </si>
  <si>
    <t>Christopher Harrison</t>
  </si>
  <si>
    <t>Brittany Miller</t>
  </si>
  <si>
    <t>214 Delgado Road Apt. 258 Willieberg, TN 09496</t>
  </si>
  <si>
    <t>(893)319-1887x6518</t>
  </si>
  <si>
    <t>Jonathan Burgess</t>
  </si>
  <si>
    <t>8011 Gonzalez Parkway Apt. 699 Port Michael, ME 09241</t>
  </si>
  <si>
    <t>001-154-140-6894</t>
  </si>
  <si>
    <t>Maria Richards</t>
  </si>
  <si>
    <t>Jill Wilcox DDS</t>
  </si>
  <si>
    <t>4821 Harris Summit Apt. 020 Connieton, OH 64024</t>
  </si>
  <si>
    <t>001-207-540-8885</t>
  </si>
  <si>
    <t>Sean Nelson</t>
  </si>
  <si>
    <t>Devin Young</t>
  </si>
  <si>
    <t>297 Howe Coves West Emily, VA 50887</t>
  </si>
  <si>
    <t>(919)870-4600</t>
  </si>
  <si>
    <t>Edwin Cardenas</t>
  </si>
  <si>
    <t>Fernando Robinson</t>
  </si>
  <si>
    <t>6707 White Estates Suite 639 Campbellmouth, NH 56595</t>
  </si>
  <si>
    <t>171.459.3813x49713</t>
  </si>
  <si>
    <t>Brandy Howe</t>
  </si>
  <si>
    <t>4514.400000000001</t>
  </si>
  <si>
    <t>Russell Anderson</t>
  </si>
  <si>
    <t>68771 Ryan Ports Apt. 016 Williamport, AL 51521</t>
  </si>
  <si>
    <t>001-679-895-8342</t>
  </si>
  <si>
    <t>Peter Taylor</t>
  </si>
  <si>
    <t>Patricia Smith</t>
  </si>
  <si>
    <t>20855 Smith Squares Suite 843 Danielborough, FL 96580</t>
  </si>
  <si>
    <t>913.631.7501</t>
  </si>
  <si>
    <t>Glenn Doyle</t>
  </si>
  <si>
    <t>Jose Estrada</t>
  </si>
  <si>
    <t>81997 Miller Views Sethmouth, WA 70611</t>
  </si>
  <si>
    <t>001-712-753-0897x9280</t>
  </si>
  <si>
    <t>Janet Baker</t>
  </si>
  <si>
    <t>Carla Sawyer</t>
  </si>
  <si>
    <t>9936 Sandra Field Suite 224 Hannahborough, MA 77887</t>
  </si>
  <si>
    <t>+1-489-661-3073x454</t>
  </si>
  <si>
    <t>Jeff Valentine</t>
  </si>
  <si>
    <t>9288 Pamela Crossing Suite 587 South Virginia, OK 01102</t>
  </si>
  <si>
    <t>162.118.6678</t>
  </si>
  <si>
    <t>Natalie Wilkerson</t>
  </si>
  <si>
    <t>Daniel Zimmerman</t>
  </si>
  <si>
    <t>232 Vanessa Canyon Boyerchester, VA 28423</t>
  </si>
  <si>
    <t>909-399-3410x7805</t>
  </si>
  <si>
    <t>Randy Miller</t>
  </si>
  <si>
    <t>Carrie Durham</t>
  </si>
  <si>
    <t>474 Campos Plain Lake Megan, SC 03264</t>
  </si>
  <si>
    <t>617-479-9675x97617</t>
  </si>
  <si>
    <t>Brandon Jimenez</t>
  </si>
  <si>
    <t>Noah May</t>
  </si>
  <si>
    <t>96713 Taylor Spurs South Natalie, MA 10539</t>
  </si>
  <si>
    <t>082-868-3847x73013</t>
  </si>
  <si>
    <t>William Owens</t>
  </si>
  <si>
    <t>Rebecca Maldonado</t>
  </si>
  <si>
    <t>4810 Hernandez Mount Tiffanystad, WI 36356</t>
  </si>
  <si>
    <t>Casey Smith</t>
  </si>
  <si>
    <t>Kelly Jenkins</t>
  </si>
  <si>
    <t>979 Cook Light Apt. 582 Port Brenda, NV 06396</t>
  </si>
  <si>
    <t>+1-455-351-0169x416</t>
  </si>
  <si>
    <t>Louis Schmitt</t>
  </si>
  <si>
    <t>Luis Duncan</t>
  </si>
  <si>
    <t>PSC 3021, Box 5418 APO AA 44829</t>
  </si>
  <si>
    <t>459.348.7781</t>
  </si>
  <si>
    <t>Vincent Jordan</t>
  </si>
  <si>
    <t>Eric Hernandez</t>
  </si>
  <si>
    <t>4811 Trujillo Manors Suite 092 New Duanemouth, OR 42538</t>
  </si>
  <si>
    <t>(836)678-5177x81105</t>
  </si>
  <si>
    <t>Richard Snow</t>
  </si>
  <si>
    <t>26737 Nicholas Heights Kingburgh, WV 35550</t>
  </si>
  <si>
    <t>150-863-0380x37654</t>
  </si>
  <si>
    <t>Jay Mckinney</t>
  </si>
  <si>
    <t>Alicia Acosta</t>
  </si>
  <si>
    <t>098 White Camp Suite 238 New Damon, ID 84090</t>
  </si>
  <si>
    <t>316.979.2669</t>
  </si>
  <si>
    <t>Lynn Jones</t>
  </si>
  <si>
    <t>Zoe Holloway</t>
  </si>
  <si>
    <t>68520 Laura Mount Apt. 998 South Michaelbury, NE 28654</t>
  </si>
  <si>
    <t>001-236-941-7304x34130</t>
  </si>
  <si>
    <t>Lisa Gallegos</t>
  </si>
  <si>
    <t>99246 Derek Port West Crystal, TN 16927</t>
  </si>
  <si>
    <t>318-005-8060x70670</t>
  </si>
  <si>
    <t>Cory Martin</t>
  </si>
  <si>
    <t>Janice Mayer</t>
  </si>
  <si>
    <t>5364 Benson Hollow Apt. 879 South Robert, SC 44023</t>
  </si>
  <si>
    <t>858-590-7163x583</t>
  </si>
  <si>
    <t>Paul Day</t>
  </si>
  <si>
    <t>Andrew Hall</t>
  </si>
  <si>
    <t>99079 Timothy Drives Smithtown, IA 29662</t>
  </si>
  <si>
    <t>774-874-8178</t>
  </si>
  <si>
    <t>Rachel Mathis</t>
  </si>
  <si>
    <t>Bradley Parker</t>
  </si>
  <si>
    <t>584 Michael Junctions Rodriguezview, VA 86335</t>
  </si>
  <si>
    <t>Cristina Smith</t>
  </si>
  <si>
    <t>Valerie Garcia</t>
  </si>
  <si>
    <t>Unit 3400 Box 9087 DPO AP 61379</t>
  </si>
  <si>
    <t>(772)712-7671x1248</t>
  </si>
  <si>
    <t>Wanda Mosley</t>
  </si>
  <si>
    <t>Keith Kirk</t>
  </si>
  <si>
    <t>834 Joseph Vista Apt. 697 Lynnfort, MD 71630</t>
  </si>
  <si>
    <t>563.669.2544x015</t>
  </si>
  <si>
    <t>David Gibson</t>
  </si>
  <si>
    <t>Christina Nielsen</t>
  </si>
  <si>
    <t>078 Brandon Lock Suite 425 Robertland, TX 74605</t>
  </si>
  <si>
    <t>(772)393-8092x86287</t>
  </si>
  <si>
    <t>Nicholas Johnson</t>
  </si>
  <si>
    <t>Kaitlyn Hayden</t>
  </si>
  <si>
    <t>589 Gould Mall Chavezborough, ND 78185</t>
  </si>
  <si>
    <t>001-962-144-6167</t>
  </si>
  <si>
    <t>Christopher May</t>
  </si>
  <si>
    <t>Karen Simmons</t>
  </si>
  <si>
    <t>66099 Melissa Mission Apt. 893 Kristinborough, WY 04586</t>
  </si>
  <si>
    <t>(503)190-3034x533</t>
  </si>
  <si>
    <t>6914.400000000001</t>
  </si>
  <si>
    <t>Michael Acosta</t>
  </si>
  <si>
    <t>2444 Singleton Mountains Roblesland, IA 28031</t>
  </si>
  <si>
    <t>232.643.7060x26130</t>
  </si>
  <si>
    <t>Cory Tucker</t>
  </si>
  <si>
    <t>Terry Wang</t>
  </si>
  <si>
    <t>14523 Valerie View Suite 359 Zacharyburgh, WY 41234</t>
  </si>
  <si>
    <t>(256)825-8746x2877</t>
  </si>
  <si>
    <t>Sharon Matthews</t>
  </si>
  <si>
    <t>Vanessa Watts</t>
  </si>
  <si>
    <t>059 Lisa Port Apt. 401 East Davidtown, MO 58959</t>
  </si>
  <si>
    <t>(963)391-9936x40803</t>
  </si>
  <si>
    <t>Jeffrey Leach</t>
  </si>
  <si>
    <t>1239.6000000000001</t>
  </si>
  <si>
    <t>Rhonda Cantrell</t>
  </si>
  <si>
    <t>8797 Mark Keys Suite 843 New Davidtown, AZ 34608</t>
  </si>
  <si>
    <t>(103)181-0499</t>
  </si>
  <si>
    <t>Sheila Garcia</t>
  </si>
  <si>
    <t>1281.6000000000001</t>
  </si>
  <si>
    <t>Amanda Medina</t>
  </si>
  <si>
    <t>6384 Smith Manor Apt. 925 East Erinbury, CA 32136</t>
  </si>
  <si>
    <t>001-568-128-9516</t>
  </si>
  <si>
    <t>Jodi Wheeler</t>
  </si>
  <si>
    <t>19722 Smith Forge North Robertburgh, DC 14846</t>
  </si>
  <si>
    <t>(007)873-9603</t>
  </si>
  <si>
    <t>Thomas Jackson</t>
  </si>
  <si>
    <t>Scott Newton</t>
  </si>
  <si>
    <t>22386 Mack Dale Apt. 956 Walshstad, ND 61694</t>
  </si>
  <si>
    <t>605-233-1932x0462</t>
  </si>
  <si>
    <t>Michael Gibson</t>
  </si>
  <si>
    <t>Carol Mcdaniel</t>
  </si>
  <si>
    <t>361 Randolph Skyway Suite 918 Lake Karenmouth, AL 92610</t>
  </si>
  <si>
    <t>(977)727-2830</t>
  </si>
  <si>
    <t>Kelsey Davis</t>
  </si>
  <si>
    <t>Keith Miller</t>
  </si>
  <si>
    <t>001 Velasquez Meadow Suite 525 Chandlerton, UT 84341</t>
  </si>
  <si>
    <t>(976)763-4371x965</t>
  </si>
  <si>
    <t>Paul Chambers</t>
  </si>
  <si>
    <t>Christopher Simpson</t>
  </si>
  <si>
    <t>189 Roberts Drive Suite 359 Morganfurt, ME 56081</t>
  </si>
  <si>
    <t>(550)088-7616</t>
  </si>
  <si>
    <t>Matthew Rivera</t>
  </si>
  <si>
    <t>433 Anthony Throughway Apt. 351 Moorebury, DC 66460</t>
  </si>
  <si>
    <t>729-528-4455x063</t>
  </si>
  <si>
    <t>Guy Shepherd</t>
  </si>
  <si>
    <t>Unit 3888 Box 1366 DPO AA 26999</t>
  </si>
  <si>
    <t>(142)323-1319x41390</t>
  </si>
  <si>
    <t>Thomas Perez</t>
  </si>
  <si>
    <t>226 Linda Mission New Lindaborough, NC 98053</t>
  </si>
  <si>
    <t>807-644-8559x5664</t>
  </si>
  <si>
    <t>Diamond Davis</t>
  </si>
  <si>
    <t>Belinda Johnson</t>
  </si>
  <si>
    <t>054 Diana Corners Wilsonfurt, IA 59917</t>
  </si>
  <si>
    <t>148.259.8545</t>
  </si>
  <si>
    <t>Carlos Meyer</t>
  </si>
  <si>
    <t>Krista Cardenas</t>
  </si>
  <si>
    <t>5849 Elizabeth Squares Apt. 267 East David, SD 92915</t>
  </si>
  <si>
    <t>(785)095-8232x743</t>
  </si>
  <si>
    <t>Jennifer Vaughn</t>
  </si>
  <si>
    <t>Christine Peterson</t>
  </si>
  <si>
    <t>32215 Hughes Groves Mcdowellchester, SD 86615</t>
  </si>
  <si>
    <t>001-518-002-9704x077</t>
  </si>
  <si>
    <t>Nathaniel Wheeler</t>
  </si>
  <si>
    <t>Amy Martinez</t>
  </si>
  <si>
    <t>1864 Penny Glens Youngton, KY 57471</t>
  </si>
  <si>
    <t>+1-443-486-7318x2620</t>
  </si>
  <si>
    <t>Daniel Roach</t>
  </si>
  <si>
    <t>Thomas Riley</t>
  </si>
  <si>
    <t>624 Jimenez Radial Lake John, HI 86304</t>
  </si>
  <si>
    <t>Daniel Pace</t>
  </si>
  <si>
    <t>David Cook</t>
  </si>
  <si>
    <t>564 Adam Lights Suite 326 West Lisastad, AR 69602</t>
  </si>
  <si>
    <t>877-394-5596x62876</t>
  </si>
  <si>
    <t>Nicole Mitchell</t>
  </si>
  <si>
    <t>3343.2000000000003</t>
  </si>
  <si>
    <t>Megan Mcdaniel</t>
  </si>
  <si>
    <t>2115 Daniel Gateway Apt. 244 West Bethborough, AL 44054</t>
  </si>
  <si>
    <t>+1-730-160-8534x12637</t>
  </si>
  <si>
    <t>Patricia Dunn</t>
  </si>
  <si>
    <t>4624 Brittany Views North Connor, NJ 04021</t>
  </si>
  <si>
    <t>509-348-5448x895</t>
  </si>
  <si>
    <t>Mitchell Drake</t>
  </si>
  <si>
    <t>John Lucas</t>
  </si>
  <si>
    <t>138 David Lane Apt. 993 Thomasview, MT 50626</t>
  </si>
  <si>
    <t>001-197-564-4478x0681</t>
  </si>
  <si>
    <t>Ms. Valerie Rivera</t>
  </si>
  <si>
    <t>Michael Hensley</t>
  </si>
  <si>
    <t>71779 Ronald Rapids East Doris, NH 65172</t>
  </si>
  <si>
    <t>87445 Dean Locks Suite 021 North Jessicamouth, NJ 80044</t>
  </si>
  <si>
    <t>+1-544-559-7485x448</t>
  </si>
  <si>
    <t>Jeffrey Collins</t>
  </si>
  <si>
    <t>Beverly Villa</t>
  </si>
  <si>
    <t>454 Amy Lights Apt. 029 Ortizburgh, GA 27988</t>
  </si>
  <si>
    <t>(777)389-0996</t>
  </si>
  <si>
    <t>Michelle Foley</t>
  </si>
  <si>
    <t>Latoya Berg</t>
  </si>
  <si>
    <t>33550 Brown Corners Elliottton, TX 24163</t>
  </si>
  <si>
    <t>249.689.1168x77463</t>
  </si>
  <si>
    <t>Susan Lee</t>
  </si>
  <si>
    <t>USCGC Fernandez FPO AA 42583</t>
  </si>
  <si>
    <t>001-066-549-7204x06353</t>
  </si>
  <si>
    <t>75301 Michael Highway Apt. 998 Robertport, SC 37458</t>
  </si>
  <si>
    <t>(539)102-9809</t>
  </si>
  <si>
    <t>Peter Skinner</t>
  </si>
  <si>
    <t>5402 Gregory Mills Connormouth, UT 38436</t>
  </si>
  <si>
    <t>884.624.8967</t>
  </si>
  <si>
    <t>Carmen Christian</t>
  </si>
  <si>
    <t>Deborah Powell</t>
  </si>
  <si>
    <t>54028 Jessica Canyon North Angelaberg, IN 50225</t>
  </si>
  <si>
    <t>001-159-326-8794x464</t>
  </si>
  <si>
    <t>Heather Hunter</t>
  </si>
  <si>
    <t>2737.2000000000003</t>
  </si>
  <si>
    <t>Brian Morris</t>
  </si>
  <si>
    <t>711 James Cliffs Lake Ricardoton, HI 27576</t>
  </si>
  <si>
    <t>708-747-0398</t>
  </si>
  <si>
    <t>7711.200000000001</t>
  </si>
  <si>
    <t>Kimberly Scott</t>
  </si>
  <si>
    <t>02625 Sullivan Lodge East Christian, TX 60827</t>
  </si>
  <si>
    <t>+1-169-536-7811x5151</t>
  </si>
  <si>
    <t>Dominic Delgado</t>
  </si>
  <si>
    <t>6655.200000000001</t>
  </si>
  <si>
    <t>Amanda Lyons</t>
  </si>
  <si>
    <t>371 Rivera Coves Apt. 633 Lake Andrewstad, CO 47654</t>
  </si>
  <si>
    <t>(727)080-6158</t>
  </si>
  <si>
    <t>Derek Ball</t>
  </si>
  <si>
    <t>6994.400000000001</t>
  </si>
  <si>
    <t>Robert Hernandez</t>
  </si>
  <si>
    <t>04127 Ronald Walk Suite 369 Timhaven, KS 34134</t>
  </si>
  <si>
    <t>209.723.2159x22127</t>
  </si>
  <si>
    <t>Taylor Garcia</t>
  </si>
  <si>
    <t>Lisa Hansen</t>
  </si>
  <si>
    <t>38594 Rowe Lane Suite 631 Mckenzieburgh, CO 36044</t>
  </si>
  <si>
    <t>494-115-7087</t>
  </si>
  <si>
    <t>Melissa Lewis</t>
  </si>
  <si>
    <t>Andres Fitzpatrick</t>
  </si>
  <si>
    <t>74355 Kim Trail Suite 021 West Jackburgh, AK 82035</t>
  </si>
  <si>
    <t>(496)341-5167</t>
  </si>
  <si>
    <t>361.20000000000005</t>
  </si>
  <si>
    <t>Spencer Barajas</t>
  </si>
  <si>
    <t>15841 Curtis Brooks Apt. 199 West Ryanburgh, NH 02799</t>
  </si>
  <si>
    <t>975.089.1342x18262</t>
  </si>
  <si>
    <t>Andrew Singleton</t>
  </si>
  <si>
    <t>Stephanie Green</t>
  </si>
  <si>
    <t>77367 Jeffrey Mall New Johnbury, KY 92184</t>
  </si>
  <si>
    <t>570-952-0745x199</t>
  </si>
  <si>
    <t>Richard Willis</t>
  </si>
  <si>
    <t>788.8000000000001</t>
  </si>
  <si>
    <t>Sandra Sanders</t>
  </si>
  <si>
    <t>610 Potter Way West Jacob, OR 06670</t>
  </si>
  <si>
    <t>601-779-9609x1804</t>
  </si>
  <si>
    <t>Lawrence Tucker</t>
  </si>
  <si>
    <t>Becky Jones</t>
  </si>
  <si>
    <t>2744 Gonzalez Parkways Jonesport, DC 95679</t>
  </si>
  <si>
    <t>001-253-851-0093x68195</t>
  </si>
  <si>
    <t>Carlos Leach</t>
  </si>
  <si>
    <t>Adriana Stone</t>
  </si>
  <si>
    <t>PSC 7053, Box 7066 APO AE 35050</t>
  </si>
  <si>
    <t>001-627-949-9435</t>
  </si>
  <si>
    <t>Jasmine Hebert</t>
  </si>
  <si>
    <t>Christopher Dudley</t>
  </si>
  <si>
    <t>26578 Young Inlet Suite 311 Daniellefurt, ME 34977</t>
  </si>
  <si>
    <t>001-371-354-3336</t>
  </si>
  <si>
    <t>Michele Mitchell</t>
  </si>
  <si>
    <t>08412 Jessica Meadows Suite 314 Maldonadoview, SC 37929</t>
  </si>
  <si>
    <t>446-999-7410x67743</t>
  </si>
  <si>
    <t>Janice Parker</t>
  </si>
  <si>
    <t>Nicholas Bates</t>
  </si>
  <si>
    <t>847 Carlos Inlet Apt. 978 Lake Justin, AK 19708</t>
  </si>
  <si>
    <t>+1-663-512-4434x08812</t>
  </si>
  <si>
    <t>Lori Mcclain</t>
  </si>
  <si>
    <t>Seth Payne</t>
  </si>
  <si>
    <t>PSC 3218, Box 9748 APO AA 56309</t>
  </si>
  <si>
    <t>378.029.3348</t>
  </si>
  <si>
    <t>Aaron Russell</t>
  </si>
  <si>
    <t>Charles Raymond</t>
  </si>
  <si>
    <t>31868 Denise Canyon Suite 046 East Ryan, DE 25654</t>
  </si>
  <si>
    <t>0323503468</t>
  </si>
  <si>
    <t>Justin Obrien</t>
  </si>
  <si>
    <t>Brian Ewing</t>
  </si>
  <si>
    <t>5595 James Lights Apt. 203 New Brenda, OK 84874</t>
  </si>
  <si>
    <t>536-957-9929x1285</t>
  </si>
  <si>
    <t>Mary Brennan</t>
  </si>
  <si>
    <t>Joshua Fletcher</t>
  </si>
  <si>
    <t>841 Cunningham Shoals Vaughnside, MI 50161</t>
  </si>
  <si>
    <t>Gabriel Garner</t>
  </si>
  <si>
    <t>Cathy Barnes</t>
  </si>
  <si>
    <t>96153 Villanueva Cove North Sarahhaven, MT 75062</t>
  </si>
  <si>
    <t>+1-143-205-4871x29505</t>
  </si>
  <si>
    <t>Mrs. Jennifer Brown</t>
  </si>
  <si>
    <t>PSC 9633, Box 9558 APO AE 53301</t>
  </si>
  <si>
    <t>+1-841-929-4169x98582</t>
  </si>
  <si>
    <t>Michael Mercado</t>
  </si>
  <si>
    <t>Jerry Meyer</t>
  </si>
  <si>
    <t>22552 Duane Village Lake Wendy, NC 68961</t>
  </si>
  <si>
    <t>+1-384-113-1528x8582</t>
  </si>
  <si>
    <t>Edward Thomas</t>
  </si>
  <si>
    <t>Ashley Mclaughlin</t>
  </si>
  <si>
    <t>452 Chelsey Forge North Jessica, WA 34164</t>
  </si>
  <si>
    <t>001-260-908-7215x10840</t>
  </si>
  <si>
    <t>Rachael Garcia</t>
  </si>
  <si>
    <t>Monica Hamilton</t>
  </si>
  <si>
    <t>Unit 2156 Box 2234 DPO AA 11974</t>
  </si>
  <si>
    <t>(694)060-9914x41123</t>
  </si>
  <si>
    <t>Debra Payne</t>
  </si>
  <si>
    <t>Alan Taylor</t>
  </si>
  <si>
    <t>0704 Donald Prairie Apt. 334 North Harrychester, ID 15651</t>
  </si>
  <si>
    <t>802-483-7033x7645</t>
  </si>
  <si>
    <t>Pamela Dean</t>
  </si>
  <si>
    <t>Stephanie Cooper</t>
  </si>
  <si>
    <t>997 Darrell Stream Apt. 439 Port Sherry, MS 44987</t>
  </si>
  <si>
    <t>493-294-6973x8765</t>
  </si>
  <si>
    <t>Nicholas Watts</t>
  </si>
  <si>
    <t>99699 Joseph Courts Suite 355 Andrealand, CT 65988</t>
  </si>
  <si>
    <t>(028)230-7338x9155</t>
  </si>
  <si>
    <t>Cynthia Serrano</t>
  </si>
  <si>
    <t>863 Garcia Plain Rosstown, IN 05319</t>
  </si>
  <si>
    <t>701-576-9292x547</t>
  </si>
  <si>
    <t>Katherine Parsons</t>
  </si>
  <si>
    <t>6342.400000000001</t>
  </si>
  <si>
    <t>719 Lynch Lane Suite 746 New Timothy, AZ 24600</t>
  </si>
  <si>
    <t>656-467-8303x5486</t>
  </si>
  <si>
    <t>Katelyn Sherman</t>
  </si>
  <si>
    <t>Krista Ford</t>
  </si>
  <si>
    <t>9536 Rebecca Prairie Suite 159 Lake Michaelland, DC 98434</t>
  </si>
  <si>
    <t>001-674-937-7245x3279</t>
  </si>
  <si>
    <t>Brianna Stephens</t>
  </si>
  <si>
    <t>James White</t>
  </si>
  <si>
    <t>985 Webb Trafficway South Karen, WI 31132</t>
  </si>
  <si>
    <t>067.897.6057</t>
  </si>
  <si>
    <t>Kyle Oconnor</t>
  </si>
  <si>
    <t>Christopher Campbell</t>
  </si>
  <si>
    <t>382 Carolyn Spurs Apt. 844 West Kimberly, HI 61082</t>
  </si>
  <si>
    <t>(093)159-0581x106</t>
  </si>
  <si>
    <t>45562 Montgomery Plaza Lake Amy, TN 36487</t>
  </si>
  <si>
    <t>(666)616-7424</t>
  </si>
  <si>
    <t>Mitchell Barry</t>
  </si>
  <si>
    <t>2793 Brittany Shore Suite 119 Emilyfurt, LA 74307</t>
  </si>
  <si>
    <t>001-424-978-3869</t>
  </si>
  <si>
    <t>Antonio Walker</t>
  </si>
  <si>
    <t>Katherine Jackson</t>
  </si>
  <si>
    <t>353 Grant Plaza North Theresa, IL 80623</t>
  </si>
  <si>
    <t>+1-597-795-0485x19868</t>
  </si>
  <si>
    <t>Anthony Townsend</t>
  </si>
  <si>
    <t>759 Howard Burg Chadport, WV 72140</t>
  </si>
  <si>
    <t>624.169.2049x850</t>
  </si>
  <si>
    <t>Anna Fernandez MD</t>
  </si>
  <si>
    <t>35117 Buckley Valleys East Ashley, MD 51445</t>
  </si>
  <si>
    <t>+1-012-206-1613x6736</t>
  </si>
  <si>
    <t>Christine Harper</t>
  </si>
  <si>
    <t>354 Tammy Fords Wardhaven, MT 51352</t>
  </si>
  <si>
    <t>739-353-1065x0360</t>
  </si>
  <si>
    <t>Laura Ward</t>
  </si>
  <si>
    <t>Jamie Robinson</t>
  </si>
  <si>
    <t>3864 Torres Dam Johnsonburgh, MA 22931</t>
  </si>
  <si>
    <t>639-202-0833</t>
  </si>
  <si>
    <t>Kristin Lopez</t>
  </si>
  <si>
    <t>746.4000000000001</t>
  </si>
  <si>
    <t>John Walters</t>
  </si>
  <si>
    <t>001 Angela Rapid Apt. 282 South Johnton, NH 31539</t>
  </si>
  <si>
    <t>230.994.2188</t>
  </si>
  <si>
    <t>Andrew Wagner</t>
  </si>
  <si>
    <t>Amber Duran</t>
  </si>
  <si>
    <t>Unit 5727 Box 5792 DPO AP 05329</t>
  </si>
  <si>
    <t>676.724.6486x65072</t>
  </si>
  <si>
    <t>Robert Neal</t>
  </si>
  <si>
    <t>Jason Romero</t>
  </si>
  <si>
    <t>USNV Robinson FPO AA 05708</t>
  </si>
  <si>
    <t>546.914.1587x1317</t>
  </si>
  <si>
    <t>Eric Scott</t>
  </si>
  <si>
    <t>03003 Moran Pass Apt. 271 Lake Tracey, MA 53927</t>
  </si>
  <si>
    <t>Johnny Thomas</t>
  </si>
  <si>
    <t>5216.400000000001</t>
  </si>
  <si>
    <t>Shawn Esparza</t>
  </si>
  <si>
    <t>620 Stanley Tunnel Apt. 617 Port Brendanfurt, LA 93864</t>
  </si>
  <si>
    <t>840-391-3741x064</t>
  </si>
  <si>
    <t>Carolyn Moore</t>
  </si>
  <si>
    <t>92142 Pham Avenue Christopherport, IN 68103</t>
  </si>
  <si>
    <t>125.170.9086x2428</t>
  </si>
  <si>
    <t>Andrew Morrison</t>
  </si>
  <si>
    <t>2905.2000000000003</t>
  </si>
  <si>
    <t>Victoria Garcia</t>
  </si>
  <si>
    <t>4598 Robert Trace Apt. 999 North Leahview, IN 40126</t>
  </si>
  <si>
    <t>001-014-896-0903</t>
  </si>
  <si>
    <t>Cynthia Diaz</t>
  </si>
  <si>
    <t>832 Jeremy Bridge Apt. 983 West Adamburgh, WI 56580</t>
  </si>
  <si>
    <t>+1-410-445-2854x5891</t>
  </si>
  <si>
    <t>Tammy Jordan</t>
  </si>
  <si>
    <t>63185 Kenneth Flat Suite 125 East Josefurt, DC 31938</t>
  </si>
  <si>
    <t>Edward Kent</t>
  </si>
  <si>
    <t>USS Anderson FPO AA 30179</t>
  </si>
  <si>
    <t>873-836-9651x2251</t>
  </si>
  <si>
    <t>Linda Page</t>
  </si>
  <si>
    <t>Miss Carla Roberts</t>
  </si>
  <si>
    <t>506 Lisa Avenue North Gregorymouth, MO 58586</t>
  </si>
  <si>
    <t>(858)980-1479x8879</t>
  </si>
  <si>
    <t>Zachary Collins</t>
  </si>
  <si>
    <t>Tanya Rosario</t>
  </si>
  <si>
    <t>028 Jesus Streets Apt. 826 West Timothy, GA 48005</t>
  </si>
  <si>
    <t>0450774985</t>
  </si>
  <si>
    <t>Brandy Barr</t>
  </si>
  <si>
    <t>George Harrington</t>
  </si>
  <si>
    <t>Unit 7649 Box 9294 DPO AE 33379</t>
  </si>
  <si>
    <t>(357)946-9654</t>
  </si>
  <si>
    <t>Allen Hall</t>
  </si>
  <si>
    <t>USNV Anderson FPO AE 15387</t>
  </si>
  <si>
    <t>+1-499-205-2225x8805</t>
  </si>
  <si>
    <t>Shannon Summers</t>
  </si>
  <si>
    <t>2945.6000000000004</t>
  </si>
  <si>
    <t>06120 Cherry Lane South Heather, IL 89559</t>
  </si>
  <si>
    <t>001-942-724-9169</t>
  </si>
  <si>
    <t>Alexander Mcintyre</t>
  </si>
  <si>
    <t>Kathleen Lopez</t>
  </si>
  <si>
    <t>122 Dawn Lane Suite 450 Patriciamouth, TN 28821</t>
  </si>
  <si>
    <t>366-954-2054</t>
  </si>
  <si>
    <t>Sarah Warner</t>
  </si>
  <si>
    <t>Kristina Myers</t>
  </si>
  <si>
    <t>9500 Black Cove New Lori, PA 67521</t>
  </si>
  <si>
    <t>(449)713-0864</t>
  </si>
  <si>
    <t>Kayla Washington</t>
  </si>
  <si>
    <t>Brandon Perez</t>
  </si>
  <si>
    <t>276 Derek Summit Stanleyburgh, CA 98247</t>
  </si>
  <si>
    <t>996-416-7421x5023</t>
  </si>
  <si>
    <t>Dylan Watson</t>
  </si>
  <si>
    <t>Brian Pitts</t>
  </si>
  <si>
    <t>803 Benson Knolls Coxton, TX 84591</t>
  </si>
  <si>
    <t>490.172.3820</t>
  </si>
  <si>
    <t>Anthony Ortiz</t>
  </si>
  <si>
    <t>6838.400000000001</t>
  </si>
  <si>
    <t>8358 Wang Plains Suite 244 Port Bethmouth, DC 70226</t>
  </si>
  <si>
    <t>+1-304-188-4645x85081</t>
  </si>
  <si>
    <t>Tammy Bradley</t>
  </si>
  <si>
    <t>Eric Cooper</t>
  </si>
  <si>
    <t>Unit 3876 Box 7543 DPO AP 19800</t>
  </si>
  <si>
    <t>657-523-9178x53265</t>
  </si>
  <si>
    <t>Amy Jackson</t>
  </si>
  <si>
    <t>Timothy Christensen</t>
  </si>
  <si>
    <t>84193 Stacey Trail South Destiny, CA 47998</t>
  </si>
  <si>
    <t>641.581.4565x629</t>
  </si>
  <si>
    <t>Todd Spencer</t>
  </si>
  <si>
    <t>3819.2000000000003</t>
  </si>
  <si>
    <t>Marcus Fields</t>
  </si>
  <si>
    <t>402 Patterson Street New Timothyberg, MI 14649</t>
  </si>
  <si>
    <t>773-762-2098x98707</t>
  </si>
  <si>
    <t>Melvin Green</t>
  </si>
  <si>
    <t>Janet Villarreal</t>
  </si>
  <si>
    <t>5674 Gwendolyn Throughway Elizabethport, IA 97108</t>
  </si>
  <si>
    <t>+1-878-789-2020x945</t>
  </si>
  <si>
    <t>Peter Gillespie DVM</t>
  </si>
  <si>
    <t>Sarah Lopez</t>
  </si>
  <si>
    <t>PSC 8294, Box 8430 APO AP 07452</t>
  </si>
  <si>
    <t>301.326.0265x244</t>
  </si>
  <si>
    <t>Evan Lynch</t>
  </si>
  <si>
    <t>28731 John Lights Suite 210 Colinport, KY 60533</t>
  </si>
  <si>
    <t>861-413-8180</t>
  </si>
  <si>
    <t>Zachary Austin</t>
  </si>
  <si>
    <t>3385.6000000000004</t>
  </si>
  <si>
    <t>Ashley Singh</t>
  </si>
  <si>
    <t>005 Strickland Shoal Suite 164 North Kimfort, AK 71397</t>
  </si>
  <si>
    <t>(581)882-8790x5615</t>
  </si>
  <si>
    <t>Allen Greene</t>
  </si>
  <si>
    <t>Unit 2946 Box 1038 DPO AE 03533</t>
  </si>
  <si>
    <t>(868)659-3062</t>
  </si>
  <si>
    <t>Philip Thomas</t>
  </si>
  <si>
    <t>Benjamin Mahoney</t>
  </si>
  <si>
    <t>Unit 1263 Box 6373 DPO AE 90441</t>
  </si>
  <si>
    <t>(678)075-3765x1459</t>
  </si>
  <si>
    <t>Pam Martin</t>
  </si>
  <si>
    <t>Nicholas Gill</t>
  </si>
  <si>
    <t>Unit 9805 Box 6523 DPO AA 71726</t>
  </si>
  <si>
    <t>(778)011-0143</t>
  </si>
  <si>
    <t>Evelyn Duncan</t>
  </si>
  <si>
    <t>William Jacobs</t>
  </si>
  <si>
    <t>176 Joel Squares Apt. 917 East Branditon, MD 68367</t>
  </si>
  <si>
    <t>403-066-6111x644</t>
  </si>
  <si>
    <t>Dr. Anthony Reyes MD</t>
  </si>
  <si>
    <t>704.8000000000001</t>
  </si>
  <si>
    <t>Autumn Martin MD</t>
  </si>
  <si>
    <t>249 Lauren Vista West Paul, ME 85953</t>
  </si>
  <si>
    <t>+1-226-928-3453x418</t>
  </si>
  <si>
    <t>Larry Powell</t>
  </si>
  <si>
    <t>0262 Smith Haven Christianton, OR 12155</t>
  </si>
  <si>
    <t>(891)908-4260x3577</t>
  </si>
  <si>
    <t>Peter Mendoza</t>
  </si>
  <si>
    <t>Mrs. Jennifer Gonzalez</t>
  </si>
  <si>
    <t>79563 Debra Crossing North Alexview, IN 40556</t>
  </si>
  <si>
    <t>380.224.0396</t>
  </si>
  <si>
    <t>James Medina</t>
  </si>
  <si>
    <t>Travis Sanders</t>
  </si>
  <si>
    <t>14098 Jacqueline Fort Douglaston, NC 51819</t>
  </si>
  <si>
    <t>001-765-131-6340x04573</t>
  </si>
  <si>
    <t>Jacqueline Perez</t>
  </si>
  <si>
    <t>Michael Tyler</t>
  </si>
  <si>
    <t>155 David Crescent Apt. 248 New Ryanton, NH 64955</t>
  </si>
  <si>
    <t>+1-984-286-3728x29533</t>
  </si>
  <si>
    <t>Alyssa Parker</t>
  </si>
  <si>
    <t>Alexander Garcia</t>
  </si>
  <si>
    <t>1800 Jeffrey Station Suite 759 East Stevenburgh, NH 31135</t>
  </si>
  <si>
    <t>001-600-513-2699x825</t>
  </si>
  <si>
    <t>Sarah Rocha</t>
  </si>
  <si>
    <t>Kristin Oconnor</t>
  </si>
  <si>
    <t>199 Kayla Club Lisaborough, FL 80281</t>
  </si>
  <si>
    <t>015.348.2068</t>
  </si>
  <si>
    <t>Willie Terry</t>
  </si>
  <si>
    <t>Catherine Daniel</t>
  </si>
  <si>
    <t>9010 Karen Flat North Samantha, KS 77781</t>
  </si>
  <si>
    <t>001-065-935-8556x14067</t>
  </si>
  <si>
    <t>1167.6000000000001</t>
  </si>
  <si>
    <t>Brianna Lawrence</t>
  </si>
  <si>
    <t>9489 Wheeler Pine Robertton, WA 21881</t>
  </si>
  <si>
    <t>894.275.1845</t>
  </si>
  <si>
    <t>Michelle Morgan</t>
  </si>
  <si>
    <t>30649 Kaitlyn Squares Apt. 364 Ashleytown, TN 27635</t>
  </si>
  <si>
    <t>(563)473-6785</t>
  </si>
  <si>
    <t>Kenneth Becker Jr.</t>
  </si>
  <si>
    <t>Ms. Danielle Williams</t>
  </si>
  <si>
    <t>268 Victoria Underpass New Stevenshire, NE 09331</t>
  </si>
  <si>
    <t>347-920-0666x1223</t>
  </si>
  <si>
    <t>Donna Flores</t>
  </si>
  <si>
    <t>Jennifer Boone</t>
  </si>
  <si>
    <t>436 Michelle Passage Suite 929 Thomasfurt, ND 46178</t>
  </si>
  <si>
    <t>204.156.9559x8126</t>
  </si>
  <si>
    <t>Carla Miller</t>
  </si>
  <si>
    <t>Kristen Collins</t>
  </si>
  <si>
    <t>249 Nunez Burg South Janicefurt, IN 46792</t>
  </si>
  <si>
    <t>(106)036-7264x9324</t>
  </si>
  <si>
    <t>Alexa Miller</t>
  </si>
  <si>
    <t>Elizabeth Simpson</t>
  </si>
  <si>
    <t>94309 Smith Squares Suite 305 Port Heathertown, AK 50876</t>
  </si>
  <si>
    <t>(946)869-9178</t>
  </si>
  <si>
    <t>Michael Gomez</t>
  </si>
  <si>
    <t>7010.400000000001</t>
  </si>
  <si>
    <t>Joel Freeman</t>
  </si>
  <si>
    <t>9345 Kimberly Wall West Shannon, KY 87017</t>
  </si>
  <si>
    <t>843-741-7326</t>
  </si>
  <si>
    <t>Sean Anderson</t>
  </si>
  <si>
    <t>Randy Brandt</t>
  </si>
  <si>
    <t>86845 Jessica Gardens North Kelly, WV 76894</t>
  </si>
  <si>
    <t>884-123-7470x96010</t>
  </si>
  <si>
    <t>Angela Clarke</t>
  </si>
  <si>
    <t>Heidi Henry</t>
  </si>
  <si>
    <t>138 Lindsey Skyway Apt. 948 South Wendy, CT 58999</t>
  </si>
  <si>
    <t>264-594-1672</t>
  </si>
  <si>
    <t>Robert Hamilton</t>
  </si>
  <si>
    <t>0995 Perez Tunnel Suite 143 Murphychester, WY 68599</t>
  </si>
  <si>
    <t>001-148-719-5108</t>
  </si>
  <si>
    <t>1185.6000000000001</t>
  </si>
  <si>
    <t>Marie Watson</t>
  </si>
  <si>
    <t>4592 Angela Terrace Apt. 921 Lake Jonathonberg, AL 42388</t>
  </si>
  <si>
    <t>+1-019-079-7712x1500</t>
  </si>
  <si>
    <t>PSC 1589, Box 6746 APO AA 78975</t>
  </si>
  <si>
    <t>001-627-187-0031x2794</t>
  </si>
  <si>
    <t>Timothy Franklin</t>
  </si>
  <si>
    <t>PSC 3391, Box 9757 APO AA 91165</t>
  </si>
  <si>
    <t>001-855-509-2907</t>
  </si>
  <si>
    <t>Beverly Johnson</t>
  </si>
  <si>
    <t>Vanessa Patterson</t>
  </si>
  <si>
    <t>579 Brandy Parkway Apt. 492 New Lisamouth, FL 23339</t>
  </si>
  <si>
    <t>Jonathan Reeves Jr.</t>
  </si>
  <si>
    <t>Laura Hartman</t>
  </si>
  <si>
    <t>35053 Kimberly Summit Suite 115 New Davidton, NJ 47896</t>
  </si>
  <si>
    <t>Scott Clark</t>
  </si>
  <si>
    <t>3993.6000000000004</t>
  </si>
  <si>
    <t>3080 Alexandra Ridges Port Deborah, CO 33499</t>
  </si>
  <si>
    <t>527-094-3803</t>
  </si>
  <si>
    <t>Kevin Moss</t>
  </si>
  <si>
    <t>38637 Patrick Prairie Suite 128 Lake Robinstad, MT 77580</t>
  </si>
  <si>
    <t>804.596.9053</t>
  </si>
  <si>
    <t>Brandi Hensley</t>
  </si>
  <si>
    <t>Colleen Jackson</t>
  </si>
  <si>
    <t>USNS Hubbard FPO AA 39774</t>
  </si>
  <si>
    <t>Terry Richards</t>
  </si>
  <si>
    <t>740 Jacob Isle Apt. 332 East Barbara, MD 95124</t>
  </si>
  <si>
    <t>281-976-9922</t>
  </si>
  <si>
    <t>Kaitlin Bray</t>
  </si>
  <si>
    <t>627 James Locks Apt. 930 East Nathan, MA 58478</t>
  </si>
  <si>
    <t>(442)422-5023x38861</t>
  </si>
  <si>
    <t>Claudia Waters</t>
  </si>
  <si>
    <t>Mark Rodgers</t>
  </si>
  <si>
    <t>82705 David Tunnel East Tara, CT 37659</t>
  </si>
  <si>
    <t>001-566-184-2267x04714</t>
  </si>
  <si>
    <t>Brian Huang</t>
  </si>
  <si>
    <t>204 Glass Port New Austinland, DC 65837</t>
  </si>
  <si>
    <t>+1-947-703-7332x661</t>
  </si>
  <si>
    <t>Jessica Roach</t>
  </si>
  <si>
    <t>974 Timothy Ways Apt. 540 Lake Annstad, MO 78244</t>
  </si>
  <si>
    <t>176.310.1452x9096</t>
  </si>
  <si>
    <t>Michael Welch</t>
  </si>
  <si>
    <t>6275.200000000001</t>
  </si>
  <si>
    <t>Zachary Ellis</t>
  </si>
  <si>
    <t>55166 Scott Key Lake Kennethmouth, DC 57596</t>
  </si>
  <si>
    <t>949.949.9911x00009</t>
  </si>
  <si>
    <t>Willie Bullock</t>
  </si>
  <si>
    <t>Mr. Ryan Stone</t>
  </si>
  <si>
    <t>36913 Robertson Dale Ramirezbury, NJ 46146</t>
  </si>
  <si>
    <t>+1-217-323-6930x16743</t>
  </si>
  <si>
    <t>Michael Butler</t>
  </si>
  <si>
    <t>Joseph Winters</t>
  </si>
  <si>
    <t>3891 Alejandro Isle Suite 401 Brianberg, MD 48217</t>
  </si>
  <si>
    <t>001-944-813-9361x0706</t>
  </si>
  <si>
    <t>Barbara Tucker</t>
  </si>
  <si>
    <t>Kristin White</t>
  </si>
  <si>
    <t>486 Smith Loaf Suite 544 West Tammymouth, IA 52013</t>
  </si>
  <si>
    <t>(574)361-5956</t>
  </si>
  <si>
    <t>Kristina Bowen</t>
  </si>
  <si>
    <t>Tommy Mccormick</t>
  </si>
  <si>
    <t>197 Megan Plaza Apt. 197 South Nathan, FL 38306</t>
  </si>
  <si>
    <t>Douglas Ayers</t>
  </si>
  <si>
    <t>Taylor Hudson</t>
  </si>
  <si>
    <t>360 Short Drive West Christopher, CT 87018</t>
  </si>
  <si>
    <t>April Baldwin</t>
  </si>
  <si>
    <t>Jennifer Thomas DDS</t>
  </si>
  <si>
    <t>404 Joshua Green Suite 336 Sheilafurt, RI 98581</t>
  </si>
  <si>
    <t>(938)531-3812x07463</t>
  </si>
  <si>
    <t>Robert Griffin</t>
  </si>
  <si>
    <t>Gregory Lee</t>
  </si>
  <si>
    <t>0403 Smith Pines North Holly, LA 27557</t>
  </si>
  <si>
    <t>566-990-6460x11030</t>
  </si>
  <si>
    <t>Amanda Trevino</t>
  </si>
  <si>
    <t>Anthony Mack</t>
  </si>
  <si>
    <t>98288 Hannah Corners Apt. 207 Curryburgh, ME 53063</t>
  </si>
  <si>
    <t>001-698-552-8945</t>
  </si>
  <si>
    <t>Kathleen Adams</t>
  </si>
  <si>
    <t>220 Michael Pine Leeland, LA 86542</t>
  </si>
  <si>
    <t>722-619-9703</t>
  </si>
  <si>
    <t>Sharon Fisher</t>
  </si>
  <si>
    <t>Christopher Arellano</t>
  </si>
  <si>
    <t>40886 May Hill Suite 961 Joshualand, WA 51610</t>
  </si>
  <si>
    <t>020.854.5896x475</t>
  </si>
  <si>
    <t>Christopher Gordon</t>
  </si>
  <si>
    <t>0135 Rodriguez Corners Suite 301 New Caitlinmouth, CA 66476</t>
  </si>
  <si>
    <t>David Young DDS</t>
  </si>
  <si>
    <t>Mia Mcfarland</t>
  </si>
  <si>
    <t>55500 Adams Shoals Stewartborough, IN 36849</t>
  </si>
  <si>
    <t>304-743-3747</t>
  </si>
  <si>
    <t>Sarah Hall</t>
  </si>
  <si>
    <t>38236 Jefferson Square Apt. 953 East Rebekahstad, NE 38409</t>
  </si>
  <si>
    <t>699.300.3823x688</t>
  </si>
  <si>
    <t>David Simpson</t>
  </si>
  <si>
    <t>452 Zachary Corners New Bridgetbury, GA 66319</t>
  </si>
  <si>
    <t>797-265-7947x092</t>
  </si>
  <si>
    <t>Rhonda Anderson</t>
  </si>
  <si>
    <t>2155.2000000000003</t>
  </si>
  <si>
    <t>Heather Park</t>
  </si>
  <si>
    <t>215 Moreno Point Apt. 417 South Robertchester, NC 61579</t>
  </si>
  <si>
    <t>Elizabeth Garcia</t>
  </si>
  <si>
    <t>5498.400000000001</t>
  </si>
  <si>
    <t>Erica Ward</t>
  </si>
  <si>
    <t>PSC 5880, Box 2204 APO AE 23251</t>
  </si>
  <si>
    <t>692-162-6107</t>
  </si>
  <si>
    <t>Ronald Mccarty</t>
  </si>
  <si>
    <t>Brittany Morris</t>
  </si>
  <si>
    <t>978 Frey Spring Owensland, MI 99620</t>
  </si>
  <si>
    <t>807.575.7783x42330</t>
  </si>
  <si>
    <t>Bridget Reyes</t>
  </si>
  <si>
    <t>Chad Mitchell</t>
  </si>
  <si>
    <t>5663 Velez Court East Dillon, MI 38390</t>
  </si>
  <si>
    <t>972-780-2127</t>
  </si>
  <si>
    <t>5862.400000000001</t>
  </si>
  <si>
    <t>Karen Villanueva</t>
  </si>
  <si>
    <t>58308 Ramos Drives Jamesport, ID 95072</t>
  </si>
  <si>
    <t>149.724.8688x1161</t>
  </si>
  <si>
    <t>Heather Mann</t>
  </si>
  <si>
    <t>Don Kline</t>
  </si>
  <si>
    <t>955 Martin Crossroad Port Anthonyport, NC 58936</t>
  </si>
  <si>
    <t>(414)928-4546</t>
  </si>
  <si>
    <t>Leah Mitchell</t>
  </si>
  <si>
    <t>Julie Hughes</t>
  </si>
  <si>
    <t>339 Laura Village Stevenston, MD 44567</t>
  </si>
  <si>
    <t>+1-622-361-9254x30733</t>
  </si>
  <si>
    <t>Jordan Miller Jr.</t>
  </si>
  <si>
    <t>Antonio Smith</t>
  </si>
  <si>
    <t>0705 Brandon Expressway Port Lindseyland, VA 41620</t>
  </si>
  <si>
    <t>930-595-6112</t>
  </si>
  <si>
    <t>Robert Howell</t>
  </si>
  <si>
    <t>Rebecca Jackson</t>
  </si>
  <si>
    <t>1735 Gregory Highway Jasonmouth, DE 85080</t>
  </si>
  <si>
    <t>+1-688-224-6142x009</t>
  </si>
  <si>
    <t>Greg Smith</t>
  </si>
  <si>
    <t>Peter Mccall</t>
  </si>
  <si>
    <t>7685 Jesse Landing Timothyberg, NH 24767</t>
  </si>
  <si>
    <t>595-312-9649</t>
  </si>
  <si>
    <t>Harold Rice</t>
  </si>
  <si>
    <t>825 Ronald Ways Apt. 062 Lake Benjaminside, MT 99096</t>
  </si>
  <si>
    <t>(521)150-6068x0032</t>
  </si>
  <si>
    <t>Jill Ponce</t>
  </si>
  <si>
    <t>Dustin Washington</t>
  </si>
  <si>
    <t>18458 Kelly Groves Lake Amanda, IA 74559</t>
  </si>
  <si>
    <t>001-786-521-4307x121</t>
  </si>
  <si>
    <t>Curtis Thomas</t>
  </si>
  <si>
    <t>Donna Perry</t>
  </si>
  <si>
    <t>5089 Christopher Ranch New Kristine, SC 64793</t>
  </si>
  <si>
    <t>186-858-0832x509</t>
  </si>
  <si>
    <t>Vicki Anderson</t>
  </si>
  <si>
    <t>209 Jean Lakes Apt. 062 New Shawna, MO 89955</t>
  </si>
  <si>
    <t>(197)580-0210</t>
  </si>
  <si>
    <t>Karen Cortez</t>
  </si>
  <si>
    <t>Ryan Jennings</t>
  </si>
  <si>
    <t>1981 Williams Bypass Apt. 814 East Erik, CA 03164</t>
  </si>
  <si>
    <t>+1-952-559-9979x15214</t>
  </si>
  <si>
    <t>Lisa Delacruz</t>
  </si>
  <si>
    <t>Ariel Barrera</t>
  </si>
  <si>
    <t>72011 Sanders Manors Apt. 568 Walkertown, ID 31930</t>
  </si>
  <si>
    <t>001-631-955-2872x3996</t>
  </si>
  <si>
    <t>Christopher Perry</t>
  </si>
  <si>
    <t>2461.2000000000003</t>
  </si>
  <si>
    <t>Jasmine Ramirez</t>
  </si>
  <si>
    <t>59433 Stacey Estate Port Leeview, NY 11035</t>
  </si>
  <si>
    <t>(105)520-6649</t>
  </si>
  <si>
    <t>Vicki Stewart</t>
  </si>
  <si>
    <t>3061.2000000000003</t>
  </si>
  <si>
    <t>Andre Ponce</t>
  </si>
  <si>
    <t>07999 Sandra Overpass Suite 322 West Dawnhaven, ID 00972</t>
  </si>
  <si>
    <t>608.642.5568</t>
  </si>
  <si>
    <t>Kurt Sellers</t>
  </si>
  <si>
    <t>Katherine Tucker</t>
  </si>
  <si>
    <t>23378 Meagan Corners Suite 195 East Lawrenceview, MT 99410</t>
  </si>
  <si>
    <t>+1-529-449-2085x934</t>
  </si>
  <si>
    <t>Chad Stein</t>
  </si>
  <si>
    <t>Kayla Buckley</t>
  </si>
  <si>
    <t>3581 Antonio Cliff Suite 917 North Timothyburgh, NH 56084</t>
  </si>
  <si>
    <t>001-401-164-6885x97310</t>
  </si>
  <si>
    <t>Teresa Adkins</t>
  </si>
  <si>
    <t>Christopher Robbins</t>
  </si>
  <si>
    <t>813 Lewis Orchard Chadhaven, DE 93310</t>
  </si>
  <si>
    <t>(812)275-2871</t>
  </si>
  <si>
    <t>Kimberly Santana</t>
  </si>
  <si>
    <t>James Randolph</t>
  </si>
  <si>
    <t>6264 Walker Hollow Apt. 326 South Karenfurt, AZ 32557</t>
  </si>
  <si>
    <t>831-209-1556</t>
  </si>
  <si>
    <t>Carolyn Smith</t>
  </si>
  <si>
    <t>Andrea Castaneda</t>
  </si>
  <si>
    <t>95732 Sandra Summit Apt. 286 South Emilyshire, IA 65830</t>
  </si>
  <si>
    <t>854.385.1835x016</t>
  </si>
  <si>
    <t>Gregory Garcia</t>
  </si>
  <si>
    <t>Angela Scott</t>
  </si>
  <si>
    <t>179 Catherine Isle Meghanchester, WI 24335</t>
  </si>
  <si>
    <t>001-235-437-4363x589</t>
  </si>
  <si>
    <t>Norman Henry</t>
  </si>
  <si>
    <t>Matthew Mcknight</t>
  </si>
  <si>
    <t>321 Valerie Common Port Christopher, ME 92211</t>
  </si>
  <si>
    <t>001-640-111-1213x6697</t>
  </si>
  <si>
    <t>Lisa Marks</t>
  </si>
  <si>
    <t>Justin Carpenter</t>
  </si>
  <si>
    <t>284 Allen Dam Suite 326 Huntview, MT 93232</t>
  </si>
  <si>
    <t>490.226.2452x21937</t>
  </si>
  <si>
    <t>Mikayla Peters</t>
  </si>
  <si>
    <t>Jennifer Perez</t>
  </si>
  <si>
    <t>76030 Brian Bypass Apt. 660 New John, NV 72449</t>
  </si>
  <si>
    <t>001-745-298-4967x812</t>
  </si>
  <si>
    <t>Rodney Harrison</t>
  </si>
  <si>
    <t>Kristy Anderson</t>
  </si>
  <si>
    <t>419 Nelson Run Suite 577 Montgomeryborough, NY 67636</t>
  </si>
  <si>
    <t>729.455.5587x9342</t>
  </si>
  <si>
    <t>Brian Aguilar</t>
  </si>
  <si>
    <t>277 Cox Burgs Michaelview, AK 23412</t>
  </si>
  <si>
    <t>+1-993-910-5583x4273</t>
  </si>
  <si>
    <t>Kimberly Mullen</t>
  </si>
  <si>
    <t>Rhonda Robinson</t>
  </si>
  <si>
    <t>1479 Waters Dam Apt. 697 Lake Robertville, MD 67335</t>
  </si>
  <si>
    <t>127.673.4451x4844</t>
  </si>
  <si>
    <t>Todd Gregory</t>
  </si>
  <si>
    <t>0053 French Keys Coleborough, NJ 25197</t>
  </si>
  <si>
    <t>Troy Williamson</t>
  </si>
  <si>
    <t>Jonathan Shaffer</t>
  </si>
  <si>
    <t>5672 Jordan Trafficway Suite 959 Floreschester, OR 21004</t>
  </si>
  <si>
    <t>385.713.5803x21189</t>
  </si>
  <si>
    <t>Christine Long</t>
  </si>
  <si>
    <t>Mary Lucas</t>
  </si>
  <si>
    <t>8503 Megan Views Suite 219 Bushland, WI 46175</t>
  </si>
  <si>
    <t>+1-203-217-8865x107</t>
  </si>
  <si>
    <t>Tina Sampson</t>
  </si>
  <si>
    <t>Michael Greene</t>
  </si>
  <si>
    <t>Unit 5118 Box 4632 DPO AE 29933</t>
  </si>
  <si>
    <t>Nathan Thomas</t>
  </si>
  <si>
    <t>3978 Valdez Tunnel Davidshire, AR 60043</t>
  </si>
  <si>
    <t>339-643-4551x57449</t>
  </si>
  <si>
    <t>936.4000000000001</t>
  </si>
  <si>
    <t>Marie King</t>
  </si>
  <si>
    <t>134 James Hollow Suite 835 New Melindaview, NY 06365</t>
  </si>
  <si>
    <t>(215)284-3898</t>
  </si>
  <si>
    <t>Thomas Jones</t>
  </si>
  <si>
    <t>5943 Williams Field Alexisfort, OR 92919</t>
  </si>
  <si>
    <t>888.077.1825</t>
  </si>
  <si>
    <t>Linda Scott</t>
  </si>
  <si>
    <t>Debbie Vasquez</t>
  </si>
  <si>
    <t>342 Justin Freeway East Juliafort, KS 91055</t>
  </si>
  <si>
    <t>510-385-3166x6651</t>
  </si>
  <si>
    <t>Michael Campos</t>
  </si>
  <si>
    <t>417.20000000000005</t>
  </si>
  <si>
    <t>Timothy Benson</t>
  </si>
  <si>
    <t>596 Mills Court Apt. 635 West Kaylaton, MA 01628</t>
  </si>
  <si>
    <t>001-723-158-1912x79783</t>
  </si>
  <si>
    <t>Richard Caldwell</t>
  </si>
  <si>
    <t>Emily Lutz</t>
  </si>
  <si>
    <t>44960 Diaz Hollow Rachelview, WV 83907</t>
  </si>
  <si>
    <t>441.515.3238x19556</t>
  </si>
  <si>
    <t>Nathan Bates</t>
  </si>
  <si>
    <t>3955.2000000000003</t>
  </si>
  <si>
    <t>Charlotte Moore</t>
  </si>
  <si>
    <t>Unit 0917 Box 4800 DPO AP 53574</t>
  </si>
  <si>
    <t>(058)926-3870</t>
  </si>
  <si>
    <t>Brittany Anderson</t>
  </si>
  <si>
    <t>Katherine Owens</t>
  </si>
  <si>
    <t>15508 Katherine Drive West Karenville, UT 83519</t>
  </si>
  <si>
    <t>580-523-2939x141</t>
  </si>
  <si>
    <t>Robert Odonnell</t>
  </si>
  <si>
    <t>Justin Frank</t>
  </si>
  <si>
    <t>85014 Wright Canyon Suite 262 North Michaelview, AR 26872</t>
  </si>
  <si>
    <t>001-926-795-3059</t>
  </si>
  <si>
    <t>Matthew Benton</t>
  </si>
  <si>
    <t>Jennifer Young</t>
  </si>
  <si>
    <t>139 Jody Forge Apt. 148 Erikchester, NH 62334</t>
  </si>
  <si>
    <t>(059)954-6483</t>
  </si>
  <si>
    <t>924 Hall Ports Morganbury, GA 02209</t>
  </si>
  <si>
    <t>(849)021-3586</t>
  </si>
  <si>
    <t>Timothy Perry</t>
  </si>
  <si>
    <t>506 Blake Spurs Suite 160 Chadview, AR 31810</t>
  </si>
  <si>
    <t>(249)617-3063</t>
  </si>
  <si>
    <t>Troy Roberts</t>
  </si>
  <si>
    <t>5743.200000000001</t>
  </si>
  <si>
    <t>Melissa Fuller</t>
  </si>
  <si>
    <t>380 Smith Radial Apt. 114 North Sharon, VT 59979</t>
  </si>
  <si>
    <t>Maria Montoya</t>
  </si>
  <si>
    <t>Michael Griffith</t>
  </si>
  <si>
    <t>295 James Field North Danieltown, MS 03066</t>
  </si>
  <si>
    <t>+1-983-181-6496x0475</t>
  </si>
  <si>
    <t>Emily Jackson</t>
  </si>
  <si>
    <t>686 Johnson Landing Aprilfort, FL 03413</t>
  </si>
  <si>
    <t>396-112-2188x37068</t>
  </si>
  <si>
    <t>Suzanne Thompson</t>
  </si>
  <si>
    <t>Catherine Malone</t>
  </si>
  <si>
    <t>29383 Michael Village Apt. 754 Sheilaborough, WV 10028</t>
  </si>
  <si>
    <t>(577)945-9426</t>
  </si>
  <si>
    <t>Gary Jimenez</t>
  </si>
  <si>
    <t>Erika Hall</t>
  </si>
  <si>
    <t>504 Ortega Road Apt. 261 West Mistyport, DE 49524</t>
  </si>
  <si>
    <t>(552)554-9590x385</t>
  </si>
  <si>
    <t>096 Alexander Hill Allisonmouth, MN 04571</t>
  </si>
  <si>
    <t>001-959-224-1913</t>
  </si>
  <si>
    <t>Heather Kim</t>
  </si>
  <si>
    <t>5850 Potter Mountains Michaelhaven, TN 13350</t>
  </si>
  <si>
    <t>Samantha Moon</t>
  </si>
  <si>
    <t>Joshua Cole</t>
  </si>
  <si>
    <t>264 Dawn Street Lake Michael, NY 47174</t>
  </si>
  <si>
    <t>001-152-063-5815</t>
  </si>
  <si>
    <t>Barbara Clark</t>
  </si>
  <si>
    <t>Troy Hoffman</t>
  </si>
  <si>
    <t>9540 Richardson Alley Suite 513 Shirleyburgh, WI 89811</t>
  </si>
  <si>
    <t>185-152-6319</t>
  </si>
  <si>
    <t>Tracey Russell</t>
  </si>
  <si>
    <t>Alyssa Marquez</t>
  </si>
  <si>
    <t>9889 Mcdonald Crescent Suite 833 Harrisview, NM 25746</t>
  </si>
  <si>
    <t>Jacqueline Moses</t>
  </si>
  <si>
    <t>Unit 7076 Box 4202 DPO AP 85616</t>
  </si>
  <si>
    <t>(150)753-0027x817</t>
  </si>
  <si>
    <t>Christina Espinoza</t>
  </si>
  <si>
    <t>5615 Susan Rapids East William, VT 00641</t>
  </si>
  <si>
    <t>955-621-0873x1010</t>
  </si>
  <si>
    <t>Christopher Mcgrath</t>
  </si>
  <si>
    <t>6435.200000000001</t>
  </si>
  <si>
    <t>Amanda Fowler</t>
  </si>
  <si>
    <t>08713 Darrell Ville Apt. 796 East Brandy, RI 01582</t>
  </si>
  <si>
    <t>358-262-3245</t>
  </si>
  <si>
    <t>Francisco Bailey</t>
  </si>
  <si>
    <t>Evan Williams</t>
  </si>
  <si>
    <t>4681 Jordan Hills Suite 961 Lake Jenniferton, WA 92514</t>
  </si>
  <si>
    <t>777.511.2257x1291</t>
  </si>
  <si>
    <t>Theodore Herrera</t>
  </si>
  <si>
    <t>Christopher Atkinson</t>
  </si>
  <si>
    <t>91756 Megan Crossing Tuckerstad, OR 63511</t>
  </si>
  <si>
    <t>485.092.1703</t>
  </si>
  <si>
    <t>Lindsay Mclean</t>
  </si>
  <si>
    <t>Unit 1884 Box 3478 DPO AE 56626</t>
  </si>
  <si>
    <t>697.852.6253</t>
  </si>
  <si>
    <t>Wendy Quinn</t>
  </si>
  <si>
    <t>Tanya Thompson</t>
  </si>
  <si>
    <t>197 Morrison Squares West Sandra, AZ 27048</t>
  </si>
  <si>
    <t>359-040-3958x039</t>
  </si>
  <si>
    <t>Virginia Roy</t>
  </si>
  <si>
    <t>239 Oconnell Islands Suite 215 Oliviabury, NE 30750</t>
  </si>
  <si>
    <t>974-673-0535x965</t>
  </si>
  <si>
    <t>Cheryl Manning</t>
  </si>
  <si>
    <t>Unit 3791 Box 6351 DPO AE 60729</t>
  </si>
  <si>
    <t>(573)490-4353x21167</t>
  </si>
  <si>
    <t>Richard Joseph</t>
  </si>
  <si>
    <t>3105.6000000000004</t>
  </si>
  <si>
    <t>Joe Bridges</t>
  </si>
  <si>
    <t>9811 Sara Rest East Kristenland, SD 60908</t>
  </si>
  <si>
    <t>978-207-4360x42989</t>
  </si>
  <si>
    <t>Scott Vargas</t>
  </si>
  <si>
    <t>Tara Hansen</t>
  </si>
  <si>
    <t>5730 John Tunnel Apt. 366 Fowlerfort, GA 90404</t>
  </si>
  <si>
    <t>001-180-577-1864x832</t>
  </si>
  <si>
    <t>Christian Young</t>
  </si>
  <si>
    <t>Unit 1124 Box 5563 DPO AP 47578</t>
  </si>
  <si>
    <t>+1-266-560-5391x949</t>
  </si>
  <si>
    <t>Michael Skinner</t>
  </si>
  <si>
    <t>896 Davis Cove West Jacob, PA 94845</t>
  </si>
  <si>
    <t>001-103-802-9128x0085</t>
  </si>
  <si>
    <t>Jacob Key</t>
  </si>
  <si>
    <t>47400 Thomas Overpass Suite 154 East Nathanborough, KS 44310</t>
  </si>
  <si>
    <t>(582)323-2863</t>
  </si>
  <si>
    <t>Kathryn Jenkins</t>
  </si>
  <si>
    <t>Alexis Harris</t>
  </si>
  <si>
    <t>607 Sarah Pines Apt. 392 Heatherfurt, IN 42047</t>
  </si>
  <si>
    <t>+1-981-912-5038x6668</t>
  </si>
  <si>
    <t>Tyler Brooks</t>
  </si>
  <si>
    <t>Susan Cole</t>
  </si>
  <si>
    <t>PSC 4505, Box 7522 APO AE 67821</t>
  </si>
  <si>
    <t>Tina Romero</t>
  </si>
  <si>
    <t>Keith Perez</t>
  </si>
  <si>
    <t>020 Reeves Spur South Davidstad, HI 48566</t>
  </si>
  <si>
    <t>001-861-712-7521x2702</t>
  </si>
  <si>
    <t>Mitchell Hardin</t>
  </si>
  <si>
    <t>8019.200000000001</t>
  </si>
  <si>
    <t>John Lindsey</t>
  </si>
  <si>
    <t>3440 Catherine Spurs Apt. 580 Robinsonfurt, GA 79099</t>
  </si>
  <si>
    <t>(841)447-6646</t>
  </si>
  <si>
    <t>Sean Mitchell</t>
  </si>
  <si>
    <t>Cathy Clarke</t>
  </si>
  <si>
    <t>48484 Brandi Prairie Apt. 508 North Kristin, NM 27365</t>
  </si>
  <si>
    <t>426.617.1661</t>
  </si>
  <si>
    <t>Angelica Nguyen</t>
  </si>
  <si>
    <t>8127 Jessica Groves Melissaside, NY 65580</t>
  </si>
  <si>
    <t>001-584-007-7404x05430</t>
  </si>
  <si>
    <t>Becky Christian</t>
  </si>
  <si>
    <t>Christopher Collins</t>
  </si>
  <si>
    <t>0673 Phillips Streets Suite 285 Shawside, WY 45975</t>
  </si>
  <si>
    <t>(241)928-0267x2427</t>
  </si>
  <si>
    <t>Ebony Henry</t>
  </si>
  <si>
    <t>7166.400000000001</t>
  </si>
  <si>
    <t>Kevin Bowers</t>
  </si>
  <si>
    <t>USS Hunt FPO AE 64716</t>
  </si>
  <si>
    <t>Desiree Martinez</t>
  </si>
  <si>
    <t>Alexis Gentry</t>
  </si>
  <si>
    <t>9578 Rubio Plains Apt. 142 North Kimberly, OH 33320</t>
  </si>
  <si>
    <t>403.265.7659x1547</t>
  </si>
  <si>
    <t>Nathan Schwartz</t>
  </si>
  <si>
    <t>Gina Murray</t>
  </si>
  <si>
    <t>29831 Bryan Land Samanthaside, ND 61594</t>
  </si>
  <si>
    <t>001-161-187-6691x395</t>
  </si>
  <si>
    <t>Kelly Gonzalez</t>
  </si>
  <si>
    <t>Natasha Coleman</t>
  </si>
  <si>
    <t>USNV Wells FPO AP 75908</t>
  </si>
  <si>
    <t>483-466-3931x930</t>
  </si>
  <si>
    <t>Julie Clark</t>
  </si>
  <si>
    <t>087 Jason Trace Apt. 614 South Melinda, ME 95805</t>
  </si>
  <si>
    <t>000-501-2698x4805</t>
  </si>
  <si>
    <t>Christina Summers</t>
  </si>
  <si>
    <t>Seth Scott</t>
  </si>
  <si>
    <t>91635 Mcdonald Cliffs West Rodney, SD 40280</t>
  </si>
  <si>
    <t>+1-216-979-8006x36044</t>
  </si>
  <si>
    <t>1365.6000000000001</t>
  </si>
  <si>
    <t>Amanda Mason</t>
  </si>
  <si>
    <t>9009 Melinda Mission West Michaelaberg, NJ 31026</t>
  </si>
  <si>
    <t>001-698-968-3758x2570</t>
  </si>
  <si>
    <t>Kristen Armstrong</t>
  </si>
  <si>
    <t>William Clay</t>
  </si>
  <si>
    <t>USNS Berry FPO AP 14788</t>
  </si>
  <si>
    <t>001-045-250-2780x5909</t>
  </si>
  <si>
    <t>Mrs. Teresa Moore DVM</t>
  </si>
  <si>
    <t>Joshua Taylor</t>
  </si>
  <si>
    <t>PSC 8315, Box 1958 APO AA 61188</t>
  </si>
  <si>
    <t>977.145.8385x14721</t>
  </si>
  <si>
    <t>Brandon Cunningham</t>
  </si>
  <si>
    <t>George Adams MD</t>
  </si>
  <si>
    <t>236 Wright Street South Stevenview, MD 81696</t>
  </si>
  <si>
    <t>Angela Bailey</t>
  </si>
  <si>
    <t>Olivia Huff</t>
  </si>
  <si>
    <t>USS Davis FPO AP 56640</t>
  </si>
  <si>
    <t>862.509.3723</t>
  </si>
  <si>
    <t>Travis Moore</t>
  </si>
  <si>
    <t>Melanie Boyd</t>
  </si>
  <si>
    <t>1836 Debra Flat Suite 181 Ashleyshire, TX 50675</t>
  </si>
  <si>
    <t>919.835.4031x381</t>
  </si>
  <si>
    <t>Manuel Morales</t>
  </si>
  <si>
    <t>USNS Howard FPO AA 31452</t>
  </si>
  <si>
    <t>(035)905-2352x13435</t>
  </si>
  <si>
    <t>Carolyn Rivers</t>
  </si>
  <si>
    <t>642 Jeremy Highway Apt. 411 Moodymouth, PA 35329</t>
  </si>
  <si>
    <t>001-573-234-7056x697</t>
  </si>
  <si>
    <t>Jeffrey Trevino</t>
  </si>
  <si>
    <t>Kimberly Ramirez</t>
  </si>
  <si>
    <t>483 Morales Burg Dorothyfurt, ND 79237</t>
  </si>
  <si>
    <t>616.316.7491x106</t>
  </si>
  <si>
    <t>Eric Lynn</t>
  </si>
  <si>
    <t>714.4000000000001</t>
  </si>
  <si>
    <t>Zachary Johnson</t>
  </si>
  <si>
    <t>28242 Anthony Throughway North David, CA 77788</t>
  </si>
  <si>
    <t>611.407.3417x1095</t>
  </si>
  <si>
    <t>Billy Vega</t>
  </si>
  <si>
    <t>6658 Phelps Well Apt. 247 Olsonburgh, WI 51294</t>
  </si>
  <si>
    <t>(251)849-5234</t>
  </si>
  <si>
    <t>Deborah Thomas</t>
  </si>
  <si>
    <t>2841 Christopher Grove Ronnieshire, DC 75725</t>
  </si>
  <si>
    <t>411.331.7388x26960</t>
  </si>
  <si>
    <t>3559.2000000000003</t>
  </si>
  <si>
    <t>Steven Cordova</t>
  </si>
  <si>
    <t>030 Joseph Garden Jimenezton, CO 00561</t>
  </si>
  <si>
    <t>(579)187-1227</t>
  </si>
  <si>
    <t>Allison Burch</t>
  </si>
  <si>
    <t>3439.2000000000003</t>
  </si>
  <si>
    <t>Kimberly West</t>
  </si>
  <si>
    <t>35210 Kelly Road East Brianberg, NH 10701</t>
  </si>
  <si>
    <t>(110)577-7930x922</t>
  </si>
  <si>
    <t>Jennifer Newton</t>
  </si>
  <si>
    <t>Pamela Randolph</t>
  </si>
  <si>
    <t>1007 Schmitt Causeway Apt. 895 South Leslie, DC 38180</t>
  </si>
  <si>
    <t>277-696-6664x907</t>
  </si>
  <si>
    <t>Francisco White</t>
  </si>
  <si>
    <t>PSC 8495, Box 3237 APO AA 55974</t>
  </si>
  <si>
    <t>+1-578-340-9776x12761</t>
  </si>
  <si>
    <t>Katrina Rodriguez</t>
  </si>
  <si>
    <t>Amber Jones</t>
  </si>
  <si>
    <t>90883 Kristin Ville Nashland, VT 82709</t>
  </si>
  <si>
    <t>001-756-576-5861x732</t>
  </si>
  <si>
    <t>Suzanne Cameron</t>
  </si>
  <si>
    <t>9787 Hernandez Prairie Port April, KS 54040</t>
  </si>
  <si>
    <t>436.221.0572x202</t>
  </si>
  <si>
    <t>Jonathan Morrison</t>
  </si>
  <si>
    <t>Mathew Clay</t>
  </si>
  <si>
    <t>25920 Robert Well Apt. 441 New Stephanieland, CA 89087</t>
  </si>
  <si>
    <t>(037)216-7939x6221</t>
  </si>
  <si>
    <t>John Montes</t>
  </si>
  <si>
    <t>06978 Stephen Cape Apt. 882 Katherineburgh, NY 05548</t>
  </si>
  <si>
    <t>(739)529-2476</t>
  </si>
  <si>
    <t>Sheila Johnson</t>
  </si>
  <si>
    <t>0353 Angela Locks Brownside, NM 29448</t>
  </si>
  <si>
    <t>639-502-4946x767</t>
  </si>
  <si>
    <t>Catherine Peterson</t>
  </si>
  <si>
    <t>Dr. Jill Morris DDS</t>
  </si>
  <si>
    <t>7601 Kevin Isle Lake Sandrachester, ID 80782</t>
  </si>
  <si>
    <t>523.443.9141</t>
  </si>
  <si>
    <t>Tara Turner</t>
  </si>
  <si>
    <t>Bradley Yoder</t>
  </si>
  <si>
    <t>995 Palmer Tunnel Suite 790 Lake Sarah, TX 06138</t>
  </si>
  <si>
    <t>001-987-878-4064</t>
  </si>
  <si>
    <t>Chelsea Peterson</t>
  </si>
  <si>
    <t>Unit 4830 Box 9931 DPO AA 47027</t>
  </si>
  <si>
    <t>001-264-709-3173x1390</t>
  </si>
  <si>
    <t>Michelle Hill</t>
  </si>
  <si>
    <t>Kelly George</t>
  </si>
  <si>
    <t>37873 Russell Plains Tinabury, WY 31104</t>
  </si>
  <si>
    <t>001-763-362-0205x89160</t>
  </si>
  <si>
    <t>Emily King MD</t>
  </si>
  <si>
    <t>651 Martha Orchard West Maurice, NH 73570</t>
  </si>
  <si>
    <t>028-633-7876x9069</t>
  </si>
  <si>
    <t>Brittany Hernandez</t>
  </si>
  <si>
    <t>Crystal Green</t>
  </si>
  <si>
    <t>7048 Natalie Camp Suite 954 Butlerfurt, HI 75796</t>
  </si>
  <si>
    <t>(798)791-9414x945</t>
  </si>
  <si>
    <t>Paul Gilbert</t>
  </si>
  <si>
    <t>Kathryn Carrillo</t>
  </si>
  <si>
    <t>228 Murphy Island North Jill, VA 33517</t>
  </si>
  <si>
    <t>(913)770-5629x7418</t>
  </si>
  <si>
    <t>Kaylee Jones</t>
  </si>
  <si>
    <t>Rachel Swanson</t>
  </si>
  <si>
    <t>4470 Katherine Burg East Jessicaborough, OK 40238</t>
  </si>
  <si>
    <t>301-251-9279x452</t>
  </si>
  <si>
    <t>Christopher Finley</t>
  </si>
  <si>
    <t>Michael Charles</t>
  </si>
  <si>
    <t>5037 Christopher Island Apt. 030 North Jeffreyland, MI 87944</t>
  </si>
  <si>
    <t>392-246-8907</t>
  </si>
  <si>
    <t>Mary Reid</t>
  </si>
  <si>
    <t>8003.200000000001</t>
  </si>
  <si>
    <t>Paul Sandoval</t>
  </si>
  <si>
    <t>9657 Angela Glen Suite 990 Fosterberg, AZ 69450</t>
  </si>
  <si>
    <t>001-669-253-4483</t>
  </si>
  <si>
    <t>Clarence Johnson</t>
  </si>
  <si>
    <t>989 Swanson Manor Apt. 777 Kirkhaven, DE 64324</t>
  </si>
  <si>
    <t>Sharon Ingram</t>
  </si>
  <si>
    <t>Travis Robertson</t>
  </si>
  <si>
    <t>0939 Flynn Crescent Suite 979 North Patriciaberg, MS 14368</t>
  </si>
  <si>
    <t>626.237.8869x008</t>
  </si>
  <si>
    <t>Laurie Thomas</t>
  </si>
  <si>
    <t>Jennifer Wiley</t>
  </si>
  <si>
    <t>04617 Breanna Grove Ericaport, IN 48962</t>
  </si>
  <si>
    <t>(571)247-2014x98068</t>
  </si>
  <si>
    <t>Carl Flores</t>
  </si>
  <si>
    <t>PSC 2066, Box 1679 APO AE 28437</t>
  </si>
  <si>
    <t>Nicholas Mejia</t>
  </si>
  <si>
    <t>5552 Catherine Underpass New Davidview, NV 80267</t>
  </si>
  <si>
    <t>Mr. Derek Mcdonald MD</t>
  </si>
  <si>
    <t>1085 Reyes Glens New Pattyport, NY 18369</t>
  </si>
  <si>
    <t>476.339.2587</t>
  </si>
  <si>
    <t>Rachel Mcclure</t>
  </si>
  <si>
    <t>Haley Cook</t>
  </si>
  <si>
    <t>3263 Aaron Extension Apt. 870 Port Tamaramouth, MS 80889</t>
  </si>
  <si>
    <t>053-976-7885x7161</t>
  </si>
  <si>
    <t>Ruben Clark</t>
  </si>
  <si>
    <t>Richard Edwards</t>
  </si>
  <si>
    <t>89379 Turner Unions Apt. 187 New Dawn, CA 46218</t>
  </si>
  <si>
    <t>001-369-301-1657</t>
  </si>
  <si>
    <t>Tammy Harris</t>
  </si>
  <si>
    <t>Melanie Cardenas</t>
  </si>
  <si>
    <t>20768 James Path Suite 738 Nelsonhaven, KS 33923</t>
  </si>
  <si>
    <t>+1-633-736-6042x351</t>
  </si>
  <si>
    <t>Pamela Cunningham</t>
  </si>
  <si>
    <t>Mr. Jonathan Gonzalez</t>
  </si>
  <si>
    <t>27906 Clay Tunnel Apt. 505 Jenkinsmouth, NJ 84152</t>
  </si>
  <si>
    <t>001-368-877-0346</t>
  </si>
  <si>
    <t>Heather Hall</t>
  </si>
  <si>
    <t>Kenneth Silva</t>
  </si>
  <si>
    <t>701 Johnson Spur Jonathanside, CO 29203</t>
  </si>
  <si>
    <t>449.289.5256</t>
  </si>
  <si>
    <t>Thomas Harding</t>
  </si>
  <si>
    <t>Sarah Mueller</t>
  </si>
  <si>
    <t>PSC 8708, Box 5515 APO AE 34550</t>
  </si>
  <si>
    <t>001-137-153-1683</t>
  </si>
  <si>
    <t>Aaron Browning</t>
  </si>
  <si>
    <t>Lisa Garner</t>
  </si>
  <si>
    <t>2054 Janet Vista Apt. 142 Jesusshire, CT 53012</t>
  </si>
  <si>
    <t>(123)338-7089</t>
  </si>
  <si>
    <t>Penny Padilla</t>
  </si>
  <si>
    <t>Jennifer Perry</t>
  </si>
  <si>
    <t>2435 Brian Meadows Jeanneport, OR 89189</t>
  </si>
  <si>
    <t>866-598-0764x425</t>
  </si>
  <si>
    <t>Rebekah Hampton</t>
  </si>
  <si>
    <t>Anthony Howard</t>
  </si>
  <si>
    <t>05224 Curtis Camp Suite 317 Flemingmouth, SC 91779</t>
  </si>
  <si>
    <t>001-845-859-1013</t>
  </si>
  <si>
    <t>Daniel Mcconnell</t>
  </si>
  <si>
    <t>Travis Perry</t>
  </si>
  <si>
    <t>6715 Amy Village Mcgrathton, VA 79268</t>
  </si>
  <si>
    <t>245-937-7235</t>
  </si>
  <si>
    <t>Thomas Beard</t>
  </si>
  <si>
    <t>Kenneth Christian</t>
  </si>
  <si>
    <t>472 Darren Station Meganfort, NY 70115</t>
  </si>
  <si>
    <t>(694)148-6568</t>
  </si>
  <si>
    <t>Keith Sawyer</t>
  </si>
  <si>
    <t>Julie Larsen</t>
  </si>
  <si>
    <t>093 Kelly Path Apt. 818 Whitehaven, ND 05891</t>
  </si>
  <si>
    <t>459.736.2045x764</t>
  </si>
  <si>
    <t>Nathaniel Burgess</t>
  </si>
  <si>
    <t>Scott Murray</t>
  </si>
  <si>
    <t>Unit 9433 Box 4159 DPO AP 18230</t>
  </si>
  <si>
    <t>841-716-3166x043</t>
  </si>
  <si>
    <t>Nathan Torres</t>
  </si>
  <si>
    <t>Amanda Reid</t>
  </si>
  <si>
    <t>8582 Andrew Common Suite 994 East Royhaven, FL 44199</t>
  </si>
  <si>
    <t>(467)331-1652</t>
  </si>
  <si>
    <t>Angela Vaughn</t>
  </si>
  <si>
    <t>Peter Wallace</t>
  </si>
  <si>
    <t>6454 Angela Mall Apt. 413 Perezmouth, ME 96952</t>
  </si>
  <si>
    <t>(959)245-2295x46675</t>
  </si>
  <si>
    <t>Jennifer Riley</t>
  </si>
  <si>
    <t>Kathleen Duran</t>
  </si>
  <si>
    <t>15627 Andrew Trail South Bethville, ME 09253</t>
  </si>
  <si>
    <t>001-307-224-4189x5674</t>
  </si>
  <si>
    <t>Mark Huynh</t>
  </si>
  <si>
    <t>Alyssa Scott</t>
  </si>
  <si>
    <t>65573 Garza Rest North Jerry, MD 09614</t>
  </si>
  <si>
    <t>(348)717-9064x295</t>
  </si>
  <si>
    <t>Maria Patel</t>
  </si>
  <si>
    <t>Susan Riley</t>
  </si>
  <si>
    <t>500 Rasmussen Mission Apt. 290 Saundersmouth, IL 18657</t>
  </si>
  <si>
    <t>522.434.5272x46049</t>
  </si>
  <si>
    <t>Lorraine Long</t>
  </si>
  <si>
    <t>677 Ryan Circle Suite 256 East Matthew, OH 82509</t>
  </si>
  <si>
    <t>380-170-4197x423</t>
  </si>
  <si>
    <t>Brittany Callahan</t>
  </si>
  <si>
    <t>Patrick Melendez</t>
  </si>
  <si>
    <t>062 Jacob Bypass Reynoldsmouth, AL 69799</t>
  </si>
  <si>
    <t>(330)808-8161x47545</t>
  </si>
  <si>
    <t>Mary Frey</t>
  </si>
  <si>
    <t>124 Woodward Mountain Suite 105 Danielsport, MO 42042</t>
  </si>
  <si>
    <t>891-573-6957</t>
  </si>
  <si>
    <t>Keith Carson</t>
  </si>
  <si>
    <t>023 Patrick Port Apt. 495 South Timothytown, KY 16306</t>
  </si>
  <si>
    <t>209.344.4890</t>
  </si>
  <si>
    <t>Jennifer Swanson</t>
  </si>
  <si>
    <t>Shelley Hernandez</t>
  </si>
  <si>
    <t>3598 Jones Valleys Port Angela, SC 06515</t>
  </si>
  <si>
    <t>357-879-6801x6506</t>
  </si>
  <si>
    <t>Harry Valenzuela</t>
  </si>
  <si>
    <t>2153.2000000000003</t>
  </si>
  <si>
    <t>Jonathan Joseph</t>
  </si>
  <si>
    <t>6471 Christine Corners Apt. 723 North Lindseyhaven, TN 43277</t>
  </si>
  <si>
    <t>001-229-289-4122</t>
  </si>
  <si>
    <t>46137 Lawrence Fields Apt. 500 Taylorchester, CO 36529</t>
  </si>
  <si>
    <t>001-791-586-9534x66264</t>
  </si>
  <si>
    <t>Meghan Smith</t>
  </si>
  <si>
    <t>466 Jose Turnpike West Lauraside, TX 85637</t>
  </si>
  <si>
    <t>(046)870-1728x38249</t>
  </si>
  <si>
    <t>50831 Katherine Summit Suite 259 Hoffmanmouth, KY 38815</t>
  </si>
  <si>
    <t>Melanie Campbell</t>
  </si>
  <si>
    <t>Rhonda Logan</t>
  </si>
  <si>
    <t>953 Evans Shores Suite 819 Nicoleside, MI 44139</t>
  </si>
  <si>
    <t>149-228-8050x09880</t>
  </si>
  <si>
    <t>Jane White</t>
  </si>
  <si>
    <t>Adam Perkins</t>
  </si>
  <si>
    <t>243 Sims Crest Marystad, MO 19209</t>
  </si>
  <si>
    <t>001-956-327-0423x717</t>
  </si>
  <si>
    <t>Raymond Duran</t>
  </si>
  <si>
    <t>1099.6000000000001</t>
  </si>
  <si>
    <t>Jason Trujillo</t>
  </si>
  <si>
    <t>06401 Daniel Mews Suite 223 Deborahport, LA 78676</t>
  </si>
  <si>
    <t>+1-381-249-6827x48428</t>
  </si>
  <si>
    <t>Connor Mckay</t>
  </si>
  <si>
    <t>Karla Davis</t>
  </si>
  <si>
    <t>31082 Osborne Summit Apt. 163 Morenostad, NY 53530</t>
  </si>
  <si>
    <t>(420)147-5494x625</t>
  </si>
  <si>
    <t>Jeffrey Cisneros</t>
  </si>
  <si>
    <t>Timothy Flores</t>
  </si>
  <si>
    <t>63805 Howard Mill Spencechester, UT 89803</t>
  </si>
  <si>
    <t>804-340-3744x33235</t>
  </si>
  <si>
    <t>Cody Richardson</t>
  </si>
  <si>
    <t>36354 Garcia Burg West Robert, FL 22764</t>
  </si>
  <si>
    <t>Julie Lloyd</t>
  </si>
  <si>
    <t>Tara Smith</t>
  </si>
  <si>
    <t>2979 Justin Plains Apt. 548 East Paul, KS 34927</t>
  </si>
  <si>
    <t>(586)835-0215x30550</t>
  </si>
  <si>
    <t>Charles Walker</t>
  </si>
  <si>
    <t>1426 Deanna Land Apt. 835 Williamsview, GA 35880</t>
  </si>
  <si>
    <t>905-807-6542x7424</t>
  </si>
  <si>
    <t>Reginald Love</t>
  </si>
  <si>
    <t>9004.800000000001</t>
  </si>
  <si>
    <t>Russell Jarvis</t>
  </si>
  <si>
    <t>52548 Williams Pine West Matthewville, MT 73077</t>
  </si>
  <si>
    <t>Rachel Warner</t>
  </si>
  <si>
    <t>Travis Ruiz</t>
  </si>
  <si>
    <t>6394 Daniel Course Suite 225 South Andrew, VT 52062</t>
  </si>
  <si>
    <t>Gary Atkins</t>
  </si>
  <si>
    <t>6422.400000000001</t>
  </si>
  <si>
    <t>Hunter Murphy</t>
  </si>
  <si>
    <t>59093 Mark Plains Suite 820 Port Stephen, AL 56273</t>
  </si>
  <si>
    <t>001-988-442-7414x39826</t>
  </si>
  <si>
    <t>Tina Hall</t>
  </si>
  <si>
    <t>46370 Christine Summit Port Charleston, TN 68425</t>
  </si>
  <si>
    <t>+1-277-821-7926x23606</t>
  </si>
  <si>
    <t>Melissa Dean</t>
  </si>
  <si>
    <t>Joshua Vance</t>
  </si>
  <si>
    <t>2998 William Trail Apt. 820 East Tina, VT 54354</t>
  </si>
  <si>
    <t>849-889-0889</t>
  </si>
  <si>
    <t>Jose Warren</t>
  </si>
  <si>
    <t>James Velez</t>
  </si>
  <si>
    <t>647 Harris Parkways South Alexandra, CA 22671</t>
  </si>
  <si>
    <t>001-424-790-5854</t>
  </si>
  <si>
    <t>Brandon Harris</t>
  </si>
  <si>
    <t>Jamie Hall</t>
  </si>
  <si>
    <t>159 Velazquez Pass East Danafort, CO 16789</t>
  </si>
  <si>
    <t>+1-811-751-7358x274</t>
  </si>
  <si>
    <t>Laura Ruiz</t>
  </si>
  <si>
    <t>65781 Lisa Mountains Suite 319 Kathleenborough, HI 74015</t>
  </si>
  <si>
    <t>Mr. Tristan Walker</t>
  </si>
  <si>
    <t>Richard Rodriguez</t>
  </si>
  <si>
    <t>68312 Jennifer Mews Apt. 640 South Denise, TX 33590</t>
  </si>
  <si>
    <t>936.741.6597x909</t>
  </si>
  <si>
    <t>Morgan Pena</t>
  </si>
  <si>
    <t>3243.6000000000004</t>
  </si>
  <si>
    <t>Beth Morse</t>
  </si>
  <si>
    <t>223 Casey Cliffs Lake Juliestad, GA 81352</t>
  </si>
  <si>
    <t>001-538-814-0368x927</t>
  </si>
  <si>
    <t>Gerald Stevens</t>
  </si>
  <si>
    <t>683 Sawyer Haven Suite 378 West Tinaville, AL 16252</t>
  </si>
  <si>
    <t>945-692-3630x29525</t>
  </si>
  <si>
    <t>Suzanne Underwood</t>
  </si>
  <si>
    <t>Brett Stewart</t>
  </si>
  <si>
    <t>72782 Jackson Brook North Ryan, AR 13964</t>
  </si>
  <si>
    <t>+1-217-984-6162x29693</t>
  </si>
  <si>
    <t>Marcus Fisher</t>
  </si>
  <si>
    <t>Crystal Johnson</t>
  </si>
  <si>
    <t>374 Roy Divide Suite 309 Johnberg, PA 27040</t>
  </si>
  <si>
    <t>+1-299-992-3166x73962</t>
  </si>
  <si>
    <t>Margaret Fuller</t>
  </si>
  <si>
    <t>6294 James Passage North Eddieton, IL 73611</t>
  </si>
  <si>
    <t>(054)710-4656</t>
  </si>
  <si>
    <t>Alexandria Hutchinson</t>
  </si>
  <si>
    <t>Cody Wang</t>
  </si>
  <si>
    <t>89831 Matthew Corner Suite 676 Riversstad, LA 13652</t>
  </si>
  <si>
    <t>001-899-564-0274x5164</t>
  </si>
  <si>
    <t>Alexandra Fisher</t>
  </si>
  <si>
    <t>Steven Walker</t>
  </si>
  <si>
    <t>08913 Powell Drive Suite 388 West Robertmouth, IA 48780</t>
  </si>
  <si>
    <t>(869)497-9023x8090</t>
  </si>
  <si>
    <t>Tracie Davis</t>
  </si>
  <si>
    <t>773 Gray Spurs Williamsborough, KY 52123</t>
  </si>
  <si>
    <t>Ricky Kim</t>
  </si>
  <si>
    <t>Ashley Jones</t>
  </si>
  <si>
    <t>55085 Cox Underpass West Andrew, MS 71652</t>
  </si>
  <si>
    <t>902-264-0315x02811</t>
  </si>
  <si>
    <t>Jacob Boyd</t>
  </si>
  <si>
    <t>2579.2000000000003</t>
  </si>
  <si>
    <t>Earl Wilson</t>
  </si>
  <si>
    <t>PSC 4174, Box 6423 APO AA 69150</t>
  </si>
  <si>
    <t>(227)515-4960</t>
  </si>
  <si>
    <t>Jacob Crawford</t>
  </si>
  <si>
    <t>Jesus Gibson</t>
  </si>
  <si>
    <t>51903 Theresa Parkway Apt. 441 Dicksonchester, NJ 28387</t>
  </si>
  <si>
    <t>918.728.2723x41392</t>
  </si>
  <si>
    <t>Lindsey Nunez</t>
  </si>
  <si>
    <t>Darlene Osborne</t>
  </si>
  <si>
    <t>274 James Wall New Davidtown, ME 54798</t>
  </si>
  <si>
    <t>+1-386-758-3794x50757</t>
  </si>
  <si>
    <t>Megan Lowe</t>
  </si>
  <si>
    <t>Kimberly Eaton</t>
  </si>
  <si>
    <t>99202 Delacruz Spring North Felicia, AZ 15366</t>
  </si>
  <si>
    <t>001-751-855-7683</t>
  </si>
  <si>
    <t>Ryan Rodriguez</t>
  </si>
  <si>
    <t>4376.400000000001</t>
  </si>
  <si>
    <t>Jose Hayes</t>
  </si>
  <si>
    <t>242 Mary Manors Apt. 760 Rhondashire, AR 64086</t>
  </si>
  <si>
    <t>001-658-744-8539</t>
  </si>
  <si>
    <t>Bryan Ross</t>
  </si>
  <si>
    <t>379 Mark Radial Suite 268 West Michaelburgh, ID 60805</t>
  </si>
  <si>
    <t>+1-728-034-9854x5287</t>
  </si>
  <si>
    <t>Lucas Alexander</t>
  </si>
  <si>
    <t>Linda Hayes</t>
  </si>
  <si>
    <t>524 Dennis Meadow Hayesmouth, UT 66899</t>
  </si>
  <si>
    <t>724-520-8661x8794</t>
  </si>
  <si>
    <t>Taylor Ortiz</t>
  </si>
  <si>
    <t>3985.6000000000004</t>
  </si>
  <si>
    <t>Nathan Day</t>
  </si>
  <si>
    <t>9897 Loretta Lodge Watkinschester, AZ 21163</t>
  </si>
  <si>
    <t>Ronald Roberts</t>
  </si>
  <si>
    <t>Mr. Nicholas Garrett</t>
  </si>
  <si>
    <t>19627 Rollins Streets North Ethan, TN 08157</t>
  </si>
  <si>
    <t>+1-769-810-5819x1990</t>
  </si>
  <si>
    <t>Laura Cooper</t>
  </si>
  <si>
    <t>Ronald Whitaker</t>
  </si>
  <si>
    <t>5441 David Alley New Heidi, WA 25100</t>
  </si>
  <si>
    <t>265-608-5130</t>
  </si>
  <si>
    <t>Marcus Morris</t>
  </si>
  <si>
    <t>Rhonda Stewart</t>
  </si>
  <si>
    <t>532 Jones Street Apt. 680 Kimchester, MA 00535</t>
  </si>
  <si>
    <t>001-823-386-1692</t>
  </si>
  <si>
    <t>Andrea Gonzalez</t>
  </si>
  <si>
    <t>Tina Murray</t>
  </si>
  <si>
    <t>5355 Peters Grove Josephfurt, CO 25635</t>
  </si>
  <si>
    <t>0001857458</t>
  </si>
  <si>
    <t>Timothy Myers</t>
  </si>
  <si>
    <t>Daniel Butler</t>
  </si>
  <si>
    <t>1002 Willis Center Suite 422 South Michaelbury, WI 96416</t>
  </si>
  <si>
    <t>William Nelson</t>
  </si>
  <si>
    <t>Crystal Hernandez</t>
  </si>
  <si>
    <t>83956 Marcus Trace Suite 657 Greenburgh, IN 19521</t>
  </si>
  <si>
    <t>Dr. Monica Romero</t>
  </si>
  <si>
    <t>Denise Goodman</t>
  </si>
  <si>
    <t>271 Karen Mill Suite 169 North Jeffrey, OK 96847</t>
  </si>
  <si>
    <t>+1-222-031-8586x416</t>
  </si>
  <si>
    <t>Curtis Johnson</t>
  </si>
  <si>
    <t>Sarah Hansen</t>
  </si>
  <si>
    <t>PSC 7973, Box 0053 APO AP 77359</t>
  </si>
  <si>
    <t>001-592-119-1758x90413</t>
  </si>
  <si>
    <t>James Hobbs</t>
  </si>
  <si>
    <t>407.20000000000005</t>
  </si>
  <si>
    <t>Kristen Bartlett</t>
  </si>
  <si>
    <t>87345 Ross Harbors Rodriguezstad, VA 95457</t>
  </si>
  <si>
    <t>195.353.1612</t>
  </si>
  <si>
    <t>Andrew Huffman</t>
  </si>
  <si>
    <t>Kelly Hebert</t>
  </si>
  <si>
    <t>USNV Blanchard FPO AP 37324</t>
  </si>
  <si>
    <t>285.735.9652x17232</t>
  </si>
  <si>
    <t>Sandy Dickerson</t>
  </si>
  <si>
    <t>Valerie Young</t>
  </si>
  <si>
    <t>8391 White Junctions Lake Danielbury, HI 16841</t>
  </si>
  <si>
    <t>+1-372-694-4735x740</t>
  </si>
  <si>
    <t>Patricia Spencer</t>
  </si>
  <si>
    <t>Scott Serrano</t>
  </si>
  <si>
    <t>95833 Lambert Center Suite 570 Steelemouth, FL 10057</t>
  </si>
  <si>
    <t>001-821-299-3266x834</t>
  </si>
  <si>
    <t>Frank Franklin</t>
  </si>
  <si>
    <t>Bobby Lee</t>
  </si>
  <si>
    <t>016 Carrie Squares Suite 137 Daleton, WI 78299</t>
  </si>
  <si>
    <t>001-616-267-2609x49858</t>
  </si>
  <si>
    <t>Katherine Butler</t>
  </si>
  <si>
    <t>Linda Miller</t>
  </si>
  <si>
    <t>062 Kenneth Harbor Ashleyshire, IA 08404</t>
  </si>
  <si>
    <t>001-382-147-4040x378</t>
  </si>
  <si>
    <t>Andrew Perry MD</t>
  </si>
  <si>
    <t>Andrew Mejia</t>
  </si>
  <si>
    <t>51566 Ryan Fields Suite 871 South Angela, WA 95046</t>
  </si>
  <si>
    <t>001-135-666-0290x38373</t>
  </si>
  <si>
    <t>Alicia Powell</t>
  </si>
  <si>
    <t>Unit 7394 Box 2787 DPO AA 69047</t>
  </si>
  <si>
    <t>(824)112-3749</t>
  </si>
  <si>
    <t>Kelly Hays</t>
  </si>
  <si>
    <t>Amy Joseph</t>
  </si>
  <si>
    <t>2008 Michelle Flats Francisfort, PA 84383</t>
  </si>
  <si>
    <t>001-296-000-1019x66661</t>
  </si>
  <si>
    <t>Mary Reyes MD</t>
  </si>
  <si>
    <t>Matthew Miller</t>
  </si>
  <si>
    <t>0348 Perez Shore Apt. 622 South Neilstad, UT 22487</t>
  </si>
  <si>
    <t>+1-448-354-2901x729</t>
  </si>
  <si>
    <t>Jennifer Key</t>
  </si>
  <si>
    <t>Brian Owens</t>
  </si>
  <si>
    <t>6648 Abigail Station Port Eddieview, RI 26251</t>
  </si>
  <si>
    <t>817.346.1240</t>
  </si>
  <si>
    <t>Olivia Byrd</t>
  </si>
  <si>
    <t>71378 Amber Mission Suite 931 Riveraberg, OK 59391</t>
  </si>
  <si>
    <t>001-127-907-7686x2838</t>
  </si>
  <si>
    <t>Kelly Mosley</t>
  </si>
  <si>
    <t>PSC 7652, Box 2389 APO AA 34819</t>
  </si>
  <si>
    <t>(362)548-2522</t>
  </si>
  <si>
    <t>Cassandra Smith</t>
  </si>
  <si>
    <t>9007 Smith Forge Suite 620 East Oliviabury, AR 51465</t>
  </si>
  <si>
    <t>501-010-6554x280</t>
  </si>
  <si>
    <t>Jeffrey Dunn</t>
  </si>
  <si>
    <t>Gregory Farrell</t>
  </si>
  <si>
    <t>9034 Turner Prairie North Julia, MA 37882</t>
  </si>
  <si>
    <t>695-852-9471</t>
  </si>
  <si>
    <t>Mark Grimes</t>
  </si>
  <si>
    <t>6392.400000000001</t>
  </si>
  <si>
    <t>Ernest Hernandez</t>
  </si>
  <si>
    <t>USS Watson FPO AE 34091</t>
  </si>
  <si>
    <t>Matthew Everett</t>
  </si>
  <si>
    <t>Christian Morales</t>
  </si>
  <si>
    <t>3128 Leblanc Parkways Cynthiaside, NY 07675</t>
  </si>
  <si>
    <t>+1-406-842-6086x20472</t>
  </si>
  <si>
    <t>Felicia Hudson</t>
  </si>
  <si>
    <t>Carrie Moore</t>
  </si>
  <si>
    <t>80355 Everett Overpass Port Peter, NJ 64094</t>
  </si>
  <si>
    <t>293.272.9483</t>
  </si>
  <si>
    <t>Steven Hoffman</t>
  </si>
  <si>
    <t>Mrs. Diana Walters</t>
  </si>
  <si>
    <t>68512 Courtney Ways Mitchellton, MS 03483</t>
  </si>
  <si>
    <t>+1-947-118-6895x970</t>
  </si>
  <si>
    <t>994.4000000000001</t>
  </si>
  <si>
    <t>Kevin Allen</t>
  </si>
  <si>
    <t>551 Evan Hill Hallmouth, WV 11776</t>
  </si>
  <si>
    <t>(615)650-6877</t>
  </si>
  <si>
    <t>William Fields</t>
  </si>
  <si>
    <t>45233 Carter Mountain Suite 218 Port Mark, VA 42405</t>
  </si>
  <si>
    <t>Mark Barnes</t>
  </si>
  <si>
    <t>Collin Smith</t>
  </si>
  <si>
    <t>Unit 9441 Box 7835 DPO AE 50412</t>
  </si>
  <si>
    <t>109.952.1809x591</t>
  </si>
  <si>
    <t>Katie Hale</t>
  </si>
  <si>
    <t>2514 Garcia Mission West Elizabethton, CT 41687</t>
  </si>
  <si>
    <t>347.769.3854</t>
  </si>
  <si>
    <t>Andrew Webster</t>
  </si>
  <si>
    <t>Christopher Morales</t>
  </si>
  <si>
    <t>7364 Taylor Grove Apt. 053 Jodiview, AZ 41634</t>
  </si>
  <si>
    <t>458-954-5391x86173</t>
  </si>
  <si>
    <t>Tricia Jones</t>
  </si>
  <si>
    <t>Joseph Orozco</t>
  </si>
  <si>
    <t>550 Morgan Hollow Suite 379 East Carlaberg, KS 82253</t>
  </si>
  <si>
    <t>(684)271-7290x40832</t>
  </si>
  <si>
    <t>Sara Nolan</t>
  </si>
  <si>
    <t>Cameron Green</t>
  </si>
  <si>
    <t>466 Rodriguez Oval Suite 869 Combschester, DC 64267</t>
  </si>
  <si>
    <t>397.685.6390x13291</t>
  </si>
  <si>
    <t>Tyrone Welch</t>
  </si>
  <si>
    <t>Jesus Lewis</t>
  </si>
  <si>
    <t>3246 Teresa Village Rodriguezhaven, NE 96367</t>
  </si>
  <si>
    <t>569.315.8389x0008</t>
  </si>
  <si>
    <t>Alexandra Washington</t>
  </si>
  <si>
    <t>082 Middleton Coves Apt. 522 West Shelbystad, ID 15170</t>
  </si>
  <si>
    <t>+1-386-245-2779x15946</t>
  </si>
  <si>
    <t>Zachary Lambert</t>
  </si>
  <si>
    <t>3775 Emma Neck Suite 466 Johnsonbury, OH 38173</t>
  </si>
  <si>
    <t>607-476-0387x5949</t>
  </si>
  <si>
    <t>Pamela Wilson</t>
  </si>
  <si>
    <t>1151.6000000000001</t>
  </si>
  <si>
    <t>Nathan Peterson</t>
  </si>
  <si>
    <t>USNS Patterson FPO AE 21654</t>
  </si>
  <si>
    <t>Howard Mckay</t>
  </si>
  <si>
    <t>Aaron Thompson</t>
  </si>
  <si>
    <t>32264 Joshua Islands Lake Christopher, RI 39169</t>
  </si>
  <si>
    <t>001-903-482-1693x9636</t>
  </si>
  <si>
    <t>Morgan Lambert</t>
  </si>
  <si>
    <t>Michelle King</t>
  </si>
  <si>
    <t>422 Davis Mill West Amy, AR 75227</t>
  </si>
  <si>
    <t>(519)136-6703x87638</t>
  </si>
  <si>
    <t>Brian Melton</t>
  </si>
  <si>
    <t>5982 Johnson Estate Suite 469 West Alexander, MO 43420</t>
  </si>
  <si>
    <t>Mr. Raymond Freeman</t>
  </si>
  <si>
    <t>2902 Jamie Squares West Andrewbury, WA 82870</t>
  </si>
  <si>
    <t>Charles Lewis</t>
  </si>
  <si>
    <t>776 Miller Ford Suite 404 East Kaitlyn, MD 62083</t>
  </si>
  <si>
    <t>Kevin Johns</t>
  </si>
  <si>
    <t>Charles Reed</t>
  </si>
  <si>
    <t>64988 Brian Loaf Serranoshire, MI 86417</t>
  </si>
  <si>
    <t>024-419-5327x06204</t>
  </si>
  <si>
    <t>Patricia Oliver</t>
  </si>
  <si>
    <t>04074 Lyons Extensions Suite 902 Ericborough, MA 71999</t>
  </si>
  <si>
    <t>(613)311-6403</t>
  </si>
  <si>
    <t>Jeremy Fuentes</t>
  </si>
  <si>
    <t>499.20000000000005</t>
  </si>
  <si>
    <t>Benjamin Warren</t>
  </si>
  <si>
    <t>9561 Dominguez Branch Suite 033 Ortegaburgh, TN 95279</t>
  </si>
  <si>
    <t>480-898-7911</t>
  </si>
  <si>
    <t>Erica Johnson</t>
  </si>
  <si>
    <t>Michael Massey</t>
  </si>
  <si>
    <t>6117 Jonathon Circle South Richard, HI 36749</t>
  </si>
  <si>
    <t>306.823.3404</t>
  </si>
  <si>
    <t>Martha Gates</t>
  </si>
  <si>
    <t>Albert Carter</t>
  </si>
  <si>
    <t>08040 Harvey Spurs East Bryanhaven, CA 26704</t>
  </si>
  <si>
    <t>(513)987-8229x898</t>
  </si>
  <si>
    <t>Robin Rogers</t>
  </si>
  <si>
    <t>Alexandria Dean</t>
  </si>
  <si>
    <t>3937 Johnston Path Suite 927 East Stephanie, GA 60436</t>
  </si>
  <si>
    <t>460-555-7876</t>
  </si>
  <si>
    <t>Harry Myers</t>
  </si>
  <si>
    <t>8388.800000000001</t>
  </si>
  <si>
    <t>Lisa Hanna</t>
  </si>
  <si>
    <t>USS Goodman FPO AE 92895</t>
  </si>
  <si>
    <t>Mr. Travis Richardson</t>
  </si>
  <si>
    <t>Tiffany Peterson</t>
  </si>
  <si>
    <t>1018 Freeman Route North Andreastad, TN 04832</t>
  </si>
  <si>
    <t>578-633-8983x70569</t>
  </si>
  <si>
    <t>Valerie Ryan</t>
  </si>
  <si>
    <t>Susan King</t>
  </si>
  <si>
    <t>PSC 4089, Box 3458 APO AA 29711</t>
  </si>
  <si>
    <t>(621)836-5161x267</t>
  </si>
  <si>
    <t>Nicholas Rush</t>
  </si>
  <si>
    <t>Eric Moss</t>
  </si>
  <si>
    <t>34044 Bell Extensions Apt. 353 Port Laurietown, CT 39613</t>
  </si>
  <si>
    <t>195-917-3017x439</t>
  </si>
  <si>
    <t>Christopher Levine</t>
  </si>
  <si>
    <t>Terry Vargas</t>
  </si>
  <si>
    <t>17005 Carson Plain Port Teresatown, MO 43061</t>
  </si>
  <si>
    <t>738.829.8264</t>
  </si>
  <si>
    <t>Jason Barber</t>
  </si>
  <si>
    <t>Angela Terrell</t>
  </si>
  <si>
    <t>611 Martin Plains Danielburgh, ID 93334</t>
  </si>
  <si>
    <t>001-363-875-6440x976</t>
  </si>
  <si>
    <t>Lindsay Carter</t>
  </si>
  <si>
    <t>Alexa Black</t>
  </si>
  <si>
    <t>09676 Steven View Suite 705 Ryanside, TN 02518</t>
  </si>
  <si>
    <t>+1-941-941-4608x44916</t>
  </si>
  <si>
    <t>Micheal Powers</t>
  </si>
  <si>
    <t>773 Baird Loop Suite 187 New Amberchester, WV 75626</t>
  </si>
  <si>
    <t>+1-585-530-8659x7179</t>
  </si>
  <si>
    <t>Jacob Stevens</t>
  </si>
  <si>
    <t>Nicholas Singleton</t>
  </si>
  <si>
    <t>8762 Jesus Neck North Andrewville, NY 97935</t>
  </si>
  <si>
    <t>001-995-510-2934x1738</t>
  </si>
  <si>
    <t>Adrian White</t>
  </si>
  <si>
    <t>Jennifer Morris</t>
  </si>
  <si>
    <t>23596 Greg Meadows Burnston, RI 19301</t>
  </si>
  <si>
    <t>001-054-765-8478x243</t>
  </si>
  <si>
    <t>Bruce Mccall</t>
  </si>
  <si>
    <t>Chad Austin</t>
  </si>
  <si>
    <t>9576 Rodriguez Mews Apt. 110 Lisamouth, WI 11387</t>
  </si>
  <si>
    <t>Patrick Foster</t>
  </si>
  <si>
    <t>36923 Thomas Station Suite 454 Morrisfurt, DE 76615</t>
  </si>
  <si>
    <t>001-117-548-9809x477</t>
  </si>
  <si>
    <t>Joshua Lambert Jr.</t>
  </si>
  <si>
    <t>Kenneth Leonard</t>
  </si>
  <si>
    <t>729 Schaefer Corners Suite 220 Bestchester, KS 79625</t>
  </si>
  <si>
    <t>284.488.2706x19585</t>
  </si>
  <si>
    <t>Nancy Richard</t>
  </si>
  <si>
    <t>7498 Lindsey Extensions Suite 472 East Brittanyberg, ME 99472</t>
  </si>
  <si>
    <t>886.089.3948x5841</t>
  </si>
  <si>
    <t>Summer Young</t>
  </si>
  <si>
    <t>Jacqueline Moss</t>
  </si>
  <si>
    <t>517 Karen Meadow Lake Jennifertown, AK 29448</t>
  </si>
  <si>
    <t>(581)521-4289</t>
  </si>
  <si>
    <t>Bryan Henry</t>
  </si>
  <si>
    <t>980.8000000000001</t>
  </si>
  <si>
    <t>5570 Angela Knolls Gravesland, MN 12260</t>
  </si>
  <si>
    <t>641-669-2143x1617</t>
  </si>
  <si>
    <t>Brandon Nielsen</t>
  </si>
  <si>
    <t>Mark Santos</t>
  </si>
  <si>
    <t>08740 Walker Walks Lake Logan, TX 32217</t>
  </si>
  <si>
    <t>+1-030-734-4544x52830</t>
  </si>
  <si>
    <t>Michael Knight</t>
  </si>
  <si>
    <t>William Powell</t>
  </si>
  <si>
    <t>9305 Ramirez Causeway Apt. 748 East Ryanview, VA 12215</t>
  </si>
  <si>
    <t>261-295-4057x89012</t>
  </si>
  <si>
    <t>Mr. Keith Harrison</t>
  </si>
  <si>
    <t>6099 Christine Wall Port Rebecca, MA 18251</t>
  </si>
  <si>
    <t>001-177-316-2193x66984</t>
  </si>
  <si>
    <t>Charles Burch</t>
  </si>
  <si>
    <t>Nathaniel King</t>
  </si>
  <si>
    <t>829 Hayes Ford Joshuaview, AR 30012</t>
  </si>
  <si>
    <t>639-395-6380</t>
  </si>
  <si>
    <t>Steven Terry</t>
  </si>
  <si>
    <t>Lisa Jones</t>
  </si>
  <si>
    <t>874 Dillon Burgs Suite 081 Wrightview, MS 00592</t>
  </si>
  <si>
    <t>634-931-5457</t>
  </si>
  <si>
    <t>Beth Burnett</t>
  </si>
  <si>
    <t>2363.2000000000003</t>
  </si>
  <si>
    <t>Thomas Crane</t>
  </si>
  <si>
    <t>2816 Gabriel Villages Apt. 029 Stevenburgh, VT 20605</t>
  </si>
  <si>
    <t>696-014-4526</t>
  </si>
  <si>
    <t>Laura Bailey</t>
  </si>
  <si>
    <t>26706 Powers Land Suite 967 West Nancy, AK 31842</t>
  </si>
  <si>
    <t>+1-352-274-1813x82724</t>
  </si>
  <si>
    <t>Samuel Garcia</t>
  </si>
  <si>
    <t>3059.2000000000003</t>
  </si>
  <si>
    <t>Justin Rodriguez</t>
  </si>
  <si>
    <t>078 Travis Via Pagefurt, WI 85849</t>
  </si>
  <si>
    <t>001-443-144-7907x2348</t>
  </si>
  <si>
    <t>Casey Henry</t>
  </si>
  <si>
    <t>Samantha Butler</t>
  </si>
  <si>
    <t>PSC 8674, Box 5659 APO AP 95686</t>
  </si>
  <si>
    <t>079.566.8348x59149</t>
  </si>
  <si>
    <t>Mrs. Carmen Johnson DDS</t>
  </si>
  <si>
    <t>Christopher Lopez</t>
  </si>
  <si>
    <t>52351 Allen Prairie New Tylershire, WY 96467</t>
  </si>
  <si>
    <t>(739)056-9983</t>
  </si>
  <si>
    <t>Bobby Neal</t>
  </si>
  <si>
    <t>64415 Allison Glens Apt. 168 Andersonhaven, CO 68406</t>
  </si>
  <si>
    <t>Sydney Marks</t>
  </si>
  <si>
    <t>Kevin Nichols</t>
  </si>
  <si>
    <t>53352 Meredith Gardens Port Erin, TN 60860</t>
  </si>
  <si>
    <t>482-009-8446x154</t>
  </si>
  <si>
    <t>Joe Case</t>
  </si>
  <si>
    <t>Renee Alvarez</t>
  </si>
  <si>
    <t>73556 Bryan Creek Apt. 800 New Julia, WY 29936</t>
  </si>
  <si>
    <t>446-394-5181x2764</t>
  </si>
  <si>
    <t>Jessica Hill</t>
  </si>
  <si>
    <t>69741 Williams Fords Suite 226 Hamptonchester, WI 47865</t>
  </si>
  <si>
    <t>(111)286-4990</t>
  </si>
  <si>
    <t>Elizabeth Saunders</t>
  </si>
  <si>
    <t>7173 Arnold Skyway Port Keith, IL 83619</t>
  </si>
  <si>
    <t>655.788.5460x7243</t>
  </si>
  <si>
    <t>Alyssa Shields DVM</t>
  </si>
  <si>
    <t>Craig Mitchell</t>
  </si>
  <si>
    <t>07034 Jensen Motorway Apt. 136 North Jasmineside, IL 71655</t>
  </si>
  <si>
    <t>(104)877-7149</t>
  </si>
  <si>
    <t>5247.200000000001</t>
  </si>
  <si>
    <t>William Kramer</t>
  </si>
  <si>
    <t>63593 Ford Junctions Grahamfurt, LA 30246</t>
  </si>
  <si>
    <t>(411)580-7405</t>
  </si>
  <si>
    <t>Eric Liu</t>
  </si>
  <si>
    <t>PSC 1557, Box 2423 APO AP 46756</t>
  </si>
  <si>
    <t>650-699-4315x66544</t>
  </si>
  <si>
    <t>Chad Stephens</t>
  </si>
  <si>
    <t>6854.400000000001</t>
  </si>
  <si>
    <t>Johnny Lynn</t>
  </si>
  <si>
    <t>873 Luis Crossing South Ianmouth, AK 44071</t>
  </si>
  <si>
    <t>760.653.1175x6453</t>
  </si>
  <si>
    <t>Shawn Martinez</t>
  </si>
  <si>
    <t>Amber Barnes</t>
  </si>
  <si>
    <t>Unit 0091 Box 8851 DPO AP 41533</t>
  </si>
  <si>
    <t>+1-348-737-4467x04517</t>
  </si>
  <si>
    <t>Jennifer Cox</t>
  </si>
  <si>
    <t>Tammy Bentley</t>
  </si>
  <si>
    <t>685 Michael Corners Suite 220 Juliafurt, MS 79169</t>
  </si>
  <si>
    <t>059.145.3384x9173</t>
  </si>
  <si>
    <t>Brianna Valdez</t>
  </si>
  <si>
    <t>2679.6000000000004</t>
  </si>
  <si>
    <t>Debbie Harris</t>
  </si>
  <si>
    <t>Unit 8379 Box 7731 DPO AP 97680</t>
  </si>
  <si>
    <t>+1-868-580-6949x008</t>
  </si>
  <si>
    <t>Amy Bennett</t>
  </si>
  <si>
    <t>Ryan Lyons</t>
  </si>
  <si>
    <t>6727 Sanders Radial Bellfort, NV 41999</t>
  </si>
  <si>
    <t>381-807-3162x67892</t>
  </si>
  <si>
    <t>16438 John Mountain Apt. 269 Stevensland, MA 39936</t>
  </si>
  <si>
    <t>135-343-5633x73077</t>
  </si>
  <si>
    <t>Nathan Anderson</t>
  </si>
  <si>
    <t>06237 Thomas Cape Christopherville, IN 31480</t>
  </si>
  <si>
    <t>001-514-263-2978</t>
  </si>
  <si>
    <t>5491 Wade River Suite 424 Loriborough, NC 73031</t>
  </si>
  <si>
    <t>+1-039-549-5064x09964</t>
  </si>
  <si>
    <t>Maria Oliver</t>
  </si>
  <si>
    <t>Patricia Lee</t>
  </si>
  <si>
    <t>1386 Adams River Suite 700 Marisaside, NY 84355</t>
  </si>
  <si>
    <t>355-686-0676x514</t>
  </si>
  <si>
    <t>Matthew Newton</t>
  </si>
  <si>
    <t>Amy Brock</t>
  </si>
  <si>
    <t>PSC 5160, Box 6166 APO AE 61075</t>
  </si>
  <si>
    <t>181-750-2102</t>
  </si>
  <si>
    <t>Amber Bailey</t>
  </si>
  <si>
    <t>Ashley Russell</t>
  </si>
  <si>
    <t>881 Kim Orchard Apt. 100 Rogerstown, DC 04274</t>
  </si>
  <si>
    <t>719.267.7583x3527</t>
  </si>
  <si>
    <t>Allen Hubbard</t>
  </si>
  <si>
    <t>Tracy Todd</t>
  </si>
  <si>
    <t>2024 Adam Villages Apt. 540 New Lindsey, IL 75305</t>
  </si>
  <si>
    <t>+1-137-598-6493x2381</t>
  </si>
  <si>
    <t>Lindsay Trujillo</t>
  </si>
  <si>
    <t>Cindy Hunter</t>
  </si>
  <si>
    <t>822 Castillo Wall Apt. 161 North Samantha, LA 66666</t>
  </si>
  <si>
    <t>552.250.5337</t>
  </si>
  <si>
    <t>James Hanson</t>
  </si>
  <si>
    <t>Alan Spencer</t>
  </si>
  <si>
    <t>PSC 4241, Box 2701 APO AP 24844</t>
  </si>
  <si>
    <t>Mitchell Chapman</t>
  </si>
  <si>
    <t>Mr. Nathan Collins</t>
  </si>
  <si>
    <t>USNV Warren FPO AA 09960</t>
  </si>
  <si>
    <t>108-228-9616x5499</t>
  </si>
  <si>
    <t>Jennifer Wood</t>
  </si>
  <si>
    <t>Dr. Nicole Lynch</t>
  </si>
  <si>
    <t>5562 Alexis Isle Apt. 485 Cooperborough, MT 08573</t>
  </si>
  <si>
    <t>001-087-703-7922x204</t>
  </si>
  <si>
    <t>Julie Shannon</t>
  </si>
  <si>
    <t>121 Ortiz Cliffs Apt. 983 South Michaelfurt, WI 03730</t>
  </si>
  <si>
    <t>657.382.4424</t>
  </si>
  <si>
    <t>Christopher Larsen</t>
  </si>
  <si>
    <t>Tracy Sanchez</t>
  </si>
  <si>
    <t>2957 Peterson Walks South Shelley, TN 18533</t>
  </si>
  <si>
    <t>Pamela Jackson</t>
  </si>
  <si>
    <t>Levi Tucker</t>
  </si>
  <si>
    <t>7252 Stacie Crescent Suite 358 Port Laurieburgh, RI 82724</t>
  </si>
  <si>
    <t>083.294.2531x0112</t>
  </si>
  <si>
    <t>18321 Romero Route West Anna, CA 38573</t>
  </si>
  <si>
    <t>403.172.9576x330</t>
  </si>
  <si>
    <t>Daniel Young</t>
  </si>
  <si>
    <t>4750.400000000001</t>
  </si>
  <si>
    <t>8040 Robles Points Christinafort, TN 27225</t>
  </si>
  <si>
    <t>(764)034-1696</t>
  </si>
  <si>
    <t>Pamela James</t>
  </si>
  <si>
    <t>Miranda Smith</t>
  </si>
  <si>
    <t>Unit 8711 Box 6440 DPO AA 48942</t>
  </si>
  <si>
    <t>+1-211-174-3599x096</t>
  </si>
  <si>
    <t>John Vance</t>
  </si>
  <si>
    <t>Sally Gonzalez</t>
  </si>
  <si>
    <t>71809 Ashley Tunnel Sydneyburgh, NV 37701</t>
  </si>
  <si>
    <t>+1-833-644-7633x31937</t>
  </si>
  <si>
    <t>Joshua Hoffman</t>
  </si>
  <si>
    <t>8749 Henderson Harbor Eugenemouth, NC 10224</t>
  </si>
  <si>
    <t>001-136-493-0985</t>
  </si>
  <si>
    <t>Kenneth Benjamin</t>
  </si>
  <si>
    <t>991 Joel Cliffs Apt. 243 Brandonfurt, MO 32096</t>
  </si>
  <si>
    <t>Spencer Zimmerman</t>
  </si>
  <si>
    <t>Randall Delgado</t>
  </si>
  <si>
    <t>5340 Christopher River North Thomas, TX 61569</t>
  </si>
  <si>
    <t>220-113-9060x864</t>
  </si>
  <si>
    <t>Colin Watkins</t>
  </si>
  <si>
    <t>7110.400000000001</t>
  </si>
  <si>
    <t>Susan Johnson</t>
  </si>
  <si>
    <t>52986 Cole Field Suite 001 North Amandashire, MO 93529</t>
  </si>
  <si>
    <t>168.418.8420x52946</t>
  </si>
  <si>
    <t>Mr. Richard Mejia</t>
  </si>
  <si>
    <t>513 Ronald Shoal Carrieview, OK 24536</t>
  </si>
  <si>
    <t>(521)306-4338x5657</t>
  </si>
  <si>
    <t>Veronica Moreno</t>
  </si>
  <si>
    <t>2993.2000000000003</t>
  </si>
  <si>
    <t>Anthony Barrera</t>
  </si>
  <si>
    <t>8436 Tracey Plaza North Matthew, IA 31929</t>
  </si>
  <si>
    <t>644.909.0606x3892</t>
  </si>
  <si>
    <t>Tiffany Thomas</t>
  </si>
  <si>
    <t>Scott Harris</t>
  </si>
  <si>
    <t>5636 Christopher Throughway Apt. 942 Lake Kimberlyside, TN 36456</t>
  </si>
  <si>
    <t>(059)965-2228x635</t>
  </si>
  <si>
    <t>Gregory Schmidt</t>
  </si>
  <si>
    <t>Scott Berg</t>
  </si>
  <si>
    <t>05315 Schaefer Ridges Lake Kyle, OK 89486</t>
  </si>
  <si>
    <t>William Perry</t>
  </si>
  <si>
    <t>5728 Johnson Creek Suite 761 Rasmussenland, DE 23766</t>
  </si>
  <si>
    <t>095-591-9608</t>
  </si>
  <si>
    <t>Julie Garner</t>
  </si>
  <si>
    <t>096 Charles Haven Josephland, ID 64285</t>
  </si>
  <si>
    <t>023.094.4052</t>
  </si>
  <si>
    <t>Anna Chaney</t>
  </si>
  <si>
    <t>Elizabeth Stevens</t>
  </si>
  <si>
    <t>3419 Williams Green Apt. 094 Lake Jefftown, ME 10042</t>
  </si>
  <si>
    <t>001-750-213-4818x5111</t>
  </si>
  <si>
    <t>PSC 3855, Box 4775 APO AA 00516</t>
  </si>
  <si>
    <t>903.225.6048</t>
  </si>
  <si>
    <t>Luis Green</t>
  </si>
  <si>
    <t>Derek Dunn</t>
  </si>
  <si>
    <t>5879 Karen Plaza Apt. 122 Penningtontown, DC 15430</t>
  </si>
  <si>
    <t>001-338-560-2363x8522</t>
  </si>
  <si>
    <t>Ricardo Wolfe</t>
  </si>
  <si>
    <t>Alex Blanchard</t>
  </si>
  <si>
    <t>3746 Timothy Land South Dominique, ND 24426</t>
  </si>
  <si>
    <t>(319)442-6960x74403</t>
  </si>
  <si>
    <t>Martin Jones</t>
  </si>
  <si>
    <t>Ray Williams</t>
  </si>
  <si>
    <t>06882 Ashley Locks North Cameron, SC 74426</t>
  </si>
  <si>
    <t>050-188-8013x1952</t>
  </si>
  <si>
    <t>Monica Reed</t>
  </si>
  <si>
    <t>34965 Williams Shore Meganside, AL 18867</t>
  </si>
  <si>
    <t>Kelly Hardin</t>
  </si>
  <si>
    <t>Amber Wilson</t>
  </si>
  <si>
    <t>804 Gonzales Drive Brandonberg, IA 39172</t>
  </si>
  <si>
    <t>195-313-2914x2386</t>
  </si>
  <si>
    <t>Kelsey Taylor</t>
  </si>
  <si>
    <t>343 Morrison Fork Shannonchester, MA 61008</t>
  </si>
  <si>
    <t>524-931-5109x234</t>
  </si>
  <si>
    <t>Mary Miller</t>
  </si>
  <si>
    <t>Joshua Contreras</t>
  </si>
  <si>
    <t>0439 Huerta Common Apt. 275 East Lauren, VT 71114</t>
  </si>
  <si>
    <t>(815)050-2500x662</t>
  </si>
  <si>
    <t>Michelle Padilla</t>
  </si>
  <si>
    <t>John Stuart</t>
  </si>
  <si>
    <t>2610 Jay Ferry Suite 175 Lake Michelle, TX 21919</t>
  </si>
  <si>
    <t>854-890-7429</t>
  </si>
  <si>
    <t>Alec Perez</t>
  </si>
  <si>
    <t>7830 Green Forge Suite 980 Monicafort, ME 61969</t>
  </si>
  <si>
    <t>(681)245-7498x5047</t>
  </si>
  <si>
    <t>Michael Bishop</t>
  </si>
  <si>
    <t>Stephanie Cook</t>
  </si>
  <si>
    <t>8077 Herring Vista Campbellberg, NY 28541</t>
  </si>
  <si>
    <t>001-690-621-9985x19512</t>
  </si>
  <si>
    <t>Marcus Lawrence</t>
  </si>
  <si>
    <t>Victoria Black</t>
  </si>
  <si>
    <t>9659 Carl Valleys Salasport, GA 16362</t>
  </si>
  <si>
    <t>001-056-589-5800x6290</t>
  </si>
  <si>
    <t>Maurice Moore</t>
  </si>
  <si>
    <t>Geoffrey Hughes</t>
  </si>
  <si>
    <t>942 Fowler Fork Suite 500 Andersonville, HI 23724</t>
  </si>
  <si>
    <t>001-806-675-7916x3034</t>
  </si>
  <si>
    <t>Amanda Avery</t>
  </si>
  <si>
    <t>Jill Molina</t>
  </si>
  <si>
    <t>887 Monica Brook Bakerhaven, ME 98917</t>
  </si>
  <si>
    <t>390-145-2556</t>
  </si>
  <si>
    <t>Rebecca Hartman</t>
  </si>
  <si>
    <t>Paul Shah</t>
  </si>
  <si>
    <t>8219 Rubio Circles Lake Michael, MN 98402</t>
  </si>
  <si>
    <t>138.065.3601x78890</t>
  </si>
  <si>
    <t>Mr. Jeffrey Thompson</t>
  </si>
  <si>
    <t>Cody Sanders</t>
  </si>
  <si>
    <t>043 Katie Canyon Apt. 929 Lake Melissa, KY 12728</t>
  </si>
  <si>
    <t>001-425-790-2209x68289</t>
  </si>
  <si>
    <t>Perry Johnson</t>
  </si>
  <si>
    <t>1217.6000000000001</t>
  </si>
  <si>
    <t>Heather Thomas</t>
  </si>
  <si>
    <t>09302 Solomon Village Suite 645 West Jonathanhaven, NJ 88494</t>
  </si>
  <si>
    <t>+1-560-639-8358x2767</t>
  </si>
  <si>
    <t>Joshua Williams</t>
  </si>
  <si>
    <t>4474.400000000001</t>
  </si>
  <si>
    <t>Pamela Hunter MD</t>
  </si>
  <si>
    <t>USNV Gomez FPO AE 93430</t>
  </si>
  <si>
    <t>001-355-212-1331</t>
  </si>
  <si>
    <t>Caitlin Ward</t>
  </si>
  <si>
    <t>Glenn Santana</t>
  </si>
  <si>
    <t>2190 Amber Inlet Apt. 388 Lake Robertbury, CO 94466</t>
  </si>
  <si>
    <t>001-529-595-4574</t>
  </si>
  <si>
    <t>Paul Miller</t>
  </si>
  <si>
    <t>Spencer Johnson</t>
  </si>
  <si>
    <t>8065 Spencer Fort Georgeberg, NM 23567</t>
  </si>
  <si>
    <t>145-006-1535</t>
  </si>
  <si>
    <t>Sharon Tran</t>
  </si>
  <si>
    <t>David Coleman</t>
  </si>
  <si>
    <t>974 Kenneth Squares West Joseph, NC 55450</t>
  </si>
  <si>
    <t>840.747.1394x154</t>
  </si>
  <si>
    <t>Jessica Myers</t>
  </si>
  <si>
    <t>2599.2000000000003</t>
  </si>
  <si>
    <t>Stephanie Watts</t>
  </si>
  <si>
    <t>3304 Charlotte Hill Apt. 292 South Michellemouth, NM 79321</t>
  </si>
  <si>
    <t>Shannon Cook</t>
  </si>
  <si>
    <t>Kelly Lambert</t>
  </si>
  <si>
    <t>80791 Matthew Fork North Keith, AL 66162</t>
  </si>
  <si>
    <t>001-943-039-6265x13272</t>
  </si>
  <si>
    <t>Jessica Jackson</t>
  </si>
  <si>
    <t>Justin Thomas</t>
  </si>
  <si>
    <t>57167 Fletcher Street Apt. 757 Carpenterview, AR 18741</t>
  </si>
  <si>
    <t>295-944-6387x037</t>
  </si>
  <si>
    <t>Jennifer Daniels</t>
  </si>
  <si>
    <t>8314 Mata Forge Suite 097 West Seanshire, NV 78274</t>
  </si>
  <si>
    <t>663.722.4635x472</t>
  </si>
  <si>
    <t>Thomas Bowen</t>
  </si>
  <si>
    <t>Edward Jacobson</t>
  </si>
  <si>
    <t>46260 Gonzales Track Apt. 534 East Russell, AL 63328</t>
  </si>
  <si>
    <t>128-986-2151</t>
  </si>
  <si>
    <t>Doris James</t>
  </si>
  <si>
    <t>Frederick Chambers</t>
  </si>
  <si>
    <t>73513 Martin Forks Suite 308 New Christopherberg, ID 65720</t>
  </si>
  <si>
    <t>844-853-6767x798</t>
  </si>
  <si>
    <t>Mr. Shaun Hunter</t>
  </si>
  <si>
    <t>Angela Phillips</t>
  </si>
  <si>
    <t>3727 Medina Plains Suite 291 Salashaven, MN 57596</t>
  </si>
  <si>
    <t>874.124.1491</t>
  </si>
  <si>
    <t>Amanda Garner</t>
  </si>
  <si>
    <t>Unit 2672 Box 4710 DPO AA 03740</t>
  </si>
  <si>
    <t>711-880-7232x4828</t>
  </si>
  <si>
    <t>Danielle Newton</t>
  </si>
  <si>
    <t>8267 Andrea Meadow Apt. 584 Port Ricky, NM 82595</t>
  </si>
  <si>
    <t>001-674-464-9057</t>
  </si>
  <si>
    <t>Alexander Moss</t>
  </si>
  <si>
    <t>Gabriel Smith</t>
  </si>
  <si>
    <t>8401 Ronald Dam North Josephburgh, OH 26405</t>
  </si>
  <si>
    <t>468-325-1601x85821</t>
  </si>
  <si>
    <t>Sandra Velasquez</t>
  </si>
  <si>
    <t>31918 Jeffrey Lights Apt. 008 West Abigail, IA 88667</t>
  </si>
  <si>
    <t>Mathew Allison</t>
  </si>
  <si>
    <t>John Calhoun MD</t>
  </si>
  <si>
    <t>3210 Samuel Turnpike Suite 718 West Regina, GA 13789</t>
  </si>
  <si>
    <t>(935)861-2960x3045</t>
  </si>
  <si>
    <t>Amanda Cruz</t>
  </si>
  <si>
    <t>Dorothy Price</t>
  </si>
  <si>
    <t>5065 Christopher Inlet East Cory, ME 27060</t>
  </si>
  <si>
    <t>757-494-7875x6910</t>
  </si>
  <si>
    <t>Scott Alexander</t>
  </si>
  <si>
    <t>Kristen Carter</t>
  </si>
  <si>
    <t>404 Thomas Forges Apt. 594 North John, TN 30100</t>
  </si>
  <si>
    <t>645-710-1281</t>
  </si>
  <si>
    <t>Christian Wilson</t>
  </si>
  <si>
    <t>2979.6000000000004</t>
  </si>
  <si>
    <t>Becky Hayes</t>
  </si>
  <si>
    <t>USCGC Sanders FPO AA 42242</t>
  </si>
  <si>
    <t>+1-759-570-8079x47133</t>
  </si>
  <si>
    <t>Kelsey Johnson</t>
  </si>
  <si>
    <t>USS Moore FPO AA 45793</t>
  </si>
  <si>
    <t>917-954-5817</t>
  </si>
  <si>
    <t>Sherri Lawson</t>
  </si>
  <si>
    <t>Zachary Farmer</t>
  </si>
  <si>
    <t>15581 Danielle Village Apt. 849 Williamsstad, NY 66327</t>
  </si>
  <si>
    <t>+1-756-256-1680x8310</t>
  </si>
  <si>
    <t>Ricardo Wright</t>
  </si>
  <si>
    <t>4011.2000000000003</t>
  </si>
  <si>
    <t>Kathy Romero</t>
  </si>
  <si>
    <t>5314 Travis Path Suite 071 Lake Michaelport, MI 42355</t>
  </si>
  <si>
    <t>747.531.0838x7745</t>
  </si>
  <si>
    <t>Michael Gordon</t>
  </si>
  <si>
    <t>Brian Francis</t>
  </si>
  <si>
    <t>461 Garcia Viaduct Fosterborough, CO 41510</t>
  </si>
  <si>
    <t>288.782.2532x540</t>
  </si>
  <si>
    <t>Michael Mccoy</t>
  </si>
  <si>
    <t>Mrs. Misty Rios</t>
  </si>
  <si>
    <t>586 Newton Corner Greeneport, PA 46014</t>
  </si>
  <si>
    <t>339.063.7412x64148</t>
  </si>
  <si>
    <t>Michael Hobbs</t>
  </si>
  <si>
    <t>Jennifer Macdonald</t>
  </si>
  <si>
    <t>PSC 6787, Box 3263 APO AP 75585</t>
  </si>
  <si>
    <t>540-248-1363x3574</t>
  </si>
  <si>
    <t>Kelly Schmidt</t>
  </si>
  <si>
    <t>91503 Green Trail West Kimberly, VA 09163</t>
  </si>
  <si>
    <t>338-861-4339</t>
  </si>
  <si>
    <t>Mark Mendez</t>
  </si>
  <si>
    <t>00459 Cabrera Station South Victor, IN 77943</t>
  </si>
  <si>
    <t>752.488.1271</t>
  </si>
  <si>
    <t>Brandon Anderson</t>
  </si>
  <si>
    <t>Bruce Malone</t>
  </si>
  <si>
    <t>721 Daniels Haven Suite 001 Ronaldview, NJ 83681</t>
  </si>
  <si>
    <t>343-640-0557x16096</t>
  </si>
  <si>
    <t>Holly Pena</t>
  </si>
  <si>
    <t>1589.6000000000001</t>
  </si>
  <si>
    <t>Sonia Miller</t>
  </si>
  <si>
    <t>72550 Vanessa Groves Lake Becky, OK 57216</t>
  </si>
  <si>
    <t>(093)762-9328x6268</t>
  </si>
  <si>
    <t>Douglas Kidd</t>
  </si>
  <si>
    <t>Tracy Henderson</t>
  </si>
  <si>
    <t>2532 Lopez Throughway West Terrymouth, HI 31997</t>
  </si>
  <si>
    <t>638-121-0144x2447</t>
  </si>
  <si>
    <t>Brian Thompson</t>
  </si>
  <si>
    <t>176 Jimenez Crescent Apt. 643 Marisafurt, SC 55667</t>
  </si>
  <si>
    <t>+1-196-234-4881x82666</t>
  </si>
  <si>
    <t>Bobby Adams</t>
  </si>
  <si>
    <t>1623.6000000000001</t>
  </si>
  <si>
    <t>Paul Allen</t>
  </si>
  <si>
    <t>Unit 2460 Box 9468 DPO AE 43146</t>
  </si>
  <si>
    <t>(853)886-8240x44842</t>
  </si>
  <si>
    <t>Jacqueline Thomas</t>
  </si>
  <si>
    <t>72832 Jose Plains Suite 081 Lake Lauren, MO 26760</t>
  </si>
  <si>
    <t>259-468-4309x3397</t>
  </si>
  <si>
    <t>Carl Boyd</t>
  </si>
  <si>
    <t>Leah Clark</t>
  </si>
  <si>
    <t>0418 Michael Land Bradleyside, CT 40432</t>
  </si>
  <si>
    <t>373.497.0006</t>
  </si>
  <si>
    <t>Christina Taylor MD</t>
  </si>
  <si>
    <t>36246 Cassandra Mount Suite 010 Port Franktown, MI 01985</t>
  </si>
  <si>
    <t>709.202.4585x6992</t>
  </si>
  <si>
    <t>Denise Jones</t>
  </si>
  <si>
    <t>Mr. Blake Davila</t>
  </si>
  <si>
    <t>569 Stokes Street Suite 771 Annettemouth, NH 32373</t>
  </si>
  <si>
    <t>001-503-118-7104x3747</t>
  </si>
  <si>
    <t>Donald Griffith</t>
  </si>
  <si>
    <t>006 Gross Curve Port Jasonville, ME 91395</t>
  </si>
  <si>
    <t>848.931.5543</t>
  </si>
  <si>
    <t>Thomas Brewer</t>
  </si>
  <si>
    <t>Nicholas Beck</t>
  </si>
  <si>
    <t>76939 Matthew Burg Suite 271 East Alyssa, SD 71814</t>
  </si>
  <si>
    <t>202-491-9965</t>
  </si>
  <si>
    <t>Bobby Newman</t>
  </si>
  <si>
    <t>Alexander Rhodes</t>
  </si>
  <si>
    <t>954 Taylor Club New Meganland, WY 26538</t>
  </si>
  <si>
    <t>849.168.5203</t>
  </si>
  <si>
    <t>Rose Turner</t>
  </si>
  <si>
    <t>6338.400000000001</t>
  </si>
  <si>
    <t>Michael Daniels</t>
  </si>
  <si>
    <t>9211 Watkins Mountain Cardenastown, IL 69399</t>
  </si>
  <si>
    <t>454.316.8409</t>
  </si>
  <si>
    <t>Patricia White</t>
  </si>
  <si>
    <t>Elizabeth Livingston</t>
  </si>
  <si>
    <t>Unit 4275 Box 0815 DPO AP 75850</t>
  </si>
  <si>
    <t>(729)297-9397x7317</t>
  </si>
  <si>
    <t>Donna Schmidt</t>
  </si>
  <si>
    <t>Rebecca Woods</t>
  </si>
  <si>
    <t>699 Sandra Streets Cindyberg, RI 44953</t>
  </si>
  <si>
    <t>001-829-240-0568x8911</t>
  </si>
  <si>
    <t>Jeff Gonzalez</t>
  </si>
  <si>
    <t>1639 Ferguson Spurs Kingview, WI 30515</t>
  </si>
  <si>
    <t>001-868-363-4322</t>
  </si>
  <si>
    <t>Isabel Campos</t>
  </si>
  <si>
    <t>Stephanie Becker</t>
  </si>
  <si>
    <t>5705 Allen Inlet Apt. 685 Lake Brandon, MO 52571</t>
  </si>
  <si>
    <t>508.094.3816x63659</t>
  </si>
  <si>
    <t>Robert Becker</t>
  </si>
  <si>
    <t>Sean Donaldson</t>
  </si>
  <si>
    <t>3679 Powell Lakes Suite 710 South Amandafort, IL 80094</t>
  </si>
  <si>
    <t>+1-529-159-1764x0960</t>
  </si>
  <si>
    <t>Erica Ballard</t>
  </si>
  <si>
    <t>13725 Cardenas Lakes Apt. 280 Jonesfort, VT 86827</t>
  </si>
  <si>
    <t>775.538.4622</t>
  </si>
  <si>
    <t>Jill Joseph</t>
  </si>
  <si>
    <t>5757 David Island Lake Frankfurt, IL 02144</t>
  </si>
  <si>
    <t>(632)016-5378x150</t>
  </si>
  <si>
    <t>Timothy Sullivan</t>
  </si>
  <si>
    <t>Tony Jordan</t>
  </si>
  <si>
    <t>38335 Martin Radial Lake Andrea, CT 79106</t>
  </si>
  <si>
    <t>001-963-236-4804x77661</t>
  </si>
  <si>
    <t>Shelly Bishop</t>
  </si>
  <si>
    <t>Anne Nunez</t>
  </si>
  <si>
    <t>6796 Oconnor Tunnel Woodside, NJ 98279</t>
  </si>
  <si>
    <t>795-228-3351x6982</t>
  </si>
  <si>
    <t>Courtney Brown</t>
  </si>
  <si>
    <t>USCGC Kent FPO AA 22710</t>
  </si>
  <si>
    <t>944-350-4283</t>
  </si>
  <si>
    <t>Alexander Hall</t>
  </si>
  <si>
    <t>716 Page Rest Apt. 979 South Thomas, GA 89877</t>
  </si>
  <si>
    <t>759.840.0079x514</t>
  </si>
  <si>
    <t>Nicole Frazier</t>
  </si>
  <si>
    <t>Brian Savage</t>
  </si>
  <si>
    <t>837 James Freeway Apt. 772 Cynthialand, IA 69053</t>
  </si>
  <si>
    <t>(265)640-9124x22868</t>
  </si>
  <si>
    <t>Kathryn George</t>
  </si>
  <si>
    <t>Jeremy Davis</t>
  </si>
  <si>
    <t>370 Rosales Ridges Apt. 658 West Debra, WA 63458</t>
  </si>
  <si>
    <t>853.504.8437</t>
  </si>
  <si>
    <t>Greg Jacobson</t>
  </si>
  <si>
    <t>Timothy Chandler</t>
  </si>
  <si>
    <t>773 Elizabeth Loaf Suite 015 Tinaburgh, SD 59536</t>
  </si>
  <si>
    <t>751.434.2185x97553</t>
  </si>
  <si>
    <t>Jerome Baker</t>
  </si>
  <si>
    <t>6542.400000000001</t>
  </si>
  <si>
    <t>Leslie Eaton</t>
  </si>
  <si>
    <t>PSC 8764, Box 9538 APO AP 64746</t>
  </si>
  <si>
    <t>001-581-641-6400</t>
  </si>
  <si>
    <t>Lynn Moore</t>
  </si>
  <si>
    <t>Laura Warner</t>
  </si>
  <si>
    <t>31846 Hood Mission Apt. 569 South Brandishire, AK 65204</t>
  </si>
  <si>
    <t>001-488-614-7723x52776</t>
  </si>
  <si>
    <t>Joseph Odonnell</t>
  </si>
  <si>
    <t>Christopher Howe</t>
  </si>
  <si>
    <t>559 Wyatt Lodge Mendozaport, AR 07874</t>
  </si>
  <si>
    <t>262-966-8822x3587</t>
  </si>
  <si>
    <t>Jordan Hamilton</t>
  </si>
  <si>
    <t>Leah Martin</t>
  </si>
  <si>
    <t>PSC 9643, Box 4432 APO AA 82004</t>
  </si>
  <si>
    <t>738.490.5832x4368</t>
  </si>
  <si>
    <t>Jeffrey Robertson</t>
  </si>
  <si>
    <t>Kelli Vasquez</t>
  </si>
  <si>
    <t>083 Alejandro Lakes Lake Shawn, NC 75364</t>
  </si>
  <si>
    <t>321-675-8952</t>
  </si>
  <si>
    <t>Natalie Wood</t>
  </si>
  <si>
    <t>Janet Swanson</t>
  </si>
  <si>
    <t>123 Davis Courts Suite 778 West Amy, DC 80444</t>
  </si>
  <si>
    <t>871.030.9874x94509</t>
  </si>
  <si>
    <t>Brandon Reeves</t>
  </si>
  <si>
    <t>3015.6000000000004</t>
  </si>
  <si>
    <t>Sabrina Cooper</t>
  </si>
  <si>
    <t>0343 Tamara Parks Suite 301 Port Ericamouth, SD 84337</t>
  </si>
  <si>
    <t>David Torres DVM</t>
  </si>
  <si>
    <t>Luke Kaiser</t>
  </si>
  <si>
    <t>6547 Anna Landing North Briannastad, TN 49734</t>
  </si>
  <si>
    <t>730-756-9206x855</t>
  </si>
  <si>
    <t>Ethan Gonzalez</t>
  </si>
  <si>
    <t>Makayla Scott</t>
  </si>
  <si>
    <t>7548 Thompson Squares Apt. 979 Juliaview, WI 55836</t>
  </si>
  <si>
    <t>+1-058-963-6812x7549</t>
  </si>
  <si>
    <t>Andrew Esparza</t>
  </si>
  <si>
    <t>Joshua Gray</t>
  </si>
  <si>
    <t>90568 Cory Flat Suite 214 Lake Rebekah, KY 59792</t>
  </si>
  <si>
    <t>(517)756-9230x271</t>
  </si>
  <si>
    <t>Stephen Lara</t>
  </si>
  <si>
    <t>Karen Garcia</t>
  </si>
  <si>
    <t>41504 Robert Island Luceroton, SD 59425</t>
  </si>
  <si>
    <t>294-028-2219x279</t>
  </si>
  <si>
    <t>Nicholas Patel</t>
  </si>
  <si>
    <t>Melinda Moses</t>
  </si>
  <si>
    <t>9238 Anthony Cove Apt. 489 Cruzbury, DE 04913</t>
  </si>
  <si>
    <t>522-377-9146x04312</t>
  </si>
  <si>
    <t>Sherry Neal</t>
  </si>
  <si>
    <t>Justin Hoover</t>
  </si>
  <si>
    <t>1036 Chambers Rapid New Ianland, VA 58418</t>
  </si>
  <si>
    <t>001-148-195-6175</t>
  </si>
  <si>
    <t>Lauren Sanchez</t>
  </si>
  <si>
    <t>Donna Donovan</t>
  </si>
  <si>
    <t>57663 Jones Trafficway Suite 112 Lake Teresa, AR 76496</t>
  </si>
  <si>
    <t>795.094.2624</t>
  </si>
  <si>
    <t>Cody Blanchard</t>
  </si>
  <si>
    <t>244 Linda Trace Apt. 371 Brendamouth, GA 90532</t>
  </si>
  <si>
    <t>706-704-2602</t>
  </si>
  <si>
    <t>Kyle Day</t>
  </si>
  <si>
    <t>2069.2000000000003</t>
  </si>
  <si>
    <t>James Neal</t>
  </si>
  <si>
    <t>5377 Smith Port Apt. 423 North Elizabethside, CA 93750</t>
  </si>
  <si>
    <t>(358)287-5548</t>
  </si>
  <si>
    <t>Anna Russell</t>
  </si>
  <si>
    <t>2793.6000000000004</t>
  </si>
  <si>
    <t>Francisco Ortiz</t>
  </si>
  <si>
    <t>24021 Johnson Forks Christineland, WY 67791</t>
  </si>
  <si>
    <t>(937)923-1040x607</t>
  </si>
  <si>
    <t>Kevin Matthews</t>
  </si>
  <si>
    <t>732 Eric Highway New Elizabethland, MD 58446</t>
  </si>
  <si>
    <t>(462)049-7417</t>
  </si>
  <si>
    <t>Maurice Cook</t>
  </si>
  <si>
    <t>2005 Crane Crest New Shawnport, KS 96037</t>
  </si>
  <si>
    <t>(623)104-4238</t>
  </si>
  <si>
    <t>Marco Kent</t>
  </si>
  <si>
    <t>Allison May</t>
  </si>
  <si>
    <t>927 Regina Lake Suite 289 New Victorburgh, CT 60396</t>
  </si>
  <si>
    <t>260.232.0036</t>
  </si>
  <si>
    <t>5734.400000000001</t>
  </si>
  <si>
    <t>Joel Johnson</t>
  </si>
  <si>
    <t>PSC 9358, Box 7732 APO AA 48269</t>
  </si>
  <si>
    <t>+1-205-219-8171x83334</t>
  </si>
  <si>
    <t>Samantha Miller</t>
  </si>
  <si>
    <t>1117.6000000000001</t>
  </si>
  <si>
    <t>Jessica Olson</t>
  </si>
  <si>
    <t>55146 Richardson Mountains Apt. 054 South Tyler, TX 62516</t>
  </si>
  <si>
    <t>(383)624-4187</t>
  </si>
  <si>
    <t>Rebecca Pearson</t>
  </si>
  <si>
    <t>Shane Stout</t>
  </si>
  <si>
    <t>USS Myers FPO AP 93611</t>
  </si>
  <si>
    <t>(351)334-1145</t>
  </si>
  <si>
    <t>335 Hailey Burg Elizabethville, AZ 05587</t>
  </si>
  <si>
    <t>823-992-9902x78624</t>
  </si>
  <si>
    <t>5222.400000000001</t>
  </si>
  <si>
    <t>Daniel Keller</t>
  </si>
  <si>
    <t>322 Michael Lock South Rebeccaborough, UT 80809</t>
  </si>
  <si>
    <t>298-771-7399</t>
  </si>
  <si>
    <t>Michael Fry</t>
  </si>
  <si>
    <t>Rebecca Ball</t>
  </si>
  <si>
    <t>2361 Moody Springs Apt. 065 North Tim, MI 74180</t>
  </si>
  <si>
    <t>140.870.9664x1852</t>
  </si>
  <si>
    <t>Rachael Tanner</t>
  </si>
  <si>
    <t>Leslie Jackson</t>
  </si>
  <si>
    <t>93800 Dunn Dale Apt. 583 Ashleyfurt, CO 00533</t>
  </si>
  <si>
    <t>001-616-309-0787</t>
  </si>
  <si>
    <t>Logan Jennings</t>
  </si>
  <si>
    <t>Kaylee Dyer</t>
  </si>
  <si>
    <t>02308 David Island Suite 187 South Jennifer, IA 38715</t>
  </si>
  <si>
    <t>001-491-246-4346x365</t>
  </si>
  <si>
    <t>John Sanchez</t>
  </si>
  <si>
    <t>994 Morris Circle Litown, CT 28711</t>
  </si>
  <si>
    <t>Daniel Sanchez</t>
  </si>
  <si>
    <t>Tammy Sanchez</t>
  </si>
  <si>
    <t>329 Gabriel Points Suite 335 New Nicholas, NH 77210</t>
  </si>
  <si>
    <t>+1-802-619-2570x009</t>
  </si>
  <si>
    <t>Michelle Mejia</t>
  </si>
  <si>
    <t>6842 Janet Crescent Suite 043 Lake Ryan, TX 29386</t>
  </si>
  <si>
    <t>007.885.0695</t>
  </si>
  <si>
    <t>Kathleen Williams</t>
  </si>
  <si>
    <t>Patricia West</t>
  </si>
  <si>
    <t>USNS Kaufman FPO AE 21449</t>
  </si>
  <si>
    <t>+1-287-531-4035x81141</t>
  </si>
  <si>
    <t>Erin Fields MD</t>
  </si>
  <si>
    <t>Ricky Vasquez</t>
  </si>
  <si>
    <t>2563 Eric Ranch Apt. 755 Lake Adam, WV 57964</t>
  </si>
  <si>
    <t>843-239-9276</t>
  </si>
  <si>
    <t>Nathaniel Whitehead</t>
  </si>
  <si>
    <t>William Lara</t>
  </si>
  <si>
    <t>1369 Johnson Land Carpenterfurt, LA 80050</t>
  </si>
  <si>
    <t>(593)795-1478x1104</t>
  </si>
  <si>
    <t>Tiffany Nielsen</t>
  </si>
  <si>
    <t>1055.6000000000001</t>
  </si>
  <si>
    <t>Jamie Acevedo</t>
  </si>
  <si>
    <t>Unit 9879 Box 4745 DPO AP 68152</t>
  </si>
  <si>
    <t>(837)144-7140</t>
  </si>
  <si>
    <t>Shelly Johnson</t>
  </si>
  <si>
    <t>Paul Thompson</t>
  </si>
  <si>
    <t>9159 Michael Trafficway Mackenzieside, WY 13436</t>
  </si>
  <si>
    <t>236.523.7828</t>
  </si>
  <si>
    <t>Brittany Kennedy</t>
  </si>
  <si>
    <t>82666 Aaron Valley East Maryfort, NH 81224</t>
  </si>
  <si>
    <t>(572)101-4799x002</t>
  </si>
  <si>
    <t>Terry Martin</t>
  </si>
  <si>
    <t>Krystal Burton</t>
  </si>
  <si>
    <t>9144 Paul Wells Apt. 956 South Angela, IN 09568</t>
  </si>
  <si>
    <t>029.530.9266x616</t>
  </si>
  <si>
    <t>Steven Mitchell</t>
  </si>
  <si>
    <t>Kelly Chapman</t>
  </si>
  <si>
    <t>911 Robert Lodge Apt. 549 Solisberg, OR 27742</t>
  </si>
  <si>
    <t>001-832-880-6032x5752</t>
  </si>
  <si>
    <t>Mrs. Heather Castillo</t>
  </si>
  <si>
    <t>Philip Johnson</t>
  </si>
  <si>
    <t>6273 Craig Crossing East Adamchester, TN 16209</t>
  </si>
  <si>
    <t>001-442-038-3145x2116</t>
  </si>
  <si>
    <t>Olivia Craig</t>
  </si>
  <si>
    <t>Sean Watkins</t>
  </si>
  <si>
    <t>059 Davis Ports Apt. 520 West Jacquelinebury, AZ 35831</t>
  </si>
  <si>
    <t>+1-567-918-4672x577</t>
  </si>
  <si>
    <t>Clinton Montgomery</t>
  </si>
  <si>
    <t>Jamie Anderson</t>
  </si>
  <si>
    <t>65183 Moore Curve Apt. 131 South Darrell, AK 89259</t>
  </si>
  <si>
    <t>001-369-298-2902</t>
  </si>
  <si>
    <t>Susan Greene</t>
  </si>
  <si>
    <t>Michael Frank</t>
  </si>
  <si>
    <t>PSC 1947, Box 1095 APO AP 06874</t>
  </si>
  <si>
    <t>(316)423-7060x9043</t>
  </si>
  <si>
    <t>Mark Herrera</t>
  </si>
  <si>
    <t>Carlos Vincent</t>
  </si>
  <si>
    <t>5450 Green Meadow Suite 180 Ramirezport, CA 84728</t>
  </si>
  <si>
    <t>001-650-493-4405</t>
  </si>
  <si>
    <t>Ricardo Martinez</t>
  </si>
  <si>
    <t>Kyle Morris</t>
  </si>
  <si>
    <t>156 Hannah Knolls Bettyland, DC 35858</t>
  </si>
  <si>
    <t>001-076-290-3319x6799</t>
  </si>
  <si>
    <t>Dwayne Mcgrath</t>
  </si>
  <si>
    <t>Gabriel Torres</t>
  </si>
  <si>
    <t>35498 Sampson Shore West Autumn, DE 56382</t>
  </si>
  <si>
    <t>(835)741-6989x32035</t>
  </si>
  <si>
    <t>Kayla Taylor</t>
  </si>
  <si>
    <t>Unit 5449 Box 5383 DPO AP 77596</t>
  </si>
  <si>
    <t>(861)174-7135x467</t>
  </si>
  <si>
    <t>Stacy May</t>
  </si>
  <si>
    <t>Jacqueline Barnes</t>
  </si>
  <si>
    <t>5250 Singh Way Apt. 598 Lake Maria, WA 86421</t>
  </si>
  <si>
    <t>(514)964-5209</t>
  </si>
  <si>
    <t>Shane Pruitt</t>
  </si>
  <si>
    <t>868.4000000000001</t>
  </si>
  <si>
    <t>Haley Mercer</t>
  </si>
  <si>
    <t>628 Powell Manor Thomasfurt, ND 89070</t>
  </si>
  <si>
    <t>451.795.6344x0046</t>
  </si>
  <si>
    <t>Mary Berry</t>
  </si>
  <si>
    <t>3085.6000000000004</t>
  </si>
  <si>
    <t>Randall Ramirez DVM</t>
  </si>
  <si>
    <t>PSC 6147, Box 6888 APO AP 17425</t>
  </si>
  <si>
    <t>+1-383-581-3118x04187</t>
  </si>
  <si>
    <t>Lisa Lewis</t>
  </si>
  <si>
    <t>Pamela Tate</t>
  </si>
  <si>
    <t>996 Amanda Vista Connieport, OH 67752</t>
  </si>
  <si>
    <t>929-688-7047</t>
  </si>
  <si>
    <t>Joshua Duarte</t>
  </si>
  <si>
    <t>606 Wilson Pike New Linda, MS 01546</t>
  </si>
  <si>
    <t>465-979-8711</t>
  </si>
  <si>
    <t>Stefanie Taylor</t>
  </si>
  <si>
    <t>Lee Brown</t>
  </si>
  <si>
    <t>2803 Micheal Hollow South Christopherstad, VT 91247</t>
  </si>
  <si>
    <t>+1-367-370-8672x7863</t>
  </si>
  <si>
    <t>Jonathan Travis</t>
  </si>
  <si>
    <t>Angel Rojas</t>
  </si>
  <si>
    <t>2189 Derrick Lake Suite 831 Port Roger, UT 74895</t>
  </si>
  <si>
    <t>001-870-552-3379x221</t>
  </si>
  <si>
    <t>Dylan White</t>
  </si>
  <si>
    <t>Shannon Roberts</t>
  </si>
  <si>
    <t>9410 Jim Camp Lisaton, KS 88267</t>
  </si>
  <si>
    <t>066-728-9881</t>
  </si>
  <si>
    <t>Brandi Martinez</t>
  </si>
  <si>
    <t>367.20000000000005</t>
  </si>
  <si>
    <t>Dawn Daniel</t>
  </si>
  <si>
    <t>Unit 2880 Box 3515 DPO AA 80358</t>
  </si>
  <si>
    <t>924.050.4905x337</t>
  </si>
  <si>
    <t>Gary Barajas</t>
  </si>
  <si>
    <t>Alicia Hardy</t>
  </si>
  <si>
    <t>58411 Emily Tunnel Phillipsmouth, UT 65412</t>
  </si>
  <si>
    <t>275.894.7162x38107</t>
  </si>
  <si>
    <t>Carol Proctor</t>
  </si>
  <si>
    <t>Craig Ray</t>
  </si>
  <si>
    <t>14828 Jones Drive Taylorfurt, GA 52082</t>
  </si>
  <si>
    <t>424-222-6930x0661</t>
  </si>
  <si>
    <t>Jessica Stevens</t>
  </si>
  <si>
    <t>Maria Morton</t>
  </si>
  <si>
    <t>USNS Brown FPO AP 58319</t>
  </si>
  <si>
    <t>001-149-832-5564x681</t>
  </si>
  <si>
    <t>Juan Harris</t>
  </si>
  <si>
    <t>Deborah Hamilton</t>
  </si>
  <si>
    <t>Unit 6651 Box 5227 DPO AA 13145</t>
  </si>
  <si>
    <t>0097395666</t>
  </si>
  <si>
    <t>Richard Robertson</t>
  </si>
  <si>
    <t>8506 Sanchez Greens Apt. 996 Lake Erin, PA 18685</t>
  </si>
  <si>
    <t>605.952.0786</t>
  </si>
  <si>
    <t>Brittany Fuller</t>
  </si>
  <si>
    <t>2667.2000000000003</t>
  </si>
  <si>
    <t>Robin Huber</t>
  </si>
  <si>
    <t>162 Justin Station Brownfurt, PA 76597</t>
  </si>
  <si>
    <t>+1-510-626-9177x5482</t>
  </si>
  <si>
    <t>Ashley Clements</t>
  </si>
  <si>
    <t>Derek Munoz</t>
  </si>
  <si>
    <t>36526 Clark Hill Suite 451 South Lauramouth, OH 90899</t>
  </si>
  <si>
    <t>Tonya Rhodes</t>
  </si>
  <si>
    <t>Alexis Carlson</t>
  </si>
  <si>
    <t>38600 Baird Square Apt. 671 East Edward, IN 08365</t>
  </si>
  <si>
    <t>856-778-9534x340</t>
  </si>
  <si>
    <t>Teresa Barton</t>
  </si>
  <si>
    <t>Veronica Summers</t>
  </si>
  <si>
    <t>716 Taylor Forks Suite 542 Port Peterside, HI 77988</t>
  </si>
  <si>
    <t>479-153-1825x10022</t>
  </si>
  <si>
    <t>Tina Villa</t>
  </si>
  <si>
    <t>Jennifer Kelly</t>
  </si>
  <si>
    <t>5188 Ana Station Suite 374 Haroldside, KS 69221</t>
  </si>
  <si>
    <t>+1-885-432-2178x83783</t>
  </si>
  <si>
    <t>Gordon Ford</t>
  </si>
  <si>
    <t>394.40000000000003</t>
  </si>
  <si>
    <t>Judith Hardin</t>
  </si>
  <si>
    <t>59845 Juan Station Apt. 102 Jamesfurt, TX 25591</t>
  </si>
  <si>
    <t>003-570-5645</t>
  </si>
  <si>
    <t>Kenneth Dennis</t>
  </si>
  <si>
    <t>John Patterson</t>
  </si>
  <si>
    <t>1527 Lane Cliffs Suite 644 Phamfurt, ME 72051</t>
  </si>
  <si>
    <t>(471)890-0405x2328</t>
  </si>
  <si>
    <t>Stacy Ward</t>
  </si>
  <si>
    <t>Brittney Allen</t>
  </si>
  <si>
    <t>871 Proctor Crossing Deborahberg, NE 38081</t>
  </si>
  <si>
    <t>+1-819-976-4529x120</t>
  </si>
  <si>
    <t>Darin Harris</t>
  </si>
  <si>
    <t>Ronald Hart</t>
  </si>
  <si>
    <t>19574 House Union Apt. 735 Lake Tyrone, NH 85881</t>
  </si>
  <si>
    <t>(138)363-0147</t>
  </si>
  <si>
    <t>Manuel Rodriguez</t>
  </si>
  <si>
    <t>USNV Cameron FPO AP 28375</t>
  </si>
  <si>
    <t>045-192-9926</t>
  </si>
  <si>
    <t>Billy Lee</t>
  </si>
  <si>
    <t>6229 Yvonne Canyon Markville, CA 17218</t>
  </si>
  <si>
    <t>001-145-145-6278x59979</t>
  </si>
  <si>
    <t>Marissa Dominguez</t>
  </si>
  <si>
    <t>876 Manuel View Suite 042 Hineston, NE 20654</t>
  </si>
  <si>
    <t>Morgan Ward</t>
  </si>
  <si>
    <t>Stephen Foley</t>
  </si>
  <si>
    <t>Unit 4845 Box 3215 DPO AP 16157</t>
  </si>
  <si>
    <t>011-689-6572x94882</t>
  </si>
  <si>
    <t>Tammy Peterson</t>
  </si>
  <si>
    <t>1952.8000000000002</t>
  </si>
  <si>
    <t>Michaela Williams</t>
  </si>
  <si>
    <t>150 Maldonado Valley Xavierborough, IN 26211</t>
  </si>
  <si>
    <t>231.320.3641x1617</t>
  </si>
  <si>
    <t>Mercedes Velasquez</t>
  </si>
  <si>
    <t>Adrian Garrett</t>
  </si>
  <si>
    <t>89671 Joann Ferry Dylanstad, IA 66546</t>
  </si>
  <si>
    <t>Cassandra Perry</t>
  </si>
  <si>
    <t>Tammy Prince</t>
  </si>
  <si>
    <t>4847 Smith Track Apt. 391 East Scott, ID 06085</t>
  </si>
  <si>
    <t>001-069-728-7810x9721</t>
  </si>
  <si>
    <t>Chloe Garcia</t>
  </si>
  <si>
    <t>Julia Vega</t>
  </si>
  <si>
    <t>9057 Rice Estates Katherinemouth, NM 50313</t>
  </si>
  <si>
    <t>Cody Decker</t>
  </si>
  <si>
    <t>Carl Miller</t>
  </si>
  <si>
    <t>017 Sabrina Bypass Suite 241 Coopershire, NJ 11773</t>
  </si>
  <si>
    <t>Derek Baker</t>
  </si>
  <si>
    <t>Victor Nelson</t>
  </si>
  <si>
    <t>99555 Yoder Park Lake Danielton, VT 08072</t>
  </si>
  <si>
    <t>+1-233-322-5743x238</t>
  </si>
  <si>
    <t>5508 Brian Row Holtton, WV 34460</t>
  </si>
  <si>
    <t>157.907.2688</t>
  </si>
  <si>
    <t>James Schultz</t>
  </si>
  <si>
    <t>Ryan White</t>
  </si>
  <si>
    <t>51941 Dunn Junction Lake Rebecca, IL 10651</t>
  </si>
  <si>
    <t>611.054.1267x107</t>
  </si>
  <si>
    <t>Trevor Brooks</t>
  </si>
  <si>
    <t>Mark Alexander</t>
  </si>
  <si>
    <t>PSC 5838, Box 5542 APO AP 03623</t>
  </si>
  <si>
    <t>+1-216-875-4150x44872</t>
  </si>
  <si>
    <t>Elaine Kirk</t>
  </si>
  <si>
    <t>Jerry Burke</t>
  </si>
  <si>
    <t>92292 Hall Loaf Jamesville, AL 86197</t>
  </si>
  <si>
    <t>179-163-5495x4046</t>
  </si>
  <si>
    <t>Julie Osborne</t>
  </si>
  <si>
    <t>9167 Larson Manors Suite 241 Kevinburgh, MO 85459</t>
  </si>
  <si>
    <t>+1-543-047-3675x64525</t>
  </si>
  <si>
    <t>Christopher Guzman</t>
  </si>
  <si>
    <t>923 Benjamin Viaduct Whiteland, KY 85415</t>
  </si>
  <si>
    <t>(067)776-0576x518</t>
  </si>
  <si>
    <t>61190 Alfred Road Suite 522 Lake Timothyfort, NE 37205</t>
  </si>
  <si>
    <t>415-993-1566x926</t>
  </si>
  <si>
    <t>Elizabeth Klein</t>
  </si>
  <si>
    <t>908 Raymond Garden Suite 232 West Charlesberg, OH 65252</t>
  </si>
  <si>
    <t>001-235-231-5028x984</t>
  </si>
  <si>
    <t>Terri Bray</t>
  </si>
  <si>
    <t>Steven Deleon</t>
  </si>
  <si>
    <t>6879 Michael Trace Apt. 432 South Kellyberg, ID 92419</t>
  </si>
  <si>
    <t>+1-142-272-5646x19832</t>
  </si>
  <si>
    <t>William Ray</t>
  </si>
  <si>
    <t>Derrick Koch</t>
  </si>
  <si>
    <t>90171 Thomas Summit Andrademouth, MN 82854</t>
  </si>
  <si>
    <t>216.975.0401x0429</t>
  </si>
  <si>
    <t>Reginald Weber</t>
  </si>
  <si>
    <t>8016.400000000001</t>
  </si>
  <si>
    <t>Lee Johnson</t>
  </si>
  <si>
    <t>139 Brady Heights North William, AZ 16771</t>
  </si>
  <si>
    <t>482.927.3598</t>
  </si>
  <si>
    <t>Dakota Butler</t>
  </si>
  <si>
    <t>Melanie Chapman</t>
  </si>
  <si>
    <t>0579 Crawford Curve Apt. 926 Espinozaland, NE 11572</t>
  </si>
  <si>
    <t>002-997-6744</t>
  </si>
  <si>
    <t>2151.2000000000003</t>
  </si>
  <si>
    <t>Kelli Benton</t>
  </si>
  <si>
    <t>92491 Maria Ridge Janetborough, ND 81861</t>
  </si>
  <si>
    <t>222.419.2077x552</t>
  </si>
  <si>
    <t>Renee Pace</t>
  </si>
  <si>
    <t>Briana Lopez</t>
  </si>
  <si>
    <t>095 Wilson Crescent Suite 846 Danielfurt, MT 20803</t>
  </si>
  <si>
    <t>644-677-1824</t>
  </si>
  <si>
    <t>Jacob Horton</t>
  </si>
  <si>
    <t>Michael Leonard</t>
  </si>
  <si>
    <t>4298 Gary Flats Suite 415 North Gregory, TN 76463</t>
  </si>
  <si>
    <t>130.449.5449x37735</t>
  </si>
  <si>
    <t>Ryan Ferrell</t>
  </si>
  <si>
    <t>Allen Mack</t>
  </si>
  <si>
    <t>8335 Charles Centers Lake Donald, IN 11156</t>
  </si>
  <si>
    <t>231-115-5951</t>
  </si>
  <si>
    <t>Diane Nunez</t>
  </si>
  <si>
    <t>Carla Sanders</t>
  </si>
  <si>
    <t>734 Courtney Rapid West Alexandraberg, IL 17424</t>
  </si>
  <si>
    <t>+1-543-753-8902x382</t>
  </si>
  <si>
    <t>Ryan Parker</t>
  </si>
  <si>
    <t>Caitlyn Graham</t>
  </si>
  <si>
    <t>04043 Paula Crest Mossborough, IA 87155</t>
  </si>
  <si>
    <t>001-702-562-6089x74113</t>
  </si>
  <si>
    <t>Carl Rodriguez</t>
  </si>
  <si>
    <t>Kristin Castillo</t>
  </si>
  <si>
    <t>8181 Richard Turnpike Greeneborough, WV 94868</t>
  </si>
  <si>
    <t>101.662.9992x844</t>
  </si>
  <si>
    <t>Jessica Hoffman</t>
  </si>
  <si>
    <t>Angela Franco</t>
  </si>
  <si>
    <t>3379 Calvin Course Suite 712 Christinemouth, AL 30600</t>
  </si>
  <si>
    <t>879.991.4462</t>
  </si>
  <si>
    <t>8329 Gutierrez Center West Josephview, DE 38934</t>
  </si>
  <si>
    <t>001-912-840-9052x9206</t>
  </si>
  <si>
    <t>Taylor Sharp</t>
  </si>
  <si>
    <t>Daniel Hartman</t>
  </si>
  <si>
    <t>454 Thomas Via East Marvin, IL 35067</t>
  </si>
  <si>
    <t>001-428-214-8180x64107</t>
  </si>
  <si>
    <t>Erin Chapman</t>
  </si>
  <si>
    <t>Carmen Wood</t>
  </si>
  <si>
    <t>02785 Tiffany Plaza Greenville, PA 86141</t>
  </si>
  <si>
    <t>(794)616-2979x903</t>
  </si>
  <si>
    <t>Jordan Brady</t>
  </si>
  <si>
    <t>Courtney Taylor</t>
  </si>
  <si>
    <t>87669 Cindy Hill Suite 354 Millerborough, SD 16697</t>
  </si>
  <si>
    <t>411.771.4606</t>
  </si>
  <si>
    <t>Matthew Dixon</t>
  </si>
  <si>
    <t>Melissa Lopez</t>
  </si>
  <si>
    <t>79038 Marcus Drive South Darrell, WY 09034</t>
  </si>
  <si>
    <t>Shelley Johnson</t>
  </si>
  <si>
    <t>Dr. Curtis Valenzuela</t>
  </si>
  <si>
    <t>763 Sullivan Canyon Apt. 141 Carolynland, CT 19741</t>
  </si>
  <si>
    <t>(710)306-9514x581</t>
  </si>
  <si>
    <t>David Chase</t>
  </si>
  <si>
    <t>Jacob Lee</t>
  </si>
  <si>
    <t>807 Lisa Meadow Suite 801 North Denise, NM 04924</t>
  </si>
  <si>
    <t>(222)148-2801x15271</t>
  </si>
  <si>
    <t>Ryan Powell</t>
  </si>
  <si>
    <t>7722.400000000001</t>
  </si>
  <si>
    <t>Claudia Bruce</t>
  </si>
  <si>
    <t>95568 Madison Crossing Apt. 430 Hansonport, NC 66400</t>
  </si>
  <si>
    <t>715-471-7143x63358</t>
  </si>
  <si>
    <t>Michael Sanders</t>
  </si>
  <si>
    <t>Jacob Henderson</t>
  </si>
  <si>
    <t>9087 Rogers Motorway South Collinview, NJ 23595</t>
  </si>
  <si>
    <t>(523)793-9192x2700</t>
  </si>
  <si>
    <t>Hunter Scott</t>
  </si>
  <si>
    <t>James Mayo</t>
  </si>
  <si>
    <t>94743 Barbara Mountain Francesshire, IA 74438</t>
  </si>
  <si>
    <t>001-458-924-5409x8742</t>
  </si>
  <si>
    <t>Carolyn Hernandez</t>
  </si>
  <si>
    <t>Jonathan Turner</t>
  </si>
  <si>
    <t>00459 Wyatt Estate Tannermouth, MD 10843</t>
  </si>
  <si>
    <t>+1-473-388-1733x780</t>
  </si>
  <si>
    <t>Maria Tapia</t>
  </si>
  <si>
    <t>Jason Dixon</t>
  </si>
  <si>
    <t>USNV Williams FPO AE 82764</t>
  </si>
  <si>
    <t>418.519.8033x82398</t>
  </si>
  <si>
    <t>Richard Diaz</t>
  </si>
  <si>
    <t>Christopher Liu</t>
  </si>
  <si>
    <t>08431 Little Island West Chad, OR 02467</t>
  </si>
  <si>
    <t>(160)047-8551x093</t>
  </si>
  <si>
    <t>Adam Moon</t>
  </si>
  <si>
    <t>1436.8000000000002</t>
  </si>
  <si>
    <t>Catherine Humphrey DVM</t>
  </si>
  <si>
    <t>240 Rodriguez Trace Apt. 316 Jeffreyfort, ME 34410</t>
  </si>
  <si>
    <t>001-123-102-4611x08497</t>
  </si>
  <si>
    <t>Kathleen Erickson</t>
  </si>
  <si>
    <t>7526.400000000001</t>
  </si>
  <si>
    <t>Lisa Harrison</t>
  </si>
  <si>
    <t>PSC 9702, Box 2403 APO AP 09349</t>
  </si>
  <si>
    <t>(822)323-5898x5968</t>
  </si>
  <si>
    <t>Michelle Carpenter DVM</t>
  </si>
  <si>
    <t>9528 Chen Square Roachshire, DE 14950</t>
  </si>
  <si>
    <t>001-499-216-1190x47591</t>
  </si>
  <si>
    <t>Daniel Heath</t>
  </si>
  <si>
    <t>2304 Lane Lock New Samuel, DE 32549</t>
  </si>
  <si>
    <t>Brian Cline</t>
  </si>
  <si>
    <t>810 Wilson Haven Apt. 909 Justinburgh, ME 06492</t>
  </si>
  <si>
    <t>001-433-095-5165x225</t>
  </si>
  <si>
    <t>Catherine Reed</t>
  </si>
  <si>
    <t>Kim Yoder</t>
  </si>
  <si>
    <t>Unit 1152 Box 4288 DPO AA 92564</t>
  </si>
  <si>
    <t>(496)341-3769x5875</t>
  </si>
  <si>
    <t>Paul Brown</t>
  </si>
  <si>
    <t>Stuart Hill</t>
  </si>
  <si>
    <t>12178 Flores Hollow Suite 419 Stonechester, OR 68890</t>
  </si>
  <si>
    <t>022-760-2877</t>
  </si>
  <si>
    <t>Robert Sanders</t>
  </si>
  <si>
    <t>37447 Tyler Key Suite 744 South April, DC 32218</t>
  </si>
  <si>
    <t>+1-039-331-0396x945</t>
  </si>
  <si>
    <t>Carol Martin</t>
  </si>
  <si>
    <t>7283.200000000001</t>
  </si>
  <si>
    <t>Nichole Marshall DDS</t>
  </si>
  <si>
    <t>1085 Scott Mount Michelleberg, VA 54944</t>
  </si>
  <si>
    <t>+1-341-055-9022x58404</t>
  </si>
  <si>
    <t>Melissa Winters</t>
  </si>
  <si>
    <t>Amber White</t>
  </si>
  <si>
    <t>4898 Robles Point Apt. 632 Onealbury, AK 98713</t>
  </si>
  <si>
    <t>713.717.6790</t>
  </si>
  <si>
    <t>Kathryn Winters</t>
  </si>
  <si>
    <t>36174 Norman Creek Murphyport, UT 03747</t>
  </si>
  <si>
    <t>962.707.7894</t>
  </si>
  <si>
    <t>Sandra Mcfarland</t>
  </si>
  <si>
    <t>Angela Reynolds</t>
  </si>
  <si>
    <t>PSC 1696, Box 0424 APO AP 90149</t>
  </si>
  <si>
    <t>Andrew Dean</t>
  </si>
  <si>
    <t>Sean Chung</t>
  </si>
  <si>
    <t>050 Paul Way Apt. 855 Adamschester, CA 98449</t>
  </si>
  <si>
    <t>470-910-0386</t>
  </si>
  <si>
    <t>Maria Gonzalez</t>
  </si>
  <si>
    <t>PSC 1031, Box 5458 APO AE 98985</t>
  </si>
  <si>
    <t>001-149-061-8112x60551</t>
  </si>
  <si>
    <t>Chelsea Vasquez</t>
  </si>
  <si>
    <t>Amy Welch</t>
  </si>
  <si>
    <t>69182 Mathews Parks North Rachelshire, MN 66045</t>
  </si>
  <si>
    <t>359.273.2153x81554</t>
  </si>
  <si>
    <t>Jennifer Davidson</t>
  </si>
  <si>
    <t>847 Sanders Ville West Katherinemouth, DC 11219</t>
  </si>
  <si>
    <t>779.667.4198x830</t>
  </si>
  <si>
    <t>Aaron Stephenson</t>
  </si>
  <si>
    <t>08763 Cynthia Crest Suite 485 South Cherylside, NM 86180</t>
  </si>
  <si>
    <t>+1-278-809-3114x0254</t>
  </si>
  <si>
    <t>Thomas Cook</t>
  </si>
  <si>
    <t>Leslie Rodriguez</t>
  </si>
  <si>
    <t>509 Dustin Island Port Daniel, NC 31248</t>
  </si>
  <si>
    <t>037.692.6553</t>
  </si>
  <si>
    <t>April Glover</t>
  </si>
  <si>
    <t>Jason Mcconnell</t>
  </si>
  <si>
    <t>4633 April Expressway Apt. 580 Port Billyfort, OR 17618</t>
  </si>
  <si>
    <t>+1-842-312-5446x416</t>
  </si>
  <si>
    <t>Justin Jordan</t>
  </si>
  <si>
    <t>Tiffany Craig</t>
  </si>
  <si>
    <t>378 Jennifer Shoals Suite 702 Savannahborough, MS 62155</t>
  </si>
  <si>
    <t>William White</t>
  </si>
  <si>
    <t>Aaron Vazquez</t>
  </si>
  <si>
    <t>473 Baker Oval Apt. 852 New Katie, UT 03606</t>
  </si>
  <si>
    <t>4346 Carter Curve North Denisefort, NV 01414</t>
  </si>
  <si>
    <t>314.480.1203x008</t>
  </si>
  <si>
    <t>Christine Meza</t>
  </si>
  <si>
    <t>907 Thomas Locks South Anthonyview, MD 29282</t>
  </si>
  <si>
    <t>631-449-4921x9145</t>
  </si>
  <si>
    <t>Jorge Sharp</t>
  </si>
  <si>
    <t>Christopher Spears</t>
  </si>
  <si>
    <t>23417 Turner Row Duncanfort, MO 21693</t>
  </si>
  <si>
    <t>001-892-268-9138x8205</t>
  </si>
  <si>
    <t>3693.2000000000003</t>
  </si>
  <si>
    <t>Bethany Wu</t>
  </si>
  <si>
    <t>5852 Stark Route Port Robertshire, MS 86249</t>
  </si>
  <si>
    <t>139-530-8301x58740</t>
  </si>
  <si>
    <t>Glenn Wright</t>
  </si>
  <si>
    <t>Charles Patterson</t>
  </si>
  <si>
    <t>08683 Timothy Flats Suite 565 East Karen, ID 76515</t>
  </si>
  <si>
    <t>188-652-2484x077</t>
  </si>
  <si>
    <t>Jessica Montgomery</t>
  </si>
  <si>
    <t>PSC 9679, Box 5618 APO AE 30079</t>
  </si>
  <si>
    <t>(293)518-9541</t>
  </si>
  <si>
    <t>Holly Lawrence</t>
  </si>
  <si>
    <t>Ryan Salazar</t>
  </si>
  <si>
    <t>7581 Jerry Circles Apt. 413 Lake Angela, CT 81179</t>
  </si>
  <si>
    <t>421.420.0014x17554</t>
  </si>
  <si>
    <t>37103 Craig Field Apt. 118 Castroborough, MD 73155</t>
  </si>
  <si>
    <t>+1-240-757-9604x83698</t>
  </si>
  <si>
    <t>Cory White</t>
  </si>
  <si>
    <t>082 Taylor Squares Suite 992 West Joseph, RI 60661</t>
  </si>
  <si>
    <t>405-997-3422x52491</t>
  </si>
  <si>
    <t>Lisa Foster</t>
  </si>
  <si>
    <t>Catherine Phillips</t>
  </si>
  <si>
    <t>1795 Gary Ranch Christinaland, FL 43927</t>
  </si>
  <si>
    <t>930.104.8661x62673</t>
  </si>
  <si>
    <t>Rita Avery</t>
  </si>
  <si>
    <t>Melvin Wolf</t>
  </si>
  <si>
    <t>83270 Kelly Pass Lopeztown, PA 53250</t>
  </si>
  <si>
    <t>001-514-248-6700x031</t>
  </si>
  <si>
    <t>Dominique Torres</t>
  </si>
  <si>
    <t>Antonio Patterson</t>
  </si>
  <si>
    <t>5935 Jordan Islands Lake Josephton, KS 35802</t>
  </si>
  <si>
    <t>(153)091-3158</t>
  </si>
  <si>
    <t>Kyle Riley</t>
  </si>
  <si>
    <t>Matthew Randolph</t>
  </si>
  <si>
    <t>06460 Bryan Views Aaronshire, UT 66027</t>
  </si>
  <si>
    <t>(761)317-1197x55127</t>
  </si>
  <si>
    <t>Kenneth Riley</t>
  </si>
  <si>
    <t>Sean Casey</t>
  </si>
  <si>
    <t>PSC 0750, Box 9570 APO AE 31520</t>
  </si>
  <si>
    <t>(039)954-9350x7376</t>
  </si>
  <si>
    <t>Jon Howard DDS</t>
  </si>
  <si>
    <t>1263 Jacqueline Inlet West Catherine, IL 11970</t>
  </si>
  <si>
    <t>(749)138-1862</t>
  </si>
  <si>
    <t>Christina Sullivan</t>
  </si>
  <si>
    <t>Robert Stuart</t>
  </si>
  <si>
    <t>908 Sharon Burgs Lake Karenside, NH 28001</t>
  </si>
  <si>
    <t>+1-292-359-2323x0678</t>
  </si>
  <si>
    <t>Ricardo Meadows</t>
  </si>
  <si>
    <t>Gregory Anderson</t>
  </si>
  <si>
    <t>244 Steven Isle Suite 813 Kennedyhaven, IN 01364</t>
  </si>
  <si>
    <t>049-458-2239</t>
  </si>
  <si>
    <t>Linda Mata</t>
  </si>
  <si>
    <t>5664.400000000001</t>
  </si>
  <si>
    <t>Francisco Martinez</t>
  </si>
  <si>
    <t>PSC 5938, Box 5406 APO AP 06715</t>
  </si>
  <si>
    <t>(267)964-7466</t>
  </si>
  <si>
    <t>April Richards</t>
  </si>
  <si>
    <t>1296.8000000000002</t>
  </si>
  <si>
    <t>250 Harris Spurs Lake Andrewberg, NV 75935</t>
  </si>
  <si>
    <t>(688)406-1385x59675</t>
  </si>
  <si>
    <t>Jeremy Henry</t>
  </si>
  <si>
    <t>2719.2000000000003</t>
  </si>
  <si>
    <t>Stacy Adams</t>
  </si>
  <si>
    <t>6429 Mary Village Powerstown, KY 16539</t>
  </si>
  <si>
    <t>474.821.5106x713</t>
  </si>
  <si>
    <t>Paula Davis</t>
  </si>
  <si>
    <t>John Williamson</t>
  </si>
  <si>
    <t>PSC 7679, Box 8869 APO AP 85964</t>
  </si>
  <si>
    <t>158-396-6443x642</t>
  </si>
  <si>
    <t>Michael Pitts</t>
  </si>
  <si>
    <t>Jared Weaver</t>
  </si>
  <si>
    <t>2892 Janet Branch Suite 718 Tuckerside, AK 06592</t>
  </si>
  <si>
    <t>604-049-0134</t>
  </si>
  <si>
    <t>Craig Cunningham</t>
  </si>
  <si>
    <t>Madison Guzman</t>
  </si>
  <si>
    <t>5309 Richardson Ford East John, OK 98744</t>
  </si>
  <si>
    <t>(679)581-5238x907</t>
  </si>
  <si>
    <t>Deborah Harrison</t>
  </si>
  <si>
    <t>Patricia Wong</t>
  </si>
  <si>
    <t>Unit 6507 Box 0944 DPO AE 09963</t>
  </si>
  <si>
    <t>001-732-408-8468</t>
  </si>
  <si>
    <t>Kelly Jones</t>
  </si>
  <si>
    <t>Andrew Hart</t>
  </si>
  <si>
    <t>8680 Watkins Crest Padillastad, WY 63425</t>
  </si>
  <si>
    <t>001-765-593-1664x296</t>
  </si>
  <si>
    <t>Michael Ellis</t>
  </si>
  <si>
    <t>Debra Hughes</t>
  </si>
  <si>
    <t>64191 Petersen Curve Joeltown, CA 56025</t>
  </si>
  <si>
    <t>+1-539-712-7983x83271</t>
  </si>
  <si>
    <t>John Sanford</t>
  </si>
  <si>
    <t>PSC 9216, Box 4807 APO AE 40644</t>
  </si>
  <si>
    <t>954-040-4297x500</t>
  </si>
  <si>
    <t>David Graham</t>
  </si>
  <si>
    <t>512.8000000000001</t>
  </si>
  <si>
    <t>Jason Price</t>
  </si>
  <si>
    <t>323 Moore Walk Lake Jenniferfurt, DE 27264</t>
  </si>
  <si>
    <t>(586)721-3058x721</t>
  </si>
  <si>
    <t>Kristen Cobb</t>
  </si>
  <si>
    <t>3371.2000000000003</t>
  </si>
  <si>
    <t>Daniel Washington</t>
  </si>
  <si>
    <t>5942 Carlos Glen South Jenniferville, KY 32923</t>
  </si>
  <si>
    <t>(229)536-2400</t>
  </si>
  <si>
    <t>Nicole Greer</t>
  </si>
  <si>
    <t>Brian Gibson</t>
  </si>
  <si>
    <t>022 Dawn Estate Apt. 150 Lake Seanshire, IN 17851</t>
  </si>
  <si>
    <t>Ashley Case</t>
  </si>
  <si>
    <t>Nicole Castro</t>
  </si>
  <si>
    <t>5218 Richard Hollow Suite 638 Cameronchester, NE 17089</t>
  </si>
  <si>
    <t>Bruce Carroll</t>
  </si>
  <si>
    <t>Eric Crosby</t>
  </si>
  <si>
    <t>5689 Dunn Union Lake Christine, CO 66136</t>
  </si>
  <si>
    <t>+1-486-061-4114x9406</t>
  </si>
  <si>
    <t>Samantha Smith</t>
  </si>
  <si>
    <t>Brittany Flores</t>
  </si>
  <si>
    <t>585 Reyes Oval Rebeccachester, MD 71491</t>
  </si>
  <si>
    <t>(473)221-8427x3609</t>
  </si>
  <si>
    <t>Michael Higgins</t>
  </si>
  <si>
    <t>Russell Garner</t>
  </si>
  <si>
    <t>USNV Garcia FPO AP 19357</t>
  </si>
  <si>
    <t>940-080-3982</t>
  </si>
  <si>
    <t>Peggy Wilson</t>
  </si>
  <si>
    <t>6354 Gray Pines Jameshaven, AR 75222</t>
  </si>
  <si>
    <t>(965)711-9188x04755</t>
  </si>
  <si>
    <t>Alexis Hall</t>
  </si>
  <si>
    <t>Steven Mckinney</t>
  </si>
  <si>
    <t>6017 Jimenez Plaza Apt. 503 Lake Tracybury, ND 93050</t>
  </si>
  <si>
    <t>290.700.2140</t>
  </si>
  <si>
    <t>Jo Mason</t>
  </si>
  <si>
    <t>51488 Sara Ford Apt. 369 West Hannah, KS 84832</t>
  </si>
  <si>
    <t>+1-115-444-7370x412</t>
  </si>
  <si>
    <t>Stephanie Pena</t>
  </si>
  <si>
    <t>Sara Lam</t>
  </si>
  <si>
    <t>Unit 0899 Box 6590 DPO AE 29411</t>
  </si>
  <si>
    <t>001-222-426-0185x1587</t>
  </si>
  <si>
    <t>Patrick Williams</t>
  </si>
  <si>
    <t>2721.6000000000004</t>
  </si>
  <si>
    <t>George Mendoza</t>
  </si>
  <si>
    <t>3751 Hunt Glens Apt. 986 Michelleburgh, NM 30253</t>
  </si>
  <si>
    <t>035-980-9940x973</t>
  </si>
  <si>
    <t>Frederick Hill</t>
  </si>
  <si>
    <t>Aaron Campbell</t>
  </si>
  <si>
    <t>433 Smith Landing Suite 651 North Brittany, AZ 09349</t>
  </si>
  <si>
    <t>415-984-5556</t>
  </si>
  <si>
    <t>Amy Young</t>
  </si>
  <si>
    <t>Jeff Rush</t>
  </si>
  <si>
    <t>52645 Monroe Shoals New Jessicaland, PA 27717</t>
  </si>
  <si>
    <t>825.155.2649x206</t>
  </si>
  <si>
    <t>Shawn Cardenas</t>
  </si>
  <si>
    <t>Christine Krueger</t>
  </si>
  <si>
    <t>84954 Brandy Ports Apt. 087 Hallstad, NH 29190</t>
  </si>
  <si>
    <t>497-167-3545x1974</t>
  </si>
  <si>
    <t>Dr. Judy Oneal</t>
  </si>
  <si>
    <t>873 Davis Plain Foxberg, VT 57093</t>
  </si>
  <si>
    <t>(745)554-4885x9357</t>
  </si>
  <si>
    <t>Ryan Combs</t>
  </si>
  <si>
    <t>770 Anderson Terrace Suite 287 Roberthaven, NM 10163</t>
  </si>
  <si>
    <t>+1-917-659-4115x55179</t>
  </si>
  <si>
    <t>George Martinez</t>
  </si>
  <si>
    <t>7644 Hannah Mews North Vickie, DC 10793</t>
  </si>
  <si>
    <t>279-545-7472x89723</t>
  </si>
  <si>
    <t>Mark Wong</t>
  </si>
  <si>
    <t>Margaret Sutton</t>
  </si>
  <si>
    <t>PSC 1073, Box 9897 APO AP 90516</t>
  </si>
  <si>
    <t>(437)665-5714</t>
  </si>
  <si>
    <t>Peggy Castillo</t>
  </si>
  <si>
    <t>John Cardenas</t>
  </si>
  <si>
    <t>779 David Village North Tylerview, TN 22339</t>
  </si>
  <si>
    <t>597-645-0917</t>
  </si>
  <si>
    <t>Timothy Whitaker</t>
  </si>
  <si>
    <t>1323.6000000000001</t>
  </si>
  <si>
    <t>Marc Manning</t>
  </si>
  <si>
    <t>Unit 8916 Box 4596 DPO AA 65954</t>
  </si>
  <si>
    <t>Brandon Parker</t>
  </si>
  <si>
    <t>6417 Roger Loop North Melissamouth, UT 95544</t>
  </si>
  <si>
    <t>777-801-8202x36541</t>
  </si>
  <si>
    <t>Mr. Christopher Mckay</t>
  </si>
  <si>
    <t>932 Klein Wall Suite 310 Andrewsberg, KY 56169</t>
  </si>
  <si>
    <t>736-357-9061</t>
  </si>
  <si>
    <t>Justin Stewart</t>
  </si>
  <si>
    <t>Kristen Sanchez</t>
  </si>
  <si>
    <t>850 Garner Forest Suite 692 Smithton, HI 98953</t>
  </si>
  <si>
    <t>789-954-1912x8403</t>
  </si>
  <si>
    <t>Sabrina Cannon</t>
  </si>
  <si>
    <t>Caroline Ellis</t>
  </si>
  <si>
    <t>USNV Martinez FPO AE 30585</t>
  </si>
  <si>
    <t>001-859-842-3601x6084</t>
  </si>
  <si>
    <t>Ashley Carroll</t>
  </si>
  <si>
    <t>Ashlee Mata</t>
  </si>
  <si>
    <t>368 Joshua Port Proctormouth, ID 47768</t>
  </si>
  <si>
    <t>+1-605-136-1027x4580</t>
  </si>
  <si>
    <t>Carlos Brown</t>
  </si>
  <si>
    <t>David White</t>
  </si>
  <si>
    <t>1806 Garcia Crest Apt. 863 Port Madeline, WV 82691</t>
  </si>
  <si>
    <t>514-933-4324x738</t>
  </si>
  <si>
    <t>Sarah Sosa</t>
  </si>
  <si>
    <t>Melinda Hamilton</t>
  </si>
  <si>
    <t>70528 Burns Bypass Apt. 774 Janicefurt, ND 72513</t>
  </si>
  <si>
    <t>+1-600-626-0451x25510</t>
  </si>
  <si>
    <t>Leah Edwards</t>
  </si>
  <si>
    <t>273 Pearson Way Davidsonland, WV 05681</t>
  </si>
  <si>
    <t>(943)866-7109</t>
  </si>
  <si>
    <t>Kelly Dixon</t>
  </si>
  <si>
    <t>Megan Harris</t>
  </si>
  <si>
    <t>44585 Mosley Dam South Andrew, NV 55695</t>
  </si>
  <si>
    <t>001-418-855-9588</t>
  </si>
  <si>
    <t>49846 Andrew Common South Paul, SC 68596</t>
  </si>
  <si>
    <t>927-203-6675x82728</t>
  </si>
  <si>
    <t>Thomas Cooper</t>
  </si>
  <si>
    <t>597 David Trail Boltonmouth, FL 11889</t>
  </si>
  <si>
    <t>269-617-4783x52155</t>
  </si>
  <si>
    <t>William Young</t>
  </si>
  <si>
    <t>Emily Graham</t>
  </si>
  <si>
    <t>733 Crystal Isle Suite 098 Harrellbury, PA 23844</t>
  </si>
  <si>
    <t>(383)220-8886</t>
  </si>
  <si>
    <t>Donna Robles</t>
  </si>
  <si>
    <t>44228 Vickie Plaza Apt. 568 East Derrick, OR 70761</t>
  </si>
  <si>
    <t>001-661-805-7863x387</t>
  </si>
  <si>
    <t>Edward Brady</t>
  </si>
  <si>
    <t>Ross Hernandez</t>
  </si>
  <si>
    <t>975 Murray Crest Elizabethhaven, KS 39574</t>
  </si>
  <si>
    <t>399.067.9517</t>
  </si>
  <si>
    <t>Kimberly Norris</t>
  </si>
  <si>
    <t>Randy Collier</t>
  </si>
  <si>
    <t>3722 Stacey Parks Suite 427 Lake Robert, NM 57725</t>
  </si>
  <si>
    <t>(421)749-7506</t>
  </si>
  <si>
    <t>Suzanne Woods</t>
  </si>
  <si>
    <t>Jaime Love</t>
  </si>
  <si>
    <t>974 Martin Causeway East Jamesberg, TX 15534</t>
  </si>
  <si>
    <t>001-313-145-7385</t>
  </si>
  <si>
    <t>Dominic Rogers</t>
  </si>
  <si>
    <t>USS Salazar FPO AE 37280</t>
  </si>
  <si>
    <t>001-650-782-5215</t>
  </si>
  <si>
    <t>Kathryn Flores</t>
  </si>
  <si>
    <t>Brittany Davis</t>
  </si>
  <si>
    <t>769 Gomez Vista South Heather, AZ 96431</t>
  </si>
  <si>
    <t>198-641-4640x489</t>
  </si>
  <si>
    <t>Jenna Quinn</t>
  </si>
  <si>
    <t>Matthew Fry</t>
  </si>
  <si>
    <t>6406 Heather Club Jacobview, TN 12655</t>
  </si>
  <si>
    <t>(247)260-1493x105</t>
  </si>
  <si>
    <t>Angela Eaton</t>
  </si>
  <si>
    <t>3787.2000000000003</t>
  </si>
  <si>
    <t>Chad Sullivan</t>
  </si>
  <si>
    <t>339 Smith Tunnel Apt. 201 East Dominiquemouth, FL 83736</t>
  </si>
  <si>
    <t>Aaron Gonzalez</t>
  </si>
  <si>
    <t>Stephen Curtis</t>
  </si>
  <si>
    <t>013 Hayes Forges Jeremymouth, IA 33414</t>
  </si>
  <si>
    <t>(995)056-6716x25759</t>
  </si>
  <si>
    <t>Julia Thomas</t>
  </si>
  <si>
    <t>81995 Blankenship Greens Suite 965 East Beth, MO 46390</t>
  </si>
  <si>
    <t>788-276-4309x9852</t>
  </si>
  <si>
    <t>Jeffrey Larson</t>
  </si>
  <si>
    <t>Sandra Kelley</t>
  </si>
  <si>
    <t>01910 Melissa Villages North Patrickstad, HI 27237</t>
  </si>
  <si>
    <t>+1-728-220-4118x4298</t>
  </si>
  <si>
    <t>Brittany Matthews</t>
  </si>
  <si>
    <t>308.40000000000003</t>
  </si>
  <si>
    <t>Charlotte Todd</t>
  </si>
  <si>
    <t>5330 Perez Valley Suite 226 Lake Sandraville, HI 15067</t>
  </si>
  <si>
    <t>017-546-8776x7578</t>
  </si>
  <si>
    <t>Larry Stout</t>
  </si>
  <si>
    <t>Lonnie Rogers</t>
  </si>
  <si>
    <t>18159 Nicholas Springs Apt. 806 West Anthonyside, NY 12931</t>
  </si>
  <si>
    <t>177-841-3280</t>
  </si>
  <si>
    <t>Melinda Velazquez</t>
  </si>
  <si>
    <t>Alexander Cardenas</t>
  </si>
  <si>
    <t>64444 Jackson Squares Jeremyberg, VA 15970</t>
  </si>
  <si>
    <t>001-914-670-6791x4113</t>
  </si>
  <si>
    <t>William Yates</t>
  </si>
  <si>
    <t>642.4000000000001</t>
  </si>
  <si>
    <t>Terry Craig</t>
  </si>
  <si>
    <t>780 Mccarthy Forges East Michelebury, HI 78170</t>
  </si>
  <si>
    <t>549.769.4332x68601</t>
  </si>
  <si>
    <t>David Fox</t>
  </si>
  <si>
    <t>Connor Henry</t>
  </si>
  <si>
    <t>654 John Views Victorhaven, FL 46901</t>
  </si>
  <si>
    <t>(285)927-5826x381</t>
  </si>
  <si>
    <t>Anthony Bryan</t>
  </si>
  <si>
    <t>Allison Kirby</t>
  </si>
  <si>
    <t>28621 Joyce Cliffs Apt. 634 Timothychester, OH 84616</t>
  </si>
  <si>
    <t>001-514-265-8096x3509</t>
  </si>
  <si>
    <t>Robert Hunt</t>
  </si>
  <si>
    <t>Valerie Rogers</t>
  </si>
  <si>
    <t>Unit 9104 Box 4174 DPO AE 95048</t>
  </si>
  <si>
    <t>001-842-313-9647</t>
  </si>
  <si>
    <t>David Harris</t>
  </si>
  <si>
    <t>Brandon Mathews</t>
  </si>
  <si>
    <t>425 Brandon Harbors South Kurt, LA 86951</t>
  </si>
  <si>
    <t>001-724-590-7137x2447</t>
  </si>
  <si>
    <t>Kurt Davis</t>
  </si>
  <si>
    <t>Mitchell Guzman</t>
  </si>
  <si>
    <t>970 Andrew Underpass Emmaland, AR 46748</t>
  </si>
  <si>
    <t>001-309-310-2245</t>
  </si>
  <si>
    <t>Kelly May</t>
  </si>
  <si>
    <t>Alison Dixon</t>
  </si>
  <si>
    <t>636 Cooper Island Apt. 030 East Charles, AK 58029</t>
  </si>
  <si>
    <t>001-360-890-2627</t>
  </si>
  <si>
    <t>Courtney Thompson</t>
  </si>
  <si>
    <t>Joseph Ramos</t>
  </si>
  <si>
    <t>18811 Freeman Valley New Chloefurt, KY 17761</t>
  </si>
  <si>
    <t>001-853-249-7870</t>
  </si>
  <si>
    <t>Terry Moore</t>
  </si>
  <si>
    <t>Jennifer Mitchell</t>
  </si>
  <si>
    <t>PSC 6859, Box 3760 APO AP 15659</t>
  </si>
  <si>
    <t>Carrie Martin</t>
  </si>
  <si>
    <t>Jon Holland</t>
  </si>
  <si>
    <t>48031 Laura Forges Suite 384 Donnaview, SD 62745</t>
  </si>
  <si>
    <t>001-628-522-8192x43353</t>
  </si>
  <si>
    <t>Paul Taylor</t>
  </si>
  <si>
    <t>Michael Norris</t>
  </si>
  <si>
    <t>41939 Terrell Road Freyshire, IN 85037</t>
  </si>
  <si>
    <t>464-809-1391x64249</t>
  </si>
  <si>
    <t>Kevin Hahn</t>
  </si>
  <si>
    <t>USS Perkins FPO AP 63072</t>
  </si>
  <si>
    <t>+1-583-595-5204x271</t>
  </si>
  <si>
    <t>Rebecca Kent</t>
  </si>
  <si>
    <t>2659 Jody Shore West Jefffort, MS 22723</t>
  </si>
  <si>
    <t>Ronnie Thompson Jr.</t>
  </si>
  <si>
    <t>Lauren Foster</t>
  </si>
  <si>
    <t>02428 Anthony Expressway Garciahaven, FL 93882</t>
  </si>
  <si>
    <t>(215)860-6501x7784</t>
  </si>
  <si>
    <t>Bonnie Winters</t>
  </si>
  <si>
    <t>Emily Brewer</t>
  </si>
  <si>
    <t>8262 Nicholas Course Suite 646 Robertshire, WV 39675</t>
  </si>
  <si>
    <t>001-203-945-3673</t>
  </si>
  <si>
    <t>Emily Miller</t>
  </si>
  <si>
    <t>Aaron Green</t>
  </si>
  <si>
    <t>06009 Webster Ports Lake Brettshire, RI 83243</t>
  </si>
  <si>
    <t>(967)099-0583</t>
  </si>
  <si>
    <t>Brett Wolf</t>
  </si>
  <si>
    <t>Daniel Sandoval</t>
  </si>
  <si>
    <t>80262 Daisy Hollow Suite 318 West Zacharyside, MN 43257</t>
  </si>
  <si>
    <t>(781)024-5274</t>
  </si>
  <si>
    <t>Angel Watts</t>
  </si>
  <si>
    <t>491 Joann Walk Cruzstad, WI 67146</t>
  </si>
  <si>
    <t>(710)646-3361x57621</t>
  </si>
  <si>
    <t>Joshua Tyler</t>
  </si>
  <si>
    <t>Jerry Dixon</t>
  </si>
  <si>
    <t>2787 Evan Crescent Simmonsville, GA 61258</t>
  </si>
  <si>
    <t>509.740.0558</t>
  </si>
  <si>
    <t>Paul King</t>
  </si>
  <si>
    <t>86817 Jonathan Creek Garyport, OK 92606</t>
  </si>
  <si>
    <t>855.871.2021</t>
  </si>
  <si>
    <t>Paul Pham</t>
  </si>
  <si>
    <t>Brandy Simpson</t>
  </si>
  <si>
    <t>907 James Passage Apt. 625 East Katrinachester, RI 42548</t>
  </si>
  <si>
    <t>001-414-741-6767x06111</t>
  </si>
  <si>
    <t>Douglas Bruce</t>
  </si>
  <si>
    <t>Brittany Mccann</t>
  </si>
  <si>
    <t>65285 Carlos Meadow Perezland, WA 45169</t>
  </si>
  <si>
    <t>(235)652-0663x6379</t>
  </si>
  <si>
    <t>Tara Mason</t>
  </si>
  <si>
    <t>Maureen Stephens</t>
  </si>
  <si>
    <t>76387 Scott Spurs Finleyfort, NH 74549</t>
  </si>
  <si>
    <t>570-822-8340</t>
  </si>
  <si>
    <t>Dr. Erica Williams</t>
  </si>
  <si>
    <t>Jessica Carter</t>
  </si>
  <si>
    <t>378 Christopher Expressway South Sara, CA 16686</t>
  </si>
  <si>
    <t>Javier Hobbs</t>
  </si>
  <si>
    <t>Juan Jacobs</t>
  </si>
  <si>
    <t>994 Justin Station Suite 994 North Patriciastad, NY 98118</t>
  </si>
  <si>
    <t>(610)030-3939</t>
  </si>
  <si>
    <t>Robert Moore</t>
  </si>
  <si>
    <t>324 Matthew Squares Stevenburgh, IL 27013</t>
  </si>
  <si>
    <t>001-687-462-6749x8061</t>
  </si>
  <si>
    <t>1268.8000000000002</t>
  </si>
  <si>
    <t>Zoe Day</t>
  </si>
  <si>
    <t>238 Guzman Drive New Beckyland, LA 26458</t>
  </si>
  <si>
    <t>287.120.7179x2670</t>
  </si>
  <si>
    <t>Beth Howard</t>
  </si>
  <si>
    <t>Donna Turner</t>
  </si>
  <si>
    <t>534 Matthew Stream Lake Annchester, MS 35202</t>
  </si>
  <si>
    <t>979.673.0169x12010</t>
  </si>
  <si>
    <t>Erin Allen</t>
  </si>
  <si>
    <t>Richard Spencer</t>
  </si>
  <si>
    <t>3215 Aaron Plains Suite 439 Lewisfurt, AL 38351</t>
  </si>
  <si>
    <t>Richard Nichols</t>
  </si>
  <si>
    <t>7312 Baird Trafficway Hesterchester, MN 26664</t>
  </si>
  <si>
    <t>001-327-529-8453</t>
  </si>
  <si>
    <t>Tiffany Bell</t>
  </si>
  <si>
    <t>Rhonda Daniel</t>
  </si>
  <si>
    <t>432 Crystal Spur Lake Samanthaton, NJ 26956</t>
  </si>
  <si>
    <t>823.769.2231</t>
  </si>
  <si>
    <t>Ricky Hoffman</t>
  </si>
  <si>
    <t>Tammy Petty</t>
  </si>
  <si>
    <t>06995 Mccullough Light East Ryanstad, CT 35120</t>
  </si>
  <si>
    <t>986.391.5612x8978</t>
  </si>
  <si>
    <t>Richard Pugh</t>
  </si>
  <si>
    <t>Alejandro Conley</t>
  </si>
  <si>
    <t>953 Wilson Hollow Catherineville, NJ 24761</t>
  </si>
  <si>
    <t>(106)119-1639</t>
  </si>
  <si>
    <t>Michael Ochoa</t>
  </si>
  <si>
    <t>David Phillips</t>
  </si>
  <si>
    <t>39979 Chapman Plains Port Katieburgh, IA 93918</t>
  </si>
  <si>
    <t>001-595-977-9287x103</t>
  </si>
  <si>
    <t>Morgan Adams</t>
  </si>
  <si>
    <t>Matthew Kline</t>
  </si>
  <si>
    <t>Unit 6746 Box 3833 DPO AE 89592</t>
  </si>
  <si>
    <t>(752)136-6268</t>
  </si>
  <si>
    <t>Elizabeth Bass</t>
  </si>
  <si>
    <t>Kelly Edwards</t>
  </si>
  <si>
    <t>975 Frazier Pines Apt. 524 Port Jefferyside, PA 62008</t>
  </si>
  <si>
    <t>493-431-1316x437</t>
  </si>
  <si>
    <t>Jordan Hanson</t>
  </si>
  <si>
    <t>Dawn Garza</t>
  </si>
  <si>
    <t>PSC 9420, Box 1530 APO AP 86898</t>
  </si>
  <si>
    <t>(564)855-4375x1086</t>
  </si>
  <si>
    <t>Charles Wilkinson</t>
  </si>
  <si>
    <t>Douglas Mitchell</t>
  </si>
  <si>
    <t>6900 Gallagher Springs Loweryburgh, WY 18188</t>
  </si>
  <si>
    <t>0910671153</t>
  </si>
  <si>
    <t>William Jimenez</t>
  </si>
  <si>
    <t>Alexander Mills</t>
  </si>
  <si>
    <t>91617 Smith Groves North Zacharyview, GA 16017</t>
  </si>
  <si>
    <t>+1-630-543-1300x2917</t>
  </si>
  <si>
    <t>Dustin Thomas</t>
  </si>
  <si>
    <t>Morgan Barnes</t>
  </si>
  <si>
    <t>USNS Peck FPO AA 96793</t>
  </si>
  <si>
    <t>177.265.8727</t>
  </si>
  <si>
    <t>Alexis Padilla</t>
  </si>
  <si>
    <t>44698 Crawford Camp New Thomasborough, TX 23440</t>
  </si>
  <si>
    <t>001-763-935-2890x34140</t>
  </si>
  <si>
    <t>Sierra Perez</t>
  </si>
  <si>
    <t>871 Leslie Fort Suite 766 Paulbury, DE 80791</t>
  </si>
  <si>
    <t>Andrea Vasquez</t>
  </si>
  <si>
    <t>Charles Sanchez DVM</t>
  </si>
  <si>
    <t>0753 Richardson Crest Apt. 171 Ryanmouth, RI 19180</t>
  </si>
  <si>
    <t>983.601.2938x758</t>
  </si>
  <si>
    <t>Nicholas Hicks</t>
  </si>
  <si>
    <t>5898 Kelley Lights Suite 167 North Henryview, NH 48429</t>
  </si>
  <si>
    <t>449-920-0794</t>
  </si>
  <si>
    <t>Mrs. Samantha Thomas</t>
  </si>
  <si>
    <t>4946.400000000001</t>
  </si>
  <si>
    <t>Lisa Preston</t>
  </si>
  <si>
    <t>78924 Jeremy Hills Apt. 670 Osbornport, FL 59417</t>
  </si>
  <si>
    <t>(324)622-0881x4031</t>
  </si>
  <si>
    <t>Rachel Alvarado</t>
  </si>
  <si>
    <t>Lisa Cannon</t>
  </si>
  <si>
    <t>9483 Edwin Canyon Scottview, NM 36730</t>
  </si>
  <si>
    <t>763.664.8748x837</t>
  </si>
  <si>
    <t>Wendy Shea</t>
  </si>
  <si>
    <t>2111.2000000000003</t>
  </si>
  <si>
    <t>Terri Campbell</t>
  </si>
  <si>
    <t>25075 Derrick Viaduct Apt. 961 Edwardfurt, LA 54183</t>
  </si>
  <si>
    <t>584-781-7929</t>
  </si>
  <si>
    <t>Joel Lewis</t>
  </si>
  <si>
    <t>8430 Ortiz Spring Apt. 079 Lake Jeffrey, AL 49345</t>
  </si>
  <si>
    <t>(411)834-9548x991</t>
  </si>
  <si>
    <t>Jason Johnston</t>
  </si>
  <si>
    <t>45012 Novak Inlet Apt. 598 North Lucas, DC 16035</t>
  </si>
  <si>
    <t>862.734.6254</t>
  </si>
  <si>
    <t>John Duncan</t>
  </si>
  <si>
    <t>Ronald Gill</t>
  </si>
  <si>
    <t>9837 Roberts Causeway Pamelamouth, NH 73758</t>
  </si>
  <si>
    <t>512-042-0757</t>
  </si>
  <si>
    <t>Dr. Christina Ruiz</t>
  </si>
  <si>
    <t>3287.2000000000003</t>
  </si>
  <si>
    <t>Lindsay Ruiz</t>
  </si>
  <si>
    <t>049 Galloway Mountain Washingtonport, UT 03442</t>
  </si>
  <si>
    <t>(574)157-9927x54359</t>
  </si>
  <si>
    <t>Jonathon Smith</t>
  </si>
  <si>
    <t>6638.400000000001</t>
  </si>
  <si>
    <t>Olivia Howard</t>
  </si>
  <si>
    <t>827 White Coves New Bailey, NY 56334</t>
  </si>
  <si>
    <t>Patricia Bartlett</t>
  </si>
  <si>
    <t>Mary Stevens</t>
  </si>
  <si>
    <t>644 Lynch Hills Apt. 868 New Heather, OH 61302</t>
  </si>
  <si>
    <t>Yvonne Lee</t>
  </si>
  <si>
    <t>Julie Schneider</t>
  </si>
  <si>
    <t>6889 Robert Loop Smithfurt, NY 09869</t>
  </si>
  <si>
    <t>001-045-152-9842x22704</t>
  </si>
  <si>
    <t>Lucas Taylor</t>
  </si>
  <si>
    <t>Crystal Elliott</t>
  </si>
  <si>
    <t>6507 Martinez Turnpike Suite 732 Lake Jonathan, TN 66425</t>
  </si>
  <si>
    <t>346-823-2521x4811</t>
  </si>
  <si>
    <t>Jason Galloway</t>
  </si>
  <si>
    <t>Maria Reyes</t>
  </si>
  <si>
    <t>043 Melanie Burgs Apt. 963 Janetton, WV 91412</t>
  </si>
  <si>
    <t>(702)808-7578</t>
  </si>
  <si>
    <t>Joseph Phillips</t>
  </si>
  <si>
    <t>Francis Garcia</t>
  </si>
  <si>
    <t>474 Charles Overpass South Robert, MT 95602</t>
  </si>
  <si>
    <t>716-528-2757x4299</t>
  </si>
  <si>
    <t>Brent Hill</t>
  </si>
  <si>
    <t>292 Norman Islands Taylorbury, MA 41108</t>
  </si>
  <si>
    <t>(152)857-1920</t>
  </si>
  <si>
    <t>Robert Ali</t>
  </si>
  <si>
    <t>Justin Lopez</t>
  </si>
  <si>
    <t>0070 Martinez Corner Santosberg, MO 66884</t>
  </si>
  <si>
    <t>975-543-0662x17277</t>
  </si>
  <si>
    <t>Emily Rodriguez</t>
  </si>
  <si>
    <t>864 Devin Circle Suite 383 Sarahhaven, NH 81594</t>
  </si>
  <si>
    <t>085-703-0310</t>
  </si>
  <si>
    <t>Gavin Bauer</t>
  </si>
  <si>
    <t>58201 Clark Stream Suite 962 Lake Christianhaven, ID 36173</t>
  </si>
  <si>
    <t>298.576.4914x606</t>
  </si>
  <si>
    <t>Todd Woodward</t>
  </si>
  <si>
    <t>Rachael Jones</t>
  </si>
  <si>
    <t>629 Samuel Crescent Perezview, TX 44836</t>
  </si>
  <si>
    <t>862.619.4321</t>
  </si>
  <si>
    <t>Robin Henderson</t>
  </si>
  <si>
    <t>Joshua Watson</t>
  </si>
  <si>
    <t>652 Duran Springs Suite 649 Smithbury, NV 94141</t>
  </si>
  <si>
    <t>(297)469-1680x29927</t>
  </si>
  <si>
    <t>Vickie Maldonado</t>
  </si>
  <si>
    <t>PSC 7072, Box 8880 APO AA 30328</t>
  </si>
  <si>
    <t>(778)389-9303</t>
  </si>
  <si>
    <t>Samuel Davidson</t>
  </si>
  <si>
    <t>Brandon Wells</t>
  </si>
  <si>
    <t>397 Harris Forges South Rebeccafurt, GA 97798</t>
  </si>
  <si>
    <t>056-963-3286</t>
  </si>
  <si>
    <t>Adam Mullen</t>
  </si>
  <si>
    <t>Jeremy Baker</t>
  </si>
  <si>
    <t>15699 Matthew Loop Apt. 169 Michaelchester, MO 52091</t>
  </si>
  <si>
    <t>518-152-1563x058</t>
  </si>
  <si>
    <t>Darrell Lee</t>
  </si>
  <si>
    <t>Nancy Avila</t>
  </si>
  <si>
    <t>58442 Hernandez Fields Jillland, CA 02332</t>
  </si>
  <si>
    <t>Timothy Hunter</t>
  </si>
  <si>
    <t>Nathan Boyer</t>
  </si>
  <si>
    <t>Unit 3240 Box 9562 DPO AA 13165</t>
  </si>
  <si>
    <t>+1-265-108-8687x684</t>
  </si>
  <si>
    <t>Daryl Davis</t>
  </si>
  <si>
    <t>Molly Smith</t>
  </si>
  <si>
    <t>7034 Bobby Union Apt. 684 Williamville, KS 58304</t>
  </si>
  <si>
    <t>369.643.0208</t>
  </si>
  <si>
    <t>Kaitlyn Meyers</t>
  </si>
  <si>
    <t>Tyler King</t>
  </si>
  <si>
    <t>PSC 1302, Box 2278 APO AP 41598</t>
  </si>
  <si>
    <t>011.187.5495x8307</t>
  </si>
  <si>
    <t>Robert Delacruz</t>
  </si>
  <si>
    <t>Molly Pearson</t>
  </si>
  <si>
    <t>8080 Jones Lodge New Marc, UT 42765</t>
  </si>
  <si>
    <t>Joseph Ray</t>
  </si>
  <si>
    <t>David Lindsey</t>
  </si>
  <si>
    <t>4976 Wade Ports West Benjaminmouth, CT 41069</t>
  </si>
  <si>
    <t>+1-617-187-5079x281</t>
  </si>
  <si>
    <t>Brittany Stephens</t>
  </si>
  <si>
    <t>47392 Elizabeth Vista Suite 464 Allisonport, CT 86155</t>
  </si>
  <si>
    <t>(570)558-0162x5900</t>
  </si>
  <si>
    <t>Charlotte Jensen</t>
  </si>
  <si>
    <t>Yolanda King</t>
  </si>
  <si>
    <t>41286 Paul Loop Jessicashire, CT 33226</t>
  </si>
  <si>
    <t>071.619.9054x948</t>
  </si>
  <si>
    <t>Oscar Miller</t>
  </si>
  <si>
    <t>Alan Burns</t>
  </si>
  <si>
    <t>2872 Monica Parkways Apt. 110 Lake Davidfort, CA 00754</t>
  </si>
  <si>
    <t>001-493-873-1716x2624</t>
  </si>
  <si>
    <t>Angel Harrison</t>
  </si>
  <si>
    <t>William Robertson</t>
  </si>
  <si>
    <t>106 Carl Highway Paulmouth, NC 58949</t>
  </si>
  <si>
    <t>001-953-624-8560x7270</t>
  </si>
  <si>
    <t>Samantha Chase</t>
  </si>
  <si>
    <t>Keith Rogers</t>
  </si>
  <si>
    <t>85333 Cynthia Crossroad Apt. 163 East Linda, PA 89348</t>
  </si>
  <si>
    <t>(481)198-0059x240</t>
  </si>
  <si>
    <t>Kimberly Gonzalez</t>
  </si>
  <si>
    <t>David Ayala</t>
  </si>
  <si>
    <t>4809 Michael Route New Robertstad, HI 42382</t>
  </si>
  <si>
    <t>+1-502-637-6742x5709</t>
  </si>
  <si>
    <t>Miss Lori Collins</t>
  </si>
  <si>
    <t>Mr. Wesley King</t>
  </si>
  <si>
    <t>PSC 2323, Box 2691 APO AP 63767</t>
  </si>
  <si>
    <t>182.623.2213</t>
  </si>
  <si>
    <t>Jason Waters</t>
  </si>
  <si>
    <t>4081.6000000000004</t>
  </si>
  <si>
    <t>Adam Wilson</t>
  </si>
  <si>
    <t>91697 James Junctions Cynthiahaven, NE 31902</t>
  </si>
  <si>
    <t>+1-491-312-0529x649</t>
  </si>
  <si>
    <t>Anthony Bryant</t>
  </si>
  <si>
    <t>Brandon Long</t>
  </si>
  <si>
    <t>218 Ortega Shores Woodbury, AL 17846</t>
  </si>
  <si>
    <t>001-213-286-0518</t>
  </si>
  <si>
    <t>Jordan Morales</t>
  </si>
  <si>
    <t>PSC 4555, Box 6422 APO AE 15611</t>
  </si>
  <si>
    <t>757-844-1506x33825</t>
  </si>
  <si>
    <t>Sergio Yoder</t>
  </si>
  <si>
    <t>3339.6000000000004</t>
  </si>
  <si>
    <t>Jeffery Sawyer</t>
  </si>
  <si>
    <t>170 Melissa Cape Claytonton, AZ 57605</t>
  </si>
  <si>
    <t>(434)761-3009x686</t>
  </si>
  <si>
    <t>Melissa Snow</t>
  </si>
  <si>
    <t>Caitlin Boyer</t>
  </si>
  <si>
    <t>4520 Julie Corners Christopherside, PA 87191</t>
  </si>
  <si>
    <t>001-809-285-6979</t>
  </si>
  <si>
    <t>James Castillo</t>
  </si>
  <si>
    <t>Chelsea Ward</t>
  </si>
  <si>
    <t>PSC 8412, Box 2205 APO AA 69449</t>
  </si>
  <si>
    <t>(617)230-2522x3089</t>
  </si>
  <si>
    <t>Joy White</t>
  </si>
  <si>
    <t>660 Jackson Run Suite 555 Lake Jasmineport, SC 34198</t>
  </si>
  <si>
    <t>428-169-8879</t>
  </si>
  <si>
    <t>Jennifer Avery</t>
  </si>
  <si>
    <t>Daniel Ho</t>
  </si>
  <si>
    <t>Unit 9601 Box 4531 DPO AP 93308</t>
  </si>
  <si>
    <t>+1-613-255-4537x514</t>
  </si>
  <si>
    <t>Anita Willis</t>
  </si>
  <si>
    <t>0329 Ward Underpass Suite 234 East Michael, NY 27498</t>
  </si>
  <si>
    <t>546-325-3535</t>
  </si>
  <si>
    <t>Steven Harris</t>
  </si>
  <si>
    <t>0053 Norris Squares Suite 097 Stevenchester, AL 40215</t>
  </si>
  <si>
    <t>David Ray</t>
  </si>
  <si>
    <t>Anthony Carter</t>
  </si>
  <si>
    <t>81709 Michael Fall Suite 049 Lake Eugenefurt, NJ 46342</t>
  </si>
  <si>
    <t>505.209.3397</t>
  </si>
  <si>
    <t>Lisa Brown DDS</t>
  </si>
  <si>
    <t>634.4000000000001</t>
  </si>
  <si>
    <t>Melissa Barnes</t>
  </si>
  <si>
    <t>195 Luis Bridge Apt. 957 West John, MN 31330</t>
  </si>
  <si>
    <t>+1-444-055-1751x39235</t>
  </si>
  <si>
    <t>Melissa Scott</t>
  </si>
  <si>
    <t>9308.800000000001</t>
  </si>
  <si>
    <t>Randall Salazar</t>
  </si>
  <si>
    <t>Unit 5850 Box 4992 DPO AP 06598</t>
  </si>
  <si>
    <t>+1-900-429-4566x848</t>
  </si>
  <si>
    <t>Christopher Meyer</t>
  </si>
  <si>
    <t>Mr. Gregory Randolph</t>
  </si>
  <si>
    <t>4547 Kirby Mews Lake Sabrina, OH 37206</t>
  </si>
  <si>
    <t>(327)196-1260</t>
  </si>
  <si>
    <t>Eric Wong</t>
  </si>
  <si>
    <t>1492.8000000000002</t>
  </si>
  <si>
    <t>Teresa Hawkins DDS</t>
  </si>
  <si>
    <t>79988 Jensen Forest Apt. 846 West Emily, NC 71683</t>
  </si>
  <si>
    <t>+1-119-865-1133x20532</t>
  </si>
  <si>
    <t>Daryl Miller</t>
  </si>
  <si>
    <t>Dylan Lewis</t>
  </si>
  <si>
    <t>7030 Hall Underpass Joannahaven, OH 16650</t>
  </si>
  <si>
    <t>001-023-193-2451x53451</t>
  </si>
  <si>
    <t>Mr. Thomas Campbell</t>
  </si>
  <si>
    <t>John Nguyen</t>
  </si>
  <si>
    <t>855 Murphy Mews West Danaland, OK 69289</t>
  </si>
  <si>
    <t>354-877-2387x83040</t>
  </si>
  <si>
    <t>Glenda Rivera</t>
  </si>
  <si>
    <t>Alan Esparza</t>
  </si>
  <si>
    <t>45390 Parker Hill Apt. 242 New Brittanyfurt, FL 49708</t>
  </si>
  <si>
    <t>(123)401-6436x14943</t>
  </si>
  <si>
    <t>Chris Lynch</t>
  </si>
  <si>
    <t>403.20000000000005</t>
  </si>
  <si>
    <t>Emily Perez</t>
  </si>
  <si>
    <t>3341 Wallace Curve East Davidtown, ND 61427</t>
  </si>
  <si>
    <t>(712)506-4061x676</t>
  </si>
  <si>
    <t>Ronald Robinson</t>
  </si>
  <si>
    <t>91464 Johnson Points Jamesfurt, SD 29232</t>
  </si>
  <si>
    <t>540-356-2145</t>
  </si>
  <si>
    <t>Christopher Floyd</t>
  </si>
  <si>
    <t>0603 Stephen Walk Brandonshire, MD 36997</t>
  </si>
  <si>
    <t>Amy Stewart</t>
  </si>
  <si>
    <t>Daniel Duffy</t>
  </si>
  <si>
    <t>Unit 7070 Box 6335 DPO AA 71326</t>
  </si>
  <si>
    <t>Shannon Douglas</t>
  </si>
  <si>
    <t>Melinda Gonzales</t>
  </si>
  <si>
    <t>403 Nelson Plains Apt. 146 Port Joycetown, TX 14348</t>
  </si>
  <si>
    <t>+1-081-736-3748x2185</t>
  </si>
  <si>
    <t>Heidi Gibson</t>
  </si>
  <si>
    <t>Michele Johnson</t>
  </si>
  <si>
    <t>04042 Willis Alley Suite 389 Adriennebury, NM 69614</t>
  </si>
  <si>
    <t>645.401.5029x485</t>
  </si>
  <si>
    <t>Jeanette Martinez</t>
  </si>
  <si>
    <t>Kelly Kelly</t>
  </si>
  <si>
    <t>337 Phillips Union Apt. 745 West Douglas, MO 22126</t>
  </si>
  <si>
    <t>(787)631-3833x5301</t>
  </si>
  <si>
    <t>Michael Cruz</t>
  </si>
  <si>
    <t>93427 Reyes Knolls Frenchberg, PA 38305</t>
  </si>
  <si>
    <t>+1-134-813-6982x623</t>
  </si>
  <si>
    <t>Austin Garcia</t>
  </si>
  <si>
    <t>Dawn Campbell</t>
  </si>
  <si>
    <t>47990 Nelson Lodge Apt. 946 Josephburgh, CA 81080</t>
  </si>
  <si>
    <t>(010)344-5913x10813</t>
  </si>
  <si>
    <t>James Dennis</t>
  </si>
  <si>
    <t>5076 Herrera Estate Suite 508 Port Stephanie, CA 40522</t>
  </si>
  <si>
    <t>+1-628-963-7325x80378</t>
  </si>
  <si>
    <t>John Tran</t>
  </si>
  <si>
    <t>Thomas Terrell</t>
  </si>
  <si>
    <t>46574 Rebecca Gateway Lake Soniaview, WI 62249</t>
  </si>
  <si>
    <t>212.949.8600x81397</t>
  </si>
  <si>
    <t>Jessica Wright</t>
  </si>
  <si>
    <t>5059.200000000001</t>
  </si>
  <si>
    <t>Madison Smith</t>
  </si>
  <si>
    <t>888 Anthony Plains Apt. 916 New Robert, WV 27982</t>
  </si>
  <si>
    <t>674-783-5223</t>
  </si>
  <si>
    <t>April Lewis</t>
  </si>
  <si>
    <t>Alexandra Wilson</t>
  </si>
  <si>
    <t>5055 Macdonald Crest Strongberg, SC 38724</t>
  </si>
  <si>
    <t>244-324-4746</t>
  </si>
  <si>
    <t>Alexandra Mitchell</t>
  </si>
  <si>
    <t>5979 Sean Trace Suite 600 Davidberg, IN 22112</t>
  </si>
  <si>
    <t>001-495-319-0691x241</t>
  </si>
  <si>
    <t>Mr. Mark Cabrera</t>
  </si>
  <si>
    <t>Chad Wheeler</t>
  </si>
  <si>
    <t>72130 Archer Ville New Williamberg, SD 93699</t>
  </si>
  <si>
    <t>+1-229-891-9912x1444</t>
  </si>
  <si>
    <t>Mrs. Jamie Burke</t>
  </si>
  <si>
    <t>Michelle Graham</t>
  </si>
  <si>
    <t>511 Leblanc Rue Port Lorishire, FL 46483</t>
  </si>
  <si>
    <t>(326)562-9130x35186</t>
  </si>
  <si>
    <t>Scott Elliott</t>
  </si>
  <si>
    <t>Rose Colon</t>
  </si>
  <si>
    <t>USS Patterson FPO AA 32182</t>
  </si>
  <si>
    <t>001-935-997-4720x8462</t>
  </si>
  <si>
    <t>Hannah Brown</t>
  </si>
  <si>
    <t>Chase Drake</t>
  </si>
  <si>
    <t>5742 Marshall Avenue Suite 105 East Brittneyburgh, IA 87564</t>
  </si>
  <si>
    <t>340.944.1983</t>
  </si>
  <si>
    <t>Robert Lawson</t>
  </si>
  <si>
    <t>Wesley Flores</t>
  </si>
  <si>
    <t>7909 Dawn Camp Thompsonview, ND 66702</t>
  </si>
  <si>
    <t>986-101-3692x67828</t>
  </si>
  <si>
    <t>Glenn Andrade</t>
  </si>
  <si>
    <t>423 Taylor Square Apt. 620 Careytown, LA 10529</t>
  </si>
  <si>
    <t>Nancy Benitez</t>
  </si>
  <si>
    <t>Eric Hicks</t>
  </si>
  <si>
    <t>55856 Soto Stravenue Suite 801 New Kennethside, DE 96111</t>
  </si>
  <si>
    <t>+1-470-486-6609x157</t>
  </si>
  <si>
    <t>2639 Pierce Flats Apt. 343 Allentown, WA 85958</t>
  </si>
  <si>
    <t>0384688510</t>
  </si>
  <si>
    <t>Jacob Washington</t>
  </si>
  <si>
    <t>1137.6000000000001</t>
  </si>
  <si>
    <t>Richard Franklin</t>
  </si>
  <si>
    <t>PSC 8273, Box 2458 APO AA 61184</t>
  </si>
  <si>
    <t>Michael Guzman</t>
  </si>
  <si>
    <t>Linda Haynes</t>
  </si>
  <si>
    <t>54415 Anderson Causeway Suite 168 West Danielle, CO 81663</t>
  </si>
  <si>
    <t>+1-769-431-4260x349</t>
  </si>
  <si>
    <t>Francisco Rodriguez</t>
  </si>
  <si>
    <t>Jeremy Harrison</t>
  </si>
  <si>
    <t>09792 Mitchell Pike Suite 466 Curtismouth, NE 12210</t>
  </si>
  <si>
    <t>001-588-075-0261x5260</t>
  </si>
  <si>
    <t>Benjamin Dalton</t>
  </si>
  <si>
    <t>Timothy Roy MD</t>
  </si>
  <si>
    <t>738 Patricia Hollow Suite 427 South Dana, MT 05335</t>
  </si>
  <si>
    <t>(863)178-4144</t>
  </si>
  <si>
    <t>Justin Mercer</t>
  </si>
  <si>
    <t>Melissa Turner</t>
  </si>
  <si>
    <t>92860 Johnson Ridges Suite 045 Pattersonfort, OR 92921</t>
  </si>
  <si>
    <t>290.065.7384</t>
  </si>
  <si>
    <t>Devin Ramirez</t>
  </si>
  <si>
    <t>3577.6000000000004</t>
  </si>
  <si>
    <t>Jose Gomez</t>
  </si>
  <si>
    <t>2158 Tran Hill Stewartport, RI 93029</t>
  </si>
  <si>
    <t>(355)120-4713</t>
  </si>
  <si>
    <t>Jessica Tran</t>
  </si>
  <si>
    <t>93919 Rose Trace Hartmanport, DC 09047</t>
  </si>
  <si>
    <t>Vincent Williams</t>
  </si>
  <si>
    <t>Nicolas Russell</t>
  </si>
  <si>
    <t>8102 Michael Plains New Amandaberg, WY 91488</t>
  </si>
  <si>
    <t>John Reed</t>
  </si>
  <si>
    <t>Lori Reyes</t>
  </si>
  <si>
    <t>035 Escobar Ramp New Victoria, TX 18805</t>
  </si>
  <si>
    <t>063-041-2170</t>
  </si>
  <si>
    <t>Billy Joseph</t>
  </si>
  <si>
    <t>5075 Mcdaniel Meadows Apt. 571 Desireeburgh, WV 38968</t>
  </si>
  <si>
    <t>(094)153-3375</t>
  </si>
  <si>
    <t>Nancy Taylor</t>
  </si>
  <si>
    <t>403 Rogers Drives East Mary, AZ 79531</t>
  </si>
  <si>
    <t>(302)422-3312x68897</t>
  </si>
  <si>
    <t>Karen Leblanc</t>
  </si>
  <si>
    <t>Elizabeth Bryant MD</t>
  </si>
  <si>
    <t>25077 Buck Motorway Suite 276 Murphyville, OH 37296</t>
  </si>
  <si>
    <t>957.887.1944</t>
  </si>
  <si>
    <t>David Sanders</t>
  </si>
  <si>
    <t>7396 Mary Square Apt. 162 East Elizabeth, OK 78403</t>
  </si>
  <si>
    <t>(993)570-9952x441</t>
  </si>
  <si>
    <t>7892 Nathan Bridge Apt. 451 East Christopherside, ND 13346</t>
  </si>
  <si>
    <t>(711)467-4256</t>
  </si>
  <si>
    <t>Crystal Martinez</t>
  </si>
  <si>
    <t>Melinda Lee</t>
  </si>
  <si>
    <t>USS Elliott FPO AE 09122</t>
  </si>
  <si>
    <t>+1-313-198-2088x4291</t>
  </si>
  <si>
    <t>Erica Kim</t>
  </si>
  <si>
    <t>Theresa Harmon</t>
  </si>
  <si>
    <t>42096 Wilson Burgs Suite 968 Lake Gregory, RI 54698</t>
  </si>
  <si>
    <t>(418)867-2704</t>
  </si>
  <si>
    <t>Kyle Adkins</t>
  </si>
  <si>
    <t>Aaron Rivera</t>
  </si>
  <si>
    <t>33235 Mendoza Shoals Contrerasside, OH 57440</t>
  </si>
  <si>
    <t>529.098.9940x116</t>
  </si>
  <si>
    <t>James Norman</t>
  </si>
  <si>
    <t>Joshua Hensley</t>
  </si>
  <si>
    <t>3014 Zachary Gardens Suite 083 Lake Morgan, IA 02543</t>
  </si>
  <si>
    <t>601-481-6737x99497</t>
  </si>
  <si>
    <t>Angela Summers</t>
  </si>
  <si>
    <t>Katherine Wright</t>
  </si>
  <si>
    <t>13555 Clark Stream Jeffreyside, MI 85956</t>
  </si>
  <si>
    <t>+1-429-523-9728x6106</t>
  </si>
  <si>
    <t>Joshua Crawford</t>
  </si>
  <si>
    <t>027 Ann Flat New Cory, NY 97415</t>
  </si>
  <si>
    <t>046-535-9068</t>
  </si>
  <si>
    <t>Heather Petersen</t>
  </si>
  <si>
    <t>Sharon Quinn</t>
  </si>
  <si>
    <t>8080 Norman Path Apt. 792 Jonestown, FL 00976</t>
  </si>
  <si>
    <t>069.744.6264</t>
  </si>
  <si>
    <t>Donald Evans</t>
  </si>
  <si>
    <t>Samuel Robinson</t>
  </si>
  <si>
    <t>1684 Christopher Greens Johnstad, AZ 25771</t>
  </si>
  <si>
    <t>359.876.5456</t>
  </si>
  <si>
    <t>Patricia Williams</t>
  </si>
  <si>
    <t>Douglas Morris</t>
  </si>
  <si>
    <t>3354 Green Vista South Zachary, MN 74318</t>
  </si>
  <si>
    <t>025-845-1540</t>
  </si>
  <si>
    <t>Candice Morales</t>
  </si>
  <si>
    <t>Elaine Sutton</t>
  </si>
  <si>
    <t>USNV Madden FPO AA 36433</t>
  </si>
  <si>
    <t>001-693-526-0495</t>
  </si>
  <si>
    <t>Hayley Jones</t>
  </si>
  <si>
    <t>3814 David Meadow Suite 904 North Robert, NM 49054</t>
  </si>
  <si>
    <t>991-062-9459x212</t>
  </si>
  <si>
    <t>Megan Patterson</t>
  </si>
  <si>
    <t>James Roberts</t>
  </si>
  <si>
    <t>04188 Johnson Loaf Apt. 169 Raymouth, CT 10254</t>
  </si>
  <si>
    <t>025-562-0639</t>
  </si>
  <si>
    <t>Matthew Rowland</t>
  </si>
  <si>
    <t>6290.400000000001</t>
  </si>
  <si>
    <t>Joshua Salas</t>
  </si>
  <si>
    <t>068 Michelle Estates Apt. 741 Powellberg, WA 61825</t>
  </si>
  <si>
    <t>+1-140-306-7404x941</t>
  </si>
  <si>
    <t>Dr. Margaret Cisneros</t>
  </si>
  <si>
    <t>Anthony Solis</t>
  </si>
  <si>
    <t>Unit 3055 Box 2250 DPO AP 85532</t>
  </si>
  <si>
    <t>(142)627-9291x3868</t>
  </si>
  <si>
    <t>Katherine Hess</t>
  </si>
  <si>
    <t>3900 Hunt Walk Apt. 473 Theresatown, DC 50576</t>
  </si>
  <si>
    <t>(733)721-9332</t>
  </si>
  <si>
    <t>Joshua Coleman</t>
  </si>
  <si>
    <t>1596.8000000000002</t>
  </si>
  <si>
    <t>Matthew Harris</t>
  </si>
  <si>
    <t>97026 Brendan Freeway Terryberg, OK 66622</t>
  </si>
  <si>
    <t>+1-684-638-4078x160</t>
  </si>
  <si>
    <t>Zachary Morgan</t>
  </si>
  <si>
    <t>Daniel Brown</t>
  </si>
  <si>
    <t>70430 Browning Station Ericfurt, KS 36472</t>
  </si>
  <si>
    <t>001-142-424-1859x7458</t>
  </si>
  <si>
    <t>Michael Saunders</t>
  </si>
  <si>
    <t>Ronald Morgan</t>
  </si>
  <si>
    <t>3294 Cardenas Tunnel South Alice, CA 39541</t>
  </si>
  <si>
    <t>001-989-361-8414x7156</t>
  </si>
  <si>
    <t>Jeff Wilson</t>
  </si>
  <si>
    <t>Candice Patterson</t>
  </si>
  <si>
    <t>5369 Jesse Prairie East Markbury, IN 58948</t>
  </si>
  <si>
    <t>173.980.7332</t>
  </si>
  <si>
    <t>Anne Montgomery</t>
  </si>
  <si>
    <t>Laura Dean</t>
  </si>
  <si>
    <t>60410 Morris Corners Suite 416 Christinebury, PA 60874</t>
  </si>
  <si>
    <t>(761)656-5276x069</t>
  </si>
  <si>
    <t>Jacob Walters</t>
  </si>
  <si>
    <t>Laura Gallagher</t>
  </si>
  <si>
    <t>8058 Burton Greens Suite 728 East Nicholas, NC 43794</t>
  </si>
  <si>
    <t>001-481-271-6073x312</t>
  </si>
  <si>
    <t>Laura Jacobs</t>
  </si>
  <si>
    <t>Carrie Thomas</t>
  </si>
  <si>
    <t>3602 Mendez Vista Apt. 129 Nathanielside, KY 07046</t>
  </si>
  <si>
    <t>(222)031-4853</t>
  </si>
  <si>
    <t>Scott Sanders</t>
  </si>
  <si>
    <t>1508.8000000000002</t>
  </si>
  <si>
    <t>Timothy Elliott</t>
  </si>
  <si>
    <t>61123 Diana View Apt. 329 East Joannton, VT 07328</t>
  </si>
  <si>
    <t>(967)744-4168x407</t>
  </si>
  <si>
    <t>Jean Kerr</t>
  </si>
  <si>
    <t>Mrs. Nicole Thomas</t>
  </si>
  <si>
    <t>57618 Michael Parks New Billy, MS 48951</t>
  </si>
  <si>
    <t>(460)452-0134</t>
  </si>
  <si>
    <t>Haley Powell</t>
  </si>
  <si>
    <t>PSC 6367, Box 8232 APO AP 76226</t>
  </si>
  <si>
    <t>236.905.6811</t>
  </si>
  <si>
    <t>Jennifer Gilbert</t>
  </si>
  <si>
    <t>Casey Gilmore</t>
  </si>
  <si>
    <t>USNS Riley FPO AP 76759</t>
  </si>
  <si>
    <t>945-500-5881</t>
  </si>
  <si>
    <t>5959.200000000001</t>
  </si>
  <si>
    <t>Anthony Arnold</t>
  </si>
  <si>
    <t>24357 Rachel Forks South Sherrihaven, VT 40273</t>
  </si>
  <si>
    <t>426.882.2028x1017</t>
  </si>
  <si>
    <t>Rachel Lucas</t>
  </si>
  <si>
    <t>James Luna</t>
  </si>
  <si>
    <t>9810 Martinez Hollow Suite 348 Lake Anthony, TX 50945</t>
  </si>
  <si>
    <t>+1-195-974-4605x53302</t>
  </si>
  <si>
    <t>Elizabeth Mcmillan</t>
  </si>
  <si>
    <t>Shelley Miller</t>
  </si>
  <si>
    <t>9620 Shelby Plain Suite 805 Rodneyburgh, NM 99097</t>
  </si>
  <si>
    <t>(012)204-4473x199</t>
  </si>
  <si>
    <t>Brandi Crawford</t>
  </si>
  <si>
    <t>Jeffrey Newman</t>
  </si>
  <si>
    <t>9244 Zachary Crossing Apt. 017 North Alexfort, MD 51678</t>
  </si>
  <si>
    <t>539-254-9294</t>
  </si>
  <si>
    <t>Kayla Cortez MD</t>
  </si>
  <si>
    <t>880.8000000000001</t>
  </si>
  <si>
    <t>Ryan Page</t>
  </si>
  <si>
    <t>47532 Sarah Center Suite 407 Robertport, MN 47024</t>
  </si>
  <si>
    <t>(152)775-2541</t>
  </si>
  <si>
    <t>Charlene Manning</t>
  </si>
  <si>
    <t>Peter Moreno</t>
  </si>
  <si>
    <t>1507 Johnson Glens Suite 459 Websterton, MT 50404</t>
  </si>
  <si>
    <t>089-080-3863</t>
  </si>
  <si>
    <t>Christopher Mitchell</t>
  </si>
  <si>
    <t>Lynn Campbell</t>
  </si>
  <si>
    <t>84551 Richard Spur Mcdanielland, TX 07995</t>
  </si>
  <si>
    <t>027-115-6441</t>
  </si>
  <si>
    <t>3207.6000000000004</t>
  </si>
  <si>
    <t>Craig Porter</t>
  </si>
  <si>
    <t>0598 Cruz Lakes Suite 567 Pattersonshire, ME 06735</t>
  </si>
  <si>
    <t>135.510.3099</t>
  </si>
  <si>
    <t>Brian Howard</t>
  </si>
  <si>
    <t>PSC 3361, Box 3492 APO AP 96048</t>
  </si>
  <si>
    <t>+1-914-767-5413x32186</t>
  </si>
  <si>
    <t>Aaron Garcia</t>
  </si>
  <si>
    <t>3697.6000000000004</t>
  </si>
  <si>
    <t>784 Adams Ville Apt. 643 North Tanya, SD 75695</t>
  </si>
  <si>
    <t>(616)440-5639x62236</t>
  </si>
  <si>
    <t>Jacqueline Murray</t>
  </si>
  <si>
    <t>Thomas Johns</t>
  </si>
  <si>
    <t>4552 Moreno Park Lake Susan, AR 28170</t>
  </si>
  <si>
    <t>001-778-484-1498x7249</t>
  </si>
  <si>
    <t>Robert Strickland</t>
  </si>
  <si>
    <t>5420 Nelson Via Curtisfort, NH 91816</t>
  </si>
  <si>
    <t>001-309-738-4496</t>
  </si>
  <si>
    <t>William Wang</t>
  </si>
  <si>
    <t>426.40000000000003</t>
  </si>
  <si>
    <t>Lawrence Stewart</t>
  </si>
  <si>
    <t>0846 Joseph Road Suite 376 West Alanhaven, IA 94631</t>
  </si>
  <si>
    <t>Stacy Caldwell</t>
  </si>
  <si>
    <t>Daniel Munoz</t>
  </si>
  <si>
    <t>31199 Bryan Fort Leeburgh, GA 42951</t>
  </si>
  <si>
    <t>662.506.1941x343</t>
  </si>
  <si>
    <t>Theodore Alvarado</t>
  </si>
  <si>
    <t>2395.2000000000003</t>
  </si>
  <si>
    <t>Theresa Hart</t>
  </si>
  <si>
    <t>83903 Harris Keys Fullerborough, NV 63892</t>
  </si>
  <si>
    <t>502-173-4509x6568</t>
  </si>
  <si>
    <t>Monica Welch</t>
  </si>
  <si>
    <t>Noah Cunningham</t>
  </si>
  <si>
    <t>38925 Chavez Shoals Mitchellfort, SC 33425</t>
  </si>
  <si>
    <t>Karen Travis</t>
  </si>
  <si>
    <t>6978 David Drives Williamsfort, OH 27825</t>
  </si>
  <si>
    <t>(778)706-0409x938</t>
  </si>
  <si>
    <t>Katherine Evans</t>
  </si>
  <si>
    <t>Jacqueline Spencer</t>
  </si>
  <si>
    <t>9860 Wong Stream East Kylieshire, FL 03596</t>
  </si>
  <si>
    <t>330.957.2897</t>
  </si>
  <si>
    <t>John Cowan</t>
  </si>
  <si>
    <t>Mark Weaver</t>
  </si>
  <si>
    <t>4968 Ashley Mews Apt. 616 Garciaburgh, AZ 27876</t>
  </si>
  <si>
    <t>574.695.7908x60245</t>
  </si>
  <si>
    <t>Brianna Herrera MD</t>
  </si>
  <si>
    <t>575 Holmes Orchard Jonesside, MO 88004</t>
  </si>
  <si>
    <t>410.874.2531x9355</t>
  </si>
  <si>
    <t>Christina Wright</t>
  </si>
  <si>
    <t>Eric Harrison</t>
  </si>
  <si>
    <t>2834 Brian Burgs Suite 873 Lisabury, MD 87936</t>
  </si>
  <si>
    <t>Samantha Roman</t>
  </si>
  <si>
    <t>Zachary Rush</t>
  </si>
  <si>
    <t>626 Wise Radial Apt. 509 Mitchellland, MS 88926</t>
  </si>
  <si>
    <t>(832)252-4003</t>
  </si>
  <si>
    <t>Edward White</t>
  </si>
  <si>
    <t>602 Long Pike Port Craig, UT 73413</t>
  </si>
  <si>
    <t>Justin Gray</t>
  </si>
  <si>
    <t>Leroy Jones</t>
  </si>
  <si>
    <t>0518 Sarah Views Johnsontown, DE 89462</t>
  </si>
  <si>
    <t>7870 Carey Square Apt. 948 Lake Cristina, NH 80429</t>
  </si>
  <si>
    <t>+1-104-843-7136x6223</t>
  </si>
  <si>
    <t>Brianna Porter</t>
  </si>
  <si>
    <t>Linda Shepherd</t>
  </si>
  <si>
    <t>29062 Smith Drive Morrowside, ME 07739</t>
  </si>
  <si>
    <t>734.695.8159x709</t>
  </si>
  <si>
    <t>Crystal Sexton</t>
  </si>
  <si>
    <t>421 Schmidt Lodge Suite 391 Rogersberg, ND 81847</t>
  </si>
  <si>
    <t>667.896.4013x997</t>
  </si>
  <si>
    <t>Rachel Shaffer</t>
  </si>
  <si>
    <t>0803 Rush Square Apt. 433 Kathleenmouth, SC 12985</t>
  </si>
  <si>
    <t>001-438-743-2492x310</t>
  </si>
  <si>
    <t>Rhonda Garcia</t>
  </si>
  <si>
    <t>Dean Thomas</t>
  </si>
  <si>
    <t>PSC 3245, Box 8665 APO AP 49325</t>
  </si>
  <si>
    <t>717-718-7095</t>
  </si>
  <si>
    <t>Jason Barton</t>
  </si>
  <si>
    <t>Heather Buck</t>
  </si>
  <si>
    <t>7650 Oscar Crescent Apt. 326 South Scott, MO 03267</t>
  </si>
  <si>
    <t>Nicholas Gillespie</t>
  </si>
  <si>
    <t>5299.200000000001</t>
  </si>
  <si>
    <t>Robert Bond</t>
  </si>
  <si>
    <t>47252 Brian Branch Williamshaven, DE 96221</t>
  </si>
  <si>
    <t>722.430.8903x604</t>
  </si>
  <si>
    <t>Timothy Perez</t>
  </si>
  <si>
    <t>David Nelson</t>
  </si>
  <si>
    <t>784 Mckinney Vista Apt. 957 Wrightshire, MS 12861</t>
  </si>
  <si>
    <t>001-946-673-0132x868</t>
  </si>
  <si>
    <t>Regina Mueller</t>
  </si>
  <si>
    <t>1760.8000000000002</t>
  </si>
  <si>
    <t>64828 Megan Creek Katherinemouth, OR 17765</t>
  </si>
  <si>
    <t>269.397.8829x22982</t>
  </si>
  <si>
    <t>Elizabeth Elliott</t>
  </si>
  <si>
    <t>46905 Oliver Squares Port Danielport, FL 98464</t>
  </si>
  <si>
    <t>676-736-4794x673</t>
  </si>
  <si>
    <t>Sara Kemp</t>
  </si>
  <si>
    <t>Bianca Walters</t>
  </si>
  <si>
    <t>2568 Thomas Knoll Suite 461 Gilbertborough, NV 72719</t>
  </si>
  <si>
    <t>182-718-2828x439</t>
  </si>
  <si>
    <t>Anita Edwards</t>
  </si>
  <si>
    <t>Dana Hebert</t>
  </si>
  <si>
    <t>633 Kathleen Throughway South Christy, AZ 84184</t>
  </si>
  <si>
    <t>+1-151-502-8994x09220</t>
  </si>
  <si>
    <t>Justin Mitchell</t>
  </si>
  <si>
    <t>6507 Michael Courts Vegabury, SC 48349</t>
  </si>
  <si>
    <t>488-310-4001</t>
  </si>
  <si>
    <t>Heather Rowe</t>
  </si>
  <si>
    <t>Leah Moore</t>
  </si>
  <si>
    <t>828 Michelle Springs Suite 794 Hardyville, ME 64451</t>
  </si>
  <si>
    <t>Ronald Fox</t>
  </si>
  <si>
    <t>Christine Mcdonald</t>
  </si>
  <si>
    <t>523 Michael Stream Port Arthurchester, OH 82205</t>
  </si>
  <si>
    <t>166-321-2943x182</t>
  </si>
  <si>
    <t>Colleen Garcia</t>
  </si>
  <si>
    <t>John Mooney</t>
  </si>
  <si>
    <t>921 Baird Prairie Suite 733 Ashleymouth, VT 50270</t>
  </si>
  <si>
    <t>Stacey Wilson</t>
  </si>
  <si>
    <t>Jason Ramos</t>
  </si>
  <si>
    <t>0366 Gates Neck Lorimouth, SC 81672</t>
  </si>
  <si>
    <t>611-177-3947x600</t>
  </si>
  <si>
    <t>Robert Ball</t>
  </si>
  <si>
    <t>Mr. Adam Padilla</t>
  </si>
  <si>
    <t>64856 Ray Hollow Carriemouth, ND 53108</t>
  </si>
  <si>
    <t>550.587.4825x5545</t>
  </si>
  <si>
    <t>Jessica Decker</t>
  </si>
  <si>
    <t>4922.400000000001</t>
  </si>
  <si>
    <t>Evan Gilbert</t>
  </si>
  <si>
    <t>9123 Haney Run Suite 592 South Stevenmouth, OH 01833</t>
  </si>
  <si>
    <t>001-368-708-3791x245</t>
  </si>
  <si>
    <t>Timothy Harrison</t>
  </si>
  <si>
    <t>1010.4000000000001</t>
  </si>
  <si>
    <t>599 Patterson Tunnel Suite 414 East Tina, SD 37859</t>
  </si>
  <si>
    <t>565-818-9115x46280</t>
  </si>
  <si>
    <t>Michelle Ayala</t>
  </si>
  <si>
    <t>Robert Mcneil</t>
  </si>
  <si>
    <t>1338 Smith Landing North Annatown, MO 69666</t>
  </si>
  <si>
    <t>(932)420-6765x47893</t>
  </si>
  <si>
    <t>Dawn Joseph</t>
  </si>
  <si>
    <t>Mark Andrade</t>
  </si>
  <si>
    <t>79195 Lopez Cliffs Apt. 853 East Shelbytown, SD 95055</t>
  </si>
  <si>
    <t>647.097.0011x146</t>
  </si>
  <si>
    <t>Joanne Harvey</t>
  </si>
  <si>
    <t>David Gomez</t>
  </si>
  <si>
    <t>Unit 4360 Box 0204 DPO AP 07764</t>
  </si>
  <si>
    <t>001-605-712-2301x1836</t>
  </si>
  <si>
    <t>Mr. Michael Barnett</t>
  </si>
  <si>
    <t>Veronica Thomas</t>
  </si>
  <si>
    <t>PSC 3006, Box 7841 APO AP 93021</t>
  </si>
  <si>
    <t>Megan Decker</t>
  </si>
  <si>
    <t>David Andrews</t>
  </si>
  <si>
    <t>6017 Davidson Station South Johnport, MN 67972</t>
  </si>
  <si>
    <t>387-880-5062</t>
  </si>
  <si>
    <t>Adrienne Nguyen</t>
  </si>
  <si>
    <t>5185 Proctor Shores Suite 423 Nealborough, IN 63473</t>
  </si>
  <si>
    <t>(620)117-6038x549</t>
  </si>
  <si>
    <t>Lisa Stein</t>
  </si>
  <si>
    <t>Bobby Green</t>
  </si>
  <si>
    <t>47247 Stone Crest Apt. 188 Scottborough, ME 90752</t>
  </si>
  <si>
    <t>681-361-8892</t>
  </si>
  <si>
    <t>Kim Gould</t>
  </si>
  <si>
    <t>Charlene Ross</t>
  </si>
  <si>
    <t>9362 Roach Vista Luisbury, MS 84660</t>
  </si>
  <si>
    <t>+1-258-852-3597x2354</t>
  </si>
  <si>
    <t>Jessica Sanchez</t>
  </si>
  <si>
    <t>64568 Jamie Groves South Aimee, WA 46076</t>
  </si>
  <si>
    <t>+1-834-557-4836x9715</t>
  </si>
  <si>
    <t>Justin Harmon</t>
  </si>
  <si>
    <t>564 Shaun Lights Lake Lori, NE 36970</t>
  </si>
  <si>
    <t>566-255-5856x32909</t>
  </si>
  <si>
    <t>Rhonda Salazar</t>
  </si>
  <si>
    <t>477.20000000000005</t>
  </si>
  <si>
    <t>PSC 2818, Box 3084 APO AE 67697</t>
  </si>
  <si>
    <t>+1-758-392-0564x558</t>
  </si>
  <si>
    <t>Brittany Cruz</t>
  </si>
  <si>
    <t>Christopher Norman</t>
  </si>
  <si>
    <t>89527 Carol Haven Justinbury, WV 40492</t>
  </si>
  <si>
    <t>537.769.9679x64449</t>
  </si>
  <si>
    <t>Patrick Adams</t>
  </si>
  <si>
    <t>Thomas Hunt</t>
  </si>
  <si>
    <t>6837 Gay Keys Roberthaven, AK 88537</t>
  </si>
  <si>
    <t>6438.400000000001</t>
  </si>
  <si>
    <t>0831 Gomez Fords Suite 127 Johnborough, SD 84368</t>
  </si>
  <si>
    <t>Jason Montgomery</t>
  </si>
  <si>
    <t>373 Henry Square Suite 585 Evansport, KS 88094</t>
  </si>
  <si>
    <t>0952039550</t>
  </si>
  <si>
    <t>Madeline Olson</t>
  </si>
  <si>
    <t>Jill Rodriguez</t>
  </si>
  <si>
    <t>447 Stephen Knoll Apt. 441 Lake Amy, OR 16728</t>
  </si>
  <si>
    <t>524.343.2496</t>
  </si>
  <si>
    <t>Maria Peters</t>
  </si>
  <si>
    <t>Kevin Jackson</t>
  </si>
  <si>
    <t>5017 Erica Courts Apt. 662 West Kyle, KY 09582</t>
  </si>
  <si>
    <t>896.745.0954x48529</t>
  </si>
  <si>
    <t>Julia Walker</t>
  </si>
  <si>
    <t>Alejandro Cruz</t>
  </si>
  <si>
    <t>1255 Robinson Circles Suite 979 South Ericside, NM 75389</t>
  </si>
  <si>
    <t>687-628-4771x46785</t>
  </si>
  <si>
    <t>Anthony Perry</t>
  </si>
  <si>
    <t>15285 Lauren Circle Apt. 989 Snyderbury, FL 13415</t>
  </si>
  <si>
    <t>Carol Barker</t>
  </si>
  <si>
    <t>Steve Little</t>
  </si>
  <si>
    <t>561 Zachary Station Heatherland, WA 02140</t>
  </si>
  <si>
    <t>(527)911-5563x740</t>
  </si>
  <si>
    <t>Billy Roberts</t>
  </si>
  <si>
    <t>Dr. Miguel White</t>
  </si>
  <si>
    <t>PSC 4515, Box 0500 APO AP 95028</t>
  </si>
  <si>
    <t>642-022-1206x09836</t>
  </si>
  <si>
    <t>Janet Wilson</t>
  </si>
  <si>
    <t>Derrick Jones</t>
  </si>
  <si>
    <t>878 Bradley Inlet Suite 296 Samuelmouth, OH 82968</t>
  </si>
  <si>
    <t>001-199-736-3872x57538</t>
  </si>
  <si>
    <t>Joseph Welch</t>
  </si>
  <si>
    <t>Ryan Robertson</t>
  </si>
  <si>
    <t>122 Elizabeth Isle New Noahtown, FL 11338</t>
  </si>
  <si>
    <t>0503170067</t>
  </si>
  <si>
    <t>Brandy Vang</t>
  </si>
  <si>
    <t>Scott Stevens</t>
  </si>
  <si>
    <t>6612 Villegas Plains Suite 619 Caseyhaven, ME 52270</t>
  </si>
  <si>
    <t>(537)451-5881</t>
  </si>
  <si>
    <t>Andrew Rocha</t>
  </si>
  <si>
    <t>6731 Mitchell Drive Smithmouth, IL 85242</t>
  </si>
  <si>
    <t>(294)156-8250x30516</t>
  </si>
  <si>
    <t>Sierra Webb</t>
  </si>
  <si>
    <t>Mary Cisneros</t>
  </si>
  <si>
    <t>39905 Cook Oval Annaberg, WI 77022</t>
  </si>
  <si>
    <t>0171196369</t>
  </si>
  <si>
    <t>Tara Mcintosh</t>
  </si>
  <si>
    <t>Joshua Cox</t>
  </si>
  <si>
    <t>41063 Kimberly Centers Fisherport, IN 54353</t>
  </si>
  <si>
    <t>511.872.8324x9046</t>
  </si>
  <si>
    <t>Christopher Ellison</t>
  </si>
  <si>
    <t>Melissa Clark</t>
  </si>
  <si>
    <t>045 Malone Cove Suite 262 New Barbaraview, MS 12053</t>
  </si>
  <si>
    <t>969.392.2827</t>
  </si>
  <si>
    <t>Misty Walters</t>
  </si>
  <si>
    <t>Katherine Kaufman</t>
  </si>
  <si>
    <t>PSC 3406, Box 6033 APO AP 97404</t>
  </si>
  <si>
    <t>Jill Combs</t>
  </si>
  <si>
    <t>Christopher Lowe</t>
  </si>
  <si>
    <t>PSC 6774, Box 4622 APO AP 76483</t>
  </si>
  <si>
    <t>001-942-382-2758</t>
  </si>
  <si>
    <t>Sonya Serrano</t>
  </si>
  <si>
    <t>160 Fernandez Vista Suite 763 Ruizview, GA 53968</t>
  </si>
  <si>
    <t>001-453-407-7646x652</t>
  </si>
  <si>
    <t>Rachel James</t>
  </si>
  <si>
    <t>Jeffrey Dixon</t>
  </si>
  <si>
    <t>6690 Hutchinson Inlet New Caitlinhaven, SC 32093</t>
  </si>
  <si>
    <t>+1-815-254-5400x46286</t>
  </si>
  <si>
    <t>7082 Stone Divide Suite 794 Mitchellmouth, MD 66545</t>
  </si>
  <si>
    <t>822.559.5018x71478</t>
  </si>
  <si>
    <t>Luis Thompson</t>
  </si>
  <si>
    <t>Nicole Williams</t>
  </si>
  <si>
    <t>759 Megan Camp Apt. 684 Joseshire, VT 64436</t>
  </si>
  <si>
    <t>001-298-112-6615x246</t>
  </si>
  <si>
    <t>Phillip Barron</t>
  </si>
  <si>
    <t>555 Leonard Plains North Toddshire, SC 90240</t>
  </si>
  <si>
    <t>961.078.2403x15269</t>
  </si>
  <si>
    <t>Shelley Carter</t>
  </si>
  <si>
    <t>Travis Owens</t>
  </si>
  <si>
    <t>266 Joseph Views Apt. 607 New Saraberg, OK 39107</t>
  </si>
  <si>
    <t>(223)083-1597x16132</t>
  </si>
  <si>
    <t>Jesse Moore</t>
  </si>
  <si>
    <t>Heather Burke</t>
  </si>
  <si>
    <t>75564 Kim Spur Apt. 811 New Lauramouth, MN 65055</t>
  </si>
  <si>
    <t>(005)323-4603</t>
  </si>
  <si>
    <t>Thomas Clay</t>
  </si>
  <si>
    <t>Nicholas Mullen</t>
  </si>
  <si>
    <t>4798 Matthews Grove Suite 066 New Lee, OR 74156</t>
  </si>
  <si>
    <t>001-789-849-8716</t>
  </si>
  <si>
    <t>Samantha Short</t>
  </si>
  <si>
    <t>Leonard Brown</t>
  </si>
  <si>
    <t>2054 Theodore Station Webbborough, DC 52147</t>
  </si>
  <si>
    <t>613-276-1253x778</t>
  </si>
  <si>
    <t>Kristi Barr</t>
  </si>
  <si>
    <t>Robert Cunningham</t>
  </si>
  <si>
    <t>728 Nicholas Mall Apt. 617 Jillshire, FL 52003</t>
  </si>
  <si>
    <t>+1-479-825-9712x249</t>
  </si>
  <si>
    <t>Nathaniel Johnson</t>
  </si>
  <si>
    <t>924 Marie Parks Robertmouth, VT 11559</t>
  </si>
  <si>
    <t>355-787-3914x564</t>
  </si>
  <si>
    <t>Timothy Atkinson</t>
  </si>
  <si>
    <t>Gail Li</t>
  </si>
  <si>
    <t>0367 Chung Streets Sharonmouth, VT 11781</t>
  </si>
  <si>
    <t>847-870-9736x810</t>
  </si>
  <si>
    <t>Marco Pratt</t>
  </si>
  <si>
    <t>2601.6000000000004</t>
  </si>
  <si>
    <t>Meghan Greene</t>
  </si>
  <si>
    <t>5951 Paul Club South Adam, GA 73005</t>
  </si>
  <si>
    <t>+1-249-663-5935x61915</t>
  </si>
  <si>
    <t>Justin Rivera</t>
  </si>
  <si>
    <t>6367.200000000001</t>
  </si>
  <si>
    <t>Andre Fuller</t>
  </si>
  <si>
    <t>USS Stanley FPO AA 52531</t>
  </si>
  <si>
    <t>001-840-453-7446</t>
  </si>
  <si>
    <t>Justin Diaz</t>
  </si>
  <si>
    <t>Virginia Wiggins</t>
  </si>
  <si>
    <t>4304 Matthew Circles Lake Rachaelshire, CO 87672</t>
  </si>
  <si>
    <t>412-459-0267x8952</t>
  </si>
  <si>
    <t>Bryan Walker</t>
  </si>
  <si>
    <t>Stacy Morgan</t>
  </si>
  <si>
    <t>828 Monique Points West Dylanland, TX 36865</t>
  </si>
  <si>
    <t>(448)845-4663x900</t>
  </si>
  <si>
    <t>Tracey Andrews</t>
  </si>
  <si>
    <t>676 Eduardo Square Mauricemouth, ME 19950</t>
  </si>
  <si>
    <t>501.460.5341x43045</t>
  </si>
  <si>
    <t>Linda Wallace</t>
  </si>
  <si>
    <t>Paul Perez</t>
  </si>
  <si>
    <t>313 Stephen Divide Apt. 555 Brandonside, PA 99838</t>
  </si>
  <si>
    <t>506-314-9744x5879</t>
  </si>
  <si>
    <t>784.4000000000001</t>
  </si>
  <si>
    <t>Eric Kirk</t>
  </si>
  <si>
    <t>USNV Padilla FPO AA 20192</t>
  </si>
  <si>
    <t>+1-061-348-8851x5411</t>
  </si>
  <si>
    <t>John Lewis</t>
  </si>
  <si>
    <t>Crystal Maldonado</t>
  </si>
  <si>
    <t>380 Shannon Prairie North Alexanderhaven, AL 49491</t>
  </si>
  <si>
    <t>+1-594-976-4740x64597</t>
  </si>
  <si>
    <t>Nicholas Salazar</t>
  </si>
  <si>
    <t>Sales</t>
  </si>
  <si>
    <t>Sum of Sales</t>
  </si>
  <si>
    <t>Sum of Sales Profit</t>
  </si>
  <si>
    <t>Distinct Count of Order ID</t>
  </si>
  <si>
    <t>Distinct Count of Product ID</t>
  </si>
  <si>
    <t>Row Labels</t>
  </si>
  <si>
    <t>Grand Total</t>
  </si>
  <si>
    <t>KPIS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</si>
</sst>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0">
    <xf numFmtId="0" fontId="0" fillId="0" borderId="0" xfId="0"/>
    <xf numFmtId="14" fontId="0" fillId="0" borderId="0" xfId="0" applyNumberFormat="1"/>
    <xf numFmtId="0" fontId="0" fillId="0" borderId="0" xfId="0" quotePrefix="1"/>
    <xf numFmtId="22" fontId="0" fillId="0" borderId="0" xfId="0" applyNumberFormat="1"/>
    <xf numFmtId="0" fontId="0" fillId="0" borderId="0" xfId="0" pivotButton="1"/>
    <xf numFmtId="164" fontId="0" fillId="0" borderId="0" xfId="0" applyNumberFormat="1"/>
    <xf numFmtId="3" fontId="0" fillId="0" borderId="0" xfId="0" applyNumberFormat="1"/>
    <xf numFmtId="0" fontId="0" fillId="0" borderId="0" xfId="0" applyAlignment="1">
      <alignment horizontal="left"/>
    </xf>
    <xf numFmtId="4" fontId="0" fillId="0" borderId="0" xfId="0" applyNumberFormat="1"/>
    <xf numFmtId="0" fontId="0" fillId="0" borderId="16" xfId="0" applyBorder="1"/>
    <xf numFmtId="0" fontId="0" fillId="0" borderId="18" xfId="0" applyBorder="1"/>
    <xf numFmtId="0" fontId="0" fillId="0" borderId="10" xfId="0" applyBorder="1"/>
    <xf numFmtId="4" fontId="0" fillId="0" borderId="10" xfId="0" applyNumberFormat="1" applyBorder="1"/>
    <xf numFmtId="3" fontId="0" fillId="0" borderId="10" xfId="0" applyNumberFormat="1" applyBorder="1"/>
    <xf numFmtId="0" fontId="0" fillId="0" borderId="12" xfId="0" applyBorder="1" applyAlignment="1">
      <alignment horizontal="center"/>
    </xf>
    <xf numFmtId="0" fontId="0" fillId="0" borderId="17" xfId="0" applyBorder="1" applyAlignment="1">
      <alignment horizontal="center"/>
    </xf>
    <xf numFmtId="0" fontId="0" fillId="0" borderId="13" xfId="0" applyBorder="1" applyAlignment="1">
      <alignment horizontal="center"/>
    </xf>
    <xf numFmtId="0" fontId="0" fillId="0" borderId="15" xfId="0" applyBorder="1" applyAlignment="1">
      <alignment horizontal="center"/>
    </xf>
    <xf numFmtId="0" fontId="0" fillId="0" borderId="11" xfId="0" applyBorder="1" applyAlignment="1">
      <alignment horizontal="center"/>
    </xf>
    <xf numFmtId="0" fontId="0" fillId="0" borderId="14" xfId="0"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2">
    <dxf>
      <numFmt numFmtId="19" formatCode="dd/mm/yyyy"/>
    </dxf>
    <dxf>
      <numFmt numFmtId="19" formatCode="dd/mm/yyyy"/>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theme" Target="theme/theme1.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microsoft.com/office/2007/relationships/slicerCache" Target="slicerCaches/slicerCache2.xml"/><Relationship Id="rId25" Type="http://schemas.openxmlformats.org/officeDocument/2006/relationships/customXml" Target="../customXml/item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tyles" Target="styles.xml"/><Relationship Id="rId29" Type="http://schemas.openxmlformats.org/officeDocument/2006/relationships/customXml" Target="../customXml/item6.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customXml" Target="../customXml/item1.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calcChain" Target="calcChain.xml"/><Relationship Id="rId28" Type="http://schemas.openxmlformats.org/officeDocument/2006/relationships/customXml" Target="../customXml/item5.xml"/><Relationship Id="rId10" Type="http://schemas.openxmlformats.org/officeDocument/2006/relationships/pivotCacheDefinition" Target="pivotCache/pivotCacheDefinition6.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powerPivotData" Target="model/item.data"/><Relationship Id="rId27"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[Zudio_sales_data.xlsx]PivotTables!TotalOrdersByCat</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lumMod val="50000"/>
                  </a:schemeClr>
                </a:solidFill>
              </a:rPr>
              <a:t>Total Orders By Category</a:t>
            </a:r>
          </a:p>
        </c:rich>
      </c:tx>
      <c:layout>
        <c:manualLayout>
          <c:xMode val="edge"/>
          <c:yMode val="edge"/>
          <c:x val="0.28395826596612461"/>
          <c:y val="2.810846414466607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2">
              <a:lumMod val="75000"/>
            </a:schemeClr>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DDAC53D-308C-4EBD-8351-CE3BACEC061A}" type="PERCENTAGE">
                  <a:rPr lang="en-US" sz="1000"/>
                  <a:pPr>
                    <a:defRPr/>
                  </a:pPr>
                  <a:t>[PERCENTAGE]</a:t>
                </a:fld>
                <a:endParaRPr lang="en-IN"/>
              </a:p>
            </c:rich>
          </c:tx>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7"/>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3F7A484-EFB1-4291-9025-8B40A52FC6F5}" type="PERCENTAGE">
                  <a:rPr lang="en-US" sz="1000"/>
                  <a:pPr>
                    <a:defRPr/>
                  </a:pPr>
                  <a:t>[PERCENTAGE]</a:t>
                </a:fld>
                <a:endParaRPr lang="en-IN"/>
              </a:p>
            </c:rich>
          </c:tx>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8"/>
        <c:spPr>
          <a:solidFill>
            <a:schemeClr val="accent2">
              <a:lumMod val="60000"/>
              <a:lumOff val="40000"/>
            </a:schemeClr>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82CFE5E-5F07-484F-847B-334D0D5229A2}" type="PERCENTAGE">
                  <a:rPr lang="en-US" sz="1000"/>
                  <a:pPr>
                    <a:defRPr/>
                  </a:pPr>
                  <a:t>[PERCENTAGE]</a:t>
                </a:fld>
                <a:endParaRPr lang="en-IN"/>
              </a:p>
            </c:rich>
          </c:tx>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PivotTables!$I$17</c:f>
              <c:strCache>
                <c:ptCount val="1"/>
                <c:pt idx="0">
                  <c:v>Total</c:v>
                </c:pt>
              </c:strCache>
            </c:strRef>
          </c:tx>
          <c:dPt>
            <c:idx val="0"/>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1-18F0-4CD2-BF19-5555828E8C9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8F0-4CD2-BF19-5555828E8C92}"/>
              </c:ext>
            </c:extLst>
          </c:dPt>
          <c:dPt>
            <c:idx val="2"/>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5-18F0-4CD2-BF19-5555828E8C92}"/>
              </c:ext>
            </c:extLst>
          </c:dPt>
          <c:dLbls>
            <c:dLbl>
              <c:idx val="0"/>
              <c:tx>
                <c:rich>
                  <a:bodyPr/>
                  <a:lstStyle/>
                  <a:p>
                    <a:fld id="{8DDAC53D-308C-4EBD-8351-CE3BACEC061A}" type="PERCENTAGE">
                      <a:rPr lang="en-US" sz="1000"/>
                      <a:pPr/>
                      <a:t>[PERCENTAGE]</a:t>
                    </a:fld>
                    <a:endParaRPr lang="en-IN"/>
                  </a:p>
                </c:rich>
              </c:tx>
              <c:dLblPos val="outEnd"/>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18F0-4CD2-BF19-5555828E8C92}"/>
                </c:ext>
              </c:extLst>
            </c:dLbl>
            <c:dLbl>
              <c:idx val="1"/>
              <c:tx>
                <c:rich>
                  <a:bodyPr/>
                  <a:lstStyle/>
                  <a:p>
                    <a:fld id="{83F7A484-EFB1-4291-9025-8B40A52FC6F5}" type="PERCENTAGE">
                      <a:rPr lang="en-US" sz="1000"/>
                      <a:pPr/>
                      <a:t>[PERCENTAGE]</a:t>
                    </a:fld>
                    <a:endParaRPr lang="en-IN"/>
                  </a:p>
                </c:rich>
              </c:tx>
              <c:dLblPos val="outEnd"/>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18F0-4CD2-BF19-5555828E8C92}"/>
                </c:ext>
              </c:extLst>
            </c:dLbl>
            <c:dLbl>
              <c:idx val="2"/>
              <c:tx>
                <c:rich>
                  <a:bodyPr/>
                  <a:lstStyle/>
                  <a:p>
                    <a:fld id="{782CFE5E-5F07-484F-847B-334D0D5229A2}" type="PERCENTAGE">
                      <a:rPr lang="en-US" sz="1000"/>
                      <a:pPr/>
                      <a:t>[PERCENTAGE]</a:t>
                    </a:fld>
                    <a:endParaRPr lang="en-IN"/>
                  </a:p>
                </c:rich>
              </c:tx>
              <c:dLblPos val="outEnd"/>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18F0-4CD2-BF19-5555828E8C92}"/>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PivotTables!$H$18:$H$21</c:f>
              <c:strCache>
                <c:ptCount val="3"/>
                <c:pt idx="0">
                  <c:v>Kids</c:v>
                </c:pt>
                <c:pt idx="1">
                  <c:v>Men</c:v>
                </c:pt>
                <c:pt idx="2">
                  <c:v>Women</c:v>
                </c:pt>
              </c:strCache>
            </c:strRef>
          </c:cat>
          <c:val>
            <c:numRef>
              <c:f>PivotTables!$I$18:$I$21</c:f>
              <c:numCache>
                <c:formatCode>#,##0</c:formatCode>
                <c:ptCount val="3"/>
                <c:pt idx="0">
                  <c:v>2629</c:v>
                </c:pt>
                <c:pt idx="1">
                  <c:v>2614</c:v>
                </c:pt>
                <c:pt idx="2">
                  <c:v>2547</c:v>
                </c:pt>
              </c:numCache>
            </c:numRef>
          </c:val>
          <c:extLst>
            <c:ext xmlns:c16="http://schemas.microsoft.com/office/drawing/2014/chart" uri="{C3380CC4-5D6E-409C-BE32-E72D297353CC}">
              <c16:uniqueId val="{00000006-18F0-4CD2-BF19-5555828E8C92}"/>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[Zudio_sales_data.xlsx]PivotTables!Top 5 ClothingType</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lumMod val="50000"/>
                  </a:schemeClr>
                </a:solidFill>
              </a:rPr>
              <a:t>Top 5 Clothing Types By Sales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679321312027643"/>
          <c:y val="0.17171313936187216"/>
          <c:w val="0.73313400699136078"/>
          <c:h val="0.77736111111111106"/>
        </c:manualLayout>
      </c:layout>
      <c:barChart>
        <c:barDir val="bar"/>
        <c:grouping val="clustered"/>
        <c:varyColors val="0"/>
        <c:ser>
          <c:idx val="0"/>
          <c:order val="0"/>
          <c:tx>
            <c:strRef>
              <c:f>PivotTables!$G$33</c:f>
              <c:strCache>
                <c:ptCount val="1"/>
                <c:pt idx="0">
                  <c:v>Total</c:v>
                </c:pt>
              </c:strCache>
            </c:strRef>
          </c:tx>
          <c:spPr>
            <a:solidFill>
              <a:schemeClr val="accent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PivotTables!$F$34:$F$39</c:f>
              <c:strCache>
                <c:ptCount val="5"/>
                <c:pt idx="0">
                  <c:v>Jackets</c:v>
                </c:pt>
                <c:pt idx="1">
                  <c:v>Sweaters</c:v>
                </c:pt>
                <c:pt idx="2">
                  <c:v>Pants</c:v>
                </c:pt>
                <c:pt idx="3">
                  <c:v>Skirts</c:v>
                </c:pt>
                <c:pt idx="4">
                  <c:v>Dresses</c:v>
                </c:pt>
              </c:strCache>
            </c:strRef>
          </c:cat>
          <c:val>
            <c:numRef>
              <c:f>PivotTables!$G$34:$G$39</c:f>
              <c:numCache>
                <c:formatCode>#,##0.00</c:formatCode>
                <c:ptCount val="5"/>
                <c:pt idx="0">
                  <c:v>2304795.5999999996</c:v>
                </c:pt>
                <c:pt idx="1">
                  <c:v>2315042.7999999984</c:v>
                </c:pt>
                <c:pt idx="2">
                  <c:v>2316501.2000000007</c:v>
                </c:pt>
                <c:pt idx="3">
                  <c:v>2320703.2000000007</c:v>
                </c:pt>
                <c:pt idx="4">
                  <c:v>2373512.3999999976</c:v>
                </c:pt>
              </c:numCache>
            </c:numRef>
          </c:val>
          <c:extLst>
            <c:ext xmlns:c16="http://schemas.microsoft.com/office/drawing/2014/chart" uri="{C3380CC4-5D6E-409C-BE32-E72D297353CC}">
              <c16:uniqueId val="{00000000-A41B-41AF-BA3B-F9A88C4497B3}"/>
            </c:ext>
          </c:extLst>
        </c:ser>
        <c:dLbls>
          <c:dLblPos val="outEnd"/>
          <c:showLegendKey val="0"/>
          <c:showVal val="1"/>
          <c:showCatName val="0"/>
          <c:showSerName val="0"/>
          <c:showPercent val="0"/>
          <c:showBubbleSize val="0"/>
        </c:dLbls>
        <c:gapWidth val="150"/>
        <c:axId val="719638991"/>
        <c:axId val="395754639"/>
      </c:barChart>
      <c:catAx>
        <c:axId val="7196389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754639"/>
        <c:crosses val="autoZero"/>
        <c:auto val="1"/>
        <c:lblAlgn val="ctr"/>
        <c:lblOffset val="100"/>
        <c:noMultiLvlLbl val="0"/>
      </c:catAx>
      <c:valAx>
        <c:axId val="395754639"/>
        <c:scaling>
          <c:orientation val="minMax"/>
        </c:scaling>
        <c:delete val="1"/>
        <c:axPos val="b"/>
        <c:numFmt formatCode="#,##0.00" sourceLinked="1"/>
        <c:majorTickMark val="none"/>
        <c:minorTickMark val="none"/>
        <c:tickLblPos val="nextTo"/>
        <c:crossAx val="719638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[Zudio_sales_data.xlsx]PivotTables!StateWiseSalesDataModel</c:name>
    <c:fmtId val="4"/>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sz="1400" b="1">
                <a:solidFill>
                  <a:schemeClr val="accent2">
                    <a:lumMod val="50000"/>
                  </a:schemeClr>
                </a:solidFill>
              </a:rPr>
              <a:t>Total Sales</a:t>
            </a:r>
            <a:r>
              <a:rPr lang="en-US" sz="1400" b="1" baseline="0">
                <a:solidFill>
                  <a:schemeClr val="accent2">
                    <a:lumMod val="50000"/>
                  </a:schemeClr>
                </a:solidFill>
              </a:rPr>
              <a:t> By State</a:t>
            </a:r>
            <a:endParaRPr lang="en-US" sz="1400" b="1">
              <a:solidFill>
                <a:schemeClr val="accent2">
                  <a:lumMod val="50000"/>
                </a:schemeClr>
              </a:solidFill>
            </a:endParaRP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378490237876036"/>
          <c:y val="0.18436558197061378"/>
          <c:w val="0.7031582996499226"/>
          <c:h val="0.76095603027859759"/>
        </c:manualLayout>
      </c:layout>
      <c:barChart>
        <c:barDir val="bar"/>
        <c:grouping val="clustered"/>
        <c:varyColors val="0"/>
        <c:ser>
          <c:idx val="0"/>
          <c:order val="0"/>
          <c:tx>
            <c:strRef>
              <c:f>PivotTables!$C$17</c:f>
              <c:strCache>
                <c:ptCount val="1"/>
                <c:pt idx="0">
                  <c:v>Total</c:v>
                </c:pt>
              </c:strCache>
            </c:strRef>
          </c:tx>
          <c:spPr>
            <a:solidFill>
              <a:schemeClr val="accent2">
                <a:lumMod val="50000"/>
              </a:schemeClr>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PivotTables!$B$18:$B$26</c:f>
              <c:strCache>
                <c:ptCount val="8"/>
                <c:pt idx="0">
                  <c:v>Karnataka</c:v>
                </c:pt>
                <c:pt idx="1">
                  <c:v>Gujarat</c:v>
                </c:pt>
                <c:pt idx="2">
                  <c:v>Tamil Nadu</c:v>
                </c:pt>
                <c:pt idx="3">
                  <c:v>Maharashtra</c:v>
                </c:pt>
                <c:pt idx="4">
                  <c:v>Uttar Pradesh</c:v>
                </c:pt>
                <c:pt idx="5">
                  <c:v>Rajasthan</c:v>
                </c:pt>
                <c:pt idx="6">
                  <c:v>Delhi</c:v>
                </c:pt>
                <c:pt idx="7">
                  <c:v>West Bengal</c:v>
                </c:pt>
              </c:strCache>
            </c:strRef>
          </c:cat>
          <c:val>
            <c:numRef>
              <c:f>PivotTables!$C$18:$C$26</c:f>
              <c:numCache>
                <c:formatCode>#,##0</c:formatCode>
                <c:ptCount val="8"/>
                <c:pt idx="0">
                  <c:v>7586869</c:v>
                </c:pt>
                <c:pt idx="1">
                  <c:v>7626302</c:v>
                </c:pt>
                <c:pt idx="2">
                  <c:v>7714058</c:v>
                </c:pt>
                <c:pt idx="3">
                  <c:v>7724214</c:v>
                </c:pt>
                <c:pt idx="4">
                  <c:v>7907535</c:v>
                </c:pt>
                <c:pt idx="5">
                  <c:v>7969779</c:v>
                </c:pt>
                <c:pt idx="6">
                  <c:v>7978289</c:v>
                </c:pt>
                <c:pt idx="7">
                  <c:v>8105787</c:v>
                </c:pt>
              </c:numCache>
            </c:numRef>
          </c:val>
          <c:extLst>
            <c:ext xmlns:c16="http://schemas.microsoft.com/office/drawing/2014/chart" uri="{C3380CC4-5D6E-409C-BE32-E72D297353CC}">
              <c16:uniqueId val="{00000000-60FF-4A63-BB7C-2062C3EC7A69}"/>
            </c:ext>
          </c:extLst>
        </c:ser>
        <c:dLbls>
          <c:dLblPos val="outEnd"/>
          <c:showLegendKey val="0"/>
          <c:showVal val="1"/>
          <c:showCatName val="0"/>
          <c:showSerName val="0"/>
          <c:showPercent val="0"/>
          <c:showBubbleSize val="0"/>
        </c:dLbls>
        <c:gapWidth val="182"/>
        <c:axId val="108330720"/>
        <c:axId val="395780559"/>
      </c:barChart>
      <c:catAx>
        <c:axId val="108330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395780559"/>
        <c:crosses val="autoZero"/>
        <c:auto val="1"/>
        <c:lblAlgn val="ctr"/>
        <c:lblOffset val="100"/>
        <c:noMultiLvlLbl val="0"/>
      </c:catAx>
      <c:valAx>
        <c:axId val="395780559"/>
        <c:scaling>
          <c:orientation val="minMax"/>
        </c:scaling>
        <c:delete val="1"/>
        <c:axPos val="b"/>
        <c:numFmt formatCode="#,##0" sourceLinked="1"/>
        <c:majorTickMark val="none"/>
        <c:minorTickMark val="none"/>
        <c:tickLblPos val="nextTo"/>
        <c:crossAx val="108330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[Zudio_sales_data.xlsx]PivotTables!SalesByCategoryDataModel</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lumMod val="50000"/>
                  </a:schemeClr>
                </a:solidFill>
              </a:rPr>
              <a:t>Total Sales By Category</a:t>
            </a:r>
          </a:p>
        </c:rich>
      </c:tx>
      <c:layout>
        <c:manualLayout>
          <c:xMode val="edge"/>
          <c:yMode val="edge"/>
          <c:x val="0.34179840445262366"/>
          <c:y val="3.003533290343127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75000"/>
            </a:schemeClr>
          </a:solidFill>
          <a:ln w="19050">
            <a:solidFill>
              <a:schemeClr val="lt1"/>
            </a:solidFill>
          </a:ln>
          <a:effectLst/>
        </c:spPr>
        <c:dLbl>
          <c:idx val="0"/>
          <c:layout>
            <c:manualLayout>
              <c:x val="0.10555555555555556"/>
              <c:y val="-9.25925925925926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2.7777777777777267E-3"/>
              <c:y val="0.1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lumMod val="40000"/>
              <a:lumOff val="60000"/>
            </a:schemeClr>
          </a:solidFill>
          <a:ln w="19050">
            <a:solidFill>
              <a:schemeClr val="lt1"/>
            </a:solidFill>
          </a:ln>
          <a:effectLst/>
        </c:spPr>
        <c:dLbl>
          <c:idx val="0"/>
          <c:layout>
            <c:manualLayout>
              <c:x val="-0.10833333333333336"/>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PivotTables!$F$17</c:f>
              <c:strCache>
                <c:ptCount val="1"/>
                <c:pt idx="0">
                  <c:v>Total</c:v>
                </c:pt>
              </c:strCache>
            </c:strRef>
          </c:tx>
          <c:dPt>
            <c:idx val="0"/>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1-452F-46C5-83E3-831AE58B296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52F-46C5-83E3-831AE58B2966}"/>
              </c:ext>
            </c:extLst>
          </c:dPt>
          <c:dPt>
            <c:idx val="2"/>
            <c:bubble3D val="0"/>
            <c:spPr>
              <a:solidFill>
                <a:schemeClr val="accent2">
                  <a:lumMod val="40000"/>
                  <a:lumOff val="60000"/>
                </a:schemeClr>
              </a:solidFill>
              <a:ln w="19050">
                <a:solidFill>
                  <a:schemeClr val="lt1"/>
                </a:solidFill>
              </a:ln>
              <a:effectLst/>
            </c:spPr>
            <c:extLst>
              <c:ext xmlns:c16="http://schemas.microsoft.com/office/drawing/2014/chart" uri="{C3380CC4-5D6E-409C-BE32-E72D297353CC}">
                <c16:uniqueId val="{00000005-452F-46C5-83E3-831AE58B2966}"/>
              </c:ext>
            </c:extLst>
          </c:dPt>
          <c:dLbls>
            <c:dLbl>
              <c:idx val="0"/>
              <c:layout>
                <c:manualLayout>
                  <c:x val="0.10555555555555556"/>
                  <c:y val="-9.25925925925926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52F-46C5-83E3-831AE58B2966}"/>
                </c:ext>
              </c:extLst>
            </c:dLbl>
            <c:dLbl>
              <c:idx val="1"/>
              <c:layout>
                <c:manualLayout>
                  <c:x val="2.7777777777777267E-3"/>
                  <c:y val="0.1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52F-46C5-83E3-831AE58B2966}"/>
                </c:ext>
              </c:extLst>
            </c:dLbl>
            <c:dLbl>
              <c:idx val="2"/>
              <c:layout>
                <c:manualLayout>
                  <c:x val="-0.10833333333333336"/>
                  <c:y val="-9.72222222222222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52F-46C5-83E3-831AE58B296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PivotTables!$E$18:$E$21</c:f>
              <c:strCache>
                <c:ptCount val="3"/>
                <c:pt idx="0">
                  <c:v>Kids</c:v>
                </c:pt>
                <c:pt idx="1">
                  <c:v>Men</c:v>
                </c:pt>
                <c:pt idx="2">
                  <c:v>Women</c:v>
                </c:pt>
              </c:strCache>
            </c:strRef>
          </c:cat>
          <c:val>
            <c:numRef>
              <c:f>PivotTables!$F$18:$F$21</c:f>
              <c:numCache>
                <c:formatCode>#,##0</c:formatCode>
                <c:ptCount val="3"/>
                <c:pt idx="0">
                  <c:v>21104267</c:v>
                </c:pt>
                <c:pt idx="1">
                  <c:v>20526392</c:v>
                </c:pt>
                <c:pt idx="2">
                  <c:v>20982174</c:v>
                </c:pt>
              </c:numCache>
            </c:numRef>
          </c:val>
          <c:extLst>
            <c:ext xmlns:c16="http://schemas.microsoft.com/office/drawing/2014/chart" uri="{C3380CC4-5D6E-409C-BE32-E72D297353CC}">
              <c16:uniqueId val="{00000006-452F-46C5-83E3-831AE58B2966}"/>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[Zudio_sales_data.xlsx]PivotTables!ComboChartDataModel</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spc="0" baseline="0">
                <a:solidFill>
                  <a:schemeClr val="accent2">
                    <a:lumMod val="50000"/>
                  </a:schemeClr>
                </a:solidFill>
              </a:rPr>
              <a:t>Sales And Sales Profit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numFmt formatCode=";;;"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PivotTables!$C$33</c:f>
              <c:strCache>
                <c:ptCount val="1"/>
                <c:pt idx="0">
                  <c:v>Sum of Sales</c:v>
                </c:pt>
              </c:strCache>
            </c:strRef>
          </c:tx>
          <c:spPr>
            <a:solidFill>
              <a:schemeClr val="accent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PivotTables!$B$34:$B$46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PivotTables!$C$34:$C$46</c:f>
              <c:numCache>
                <c:formatCode>#,##0</c:formatCode>
                <c:ptCount val="12"/>
                <c:pt idx="0">
                  <c:v>5761931</c:v>
                </c:pt>
                <c:pt idx="1">
                  <c:v>5444087</c:v>
                </c:pt>
                <c:pt idx="2">
                  <c:v>5652839</c:v>
                </c:pt>
                <c:pt idx="3">
                  <c:v>5661436</c:v>
                </c:pt>
                <c:pt idx="4">
                  <c:v>5612938</c:v>
                </c:pt>
                <c:pt idx="5">
                  <c:v>5425085</c:v>
                </c:pt>
                <c:pt idx="6">
                  <c:v>5530078</c:v>
                </c:pt>
                <c:pt idx="7">
                  <c:v>5796433</c:v>
                </c:pt>
                <c:pt idx="8">
                  <c:v>5431190</c:v>
                </c:pt>
                <c:pt idx="9">
                  <c:v>5930474</c:v>
                </c:pt>
                <c:pt idx="10">
                  <c:v>5782246</c:v>
                </c:pt>
                <c:pt idx="11">
                  <c:v>584096</c:v>
                </c:pt>
              </c:numCache>
            </c:numRef>
          </c:val>
          <c:extLst>
            <c:ext xmlns:c16="http://schemas.microsoft.com/office/drawing/2014/chart" uri="{C3380CC4-5D6E-409C-BE32-E72D297353CC}">
              <c16:uniqueId val="{00000000-8673-4639-A18D-B9F4E3A5205E}"/>
            </c:ext>
          </c:extLst>
        </c:ser>
        <c:dLbls>
          <c:showLegendKey val="0"/>
          <c:showVal val="1"/>
          <c:showCatName val="0"/>
          <c:showSerName val="0"/>
          <c:showPercent val="0"/>
          <c:showBubbleSize val="0"/>
        </c:dLbls>
        <c:gapWidth val="120"/>
        <c:overlap val="-27"/>
        <c:axId val="775385871"/>
        <c:axId val="395758959"/>
      </c:barChart>
      <c:lineChart>
        <c:grouping val="standard"/>
        <c:varyColors val="0"/>
        <c:ser>
          <c:idx val="1"/>
          <c:order val="1"/>
          <c:tx>
            <c:strRef>
              <c:f>PivotTables!$D$33</c:f>
              <c:strCache>
                <c:ptCount val="1"/>
                <c:pt idx="0">
                  <c:v>Sum of Sales Profit</c:v>
                </c:pt>
              </c:strCache>
            </c:strRef>
          </c:tx>
          <c:spPr>
            <a:ln w="28575" cap="rnd">
              <a:solidFill>
                <a:schemeClr val="accent2"/>
              </a:solidFill>
              <a:round/>
            </a:ln>
            <a:effectLst/>
          </c:spPr>
          <c:marker>
            <c:symbol val="none"/>
          </c:marker>
          <c:dLbls>
            <c:numFmt formatCode=";;;"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PivotTables!$B$34:$B$46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PivotTables!$D$34:$D$46</c:f>
              <c:numCache>
                <c:formatCode>#,##0.00</c:formatCode>
                <c:ptCount val="12"/>
                <c:pt idx="0">
                  <c:v>2304772.3999999994</c:v>
                </c:pt>
                <c:pt idx="1">
                  <c:v>2177634.8000000017</c:v>
                </c:pt>
                <c:pt idx="2">
                  <c:v>2261135.5999999992</c:v>
                </c:pt>
                <c:pt idx="3">
                  <c:v>2264574.4</c:v>
                </c:pt>
                <c:pt idx="4">
                  <c:v>2245175.1999999988</c:v>
                </c:pt>
                <c:pt idx="5">
                  <c:v>2170034.0000000005</c:v>
                </c:pt>
                <c:pt idx="6">
                  <c:v>2212031.1999999993</c:v>
                </c:pt>
                <c:pt idx="7">
                  <c:v>2318573.1999999993</c:v>
                </c:pt>
                <c:pt idx="8">
                  <c:v>2172476.0000000005</c:v>
                </c:pt>
                <c:pt idx="9">
                  <c:v>2372189.5999999973</c:v>
                </c:pt>
                <c:pt idx="10">
                  <c:v>2312898.4000000008</c:v>
                </c:pt>
                <c:pt idx="11">
                  <c:v>233638.40000000002</c:v>
                </c:pt>
              </c:numCache>
            </c:numRef>
          </c:val>
          <c:smooth val="0"/>
          <c:extLst>
            <c:ext xmlns:c16="http://schemas.microsoft.com/office/drawing/2014/chart" uri="{C3380CC4-5D6E-409C-BE32-E72D297353CC}">
              <c16:uniqueId val="{00000001-8673-4639-A18D-B9F4E3A5205E}"/>
            </c:ext>
          </c:extLst>
        </c:ser>
        <c:dLbls>
          <c:showLegendKey val="0"/>
          <c:showVal val="1"/>
          <c:showCatName val="0"/>
          <c:showSerName val="0"/>
          <c:showPercent val="0"/>
          <c:showBubbleSize val="0"/>
        </c:dLbls>
        <c:marker val="1"/>
        <c:smooth val="0"/>
        <c:axId val="775385871"/>
        <c:axId val="395758959"/>
      </c:lineChart>
      <c:catAx>
        <c:axId val="77538587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758959"/>
        <c:crosses val="autoZero"/>
        <c:auto val="1"/>
        <c:lblAlgn val="ctr"/>
        <c:lblOffset val="100"/>
        <c:noMultiLvlLbl val="0"/>
      </c:catAx>
      <c:valAx>
        <c:axId val="395758959"/>
        <c:scaling>
          <c:orientation val="minMax"/>
        </c:scaling>
        <c:delete val="1"/>
        <c:axPos val="l"/>
        <c:numFmt formatCode="#,##0" sourceLinked="1"/>
        <c:majorTickMark val="none"/>
        <c:minorTickMark val="none"/>
        <c:tickLblPos val="nextTo"/>
        <c:crossAx val="775385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5</xdr:col>
      <xdr:colOff>373886</xdr:colOff>
      <xdr:row>0</xdr:row>
      <xdr:rowOff>79104</xdr:rowOff>
    </xdr:from>
    <xdr:to>
      <xdr:col>18</xdr:col>
      <xdr:colOff>134471</xdr:colOff>
      <xdr:row>3</xdr:row>
      <xdr:rowOff>65851</xdr:rowOff>
    </xdr:to>
    <xdr:sp macro="" textlink="">
      <xdr:nvSpPr>
        <xdr:cNvPr id="2" name="TextBox 1">
          <a:extLst>
            <a:ext uri="{FF2B5EF4-FFF2-40B4-BE49-F238E27FC236}">
              <a16:creationId xmlns:a16="http://schemas.microsoft.com/office/drawing/2014/main" id="{F256254B-0B2D-5AC2-98D9-B8AB295675FA}"/>
            </a:ext>
          </a:extLst>
        </xdr:cNvPr>
        <xdr:cNvSpPr txBox="1"/>
      </xdr:nvSpPr>
      <xdr:spPr>
        <a:xfrm>
          <a:off x="3421886" y="79104"/>
          <a:ext cx="7685385" cy="524629"/>
        </a:xfrm>
        <a:prstGeom prst="rect">
          <a:avLst/>
        </a:prstGeom>
        <a:solidFill>
          <a:schemeClr val="bg1"/>
        </a:solidFill>
        <a:ln w="9525" cmpd="sng">
          <a:solidFill>
            <a:schemeClr val="accent2">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a:solidFill>
                <a:schemeClr val="accent2">
                  <a:lumMod val="50000"/>
                </a:schemeClr>
              </a:solidFill>
            </a:rPr>
            <a:t>Zudio Sales Performance Dahboard</a:t>
          </a:r>
        </a:p>
      </xdr:txBody>
    </xdr:sp>
    <xdr:clientData/>
  </xdr:twoCellAnchor>
  <xdr:twoCellAnchor>
    <xdr:from>
      <xdr:col>1</xdr:col>
      <xdr:colOff>576431</xdr:colOff>
      <xdr:row>3</xdr:row>
      <xdr:rowOff>150044</xdr:rowOff>
    </xdr:from>
    <xdr:to>
      <xdr:col>6</xdr:col>
      <xdr:colOff>546847</xdr:colOff>
      <xdr:row>9</xdr:row>
      <xdr:rowOff>76444</xdr:rowOff>
    </xdr:to>
    <xdr:grpSp>
      <xdr:nvGrpSpPr>
        <xdr:cNvPr id="6" name="Group 5">
          <a:extLst>
            <a:ext uri="{FF2B5EF4-FFF2-40B4-BE49-F238E27FC236}">
              <a16:creationId xmlns:a16="http://schemas.microsoft.com/office/drawing/2014/main" id="{211C29A0-97AB-3B13-EA98-C97ACF6B945E}"/>
            </a:ext>
          </a:extLst>
        </xdr:cNvPr>
        <xdr:cNvGrpSpPr/>
      </xdr:nvGrpSpPr>
      <xdr:grpSpPr>
        <a:xfrm>
          <a:off x="1186031" y="692969"/>
          <a:ext cx="3018416" cy="1012250"/>
          <a:chOff x="1610139" y="1036652"/>
          <a:chExt cx="2213113" cy="1213899"/>
        </a:xfrm>
      </xdr:grpSpPr>
      <xdr:sp macro="" textlink="">
        <xdr:nvSpPr>
          <xdr:cNvPr id="3" name="Rectangle: Rounded Corners 2">
            <a:extLst>
              <a:ext uri="{FF2B5EF4-FFF2-40B4-BE49-F238E27FC236}">
                <a16:creationId xmlns:a16="http://schemas.microsoft.com/office/drawing/2014/main" id="{FAD34EBD-BAB5-F90A-368C-2BCDA81DB0E6}"/>
              </a:ext>
            </a:extLst>
          </xdr:cNvPr>
          <xdr:cNvSpPr/>
        </xdr:nvSpPr>
        <xdr:spPr>
          <a:xfrm>
            <a:off x="1610139" y="1036652"/>
            <a:ext cx="2213113" cy="1213899"/>
          </a:xfrm>
          <a:prstGeom prst="roundRect">
            <a:avLst/>
          </a:prstGeom>
          <a:noFill/>
          <a:ln>
            <a:solidFill>
              <a:schemeClr val="accent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 name="TextBox 3">
            <a:extLst>
              <a:ext uri="{FF2B5EF4-FFF2-40B4-BE49-F238E27FC236}">
                <a16:creationId xmlns:a16="http://schemas.microsoft.com/office/drawing/2014/main" id="{4127477F-39B3-18AB-6CFB-AC4CAF37949A}"/>
              </a:ext>
            </a:extLst>
          </xdr:cNvPr>
          <xdr:cNvSpPr txBox="1"/>
        </xdr:nvSpPr>
        <xdr:spPr>
          <a:xfrm>
            <a:off x="1805940" y="1188720"/>
            <a:ext cx="1874520" cy="4419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a:solidFill>
                  <a:schemeClr val="accent2">
                    <a:lumMod val="50000"/>
                  </a:schemeClr>
                </a:solidFill>
              </a:rPr>
              <a:t>Total Sales</a:t>
            </a:r>
          </a:p>
        </xdr:txBody>
      </xdr:sp>
      <xdr:sp macro="" textlink="PivotTables!I7">
        <xdr:nvSpPr>
          <xdr:cNvPr id="5" name="TextBox 4">
            <a:extLst>
              <a:ext uri="{FF2B5EF4-FFF2-40B4-BE49-F238E27FC236}">
                <a16:creationId xmlns:a16="http://schemas.microsoft.com/office/drawing/2014/main" id="{98732E07-2600-441E-A43C-0DC00D03F664}"/>
              </a:ext>
            </a:extLst>
          </xdr:cNvPr>
          <xdr:cNvSpPr txBox="1"/>
        </xdr:nvSpPr>
        <xdr:spPr>
          <a:xfrm>
            <a:off x="1820500" y="1673038"/>
            <a:ext cx="1874520" cy="4419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23E5177-A1FC-426E-961B-344C4D4775DE}" type="TxLink">
              <a:rPr lang="en-US" sz="1800" b="0" i="0" u="none" strike="noStrike">
                <a:solidFill>
                  <a:schemeClr val="accent2">
                    <a:lumMod val="50000"/>
                  </a:schemeClr>
                </a:solidFill>
                <a:latin typeface="Aptos Narrow"/>
              </a:rPr>
              <a:pPr algn="ctr"/>
              <a:t>₹ 6,26,12,833.00</a:t>
            </a:fld>
            <a:endParaRPr lang="en-IN" sz="8800">
              <a:solidFill>
                <a:schemeClr val="accent2">
                  <a:lumMod val="50000"/>
                </a:schemeClr>
              </a:solidFill>
            </a:endParaRPr>
          </a:p>
        </xdr:txBody>
      </xdr:sp>
    </xdr:grpSp>
    <xdr:clientData/>
  </xdr:twoCellAnchor>
  <xdr:twoCellAnchor>
    <xdr:from>
      <xdr:col>7</xdr:col>
      <xdr:colOff>153296</xdr:colOff>
      <xdr:row>3</xdr:row>
      <xdr:rowOff>151388</xdr:rowOff>
    </xdr:from>
    <xdr:to>
      <xdr:col>12</xdr:col>
      <xdr:colOff>107576</xdr:colOff>
      <xdr:row>9</xdr:row>
      <xdr:rowOff>77788</xdr:rowOff>
    </xdr:to>
    <xdr:grpSp>
      <xdr:nvGrpSpPr>
        <xdr:cNvPr id="7" name="Group 6">
          <a:extLst>
            <a:ext uri="{FF2B5EF4-FFF2-40B4-BE49-F238E27FC236}">
              <a16:creationId xmlns:a16="http://schemas.microsoft.com/office/drawing/2014/main" id="{12F89090-FE74-4F1B-AB71-7BE5DC642DC3}"/>
            </a:ext>
          </a:extLst>
        </xdr:cNvPr>
        <xdr:cNvGrpSpPr/>
      </xdr:nvGrpSpPr>
      <xdr:grpSpPr>
        <a:xfrm>
          <a:off x="4420496" y="694313"/>
          <a:ext cx="3002280" cy="1012250"/>
          <a:chOff x="1607820" y="1036652"/>
          <a:chExt cx="2286000" cy="1213899"/>
        </a:xfrm>
      </xdr:grpSpPr>
      <xdr:sp macro="" textlink="">
        <xdr:nvSpPr>
          <xdr:cNvPr id="8" name="Rectangle: Rounded Corners 7">
            <a:extLst>
              <a:ext uri="{FF2B5EF4-FFF2-40B4-BE49-F238E27FC236}">
                <a16:creationId xmlns:a16="http://schemas.microsoft.com/office/drawing/2014/main" id="{A7C0B16D-4B7D-6656-BCDA-B404A1BD5F13}"/>
              </a:ext>
            </a:extLst>
          </xdr:cNvPr>
          <xdr:cNvSpPr/>
        </xdr:nvSpPr>
        <xdr:spPr>
          <a:xfrm>
            <a:off x="1610139" y="1036652"/>
            <a:ext cx="2213113" cy="1213899"/>
          </a:xfrm>
          <a:prstGeom prst="roundRect">
            <a:avLst/>
          </a:prstGeom>
          <a:noFill/>
          <a:ln>
            <a:solidFill>
              <a:schemeClr val="accent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TextBox 8">
            <a:extLst>
              <a:ext uri="{FF2B5EF4-FFF2-40B4-BE49-F238E27FC236}">
                <a16:creationId xmlns:a16="http://schemas.microsoft.com/office/drawing/2014/main" id="{AE003A78-8D4A-ADDC-8564-A957C3CE431F}"/>
              </a:ext>
            </a:extLst>
          </xdr:cNvPr>
          <xdr:cNvSpPr txBox="1"/>
        </xdr:nvSpPr>
        <xdr:spPr>
          <a:xfrm>
            <a:off x="1607820" y="1188720"/>
            <a:ext cx="2286000" cy="441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a:solidFill>
                  <a:schemeClr val="accent2">
                    <a:lumMod val="50000"/>
                  </a:schemeClr>
                </a:solidFill>
              </a:rPr>
              <a:t>Total Sales Profit</a:t>
            </a:r>
          </a:p>
        </xdr:txBody>
      </xdr:sp>
      <xdr:sp macro="" textlink="PivotTables!I11">
        <xdr:nvSpPr>
          <xdr:cNvPr id="10" name="TextBox 9">
            <a:extLst>
              <a:ext uri="{FF2B5EF4-FFF2-40B4-BE49-F238E27FC236}">
                <a16:creationId xmlns:a16="http://schemas.microsoft.com/office/drawing/2014/main" id="{4D157949-83D5-99EC-A6F6-6530DE2564F8}"/>
              </a:ext>
            </a:extLst>
          </xdr:cNvPr>
          <xdr:cNvSpPr txBox="1"/>
        </xdr:nvSpPr>
        <xdr:spPr>
          <a:xfrm>
            <a:off x="1813560" y="1653540"/>
            <a:ext cx="1874520" cy="4419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0F8B35A-DD22-49AD-BDBB-80C5BD50668D}" type="TxLink">
              <a:rPr lang="en-US" sz="1800" b="0" i="0" u="none" strike="noStrike">
                <a:solidFill>
                  <a:schemeClr val="accent2">
                    <a:lumMod val="50000"/>
                  </a:schemeClr>
                </a:solidFill>
                <a:latin typeface="Aptos Narrow"/>
              </a:rPr>
              <a:pPr algn="ctr"/>
              <a:t>₹ 2,50,45,133.20</a:t>
            </a:fld>
            <a:endParaRPr lang="en-IN" sz="16600">
              <a:solidFill>
                <a:schemeClr val="accent2">
                  <a:lumMod val="50000"/>
                </a:schemeClr>
              </a:solidFill>
            </a:endParaRPr>
          </a:p>
        </xdr:txBody>
      </xdr:sp>
    </xdr:grpSp>
    <xdr:clientData/>
  </xdr:twoCellAnchor>
  <xdr:twoCellAnchor>
    <xdr:from>
      <xdr:col>12</xdr:col>
      <xdr:colOff>255942</xdr:colOff>
      <xdr:row>3</xdr:row>
      <xdr:rowOff>149148</xdr:rowOff>
    </xdr:from>
    <xdr:to>
      <xdr:col>17</xdr:col>
      <xdr:colOff>331693</xdr:colOff>
      <xdr:row>9</xdr:row>
      <xdr:rowOff>75548</xdr:rowOff>
    </xdr:to>
    <xdr:grpSp>
      <xdr:nvGrpSpPr>
        <xdr:cNvPr id="11" name="Group 10">
          <a:extLst>
            <a:ext uri="{FF2B5EF4-FFF2-40B4-BE49-F238E27FC236}">
              <a16:creationId xmlns:a16="http://schemas.microsoft.com/office/drawing/2014/main" id="{7E18A63C-8D99-49C1-814E-0E1C4867E511}"/>
            </a:ext>
          </a:extLst>
        </xdr:cNvPr>
        <xdr:cNvGrpSpPr/>
      </xdr:nvGrpSpPr>
      <xdr:grpSpPr>
        <a:xfrm>
          <a:off x="7571142" y="692073"/>
          <a:ext cx="3123751" cy="1012250"/>
          <a:chOff x="1607820" y="1036652"/>
          <a:chExt cx="2286000" cy="1213899"/>
        </a:xfrm>
      </xdr:grpSpPr>
      <xdr:sp macro="" textlink="">
        <xdr:nvSpPr>
          <xdr:cNvPr id="12" name="Rectangle: Rounded Corners 11">
            <a:extLst>
              <a:ext uri="{FF2B5EF4-FFF2-40B4-BE49-F238E27FC236}">
                <a16:creationId xmlns:a16="http://schemas.microsoft.com/office/drawing/2014/main" id="{D16FA634-782E-7FC0-E1A1-2148E22F9385}"/>
              </a:ext>
            </a:extLst>
          </xdr:cNvPr>
          <xdr:cNvSpPr/>
        </xdr:nvSpPr>
        <xdr:spPr>
          <a:xfrm>
            <a:off x="1610139" y="1036652"/>
            <a:ext cx="2213113" cy="1213899"/>
          </a:xfrm>
          <a:prstGeom prst="roundRect">
            <a:avLst/>
          </a:prstGeom>
          <a:noFill/>
          <a:ln>
            <a:solidFill>
              <a:schemeClr val="accent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3" name="TextBox 12">
            <a:extLst>
              <a:ext uri="{FF2B5EF4-FFF2-40B4-BE49-F238E27FC236}">
                <a16:creationId xmlns:a16="http://schemas.microsoft.com/office/drawing/2014/main" id="{B3C3C0A9-6B7E-1EE1-48E8-80D2A03DE623}"/>
              </a:ext>
            </a:extLst>
          </xdr:cNvPr>
          <xdr:cNvSpPr txBox="1"/>
        </xdr:nvSpPr>
        <xdr:spPr>
          <a:xfrm>
            <a:off x="1607820" y="1188720"/>
            <a:ext cx="2286000" cy="441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a:solidFill>
                  <a:schemeClr val="accent2">
                    <a:lumMod val="50000"/>
                  </a:schemeClr>
                </a:solidFill>
              </a:rPr>
              <a:t>Unique Orders</a:t>
            </a:r>
          </a:p>
        </xdr:txBody>
      </xdr:sp>
      <xdr:sp macro="" textlink="PivotTables!F7">
        <xdr:nvSpPr>
          <xdr:cNvPr id="14" name="TextBox 13">
            <a:extLst>
              <a:ext uri="{FF2B5EF4-FFF2-40B4-BE49-F238E27FC236}">
                <a16:creationId xmlns:a16="http://schemas.microsoft.com/office/drawing/2014/main" id="{9507A269-1DF6-B74D-148E-1FBCF96DED7E}"/>
              </a:ext>
            </a:extLst>
          </xdr:cNvPr>
          <xdr:cNvSpPr txBox="1"/>
        </xdr:nvSpPr>
        <xdr:spPr>
          <a:xfrm>
            <a:off x="1813560" y="1653540"/>
            <a:ext cx="1874520" cy="4419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7BC22BE-24F5-46B1-8CA6-FF6FC648B09D}" type="TxLink">
              <a:rPr lang="en-US" sz="1800" b="0" i="0" u="none" strike="noStrike">
                <a:solidFill>
                  <a:schemeClr val="accent2">
                    <a:lumMod val="50000"/>
                  </a:schemeClr>
                </a:solidFill>
                <a:latin typeface="Aptos Narrow"/>
              </a:rPr>
              <a:pPr algn="ctr"/>
              <a:t>7,559</a:t>
            </a:fld>
            <a:endParaRPr lang="en-IN" sz="1800">
              <a:solidFill>
                <a:schemeClr val="accent2">
                  <a:lumMod val="50000"/>
                </a:schemeClr>
              </a:solidFill>
            </a:endParaRPr>
          </a:p>
        </xdr:txBody>
      </xdr:sp>
    </xdr:grpSp>
    <xdr:clientData/>
  </xdr:twoCellAnchor>
  <xdr:twoCellAnchor>
    <xdr:from>
      <xdr:col>17</xdr:col>
      <xdr:colOff>421341</xdr:colOff>
      <xdr:row>3</xdr:row>
      <xdr:rowOff>154077</xdr:rowOff>
    </xdr:from>
    <xdr:to>
      <xdr:col>22</xdr:col>
      <xdr:colOff>466893</xdr:colOff>
      <xdr:row>9</xdr:row>
      <xdr:rowOff>87450</xdr:rowOff>
    </xdr:to>
    <xdr:grpSp>
      <xdr:nvGrpSpPr>
        <xdr:cNvPr id="15" name="Group 14">
          <a:extLst>
            <a:ext uri="{FF2B5EF4-FFF2-40B4-BE49-F238E27FC236}">
              <a16:creationId xmlns:a16="http://schemas.microsoft.com/office/drawing/2014/main" id="{CADE9ABA-9934-4989-9E84-1E7F6A4D6ACA}"/>
            </a:ext>
          </a:extLst>
        </xdr:cNvPr>
        <xdr:cNvGrpSpPr/>
      </xdr:nvGrpSpPr>
      <xdr:grpSpPr>
        <a:xfrm>
          <a:off x="10784541" y="697002"/>
          <a:ext cx="3093552" cy="1019223"/>
          <a:chOff x="1607820" y="1079787"/>
          <a:chExt cx="2286000" cy="1213899"/>
        </a:xfrm>
      </xdr:grpSpPr>
      <xdr:sp macro="" textlink="">
        <xdr:nvSpPr>
          <xdr:cNvPr id="16" name="Rectangle: Rounded Corners 15">
            <a:extLst>
              <a:ext uri="{FF2B5EF4-FFF2-40B4-BE49-F238E27FC236}">
                <a16:creationId xmlns:a16="http://schemas.microsoft.com/office/drawing/2014/main" id="{6474F1D2-DC5C-28DE-781F-FB5FC8B19365}"/>
              </a:ext>
            </a:extLst>
          </xdr:cNvPr>
          <xdr:cNvSpPr/>
        </xdr:nvSpPr>
        <xdr:spPr>
          <a:xfrm>
            <a:off x="1616763" y="1079787"/>
            <a:ext cx="2213113" cy="1213899"/>
          </a:xfrm>
          <a:prstGeom prst="roundRect">
            <a:avLst/>
          </a:prstGeom>
          <a:noFill/>
          <a:ln>
            <a:solidFill>
              <a:schemeClr val="accent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7" name="TextBox 16">
            <a:extLst>
              <a:ext uri="{FF2B5EF4-FFF2-40B4-BE49-F238E27FC236}">
                <a16:creationId xmlns:a16="http://schemas.microsoft.com/office/drawing/2014/main" id="{F04EBA90-835D-F761-BD44-1B058C8468F7}"/>
              </a:ext>
            </a:extLst>
          </xdr:cNvPr>
          <xdr:cNvSpPr txBox="1"/>
        </xdr:nvSpPr>
        <xdr:spPr>
          <a:xfrm>
            <a:off x="1607820" y="1188720"/>
            <a:ext cx="2286000" cy="441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a:solidFill>
                  <a:schemeClr val="accent2">
                    <a:lumMod val="50000"/>
                  </a:schemeClr>
                </a:solidFill>
              </a:rPr>
              <a:t>Unique Products</a:t>
            </a:r>
          </a:p>
        </xdr:txBody>
      </xdr:sp>
      <xdr:sp macro="" textlink="PivotTables!F11">
        <xdr:nvSpPr>
          <xdr:cNvPr id="18" name="TextBox 17">
            <a:extLst>
              <a:ext uri="{FF2B5EF4-FFF2-40B4-BE49-F238E27FC236}">
                <a16:creationId xmlns:a16="http://schemas.microsoft.com/office/drawing/2014/main" id="{96820ADD-FFCF-3B45-06C7-0DEB5762B049}"/>
              </a:ext>
            </a:extLst>
          </xdr:cNvPr>
          <xdr:cNvSpPr txBox="1"/>
        </xdr:nvSpPr>
        <xdr:spPr>
          <a:xfrm>
            <a:off x="1813560" y="1653540"/>
            <a:ext cx="1874520" cy="4419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08C5AF6-2D21-4E0E-B1A4-F7C3695BCDA7}" type="TxLink">
              <a:rPr lang="en-US" sz="1800" b="0" i="0" u="none" strike="noStrike">
                <a:solidFill>
                  <a:schemeClr val="accent2">
                    <a:lumMod val="50000"/>
                  </a:schemeClr>
                </a:solidFill>
                <a:latin typeface="Aptos Narrow"/>
              </a:rPr>
              <a:pPr algn="ctr"/>
              <a:t>796</a:t>
            </a:fld>
            <a:endParaRPr lang="en-IN" sz="1800">
              <a:solidFill>
                <a:schemeClr val="accent2">
                  <a:lumMod val="50000"/>
                </a:schemeClr>
              </a:solidFill>
            </a:endParaRPr>
          </a:p>
        </xdr:txBody>
      </xdr:sp>
    </xdr:grpSp>
    <xdr:clientData/>
  </xdr:twoCellAnchor>
  <xdr:twoCellAnchor>
    <xdr:from>
      <xdr:col>1</xdr:col>
      <xdr:colOff>508848</xdr:colOff>
      <xdr:row>10</xdr:row>
      <xdr:rowOff>24885</xdr:rowOff>
    </xdr:from>
    <xdr:to>
      <xdr:col>8</xdr:col>
      <xdr:colOff>381648</xdr:colOff>
      <xdr:row>23</xdr:row>
      <xdr:rowOff>167446</xdr:rowOff>
    </xdr:to>
    <xdr:sp macro="" textlink="">
      <xdr:nvSpPr>
        <xdr:cNvPr id="19" name="Rectangle: Rounded Corners 18">
          <a:extLst>
            <a:ext uri="{FF2B5EF4-FFF2-40B4-BE49-F238E27FC236}">
              <a16:creationId xmlns:a16="http://schemas.microsoft.com/office/drawing/2014/main" id="{D7C8493C-A160-41D9-84F3-ED781F62E1A8}"/>
            </a:ext>
          </a:extLst>
        </xdr:cNvPr>
        <xdr:cNvSpPr/>
      </xdr:nvSpPr>
      <xdr:spPr>
        <a:xfrm>
          <a:off x="1118448" y="1817826"/>
          <a:ext cx="4140000" cy="2473385"/>
        </a:xfrm>
        <a:prstGeom prst="roundRect">
          <a:avLst/>
        </a:prstGeom>
        <a:noFill/>
        <a:ln>
          <a:solidFill>
            <a:schemeClr val="accent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13546</xdr:colOff>
      <xdr:row>10</xdr:row>
      <xdr:rowOff>5611</xdr:rowOff>
    </xdr:from>
    <xdr:to>
      <xdr:col>22</xdr:col>
      <xdr:colOff>495946</xdr:colOff>
      <xdr:row>23</xdr:row>
      <xdr:rowOff>141199</xdr:rowOff>
    </xdr:to>
    <xdr:sp macro="" textlink="">
      <xdr:nvSpPr>
        <xdr:cNvPr id="20" name="Rectangle: Rounded Corners 19">
          <a:extLst>
            <a:ext uri="{FF2B5EF4-FFF2-40B4-BE49-F238E27FC236}">
              <a16:creationId xmlns:a16="http://schemas.microsoft.com/office/drawing/2014/main" id="{1A2B4D0E-67A0-4C11-B187-2A20DE0E3FA6}"/>
            </a:ext>
          </a:extLst>
        </xdr:cNvPr>
        <xdr:cNvSpPr/>
      </xdr:nvSpPr>
      <xdr:spPr>
        <a:xfrm>
          <a:off x="9767146" y="1798552"/>
          <a:ext cx="4140000" cy="2466412"/>
        </a:xfrm>
        <a:prstGeom prst="roundRect">
          <a:avLst/>
        </a:prstGeom>
        <a:noFill/>
        <a:ln>
          <a:solidFill>
            <a:schemeClr val="accent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480958</xdr:colOff>
      <xdr:row>24</xdr:row>
      <xdr:rowOff>122004</xdr:rowOff>
    </xdr:from>
    <xdr:to>
      <xdr:col>15</xdr:col>
      <xdr:colOff>457200</xdr:colOff>
      <xdr:row>38</xdr:row>
      <xdr:rowOff>78298</xdr:rowOff>
    </xdr:to>
    <xdr:sp macro="" textlink="">
      <xdr:nvSpPr>
        <xdr:cNvPr id="35" name="Rectangle: Rounded Corners 34">
          <a:extLst>
            <a:ext uri="{FF2B5EF4-FFF2-40B4-BE49-F238E27FC236}">
              <a16:creationId xmlns:a16="http://schemas.microsoft.com/office/drawing/2014/main" id="{3685A17E-774E-2E63-E4B7-A462F7C77971}"/>
            </a:ext>
          </a:extLst>
        </xdr:cNvPr>
        <xdr:cNvSpPr/>
      </xdr:nvSpPr>
      <xdr:spPr>
        <a:xfrm>
          <a:off x="1090558" y="4425063"/>
          <a:ext cx="8510642" cy="2466411"/>
        </a:xfrm>
        <a:prstGeom prst="roundRect">
          <a:avLst/>
        </a:prstGeom>
        <a:noFill/>
        <a:ln>
          <a:solidFill>
            <a:schemeClr val="accent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41687</xdr:colOff>
      <xdr:row>24</xdr:row>
      <xdr:rowOff>86146</xdr:rowOff>
    </xdr:from>
    <xdr:to>
      <xdr:col>22</xdr:col>
      <xdr:colOff>524087</xdr:colOff>
      <xdr:row>38</xdr:row>
      <xdr:rowOff>42440</xdr:rowOff>
    </xdr:to>
    <xdr:sp macro="" textlink="">
      <xdr:nvSpPr>
        <xdr:cNvPr id="38" name="Rectangle: Rounded Corners 37">
          <a:extLst>
            <a:ext uri="{FF2B5EF4-FFF2-40B4-BE49-F238E27FC236}">
              <a16:creationId xmlns:a16="http://schemas.microsoft.com/office/drawing/2014/main" id="{62577112-1992-4987-B427-07425653BF52}"/>
            </a:ext>
          </a:extLst>
        </xdr:cNvPr>
        <xdr:cNvSpPr/>
      </xdr:nvSpPr>
      <xdr:spPr>
        <a:xfrm>
          <a:off x="9795287" y="4389205"/>
          <a:ext cx="4140000" cy="2466411"/>
        </a:xfrm>
        <a:prstGeom prst="roundRect">
          <a:avLst/>
        </a:prstGeom>
        <a:noFill/>
        <a:ln>
          <a:solidFill>
            <a:schemeClr val="accent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493058</xdr:colOff>
      <xdr:row>10</xdr:row>
      <xdr:rowOff>80683</xdr:rowOff>
    </xdr:from>
    <xdr:to>
      <xdr:col>8</xdr:col>
      <xdr:colOff>125505</xdr:colOff>
      <xdr:row>23</xdr:row>
      <xdr:rowOff>26894</xdr:rowOff>
    </xdr:to>
    <xdr:graphicFrame macro="">
      <xdr:nvGraphicFramePr>
        <xdr:cNvPr id="39" name="Chart 38">
          <a:extLst>
            <a:ext uri="{FF2B5EF4-FFF2-40B4-BE49-F238E27FC236}">
              <a16:creationId xmlns:a16="http://schemas.microsoft.com/office/drawing/2014/main" id="{AE5B20F7-1D35-428A-A1FF-C512B20B9C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43704</xdr:colOff>
      <xdr:row>24</xdr:row>
      <xdr:rowOff>123264</xdr:rowOff>
    </xdr:from>
    <xdr:to>
      <xdr:col>22</xdr:col>
      <xdr:colOff>447116</xdr:colOff>
      <xdr:row>37</xdr:row>
      <xdr:rowOff>151839</xdr:rowOff>
    </xdr:to>
    <xdr:graphicFrame macro="">
      <xdr:nvGraphicFramePr>
        <xdr:cNvPr id="41" name="Chart 40">
          <a:extLst>
            <a:ext uri="{FF2B5EF4-FFF2-40B4-BE49-F238E27FC236}">
              <a16:creationId xmlns:a16="http://schemas.microsoft.com/office/drawing/2014/main" id="{D765DBAF-9433-4FB7-BE9F-BE8C899C44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10</xdr:row>
      <xdr:rowOff>0</xdr:rowOff>
    </xdr:from>
    <xdr:to>
      <xdr:col>15</xdr:col>
      <xdr:colOff>482400</xdr:colOff>
      <xdr:row>23</xdr:row>
      <xdr:rowOff>142561</xdr:rowOff>
    </xdr:to>
    <xdr:sp macro="" textlink="">
      <xdr:nvSpPr>
        <xdr:cNvPr id="43" name="Rectangle: Rounded Corners 42">
          <a:extLst>
            <a:ext uri="{FF2B5EF4-FFF2-40B4-BE49-F238E27FC236}">
              <a16:creationId xmlns:a16="http://schemas.microsoft.com/office/drawing/2014/main" id="{D4404485-1594-EEE6-2A77-8809EBE1E9D6}"/>
            </a:ext>
          </a:extLst>
        </xdr:cNvPr>
        <xdr:cNvSpPr/>
      </xdr:nvSpPr>
      <xdr:spPr>
        <a:xfrm>
          <a:off x="5486400" y="1792941"/>
          <a:ext cx="4140000" cy="2473385"/>
        </a:xfrm>
        <a:prstGeom prst="roundRect">
          <a:avLst/>
        </a:prstGeom>
        <a:noFill/>
        <a:ln>
          <a:solidFill>
            <a:schemeClr val="accent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62752</xdr:colOff>
      <xdr:row>0</xdr:row>
      <xdr:rowOff>80682</xdr:rowOff>
    </xdr:from>
    <xdr:to>
      <xdr:col>5</xdr:col>
      <xdr:colOff>125505</xdr:colOff>
      <xdr:row>3</xdr:row>
      <xdr:rowOff>98612</xdr:rowOff>
    </xdr:to>
    <xdr:sp macro="" textlink="">
      <xdr:nvSpPr>
        <xdr:cNvPr id="47" name="Rectangle: Rounded Corners 46">
          <a:extLst>
            <a:ext uri="{FF2B5EF4-FFF2-40B4-BE49-F238E27FC236}">
              <a16:creationId xmlns:a16="http://schemas.microsoft.com/office/drawing/2014/main" id="{0B57156E-E163-3033-578B-A5675693BC12}"/>
            </a:ext>
          </a:extLst>
        </xdr:cNvPr>
        <xdr:cNvSpPr/>
      </xdr:nvSpPr>
      <xdr:spPr>
        <a:xfrm>
          <a:off x="1281952" y="80682"/>
          <a:ext cx="1891553" cy="555812"/>
        </a:xfrm>
        <a:prstGeom prst="roundRect">
          <a:avLst/>
        </a:prstGeom>
        <a:blipFill dpi="0" rotWithShape="1">
          <a:blip xmlns:r="http://schemas.openxmlformats.org/officeDocument/2006/relationships" r:embed="rId3" cstate="print">
            <a:extLst>
              <a:ext uri="{28A0092B-C50C-407E-A947-70E740481C1C}">
                <a14:useLocalDpi xmlns:a14="http://schemas.microsoft.com/office/drawing/2010/main" val="0"/>
              </a:ext>
            </a:extLst>
          </a:blip>
          <a:srcRect/>
          <a:stretch>
            <a:fillRect t="-115164" b="-115164"/>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22</xdr:col>
      <xdr:colOff>609599</xdr:colOff>
      <xdr:row>1</xdr:row>
      <xdr:rowOff>10884</xdr:rowOff>
    </xdr:from>
    <xdr:to>
      <xdr:col>26</xdr:col>
      <xdr:colOff>591671</xdr:colOff>
      <xdr:row>15</xdr:row>
      <xdr:rowOff>152399</xdr:rowOff>
    </xdr:to>
    <mc:AlternateContent xmlns:mc="http://schemas.openxmlformats.org/markup-compatibility/2006" xmlns:a14="http://schemas.microsoft.com/office/drawing/2010/main">
      <mc:Choice Requires="a14">
        <xdr:graphicFrame macro="">
          <xdr:nvGraphicFramePr>
            <xdr:cNvPr id="53" name="State 1">
              <a:extLst>
                <a:ext uri="{FF2B5EF4-FFF2-40B4-BE49-F238E27FC236}">
                  <a16:creationId xmlns:a16="http://schemas.microsoft.com/office/drawing/2014/main" id="{1061B98B-0705-466E-A71D-0D857E30EEA2}"/>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14020799" y="190178"/>
              <a:ext cx="2420472" cy="26516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188258</xdr:colOff>
      <xdr:row>9</xdr:row>
      <xdr:rowOff>116542</xdr:rowOff>
    </xdr:from>
    <xdr:to>
      <xdr:col>22</xdr:col>
      <xdr:colOff>528917</xdr:colOff>
      <xdr:row>23</xdr:row>
      <xdr:rowOff>161364</xdr:rowOff>
    </xdr:to>
    <xdr:graphicFrame macro="">
      <xdr:nvGraphicFramePr>
        <xdr:cNvPr id="54" name="Chart 53">
          <a:extLst>
            <a:ext uri="{FF2B5EF4-FFF2-40B4-BE49-F238E27FC236}">
              <a16:creationId xmlns:a16="http://schemas.microsoft.com/office/drawing/2014/main" id="{3DD385E0-ABF0-41F1-8F90-6CE57EC8FA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66675</xdr:colOff>
      <xdr:row>10</xdr:row>
      <xdr:rowOff>38099</xdr:rowOff>
    </xdr:from>
    <xdr:to>
      <xdr:col>15</xdr:col>
      <xdr:colOff>510988</xdr:colOff>
      <xdr:row>23</xdr:row>
      <xdr:rowOff>143435</xdr:rowOff>
    </xdr:to>
    <xdr:graphicFrame macro="">
      <xdr:nvGraphicFramePr>
        <xdr:cNvPr id="55" name="Chart 54">
          <a:extLst>
            <a:ext uri="{FF2B5EF4-FFF2-40B4-BE49-F238E27FC236}">
              <a16:creationId xmlns:a16="http://schemas.microsoft.com/office/drawing/2014/main" id="{90A190A6-B218-44AD-AD0A-6289E138D3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174171</xdr:colOff>
      <xdr:row>24</xdr:row>
      <xdr:rowOff>76199</xdr:rowOff>
    </xdr:from>
    <xdr:to>
      <xdr:col>15</xdr:col>
      <xdr:colOff>272142</xdr:colOff>
      <xdr:row>38</xdr:row>
      <xdr:rowOff>65315</xdr:rowOff>
    </xdr:to>
    <xdr:graphicFrame macro="">
      <xdr:nvGraphicFramePr>
        <xdr:cNvPr id="56" name="Chart 55">
          <a:extLst>
            <a:ext uri="{FF2B5EF4-FFF2-40B4-BE49-F238E27FC236}">
              <a16:creationId xmlns:a16="http://schemas.microsoft.com/office/drawing/2014/main" id="{DFF08CC6-0BD0-4EDD-9AA8-79F0195867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23</xdr:col>
      <xdr:colOff>8963</xdr:colOff>
      <xdr:row>17</xdr:row>
      <xdr:rowOff>89646</xdr:rowOff>
    </xdr:from>
    <xdr:to>
      <xdr:col>26</xdr:col>
      <xdr:colOff>600634</xdr:colOff>
      <xdr:row>38</xdr:row>
      <xdr:rowOff>8963</xdr:rowOff>
    </xdr:to>
    <mc:AlternateContent xmlns:mc="http://schemas.openxmlformats.org/markup-compatibility/2006" xmlns:a14="http://schemas.microsoft.com/office/drawing/2010/main">
      <mc:Choice Requires="a14">
        <xdr:graphicFrame macro="">
          <xdr:nvGraphicFramePr>
            <xdr:cNvPr id="57" name="Clothing Type 1">
              <a:extLst>
                <a:ext uri="{FF2B5EF4-FFF2-40B4-BE49-F238E27FC236}">
                  <a16:creationId xmlns:a16="http://schemas.microsoft.com/office/drawing/2014/main" id="{B9EAF0E2-20DF-48D7-A97B-2C7BB61070E8}"/>
                </a:ext>
              </a:extLst>
            </xdr:cNvPr>
            <xdr:cNvGraphicFramePr/>
          </xdr:nvGraphicFramePr>
          <xdr:xfrm>
            <a:off x="0" y="0"/>
            <a:ext cx="0" cy="0"/>
          </xdr:xfrm>
          <a:graphic>
            <a:graphicData uri="http://schemas.microsoft.com/office/drawing/2010/slicer">
              <sle:slicer xmlns:sle="http://schemas.microsoft.com/office/drawing/2010/slicer" name="Clothing Type 1"/>
            </a:graphicData>
          </a:graphic>
        </xdr:graphicFrame>
      </mc:Choice>
      <mc:Fallback xmlns="">
        <xdr:sp macro="" textlink="">
          <xdr:nvSpPr>
            <xdr:cNvPr id="0" name=""/>
            <xdr:cNvSpPr>
              <a:spLocks noTextEdit="1"/>
            </xdr:cNvSpPr>
          </xdr:nvSpPr>
          <xdr:spPr>
            <a:xfrm>
              <a:off x="14029763" y="3137646"/>
              <a:ext cx="2420471" cy="36844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ill Prajapati" refreshedDate="46260.638265972222" backgroundQuery="1" createdVersion="8" refreshedVersion="8" minRefreshableVersion="3" recordCount="0" supportSubquery="1" supportAdvancedDrill="1" xr:uid="{4D84C1FD-5E97-470C-827C-FD4FB59C68CD}">
  <cacheSource type="external" connectionId="2"/>
  <cacheFields count="2">
    <cacheField name="[Measures].[Distinct Count of Order ID]" caption="Distinct Count of Order ID" numFmtId="0" hierarchy="35" level="32767"/>
    <cacheField name="[Table1_1].[Clothing Type].[Clothing Type]" caption="Clothing Type" numFmtId="0" hierarchy="5" level="1">
      <sharedItems containsSemiMixedTypes="0" containsNonDate="0" containsString="0"/>
    </cacheField>
  </cacheFields>
  <cacheHierarchies count="40">
    <cacheHierarchy uniqueName="[Table1_1].[Store]" caption="Store" attribute="1" defaultMemberUniqueName="[Table1_1].[Store].[All]" allUniqueName="[Table1_1].[Store].[All]" dimensionUniqueName="[Table1_1]" displayFolder="" count="2" memberValueDatatype="130" unbalanced="0"/>
    <cacheHierarchy uniqueName="[Table1_1].[Country]" caption="Country" attribute="1" defaultMemberUniqueName="[Table1_1].[Country].[All]" allUniqueName="[Table1_1].[Country].[All]" dimensionUniqueName="[Table1_1]" displayFolder="" count="2" memberValueDatatype="130" unbalanced="0"/>
    <cacheHierarchy uniqueName="[Table1_1].[State]" caption="State" attribute="1" defaultMemberUniqueName="[Table1_1].[State].[All]" allUniqueName="[Table1_1].[State].[All]" dimensionUniqueName="[Table1_1]" displayFolder="" count="2" memberValueDatatype="130" unbalanced="0"/>
    <cacheHierarchy uniqueName="[Table1_1].[City]" caption="City" attribute="1" defaultMemberUniqueName="[Table1_1].[City].[All]" allUniqueName="[Table1_1].[City].[All]" dimensionUniqueName="[Table1_1]" displayFolder="" count="2" memberValueDatatype="130" unbalanced="0"/>
    <cacheHierarchy uniqueName="[Table1_1].[Category]" caption="Category" attribute="1" defaultMemberUniqueName="[Table1_1].[Category].[All]" allUniqueName="[Table1_1].[Category].[All]" dimensionUniqueName="[Table1_1]" displayFolder="" count="2" memberValueDatatype="130" unbalanced="0"/>
    <cacheHierarchy uniqueName="[Table1_1].[Clothing Type]" caption="Clothing Type" attribute="1" defaultMemberUniqueName="[Table1_1].[Clothing Type].[All]" allUniqueName="[Table1_1].[Clothing Type].[All]" dimensionUniqueName="[Table1_1]" displayFolder="" count="2" memberValueDatatype="130" unbalanced="0">
      <fieldsUsage count="2">
        <fieldUsage x="-1"/>
        <fieldUsage x="1"/>
      </fieldsUsage>
    </cacheHierarchy>
    <cacheHierarchy uniqueName="[Table1_1].[Store Number]" caption="Store Number" attribute="1" defaultMemberUniqueName="[Table1_1].[Store Number].[All]" allUniqueName="[Table1_1].[Store Number].[All]" dimensionUniqueName="[Table1_1]" displayFolder="" count="2" memberValueDatatype="20" unbalanced="0"/>
    <cacheHierarchy uniqueName="[Table1_1].[Postal Code]" caption="Postal Code" attribute="1" defaultMemberUniqueName="[Table1_1].[Postal Code].[All]" allUniqueName="[Table1_1].[Postal Code].[All]" dimensionUniqueName="[Table1_1]" displayFolder="" count="2" memberValueDatatype="20" unbalanced="0"/>
    <cacheHierarchy uniqueName="[Table1_1].[Store Type]" caption="Store Type" attribute="1" defaultMemberUniqueName="[Table1_1].[Store Type].[All]" allUniqueName="[Table1_1].[Store Type].[All]" dimensionUniqueName="[Table1_1]" displayFolder="" count="2" memberValueDatatype="130" unbalanced="0"/>
    <cacheHierarchy uniqueName="[Table1_1].[Store Open Date]" caption="Store Open Date" attribute="1" time="1" defaultMemberUniqueName="[Table1_1].[Store Open Date].[All]" allUniqueName="[Table1_1].[Store Open Date].[All]" dimensionUniqueName="[Table1_1]" displayFolder="" count="2" memberValueDatatype="7" unbalanced="0"/>
    <cacheHierarchy uniqueName="[Table1_1].[Selling Area Size (sq ft)]" caption="Selling Area Size (sq ft)" attribute="1" defaultMemberUniqueName="[Table1_1].[Selling Area Size (sq ft)].[All]" allUniqueName="[Table1_1].[Selling Area Size (sq ft)].[All]" dimensionUniqueName="[Table1_1]" displayFolder="" count="2" memberValueDatatype="20" unbalanced="0"/>
    <cacheHierarchy uniqueName="[Table1_1].[Store Manager]" caption="Store Manager" attribute="1" defaultMemberUniqueName="[Table1_1].[Store Manager].[All]" allUniqueName="[Table1_1].[Store Manager].[All]" dimensionUniqueName="[Table1_1]" displayFolder="" count="2" memberValueDatatype="130" unbalanced="0"/>
    <cacheHierarchy uniqueName="[Table1_1].[Manager ID]" caption="Manager ID" attribute="1" defaultMemberUniqueName="[Table1_1].[Manager ID].[All]" allUniqueName="[Table1_1].[Manager ID].[All]" dimensionUniqueName="[Table1_1]" displayFolder="" count="2" memberValueDatatype="130" unbalanced="0"/>
    <cacheHierarchy uniqueName="[Table1_1].[Store Address]" caption="Store Address" attribute="1" defaultMemberUniqueName="[Table1_1].[Store Address].[All]" allUniqueName="[Table1_1].[Store Address].[All]" dimensionUniqueName="[Table1_1]" displayFolder="" count="2" memberValueDatatype="130" unbalanced="0"/>
    <cacheHierarchy uniqueName="[Table1_1].[Contact Information]" caption="Contact Information" attribute="1" defaultMemberUniqueName="[Table1_1].[Contact Information].[All]" allUniqueName="[Table1_1].[Contact Information].[All]" dimensionUniqueName="[Table1_1]" displayFolder="" count="2" memberValueDatatype="130" unbalanced="0"/>
    <cacheHierarchy uniqueName="[Table1_1].[Operating Hours]" caption="Operating Hours" attribute="1" defaultMemberUniqueName="[Table1_1].[Operating Hours].[All]" allUniqueName="[Table1_1].[Operating Hours].[All]" dimensionUniqueName="[Table1_1]" displayFolder="" count="2" memberValueDatatype="130" unbalanced="0"/>
    <cacheHierarchy uniqueName="[Table1_1].[Staff Count]" caption="Staff Count" attribute="1" defaultMemberUniqueName="[Table1_1].[Staff Count].[All]" allUniqueName="[Table1_1].[Staff Count].[All]" dimensionUniqueName="[Table1_1]" displayFolder="" count="2" memberValueDatatype="20" unbalanced="0"/>
    <cacheHierarchy uniqueName="[Table1_1].[Parking Availability]" caption="Parking Availability" attribute="1" defaultMemberUniqueName="[Table1_1].[Parking Availability].[All]" allUniqueName="[Table1_1].[Parking Availability].[All]" dimensionUniqueName="[Table1_1]" displayFolder="" count="2" memberValueDatatype="130" unbalanced="0"/>
    <cacheHierarchy uniqueName="[Table1_1].[Security Features]" caption="Security Features" attribute="1" defaultMemberUniqueName="[Table1_1].[Security Features].[All]" allUniqueName="[Table1_1].[Security Features].[All]" dimensionUniqueName="[Table1_1]" displayFolder="" count="2" memberValueDatatype="130" unbalanced="0"/>
    <cacheHierarchy uniqueName="[Table1_1].[Order ID]" caption="Order ID" attribute="1" defaultMemberUniqueName="[Table1_1].[Order ID].[All]" allUniqueName="[Table1_1].[Order ID].[All]" dimensionUniqueName="[Table1_1]" displayFolder="" count="2" memberValueDatatype="20" unbalanced="0"/>
    <cacheHierarchy uniqueName="[Table1_1].[Order Date]" caption="Order Date" attribute="1" time="1" defaultMemberUniqueName="[Table1_1].[Order Date].[All]" allUniqueName="[Table1_1].[Order Date].[All]" dimensionUniqueName="[Table1_1]" displayFolder="" count="2" memberValueDatatype="7" unbalanced="0"/>
    <cacheHierarchy uniqueName="[Table1_1].[Month]" caption="Month" attribute="1" defaultMemberUniqueName="[Table1_1].[Month].[All]" allUniqueName="[Table1_1].[Month].[All]" dimensionUniqueName="[Table1_1]" displayFolder="" count="2" memberValueDatatype="130" unbalanced="0"/>
    <cacheHierarchy uniqueName="[Table1_1].[Customer ID]" caption="Customer ID" attribute="1" defaultMemberUniqueName="[Table1_1].[Customer ID].[All]" allUniqueName="[Table1_1].[Customer ID].[All]" dimensionUniqueName="[Table1_1]" displayFolder="" count="2" memberValueDatatype="20" unbalanced="0"/>
    <cacheHierarchy uniqueName="[Table1_1].[Customer Name]" caption="Customer Name" attribute="1" defaultMemberUniqueName="[Table1_1].[Customer Name].[All]" allUniqueName="[Table1_1].[Customer Name].[All]" dimensionUniqueName="[Table1_1]" displayFolder="" count="2" memberValueDatatype="130" unbalanced="0"/>
    <cacheHierarchy uniqueName="[Table1_1].[Product ID]" caption="Product ID" attribute="1" defaultMemberUniqueName="[Table1_1].[Product ID].[All]" allUniqueName="[Table1_1].[Product ID].[All]" dimensionUniqueName="[Table1_1]" displayFolder="" count="2" memberValueDatatype="20" unbalanced="0"/>
    <cacheHierarchy uniqueName="[Table1_1].[Price]" caption="Price" attribute="1" defaultMemberUniqueName="[Table1_1].[Price].[All]" allUniqueName="[Table1_1].[Price].[All]" dimensionUniqueName="[Table1_1]" displayFolder="" count="2" memberValueDatatype="20" unbalanced="0"/>
    <cacheHierarchy uniqueName="[Table1_1].[Quantity]" caption="Quantity" attribute="1" defaultMemberUniqueName="[Table1_1].[Quantity].[All]" allUniqueName="[Table1_1].[Quantity].[All]" dimensionUniqueName="[Table1_1]" displayFolder="" count="2" memberValueDatatype="20" unbalanced="0"/>
    <cacheHierarchy uniqueName="[Table1_1].[Sales Profit]" caption="Sales Profit" attribute="1" defaultMemberUniqueName="[Table1_1].[Sales Profit].[All]" allUniqueName="[Table1_1].[Sales Profit].[All]" dimensionUniqueName="[Table1_1]" displayFolder="" count="2" memberValueDatatype="5" unbalanced="0"/>
    <cacheHierarchy uniqueName="[Table1_1].[Sales]" caption="Sales" attribute="1" defaultMemberUniqueName="[Table1_1].[Sales].[All]" allUniqueName="[Table1_1].[Sales].[All]" dimensionUniqueName="[Table1_1]" displayFolder="" count="2" memberValueDatatype="20" unbalanced="0"/>
    <cacheHierarchy uniqueName="[Table1_1].[Order Date (Month)]" caption="Order Date (Month)" attribute="1" defaultMemberUniqueName="[Table1_1].[Order Date (Month)].[All]" allUniqueName="[Table1_1].[Order Date (Month)].[All]" dimensionUniqueName="[Table1_1]" displayFolder="" count="2" memberValueDatatype="130" unbalanced="0"/>
    <cacheHierarchy uniqueName="[Table1_1].[Order Date (Month Index)]" caption="Order Date (Month Index)" attribute="1" defaultMemberUniqueName="[Table1_1].[Order Date (Month Index)].[All]" allUniqueName="[Table1_1].[Order Date (Month Index)].[All]" dimensionUniqueName="[Table1_1]" displayFolder="" count="2" memberValueDatatype="20" unbalanced="0" hidden="1"/>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Sum of Order ID]" caption="Sum of Order ID" measure="1" displayFolder="" measureGroup="Table1_1"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1_1" count="0" hidden="1">
      <extLst>
        <ext xmlns:x15="http://schemas.microsoft.com/office/spreadsheetml/2010/11/main" uri="{B97F6D7D-B522-45F9-BDA1-12C45D357490}">
          <x15:cacheHierarchy aggregatedColumn="19"/>
        </ext>
      </extLst>
    </cacheHierarchy>
    <cacheHierarchy uniqueName="[Measures].[Distinct Count of Order ID]" caption="Distinct Count of Order ID" measure="1" displayFolder="" measureGroup="Table1_1" count="0" oneField="1" hidden="1">
      <fieldsUsage count="1">
        <fieldUsage x="0"/>
      </fieldsUsage>
      <extLst>
        <ext xmlns:x15="http://schemas.microsoft.com/office/spreadsheetml/2010/11/main" uri="{B97F6D7D-B522-45F9-BDA1-12C45D357490}">
          <x15:cacheHierarchy aggregatedColumn="19"/>
        </ext>
      </extLst>
    </cacheHierarchy>
    <cacheHierarchy uniqueName="[Measures].[Sum of Product ID]" caption="Sum of Product ID" measure="1" displayFolder="" measureGroup="Table1_1" count="0" hidden="1">
      <extLst>
        <ext xmlns:x15="http://schemas.microsoft.com/office/spreadsheetml/2010/11/main" uri="{B97F6D7D-B522-45F9-BDA1-12C45D357490}">
          <x15:cacheHierarchy aggregatedColumn="24"/>
        </ext>
      </extLst>
    </cacheHierarchy>
    <cacheHierarchy uniqueName="[Measures].[Distinct Count of Product ID]" caption="Distinct Count of Product ID" measure="1" displayFolder="" measureGroup="Table1_1" count="0" hidden="1">
      <extLst>
        <ext xmlns:x15="http://schemas.microsoft.com/office/spreadsheetml/2010/11/main" uri="{B97F6D7D-B522-45F9-BDA1-12C45D357490}">
          <x15:cacheHierarchy aggregatedColumn="24"/>
        </ext>
      </extLst>
    </cacheHierarchy>
    <cacheHierarchy uniqueName="[Measures].[Sum of Sales]" caption="Sum of Sales" measure="1" displayFolder="" measureGroup="Table1_1" count="0" hidden="1">
      <extLst>
        <ext xmlns:x15="http://schemas.microsoft.com/office/spreadsheetml/2010/11/main" uri="{B97F6D7D-B522-45F9-BDA1-12C45D357490}">
          <x15:cacheHierarchy aggregatedColumn="28"/>
        </ext>
      </extLst>
    </cacheHierarchy>
    <cacheHierarchy uniqueName="[Measures].[Sum of Sales Profit]" caption="Sum of Sales Profit" measure="1" displayFolder="" measureGroup="Table1_1" count="0" hidden="1">
      <extLst>
        <ext xmlns:x15="http://schemas.microsoft.com/office/spreadsheetml/2010/11/main" uri="{B97F6D7D-B522-45F9-BDA1-12C45D357490}">
          <x15:cacheHierarchy aggregatedColumn="27"/>
        </ext>
      </extLst>
    </cacheHierarchy>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ill Prajapati" refreshedDate="46260.638266435184" backgroundQuery="1" createdVersion="8" refreshedVersion="8" minRefreshableVersion="3" recordCount="0" supportSubquery="1" supportAdvancedDrill="1" xr:uid="{ACE3313F-AEBF-4444-8CAB-C742914116AA}">
  <cacheSource type="external" connectionId="2"/>
  <cacheFields count="4">
    <cacheField name="[Measures].[Sum of Sales Profit]" caption="Sum of Sales Profit" numFmtId="0" hierarchy="39" level="32767"/>
    <cacheField name="[Measures].[Sum of Sales]" caption="Sum of Sales" numFmtId="0" hierarchy="38" level="32767"/>
    <cacheField name="[Table1_1].[Month].[Month]" caption="Month" numFmtId="0" hierarchy="21" level="1">
      <sharedItems count="12">
        <s v="April"/>
        <s v="August"/>
        <s v="December"/>
        <s v="February"/>
        <s v="January"/>
        <s v="July"/>
        <s v="June"/>
        <s v="March"/>
        <s v="May"/>
        <s v="November"/>
        <s v="October"/>
        <s v="September"/>
      </sharedItems>
    </cacheField>
    <cacheField name="[Table1_1].[Clothing Type].[Clothing Type]" caption="Clothing Type" numFmtId="0" hierarchy="5" level="1">
      <sharedItems containsSemiMixedTypes="0" containsNonDate="0" containsString="0"/>
    </cacheField>
  </cacheFields>
  <cacheHierarchies count="40">
    <cacheHierarchy uniqueName="[Table1_1].[Store]" caption="Store" attribute="1" defaultMemberUniqueName="[Table1_1].[Store].[All]" allUniqueName="[Table1_1].[Store].[All]" dimensionUniqueName="[Table1_1]" displayFolder="" count="0" memberValueDatatype="130" unbalanced="0"/>
    <cacheHierarchy uniqueName="[Table1_1].[Country]" caption="Country" attribute="1" defaultMemberUniqueName="[Table1_1].[Country].[All]" allUniqueName="[Table1_1].[Country].[All]" dimensionUniqueName="[Table1_1]" displayFolder="" count="0" memberValueDatatype="130" unbalanced="0"/>
    <cacheHierarchy uniqueName="[Table1_1].[State]" caption="State" attribute="1" defaultMemberUniqueName="[Table1_1].[State].[All]" allUniqueName="[Table1_1].[State].[All]" dimensionUniqueName="[Table1_1]" displayFolder="" count="2" memberValueDatatype="130" unbalanced="0"/>
    <cacheHierarchy uniqueName="[Table1_1].[City]" caption="City" attribute="1" defaultMemberUniqueName="[Table1_1].[City].[All]" allUniqueName="[Table1_1].[City].[All]" dimensionUniqueName="[Table1_1]" displayFolder="" count="0" memberValueDatatype="130" unbalanced="0"/>
    <cacheHierarchy uniqueName="[Table1_1].[Category]" caption="Category" attribute="1" defaultMemberUniqueName="[Table1_1].[Category].[All]" allUniqueName="[Table1_1].[Category].[All]" dimensionUniqueName="[Table1_1]" displayFolder="" count="0" memberValueDatatype="130" unbalanced="0"/>
    <cacheHierarchy uniqueName="[Table1_1].[Clothing Type]" caption="Clothing Type" attribute="1" defaultMemberUniqueName="[Table1_1].[Clothing Type].[All]" allUniqueName="[Table1_1].[Clothing Type].[All]" dimensionUniqueName="[Table1_1]" displayFolder="" count="2" memberValueDatatype="130" unbalanced="0">
      <fieldsUsage count="2">
        <fieldUsage x="-1"/>
        <fieldUsage x="3"/>
      </fieldsUsage>
    </cacheHierarchy>
    <cacheHierarchy uniqueName="[Table1_1].[Store Number]" caption="Store Number" attribute="1" defaultMemberUniqueName="[Table1_1].[Store Number].[All]" allUniqueName="[Table1_1].[Store Number].[All]" dimensionUniqueName="[Table1_1]" displayFolder="" count="0" memberValueDatatype="20" unbalanced="0"/>
    <cacheHierarchy uniqueName="[Table1_1].[Postal Code]" caption="Postal Code" attribute="1" defaultMemberUniqueName="[Table1_1].[Postal Code].[All]" allUniqueName="[Table1_1].[Postal Code].[All]" dimensionUniqueName="[Table1_1]" displayFolder="" count="0" memberValueDatatype="20" unbalanced="0"/>
    <cacheHierarchy uniqueName="[Table1_1].[Store Type]" caption="Store Type" attribute="1" defaultMemberUniqueName="[Table1_1].[Store Type].[All]" allUniqueName="[Table1_1].[Store Type].[All]" dimensionUniqueName="[Table1_1]" displayFolder="" count="0" memberValueDatatype="130" unbalanced="0"/>
    <cacheHierarchy uniqueName="[Table1_1].[Store Open Date]" caption="Store Open Date" attribute="1" time="1" defaultMemberUniqueName="[Table1_1].[Store Open Date].[All]" allUniqueName="[Table1_1].[Store Open Date].[All]" dimensionUniqueName="[Table1_1]" displayFolder="" count="0" memberValueDatatype="7" unbalanced="0"/>
    <cacheHierarchy uniqueName="[Table1_1].[Selling Area Size (sq ft)]" caption="Selling Area Size (sq ft)" attribute="1" defaultMemberUniqueName="[Table1_1].[Selling Area Size (sq ft)].[All]" allUniqueName="[Table1_1].[Selling Area Size (sq ft)].[All]" dimensionUniqueName="[Table1_1]" displayFolder="" count="0" memberValueDatatype="20" unbalanced="0"/>
    <cacheHierarchy uniqueName="[Table1_1].[Store Manager]" caption="Store Manager" attribute="1" defaultMemberUniqueName="[Table1_1].[Store Manager].[All]" allUniqueName="[Table1_1].[Store Manager].[All]" dimensionUniqueName="[Table1_1]" displayFolder="" count="0" memberValueDatatype="130" unbalanced="0"/>
    <cacheHierarchy uniqueName="[Table1_1].[Manager ID]" caption="Manager ID" attribute="1" defaultMemberUniqueName="[Table1_1].[Manager ID].[All]" allUniqueName="[Table1_1].[Manager ID].[All]" dimensionUniqueName="[Table1_1]" displayFolder="" count="0" memberValueDatatype="130" unbalanced="0"/>
    <cacheHierarchy uniqueName="[Table1_1].[Store Address]" caption="Store Address" attribute="1" defaultMemberUniqueName="[Table1_1].[Store Address].[All]" allUniqueName="[Table1_1].[Store Address].[All]" dimensionUniqueName="[Table1_1]" displayFolder="" count="0" memberValueDatatype="130" unbalanced="0"/>
    <cacheHierarchy uniqueName="[Table1_1].[Contact Information]" caption="Contact Information" attribute="1" defaultMemberUniqueName="[Table1_1].[Contact Information].[All]" allUniqueName="[Table1_1].[Contact Information].[All]" dimensionUniqueName="[Table1_1]" displayFolder="" count="0" memberValueDatatype="130" unbalanced="0"/>
    <cacheHierarchy uniqueName="[Table1_1].[Operating Hours]" caption="Operating Hours" attribute="1" defaultMemberUniqueName="[Table1_1].[Operating Hours].[All]" allUniqueName="[Table1_1].[Operating Hours].[All]" dimensionUniqueName="[Table1_1]" displayFolder="" count="0" memberValueDatatype="130" unbalanced="0"/>
    <cacheHierarchy uniqueName="[Table1_1].[Staff Count]" caption="Staff Count" attribute="1" defaultMemberUniqueName="[Table1_1].[Staff Count].[All]" allUniqueName="[Table1_1].[Staff Count].[All]" dimensionUniqueName="[Table1_1]" displayFolder="" count="0" memberValueDatatype="20" unbalanced="0"/>
    <cacheHierarchy uniqueName="[Table1_1].[Parking Availability]" caption="Parking Availability" attribute="1" defaultMemberUniqueName="[Table1_1].[Parking Availability].[All]" allUniqueName="[Table1_1].[Parking Availability].[All]" dimensionUniqueName="[Table1_1]" displayFolder="" count="0" memberValueDatatype="130" unbalanced="0"/>
    <cacheHierarchy uniqueName="[Table1_1].[Security Features]" caption="Security Features" attribute="1" defaultMemberUniqueName="[Table1_1].[Security Features].[All]" allUniqueName="[Table1_1].[Security Features].[All]" dimensionUniqueName="[Table1_1]" displayFolder="" count="0" memberValueDatatype="130" unbalanced="0"/>
    <cacheHierarchy uniqueName="[Table1_1].[Order ID]" caption="Order ID" attribute="1" defaultMemberUniqueName="[Table1_1].[Order ID].[All]" allUniqueName="[Table1_1].[Order ID].[All]" dimensionUniqueName="[Table1_1]" displayFolder="" count="0" memberValueDatatype="20" unbalanced="0"/>
    <cacheHierarchy uniqueName="[Table1_1].[Order Date]" caption="Order Date" attribute="1" time="1" defaultMemberUniqueName="[Table1_1].[Order Date].[All]" allUniqueName="[Table1_1].[Order Date].[All]" dimensionUniqueName="[Table1_1]" displayFolder="" count="0" memberValueDatatype="7" unbalanced="0"/>
    <cacheHierarchy uniqueName="[Table1_1].[Month]" caption="Month" attribute="1" defaultMemberUniqueName="[Table1_1].[Month].[All]" allUniqueName="[Table1_1].[Month].[All]" dimensionUniqueName="[Table1_1]" displayFolder="" count="2" memberValueDatatype="130" unbalanced="0">
      <fieldsUsage count="2">
        <fieldUsage x="-1"/>
        <fieldUsage x="2"/>
      </fieldsUsage>
    </cacheHierarchy>
    <cacheHierarchy uniqueName="[Table1_1].[Customer ID]" caption="Customer ID" attribute="1" defaultMemberUniqueName="[Table1_1].[Customer ID].[All]" allUniqueName="[Table1_1].[Customer ID].[All]" dimensionUniqueName="[Table1_1]" displayFolder="" count="0" memberValueDatatype="20" unbalanced="0"/>
    <cacheHierarchy uniqueName="[Table1_1].[Customer Name]" caption="Customer Name" attribute="1" defaultMemberUniqueName="[Table1_1].[Customer Name].[All]" allUniqueName="[Table1_1].[Customer Name].[All]" dimensionUniqueName="[Table1_1]" displayFolder="" count="0" memberValueDatatype="130" unbalanced="0"/>
    <cacheHierarchy uniqueName="[Table1_1].[Product ID]" caption="Product ID" attribute="1" defaultMemberUniqueName="[Table1_1].[Product ID].[All]" allUniqueName="[Table1_1].[Product ID].[All]" dimensionUniqueName="[Table1_1]" displayFolder="" count="0" memberValueDatatype="20" unbalanced="0"/>
    <cacheHierarchy uniqueName="[Table1_1].[Price]" caption="Price" attribute="1" defaultMemberUniqueName="[Table1_1].[Price].[All]" allUniqueName="[Table1_1].[Price].[All]" dimensionUniqueName="[Table1_1]" displayFolder="" count="0" memberValueDatatype="20" unbalanced="0"/>
    <cacheHierarchy uniqueName="[Table1_1].[Quantity]" caption="Quantity" attribute="1" defaultMemberUniqueName="[Table1_1].[Quantity].[All]" allUniqueName="[Table1_1].[Quantity].[All]" dimensionUniqueName="[Table1_1]" displayFolder="" count="0" memberValueDatatype="20" unbalanced="0"/>
    <cacheHierarchy uniqueName="[Table1_1].[Sales Profit]" caption="Sales Profit" attribute="1" defaultMemberUniqueName="[Table1_1].[Sales Profit].[All]" allUniqueName="[Table1_1].[Sales Profit].[All]" dimensionUniqueName="[Table1_1]" displayFolder="" count="0" memberValueDatatype="5" unbalanced="0"/>
    <cacheHierarchy uniqueName="[Table1_1].[Sales]" caption="Sales" attribute="1" defaultMemberUniqueName="[Table1_1].[Sales].[All]" allUniqueName="[Table1_1].[Sales].[All]" dimensionUniqueName="[Table1_1]" displayFolder="" count="0" memberValueDatatype="20" unbalanced="0"/>
    <cacheHierarchy uniqueName="[Table1_1].[Order Date (Month)]" caption="Order Date (Month)" attribute="1" defaultMemberUniqueName="[Table1_1].[Order Date (Month)].[All]" allUniqueName="[Table1_1].[Order Date (Month)].[All]" dimensionUniqueName="[Table1_1]" displayFolder="" count="0" memberValueDatatype="130" unbalanced="0"/>
    <cacheHierarchy uniqueName="[Table1_1].[Order Date (Month Index)]" caption="Order Date (Month Index)" attribute="1" defaultMemberUniqueName="[Table1_1].[Order Date (Month Index)].[All]" allUniqueName="[Table1_1].[Order Date (Month Index)].[All]" dimensionUniqueName="[Table1_1]" displayFolder="" count="0" memberValueDatatype="20" unbalanced="0" hidden="1"/>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Sum of Order ID]" caption="Sum of Order ID" measure="1" displayFolder="" measureGroup="Table1_1"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1_1" count="0" hidden="1">
      <extLst>
        <ext xmlns:x15="http://schemas.microsoft.com/office/spreadsheetml/2010/11/main" uri="{B97F6D7D-B522-45F9-BDA1-12C45D357490}">
          <x15:cacheHierarchy aggregatedColumn="19"/>
        </ext>
      </extLst>
    </cacheHierarchy>
    <cacheHierarchy uniqueName="[Measures].[Distinct Count of Order ID]" caption="Distinct Count of Order ID" measure="1" displayFolder="" measureGroup="Table1_1" count="0" hidden="1">
      <extLst>
        <ext xmlns:x15="http://schemas.microsoft.com/office/spreadsheetml/2010/11/main" uri="{B97F6D7D-B522-45F9-BDA1-12C45D357490}">
          <x15:cacheHierarchy aggregatedColumn="19"/>
        </ext>
      </extLst>
    </cacheHierarchy>
    <cacheHierarchy uniqueName="[Measures].[Sum of Product ID]" caption="Sum of Product ID" measure="1" displayFolder="" measureGroup="Table1_1" count="0" hidden="1">
      <extLst>
        <ext xmlns:x15="http://schemas.microsoft.com/office/spreadsheetml/2010/11/main" uri="{B97F6D7D-B522-45F9-BDA1-12C45D357490}">
          <x15:cacheHierarchy aggregatedColumn="24"/>
        </ext>
      </extLst>
    </cacheHierarchy>
    <cacheHierarchy uniqueName="[Measures].[Distinct Count of Product ID]" caption="Distinct Count of Product ID" measure="1" displayFolder="" measureGroup="Table1_1" count="0" hidden="1">
      <extLst>
        <ext xmlns:x15="http://schemas.microsoft.com/office/spreadsheetml/2010/11/main" uri="{B97F6D7D-B522-45F9-BDA1-12C45D357490}">
          <x15:cacheHierarchy aggregatedColumn="24"/>
        </ext>
      </extLst>
    </cacheHierarchy>
    <cacheHierarchy uniqueName="[Measures].[Sum of Sales]" caption="Sum of Sales" measure="1" displayFolder="" measureGroup="Table1_1"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Sales Profit]" caption="Sum of Sales Profit" measure="1" displayFolder="" measureGroup="Table1_1" count="0" oneField="1" hidden="1">
      <fieldsUsage count="1">
        <fieldUsage x="0"/>
      </fieldsUsage>
      <extLst>
        <ext xmlns:x15="http://schemas.microsoft.com/office/spreadsheetml/2010/11/main" uri="{B97F6D7D-B522-45F9-BDA1-12C45D357490}">
          <x15:cacheHierarchy aggregatedColumn="27"/>
        </ext>
      </extLst>
    </cacheHierarchy>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ill Prajapati" refreshedDate="46260.638266666669" backgroundQuery="1" createdVersion="8" refreshedVersion="8" minRefreshableVersion="3" recordCount="0" supportSubquery="1" supportAdvancedDrill="1" xr:uid="{03D329A8-5F5D-4127-87A4-088843686793}">
  <cacheSource type="external" connectionId="2"/>
  <cacheFields count="2">
    <cacheField name="[Measures].[Distinct Count of Product ID]" caption="Distinct Count of Product ID" numFmtId="0" hierarchy="37" level="32767"/>
    <cacheField name="[Table1_1].[Clothing Type].[Clothing Type]" caption="Clothing Type" numFmtId="0" hierarchy="5" level="1">
      <sharedItems containsSemiMixedTypes="0" containsNonDate="0" containsString="0"/>
    </cacheField>
  </cacheFields>
  <cacheHierarchies count="40">
    <cacheHierarchy uniqueName="[Table1_1].[Store]" caption="Store" attribute="1" defaultMemberUniqueName="[Table1_1].[Store].[All]" allUniqueName="[Table1_1].[Store].[All]" dimensionUniqueName="[Table1_1]" displayFolder="" count="0" memberValueDatatype="130" unbalanced="0"/>
    <cacheHierarchy uniqueName="[Table1_1].[Country]" caption="Country" attribute="1" defaultMemberUniqueName="[Table1_1].[Country].[All]" allUniqueName="[Table1_1].[Country].[All]" dimensionUniqueName="[Table1_1]" displayFolder="" count="0" memberValueDatatype="130" unbalanced="0"/>
    <cacheHierarchy uniqueName="[Table1_1].[State]" caption="State" attribute="1" defaultMemberUniqueName="[Table1_1].[State].[All]" allUniqueName="[Table1_1].[State].[All]" dimensionUniqueName="[Table1_1]" displayFolder="" count="2" memberValueDatatype="130" unbalanced="0"/>
    <cacheHierarchy uniqueName="[Table1_1].[City]" caption="City" attribute="1" defaultMemberUniqueName="[Table1_1].[City].[All]" allUniqueName="[Table1_1].[City].[All]" dimensionUniqueName="[Table1_1]" displayFolder="" count="0" memberValueDatatype="130" unbalanced="0"/>
    <cacheHierarchy uniqueName="[Table1_1].[Category]" caption="Category" attribute="1" defaultMemberUniqueName="[Table1_1].[Category].[All]" allUniqueName="[Table1_1].[Category].[All]" dimensionUniqueName="[Table1_1]" displayFolder="" count="0" memberValueDatatype="130" unbalanced="0"/>
    <cacheHierarchy uniqueName="[Table1_1].[Clothing Type]" caption="Clothing Type" attribute="1" defaultMemberUniqueName="[Table1_1].[Clothing Type].[All]" allUniqueName="[Table1_1].[Clothing Type].[All]" dimensionUniqueName="[Table1_1]" displayFolder="" count="2" memberValueDatatype="130" unbalanced="0">
      <fieldsUsage count="2">
        <fieldUsage x="-1"/>
        <fieldUsage x="1"/>
      </fieldsUsage>
    </cacheHierarchy>
    <cacheHierarchy uniqueName="[Table1_1].[Store Number]" caption="Store Number" attribute="1" defaultMemberUniqueName="[Table1_1].[Store Number].[All]" allUniqueName="[Table1_1].[Store Number].[All]" dimensionUniqueName="[Table1_1]" displayFolder="" count="0" memberValueDatatype="20" unbalanced="0"/>
    <cacheHierarchy uniqueName="[Table1_1].[Postal Code]" caption="Postal Code" attribute="1" defaultMemberUniqueName="[Table1_1].[Postal Code].[All]" allUniqueName="[Table1_1].[Postal Code].[All]" dimensionUniqueName="[Table1_1]" displayFolder="" count="0" memberValueDatatype="20" unbalanced="0"/>
    <cacheHierarchy uniqueName="[Table1_1].[Store Type]" caption="Store Type" attribute="1" defaultMemberUniqueName="[Table1_1].[Store Type].[All]" allUniqueName="[Table1_1].[Store Type].[All]" dimensionUniqueName="[Table1_1]" displayFolder="" count="0" memberValueDatatype="130" unbalanced="0"/>
    <cacheHierarchy uniqueName="[Table1_1].[Store Open Date]" caption="Store Open Date" attribute="1" time="1" defaultMemberUniqueName="[Table1_1].[Store Open Date].[All]" allUniqueName="[Table1_1].[Store Open Date].[All]" dimensionUniqueName="[Table1_1]" displayFolder="" count="0" memberValueDatatype="7" unbalanced="0"/>
    <cacheHierarchy uniqueName="[Table1_1].[Selling Area Size (sq ft)]" caption="Selling Area Size (sq ft)" attribute="1" defaultMemberUniqueName="[Table1_1].[Selling Area Size (sq ft)].[All]" allUniqueName="[Table1_1].[Selling Area Size (sq ft)].[All]" dimensionUniqueName="[Table1_1]" displayFolder="" count="0" memberValueDatatype="20" unbalanced="0"/>
    <cacheHierarchy uniqueName="[Table1_1].[Store Manager]" caption="Store Manager" attribute="1" defaultMemberUniqueName="[Table1_1].[Store Manager].[All]" allUniqueName="[Table1_1].[Store Manager].[All]" dimensionUniqueName="[Table1_1]" displayFolder="" count="0" memberValueDatatype="130" unbalanced="0"/>
    <cacheHierarchy uniqueName="[Table1_1].[Manager ID]" caption="Manager ID" attribute="1" defaultMemberUniqueName="[Table1_1].[Manager ID].[All]" allUniqueName="[Table1_1].[Manager ID].[All]" dimensionUniqueName="[Table1_1]" displayFolder="" count="0" memberValueDatatype="130" unbalanced="0"/>
    <cacheHierarchy uniqueName="[Table1_1].[Store Address]" caption="Store Address" attribute="1" defaultMemberUniqueName="[Table1_1].[Store Address].[All]" allUniqueName="[Table1_1].[Store Address].[All]" dimensionUniqueName="[Table1_1]" displayFolder="" count="0" memberValueDatatype="130" unbalanced="0"/>
    <cacheHierarchy uniqueName="[Table1_1].[Contact Information]" caption="Contact Information" attribute="1" defaultMemberUniqueName="[Table1_1].[Contact Information].[All]" allUniqueName="[Table1_1].[Contact Information].[All]" dimensionUniqueName="[Table1_1]" displayFolder="" count="0" memberValueDatatype="130" unbalanced="0"/>
    <cacheHierarchy uniqueName="[Table1_1].[Operating Hours]" caption="Operating Hours" attribute="1" defaultMemberUniqueName="[Table1_1].[Operating Hours].[All]" allUniqueName="[Table1_1].[Operating Hours].[All]" dimensionUniqueName="[Table1_1]" displayFolder="" count="0" memberValueDatatype="130" unbalanced="0"/>
    <cacheHierarchy uniqueName="[Table1_1].[Staff Count]" caption="Staff Count" attribute="1" defaultMemberUniqueName="[Table1_1].[Staff Count].[All]" allUniqueName="[Table1_1].[Staff Count].[All]" dimensionUniqueName="[Table1_1]" displayFolder="" count="0" memberValueDatatype="20" unbalanced="0"/>
    <cacheHierarchy uniqueName="[Table1_1].[Parking Availability]" caption="Parking Availability" attribute="1" defaultMemberUniqueName="[Table1_1].[Parking Availability].[All]" allUniqueName="[Table1_1].[Parking Availability].[All]" dimensionUniqueName="[Table1_1]" displayFolder="" count="0" memberValueDatatype="130" unbalanced="0"/>
    <cacheHierarchy uniqueName="[Table1_1].[Security Features]" caption="Security Features" attribute="1" defaultMemberUniqueName="[Table1_1].[Security Features].[All]" allUniqueName="[Table1_1].[Security Features].[All]" dimensionUniqueName="[Table1_1]" displayFolder="" count="0" memberValueDatatype="130" unbalanced="0"/>
    <cacheHierarchy uniqueName="[Table1_1].[Order ID]" caption="Order ID" attribute="1" defaultMemberUniqueName="[Table1_1].[Order ID].[All]" allUniqueName="[Table1_1].[Order ID].[All]" dimensionUniqueName="[Table1_1]" displayFolder="" count="0" memberValueDatatype="20" unbalanced="0"/>
    <cacheHierarchy uniqueName="[Table1_1].[Order Date]" caption="Order Date" attribute="1" time="1" defaultMemberUniqueName="[Table1_1].[Order Date].[All]" allUniqueName="[Table1_1].[Order Date].[All]" dimensionUniqueName="[Table1_1]" displayFolder="" count="0" memberValueDatatype="7" unbalanced="0"/>
    <cacheHierarchy uniqueName="[Table1_1].[Month]" caption="Month" attribute="1" defaultMemberUniqueName="[Table1_1].[Month].[All]" allUniqueName="[Table1_1].[Month].[All]" dimensionUniqueName="[Table1_1]" displayFolder="" count="0" memberValueDatatype="130" unbalanced="0"/>
    <cacheHierarchy uniqueName="[Table1_1].[Customer ID]" caption="Customer ID" attribute="1" defaultMemberUniqueName="[Table1_1].[Customer ID].[All]" allUniqueName="[Table1_1].[Customer ID].[All]" dimensionUniqueName="[Table1_1]" displayFolder="" count="0" memberValueDatatype="20" unbalanced="0"/>
    <cacheHierarchy uniqueName="[Table1_1].[Customer Name]" caption="Customer Name" attribute="1" defaultMemberUniqueName="[Table1_1].[Customer Name].[All]" allUniqueName="[Table1_1].[Customer Name].[All]" dimensionUniqueName="[Table1_1]" displayFolder="" count="0" memberValueDatatype="130" unbalanced="0"/>
    <cacheHierarchy uniqueName="[Table1_1].[Product ID]" caption="Product ID" attribute="1" defaultMemberUniqueName="[Table1_1].[Product ID].[All]" allUniqueName="[Table1_1].[Product ID].[All]" dimensionUniqueName="[Table1_1]" displayFolder="" count="0" memberValueDatatype="20" unbalanced="0"/>
    <cacheHierarchy uniqueName="[Table1_1].[Price]" caption="Price" attribute="1" defaultMemberUniqueName="[Table1_1].[Price].[All]" allUniqueName="[Table1_1].[Price].[All]" dimensionUniqueName="[Table1_1]" displayFolder="" count="0" memberValueDatatype="20" unbalanced="0"/>
    <cacheHierarchy uniqueName="[Table1_1].[Quantity]" caption="Quantity" attribute="1" defaultMemberUniqueName="[Table1_1].[Quantity].[All]" allUniqueName="[Table1_1].[Quantity].[All]" dimensionUniqueName="[Table1_1]" displayFolder="" count="0" memberValueDatatype="20" unbalanced="0"/>
    <cacheHierarchy uniqueName="[Table1_1].[Sales Profit]" caption="Sales Profit" attribute="1" defaultMemberUniqueName="[Table1_1].[Sales Profit].[All]" allUniqueName="[Table1_1].[Sales Profit].[All]" dimensionUniqueName="[Table1_1]" displayFolder="" count="0" memberValueDatatype="5" unbalanced="0"/>
    <cacheHierarchy uniqueName="[Table1_1].[Sales]" caption="Sales" attribute="1" defaultMemberUniqueName="[Table1_1].[Sales].[All]" allUniqueName="[Table1_1].[Sales].[All]" dimensionUniqueName="[Table1_1]" displayFolder="" count="0" memberValueDatatype="20" unbalanced="0"/>
    <cacheHierarchy uniqueName="[Table1_1].[Order Date (Month)]" caption="Order Date (Month)" attribute="1" defaultMemberUniqueName="[Table1_1].[Order Date (Month)].[All]" allUniqueName="[Table1_1].[Order Date (Month)].[All]" dimensionUniqueName="[Table1_1]" displayFolder="" count="0" memberValueDatatype="130" unbalanced="0"/>
    <cacheHierarchy uniqueName="[Table1_1].[Order Date (Month Index)]" caption="Order Date (Month Index)" attribute="1" defaultMemberUniqueName="[Table1_1].[Order Date (Month Index)].[All]" allUniqueName="[Table1_1].[Order Date (Month Index)].[All]" dimensionUniqueName="[Table1_1]" displayFolder="" count="0" memberValueDatatype="20" unbalanced="0" hidden="1"/>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Sum of Order ID]" caption="Sum of Order ID" measure="1" displayFolder="" measureGroup="Table1_1"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1_1" count="0" hidden="1">
      <extLst>
        <ext xmlns:x15="http://schemas.microsoft.com/office/spreadsheetml/2010/11/main" uri="{B97F6D7D-B522-45F9-BDA1-12C45D357490}">
          <x15:cacheHierarchy aggregatedColumn="19"/>
        </ext>
      </extLst>
    </cacheHierarchy>
    <cacheHierarchy uniqueName="[Measures].[Distinct Count of Order ID]" caption="Distinct Count of Order ID" measure="1" displayFolder="" measureGroup="Table1_1" count="0" hidden="1">
      <extLst>
        <ext xmlns:x15="http://schemas.microsoft.com/office/spreadsheetml/2010/11/main" uri="{B97F6D7D-B522-45F9-BDA1-12C45D357490}">
          <x15:cacheHierarchy aggregatedColumn="19"/>
        </ext>
      </extLst>
    </cacheHierarchy>
    <cacheHierarchy uniqueName="[Measures].[Sum of Product ID]" caption="Sum of Product ID" measure="1" displayFolder="" measureGroup="Table1_1" count="0" hidden="1">
      <extLst>
        <ext xmlns:x15="http://schemas.microsoft.com/office/spreadsheetml/2010/11/main" uri="{B97F6D7D-B522-45F9-BDA1-12C45D357490}">
          <x15:cacheHierarchy aggregatedColumn="24"/>
        </ext>
      </extLst>
    </cacheHierarchy>
    <cacheHierarchy uniqueName="[Measures].[Distinct Count of Product ID]" caption="Distinct Count of Product ID" measure="1" displayFolder="" measureGroup="Table1_1" count="0" oneField="1" hidden="1">
      <fieldsUsage count="1">
        <fieldUsage x="0"/>
      </fieldsUsage>
      <extLst>
        <ext xmlns:x15="http://schemas.microsoft.com/office/spreadsheetml/2010/11/main" uri="{B97F6D7D-B522-45F9-BDA1-12C45D357490}">
          <x15:cacheHierarchy aggregatedColumn="24"/>
        </ext>
      </extLst>
    </cacheHierarchy>
    <cacheHierarchy uniqueName="[Measures].[Sum of Sales]" caption="Sum of Sales" measure="1" displayFolder="" measureGroup="Table1_1" count="0" hidden="1">
      <extLst>
        <ext xmlns:x15="http://schemas.microsoft.com/office/spreadsheetml/2010/11/main" uri="{B97F6D7D-B522-45F9-BDA1-12C45D357490}">
          <x15:cacheHierarchy aggregatedColumn="28"/>
        </ext>
      </extLst>
    </cacheHierarchy>
    <cacheHierarchy uniqueName="[Measures].[Sum of Sales Profit]" caption="Sum of Sales Profit" measure="1" displayFolder="" measureGroup="Table1_1" count="0" hidden="1">
      <extLst>
        <ext xmlns:x15="http://schemas.microsoft.com/office/spreadsheetml/2010/11/main" uri="{B97F6D7D-B522-45F9-BDA1-12C45D357490}">
          <x15:cacheHierarchy aggregatedColumn="27"/>
        </ext>
      </extLst>
    </cacheHierarchy>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ill Prajapati" refreshedDate="46260.638267013892" backgroundQuery="1" createdVersion="8" refreshedVersion="8" minRefreshableVersion="3" recordCount="0" supportSubquery="1" supportAdvancedDrill="1" xr:uid="{E05D819D-0A3A-4FC8-B163-67CB0CD4C225}">
  <cacheSource type="external" connectionId="2"/>
  <cacheFields count="3">
    <cacheField name="[Measures].[Sum of Sales]" caption="Sum of Sales" numFmtId="0" hierarchy="38" level="32767"/>
    <cacheField name="[Table1_1].[Category].[Category]" caption="Category" numFmtId="0" hierarchy="4" level="1">
      <sharedItems count="3">
        <s v="Kids"/>
        <s v="Men"/>
        <s v="Women"/>
      </sharedItems>
    </cacheField>
    <cacheField name="[Table1_1].[Clothing Type].[Clothing Type]" caption="Clothing Type" numFmtId="0" hierarchy="5" level="1">
      <sharedItems containsSemiMixedTypes="0" containsNonDate="0" containsString="0"/>
    </cacheField>
  </cacheFields>
  <cacheHierarchies count="40">
    <cacheHierarchy uniqueName="[Table1_1].[Store]" caption="Store" attribute="1" defaultMemberUniqueName="[Table1_1].[Store].[All]" allUniqueName="[Table1_1].[Store].[All]" dimensionUniqueName="[Table1_1]" displayFolder="" count="0" memberValueDatatype="130" unbalanced="0"/>
    <cacheHierarchy uniqueName="[Table1_1].[Country]" caption="Country" attribute="1" defaultMemberUniqueName="[Table1_1].[Country].[All]" allUniqueName="[Table1_1].[Country].[All]" dimensionUniqueName="[Table1_1]" displayFolder="" count="0" memberValueDatatype="130" unbalanced="0"/>
    <cacheHierarchy uniqueName="[Table1_1].[State]" caption="State" attribute="1" defaultMemberUniqueName="[Table1_1].[State].[All]" allUniqueName="[Table1_1].[State].[All]" dimensionUniqueName="[Table1_1]" displayFolder="" count="2" memberValueDatatype="130" unbalanced="0"/>
    <cacheHierarchy uniqueName="[Table1_1].[City]" caption="City" attribute="1" defaultMemberUniqueName="[Table1_1].[City].[All]" allUniqueName="[Table1_1].[City].[All]" dimensionUniqueName="[Table1_1]" displayFolder="" count="0" memberValueDatatype="130" unbalanced="0"/>
    <cacheHierarchy uniqueName="[Table1_1].[Category]" caption="Category" attribute="1" defaultMemberUniqueName="[Table1_1].[Category].[All]" allUniqueName="[Table1_1].[Category].[All]" dimensionUniqueName="[Table1_1]" displayFolder="" count="2" memberValueDatatype="130" unbalanced="0">
      <fieldsUsage count="2">
        <fieldUsage x="-1"/>
        <fieldUsage x="1"/>
      </fieldsUsage>
    </cacheHierarchy>
    <cacheHierarchy uniqueName="[Table1_1].[Clothing Type]" caption="Clothing Type" attribute="1" defaultMemberUniqueName="[Table1_1].[Clothing Type].[All]" allUniqueName="[Table1_1].[Clothing Type].[All]" dimensionUniqueName="[Table1_1]" displayFolder="" count="2" memberValueDatatype="130" unbalanced="0">
      <fieldsUsage count="2">
        <fieldUsage x="-1"/>
        <fieldUsage x="2"/>
      </fieldsUsage>
    </cacheHierarchy>
    <cacheHierarchy uniqueName="[Table1_1].[Store Number]" caption="Store Number" attribute="1" defaultMemberUniqueName="[Table1_1].[Store Number].[All]" allUniqueName="[Table1_1].[Store Number].[All]" dimensionUniqueName="[Table1_1]" displayFolder="" count="0" memberValueDatatype="20" unbalanced="0"/>
    <cacheHierarchy uniqueName="[Table1_1].[Postal Code]" caption="Postal Code" attribute="1" defaultMemberUniqueName="[Table1_1].[Postal Code].[All]" allUniqueName="[Table1_1].[Postal Code].[All]" dimensionUniqueName="[Table1_1]" displayFolder="" count="0" memberValueDatatype="20" unbalanced="0"/>
    <cacheHierarchy uniqueName="[Table1_1].[Store Type]" caption="Store Type" attribute="1" defaultMemberUniqueName="[Table1_1].[Store Type].[All]" allUniqueName="[Table1_1].[Store Type].[All]" dimensionUniqueName="[Table1_1]" displayFolder="" count="0" memberValueDatatype="130" unbalanced="0"/>
    <cacheHierarchy uniqueName="[Table1_1].[Store Open Date]" caption="Store Open Date" attribute="1" time="1" defaultMemberUniqueName="[Table1_1].[Store Open Date].[All]" allUniqueName="[Table1_1].[Store Open Date].[All]" dimensionUniqueName="[Table1_1]" displayFolder="" count="0" memberValueDatatype="7" unbalanced="0"/>
    <cacheHierarchy uniqueName="[Table1_1].[Selling Area Size (sq ft)]" caption="Selling Area Size (sq ft)" attribute="1" defaultMemberUniqueName="[Table1_1].[Selling Area Size (sq ft)].[All]" allUniqueName="[Table1_1].[Selling Area Size (sq ft)].[All]" dimensionUniqueName="[Table1_1]" displayFolder="" count="0" memberValueDatatype="20" unbalanced="0"/>
    <cacheHierarchy uniqueName="[Table1_1].[Store Manager]" caption="Store Manager" attribute="1" defaultMemberUniqueName="[Table1_1].[Store Manager].[All]" allUniqueName="[Table1_1].[Store Manager].[All]" dimensionUniqueName="[Table1_1]" displayFolder="" count="0" memberValueDatatype="130" unbalanced="0"/>
    <cacheHierarchy uniqueName="[Table1_1].[Manager ID]" caption="Manager ID" attribute="1" defaultMemberUniqueName="[Table1_1].[Manager ID].[All]" allUniqueName="[Table1_1].[Manager ID].[All]" dimensionUniqueName="[Table1_1]" displayFolder="" count="0" memberValueDatatype="130" unbalanced="0"/>
    <cacheHierarchy uniqueName="[Table1_1].[Store Address]" caption="Store Address" attribute="1" defaultMemberUniqueName="[Table1_1].[Store Address].[All]" allUniqueName="[Table1_1].[Store Address].[All]" dimensionUniqueName="[Table1_1]" displayFolder="" count="0" memberValueDatatype="130" unbalanced="0"/>
    <cacheHierarchy uniqueName="[Table1_1].[Contact Information]" caption="Contact Information" attribute="1" defaultMemberUniqueName="[Table1_1].[Contact Information].[All]" allUniqueName="[Table1_1].[Contact Information].[All]" dimensionUniqueName="[Table1_1]" displayFolder="" count="0" memberValueDatatype="130" unbalanced="0"/>
    <cacheHierarchy uniqueName="[Table1_1].[Operating Hours]" caption="Operating Hours" attribute="1" defaultMemberUniqueName="[Table1_1].[Operating Hours].[All]" allUniqueName="[Table1_1].[Operating Hours].[All]" dimensionUniqueName="[Table1_1]" displayFolder="" count="0" memberValueDatatype="130" unbalanced="0"/>
    <cacheHierarchy uniqueName="[Table1_1].[Staff Count]" caption="Staff Count" attribute="1" defaultMemberUniqueName="[Table1_1].[Staff Count].[All]" allUniqueName="[Table1_1].[Staff Count].[All]" dimensionUniqueName="[Table1_1]" displayFolder="" count="0" memberValueDatatype="20" unbalanced="0"/>
    <cacheHierarchy uniqueName="[Table1_1].[Parking Availability]" caption="Parking Availability" attribute="1" defaultMemberUniqueName="[Table1_1].[Parking Availability].[All]" allUniqueName="[Table1_1].[Parking Availability].[All]" dimensionUniqueName="[Table1_1]" displayFolder="" count="0" memberValueDatatype="130" unbalanced="0"/>
    <cacheHierarchy uniqueName="[Table1_1].[Security Features]" caption="Security Features" attribute="1" defaultMemberUniqueName="[Table1_1].[Security Features].[All]" allUniqueName="[Table1_1].[Security Features].[All]" dimensionUniqueName="[Table1_1]" displayFolder="" count="0" memberValueDatatype="130" unbalanced="0"/>
    <cacheHierarchy uniqueName="[Table1_1].[Order ID]" caption="Order ID" attribute="1" defaultMemberUniqueName="[Table1_1].[Order ID].[All]" allUniqueName="[Table1_1].[Order ID].[All]" dimensionUniqueName="[Table1_1]" displayFolder="" count="0" memberValueDatatype="20" unbalanced="0"/>
    <cacheHierarchy uniqueName="[Table1_1].[Order Date]" caption="Order Date" attribute="1" time="1" defaultMemberUniqueName="[Table1_1].[Order Date].[All]" allUniqueName="[Table1_1].[Order Date].[All]" dimensionUniqueName="[Table1_1]" displayFolder="" count="0" memberValueDatatype="7" unbalanced="0"/>
    <cacheHierarchy uniqueName="[Table1_1].[Month]" caption="Month" attribute="1" defaultMemberUniqueName="[Table1_1].[Month].[All]" allUniqueName="[Table1_1].[Month].[All]" dimensionUniqueName="[Table1_1]" displayFolder="" count="0" memberValueDatatype="130" unbalanced="0"/>
    <cacheHierarchy uniqueName="[Table1_1].[Customer ID]" caption="Customer ID" attribute="1" defaultMemberUniqueName="[Table1_1].[Customer ID].[All]" allUniqueName="[Table1_1].[Customer ID].[All]" dimensionUniqueName="[Table1_1]" displayFolder="" count="0" memberValueDatatype="20" unbalanced="0"/>
    <cacheHierarchy uniqueName="[Table1_1].[Customer Name]" caption="Customer Name" attribute="1" defaultMemberUniqueName="[Table1_1].[Customer Name].[All]" allUniqueName="[Table1_1].[Customer Name].[All]" dimensionUniqueName="[Table1_1]" displayFolder="" count="0" memberValueDatatype="130" unbalanced="0"/>
    <cacheHierarchy uniqueName="[Table1_1].[Product ID]" caption="Product ID" attribute="1" defaultMemberUniqueName="[Table1_1].[Product ID].[All]" allUniqueName="[Table1_1].[Product ID].[All]" dimensionUniqueName="[Table1_1]" displayFolder="" count="0" memberValueDatatype="20" unbalanced="0"/>
    <cacheHierarchy uniqueName="[Table1_1].[Price]" caption="Price" attribute="1" defaultMemberUniqueName="[Table1_1].[Price].[All]" allUniqueName="[Table1_1].[Price].[All]" dimensionUniqueName="[Table1_1]" displayFolder="" count="0" memberValueDatatype="20" unbalanced="0"/>
    <cacheHierarchy uniqueName="[Table1_1].[Quantity]" caption="Quantity" attribute="1" defaultMemberUniqueName="[Table1_1].[Quantity].[All]" allUniqueName="[Table1_1].[Quantity].[All]" dimensionUniqueName="[Table1_1]" displayFolder="" count="0" memberValueDatatype="20" unbalanced="0"/>
    <cacheHierarchy uniqueName="[Table1_1].[Sales Profit]" caption="Sales Profit" attribute="1" defaultMemberUniqueName="[Table1_1].[Sales Profit].[All]" allUniqueName="[Table1_1].[Sales Profit].[All]" dimensionUniqueName="[Table1_1]" displayFolder="" count="0" memberValueDatatype="5" unbalanced="0"/>
    <cacheHierarchy uniqueName="[Table1_1].[Sales]" caption="Sales" attribute="1" defaultMemberUniqueName="[Table1_1].[Sales].[All]" allUniqueName="[Table1_1].[Sales].[All]" dimensionUniqueName="[Table1_1]" displayFolder="" count="0" memberValueDatatype="20" unbalanced="0"/>
    <cacheHierarchy uniqueName="[Table1_1].[Order Date (Month)]" caption="Order Date (Month)" attribute="1" defaultMemberUniqueName="[Table1_1].[Order Date (Month)].[All]" allUniqueName="[Table1_1].[Order Date (Month)].[All]" dimensionUniqueName="[Table1_1]" displayFolder="" count="0" memberValueDatatype="130" unbalanced="0"/>
    <cacheHierarchy uniqueName="[Table1_1].[Order Date (Month Index)]" caption="Order Date (Month Index)" attribute="1" defaultMemberUniqueName="[Table1_1].[Order Date (Month Index)].[All]" allUniqueName="[Table1_1].[Order Date (Month Index)].[All]" dimensionUniqueName="[Table1_1]" displayFolder="" count="0" memberValueDatatype="20" unbalanced="0" hidden="1"/>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Sum of Order ID]" caption="Sum of Order ID" measure="1" displayFolder="" measureGroup="Table1_1"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1_1" count="0" hidden="1">
      <extLst>
        <ext xmlns:x15="http://schemas.microsoft.com/office/spreadsheetml/2010/11/main" uri="{B97F6D7D-B522-45F9-BDA1-12C45D357490}">
          <x15:cacheHierarchy aggregatedColumn="19"/>
        </ext>
      </extLst>
    </cacheHierarchy>
    <cacheHierarchy uniqueName="[Measures].[Distinct Count of Order ID]" caption="Distinct Count of Order ID" measure="1" displayFolder="" measureGroup="Table1_1" count="0" hidden="1">
      <extLst>
        <ext xmlns:x15="http://schemas.microsoft.com/office/spreadsheetml/2010/11/main" uri="{B97F6D7D-B522-45F9-BDA1-12C45D357490}">
          <x15:cacheHierarchy aggregatedColumn="19"/>
        </ext>
      </extLst>
    </cacheHierarchy>
    <cacheHierarchy uniqueName="[Measures].[Sum of Product ID]" caption="Sum of Product ID" measure="1" displayFolder="" measureGroup="Table1_1" count="0" hidden="1">
      <extLst>
        <ext xmlns:x15="http://schemas.microsoft.com/office/spreadsheetml/2010/11/main" uri="{B97F6D7D-B522-45F9-BDA1-12C45D357490}">
          <x15:cacheHierarchy aggregatedColumn="24"/>
        </ext>
      </extLst>
    </cacheHierarchy>
    <cacheHierarchy uniqueName="[Measures].[Distinct Count of Product ID]" caption="Distinct Count of Product ID" measure="1" displayFolder="" measureGroup="Table1_1" count="0" hidden="1">
      <extLst>
        <ext xmlns:x15="http://schemas.microsoft.com/office/spreadsheetml/2010/11/main" uri="{B97F6D7D-B522-45F9-BDA1-12C45D357490}">
          <x15:cacheHierarchy aggregatedColumn="24"/>
        </ext>
      </extLst>
    </cacheHierarchy>
    <cacheHierarchy uniqueName="[Measures].[Sum of Sales]" caption="Sum of Sales" measure="1" displayFolder="" measureGroup="Table1_1"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Sales Profit]" caption="Sum of Sales Profit" measure="1" displayFolder="" measureGroup="Table1_1" count="0" hidden="1">
      <extLst>
        <ext xmlns:x15="http://schemas.microsoft.com/office/spreadsheetml/2010/11/main" uri="{B97F6D7D-B522-45F9-BDA1-12C45D357490}">
          <x15:cacheHierarchy aggregatedColumn="27"/>
        </ext>
      </extLst>
    </cacheHierarchy>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ill Prajapati" refreshedDate="46260.638267129631" backgroundQuery="1" createdVersion="8" refreshedVersion="8" minRefreshableVersion="3" recordCount="0" supportSubquery="1" supportAdvancedDrill="1" xr:uid="{888CAAD1-A4C2-4EE6-BC2B-2D3B21894B35}">
  <cacheSource type="external" connectionId="2"/>
  <cacheFields count="2">
    <cacheField name="[Measures].[Sum of Sales Profit]" caption="Sum of Sales Profit" numFmtId="0" hierarchy="39" level="32767"/>
    <cacheField name="[Table1_1].[Clothing Type].[Clothing Type]" caption="Clothing Type" numFmtId="0" hierarchy="5" level="1">
      <sharedItems containsSemiMixedTypes="0" containsNonDate="0" containsString="0"/>
    </cacheField>
  </cacheFields>
  <cacheHierarchies count="40">
    <cacheHierarchy uniqueName="[Table1_1].[Store]" caption="Store" attribute="1" defaultMemberUniqueName="[Table1_1].[Store].[All]" allUniqueName="[Table1_1].[Store].[All]" dimensionUniqueName="[Table1_1]" displayFolder="" count="0" memberValueDatatype="130" unbalanced="0"/>
    <cacheHierarchy uniqueName="[Table1_1].[Country]" caption="Country" attribute="1" defaultMemberUniqueName="[Table1_1].[Country].[All]" allUniqueName="[Table1_1].[Country].[All]" dimensionUniqueName="[Table1_1]" displayFolder="" count="0" memberValueDatatype="130" unbalanced="0"/>
    <cacheHierarchy uniqueName="[Table1_1].[State]" caption="State" attribute="1" defaultMemberUniqueName="[Table1_1].[State].[All]" allUniqueName="[Table1_1].[State].[All]" dimensionUniqueName="[Table1_1]" displayFolder="" count="2" memberValueDatatype="130" unbalanced="0"/>
    <cacheHierarchy uniqueName="[Table1_1].[City]" caption="City" attribute="1" defaultMemberUniqueName="[Table1_1].[City].[All]" allUniqueName="[Table1_1].[City].[All]" dimensionUniqueName="[Table1_1]" displayFolder="" count="0" memberValueDatatype="130" unbalanced="0"/>
    <cacheHierarchy uniqueName="[Table1_1].[Category]" caption="Category" attribute="1" defaultMemberUniqueName="[Table1_1].[Category].[All]" allUniqueName="[Table1_1].[Category].[All]" dimensionUniqueName="[Table1_1]" displayFolder="" count="0" memberValueDatatype="130" unbalanced="0"/>
    <cacheHierarchy uniqueName="[Table1_1].[Clothing Type]" caption="Clothing Type" attribute="1" defaultMemberUniqueName="[Table1_1].[Clothing Type].[All]" allUniqueName="[Table1_1].[Clothing Type].[All]" dimensionUniqueName="[Table1_1]" displayFolder="" count="2" memberValueDatatype="130" unbalanced="0">
      <fieldsUsage count="2">
        <fieldUsage x="-1"/>
        <fieldUsage x="1"/>
      </fieldsUsage>
    </cacheHierarchy>
    <cacheHierarchy uniqueName="[Table1_1].[Store Number]" caption="Store Number" attribute="1" defaultMemberUniqueName="[Table1_1].[Store Number].[All]" allUniqueName="[Table1_1].[Store Number].[All]" dimensionUniqueName="[Table1_1]" displayFolder="" count="0" memberValueDatatype="20" unbalanced="0"/>
    <cacheHierarchy uniqueName="[Table1_1].[Postal Code]" caption="Postal Code" attribute="1" defaultMemberUniqueName="[Table1_1].[Postal Code].[All]" allUniqueName="[Table1_1].[Postal Code].[All]" dimensionUniqueName="[Table1_1]" displayFolder="" count="0" memberValueDatatype="20" unbalanced="0"/>
    <cacheHierarchy uniqueName="[Table1_1].[Store Type]" caption="Store Type" attribute="1" defaultMemberUniqueName="[Table1_1].[Store Type].[All]" allUniqueName="[Table1_1].[Store Type].[All]" dimensionUniqueName="[Table1_1]" displayFolder="" count="0" memberValueDatatype="130" unbalanced="0"/>
    <cacheHierarchy uniqueName="[Table1_1].[Store Open Date]" caption="Store Open Date" attribute="1" time="1" defaultMemberUniqueName="[Table1_1].[Store Open Date].[All]" allUniqueName="[Table1_1].[Store Open Date].[All]" dimensionUniqueName="[Table1_1]" displayFolder="" count="0" memberValueDatatype="7" unbalanced="0"/>
    <cacheHierarchy uniqueName="[Table1_1].[Selling Area Size (sq ft)]" caption="Selling Area Size (sq ft)" attribute="1" defaultMemberUniqueName="[Table1_1].[Selling Area Size (sq ft)].[All]" allUniqueName="[Table1_1].[Selling Area Size (sq ft)].[All]" dimensionUniqueName="[Table1_1]" displayFolder="" count="0" memberValueDatatype="20" unbalanced="0"/>
    <cacheHierarchy uniqueName="[Table1_1].[Store Manager]" caption="Store Manager" attribute="1" defaultMemberUniqueName="[Table1_1].[Store Manager].[All]" allUniqueName="[Table1_1].[Store Manager].[All]" dimensionUniqueName="[Table1_1]" displayFolder="" count="0" memberValueDatatype="130" unbalanced="0"/>
    <cacheHierarchy uniqueName="[Table1_1].[Manager ID]" caption="Manager ID" attribute="1" defaultMemberUniqueName="[Table1_1].[Manager ID].[All]" allUniqueName="[Table1_1].[Manager ID].[All]" dimensionUniqueName="[Table1_1]" displayFolder="" count="0" memberValueDatatype="130" unbalanced="0"/>
    <cacheHierarchy uniqueName="[Table1_1].[Store Address]" caption="Store Address" attribute="1" defaultMemberUniqueName="[Table1_1].[Store Address].[All]" allUniqueName="[Table1_1].[Store Address].[All]" dimensionUniqueName="[Table1_1]" displayFolder="" count="0" memberValueDatatype="130" unbalanced="0"/>
    <cacheHierarchy uniqueName="[Table1_1].[Contact Information]" caption="Contact Information" attribute="1" defaultMemberUniqueName="[Table1_1].[Contact Information].[All]" allUniqueName="[Table1_1].[Contact Information].[All]" dimensionUniqueName="[Table1_1]" displayFolder="" count="0" memberValueDatatype="130" unbalanced="0"/>
    <cacheHierarchy uniqueName="[Table1_1].[Operating Hours]" caption="Operating Hours" attribute="1" defaultMemberUniqueName="[Table1_1].[Operating Hours].[All]" allUniqueName="[Table1_1].[Operating Hours].[All]" dimensionUniqueName="[Table1_1]" displayFolder="" count="0" memberValueDatatype="130" unbalanced="0"/>
    <cacheHierarchy uniqueName="[Table1_1].[Staff Count]" caption="Staff Count" attribute="1" defaultMemberUniqueName="[Table1_1].[Staff Count].[All]" allUniqueName="[Table1_1].[Staff Count].[All]" dimensionUniqueName="[Table1_1]" displayFolder="" count="0" memberValueDatatype="20" unbalanced="0"/>
    <cacheHierarchy uniqueName="[Table1_1].[Parking Availability]" caption="Parking Availability" attribute="1" defaultMemberUniqueName="[Table1_1].[Parking Availability].[All]" allUniqueName="[Table1_1].[Parking Availability].[All]" dimensionUniqueName="[Table1_1]" displayFolder="" count="0" memberValueDatatype="130" unbalanced="0"/>
    <cacheHierarchy uniqueName="[Table1_1].[Security Features]" caption="Security Features" attribute="1" defaultMemberUniqueName="[Table1_1].[Security Features].[All]" allUniqueName="[Table1_1].[Security Features].[All]" dimensionUniqueName="[Table1_1]" displayFolder="" count="0" memberValueDatatype="130" unbalanced="0"/>
    <cacheHierarchy uniqueName="[Table1_1].[Order ID]" caption="Order ID" attribute="1" defaultMemberUniqueName="[Table1_1].[Order ID].[All]" allUniqueName="[Table1_1].[Order ID].[All]" dimensionUniqueName="[Table1_1]" displayFolder="" count="0" memberValueDatatype="20" unbalanced="0"/>
    <cacheHierarchy uniqueName="[Table1_1].[Order Date]" caption="Order Date" attribute="1" time="1" defaultMemberUniqueName="[Table1_1].[Order Date].[All]" allUniqueName="[Table1_1].[Order Date].[All]" dimensionUniqueName="[Table1_1]" displayFolder="" count="0" memberValueDatatype="7" unbalanced="0"/>
    <cacheHierarchy uniqueName="[Table1_1].[Month]" caption="Month" attribute="1" defaultMemberUniqueName="[Table1_1].[Month].[All]" allUniqueName="[Table1_1].[Month].[All]" dimensionUniqueName="[Table1_1]" displayFolder="" count="0" memberValueDatatype="130" unbalanced="0"/>
    <cacheHierarchy uniqueName="[Table1_1].[Customer ID]" caption="Customer ID" attribute="1" defaultMemberUniqueName="[Table1_1].[Customer ID].[All]" allUniqueName="[Table1_1].[Customer ID].[All]" dimensionUniqueName="[Table1_1]" displayFolder="" count="0" memberValueDatatype="20" unbalanced="0"/>
    <cacheHierarchy uniqueName="[Table1_1].[Customer Name]" caption="Customer Name" attribute="1" defaultMemberUniqueName="[Table1_1].[Customer Name].[All]" allUniqueName="[Table1_1].[Customer Name].[All]" dimensionUniqueName="[Table1_1]" displayFolder="" count="0" memberValueDatatype="130" unbalanced="0"/>
    <cacheHierarchy uniqueName="[Table1_1].[Product ID]" caption="Product ID" attribute="1" defaultMemberUniqueName="[Table1_1].[Product ID].[All]" allUniqueName="[Table1_1].[Product ID].[All]" dimensionUniqueName="[Table1_1]" displayFolder="" count="0" memberValueDatatype="20" unbalanced="0"/>
    <cacheHierarchy uniqueName="[Table1_1].[Price]" caption="Price" attribute="1" defaultMemberUniqueName="[Table1_1].[Price].[All]" allUniqueName="[Table1_1].[Price].[All]" dimensionUniqueName="[Table1_1]" displayFolder="" count="0" memberValueDatatype="20" unbalanced="0"/>
    <cacheHierarchy uniqueName="[Table1_1].[Quantity]" caption="Quantity" attribute="1" defaultMemberUniqueName="[Table1_1].[Quantity].[All]" allUniqueName="[Table1_1].[Quantity].[All]" dimensionUniqueName="[Table1_1]" displayFolder="" count="0" memberValueDatatype="20" unbalanced="0"/>
    <cacheHierarchy uniqueName="[Table1_1].[Sales Profit]" caption="Sales Profit" attribute="1" defaultMemberUniqueName="[Table1_1].[Sales Profit].[All]" allUniqueName="[Table1_1].[Sales Profit].[All]" dimensionUniqueName="[Table1_1]" displayFolder="" count="0" memberValueDatatype="5" unbalanced="0"/>
    <cacheHierarchy uniqueName="[Table1_1].[Sales]" caption="Sales" attribute="1" defaultMemberUniqueName="[Table1_1].[Sales].[All]" allUniqueName="[Table1_1].[Sales].[All]" dimensionUniqueName="[Table1_1]" displayFolder="" count="0" memberValueDatatype="20" unbalanced="0"/>
    <cacheHierarchy uniqueName="[Table1_1].[Order Date (Month)]" caption="Order Date (Month)" attribute="1" defaultMemberUniqueName="[Table1_1].[Order Date (Month)].[All]" allUniqueName="[Table1_1].[Order Date (Month)].[All]" dimensionUniqueName="[Table1_1]" displayFolder="" count="0" memberValueDatatype="130" unbalanced="0"/>
    <cacheHierarchy uniqueName="[Table1_1].[Order Date (Month Index)]" caption="Order Date (Month Index)" attribute="1" defaultMemberUniqueName="[Table1_1].[Order Date (Month Index)].[All]" allUniqueName="[Table1_1].[Order Date (Month Index)].[All]" dimensionUniqueName="[Table1_1]" displayFolder="" count="0" memberValueDatatype="20" unbalanced="0" hidden="1"/>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Sum of Order ID]" caption="Sum of Order ID" measure="1" displayFolder="" measureGroup="Table1_1"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1_1" count="0" hidden="1">
      <extLst>
        <ext xmlns:x15="http://schemas.microsoft.com/office/spreadsheetml/2010/11/main" uri="{B97F6D7D-B522-45F9-BDA1-12C45D357490}">
          <x15:cacheHierarchy aggregatedColumn="19"/>
        </ext>
      </extLst>
    </cacheHierarchy>
    <cacheHierarchy uniqueName="[Measures].[Distinct Count of Order ID]" caption="Distinct Count of Order ID" measure="1" displayFolder="" measureGroup="Table1_1" count="0" hidden="1">
      <extLst>
        <ext xmlns:x15="http://schemas.microsoft.com/office/spreadsheetml/2010/11/main" uri="{B97F6D7D-B522-45F9-BDA1-12C45D357490}">
          <x15:cacheHierarchy aggregatedColumn="19"/>
        </ext>
      </extLst>
    </cacheHierarchy>
    <cacheHierarchy uniqueName="[Measures].[Sum of Product ID]" caption="Sum of Product ID" measure="1" displayFolder="" measureGroup="Table1_1" count="0" hidden="1">
      <extLst>
        <ext xmlns:x15="http://schemas.microsoft.com/office/spreadsheetml/2010/11/main" uri="{B97F6D7D-B522-45F9-BDA1-12C45D357490}">
          <x15:cacheHierarchy aggregatedColumn="24"/>
        </ext>
      </extLst>
    </cacheHierarchy>
    <cacheHierarchy uniqueName="[Measures].[Distinct Count of Product ID]" caption="Distinct Count of Product ID" measure="1" displayFolder="" measureGroup="Table1_1" count="0" hidden="1">
      <extLst>
        <ext xmlns:x15="http://schemas.microsoft.com/office/spreadsheetml/2010/11/main" uri="{B97F6D7D-B522-45F9-BDA1-12C45D357490}">
          <x15:cacheHierarchy aggregatedColumn="24"/>
        </ext>
      </extLst>
    </cacheHierarchy>
    <cacheHierarchy uniqueName="[Measures].[Sum of Sales]" caption="Sum of Sales" measure="1" displayFolder="" measureGroup="Table1_1" count="0" hidden="1">
      <extLst>
        <ext xmlns:x15="http://schemas.microsoft.com/office/spreadsheetml/2010/11/main" uri="{B97F6D7D-B522-45F9-BDA1-12C45D357490}">
          <x15:cacheHierarchy aggregatedColumn="28"/>
        </ext>
      </extLst>
    </cacheHierarchy>
    <cacheHierarchy uniqueName="[Measures].[Sum of Sales Profit]" caption="Sum of Sales Profit" measure="1" displayFolder="" measureGroup="Table1_1" count="0" oneField="1" hidden="1">
      <fieldsUsage count="1">
        <fieldUsage x="0"/>
      </fieldsUsage>
      <extLst>
        <ext xmlns:x15="http://schemas.microsoft.com/office/spreadsheetml/2010/11/main" uri="{B97F6D7D-B522-45F9-BDA1-12C45D357490}">
          <x15:cacheHierarchy aggregatedColumn="27"/>
        </ext>
      </extLst>
    </cacheHierarchy>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ill Prajapati" refreshedDate="46260.638267592592" backgroundQuery="1" createdVersion="8" refreshedVersion="8" minRefreshableVersion="3" recordCount="0" supportSubquery="1" supportAdvancedDrill="1" xr:uid="{6BF9C7E8-84A6-4FE2-BCBF-947A62C10928}">
  <cacheSource type="external" connectionId="2"/>
  <cacheFields count="3">
    <cacheField name="[Table1_1].[State].[State]" caption="State" numFmtId="0" hierarchy="2" level="1">
      <sharedItems count="8">
        <s v="Delhi"/>
        <s v="Gujarat"/>
        <s v="Karnataka"/>
        <s v="Maharashtra"/>
        <s v="Rajasthan"/>
        <s v="Tamil Nadu"/>
        <s v="Uttar Pradesh"/>
        <s v="West Bengal"/>
      </sharedItems>
    </cacheField>
    <cacheField name="[Measures].[Sum of Sales]" caption="Sum of Sales" numFmtId="0" hierarchy="38" level="32767"/>
    <cacheField name="[Table1_1].[Clothing Type].[Clothing Type]" caption="Clothing Type" numFmtId="0" hierarchy="5" level="1">
      <sharedItems containsSemiMixedTypes="0" containsNonDate="0" containsString="0"/>
    </cacheField>
  </cacheFields>
  <cacheHierarchies count="40">
    <cacheHierarchy uniqueName="[Table1_1].[Store]" caption="Store" attribute="1" defaultMemberUniqueName="[Table1_1].[Store].[All]" allUniqueName="[Table1_1].[Store].[All]" dimensionUniqueName="[Table1_1]" displayFolder="" count="0" memberValueDatatype="130" unbalanced="0"/>
    <cacheHierarchy uniqueName="[Table1_1].[Country]" caption="Country" attribute="1" defaultMemberUniqueName="[Table1_1].[Country].[All]" allUniqueName="[Table1_1].[Country].[All]" dimensionUniqueName="[Table1_1]" displayFolder="" count="0" memberValueDatatype="130" unbalanced="0"/>
    <cacheHierarchy uniqueName="[Table1_1].[State]" caption="State" attribute="1" defaultMemberUniqueName="[Table1_1].[State].[All]" allUniqueName="[Table1_1].[State].[All]" dimensionUniqueName="[Table1_1]" displayFolder="" count="2" memberValueDatatype="130" unbalanced="0">
      <fieldsUsage count="2">
        <fieldUsage x="-1"/>
        <fieldUsage x="0"/>
      </fieldsUsage>
    </cacheHierarchy>
    <cacheHierarchy uniqueName="[Table1_1].[City]" caption="City" attribute="1" defaultMemberUniqueName="[Table1_1].[City].[All]" allUniqueName="[Table1_1].[City].[All]" dimensionUniqueName="[Table1_1]" displayFolder="" count="0" memberValueDatatype="130" unbalanced="0"/>
    <cacheHierarchy uniqueName="[Table1_1].[Category]" caption="Category" attribute="1" defaultMemberUniqueName="[Table1_1].[Category].[All]" allUniqueName="[Table1_1].[Category].[All]" dimensionUniqueName="[Table1_1]" displayFolder="" count="0" memberValueDatatype="130" unbalanced="0"/>
    <cacheHierarchy uniqueName="[Table1_1].[Clothing Type]" caption="Clothing Type" attribute="1" defaultMemberUniqueName="[Table1_1].[Clothing Type].[All]" allUniqueName="[Table1_1].[Clothing Type].[All]" dimensionUniqueName="[Table1_1]" displayFolder="" count="2" memberValueDatatype="130" unbalanced="0">
      <fieldsUsage count="2">
        <fieldUsage x="-1"/>
        <fieldUsage x="2"/>
      </fieldsUsage>
    </cacheHierarchy>
    <cacheHierarchy uniqueName="[Table1_1].[Store Number]" caption="Store Number" attribute="1" defaultMemberUniqueName="[Table1_1].[Store Number].[All]" allUniqueName="[Table1_1].[Store Number].[All]" dimensionUniqueName="[Table1_1]" displayFolder="" count="0" memberValueDatatype="20" unbalanced="0"/>
    <cacheHierarchy uniqueName="[Table1_1].[Postal Code]" caption="Postal Code" attribute="1" defaultMemberUniqueName="[Table1_1].[Postal Code].[All]" allUniqueName="[Table1_1].[Postal Code].[All]" dimensionUniqueName="[Table1_1]" displayFolder="" count="0" memberValueDatatype="20" unbalanced="0"/>
    <cacheHierarchy uniqueName="[Table1_1].[Store Type]" caption="Store Type" attribute="1" defaultMemberUniqueName="[Table1_1].[Store Type].[All]" allUniqueName="[Table1_1].[Store Type].[All]" dimensionUniqueName="[Table1_1]" displayFolder="" count="0" memberValueDatatype="130" unbalanced="0"/>
    <cacheHierarchy uniqueName="[Table1_1].[Store Open Date]" caption="Store Open Date" attribute="1" time="1" defaultMemberUniqueName="[Table1_1].[Store Open Date].[All]" allUniqueName="[Table1_1].[Store Open Date].[All]" dimensionUniqueName="[Table1_1]" displayFolder="" count="0" memberValueDatatype="7" unbalanced="0"/>
    <cacheHierarchy uniqueName="[Table1_1].[Selling Area Size (sq ft)]" caption="Selling Area Size (sq ft)" attribute="1" defaultMemberUniqueName="[Table1_1].[Selling Area Size (sq ft)].[All]" allUniqueName="[Table1_1].[Selling Area Size (sq ft)].[All]" dimensionUniqueName="[Table1_1]" displayFolder="" count="0" memberValueDatatype="20" unbalanced="0"/>
    <cacheHierarchy uniqueName="[Table1_1].[Store Manager]" caption="Store Manager" attribute="1" defaultMemberUniqueName="[Table1_1].[Store Manager].[All]" allUniqueName="[Table1_1].[Store Manager].[All]" dimensionUniqueName="[Table1_1]" displayFolder="" count="0" memberValueDatatype="130" unbalanced="0"/>
    <cacheHierarchy uniqueName="[Table1_1].[Manager ID]" caption="Manager ID" attribute="1" defaultMemberUniqueName="[Table1_1].[Manager ID].[All]" allUniqueName="[Table1_1].[Manager ID].[All]" dimensionUniqueName="[Table1_1]" displayFolder="" count="0" memberValueDatatype="130" unbalanced="0"/>
    <cacheHierarchy uniqueName="[Table1_1].[Store Address]" caption="Store Address" attribute="1" defaultMemberUniqueName="[Table1_1].[Store Address].[All]" allUniqueName="[Table1_1].[Store Address].[All]" dimensionUniqueName="[Table1_1]" displayFolder="" count="0" memberValueDatatype="130" unbalanced="0"/>
    <cacheHierarchy uniqueName="[Table1_1].[Contact Information]" caption="Contact Information" attribute="1" defaultMemberUniqueName="[Table1_1].[Contact Information].[All]" allUniqueName="[Table1_1].[Contact Information].[All]" dimensionUniqueName="[Table1_1]" displayFolder="" count="0" memberValueDatatype="130" unbalanced="0"/>
    <cacheHierarchy uniqueName="[Table1_1].[Operating Hours]" caption="Operating Hours" attribute="1" defaultMemberUniqueName="[Table1_1].[Operating Hours].[All]" allUniqueName="[Table1_1].[Operating Hours].[All]" dimensionUniqueName="[Table1_1]" displayFolder="" count="0" memberValueDatatype="130" unbalanced="0"/>
    <cacheHierarchy uniqueName="[Table1_1].[Staff Count]" caption="Staff Count" attribute="1" defaultMemberUniqueName="[Table1_1].[Staff Count].[All]" allUniqueName="[Table1_1].[Staff Count].[All]" dimensionUniqueName="[Table1_1]" displayFolder="" count="0" memberValueDatatype="20" unbalanced="0"/>
    <cacheHierarchy uniqueName="[Table1_1].[Parking Availability]" caption="Parking Availability" attribute="1" defaultMemberUniqueName="[Table1_1].[Parking Availability].[All]" allUniqueName="[Table1_1].[Parking Availability].[All]" dimensionUniqueName="[Table1_1]" displayFolder="" count="0" memberValueDatatype="130" unbalanced="0"/>
    <cacheHierarchy uniqueName="[Table1_1].[Security Features]" caption="Security Features" attribute="1" defaultMemberUniqueName="[Table1_1].[Security Features].[All]" allUniqueName="[Table1_1].[Security Features].[All]" dimensionUniqueName="[Table1_1]" displayFolder="" count="0" memberValueDatatype="130" unbalanced="0"/>
    <cacheHierarchy uniqueName="[Table1_1].[Order ID]" caption="Order ID" attribute="1" defaultMemberUniqueName="[Table1_1].[Order ID].[All]" allUniqueName="[Table1_1].[Order ID].[All]" dimensionUniqueName="[Table1_1]" displayFolder="" count="0" memberValueDatatype="20" unbalanced="0"/>
    <cacheHierarchy uniqueName="[Table1_1].[Order Date]" caption="Order Date" attribute="1" time="1" defaultMemberUniqueName="[Table1_1].[Order Date].[All]" allUniqueName="[Table1_1].[Order Date].[All]" dimensionUniqueName="[Table1_1]" displayFolder="" count="0" memberValueDatatype="7" unbalanced="0"/>
    <cacheHierarchy uniqueName="[Table1_1].[Month]" caption="Month" attribute="1" defaultMemberUniqueName="[Table1_1].[Month].[All]" allUniqueName="[Table1_1].[Month].[All]" dimensionUniqueName="[Table1_1]" displayFolder="" count="0" memberValueDatatype="130" unbalanced="0"/>
    <cacheHierarchy uniqueName="[Table1_1].[Customer ID]" caption="Customer ID" attribute="1" defaultMemberUniqueName="[Table1_1].[Customer ID].[All]" allUniqueName="[Table1_1].[Customer ID].[All]" dimensionUniqueName="[Table1_1]" displayFolder="" count="0" memberValueDatatype="20" unbalanced="0"/>
    <cacheHierarchy uniqueName="[Table1_1].[Customer Name]" caption="Customer Name" attribute="1" defaultMemberUniqueName="[Table1_1].[Customer Name].[All]" allUniqueName="[Table1_1].[Customer Name].[All]" dimensionUniqueName="[Table1_1]" displayFolder="" count="0" memberValueDatatype="130" unbalanced="0"/>
    <cacheHierarchy uniqueName="[Table1_1].[Product ID]" caption="Product ID" attribute="1" defaultMemberUniqueName="[Table1_1].[Product ID].[All]" allUniqueName="[Table1_1].[Product ID].[All]" dimensionUniqueName="[Table1_1]" displayFolder="" count="0" memberValueDatatype="20" unbalanced="0"/>
    <cacheHierarchy uniqueName="[Table1_1].[Price]" caption="Price" attribute="1" defaultMemberUniqueName="[Table1_1].[Price].[All]" allUniqueName="[Table1_1].[Price].[All]" dimensionUniqueName="[Table1_1]" displayFolder="" count="0" memberValueDatatype="20" unbalanced="0"/>
    <cacheHierarchy uniqueName="[Table1_1].[Quantity]" caption="Quantity" attribute="1" defaultMemberUniqueName="[Table1_1].[Quantity].[All]" allUniqueName="[Table1_1].[Quantity].[All]" dimensionUniqueName="[Table1_1]" displayFolder="" count="0" memberValueDatatype="20" unbalanced="0"/>
    <cacheHierarchy uniqueName="[Table1_1].[Sales Profit]" caption="Sales Profit" attribute="1" defaultMemberUniqueName="[Table1_1].[Sales Profit].[All]" allUniqueName="[Table1_1].[Sales Profit].[All]" dimensionUniqueName="[Table1_1]" displayFolder="" count="0" memberValueDatatype="5" unbalanced="0"/>
    <cacheHierarchy uniqueName="[Table1_1].[Sales]" caption="Sales" attribute="1" defaultMemberUniqueName="[Table1_1].[Sales].[All]" allUniqueName="[Table1_1].[Sales].[All]" dimensionUniqueName="[Table1_1]" displayFolder="" count="0" memberValueDatatype="20" unbalanced="0"/>
    <cacheHierarchy uniqueName="[Table1_1].[Order Date (Month)]" caption="Order Date (Month)" attribute="1" defaultMemberUniqueName="[Table1_1].[Order Date (Month)].[All]" allUniqueName="[Table1_1].[Order Date (Month)].[All]" dimensionUniqueName="[Table1_1]" displayFolder="" count="0" memberValueDatatype="130" unbalanced="0"/>
    <cacheHierarchy uniqueName="[Table1_1].[Order Date (Month Index)]" caption="Order Date (Month Index)" attribute="1" defaultMemberUniqueName="[Table1_1].[Order Date (Month Index)].[All]" allUniqueName="[Table1_1].[Order Date (Month Index)].[All]" dimensionUniqueName="[Table1_1]" displayFolder="" count="0" memberValueDatatype="20" unbalanced="0" hidden="1"/>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Sum of Order ID]" caption="Sum of Order ID" measure="1" displayFolder="" measureGroup="Table1_1"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1_1" count="0" hidden="1">
      <extLst>
        <ext xmlns:x15="http://schemas.microsoft.com/office/spreadsheetml/2010/11/main" uri="{B97F6D7D-B522-45F9-BDA1-12C45D357490}">
          <x15:cacheHierarchy aggregatedColumn="19"/>
        </ext>
      </extLst>
    </cacheHierarchy>
    <cacheHierarchy uniqueName="[Measures].[Distinct Count of Order ID]" caption="Distinct Count of Order ID" measure="1" displayFolder="" measureGroup="Table1_1" count="0" hidden="1">
      <extLst>
        <ext xmlns:x15="http://schemas.microsoft.com/office/spreadsheetml/2010/11/main" uri="{B97F6D7D-B522-45F9-BDA1-12C45D357490}">
          <x15:cacheHierarchy aggregatedColumn="19"/>
        </ext>
      </extLst>
    </cacheHierarchy>
    <cacheHierarchy uniqueName="[Measures].[Sum of Product ID]" caption="Sum of Product ID" measure="1" displayFolder="" measureGroup="Table1_1" count="0" hidden="1">
      <extLst>
        <ext xmlns:x15="http://schemas.microsoft.com/office/spreadsheetml/2010/11/main" uri="{B97F6D7D-B522-45F9-BDA1-12C45D357490}">
          <x15:cacheHierarchy aggregatedColumn="24"/>
        </ext>
      </extLst>
    </cacheHierarchy>
    <cacheHierarchy uniqueName="[Measures].[Distinct Count of Product ID]" caption="Distinct Count of Product ID" measure="1" displayFolder="" measureGroup="Table1_1" count="0" hidden="1">
      <extLst>
        <ext xmlns:x15="http://schemas.microsoft.com/office/spreadsheetml/2010/11/main" uri="{B97F6D7D-B522-45F9-BDA1-12C45D357490}">
          <x15:cacheHierarchy aggregatedColumn="24"/>
        </ext>
      </extLst>
    </cacheHierarchy>
    <cacheHierarchy uniqueName="[Measures].[Sum of Sales]" caption="Sum of Sales" measure="1" displayFolder="" measureGroup="Table1_1"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Sales Profit]" caption="Sum of Sales Profit" measure="1" displayFolder="" measureGroup="Table1_1" count="0" hidden="1">
      <extLst>
        <ext xmlns:x15="http://schemas.microsoft.com/office/spreadsheetml/2010/11/main" uri="{B97F6D7D-B522-45F9-BDA1-12C45D357490}">
          <x15:cacheHierarchy aggregatedColumn="27"/>
        </ext>
      </extLst>
    </cacheHierarchy>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ill Prajapati" refreshedDate="46260.638268287039" backgroundQuery="1" createdVersion="8" refreshedVersion="8" minRefreshableVersion="3" recordCount="0" supportSubquery="1" supportAdvancedDrill="1" xr:uid="{8FABF521-602F-4E86-B6A9-3024B658EE8C}">
  <cacheSource type="external" connectionId="2"/>
  <cacheFields count="3">
    <cacheField name="[Table1_1].[Category].[Category]" caption="Category" numFmtId="0" hierarchy="4" level="1">
      <sharedItems count="3">
        <s v="Kids"/>
        <s v="Men"/>
        <s v="Women"/>
      </sharedItems>
    </cacheField>
    <cacheField name="[Measures].[Distinct Count of Order ID]" caption="Distinct Count of Order ID" numFmtId="0" hierarchy="35" level="32767"/>
    <cacheField name="[Table1_1].[Clothing Type].[Clothing Type]" caption="Clothing Type" numFmtId="0" hierarchy="5" level="1">
      <sharedItems containsSemiMixedTypes="0" containsNonDate="0" containsString="0"/>
    </cacheField>
  </cacheFields>
  <cacheHierarchies count="40">
    <cacheHierarchy uniqueName="[Table1_1].[Store]" caption="Store" attribute="1" defaultMemberUniqueName="[Table1_1].[Store].[All]" allUniqueName="[Table1_1].[Store].[All]" dimensionUniqueName="[Table1_1]" displayFolder="" count="0" memberValueDatatype="130" unbalanced="0"/>
    <cacheHierarchy uniqueName="[Table1_1].[Country]" caption="Country" attribute="1" defaultMemberUniqueName="[Table1_1].[Country].[All]" allUniqueName="[Table1_1].[Country].[All]" dimensionUniqueName="[Table1_1]" displayFolder="" count="0" memberValueDatatype="130" unbalanced="0"/>
    <cacheHierarchy uniqueName="[Table1_1].[State]" caption="State" attribute="1" defaultMemberUniqueName="[Table1_1].[State].[All]" allUniqueName="[Table1_1].[State].[All]" dimensionUniqueName="[Table1_1]" displayFolder="" count="2" memberValueDatatype="130" unbalanced="0"/>
    <cacheHierarchy uniqueName="[Table1_1].[City]" caption="City" attribute="1" defaultMemberUniqueName="[Table1_1].[City].[All]" allUniqueName="[Table1_1].[City].[All]" dimensionUniqueName="[Table1_1]" displayFolder="" count="0" memberValueDatatype="130" unbalanced="0"/>
    <cacheHierarchy uniqueName="[Table1_1].[Category]" caption="Category" attribute="1" defaultMemberUniqueName="[Table1_1].[Category].[All]" allUniqueName="[Table1_1].[Category].[All]" dimensionUniqueName="[Table1_1]" displayFolder="" count="2" memberValueDatatype="130" unbalanced="0">
      <fieldsUsage count="2">
        <fieldUsage x="-1"/>
        <fieldUsage x="0"/>
      </fieldsUsage>
    </cacheHierarchy>
    <cacheHierarchy uniqueName="[Table1_1].[Clothing Type]" caption="Clothing Type" attribute="1" defaultMemberUniqueName="[Table1_1].[Clothing Type].[All]" allUniqueName="[Table1_1].[Clothing Type].[All]" dimensionUniqueName="[Table1_1]" displayFolder="" count="2" memberValueDatatype="130" unbalanced="0">
      <fieldsUsage count="2">
        <fieldUsage x="-1"/>
        <fieldUsage x="2"/>
      </fieldsUsage>
    </cacheHierarchy>
    <cacheHierarchy uniqueName="[Table1_1].[Store Number]" caption="Store Number" attribute="1" defaultMemberUniqueName="[Table1_1].[Store Number].[All]" allUniqueName="[Table1_1].[Store Number].[All]" dimensionUniqueName="[Table1_1]" displayFolder="" count="0" memberValueDatatype="20" unbalanced="0"/>
    <cacheHierarchy uniqueName="[Table1_1].[Postal Code]" caption="Postal Code" attribute="1" defaultMemberUniqueName="[Table1_1].[Postal Code].[All]" allUniqueName="[Table1_1].[Postal Code].[All]" dimensionUniqueName="[Table1_1]" displayFolder="" count="0" memberValueDatatype="20" unbalanced="0"/>
    <cacheHierarchy uniqueName="[Table1_1].[Store Type]" caption="Store Type" attribute="1" defaultMemberUniqueName="[Table1_1].[Store Type].[All]" allUniqueName="[Table1_1].[Store Type].[All]" dimensionUniqueName="[Table1_1]" displayFolder="" count="0" memberValueDatatype="130" unbalanced="0"/>
    <cacheHierarchy uniqueName="[Table1_1].[Store Open Date]" caption="Store Open Date" attribute="1" time="1" defaultMemberUniqueName="[Table1_1].[Store Open Date].[All]" allUniqueName="[Table1_1].[Store Open Date].[All]" dimensionUniqueName="[Table1_1]" displayFolder="" count="0" memberValueDatatype="7" unbalanced="0"/>
    <cacheHierarchy uniqueName="[Table1_1].[Selling Area Size (sq ft)]" caption="Selling Area Size (sq ft)" attribute="1" defaultMemberUniqueName="[Table1_1].[Selling Area Size (sq ft)].[All]" allUniqueName="[Table1_1].[Selling Area Size (sq ft)].[All]" dimensionUniqueName="[Table1_1]" displayFolder="" count="0" memberValueDatatype="20" unbalanced="0"/>
    <cacheHierarchy uniqueName="[Table1_1].[Store Manager]" caption="Store Manager" attribute="1" defaultMemberUniqueName="[Table1_1].[Store Manager].[All]" allUniqueName="[Table1_1].[Store Manager].[All]" dimensionUniqueName="[Table1_1]" displayFolder="" count="0" memberValueDatatype="130" unbalanced="0"/>
    <cacheHierarchy uniqueName="[Table1_1].[Manager ID]" caption="Manager ID" attribute="1" defaultMemberUniqueName="[Table1_1].[Manager ID].[All]" allUniqueName="[Table1_1].[Manager ID].[All]" dimensionUniqueName="[Table1_1]" displayFolder="" count="0" memberValueDatatype="130" unbalanced="0"/>
    <cacheHierarchy uniqueName="[Table1_1].[Store Address]" caption="Store Address" attribute="1" defaultMemberUniqueName="[Table1_1].[Store Address].[All]" allUniqueName="[Table1_1].[Store Address].[All]" dimensionUniqueName="[Table1_1]" displayFolder="" count="0" memberValueDatatype="130" unbalanced="0"/>
    <cacheHierarchy uniqueName="[Table1_1].[Contact Information]" caption="Contact Information" attribute="1" defaultMemberUniqueName="[Table1_1].[Contact Information].[All]" allUniqueName="[Table1_1].[Contact Information].[All]" dimensionUniqueName="[Table1_1]" displayFolder="" count="0" memberValueDatatype="130" unbalanced="0"/>
    <cacheHierarchy uniqueName="[Table1_1].[Operating Hours]" caption="Operating Hours" attribute="1" defaultMemberUniqueName="[Table1_1].[Operating Hours].[All]" allUniqueName="[Table1_1].[Operating Hours].[All]" dimensionUniqueName="[Table1_1]" displayFolder="" count="0" memberValueDatatype="130" unbalanced="0"/>
    <cacheHierarchy uniqueName="[Table1_1].[Staff Count]" caption="Staff Count" attribute="1" defaultMemberUniqueName="[Table1_1].[Staff Count].[All]" allUniqueName="[Table1_1].[Staff Count].[All]" dimensionUniqueName="[Table1_1]" displayFolder="" count="0" memberValueDatatype="20" unbalanced="0"/>
    <cacheHierarchy uniqueName="[Table1_1].[Parking Availability]" caption="Parking Availability" attribute="1" defaultMemberUniqueName="[Table1_1].[Parking Availability].[All]" allUniqueName="[Table1_1].[Parking Availability].[All]" dimensionUniqueName="[Table1_1]" displayFolder="" count="0" memberValueDatatype="130" unbalanced="0"/>
    <cacheHierarchy uniqueName="[Table1_1].[Security Features]" caption="Security Features" attribute="1" defaultMemberUniqueName="[Table1_1].[Security Features].[All]" allUniqueName="[Table1_1].[Security Features].[All]" dimensionUniqueName="[Table1_1]" displayFolder="" count="0" memberValueDatatype="130" unbalanced="0"/>
    <cacheHierarchy uniqueName="[Table1_1].[Order ID]" caption="Order ID" attribute="1" defaultMemberUniqueName="[Table1_1].[Order ID].[All]" allUniqueName="[Table1_1].[Order ID].[All]" dimensionUniqueName="[Table1_1]" displayFolder="" count="0" memberValueDatatype="20" unbalanced="0"/>
    <cacheHierarchy uniqueName="[Table1_1].[Order Date]" caption="Order Date" attribute="1" time="1" defaultMemberUniqueName="[Table1_1].[Order Date].[All]" allUniqueName="[Table1_1].[Order Date].[All]" dimensionUniqueName="[Table1_1]" displayFolder="" count="0" memberValueDatatype="7" unbalanced="0"/>
    <cacheHierarchy uniqueName="[Table1_1].[Month]" caption="Month" attribute="1" defaultMemberUniqueName="[Table1_1].[Month].[All]" allUniqueName="[Table1_1].[Month].[All]" dimensionUniqueName="[Table1_1]" displayFolder="" count="0" memberValueDatatype="130" unbalanced="0"/>
    <cacheHierarchy uniqueName="[Table1_1].[Customer ID]" caption="Customer ID" attribute="1" defaultMemberUniqueName="[Table1_1].[Customer ID].[All]" allUniqueName="[Table1_1].[Customer ID].[All]" dimensionUniqueName="[Table1_1]" displayFolder="" count="0" memberValueDatatype="20" unbalanced="0"/>
    <cacheHierarchy uniqueName="[Table1_1].[Customer Name]" caption="Customer Name" attribute="1" defaultMemberUniqueName="[Table1_1].[Customer Name].[All]" allUniqueName="[Table1_1].[Customer Name].[All]" dimensionUniqueName="[Table1_1]" displayFolder="" count="0" memberValueDatatype="130" unbalanced="0"/>
    <cacheHierarchy uniqueName="[Table1_1].[Product ID]" caption="Product ID" attribute="1" defaultMemberUniqueName="[Table1_1].[Product ID].[All]" allUniqueName="[Table1_1].[Product ID].[All]" dimensionUniqueName="[Table1_1]" displayFolder="" count="0" memberValueDatatype="20" unbalanced="0"/>
    <cacheHierarchy uniqueName="[Table1_1].[Price]" caption="Price" attribute="1" defaultMemberUniqueName="[Table1_1].[Price].[All]" allUniqueName="[Table1_1].[Price].[All]" dimensionUniqueName="[Table1_1]" displayFolder="" count="0" memberValueDatatype="20" unbalanced="0"/>
    <cacheHierarchy uniqueName="[Table1_1].[Quantity]" caption="Quantity" attribute="1" defaultMemberUniqueName="[Table1_1].[Quantity].[All]" allUniqueName="[Table1_1].[Quantity].[All]" dimensionUniqueName="[Table1_1]" displayFolder="" count="0" memberValueDatatype="20" unbalanced="0"/>
    <cacheHierarchy uniqueName="[Table1_1].[Sales Profit]" caption="Sales Profit" attribute="1" defaultMemberUniqueName="[Table1_1].[Sales Profit].[All]" allUniqueName="[Table1_1].[Sales Profit].[All]" dimensionUniqueName="[Table1_1]" displayFolder="" count="0" memberValueDatatype="5" unbalanced="0"/>
    <cacheHierarchy uniqueName="[Table1_1].[Sales]" caption="Sales" attribute="1" defaultMemberUniqueName="[Table1_1].[Sales].[All]" allUniqueName="[Table1_1].[Sales].[All]" dimensionUniqueName="[Table1_1]" displayFolder="" count="0" memberValueDatatype="20" unbalanced="0"/>
    <cacheHierarchy uniqueName="[Table1_1].[Order Date (Month)]" caption="Order Date (Month)" attribute="1" defaultMemberUniqueName="[Table1_1].[Order Date (Month)].[All]" allUniqueName="[Table1_1].[Order Date (Month)].[All]" dimensionUniqueName="[Table1_1]" displayFolder="" count="0" memberValueDatatype="130" unbalanced="0"/>
    <cacheHierarchy uniqueName="[Table1_1].[Order Date (Month Index)]" caption="Order Date (Month Index)" attribute="1" defaultMemberUniqueName="[Table1_1].[Order Date (Month Index)].[All]" allUniqueName="[Table1_1].[Order Date (Month Index)].[All]" dimensionUniqueName="[Table1_1]" displayFolder="" count="0" memberValueDatatype="20" unbalanced="0" hidden="1"/>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Sum of Order ID]" caption="Sum of Order ID" measure="1" displayFolder="" measureGroup="Table1_1"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1_1" count="0" hidden="1">
      <extLst>
        <ext xmlns:x15="http://schemas.microsoft.com/office/spreadsheetml/2010/11/main" uri="{B97F6D7D-B522-45F9-BDA1-12C45D357490}">
          <x15:cacheHierarchy aggregatedColumn="19"/>
        </ext>
      </extLst>
    </cacheHierarchy>
    <cacheHierarchy uniqueName="[Measures].[Distinct Count of Order ID]" caption="Distinct Count of Order ID" measure="1" displayFolder="" measureGroup="Table1_1"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Product ID]" caption="Sum of Product ID" measure="1" displayFolder="" measureGroup="Table1_1" count="0" hidden="1">
      <extLst>
        <ext xmlns:x15="http://schemas.microsoft.com/office/spreadsheetml/2010/11/main" uri="{B97F6D7D-B522-45F9-BDA1-12C45D357490}">
          <x15:cacheHierarchy aggregatedColumn="24"/>
        </ext>
      </extLst>
    </cacheHierarchy>
    <cacheHierarchy uniqueName="[Measures].[Distinct Count of Product ID]" caption="Distinct Count of Product ID" measure="1" displayFolder="" measureGroup="Table1_1" count="0" hidden="1">
      <extLst>
        <ext xmlns:x15="http://schemas.microsoft.com/office/spreadsheetml/2010/11/main" uri="{B97F6D7D-B522-45F9-BDA1-12C45D357490}">
          <x15:cacheHierarchy aggregatedColumn="24"/>
        </ext>
      </extLst>
    </cacheHierarchy>
    <cacheHierarchy uniqueName="[Measures].[Sum of Sales]" caption="Sum of Sales" measure="1" displayFolder="" measureGroup="Table1_1" count="0" hidden="1">
      <extLst>
        <ext xmlns:x15="http://schemas.microsoft.com/office/spreadsheetml/2010/11/main" uri="{B97F6D7D-B522-45F9-BDA1-12C45D357490}">
          <x15:cacheHierarchy aggregatedColumn="28"/>
        </ext>
      </extLst>
    </cacheHierarchy>
    <cacheHierarchy uniqueName="[Measures].[Sum of Sales Profit]" caption="Sum of Sales Profit" measure="1" displayFolder="" measureGroup="Table1_1" count="0" hidden="1">
      <extLst>
        <ext xmlns:x15="http://schemas.microsoft.com/office/spreadsheetml/2010/11/main" uri="{B97F6D7D-B522-45F9-BDA1-12C45D357490}">
          <x15:cacheHierarchy aggregatedColumn="27"/>
        </ext>
      </extLst>
    </cacheHierarchy>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ill Prajapati" refreshedDate="46260.638268287039" backgroundQuery="1" createdVersion="8" refreshedVersion="8" minRefreshableVersion="3" recordCount="0" supportSubquery="1" supportAdvancedDrill="1" xr:uid="{1876699C-C8F9-4DC4-AF3B-3FE5AE982CE0}">
  <cacheSource type="external" connectionId="2"/>
  <cacheFields count="2">
    <cacheField name="[Measures].[Sum of Sales]" caption="Sum of Sales" numFmtId="0" hierarchy="38" level="32767"/>
    <cacheField name="[Table1_1].[Clothing Type].[Clothing Type]" caption="Clothing Type" numFmtId="0" hierarchy="5" level="1">
      <sharedItems containsSemiMixedTypes="0" containsNonDate="0" containsString="0"/>
    </cacheField>
  </cacheFields>
  <cacheHierarchies count="40">
    <cacheHierarchy uniqueName="[Table1_1].[Store]" caption="Store" attribute="1" defaultMemberUniqueName="[Table1_1].[Store].[All]" allUniqueName="[Table1_1].[Store].[All]" dimensionUniqueName="[Table1_1]" displayFolder="" count="0" memberValueDatatype="130" unbalanced="0"/>
    <cacheHierarchy uniqueName="[Table1_1].[Country]" caption="Country" attribute="1" defaultMemberUniqueName="[Table1_1].[Country].[All]" allUniqueName="[Table1_1].[Country].[All]" dimensionUniqueName="[Table1_1]" displayFolder="" count="0" memberValueDatatype="130" unbalanced="0"/>
    <cacheHierarchy uniqueName="[Table1_1].[State]" caption="State" attribute="1" defaultMemberUniqueName="[Table1_1].[State].[All]" allUniqueName="[Table1_1].[State].[All]" dimensionUniqueName="[Table1_1]" displayFolder="" count="2" memberValueDatatype="130" unbalanced="0"/>
    <cacheHierarchy uniqueName="[Table1_1].[City]" caption="City" attribute="1" defaultMemberUniqueName="[Table1_1].[City].[All]" allUniqueName="[Table1_1].[City].[All]" dimensionUniqueName="[Table1_1]" displayFolder="" count="0" memberValueDatatype="130" unbalanced="0"/>
    <cacheHierarchy uniqueName="[Table1_1].[Category]" caption="Category" attribute="1" defaultMemberUniqueName="[Table1_1].[Category].[All]" allUniqueName="[Table1_1].[Category].[All]" dimensionUniqueName="[Table1_1]" displayFolder="" count="0" memberValueDatatype="130" unbalanced="0"/>
    <cacheHierarchy uniqueName="[Table1_1].[Clothing Type]" caption="Clothing Type" attribute="1" defaultMemberUniqueName="[Table1_1].[Clothing Type].[All]" allUniqueName="[Table1_1].[Clothing Type].[All]" dimensionUniqueName="[Table1_1]" displayFolder="" count="2" memberValueDatatype="130" unbalanced="0">
      <fieldsUsage count="2">
        <fieldUsage x="-1"/>
        <fieldUsage x="1"/>
      </fieldsUsage>
    </cacheHierarchy>
    <cacheHierarchy uniqueName="[Table1_1].[Store Number]" caption="Store Number" attribute="1" defaultMemberUniqueName="[Table1_1].[Store Number].[All]" allUniqueName="[Table1_1].[Store Number].[All]" dimensionUniqueName="[Table1_1]" displayFolder="" count="0" memberValueDatatype="20" unbalanced="0"/>
    <cacheHierarchy uniqueName="[Table1_1].[Postal Code]" caption="Postal Code" attribute="1" defaultMemberUniqueName="[Table1_1].[Postal Code].[All]" allUniqueName="[Table1_1].[Postal Code].[All]" dimensionUniqueName="[Table1_1]" displayFolder="" count="0" memberValueDatatype="20" unbalanced="0"/>
    <cacheHierarchy uniqueName="[Table1_1].[Store Type]" caption="Store Type" attribute="1" defaultMemberUniqueName="[Table1_1].[Store Type].[All]" allUniqueName="[Table1_1].[Store Type].[All]" dimensionUniqueName="[Table1_1]" displayFolder="" count="0" memberValueDatatype="130" unbalanced="0"/>
    <cacheHierarchy uniqueName="[Table1_1].[Store Open Date]" caption="Store Open Date" attribute="1" time="1" defaultMemberUniqueName="[Table1_1].[Store Open Date].[All]" allUniqueName="[Table1_1].[Store Open Date].[All]" dimensionUniqueName="[Table1_1]" displayFolder="" count="0" memberValueDatatype="7" unbalanced="0"/>
    <cacheHierarchy uniqueName="[Table1_1].[Selling Area Size (sq ft)]" caption="Selling Area Size (sq ft)" attribute="1" defaultMemberUniqueName="[Table1_1].[Selling Area Size (sq ft)].[All]" allUniqueName="[Table1_1].[Selling Area Size (sq ft)].[All]" dimensionUniqueName="[Table1_1]" displayFolder="" count="0" memberValueDatatype="20" unbalanced="0"/>
    <cacheHierarchy uniqueName="[Table1_1].[Store Manager]" caption="Store Manager" attribute="1" defaultMemberUniqueName="[Table1_1].[Store Manager].[All]" allUniqueName="[Table1_1].[Store Manager].[All]" dimensionUniqueName="[Table1_1]" displayFolder="" count="0" memberValueDatatype="130" unbalanced="0"/>
    <cacheHierarchy uniqueName="[Table1_1].[Manager ID]" caption="Manager ID" attribute="1" defaultMemberUniqueName="[Table1_1].[Manager ID].[All]" allUniqueName="[Table1_1].[Manager ID].[All]" dimensionUniqueName="[Table1_1]" displayFolder="" count="0" memberValueDatatype="130" unbalanced="0"/>
    <cacheHierarchy uniqueName="[Table1_1].[Store Address]" caption="Store Address" attribute="1" defaultMemberUniqueName="[Table1_1].[Store Address].[All]" allUniqueName="[Table1_1].[Store Address].[All]" dimensionUniqueName="[Table1_1]" displayFolder="" count="0" memberValueDatatype="130" unbalanced="0"/>
    <cacheHierarchy uniqueName="[Table1_1].[Contact Information]" caption="Contact Information" attribute="1" defaultMemberUniqueName="[Table1_1].[Contact Information].[All]" allUniqueName="[Table1_1].[Contact Information].[All]" dimensionUniqueName="[Table1_1]" displayFolder="" count="0" memberValueDatatype="130" unbalanced="0"/>
    <cacheHierarchy uniqueName="[Table1_1].[Operating Hours]" caption="Operating Hours" attribute="1" defaultMemberUniqueName="[Table1_1].[Operating Hours].[All]" allUniqueName="[Table1_1].[Operating Hours].[All]" dimensionUniqueName="[Table1_1]" displayFolder="" count="0" memberValueDatatype="130" unbalanced="0"/>
    <cacheHierarchy uniqueName="[Table1_1].[Staff Count]" caption="Staff Count" attribute="1" defaultMemberUniqueName="[Table1_1].[Staff Count].[All]" allUniqueName="[Table1_1].[Staff Count].[All]" dimensionUniqueName="[Table1_1]" displayFolder="" count="0" memberValueDatatype="20" unbalanced="0"/>
    <cacheHierarchy uniqueName="[Table1_1].[Parking Availability]" caption="Parking Availability" attribute="1" defaultMemberUniqueName="[Table1_1].[Parking Availability].[All]" allUniqueName="[Table1_1].[Parking Availability].[All]" dimensionUniqueName="[Table1_1]" displayFolder="" count="0" memberValueDatatype="130" unbalanced="0"/>
    <cacheHierarchy uniqueName="[Table1_1].[Security Features]" caption="Security Features" attribute="1" defaultMemberUniqueName="[Table1_1].[Security Features].[All]" allUniqueName="[Table1_1].[Security Features].[All]" dimensionUniqueName="[Table1_1]" displayFolder="" count="0" memberValueDatatype="130" unbalanced="0"/>
    <cacheHierarchy uniqueName="[Table1_1].[Order ID]" caption="Order ID" attribute="1" defaultMemberUniqueName="[Table1_1].[Order ID].[All]" allUniqueName="[Table1_1].[Order ID].[All]" dimensionUniqueName="[Table1_1]" displayFolder="" count="0" memberValueDatatype="20" unbalanced="0"/>
    <cacheHierarchy uniqueName="[Table1_1].[Order Date]" caption="Order Date" attribute="1" time="1" defaultMemberUniqueName="[Table1_1].[Order Date].[All]" allUniqueName="[Table1_1].[Order Date].[All]" dimensionUniqueName="[Table1_1]" displayFolder="" count="0" memberValueDatatype="7" unbalanced="0"/>
    <cacheHierarchy uniqueName="[Table1_1].[Month]" caption="Month" attribute="1" defaultMemberUniqueName="[Table1_1].[Month].[All]" allUniqueName="[Table1_1].[Month].[All]" dimensionUniqueName="[Table1_1]" displayFolder="" count="0" memberValueDatatype="130" unbalanced="0"/>
    <cacheHierarchy uniqueName="[Table1_1].[Customer ID]" caption="Customer ID" attribute="1" defaultMemberUniqueName="[Table1_1].[Customer ID].[All]" allUniqueName="[Table1_1].[Customer ID].[All]" dimensionUniqueName="[Table1_1]" displayFolder="" count="0" memberValueDatatype="20" unbalanced="0"/>
    <cacheHierarchy uniqueName="[Table1_1].[Customer Name]" caption="Customer Name" attribute="1" defaultMemberUniqueName="[Table1_1].[Customer Name].[All]" allUniqueName="[Table1_1].[Customer Name].[All]" dimensionUniqueName="[Table1_1]" displayFolder="" count="0" memberValueDatatype="130" unbalanced="0"/>
    <cacheHierarchy uniqueName="[Table1_1].[Product ID]" caption="Product ID" attribute="1" defaultMemberUniqueName="[Table1_1].[Product ID].[All]" allUniqueName="[Table1_1].[Product ID].[All]" dimensionUniqueName="[Table1_1]" displayFolder="" count="0" memberValueDatatype="20" unbalanced="0"/>
    <cacheHierarchy uniqueName="[Table1_1].[Price]" caption="Price" attribute="1" defaultMemberUniqueName="[Table1_1].[Price].[All]" allUniqueName="[Table1_1].[Price].[All]" dimensionUniqueName="[Table1_1]" displayFolder="" count="0" memberValueDatatype="20" unbalanced="0"/>
    <cacheHierarchy uniqueName="[Table1_1].[Quantity]" caption="Quantity" attribute="1" defaultMemberUniqueName="[Table1_1].[Quantity].[All]" allUniqueName="[Table1_1].[Quantity].[All]" dimensionUniqueName="[Table1_1]" displayFolder="" count="0" memberValueDatatype="20" unbalanced="0"/>
    <cacheHierarchy uniqueName="[Table1_1].[Sales Profit]" caption="Sales Profit" attribute="1" defaultMemberUniqueName="[Table1_1].[Sales Profit].[All]" allUniqueName="[Table1_1].[Sales Profit].[All]" dimensionUniqueName="[Table1_1]" displayFolder="" count="0" memberValueDatatype="5" unbalanced="0"/>
    <cacheHierarchy uniqueName="[Table1_1].[Sales]" caption="Sales" attribute="1" defaultMemberUniqueName="[Table1_1].[Sales].[All]" allUniqueName="[Table1_1].[Sales].[All]" dimensionUniqueName="[Table1_1]" displayFolder="" count="0" memberValueDatatype="20" unbalanced="0"/>
    <cacheHierarchy uniqueName="[Table1_1].[Order Date (Month)]" caption="Order Date (Month)" attribute="1" defaultMemberUniqueName="[Table1_1].[Order Date (Month)].[All]" allUniqueName="[Table1_1].[Order Date (Month)].[All]" dimensionUniqueName="[Table1_1]" displayFolder="" count="0" memberValueDatatype="130" unbalanced="0"/>
    <cacheHierarchy uniqueName="[Table1_1].[Order Date (Month Index)]" caption="Order Date (Month Index)" attribute="1" defaultMemberUniqueName="[Table1_1].[Order Date (Month Index)].[All]" allUniqueName="[Table1_1].[Order Date (Month Index)].[All]" dimensionUniqueName="[Table1_1]" displayFolder="" count="0" memberValueDatatype="20" unbalanced="0" hidden="1"/>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Sum of Order ID]" caption="Sum of Order ID" measure="1" displayFolder="" measureGroup="Table1_1"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1_1" count="0" hidden="1">
      <extLst>
        <ext xmlns:x15="http://schemas.microsoft.com/office/spreadsheetml/2010/11/main" uri="{B97F6D7D-B522-45F9-BDA1-12C45D357490}">
          <x15:cacheHierarchy aggregatedColumn="19"/>
        </ext>
      </extLst>
    </cacheHierarchy>
    <cacheHierarchy uniqueName="[Measures].[Distinct Count of Order ID]" caption="Distinct Count of Order ID" measure="1" displayFolder="" measureGroup="Table1_1" count="0" hidden="1">
      <extLst>
        <ext xmlns:x15="http://schemas.microsoft.com/office/spreadsheetml/2010/11/main" uri="{B97F6D7D-B522-45F9-BDA1-12C45D357490}">
          <x15:cacheHierarchy aggregatedColumn="19"/>
        </ext>
      </extLst>
    </cacheHierarchy>
    <cacheHierarchy uniqueName="[Measures].[Sum of Product ID]" caption="Sum of Product ID" measure="1" displayFolder="" measureGroup="Table1_1" count="0" hidden="1">
      <extLst>
        <ext xmlns:x15="http://schemas.microsoft.com/office/spreadsheetml/2010/11/main" uri="{B97F6D7D-B522-45F9-BDA1-12C45D357490}">
          <x15:cacheHierarchy aggregatedColumn="24"/>
        </ext>
      </extLst>
    </cacheHierarchy>
    <cacheHierarchy uniqueName="[Measures].[Distinct Count of Product ID]" caption="Distinct Count of Product ID" measure="1" displayFolder="" measureGroup="Table1_1" count="0" hidden="1">
      <extLst>
        <ext xmlns:x15="http://schemas.microsoft.com/office/spreadsheetml/2010/11/main" uri="{B97F6D7D-B522-45F9-BDA1-12C45D357490}">
          <x15:cacheHierarchy aggregatedColumn="24"/>
        </ext>
      </extLst>
    </cacheHierarchy>
    <cacheHierarchy uniqueName="[Measures].[Sum of Sales]" caption="Sum of Sales" measure="1" displayFolder="" measureGroup="Table1_1"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Sales Profit]" caption="Sum of Sales Profit" measure="1" displayFolder="" measureGroup="Table1_1" count="0" hidden="1">
      <extLst>
        <ext xmlns:x15="http://schemas.microsoft.com/office/spreadsheetml/2010/11/main" uri="{B97F6D7D-B522-45F9-BDA1-12C45D357490}">
          <x15:cacheHierarchy aggregatedColumn="27"/>
        </ext>
      </extLst>
    </cacheHierarchy>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ill Prajapati" refreshedDate="46264.546471643516" backgroundQuery="1" createdVersion="8" refreshedVersion="8" minRefreshableVersion="3" recordCount="0" supportSubquery="1" supportAdvancedDrill="1" xr:uid="{BEB4C6B5-F75C-4F99-B2B2-B112FA85AAE1}">
  <cacheSource type="external" connectionId="2"/>
  <cacheFields count="2">
    <cacheField name="[Measures].[Sum of Sales Profit]" caption="Sum of Sales Profit" numFmtId="0" hierarchy="39" level="32767"/>
    <cacheField name="[Table1_1].[Clothing Type].[Clothing Type]" caption="Clothing Type" numFmtId="0" hierarchy="5" level="1">
      <sharedItems count="5">
        <s v="Dresses"/>
        <s v="Jackets"/>
        <s v="Pants"/>
        <s v="Skirts"/>
        <s v="Sweaters"/>
      </sharedItems>
    </cacheField>
  </cacheFields>
  <cacheHierarchies count="40">
    <cacheHierarchy uniqueName="[Table1_1].[Store]" caption="Store" attribute="1" defaultMemberUniqueName="[Table1_1].[Store].[All]" allUniqueName="[Table1_1].[Store].[All]" dimensionUniqueName="[Table1_1]" displayFolder="" count="0" memberValueDatatype="130" unbalanced="0"/>
    <cacheHierarchy uniqueName="[Table1_1].[Country]" caption="Country" attribute="1" defaultMemberUniqueName="[Table1_1].[Country].[All]" allUniqueName="[Table1_1].[Country].[All]" dimensionUniqueName="[Table1_1]" displayFolder="" count="0" memberValueDatatype="130" unbalanced="0"/>
    <cacheHierarchy uniqueName="[Table1_1].[State]" caption="State" attribute="1" defaultMemberUniqueName="[Table1_1].[State].[All]" allUniqueName="[Table1_1].[State].[All]" dimensionUniqueName="[Table1_1]" displayFolder="" count="2" memberValueDatatype="130" unbalanced="0"/>
    <cacheHierarchy uniqueName="[Table1_1].[City]" caption="City" attribute="1" defaultMemberUniqueName="[Table1_1].[City].[All]" allUniqueName="[Table1_1].[City].[All]" dimensionUniqueName="[Table1_1]" displayFolder="" count="0" memberValueDatatype="130" unbalanced="0"/>
    <cacheHierarchy uniqueName="[Table1_1].[Category]" caption="Category" attribute="1" defaultMemberUniqueName="[Table1_1].[Category].[All]" allUniqueName="[Table1_1].[Category].[All]" dimensionUniqueName="[Table1_1]" displayFolder="" count="0" memberValueDatatype="130" unbalanced="0"/>
    <cacheHierarchy uniqueName="[Table1_1].[Clothing Type]" caption="Clothing Type" attribute="1" defaultMemberUniqueName="[Table1_1].[Clothing Type].[All]" allUniqueName="[Table1_1].[Clothing Type].[All]" dimensionUniqueName="[Table1_1]" displayFolder="" count="2" memberValueDatatype="130" unbalanced="0">
      <fieldsUsage count="2">
        <fieldUsage x="-1"/>
        <fieldUsage x="1"/>
      </fieldsUsage>
    </cacheHierarchy>
    <cacheHierarchy uniqueName="[Table1_1].[Store Number]" caption="Store Number" attribute="1" defaultMemberUniqueName="[Table1_1].[Store Number].[All]" allUniqueName="[Table1_1].[Store Number].[All]" dimensionUniqueName="[Table1_1]" displayFolder="" count="0" memberValueDatatype="20" unbalanced="0"/>
    <cacheHierarchy uniqueName="[Table1_1].[Postal Code]" caption="Postal Code" attribute="1" defaultMemberUniqueName="[Table1_1].[Postal Code].[All]" allUniqueName="[Table1_1].[Postal Code].[All]" dimensionUniqueName="[Table1_1]" displayFolder="" count="0" memberValueDatatype="20" unbalanced="0"/>
    <cacheHierarchy uniqueName="[Table1_1].[Store Type]" caption="Store Type" attribute="1" defaultMemberUniqueName="[Table1_1].[Store Type].[All]" allUniqueName="[Table1_1].[Store Type].[All]" dimensionUniqueName="[Table1_1]" displayFolder="" count="0" memberValueDatatype="130" unbalanced="0"/>
    <cacheHierarchy uniqueName="[Table1_1].[Store Open Date]" caption="Store Open Date" attribute="1" time="1" defaultMemberUniqueName="[Table1_1].[Store Open Date].[All]" allUniqueName="[Table1_1].[Store Open Date].[All]" dimensionUniqueName="[Table1_1]" displayFolder="" count="0" memberValueDatatype="7" unbalanced="0"/>
    <cacheHierarchy uniqueName="[Table1_1].[Selling Area Size (sq ft)]" caption="Selling Area Size (sq ft)" attribute="1" defaultMemberUniqueName="[Table1_1].[Selling Area Size (sq ft)].[All]" allUniqueName="[Table1_1].[Selling Area Size (sq ft)].[All]" dimensionUniqueName="[Table1_1]" displayFolder="" count="0" memberValueDatatype="20" unbalanced="0"/>
    <cacheHierarchy uniqueName="[Table1_1].[Store Manager]" caption="Store Manager" attribute="1" defaultMemberUniqueName="[Table1_1].[Store Manager].[All]" allUniqueName="[Table1_1].[Store Manager].[All]" dimensionUniqueName="[Table1_1]" displayFolder="" count="0" memberValueDatatype="130" unbalanced="0"/>
    <cacheHierarchy uniqueName="[Table1_1].[Manager ID]" caption="Manager ID" attribute="1" defaultMemberUniqueName="[Table1_1].[Manager ID].[All]" allUniqueName="[Table1_1].[Manager ID].[All]" dimensionUniqueName="[Table1_1]" displayFolder="" count="0" memberValueDatatype="130" unbalanced="0"/>
    <cacheHierarchy uniqueName="[Table1_1].[Store Address]" caption="Store Address" attribute="1" defaultMemberUniqueName="[Table1_1].[Store Address].[All]" allUniqueName="[Table1_1].[Store Address].[All]" dimensionUniqueName="[Table1_1]" displayFolder="" count="0" memberValueDatatype="130" unbalanced="0"/>
    <cacheHierarchy uniqueName="[Table1_1].[Contact Information]" caption="Contact Information" attribute="1" defaultMemberUniqueName="[Table1_1].[Contact Information].[All]" allUniqueName="[Table1_1].[Contact Information].[All]" dimensionUniqueName="[Table1_1]" displayFolder="" count="0" memberValueDatatype="130" unbalanced="0"/>
    <cacheHierarchy uniqueName="[Table1_1].[Operating Hours]" caption="Operating Hours" attribute="1" defaultMemberUniqueName="[Table1_1].[Operating Hours].[All]" allUniqueName="[Table1_1].[Operating Hours].[All]" dimensionUniqueName="[Table1_1]" displayFolder="" count="0" memberValueDatatype="130" unbalanced="0"/>
    <cacheHierarchy uniqueName="[Table1_1].[Staff Count]" caption="Staff Count" attribute="1" defaultMemberUniqueName="[Table1_1].[Staff Count].[All]" allUniqueName="[Table1_1].[Staff Count].[All]" dimensionUniqueName="[Table1_1]" displayFolder="" count="0" memberValueDatatype="20" unbalanced="0"/>
    <cacheHierarchy uniqueName="[Table1_1].[Parking Availability]" caption="Parking Availability" attribute="1" defaultMemberUniqueName="[Table1_1].[Parking Availability].[All]" allUniqueName="[Table1_1].[Parking Availability].[All]" dimensionUniqueName="[Table1_1]" displayFolder="" count="0" memberValueDatatype="130" unbalanced="0"/>
    <cacheHierarchy uniqueName="[Table1_1].[Security Features]" caption="Security Features" attribute="1" defaultMemberUniqueName="[Table1_1].[Security Features].[All]" allUniqueName="[Table1_1].[Security Features].[All]" dimensionUniqueName="[Table1_1]" displayFolder="" count="0" memberValueDatatype="130" unbalanced="0"/>
    <cacheHierarchy uniqueName="[Table1_1].[Order ID]" caption="Order ID" attribute="1" defaultMemberUniqueName="[Table1_1].[Order ID].[All]" allUniqueName="[Table1_1].[Order ID].[All]" dimensionUniqueName="[Table1_1]" displayFolder="" count="0" memberValueDatatype="20" unbalanced="0"/>
    <cacheHierarchy uniqueName="[Table1_1].[Order Date]" caption="Order Date" attribute="1" time="1" defaultMemberUniqueName="[Table1_1].[Order Date].[All]" allUniqueName="[Table1_1].[Order Date].[All]" dimensionUniqueName="[Table1_1]" displayFolder="" count="0" memberValueDatatype="7" unbalanced="0"/>
    <cacheHierarchy uniqueName="[Table1_1].[Month]" caption="Month" attribute="1" defaultMemberUniqueName="[Table1_1].[Month].[All]" allUniqueName="[Table1_1].[Month].[All]" dimensionUniqueName="[Table1_1]" displayFolder="" count="0" memberValueDatatype="130" unbalanced="0"/>
    <cacheHierarchy uniqueName="[Table1_1].[Customer ID]" caption="Customer ID" attribute="1" defaultMemberUniqueName="[Table1_1].[Customer ID].[All]" allUniqueName="[Table1_1].[Customer ID].[All]" dimensionUniqueName="[Table1_1]" displayFolder="" count="0" memberValueDatatype="20" unbalanced="0"/>
    <cacheHierarchy uniqueName="[Table1_1].[Customer Name]" caption="Customer Name" attribute="1" defaultMemberUniqueName="[Table1_1].[Customer Name].[All]" allUniqueName="[Table1_1].[Customer Name].[All]" dimensionUniqueName="[Table1_1]" displayFolder="" count="0" memberValueDatatype="130" unbalanced="0"/>
    <cacheHierarchy uniqueName="[Table1_1].[Product ID]" caption="Product ID" attribute="1" defaultMemberUniqueName="[Table1_1].[Product ID].[All]" allUniqueName="[Table1_1].[Product ID].[All]" dimensionUniqueName="[Table1_1]" displayFolder="" count="0" memberValueDatatype="20" unbalanced="0"/>
    <cacheHierarchy uniqueName="[Table1_1].[Price]" caption="Price" attribute="1" defaultMemberUniqueName="[Table1_1].[Price].[All]" allUniqueName="[Table1_1].[Price].[All]" dimensionUniqueName="[Table1_1]" displayFolder="" count="0" memberValueDatatype="20" unbalanced="0"/>
    <cacheHierarchy uniqueName="[Table1_1].[Quantity]" caption="Quantity" attribute="1" defaultMemberUniqueName="[Table1_1].[Quantity].[All]" allUniqueName="[Table1_1].[Quantity].[All]" dimensionUniqueName="[Table1_1]" displayFolder="" count="0" memberValueDatatype="20" unbalanced="0"/>
    <cacheHierarchy uniqueName="[Table1_1].[Sales Profit]" caption="Sales Profit" attribute="1" defaultMemberUniqueName="[Table1_1].[Sales Profit].[All]" allUniqueName="[Table1_1].[Sales Profit].[All]" dimensionUniqueName="[Table1_1]" displayFolder="" count="0" memberValueDatatype="5" unbalanced="0"/>
    <cacheHierarchy uniqueName="[Table1_1].[Sales]" caption="Sales" attribute="1" defaultMemberUniqueName="[Table1_1].[Sales].[All]" allUniqueName="[Table1_1].[Sales].[All]" dimensionUniqueName="[Table1_1]" displayFolder="" count="0" memberValueDatatype="20" unbalanced="0"/>
    <cacheHierarchy uniqueName="[Table1_1].[Order Date (Month)]" caption="Order Date (Month)" attribute="1" defaultMemberUniqueName="[Table1_1].[Order Date (Month)].[All]" allUniqueName="[Table1_1].[Order Date (Month)].[All]" dimensionUniqueName="[Table1_1]" displayFolder="" count="0" memberValueDatatype="130" unbalanced="0"/>
    <cacheHierarchy uniqueName="[Table1_1].[Order Date (Month Index)]" caption="Order Date (Month Index)" attribute="1" defaultMemberUniqueName="[Table1_1].[Order Date (Month Index)].[All]" allUniqueName="[Table1_1].[Order Date (Month Index)].[All]" dimensionUniqueName="[Table1_1]" displayFolder="" count="0" memberValueDatatype="20" unbalanced="0" hidden="1"/>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Sum of Order ID]" caption="Sum of Order ID" measure="1" displayFolder="" measureGroup="Table1_1"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1_1" count="0" hidden="1">
      <extLst>
        <ext xmlns:x15="http://schemas.microsoft.com/office/spreadsheetml/2010/11/main" uri="{B97F6D7D-B522-45F9-BDA1-12C45D357490}">
          <x15:cacheHierarchy aggregatedColumn="19"/>
        </ext>
      </extLst>
    </cacheHierarchy>
    <cacheHierarchy uniqueName="[Measures].[Distinct Count of Order ID]" caption="Distinct Count of Order ID" measure="1" displayFolder="" measureGroup="Table1_1" count="0" hidden="1">
      <extLst>
        <ext xmlns:x15="http://schemas.microsoft.com/office/spreadsheetml/2010/11/main" uri="{B97F6D7D-B522-45F9-BDA1-12C45D357490}">
          <x15:cacheHierarchy aggregatedColumn="19"/>
        </ext>
      </extLst>
    </cacheHierarchy>
    <cacheHierarchy uniqueName="[Measures].[Sum of Product ID]" caption="Sum of Product ID" measure="1" displayFolder="" measureGroup="Table1_1" count="0" hidden="1">
      <extLst>
        <ext xmlns:x15="http://schemas.microsoft.com/office/spreadsheetml/2010/11/main" uri="{B97F6D7D-B522-45F9-BDA1-12C45D357490}">
          <x15:cacheHierarchy aggregatedColumn="24"/>
        </ext>
      </extLst>
    </cacheHierarchy>
    <cacheHierarchy uniqueName="[Measures].[Distinct Count of Product ID]" caption="Distinct Count of Product ID" measure="1" displayFolder="" measureGroup="Table1_1" count="0" hidden="1">
      <extLst>
        <ext xmlns:x15="http://schemas.microsoft.com/office/spreadsheetml/2010/11/main" uri="{B97F6D7D-B522-45F9-BDA1-12C45D357490}">
          <x15:cacheHierarchy aggregatedColumn="24"/>
        </ext>
      </extLst>
    </cacheHierarchy>
    <cacheHierarchy uniqueName="[Measures].[Sum of Sales]" caption="Sum of Sales" measure="1" displayFolder="" measureGroup="Table1_1" count="0" hidden="1">
      <extLst>
        <ext xmlns:x15="http://schemas.microsoft.com/office/spreadsheetml/2010/11/main" uri="{B97F6D7D-B522-45F9-BDA1-12C45D357490}">
          <x15:cacheHierarchy aggregatedColumn="28"/>
        </ext>
      </extLst>
    </cacheHierarchy>
    <cacheHierarchy uniqueName="[Measures].[Sum of Sales Profit]" caption="Sum of Sales Profit" measure="1" displayFolder="" measureGroup="Table1_1" count="0" oneField="1" hidden="1">
      <fieldsUsage count="1">
        <fieldUsage x="0"/>
      </fieldsUsage>
      <extLst>
        <ext xmlns:x15="http://schemas.microsoft.com/office/spreadsheetml/2010/11/main" uri="{B97F6D7D-B522-45F9-BDA1-12C45D357490}">
          <x15:cacheHierarchy aggregatedColumn="27"/>
        </ext>
      </extLst>
    </cacheHierarchy>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ill Prajapati" refreshedDate="46260.601524768521" backgroundQuery="1" createdVersion="3" refreshedVersion="8" minRefreshableVersion="3" recordCount="0" supportSubquery="1" supportAdvancedDrill="1" xr:uid="{28288E21-0B3F-4F82-9044-07F295B2BB22}">
  <cacheSource type="external" connectionId="2">
    <extLst>
      <ext xmlns:x14="http://schemas.microsoft.com/office/spreadsheetml/2009/9/main" uri="{F057638F-6D5F-4e77-A914-E7F072B9BCA8}">
        <x14:sourceConnection name="ThisWorkbookDataModel"/>
      </ext>
    </extLst>
  </cacheSource>
  <cacheFields count="0"/>
  <cacheHierarchies count="40">
    <cacheHierarchy uniqueName="[Table1_1].[Store]" caption="Store" attribute="1" defaultMemberUniqueName="[Table1_1].[Store].[All]" allUniqueName="[Table1_1].[Store].[All]" dimensionUniqueName="[Table1_1]" displayFolder="" count="0" memberValueDatatype="130" unbalanced="0"/>
    <cacheHierarchy uniqueName="[Table1_1].[Country]" caption="Country" attribute="1" defaultMemberUniqueName="[Table1_1].[Country].[All]" allUniqueName="[Table1_1].[Country].[All]" dimensionUniqueName="[Table1_1]" displayFolder="" count="0" memberValueDatatype="130" unbalanced="0"/>
    <cacheHierarchy uniqueName="[Table1_1].[State]" caption="State" attribute="1" defaultMemberUniqueName="[Table1_1].[State].[All]" allUniqueName="[Table1_1].[State].[All]" dimensionUniqueName="[Table1_1]" displayFolder="" count="2" memberValueDatatype="130" unbalanced="0"/>
    <cacheHierarchy uniqueName="[Table1_1].[City]" caption="City" attribute="1" defaultMemberUniqueName="[Table1_1].[City].[All]" allUniqueName="[Table1_1].[City].[All]" dimensionUniqueName="[Table1_1]" displayFolder="" count="0" memberValueDatatype="130" unbalanced="0"/>
    <cacheHierarchy uniqueName="[Table1_1].[Category]" caption="Category" attribute="1" defaultMemberUniqueName="[Table1_1].[Category].[All]" allUniqueName="[Table1_1].[Category].[All]" dimensionUniqueName="[Table1_1]" displayFolder="" count="0" memberValueDatatype="130" unbalanced="0"/>
    <cacheHierarchy uniqueName="[Table1_1].[Clothing Type]" caption="Clothing Type" attribute="1" defaultMemberUniqueName="[Table1_1].[Clothing Type].[All]" allUniqueName="[Table1_1].[Clothing Type].[All]" dimensionUniqueName="[Table1_1]" displayFolder="" count="0" memberValueDatatype="130" unbalanced="0"/>
    <cacheHierarchy uniqueName="[Table1_1].[Store Number]" caption="Store Number" attribute="1" defaultMemberUniqueName="[Table1_1].[Store Number].[All]" allUniqueName="[Table1_1].[Store Number].[All]" dimensionUniqueName="[Table1_1]" displayFolder="" count="0" memberValueDatatype="20" unbalanced="0"/>
    <cacheHierarchy uniqueName="[Table1_1].[Postal Code]" caption="Postal Code" attribute="1" defaultMemberUniqueName="[Table1_1].[Postal Code].[All]" allUniqueName="[Table1_1].[Postal Code].[All]" dimensionUniqueName="[Table1_1]" displayFolder="" count="0" memberValueDatatype="20" unbalanced="0"/>
    <cacheHierarchy uniqueName="[Table1_1].[Store Type]" caption="Store Type" attribute="1" defaultMemberUniqueName="[Table1_1].[Store Type].[All]" allUniqueName="[Table1_1].[Store Type].[All]" dimensionUniqueName="[Table1_1]" displayFolder="" count="0" memberValueDatatype="130" unbalanced="0"/>
    <cacheHierarchy uniqueName="[Table1_1].[Store Open Date]" caption="Store Open Date" attribute="1" time="1" defaultMemberUniqueName="[Table1_1].[Store Open Date].[All]" allUniqueName="[Table1_1].[Store Open Date].[All]" dimensionUniqueName="[Table1_1]" displayFolder="" count="0" memberValueDatatype="7" unbalanced="0"/>
    <cacheHierarchy uniqueName="[Table1_1].[Selling Area Size (sq ft)]" caption="Selling Area Size (sq ft)" attribute="1" defaultMemberUniqueName="[Table1_1].[Selling Area Size (sq ft)].[All]" allUniqueName="[Table1_1].[Selling Area Size (sq ft)].[All]" dimensionUniqueName="[Table1_1]" displayFolder="" count="0" memberValueDatatype="20" unbalanced="0"/>
    <cacheHierarchy uniqueName="[Table1_1].[Store Manager]" caption="Store Manager" attribute="1" defaultMemberUniqueName="[Table1_1].[Store Manager].[All]" allUniqueName="[Table1_1].[Store Manager].[All]" dimensionUniqueName="[Table1_1]" displayFolder="" count="0" memberValueDatatype="130" unbalanced="0"/>
    <cacheHierarchy uniqueName="[Table1_1].[Manager ID]" caption="Manager ID" attribute="1" defaultMemberUniqueName="[Table1_1].[Manager ID].[All]" allUniqueName="[Table1_1].[Manager ID].[All]" dimensionUniqueName="[Table1_1]" displayFolder="" count="0" memberValueDatatype="130" unbalanced="0"/>
    <cacheHierarchy uniqueName="[Table1_1].[Store Address]" caption="Store Address" attribute="1" defaultMemberUniqueName="[Table1_1].[Store Address].[All]" allUniqueName="[Table1_1].[Store Address].[All]" dimensionUniqueName="[Table1_1]" displayFolder="" count="0" memberValueDatatype="130" unbalanced="0"/>
    <cacheHierarchy uniqueName="[Table1_1].[Contact Information]" caption="Contact Information" attribute="1" defaultMemberUniqueName="[Table1_1].[Contact Information].[All]" allUniqueName="[Table1_1].[Contact Information].[All]" dimensionUniqueName="[Table1_1]" displayFolder="" count="0" memberValueDatatype="130" unbalanced="0"/>
    <cacheHierarchy uniqueName="[Table1_1].[Operating Hours]" caption="Operating Hours" attribute="1" defaultMemberUniqueName="[Table1_1].[Operating Hours].[All]" allUniqueName="[Table1_1].[Operating Hours].[All]" dimensionUniqueName="[Table1_1]" displayFolder="" count="0" memberValueDatatype="130" unbalanced="0"/>
    <cacheHierarchy uniqueName="[Table1_1].[Staff Count]" caption="Staff Count" attribute="1" defaultMemberUniqueName="[Table1_1].[Staff Count].[All]" allUniqueName="[Table1_1].[Staff Count].[All]" dimensionUniqueName="[Table1_1]" displayFolder="" count="0" memberValueDatatype="20" unbalanced="0"/>
    <cacheHierarchy uniqueName="[Table1_1].[Parking Availability]" caption="Parking Availability" attribute="1" defaultMemberUniqueName="[Table1_1].[Parking Availability].[All]" allUniqueName="[Table1_1].[Parking Availability].[All]" dimensionUniqueName="[Table1_1]" displayFolder="" count="0" memberValueDatatype="130" unbalanced="0"/>
    <cacheHierarchy uniqueName="[Table1_1].[Security Features]" caption="Security Features" attribute="1" defaultMemberUniqueName="[Table1_1].[Security Features].[All]" allUniqueName="[Table1_1].[Security Features].[All]" dimensionUniqueName="[Table1_1]" displayFolder="" count="0" memberValueDatatype="130" unbalanced="0"/>
    <cacheHierarchy uniqueName="[Table1_1].[Order ID]" caption="Order ID" attribute="1" defaultMemberUniqueName="[Table1_1].[Order ID].[All]" allUniqueName="[Table1_1].[Order ID].[All]" dimensionUniqueName="[Table1_1]" displayFolder="" count="0" memberValueDatatype="20" unbalanced="0"/>
    <cacheHierarchy uniqueName="[Table1_1].[Order Date]" caption="Order Date" attribute="1" time="1" defaultMemberUniqueName="[Table1_1].[Order Date].[All]" allUniqueName="[Table1_1].[Order Date].[All]" dimensionUniqueName="[Table1_1]" displayFolder="" count="0" memberValueDatatype="7" unbalanced="0"/>
    <cacheHierarchy uniqueName="[Table1_1].[Month]" caption="Month" attribute="1" defaultMemberUniqueName="[Table1_1].[Month].[All]" allUniqueName="[Table1_1].[Month].[All]" dimensionUniqueName="[Table1_1]" displayFolder="" count="0" memberValueDatatype="130" unbalanced="0"/>
    <cacheHierarchy uniqueName="[Table1_1].[Customer ID]" caption="Customer ID" attribute="1" defaultMemberUniqueName="[Table1_1].[Customer ID].[All]" allUniqueName="[Table1_1].[Customer ID].[All]" dimensionUniqueName="[Table1_1]" displayFolder="" count="0" memberValueDatatype="20" unbalanced="0"/>
    <cacheHierarchy uniqueName="[Table1_1].[Customer Name]" caption="Customer Name" attribute="1" defaultMemberUniqueName="[Table1_1].[Customer Name].[All]" allUniqueName="[Table1_1].[Customer Name].[All]" dimensionUniqueName="[Table1_1]" displayFolder="" count="0" memberValueDatatype="130" unbalanced="0"/>
    <cacheHierarchy uniqueName="[Table1_1].[Product ID]" caption="Product ID" attribute="1" defaultMemberUniqueName="[Table1_1].[Product ID].[All]" allUniqueName="[Table1_1].[Product ID].[All]" dimensionUniqueName="[Table1_1]" displayFolder="" count="0" memberValueDatatype="20" unbalanced="0"/>
    <cacheHierarchy uniqueName="[Table1_1].[Price]" caption="Price" attribute="1" defaultMemberUniqueName="[Table1_1].[Price].[All]" allUniqueName="[Table1_1].[Price].[All]" dimensionUniqueName="[Table1_1]" displayFolder="" count="0" memberValueDatatype="20" unbalanced="0"/>
    <cacheHierarchy uniqueName="[Table1_1].[Quantity]" caption="Quantity" attribute="1" defaultMemberUniqueName="[Table1_1].[Quantity].[All]" allUniqueName="[Table1_1].[Quantity].[All]" dimensionUniqueName="[Table1_1]" displayFolder="" count="0" memberValueDatatype="20" unbalanced="0"/>
    <cacheHierarchy uniqueName="[Table1_1].[Sales Profit]" caption="Sales Profit" attribute="1" defaultMemberUniqueName="[Table1_1].[Sales Profit].[All]" allUniqueName="[Table1_1].[Sales Profit].[All]" dimensionUniqueName="[Table1_1]" displayFolder="" count="0" memberValueDatatype="5" unbalanced="0"/>
    <cacheHierarchy uniqueName="[Table1_1].[Sales]" caption="Sales" attribute="1" defaultMemberUniqueName="[Table1_1].[Sales].[All]" allUniqueName="[Table1_1].[Sales].[All]" dimensionUniqueName="[Table1_1]" displayFolder="" count="0" memberValueDatatype="20" unbalanced="0"/>
    <cacheHierarchy uniqueName="[Table1_1].[Order Date (Month)]" caption="Order Date (Month)" attribute="1" defaultMemberUniqueName="[Table1_1].[Order Date (Month)].[All]" allUniqueName="[Table1_1].[Order Date (Month)].[All]" dimensionUniqueName="[Table1_1]" displayFolder="" count="0" memberValueDatatype="130" unbalanced="0"/>
    <cacheHierarchy uniqueName="[Table1_1].[Order Date (Month Index)]" caption="Order Date (Month Index)" attribute="1" defaultMemberUniqueName="[Table1_1].[Order Date (Month Index)].[All]" allUniqueName="[Table1_1].[Order Date (Month Index)].[All]" dimensionUniqueName="[Table1_1]" displayFolder="" count="0" memberValueDatatype="20" unbalanced="0" hidden="1"/>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Sum of Order ID]" caption="Sum of Order ID" measure="1" displayFolder="" measureGroup="Table1_1"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1_1" count="0" hidden="1">
      <extLst>
        <ext xmlns:x15="http://schemas.microsoft.com/office/spreadsheetml/2010/11/main" uri="{B97F6D7D-B522-45F9-BDA1-12C45D357490}">
          <x15:cacheHierarchy aggregatedColumn="19"/>
        </ext>
      </extLst>
    </cacheHierarchy>
    <cacheHierarchy uniqueName="[Measures].[Distinct Count of Order ID]" caption="Distinct Count of Order ID" measure="1" displayFolder="" measureGroup="Table1_1" count="0" hidden="1">
      <extLst>
        <ext xmlns:x15="http://schemas.microsoft.com/office/spreadsheetml/2010/11/main" uri="{B97F6D7D-B522-45F9-BDA1-12C45D357490}">
          <x15:cacheHierarchy aggregatedColumn="19"/>
        </ext>
      </extLst>
    </cacheHierarchy>
    <cacheHierarchy uniqueName="[Measures].[Sum of Product ID]" caption="Sum of Product ID" measure="1" displayFolder="" measureGroup="Table1_1" count="0" hidden="1">
      <extLst>
        <ext xmlns:x15="http://schemas.microsoft.com/office/spreadsheetml/2010/11/main" uri="{B97F6D7D-B522-45F9-BDA1-12C45D357490}">
          <x15:cacheHierarchy aggregatedColumn="24"/>
        </ext>
      </extLst>
    </cacheHierarchy>
    <cacheHierarchy uniqueName="[Measures].[Distinct Count of Product ID]" caption="Distinct Count of Product ID" measure="1" displayFolder="" measureGroup="Table1_1" count="0" hidden="1">
      <extLst>
        <ext xmlns:x15="http://schemas.microsoft.com/office/spreadsheetml/2010/11/main" uri="{B97F6D7D-B522-45F9-BDA1-12C45D357490}">
          <x15:cacheHierarchy aggregatedColumn="24"/>
        </ext>
      </extLst>
    </cacheHierarchy>
    <cacheHierarchy uniqueName="[Measures].[Sum of Sales]" caption="Sum of Sales" measure="1" displayFolder="" measureGroup="Table1_1" count="0" hidden="1">
      <extLst>
        <ext xmlns:x15="http://schemas.microsoft.com/office/spreadsheetml/2010/11/main" uri="{B97F6D7D-B522-45F9-BDA1-12C45D357490}">
          <x15:cacheHierarchy aggregatedColumn="28"/>
        </ext>
      </extLst>
    </cacheHierarchy>
    <cacheHierarchy uniqueName="[Measures].[Sum of Sales Profit]" caption="Sum of Sales Profit" measure="1" displayFolder="" measureGroup="Table1_1" count="0" hidden="1">
      <extLst>
        <ext xmlns:x15="http://schemas.microsoft.com/office/spreadsheetml/2010/11/main" uri="{B97F6D7D-B522-45F9-BDA1-12C45D357490}">
          <x15:cacheHierarchy aggregatedColumn="27"/>
        </ext>
      </extLst>
    </cacheHierarchy>
  </cacheHierarchies>
  <kpis count="0"/>
  <extLst>
    <ext xmlns:x14="http://schemas.microsoft.com/office/spreadsheetml/2009/9/main" uri="{725AE2AE-9491-48be-B2B4-4EB974FC3084}">
      <x14:pivotCacheDefinition slicerData="1" pivotCacheId="662710731"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ill Prajapati" refreshedDate="46260.637294560183" backgroundQuery="1" createdVersion="3" refreshedVersion="8" minRefreshableVersion="3" recordCount="0" supportSubquery="1" supportAdvancedDrill="1" xr:uid="{0190A6D2-6576-4623-9460-0529D73D49BF}">
  <cacheSource type="external" connectionId="2">
    <extLst>
      <ext xmlns:x14="http://schemas.microsoft.com/office/spreadsheetml/2009/9/main" uri="{F057638F-6D5F-4e77-A914-E7F072B9BCA8}">
        <x14:sourceConnection name="ThisWorkbookDataModel"/>
      </ext>
    </extLst>
  </cacheSource>
  <cacheFields count="0"/>
  <cacheHierarchies count="40">
    <cacheHierarchy uniqueName="[Table1_1].[Store]" caption="Store" attribute="1" defaultMemberUniqueName="[Table1_1].[Store].[All]" allUniqueName="[Table1_1].[Store].[All]" dimensionUniqueName="[Table1_1]" displayFolder="" count="0" memberValueDatatype="130" unbalanced="0"/>
    <cacheHierarchy uniqueName="[Table1_1].[Country]" caption="Country" attribute="1" defaultMemberUniqueName="[Table1_1].[Country].[All]" allUniqueName="[Table1_1].[Country].[All]" dimensionUniqueName="[Table1_1]" displayFolder="" count="0" memberValueDatatype="130" unbalanced="0"/>
    <cacheHierarchy uniqueName="[Table1_1].[State]" caption="State" attribute="1" defaultMemberUniqueName="[Table1_1].[State].[All]" allUniqueName="[Table1_1].[State].[All]" dimensionUniqueName="[Table1_1]" displayFolder="" count="0" memberValueDatatype="130" unbalanced="0"/>
    <cacheHierarchy uniqueName="[Table1_1].[City]" caption="City" attribute="1" defaultMemberUniqueName="[Table1_1].[City].[All]" allUniqueName="[Table1_1].[City].[All]" dimensionUniqueName="[Table1_1]" displayFolder="" count="0" memberValueDatatype="130" unbalanced="0"/>
    <cacheHierarchy uniqueName="[Table1_1].[Category]" caption="Category" attribute="1" defaultMemberUniqueName="[Table1_1].[Category].[All]" allUniqueName="[Table1_1].[Category].[All]" dimensionUniqueName="[Table1_1]" displayFolder="" count="0" memberValueDatatype="130" unbalanced="0"/>
    <cacheHierarchy uniqueName="[Table1_1].[Clothing Type]" caption="Clothing Type" attribute="1" defaultMemberUniqueName="[Table1_1].[Clothing Type].[All]" allUniqueName="[Table1_1].[Clothing Type].[All]" dimensionUniqueName="[Table1_1]" displayFolder="" count="2" memberValueDatatype="130" unbalanced="0"/>
    <cacheHierarchy uniqueName="[Table1_1].[Store Number]" caption="Store Number" attribute="1" defaultMemberUniqueName="[Table1_1].[Store Number].[All]" allUniqueName="[Table1_1].[Store Number].[All]" dimensionUniqueName="[Table1_1]" displayFolder="" count="0" memberValueDatatype="20" unbalanced="0"/>
    <cacheHierarchy uniqueName="[Table1_1].[Postal Code]" caption="Postal Code" attribute="1" defaultMemberUniqueName="[Table1_1].[Postal Code].[All]" allUniqueName="[Table1_1].[Postal Code].[All]" dimensionUniqueName="[Table1_1]" displayFolder="" count="0" memberValueDatatype="20" unbalanced="0"/>
    <cacheHierarchy uniqueName="[Table1_1].[Store Type]" caption="Store Type" attribute="1" defaultMemberUniqueName="[Table1_1].[Store Type].[All]" allUniqueName="[Table1_1].[Store Type].[All]" dimensionUniqueName="[Table1_1]" displayFolder="" count="0" memberValueDatatype="130" unbalanced="0"/>
    <cacheHierarchy uniqueName="[Table1_1].[Store Open Date]" caption="Store Open Date" attribute="1" time="1" defaultMemberUniqueName="[Table1_1].[Store Open Date].[All]" allUniqueName="[Table1_1].[Store Open Date].[All]" dimensionUniqueName="[Table1_1]" displayFolder="" count="0" memberValueDatatype="7" unbalanced="0"/>
    <cacheHierarchy uniqueName="[Table1_1].[Selling Area Size (sq ft)]" caption="Selling Area Size (sq ft)" attribute="1" defaultMemberUniqueName="[Table1_1].[Selling Area Size (sq ft)].[All]" allUniqueName="[Table1_1].[Selling Area Size (sq ft)].[All]" dimensionUniqueName="[Table1_1]" displayFolder="" count="0" memberValueDatatype="20" unbalanced="0"/>
    <cacheHierarchy uniqueName="[Table1_1].[Store Manager]" caption="Store Manager" attribute="1" defaultMemberUniqueName="[Table1_1].[Store Manager].[All]" allUniqueName="[Table1_1].[Store Manager].[All]" dimensionUniqueName="[Table1_1]" displayFolder="" count="0" memberValueDatatype="130" unbalanced="0"/>
    <cacheHierarchy uniqueName="[Table1_1].[Manager ID]" caption="Manager ID" attribute="1" defaultMemberUniqueName="[Table1_1].[Manager ID].[All]" allUniqueName="[Table1_1].[Manager ID].[All]" dimensionUniqueName="[Table1_1]" displayFolder="" count="0" memberValueDatatype="130" unbalanced="0"/>
    <cacheHierarchy uniqueName="[Table1_1].[Store Address]" caption="Store Address" attribute="1" defaultMemberUniqueName="[Table1_1].[Store Address].[All]" allUniqueName="[Table1_1].[Store Address].[All]" dimensionUniqueName="[Table1_1]" displayFolder="" count="0" memberValueDatatype="130" unbalanced="0"/>
    <cacheHierarchy uniqueName="[Table1_1].[Contact Information]" caption="Contact Information" attribute="1" defaultMemberUniqueName="[Table1_1].[Contact Information].[All]" allUniqueName="[Table1_1].[Contact Information].[All]" dimensionUniqueName="[Table1_1]" displayFolder="" count="0" memberValueDatatype="130" unbalanced="0"/>
    <cacheHierarchy uniqueName="[Table1_1].[Operating Hours]" caption="Operating Hours" attribute="1" defaultMemberUniqueName="[Table1_1].[Operating Hours].[All]" allUniqueName="[Table1_1].[Operating Hours].[All]" dimensionUniqueName="[Table1_1]" displayFolder="" count="0" memberValueDatatype="130" unbalanced="0"/>
    <cacheHierarchy uniqueName="[Table1_1].[Staff Count]" caption="Staff Count" attribute="1" defaultMemberUniqueName="[Table1_1].[Staff Count].[All]" allUniqueName="[Table1_1].[Staff Count].[All]" dimensionUniqueName="[Table1_1]" displayFolder="" count="0" memberValueDatatype="20" unbalanced="0"/>
    <cacheHierarchy uniqueName="[Table1_1].[Parking Availability]" caption="Parking Availability" attribute="1" defaultMemberUniqueName="[Table1_1].[Parking Availability].[All]" allUniqueName="[Table1_1].[Parking Availability].[All]" dimensionUniqueName="[Table1_1]" displayFolder="" count="0" memberValueDatatype="130" unbalanced="0"/>
    <cacheHierarchy uniqueName="[Table1_1].[Security Features]" caption="Security Features" attribute="1" defaultMemberUniqueName="[Table1_1].[Security Features].[All]" allUniqueName="[Table1_1].[Security Features].[All]" dimensionUniqueName="[Table1_1]" displayFolder="" count="0" memberValueDatatype="130" unbalanced="0"/>
    <cacheHierarchy uniqueName="[Table1_1].[Order ID]" caption="Order ID" attribute="1" defaultMemberUniqueName="[Table1_1].[Order ID].[All]" allUniqueName="[Table1_1].[Order ID].[All]" dimensionUniqueName="[Table1_1]" displayFolder="" count="0" memberValueDatatype="20" unbalanced="0"/>
    <cacheHierarchy uniqueName="[Table1_1].[Order Date]" caption="Order Date" attribute="1" time="1" defaultMemberUniqueName="[Table1_1].[Order Date].[All]" allUniqueName="[Table1_1].[Order Date].[All]" dimensionUniqueName="[Table1_1]" displayFolder="" count="0" memberValueDatatype="7" unbalanced="0"/>
    <cacheHierarchy uniqueName="[Table1_1].[Month]" caption="Month" attribute="1" defaultMemberUniqueName="[Table1_1].[Month].[All]" allUniqueName="[Table1_1].[Month].[All]" dimensionUniqueName="[Table1_1]" displayFolder="" count="0" memberValueDatatype="130" unbalanced="0"/>
    <cacheHierarchy uniqueName="[Table1_1].[Customer ID]" caption="Customer ID" attribute="1" defaultMemberUniqueName="[Table1_1].[Customer ID].[All]" allUniqueName="[Table1_1].[Customer ID].[All]" dimensionUniqueName="[Table1_1]" displayFolder="" count="0" memberValueDatatype="20" unbalanced="0"/>
    <cacheHierarchy uniqueName="[Table1_1].[Customer Name]" caption="Customer Name" attribute="1" defaultMemberUniqueName="[Table1_1].[Customer Name].[All]" allUniqueName="[Table1_1].[Customer Name].[All]" dimensionUniqueName="[Table1_1]" displayFolder="" count="0" memberValueDatatype="130" unbalanced="0"/>
    <cacheHierarchy uniqueName="[Table1_1].[Product ID]" caption="Product ID" attribute="1" defaultMemberUniqueName="[Table1_1].[Product ID].[All]" allUniqueName="[Table1_1].[Product ID].[All]" dimensionUniqueName="[Table1_1]" displayFolder="" count="0" memberValueDatatype="20" unbalanced="0"/>
    <cacheHierarchy uniqueName="[Table1_1].[Price]" caption="Price" attribute="1" defaultMemberUniqueName="[Table1_1].[Price].[All]" allUniqueName="[Table1_1].[Price].[All]" dimensionUniqueName="[Table1_1]" displayFolder="" count="0" memberValueDatatype="20" unbalanced="0"/>
    <cacheHierarchy uniqueName="[Table1_1].[Quantity]" caption="Quantity" attribute="1" defaultMemberUniqueName="[Table1_1].[Quantity].[All]" allUniqueName="[Table1_1].[Quantity].[All]" dimensionUniqueName="[Table1_1]" displayFolder="" count="0" memberValueDatatype="20" unbalanced="0"/>
    <cacheHierarchy uniqueName="[Table1_1].[Sales Profit]" caption="Sales Profit" attribute="1" defaultMemberUniqueName="[Table1_1].[Sales Profit].[All]" allUniqueName="[Table1_1].[Sales Profit].[All]" dimensionUniqueName="[Table1_1]" displayFolder="" count="0" memberValueDatatype="5" unbalanced="0"/>
    <cacheHierarchy uniqueName="[Table1_1].[Sales]" caption="Sales" attribute="1" defaultMemberUniqueName="[Table1_1].[Sales].[All]" allUniqueName="[Table1_1].[Sales].[All]" dimensionUniqueName="[Table1_1]" displayFolder="" count="0" memberValueDatatype="20" unbalanced="0"/>
    <cacheHierarchy uniqueName="[Table1_1].[Order Date (Month)]" caption="Order Date (Month)" attribute="1" defaultMemberUniqueName="[Table1_1].[Order Date (Month)].[All]" allUniqueName="[Table1_1].[Order Date (Month)].[All]" dimensionUniqueName="[Table1_1]" displayFolder="" count="0" memberValueDatatype="130" unbalanced="0"/>
    <cacheHierarchy uniqueName="[Table1_1].[Order Date (Month Index)]" caption="Order Date (Month Index)" attribute="1" defaultMemberUniqueName="[Table1_1].[Order Date (Month Index)].[All]" allUniqueName="[Table1_1].[Order Date (Month Index)].[All]" dimensionUniqueName="[Table1_1]" displayFolder="" count="0" memberValueDatatype="20" unbalanced="0" hidden="1"/>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Sum of Order ID]" caption="Sum of Order ID" measure="1" displayFolder="" measureGroup="Table1_1"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1_1" count="0" hidden="1">
      <extLst>
        <ext xmlns:x15="http://schemas.microsoft.com/office/spreadsheetml/2010/11/main" uri="{B97F6D7D-B522-45F9-BDA1-12C45D357490}">
          <x15:cacheHierarchy aggregatedColumn="19"/>
        </ext>
      </extLst>
    </cacheHierarchy>
    <cacheHierarchy uniqueName="[Measures].[Distinct Count of Order ID]" caption="Distinct Count of Order ID" measure="1" displayFolder="" measureGroup="Table1_1" count="0" hidden="1">
      <extLst>
        <ext xmlns:x15="http://schemas.microsoft.com/office/spreadsheetml/2010/11/main" uri="{B97F6D7D-B522-45F9-BDA1-12C45D357490}">
          <x15:cacheHierarchy aggregatedColumn="19"/>
        </ext>
      </extLst>
    </cacheHierarchy>
    <cacheHierarchy uniqueName="[Measures].[Sum of Product ID]" caption="Sum of Product ID" measure="1" displayFolder="" measureGroup="Table1_1" count="0" hidden="1">
      <extLst>
        <ext xmlns:x15="http://schemas.microsoft.com/office/spreadsheetml/2010/11/main" uri="{B97F6D7D-B522-45F9-BDA1-12C45D357490}">
          <x15:cacheHierarchy aggregatedColumn="24"/>
        </ext>
      </extLst>
    </cacheHierarchy>
    <cacheHierarchy uniqueName="[Measures].[Distinct Count of Product ID]" caption="Distinct Count of Product ID" measure="1" displayFolder="" measureGroup="Table1_1" count="0" hidden="1">
      <extLst>
        <ext xmlns:x15="http://schemas.microsoft.com/office/spreadsheetml/2010/11/main" uri="{B97F6D7D-B522-45F9-BDA1-12C45D357490}">
          <x15:cacheHierarchy aggregatedColumn="24"/>
        </ext>
      </extLst>
    </cacheHierarchy>
    <cacheHierarchy uniqueName="[Measures].[Sum of Sales]" caption="Sum of Sales" measure="1" displayFolder="" measureGroup="Table1_1" count="0" hidden="1">
      <extLst>
        <ext xmlns:x15="http://schemas.microsoft.com/office/spreadsheetml/2010/11/main" uri="{B97F6D7D-B522-45F9-BDA1-12C45D357490}">
          <x15:cacheHierarchy aggregatedColumn="28"/>
        </ext>
      </extLst>
    </cacheHierarchy>
    <cacheHierarchy uniqueName="[Measures].[Sum of Sales Profit]" caption="Sum of Sales Profit" measure="1" displayFolder="" measureGroup="Table1_1" count="0" hidden="1">
      <extLst>
        <ext xmlns:x15="http://schemas.microsoft.com/office/spreadsheetml/2010/11/main" uri="{B97F6D7D-B522-45F9-BDA1-12C45D357490}">
          <x15:cacheHierarchy aggregatedColumn="27"/>
        </ext>
      </extLst>
    </cacheHierarchy>
  </cacheHierarchies>
  <kpis count="0"/>
  <extLst>
    <ext xmlns:x14="http://schemas.microsoft.com/office/spreadsheetml/2009/9/main" uri="{725AE2AE-9491-48be-B2B4-4EB974FC3084}">
      <x14:pivotCacheDefinition slicerData="1" pivotCacheId="109380631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F351AEB-3619-4BCE-A7C9-E1DC97D90749}" name="StateWiseSalesDataModel" cacheId="5" applyNumberFormats="0" applyBorderFormats="0" applyFontFormats="0" applyPatternFormats="0" applyAlignmentFormats="0" applyWidthHeightFormats="1" dataCaption="Values" tag="8b481097-421d-46c0-851c-a395e1dca20a" updatedVersion="8" minRefreshableVersion="3" useAutoFormatting="1" itemPrintTitles="1" createdVersion="8" indent="0" outline="1" outlineData="1" multipleFieldFilters="0" chartFormat="6">
  <location ref="B17:C26" firstHeaderRow="1" firstDataRow="1" firstDataCol="1"/>
  <pivotFields count="3">
    <pivotField axis="axisRow" allDrilled="1" subtotalTop="0" showAll="0" sortType="ascending" dataSourceSort="1"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9">
    <i>
      <x v="2"/>
    </i>
    <i>
      <x v="1"/>
    </i>
    <i>
      <x v="5"/>
    </i>
    <i>
      <x v="3"/>
    </i>
    <i>
      <x v="6"/>
    </i>
    <i>
      <x v="4"/>
    </i>
    <i>
      <x/>
    </i>
    <i>
      <x v="7"/>
    </i>
    <i t="grand">
      <x/>
    </i>
  </rowItems>
  <colItems count="1">
    <i/>
  </colItems>
  <dataFields count="1">
    <dataField name="Sum of Sales" fld="1" baseField="0" baseItem="0" numFmtId="3"/>
  </dataFields>
  <chartFormats count="1">
    <chartFormat chart="4" format="2" series="1">
      <pivotArea type="data" outline="0" fieldPosition="0">
        <references count="1">
          <reference field="4294967294" count="1" selected="0">
            <x v="0"/>
          </reference>
        </references>
      </pivotArea>
    </chartFormat>
  </chartFormats>
  <pivotHierarchies count="40">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Zudio_sales_data.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FAEB811-E25F-46D1-9E67-27EC490200BD}" name="Top 5 ClothingType" cacheId="13" applyNumberFormats="0" applyBorderFormats="0" applyFontFormats="0" applyPatternFormats="0" applyAlignmentFormats="0" applyWidthHeightFormats="1" dataCaption="Values" tag="b10af68f-0f50-4a16-814b-5ee25a49b5b0" updatedVersion="8" minRefreshableVersion="3" useAutoFormatting="1" subtotalHiddenItems="1" itemPrintTitles="1" createdVersion="8" indent="0" outline="1" outlineData="1" multipleFieldFilters="0" chartFormat="27">
  <location ref="F33:G39" firstHeaderRow="1" firstDataRow="1" firstDataCol="1"/>
  <pivotFields count="2">
    <pivotField dataField="1" subtotalTop="0" showAll="0" defaultSubtotal="0"/>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s>
  <rowFields count="1">
    <field x="1"/>
  </rowFields>
  <rowItems count="6">
    <i>
      <x v="1"/>
    </i>
    <i>
      <x v="4"/>
    </i>
    <i>
      <x v="2"/>
    </i>
    <i>
      <x v="3"/>
    </i>
    <i>
      <x/>
    </i>
    <i t="grand">
      <x/>
    </i>
  </rowItems>
  <colItems count="1">
    <i/>
  </colItems>
  <dataFields count="1">
    <dataField name="Sum of Sales Profit" fld="0" baseField="1" baseItem="0" numFmtId="4"/>
  </dataFields>
  <chartFormats count="1">
    <chartFormat chart="24" format="2" series="1">
      <pivotArea type="data" outline="0" fieldPosition="0">
        <references count="1">
          <reference field="4294967294" count="1" selected="0">
            <x v="0"/>
          </reference>
        </references>
      </pivotArea>
    </chartFormat>
  </chartFormats>
  <pivotHierarchies count="40">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39">
      <autoFilter ref="A1">
        <filterColumn colId="0">
          <top10 val="5" filterVal="5"/>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Zudio_sales_data.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A55E983-FC33-479B-9470-A2B459988486}" name="DistinctProductID" cacheId="2" applyNumberFormats="0" applyBorderFormats="0" applyFontFormats="0" applyPatternFormats="0" applyAlignmentFormats="0" applyWidthHeightFormats="1" dataCaption="Values" tag="be294e26-8442-43d4-a5f7-990ad168ef68" updatedVersion="8" minRefreshableVersion="3" useAutoFormatting="1" subtotalHiddenItems="1" itemPrintTitles="1" createdVersion="8" indent="0" outline="1" outlineData="1" multipleFieldFilters="0">
  <location ref="E10:E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Product ID" fld="0" subtotal="count" baseField="0" baseItem="0">
      <extLst>
        <ext xmlns:x15="http://schemas.microsoft.com/office/spreadsheetml/2010/11/main" uri="{FABC7310-3BB5-11E1-824E-6D434824019B}">
          <x15:dataField isCountDistinct="1"/>
        </ext>
      </extLst>
    </dataField>
  </dataFields>
  <formats count="3">
    <format dxfId="4">
      <pivotArea type="all" dataOnly="0" outline="0" fieldPosition="0"/>
    </format>
    <format dxfId="3">
      <pivotArea outline="0" collapsedLevelsAreSubtotals="1" fieldPosition="0"/>
    </format>
    <format dxfId="2">
      <pivotArea dataOnly="0" labelOnly="1" outline="0" axis="axisValues" fieldPosition="0"/>
    </format>
  </formats>
  <pivotHierarchies count="40">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Distinct Count of Product ID"/>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Zudio_sales_data.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EC7173A-FC70-49D9-BBE0-BD22A4A45415}" name="DistinctOrderID" cacheId="0" applyNumberFormats="0" applyBorderFormats="0" applyFontFormats="0" applyPatternFormats="0" applyAlignmentFormats="0" applyWidthHeightFormats="1" dataCaption="Values" tag="d4ea785f-7779-4a83-b78c-606fa91668c2" updatedVersion="8" minRefreshableVersion="3" useAutoFormatting="1" subtotalHiddenItems="1" itemPrintTitles="1" createdVersion="8" indent="0" outline="1" outlineData="1" multipleFieldFilters="0">
  <location ref="E6:E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Order ID" fld="0" subtotal="count" baseField="0" baseItem="0">
      <extLst>
        <ext xmlns:x15="http://schemas.microsoft.com/office/spreadsheetml/2010/11/main" uri="{FABC7310-3BB5-11E1-824E-6D434824019B}">
          <x15:dataField isCountDistinct="1"/>
        </ext>
      </extLst>
    </dataField>
  </dataFields>
  <formats count="3">
    <format dxfId="7">
      <pivotArea type="all" dataOnly="0" outline="0" fieldPosition="0"/>
    </format>
    <format dxfId="6">
      <pivotArea outline="0" collapsedLevelsAreSubtotals="1" fieldPosition="0"/>
    </format>
    <format dxfId="5">
      <pivotArea dataOnly="0" labelOnly="1" outline="0" axis="axisValues" fieldPosition="0"/>
    </format>
  </formats>
  <pivotHierarchies count="40">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Order ID"/>
    <pivotHierarchy dragToData="1" caption="Distinct Count of Order ID"/>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Zudio_sales_data.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0D27D35-9867-4366-AEAC-C71684AC7FA4}" name="ComboChartDataModel" cacheId="1" applyNumberFormats="0" applyBorderFormats="0" applyFontFormats="0" applyPatternFormats="0" applyAlignmentFormats="0" applyWidthHeightFormats="1" dataCaption="Values" tag="e6d1dc06-bf71-44d1-8690-aa05ef1f4f7c" updatedVersion="8" minRefreshableVersion="3" useAutoFormatting="1" itemPrintTitles="1" createdVersion="8" indent="0" outline="1" outlineData="1" multipleFieldFilters="0" chartFormat="9">
  <location ref="B33:D46" firstHeaderRow="0" firstDataRow="1" firstDataCol="1"/>
  <pivotFields count="4">
    <pivotField dataField="1" subtotalTop="0" showAll="0" defaultSubtotal="0"/>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2"/>
  </rowFields>
  <rowItems count="13">
    <i>
      <x/>
    </i>
    <i>
      <x v="1"/>
    </i>
    <i>
      <x v="2"/>
    </i>
    <i>
      <x v="3"/>
    </i>
    <i>
      <x v="4"/>
    </i>
    <i>
      <x v="5"/>
    </i>
    <i>
      <x v="6"/>
    </i>
    <i>
      <x v="7"/>
    </i>
    <i>
      <x v="8"/>
    </i>
    <i>
      <x v="9"/>
    </i>
    <i>
      <x v="10"/>
    </i>
    <i>
      <x v="11"/>
    </i>
    <i t="grand">
      <x/>
    </i>
  </rowItems>
  <colFields count="1">
    <field x="-2"/>
  </colFields>
  <colItems count="2">
    <i>
      <x/>
    </i>
    <i i="1">
      <x v="1"/>
    </i>
  </colItems>
  <dataFields count="2">
    <dataField name="Sum of Sales" fld="1" baseField="2" baseItem="0" numFmtId="3"/>
    <dataField name="Sum of Sales Profit" fld="0" baseField="2" baseItem="0" numFmtId="4"/>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Hierarchies count="40">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Zudio_sales_data.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4D044C4-D24F-4799-8C1C-FF6801C7BD3D}" name="SalesByCategoryDataModel" cacheId="3" applyNumberFormats="0" applyBorderFormats="0" applyFontFormats="0" applyPatternFormats="0" applyAlignmentFormats="0" applyWidthHeightFormats="1" dataCaption="Values" tag="38d9eb24-d2ff-42e5-9e96-9a664b506567" updatedVersion="8" minRefreshableVersion="3" useAutoFormatting="1" itemPrintTitles="1" createdVersion="8" indent="0" outline="1" outlineData="1" multipleFieldFilters="0" chartFormat="8">
  <location ref="E17:F21"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Sales" fld="0" baseField="1" baseItem="0" numFmtId="3"/>
  </dataFields>
  <chartFormats count="4">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 count="1" selected="0">
            <x v="0"/>
          </reference>
        </references>
      </pivotArea>
    </chartFormat>
    <chartFormat chart="4" format="7">
      <pivotArea type="data" outline="0" fieldPosition="0">
        <references count="2">
          <reference field="4294967294" count="1" selected="0">
            <x v="0"/>
          </reference>
          <reference field="1" count="1" selected="0">
            <x v="1"/>
          </reference>
        </references>
      </pivotArea>
    </chartFormat>
    <chartFormat chart="4" format="8">
      <pivotArea type="data" outline="0" fieldPosition="0">
        <references count="2">
          <reference field="4294967294" count="1" selected="0">
            <x v="0"/>
          </reference>
          <reference field="1" count="1" selected="0">
            <x v="2"/>
          </reference>
        </references>
      </pivotArea>
    </chartFormat>
  </chartFormats>
  <pivotHierarchies count="40">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Zudio_sales_data.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BBE2FF1-553E-4386-A853-5AC9C85DCA8A}" name="TotalOrdersByCat" cacheId="7" applyNumberFormats="0" applyBorderFormats="0" applyFontFormats="0" applyPatternFormats="0" applyAlignmentFormats="0" applyWidthHeightFormats="1" dataCaption="Values" tag="f8d5ccec-13b1-4cb2-a8a2-ce7ecbb9ca7f" updatedVersion="8" minRefreshableVersion="3" useAutoFormatting="1" subtotalHiddenItems="1" itemPrintTitles="1" createdVersion="8" indent="0" outline="1" outlineData="1" multipleFieldFilters="0" chartFormat="5">
  <location ref="H17:I21"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Distinct Count of Order ID" fld="1" subtotal="count" baseField="0" baseItem="0" numFmtId="3">
      <extLst>
        <ext xmlns:x15="http://schemas.microsoft.com/office/spreadsheetml/2010/11/main" uri="{FABC7310-3BB5-11E1-824E-6D434824019B}">
          <x15:dataField isCountDistinct="1"/>
        </ext>
      </extLst>
    </dataField>
  </dataFields>
  <chartFormats count="4">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0" count="1" selected="0">
            <x v="0"/>
          </reference>
        </references>
      </pivotArea>
    </chartFormat>
    <chartFormat chart="4" format="7">
      <pivotArea type="data" outline="0" fieldPosition="0">
        <references count="2">
          <reference field="4294967294" count="1" selected="0">
            <x v="0"/>
          </reference>
          <reference field="0" count="1" selected="0">
            <x v="1"/>
          </reference>
        </references>
      </pivotArea>
    </chartFormat>
    <chartFormat chart="4" format="8">
      <pivotArea type="data" outline="0" fieldPosition="0">
        <references count="2">
          <reference field="4294967294" count="1" selected="0">
            <x v="0"/>
          </reference>
          <reference field="0" count="1" selected="0">
            <x v="2"/>
          </reference>
        </references>
      </pivotArea>
    </chartFormat>
  </chartFormats>
  <pivotHierarchies count="40">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Distinct Count of Order ID"/>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Zudio_sales_data.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4BFB619-BE79-4695-A602-30B9116F6594}" name="SalesProfitDataModel" cacheId="4" applyNumberFormats="0" applyBorderFormats="0" applyFontFormats="0" applyPatternFormats="0" applyAlignmentFormats="0" applyWidthHeightFormats="1" dataCaption="Values" tag="71b1fd6f-961f-4985-961f-66c5d2bcb657" updatedVersion="8" minRefreshableVersion="3" itemPrintTitles="1" createdVersion="8" indent="0" outline="1" outlineData="1" multipleFieldFilters="0">
  <location ref="H10:H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Sales Profit" fld="0" baseField="0" baseItem="0" numFmtId="4"/>
  </dataFields>
  <formats count="3">
    <format dxfId="10">
      <pivotArea type="all" dataOnly="0" outline="0" fieldPosition="0"/>
    </format>
    <format dxfId="9">
      <pivotArea outline="0" collapsedLevelsAreSubtotals="1" fieldPosition="0"/>
    </format>
    <format dxfId="8">
      <pivotArea dataOnly="0" labelOnly="1" outline="0" axis="axisValues" fieldPosition="0"/>
    </format>
  </formats>
  <pivotHierarchies count="40">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Zudio_sales_data.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44773D4-E371-46C6-A678-9B575986A976}" name="TotalSalesDataModel" cacheId="8" applyNumberFormats="0" applyBorderFormats="0" applyFontFormats="0" applyPatternFormats="0" applyAlignmentFormats="0" applyWidthHeightFormats="1" dataCaption="Values" tag="1aa0af21-493b-46ea-81db-3e9e71c4d884" updatedVersion="8" minRefreshableVersion="3" itemPrintTitles="1" createdVersion="8" indent="0" outline="1" outlineData="1" multipleFieldFilters="0">
  <location ref="H6:H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Sales" fld="0" baseField="0" baseItem="0" numFmtId="3"/>
  </dataFields>
  <formats count="3">
    <format dxfId="13">
      <pivotArea type="all" dataOnly="0" outline="0" fieldPosition="0"/>
    </format>
    <format dxfId="12">
      <pivotArea outline="0" collapsedLevelsAreSubtotals="1" fieldPosition="0"/>
    </format>
    <format dxfId="11">
      <pivotArea dataOnly="0" labelOnly="1" outline="0" axis="axisValues" fieldPosition="0"/>
    </format>
  </formats>
  <pivotHierarchies count="40">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Zudio_sales_data.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BC20B15-C0D4-4595-9B7B-EEFD4F1D1928}" autoFormatId="16" applyNumberFormats="0" applyBorderFormats="0" applyFontFormats="0" applyPatternFormats="0" applyAlignmentFormats="0" applyWidthHeightFormats="0">
  <queryTableRefresh nextId="30" unboundColumnsRight="1">
    <queryTableFields count="29">
      <queryTableField id="1" name="Store" tableColumnId="1"/>
      <queryTableField id="2" name="Country" tableColumnId="2"/>
      <queryTableField id="3" name="State" tableColumnId="3"/>
      <queryTableField id="4" name="City" tableColumnId="4"/>
      <queryTableField id="5" name="Category" tableColumnId="5"/>
      <queryTableField id="6" name="Clothing Type" tableColumnId="6"/>
      <queryTableField id="7" name="Store Number" tableColumnId="7"/>
      <queryTableField id="8" name="Postal Code" tableColumnId="8"/>
      <queryTableField id="9" name="Store Type" tableColumnId="9"/>
      <queryTableField id="10" name="Store Open Date" tableColumnId="10"/>
      <queryTableField id="11" name="Selling Area Size (sq ft)" tableColumnId="11"/>
      <queryTableField id="12" name="Store Manager" tableColumnId="12"/>
      <queryTableField id="13" name="Manager ID" tableColumnId="13"/>
      <queryTableField id="14" name="Store Address" tableColumnId="14"/>
      <queryTableField id="15" name="Contact Information" tableColumnId="15"/>
      <queryTableField id="16" name="Operating Hours" tableColumnId="16"/>
      <queryTableField id="17" name="Staff Count" tableColumnId="17"/>
      <queryTableField id="18" name="Parking Availability" tableColumnId="18"/>
      <queryTableField id="19" name="Security Features" tableColumnId="19"/>
      <queryTableField id="20" name="Order ID" tableColumnId="20"/>
      <queryTableField id="21" name="Order Date" tableColumnId="21"/>
      <queryTableField id="22" name="Month" tableColumnId="22"/>
      <queryTableField id="23" name="Customer ID" tableColumnId="23"/>
      <queryTableField id="24" name="Customer Name" tableColumnId="24"/>
      <queryTableField id="25" name="Product ID" tableColumnId="25"/>
      <queryTableField id="26" name="Price" tableColumnId="26"/>
      <queryTableField id="27" name="Quantity" tableColumnId="27"/>
      <queryTableField id="28" name="Sales Profit" tableColumnId="28"/>
      <queryTableField id="29" dataBound="0" tableColumnId="2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1" xr10:uid="{68E94EFE-A714-4C24-B5E9-5376DC24B344}" sourceName="[Table1_1].[State]">
  <pivotTables>
    <pivotTable tabId="4" name="DistinctOrderID"/>
    <pivotTable tabId="4" name="DistinctProductID"/>
    <pivotTable tabId="4" name="SalesProfitDataModel"/>
    <pivotTable tabId="4" name="Top 5 ClothingType"/>
    <pivotTable tabId="4" name="TotalOrdersByCat"/>
    <pivotTable tabId="4" name="TotalSalesDataModel"/>
    <pivotTable tabId="4" name="StateWiseSalesDataModel"/>
    <pivotTable tabId="4" name="SalesByCategoryDataModel"/>
    <pivotTable tabId="4" name="ComboChartDataModel"/>
  </pivotTables>
  <data>
    <olap pivotCacheId="662710731">
      <levels count="2">
        <level uniqueName="[Table1_1].[State].[(All)]" sourceCaption="(All)" count="0"/>
        <level uniqueName="[Table1_1].[State].[State]" sourceCaption="State" count="8">
          <ranges>
            <range startItem="0">
              <i n="[Table1_1].[State].&amp;[Delhi]" c="Delhi"/>
              <i n="[Table1_1].[State].&amp;[Gujarat]" c="Gujarat"/>
              <i n="[Table1_1].[State].&amp;[Karnataka]" c="Karnataka"/>
              <i n="[Table1_1].[State].&amp;[Maharashtra]" c="Maharashtra"/>
              <i n="[Table1_1].[State].&amp;[Rajasthan]" c="Rajasthan"/>
              <i n="[Table1_1].[State].&amp;[Tamil Nadu]" c="Tamil Nadu"/>
              <i n="[Table1_1].[State].&amp;[Uttar Pradesh]" c="Uttar Pradesh"/>
              <i n="[Table1_1].[State].&amp;[West Bengal]" c="West Bengal"/>
            </range>
          </ranges>
        </level>
      </levels>
      <selections count="1">
        <selection n="[Table1_1].[Stat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othing_Type1" xr10:uid="{1B3E279F-50E5-403E-8F93-B42254756E90}" sourceName="[Table1_1].[Clothing Type]">
  <pivotTables>
    <pivotTable tabId="4" name="DistinctOrderID"/>
    <pivotTable tabId="4" name="ComboChartDataModel"/>
    <pivotTable tabId="4" name="DistinctProductID"/>
    <pivotTable tabId="4" name="SalesByCategoryDataModel"/>
    <pivotTable tabId="4" name="SalesProfitDataModel"/>
    <pivotTable tabId="4" name="StateWiseSalesDataModel"/>
    <pivotTable tabId="4" name="Top 5 ClothingType"/>
    <pivotTable tabId="4" name="TotalOrdersByCat"/>
    <pivotTable tabId="4" name="TotalSalesDataModel"/>
  </pivotTables>
  <data>
    <olap pivotCacheId="1093806313">
      <levels count="2">
        <level uniqueName="[Table1_1].[Clothing Type].[(All)]" sourceCaption="(All)" count="0"/>
        <level uniqueName="[Table1_1].[Clothing Type].[Clothing Type]" sourceCaption="Clothing Type" count="11">
          <ranges>
            <range startItem="0">
              <i n="[Table1_1].[Clothing Type].&amp;[Dresses]" c="Dresses"/>
              <i n="[Table1_1].[Clothing Type].&amp;[Hoodies]" c="Hoodies"/>
              <i n="[Table1_1].[Clothing Type].&amp;[Jackets]" c="Jackets"/>
              <i n="[Table1_1].[Clothing Type].&amp;[Jeans]" c="Jeans"/>
              <i n="[Table1_1].[Clothing Type].&amp;[Pants]" c="Pants"/>
              <i n="[Table1_1].[Clothing Type].&amp;[Shirts]" c="Shirts"/>
              <i n="[Table1_1].[Clothing Type].&amp;[Shoes]" c="Shoes"/>
              <i n="[Table1_1].[Clothing Type].&amp;[Skirts]" c="Skirts"/>
              <i n="[Table1_1].[Clothing Type].&amp;[Sweaters]" c="Sweaters"/>
              <i n="[Table1_1].[Clothing Type].&amp;[Tops]" c="Tops"/>
              <i n="[Table1_1].[Clothing Type].&amp;[T-shirts]" c="T-shirts"/>
            </range>
          </ranges>
        </level>
      </levels>
      <selections count="1">
        <selection n="[Table1_1].[Clothing 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1" xr10:uid="{C06BF082-BE62-4642-911A-B76F88184EC2}" cache="Slicer_State1" caption="State" level="1" rowHeight="247650"/>
  <slicer name="Clothing Type 1" xr10:uid="{7C5100D3-A73B-4365-A340-EDAD0A664FA5}" cache="Slicer_Clothing_Type1" caption="Clothing Type" level="1" rowHeight="2476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44A5773-AE07-4EC0-B650-18A0010B9F72}" name="Table1" displayName="Table1" ref="A1:AB7900" totalsRowShown="0">
  <autoFilter ref="A1:AB7900" xr:uid="{044A5773-AE07-4EC0-B650-18A0010B9F72}"/>
  <tableColumns count="28">
    <tableColumn id="1" xr3:uid="{0356E848-58EC-4F20-AA0F-73D1B7E78FCA}" name="Store"/>
    <tableColumn id="2" xr3:uid="{C0AF18BC-E96A-4888-9247-85BD3EE9FBA0}" name="Country"/>
    <tableColumn id="3" xr3:uid="{D8846814-E471-412C-8695-A89EA21BC989}" name="State"/>
    <tableColumn id="4" xr3:uid="{A22D64F1-3AE4-4095-BFD5-E605987A0196}" name="City"/>
    <tableColumn id="5" xr3:uid="{608FD0D4-FF31-4675-98B8-3F1583529FAE}" name="Category"/>
    <tableColumn id="6" xr3:uid="{A2552671-08F4-4EFE-96ED-4AC4B14B6B6F}" name="Clothing Type"/>
    <tableColumn id="7" xr3:uid="{9EF57C7E-85B1-41BF-8D57-C5239CE9CF22}" name="Store Number"/>
    <tableColumn id="8" xr3:uid="{8ED8165E-9285-4F6C-B528-928982613504}" name="Postal Code"/>
    <tableColumn id="9" xr3:uid="{17C307CB-DCFB-41AB-8154-97E4CEB2B584}" name="Store Type"/>
    <tableColumn id="10" xr3:uid="{2624E3ED-7CB9-42A6-8D02-C612B0F82F38}" name="Store Open Date" dataDxfId="1"/>
    <tableColumn id="11" xr3:uid="{35439BDB-3679-4F43-8129-64C5EF461174}" name="Selling Area Size (sq ft)"/>
    <tableColumn id="12" xr3:uid="{72775114-A9BC-4AF6-8138-9F3D5E2FC87C}" name="Store Manager"/>
    <tableColumn id="13" xr3:uid="{DC81E99A-E28B-4925-9872-F4D80E567F89}" name="Manager ID"/>
    <tableColumn id="14" xr3:uid="{E1EA5459-7D83-489B-89A2-F95D3C658B0C}" name="Store Address"/>
    <tableColumn id="15" xr3:uid="{4DBA1DCE-3D2C-40E8-95EC-6FC146ECA2DC}" name="Contact Information"/>
    <tableColumn id="16" xr3:uid="{386EAFB8-02AF-437F-9269-C476D65BF0B5}" name="Operating Hours"/>
    <tableColumn id="17" xr3:uid="{59D21D42-FBC0-458F-A831-80EF825DFD7B}" name="Staff Count"/>
    <tableColumn id="18" xr3:uid="{445C461A-70B0-450D-97EB-45768EA50462}" name="Parking Availability"/>
    <tableColumn id="19" xr3:uid="{4B38D645-85F5-4546-8622-D18DA5E90C88}" name="Security Features"/>
    <tableColumn id="20" xr3:uid="{E9252C88-4ABB-4BB9-9525-6710E6FF17E0}" name="Order ID"/>
    <tableColumn id="21" xr3:uid="{E664B935-1684-47B1-8770-D4EBEAE10898}" name="Order Date" dataDxfId="0"/>
    <tableColumn id="22" xr3:uid="{AF160E33-5CFD-47D7-BCF3-C7B7B4D2CBF7}" name="Month"/>
    <tableColumn id="23" xr3:uid="{957A9200-165D-4F04-98B2-EC68EBA7B295}" name="Customer ID"/>
    <tableColumn id="24" xr3:uid="{C2DE28EE-2B19-4CC3-9D4F-AF0AA5A4E10E}" name="Customer Name"/>
    <tableColumn id="25" xr3:uid="{9528BB26-5233-49D8-83DA-CFA8D15A07DC}" name="Product ID"/>
    <tableColumn id="26" xr3:uid="{4BEFA749-30D6-403F-9047-1CFA74438D20}" name="Price"/>
    <tableColumn id="27" xr3:uid="{9259982C-9E98-49BD-8D42-01964198F433}" name="Quantity"/>
    <tableColumn id="28" xr3:uid="{3BE58203-71F4-4F96-9C38-493022B0F782}" name="Sales Profi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7AFB0EB-8C3E-4071-86C1-B7BEF0B1E1AF}" name="Table1_1" displayName="Table1_1" ref="A1:AC7900" tableType="queryTable" totalsRowShown="0">
  <autoFilter ref="A1:AC7900" xr:uid="{47AFB0EB-8C3E-4071-86C1-B7BEF0B1E1AF}"/>
  <tableColumns count="29">
    <tableColumn id="1" xr3:uid="{269652A1-A736-4FF0-919E-C2EA9861F908}" uniqueName="1" name="Store" queryTableFieldId="1" dataDxfId="31"/>
    <tableColumn id="2" xr3:uid="{DAC53E8B-83C6-4B1F-8B45-CD07D29896BF}" uniqueName="2" name="Country" queryTableFieldId="2" dataDxfId="30"/>
    <tableColumn id="3" xr3:uid="{FEA98670-E52F-4476-AA94-5E1B70820642}" uniqueName="3" name="State" queryTableFieldId="3" dataDxfId="29"/>
    <tableColumn id="4" xr3:uid="{1B0C91B4-73E2-49E3-B985-3C8434B6E785}" uniqueName="4" name="City" queryTableFieldId="4" dataDxfId="28"/>
    <tableColumn id="5" xr3:uid="{27E0F598-092B-4B87-B0D4-47441AC053C2}" uniqueName="5" name="Category" queryTableFieldId="5" dataDxfId="27"/>
    <tableColumn id="6" xr3:uid="{0ECF90C6-937F-40BF-B815-3CE46D978E08}" uniqueName="6" name="Clothing Type" queryTableFieldId="6" dataDxfId="26"/>
    <tableColumn id="7" xr3:uid="{C9D4A6E5-4857-4941-B0BA-19F8B81369C7}" uniqueName="7" name="Store Number" queryTableFieldId="7"/>
    <tableColumn id="8" xr3:uid="{570BFED4-6819-425D-BBFF-B60995091435}" uniqueName="8" name="Postal Code" queryTableFieldId="8"/>
    <tableColumn id="9" xr3:uid="{F7BCA909-C9A0-40E7-86AD-6215FE8290D5}" uniqueName="9" name="Store Type" queryTableFieldId="9" dataDxfId="25"/>
    <tableColumn id="10" xr3:uid="{027742B8-43E6-4F1A-AA72-DD55D18A936B}" uniqueName="10" name="Store Open Date" queryTableFieldId="10" dataDxfId="24"/>
    <tableColumn id="11" xr3:uid="{66536B8C-F57A-4549-B68B-FCA9FCC8D7EE}" uniqueName="11" name="Selling Area Size (sq ft)" queryTableFieldId="11"/>
    <tableColumn id="12" xr3:uid="{C832B10F-A938-4922-ACC2-45DC73E36B26}" uniqueName="12" name="Store Manager" queryTableFieldId="12" dataDxfId="23"/>
    <tableColumn id="13" xr3:uid="{25C3B945-4515-4A98-A2C9-9765F82F321D}" uniqueName="13" name="Manager ID" queryTableFieldId="13" dataDxfId="22"/>
    <tableColumn id="14" xr3:uid="{35DE77DC-28FD-4646-9104-B8C705F9FCF8}" uniqueName="14" name="Store Address" queryTableFieldId="14" dataDxfId="21"/>
    <tableColumn id="15" xr3:uid="{EC56C7C9-19F9-40AE-B3A0-258A96C18A6E}" uniqueName="15" name="Contact Information" queryTableFieldId="15"/>
    <tableColumn id="16" xr3:uid="{ABD90FAD-EF03-4CC4-8235-BC5A14A2B8EE}" uniqueName="16" name="Operating Hours" queryTableFieldId="16" dataDxfId="20"/>
    <tableColumn id="17" xr3:uid="{09F7D4C6-226D-4A7F-BC72-7682D63CAFE1}" uniqueName="17" name="Staff Count" queryTableFieldId="17"/>
    <tableColumn id="18" xr3:uid="{46C916A8-4740-4AF9-B7DD-A05C56A39543}" uniqueName="18" name="Parking Availability" queryTableFieldId="18" dataDxfId="19"/>
    <tableColumn id="19" xr3:uid="{BCFE3153-198D-49C9-AE24-1BD7FB70EC36}" uniqueName="19" name="Security Features" queryTableFieldId="19" dataDxfId="18"/>
    <tableColumn id="20" xr3:uid="{68873872-83B5-49AF-9308-BAABA3D8EEE0}" uniqueName="20" name="Order ID" queryTableFieldId="20"/>
    <tableColumn id="21" xr3:uid="{B0BDB338-0BD5-445F-957D-3066C29C688C}" uniqueName="21" name="Order Date" queryTableFieldId="21" dataDxfId="17"/>
    <tableColumn id="22" xr3:uid="{1F51E9F5-53CB-4538-8F67-19E87EBC6B2E}" uniqueName="22" name="Month" queryTableFieldId="22" dataDxfId="16"/>
    <tableColumn id="23" xr3:uid="{22A6C1F3-B8AA-48A0-93E4-45BC43340912}" uniqueName="23" name="Customer ID" queryTableFieldId="23"/>
    <tableColumn id="24" xr3:uid="{CB39EDF7-DC4C-4104-8F85-00C0A672A8D2}" uniqueName="24" name="Customer Name" queryTableFieldId="24" dataDxfId="15"/>
    <tableColumn id="25" xr3:uid="{DFE3011B-AA30-4CEC-AE24-6F0AA6C06F28}" uniqueName="25" name="Product ID" queryTableFieldId="25"/>
    <tableColumn id="26" xr3:uid="{304BCEE3-AFED-473B-A108-2B56E85C0FB7}" uniqueName="26" name="Price" queryTableFieldId="26"/>
    <tableColumn id="27" xr3:uid="{568C7567-68DC-4DEF-A61A-B8CB7B5099C2}" uniqueName="27" name="Quantity" queryTableFieldId="27"/>
    <tableColumn id="28" xr3:uid="{FBA26DC4-F769-4716-B581-383B2D9558F1}" uniqueName="28" name="Sales Profit" queryTableFieldId="28"/>
    <tableColumn id="29" xr3:uid="{F390240D-6225-4B23-8A6C-7DBEA90C51F0}" uniqueName="29" name="Sales" queryTableFieldId="29" dataDxfId="14">
      <calculatedColumnFormula>Table1_1[[#This Row],[Price]]*Table1_1[[#This Row],[Quantity]]</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5C34C-2EC6-4CD1-ABD3-C1F9605F84B7}">
  <dimension ref="A1:AB7900"/>
  <sheetViews>
    <sheetView workbookViewId="0">
      <selection activeCell="D33" sqref="D33"/>
    </sheetView>
  </sheetViews>
  <sheetFormatPr defaultRowHeight="14.4" x14ac:dyDescent="0.3"/>
  <cols>
    <col min="1" max="1" width="7.33203125" customWidth="1"/>
    <col min="2" max="2" width="9.33203125" customWidth="1"/>
    <col min="3" max="3" width="12" bestFit="1" customWidth="1"/>
    <col min="4" max="4" width="13.5546875" bestFit="1" customWidth="1"/>
    <col min="5" max="5" width="10.21875" customWidth="1"/>
    <col min="6" max="6" width="14" customWidth="1"/>
    <col min="7" max="7" width="14.44140625" customWidth="1"/>
    <col min="8" max="8" width="12.77734375" customWidth="1"/>
    <col min="9" max="9" width="11.5546875" customWidth="1"/>
    <col min="10" max="10" width="16.33203125" customWidth="1"/>
    <col min="11" max="11" width="21.77734375" customWidth="1"/>
    <col min="12" max="12" width="23.77734375" bestFit="1" customWidth="1"/>
    <col min="13" max="13" width="12" customWidth="1"/>
    <col min="14" max="14" width="56.21875" bestFit="1" customWidth="1"/>
    <col min="15" max="15" width="22.109375" bestFit="1" customWidth="1"/>
    <col min="16" max="16" width="16.33203125" customWidth="1"/>
    <col min="17" max="17" width="12" customWidth="1"/>
    <col min="18" max="18" width="18.88671875" customWidth="1"/>
    <col min="19" max="19" width="17.33203125" customWidth="1"/>
    <col min="20" max="20" width="9.77734375" customWidth="1"/>
    <col min="21" max="21" width="11.88671875" customWidth="1"/>
    <col min="22" max="22" width="9.77734375" bestFit="1" customWidth="1"/>
    <col min="23" max="23" width="13.109375" customWidth="1"/>
    <col min="24" max="24" width="24.77734375" bestFit="1" customWidth="1"/>
    <col min="25" max="25" width="11.5546875" customWidth="1"/>
    <col min="26" max="26" width="7.21875" customWidth="1"/>
    <col min="27" max="27" width="10" customWidth="1"/>
    <col min="28" max="28" width="18.77734375" bestFit="1" customWidth="1"/>
  </cols>
  <sheetData>
    <row r="1" spans="1:2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3">
      <c r="A2" t="s">
        <v>28</v>
      </c>
      <c r="B2" t="s">
        <v>29</v>
      </c>
      <c r="C2" t="s">
        <v>30</v>
      </c>
      <c r="D2" t="s">
        <v>31</v>
      </c>
      <c r="E2" t="s">
        <v>32</v>
      </c>
      <c r="F2" t="s">
        <v>33</v>
      </c>
      <c r="G2">
        <v>30</v>
      </c>
      <c r="H2">
        <v>411084</v>
      </c>
      <c r="I2" t="s">
        <v>34</v>
      </c>
      <c r="J2" s="1">
        <v>44716</v>
      </c>
      <c r="K2">
        <v>950</v>
      </c>
      <c r="L2" t="s">
        <v>35</v>
      </c>
      <c r="M2" t="s">
        <v>36</v>
      </c>
      <c r="N2" t="s">
        <v>37</v>
      </c>
      <c r="O2" t="s">
        <v>38</v>
      </c>
      <c r="P2" t="s">
        <v>39</v>
      </c>
      <c r="Q2">
        <v>17</v>
      </c>
      <c r="R2" t="s">
        <v>40</v>
      </c>
      <c r="S2" t="s">
        <v>41</v>
      </c>
      <c r="T2">
        <v>88240</v>
      </c>
      <c r="U2" s="1">
        <v>45602</v>
      </c>
      <c r="V2" t="s">
        <v>42</v>
      </c>
      <c r="W2">
        <v>233084</v>
      </c>
      <c r="X2" t="s">
        <v>43</v>
      </c>
      <c r="Y2">
        <v>354</v>
      </c>
      <c r="Z2">
        <v>1958</v>
      </c>
      <c r="AA2">
        <v>5</v>
      </c>
      <c r="AB2">
        <v>3916</v>
      </c>
    </row>
    <row r="3" spans="1:28" x14ac:dyDescent="0.3">
      <c r="A3" t="s">
        <v>28</v>
      </c>
      <c r="B3" t="s">
        <v>29</v>
      </c>
      <c r="C3" t="s">
        <v>44</v>
      </c>
      <c r="D3" t="s">
        <v>45</v>
      </c>
      <c r="E3" t="s">
        <v>46</v>
      </c>
      <c r="F3" t="s">
        <v>47</v>
      </c>
      <c r="G3">
        <v>48</v>
      </c>
      <c r="H3">
        <v>404562</v>
      </c>
      <c r="I3" t="s">
        <v>34</v>
      </c>
      <c r="J3" s="1">
        <v>44184</v>
      </c>
      <c r="K3">
        <v>1200</v>
      </c>
      <c r="L3" t="s">
        <v>48</v>
      </c>
      <c r="M3" t="s">
        <v>49</v>
      </c>
      <c r="N3" t="s">
        <v>50</v>
      </c>
      <c r="O3">
        <f>1-838-710-2029</f>
        <v>-3576</v>
      </c>
      <c r="P3" t="s">
        <v>51</v>
      </c>
      <c r="Q3">
        <v>6</v>
      </c>
      <c r="R3" t="s">
        <v>40</v>
      </c>
      <c r="S3" t="s">
        <v>41</v>
      </c>
      <c r="T3">
        <v>78145</v>
      </c>
      <c r="U3" s="1">
        <v>45460</v>
      </c>
      <c r="V3" t="s">
        <v>52</v>
      </c>
      <c r="W3">
        <v>926472</v>
      </c>
      <c r="X3" t="s">
        <v>53</v>
      </c>
      <c r="Y3">
        <v>741</v>
      </c>
      <c r="Z3">
        <v>2078</v>
      </c>
      <c r="AA3">
        <v>1</v>
      </c>
      <c r="AB3">
        <v>831.2</v>
      </c>
    </row>
    <row r="4" spans="1:28" x14ac:dyDescent="0.3">
      <c r="A4" t="s">
        <v>28</v>
      </c>
      <c r="B4" t="s">
        <v>29</v>
      </c>
      <c r="C4" t="s">
        <v>54</v>
      </c>
      <c r="D4" t="s">
        <v>55</v>
      </c>
      <c r="E4" t="s">
        <v>56</v>
      </c>
      <c r="F4" t="s">
        <v>57</v>
      </c>
      <c r="G4">
        <v>97</v>
      </c>
      <c r="H4">
        <v>437773</v>
      </c>
      <c r="I4" t="s">
        <v>58</v>
      </c>
      <c r="J4" s="1">
        <v>45173</v>
      </c>
      <c r="K4">
        <v>1100</v>
      </c>
      <c r="L4" t="s">
        <v>59</v>
      </c>
      <c r="M4" t="s">
        <v>60</v>
      </c>
      <c r="N4" t="s">
        <v>61</v>
      </c>
      <c r="O4" t="s">
        <v>62</v>
      </c>
      <c r="P4" t="s">
        <v>51</v>
      </c>
      <c r="Q4">
        <v>18</v>
      </c>
      <c r="R4" t="s">
        <v>40</v>
      </c>
      <c r="S4" t="s">
        <v>63</v>
      </c>
      <c r="T4">
        <v>33363</v>
      </c>
      <c r="U4" s="1">
        <v>45521</v>
      </c>
      <c r="V4" t="s">
        <v>64</v>
      </c>
      <c r="W4">
        <v>853255</v>
      </c>
      <c r="X4" t="s">
        <v>65</v>
      </c>
      <c r="Y4">
        <v>607</v>
      </c>
      <c r="Z4">
        <v>1445</v>
      </c>
      <c r="AA4">
        <v>2</v>
      </c>
      <c r="AB4">
        <v>1156</v>
      </c>
    </row>
    <row r="5" spans="1:28" x14ac:dyDescent="0.3">
      <c r="A5" t="s">
        <v>28</v>
      </c>
      <c r="B5" t="s">
        <v>29</v>
      </c>
      <c r="C5" t="s">
        <v>66</v>
      </c>
      <c r="D5" t="s">
        <v>55</v>
      </c>
      <c r="E5" t="s">
        <v>32</v>
      </c>
      <c r="F5" t="s">
        <v>33</v>
      </c>
      <c r="G5">
        <v>93</v>
      </c>
      <c r="H5">
        <v>431725</v>
      </c>
      <c r="I5" t="s">
        <v>34</v>
      </c>
      <c r="J5" s="1">
        <v>45393</v>
      </c>
      <c r="K5">
        <v>1400</v>
      </c>
      <c r="L5" t="s">
        <v>67</v>
      </c>
      <c r="M5" t="s">
        <v>68</v>
      </c>
      <c r="N5" t="s">
        <v>69</v>
      </c>
      <c r="O5" t="s">
        <v>70</v>
      </c>
      <c r="P5" t="s">
        <v>71</v>
      </c>
      <c r="Q5">
        <v>13</v>
      </c>
      <c r="R5" t="s">
        <v>40</v>
      </c>
      <c r="S5" t="s">
        <v>63</v>
      </c>
      <c r="T5">
        <v>46682</v>
      </c>
      <c r="U5" s="1">
        <v>45378</v>
      </c>
      <c r="V5" t="s">
        <v>72</v>
      </c>
      <c r="W5">
        <v>106146</v>
      </c>
      <c r="X5" t="s">
        <v>73</v>
      </c>
      <c r="Y5">
        <v>991</v>
      </c>
      <c r="Z5">
        <v>2469</v>
      </c>
      <c r="AA5">
        <v>6</v>
      </c>
      <c r="AB5">
        <v>5925.6</v>
      </c>
    </row>
    <row r="6" spans="1:28" x14ac:dyDescent="0.3">
      <c r="A6" t="s">
        <v>28</v>
      </c>
      <c r="B6" t="s">
        <v>29</v>
      </c>
      <c r="C6" t="s">
        <v>66</v>
      </c>
      <c r="D6" t="s">
        <v>74</v>
      </c>
      <c r="E6" t="s">
        <v>56</v>
      </c>
      <c r="F6" t="s">
        <v>33</v>
      </c>
      <c r="G6">
        <v>51</v>
      </c>
      <c r="H6">
        <v>415370</v>
      </c>
      <c r="I6" t="s">
        <v>34</v>
      </c>
      <c r="J6" s="1">
        <v>44710</v>
      </c>
      <c r="K6">
        <v>1400</v>
      </c>
      <c r="L6" t="s">
        <v>75</v>
      </c>
      <c r="M6" t="s">
        <v>76</v>
      </c>
      <c r="N6" t="s">
        <v>77</v>
      </c>
      <c r="O6" t="s">
        <v>78</v>
      </c>
      <c r="P6" t="s">
        <v>39</v>
      </c>
      <c r="Q6">
        <v>19</v>
      </c>
      <c r="R6" t="s">
        <v>40</v>
      </c>
      <c r="S6" t="s">
        <v>79</v>
      </c>
      <c r="T6">
        <v>58242</v>
      </c>
      <c r="U6" s="1">
        <v>45390</v>
      </c>
      <c r="V6" t="s">
        <v>80</v>
      </c>
      <c r="W6">
        <v>264070</v>
      </c>
      <c r="X6" t="s">
        <v>81</v>
      </c>
      <c r="Y6">
        <v>479</v>
      </c>
      <c r="Z6">
        <v>1105</v>
      </c>
      <c r="AA6">
        <v>6</v>
      </c>
      <c r="AB6">
        <v>2652</v>
      </c>
    </row>
    <row r="7" spans="1:28" x14ac:dyDescent="0.3">
      <c r="A7" t="s">
        <v>28</v>
      </c>
      <c r="B7" t="s">
        <v>29</v>
      </c>
      <c r="C7" t="s">
        <v>66</v>
      </c>
      <c r="D7" t="s">
        <v>82</v>
      </c>
      <c r="E7" t="s">
        <v>46</v>
      </c>
      <c r="F7" t="s">
        <v>83</v>
      </c>
      <c r="G7">
        <v>71</v>
      </c>
      <c r="H7">
        <v>417269</v>
      </c>
      <c r="I7" t="s">
        <v>34</v>
      </c>
      <c r="J7" s="1">
        <v>44364</v>
      </c>
      <c r="K7">
        <v>800</v>
      </c>
      <c r="L7" t="s">
        <v>84</v>
      </c>
      <c r="M7" t="s">
        <v>85</v>
      </c>
      <c r="N7" t="s">
        <v>86</v>
      </c>
      <c r="O7">
        <f>1-149-0-5823</f>
        <v>-5971</v>
      </c>
      <c r="P7" t="s">
        <v>87</v>
      </c>
      <c r="Q7">
        <v>14</v>
      </c>
      <c r="R7" t="s">
        <v>88</v>
      </c>
      <c r="S7" t="s">
        <v>63</v>
      </c>
      <c r="T7">
        <v>78800</v>
      </c>
      <c r="U7" s="1">
        <v>45407</v>
      </c>
      <c r="V7" t="s">
        <v>80</v>
      </c>
      <c r="W7">
        <v>326466</v>
      </c>
      <c r="X7" t="s">
        <v>89</v>
      </c>
      <c r="Y7">
        <v>295</v>
      </c>
      <c r="Z7">
        <v>2206</v>
      </c>
      <c r="AA7">
        <v>4</v>
      </c>
      <c r="AB7" s="2" t="s">
        <v>90</v>
      </c>
    </row>
    <row r="8" spans="1:28" x14ac:dyDescent="0.3">
      <c r="A8" t="s">
        <v>28</v>
      </c>
      <c r="B8" t="s">
        <v>29</v>
      </c>
      <c r="C8" t="s">
        <v>91</v>
      </c>
      <c r="D8" t="s">
        <v>92</v>
      </c>
      <c r="E8" t="s">
        <v>46</v>
      </c>
      <c r="F8" t="s">
        <v>83</v>
      </c>
      <c r="G8">
        <v>44</v>
      </c>
      <c r="H8">
        <v>439184</v>
      </c>
      <c r="I8" t="s">
        <v>58</v>
      </c>
      <c r="J8" s="1">
        <v>44315</v>
      </c>
      <c r="K8">
        <v>800</v>
      </c>
      <c r="L8" t="s">
        <v>93</v>
      </c>
      <c r="M8" t="s">
        <v>94</v>
      </c>
      <c r="N8" t="s">
        <v>95</v>
      </c>
      <c r="O8" t="s">
        <v>96</v>
      </c>
      <c r="P8" t="s">
        <v>71</v>
      </c>
      <c r="Q8">
        <v>6</v>
      </c>
      <c r="R8" t="s">
        <v>88</v>
      </c>
      <c r="S8" t="s">
        <v>63</v>
      </c>
      <c r="T8">
        <v>43329</v>
      </c>
      <c r="U8" s="1">
        <v>45462</v>
      </c>
      <c r="V8" t="s">
        <v>52</v>
      </c>
      <c r="W8">
        <v>724817</v>
      </c>
      <c r="X8" t="s">
        <v>97</v>
      </c>
      <c r="Y8">
        <v>222</v>
      </c>
      <c r="Z8">
        <v>2848</v>
      </c>
      <c r="AA8">
        <v>4</v>
      </c>
      <c r="AB8">
        <v>4556.8</v>
      </c>
    </row>
    <row r="9" spans="1:28" x14ac:dyDescent="0.3">
      <c r="A9" t="s">
        <v>28</v>
      </c>
      <c r="B9" t="s">
        <v>29</v>
      </c>
      <c r="C9" t="s">
        <v>66</v>
      </c>
      <c r="D9" t="s">
        <v>98</v>
      </c>
      <c r="E9" t="s">
        <v>32</v>
      </c>
      <c r="F9" t="s">
        <v>99</v>
      </c>
      <c r="G9">
        <v>74</v>
      </c>
      <c r="H9">
        <v>417964</v>
      </c>
      <c r="I9" t="s">
        <v>34</v>
      </c>
      <c r="J9" s="1">
        <v>44516</v>
      </c>
      <c r="K9">
        <v>950</v>
      </c>
      <c r="L9" t="s">
        <v>100</v>
      </c>
      <c r="M9" t="s">
        <v>101</v>
      </c>
      <c r="N9" t="s">
        <v>102</v>
      </c>
      <c r="O9" t="s">
        <v>103</v>
      </c>
      <c r="P9" t="s">
        <v>51</v>
      </c>
      <c r="Q9">
        <v>18</v>
      </c>
      <c r="R9" t="s">
        <v>88</v>
      </c>
      <c r="S9" t="s">
        <v>63</v>
      </c>
      <c r="T9">
        <v>23062</v>
      </c>
      <c r="U9" s="1">
        <v>45454</v>
      </c>
      <c r="V9" t="s">
        <v>52</v>
      </c>
      <c r="W9">
        <v>870587</v>
      </c>
      <c r="X9" t="s">
        <v>104</v>
      </c>
      <c r="Y9">
        <v>595</v>
      </c>
      <c r="Z9">
        <v>1694</v>
      </c>
      <c r="AA9">
        <v>8</v>
      </c>
      <c r="AB9">
        <v>5420.8</v>
      </c>
    </row>
    <row r="10" spans="1:28" x14ac:dyDescent="0.3">
      <c r="A10" t="s">
        <v>28</v>
      </c>
      <c r="B10" t="s">
        <v>29</v>
      </c>
      <c r="C10" t="s">
        <v>30</v>
      </c>
      <c r="D10" t="s">
        <v>105</v>
      </c>
      <c r="E10" t="s">
        <v>56</v>
      </c>
      <c r="F10" t="s">
        <v>106</v>
      </c>
      <c r="G10">
        <v>71</v>
      </c>
      <c r="H10">
        <v>414510</v>
      </c>
      <c r="I10" t="s">
        <v>58</v>
      </c>
      <c r="J10" s="1">
        <v>45253</v>
      </c>
      <c r="K10">
        <v>1400</v>
      </c>
      <c r="L10" t="s">
        <v>107</v>
      </c>
      <c r="M10" t="s">
        <v>108</v>
      </c>
      <c r="N10" t="s">
        <v>109</v>
      </c>
      <c r="O10" t="s">
        <v>110</v>
      </c>
      <c r="P10" t="s">
        <v>39</v>
      </c>
      <c r="Q10">
        <v>5</v>
      </c>
      <c r="R10" t="s">
        <v>88</v>
      </c>
      <c r="S10" t="s">
        <v>79</v>
      </c>
      <c r="T10">
        <v>72223</v>
      </c>
      <c r="U10" s="1">
        <v>45315</v>
      </c>
      <c r="V10" t="s">
        <v>111</v>
      </c>
      <c r="W10">
        <v>790306</v>
      </c>
      <c r="X10" t="s">
        <v>112</v>
      </c>
      <c r="Y10">
        <v>243</v>
      </c>
      <c r="Z10">
        <v>2024</v>
      </c>
      <c r="AA10">
        <v>1</v>
      </c>
      <c r="AB10">
        <v>809.6</v>
      </c>
    </row>
    <row r="11" spans="1:28" x14ac:dyDescent="0.3">
      <c r="A11" t="s">
        <v>28</v>
      </c>
      <c r="B11" t="s">
        <v>29</v>
      </c>
      <c r="C11" t="s">
        <v>30</v>
      </c>
      <c r="D11" t="s">
        <v>98</v>
      </c>
      <c r="E11" t="s">
        <v>46</v>
      </c>
      <c r="F11" t="s">
        <v>113</v>
      </c>
      <c r="G11">
        <v>26</v>
      </c>
      <c r="H11">
        <v>411577</v>
      </c>
      <c r="I11" t="s">
        <v>58</v>
      </c>
      <c r="J11" s="1">
        <v>44441</v>
      </c>
      <c r="K11">
        <v>1400</v>
      </c>
      <c r="L11" t="s">
        <v>114</v>
      </c>
      <c r="M11" t="s">
        <v>115</v>
      </c>
      <c r="N11" t="s">
        <v>116</v>
      </c>
      <c r="O11" t="s">
        <v>117</v>
      </c>
      <c r="P11" t="s">
        <v>51</v>
      </c>
      <c r="Q11">
        <v>8</v>
      </c>
      <c r="R11" t="s">
        <v>88</v>
      </c>
      <c r="S11" t="s">
        <v>118</v>
      </c>
      <c r="T11">
        <v>35882</v>
      </c>
      <c r="U11" s="1">
        <v>45324</v>
      </c>
      <c r="V11" t="s">
        <v>119</v>
      </c>
      <c r="W11">
        <v>943541</v>
      </c>
      <c r="X11" t="s">
        <v>120</v>
      </c>
      <c r="Y11">
        <v>910</v>
      </c>
      <c r="Z11">
        <v>2581</v>
      </c>
      <c r="AA11">
        <v>6</v>
      </c>
      <c r="AB11" s="2" t="s">
        <v>121</v>
      </c>
    </row>
    <row r="12" spans="1:28" x14ac:dyDescent="0.3">
      <c r="A12" t="s">
        <v>28</v>
      </c>
      <c r="B12" t="s">
        <v>29</v>
      </c>
      <c r="C12" t="s">
        <v>91</v>
      </c>
      <c r="D12" t="s">
        <v>55</v>
      </c>
      <c r="E12" t="s">
        <v>56</v>
      </c>
      <c r="F12" t="s">
        <v>57</v>
      </c>
      <c r="G12">
        <v>26</v>
      </c>
      <c r="H12">
        <v>404610</v>
      </c>
      <c r="I12" t="s">
        <v>58</v>
      </c>
      <c r="J12" s="1">
        <v>44922</v>
      </c>
      <c r="K12">
        <v>1300</v>
      </c>
      <c r="L12" t="s">
        <v>122</v>
      </c>
      <c r="M12" t="s">
        <v>123</v>
      </c>
      <c r="N12" t="s">
        <v>124</v>
      </c>
      <c r="O12" t="s">
        <v>125</v>
      </c>
      <c r="P12" t="s">
        <v>71</v>
      </c>
      <c r="Q12">
        <v>9</v>
      </c>
      <c r="R12" t="s">
        <v>88</v>
      </c>
      <c r="S12" t="s">
        <v>118</v>
      </c>
      <c r="T12">
        <v>13270</v>
      </c>
      <c r="U12" s="1">
        <v>45489</v>
      </c>
      <c r="V12" t="s">
        <v>126</v>
      </c>
      <c r="W12">
        <v>734952</v>
      </c>
      <c r="X12" t="s">
        <v>127</v>
      </c>
      <c r="Y12">
        <v>639</v>
      </c>
      <c r="Z12">
        <v>1457</v>
      </c>
      <c r="AA12">
        <v>5</v>
      </c>
      <c r="AB12">
        <v>2914</v>
      </c>
    </row>
    <row r="13" spans="1:28" x14ac:dyDescent="0.3">
      <c r="A13" t="s">
        <v>28</v>
      </c>
      <c r="B13" t="s">
        <v>29</v>
      </c>
      <c r="C13" t="s">
        <v>54</v>
      </c>
      <c r="D13" t="s">
        <v>82</v>
      </c>
      <c r="E13" t="s">
        <v>56</v>
      </c>
      <c r="F13" t="s">
        <v>83</v>
      </c>
      <c r="G13">
        <v>90</v>
      </c>
      <c r="H13">
        <v>411552</v>
      </c>
      <c r="I13" t="s">
        <v>58</v>
      </c>
      <c r="J13" s="1">
        <v>44905</v>
      </c>
      <c r="K13">
        <v>1000</v>
      </c>
      <c r="L13" t="s">
        <v>128</v>
      </c>
      <c r="M13" t="s">
        <v>129</v>
      </c>
      <c r="N13" t="s">
        <v>130</v>
      </c>
      <c r="O13" t="s">
        <v>131</v>
      </c>
      <c r="P13" t="s">
        <v>51</v>
      </c>
      <c r="Q13">
        <v>11</v>
      </c>
      <c r="R13" t="s">
        <v>88</v>
      </c>
      <c r="S13" t="s">
        <v>118</v>
      </c>
      <c r="T13">
        <v>84854</v>
      </c>
      <c r="U13" s="1">
        <v>45495</v>
      </c>
      <c r="V13" t="s">
        <v>126</v>
      </c>
      <c r="W13">
        <v>151454</v>
      </c>
      <c r="X13" t="s">
        <v>132</v>
      </c>
      <c r="Y13">
        <v>878</v>
      </c>
      <c r="Z13">
        <v>2839</v>
      </c>
      <c r="AA13">
        <v>1</v>
      </c>
      <c r="AB13" s="2" t="s">
        <v>133</v>
      </c>
    </row>
    <row r="14" spans="1:28" x14ac:dyDescent="0.3">
      <c r="A14" t="s">
        <v>28</v>
      </c>
      <c r="B14" t="s">
        <v>29</v>
      </c>
      <c r="C14" t="s">
        <v>91</v>
      </c>
      <c r="D14" t="s">
        <v>134</v>
      </c>
      <c r="E14" t="s">
        <v>46</v>
      </c>
      <c r="F14" t="s">
        <v>135</v>
      </c>
      <c r="G14">
        <v>5</v>
      </c>
      <c r="H14">
        <v>408436</v>
      </c>
      <c r="I14" t="s">
        <v>58</v>
      </c>
      <c r="J14" s="1">
        <v>43993</v>
      </c>
      <c r="K14">
        <v>1200</v>
      </c>
      <c r="L14" t="s">
        <v>136</v>
      </c>
      <c r="M14" t="s">
        <v>137</v>
      </c>
      <c r="N14" t="s">
        <v>138</v>
      </c>
      <c r="O14" t="s">
        <v>139</v>
      </c>
      <c r="P14" t="s">
        <v>51</v>
      </c>
      <c r="Q14">
        <v>3</v>
      </c>
      <c r="R14" t="s">
        <v>40</v>
      </c>
      <c r="S14" t="s">
        <v>41</v>
      </c>
      <c r="T14">
        <v>97711</v>
      </c>
      <c r="U14" s="1">
        <v>45429</v>
      </c>
      <c r="V14" t="s">
        <v>140</v>
      </c>
      <c r="W14">
        <v>716554</v>
      </c>
      <c r="X14" t="s">
        <v>141</v>
      </c>
      <c r="Y14">
        <v>740</v>
      </c>
      <c r="Z14">
        <v>2592</v>
      </c>
      <c r="AA14">
        <v>5</v>
      </c>
      <c r="AB14">
        <v>5184</v>
      </c>
    </row>
    <row r="15" spans="1:28" x14ac:dyDescent="0.3">
      <c r="A15" t="s">
        <v>28</v>
      </c>
      <c r="B15" t="s">
        <v>29</v>
      </c>
      <c r="C15" t="s">
        <v>44</v>
      </c>
      <c r="D15" t="s">
        <v>142</v>
      </c>
      <c r="E15" t="s">
        <v>46</v>
      </c>
      <c r="F15" t="s">
        <v>47</v>
      </c>
      <c r="G15">
        <v>74</v>
      </c>
      <c r="H15">
        <v>425684</v>
      </c>
      <c r="I15" t="s">
        <v>34</v>
      </c>
      <c r="J15" s="1">
        <v>44472</v>
      </c>
      <c r="K15">
        <v>1200</v>
      </c>
      <c r="L15" t="s">
        <v>143</v>
      </c>
      <c r="M15" t="s">
        <v>144</v>
      </c>
      <c r="N15" t="s">
        <v>145</v>
      </c>
      <c r="O15" t="s">
        <v>146</v>
      </c>
      <c r="P15" t="s">
        <v>51</v>
      </c>
      <c r="Q15">
        <v>19</v>
      </c>
      <c r="R15" t="s">
        <v>88</v>
      </c>
      <c r="S15" t="s">
        <v>63</v>
      </c>
      <c r="T15">
        <v>30037</v>
      </c>
      <c r="U15" s="1">
        <v>45432</v>
      </c>
      <c r="V15" t="s">
        <v>140</v>
      </c>
      <c r="W15">
        <v>806957</v>
      </c>
      <c r="X15" t="s">
        <v>147</v>
      </c>
      <c r="Y15">
        <v>255</v>
      </c>
      <c r="Z15">
        <v>642</v>
      </c>
      <c r="AA15">
        <v>8</v>
      </c>
      <c r="AB15">
        <v>2054.4</v>
      </c>
    </row>
    <row r="16" spans="1:28" x14ac:dyDescent="0.3">
      <c r="A16" t="s">
        <v>28</v>
      </c>
      <c r="B16" t="s">
        <v>29</v>
      </c>
      <c r="C16" t="s">
        <v>148</v>
      </c>
      <c r="D16" t="s">
        <v>149</v>
      </c>
      <c r="E16" t="s">
        <v>46</v>
      </c>
      <c r="F16" t="s">
        <v>150</v>
      </c>
      <c r="G16">
        <v>75</v>
      </c>
      <c r="H16">
        <v>428065</v>
      </c>
      <c r="I16" t="s">
        <v>34</v>
      </c>
      <c r="J16" s="1">
        <v>44771</v>
      </c>
      <c r="K16">
        <v>1000</v>
      </c>
      <c r="L16" t="s">
        <v>151</v>
      </c>
      <c r="M16" t="s">
        <v>152</v>
      </c>
      <c r="N16" t="s">
        <v>153</v>
      </c>
      <c r="O16" t="s">
        <v>154</v>
      </c>
      <c r="P16" t="s">
        <v>71</v>
      </c>
      <c r="Q16">
        <v>5</v>
      </c>
      <c r="R16" t="s">
        <v>40</v>
      </c>
      <c r="S16" t="s">
        <v>41</v>
      </c>
      <c r="T16">
        <v>97353</v>
      </c>
      <c r="U16" s="1">
        <v>45591</v>
      </c>
      <c r="V16" t="s">
        <v>155</v>
      </c>
      <c r="W16">
        <v>512228</v>
      </c>
      <c r="X16" t="s">
        <v>156</v>
      </c>
      <c r="Y16">
        <v>963</v>
      </c>
      <c r="Z16">
        <v>2875</v>
      </c>
      <c r="AA16">
        <v>2</v>
      </c>
      <c r="AB16">
        <v>2300</v>
      </c>
    </row>
    <row r="17" spans="1:28" x14ac:dyDescent="0.3">
      <c r="A17" t="s">
        <v>28</v>
      </c>
      <c r="B17" t="s">
        <v>29</v>
      </c>
      <c r="C17" t="s">
        <v>157</v>
      </c>
      <c r="D17" t="s">
        <v>142</v>
      </c>
      <c r="E17" t="s">
        <v>32</v>
      </c>
      <c r="F17" t="s">
        <v>33</v>
      </c>
      <c r="G17">
        <v>4</v>
      </c>
      <c r="H17">
        <v>424740</v>
      </c>
      <c r="I17" t="s">
        <v>58</v>
      </c>
      <c r="J17" s="1">
        <v>44117</v>
      </c>
      <c r="K17">
        <v>1000</v>
      </c>
      <c r="L17" t="s">
        <v>158</v>
      </c>
      <c r="M17" t="s">
        <v>159</v>
      </c>
      <c r="N17" t="s">
        <v>160</v>
      </c>
      <c r="O17" t="s">
        <v>161</v>
      </c>
      <c r="P17" t="s">
        <v>71</v>
      </c>
      <c r="Q17">
        <v>4</v>
      </c>
      <c r="R17" t="s">
        <v>88</v>
      </c>
      <c r="S17" t="s">
        <v>63</v>
      </c>
      <c r="T17">
        <v>10924</v>
      </c>
      <c r="U17" s="1">
        <v>45370</v>
      </c>
      <c r="V17" t="s">
        <v>72</v>
      </c>
      <c r="W17">
        <v>344298</v>
      </c>
      <c r="X17" t="s">
        <v>162</v>
      </c>
      <c r="Y17">
        <v>372</v>
      </c>
      <c r="Z17">
        <v>2922</v>
      </c>
      <c r="AA17">
        <v>8</v>
      </c>
      <c r="AB17">
        <v>9350.4</v>
      </c>
    </row>
    <row r="18" spans="1:28" x14ac:dyDescent="0.3">
      <c r="A18" t="s">
        <v>28</v>
      </c>
      <c r="B18" t="s">
        <v>29</v>
      </c>
      <c r="C18" t="s">
        <v>91</v>
      </c>
      <c r="D18" t="s">
        <v>163</v>
      </c>
      <c r="E18" t="s">
        <v>56</v>
      </c>
      <c r="F18" t="s">
        <v>135</v>
      </c>
      <c r="G18">
        <v>29</v>
      </c>
      <c r="H18">
        <v>404159</v>
      </c>
      <c r="I18" t="s">
        <v>34</v>
      </c>
      <c r="J18" s="1">
        <v>43973</v>
      </c>
      <c r="K18">
        <v>950</v>
      </c>
      <c r="L18" t="s">
        <v>164</v>
      </c>
      <c r="M18" t="s">
        <v>165</v>
      </c>
      <c r="N18" t="s">
        <v>166</v>
      </c>
      <c r="O18" t="s">
        <v>167</v>
      </c>
      <c r="P18" t="s">
        <v>39</v>
      </c>
      <c r="Q18">
        <v>19</v>
      </c>
      <c r="R18" t="s">
        <v>40</v>
      </c>
      <c r="S18" t="s">
        <v>41</v>
      </c>
      <c r="T18">
        <v>89515</v>
      </c>
      <c r="U18" s="1">
        <v>45605</v>
      </c>
      <c r="V18" t="s">
        <v>42</v>
      </c>
      <c r="W18">
        <v>907479</v>
      </c>
      <c r="X18" t="s">
        <v>168</v>
      </c>
      <c r="Y18">
        <v>342</v>
      </c>
      <c r="Z18">
        <v>2087</v>
      </c>
      <c r="AA18">
        <v>8</v>
      </c>
      <c r="AB18" s="2" t="s">
        <v>169</v>
      </c>
    </row>
    <row r="19" spans="1:28" x14ac:dyDescent="0.3">
      <c r="A19" t="s">
        <v>28</v>
      </c>
      <c r="B19" t="s">
        <v>29</v>
      </c>
      <c r="C19" t="s">
        <v>157</v>
      </c>
      <c r="D19" t="s">
        <v>170</v>
      </c>
      <c r="E19" t="s">
        <v>32</v>
      </c>
      <c r="F19" t="s">
        <v>57</v>
      </c>
      <c r="G19">
        <v>43</v>
      </c>
      <c r="H19">
        <v>423063</v>
      </c>
      <c r="I19" t="s">
        <v>34</v>
      </c>
      <c r="J19" s="1">
        <v>44216</v>
      </c>
      <c r="K19">
        <v>1400</v>
      </c>
      <c r="L19" t="s">
        <v>171</v>
      </c>
      <c r="M19" t="s">
        <v>172</v>
      </c>
      <c r="N19" t="s">
        <v>173</v>
      </c>
      <c r="O19">
        <v>4312762356</v>
      </c>
      <c r="P19" t="s">
        <v>71</v>
      </c>
      <c r="Q19">
        <v>8</v>
      </c>
      <c r="R19" t="s">
        <v>88</v>
      </c>
      <c r="S19" t="s">
        <v>79</v>
      </c>
      <c r="T19">
        <v>76134</v>
      </c>
      <c r="U19" s="1">
        <v>45492</v>
      </c>
      <c r="V19" t="s">
        <v>126</v>
      </c>
      <c r="W19">
        <v>908342</v>
      </c>
      <c r="X19" t="s">
        <v>174</v>
      </c>
      <c r="Y19">
        <v>895</v>
      </c>
      <c r="Z19">
        <v>2299</v>
      </c>
      <c r="AA19">
        <v>3</v>
      </c>
      <c r="AB19">
        <v>2758.8</v>
      </c>
    </row>
    <row r="20" spans="1:28" x14ac:dyDescent="0.3">
      <c r="A20" t="s">
        <v>28</v>
      </c>
      <c r="B20" t="s">
        <v>29</v>
      </c>
      <c r="C20" t="s">
        <v>157</v>
      </c>
      <c r="D20" t="s">
        <v>55</v>
      </c>
      <c r="E20" t="s">
        <v>32</v>
      </c>
      <c r="F20" t="s">
        <v>175</v>
      </c>
      <c r="G20">
        <v>23</v>
      </c>
      <c r="H20">
        <v>403179</v>
      </c>
      <c r="I20" t="s">
        <v>58</v>
      </c>
      <c r="J20" s="1">
        <v>45584</v>
      </c>
      <c r="K20">
        <v>1100</v>
      </c>
      <c r="L20" t="s">
        <v>176</v>
      </c>
      <c r="M20" t="s">
        <v>177</v>
      </c>
      <c r="N20" t="s">
        <v>178</v>
      </c>
      <c r="O20" t="s">
        <v>179</v>
      </c>
      <c r="P20" t="s">
        <v>39</v>
      </c>
      <c r="Q20">
        <v>5</v>
      </c>
      <c r="R20" t="s">
        <v>40</v>
      </c>
      <c r="S20" t="s">
        <v>41</v>
      </c>
      <c r="T20">
        <v>23233</v>
      </c>
      <c r="U20" s="1">
        <v>45538</v>
      </c>
      <c r="V20" t="s">
        <v>180</v>
      </c>
      <c r="W20">
        <v>578725</v>
      </c>
      <c r="X20" t="s">
        <v>181</v>
      </c>
      <c r="Y20">
        <v>481</v>
      </c>
      <c r="Z20">
        <v>2581</v>
      </c>
      <c r="AA20">
        <v>2</v>
      </c>
      <c r="AB20">
        <v>2064.8000000000002</v>
      </c>
    </row>
    <row r="21" spans="1:28" x14ac:dyDescent="0.3">
      <c r="A21" t="s">
        <v>28</v>
      </c>
      <c r="B21" t="s">
        <v>29</v>
      </c>
      <c r="C21" t="s">
        <v>157</v>
      </c>
      <c r="D21" t="s">
        <v>182</v>
      </c>
      <c r="E21" t="s">
        <v>46</v>
      </c>
      <c r="F21" t="s">
        <v>175</v>
      </c>
      <c r="G21">
        <v>5</v>
      </c>
      <c r="H21">
        <v>415378</v>
      </c>
      <c r="I21" t="s">
        <v>58</v>
      </c>
      <c r="J21" s="1">
        <v>44711</v>
      </c>
      <c r="K21">
        <v>950</v>
      </c>
      <c r="L21" t="s">
        <v>183</v>
      </c>
      <c r="M21" t="s">
        <v>172</v>
      </c>
      <c r="N21" t="s">
        <v>184</v>
      </c>
      <c r="O21" t="s">
        <v>185</v>
      </c>
      <c r="P21" t="s">
        <v>51</v>
      </c>
      <c r="Q21">
        <v>3</v>
      </c>
      <c r="R21" t="s">
        <v>40</v>
      </c>
      <c r="S21" t="s">
        <v>79</v>
      </c>
      <c r="T21">
        <v>14350</v>
      </c>
      <c r="U21" s="1">
        <v>45382</v>
      </c>
      <c r="V21" t="s">
        <v>72</v>
      </c>
      <c r="W21">
        <v>126081</v>
      </c>
      <c r="X21" t="s">
        <v>186</v>
      </c>
      <c r="Y21">
        <v>706</v>
      </c>
      <c r="Z21">
        <v>500</v>
      </c>
      <c r="AA21">
        <v>4</v>
      </c>
      <c r="AB21">
        <v>800</v>
      </c>
    </row>
    <row r="22" spans="1:28" x14ac:dyDescent="0.3">
      <c r="A22" t="s">
        <v>28</v>
      </c>
      <c r="B22" t="s">
        <v>29</v>
      </c>
      <c r="C22" t="s">
        <v>148</v>
      </c>
      <c r="D22" t="s">
        <v>187</v>
      </c>
      <c r="E22" t="s">
        <v>46</v>
      </c>
      <c r="F22" t="s">
        <v>33</v>
      </c>
      <c r="G22">
        <v>31</v>
      </c>
      <c r="H22">
        <v>429523</v>
      </c>
      <c r="I22" t="s">
        <v>58</v>
      </c>
      <c r="J22" s="1">
        <v>44518</v>
      </c>
      <c r="K22">
        <v>1300</v>
      </c>
      <c r="L22" t="s">
        <v>188</v>
      </c>
      <c r="M22" t="s">
        <v>189</v>
      </c>
      <c r="N22" t="s">
        <v>190</v>
      </c>
      <c r="O22" t="s">
        <v>191</v>
      </c>
      <c r="P22" t="s">
        <v>71</v>
      </c>
      <c r="Q22">
        <v>15</v>
      </c>
      <c r="R22" t="s">
        <v>40</v>
      </c>
      <c r="S22" t="s">
        <v>41</v>
      </c>
      <c r="T22">
        <v>53128</v>
      </c>
      <c r="U22" s="1">
        <v>45532</v>
      </c>
      <c r="V22" t="s">
        <v>64</v>
      </c>
      <c r="W22">
        <v>773301</v>
      </c>
      <c r="X22" t="s">
        <v>192</v>
      </c>
      <c r="Y22">
        <v>839</v>
      </c>
      <c r="Z22">
        <v>1952</v>
      </c>
      <c r="AA22">
        <v>3</v>
      </c>
      <c r="AB22">
        <v>2342.4</v>
      </c>
    </row>
    <row r="23" spans="1:28" x14ac:dyDescent="0.3">
      <c r="A23" t="s">
        <v>28</v>
      </c>
      <c r="B23" t="s">
        <v>29</v>
      </c>
      <c r="C23" t="s">
        <v>193</v>
      </c>
      <c r="D23" t="s">
        <v>45</v>
      </c>
      <c r="E23" t="s">
        <v>46</v>
      </c>
      <c r="F23" t="s">
        <v>33</v>
      </c>
      <c r="G23">
        <v>49</v>
      </c>
      <c r="H23">
        <v>417553</v>
      </c>
      <c r="I23" t="s">
        <v>34</v>
      </c>
      <c r="J23" s="1">
        <v>45470</v>
      </c>
      <c r="K23">
        <v>1000</v>
      </c>
      <c r="L23" t="s">
        <v>194</v>
      </c>
      <c r="M23" t="s">
        <v>195</v>
      </c>
      <c r="N23" t="s">
        <v>196</v>
      </c>
      <c r="O23" t="s">
        <v>197</v>
      </c>
      <c r="P23" t="s">
        <v>71</v>
      </c>
      <c r="Q23">
        <v>8</v>
      </c>
      <c r="R23" t="s">
        <v>40</v>
      </c>
      <c r="S23" t="s">
        <v>118</v>
      </c>
      <c r="T23">
        <v>74430</v>
      </c>
      <c r="U23" s="1">
        <v>45422</v>
      </c>
      <c r="V23" t="s">
        <v>140</v>
      </c>
      <c r="W23">
        <v>175073</v>
      </c>
      <c r="X23" t="s">
        <v>198</v>
      </c>
      <c r="Y23">
        <v>970</v>
      </c>
      <c r="Z23">
        <v>2249</v>
      </c>
      <c r="AA23">
        <v>3</v>
      </c>
      <c r="AB23">
        <v>2698.8</v>
      </c>
    </row>
    <row r="24" spans="1:28" x14ac:dyDescent="0.3">
      <c r="A24" t="s">
        <v>28</v>
      </c>
      <c r="B24" t="s">
        <v>29</v>
      </c>
      <c r="C24" t="s">
        <v>44</v>
      </c>
      <c r="D24" t="s">
        <v>163</v>
      </c>
      <c r="E24" t="s">
        <v>46</v>
      </c>
      <c r="F24" t="s">
        <v>33</v>
      </c>
      <c r="G24">
        <v>83</v>
      </c>
      <c r="H24">
        <v>423751</v>
      </c>
      <c r="I24" t="s">
        <v>58</v>
      </c>
      <c r="J24" s="1">
        <v>44511</v>
      </c>
      <c r="K24">
        <v>800</v>
      </c>
      <c r="L24" t="s">
        <v>199</v>
      </c>
      <c r="M24" t="s">
        <v>200</v>
      </c>
      <c r="N24" t="s">
        <v>201</v>
      </c>
      <c r="O24" t="s">
        <v>202</v>
      </c>
      <c r="P24" t="s">
        <v>51</v>
      </c>
      <c r="Q24">
        <v>13</v>
      </c>
      <c r="R24" t="s">
        <v>40</v>
      </c>
      <c r="S24" t="s">
        <v>41</v>
      </c>
      <c r="T24">
        <v>91374</v>
      </c>
      <c r="U24" s="1">
        <v>45450</v>
      </c>
      <c r="V24" t="s">
        <v>52</v>
      </c>
      <c r="W24">
        <v>880047</v>
      </c>
      <c r="X24" t="s">
        <v>203</v>
      </c>
      <c r="Y24">
        <v>481</v>
      </c>
      <c r="Z24">
        <v>1873</v>
      </c>
      <c r="AA24">
        <v>2</v>
      </c>
      <c r="AB24">
        <v>1498.4</v>
      </c>
    </row>
    <row r="25" spans="1:28" x14ac:dyDescent="0.3">
      <c r="A25" t="s">
        <v>28</v>
      </c>
      <c r="B25" t="s">
        <v>29</v>
      </c>
      <c r="C25" t="s">
        <v>66</v>
      </c>
      <c r="D25" t="s">
        <v>82</v>
      </c>
      <c r="E25" t="s">
        <v>32</v>
      </c>
      <c r="F25" t="s">
        <v>106</v>
      </c>
      <c r="G25">
        <v>67</v>
      </c>
      <c r="H25">
        <v>433909</v>
      </c>
      <c r="I25" t="s">
        <v>34</v>
      </c>
      <c r="J25" s="1">
        <v>44825</v>
      </c>
      <c r="K25">
        <v>1400</v>
      </c>
      <c r="L25" t="s">
        <v>204</v>
      </c>
      <c r="M25" t="s">
        <v>205</v>
      </c>
      <c r="N25" t="s">
        <v>206</v>
      </c>
      <c r="O25" t="s">
        <v>207</v>
      </c>
      <c r="P25" t="s">
        <v>71</v>
      </c>
      <c r="Q25">
        <v>13</v>
      </c>
      <c r="R25" t="s">
        <v>40</v>
      </c>
      <c r="S25" t="s">
        <v>63</v>
      </c>
      <c r="T25">
        <v>75675</v>
      </c>
      <c r="U25" s="1">
        <v>45413</v>
      </c>
      <c r="V25" t="s">
        <v>140</v>
      </c>
      <c r="W25">
        <v>957504</v>
      </c>
      <c r="X25" t="s">
        <v>208</v>
      </c>
      <c r="Y25">
        <v>913</v>
      </c>
      <c r="Z25">
        <v>1229</v>
      </c>
      <c r="AA25">
        <v>7</v>
      </c>
      <c r="AB25" s="2" t="s">
        <v>209</v>
      </c>
    </row>
    <row r="26" spans="1:28" x14ac:dyDescent="0.3">
      <c r="A26" t="s">
        <v>28</v>
      </c>
      <c r="B26" t="s">
        <v>29</v>
      </c>
      <c r="C26" t="s">
        <v>30</v>
      </c>
      <c r="D26" t="s">
        <v>142</v>
      </c>
      <c r="E26" t="s">
        <v>46</v>
      </c>
      <c r="F26" t="s">
        <v>150</v>
      </c>
      <c r="G26">
        <v>52</v>
      </c>
      <c r="H26">
        <v>409154</v>
      </c>
      <c r="I26" t="s">
        <v>58</v>
      </c>
      <c r="J26" s="1">
        <v>43900</v>
      </c>
      <c r="K26">
        <v>1200</v>
      </c>
      <c r="L26" t="s">
        <v>210</v>
      </c>
      <c r="M26" t="s">
        <v>211</v>
      </c>
      <c r="N26" t="s">
        <v>212</v>
      </c>
      <c r="O26" t="s">
        <v>213</v>
      </c>
      <c r="P26" t="s">
        <v>39</v>
      </c>
      <c r="Q26">
        <v>5</v>
      </c>
      <c r="R26" t="s">
        <v>88</v>
      </c>
      <c r="S26" t="s">
        <v>63</v>
      </c>
      <c r="T26">
        <v>49807</v>
      </c>
      <c r="U26" s="1">
        <v>45590</v>
      </c>
      <c r="V26" t="s">
        <v>155</v>
      </c>
      <c r="W26">
        <v>345237</v>
      </c>
      <c r="X26" t="s">
        <v>214</v>
      </c>
      <c r="Y26">
        <v>327</v>
      </c>
      <c r="Z26">
        <v>1676</v>
      </c>
      <c r="AA26">
        <v>7</v>
      </c>
      <c r="AB26">
        <v>4692.8</v>
      </c>
    </row>
    <row r="27" spans="1:28" x14ac:dyDescent="0.3">
      <c r="A27" t="s">
        <v>28</v>
      </c>
      <c r="B27" t="s">
        <v>29</v>
      </c>
      <c r="C27" t="s">
        <v>30</v>
      </c>
      <c r="D27" t="s">
        <v>170</v>
      </c>
      <c r="E27" t="s">
        <v>32</v>
      </c>
      <c r="F27" t="s">
        <v>99</v>
      </c>
      <c r="G27">
        <v>15</v>
      </c>
      <c r="H27">
        <v>424173</v>
      </c>
      <c r="I27" t="s">
        <v>58</v>
      </c>
      <c r="J27" s="1">
        <v>44347</v>
      </c>
      <c r="K27">
        <v>1100</v>
      </c>
      <c r="L27" t="s">
        <v>215</v>
      </c>
      <c r="M27" t="s">
        <v>216</v>
      </c>
      <c r="N27" t="s">
        <v>217</v>
      </c>
      <c r="O27" t="s">
        <v>218</v>
      </c>
      <c r="P27" t="s">
        <v>71</v>
      </c>
      <c r="Q27">
        <v>13</v>
      </c>
      <c r="R27" t="s">
        <v>40</v>
      </c>
      <c r="S27" t="s">
        <v>79</v>
      </c>
      <c r="T27">
        <v>77434</v>
      </c>
      <c r="U27" s="1">
        <v>45309</v>
      </c>
      <c r="V27" t="s">
        <v>111</v>
      </c>
      <c r="W27">
        <v>291736</v>
      </c>
      <c r="X27" t="s">
        <v>219</v>
      </c>
      <c r="Y27">
        <v>693</v>
      </c>
      <c r="Z27">
        <v>1764</v>
      </c>
      <c r="AA27">
        <v>1</v>
      </c>
      <c r="AB27">
        <v>705.6</v>
      </c>
    </row>
    <row r="28" spans="1:28" x14ac:dyDescent="0.3">
      <c r="A28" t="s">
        <v>28</v>
      </c>
      <c r="B28" t="s">
        <v>29</v>
      </c>
      <c r="C28" t="s">
        <v>30</v>
      </c>
      <c r="D28" t="s">
        <v>220</v>
      </c>
      <c r="E28" t="s">
        <v>32</v>
      </c>
      <c r="F28" t="s">
        <v>150</v>
      </c>
      <c r="G28">
        <v>1</v>
      </c>
      <c r="H28">
        <v>422109</v>
      </c>
      <c r="I28" t="s">
        <v>34</v>
      </c>
      <c r="J28" s="1">
        <v>45279</v>
      </c>
      <c r="K28">
        <v>1200</v>
      </c>
      <c r="L28" t="s">
        <v>221</v>
      </c>
      <c r="M28" t="s">
        <v>222</v>
      </c>
      <c r="N28" t="s">
        <v>223</v>
      </c>
      <c r="O28" t="s">
        <v>224</v>
      </c>
      <c r="P28" t="s">
        <v>87</v>
      </c>
      <c r="Q28">
        <v>3</v>
      </c>
      <c r="R28" t="s">
        <v>88</v>
      </c>
      <c r="S28" t="s">
        <v>41</v>
      </c>
      <c r="T28">
        <v>16226</v>
      </c>
      <c r="U28" s="1">
        <v>45387</v>
      </c>
      <c r="V28" t="s">
        <v>80</v>
      </c>
      <c r="W28">
        <v>858667</v>
      </c>
      <c r="X28" t="s">
        <v>225</v>
      </c>
      <c r="Y28">
        <v>206</v>
      </c>
      <c r="Z28">
        <v>2411</v>
      </c>
      <c r="AA28">
        <v>4</v>
      </c>
      <c r="AB28" s="2" t="s">
        <v>226</v>
      </c>
    </row>
    <row r="29" spans="1:28" x14ac:dyDescent="0.3">
      <c r="A29" t="s">
        <v>28</v>
      </c>
      <c r="B29" t="s">
        <v>29</v>
      </c>
      <c r="C29" t="s">
        <v>44</v>
      </c>
      <c r="D29" t="s">
        <v>227</v>
      </c>
      <c r="E29" t="s">
        <v>56</v>
      </c>
      <c r="F29" t="s">
        <v>47</v>
      </c>
      <c r="G29">
        <v>25</v>
      </c>
      <c r="H29">
        <v>435701</v>
      </c>
      <c r="I29" t="s">
        <v>58</v>
      </c>
      <c r="J29" s="1">
        <v>44001</v>
      </c>
      <c r="K29">
        <v>800</v>
      </c>
      <c r="L29" t="s">
        <v>228</v>
      </c>
      <c r="M29" t="s">
        <v>177</v>
      </c>
      <c r="N29" t="s">
        <v>229</v>
      </c>
      <c r="O29">
        <f>1-414-712-6135</f>
        <v>-7260</v>
      </c>
      <c r="P29" t="s">
        <v>51</v>
      </c>
      <c r="Q29">
        <v>4</v>
      </c>
      <c r="R29" t="s">
        <v>88</v>
      </c>
      <c r="S29" t="s">
        <v>63</v>
      </c>
      <c r="T29">
        <v>91338</v>
      </c>
      <c r="U29" s="1">
        <v>45601</v>
      </c>
      <c r="V29" t="s">
        <v>42</v>
      </c>
      <c r="W29">
        <v>113822</v>
      </c>
      <c r="X29" t="s">
        <v>230</v>
      </c>
      <c r="Y29">
        <v>288</v>
      </c>
      <c r="Z29">
        <v>2519</v>
      </c>
      <c r="AA29">
        <v>2</v>
      </c>
      <c r="AB29">
        <v>2015.2</v>
      </c>
    </row>
    <row r="30" spans="1:28" x14ac:dyDescent="0.3">
      <c r="A30" t="s">
        <v>28</v>
      </c>
      <c r="B30" t="s">
        <v>29</v>
      </c>
      <c r="C30" t="s">
        <v>30</v>
      </c>
      <c r="D30" t="s">
        <v>182</v>
      </c>
      <c r="E30" t="s">
        <v>46</v>
      </c>
      <c r="F30" t="s">
        <v>57</v>
      </c>
      <c r="G30">
        <v>13</v>
      </c>
      <c r="H30">
        <v>436327</v>
      </c>
      <c r="I30" t="s">
        <v>58</v>
      </c>
      <c r="J30" s="1">
        <v>45364</v>
      </c>
      <c r="K30">
        <v>1100</v>
      </c>
      <c r="L30" t="s">
        <v>231</v>
      </c>
      <c r="M30" t="s">
        <v>232</v>
      </c>
      <c r="N30" t="s">
        <v>233</v>
      </c>
      <c r="O30" t="s">
        <v>234</v>
      </c>
      <c r="P30" t="s">
        <v>71</v>
      </c>
      <c r="Q30">
        <v>8</v>
      </c>
      <c r="R30" t="s">
        <v>88</v>
      </c>
      <c r="S30" t="s">
        <v>41</v>
      </c>
      <c r="T30">
        <v>66941</v>
      </c>
      <c r="U30" s="1">
        <v>45580</v>
      </c>
      <c r="V30" t="s">
        <v>155</v>
      </c>
      <c r="W30">
        <v>453482</v>
      </c>
      <c r="X30" t="s">
        <v>235</v>
      </c>
      <c r="Y30">
        <v>697</v>
      </c>
      <c r="Z30">
        <v>1524</v>
      </c>
      <c r="AA30">
        <v>6</v>
      </c>
      <c r="AB30" s="2" t="s">
        <v>236</v>
      </c>
    </row>
    <row r="31" spans="1:28" x14ac:dyDescent="0.3">
      <c r="A31" t="s">
        <v>28</v>
      </c>
      <c r="B31" t="s">
        <v>29</v>
      </c>
      <c r="C31" t="s">
        <v>66</v>
      </c>
      <c r="D31" t="s">
        <v>237</v>
      </c>
      <c r="E31" t="s">
        <v>46</v>
      </c>
      <c r="F31" t="s">
        <v>150</v>
      </c>
      <c r="G31">
        <v>100</v>
      </c>
      <c r="H31">
        <v>408489</v>
      </c>
      <c r="I31" t="s">
        <v>58</v>
      </c>
      <c r="J31" s="1">
        <v>44092</v>
      </c>
      <c r="K31">
        <v>1300</v>
      </c>
      <c r="L31" t="s">
        <v>238</v>
      </c>
      <c r="M31" t="s">
        <v>239</v>
      </c>
      <c r="N31" t="s">
        <v>240</v>
      </c>
      <c r="O31" t="s">
        <v>241</v>
      </c>
      <c r="P31" t="s">
        <v>71</v>
      </c>
      <c r="Q31">
        <v>8</v>
      </c>
      <c r="R31" t="s">
        <v>88</v>
      </c>
      <c r="S31" t="s">
        <v>41</v>
      </c>
      <c r="T31">
        <v>42387</v>
      </c>
      <c r="U31" s="1">
        <v>45426</v>
      </c>
      <c r="V31" t="s">
        <v>140</v>
      </c>
      <c r="W31">
        <v>140082</v>
      </c>
      <c r="X31" t="s">
        <v>242</v>
      </c>
      <c r="Y31">
        <v>600</v>
      </c>
      <c r="Z31">
        <v>2877</v>
      </c>
      <c r="AA31">
        <v>5</v>
      </c>
      <c r="AB31">
        <v>5754</v>
      </c>
    </row>
    <row r="32" spans="1:28" x14ac:dyDescent="0.3">
      <c r="A32" t="s">
        <v>28</v>
      </c>
      <c r="B32" t="s">
        <v>29</v>
      </c>
      <c r="C32" t="s">
        <v>91</v>
      </c>
      <c r="D32" t="s">
        <v>31</v>
      </c>
      <c r="E32" t="s">
        <v>32</v>
      </c>
      <c r="F32" t="s">
        <v>57</v>
      </c>
      <c r="G32">
        <v>62</v>
      </c>
      <c r="H32">
        <v>437619</v>
      </c>
      <c r="I32" t="s">
        <v>58</v>
      </c>
      <c r="J32" s="1">
        <v>43920</v>
      </c>
      <c r="K32">
        <v>800</v>
      </c>
      <c r="L32" t="s">
        <v>243</v>
      </c>
      <c r="M32" t="s">
        <v>244</v>
      </c>
      <c r="N32" t="s">
        <v>245</v>
      </c>
      <c r="O32" t="s">
        <v>246</v>
      </c>
      <c r="P32" t="s">
        <v>51</v>
      </c>
      <c r="Q32">
        <v>10</v>
      </c>
      <c r="R32" t="s">
        <v>88</v>
      </c>
      <c r="S32" t="s">
        <v>41</v>
      </c>
      <c r="T32">
        <v>36217</v>
      </c>
      <c r="U32" s="1">
        <v>45590</v>
      </c>
      <c r="V32" t="s">
        <v>155</v>
      </c>
      <c r="W32">
        <v>898096</v>
      </c>
      <c r="X32" t="s">
        <v>247</v>
      </c>
      <c r="Y32">
        <v>512</v>
      </c>
      <c r="Z32">
        <v>1089</v>
      </c>
      <c r="AA32">
        <v>2</v>
      </c>
      <c r="AB32">
        <v>871.2</v>
      </c>
    </row>
    <row r="33" spans="1:28" x14ac:dyDescent="0.3">
      <c r="A33" t="s">
        <v>28</v>
      </c>
      <c r="B33" t="s">
        <v>29</v>
      </c>
      <c r="C33" t="s">
        <v>157</v>
      </c>
      <c r="D33" t="s">
        <v>248</v>
      </c>
      <c r="E33" t="s">
        <v>56</v>
      </c>
      <c r="F33" t="s">
        <v>83</v>
      </c>
      <c r="G33">
        <v>78</v>
      </c>
      <c r="H33">
        <v>409258</v>
      </c>
      <c r="I33" t="s">
        <v>58</v>
      </c>
      <c r="J33" s="1">
        <v>44952</v>
      </c>
      <c r="K33">
        <v>950</v>
      </c>
      <c r="L33" t="s">
        <v>249</v>
      </c>
      <c r="M33" t="s">
        <v>250</v>
      </c>
      <c r="N33" t="s">
        <v>251</v>
      </c>
      <c r="O33">
        <v>7301627414</v>
      </c>
      <c r="P33" t="s">
        <v>51</v>
      </c>
      <c r="Q33">
        <v>10</v>
      </c>
      <c r="R33" t="s">
        <v>88</v>
      </c>
      <c r="S33" t="s">
        <v>118</v>
      </c>
      <c r="T33">
        <v>89182</v>
      </c>
      <c r="U33" s="1">
        <v>45508</v>
      </c>
      <c r="V33" t="s">
        <v>64</v>
      </c>
      <c r="W33">
        <v>214027</v>
      </c>
      <c r="X33" t="s">
        <v>252</v>
      </c>
      <c r="Y33">
        <v>783</v>
      </c>
      <c r="Z33">
        <v>1977</v>
      </c>
      <c r="AA33">
        <v>2</v>
      </c>
      <c r="AB33" s="2" t="s">
        <v>253</v>
      </c>
    </row>
    <row r="34" spans="1:28" x14ac:dyDescent="0.3">
      <c r="A34" t="s">
        <v>28</v>
      </c>
      <c r="B34" t="s">
        <v>29</v>
      </c>
      <c r="C34" t="s">
        <v>66</v>
      </c>
      <c r="D34" t="s">
        <v>254</v>
      </c>
      <c r="E34" t="s">
        <v>32</v>
      </c>
      <c r="F34" t="s">
        <v>135</v>
      </c>
      <c r="G34">
        <v>33</v>
      </c>
      <c r="H34">
        <v>424287</v>
      </c>
      <c r="I34" t="s">
        <v>34</v>
      </c>
      <c r="J34" s="1">
        <v>44613</v>
      </c>
      <c r="K34">
        <v>1000</v>
      </c>
      <c r="L34" t="s">
        <v>255</v>
      </c>
      <c r="M34" t="s">
        <v>256</v>
      </c>
      <c r="N34" t="s">
        <v>257</v>
      </c>
      <c r="O34" t="s">
        <v>258</v>
      </c>
      <c r="P34" t="s">
        <v>71</v>
      </c>
      <c r="Q34">
        <v>20</v>
      </c>
      <c r="R34" t="s">
        <v>88</v>
      </c>
      <c r="S34" t="s">
        <v>63</v>
      </c>
      <c r="T34">
        <v>70978</v>
      </c>
      <c r="U34" s="1">
        <v>45629</v>
      </c>
      <c r="V34" t="s">
        <v>259</v>
      </c>
      <c r="W34">
        <v>442951</v>
      </c>
      <c r="X34" t="s">
        <v>260</v>
      </c>
      <c r="Y34">
        <v>785</v>
      </c>
      <c r="Z34">
        <v>2220</v>
      </c>
      <c r="AA34">
        <v>8</v>
      </c>
      <c r="AB34">
        <v>7104</v>
      </c>
    </row>
    <row r="35" spans="1:28" x14ac:dyDescent="0.3">
      <c r="A35" t="s">
        <v>28</v>
      </c>
      <c r="B35" t="s">
        <v>29</v>
      </c>
      <c r="C35" t="s">
        <v>193</v>
      </c>
      <c r="D35" t="s">
        <v>261</v>
      </c>
      <c r="E35" t="s">
        <v>46</v>
      </c>
      <c r="F35" t="s">
        <v>135</v>
      </c>
      <c r="G35">
        <v>55</v>
      </c>
      <c r="H35">
        <v>423944</v>
      </c>
      <c r="I35" t="s">
        <v>34</v>
      </c>
      <c r="J35" s="1">
        <v>44368</v>
      </c>
      <c r="K35">
        <v>1400</v>
      </c>
      <c r="L35" t="s">
        <v>262</v>
      </c>
      <c r="M35" t="s">
        <v>263</v>
      </c>
      <c r="N35" t="s">
        <v>264</v>
      </c>
      <c r="O35">
        <f>1-564-355-1557</f>
        <v>-2475</v>
      </c>
      <c r="P35" t="s">
        <v>39</v>
      </c>
      <c r="Q35">
        <v>14</v>
      </c>
      <c r="R35" t="s">
        <v>88</v>
      </c>
      <c r="S35" t="s">
        <v>63</v>
      </c>
      <c r="T35">
        <v>30076</v>
      </c>
      <c r="U35" s="1">
        <v>45560</v>
      </c>
      <c r="V35" t="s">
        <v>180</v>
      </c>
      <c r="W35">
        <v>961724</v>
      </c>
      <c r="X35" t="s">
        <v>265</v>
      </c>
      <c r="Y35">
        <v>477</v>
      </c>
      <c r="Z35">
        <v>2918</v>
      </c>
      <c r="AA35">
        <v>6</v>
      </c>
      <c r="AB35" s="2" t="s">
        <v>266</v>
      </c>
    </row>
    <row r="36" spans="1:28" x14ac:dyDescent="0.3">
      <c r="A36" t="s">
        <v>28</v>
      </c>
      <c r="B36" t="s">
        <v>29</v>
      </c>
      <c r="C36" t="s">
        <v>54</v>
      </c>
      <c r="D36" t="s">
        <v>267</v>
      </c>
      <c r="E36" t="s">
        <v>32</v>
      </c>
      <c r="F36" t="s">
        <v>83</v>
      </c>
      <c r="G36">
        <v>12</v>
      </c>
      <c r="H36">
        <v>420852</v>
      </c>
      <c r="I36" t="s">
        <v>34</v>
      </c>
      <c r="J36" s="1">
        <v>45503</v>
      </c>
      <c r="K36">
        <v>1200</v>
      </c>
      <c r="L36" t="s">
        <v>268</v>
      </c>
      <c r="M36" t="s">
        <v>269</v>
      </c>
      <c r="N36" t="s">
        <v>270</v>
      </c>
      <c r="O36" t="s">
        <v>271</v>
      </c>
      <c r="P36" t="s">
        <v>51</v>
      </c>
      <c r="Q36">
        <v>4</v>
      </c>
      <c r="R36" t="s">
        <v>88</v>
      </c>
      <c r="S36" t="s">
        <v>41</v>
      </c>
      <c r="T36">
        <v>65174</v>
      </c>
      <c r="U36" s="1">
        <v>45571</v>
      </c>
      <c r="V36" t="s">
        <v>155</v>
      </c>
      <c r="W36">
        <v>951069</v>
      </c>
      <c r="X36" t="s">
        <v>272</v>
      </c>
      <c r="Y36">
        <v>786</v>
      </c>
      <c r="Z36">
        <v>2964</v>
      </c>
      <c r="AA36">
        <v>2</v>
      </c>
      <c r="AB36" s="2" t="s">
        <v>273</v>
      </c>
    </row>
    <row r="37" spans="1:28" x14ac:dyDescent="0.3">
      <c r="A37" t="s">
        <v>28</v>
      </c>
      <c r="B37" t="s">
        <v>29</v>
      </c>
      <c r="C37" t="s">
        <v>54</v>
      </c>
      <c r="D37" t="s">
        <v>274</v>
      </c>
      <c r="E37" t="s">
        <v>56</v>
      </c>
      <c r="F37" t="s">
        <v>57</v>
      </c>
      <c r="G37">
        <v>94</v>
      </c>
      <c r="H37">
        <v>432046</v>
      </c>
      <c r="I37" t="s">
        <v>58</v>
      </c>
      <c r="J37" s="1">
        <v>43957</v>
      </c>
      <c r="K37">
        <v>1000</v>
      </c>
      <c r="L37" t="s">
        <v>275</v>
      </c>
      <c r="M37" t="s">
        <v>276</v>
      </c>
      <c r="N37" t="s">
        <v>277</v>
      </c>
      <c r="O37" t="s">
        <v>278</v>
      </c>
      <c r="P37" t="s">
        <v>71</v>
      </c>
      <c r="Q37">
        <v>9</v>
      </c>
      <c r="R37" t="s">
        <v>88</v>
      </c>
      <c r="S37" t="s">
        <v>63</v>
      </c>
      <c r="T37">
        <v>61937</v>
      </c>
      <c r="U37" s="1">
        <v>45627</v>
      </c>
      <c r="V37" t="s">
        <v>259</v>
      </c>
      <c r="W37">
        <v>630401</v>
      </c>
      <c r="X37" t="s">
        <v>279</v>
      </c>
      <c r="Y37">
        <v>348</v>
      </c>
      <c r="Z37">
        <v>2552</v>
      </c>
      <c r="AA37">
        <v>4</v>
      </c>
      <c r="AB37" s="2" t="s">
        <v>280</v>
      </c>
    </row>
    <row r="38" spans="1:28" x14ac:dyDescent="0.3">
      <c r="A38" t="s">
        <v>28</v>
      </c>
      <c r="B38" t="s">
        <v>29</v>
      </c>
      <c r="C38" t="s">
        <v>157</v>
      </c>
      <c r="D38" t="s">
        <v>237</v>
      </c>
      <c r="E38" t="s">
        <v>56</v>
      </c>
      <c r="F38" t="s">
        <v>175</v>
      </c>
      <c r="G38">
        <v>85</v>
      </c>
      <c r="H38">
        <v>436989</v>
      </c>
      <c r="I38" t="s">
        <v>34</v>
      </c>
      <c r="J38" s="1">
        <v>45379</v>
      </c>
      <c r="K38">
        <v>1000</v>
      </c>
      <c r="L38" t="s">
        <v>281</v>
      </c>
      <c r="M38" t="s">
        <v>282</v>
      </c>
      <c r="N38" t="s">
        <v>283</v>
      </c>
      <c r="O38" t="s">
        <v>284</v>
      </c>
      <c r="P38" t="s">
        <v>87</v>
      </c>
      <c r="Q38">
        <v>8</v>
      </c>
      <c r="R38" t="s">
        <v>40</v>
      </c>
      <c r="S38" t="s">
        <v>118</v>
      </c>
      <c r="T38">
        <v>49031</v>
      </c>
      <c r="U38" s="1">
        <v>45495</v>
      </c>
      <c r="V38" t="s">
        <v>126</v>
      </c>
      <c r="W38">
        <v>493777</v>
      </c>
      <c r="X38" t="s">
        <v>285</v>
      </c>
      <c r="Y38">
        <v>631</v>
      </c>
      <c r="Z38">
        <v>2430</v>
      </c>
      <c r="AA38">
        <v>1</v>
      </c>
      <c r="AB38">
        <v>972</v>
      </c>
    </row>
    <row r="39" spans="1:28" x14ac:dyDescent="0.3">
      <c r="A39" t="s">
        <v>28</v>
      </c>
      <c r="B39" t="s">
        <v>29</v>
      </c>
      <c r="C39" t="s">
        <v>157</v>
      </c>
      <c r="D39" t="s">
        <v>74</v>
      </c>
      <c r="E39" t="s">
        <v>56</v>
      </c>
      <c r="F39" t="s">
        <v>99</v>
      </c>
      <c r="G39">
        <v>76</v>
      </c>
      <c r="H39">
        <v>408191</v>
      </c>
      <c r="I39" t="s">
        <v>58</v>
      </c>
      <c r="J39" s="1">
        <v>44809</v>
      </c>
      <c r="K39">
        <v>1400</v>
      </c>
      <c r="L39" t="s">
        <v>286</v>
      </c>
      <c r="M39" t="s">
        <v>287</v>
      </c>
      <c r="N39" t="s">
        <v>288</v>
      </c>
      <c r="O39" t="s">
        <v>289</v>
      </c>
      <c r="P39" t="s">
        <v>87</v>
      </c>
      <c r="Q39">
        <v>14</v>
      </c>
      <c r="R39" t="s">
        <v>40</v>
      </c>
      <c r="S39" t="s">
        <v>63</v>
      </c>
      <c r="T39">
        <v>61642</v>
      </c>
      <c r="U39" s="1">
        <v>45479</v>
      </c>
      <c r="V39" t="s">
        <v>126</v>
      </c>
      <c r="W39">
        <v>204872</v>
      </c>
      <c r="X39" t="s">
        <v>290</v>
      </c>
      <c r="Y39">
        <v>454</v>
      </c>
      <c r="Z39">
        <v>2083</v>
      </c>
      <c r="AA39">
        <v>5</v>
      </c>
      <c r="AB39">
        <v>4166</v>
      </c>
    </row>
    <row r="40" spans="1:28" x14ac:dyDescent="0.3">
      <c r="A40" t="s">
        <v>28</v>
      </c>
      <c r="B40" t="s">
        <v>29</v>
      </c>
      <c r="C40" t="s">
        <v>44</v>
      </c>
      <c r="D40" t="s">
        <v>291</v>
      </c>
      <c r="E40" t="s">
        <v>32</v>
      </c>
      <c r="F40" t="s">
        <v>113</v>
      </c>
      <c r="G40">
        <v>13</v>
      </c>
      <c r="H40">
        <v>403154</v>
      </c>
      <c r="I40" t="s">
        <v>34</v>
      </c>
      <c r="J40" s="1">
        <v>44927</v>
      </c>
      <c r="K40">
        <v>1000</v>
      </c>
      <c r="L40" t="s">
        <v>292</v>
      </c>
      <c r="M40" t="s">
        <v>293</v>
      </c>
      <c r="N40" t="s">
        <v>294</v>
      </c>
      <c r="O40" t="s">
        <v>295</v>
      </c>
      <c r="P40" t="s">
        <v>51</v>
      </c>
      <c r="Q40">
        <v>18</v>
      </c>
      <c r="R40" t="s">
        <v>88</v>
      </c>
      <c r="S40" t="s">
        <v>63</v>
      </c>
      <c r="T40">
        <v>72434</v>
      </c>
      <c r="U40" s="1">
        <v>45531</v>
      </c>
      <c r="V40" t="s">
        <v>64</v>
      </c>
      <c r="W40">
        <v>406764</v>
      </c>
      <c r="X40" t="s">
        <v>296</v>
      </c>
      <c r="Y40">
        <v>258</v>
      </c>
      <c r="Z40">
        <v>569</v>
      </c>
      <c r="AA40">
        <v>1</v>
      </c>
      <c r="AB40" s="2" t="s">
        <v>297</v>
      </c>
    </row>
    <row r="41" spans="1:28" x14ac:dyDescent="0.3">
      <c r="A41" t="s">
        <v>28</v>
      </c>
      <c r="B41" t="s">
        <v>29</v>
      </c>
      <c r="C41" t="s">
        <v>193</v>
      </c>
      <c r="D41" t="s">
        <v>31</v>
      </c>
      <c r="E41" t="s">
        <v>32</v>
      </c>
      <c r="F41" t="s">
        <v>135</v>
      </c>
      <c r="G41">
        <v>79</v>
      </c>
      <c r="H41">
        <v>403160</v>
      </c>
      <c r="I41" t="s">
        <v>34</v>
      </c>
      <c r="J41" s="1">
        <v>45612</v>
      </c>
      <c r="K41">
        <v>1200</v>
      </c>
      <c r="L41" t="s">
        <v>298</v>
      </c>
      <c r="M41" t="s">
        <v>123</v>
      </c>
      <c r="N41" t="s">
        <v>299</v>
      </c>
      <c r="O41" t="s">
        <v>300</v>
      </c>
      <c r="P41" t="s">
        <v>39</v>
      </c>
      <c r="Q41">
        <v>20</v>
      </c>
      <c r="R41" t="s">
        <v>88</v>
      </c>
      <c r="S41" t="s">
        <v>63</v>
      </c>
      <c r="T41">
        <v>37879</v>
      </c>
      <c r="U41" s="1">
        <v>45336</v>
      </c>
      <c r="V41" t="s">
        <v>119</v>
      </c>
      <c r="W41">
        <v>497087</v>
      </c>
      <c r="X41" t="s">
        <v>301</v>
      </c>
      <c r="Y41">
        <v>674</v>
      </c>
      <c r="Z41">
        <v>1331</v>
      </c>
      <c r="AA41">
        <v>3</v>
      </c>
      <c r="AB41">
        <v>1597.2</v>
      </c>
    </row>
    <row r="42" spans="1:28" x14ac:dyDescent="0.3">
      <c r="A42" t="s">
        <v>28</v>
      </c>
      <c r="B42" t="s">
        <v>29</v>
      </c>
      <c r="C42" t="s">
        <v>44</v>
      </c>
      <c r="D42" t="s">
        <v>92</v>
      </c>
      <c r="E42" t="s">
        <v>46</v>
      </c>
      <c r="F42" t="s">
        <v>99</v>
      </c>
      <c r="G42">
        <v>4</v>
      </c>
      <c r="H42">
        <v>416288</v>
      </c>
      <c r="I42" t="s">
        <v>34</v>
      </c>
      <c r="J42" s="1">
        <v>43987</v>
      </c>
      <c r="K42">
        <v>1200</v>
      </c>
      <c r="L42" t="s">
        <v>302</v>
      </c>
      <c r="M42" t="s">
        <v>165</v>
      </c>
      <c r="N42" t="s">
        <v>303</v>
      </c>
      <c r="O42" t="s">
        <v>304</v>
      </c>
      <c r="P42" t="s">
        <v>71</v>
      </c>
      <c r="Q42">
        <v>6</v>
      </c>
      <c r="R42" t="s">
        <v>40</v>
      </c>
      <c r="S42" t="s">
        <v>79</v>
      </c>
      <c r="T42">
        <v>83512</v>
      </c>
      <c r="U42" s="1">
        <v>45512</v>
      </c>
      <c r="V42" t="s">
        <v>64</v>
      </c>
      <c r="W42">
        <v>231344</v>
      </c>
      <c r="X42" t="s">
        <v>305</v>
      </c>
      <c r="Y42">
        <v>270</v>
      </c>
      <c r="Z42">
        <v>1223</v>
      </c>
      <c r="AA42">
        <v>4</v>
      </c>
      <c r="AB42" s="2" t="s">
        <v>306</v>
      </c>
    </row>
    <row r="43" spans="1:28" x14ac:dyDescent="0.3">
      <c r="A43" t="s">
        <v>28</v>
      </c>
      <c r="B43" t="s">
        <v>29</v>
      </c>
      <c r="C43" t="s">
        <v>54</v>
      </c>
      <c r="D43" t="s">
        <v>274</v>
      </c>
      <c r="E43" t="s">
        <v>46</v>
      </c>
      <c r="F43" t="s">
        <v>57</v>
      </c>
      <c r="G43">
        <v>91</v>
      </c>
      <c r="H43">
        <v>401707</v>
      </c>
      <c r="I43" t="s">
        <v>34</v>
      </c>
      <c r="J43" s="1">
        <v>45349</v>
      </c>
      <c r="K43">
        <v>1000</v>
      </c>
      <c r="L43" t="s">
        <v>307</v>
      </c>
      <c r="M43" t="s">
        <v>308</v>
      </c>
      <c r="N43" t="s">
        <v>309</v>
      </c>
      <c r="O43" t="s">
        <v>310</v>
      </c>
      <c r="P43" t="s">
        <v>39</v>
      </c>
      <c r="Q43">
        <v>6</v>
      </c>
      <c r="R43" t="s">
        <v>40</v>
      </c>
      <c r="S43" t="s">
        <v>63</v>
      </c>
      <c r="T43">
        <v>28223</v>
      </c>
      <c r="U43" s="1">
        <v>45330</v>
      </c>
      <c r="V43" t="s">
        <v>119</v>
      </c>
      <c r="W43">
        <v>861284</v>
      </c>
      <c r="X43" t="s">
        <v>311</v>
      </c>
      <c r="Y43">
        <v>262</v>
      </c>
      <c r="Z43">
        <v>2952</v>
      </c>
      <c r="AA43">
        <v>4</v>
      </c>
      <c r="AB43">
        <v>4723.2</v>
      </c>
    </row>
    <row r="44" spans="1:28" x14ac:dyDescent="0.3">
      <c r="A44" t="s">
        <v>28</v>
      </c>
      <c r="B44" t="s">
        <v>29</v>
      </c>
      <c r="C44" t="s">
        <v>148</v>
      </c>
      <c r="D44" t="s">
        <v>254</v>
      </c>
      <c r="E44" t="s">
        <v>56</v>
      </c>
      <c r="F44" t="s">
        <v>57</v>
      </c>
      <c r="G44">
        <v>24</v>
      </c>
      <c r="H44">
        <v>422902</v>
      </c>
      <c r="I44" t="s">
        <v>34</v>
      </c>
      <c r="J44" s="1">
        <v>45208</v>
      </c>
      <c r="K44">
        <v>1200</v>
      </c>
      <c r="L44" t="s">
        <v>312</v>
      </c>
      <c r="M44" t="s">
        <v>313</v>
      </c>
      <c r="N44" t="s">
        <v>314</v>
      </c>
      <c r="O44" t="s">
        <v>315</v>
      </c>
      <c r="P44" t="s">
        <v>51</v>
      </c>
      <c r="Q44">
        <v>4</v>
      </c>
      <c r="R44" t="s">
        <v>88</v>
      </c>
      <c r="S44" t="s">
        <v>41</v>
      </c>
      <c r="T44">
        <v>46532</v>
      </c>
      <c r="U44" s="1">
        <v>45331</v>
      </c>
      <c r="V44" t="s">
        <v>119</v>
      </c>
      <c r="W44">
        <v>113437</v>
      </c>
      <c r="X44" t="s">
        <v>316</v>
      </c>
      <c r="Y44">
        <v>268</v>
      </c>
      <c r="Z44">
        <v>2353</v>
      </c>
      <c r="AA44">
        <v>4</v>
      </c>
      <c r="AB44">
        <v>3764.8</v>
      </c>
    </row>
    <row r="45" spans="1:28" x14ac:dyDescent="0.3">
      <c r="A45" t="s">
        <v>28</v>
      </c>
      <c r="B45" t="s">
        <v>29</v>
      </c>
      <c r="C45" t="s">
        <v>148</v>
      </c>
      <c r="D45" t="s">
        <v>317</v>
      </c>
      <c r="E45" t="s">
        <v>46</v>
      </c>
      <c r="F45" t="s">
        <v>106</v>
      </c>
      <c r="G45">
        <v>35</v>
      </c>
      <c r="H45">
        <v>416449</v>
      </c>
      <c r="I45" t="s">
        <v>34</v>
      </c>
      <c r="J45" s="1">
        <v>44972</v>
      </c>
      <c r="K45">
        <v>1100</v>
      </c>
      <c r="L45" t="s">
        <v>318</v>
      </c>
      <c r="M45" t="s">
        <v>319</v>
      </c>
      <c r="N45" t="s">
        <v>320</v>
      </c>
      <c r="O45" t="s">
        <v>321</v>
      </c>
      <c r="P45" t="s">
        <v>87</v>
      </c>
      <c r="Q45">
        <v>13</v>
      </c>
      <c r="R45" t="s">
        <v>88</v>
      </c>
      <c r="S45" t="s">
        <v>118</v>
      </c>
      <c r="T45">
        <v>52166</v>
      </c>
      <c r="U45" s="1">
        <v>45372</v>
      </c>
      <c r="V45" t="s">
        <v>72</v>
      </c>
      <c r="W45">
        <v>980511</v>
      </c>
      <c r="X45" t="s">
        <v>322</v>
      </c>
      <c r="Y45">
        <v>389</v>
      </c>
      <c r="Z45">
        <v>1961</v>
      </c>
      <c r="AA45">
        <v>3</v>
      </c>
      <c r="AB45" s="2" t="s">
        <v>323</v>
      </c>
    </row>
    <row r="46" spans="1:28" x14ac:dyDescent="0.3">
      <c r="A46" t="s">
        <v>28</v>
      </c>
      <c r="B46" t="s">
        <v>29</v>
      </c>
      <c r="C46" t="s">
        <v>148</v>
      </c>
      <c r="D46" t="s">
        <v>274</v>
      </c>
      <c r="E46" t="s">
        <v>32</v>
      </c>
      <c r="F46" t="s">
        <v>47</v>
      </c>
      <c r="G46">
        <v>11</v>
      </c>
      <c r="H46">
        <v>426039</v>
      </c>
      <c r="I46" t="s">
        <v>58</v>
      </c>
      <c r="J46" s="1">
        <v>45484</v>
      </c>
      <c r="K46">
        <v>1400</v>
      </c>
      <c r="L46" t="s">
        <v>324</v>
      </c>
      <c r="M46" t="s">
        <v>239</v>
      </c>
      <c r="N46" t="s">
        <v>325</v>
      </c>
      <c r="O46" t="s">
        <v>326</v>
      </c>
      <c r="P46" t="s">
        <v>39</v>
      </c>
      <c r="Q46">
        <v>8</v>
      </c>
      <c r="R46" t="s">
        <v>40</v>
      </c>
      <c r="S46" t="s">
        <v>63</v>
      </c>
      <c r="T46">
        <v>14335</v>
      </c>
      <c r="U46" s="1">
        <v>45563</v>
      </c>
      <c r="V46" t="s">
        <v>180</v>
      </c>
      <c r="W46">
        <v>258870</v>
      </c>
      <c r="X46" t="s">
        <v>327</v>
      </c>
      <c r="Y46">
        <v>600</v>
      </c>
      <c r="Z46">
        <v>754</v>
      </c>
      <c r="AA46">
        <v>8</v>
      </c>
      <c r="AB46">
        <v>2412.8000000000002</v>
      </c>
    </row>
    <row r="47" spans="1:28" x14ac:dyDescent="0.3">
      <c r="A47" t="s">
        <v>28</v>
      </c>
      <c r="B47" t="s">
        <v>29</v>
      </c>
      <c r="C47" t="s">
        <v>44</v>
      </c>
      <c r="D47" t="s">
        <v>237</v>
      </c>
      <c r="E47" t="s">
        <v>46</v>
      </c>
      <c r="F47" t="s">
        <v>135</v>
      </c>
      <c r="G47">
        <v>34</v>
      </c>
      <c r="H47">
        <v>406635</v>
      </c>
      <c r="I47" t="s">
        <v>34</v>
      </c>
      <c r="J47" s="1">
        <v>44242</v>
      </c>
      <c r="K47">
        <v>1300</v>
      </c>
      <c r="L47" t="s">
        <v>328</v>
      </c>
      <c r="M47" t="s">
        <v>200</v>
      </c>
      <c r="N47" t="s">
        <v>329</v>
      </c>
      <c r="O47" t="s">
        <v>330</v>
      </c>
      <c r="P47" t="s">
        <v>51</v>
      </c>
      <c r="Q47">
        <v>9</v>
      </c>
      <c r="R47" t="s">
        <v>88</v>
      </c>
      <c r="S47" t="s">
        <v>118</v>
      </c>
      <c r="T47">
        <v>51465</v>
      </c>
      <c r="U47" s="1">
        <v>45533</v>
      </c>
      <c r="V47" t="s">
        <v>64</v>
      </c>
      <c r="W47">
        <v>351201</v>
      </c>
      <c r="X47" t="s">
        <v>331</v>
      </c>
      <c r="Y47">
        <v>629</v>
      </c>
      <c r="Z47">
        <v>2878</v>
      </c>
      <c r="AA47">
        <v>6</v>
      </c>
      <c r="AB47" s="2" t="s">
        <v>332</v>
      </c>
    </row>
    <row r="48" spans="1:28" x14ac:dyDescent="0.3">
      <c r="A48" t="s">
        <v>28</v>
      </c>
      <c r="B48" t="s">
        <v>29</v>
      </c>
      <c r="C48" t="s">
        <v>193</v>
      </c>
      <c r="D48" t="s">
        <v>55</v>
      </c>
      <c r="E48" t="s">
        <v>32</v>
      </c>
      <c r="F48" t="s">
        <v>99</v>
      </c>
      <c r="G48">
        <v>33</v>
      </c>
      <c r="H48">
        <v>429412</v>
      </c>
      <c r="I48" t="s">
        <v>34</v>
      </c>
      <c r="J48" s="1">
        <v>44684</v>
      </c>
      <c r="K48">
        <v>1100</v>
      </c>
      <c r="L48" t="s">
        <v>333</v>
      </c>
      <c r="M48" t="s">
        <v>334</v>
      </c>
      <c r="N48" t="s">
        <v>335</v>
      </c>
      <c r="O48" t="s">
        <v>336</v>
      </c>
      <c r="P48" t="s">
        <v>51</v>
      </c>
      <c r="Q48">
        <v>18</v>
      </c>
      <c r="R48" t="s">
        <v>40</v>
      </c>
      <c r="S48" t="s">
        <v>118</v>
      </c>
      <c r="T48">
        <v>61221</v>
      </c>
      <c r="U48" s="1">
        <v>45585</v>
      </c>
      <c r="V48" t="s">
        <v>155</v>
      </c>
      <c r="W48">
        <v>236589</v>
      </c>
      <c r="X48" t="s">
        <v>337</v>
      </c>
      <c r="Y48">
        <v>377</v>
      </c>
      <c r="Z48">
        <v>1733</v>
      </c>
      <c r="AA48">
        <v>5</v>
      </c>
      <c r="AB48">
        <v>3466</v>
      </c>
    </row>
    <row r="49" spans="1:28" x14ac:dyDescent="0.3">
      <c r="A49" t="s">
        <v>28</v>
      </c>
      <c r="B49" t="s">
        <v>29</v>
      </c>
      <c r="C49" t="s">
        <v>44</v>
      </c>
      <c r="D49" t="s">
        <v>338</v>
      </c>
      <c r="E49" t="s">
        <v>32</v>
      </c>
      <c r="F49" t="s">
        <v>57</v>
      </c>
      <c r="G49">
        <v>99</v>
      </c>
      <c r="H49">
        <v>415246</v>
      </c>
      <c r="I49" t="s">
        <v>34</v>
      </c>
      <c r="J49" s="1">
        <v>44487</v>
      </c>
      <c r="K49">
        <v>800</v>
      </c>
      <c r="L49" t="s">
        <v>339</v>
      </c>
      <c r="M49" t="s">
        <v>115</v>
      </c>
      <c r="N49" t="s">
        <v>340</v>
      </c>
      <c r="O49" t="s">
        <v>341</v>
      </c>
      <c r="P49" t="s">
        <v>87</v>
      </c>
      <c r="Q49">
        <v>17</v>
      </c>
      <c r="R49" t="s">
        <v>40</v>
      </c>
      <c r="S49" t="s">
        <v>41</v>
      </c>
      <c r="T49">
        <v>58279</v>
      </c>
      <c r="U49" s="1">
        <v>45503</v>
      </c>
      <c r="V49" t="s">
        <v>126</v>
      </c>
      <c r="W49">
        <v>730449</v>
      </c>
      <c r="X49" t="s">
        <v>342</v>
      </c>
      <c r="Y49">
        <v>778</v>
      </c>
      <c r="Z49">
        <v>699</v>
      </c>
      <c r="AA49">
        <v>3</v>
      </c>
      <c r="AB49" s="2" t="s">
        <v>343</v>
      </c>
    </row>
    <row r="50" spans="1:28" x14ac:dyDescent="0.3">
      <c r="A50" t="s">
        <v>28</v>
      </c>
      <c r="B50" t="s">
        <v>29</v>
      </c>
      <c r="C50" t="s">
        <v>30</v>
      </c>
      <c r="D50" t="s">
        <v>291</v>
      </c>
      <c r="E50" t="s">
        <v>32</v>
      </c>
      <c r="F50" t="s">
        <v>83</v>
      </c>
      <c r="G50">
        <v>71</v>
      </c>
      <c r="H50">
        <v>436448</v>
      </c>
      <c r="I50" t="s">
        <v>34</v>
      </c>
      <c r="J50" s="1">
        <v>44566</v>
      </c>
      <c r="K50">
        <v>1300</v>
      </c>
      <c r="L50" t="s">
        <v>344</v>
      </c>
      <c r="M50" t="s">
        <v>345</v>
      </c>
      <c r="N50" t="s">
        <v>346</v>
      </c>
      <c r="O50" t="s">
        <v>347</v>
      </c>
      <c r="P50" t="s">
        <v>39</v>
      </c>
      <c r="Q50">
        <v>17</v>
      </c>
      <c r="R50" t="s">
        <v>40</v>
      </c>
      <c r="S50" t="s">
        <v>79</v>
      </c>
      <c r="T50">
        <v>68615</v>
      </c>
      <c r="U50" s="1">
        <v>45569</v>
      </c>
      <c r="V50" t="s">
        <v>155</v>
      </c>
      <c r="W50">
        <v>899545</v>
      </c>
      <c r="X50" t="s">
        <v>348</v>
      </c>
      <c r="Y50">
        <v>830</v>
      </c>
      <c r="Z50">
        <v>1225</v>
      </c>
      <c r="AA50">
        <v>3</v>
      </c>
      <c r="AB50">
        <v>1470</v>
      </c>
    </row>
    <row r="51" spans="1:28" x14ac:dyDescent="0.3">
      <c r="A51" t="s">
        <v>28</v>
      </c>
      <c r="B51" t="s">
        <v>29</v>
      </c>
      <c r="C51" t="s">
        <v>30</v>
      </c>
      <c r="D51" t="s">
        <v>349</v>
      </c>
      <c r="E51" t="s">
        <v>46</v>
      </c>
      <c r="F51" t="s">
        <v>99</v>
      </c>
      <c r="G51">
        <v>74</v>
      </c>
      <c r="H51">
        <v>432571</v>
      </c>
      <c r="I51" t="s">
        <v>58</v>
      </c>
      <c r="J51" s="1">
        <v>44883</v>
      </c>
      <c r="K51">
        <v>1200</v>
      </c>
      <c r="L51" t="s">
        <v>350</v>
      </c>
      <c r="M51" t="s">
        <v>351</v>
      </c>
      <c r="N51" t="s">
        <v>352</v>
      </c>
      <c r="O51" t="s">
        <v>353</v>
      </c>
      <c r="P51" t="s">
        <v>87</v>
      </c>
      <c r="Q51">
        <v>18</v>
      </c>
      <c r="R51" t="s">
        <v>40</v>
      </c>
      <c r="S51" t="s">
        <v>118</v>
      </c>
      <c r="T51">
        <v>52843</v>
      </c>
      <c r="U51" s="1">
        <v>45423</v>
      </c>
      <c r="V51" t="s">
        <v>140</v>
      </c>
      <c r="W51">
        <v>303990</v>
      </c>
      <c r="X51" t="s">
        <v>354</v>
      </c>
      <c r="Y51">
        <v>329</v>
      </c>
      <c r="Z51">
        <v>2666</v>
      </c>
      <c r="AA51">
        <v>1</v>
      </c>
      <c r="AB51">
        <v>1066.4000000000001</v>
      </c>
    </row>
    <row r="52" spans="1:28" x14ac:dyDescent="0.3">
      <c r="A52" t="s">
        <v>28</v>
      </c>
      <c r="B52" t="s">
        <v>29</v>
      </c>
      <c r="C52" t="s">
        <v>157</v>
      </c>
      <c r="D52" t="s">
        <v>274</v>
      </c>
      <c r="E52" t="s">
        <v>32</v>
      </c>
      <c r="F52" t="s">
        <v>355</v>
      </c>
      <c r="G52">
        <v>60</v>
      </c>
      <c r="H52">
        <v>416049</v>
      </c>
      <c r="I52" t="s">
        <v>34</v>
      </c>
      <c r="J52" s="1">
        <v>45427</v>
      </c>
      <c r="K52">
        <v>950</v>
      </c>
      <c r="L52" t="s">
        <v>356</v>
      </c>
      <c r="M52" t="s">
        <v>211</v>
      </c>
      <c r="N52" t="s">
        <v>357</v>
      </c>
      <c r="O52" t="s">
        <v>358</v>
      </c>
      <c r="P52" t="s">
        <v>71</v>
      </c>
      <c r="Q52">
        <v>8</v>
      </c>
      <c r="R52" t="s">
        <v>40</v>
      </c>
      <c r="S52" t="s">
        <v>63</v>
      </c>
      <c r="T52">
        <v>38355</v>
      </c>
      <c r="U52" s="1">
        <v>45613</v>
      </c>
      <c r="V52" t="s">
        <v>42</v>
      </c>
      <c r="W52">
        <v>917117</v>
      </c>
      <c r="X52" t="s">
        <v>359</v>
      </c>
      <c r="Y52">
        <v>279</v>
      </c>
      <c r="Z52">
        <v>1469</v>
      </c>
      <c r="AA52">
        <v>1</v>
      </c>
      <c r="AB52">
        <v>587.6</v>
      </c>
    </row>
    <row r="53" spans="1:28" x14ac:dyDescent="0.3">
      <c r="A53" t="s">
        <v>28</v>
      </c>
      <c r="B53" t="s">
        <v>29</v>
      </c>
      <c r="C53" t="s">
        <v>30</v>
      </c>
      <c r="D53" t="s">
        <v>248</v>
      </c>
      <c r="E53" t="s">
        <v>32</v>
      </c>
      <c r="F53" t="s">
        <v>135</v>
      </c>
      <c r="G53">
        <v>34</v>
      </c>
      <c r="H53">
        <v>431715</v>
      </c>
      <c r="I53" t="s">
        <v>34</v>
      </c>
      <c r="J53" s="1">
        <v>44281</v>
      </c>
      <c r="K53">
        <v>1200</v>
      </c>
      <c r="L53" t="s">
        <v>360</v>
      </c>
      <c r="M53" t="s">
        <v>361</v>
      </c>
      <c r="N53" t="s">
        <v>362</v>
      </c>
      <c r="O53">
        <v>4672463976</v>
      </c>
      <c r="P53" t="s">
        <v>51</v>
      </c>
      <c r="Q53">
        <v>19</v>
      </c>
      <c r="R53" t="s">
        <v>88</v>
      </c>
      <c r="S53" t="s">
        <v>118</v>
      </c>
      <c r="T53">
        <v>70815</v>
      </c>
      <c r="U53" s="1">
        <v>45360</v>
      </c>
      <c r="V53" t="s">
        <v>72</v>
      </c>
      <c r="W53">
        <v>154791</v>
      </c>
      <c r="X53" t="s">
        <v>363</v>
      </c>
      <c r="Y53">
        <v>426</v>
      </c>
      <c r="Z53">
        <v>1132</v>
      </c>
      <c r="AA53">
        <v>4</v>
      </c>
      <c r="AB53">
        <v>1811.2</v>
      </c>
    </row>
    <row r="54" spans="1:28" x14ac:dyDescent="0.3">
      <c r="A54" t="s">
        <v>28</v>
      </c>
      <c r="B54" t="s">
        <v>29</v>
      </c>
      <c r="C54" t="s">
        <v>91</v>
      </c>
      <c r="D54" t="s">
        <v>364</v>
      </c>
      <c r="E54" t="s">
        <v>46</v>
      </c>
      <c r="F54" t="s">
        <v>57</v>
      </c>
      <c r="G54">
        <v>2</v>
      </c>
      <c r="H54">
        <v>417599</v>
      </c>
      <c r="I54" t="s">
        <v>34</v>
      </c>
      <c r="J54" s="1">
        <v>45489</v>
      </c>
      <c r="K54">
        <v>1000</v>
      </c>
      <c r="L54" t="s">
        <v>365</v>
      </c>
      <c r="M54" t="s">
        <v>366</v>
      </c>
      <c r="N54" t="s">
        <v>367</v>
      </c>
      <c r="O54" t="s">
        <v>368</v>
      </c>
      <c r="P54" t="s">
        <v>51</v>
      </c>
      <c r="Q54">
        <v>5</v>
      </c>
      <c r="R54" t="s">
        <v>88</v>
      </c>
      <c r="S54" t="s">
        <v>41</v>
      </c>
      <c r="T54">
        <v>57277</v>
      </c>
      <c r="U54" s="1">
        <v>45471</v>
      </c>
      <c r="V54" t="s">
        <v>52</v>
      </c>
      <c r="W54">
        <v>530727</v>
      </c>
      <c r="X54" t="s">
        <v>369</v>
      </c>
      <c r="Y54">
        <v>497</v>
      </c>
      <c r="Z54">
        <v>908</v>
      </c>
      <c r="AA54">
        <v>3</v>
      </c>
      <c r="AB54" s="2" t="s">
        <v>370</v>
      </c>
    </row>
    <row r="55" spans="1:28" x14ac:dyDescent="0.3">
      <c r="A55" t="s">
        <v>28</v>
      </c>
      <c r="B55" t="s">
        <v>29</v>
      </c>
      <c r="C55" t="s">
        <v>157</v>
      </c>
      <c r="D55" t="s">
        <v>31</v>
      </c>
      <c r="E55" t="s">
        <v>32</v>
      </c>
      <c r="F55" t="s">
        <v>113</v>
      </c>
      <c r="G55">
        <v>4</v>
      </c>
      <c r="H55">
        <v>410819</v>
      </c>
      <c r="I55" t="s">
        <v>34</v>
      </c>
      <c r="J55" s="1">
        <v>44471</v>
      </c>
      <c r="K55">
        <v>950</v>
      </c>
      <c r="L55" t="s">
        <v>371</v>
      </c>
      <c r="M55" t="s">
        <v>372</v>
      </c>
      <c r="N55" t="s">
        <v>373</v>
      </c>
      <c r="O55" t="s">
        <v>374</v>
      </c>
      <c r="P55" t="s">
        <v>51</v>
      </c>
      <c r="Q55">
        <v>13</v>
      </c>
      <c r="R55" t="s">
        <v>40</v>
      </c>
      <c r="S55" t="s">
        <v>41</v>
      </c>
      <c r="T55">
        <v>73749</v>
      </c>
      <c r="U55" s="1">
        <v>45360</v>
      </c>
      <c r="V55" t="s">
        <v>72</v>
      </c>
      <c r="W55">
        <v>175054</v>
      </c>
      <c r="X55" t="s">
        <v>375</v>
      </c>
      <c r="Y55">
        <v>718</v>
      </c>
      <c r="Z55">
        <v>2074</v>
      </c>
      <c r="AA55">
        <v>4</v>
      </c>
      <c r="AB55">
        <v>3318.4</v>
      </c>
    </row>
    <row r="56" spans="1:28" x14ac:dyDescent="0.3">
      <c r="A56" t="s">
        <v>28</v>
      </c>
      <c r="B56" t="s">
        <v>29</v>
      </c>
      <c r="C56" t="s">
        <v>54</v>
      </c>
      <c r="D56" t="s">
        <v>105</v>
      </c>
      <c r="E56" t="s">
        <v>56</v>
      </c>
      <c r="F56" t="s">
        <v>355</v>
      </c>
      <c r="G56">
        <v>90</v>
      </c>
      <c r="H56">
        <v>405261</v>
      </c>
      <c r="I56" t="s">
        <v>34</v>
      </c>
      <c r="J56" s="1">
        <v>45483</v>
      </c>
      <c r="K56">
        <v>1100</v>
      </c>
      <c r="L56" t="s">
        <v>376</v>
      </c>
      <c r="M56" t="s">
        <v>60</v>
      </c>
      <c r="N56" t="s">
        <v>377</v>
      </c>
      <c r="O56" t="s">
        <v>378</v>
      </c>
      <c r="P56" t="s">
        <v>39</v>
      </c>
      <c r="Q56">
        <v>11</v>
      </c>
      <c r="R56" t="s">
        <v>88</v>
      </c>
      <c r="S56" t="s">
        <v>63</v>
      </c>
      <c r="T56">
        <v>49960</v>
      </c>
      <c r="U56" s="1">
        <v>45451</v>
      </c>
      <c r="V56" t="s">
        <v>52</v>
      </c>
      <c r="W56">
        <v>310195</v>
      </c>
      <c r="X56" t="s">
        <v>379</v>
      </c>
      <c r="Y56">
        <v>314</v>
      </c>
      <c r="Z56">
        <v>1265</v>
      </c>
      <c r="AA56">
        <v>8</v>
      </c>
      <c r="AB56">
        <v>4048</v>
      </c>
    </row>
    <row r="57" spans="1:28" x14ac:dyDescent="0.3">
      <c r="A57" t="s">
        <v>28</v>
      </c>
      <c r="B57" t="s">
        <v>29</v>
      </c>
      <c r="C57" t="s">
        <v>30</v>
      </c>
      <c r="D57" t="s">
        <v>380</v>
      </c>
      <c r="E57" t="s">
        <v>56</v>
      </c>
      <c r="F57" t="s">
        <v>135</v>
      </c>
      <c r="G57">
        <v>96</v>
      </c>
      <c r="H57">
        <v>412079</v>
      </c>
      <c r="I57" t="s">
        <v>58</v>
      </c>
      <c r="J57" s="1">
        <v>44086</v>
      </c>
      <c r="K57">
        <v>950</v>
      </c>
      <c r="L57" t="s">
        <v>381</v>
      </c>
      <c r="M57" t="s">
        <v>351</v>
      </c>
      <c r="N57" t="s">
        <v>382</v>
      </c>
      <c r="O57" t="s">
        <v>383</v>
      </c>
      <c r="P57" t="s">
        <v>71</v>
      </c>
      <c r="Q57">
        <v>4</v>
      </c>
      <c r="R57" t="s">
        <v>88</v>
      </c>
      <c r="S57" t="s">
        <v>79</v>
      </c>
      <c r="T57">
        <v>11658</v>
      </c>
      <c r="U57" s="1">
        <v>45619</v>
      </c>
      <c r="V57" t="s">
        <v>42</v>
      </c>
      <c r="W57">
        <v>524474</v>
      </c>
      <c r="X57" t="s">
        <v>384</v>
      </c>
      <c r="Y57">
        <v>427</v>
      </c>
      <c r="Z57">
        <v>1220</v>
      </c>
      <c r="AA57">
        <v>7</v>
      </c>
      <c r="AB57">
        <v>3416</v>
      </c>
    </row>
    <row r="58" spans="1:28" x14ac:dyDescent="0.3">
      <c r="A58" t="s">
        <v>28</v>
      </c>
      <c r="B58" t="s">
        <v>29</v>
      </c>
      <c r="C58" t="s">
        <v>157</v>
      </c>
      <c r="D58" t="s">
        <v>274</v>
      </c>
      <c r="E58" t="s">
        <v>56</v>
      </c>
      <c r="F58" t="s">
        <v>47</v>
      </c>
      <c r="G58">
        <v>24</v>
      </c>
      <c r="H58">
        <v>412143</v>
      </c>
      <c r="I58" t="s">
        <v>58</v>
      </c>
      <c r="J58" s="1">
        <v>45304</v>
      </c>
      <c r="K58">
        <v>1000</v>
      </c>
      <c r="L58" t="s">
        <v>385</v>
      </c>
      <c r="M58" t="s">
        <v>205</v>
      </c>
      <c r="N58" t="s">
        <v>386</v>
      </c>
      <c r="O58" t="s">
        <v>387</v>
      </c>
      <c r="P58" t="s">
        <v>71</v>
      </c>
      <c r="Q58">
        <v>5</v>
      </c>
      <c r="R58" t="s">
        <v>40</v>
      </c>
      <c r="S58" t="s">
        <v>118</v>
      </c>
      <c r="T58">
        <v>99582</v>
      </c>
      <c r="U58" s="1">
        <v>45499</v>
      </c>
      <c r="V58" t="s">
        <v>126</v>
      </c>
      <c r="W58">
        <v>857663</v>
      </c>
      <c r="X58" t="s">
        <v>388</v>
      </c>
      <c r="Y58">
        <v>788</v>
      </c>
      <c r="Z58">
        <v>2667</v>
      </c>
      <c r="AA58">
        <v>8</v>
      </c>
      <c r="AB58">
        <v>8534.4</v>
      </c>
    </row>
    <row r="59" spans="1:28" x14ac:dyDescent="0.3">
      <c r="A59" t="s">
        <v>28</v>
      </c>
      <c r="B59" t="s">
        <v>29</v>
      </c>
      <c r="C59" t="s">
        <v>44</v>
      </c>
      <c r="D59" t="s">
        <v>170</v>
      </c>
      <c r="E59" t="s">
        <v>32</v>
      </c>
      <c r="F59" t="s">
        <v>355</v>
      </c>
      <c r="G59">
        <v>92</v>
      </c>
      <c r="H59">
        <v>423320</v>
      </c>
      <c r="I59" t="s">
        <v>58</v>
      </c>
      <c r="J59" s="1">
        <v>44857</v>
      </c>
      <c r="K59">
        <v>1400</v>
      </c>
      <c r="L59" t="s">
        <v>389</v>
      </c>
      <c r="M59" t="s">
        <v>351</v>
      </c>
      <c r="N59" t="s">
        <v>390</v>
      </c>
      <c r="O59" t="s">
        <v>391</v>
      </c>
      <c r="P59" t="s">
        <v>51</v>
      </c>
      <c r="Q59">
        <v>19</v>
      </c>
      <c r="R59" t="s">
        <v>88</v>
      </c>
      <c r="S59" t="s">
        <v>41</v>
      </c>
      <c r="T59">
        <v>32188</v>
      </c>
      <c r="U59" s="1">
        <v>45400</v>
      </c>
      <c r="V59" t="s">
        <v>80</v>
      </c>
      <c r="W59">
        <v>262042</v>
      </c>
      <c r="X59" t="s">
        <v>392</v>
      </c>
      <c r="Y59">
        <v>919</v>
      </c>
      <c r="Z59">
        <v>820</v>
      </c>
      <c r="AA59">
        <v>4</v>
      </c>
      <c r="AB59">
        <v>1312</v>
      </c>
    </row>
    <row r="60" spans="1:28" x14ac:dyDescent="0.3">
      <c r="A60" t="s">
        <v>28</v>
      </c>
      <c r="B60" t="s">
        <v>29</v>
      </c>
      <c r="C60" t="s">
        <v>54</v>
      </c>
      <c r="D60" t="s">
        <v>254</v>
      </c>
      <c r="E60" t="s">
        <v>46</v>
      </c>
      <c r="F60" t="s">
        <v>106</v>
      </c>
      <c r="G60">
        <v>63</v>
      </c>
      <c r="H60">
        <v>428521</v>
      </c>
      <c r="I60" t="s">
        <v>34</v>
      </c>
      <c r="J60" s="1">
        <v>45096</v>
      </c>
      <c r="K60">
        <v>1200</v>
      </c>
      <c r="L60" t="s">
        <v>393</v>
      </c>
      <c r="M60" t="s">
        <v>394</v>
      </c>
      <c r="N60" t="s">
        <v>395</v>
      </c>
      <c r="O60" t="s">
        <v>396</v>
      </c>
      <c r="P60" t="s">
        <v>71</v>
      </c>
      <c r="Q60">
        <v>14</v>
      </c>
      <c r="R60" t="s">
        <v>40</v>
      </c>
      <c r="S60" t="s">
        <v>41</v>
      </c>
      <c r="T60">
        <v>83796</v>
      </c>
      <c r="U60" s="1">
        <v>45592</v>
      </c>
      <c r="V60" t="s">
        <v>155</v>
      </c>
      <c r="W60">
        <v>906683</v>
      </c>
      <c r="X60" t="s">
        <v>397</v>
      </c>
      <c r="Y60">
        <v>522</v>
      </c>
      <c r="Z60">
        <v>1757</v>
      </c>
      <c r="AA60">
        <v>7</v>
      </c>
      <c r="AB60">
        <v>4919.6000000000004</v>
      </c>
    </row>
    <row r="61" spans="1:28" x14ac:dyDescent="0.3">
      <c r="A61" t="s">
        <v>28</v>
      </c>
      <c r="B61" t="s">
        <v>29</v>
      </c>
      <c r="C61" t="s">
        <v>91</v>
      </c>
      <c r="D61" t="s">
        <v>187</v>
      </c>
      <c r="E61" t="s">
        <v>56</v>
      </c>
      <c r="F61" t="s">
        <v>150</v>
      </c>
      <c r="G61">
        <v>61</v>
      </c>
      <c r="H61">
        <v>425960</v>
      </c>
      <c r="I61" t="s">
        <v>34</v>
      </c>
      <c r="J61" s="1">
        <v>44974</v>
      </c>
      <c r="K61">
        <v>1300</v>
      </c>
      <c r="L61" t="s">
        <v>398</v>
      </c>
      <c r="M61" t="s">
        <v>366</v>
      </c>
      <c r="N61" t="s">
        <v>399</v>
      </c>
      <c r="O61" t="s">
        <v>400</v>
      </c>
      <c r="P61" t="s">
        <v>71</v>
      </c>
      <c r="Q61">
        <v>10</v>
      </c>
      <c r="R61" t="s">
        <v>40</v>
      </c>
      <c r="S61" t="s">
        <v>118</v>
      </c>
      <c r="T61">
        <v>12957</v>
      </c>
      <c r="U61" s="1">
        <v>45362</v>
      </c>
      <c r="V61" t="s">
        <v>72</v>
      </c>
      <c r="W61">
        <v>129790</v>
      </c>
      <c r="X61" t="s">
        <v>401</v>
      </c>
      <c r="Y61">
        <v>305</v>
      </c>
      <c r="Z61">
        <v>1463</v>
      </c>
      <c r="AA61">
        <v>6</v>
      </c>
      <c r="AB61" s="2" t="s">
        <v>402</v>
      </c>
    </row>
    <row r="62" spans="1:28" x14ac:dyDescent="0.3">
      <c r="A62" t="s">
        <v>28</v>
      </c>
      <c r="B62" t="s">
        <v>29</v>
      </c>
      <c r="C62" t="s">
        <v>44</v>
      </c>
      <c r="D62" t="s">
        <v>163</v>
      </c>
      <c r="E62" t="s">
        <v>32</v>
      </c>
      <c r="F62" t="s">
        <v>106</v>
      </c>
      <c r="G62">
        <v>39</v>
      </c>
      <c r="H62">
        <v>414950</v>
      </c>
      <c r="I62" t="s">
        <v>34</v>
      </c>
      <c r="J62" s="1">
        <v>44990</v>
      </c>
      <c r="K62">
        <v>1300</v>
      </c>
      <c r="L62" t="s">
        <v>403</v>
      </c>
      <c r="M62" t="s">
        <v>269</v>
      </c>
      <c r="N62" t="s">
        <v>404</v>
      </c>
      <c r="O62" t="s">
        <v>405</v>
      </c>
      <c r="P62" t="s">
        <v>51</v>
      </c>
      <c r="Q62">
        <v>10</v>
      </c>
      <c r="R62" t="s">
        <v>40</v>
      </c>
      <c r="S62" t="s">
        <v>79</v>
      </c>
      <c r="T62">
        <v>67889</v>
      </c>
      <c r="U62" s="1">
        <v>45527</v>
      </c>
      <c r="V62" t="s">
        <v>64</v>
      </c>
      <c r="W62">
        <v>558263</v>
      </c>
      <c r="X62" t="s">
        <v>406</v>
      </c>
      <c r="Y62">
        <v>537</v>
      </c>
      <c r="Z62">
        <v>1109</v>
      </c>
      <c r="AA62">
        <v>2</v>
      </c>
      <c r="AB62">
        <v>887.2</v>
      </c>
    </row>
    <row r="63" spans="1:28" x14ac:dyDescent="0.3">
      <c r="A63" t="s">
        <v>28</v>
      </c>
      <c r="B63" t="s">
        <v>29</v>
      </c>
      <c r="C63" t="s">
        <v>157</v>
      </c>
      <c r="D63" t="s">
        <v>380</v>
      </c>
      <c r="E63" t="s">
        <v>32</v>
      </c>
      <c r="F63" t="s">
        <v>83</v>
      </c>
      <c r="G63">
        <v>95</v>
      </c>
      <c r="H63">
        <v>420930</v>
      </c>
      <c r="I63" t="s">
        <v>34</v>
      </c>
      <c r="J63" s="1">
        <v>44198</v>
      </c>
      <c r="K63">
        <v>1100</v>
      </c>
      <c r="L63" t="s">
        <v>407</v>
      </c>
      <c r="M63" t="s">
        <v>319</v>
      </c>
      <c r="N63" t="s">
        <v>408</v>
      </c>
      <c r="O63" t="s">
        <v>409</v>
      </c>
      <c r="P63" t="s">
        <v>87</v>
      </c>
      <c r="Q63">
        <v>7</v>
      </c>
      <c r="R63" t="s">
        <v>88</v>
      </c>
      <c r="S63" t="s">
        <v>79</v>
      </c>
      <c r="T63">
        <v>68727</v>
      </c>
      <c r="U63" s="1">
        <v>45315</v>
      </c>
      <c r="V63" t="s">
        <v>111</v>
      </c>
      <c r="W63">
        <v>947806</v>
      </c>
      <c r="X63" t="s">
        <v>410</v>
      </c>
      <c r="Y63">
        <v>675</v>
      </c>
      <c r="Z63">
        <v>1740</v>
      </c>
      <c r="AA63">
        <v>6</v>
      </c>
      <c r="AB63">
        <v>4176</v>
      </c>
    </row>
    <row r="64" spans="1:28" x14ac:dyDescent="0.3">
      <c r="A64" t="s">
        <v>28</v>
      </c>
      <c r="B64" t="s">
        <v>29</v>
      </c>
      <c r="C64" t="s">
        <v>157</v>
      </c>
      <c r="D64" t="s">
        <v>411</v>
      </c>
      <c r="E64" t="s">
        <v>56</v>
      </c>
      <c r="F64" t="s">
        <v>135</v>
      </c>
      <c r="G64">
        <v>67</v>
      </c>
      <c r="H64">
        <v>418165</v>
      </c>
      <c r="I64" t="s">
        <v>58</v>
      </c>
      <c r="J64" s="1">
        <v>43891</v>
      </c>
      <c r="K64">
        <v>1300</v>
      </c>
      <c r="L64" t="s">
        <v>412</v>
      </c>
      <c r="M64" t="s">
        <v>189</v>
      </c>
      <c r="N64" t="s">
        <v>413</v>
      </c>
      <c r="O64" t="s">
        <v>414</v>
      </c>
      <c r="P64" t="s">
        <v>39</v>
      </c>
      <c r="Q64">
        <v>10</v>
      </c>
      <c r="R64" t="s">
        <v>40</v>
      </c>
      <c r="S64" t="s">
        <v>41</v>
      </c>
      <c r="T64">
        <v>49977</v>
      </c>
      <c r="U64" s="1">
        <v>45530</v>
      </c>
      <c r="V64" t="s">
        <v>64</v>
      </c>
      <c r="W64">
        <v>505111</v>
      </c>
      <c r="X64" t="s">
        <v>415</v>
      </c>
      <c r="Y64">
        <v>452</v>
      </c>
      <c r="Z64">
        <v>542</v>
      </c>
      <c r="AA64">
        <v>5</v>
      </c>
      <c r="AB64">
        <v>1084</v>
      </c>
    </row>
    <row r="65" spans="1:28" x14ac:dyDescent="0.3">
      <c r="A65" t="s">
        <v>28</v>
      </c>
      <c r="B65" t="s">
        <v>29</v>
      </c>
      <c r="C65" t="s">
        <v>193</v>
      </c>
      <c r="D65" t="s">
        <v>182</v>
      </c>
      <c r="E65" t="s">
        <v>56</v>
      </c>
      <c r="F65" t="s">
        <v>113</v>
      </c>
      <c r="G65">
        <v>37</v>
      </c>
      <c r="H65">
        <v>430428</v>
      </c>
      <c r="I65" t="s">
        <v>58</v>
      </c>
      <c r="J65" s="1">
        <v>44139</v>
      </c>
      <c r="K65">
        <v>800</v>
      </c>
      <c r="L65" t="s">
        <v>416</v>
      </c>
      <c r="M65" t="s">
        <v>417</v>
      </c>
      <c r="N65" t="s">
        <v>418</v>
      </c>
      <c r="O65" t="s">
        <v>419</v>
      </c>
      <c r="P65" t="s">
        <v>71</v>
      </c>
      <c r="Q65">
        <v>17</v>
      </c>
      <c r="R65" t="s">
        <v>88</v>
      </c>
      <c r="S65" t="s">
        <v>79</v>
      </c>
      <c r="T65">
        <v>20097</v>
      </c>
      <c r="U65" s="1">
        <v>45520</v>
      </c>
      <c r="V65" t="s">
        <v>64</v>
      </c>
      <c r="W65">
        <v>725116</v>
      </c>
      <c r="X65" t="s">
        <v>420</v>
      </c>
      <c r="Y65">
        <v>894</v>
      </c>
      <c r="Z65">
        <v>2483</v>
      </c>
      <c r="AA65">
        <v>5</v>
      </c>
      <c r="AB65">
        <v>4966</v>
      </c>
    </row>
    <row r="66" spans="1:28" x14ac:dyDescent="0.3">
      <c r="A66" t="s">
        <v>28</v>
      </c>
      <c r="B66" t="s">
        <v>29</v>
      </c>
      <c r="C66" t="s">
        <v>157</v>
      </c>
      <c r="D66" t="s">
        <v>421</v>
      </c>
      <c r="E66" t="s">
        <v>56</v>
      </c>
      <c r="F66" t="s">
        <v>175</v>
      </c>
      <c r="G66">
        <v>100</v>
      </c>
      <c r="H66">
        <v>403752</v>
      </c>
      <c r="I66" t="s">
        <v>58</v>
      </c>
      <c r="J66" s="1">
        <v>45462</v>
      </c>
      <c r="K66">
        <v>950</v>
      </c>
      <c r="L66" t="s">
        <v>422</v>
      </c>
      <c r="M66" t="s">
        <v>423</v>
      </c>
      <c r="N66" t="s">
        <v>424</v>
      </c>
      <c r="O66" t="s">
        <v>425</v>
      </c>
      <c r="P66" t="s">
        <v>51</v>
      </c>
      <c r="Q66">
        <v>3</v>
      </c>
      <c r="R66" t="s">
        <v>40</v>
      </c>
      <c r="S66" t="s">
        <v>79</v>
      </c>
      <c r="T66">
        <v>61618</v>
      </c>
      <c r="U66" s="1">
        <v>45612</v>
      </c>
      <c r="V66" t="s">
        <v>42</v>
      </c>
      <c r="W66">
        <v>358560</v>
      </c>
      <c r="X66" t="s">
        <v>426</v>
      </c>
      <c r="Y66">
        <v>432</v>
      </c>
      <c r="Z66">
        <v>511</v>
      </c>
      <c r="AA66">
        <v>5</v>
      </c>
      <c r="AB66">
        <v>1022</v>
      </c>
    </row>
    <row r="67" spans="1:28" x14ac:dyDescent="0.3">
      <c r="A67" t="s">
        <v>28</v>
      </c>
      <c r="B67" t="s">
        <v>29</v>
      </c>
      <c r="C67" t="s">
        <v>44</v>
      </c>
      <c r="D67" t="s">
        <v>338</v>
      </c>
      <c r="E67" t="s">
        <v>46</v>
      </c>
      <c r="F67" t="s">
        <v>106</v>
      </c>
      <c r="G67">
        <v>1</v>
      </c>
      <c r="H67">
        <v>434614</v>
      </c>
      <c r="I67" t="s">
        <v>58</v>
      </c>
      <c r="J67" s="1">
        <v>45292</v>
      </c>
      <c r="K67">
        <v>1100</v>
      </c>
      <c r="L67" t="s">
        <v>427</v>
      </c>
      <c r="M67" t="s">
        <v>428</v>
      </c>
      <c r="N67" t="s">
        <v>429</v>
      </c>
      <c r="O67" t="s">
        <v>430</v>
      </c>
      <c r="P67" t="s">
        <v>39</v>
      </c>
      <c r="Q67">
        <v>8</v>
      </c>
      <c r="R67" t="s">
        <v>88</v>
      </c>
      <c r="S67" t="s">
        <v>41</v>
      </c>
      <c r="T67">
        <v>56848</v>
      </c>
      <c r="U67" s="1">
        <v>45466</v>
      </c>
      <c r="V67" t="s">
        <v>52</v>
      </c>
      <c r="W67">
        <v>104208</v>
      </c>
      <c r="X67" t="s">
        <v>431</v>
      </c>
      <c r="Y67">
        <v>267</v>
      </c>
      <c r="Z67">
        <v>2759</v>
      </c>
      <c r="AA67">
        <v>4</v>
      </c>
      <c r="AB67" s="2" t="s">
        <v>432</v>
      </c>
    </row>
    <row r="68" spans="1:28" x14ac:dyDescent="0.3">
      <c r="A68" t="s">
        <v>28</v>
      </c>
      <c r="B68" t="s">
        <v>29</v>
      </c>
      <c r="C68" t="s">
        <v>91</v>
      </c>
      <c r="D68" t="s">
        <v>227</v>
      </c>
      <c r="E68" t="s">
        <v>32</v>
      </c>
      <c r="F68" t="s">
        <v>113</v>
      </c>
      <c r="G68">
        <v>100</v>
      </c>
      <c r="H68">
        <v>439453</v>
      </c>
      <c r="I68" t="s">
        <v>34</v>
      </c>
      <c r="J68" s="1">
        <v>44226</v>
      </c>
      <c r="K68">
        <v>800</v>
      </c>
      <c r="L68" t="s">
        <v>433</v>
      </c>
      <c r="M68" t="s">
        <v>434</v>
      </c>
      <c r="N68" t="s">
        <v>435</v>
      </c>
      <c r="O68" t="s">
        <v>436</v>
      </c>
      <c r="P68" t="s">
        <v>71</v>
      </c>
      <c r="Q68">
        <v>4</v>
      </c>
      <c r="R68" t="s">
        <v>40</v>
      </c>
      <c r="S68" t="s">
        <v>63</v>
      </c>
      <c r="T68">
        <v>39771</v>
      </c>
      <c r="U68" s="1">
        <v>45300</v>
      </c>
      <c r="V68" t="s">
        <v>111</v>
      </c>
      <c r="W68">
        <v>488625</v>
      </c>
      <c r="X68" t="s">
        <v>437</v>
      </c>
      <c r="Y68">
        <v>785</v>
      </c>
      <c r="Z68">
        <v>1024</v>
      </c>
      <c r="AA68">
        <v>5</v>
      </c>
      <c r="AB68">
        <v>2048</v>
      </c>
    </row>
    <row r="69" spans="1:28" x14ac:dyDescent="0.3">
      <c r="A69" t="s">
        <v>28</v>
      </c>
      <c r="B69" t="s">
        <v>29</v>
      </c>
      <c r="C69" t="s">
        <v>30</v>
      </c>
      <c r="D69" t="s">
        <v>98</v>
      </c>
      <c r="E69" t="s">
        <v>32</v>
      </c>
      <c r="F69" t="s">
        <v>83</v>
      </c>
      <c r="G69">
        <v>59</v>
      </c>
      <c r="H69">
        <v>400656</v>
      </c>
      <c r="I69" t="s">
        <v>58</v>
      </c>
      <c r="J69" s="1">
        <v>44241</v>
      </c>
      <c r="K69">
        <v>1100</v>
      </c>
      <c r="L69" t="s">
        <v>438</v>
      </c>
      <c r="M69" t="s">
        <v>345</v>
      </c>
      <c r="N69" t="s">
        <v>439</v>
      </c>
      <c r="O69" t="s">
        <v>440</v>
      </c>
      <c r="P69" t="s">
        <v>71</v>
      </c>
      <c r="Q69">
        <v>13</v>
      </c>
      <c r="R69" t="s">
        <v>88</v>
      </c>
      <c r="S69" t="s">
        <v>41</v>
      </c>
      <c r="T69">
        <v>37709</v>
      </c>
      <c r="U69" s="1">
        <v>45531</v>
      </c>
      <c r="V69" t="s">
        <v>64</v>
      </c>
      <c r="W69">
        <v>149403</v>
      </c>
      <c r="X69" t="s">
        <v>441</v>
      </c>
      <c r="Y69">
        <v>923</v>
      </c>
      <c r="Z69">
        <v>2050</v>
      </c>
      <c r="AA69">
        <v>6</v>
      </c>
      <c r="AB69">
        <v>4920</v>
      </c>
    </row>
    <row r="70" spans="1:28" x14ac:dyDescent="0.3">
      <c r="A70" t="s">
        <v>28</v>
      </c>
      <c r="B70" t="s">
        <v>29</v>
      </c>
      <c r="C70" t="s">
        <v>91</v>
      </c>
      <c r="D70" t="s">
        <v>442</v>
      </c>
      <c r="E70" t="s">
        <v>56</v>
      </c>
      <c r="F70" t="s">
        <v>99</v>
      </c>
      <c r="G70">
        <v>64</v>
      </c>
      <c r="H70">
        <v>426510</v>
      </c>
      <c r="I70" t="s">
        <v>58</v>
      </c>
      <c r="J70" s="1">
        <v>44617</v>
      </c>
      <c r="K70">
        <v>1300</v>
      </c>
      <c r="L70" t="s">
        <v>443</v>
      </c>
      <c r="M70" t="s">
        <v>428</v>
      </c>
      <c r="N70" t="s">
        <v>444</v>
      </c>
      <c r="O70" t="s">
        <v>445</v>
      </c>
      <c r="P70" t="s">
        <v>71</v>
      </c>
      <c r="Q70">
        <v>13</v>
      </c>
      <c r="R70" t="s">
        <v>40</v>
      </c>
      <c r="S70" t="s">
        <v>118</v>
      </c>
      <c r="T70">
        <v>80176</v>
      </c>
      <c r="U70" s="1">
        <v>45330</v>
      </c>
      <c r="V70" t="s">
        <v>119</v>
      </c>
      <c r="W70">
        <v>207887</v>
      </c>
      <c r="X70" t="s">
        <v>446</v>
      </c>
      <c r="Y70">
        <v>704</v>
      </c>
      <c r="Z70">
        <v>1708</v>
      </c>
      <c r="AA70">
        <v>8</v>
      </c>
      <c r="AB70">
        <v>5465.6</v>
      </c>
    </row>
    <row r="71" spans="1:28" x14ac:dyDescent="0.3">
      <c r="A71" t="s">
        <v>28</v>
      </c>
      <c r="B71" t="s">
        <v>29</v>
      </c>
      <c r="C71" t="s">
        <v>66</v>
      </c>
      <c r="D71" t="s">
        <v>267</v>
      </c>
      <c r="E71" t="s">
        <v>32</v>
      </c>
      <c r="F71" t="s">
        <v>99</v>
      </c>
      <c r="G71">
        <v>88</v>
      </c>
      <c r="H71">
        <v>410719</v>
      </c>
      <c r="I71" t="s">
        <v>58</v>
      </c>
      <c r="J71" s="1">
        <v>44810</v>
      </c>
      <c r="K71">
        <v>1100</v>
      </c>
      <c r="L71" t="s">
        <v>447</v>
      </c>
      <c r="M71" t="s">
        <v>276</v>
      </c>
      <c r="N71" t="s">
        <v>448</v>
      </c>
      <c r="O71" t="s">
        <v>449</v>
      </c>
      <c r="P71" t="s">
        <v>87</v>
      </c>
      <c r="Q71">
        <v>11</v>
      </c>
      <c r="R71" t="s">
        <v>40</v>
      </c>
      <c r="S71" t="s">
        <v>118</v>
      </c>
      <c r="T71">
        <v>85924</v>
      </c>
      <c r="U71" s="1">
        <v>45336</v>
      </c>
      <c r="V71" t="s">
        <v>119</v>
      </c>
      <c r="W71">
        <v>658203</v>
      </c>
      <c r="X71" t="s">
        <v>450</v>
      </c>
      <c r="Y71">
        <v>732</v>
      </c>
      <c r="Z71">
        <v>1809</v>
      </c>
      <c r="AA71">
        <v>2</v>
      </c>
      <c r="AB71">
        <v>1447.2</v>
      </c>
    </row>
    <row r="72" spans="1:28" x14ac:dyDescent="0.3">
      <c r="A72" t="s">
        <v>28</v>
      </c>
      <c r="B72" t="s">
        <v>29</v>
      </c>
      <c r="C72" t="s">
        <v>148</v>
      </c>
      <c r="D72" t="s">
        <v>182</v>
      </c>
      <c r="E72" t="s">
        <v>46</v>
      </c>
      <c r="F72" t="s">
        <v>47</v>
      </c>
      <c r="G72">
        <v>55</v>
      </c>
      <c r="H72">
        <v>437043</v>
      </c>
      <c r="I72" t="s">
        <v>58</v>
      </c>
      <c r="J72" s="1">
        <v>44035</v>
      </c>
      <c r="K72">
        <v>1400</v>
      </c>
      <c r="L72" t="s">
        <v>451</v>
      </c>
      <c r="M72" t="s">
        <v>361</v>
      </c>
      <c r="N72" t="s">
        <v>452</v>
      </c>
      <c r="O72" t="s">
        <v>453</v>
      </c>
      <c r="P72" t="s">
        <v>71</v>
      </c>
      <c r="Q72">
        <v>20</v>
      </c>
      <c r="R72" t="s">
        <v>40</v>
      </c>
      <c r="S72" t="s">
        <v>41</v>
      </c>
      <c r="T72">
        <v>60477</v>
      </c>
      <c r="U72" s="1">
        <v>45394</v>
      </c>
      <c r="V72" t="s">
        <v>80</v>
      </c>
      <c r="W72">
        <v>193574</v>
      </c>
      <c r="X72" t="s">
        <v>454</v>
      </c>
      <c r="Y72">
        <v>708</v>
      </c>
      <c r="Z72">
        <v>1546</v>
      </c>
      <c r="AA72">
        <v>8</v>
      </c>
      <c r="AB72" s="2" t="s">
        <v>455</v>
      </c>
    </row>
    <row r="73" spans="1:28" x14ac:dyDescent="0.3">
      <c r="A73" t="s">
        <v>28</v>
      </c>
      <c r="B73" t="s">
        <v>29</v>
      </c>
      <c r="C73" t="s">
        <v>157</v>
      </c>
      <c r="D73" t="s">
        <v>170</v>
      </c>
      <c r="E73" t="s">
        <v>56</v>
      </c>
      <c r="F73" t="s">
        <v>47</v>
      </c>
      <c r="G73">
        <v>11</v>
      </c>
      <c r="H73">
        <v>401894</v>
      </c>
      <c r="I73" t="s">
        <v>34</v>
      </c>
      <c r="J73" s="1">
        <v>43915</v>
      </c>
      <c r="K73">
        <v>1200</v>
      </c>
      <c r="L73" t="s">
        <v>456</v>
      </c>
      <c r="M73" t="s">
        <v>152</v>
      </c>
      <c r="N73" t="s">
        <v>457</v>
      </c>
      <c r="O73" t="s">
        <v>458</v>
      </c>
      <c r="P73" t="s">
        <v>87</v>
      </c>
      <c r="Q73">
        <v>18</v>
      </c>
      <c r="R73" t="s">
        <v>40</v>
      </c>
      <c r="S73" t="s">
        <v>118</v>
      </c>
      <c r="T73">
        <v>66994</v>
      </c>
      <c r="U73" s="1">
        <v>45340</v>
      </c>
      <c r="V73" t="s">
        <v>119</v>
      </c>
      <c r="W73">
        <v>511838</v>
      </c>
      <c r="X73" t="s">
        <v>459</v>
      </c>
      <c r="Y73">
        <v>993</v>
      </c>
      <c r="Z73">
        <v>1835</v>
      </c>
      <c r="AA73">
        <v>6</v>
      </c>
      <c r="AB73">
        <v>4404</v>
      </c>
    </row>
    <row r="74" spans="1:28" x14ac:dyDescent="0.3">
      <c r="A74" t="s">
        <v>28</v>
      </c>
      <c r="B74" t="s">
        <v>29</v>
      </c>
      <c r="C74" t="s">
        <v>193</v>
      </c>
      <c r="D74" t="s">
        <v>134</v>
      </c>
      <c r="E74" t="s">
        <v>32</v>
      </c>
      <c r="F74" t="s">
        <v>47</v>
      </c>
      <c r="G74">
        <v>100</v>
      </c>
      <c r="H74">
        <v>405273</v>
      </c>
      <c r="I74" t="s">
        <v>58</v>
      </c>
      <c r="J74" s="1">
        <v>44492</v>
      </c>
      <c r="K74">
        <v>1400</v>
      </c>
      <c r="L74" t="s">
        <v>460</v>
      </c>
      <c r="M74" t="s">
        <v>165</v>
      </c>
      <c r="N74" t="s">
        <v>461</v>
      </c>
      <c r="O74">
        <v>7897018130</v>
      </c>
      <c r="P74" t="s">
        <v>51</v>
      </c>
      <c r="Q74">
        <v>3</v>
      </c>
      <c r="R74" t="s">
        <v>88</v>
      </c>
      <c r="S74" t="s">
        <v>41</v>
      </c>
      <c r="T74">
        <v>97689</v>
      </c>
      <c r="U74" s="1">
        <v>45477</v>
      </c>
      <c r="V74" t="s">
        <v>126</v>
      </c>
      <c r="W74">
        <v>923374</v>
      </c>
      <c r="X74" t="s">
        <v>462</v>
      </c>
      <c r="Y74">
        <v>452</v>
      </c>
      <c r="Z74">
        <v>1333</v>
      </c>
      <c r="AA74">
        <v>7</v>
      </c>
      <c r="AB74">
        <v>3732.4</v>
      </c>
    </row>
    <row r="75" spans="1:28" x14ac:dyDescent="0.3">
      <c r="A75" t="s">
        <v>28</v>
      </c>
      <c r="B75" t="s">
        <v>29</v>
      </c>
      <c r="C75" t="s">
        <v>54</v>
      </c>
      <c r="D75" t="s">
        <v>55</v>
      </c>
      <c r="E75" t="s">
        <v>56</v>
      </c>
      <c r="F75" t="s">
        <v>99</v>
      </c>
      <c r="G75">
        <v>90</v>
      </c>
      <c r="H75">
        <v>405318</v>
      </c>
      <c r="I75" t="s">
        <v>58</v>
      </c>
      <c r="J75" s="1">
        <v>45566</v>
      </c>
      <c r="K75">
        <v>1300</v>
      </c>
      <c r="L75" t="s">
        <v>463</v>
      </c>
      <c r="M75" t="s">
        <v>394</v>
      </c>
      <c r="N75" t="s">
        <v>464</v>
      </c>
      <c r="O75" t="s">
        <v>465</v>
      </c>
      <c r="P75" t="s">
        <v>71</v>
      </c>
      <c r="Q75">
        <v>15</v>
      </c>
      <c r="R75" t="s">
        <v>88</v>
      </c>
      <c r="S75" t="s">
        <v>63</v>
      </c>
      <c r="T75">
        <v>65805</v>
      </c>
      <c r="U75" s="1">
        <v>45476</v>
      </c>
      <c r="V75" t="s">
        <v>126</v>
      </c>
      <c r="W75">
        <v>436923</v>
      </c>
      <c r="X75" t="s">
        <v>466</v>
      </c>
      <c r="Y75">
        <v>774</v>
      </c>
      <c r="Z75">
        <v>2737</v>
      </c>
      <c r="AA75">
        <v>8</v>
      </c>
      <c r="AB75">
        <v>8758.4</v>
      </c>
    </row>
    <row r="76" spans="1:28" x14ac:dyDescent="0.3">
      <c r="A76" t="s">
        <v>28</v>
      </c>
      <c r="B76" t="s">
        <v>29</v>
      </c>
      <c r="C76" t="s">
        <v>66</v>
      </c>
      <c r="D76" t="s">
        <v>467</v>
      </c>
      <c r="E76" t="s">
        <v>56</v>
      </c>
      <c r="F76" t="s">
        <v>175</v>
      </c>
      <c r="G76">
        <v>62</v>
      </c>
      <c r="H76">
        <v>428594</v>
      </c>
      <c r="I76" t="s">
        <v>58</v>
      </c>
      <c r="J76" s="1">
        <v>44862</v>
      </c>
      <c r="K76">
        <v>1300</v>
      </c>
      <c r="L76" t="s">
        <v>468</v>
      </c>
      <c r="M76" t="s">
        <v>334</v>
      </c>
      <c r="N76" t="s">
        <v>469</v>
      </c>
      <c r="O76" t="s">
        <v>470</v>
      </c>
      <c r="P76" t="s">
        <v>71</v>
      </c>
      <c r="Q76">
        <v>12</v>
      </c>
      <c r="R76" t="s">
        <v>40</v>
      </c>
      <c r="S76" t="s">
        <v>118</v>
      </c>
      <c r="T76">
        <v>31998</v>
      </c>
      <c r="U76" s="1">
        <v>45446</v>
      </c>
      <c r="V76" t="s">
        <v>52</v>
      </c>
      <c r="W76">
        <v>115670</v>
      </c>
      <c r="X76" t="s">
        <v>471</v>
      </c>
      <c r="Y76">
        <v>408</v>
      </c>
      <c r="Z76">
        <v>542</v>
      </c>
      <c r="AA76">
        <v>7</v>
      </c>
      <c r="AB76" s="2" t="s">
        <v>472</v>
      </c>
    </row>
    <row r="77" spans="1:28" x14ac:dyDescent="0.3">
      <c r="A77" t="s">
        <v>28</v>
      </c>
      <c r="B77" t="s">
        <v>29</v>
      </c>
      <c r="C77" t="s">
        <v>148</v>
      </c>
      <c r="D77" t="s">
        <v>182</v>
      </c>
      <c r="E77" t="s">
        <v>32</v>
      </c>
      <c r="F77" t="s">
        <v>99</v>
      </c>
      <c r="G77">
        <v>19</v>
      </c>
      <c r="H77">
        <v>421744</v>
      </c>
      <c r="I77" t="s">
        <v>58</v>
      </c>
      <c r="J77" s="1">
        <v>45004</v>
      </c>
      <c r="K77">
        <v>1400</v>
      </c>
      <c r="L77" t="s">
        <v>473</v>
      </c>
      <c r="M77" t="s">
        <v>428</v>
      </c>
      <c r="N77" t="s">
        <v>474</v>
      </c>
      <c r="O77" t="s">
        <v>475</v>
      </c>
      <c r="P77" t="s">
        <v>87</v>
      </c>
      <c r="Q77">
        <v>8</v>
      </c>
      <c r="R77" t="s">
        <v>88</v>
      </c>
      <c r="S77" t="s">
        <v>79</v>
      </c>
      <c r="T77">
        <v>33942</v>
      </c>
      <c r="U77" s="1">
        <v>45480</v>
      </c>
      <c r="V77" t="s">
        <v>126</v>
      </c>
      <c r="W77">
        <v>191119</v>
      </c>
      <c r="X77" t="s">
        <v>476</v>
      </c>
      <c r="Y77">
        <v>843</v>
      </c>
      <c r="Z77">
        <v>1079</v>
      </c>
      <c r="AA77">
        <v>2</v>
      </c>
      <c r="AB77">
        <v>863.2</v>
      </c>
    </row>
    <row r="78" spans="1:28" x14ac:dyDescent="0.3">
      <c r="A78" t="s">
        <v>28</v>
      </c>
      <c r="B78" t="s">
        <v>29</v>
      </c>
      <c r="C78" t="s">
        <v>148</v>
      </c>
      <c r="D78" t="s">
        <v>261</v>
      </c>
      <c r="E78" t="s">
        <v>32</v>
      </c>
      <c r="F78" t="s">
        <v>57</v>
      </c>
      <c r="G78">
        <v>89</v>
      </c>
      <c r="H78">
        <v>429643</v>
      </c>
      <c r="I78" t="s">
        <v>34</v>
      </c>
      <c r="J78" s="1">
        <v>45377</v>
      </c>
      <c r="K78">
        <v>1100</v>
      </c>
      <c r="L78" t="s">
        <v>477</v>
      </c>
      <c r="M78" t="s">
        <v>478</v>
      </c>
      <c r="N78" t="s">
        <v>479</v>
      </c>
      <c r="O78">
        <v>5169534444</v>
      </c>
      <c r="P78" t="s">
        <v>39</v>
      </c>
      <c r="Q78">
        <v>8</v>
      </c>
      <c r="R78" t="s">
        <v>88</v>
      </c>
      <c r="S78" t="s">
        <v>118</v>
      </c>
      <c r="T78">
        <v>17973</v>
      </c>
      <c r="U78" s="1">
        <v>45379</v>
      </c>
      <c r="V78" t="s">
        <v>72</v>
      </c>
      <c r="W78">
        <v>452606</v>
      </c>
      <c r="X78" t="s">
        <v>480</v>
      </c>
      <c r="Y78">
        <v>942</v>
      </c>
      <c r="Z78">
        <v>2330</v>
      </c>
      <c r="AA78">
        <v>6</v>
      </c>
      <c r="AB78">
        <v>5592</v>
      </c>
    </row>
    <row r="79" spans="1:28" x14ac:dyDescent="0.3">
      <c r="A79" t="s">
        <v>28</v>
      </c>
      <c r="B79" t="s">
        <v>29</v>
      </c>
      <c r="C79" t="s">
        <v>148</v>
      </c>
      <c r="D79" t="s">
        <v>421</v>
      </c>
      <c r="E79" t="s">
        <v>46</v>
      </c>
      <c r="F79" t="s">
        <v>47</v>
      </c>
      <c r="G79">
        <v>73</v>
      </c>
      <c r="H79">
        <v>435479</v>
      </c>
      <c r="I79" t="s">
        <v>58</v>
      </c>
      <c r="J79" s="1">
        <v>43865</v>
      </c>
      <c r="K79">
        <v>1200</v>
      </c>
      <c r="L79" t="s">
        <v>481</v>
      </c>
      <c r="M79" t="s">
        <v>482</v>
      </c>
      <c r="N79" t="s">
        <v>483</v>
      </c>
      <c r="O79" t="s">
        <v>484</v>
      </c>
      <c r="P79" t="s">
        <v>51</v>
      </c>
      <c r="Q79">
        <v>10</v>
      </c>
      <c r="R79" t="s">
        <v>88</v>
      </c>
      <c r="S79" t="s">
        <v>79</v>
      </c>
      <c r="T79">
        <v>58930</v>
      </c>
      <c r="U79" s="1">
        <v>45392</v>
      </c>
      <c r="V79" t="s">
        <v>80</v>
      </c>
      <c r="W79">
        <v>483660</v>
      </c>
      <c r="X79" t="s">
        <v>485</v>
      </c>
      <c r="Y79">
        <v>383</v>
      </c>
      <c r="Z79">
        <v>700</v>
      </c>
      <c r="AA79">
        <v>2</v>
      </c>
      <c r="AB79">
        <v>560</v>
      </c>
    </row>
    <row r="80" spans="1:28" x14ac:dyDescent="0.3">
      <c r="A80" t="s">
        <v>28</v>
      </c>
      <c r="B80" t="s">
        <v>29</v>
      </c>
      <c r="C80" t="s">
        <v>157</v>
      </c>
      <c r="D80" t="s">
        <v>467</v>
      </c>
      <c r="E80" t="s">
        <v>32</v>
      </c>
      <c r="F80" t="s">
        <v>33</v>
      </c>
      <c r="G80">
        <v>11</v>
      </c>
      <c r="H80">
        <v>404646</v>
      </c>
      <c r="I80" t="s">
        <v>34</v>
      </c>
      <c r="J80" s="1">
        <v>43845</v>
      </c>
      <c r="K80">
        <v>800</v>
      </c>
      <c r="L80" t="s">
        <v>486</v>
      </c>
      <c r="M80" t="s">
        <v>487</v>
      </c>
      <c r="N80" t="s">
        <v>488</v>
      </c>
      <c r="O80" t="s">
        <v>489</v>
      </c>
      <c r="P80" t="s">
        <v>39</v>
      </c>
      <c r="Q80">
        <v>16</v>
      </c>
      <c r="R80" t="s">
        <v>88</v>
      </c>
      <c r="S80" t="s">
        <v>118</v>
      </c>
      <c r="T80">
        <v>32061</v>
      </c>
      <c r="U80" s="1">
        <v>45592</v>
      </c>
      <c r="V80" t="s">
        <v>155</v>
      </c>
      <c r="W80">
        <v>580394</v>
      </c>
      <c r="X80" t="s">
        <v>490</v>
      </c>
      <c r="Y80">
        <v>244</v>
      </c>
      <c r="Z80">
        <v>2711</v>
      </c>
      <c r="AA80">
        <v>1</v>
      </c>
      <c r="AB80">
        <v>1084.4000000000001</v>
      </c>
    </row>
    <row r="81" spans="1:28" x14ac:dyDescent="0.3">
      <c r="A81" t="s">
        <v>28</v>
      </c>
      <c r="B81" t="s">
        <v>29</v>
      </c>
      <c r="C81" t="s">
        <v>30</v>
      </c>
      <c r="D81" t="s">
        <v>98</v>
      </c>
      <c r="E81" t="s">
        <v>32</v>
      </c>
      <c r="F81" t="s">
        <v>99</v>
      </c>
      <c r="G81">
        <v>68</v>
      </c>
      <c r="H81">
        <v>427124</v>
      </c>
      <c r="I81" t="s">
        <v>34</v>
      </c>
      <c r="J81" s="1">
        <v>44586</v>
      </c>
      <c r="K81">
        <v>950</v>
      </c>
      <c r="L81" t="s">
        <v>491</v>
      </c>
      <c r="M81" t="s">
        <v>423</v>
      </c>
      <c r="N81" t="s">
        <v>492</v>
      </c>
      <c r="O81" t="s">
        <v>493</v>
      </c>
      <c r="P81" t="s">
        <v>39</v>
      </c>
      <c r="Q81">
        <v>16</v>
      </c>
      <c r="R81" t="s">
        <v>40</v>
      </c>
      <c r="S81" t="s">
        <v>41</v>
      </c>
      <c r="T81">
        <v>61955</v>
      </c>
      <c r="U81" s="1">
        <v>45379</v>
      </c>
      <c r="V81" t="s">
        <v>72</v>
      </c>
      <c r="W81">
        <v>942937</v>
      </c>
      <c r="X81" t="s">
        <v>494</v>
      </c>
      <c r="Y81">
        <v>881</v>
      </c>
      <c r="Z81">
        <v>1388</v>
      </c>
      <c r="AA81">
        <v>2</v>
      </c>
      <c r="AB81">
        <v>1110.4000000000001</v>
      </c>
    </row>
    <row r="82" spans="1:28" x14ac:dyDescent="0.3">
      <c r="A82" t="s">
        <v>28</v>
      </c>
      <c r="B82" t="s">
        <v>29</v>
      </c>
      <c r="C82" t="s">
        <v>91</v>
      </c>
      <c r="D82" t="s">
        <v>254</v>
      </c>
      <c r="E82" t="s">
        <v>46</v>
      </c>
      <c r="F82" t="s">
        <v>113</v>
      </c>
      <c r="G82">
        <v>62</v>
      </c>
      <c r="H82">
        <v>405012</v>
      </c>
      <c r="I82" t="s">
        <v>34</v>
      </c>
      <c r="J82" s="1">
        <v>44578</v>
      </c>
      <c r="K82">
        <v>1200</v>
      </c>
      <c r="L82" t="s">
        <v>495</v>
      </c>
      <c r="M82" t="s">
        <v>496</v>
      </c>
      <c r="N82" t="s">
        <v>497</v>
      </c>
      <c r="O82" t="s">
        <v>498</v>
      </c>
      <c r="P82" t="s">
        <v>51</v>
      </c>
      <c r="Q82">
        <v>18</v>
      </c>
      <c r="R82" t="s">
        <v>40</v>
      </c>
      <c r="S82" t="s">
        <v>118</v>
      </c>
      <c r="T82">
        <v>66616</v>
      </c>
      <c r="U82" s="1">
        <v>45429</v>
      </c>
      <c r="V82" t="s">
        <v>140</v>
      </c>
      <c r="W82">
        <v>879926</v>
      </c>
      <c r="X82" t="s">
        <v>499</v>
      </c>
      <c r="Y82">
        <v>930</v>
      </c>
      <c r="Z82">
        <v>1906</v>
      </c>
      <c r="AA82">
        <v>6</v>
      </c>
      <c r="AB82" s="2" t="s">
        <v>500</v>
      </c>
    </row>
    <row r="83" spans="1:28" x14ac:dyDescent="0.3">
      <c r="A83" t="s">
        <v>28</v>
      </c>
      <c r="B83" t="s">
        <v>29</v>
      </c>
      <c r="C83" t="s">
        <v>44</v>
      </c>
      <c r="D83" t="s">
        <v>220</v>
      </c>
      <c r="E83" t="s">
        <v>32</v>
      </c>
      <c r="F83" t="s">
        <v>175</v>
      </c>
      <c r="G83">
        <v>79</v>
      </c>
      <c r="H83">
        <v>434573</v>
      </c>
      <c r="I83" t="s">
        <v>58</v>
      </c>
      <c r="J83" s="1">
        <v>44471</v>
      </c>
      <c r="K83">
        <v>1000</v>
      </c>
      <c r="L83" t="s">
        <v>501</v>
      </c>
      <c r="M83" t="s">
        <v>159</v>
      </c>
      <c r="N83" t="s">
        <v>502</v>
      </c>
      <c r="O83" t="s">
        <v>503</v>
      </c>
      <c r="P83" t="s">
        <v>39</v>
      </c>
      <c r="Q83">
        <v>15</v>
      </c>
      <c r="R83" t="s">
        <v>88</v>
      </c>
      <c r="S83" t="s">
        <v>118</v>
      </c>
      <c r="T83">
        <v>37493</v>
      </c>
      <c r="U83" s="1">
        <v>45330</v>
      </c>
      <c r="V83" t="s">
        <v>119</v>
      </c>
      <c r="W83">
        <v>202773</v>
      </c>
      <c r="X83" t="s">
        <v>504</v>
      </c>
      <c r="Y83">
        <v>748</v>
      </c>
      <c r="Z83">
        <v>2314</v>
      </c>
      <c r="AA83">
        <v>4</v>
      </c>
      <c r="AB83">
        <v>3702.4</v>
      </c>
    </row>
    <row r="84" spans="1:28" x14ac:dyDescent="0.3">
      <c r="A84" t="s">
        <v>28</v>
      </c>
      <c r="B84" t="s">
        <v>29</v>
      </c>
      <c r="C84" t="s">
        <v>54</v>
      </c>
      <c r="D84" t="s">
        <v>442</v>
      </c>
      <c r="E84" t="s">
        <v>46</v>
      </c>
      <c r="F84" t="s">
        <v>175</v>
      </c>
      <c r="G84">
        <v>27</v>
      </c>
      <c r="H84">
        <v>405113</v>
      </c>
      <c r="I84" t="s">
        <v>34</v>
      </c>
      <c r="J84" s="1">
        <v>43873</v>
      </c>
      <c r="K84">
        <v>1100</v>
      </c>
      <c r="L84" t="s">
        <v>505</v>
      </c>
      <c r="M84" t="s">
        <v>506</v>
      </c>
      <c r="N84" t="s">
        <v>507</v>
      </c>
      <c r="O84" t="s">
        <v>508</v>
      </c>
      <c r="P84" t="s">
        <v>71</v>
      </c>
      <c r="Q84">
        <v>5</v>
      </c>
      <c r="R84" t="s">
        <v>40</v>
      </c>
      <c r="S84" t="s">
        <v>41</v>
      </c>
      <c r="T84">
        <v>44194</v>
      </c>
      <c r="U84" s="1">
        <v>45608</v>
      </c>
      <c r="V84" t="s">
        <v>42</v>
      </c>
      <c r="W84">
        <v>861720</v>
      </c>
      <c r="X84" t="s">
        <v>509</v>
      </c>
      <c r="Y84">
        <v>747</v>
      </c>
      <c r="Z84">
        <v>2036</v>
      </c>
      <c r="AA84">
        <v>6</v>
      </c>
      <c r="AB84" s="2" t="s">
        <v>510</v>
      </c>
    </row>
    <row r="85" spans="1:28" x14ac:dyDescent="0.3">
      <c r="A85" t="s">
        <v>28</v>
      </c>
      <c r="B85" t="s">
        <v>29</v>
      </c>
      <c r="C85" t="s">
        <v>157</v>
      </c>
      <c r="D85" t="s">
        <v>511</v>
      </c>
      <c r="E85" t="s">
        <v>32</v>
      </c>
      <c r="F85" t="s">
        <v>355</v>
      </c>
      <c r="G85">
        <v>91</v>
      </c>
      <c r="H85">
        <v>402039</v>
      </c>
      <c r="I85" t="s">
        <v>34</v>
      </c>
      <c r="J85" s="1">
        <v>44344</v>
      </c>
      <c r="K85">
        <v>1000</v>
      </c>
      <c r="L85" t="s">
        <v>512</v>
      </c>
      <c r="M85" t="s">
        <v>506</v>
      </c>
      <c r="N85" t="s">
        <v>513</v>
      </c>
      <c r="O85" t="s">
        <v>514</v>
      </c>
      <c r="P85" t="s">
        <v>51</v>
      </c>
      <c r="Q85">
        <v>11</v>
      </c>
      <c r="R85" t="s">
        <v>88</v>
      </c>
      <c r="S85" t="s">
        <v>118</v>
      </c>
      <c r="T85">
        <v>16607</v>
      </c>
      <c r="U85" s="1">
        <v>45627</v>
      </c>
      <c r="V85" t="s">
        <v>259</v>
      </c>
      <c r="W85">
        <v>711195</v>
      </c>
      <c r="X85" t="s">
        <v>515</v>
      </c>
      <c r="Y85">
        <v>928</v>
      </c>
      <c r="Z85">
        <v>2725</v>
      </c>
      <c r="AA85">
        <v>8</v>
      </c>
      <c r="AB85">
        <v>8720</v>
      </c>
    </row>
    <row r="86" spans="1:28" x14ac:dyDescent="0.3">
      <c r="A86" t="s">
        <v>28</v>
      </c>
      <c r="B86" t="s">
        <v>29</v>
      </c>
      <c r="C86" t="s">
        <v>30</v>
      </c>
      <c r="D86" t="s">
        <v>98</v>
      </c>
      <c r="E86" t="s">
        <v>46</v>
      </c>
      <c r="F86" t="s">
        <v>33</v>
      </c>
      <c r="G86">
        <v>44</v>
      </c>
      <c r="H86">
        <v>414111</v>
      </c>
      <c r="I86" t="s">
        <v>34</v>
      </c>
      <c r="J86" s="1">
        <v>45273</v>
      </c>
      <c r="K86">
        <v>950</v>
      </c>
      <c r="L86" t="s">
        <v>516</v>
      </c>
      <c r="M86" t="s">
        <v>60</v>
      </c>
      <c r="N86" t="s">
        <v>517</v>
      </c>
      <c r="O86" t="s">
        <v>518</v>
      </c>
      <c r="P86" t="s">
        <v>51</v>
      </c>
      <c r="Q86">
        <v>11</v>
      </c>
      <c r="R86" t="s">
        <v>40</v>
      </c>
      <c r="S86" t="s">
        <v>118</v>
      </c>
      <c r="T86">
        <v>75525</v>
      </c>
      <c r="U86" s="1">
        <v>45504</v>
      </c>
      <c r="V86" t="s">
        <v>126</v>
      </c>
      <c r="W86">
        <v>636058</v>
      </c>
      <c r="X86" t="s">
        <v>519</v>
      </c>
      <c r="Y86">
        <v>731</v>
      </c>
      <c r="Z86">
        <v>1992</v>
      </c>
      <c r="AA86">
        <v>4</v>
      </c>
      <c r="AB86" s="2" t="s">
        <v>520</v>
      </c>
    </row>
    <row r="87" spans="1:28" x14ac:dyDescent="0.3">
      <c r="A87" t="s">
        <v>28</v>
      </c>
      <c r="B87" t="s">
        <v>29</v>
      </c>
      <c r="C87" t="s">
        <v>148</v>
      </c>
      <c r="D87" t="s">
        <v>187</v>
      </c>
      <c r="E87" t="s">
        <v>56</v>
      </c>
      <c r="F87" t="s">
        <v>106</v>
      </c>
      <c r="G87">
        <v>56</v>
      </c>
      <c r="H87">
        <v>413637</v>
      </c>
      <c r="I87" t="s">
        <v>34</v>
      </c>
      <c r="J87" s="1">
        <v>45225</v>
      </c>
      <c r="K87">
        <v>1200</v>
      </c>
      <c r="L87" t="s">
        <v>521</v>
      </c>
      <c r="M87" t="s">
        <v>345</v>
      </c>
      <c r="N87" t="s">
        <v>522</v>
      </c>
      <c r="O87">
        <f>1-967-135-2682</f>
        <v>-3783</v>
      </c>
      <c r="P87" t="s">
        <v>71</v>
      </c>
      <c r="Q87">
        <v>3</v>
      </c>
      <c r="R87" t="s">
        <v>88</v>
      </c>
      <c r="S87" t="s">
        <v>63</v>
      </c>
      <c r="T87">
        <v>46070</v>
      </c>
      <c r="U87" s="1">
        <v>45496</v>
      </c>
      <c r="V87" t="s">
        <v>126</v>
      </c>
      <c r="W87">
        <v>972849</v>
      </c>
      <c r="X87" t="s">
        <v>523</v>
      </c>
      <c r="Y87">
        <v>277</v>
      </c>
      <c r="Z87">
        <v>2608</v>
      </c>
      <c r="AA87">
        <v>1</v>
      </c>
      <c r="AB87">
        <v>1043.2</v>
      </c>
    </row>
    <row r="88" spans="1:28" x14ac:dyDescent="0.3">
      <c r="A88" t="s">
        <v>28</v>
      </c>
      <c r="B88" t="s">
        <v>29</v>
      </c>
      <c r="C88" t="s">
        <v>54</v>
      </c>
      <c r="D88" t="s">
        <v>524</v>
      </c>
      <c r="E88" t="s">
        <v>32</v>
      </c>
      <c r="F88" t="s">
        <v>57</v>
      </c>
      <c r="G88">
        <v>24</v>
      </c>
      <c r="H88">
        <v>438296</v>
      </c>
      <c r="I88" t="s">
        <v>58</v>
      </c>
      <c r="J88" s="1">
        <v>45551</v>
      </c>
      <c r="K88">
        <v>800</v>
      </c>
      <c r="L88" t="s">
        <v>525</v>
      </c>
      <c r="M88" t="s">
        <v>394</v>
      </c>
      <c r="N88" t="s">
        <v>526</v>
      </c>
      <c r="O88" t="s">
        <v>527</v>
      </c>
      <c r="P88" t="s">
        <v>39</v>
      </c>
      <c r="Q88">
        <v>16</v>
      </c>
      <c r="R88" t="s">
        <v>88</v>
      </c>
      <c r="S88" t="s">
        <v>41</v>
      </c>
      <c r="T88">
        <v>89791</v>
      </c>
      <c r="U88" s="1">
        <v>45321</v>
      </c>
      <c r="V88" t="s">
        <v>111</v>
      </c>
      <c r="W88">
        <v>742772</v>
      </c>
      <c r="X88" t="s">
        <v>528</v>
      </c>
      <c r="Y88">
        <v>222</v>
      </c>
      <c r="Z88">
        <v>1026</v>
      </c>
      <c r="AA88">
        <v>5</v>
      </c>
      <c r="AB88">
        <v>2052</v>
      </c>
    </row>
    <row r="89" spans="1:28" x14ac:dyDescent="0.3">
      <c r="A89" t="s">
        <v>28</v>
      </c>
      <c r="B89" t="s">
        <v>29</v>
      </c>
      <c r="C89" t="s">
        <v>157</v>
      </c>
      <c r="D89" t="s">
        <v>380</v>
      </c>
      <c r="E89" t="s">
        <v>46</v>
      </c>
      <c r="F89" t="s">
        <v>33</v>
      </c>
      <c r="G89">
        <v>90</v>
      </c>
      <c r="H89">
        <v>424845</v>
      </c>
      <c r="I89" t="s">
        <v>34</v>
      </c>
      <c r="J89" s="1">
        <v>44575</v>
      </c>
      <c r="K89">
        <v>1200</v>
      </c>
      <c r="L89" t="s">
        <v>529</v>
      </c>
      <c r="M89" t="s">
        <v>144</v>
      </c>
      <c r="N89" t="s">
        <v>530</v>
      </c>
      <c r="O89" t="s">
        <v>531</v>
      </c>
      <c r="P89" t="s">
        <v>39</v>
      </c>
      <c r="Q89">
        <v>12</v>
      </c>
      <c r="R89" t="s">
        <v>88</v>
      </c>
      <c r="S89" t="s">
        <v>41</v>
      </c>
      <c r="T89">
        <v>26490</v>
      </c>
      <c r="U89" s="1">
        <v>45309</v>
      </c>
      <c r="V89" t="s">
        <v>111</v>
      </c>
      <c r="W89">
        <v>270330</v>
      </c>
      <c r="X89" t="s">
        <v>532</v>
      </c>
      <c r="Y89">
        <v>256</v>
      </c>
      <c r="Z89">
        <v>1022</v>
      </c>
      <c r="AA89">
        <v>4</v>
      </c>
      <c r="AB89">
        <v>1635.2</v>
      </c>
    </row>
    <row r="90" spans="1:28" x14ac:dyDescent="0.3">
      <c r="A90" t="s">
        <v>28</v>
      </c>
      <c r="B90" t="s">
        <v>29</v>
      </c>
      <c r="C90" t="s">
        <v>91</v>
      </c>
      <c r="D90" t="s">
        <v>45</v>
      </c>
      <c r="E90" t="s">
        <v>46</v>
      </c>
      <c r="F90" t="s">
        <v>106</v>
      </c>
      <c r="G90">
        <v>96</v>
      </c>
      <c r="H90">
        <v>431541</v>
      </c>
      <c r="I90" t="s">
        <v>58</v>
      </c>
      <c r="J90" s="1">
        <v>45176</v>
      </c>
      <c r="K90">
        <v>1000</v>
      </c>
      <c r="L90" t="s">
        <v>533</v>
      </c>
      <c r="M90" t="s">
        <v>205</v>
      </c>
      <c r="N90" t="s">
        <v>534</v>
      </c>
      <c r="O90" t="s">
        <v>535</v>
      </c>
      <c r="P90" t="s">
        <v>87</v>
      </c>
      <c r="Q90">
        <v>4</v>
      </c>
      <c r="R90" t="s">
        <v>40</v>
      </c>
      <c r="S90" t="s">
        <v>63</v>
      </c>
      <c r="T90">
        <v>10438</v>
      </c>
      <c r="U90" s="1">
        <v>45581</v>
      </c>
      <c r="V90" t="s">
        <v>155</v>
      </c>
      <c r="W90">
        <v>798036</v>
      </c>
      <c r="X90" t="s">
        <v>536</v>
      </c>
      <c r="Y90">
        <v>630</v>
      </c>
      <c r="Z90">
        <v>2640</v>
      </c>
      <c r="AA90">
        <v>1</v>
      </c>
      <c r="AB90">
        <v>1056</v>
      </c>
    </row>
    <row r="91" spans="1:28" x14ac:dyDescent="0.3">
      <c r="A91" t="s">
        <v>28</v>
      </c>
      <c r="B91" t="s">
        <v>29</v>
      </c>
      <c r="C91" t="s">
        <v>44</v>
      </c>
      <c r="D91" t="s">
        <v>31</v>
      </c>
      <c r="E91" t="s">
        <v>56</v>
      </c>
      <c r="F91" t="s">
        <v>83</v>
      </c>
      <c r="G91">
        <v>82</v>
      </c>
      <c r="H91">
        <v>402992</v>
      </c>
      <c r="I91" t="s">
        <v>58</v>
      </c>
      <c r="J91" s="1">
        <v>44669</v>
      </c>
      <c r="K91">
        <v>1300</v>
      </c>
      <c r="L91" t="s">
        <v>537</v>
      </c>
      <c r="M91" t="s">
        <v>129</v>
      </c>
      <c r="N91" t="s">
        <v>538</v>
      </c>
      <c r="O91" t="s">
        <v>539</v>
      </c>
      <c r="P91" t="s">
        <v>39</v>
      </c>
      <c r="Q91">
        <v>15</v>
      </c>
      <c r="R91" t="s">
        <v>40</v>
      </c>
      <c r="S91" t="s">
        <v>118</v>
      </c>
      <c r="T91">
        <v>25244</v>
      </c>
      <c r="U91" s="1">
        <v>45339</v>
      </c>
      <c r="V91" t="s">
        <v>119</v>
      </c>
      <c r="W91">
        <v>532677</v>
      </c>
      <c r="X91" t="s">
        <v>540</v>
      </c>
      <c r="Y91">
        <v>662</v>
      </c>
      <c r="Z91">
        <v>2950</v>
      </c>
      <c r="AA91">
        <v>4</v>
      </c>
      <c r="AB91">
        <v>4720</v>
      </c>
    </row>
    <row r="92" spans="1:28" x14ac:dyDescent="0.3">
      <c r="A92" t="s">
        <v>28</v>
      </c>
      <c r="B92" t="s">
        <v>29</v>
      </c>
      <c r="C92" t="s">
        <v>54</v>
      </c>
      <c r="D92" t="s">
        <v>74</v>
      </c>
      <c r="E92" t="s">
        <v>32</v>
      </c>
      <c r="F92" t="s">
        <v>175</v>
      </c>
      <c r="G92">
        <v>14</v>
      </c>
      <c r="H92">
        <v>423830</v>
      </c>
      <c r="I92" t="s">
        <v>58</v>
      </c>
      <c r="J92" s="1">
        <v>45116</v>
      </c>
      <c r="K92">
        <v>1400</v>
      </c>
      <c r="L92" t="s">
        <v>541</v>
      </c>
      <c r="M92" t="s">
        <v>542</v>
      </c>
      <c r="N92" t="s">
        <v>543</v>
      </c>
      <c r="O92" t="s">
        <v>544</v>
      </c>
      <c r="P92" t="s">
        <v>51</v>
      </c>
      <c r="Q92">
        <v>3</v>
      </c>
      <c r="R92" t="s">
        <v>40</v>
      </c>
      <c r="S92" t="s">
        <v>63</v>
      </c>
      <c r="T92">
        <v>80595</v>
      </c>
      <c r="U92" s="1">
        <v>45532</v>
      </c>
      <c r="V92" t="s">
        <v>64</v>
      </c>
      <c r="W92">
        <v>735459</v>
      </c>
      <c r="X92" t="s">
        <v>545</v>
      </c>
      <c r="Y92">
        <v>977</v>
      </c>
      <c r="Z92">
        <v>1495</v>
      </c>
      <c r="AA92">
        <v>7</v>
      </c>
      <c r="AB92">
        <v>4186</v>
      </c>
    </row>
    <row r="93" spans="1:28" x14ac:dyDescent="0.3">
      <c r="A93" t="s">
        <v>28</v>
      </c>
      <c r="B93" t="s">
        <v>29</v>
      </c>
      <c r="C93" t="s">
        <v>30</v>
      </c>
      <c r="D93" t="s">
        <v>546</v>
      </c>
      <c r="E93" t="s">
        <v>56</v>
      </c>
      <c r="F93" t="s">
        <v>106</v>
      </c>
      <c r="G93">
        <v>76</v>
      </c>
      <c r="H93">
        <v>414806</v>
      </c>
      <c r="I93" t="s">
        <v>58</v>
      </c>
      <c r="J93" s="1">
        <v>45524</v>
      </c>
      <c r="K93">
        <v>1400</v>
      </c>
      <c r="L93" t="s">
        <v>547</v>
      </c>
      <c r="M93" t="s">
        <v>423</v>
      </c>
      <c r="N93" t="s">
        <v>548</v>
      </c>
      <c r="O93">
        <v>7644738567</v>
      </c>
      <c r="P93" t="s">
        <v>39</v>
      </c>
      <c r="Q93">
        <v>20</v>
      </c>
      <c r="R93" t="s">
        <v>40</v>
      </c>
      <c r="S93" t="s">
        <v>63</v>
      </c>
      <c r="T93">
        <v>58245</v>
      </c>
      <c r="U93" s="1">
        <v>45403</v>
      </c>
      <c r="V93" t="s">
        <v>80</v>
      </c>
      <c r="W93">
        <v>624117</v>
      </c>
      <c r="X93" t="s">
        <v>549</v>
      </c>
      <c r="Y93">
        <v>970</v>
      </c>
      <c r="Z93">
        <v>2157</v>
      </c>
      <c r="AA93">
        <v>1</v>
      </c>
      <c r="AB93" s="2" t="s">
        <v>550</v>
      </c>
    </row>
    <row r="94" spans="1:28" x14ac:dyDescent="0.3">
      <c r="A94" t="s">
        <v>28</v>
      </c>
      <c r="B94" t="s">
        <v>29</v>
      </c>
      <c r="C94" t="s">
        <v>157</v>
      </c>
      <c r="D94" t="s">
        <v>267</v>
      </c>
      <c r="E94" t="s">
        <v>56</v>
      </c>
      <c r="F94" t="s">
        <v>106</v>
      </c>
      <c r="G94">
        <v>10</v>
      </c>
      <c r="H94">
        <v>400259</v>
      </c>
      <c r="I94" t="s">
        <v>34</v>
      </c>
      <c r="J94" s="1">
        <v>45096</v>
      </c>
      <c r="K94">
        <v>1400</v>
      </c>
      <c r="L94" t="s">
        <v>551</v>
      </c>
      <c r="M94" t="s">
        <v>552</v>
      </c>
      <c r="N94" t="s">
        <v>553</v>
      </c>
      <c r="O94">
        <f>1-677-395-4993</f>
        <v>-6064</v>
      </c>
      <c r="P94" t="s">
        <v>39</v>
      </c>
      <c r="Q94">
        <v>6</v>
      </c>
      <c r="R94" t="s">
        <v>88</v>
      </c>
      <c r="S94" t="s">
        <v>63</v>
      </c>
      <c r="T94">
        <v>38044</v>
      </c>
      <c r="U94" s="1">
        <v>45609</v>
      </c>
      <c r="V94" t="s">
        <v>42</v>
      </c>
      <c r="W94">
        <v>691171</v>
      </c>
      <c r="X94" t="s">
        <v>554</v>
      </c>
      <c r="Y94">
        <v>510</v>
      </c>
      <c r="Z94">
        <v>2134</v>
      </c>
      <c r="AA94">
        <v>5</v>
      </c>
      <c r="AB94">
        <v>4268</v>
      </c>
    </row>
    <row r="95" spans="1:28" x14ac:dyDescent="0.3">
      <c r="A95" t="s">
        <v>28</v>
      </c>
      <c r="B95" t="s">
        <v>29</v>
      </c>
      <c r="C95" t="s">
        <v>54</v>
      </c>
      <c r="D95" t="s">
        <v>467</v>
      </c>
      <c r="E95" t="s">
        <v>46</v>
      </c>
      <c r="F95" t="s">
        <v>47</v>
      </c>
      <c r="G95">
        <v>66</v>
      </c>
      <c r="H95">
        <v>412685</v>
      </c>
      <c r="I95" t="s">
        <v>58</v>
      </c>
      <c r="J95" s="1">
        <v>44387</v>
      </c>
      <c r="K95">
        <v>1100</v>
      </c>
      <c r="L95" t="s">
        <v>555</v>
      </c>
      <c r="M95" t="s">
        <v>159</v>
      </c>
      <c r="N95" t="s">
        <v>556</v>
      </c>
      <c r="O95" t="s">
        <v>557</v>
      </c>
      <c r="P95" t="s">
        <v>39</v>
      </c>
      <c r="Q95">
        <v>5</v>
      </c>
      <c r="R95" t="s">
        <v>40</v>
      </c>
      <c r="S95" t="s">
        <v>41</v>
      </c>
      <c r="T95">
        <v>12602</v>
      </c>
      <c r="U95" s="1">
        <v>45447</v>
      </c>
      <c r="V95" t="s">
        <v>52</v>
      </c>
      <c r="W95">
        <v>654281</v>
      </c>
      <c r="X95" t="s">
        <v>558</v>
      </c>
      <c r="Y95">
        <v>733</v>
      </c>
      <c r="Z95">
        <v>1013</v>
      </c>
      <c r="AA95">
        <v>3</v>
      </c>
      <c r="AB95" s="2" t="s">
        <v>559</v>
      </c>
    </row>
    <row r="96" spans="1:28" x14ac:dyDescent="0.3">
      <c r="A96" t="s">
        <v>28</v>
      </c>
      <c r="B96" t="s">
        <v>29</v>
      </c>
      <c r="C96" t="s">
        <v>157</v>
      </c>
      <c r="D96" t="s">
        <v>560</v>
      </c>
      <c r="E96" t="s">
        <v>56</v>
      </c>
      <c r="F96" t="s">
        <v>33</v>
      </c>
      <c r="G96">
        <v>59</v>
      </c>
      <c r="H96">
        <v>406021</v>
      </c>
      <c r="I96" t="s">
        <v>34</v>
      </c>
      <c r="J96" s="1">
        <v>44509</v>
      </c>
      <c r="K96">
        <v>1300</v>
      </c>
      <c r="L96" t="s">
        <v>561</v>
      </c>
      <c r="M96" t="s">
        <v>94</v>
      </c>
      <c r="N96" t="s">
        <v>562</v>
      </c>
      <c r="O96" t="s">
        <v>563</v>
      </c>
      <c r="P96" t="s">
        <v>87</v>
      </c>
      <c r="Q96">
        <v>5</v>
      </c>
      <c r="R96" t="s">
        <v>40</v>
      </c>
      <c r="S96" t="s">
        <v>118</v>
      </c>
      <c r="T96">
        <v>92213</v>
      </c>
      <c r="U96" s="1">
        <v>45547</v>
      </c>
      <c r="V96" t="s">
        <v>180</v>
      </c>
      <c r="W96">
        <v>319126</v>
      </c>
      <c r="X96" t="s">
        <v>564</v>
      </c>
      <c r="Y96">
        <v>558</v>
      </c>
      <c r="Z96">
        <v>1297</v>
      </c>
      <c r="AA96">
        <v>1</v>
      </c>
      <c r="AB96" s="2" t="s">
        <v>565</v>
      </c>
    </row>
    <row r="97" spans="1:28" x14ac:dyDescent="0.3">
      <c r="A97" t="s">
        <v>28</v>
      </c>
      <c r="B97" t="s">
        <v>29</v>
      </c>
      <c r="C97" t="s">
        <v>54</v>
      </c>
      <c r="D97" t="s">
        <v>566</v>
      </c>
      <c r="E97" t="s">
        <v>46</v>
      </c>
      <c r="F97" t="s">
        <v>113</v>
      </c>
      <c r="G97">
        <v>96</v>
      </c>
      <c r="H97">
        <v>406878</v>
      </c>
      <c r="I97" t="s">
        <v>34</v>
      </c>
      <c r="J97" s="1">
        <v>44007</v>
      </c>
      <c r="K97">
        <v>950</v>
      </c>
      <c r="L97" t="s">
        <v>567</v>
      </c>
      <c r="M97" t="s">
        <v>568</v>
      </c>
      <c r="N97" t="s">
        <v>569</v>
      </c>
      <c r="O97" t="s">
        <v>570</v>
      </c>
      <c r="P97" t="s">
        <v>39</v>
      </c>
      <c r="Q97">
        <v>6</v>
      </c>
      <c r="R97" t="s">
        <v>88</v>
      </c>
      <c r="S97" t="s">
        <v>41</v>
      </c>
      <c r="T97">
        <v>34545</v>
      </c>
      <c r="U97" s="1">
        <v>45482</v>
      </c>
      <c r="V97" t="s">
        <v>126</v>
      </c>
      <c r="W97">
        <v>558454</v>
      </c>
      <c r="X97" t="s">
        <v>571</v>
      </c>
      <c r="Y97">
        <v>735</v>
      </c>
      <c r="Z97">
        <v>1245</v>
      </c>
      <c r="AA97">
        <v>5</v>
      </c>
      <c r="AB97">
        <v>2490</v>
      </c>
    </row>
    <row r="98" spans="1:28" x14ac:dyDescent="0.3">
      <c r="A98" t="s">
        <v>28</v>
      </c>
      <c r="B98" t="s">
        <v>29</v>
      </c>
      <c r="C98" t="s">
        <v>193</v>
      </c>
      <c r="D98" t="s">
        <v>274</v>
      </c>
      <c r="E98" t="s">
        <v>32</v>
      </c>
      <c r="F98" t="s">
        <v>33</v>
      </c>
      <c r="G98">
        <v>94</v>
      </c>
      <c r="H98">
        <v>414625</v>
      </c>
      <c r="I98" t="s">
        <v>34</v>
      </c>
      <c r="J98" s="1">
        <v>43938</v>
      </c>
      <c r="K98">
        <v>1400</v>
      </c>
      <c r="L98" t="s">
        <v>572</v>
      </c>
      <c r="M98" t="s">
        <v>496</v>
      </c>
      <c r="N98" t="s">
        <v>573</v>
      </c>
      <c r="O98" t="s">
        <v>574</v>
      </c>
      <c r="P98" t="s">
        <v>39</v>
      </c>
      <c r="Q98">
        <v>5</v>
      </c>
      <c r="R98" t="s">
        <v>88</v>
      </c>
      <c r="S98" t="s">
        <v>63</v>
      </c>
      <c r="T98">
        <v>66724</v>
      </c>
      <c r="U98" s="1">
        <v>45376</v>
      </c>
      <c r="V98" t="s">
        <v>72</v>
      </c>
      <c r="W98">
        <v>894301</v>
      </c>
      <c r="X98" t="s">
        <v>575</v>
      </c>
      <c r="Y98">
        <v>374</v>
      </c>
      <c r="Z98">
        <v>2800</v>
      </c>
      <c r="AA98">
        <v>6</v>
      </c>
      <c r="AB98">
        <v>6720</v>
      </c>
    </row>
    <row r="99" spans="1:28" x14ac:dyDescent="0.3">
      <c r="A99" t="s">
        <v>28</v>
      </c>
      <c r="B99" t="s">
        <v>29</v>
      </c>
      <c r="C99" t="s">
        <v>148</v>
      </c>
      <c r="D99" t="s">
        <v>45</v>
      </c>
      <c r="E99" t="s">
        <v>56</v>
      </c>
      <c r="F99" t="s">
        <v>33</v>
      </c>
      <c r="G99">
        <v>17</v>
      </c>
      <c r="H99">
        <v>410757</v>
      </c>
      <c r="I99" t="s">
        <v>34</v>
      </c>
      <c r="J99" s="1">
        <v>45460</v>
      </c>
      <c r="K99">
        <v>950</v>
      </c>
      <c r="L99" t="s">
        <v>576</v>
      </c>
      <c r="M99" t="s">
        <v>137</v>
      </c>
      <c r="N99" t="s">
        <v>577</v>
      </c>
      <c r="O99">
        <v>3671398866</v>
      </c>
      <c r="P99" t="s">
        <v>71</v>
      </c>
      <c r="Q99">
        <v>4</v>
      </c>
      <c r="R99" t="s">
        <v>88</v>
      </c>
      <c r="S99" t="s">
        <v>41</v>
      </c>
      <c r="T99">
        <v>86786</v>
      </c>
      <c r="U99" s="1">
        <v>45596</v>
      </c>
      <c r="V99" t="s">
        <v>155</v>
      </c>
      <c r="W99">
        <v>604698</v>
      </c>
      <c r="X99" t="s">
        <v>578</v>
      </c>
      <c r="Y99">
        <v>573</v>
      </c>
      <c r="Z99">
        <v>1221</v>
      </c>
      <c r="AA99">
        <v>2</v>
      </c>
      <c r="AB99" s="2" t="s">
        <v>579</v>
      </c>
    </row>
    <row r="100" spans="1:28" x14ac:dyDescent="0.3">
      <c r="A100" t="s">
        <v>28</v>
      </c>
      <c r="B100" t="s">
        <v>29</v>
      </c>
      <c r="C100" t="s">
        <v>91</v>
      </c>
      <c r="D100" t="s">
        <v>220</v>
      </c>
      <c r="E100" t="s">
        <v>56</v>
      </c>
      <c r="F100" t="s">
        <v>150</v>
      </c>
      <c r="G100">
        <v>51</v>
      </c>
      <c r="H100">
        <v>401952</v>
      </c>
      <c r="I100" t="s">
        <v>34</v>
      </c>
      <c r="J100" s="1">
        <v>44626</v>
      </c>
      <c r="K100">
        <v>1400</v>
      </c>
      <c r="L100" t="s">
        <v>580</v>
      </c>
      <c r="M100" t="s">
        <v>568</v>
      </c>
      <c r="N100" t="s">
        <v>581</v>
      </c>
      <c r="O100" t="s">
        <v>582</v>
      </c>
      <c r="P100" t="s">
        <v>71</v>
      </c>
      <c r="Q100">
        <v>6</v>
      </c>
      <c r="R100" t="s">
        <v>40</v>
      </c>
      <c r="S100" t="s">
        <v>41</v>
      </c>
      <c r="T100">
        <v>18995</v>
      </c>
      <c r="U100" s="1">
        <v>45369</v>
      </c>
      <c r="V100" t="s">
        <v>72</v>
      </c>
      <c r="W100">
        <v>411952</v>
      </c>
      <c r="X100" t="s">
        <v>583</v>
      </c>
      <c r="Y100">
        <v>802</v>
      </c>
      <c r="Z100">
        <v>944</v>
      </c>
      <c r="AA100">
        <v>7</v>
      </c>
      <c r="AB100" s="2" t="s">
        <v>584</v>
      </c>
    </row>
    <row r="101" spans="1:28" x14ac:dyDescent="0.3">
      <c r="A101" t="s">
        <v>28</v>
      </c>
      <c r="B101" t="s">
        <v>29</v>
      </c>
      <c r="C101" t="s">
        <v>30</v>
      </c>
      <c r="D101" t="s">
        <v>267</v>
      </c>
      <c r="E101" t="s">
        <v>56</v>
      </c>
      <c r="F101" t="s">
        <v>47</v>
      </c>
      <c r="G101">
        <v>26</v>
      </c>
      <c r="H101">
        <v>438930</v>
      </c>
      <c r="I101" t="s">
        <v>58</v>
      </c>
      <c r="J101" s="1">
        <v>45073</v>
      </c>
      <c r="K101">
        <v>1200</v>
      </c>
      <c r="L101" t="s">
        <v>585</v>
      </c>
      <c r="M101" t="s">
        <v>361</v>
      </c>
      <c r="N101" t="s">
        <v>586</v>
      </c>
      <c r="O101" t="s">
        <v>587</v>
      </c>
      <c r="P101" t="s">
        <v>87</v>
      </c>
      <c r="Q101">
        <v>18</v>
      </c>
      <c r="R101" t="s">
        <v>40</v>
      </c>
      <c r="S101" t="s">
        <v>79</v>
      </c>
      <c r="T101">
        <v>16135</v>
      </c>
      <c r="U101" s="1">
        <v>45482</v>
      </c>
      <c r="V101" t="s">
        <v>126</v>
      </c>
      <c r="W101">
        <v>444463</v>
      </c>
      <c r="X101" t="s">
        <v>588</v>
      </c>
      <c r="Y101">
        <v>979</v>
      </c>
      <c r="Z101">
        <v>1186</v>
      </c>
      <c r="AA101">
        <v>2</v>
      </c>
      <c r="AB101" s="2" t="s">
        <v>589</v>
      </c>
    </row>
    <row r="102" spans="1:28" x14ac:dyDescent="0.3">
      <c r="A102" t="s">
        <v>28</v>
      </c>
      <c r="B102" t="s">
        <v>29</v>
      </c>
      <c r="C102" t="s">
        <v>30</v>
      </c>
      <c r="D102" t="s">
        <v>163</v>
      </c>
      <c r="E102" t="s">
        <v>46</v>
      </c>
      <c r="F102" t="s">
        <v>135</v>
      </c>
      <c r="G102">
        <v>85</v>
      </c>
      <c r="H102">
        <v>403036</v>
      </c>
      <c r="I102" t="s">
        <v>58</v>
      </c>
      <c r="J102" s="1">
        <v>44475</v>
      </c>
      <c r="K102">
        <v>1200</v>
      </c>
      <c r="L102" t="s">
        <v>590</v>
      </c>
      <c r="M102" t="s">
        <v>591</v>
      </c>
      <c r="N102" t="s">
        <v>592</v>
      </c>
      <c r="O102" t="s">
        <v>593</v>
      </c>
      <c r="P102" t="s">
        <v>87</v>
      </c>
      <c r="Q102">
        <v>14</v>
      </c>
      <c r="R102" t="s">
        <v>40</v>
      </c>
      <c r="S102" t="s">
        <v>41</v>
      </c>
      <c r="T102">
        <v>43510</v>
      </c>
      <c r="U102" s="1">
        <v>45494</v>
      </c>
      <c r="V102" t="s">
        <v>126</v>
      </c>
      <c r="W102">
        <v>535286</v>
      </c>
      <c r="X102" t="s">
        <v>594</v>
      </c>
      <c r="Y102">
        <v>336</v>
      </c>
      <c r="Z102">
        <v>2865</v>
      </c>
      <c r="AA102">
        <v>6</v>
      </c>
      <c r="AB102">
        <v>6876</v>
      </c>
    </row>
    <row r="103" spans="1:28" x14ac:dyDescent="0.3">
      <c r="A103" t="s">
        <v>28</v>
      </c>
      <c r="B103" t="s">
        <v>29</v>
      </c>
      <c r="C103" t="s">
        <v>44</v>
      </c>
      <c r="D103" t="s">
        <v>261</v>
      </c>
      <c r="E103" t="s">
        <v>46</v>
      </c>
      <c r="F103" t="s">
        <v>83</v>
      </c>
      <c r="G103">
        <v>38</v>
      </c>
      <c r="H103">
        <v>424738</v>
      </c>
      <c r="I103" t="s">
        <v>58</v>
      </c>
      <c r="J103" s="1">
        <v>45263</v>
      </c>
      <c r="K103">
        <v>1400</v>
      </c>
      <c r="L103" t="s">
        <v>595</v>
      </c>
      <c r="M103" t="s">
        <v>596</v>
      </c>
      <c r="N103" t="s">
        <v>597</v>
      </c>
      <c r="O103" t="s">
        <v>598</v>
      </c>
      <c r="P103" t="s">
        <v>39</v>
      </c>
      <c r="Q103">
        <v>4</v>
      </c>
      <c r="R103" t="s">
        <v>88</v>
      </c>
      <c r="S103" t="s">
        <v>79</v>
      </c>
      <c r="T103">
        <v>37971</v>
      </c>
      <c r="U103" s="1">
        <v>45436</v>
      </c>
      <c r="V103" t="s">
        <v>140</v>
      </c>
      <c r="W103">
        <v>812878</v>
      </c>
      <c r="X103" t="s">
        <v>599</v>
      </c>
      <c r="Y103">
        <v>314</v>
      </c>
      <c r="Z103">
        <v>1650</v>
      </c>
      <c r="AA103">
        <v>7</v>
      </c>
      <c r="AB103">
        <v>4620</v>
      </c>
    </row>
    <row r="104" spans="1:28" x14ac:dyDescent="0.3">
      <c r="A104" t="s">
        <v>28</v>
      </c>
      <c r="B104" t="s">
        <v>29</v>
      </c>
      <c r="C104" t="s">
        <v>91</v>
      </c>
      <c r="D104" t="s">
        <v>274</v>
      </c>
      <c r="E104" t="s">
        <v>56</v>
      </c>
      <c r="F104" t="s">
        <v>113</v>
      </c>
      <c r="G104">
        <v>91</v>
      </c>
      <c r="H104">
        <v>409006</v>
      </c>
      <c r="I104" t="s">
        <v>58</v>
      </c>
      <c r="J104" s="1">
        <v>45280</v>
      </c>
      <c r="K104">
        <v>1300</v>
      </c>
      <c r="L104" t="s">
        <v>600</v>
      </c>
      <c r="M104" t="s">
        <v>596</v>
      </c>
      <c r="N104" t="s">
        <v>601</v>
      </c>
      <c r="O104" t="s">
        <v>602</v>
      </c>
      <c r="P104" t="s">
        <v>39</v>
      </c>
      <c r="Q104">
        <v>14</v>
      </c>
      <c r="R104" t="s">
        <v>40</v>
      </c>
      <c r="S104" t="s">
        <v>63</v>
      </c>
      <c r="T104">
        <v>75932</v>
      </c>
      <c r="U104" s="1">
        <v>45357</v>
      </c>
      <c r="V104" t="s">
        <v>72</v>
      </c>
      <c r="W104">
        <v>940270</v>
      </c>
      <c r="X104" t="s">
        <v>603</v>
      </c>
      <c r="Y104">
        <v>687</v>
      </c>
      <c r="Z104">
        <v>2338</v>
      </c>
      <c r="AA104">
        <v>5</v>
      </c>
      <c r="AB104">
        <v>4676</v>
      </c>
    </row>
    <row r="105" spans="1:28" x14ac:dyDescent="0.3">
      <c r="A105" t="s">
        <v>28</v>
      </c>
      <c r="B105" t="s">
        <v>29</v>
      </c>
      <c r="C105" t="s">
        <v>193</v>
      </c>
      <c r="D105" t="s">
        <v>338</v>
      </c>
      <c r="E105" t="s">
        <v>56</v>
      </c>
      <c r="F105" t="s">
        <v>83</v>
      </c>
      <c r="G105">
        <v>38</v>
      </c>
      <c r="H105">
        <v>401962</v>
      </c>
      <c r="I105" t="s">
        <v>34</v>
      </c>
      <c r="J105" s="1">
        <v>44837</v>
      </c>
      <c r="K105">
        <v>950</v>
      </c>
      <c r="L105" t="s">
        <v>604</v>
      </c>
      <c r="M105" t="s">
        <v>605</v>
      </c>
      <c r="N105" t="s">
        <v>606</v>
      </c>
      <c r="O105">
        <v>2415947152</v>
      </c>
      <c r="P105" t="s">
        <v>39</v>
      </c>
      <c r="Q105">
        <v>3</v>
      </c>
      <c r="R105" t="s">
        <v>40</v>
      </c>
      <c r="S105" t="s">
        <v>79</v>
      </c>
      <c r="T105">
        <v>23907</v>
      </c>
      <c r="U105" s="1">
        <v>45612</v>
      </c>
      <c r="V105" t="s">
        <v>42</v>
      </c>
      <c r="W105">
        <v>908509</v>
      </c>
      <c r="X105" t="s">
        <v>607</v>
      </c>
      <c r="Y105">
        <v>414</v>
      </c>
      <c r="Z105">
        <v>2961</v>
      </c>
      <c r="AA105">
        <v>2</v>
      </c>
      <c r="AB105">
        <v>2368.8000000000002</v>
      </c>
    </row>
    <row r="106" spans="1:28" x14ac:dyDescent="0.3">
      <c r="A106" t="s">
        <v>28</v>
      </c>
      <c r="B106" t="s">
        <v>29</v>
      </c>
      <c r="C106" t="s">
        <v>193</v>
      </c>
      <c r="D106" t="s">
        <v>338</v>
      </c>
      <c r="E106" t="s">
        <v>32</v>
      </c>
      <c r="F106" t="s">
        <v>355</v>
      </c>
      <c r="G106">
        <v>30</v>
      </c>
      <c r="H106">
        <v>419755</v>
      </c>
      <c r="I106" t="s">
        <v>58</v>
      </c>
      <c r="J106" s="1">
        <v>44080</v>
      </c>
      <c r="K106">
        <v>800</v>
      </c>
      <c r="L106" t="s">
        <v>608</v>
      </c>
      <c r="M106" t="s">
        <v>232</v>
      </c>
      <c r="N106" t="s">
        <v>609</v>
      </c>
      <c r="O106">
        <f>1-591-3-9759</f>
        <v>-10352</v>
      </c>
      <c r="P106" t="s">
        <v>87</v>
      </c>
      <c r="Q106">
        <v>6</v>
      </c>
      <c r="R106" t="s">
        <v>88</v>
      </c>
      <c r="S106" t="s">
        <v>79</v>
      </c>
      <c r="T106">
        <v>25187</v>
      </c>
      <c r="U106" s="1">
        <v>45578</v>
      </c>
      <c r="V106" t="s">
        <v>155</v>
      </c>
      <c r="W106">
        <v>941898</v>
      </c>
      <c r="X106" t="s">
        <v>610</v>
      </c>
      <c r="Y106">
        <v>320</v>
      </c>
      <c r="Z106">
        <v>2581</v>
      </c>
      <c r="AA106">
        <v>1</v>
      </c>
      <c r="AB106">
        <v>1032.4000000000001</v>
      </c>
    </row>
    <row r="107" spans="1:28" x14ac:dyDescent="0.3">
      <c r="A107" t="s">
        <v>28</v>
      </c>
      <c r="B107" t="s">
        <v>29</v>
      </c>
      <c r="C107" t="s">
        <v>91</v>
      </c>
      <c r="D107" t="s">
        <v>611</v>
      </c>
      <c r="E107" t="s">
        <v>32</v>
      </c>
      <c r="F107" t="s">
        <v>135</v>
      </c>
      <c r="G107">
        <v>26</v>
      </c>
      <c r="H107">
        <v>433919</v>
      </c>
      <c r="I107" t="s">
        <v>58</v>
      </c>
      <c r="J107" s="1">
        <v>44404</v>
      </c>
      <c r="K107">
        <v>800</v>
      </c>
      <c r="L107" t="s">
        <v>612</v>
      </c>
      <c r="M107" t="s">
        <v>250</v>
      </c>
      <c r="N107" t="s">
        <v>613</v>
      </c>
      <c r="O107" t="s">
        <v>614</v>
      </c>
      <c r="P107" t="s">
        <v>87</v>
      </c>
      <c r="Q107">
        <v>4</v>
      </c>
      <c r="R107" t="s">
        <v>40</v>
      </c>
      <c r="S107" t="s">
        <v>63</v>
      </c>
      <c r="T107">
        <v>90951</v>
      </c>
      <c r="U107" s="1">
        <v>45486</v>
      </c>
      <c r="V107" t="s">
        <v>126</v>
      </c>
      <c r="W107">
        <v>632214</v>
      </c>
      <c r="X107" t="s">
        <v>615</v>
      </c>
      <c r="Y107">
        <v>716</v>
      </c>
      <c r="Z107">
        <v>2929</v>
      </c>
      <c r="AA107">
        <v>5</v>
      </c>
      <c r="AB107">
        <v>5858</v>
      </c>
    </row>
    <row r="108" spans="1:28" x14ac:dyDescent="0.3">
      <c r="A108" t="s">
        <v>28</v>
      </c>
      <c r="B108" t="s">
        <v>29</v>
      </c>
      <c r="C108" t="s">
        <v>44</v>
      </c>
      <c r="D108" t="s">
        <v>616</v>
      </c>
      <c r="E108" t="s">
        <v>32</v>
      </c>
      <c r="F108" t="s">
        <v>47</v>
      </c>
      <c r="G108">
        <v>58</v>
      </c>
      <c r="H108">
        <v>423361</v>
      </c>
      <c r="I108" t="s">
        <v>58</v>
      </c>
      <c r="J108" s="1">
        <v>43911</v>
      </c>
      <c r="K108">
        <v>1400</v>
      </c>
      <c r="L108" t="s">
        <v>617</v>
      </c>
      <c r="M108" t="s">
        <v>496</v>
      </c>
      <c r="N108" t="s">
        <v>618</v>
      </c>
      <c r="O108" t="s">
        <v>619</v>
      </c>
      <c r="P108" t="s">
        <v>51</v>
      </c>
      <c r="Q108">
        <v>8</v>
      </c>
      <c r="R108" t="s">
        <v>88</v>
      </c>
      <c r="S108" t="s">
        <v>63</v>
      </c>
      <c r="T108">
        <v>29039</v>
      </c>
      <c r="U108" s="1">
        <v>45541</v>
      </c>
      <c r="V108" t="s">
        <v>180</v>
      </c>
      <c r="W108">
        <v>263367</v>
      </c>
      <c r="X108" t="s">
        <v>620</v>
      </c>
      <c r="Y108">
        <v>656</v>
      </c>
      <c r="Z108">
        <v>1632</v>
      </c>
      <c r="AA108">
        <v>3</v>
      </c>
      <c r="AB108">
        <v>1958.4</v>
      </c>
    </row>
    <row r="109" spans="1:28" x14ac:dyDescent="0.3">
      <c r="A109" t="s">
        <v>28</v>
      </c>
      <c r="B109" t="s">
        <v>29</v>
      </c>
      <c r="C109" t="s">
        <v>148</v>
      </c>
      <c r="D109" t="s">
        <v>621</v>
      </c>
      <c r="E109" t="s">
        <v>56</v>
      </c>
      <c r="F109" t="s">
        <v>99</v>
      </c>
      <c r="G109">
        <v>98</v>
      </c>
      <c r="H109">
        <v>417797</v>
      </c>
      <c r="I109" t="s">
        <v>58</v>
      </c>
      <c r="J109" s="1">
        <v>45254</v>
      </c>
      <c r="K109">
        <v>950</v>
      </c>
      <c r="L109" t="s">
        <v>622</v>
      </c>
      <c r="M109" t="s">
        <v>623</v>
      </c>
      <c r="N109" t="s">
        <v>624</v>
      </c>
      <c r="O109" t="s">
        <v>625</v>
      </c>
      <c r="P109" t="s">
        <v>39</v>
      </c>
      <c r="Q109">
        <v>5</v>
      </c>
      <c r="R109" t="s">
        <v>40</v>
      </c>
      <c r="S109" t="s">
        <v>41</v>
      </c>
      <c r="T109">
        <v>99903</v>
      </c>
      <c r="U109" s="1">
        <v>45502</v>
      </c>
      <c r="V109" t="s">
        <v>126</v>
      </c>
      <c r="W109">
        <v>804336</v>
      </c>
      <c r="X109" t="s">
        <v>626</v>
      </c>
      <c r="Y109">
        <v>273</v>
      </c>
      <c r="Z109">
        <v>2499</v>
      </c>
      <c r="AA109">
        <v>2</v>
      </c>
      <c r="AB109">
        <v>1999.2</v>
      </c>
    </row>
    <row r="110" spans="1:28" x14ac:dyDescent="0.3">
      <c r="A110" t="s">
        <v>28</v>
      </c>
      <c r="B110" t="s">
        <v>29</v>
      </c>
      <c r="C110" t="s">
        <v>193</v>
      </c>
      <c r="D110" t="s">
        <v>45</v>
      </c>
      <c r="E110" t="s">
        <v>56</v>
      </c>
      <c r="F110" t="s">
        <v>99</v>
      </c>
      <c r="G110">
        <v>25</v>
      </c>
      <c r="H110">
        <v>414274</v>
      </c>
      <c r="I110" t="s">
        <v>34</v>
      </c>
      <c r="J110" s="1">
        <v>43855</v>
      </c>
      <c r="K110">
        <v>800</v>
      </c>
      <c r="L110" t="s">
        <v>627</v>
      </c>
      <c r="M110" t="s">
        <v>417</v>
      </c>
      <c r="N110" t="s">
        <v>628</v>
      </c>
      <c r="O110" t="s">
        <v>629</v>
      </c>
      <c r="P110" t="s">
        <v>39</v>
      </c>
      <c r="Q110">
        <v>14</v>
      </c>
      <c r="R110" t="s">
        <v>88</v>
      </c>
      <c r="S110" t="s">
        <v>63</v>
      </c>
      <c r="T110">
        <v>10773</v>
      </c>
      <c r="U110" s="1">
        <v>45417</v>
      </c>
      <c r="V110" t="s">
        <v>140</v>
      </c>
      <c r="W110">
        <v>351634</v>
      </c>
      <c r="X110" t="s">
        <v>630</v>
      </c>
      <c r="Y110">
        <v>615</v>
      </c>
      <c r="Z110">
        <v>2643</v>
      </c>
      <c r="AA110">
        <v>3</v>
      </c>
      <c r="AB110" s="2" t="s">
        <v>631</v>
      </c>
    </row>
    <row r="111" spans="1:28" x14ac:dyDescent="0.3">
      <c r="A111" t="s">
        <v>28</v>
      </c>
      <c r="B111" t="s">
        <v>29</v>
      </c>
      <c r="C111" t="s">
        <v>91</v>
      </c>
      <c r="D111" t="s">
        <v>380</v>
      </c>
      <c r="E111" t="s">
        <v>46</v>
      </c>
      <c r="F111" t="s">
        <v>106</v>
      </c>
      <c r="G111">
        <v>29</v>
      </c>
      <c r="H111">
        <v>431080</v>
      </c>
      <c r="I111" t="s">
        <v>58</v>
      </c>
      <c r="J111" s="1">
        <v>44622</v>
      </c>
      <c r="K111">
        <v>1100</v>
      </c>
      <c r="L111" t="s">
        <v>632</v>
      </c>
      <c r="M111" t="s">
        <v>287</v>
      </c>
      <c r="N111" t="s">
        <v>633</v>
      </c>
      <c r="O111" t="s">
        <v>634</v>
      </c>
      <c r="P111" t="s">
        <v>71</v>
      </c>
      <c r="Q111">
        <v>8</v>
      </c>
      <c r="R111" t="s">
        <v>88</v>
      </c>
      <c r="S111" t="s">
        <v>63</v>
      </c>
      <c r="T111">
        <v>56814</v>
      </c>
      <c r="U111" s="1">
        <v>45501</v>
      </c>
      <c r="V111" t="s">
        <v>126</v>
      </c>
      <c r="W111">
        <v>432990</v>
      </c>
      <c r="X111" t="s">
        <v>635</v>
      </c>
      <c r="Y111">
        <v>933</v>
      </c>
      <c r="Z111">
        <v>2871</v>
      </c>
      <c r="AA111">
        <v>3</v>
      </c>
      <c r="AB111" s="2" t="s">
        <v>636</v>
      </c>
    </row>
    <row r="112" spans="1:28" x14ac:dyDescent="0.3">
      <c r="A112" t="s">
        <v>28</v>
      </c>
      <c r="B112" t="s">
        <v>29</v>
      </c>
      <c r="C112" t="s">
        <v>66</v>
      </c>
      <c r="D112" t="s">
        <v>637</v>
      </c>
      <c r="E112" t="s">
        <v>56</v>
      </c>
      <c r="F112" t="s">
        <v>106</v>
      </c>
      <c r="G112">
        <v>39</v>
      </c>
      <c r="H112">
        <v>438351</v>
      </c>
      <c r="I112" t="s">
        <v>34</v>
      </c>
      <c r="J112" s="1">
        <v>45080</v>
      </c>
      <c r="K112">
        <v>1300</v>
      </c>
      <c r="L112" t="s">
        <v>638</v>
      </c>
      <c r="M112" t="s">
        <v>263</v>
      </c>
      <c r="N112" t="s">
        <v>639</v>
      </c>
      <c r="O112" t="s">
        <v>640</v>
      </c>
      <c r="P112" t="s">
        <v>87</v>
      </c>
      <c r="Q112">
        <v>9</v>
      </c>
      <c r="R112" t="s">
        <v>40</v>
      </c>
      <c r="S112" t="s">
        <v>79</v>
      </c>
      <c r="T112">
        <v>80019</v>
      </c>
      <c r="U112" s="1">
        <v>45605</v>
      </c>
      <c r="V112" t="s">
        <v>42</v>
      </c>
      <c r="W112">
        <v>788411</v>
      </c>
      <c r="X112" t="s">
        <v>641</v>
      </c>
      <c r="Y112">
        <v>561</v>
      </c>
      <c r="Z112">
        <v>1682</v>
      </c>
      <c r="AA112">
        <v>6</v>
      </c>
      <c r="AB112">
        <v>4036.8</v>
      </c>
    </row>
    <row r="113" spans="1:28" x14ac:dyDescent="0.3">
      <c r="A113" t="s">
        <v>28</v>
      </c>
      <c r="B113" t="s">
        <v>29</v>
      </c>
      <c r="C113" t="s">
        <v>193</v>
      </c>
      <c r="D113" t="s">
        <v>611</v>
      </c>
      <c r="E113" t="s">
        <v>46</v>
      </c>
      <c r="F113" t="s">
        <v>150</v>
      </c>
      <c r="G113">
        <v>81</v>
      </c>
      <c r="H113">
        <v>410199</v>
      </c>
      <c r="I113" t="s">
        <v>34</v>
      </c>
      <c r="J113" s="1">
        <v>44768</v>
      </c>
      <c r="K113">
        <v>1100</v>
      </c>
      <c r="L113" t="s">
        <v>642</v>
      </c>
      <c r="M113" t="s">
        <v>434</v>
      </c>
      <c r="N113" t="s">
        <v>643</v>
      </c>
      <c r="O113" t="s">
        <v>644</v>
      </c>
      <c r="P113" t="s">
        <v>71</v>
      </c>
      <c r="Q113">
        <v>19</v>
      </c>
      <c r="R113" t="s">
        <v>88</v>
      </c>
      <c r="S113" t="s">
        <v>41</v>
      </c>
      <c r="T113">
        <v>63706</v>
      </c>
      <c r="U113" s="1">
        <v>45517</v>
      </c>
      <c r="V113" t="s">
        <v>64</v>
      </c>
      <c r="W113">
        <v>832524</v>
      </c>
      <c r="X113" t="s">
        <v>645</v>
      </c>
      <c r="Y113">
        <v>321</v>
      </c>
      <c r="Z113">
        <v>2423</v>
      </c>
      <c r="AA113">
        <v>4</v>
      </c>
      <c r="AB113">
        <v>3876.8</v>
      </c>
    </row>
    <row r="114" spans="1:28" x14ac:dyDescent="0.3">
      <c r="A114" t="s">
        <v>28</v>
      </c>
      <c r="B114" t="s">
        <v>29</v>
      </c>
      <c r="C114" t="s">
        <v>54</v>
      </c>
      <c r="D114" t="s">
        <v>637</v>
      </c>
      <c r="E114" t="s">
        <v>32</v>
      </c>
      <c r="F114" t="s">
        <v>106</v>
      </c>
      <c r="G114">
        <v>31</v>
      </c>
      <c r="H114">
        <v>411273</v>
      </c>
      <c r="I114" t="s">
        <v>58</v>
      </c>
      <c r="J114" s="1">
        <v>44208</v>
      </c>
      <c r="K114">
        <v>1300</v>
      </c>
      <c r="L114" t="s">
        <v>646</v>
      </c>
      <c r="M114" t="s">
        <v>189</v>
      </c>
      <c r="N114" t="s">
        <v>647</v>
      </c>
      <c r="O114">
        <f>1-900-390-9697</f>
        <v>-10986</v>
      </c>
      <c r="P114" t="s">
        <v>71</v>
      </c>
      <c r="Q114">
        <v>20</v>
      </c>
      <c r="R114" t="s">
        <v>40</v>
      </c>
      <c r="S114" t="s">
        <v>79</v>
      </c>
      <c r="T114">
        <v>95994</v>
      </c>
      <c r="U114" s="1">
        <v>45583</v>
      </c>
      <c r="V114" t="s">
        <v>155</v>
      </c>
      <c r="W114">
        <v>479080</v>
      </c>
      <c r="X114" t="s">
        <v>648</v>
      </c>
      <c r="Y114">
        <v>252</v>
      </c>
      <c r="Z114">
        <v>2175</v>
      </c>
      <c r="AA114">
        <v>1</v>
      </c>
      <c r="AB114">
        <v>870</v>
      </c>
    </row>
    <row r="115" spans="1:28" x14ac:dyDescent="0.3">
      <c r="A115" t="s">
        <v>28</v>
      </c>
      <c r="B115" t="s">
        <v>29</v>
      </c>
      <c r="C115" t="s">
        <v>54</v>
      </c>
      <c r="D115" t="s">
        <v>274</v>
      </c>
      <c r="E115" t="s">
        <v>56</v>
      </c>
      <c r="F115" t="s">
        <v>99</v>
      </c>
      <c r="G115">
        <v>18</v>
      </c>
      <c r="H115">
        <v>439167</v>
      </c>
      <c r="I115" t="s">
        <v>34</v>
      </c>
      <c r="J115" s="1">
        <v>44911</v>
      </c>
      <c r="K115">
        <v>1300</v>
      </c>
      <c r="L115" t="s">
        <v>649</v>
      </c>
      <c r="M115" t="s">
        <v>177</v>
      </c>
      <c r="N115" t="s">
        <v>650</v>
      </c>
      <c r="O115">
        <v>3955843877</v>
      </c>
      <c r="P115" t="s">
        <v>51</v>
      </c>
      <c r="Q115">
        <v>10</v>
      </c>
      <c r="R115" t="s">
        <v>40</v>
      </c>
      <c r="S115" t="s">
        <v>63</v>
      </c>
      <c r="T115">
        <v>89215</v>
      </c>
      <c r="U115" s="1">
        <v>45386</v>
      </c>
      <c r="V115" t="s">
        <v>80</v>
      </c>
      <c r="W115">
        <v>302553</v>
      </c>
      <c r="X115" t="s">
        <v>651</v>
      </c>
      <c r="Y115">
        <v>210</v>
      </c>
      <c r="Z115">
        <v>1514</v>
      </c>
      <c r="AA115">
        <v>6</v>
      </c>
      <c r="AB115" s="2" t="s">
        <v>652</v>
      </c>
    </row>
    <row r="116" spans="1:28" x14ac:dyDescent="0.3">
      <c r="A116" t="s">
        <v>28</v>
      </c>
      <c r="B116" t="s">
        <v>29</v>
      </c>
      <c r="C116" t="s">
        <v>91</v>
      </c>
      <c r="D116" t="s">
        <v>45</v>
      </c>
      <c r="E116" t="s">
        <v>46</v>
      </c>
      <c r="F116" t="s">
        <v>99</v>
      </c>
      <c r="G116">
        <v>44</v>
      </c>
      <c r="H116">
        <v>417820</v>
      </c>
      <c r="I116" t="s">
        <v>58</v>
      </c>
      <c r="J116" s="1">
        <v>45595</v>
      </c>
      <c r="K116">
        <v>800</v>
      </c>
      <c r="L116" t="s">
        <v>653</v>
      </c>
      <c r="M116" t="s">
        <v>654</v>
      </c>
      <c r="N116" t="s">
        <v>655</v>
      </c>
      <c r="O116" t="s">
        <v>656</v>
      </c>
      <c r="P116" t="s">
        <v>51</v>
      </c>
      <c r="Q116">
        <v>13</v>
      </c>
      <c r="R116" t="s">
        <v>40</v>
      </c>
      <c r="S116" t="s">
        <v>63</v>
      </c>
      <c r="T116">
        <v>52586</v>
      </c>
      <c r="U116" s="1">
        <v>45545</v>
      </c>
      <c r="V116" t="s">
        <v>180</v>
      </c>
      <c r="W116">
        <v>858977</v>
      </c>
      <c r="X116" t="s">
        <v>657</v>
      </c>
      <c r="Y116">
        <v>574</v>
      </c>
      <c r="Z116">
        <v>996</v>
      </c>
      <c r="AA116">
        <v>8</v>
      </c>
      <c r="AB116" s="2" t="s">
        <v>520</v>
      </c>
    </row>
    <row r="117" spans="1:28" x14ac:dyDescent="0.3">
      <c r="A117" t="s">
        <v>28</v>
      </c>
      <c r="B117" t="s">
        <v>29</v>
      </c>
      <c r="C117" t="s">
        <v>54</v>
      </c>
      <c r="D117" t="s">
        <v>637</v>
      </c>
      <c r="E117" t="s">
        <v>32</v>
      </c>
      <c r="F117" t="s">
        <v>33</v>
      </c>
      <c r="G117">
        <v>7</v>
      </c>
      <c r="H117">
        <v>401978</v>
      </c>
      <c r="I117" t="s">
        <v>34</v>
      </c>
      <c r="J117" s="1">
        <v>45368</v>
      </c>
      <c r="K117">
        <v>1200</v>
      </c>
      <c r="L117" t="s">
        <v>658</v>
      </c>
      <c r="M117" t="s">
        <v>189</v>
      </c>
      <c r="N117" t="s">
        <v>659</v>
      </c>
      <c r="O117" t="s">
        <v>660</v>
      </c>
      <c r="P117" t="s">
        <v>51</v>
      </c>
      <c r="Q117">
        <v>8</v>
      </c>
      <c r="R117" t="s">
        <v>88</v>
      </c>
      <c r="S117" t="s">
        <v>41</v>
      </c>
      <c r="T117">
        <v>62797</v>
      </c>
      <c r="U117" s="1">
        <v>45564</v>
      </c>
      <c r="V117" t="s">
        <v>180</v>
      </c>
      <c r="W117">
        <v>136009</v>
      </c>
      <c r="X117" t="s">
        <v>661</v>
      </c>
      <c r="Y117">
        <v>731</v>
      </c>
      <c r="Z117">
        <v>2068</v>
      </c>
      <c r="AA117">
        <v>1</v>
      </c>
      <c r="AB117">
        <v>827.2</v>
      </c>
    </row>
    <row r="118" spans="1:28" x14ac:dyDescent="0.3">
      <c r="A118" t="s">
        <v>28</v>
      </c>
      <c r="B118" t="s">
        <v>29</v>
      </c>
      <c r="C118" t="s">
        <v>44</v>
      </c>
      <c r="D118" t="s">
        <v>267</v>
      </c>
      <c r="E118" t="s">
        <v>46</v>
      </c>
      <c r="F118" t="s">
        <v>106</v>
      </c>
      <c r="G118">
        <v>82</v>
      </c>
      <c r="H118">
        <v>428780</v>
      </c>
      <c r="I118" t="s">
        <v>58</v>
      </c>
      <c r="J118" s="1">
        <v>45371</v>
      </c>
      <c r="K118">
        <v>1200</v>
      </c>
      <c r="L118" t="s">
        <v>662</v>
      </c>
      <c r="M118" t="s">
        <v>165</v>
      </c>
      <c r="N118" t="s">
        <v>663</v>
      </c>
      <c r="O118">
        <v>4647089403</v>
      </c>
      <c r="P118" t="s">
        <v>87</v>
      </c>
      <c r="Q118">
        <v>13</v>
      </c>
      <c r="R118" t="s">
        <v>88</v>
      </c>
      <c r="S118" t="s">
        <v>41</v>
      </c>
      <c r="T118">
        <v>53704</v>
      </c>
      <c r="U118" s="1">
        <v>45324</v>
      </c>
      <c r="V118" t="s">
        <v>119</v>
      </c>
      <c r="W118">
        <v>394771</v>
      </c>
      <c r="X118" t="s">
        <v>664</v>
      </c>
      <c r="Y118">
        <v>961</v>
      </c>
      <c r="Z118">
        <v>2090</v>
      </c>
      <c r="AA118">
        <v>5</v>
      </c>
      <c r="AB118">
        <v>4180</v>
      </c>
    </row>
    <row r="119" spans="1:28" x14ac:dyDescent="0.3">
      <c r="A119" t="s">
        <v>28</v>
      </c>
      <c r="B119" t="s">
        <v>29</v>
      </c>
      <c r="C119" t="s">
        <v>66</v>
      </c>
      <c r="D119" t="s">
        <v>442</v>
      </c>
      <c r="E119" t="s">
        <v>32</v>
      </c>
      <c r="F119" t="s">
        <v>135</v>
      </c>
      <c r="G119">
        <v>93</v>
      </c>
      <c r="H119">
        <v>409475</v>
      </c>
      <c r="I119" t="s">
        <v>34</v>
      </c>
      <c r="J119" s="1">
        <v>45315</v>
      </c>
      <c r="K119">
        <v>1200</v>
      </c>
      <c r="L119" t="s">
        <v>665</v>
      </c>
      <c r="M119" t="s">
        <v>366</v>
      </c>
      <c r="N119" t="s">
        <v>666</v>
      </c>
      <c r="O119" t="s">
        <v>667</v>
      </c>
      <c r="P119" t="s">
        <v>87</v>
      </c>
      <c r="Q119">
        <v>15</v>
      </c>
      <c r="R119" t="s">
        <v>88</v>
      </c>
      <c r="S119" t="s">
        <v>63</v>
      </c>
      <c r="T119">
        <v>60531</v>
      </c>
      <c r="U119" s="1">
        <v>45484</v>
      </c>
      <c r="V119" t="s">
        <v>126</v>
      </c>
      <c r="W119">
        <v>214225</v>
      </c>
      <c r="X119" t="s">
        <v>668</v>
      </c>
      <c r="Y119">
        <v>441</v>
      </c>
      <c r="Z119">
        <v>2125</v>
      </c>
      <c r="AA119">
        <v>8</v>
      </c>
      <c r="AB119">
        <v>6800</v>
      </c>
    </row>
    <row r="120" spans="1:28" x14ac:dyDescent="0.3">
      <c r="A120" t="s">
        <v>28</v>
      </c>
      <c r="B120" t="s">
        <v>29</v>
      </c>
      <c r="C120" t="s">
        <v>148</v>
      </c>
      <c r="D120" t="s">
        <v>291</v>
      </c>
      <c r="E120" t="s">
        <v>32</v>
      </c>
      <c r="F120" t="s">
        <v>83</v>
      </c>
      <c r="G120">
        <v>24</v>
      </c>
      <c r="H120">
        <v>433859</v>
      </c>
      <c r="I120" t="s">
        <v>34</v>
      </c>
      <c r="J120" s="1">
        <v>45270</v>
      </c>
      <c r="K120">
        <v>1300</v>
      </c>
      <c r="L120" t="s">
        <v>669</v>
      </c>
      <c r="M120" t="s">
        <v>670</v>
      </c>
      <c r="N120" t="s">
        <v>671</v>
      </c>
      <c r="O120" t="s">
        <v>672</v>
      </c>
      <c r="P120" t="s">
        <v>87</v>
      </c>
      <c r="Q120">
        <v>3</v>
      </c>
      <c r="R120" t="s">
        <v>88</v>
      </c>
      <c r="S120" t="s">
        <v>118</v>
      </c>
      <c r="T120">
        <v>42803</v>
      </c>
      <c r="U120" s="1">
        <v>45578</v>
      </c>
      <c r="V120" t="s">
        <v>155</v>
      </c>
      <c r="W120">
        <v>216203</v>
      </c>
      <c r="X120" t="s">
        <v>673</v>
      </c>
      <c r="Y120">
        <v>567</v>
      </c>
      <c r="Z120">
        <v>1432</v>
      </c>
      <c r="AA120">
        <v>4</v>
      </c>
      <c r="AB120" s="2" t="s">
        <v>674</v>
      </c>
    </row>
    <row r="121" spans="1:28" x14ac:dyDescent="0.3">
      <c r="A121" t="s">
        <v>28</v>
      </c>
      <c r="B121" t="s">
        <v>29</v>
      </c>
      <c r="C121" t="s">
        <v>30</v>
      </c>
      <c r="D121" t="s">
        <v>524</v>
      </c>
      <c r="E121" t="s">
        <v>56</v>
      </c>
      <c r="F121" t="s">
        <v>106</v>
      </c>
      <c r="G121">
        <v>21</v>
      </c>
      <c r="H121">
        <v>426011</v>
      </c>
      <c r="I121" t="s">
        <v>34</v>
      </c>
      <c r="J121" s="1">
        <v>45242</v>
      </c>
      <c r="K121">
        <v>800</v>
      </c>
      <c r="L121" t="s">
        <v>675</v>
      </c>
      <c r="M121" t="s">
        <v>351</v>
      </c>
      <c r="N121" t="s">
        <v>676</v>
      </c>
      <c r="O121" t="s">
        <v>677</v>
      </c>
      <c r="P121" t="s">
        <v>51</v>
      </c>
      <c r="Q121">
        <v>18</v>
      </c>
      <c r="R121" t="s">
        <v>40</v>
      </c>
      <c r="S121" t="s">
        <v>118</v>
      </c>
      <c r="T121">
        <v>52070</v>
      </c>
      <c r="U121" s="1">
        <v>45368</v>
      </c>
      <c r="V121" t="s">
        <v>72</v>
      </c>
      <c r="W121">
        <v>237694</v>
      </c>
      <c r="X121" t="s">
        <v>678</v>
      </c>
      <c r="Y121">
        <v>755</v>
      </c>
      <c r="Z121">
        <v>2105</v>
      </c>
      <c r="AA121">
        <v>6</v>
      </c>
      <c r="AB121">
        <v>5052</v>
      </c>
    </row>
    <row r="122" spans="1:28" x14ac:dyDescent="0.3">
      <c r="A122" t="s">
        <v>28</v>
      </c>
      <c r="B122" t="s">
        <v>29</v>
      </c>
      <c r="C122" t="s">
        <v>30</v>
      </c>
      <c r="D122" t="s">
        <v>55</v>
      </c>
      <c r="E122" t="s">
        <v>56</v>
      </c>
      <c r="F122" t="s">
        <v>106</v>
      </c>
      <c r="G122">
        <v>99</v>
      </c>
      <c r="H122">
        <v>403090</v>
      </c>
      <c r="I122" t="s">
        <v>58</v>
      </c>
      <c r="J122" s="1">
        <v>45229</v>
      </c>
      <c r="K122">
        <v>950</v>
      </c>
      <c r="L122" t="s">
        <v>679</v>
      </c>
      <c r="M122" t="s">
        <v>680</v>
      </c>
      <c r="N122" t="s">
        <v>681</v>
      </c>
      <c r="O122" t="s">
        <v>682</v>
      </c>
      <c r="P122" t="s">
        <v>51</v>
      </c>
      <c r="Q122">
        <v>13</v>
      </c>
      <c r="R122" t="s">
        <v>40</v>
      </c>
      <c r="S122" t="s">
        <v>118</v>
      </c>
      <c r="T122">
        <v>56253</v>
      </c>
      <c r="U122" s="1">
        <v>45444</v>
      </c>
      <c r="V122" t="s">
        <v>52</v>
      </c>
      <c r="W122">
        <v>783550</v>
      </c>
      <c r="X122" t="s">
        <v>683</v>
      </c>
      <c r="Y122">
        <v>915</v>
      </c>
      <c r="Z122">
        <v>1265</v>
      </c>
      <c r="AA122">
        <v>2</v>
      </c>
      <c r="AB122">
        <v>1012</v>
      </c>
    </row>
    <row r="123" spans="1:28" x14ac:dyDescent="0.3">
      <c r="A123" t="s">
        <v>28</v>
      </c>
      <c r="B123" t="s">
        <v>29</v>
      </c>
      <c r="C123" t="s">
        <v>157</v>
      </c>
      <c r="D123" t="s">
        <v>566</v>
      </c>
      <c r="E123" t="s">
        <v>46</v>
      </c>
      <c r="F123" t="s">
        <v>106</v>
      </c>
      <c r="G123">
        <v>18</v>
      </c>
      <c r="H123">
        <v>434381</v>
      </c>
      <c r="I123" t="s">
        <v>58</v>
      </c>
      <c r="J123" s="1">
        <v>44183</v>
      </c>
      <c r="K123">
        <v>1200</v>
      </c>
      <c r="L123" t="s">
        <v>684</v>
      </c>
      <c r="M123" t="s">
        <v>282</v>
      </c>
      <c r="N123" t="s">
        <v>685</v>
      </c>
      <c r="O123" t="s">
        <v>686</v>
      </c>
      <c r="P123" t="s">
        <v>51</v>
      </c>
      <c r="Q123">
        <v>11</v>
      </c>
      <c r="R123" t="s">
        <v>40</v>
      </c>
      <c r="S123" t="s">
        <v>79</v>
      </c>
      <c r="T123">
        <v>53821</v>
      </c>
      <c r="U123" s="1">
        <v>45405</v>
      </c>
      <c r="V123" t="s">
        <v>80</v>
      </c>
      <c r="W123">
        <v>991450</v>
      </c>
      <c r="X123" t="s">
        <v>687</v>
      </c>
      <c r="Y123">
        <v>398</v>
      </c>
      <c r="Z123">
        <v>1654</v>
      </c>
      <c r="AA123">
        <v>3</v>
      </c>
      <c r="AB123" s="2" t="s">
        <v>688</v>
      </c>
    </row>
    <row r="124" spans="1:28" x14ac:dyDescent="0.3">
      <c r="A124" t="s">
        <v>28</v>
      </c>
      <c r="B124" t="s">
        <v>29</v>
      </c>
      <c r="C124" t="s">
        <v>193</v>
      </c>
      <c r="D124" t="s">
        <v>227</v>
      </c>
      <c r="E124" t="s">
        <v>32</v>
      </c>
      <c r="F124" t="s">
        <v>57</v>
      </c>
      <c r="G124">
        <v>9</v>
      </c>
      <c r="H124">
        <v>415408</v>
      </c>
      <c r="I124" t="s">
        <v>34</v>
      </c>
      <c r="J124" s="1">
        <v>44693</v>
      </c>
      <c r="K124">
        <v>800</v>
      </c>
      <c r="L124" t="s">
        <v>689</v>
      </c>
      <c r="M124" t="s">
        <v>542</v>
      </c>
      <c r="N124" t="s">
        <v>690</v>
      </c>
      <c r="O124" t="s">
        <v>691</v>
      </c>
      <c r="P124" t="s">
        <v>71</v>
      </c>
      <c r="Q124">
        <v>6</v>
      </c>
      <c r="R124" t="s">
        <v>88</v>
      </c>
      <c r="S124" t="s">
        <v>41</v>
      </c>
      <c r="T124">
        <v>80369</v>
      </c>
      <c r="U124" s="1">
        <v>45352</v>
      </c>
      <c r="V124" t="s">
        <v>72</v>
      </c>
      <c r="W124">
        <v>849048</v>
      </c>
      <c r="X124" t="s">
        <v>692</v>
      </c>
      <c r="Y124">
        <v>915</v>
      </c>
      <c r="Z124">
        <v>1245</v>
      </c>
      <c r="AA124">
        <v>6</v>
      </c>
      <c r="AB124">
        <v>2988</v>
      </c>
    </row>
    <row r="125" spans="1:28" x14ac:dyDescent="0.3">
      <c r="A125" t="s">
        <v>28</v>
      </c>
      <c r="B125" t="s">
        <v>29</v>
      </c>
      <c r="C125" t="s">
        <v>44</v>
      </c>
      <c r="D125" t="s">
        <v>442</v>
      </c>
      <c r="E125" t="s">
        <v>46</v>
      </c>
      <c r="F125" t="s">
        <v>150</v>
      </c>
      <c r="G125">
        <v>7</v>
      </c>
      <c r="H125">
        <v>426430</v>
      </c>
      <c r="I125" t="s">
        <v>34</v>
      </c>
      <c r="J125" s="1">
        <v>45082</v>
      </c>
      <c r="K125">
        <v>1300</v>
      </c>
      <c r="L125" t="s">
        <v>693</v>
      </c>
      <c r="M125" t="s">
        <v>94</v>
      </c>
      <c r="N125" t="s">
        <v>694</v>
      </c>
      <c r="O125" t="s">
        <v>695</v>
      </c>
      <c r="P125" t="s">
        <v>51</v>
      </c>
      <c r="Q125">
        <v>6</v>
      </c>
      <c r="R125" t="s">
        <v>40</v>
      </c>
      <c r="S125" t="s">
        <v>118</v>
      </c>
      <c r="T125">
        <v>59759</v>
      </c>
      <c r="U125" s="1">
        <v>45296</v>
      </c>
      <c r="V125" t="s">
        <v>111</v>
      </c>
      <c r="W125">
        <v>438133</v>
      </c>
      <c r="X125" t="s">
        <v>696</v>
      </c>
      <c r="Y125">
        <v>515</v>
      </c>
      <c r="Z125">
        <v>1889</v>
      </c>
      <c r="AA125">
        <v>6</v>
      </c>
      <c r="AB125">
        <v>4533.6000000000004</v>
      </c>
    </row>
    <row r="126" spans="1:28" x14ac:dyDescent="0.3">
      <c r="A126" t="s">
        <v>28</v>
      </c>
      <c r="B126" t="s">
        <v>29</v>
      </c>
      <c r="C126" t="s">
        <v>193</v>
      </c>
      <c r="D126" t="s">
        <v>467</v>
      </c>
      <c r="E126" t="s">
        <v>32</v>
      </c>
      <c r="F126" t="s">
        <v>135</v>
      </c>
      <c r="G126">
        <v>26</v>
      </c>
      <c r="H126">
        <v>438780</v>
      </c>
      <c r="I126" t="s">
        <v>58</v>
      </c>
      <c r="J126" s="1">
        <v>44671</v>
      </c>
      <c r="K126">
        <v>1000</v>
      </c>
      <c r="L126" t="s">
        <v>697</v>
      </c>
      <c r="M126" t="s">
        <v>282</v>
      </c>
      <c r="N126" t="s">
        <v>698</v>
      </c>
      <c r="O126" t="s">
        <v>699</v>
      </c>
      <c r="P126" t="s">
        <v>71</v>
      </c>
      <c r="Q126">
        <v>6</v>
      </c>
      <c r="R126" t="s">
        <v>88</v>
      </c>
      <c r="S126" t="s">
        <v>63</v>
      </c>
      <c r="T126">
        <v>63483</v>
      </c>
      <c r="U126" s="1">
        <v>45515</v>
      </c>
      <c r="V126" t="s">
        <v>64</v>
      </c>
      <c r="W126">
        <v>219294</v>
      </c>
      <c r="X126" t="s">
        <v>700</v>
      </c>
      <c r="Y126">
        <v>243</v>
      </c>
      <c r="Z126">
        <v>1537</v>
      </c>
      <c r="AA126">
        <v>3</v>
      </c>
      <c r="AB126">
        <v>1844.4</v>
      </c>
    </row>
    <row r="127" spans="1:28" x14ac:dyDescent="0.3">
      <c r="A127" t="s">
        <v>28</v>
      </c>
      <c r="B127" t="s">
        <v>29</v>
      </c>
      <c r="C127" t="s">
        <v>193</v>
      </c>
      <c r="D127" t="s">
        <v>182</v>
      </c>
      <c r="E127" t="s">
        <v>46</v>
      </c>
      <c r="F127" t="s">
        <v>47</v>
      </c>
      <c r="G127">
        <v>64</v>
      </c>
      <c r="H127">
        <v>418175</v>
      </c>
      <c r="I127" t="s">
        <v>58</v>
      </c>
      <c r="J127" s="1">
        <v>44562</v>
      </c>
      <c r="K127">
        <v>1400</v>
      </c>
      <c r="L127" t="s">
        <v>701</v>
      </c>
      <c r="M127" t="s">
        <v>115</v>
      </c>
      <c r="N127" t="s">
        <v>702</v>
      </c>
      <c r="O127" t="s">
        <v>703</v>
      </c>
      <c r="P127" t="s">
        <v>87</v>
      </c>
      <c r="Q127">
        <v>8</v>
      </c>
      <c r="R127" t="s">
        <v>88</v>
      </c>
      <c r="S127" t="s">
        <v>79</v>
      </c>
      <c r="T127">
        <v>80997</v>
      </c>
      <c r="U127" s="1">
        <v>45561</v>
      </c>
      <c r="V127" t="s">
        <v>180</v>
      </c>
      <c r="W127">
        <v>927589</v>
      </c>
      <c r="X127" t="s">
        <v>704</v>
      </c>
      <c r="Y127">
        <v>272</v>
      </c>
      <c r="Z127">
        <v>1487</v>
      </c>
      <c r="AA127">
        <v>7</v>
      </c>
      <c r="AB127">
        <v>4163.6000000000004</v>
      </c>
    </row>
    <row r="128" spans="1:28" x14ac:dyDescent="0.3">
      <c r="A128" t="s">
        <v>28</v>
      </c>
      <c r="B128" t="s">
        <v>29</v>
      </c>
      <c r="C128" t="s">
        <v>44</v>
      </c>
      <c r="D128" t="s">
        <v>317</v>
      </c>
      <c r="E128" t="s">
        <v>46</v>
      </c>
      <c r="F128" t="s">
        <v>33</v>
      </c>
      <c r="G128">
        <v>9</v>
      </c>
      <c r="H128">
        <v>409835</v>
      </c>
      <c r="I128" t="s">
        <v>34</v>
      </c>
      <c r="J128" s="1">
        <v>44923</v>
      </c>
      <c r="K128">
        <v>1000</v>
      </c>
      <c r="L128" t="s">
        <v>705</v>
      </c>
      <c r="M128" t="s">
        <v>211</v>
      </c>
      <c r="N128" t="s">
        <v>706</v>
      </c>
      <c r="O128" t="s">
        <v>707</v>
      </c>
      <c r="P128" t="s">
        <v>39</v>
      </c>
      <c r="Q128">
        <v>8</v>
      </c>
      <c r="R128" t="s">
        <v>88</v>
      </c>
      <c r="S128" t="s">
        <v>118</v>
      </c>
      <c r="T128">
        <v>75091</v>
      </c>
      <c r="U128" s="1">
        <v>45550</v>
      </c>
      <c r="V128" t="s">
        <v>180</v>
      </c>
      <c r="W128">
        <v>983510</v>
      </c>
      <c r="X128" t="s">
        <v>708</v>
      </c>
      <c r="Y128">
        <v>416</v>
      </c>
      <c r="Z128">
        <v>2100</v>
      </c>
      <c r="AA128">
        <v>6</v>
      </c>
      <c r="AB128">
        <v>5040</v>
      </c>
    </row>
    <row r="129" spans="1:28" x14ac:dyDescent="0.3">
      <c r="A129" t="s">
        <v>28</v>
      </c>
      <c r="B129" t="s">
        <v>29</v>
      </c>
      <c r="C129" t="s">
        <v>193</v>
      </c>
      <c r="D129" t="s">
        <v>220</v>
      </c>
      <c r="E129" t="s">
        <v>32</v>
      </c>
      <c r="F129" t="s">
        <v>99</v>
      </c>
      <c r="G129">
        <v>13</v>
      </c>
      <c r="H129">
        <v>407263</v>
      </c>
      <c r="I129" t="s">
        <v>58</v>
      </c>
      <c r="J129" s="1">
        <v>44834</v>
      </c>
      <c r="K129">
        <v>1000</v>
      </c>
      <c r="L129" t="s">
        <v>709</v>
      </c>
      <c r="M129" t="s">
        <v>94</v>
      </c>
      <c r="N129" t="s">
        <v>710</v>
      </c>
      <c r="O129" t="s">
        <v>711</v>
      </c>
      <c r="P129" t="s">
        <v>87</v>
      </c>
      <c r="Q129">
        <v>6</v>
      </c>
      <c r="R129" t="s">
        <v>40</v>
      </c>
      <c r="S129" t="s">
        <v>118</v>
      </c>
      <c r="T129">
        <v>38599</v>
      </c>
      <c r="U129" s="1">
        <v>45431</v>
      </c>
      <c r="V129" t="s">
        <v>140</v>
      </c>
      <c r="W129">
        <v>191752</v>
      </c>
      <c r="X129" t="s">
        <v>712</v>
      </c>
      <c r="Y129">
        <v>955</v>
      </c>
      <c r="Z129">
        <v>1250</v>
      </c>
      <c r="AA129">
        <v>4</v>
      </c>
      <c r="AB129">
        <v>2000</v>
      </c>
    </row>
    <row r="130" spans="1:28" x14ac:dyDescent="0.3">
      <c r="A130" t="s">
        <v>28</v>
      </c>
      <c r="B130" t="s">
        <v>29</v>
      </c>
      <c r="C130" t="s">
        <v>30</v>
      </c>
      <c r="D130" t="s">
        <v>237</v>
      </c>
      <c r="E130" t="s">
        <v>32</v>
      </c>
      <c r="F130" t="s">
        <v>47</v>
      </c>
      <c r="G130">
        <v>90</v>
      </c>
      <c r="H130">
        <v>429912</v>
      </c>
      <c r="I130" t="s">
        <v>58</v>
      </c>
      <c r="J130" s="1">
        <v>45317</v>
      </c>
      <c r="K130">
        <v>800</v>
      </c>
      <c r="L130" t="s">
        <v>713</v>
      </c>
      <c r="M130" t="s">
        <v>623</v>
      </c>
      <c r="N130" t="s">
        <v>714</v>
      </c>
      <c r="O130" t="s">
        <v>715</v>
      </c>
      <c r="P130" t="s">
        <v>51</v>
      </c>
      <c r="Q130">
        <v>15</v>
      </c>
      <c r="R130" t="s">
        <v>40</v>
      </c>
      <c r="S130" t="s">
        <v>79</v>
      </c>
      <c r="T130">
        <v>10561</v>
      </c>
      <c r="U130" s="1">
        <v>45569</v>
      </c>
      <c r="V130" t="s">
        <v>155</v>
      </c>
      <c r="W130">
        <v>891651</v>
      </c>
      <c r="X130" t="s">
        <v>716</v>
      </c>
      <c r="Y130">
        <v>463</v>
      </c>
      <c r="Z130">
        <v>1780</v>
      </c>
      <c r="AA130">
        <v>3</v>
      </c>
      <c r="AB130">
        <v>2136</v>
      </c>
    </row>
    <row r="131" spans="1:28" x14ac:dyDescent="0.3">
      <c r="A131" t="s">
        <v>28</v>
      </c>
      <c r="B131" t="s">
        <v>29</v>
      </c>
      <c r="C131" t="s">
        <v>157</v>
      </c>
      <c r="D131" t="s">
        <v>380</v>
      </c>
      <c r="E131" t="s">
        <v>56</v>
      </c>
      <c r="F131" t="s">
        <v>106</v>
      </c>
      <c r="G131">
        <v>43</v>
      </c>
      <c r="H131">
        <v>401559</v>
      </c>
      <c r="I131" t="s">
        <v>58</v>
      </c>
      <c r="J131" s="1">
        <v>43947</v>
      </c>
      <c r="K131">
        <v>800</v>
      </c>
      <c r="L131" t="s">
        <v>717</v>
      </c>
      <c r="M131" t="s">
        <v>670</v>
      </c>
      <c r="N131" t="s">
        <v>718</v>
      </c>
      <c r="O131" t="s">
        <v>719</v>
      </c>
      <c r="P131" t="s">
        <v>71</v>
      </c>
      <c r="Q131">
        <v>6</v>
      </c>
      <c r="R131" t="s">
        <v>40</v>
      </c>
      <c r="S131" t="s">
        <v>41</v>
      </c>
      <c r="T131">
        <v>89891</v>
      </c>
      <c r="U131" s="1">
        <v>45393</v>
      </c>
      <c r="V131" t="s">
        <v>80</v>
      </c>
      <c r="W131">
        <v>135514</v>
      </c>
      <c r="X131" t="s">
        <v>720</v>
      </c>
      <c r="Y131">
        <v>381</v>
      </c>
      <c r="Z131">
        <v>1444</v>
      </c>
      <c r="AA131">
        <v>6</v>
      </c>
      <c r="AB131" s="2" t="s">
        <v>721</v>
      </c>
    </row>
    <row r="132" spans="1:28" x14ac:dyDescent="0.3">
      <c r="A132" t="s">
        <v>28</v>
      </c>
      <c r="B132" t="s">
        <v>29</v>
      </c>
      <c r="C132" t="s">
        <v>44</v>
      </c>
      <c r="D132" t="s">
        <v>55</v>
      </c>
      <c r="E132" t="s">
        <v>32</v>
      </c>
      <c r="F132" t="s">
        <v>33</v>
      </c>
      <c r="G132">
        <v>7</v>
      </c>
      <c r="H132">
        <v>427242</v>
      </c>
      <c r="I132" t="s">
        <v>58</v>
      </c>
      <c r="J132" s="1">
        <v>45049</v>
      </c>
      <c r="K132">
        <v>950</v>
      </c>
      <c r="L132" t="s">
        <v>722</v>
      </c>
      <c r="M132" t="s">
        <v>428</v>
      </c>
      <c r="N132" t="s">
        <v>723</v>
      </c>
      <c r="O132" t="s">
        <v>724</v>
      </c>
      <c r="P132" t="s">
        <v>51</v>
      </c>
      <c r="Q132">
        <v>7</v>
      </c>
      <c r="R132" t="s">
        <v>40</v>
      </c>
      <c r="S132" t="s">
        <v>63</v>
      </c>
      <c r="T132">
        <v>60148</v>
      </c>
      <c r="U132" s="1">
        <v>45542</v>
      </c>
      <c r="V132" t="s">
        <v>180</v>
      </c>
      <c r="W132">
        <v>409199</v>
      </c>
      <c r="X132" t="s">
        <v>725</v>
      </c>
      <c r="Y132">
        <v>535</v>
      </c>
      <c r="Z132">
        <v>570</v>
      </c>
      <c r="AA132">
        <v>4</v>
      </c>
      <c r="AB132">
        <v>912</v>
      </c>
    </row>
    <row r="133" spans="1:28" x14ac:dyDescent="0.3">
      <c r="A133" t="s">
        <v>28</v>
      </c>
      <c r="B133" t="s">
        <v>29</v>
      </c>
      <c r="C133" t="s">
        <v>157</v>
      </c>
      <c r="D133" t="s">
        <v>227</v>
      </c>
      <c r="E133" t="s">
        <v>32</v>
      </c>
      <c r="F133" t="s">
        <v>33</v>
      </c>
      <c r="G133">
        <v>81</v>
      </c>
      <c r="H133">
        <v>435163</v>
      </c>
      <c r="I133" t="s">
        <v>34</v>
      </c>
      <c r="J133" s="1">
        <v>44059</v>
      </c>
      <c r="K133">
        <v>1200</v>
      </c>
      <c r="L133" t="s">
        <v>726</v>
      </c>
      <c r="M133" t="s">
        <v>623</v>
      </c>
      <c r="N133" t="s">
        <v>727</v>
      </c>
      <c r="O133" t="s">
        <v>728</v>
      </c>
      <c r="P133" t="s">
        <v>71</v>
      </c>
      <c r="Q133">
        <v>9</v>
      </c>
      <c r="R133" t="s">
        <v>88</v>
      </c>
      <c r="S133" t="s">
        <v>118</v>
      </c>
      <c r="T133">
        <v>53104</v>
      </c>
      <c r="U133" s="1">
        <v>45306</v>
      </c>
      <c r="V133" t="s">
        <v>111</v>
      </c>
      <c r="W133">
        <v>724418</v>
      </c>
      <c r="X133" t="s">
        <v>729</v>
      </c>
      <c r="Y133">
        <v>324</v>
      </c>
      <c r="Z133">
        <v>2635</v>
      </c>
      <c r="AA133">
        <v>5</v>
      </c>
      <c r="AB133">
        <v>5270</v>
      </c>
    </row>
    <row r="134" spans="1:28" x14ac:dyDescent="0.3">
      <c r="A134" t="s">
        <v>28</v>
      </c>
      <c r="B134" t="s">
        <v>29</v>
      </c>
      <c r="C134" t="s">
        <v>157</v>
      </c>
      <c r="D134" t="s">
        <v>261</v>
      </c>
      <c r="E134" t="s">
        <v>46</v>
      </c>
      <c r="F134" t="s">
        <v>99</v>
      </c>
      <c r="G134">
        <v>98</v>
      </c>
      <c r="H134">
        <v>421995</v>
      </c>
      <c r="I134" t="s">
        <v>58</v>
      </c>
      <c r="J134" s="1">
        <v>45473</v>
      </c>
      <c r="K134">
        <v>1000</v>
      </c>
      <c r="L134" t="s">
        <v>730</v>
      </c>
      <c r="M134" t="s">
        <v>731</v>
      </c>
      <c r="N134" t="s">
        <v>732</v>
      </c>
      <c r="O134" t="s">
        <v>733</v>
      </c>
      <c r="P134" t="s">
        <v>39</v>
      </c>
      <c r="Q134">
        <v>16</v>
      </c>
      <c r="R134" t="s">
        <v>88</v>
      </c>
      <c r="S134" t="s">
        <v>118</v>
      </c>
      <c r="T134">
        <v>42833</v>
      </c>
      <c r="U134" s="1">
        <v>45461</v>
      </c>
      <c r="V134" t="s">
        <v>52</v>
      </c>
      <c r="W134">
        <v>237534</v>
      </c>
      <c r="X134" t="s">
        <v>734</v>
      </c>
      <c r="Y134">
        <v>998</v>
      </c>
      <c r="Z134">
        <v>1990</v>
      </c>
      <c r="AA134">
        <v>7</v>
      </c>
      <c r="AB134">
        <v>5572</v>
      </c>
    </row>
    <row r="135" spans="1:28" x14ac:dyDescent="0.3">
      <c r="A135" t="s">
        <v>28</v>
      </c>
      <c r="B135" t="s">
        <v>29</v>
      </c>
      <c r="C135" t="s">
        <v>148</v>
      </c>
      <c r="D135" t="s">
        <v>105</v>
      </c>
      <c r="E135" t="s">
        <v>32</v>
      </c>
      <c r="F135" t="s">
        <v>57</v>
      </c>
      <c r="G135">
        <v>45</v>
      </c>
      <c r="H135">
        <v>406865</v>
      </c>
      <c r="I135" t="s">
        <v>34</v>
      </c>
      <c r="J135" s="1">
        <v>44958</v>
      </c>
      <c r="K135">
        <v>1000</v>
      </c>
      <c r="L135" t="s">
        <v>735</v>
      </c>
      <c r="M135" t="s">
        <v>736</v>
      </c>
      <c r="N135" t="s">
        <v>737</v>
      </c>
      <c r="O135" t="s">
        <v>738</v>
      </c>
      <c r="P135" t="s">
        <v>71</v>
      </c>
      <c r="Q135">
        <v>9</v>
      </c>
      <c r="R135" t="s">
        <v>40</v>
      </c>
      <c r="S135" t="s">
        <v>41</v>
      </c>
      <c r="T135">
        <v>71199</v>
      </c>
      <c r="U135" s="1">
        <v>45513</v>
      </c>
      <c r="V135" t="s">
        <v>64</v>
      </c>
      <c r="W135">
        <v>512273</v>
      </c>
      <c r="X135" t="s">
        <v>739</v>
      </c>
      <c r="Y135">
        <v>932</v>
      </c>
      <c r="Z135">
        <v>2443</v>
      </c>
      <c r="AA135">
        <v>7</v>
      </c>
      <c r="AB135" s="2" t="s">
        <v>740</v>
      </c>
    </row>
    <row r="136" spans="1:28" x14ac:dyDescent="0.3">
      <c r="A136" t="s">
        <v>28</v>
      </c>
      <c r="B136" t="s">
        <v>29</v>
      </c>
      <c r="C136" t="s">
        <v>44</v>
      </c>
      <c r="D136" t="s">
        <v>220</v>
      </c>
      <c r="E136" t="s">
        <v>46</v>
      </c>
      <c r="F136" t="s">
        <v>113</v>
      </c>
      <c r="G136">
        <v>79</v>
      </c>
      <c r="H136">
        <v>437338</v>
      </c>
      <c r="I136" t="s">
        <v>34</v>
      </c>
      <c r="J136" s="1">
        <v>45049</v>
      </c>
      <c r="K136">
        <v>800</v>
      </c>
      <c r="L136" t="s">
        <v>741</v>
      </c>
      <c r="M136" t="s">
        <v>144</v>
      </c>
      <c r="N136" t="s">
        <v>742</v>
      </c>
      <c r="O136" t="s">
        <v>743</v>
      </c>
      <c r="P136" t="s">
        <v>51</v>
      </c>
      <c r="Q136">
        <v>12</v>
      </c>
      <c r="R136" t="s">
        <v>40</v>
      </c>
      <c r="S136" t="s">
        <v>118</v>
      </c>
      <c r="T136">
        <v>61945</v>
      </c>
      <c r="U136" s="1">
        <v>45552</v>
      </c>
      <c r="V136" t="s">
        <v>180</v>
      </c>
      <c r="W136">
        <v>417784</v>
      </c>
      <c r="X136" t="s">
        <v>744</v>
      </c>
      <c r="Y136">
        <v>289</v>
      </c>
      <c r="Z136">
        <v>632</v>
      </c>
      <c r="AA136">
        <v>7</v>
      </c>
      <c r="AB136" s="2" t="s">
        <v>745</v>
      </c>
    </row>
    <row r="137" spans="1:28" x14ac:dyDescent="0.3">
      <c r="A137" t="s">
        <v>28</v>
      </c>
      <c r="B137" t="s">
        <v>29</v>
      </c>
      <c r="C137" t="s">
        <v>157</v>
      </c>
      <c r="D137" t="s">
        <v>442</v>
      </c>
      <c r="E137" t="s">
        <v>46</v>
      </c>
      <c r="F137" t="s">
        <v>33</v>
      </c>
      <c r="G137">
        <v>12</v>
      </c>
      <c r="H137">
        <v>427693</v>
      </c>
      <c r="I137" t="s">
        <v>58</v>
      </c>
      <c r="J137" s="1">
        <v>45168</v>
      </c>
      <c r="K137">
        <v>1300</v>
      </c>
      <c r="L137" t="s">
        <v>746</v>
      </c>
      <c r="M137" t="s">
        <v>747</v>
      </c>
      <c r="N137" t="s">
        <v>748</v>
      </c>
      <c r="O137" t="s">
        <v>749</v>
      </c>
      <c r="P137" t="s">
        <v>71</v>
      </c>
      <c r="Q137">
        <v>16</v>
      </c>
      <c r="R137" t="s">
        <v>40</v>
      </c>
      <c r="S137" t="s">
        <v>118</v>
      </c>
      <c r="T137">
        <v>85540</v>
      </c>
      <c r="U137" s="1">
        <v>45441</v>
      </c>
      <c r="V137" t="s">
        <v>140</v>
      </c>
      <c r="W137">
        <v>665073</v>
      </c>
      <c r="X137" t="s">
        <v>750</v>
      </c>
      <c r="Y137">
        <v>246</v>
      </c>
      <c r="Z137">
        <v>1497</v>
      </c>
      <c r="AA137">
        <v>5</v>
      </c>
      <c r="AB137">
        <v>2994</v>
      </c>
    </row>
    <row r="138" spans="1:28" x14ac:dyDescent="0.3">
      <c r="A138" t="s">
        <v>28</v>
      </c>
      <c r="B138" t="s">
        <v>29</v>
      </c>
      <c r="C138" t="s">
        <v>157</v>
      </c>
      <c r="D138" t="s">
        <v>82</v>
      </c>
      <c r="E138" t="s">
        <v>32</v>
      </c>
      <c r="F138" t="s">
        <v>57</v>
      </c>
      <c r="G138">
        <v>15</v>
      </c>
      <c r="H138">
        <v>427937</v>
      </c>
      <c r="I138" t="s">
        <v>34</v>
      </c>
      <c r="J138" s="1">
        <v>45212</v>
      </c>
      <c r="K138">
        <v>1000</v>
      </c>
      <c r="L138" t="s">
        <v>751</v>
      </c>
      <c r="M138" t="s">
        <v>101</v>
      </c>
      <c r="N138" t="s">
        <v>752</v>
      </c>
      <c r="O138" t="s">
        <v>753</v>
      </c>
      <c r="P138" t="s">
        <v>51</v>
      </c>
      <c r="Q138">
        <v>18</v>
      </c>
      <c r="R138" t="s">
        <v>40</v>
      </c>
      <c r="S138" t="s">
        <v>79</v>
      </c>
      <c r="T138">
        <v>33932</v>
      </c>
      <c r="U138" s="1">
        <v>45505</v>
      </c>
      <c r="V138" t="s">
        <v>64</v>
      </c>
      <c r="W138">
        <v>655578</v>
      </c>
      <c r="X138" t="s">
        <v>754</v>
      </c>
      <c r="Y138">
        <v>239</v>
      </c>
      <c r="Z138">
        <v>1164</v>
      </c>
      <c r="AA138">
        <v>3</v>
      </c>
      <c r="AB138" s="2" t="s">
        <v>755</v>
      </c>
    </row>
    <row r="139" spans="1:28" x14ac:dyDescent="0.3">
      <c r="A139" t="s">
        <v>28</v>
      </c>
      <c r="B139" t="s">
        <v>29</v>
      </c>
      <c r="C139" t="s">
        <v>30</v>
      </c>
      <c r="D139" t="s">
        <v>546</v>
      </c>
      <c r="E139" t="s">
        <v>32</v>
      </c>
      <c r="F139" t="s">
        <v>175</v>
      </c>
      <c r="G139">
        <v>17</v>
      </c>
      <c r="H139">
        <v>412475</v>
      </c>
      <c r="I139" t="s">
        <v>34</v>
      </c>
      <c r="J139" s="1">
        <v>44114</v>
      </c>
      <c r="K139">
        <v>1100</v>
      </c>
      <c r="L139" t="s">
        <v>756</v>
      </c>
      <c r="M139" t="s">
        <v>244</v>
      </c>
      <c r="N139" t="s">
        <v>757</v>
      </c>
      <c r="O139" t="s">
        <v>758</v>
      </c>
      <c r="P139" t="s">
        <v>39</v>
      </c>
      <c r="Q139">
        <v>16</v>
      </c>
      <c r="R139" t="s">
        <v>40</v>
      </c>
      <c r="S139" t="s">
        <v>63</v>
      </c>
      <c r="T139">
        <v>61394</v>
      </c>
      <c r="U139" s="1">
        <v>45312</v>
      </c>
      <c r="V139" t="s">
        <v>111</v>
      </c>
      <c r="W139">
        <v>543287</v>
      </c>
      <c r="X139" t="s">
        <v>759</v>
      </c>
      <c r="Y139">
        <v>289</v>
      </c>
      <c r="Z139">
        <v>1244</v>
      </c>
      <c r="AA139">
        <v>6</v>
      </c>
      <c r="AB139" s="2" t="s">
        <v>760</v>
      </c>
    </row>
    <row r="140" spans="1:28" x14ac:dyDescent="0.3">
      <c r="A140" t="s">
        <v>28</v>
      </c>
      <c r="B140" t="s">
        <v>29</v>
      </c>
      <c r="C140" t="s">
        <v>54</v>
      </c>
      <c r="D140" t="s">
        <v>31</v>
      </c>
      <c r="E140" t="s">
        <v>32</v>
      </c>
      <c r="F140" t="s">
        <v>150</v>
      </c>
      <c r="G140">
        <v>70</v>
      </c>
      <c r="H140">
        <v>421020</v>
      </c>
      <c r="I140" t="s">
        <v>58</v>
      </c>
      <c r="J140" s="1">
        <v>45512</v>
      </c>
      <c r="K140">
        <v>800</v>
      </c>
      <c r="L140" t="s">
        <v>761</v>
      </c>
      <c r="M140" t="s">
        <v>85</v>
      </c>
      <c r="N140" t="s">
        <v>762</v>
      </c>
      <c r="O140" t="s">
        <v>763</v>
      </c>
      <c r="P140" t="s">
        <v>87</v>
      </c>
      <c r="Q140">
        <v>10</v>
      </c>
      <c r="R140" t="s">
        <v>40</v>
      </c>
      <c r="S140" t="s">
        <v>79</v>
      </c>
      <c r="T140">
        <v>14389</v>
      </c>
      <c r="U140" s="1">
        <v>45367</v>
      </c>
      <c r="V140" t="s">
        <v>72</v>
      </c>
      <c r="W140">
        <v>161817</v>
      </c>
      <c r="X140" t="s">
        <v>764</v>
      </c>
      <c r="Y140">
        <v>657</v>
      </c>
      <c r="Z140">
        <v>2199</v>
      </c>
      <c r="AA140">
        <v>8</v>
      </c>
      <c r="AB140">
        <v>7036.8</v>
      </c>
    </row>
    <row r="141" spans="1:28" x14ac:dyDescent="0.3">
      <c r="A141" t="s">
        <v>28</v>
      </c>
      <c r="B141" t="s">
        <v>29</v>
      </c>
      <c r="C141" t="s">
        <v>66</v>
      </c>
      <c r="D141" t="s">
        <v>92</v>
      </c>
      <c r="E141" t="s">
        <v>46</v>
      </c>
      <c r="F141" t="s">
        <v>150</v>
      </c>
      <c r="G141">
        <v>19</v>
      </c>
      <c r="H141">
        <v>405056</v>
      </c>
      <c r="I141" t="s">
        <v>34</v>
      </c>
      <c r="J141" s="1">
        <v>44683</v>
      </c>
      <c r="K141">
        <v>950</v>
      </c>
      <c r="L141" t="s">
        <v>765</v>
      </c>
      <c r="M141" t="s">
        <v>334</v>
      </c>
      <c r="N141" t="s">
        <v>766</v>
      </c>
      <c r="O141" t="s">
        <v>767</v>
      </c>
      <c r="P141" t="s">
        <v>51</v>
      </c>
      <c r="Q141">
        <v>7</v>
      </c>
      <c r="R141" t="s">
        <v>40</v>
      </c>
      <c r="S141" t="s">
        <v>79</v>
      </c>
      <c r="T141">
        <v>23315</v>
      </c>
      <c r="U141" s="1">
        <v>45542</v>
      </c>
      <c r="V141" t="s">
        <v>180</v>
      </c>
      <c r="W141">
        <v>659937</v>
      </c>
      <c r="X141" t="s">
        <v>768</v>
      </c>
      <c r="Y141">
        <v>958</v>
      </c>
      <c r="Z141">
        <v>1179</v>
      </c>
      <c r="AA141">
        <v>6</v>
      </c>
      <c r="AB141" s="2" t="s">
        <v>769</v>
      </c>
    </row>
    <row r="142" spans="1:28" x14ac:dyDescent="0.3">
      <c r="A142" t="s">
        <v>28</v>
      </c>
      <c r="B142" t="s">
        <v>29</v>
      </c>
      <c r="C142" t="s">
        <v>193</v>
      </c>
      <c r="D142" t="s">
        <v>546</v>
      </c>
      <c r="E142" t="s">
        <v>46</v>
      </c>
      <c r="F142" t="s">
        <v>106</v>
      </c>
      <c r="G142">
        <v>36</v>
      </c>
      <c r="H142">
        <v>421312</v>
      </c>
      <c r="I142" t="s">
        <v>34</v>
      </c>
      <c r="J142" s="1">
        <v>44265</v>
      </c>
      <c r="K142">
        <v>950</v>
      </c>
      <c r="L142" t="s">
        <v>770</v>
      </c>
      <c r="M142" t="s">
        <v>159</v>
      </c>
      <c r="N142" t="s">
        <v>771</v>
      </c>
      <c r="O142" t="s">
        <v>772</v>
      </c>
      <c r="P142" t="s">
        <v>39</v>
      </c>
      <c r="Q142">
        <v>13</v>
      </c>
      <c r="R142" t="s">
        <v>40</v>
      </c>
      <c r="S142" t="s">
        <v>118</v>
      </c>
      <c r="T142">
        <v>76855</v>
      </c>
      <c r="U142" s="1">
        <v>45551</v>
      </c>
      <c r="V142" t="s">
        <v>180</v>
      </c>
      <c r="W142">
        <v>628181</v>
      </c>
      <c r="X142" t="s">
        <v>773</v>
      </c>
      <c r="Y142">
        <v>982</v>
      </c>
      <c r="Z142">
        <v>1812</v>
      </c>
      <c r="AA142">
        <v>8</v>
      </c>
      <c r="AB142" s="2" t="s">
        <v>774</v>
      </c>
    </row>
    <row r="143" spans="1:28" x14ac:dyDescent="0.3">
      <c r="A143" t="s">
        <v>28</v>
      </c>
      <c r="B143" t="s">
        <v>29</v>
      </c>
      <c r="C143" t="s">
        <v>91</v>
      </c>
      <c r="D143" t="s">
        <v>380</v>
      </c>
      <c r="E143" t="s">
        <v>32</v>
      </c>
      <c r="F143" t="s">
        <v>99</v>
      </c>
      <c r="G143">
        <v>58</v>
      </c>
      <c r="H143">
        <v>402318</v>
      </c>
      <c r="I143" t="s">
        <v>58</v>
      </c>
      <c r="J143" s="1">
        <v>43874</v>
      </c>
      <c r="K143">
        <v>1000</v>
      </c>
      <c r="L143" t="s">
        <v>775</v>
      </c>
      <c r="M143" t="s">
        <v>269</v>
      </c>
      <c r="N143" t="s">
        <v>776</v>
      </c>
      <c r="O143" t="s">
        <v>777</v>
      </c>
      <c r="P143" t="s">
        <v>39</v>
      </c>
      <c r="Q143">
        <v>14</v>
      </c>
      <c r="R143" t="s">
        <v>88</v>
      </c>
      <c r="S143" t="s">
        <v>41</v>
      </c>
      <c r="T143">
        <v>72367</v>
      </c>
      <c r="U143" s="1">
        <v>45476</v>
      </c>
      <c r="V143" t="s">
        <v>126</v>
      </c>
      <c r="W143">
        <v>963434</v>
      </c>
      <c r="X143" t="s">
        <v>778</v>
      </c>
      <c r="Y143">
        <v>922</v>
      </c>
      <c r="Z143">
        <v>1553</v>
      </c>
      <c r="AA143">
        <v>1</v>
      </c>
      <c r="AB143">
        <v>621.20000000000005</v>
      </c>
    </row>
    <row r="144" spans="1:28" x14ac:dyDescent="0.3">
      <c r="A144" t="s">
        <v>28</v>
      </c>
      <c r="B144" t="s">
        <v>29</v>
      </c>
      <c r="C144" t="s">
        <v>157</v>
      </c>
      <c r="D144" t="s">
        <v>45</v>
      </c>
      <c r="E144" t="s">
        <v>56</v>
      </c>
      <c r="F144" t="s">
        <v>33</v>
      </c>
      <c r="G144">
        <v>76</v>
      </c>
      <c r="H144">
        <v>418761</v>
      </c>
      <c r="I144" t="s">
        <v>34</v>
      </c>
      <c r="J144" s="1">
        <v>45582</v>
      </c>
      <c r="K144">
        <v>1400</v>
      </c>
      <c r="L144" t="s">
        <v>779</v>
      </c>
      <c r="M144" t="s">
        <v>506</v>
      </c>
      <c r="N144" t="s">
        <v>780</v>
      </c>
      <c r="O144" t="s">
        <v>781</v>
      </c>
      <c r="P144" t="s">
        <v>71</v>
      </c>
      <c r="Q144">
        <v>4</v>
      </c>
      <c r="R144" t="s">
        <v>40</v>
      </c>
      <c r="S144" t="s">
        <v>118</v>
      </c>
      <c r="T144">
        <v>73983</v>
      </c>
      <c r="U144" s="1">
        <v>45308</v>
      </c>
      <c r="V144" t="s">
        <v>111</v>
      </c>
      <c r="W144">
        <v>629049</v>
      </c>
      <c r="X144" t="s">
        <v>782</v>
      </c>
      <c r="Y144">
        <v>452</v>
      </c>
      <c r="Z144">
        <v>2024</v>
      </c>
      <c r="AA144">
        <v>2</v>
      </c>
      <c r="AB144">
        <v>1619.2</v>
      </c>
    </row>
    <row r="145" spans="1:28" x14ac:dyDescent="0.3">
      <c r="A145" t="s">
        <v>28</v>
      </c>
      <c r="B145" t="s">
        <v>29</v>
      </c>
      <c r="C145" t="s">
        <v>66</v>
      </c>
      <c r="D145" t="s">
        <v>45</v>
      </c>
      <c r="E145" t="s">
        <v>56</v>
      </c>
      <c r="F145" t="s">
        <v>47</v>
      </c>
      <c r="G145">
        <v>40</v>
      </c>
      <c r="H145">
        <v>411611</v>
      </c>
      <c r="I145" t="s">
        <v>58</v>
      </c>
      <c r="J145" s="1">
        <v>45617</v>
      </c>
      <c r="K145">
        <v>1300</v>
      </c>
      <c r="L145" t="s">
        <v>783</v>
      </c>
      <c r="M145" t="s">
        <v>76</v>
      </c>
      <c r="N145" t="s">
        <v>784</v>
      </c>
      <c r="O145" t="s">
        <v>785</v>
      </c>
      <c r="P145" t="s">
        <v>71</v>
      </c>
      <c r="Q145">
        <v>16</v>
      </c>
      <c r="R145" t="s">
        <v>40</v>
      </c>
      <c r="S145" t="s">
        <v>79</v>
      </c>
      <c r="T145">
        <v>31036</v>
      </c>
      <c r="U145" s="1">
        <v>45420</v>
      </c>
      <c r="V145" t="s">
        <v>140</v>
      </c>
      <c r="W145">
        <v>796086</v>
      </c>
      <c r="X145" t="s">
        <v>786</v>
      </c>
      <c r="Y145">
        <v>727</v>
      </c>
      <c r="Z145">
        <v>581</v>
      </c>
      <c r="AA145">
        <v>8</v>
      </c>
      <c r="AB145">
        <v>1859.2</v>
      </c>
    </row>
    <row r="146" spans="1:28" x14ac:dyDescent="0.3">
      <c r="A146" t="s">
        <v>28</v>
      </c>
      <c r="B146" t="s">
        <v>29</v>
      </c>
      <c r="C146" t="s">
        <v>157</v>
      </c>
      <c r="D146" t="s">
        <v>411</v>
      </c>
      <c r="E146" t="s">
        <v>32</v>
      </c>
      <c r="F146" t="s">
        <v>355</v>
      </c>
      <c r="G146">
        <v>92</v>
      </c>
      <c r="H146">
        <v>427056</v>
      </c>
      <c r="I146" t="s">
        <v>34</v>
      </c>
      <c r="J146" s="1">
        <v>45264</v>
      </c>
      <c r="K146">
        <v>1300</v>
      </c>
      <c r="L146" t="s">
        <v>787</v>
      </c>
      <c r="M146" t="s">
        <v>287</v>
      </c>
      <c r="N146" t="s">
        <v>788</v>
      </c>
      <c r="O146" t="s">
        <v>789</v>
      </c>
      <c r="P146" t="s">
        <v>87</v>
      </c>
      <c r="Q146">
        <v>6</v>
      </c>
      <c r="R146" t="s">
        <v>40</v>
      </c>
      <c r="S146" t="s">
        <v>63</v>
      </c>
      <c r="T146">
        <v>50036</v>
      </c>
      <c r="U146" s="1">
        <v>45353</v>
      </c>
      <c r="V146" t="s">
        <v>72</v>
      </c>
      <c r="W146">
        <v>131820</v>
      </c>
      <c r="X146" t="s">
        <v>790</v>
      </c>
      <c r="Y146">
        <v>320</v>
      </c>
      <c r="Z146">
        <v>1834</v>
      </c>
      <c r="AA146">
        <v>5</v>
      </c>
      <c r="AB146">
        <v>3668</v>
      </c>
    </row>
    <row r="147" spans="1:28" x14ac:dyDescent="0.3">
      <c r="A147" t="s">
        <v>28</v>
      </c>
      <c r="B147" t="s">
        <v>29</v>
      </c>
      <c r="C147" t="s">
        <v>66</v>
      </c>
      <c r="D147" t="s">
        <v>227</v>
      </c>
      <c r="E147" t="s">
        <v>46</v>
      </c>
      <c r="F147" t="s">
        <v>135</v>
      </c>
      <c r="G147">
        <v>19</v>
      </c>
      <c r="H147">
        <v>429962</v>
      </c>
      <c r="I147" t="s">
        <v>34</v>
      </c>
      <c r="J147" s="1">
        <v>45105</v>
      </c>
      <c r="K147">
        <v>1100</v>
      </c>
      <c r="L147" t="s">
        <v>791</v>
      </c>
      <c r="M147" t="s">
        <v>345</v>
      </c>
      <c r="N147" t="s">
        <v>792</v>
      </c>
      <c r="O147">
        <f>1-734-938-5620</f>
        <v>-7291</v>
      </c>
      <c r="P147" t="s">
        <v>51</v>
      </c>
      <c r="Q147">
        <v>18</v>
      </c>
      <c r="R147" t="s">
        <v>40</v>
      </c>
      <c r="S147" t="s">
        <v>79</v>
      </c>
      <c r="T147">
        <v>58524</v>
      </c>
      <c r="U147" s="1">
        <v>45383</v>
      </c>
      <c r="V147" t="s">
        <v>80</v>
      </c>
      <c r="W147">
        <v>412344</v>
      </c>
      <c r="X147" t="s">
        <v>793</v>
      </c>
      <c r="Y147">
        <v>299</v>
      </c>
      <c r="Z147">
        <v>2223</v>
      </c>
      <c r="AA147">
        <v>8</v>
      </c>
      <c r="AB147">
        <v>7113.6</v>
      </c>
    </row>
    <row r="148" spans="1:28" x14ac:dyDescent="0.3">
      <c r="A148" t="s">
        <v>28</v>
      </c>
      <c r="B148" t="s">
        <v>29</v>
      </c>
      <c r="C148" t="s">
        <v>66</v>
      </c>
      <c r="D148" t="s">
        <v>317</v>
      </c>
      <c r="E148" t="s">
        <v>32</v>
      </c>
      <c r="F148" t="s">
        <v>175</v>
      </c>
      <c r="G148">
        <v>77</v>
      </c>
      <c r="H148">
        <v>406135</v>
      </c>
      <c r="I148" t="s">
        <v>34</v>
      </c>
      <c r="J148" s="1">
        <v>45033</v>
      </c>
      <c r="K148">
        <v>950</v>
      </c>
      <c r="L148" t="s">
        <v>794</v>
      </c>
      <c r="M148" t="s">
        <v>670</v>
      </c>
      <c r="N148" t="s">
        <v>795</v>
      </c>
      <c r="O148" t="s">
        <v>796</v>
      </c>
      <c r="P148" t="s">
        <v>39</v>
      </c>
      <c r="Q148">
        <v>18</v>
      </c>
      <c r="R148" t="s">
        <v>40</v>
      </c>
      <c r="S148" t="s">
        <v>118</v>
      </c>
      <c r="T148">
        <v>31794</v>
      </c>
      <c r="U148" s="1">
        <v>45499</v>
      </c>
      <c r="V148" t="s">
        <v>126</v>
      </c>
      <c r="W148">
        <v>780144</v>
      </c>
      <c r="X148" t="s">
        <v>797</v>
      </c>
      <c r="Y148">
        <v>834</v>
      </c>
      <c r="Z148">
        <v>1071</v>
      </c>
      <c r="AA148">
        <v>2</v>
      </c>
      <c r="AB148" s="2" t="s">
        <v>798</v>
      </c>
    </row>
    <row r="149" spans="1:28" x14ac:dyDescent="0.3">
      <c r="A149" t="s">
        <v>28</v>
      </c>
      <c r="B149" t="s">
        <v>29</v>
      </c>
      <c r="C149" t="s">
        <v>193</v>
      </c>
      <c r="D149" t="s">
        <v>237</v>
      </c>
      <c r="E149" t="s">
        <v>32</v>
      </c>
      <c r="F149" t="s">
        <v>135</v>
      </c>
      <c r="G149">
        <v>8</v>
      </c>
      <c r="H149">
        <v>435288</v>
      </c>
      <c r="I149" t="s">
        <v>58</v>
      </c>
      <c r="J149" s="1">
        <v>45460</v>
      </c>
      <c r="K149">
        <v>1100</v>
      </c>
      <c r="L149" t="s">
        <v>799</v>
      </c>
      <c r="M149" t="s">
        <v>487</v>
      </c>
      <c r="N149" t="s">
        <v>800</v>
      </c>
      <c r="O149" t="s">
        <v>801</v>
      </c>
      <c r="P149" t="s">
        <v>51</v>
      </c>
      <c r="Q149">
        <v>8</v>
      </c>
      <c r="R149" t="s">
        <v>40</v>
      </c>
      <c r="S149" t="s">
        <v>41</v>
      </c>
      <c r="T149">
        <v>99054</v>
      </c>
      <c r="U149" s="1">
        <v>45574</v>
      </c>
      <c r="V149" t="s">
        <v>155</v>
      </c>
      <c r="W149">
        <v>331318</v>
      </c>
      <c r="X149" t="s">
        <v>802</v>
      </c>
      <c r="Y149">
        <v>824</v>
      </c>
      <c r="Z149">
        <v>1357</v>
      </c>
      <c r="AA149">
        <v>7</v>
      </c>
      <c r="AB149" s="2" t="s">
        <v>803</v>
      </c>
    </row>
    <row r="150" spans="1:28" x14ac:dyDescent="0.3">
      <c r="A150" t="s">
        <v>28</v>
      </c>
      <c r="B150" t="s">
        <v>29</v>
      </c>
      <c r="C150" t="s">
        <v>91</v>
      </c>
      <c r="D150" t="s">
        <v>411</v>
      </c>
      <c r="E150" t="s">
        <v>56</v>
      </c>
      <c r="F150" t="s">
        <v>150</v>
      </c>
      <c r="G150">
        <v>81</v>
      </c>
      <c r="H150">
        <v>439476</v>
      </c>
      <c r="I150" t="s">
        <v>34</v>
      </c>
      <c r="J150" s="1">
        <v>45022</v>
      </c>
      <c r="K150">
        <v>1300</v>
      </c>
      <c r="L150" t="s">
        <v>804</v>
      </c>
      <c r="M150" t="s">
        <v>108</v>
      </c>
      <c r="N150" t="s">
        <v>805</v>
      </c>
      <c r="O150" t="s">
        <v>806</v>
      </c>
      <c r="P150" t="s">
        <v>39</v>
      </c>
      <c r="Q150">
        <v>18</v>
      </c>
      <c r="R150" t="s">
        <v>88</v>
      </c>
      <c r="S150" t="s">
        <v>79</v>
      </c>
      <c r="T150">
        <v>13902</v>
      </c>
      <c r="U150" s="1">
        <v>45439</v>
      </c>
      <c r="V150" t="s">
        <v>140</v>
      </c>
      <c r="W150">
        <v>560848</v>
      </c>
      <c r="X150" t="s">
        <v>807</v>
      </c>
      <c r="Y150">
        <v>511</v>
      </c>
      <c r="Z150">
        <v>2994</v>
      </c>
      <c r="AA150">
        <v>4</v>
      </c>
      <c r="AB150" s="2" t="s">
        <v>808</v>
      </c>
    </row>
    <row r="151" spans="1:28" x14ac:dyDescent="0.3">
      <c r="A151" t="s">
        <v>28</v>
      </c>
      <c r="B151" t="s">
        <v>29</v>
      </c>
      <c r="C151" t="s">
        <v>30</v>
      </c>
      <c r="D151" t="s">
        <v>637</v>
      </c>
      <c r="E151" t="s">
        <v>32</v>
      </c>
      <c r="F151" t="s">
        <v>355</v>
      </c>
      <c r="G151">
        <v>78</v>
      </c>
      <c r="H151">
        <v>425488</v>
      </c>
      <c r="I151" t="s">
        <v>58</v>
      </c>
      <c r="J151" s="1">
        <v>45103</v>
      </c>
      <c r="K151">
        <v>800</v>
      </c>
      <c r="L151" t="s">
        <v>809</v>
      </c>
      <c r="M151" t="s">
        <v>596</v>
      </c>
      <c r="N151" t="s">
        <v>810</v>
      </c>
      <c r="O151" t="s">
        <v>811</v>
      </c>
      <c r="P151" t="s">
        <v>87</v>
      </c>
      <c r="Q151">
        <v>18</v>
      </c>
      <c r="R151" t="s">
        <v>40</v>
      </c>
      <c r="S151" t="s">
        <v>79</v>
      </c>
      <c r="T151">
        <v>19993</v>
      </c>
      <c r="U151" s="1">
        <v>45620</v>
      </c>
      <c r="V151" t="s">
        <v>42</v>
      </c>
      <c r="W151">
        <v>300708</v>
      </c>
      <c r="X151" t="s">
        <v>812</v>
      </c>
      <c r="Y151">
        <v>338</v>
      </c>
      <c r="Z151">
        <v>2564</v>
      </c>
      <c r="AA151">
        <v>6</v>
      </c>
      <c r="AB151">
        <v>6153.6</v>
      </c>
    </row>
    <row r="152" spans="1:28" x14ac:dyDescent="0.3">
      <c r="A152" t="s">
        <v>28</v>
      </c>
      <c r="B152" t="s">
        <v>29</v>
      </c>
      <c r="C152" t="s">
        <v>157</v>
      </c>
      <c r="D152" t="s">
        <v>317</v>
      </c>
      <c r="E152" t="s">
        <v>46</v>
      </c>
      <c r="F152" t="s">
        <v>33</v>
      </c>
      <c r="G152">
        <v>19</v>
      </c>
      <c r="H152">
        <v>423849</v>
      </c>
      <c r="I152" t="s">
        <v>58</v>
      </c>
      <c r="J152" s="1">
        <v>44476</v>
      </c>
      <c r="K152">
        <v>950</v>
      </c>
      <c r="L152" t="s">
        <v>813</v>
      </c>
      <c r="M152" t="s">
        <v>680</v>
      </c>
      <c r="N152" t="s">
        <v>814</v>
      </c>
      <c r="O152" t="s">
        <v>815</v>
      </c>
      <c r="P152" t="s">
        <v>39</v>
      </c>
      <c r="Q152">
        <v>15</v>
      </c>
      <c r="R152" t="s">
        <v>88</v>
      </c>
      <c r="S152" t="s">
        <v>63</v>
      </c>
      <c r="T152">
        <v>53480</v>
      </c>
      <c r="U152" s="1">
        <v>45444</v>
      </c>
      <c r="V152" t="s">
        <v>52</v>
      </c>
      <c r="W152">
        <v>352227</v>
      </c>
      <c r="X152" t="s">
        <v>816</v>
      </c>
      <c r="Y152">
        <v>777</v>
      </c>
      <c r="Z152">
        <v>1763</v>
      </c>
      <c r="AA152">
        <v>4</v>
      </c>
      <c r="AB152">
        <v>2820.8</v>
      </c>
    </row>
    <row r="153" spans="1:28" x14ac:dyDescent="0.3">
      <c r="A153" t="s">
        <v>28</v>
      </c>
      <c r="B153" t="s">
        <v>29</v>
      </c>
      <c r="C153" t="s">
        <v>44</v>
      </c>
      <c r="D153" t="s">
        <v>237</v>
      </c>
      <c r="E153" t="s">
        <v>32</v>
      </c>
      <c r="F153" t="s">
        <v>175</v>
      </c>
      <c r="G153">
        <v>10</v>
      </c>
      <c r="H153">
        <v>408582</v>
      </c>
      <c r="I153" t="s">
        <v>34</v>
      </c>
      <c r="J153" s="1">
        <v>44393</v>
      </c>
      <c r="K153">
        <v>1200</v>
      </c>
      <c r="L153" t="s">
        <v>817</v>
      </c>
      <c r="M153" t="s">
        <v>818</v>
      </c>
      <c r="N153" t="s">
        <v>819</v>
      </c>
      <c r="O153" t="s">
        <v>820</v>
      </c>
      <c r="P153" t="s">
        <v>51</v>
      </c>
      <c r="Q153">
        <v>14</v>
      </c>
      <c r="R153" t="s">
        <v>88</v>
      </c>
      <c r="S153" t="s">
        <v>63</v>
      </c>
      <c r="T153">
        <v>43865</v>
      </c>
      <c r="U153" s="1">
        <v>45562</v>
      </c>
      <c r="V153" t="s">
        <v>180</v>
      </c>
      <c r="W153">
        <v>215122</v>
      </c>
      <c r="X153" t="s">
        <v>821</v>
      </c>
      <c r="Y153">
        <v>596</v>
      </c>
      <c r="Z153">
        <v>698</v>
      </c>
      <c r="AA153">
        <v>5</v>
      </c>
      <c r="AB153">
        <v>1396</v>
      </c>
    </row>
    <row r="154" spans="1:28" x14ac:dyDescent="0.3">
      <c r="A154" t="s">
        <v>28</v>
      </c>
      <c r="B154" t="s">
        <v>29</v>
      </c>
      <c r="C154" t="s">
        <v>54</v>
      </c>
      <c r="D154" t="s">
        <v>261</v>
      </c>
      <c r="E154" t="s">
        <v>32</v>
      </c>
      <c r="F154" t="s">
        <v>113</v>
      </c>
      <c r="G154">
        <v>40</v>
      </c>
      <c r="H154">
        <v>422527</v>
      </c>
      <c r="I154" t="s">
        <v>34</v>
      </c>
      <c r="J154" s="1">
        <v>44561</v>
      </c>
      <c r="K154">
        <v>1200</v>
      </c>
      <c r="L154" t="s">
        <v>822</v>
      </c>
      <c r="M154" t="s">
        <v>200</v>
      </c>
      <c r="N154" t="s">
        <v>823</v>
      </c>
      <c r="O154" t="s">
        <v>824</v>
      </c>
      <c r="P154" t="s">
        <v>39</v>
      </c>
      <c r="Q154">
        <v>15</v>
      </c>
      <c r="R154" t="s">
        <v>88</v>
      </c>
      <c r="S154" t="s">
        <v>118</v>
      </c>
      <c r="T154">
        <v>90014</v>
      </c>
      <c r="U154" s="1">
        <v>45339</v>
      </c>
      <c r="V154" t="s">
        <v>119</v>
      </c>
      <c r="W154">
        <v>880235</v>
      </c>
      <c r="X154" t="s">
        <v>825</v>
      </c>
      <c r="Y154">
        <v>372</v>
      </c>
      <c r="Z154">
        <v>1556</v>
      </c>
      <c r="AA154">
        <v>5</v>
      </c>
      <c r="AB154">
        <v>3112</v>
      </c>
    </row>
    <row r="155" spans="1:28" x14ac:dyDescent="0.3">
      <c r="A155" t="s">
        <v>28</v>
      </c>
      <c r="B155" t="s">
        <v>29</v>
      </c>
      <c r="C155" t="s">
        <v>157</v>
      </c>
      <c r="D155" t="s">
        <v>511</v>
      </c>
      <c r="E155" t="s">
        <v>32</v>
      </c>
      <c r="F155" t="s">
        <v>99</v>
      </c>
      <c r="G155">
        <v>1</v>
      </c>
      <c r="H155">
        <v>408540</v>
      </c>
      <c r="I155" t="s">
        <v>34</v>
      </c>
      <c r="J155" s="1">
        <v>44956</v>
      </c>
      <c r="K155">
        <v>800</v>
      </c>
      <c r="L155" t="s">
        <v>826</v>
      </c>
      <c r="M155" t="s">
        <v>423</v>
      </c>
      <c r="N155" t="s">
        <v>827</v>
      </c>
      <c r="O155" t="s">
        <v>828</v>
      </c>
      <c r="P155" t="s">
        <v>51</v>
      </c>
      <c r="Q155">
        <v>15</v>
      </c>
      <c r="R155" t="s">
        <v>40</v>
      </c>
      <c r="S155" t="s">
        <v>63</v>
      </c>
      <c r="T155">
        <v>79598</v>
      </c>
      <c r="U155" s="1">
        <v>45521</v>
      </c>
      <c r="V155" t="s">
        <v>64</v>
      </c>
      <c r="W155">
        <v>231948</v>
      </c>
      <c r="X155" t="s">
        <v>829</v>
      </c>
      <c r="Y155">
        <v>601</v>
      </c>
      <c r="Z155">
        <v>1156</v>
      </c>
      <c r="AA155">
        <v>6</v>
      </c>
      <c r="AB155">
        <v>2774.4</v>
      </c>
    </row>
    <row r="156" spans="1:28" x14ac:dyDescent="0.3">
      <c r="A156" t="s">
        <v>28</v>
      </c>
      <c r="B156" t="s">
        <v>29</v>
      </c>
      <c r="C156" t="s">
        <v>157</v>
      </c>
      <c r="D156" t="s">
        <v>566</v>
      </c>
      <c r="E156" t="s">
        <v>56</v>
      </c>
      <c r="F156" t="s">
        <v>113</v>
      </c>
      <c r="G156">
        <v>65</v>
      </c>
      <c r="H156">
        <v>427663</v>
      </c>
      <c r="I156" t="s">
        <v>58</v>
      </c>
      <c r="J156" s="1">
        <v>45127</v>
      </c>
      <c r="K156">
        <v>950</v>
      </c>
      <c r="L156" t="s">
        <v>830</v>
      </c>
      <c r="M156" t="s">
        <v>478</v>
      </c>
      <c r="N156" t="s">
        <v>831</v>
      </c>
      <c r="O156">
        <v>3331712106</v>
      </c>
      <c r="P156" t="s">
        <v>39</v>
      </c>
      <c r="Q156">
        <v>4</v>
      </c>
      <c r="R156" t="s">
        <v>88</v>
      </c>
      <c r="S156" t="s">
        <v>118</v>
      </c>
      <c r="T156">
        <v>14830</v>
      </c>
      <c r="U156" s="1">
        <v>45396</v>
      </c>
      <c r="V156" t="s">
        <v>80</v>
      </c>
      <c r="W156">
        <v>529349</v>
      </c>
      <c r="X156" t="s">
        <v>832</v>
      </c>
      <c r="Y156">
        <v>330</v>
      </c>
      <c r="Z156">
        <v>1813</v>
      </c>
      <c r="AA156">
        <v>2</v>
      </c>
      <c r="AB156">
        <v>1450.4</v>
      </c>
    </row>
    <row r="157" spans="1:28" x14ac:dyDescent="0.3">
      <c r="A157" t="s">
        <v>28</v>
      </c>
      <c r="B157" t="s">
        <v>29</v>
      </c>
      <c r="C157" t="s">
        <v>91</v>
      </c>
      <c r="D157" t="s">
        <v>380</v>
      </c>
      <c r="E157" t="s">
        <v>32</v>
      </c>
      <c r="F157" t="s">
        <v>83</v>
      </c>
      <c r="G157">
        <v>11</v>
      </c>
      <c r="H157">
        <v>426493</v>
      </c>
      <c r="I157" t="s">
        <v>58</v>
      </c>
      <c r="J157" s="1">
        <v>44983</v>
      </c>
      <c r="K157">
        <v>950</v>
      </c>
      <c r="L157" t="s">
        <v>833</v>
      </c>
      <c r="M157" t="s">
        <v>152</v>
      </c>
      <c r="N157" t="s">
        <v>834</v>
      </c>
      <c r="O157">
        <v>1151917336</v>
      </c>
      <c r="P157" t="s">
        <v>71</v>
      </c>
      <c r="Q157">
        <v>12</v>
      </c>
      <c r="R157" t="s">
        <v>88</v>
      </c>
      <c r="S157" t="s">
        <v>63</v>
      </c>
      <c r="T157">
        <v>12454</v>
      </c>
      <c r="U157" s="1">
        <v>45367</v>
      </c>
      <c r="V157" t="s">
        <v>72</v>
      </c>
      <c r="W157">
        <v>538513</v>
      </c>
      <c r="X157" t="s">
        <v>835</v>
      </c>
      <c r="Y157">
        <v>942</v>
      </c>
      <c r="Z157">
        <v>2141</v>
      </c>
      <c r="AA157">
        <v>1</v>
      </c>
      <c r="AB157" s="2" t="s">
        <v>836</v>
      </c>
    </row>
    <row r="158" spans="1:28" x14ac:dyDescent="0.3">
      <c r="A158" t="s">
        <v>28</v>
      </c>
      <c r="B158" t="s">
        <v>29</v>
      </c>
      <c r="C158" t="s">
        <v>91</v>
      </c>
      <c r="D158" t="s">
        <v>442</v>
      </c>
      <c r="E158" t="s">
        <v>32</v>
      </c>
      <c r="F158" t="s">
        <v>83</v>
      </c>
      <c r="G158">
        <v>9</v>
      </c>
      <c r="H158">
        <v>421564</v>
      </c>
      <c r="I158" t="s">
        <v>58</v>
      </c>
      <c r="J158" s="1">
        <v>45393</v>
      </c>
      <c r="K158">
        <v>950</v>
      </c>
      <c r="L158" t="s">
        <v>837</v>
      </c>
      <c r="M158" t="s">
        <v>552</v>
      </c>
      <c r="N158" t="s">
        <v>838</v>
      </c>
      <c r="O158" t="s">
        <v>839</v>
      </c>
      <c r="P158" t="s">
        <v>71</v>
      </c>
      <c r="Q158">
        <v>12</v>
      </c>
      <c r="R158" t="s">
        <v>88</v>
      </c>
      <c r="S158" t="s">
        <v>63</v>
      </c>
      <c r="T158">
        <v>54149</v>
      </c>
      <c r="U158" s="1">
        <v>45413</v>
      </c>
      <c r="V158" t="s">
        <v>140</v>
      </c>
      <c r="W158">
        <v>975202</v>
      </c>
      <c r="X158" t="s">
        <v>840</v>
      </c>
      <c r="Y158">
        <v>661</v>
      </c>
      <c r="Z158">
        <v>2278</v>
      </c>
      <c r="AA158">
        <v>6</v>
      </c>
      <c r="AB158" s="2" t="s">
        <v>841</v>
      </c>
    </row>
    <row r="159" spans="1:28" x14ac:dyDescent="0.3">
      <c r="A159" t="s">
        <v>28</v>
      </c>
      <c r="B159" t="s">
        <v>29</v>
      </c>
      <c r="C159" t="s">
        <v>148</v>
      </c>
      <c r="D159" t="s">
        <v>92</v>
      </c>
      <c r="E159" t="s">
        <v>32</v>
      </c>
      <c r="F159" t="s">
        <v>99</v>
      </c>
      <c r="G159">
        <v>20</v>
      </c>
      <c r="H159">
        <v>438591</v>
      </c>
      <c r="I159" t="s">
        <v>34</v>
      </c>
      <c r="J159" s="1">
        <v>43962</v>
      </c>
      <c r="K159">
        <v>1400</v>
      </c>
      <c r="L159" t="s">
        <v>842</v>
      </c>
      <c r="M159" t="s">
        <v>843</v>
      </c>
      <c r="N159" t="s">
        <v>844</v>
      </c>
      <c r="O159" t="s">
        <v>845</v>
      </c>
      <c r="P159" t="s">
        <v>71</v>
      </c>
      <c r="Q159">
        <v>10</v>
      </c>
      <c r="R159" t="s">
        <v>40</v>
      </c>
      <c r="S159" t="s">
        <v>63</v>
      </c>
      <c r="T159">
        <v>10893</v>
      </c>
      <c r="U159" s="1">
        <v>45546</v>
      </c>
      <c r="V159" t="s">
        <v>180</v>
      </c>
      <c r="W159">
        <v>370094</v>
      </c>
      <c r="X159" t="s">
        <v>846</v>
      </c>
      <c r="Y159">
        <v>223</v>
      </c>
      <c r="Z159">
        <v>1029</v>
      </c>
      <c r="AA159">
        <v>5</v>
      </c>
      <c r="AB159">
        <v>2058</v>
      </c>
    </row>
    <row r="160" spans="1:28" x14ac:dyDescent="0.3">
      <c r="A160" t="s">
        <v>28</v>
      </c>
      <c r="B160" t="s">
        <v>29</v>
      </c>
      <c r="C160" t="s">
        <v>54</v>
      </c>
      <c r="D160" t="s">
        <v>149</v>
      </c>
      <c r="E160" t="s">
        <v>32</v>
      </c>
      <c r="F160" t="s">
        <v>355</v>
      </c>
      <c r="G160">
        <v>40</v>
      </c>
      <c r="H160">
        <v>401418</v>
      </c>
      <c r="I160" t="s">
        <v>58</v>
      </c>
      <c r="J160" s="1">
        <v>45176</v>
      </c>
      <c r="K160">
        <v>1300</v>
      </c>
      <c r="L160" t="s">
        <v>847</v>
      </c>
      <c r="M160" t="s">
        <v>313</v>
      </c>
      <c r="N160" t="s">
        <v>848</v>
      </c>
      <c r="O160" t="s">
        <v>849</v>
      </c>
      <c r="P160" t="s">
        <v>39</v>
      </c>
      <c r="Q160">
        <v>19</v>
      </c>
      <c r="R160" t="s">
        <v>88</v>
      </c>
      <c r="S160" t="s">
        <v>79</v>
      </c>
      <c r="T160">
        <v>17626</v>
      </c>
      <c r="U160" s="1">
        <v>45600</v>
      </c>
      <c r="V160" t="s">
        <v>42</v>
      </c>
      <c r="W160">
        <v>364883</v>
      </c>
      <c r="X160" t="s">
        <v>850</v>
      </c>
      <c r="Y160">
        <v>453</v>
      </c>
      <c r="Z160">
        <v>1699</v>
      </c>
      <c r="AA160">
        <v>2</v>
      </c>
      <c r="AB160">
        <v>1359.2</v>
      </c>
    </row>
    <row r="161" spans="1:28" x14ac:dyDescent="0.3">
      <c r="A161" t="s">
        <v>28</v>
      </c>
      <c r="B161" t="s">
        <v>29</v>
      </c>
      <c r="C161" t="s">
        <v>44</v>
      </c>
      <c r="D161" t="s">
        <v>560</v>
      </c>
      <c r="E161" t="s">
        <v>56</v>
      </c>
      <c r="F161" t="s">
        <v>150</v>
      </c>
      <c r="G161">
        <v>32</v>
      </c>
      <c r="H161">
        <v>425068</v>
      </c>
      <c r="I161" t="s">
        <v>58</v>
      </c>
      <c r="J161" s="1">
        <v>45022</v>
      </c>
      <c r="K161">
        <v>1300</v>
      </c>
      <c r="L161" t="s">
        <v>851</v>
      </c>
      <c r="M161" t="s">
        <v>680</v>
      </c>
      <c r="N161" t="s">
        <v>852</v>
      </c>
      <c r="O161" t="s">
        <v>853</v>
      </c>
      <c r="P161" t="s">
        <v>71</v>
      </c>
      <c r="Q161">
        <v>17</v>
      </c>
      <c r="R161" t="s">
        <v>88</v>
      </c>
      <c r="S161" t="s">
        <v>79</v>
      </c>
      <c r="T161">
        <v>85942</v>
      </c>
      <c r="U161" s="1">
        <v>45413</v>
      </c>
      <c r="V161" t="s">
        <v>140</v>
      </c>
      <c r="W161">
        <v>135231</v>
      </c>
      <c r="X161" t="s">
        <v>854</v>
      </c>
      <c r="Y161">
        <v>695</v>
      </c>
      <c r="Z161">
        <v>843</v>
      </c>
      <c r="AA161">
        <v>7</v>
      </c>
      <c r="AB161">
        <v>2360.4</v>
      </c>
    </row>
    <row r="162" spans="1:28" x14ac:dyDescent="0.3">
      <c r="A162" t="s">
        <v>28</v>
      </c>
      <c r="B162" t="s">
        <v>29</v>
      </c>
      <c r="C162" t="s">
        <v>30</v>
      </c>
      <c r="D162" t="s">
        <v>163</v>
      </c>
      <c r="E162" t="s">
        <v>56</v>
      </c>
      <c r="F162" t="s">
        <v>57</v>
      </c>
      <c r="G162">
        <v>52</v>
      </c>
      <c r="H162">
        <v>418048</v>
      </c>
      <c r="I162" t="s">
        <v>34</v>
      </c>
      <c r="J162" s="1">
        <v>45439</v>
      </c>
      <c r="K162">
        <v>1400</v>
      </c>
      <c r="L162" t="s">
        <v>855</v>
      </c>
      <c r="M162" t="s">
        <v>856</v>
      </c>
      <c r="N162" t="s">
        <v>857</v>
      </c>
      <c r="O162" t="s">
        <v>858</v>
      </c>
      <c r="P162" t="s">
        <v>39</v>
      </c>
      <c r="Q162">
        <v>15</v>
      </c>
      <c r="R162" t="s">
        <v>88</v>
      </c>
      <c r="S162" t="s">
        <v>79</v>
      </c>
      <c r="T162">
        <v>60292</v>
      </c>
      <c r="U162" s="1">
        <v>45381</v>
      </c>
      <c r="V162" t="s">
        <v>72</v>
      </c>
      <c r="W162">
        <v>914885</v>
      </c>
      <c r="X162" t="s">
        <v>859</v>
      </c>
      <c r="Y162">
        <v>983</v>
      </c>
      <c r="Z162">
        <v>1399</v>
      </c>
      <c r="AA162">
        <v>4</v>
      </c>
      <c r="AB162">
        <v>2238.4</v>
      </c>
    </row>
    <row r="163" spans="1:28" x14ac:dyDescent="0.3">
      <c r="A163" t="s">
        <v>28</v>
      </c>
      <c r="B163" t="s">
        <v>29</v>
      </c>
      <c r="C163" t="s">
        <v>193</v>
      </c>
      <c r="D163" t="s">
        <v>566</v>
      </c>
      <c r="E163" t="s">
        <v>56</v>
      </c>
      <c r="F163" t="s">
        <v>99</v>
      </c>
      <c r="G163">
        <v>54</v>
      </c>
      <c r="H163">
        <v>412967</v>
      </c>
      <c r="I163" t="s">
        <v>58</v>
      </c>
      <c r="J163" s="1">
        <v>44660</v>
      </c>
      <c r="K163">
        <v>1100</v>
      </c>
      <c r="L163" t="s">
        <v>860</v>
      </c>
      <c r="M163" t="s">
        <v>591</v>
      </c>
      <c r="N163" t="s">
        <v>861</v>
      </c>
      <c r="O163" t="s">
        <v>862</v>
      </c>
      <c r="P163" t="s">
        <v>39</v>
      </c>
      <c r="Q163">
        <v>11</v>
      </c>
      <c r="R163" t="s">
        <v>40</v>
      </c>
      <c r="S163" t="s">
        <v>118</v>
      </c>
      <c r="T163">
        <v>80149</v>
      </c>
      <c r="U163" s="1">
        <v>45397</v>
      </c>
      <c r="V163" t="s">
        <v>80</v>
      </c>
      <c r="W163">
        <v>543464</v>
      </c>
      <c r="X163" t="s">
        <v>863</v>
      </c>
      <c r="Y163">
        <v>999</v>
      </c>
      <c r="Z163">
        <v>1544</v>
      </c>
      <c r="AA163">
        <v>4</v>
      </c>
      <c r="AB163">
        <v>2470.4</v>
      </c>
    </row>
    <row r="164" spans="1:28" x14ac:dyDescent="0.3">
      <c r="A164" t="s">
        <v>28</v>
      </c>
      <c r="B164" t="s">
        <v>29</v>
      </c>
      <c r="C164" t="s">
        <v>148</v>
      </c>
      <c r="D164" t="s">
        <v>560</v>
      </c>
      <c r="E164" t="s">
        <v>46</v>
      </c>
      <c r="F164" t="s">
        <v>57</v>
      </c>
      <c r="G164">
        <v>6</v>
      </c>
      <c r="H164">
        <v>421277</v>
      </c>
      <c r="I164" t="s">
        <v>58</v>
      </c>
      <c r="J164" s="1">
        <v>45427</v>
      </c>
      <c r="K164">
        <v>1400</v>
      </c>
      <c r="L164" t="s">
        <v>864</v>
      </c>
      <c r="M164" t="s">
        <v>361</v>
      </c>
      <c r="N164" t="s">
        <v>865</v>
      </c>
      <c r="O164" t="s">
        <v>866</v>
      </c>
      <c r="P164" t="s">
        <v>51</v>
      </c>
      <c r="Q164">
        <v>11</v>
      </c>
      <c r="R164" t="s">
        <v>88</v>
      </c>
      <c r="S164" t="s">
        <v>63</v>
      </c>
      <c r="T164">
        <v>69163</v>
      </c>
      <c r="U164" s="1">
        <v>45517</v>
      </c>
      <c r="V164" t="s">
        <v>64</v>
      </c>
      <c r="W164">
        <v>727852</v>
      </c>
      <c r="X164" t="s">
        <v>867</v>
      </c>
      <c r="Y164">
        <v>352</v>
      </c>
      <c r="Z164">
        <v>2671</v>
      </c>
      <c r="AA164">
        <v>2</v>
      </c>
      <c r="AB164">
        <v>2136.8000000000002</v>
      </c>
    </row>
    <row r="165" spans="1:28" x14ac:dyDescent="0.3">
      <c r="A165" t="s">
        <v>28</v>
      </c>
      <c r="B165" t="s">
        <v>29</v>
      </c>
      <c r="C165" t="s">
        <v>148</v>
      </c>
      <c r="D165" t="s">
        <v>227</v>
      </c>
      <c r="E165" t="s">
        <v>56</v>
      </c>
      <c r="F165" t="s">
        <v>57</v>
      </c>
      <c r="G165">
        <v>73</v>
      </c>
      <c r="H165">
        <v>437308</v>
      </c>
      <c r="I165" t="s">
        <v>58</v>
      </c>
      <c r="J165" s="1">
        <v>45092</v>
      </c>
      <c r="K165">
        <v>1000</v>
      </c>
      <c r="L165" t="s">
        <v>868</v>
      </c>
      <c r="M165" t="s">
        <v>869</v>
      </c>
      <c r="N165" t="s">
        <v>870</v>
      </c>
      <c r="O165" t="s">
        <v>871</v>
      </c>
      <c r="P165" t="s">
        <v>87</v>
      </c>
      <c r="Q165">
        <v>8</v>
      </c>
      <c r="R165" t="s">
        <v>88</v>
      </c>
      <c r="S165" t="s">
        <v>79</v>
      </c>
      <c r="T165">
        <v>38238</v>
      </c>
      <c r="U165" s="1">
        <v>45525</v>
      </c>
      <c r="V165" t="s">
        <v>64</v>
      </c>
      <c r="W165">
        <v>380177</v>
      </c>
      <c r="X165" t="s">
        <v>872</v>
      </c>
      <c r="Y165">
        <v>856</v>
      </c>
      <c r="Z165">
        <v>1143</v>
      </c>
      <c r="AA165">
        <v>3</v>
      </c>
      <c r="AB165" s="2" t="s">
        <v>873</v>
      </c>
    </row>
    <row r="166" spans="1:28" x14ac:dyDescent="0.3">
      <c r="A166" t="s">
        <v>28</v>
      </c>
      <c r="B166" t="s">
        <v>29</v>
      </c>
      <c r="C166" t="s">
        <v>148</v>
      </c>
      <c r="D166" t="s">
        <v>220</v>
      </c>
      <c r="E166" t="s">
        <v>46</v>
      </c>
      <c r="F166" t="s">
        <v>47</v>
      </c>
      <c r="G166">
        <v>36</v>
      </c>
      <c r="H166">
        <v>430209</v>
      </c>
      <c r="I166" t="s">
        <v>34</v>
      </c>
      <c r="J166" s="1">
        <v>45521</v>
      </c>
      <c r="K166">
        <v>1300</v>
      </c>
      <c r="L166" t="s">
        <v>874</v>
      </c>
      <c r="M166" t="s">
        <v>159</v>
      </c>
      <c r="N166" t="s">
        <v>875</v>
      </c>
      <c r="O166" t="s">
        <v>876</v>
      </c>
      <c r="P166" t="s">
        <v>51</v>
      </c>
      <c r="Q166">
        <v>17</v>
      </c>
      <c r="R166" t="s">
        <v>40</v>
      </c>
      <c r="S166" t="s">
        <v>41</v>
      </c>
      <c r="T166">
        <v>71941</v>
      </c>
      <c r="U166" s="1">
        <v>45611</v>
      </c>
      <c r="V166" t="s">
        <v>42</v>
      </c>
      <c r="W166">
        <v>978177</v>
      </c>
      <c r="X166" t="s">
        <v>877</v>
      </c>
      <c r="Y166">
        <v>280</v>
      </c>
      <c r="Z166">
        <v>2432</v>
      </c>
      <c r="AA166">
        <v>6</v>
      </c>
      <c r="AB166">
        <v>5836.8</v>
      </c>
    </row>
    <row r="167" spans="1:28" x14ac:dyDescent="0.3">
      <c r="A167" t="s">
        <v>28</v>
      </c>
      <c r="B167" t="s">
        <v>29</v>
      </c>
      <c r="C167" t="s">
        <v>193</v>
      </c>
      <c r="D167" t="s">
        <v>248</v>
      </c>
      <c r="E167" t="s">
        <v>46</v>
      </c>
      <c r="F167" t="s">
        <v>106</v>
      </c>
      <c r="G167">
        <v>93</v>
      </c>
      <c r="H167">
        <v>434410</v>
      </c>
      <c r="I167" t="s">
        <v>58</v>
      </c>
      <c r="J167" s="1">
        <v>44575</v>
      </c>
      <c r="K167">
        <v>1000</v>
      </c>
      <c r="L167" t="s">
        <v>878</v>
      </c>
      <c r="M167" t="s">
        <v>482</v>
      </c>
      <c r="N167" t="s">
        <v>879</v>
      </c>
      <c r="O167" t="s">
        <v>880</v>
      </c>
      <c r="P167" t="s">
        <v>39</v>
      </c>
      <c r="Q167">
        <v>18</v>
      </c>
      <c r="R167" t="s">
        <v>88</v>
      </c>
      <c r="S167" t="s">
        <v>118</v>
      </c>
      <c r="T167">
        <v>45645</v>
      </c>
      <c r="U167" s="1">
        <v>45443</v>
      </c>
      <c r="V167" t="s">
        <v>140</v>
      </c>
      <c r="W167">
        <v>813930</v>
      </c>
      <c r="X167" t="s">
        <v>881</v>
      </c>
      <c r="Y167">
        <v>295</v>
      </c>
      <c r="Z167">
        <v>2261</v>
      </c>
      <c r="AA167">
        <v>1</v>
      </c>
      <c r="AB167" s="2" t="s">
        <v>882</v>
      </c>
    </row>
    <row r="168" spans="1:28" x14ac:dyDescent="0.3">
      <c r="A168" t="s">
        <v>28</v>
      </c>
      <c r="B168" t="s">
        <v>29</v>
      </c>
      <c r="C168" t="s">
        <v>193</v>
      </c>
      <c r="D168" t="s">
        <v>511</v>
      </c>
      <c r="E168" t="s">
        <v>56</v>
      </c>
      <c r="F168" t="s">
        <v>47</v>
      </c>
      <c r="G168">
        <v>66</v>
      </c>
      <c r="H168">
        <v>438683</v>
      </c>
      <c r="I168" t="s">
        <v>34</v>
      </c>
      <c r="J168" s="1">
        <v>44152</v>
      </c>
      <c r="K168">
        <v>1100</v>
      </c>
      <c r="L168" t="s">
        <v>883</v>
      </c>
      <c r="M168" t="s">
        <v>287</v>
      </c>
      <c r="N168" t="s">
        <v>884</v>
      </c>
      <c r="O168" t="s">
        <v>885</v>
      </c>
      <c r="P168" t="s">
        <v>39</v>
      </c>
      <c r="Q168">
        <v>8</v>
      </c>
      <c r="R168" t="s">
        <v>40</v>
      </c>
      <c r="S168" t="s">
        <v>118</v>
      </c>
      <c r="T168">
        <v>30157</v>
      </c>
      <c r="U168" s="1">
        <v>45515</v>
      </c>
      <c r="V168" t="s">
        <v>64</v>
      </c>
      <c r="W168">
        <v>747432</v>
      </c>
      <c r="X168" t="s">
        <v>886</v>
      </c>
      <c r="Y168">
        <v>333</v>
      </c>
      <c r="Z168">
        <v>1755</v>
      </c>
      <c r="AA168">
        <v>7</v>
      </c>
      <c r="AB168">
        <v>4914</v>
      </c>
    </row>
    <row r="169" spans="1:28" x14ac:dyDescent="0.3">
      <c r="A169" t="s">
        <v>28</v>
      </c>
      <c r="B169" t="s">
        <v>29</v>
      </c>
      <c r="C169" t="s">
        <v>157</v>
      </c>
      <c r="D169" t="s">
        <v>616</v>
      </c>
      <c r="E169" t="s">
        <v>46</v>
      </c>
      <c r="F169" t="s">
        <v>355</v>
      </c>
      <c r="G169">
        <v>17</v>
      </c>
      <c r="H169">
        <v>401430</v>
      </c>
      <c r="I169" t="s">
        <v>34</v>
      </c>
      <c r="J169" s="1">
        <v>44800</v>
      </c>
      <c r="K169">
        <v>1000</v>
      </c>
      <c r="L169" t="s">
        <v>887</v>
      </c>
      <c r="M169" t="s">
        <v>731</v>
      </c>
      <c r="N169" t="s">
        <v>888</v>
      </c>
      <c r="O169" t="s">
        <v>889</v>
      </c>
      <c r="P169" t="s">
        <v>51</v>
      </c>
      <c r="Q169">
        <v>18</v>
      </c>
      <c r="R169" t="s">
        <v>40</v>
      </c>
      <c r="S169" t="s">
        <v>79</v>
      </c>
      <c r="T169">
        <v>40356</v>
      </c>
      <c r="U169" s="1">
        <v>45327</v>
      </c>
      <c r="V169" t="s">
        <v>119</v>
      </c>
      <c r="W169">
        <v>288880</v>
      </c>
      <c r="X169" t="s">
        <v>890</v>
      </c>
      <c r="Y169">
        <v>621</v>
      </c>
      <c r="Z169">
        <v>1454</v>
      </c>
      <c r="AA169">
        <v>5</v>
      </c>
      <c r="AB169">
        <v>2908</v>
      </c>
    </row>
    <row r="170" spans="1:28" x14ac:dyDescent="0.3">
      <c r="A170" t="s">
        <v>28</v>
      </c>
      <c r="B170" t="s">
        <v>29</v>
      </c>
      <c r="C170" t="s">
        <v>44</v>
      </c>
      <c r="D170" t="s">
        <v>105</v>
      </c>
      <c r="E170" t="s">
        <v>56</v>
      </c>
      <c r="F170" t="s">
        <v>47</v>
      </c>
      <c r="G170">
        <v>17</v>
      </c>
      <c r="H170">
        <v>404804</v>
      </c>
      <c r="I170" t="s">
        <v>58</v>
      </c>
      <c r="J170" s="1">
        <v>44989</v>
      </c>
      <c r="K170">
        <v>1200</v>
      </c>
      <c r="L170" t="s">
        <v>891</v>
      </c>
      <c r="M170" t="s">
        <v>423</v>
      </c>
      <c r="N170" t="s">
        <v>892</v>
      </c>
      <c r="O170">
        <f>1-463-671-2351</f>
        <v>-3484</v>
      </c>
      <c r="P170" t="s">
        <v>39</v>
      </c>
      <c r="Q170">
        <v>9</v>
      </c>
      <c r="R170" t="s">
        <v>88</v>
      </c>
      <c r="S170" t="s">
        <v>118</v>
      </c>
      <c r="T170">
        <v>91097</v>
      </c>
      <c r="U170" s="1">
        <v>45398</v>
      </c>
      <c r="V170" t="s">
        <v>80</v>
      </c>
      <c r="W170">
        <v>980069</v>
      </c>
      <c r="X170" t="s">
        <v>893</v>
      </c>
      <c r="Y170">
        <v>392</v>
      </c>
      <c r="Z170">
        <v>2907</v>
      </c>
      <c r="AA170">
        <v>3</v>
      </c>
      <c r="AB170">
        <v>3488.4</v>
      </c>
    </row>
    <row r="171" spans="1:28" x14ac:dyDescent="0.3">
      <c r="A171" t="s">
        <v>28</v>
      </c>
      <c r="B171" t="s">
        <v>29</v>
      </c>
      <c r="C171" t="s">
        <v>148</v>
      </c>
      <c r="D171" t="s">
        <v>380</v>
      </c>
      <c r="E171" t="s">
        <v>56</v>
      </c>
      <c r="F171" t="s">
        <v>106</v>
      </c>
      <c r="G171">
        <v>53</v>
      </c>
      <c r="H171">
        <v>409354</v>
      </c>
      <c r="I171" t="s">
        <v>58</v>
      </c>
      <c r="J171" s="1">
        <v>44641</v>
      </c>
      <c r="K171">
        <v>1200</v>
      </c>
      <c r="L171" t="s">
        <v>894</v>
      </c>
      <c r="M171" t="s">
        <v>895</v>
      </c>
      <c r="N171" t="s">
        <v>896</v>
      </c>
      <c r="O171" t="s">
        <v>897</v>
      </c>
      <c r="P171" t="s">
        <v>51</v>
      </c>
      <c r="Q171">
        <v>13</v>
      </c>
      <c r="R171" t="s">
        <v>40</v>
      </c>
      <c r="S171" t="s">
        <v>118</v>
      </c>
      <c r="T171">
        <v>40055</v>
      </c>
      <c r="U171" s="1">
        <v>45377</v>
      </c>
      <c r="V171" t="s">
        <v>72</v>
      </c>
      <c r="W171">
        <v>677047</v>
      </c>
      <c r="X171" t="s">
        <v>898</v>
      </c>
      <c r="Y171">
        <v>294</v>
      </c>
      <c r="Z171">
        <v>1640</v>
      </c>
      <c r="AA171">
        <v>5</v>
      </c>
      <c r="AB171">
        <v>3280</v>
      </c>
    </row>
    <row r="172" spans="1:28" x14ac:dyDescent="0.3">
      <c r="A172" t="s">
        <v>28</v>
      </c>
      <c r="B172" t="s">
        <v>29</v>
      </c>
      <c r="C172" t="s">
        <v>148</v>
      </c>
      <c r="D172" t="s">
        <v>411</v>
      </c>
      <c r="E172" t="s">
        <v>46</v>
      </c>
      <c r="F172" t="s">
        <v>99</v>
      </c>
      <c r="G172">
        <v>2</v>
      </c>
      <c r="H172">
        <v>428278</v>
      </c>
      <c r="I172" t="s">
        <v>34</v>
      </c>
      <c r="J172" s="1">
        <v>44346</v>
      </c>
      <c r="K172">
        <v>1000</v>
      </c>
      <c r="L172" t="s">
        <v>899</v>
      </c>
      <c r="M172" t="s">
        <v>256</v>
      </c>
      <c r="N172" t="s">
        <v>900</v>
      </c>
      <c r="O172" t="s">
        <v>901</v>
      </c>
      <c r="P172" t="s">
        <v>39</v>
      </c>
      <c r="Q172">
        <v>6</v>
      </c>
      <c r="R172" t="s">
        <v>88</v>
      </c>
      <c r="S172" t="s">
        <v>118</v>
      </c>
      <c r="T172">
        <v>27619</v>
      </c>
      <c r="U172" s="1">
        <v>45615</v>
      </c>
      <c r="V172" t="s">
        <v>42</v>
      </c>
      <c r="W172">
        <v>326478</v>
      </c>
      <c r="X172" t="s">
        <v>902</v>
      </c>
      <c r="Y172">
        <v>937</v>
      </c>
      <c r="Z172">
        <v>2288</v>
      </c>
      <c r="AA172">
        <v>5</v>
      </c>
      <c r="AB172">
        <v>4576</v>
      </c>
    </row>
    <row r="173" spans="1:28" x14ac:dyDescent="0.3">
      <c r="A173" t="s">
        <v>28</v>
      </c>
      <c r="B173" t="s">
        <v>29</v>
      </c>
      <c r="C173" t="s">
        <v>157</v>
      </c>
      <c r="D173" t="s">
        <v>364</v>
      </c>
      <c r="E173" t="s">
        <v>56</v>
      </c>
      <c r="F173" t="s">
        <v>47</v>
      </c>
      <c r="G173">
        <v>76</v>
      </c>
      <c r="H173">
        <v>437896</v>
      </c>
      <c r="I173" t="s">
        <v>58</v>
      </c>
      <c r="J173" s="1">
        <v>44808</v>
      </c>
      <c r="K173">
        <v>1400</v>
      </c>
      <c r="L173" t="s">
        <v>903</v>
      </c>
      <c r="M173" t="s">
        <v>60</v>
      </c>
      <c r="N173" t="s">
        <v>904</v>
      </c>
      <c r="O173" t="s">
        <v>905</v>
      </c>
      <c r="P173" t="s">
        <v>51</v>
      </c>
      <c r="Q173">
        <v>20</v>
      </c>
      <c r="R173" t="s">
        <v>40</v>
      </c>
      <c r="S173" t="s">
        <v>63</v>
      </c>
      <c r="T173">
        <v>62659</v>
      </c>
      <c r="U173" s="1">
        <v>45357</v>
      </c>
      <c r="V173" t="s">
        <v>72</v>
      </c>
      <c r="W173">
        <v>665716</v>
      </c>
      <c r="X173" t="s">
        <v>906</v>
      </c>
      <c r="Y173">
        <v>338</v>
      </c>
      <c r="Z173">
        <v>1006</v>
      </c>
      <c r="AA173">
        <v>7</v>
      </c>
      <c r="AB173">
        <v>2816.8</v>
      </c>
    </row>
    <row r="174" spans="1:28" x14ac:dyDescent="0.3">
      <c r="A174" t="s">
        <v>28</v>
      </c>
      <c r="B174" t="s">
        <v>29</v>
      </c>
      <c r="C174" t="s">
        <v>157</v>
      </c>
      <c r="D174" t="s">
        <v>291</v>
      </c>
      <c r="E174" t="s">
        <v>46</v>
      </c>
      <c r="F174" t="s">
        <v>99</v>
      </c>
      <c r="G174">
        <v>27</v>
      </c>
      <c r="H174">
        <v>422503</v>
      </c>
      <c r="I174" t="s">
        <v>34</v>
      </c>
      <c r="J174" s="1">
        <v>45245</v>
      </c>
      <c r="K174">
        <v>800</v>
      </c>
      <c r="L174" t="s">
        <v>907</v>
      </c>
      <c r="M174" t="s">
        <v>334</v>
      </c>
      <c r="N174" t="s">
        <v>908</v>
      </c>
      <c r="O174">
        <v>1428395239</v>
      </c>
      <c r="P174" t="s">
        <v>39</v>
      </c>
      <c r="Q174">
        <v>12</v>
      </c>
      <c r="R174" t="s">
        <v>88</v>
      </c>
      <c r="S174" t="s">
        <v>118</v>
      </c>
      <c r="T174">
        <v>47432</v>
      </c>
      <c r="U174" s="1">
        <v>45550</v>
      </c>
      <c r="V174" t="s">
        <v>180</v>
      </c>
      <c r="W174">
        <v>278951</v>
      </c>
      <c r="X174" t="s">
        <v>909</v>
      </c>
      <c r="Y174">
        <v>627</v>
      </c>
      <c r="Z174">
        <v>1929</v>
      </c>
      <c r="AA174">
        <v>7</v>
      </c>
      <c r="AB174" s="2" t="s">
        <v>910</v>
      </c>
    </row>
    <row r="175" spans="1:28" x14ac:dyDescent="0.3">
      <c r="A175" t="s">
        <v>28</v>
      </c>
      <c r="B175" t="s">
        <v>29</v>
      </c>
      <c r="C175" t="s">
        <v>44</v>
      </c>
      <c r="D175" t="s">
        <v>338</v>
      </c>
      <c r="E175" t="s">
        <v>46</v>
      </c>
      <c r="F175" t="s">
        <v>113</v>
      </c>
      <c r="G175">
        <v>45</v>
      </c>
      <c r="H175">
        <v>405460</v>
      </c>
      <c r="I175" t="s">
        <v>34</v>
      </c>
      <c r="J175" s="1">
        <v>43986</v>
      </c>
      <c r="K175">
        <v>1000</v>
      </c>
      <c r="L175" t="s">
        <v>911</v>
      </c>
      <c r="M175" t="s">
        <v>108</v>
      </c>
      <c r="N175" t="s">
        <v>912</v>
      </c>
      <c r="O175" t="s">
        <v>913</v>
      </c>
      <c r="P175" t="s">
        <v>71</v>
      </c>
      <c r="Q175">
        <v>5</v>
      </c>
      <c r="R175" t="s">
        <v>40</v>
      </c>
      <c r="S175" t="s">
        <v>41</v>
      </c>
      <c r="T175">
        <v>14055</v>
      </c>
      <c r="U175" s="1">
        <v>45316</v>
      </c>
      <c r="V175" t="s">
        <v>111</v>
      </c>
      <c r="W175">
        <v>147634</v>
      </c>
      <c r="X175" t="s">
        <v>914</v>
      </c>
      <c r="Y175">
        <v>283</v>
      </c>
      <c r="Z175">
        <v>1733</v>
      </c>
      <c r="AA175">
        <v>3</v>
      </c>
      <c r="AB175">
        <v>2079.6</v>
      </c>
    </row>
    <row r="176" spans="1:28" x14ac:dyDescent="0.3">
      <c r="A176" t="s">
        <v>28</v>
      </c>
      <c r="B176" t="s">
        <v>29</v>
      </c>
      <c r="C176" t="s">
        <v>44</v>
      </c>
      <c r="D176" t="s">
        <v>511</v>
      </c>
      <c r="E176" t="s">
        <v>32</v>
      </c>
      <c r="F176" t="s">
        <v>57</v>
      </c>
      <c r="G176">
        <v>15</v>
      </c>
      <c r="H176">
        <v>429557</v>
      </c>
      <c r="I176" t="s">
        <v>34</v>
      </c>
      <c r="J176" s="1">
        <v>44054</v>
      </c>
      <c r="K176">
        <v>1000</v>
      </c>
      <c r="L176" t="s">
        <v>915</v>
      </c>
      <c r="M176" t="s">
        <v>372</v>
      </c>
      <c r="N176" t="s">
        <v>916</v>
      </c>
      <c r="O176">
        <v>6140652581</v>
      </c>
      <c r="P176" t="s">
        <v>71</v>
      </c>
      <c r="Q176">
        <v>7</v>
      </c>
      <c r="R176" t="s">
        <v>40</v>
      </c>
      <c r="S176" t="s">
        <v>118</v>
      </c>
      <c r="T176">
        <v>88876</v>
      </c>
      <c r="U176" s="1">
        <v>45594</v>
      </c>
      <c r="V176" t="s">
        <v>155</v>
      </c>
      <c r="W176">
        <v>886198</v>
      </c>
      <c r="X176" t="s">
        <v>917</v>
      </c>
      <c r="Y176">
        <v>565</v>
      </c>
      <c r="Z176">
        <v>1557</v>
      </c>
      <c r="AA176">
        <v>6</v>
      </c>
      <c r="AB176">
        <v>3736.8</v>
      </c>
    </row>
    <row r="177" spans="1:28" x14ac:dyDescent="0.3">
      <c r="A177" t="s">
        <v>28</v>
      </c>
      <c r="B177" t="s">
        <v>29</v>
      </c>
      <c r="C177" t="s">
        <v>157</v>
      </c>
      <c r="D177" t="s">
        <v>338</v>
      </c>
      <c r="E177" t="s">
        <v>56</v>
      </c>
      <c r="F177" t="s">
        <v>106</v>
      </c>
      <c r="G177">
        <v>1</v>
      </c>
      <c r="H177">
        <v>412069</v>
      </c>
      <c r="I177" t="s">
        <v>34</v>
      </c>
      <c r="J177" s="1">
        <v>44061</v>
      </c>
      <c r="K177">
        <v>1200</v>
      </c>
      <c r="L177" t="s">
        <v>918</v>
      </c>
      <c r="M177" t="s">
        <v>919</v>
      </c>
      <c r="N177" t="s">
        <v>920</v>
      </c>
      <c r="O177" t="s">
        <v>921</v>
      </c>
      <c r="P177" t="s">
        <v>87</v>
      </c>
      <c r="Q177">
        <v>12</v>
      </c>
      <c r="R177" t="s">
        <v>40</v>
      </c>
      <c r="S177" t="s">
        <v>118</v>
      </c>
      <c r="T177">
        <v>15864</v>
      </c>
      <c r="U177" s="1">
        <v>45571</v>
      </c>
      <c r="V177" t="s">
        <v>155</v>
      </c>
      <c r="W177">
        <v>156865</v>
      </c>
      <c r="X177" t="s">
        <v>922</v>
      </c>
      <c r="Y177">
        <v>702</v>
      </c>
      <c r="Z177">
        <v>891</v>
      </c>
      <c r="AA177">
        <v>7</v>
      </c>
      <c r="AB177">
        <v>2494.8000000000002</v>
      </c>
    </row>
    <row r="178" spans="1:28" x14ac:dyDescent="0.3">
      <c r="A178" t="s">
        <v>28</v>
      </c>
      <c r="B178" t="s">
        <v>29</v>
      </c>
      <c r="C178" t="s">
        <v>157</v>
      </c>
      <c r="D178" t="s">
        <v>182</v>
      </c>
      <c r="E178" t="s">
        <v>32</v>
      </c>
      <c r="F178" t="s">
        <v>99</v>
      </c>
      <c r="G178">
        <v>22</v>
      </c>
      <c r="H178">
        <v>407114</v>
      </c>
      <c r="I178" t="s">
        <v>58</v>
      </c>
      <c r="J178" s="1">
        <v>44586</v>
      </c>
      <c r="K178">
        <v>1100</v>
      </c>
      <c r="L178" t="s">
        <v>923</v>
      </c>
      <c r="M178" t="s">
        <v>269</v>
      </c>
      <c r="N178" t="s">
        <v>924</v>
      </c>
      <c r="O178" t="s">
        <v>925</v>
      </c>
      <c r="P178" t="s">
        <v>39</v>
      </c>
      <c r="Q178">
        <v>3</v>
      </c>
      <c r="R178" t="s">
        <v>88</v>
      </c>
      <c r="S178" t="s">
        <v>41</v>
      </c>
      <c r="T178">
        <v>77743</v>
      </c>
      <c r="U178" s="1">
        <v>45451</v>
      </c>
      <c r="V178" t="s">
        <v>52</v>
      </c>
      <c r="W178">
        <v>463091</v>
      </c>
      <c r="X178" t="s">
        <v>926</v>
      </c>
      <c r="Y178">
        <v>717</v>
      </c>
      <c r="Z178">
        <v>2034</v>
      </c>
      <c r="AA178">
        <v>2</v>
      </c>
      <c r="AB178">
        <v>1627.2</v>
      </c>
    </row>
    <row r="179" spans="1:28" x14ac:dyDescent="0.3">
      <c r="A179" t="s">
        <v>28</v>
      </c>
      <c r="B179" t="s">
        <v>29</v>
      </c>
      <c r="C179" t="s">
        <v>54</v>
      </c>
      <c r="D179" t="s">
        <v>220</v>
      </c>
      <c r="E179" t="s">
        <v>32</v>
      </c>
      <c r="F179" t="s">
        <v>106</v>
      </c>
      <c r="G179">
        <v>60</v>
      </c>
      <c r="H179">
        <v>422917</v>
      </c>
      <c r="I179" t="s">
        <v>34</v>
      </c>
      <c r="J179" s="1">
        <v>45431</v>
      </c>
      <c r="K179">
        <v>1000</v>
      </c>
      <c r="L179" t="s">
        <v>927</v>
      </c>
      <c r="M179" t="s">
        <v>222</v>
      </c>
      <c r="N179" t="s">
        <v>928</v>
      </c>
      <c r="O179" t="s">
        <v>929</v>
      </c>
      <c r="P179" t="s">
        <v>51</v>
      </c>
      <c r="Q179">
        <v>13</v>
      </c>
      <c r="R179" t="s">
        <v>88</v>
      </c>
      <c r="S179" t="s">
        <v>79</v>
      </c>
      <c r="T179">
        <v>65887</v>
      </c>
      <c r="U179" s="1">
        <v>45501</v>
      </c>
      <c r="V179" t="s">
        <v>126</v>
      </c>
      <c r="W179">
        <v>840385</v>
      </c>
      <c r="X179" t="s">
        <v>930</v>
      </c>
      <c r="Y179">
        <v>410</v>
      </c>
      <c r="Z179">
        <v>2805</v>
      </c>
      <c r="AA179">
        <v>2</v>
      </c>
      <c r="AB179">
        <v>2244</v>
      </c>
    </row>
    <row r="180" spans="1:28" x14ac:dyDescent="0.3">
      <c r="A180" t="s">
        <v>28</v>
      </c>
      <c r="B180" t="s">
        <v>29</v>
      </c>
      <c r="C180" t="s">
        <v>91</v>
      </c>
      <c r="D180" t="s">
        <v>82</v>
      </c>
      <c r="E180" t="s">
        <v>32</v>
      </c>
      <c r="F180" t="s">
        <v>33</v>
      </c>
      <c r="G180">
        <v>64</v>
      </c>
      <c r="H180">
        <v>411340</v>
      </c>
      <c r="I180" t="s">
        <v>58</v>
      </c>
      <c r="J180" s="1">
        <v>44071</v>
      </c>
      <c r="K180">
        <v>1200</v>
      </c>
      <c r="L180" t="s">
        <v>931</v>
      </c>
      <c r="M180" t="s">
        <v>478</v>
      </c>
      <c r="N180" t="s">
        <v>932</v>
      </c>
      <c r="O180" t="s">
        <v>933</v>
      </c>
      <c r="P180" t="s">
        <v>87</v>
      </c>
      <c r="Q180">
        <v>4</v>
      </c>
      <c r="R180" t="s">
        <v>40</v>
      </c>
      <c r="S180" t="s">
        <v>79</v>
      </c>
      <c r="T180">
        <v>36167</v>
      </c>
      <c r="U180" s="1">
        <v>45344</v>
      </c>
      <c r="V180" t="s">
        <v>119</v>
      </c>
      <c r="W180">
        <v>620021</v>
      </c>
      <c r="X180" t="s">
        <v>934</v>
      </c>
      <c r="Y180">
        <v>626</v>
      </c>
      <c r="Z180">
        <v>2003</v>
      </c>
      <c r="AA180">
        <v>5</v>
      </c>
      <c r="AB180">
        <v>4006</v>
      </c>
    </row>
    <row r="181" spans="1:28" x14ac:dyDescent="0.3">
      <c r="A181" t="s">
        <v>28</v>
      </c>
      <c r="B181" t="s">
        <v>29</v>
      </c>
      <c r="C181" t="s">
        <v>193</v>
      </c>
      <c r="D181" t="s">
        <v>524</v>
      </c>
      <c r="E181" t="s">
        <v>32</v>
      </c>
      <c r="F181" t="s">
        <v>175</v>
      </c>
      <c r="G181">
        <v>16</v>
      </c>
      <c r="H181">
        <v>410655</v>
      </c>
      <c r="I181" t="s">
        <v>58</v>
      </c>
      <c r="J181" s="1">
        <v>44351</v>
      </c>
      <c r="K181">
        <v>800</v>
      </c>
      <c r="L181" t="s">
        <v>935</v>
      </c>
      <c r="M181" t="s">
        <v>366</v>
      </c>
      <c r="N181" t="s">
        <v>936</v>
      </c>
      <c r="O181" t="s">
        <v>937</v>
      </c>
      <c r="P181" t="s">
        <v>87</v>
      </c>
      <c r="Q181">
        <v>13</v>
      </c>
      <c r="R181" t="s">
        <v>88</v>
      </c>
      <c r="S181" t="s">
        <v>41</v>
      </c>
      <c r="T181">
        <v>91644</v>
      </c>
      <c r="U181" s="1">
        <v>45383</v>
      </c>
      <c r="V181" t="s">
        <v>80</v>
      </c>
      <c r="W181">
        <v>545749</v>
      </c>
      <c r="X181" t="s">
        <v>938</v>
      </c>
      <c r="Y181">
        <v>387</v>
      </c>
      <c r="Z181">
        <v>2875</v>
      </c>
      <c r="AA181">
        <v>3</v>
      </c>
      <c r="AB181">
        <v>3450</v>
      </c>
    </row>
    <row r="182" spans="1:28" x14ac:dyDescent="0.3">
      <c r="A182" t="s">
        <v>28</v>
      </c>
      <c r="B182" t="s">
        <v>29</v>
      </c>
      <c r="C182" t="s">
        <v>157</v>
      </c>
      <c r="D182" t="s">
        <v>237</v>
      </c>
      <c r="E182" t="s">
        <v>56</v>
      </c>
      <c r="F182" t="s">
        <v>99</v>
      </c>
      <c r="G182">
        <v>27</v>
      </c>
      <c r="H182">
        <v>410113</v>
      </c>
      <c r="I182" t="s">
        <v>58</v>
      </c>
      <c r="J182" s="1">
        <v>45325</v>
      </c>
      <c r="K182">
        <v>1300</v>
      </c>
      <c r="L182" t="s">
        <v>939</v>
      </c>
      <c r="M182" t="s">
        <v>372</v>
      </c>
      <c r="N182" t="s">
        <v>940</v>
      </c>
      <c r="O182" t="s">
        <v>941</v>
      </c>
      <c r="P182" t="s">
        <v>39</v>
      </c>
      <c r="Q182">
        <v>3</v>
      </c>
      <c r="R182" t="s">
        <v>88</v>
      </c>
      <c r="S182" t="s">
        <v>118</v>
      </c>
      <c r="T182">
        <v>72581</v>
      </c>
      <c r="U182" s="1">
        <v>45566</v>
      </c>
      <c r="V182" t="s">
        <v>155</v>
      </c>
      <c r="W182">
        <v>402475</v>
      </c>
      <c r="X182" t="s">
        <v>942</v>
      </c>
      <c r="Y182">
        <v>349</v>
      </c>
      <c r="Z182">
        <v>2441</v>
      </c>
      <c r="AA182">
        <v>7</v>
      </c>
      <c r="AB182">
        <v>6834.8</v>
      </c>
    </row>
    <row r="183" spans="1:28" x14ac:dyDescent="0.3">
      <c r="A183" t="s">
        <v>28</v>
      </c>
      <c r="B183" t="s">
        <v>29</v>
      </c>
      <c r="C183" t="s">
        <v>193</v>
      </c>
      <c r="D183" t="s">
        <v>92</v>
      </c>
      <c r="E183" t="s">
        <v>56</v>
      </c>
      <c r="F183" t="s">
        <v>99</v>
      </c>
      <c r="G183">
        <v>60</v>
      </c>
      <c r="H183">
        <v>421192</v>
      </c>
      <c r="I183" t="s">
        <v>34</v>
      </c>
      <c r="J183" s="1">
        <v>45176</v>
      </c>
      <c r="K183">
        <v>1000</v>
      </c>
      <c r="L183" t="s">
        <v>943</v>
      </c>
      <c r="M183" t="s">
        <v>269</v>
      </c>
      <c r="N183" t="s">
        <v>944</v>
      </c>
      <c r="O183" t="s">
        <v>945</v>
      </c>
      <c r="P183" t="s">
        <v>39</v>
      </c>
      <c r="Q183">
        <v>7</v>
      </c>
      <c r="R183" t="s">
        <v>88</v>
      </c>
      <c r="S183" t="s">
        <v>79</v>
      </c>
      <c r="T183">
        <v>69923</v>
      </c>
      <c r="U183" s="1">
        <v>45341</v>
      </c>
      <c r="V183" t="s">
        <v>119</v>
      </c>
      <c r="W183">
        <v>955782</v>
      </c>
      <c r="X183" t="s">
        <v>946</v>
      </c>
      <c r="Y183">
        <v>247</v>
      </c>
      <c r="Z183">
        <v>1460</v>
      </c>
      <c r="AA183">
        <v>7</v>
      </c>
      <c r="AB183">
        <v>4088</v>
      </c>
    </row>
    <row r="184" spans="1:28" x14ac:dyDescent="0.3">
      <c r="A184" t="s">
        <v>28</v>
      </c>
      <c r="B184" t="s">
        <v>29</v>
      </c>
      <c r="C184" t="s">
        <v>193</v>
      </c>
      <c r="D184" t="s">
        <v>637</v>
      </c>
      <c r="E184" t="s">
        <v>32</v>
      </c>
      <c r="F184" t="s">
        <v>135</v>
      </c>
      <c r="G184">
        <v>71</v>
      </c>
      <c r="H184">
        <v>428675</v>
      </c>
      <c r="I184" t="s">
        <v>34</v>
      </c>
      <c r="J184" s="1">
        <v>45533</v>
      </c>
      <c r="K184">
        <v>1300</v>
      </c>
      <c r="L184" t="s">
        <v>947</v>
      </c>
      <c r="M184" t="s">
        <v>345</v>
      </c>
      <c r="N184" t="s">
        <v>948</v>
      </c>
      <c r="O184" t="s">
        <v>949</v>
      </c>
      <c r="P184" t="s">
        <v>87</v>
      </c>
      <c r="Q184">
        <v>3</v>
      </c>
      <c r="R184" t="s">
        <v>88</v>
      </c>
      <c r="S184" t="s">
        <v>118</v>
      </c>
      <c r="T184">
        <v>97375</v>
      </c>
      <c r="U184" s="1">
        <v>45333</v>
      </c>
      <c r="V184" t="s">
        <v>119</v>
      </c>
      <c r="W184">
        <v>154648</v>
      </c>
      <c r="X184" t="s">
        <v>950</v>
      </c>
      <c r="Y184">
        <v>470</v>
      </c>
      <c r="Z184">
        <v>1877</v>
      </c>
      <c r="AA184">
        <v>2</v>
      </c>
      <c r="AB184" s="2" t="s">
        <v>951</v>
      </c>
    </row>
    <row r="185" spans="1:28" x14ac:dyDescent="0.3">
      <c r="A185" t="s">
        <v>28</v>
      </c>
      <c r="B185" t="s">
        <v>29</v>
      </c>
      <c r="C185" t="s">
        <v>30</v>
      </c>
      <c r="D185" t="s">
        <v>560</v>
      </c>
      <c r="E185" t="s">
        <v>32</v>
      </c>
      <c r="F185" t="s">
        <v>47</v>
      </c>
      <c r="G185">
        <v>39</v>
      </c>
      <c r="H185">
        <v>412380</v>
      </c>
      <c r="I185" t="s">
        <v>34</v>
      </c>
      <c r="J185" s="1">
        <v>44855</v>
      </c>
      <c r="K185">
        <v>1000</v>
      </c>
      <c r="L185" t="s">
        <v>952</v>
      </c>
      <c r="M185" t="s">
        <v>953</v>
      </c>
      <c r="N185" t="s">
        <v>954</v>
      </c>
      <c r="O185" t="s">
        <v>955</v>
      </c>
      <c r="P185" t="s">
        <v>71</v>
      </c>
      <c r="Q185">
        <v>10</v>
      </c>
      <c r="R185" t="s">
        <v>88</v>
      </c>
      <c r="S185" t="s">
        <v>118</v>
      </c>
      <c r="T185">
        <v>53664</v>
      </c>
      <c r="U185" s="1">
        <v>45513</v>
      </c>
      <c r="V185" t="s">
        <v>64</v>
      </c>
      <c r="W185">
        <v>588363</v>
      </c>
      <c r="X185" t="s">
        <v>956</v>
      </c>
      <c r="Y185">
        <v>754</v>
      </c>
      <c r="Z185">
        <v>1743</v>
      </c>
      <c r="AA185">
        <v>7</v>
      </c>
      <c r="AB185" s="2" t="s">
        <v>957</v>
      </c>
    </row>
    <row r="186" spans="1:28" x14ac:dyDescent="0.3">
      <c r="A186" t="s">
        <v>28</v>
      </c>
      <c r="B186" t="s">
        <v>29</v>
      </c>
      <c r="C186" t="s">
        <v>193</v>
      </c>
      <c r="D186" t="s">
        <v>566</v>
      </c>
      <c r="E186" t="s">
        <v>46</v>
      </c>
      <c r="F186" t="s">
        <v>47</v>
      </c>
      <c r="G186">
        <v>95</v>
      </c>
      <c r="H186">
        <v>435913</v>
      </c>
      <c r="I186" t="s">
        <v>58</v>
      </c>
      <c r="J186" s="1">
        <v>44371</v>
      </c>
      <c r="K186">
        <v>1100</v>
      </c>
      <c r="L186" t="s">
        <v>958</v>
      </c>
      <c r="M186" t="s">
        <v>731</v>
      </c>
      <c r="N186" t="s">
        <v>959</v>
      </c>
      <c r="O186" t="s">
        <v>960</v>
      </c>
      <c r="P186" t="s">
        <v>87</v>
      </c>
      <c r="Q186">
        <v>19</v>
      </c>
      <c r="R186" t="s">
        <v>40</v>
      </c>
      <c r="S186" t="s">
        <v>118</v>
      </c>
      <c r="T186">
        <v>25602</v>
      </c>
      <c r="U186" s="1">
        <v>45412</v>
      </c>
      <c r="V186" t="s">
        <v>80</v>
      </c>
      <c r="W186">
        <v>398292</v>
      </c>
      <c r="X186" t="s">
        <v>961</v>
      </c>
      <c r="Y186">
        <v>226</v>
      </c>
      <c r="Z186">
        <v>1763</v>
      </c>
      <c r="AA186">
        <v>5</v>
      </c>
      <c r="AB186">
        <v>3526</v>
      </c>
    </row>
    <row r="187" spans="1:28" x14ac:dyDescent="0.3">
      <c r="A187" t="s">
        <v>28</v>
      </c>
      <c r="B187" t="s">
        <v>29</v>
      </c>
      <c r="C187" t="s">
        <v>54</v>
      </c>
      <c r="D187" t="s">
        <v>616</v>
      </c>
      <c r="E187" t="s">
        <v>46</v>
      </c>
      <c r="F187" t="s">
        <v>57</v>
      </c>
      <c r="G187">
        <v>99</v>
      </c>
      <c r="H187">
        <v>423797</v>
      </c>
      <c r="I187" t="s">
        <v>34</v>
      </c>
      <c r="J187" s="1">
        <v>45316</v>
      </c>
      <c r="K187">
        <v>1300</v>
      </c>
      <c r="L187" t="s">
        <v>962</v>
      </c>
      <c r="M187" t="s">
        <v>895</v>
      </c>
      <c r="N187" t="s">
        <v>963</v>
      </c>
      <c r="O187" t="s">
        <v>964</v>
      </c>
      <c r="P187" t="s">
        <v>39</v>
      </c>
      <c r="Q187">
        <v>5</v>
      </c>
      <c r="R187" t="s">
        <v>88</v>
      </c>
      <c r="S187" t="s">
        <v>79</v>
      </c>
      <c r="T187">
        <v>84599</v>
      </c>
      <c r="U187" s="1">
        <v>45510</v>
      </c>
      <c r="V187" t="s">
        <v>64</v>
      </c>
      <c r="W187">
        <v>468989</v>
      </c>
      <c r="X187" t="s">
        <v>965</v>
      </c>
      <c r="Y187">
        <v>912</v>
      </c>
      <c r="Z187">
        <v>629</v>
      </c>
      <c r="AA187">
        <v>4</v>
      </c>
      <c r="AB187" s="2" t="s">
        <v>966</v>
      </c>
    </row>
    <row r="188" spans="1:28" x14ac:dyDescent="0.3">
      <c r="A188" t="s">
        <v>28</v>
      </c>
      <c r="B188" t="s">
        <v>29</v>
      </c>
      <c r="C188" t="s">
        <v>148</v>
      </c>
      <c r="D188" t="s">
        <v>317</v>
      </c>
      <c r="E188" t="s">
        <v>32</v>
      </c>
      <c r="F188" t="s">
        <v>355</v>
      </c>
      <c r="G188">
        <v>94</v>
      </c>
      <c r="H188">
        <v>428968</v>
      </c>
      <c r="I188" t="s">
        <v>58</v>
      </c>
      <c r="J188" s="1">
        <v>45141</v>
      </c>
      <c r="K188">
        <v>1000</v>
      </c>
      <c r="L188" t="s">
        <v>967</v>
      </c>
      <c r="M188" t="s">
        <v>276</v>
      </c>
      <c r="N188" t="s">
        <v>968</v>
      </c>
      <c r="O188" t="s">
        <v>969</v>
      </c>
      <c r="P188" t="s">
        <v>39</v>
      </c>
      <c r="Q188">
        <v>20</v>
      </c>
      <c r="R188" t="s">
        <v>40</v>
      </c>
      <c r="S188" t="s">
        <v>118</v>
      </c>
      <c r="T188">
        <v>88966</v>
      </c>
      <c r="U188" s="1">
        <v>45454</v>
      </c>
      <c r="V188" t="s">
        <v>52</v>
      </c>
      <c r="W188">
        <v>311954</v>
      </c>
      <c r="X188" t="s">
        <v>970</v>
      </c>
      <c r="Y188">
        <v>270</v>
      </c>
      <c r="Z188">
        <v>1825</v>
      </c>
      <c r="AA188">
        <v>6</v>
      </c>
      <c r="AB188">
        <v>4380</v>
      </c>
    </row>
    <row r="189" spans="1:28" x14ac:dyDescent="0.3">
      <c r="A189" t="s">
        <v>28</v>
      </c>
      <c r="B189" t="s">
        <v>29</v>
      </c>
      <c r="C189" t="s">
        <v>148</v>
      </c>
      <c r="D189" t="s">
        <v>248</v>
      </c>
      <c r="E189" t="s">
        <v>46</v>
      </c>
      <c r="F189" t="s">
        <v>135</v>
      </c>
      <c r="G189">
        <v>57</v>
      </c>
      <c r="H189">
        <v>423459</v>
      </c>
      <c r="I189" t="s">
        <v>58</v>
      </c>
      <c r="J189" s="1">
        <v>45118</v>
      </c>
      <c r="K189">
        <v>1400</v>
      </c>
      <c r="L189" t="s">
        <v>971</v>
      </c>
      <c r="M189" t="s">
        <v>496</v>
      </c>
      <c r="N189" t="s">
        <v>972</v>
      </c>
      <c r="O189" t="s">
        <v>973</v>
      </c>
      <c r="P189" t="s">
        <v>87</v>
      </c>
      <c r="Q189">
        <v>11</v>
      </c>
      <c r="R189" t="s">
        <v>88</v>
      </c>
      <c r="S189" t="s">
        <v>63</v>
      </c>
      <c r="T189">
        <v>72479</v>
      </c>
      <c r="U189" s="1">
        <v>45556</v>
      </c>
      <c r="V189" t="s">
        <v>180</v>
      </c>
      <c r="W189">
        <v>366198</v>
      </c>
      <c r="X189" t="s">
        <v>974</v>
      </c>
      <c r="Y189">
        <v>860</v>
      </c>
      <c r="Z189">
        <v>1336</v>
      </c>
      <c r="AA189">
        <v>7</v>
      </c>
      <c r="AB189">
        <v>3740.8</v>
      </c>
    </row>
    <row r="190" spans="1:28" x14ac:dyDescent="0.3">
      <c r="A190" t="s">
        <v>28</v>
      </c>
      <c r="B190" t="s">
        <v>29</v>
      </c>
      <c r="C190" t="s">
        <v>66</v>
      </c>
      <c r="D190" t="s">
        <v>248</v>
      </c>
      <c r="E190" t="s">
        <v>32</v>
      </c>
      <c r="F190" t="s">
        <v>175</v>
      </c>
      <c r="G190">
        <v>18</v>
      </c>
      <c r="H190">
        <v>435123</v>
      </c>
      <c r="I190" t="s">
        <v>58</v>
      </c>
      <c r="J190" s="1">
        <v>45072</v>
      </c>
      <c r="K190">
        <v>1100</v>
      </c>
      <c r="L190" t="s">
        <v>975</v>
      </c>
      <c r="M190" t="s">
        <v>216</v>
      </c>
      <c r="N190" t="s">
        <v>976</v>
      </c>
      <c r="O190" t="s">
        <v>977</v>
      </c>
      <c r="P190" t="s">
        <v>87</v>
      </c>
      <c r="Q190">
        <v>5</v>
      </c>
      <c r="R190" t="s">
        <v>40</v>
      </c>
      <c r="S190" t="s">
        <v>63</v>
      </c>
      <c r="T190">
        <v>48158</v>
      </c>
      <c r="U190" s="1">
        <v>45570</v>
      </c>
      <c r="V190" t="s">
        <v>155</v>
      </c>
      <c r="W190">
        <v>819097</v>
      </c>
      <c r="X190" t="s">
        <v>978</v>
      </c>
      <c r="Y190">
        <v>625</v>
      </c>
      <c r="Z190">
        <v>2006</v>
      </c>
      <c r="AA190">
        <v>4</v>
      </c>
      <c r="AB190" s="2" t="s">
        <v>979</v>
      </c>
    </row>
    <row r="191" spans="1:28" x14ac:dyDescent="0.3">
      <c r="A191" t="s">
        <v>28</v>
      </c>
      <c r="B191" t="s">
        <v>29</v>
      </c>
      <c r="C191" t="s">
        <v>54</v>
      </c>
      <c r="D191" t="s">
        <v>98</v>
      </c>
      <c r="E191" t="s">
        <v>32</v>
      </c>
      <c r="F191" t="s">
        <v>33</v>
      </c>
      <c r="G191">
        <v>89</v>
      </c>
      <c r="H191">
        <v>402385</v>
      </c>
      <c r="I191" t="s">
        <v>34</v>
      </c>
      <c r="J191" s="1">
        <v>45371</v>
      </c>
      <c r="K191">
        <v>1200</v>
      </c>
      <c r="L191" t="s">
        <v>980</v>
      </c>
      <c r="M191" t="s">
        <v>232</v>
      </c>
      <c r="N191" t="s">
        <v>981</v>
      </c>
      <c r="O191" t="s">
        <v>982</v>
      </c>
      <c r="P191" t="s">
        <v>51</v>
      </c>
      <c r="Q191">
        <v>17</v>
      </c>
      <c r="R191" t="s">
        <v>88</v>
      </c>
      <c r="S191" t="s">
        <v>118</v>
      </c>
      <c r="T191">
        <v>79144</v>
      </c>
      <c r="U191" s="1">
        <v>45316</v>
      </c>
      <c r="V191" t="s">
        <v>111</v>
      </c>
      <c r="W191">
        <v>283520</v>
      </c>
      <c r="X191" t="s">
        <v>983</v>
      </c>
      <c r="Y191">
        <v>654</v>
      </c>
      <c r="Z191">
        <v>2952</v>
      </c>
      <c r="AA191">
        <v>5</v>
      </c>
      <c r="AB191">
        <v>5904</v>
      </c>
    </row>
    <row r="192" spans="1:28" x14ac:dyDescent="0.3">
      <c r="A192" t="s">
        <v>28</v>
      </c>
      <c r="B192" t="s">
        <v>29</v>
      </c>
      <c r="C192" t="s">
        <v>148</v>
      </c>
      <c r="D192" t="s">
        <v>511</v>
      </c>
      <c r="E192" t="s">
        <v>32</v>
      </c>
      <c r="F192" t="s">
        <v>57</v>
      </c>
      <c r="G192">
        <v>28</v>
      </c>
      <c r="H192">
        <v>429682</v>
      </c>
      <c r="I192" t="s">
        <v>58</v>
      </c>
      <c r="J192" s="1">
        <v>44865</v>
      </c>
      <c r="K192">
        <v>1300</v>
      </c>
      <c r="L192" t="s">
        <v>984</v>
      </c>
      <c r="M192" t="s">
        <v>818</v>
      </c>
      <c r="N192" t="s">
        <v>985</v>
      </c>
      <c r="O192" t="s">
        <v>986</v>
      </c>
      <c r="P192" t="s">
        <v>87</v>
      </c>
      <c r="Q192">
        <v>20</v>
      </c>
      <c r="R192" t="s">
        <v>40</v>
      </c>
      <c r="S192" t="s">
        <v>79</v>
      </c>
      <c r="T192">
        <v>42840</v>
      </c>
      <c r="U192" s="1">
        <v>45479</v>
      </c>
      <c r="V192" t="s">
        <v>126</v>
      </c>
      <c r="W192">
        <v>838230</v>
      </c>
      <c r="X192" t="s">
        <v>987</v>
      </c>
      <c r="Y192">
        <v>613</v>
      </c>
      <c r="Z192">
        <v>1625</v>
      </c>
      <c r="AA192">
        <v>5</v>
      </c>
      <c r="AB192">
        <v>3250</v>
      </c>
    </row>
    <row r="193" spans="1:28" x14ac:dyDescent="0.3">
      <c r="A193" t="s">
        <v>28</v>
      </c>
      <c r="B193" t="s">
        <v>29</v>
      </c>
      <c r="C193" t="s">
        <v>91</v>
      </c>
      <c r="D193" t="s">
        <v>411</v>
      </c>
      <c r="E193" t="s">
        <v>46</v>
      </c>
      <c r="F193" t="s">
        <v>47</v>
      </c>
      <c r="G193">
        <v>99</v>
      </c>
      <c r="H193">
        <v>400967</v>
      </c>
      <c r="I193" t="s">
        <v>58</v>
      </c>
      <c r="J193" s="1">
        <v>44256</v>
      </c>
      <c r="K193">
        <v>1000</v>
      </c>
      <c r="L193" t="s">
        <v>988</v>
      </c>
      <c r="M193" t="s">
        <v>895</v>
      </c>
      <c r="N193" t="s">
        <v>989</v>
      </c>
      <c r="O193" t="s">
        <v>990</v>
      </c>
      <c r="P193" t="s">
        <v>51</v>
      </c>
      <c r="Q193">
        <v>4</v>
      </c>
      <c r="R193" t="s">
        <v>88</v>
      </c>
      <c r="S193" t="s">
        <v>41</v>
      </c>
      <c r="T193">
        <v>48920</v>
      </c>
      <c r="U193" s="1">
        <v>45369</v>
      </c>
      <c r="V193" t="s">
        <v>72</v>
      </c>
      <c r="W193">
        <v>698306</v>
      </c>
      <c r="X193" t="s">
        <v>991</v>
      </c>
      <c r="Y193">
        <v>209</v>
      </c>
      <c r="Z193">
        <v>1602</v>
      </c>
      <c r="AA193">
        <v>3</v>
      </c>
      <c r="AB193">
        <v>1922.4</v>
      </c>
    </row>
    <row r="194" spans="1:28" x14ac:dyDescent="0.3">
      <c r="A194" t="s">
        <v>28</v>
      </c>
      <c r="B194" t="s">
        <v>29</v>
      </c>
      <c r="C194" t="s">
        <v>91</v>
      </c>
      <c r="D194" t="s">
        <v>349</v>
      </c>
      <c r="E194" t="s">
        <v>32</v>
      </c>
      <c r="F194" t="s">
        <v>355</v>
      </c>
      <c r="G194">
        <v>80</v>
      </c>
      <c r="H194">
        <v>428249</v>
      </c>
      <c r="I194" t="s">
        <v>58</v>
      </c>
      <c r="J194" s="1">
        <v>44078</v>
      </c>
      <c r="K194">
        <v>1400</v>
      </c>
      <c r="L194" t="s">
        <v>992</v>
      </c>
      <c r="M194" t="s">
        <v>334</v>
      </c>
      <c r="N194" t="s">
        <v>993</v>
      </c>
      <c r="O194" t="s">
        <v>994</v>
      </c>
      <c r="P194" t="s">
        <v>39</v>
      </c>
      <c r="Q194">
        <v>14</v>
      </c>
      <c r="R194" t="s">
        <v>88</v>
      </c>
      <c r="S194" t="s">
        <v>63</v>
      </c>
      <c r="T194">
        <v>15079</v>
      </c>
      <c r="U194" s="1">
        <v>45352</v>
      </c>
      <c r="V194" t="s">
        <v>72</v>
      </c>
      <c r="W194">
        <v>533468</v>
      </c>
      <c r="X194" t="s">
        <v>995</v>
      </c>
      <c r="Y194">
        <v>548</v>
      </c>
      <c r="Z194">
        <v>2346</v>
      </c>
      <c r="AA194">
        <v>2</v>
      </c>
      <c r="AB194" s="2" t="s">
        <v>996</v>
      </c>
    </row>
    <row r="195" spans="1:28" x14ac:dyDescent="0.3">
      <c r="A195" t="s">
        <v>28</v>
      </c>
      <c r="B195" t="s">
        <v>29</v>
      </c>
      <c r="C195" t="s">
        <v>44</v>
      </c>
      <c r="D195" t="s">
        <v>524</v>
      </c>
      <c r="E195" t="s">
        <v>46</v>
      </c>
      <c r="F195" t="s">
        <v>113</v>
      </c>
      <c r="G195">
        <v>84</v>
      </c>
      <c r="H195">
        <v>419932</v>
      </c>
      <c r="I195" t="s">
        <v>58</v>
      </c>
      <c r="J195" s="1">
        <v>44148</v>
      </c>
      <c r="K195">
        <v>1100</v>
      </c>
      <c r="L195" t="s">
        <v>997</v>
      </c>
      <c r="M195" t="s">
        <v>94</v>
      </c>
      <c r="N195" t="s">
        <v>998</v>
      </c>
      <c r="O195" t="s">
        <v>999</v>
      </c>
      <c r="P195" t="s">
        <v>71</v>
      </c>
      <c r="Q195">
        <v>14</v>
      </c>
      <c r="R195" t="s">
        <v>88</v>
      </c>
      <c r="S195" t="s">
        <v>41</v>
      </c>
      <c r="T195">
        <v>11636</v>
      </c>
      <c r="U195" s="1">
        <v>45495</v>
      </c>
      <c r="V195" t="s">
        <v>126</v>
      </c>
      <c r="W195">
        <v>166274</v>
      </c>
      <c r="X195" t="s">
        <v>1000</v>
      </c>
      <c r="Y195">
        <v>676</v>
      </c>
      <c r="Z195">
        <v>998</v>
      </c>
      <c r="AA195">
        <v>2</v>
      </c>
      <c r="AB195" s="2" t="s">
        <v>1001</v>
      </c>
    </row>
    <row r="196" spans="1:28" x14ac:dyDescent="0.3">
      <c r="A196" t="s">
        <v>28</v>
      </c>
      <c r="B196" t="s">
        <v>29</v>
      </c>
      <c r="C196" t="s">
        <v>157</v>
      </c>
      <c r="D196" t="s">
        <v>254</v>
      </c>
      <c r="E196" t="s">
        <v>46</v>
      </c>
      <c r="F196" t="s">
        <v>57</v>
      </c>
      <c r="G196">
        <v>88</v>
      </c>
      <c r="H196">
        <v>429171</v>
      </c>
      <c r="I196" t="s">
        <v>34</v>
      </c>
      <c r="J196" s="1">
        <v>44339</v>
      </c>
      <c r="K196">
        <v>1300</v>
      </c>
      <c r="L196" t="s">
        <v>1002</v>
      </c>
      <c r="M196" t="s">
        <v>189</v>
      </c>
      <c r="N196" t="s">
        <v>1003</v>
      </c>
      <c r="O196" t="s">
        <v>1004</v>
      </c>
      <c r="P196" t="s">
        <v>71</v>
      </c>
      <c r="Q196">
        <v>13</v>
      </c>
      <c r="R196" t="s">
        <v>88</v>
      </c>
      <c r="S196" t="s">
        <v>41</v>
      </c>
      <c r="T196">
        <v>66016</v>
      </c>
      <c r="U196" s="1">
        <v>45618</v>
      </c>
      <c r="V196" t="s">
        <v>42</v>
      </c>
      <c r="W196">
        <v>711368</v>
      </c>
      <c r="X196" t="s">
        <v>1005</v>
      </c>
      <c r="Y196">
        <v>635</v>
      </c>
      <c r="Z196">
        <v>1974</v>
      </c>
      <c r="AA196">
        <v>5</v>
      </c>
      <c r="AB196">
        <v>3948</v>
      </c>
    </row>
    <row r="197" spans="1:28" x14ac:dyDescent="0.3">
      <c r="A197" t="s">
        <v>28</v>
      </c>
      <c r="B197" t="s">
        <v>29</v>
      </c>
      <c r="C197" t="s">
        <v>44</v>
      </c>
      <c r="D197" t="s">
        <v>187</v>
      </c>
      <c r="E197" t="s">
        <v>32</v>
      </c>
      <c r="F197" t="s">
        <v>135</v>
      </c>
      <c r="G197">
        <v>72</v>
      </c>
      <c r="H197">
        <v>420154</v>
      </c>
      <c r="I197" t="s">
        <v>34</v>
      </c>
      <c r="J197" s="1">
        <v>45233</v>
      </c>
      <c r="K197">
        <v>1400</v>
      </c>
      <c r="L197" t="s">
        <v>1006</v>
      </c>
      <c r="M197" t="s">
        <v>1007</v>
      </c>
      <c r="N197" t="s">
        <v>1008</v>
      </c>
      <c r="O197" t="s">
        <v>1009</v>
      </c>
      <c r="P197" t="s">
        <v>39</v>
      </c>
      <c r="Q197">
        <v>8</v>
      </c>
      <c r="R197" t="s">
        <v>40</v>
      </c>
      <c r="S197" t="s">
        <v>41</v>
      </c>
      <c r="T197">
        <v>35179</v>
      </c>
      <c r="U197" s="1">
        <v>45609</v>
      </c>
      <c r="V197" t="s">
        <v>42</v>
      </c>
      <c r="W197">
        <v>661857</v>
      </c>
      <c r="X197" t="s">
        <v>1010</v>
      </c>
      <c r="Y197">
        <v>299</v>
      </c>
      <c r="Z197">
        <v>1826</v>
      </c>
      <c r="AA197">
        <v>2</v>
      </c>
      <c r="AB197" s="2" t="s">
        <v>1011</v>
      </c>
    </row>
    <row r="198" spans="1:28" x14ac:dyDescent="0.3">
      <c r="A198" t="s">
        <v>28</v>
      </c>
      <c r="B198" t="s">
        <v>29</v>
      </c>
      <c r="C198" t="s">
        <v>91</v>
      </c>
      <c r="D198" t="s">
        <v>254</v>
      </c>
      <c r="E198" t="s">
        <v>32</v>
      </c>
      <c r="F198" t="s">
        <v>150</v>
      </c>
      <c r="G198">
        <v>6</v>
      </c>
      <c r="H198">
        <v>402798</v>
      </c>
      <c r="I198" t="s">
        <v>34</v>
      </c>
      <c r="J198" s="1">
        <v>44298</v>
      </c>
      <c r="K198">
        <v>1400</v>
      </c>
      <c r="L198" t="s">
        <v>1012</v>
      </c>
      <c r="M198" t="s">
        <v>351</v>
      </c>
      <c r="N198" t="s">
        <v>1013</v>
      </c>
      <c r="O198" t="s">
        <v>1014</v>
      </c>
      <c r="P198" t="s">
        <v>87</v>
      </c>
      <c r="Q198">
        <v>3</v>
      </c>
      <c r="R198" t="s">
        <v>88</v>
      </c>
      <c r="S198" t="s">
        <v>41</v>
      </c>
      <c r="T198">
        <v>16875</v>
      </c>
      <c r="U198" s="1">
        <v>45496</v>
      </c>
      <c r="V198" t="s">
        <v>126</v>
      </c>
      <c r="W198">
        <v>349137</v>
      </c>
      <c r="X198" t="s">
        <v>1015</v>
      </c>
      <c r="Y198">
        <v>517</v>
      </c>
      <c r="Z198">
        <v>1098</v>
      </c>
      <c r="AA198">
        <v>5</v>
      </c>
      <c r="AB198">
        <v>2196</v>
      </c>
    </row>
    <row r="199" spans="1:28" x14ac:dyDescent="0.3">
      <c r="A199" t="s">
        <v>28</v>
      </c>
      <c r="B199" t="s">
        <v>29</v>
      </c>
      <c r="C199" t="s">
        <v>30</v>
      </c>
      <c r="D199" t="s">
        <v>170</v>
      </c>
      <c r="E199" t="s">
        <v>56</v>
      </c>
      <c r="F199" t="s">
        <v>175</v>
      </c>
      <c r="G199">
        <v>86</v>
      </c>
      <c r="H199">
        <v>400463</v>
      </c>
      <c r="I199" t="s">
        <v>58</v>
      </c>
      <c r="J199" s="1">
        <v>44428</v>
      </c>
      <c r="K199">
        <v>1400</v>
      </c>
      <c r="L199" t="s">
        <v>1016</v>
      </c>
      <c r="M199" t="s">
        <v>1017</v>
      </c>
      <c r="N199" t="s">
        <v>1018</v>
      </c>
      <c r="O199" t="s">
        <v>1019</v>
      </c>
      <c r="P199" t="s">
        <v>71</v>
      </c>
      <c r="Q199">
        <v>6</v>
      </c>
      <c r="R199" t="s">
        <v>40</v>
      </c>
      <c r="S199" t="s">
        <v>79</v>
      </c>
      <c r="T199">
        <v>71168</v>
      </c>
      <c r="U199" s="1">
        <v>45467</v>
      </c>
      <c r="V199" t="s">
        <v>52</v>
      </c>
      <c r="W199">
        <v>476263</v>
      </c>
      <c r="X199" t="s">
        <v>1020</v>
      </c>
      <c r="Y199">
        <v>992</v>
      </c>
      <c r="Z199">
        <v>816</v>
      </c>
      <c r="AA199">
        <v>7</v>
      </c>
      <c r="AB199">
        <v>2284.8000000000002</v>
      </c>
    </row>
    <row r="200" spans="1:28" x14ac:dyDescent="0.3">
      <c r="A200" t="s">
        <v>28</v>
      </c>
      <c r="B200" t="s">
        <v>29</v>
      </c>
      <c r="C200" t="s">
        <v>30</v>
      </c>
      <c r="D200" t="s">
        <v>616</v>
      </c>
      <c r="E200" t="s">
        <v>46</v>
      </c>
      <c r="F200" t="s">
        <v>150</v>
      </c>
      <c r="G200">
        <v>84</v>
      </c>
      <c r="H200">
        <v>429715</v>
      </c>
      <c r="I200" t="s">
        <v>34</v>
      </c>
      <c r="J200" s="1">
        <v>44563</v>
      </c>
      <c r="K200">
        <v>1300</v>
      </c>
      <c r="L200" t="s">
        <v>1021</v>
      </c>
      <c r="M200" t="s">
        <v>1017</v>
      </c>
      <c r="N200" t="s">
        <v>1022</v>
      </c>
      <c r="O200" t="s">
        <v>1023</v>
      </c>
      <c r="P200" t="s">
        <v>39</v>
      </c>
      <c r="Q200">
        <v>15</v>
      </c>
      <c r="R200" t="s">
        <v>88</v>
      </c>
      <c r="S200" t="s">
        <v>41</v>
      </c>
      <c r="T200">
        <v>52609</v>
      </c>
      <c r="U200" s="1">
        <v>45482</v>
      </c>
      <c r="V200" t="s">
        <v>126</v>
      </c>
      <c r="W200">
        <v>822528</v>
      </c>
      <c r="X200" t="s">
        <v>1024</v>
      </c>
      <c r="Y200">
        <v>223</v>
      </c>
      <c r="Z200">
        <v>1808</v>
      </c>
      <c r="AA200">
        <v>2</v>
      </c>
      <c r="AB200">
        <v>1446.4</v>
      </c>
    </row>
    <row r="201" spans="1:28" x14ac:dyDescent="0.3">
      <c r="A201" t="s">
        <v>28</v>
      </c>
      <c r="B201" t="s">
        <v>29</v>
      </c>
      <c r="C201" t="s">
        <v>193</v>
      </c>
      <c r="D201" t="s">
        <v>338</v>
      </c>
      <c r="E201" t="s">
        <v>32</v>
      </c>
      <c r="F201" t="s">
        <v>113</v>
      </c>
      <c r="G201">
        <v>42</v>
      </c>
      <c r="H201">
        <v>425416</v>
      </c>
      <c r="I201" t="s">
        <v>58</v>
      </c>
      <c r="J201" s="1">
        <v>44676</v>
      </c>
      <c r="K201">
        <v>800</v>
      </c>
      <c r="L201" t="s">
        <v>1025</v>
      </c>
      <c r="M201" t="s">
        <v>172</v>
      </c>
      <c r="N201" t="s">
        <v>1026</v>
      </c>
      <c r="O201" t="s">
        <v>1027</v>
      </c>
      <c r="P201" t="s">
        <v>39</v>
      </c>
      <c r="Q201">
        <v>6</v>
      </c>
      <c r="R201" t="s">
        <v>88</v>
      </c>
      <c r="S201" t="s">
        <v>63</v>
      </c>
      <c r="T201">
        <v>44886</v>
      </c>
      <c r="U201" s="1">
        <v>45480</v>
      </c>
      <c r="V201" t="s">
        <v>126</v>
      </c>
      <c r="W201">
        <v>215998</v>
      </c>
      <c r="X201" t="s">
        <v>1028</v>
      </c>
      <c r="Y201">
        <v>212</v>
      </c>
      <c r="Z201">
        <v>748</v>
      </c>
      <c r="AA201">
        <v>4</v>
      </c>
      <c r="AB201">
        <v>1196.8</v>
      </c>
    </row>
    <row r="202" spans="1:28" x14ac:dyDescent="0.3">
      <c r="A202" t="s">
        <v>28</v>
      </c>
      <c r="B202" t="s">
        <v>29</v>
      </c>
      <c r="C202" t="s">
        <v>193</v>
      </c>
      <c r="D202" t="s">
        <v>611</v>
      </c>
      <c r="E202" t="s">
        <v>56</v>
      </c>
      <c r="F202" t="s">
        <v>355</v>
      </c>
      <c r="G202">
        <v>4</v>
      </c>
      <c r="H202">
        <v>439376</v>
      </c>
      <c r="I202" t="s">
        <v>34</v>
      </c>
      <c r="J202" s="1">
        <v>45194</v>
      </c>
      <c r="K202">
        <v>1400</v>
      </c>
      <c r="L202" t="s">
        <v>1029</v>
      </c>
      <c r="M202" t="s">
        <v>1030</v>
      </c>
      <c r="N202" t="s">
        <v>1031</v>
      </c>
      <c r="O202" t="s">
        <v>1032</v>
      </c>
      <c r="P202" t="s">
        <v>71</v>
      </c>
      <c r="Q202">
        <v>10</v>
      </c>
      <c r="R202" t="s">
        <v>40</v>
      </c>
      <c r="S202" t="s">
        <v>41</v>
      </c>
      <c r="T202">
        <v>74975</v>
      </c>
      <c r="U202" s="1">
        <v>45384</v>
      </c>
      <c r="V202" t="s">
        <v>80</v>
      </c>
      <c r="W202">
        <v>499296</v>
      </c>
      <c r="X202" t="s">
        <v>1033</v>
      </c>
      <c r="Y202">
        <v>356</v>
      </c>
      <c r="Z202">
        <v>1767</v>
      </c>
      <c r="AA202">
        <v>4</v>
      </c>
      <c r="AB202" s="2" t="s">
        <v>1034</v>
      </c>
    </row>
    <row r="203" spans="1:28" x14ac:dyDescent="0.3">
      <c r="A203" t="s">
        <v>28</v>
      </c>
      <c r="B203" t="s">
        <v>29</v>
      </c>
      <c r="C203" t="s">
        <v>66</v>
      </c>
      <c r="D203" t="s">
        <v>637</v>
      </c>
      <c r="E203" t="s">
        <v>46</v>
      </c>
      <c r="F203" t="s">
        <v>106</v>
      </c>
      <c r="G203">
        <v>41</v>
      </c>
      <c r="H203">
        <v>409570</v>
      </c>
      <c r="I203" t="s">
        <v>34</v>
      </c>
      <c r="J203" s="1">
        <v>44053</v>
      </c>
      <c r="K203">
        <v>800</v>
      </c>
      <c r="L203" t="s">
        <v>1035</v>
      </c>
      <c r="M203" t="s">
        <v>843</v>
      </c>
      <c r="N203" t="s">
        <v>1036</v>
      </c>
      <c r="O203" t="s">
        <v>1037</v>
      </c>
      <c r="P203" t="s">
        <v>51</v>
      </c>
      <c r="Q203">
        <v>9</v>
      </c>
      <c r="R203" t="s">
        <v>40</v>
      </c>
      <c r="S203" t="s">
        <v>63</v>
      </c>
      <c r="T203">
        <v>70721</v>
      </c>
      <c r="U203" s="1">
        <v>45325</v>
      </c>
      <c r="V203" t="s">
        <v>119</v>
      </c>
      <c r="W203">
        <v>445491</v>
      </c>
      <c r="X203" t="s">
        <v>1038</v>
      </c>
      <c r="Y203">
        <v>733</v>
      </c>
      <c r="Z203">
        <v>861</v>
      </c>
      <c r="AA203">
        <v>5</v>
      </c>
      <c r="AB203">
        <v>1722</v>
      </c>
    </row>
    <row r="204" spans="1:28" x14ac:dyDescent="0.3">
      <c r="A204" t="s">
        <v>28</v>
      </c>
      <c r="B204" t="s">
        <v>29</v>
      </c>
      <c r="C204" t="s">
        <v>157</v>
      </c>
      <c r="D204" t="s">
        <v>82</v>
      </c>
      <c r="E204" t="s">
        <v>46</v>
      </c>
      <c r="F204" t="s">
        <v>99</v>
      </c>
      <c r="G204">
        <v>97</v>
      </c>
      <c r="H204">
        <v>407331</v>
      </c>
      <c r="I204" t="s">
        <v>58</v>
      </c>
      <c r="J204" s="1">
        <v>45320</v>
      </c>
      <c r="K204">
        <v>1400</v>
      </c>
      <c r="L204" t="s">
        <v>1039</v>
      </c>
      <c r="M204" t="s">
        <v>244</v>
      </c>
      <c r="N204" t="s">
        <v>1040</v>
      </c>
      <c r="O204" t="s">
        <v>1041</v>
      </c>
      <c r="P204" t="s">
        <v>39</v>
      </c>
      <c r="Q204">
        <v>4</v>
      </c>
      <c r="R204" t="s">
        <v>40</v>
      </c>
      <c r="S204" t="s">
        <v>79</v>
      </c>
      <c r="T204">
        <v>35297</v>
      </c>
      <c r="U204" s="1">
        <v>45292</v>
      </c>
      <c r="V204" t="s">
        <v>111</v>
      </c>
      <c r="W204">
        <v>237215</v>
      </c>
      <c r="X204" t="s">
        <v>1042</v>
      </c>
      <c r="Y204">
        <v>459</v>
      </c>
      <c r="Z204">
        <v>1200</v>
      </c>
      <c r="AA204">
        <v>1</v>
      </c>
      <c r="AB204">
        <v>480</v>
      </c>
    </row>
    <row r="205" spans="1:28" x14ac:dyDescent="0.3">
      <c r="A205" t="s">
        <v>28</v>
      </c>
      <c r="B205" t="s">
        <v>29</v>
      </c>
      <c r="C205" t="s">
        <v>148</v>
      </c>
      <c r="D205" t="s">
        <v>637</v>
      </c>
      <c r="E205" t="s">
        <v>56</v>
      </c>
      <c r="F205" t="s">
        <v>83</v>
      </c>
      <c r="G205">
        <v>27</v>
      </c>
      <c r="H205">
        <v>417709</v>
      </c>
      <c r="I205" t="s">
        <v>58</v>
      </c>
      <c r="J205" s="1">
        <v>43987</v>
      </c>
      <c r="K205">
        <v>800</v>
      </c>
      <c r="L205" t="s">
        <v>1043</v>
      </c>
      <c r="M205" t="s">
        <v>623</v>
      </c>
      <c r="N205" t="s">
        <v>1044</v>
      </c>
      <c r="O205" t="s">
        <v>1045</v>
      </c>
      <c r="P205" t="s">
        <v>87</v>
      </c>
      <c r="Q205">
        <v>3</v>
      </c>
      <c r="R205" t="s">
        <v>88</v>
      </c>
      <c r="S205" t="s">
        <v>79</v>
      </c>
      <c r="T205">
        <v>82300</v>
      </c>
      <c r="U205" s="1">
        <v>45569</v>
      </c>
      <c r="V205" t="s">
        <v>155</v>
      </c>
      <c r="W205">
        <v>414205</v>
      </c>
      <c r="X205" t="s">
        <v>1046</v>
      </c>
      <c r="Y205">
        <v>689</v>
      </c>
      <c r="Z205">
        <v>2088</v>
      </c>
      <c r="AA205">
        <v>8</v>
      </c>
      <c r="AB205">
        <v>6681.6</v>
      </c>
    </row>
    <row r="206" spans="1:28" x14ac:dyDescent="0.3">
      <c r="A206" t="s">
        <v>28</v>
      </c>
      <c r="B206" t="s">
        <v>29</v>
      </c>
      <c r="C206" t="s">
        <v>66</v>
      </c>
      <c r="D206" t="s">
        <v>467</v>
      </c>
      <c r="E206" t="s">
        <v>32</v>
      </c>
      <c r="F206" t="s">
        <v>355</v>
      </c>
      <c r="G206">
        <v>64</v>
      </c>
      <c r="H206">
        <v>416607</v>
      </c>
      <c r="I206" t="s">
        <v>58</v>
      </c>
      <c r="J206" s="1">
        <v>45132</v>
      </c>
      <c r="K206">
        <v>1300</v>
      </c>
      <c r="L206" t="s">
        <v>1047</v>
      </c>
      <c r="M206" t="s">
        <v>1048</v>
      </c>
      <c r="N206" t="s">
        <v>1049</v>
      </c>
      <c r="O206" t="s">
        <v>1050</v>
      </c>
      <c r="P206" t="s">
        <v>87</v>
      </c>
      <c r="Q206">
        <v>7</v>
      </c>
      <c r="R206" t="s">
        <v>40</v>
      </c>
      <c r="S206" t="s">
        <v>79</v>
      </c>
      <c r="T206">
        <v>31425</v>
      </c>
      <c r="U206" s="1">
        <v>45629</v>
      </c>
      <c r="V206" t="s">
        <v>259</v>
      </c>
      <c r="W206">
        <v>585774</v>
      </c>
      <c r="X206" t="s">
        <v>1051</v>
      </c>
      <c r="Y206">
        <v>676</v>
      </c>
      <c r="Z206">
        <v>841</v>
      </c>
      <c r="AA206">
        <v>4</v>
      </c>
      <c r="AB206" s="2" t="s">
        <v>1052</v>
      </c>
    </row>
    <row r="207" spans="1:28" x14ac:dyDescent="0.3">
      <c r="A207" t="s">
        <v>28</v>
      </c>
      <c r="B207" t="s">
        <v>29</v>
      </c>
      <c r="C207" t="s">
        <v>66</v>
      </c>
      <c r="D207" t="s">
        <v>98</v>
      </c>
      <c r="E207" t="s">
        <v>32</v>
      </c>
      <c r="F207" t="s">
        <v>99</v>
      </c>
      <c r="G207">
        <v>20</v>
      </c>
      <c r="H207">
        <v>431034</v>
      </c>
      <c r="I207" t="s">
        <v>58</v>
      </c>
      <c r="J207" s="1">
        <v>44771</v>
      </c>
      <c r="K207">
        <v>1000</v>
      </c>
      <c r="L207" t="s">
        <v>1053</v>
      </c>
      <c r="M207" t="s">
        <v>568</v>
      </c>
      <c r="N207" t="s">
        <v>1054</v>
      </c>
      <c r="O207" t="s">
        <v>1055</v>
      </c>
      <c r="P207" t="s">
        <v>51</v>
      </c>
      <c r="Q207">
        <v>14</v>
      </c>
      <c r="R207" t="s">
        <v>40</v>
      </c>
      <c r="S207" t="s">
        <v>63</v>
      </c>
      <c r="T207">
        <v>46644</v>
      </c>
      <c r="U207" s="1">
        <v>45449</v>
      </c>
      <c r="V207" t="s">
        <v>52</v>
      </c>
      <c r="W207">
        <v>193033</v>
      </c>
      <c r="X207" t="s">
        <v>1056</v>
      </c>
      <c r="Y207">
        <v>949</v>
      </c>
      <c r="Z207">
        <v>2665</v>
      </c>
      <c r="AA207">
        <v>5</v>
      </c>
      <c r="AB207">
        <v>5330</v>
      </c>
    </row>
    <row r="208" spans="1:28" x14ac:dyDescent="0.3">
      <c r="A208" t="s">
        <v>28</v>
      </c>
      <c r="B208" t="s">
        <v>29</v>
      </c>
      <c r="C208" t="s">
        <v>30</v>
      </c>
      <c r="D208" t="s">
        <v>92</v>
      </c>
      <c r="E208" t="s">
        <v>46</v>
      </c>
      <c r="F208" t="s">
        <v>150</v>
      </c>
      <c r="G208">
        <v>5</v>
      </c>
      <c r="H208">
        <v>421276</v>
      </c>
      <c r="I208" t="s">
        <v>58</v>
      </c>
      <c r="J208" s="1">
        <v>45056</v>
      </c>
      <c r="K208">
        <v>800</v>
      </c>
      <c r="L208" t="s">
        <v>1057</v>
      </c>
      <c r="M208" t="s">
        <v>1058</v>
      </c>
      <c r="N208" t="s">
        <v>1059</v>
      </c>
      <c r="O208" t="s">
        <v>1060</v>
      </c>
      <c r="P208" t="s">
        <v>51</v>
      </c>
      <c r="Q208">
        <v>19</v>
      </c>
      <c r="R208" t="s">
        <v>40</v>
      </c>
      <c r="S208" t="s">
        <v>118</v>
      </c>
      <c r="T208">
        <v>51855</v>
      </c>
      <c r="U208" s="1">
        <v>45424</v>
      </c>
      <c r="V208" t="s">
        <v>140</v>
      </c>
      <c r="W208">
        <v>898945</v>
      </c>
      <c r="X208" t="s">
        <v>1061</v>
      </c>
      <c r="Y208">
        <v>831</v>
      </c>
      <c r="Z208">
        <v>2376</v>
      </c>
      <c r="AA208">
        <v>8</v>
      </c>
      <c r="AB208" s="2" t="s">
        <v>1062</v>
      </c>
    </row>
    <row r="209" spans="1:28" x14ac:dyDescent="0.3">
      <c r="A209" t="s">
        <v>28</v>
      </c>
      <c r="B209" t="s">
        <v>29</v>
      </c>
      <c r="C209" t="s">
        <v>44</v>
      </c>
      <c r="D209" t="s">
        <v>98</v>
      </c>
      <c r="E209" t="s">
        <v>32</v>
      </c>
      <c r="F209" t="s">
        <v>47</v>
      </c>
      <c r="G209">
        <v>61</v>
      </c>
      <c r="H209">
        <v>432455</v>
      </c>
      <c r="I209" t="s">
        <v>58</v>
      </c>
      <c r="J209" s="1">
        <v>44342</v>
      </c>
      <c r="K209">
        <v>800</v>
      </c>
      <c r="L209" t="s">
        <v>1063</v>
      </c>
      <c r="M209" t="s">
        <v>308</v>
      </c>
      <c r="N209" t="s">
        <v>1064</v>
      </c>
      <c r="O209" t="s">
        <v>1065</v>
      </c>
      <c r="P209" t="s">
        <v>71</v>
      </c>
      <c r="Q209">
        <v>12</v>
      </c>
      <c r="R209" t="s">
        <v>40</v>
      </c>
      <c r="S209" t="s">
        <v>41</v>
      </c>
      <c r="T209">
        <v>65519</v>
      </c>
      <c r="U209" s="1">
        <v>45497</v>
      </c>
      <c r="V209" t="s">
        <v>126</v>
      </c>
      <c r="W209">
        <v>314999</v>
      </c>
      <c r="X209" t="s">
        <v>1066</v>
      </c>
      <c r="Y209">
        <v>204</v>
      </c>
      <c r="Z209">
        <v>1316</v>
      </c>
      <c r="AA209">
        <v>1</v>
      </c>
      <c r="AB209">
        <v>526.4</v>
      </c>
    </row>
    <row r="210" spans="1:28" x14ac:dyDescent="0.3">
      <c r="A210" t="s">
        <v>28</v>
      </c>
      <c r="B210" t="s">
        <v>29</v>
      </c>
      <c r="C210" t="s">
        <v>91</v>
      </c>
      <c r="D210" t="s">
        <v>149</v>
      </c>
      <c r="E210" t="s">
        <v>46</v>
      </c>
      <c r="F210" t="s">
        <v>33</v>
      </c>
      <c r="G210">
        <v>98</v>
      </c>
      <c r="H210">
        <v>413382</v>
      </c>
      <c r="I210" t="s">
        <v>58</v>
      </c>
      <c r="J210" s="1">
        <v>44022</v>
      </c>
      <c r="K210">
        <v>1400</v>
      </c>
      <c r="L210" t="s">
        <v>1067</v>
      </c>
      <c r="M210" t="s">
        <v>552</v>
      </c>
      <c r="N210" t="s">
        <v>1068</v>
      </c>
      <c r="O210" t="s">
        <v>1069</v>
      </c>
      <c r="P210" t="s">
        <v>51</v>
      </c>
      <c r="Q210">
        <v>14</v>
      </c>
      <c r="R210" t="s">
        <v>40</v>
      </c>
      <c r="S210" t="s">
        <v>41</v>
      </c>
      <c r="T210">
        <v>74071</v>
      </c>
      <c r="U210" s="1">
        <v>45540</v>
      </c>
      <c r="V210" t="s">
        <v>180</v>
      </c>
      <c r="W210">
        <v>389228</v>
      </c>
      <c r="X210" t="s">
        <v>1070</v>
      </c>
      <c r="Y210">
        <v>604</v>
      </c>
      <c r="Z210">
        <v>714</v>
      </c>
      <c r="AA210">
        <v>1</v>
      </c>
      <c r="AB210">
        <v>285.60000000000002</v>
      </c>
    </row>
    <row r="211" spans="1:28" x14ac:dyDescent="0.3">
      <c r="A211" t="s">
        <v>28</v>
      </c>
      <c r="B211" t="s">
        <v>29</v>
      </c>
      <c r="C211" t="s">
        <v>157</v>
      </c>
      <c r="D211" t="s">
        <v>546</v>
      </c>
      <c r="E211" t="s">
        <v>32</v>
      </c>
      <c r="F211" t="s">
        <v>355</v>
      </c>
      <c r="G211">
        <v>63</v>
      </c>
      <c r="H211">
        <v>429638</v>
      </c>
      <c r="I211" t="s">
        <v>58</v>
      </c>
      <c r="J211" s="1">
        <v>44397</v>
      </c>
      <c r="K211">
        <v>1200</v>
      </c>
      <c r="L211" t="s">
        <v>1071</v>
      </c>
      <c r="M211" t="s">
        <v>1072</v>
      </c>
      <c r="N211" t="s">
        <v>1073</v>
      </c>
      <c r="O211" t="s">
        <v>1074</v>
      </c>
      <c r="P211" t="s">
        <v>87</v>
      </c>
      <c r="Q211">
        <v>11</v>
      </c>
      <c r="R211" t="s">
        <v>88</v>
      </c>
      <c r="S211" t="s">
        <v>118</v>
      </c>
      <c r="T211">
        <v>28416</v>
      </c>
      <c r="U211" s="1">
        <v>45456</v>
      </c>
      <c r="V211" t="s">
        <v>52</v>
      </c>
      <c r="W211">
        <v>811058</v>
      </c>
      <c r="X211" t="s">
        <v>1075</v>
      </c>
      <c r="Y211">
        <v>338</v>
      </c>
      <c r="Z211">
        <v>1332</v>
      </c>
      <c r="AA211">
        <v>8</v>
      </c>
      <c r="AB211" s="2" t="s">
        <v>1076</v>
      </c>
    </row>
    <row r="212" spans="1:28" x14ac:dyDescent="0.3">
      <c r="A212" t="s">
        <v>28</v>
      </c>
      <c r="B212" t="s">
        <v>29</v>
      </c>
      <c r="C212" t="s">
        <v>54</v>
      </c>
      <c r="D212" t="s">
        <v>182</v>
      </c>
      <c r="E212" t="s">
        <v>56</v>
      </c>
      <c r="F212" t="s">
        <v>355</v>
      </c>
      <c r="G212">
        <v>19</v>
      </c>
      <c r="H212">
        <v>406436</v>
      </c>
      <c r="I212" t="s">
        <v>58</v>
      </c>
      <c r="J212" s="1">
        <v>45371</v>
      </c>
      <c r="K212">
        <v>1300</v>
      </c>
      <c r="L212" t="s">
        <v>1077</v>
      </c>
      <c r="M212" t="s">
        <v>60</v>
      </c>
      <c r="N212" t="s">
        <v>1078</v>
      </c>
      <c r="O212" t="s">
        <v>1079</v>
      </c>
      <c r="P212" t="s">
        <v>51</v>
      </c>
      <c r="Q212">
        <v>13</v>
      </c>
      <c r="R212" t="s">
        <v>88</v>
      </c>
      <c r="S212" t="s">
        <v>63</v>
      </c>
      <c r="T212">
        <v>42774</v>
      </c>
      <c r="U212" s="1">
        <v>45315</v>
      </c>
      <c r="V212" t="s">
        <v>111</v>
      </c>
      <c r="W212">
        <v>859669</v>
      </c>
      <c r="X212" t="s">
        <v>1080</v>
      </c>
      <c r="Y212">
        <v>395</v>
      </c>
      <c r="Z212">
        <v>2354</v>
      </c>
      <c r="AA212">
        <v>4</v>
      </c>
      <c r="AB212">
        <v>3766.4</v>
      </c>
    </row>
    <row r="213" spans="1:28" x14ac:dyDescent="0.3">
      <c r="A213" t="s">
        <v>28</v>
      </c>
      <c r="B213" t="s">
        <v>29</v>
      </c>
      <c r="C213" t="s">
        <v>193</v>
      </c>
      <c r="D213" t="s">
        <v>248</v>
      </c>
      <c r="E213" t="s">
        <v>32</v>
      </c>
      <c r="F213" t="s">
        <v>113</v>
      </c>
      <c r="G213">
        <v>54</v>
      </c>
      <c r="H213">
        <v>424201</v>
      </c>
      <c r="I213" t="s">
        <v>34</v>
      </c>
      <c r="J213" s="1">
        <v>44785</v>
      </c>
      <c r="K213">
        <v>800</v>
      </c>
      <c r="L213" t="s">
        <v>1081</v>
      </c>
      <c r="M213" t="s">
        <v>123</v>
      </c>
      <c r="N213" t="s">
        <v>1082</v>
      </c>
      <c r="O213" t="s">
        <v>1083</v>
      </c>
      <c r="P213" t="s">
        <v>39</v>
      </c>
      <c r="Q213">
        <v>20</v>
      </c>
      <c r="R213" t="s">
        <v>88</v>
      </c>
      <c r="S213" t="s">
        <v>41</v>
      </c>
      <c r="T213">
        <v>46994</v>
      </c>
      <c r="U213" s="1">
        <v>45352</v>
      </c>
      <c r="V213" t="s">
        <v>72</v>
      </c>
      <c r="W213">
        <v>998208</v>
      </c>
      <c r="X213" t="s">
        <v>1084</v>
      </c>
      <c r="Y213">
        <v>315</v>
      </c>
      <c r="Z213">
        <v>2046</v>
      </c>
      <c r="AA213">
        <v>5</v>
      </c>
      <c r="AB213">
        <v>4092</v>
      </c>
    </row>
    <row r="214" spans="1:28" x14ac:dyDescent="0.3">
      <c r="A214" t="s">
        <v>28</v>
      </c>
      <c r="B214" t="s">
        <v>29</v>
      </c>
      <c r="C214" t="s">
        <v>148</v>
      </c>
      <c r="D214" t="s">
        <v>291</v>
      </c>
      <c r="E214" t="s">
        <v>56</v>
      </c>
      <c r="F214" t="s">
        <v>83</v>
      </c>
      <c r="G214">
        <v>66</v>
      </c>
      <c r="H214">
        <v>406573</v>
      </c>
      <c r="I214" t="s">
        <v>34</v>
      </c>
      <c r="J214" s="1">
        <v>44224</v>
      </c>
      <c r="K214">
        <v>1200</v>
      </c>
      <c r="L214" t="s">
        <v>1085</v>
      </c>
      <c r="M214" t="s">
        <v>731</v>
      </c>
      <c r="N214" t="s">
        <v>1086</v>
      </c>
      <c r="O214" t="s">
        <v>1087</v>
      </c>
      <c r="P214" t="s">
        <v>51</v>
      </c>
      <c r="Q214">
        <v>16</v>
      </c>
      <c r="R214" t="s">
        <v>40</v>
      </c>
      <c r="S214" t="s">
        <v>79</v>
      </c>
      <c r="T214">
        <v>71536</v>
      </c>
      <c r="U214" s="1">
        <v>45484</v>
      </c>
      <c r="V214" t="s">
        <v>126</v>
      </c>
      <c r="W214">
        <v>873832</v>
      </c>
      <c r="X214" t="s">
        <v>1088</v>
      </c>
      <c r="Y214">
        <v>429</v>
      </c>
      <c r="Z214">
        <v>1904</v>
      </c>
      <c r="AA214">
        <v>7</v>
      </c>
      <c r="AB214" s="2" t="s">
        <v>1089</v>
      </c>
    </row>
    <row r="215" spans="1:28" x14ac:dyDescent="0.3">
      <c r="A215" t="s">
        <v>28</v>
      </c>
      <c r="B215" t="s">
        <v>29</v>
      </c>
      <c r="C215" t="s">
        <v>54</v>
      </c>
      <c r="D215" t="s">
        <v>621</v>
      </c>
      <c r="E215" t="s">
        <v>56</v>
      </c>
      <c r="F215" t="s">
        <v>175</v>
      </c>
      <c r="G215">
        <v>33</v>
      </c>
      <c r="H215">
        <v>436964</v>
      </c>
      <c r="I215" t="s">
        <v>58</v>
      </c>
      <c r="J215" s="1">
        <v>45580</v>
      </c>
      <c r="K215">
        <v>1000</v>
      </c>
      <c r="L215" t="s">
        <v>1090</v>
      </c>
      <c r="M215" t="s">
        <v>1091</v>
      </c>
      <c r="N215" t="s">
        <v>1092</v>
      </c>
      <c r="O215" t="s">
        <v>1093</v>
      </c>
      <c r="P215" t="s">
        <v>51</v>
      </c>
      <c r="Q215">
        <v>7</v>
      </c>
      <c r="R215" t="s">
        <v>88</v>
      </c>
      <c r="S215" t="s">
        <v>41</v>
      </c>
      <c r="T215">
        <v>56895</v>
      </c>
      <c r="U215" s="1">
        <v>45321</v>
      </c>
      <c r="V215" t="s">
        <v>111</v>
      </c>
      <c r="W215">
        <v>227551</v>
      </c>
      <c r="X215" t="s">
        <v>1094</v>
      </c>
      <c r="Y215">
        <v>966</v>
      </c>
      <c r="Z215">
        <v>2880</v>
      </c>
      <c r="AA215">
        <v>4</v>
      </c>
      <c r="AB215">
        <v>4608</v>
      </c>
    </row>
    <row r="216" spans="1:28" x14ac:dyDescent="0.3">
      <c r="A216" t="s">
        <v>28</v>
      </c>
      <c r="B216" t="s">
        <v>29</v>
      </c>
      <c r="C216" t="s">
        <v>54</v>
      </c>
      <c r="D216" t="s">
        <v>254</v>
      </c>
      <c r="E216" t="s">
        <v>46</v>
      </c>
      <c r="F216" t="s">
        <v>57</v>
      </c>
      <c r="G216">
        <v>5</v>
      </c>
      <c r="H216">
        <v>427795</v>
      </c>
      <c r="I216" t="s">
        <v>58</v>
      </c>
      <c r="J216" s="1">
        <v>45407</v>
      </c>
      <c r="K216">
        <v>1400</v>
      </c>
      <c r="L216" t="s">
        <v>1095</v>
      </c>
      <c r="M216" t="s">
        <v>123</v>
      </c>
      <c r="N216" t="s">
        <v>1096</v>
      </c>
      <c r="O216" t="s">
        <v>1097</v>
      </c>
      <c r="P216" t="s">
        <v>87</v>
      </c>
      <c r="Q216">
        <v>7</v>
      </c>
      <c r="R216" t="s">
        <v>88</v>
      </c>
      <c r="S216" t="s">
        <v>79</v>
      </c>
      <c r="T216">
        <v>13201</v>
      </c>
      <c r="U216" s="1">
        <v>45324</v>
      </c>
      <c r="V216" t="s">
        <v>119</v>
      </c>
      <c r="W216">
        <v>185328</v>
      </c>
      <c r="X216" t="s">
        <v>1098</v>
      </c>
      <c r="Y216">
        <v>781</v>
      </c>
      <c r="Z216">
        <v>2255</v>
      </c>
      <c r="AA216">
        <v>6</v>
      </c>
      <c r="AB216">
        <v>5412</v>
      </c>
    </row>
    <row r="217" spans="1:28" x14ac:dyDescent="0.3">
      <c r="A217" t="s">
        <v>28</v>
      </c>
      <c r="B217" t="s">
        <v>29</v>
      </c>
      <c r="C217" t="s">
        <v>148</v>
      </c>
      <c r="D217" t="s">
        <v>421</v>
      </c>
      <c r="E217" t="s">
        <v>46</v>
      </c>
      <c r="F217" t="s">
        <v>33</v>
      </c>
      <c r="G217">
        <v>99</v>
      </c>
      <c r="H217">
        <v>409986</v>
      </c>
      <c r="I217" t="s">
        <v>34</v>
      </c>
      <c r="J217" s="1">
        <v>45480</v>
      </c>
      <c r="K217">
        <v>1400</v>
      </c>
      <c r="L217" t="s">
        <v>1099</v>
      </c>
      <c r="M217" t="s">
        <v>654</v>
      </c>
      <c r="N217" t="s">
        <v>1100</v>
      </c>
      <c r="O217" t="s">
        <v>1101</v>
      </c>
      <c r="P217" t="s">
        <v>87</v>
      </c>
      <c r="Q217">
        <v>12</v>
      </c>
      <c r="R217" t="s">
        <v>88</v>
      </c>
      <c r="S217" t="s">
        <v>79</v>
      </c>
      <c r="T217">
        <v>83127</v>
      </c>
      <c r="U217" s="1">
        <v>45489</v>
      </c>
      <c r="V217" t="s">
        <v>126</v>
      </c>
      <c r="W217">
        <v>538211</v>
      </c>
      <c r="X217" t="s">
        <v>1102</v>
      </c>
      <c r="Y217">
        <v>740</v>
      </c>
      <c r="Z217">
        <v>634</v>
      </c>
      <c r="AA217">
        <v>8</v>
      </c>
      <c r="AB217" s="2" t="s">
        <v>1103</v>
      </c>
    </row>
    <row r="218" spans="1:28" x14ac:dyDescent="0.3">
      <c r="A218" t="s">
        <v>28</v>
      </c>
      <c r="B218" t="s">
        <v>29</v>
      </c>
      <c r="C218" t="s">
        <v>91</v>
      </c>
      <c r="D218" t="s">
        <v>317</v>
      </c>
      <c r="E218" t="s">
        <v>32</v>
      </c>
      <c r="F218" t="s">
        <v>175</v>
      </c>
      <c r="G218">
        <v>52</v>
      </c>
      <c r="H218">
        <v>428105</v>
      </c>
      <c r="I218" t="s">
        <v>34</v>
      </c>
      <c r="J218" s="1">
        <v>45367</v>
      </c>
      <c r="K218">
        <v>1400</v>
      </c>
      <c r="L218" t="s">
        <v>1104</v>
      </c>
      <c r="M218" t="s">
        <v>287</v>
      </c>
      <c r="N218" t="s">
        <v>1105</v>
      </c>
      <c r="O218" t="s">
        <v>1106</v>
      </c>
      <c r="P218" t="s">
        <v>87</v>
      </c>
      <c r="Q218">
        <v>17</v>
      </c>
      <c r="R218" t="s">
        <v>40</v>
      </c>
      <c r="S218" t="s">
        <v>41</v>
      </c>
      <c r="T218">
        <v>99449</v>
      </c>
      <c r="U218" s="1">
        <v>45484</v>
      </c>
      <c r="V218" t="s">
        <v>126</v>
      </c>
      <c r="W218">
        <v>318083</v>
      </c>
      <c r="X218" t="s">
        <v>1107</v>
      </c>
      <c r="Y218">
        <v>603</v>
      </c>
      <c r="Z218">
        <v>2098</v>
      </c>
      <c r="AA218">
        <v>1</v>
      </c>
      <c r="AB218">
        <v>839.2</v>
      </c>
    </row>
    <row r="219" spans="1:28" x14ac:dyDescent="0.3">
      <c r="A219" t="s">
        <v>28</v>
      </c>
      <c r="B219" t="s">
        <v>29</v>
      </c>
      <c r="C219" t="s">
        <v>66</v>
      </c>
      <c r="D219" t="s">
        <v>349</v>
      </c>
      <c r="E219" t="s">
        <v>46</v>
      </c>
      <c r="F219" t="s">
        <v>83</v>
      </c>
      <c r="G219">
        <v>99</v>
      </c>
      <c r="H219">
        <v>432808</v>
      </c>
      <c r="I219" t="s">
        <v>58</v>
      </c>
      <c r="J219" s="1">
        <v>44327</v>
      </c>
      <c r="K219">
        <v>1200</v>
      </c>
      <c r="L219" t="s">
        <v>1108</v>
      </c>
      <c r="M219" t="s">
        <v>216</v>
      </c>
      <c r="N219" t="s">
        <v>1109</v>
      </c>
      <c r="O219" t="s">
        <v>1110</v>
      </c>
      <c r="P219" t="s">
        <v>87</v>
      </c>
      <c r="Q219">
        <v>17</v>
      </c>
      <c r="R219" t="s">
        <v>40</v>
      </c>
      <c r="S219" t="s">
        <v>41</v>
      </c>
      <c r="T219">
        <v>62910</v>
      </c>
      <c r="U219" s="1">
        <v>45329</v>
      </c>
      <c r="V219" t="s">
        <v>119</v>
      </c>
      <c r="W219">
        <v>686506</v>
      </c>
      <c r="X219" t="s">
        <v>1111</v>
      </c>
      <c r="Y219">
        <v>253</v>
      </c>
      <c r="Z219">
        <v>2667</v>
      </c>
      <c r="AA219">
        <v>5</v>
      </c>
      <c r="AB219">
        <v>5334</v>
      </c>
    </row>
    <row r="220" spans="1:28" x14ac:dyDescent="0.3">
      <c r="A220" t="s">
        <v>28</v>
      </c>
      <c r="B220" t="s">
        <v>29</v>
      </c>
      <c r="C220" t="s">
        <v>91</v>
      </c>
      <c r="D220" t="s">
        <v>524</v>
      </c>
      <c r="E220" t="s">
        <v>32</v>
      </c>
      <c r="F220" t="s">
        <v>355</v>
      </c>
      <c r="G220">
        <v>18</v>
      </c>
      <c r="H220">
        <v>410593</v>
      </c>
      <c r="I220" t="s">
        <v>58</v>
      </c>
      <c r="J220" s="1">
        <v>44284</v>
      </c>
      <c r="K220">
        <v>1200</v>
      </c>
      <c r="L220" t="s">
        <v>1112</v>
      </c>
      <c r="M220" t="s">
        <v>731</v>
      </c>
      <c r="N220" t="s">
        <v>1113</v>
      </c>
      <c r="O220">
        <f>1-294-879-9701</f>
        <v>-10873</v>
      </c>
      <c r="P220" t="s">
        <v>51</v>
      </c>
      <c r="Q220">
        <v>6</v>
      </c>
      <c r="R220" t="s">
        <v>88</v>
      </c>
      <c r="S220" t="s">
        <v>63</v>
      </c>
      <c r="T220">
        <v>48886</v>
      </c>
      <c r="U220" s="1">
        <v>45520</v>
      </c>
      <c r="V220" t="s">
        <v>64</v>
      </c>
      <c r="W220">
        <v>994056</v>
      </c>
      <c r="X220" t="s">
        <v>1114</v>
      </c>
      <c r="Y220">
        <v>384</v>
      </c>
      <c r="Z220">
        <v>2433</v>
      </c>
      <c r="AA220">
        <v>4</v>
      </c>
      <c r="AB220">
        <v>3892.8</v>
      </c>
    </row>
    <row r="221" spans="1:28" x14ac:dyDescent="0.3">
      <c r="A221" t="s">
        <v>28</v>
      </c>
      <c r="B221" t="s">
        <v>29</v>
      </c>
      <c r="C221" t="s">
        <v>157</v>
      </c>
      <c r="D221" t="s">
        <v>220</v>
      </c>
      <c r="E221" t="s">
        <v>46</v>
      </c>
      <c r="F221" t="s">
        <v>113</v>
      </c>
      <c r="G221">
        <v>84</v>
      </c>
      <c r="H221">
        <v>401657</v>
      </c>
      <c r="I221" t="s">
        <v>34</v>
      </c>
      <c r="J221" s="1">
        <v>43919</v>
      </c>
      <c r="K221">
        <v>800</v>
      </c>
      <c r="L221" t="s">
        <v>1115</v>
      </c>
      <c r="M221" t="s">
        <v>1072</v>
      </c>
      <c r="N221" t="s">
        <v>1116</v>
      </c>
      <c r="O221">
        <v>1253516857</v>
      </c>
      <c r="P221" t="s">
        <v>39</v>
      </c>
      <c r="Q221">
        <v>10</v>
      </c>
      <c r="R221" t="s">
        <v>88</v>
      </c>
      <c r="S221" t="s">
        <v>41</v>
      </c>
      <c r="T221">
        <v>45050</v>
      </c>
      <c r="U221" s="1">
        <v>45392</v>
      </c>
      <c r="V221" t="s">
        <v>80</v>
      </c>
      <c r="W221">
        <v>730083</v>
      </c>
      <c r="X221" t="s">
        <v>1117</v>
      </c>
      <c r="Y221">
        <v>780</v>
      </c>
      <c r="Z221">
        <v>1185</v>
      </c>
      <c r="AA221">
        <v>2</v>
      </c>
      <c r="AB221">
        <v>948</v>
      </c>
    </row>
    <row r="222" spans="1:28" x14ac:dyDescent="0.3">
      <c r="A222" t="s">
        <v>28</v>
      </c>
      <c r="B222" t="s">
        <v>29</v>
      </c>
      <c r="C222" t="s">
        <v>30</v>
      </c>
      <c r="D222" t="s">
        <v>442</v>
      </c>
      <c r="E222" t="s">
        <v>32</v>
      </c>
      <c r="F222" t="s">
        <v>83</v>
      </c>
      <c r="G222">
        <v>68</v>
      </c>
      <c r="H222">
        <v>408163</v>
      </c>
      <c r="I222" t="s">
        <v>58</v>
      </c>
      <c r="J222" s="1">
        <v>44564</v>
      </c>
      <c r="K222">
        <v>1100</v>
      </c>
      <c r="L222" t="s">
        <v>958</v>
      </c>
      <c r="M222" t="s">
        <v>1118</v>
      </c>
      <c r="N222" t="s">
        <v>1119</v>
      </c>
      <c r="O222" t="s">
        <v>1120</v>
      </c>
      <c r="P222" t="s">
        <v>39</v>
      </c>
      <c r="Q222">
        <v>6</v>
      </c>
      <c r="R222" t="s">
        <v>40</v>
      </c>
      <c r="S222" t="s">
        <v>41</v>
      </c>
      <c r="T222">
        <v>10931</v>
      </c>
      <c r="U222" s="1">
        <v>45505</v>
      </c>
      <c r="V222" t="s">
        <v>64</v>
      </c>
      <c r="W222">
        <v>319571</v>
      </c>
      <c r="X222" t="s">
        <v>1121</v>
      </c>
      <c r="Y222">
        <v>261</v>
      </c>
      <c r="Z222">
        <v>1682</v>
      </c>
      <c r="AA222">
        <v>6</v>
      </c>
      <c r="AB222">
        <v>4036.8</v>
      </c>
    </row>
    <row r="223" spans="1:28" x14ac:dyDescent="0.3">
      <c r="A223" t="s">
        <v>28</v>
      </c>
      <c r="B223" t="s">
        <v>29</v>
      </c>
      <c r="C223" t="s">
        <v>44</v>
      </c>
      <c r="D223" t="s">
        <v>317</v>
      </c>
      <c r="E223" t="s">
        <v>56</v>
      </c>
      <c r="F223" t="s">
        <v>355</v>
      </c>
      <c r="G223">
        <v>84</v>
      </c>
      <c r="H223">
        <v>414748</v>
      </c>
      <c r="I223" t="s">
        <v>34</v>
      </c>
      <c r="J223" s="1">
        <v>44560</v>
      </c>
      <c r="K223">
        <v>1300</v>
      </c>
      <c r="L223" t="s">
        <v>1122</v>
      </c>
      <c r="M223" t="s">
        <v>869</v>
      </c>
      <c r="N223" t="s">
        <v>1123</v>
      </c>
      <c r="O223" t="s">
        <v>1124</v>
      </c>
      <c r="P223" t="s">
        <v>71</v>
      </c>
      <c r="Q223">
        <v>7</v>
      </c>
      <c r="R223" t="s">
        <v>88</v>
      </c>
      <c r="S223" t="s">
        <v>79</v>
      </c>
      <c r="T223">
        <v>64823</v>
      </c>
      <c r="U223" s="1">
        <v>45405</v>
      </c>
      <c r="V223" t="s">
        <v>80</v>
      </c>
      <c r="W223">
        <v>978976</v>
      </c>
      <c r="X223" t="s">
        <v>1125</v>
      </c>
      <c r="Y223">
        <v>817</v>
      </c>
      <c r="Z223">
        <v>2500</v>
      </c>
      <c r="AA223">
        <v>3</v>
      </c>
      <c r="AB223">
        <v>3000</v>
      </c>
    </row>
    <row r="224" spans="1:28" x14ac:dyDescent="0.3">
      <c r="A224" t="s">
        <v>28</v>
      </c>
      <c r="B224" t="s">
        <v>29</v>
      </c>
      <c r="C224" t="s">
        <v>54</v>
      </c>
      <c r="D224" t="s">
        <v>524</v>
      </c>
      <c r="E224" t="s">
        <v>56</v>
      </c>
      <c r="F224" t="s">
        <v>355</v>
      </c>
      <c r="G224">
        <v>68</v>
      </c>
      <c r="H224">
        <v>439416</v>
      </c>
      <c r="I224" t="s">
        <v>58</v>
      </c>
      <c r="J224" s="1">
        <v>44114</v>
      </c>
      <c r="K224">
        <v>1000</v>
      </c>
      <c r="L224" t="s">
        <v>1126</v>
      </c>
      <c r="M224" t="s">
        <v>869</v>
      </c>
      <c r="N224" t="s">
        <v>1127</v>
      </c>
      <c r="O224" t="s">
        <v>1128</v>
      </c>
      <c r="P224" t="s">
        <v>51</v>
      </c>
      <c r="Q224">
        <v>9</v>
      </c>
      <c r="R224" t="s">
        <v>88</v>
      </c>
      <c r="S224" t="s">
        <v>118</v>
      </c>
      <c r="T224">
        <v>89654</v>
      </c>
      <c r="U224" s="1">
        <v>45579</v>
      </c>
      <c r="V224" t="s">
        <v>155</v>
      </c>
      <c r="W224">
        <v>382371</v>
      </c>
      <c r="X224" t="s">
        <v>1129</v>
      </c>
      <c r="Y224">
        <v>585</v>
      </c>
      <c r="Z224">
        <v>1185</v>
      </c>
      <c r="AA224">
        <v>1</v>
      </c>
      <c r="AB224">
        <v>474</v>
      </c>
    </row>
    <row r="225" spans="1:28" x14ac:dyDescent="0.3">
      <c r="A225" t="s">
        <v>28</v>
      </c>
      <c r="B225" t="s">
        <v>29</v>
      </c>
      <c r="C225" t="s">
        <v>66</v>
      </c>
      <c r="D225" t="s">
        <v>267</v>
      </c>
      <c r="E225" t="s">
        <v>32</v>
      </c>
      <c r="F225" t="s">
        <v>135</v>
      </c>
      <c r="G225">
        <v>29</v>
      </c>
      <c r="H225">
        <v>439146</v>
      </c>
      <c r="I225" t="s">
        <v>34</v>
      </c>
      <c r="J225" s="1">
        <v>44235</v>
      </c>
      <c r="K225">
        <v>1000</v>
      </c>
      <c r="L225" t="s">
        <v>1130</v>
      </c>
      <c r="M225" t="s">
        <v>919</v>
      </c>
      <c r="N225" t="s">
        <v>1131</v>
      </c>
      <c r="O225" t="s">
        <v>1132</v>
      </c>
      <c r="P225" t="s">
        <v>71</v>
      </c>
      <c r="Q225">
        <v>9</v>
      </c>
      <c r="R225" t="s">
        <v>88</v>
      </c>
      <c r="S225" t="s">
        <v>118</v>
      </c>
      <c r="T225">
        <v>99451</v>
      </c>
      <c r="U225" s="1">
        <v>45397</v>
      </c>
      <c r="V225" t="s">
        <v>80</v>
      </c>
      <c r="W225">
        <v>442959</v>
      </c>
      <c r="X225" t="s">
        <v>1133</v>
      </c>
      <c r="Y225">
        <v>640</v>
      </c>
      <c r="Z225">
        <v>681</v>
      </c>
      <c r="AA225">
        <v>3</v>
      </c>
      <c r="AB225">
        <v>817.2</v>
      </c>
    </row>
    <row r="226" spans="1:28" x14ac:dyDescent="0.3">
      <c r="A226" t="s">
        <v>28</v>
      </c>
      <c r="B226" t="s">
        <v>29</v>
      </c>
      <c r="C226" t="s">
        <v>148</v>
      </c>
      <c r="D226" t="s">
        <v>82</v>
      </c>
      <c r="E226" t="s">
        <v>56</v>
      </c>
      <c r="F226" t="s">
        <v>33</v>
      </c>
      <c r="G226">
        <v>8</v>
      </c>
      <c r="H226">
        <v>401134</v>
      </c>
      <c r="I226" t="s">
        <v>34</v>
      </c>
      <c r="J226" s="1">
        <v>44627</v>
      </c>
      <c r="K226">
        <v>1000</v>
      </c>
      <c r="L226" t="s">
        <v>1134</v>
      </c>
      <c r="M226" t="s">
        <v>144</v>
      </c>
      <c r="N226" t="s">
        <v>1135</v>
      </c>
      <c r="O226" t="s">
        <v>1136</v>
      </c>
      <c r="P226" t="s">
        <v>87</v>
      </c>
      <c r="Q226">
        <v>6</v>
      </c>
      <c r="R226" t="s">
        <v>40</v>
      </c>
      <c r="S226" t="s">
        <v>41</v>
      </c>
      <c r="T226">
        <v>87764</v>
      </c>
      <c r="U226" s="1">
        <v>45531</v>
      </c>
      <c r="V226" t="s">
        <v>64</v>
      </c>
      <c r="W226">
        <v>624301</v>
      </c>
      <c r="X226" t="s">
        <v>1137</v>
      </c>
      <c r="Y226">
        <v>693</v>
      </c>
      <c r="Z226">
        <v>1405</v>
      </c>
      <c r="AA226">
        <v>1</v>
      </c>
      <c r="AB226">
        <v>562</v>
      </c>
    </row>
    <row r="227" spans="1:28" x14ac:dyDescent="0.3">
      <c r="A227" t="s">
        <v>28</v>
      </c>
      <c r="B227" t="s">
        <v>29</v>
      </c>
      <c r="C227" t="s">
        <v>54</v>
      </c>
      <c r="D227" t="s">
        <v>274</v>
      </c>
      <c r="E227" t="s">
        <v>32</v>
      </c>
      <c r="F227" t="s">
        <v>83</v>
      </c>
      <c r="G227">
        <v>27</v>
      </c>
      <c r="H227">
        <v>403603</v>
      </c>
      <c r="I227" t="s">
        <v>34</v>
      </c>
      <c r="J227" s="1">
        <v>44769</v>
      </c>
      <c r="K227">
        <v>1000</v>
      </c>
      <c r="L227" t="s">
        <v>1138</v>
      </c>
      <c r="M227" t="s">
        <v>953</v>
      </c>
      <c r="N227" t="s">
        <v>1139</v>
      </c>
      <c r="O227">
        <f>1-658-572-3885</f>
        <v>-5114</v>
      </c>
      <c r="P227" t="s">
        <v>39</v>
      </c>
      <c r="Q227">
        <v>8</v>
      </c>
      <c r="R227" t="s">
        <v>40</v>
      </c>
      <c r="S227" t="s">
        <v>63</v>
      </c>
      <c r="T227">
        <v>56917</v>
      </c>
      <c r="U227" s="1">
        <v>45340</v>
      </c>
      <c r="V227" t="s">
        <v>119</v>
      </c>
      <c r="W227">
        <v>103918</v>
      </c>
      <c r="X227" t="s">
        <v>1140</v>
      </c>
      <c r="Y227">
        <v>349</v>
      </c>
      <c r="Z227">
        <v>1001</v>
      </c>
      <c r="AA227">
        <v>2</v>
      </c>
      <c r="AB227" s="2" t="s">
        <v>1141</v>
      </c>
    </row>
    <row r="228" spans="1:28" x14ac:dyDescent="0.3">
      <c r="A228" t="s">
        <v>28</v>
      </c>
      <c r="B228" t="s">
        <v>29</v>
      </c>
      <c r="C228" t="s">
        <v>54</v>
      </c>
      <c r="D228" t="s">
        <v>616</v>
      </c>
      <c r="E228" t="s">
        <v>32</v>
      </c>
      <c r="F228" t="s">
        <v>175</v>
      </c>
      <c r="G228">
        <v>55</v>
      </c>
      <c r="H228">
        <v>427319</v>
      </c>
      <c r="I228" t="s">
        <v>34</v>
      </c>
      <c r="J228" s="1">
        <v>45497</v>
      </c>
      <c r="K228">
        <v>1400</v>
      </c>
      <c r="L228" t="s">
        <v>1142</v>
      </c>
      <c r="M228" t="s">
        <v>361</v>
      </c>
      <c r="N228" t="s">
        <v>1143</v>
      </c>
      <c r="O228" t="s">
        <v>1144</v>
      </c>
      <c r="P228" t="s">
        <v>87</v>
      </c>
      <c r="Q228">
        <v>3</v>
      </c>
      <c r="R228" t="s">
        <v>40</v>
      </c>
      <c r="S228" t="s">
        <v>118</v>
      </c>
      <c r="T228">
        <v>67485</v>
      </c>
      <c r="U228" s="1">
        <v>45543</v>
      </c>
      <c r="V228" t="s">
        <v>180</v>
      </c>
      <c r="W228">
        <v>780880</v>
      </c>
      <c r="X228" t="s">
        <v>1145</v>
      </c>
      <c r="Y228">
        <v>523</v>
      </c>
      <c r="Z228">
        <v>847</v>
      </c>
      <c r="AA228">
        <v>2</v>
      </c>
      <c r="AB228">
        <v>677.6</v>
      </c>
    </row>
    <row r="229" spans="1:28" x14ac:dyDescent="0.3">
      <c r="A229" t="s">
        <v>28</v>
      </c>
      <c r="B229" t="s">
        <v>29</v>
      </c>
      <c r="C229" t="s">
        <v>66</v>
      </c>
      <c r="D229" t="s">
        <v>621</v>
      </c>
      <c r="E229" t="s">
        <v>32</v>
      </c>
      <c r="F229" t="s">
        <v>135</v>
      </c>
      <c r="G229">
        <v>19</v>
      </c>
      <c r="H229">
        <v>439870</v>
      </c>
      <c r="I229" t="s">
        <v>34</v>
      </c>
      <c r="J229" s="1">
        <v>44617</v>
      </c>
      <c r="K229">
        <v>950</v>
      </c>
      <c r="L229" t="s">
        <v>1146</v>
      </c>
      <c r="M229" t="s">
        <v>1147</v>
      </c>
      <c r="N229" t="s">
        <v>1148</v>
      </c>
      <c r="O229" t="s">
        <v>1149</v>
      </c>
      <c r="P229" t="s">
        <v>87</v>
      </c>
      <c r="Q229">
        <v>6</v>
      </c>
      <c r="R229" t="s">
        <v>88</v>
      </c>
      <c r="S229" t="s">
        <v>63</v>
      </c>
      <c r="T229">
        <v>34036</v>
      </c>
      <c r="U229" s="1">
        <v>45510</v>
      </c>
      <c r="V229" t="s">
        <v>64</v>
      </c>
      <c r="W229">
        <v>990826</v>
      </c>
      <c r="X229" t="s">
        <v>1150</v>
      </c>
      <c r="Y229">
        <v>844</v>
      </c>
      <c r="Z229">
        <v>1859</v>
      </c>
      <c r="AA229">
        <v>3</v>
      </c>
      <c r="AB229">
        <v>2230.8000000000002</v>
      </c>
    </row>
    <row r="230" spans="1:28" x14ac:dyDescent="0.3">
      <c r="A230" t="s">
        <v>28</v>
      </c>
      <c r="B230" t="s">
        <v>29</v>
      </c>
      <c r="C230" t="s">
        <v>91</v>
      </c>
      <c r="D230" t="s">
        <v>92</v>
      </c>
      <c r="E230" t="s">
        <v>32</v>
      </c>
      <c r="F230" t="s">
        <v>355</v>
      </c>
      <c r="G230">
        <v>99</v>
      </c>
      <c r="H230">
        <v>414523</v>
      </c>
      <c r="I230" t="s">
        <v>58</v>
      </c>
      <c r="J230" s="1">
        <v>43883</v>
      </c>
      <c r="K230">
        <v>1400</v>
      </c>
      <c r="L230" t="s">
        <v>1151</v>
      </c>
      <c r="M230" t="s">
        <v>605</v>
      </c>
      <c r="N230" t="s">
        <v>1152</v>
      </c>
      <c r="O230" t="s">
        <v>1153</v>
      </c>
      <c r="P230" t="s">
        <v>51</v>
      </c>
      <c r="Q230">
        <v>16</v>
      </c>
      <c r="R230" t="s">
        <v>88</v>
      </c>
      <c r="S230" t="s">
        <v>41</v>
      </c>
      <c r="T230">
        <v>57247</v>
      </c>
      <c r="U230" s="1">
        <v>45538</v>
      </c>
      <c r="V230" t="s">
        <v>180</v>
      </c>
      <c r="W230">
        <v>597403</v>
      </c>
      <c r="X230" t="s">
        <v>1154</v>
      </c>
      <c r="Y230">
        <v>739</v>
      </c>
      <c r="Z230">
        <v>561</v>
      </c>
      <c r="AA230">
        <v>1</v>
      </c>
      <c r="AB230">
        <v>224.4</v>
      </c>
    </row>
    <row r="231" spans="1:28" x14ac:dyDescent="0.3">
      <c r="A231" t="s">
        <v>28</v>
      </c>
      <c r="B231" t="s">
        <v>29</v>
      </c>
      <c r="C231" t="s">
        <v>54</v>
      </c>
      <c r="D231" t="s">
        <v>105</v>
      </c>
      <c r="E231" t="s">
        <v>46</v>
      </c>
      <c r="F231" t="s">
        <v>99</v>
      </c>
      <c r="G231">
        <v>39</v>
      </c>
      <c r="H231">
        <v>422710</v>
      </c>
      <c r="I231" t="s">
        <v>58</v>
      </c>
      <c r="J231" s="1">
        <v>45417</v>
      </c>
      <c r="K231">
        <v>1400</v>
      </c>
      <c r="L231" t="s">
        <v>1155</v>
      </c>
      <c r="M231" t="s">
        <v>216</v>
      </c>
      <c r="N231" t="s">
        <v>1156</v>
      </c>
      <c r="O231" t="s">
        <v>1157</v>
      </c>
      <c r="P231" t="s">
        <v>71</v>
      </c>
      <c r="Q231">
        <v>12</v>
      </c>
      <c r="R231" t="s">
        <v>40</v>
      </c>
      <c r="S231" t="s">
        <v>118</v>
      </c>
      <c r="T231">
        <v>80168</v>
      </c>
      <c r="U231" s="1">
        <v>45342</v>
      </c>
      <c r="V231" t="s">
        <v>119</v>
      </c>
      <c r="W231">
        <v>394118</v>
      </c>
      <c r="X231" t="s">
        <v>1158</v>
      </c>
      <c r="Y231">
        <v>391</v>
      </c>
      <c r="Z231">
        <v>872</v>
      </c>
      <c r="AA231">
        <v>3</v>
      </c>
      <c r="AB231">
        <v>1046.4000000000001</v>
      </c>
    </row>
    <row r="232" spans="1:28" x14ac:dyDescent="0.3">
      <c r="A232" t="s">
        <v>28</v>
      </c>
      <c r="B232" t="s">
        <v>29</v>
      </c>
      <c r="C232" t="s">
        <v>91</v>
      </c>
      <c r="D232" t="s">
        <v>566</v>
      </c>
      <c r="E232" t="s">
        <v>32</v>
      </c>
      <c r="F232" t="s">
        <v>355</v>
      </c>
      <c r="G232">
        <v>51</v>
      </c>
      <c r="H232">
        <v>415013</v>
      </c>
      <c r="I232" t="s">
        <v>34</v>
      </c>
      <c r="J232" s="1">
        <v>44203</v>
      </c>
      <c r="K232">
        <v>1200</v>
      </c>
      <c r="L232" t="s">
        <v>1159</v>
      </c>
      <c r="M232" t="s">
        <v>263</v>
      </c>
      <c r="N232" t="s">
        <v>1160</v>
      </c>
      <c r="O232" t="s">
        <v>1161</v>
      </c>
      <c r="P232" t="s">
        <v>39</v>
      </c>
      <c r="Q232">
        <v>9</v>
      </c>
      <c r="R232" t="s">
        <v>40</v>
      </c>
      <c r="S232" t="s">
        <v>41</v>
      </c>
      <c r="T232">
        <v>51367</v>
      </c>
      <c r="U232" s="1">
        <v>45451</v>
      </c>
      <c r="V232" t="s">
        <v>52</v>
      </c>
      <c r="W232">
        <v>406209</v>
      </c>
      <c r="X232" t="s">
        <v>1162</v>
      </c>
      <c r="Y232">
        <v>980</v>
      </c>
      <c r="Z232">
        <v>1231</v>
      </c>
      <c r="AA232">
        <v>1</v>
      </c>
      <c r="AB232" s="2" t="s">
        <v>1163</v>
      </c>
    </row>
    <row r="233" spans="1:28" x14ac:dyDescent="0.3">
      <c r="A233" t="s">
        <v>28</v>
      </c>
      <c r="B233" t="s">
        <v>29</v>
      </c>
      <c r="C233" t="s">
        <v>148</v>
      </c>
      <c r="D233" t="s">
        <v>317</v>
      </c>
      <c r="E233" t="s">
        <v>56</v>
      </c>
      <c r="F233" t="s">
        <v>33</v>
      </c>
      <c r="G233">
        <v>81</v>
      </c>
      <c r="H233">
        <v>420391</v>
      </c>
      <c r="I233" t="s">
        <v>58</v>
      </c>
      <c r="J233" s="1">
        <v>44060</v>
      </c>
      <c r="K233">
        <v>1000</v>
      </c>
      <c r="L233" t="s">
        <v>1164</v>
      </c>
      <c r="M233" t="s">
        <v>366</v>
      </c>
      <c r="N233" t="s">
        <v>1165</v>
      </c>
      <c r="O233" t="s">
        <v>1166</v>
      </c>
      <c r="P233" t="s">
        <v>51</v>
      </c>
      <c r="Q233">
        <v>9</v>
      </c>
      <c r="R233" t="s">
        <v>40</v>
      </c>
      <c r="S233" t="s">
        <v>118</v>
      </c>
      <c r="T233">
        <v>86464</v>
      </c>
      <c r="U233" s="1">
        <v>45588</v>
      </c>
      <c r="V233" t="s">
        <v>155</v>
      </c>
      <c r="W233">
        <v>764003</v>
      </c>
      <c r="X233" t="s">
        <v>1167</v>
      </c>
      <c r="Y233">
        <v>652</v>
      </c>
      <c r="Z233">
        <v>1917</v>
      </c>
      <c r="AA233">
        <v>1</v>
      </c>
      <c r="AB233" s="2" t="s">
        <v>1168</v>
      </c>
    </row>
    <row r="234" spans="1:28" x14ac:dyDescent="0.3">
      <c r="A234" t="s">
        <v>28</v>
      </c>
      <c r="B234" t="s">
        <v>29</v>
      </c>
      <c r="C234" t="s">
        <v>193</v>
      </c>
      <c r="D234" t="s">
        <v>220</v>
      </c>
      <c r="E234" t="s">
        <v>32</v>
      </c>
      <c r="F234" t="s">
        <v>106</v>
      </c>
      <c r="G234">
        <v>93</v>
      </c>
      <c r="H234">
        <v>414040</v>
      </c>
      <c r="I234" t="s">
        <v>34</v>
      </c>
      <c r="J234" s="1">
        <v>45156</v>
      </c>
      <c r="K234">
        <v>1100</v>
      </c>
      <c r="L234" t="s">
        <v>1169</v>
      </c>
      <c r="M234" t="s">
        <v>428</v>
      </c>
      <c r="N234" t="s">
        <v>1170</v>
      </c>
      <c r="O234" t="s">
        <v>1171</v>
      </c>
      <c r="P234" t="s">
        <v>87</v>
      </c>
      <c r="Q234">
        <v>15</v>
      </c>
      <c r="R234" t="s">
        <v>88</v>
      </c>
      <c r="S234" t="s">
        <v>63</v>
      </c>
      <c r="T234">
        <v>66260</v>
      </c>
      <c r="U234" s="1">
        <v>45423</v>
      </c>
      <c r="V234" t="s">
        <v>140</v>
      </c>
      <c r="W234">
        <v>431402</v>
      </c>
      <c r="X234" t="s">
        <v>1172</v>
      </c>
      <c r="Y234">
        <v>867</v>
      </c>
      <c r="Z234">
        <v>1881</v>
      </c>
      <c r="AA234">
        <v>4</v>
      </c>
      <c r="AB234" s="2" t="s">
        <v>1173</v>
      </c>
    </row>
    <row r="235" spans="1:28" x14ac:dyDescent="0.3">
      <c r="A235" t="s">
        <v>28</v>
      </c>
      <c r="B235" t="s">
        <v>29</v>
      </c>
      <c r="C235" t="s">
        <v>157</v>
      </c>
      <c r="D235" t="s">
        <v>291</v>
      </c>
      <c r="E235" t="s">
        <v>56</v>
      </c>
      <c r="F235" t="s">
        <v>83</v>
      </c>
      <c r="G235">
        <v>69</v>
      </c>
      <c r="H235">
        <v>430771</v>
      </c>
      <c r="I235" t="s">
        <v>34</v>
      </c>
      <c r="J235" s="1">
        <v>44914</v>
      </c>
      <c r="K235">
        <v>950</v>
      </c>
      <c r="L235" t="s">
        <v>1174</v>
      </c>
      <c r="M235" t="s">
        <v>1058</v>
      </c>
      <c r="N235" t="s">
        <v>1175</v>
      </c>
      <c r="O235" t="s">
        <v>1176</v>
      </c>
      <c r="P235" t="s">
        <v>51</v>
      </c>
      <c r="Q235">
        <v>10</v>
      </c>
      <c r="R235" t="s">
        <v>88</v>
      </c>
      <c r="S235" t="s">
        <v>63</v>
      </c>
      <c r="T235">
        <v>85719</v>
      </c>
      <c r="U235" s="1">
        <v>45596</v>
      </c>
      <c r="V235" t="s">
        <v>155</v>
      </c>
      <c r="W235">
        <v>568741</v>
      </c>
      <c r="X235" t="s">
        <v>1177</v>
      </c>
      <c r="Y235">
        <v>669</v>
      </c>
      <c r="Z235">
        <v>1707</v>
      </c>
      <c r="AA235">
        <v>8</v>
      </c>
      <c r="AB235" s="2" t="s">
        <v>1178</v>
      </c>
    </row>
    <row r="236" spans="1:28" x14ac:dyDescent="0.3">
      <c r="A236" t="s">
        <v>28</v>
      </c>
      <c r="B236" t="s">
        <v>29</v>
      </c>
      <c r="C236" t="s">
        <v>193</v>
      </c>
      <c r="D236" t="s">
        <v>267</v>
      </c>
      <c r="E236" t="s">
        <v>56</v>
      </c>
      <c r="F236" t="s">
        <v>113</v>
      </c>
      <c r="G236">
        <v>62</v>
      </c>
      <c r="H236">
        <v>415242</v>
      </c>
      <c r="I236" t="s">
        <v>34</v>
      </c>
      <c r="J236" s="1">
        <v>44536</v>
      </c>
      <c r="K236">
        <v>1400</v>
      </c>
      <c r="L236" t="s">
        <v>1179</v>
      </c>
      <c r="M236" t="s">
        <v>591</v>
      </c>
      <c r="N236" t="s">
        <v>1180</v>
      </c>
      <c r="O236" t="s">
        <v>1181</v>
      </c>
      <c r="P236" t="s">
        <v>71</v>
      </c>
      <c r="Q236">
        <v>9</v>
      </c>
      <c r="R236" t="s">
        <v>40</v>
      </c>
      <c r="S236" t="s">
        <v>118</v>
      </c>
      <c r="T236">
        <v>31634</v>
      </c>
      <c r="U236" s="1">
        <v>45342</v>
      </c>
      <c r="V236" t="s">
        <v>119</v>
      </c>
      <c r="W236">
        <v>605668</v>
      </c>
      <c r="X236" t="s">
        <v>1182</v>
      </c>
      <c r="Y236">
        <v>998</v>
      </c>
      <c r="Z236">
        <v>2256</v>
      </c>
      <c r="AA236">
        <v>4</v>
      </c>
      <c r="AB236" s="2" t="s">
        <v>1183</v>
      </c>
    </row>
    <row r="237" spans="1:28" x14ac:dyDescent="0.3">
      <c r="A237" t="s">
        <v>28</v>
      </c>
      <c r="B237" t="s">
        <v>29</v>
      </c>
      <c r="C237" t="s">
        <v>148</v>
      </c>
      <c r="D237" t="s">
        <v>560</v>
      </c>
      <c r="E237" t="s">
        <v>32</v>
      </c>
      <c r="F237" t="s">
        <v>135</v>
      </c>
      <c r="G237">
        <v>4</v>
      </c>
      <c r="H237">
        <v>439323</v>
      </c>
      <c r="I237" t="s">
        <v>58</v>
      </c>
      <c r="J237" s="1">
        <v>45022</v>
      </c>
      <c r="K237">
        <v>1100</v>
      </c>
      <c r="L237" t="s">
        <v>1184</v>
      </c>
      <c r="M237" t="s">
        <v>137</v>
      </c>
      <c r="N237" t="s">
        <v>1185</v>
      </c>
      <c r="O237" t="s">
        <v>1186</v>
      </c>
      <c r="P237" t="s">
        <v>51</v>
      </c>
      <c r="Q237">
        <v>18</v>
      </c>
      <c r="R237" t="s">
        <v>88</v>
      </c>
      <c r="S237" t="s">
        <v>118</v>
      </c>
      <c r="T237">
        <v>86104</v>
      </c>
      <c r="U237" s="1">
        <v>45504</v>
      </c>
      <c r="V237" t="s">
        <v>126</v>
      </c>
      <c r="W237">
        <v>179270</v>
      </c>
      <c r="X237" t="s">
        <v>1187</v>
      </c>
      <c r="Y237">
        <v>744</v>
      </c>
      <c r="Z237">
        <v>2699</v>
      </c>
      <c r="AA237">
        <v>5</v>
      </c>
      <c r="AB237">
        <v>5398</v>
      </c>
    </row>
    <row r="238" spans="1:28" x14ac:dyDescent="0.3">
      <c r="A238" t="s">
        <v>28</v>
      </c>
      <c r="B238" t="s">
        <v>29</v>
      </c>
      <c r="C238" t="s">
        <v>148</v>
      </c>
      <c r="D238" t="s">
        <v>524</v>
      </c>
      <c r="E238" t="s">
        <v>46</v>
      </c>
      <c r="F238" t="s">
        <v>113</v>
      </c>
      <c r="G238">
        <v>54</v>
      </c>
      <c r="H238">
        <v>400881</v>
      </c>
      <c r="I238" t="s">
        <v>34</v>
      </c>
      <c r="J238" s="1">
        <v>43980</v>
      </c>
      <c r="K238">
        <v>800</v>
      </c>
      <c r="L238" t="s">
        <v>1188</v>
      </c>
      <c r="M238" t="s">
        <v>372</v>
      </c>
      <c r="N238" t="s">
        <v>1189</v>
      </c>
      <c r="O238" t="s">
        <v>1190</v>
      </c>
      <c r="P238" t="s">
        <v>51</v>
      </c>
      <c r="Q238">
        <v>16</v>
      </c>
      <c r="R238" t="s">
        <v>88</v>
      </c>
      <c r="S238" t="s">
        <v>41</v>
      </c>
      <c r="T238">
        <v>43712</v>
      </c>
      <c r="U238" s="1">
        <v>45485</v>
      </c>
      <c r="V238" t="s">
        <v>126</v>
      </c>
      <c r="W238">
        <v>742924</v>
      </c>
      <c r="X238" t="s">
        <v>1191</v>
      </c>
      <c r="Y238">
        <v>878</v>
      </c>
      <c r="Z238">
        <v>783</v>
      </c>
      <c r="AA238">
        <v>8</v>
      </c>
      <c r="AB238" s="2" t="s">
        <v>1192</v>
      </c>
    </row>
    <row r="239" spans="1:28" x14ac:dyDescent="0.3">
      <c r="A239" t="s">
        <v>28</v>
      </c>
      <c r="B239" t="s">
        <v>29</v>
      </c>
      <c r="C239" t="s">
        <v>54</v>
      </c>
      <c r="D239" t="s">
        <v>338</v>
      </c>
      <c r="E239" t="s">
        <v>32</v>
      </c>
      <c r="F239" t="s">
        <v>175</v>
      </c>
      <c r="G239">
        <v>78</v>
      </c>
      <c r="H239">
        <v>411128</v>
      </c>
      <c r="I239" t="s">
        <v>58</v>
      </c>
      <c r="J239" s="1">
        <v>44157</v>
      </c>
      <c r="K239">
        <v>1400</v>
      </c>
      <c r="L239" t="s">
        <v>1193</v>
      </c>
      <c r="M239" t="s">
        <v>211</v>
      </c>
      <c r="N239" t="s">
        <v>1194</v>
      </c>
      <c r="O239">
        <f>1-341-769-5353</f>
        <v>-6462</v>
      </c>
      <c r="P239" t="s">
        <v>51</v>
      </c>
      <c r="Q239">
        <v>11</v>
      </c>
      <c r="R239" t="s">
        <v>40</v>
      </c>
      <c r="S239" t="s">
        <v>118</v>
      </c>
      <c r="T239">
        <v>79302</v>
      </c>
      <c r="U239" s="1">
        <v>45439</v>
      </c>
      <c r="V239" t="s">
        <v>140</v>
      </c>
      <c r="W239">
        <v>843071</v>
      </c>
      <c r="X239" t="s">
        <v>1195</v>
      </c>
      <c r="Y239">
        <v>216</v>
      </c>
      <c r="Z239">
        <v>846</v>
      </c>
      <c r="AA239">
        <v>2</v>
      </c>
      <c r="AB239" s="2" t="s">
        <v>1196</v>
      </c>
    </row>
    <row r="240" spans="1:28" x14ac:dyDescent="0.3">
      <c r="A240" t="s">
        <v>28</v>
      </c>
      <c r="B240" t="s">
        <v>29</v>
      </c>
      <c r="C240" t="s">
        <v>148</v>
      </c>
      <c r="D240" t="s">
        <v>187</v>
      </c>
      <c r="E240" t="s">
        <v>56</v>
      </c>
      <c r="F240" t="s">
        <v>99</v>
      </c>
      <c r="G240">
        <v>57</v>
      </c>
      <c r="H240">
        <v>412907</v>
      </c>
      <c r="I240" t="s">
        <v>58</v>
      </c>
      <c r="J240" s="1">
        <v>45052</v>
      </c>
      <c r="K240">
        <v>1100</v>
      </c>
      <c r="L240" t="s">
        <v>1197</v>
      </c>
      <c r="M240" t="s">
        <v>1198</v>
      </c>
      <c r="N240" t="s">
        <v>1199</v>
      </c>
      <c r="O240" t="s">
        <v>1200</v>
      </c>
      <c r="P240" t="s">
        <v>87</v>
      </c>
      <c r="Q240">
        <v>14</v>
      </c>
      <c r="R240" t="s">
        <v>40</v>
      </c>
      <c r="S240" t="s">
        <v>41</v>
      </c>
      <c r="T240">
        <v>39176</v>
      </c>
      <c r="U240" s="1">
        <v>45564</v>
      </c>
      <c r="V240" t="s">
        <v>180</v>
      </c>
      <c r="W240">
        <v>384948</v>
      </c>
      <c r="X240" t="s">
        <v>1201</v>
      </c>
      <c r="Y240">
        <v>954</v>
      </c>
      <c r="Z240">
        <v>1496</v>
      </c>
      <c r="AA240">
        <v>5</v>
      </c>
      <c r="AB240">
        <v>2992</v>
      </c>
    </row>
    <row r="241" spans="1:28" x14ac:dyDescent="0.3">
      <c r="A241" t="s">
        <v>28</v>
      </c>
      <c r="B241" t="s">
        <v>29</v>
      </c>
      <c r="C241" t="s">
        <v>148</v>
      </c>
      <c r="D241" t="s">
        <v>616</v>
      </c>
      <c r="E241" t="s">
        <v>46</v>
      </c>
      <c r="F241" t="s">
        <v>57</v>
      </c>
      <c r="G241">
        <v>67</v>
      </c>
      <c r="H241">
        <v>412094</v>
      </c>
      <c r="I241" t="s">
        <v>58</v>
      </c>
      <c r="J241" s="1">
        <v>45008</v>
      </c>
      <c r="K241">
        <v>1100</v>
      </c>
      <c r="L241" t="s">
        <v>1202</v>
      </c>
      <c r="M241" t="s">
        <v>596</v>
      </c>
      <c r="N241" t="s">
        <v>1203</v>
      </c>
      <c r="O241" t="s">
        <v>1204</v>
      </c>
      <c r="P241" t="s">
        <v>87</v>
      </c>
      <c r="Q241">
        <v>7</v>
      </c>
      <c r="R241" t="s">
        <v>88</v>
      </c>
      <c r="S241" t="s">
        <v>118</v>
      </c>
      <c r="T241">
        <v>86430</v>
      </c>
      <c r="U241" s="1">
        <v>45556</v>
      </c>
      <c r="V241" t="s">
        <v>180</v>
      </c>
      <c r="W241">
        <v>355849</v>
      </c>
      <c r="X241" t="s">
        <v>1205</v>
      </c>
      <c r="Y241">
        <v>794</v>
      </c>
      <c r="Z241">
        <v>839</v>
      </c>
      <c r="AA241">
        <v>3</v>
      </c>
      <c r="AB241" s="2" t="s">
        <v>1206</v>
      </c>
    </row>
    <row r="242" spans="1:28" x14ac:dyDescent="0.3">
      <c r="A242" t="s">
        <v>28</v>
      </c>
      <c r="B242" t="s">
        <v>29</v>
      </c>
      <c r="C242" t="s">
        <v>66</v>
      </c>
      <c r="D242" t="s">
        <v>55</v>
      </c>
      <c r="E242" t="s">
        <v>56</v>
      </c>
      <c r="F242" t="s">
        <v>99</v>
      </c>
      <c r="G242">
        <v>83</v>
      </c>
      <c r="H242">
        <v>429159</v>
      </c>
      <c r="I242" t="s">
        <v>34</v>
      </c>
      <c r="J242" s="1">
        <v>45000</v>
      </c>
      <c r="K242">
        <v>950</v>
      </c>
      <c r="L242" t="s">
        <v>1207</v>
      </c>
      <c r="M242" t="s">
        <v>605</v>
      </c>
      <c r="N242" t="s">
        <v>1208</v>
      </c>
      <c r="O242" t="s">
        <v>1209</v>
      </c>
      <c r="P242" t="s">
        <v>71</v>
      </c>
      <c r="Q242">
        <v>12</v>
      </c>
      <c r="R242" t="s">
        <v>40</v>
      </c>
      <c r="S242" t="s">
        <v>79</v>
      </c>
      <c r="T242">
        <v>64959</v>
      </c>
      <c r="U242" s="1">
        <v>45587</v>
      </c>
      <c r="V242" t="s">
        <v>155</v>
      </c>
      <c r="W242">
        <v>432022</v>
      </c>
      <c r="X242" t="s">
        <v>1210</v>
      </c>
      <c r="Y242">
        <v>608</v>
      </c>
      <c r="Z242">
        <v>801</v>
      </c>
      <c r="AA242">
        <v>3</v>
      </c>
      <c r="AB242">
        <v>961.2</v>
      </c>
    </row>
    <row r="243" spans="1:28" x14ac:dyDescent="0.3">
      <c r="A243" t="s">
        <v>28</v>
      </c>
      <c r="B243" t="s">
        <v>29</v>
      </c>
      <c r="C243" t="s">
        <v>66</v>
      </c>
      <c r="D243" t="s">
        <v>92</v>
      </c>
      <c r="E243" t="s">
        <v>46</v>
      </c>
      <c r="F243" t="s">
        <v>175</v>
      </c>
      <c r="G243">
        <v>8</v>
      </c>
      <c r="H243">
        <v>400927</v>
      </c>
      <c r="I243" t="s">
        <v>34</v>
      </c>
      <c r="J243" s="1">
        <v>45001</v>
      </c>
      <c r="K243">
        <v>1000</v>
      </c>
      <c r="L243" t="s">
        <v>1211</v>
      </c>
      <c r="M243" t="s">
        <v>1212</v>
      </c>
      <c r="N243" t="s">
        <v>1213</v>
      </c>
      <c r="O243" t="s">
        <v>1214</v>
      </c>
      <c r="P243" t="s">
        <v>71</v>
      </c>
      <c r="Q243">
        <v>10</v>
      </c>
      <c r="R243" t="s">
        <v>88</v>
      </c>
      <c r="S243" t="s">
        <v>63</v>
      </c>
      <c r="T243">
        <v>70426</v>
      </c>
      <c r="U243" s="1">
        <v>45424</v>
      </c>
      <c r="V243" t="s">
        <v>140</v>
      </c>
      <c r="W243">
        <v>895471</v>
      </c>
      <c r="X243" t="s">
        <v>1215</v>
      </c>
      <c r="Y243">
        <v>359</v>
      </c>
      <c r="Z243">
        <v>632</v>
      </c>
      <c r="AA243">
        <v>1</v>
      </c>
      <c r="AB243">
        <v>252.8</v>
      </c>
    </row>
    <row r="244" spans="1:28" x14ac:dyDescent="0.3">
      <c r="A244" t="s">
        <v>28</v>
      </c>
      <c r="B244" t="s">
        <v>29</v>
      </c>
      <c r="C244" t="s">
        <v>91</v>
      </c>
      <c r="D244" t="s">
        <v>220</v>
      </c>
      <c r="E244" t="s">
        <v>46</v>
      </c>
      <c r="F244" t="s">
        <v>113</v>
      </c>
      <c r="G244">
        <v>20</v>
      </c>
      <c r="H244">
        <v>420143</v>
      </c>
      <c r="I244" t="s">
        <v>34</v>
      </c>
      <c r="J244" s="1">
        <v>45484</v>
      </c>
      <c r="K244">
        <v>1200</v>
      </c>
      <c r="L244" t="s">
        <v>1216</v>
      </c>
      <c r="M244" t="s">
        <v>895</v>
      </c>
      <c r="N244" t="s">
        <v>1217</v>
      </c>
      <c r="O244" t="s">
        <v>1218</v>
      </c>
      <c r="P244" t="s">
        <v>71</v>
      </c>
      <c r="Q244">
        <v>12</v>
      </c>
      <c r="R244" t="s">
        <v>88</v>
      </c>
      <c r="S244" t="s">
        <v>118</v>
      </c>
      <c r="T244">
        <v>58893</v>
      </c>
      <c r="U244" s="1">
        <v>45581</v>
      </c>
      <c r="V244" t="s">
        <v>155</v>
      </c>
      <c r="W244">
        <v>678362</v>
      </c>
      <c r="X244" t="s">
        <v>1219</v>
      </c>
      <c r="Y244">
        <v>887</v>
      </c>
      <c r="Z244">
        <v>1516</v>
      </c>
      <c r="AA244">
        <v>3</v>
      </c>
      <c r="AB244">
        <v>1819.2</v>
      </c>
    </row>
    <row r="245" spans="1:28" x14ac:dyDescent="0.3">
      <c r="A245" t="s">
        <v>28</v>
      </c>
      <c r="B245" t="s">
        <v>29</v>
      </c>
      <c r="C245" t="s">
        <v>66</v>
      </c>
      <c r="D245" t="s">
        <v>170</v>
      </c>
      <c r="E245" t="s">
        <v>32</v>
      </c>
      <c r="F245" t="s">
        <v>355</v>
      </c>
      <c r="G245">
        <v>26</v>
      </c>
      <c r="H245">
        <v>417092</v>
      </c>
      <c r="I245" t="s">
        <v>58</v>
      </c>
      <c r="J245" s="1">
        <v>44679</v>
      </c>
      <c r="K245">
        <v>1000</v>
      </c>
      <c r="L245" t="s">
        <v>1220</v>
      </c>
      <c r="M245" t="s">
        <v>1118</v>
      </c>
      <c r="N245" t="s">
        <v>1221</v>
      </c>
      <c r="O245" t="s">
        <v>1222</v>
      </c>
      <c r="P245" t="s">
        <v>51</v>
      </c>
      <c r="Q245">
        <v>11</v>
      </c>
      <c r="R245" t="s">
        <v>40</v>
      </c>
      <c r="S245" t="s">
        <v>41</v>
      </c>
      <c r="T245">
        <v>42266</v>
      </c>
      <c r="U245" s="1">
        <v>45514</v>
      </c>
      <c r="V245" t="s">
        <v>64</v>
      </c>
      <c r="W245">
        <v>191505</v>
      </c>
      <c r="X245" t="s">
        <v>1223</v>
      </c>
      <c r="Y245">
        <v>756</v>
      </c>
      <c r="Z245">
        <v>1981</v>
      </c>
      <c r="AA245">
        <v>5</v>
      </c>
      <c r="AB245">
        <v>3962</v>
      </c>
    </row>
    <row r="246" spans="1:28" x14ac:dyDescent="0.3">
      <c r="A246" t="s">
        <v>28</v>
      </c>
      <c r="B246" t="s">
        <v>29</v>
      </c>
      <c r="C246" t="s">
        <v>157</v>
      </c>
      <c r="D246" t="s">
        <v>421</v>
      </c>
      <c r="E246" t="s">
        <v>32</v>
      </c>
      <c r="F246" t="s">
        <v>57</v>
      </c>
      <c r="G246">
        <v>77</v>
      </c>
      <c r="H246">
        <v>410469</v>
      </c>
      <c r="I246" t="s">
        <v>58</v>
      </c>
      <c r="J246" s="1">
        <v>44214</v>
      </c>
      <c r="K246">
        <v>1400</v>
      </c>
      <c r="L246" t="s">
        <v>1224</v>
      </c>
      <c r="M246" t="s">
        <v>159</v>
      </c>
      <c r="N246" t="s">
        <v>1225</v>
      </c>
      <c r="O246" t="s">
        <v>1226</v>
      </c>
      <c r="P246" t="s">
        <v>51</v>
      </c>
      <c r="Q246">
        <v>3</v>
      </c>
      <c r="R246" t="s">
        <v>40</v>
      </c>
      <c r="S246" t="s">
        <v>118</v>
      </c>
      <c r="T246">
        <v>17409</v>
      </c>
      <c r="U246" s="1">
        <v>45292</v>
      </c>
      <c r="V246" t="s">
        <v>111</v>
      </c>
      <c r="W246">
        <v>281724</v>
      </c>
      <c r="X246" t="s">
        <v>1227</v>
      </c>
      <c r="Y246">
        <v>270</v>
      </c>
      <c r="Z246">
        <v>2247</v>
      </c>
      <c r="AA246">
        <v>5</v>
      </c>
      <c r="AB246">
        <v>4494</v>
      </c>
    </row>
    <row r="247" spans="1:28" x14ac:dyDescent="0.3">
      <c r="A247" t="s">
        <v>28</v>
      </c>
      <c r="B247" t="s">
        <v>29</v>
      </c>
      <c r="C247" t="s">
        <v>54</v>
      </c>
      <c r="D247" t="s">
        <v>98</v>
      </c>
      <c r="E247" t="s">
        <v>56</v>
      </c>
      <c r="F247" t="s">
        <v>47</v>
      </c>
      <c r="G247">
        <v>73</v>
      </c>
      <c r="H247">
        <v>408793</v>
      </c>
      <c r="I247" t="s">
        <v>58</v>
      </c>
      <c r="J247" s="1">
        <v>44902</v>
      </c>
      <c r="K247">
        <v>1300</v>
      </c>
      <c r="L247" t="s">
        <v>1228</v>
      </c>
      <c r="M247" t="s">
        <v>394</v>
      </c>
      <c r="N247" t="s">
        <v>1229</v>
      </c>
      <c r="O247" t="s">
        <v>1230</v>
      </c>
      <c r="P247" t="s">
        <v>39</v>
      </c>
      <c r="Q247">
        <v>11</v>
      </c>
      <c r="R247" t="s">
        <v>88</v>
      </c>
      <c r="S247" t="s">
        <v>41</v>
      </c>
      <c r="T247">
        <v>96534</v>
      </c>
      <c r="U247" s="1">
        <v>45402</v>
      </c>
      <c r="V247" t="s">
        <v>80</v>
      </c>
      <c r="W247">
        <v>545216</v>
      </c>
      <c r="X247" t="s">
        <v>1231</v>
      </c>
      <c r="Y247">
        <v>738</v>
      </c>
      <c r="Z247">
        <v>2353</v>
      </c>
      <c r="AA247">
        <v>5</v>
      </c>
      <c r="AB247">
        <v>4706</v>
      </c>
    </row>
    <row r="248" spans="1:28" x14ac:dyDescent="0.3">
      <c r="A248" t="s">
        <v>28</v>
      </c>
      <c r="B248" t="s">
        <v>29</v>
      </c>
      <c r="C248" t="s">
        <v>66</v>
      </c>
      <c r="D248" t="s">
        <v>616</v>
      </c>
      <c r="E248" t="s">
        <v>56</v>
      </c>
      <c r="F248" t="s">
        <v>106</v>
      </c>
      <c r="G248">
        <v>87</v>
      </c>
      <c r="H248">
        <v>422194</v>
      </c>
      <c r="I248" t="s">
        <v>58</v>
      </c>
      <c r="J248" s="1">
        <v>44851</v>
      </c>
      <c r="K248">
        <v>1400</v>
      </c>
      <c r="L248" t="s">
        <v>1232</v>
      </c>
      <c r="M248" t="s">
        <v>394</v>
      </c>
      <c r="N248" t="s">
        <v>1233</v>
      </c>
      <c r="O248">
        <v>7884381037</v>
      </c>
      <c r="P248" t="s">
        <v>39</v>
      </c>
      <c r="Q248">
        <v>20</v>
      </c>
      <c r="R248" t="s">
        <v>40</v>
      </c>
      <c r="S248" t="s">
        <v>118</v>
      </c>
      <c r="T248">
        <v>68140</v>
      </c>
      <c r="U248" s="1">
        <v>45539</v>
      </c>
      <c r="V248" t="s">
        <v>180</v>
      </c>
      <c r="W248">
        <v>378896</v>
      </c>
      <c r="X248" t="s">
        <v>1234</v>
      </c>
      <c r="Y248">
        <v>443</v>
      </c>
      <c r="Z248">
        <v>2183</v>
      </c>
      <c r="AA248">
        <v>8</v>
      </c>
      <c r="AB248">
        <v>6985.6</v>
      </c>
    </row>
    <row r="249" spans="1:28" x14ac:dyDescent="0.3">
      <c r="A249" t="s">
        <v>28</v>
      </c>
      <c r="B249" t="s">
        <v>29</v>
      </c>
      <c r="C249" t="s">
        <v>44</v>
      </c>
      <c r="D249" t="s">
        <v>317</v>
      </c>
      <c r="E249" t="s">
        <v>32</v>
      </c>
      <c r="F249" t="s">
        <v>113</v>
      </c>
      <c r="G249">
        <v>2</v>
      </c>
      <c r="H249">
        <v>439914</v>
      </c>
      <c r="I249" t="s">
        <v>34</v>
      </c>
      <c r="J249" s="1">
        <v>44401</v>
      </c>
      <c r="K249">
        <v>1200</v>
      </c>
      <c r="L249" t="s">
        <v>1235</v>
      </c>
      <c r="M249" t="s">
        <v>919</v>
      </c>
      <c r="N249" t="s">
        <v>1236</v>
      </c>
      <c r="O249" t="s">
        <v>1237</v>
      </c>
      <c r="P249" t="s">
        <v>71</v>
      </c>
      <c r="Q249">
        <v>6</v>
      </c>
      <c r="R249" t="s">
        <v>40</v>
      </c>
      <c r="S249" t="s">
        <v>79</v>
      </c>
      <c r="T249">
        <v>44006</v>
      </c>
      <c r="U249" s="1">
        <v>45392</v>
      </c>
      <c r="V249" t="s">
        <v>80</v>
      </c>
      <c r="W249">
        <v>798399</v>
      </c>
      <c r="X249" t="s">
        <v>1238</v>
      </c>
      <c r="Y249">
        <v>249</v>
      </c>
      <c r="Z249">
        <v>2475</v>
      </c>
      <c r="AA249">
        <v>2</v>
      </c>
      <c r="AB249">
        <v>1980</v>
      </c>
    </row>
    <row r="250" spans="1:28" x14ac:dyDescent="0.3">
      <c r="A250" t="s">
        <v>28</v>
      </c>
      <c r="B250" t="s">
        <v>29</v>
      </c>
      <c r="C250" t="s">
        <v>148</v>
      </c>
      <c r="D250" t="s">
        <v>267</v>
      </c>
      <c r="E250" t="s">
        <v>32</v>
      </c>
      <c r="F250" t="s">
        <v>175</v>
      </c>
      <c r="G250">
        <v>3</v>
      </c>
      <c r="H250">
        <v>400255</v>
      </c>
      <c r="I250" t="s">
        <v>34</v>
      </c>
      <c r="J250" s="1">
        <v>44204</v>
      </c>
      <c r="K250">
        <v>1400</v>
      </c>
      <c r="L250" t="s">
        <v>1239</v>
      </c>
      <c r="M250" t="s">
        <v>165</v>
      </c>
      <c r="N250" t="s">
        <v>1240</v>
      </c>
      <c r="O250" t="s">
        <v>1241</v>
      </c>
      <c r="P250" t="s">
        <v>39</v>
      </c>
      <c r="Q250">
        <v>16</v>
      </c>
      <c r="R250" t="s">
        <v>88</v>
      </c>
      <c r="S250" t="s">
        <v>63</v>
      </c>
      <c r="T250">
        <v>41633</v>
      </c>
      <c r="U250" s="1">
        <v>45445</v>
      </c>
      <c r="V250" t="s">
        <v>52</v>
      </c>
      <c r="W250">
        <v>923969</v>
      </c>
      <c r="X250" t="s">
        <v>1242</v>
      </c>
      <c r="Y250">
        <v>836</v>
      </c>
      <c r="Z250">
        <v>2623</v>
      </c>
      <c r="AA250">
        <v>4</v>
      </c>
      <c r="AB250">
        <v>4196.8</v>
      </c>
    </row>
    <row r="251" spans="1:28" x14ac:dyDescent="0.3">
      <c r="A251" t="s">
        <v>28</v>
      </c>
      <c r="B251" t="s">
        <v>29</v>
      </c>
      <c r="C251" t="s">
        <v>66</v>
      </c>
      <c r="D251" t="s">
        <v>182</v>
      </c>
      <c r="E251" t="s">
        <v>32</v>
      </c>
      <c r="F251" t="s">
        <v>175</v>
      </c>
      <c r="G251">
        <v>96</v>
      </c>
      <c r="H251">
        <v>402823</v>
      </c>
      <c r="I251" t="s">
        <v>58</v>
      </c>
      <c r="J251" s="1">
        <v>44895</v>
      </c>
      <c r="K251">
        <v>1200</v>
      </c>
      <c r="L251" t="s">
        <v>1243</v>
      </c>
      <c r="M251" t="s">
        <v>1244</v>
      </c>
      <c r="N251" t="s">
        <v>1245</v>
      </c>
      <c r="O251" t="s">
        <v>1246</v>
      </c>
      <c r="P251" t="s">
        <v>39</v>
      </c>
      <c r="Q251">
        <v>18</v>
      </c>
      <c r="R251" t="s">
        <v>40</v>
      </c>
      <c r="S251" t="s">
        <v>79</v>
      </c>
      <c r="T251">
        <v>56707</v>
      </c>
      <c r="U251" s="1">
        <v>45426</v>
      </c>
      <c r="V251" t="s">
        <v>140</v>
      </c>
      <c r="W251">
        <v>218100</v>
      </c>
      <c r="X251" t="s">
        <v>1247</v>
      </c>
      <c r="Y251">
        <v>529</v>
      </c>
      <c r="Z251">
        <v>1718</v>
      </c>
      <c r="AA251">
        <v>4</v>
      </c>
      <c r="AB251">
        <v>2748.8</v>
      </c>
    </row>
    <row r="252" spans="1:28" x14ac:dyDescent="0.3">
      <c r="A252" t="s">
        <v>28</v>
      </c>
      <c r="B252" t="s">
        <v>29</v>
      </c>
      <c r="C252" t="s">
        <v>157</v>
      </c>
      <c r="D252" t="s">
        <v>621</v>
      </c>
      <c r="E252" t="s">
        <v>56</v>
      </c>
      <c r="F252" t="s">
        <v>355</v>
      </c>
      <c r="G252">
        <v>81</v>
      </c>
      <c r="H252">
        <v>430044</v>
      </c>
      <c r="I252" t="s">
        <v>34</v>
      </c>
      <c r="J252" s="1">
        <v>45172</v>
      </c>
      <c r="K252">
        <v>1300</v>
      </c>
      <c r="L252" t="s">
        <v>1248</v>
      </c>
      <c r="M252" t="s">
        <v>394</v>
      </c>
      <c r="N252" t="s">
        <v>1249</v>
      </c>
      <c r="O252" t="s">
        <v>1250</v>
      </c>
      <c r="P252" t="s">
        <v>39</v>
      </c>
      <c r="Q252">
        <v>9</v>
      </c>
      <c r="R252" t="s">
        <v>40</v>
      </c>
      <c r="S252" t="s">
        <v>63</v>
      </c>
      <c r="T252">
        <v>95527</v>
      </c>
      <c r="U252" s="1">
        <v>45504</v>
      </c>
      <c r="V252" t="s">
        <v>126</v>
      </c>
      <c r="W252">
        <v>756977</v>
      </c>
      <c r="X252" t="s">
        <v>1251</v>
      </c>
      <c r="Y252">
        <v>555</v>
      </c>
      <c r="Z252">
        <v>741</v>
      </c>
      <c r="AA252">
        <v>3</v>
      </c>
      <c r="AB252">
        <v>889.2</v>
      </c>
    </row>
    <row r="253" spans="1:28" x14ac:dyDescent="0.3">
      <c r="A253" t="s">
        <v>28</v>
      </c>
      <c r="B253" t="s">
        <v>29</v>
      </c>
      <c r="C253" t="s">
        <v>148</v>
      </c>
      <c r="D253" t="s">
        <v>380</v>
      </c>
      <c r="E253" t="s">
        <v>32</v>
      </c>
      <c r="F253" t="s">
        <v>150</v>
      </c>
      <c r="G253">
        <v>98</v>
      </c>
      <c r="H253">
        <v>424569</v>
      </c>
      <c r="I253" t="s">
        <v>58</v>
      </c>
      <c r="J253" s="1">
        <v>44709</v>
      </c>
      <c r="K253">
        <v>1400</v>
      </c>
      <c r="L253" t="s">
        <v>1252</v>
      </c>
      <c r="M253" t="s">
        <v>1253</v>
      </c>
      <c r="N253" t="s">
        <v>1254</v>
      </c>
      <c r="O253" t="s">
        <v>1255</v>
      </c>
      <c r="P253" t="s">
        <v>51</v>
      </c>
      <c r="Q253">
        <v>5</v>
      </c>
      <c r="R253" t="s">
        <v>40</v>
      </c>
      <c r="S253" t="s">
        <v>79</v>
      </c>
      <c r="T253">
        <v>56272</v>
      </c>
      <c r="U253" s="1">
        <v>45527</v>
      </c>
      <c r="V253" t="s">
        <v>64</v>
      </c>
      <c r="W253">
        <v>622924</v>
      </c>
      <c r="X253" t="s">
        <v>1256</v>
      </c>
      <c r="Y253">
        <v>475</v>
      </c>
      <c r="Z253">
        <v>2990</v>
      </c>
      <c r="AA253">
        <v>8</v>
      </c>
      <c r="AB253">
        <v>9568</v>
      </c>
    </row>
    <row r="254" spans="1:28" x14ac:dyDescent="0.3">
      <c r="A254" t="s">
        <v>28</v>
      </c>
      <c r="B254" t="s">
        <v>29</v>
      </c>
      <c r="C254" t="s">
        <v>54</v>
      </c>
      <c r="D254" t="s">
        <v>149</v>
      </c>
      <c r="E254" t="s">
        <v>56</v>
      </c>
      <c r="F254" t="s">
        <v>113</v>
      </c>
      <c r="G254">
        <v>15</v>
      </c>
      <c r="H254">
        <v>436676</v>
      </c>
      <c r="I254" t="s">
        <v>58</v>
      </c>
      <c r="J254" s="1">
        <v>44549</v>
      </c>
      <c r="K254">
        <v>1200</v>
      </c>
      <c r="L254" t="s">
        <v>1257</v>
      </c>
      <c r="M254" t="s">
        <v>623</v>
      </c>
      <c r="N254" t="s">
        <v>1258</v>
      </c>
      <c r="O254" t="s">
        <v>1259</v>
      </c>
      <c r="P254" t="s">
        <v>87</v>
      </c>
      <c r="Q254">
        <v>12</v>
      </c>
      <c r="R254" t="s">
        <v>40</v>
      </c>
      <c r="S254" t="s">
        <v>41</v>
      </c>
      <c r="T254">
        <v>45550</v>
      </c>
      <c r="U254" s="1">
        <v>45329</v>
      </c>
      <c r="V254" t="s">
        <v>119</v>
      </c>
      <c r="W254">
        <v>607759</v>
      </c>
      <c r="X254" t="s">
        <v>1260</v>
      </c>
      <c r="Y254">
        <v>816</v>
      </c>
      <c r="Z254">
        <v>1199</v>
      </c>
      <c r="AA254">
        <v>8</v>
      </c>
      <c r="AB254">
        <v>3836.8</v>
      </c>
    </row>
    <row r="255" spans="1:28" x14ac:dyDescent="0.3">
      <c r="A255" t="s">
        <v>28</v>
      </c>
      <c r="B255" t="s">
        <v>29</v>
      </c>
      <c r="C255" t="s">
        <v>44</v>
      </c>
      <c r="D255" t="s">
        <v>442</v>
      </c>
      <c r="E255" t="s">
        <v>46</v>
      </c>
      <c r="F255" t="s">
        <v>83</v>
      </c>
      <c r="G255">
        <v>7</v>
      </c>
      <c r="H255">
        <v>434964</v>
      </c>
      <c r="I255" t="s">
        <v>34</v>
      </c>
      <c r="J255" s="1">
        <v>44951</v>
      </c>
      <c r="K255">
        <v>1100</v>
      </c>
      <c r="L255" t="s">
        <v>1261</v>
      </c>
      <c r="M255" t="s">
        <v>276</v>
      </c>
      <c r="N255" t="s">
        <v>1262</v>
      </c>
      <c r="O255" t="s">
        <v>1263</v>
      </c>
      <c r="P255" t="s">
        <v>87</v>
      </c>
      <c r="Q255">
        <v>15</v>
      </c>
      <c r="R255" t="s">
        <v>88</v>
      </c>
      <c r="S255" t="s">
        <v>79</v>
      </c>
      <c r="T255">
        <v>20551</v>
      </c>
      <c r="U255" s="1">
        <v>45400</v>
      </c>
      <c r="V255" t="s">
        <v>80</v>
      </c>
      <c r="W255">
        <v>825559</v>
      </c>
      <c r="X255" t="s">
        <v>1264</v>
      </c>
      <c r="Y255">
        <v>992</v>
      </c>
      <c r="Z255">
        <v>1969</v>
      </c>
      <c r="AA255">
        <v>5</v>
      </c>
      <c r="AB255">
        <v>3938</v>
      </c>
    </row>
    <row r="256" spans="1:28" x14ac:dyDescent="0.3">
      <c r="A256" t="s">
        <v>28</v>
      </c>
      <c r="B256" t="s">
        <v>29</v>
      </c>
      <c r="C256" t="s">
        <v>66</v>
      </c>
      <c r="D256" t="s">
        <v>364</v>
      </c>
      <c r="E256" t="s">
        <v>32</v>
      </c>
      <c r="F256" t="s">
        <v>355</v>
      </c>
      <c r="G256">
        <v>50</v>
      </c>
      <c r="H256">
        <v>418166</v>
      </c>
      <c r="I256" t="s">
        <v>34</v>
      </c>
      <c r="J256" s="1">
        <v>45068</v>
      </c>
      <c r="K256">
        <v>950</v>
      </c>
      <c r="L256" t="s">
        <v>1265</v>
      </c>
      <c r="M256" t="s">
        <v>1212</v>
      </c>
      <c r="N256" t="s">
        <v>1266</v>
      </c>
      <c r="O256" t="s">
        <v>1267</v>
      </c>
      <c r="P256" t="s">
        <v>39</v>
      </c>
      <c r="Q256">
        <v>15</v>
      </c>
      <c r="R256" t="s">
        <v>40</v>
      </c>
      <c r="S256" t="s">
        <v>63</v>
      </c>
      <c r="T256">
        <v>72835</v>
      </c>
      <c r="U256" s="1">
        <v>45390</v>
      </c>
      <c r="V256" t="s">
        <v>80</v>
      </c>
      <c r="W256">
        <v>896301</v>
      </c>
      <c r="X256" t="s">
        <v>1268</v>
      </c>
      <c r="Y256">
        <v>339</v>
      </c>
      <c r="Z256">
        <v>2422</v>
      </c>
      <c r="AA256">
        <v>5</v>
      </c>
      <c r="AB256">
        <v>4844</v>
      </c>
    </row>
    <row r="257" spans="1:28" x14ac:dyDescent="0.3">
      <c r="A257" t="s">
        <v>28</v>
      </c>
      <c r="B257" t="s">
        <v>29</v>
      </c>
      <c r="C257" t="s">
        <v>66</v>
      </c>
      <c r="D257" t="s">
        <v>220</v>
      </c>
      <c r="E257" t="s">
        <v>46</v>
      </c>
      <c r="F257" t="s">
        <v>47</v>
      </c>
      <c r="G257">
        <v>18</v>
      </c>
      <c r="H257">
        <v>412945</v>
      </c>
      <c r="I257" t="s">
        <v>34</v>
      </c>
      <c r="J257" s="1">
        <v>44240</v>
      </c>
      <c r="K257">
        <v>1200</v>
      </c>
      <c r="L257" t="s">
        <v>1269</v>
      </c>
      <c r="M257" t="s">
        <v>856</v>
      </c>
      <c r="N257" t="s">
        <v>1270</v>
      </c>
      <c r="O257" t="s">
        <v>1271</v>
      </c>
      <c r="P257" t="s">
        <v>39</v>
      </c>
      <c r="Q257">
        <v>12</v>
      </c>
      <c r="R257" t="s">
        <v>40</v>
      </c>
      <c r="S257" t="s">
        <v>63</v>
      </c>
      <c r="T257">
        <v>78235</v>
      </c>
      <c r="U257" s="1">
        <v>45381</v>
      </c>
      <c r="V257" t="s">
        <v>72</v>
      </c>
      <c r="W257">
        <v>103287</v>
      </c>
      <c r="X257" t="s">
        <v>1272</v>
      </c>
      <c r="Y257">
        <v>778</v>
      </c>
      <c r="Z257">
        <v>2637</v>
      </c>
      <c r="AA257">
        <v>2</v>
      </c>
      <c r="AB257">
        <v>2109.6</v>
      </c>
    </row>
    <row r="258" spans="1:28" x14ac:dyDescent="0.3">
      <c r="A258" t="s">
        <v>28</v>
      </c>
      <c r="B258" t="s">
        <v>29</v>
      </c>
      <c r="C258" t="s">
        <v>91</v>
      </c>
      <c r="D258" t="s">
        <v>291</v>
      </c>
      <c r="E258" t="s">
        <v>46</v>
      </c>
      <c r="F258" t="s">
        <v>175</v>
      </c>
      <c r="G258">
        <v>93</v>
      </c>
      <c r="H258">
        <v>411953</v>
      </c>
      <c r="I258" t="s">
        <v>58</v>
      </c>
      <c r="J258" s="1">
        <v>44551</v>
      </c>
      <c r="K258">
        <v>1000</v>
      </c>
      <c r="L258" t="s">
        <v>1273</v>
      </c>
      <c r="M258" t="s">
        <v>287</v>
      </c>
      <c r="N258" t="s">
        <v>1274</v>
      </c>
      <c r="O258" t="s">
        <v>1275</v>
      </c>
      <c r="P258" t="s">
        <v>87</v>
      </c>
      <c r="Q258">
        <v>4</v>
      </c>
      <c r="R258" t="s">
        <v>40</v>
      </c>
      <c r="S258" t="s">
        <v>118</v>
      </c>
      <c r="T258">
        <v>29578</v>
      </c>
      <c r="U258" s="1">
        <v>45437</v>
      </c>
      <c r="V258" t="s">
        <v>140</v>
      </c>
      <c r="W258">
        <v>260046</v>
      </c>
      <c r="X258" t="s">
        <v>1276</v>
      </c>
      <c r="Y258">
        <v>875</v>
      </c>
      <c r="Z258">
        <v>2811</v>
      </c>
      <c r="AA258">
        <v>1</v>
      </c>
      <c r="AB258">
        <v>1124.4000000000001</v>
      </c>
    </row>
    <row r="259" spans="1:28" x14ac:dyDescent="0.3">
      <c r="A259" t="s">
        <v>28</v>
      </c>
      <c r="B259" t="s">
        <v>29</v>
      </c>
      <c r="C259" t="s">
        <v>91</v>
      </c>
      <c r="D259" t="s">
        <v>163</v>
      </c>
      <c r="E259" t="s">
        <v>46</v>
      </c>
      <c r="F259" t="s">
        <v>33</v>
      </c>
      <c r="G259">
        <v>30</v>
      </c>
      <c r="H259">
        <v>434391</v>
      </c>
      <c r="I259" t="s">
        <v>58</v>
      </c>
      <c r="J259" s="1">
        <v>45035</v>
      </c>
      <c r="K259">
        <v>950</v>
      </c>
      <c r="L259" t="s">
        <v>1277</v>
      </c>
      <c r="M259" t="s">
        <v>1017</v>
      </c>
      <c r="N259" t="s">
        <v>1278</v>
      </c>
      <c r="O259" t="s">
        <v>1279</v>
      </c>
      <c r="P259" t="s">
        <v>39</v>
      </c>
      <c r="Q259">
        <v>11</v>
      </c>
      <c r="R259" t="s">
        <v>40</v>
      </c>
      <c r="S259" t="s">
        <v>41</v>
      </c>
      <c r="T259">
        <v>24758</v>
      </c>
      <c r="U259" s="1">
        <v>45563</v>
      </c>
      <c r="V259" t="s">
        <v>180</v>
      </c>
      <c r="W259">
        <v>661712</v>
      </c>
      <c r="X259" t="s">
        <v>1280</v>
      </c>
      <c r="Y259">
        <v>245</v>
      </c>
      <c r="Z259">
        <v>2436</v>
      </c>
      <c r="AA259">
        <v>5</v>
      </c>
      <c r="AB259">
        <v>4872</v>
      </c>
    </row>
    <row r="260" spans="1:28" x14ac:dyDescent="0.3">
      <c r="A260" t="s">
        <v>28</v>
      </c>
      <c r="B260" t="s">
        <v>29</v>
      </c>
      <c r="C260" t="s">
        <v>193</v>
      </c>
      <c r="D260" t="s">
        <v>267</v>
      </c>
      <c r="E260" t="s">
        <v>46</v>
      </c>
      <c r="F260" t="s">
        <v>150</v>
      </c>
      <c r="G260">
        <v>70</v>
      </c>
      <c r="H260">
        <v>436699</v>
      </c>
      <c r="I260" t="s">
        <v>34</v>
      </c>
      <c r="J260" s="1">
        <v>44625</v>
      </c>
      <c r="K260">
        <v>1200</v>
      </c>
      <c r="L260" t="s">
        <v>1281</v>
      </c>
      <c r="M260" t="s">
        <v>345</v>
      </c>
      <c r="N260" t="s">
        <v>1282</v>
      </c>
      <c r="O260" t="s">
        <v>1283</v>
      </c>
      <c r="P260" t="s">
        <v>51</v>
      </c>
      <c r="Q260">
        <v>19</v>
      </c>
      <c r="R260" t="s">
        <v>40</v>
      </c>
      <c r="S260" t="s">
        <v>79</v>
      </c>
      <c r="T260">
        <v>77148</v>
      </c>
      <c r="U260" s="1">
        <v>45619</v>
      </c>
      <c r="V260" t="s">
        <v>42</v>
      </c>
      <c r="W260">
        <v>181601</v>
      </c>
      <c r="X260" t="s">
        <v>1284</v>
      </c>
      <c r="Y260">
        <v>944</v>
      </c>
      <c r="Z260">
        <v>2831</v>
      </c>
      <c r="AA260">
        <v>2</v>
      </c>
      <c r="AB260">
        <v>2264.8000000000002</v>
      </c>
    </row>
    <row r="261" spans="1:28" x14ac:dyDescent="0.3">
      <c r="A261" t="s">
        <v>28</v>
      </c>
      <c r="B261" t="s">
        <v>29</v>
      </c>
      <c r="C261" t="s">
        <v>157</v>
      </c>
      <c r="D261" t="s">
        <v>421</v>
      </c>
      <c r="E261" t="s">
        <v>46</v>
      </c>
      <c r="F261" t="s">
        <v>355</v>
      </c>
      <c r="G261">
        <v>71</v>
      </c>
      <c r="H261">
        <v>436925</v>
      </c>
      <c r="I261" t="s">
        <v>58</v>
      </c>
      <c r="J261" s="1">
        <v>44208</v>
      </c>
      <c r="K261">
        <v>950</v>
      </c>
      <c r="L261" t="s">
        <v>1285</v>
      </c>
      <c r="M261" t="s">
        <v>552</v>
      </c>
      <c r="N261" t="s">
        <v>1286</v>
      </c>
      <c r="O261" t="s">
        <v>1287</v>
      </c>
      <c r="P261" t="s">
        <v>87</v>
      </c>
      <c r="Q261">
        <v>18</v>
      </c>
      <c r="R261" t="s">
        <v>88</v>
      </c>
      <c r="S261" t="s">
        <v>63</v>
      </c>
      <c r="T261">
        <v>61523</v>
      </c>
      <c r="U261" s="1">
        <v>45419</v>
      </c>
      <c r="V261" t="s">
        <v>140</v>
      </c>
      <c r="W261">
        <v>296686</v>
      </c>
      <c r="X261" t="s">
        <v>1288</v>
      </c>
      <c r="Y261">
        <v>233</v>
      </c>
      <c r="Z261">
        <v>2839</v>
      </c>
      <c r="AA261">
        <v>8</v>
      </c>
      <c r="AB261" s="2" t="s">
        <v>1289</v>
      </c>
    </row>
    <row r="262" spans="1:28" x14ac:dyDescent="0.3">
      <c r="A262" t="s">
        <v>28</v>
      </c>
      <c r="B262" t="s">
        <v>29</v>
      </c>
      <c r="C262" t="s">
        <v>148</v>
      </c>
      <c r="D262" t="s">
        <v>267</v>
      </c>
      <c r="E262" t="s">
        <v>56</v>
      </c>
      <c r="F262" t="s">
        <v>150</v>
      </c>
      <c r="G262">
        <v>21</v>
      </c>
      <c r="H262">
        <v>410764</v>
      </c>
      <c r="I262" t="s">
        <v>58</v>
      </c>
      <c r="J262" s="1">
        <v>44317</v>
      </c>
      <c r="K262">
        <v>950</v>
      </c>
      <c r="L262" t="s">
        <v>1290</v>
      </c>
      <c r="M262" t="s">
        <v>1291</v>
      </c>
      <c r="N262" t="s">
        <v>1292</v>
      </c>
      <c r="O262" t="s">
        <v>1293</v>
      </c>
      <c r="P262" t="s">
        <v>51</v>
      </c>
      <c r="Q262">
        <v>7</v>
      </c>
      <c r="R262" t="s">
        <v>88</v>
      </c>
      <c r="S262" t="s">
        <v>63</v>
      </c>
      <c r="T262">
        <v>48503</v>
      </c>
      <c r="U262" s="1">
        <v>45561</v>
      </c>
      <c r="V262" t="s">
        <v>180</v>
      </c>
      <c r="W262">
        <v>133260</v>
      </c>
      <c r="X262" t="s">
        <v>1294</v>
      </c>
      <c r="Y262">
        <v>524</v>
      </c>
      <c r="Z262">
        <v>1411</v>
      </c>
      <c r="AA262">
        <v>1</v>
      </c>
      <c r="AB262">
        <v>564.4</v>
      </c>
    </row>
    <row r="263" spans="1:28" x14ac:dyDescent="0.3">
      <c r="A263" t="s">
        <v>28</v>
      </c>
      <c r="B263" t="s">
        <v>29</v>
      </c>
      <c r="C263" t="s">
        <v>44</v>
      </c>
      <c r="D263" t="s">
        <v>149</v>
      </c>
      <c r="E263" t="s">
        <v>56</v>
      </c>
      <c r="F263" t="s">
        <v>33</v>
      </c>
      <c r="G263">
        <v>85</v>
      </c>
      <c r="H263">
        <v>436915</v>
      </c>
      <c r="I263" t="s">
        <v>34</v>
      </c>
      <c r="J263" s="1">
        <v>45217</v>
      </c>
      <c r="K263">
        <v>1200</v>
      </c>
      <c r="L263" t="s">
        <v>1295</v>
      </c>
      <c r="M263" t="s">
        <v>361</v>
      </c>
      <c r="N263" t="s">
        <v>1296</v>
      </c>
      <c r="O263" t="s">
        <v>1297</v>
      </c>
      <c r="P263" t="s">
        <v>87</v>
      </c>
      <c r="Q263">
        <v>11</v>
      </c>
      <c r="R263" t="s">
        <v>88</v>
      </c>
      <c r="S263" t="s">
        <v>63</v>
      </c>
      <c r="T263">
        <v>62158</v>
      </c>
      <c r="U263" s="1">
        <v>45525</v>
      </c>
      <c r="V263" t="s">
        <v>64</v>
      </c>
      <c r="W263">
        <v>593662</v>
      </c>
      <c r="X263" t="s">
        <v>1298</v>
      </c>
      <c r="Y263">
        <v>936</v>
      </c>
      <c r="Z263">
        <v>2769</v>
      </c>
      <c r="AA263">
        <v>1</v>
      </c>
      <c r="AB263" s="2" t="s">
        <v>1299</v>
      </c>
    </row>
    <row r="264" spans="1:28" x14ac:dyDescent="0.3">
      <c r="A264" t="s">
        <v>28</v>
      </c>
      <c r="B264" t="s">
        <v>29</v>
      </c>
      <c r="C264" t="s">
        <v>54</v>
      </c>
      <c r="D264" t="s">
        <v>421</v>
      </c>
      <c r="E264" t="s">
        <v>46</v>
      </c>
      <c r="F264" t="s">
        <v>47</v>
      </c>
      <c r="G264">
        <v>23</v>
      </c>
      <c r="H264">
        <v>434688</v>
      </c>
      <c r="I264" t="s">
        <v>34</v>
      </c>
      <c r="J264" s="1">
        <v>44273</v>
      </c>
      <c r="K264">
        <v>800</v>
      </c>
      <c r="L264" t="s">
        <v>1300</v>
      </c>
      <c r="M264" t="s">
        <v>1048</v>
      </c>
      <c r="N264" t="s">
        <v>1301</v>
      </c>
      <c r="O264" t="s">
        <v>1302</v>
      </c>
      <c r="P264" t="s">
        <v>39</v>
      </c>
      <c r="Q264">
        <v>11</v>
      </c>
      <c r="R264" t="s">
        <v>40</v>
      </c>
      <c r="S264" t="s">
        <v>79</v>
      </c>
      <c r="T264">
        <v>85212</v>
      </c>
      <c r="U264" s="1">
        <v>45508</v>
      </c>
      <c r="V264" t="s">
        <v>64</v>
      </c>
      <c r="W264">
        <v>640393</v>
      </c>
      <c r="X264" t="s">
        <v>1303</v>
      </c>
      <c r="Y264">
        <v>428</v>
      </c>
      <c r="Z264">
        <v>2430</v>
      </c>
      <c r="AA264">
        <v>6</v>
      </c>
      <c r="AB264">
        <v>5832</v>
      </c>
    </row>
    <row r="265" spans="1:28" x14ac:dyDescent="0.3">
      <c r="A265" t="s">
        <v>28</v>
      </c>
      <c r="B265" t="s">
        <v>29</v>
      </c>
      <c r="C265" t="s">
        <v>193</v>
      </c>
      <c r="D265" t="s">
        <v>442</v>
      </c>
      <c r="E265" t="s">
        <v>46</v>
      </c>
      <c r="F265" t="s">
        <v>47</v>
      </c>
      <c r="G265">
        <v>69</v>
      </c>
      <c r="H265">
        <v>403403</v>
      </c>
      <c r="I265" t="s">
        <v>34</v>
      </c>
      <c r="J265" s="1">
        <v>45210</v>
      </c>
      <c r="K265">
        <v>1400</v>
      </c>
      <c r="L265" t="s">
        <v>1304</v>
      </c>
      <c r="M265" t="s">
        <v>1305</v>
      </c>
      <c r="N265" t="s">
        <v>1306</v>
      </c>
      <c r="O265" t="s">
        <v>1307</v>
      </c>
      <c r="P265" t="s">
        <v>87</v>
      </c>
      <c r="Q265">
        <v>5</v>
      </c>
      <c r="R265" t="s">
        <v>40</v>
      </c>
      <c r="S265" t="s">
        <v>118</v>
      </c>
      <c r="T265">
        <v>82931</v>
      </c>
      <c r="U265" s="1">
        <v>45623</v>
      </c>
      <c r="V265" t="s">
        <v>42</v>
      </c>
      <c r="W265">
        <v>340120</v>
      </c>
      <c r="X265" t="s">
        <v>1308</v>
      </c>
      <c r="Y265">
        <v>952</v>
      </c>
      <c r="Z265">
        <v>2688</v>
      </c>
      <c r="AA265">
        <v>6</v>
      </c>
      <c r="AB265" s="2" t="s">
        <v>1309</v>
      </c>
    </row>
    <row r="266" spans="1:28" x14ac:dyDescent="0.3">
      <c r="A266" t="s">
        <v>28</v>
      </c>
      <c r="B266" t="s">
        <v>29</v>
      </c>
      <c r="C266" t="s">
        <v>44</v>
      </c>
      <c r="D266" t="s">
        <v>149</v>
      </c>
      <c r="E266" t="s">
        <v>46</v>
      </c>
      <c r="F266" t="s">
        <v>83</v>
      </c>
      <c r="G266">
        <v>24</v>
      </c>
      <c r="H266">
        <v>434134</v>
      </c>
      <c r="I266" t="s">
        <v>58</v>
      </c>
      <c r="J266" s="1">
        <v>45179</v>
      </c>
      <c r="K266">
        <v>1000</v>
      </c>
      <c r="L266" t="s">
        <v>1310</v>
      </c>
      <c r="M266" t="s">
        <v>205</v>
      </c>
      <c r="N266" t="s">
        <v>1311</v>
      </c>
      <c r="O266" t="s">
        <v>1312</v>
      </c>
      <c r="P266" t="s">
        <v>39</v>
      </c>
      <c r="Q266">
        <v>15</v>
      </c>
      <c r="R266" t="s">
        <v>40</v>
      </c>
      <c r="S266" t="s">
        <v>79</v>
      </c>
      <c r="T266">
        <v>58072</v>
      </c>
      <c r="U266" s="1">
        <v>45590</v>
      </c>
      <c r="V266" t="s">
        <v>155</v>
      </c>
      <c r="W266">
        <v>471497</v>
      </c>
      <c r="X266" t="s">
        <v>1313</v>
      </c>
      <c r="Y266">
        <v>414</v>
      </c>
      <c r="Z266">
        <v>2953</v>
      </c>
      <c r="AA266">
        <v>2</v>
      </c>
      <c r="AB266">
        <v>2362.4</v>
      </c>
    </row>
    <row r="267" spans="1:28" x14ac:dyDescent="0.3">
      <c r="A267" t="s">
        <v>28</v>
      </c>
      <c r="B267" t="s">
        <v>29</v>
      </c>
      <c r="C267" t="s">
        <v>54</v>
      </c>
      <c r="D267" t="s">
        <v>45</v>
      </c>
      <c r="E267" t="s">
        <v>46</v>
      </c>
      <c r="F267" t="s">
        <v>175</v>
      </c>
      <c r="G267">
        <v>30</v>
      </c>
      <c r="H267">
        <v>436992</v>
      </c>
      <c r="I267" t="s">
        <v>34</v>
      </c>
      <c r="J267" s="1">
        <v>45179</v>
      </c>
      <c r="K267">
        <v>1100</v>
      </c>
      <c r="L267" t="s">
        <v>1314</v>
      </c>
      <c r="M267" t="s">
        <v>172</v>
      </c>
      <c r="N267" t="s">
        <v>1315</v>
      </c>
      <c r="O267" t="s">
        <v>1316</v>
      </c>
      <c r="P267" t="s">
        <v>71</v>
      </c>
      <c r="Q267">
        <v>13</v>
      </c>
      <c r="R267" t="s">
        <v>88</v>
      </c>
      <c r="S267" t="s">
        <v>41</v>
      </c>
      <c r="T267">
        <v>70987</v>
      </c>
      <c r="U267" s="1">
        <v>45310</v>
      </c>
      <c r="V267" t="s">
        <v>111</v>
      </c>
      <c r="W267">
        <v>895593</v>
      </c>
      <c r="X267" t="s">
        <v>1317</v>
      </c>
      <c r="Y267">
        <v>578</v>
      </c>
      <c r="Z267">
        <v>1422</v>
      </c>
      <c r="AA267">
        <v>1</v>
      </c>
      <c r="AB267" s="2" t="s">
        <v>1318</v>
      </c>
    </row>
    <row r="268" spans="1:28" x14ac:dyDescent="0.3">
      <c r="A268" t="s">
        <v>28</v>
      </c>
      <c r="B268" t="s">
        <v>29</v>
      </c>
      <c r="C268" t="s">
        <v>148</v>
      </c>
      <c r="D268" t="s">
        <v>170</v>
      </c>
      <c r="E268" t="s">
        <v>32</v>
      </c>
      <c r="F268" t="s">
        <v>83</v>
      </c>
      <c r="G268">
        <v>46</v>
      </c>
      <c r="H268">
        <v>433584</v>
      </c>
      <c r="I268" t="s">
        <v>58</v>
      </c>
      <c r="J268" s="1">
        <v>44386</v>
      </c>
      <c r="K268">
        <v>1000</v>
      </c>
      <c r="L268" t="s">
        <v>1319</v>
      </c>
      <c r="M268" t="s">
        <v>172</v>
      </c>
      <c r="N268" t="s">
        <v>1320</v>
      </c>
      <c r="O268" t="s">
        <v>1321</v>
      </c>
      <c r="P268" t="s">
        <v>71</v>
      </c>
      <c r="Q268">
        <v>20</v>
      </c>
      <c r="R268" t="s">
        <v>88</v>
      </c>
      <c r="S268" t="s">
        <v>118</v>
      </c>
      <c r="T268">
        <v>57567</v>
      </c>
      <c r="U268" s="1">
        <v>45459</v>
      </c>
      <c r="V268" t="s">
        <v>52</v>
      </c>
      <c r="W268">
        <v>608291</v>
      </c>
      <c r="X268" t="s">
        <v>1322</v>
      </c>
      <c r="Y268">
        <v>866</v>
      </c>
      <c r="Z268">
        <v>1369</v>
      </c>
      <c r="AA268">
        <v>5</v>
      </c>
      <c r="AB268">
        <v>2738</v>
      </c>
    </row>
    <row r="269" spans="1:28" x14ac:dyDescent="0.3">
      <c r="A269" t="s">
        <v>28</v>
      </c>
      <c r="B269" t="s">
        <v>29</v>
      </c>
      <c r="C269" t="s">
        <v>44</v>
      </c>
      <c r="D269" t="s">
        <v>317</v>
      </c>
      <c r="E269" t="s">
        <v>56</v>
      </c>
      <c r="F269" t="s">
        <v>150</v>
      </c>
      <c r="G269">
        <v>22</v>
      </c>
      <c r="H269">
        <v>426836</v>
      </c>
      <c r="I269" t="s">
        <v>34</v>
      </c>
      <c r="J269" s="1">
        <v>44050</v>
      </c>
      <c r="K269">
        <v>1000</v>
      </c>
      <c r="L269" t="s">
        <v>1323</v>
      </c>
      <c r="M269" t="s">
        <v>478</v>
      </c>
      <c r="N269" t="s">
        <v>1324</v>
      </c>
      <c r="O269" t="s">
        <v>1325</v>
      </c>
      <c r="P269" t="s">
        <v>71</v>
      </c>
      <c r="Q269">
        <v>5</v>
      </c>
      <c r="R269" t="s">
        <v>40</v>
      </c>
      <c r="S269" t="s">
        <v>79</v>
      </c>
      <c r="T269">
        <v>27932</v>
      </c>
      <c r="U269" s="1">
        <v>45363</v>
      </c>
      <c r="V269" t="s">
        <v>72</v>
      </c>
      <c r="W269">
        <v>241788</v>
      </c>
      <c r="X269" t="s">
        <v>1326</v>
      </c>
      <c r="Y269">
        <v>310</v>
      </c>
      <c r="Z269">
        <v>1189</v>
      </c>
      <c r="AA269">
        <v>8</v>
      </c>
      <c r="AB269">
        <v>3804.8</v>
      </c>
    </row>
    <row r="270" spans="1:28" x14ac:dyDescent="0.3">
      <c r="A270" t="s">
        <v>28</v>
      </c>
      <c r="B270" t="s">
        <v>29</v>
      </c>
      <c r="C270" t="s">
        <v>148</v>
      </c>
      <c r="D270" t="s">
        <v>31</v>
      </c>
      <c r="E270" t="s">
        <v>32</v>
      </c>
      <c r="F270" t="s">
        <v>99</v>
      </c>
      <c r="G270">
        <v>98</v>
      </c>
      <c r="H270">
        <v>416674</v>
      </c>
      <c r="I270" t="s">
        <v>58</v>
      </c>
      <c r="J270" s="1">
        <v>45351</v>
      </c>
      <c r="K270">
        <v>1400</v>
      </c>
      <c r="L270" t="s">
        <v>1327</v>
      </c>
      <c r="M270" t="s">
        <v>244</v>
      </c>
      <c r="N270" t="s">
        <v>1328</v>
      </c>
      <c r="O270" t="s">
        <v>1329</v>
      </c>
      <c r="P270" t="s">
        <v>39</v>
      </c>
      <c r="Q270">
        <v>19</v>
      </c>
      <c r="R270" t="s">
        <v>88</v>
      </c>
      <c r="S270" t="s">
        <v>118</v>
      </c>
      <c r="T270">
        <v>57189</v>
      </c>
      <c r="U270" s="1">
        <v>45417</v>
      </c>
      <c r="V270" t="s">
        <v>140</v>
      </c>
      <c r="W270">
        <v>949629</v>
      </c>
      <c r="X270" t="s">
        <v>1330</v>
      </c>
      <c r="Y270">
        <v>679</v>
      </c>
      <c r="Z270">
        <v>2014</v>
      </c>
      <c r="AA270">
        <v>3</v>
      </c>
      <c r="AB270">
        <v>2416.8000000000002</v>
      </c>
    </row>
    <row r="271" spans="1:28" x14ac:dyDescent="0.3">
      <c r="A271" t="s">
        <v>28</v>
      </c>
      <c r="B271" t="s">
        <v>29</v>
      </c>
      <c r="C271" t="s">
        <v>54</v>
      </c>
      <c r="D271" t="s">
        <v>511</v>
      </c>
      <c r="E271" t="s">
        <v>46</v>
      </c>
      <c r="F271" t="s">
        <v>135</v>
      </c>
      <c r="G271">
        <v>58</v>
      </c>
      <c r="H271">
        <v>436573</v>
      </c>
      <c r="I271" t="s">
        <v>58</v>
      </c>
      <c r="J271" s="1">
        <v>43896</v>
      </c>
      <c r="K271">
        <v>800</v>
      </c>
      <c r="L271" t="s">
        <v>1331</v>
      </c>
      <c r="M271" t="s">
        <v>361</v>
      </c>
      <c r="N271" t="s">
        <v>1332</v>
      </c>
      <c r="O271" t="s">
        <v>1333</v>
      </c>
      <c r="P271" t="s">
        <v>71</v>
      </c>
      <c r="Q271">
        <v>5</v>
      </c>
      <c r="R271" t="s">
        <v>88</v>
      </c>
      <c r="S271" t="s">
        <v>63</v>
      </c>
      <c r="T271">
        <v>54024</v>
      </c>
      <c r="U271" s="1">
        <v>45573</v>
      </c>
      <c r="V271" t="s">
        <v>155</v>
      </c>
      <c r="W271">
        <v>298754</v>
      </c>
      <c r="X271" t="s">
        <v>1334</v>
      </c>
      <c r="Y271">
        <v>564</v>
      </c>
      <c r="Z271">
        <v>2250</v>
      </c>
      <c r="AA271">
        <v>8</v>
      </c>
      <c r="AB271">
        <v>7200</v>
      </c>
    </row>
    <row r="272" spans="1:28" x14ac:dyDescent="0.3">
      <c r="A272" t="s">
        <v>28</v>
      </c>
      <c r="B272" t="s">
        <v>29</v>
      </c>
      <c r="C272" t="s">
        <v>44</v>
      </c>
      <c r="D272" t="s">
        <v>546</v>
      </c>
      <c r="E272" t="s">
        <v>56</v>
      </c>
      <c r="F272" t="s">
        <v>135</v>
      </c>
      <c r="G272">
        <v>62</v>
      </c>
      <c r="H272">
        <v>415009</v>
      </c>
      <c r="I272" t="s">
        <v>58</v>
      </c>
      <c r="J272" s="1">
        <v>44201</v>
      </c>
      <c r="K272">
        <v>1100</v>
      </c>
      <c r="L272" t="s">
        <v>1335</v>
      </c>
      <c r="M272" t="s">
        <v>423</v>
      </c>
      <c r="N272" t="s">
        <v>1336</v>
      </c>
      <c r="O272" t="s">
        <v>1337</v>
      </c>
      <c r="P272" t="s">
        <v>39</v>
      </c>
      <c r="Q272">
        <v>7</v>
      </c>
      <c r="R272" t="s">
        <v>88</v>
      </c>
      <c r="S272" t="s">
        <v>118</v>
      </c>
      <c r="T272">
        <v>16805</v>
      </c>
      <c r="U272" s="1">
        <v>45610</v>
      </c>
      <c r="V272" t="s">
        <v>42</v>
      </c>
      <c r="W272">
        <v>571322</v>
      </c>
      <c r="X272" t="s">
        <v>1338</v>
      </c>
      <c r="Y272">
        <v>979</v>
      </c>
      <c r="Z272">
        <v>2646</v>
      </c>
      <c r="AA272">
        <v>4</v>
      </c>
      <c r="AB272">
        <v>4233.6000000000004</v>
      </c>
    </row>
    <row r="273" spans="1:28" x14ac:dyDescent="0.3">
      <c r="A273" t="s">
        <v>28</v>
      </c>
      <c r="B273" t="s">
        <v>29</v>
      </c>
      <c r="C273" t="s">
        <v>44</v>
      </c>
      <c r="D273" t="s">
        <v>92</v>
      </c>
      <c r="E273" t="s">
        <v>46</v>
      </c>
      <c r="F273" t="s">
        <v>175</v>
      </c>
      <c r="G273">
        <v>1</v>
      </c>
      <c r="H273">
        <v>438261</v>
      </c>
      <c r="I273" t="s">
        <v>34</v>
      </c>
      <c r="J273" s="1">
        <v>44240</v>
      </c>
      <c r="K273">
        <v>1400</v>
      </c>
      <c r="L273" t="s">
        <v>1339</v>
      </c>
      <c r="M273" t="s">
        <v>308</v>
      </c>
      <c r="N273" t="s">
        <v>1340</v>
      </c>
      <c r="O273" t="s">
        <v>1341</v>
      </c>
      <c r="P273" t="s">
        <v>51</v>
      </c>
      <c r="Q273">
        <v>19</v>
      </c>
      <c r="R273" t="s">
        <v>88</v>
      </c>
      <c r="S273" t="s">
        <v>118</v>
      </c>
      <c r="T273">
        <v>66270</v>
      </c>
      <c r="U273" s="1">
        <v>45476</v>
      </c>
      <c r="V273" t="s">
        <v>126</v>
      </c>
      <c r="W273">
        <v>211542</v>
      </c>
      <c r="X273" t="s">
        <v>1342</v>
      </c>
      <c r="Y273">
        <v>214</v>
      </c>
      <c r="Z273">
        <v>2657</v>
      </c>
      <c r="AA273">
        <v>6</v>
      </c>
      <c r="AB273">
        <v>6376.8</v>
      </c>
    </row>
    <row r="274" spans="1:28" x14ac:dyDescent="0.3">
      <c r="A274" t="s">
        <v>28</v>
      </c>
      <c r="B274" t="s">
        <v>29</v>
      </c>
      <c r="C274" t="s">
        <v>54</v>
      </c>
      <c r="D274" t="s">
        <v>98</v>
      </c>
      <c r="E274" t="s">
        <v>56</v>
      </c>
      <c r="F274" t="s">
        <v>83</v>
      </c>
      <c r="G274">
        <v>22</v>
      </c>
      <c r="H274">
        <v>438365</v>
      </c>
      <c r="I274" t="s">
        <v>34</v>
      </c>
      <c r="J274" s="1">
        <v>43934</v>
      </c>
      <c r="K274">
        <v>1100</v>
      </c>
      <c r="L274" t="s">
        <v>1343</v>
      </c>
      <c r="M274" t="s">
        <v>293</v>
      </c>
      <c r="N274" t="s">
        <v>1344</v>
      </c>
      <c r="O274" t="s">
        <v>1345</v>
      </c>
      <c r="P274" t="s">
        <v>87</v>
      </c>
      <c r="Q274">
        <v>18</v>
      </c>
      <c r="R274" t="s">
        <v>40</v>
      </c>
      <c r="S274" t="s">
        <v>79</v>
      </c>
      <c r="T274">
        <v>50146</v>
      </c>
      <c r="U274" s="1">
        <v>45336</v>
      </c>
      <c r="V274" t="s">
        <v>119</v>
      </c>
      <c r="W274">
        <v>979314</v>
      </c>
      <c r="X274" t="s">
        <v>1346</v>
      </c>
      <c r="Y274">
        <v>732</v>
      </c>
      <c r="Z274">
        <v>2444</v>
      </c>
      <c r="AA274">
        <v>6</v>
      </c>
      <c r="AB274">
        <v>5865.6</v>
      </c>
    </row>
    <row r="275" spans="1:28" x14ac:dyDescent="0.3">
      <c r="A275" t="s">
        <v>28</v>
      </c>
      <c r="B275" t="s">
        <v>29</v>
      </c>
      <c r="C275" t="s">
        <v>91</v>
      </c>
      <c r="D275" t="s">
        <v>98</v>
      </c>
      <c r="E275" t="s">
        <v>56</v>
      </c>
      <c r="F275" t="s">
        <v>106</v>
      </c>
      <c r="G275">
        <v>6</v>
      </c>
      <c r="H275">
        <v>424641</v>
      </c>
      <c r="I275" t="s">
        <v>34</v>
      </c>
      <c r="J275" s="1">
        <v>44520</v>
      </c>
      <c r="K275">
        <v>950</v>
      </c>
      <c r="L275" t="s">
        <v>1347</v>
      </c>
      <c r="M275" t="s">
        <v>76</v>
      </c>
      <c r="N275" t="s">
        <v>1348</v>
      </c>
      <c r="O275">
        <v>4568186081</v>
      </c>
      <c r="P275" t="s">
        <v>71</v>
      </c>
      <c r="Q275">
        <v>13</v>
      </c>
      <c r="R275" t="s">
        <v>40</v>
      </c>
      <c r="S275" t="s">
        <v>63</v>
      </c>
      <c r="T275">
        <v>86534</v>
      </c>
      <c r="U275" s="1">
        <v>45536</v>
      </c>
      <c r="V275" t="s">
        <v>180</v>
      </c>
      <c r="W275">
        <v>106875</v>
      </c>
      <c r="X275" t="s">
        <v>1349</v>
      </c>
      <c r="Y275">
        <v>264</v>
      </c>
      <c r="Z275">
        <v>1439</v>
      </c>
      <c r="AA275">
        <v>3</v>
      </c>
      <c r="AB275" s="2" t="s">
        <v>1350</v>
      </c>
    </row>
    <row r="276" spans="1:28" x14ac:dyDescent="0.3">
      <c r="A276" t="s">
        <v>28</v>
      </c>
      <c r="B276" t="s">
        <v>29</v>
      </c>
      <c r="C276" t="s">
        <v>30</v>
      </c>
      <c r="D276" t="s">
        <v>317</v>
      </c>
      <c r="E276" t="s">
        <v>32</v>
      </c>
      <c r="F276" t="s">
        <v>113</v>
      </c>
      <c r="G276">
        <v>3</v>
      </c>
      <c r="H276">
        <v>422803</v>
      </c>
      <c r="I276" t="s">
        <v>34</v>
      </c>
      <c r="J276" s="1">
        <v>45542</v>
      </c>
      <c r="K276">
        <v>1400</v>
      </c>
      <c r="L276" t="s">
        <v>1351</v>
      </c>
      <c r="M276" t="s">
        <v>282</v>
      </c>
      <c r="N276" t="s">
        <v>1352</v>
      </c>
      <c r="O276" t="s">
        <v>1353</v>
      </c>
      <c r="P276" t="s">
        <v>51</v>
      </c>
      <c r="Q276">
        <v>20</v>
      </c>
      <c r="R276" t="s">
        <v>88</v>
      </c>
      <c r="S276" t="s">
        <v>63</v>
      </c>
      <c r="T276">
        <v>98079</v>
      </c>
      <c r="U276" s="1">
        <v>45598</v>
      </c>
      <c r="V276" t="s">
        <v>42</v>
      </c>
      <c r="W276">
        <v>366506</v>
      </c>
      <c r="X276" t="s">
        <v>1354</v>
      </c>
      <c r="Y276">
        <v>767</v>
      </c>
      <c r="Z276">
        <v>2593</v>
      </c>
      <c r="AA276">
        <v>8</v>
      </c>
      <c r="AB276">
        <v>8297.6</v>
      </c>
    </row>
    <row r="277" spans="1:28" x14ac:dyDescent="0.3">
      <c r="A277" t="s">
        <v>28</v>
      </c>
      <c r="B277" t="s">
        <v>29</v>
      </c>
      <c r="C277" t="s">
        <v>148</v>
      </c>
      <c r="D277" t="s">
        <v>98</v>
      </c>
      <c r="E277" t="s">
        <v>46</v>
      </c>
      <c r="F277" t="s">
        <v>113</v>
      </c>
      <c r="G277">
        <v>32</v>
      </c>
      <c r="H277">
        <v>416567</v>
      </c>
      <c r="I277" t="s">
        <v>34</v>
      </c>
      <c r="J277" s="1">
        <v>44825</v>
      </c>
      <c r="K277">
        <v>1300</v>
      </c>
      <c r="L277" t="s">
        <v>1355</v>
      </c>
      <c r="M277" t="s">
        <v>1356</v>
      </c>
      <c r="N277" t="s">
        <v>1357</v>
      </c>
      <c r="O277" t="s">
        <v>1358</v>
      </c>
      <c r="P277" t="s">
        <v>39</v>
      </c>
      <c r="Q277">
        <v>12</v>
      </c>
      <c r="R277" t="s">
        <v>40</v>
      </c>
      <c r="S277" t="s">
        <v>118</v>
      </c>
      <c r="T277">
        <v>92279</v>
      </c>
      <c r="U277" s="1">
        <v>45499</v>
      </c>
      <c r="V277" t="s">
        <v>126</v>
      </c>
      <c r="W277">
        <v>740871</v>
      </c>
      <c r="X277" t="s">
        <v>1359</v>
      </c>
      <c r="Y277">
        <v>887</v>
      </c>
      <c r="Z277">
        <v>1187</v>
      </c>
      <c r="AA277">
        <v>7</v>
      </c>
      <c r="AB277" s="2" t="s">
        <v>1360</v>
      </c>
    </row>
    <row r="278" spans="1:28" x14ac:dyDescent="0.3">
      <c r="A278" t="s">
        <v>28</v>
      </c>
      <c r="B278" t="s">
        <v>29</v>
      </c>
      <c r="C278" t="s">
        <v>30</v>
      </c>
      <c r="D278" t="s">
        <v>74</v>
      </c>
      <c r="E278" t="s">
        <v>46</v>
      </c>
      <c r="F278" t="s">
        <v>113</v>
      </c>
      <c r="G278">
        <v>90</v>
      </c>
      <c r="H278">
        <v>429001</v>
      </c>
      <c r="I278" t="s">
        <v>34</v>
      </c>
      <c r="J278" s="1">
        <v>45155</v>
      </c>
      <c r="K278">
        <v>1200</v>
      </c>
      <c r="L278" t="s">
        <v>1361</v>
      </c>
      <c r="M278" t="s">
        <v>211</v>
      </c>
      <c r="N278" t="s">
        <v>1362</v>
      </c>
      <c r="O278" t="s">
        <v>1363</v>
      </c>
      <c r="P278" t="s">
        <v>51</v>
      </c>
      <c r="Q278">
        <v>11</v>
      </c>
      <c r="R278" t="s">
        <v>40</v>
      </c>
      <c r="S278" t="s">
        <v>79</v>
      </c>
      <c r="T278">
        <v>58885</v>
      </c>
      <c r="U278" s="1">
        <v>45340</v>
      </c>
      <c r="V278" t="s">
        <v>119</v>
      </c>
      <c r="W278">
        <v>134187</v>
      </c>
      <c r="X278" t="s">
        <v>1364</v>
      </c>
      <c r="Y278">
        <v>990</v>
      </c>
      <c r="Z278">
        <v>1320</v>
      </c>
      <c r="AA278">
        <v>8</v>
      </c>
      <c r="AB278">
        <v>4224</v>
      </c>
    </row>
    <row r="279" spans="1:28" x14ac:dyDescent="0.3">
      <c r="A279" t="s">
        <v>28</v>
      </c>
      <c r="B279" t="s">
        <v>29</v>
      </c>
      <c r="C279" t="s">
        <v>91</v>
      </c>
      <c r="D279" t="s">
        <v>274</v>
      </c>
      <c r="E279" t="s">
        <v>56</v>
      </c>
      <c r="F279" t="s">
        <v>99</v>
      </c>
      <c r="G279">
        <v>97</v>
      </c>
      <c r="H279">
        <v>422525</v>
      </c>
      <c r="I279" t="s">
        <v>58</v>
      </c>
      <c r="J279" s="1">
        <v>45026</v>
      </c>
      <c r="K279">
        <v>1100</v>
      </c>
      <c r="L279" t="s">
        <v>1365</v>
      </c>
      <c r="M279" t="s">
        <v>1366</v>
      </c>
      <c r="N279" t="s">
        <v>1367</v>
      </c>
      <c r="O279" t="s">
        <v>1368</v>
      </c>
      <c r="P279" t="s">
        <v>71</v>
      </c>
      <c r="Q279">
        <v>4</v>
      </c>
      <c r="R279" t="s">
        <v>40</v>
      </c>
      <c r="S279" t="s">
        <v>63</v>
      </c>
      <c r="T279">
        <v>62956</v>
      </c>
      <c r="U279" s="1">
        <v>45594</v>
      </c>
      <c r="V279" t="s">
        <v>155</v>
      </c>
      <c r="W279">
        <v>856185</v>
      </c>
      <c r="X279" t="s">
        <v>1369</v>
      </c>
      <c r="Y279">
        <v>977</v>
      </c>
      <c r="Z279">
        <v>967</v>
      </c>
      <c r="AA279">
        <v>7</v>
      </c>
      <c r="AB279" s="2" t="s">
        <v>1370</v>
      </c>
    </row>
    <row r="280" spans="1:28" x14ac:dyDescent="0.3">
      <c r="A280" t="s">
        <v>28</v>
      </c>
      <c r="B280" t="s">
        <v>29</v>
      </c>
      <c r="C280" t="s">
        <v>30</v>
      </c>
      <c r="D280" t="s">
        <v>349</v>
      </c>
      <c r="E280" t="s">
        <v>32</v>
      </c>
      <c r="F280" t="s">
        <v>113</v>
      </c>
      <c r="G280">
        <v>74</v>
      </c>
      <c r="H280">
        <v>431634</v>
      </c>
      <c r="I280" t="s">
        <v>58</v>
      </c>
      <c r="J280" s="1">
        <v>44543</v>
      </c>
      <c r="K280">
        <v>800</v>
      </c>
      <c r="L280" t="s">
        <v>1371</v>
      </c>
      <c r="M280" t="s">
        <v>108</v>
      </c>
      <c r="N280" t="s">
        <v>1372</v>
      </c>
      <c r="O280" t="s">
        <v>1373</v>
      </c>
      <c r="P280" t="s">
        <v>51</v>
      </c>
      <c r="Q280">
        <v>6</v>
      </c>
      <c r="R280" t="s">
        <v>40</v>
      </c>
      <c r="S280" t="s">
        <v>63</v>
      </c>
      <c r="T280">
        <v>22767</v>
      </c>
      <c r="U280" s="1">
        <v>45512</v>
      </c>
      <c r="V280" t="s">
        <v>64</v>
      </c>
      <c r="W280">
        <v>722745</v>
      </c>
      <c r="X280" t="s">
        <v>1374</v>
      </c>
      <c r="Y280">
        <v>553</v>
      </c>
      <c r="Z280">
        <v>2628</v>
      </c>
      <c r="AA280">
        <v>8</v>
      </c>
      <c r="AB280">
        <v>8409.6</v>
      </c>
    </row>
    <row r="281" spans="1:28" x14ac:dyDescent="0.3">
      <c r="A281" t="s">
        <v>28</v>
      </c>
      <c r="B281" t="s">
        <v>29</v>
      </c>
      <c r="C281" t="s">
        <v>66</v>
      </c>
      <c r="D281" t="s">
        <v>55</v>
      </c>
      <c r="E281" t="s">
        <v>46</v>
      </c>
      <c r="F281" t="s">
        <v>83</v>
      </c>
      <c r="G281">
        <v>42</v>
      </c>
      <c r="H281">
        <v>426465</v>
      </c>
      <c r="I281" t="s">
        <v>34</v>
      </c>
      <c r="J281" s="1">
        <v>44161</v>
      </c>
      <c r="K281">
        <v>1100</v>
      </c>
      <c r="L281" t="s">
        <v>1375</v>
      </c>
      <c r="M281" t="s">
        <v>1091</v>
      </c>
      <c r="N281" t="s">
        <v>1376</v>
      </c>
      <c r="O281" t="s">
        <v>1377</v>
      </c>
      <c r="P281" t="s">
        <v>39</v>
      </c>
      <c r="Q281">
        <v>16</v>
      </c>
      <c r="R281" t="s">
        <v>40</v>
      </c>
      <c r="S281" t="s">
        <v>41</v>
      </c>
      <c r="T281">
        <v>33876</v>
      </c>
      <c r="U281" s="1">
        <v>45316</v>
      </c>
      <c r="V281" t="s">
        <v>111</v>
      </c>
      <c r="W281">
        <v>900154</v>
      </c>
      <c r="X281" t="s">
        <v>1378</v>
      </c>
      <c r="Y281">
        <v>867</v>
      </c>
      <c r="Z281">
        <v>1503</v>
      </c>
      <c r="AA281">
        <v>5</v>
      </c>
      <c r="AB281">
        <v>3006</v>
      </c>
    </row>
    <row r="282" spans="1:28" x14ac:dyDescent="0.3">
      <c r="A282" t="s">
        <v>28</v>
      </c>
      <c r="B282" t="s">
        <v>29</v>
      </c>
      <c r="C282" t="s">
        <v>193</v>
      </c>
      <c r="D282" t="s">
        <v>105</v>
      </c>
      <c r="E282" t="s">
        <v>32</v>
      </c>
      <c r="F282" t="s">
        <v>106</v>
      </c>
      <c r="G282">
        <v>88</v>
      </c>
      <c r="H282">
        <v>416510</v>
      </c>
      <c r="I282" t="s">
        <v>58</v>
      </c>
      <c r="J282" s="1">
        <v>45237</v>
      </c>
      <c r="K282">
        <v>1000</v>
      </c>
      <c r="L282" t="s">
        <v>1379</v>
      </c>
      <c r="M282" t="s">
        <v>68</v>
      </c>
      <c r="N282" t="s">
        <v>1380</v>
      </c>
      <c r="O282" t="s">
        <v>1381</v>
      </c>
      <c r="P282" t="s">
        <v>71</v>
      </c>
      <c r="Q282">
        <v>11</v>
      </c>
      <c r="R282" t="s">
        <v>40</v>
      </c>
      <c r="S282" t="s">
        <v>41</v>
      </c>
      <c r="T282">
        <v>41098</v>
      </c>
      <c r="U282" s="1">
        <v>45409</v>
      </c>
      <c r="V282" t="s">
        <v>80</v>
      </c>
      <c r="W282">
        <v>674499</v>
      </c>
      <c r="X282" t="s">
        <v>1382</v>
      </c>
      <c r="Y282">
        <v>920</v>
      </c>
      <c r="Z282">
        <v>2303</v>
      </c>
      <c r="AA282">
        <v>1</v>
      </c>
      <c r="AB282">
        <v>921.2</v>
      </c>
    </row>
    <row r="283" spans="1:28" x14ac:dyDescent="0.3">
      <c r="A283" t="s">
        <v>28</v>
      </c>
      <c r="B283" t="s">
        <v>29</v>
      </c>
      <c r="C283" t="s">
        <v>148</v>
      </c>
      <c r="D283" t="s">
        <v>149</v>
      </c>
      <c r="E283" t="s">
        <v>46</v>
      </c>
      <c r="F283" t="s">
        <v>113</v>
      </c>
      <c r="G283">
        <v>85</v>
      </c>
      <c r="H283">
        <v>400802</v>
      </c>
      <c r="I283" t="s">
        <v>58</v>
      </c>
      <c r="J283" s="1">
        <v>45114</v>
      </c>
      <c r="K283">
        <v>1400</v>
      </c>
      <c r="L283" t="s">
        <v>1383</v>
      </c>
      <c r="M283" t="s">
        <v>282</v>
      </c>
      <c r="N283" t="s">
        <v>1384</v>
      </c>
      <c r="O283">
        <v>2690323397</v>
      </c>
      <c r="P283" t="s">
        <v>39</v>
      </c>
      <c r="Q283">
        <v>8</v>
      </c>
      <c r="R283" t="s">
        <v>88</v>
      </c>
      <c r="S283" t="s">
        <v>63</v>
      </c>
      <c r="T283">
        <v>37045</v>
      </c>
      <c r="U283" s="1">
        <v>45367</v>
      </c>
      <c r="V283" t="s">
        <v>72</v>
      </c>
      <c r="W283">
        <v>666256</v>
      </c>
      <c r="X283" t="s">
        <v>1385</v>
      </c>
      <c r="Y283">
        <v>355</v>
      </c>
      <c r="Z283">
        <v>2516</v>
      </c>
      <c r="AA283">
        <v>7</v>
      </c>
      <c r="AB283">
        <v>7044.8</v>
      </c>
    </row>
    <row r="284" spans="1:28" x14ac:dyDescent="0.3">
      <c r="A284" t="s">
        <v>28</v>
      </c>
      <c r="B284" t="s">
        <v>29</v>
      </c>
      <c r="C284" t="s">
        <v>148</v>
      </c>
      <c r="D284" t="s">
        <v>442</v>
      </c>
      <c r="E284" t="s">
        <v>46</v>
      </c>
      <c r="F284" t="s">
        <v>355</v>
      </c>
      <c r="G284">
        <v>11</v>
      </c>
      <c r="H284">
        <v>439768</v>
      </c>
      <c r="I284" t="s">
        <v>34</v>
      </c>
      <c r="J284" s="1">
        <v>44706</v>
      </c>
      <c r="K284">
        <v>1300</v>
      </c>
      <c r="L284" t="s">
        <v>1386</v>
      </c>
      <c r="M284" t="s">
        <v>1091</v>
      </c>
      <c r="N284" t="s">
        <v>1387</v>
      </c>
      <c r="O284" t="s">
        <v>1388</v>
      </c>
      <c r="P284" t="s">
        <v>39</v>
      </c>
      <c r="Q284">
        <v>6</v>
      </c>
      <c r="R284" t="s">
        <v>40</v>
      </c>
      <c r="S284" t="s">
        <v>63</v>
      </c>
      <c r="T284">
        <v>39733</v>
      </c>
      <c r="U284" s="1">
        <v>45322</v>
      </c>
      <c r="V284" t="s">
        <v>111</v>
      </c>
      <c r="W284">
        <v>620246</v>
      </c>
      <c r="X284" t="s">
        <v>1389</v>
      </c>
      <c r="Y284">
        <v>998</v>
      </c>
      <c r="Z284">
        <v>1251</v>
      </c>
      <c r="AA284">
        <v>3</v>
      </c>
      <c r="AB284">
        <v>1501.2</v>
      </c>
    </row>
    <row r="285" spans="1:28" x14ac:dyDescent="0.3">
      <c r="A285" t="s">
        <v>28</v>
      </c>
      <c r="B285" t="s">
        <v>29</v>
      </c>
      <c r="C285" t="s">
        <v>148</v>
      </c>
      <c r="D285" t="s">
        <v>149</v>
      </c>
      <c r="E285" t="s">
        <v>56</v>
      </c>
      <c r="F285" t="s">
        <v>47</v>
      </c>
      <c r="G285">
        <v>85</v>
      </c>
      <c r="H285">
        <v>422614</v>
      </c>
      <c r="I285" t="s">
        <v>34</v>
      </c>
      <c r="J285" s="1">
        <v>45392</v>
      </c>
      <c r="K285">
        <v>1300</v>
      </c>
      <c r="L285" t="s">
        <v>1390</v>
      </c>
      <c r="M285" t="s">
        <v>736</v>
      </c>
      <c r="N285" t="s">
        <v>1391</v>
      </c>
      <c r="O285" t="s">
        <v>1392</v>
      </c>
      <c r="P285" t="s">
        <v>71</v>
      </c>
      <c r="Q285">
        <v>7</v>
      </c>
      <c r="R285" t="s">
        <v>40</v>
      </c>
      <c r="S285" t="s">
        <v>118</v>
      </c>
      <c r="T285">
        <v>86895</v>
      </c>
      <c r="U285" s="1">
        <v>45564</v>
      </c>
      <c r="V285" t="s">
        <v>180</v>
      </c>
      <c r="W285">
        <v>462192</v>
      </c>
      <c r="X285" t="s">
        <v>1393</v>
      </c>
      <c r="Y285">
        <v>822</v>
      </c>
      <c r="Z285">
        <v>1373</v>
      </c>
      <c r="AA285">
        <v>6</v>
      </c>
      <c r="AB285" s="2" t="s">
        <v>1394</v>
      </c>
    </row>
    <row r="286" spans="1:28" x14ac:dyDescent="0.3">
      <c r="A286" t="s">
        <v>28</v>
      </c>
      <c r="B286" t="s">
        <v>29</v>
      </c>
      <c r="C286" t="s">
        <v>30</v>
      </c>
      <c r="D286" t="s">
        <v>220</v>
      </c>
      <c r="E286" t="s">
        <v>32</v>
      </c>
      <c r="F286" t="s">
        <v>150</v>
      </c>
      <c r="G286">
        <v>7</v>
      </c>
      <c r="H286">
        <v>419032</v>
      </c>
      <c r="I286" t="s">
        <v>34</v>
      </c>
      <c r="J286" s="1">
        <v>45144</v>
      </c>
      <c r="K286">
        <v>1000</v>
      </c>
      <c r="L286" t="s">
        <v>1395</v>
      </c>
      <c r="M286" t="s">
        <v>394</v>
      </c>
      <c r="N286" t="s">
        <v>1396</v>
      </c>
      <c r="O286" t="s">
        <v>1397</v>
      </c>
      <c r="P286" t="s">
        <v>51</v>
      </c>
      <c r="Q286">
        <v>5</v>
      </c>
      <c r="R286" t="s">
        <v>40</v>
      </c>
      <c r="S286" t="s">
        <v>118</v>
      </c>
      <c r="T286">
        <v>43375</v>
      </c>
      <c r="U286" s="1">
        <v>45514</v>
      </c>
      <c r="V286" t="s">
        <v>64</v>
      </c>
      <c r="W286">
        <v>164801</v>
      </c>
      <c r="X286" t="s">
        <v>1398</v>
      </c>
      <c r="Y286">
        <v>669</v>
      </c>
      <c r="Z286">
        <v>1360</v>
      </c>
      <c r="AA286">
        <v>7</v>
      </c>
      <c r="AB286">
        <v>3808</v>
      </c>
    </row>
    <row r="287" spans="1:28" x14ac:dyDescent="0.3">
      <c r="A287" t="s">
        <v>28</v>
      </c>
      <c r="B287" t="s">
        <v>29</v>
      </c>
      <c r="C287" t="s">
        <v>193</v>
      </c>
      <c r="D287" t="s">
        <v>611</v>
      </c>
      <c r="E287" t="s">
        <v>32</v>
      </c>
      <c r="F287" t="s">
        <v>57</v>
      </c>
      <c r="G287">
        <v>95</v>
      </c>
      <c r="H287">
        <v>400173</v>
      </c>
      <c r="I287" t="s">
        <v>58</v>
      </c>
      <c r="J287" s="1">
        <v>44328</v>
      </c>
      <c r="K287">
        <v>1200</v>
      </c>
      <c r="L287" t="s">
        <v>1399</v>
      </c>
      <c r="M287" t="s">
        <v>152</v>
      </c>
      <c r="N287" t="s">
        <v>1400</v>
      </c>
      <c r="O287" t="s">
        <v>1401</v>
      </c>
      <c r="P287" t="s">
        <v>87</v>
      </c>
      <c r="Q287">
        <v>9</v>
      </c>
      <c r="R287" t="s">
        <v>40</v>
      </c>
      <c r="S287" t="s">
        <v>41</v>
      </c>
      <c r="T287">
        <v>40880</v>
      </c>
      <c r="U287" s="1">
        <v>45527</v>
      </c>
      <c r="V287" t="s">
        <v>64</v>
      </c>
      <c r="W287">
        <v>544382</v>
      </c>
      <c r="X287" t="s">
        <v>1402</v>
      </c>
      <c r="Y287">
        <v>656</v>
      </c>
      <c r="Z287">
        <v>2414</v>
      </c>
      <c r="AA287">
        <v>4</v>
      </c>
      <c r="AB287">
        <v>3862.4</v>
      </c>
    </row>
    <row r="288" spans="1:28" x14ac:dyDescent="0.3">
      <c r="A288" t="s">
        <v>28</v>
      </c>
      <c r="B288" t="s">
        <v>29</v>
      </c>
      <c r="C288" t="s">
        <v>193</v>
      </c>
      <c r="D288" t="s">
        <v>149</v>
      </c>
      <c r="E288" t="s">
        <v>32</v>
      </c>
      <c r="F288" t="s">
        <v>113</v>
      </c>
      <c r="G288">
        <v>66</v>
      </c>
      <c r="H288">
        <v>421933</v>
      </c>
      <c r="I288" t="s">
        <v>58</v>
      </c>
      <c r="J288" s="1">
        <v>44644</v>
      </c>
      <c r="K288">
        <v>1100</v>
      </c>
      <c r="L288" t="s">
        <v>1403</v>
      </c>
      <c r="M288" t="s">
        <v>372</v>
      </c>
      <c r="N288" t="s">
        <v>1404</v>
      </c>
      <c r="O288" t="s">
        <v>1405</v>
      </c>
      <c r="P288" t="s">
        <v>71</v>
      </c>
      <c r="Q288">
        <v>19</v>
      </c>
      <c r="R288" t="s">
        <v>40</v>
      </c>
      <c r="S288" t="s">
        <v>79</v>
      </c>
      <c r="T288">
        <v>27635</v>
      </c>
      <c r="U288" s="1">
        <v>45306</v>
      </c>
      <c r="V288" t="s">
        <v>111</v>
      </c>
      <c r="W288">
        <v>415870</v>
      </c>
      <c r="X288" t="s">
        <v>1406</v>
      </c>
      <c r="Y288">
        <v>533</v>
      </c>
      <c r="Z288">
        <v>809</v>
      </c>
      <c r="AA288">
        <v>3</v>
      </c>
      <c r="AB288" s="2" t="s">
        <v>1407</v>
      </c>
    </row>
    <row r="289" spans="1:28" x14ac:dyDescent="0.3">
      <c r="A289" t="s">
        <v>28</v>
      </c>
      <c r="B289" t="s">
        <v>29</v>
      </c>
      <c r="C289" t="s">
        <v>91</v>
      </c>
      <c r="D289" t="s">
        <v>511</v>
      </c>
      <c r="E289" t="s">
        <v>46</v>
      </c>
      <c r="F289" t="s">
        <v>113</v>
      </c>
      <c r="G289">
        <v>80</v>
      </c>
      <c r="H289">
        <v>403996</v>
      </c>
      <c r="I289" t="s">
        <v>58</v>
      </c>
      <c r="J289" s="1">
        <v>44070</v>
      </c>
      <c r="K289">
        <v>1000</v>
      </c>
      <c r="L289" t="s">
        <v>1408</v>
      </c>
      <c r="M289" t="s">
        <v>1409</v>
      </c>
      <c r="N289" t="s">
        <v>1410</v>
      </c>
      <c r="O289">
        <v>8766274229</v>
      </c>
      <c r="P289" t="s">
        <v>39</v>
      </c>
      <c r="Q289">
        <v>5</v>
      </c>
      <c r="R289" t="s">
        <v>40</v>
      </c>
      <c r="S289" t="s">
        <v>41</v>
      </c>
      <c r="T289">
        <v>31241</v>
      </c>
      <c r="U289" s="1">
        <v>45332</v>
      </c>
      <c r="V289" t="s">
        <v>119</v>
      </c>
      <c r="W289">
        <v>339015</v>
      </c>
      <c r="X289" t="s">
        <v>1411</v>
      </c>
      <c r="Y289">
        <v>734</v>
      </c>
      <c r="Z289">
        <v>2238</v>
      </c>
      <c r="AA289">
        <v>4</v>
      </c>
      <c r="AB289">
        <v>3580.8</v>
      </c>
    </row>
    <row r="290" spans="1:28" x14ac:dyDescent="0.3">
      <c r="A290" t="s">
        <v>28</v>
      </c>
      <c r="B290" t="s">
        <v>29</v>
      </c>
      <c r="C290" t="s">
        <v>193</v>
      </c>
      <c r="D290" t="s">
        <v>134</v>
      </c>
      <c r="E290" t="s">
        <v>46</v>
      </c>
      <c r="F290" t="s">
        <v>83</v>
      </c>
      <c r="G290">
        <v>82</v>
      </c>
      <c r="H290">
        <v>422938</v>
      </c>
      <c r="I290" t="s">
        <v>34</v>
      </c>
      <c r="J290" s="1">
        <v>44750</v>
      </c>
      <c r="K290">
        <v>1400</v>
      </c>
      <c r="L290" t="s">
        <v>1412</v>
      </c>
      <c r="M290" t="s">
        <v>818</v>
      </c>
      <c r="N290" t="s">
        <v>1413</v>
      </c>
      <c r="O290" t="s">
        <v>1414</v>
      </c>
      <c r="P290" t="s">
        <v>51</v>
      </c>
      <c r="Q290">
        <v>16</v>
      </c>
      <c r="R290" t="s">
        <v>88</v>
      </c>
      <c r="S290" t="s">
        <v>63</v>
      </c>
      <c r="T290">
        <v>74808</v>
      </c>
      <c r="U290" s="1">
        <v>45326</v>
      </c>
      <c r="V290" t="s">
        <v>119</v>
      </c>
      <c r="W290">
        <v>887470</v>
      </c>
      <c r="X290" t="s">
        <v>1415</v>
      </c>
      <c r="Y290">
        <v>851</v>
      </c>
      <c r="Z290">
        <v>2487</v>
      </c>
      <c r="AA290">
        <v>3</v>
      </c>
      <c r="AB290">
        <v>2984.4</v>
      </c>
    </row>
    <row r="291" spans="1:28" x14ac:dyDescent="0.3">
      <c r="A291" t="s">
        <v>28</v>
      </c>
      <c r="B291" t="s">
        <v>29</v>
      </c>
      <c r="C291" t="s">
        <v>157</v>
      </c>
      <c r="D291" t="s">
        <v>163</v>
      </c>
      <c r="E291" t="s">
        <v>56</v>
      </c>
      <c r="F291" t="s">
        <v>106</v>
      </c>
      <c r="G291">
        <v>58</v>
      </c>
      <c r="H291">
        <v>409724</v>
      </c>
      <c r="I291" t="s">
        <v>58</v>
      </c>
      <c r="J291" s="1">
        <v>44842</v>
      </c>
      <c r="K291">
        <v>800</v>
      </c>
      <c r="L291" t="s">
        <v>1416</v>
      </c>
      <c r="M291" t="s">
        <v>869</v>
      </c>
      <c r="N291" t="s">
        <v>1417</v>
      </c>
      <c r="O291" t="s">
        <v>1418</v>
      </c>
      <c r="P291" t="s">
        <v>87</v>
      </c>
      <c r="Q291">
        <v>19</v>
      </c>
      <c r="R291" t="s">
        <v>40</v>
      </c>
      <c r="S291" t="s">
        <v>118</v>
      </c>
      <c r="T291">
        <v>82755</v>
      </c>
      <c r="U291" s="1">
        <v>45412</v>
      </c>
      <c r="V291" t="s">
        <v>80</v>
      </c>
      <c r="W291">
        <v>568591</v>
      </c>
      <c r="X291" t="s">
        <v>1419</v>
      </c>
      <c r="Y291">
        <v>423</v>
      </c>
      <c r="Z291">
        <v>1429</v>
      </c>
      <c r="AA291">
        <v>6</v>
      </c>
      <c r="AB291" s="2" t="s">
        <v>1420</v>
      </c>
    </row>
    <row r="292" spans="1:28" x14ac:dyDescent="0.3">
      <c r="A292" t="s">
        <v>28</v>
      </c>
      <c r="B292" t="s">
        <v>29</v>
      </c>
      <c r="C292" t="s">
        <v>66</v>
      </c>
      <c r="D292" t="s">
        <v>220</v>
      </c>
      <c r="E292" t="s">
        <v>56</v>
      </c>
      <c r="F292" t="s">
        <v>106</v>
      </c>
      <c r="G292">
        <v>69</v>
      </c>
      <c r="H292">
        <v>401553</v>
      </c>
      <c r="I292" t="s">
        <v>58</v>
      </c>
      <c r="J292" s="1">
        <v>44462</v>
      </c>
      <c r="K292">
        <v>800</v>
      </c>
      <c r="L292" t="s">
        <v>1421</v>
      </c>
      <c r="M292" t="s">
        <v>552</v>
      </c>
      <c r="N292" t="s">
        <v>1422</v>
      </c>
      <c r="O292" t="s">
        <v>1423</v>
      </c>
      <c r="P292" t="s">
        <v>71</v>
      </c>
      <c r="Q292">
        <v>15</v>
      </c>
      <c r="R292" t="s">
        <v>40</v>
      </c>
      <c r="S292" t="s">
        <v>63</v>
      </c>
      <c r="T292">
        <v>49178</v>
      </c>
      <c r="U292" s="1">
        <v>45602</v>
      </c>
      <c r="V292" t="s">
        <v>42</v>
      </c>
      <c r="W292">
        <v>963106</v>
      </c>
      <c r="X292" t="s">
        <v>1424</v>
      </c>
      <c r="Y292">
        <v>970</v>
      </c>
      <c r="Z292">
        <v>659</v>
      </c>
      <c r="AA292">
        <v>4</v>
      </c>
      <c r="AB292">
        <v>1054.4000000000001</v>
      </c>
    </row>
    <row r="293" spans="1:28" x14ac:dyDescent="0.3">
      <c r="A293" t="s">
        <v>28</v>
      </c>
      <c r="B293" t="s">
        <v>29</v>
      </c>
      <c r="C293" t="s">
        <v>91</v>
      </c>
      <c r="D293" t="s">
        <v>187</v>
      </c>
      <c r="E293" t="s">
        <v>46</v>
      </c>
      <c r="F293" t="s">
        <v>355</v>
      </c>
      <c r="G293">
        <v>32</v>
      </c>
      <c r="H293">
        <v>416057</v>
      </c>
      <c r="I293" t="s">
        <v>34</v>
      </c>
      <c r="J293" s="1">
        <v>45505</v>
      </c>
      <c r="K293">
        <v>1000</v>
      </c>
      <c r="L293" t="s">
        <v>1425</v>
      </c>
      <c r="M293" t="s">
        <v>101</v>
      </c>
      <c r="N293" t="s">
        <v>1426</v>
      </c>
      <c r="O293" t="s">
        <v>1427</v>
      </c>
      <c r="P293" t="s">
        <v>87</v>
      </c>
      <c r="Q293">
        <v>12</v>
      </c>
      <c r="R293" t="s">
        <v>88</v>
      </c>
      <c r="S293" t="s">
        <v>79</v>
      </c>
      <c r="T293">
        <v>21871</v>
      </c>
      <c r="U293" s="1">
        <v>45366</v>
      </c>
      <c r="V293" t="s">
        <v>72</v>
      </c>
      <c r="W293">
        <v>944907</v>
      </c>
      <c r="X293" t="s">
        <v>1428</v>
      </c>
      <c r="Y293">
        <v>368</v>
      </c>
      <c r="Z293">
        <v>2341</v>
      </c>
      <c r="AA293">
        <v>6</v>
      </c>
      <c r="AB293" s="2" t="s">
        <v>1429</v>
      </c>
    </row>
    <row r="294" spans="1:28" x14ac:dyDescent="0.3">
      <c r="A294" t="s">
        <v>28</v>
      </c>
      <c r="B294" t="s">
        <v>29</v>
      </c>
      <c r="C294" t="s">
        <v>193</v>
      </c>
      <c r="D294" t="s">
        <v>566</v>
      </c>
      <c r="E294" t="s">
        <v>32</v>
      </c>
      <c r="F294" t="s">
        <v>83</v>
      </c>
      <c r="G294">
        <v>90</v>
      </c>
      <c r="H294">
        <v>421804</v>
      </c>
      <c r="I294" t="s">
        <v>58</v>
      </c>
      <c r="J294" s="1">
        <v>44013</v>
      </c>
      <c r="K294">
        <v>1200</v>
      </c>
      <c r="L294" t="s">
        <v>1430</v>
      </c>
      <c r="M294" t="s">
        <v>423</v>
      </c>
      <c r="N294" t="s">
        <v>1431</v>
      </c>
      <c r="O294" t="s">
        <v>1432</v>
      </c>
      <c r="P294" t="s">
        <v>87</v>
      </c>
      <c r="Q294">
        <v>13</v>
      </c>
      <c r="R294" t="s">
        <v>40</v>
      </c>
      <c r="S294" t="s">
        <v>79</v>
      </c>
      <c r="T294">
        <v>74402</v>
      </c>
      <c r="U294" s="1">
        <v>45364</v>
      </c>
      <c r="V294" t="s">
        <v>72</v>
      </c>
      <c r="W294">
        <v>232753</v>
      </c>
      <c r="X294" t="s">
        <v>1433</v>
      </c>
      <c r="Y294">
        <v>249</v>
      </c>
      <c r="Z294">
        <v>2341</v>
      </c>
      <c r="AA294">
        <v>7</v>
      </c>
      <c r="AB294">
        <v>6554.8</v>
      </c>
    </row>
    <row r="295" spans="1:28" x14ac:dyDescent="0.3">
      <c r="A295" t="s">
        <v>28</v>
      </c>
      <c r="B295" t="s">
        <v>29</v>
      </c>
      <c r="C295" t="s">
        <v>91</v>
      </c>
      <c r="D295" t="s">
        <v>45</v>
      </c>
      <c r="E295" t="s">
        <v>56</v>
      </c>
      <c r="F295" t="s">
        <v>33</v>
      </c>
      <c r="G295">
        <v>2</v>
      </c>
      <c r="H295">
        <v>405696</v>
      </c>
      <c r="I295" t="s">
        <v>34</v>
      </c>
      <c r="J295" s="1">
        <v>44336</v>
      </c>
      <c r="K295">
        <v>1200</v>
      </c>
      <c r="L295" t="s">
        <v>1434</v>
      </c>
      <c r="M295" t="s">
        <v>1091</v>
      </c>
      <c r="N295" t="s">
        <v>1435</v>
      </c>
      <c r="O295" t="s">
        <v>1436</v>
      </c>
      <c r="P295" t="s">
        <v>71</v>
      </c>
      <c r="Q295">
        <v>11</v>
      </c>
      <c r="R295" t="s">
        <v>40</v>
      </c>
      <c r="S295" t="s">
        <v>118</v>
      </c>
      <c r="T295">
        <v>66661</v>
      </c>
      <c r="U295" s="1">
        <v>45372</v>
      </c>
      <c r="V295" t="s">
        <v>72</v>
      </c>
      <c r="W295">
        <v>570450</v>
      </c>
      <c r="X295" t="s">
        <v>1437</v>
      </c>
      <c r="Y295">
        <v>226</v>
      </c>
      <c r="Z295">
        <v>1289</v>
      </c>
      <c r="AA295">
        <v>6</v>
      </c>
      <c r="AB295" s="2" t="s">
        <v>1438</v>
      </c>
    </row>
    <row r="296" spans="1:28" x14ac:dyDescent="0.3">
      <c r="A296" t="s">
        <v>28</v>
      </c>
      <c r="B296" t="s">
        <v>29</v>
      </c>
      <c r="C296" t="s">
        <v>157</v>
      </c>
      <c r="D296" t="s">
        <v>560</v>
      </c>
      <c r="E296" t="s">
        <v>32</v>
      </c>
      <c r="F296" t="s">
        <v>99</v>
      </c>
      <c r="G296">
        <v>20</v>
      </c>
      <c r="H296">
        <v>414969</v>
      </c>
      <c r="I296" t="s">
        <v>34</v>
      </c>
      <c r="J296" s="1">
        <v>45581</v>
      </c>
      <c r="K296">
        <v>800</v>
      </c>
      <c r="L296" t="s">
        <v>1439</v>
      </c>
      <c r="M296" t="s">
        <v>1007</v>
      </c>
      <c r="N296" t="s">
        <v>1440</v>
      </c>
      <c r="O296" t="s">
        <v>1441</v>
      </c>
      <c r="P296" t="s">
        <v>87</v>
      </c>
      <c r="Q296">
        <v>4</v>
      </c>
      <c r="R296" t="s">
        <v>88</v>
      </c>
      <c r="S296" t="s">
        <v>63</v>
      </c>
      <c r="T296">
        <v>14821</v>
      </c>
      <c r="U296" s="1">
        <v>45418</v>
      </c>
      <c r="V296" t="s">
        <v>140</v>
      </c>
      <c r="W296">
        <v>481735</v>
      </c>
      <c r="X296" t="s">
        <v>1442</v>
      </c>
      <c r="Y296">
        <v>405</v>
      </c>
      <c r="Z296">
        <v>2374</v>
      </c>
      <c r="AA296">
        <v>6</v>
      </c>
      <c r="AB296">
        <v>5697.6</v>
      </c>
    </row>
    <row r="297" spans="1:28" x14ac:dyDescent="0.3">
      <c r="A297" t="s">
        <v>28</v>
      </c>
      <c r="B297" t="s">
        <v>29</v>
      </c>
      <c r="C297" t="s">
        <v>157</v>
      </c>
      <c r="D297" t="s">
        <v>170</v>
      </c>
      <c r="E297" t="s">
        <v>56</v>
      </c>
      <c r="F297" t="s">
        <v>33</v>
      </c>
      <c r="G297">
        <v>90</v>
      </c>
      <c r="H297">
        <v>435421</v>
      </c>
      <c r="I297" t="s">
        <v>58</v>
      </c>
      <c r="J297" s="1">
        <v>45281</v>
      </c>
      <c r="K297">
        <v>1400</v>
      </c>
      <c r="L297" t="s">
        <v>1443</v>
      </c>
      <c r="M297" t="s">
        <v>60</v>
      </c>
      <c r="N297" t="s">
        <v>1444</v>
      </c>
      <c r="O297" t="s">
        <v>1445</v>
      </c>
      <c r="P297" t="s">
        <v>39</v>
      </c>
      <c r="Q297">
        <v>6</v>
      </c>
      <c r="R297" t="s">
        <v>40</v>
      </c>
      <c r="S297" t="s">
        <v>63</v>
      </c>
      <c r="T297">
        <v>91498</v>
      </c>
      <c r="U297" s="1">
        <v>45342</v>
      </c>
      <c r="V297" t="s">
        <v>119</v>
      </c>
      <c r="W297">
        <v>211262</v>
      </c>
      <c r="X297" t="s">
        <v>1446</v>
      </c>
      <c r="Y297">
        <v>472</v>
      </c>
      <c r="Z297">
        <v>2857</v>
      </c>
      <c r="AA297">
        <v>2</v>
      </c>
      <c r="AB297">
        <v>2285.6</v>
      </c>
    </row>
    <row r="298" spans="1:28" x14ac:dyDescent="0.3">
      <c r="A298" t="s">
        <v>28</v>
      </c>
      <c r="B298" t="s">
        <v>29</v>
      </c>
      <c r="C298" t="s">
        <v>66</v>
      </c>
      <c r="D298" t="s">
        <v>182</v>
      </c>
      <c r="E298" t="s">
        <v>32</v>
      </c>
      <c r="F298" t="s">
        <v>355</v>
      </c>
      <c r="G298">
        <v>47</v>
      </c>
      <c r="H298">
        <v>419105</v>
      </c>
      <c r="I298" t="s">
        <v>58</v>
      </c>
      <c r="J298" s="1">
        <v>45174</v>
      </c>
      <c r="K298">
        <v>1000</v>
      </c>
      <c r="L298" t="s">
        <v>1447</v>
      </c>
      <c r="M298" t="s">
        <v>361</v>
      </c>
      <c r="N298" t="s">
        <v>1448</v>
      </c>
      <c r="O298" t="s">
        <v>1449</v>
      </c>
      <c r="P298" t="s">
        <v>51</v>
      </c>
      <c r="Q298">
        <v>14</v>
      </c>
      <c r="R298" t="s">
        <v>88</v>
      </c>
      <c r="S298" t="s">
        <v>41</v>
      </c>
      <c r="T298">
        <v>15572</v>
      </c>
      <c r="U298" s="1">
        <v>45629</v>
      </c>
      <c r="V298" t="s">
        <v>259</v>
      </c>
      <c r="W298">
        <v>456229</v>
      </c>
      <c r="X298" t="s">
        <v>1450</v>
      </c>
      <c r="Y298">
        <v>831</v>
      </c>
      <c r="Z298">
        <v>890</v>
      </c>
      <c r="AA298">
        <v>5</v>
      </c>
      <c r="AB298">
        <v>1780</v>
      </c>
    </row>
    <row r="299" spans="1:28" x14ac:dyDescent="0.3">
      <c r="A299" t="s">
        <v>28</v>
      </c>
      <c r="B299" t="s">
        <v>29</v>
      </c>
      <c r="C299" t="s">
        <v>44</v>
      </c>
      <c r="D299" t="s">
        <v>421</v>
      </c>
      <c r="E299" t="s">
        <v>32</v>
      </c>
      <c r="F299" t="s">
        <v>47</v>
      </c>
      <c r="G299">
        <v>93</v>
      </c>
      <c r="H299">
        <v>411451</v>
      </c>
      <c r="I299" t="s">
        <v>34</v>
      </c>
      <c r="J299" s="1">
        <v>45365</v>
      </c>
      <c r="K299">
        <v>1100</v>
      </c>
      <c r="L299" t="s">
        <v>1451</v>
      </c>
      <c r="M299" t="s">
        <v>123</v>
      </c>
      <c r="N299" t="s">
        <v>1452</v>
      </c>
      <c r="O299" t="s">
        <v>1453</v>
      </c>
      <c r="P299" t="s">
        <v>51</v>
      </c>
      <c r="Q299">
        <v>14</v>
      </c>
      <c r="R299" t="s">
        <v>40</v>
      </c>
      <c r="S299" t="s">
        <v>41</v>
      </c>
      <c r="T299">
        <v>83142</v>
      </c>
      <c r="U299" s="1">
        <v>45600</v>
      </c>
      <c r="V299" t="s">
        <v>42</v>
      </c>
      <c r="W299">
        <v>234538</v>
      </c>
      <c r="X299" t="s">
        <v>1454</v>
      </c>
      <c r="Y299">
        <v>405</v>
      </c>
      <c r="Z299">
        <v>2976</v>
      </c>
      <c r="AA299">
        <v>8</v>
      </c>
      <c r="AB299">
        <v>9523.2000000000007</v>
      </c>
    </row>
    <row r="300" spans="1:28" x14ac:dyDescent="0.3">
      <c r="A300" t="s">
        <v>28</v>
      </c>
      <c r="B300" t="s">
        <v>29</v>
      </c>
      <c r="C300" t="s">
        <v>44</v>
      </c>
      <c r="D300" t="s">
        <v>74</v>
      </c>
      <c r="E300" t="s">
        <v>32</v>
      </c>
      <c r="F300" t="s">
        <v>99</v>
      </c>
      <c r="G300">
        <v>4</v>
      </c>
      <c r="H300">
        <v>407609</v>
      </c>
      <c r="I300" t="s">
        <v>34</v>
      </c>
      <c r="J300" s="1">
        <v>45274</v>
      </c>
      <c r="K300">
        <v>950</v>
      </c>
      <c r="L300" t="s">
        <v>1455</v>
      </c>
      <c r="M300" t="s">
        <v>1030</v>
      </c>
      <c r="N300" t="s">
        <v>1456</v>
      </c>
      <c r="O300" t="s">
        <v>1457</v>
      </c>
      <c r="P300" t="s">
        <v>71</v>
      </c>
      <c r="Q300">
        <v>16</v>
      </c>
      <c r="R300" t="s">
        <v>40</v>
      </c>
      <c r="S300" t="s">
        <v>118</v>
      </c>
      <c r="T300">
        <v>77263</v>
      </c>
      <c r="U300" s="1">
        <v>45596</v>
      </c>
      <c r="V300" t="s">
        <v>155</v>
      </c>
      <c r="W300">
        <v>918438</v>
      </c>
      <c r="X300" t="s">
        <v>1458</v>
      </c>
      <c r="Y300">
        <v>389</v>
      </c>
      <c r="Z300">
        <v>1954</v>
      </c>
      <c r="AA300">
        <v>8</v>
      </c>
      <c r="AB300">
        <v>6252.8</v>
      </c>
    </row>
    <row r="301" spans="1:28" x14ac:dyDescent="0.3">
      <c r="A301" t="s">
        <v>28</v>
      </c>
      <c r="B301" t="s">
        <v>29</v>
      </c>
      <c r="C301" t="s">
        <v>54</v>
      </c>
      <c r="D301" t="s">
        <v>134</v>
      </c>
      <c r="E301" t="s">
        <v>56</v>
      </c>
      <c r="F301" t="s">
        <v>99</v>
      </c>
      <c r="G301">
        <v>47</v>
      </c>
      <c r="H301">
        <v>406525</v>
      </c>
      <c r="I301" t="s">
        <v>58</v>
      </c>
      <c r="J301" s="1">
        <v>45234</v>
      </c>
      <c r="K301">
        <v>1200</v>
      </c>
      <c r="L301" t="s">
        <v>1459</v>
      </c>
      <c r="M301" t="s">
        <v>1460</v>
      </c>
      <c r="N301" t="s">
        <v>1461</v>
      </c>
      <c r="O301" t="s">
        <v>1462</v>
      </c>
      <c r="P301" t="s">
        <v>39</v>
      </c>
      <c r="Q301">
        <v>17</v>
      </c>
      <c r="R301" t="s">
        <v>40</v>
      </c>
      <c r="S301" t="s">
        <v>63</v>
      </c>
      <c r="T301">
        <v>67501</v>
      </c>
      <c r="U301" s="1">
        <v>45457</v>
      </c>
      <c r="V301" t="s">
        <v>52</v>
      </c>
      <c r="W301">
        <v>922748</v>
      </c>
      <c r="X301" t="s">
        <v>1463</v>
      </c>
      <c r="Y301">
        <v>844</v>
      </c>
      <c r="Z301">
        <v>2676</v>
      </c>
      <c r="AA301">
        <v>3</v>
      </c>
      <c r="AB301" s="2" t="s">
        <v>1464</v>
      </c>
    </row>
    <row r="302" spans="1:28" x14ac:dyDescent="0.3">
      <c r="A302" t="s">
        <v>28</v>
      </c>
      <c r="B302" t="s">
        <v>29</v>
      </c>
      <c r="C302" t="s">
        <v>66</v>
      </c>
      <c r="D302" t="s">
        <v>317</v>
      </c>
      <c r="E302" t="s">
        <v>56</v>
      </c>
      <c r="F302" t="s">
        <v>57</v>
      </c>
      <c r="G302">
        <v>69</v>
      </c>
      <c r="H302">
        <v>400978</v>
      </c>
      <c r="I302" t="s">
        <v>34</v>
      </c>
      <c r="J302" s="1">
        <v>45336</v>
      </c>
      <c r="K302">
        <v>1400</v>
      </c>
      <c r="L302" t="s">
        <v>1465</v>
      </c>
      <c r="M302" t="s">
        <v>596</v>
      </c>
      <c r="N302" t="s">
        <v>1466</v>
      </c>
      <c r="O302" t="s">
        <v>1467</v>
      </c>
      <c r="P302" t="s">
        <v>71</v>
      </c>
      <c r="Q302">
        <v>8</v>
      </c>
      <c r="R302" t="s">
        <v>88</v>
      </c>
      <c r="S302" t="s">
        <v>118</v>
      </c>
      <c r="T302">
        <v>65349</v>
      </c>
      <c r="U302" s="1">
        <v>45365</v>
      </c>
      <c r="V302" t="s">
        <v>72</v>
      </c>
      <c r="W302">
        <v>968132</v>
      </c>
      <c r="X302" t="s">
        <v>1468</v>
      </c>
      <c r="Y302">
        <v>205</v>
      </c>
      <c r="Z302">
        <v>1556</v>
      </c>
      <c r="AA302">
        <v>4</v>
      </c>
      <c r="AB302" s="2" t="s">
        <v>1469</v>
      </c>
    </row>
    <row r="303" spans="1:28" x14ac:dyDescent="0.3">
      <c r="A303" t="s">
        <v>28</v>
      </c>
      <c r="B303" t="s">
        <v>29</v>
      </c>
      <c r="C303" t="s">
        <v>91</v>
      </c>
      <c r="D303" t="s">
        <v>134</v>
      </c>
      <c r="E303" t="s">
        <v>46</v>
      </c>
      <c r="F303" t="s">
        <v>47</v>
      </c>
      <c r="G303">
        <v>30</v>
      </c>
      <c r="H303">
        <v>402721</v>
      </c>
      <c r="I303" t="s">
        <v>34</v>
      </c>
      <c r="J303" s="1">
        <v>44654</v>
      </c>
      <c r="K303">
        <v>800</v>
      </c>
      <c r="L303" t="s">
        <v>1470</v>
      </c>
      <c r="M303" t="s">
        <v>256</v>
      </c>
      <c r="N303" t="s">
        <v>1471</v>
      </c>
      <c r="O303" t="s">
        <v>1472</v>
      </c>
      <c r="P303" t="s">
        <v>71</v>
      </c>
      <c r="Q303">
        <v>10</v>
      </c>
      <c r="R303" t="s">
        <v>88</v>
      </c>
      <c r="S303" t="s">
        <v>79</v>
      </c>
      <c r="T303">
        <v>97503</v>
      </c>
      <c r="U303" s="1">
        <v>45569</v>
      </c>
      <c r="V303" t="s">
        <v>155</v>
      </c>
      <c r="W303">
        <v>608332</v>
      </c>
      <c r="X303" t="s">
        <v>1473</v>
      </c>
      <c r="Y303">
        <v>927</v>
      </c>
      <c r="Z303">
        <v>1285</v>
      </c>
      <c r="AA303">
        <v>1</v>
      </c>
      <c r="AB303">
        <v>514</v>
      </c>
    </row>
    <row r="304" spans="1:28" x14ac:dyDescent="0.3">
      <c r="A304" t="s">
        <v>28</v>
      </c>
      <c r="B304" t="s">
        <v>29</v>
      </c>
      <c r="C304" t="s">
        <v>44</v>
      </c>
      <c r="D304" t="s">
        <v>149</v>
      </c>
      <c r="E304" t="s">
        <v>32</v>
      </c>
      <c r="F304" t="s">
        <v>33</v>
      </c>
      <c r="G304">
        <v>35</v>
      </c>
      <c r="H304">
        <v>401156</v>
      </c>
      <c r="I304" t="s">
        <v>34</v>
      </c>
      <c r="J304" s="1">
        <v>45195</v>
      </c>
      <c r="K304">
        <v>1200</v>
      </c>
      <c r="L304" t="s">
        <v>1474</v>
      </c>
      <c r="M304" t="s">
        <v>108</v>
      </c>
      <c r="N304" t="s">
        <v>1475</v>
      </c>
      <c r="O304" t="s">
        <v>1476</v>
      </c>
      <c r="P304" t="s">
        <v>39</v>
      </c>
      <c r="Q304">
        <v>3</v>
      </c>
      <c r="R304" t="s">
        <v>40</v>
      </c>
      <c r="S304" t="s">
        <v>79</v>
      </c>
      <c r="T304">
        <v>45675</v>
      </c>
      <c r="U304" s="1">
        <v>45564</v>
      </c>
      <c r="V304" t="s">
        <v>180</v>
      </c>
      <c r="W304">
        <v>384624</v>
      </c>
      <c r="X304" t="s">
        <v>1477</v>
      </c>
      <c r="Y304">
        <v>212</v>
      </c>
      <c r="Z304">
        <v>2215</v>
      </c>
      <c r="AA304">
        <v>5</v>
      </c>
      <c r="AB304">
        <v>4430</v>
      </c>
    </row>
    <row r="305" spans="1:28" x14ac:dyDescent="0.3">
      <c r="A305" t="s">
        <v>28</v>
      </c>
      <c r="B305" t="s">
        <v>29</v>
      </c>
      <c r="C305" t="s">
        <v>44</v>
      </c>
      <c r="D305" t="s">
        <v>254</v>
      </c>
      <c r="E305" t="s">
        <v>46</v>
      </c>
      <c r="F305" t="s">
        <v>47</v>
      </c>
      <c r="G305">
        <v>89</v>
      </c>
      <c r="H305">
        <v>413017</v>
      </c>
      <c r="I305" t="s">
        <v>34</v>
      </c>
      <c r="J305" s="1">
        <v>44473</v>
      </c>
      <c r="K305">
        <v>1100</v>
      </c>
      <c r="L305" t="s">
        <v>1478</v>
      </c>
      <c r="M305" t="s">
        <v>172</v>
      </c>
      <c r="N305" t="s">
        <v>1479</v>
      </c>
      <c r="O305" t="s">
        <v>1480</v>
      </c>
      <c r="P305" t="s">
        <v>39</v>
      </c>
      <c r="Q305">
        <v>14</v>
      </c>
      <c r="R305" t="s">
        <v>40</v>
      </c>
      <c r="S305" t="s">
        <v>118</v>
      </c>
      <c r="T305">
        <v>83400</v>
      </c>
      <c r="U305" s="1">
        <v>45500</v>
      </c>
      <c r="V305" t="s">
        <v>126</v>
      </c>
      <c r="W305">
        <v>666163</v>
      </c>
      <c r="X305" t="s">
        <v>1481</v>
      </c>
      <c r="Y305">
        <v>496</v>
      </c>
      <c r="Z305">
        <v>2839</v>
      </c>
      <c r="AA305">
        <v>6</v>
      </c>
      <c r="AB305">
        <v>6813.6</v>
      </c>
    </row>
    <row r="306" spans="1:28" x14ac:dyDescent="0.3">
      <c r="A306" t="s">
        <v>28</v>
      </c>
      <c r="B306" t="s">
        <v>29</v>
      </c>
      <c r="C306" t="s">
        <v>66</v>
      </c>
      <c r="D306" t="s">
        <v>524</v>
      </c>
      <c r="E306" t="s">
        <v>56</v>
      </c>
      <c r="F306" t="s">
        <v>47</v>
      </c>
      <c r="G306">
        <v>29</v>
      </c>
      <c r="H306">
        <v>418096</v>
      </c>
      <c r="I306" t="s">
        <v>58</v>
      </c>
      <c r="J306" s="1">
        <v>44471</v>
      </c>
      <c r="K306">
        <v>1300</v>
      </c>
      <c r="L306" t="s">
        <v>1482</v>
      </c>
      <c r="M306" t="s">
        <v>1483</v>
      </c>
      <c r="N306" t="s">
        <v>1484</v>
      </c>
      <c r="O306" t="s">
        <v>1485</v>
      </c>
      <c r="P306" t="s">
        <v>71</v>
      </c>
      <c r="Q306">
        <v>15</v>
      </c>
      <c r="R306" t="s">
        <v>88</v>
      </c>
      <c r="S306" t="s">
        <v>79</v>
      </c>
      <c r="T306">
        <v>61854</v>
      </c>
      <c r="U306" s="1">
        <v>45329</v>
      </c>
      <c r="V306" t="s">
        <v>119</v>
      </c>
      <c r="W306">
        <v>675653</v>
      </c>
      <c r="X306" t="s">
        <v>1486</v>
      </c>
      <c r="Y306">
        <v>961</v>
      </c>
      <c r="Z306">
        <v>769</v>
      </c>
      <c r="AA306">
        <v>8</v>
      </c>
      <c r="AB306">
        <v>2460.8000000000002</v>
      </c>
    </row>
    <row r="307" spans="1:28" x14ac:dyDescent="0.3">
      <c r="A307" t="s">
        <v>28</v>
      </c>
      <c r="B307" t="s">
        <v>29</v>
      </c>
      <c r="C307" t="s">
        <v>66</v>
      </c>
      <c r="D307" t="s">
        <v>142</v>
      </c>
      <c r="E307" t="s">
        <v>46</v>
      </c>
      <c r="F307" t="s">
        <v>355</v>
      </c>
      <c r="G307">
        <v>26</v>
      </c>
      <c r="H307">
        <v>435966</v>
      </c>
      <c r="I307" t="s">
        <v>34</v>
      </c>
      <c r="J307" s="1">
        <v>45598</v>
      </c>
      <c r="K307">
        <v>1200</v>
      </c>
      <c r="L307" t="s">
        <v>1487</v>
      </c>
      <c r="M307" t="s">
        <v>1488</v>
      </c>
      <c r="N307" t="s">
        <v>1489</v>
      </c>
      <c r="O307" t="s">
        <v>1490</v>
      </c>
      <c r="P307" t="s">
        <v>71</v>
      </c>
      <c r="Q307">
        <v>4</v>
      </c>
      <c r="R307" t="s">
        <v>40</v>
      </c>
      <c r="S307" t="s">
        <v>79</v>
      </c>
      <c r="T307">
        <v>59823</v>
      </c>
      <c r="U307" s="1">
        <v>45564</v>
      </c>
      <c r="V307" t="s">
        <v>180</v>
      </c>
      <c r="W307">
        <v>365216</v>
      </c>
      <c r="X307" t="s">
        <v>1491</v>
      </c>
      <c r="Y307">
        <v>638</v>
      </c>
      <c r="Z307">
        <v>770</v>
      </c>
      <c r="AA307">
        <v>1</v>
      </c>
      <c r="AB307">
        <v>308</v>
      </c>
    </row>
    <row r="308" spans="1:28" x14ac:dyDescent="0.3">
      <c r="A308" t="s">
        <v>28</v>
      </c>
      <c r="B308" t="s">
        <v>29</v>
      </c>
      <c r="C308" t="s">
        <v>54</v>
      </c>
      <c r="D308" t="s">
        <v>511</v>
      </c>
      <c r="E308" t="s">
        <v>32</v>
      </c>
      <c r="F308" t="s">
        <v>113</v>
      </c>
      <c r="G308">
        <v>93</v>
      </c>
      <c r="H308">
        <v>409015</v>
      </c>
      <c r="I308" t="s">
        <v>34</v>
      </c>
      <c r="J308" s="1">
        <v>45192</v>
      </c>
      <c r="K308">
        <v>1200</v>
      </c>
      <c r="L308" t="s">
        <v>1492</v>
      </c>
      <c r="M308" t="s">
        <v>68</v>
      </c>
      <c r="N308" t="s">
        <v>1493</v>
      </c>
      <c r="O308">
        <v>7884997894</v>
      </c>
      <c r="P308" t="s">
        <v>51</v>
      </c>
      <c r="Q308">
        <v>13</v>
      </c>
      <c r="R308" t="s">
        <v>40</v>
      </c>
      <c r="S308" t="s">
        <v>79</v>
      </c>
      <c r="T308">
        <v>87563</v>
      </c>
      <c r="U308" s="1">
        <v>45565</v>
      </c>
      <c r="V308" t="s">
        <v>180</v>
      </c>
      <c r="W308">
        <v>959522</v>
      </c>
      <c r="X308" t="s">
        <v>1494</v>
      </c>
      <c r="Y308">
        <v>748</v>
      </c>
      <c r="Z308">
        <v>1193</v>
      </c>
      <c r="AA308">
        <v>2</v>
      </c>
      <c r="AB308" s="2" t="s">
        <v>1495</v>
      </c>
    </row>
    <row r="309" spans="1:28" x14ac:dyDescent="0.3">
      <c r="A309" t="s">
        <v>28</v>
      </c>
      <c r="B309" t="s">
        <v>29</v>
      </c>
      <c r="C309" t="s">
        <v>30</v>
      </c>
      <c r="D309" t="s">
        <v>105</v>
      </c>
      <c r="E309" t="s">
        <v>56</v>
      </c>
      <c r="F309" t="s">
        <v>113</v>
      </c>
      <c r="G309">
        <v>49</v>
      </c>
      <c r="H309">
        <v>411341</v>
      </c>
      <c r="I309" t="s">
        <v>58</v>
      </c>
      <c r="J309" s="1">
        <v>45551</v>
      </c>
      <c r="K309">
        <v>800</v>
      </c>
      <c r="L309" t="s">
        <v>1496</v>
      </c>
      <c r="M309" t="s">
        <v>568</v>
      </c>
      <c r="N309" t="s">
        <v>1497</v>
      </c>
      <c r="O309" t="s">
        <v>1498</v>
      </c>
      <c r="P309" t="s">
        <v>87</v>
      </c>
      <c r="Q309">
        <v>17</v>
      </c>
      <c r="R309" t="s">
        <v>88</v>
      </c>
      <c r="S309" t="s">
        <v>63</v>
      </c>
      <c r="T309">
        <v>45174</v>
      </c>
      <c r="U309" s="1">
        <v>45584</v>
      </c>
      <c r="V309" t="s">
        <v>155</v>
      </c>
      <c r="W309">
        <v>280616</v>
      </c>
      <c r="X309" t="s">
        <v>1499</v>
      </c>
      <c r="Y309">
        <v>523</v>
      </c>
      <c r="Z309">
        <v>1719</v>
      </c>
      <c r="AA309">
        <v>1</v>
      </c>
      <c r="AB309">
        <v>687.6</v>
      </c>
    </row>
    <row r="310" spans="1:28" x14ac:dyDescent="0.3">
      <c r="A310" t="s">
        <v>28</v>
      </c>
      <c r="B310" t="s">
        <v>29</v>
      </c>
      <c r="C310" t="s">
        <v>157</v>
      </c>
      <c r="D310" t="s">
        <v>511</v>
      </c>
      <c r="E310" t="s">
        <v>46</v>
      </c>
      <c r="F310" t="s">
        <v>106</v>
      </c>
      <c r="G310">
        <v>76</v>
      </c>
      <c r="H310">
        <v>433684</v>
      </c>
      <c r="I310" t="s">
        <v>34</v>
      </c>
      <c r="J310" s="1">
        <v>44529</v>
      </c>
      <c r="K310">
        <v>1300</v>
      </c>
      <c r="L310" t="s">
        <v>1500</v>
      </c>
      <c r="M310" t="s">
        <v>293</v>
      </c>
      <c r="N310" t="s">
        <v>1501</v>
      </c>
      <c r="O310">
        <f>1-338-627-3767</f>
        <v>-4731</v>
      </c>
      <c r="P310" t="s">
        <v>87</v>
      </c>
      <c r="Q310">
        <v>7</v>
      </c>
      <c r="R310" t="s">
        <v>40</v>
      </c>
      <c r="S310" t="s">
        <v>118</v>
      </c>
      <c r="T310">
        <v>39753</v>
      </c>
      <c r="U310" s="1">
        <v>45372</v>
      </c>
      <c r="V310" t="s">
        <v>72</v>
      </c>
      <c r="W310">
        <v>103131</v>
      </c>
      <c r="X310" t="s">
        <v>1502</v>
      </c>
      <c r="Y310">
        <v>271</v>
      </c>
      <c r="Z310">
        <v>991</v>
      </c>
      <c r="AA310">
        <v>2</v>
      </c>
      <c r="AB310" s="2" t="s">
        <v>1503</v>
      </c>
    </row>
    <row r="311" spans="1:28" x14ac:dyDescent="0.3">
      <c r="A311" t="s">
        <v>28</v>
      </c>
      <c r="B311" t="s">
        <v>29</v>
      </c>
      <c r="C311" t="s">
        <v>91</v>
      </c>
      <c r="D311" t="s">
        <v>92</v>
      </c>
      <c r="E311" t="s">
        <v>32</v>
      </c>
      <c r="F311" t="s">
        <v>33</v>
      </c>
      <c r="G311">
        <v>25</v>
      </c>
      <c r="H311">
        <v>410509</v>
      </c>
      <c r="I311" t="s">
        <v>34</v>
      </c>
      <c r="J311" s="1">
        <v>44836</v>
      </c>
      <c r="K311">
        <v>1400</v>
      </c>
      <c r="L311" t="s">
        <v>1504</v>
      </c>
      <c r="M311" t="s">
        <v>1409</v>
      </c>
      <c r="N311" t="s">
        <v>1505</v>
      </c>
      <c r="O311" t="s">
        <v>1506</v>
      </c>
      <c r="P311" t="s">
        <v>51</v>
      </c>
      <c r="Q311">
        <v>16</v>
      </c>
      <c r="R311" t="s">
        <v>88</v>
      </c>
      <c r="S311" t="s">
        <v>41</v>
      </c>
      <c r="T311">
        <v>53252</v>
      </c>
      <c r="U311" s="1">
        <v>45408</v>
      </c>
      <c r="V311" t="s">
        <v>80</v>
      </c>
      <c r="W311">
        <v>472557</v>
      </c>
      <c r="X311" t="s">
        <v>1507</v>
      </c>
      <c r="Y311">
        <v>705</v>
      </c>
      <c r="Z311">
        <v>2792</v>
      </c>
      <c r="AA311">
        <v>6</v>
      </c>
      <c r="AB311">
        <v>6700.8</v>
      </c>
    </row>
    <row r="312" spans="1:28" x14ac:dyDescent="0.3">
      <c r="A312" t="s">
        <v>28</v>
      </c>
      <c r="B312" t="s">
        <v>29</v>
      </c>
      <c r="C312" t="s">
        <v>44</v>
      </c>
      <c r="D312" t="s">
        <v>546</v>
      </c>
      <c r="E312" t="s">
        <v>46</v>
      </c>
      <c r="F312" t="s">
        <v>99</v>
      </c>
      <c r="G312">
        <v>73</v>
      </c>
      <c r="H312">
        <v>406046</v>
      </c>
      <c r="I312" t="s">
        <v>58</v>
      </c>
      <c r="J312" s="1">
        <v>45532</v>
      </c>
      <c r="K312">
        <v>1000</v>
      </c>
      <c r="L312" t="s">
        <v>1508</v>
      </c>
      <c r="M312" t="s">
        <v>552</v>
      </c>
      <c r="N312" t="s">
        <v>1509</v>
      </c>
      <c r="O312" t="s">
        <v>1510</v>
      </c>
      <c r="P312" t="s">
        <v>39</v>
      </c>
      <c r="Q312">
        <v>8</v>
      </c>
      <c r="R312" t="s">
        <v>88</v>
      </c>
      <c r="S312" t="s">
        <v>79</v>
      </c>
      <c r="T312">
        <v>95945</v>
      </c>
      <c r="U312" s="1">
        <v>45560</v>
      </c>
      <c r="V312" t="s">
        <v>180</v>
      </c>
      <c r="W312">
        <v>953455</v>
      </c>
      <c r="X312" t="s">
        <v>1511</v>
      </c>
      <c r="Y312">
        <v>617</v>
      </c>
      <c r="Z312">
        <v>762</v>
      </c>
      <c r="AA312">
        <v>8</v>
      </c>
      <c r="AB312">
        <v>2438.4</v>
      </c>
    </row>
    <row r="313" spans="1:28" x14ac:dyDescent="0.3">
      <c r="A313" t="s">
        <v>28</v>
      </c>
      <c r="B313" t="s">
        <v>29</v>
      </c>
      <c r="C313" t="s">
        <v>44</v>
      </c>
      <c r="D313" t="s">
        <v>98</v>
      </c>
      <c r="E313" t="s">
        <v>46</v>
      </c>
      <c r="F313" t="s">
        <v>106</v>
      </c>
      <c r="G313">
        <v>9</v>
      </c>
      <c r="H313">
        <v>409618</v>
      </c>
      <c r="I313" t="s">
        <v>58</v>
      </c>
      <c r="J313" s="1">
        <v>44806</v>
      </c>
      <c r="K313">
        <v>1200</v>
      </c>
      <c r="L313" t="s">
        <v>1512</v>
      </c>
      <c r="M313" t="s">
        <v>654</v>
      </c>
      <c r="N313" t="s">
        <v>1513</v>
      </c>
      <c r="O313" t="s">
        <v>1514</v>
      </c>
      <c r="P313" t="s">
        <v>39</v>
      </c>
      <c r="Q313">
        <v>20</v>
      </c>
      <c r="R313" t="s">
        <v>40</v>
      </c>
      <c r="S313" t="s">
        <v>63</v>
      </c>
      <c r="T313">
        <v>95982</v>
      </c>
      <c r="U313" s="1">
        <v>45629</v>
      </c>
      <c r="V313" t="s">
        <v>259</v>
      </c>
      <c r="W313">
        <v>256575</v>
      </c>
      <c r="X313" t="s">
        <v>1515</v>
      </c>
      <c r="Y313">
        <v>276</v>
      </c>
      <c r="Z313">
        <v>2455</v>
      </c>
      <c r="AA313">
        <v>5</v>
      </c>
      <c r="AB313">
        <v>4910</v>
      </c>
    </row>
    <row r="314" spans="1:28" x14ac:dyDescent="0.3">
      <c r="A314" t="s">
        <v>28</v>
      </c>
      <c r="B314" t="s">
        <v>29</v>
      </c>
      <c r="C314" t="s">
        <v>157</v>
      </c>
      <c r="D314" t="s">
        <v>55</v>
      </c>
      <c r="E314" t="s">
        <v>32</v>
      </c>
      <c r="F314" t="s">
        <v>33</v>
      </c>
      <c r="G314">
        <v>73</v>
      </c>
      <c r="H314">
        <v>437918</v>
      </c>
      <c r="I314" t="s">
        <v>58</v>
      </c>
      <c r="J314" s="1">
        <v>44921</v>
      </c>
      <c r="K314">
        <v>950</v>
      </c>
      <c r="L314" t="s">
        <v>1516</v>
      </c>
      <c r="M314" t="s">
        <v>1007</v>
      </c>
      <c r="N314" t="s">
        <v>1517</v>
      </c>
      <c r="O314" t="s">
        <v>1518</v>
      </c>
      <c r="P314" t="s">
        <v>87</v>
      </c>
      <c r="Q314">
        <v>10</v>
      </c>
      <c r="R314" t="s">
        <v>88</v>
      </c>
      <c r="S314" t="s">
        <v>79</v>
      </c>
      <c r="T314">
        <v>71009</v>
      </c>
      <c r="U314" s="1">
        <v>45369</v>
      </c>
      <c r="V314" t="s">
        <v>72</v>
      </c>
      <c r="W314">
        <v>394060</v>
      </c>
      <c r="X314" t="s">
        <v>1519</v>
      </c>
      <c r="Y314">
        <v>451</v>
      </c>
      <c r="Z314">
        <v>1239</v>
      </c>
      <c r="AA314">
        <v>8</v>
      </c>
      <c r="AB314">
        <v>3964.8</v>
      </c>
    </row>
    <row r="315" spans="1:28" x14ac:dyDescent="0.3">
      <c r="A315" t="s">
        <v>28</v>
      </c>
      <c r="B315" t="s">
        <v>29</v>
      </c>
      <c r="C315" t="s">
        <v>30</v>
      </c>
      <c r="D315" t="s">
        <v>291</v>
      </c>
      <c r="E315" t="s">
        <v>56</v>
      </c>
      <c r="F315" t="s">
        <v>113</v>
      </c>
      <c r="G315">
        <v>10</v>
      </c>
      <c r="H315">
        <v>412102</v>
      </c>
      <c r="I315" t="s">
        <v>58</v>
      </c>
      <c r="J315" s="1">
        <v>43940</v>
      </c>
      <c r="K315">
        <v>950</v>
      </c>
      <c r="L315" t="s">
        <v>1520</v>
      </c>
      <c r="M315" t="s">
        <v>85</v>
      </c>
      <c r="N315" t="s">
        <v>1521</v>
      </c>
      <c r="O315" t="s">
        <v>1522</v>
      </c>
      <c r="P315" t="s">
        <v>87</v>
      </c>
      <c r="Q315">
        <v>3</v>
      </c>
      <c r="R315" t="s">
        <v>40</v>
      </c>
      <c r="S315" t="s">
        <v>41</v>
      </c>
      <c r="T315">
        <v>15222</v>
      </c>
      <c r="U315" s="1">
        <v>45543</v>
      </c>
      <c r="V315" t="s">
        <v>180</v>
      </c>
      <c r="W315">
        <v>810437</v>
      </c>
      <c r="X315" t="s">
        <v>1523</v>
      </c>
      <c r="Y315">
        <v>902</v>
      </c>
      <c r="Z315">
        <v>1692</v>
      </c>
      <c r="AA315">
        <v>2</v>
      </c>
      <c r="AB315" s="2" t="s">
        <v>1524</v>
      </c>
    </row>
    <row r="316" spans="1:28" x14ac:dyDescent="0.3">
      <c r="A316" t="s">
        <v>28</v>
      </c>
      <c r="B316" t="s">
        <v>29</v>
      </c>
      <c r="C316" t="s">
        <v>91</v>
      </c>
      <c r="D316" t="s">
        <v>637</v>
      </c>
      <c r="E316" t="s">
        <v>56</v>
      </c>
      <c r="F316" t="s">
        <v>175</v>
      </c>
      <c r="G316">
        <v>6</v>
      </c>
      <c r="H316">
        <v>435638</v>
      </c>
      <c r="I316" t="s">
        <v>58</v>
      </c>
      <c r="J316" s="1">
        <v>44247</v>
      </c>
      <c r="K316">
        <v>1000</v>
      </c>
      <c r="L316" t="s">
        <v>1525</v>
      </c>
      <c r="M316" t="s">
        <v>282</v>
      </c>
      <c r="N316" t="s">
        <v>1526</v>
      </c>
      <c r="O316" t="s">
        <v>1527</v>
      </c>
      <c r="P316" t="s">
        <v>39</v>
      </c>
      <c r="Q316">
        <v>6</v>
      </c>
      <c r="R316" t="s">
        <v>88</v>
      </c>
      <c r="S316" t="s">
        <v>79</v>
      </c>
      <c r="T316">
        <v>25551</v>
      </c>
      <c r="U316" s="1">
        <v>45401</v>
      </c>
      <c r="V316" t="s">
        <v>80</v>
      </c>
      <c r="W316">
        <v>791775</v>
      </c>
      <c r="X316" t="s">
        <v>1528</v>
      </c>
      <c r="Y316">
        <v>427</v>
      </c>
      <c r="Z316">
        <v>2482</v>
      </c>
      <c r="AA316">
        <v>3</v>
      </c>
      <c r="AB316">
        <v>2978.4</v>
      </c>
    </row>
    <row r="317" spans="1:28" x14ac:dyDescent="0.3">
      <c r="A317" t="s">
        <v>28</v>
      </c>
      <c r="B317" t="s">
        <v>29</v>
      </c>
      <c r="C317" t="s">
        <v>193</v>
      </c>
      <c r="D317" t="s">
        <v>546</v>
      </c>
      <c r="E317" t="s">
        <v>46</v>
      </c>
      <c r="F317" t="s">
        <v>57</v>
      </c>
      <c r="G317">
        <v>93</v>
      </c>
      <c r="H317">
        <v>435768</v>
      </c>
      <c r="I317" t="s">
        <v>58</v>
      </c>
      <c r="J317" s="1">
        <v>44874</v>
      </c>
      <c r="K317">
        <v>1400</v>
      </c>
      <c r="L317" t="s">
        <v>1529</v>
      </c>
      <c r="M317" t="s">
        <v>152</v>
      </c>
      <c r="N317" t="s">
        <v>1530</v>
      </c>
      <c r="O317" t="s">
        <v>1531</v>
      </c>
      <c r="P317" t="s">
        <v>39</v>
      </c>
      <c r="Q317">
        <v>18</v>
      </c>
      <c r="R317" t="s">
        <v>40</v>
      </c>
      <c r="S317" t="s">
        <v>79</v>
      </c>
      <c r="T317">
        <v>82743</v>
      </c>
      <c r="U317" s="1">
        <v>45615</v>
      </c>
      <c r="V317" t="s">
        <v>42</v>
      </c>
      <c r="W317">
        <v>835589</v>
      </c>
      <c r="X317" t="s">
        <v>1532</v>
      </c>
      <c r="Y317">
        <v>836</v>
      </c>
      <c r="Z317">
        <v>654</v>
      </c>
      <c r="AA317">
        <v>1</v>
      </c>
      <c r="AB317">
        <v>261.60000000000002</v>
      </c>
    </row>
    <row r="318" spans="1:28" x14ac:dyDescent="0.3">
      <c r="A318" t="s">
        <v>28</v>
      </c>
      <c r="B318" t="s">
        <v>29</v>
      </c>
      <c r="C318" t="s">
        <v>148</v>
      </c>
      <c r="D318" t="s">
        <v>187</v>
      </c>
      <c r="E318" t="s">
        <v>56</v>
      </c>
      <c r="F318" t="s">
        <v>175</v>
      </c>
      <c r="G318">
        <v>41</v>
      </c>
      <c r="H318">
        <v>416689</v>
      </c>
      <c r="I318" t="s">
        <v>34</v>
      </c>
      <c r="J318" s="1">
        <v>45371</v>
      </c>
      <c r="K318">
        <v>1200</v>
      </c>
      <c r="L318" t="s">
        <v>1533</v>
      </c>
      <c r="M318" t="s">
        <v>159</v>
      </c>
      <c r="N318" t="s">
        <v>1534</v>
      </c>
      <c r="O318" t="s">
        <v>1535</v>
      </c>
      <c r="P318" t="s">
        <v>87</v>
      </c>
      <c r="Q318">
        <v>11</v>
      </c>
      <c r="R318" t="s">
        <v>40</v>
      </c>
      <c r="S318" t="s">
        <v>63</v>
      </c>
      <c r="T318">
        <v>42806</v>
      </c>
      <c r="U318" s="1">
        <v>45498</v>
      </c>
      <c r="V318" t="s">
        <v>126</v>
      </c>
      <c r="W318">
        <v>638549</v>
      </c>
      <c r="X318" t="s">
        <v>1536</v>
      </c>
      <c r="Y318">
        <v>236</v>
      </c>
      <c r="Z318">
        <v>2445</v>
      </c>
      <c r="AA318">
        <v>6</v>
      </c>
      <c r="AB318">
        <v>5868</v>
      </c>
    </row>
    <row r="319" spans="1:28" x14ac:dyDescent="0.3">
      <c r="A319" t="s">
        <v>28</v>
      </c>
      <c r="B319" t="s">
        <v>29</v>
      </c>
      <c r="C319" t="s">
        <v>148</v>
      </c>
      <c r="D319" t="s">
        <v>560</v>
      </c>
      <c r="E319" t="s">
        <v>32</v>
      </c>
      <c r="F319" t="s">
        <v>175</v>
      </c>
      <c r="G319">
        <v>77</v>
      </c>
      <c r="H319">
        <v>426757</v>
      </c>
      <c r="I319" t="s">
        <v>34</v>
      </c>
      <c r="J319" s="1">
        <v>43996</v>
      </c>
      <c r="K319">
        <v>1000</v>
      </c>
      <c r="L319" t="s">
        <v>1537</v>
      </c>
      <c r="M319" t="s">
        <v>654</v>
      </c>
      <c r="N319" t="s">
        <v>1538</v>
      </c>
      <c r="O319" t="s">
        <v>1539</v>
      </c>
      <c r="P319" t="s">
        <v>87</v>
      </c>
      <c r="Q319">
        <v>18</v>
      </c>
      <c r="R319" t="s">
        <v>88</v>
      </c>
      <c r="S319" t="s">
        <v>118</v>
      </c>
      <c r="T319">
        <v>49223</v>
      </c>
      <c r="U319" s="1">
        <v>45292</v>
      </c>
      <c r="V319" t="s">
        <v>111</v>
      </c>
      <c r="W319">
        <v>392945</v>
      </c>
      <c r="X319" t="s">
        <v>1540</v>
      </c>
      <c r="Y319">
        <v>946</v>
      </c>
      <c r="Z319">
        <v>2391</v>
      </c>
      <c r="AA319">
        <v>1</v>
      </c>
      <c r="AB319" s="2" t="s">
        <v>1541</v>
      </c>
    </row>
    <row r="320" spans="1:28" x14ac:dyDescent="0.3">
      <c r="A320" t="s">
        <v>28</v>
      </c>
      <c r="B320" t="s">
        <v>29</v>
      </c>
      <c r="C320" t="s">
        <v>66</v>
      </c>
      <c r="D320" t="s">
        <v>364</v>
      </c>
      <c r="E320" t="s">
        <v>56</v>
      </c>
      <c r="F320" t="s">
        <v>150</v>
      </c>
      <c r="G320">
        <v>92</v>
      </c>
      <c r="H320">
        <v>413379</v>
      </c>
      <c r="I320" t="s">
        <v>58</v>
      </c>
      <c r="J320" s="1">
        <v>44409</v>
      </c>
      <c r="K320">
        <v>950</v>
      </c>
      <c r="L320" t="s">
        <v>1542</v>
      </c>
      <c r="M320" t="s">
        <v>1017</v>
      </c>
      <c r="N320" t="s">
        <v>1543</v>
      </c>
      <c r="O320" t="s">
        <v>1544</v>
      </c>
      <c r="P320" t="s">
        <v>71</v>
      </c>
      <c r="Q320">
        <v>3</v>
      </c>
      <c r="R320" t="s">
        <v>40</v>
      </c>
      <c r="S320" t="s">
        <v>118</v>
      </c>
      <c r="T320">
        <v>34692</v>
      </c>
      <c r="U320" s="1">
        <v>45612</v>
      </c>
      <c r="V320" t="s">
        <v>42</v>
      </c>
      <c r="W320">
        <v>491820</v>
      </c>
      <c r="X320" t="s">
        <v>1545</v>
      </c>
      <c r="Y320">
        <v>377</v>
      </c>
      <c r="Z320">
        <v>2544</v>
      </c>
      <c r="AA320">
        <v>7</v>
      </c>
      <c r="AB320" s="2" t="s">
        <v>1546</v>
      </c>
    </row>
    <row r="321" spans="1:28" x14ac:dyDescent="0.3">
      <c r="A321" t="s">
        <v>28</v>
      </c>
      <c r="B321" t="s">
        <v>29</v>
      </c>
      <c r="C321" t="s">
        <v>148</v>
      </c>
      <c r="D321" t="s">
        <v>317</v>
      </c>
      <c r="E321" t="s">
        <v>46</v>
      </c>
      <c r="F321" t="s">
        <v>106</v>
      </c>
      <c r="G321">
        <v>40</v>
      </c>
      <c r="H321">
        <v>435074</v>
      </c>
      <c r="I321" t="s">
        <v>34</v>
      </c>
      <c r="J321" s="1">
        <v>43911</v>
      </c>
      <c r="K321">
        <v>1000</v>
      </c>
      <c r="L321" t="s">
        <v>1547</v>
      </c>
      <c r="M321" t="s">
        <v>250</v>
      </c>
      <c r="N321" t="s">
        <v>1548</v>
      </c>
      <c r="O321" t="s">
        <v>1549</v>
      </c>
      <c r="P321" t="s">
        <v>87</v>
      </c>
      <c r="Q321">
        <v>14</v>
      </c>
      <c r="R321" t="s">
        <v>40</v>
      </c>
      <c r="S321" t="s">
        <v>118</v>
      </c>
      <c r="T321">
        <v>46729</v>
      </c>
      <c r="U321" s="1">
        <v>45377</v>
      </c>
      <c r="V321" t="s">
        <v>72</v>
      </c>
      <c r="W321">
        <v>244122</v>
      </c>
      <c r="X321" t="s">
        <v>1550</v>
      </c>
      <c r="Y321">
        <v>925</v>
      </c>
      <c r="Z321">
        <v>2028</v>
      </c>
      <c r="AA321">
        <v>2</v>
      </c>
      <c r="AB321">
        <v>1622.4</v>
      </c>
    </row>
    <row r="322" spans="1:28" x14ac:dyDescent="0.3">
      <c r="A322" t="s">
        <v>28</v>
      </c>
      <c r="B322" t="s">
        <v>29</v>
      </c>
      <c r="C322" t="s">
        <v>30</v>
      </c>
      <c r="D322" t="s">
        <v>182</v>
      </c>
      <c r="E322" t="s">
        <v>46</v>
      </c>
      <c r="F322" t="s">
        <v>355</v>
      </c>
      <c r="G322">
        <v>23</v>
      </c>
      <c r="H322">
        <v>405150</v>
      </c>
      <c r="I322" t="s">
        <v>58</v>
      </c>
      <c r="J322" s="1">
        <v>44108</v>
      </c>
      <c r="K322">
        <v>950</v>
      </c>
      <c r="L322" t="s">
        <v>1551</v>
      </c>
      <c r="M322" t="s">
        <v>177</v>
      </c>
      <c r="N322" t="s">
        <v>1552</v>
      </c>
      <c r="O322" t="s">
        <v>1553</v>
      </c>
      <c r="P322" t="s">
        <v>39</v>
      </c>
      <c r="Q322">
        <v>19</v>
      </c>
      <c r="R322" t="s">
        <v>40</v>
      </c>
      <c r="S322" t="s">
        <v>79</v>
      </c>
      <c r="T322">
        <v>39835</v>
      </c>
      <c r="U322" s="1">
        <v>45510</v>
      </c>
      <c r="V322" t="s">
        <v>64</v>
      </c>
      <c r="W322">
        <v>518895</v>
      </c>
      <c r="X322" t="s">
        <v>1554</v>
      </c>
      <c r="Y322">
        <v>698</v>
      </c>
      <c r="Z322">
        <v>1681</v>
      </c>
      <c r="AA322">
        <v>4</v>
      </c>
      <c r="AB322" s="2" t="s">
        <v>1555</v>
      </c>
    </row>
    <row r="323" spans="1:28" x14ac:dyDescent="0.3">
      <c r="A323" t="s">
        <v>28</v>
      </c>
      <c r="B323" t="s">
        <v>29</v>
      </c>
      <c r="C323" t="s">
        <v>44</v>
      </c>
      <c r="D323" t="s">
        <v>170</v>
      </c>
      <c r="E323" t="s">
        <v>32</v>
      </c>
      <c r="F323" t="s">
        <v>175</v>
      </c>
      <c r="G323">
        <v>44</v>
      </c>
      <c r="H323">
        <v>407365</v>
      </c>
      <c r="I323" t="s">
        <v>58</v>
      </c>
      <c r="J323" s="1">
        <v>44743</v>
      </c>
      <c r="K323">
        <v>1300</v>
      </c>
      <c r="L323" t="s">
        <v>1556</v>
      </c>
      <c r="M323" t="s">
        <v>101</v>
      </c>
      <c r="N323" t="s">
        <v>1557</v>
      </c>
      <c r="O323" t="s">
        <v>1558</v>
      </c>
      <c r="P323" t="s">
        <v>51</v>
      </c>
      <c r="Q323">
        <v>6</v>
      </c>
      <c r="R323" t="s">
        <v>40</v>
      </c>
      <c r="S323" t="s">
        <v>63</v>
      </c>
      <c r="T323">
        <v>63967</v>
      </c>
      <c r="U323" s="1">
        <v>45340</v>
      </c>
      <c r="V323" t="s">
        <v>119</v>
      </c>
      <c r="W323">
        <v>504735</v>
      </c>
      <c r="X323" t="s">
        <v>1559</v>
      </c>
      <c r="Y323">
        <v>687</v>
      </c>
      <c r="Z323">
        <v>1588</v>
      </c>
      <c r="AA323">
        <v>1</v>
      </c>
      <c r="AB323">
        <v>635.20000000000005</v>
      </c>
    </row>
    <row r="324" spans="1:28" x14ac:dyDescent="0.3">
      <c r="A324" t="s">
        <v>28</v>
      </c>
      <c r="B324" t="s">
        <v>29</v>
      </c>
      <c r="C324" t="s">
        <v>44</v>
      </c>
      <c r="D324" t="s">
        <v>349</v>
      </c>
      <c r="E324" t="s">
        <v>46</v>
      </c>
      <c r="F324" t="s">
        <v>106</v>
      </c>
      <c r="G324">
        <v>73</v>
      </c>
      <c r="H324">
        <v>411809</v>
      </c>
      <c r="I324" t="s">
        <v>58</v>
      </c>
      <c r="J324" s="1">
        <v>45542</v>
      </c>
      <c r="K324">
        <v>1400</v>
      </c>
      <c r="L324" t="s">
        <v>1560</v>
      </c>
      <c r="M324" t="s">
        <v>423</v>
      </c>
      <c r="N324" t="s">
        <v>1561</v>
      </c>
      <c r="O324" t="s">
        <v>1562</v>
      </c>
      <c r="P324" t="s">
        <v>51</v>
      </c>
      <c r="Q324">
        <v>3</v>
      </c>
      <c r="R324" t="s">
        <v>88</v>
      </c>
      <c r="S324" t="s">
        <v>79</v>
      </c>
      <c r="T324">
        <v>31510</v>
      </c>
      <c r="U324" s="1">
        <v>45583</v>
      </c>
      <c r="V324" t="s">
        <v>155</v>
      </c>
      <c r="W324">
        <v>921172</v>
      </c>
      <c r="X324" t="s">
        <v>1563</v>
      </c>
      <c r="Y324">
        <v>302</v>
      </c>
      <c r="Z324">
        <v>2680</v>
      </c>
      <c r="AA324">
        <v>7</v>
      </c>
      <c r="AB324">
        <v>7504</v>
      </c>
    </row>
    <row r="325" spans="1:28" x14ac:dyDescent="0.3">
      <c r="A325" t="s">
        <v>28</v>
      </c>
      <c r="B325" t="s">
        <v>29</v>
      </c>
      <c r="C325" t="s">
        <v>148</v>
      </c>
      <c r="D325" t="s">
        <v>142</v>
      </c>
      <c r="E325" t="s">
        <v>56</v>
      </c>
      <c r="F325" t="s">
        <v>175</v>
      </c>
      <c r="G325">
        <v>25</v>
      </c>
      <c r="H325">
        <v>405757</v>
      </c>
      <c r="I325" t="s">
        <v>34</v>
      </c>
      <c r="J325" s="1">
        <v>44265</v>
      </c>
      <c r="K325">
        <v>1200</v>
      </c>
      <c r="L325" t="s">
        <v>1564</v>
      </c>
      <c r="M325" t="s">
        <v>1244</v>
      </c>
      <c r="N325" t="s">
        <v>1565</v>
      </c>
      <c r="O325" t="s">
        <v>1566</v>
      </c>
      <c r="P325" t="s">
        <v>51</v>
      </c>
      <c r="Q325">
        <v>20</v>
      </c>
      <c r="R325" t="s">
        <v>88</v>
      </c>
      <c r="S325" t="s">
        <v>79</v>
      </c>
      <c r="T325">
        <v>63399</v>
      </c>
      <c r="U325" s="1">
        <v>45461</v>
      </c>
      <c r="V325" t="s">
        <v>52</v>
      </c>
      <c r="W325">
        <v>471920</v>
      </c>
      <c r="X325" t="s">
        <v>1567</v>
      </c>
      <c r="Y325">
        <v>286</v>
      </c>
      <c r="Z325">
        <v>1659</v>
      </c>
      <c r="AA325">
        <v>7</v>
      </c>
      <c r="AB325">
        <v>4645.2</v>
      </c>
    </row>
    <row r="326" spans="1:28" x14ac:dyDescent="0.3">
      <c r="A326" t="s">
        <v>28</v>
      </c>
      <c r="B326" t="s">
        <v>29</v>
      </c>
      <c r="C326" t="s">
        <v>66</v>
      </c>
      <c r="D326" t="s">
        <v>55</v>
      </c>
      <c r="E326" t="s">
        <v>56</v>
      </c>
      <c r="F326" t="s">
        <v>57</v>
      </c>
      <c r="G326">
        <v>30</v>
      </c>
      <c r="H326">
        <v>403156</v>
      </c>
      <c r="I326" t="s">
        <v>58</v>
      </c>
      <c r="J326" s="1">
        <v>44856</v>
      </c>
      <c r="K326">
        <v>1200</v>
      </c>
      <c r="L326" t="s">
        <v>1568</v>
      </c>
      <c r="M326" t="s">
        <v>953</v>
      </c>
      <c r="N326" t="s">
        <v>1569</v>
      </c>
      <c r="O326" t="s">
        <v>1570</v>
      </c>
      <c r="P326" t="s">
        <v>39</v>
      </c>
      <c r="Q326">
        <v>13</v>
      </c>
      <c r="R326" t="s">
        <v>88</v>
      </c>
      <c r="S326" t="s">
        <v>118</v>
      </c>
      <c r="T326">
        <v>54795</v>
      </c>
      <c r="U326" s="1">
        <v>45550</v>
      </c>
      <c r="V326" t="s">
        <v>180</v>
      </c>
      <c r="W326">
        <v>358073</v>
      </c>
      <c r="X326" t="s">
        <v>1571</v>
      </c>
      <c r="Y326">
        <v>272</v>
      </c>
      <c r="Z326">
        <v>772</v>
      </c>
      <c r="AA326">
        <v>4</v>
      </c>
      <c r="AB326">
        <v>1235.2</v>
      </c>
    </row>
    <row r="327" spans="1:28" x14ac:dyDescent="0.3">
      <c r="A327" t="s">
        <v>28</v>
      </c>
      <c r="B327" t="s">
        <v>29</v>
      </c>
      <c r="C327" t="s">
        <v>66</v>
      </c>
      <c r="D327" t="s">
        <v>611</v>
      </c>
      <c r="E327" t="s">
        <v>32</v>
      </c>
      <c r="F327" t="s">
        <v>175</v>
      </c>
      <c r="G327">
        <v>21</v>
      </c>
      <c r="H327">
        <v>439634</v>
      </c>
      <c r="I327" t="s">
        <v>34</v>
      </c>
      <c r="J327" s="1">
        <v>44434</v>
      </c>
      <c r="K327">
        <v>1100</v>
      </c>
      <c r="L327" t="s">
        <v>1572</v>
      </c>
      <c r="M327" t="s">
        <v>287</v>
      </c>
      <c r="N327" t="s">
        <v>1573</v>
      </c>
      <c r="O327" t="s">
        <v>1574</v>
      </c>
      <c r="P327" t="s">
        <v>39</v>
      </c>
      <c r="Q327">
        <v>18</v>
      </c>
      <c r="R327" t="s">
        <v>40</v>
      </c>
      <c r="S327" t="s">
        <v>79</v>
      </c>
      <c r="T327">
        <v>87254</v>
      </c>
      <c r="U327" s="1">
        <v>45324</v>
      </c>
      <c r="V327" t="s">
        <v>119</v>
      </c>
      <c r="W327">
        <v>862287</v>
      </c>
      <c r="X327" t="s">
        <v>1575</v>
      </c>
      <c r="Y327">
        <v>268</v>
      </c>
      <c r="Z327">
        <v>1058</v>
      </c>
      <c r="AA327">
        <v>7</v>
      </c>
      <c r="AB327">
        <v>2962.4</v>
      </c>
    </row>
    <row r="328" spans="1:28" x14ac:dyDescent="0.3">
      <c r="A328" t="s">
        <v>28</v>
      </c>
      <c r="B328" t="s">
        <v>29</v>
      </c>
      <c r="C328" t="s">
        <v>54</v>
      </c>
      <c r="D328" t="s">
        <v>261</v>
      </c>
      <c r="E328" t="s">
        <v>32</v>
      </c>
      <c r="F328" t="s">
        <v>99</v>
      </c>
      <c r="G328">
        <v>87</v>
      </c>
      <c r="H328">
        <v>415373</v>
      </c>
      <c r="I328" t="s">
        <v>58</v>
      </c>
      <c r="J328" s="1">
        <v>43912</v>
      </c>
      <c r="K328">
        <v>950</v>
      </c>
      <c r="L328" t="s">
        <v>1576</v>
      </c>
      <c r="M328" t="s">
        <v>1305</v>
      </c>
      <c r="N328" t="s">
        <v>1577</v>
      </c>
      <c r="O328" t="s">
        <v>1578</v>
      </c>
      <c r="P328" t="s">
        <v>71</v>
      </c>
      <c r="Q328">
        <v>4</v>
      </c>
      <c r="R328" t="s">
        <v>40</v>
      </c>
      <c r="S328" t="s">
        <v>118</v>
      </c>
      <c r="T328">
        <v>46784</v>
      </c>
      <c r="U328" s="1">
        <v>45437</v>
      </c>
      <c r="V328" t="s">
        <v>140</v>
      </c>
      <c r="W328">
        <v>251168</v>
      </c>
      <c r="X328" t="s">
        <v>1579</v>
      </c>
      <c r="Y328">
        <v>498</v>
      </c>
      <c r="Z328">
        <v>2332</v>
      </c>
      <c r="AA328">
        <v>8</v>
      </c>
      <c r="AB328" s="2" t="s">
        <v>1580</v>
      </c>
    </row>
    <row r="329" spans="1:28" x14ac:dyDescent="0.3">
      <c r="A329" t="s">
        <v>28</v>
      </c>
      <c r="B329" t="s">
        <v>29</v>
      </c>
      <c r="C329" t="s">
        <v>54</v>
      </c>
      <c r="D329" t="s">
        <v>74</v>
      </c>
      <c r="E329" t="s">
        <v>56</v>
      </c>
      <c r="F329" t="s">
        <v>99</v>
      </c>
      <c r="G329">
        <v>91</v>
      </c>
      <c r="H329">
        <v>434796</v>
      </c>
      <c r="I329" t="s">
        <v>34</v>
      </c>
      <c r="J329" s="1">
        <v>44734</v>
      </c>
      <c r="K329">
        <v>1400</v>
      </c>
      <c r="L329" t="s">
        <v>1581</v>
      </c>
      <c r="M329" t="s">
        <v>372</v>
      </c>
      <c r="N329" t="s">
        <v>1582</v>
      </c>
      <c r="O329">
        <f>1-797-71-8364</f>
        <v>-9231</v>
      </c>
      <c r="P329" t="s">
        <v>71</v>
      </c>
      <c r="Q329">
        <v>3</v>
      </c>
      <c r="R329" t="s">
        <v>40</v>
      </c>
      <c r="S329" t="s">
        <v>63</v>
      </c>
      <c r="T329">
        <v>95274</v>
      </c>
      <c r="U329" s="1">
        <v>45382</v>
      </c>
      <c r="V329" t="s">
        <v>72</v>
      </c>
      <c r="W329">
        <v>352907</v>
      </c>
      <c r="X329" t="s">
        <v>1583</v>
      </c>
      <c r="Y329">
        <v>888</v>
      </c>
      <c r="Z329">
        <v>1058</v>
      </c>
      <c r="AA329">
        <v>7</v>
      </c>
      <c r="AB329">
        <v>2962.4</v>
      </c>
    </row>
    <row r="330" spans="1:28" x14ac:dyDescent="0.3">
      <c r="A330" t="s">
        <v>28</v>
      </c>
      <c r="B330" t="s">
        <v>29</v>
      </c>
      <c r="C330" t="s">
        <v>30</v>
      </c>
      <c r="D330" t="s">
        <v>92</v>
      </c>
      <c r="E330" t="s">
        <v>46</v>
      </c>
      <c r="F330" t="s">
        <v>33</v>
      </c>
      <c r="G330">
        <v>79</v>
      </c>
      <c r="H330">
        <v>404943</v>
      </c>
      <c r="I330" t="s">
        <v>58</v>
      </c>
      <c r="J330" s="1">
        <v>44205</v>
      </c>
      <c r="K330">
        <v>1100</v>
      </c>
      <c r="L330" t="s">
        <v>1584</v>
      </c>
      <c r="M330" t="s">
        <v>1048</v>
      </c>
      <c r="N330" t="s">
        <v>1585</v>
      </c>
      <c r="O330" t="s">
        <v>1586</v>
      </c>
      <c r="P330" t="s">
        <v>71</v>
      </c>
      <c r="Q330">
        <v>15</v>
      </c>
      <c r="R330" t="s">
        <v>88</v>
      </c>
      <c r="S330" t="s">
        <v>79</v>
      </c>
      <c r="T330">
        <v>12514</v>
      </c>
      <c r="U330" s="1">
        <v>45522</v>
      </c>
      <c r="V330" t="s">
        <v>64</v>
      </c>
      <c r="W330">
        <v>558026</v>
      </c>
      <c r="X330" t="s">
        <v>1587</v>
      </c>
      <c r="Y330">
        <v>237</v>
      </c>
      <c r="Z330">
        <v>628</v>
      </c>
      <c r="AA330">
        <v>3</v>
      </c>
      <c r="AB330">
        <v>753.6</v>
      </c>
    </row>
    <row r="331" spans="1:28" x14ac:dyDescent="0.3">
      <c r="A331" t="s">
        <v>28</v>
      </c>
      <c r="B331" t="s">
        <v>29</v>
      </c>
      <c r="C331" t="s">
        <v>66</v>
      </c>
      <c r="D331" t="s">
        <v>163</v>
      </c>
      <c r="E331" t="s">
        <v>56</v>
      </c>
      <c r="F331" t="s">
        <v>47</v>
      </c>
      <c r="G331">
        <v>55</v>
      </c>
      <c r="H331">
        <v>436998</v>
      </c>
      <c r="I331" t="s">
        <v>58</v>
      </c>
      <c r="J331" s="1">
        <v>44886</v>
      </c>
      <c r="K331">
        <v>1400</v>
      </c>
      <c r="L331" t="s">
        <v>1588</v>
      </c>
      <c r="M331" t="s">
        <v>269</v>
      </c>
      <c r="N331" t="s">
        <v>1589</v>
      </c>
      <c r="O331" t="s">
        <v>1590</v>
      </c>
      <c r="P331" t="s">
        <v>51</v>
      </c>
      <c r="Q331">
        <v>12</v>
      </c>
      <c r="R331" t="s">
        <v>88</v>
      </c>
      <c r="S331" t="s">
        <v>63</v>
      </c>
      <c r="T331">
        <v>39759</v>
      </c>
      <c r="U331" s="1">
        <v>45383</v>
      </c>
      <c r="V331" t="s">
        <v>80</v>
      </c>
      <c r="W331">
        <v>871725</v>
      </c>
      <c r="X331" t="s">
        <v>1591</v>
      </c>
      <c r="Y331">
        <v>864</v>
      </c>
      <c r="Z331">
        <v>2624</v>
      </c>
      <c r="AA331">
        <v>8</v>
      </c>
      <c r="AB331" s="2" t="s">
        <v>1592</v>
      </c>
    </row>
    <row r="332" spans="1:28" x14ac:dyDescent="0.3">
      <c r="A332" t="s">
        <v>28</v>
      </c>
      <c r="B332" t="s">
        <v>29</v>
      </c>
      <c r="C332" t="s">
        <v>54</v>
      </c>
      <c r="D332" t="s">
        <v>616</v>
      </c>
      <c r="E332" t="s">
        <v>56</v>
      </c>
      <c r="F332" t="s">
        <v>150</v>
      </c>
      <c r="G332">
        <v>44</v>
      </c>
      <c r="H332">
        <v>436042</v>
      </c>
      <c r="I332" t="s">
        <v>58</v>
      </c>
      <c r="J332" s="1">
        <v>44631</v>
      </c>
      <c r="K332">
        <v>800</v>
      </c>
      <c r="L332" t="s">
        <v>1593</v>
      </c>
      <c r="M332" t="s">
        <v>195</v>
      </c>
      <c r="N332" t="s">
        <v>1594</v>
      </c>
      <c r="O332" t="s">
        <v>1595</v>
      </c>
      <c r="P332" t="s">
        <v>71</v>
      </c>
      <c r="Q332">
        <v>18</v>
      </c>
      <c r="R332" t="s">
        <v>40</v>
      </c>
      <c r="S332" t="s">
        <v>63</v>
      </c>
      <c r="T332">
        <v>32701</v>
      </c>
      <c r="U332" s="1">
        <v>45507</v>
      </c>
      <c r="V332" t="s">
        <v>64</v>
      </c>
      <c r="W332">
        <v>742865</v>
      </c>
      <c r="X332" t="s">
        <v>1596</v>
      </c>
      <c r="Y332">
        <v>916</v>
      </c>
      <c r="Z332">
        <v>2847</v>
      </c>
      <c r="AA332">
        <v>6</v>
      </c>
      <c r="AB332">
        <v>6832.8</v>
      </c>
    </row>
    <row r="333" spans="1:28" x14ac:dyDescent="0.3">
      <c r="A333" t="s">
        <v>28</v>
      </c>
      <c r="B333" t="s">
        <v>29</v>
      </c>
      <c r="C333" t="s">
        <v>157</v>
      </c>
      <c r="D333" t="s">
        <v>291</v>
      </c>
      <c r="E333" t="s">
        <v>56</v>
      </c>
      <c r="F333" t="s">
        <v>355</v>
      </c>
      <c r="G333">
        <v>62</v>
      </c>
      <c r="H333">
        <v>413399</v>
      </c>
      <c r="I333" t="s">
        <v>58</v>
      </c>
      <c r="J333" s="1">
        <v>44273</v>
      </c>
      <c r="K333">
        <v>1200</v>
      </c>
      <c r="L333" t="s">
        <v>1597</v>
      </c>
      <c r="M333" t="s">
        <v>334</v>
      </c>
      <c r="N333" t="s">
        <v>1598</v>
      </c>
      <c r="O333" t="s">
        <v>1599</v>
      </c>
      <c r="P333" t="s">
        <v>71</v>
      </c>
      <c r="Q333">
        <v>16</v>
      </c>
      <c r="R333" t="s">
        <v>88</v>
      </c>
      <c r="S333" t="s">
        <v>41</v>
      </c>
      <c r="T333">
        <v>72372</v>
      </c>
      <c r="U333" s="1">
        <v>45489</v>
      </c>
      <c r="V333" t="s">
        <v>126</v>
      </c>
      <c r="W333">
        <v>599719</v>
      </c>
      <c r="X333" t="s">
        <v>1600</v>
      </c>
      <c r="Y333">
        <v>297</v>
      </c>
      <c r="Z333">
        <v>1464</v>
      </c>
      <c r="AA333">
        <v>3</v>
      </c>
      <c r="AB333" s="2" t="s">
        <v>1601</v>
      </c>
    </row>
    <row r="334" spans="1:28" x14ac:dyDescent="0.3">
      <c r="A334" t="s">
        <v>28</v>
      </c>
      <c r="B334" t="s">
        <v>29</v>
      </c>
      <c r="C334" t="s">
        <v>91</v>
      </c>
      <c r="D334" t="s">
        <v>105</v>
      </c>
      <c r="E334" t="s">
        <v>32</v>
      </c>
      <c r="F334" t="s">
        <v>355</v>
      </c>
      <c r="G334">
        <v>53</v>
      </c>
      <c r="H334">
        <v>400359</v>
      </c>
      <c r="I334" t="s">
        <v>34</v>
      </c>
      <c r="J334" s="1">
        <v>44684</v>
      </c>
      <c r="K334">
        <v>800</v>
      </c>
      <c r="L334" t="s">
        <v>1602</v>
      </c>
      <c r="M334" t="s">
        <v>152</v>
      </c>
      <c r="N334" t="s">
        <v>1603</v>
      </c>
      <c r="O334" t="s">
        <v>1604</v>
      </c>
      <c r="P334" t="s">
        <v>39</v>
      </c>
      <c r="Q334">
        <v>17</v>
      </c>
      <c r="R334" t="s">
        <v>88</v>
      </c>
      <c r="S334" t="s">
        <v>41</v>
      </c>
      <c r="T334">
        <v>97718</v>
      </c>
      <c r="U334" s="1">
        <v>45574</v>
      </c>
      <c r="V334" t="s">
        <v>155</v>
      </c>
      <c r="W334">
        <v>333444</v>
      </c>
      <c r="X334" t="s">
        <v>1605</v>
      </c>
      <c r="Y334">
        <v>286</v>
      </c>
      <c r="Z334">
        <v>2073</v>
      </c>
      <c r="AA334">
        <v>5</v>
      </c>
      <c r="AB334">
        <v>4146</v>
      </c>
    </row>
    <row r="335" spans="1:28" x14ac:dyDescent="0.3">
      <c r="A335" t="s">
        <v>28</v>
      </c>
      <c r="B335" t="s">
        <v>29</v>
      </c>
      <c r="C335" t="s">
        <v>193</v>
      </c>
      <c r="D335" t="s">
        <v>182</v>
      </c>
      <c r="E335" t="s">
        <v>46</v>
      </c>
      <c r="F335" t="s">
        <v>99</v>
      </c>
      <c r="G335">
        <v>55</v>
      </c>
      <c r="H335">
        <v>413873</v>
      </c>
      <c r="I335" t="s">
        <v>58</v>
      </c>
      <c r="J335" s="1">
        <v>44269</v>
      </c>
      <c r="K335">
        <v>1300</v>
      </c>
      <c r="L335" t="s">
        <v>1606</v>
      </c>
      <c r="M335" t="s">
        <v>351</v>
      </c>
      <c r="N335" t="s">
        <v>1607</v>
      </c>
      <c r="O335" t="s">
        <v>1608</v>
      </c>
      <c r="P335" t="s">
        <v>87</v>
      </c>
      <c r="Q335">
        <v>3</v>
      </c>
      <c r="R335" t="s">
        <v>40</v>
      </c>
      <c r="S335" t="s">
        <v>79</v>
      </c>
      <c r="T335">
        <v>12252</v>
      </c>
      <c r="U335" s="1">
        <v>45370</v>
      </c>
      <c r="V335" t="s">
        <v>72</v>
      </c>
      <c r="W335">
        <v>611279</v>
      </c>
      <c r="X335" t="s">
        <v>1609</v>
      </c>
      <c r="Y335">
        <v>720</v>
      </c>
      <c r="Z335">
        <v>1760</v>
      </c>
      <c r="AA335">
        <v>6</v>
      </c>
      <c r="AB335">
        <v>4224</v>
      </c>
    </row>
    <row r="336" spans="1:28" x14ac:dyDescent="0.3">
      <c r="A336" t="s">
        <v>28</v>
      </c>
      <c r="B336" t="s">
        <v>29</v>
      </c>
      <c r="C336" t="s">
        <v>91</v>
      </c>
      <c r="D336" t="s">
        <v>31</v>
      </c>
      <c r="E336" t="s">
        <v>32</v>
      </c>
      <c r="F336" t="s">
        <v>175</v>
      </c>
      <c r="G336">
        <v>84</v>
      </c>
      <c r="H336">
        <v>417408</v>
      </c>
      <c r="I336" t="s">
        <v>34</v>
      </c>
      <c r="J336" s="1">
        <v>45078</v>
      </c>
      <c r="K336">
        <v>1100</v>
      </c>
      <c r="L336" t="s">
        <v>1610</v>
      </c>
      <c r="M336" t="s">
        <v>818</v>
      </c>
      <c r="N336" t="s">
        <v>1611</v>
      </c>
      <c r="O336" t="s">
        <v>1612</v>
      </c>
      <c r="P336" t="s">
        <v>87</v>
      </c>
      <c r="Q336">
        <v>16</v>
      </c>
      <c r="R336" t="s">
        <v>40</v>
      </c>
      <c r="S336" t="s">
        <v>79</v>
      </c>
      <c r="T336">
        <v>18488</v>
      </c>
      <c r="U336" s="1">
        <v>45384</v>
      </c>
      <c r="V336" t="s">
        <v>80</v>
      </c>
      <c r="W336">
        <v>756320</v>
      </c>
      <c r="X336" t="s">
        <v>1613</v>
      </c>
      <c r="Y336">
        <v>912</v>
      </c>
      <c r="Z336">
        <v>2313</v>
      </c>
      <c r="AA336">
        <v>8</v>
      </c>
      <c r="AB336">
        <v>7401.6</v>
      </c>
    </row>
    <row r="337" spans="1:28" x14ac:dyDescent="0.3">
      <c r="A337" t="s">
        <v>28</v>
      </c>
      <c r="B337" t="s">
        <v>29</v>
      </c>
      <c r="C337" t="s">
        <v>30</v>
      </c>
      <c r="D337" t="s">
        <v>261</v>
      </c>
      <c r="E337" t="s">
        <v>56</v>
      </c>
      <c r="F337" t="s">
        <v>150</v>
      </c>
      <c r="G337">
        <v>13</v>
      </c>
      <c r="H337">
        <v>415189</v>
      </c>
      <c r="I337" t="s">
        <v>58</v>
      </c>
      <c r="J337" s="1">
        <v>44917</v>
      </c>
      <c r="K337">
        <v>1000</v>
      </c>
      <c r="L337" t="s">
        <v>1614</v>
      </c>
      <c r="M337" t="s">
        <v>256</v>
      </c>
      <c r="N337" t="s">
        <v>1615</v>
      </c>
      <c r="O337" t="s">
        <v>1616</v>
      </c>
      <c r="P337" t="s">
        <v>39</v>
      </c>
      <c r="Q337">
        <v>20</v>
      </c>
      <c r="R337" t="s">
        <v>88</v>
      </c>
      <c r="S337" t="s">
        <v>41</v>
      </c>
      <c r="T337">
        <v>17150</v>
      </c>
      <c r="U337" s="1">
        <v>45524</v>
      </c>
      <c r="V337" t="s">
        <v>64</v>
      </c>
      <c r="W337">
        <v>752969</v>
      </c>
      <c r="X337" t="s">
        <v>1617</v>
      </c>
      <c r="Y337">
        <v>230</v>
      </c>
      <c r="Z337">
        <v>762</v>
      </c>
      <c r="AA337">
        <v>5</v>
      </c>
      <c r="AB337">
        <v>1524</v>
      </c>
    </row>
    <row r="338" spans="1:28" x14ac:dyDescent="0.3">
      <c r="A338" t="s">
        <v>28</v>
      </c>
      <c r="B338" t="s">
        <v>29</v>
      </c>
      <c r="C338" t="s">
        <v>193</v>
      </c>
      <c r="D338" t="s">
        <v>82</v>
      </c>
      <c r="E338" t="s">
        <v>56</v>
      </c>
      <c r="F338" t="s">
        <v>113</v>
      </c>
      <c r="G338">
        <v>43</v>
      </c>
      <c r="H338">
        <v>406719</v>
      </c>
      <c r="I338" t="s">
        <v>34</v>
      </c>
      <c r="J338" s="1">
        <v>44104</v>
      </c>
      <c r="K338">
        <v>1400</v>
      </c>
      <c r="L338" t="s">
        <v>1618</v>
      </c>
      <c r="M338" t="s">
        <v>417</v>
      </c>
      <c r="N338" t="s">
        <v>1619</v>
      </c>
      <c r="O338" t="s">
        <v>1620</v>
      </c>
      <c r="P338" t="s">
        <v>39</v>
      </c>
      <c r="Q338">
        <v>17</v>
      </c>
      <c r="R338" t="s">
        <v>40</v>
      </c>
      <c r="S338" t="s">
        <v>63</v>
      </c>
      <c r="T338">
        <v>90067</v>
      </c>
      <c r="U338" s="1">
        <v>45620</v>
      </c>
      <c r="V338" t="s">
        <v>42</v>
      </c>
      <c r="W338">
        <v>645887</v>
      </c>
      <c r="X338" t="s">
        <v>1621</v>
      </c>
      <c r="Y338">
        <v>899</v>
      </c>
      <c r="Z338">
        <v>2543</v>
      </c>
      <c r="AA338">
        <v>5</v>
      </c>
      <c r="AB338">
        <v>5086</v>
      </c>
    </row>
    <row r="339" spans="1:28" x14ac:dyDescent="0.3">
      <c r="A339" t="s">
        <v>28</v>
      </c>
      <c r="B339" t="s">
        <v>29</v>
      </c>
      <c r="C339" t="s">
        <v>30</v>
      </c>
      <c r="D339" t="s">
        <v>274</v>
      </c>
      <c r="E339" t="s">
        <v>56</v>
      </c>
      <c r="F339" t="s">
        <v>106</v>
      </c>
      <c r="G339">
        <v>91</v>
      </c>
      <c r="H339">
        <v>439898</v>
      </c>
      <c r="I339" t="s">
        <v>58</v>
      </c>
      <c r="J339" s="1">
        <v>44099</v>
      </c>
      <c r="K339">
        <v>1000</v>
      </c>
      <c r="L339" t="s">
        <v>1622</v>
      </c>
      <c r="M339" t="s">
        <v>953</v>
      </c>
      <c r="N339" t="s">
        <v>1623</v>
      </c>
      <c r="O339" t="s">
        <v>1624</v>
      </c>
      <c r="P339" t="s">
        <v>87</v>
      </c>
      <c r="Q339">
        <v>9</v>
      </c>
      <c r="R339" t="s">
        <v>40</v>
      </c>
      <c r="S339" t="s">
        <v>63</v>
      </c>
      <c r="T339">
        <v>63477</v>
      </c>
      <c r="U339" s="1">
        <v>45524</v>
      </c>
      <c r="V339" t="s">
        <v>64</v>
      </c>
      <c r="W339">
        <v>920879</v>
      </c>
      <c r="X339" t="s">
        <v>1625</v>
      </c>
      <c r="Y339">
        <v>656</v>
      </c>
      <c r="Z339">
        <v>586</v>
      </c>
      <c r="AA339">
        <v>5</v>
      </c>
      <c r="AB339">
        <v>1172</v>
      </c>
    </row>
    <row r="340" spans="1:28" x14ac:dyDescent="0.3">
      <c r="A340" t="s">
        <v>28</v>
      </c>
      <c r="B340" t="s">
        <v>29</v>
      </c>
      <c r="C340" t="s">
        <v>54</v>
      </c>
      <c r="D340" t="s">
        <v>317</v>
      </c>
      <c r="E340" t="s">
        <v>46</v>
      </c>
      <c r="F340" t="s">
        <v>47</v>
      </c>
      <c r="G340">
        <v>56</v>
      </c>
      <c r="H340">
        <v>435556</v>
      </c>
      <c r="I340" t="s">
        <v>58</v>
      </c>
      <c r="J340" s="1">
        <v>44546</v>
      </c>
      <c r="K340">
        <v>950</v>
      </c>
      <c r="L340" t="s">
        <v>1626</v>
      </c>
      <c r="M340" t="s">
        <v>250</v>
      </c>
      <c r="N340" t="s">
        <v>1627</v>
      </c>
      <c r="O340" t="s">
        <v>1628</v>
      </c>
      <c r="P340" t="s">
        <v>87</v>
      </c>
      <c r="Q340">
        <v>5</v>
      </c>
      <c r="R340" t="s">
        <v>88</v>
      </c>
      <c r="S340" t="s">
        <v>118</v>
      </c>
      <c r="T340">
        <v>11930</v>
      </c>
      <c r="U340" s="1">
        <v>45590</v>
      </c>
      <c r="V340" t="s">
        <v>155</v>
      </c>
      <c r="W340">
        <v>478119</v>
      </c>
      <c r="X340" t="s">
        <v>1629</v>
      </c>
      <c r="Y340">
        <v>387</v>
      </c>
      <c r="Z340">
        <v>1404</v>
      </c>
      <c r="AA340">
        <v>7</v>
      </c>
      <c r="AB340" s="2" t="s">
        <v>1630</v>
      </c>
    </row>
    <row r="341" spans="1:28" x14ac:dyDescent="0.3">
      <c r="A341" t="s">
        <v>28</v>
      </c>
      <c r="B341" t="s">
        <v>29</v>
      </c>
      <c r="C341" t="s">
        <v>44</v>
      </c>
      <c r="D341" t="s">
        <v>31</v>
      </c>
      <c r="E341" t="s">
        <v>56</v>
      </c>
      <c r="F341" t="s">
        <v>99</v>
      </c>
      <c r="G341">
        <v>82</v>
      </c>
      <c r="H341">
        <v>423231</v>
      </c>
      <c r="I341" t="s">
        <v>34</v>
      </c>
      <c r="J341" s="1">
        <v>44513</v>
      </c>
      <c r="K341">
        <v>950</v>
      </c>
      <c r="L341" t="s">
        <v>1631</v>
      </c>
      <c r="M341" t="s">
        <v>195</v>
      </c>
      <c r="N341" t="s">
        <v>1632</v>
      </c>
      <c r="O341" t="s">
        <v>1633</v>
      </c>
      <c r="P341" t="s">
        <v>39</v>
      </c>
      <c r="Q341">
        <v>16</v>
      </c>
      <c r="R341" t="s">
        <v>40</v>
      </c>
      <c r="S341" t="s">
        <v>79</v>
      </c>
      <c r="T341">
        <v>71280</v>
      </c>
      <c r="U341" s="1">
        <v>45541</v>
      </c>
      <c r="V341" t="s">
        <v>180</v>
      </c>
      <c r="W341">
        <v>318448</v>
      </c>
      <c r="X341" t="s">
        <v>1634</v>
      </c>
      <c r="Y341">
        <v>488</v>
      </c>
      <c r="Z341">
        <v>1366</v>
      </c>
      <c r="AA341">
        <v>3</v>
      </c>
      <c r="AB341">
        <v>1639.2</v>
      </c>
    </row>
    <row r="342" spans="1:28" x14ac:dyDescent="0.3">
      <c r="A342" t="s">
        <v>28</v>
      </c>
      <c r="B342" t="s">
        <v>29</v>
      </c>
      <c r="C342" t="s">
        <v>157</v>
      </c>
      <c r="D342" t="s">
        <v>74</v>
      </c>
      <c r="E342" t="s">
        <v>56</v>
      </c>
      <c r="F342" t="s">
        <v>135</v>
      </c>
      <c r="G342">
        <v>3</v>
      </c>
      <c r="H342">
        <v>409255</v>
      </c>
      <c r="I342" t="s">
        <v>58</v>
      </c>
      <c r="J342" s="1">
        <v>44115</v>
      </c>
      <c r="K342">
        <v>1400</v>
      </c>
      <c r="L342" t="s">
        <v>1635</v>
      </c>
      <c r="M342" t="s">
        <v>1305</v>
      </c>
      <c r="N342" t="s">
        <v>1636</v>
      </c>
      <c r="O342" t="s">
        <v>1637</v>
      </c>
      <c r="P342" t="s">
        <v>39</v>
      </c>
      <c r="Q342">
        <v>5</v>
      </c>
      <c r="R342" t="s">
        <v>40</v>
      </c>
      <c r="S342" t="s">
        <v>79</v>
      </c>
      <c r="T342">
        <v>24438</v>
      </c>
      <c r="U342" s="1">
        <v>45385</v>
      </c>
      <c r="V342" t="s">
        <v>80</v>
      </c>
      <c r="W342">
        <v>515906</v>
      </c>
      <c r="X342" t="s">
        <v>1638</v>
      </c>
      <c r="Y342">
        <v>737</v>
      </c>
      <c r="Z342">
        <v>1924</v>
      </c>
      <c r="AA342">
        <v>6</v>
      </c>
      <c r="AB342">
        <v>4617.6000000000004</v>
      </c>
    </row>
    <row r="343" spans="1:28" x14ac:dyDescent="0.3">
      <c r="A343" t="s">
        <v>28</v>
      </c>
      <c r="B343" t="s">
        <v>29</v>
      </c>
      <c r="C343" t="s">
        <v>66</v>
      </c>
      <c r="D343" t="s">
        <v>220</v>
      </c>
      <c r="E343" t="s">
        <v>56</v>
      </c>
      <c r="F343" t="s">
        <v>135</v>
      </c>
      <c r="G343">
        <v>69</v>
      </c>
      <c r="H343">
        <v>433272</v>
      </c>
      <c r="I343" t="s">
        <v>58</v>
      </c>
      <c r="J343" s="1">
        <v>45020</v>
      </c>
      <c r="K343">
        <v>1000</v>
      </c>
      <c r="L343" t="s">
        <v>1639</v>
      </c>
      <c r="M343" t="s">
        <v>152</v>
      </c>
      <c r="N343" t="s">
        <v>1640</v>
      </c>
      <c r="O343" t="s">
        <v>1641</v>
      </c>
      <c r="P343" t="s">
        <v>71</v>
      </c>
      <c r="Q343">
        <v>9</v>
      </c>
      <c r="R343" t="s">
        <v>40</v>
      </c>
      <c r="S343" t="s">
        <v>118</v>
      </c>
      <c r="T343">
        <v>18739</v>
      </c>
      <c r="U343" s="1">
        <v>45523</v>
      </c>
      <c r="V343" t="s">
        <v>64</v>
      </c>
      <c r="W343">
        <v>931671</v>
      </c>
      <c r="X343" t="s">
        <v>1642</v>
      </c>
      <c r="Y343">
        <v>369</v>
      </c>
      <c r="Z343">
        <v>2211</v>
      </c>
      <c r="AA343">
        <v>4</v>
      </c>
      <c r="AB343" s="2" t="s">
        <v>1643</v>
      </c>
    </row>
    <row r="344" spans="1:28" x14ac:dyDescent="0.3">
      <c r="A344" t="s">
        <v>28</v>
      </c>
      <c r="B344" t="s">
        <v>29</v>
      </c>
      <c r="C344" t="s">
        <v>157</v>
      </c>
      <c r="D344" t="s">
        <v>317</v>
      </c>
      <c r="E344" t="s">
        <v>56</v>
      </c>
      <c r="F344" t="s">
        <v>47</v>
      </c>
      <c r="G344">
        <v>81</v>
      </c>
      <c r="H344">
        <v>406180</v>
      </c>
      <c r="I344" t="s">
        <v>34</v>
      </c>
      <c r="J344" s="1">
        <v>44470</v>
      </c>
      <c r="K344">
        <v>800</v>
      </c>
      <c r="L344" t="s">
        <v>1644</v>
      </c>
      <c r="M344" t="s">
        <v>1305</v>
      </c>
      <c r="N344" t="s">
        <v>1645</v>
      </c>
      <c r="O344" t="s">
        <v>1646</v>
      </c>
      <c r="P344" t="s">
        <v>51</v>
      </c>
      <c r="Q344">
        <v>18</v>
      </c>
      <c r="R344" t="s">
        <v>88</v>
      </c>
      <c r="S344" t="s">
        <v>63</v>
      </c>
      <c r="T344">
        <v>84463</v>
      </c>
      <c r="U344" s="1">
        <v>45370</v>
      </c>
      <c r="V344" t="s">
        <v>72</v>
      </c>
      <c r="W344">
        <v>487755</v>
      </c>
      <c r="X344" t="s">
        <v>1647</v>
      </c>
      <c r="Y344">
        <v>955</v>
      </c>
      <c r="Z344">
        <v>1965</v>
      </c>
      <c r="AA344">
        <v>3</v>
      </c>
      <c r="AB344">
        <v>2358</v>
      </c>
    </row>
    <row r="345" spans="1:28" x14ac:dyDescent="0.3">
      <c r="A345" t="s">
        <v>28</v>
      </c>
      <c r="B345" t="s">
        <v>29</v>
      </c>
      <c r="C345" t="s">
        <v>91</v>
      </c>
      <c r="D345" t="s">
        <v>267</v>
      </c>
      <c r="E345" t="s">
        <v>46</v>
      </c>
      <c r="F345" t="s">
        <v>113</v>
      </c>
      <c r="G345">
        <v>78</v>
      </c>
      <c r="H345">
        <v>428926</v>
      </c>
      <c r="I345" t="s">
        <v>58</v>
      </c>
      <c r="J345" s="1">
        <v>45324</v>
      </c>
      <c r="K345">
        <v>950</v>
      </c>
      <c r="L345" t="s">
        <v>1648</v>
      </c>
      <c r="M345" t="s">
        <v>313</v>
      </c>
      <c r="N345" t="s">
        <v>1649</v>
      </c>
      <c r="O345" t="s">
        <v>1650</v>
      </c>
      <c r="P345" t="s">
        <v>87</v>
      </c>
      <c r="Q345">
        <v>17</v>
      </c>
      <c r="R345" t="s">
        <v>88</v>
      </c>
      <c r="S345" t="s">
        <v>79</v>
      </c>
      <c r="T345">
        <v>16525</v>
      </c>
      <c r="U345" s="1">
        <v>45586</v>
      </c>
      <c r="V345" t="s">
        <v>155</v>
      </c>
      <c r="W345">
        <v>486717</v>
      </c>
      <c r="X345" t="s">
        <v>1622</v>
      </c>
      <c r="Y345">
        <v>934</v>
      </c>
      <c r="Z345">
        <v>2856</v>
      </c>
      <c r="AA345">
        <v>5</v>
      </c>
      <c r="AB345">
        <v>5712</v>
      </c>
    </row>
    <row r="346" spans="1:28" x14ac:dyDescent="0.3">
      <c r="A346" t="s">
        <v>28</v>
      </c>
      <c r="B346" t="s">
        <v>29</v>
      </c>
      <c r="C346" t="s">
        <v>193</v>
      </c>
      <c r="D346" t="s">
        <v>92</v>
      </c>
      <c r="E346" t="s">
        <v>56</v>
      </c>
      <c r="F346" t="s">
        <v>99</v>
      </c>
      <c r="G346">
        <v>24</v>
      </c>
      <c r="H346">
        <v>438739</v>
      </c>
      <c r="I346" t="s">
        <v>58</v>
      </c>
      <c r="J346" s="1">
        <v>45496</v>
      </c>
      <c r="K346">
        <v>1100</v>
      </c>
      <c r="L346" t="s">
        <v>1651</v>
      </c>
      <c r="M346" t="s">
        <v>1409</v>
      </c>
      <c r="N346" t="s">
        <v>1652</v>
      </c>
      <c r="O346">
        <f>1-109-294-2844</f>
        <v>-3246</v>
      </c>
      <c r="P346" t="s">
        <v>39</v>
      </c>
      <c r="Q346">
        <v>13</v>
      </c>
      <c r="R346" t="s">
        <v>40</v>
      </c>
      <c r="S346" t="s">
        <v>63</v>
      </c>
      <c r="T346">
        <v>55096</v>
      </c>
      <c r="U346" s="1">
        <v>45418</v>
      </c>
      <c r="V346" t="s">
        <v>140</v>
      </c>
      <c r="W346">
        <v>479983</v>
      </c>
      <c r="X346" t="s">
        <v>1653</v>
      </c>
      <c r="Y346">
        <v>605</v>
      </c>
      <c r="Z346">
        <v>2532</v>
      </c>
      <c r="AA346">
        <v>3</v>
      </c>
      <c r="AB346">
        <v>3038.4</v>
      </c>
    </row>
    <row r="347" spans="1:28" x14ac:dyDescent="0.3">
      <c r="A347" t="s">
        <v>28</v>
      </c>
      <c r="B347" t="s">
        <v>29</v>
      </c>
      <c r="C347" t="s">
        <v>148</v>
      </c>
      <c r="D347" t="s">
        <v>611</v>
      </c>
      <c r="E347" t="s">
        <v>32</v>
      </c>
      <c r="F347" t="s">
        <v>83</v>
      </c>
      <c r="G347">
        <v>74</v>
      </c>
      <c r="H347">
        <v>406465</v>
      </c>
      <c r="I347" t="s">
        <v>58</v>
      </c>
      <c r="J347" s="1">
        <v>45473</v>
      </c>
      <c r="K347">
        <v>1200</v>
      </c>
      <c r="L347" t="s">
        <v>1654</v>
      </c>
      <c r="M347" t="s">
        <v>269</v>
      </c>
      <c r="N347" t="s">
        <v>1655</v>
      </c>
      <c r="O347" t="s">
        <v>1656</v>
      </c>
      <c r="P347" t="s">
        <v>87</v>
      </c>
      <c r="Q347">
        <v>14</v>
      </c>
      <c r="R347" t="s">
        <v>88</v>
      </c>
      <c r="S347" t="s">
        <v>118</v>
      </c>
      <c r="T347">
        <v>61356</v>
      </c>
      <c r="U347" s="1">
        <v>45405</v>
      </c>
      <c r="V347" t="s">
        <v>80</v>
      </c>
      <c r="W347">
        <v>644972</v>
      </c>
      <c r="X347" t="s">
        <v>1657</v>
      </c>
      <c r="Y347">
        <v>965</v>
      </c>
      <c r="Z347">
        <v>984</v>
      </c>
      <c r="AA347">
        <v>8</v>
      </c>
      <c r="AB347">
        <v>3148.8</v>
      </c>
    </row>
    <row r="348" spans="1:28" x14ac:dyDescent="0.3">
      <c r="A348" t="s">
        <v>28</v>
      </c>
      <c r="B348" t="s">
        <v>29</v>
      </c>
      <c r="C348" t="s">
        <v>30</v>
      </c>
      <c r="D348" t="s">
        <v>546</v>
      </c>
      <c r="E348" t="s">
        <v>56</v>
      </c>
      <c r="F348" t="s">
        <v>99</v>
      </c>
      <c r="G348">
        <v>96</v>
      </c>
      <c r="H348">
        <v>403309</v>
      </c>
      <c r="I348" t="s">
        <v>58</v>
      </c>
      <c r="J348" s="1">
        <v>44185</v>
      </c>
      <c r="K348">
        <v>1100</v>
      </c>
      <c r="L348" t="s">
        <v>1658</v>
      </c>
      <c r="M348" t="s">
        <v>244</v>
      </c>
      <c r="N348" t="s">
        <v>1659</v>
      </c>
      <c r="O348" t="s">
        <v>1660</v>
      </c>
      <c r="P348" t="s">
        <v>39</v>
      </c>
      <c r="Q348">
        <v>19</v>
      </c>
      <c r="R348" t="s">
        <v>88</v>
      </c>
      <c r="S348" t="s">
        <v>118</v>
      </c>
      <c r="T348">
        <v>89331</v>
      </c>
      <c r="U348" s="1">
        <v>45362</v>
      </c>
      <c r="V348" t="s">
        <v>72</v>
      </c>
      <c r="W348">
        <v>185227</v>
      </c>
      <c r="X348" t="s">
        <v>1661</v>
      </c>
      <c r="Y348">
        <v>323</v>
      </c>
      <c r="Z348">
        <v>1691</v>
      </c>
      <c r="AA348">
        <v>6</v>
      </c>
      <c r="AB348">
        <v>4058.4</v>
      </c>
    </row>
    <row r="349" spans="1:28" x14ac:dyDescent="0.3">
      <c r="A349" t="s">
        <v>28</v>
      </c>
      <c r="B349" t="s">
        <v>29</v>
      </c>
      <c r="C349" t="s">
        <v>54</v>
      </c>
      <c r="D349" t="s">
        <v>227</v>
      </c>
      <c r="E349" t="s">
        <v>32</v>
      </c>
      <c r="F349" t="s">
        <v>47</v>
      </c>
      <c r="G349">
        <v>18</v>
      </c>
      <c r="H349">
        <v>416552</v>
      </c>
      <c r="I349" t="s">
        <v>34</v>
      </c>
      <c r="J349" s="1">
        <v>44859</v>
      </c>
      <c r="K349">
        <v>1200</v>
      </c>
      <c r="L349" t="s">
        <v>1662</v>
      </c>
      <c r="M349" t="s">
        <v>108</v>
      </c>
      <c r="N349" t="s">
        <v>1663</v>
      </c>
      <c r="O349" t="s">
        <v>1664</v>
      </c>
      <c r="P349" t="s">
        <v>39</v>
      </c>
      <c r="Q349">
        <v>3</v>
      </c>
      <c r="R349" t="s">
        <v>40</v>
      </c>
      <c r="S349" t="s">
        <v>118</v>
      </c>
      <c r="T349">
        <v>13331</v>
      </c>
      <c r="U349" s="1">
        <v>45555</v>
      </c>
      <c r="V349" t="s">
        <v>180</v>
      </c>
      <c r="W349">
        <v>773872</v>
      </c>
      <c r="X349" t="s">
        <v>1665</v>
      </c>
      <c r="Y349">
        <v>280</v>
      </c>
      <c r="Z349">
        <v>2848</v>
      </c>
      <c r="AA349">
        <v>2</v>
      </c>
      <c r="AB349">
        <v>2278.4</v>
      </c>
    </row>
    <row r="350" spans="1:28" x14ac:dyDescent="0.3">
      <c r="A350" t="s">
        <v>28</v>
      </c>
      <c r="B350" t="s">
        <v>29</v>
      </c>
      <c r="C350" t="s">
        <v>30</v>
      </c>
      <c r="D350" t="s">
        <v>560</v>
      </c>
      <c r="E350" t="s">
        <v>46</v>
      </c>
      <c r="F350" t="s">
        <v>106</v>
      </c>
      <c r="G350">
        <v>44</v>
      </c>
      <c r="H350">
        <v>423874</v>
      </c>
      <c r="I350" t="s">
        <v>34</v>
      </c>
      <c r="J350" s="1">
        <v>44509</v>
      </c>
      <c r="K350">
        <v>1000</v>
      </c>
      <c r="L350" t="s">
        <v>1666</v>
      </c>
      <c r="M350" t="s">
        <v>313</v>
      </c>
      <c r="N350" t="s">
        <v>1667</v>
      </c>
      <c r="O350" t="s">
        <v>1668</v>
      </c>
      <c r="P350" t="s">
        <v>39</v>
      </c>
      <c r="Q350">
        <v>5</v>
      </c>
      <c r="R350" t="s">
        <v>40</v>
      </c>
      <c r="S350" t="s">
        <v>118</v>
      </c>
      <c r="T350">
        <v>51011</v>
      </c>
      <c r="U350" s="1">
        <v>45354</v>
      </c>
      <c r="V350" t="s">
        <v>72</v>
      </c>
      <c r="W350">
        <v>576419</v>
      </c>
      <c r="X350" t="s">
        <v>1669</v>
      </c>
      <c r="Y350">
        <v>805</v>
      </c>
      <c r="Z350">
        <v>2407</v>
      </c>
      <c r="AA350">
        <v>3</v>
      </c>
      <c r="AB350">
        <v>2888.4</v>
      </c>
    </row>
    <row r="351" spans="1:28" x14ac:dyDescent="0.3">
      <c r="A351" t="s">
        <v>28</v>
      </c>
      <c r="B351" t="s">
        <v>29</v>
      </c>
      <c r="C351" t="s">
        <v>44</v>
      </c>
      <c r="D351" t="s">
        <v>170</v>
      </c>
      <c r="E351" t="s">
        <v>56</v>
      </c>
      <c r="F351" t="s">
        <v>106</v>
      </c>
      <c r="G351">
        <v>62</v>
      </c>
      <c r="H351">
        <v>415088</v>
      </c>
      <c r="I351" t="s">
        <v>34</v>
      </c>
      <c r="J351" s="1">
        <v>45047</v>
      </c>
      <c r="K351">
        <v>950</v>
      </c>
      <c r="L351" t="s">
        <v>1670</v>
      </c>
      <c r="M351" t="s">
        <v>1030</v>
      </c>
      <c r="N351" t="s">
        <v>1671</v>
      </c>
      <c r="O351" t="s">
        <v>1672</v>
      </c>
      <c r="P351" t="s">
        <v>39</v>
      </c>
      <c r="Q351">
        <v>6</v>
      </c>
      <c r="R351" t="s">
        <v>88</v>
      </c>
      <c r="S351" t="s">
        <v>41</v>
      </c>
      <c r="T351">
        <v>87696</v>
      </c>
      <c r="U351" s="1">
        <v>45530</v>
      </c>
      <c r="V351" t="s">
        <v>64</v>
      </c>
      <c r="W351">
        <v>768187</v>
      </c>
      <c r="X351" t="s">
        <v>1673</v>
      </c>
      <c r="Y351">
        <v>241</v>
      </c>
      <c r="Z351">
        <v>2092</v>
      </c>
      <c r="AA351">
        <v>7</v>
      </c>
      <c r="AB351">
        <v>5857.6</v>
      </c>
    </row>
    <row r="352" spans="1:28" x14ac:dyDescent="0.3">
      <c r="A352" t="s">
        <v>28</v>
      </c>
      <c r="B352" t="s">
        <v>29</v>
      </c>
      <c r="C352" t="s">
        <v>193</v>
      </c>
      <c r="D352" t="s">
        <v>524</v>
      </c>
      <c r="E352" t="s">
        <v>56</v>
      </c>
      <c r="F352" t="s">
        <v>33</v>
      </c>
      <c r="G352">
        <v>63</v>
      </c>
      <c r="H352">
        <v>429896</v>
      </c>
      <c r="I352" t="s">
        <v>34</v>
      </c>
      <c r="J352" s="1">
        <v>44554</v>
      </c>
      <c r="K352">
        <v>1400</v>
      </c>
      <c r="L352" t="s">
        <v>1674</v>
      </c>
      <c r="M352" t="s">
        <v>49</v>
      </c>
      <c r="N352" t="s">
        <v>1675</v>
      </c>
      <c r="O352" t="s">
        <v>1676</v>
      </c>
      <c r="P352" t="s">
        <v>71</v>
      </c>
      <c r="Q352">
        <v>15</v>
      </c>
      <c r="R352" t="s">
        <v>40</v>
      </c>
      <c r="S352" t="s">
        <v>41</v>
      </c>
      <c r="T352">
        <v>37891</v>
      </c>
      <c r="U352" s="1">
        <v>45472</v>
      </c>
      <c r="V352" t="s">
        <v>52</v>
      </c>
      <c r="W352">
        <v>143925</v>
      </c>
      <c r="X352" t="s">
        <v>1677</v>
      </c>
      <c r="Y352">
        <v>717</v>
      </c>
      <c r="Z352">
        <v>1101</v>
      </c>
      <c r="AA352">
        <v>4</v>
      </c>
      <c r="AB352" s="2" t="s">
        <v>1678</v>
      </c>
    </row>
    <row r="353" spans="1:28" x14ac:dyDescent="0.3">
      <c r="A353" t="s">
        <v>28</v>
      </c>
      <c r="B353" t="s">
        <v>29</v>
      </c>
      <c r="C353" t="s">
        <v>157</v>
      </c>
      <c r="D353" t="s">
        <v>170</v>
      </c>
      <c r="E353" t="s">
        <v>56</v>
      </c>
      <c r="F353" t="s">
        <v>99</v>
      </c>
      <c r="G353">
        <v>61</v>
      </c>
      <c r="H353">
        <v>417892</v>
      </c>
      <c r="I353" t="s">
        <v>34</v>
      </c>
      <c r="J353" s="1">
        <v>44045</v>
      </c>
      <c r="K353">
        <v>1300</v>
      </c>
      <c r="L353" t="s">
        <v>1679</v>
      </c>
      <c r="M353" t="s">
        <v>313</v>
      </c>
      <c r="N353" t="s">
        <v>1680</v>
      </c>
      <c r="O353" t="s">
        <v>1681</v>
      </c>
      <c r="P353" t="s">
        <v>51</v>
      </c>
      <c r="Q353">
        <v>13</v>
      </c>
      <c r="R353" t="s">
        <v>40</v>
      </c>
      <c r="S353" t="s">
        <v>63</v>
      </c>
      <c r="T353">
        <v>62054</v>
      </c>
      <c r="U353" s="1">
        <v>45440</v>
      </c>
      <c r="V353" t="s">
        <v>140</v>
      </c>
      <c r="W353">
        <v>141740</v>
      </c>
      <c r="X353" t="s">
        <v>1682</v>
      </c>
      <c r="Y353">
        <v>863</v>
      </c>
      <c r="Z353">
        <v>1456</v>
      </c>
      <c r="AA353">
        <v>5</v>
      </c>
      <c r="AB353">
        <v>2912</v>
      </c>
    </row>
    <row r="354" spans="1:28" x14ac:dyDescent="0.3">
      <c r="A354" t="s">
        <v>28</v>
      </c>
      <c r="B354" t="s">
        <v>29</v>
      </c>
      <c r="C354" t="s">
        <v>30</v>
      </c>
      <c r="D354" t="s">
        <v>338</v>
      </c>
      <c r="E354" t="s">
        <v>56</v>
      </c>
      <c r="F354" t="s">
        <v>175</v>
      </c>
      <c r="G354">
        <v>80</v>
      </c>
      <c r="H354">
        <v>435346</v>
      </c>
      <c r="I354" t="s">
        <v>58</v>
      </c>
      <c r="J354" s="1">
        <v>44319</v>
      </c>
      <c r="K354">
        <v>1200</v>
      </c>
      <c r="L354" t="s">
        <v>1683</v>
      </c>
      <c r="M354" t="s">
        <v>60</v>
      </c>
      <c r="N354" t="s">
        <v>1684</v>
      </c>
      <c r="O354" t="s">
        <v>1685</v>
      </c>
      <c r="P354" t="s">
        <v>39</v>
      </c>
      <c r="Q354">
        <v>6</v>
      </c>
      <c r="R354" t="s">
        <v>40</v>
      </c>
      <c r="S354" t="s">
        <v>41</v>
      </c>
      <c r="T354">
        <v>65811</v>
      </c>
      <c r="U354" s="1">
        <v>45426</v>
      </c>
      <c r="V354" t="s">
        <v>140</v>
      </c>
      <c r="W354">
        <v>190995</v>
      </c>
      <c r="X354" t="s">
        <v>1686</v>
      </c>
      <c r="Y354">
        <v>736</v>
      </c>
      <c r="Z354">
        <v>1514</v>
      </c>
      <c r="AA354">
        <v>1</v>
      </c>
      <c r="AB354">
        <v>605.6</v>
      </c>
    </row>
    <row r="355" spans="1:28" x14ac:dyDescent="0.3">
      <c r="A355" t="s">
        <v>28</v>
      </c>
      <c r="B355" t="s">
        <v>29</v>
      </c>
      <c r="C355" t="s">
        <v>148</v>
      </c>
      <c r="D355" t="s">
        <v>261</v>
      </c>
      <c r="E355" t="s">
        <v>32</v>
      </c>
      <c r="F355" t="s">
        <v>106</v>
      </c>
      <c r="G355">
        <v>12</v>
      </c>
      <c r="H355">
        <v>401817</v>
      </c>
      <c r="I355" t="s">
        <v>34</v>
      </c>
      <c r="J355" s="1">
        <v>44557</v>
      </c>
      <c r="K355">
        <v>1000</v>
      </c>
      <c r="L355" t="s">
        <v>1687</v>
      </c>
      <c r="M355" t="s">
        <v>195</v>
      </c>
      <c r="N355" t="s">
        <v>1688</v>
      </c>
      <c r="O355" t="s">
        <v>1689</v>
      </c>
      <c r="P355" t="s">
        <v>71</v>
      </c>
      <c r="Q355">
        <v>14</v>
      </c>
      <c r="R355" t="s">
        <v>88</v>
      </c>
      <c r="S355" t="s">
        <v>63</v>
      </c>
      <c r="T355">
        <v>75406</v>
      </c>
      <c r="U355" s="1">
        <v>45369</v>
      </c>
      <c r="V355" t="s">
        <v>72</v>
      </c>
      <c r="W355">
        <v>728471</v>
      </c>
      <c r="X355" t="s">
        <v>1690</v>
      </c>
      <c r="Y355">
        <v>986</v>
      </c>
      <c r="Z355">
        <v>549</v>
      </c>
      <c r="AA355">
        <v>5</v>
      </c>
      <c r="AB355">
        <v>1098</v>
      </c>
    </row>
    <row r="356" spans="1:28" x14ac:dyDescent="0.3">
      <c r="A356" t="s">
        <v>28</v>
      </c>
      <c r="B356" t="s">
        <v>29</v>
      </c>
      <c r="C356" t="s">
        <v>30</v>
      </c>
      <c r="D356" t="s">
        <v>338</v>
      </c>
      <c r="E356" t="s">
        <v>56</v>
      </c>
      <c r="F356" t="s">
        <v>57</v>
      </c>
      <c r="G356">
        <v>80</v>
      </c>
      <c r="H356">
        <v>421568</v>
      </c>
      <c r="I356" t="s">
        <v>58</v>
      </c>
      <c r="J356" s="1">
        <v>44987</v>
      </c>
      <c r="K356">
        <v>950</v>
      </c>
      <c r="L356" t="s">
        <v>1691</v>
      </c>
      <c r="M356" t="s">
        <v>85</v>
      </c>
      <c r="N356" t="s">
        <v>1692</v>
      </c>
      <c r="O356" t="s">
        <v>1693</v>
      </c>
      <c r="P356" t="s">
        <v>71</v>
      </c>
      <c r="Q356">
        <v>12</v>
      </c>
      <c r="R356" t="s">
        <v>88</v>
      </c>
      <c r="S356" t="s">
        <v>79</v>
      </c>
      <c r="T356">
        <v>64944</v>
      </c>
      <c r="U356" s="1">
        <v>45472</v>
      </c>
      <c r="V356" t="s">
        <v>52</v>
      </c>
      <c r="W356">
        <v>828359</v>
      </c>
      <c r="X356" t="s">
        <v>1694</v>
      </c>
      <c r="Y356">
        <v>662</v>
      </c>
      <c r="Z356">
        <v>1108</v>
      </c>
      <c r="AA356">
        <v>4</v>
      </c>
      <c r="AB356" s="2" t="s">
        <v>1695</v>
      </c>
    </row>
    <row r="357" spans="1:28" x14ac:dyDescent="0.3">
      <c r="A357" t="s">
        <v>28</v>
      </c>
      <c r="B357" t="s">
        <v>29</v>
      </c>
      <c r="C357" t="s">
        <v>44</v>
      </c>
      <c r="D357" t="s">
        <v>338</v>
      </c>
      <c r="E357" t="s">
        <v>32</v>
      </c>
      <c r="F357" t="s">
        <v>113</v>
      </c>
      <c r="G357">
        <v>67</v>
      </c>
      <c r="H357">
        <v>422260</v>
      </c>
      <c r="I357" t="s">
        <v>58</v>
      </c>
      <c r="J357" s="1">
        <v>45210</v>
      </c>
      <c r="K357">
        <v>1100</v>
      </c>
      <c r="L357" t="s">
        <v>1696</v>
      </c>
      <c r="M357" t="s">
        <v>953</v>
      </c>
      <c r="N357" t="s">
        <v>1697</v>
      </c>
      <c r="O357" t="s">
        <v>1698</v>
      </c>
      <c r="P357" t="s">
        <v>71</v>
      </c>
      <c r="Q357">
        <v>9</v>
      </c>
      <c r="R357" t="s">
        <v>40</v>
      </c>
      <c r="S357" t="s">
        <v>41</v>
      </c>
      <c r="T357">
        <v>93629</v>
      </c>
      <c r="U357" s="1">
        <v>45517</v>
      </c>
      <c r="V357" t="s">
        <v>64</v>
      </c>
      <c r="W357">
        <v>545616</v>
      </c>
      <c r="X357" t="s">
        <v>1699</v>
      </c>
      <c r="Y357">
        <v>316</v>
      </c>
      <c r="Z357">
        <v>1091</v>
      </c>
      <c r="AA357">
        <v>7</v>
      </c>
      <c r="AB357">
        <v>3054.8</v>
      </c>
    </row>
    <row r="358" spans="1:28" x14ac:dyDescent="0.3">
      <c r="A358" t="s">
        <v>28</v>
      </c>
      <c r="B358" t="s">
        <v>29</v>
      </c>
      <c r="C358" t="s">
        <v>193</v>
      </c>
      <c r="D358" t="s">
        <v>170</v>
      </c>
      <c r="E358" t="s">
        <v>56</v>
      </c>
      <c r="F358" t="s">
        <v>99</v>
      </c>
      <c r="G358">
        <v>37</v>
      </c>
      <c r="H358">
        <v>430429</v>
      </c>
      <c r="I358" t="s">
        <v>34</v>
      </c>
      <c r="J358" s="1">
        <v>45541</v>
      </c>
      <c r="K358">
        <v>800</v>
      </c>
      <c r="L358" t="s">
        <v>1700</v>
      </c>
      <c r="M358" t="s">
        <v>670</v>
      </c>
      <c r="N358" t="s">
        <v>1701</v>
      </c>
      <c r="O358" t="s">
        <v>1702</v>
      </c>
      <c r="P358" t="s">
        <v>71</v>
      </c>
      <c r="Q358">
        <v>8</v>
      </c>
      <c r="R358" t="s">
        <v>40</v>
      </c>
      <c r="S358" t="s">
        <v>118</v>
      </c>
      <c r="T358">
        <v>77428</v>
      </c>
      <c r="U358" s="1">
        <v>45418</v>
      </c>
      <c r="V358" t="s">
        <v>140</v>
      </c>
      <c r="W358">
        <v>682368</v>
      </c>
      <c r="X358" t="s">
        <v>1703</v>
      </c>
      <c r="Y358">
        <v>374</v>
      </c>
      <c r="Z358">
        <v>1495</v>
      </c>
      <c r="AA358">
        <v>7</v>
      </c>
      <c r="AB358">
        <v>4186</v>
      </c>
    </row>
    <row r="359" spans="1:28" x14ac:dyDescent="0.3">
      <c r="A359" t="s">
        <v>28</v>
      </c>
      <c r="B359" t="s">
        <v>29</v>
      </c>
      <c r="C359" t="s">
        <v>91</v>
      </c>
      <c r="D359" t="s">
        <v>364</v>
      </c>
      <c r="E359" t="s">
        <v>32</v>
      </c>
      <c r="F359" t="s">
        <v>135</v>
      </c>
      <c r="G359">
        <v>55</v>
      </c>
      <c r="H359">
        <v>417663</v>
      </c>
      <c r="I359" t="s">
        <v>34</v>
      </c>
      <c r="J359" s="1">
        <v>44411</v>
      </c>
      <c r="K359">
        <v>950</v>
      </c>
      <c r="L359" t="s">
        <v>1704</v>
      </c>
      <c r="M359" t="s">
        <v>953</v>
      </c>
      <c r="N359" t="s">
        <v>1705</v>
      </c>
      <c r="O359" t="s">
        <v>1706</v>
      </c>
      <c r="P359" t="s">
        <v>71</v>
      </c>
      <c r="Q359">
        <v>10</v>
      </c>
      <c r="R359" t="s">
        <v>40</v>
      </c>
      <c r="S359" t="s">
        <v>63</v>
      </c>
      <c r="T359">
        <v>57302</v>
      </c>
      <c r="U359" s="1">
        <v>45510</v>
      </c>
      <c r="V359" t="s">
        <v>64</v>
      </c>
      <c r="W359">
        <v>675508</v>
      </c>
      <c r="X359" t="s">
        <v>1707</v>
      </c>
      <c r="Y359">
        <v>567</v>
      </c>
      <c r="Z359">
        <v>2882</v>
      </c>
      <c r="AA359">
        <v>3</v>
      </c>
      <c r="AB359">
        <v>3458.4</v>
      </c>
    </row>
    <row r="360" spans="1:28" x14ac:dyDescent="0.3">
      <c r="A360" t="s">
        <v>28</v>
      </c>
      <c r="B360" t="s">
        <v>29</v>
      </c>
      <c r="C360" t="s">
        <v>44</v>
      </c>
      <c r="D360" t="s">
        <v>546</v>
      </c>
      <c r="E360" t="s">
        <v>32</v>
      </c>
      <c r="F360" t="s">
        <v>106</v>
      </c>
      <c r="G360">
        <v>67</v>
      </c>
      <c r="H360">
        <v>405145</v>
      </c>
      <c r="I360" t="s">
        <v>34</v>
      </c>
      <c r="J360" s="1">
        <v>43905</v>
      </c>
      <c r="K360">
        <v>800</v>
      </c>
      <c r="L360" t="s">
        <v>1708</v>
      </c>
      <c r="M360" t="s">
        <v>869</v>
      </c>
      <c r="N360" t="s">
        <v>1709</v>
      </c>
      <c r="O360" t="s">
        <v>1710</v>
      </c>
      <c r="P360" t="s">
        <v>87</v>
      </c>
      <c r="Q360">
        <v>9</v>
      </c>
      <c r="R360" t="s">
        <v>40</v>
      </c>
      <c r="S360" t="s">
        <v>118</v>
      </c>
      <c r="T360">
        <v>69261</v>
      </c>
      <c r="U360" s="1">
        <v>45612</v>
      </c>
      <c r="V360" t="s">
        <v>42</v>
      </c>
      <c r="W360">
        <v>247928</v>
      </c>
      <c r="X360" t="s">
        <v>1711</v>
      </c>
      <c r="Y360">
        <v>392</v>
      </c>
      <c r="Z360">
        <v>2596</v>
      </c>
      <c r="AA360">
        <v>2</v>
      </c>
      <c r="AB360">
        <v>2076.8000000000002</v>
      </c>
    </row>
    <row r="361" spans="1:28" x14ac:dyDescent="0.3">
      <c r="A361" t="s">
        <v>28</v>
      </c>
      <c r="B361" t="s">
        <v>29</v>
      </c>
      <c r="C361" t="s">
        <v>66</v>
      </c>
      <c r="D361" t="s">
        <v>317</v>
      </c>
      <c r="E361" t="s">
        <v>32</v>
      </c>
      <c r="F361" t="s">
        <v>175</v>
      </c>
      <c r="G361">
        <v>43</v>
      </c>
      <c r="H361">
        <v>402587</v>
      </c>
      <c r="I361" t="s">
        <v>34</v>
      </c>
      <c r="J361" s="1">
        <v>44157</v>
      </c>
      <c r="K361">
        <v>950</v>
      </c>
      <c r="L361" t="s">
        <v>1712</v>
      </c>
      <c r="M361" t="s">
        <v>605</v>
      </c>
      <c r="N361" t="s">
        <v>1713</v>
      </c>
      <c r="O361">
        <v>3708583015</v>
      </c>
      <c r="P361" t="s">
        <v>71</v>
      </c>
      <c r="Q361">
        <v>13</v>
      </c>
      <c r="R361" t="s">
        <v>88</v>
      </c>
      <c r="S361" t="s">
        <v>79</v>
      </c>
      <c r="T361">
        <v>23585</v>
      </c>
      <c r="U361" s="1">
        <v>45497</v>
      </c>
      <c r="V361" t="s">
        <v>126</v>
      </c>
      <c r="W361">
        <v>616921</v>
      </c>
      <c r="X361" t="s">
        <v>1714</v>
      </c>
      <c r="Y361">
        <v>683</v>
      </c>
      <c r="Z361">
        <v>2643</v>
      </c>
      <c r="AA361">
        <v>3</v>
      </c>
      <c r="AB361" s="2" t="s">
        <v>631</v>
      </c>
    </row>
    <row r="362" spans="1:28" x14ac:dyDescent="0.3">
      <c r="A362" t="s">
        <v>28</v>
      </c>
      <c r="B362" t="s">
        <v>29</v>
      </c>
      <c r="C362" t="s">
        <v>66</v>
      </c>
      <c r="D362" t="s">
        <v>267</v>
      </c>
      <c r="E362" t="s">
        <v>46</v>
      </c>
      <c r="F362" t="s">
        <v>175</v>
      </c>
      <c r="G362">
        <v>16</v>
      </c>
      <c r="H362">
        <v>413856</v>
      </c>
      <c r="I362" t="s">
        <v>34</v>
      </c>
      <c r="J362" s="1">
        <v>45088</v>
      </c>
      <c r="K362">
        <v>1200</v>
      </c>
      <c r="L362" t="s">
        <v>1715</v>
      </c>
      <c r="M362" t="s">
        <v>211</v>
      </c>
      <c r="N362" t="s">
        <v>1716</v>
      </c>
      <c r="O362" t="s">
        <v>1717</v>
      </c>
      <c r="P362" t="s">
        <v>87</v>
      </c>
      <c r="Q362">
        <v>13</v>
      </c>
      <c r="R362" t="s">
        <v>40</v>
      </c>
      <c r="S362" t="s">
        <v>41</v>
      </c>
      <c r="T362">
        <v>29725</v>
      </c>
      <c r="U362" s="1">
        <v>45313</v>
      </c>
      <c r="V362" t="s">
        <v>111</v>
      </c>
      <c r="W362">
        <v>198860</v>
      </c>
      <c r="X362" t="s">
        <v>1718</v>
      </c>
      <c r="Y362">
        <v>432</v>
      </c>
      <c r="Z362">
        <v>1106</v>
      </c>
      <c r="AA362">
        <v>4</v>
      </c>
      <c r="AB362" s="2" t="s">
        <v>745</v>
      </c>
    </row>
    <row r="363" spans="1:28" x14ac:dyDescent="0.3">
      <c r="A363" t="s">
        <v>28</v>
      </c>
      <c r="B363" t="s">
        <v>29</v>
      </c>
      <c r="C363" t="s">
        <v>44</v>
      </c>
      <c r="D363" t="s">
        <v>467</v>
      </c>
      <c r="E363" t="s">
        <v>46</v>
      </c>
      <c r="F363" t="s">
        <v>135</v>
      </c>
      <c r="G363">
        <v>59</v>
      </c>
      <c r="H363">
        <v>408861</v>
      </c>
      <c r="I363" t="s">
        <v>34</v>
      </c>
      <c r="J363" s="1">
        <v>45449</v>
      </c>
      <c r="K363">
        <v>800</v>
      </c>
      <c r="L363" t="s">
        <v>1719</v>
      </c>
      <c r="M363" t="s">
        <v>1212</v>
      </c>
      <c r="N363" t="s">
        <v>1720</v>
      </c>
      <c r="O363">
        <f>1-621-364-1552</f>
        <v>-2536</v>
      </c>
      <c r="P363" t="s">
        <v>51</v>
      </c>
      <c r="Q363">
        <v>3</v>
      </c>
      <c r="R363" t="s">
        <v>88</v>
      </c>
      <c r="S363" t="s">
        <v>63</v>
      </c>
      <c r="T363">
        <v>30859</v>
      </c>
      <c r="U363" s="1">
        <v>45442</v>
      </c>
      <c r="V363" t="s">
        <v>140</v>
      </c>
      <c r="W363">
        <v>239879</v>
      </c>
      <c r="X363" t="s">
        <v>1721</v>
      </c>
      <c r="Y363">
        <v>279</v>
      </c>
      <c r="Z363">
        <v>686</v>
      </c>
      <c r="AA363">
        <v>2</v>
      </c>
      <c r="AB363" s="2" t="s">
        <v>1722</v>
      </c>
    </row>
    <row r="364" spans="1:28" x14ac:dyDescent="0.3">
      <c r="A364" t="s">
        <v>28</v>
      </c>
      <c r="B364" t="s">
        <v>29</v>
      </c>
      <c r="C364" t="s">
        <v>193</v>
      </c>
      <c r="D364" t="s">
        <v>142</v>
      </c>
      <c r="E364" t="s">
        <v>46</v>
      </c>
      <c r="F364" t="s">
        <v>33</v>
      </c>
      <c r="G364">
        <v>63</v>
      </c>
      <c r="H364">
        <v>422140</v>
      </c>
      <c r="I364" t="s">
        <v>34</v>
      </c>
      <c r="J364" s="1">
        <v>44357</v>
      </c>
      <c r="K364">
        <v>1100</v>
      </c>
      <c r="L364" t="s">
        <v>1723</v>
      </c>
      <c r="M364" t="s">
        <v>1147</v>
      </c>
      <c r="N364" t="s">
        <v>1724</v>
      </c>
      <c r="O364" t="s">
        <v>1725</v>
      </c>
      <c r="P364" t="s">
        <v>51</v>
      </c>
      <c r="Q364">
        <v>6</v>
      </c>
      <c r="R364" t="s">
        <v>40</v>
      </c>
      <c r="S364" t="s">
        <v>79</v>
      </c>
      <c r="T364">
        <v>70883</v>
      </c>
      <c r="U364" s="1">
        <v>45551</v>
      </c>
      <c r="V364" t="s">
        <v>180</v>
      </c>
      <c r="W364">
        <v>242591</v>
      </c>
      <c r="X364" t="s">
        <v>1726</v>
      </c>
      <c r="Y364">
        <v>345</v>
      </c>
      <c r="Z364">
        <v>2524</v>
      </c>
      <c r="AA364">
        <v>3</v>
      </c>
      <c r="AB364">
        <v>3028.8</v>
      </c>
    </row>
    <row r="365" spans="1:28" x14ac:dyDescent="0.3">
      <c r="A365" t="s">
        <v>28</v>
      </c>
      <c r="B365" t="s">
        <v>29</v>
      </c>
      <c r="C365" t="s">
        <v>66</v>
      </c>
      <c r="D365" t="s">
        <v>220</v>
      </c>
      <c r="E365" t="s">
        <v>56</v>
      </c>
      <c r="F365" t="s">
        <v>175</v>
      </c>
      <c r="G365">
        <v>62</v>
      </c>
      <c r="H365">
        <v>406357</v>
      </c>
      <c r="I365" t="s">
        <v>58</v>
      </c>
      <c r="J365" s="1">
        <v>44606</v>
      </c>
      <c r="K365">
        <v>1300</v>
      </c>
      <c r="L365" t="s">
        <v>1727</v>
      </c>
      <c r="M365" t="s">
        <v>177</v>
      </c>
      <c r="N365" t="s">
        <v>1728</v>
      </c>
      <c r="O365" t="s">
        <v>1729</v>
      </c>
      <c r="P365" t="s">
        <v>39</v>
      </c>
      <c r="Q365">
        <v>5</v>
      </c>
      <c r="R365" t="s">
        <v>40</v>
      </c>
      <c r="S365" t="s">
        <v>118</v>
      </c>
      <c r="T365">
        <v>49129</v>
      </c>
      <c r="U365" s="1">
        <v>45479</v>
      </c>
      <c r="V365" t="s">
        <v>126</v>
      </c>
      <c r="W365">
        <v>628920</v>
      </c>
      <c r="X365" t="s">
        <v>1730</v>
      </c>
      <c r="Y365">
        <v>681</v>
      </c>
      <c r="Z365">
        <v>1016</v>
      </c>
      <c r="AA365">
        <v>4</v>
      </c>
      <c r="AB365" s="2" t="s">
        <v>1731</v>
      </c>
    </row>
    <row r="366" spans="1:28" x14ac:dyDescent="0.3">
      <c r="A366" t="s">
        <v>28</v>
      </c>
      <c r="B366" t="s">
        <v>29</v>
      </c>
      <c r="C366" t="s">
        <v>66</v>
      </c>
      <c r="D366" t="s">
        <v>317</v>
      </c>
      <c r="E366" t="s">
        <v>56</v>
      </c>
      <c r="F366" t="s">
        <v>113</v>
      </c>
      <c r="G366">
        <v>51</v>
      </c>
      <c r="H366">
        <v>424853</v>
      </c>
      <c r="I366" t="s">
        <v>34</v>
      </c>
      <c r="J366" s="1">
        <v>43847</v>
      </c>
      <c r="K366">
        <v>1400</v>
      </c>
      <c r="L366" t="s">
        <v>1732</v>
      </c>
      <c r="M366" t="s">
        <v>731</v>
      </c>
      <c r="N366" t="s">
        <v>1733</v>
      </c>
      <c r="O366" t="s">
        <v>1734</v>
      </c>
      <c r="P366" t="s">
        <v>87</v>
      </c>
      <c r="Q366">
        <v>4</v>
      </c>
      <c r="R366" t="s">
        <v>88</v>
      </c>
      <c r="S366" t="s">
        <v>79</v>
      </c>
      <c r="T366">
        <v>95129</v>
      </c>
      <c r="U366" s="1">
        <v>45400</v>
      </c>
      <c r="V366" t="s">
        <v>80</v>
      </c>
      <c r="W366">
        <v>904253</v>
      </c>
      <c r="X366" t="s">
        <v>1735</v>
      </c>
      <c r="Y366">
        <v>405</v>
      </c>
      <c r="Z366">
        <v>1947</v>
      </c>
      <c r="AA366">
        <v>4</v>
      </c>
      <c r="AB366" s="2" t="s">
        <v>1736</v>
      </c>
    </row>
    <row r="367" spans="1:28" x14ac:dyDescent="0.3">
      <c r="A367" t="s">
        <v>28</v>
      </c>
      <c r="B367" t="s">
        <v>29</v>
      </c>
      <c r="C367" t="s">
        <v>193</v>
      </c>
      <c r="D367" t="s">
        <v>566</v>
      </c>
      <c r="E367" t="s">
        <v>56</v>
      </c>
      <c r="F367" t="s">
        <v>135</v>
      </c>
      <c r="G367">
        <v>59</v>
      </c>
      <c r="H367">
        <v>405242</v>
      </c>
      <c r="I367" t="s">
        <v>34</v>
      </c>
      <c r="J367" s="1">
        <v>44703</v>
      </c>
      <c r="K367">
        <v>800</v>
      </c>
      <c r="L367" t="s">
        <v>1737</v>
      </c>
      <c r="M367" t="s">
        <v>843</v>
      </c>
      <c r="N367" t="s">
        <v>1738</v>
      </c>
      <c r="O367" t="s">
        <v>1739</v>
      </c>
      <c r="P367" t="s">
        <v>71</v>
      </c>
      <c r="Q367">
        <v>3</v>
      </c>
      <c r="R367" t="s">
        <v>88</v>
      </c>
      <c r="S367" t="s">
        <v>118</v>
      </c>
      <c r="T367">
        <v>60990</v>
      </c>
      <c r="U367" s="1">
        <v>45517</v>
      </c>
      <c r="V367" t="s">
        <v>64</v>
      </c>
      <c r="W367">
        <v>502121</v>
      </c>
      <c r="X367" t="s">
        <v>1740</v>
      </c>
      <c r="Y367">
        <v>955</v>
      </c>
      <c r="Z367">
        <v>1241</v>
      </c>
      <c r="AA367">
        <v>8</v>
      </c>
      <c r="AB367" s="2" t="s">
        <v>1741</v>
      </c>
    </row>
    <row r="368" spans="1:28" x14ac:dyDescent="0.3">
      <c r="A368" t="s">
        <v>28</v>
      </c>
      <c r="B368" t="s">
        <v>29</v>
      </c>
      <c r="C368" t="s">
        <v>30</v>
      </c>
      <c r="D368" t="s">
        <v>187</v>
      </c>
      <c r="E368" t="s">
        <v>32</v>
      </c>
      <c r="F368" t="s">
        <v>57</v>
      </c>
      <c r="G368">
        <v>45</v>
      </c>
      <c r="H368">
        <v>437186</v>
      </c>
      <c r="I368" t="s">
        <v>58</v>
      </c>
      <c r="J368" s="1">
        <v>45300</v>
      </c>
      <c r="K368">
        <v>950</v>
      </c>
      <c r="L368" t="s">
        <v>1742</v>
      </c>
      <c r="M368" t="s">
        <v>1030</v>
      </c>
      <c r="N368" t="s">
        <v>1743</v>
      </c>
      <c r="O368" t="s">
        <v>1744</v>
      </c>
      <c r="P368" t="s">
        <v>39</v>
      </c>
      <c r="Q368">
        <v>20</v>
      </c>
      <c r="R368" t="s">
        <v>88</v>
      </c>
      <c r="S368" t="s">
        <v>79</v>
      </c>
      <c r="T368">
        <v>70075</v>
      </c>
      <c r="U368" s="1">
        <v>45461</v>
      </c>
      <c r="V368" t="s">
        <v>52</v>
      </c>
      <c r="W368">
        <v>872904</v>
      </c>
      <c r="X368" t="s">
        <v>1745</v>
      </c>
      <c r="Y368">
        <v>297</v>
      </c>
      <c r="Z368">
        <v>544</v>
      </c>
      <c r="AA368">
        <v>3</v>
      </c>
      <c r="AB368" s="2" t="s">
        <v>1746</v>
      </c>
    </row>
    <row r="369" spans="1:28" x14ac:dyDescent="0.3">
      <c r="A369" t="s">
        <v>28</v>
      </c>
      <c r="B369" t="s">
        <v>29</v>
      </c>
      <c r="C369" t="s">
        <v>148</v>
      </c>
      <c r="D369" t="s">
        <v>163</v>
      </c>
      <c r="E369" t="s">
        <v>46</v>
      </c>
      <c r="F369" t="s">
        <v>57</v>
      </c>
      <c r="G369">
        <v>94</v>
      </c>
      <c r="H369">
        <v>405587</v>
      </c>
      <c r="I369" t="s">
        <v>34</v>
      </c>
      <c r="J369" s="1">
        <v>45080</v>
      </c>
      <c r="K369">
        <v>1200</v>
      </c>
      <c r="L369" t="s">
        <v>1747</v>
      </c>
      <c r="M369" t="s">
        <v>496</v>
      </c>
      <c r="N369" t="s">
        <v>1748</v>
      </c>
      <c r="O369" t="s">
        <v>1749</v>
      </c>
      <c r="P369" t="s">
        <v>87</v>
      </c>
      <c r="Q369">
        <v>13</v>
      </c>
      <c r="R369" t="s">
        <v>88</v>
      </c>
      <c r="S369" t="s">
        <v>63</v>
      </c>
      <c r="T369">
        <v>46195</v>
      </c>
      <c r="U369" s="1">
        <v>45463</v>
      </c>
      <c r="V369" t="s">
        <v>52</v>
      </c>
      <c r="W369">
        <v>517450</v>
      </c>
      <c r="X369" t="s">
        <v>1750</v>
      </c>
      <c r="Y369">
        <v>936</v>
      </c>
      <c r="Z369">
        <v>2819</v>
      </c>
      <c r="AA369">
        <v>7</v>
      </c>
      <c r="AB369" s="2" t="s">
        <v>1751</v>
      </c>
    </row>
    <row r="370" spans="1:28" x14ac:dyDescent="0.3">
      <c r="A370" t="s">
        <v>28</v>
      </c>
      <c r="B370" t="s">
        <v>29</v>
      </c>
      <c r="C370" t="s">
        <v>44</v>
      </c>
      <c r="D370" t="s">
        <v>237</v>
      </c>
      <c r="E370" t="s">
        <v>46</v>
      </c>
      <c r="F370" t="s">
        <v>47</v>
      </c>
      <c r="G370">
        <v>40</v>
      </c>
      <c r="H370">
        <v>417929</v>
      </c>
      <c r="I370" t="s">
        <v>34</v>
      </c>
      <c r="J370" s="1">
        <v>43936</v>
      </c>
      <c r="K370">
        <v>1100</v>
      </c>
      <c r="L370" t="s">
        <v>1752</v>
      </c>
      <c r="M370" t="s">
        <v>205</v>
      </c>
      <c r="N370" t="s">
        <v>1753</v>
      </c>
      <c r="O370" t="s">
        <v>1754</v>
      </c>
      <c r="P370" t="s">
        <v>51</v>
      </c>
      <c r="Q370">
        <v>18</v>
      </c>
      <c r="R370" t="s">
        <v>88</v>
      </c>
      <c r="S370" t="s">
        <v>63</v>
      </c>
      <c r="T370">
        <v>14099</v>
      </c>
      <c r="U370" s="1">
        <v>45477</v>
      </c>
      <c r="V370" t="s">
        <v>126</v>
      </c>
      <c r="W370">
        <v>644439</v>
      </c>
      <c r="X370" t="s">
        <v>1755</v>
      </c>
      <c r="Y370">
        <v>278</v>
      </c>
      <c r="Z370">
        <v>1342</v>
      </c>
      <c r="AA370">
        <v>8</v>
      </c>
      <c r="AB370" s="2" t="s">
        <v>1756</v>
      </c>
    </row>
    <row r="371" spans="1:28" x14ac:dyDescent="0.3">
      <c r="A371" t="s">
        <v>28</v>
      </c>
      <c r="B371" t="s">
        <v>29</v>
      </c>
      <c r="C371" t="s">
        <v>66</v>
      </c>
      <c r="D371" t="s">
        <v>349</v>
      </c>
      <c r="E371" t="s">
        <v>56</v>
      </c>
      <c r="F371" t="s">
        <v>113</v>
      </c>
      <c r="G371">
        <v>11</v>
      </c>
      <c r="H371">
        <v>422300</v>
      </c>
      <c r="I371" t="s">
        <v>34</v>
      </c>
      <c r="J371" s="1">
        <v>43837</v>
      </c>
      <c r="K371">
        <v>1200</v>
      </c>
      <c r="L371" t="s">
        <v>1757</v>
      </c>
      <c r="M371" t="s">
        <v>1244</v>
      </c>
      <c r="N371" t="s">
        <v>1758</v>
      </c>
      <c r="O371" t="s">
        <v>1759</v>
      </c>
      <c r="P371" t="s">
        <v>87</v>
      </c>
      <c r="Q371">
        <v>14</v>
      </c>
      <c r="R371" t="s">
        <v>40</v>
      </c>
      <c r="S371" t="s">
        <v>118</v>
      </c>
      <c r="T371">
        <v>25320</v>
      </c>
      <c r="U371" s="1">
        <v>45629</v>
      </c>
      <c r="V371" t="s">
        <v>259</v>
      </c>
      <c r="W371">
        <v>275256</v>
      </c>
      <c r="X371" t="s">
        <v>1760</v>
      </c>
      <c r="Y371">
        <v>973</v>
      </c>
      <c r="Z371">
        <v>2959</v>
      </c>
      <c r="AA371">
        <v>3</v>
      </c>
      <c r="AB371">
        <v>3550.8</v>
      </c>
    </row>
    <row r="372" spans="1:28" x14ac:dyDescent="0.3">
      <c r="A372" t="s">
        <v>28</v>
      </c>
      <c r="B372" t="s">
        <v>29</v>
      </c>
      <c r="C372" t="s">
        <v>30</v>
      </c>
      <c r="D372" t="s">
        <v>149</v>
      </c>
      <c r="E372" t="s">
        <v>32</v>
      </c>
      <c r="F372" t="s">
        <v>33</v>
      </c>
      <c r="G372">
        <v>68</v>
      </c>
      <c r="H372">
        <v>434776</v>
      </c>
      <c r="I372" t="s">
        <v>58</v>
      </c>
      <c r="J372" s="1">
        <v>44440</v>
      </c>
      <c r="K372">
        <v>1400</v>
      </c>
      <c r="L372" t="s">
        <v>1761</v>
      </c>
      <c r="M372" t="s">
        <v>856</v>
      </c>
      <c r="N372" t="s">
        <v>1762</v>
      </c>
      <c r="O372">
        <v>7600234448</v>
      </c>
      <c r="P372" t="s">
        <v>87</v>
      </c>
      <c r="Q372">
        <v>20</v>
      </c>
      <c r="R372" t="s">
        <v>40</v>
      </c>
      <c r="S372" t="s">
        <v>63</v>
      </c>
      <c r="T372">
        <v>73873</v>
      </c>
      <c r="U372" s="1">
        <v>45548</v>
      </c>
      <c r="V372" t="s">
        <v>180</v>
      </c>
      <c r="W372">
        <v>905111</v>
      </c>
      <c r="X372" t="s">
        <v>1763</v>
      </c>
      <c r="Y372">
        <v>600</v>
      </c>
      <c r="Z372">
        <v>1893</v>
      </c>
      <c r="AA372">
        <v>5</v>
      </c>
      <c r="AB372">
        <v>3786</v>
      </c>
    </row>
    <row r="373" spans="1:28" x14ac:dyDescent="0.3">
      <c r="A373" t="s">
        <v>28</v>
      </c>
      <c r="B373" t="s">
        <v>29</v>
      </c>
      <c r="C373" t="s">
        <v>44</v>
      </c>
      <c r="D373" t="s">
        <v>566</v>
      </c>
      <c r="E373" t="s">
        <v>56</v>
      </c>
      <c r="F373" t="s">
        <v>355</v>
      </c>
      <c r="G373">
        <v>49</v>
      </c>
      <c r="H373">
        <v>435777</v>
      </c>
      <c r="I373" t="s">
        <v>34</v>
      </c>
      <c r="J373" s="1">
        <v>45141</v>
      </c>
      <c r="K373">
        <v>1400</v>
      </c>
      <c r="L373" t="s">
        <v>1764</v>
      </c>
      <c r="M373" t="s">
        <v>195</v>
      </c>
      <c r="N373" t="s">
        <v>1765</v>
      </c>
      <c r="O373" t="s">
        <v>1766</v>
      </c>
      <c r="P373" t="s">
        <v>51</v>
      </c>
      <c r="Q373">
        <v>7</v>
      </c>
      <c r="R373" t="s">
        <v>40</v>
      </c>
      <c r="S373" t="s">
        <v>41</v>
      </c>
      <c r="T373">
        <v>58675</v>
      </c>
      <c r="U373" s="1">
        <v>45513</v>
      </c>
      <c r="V373" t="s">
        <v>64</v>
      </c>
      <c r="W373">
        <v>104299</v>
      </c>
      <c r="X373" t="s">
        <v>1767</v>
      </c>
      <c r="Y373">
        <v>882</v>
      </c>
      <c r="Z373">
        <v>2793</v>
      </c>
      <c r="AA373">
        <v>8</v>
      </c>
      <c r="AB373">
        <v>8937.6</v>
      </c>
    </row>
    <row r="374" spans="1:28" x14ac:dyDescent="0.3">
      <c r="A374" t="s">
        <v>28</v>
      </c>
      <c r="B374" t="s">
        <v>29</v>
      </c>
      <c r="C374" t="s">
        <v>148</v>
      </c>
      <c r="D374" t="s">
        <v>237</v>
      </c>
      <c r="E374" t="s">
        <v>56</v>
      </c>
      <c r="F374" t="s">
        <v>150</v>
      </c>
      <c r="G374">
        <v>79</v>
      </c>
      <c r="H374">
        <v>411437</v>
      </c>
      <c r="I374" t="s">
        <v>58</v>
      </c>
      <c r="J374" s="1">
        <v>43853</v>
      </c>
      <c r="K374">
        <v>1300</v>
      </c>
      <c r="L374" t="s">
        <v>1768</v>
      </c>
      <c r="M374" t="s">
        <v>276</v>
      </c>
      <c r="N374" t="s">
        <v>1769</v>
      </c>
      <c r="O374" t="s">
        <v>1770</v>
      </c>
      <c r="P374" t="s">
        <v>51</v>
      </c>
      <c r="Q374">
        <v>9</v>
      </c>
      <c r="R374" t="s">
        <v>40</v>
      </c>
      <c r="S374" t="s">
        <v>63</v>
      </c>
      <c r="T374">
        <v>74995</v>
      </c>
      <c r="U374" s="1">
        <v>45419</v>
      </c>
      <c r="V374" t="s">
        <v>140</v>
      </c>
      <c r="W374">
        <v>321391</v>
      </c>
      <c r="X374" t="s">
        <v>1771</v>
      </c>
      <c r="Y374">
        <v>767</v>
      </c>
      <c r="Z374">
        <v>1393</v>
      </c>
      <c r="AA374">
        <v>3</v>
      </c>
      <c r="AB374" s="2" t="s">
        <v>1772</v>
      </c>
    </row>
    <row r="375" spans="1:28" x14ac:dyDescent="0.3">
      <c r="A375" t="s">
        <v>28</v>
      </c>
      <c r="B375" t="s">
        <v>29</v>
      </c>
      <c r="C375" t="s">
        <v>44</v>
      </c>
      <c r="D375" t="s">
        <v>105</v>
      </c>
      <c r="E375" t="s">
        <v>46</v>
      </c>
      <c r="F375" t="s">
        <v>47</v>
      </c>
      <c r="G375">
        <v>77</v>
      </c>
      <c r="H375">
        <v>431230</v>
      </c>
      <c r="I375" t="s">
        <v>58</v>
      </c>
      <c r="J375" s="1">
        <v>45357</v>
      </c>
      <c r="K375">
        <v>1300</v>
      </c>
      <c r="L375" t="s">
        <v>1773</v>
      </c>
      <c r="M375" t="s">
        <v>623</v>
      </c>
      <c r="N375" t="s">
        <v>1774</v>
      </c>
      <c r="O375" t="s">
        <v>1775</v>
      </c>
      <c r="P375" t="s">
        <v>87</v>
      </c>
      <c r="Q375">
        <v>5</v>
      </c>
      <c r="R375" t="s">
        <v>40</v>
      </c>
      <c r="S375" t="s">
        <v>63</v>
      </c>
      <c r="T375">
        <v>10835</v>
      </c>
      <c r="U375" s="1">
        <v>45535</v>
      </c>
      <c r="V375" t="s">
        <v>64</v>
      </c>
      <c r="W375">
        <v>104691</v>
      </c>
      <c r="X375" t="s">
        <v>1776</v>
      </c>
      <c r="Y375">
        <v>567</v>
      </c>
      <c r="Z375">
        <v>1160</v>
      </c>
      <c r="AA375">
        <v>1</v>
      </c>
      <c r="AB375">
        <v>464</v>
      </c>
    </row>
    <row r="376" spans="1:28" x14ac:dyDescent="0.3">
      <c r="A376" t="s">
        <v>28</v>
      </c>
      <c r="B376" t="s">
        <v>29</v>
      </c>
      <c r="C376" t="s">
        <v>44</v>
      </c>
      <c r="D376" t="s">
        <v>237</v>
      </c>
      <c r="E376" t="s">
        <v>56</v>
      </c>
      <c r="F376" t="s">
        <v>106</v>
      </c>
      <c r="G376">
        <v>45</v>
      </c>
      <c r="H376">
        <v>424102</v>
      </c>
      <c r="I376" t="s">
        <v>58</v>
      </c>
      <c r="J376" s="1">
        <v>45065</v>
      </c>
      <c r="K376">
        <v>800</v>
      </c>
      <c r="L376" t="s">
        <v>1777</v>
      </c>
      <c r="M376" t="s">
        <v>1409</v>
      </c>
      <c r="N376" t="s">
        <v>1778</v>
      </c>
      <c r="O376" t="s">
        <v>1779</v>
      </c>
      <c r="P376" t="s">
        <v>71</v>
      </c>
      <c r="Q376">
        <v>12</v>
      </c>
      <c r="R376" t="s">
        <v>40</v>
      </c>
      <c r="S376" t="s">
        <v>118</v>
      </c>
      <c r="T376">
        <v>98085</v>
      </c>
      <c r="U376" s="1">
        <v>45454</v>
      </c>
      <c r="V376" t="s">
        <v>52</v>
      </c>
      <c r="W376">
        <v>401634</v>
      </c>
      <c r="X376" t="s">
        <v>1780</v>
      </c>
      <c r="Y376">
        <v>981</v>
      </c>
      <c r="Z376">
        <v>2660</v>
      </c>
      <c r="AA376">
        <v>6</v>
      </c>
      <c r="AB376">
        <v>6384</v>
      </c>
    </row>
    <row r="377" spans="1:28" x14ac:dyDescent="0.3">
      <c r="A377" t="s">
        <v>28</v>
      </c>
      <c r="B377" t="s">
        <v>29</v>
      </c>
      <c r="C377" t="s">
        <v>54</v>
      </c>
      <c r="D377" t="s">
        <v>55</v>
      </c>
      <c r="E377" t="s">
        <v>32</v>
      </c>
      <c r="F377" t="s">
        <v>113</v>
      </c>
      <c r="G377">
        <v>87</v>
      </c>
      <c r="H377">
        <v>436329</v>
      </c>
      <c r="I377" t="s">
        <v>34</v>
      </c>
      <c r="J377" s="1">
        <v>45355</v>
      </c>
      <c r="K377">
        <v>950</v>
      </c>
      <c r="L377" t="s">
        <v>1781</v>
      </c>
      <c r="M377" t="s">
        <v>680</v>
      </c>
      <c r="N377" t="s">
        <v>1782</v>
      </c>
      <c r="O377" t="s">
        <v>1783</v>
      </c>
      <c r="P377" t="s">
        <v>39</v>
      </c>
      <c r="Q377">
        <v>18</v>
      </c>
      <c r="R377" t="s">
        <v>88</v>
      </c>
      <c r="S377" t="s">
        <v>63</v>
      </c>
      <c r="T377">
        <v>83050</v>
      </c>
      <c r="U377" s="1">
        <v>45440</v>
      </c>
      <c r="V377" t="s">
        <v>140</v>
      </c>
      <c r="W377">
        <v>349348</v>
      </c>
      <c r="X377" t="s">
        <v>1784</v>
      </c>
      <c r="Y377">
        <v>248</v>
      </c>
      <c r="Z377">
        <v>1486</v>
      </c>
      <c r="AA377">
        <v>3</v>
      </c>
      <c r="AB377">
        <v>1783.2</v>
      </c>
    </row>
    <row r="378" spans="1:28" x14ac:dyDescent="0.3">
      <c r="A378" t="s">
        <v>28</v>
      </c>
      <c r="B378" t="s">
        <v>29</v>
      </c>
      <c r="C378" t="s">
        <v>66</v>
      </c>
      <c r="D378" t="s">
        <v>31</v>
      </c>
      <c r="E378" t="s">
        <v>56</v>
      </c>
      <c r="F378" t="s">
        <v>355</v>
      </c>
      <c r="G378">
        <v>80</v>
      </c>
      <c r="H378">
        <v>439577</v>
      </c>
      <c r="I378" t="s">
        <v>34</v>
      </c>
      <c r="J378" s="1">
        <v>44608</v>
      </c>
      <c r="K378">
        <v>800</v>
      </c>
      <c r="L378" t="s">
        <v>1785</v>
      </c>
      <c r="M378" t="s">
        <v>200</v>
      </c>
      <c r="N378" t="s">
        <v>1786</v>
      </c>
      <c r="O378" t="s">
        <v>1787</v>
      </c>
      <c r="P378" t="s">
        <v>51</v>
      </c>
      <c r="Q378">
        <v>9</v>
      </c>
      <c r="R378" t="s">
        <v>40</v>
      </c>
      <c r="S378" t="s">
        <v>118</v>
      </c>
      <c r="T378">
        <v>95033</v>
      </c>
      <c r="U378" s="1">
        <v>45379</v>
      </c>
      <c r="V378" t="s">
        <v>72</v>
      </c>
      <c r="W378">
        <v>104719</v>
      </c>
      <c r="X378" t="s">
        <v>1788</v>
      </c>
      <c r="Y378">
        <v>762</v>
      </c>
      <c r="Z378">
        <v>2094</v>
      </c>
      <c r="AA378">
        <v>8</v>
      </c>
      <c r="AB378">
        <v>6700.8</v>
      </c>
    </row>
    <row r="379" spans="1:28" x14ac:dyDescent="0.3">
      <c r="A379" t="s">
        <v>28</v>
      </c>
      <c r="B379" t="s">
        <v>29</v>
      </c>
      <c r="C379" t="s">
        <v>66</v>
      </c>
      <c r="D379" t="s">
        <v>187</v>
      </c>
      <c r="E379" t="s">
        <v>32</v>
      </c>
      <c r="F379" t="s">
        <v>57</v>
      </c>
      <c r="G379">
        <v>23</v>
      </c>
      <c r="H379">
        <v>401604</v>
      </c>
      <c r="I379" t="s">
        <v>58</v>
      </c>
      <c r="J379" s="1">
        <v>44130</v>
      </c>
      <c r="K379">
        <v>1000</v>
      </c>
      <c r="L379" t="s">
        <v>1789</v>
      </c>
      <c r="M379" t="s">
        <v>478</v>
      </c>
      <c r="N379" t="s">
        <v>1790</v>
      </c>
      <c r="O379" t="s">
        <v>1791</v>
      </c>
      <c r="P379" t="s">
        <v>71</v>
      </c>
      <c r="Q379">
        <v>15</v>
      </c>
      <c r="R379" t="s">
        <v>88</v>
      </c>
      <c r="S379" t="s">
        <v>118</v>
      </c>
      <c r="T379">
        <v>45284</v>
      </c>
      <c r="U379" s="1">
        <v>45378</v>
      </c>
      <c r="V379" t="s">
        <v>72</v>
      </c>
      <c r="W379">
        <v>216284</v>
      </c>
      <c r="X379" t="s">
        <v>1792</v>
      </c>
      <c r="Y379">
        <v>622</v>
      </c>
      <c r="Z379">
        <v>1407</v>
      </c>
      <c r="AA379">
        <v>8</v>
      </c>
      <c r="AB379" s="2" t="s">
        <v>1793</v>
      </c>
    </row>
    <row r="380" spans="1:28" x14ac:dyDescent="0.3">
      <c r="A380" t="s">
        <v>28</v>
      </c>
      <c r="B380" t="s">
        <v>29</v>
      </c>
      <c r="C380" t="s">
        <v>30</v>
      </c>
      <c r="D380" t="s">
        <v>467</v>
      </c>
      <c r="E380" t="s">
        <v>46</v>
      </c>
      <c r="F380" t="s">
        <v>33</v>
      </c>
      <c r="G380">
        <v>53</v>
      </c>
      <c r="H380">
        <v>418514</v>
      </c>
      <c r="I380" t="s">
        <v>58</v>
      </c>
      <c r="J380" s="1">
        <v>44065</v>
      </c>
      <c r="K380">
        <v>800</v>
      </c>
      <c r="L380" t="s">
        <v>1794</v>
      </c>
      <c r="M380" t="s">
        <v>843</v>
      </c>
      <c r="N380" t="s">
        <v>1795</v>
      </c>
      <c r="O380" t="s">
        <v>1796</v>
      </c>
      <c r="P380" t="s">
        <v>51</v>
      </c>
      <c r="Q380">
        <v>10</v>
      </c>
      <c r="R380" t="s">
        <v>88</v>
      </c>
      <c r="S380" t="s">
        <v>79</v>
      </c>
      <c r="T380">
        <v>90094</v>
      </c>
      <c r="U380" s="1">
        <v>45599</v>
      </c>
      <c r="V380" t="s">
        <v>42</v>
      </c>
      <c r="W380">
        <v>160757</v>
      </c>
      <c r="X380" t="s">
        <v>1797</v>
      </c>
      <c r="Y380">
        <v>661</v>
      </c>
      <c r="Z380">
        <v>2699</v>
      </c>
      <c r="AA380">
        <v>6</v>
      </c>
      <c r="AB380">
        <v>6477.6</v>
      </c>
    </row>
    <row r="381" spans="1:28" x14ac:dyDescent="0.3">
      <c r="A381" t="s">
        <v>28</v>
      </c>
      <c r="B381" t="s">
        <v>29</v>
      </c>
      <c r="C381" t="s">
        <v>44</v>
      </c>
      <c r="D381" t="s">
        <v>611</v>
      </c>
      <c r="E381" t="s">
        <v>56</v>
      </c>
      <c r="F381" t="s">
        <v>83</v>
      </c>
      <c r="G381">
        <v>29</v>
      </c>
      <c r="H381">
        <v>406452</v>
      </c>
      <c r="I381" t="s">
        <v>34</v>
      </c>
      <c r="J381" s="1">
        <v>45097</v>
      </c>
      <c r="K381">
        <v>1000</v>
      </c>
      <c r="L381" t="s">
        <v>1798</v>
      </c>
      <c r="M381" t="s">
        <v>895</v>
      </c>
      <c r="N381" t="s">
        <v>1799</v>
      </c>
      <c r="O381" t="s">
        <v>1800</v>
      </c>
      <c r="P381" t="s">
        <v>87</v>
      </c>
      <c r="Q381">
        <v>15</v>
      </c>
      <c r="R381" t="s">
        <v>40</v>
      </c>
      <c r="S381" t="s">
        <v>63</v>
      </c>
      <c r="T381">
        <v>12097</v>
      </c>
      <c r="U381" s="1">
        <v>45530</v>
      </c>
      <c r="V381" t="s">
        <v>64</v>
      </c>
      <c r="W381">
        <v>497651</v>
      </c>
      <c r="X381" t="s">
        <v>1801</v>
      </c>
      <c r="Y381">
        <v>252</v>
      </c>
      <c r="Z381">
        <v>1181</v>
      </c>
      <c r="AA381">
        <v>6</v>
      </c>
      <c r="AB381">
        <v>2834.4</v>
      </c>
    </row>
    <row r="382" spans="1:28" x14ac:dyDescent="0.3">
      <c r="A382" t="s">
        <v>28</v>
      </c>
      <c r="B382" t="s">
        <v>29</v>
      </c>
      <c r="C382" t="s">
        <v>66</v>
      </c>
      <c r="D382" t="s">
        <v>254</v>
      </c>
      <c r="E382" t="s">
        <v>56</v>
      </c>
      <c r="F382" t="s">
        <v>355</v>
      </c>
      <c r="G382">
        <v>49</v>
      </c>
      <c r="H382">
        <v>439759</v>
      </c>
      <c r="I382" t="s">
        <v>58</v>
      </c>
      <c r="J382" s="1">
        <v>45381</v>
      </c>
      <c r="K382">
        <v>1400</v>
      </c>
      <c r="L382" t="s">
        <v>1802</v>
      </c>
      <c r="M382" t="s">
        <v>1356</v>
      </c>
      <c r="N382" t="s">
        <v>1803</v>
      </c>
      <c r="O382" t="s">
        <v>1804</v>
      </c>
      <c r="P382" t="s">
        <v>39</v>
      </c>
      <c r="Q382">
        <v>17</v>
      </c>
      <c r="R382" t="s">
        <v>88</v>
      </c>
      <c r="S382" t="s">
        <v>79</v>
      </c>
      <c r="T382">
        <v>80022</v>
      </c>
      <c r="U382" s="1">
        <v>45363</v>
      </c>
      <c r="V382" t="s">
        <v>72</v>
      </c>
      <c r="W382">
        <v>323919</v>
      </c>
      <c r="X382" t="s">
        <v>1805</v>
      </c>
      <c r="Y382">
        <v>894</v>
      </c>
      <c r="Z382">
        <v>2241</v>
      </c>
      <c r="AA382">
        <v>4</v>
      </c>
      <c r="AB382" s="2" t="s">
        <v>1806</v>
      </c>
    </row>
    <row r="383" spans="1:28" x14ac:dyDescent="0.3">
      <c r="A383" t="s">
        <v>28</v>
      </c>
      <c r="B383" t="s">
        <v>29</v>
      </c>
      <c r="C383" t="s">
        <v>44</v>
      </c>
      <c r="D383" t="s">
        <v>338</v>
      </c>
      <c r="E383" t="s">
        <v>56</v>
      </c>
      <c r="F383" t="s">
        <v>135</v>
      </c>
      <c r="G383">
        <v>77</v>
      </c>
      <c r="H383">
        <v>407329</v>
      </c>
      <c r="I383" t="s">
        <v>34</v>
      </c>
      <c r="J383" s="1">
        <v>44432</v>
      </c>
      <c r="K383">
        <v>950</v>
      </c>
      <c r="L383" t="s">
        <v>398</v>
      </c>
      <c r="M383" t="s">
        <v>293</v>
      </c>
      <c r="N383" t="s">
        <v>1807</v>
      </c>
      <c r="O383" t="s">
        <v>1808</v>
      </c>
      <c r="P383" t="s">
        <v>51</v>
      </c>
      <c r="Q383">
        <v>9</v>
      </c>
      <c r="R383" t="s">
        <v>40</v>
      </c>
      <c r="S383" t="s">
        <v>118</v>
      </c>
      <c r="T383">
        <v>30026</v>
      </c>
      <c r="U383" s="1">
        <v>45368</v>
      </c>
      <c r="V383" t="s">
        <v>72</v>
      </c>
      <c r="W383">
        <v>774430</v>
      </c>
      <c r="X383" t="s">
        <v>1809</v>
      </c>
      <c r="Y383">
        <v>245</v>
      </c>
      <c r="Z383">
        <v>2321</v>
      </c>
      <c r="AA383">
        <v>3</v>
      </c>
      <c r="AB383" s="2" t="s">
        <v>1810</v>
      </c>
    </row>
    <row r="384" spans="1:28" x14ac:dyDescent="0.3">
      <c r="A384" t="s">
        <v>28</v>
      </c>
      <c r="B384" t="s">
        <v>29</v>
      </c>
      <c r="C384" t="s">
        <v>54</v>
      </c>
      <c r="D384" t="s">
        <v>45</v>
      </c>
      <c r="E384" t="s">
        <v>46</v>
      </c>
      <c r="F384" t="s">
        <v>355</v>
      </c>
      <c r="G384">
        <v>92</v>
      </c>
      <c r="H384">
        <v>419233</v>
      </c>
      <c r="I384" t="s">
        <v>58</v>
      </c>
      <c r="J384" s="1">
        <v>45568</v>
      </c>
      <c r="K384">
        <v>1300</v>
      </c>
      <c r="L384" t="s">
        <v>1811</v>
      </c>
      <c r="M384" t="s">
        <v>1409</v>
      </c>
      <c r="N384" t="s">
        <v>1812</v>
      </c>
      <c r="O384" t="s">
        <v>1813</v>
      </c>
      <c r="P384" t="s">
        <v>87</v>
      </c>
      <c r="Q384">
        <v>6</v>
      </c>
      <c r="R384" t="s">
        <v>40</v>
      </c>
      <c r="S384" t="s">
        <v>118</v>
      </c>
      <c r="T384">
        <v>22663</v>
      </c>
      <c r="U384" s="1">
        <v>45357</v>
      </c>
      <c r="V384" t="s">
        <v>72</v>
      </c>
      <c r="W384">
        <v>803119</v>
      </c>
      <c r="X384" t="s">
        <v>1814</v>
      </c>
      <c r="Y384">
        <v>652</v>
      </c>
      <c r="Z384">
        <v>1142</v>
      </c>
      <c r="AA384">
        <v>2</v>
      </c>
      <c r="AB384">
        <v>913.6</v>
      </c>
    </row>
    <row r="385" spans="1:28" x14ac:dyDescent="0.3">
      <c r="A385" t="s">
        <v>28</v>
      </c>
      <c r="B385" t="s">
        <v>29</v>
      </c>
      <c r="C385" t="s">
        <v>157</v>
      </c>
      <c r="D385" t="s">
        <v>31</v>
      </c>
      <c r="E385" t="s">
        <v>46</v>
      </c>
      <c r="F385" t="s">
        <v>47</v>
      </c>
      <c r="G385">
        <v>58</v>
      </c>
      <c r="H385">
        <v>430404</v>
      </c>
      <c r="I385" t="s">
        <v>58</v>
      </c>
      <c r="J385" s="1">
        <v>45141</v>
      </c>
      <c r="K385">
        <v>1300</v>
      </c>
      <c r="L385" t="s">
        <v>1815</v>
      </c>
      <c r="M385" t="s">
        <v>282</v>
      </c>
      <c r="N385" t="s">
        <v>1816</v>
      </c>
      <c r="O385" t="s">
        <v>1817</v>
      </c>
      <c r="P385" t="s">
        <v>87</v>
      </c>
      <c r="Q385">
        <v>11</v>
      </c>
      <c r="R385" t="s">
        <v>88</v>
      </c>
      <c r="S385" t="s">
        <v>118</v>
      </c>
      <c r="T385">
        <v>93161</v>
      </c>
      <c r="U385" s="1">
        <v>45580</v>
      </c>
      <c r="V385" t="s">
        <v>155</v>
      </c>
      <c r="W385">
        <v>616203</v>
      </c>
      <c r="X385" t="s">
        <v>1818</v>
      </c>
      <c r="Y385">
        <v>496</v>
      </c>
      <c r="Z385">
        <v>2311</v>
      </c>
      <c r="AA385">
        <v>5</v>
      </c>
      <c r="AB385">
        <v>4622</v>
      </c>
    </row>
    <row r="386" spans="1:28" x14ac:dyDescent="0.3">
      <c r="A386" t="s">
        <v>28</v>
      </c>
      <c r="B386" t="s">
        <v>29</v>
      </c>
      <c r="C386" t="s">
        <v>193</v>
      </c>
      <c r="D386" t="s">
        <v>364</v>
      </c>
      <c r="E386" t="s">
        <v>32</v>
      </c>
      <c r="F386" t="s">
        <v>99</v>
      </c>
      <c r="G386">
        <v>47</v>
      </c>
      <c r="H386">
        <v>400888</v>
      </c>
      <c r="I386" t="s">
        <v>58</v>
      </c>
      <c r="J386" s="1">
        <v>44607</v>
      </c>
      <c r="K386">
        <v>950</v>
      </c>
      <c r="L386" t="s">
        <v>1819</v>
      </c>
      <c r="M386" t="s">
        <v>313</v>
      </c>
      <c r="N386" t="s">
        <v>1820</v>
      </c>
      <c r="O386" t="s">
        <v>1821</v>
      </c>
      <c r="P386" t="s">
        <v>71</v>
      </c>
      <c r="Q386">
        <v>19</v>
      </c>
      <c r="R386" t="s">
        <v>88</v>
      </c>
      <c r="S386" t="s">
        <v>79</v>
      </c>
      <c r="T386">
        <v>68903</v>
      </c>
      <c r="U386" s="1">
        <v>45556</v>
      </c>
      <c r="V386" t="s">
        <v>180</v>
      </c>
      <c r="W386">
        <v>725186</v>
      </c>
      <c r="X386" t="s">
        <v>1822</v>
      </c>
      <c r="Y386">
        <v>586</v>
      </c>
      <c r="Z386">
        <v>640</v>
      </c>
      <c r="AA386">
        <v>5</v>
      </c>
      <c r="AB386">
        <v>1280</v>
      </c>
    </row>
    <row r="387" spans="1:28" x14ac:dyDescent="0.3">
      <c r="A387" t="s">
        <v>28</v>
      </c>
      <c r="B387" t="s">
        <v>29</v>
      </c>
      <c r="C387" t="s">
        <v>66</v>
      </c>
      <c r="D387" t="s">
        <v>637</v>
      </c>
      <c r="E387" t="s">
        <v>32</v>
      </c>
      <c r="F387" t="s">
        <v>57</v>
      </c>
      <c r="G387">
        <v>60</v>
      </c>
      <c r="H387">
        <v>436105</v>
      </c>
      <c r="I387" t="s">
        <v>58</v>
      </c>
      <c r="J387" s="1">
        <v>44294</v>
      </c>
      <c r="K387">
        <v>1000</v>
      </c>
      <c r="L387" t="s">
        <v>1823</v>
      </c>
      <c r="M387" t="s">
        <v>818</v>
      </c>
      <c r="N387" t="s">
        <v>1824</v>
      </c>
      <c r="O387" t="s">
        <v>1825</v>
      </c>
      <c r="P387" t="s">
        <v>51</v>
      </c>
      <c r="Q387">
        <v>6</v>
      </c>
      <c r="R387" t="s">
        <v>88</v>
      </c>
      <c r="S387" t="s">
        <v>118</v>
      </c>
      <c r="T387">
        <v>56113</v>
      </c>
      <c r="U387" s="1">
        <v>45475</v>
      </c>
      <c r="V387" t="s">
        <v>126</v>
      </c>
      <c r="W387">
        <v>989099</v>
      </c>
      <c r="X387" t="s">
        <v>1826</v>
      </c>
      <c r="Y387">
        <v>487</v>
      </c>
      <c r="Z387">
        <v>1943</v>
      </c>
      <c r="AA387">
        <v>4</v>
      </c>
      <c r="AB387">
        <v>3108.8</v>
      </c>
    </row>
    <row r="388" spans="1:28" x14ac:dyDescent="0.3">
      <c r="A388" t="s">
        <v>28</v>
      </c>
      <c r="B388" t="s">
        <v>29</v>
      </c>
      <c r="C388" t="s">
        <v>66</v>
      </c>
      <c r="D388" t="s">
        <v>92</v>
      </c>
      <c r="E388" t="s">
        <v>46</v>
      </c>
      <c r="F388" t="s">
        <v>57</v>
      </c>
      <c r="G388">
        <v>89</v>
      </c>
      <c r="H388">
        <v>401652</v>
      </c>
      <c r="I388" t="s">
        <v>34</v>
      </c>
      <c r="J388" s="1">
        <v>45062</v>
      </c>
      <c r="K388">
        <v>1000</v>
      </c>
      <c r="L388" t="s">
        <v>1827</v>
      </c>
      <c r="M388" t="s">
        <v>1048</v>
      </c>
      <c r="N388" t="s">
        <v>1828</v>
      </c>
      <c r="O388" t="s">
        <v>1829</v>
      </c>
      <c r="P388" t="s">
        <v>87</v>
      </c>
      <c r="Q388">
        <v>14</v>
      </c>
      <c r="R388" t="s">
        <v>40</v>
      </c>
      <c r="S388" t="s">
        <v>41</v>
      </c>
      <c r="T388">
        <v>82699</v>
      </c>
      <c r="U388" s="1">
        <v>45375</v>
      </c>
      <c r="V388" t="s">
        <v>72</v>
      </c>
      <c r="W388">
        <v>191640</v>
      </c>
      <c r="X388" t="s">
        <v>1830</v>
      </c>
      <c r="Y388">
        <v>273</v>
      </c>
      <c r="Z388">
        <v>2235</v>
      </c>
      <c r="AA388">
        <v>7</v>
      </c>
      <c r="AB388">
        <v>6258</v>
      </c>
    </row>
    <row r="389" spans="1:28" x14ac:dyDescent="0.3">
      <c r="A389" t="s">
        <v>28</v>
      </c>
      <c r="B389" t="s">
        <v>29</v>
      </c>
      <c r="C389" t="s">
        <v>54</v>
      </c>
      <c r="D389" t="s">
        <v>220</v>
      </c>
      <c r="E389" t="s">
        <v>56</v>
      </c>
      <c r="F389" t="s">
        <v>150</v>
      </c>
      <c r="G389">
        <v>13</v>
      </c>
      <c r="H389">
        <v>436977</v>
      </c>
      <c r="I389" t="s">
        <v>58</v>
      </c>
      <c r="J389" s="1">
        <v>44648</v>
      </c>
      <c r="K389">
        <v>1100</v>
      </c>
      <c r="L389" t="s">
        <v>1831</v>
      </c>
      <c r="M389" t="s">
        <v>1091</v>
      </c>
      <c r="N389" t="s">
        <v>1832</v>
      </c>
      <c r="O389" t="s">
        <v>1833</v>
      </c>
      <c r="P389" t="s">
        <v>39</v>
      </c>
      <c r="Q389">
        <v>14</v>
      </c>
      <c r="R389" t="s">
        <v>40</v>
      </c>
      <c r="S389" t="s">
        <v>63</v>
      </c>
      <c r="T389">
        <v>72984</v>
      </c>
      <c r="U389" s="1">
        <v>45593</v>
      </c>
      <c r="V389" t="s">
        <v>155</v>
      </c>
      <c r="W389">
        <v>104231</v>
      </c>
      <c r="X389" t="s">
        <v>1834</v>
      </c>
      <c r="Y389">
        <v>637</v>
      </c>
      <c r="Z389">
        <v>828</v>
      </c>
      <c r="AA389">
        <v>2</v>
      </c>
      <c r="AB389" s="2" t="s">
        <v>1835</v>
      </c>
    </row>
    <row r="390" spans="1:28" x14ac:dyDescent="0.3">
      <c r="A390" t="s">
        <v>28</v>
      </c>
      <c r="B390" t="s">
        <v>29</v>
      </c>
      <c r="C390" t="s">
        <v>30</v>
      </c>
      <c r="D390" t="s">
        <v>142</v>
      </c>
      <c r="E390" t="s">
        <v>56</v>
      </c>
      <c r="F390" t="s">
        <v>57</v>
      </c>
      <c r="G390">
        <v>85</v>
      </c>
      <c r="H390">
        <v>415176</v>
      </c>
      <c r="I390" t="s">
        <v>58</v>
      </c>
      <c r="J390" s="1">
        <v>43909</v>
      </c>
      <c r="K390">
        <v>1400</v>
      </c>
      <c r="L390" t="s">
        <v>1836</v>
      </c>
      <c r="M390" t="s">
        <v>856</v>
      </c>
      <c r="N390" t="s">
        <v>1837</v>
      </c>
      <c r="O390">
        <v>5638588246</v>
      </c>
      <c r="P390" t="s">
        <v>51</v>
      </c>
      <c r="Q390">
        <v>4</v>
      </c>
      <c r="R390" t="s">
        <v>88</v>
      </c>
      <c r="S390" t="s">
        <v>79</v>
      </c>
      <c r="T390">
        <v>51791</v>
      </c>
      <c r="U390" s="1">
        <v>45318</v>
      </c>
      <c r="V390" t="s">
        <v>111</v>
      </c>
      <c r="W390">
        <v>635475</v>
      </c>
      <c r="X390" t="s">
        <v>1838</v>
      </c>
      <c r="Y390">
        <v>811</v>
      </c>
      <c r="Z390">
        <v>1441</v>
      </c>
      <c r="AA390">
        <v>2</v>
      </c>
      <c r="AB390">
        <v>1152.8</v>
      </c>
    </row>
    <row r="391" spans="1:28" x14ac:dyDescent="0.3">
      <c r="A391" t="s">
        <v>28</v>
      </c>
      <c r="B391" t="s">
        <v>29</v>
      </c>
      <c r="C391" t="s">
        <v>193</v>
      </c>
      <c r="D391" t="s">
        <v>237</v>
      </c>
      <c r="E391" t="s">
        <v>46</v>
      </c>
      <c r="F391" t="s">
        <v>83</v>
      </c>
      <c r="G391">
        <v>80</v>
      </c>
      <c r="H391">
        <v>409417</v>
      </c>
      <c r="I391" t="s">
        <v>34</v>
      </c>
      <c r="J391" s="1">
        <v>44890</v>
      </c>
      <c r="K391">
        <v>1000</v>
      </c>
      <c r="L391" t="s">
        <v>1839</v>
      </c>
      <c r="M391" t="s">
        <v>205</v>
      </c>
      <c r="N391" t="s">
        <v>1840</v>
      </c>
      <c r="O391" t="s">
        <v>1841</v>
      </c>
      <c r="P391" t="s">
        <v>39</v>
      </c>
      <c r="Q391">
        <v>20</v>
      </c>
      <c r="R391" t="s">
        <v>88</v>
      </c>
      <c r="S391" t="s">
        <v>79</v>
      </c>
      <c r="T391">
        <v>28412</v>
      </c>
      <c r="U391" s="1">
        <v>45432</v>
      </c>
      <c r="V391" t="s">
        <v>140</v>
      </c>
      <c r="W391">
        <v>262856</v>
      </c>
      <c r="X391" t="s">
        <v>1842</v>
      </c>
      <c r="Y391">
        <v>270</v>
      </c>
      <c r="Z391">
        <v>692</v>
      </c>
      <c r="AA391">
        <v>2</v>
      </c>
      <c r="AB391">
        <v>553.6</v>
      </c>
    </row>
    <row r="392" spans="1:28" x14ac:dyDescent="0.3">
      <c r="A392" t="s">
        <v>28</v>
      </c>
      <c r="B392" t="s">
        <v>29</v>
      </c>
      <c r="C392" t="s">
        <v>66</v>
      </c>
      <c r="D392" t="s">
        <v>611</v>
      </c>
      <c r="E392" t="s">
        <v>56</v>
      </c>
      <c r="F392" t="s">
        <v>355</v>
      </c>
      <c r="G392">
        <v>94</v>
      </c>
      <c r="H392">
        <v>438581</v>
      </c>
      <c r="I392" t="s">
        <v>58</v>
      </c>
      <c r="J392" s="1">
        <v>44289</v>
      </c>
      <c r="K392">
        <v>1300</v>
      </c>
      <c r="L392" t="s">
        <v>1843</v>
      </c>
      <c r="M392" t="s">
        <v>172</v>
      </c>
      <c r="N392" t="s">
        <v>1844</v>
      </c>
      <c r="O392" t="s">
        <v>1845</v>
      </c>
      <c r="P392" t="s">
        <v>39</v>
      </c>
      <c r="Q392">
        <v>17</v>
      </c>
      <c r="R392" t="s">
        <v>88</v>
      </c>
      <c r="S392" t="s">
        <v>63</v>
      </c>
      <c r="T392">
        <v>95672</v>
      </c>
      <c r="U392" s="1">
        <v>45628</v>
      </c>
      <c r="V392" t="s">
        <v>259</v>
      </c>
      <c r="W392">
        <v>151465</v>
      </c>
      <c r="X392" t="s">
        <v>1846</v>
      </c>
      <c r="Y392">
        <v>895</v>
      </c>
      <c r="Z392">
        <v>1588</v>
      </c>
      <c r="AA392">
        <v>3</v>
      </c>
      <c r="AB392" s="2" t="s">
        <v>1847</v>
      </c>
    </row>
    <row r="393" spans="1:28" x14ac:dyDescent="0.3">
      <c r="A393" t="s">
        <v>28</v>
      </c>
      <c r="B393" t="s">
        <v>29</v>
      </c>
      <c r="C393" t="s">
        <v>30</v>
      </c>
      <c r="D393" t="s">
        <v>227</v>
      </c>
      <c r="E393" t="s">
        <v>46</v>
      </c>
      <c r="F393" t="s">
        <v>175</v>
      </c>
      <c r="G393">
        <v>10</v>
      </c>
      <c r="H393">
        <v>419938</v>
      </c>
      <c r="I393" t="s">
        <v>58</v>
      </c>
      <c r="J393" s="1">
        <v>44357</v>
      </c>
      <c r="K393">
        <v>950</v>
      </c>
      <c r="L393" t="s">
        <v>1848</v>
      </c>
      <c r="M393" t="s">
        <v>165</v>
      </c>
      <c r="N393" t="s">
        <v>1849</v>
      </c>
      <c r="O393" t="s">
        <v>1850</v>
      </c>
      <c r="P393" t="s">
        <v>39</v>
      </c>
      <c r="Q393">
        <v>16</v>
      </c>
      <c r="R393" t="s">
        <v>40</v>
      </c>
      <c r="S393" t="s">
        <v>79</v>
      </c>
      <c r="T393">
        <v>20867</v>
      </c>
      <c r="U393" s="1">
        <v>45370</v>
      </c>
      <c r="V393" t="s">
        <v>72</v>
      </c>
      <c r="W393">
        <v>329462</v>
      </c>
      <c r="X393" t="s">
        <v>1851</v>
      </c>
      <c r="Y393">
        <v>869</v>
      </c>
      <c r="Z393">
        <v>2692</v>
      </c>
      <c r="AA393">
        <v>2</v>
      </c>
      <c r="AB393">
        <v>2153.6</v>
      </c>
    </row>
    <row r="394" spans="1:28" x14ac:dyDescent="0.3">
      <c r="A394" t="s">
        <v>28</v>
      </c>
      <c r="B394" t="s">
        <v>29</v>
      </c>
      <c r="C394" t="s">
        <v>66</v>
      </c>
      <c r="D394" t="s">
        <v>170</v>
      </c>
      <c r="E394" t="s">
        <v>46</v>
      </c>
      <c r="F394" t="s">
        <v>135</v>
      </c>
      <c r="G394">
        <v>40</v>
      </c>
      <c r="H394">
        <v>430714</v>
      </c>
      <c r="I394" t="s">
        <v>58</v>
      </c>
      <c r="J394" s="1">
        <v>45343</v>
      </c>
      <c r="K394">
        <v>1200</v>
      </c>
      <c r="L394" t="s">
        <v>1852</v>
      </c>
      <c r="M394" t="s">
        <v>731</v>
      </c>
      <c r="N394" t="s">
        <v>1853</v>
      </c>
      <c r="O394" t="s">
        <v>1854</v>
      </c>
      <c r="P394" t="s">
        <v>71</v>
      </c>
      <c r="Q394">
        <v>5</v>
      </c>
      <c r="R394" t="s">
        <v>88</v>
      </c>
      <c r="S394" t="s">
        <v>63</v>
      </c>
      <c r="T394">
        <v>85486</v>
      </c>
      <c r="U394" s="1">
        <v>45559</v>
      </c>
      <c r="V394" t="s">
        <v>180</v>
      </c>
      <c r="W394">
        <v>889862</v>
      </c>
      <c r="X394" t="s">
        <v>1855</v>
      </c>
      <c r="Y394">
        <v>283</v>
      </c>
      <c r="Z394">
        <v>1584</v>
      </c>
      <c r="AA394">
        <v>1</v>
      </c>
      <c r="AB394">
        <v>633.6</v>
      </c>
    </row>
    <row r="395" spans="1:28" x14ac:dyDescent="0.3">
      <c r="A395" t="s">
        <v>28</v>
      </c>
      <c r="B395" t="s">
        <v>29</v>
      </c>
      <c r="C395" t="s">
        <v>91</v>
      </c>
      <c r="D395" t="s">
        <v>621</v>
      </c>
      <c r="E395" t="s">
        <v>56</v>
      </c>
      <c r="F395" t="s">
        <v>355</v>
      </c>
      <c r="G395">
        <v>34</v>
      </c>
      <c r="H395">
        <v>433767</v>
      </c>
      <c r="I395" t="s">
        <v>34</v>
      </c>
      <c r="J395" s="1">
        <v>44332</v>
      </c>
      <c r="K395">
        <v>1100</v>
      </c>
      <c r="L395" t="s">
        <v>1856</v>
      </c>
      <c r="M395" t="s">
        <v>542</v>
      </c>
      <c r="N395" t="s">
        <v>1857</v>
      </c>
      <c r="O395" t="s">
        <v>1858</v>
      </c>
      <c r="P395" t="s">
        <v>87</v>
      </c>
      <c r="Q395">
        <v>9</v>
      </c>
      <c r="R395" t="s">
        <v>88</v>
      </c>
      <c r="S395" t="s">
        <v>79</v>
      </c>
      <c r="T395">
        <v>81149</v>
      </c>
      <c r="U395" s="1">
        <v>45306</v>
      </c>
      <c r="V395" t="s">
        <v>111</v>
      </c>
      <c r="W395">
        <v>445654</v>
      </c>
      <c r="X395" t="s">
        <v>1859</v>
      </c>
      <c r="Y395">
        <v>730</v>
      </c>
      <c r="Z395">
        <v>1825</v>
      </c>
      <c r="AA395">
        <v>8</v>
      </c>
      <c r="AB395">
        <v>5840</v>
      </c>
    </row>
    <row r="396" spans="1:28" x14ac:dyDescent="0.3">
      <c r="A396" t="s">
        <v>28</v>
      </c>
      <c r="B396" t="s">
        <v>29</v>
      </c>
      <c r="C396" t="s">
        <v>30</v>
      </c>
      <c r="D396" t="s">
        <v>220</v>
      </c>
      <c r="E396" t="s">
        <v>32</v>
      </c>
      <c r="F396" t="s">
        <v>83</v>
      </c>
      <c r="G396">
        <v>85</v>
      </c>
      <c r="H396">
        <v>423042</v>
      </c>
      <c r="I396" t="s">
        <v>58</v>
      </c>
      <c r="J396" s="1">
        <v>45456</v>
      </c>
      <c r="K396">
        <v>1300</v>
      </c>
      <c r="L396" t="s">
        <v>1860</v>
      </c>
      <c r="M396" t="s">
        <v>482</v>
      </c>
      <c r="N396" t="s">
        <v>1861</v>
      </c>
      <c r="O396" t="s">
        <v>1862</v>
      </c>
      <c r="P396" t="s">
        <v>87</v>
      </c>
      <c r="Q396">
        <v>8</v>
      </c>
      <c r="R396" t="s">
        <v>40</v>
      </c>
      <c r="S396" t="s">
        <v>41</v>
      </c>
      <c r="T396">
        <v>20549</v>
      </c>
      <c r="U396" s="1">
        <v>45349</v>
      </c>
      <c r="V396" t="s">
        <v>119</v>
      </c>
      <c r="W396">
        <v>518800</v>
      </c>
      <c r="X396" t="s">
        <v>1863</v>
      </c>
      <c r="Y396">
        <v>850</v>
      </c>
      <c r="Z396">
        <v>1802</v>
      </c>
      <c r="AA396">
        <v>1</v>
      </c>
      <c r="AB396" s="2" t="s">
        <v>1864</v>
      </c>
    </row>
    <row r="397" spans="1:28" x14ac:dyDescent="0.3">
      <c r="A397" t="s">
        <v>28</v>
      </c>
      <c r="B397" t="s">
        <v>29</v>
      </c>
      <c r="C397" t="s">
        <v>30</v>
      </c>
      <c r="D397" t="s">
        <v>338</v>
      </c>
      <c r="E397" t="s">
        <v>56</v>
      </c>
      <c r="F397" t="s">
        <v>355</v>
      </c>
      <c r="G397">
        <v>72</v>
      </c>
      <c r="H397">
        <v>401352</v>
      </c>
      <c r="I397" t="s">
        <v>34</v>
      </c>
      <c r="J397" s="1">
        <v>44132</v>
      </c>
      <c r="K397">
        <v>800</v>
      </c>
      <c r="L397" t="s">
        <v>1865</v>
      </c>
      <c r="M397" t="s">
        <v>428</v>
      </c>
      <c r="N397" t="s">
        <v>1866</v>
      </c>
      <c r="O397" t="s">
        <v>1867</v>
      </c>
      <c r="P397" t="s">
        <v>71</v>
      </c>
      <c r="Q397">
        <v>6</v>
      </c>
      <c r="R397" t="s">
        <v>88</v>
      </c>
      <c r="S397" t="s">
        <v>63</v>
      </c>
      <c r="T397">
        <v>68620</v>
      </c>
      <c r="U397" s="1">
        <v>45297</v>
      </c>
      <c r="V397" t="s">
        <v>111</v>
      </c>
      <c r="W397">
        <v>455328</v>
      </c>
      <c r="X397" t="s">
        <v>1868</v>
      </c>
      <c r="Y397">
        <v>425</v>
      </c>
      <c r="Z397">
        <v>2063</v>
      </c>
      <c r="AA397">
        <v>5</v>
      </c>
      <c r="AB397">
        <v>4126</v>
      </c>
    </row>
    <row r="398" spans="1:28" x14ac:dyDescent="0.3">
      <c r="A398" t="s">
        <v>28</v>
      </c>
      <c r="B398" t="s">
        <v>29</v>
      </c>
      <c r="C398" t="s">
        <v>193</v>
      </c>
      <c r="D398" t="s">
        <v>227</v>
      </c>
      <c r="E398" t="s">
        <v>46</v>
      </c>
      <c r="F398" t="s">
        <v>99</v>
      </c>
      <c r="G398">
        <v>77</v>
      </c>
      <c r="H398">
        <v>415616</v>
      </c>
      <c r="I398" t="s">
        <v>34</v>
      </c>
      <c r="J398" s="1">
        <v>44843</v>
      </c>
      <c r="K398">
        <v>800</v>
      </c>
      <c r="L398" t="s">
        <v>1869</v>
      </c>
      <c r="M398" t="s">
        <v>1291</v>
      </c>
      <c r="N398" t="s">
        <v>1870</v>
      </c>
      <c r="O398" t="s">
        <v>1871</v>
      </c>
      <c r="P398" t="s">
        <v>71</v>
      </c>
      <c r="Q398">
        <v>20</v>
      </c>
      <c r="R398" t="s">
        <v>40</v>
      </c>
      <c r="S398" t="s">
        <v>118</v>
      </c>
      <c r="T398">
        <v>84329</v>
      </c>
      <c r="U398" s="1">
        <v>45445</v>
      </c>
      <c r="V398" t="s">
        <v>52</v>
      </c>
      <c r="W398">
        <v>447639</v>
      </c>
      <c r="X398" t="s">
        <v>1872</v>
      </c>
      <c r="Y398">
        <v>656</v>
      </c>
      <c r="Z398">
        <v>2645</v>
      </c>
      <c r="AA398">
        <v>5</v>
      </c>
      <c r="AB398">
        <v>5290</v>
      </c>
    </row>
    <row r="399" spans="1:28" x14ac:dyDescent="0.3">
      <c r="A399" t="s">
        <v>28</v>
      </c>
      <c r="B399" t="s">
        <v>29</v>
      </c>
      <c r="C399" t="s">
        <v>54</v>
      </c>
      <c r="D399" t="s">
        <v>317</v>
      </c>
      <c r="E399" t="s">
        <v>46</v>
      </c>
      <c r="F399" t="s">
        <v>175</v>
      </c>
      <c r="G399">
        <v>76</v>
      </c>
      <c r="H399">
        <v>426395</v>
      </c>
      <c r="I399" t="s">
        <v>58</v>
      </c>
      <c r="J399" s="1">
        <v>45101</v>
      </c>
      <c r="K399">
        <v>1400</v>
      </c>
      <c r="L399" t="s">
        <v>1873</v>
      </c>
      <c r="M399" t="s">
        <v>1198</v>
      </c>
      <c r="N399" t="s">
        <v>1874</v>
      </c>
      <c r="O399">
        <v>5045007430</v>
      </c>
      <c r="P399" t="s">
        <v>39</v>
      </c>
      <c r="Q399">
        <v>19</v>
      </c>
      <c r="R399" t="s">
        <v>40</v>
      </c>
      <c r="S399" t="s">
        <v>63</v>
      </c>
      <c r="T399">
        <v>99471</v>
      </c>
      <c r="U399" s="1">
        <v>45356</v>
      </c>
      <c r="V399" t="s">
        <v>72</v>
      </c>
      <c r="W399">
        <v>631216</v>
      </c>
      <c r="X399" t="s">
        <v>1875</v>
      </c>
      <c r="Y399">
        <v>966</v>
      </c>
      <c r="Z399">
        <v>2840</v>
      </c>
      <c r="AA399">
        <v>6</v>
      </c>
      <c r="AB399">
        <v>6816</v>
      </c>
    </row>
    <row r="400" spans="1:28" x14ac:dyDescent="0.3">
      <c r="A400" t="s">
        <v>28</v>
      </c>
      <c r="B400" t="s">
        <v>29</v>
      </c>
      <c r="C400" t="s">
        <v>193</v>
      </c>
      <c r="D400" t="s">
        <v>149</v>
      </c>
      <c r="E400" t="s">
        <v>32</v>
      </c>
      <c r="F400" t="s">
        <v>106</v>
      </c>
      <c r="G400">
        <v>60</v>
      </c>
      <c r="H400">
        <v>439477</v>
      </c>
      <c r="I400" t="s">
        <v>34</v>
      </c>
      <c r="J400" s="1">
        <v>44536</v>
      </c>
      <c r="K400">
        <v>1200</v>
      </c>
      <c r="L400" t="s">
        <v>1876</v>
      </c>
      <c r="M400" t="s">
        <v>670</v>
      </c>
      <c r="N400" t="s">
        <v>1877</v>
      </c>
      <c r="O400" t="s">
        <v>1878</v>
      </c>
      <c r="P400" t="s">
        <v>51</v>
      </c>
      <c r="Q400">
        <v>6</v>
      </c>
      <c r="R400" t="s">
        <v>88</v>
      </c>
      <c r="S400" t="s">
        <v>118</v>
      </c>
      <c r="T400">
        <v>66607</v>
      </c>
      <c r="U400" s="1">
        <v>45623</v>
      </c>
      <c r="V400" t="s">
        <v>42</v>
      </c>
      <c r="W400">
        <v>172507</v>
      </c>
      <c r="X400" t="s">
        <v>1879</v>
      </c>
      <c r="Y400">
        <v>550</v>
      </c>
      <c r="Z400">
        <v>1110</v>
      </c>
      <c r="AA400">
        <v>8</v>
      </c>
      <c r="AB400">
        <v>3552</v>
      </c>
    </row>
    <row r="401" spans="1:28" x14ac:dyDescent="0.3">
      <c r="A401" t="s">
        <v>28</v>
      </c>
      <c r="B401" t="s">
        <v>29</v>
      </c>
      <c r="C401" t="s">
        <v>193</v>
      </c>
      <c r="D401" t="s">
        <v>134</v>
      </c>
      <c r="E401" t="s">
        <v>56</v>
      </c>
      <c r="F401" t="s">
        <v>47</v>
      </c>
      <c r="G401">
        <v>78</v>
      </c>
      <c r="H401">
        <v>400044</v>
      </c>
      <c r="I401" t="s">
        <v>58</v>
      </c>
      <c r="J401" s="1">
        <v>44779</v>
      </c>
      <c r="K401">
        <v>1100</v>
      </c>
      <c r="L401" t="s">
        <v>1880</v>
      </c>
      <c r="M401" t="s">
        <v>596</v>
      </c>
      <c r="N401" t="s">
        <v>1881</v>
      </c>
      <c r="O401">
        <v>8008381176</v>
      </c>
      <c r="P401" t="s">
        <v>39</v>
      </c>
      <c r="Q401">
        <v>11</v>
      </c>
      <c r="R401" t="s">
        <v>40</v>
      </c>
      <c r="S401" t="s">
        <v>79</v>
      </c>
      <c r="T401">
        <v>46576</v>
      </c>
      <c r="U401" s="1">
        <v>45475</v>
      </c>
      <c r="V401" t="s">
        <v>126</v>
      </c>
      <c r="W401">
        <v>508207</v>
      </c>
      <c r="X401" t="s">
        <v>1882</v>
      </c>
      <c r="Y401">
        <v>373</v>
      </c>
      <c r="Z401">
        <v>2780</v>
      </c>
      <c r="AA401">
        <v>8</v>
      </c>
      <c r="AB401">
        <v>8896</v>
      </c>
    </row>
    <row r="402" spans="1:28" x14ac:dyDescent="0.3">
      <c r="A402" t="s">
        <v>28</v>
      </c>
      <c r="B402" t="s">
        <v>29</v>
      </c>
      <c r="C402" t="s">
        <v>54</v>
      </c>
      <c r="D402" t="s">
        <v>317</v>
      </c>
      <c r="E402" t="s">
        <v>32</v>
      </c>
      <c r="F402" t="s">
        <v>175</v>
      </c>
      <c r="G402">
        <v>16</v>
      </c>
      <c r="H402">
        <v>433120</v>
      </c>
      <c r="I402" t="s">
        <v>34</v>
      </c>
      <c r="J402" s="1">
        <v>44635</v>
      </c>
      <c r="K402">
        <v>1300</v>
      </c>
      <c r="L402" t="s">
        <v>1883</v>
      </c>
      <c r="M402" t="s">
        <v>372</v>
      </c>
      <c r="N402" t="s">
        <v>1884</v>
      </c>
      <c r="O402" t="s">
        <v>1885</v>
      </c>
      <c r="P402" t="s">
        <v>87</v>
      </c>
      <c r="Q402">
        <v>11</v>
      </c>
      <c r="R402" t="s">
        <v>40</v>
      </c>
      <c r="S402" t="s">
        <v>41</v>
      </c>
      <c r="T402">
        <v>71732</v>
      </c>
      <c r="U402" s="1">
        <v>45576</v>
      </c>
      <c r="V402" t="s">
        <v>155</v>
      </c>
      <c r="W402">
        <v>768689</v>
      </c>
      <c r="X402" t="s">
        <v>1886</v>
      </c>
      <c r="Y402">
        <v>767</v>
      </c>
      <c r="Z402">
        <v>1822</v>
      </c>
      <c r="AA402">
        <v>2</v>
      </c>
      <c r="AB402" s="2" t="s">
        <v>1887</v>
      </c>
    </row>
    <row r="403" spans="1:28" x14ac:dyDescent="0.3">
      <c r="A403" t="s">
        <v>28</v>
      </c>
      <c r="B403" t="s">
        <v>29</v>
      </c>
      <c r="C403" t="s">
        <v>54</v>
      </c>
      <c r="D403" t="s">
        <v>254</v>
      </c>
      <c r="E403" t="s">
        <v>46</v>
      </c>
      <c r="F403" t="s">
        <v>33</v>
      </c>
      <c r="G403">
        <v>84</v>
      </c>
      <c r="H403">
        <v>407340</v>
      </c>
      <c r="I403" t="s">
        <v>58</v>
      </c>
      <c r="J403" s="1">
        <v>45373</v>
      </c>
      <c r="K403">
        <v>1000</v>
      </c>
      <c r="L403" t="s">
        <v>1888</v>
      </c>
      <c r="M403" t="s">
        <v>1118</v>
      </c>
      <c r="N403" t="s">
        <v>1889</v>
      </c>
      <c r="O403" t="s">
        <v>1890</v>
      </c>
      <c r="P403" t="s">
        <v>51</v>
      </c>
      <c r="Q403">
        <v>15</v>
      </c>
      <c r="R403" t="s">
        <v>88</v>
      </c>
      <c r="S403" t="s">
        <v>118</v>
      </c>
      <c r="T403">
        <v>48015</v>
      </c>
      <c r="U403" s="1">
        <v>45583</v>
      </c>
      <c r="V403" t="s">
        <v>155</v>
      </c>
      <c r="W403">
        <v>521317</v>
      </c>
      <c r="X403" t="s">
        <v>1891</v>
      </c>
      <c r="Y403">
        <v>999</v>
      </c>
      <c r="Z403">
        <v>1923</v>
      </c>
      <c r="AA403">
        <v>6</v>
      </c>
      <c r="AB403">
        <v>4615.2</v>
      </c>
    </row>
    <row r="404" spans="1:28" x14ac:dyDescent="0.3">
      <c r="A404" t="s">
        <v>28</v>
      </c>
      <c r="B404" t="s">
        <v>29</v>
      </c>
      <c r="C404" t="s">
        <v>148</v>
      </c>
      <c r="D404" t="s">
        <v>98</v>
      </c>
      <c r="E404" t="s">
        <v>32</v>
      </c>
      <c r="F404" t="s">
        <v>47</v>
      </c>
      <c r="G404">
        <v>6</v>
      </c>
      <c r="H404">
        <v>425132</v>
      </c>
      <c r="I404" t="s">
        <v>34</v>
      </c>
      <c r="J404" s="1">
        <v>44087</v>
      </c>
      <c r="K404">
        <v>1300</v>
      </c>
      <c r="L404" t="s">
        <v>1892</v>
      </c>
      <c r="M404" t="s">
        <v>313</v>
      </c>
      <c r="N404" t="s">
        <v>1893</v>
      </c>
      <c r="O404">
        <v>4527401542</v>
      </c>
      <c r="P404" t="s">
        <v>39</v>
      </c>
      <c r="Q404">
        <v>7</v>
      </c>
      <c r="R404" t="s">
        <v>88</v>
      </c>
      <c r="S404" t="s">
        <v>118</v>
      </c>
      <c r="T404">
        <v>18348</v>
      </c>
      <c r="U404" s="1">
        <v>45484</v>
      </c>
      <c r="V404" t="s">
        <v>126</v>
      </c>
      <c r="W404">
        <v>610398</v>
      </c>
      <c r="X404" t="s">
        <v>1894</v>
      </c>
      <c r="Y404">
        <v>382</v>
      </c>
      <c r="Z404">
        <v>2702</v>
      </c>
      <c r="AA404">
        <v>4</v>
      </c>
      <c r="AB404">
        <v>4323.2</v>
      </c>
    </row>
    <row r="405" spans="1:28" x14ac:dyDescent="0.3">
      <c r="A405" t="s">
        <v>28</v>
      </c>
      <c r="B405" t="s">
        <v>29</v>
      </c>
      <c r="C405" t="s">
        <v>66</v>
      </c>
      <c r="D405" t="s">
        <v>317</v>
      </c>
      <c r="E405" t="s">
        <v>46</v>
      </c>
      <c r="F405" t="s">
        <v>113</v>
      </c>
      <c r="G405">
        <v>90</v>
      </c>
      <c r="H405">
        <v>401983</v>
      </c>
      <c r="I405" t="s">
        <v>34</v>
      </c>
      <c r="J405" s="1">
        <v>45626</v>
      </c>
      <c r="K405">
        <v>1400</v>
      </c>
      <c r="L405" t="s">
        <v>1895</v>
      </c>
      <c r="M405" t="s">
        <v>159</v>
      </c>
      <c r="N405" t="s">
        <v>1896</v>
      </c>
      <c r="O405" t="s">
        <v>1897</v>
      </c>
      <c r="P405" t="s">
        <v>39</v>
      </c>
      <c r="Q405">
        <v>12</v>
      </c>
      <c r="R405" t="s">
        <v>40</v>
      </c>
      <c r="S405" t="s">
        <v>41</v>
      </c>
      <c r="T405">
        <v>53376</v>
      </c>
      <c r="U405" s="1">
        <v>45542</v>
      </c>
      <c r="V405" t="s">
        <v>180</v>
      </c>
      <c r="W405">
        <v>484745</v>
      </c>
      <c r="X405" t="s">
        <v>1898</v>
      </c>
      <c r="Y405">
        <v>207</v>
      </c>
      <c r="Z405">
        <v>2177</v>
      </c>
      <c r="AA405">
        <v>8</v>
      </c>
      <c r="AB405" s="2" t="s">
        <v>1899</v>
      </c>
    </row>
    <row r="406" spans="1:28" x14ac:dyDescent="0.3">
      <c r="A406" t="s">
        <v>28</v>
      </c>
      <c r="B406" t="s">
        <v>29</v>
      </c>
      <c r="C406" t="s">
        <v>44</v>
      </c>
      <c r="D406" t="s">
        <v>421</v>
      </c>
      <c r="E406" t="s">
        <v>32</v>
      </c>
      <c r="F406" t="s">
        <v>106</v>
      </c>
      <c r="G406">
        <v>64</v>
      </c>
      <c r="H406">
        <v>434677</v>
      </c>
      <c r="I406" t="s">
        <v>34</v>
      </c>
      <c r="J406" s="1">
        <v>44479</v>
      </c>
      <c r="K406">
        <v>1200</v>
      </c>
      <c r="L406" t="s">
        <v>1614</v>
      </c>
      <c r="M406" t="s">
        <v>60</v>
      </c>
      <c r="N406" t="s">
        <v>1900</v>
      </c>
      <c r="O406">
        <f>1-435-301-7308</f>
        <v>-8043</v>
      </c>
      <c r="P406" t="s">
        <v>39</v>
      </c>
      <c r="Q406">
        <v>5</v>
      </c>
      <c r="R406" t="s">
        <v>40</v>
      </c>
      <c r="S406" t="s">
        <v>118</v>
      </c>
      <c r="T406">
        <v>51412</v>
      </c>
      <c r="U406" s="1">
        <v>45395</v>
      </c>
      <c r="V406" t="s">
        <v>80</v>
      </c>
      <c r="W406">
        <v>250002</v>
      </c>
      <c r="X406" t="s">
        <v>1901</v>
      </c>
      <c r="Y406">
        <v>684</v>
      </c>
      <c r="Z406">
        <v>1997</v>
      </c>
      <c r="AA406">
        <v>2</v>
      </c>
      <c r="AB406" s="2" t="s">
        <v>1902</v>
      </c>
    </row>
    <row r="407" spans="1:28" x14ac:dyDescent="0.3">
      <c r="A407" t="s">
        <v>28</v>
      </c>
      <c r="B407" t="s">
        <v>29</v>
      </c>
      <c r="C407" t="s">
        <v>30</v>
      </c>
      <c r="D407" t="s">
        <v>349</v>
      </c>
      <c r="E407" t="s">
        <v>46</v>
      </c>
      <c r="F407" t="s">
        <v>135</v>
      </c>
      <c r="G407">
        <v>29</v>
      </c>
      <c r="H407">
        <v>412835</v>
      </c>
      <c r="I407" t="s">
        <v>34</v>
      </c>
      <c r="J407" s="1">
        <v>44049</v>
      </c>
      <c r="K407">
        <v>1400</v>
      </c>
      <c r="L407" t="s">
        <v>1903</v>
      </c>
      <c r="M407" t="s">
        <v>482</v>
      </c>
      <c r="N407" t="s">
        <v>1904</v>
      </c>
      <c r="O407">
        <f>1-196-598-7164</f>
        <v>-7957</v>
      </c>
      <c r="P407" t="s">
        <v>39</v>
      </c>
      <c r="Q407">
        <v>9</v>
      </c>
      <c r="R407" t="s">
        <v>88</v>
      </c>
      <c r="S407" t="s">
        <v>79</v>
      </c>
      <c r="T407">
        <v>17684</v>
      </c>
      <c r="U407" s="1">
        <v>45419</v>
      </c>
      <c r="V407" t="s">
        <v>140</v>
      </c>
      <c r="W407">
        <v>639102</v>
      </c>
      <c r="X407" t="s">
        <v>1905</v>
      </c>
      <c r="Y407">
        <v>523</v>
      </c>
      <c r="Z407">
        <v>770</v>
      </c>
      <c r="AA407">
        <v>6</v>
      </c>
      <c r="AB407">
        <v>1848</v>
      </c>
    </row>
    <row r="408" spans="1:28" x14ac:dyDescent="0.3">
      <c r="A408" t="s">
        <v>28</v>
      </c>
      <c r="B408" t="s">
        <v>29</v>
      </c>
      <c r="C408" t="s">
        <v>157</v>
      </c>
      <c r="D408" t="s">
        <v>291</v>
      </c>
      <c r="E408" t="s">
        <v>32</v>
      </c>
      <c r="F408" t="s">
        <v>150</v>
      </c>
      <c r="G408">
        <v>27</v>
      </c>
      <c r="H408">
        <v>403527</v>
      </c>
      <c r="I408" t="s">
        <v>34</v>
      </c>
      <c r="J408" s="1">
        <v>44416</v>
      </c>
      <c r="K408">
        <v>950</v>
      </c>
      <c r="L408" t="s">
        <v>1906</v>
      </c>
      <c r="M408" t="s">
        <v>869</v>
      </c>
      <c r="N408" t="s">
        <v>1907</v>
      </c>
      <c r="O408" t="s">
        <v>1908</v>
      </c>
      <c r="P408" t="s">
        <v>87</v>
      </c>
      <c r="Q408">
        <v>9</v>
      </c>
      <c r="R408" t="s">
        <v>40</v>
      </c>
      <c r="S408" t="s">
        <v>118</v>
      </c>
      <c r="T408">
        <v>88095</v>
      </c>
      <c r="U408" s="1">
        <v>45307</v>
      </c>
      <c r="V408" t="s">
        <v>111</v>
      </c>
      <c r="W408">
        <v>491912</v>
      </c>
      <c r="X408" t="s">
        <v>1909</v>
      </c>
      <c r="Y408">
        <v>754</v>
      </c>
      <c r="Z408">
        <v>1854</v>
      </c>
      <c r="AA408">
        <v>7</v>
      </c>
      <c r="AB408" s="2" t="s">
        <v>1910</v>
      </c>
    </row>
    <row r="409" spans="1:28" x14ac:dyDescent="0.3">
      <c r="A409" t="s">
        <v>28</v>
      </c>
      <c r="B409" t="s">
        <v>29</v>
      </c>
      <c r="C409" t="s">
        <v>54</v>
      </c>
      <c r="D409" t="s">
        <v>291</v>
      </c>
      <c r="E409" t="s">
        <v>32</v>
      </c>
      <c r="F409" t="s">
        <v>47</v>
      </c>
      <c r="G409">
        <v>14</v>
      </c>
      <c r="H409">
        <v>415840</v>
      </c>
      <c r="I409" t="s">
        <v>58</v>
      </c>
      <c r="J409" s="1">
        <v>45337</v>
      </c>
      <c r="K409">
        <v>1200</v>
      </c>
      <c r="L409" t="s">
        <v>1911</v>
      </c>
      <c r="M409" t="s">
        <v>1366</v>
      </c>
      <c r="N409" t="s">
        <v>1912</v>
      </c>
      <c r="O409" t="s">
        <v>1913</v>
      </c>
      <c r="P409" t="s">
        <v>39</v>
      </c>
      <c r="Q409">
        <v>18</v>
      </c>
      <c r="R409" t="s">
        <v>88</v>
      </c>
      <c r="S409" t="s">
        <v>118</v>
      </c>
      <c r="T409">
        <v>55284</v>
      </c>
      <c r="U409" s="1">
        <v>45532</v>
      </c>
      <c r="V409" t="s">
        <v>64</v>
      </c>
      <c r="W409">
        <v>443615</v>
      </c>
      <c r="X409" t="s">
        <v>1914</v>
      </c>
      <c r="Y409">
        <v>538</v>
      </c>
      <c r="Z409">
        <v>2127</v>
      </c>
      <c r="AA409">
        <v>1</v>
      </c>
      <c r="AB409" s="2" t="s">
        <v>1915</v>
      </c>
    </row>
    <row r="410" spans="1:28" x14ac:dyDescent="0.3">
      <c r="A410" t="s">
        <v>28</v>
      </c>
      <c r="B410" t="s">
        <v>29</v>
      </c>
      <c r="C410" t="s">
        <v>66</v>
      </c>
      <c r="D410" t="s">
        <v>421</v>
      </c>
      <c r="E410" t="s">
        <v>46</v>
      </c>
      <c r="F410" t="s">
        <v>33</v>
      </c>
      <c r="G410">
        <v>30</v>
      </c>
      <c r="H410">
        <v>436846</v>
      </c>
      <c r="I410" t="s">
        <v>34</v>
      </c>
      <c r="J410" s="1">
        <v>44275</v>
      </c>
      <c r="K410">
        <v>1200</v>
      </c>
      <c r="L410" t="s">
        <v>1916</v>
      </c>
      <c r="M410" t="s">
        <v>351</v>
      </c>
      <c r="N410" t="s">
        <v>1917</v>
      </c>
      <c r="O410" t="s">
        <v>1918</v>
      </c>
      <c r="P410" t="s">
        <v>51</v>
      </c>
      <c r="Q410">
        <v>16</v>
      </c>
      <c r="R410" t="s">
        <v>88</v>
      </c>
      <c r="S410" t="s">
        <v>79</v>
      </c>
      <c r="T410">
        <v>23963</v>
      </c>
      <c r="U410" s="1">
        <v>45380</v>
      </c>
      <c r="V410" t="s">
        <v>72</v>
      </c>
      <c r="W410">
        <v>200569</v>
      </c>
      <c r="X410" t="s">
        <v>1919</v>
      </c>
      <c r="Y410">
        <v>669</v>
      </c>
      <c r="Z410">
        <v>603</v>
      </c>
      <c r="AA410">
        <v>4</v>
      </c>
      <c r="AB410" s="2" t="s">
        <v>1920</v>
      </c>
    </row>
    <row r="411" spans="1:28" x14ac:dyDescent="0.3">
      <c r="A411" t="s">
        <v>28</v>
      </c>
      <c r="B411" t="s">
        <v>29</v>
      </c>
      <c r="C411" t="s">
        <v>91</v>
      </c>
      <c r="D411" t="s">
        <v>411</v>
      </c>
      <c r="E411" t="s">
        <v>46</v>
      </c>
      <c r="F411" t="s">
        <v>106</v>
      </c>
      <c r="G411">
        <v>53</v>
      </c>
      <c r="H411">
        <v>417108</v>
      </c>
      <c r="I411" t="s">
        <v>58</v>
      </c>
      <c r="J411" s="1">
        <v>45138</v>
      </c>
      <c r="K411">
        <v>1400</v>
      </c>
      <c r="L411" t="s">
        <v>1921</v>
      </c>
      <c r="M411" t="s">
        <v>953</v>
      </c>
      <c r="N411" t="s">
        <v>1922</v>
      </c>
      <c r="O411">
        <v>4342700582</v>
      </c>
      <c r="P411" t="s">
        <v>87</v>
      </c>
      <c r="Q411">
        <v>16</v>
      </c>
      <c r="R411" t="s">
        <v>88</v>
      </c>
      <c r="S411" t="s">
        <v>41</v>
      </c>
      <c r="T411">
        <v>98771</v>
      </c>
      <c r="U411" s="1">
        <v>45602</v>
      </c>
      <c r="V411" t="s">
        <v>42</v>
      </c>
      <c r="W411">
        <v>474520</v>
      </c>
      <c r="X411" t="s">
        <v>1923</v>
      </c>
      <c r="Y411">
        <v>549</v>
      </c>
      <c r="Z411">
        <v>2244</v>
      </c>
      <c r="AA411">
        <v>5</v>
      </c>
      <c r="AB411">
        <v>4488</v>
      </c>
    </row>
    <row r="412" spans="1:28" x14ac:dyDescent="0.3">
      <c r="A412" t="s">
        <v>28</v>
      </c>
      <c r="B412" t="s">
        <v>29</v>
      </c>
      <c r="C412" t="s">
        <v>193</v>
      </c>
      <c r="D412" t="s">
        <v>621</v>
      </c>
      <c r="E412" t="s">
        <v>46</v>
      </c>
      <c r="F412" t="s">
        <v>47</v>
      </c>
      <c r="G412">
        <v>19</v>
      </c>
      <c r="H412">
        <v>433585</v>
      </c>
      <c r="I412" t="s">
        <v>34</v>
      </c>
      <c r="J412" s="1">
        <v>45187</v>
      </c>
      <c r="K412">
        <v>1100</v>
      </c>
      <c r="L412" t="s">
        <v>1924</v>
      </c>
      <c r="M412" t="s">
        <v>736</v>
      </c>
      <c r="N412" t="s">
        <v>1925</v>
      </c>
      <c r="O412" t="s">
        <v>1926</v>
      </c>
      <c r="P412" t="s">
        <v>87</v>
      </c>
      <c r="Q412">
        <v>15</v>
      </c>
      <c r="R412" t="s">
        <v>88</v>
      </c>
      <c r="S412" t="s">
        <v>79</v>
      </c>
      <c r="T412">
        <v>10638</v>
      </c>
      <c r="U412" s="1">
        <v>45444</v>
      </c>
      <c r="V412" t="s">
        <v>52</v>
      </c>
      <c r="W412">
        <v>524176</v>
      </c>
      <c r="X412" t="s">
        <v>1927</v>
      </c>
      <c r="Y412">
        <v>724</v>
      </c>
      <c r="Z412">
        <v>611</v>
      </c>
      <c r="AA412">
        <v>3</v>
      </c>
      <c r="AB412">
        <v>733.2</v>
      </c>
    </row>
    <row r="413" spans="1:28" x14ac:dyDescent="0.3">
      <c r="A413" t="s">
        <v>28</v>
      </c>
      <c r="B413" t="s">
        <v>29</v>
      </c>
      <c r="C413" t="s">
        <v>91</v>
      </c>
      <c r="D413" t="s">
        <v>380</v>
      </c>
      <c r="E413" t="s">
        <v>46</v>
      </c>
      <c r="F413" t="s">
        <v>150</v>
      </c>
      <c r="G413">
        <v>89</v>
      </c>
      <c r="H413">
        <v>433297</v>
      </c>
      <c r="I413" t="s">
        <v>58</v>
      </c>
      <c r="J413" s="1">
        <v>44017</v>
      </c>
      <c r="K413">
        <v>1200</v>
      </c>
      <c r="L413" t="s">
        <v>1928</v>
      </c>
      <c r="M413" t="s">
        <v>1356</v>
      </c>
      <c r="N413" t="s">
        <v>1929</v>
      </c>
      <c r="O413" t="s">
        <v>1930</v>
      </c>
      <c r="P413" t="s">
        <v>87</v>
      </c>
      <c r="Q413">
        <v>17</v>
      </c>
      <c r="R413" t="s">
        <v>40</v>
      </c>
      <c r="S413" t="s">
        <v>79</v>
      </c>
      <c r="T413">
        <v>35290</v>
      </c>
      <c r="U413" s="1">
        <v>45336</v>
      </c>
      <c r="V413" t="s">
        <v>119</v>
      </c>
      <c r="W413">
        <v>329638</v>
      </c>
      <c r="X413" t="s">
        <v>1931</v>
      </c>
      <c r="Y413">
        <v>866</v>
      </c>
      <c r="Z413">
        <v>1502</v>
      </c>
      <c r="AA413">
        <v>7</v>
      </c>
      <c r="AB413">
        <v>4205.6000000000004</v>
      </c>
    </row>
    <row r="414" spans="1:28" x14ac:dyDescent="0.3">
      <c r="A414" t="s">
        <v>28</v>
      </c>
      <c r="B414" t="s">
        <v>29</v>
      </c>
      <c r="C414" t="s">
        <v>148</v>
      </c>
      <c r="D414" t="s">
        <v>637</v>
      </c>
      <c r="E414" t="s">
        <v>32</v>
      </c>
      <c r="F414" t="s">
        <v>113</v>
      </c>
      <c r="G414">
        <v>85</v>
      </c>
      <c r="H414">
        <v>431231</v>
      </c>
      <c r="I414" t="s">
        <v>34</v>
      </c>
      <c r="J414" s="1">
        <v>44673</v>
      </c>
      <c r="K414">
        <v>1100</v>
      </c>
      <c r="L414" t="s">
        <v>1932</v>
      </c>
      <c r="M414" t="s">
        <v>49</v>
      </c>
      <c r="N414" t="s">
        <v>1933</v>
      </c>
      <c r="O414" t="s">
        <v>1934</v>
      </c>
      <c r="P414" t="s">
        <v>71</v>
      </c>
      <c r="Q414">
        <v>9</v>
      </c>
      <c r="R414" t="s">
        <v>40</v>
      </c>
      <c r="S414" t="s">
        <v>79</v>
      </c>
      <c r="T414">
        <v>54257</v>
      </c>
      <c r="U414" s="1">
        <v>45580</v>
      </c>
      <c r="V414" t="s">
        <v>155</v>
      </c>
      <c r="W414">
        <v>239986</v>
      </c>
      <c r="X414" t="s">
        <v>1935</v>
      </c>
      <c r="Y414">
        <v>921</v>
      </c>
      <c r="Z414">
        <v>817</v>
      </c>
      <c r="AA414">
        <v>7</v>
      </c>
      <c r="AB414">
        <v>2287.6</v>
      </c>
    </row>
    <row r="415" spans="1:28" x14ac:dyDescent="0.3">
      <c r="A415" t="s">
        <v>28</v>
      </c>
      <c r="B415" t="s">
        <v>29</v>
      </c>
      <c r="C415" t="s">
        <v>54</v>
      </c>
      <c r="D415" t="s">
        <v>187</v>
      </c>
      <c r="E415" t="s">
        <v>32</v>
      </c>
      <c r="F415" t="s">
        <v>113</v>
      </c>
      <c r="G415">
        <v>9</v>
      </c>
      <c r="H415">
        <v>437843</v>
      </c>
      <c r="I415" t="s">
        <v>34</v>
      </c>
      <c r="J415" s="1">
        <v>44887</v>
      </c>
      <c r="K415">
        <v>1000</v>
      </c>
      <c r="L415" t="s">
        <v>1936</v>
      </c>
      <c r="M415" t="s">
        <v>1017</v>
      </c>
      <c r="N415" t="s">
        <v>1937</v>
      </c>
      <c r="O415" t="s">
        <v>1938</v>
      </c>
      <c r="P415" t="s">
        <v>71</v>
      </c>
      <c r="Q415">
        <v>3</v>
      </c>
      <c r="R415" t="s">
        <v>88</v>
      </c>
      <c r="S415" t="s">
        <v>118</v>
      </c>
      <c r="T415">
        <v>32914</v>
      </c>
      <c r="U415" s="1">
        <v>45325</v>
      </c>
      <c r="V415" t="s">
        <v>119</v>
      </c>
      <c r="W415">
        <v>316091</v>
      </c>
      <c r="X415" t="s">
        <v>1939</v>
      </c>
      <c r="Y415">
        <v>294</v>
      </c>
      <c r="Z415">
        <v>1674</v>
      </c>
      <c r="AA415">
        <v>7</v>
      </c>
      <c r="AB415">
        <v>4687.2</v>
      </c>
    </row>
    <row r="416" spans="1:28" x14ac:dyDescent="0.3">
      <c r="A416" t="s">
        <v>28</v>
      </c>
      <c r="B416" t="s">
        <v>29</v>
      </c>
      <c r="C416" t="s">
        <v>193</v>
      </c>
      <c r="D416" t="s">
        <v>611</v>
      </c>
      <c r="E416" t="s">
        <v>56</v>
      </c>
      <c r="F416" t="s">
        <v>83</v>
      </c>
      <c r="G416">
        <v>16</v>
      </c>
      <c r="H416">
        <v>408105</v>
      </c>
      <c r="I416" t="s">
        <v>34</v>
      </c>
      <c r="J416" s="1">
        <v>45472</v>
      </c>
      <c r="K416">
        <v>1200</v>
      </c>
      <c r="L416" t="s">
        <v>1940</v>
      </c>
      <c r="M416" t="s">
        <v>568</v>
      </c>
      <c r="N416" t="s">
        <v>1941</v>
      </c>
      <c r="O416">
        <f>1-826-325-4659</f>
        <v>-5809</v>
      </c>
      <c r="P416" t="s">
        <v>51</v>
      </c>
      <c r="Q416">
        <v>16</v>
      </c>
      <c r="R416" t="s">
        <v>40</v>
      </c>
      <c r="S416" t="s">
        <v>63</v>
      </c>
      <c r="T416">
        <v>26325</v>
      </c>
      <c r="U416" s="1">
        <v>45358</v>
      </c>
      <c r="V416" t="s">
        <v>72</v>
      </c>
      <c r="W416">
        <v>545579</v>
      </c>
      <c r="X416" t="s">
        <v>1942</v>
      </c>
      <c r="Y416">
        <v>328</v>
      </c>
      <c r="Z416">
        <v>1182</v>
      </c>
      <c r="AA416">
        <v>2</v>
      </c>
      <c r="AB416">
        <v>945.6</v>
      </c>
    </row>
    <row r="417" spans="1:28" x14ac:dyDescent="0.3">
      <c r="A417" t="s">
        <v>28</v>
      </c>
      <c r="B417" t="s">
        <v>29</v>
      </c>
      <c r="C417" t="s">
        <v>54</v>
      </c>
      <c r="D417" t="s">
        <v>467</v>
      </c>
      <c r="E417" t="s">
        <v>46</v>
      </c>
      <c r="F417" t="s">
        <v>99</v>
      </c>
      <c r="G417">
        <v>13</v>
      </c>
      <c r="H417">
        <v>437493</v>
      </c>
      <c r="I417" t="s">
        <v>58</v>
      </c>
      <c r="J417" s="1">
        <v>45457</v>
      </c>
      <c r="K417">
        <v>950</v>
      </c>
      <c r="L417" t="s">
        <v>1943</v>
      </c>
      <c r="M417" t="s">
        <v>152</v>
      </c>
      <c r="N417" t="s">
        <v>1944</v>
      </c>
      <c r="O417" t="s">
        <v>1945</v>
      </c>
      <c r="P417" t="s">
        <v>71</v>
      </c>
      <c r="Q417">
        <v>11</v>
      </c>
      <c r="R417" t="s">
        <v>88</v>
      </c>
      <c r="S417" t="s">
        <v>63</v>
      </c>
      <c r="T417">
        <v>57026</v>
      </c>
      <c r="U417" s="1">
        <v>45352</v>
      </c>
      <c r="V417" t="s">
        <v>72</v>
      </c>
      <c r="W417">
        <v>784888</v>
      </c>
      <c r="X417" t="s">
        <v>1946</v>
      </c>
      <c r="Y417">
        <v>906</v>
      </c>
      <c r="Z417">
        <v>2825</v>
      </c>
      <c r="AA417">
        <v>6</v>
      </c>
      <c r="AB417">
        <v>6780</v>
      </c>
    </row>
    <row r="418" spans="1:28" x14ac:dyDescent="0.3">
      <c r="A418" t="s">
        <v>28</v>
      </c>
      <c r="B418" t="s">
        <v>29</v>
      </c>
      <c r="C418" t="s">
        <v>157</v>
      </c>
      <c r="D418" t="s">
        <v>291</v>
      </c>
      <c r="E418" t="s">
        <v>56</v>
      </c>
      <c r="F418" t="s">
        <v>99</v>
      </c>
      <c r="G418">
        <v>81</v>
      </c>
      <c r="H418">
        <v>410167</v>
      </c>
      <c r="I418" t="s">
        <v>58</v>
      </c>
      <c r="J418" s="1">
        <v>45337</v>
      </c>
      <c r="K418">
        <v>950</v>
      </c>
      <c r="L418" t="s">
        <v>1947</v>
      </c>
      <c r="M418" t="s">
        <v>319</v>
      </c>
      <c r="N418" t="s">
        <v>1948</v>
      </c>
      <c r="O418" t="s">
        <v>1949</v>
      </c>
      <c r="P418" t="s">
        <v>39</v>
      </c>
      <c r="Q418">
        <v>12</v>
      </c>
      <c r="R418" t="s">
        <v>88</v>
      </c>
      <c r="S418" t="s">
        <v>63</v>
      </c>
      <c r="T418">
        <v>52788</v>
      </c>
      <c r="U418" s="1">
        <v>45416</v>
      </c>
      <c r="V418" t="s">
        <v>140</v>
      </c>
      <c r="W418">
        <v>246744</v>
      </c>
      <c r="X418" t="s">
        <v>1950</v>
      </c>
      <c r="Y418">
        <v>227</v>
      </c>
      <c r="Z418">
        <v>2404</v>
      </c>
      <c r="AA418">
        <v>4</v>
      </c>
      <c r="AB418">
        <v>3846.4</v>
      </c>
    </row>
    <row r="419" spans="1:28" x14ac:dyDescent="0.3">
      <c r="A419" t="s">
        <v>28</v>
      </c>
      <c r="B419" t="s">
        <v>29</v>
      </c>
      <c r="C419" t="s">
        <v>91</v>
      </c>
      <c r="D419" t="s">
        <v>74</v>
      </c>
      <c r="E419" t="s">
        <v>46</v>
      </c>
      <c r="F419" t="s">
        <v>57</v>
      </c>
      <c r="G419">
        <v>43</v>
      </c>
      <c r="H419">
        <v>421477</v>
      </c>
      <c r="I419" t="s">
        <v>34</v>
      </c>
      <c r="J419" s="1">
        <v>45400</v>
      </c>
      <c r="K419">
        <v>1300</v>
      </c>
      <c r="L419" t="s">
        <v>1951</v>
      </c>
      <c r="M419" t="s">
        <v>115</v>
      </c>
      <c r="N419" t="s">
        <v>1952</v>
      </c>
      <c r="O419" t="s">
        <v>1953</v>
      </c>
      <c r="P419" t="s">
        <v>87</v>
      </c>
      <c r="Q419">
        <v>4</v>
      </c>
      <c r="R419" t="s">
        <v>40</v>
      </c>
      <c r="S419" t="s">
        <v>41</v>
      </c>
      <c r="T419">
        <v>54307</v>
      </c>
      <c r="U419" s="1">
        <v>45626</v>
      </c>
      <c r="V419" t="s">
        <v>42</v>
      </c>
      <c r="W419">
        <v>506381</v>
      </c>
      <c r="X419" t="s">
        <v>1954</v>
      </c>
      <c r="Y419">
        <v>399</v>
      </c>
      <c r="Z419">
        <v>2315</v>
      </c>
      <c r="AA419">
        <v>4</v>
      </c>
      <c r="AB419">
        <v>3704</v>
      </c>
    </row>
    <row r="420" spans="1:28" x14ac:dyDescent="0.3">
      <c r="A420" t="s">
        <v>28</v>
      </c>
      <c r="B420" t="s">
        <v>29</v>
      </c>
      <c r="C420" t="s">
        <v>157</v>
      </c>
      <c r="D420" t="s">
        <v>82</v>
      </c>
      <c r="E420" t="s">
        <v>56</v>
      </c>
      <c r="F420" t="s">
        <v>57</v>
      </c>
      <c r="G420">
        <v>42</v>
      </c>
      <c r="H420">
        <v>438511</v>
      </c>
      <c r="I420" t="s">
        <v>34</v>
      </c>
      <c r="J420" s="1">
        <v>44094</v>
      </c>
      <c r="K420">
        <v>950</v>
      </c>
      <c r="L420" t="s">
        <v>1955</v>
      </c>
      <c r="M420" t="s">
        <v>731</v>
      </c>
      <c r="N420" t="s">
        <v>1956</v>
      </c>
      <c r="O420" t="s">
        <v>1957</v>
      </c>
      <c r="P420" t="s">
        <v>71</v>
      </c>
      <c r="Q420">
        <v>11</v>
      </c>
      <c r="R420" t="s">
        <v>88</v>
      </c>
      <c r="S420" t="s">
        <v>118</v>
      </c>
      <c r="T420">
        <v>99697</v>
      </c>
      <c r="U420" s="1">
        <v>45302</v>
      </c>
      <c r="V420" t="s">
        <v>111</v>
      </c>
      <c r="W420">
        <v>994976</v>
      </c>
      <c r="X420" t="s">
        <v>1958</v>
      </c>
      <c r="Y420">
        <v>780</v>
      </c>
      <c r="Z420">
        <v>1732</v>
      </c>
      <c r="AA420">
        <v>2</v>
      </c>
      <c r="AB420" s="2" t="s">
        <v>1959</v>
      </c>
    </row>
    <row r="421" spans="1:28" x14ac:dyDescent="0.3">
      <c r="A421" t="s">
        <v>28</v>
      </c>
      <c r="B421" t="s">
        <v>29</v>
      </c>
      <c r="C421" t="s">
        <v>193</v>
      </c>
      <c r="D421" t="s">
        <v>616</v>
      </c>
      <c r="E421" t="s">
        <v>32</v>
      </c>
      <c r="F421" t="s">
        <v>99</v>
      </c>
      <c r="G421">
        <v>77</v>
      </c>
      <c r="H421">
        <v>437425</v>
      </c>
      <c r="I421" t="s">
        <v>34</v>
      </c>
      <c r="J421" s="1">
        <v>44809</v>
      </c>
      <c r="K421">
        <v>1400</v>
      </c>
      <c r="L421" t="s">
        <v>1960</v>
      </c>
      <c r="M421" t="s">
        <v>731</v>
      </c>
      <c r="N421" t="s">
        <v>1961</v>
      </c>
      <c r="O421" t="s">
        <v>1962</v>
      </c>
      <c r="P421" t="s">
        <v>71</v>
      </c>
      <c r="Q421">
        <v>5</v>
      </c>
      <c r="R421" t="s">
        <v>88</v>
      </c>
      <c r="S421" t="s">
        <v>63</v>
      </c>
      <c r="T421">
        <v>72510</v>
      </c>
      <c r="U421" s="1">
        <v>45337</v>
      </c>
      <c r="V421" t="s">
        <v>119</v>
      </c>
      <c r="W421">
        <v>981573</v>
      </c>
      <c r="X421" t="s">
        <v>1963</v>
      </c>
      <c r="Y421">
        <v>334</v>
      </c>
      <c r="Z421">
        <v>757</v>
      </c>
      <c r="AA421">
        <v>5</v>
      </c>
      <c r="AB421">
        <v>1514</v>
      </c>
    </row>
    <row r="422" spans="1:28" x14ac:dyDescent="0.3">
      <c r="A422" t="s">
        <v>28</v>
      </c>
      <c r="B422" t="s">
        <v>29</v>
      </c>
      <c r="C422" t="s">
        <v>148</v>
      </c>
      <c r="D422" t="s">
        <v>338</v>
      </c>
      <c r="E422" t="s">
        <v>46</v>
      </c>
      <c r="F422" t="s">
        <v>135</v>
      </c>
      <c r="G422">
        <v>21</v>
      </c>
      <c r="H422">
        <v>431933</v>
      </c>
      <c r="I422" t="s">
        <v>34</v>
      </c>
      <c r="J422" s="1">
        <v>44016</v>
      </c>
      <c r="K422">
        <v>800</v>
      </c>
      <c r="L422" t="s">
        <v>1964</v>
      </c>
      <c r="M422" t="s">
        <v>319</v>
      </c>
      <c r="N422" t="s">
        <v>1965</v>
      </c>
      <c r="O422" t="s">
        <v>1966</v>
      </c>
      <c r="P422" t="s">
        <v>71</v>
      </c>
      <c r="Q422">
        <v>19</v>
      </c>
      <c r="R422" t="s">
        <v>40</v>
      </c>
      <c r="S422" t="s">
        <v>118</v>
      </c>
      <c r="T422">
        <v>33431</v>
      </c>
      <c r="U422" s="1">
        <v>45555</v>
      </c>
      <c r="V422" t="s">
        <v>180</v>
      </c>
      <c r="W422">
        <v>247692</v>
      </c>
      <c r="X422" t="s">
        <v>1967</v>
      </c>
      <c r="Y422">
        <v>307</v>
      </c>
      <c r="Z422">
        <v>2230</v>
      </c>
      <c r="AA422">
        <v>4</v>
      </c>
      <c r="AB422">
        <v>3568</v>
      </c>
    </row>
    <row r="423" spans="1:28" x14ac:dyDescent="0.3">
      <c r="A423" t="s">
        <v>28</v>
      </c>
      <c r="B423" t="s">
        <v>29</v>
      </c>
      <c r="C423" t="s">
        <v>193</v>
      </c>
      <c r="D423" t="s">
        <v>317</v>
      </c>
      <c r="E423" t="s">
        <v>46</v>
      </c>
      <c r="F423" t="s">
        <v>150</v>
      </c>
      <c r="G423">
        <v>97</v>
      </c>
      <c r="H423">
        <v>403504</v>
      </c>
      <c r="I423" t="s">
        <v>58</v>
      </c>
      <c r="J423" s="1">
        <v>44762</v>
      </c>
      <c r="K423">
        <v>1000</v>
      </c>
      <c r="L423" t="s">
        <v>1968</v>
      </c>
      <c r="M423" t="s">
        <v>482</v>
      </c>
      <c r="N423" t="s">
        <v>1969</v>
      </c>
      <c r="O423" t="s">
        <v>1970</v>
      </c>
      <c r="P423" t="s">
        <v>87</v>
      </c>
      <c r="Q423">
        <v>19</v>
      </c>
      <c r="R423" t="s">
        <v>40</v>
      </c>
      <c r="S423" t="s">
        <v>79</v>
      </c>
      <c r="T423">
        <v>16263</v>
      </c>
      <c r="U423" s="1">
        <v>45482</v>
      </c>
      <c r="V423" t="s">
        <v>126</v>
      </c>
      <c r="W423">
        <v>709054</v>
      </c>
      <c r="X423" t="s">
        <v>1971</v>
      </c>
      <c r="Y423">
        <v>272</v>
      </c>
      <c r="Z423">
        <v>2639</v>
      </c>
      <c r="AA423">
        <v>4</v>
      </c>
      <c r="AB423" s="2" t="s">
        <v>1972</v>
      </c>
    </row>
    <row r="424" spans="1:28" x14ac:dyDescent="0.3">
      <c r="A424" t="s">
        <v>28</v>
      </c>
      <c r="B424" t="s">
        <v>29</v>
      </c>
      <c r="C424" t="s">
        <v>54</v>
      </c>
      <c r="D424" t="s">
        <v>364</v>
      </c>
      <c r="E424" t="s">
        <v>46</v>
      </c>
      <c r="F424" t="s">
        <v>113</v>
      </c>
      <c r="G424">
        <v>6</v>
      </c>
      <c r="H424">
        <v>419942</v>
      </c>
      <c r="I424" t="s">
        <v>34</v>
      </c>
      <c r="J424" s="1">
        <v>44846</v>
      </c>
      <c r="K424">
        <v>1400</v>
      </c>
      <c r="L424" t="s">
        <v>1973</v>
      </c>
      <c r="M424" t="s">
        <v>680</v>
      </c>
      <c r="N424" t="s">
        <v>1974</v>
      </c>
      <c r="O424" t="s">
        <v>1975</v>
      </c>
      <c r="P424" t="s">
        <v>51</v>
      </c>
      <c r="Q424">
        <v>18</v>
      </c>
      <c r="R424" t="s">
        <v>40</v>
      </c>
      <c r="S424" t="s">
        <v>79</v>
      </c>
      <c r="T424">
        <v>82348</v>
      </c>
      <c r="U424" s="1">
        <v>45445</v>
      </c>
      <c r="V424" t="s">
        <v>52</v>
      </c>
      <c r="W424">
        <v>493379</v>
      </c>
      <c r="X424" t="s">
        <v>1976</v>
      </c>
      <c r="Y424">
        <v>318</v>
      </c>
      <c r="Z424">
        <v>1098</v>
      </c>
      <c r="AA424">
        <v>5</v>
      </c>
      <c r="AB424">
        <v>2196</v>
      </c>
    </row>
    <row r="425" spans="1:28" x14ac:dyDescent="0.3">
      <c r="A425" t="s">
        <v>28</v>
      </c>
      <c r="B425" t="s">
        <v>29</v>
      </c>
      <c r="C425" t="s">
        <v>193</v>
      </c>
      <c r="D425" t="s">
        <v>237</v>
      </c>
      <c r="E425" t="s">
        <v>46</v>
      </c>
      <c r="F425" t="s">
        <v>135</v>
      </c>
      <c r="G425">
        <v>11</v>
      </c>
      <c r="H425">
        <v>403509</v>
      </c>
      <c r="I425" t="s">
        <v>58</v>
      </c>
      <c r="J425" s="1">
        <v>44988</v>
      </c>
      <c r="K425">
        <v>800</v>
      </c>
      <c r="L425" t="s">
        <v>1977</v>
      </c>
      <c r="M425" t="s">
        <v>434</v>
      </c>
      <c r="N425" t="s">
        <v>1978</v>
      </c>
      <c r="O425" t="s">
        <v>1979</v>
      </c>
      <c r="P425" t="s">
        <v>39</v>
      </c>
      <c r="Q425">
        <v>16</v>
      </c>
      <c r="R425" t="s">
        <v>88</v>
      </c>
      <c r="S425" t="s">
        <v>118</v>
      </c>
      <c r="T425">
        <v>47505</v>
      </c>
      <c r="U425" s="1">
        <v>45589</v>
      </c>
      <c r="V425" t="s">
        <v>155</v>
      </c>
      <c r="W425">
        <v>794340</v>
      </c>
      <c r="X425" t="s">
        <v>1980</v>
      </c>
      <c r="Y425">
        <v>754</v>
      </c>
      <c r="Z425">
        <v>2206</v>
      </c>
      <c r="AA425">
        <v>6</v>
      </c>
      <c r="AB425" s="2" t="s">
        <v>1981</v>
      </c>
    </row>
    <row r="426" spans="1:28" x14ac:dyDescent="0.3">
      <c r="A426" t="s">
        <v>28</v>
      </c>
      <c r="B426" t="s">
        <v>29</v>
      </c>
      <c r="C426" t="s">
        <v>30</v>
      </c>
      <c r="D426" t="s">
        <v>546</v>
      </c>
      <c r="E426" t="s">
        <v>32</v>
      </c>
      <c r="F426" t="s">
        <v>113</v>
      </c>
      <c r="G426">
        <v>66</v>
      </c>
      <c r="H426">
        <v>417715</v>
      </c>
      <c r="I426" t="s">
        <v>34</v>
      </c>
      <c r="J426" s="1">
        <v>44434</v>
      </c>
      <c r="K426">
        <v>1400</v>
      </c>
      <c r="L426" t="s">
        <v>1982</v>
      </c>
      <c r="M426" t="s">
        <v>244</v>
      </c>
      <c r="N426" t="s">
        <v>1983</v>
      </c>
      <c r="O426">
        <f>1-793-428-2220</f>
        <v>-3440</v>
      </c>
      <c r="P426" t="s">
        <v>51</v>
      </c>
      <c r="Q426">
        <v>12</v>
      </c>
      <c r="R426" t="s">
        <v>40</v>
      </c>
      <c r="S426" t="s">
        <v>118</v>
      </c>
      <c r="T426">
        <v>99782</v>
      </c>
      <c r="U426" s="1">
        <v>45501</v>
      </c>
      <c r="V426" t="s">
        <v>126</v>
      </c>
      <c r="W426">
        <v>735352</v>
      </c>
      <c r="X426" t="s">
        <v>1984</v>
      </c>
      <c r="Y426">
        <v>705</v>
      </c>
      <c r="Z426">
        <v>1261</v>
      </c>
      <c r="AA426">
        <v>2</v>
      </c>
      <c r="AB426" s="2" t="s">
        <v>1985</v>
      </c>
    </row>
    <row r="427" spans="1:28" x14ac:dyDescent="0.3">
      <c r="A427" t="s">
        <v>28</v>
      </c>
      <c r="B427" t="s">
        <v>29</v>
      </c>
      <c r="C427" t="s">
        <v>157</v>
      </c>
      <c r="D427" t="s">
        <v>317</v>
      </c>
      <c r="E427" t="s">
        <v>46</v>
      </c>
      <c r="F427" t="s">
        <v>99</v>
      </c>
      <c r="G427">
        <v>47</v>
      </c>
      <c r="H427">
        <v>428649</v>
      </c>
      <c r="I427" t="s">
        <v>58</v>
      </c>
      <c r="J427" s="1">
        <v>44407</v>
      </c>
      <c r="K427">
        <v>1000</v>
      </c>
      <c r="L427" t="s">
        <v>1986</v>
      </c>
      <c r="M427" t="s">
        <v>172</v>
      </c>
      <c r="N427" t="s">
        <v>1987</v>
      </c>
      <c r="O427" t="s">
        <v>1988</v>
      </c>
      <c r="P427" t="s">
        <v>51</v>
      </c>
      <c r="Q427">
        <v>9</v>
      </c>
      <c r="R427" t="s">
        <v>88</v>
      </c>
      <c r="S427" t="s">
        <v>118</v>
      </c>
      <c r="T427">
        <v>79271</v>
      </c>
      <c r="U427" s="1">
        <v>45340</v>
      </c>
      <c r="V427" t="s">
        <v>119</v>
      </c>
      <c r="W427">
        <v>783933</v>
      </c>
      <c r="X427" t="s">
        <v>1989</v>
      </c>
      <c r="Y427">
        <v>396</v>
      </c>
      <c r="Z427">
        <v>2473</v>
      </c>
      <c r="AA427">
        <v>4</v>
      </c>
      <c r="AB427">
        <v>3956.8</v>
      </c>
    </row>
    <row r="428" spans="1:28" x14ac:dyDescent="0.3">
      <c r="A428" t="s">
        <v>28</v>
      </c>
      <c r="B428" t="s">
        <v>29</v>
      </c>
      <c r="C428" t="s">
        <v>157</v>
      </c>
      <c r="D428" t="s">
        <v>134</v>
      </c>
      <c r="E428" t="s">
        <v>46</v>
      </c>
      <c r="F428" t="s">
        <v>150</v>
      </c>
      <c r="G428">
        <v>9</v>
      </c>
      <c r="H428">
        <v>432247</v>
      </c>
      <c r="I428" t="s">
        <v>34</v>
      </c>
      <c r="J428" s="1">
        <v>44854</v>
      </c>
      <c r="K428">
        <v>1300</v>
      </c>
      <c r="L428" t="s">
        <v>1990</v>
      </c>
      <c r="M428" t="s">
        <v>94</v>
      </c>
      <c r="N428" t="s">
        <v>1991</v>
      </c>
      <c r="O428" t="s">
        <v>1992</v>
      </c>
      <c r="P428" t="s">
        <v>39</v>
      </c>
      <c r="Q428">
        <v>16</v>
      </c>
      <c r="R428" t="s">
        <v>88</v>
      </c>
      <c r="S428" t="s">
        <v>41</v>
      </c>
      <c r="T428">
        <v>28294</v>
      </c>
      <c r="U428" s="1">
        <v>45423</v>
      </c>
      <c r="V428" t="s">
        <v>140</v>
      </c>
      <c r="W428">
        <v>625564</v>
      </c>
      <c r="X428" t="s">
        <v>1993</v>
      </c>
      <c r="Y428">
        <v>357</v>
      </c>
      <c r="Z428">
        <v>2496</v>
      </c>
      <c r="AA428">
        <v>5</v>
      </c>
      <c r="AB428">
        <v>4992</v>
      </c>
    </row>
    <row r="429" spans="1:28" x14ac:dyDescent="0.3">
      <c r="A429" t="s">
        <v>28</v>
      </c>
      <c r="B429" t="s">
        <v>29</v>
      </c>
      <c r="C429" t="s">
        <v>30</v>
      </c>
      <c r="D429" t="s">
        <v>254</v>
      </c>
      <c r="E429" t="s">
        <v>56</v>
      </c>
      <c r="F429" t="s">
        <v>106</v>
      </c>
      <c r="G429">
        <v>53</v>
      </c>
      <c r="H429">
        <v>420113</v>
      </c>
      <c r="I429" t="s">
        <v>58</v>
      </c>
      <c r="J429" s="1">
        <v>44444</v>
      </c>
      <c r="K429">
        <v>1400</v>
      </c>
      <c r="L429" t="s">
        <v>1994</v>
      </c>
      <c r="M429" t="s">
        <v>144</v>
      </c>
      <c r="N429" t="s">
        <v>1995</v>
      </c>
      <c r="O429" t="s">
        <v>1996</v>
      </c>
      <c r="P429" t="s">
        <v>51</v>
      </c>
      <c r="Q429">
        <v>18</v>
      </c>
      <c r="R429" t="s">
        <v>40</v>
      </c>
      <c r="S429" t="s">
        <v>63</v>
      </c>
      <c r="T429">
        <v>46298</v>
      </c>
      <c r="U429" s="1">
        <v>45412</v>
      </c>
      <c r="V429" t="s">
        <v>80</v>
      </c>
      <c r="W429">
        <v>382877</v>
      </c>
      <c r="X429" t="s">
        <v>1997</v>
      </c>
      <c r="Y429">
        <v>329</v>
      </c>
      <c r="Z429">
        <v>2681</v>
      </c>
      <c r="AA429">
        <v>2</v>
      </c>
      <c r="AB429">
        <v>2144.8000000000002</v>
      </c>
    </row>
    <row r="430" spans="1:28" x14ac:dyDescent="0.3">
      <c r="A430" t="s">
        <v>28</v>
      </c>
      <c r="B430" t="s">
        <v>29</v>
      </c>
      <c r="C430" t="s">
        <v>30</v>
      </c>
      <c r="D430" t="s">
        <v>74</v>
      </c>
      <c r="E430" t="s">
        <v>56</v>
      </c>
      <c r="F430" t="s">
        <v>47</v>
      </c>
      <c r="G430">
        <v>56</v>
      </c>
      <c r="H430">
        <v>422984</v>
      </c>
      <c r="I430" t="s">
        <v>34</v>
      </c>
      <c r="J430" s="1">
        <v>45098</v>
      </c>
      <c r="K430">
        <v>1200</v>
      </c>
      <c r="L430" t="s">
        <v>1998</v>
      </c>
      <c r="M430" t="s">
        <v>293</v>
      </c>
      <c r="N430" t="s">
        <v>1999</v>
      </c>
      <c r="O430" t="s">
        <v>2000</v>
      </c>
      <c r="P430" t="s">
        <v>87</v>
      </c>
      <c r="Q430">
        <v>16</v>
      </c>
      <c r="R430" t="s">
        <v>40</v>
      </c>
      <c r="S430" t="s">
        <v>118</v>
      </c>
      <c r="T430">
        <v>52406</v>
      </c>
      <c r="U430" s="1">
        <v>45401</v>
      </c>
      <c r="V430" t="s">
        <v>80</v>
      </c>
      <c r="W430">
        <v>276815</v>
      </c>
      <c r="X430" t="s">
        <v>2001</v>
      </c>
      <c r="Y430">
        <v>899</v>
      </c>
      <c r="Z430">
        <v>1474</v>
      </c>
      <c r="AA430">
        <v>5</v>
      </c>
      <c r="AB430">
        <v>2948</v>
      </c>
    </row>
    <row r="431" spans="1:28" x14ac:dyDescent="0.3">
      <c r="A431" t="s">
        <v>28</v>
      </c>
      <c r="B431" t="s">
        <v>29</v>
      </c>
      <c r="C431" t="s">
        <v>44</v>
      </c>
      <c r="D431" t="s">
        <v>31</v>
      </c>
      <c r="E431" t="s">
        <v>56</v>
      </c>
      <c r="F431" t="s">
        <v>99</v>
      </c>
      <c r="G431">
        <v>36</v>
      </c>
      <c r="H431">
        <v>402711</v>
      </c>
      <c r="I431" t="s">
        <v>58</v>
      </c>
      <c r="J431" s="1">
        <v>44807</v>
      </c>
      <c r="K431">
        <v>1100</v>
      </c>
      <c r="L431" t="s">
        <v>2002</v>
      </c>
      <c r="M431" t="s">
        <v>60</v>
      </c>
      <c r="N431" t="s">
        <v>2003</v>
      </c>
      <c r="O431" t="s">
        <v>2004</v>
      </c>
      <c r="P431" t="s">
        <v>71</v>
      </c>
      <c r="Q431">
        <v>16</v>
      </c>
      <c r="R431" t="s">
        <v>40</v>
      </c>
      <c r="S431" t="s">
        <v>41</v>
      </c>
      <c r="T431">
        <v>59313</v>
      </c>
      <c r="U431" s="1">
        <v>45442</v>
      </c>
      <c r="V431" t="s">
        <v>140</v>
      </c>
      <c r="W431">
        <v>747381</v>
      </c>
      <c r="X431" t="s">
        <v>2005</v>
      </c>
      <c r="Y431">
        <v>467</v>
      </c>
      <c r="Z431">
        <v>1623</v>
      </c>
      <c r="AA431">
        <v>3</v>
      </c>
      <c r="AB431" s="2" t="s">
        <v>2006</v>
      </c>
    </row>
    <row r="432" spans="1:28" x14ac:dyDescent="0.3">
      <c r="A432" t="s">
        <v>28</v>
      </c>
      <c r="B432" t="s">
        <v>29</v>
      </c>
      <c r="C432" t="s">
        <v>54</v>
      </c>
      <c r="D432" t="s">
        <v>364</v>
      </c>
      <c r="E432" t="s">
        <v>46</v>
      </c>
      <c r="F432" t="s">
        <v>113</v>
      </c>
      <c r="G432">
        <v>32</v>
      </c>
      <c r="H432">
        <v>403952</v>
      </c>
      <c r="I432" t="s">
        <v>34</v>
      </c>
      <c r="J432" s="1">
        <v>44927</v>
      </c>
      <c r="K432">
        <v>1200</v>
      </c>
      <c r="L432" t="s">
        <v>2007</v>
      </c>
      <c r="M432" t="s">
        <v>144</v>
      </c>
      <c r="N432" t="s">
        <v>2008</v>
      </c>
      <c r="O432" t="s">
        <v>2009</v>
      </c>
      <c r="P432" t="s">
        <v>39</v>
      </c>
      <c r="Q432">
        <v>16</v>
      </c>
      <c r="R432" t="s">
        <v>40</v>
      </c>
      <c r="S432" t="s">
        <v>63</v>
      </c>
      <c r="T432">
        <v>10466</v>
      </c>
      <c r="U432" s="1">
        <v>45524</v>
      </c>
      <c r="V432" t="s">
        <v>64</v>
      </c>
      <c r="W432">
        <v>884466</v>
      </c>
      <c r="X432" t="s">
        <v>2010</v>
      </c>
      <c r="Y432">
        <v>760</v>
      </c>
      <c r="Z432">
        <v>1179</v>
      </c>
      <c r="AA432">
        <v>5</v>
      </c>
      <c r="AB432">
        <v>2358</v>
      </c>
    </row>
    <row r="433" spans="1:28" x14ac:dyDescent="0.3">
      <c r="A433" t="s">
        <v>28</v>
      </c>
      <c r="B433" t="s">
        <v>29</v>
      </c>
      <c r="C433" t="s">
        <v>30</v>
      </c>
      <c r="D433" t="s">
        <v>105</v>
      </c>
      <c r="E433" t="s">
        <v>46</v>
      </c>
      <c r="F433" t="s">
        <v>106</v>
      </c>
      <c r="G433">
        <v>23</v>
      </c>
      <c r="H433">
        <v>421864</v>
      </c>
      <c r="I433" t="s">
        <v>58</v>
      </c>
      <c r="J433" s="1">
        <v>45516</v>
      </c>
      <c r="K433">
        <v>800</v>
      </c>
      <c r="L433" t="s">
        <v>2011</v>
      </c>
      <c r="M433" t="s">
        <v>623</v>
      </c>
      <c r="N433" t="s">
        <v>2012</v>
      </c>
      <c r="O433">
        <v>9177336458</v>
      </c>
      <c r="P433" t="s">
        <v>87</v>
      </c>
      <c r="Q433">
        <v>9</v>
      </c>
      <c r="R433" t="s">
        <v>40</v>
      </c>
      <c r="S433" t="s">
        <v>41</v>
      </c>
      <c r="T433">
        <v>20699</v>
      </c>
      <c r="U433" s="1">
        <v>45480</v>
      </c>
      <c r="V433" t="s">
        <v>126</v>
      </c>
      <c r="W433">
        <v>189750</v>
      </c>
      <c r="X433" t="s">
        <v>2013</v>
      </c>
      <c r="Y433">
        <v>903</v>
      </c>
      <c r="Z433">
        <v>2946</v>
      </c>
      <c r="AA433">
        <v>1</v>
      </c>
      <c r="AB433">
        <v>1178.4000000000001</v>
      </c>
    </row>
    <row r="434" spans="1:28" x14ac:dyDescent="0.3">
      <c r="A434" t="s">
        <v>28</v>
      </c>
      <c r="B434" t="s">
        <v>29</v>
      </c>
      <c r="C434" t="s">
        <v>91</v>
      </c>
      <c r="D434" t="s">
        <v>637</v>
      </c>
      <c r="E434" t="s">
        <v>46</v>
      </c>
      <c r="F434" t="s">
        <v>150</v>
      </c>
      <c r="G434">
        <v>32</v>
      </c>
      <c r="H434">
        <v>432158</v>
      </c>
      <c r="I434" t="s">
        <v>58</v>
      </c>
      <c r="J434" s="1">
        <v>44885</v>
      </c>
      <c r="K434">
        <v>1400</v>
      </c>
      <c r="L434" t="s">
        <v>2014</v>
      </c>
      <c r="M434" t="s">
        <v>108</v>
      </c>
      <c r="N434" t="s">
        <v>2015</v>
      </c>
      <c r="O434">
        <f>1-761-268-9350</f>
        <v>-10378</v>
      </c>
      <c r="P434" t="s">
        <v>71</v>
      </c>
      <c r="Q434">
        <v>4</v>
      </c>
      <c r="R434" t="s">
        <v>88</v>
      </c>
      <c r="S434" t="s">
        <v>41</v>
      </c>
      <c r="T434">
        <v>44683</v>
      </c>
      <c r="U434" s="1">
        <v>45366</v>
      </c>
      <c r="V434" t="s">
        <v>72</v>
      </c>
      <c r="W434">
        <v>540134</v>
      </c>
      <c r="X434" t="s">
        <v>2016</v>
      </c>
      <c r="Y434">
        <v>476</v>
      </c>
      <c r="Z434">
        <v>1915</v>
      </c>
      <c r="AA434">
        <v>2</v>
      </c>
      <c r="AB434">
        <v>1532</v>
      </c>
    </row>
    <row r="435" spans="1:28" x14ac:dyDescent="0.3">
      <c r="A435" t="s">
        <v>28</v>
      </c>
      <c r="B435" t="s">
        <v>29</v>
      </c>
      <c r="C435" t="s">
        <v>30</v>
      </c>
      <c r="D435" t="s">
        <v>442</v>
      </c>
      <c r="E435" t="s">
        <v>56</v>
      </c>
      <c r="F435" t="s">
        <v>83</v>
      </c>
      <c r="G435">
        <v>82</v>
      </c>
      <c r="H435">
        <v>418661</v>
      </c>
      <c r="I435" t="s">
        <v>34</v>
      </c>
      <c r="J435" s="1">
        <v>43873</v>
      </c>
      <c r="K435">
        <v>1100</v>
      </c>
      <c r="L435" t="s">
        <v>2017</v>
      </c>
      <c r="M435" t="s">
        <v>172</v>
      </c>
      <c r="N435" t="s">
        <v>2018</v>
      </c>
      <c r="O435" t="s">
        <v>2019</v>
      </c>
      <c r="P435" t="s">
        <v>51</v>
      </c>
      <c r="Q435">
        <v>15</v>
      </c>
      <c r="R435" t="s">
        <v>40</v>
      </c>
      <c r="S435" t="s">
        <v>79</v>
      </c>
      <c r="T435">
        <v>38347</v>
      </c>
      <c r="U435" s="1">
        <v>45525</v>
      </c>
      <c r="V435" t="s">
        <v>64</v>
      </c>
      <c r="W435">
        <v>589947</v>
      </c>
      <c r="X435" t="s">
        <v>2020</v>
      </c>
      <c r="Y435">
        <v>678</v>
      </c>
      <c r="Z435">
        <v>2591</v>
      </c>
      <c r="AA435">
        <v>1</v>
      </c>
      <c r="AB435">
        <v>1036.4000000000001</v>
      </c>
    </row>
    <row r="436" spans="1:28" x14ac:dyDescent="0.3">
      <c r="A436" t="s">
        <v>28</v>
      </c>
      <c r="B436" t="s">
        <v>29</v>
      </c>
      <c r="C436" t="s">
        <v>157</v>
      </c>
      <c r="D436" t="s">
        <v>170</v>
      </c>
      <c r="E436" t="s">
        <v>56</v>
      </c>
      <c r="F436" t="s">
        <v>47</v>
      </c>
      <c r="G436">
        <v>8</v>
      </c>
      <c r="H436">
        <v>430552</v>
      </c>
      <c r="I436" t="s">
        <v>58</v>
      </c>
      <c r="J436" s="1">
        <v>44443</v>
      </c>
      <c r="K436">
        <v>1200</v>
      </c>
      <c r="L436" t="s">
        <v>2021</v>
      </c>
      <c r="M436" t="s">
        <v>159</v>
      </c>
      <c r="N436" t="s">
        <v>2022</v>
      </c>
      <c r="O436">
        <v>2898754366</v>
      </c>
      <c r="P436" t="s">
        <v>87</v>
      </c>
      <c r="Q436">
        <v>3</v>
      </c>
      <c r="R436" t="s">
        <v>88</v>
      </c>
      <c r="S436" t="s">
        <v>79</v>
      </c>
      <c r="T436">
        <v>21537</v>
      </c>
      <c r="U436" s="1">
        <v>45532</v>
      </c>
      <c r="V436" t="s">
        <v>64</v>
      </c>
      <c r="W436">
        <v>894966</v>
      </c>
      <c r="X436" t="s">
        <v>2023</v>
      </c>
      <c r="Y436">
        <v>623</v>
      </c>
      <c r="Z436">
        <v>2891</v>
      </c>
      <c r="AA436">
        <v>1</v>
      </c>
      <c r="AB436">
        <v>1156.4000000000001</v>
      </c>
    </row>
    <row r="437" spans="1:28" x14ac:dyDescent="0.3">
      <c r="A437" t="s">
        <v>28</v>
      </c>
      <c r="B437" t="s">
        <v>29</v>
      </c>
      <c r="C437" t="s">
        <v>30</v>
      </c>
      <c r="D437" t="s">
        <v>637</v>
      </c>
      <c r="E437" t="s">
        <v>46</v>
      </c>
      <c r="F437" t="s">
        <v>47</v>
      </c>
      <c r="G437">
        <v>27</v>
      </c>
      <c r="H437">
        <v>423239</v>
      </c>
      <c r="I437" t="s">
        <v>34</v>
      </c>
      <c r="J437" s="1">
        <v>44332</v>
      </c>
      <c r="K437">
        <v>1200</v>
      </c>
      <c r="L437" t="s">
        <v>2024</v>
      </c>
      <c r="M437" t="s">
        <v>165</v>
      </c>
      <c r="N437" t="s">
        <v>2025</v>
      </c>
      <c r="O437" t="s">
        <v>2026</v>
      </c>
      <c r="P437" t="s">
        <v>71</v>
      </c>
      <c r="Q437">
        <v>12</v>
      </c>
      <c r="R437" t="s">
        <v>88</v>
      </c>
      <c r="S437" t="s">
        <v>79</v>
      </c>
      <c r="T437">
        <v>42349</v>
      </c>
      <c r="U437" s="1">
        <v>45366</v>
      </c>
      <c r="V437" t="s">
        <v>72</v>
      </c>
      <c r="W437">
        <v>557763</v>
      </c>
      <c r="X437" t="s">
        <v>2027</v>
      </c>
      <c r="Y437">
        <v>874</v>
      </c>
      <c r="Z437">
        <v>2284</v>
      </c>
      <c r="AA437">
        <v>6</v>
      </c>
      <c r="AB437">
        <v>5481.6</v>
      </c>
    </row>
    <row r="438" spans="1:28" x14ac:dyDescent="0.3">
      <c r="A438" t="s">
        <v>28</v>
      </c>
      <c r="B438" t="s">
        <v>29</v>
      </c>
      <c r="C438" t="s">
        <v>30</v>
      </c>
      <c r="D438" t="s">
        <v>291</v>
      </c>
      <c r="E438" t="s">
        <v>32</v>
      </c>
      <c r="F438" t="s">
        <v>83</v>
      </c>
      <c r="G438">
        <v>28</v>
      </c>
      <c r="H438">
        <v>400861</v>
      </c>
      <c r="I438" t="s">
        <v>58</v>
      </c>
      <c r="J438" s="1">
        <v>43846</v>
      </c>
      <c r="K438">
        <v>950</v>
      </c>
      <c r="L438" t="s">
        <v>2028</v>
      </c>
      <c r="M438" t="s">
        <v>76</v>
      </c>
      <c r="N438" t="s">
        <v>2029</v>
      </c>
      <c r="O438" t="s">
        <v>2030</v>
      </c>
      <c r="P438" t="s">
        <v>51</v>
      </c>
      <c r="Q438">
        <v>3</v>
      </c>
      <c r="R438" t="s">
        <v>88</v>
      </c>
      <c r="S438" t="s">
        <v>118</v>
      </c>
      <c r="T438">
        <v>40892</v>
      </c>
      <c r="U438" s="1">
        <v>45517</v>
      </c>
      <c r="V438" t="s">
        <v>64</v>
      </c>
      <c r="W438">
        <v>161619</v>
      </c>
      <c r="X438" t="s">
        <v>2031</v>
      </c>
      <c r="Y438">
        <v>849</v>
      </c>
      <c r="Z438">
        <v>1634</v>
      </c>
      <c r="AA438">
        <v>1</v>
      </c>
      <c r="AB438">
        <v>653.6</v>
      </c>
    </row>
    <row r="439" spans="1:28" x14ac:dyDescent="0.3">
      <c r="A439" t="s">
        <v>28</v>
      </c>
      <c r="B439" t="s">
        <v>29</v>
      </c>
      <c r="C439" t="s">
        <v>193</v>
      </c>
      <c r="D439" t="s">
        <v>524</v>
      </c>
      <c r="E439" t="s">
        <v>32</v>
      </c>
      <c r="F439" t="s">
        <v>355</v>
      </c>
      <c r="G439">
        <v>2</v>
      </c>
      <c r="H439">
        <v>420545</v>
      </c>
      <c r="I439" t="s">
        <v>34</v>
      </c>
      <c r="J439" s="1">
        <v>44281</v>
      </c>
      <c r="K439">
        <v>1100</v>
      </c>
      <c r="L439" t="s">
        <v>2032</v>
      </c>
      <c r="M439" t="s">
        <v>1048</v>
      </c>
      <c r="N439" t="s">
        <v>2033</v>
      </c>
      <c r="O439" t="s">
        <v>2034</v>
      </c>
      <c r="P439" t="s">
        <v>87</v>
      </c>
      <c r="Q439">
        <v>15</v>
      </c>
      <c r="R439" t="s">
        <v>40</v>
      </c>
      <c r="S439" t="s">
        <v>41</v>
      </c>
      <c r="T439">
        <v>55669</v>
      </c>
      <c r="U439" s="1">
        <v>45527</v>
      </c>
      <c r="V439" t="s">
        <v>64</v>
      </c>
      <c r="W439">
        <v>701864</v>
      </c>
      <c r="X439" t="s">
        <v>2035</v>
      </c>
      <c r="Y439">
        <v>364</v>
      </c>
      <c r="Z439">
        <v>1377</v>
      </c>
      <c r="AA439">
        <v>7</v>
      </c>
      <c r="AB439" s="2" t="s">
        <v>2036</v>
      </c>
    </row>
    <row r="440" spans="1:28" x14ac:dyDescent="0.3">
      <c r="A440" t="s">
        <v>28</v>
      </c>
      <c r="B440" t="s">
        <v>29</v>
      </c>
      <c r="C440" t="s">
        <v>54</v>
      </c>
      <c r="D440" t="s">
        <v>55</v>
      </c>
      <c r="E440" t="s">
        <v>56</v>
      </c>
      <c r="F440" t="s">
        <v>99</v>
      </c>
      <c r="G440">
        <v>47</v>
      </c>
      <c r="H440">
        <v>407942</v>
      </c>
      <c r="I440" t="s">
        <v>58</v>
      </c>
      <c r="J440" s="1">
        <v>44940</v>
      </c>
      <c r="K440">
        <v>1100</v>
      </c>
      <c r="L440" t="s">
        <v>2037</v>
      </c>
      <c r="M440" t="s">
        <v>869</v>
      </c>
      <c r="N440" t="s">
        <v>2038</v>
      </c>
      <c r="O440" t="s">
        <v>2039</v>
      </c>
      <c r="P440" t="s">
        <v>71</v>
      </c>
      <c r="Q440">
        <v>18</v>
      </c>
      <c r="R440" t="s">
        <v>88</v>
      </c>
      <c r="S440" t="s">
        <v>79</v>
      </c>
      <c r="T440">
        <v>64193</v>
      </c>
      <c r="U440" s="1">
        <v>45592</v>
      </c>
      <c r="V440" t="s">
        <v>155</v>
      </c>
      <c r="W440">
        <v>390965</v>
      </c>
      <c r="X440" t="s">
        <v>2040</v>
      </c>
      <c r="Y440">
        <v>942</v>
      </c>
      <c r="Z440">
        <v>2245</v>
      </c>
      <c r="AA440">
        <v>4</v>
      </c>
      <c r="AB440">
        <v>3592</v>
      </c>
    </row>
    <row r="441" spans="1:28" x14ac:dyDescent="0.3">
      <c r="A441" t="s">
        <v>28</v>
      </c>
      <c r="B441" t="s">
        <v>29</v>
      </c>
      <c r="C441" t="s">
        <v>157</v>
      </c>
      <c r="D441" t="s">
        <v>442</v>
      </c>
      <c r="E441" t="s">
        <v>46</v>
      </c>
      <c r="F441" t="s">
        <v>99</v>
      </c>
      <c r="G441">
        <v>74</v>
      </c>
      <c r="H441">
        <v>427572</v>
      </c>
      <c r="I441" t="s">
        <v>34</v>
      </c>
      <c r="J441" s="1">
        <v>44592</v>
      </c>
      <c r="K441">
        <v>1400</v>
      </c>
      <c r="L441" t="s">
        <v>2041</v>
      </c>
      <c r="M441" t="s">
        <v>293</v>
      </c>
      <c r="N441" t="s">
        <v>2042</v>
      </c>
      <c r="O441" t="s">
        <v>2043</v>
      </c>
      <c r="P441" t="s">
        <v>71</v>
      </c>
      <c r="Q441">
        <v>10</v>
      </c>
      <c r="R441" t="s">
        <v>40</v>
      </c>
      <c r="S441" t="s">
        <v>118</v>
      </c>
      <c r="T441">
        <v>83103</v>
      </c>
      <c r="U441" s="1">
        <v>45590</v>
      </c>
      <c r="V441" t="s">
        <v>155</v>
      </c>
      <c r="W441">
        <v>431927</v>
      </c>
      <c r="X441" t="s">
        <v>2044</v>
      </c>
      <c r="Y441">
        <v>486</v>
      </c>
      <c r="Z441">
        <v>2099</v>
      </c>
      <c r="AA441">
        <v>1</v>
      </c>
      <c r="AB441">
        <v>839.6</v>
      </c>
    </row>
    <row r="442" spans="1:28" x14ac:dyDescent="0.3">
      <c r="A442" t="s">
        <v>28</v>
      </c>
      <c r="B442" t="s">
        <v>29</v>
      </c>
      <c r="C442" t="s">
        <v>148</v>
      </c>
      <c r="D442" t="s">
        <v>621</v>
      </c>
      <c r="E442" t="s">
        <v>46</v>
      </c>
      <c r="F442" t="s">
        <v>57</v>
      </c>
      <c r="G442">
        <v>45</v>
      </c>
      <c r="H442">
        <v>417032</v>
      </c>
      <c r="I442" t="s">
        <v>34</v>
      </c>
      <c r="J442" s="1">
        <v>44886</v>
      </c>
      <c r="K442">
        <v>1300</v>
      </c>
      <c r="L442" t="s">
        <v>2045</v>
      </c>
      <c r="M442" t="s">
        <v>1366</v>
      </c>
      <c r="N442" t="s">
        <v>2046</v>
      </c>
      <c r="O442" t="s">
        <v>2047</v>
      </c>
      <c r="P442" t="s">
        <v>87</v>
      </c>
      <c r="Q442">
        <v>17</v>
      </c>
      <c r="R442" t="s">
        <v>88</v>
      </c>
      <c r="S442" t="s">
        <v>79</v>
      </c>
      <c r="T442">
        <v>47889</v>
      </c>
      <c r="U442" s="1">
        <v>45626</v>
      </c>
      <c r="V442" t="s">
        <v>42</v>
      </c>
      <c r="W442">
        <v>780978</v>
      </c>
      <c r="X442" t="s">
        <v>2048</v>
      </c>
      <c r="Y442">
        <v>718</v>
      </c>
      <c r="Z442">
        <v>2650</v>
      </c>
      <c r="AA442">
        <v>5</v>
      </c>
      <c r="AB442">
        <v>5300</v>
      </c>
    </row>
    <row r="443" spans="1:28" x14ac:dyDescent="0.3">
      <c r="A443" t="s">
        <v>28</v>
      </c>
      <c r="B443" t="s">
        <v>29</v>
      </c>
      <c r="C443" t="s">
        <v>54</v>
      </c>
      <c r="D443" t="s">
        <v>467</v>
      </c>
      <c r="E443" t="s">
        <v>46</v>
      </c>
      <c r="F443" t="s">
        <v>135</v>
      </c>
      <c r="G443">
        <v>57</v>
      </c>
      <c r="H443">
        <v>417626</v>
      </c>
      <c r="I443" t="s">
        <v>34</v>
      </c>
      <c r="J443" s="1">
        <v>45297</v>
      </c>
      <c r="K443">
        <v>1200</v>
      </c>
      <c r="L443" t="s">
        <v>2049</v>
      </c>
      <c r="M443" t="s">
        <v>200</v>
      </c>
      <c r="N443" t="s">
        <v>2050</v>
      </c>
      <c r="O443" t="s">
        <v>2051</v>
      </c>
      <c r="P443" t="s">
        <v>71</v>
      </c>
      <c r="Q443">
        <v>5</v>
      </c>
      <c r="R443" t="s">
        <v>88</v>
      </c>
      <c r="S443" t="s">
        <v>41</v>
      </c>
      <c r="T443">
        <v>39190</v>
      </c>
      <c r="U443" s="1">
        <v>45412</v>
      </c>
      <c r="V443" t="s">
        <v>80</v>
      </c>
      <c r="W443">
        <v>597870</v>
      </c>
      <c r="X443" t="s">
        <v>2052</v>
      </c>
      <c r="Y443">
        <v>822</v>
      </c>
      <c r="Z443">
        <v>681</v>
      </c>
      <c r="AA443">
        <v>4</v>
      </c>
      <c r="AB443" s="2" t="s">
        <v>370</v>
      </c>
    </row>
    <row r="444" spans="1:28" x14ac:dyDescent="0.3">
      <c r="A444" t="s">
        <v>28</v>
      </c>
      <c r="B444" t="s">
        <v>29</v>
      </c>
      <c r="C444" t="s">
        <v>66</v>
      </c>
      <c r="D444" t="s">
        <v>254</v>
      </c>
      <c r="E444" t="s">
        <v>56</v>
      </c>
      <c r="F444" t="s">
        <v>355</v>
      </c>
      <c r="G444">
        <v>33</v>
      </c>
      <c r="H444">
        <v>425762</v>
      </c>
      <c r="I444" t="s">
        <v>34</v>
      </c>
      <c r="J444" s="1">
        <v>44645</v>
      </c>
      <c r="K444">
        <v>1000</v>
      </c>
      <c r="L444" t="s">
        <v>2053</v>
      </c>
      <c r="M444" t="s">
        <v>2054</v>
      </c>
      <c r="N444" t="s">
        <v>2055</v>
      </c>
      <c r="O444" t="s">
        <v>2056</v>
      </c>
      <c r="P444" t="s">
        <v>51</v>
      </c>
      <c r="Q444">
        <v>3</v>
      </c>
      <c r="R444" t="s">
        <v>40</v>
      </c>
      <c r="S444" t="s">
        <v>79</v>
      </c>
      <c r="T444">
        <v>34765</v>
      </c>
      <c r="U444" s="1">
        <v>45385</v>
      </c>
      <c r="V444" t="s">
        <v>80</v>
      </c>
      <c r="W444">
        <v>800877</v>
      </c>
      <c r="X444" t="s">
        <v>2057</v>
      </c>
      <c r="Y444">
        <v>564</v>
      </c>
      <c r="Z444">
        <v>899</v>
      </c>
      <c r="AA444">
        <v>7</v>
      </c>
      <c r="AB444" s="2" t="s">
        <v>2058</v>
      </c>
    </row>
    <row r="445" spans="1:28" x14ac:dyDescent="0.3">
      <c r="A445" t="s">
        <v>28</v>
      </c>
      <c r="B445" t="s">
        <v>29</v>
      </c>
      <c r="C445" t="s">
        <v>91</v>
      </c>
      <c r="D445" t="s">
        <v>621</v>
      </c>
      <c r="E445" t="s">
        <v>46</v>
      </c>
      <c r="F445" t="s">
        <v>83</v>
      </c>
      <c r="G445">
        <v>91</v>
      </c>
      <c r="H445">
        <v>418436</v>
      </c>
      <c r="I445" t="s">
        <v>58</v>
      </c>
      <c r="J445" s="1">
        <v>44186</v>
      </c>
      <c r="K445">
        <v>800</v>
      </c>
      <c r="L445" t="s">
        <v>2059</v>
      </c>
      <c r="M445" t="s">
        <v>1147</v>
      </c>
      <c r="N445" t="s">
        <v>2060</v>
      </c>
      <c r="O445" t="s">
        <v>2061</v>
      </c>
      <c r="P445" t="s">
        <v>39</v>
      </c>
      <c r="Q445">
        <v>15</v>
      </c>
      <c r="R445" t="s">
        <v>88</v>
      </c>
      <c r="S445" t="s">
        <v>118</v>
      </c>
      <c r="T445">
        <v>17987</v>
      </c>
      <c r="U445" s="1">
        <v>45603</v>
      </c>
      <c r="V445" t="s">
        <v>42</v>
      </c>
      <c r="W445">
        <v>787016</v>
      </c>
      <c r="X445" t="s">
        <v>2062</v>
      </c>
      <c r="Y445">
        <v>951</v>
      </c>
      <c r="Z445">
        <v>1118</v>
      </c>
      <c r="AA445">
        <v>6</v>
      </c>
      <c r="AB445" s="2" t="s">
        <v>2063</v>
      </c>
    </row>
    <row r="446" spans="1:28" x14ac:dyDescent="0.3">
      <c r="A446" t="s">
        <v>28</v>
      </c>
      <c r="B446" t="s">
        <v>29</v>
      </c>
      <c r="C446" t="s">
        <v>193</v>
      </c>
      <c r="D446" t="s">
        <v>380</v>
      </c>
      <c r="E446" t="s">
        <v>32</v>
      </c>
      <c r="F446" t="s">
        <v>47</v>
      </c>
      <c r="G446">
        <v>20</v>
      </c>
      <c r="H446">
        <v>428113</v>
      </c>
      <c r="I446" t="s">
        <v>58</v>
      </c>
      <c r="J446" s="1">
        <v>44749</v>
      </c>
      <c r="K446">
        <v>1400</v>
      </c>
      <c r="L446" t="s">
        <v>2064</v>
      </c>
      <c r="M446" t="s">
        <v>487</v>
      </c>
      <c r="N446" t="s">
        <v>2065</v>
      </c>
      <c r="O446" t="s">
        <v>2066</v>
      </c>
      <c r="P446" t="s">
        <v>39</v>
      </c>
      <c r="Q446">
        <v>14</v>
      </c>
      <c r="R446" t="s">
        <v>88</v>
      </c>
      <c r="S446" t="s">
        <v>63</v>
      </c>
      <c r="T446">
        <v>52094</v>
      </c>
      <c r="U446" s="1">
        <v>45294</v>
      </c>
      <c r="V446" t="s">
        <v>111</v>
      </c>
      <c r="W446">
        <v>949679</v>
      </c>
      <c r="X446" t="s">
        <v>2067</v>
      </c>
      <c r="Y446">
        <v>332</v>
      </c>
      <c r="Z446">
        <v>2627</v>
      </c>
      <c r="AA446">
        <v>3</v>
      </c>
      <c r="AB446">
        <v>3152.4</v>
      </c>
    </row>
    <row r="447" spans="1:28" x14ac:dyDescent="0.3">
      <c r="A447" t="s">
        <v>28</v>
      </c>
      <c r="B447" t="s">
        <v>29</v>
      </c>
      <c r="C447" t="s">
        <v>44</v>
      </c>
      <c r="D447" t="s">
        <v>254</v>
      </c>
      <c r="E447" t="s">
        <v>46</v>
      </c>
      <c r="F447" t="s">
        <v>150</v>
      </c>
      <c r="G447">
        <v>92</v>
      </c>
      <c r="H447">
        <v>416937</v>
      </c>
      <c r="I447" t="s">
        <v>34</v>
      </c>
      <c r="J447" s="1">
        <v>45278</v>
      </c>
      <c r="K447">
        <v>1300</v>
      </c>
      <c r="L447" t="s">
        <v>2068</v>
      </c>
      <c r="M447" t="s">
        <v>313</v>
      </c>
      <c r="N447" t="s">
        <v>2069</v>
      </c>
      <c r="O447" t="s">
        <v>2070</v>
      </c>
      <c r="P447" t="s">
        <v>71</v>
      </c>
      <c r="Q447">
        <v>8</v>
      </c>
      <c r="R447" t="s">
        <v>88</v>
      </c>
      <c r="S447" t="s">
        <v>41</v>
      </c>
      <c r="T447">
        <v>57996</v>
      </c>
      <c r="U447" s="1">
        <v>45404</v>
      </c>
      <c r="V447" t="s">
        <v>80</v>
      </c>
      <c r="W447">
        <v>896138</v>
      </c>
      <c r="X447" t="s">
        <v>2071</v>
      </c>
      <c r="Y447">
        <v>720</v>
      </c>
      <c r="Z447">
        <v>1539</v>
      </c>
      <c r="AA447">
        <v>3</v>
      </c>
      <c r="AB447" s="2" t="s">
        <v>2072</v>
      </c>
    </row>
    <row r="448" spans="1:28" x14ac:dyDescent="0.3">
      <c r="A448" t="s">
        <v>28</v>
      </c>
      <c r="B448" t="s">
        <v>29</v>
      </c>
      <c r="C448" t="s">
        <v>91</v>
      </c>
      <c r="D448" t="s">
        <v>274</v>
      </c>
      <c r="E448" t="s">
        <v>46</v>
      </c>
      <c r="F448" t="s">
        <v>175</v>
      </c>
      <c r="G448">
        <v>49</v>
      </c>
      <c r="H448">
        <v>430450</v>
      </c>
      <c r="I448" t="s">
        <v>58</v>
      </c>
      <c r="J448" s="1">
        <v>44898</v>
      </c>
      <c r="K448">
        <v>1400</v>
      </c>
      <c r="L448" t="s">
        <v>2073</v>
      </c>
      <c r="M448" t="s">
        <v>115</v>
      </c>
      <c r="N448" t="s">
        <v>2074</v>
      </c>
      <c r="O448" t="s">
        <v>2075</v>
      </c>
      <c r="P448" t="s">
        <v>71</v>
      </c>
      <c r="Q448">
        <v>7</v>
      </c>
      <c r="R448" t="s">
        <v>88</v>
      </c>
      <c r="S448" t="s">
        <v>118</v>
      </c>
      <c r="T448">
        <v>20753</v>
      </c>
      <c r="U448" s="1">
        <v>45451</v>
      </c>
      <c r="V448" t="s">
        <v>52</v>
      </c>
      <c r="W448">
        <v>667519</v>
      </c>
      <c r="X448" t="s">
        <v>2076</v>
      </c>
      <c r="Y448">
        <v>649</v>
      </c>
      <c r="Z448">
        <v>965</v>
      </c>
      <c r="AA448">
        <v>4</v>
      </c>
      <c r="AB448">
        <v>1544</v>
      </c>
    </row>
    <row r="449" spans="1:28" x14ac:dyDescent="0.3">
      <c r="A449" t="s">
        <v>28</v>
      </c>
      <c r="B449" t="s">
        <v>29</v>
      </c>
      <c r="C449" t="s">
        <v>54</v>
      </c>
      <c r="D449" t="s">
        <v>74</v>
      </c>
      <c r="E449" t="s">
        <v>46</v>
      </c>
      <c r="F449" t="s">
        <v>135</v>
      </c>
      <c r="G449">
        <v>45</v>
      </c>
      <c r="H449">
        <v>433471</v>
      </c>
      <c r="I449" t="s">
        <v>58</v>
      </c>
      <c r="J449" s="1">
        <v>44735</v>
      </c>
      <c r="K449">
        <v>1000</v>
      </c>
      <c r="L449" t="s">
        <v>2077</v>
      </c>
      <c r="M449" t="s">
        <v>244</v>
      </c>
      <c r="N449" t="s">
        <v>2078</v>
      </c>
      <c r="O449" t="s">
        <v>2079</v>
      </c>
      <c r="P449" t="s">
        <v>71</v>
      </c>
      <c r="Q449">
        <v>8</v>
      </c>
      <c r="R449" t="s">
        <v>40</v>
      </c>
      <c r="S449" t="s">
        <v>118</v>
      </c>
      <c r="T449">
        <v>24082</v>
      </c>
      <c r="U449" s="1">
        <v>45545</v>
      </c>
      <c r="V449" t="s">
        <v>180</v>
      </c>
      <c r="W449">
        <v>349736</v>
      </c>
      <c r="X449" t="s">
        <v>2080</v>
      </c>
      <c r="Y449">
        <v>494</v>
      </c>
      <c r="Z449">
        <v>1649</v>
      </c>
      <c r="AA449">
        <v>2</v>
      </c>
      <c r="AB449">
        <v>1319.2</v>
      </c>
    </row>
    <row r="450" spans="1:28" x14ac:dyDescent="0.3">
      <c r="A450" t="s">
        <v>28</v>
      </c>
      <c r="B450" t="s">
        <v>29</v>
      </c>
      <c r="C450" t="s">
        <v>44</v>
      </c>
      <c r="D450" t="s">
        <v>621</v>
      </c>
      <c r="E450" t="s">
        <v>56</v>
      </c>
      <c r="F450" t="s">
        <v>47</v>
      </c>
      <c r="G450">
        <v>99</v>
      </c>
      <c r="H450">
        <v>406331</v>
      </c>
      <c r="I450" t="s">
        <v>34</v>
      </c>
      <c r="J450" s="1">
        <v>44280</v>
      </c>
      <c r="K450">
        <v>950</v>
      </c>
      <c r="L450" t="s">
        <v>2081</v>
      </c>
      <c r="M450" t="s">
        <v>1291</v>
      </c>
      <c r="N450" t="s">
        <v>2082</v>
      </c>
      <c r="O450" t="s">
        <v>2083</v>
      </c>
      <c r="P450" t="s">
        <v>51</v>
      </c>
      <c r="Q450">
        <v>17</v>
      </c>
      <c r="R450" t="s">
        <v>40</v>
      </c>
      <c r="S450" t="s">
        <v>63</v>
      </c>
      <c r="T450">
        <v>63208</v>
      </c>
      <c r="U450" s="1">
        <v>45562</v>
      </c>
      <c r="V450" t="s">
        <v>180</v>
      </c>
      <c r="W450">
        <v>653428</v>
      </c>
      <c r="X450" t="s">
        <v>2084</v>
      </c>
      <c r="Y450">
        <v>423</v>
      </c>
      <c r="Z450">
        <v>2180</v>
      </c>
      <c r="AA450">
        <v>5</v>
      </c>
      <c r="AB450">
        <v>4360</v>
      </c>
    </row>
    <row r="451" spans="1:28" x14ac:dyDescent="0.3">
      <c r="A451" t="s">
        <v>28</v>
      </c>
      <c r="B451" t="s">
        <v>29</v>
      </c>
      <c r="C451" t="s">
        <v>148</v>
      </c>
      <c r="D451" t="s">
        <v>134</v>
      </c>
      <c r="E451" t="s">
        <v>56</v>
      </c>
      <c r="F451" t="s">
        <v>135</v>
      </c>
      <c r="G451">
        <v>1</v>
      </c>
      <c r="H451">
        <v>414017</v>
      </c>
      <c r="I451" t="s">
        <v>34</v>
      </c>
      <c r="J451" s="1">
        <v>45566</v>
      </c>
      <c r="K451">
        <v>1300</v>
      </c>
      <c r="L451" t="s">
        <v>2085</v>
      </c>
      <c r="M451" t="s">
        <v>1253</v>
      </c>
      <c r="N451" t="s">
        <v>2086</v>
      </c>
      <c r="O451" t="s">
        <v>2087</v>
      </c>
      <c r="P451" t="s">
        <v>51</v>
      </c>
      <c r="Q451">
        <v>6</v>
      </c>
      <c r="R451" t="s">
        <v>88</v>
      </c>
      <c r="S451" t="s">
        <v>41</v>
      </c>
      <c r="T451">
        <v>94838</v>
      </c>
      <c r="U451" s="1">
        <v>45408</v>
      </c>
      <c r="V451" t="s">
        <v>80</v>
      </c>
      <c r="W451">
        <v>519537</v>
      </c>
      <c r="X451" t="s">
        <v>2088</v>
      </c>
      <c r="Y451">
        <v>526</v>
      </c>
      <c r="Z451">
        <v>1978</v>
      </c>
      <c r="AA451">
        <v>7</v>
      </c>
      <c r="AB451" s="2" t="s">
        <v>2089</v>
      </c>
    </row>
    <row r="452" spans="1:28" x14ac:dyDescent="0.3">
      <c r="A452" t="s">
        <v>28</v>
      </c>
      <c r="B452" t="s">
        <v>29</v>
      </c>
      <c r="C452" t="s">
        <v>44</v>
      </c>
      <c r="D452" t="s">
        <v>55</v>
      </c>
      <c r="E452" t="s">
        <v>46</v>
      </c>
      <c r="F452" t="s">
        <v>47</v>
      </c>
      <c r="G452">
        <v>82</v>
      </c>
      <c r="H452">
        <v>413222</v>
      </c>
      <c r="I452" t="s">
        <v>58</v>
      </c>
      <c r="J452" s="1">
        <v>44487</v>
      </c>
      <c r="K452">
        <v>950</v>
      </c>
      <c r="L452" t="s">
        <v>2090</v>
      </c>
      <c r="M452" t="s">
        <v>222</v>
      </c>
      <c r="N452" t="s">
        <v>2091</v>
      </c>
      <c r="O452" t="s">
        <v>2092</v>
      </c>
      <c r="P452" t="s">
        <v>39</v>
      </c>
      <c r="Q452">
        <v>20</v>
      </c>
      <c r="R452" t="s">
        <v>88</v>
      </c>
      <c r="S452" t="s">
        <v>118</v>
      </c>
      <c r="T452">
        <v>47490</v>
      </c>
      <c r="U452" s="1">
        <v>45479</v>
      </c>
      <c r="V452" t="s">
        <v>126</v>
      </c>
      <c r="W452">
        <v>572548</v>
      </c>
      <c r="X452" t="s">
        <v>2093</v>
      </c>
      <c r="Y452">
        <v>721</v>
      </c>
      <c r="Z452">
        <v>1717</v>
      </c>
      <c r="AA452">
        <v>8</v>
      </c>
      <c r="AB452" s="2" t="s">
        <v>2094</v>
      </c>
    </row>
    <row r="453" spans="1:28" x14ac:dyDescent="0.3">
      <c r="A453" t="s">
        <v>28</v>
      </c>
      <c r="B453" t="s">
        <v>29</v>
      </c>
      <c r="C453" t="s">
        <v>148</v>
      </c>
      <c r="D453" t="s">
        <v>98</v>
      </c>
      <c r="E453" t="s">
        <v>56</v>
      </c>
      <c r="F453" t="s">
        <v>355</v>
      </c>
      <c r="G453">
        <v>5</v>
      </c>
      <c r="H453">
        <v>421404</v>
      </c>
      <c r="I453" t="s">
        <v>58</v>
      </c>
      <c r="J453" s="1">
        <v>44921</v>
      </c>
      <c r="K453">
        <v>1100</v>
      </c>
      <c r="L453" t="s">
        <v>2095</v>
      </c>
      <c r="M453" t="s">
        <v>1356</v>
      </c>
      <c r="N453" t="s">
        <v>2096</v>
      </c>
      <c r="O453">
        <v>1072555734</v>
      </c>
      <c r="P453" t="s">
        <v>71</v>
      </c>
      <c r="Q453">
        <v>20</v>
      </c>
      <c r="R453" t="s">
        <v>40</v>
      </c>
      <c r="S453" t="s">
        <v>63</v>
      </c>
      <c r="T453">
        <v>24980</v>
      </c>
      <c r="U453" s="1">
        <v>45395</v>
      </c>
      <c r="V453" t="s">
        <v>80</v>
      </c>
      <c r="W453">
        <v>414493</v>
      </c>
      <c r="X453" t="s">
        <v>2097</v>
      </c>
      <c r="Y453">
        <v>565</v>
      </c>
      <c r="Z453">
        <v>2804</v>
      </c>
      <c r="AA453">
        <v>1</v>
      </c>
      <c r="AB453" s="2" t="s">
        <v>2098</v>
      </c>
    </row>
    <row r="454" spans="1:28" x14ac:dyDescent="0.3">
      <c r="A454" t="s">
        <v>28</v>
      </c>
      <c r="B454" t="s">
        <v>29</v>
      </c>
      <c r="C454" t="s">
        <v>193</v>
      </c>
      <c r="D454" t="s">
        <v>254</v>
      </c>
      <c r="E454" t="s">
        <v>56</v>
      </c>
      <c r="F454" t="s">
        <v>113</v>
      </c>
      <c r="G454">
        <v>91</v>
      </c>
      <c r="H454">
        <v>414691</v>
      </c>
      <c r="I454" t="s">
        <v>34</v>
      </c>
      <c r="J454" s="1">
        <v>44156</v>
      </c>
      <c r="K454">
        <v>1200</v>
      </c>
      <c r="L454" t="s">
        <v>2099</v>
      </c>
      <c r="M454" t="s">
        <v>417</v>
      </c>
      <c r="N454" t="s">
        <v>2100</v>
      </c>
      <c r="O454" t="s">
        <v>2101</v>
      </c>
      <c r="P454" t="s">
        <v>39</v>
      </c>
      <c r="Q454">
        <v>19</v>
      </c>
      <c r="R454" t="s">
        <v>40</v>
      </c>
      <c r="S454" t="s">
        <v>63</v>
      </c>
      <c r="T454">
        <v>99885</v>
      </c>
      <c r="U454" s="1">
        <v>45531</v>
      </c>
      <c r="V454" t="s">
        <v>64</v>
      </c>
      <c r="W454">
        <v>757318</v>
      </c>
      <c r="X454" t="s">
        <v>2102</v>
      </c>
      <c r="Y454">
        <v>644</v>
      </c>
      <c r="Z454">
        <v>755</v>
      </c>
      <c r="AA454">
        <v>7</v>
      </c>
      <c r="AB454">
        <v>2114</v>
      </c>
    </row>
    <row r="455" spans="1:28" x14ac:dyDescent="0.3">
      <c r="A455" t="s">
        <v>28</v>
      </c>
      <c r="B455" t="s">
        <v>29</v>
      </c>
      <c r="C455" t="s">
        <v>193</v>
      </c>
      <c r="D455" t="s">
        <v>248</v>
      </c>
      <c r="E455" t="s">
        <v>32</v>
      </c>
      <c r="F455" t="s">
        <v>106</v>
      </c>
      <c r="G455">
        <v>94</v>
      </c>
      <c r="H455">
        <v>416891</v>
      </c>
      <c r="I455" t="s">
        <v>58</v>
      </c>
      <c r="J455" s="1">
        <v>44615</v>
      </c>
      <c r="K455">
        <v>800</v>
      </c>
      <c r="L455" t="s">
        <v>2103</v>
      </c>
      <c r="M455" t="s">
        <v>1460</v>
      </c>
      <c r="N455" t="s">
        <v>2104</v>
      </c>
      <c r="O455" t="s">
        <v>2105</v>
      </c>
      <c r="P455" t="s">
        <v>39</v>
      </c>
      <c r="Q455">
        <v>10</v>
      </c>
      <c r="R455" t="s">
        <v>40</v>
      </c>
      <c r="S455" t="s">
        <v>41</v>
      </c>
      <c r="T455">
        <v>99140</v>
      </c>
      <c r="U455" s="1">
        <v>45606</v>
      </c>
      <c r="V455" t="s">
        <v>42</v>
      </c>
      <c r="W455">
        <v>984814</v>
      </c>
      <c r="X455" t="s">
        <v>2106</v>
      </c>
      <c r="Y455">
        <v>794</v>
      </c>
      <c r="Z455">
        <v>2641</v>
      </c>
      <c r="AA455">
        <v>1</v>
      </c>
      <c r="AB455">
        <v>1056.4000000000001</v>
      </c>
    </row>
    <row r="456" spans="1:28" x14ac:dyDescent="0.3">
      <c r="A456" t="s">
        <v>28</v>
      </c>
      <c r="B456" t="s">
        <v>29</v>
      </c>
      <c r="C456" t="s">
        <v>91</v>
      </c>
      <c r="D456" t="s">
        <v>45</v>
      </c>
      <c r="E456" t="s">
        <v>32</v>
      </c>
      <c r="F456" t="s">
        <v>355</v>
      </c>
      <c r="G456">
        <v>6</v>
      </c>
      <c r="H456">
        <v>403035</v>
      </c>
      <c r="I456" t="s">
        <v>34</v>
      </c>
      <c r="J456" s="1">
        <v>44422</v>
      </c>
      <c r="K456">
        <v>800</v>
      </c>
      <c r="L456" t="s">
        <v>2107</v>
      </c>
      <c r="M456" t="s">
        <v>293</v>
      </c>
      <c r="N456" t="s">
        <v>2108</v>
      </c>
      <c r="O456" t="s">
        <v>2109</v>
      </c>
      <c r="P456" t="s">
        <v>71</v>
      </c>
      <c r="Q456">
        <v>7</v>
      </c>
      <c r="R456" t="s">
        <v>88</v>
      </c>
      <c r="S456" t="s">
        <v>63</v>
      </c>
      <c r="T456">
        <v>55509</v>
      </c>
      <c r="U456" s="1">
        <v>45331</v>
      </c>
      <c r="V456" t="s">
        <v>119</v>
      </c>
      <c r="W456">
        <v>170429</v>
      </c>
      <c r="X456" t="s">
        <v>2110</v>
      </c>
      <c r="Y456">
        <v>712</v>
      </c>
      <c r="Z456">
        <v>2082</v>
      </c>
      <c r="AA456">
        <v>6</v>
      </c>
      <c r="AB456">
        <v>4996.8</v>
      </c>
    </row>
    <row r="457" spans="1:28" x14ac:dyDescent="0.3">
      <c r="A457" t="s">
        <v>28</v>
      </c>
      <c r="B457" t="s">
        <v>29</v>
      </c>
      <c r="C457" t="s">
        <v>193</v>
      </c>
      <c r="D457" t="s">
        <v>621</v>
      </c>
      <c r="E457" t="s">
        <v>56</v>
      </c>
      <c r="F457" t="s">
        <v>175</v>
      </c>
      <c r="G457">
        <v>55</v>
      </c>
      <c r="H457">
        <v>400546</v>
      </c>
      <c r="I457" t="s">
        <v>58</v>
      </c>
      <c r="J457" s="1">
        <v>44615</v>
      </c>
      <c r="K457">
        <v>1100</v>
      </c>
      <c r="L457" t="s">
        <v>2111</v>
      </c>
      <c r="M457" t="s">
        <v>129</v>
      </c>
      <c r="N457" t="s">
        <v>2112</v>
      </c>
      <c r="O457" t="s">
        <v>2113</v>
      </c>
      <c r="P457" t="s">
        <v>51</v>
      </c>
      <c r="Q457">
        <v>20</v>
      </c>
      <c r="R457" t="s">
        <v>88</v>
      </c>
      <c r="S457" t="s">
        <v>63</v>
      </c>
      <c r="T457">
        <v>16549</v>
      </c>
      <c r="U457" s="1">
        <v>45333</v>
      </c>
      <c r="V457" t="s">
        <v>119</v>
      </c>
      <c r="W457">
        <v>907907</v>
      </c>
      <c r="X457" t="s">
        <v>2114</v>
      </c>
      <c r="Y457">
        <v>517</v>
      </c>
      <c r="Z457">
        <v>1322</v>
      </c>
      <c r="AA457">
        <v>3</v>
      </c>
      <c r="AB457">
        <v>1586.4</v>
      </c>
    </row>
    <row r="458" spans="1:28" x14ac:dyDescent="0.3">
      <c r="A458" t="s">
        <v>28</v>
      </c>
      <c r="B458" t="s">
        <v>29</v>
      </c>
      <c r="C458" t="s">
        <v>91</v>
      </c>
      <c r="D458" t="s">
        <v>92</v>
      </c>
      <c r="E458" t="s">
        <v>46</v>
      </c>
      <c r="F458" t="s">
        <v>33</v>
      </c>
      <c r="G458">
        <v>51</v>
      </c>
      <c r="H458">
        <v>421168</v>
      </c>
      <c r="I458" t="s">
        <v>58</v>
      </c>
      <c r="J458" s="1">
        <v>44612</v>
      </c>
      <c r="K458">
        <v>950</v>
      </c>
      <c r="L458" t="s">
        <v>2115</v>
      </c>
      <c r="M458" t="s">
        <v>239</v>
      </c>
      <c r="N458" t="s">
        <v>2116</v>
      </c>
      <c r="O458" t="s">
        <v>2117</v>
      </c>
      <c r="P458" t="s">
        <v>87</v>
      </c>
      <c r="Q458">
        <v>19</v>
      </c>
      <c r="R458" t="s">
        <v>40</v>
      </c>
      <c r="S458" t="s">
        <v>63</v>
      </c>
      <c r="T458">
        <v>87518</v>
      </c>
      <c r="U458" s="1">
        <v>45424</v>
      </c>
      <c r="V458" t="s">
        <v>140</v>
      </c>
      <c r="W458">
        <v>839083</v>
      </c>
      <c r="X458" t="s">
        <v>2118</v>
      </c>
      <c r="Y458">
        <v>701</v>
      </c>
      <c r="Z458">
        <v>995</v>
      </c>
      <c r="AA458">
        <v>8</v>
      </c>
      <c r="AB458">
        <v>3184</v>
      </c>
    </row>
    <row r="459" spans="1:28" x14ac:dyDescent="0.3">
      <c r="A459" t="s">
        <v>28</v>
      </c>
      <c r="B459" t="s">
        <v>29</v>
      </c>
      <c r="C459" t="s">
        <v>54</v>
      </c>
      <c r="D459" t="s">
        <v>82</v>
      </c>
      <c r="E459" t="s">
        <v>56</v>
      </c>
      <c r="F459" t="s">
        <v>57</v>
      </c>
      <c r="G459">
        <v>71</v>
      </c>
      <c r="H459">
        <v>405687</v>
      </c>
      <c r="I459" t="s">
        <v>58</v>
      </c>
      <c r="J459" s="1">
        <v>44772</v>
      </c>
      <c r="K459">
        <v>1300</v>
      </c>
      <c r="L459" t="s">
        <v>2119</v>
      </c>
      <c r="M459" t="s">
        <v>1091</v>
      </c>
      <c r="N459" t="s">
        <v>2120</v>
      </c>
      <c r="O459" t="s">
        <v>2121</v>
      </c>
      <c r="P459" t="s">
        <v>71</v>
      </c>
      <c r="Q459">
        <v>4</v>
      </c>
      <c r="R459" t="s">
        <v>40</v>
      </c>
      <c r="S459" t="s">
        <v>118</v>
      </c>
      <c r="T459">
        <v>96976</v>
      </c>
      <c r="U459" s="1">
        <v>45379</v>
      </c>
      <c r="V459" t="s">
        <v>72</v>
      </c>
      <c r="W459">
        <v>212490</v>
      </c>
      <c r="X459" t="s">
        <v>2122</v>
      </c>
      <c r="Y459">
        <v>366</v>
      </c>
      <c r="Z459">
        <v>1884</v>
      </c>
      <c r="AA459">
        <v>8</v>
      </c>
      <c r="AB459">
        <v>6028.8</v>
      </c>
    </row>
    <row r="460" spans="1:28" x14ac:dyDescent="0.3">
      <c r="A460" t="s">
        <v>28</v>
      </c>
      <c r="B460" t="s">
        <v>29</v>
      </c>
      <c r="C460" t="s">
        <v>148</v>
      </c>
      <c r="D460" t="s">
        <v>227</v>
      </c>
      <c r="E460" t="s">
        <v>56</v>
      </c>
      <c r="F460" t="s">
        <v>355</v>
      </c>
      <c r="G460">
        <v>70</v>
      </c>
      <c r="H460">
        <v>419198</v>
      </c>
      <c r="I460" t="s">
        <v>58</v>
      </c>
      <c r="J460" s="1">
        <v>44237</v>
      </c>
      <c r="K460">
        <v>800</v>
      </c>
      <c r="L460" t="s">
        <v>2123</v>
      </c>
      <c r="M460" t="s">
        <v>2124</v>
      </c>
      <c r="N460" t="s">
        <v>2125</v>
      </c>
      <c r="O460" t="s">
        <v>2126</v>
      </c>
      <c r="P460" t="s">
        <v>71</v>
      </c>
      <c r="Q460">
        <v>13</v>
      </c>
      <c r="R460" t="s">
        <v>88</v>
      </c>
      <c r="S460" t="s">
        <v>79</v>
      </c>
      <c r="T460">
        <v>94543</v>
      </c>
      <c r="U460" s="1">
        <v>45624</v>
      </c>
      <c r="V460" t="s">
        <v>42</v>
      </c>
      <c r="W460">
        <v>331723</v>
      </c>
      <c r="X460" t="s">
        <v>2127</v>
      </c>
      <c r="Y460">
        <v>936</v>
      </c>
      <c r="Z460">
        <v>2776</v>
      </c>
      <c r="AA460">
        <v>6</v>
      </c>
      <c r="AB460" s="2" t="s">
        <v>2128</v>
      </c>
    </row>
    <row r="461" spans="1:28" x14ac:dyDescent="0.3">
      <c r="A461" t="s">
        <v>28</v>
      </c>
      <c r="B461" t="s">
        <v>29</v>
      </c>
      <c r="C461" t="s">
        <v>66</v>
      </c>
      <c r="D461" t="s">
        <v>134</v>
      </c>
      <c r="E461" t="s">
        <v>32</v>
      </c>
      <c r="F461" t="s">
        <v>33</v>
      </c>
      <c r="G461">
        <v>63</v>
      </c>
      <c r="H461">
        <v>403364</v>
      </c>
      <c r="I461" t="s">
        <v>58</v>
      </c>
      <c r="J461" s="1">
        <v>45407</v>
      </c>
      <c r="K461">
        <v>950</v>
      </c>
      <c r="L461" t="s">
        <v>2129</v>
      </c>
      <c r="M461" t="s">
        <v>496</v>
      </c>
      <c r="N461" t="s">
        <v>2130</v>
      </c>
      <c r="O461" t="s">
        <v>2131</v>
      </c>
      <c r="P461" t="s">
        <v>87</v>
      </c>
      <c r="Q461">
        <v>17</v>
      </c>
      <c r="R461" t="s">
        <v>88</v>
      </c>
      <c r="S461" t="s">
        <v>79</v>
      </c>
      <c r="T461">
        <v>85009</v>
      </c>
      <c r="U461" s="1">
        <v>45504</v>
      </c>
      <c r="V461" t="s">
        <v>126</v>
      </c>
      <c r="W461">
        <v>494083</v>
      </c>
      <c r="X461" t="s">
        <v>2132</v>
      </c>
      <c r="Y461">
        <v>234</v>
      </c>
      <c r="Z461">
        <v>2106</v>
      </c>
      <c r="AA461">
        <v>5</v>
      </c>
      <c r="AB461">
        <v>4212</v>
      </c>
    </row>
    <row r="462" spans="1:28" x14ac:dyDescent="0.3">
      <c r="A462" t="s">
        <v>28</v>
      </c>
      <c r="B462" t="s">
        <v>29</v>
      </c>
      <c r="C462" t="s">
        <v>54</v>
      </c>
      <c r="D462" t="s">
        <v>92</v>
      </c>
      <c r="E462" t="s">
        <v>32</v>
      </c>
      <c r="F462" t="s">
        <v>113</v>
      </c>
      <c r="G462">
        <v>46</v>
      </c>
      <c r="H462">
        <v>405709</v>
      </c>
      <c r="I462" t="s">
        <v>58</v>
      </c>
      <c r="J462" s="1">
        <v>44989</v>
      </c>
      <c r="K462">
        <v>1200</v>
      </c>
      <c r="L462" t="s">
        <v>2133</v>
      </c>
      <c r="M462" t="s">
        <v>137</v>
      </c>
      <c r="N462" t="s">
        <v>2134</v>
      </c>
      <c r="O462" t="s">
        <v>2135</v>
      </c>
      <c r="P462" t="s">
        <v>39</v>
      </c>
      <c r="Q462">
        <v>14</v>
      </c>
      <c r="R462" t="s">
        <v>88</v>
      </c>
      <c r="S462" t="s">
        <v>63</v>
      </c>
      <c r="T462">
        <v>36637</v>
      </c>
      <c r="U462" s="1">
        <v>45547</v>
      </c>
      <c r="V462" t="s">
        <v>180</v>
      </c>
      <c r="W462">
        <v>278475</v>
      </c>
      <c r="X462" t="s">
        <v>2136</v>
      </c>
      <c r="Y462">
        <v>800</v>
      </c>
      <c r="Z462">
        <v>1320</v>
      </c>
      <c r="AA462">
        <v>6</v>
      </c>
      <c r="AB462">
        <v>3168</v>
      </c>
    </row>
    <row r="463" spans="1:28" x14ac:dyDescent="0.3">
      <c r="A463" t="s">
        <v>28</v>
      </c>
      <c r="B463" t="s">
        <v>29</v>
      </c>
      <c r="C463" t="s">
        <v>148</v>
      </c>
      <c r="D463" t="s">
        <v>74</v>
      </c>
      <c r="E463" t="s">
        <v>32</v>
      </c>
      <c r="F463" t="s">
        <v>175</v>
      </c>
      <c r="G463">
        <v>69</v>
      </c>
      <c r="H463">
        <v>406384</v>
      </c>
      <c r="I463" t="s">
        <v>58</v>
      </c>
      <c r="J463" s="1">
        <v>45072</v>
      </c>
      <c r="K463">
        <v>950</v>
      </c>
      <c r="L463" t="s">
        <v>2137</v>
      </c>
      <c r="M463" t="s">
        <v>487</v>
      </c>
      <c r="N463" t="s">
        <v>2138</v>
      </c>
      <c r="O463" t="s">
        <v>2139</v>
      </c>
      <c r="P463" t="s">
        <v>51</v>
      </c>
      <c r="Q463">
        <v>9</v>
      </c>
      <c r="R463" t="s">
        <v>40</v>
      </c>
      <c r="S463" t="s">
        <v>63</v>
      </c>
      <c r="T463">
        <v>39591</v>
      </c>
      <c r="U463" s="1">
        <v>45314</v>
      </c>
      <c r="V463" t="s">
        <v>111</v>
      </c>
      <c r="W463">
        <v>895734</v>
      </c>
      <c r="X463" t="s">
        <v>2140</v>
      </c>
      <c r="Y463">
        <v>907</v>
      </c>
      <c r="Z463">
        <v>2825</v>
      </c>
      <c r="AA463">
        <v>2</v>
      </c>
      <c r="AB463">
        <v>2260</v>
      </c>
    </row>
    <row r="464" spans="1:28" x14ac:dyDescent="0.3">
      <c r="A464" t="s">
        <v>28</v>
      </c>
      <c r="B464" t="s">
        <v>29</v>
      </c>
      <c r="C464" t="s">
        <v>157</v>
      </c>
      <c r="D464" t="s">
        <v>524</v>
      </c>
      <c r="E464" t="s">
        <v>56</v>
      </c>
      <c r="F464" t="s">
        <v>355</v>
      </c>
      <c r="G464">
        <v>11</v>
      </c>
      <c r="H464">
        <v>425933</v>
      </c>
      <c r="I464" t="s">
        <v>34</v>
      </c>
      <c r="J464" s="1">
        <v>45031</v>
      </c>
      <c r="K464">
        <v>1200</v>
      </c>
      <c r="L464" t="s">
        <v>2141</v>
      </c>
      <c r="M464" t="s">
        <v>137</v>
      </c>
      <c r="N464" t="s">
        <v>2142</v>
      </c>
      <c r="O464" t="s">
        <v>2143</v>
      </c>
      <c r="P464" t="s">
        <v>39</v>
      </c>
      <c r="Q464">
        <v>6</v>
      </c>
      <c r="R464" t="s">
        <v>88</v>
      </c>
      <c r="S464" t="s">
        <v>41</v>
      </c>
      <c r="T464">
        <v>80620</v>
      </c>
      <c r="U464" s="1">
        <v>45442</v>
      </c>
      <c r="V464" t="s">
        <v>140</v>
      </c>
      <c r="W464">
        <v>699199</v>
      </c>
      <c r="X464" t="s">
        <v>2144</v>
      </c>
      <c r="Y464">
        <v>895</v>
      </c>
      <c r="Z464">
        <v>2850</v>
      </c>
      <c r="AA464">
        <v>3</v>
      </c>
      <c r="AB464">
        <v>3420</v>
      </c>
    </row>
    <row r="465" spans="1:28" x14ac:dyDescent="0.3">
      <c r="A465" t="s">
        <v>28</v>
      </c>
      <c r="B465" t="s">
        <v>29</v>
      </c>
      <c r="C465" t="s">
        <v>54</v>
      </c>
      <c r="D465" t="s">
        <v>349</v>
      </c>
      <c r="E465" t="s">
        <v>56</v>
      </c>
      <c r="F465" t="s">
        <v>135</v>
      </c>
      <c r="G465">
        <v>23</v>
      </c>
      <c r="H465">
        <v>439958</v>
      </c>
      <c r="I465" t="s">
        <v>34</v>
      </c>
      <c r="J465" s="1">
        <v>45149</v>
      </c>
      <c r="K465">
        <v>1400</v>
      </c>
      <c r="L465" t="s">
        <v>2145</v>
      </c>
      <c r="M465" t="s">
        <v>308</v>
      </c>
      <c r="N465" t="s">
        <v>2146</v>
      </c>
      <c r="O465">
        <v>8385594214</v>
      </c>
      <c r="P465" t="s">
        <v>71</v>
      </c>
      <c r="Q465">
        <v>6</v>
      </c>
      <c r="R465" t="s">
        <v>88</v>
      </c>
      <c r="S465" t="s">
        <v>79</v>
      </c>
      <c r="T465">
        <v>70270</v>
      </c>
      <c r="U465" s="1">
        <v>45537</v>
      </c>
      <c r="V465" t="s">
        <v>180</v>
      </c>
      <c r="W465">
        <v>416003</v>
      </c>
      <c r="X465" t="s">
        <v>2147</v>
      </c>
      <c r="Y465">
        <v>971</v>
      </c>
      <c r="Z465">
        <v>2063</v>
      </c>
      <c r="AA465">
        <v>3</v>
      </c>
      <c r="AB465" s="2" t="s">
        <v>2148</v>
      </c>
    </row>
    <row r="466" spans="1:28" x14ac:dyDescent="0.3">
      <c r="A466" t="s">
        <v>28</v>
      </c>
      <c r="B466" t="s">
        <v>29</v>
      </c>
      <c r="C466" t="s">
        <v>157</v>
      </c>
      <c r="D466" t="s">
        <v>254</v>
      </c>
      <c r="E466" t="s">
        <v>56</v>
      </c>
      <c r="F466" t="s">
        <v>47</v>
      </c>
      <c r="G466">
        <v>49</v>
      </c>
      <c r="H466">
        <v>420076</v>
      </c>
      <c r="I466" t="s">
        <v>34</v>
      </c>
      <c r="J466" s="1">
        <v>44429</v>
      </c>
      <c r="K466">
        <v>1200</v>
      </c>
      <c r="L466" t="s">
        <v>2149</v>
      </c>
      <c r="M466" t="s">
        <v>680</v>
      </c>
      <c r="N466" t="s">
        <v>2150</v>
      </c>
      <c r="O466" t="s">
        <v>2151</v>
      </c>
      <c r="P466" t="s">
        <v>87</v>
      </c>
      <c r="Q466">
        <v>18</v>
      </c>
      <c r="R466" t="s">
        <v>88</v>
      </c>
      <c r="S466" t="s">
        <v>41</v>
      </c>
      <c r="T466">
        <v>19888</v>
      </c>
      <c r="U466" s="1">
        <v>45427</v>
      </c>
      <c r="V466" t="s">
        <v>140</v>
      </c>
      <c r="W466">
        <v>807624</v>
      </c>
      <c r="X466" t="s">
        <v>2152</v>
      </c>
      <c r="Y466">
        <v>860</v>
      </c>
      <c r="Z466">
        <v>2787</v>
      </c>
      <c r="AA466">
        <v>3</v>
      </c>
      <c r="AB466">
        <v>3344.4</v>
      </c>
    </row>
    <row r="467" spans="1:28" x14ac:dyDescent="0.3">
      <c r="A467" t="s">
        <v>28</v>
      </c>
      <c r="B467" t="s">
        <v>29</v>
      </c>
      <c r="C467" t="s">
        <v>30</v>
      </c>
      <c r="D467" t="s">
        <v>182</v>
      </c>
      <c r="E467" t="s">
        <v>56</v>
      </c>
      <c r="F467" t="s">
        <v>106</v>
      </c>
      <c r="G467">
        <v>89</v>
      </c>
      <c r="H467">
        <v>430812</v>
      </c>
      <c r="I467" t="s">
        <v>58</v>
      </c>
      <c r="J467" s="1">
        <v>45276</v>
      </c>
      <c r="K467">
        <v>1400</v>
      </c>
      <c r="L467" t="s">
        <v>2153</v>
      </c>
      <c r="M467" t="s">
        <v>736</v>
      </c>
      <c r="N467" t="s">
        <v>2154</v>
      </c>
      <c r="O467" t="s">
        <v>2155</v>
      </c>
      <c r="P467" t="s">
        <v>39</v>
      </c>
      <c r="Q467">
        <v>18</v>
      </c>
      <c r="R467" t="s">
        <v>88</v>
      </c>
      <c r="S467" t="s">
        <v>41</v>
      </c>
      <c r="T467">
        <v>95665</v>
      </c>
      <c r="U467" s="1">
        <v>45381</v>
      </c>
      <c r="V467" t="s">
        <v>72</v>
      </c>
      <c r="W467">
        <v>886294</v>
      </c>
      <c r="X467" t="s">
        <v>2156</v>
      </c>
      <c r="Y467">
        <v>593</v>
      </c>
      <c r="Z467">
        <v>856</v>
      </c>
      <c r="AA467">
        <v>3</v>
      </c>
      <c r="AB467">
        <v>1027.2</v>
      </c>
    </row>
    <row r="468" spans="1:28" x14ac:dyDescent="0.3">
      <c r="A468" t="s">
        <v>28</v>
      </c>
      <c r="B468" t="s">
        <v>29</v>
      </c>
      <c r="C468" t="s">
        <v>91</v>
      </c>
      <c r="D468" t="s">
        <v>560</v>
      </c>
      <c r="E468" t="s">
        <v>56</v>
      </c>
      <c r="F468" t="s">
        <v>106</v>
      </c>
      <c r="G468">
        <v>71</v>
      </c>
      <c r="H468">
        <v>420419</v>
      </c>
      <c r="I468" t="s">
        <v>58</v>
      </c>
      <c r="J468" s="1">
        <v>44227</v>
      </c>
      <c r="K468">
        <v>800</v>
      </c>
      <c r="L468" t="s">
        <v>2157</v>
      </c>
      <c r="M468" t="s">
        <v>1356</v>
      </c>
      <c r="N468" t="s">
        <v>2158</v>
      </c>
      <c r="O468" t="s">
        <v>2159</v>
      </c>
      <c r="P468" t="s">
        <v>51</v>
      </c>
      <c r="Q468">
        <v>9</v>
      </c>
      <c r="R468" t="s">
        <v>88</v>
      </c>
      <c r="S468" t="s">
        <v>63</v>
      </c>
      <c r="T468">
        <v>85498</v>
      </c>
      <c r="U468" s="1">
        <v>45465</v>
      </c>
      <c r="V468" t="s">
        <v>52</v>
      </c>
      <c r="W468">
        <v>433971</v>
      </c>
      <c r="X468" t="s">
        <v>2160</v>
      </c>
      <c r="Y468">
        <v>212</v>
      </c>
      <c r="Z468">
        <v>2228</v>
      </c>
      <c r="AA468">
        <v>7</v>
      </c>
      <c r="AB468" s="2" t="s">
        <v>2161</v>
      </c>
    </row>
    <row r="469" spans="1:28" x14ac:dyDescent="0.3">
      <c r="A469" t="s">
        <v>28</v>
      </c>
      <c r="B469" t="s">
        <v>29</v>
      </c>
      <c r="C469" t="s">
        <v>30</v>
      </c>
      <c r="D469" t="s">
        <v>105</v>
      </c>
      <c r="E469" t="s">
        <v>56</v>
      </c>
      <c r="F469" t="s">
        <v>99</v>
      </c>
      <c r="G469">
        <v>74</v>
      </c>
      <c r="H469">
        <v>411835</v>
      </c>
      <c r="I469" t="s">
        <v>58</v>
      </c>
      <c r="J469" s="1">
        <v>45494</v>
      </c>
      <c r="K469">
        <v>1400</v>
      </c>
      <c r="L469" t="s">
        <v>2162</v>
      </c>
      <c r="M469" t="s">
        <v>366</v>
      </c>
      <c r="N469" t="s">
        <v>2163</v>
      </c>
      <c r="O469" t="s">
        <v>2164</v>
      </c>
      <c r="P469" t="s">
        <v>71</v>
      </c>
      <c r="Q469">
        <v>5</v>
      </c>
      <c r="R469" t="s">
        <v>40</v>
      </c>
      <c r="S469" t="s">
        <v>79</v>
      </c>
      <c r="T469">
        <v>60043</v>
      </c>
      <c r="U469" s="1">
        <v>45615</v>
      </c>
      <c r="V469" t="s">
        <v>42</v>
      </c>
      <c r="W469">
        <v>184039</v>
      </c>
      <c r="X469" t="s">
        <v>2165</v>
      </c>
      <c r="Y469">
        <v>630</v>
      </c>
      <c r="Z469">
        <v>2718</v>
      </c>
      <c r="AA469">
        <v>2</v>
      </c>
      <c r="AB469">
        <v>2174.4</v>
      </c>
    </row>
    <row r="470" spans="1:28" x14ac:dyDescent="0.3">
      <c r="A470" t="s">
        <v>28</v>
      </c>
      <c r="B470" t="s">
        <v>29</v>
      </c>
      <c r="C470" t="s">
        <v>91</v>
      </c>
      <c r="D470" t="s">
        <v>220</v>
      </c>
      <c r="E470" t="s">
        <v>46</v>
      </c>
      <c r="F470" t="s">
        <v>175</v>
      </c>
      <c r="G470">
        <v>100</v>
      </c>
      <c r="H470">
        <v>405287</v>
      </c>
      <c r="I470" t="s">
        <v>34</v>
      </c>
      <c r="J470" s="1">
        <v>44828</v>
      </c>
      <c r="K470">
        <v>1000</v>
      </c>
      <c r="L470" t="s">
        <v>2166</v>
      </c>
      <c r="M470" t="s">
        <v>49</v>
      </c>
      <c r="N470" t="s">
        <v>2167</v>
      </c>
      <c r="O470" t="s">
        <v>2168</v>
      </c>
      <c r="P470" t="s">
        <v>39</v>
      </c>
      <c r="Q470">
        <v>20</v>
      </c>
      <c r="R470" t="s">
        <v>88</v>
      </c>
      <c r="S470" t="s">
        <v>118</v>
      </c>
      <c r="T470">
        <v>74941</v>
      </c>
      <c r="U470" s="1">
        <v>45409</v>
      </c>
      <c r="V470" t="s">
        <v>80</v>
      </c>
      <c r="W470">
        <v>533560</v>
      </c>
      <c r="X470" t="s">
        <v>2169</v>
      </c>
      <c r="Y470">
        <v>989</v>
      </c>
      <c r="Z470">
        <v>1340</v>
      </c>
      <c r="AA470">
        <v>2</v>
      </c>
      <c r="AB470">
        <v>1072</v>
      </c>
    </row>
    <row r="471" spans="1:28" x14ac:dyDescent="0.3">
      <c r="A471" t="s">
        <v>28</v>
      </c>
      <c r="B471" t="s">
        <v>29</v>
      </c>
      <c r="C471" t="s">
        <v>66</v>
      </c>
      <c r="D471" t="s">
        <v>611</v>
      </c>
      <c r="E471" t="s">
        <v>46</v>
      </c>
      <c r="F471" t="s">
        <v>106</v>
      </c>
      <c r="G471">
        <v>75</v>
      </c>
      <c r="H471">
        <v>405909</v>
      </c>
      <c r="I471" t="s">
        <v>34</v>
      </c>
      <c r="J471" s="1">
        <v>44171</v>
      </c>
      <c r="K471">
        <v>1000</v>
      </c>
      <c r="L471" t="s">
        <v>2170</v>
      </c>
      <c r="M471" t="s">
        <v>654</v>
      </c>
      <c r="N471" t="s">
        <v>2171</v>
      </c>
      <c r="O471" t="s">
        <v>2172</v>
      </c>
      <c r="P471" t="s">
        <v>51</v>
      </c>
      <c r="Q471">
        <v>3</v>
      </c>
      <c r="R471" t="s">
        <v>40</v>
      </c>
      <c r="S471" t="s">
        <v>41</v>
      </c>
      <c r="T471">
        <v>10349</v>
      </c>
      <c r="U471" s="1">
        <v>45523</v>
      </c>
      <c r="V471" t="s">
        <v>64</v>
      </c>
      <c r="W471">
        <v>908740</v>
      </c>
      <c r="X471" t="s">
        <v>2173</v>
      </c>
      <c r="Y471">
        <v>254</v>
      </c>
      <c r="Z471">
        <v>774</v>
      </c>
      <c r="AA471">
        <v>7</v>
      </c>
      <c r="AB471" s="2" t="s">
        <v>2174</v>
      </c>
    </row>
    <row r="472" spans="1:28" x14ac:dyDescent="0.3">
      <c r="A472" t="s">
        <v>28</v>
      </c>
      <c r="B472" t="s">
        <v>29</v>
      </c>
      <c r="C472" t="s">
        <v>54</v>
      </c>
      <c r="D472" t="s">
        <v>142</v>
      </c>
      <c r="E472" t="s">
        <v>46</v>
      </c>
      <c r="F472" t="s">
        <v>135</v>
      </c>
      <c r="G472">
        <v>73</v>
      </c>
      <c r="H472">
        <v>401366</v>
      </c>
      <c r="I472" t="s">
        <v>34</v>
      </c>
      <c r="J472" s="1">
        <v>44524</v>
      </c>
      <c r="K472">
        <v>1000</v>
      </c>
      <c r="L472" t="s">
        <v>2175</v>
      </c>
      <c r="M472" t="s">
        <v>345</v>
      </c>
      <c r="N472" t="s">
        <v>2176</v>
      </c>
      <c r="O472" t="s">
        <v>2177</v>
      </c>
      <c r="P472" t="s">
        <v>51</v>
      </c>
      <c r="Q472">
        <v>4</v>
      </c>
      <c r="R472" t="s">
        <v>88</v>
      </c>
      <c r="S472" t="s">
        <v>79</v>
      </c>
      <c r="T472">
        <v>76827</v>
      </c>
      <c r="U472" s="1">
        <v>45358</v>
      </c>
      <c r="V472" t="s">
        <v>72</v>
      </c>
      <c r="W472">
        <v>344258</v>
      </c>
      <c r="X472" t="s">
        <v>2178</v>
      </c>
      <c r="Y472">
        <v>423</v>
      </c>
      <c r="Z472">
        <v>654</v>
      </c>
      <c r="AA472">
        <v>2</v>
      </c>
      <c r="AB472">
        <v>523.20000000000005</v>
      </c>
    </row>
    <row r="473" spans="1:28" x14ac:dyDescent="0.3">
      <c r="A473" t="s">
        <v>28</v>
      </c>
      <c r="B473" t="s">
        <v>29</v>
      </c>
      <c r="C473" t="s">
        <v>66</v>
      </c>
      <c r="D473" t="s">
        <v>524</v>
      </c>
      <c r="E473" t="s">
        <v>46</v>
      </c>
      <c r="F473" t="s">
        <v>355</v>
      </c>
      <c r="G473">
        <v>65</v>
      </c>
      <c r="H473">
        <v>410609</v>
      </c>
      <c r="I473" t="s">
        <v>34</v>
      </c>
      <c r="J473" s="1">
        <v>44289</v>
      </c>
      <c r="K473">
        <v>1400</v>
      </c>
      <c r="L473" t="s">
        <v>2179</v>
      </c>
      <c r="M473" t="s">
        <v>1048</v>
      </c>
      <c r="N473" t="s">
        <v>2180</v>
      </c>
      <c r="O473" t="s">
        <v>2181</v>
      </c>
      <c r="P473" t="s">
        <v>39</v>
      </c>
      <c r="Q473">
        <v>20</v>
      </c>
      <c r="R473" t="s">
        <v>40</v>
      </c>
      <c r="S473" t="s">
        <v>63</v>
      </c>
      <c r="T473">
        <v>63860</v>
      </c>
      <c r="U473" s="1">
        <v>45629</v>
      </c>
      <c r="V473" t="s">
        <v>259</v>
      </c>
      <c r="W473">
        <v>589083</v>
      </c>
      <c r="X473" t="s">
        <v>2182</v>
      </c>
      <c r="Y473">
        <v>227</v>
      </c>
      <c r="Z473">
        <v>2234</v>
      </c>
      <c r="AA473">
        <v>2</v>
      </c>
      <c r="AB473">
        <v>1787.2</v>
      </c>
    </row>
    <row r="474" spans="1:28" x14ac:dyDescent="0.3">
      <c r="A474" t="s">
        <v>28</v>
      </c>
      <c r="B474" t="s">
        <v>29</v>
      </c>
      <c r="C474" t="s">
        <v>30</v>
      </c>
      <c r="D474" t="s">
        <v>92</v>
      </c>
      <c r="E474" t="s">
        <v>46</v>
      </c>
      <c r="F474" t="s">
        <v>99</v>
      </c>
      <c r="G474">
        <v>46</v>
      </c>
      <c r="H474">
        <v>417679</v>
      </c>
      <c r="I474" t="s">
        <v>34</v>
      </c>
      <c r="J474" s="1">
        <v>44260</v>
      </c>
      <c r="K474">
        <v>800</v>
      </c>
      <c r="L474" t="s">
        <v>2183</v>
      </c>
      <c r="M474" t="s">
        <v>216</v>
      </c>
      <c r="N474" t="s">
        <v>2184</v>
      </c>
      <c r="O474" t="s">
        <v>2185</v>
      </c>
      <c r="P474" t="s">
        <v>39</v>
      </c>
      <c r="Q474">
        <v>14</v>
      </c>
      <c r="R474" t="s">
        <v>40</v>
      </c>
      <c r="S474" t="s">
        <v>118</v>
      </c>
      <c r="T474">
        <v>12114</v>
      </c>
      <c r="U474" s="1">
        <v>45548</v>
      </c>
      <c r="V474" t="s">
        <v>180</v>
      </c>
      <c r="W474">
        <v>549341</v>
      </c>
      <c r="X474" t="s">
        <v>2186</v>
      </c>
      <c r="Y474">
        <v>990</v>
      </c>
      <c r="Z474">
        <v>665</v>
      </c>
      <c r="AA474">
        <v>8</v>
      </c>
      <c r="AB474">
        <v>2128</v>
      </c>
    </row>
    <row r="475" spans="1:28" x14ac:dyDescent="0.3">
      <c r="A475" t="s">
        <v>28</v>
      </c>
      <c r="B475" t="s">
        <v>29</v>
      </c>
      <c r="C475" t="s">
        <v>30</v>
      </c>
      <c r="D475" t="s">
        <v>380</v>
      </c>
      <c r="E475" t="s">
        <v>32</v>
      </c>
      <c r="F475" t="s">
        <v>106</v>
      </c>
      <c r="G475">
        <v>8</v>
      </c>
      <c r="H475">
        <v>428564</v>
      </c>
      <c r="I475" t="s">
        <v>58</v>
      </c>
      <c r="J475" s="1">
        <v>44290</v>
      </c>
      <c r="K475">
        <v>950</v>
      </c>
      <c r="L475" t="s">
        <v>2187</v>
      </c>
      <c r="M475" t="s">
        <v>496</v>
      </c>
      <c r="N475" t="s">
        <v>2188</v>
      </c>
      <c r="O475" t="s">
        <v>2189</v>
      </c>
      <c r="P475" t="s">
        <v>39</v>
      </c>
      <c r="Q475">
        <v>13</v>
      </c>
      <c r="R475" t="s">
        <v>88</v>
      </c>
      <c r="S475" t="s">
        <v>63</v>
      </c>
      <c r="T475">
        <v>86871</v>
      </c>
      <c r="U475" s="1">
        <v>45385</v>
      </c>
      <c r="V475" t="s">
        <v>80</v>
      </c>
      <c r="W475">
        <v>830356</v>
      </c>
      <c r="X475" t="s">
        <v>2190</v>
      </c>
      <c r="Y475">
        <v>290</v>
      </c>
      <c r="Z475">
        <v>1332</v>
      </c>
      <c r="AA475">
        <v>1</v>
      </c>
      <c r="AB475" s="2" t="s">
        <v>2191</v>
      </c>
    </row>
    <row r="476" spans="1:28" x14ac:dyDescent="0.3">
      <c r="A476" t="s">
        <v>28</v>
      </c>
      <c r="B476" t="s">
        <v>29</v>
      </c>
      <c r="C476" t="s">
        <v>157</v>
      </c>
      <c r="D476" t="s">
        <v>616</v>
      </c>
      <c r="E476" t="s">
        <v>32</v>
      </c>
      <c r="F476" t="s">
        <v>83</v>
      </c>
      <c r="G476">
        <v>86</v>
      </c>
      <c r="H476">
        <v>409063</v>
      </c>
      <c r="I476" t="s">
        <v>34</v>
      </c>
      <c r="J476" s="1">
        <v>44360</v>
      </c>
      <c r="K476">
        <v>1300</v>
      </c>
      <c r="L476" t="s">
        <v>2192</v>
      </c>
      <c r="M476" t="s">
        <v>60</v>
      </c>
      <c r="N476" t="s">
        <v>2193</v>
      </c>
      <c r="O476" t="s">
        <v>2194</v>
      </c>
      <c r="P476" t="s">
        <v>39</v>
      </c>
      <c r="Q476">
        <v>10</v>
      </c>
      <c r="R476" t="s">
        <v>40</v>
      </c>
      <c r="S476" t="s">
        <v>41</v>
      </c>
      <c r="T476">
        <v>75232</v>
      </c>
      <c r="U476" s="1">
        <v>45337</v>
      </c>
      <c r="V476" t="s">
        <v>119</v>
      </c>
      <c r="W476">
        <v>980570</v>
      </c>
      <c r="X476" t="s">
        <v>2195</v>
      </c>
      <c r="Y476">
        <v>949</v>
      </c>
      <c r="Z476">
        <v>2100</v>
      </c>
      <c r="AA476">
        <v>8</v>
      </c>
      <c r="AB476">
        <v>6720</v>
      </c>
    </row>
    <row r="477" spans="1:28" x14ac:dyDescent="0.3">
      <c r="A477" t="s">
        <v>28</v>
      </c>
      <c r="B477" t="s">
        <v>29</v>
      </c>
      <c r="C477" t="s">
        <v>66</v>
      </c>
      <c r="D477" t="s">
        <v>261</v>
      </c>
      <c r="E477" t="s">
        <v>56</v>
      </c>
      <c r="F477" t="s">
        <v>57</v>
      </c>
      <c r="G477">
        <v>33</v>
      </c>
      <c r="H477">
        <v>415827</v>
      </c>
      <c r="I477" t="s">
        <v>34</v>
      </c>
      <c r="J477" s="1">
        <v>45024</v>
      </c>
      <c r="K477">
        <v>1300</v>
      </c>
      <c r="L477" t="s">
        <v>2196</v>
      </c>
      <c r="M477" t="s">
        <v>1091</v>
      </c>
      <c r="N477" t="s">
        <v>2197</v>
      </c>
      <c r="O477" t="s">
        <v>2198</v>
      </c>
      <c r="P477" t="s">
        <v>51</v>
      </c>
      <c r="Q477">
        <v>4</v>
      </c>
      <c r="R477" t="s">
        <v>88</v>
      </c>
      <c r="S477" t="s">
        <v>118</v>
      </c>
      <c r="T477">
        <v>44450</v>
      </c>
      <c r="U477" s="1">
        <v>45454</v>
      </c>
      <c r="V477" t="s">
        <v>52</v>
      </c>
      <c r="W477">
        <v>396531</v>
      </c>
      <c r="X477" t="s">
        <v>2199</v>
      </c>
      <c r="Y477">
        <v>839</v>
      </c>
      <c r="Z477">
        <v>1195</v>
      </c>
      <c r="AA477">
        <v>7</v>
      </c>
      <c r="AB477">
        <v>3346</v>
      </c>
    </row>
    <row r="478" spans="1:28" x14ac:dyDescent="0.3">
      <c r="A478" t="s">
        <v>28</v>
      </c>
      <c r="B478" t="s">
        <v>29</v>
      </c>
      <c r="C478" t="s">
        <v>30</v>
      </c>
      <c r="D478" t="s">
        <v>467</v>
      </c>
      <c r="E478" t="s">
        <v>46</v>
      </c>
      <c r="F478" t="s">
        <v>150</v>
      </c>
      <c r="G478">
        <v>35</v>
      </c>
      <c r="H478">
        <v>407295</v>
      </c>
      <c r="I478" t="s">
        <v>34</v>
      </c>
      <c r="J478" s="1">
        <v>45057</v>
      </c>
      <c r="K478">
        <v>1300</v>
      </c>
      <c r="L478" t="s">
        <v>2200</v>
      </c>
      <c r="M478" t="s">
        <v>747</v>
      </c>
      <c r="N478" t="s">
        <v>2201</v>
      </c>
      <c r="O478" t="s">
        <v>2202</v>
      </c>
      <c r="P478" t="s">
        <v>87</v>
      </c>
      <c r="Q478">
        <v>8</v>
      </c>
      <c r="R478" t="s">
        <v>40</v>
      </c>
      <c r="S478" t="s">
        <v>41</v>
      </c>
      <c r="T478">
        <v>44206</v>
      </c>
      <c r="U478" s="1">
        <v>45469</v>
      </c>
      <c r="V478" t="s">
        <v>52</v>
      </c>
      <c r="W478">
        <v>976033</v>
      </c>
      <c r="X478" t="s">
        <v>2203</v>
      </c>
      <c r="Y478">
        <v>605</v>
      </c>
      <c r="Z478">
        <v>2274</v>
      </c>
      <c r="AA478">
        <v>4</v>
      </c>
      <c r="AB478">
        <v>3638.4</v>
      </c>
    </row>
    <row r="479" spans="1:28" x14ac:dyDescent="0.3">
      <c r="A479" t="s">
        <v>28</v>
      </c>
      <c r="B479" t="s">
        <v>29</v>
      </c>
      <c r="C479" t="s">
        <v>193</v>
      </c>
      <c r="D479" t="s">
        <v>237</v>
      </c>
      <c r="E479" t="s">
        <v>56</v>
      </c>
      <c r="F479" t="s">
        <v>135</v>
      </c>
      <c r="G479">
        <v>65</v>
      </c>
      <c r="H479">
        <v>435999</v>
      </c>
      <c r="I479" t="s">
        <v>34</v>
      </c>
      <c r="J479" s="1">
        <v>44797</v>
      </c>
      <c r="K479">
        <v>800</v>
      </c>
      <c r="L479" t="s">
        <v>2204</v>
      </c>
      <c r="M479" t="s">
        <v>60</v>
      </c>
      <c r="N479" t="s">
        <v>2205</v>
      </c>
      <c r="O479" t="s">
        <v>2206</v>
      </c>
      <c r="P479" t="s">
        <v>51</v>
      </c>
      <c r="Q479">
        <v>3</v>
      </c>
      <c r="R479" t="s">
        <v>40</v>
      </c>
      <c r="S479" t="s">
        <v>79</v>
      </c>
      <c r="T479">
        <v>70755</v>
      </c>
      <c r="U479" s="1">
        <v>45388</v>
      </c>
      <c r="V479" t="s">
        <v>80</v>
      </c>
      <c r="W479">
        <v>307295</v>
      </c>
      <c r="X479" t="s">
        <v>2207</v>
      </c>
      <c r="Y479">
        <v>534</v>
      </c>
      <c r="Z479">
        <v>1810</v>
      </c>
      <c r="AA479">
        <v>8</v>
      </c>
      <c r="AB479">
        <v>5792</v>
      </c>
    </row>
    <row r="480" spans="1:28" x14ac:dyDescent="0.3">
      <c r="A480" t="s">
        <v>28</v>
      </c>
      <c r="B480" t="s">
        <v>29</v>
      </c>
      <c r="C480" t="s">
        <v>91</v>
      </c>
      <c r="D480" t="s">
        <v>248</v>
      </c>
      <c r="E480" t="s">
        <v>56</v>
      </c>
      <c r="F480" t="s">
        <v>47</v>
      </c>
      <c r="G480">
        <v>37</v>
      </c>
      <c r="H480">
        <v>420106</v>
      </c>
      <c r="I480" t="s">
        <v>34</v>
      </c>
      <c r="J480" s="1">
        <v>43921</v>
      </c>
      <c r="K480">
        <v>1000</v>
      </c>
      <c r="L480" t="s">
        <v>2208</v>
      </c>
      <c r="M480" t="s">
        <v>269</v>
      </c>
      <c r="N480" t="s">
        <v>2209</v>
      </c>
      <c r="O480" t="s">
        <v>2210</v>
      </c>
      <c r="P480" t="s">
        <v>71</v>
      </c>
      <c r="Q480">
        <v>14</v>
      </c>
      <c r="R480" t="s">
        <v>88</v>
      </c>
      <c r="S480" t="s">
        <v>79</v>
      </c>
      <c r="T480">
        <v>32181</v>
      </c>
      <c r="U480" s="1">
        <v>45573</v>
      </c>
      <c r="V480" t="s">
        <v>155</v>
      </c>
      <c r="W480">
        <v>941873</v>
      </c>
      <c r="X480" t="s">
        <v>2211</v>
      </c>
      <c r="Y480">
        <v>590</v>
      </c>
      <c r="Z480">
        <v>2323</v>
      </c>
      <c r="AA480">
        <v>5</v>
      </c>
      <c r="AB480">
        <v>4646</v>
      </c>
    </row>
    <row r="481" spans="1:28" x14ac:dyDescent="0.3">
      <c r="A481" t="s">
        <v>28</v>
      </c>
      <c r="B481" t="s">
        <v>29</v>
      </c>
      <c r="C481" t="s">
        <v>44</v>
      </c>
      <c r="D481" t="s">
        <v>621</v>
      </c>
      <c r="E481" t="s">
        <v>46</v>
      </c>
      <c r="F481" t="s">
        <v>99</v>
      </c>
      <c r="G481">
        <v>82</v>
      </c>
      <c r="H481">
        <v>409160</v>
      </c>
      <c r="I481" t="s">
        <v>58</v>
      </c>
      <c r="J481" s="1">
        <v>45015</v>
      </c>
      <c r="K481">
        <v>1000</v>
      </c>
      <c r="L481" t="s">
        <v>2212</v>
      </c>
      <c r="M481" t="s">
        <v>478</v>
      </c>
      <c r="N481" t="s">
        <v>2213</v>
      </c>
      <c r="O481" t="s">
        <v>2214</v>
      </c>
      <c r="P481" t="s">
        <v>51</v>
      </c>
      <c r="Q481">
        <v>5</v>
      </c>
      <c r="R481" t="s">
        <v>88</v>
      </c>
      <c r="S481" t="s">
        <v>79</v>
      </c>
      <c r="T481">
        <v>76707</v>
      </c>
      <c r="U481" s="1">
        <v>45474</v>
      </c>
      <c r="V481" t="s">
        <v>126</v>
      </c>
      <c r="W481">
        <v>303912</v>
      </c>
      <c r="X481" t="s">
        <v>2215</v>
      </c>
      <c r="Y481">
        <v>762</v>
      </c>
      <c r="Z481">
        <v>603</v>
      </c>
      <c r="AA481">
        <v>5</v>
      </c>
      <c r="AB481">
        <v>1206</v>
      </c>
    </row>
    <row r="482" spans="1:28" x14ac:dyDescent="0.3">
      <c r="A482" t="s">
        <v>28</v>
      </c>
      <c r="B482" t="s">
        <v>29</v>
      </c>
      <c r="C482" t="s">
        <v>91</v>
      </c>
      <c r="D482" t="s">
        <v>105</v>
      </c>
      <c r="E482" t="s">
        <v>56</v>
      </c>
      <c r="F482" t="s">
        <v>33</v>
      </c>
      <c r="G482">
        <v>38</v>
      </c>
      <c r="H482">
        <v>403813</v>
      </c>
      <c r="I482" t="s">
        <v>34</v>
      </c>
      <c r="J482" s="1">
        <v>44723</v>
      </c>
      <c r="K482">
        <v>1000</v>
      </c>
      <c r="L482" t="s">
        <v>2216</v>
      </c>
      <c r="M482" t="s">
        <v>605</v>
      </c>
      <c r="N482" t="s">
        <v>2217</v>
      </c>
      <c r="O482" t="s">
        <v>2218</v>
      </c>
      <c r="P482" t="s">
        <v>87</v>
      </c>
      <c r="Q482">
        <v>11</v>
      </c>
      <c r="R482" t="s">
        <v>40</v>
      </c>
      <c r="S482" t="s">
        <v>118</v>
      </c>
      <c r="T482">
        <v>85625</v>
      </c>
      <c r="U482" s="1">
        <v>45569</v>
      </c>
      <c r="V482" t="s">
        <v>155</v>
      </c>
      <c r="W482">
        <v>715578</v>
      </c>
      <c r="X482" t="s">
        <v>2219</v>
      </c>
      <c r="Y482">
        <v>999</v>
      </c>
      <c r="Z482">
        <v>1697</v>
      </c>
      <c r="AA482">
        <v>8</v>
      </c>
      <c r="AB482" s="2" t="s">
        <v>2220</v>
      </c>
    </row>
    <row r="483" spans="1:28" x14ac:dyDescent="0.3">
      <c r="A483" t="s">
        <v>28</v>
      </c>
      <c r="B483" t="s">
        <v>29</v>
      </c>
      <c r="C483" t="s">
        <v>157</v>
      </c>
      <c r="D483" t="s">
        <v>411</v>
      </c>
      <c r="E483" t="s">
        <v>46</v>
      </c>
      <c r="F483" t="s">
        <v>47</v>
      </c>
      <c r="G483">
        <v>52</v>
      </c>
      <c r="H483">
        <v>410768</v>
      </c>
      <c r="I483" t="s">
        <v>34</v>
      </c>
      <c r="J483" s="1">
        <v>45390</v>
      </c>
      <c r="K483">
        <v>1200</v>
      </c>
      <c r="L483" t="s">
        <v>2221</v>
      </c>
      <c r="M483" t="s">
        <v>869</v>
      </c>
      <c r="N483" t="s">
        <v>2222</v>
      </c>
      <c r="O483" t="s">
        <v>2223</v>
      </c>
      <c r="P483" t="s">
        <v>39</v>
      </c>
      <c r="Q483">
        <v>6</v>
      </c>
      <c r="R483" t="s">
        <v>88</v>
      </c>
      <c r="S483" t="s">
        <v>118</v>
      </c>
      <c r="T483">
        <v>79660</v>
      </c>
      <c r="U483" s="1">
        <v>45404</v>
      </c>
      <c r="V483" t="s">
        <v>80</v>
      </c>
      <c r="W483">
        <v>376359</v>
      </c>
      <c r="X483" t="s">
        <v>2224</v>
      </c>
      <c r="Y483">
        <v>973</v>
      </c>
      <c r="Z483">
        <v>2596</v>
      </c>
      <c r="AA483">
        <v>8</v>
      </c>
      <c r="AB483">
        <v>8307.2000000000007</v>
      </c>
    </row>
    <row r="484" spans="1:28" x14ac:dyDescent="0.3">
      <c r="A484" t="s">
        <v>28</v>
      </c>
      <c r="B484" t="s">
        <v>29</v>
      </c>
      <c r="C484" t="s">
        <v>66</v>
      </c>
      <c r="D484" t="s">
        <v>421</v>
      </c>
      <c r="E484" t="s">
        <v>46</v>
      </c>
      <c r="F484" t="s">
        <v>106</v>
      </c>
      <c r="G484">
        <v>71</v>
      </c>
      <c r="H484">
        <v>400900</v>
      </c>
      <c r="I484" t="s">
        <v>34</v>
      </c>
      <c r="J484" s="1">
        <v>44570</v>
      </c>
      <c r="K484">
        <v>1000</v>
      </c>
      <c r="L484" t="s">
        <v>2225</v>
      </c>
      <c r="M484" t="s">
        <v>216</v>
      </c>
      <c r="N484" t="s">
        <v>2226</v>
      </c>
      <c r="O484" t="s">
        <v>2227</v>
      </c>
      <c r="P484" t="s">
        <v>87</v>
      </c>
      <c r="Q484">
        <v>8</v>
      </c>
      <c r="R484" t="s">
        <v>40</v>
      </c>
      <c r="S484" t="s">
        <v>63</v>
      </c>
      <c r="T484">
        <v>39056</v>
      </c>
      <c r="U484" s="1">
        <v>45450</v>
      </c>
      <c r="V484" t="s">
        <v>52</v>
      </c>
      <c r="W484">
        <v>124312</v>
      </c>
      <c r="X484" t="s">
        <v>2228</v>
      </c>
      <c r="Y484">
        <v>415</v>
      </c>
      <c r="Z484">
        <v>1091</v>
      </c>
      <c r="AA484">
        <v>1</v>
      </c>
      <c r="AB484" s="2" t="s">
        <v>2229</v>
      </c>
    </row>
    <row r="485" spans="1:28" x14ac:dyDescent="0.3">
      <c r="A485" t="s">
        <v>28</v>
      </c>
      <c r="B485" t="s">
        <v>29</v>
      </c>
      <c r="C485" t="s">
        <v>44</v>
      </c>
      <c r="D485" t="s">
        <v>338</v>
      </c>
      <c r="E485" t="s">
        <v>46</v>
      </c>
      <c r="F485" t="s">
        <v>33</v>
      </c>
      <c r="G485">
        <v>60</v>
      </c>
      <c r="H485">
        <v>404477</v>
      </c>
      <c r="I485" t="s">
        <v>34</v>
      </c>
      <c r="J485" s="1">
        <v>44815</v>
      </c>
      <c r="K485">
        <v>1200</v>
      </c>
      <c r="L485" t="s">
        <v>2230</v>
      </c>
      <c r="M485" t="s">
        <v>736</v>
      </c>
      <c r="N485" t="s">
        <v>2231</v>
      </c>
      <c r="O485" t="s">
        <v>2232</v>
      </c>
      <c r="P485" t="s">
        <v>71</v>
      </c>
      <c r="Q485">
        <v>4</v>
      </c>
      <c r="R485" t="s">
        <v>88</v>
      </c>
      <c r="S485" t="s">
        <v>63</v>
      </c>
      <c r="T485">
        <v>60661</v>
      </c>
      <c r="U485" s="1">
        <v>45561</v>
      </c>
      <c r="V485" t="s">
        <v>180</v>
      </c>
      <c r="W485">
        <v>785239</v>
      </c>
      <c r="X485" t="s">
        <v>2233</v>
      </c>
      <c r="Y485">
        <v>379</v>
      </c>
      <c r="Z485">
        <v>1778</v>
      </c>
      <c r="AA485">
        <v>4</v>
      </c>
      <c r="AB485">
        <v>2844.8</v>
      </c>
    </row>
    <row r="486" spans="1:28" x14ac:dyDescent="0.3">
      <c r="A486" t="s">
        <v>28</v>
      </c>
      <c r="B486" t="s">
        <v>29</v>
      </c>
      <c r="C486" t="s">
        <v>91</v>
      </c>
      <c r="D486" t="s">
        <v>149</v>
      </c>
      <c r="E486" t="s">
        <v>46</v>
      </c>
      <c r="F486" t="s">
        <v>113</v>
      </c>
      <c r="G486">
        <v>88</v>
      </c>
      <c r="H486">
        <v>423351</v>
      </c>
      <c r="I486" t="s">
        <v>58</v>
      </c>
      <c r="J486" s="1">
        <v>44628</v>
      </c>
      <c r="K486">
        <v>1000</v>
      </c>
      <c r="L486" t="s">
        <v>2234</v>
      </c>
      <c r="M486" t="s">
        <v>552</v>
      </c>
      <c r="N486" t="s">
        <v>2235</v>
      </c>
      <c r="O486">
        <v>8328093223</v>
      </c>
      <c r="P486" t="s">
        <v>51</v>
      </c>
      <c r="Q486">
        <v>16</v>
      </c>
      <c r="R486" t="s">
        <v>40</v>
      </c>
      <c r="S486" t="s">
        <v>63</v>
      </c>
      <c r="T486">
        <v>49155</v>
      </c>
      <c r="U486" s="1">
        <v>45504</v>
      </c>
      <c r="V486" t="s">
        <v>126</v>
      </c>
      <c r="W486">
        <v>701752</v>
      </c>
      <c r="X486" t="s">
        <v>2236</v>
      </c>
      <c r="Y486">
        <v>678</v>
      </c>
      <c r="Z486">
        <v>868</v>
      </c>
      <c r="AA486">
        <v>8</v>
      </c>
      <c r="AB486" s="2" t="s">
        <v>2237</v>
      </c>
    </row>
    <row r="487" spans="1:28" x14ac:dyDescent="0.3">
      <c r="A487" t="s">
        <v>28</v>
      </c>
      <c r="B487" t="s">
        <v>29</v>
      </c>
      <c r="C487" t="s">
        <v>44</v>
      </c>
      <c r="D487" t="s">
        <v>31</v>
      </c>
      <c r="E487" t="s">
        <v>46</v>
      </c>
      <c r="F487" t="s">
        <v>99</v>
      </c>
      <c r="G487">
        <v>35</v>
      </c>
      <c r="H487">
        <v>433876</v>
      </c>
      <c r="I487" t="s">
        <v>34</v>
      </c>
      <c r="J487" s="1">
        <v>44311</v>
      </c>
      <c r="K487">
        <v>800</v>
      </c>
      <c r="L487" t="s">
        <v>2238</v>
      </c>
      <c r="M487" t="s">
        <v>282</v>
      </c>
      <c r="N487" t="s">
        <v>2239</v>
      </c>
      <c r="O487" t="s">
        <v>2240</v>
      </c>
      <c r="P487" t="s">
        <v>71</v>
      </c>
      <c r="Q487">
        <v>4</v>
      </c>
      <c r="R487" t="s">
        <v>88</v>
      </c>
      <c r="S487" t="s">
        <v>63</v>
      </c>
      <c r="T487">
        <v>18703</v>
      </c>
      <c r="U487" s="1">
        <v>45344</v>
      </c>
      <c r="V487" t="s">
        <v>119</v>
      </c>
      <c r="W487">
        <v>462547</v>
      </c>
      <c r="X487" t="s">
        <v>2241</v>
      </c>
      <c r="Y487">
        <v>614</v>
      </c>
      <c r="Z487">
        <v>2402</v>
      </c>
      <c r="AA487">
        <v>1</v>
      </c>
      <c r="AB487" s="2" t="s">
        <v>2242</v>
      </c>
    </row>
    <row r="488" spans="1:28" x14ac:dyDescent="0.3">
      <c r="A488" t="s">
        <v>28</v>
      </c>
      <c r="B488" t="s">
        <v>29</v>
      </c>
      <c r="C488" t="s">
        <v>157</v>
      </c>
      <c r="D488" t="s">
        <v>92</v>
      </c>
      <c r="E488" t="s">
        <v>46</v>
      </c>
      <c r="F488" t="s">
        <v>99</v>
      </c>
      <c r="G488">
        <v>87</v>
      </c>
      <c r="H488">
        <v>413745</v>
      </c>
      <c r="I488" t="s">
        <v>34</v>
      </c>
      <c r="J488" s="1">
        <v>44667</v>
      </c>
      <c r="K488">
        <v>1200</v>
      </c>
      <c r="L488" t="s">
        <v>2243</v>
      </c>
      <c r="M488" t="s">
        <v>263</v>
      </c>
      <c r="N488" t="s">
        <v>2244</v>
      </c>
      <c r="O488" t="s">
        <v>2245</v>
      </c>
      <c r="P488" t="s">
        <v>87</v>
      </c>
      <c r="Q488">
        <v>6</v>
      </c>
      <c r="R488" t="s">
        <v>40</v>
      </c>
      <c r="S488" t="s">
        <v>118</v>
      </c>
      <c r="T488">
        <v>39739</v>
      </c>
      <c r="U488" s="1">
        <v>45425</v>
      </c>
      <c r="V488" t="s">
        <v>140</v>
      </c>
      <c r="W488">
        <v>202250</v>
      </c>
      <c r="X488" t="s">
        <v>2246</v>
      </c>
      <c r="Y488">
        <v>207</v>
      </c>
      <c r="Z488">
        <v>906</v>
      </c>
      <c r="AA488">
        <v>1</v>
      </c>
      <c r="AB488" s="2" t="s">
        <v>2247</v>
      </c>
    </row>
    <row r="489" spans="1:28" x14ac:dyDescent="0.3">
      <c r="A489" t="s">
        <v>28</v>
      </c>
      <c r="B489" t="s">
        <v>29</v>
      </c>
      <c r="C489" t="s">
        <v>66</v>
      </c>
      <c r="D489" t="s">
        <v>105</v>
      </c>
      <c r="E489" t="s">
        <v>56</v>
      </c>
      <c r="F489" t="s">
        <v>355</v>
      </c>
      <c r="G489">
        <v>81</v>
      </c>
      <c r="H489">
        <v>401791</v>
      </c>
      <c r="I489" t="s">
        <v>34</v>
      </c>
      <c r="J489" s="1">
        <v>43982</v>
      </c>
      <c r="K489">
        <v>1000</v>
      </c>
      <c r="L489" t="s">
        <v>2248</v>
      </c>
      <c r="M489" t="s">
        <v>1409</v>
      </c>
      <c r="N489" t="s">
        <v>2249</v>
      </c>
      <c r="O489" t="s">
        <v>2250</v>
      </c>
      <c r="P489" t="s">
        <v>71</v>
      </c>
      <c r="Q489">
        <v>14</v>
      </c>
      <c r="R489" t="s">
        <v>40</v>
      </c>
      <c r="S489" t="s">
        <v>41</v>
      </c>
      <c r="T489">
        <v>47656</v>
      </c>
      <c r="U489" s="1">
        <v>45309</v>
      </c>
      <c r="V489" t="s">
        <v>111</v>
      </c>
      <c r="W489">
        <v>869378</v>
      </c>
      <c r="X489" t="s">
        <v>2251</v>
      </c>
      <c r="Y489">
        <v>841</v>
      </c>
      <c r="Z489">
        <v>2689</v>
      </c>
      <c r="AA489">
        <v>6</v>
      </c>
      <c r="AB489">
        <v>6453.6</v>
      </c>
    </row>
    <row r="490" spans="1:28" x14ac:dyDescent="0.3">
      <c r="A490" t="s">
        <v>28</v>
      </c>
      <c r="B490" t="s">
        <v>29</v>
      </c>
      <c r="C490" t="s">
        <v>148</v>
      </c>
      <c r="D490" t="s">
        <v>411</v>
      </c>
      <c r="E490" t="s">
        <v>32</v>
      </c>
      <c r="F490" t="s">
        <v>355</v>
      </c>
      <c r="G490">
        <v>71</v>
      </c>
      <c r="H490">
        <v>421380</v>
      </c>
      <c r="I490" t="s">
        <v>58</v>
      </c>
      <c r="J490" s="1">
        <v>45453</v>
      </c>
      <c r="K490">
        <v>950</v>
      </c>
      <c r="L490" t="s">
        <v>2252</v>
      </c>
      <c r="M490" t="s">
        <v>506</v>
      </c>
      <c r="N490" t="s">
        <v>2253</v>
      </c>
      <c r="O490">
        <f>1-764-367-7892</f>
        <v>-9022</v>
      </c>
      <c r="P490" t="s">
        <v>39</v>
      </c>
      <c r="Q490">
        <v>15</v>
      </c>
      <c r="R490" t="s">
        <v>40</v>
      </c>
      <c r="S490" t="s">
        <v>118</v>
      </c>
      <c r="T490">
        <v>15068</v>
      </c>
      <c r="U490" s="1">
        <v>45340</v>
      </c>
      <c r="V490" t="s">
        <v>119</v>
      </c>
      <c r="W490">
        <v>823023</v>
      </c>
      <c r="X490" t="s">
        <v>2254</v>
      </c>
      <c r="Y490">
        <v>608</v>
      </c>
      <c r="Z490">
        <v>1486</v>
      </c>
      <c r="AA490">
        <v>2</v>
      </c>
      <c r="AB490">
        <v>1188.8</v>
      </c>
    </row>
    <row r="491" spans="1:28" x14ac:dyDescent="0.3">
      <c r="A491" t="s">
        <v>28</v>
      </c>
      <c r="B491" t="s">
        <v>29</v>
      </c>
      <c r="C491" t="s">
        <v>193</v>
      </c>
      <c r="D491" t="s">
        <v>637</v>
      </c>
      <c r="E491" t="s">
        <v>56</v>
      </c>
      <c r="F491" t="s">
        <v>135</v>
      </c>
      <c r="G491">
        <v>99</v>
      </c>
      <c r="H491">
        <v>405455</v>
      </c>
      <c r="I491" t="s">
        <v>58</v>
      </c>
      <c r="J491" s="1">
        <v>44096</v>
      </c>
      <c r="K491">
        <v>1100</v>
      </c>
      <c r="L491" t="s">
        <v>2255</v>
      </c>
      <c r="M491" t="s">
        <v>434</v>
      </c>
      <c r="N491" t="s">
        <v>2256</v>
      </c>
      <c r="O491" t="s">
        <v>2257</v>
      </c>
      <c r="P491" t="s">
        <v>39</v>
      </c>
      <c r="Q491">
        <v>10</v>
      </c>
      <c r="R491" t="s">
        <v>40</v>
      </c>
      <c r="S491" t="s">
        <v>118</v>
      </c>
      <c r="T491">
        <v>79012</v>
      </c>
      <c r="U491" s="1">
        <v>45580</v>
      </c>
      <c r="V491" t="s">
        <v>155</v>
      </c>
      <c r="W491">
        <v>300543</v>
      </c>
      <c r="X491" t="s">
        <v>2258</v>
      </c>
      <c r="Y491">
        <v>899</v>
      </c>
      <c r="Z491">
        <v>2256</v>
      </c>
      <c r="AA491">
        <v>4</v>
      </c>
      <c r="AB491" s="2" t="s">
        <v>1183</v>
      </c>
    </row>
    <row r="492" spans="1:28" x14ac:dyDescent="0.3">
      <c r="A492" t="s">
        <v>28</v>
      </c>
      <c r="B492" t="s">
        <v>29</v>
      </c>
      <c r="C492" t="s">
        <v>66</v>
      </c>
      <c r="D492" t="s">
        <v>149</v>
      </c>
      <c r="E492" t="s">
        <v>46</v>
      </c>
      <c r="F492" t="s">
        <v>113</v>
      </c>
      <c r="G492">
        <v>19</v>
      </c>
      <c r="H492">
        <v>422806</v>
      </c>
      <c r="I492" t="s">
        <v>34</v>
      </c>
      <c r="J492" s="1">
        <v>44077</v>
      </c>
      <c r="K492">
        <v>800</v>
      </c>
      <c r="L492" t="s">
        <v>2259</v>
      </c>
      <c r="M492" t="s">
        <v>244</v>
      </c>
      <c r="N492" t="s">
        <v>2260</v>
      </c>
      <c r="O492" t="s">
        <v>2261</v>
      </c>
      <c r="P492" t="s">
        <v>71</v>
      </c>
      <c r="Q492">
        <v>20</v>
      </c>
      <c r="R492" t="s">
        <v>88</v>
      </c>
      <c r="S492" t="s">
        <v>63</v>
      </c>
      <c r="T492">
        <v>12705</v>
      </c>
      <c r="U492" s="1">
        <v>45374</v>
      </c>
      <c r="V492" t="s">
        <v>72</v>
      </c>
      <c r="W492">
        <v>464209</v>
      </c>
      <c r="X492" t="s">
        <v>2262</v>
      </c>
      <c r="Y492">
        <v>239</v>
      </c>
      <c r="Z492">
        <v>1071</v>
      </c>
      <c r="AA492">
        <v>6</v>
      </c>
      <c r="AB492">
        <v>2570.4</v>
      </c>
    </row>
    <row r="493" spans="1:28" x14ac:dyDescent="0.3">
      <c r="A493" t="s">
        <v>28</v>
      </c>
      <c r="B493" t="s">
        <v>29</v>
      </c>
      <c r="C493" t="s">
        <v>148</v>
      </c>
      <c r="D493" t="s">
        <v>317</v>
      </c>
      <c r="E493" t="s">
        <v>46</v>
      </c>
      <c r="F493" t="s">
        <v>47</v>
      </c>
      <c r="G493">
        <v>2</v>
      </c>
      <c r="H493">
        <v>433786</v>
      </c>
      <c r="I493" t="s">
        <v>58</v>
      </c>
      <c r="J493" s="1">
        <v>45416</v>
      </c>
      <c r="K493">
        <v>1400</v>
      </c>
      <c r="L493" t="s">
        <v>2263</v>
      </c>
      <c r="M493" t="s">
        <v>216</v>
      </c>
      <c r="N493" t="s">
        <v>2264</v>
      </c>
      <c r="O493" t="s">
        <v>2265</v>
      </c>
      <c r="P493" t="s">
        <v>51</v>
      </c>
      <c r="Q493">
        <v>17</v>
      </c>
      <c r="R493" t="s">
        <v>88</v>
      </c>
      <c r="S493" t="s">
        <v>41</v>
      </c>
      <c r="T493">
        <v>25333</v>
      </c>
      <c r="U493" s="1">
        <v>45297</v>
      </c>
      <c r="V493" t="s">
        <v>111</v>
      </c>
      <c r="W493">
        <v>308735</v>
      </c>
      <c r="X493" t="s">
        <v>2266</v>
      </c>
      <c r="Y493">
        <v>880</v>
      </c>
      <c r="Z493">
        <v>2317</v>
      </c>
      <c r="AA493">
        <v>3</v>
      </c>
      <c r="AB493">
        <v>2780.4</v>
      </c>
    </row>
    <row r="494" spans="1:28" x14ac:dyDescent="0.3">
      <c r="A494" t="s">
        <v>28</v>
      </c>
      <c r="B494" t="s">
        <v>29</v>
      </c>
      <c r="C494" t="s">
        <v>54</v>
      </c>
      <c r="D494" t="s">
        <v>92</v>
      </c>
      <c r="E494" t="s">
        <v>46</v>
      </c>
      <c r="F494" t="s">
        <v>33</v>
      </c>
      <c r="G494">
        <v>63</v>
      </c>
      <c r="H494">
        <v>408056</v>
      </c>
      <c r="I494" t="s">
        <v>34</v>
      </c>
      <c r="J494" s="1">
        <v>45172</v>
      </c>
      <c r="K494">
        <v>800</v>
      </c>
      <c r="L494" t="s">
        <v>2267</v>
      </c>
      <c r="M494" t="s">
        <v>1356</v>
      </c>
      <c r="N494" t="s">
        <v>2268</v>
      </c>
      <c r="O494" t="s">
        <v>2269</v>
      </c>
      <c r="P494" t="s">
        <v>39</v>
      </c>
      <c r="Q494">
        <v>9</v>
      </c>
      <c r="R494" t="s">
        <v>40</v>
      </c>
      <c r="S494" t="s">
        <v>79</v>
      </c>
      <c r="T494">
        <v>58487</v>
      </c>
      <c r="U494" s="1">
        <v>45368</v>
      </c>
      <c r="V494" t="s">
        <v>72</v>
      </c>
      <c r="W494">
        <v>255307</v>
      </c>
      <c r="X494" t="s">
        <v>2270</v>
      </c>
      <c r="Y494">
        <v>956</v>
      </c>
      <c r="Z494">
        <v>1102</v>
      </c>
      <c r="AA494">
        <v>5</v>
      </c>
      <c r="AB494">
        <v>2204</v>
      </c>
    </row>
    <row r="495" spans="1:28" x14ac:dyDescent="0.3">
      <c r="A495" t="s">
        <v>28</v>
      </c>
      <c r="B495" t="s">
        <v>29</v>
      </c>
      <c r="C495" t="s">
        <v>30</v>
      </c>
      <c r="D495" t="s">
        <v>349</v>
      </c>
      <c r="E495" t="s">
        <v>56</v>
      </c>
      <c r="F495" t="s">
        <v>57</v>
      </c>
      <c r="G495">
        <v>5</v>
      </c>
      <c r="H495">
        <v>408595</v>
      </c>
      <c r="I495" t="s">
        <v>58</v>
      </c>
      <c r="J495" s="1">
        <v>44372</v>
      </c>
      <c r="K495">
        <v>1100</v>
      </c>
      <c r="L495" t="s">
        <v>2271</v>
      </c>
      <c r="M495" t="s">
        <v>308</v>
      </c>
      <c r="N495" t="s">
        <v>2272</v>
      </c>
      <c r="O495" t="s">
        <v>2273</v>
      </c>
      <c r="P495" t="s">
        <v>71</v>
      </c>
      <c r="Q495">
        <v>12</v>
      </c>
      <c r="R495" t="s">
        <v>40</v>
      </c>
      <c r="S495" t="s">
        <v>63</v>
      </c>
      <c r="T495">
        <v>23914</v>
      </c>
      <c r="U495" s="1">
        <v>45294</v>
      </c>
      <c r="V495" t="s">
        <v>111</v>
      </c>
      <c r="W495">
        <v>629245</v>
      </c>
      <c r="X495" t="s">
        <v>2274</v>
      </c>
      <c r="Y495">
        <v>275</v>
      </c>
      <c r="Z495">
        <v>1525</v>
      </c>
      <c r="AA495">
        <v>3</v>
      </c>
      <c r="AB495">
        <v>1830</v>
      </c>
    </row>
    <row r="496" spans="1:28" x14ac:dyDescent="0.3">
      <c r="A496" t="s">
        <v>28</v>
      </c>
      <c r="B496" t="s">
        <v>29</v>
      </c>
      <c r="C496" t="s">
        <v>54</v>
      </c>
      <c r="D496" t="s">
        <v>442</v>
      </c>
      <c r="E496" t="s">
        <v>56</v>
      </c>
      <c r="F496" t="s">
        <v>106</v>
      </c>
      <c r="G496">
        <v>84</v>
      </c>
      <c r="H496">
        <v>435227</v>
      </c>
      <c r="I496" t="s">
        <v>34</v>
      </c>
      <c r="J496" s="1">
        <v>45031</v>
      </c>
      <c r="K496">
        <v>950</v>
      </c>
      <c r="L496" t="s">
        <v>2275</v>
      </c>
      <c r="M496" t="s">
        <v>85</v>
      </c>
      <c r="N496" t="s">
        <v>2276</v>
      </c>
      <c r="O496" t="s">
        <v>2277</v>
      </c>
      <c r="P496" t="s">
        <v>39</v>
      </c>
      <c r="Q496">
        <v>5</v>
      </c>
      <c r="R496" t="s">
        <v>40</v>
      </c>
      <c r="S496" t="s">
        <v>79</v>
      </c>
      <c r="T496">
        <v>21544</v>
      </c>
      <c r="U496" s="1">
        <v>45378</v>
      </c>
      <c r="V496" t="s">
        <v>72</v>
      </c>
      <c r="W496">
        <v>852824</v>
      </c>
      <c r="X496" t="s">
        <v>2278</v>
      </c>
      <c r="Y496">
        <v>514</v>
      </c>
      <c r="Z496">
        <v>2463</v>
      </c>
      <c r="AA496">
        <v>6</v>
      </c>
      <c r="AB496" s="2" t="s">
        <v>2279</v>
      </c>
    </row>
    <row r="497" spans="1:28" x14ac:dyDescent="0.3">
      <c r="A497" t="s">
        <v>28</v>
      </c>
      <c r="B497" t="s">
        <v>29</v>
      </c>
      <c r="C497" t="s">
        <v>54</v>
      </c>
      <c r="D497" t="s">
        <v>411</v>
      </c>
      <c r="E497" t="s">
        <v>56</v>
      </c>
      <c r="F497" t="s">
        <v>355</v>
      </c>
      <c r="G497">
        <v>91</v>
      </c>
      <c r="H497">
        <v>419558</v>
      </c>
      <c r="I497" t="s">
        <v>34</v>
      </c>
      <c r="J497" s="1">
        <v>44802</v>
      </c>
      <c r="K497">
        <v>800</v>
      </c>
      <c r="L497" t="s">
        <v>2280</v>
      </c>
      <c r="M497" t="s">
        <v>1460</v>
      </c>
      <c r="N497" t="s">
        <v>2281</v>
      </c>
      <c r="O497" t="s">
        <v>2282</v>
      </c>
      <c r="P497" t="s">
        <v>39</v>
      </c>
      <c r="Q497">
        <v>15</v>
      </c>
      <c r="R497" t="s">
        <v>40</v>
      </c>
      <c r="S497" t="s">
        <v>118</v>
      </c>
      <c r="T497">
        <v>39112</v>
      </c>
      <c r="U497" s="1">
        <v>45519</v>
      </c>
      <c r="V497" t="s">
        <v>64</v>
      </c>
      <c r="W497">
        <v>506786</v>
      </c>
      <c r="X497" t="s">
        <v>2283</v>
      </c>
      <c r="Y497">
        <v>956</v>
      </c>
      <c r="Z497">
        <v>2250</v>
      </c>
      <c r="AA497">
        <v>8</v>
      </c>
      <c r="AB497">
        <v>7200</v>
      </c>
    </row>
    <row r="498" spans="1:28" x14ac:dyDescent="0.3">
      <c r="A498" t="s">
        <v>28</v>
      </c>
      <c r="B498" t="s">
        <v>29</v>
      </c>
      <c r="C498" t="s">
        <v>148</v>
      </c>
      <c r="D498" t="s">
        <v>380</v>
      </c>
      <c r="E498" t="s">
        <v>32</v>
      </c>
      <c r="F498" t="s">
        <v>33</v>
      </c>
      <c r="G498">
        <v>31</v>
      </c>
      <c r="H498">
        <v>409376</v>
      </c>
      <c r="I498" t="s">
        <v>58</v>
      </c>
      <c r="J498" s="1">
        <v>44416</v>
      </c>
      <c r="K498">
        <v>950</v>
      </c>
      <c r="L498" t="s">
        <v>2284</v>
      </c>
      <c r="M498" t="s">
        <v>552</v>
      </c>
      <c r="N498" t="s">
        <v>2285</v>
      </c>
      <c r="O498" t="s">
        <v>2286</v>
      </c>
      <c r="P498" t="s">
        <v>71</v>
      </c>
      <c r="Q498">
        <v>12</v>
      </c>
      <c r="R498" t="s">
        <v>88</v>
      </c>
      <c r="S498" t="s">
        <v>79</v>
      </c>
      <c r="T498">
        <v>97973</v>
      </c>
      <c r="U498" s="1">
        <v>45373</v>
      </c>
      <c r="V498" t="s">
        <v>72</v>
      </c>
      <c r="W498">
        <v>662899</v>
      </c>
      <c r="X498" t="s">
        <v>2287</v>
      </c>
      <c r="Y498">
        <v>560</v>
      </c>
      <c r="Z498">
        <v>2420</v>
      </c>
      <c r="AA498">
        <v>5</v>
      </c>
      <c r="AB498">
        <v>4840</v>
      </c>
    </row>
    <row r="499" spans="1:28" x14ac:dyDescent="0.3">
      <c r="A499" t="s">
        <v>28</v>
      </c>
      <c r="B499" t="s">
        <v>29</v>
      </c>
      <c r="C499" t="s">
        <v>66</v>
      </c>
      <c r="D499" t="s">
        <v>98</v>
      </c>
      <c r="E499" t="s">
        <v>56</v>
      </c>
      <c r="F499" t="s">
        <v>57</v>
      </c>
      <c r="G499">
        <v>78</v>
      </c>
      <c r="H499">
        <v>434116</v>
      </c>
      <c r="I499" t="s">
        <v>34</v>
      </c>
      <c r="J499" s="1">
        <v>43955</v>
      </c>
      <c r="K499">
        <v>950</v>
      </c>
      <c r="L499" t="s">
        <v>2288</v>
      </c>
      <c r="M499" t="s">
        <v>1058</v>
      </c>
      <c r="N499" t="s">
        <v>2289</v>
      </c>
      <c r="O499" t="s">
        <v>2290</v>
      </c>
      <c r="P499" t="s">
        <v>87</v>
      </c>
      <c r="Q499">
        <v>15</v>
      </c>
      <c r="R499" t="s">
        <v>88</v>
      </c>
      <c r="S499" t="s">
        <v>63</v>
      </c>
      <c r="T499">
        <v>81544</v>
      </c>
      <c r="U499" s="1">
        <v>45528</v>
      </c>
      <c r="V499" t="s">
        <v>64</v>
      </c>
      <c r="W499">
        <v>963810</v>
      </c>
      <c r="X499" t="s">
        <v>2291</v>
      </c>
      <c r="Y499">
        <v>938</v>
      </c>
      <c r="Z499">
        <v>2531</v>
      </c>
      <c r="AA499">
        <v>7</v>
      </c>
      <c r="AB499">
        <v>7086.8</v>
      </c>
    </row>
    <row r="500" spans="1:28" x14ac:dyDescent="0.3">
      <c r="A500" t="s">
        <v>28</v>
      </c>
      <c r="B500" t="s">
        <v>29</v>
      </c>
      <c r="C500" t="s">
        <v>91</v>
      </c>
      <c r="D500" t="s">
        <v>566</v>
      </c>
      <c r="E500" t="s">
        <v>56</v>
      </c>
      <c r="F500" t="s">
        <v>135</v>
      </c>
      <c r="G500">
        <v>62</v>
      </c>
      <c r="H500">
        <v>424975</v>
      </c>
      <c r="I500" t="s">
        <v>58</v>
      </c>
      <c r="J500" s="1">
        <v>45490</v>
      </c>
      <c r="K500">
        <v>1300</v>
      </c>
      <c r="L500" t="s">
        <v>2292</v>
      </c>
      <c r="M500" t="s">
        <v>159</v>
      </c>
      <c r="N500" t="s">
        <v>2293</v>
      </c>
      <c r="O500" t="s">
        <v>2294</v>
      </c>
      <c r="P500" t="s">
        <v>87</v>
      </c>
      <c r="Q500">
        <v>11</v>
      </c>
      <c r="R500" t="s">
        <v>40</v>
      </c>
      <c r="S500" t="s">
        <v>118</v>
      </c>
      <c r="T500">
        <v>26737</v>
      </c>
      <c r="U500" s="1">
        <v>45402</v>
      </c>
      <c r="V500" t="s">
        <v>80</v>
      </c>
      <c r="W500">
        <v>712799</v>
      </c>
      <c r="X500" t="s">
        <v>2295</v>
      </c>
      <c r="Y500">
        <v>342</v>
      </c>
      <c r="Z500">
        <v>1177</v>
      </c>
      <c r="AA500">
        <v>7</v>
      </c>
      <c r="AB500" s="2" t="s">
        <v>2296</v>
      </c>
    </row>
    <row r="501" spans="1:28" x14ac:dyDescent="0.3">
      <c r="A501" t="s">
        <v>28</v>
      </c>
      <c r="B501" t="s">
        <v>29</v>
      </c>
      <c r="C501" t="s">
        <v>91</v>
      </c>
      <c r="D501" t="s">
        <v>142</v>
      </c>
      <c r="E501" t="s">
        <v>56</v>
      </c>
      <c r="F501" t="s">
        <v>113</v>
      </c>
      <c r="G501">
        <v>87</v>
      </c>
      <c r="H501">
        <v>435691</v>
      </c>
      <c r="I501" t="s">
        <v>34</v>
      </c>
      <c r="J501" s="1">
        <v>44854</v>
      </c>
      <c r="K501">
        <v>1400</v>
      </c>
      <c r="L501" t="s">
        <v>2297</v>
      </c>
      <c r="M501" t="s">
        <v>68</v>
      </c>
      <c r="N501" t="s">
        <v>2298</v>
      </c>
      <c r="O501" t="s">
        <v>2299</v>
      </c>
      <c r="P501" t="s">
        <v>87</v>
      </c>
      <c r="Q501">
        <v>11</v>
      </c>
      <c r="R501" t="s">
        <v>88</v>
      </c>
      <c r="S501" t="s">
        <v>63</v>
      </c>
      <c r="T501">
        <v>75940</v>
      </c>
      <c r="U501" s="1">
        <v>45548</v>
      </c>
      <c r="V501" t="s">
        <v>180</v>
      </c>
      <c r="W501">
        <v>375658</v>
      </c>
      <c r="X501" t="s">
        <v>2300</v>
      </c>
      <c r="Y501">
        <v>442</v>
      </c>
      <c r="Z501">
        <v>2777</v>
      </c>
      <c r="AA501">
        <v>8</v>
      </c>
      <c r="AB501">
        <v>8886.4</v>
      </c>
    </row>
    <row r="502" spans="1:28" x14ac:dyDescent="0.3">
      <c r="A502" t="s">
        <v>28</v>
      </c>
      <c r="B502" t="s">
        <v>29</v>
      </c>
      <c r="C502" t="s">
        <v>91</v>
      </c>
      <c r="D502" t="s">
        <v>524</v>
      </c>
      <c r="E502" t="s">
        <v>32</v>
      </c>
      <c r="F502" t="s">
        <v>99</v>
      </c>
      <c r="G502">
        <v>40</v>
      </c>
      <c r="H502">
        <v>436513</v>
      </c>
      <c r="I502" t="s">
        <v>34</v>
      </c>
      <c r="J502" s="1">
        <v>45449</v>
      </c>
      <c r="K502">
        <v>1400</v>
      </c>
      <c r="L502" t="s">
        <v>2301</v>
      </c>
      <c r="M502" t="s">
        <v>423</v>
      </c>
      <c r="N502" t="s">
        <v>2302</v>
      </c>
      <c r="O502" t="s">
        <v>2303</v>
      </c>
      <c r="P502" t="s">
        <v>71</v>
      </c>
      <c r="Q502">
        <v>8</v>
      </c>
      <c r="R502" t="s">
        <v>40</v>
      </c>
      <c r="S502" t="s">
        <v>118</v>
      </c>
      <c r="T502">
        <v>53959</v>
      </c>
      <c r="U502" s="1">
        <v>45433</v>
      </c>
      <c r="V502" t="s">
        <v>140</v>
      </c>
      <c r="W502">
        <v>768909</v>
      </c>
      <c r="X502" t="s">
        <v>2304</v>
      </c>
      <c r="Y502">
        <v>573</v>
      </c>
      <c r="Z502">
        <v>2674</v>
      </c>
      <c r="AA502">
        <v>7</v>
      </c>
      <c r="AB502" s="2" t="s">
        <v>2305</v>
      </c>
    </row>
    <row r="503" spans="1:28" x14ac:dyDescent="0.3">
      <c r="A503" t="s">
        <v>28</v>
      </c>
      <c r="B503" t="s">
        <v>29</v>
      </c>
      <c r="C503" t="s">
        <v>193</v>
      </c>
      <c r="D503" t="s">
        <v>267</v>
      </c>
      <c r="E503" t="s">
        <v>32</v>
      </c>
      <c r="F503" t="s">
        <v>47</v>
      </c>
      <c r="G503">
        <v>96</v>
      </c>
      <c r="H503">
        <v>416709</v>
      </c>
      <c r="I503" t="s">
        <v>34</v>
      </c>
      <c r="J503" s="1">
        <v>44801</v>
      </c>
      <c r="K503">
        <v>950</v>
      </c>
      <c r="L503" t="s">
        <v>2306</v>
      </c>
      <c r="M503" t="s">
        <v>623</v>
      </c>
      <c r="N503" t="s">
        <v>2307</v>
      </c>
      <c r="O503">
        <v>5430565126</v>
      </c>
      <c r="P503" t="s">
        <v>51</v>
      </c>
      <c r="Q503">
        <v>3</v>
      </c>
      <c r="R503" t="s">
        <v>88</v>
      </c>
      <c r="S503" t="s">
        <v>79</v>
      </c>
      <c r="T503">
        <v>43730</v>
      </c>
      <c r="U503" s="1">
        <v>45438</v>
      </c>
      <c r="V503" t="s">
        <v>140</v>
      </c>
      <c r="W503">
        <v>488756</v>
      </c>
      <c r="X503" t="s">
        <v>2308</v>
      </c>
      <c r="Y503">
        <v>806</v>
      </c>
      <c r="Z503">
        <v>2587</v>
      </c>
      <c r="AA503">
        <v>6</v>
      </c>
      <c r="AB503">
        <v>6208.8</v>
      </c>
    </row>
    <row r="504" spans="1:28" x14ac:dyDescent="0.3">
      <c r="A504" t="s">
        <v>28</v>
      </c>
      <c r="B504" t="s">
        <v>29</v>
      </c>
      <c r="C504" t="s">
        <v>148</v>
      </c>
      <c r="D504" t="s">
        <v>616</v>
      </c>
      <c r="E504" t="s">
        <v>46</v>
      </c>
      <c r="F504" t="s">
        <v>175</v>
      </c>
      <c r="G504">
        <v>4</v>
      </c>
      <c r="H504">
        <v>416365</v>
      </c>
      <c r="I504" t="s">
        <v>58</v>
      </c>
      <c r="J504" s="1">
        <v>45011</v>
      </c>
      <c r="K504">
        <v>1400</v>
      </c>
      <c r="L504" t="s">
        <v>2309</v>
      </c>
      <c r="M504" t="s">
        <v>654</v>
      </c>
      <c r="N504" t="s">
        <v>2310</v>
      </c>
      <c r="O504" t="s">
        <v>2311</v>
      </c>
      <c r="P504" t="s">
        <v>39</v>
      </c>
      <c r="Q504">
        <v>3</v>
      </c>
      <c r="R504" t="s">
        <v>40</v>
      </c>
      <c r="S504" t="s">
        <v>41</v>
      </c>
      <c r="T504">
        <v>63250</v>
      </c>
      <c r="U504" s="1">
        <v>45297</v>
      </c>
      <c r="V504" t="s">
        <v>111</v>
      </c>
      <c r="W504">
        <v>933335</v>
      </c>
      <c r="X504" t="s">
        <v>2312</v>
      </c>
      <c r="Y504">
        <v>306</v>
      </c>
      <c r="Z504">
        <v>1085</v>
      </c>
      <c r="AA504">
        <v>3</v>
      </c>
      <c r="AB504">
        <v>1302</v>
      </c>
    </row>
    <row r="505" spans="1:28" x14ac:dyDescent="0.3">
      <c r="A505" t="s">
        <v>28</v>
      </c>
      <c r="B505" t="s">
        <v>29</v>
      </c>
      <c r="C505" t="s">
        <v>54</v>
      </c>
      <c r="D505" t="s">
        <v>182</v>
      </c>
      <c r="E505" t="s">
        <v>32</v>
      </c>
      <c r="F505" t="s">
        <v>175</v>
      </c>
      <c r="G505">
        <v>58</v>
      </c>
      <c r="H505">
        <v>414017</v>
      </c>
      <c r="I505" t="s">
        <v>34</v>
      </c>
      <c r="J505" s="1">
        <v>45295</v>
      </c>
      <c r="K505">
        <v>1000</v>
      </c>
      <c r="L505" t="s">
        <v>2313</v>
      </c>
      <c r="M505" t="s">
        <v>1409</v>
      </c>
      <c r="N505" t="s">
        <v>2314</v>
      </c>
      <c r="O505">
        <f>1-911-256-398</f>
        <v>-1564</v>
      </c>
      <c r="P505" t="s">
        <v>39</v>
      </c>
      <c r="Q505">
        <v>5</v>
      </c>
      <c r="R505" t="s">
        <v>88</v>
      </c>
      <c r="S505" t="s">
        <v>41</v>
      </c>
      <c r="T505">
        <v>88291</v>
      </c>
      <c r="U505" s="1">
        <v>45540</v>
      </c>
      <c r="V505" t="s">
        <v>180</v>
      </c>
      <c r="W505">
        <v>685415</v>
      </c>
      <c r="X505" t="s">
        <v>2315</v>
      </c>
      <c r="Y505">
        <v>898</v>
      </c>
      <c r="Z505">
        <v>2094</v>
      </c>
      <c r="AA505">
        <v>2</v>
      </c>
      <c r="AB505">
        <v>1675.2</v>
      </c>
    </row>
    <row r="506" spans="1:28" x14ac:dyDescent="0.3">
      <c r="A506" t="s">
        <v>28</v>
      </c>
      <c r="B506" t="s">
        <v>29</v>
      </c>
      <c r="C506" t="s">
        <v>193</v>
      </c>
      <c r="D506" t="s">
        <v>442</v>
      </c>
      <c r="E506" t="s">
        <v>56</v>
      </c>
      <c r="F506" t="s">
        <v>135</v>
      </c>
      <c r="G506">
        <v>28</v>
      </c>
      <c r="H506">
        <v>404946</v>
      </c>
      <c r="I506" t="s">
        <v>34</v>
      </c>
      <c r="J506" s="1">
        <v>44904</v>
      </c>
      <c r="K506">
        <v>950</v>
      </c>
      <c r="L506" t="s">
        <v>2316</v>
      </c>
      <c r="M506" t="s">
        <v>654</v>
      </c>
      <c r="N506" t="s">
        <v>2317</v>
      </c>
      <c r="O506" t="s">
        <v>2318</v>
      </c>
      <c r="P506" t="s">
        <v>87</v>
      </c>
      <c r="Q506">
        <v>13</v>
      </c>
      <c r="R506" t="s">
        <v>88</v>
      </c>
      <c r="S506" t="s">
        <v>118</v>
      </c>
      <c r="T506">
        <v>47982</v>
      </c>
      <c r="U506" s="1">
        <v>45441</v>
      </c>
      <c r="V506" t="s">
        <v>140</v>
      </c>
      <c r="W506">
        <v>997188</v>
      </c>
      <c r="X506" t="s">
        <v>2319</v>
      </c>
      <c r="Y506">
        <v>949</v>
      </c>
      <c r="Z506">
        <v>2839</v>
      </c>
      <c r="AA506">
        <v>3</v>
      </c>
      <c r="AB506">
        <v>3406.8</v>
      </c>
    </row>
    <row r="507" spans="1:28" x14ac:dyDescent="0.3">
      <c r="A507" t="s">
        <v>28</v>
      </c>
      <c r="B507" t="s">
        <v>29</v>
      </c>
      <c r="C507" t="s">
        <v>44</v>
      </c>
      <c r="D507" t="s">
        <v>74</v>
      </c>
      <c r="E507" t="s">
        <v>32</v>
      </c>
      <c r="F507" t="s">
        <v>175</v>
      </c>
      <c r="G507">
        <v>65</v>
      </c>
      <c r="H507">
        <v>408959</v>
      </c>
      <c r="I507" t="s">
        <v>58</v>
      </c>
      <c r="J507" s="1">
        <v>45276</v>
      </c>
      <c r="K507">
        <v>1000</v>
      </c>
      <c r="L507" t="s">
        <v>2320</v>
      </c>
      <c r="M507" t="s">
        <v>85</v>
      </c>
      <c r="N507" t="s">
        <v>2321</v>
      </c>
      <c r="O507" t="s">
        <v>2322</v>
      </c>
      <c r="P507" t="s">
        <v>71</v>
      </c>
      <c r="Q507">
        <v>15</v>
      </c>
      <c r="R507" t="s">
        <v>40</v>
      </c>
      <c r="S507" t="s">
        <v>118</v>
      </c>
      <c r="T507">
        <v>54544</v>
      </c>
      <c r="U507" s="1">
        <v>45318</v>
      </c>
      <c r="V507" t="s">
        <v>111</v>
      </c>
      <c r="W507">
        <v>480599</v>
      </c>
      <c r="X507" t="s">
        <v>2323</v>
      </c>
      <c r="Y507">
        <v>324</v>
      </c>
      <c r="Z507">
        <v>1016</v>
      </c>
      <c r="AA507">
        <v>8</v>
      </c>
      <c r="AB507" s="2" t="s">
        <v>2324</v>
      </c>
    </row>
    <row r="508" spans="1:28" x14ac:dyDescent="0.3">
      <c r="A508" t="s">
        <v>28</v>
      </c>
      <c r="B508" t="s">
        <v>29</v>
      </c>
      <c r="C508" t="s">
        <v>91</v>
      </c>
      <c r="D508" t="s">
        <v>616</v>
      </c>
      <c r="E508" t="s">
        <v>56</v>
      </c>
      <c r="F508" t="s">
        <v>106</v>
      </c>
      <c r="G508">
        <v>92</v>
      </c>
      <c r="H508">
        <v>416665</v>
      </c>
      <c r="I508" t="s">
        <v>34</v>
      </c>
      <c r="J508" s="1">
        <v>44401</v>
      </c>
      <c r="K508">
        <v>1300</v>
      </c>
      <c r="L508" t="s">
        <v>1942</v>
      </c>
      <c r="M508" t="s">
        <v>313</v>
      </c>
      <c r="N508" t="s">
        <v>2325</v>
      </c>
      <c r="O508" t="s">
        <v>2326</v>
      </c>
      <c r="P508" t="s">
        <v>87</v>
      </c>
      <c r="Q508">
        <v>7</v>
      </c>
      <c r="R508" t="s">
        <v>40</v>
      </c>
      <c r="S508" t="s">
        <v>41</v>
      </c>
      <c r="T508">
        <v>72773</v>
      </c>
      <c r="U508" s="1">
        <v>45407</v>
      </c>
      <c r="V508" t="s">
        <v>80</v>
      </c>
      <c r="W508">
        <v>406161</v>
      </c>
      <c r="X508" t="s">
        <v>2327</v>
      </c>
      <c r="Y508">
        <v>884</v>
      </c>
      <c r="Z508">
        <v>1700</v>
      </c>
      <c r="AA508">
        <v>3</v>
      </c>
      <c r="AB508">
        <v>2040</v>
      </c>
    </row>
    <row r="509" spans="1:28" x14ac:dyDescent="0.3">
      <c r="A509" t="s">
        <v>28</v>
      </c>
      <c r="B509" t="s">
        <v>29</v>
      </c>
      <c r="C509" t="s">
        <v>148</v>
      </c>
      <c r="D509" t="s">
        <v>134</v>
      </c>
      <c r="E509" t="s">
        <v>32</v>
      </c>
      <c r="F509" t="s">
        <v>83</v>
      </c>
      <c r="G509">
        <v>55</v>
      </c>
      <c r="H509">
        <v>421514</v>
      </c>
      <c r="I509" t="s">
        <v>58</v>
      </c>
      <c r="J509" s="1">
        <v>45295</v>
      </c>
      <c r="K509">
        <v>1200</v>
      </c>
      <c r="L509" t="s">
        <v>2328</v>
      </c>
      <c r="M509" t="s">
        <v>747</v>
      </c>
      <c r="N509" t="s">
        <v>2329</v>
      </c>
      <c r="O509" t="s">
        <v>2330</v>
      </c>
      <c r="P509" t="s">
        <v>71</v>
      </c>
      <c r="Q509">
        <v>9</v>
      </c>
      <c r="R509" t="s">
        <v>88</v>
      </c>
      <c r="S509" t="s">
        <v>41</v>
      </c>
      <c r="T509">
        <v>96106</v>
      </c>
      <c r="U509" s="1">
        <v>45487</v>
      </c>
      <c r="V509" t="s">
        <v>126</v>
      </c>
      <c r="W509">
        <v>943565</v>
      </c>
      <c r="X509" t="s">
        <v>2331</v>
      </c>
      <c r="Y509">
        <v>346</v>
      </c>
      <c r="Z509">
        <v>1263</v>
      </c>
      <c r="AA509">
        <v>7</v>
      </c>
      <c r="AB509">
        <v>3536.4</v>
      </c>
    </row>
    <row r="510" spans="1:28" x14ac:dyDescent="0.3">
      <c r="A510" t="s">
        <v>28</v>
      </c>
      <c r="B510" t="s">
        <v>29</v>
      </c>
      <c r="C510" t="s">
        <v>54</v>
      </c>
      <c r="D510" t="s">
        <v>254</v>
      </c>
      <c r="E510" t="s">
        <v>32</v>
      </c>
      <c r="F510" t="s">
        <v>47</v>
      </c>
      <c r="G510">
        <v>68</v>
      </c>
      <c r="H510">
        <v>421029</v>
      </c>
      <c r="I510" t="s">
        <v>58</v>
      </c>
      <c r="J510" s="1">
        <v>43899</v>
      </c>
      <c r="K510">
        <v>1100</v>
      </c>
      <c r="L510" t="s">
        <v>2332</v>
      </c>
      <c r="M510" t="s">
        <v>144</v>
      </c>
      <c r="N510" t="s">
        <v>2333</v>
      </c>
      <c r="O510" t="s">
        <v>2334</v>
      </c>
      <c r="P510" t="s">
        <v>87</v>
      </c>
      <c r="Q510">
        <v>20</v>
      </c>
      <c r="R510" t="s">
        <v>88</v>
      </c>
      <c r="S510" t="s">
        <v>41</v>
      </c>
      <c r="T510">
        <v>13488</v>
      </c>
      <c r="U510" s="1">
        <v>45396</v>
      </c>
      <c r="V510" t="s">
        <v>80</v>
      </c>
      <c r="W510">
        <v>843430</v>
      </c>
      <c r="X510" t="s">
        <v>1277</v>
      </c>
      <c r="Y510">
        <v>629</v>
      </c>
      <c r="Z510">
        <v>1326</v>
      </c>
      <c r="AA510">
        <v>5</v>
      </c>
      <c r="AB510">
        <v>2652</v>
      </c>
    </row>
    <row r="511" spans="1:28" x14ac:dyDescent="0.3">
      <c r="A511" t="s">
        <v>28</v>
      </c>
      <c r="B511" t="s">
        <v>29</v>
      </c>
      <c r="C511" t="s">
        <v>66</v>
      </c>
      <c r="D511" t="s">
        <v>349</v>
      </c>
      <c r="E511" t="s">
        <v>32</v>
      </c>
      <c r="F511" t="s">
        <v>150</v>
      </c>
      <c r="G511">
        <v>5</v>
      </c>
      <c r="H511">
        <v>413354</v>
      </c>
      <c r="I511" t="s">
        <v>34</v>
      </c>
      <c r="J511" s="1">
        <v>45613</v>
      </c>
      <c r="K511">
        <v>1100</v>
      </c>
      <c r="L511" t="s">
        <v>2335</v>
      </c>
      <c r="M511" t="s">
        <v>869</v>
      </c>
      <c r="N511" t="s">
        <v>2336</v>
      </c>
      <c r="O511" t="s">
        <v>2337</v>
      </c>
      <c r="P511" t="s">
        <v>71</v>
      </c>
      <c r="Q511">
        <v>18</v>
      </c>
      <c r="R511" t="s">
        <v>40</v>
      </c>
      <c r="S511" t="s">
        <v>79</v>
      </c>
      <c r="T511">
        <v>70258</v>
      </c>
      <c r="U511" s="1">
        <v>45545</v>
      </c>
      <c r="V511" t="s">
        <v>180</v>
      </c>
      <c r="W511">
        <v>121053</v>
      </c>
      <c r="X511" t="s">
        <v>2338</v>
      </c>
      <c r="Y511">
        <v>548</v>
      </c>
      <c r="Z511">
        <v>2062</v>
      </c>
      <c r="AA511">
        <v>7</v>
      </c>
      <c r="AB511">
        <v>5773.6</v>
      </c>
    </row>
    <row r="512" spans="1:28" x14ac:dyDescent="0.3">
      <c r="A512" t="s">
        <v>28</v>
      </c>
      <c r="B512" t="s">
        <v>29</v>
      </c>
      <c r="C512" t="s">
        <v>193</v>
      </c>
      <c r="D512" t="s">
        <v>220</v>
      </c>
      <c r="E512" t="s">
        <v>56</v>
      </c>
      <c r="F512" t="s">
        <v>99</v>
      </c>
      <c r="G512">
        <v>32</v>
      </c>
      <c r="H512">
        <v>436205</v>
      </c>
      <c r="I512" t="s">
        <v>34</v>
      </c>
      <c r="J512" s="1">
        <v>45180</v>
      </c>
      <c r="K512">
        <v>1000</v>
      </c>
      <c r="L512" t="s">
        <v>2339</v>
      </c>
      <c r="M512" t="s">
        <v>1305</v>
      </c>
      <c r="N512" t="s">
        <v>2340</v>
      </c>
      <c r="O512" t="s">
        <v>2341</v>
      </c>
      <c r="P512" t="s">
        <v>39</v>
      </c>
      <c r="Q512">
        <v>13</v>
      </c>
      <c r="R512" t="s">
        <v>40</v>
      </c>
      <c r="S512" t="s">
        <v>79</v>
      </c>
      <c r="T512">
        <v>59656</v>
      </c>
      <c r="U512" s="1">
        <v>45354</v>
      </c>
      <c r="V512" t="s">
        <v>72</v>
      </c>
      <c r="W512">
        <v>421206</v>
      </c>
      <c r="X512" t="s">
        <v>2342</v>
      </c>
      <c r="Y512">
        <v>357</v>
      </c>
      <c r="Z512">
        <v>962</v>
      </c>
      <c r="AA512">
        <v>4</v>
      </c>
      <c r="AB512">
        <v>1539.2</v>
      </c>
    </row>
    <row r="513" spans="1:28" x14ac:dyDescent="0.3">
      <c r="A513" t="s">
        <v>28</v>
      </c>
      <c r="B513" t="s">
        <v>29</v>
      </c>
      <c r="C513" t="s">
        <v>91</v>
      </c>
      <c r="D513" t="s">
        <v>364</v>
      </c>
      <c r="E513" t="s">
        <v>56</v>
      </c>
      <c r="F513" t="s">
        <v>106</v>
      </c>
      <c r="G513">
        <v>67</v>
      </c>
      <c r="H513">
        <v>406810</v>
      </c>
      <c r="I513" t="s">
        <v>58</v>
      </c>
      <c r="J513" s="1">
        <v>43907</v>
      </c>
      <c r="K513">
        <v>1300</v>
      </c>
      <c r="L513" t="s">
        <v>2343</v>
      </c>
      <c r="M513" t="s">
        <v>216</v>
      </c>
      <c r="N513" t="s">
        <v>2344</v>
      </c>
      <c r="O513" t="s">
        <v>2345</v>
      </c>
      <c r="P513" t="s">
        <v>39</v>
      </c>
      <c r="Q513">
        <v>19</v>
      </c>
      <c r="R513" t="s">
        <v>40</v>
      </c>
      <c r="S513" t="s">
        <v>118</v>
      </c>
      <c r="T513">
        <v>27069</v>
      </c>
      <c r="U513" s="1">
        <v>45593</v>
      </c>
      <c r="V513" t="s">
        <v>155</v>
      </c>
      <c r="W513">
        <v>796243</v>
      </c>
      <c r="X513" t="s">
        <v>2346</v>
      </c>
      <c r="Y513">
        <v>374</v>
      </c>
      <c r="Z513">
        <v>626</v>
      </c>
      <c r="AA513">
        <v>4</v>
      </c>
      <c r="AB513">
        <v>1001.6</v>
      </c>
    </row>
    <row r="514" spans="1:28" x14ac:dyDescent="0.3">
      <c r="A514" t="s">
        <v>28</v>
      </c>
      <c r="B514" t="s">
        <v>29</v>
      </c>
      <c r="C514" t="s">
        <v>54</v>
      </c>
      <c r="D514" t="s">
        <v>364</v>
      </c>
      <c r="E514" t="s">
        <v>32</v>
      </c>
      <c r="F514" t="s">
        <v>33</v>
      </c>
      <c r="G514">
        <v>65</v>
      </c>
      <c r="H514">
        <v>424979</v>
      </c>
      <c r="I514" t="s">
        <v>34</v>
      </c>
      <c r="J514" s="1">
        <v>44803</v>
      </c>
      <c r="K514">
        <v>950</v>
      </c>
      <c r="L514" t="s">
        <v>2347</v>
      </c>
      <c r="M514" t="s">
        <v>1488</v>
      </c>
      <c r="N514" t="s">
        <v>2348</v>
      </c>
      <c r="O514" t="s">
        <v>2349</v>
      </c>
      <c r="P514" t="s">
        <v>39</v>
      </c>
      <c r="Q514">
        <v>8</v>
      </c>
      <c r="R514" t="s">
        <v>88</v>
      </c>
      <c r="S514" t="s">
        <v>41</v>
      </c>
      <c r="T514">
        <v>83765</v>
      </c>
      <c r="U514" s="1">
        <v>45311</v>
      </c>
      <c r="V514" t="s">
        <v>111</v>
      </c>
      <c r="W514">
        <v>275566</v>
      </c>
      <c r="X514" t="s">
        <v>2350</v>
      </c>
      <c r="Y514">
        <v>311</v>
      </c>
      <c r="Z514">
        <v>740</v>
      </c>
      <c r="AA514">
        <v>5</v>
      </c>
      <c r="AB514">
        <v>1480</v>
      </c>
    </row>
    <row r="515" spans="1:28" x14ac:dyDescent="0.3">
      <c r="A515" t="s">
        <v>28</v>
      </c>
      <c r="B515" t="s">
        <v>29</v>
      </c>
      <c r="C515" t="s">
        <v>44</v>
      </c>
      <c r="D515" t="s">
        <v>227</v>
      </c>
      <c r="E515" t="s">
        <v>56</v>
      </c>
      <c r="F515" t="s">
        <v>57</v>
      </c>
      <c r="G515">
        <v>35</v>
      </c>
      <c r="H515">
        <v>409420</v>
      </c>
      <c r="I515" t="s">
        <v>58</v>
      </c>
      <c r="J515" s="1">
        <v>44658</v>
      </c>
      <c r="K515">
        <v>1000</v>
      </c>
      <c r="L515" t="s">
        <v>2351</v>
      </c>
      <c r="M515" t="s">
        <v>670</v>
      </c>
      <c r="N515" t="s">
        <v>2352</v>
      </c>
      <c r="O515" t="s">
        <v>2353</v>
      </c>
      <c r="P515" t="s">
        <v>39</v>
      </c>
      <c r="Q515">
        <v>4</v>
      </c>
      <c r="R515" t="s">
        <v>88</v>
      </c>
      <c r="S515" t="s">
        <v>79</v>
      </c>
      <c r="T515">
        <v>92027</v>
      </c>
      <c r="U515" s="1">
        <v>45513</v>
      </c>
      <c r="V515" t="s">
        <v>64</v>
      </c>
      <c r="W515">
        <v>298767</v>
      </c>
      <c r="X515" t="s">
        <v>2354</v>
      </c>
      <c r="Y515">
        <v>841</v>
      </c>
      <c r="Z515">
        <v>1323</v>
      </c>
      <c r="AA515">
        <v>5</v>
      </c>
      <c r="AB515">
        <v>2646</v>
      </c>
    </row>
    <row r="516" spans="1:28" x14ac:dyDescent="0.3">
      <c r="A516" t="s">
        <v>28</v>
      </c>
      <c r="B516" t="s">
        <v>29</v>
      </c>
      <c r="C516" t="s">
        <v>193</v>
      </c>
      <c r="D516" t="s">
        <v>92</v>
      </c>
      <c r="E516" t="s">
        <v>32</v>
      </c>
      <c r="F516" t="s">
        <v>113</v>
      </c>
      <c r="G516">
        <v>39</v>
      </c>
      <c r="H516">
        <v>439762</v>
      </c>
      <c r="I516" t="s">
        <v>34</v>
      </c>
      <c r="J516" s="1">
        <v>45375</v>
      </c>
      <c r="K516">
        <v>1000</v>
      </c>
      <c r="L516" t="s">
        <v>2355</v>
      </c>
      <c r="M516" t="s">
        <v>200</v>
      </c>
      <c r="N516" t="s">
        <v>2356</v>
      </c>
      <c r="O516">
        <f>1-833-233-9711</f>
        <v>-10776</v>
      </c>
      <c r="P516" t="s">
        <v>87</v>
      </c>
      <c r="Q516">
        <v>17</v>
      </c>
      <c r="R516" t="s">
        <v>88</v>
      </c>
      <c r="S516" t="s">
        <v>118</v>
      </c>
      <c r="T516">
        <v>19615</v>
      </c>
      <c r="U516" s="1">
        <v>45596</v>
      </c>
      <c r="V516" t="s">
        <v>155</v>
      </c>
      <c r="W516">
        <v>226834</v>
      </c>
      <c r="X516" t="s">
        <v>2357</v>
      </c>
      <c r="Y516">
        <v>784</v>
      </c>
      <c r="Z516">
        <v>2503</v>
      </c>
      <c r="AA516">
        <v>8</v>
      </c>
      <c r="AB516">
        <v>8009.6</v>
      </c>
    </row>
    <row r="517" spans="1:28" x14ac:dyDescent="0.3">
      <c r="A517" t="s">
        <v>28</v>
      </c>
      <c r="B517" t="s">
        <v>29</v>
      </c>
      <c r="C517" t="s">
        <v>157</v>
      </c>
      <c r="D517" t="s">
        <v>511</v>
      </c>
      <c r="E517" t="s">
        <v>32</v>
      </c>
      <c r="F517" t="s">
        <v>113</v>
      </c>
      <c r="G517">
        <v>93</v>
      </c>
      <c r="H517">
        <v>439725</v>
      </c>
      <c r="I517" t="s">
        <v>58</v>
      </c>
      <c r="J517" s="1">
        <v>45223</v>
      </c>
      <c r="K517">
        <v>1300</v>
      </c>
      <c r="L517" t="s">
        <v>2358</v>
      </c>
      <c r="M517" t="s">
        <v>428</v>
      </c>
      <c r="N517" t="s">
        <v>2359</v>
      </c>
      <c r="O517" t="s">
        <v>2360</v>
      </c>
      <c r="P517" t="s">
        <v>71</v>
      </c>
      <c r="Q517">
        <v>17</v>
      </c>
      <c r="R517" t="s">
        <v>88</v>
      </c>
      <c r="S517" t="s">
        <v>79</v>
      </c>
      <c r="T517">
        <v>49630</v>
      </c>
      <c r="U517" s="1">
        <v>45347</v>
      </c>
      <c r="V517" t="s">
        <v>119</v>
      </c>
      <c r="W517">
        <v>768157</v>
      </c>
      <c r="X517" t="s">
        <v>2361</v>
      </c>
      <c r="Y517">
        <v>398</v>
      </c>
      <c r="Z517">
        <v>2502</v>
      </c>
      <c r="AA517">
        <v>4</v>
      </c>
      <c r="AB517" s="2" t="s">
        <v>2362</v>
      </c>
    </row>
    <row r="518" spans="1:28" x14ac:dyDescent="0.3">
      <c r="A518" t="s">
        <v>28</v>
      </c>
      <c r="B518" t="s">
        <v>29</v>
      </c>
      <c r="C518" t="s">
        <v>91</v>
      </c>
      <c r="D518" t="s">
        <v>74</v>
      </c>
      <c r="E518" t="s">
        <v>56</v>
      </c>
      <c r="F518" t="s">
        <v>47</v>
      </c>
      <c r="G518">
        <v>7</v>
      </c>
      <c r="H518">
        <v>424941</v>
      </c>
      <c r="I518" t="s">
        <v>34</v>
      </c>
      <c r="J518" s="1">
        <v>44726</v>
      </c>
      <c r="K518">
        <v>1200</v>
      </c>
      <c r="L518" t="s">
        <v>2363</v>
      </c>
      <c r="M518" t="s">
        <v>478</v>
      </c>
      <c r="N518" t="s">
        <v>2364</v>
      </c>
      <c r="O518" t="s">
        <v>2365</v>
      </c>
      <c r="P518" t="s">
        <v>51</v>
      </c>
      <c r="Q518">
        <v>20</v>
      </c>
      <c r="R518" t="s">
        <v>40</v>
      </c>
      <c r="S518" t="s">
        <v>41</v>
      </c>
      <c r="T518">
        <v>75992</v>
      </c>
      <c r="U518" s="1">
        <v>45306</v>
      </c>
      <c r="V518" t="s">
        <v>111</v>
      </c>
      <c r="W518">
        <v>774455</v>
      </c>
      <c r="X518" t="s">
        <v>2366</v>
      </c>
      <c r="Y518">
        <v>386</v>
      </c>
      <c r="Z518">
        <v>2177</v>
      </c>
      <c r="AA518">
        <v>7</v>
      </c>
      <c r="AB518">
        <v>6095.6</v>
      </c>
    </row>
    <row r="519" spans="1:28" x14ac:dyDescent="0.3">
      <c r="A519" t="s">
        <v>28</v>
      </c>
      <c r="B519" t="s">
        <v>29</v>
      </c>
      <c r="C519" t="s">
        <v>44</v>
      </c>
      <c r="D519" t="s">
        <v>616</v>
      </c>
      <c r="E519" t="s">
        <v>56</v>
      </c>
      <c r="F519" t="s">
        <v>99</v>
      </c>
      <c r="G519">
        <v>15</v>
      </c>
      <c r="H519">
        <v>425340</v>
      </c>
      <c r="I519" t="s">
        <v>58</v>
      </c>
      <c r="J519" s="1">
        <v>44409</v>
      </c>
      <c r="K519">
        <v>950</v>
      </c>
      <c r="L519" t="s">
        <v>2367</v>
      </c>
      <c r="M519" t="s">
        <v>731</v>
      </c>
      <c r="N519" t="s">
        <v>2368</v>
      </c>
      <c r="O519" t="s">
        <v>2369</v>
      </c>
      <c r="P519" t="s">
        <v>87</v>
      </c>
      <c r="Q519">
        <v>12</v>
      </c>
      <c r="R519" t="s">
        <v>88</v>
      </c>
      <c r="S519" t="s">
        <v>63</v>
      </c>
      <c r="T519">
        <v>46582</v>
      </c>
      <c r="U519" s="1">
        <v>45440</v>
      </c>
      <c r="V519" t="s">
        <v>140</v>
      </c>
      <c r="W519">
        <v>314082</v>
      </c>
      <c r="X519" t="s">
        <v>2370</v>
      </c>
      <c r="Y519">
        <v>280</v>
      </c>
      <c r="Z519">
        <v>959</v>
      </c>
      <c r="AA519">
        <v>8</v>
      </c>
      <c r="AB519">
        <v>3068.8</v>
      </c>
    </row>
    <row r="520" spans="1:28" x14ac:dyDescent="0.3">
      <c r="A520" t="s">
        <v>28</v>
      </c>
      <c r="B520" t="s">
        <v>29</v>
      </c>
      <c r="C520" t="s">
        <v>157</v>
      </c>
      <c r="D520" t="s">
        <v>611</v>
      </c>
      <c r="E520" t="s">
        <v>32</v>
      </c>
      <c r="F520" t="s">
        <v>175</v>
      </c>
      <c r="G520">
        <v>97</v>
      </c>
      <c r="H520">
        <v>430766</v>
      </c>
      <c r="I520" t="s">
        <v>34</v>
      </c>
      <c r="J520" s="1">
        <v>43834</v>
      </c>
      <c r="K520">
        <v>1200</v>
      </c>
      <c r="L520" t="s">
        <v>2371</v>
      </c>
      <c r="M520" t="s">
        <v>101</v>
      </c>
      <c r="N520" t="s">
        <v>2372</v>
      </c>
      <c r="O520" t="s">
        <v>2373</v>
      </c>
      <c r="P520" t="s">
        <v>87</v>
      </c>
      <c r="Q520">
        <v>18</v>
      </c>
      <c r="R520" t="s">
        <v>40</v>
      </c>
      <c r="S520" t="s">
        <v>63</v>
      </c>
      <c r="T520">
        <v>93924</v>
      </c>
      <c r="U520" s="1">
        <v>45320</v>
      </c>
      <c r="V520" t="s">
        <v>111</v>
      </c>
      <c r="W520">
        <v>310637</v>
      </c>
      <c r="X520" t="s">
        <v>2374</v>
      </c>
      <c r="Y520">
        <v>296</v>
      </c>
      <c r="Z520">
        <v>2550</v>
      </c>
      <c r="AA520">
        <v>5</v>
      </c>
      <c r="AB520">
        <v>5100</v>
      </c>
    </row>
    <row r="521" spans="1:28" x14ac:dyDescent="0.3">
      <c r="A521" t="s">
        <v>28</v>
      </c>
      <c r="B521" t="s">
        <v>29</v>
      </c>
      <c r="C521" t="s">
        <v>193</v>
      </c>
      <c r="D521" t="s">
        <v>187</v>
      </c>
      <c r="E521" t="s">
        <v>56</v>
      </c>
      <c r="F521" t="s">
        <v>113</v>
      </c>
      <c r="G521">
        <v>67</v>
      </c>
      <c r="H521">
        <v>405481</v>
      </c>
      <c r="I521" t="s">
        <v>34</v>
      </c>
      <c r="J521" s="1">
        <v>45390</v>
      </c>
      <c r="K521">
        <v>1200</v>
      </c>
      <c r="L521" t="s">
        <v>2375</v>
      </c>
      <c r="M521" t="s">
        <v>818</v>
      </c>
      <c r="N521" t="s">
        <v>2376</v>
      </c>
      <c r="O521" t="s">
        <v>2377</v>
      </c>
      <c r="P521" t="s">
        <v>87</v>
      </c>
      <c r="Q521">
        <v>3</v>
      </c>
      <c r="R521" t="s">
        <v>88</v>
      </c>
      <c r="S521" t="s">
        <v>63</v>
      </c>
      <c r="T521">
        <v>23234</v>
      </c>
      <c r="U521" s="1">
        <v>45474</v>
      </c>
      <c r="V521" t="s">
        <v>126</v>
      </c>
      <c r="W521">
        <v>647856</v>
      </c>
      <c r="X521" t="s">
        <v>2378</v>
      </c>
      <c r="Y521">
        <v>254</v>
      </c>
      <c r="Z521">
        <v>1704</v>
      </c>
      <c r="AA521">
        <v>2</v>
      </c>
      <c r="AB521">
        <v>1363.2</v>
      </c>
    </row>
    <row r="522" spans="1:28" x14ac:dyDescent="0.3">
      <c r="A522" t="s">
        <v>28</v>
      </c>
      <c r="B522" t="s">
        <v>29</v>
      </c>
      <c r="C522" t="s">
        <v>193</v>
      </c>
      <c r="D522" t="s">
        <v>317</v>
      </c>
      <c r="E522" t="s">
        <v>32</v>
      </c>
      <c r="F522" t="s">
        <v>33</v>
      </c>
      <c r="G522">
        <v>70</v>
      </c>
      <c r="H522">
        <v>426534</v>
      </c>
      <c r="I522" t="s">
        <v>58</v>
      </c>
      <c r="J522" s="1">
        <v>44135</v>
      </c>
      <c r="K522">
        <v>800</v>
      </c>
      <c r="L522" t="s">
        <v>2379</v>
      </c>
      <c r="M522" t="s">
        <v>670</v>
      </c>
      <c r="N522" t="s">
        <v>2380</v>
      </c>
      <c r="O522">
        <v>1702779075</v>
      </c>
      <c r="P522" t="s">
        <v>39</v>
      </c>
      <c r="Q522">
        <v>10</v>
      </c>
      <c r="R522" t="s">
        <v>40</v>
      </c>
      <c r="S522" t="s">
        <v>79</v>
      </c>
      <c r="T522">
        <v>84751</v>
      </c>
      <c r="U522" s="1">
        <v>45540</v>
      </c>
      <c r="V522" t="s">
        <v>180</v>
      </c>
      <c r="W522">
        <v>546554</v>
      </c>
      <c r="X522" t="s">
        <v>2381</v>
      </c>
      <c r="Y522">
        <v>861</v>
      </c>
      <c r="Z522">
        <v>2501</v>
      </c>
      <c r="AA522">
        <v>7</v>
      </c>
      <c r="AB522">
        <v>7002.8</v>
      </c>
    </row>
    <row r="523" spans="1:28" x14ac:dyDescent="0.3">
      <c r="A523" t="s">
        <v>28</v>
      </c>
      <c r="B523" t="s">
        <v>29</v>
      </c>
      <c r="C523" t="s">
        <v>54</v>
      </c>
      <c r="D523" t="s">
        <v>82</v>
      </c>
      <c r="E523" t="s">
        <v>46</v>
      </c>
      <c r="F523" t="s">
        <v>99</v>
      </c>
      <c r="G523">
        <v>19</v>
      </c>
      <c r="H523">
        <v>426390</v>
      </c>
      <c r="I523" t="s">
        <v>58</v>
      </c>
      <c r="J523" s="1">
        <v>44557</v>
      </c>
      <c r="K523">
        <v>950</v>
      </c>
      <c r="L523" t="s">
        <v>2382</v>
      </c>
      <c r="M523" t="s">
        <v>818</v>
      </c>
      <c r="N523" t="s">
        <v>2383</v>
      </c>
      <c r="O523" t="s">
        <v>2384</v>
      </c>
      <c r="P523" t="s">
        <v>51</v>
      </c>
      <c r="Q523">
        <v>18</v>
      </c>
      <c r="R523" t="s">
        <v>88</v>
      </c>
      <c r="S523" t="s">
        <v>41</v>
      </c>
      <c r="T523">
        <v>96199</v>
      </c>
      <c r="U523" s="1">
        <v>45509</v>
      </c>
      <c r="V523" t="s">
        <v>64</v>
      </c>
      <c r="W523">
        <v>687842</v>
      </c>
      <c r="X523" t="s">
        <v>2385</v>
      </c>
      <c r="Y523">
        <v>418</v>
      </c>
      <c r="Z523">
        <v>2174</v>
      </c>
      <c r="AA523">
        <v>2</v>
      </c>
      <c r="AB523">
        <v>1739.2</v>
      </c>
    </row>
    <row r="524" spans="1:28" x14ac:dyDescent="0.3">
      <c r="A524" t="s">
        <v>28</v>
      </c>
      <c r="B524" t="s">
        <v>29</v>
      </c>
      <c r="C524" t="s">
        <v>193</v>
      </c>
      <c r="D524" t="s">
        <v>338</v>
      </c>
      <c r="E524" t="s">
        <v>46</v>
      </c>
      <c r="F524" t="s">
        <v>57</v>
      </c>
      <c r="G524">
        <v>52</v>
      </c>
      <c r="H524">
        <v>406779</v>
      </c>
      <c r="I524" t="s">
        <v>34</v>
      </c>
      <c r="J524" s="1">
        <v>45006</v>
      </c>
      <c r="K524">
        <v>1100</v>
      </c>
      <c r="L524" t="s">
        <v>2386</v>
      </c>
      <c r="M524" t="s">
        <v>919</v>
      </c>
      <c r="N524" t="s">
        <v>2387</v>
      </c>
      <c r="O524" t="s">
        <v>2388</v>
      </c>
      <c r="P524" t="s">
        <v>39</v>
      </c>
      <c r="Q524">
        <v>3</v>
      </c>
      <c r="R524" t="s">
        <v>88</v>
      </c>
      <c r="S524" t="s">
        <v>63</v>
      </c>
      <c r="T524">
        <v>19704</v>
      </c>
      <c r="U524" s="1">
        <v>45446</v>
      </c>
      <c r="V524" t="s">
        <v>52</v>
      </c>
      <c r="W524">
        <v>766654</v>
      </c>
      <c r="X524" t="s">
        <v>2389</v>
      </c>
      <c r="Y524">
        <v>489</v>
      </c>
      <c r="Z524">
        <v>2655</v>
      </c>
      <c r="AA524">
        <v>5</v>
      </c>
      <c r="AB524">
        <v>5310</v>
      </c>
    </row>
    <row r="525" spans="1:28" x14ac:dyDescent="0.3">
      <c r="A525" t="s">
        <v>28</v>
      </c>
      <c r="B525" t="s">
        <v>29</v>
      </c>
      <c r="C525" t="s">
        <v>157</v>
      </c>
      <c r="D525" t="s">
        <v>149</v>
      </c>
      <c r="E525" t="s">
        <v>46</v>
      </c>
      <c r="F525" t="s">
        <v>99</v>
      </c>
      <c r="G525">
        <v>28</v>
      </c>
      <c r="H525">
        <v>431115</v>
      </c>
      <c r="I525" t="s">
        <v>34</v>
      </c>
      <c r="J525" s="1">
        <v>44129</v>
      </c>
      <c r="K525">
        <v>1000</v>
      </c>
      <c r="L525" t="s">
        <v>2390</v>
      </c>
      <c r="M525" t="s">
        <v>623</v>
      </c>
      <c r="N525" t="s">
        <v>2391</v>
      </c>
      <c r="O525" t="s">
        <v>2392</v>
      </c>
      <c r="P525" t="s">
        <v>71</v>
      </c>
      <c r="Q525">
        <v>16</v>
      </c>
      <c r="R525" t="s">
        <v>40</v>
      </c>
      <c r="S525" t="s">
        <v>79</v>
      </c>
      <c r="T525">
        <v>45909</v>
      </c>
      <c r="U525" s="1">
        <v>45617</v>
      </c>
      <c r="V525" t="s">
        <v>42</v>
      </c>
      <c r="W525">
        <v>193457</v>
      </c>
      <c r="X525" t="s">
        <v>456</v>
      </c>
      <c r="Y525">
        <v>780</v>
      </c>
      <c r="Z525">
        <v>1576</v>
      </c>
      <c r="AA525">
        <v>2</v>
      </c>
      <c r="AB525" s="2" t="s">
        <v>2393</v>
      </c>
    </row>
    <row r="526" spans="1:28" x14ac:dyDescent="0.3">
      <c r="A526" t="s">
        <v>28</v>
      </c>
      <c r="B526" t="s">
        <v>29</v>
      </c>
      <c r="C526" t="s">
        <v>157</v>
      </c>
      <c r="D526" t="s">
        <v>291</v>
      </c>
      <c r="E526" t="s">
        <v>56</v>
      </c>
      <c r="F526" t="s">
        <v>106</v>
      </c>
      <c r="G526">
        <v>92</v>
      </c>
      <c r="H526">
        <v>428913</v>
      </c>
      <c r="I526" t="s">
        <v>58</v>
      </c>
      <c r="J526" s="1">
        <v>45432</v>
      </c>
      <c r="K526">
        <v>1000</v>
      </c>
      <c r="L526" t="s">
        <v>2394</v>
      </c>
      <c r="M526" t="s">
        <v>428</v>
      </c>
      <c r="N526" t="s">
        <v>2395</v>
      </c>
      <c r="O526" t="s">
        <v>2396</v>
      </c>
      <c r="P526" t="s">
        <v>87</v>
      </c>
      <c r="Q526">
        <v>4</v>
      </c>
      <c r="R526" t="s">
        <v>40</v>
      </c>
      <c r="S526" t="s">
        <v>79</v>
      </c>
      <c r="T526">
        <v>84040</v>
      </c>
      <c r="U526" s="1">
        <v>45532</v>
      </c>
      <c r="V526" t="s">
        <v>64</v>
      </c>
      <c r="W526">
        <v>897461</v>
      </c>
      <c r="X526" t="s">
        <v>2397</v>
      </c>
      <c r="Y526">
        <v>749</v>
      </c>
      <c r="Z526">
        <v>2524</v>
      </c>
      <c r="AA526">
        <v>4</v>
      </c>
      <c r="AB526">
        <v>4038.4</v>
      </c>
    </row>
    <row r="527" spans="1:28" x14ac:dyDescent="0.3">
      <c r="A527" t="s">
        <v>28</v>
      </c>
      <c r="B527" t="s">
        <v>29</v>
      </c>
      <c r="C527" t="s">
        <v>148</v>
      </c>
      <c r="D527" t="s">
        <v>566</v>
      </c>
      <c r="E527" t="s">
        <v>56</v>
      </c>
      <c r="F527" t="s">
        <v>175</v>
      </c>
      <c r="G527">
        <v>53</v>
      </c>
      <c r="H527">
        <v>439098</v>
      </c>
      <c r="I527" t="s">
        <v>34</v>
      </c>
      <c r="J527" s="1">
        <v>43895</v>
      </c>
      <c r="K527">
        <v>1200</v>
      </c>
      <c r="L527" t="s">
        <v>2398</v>
      </c>
      <c r="M527" t="s">
        <v>152</v>
      </c>
      <c r="N527" t="s">
        <v>2399</v>
      </c>
      <c r="O527" t="s">
        <v>2400</v>
      </c>
      <c r="P527" t="s">
        <v>87</v>
      </c>
      <c r="Q527">
        <v>13</v>
      </c>
      <c r="R527" t="s">
        <v>88</v>
      </c>
      <c r="S527" t="s">
        <v>63</v>
      </c>
      <c r="T527">
        <v>62648</v>
      </c>
      <c r="U527" s="1">
        <v>45591</v>
      </c>
      <c r="V527" t="s">
        <v>155</v>
      </c>
      <c r="W527">
        <v>592629</v>
      </c>
      <c r="X527" t="s">
        <v>2401</v>
      </c>
      <c r="Y527">
        <v>436</v>
      </c>
      <c r="Z527">
        <v>2911</v>
      </c>
      <c r="AA527">
        <v>6</v>
      </c>
      <c r="AB527" s="2" t="s">
        <v>2402</v>
      </c>
    </row>
    <row r="528" spans="1:28" x14ac:dyDescent="0.3">
      <c r="A528" t="s">
        <v>28</v>
      </c>
      <c r="B528" t="s">
        <v>29</v>
      </c>
      <c r="C528" t="s">
        <v>66</v>
      </c>
      <c r="D528" t="s">
        <v>411</v>
      </c>
      <c r="E528" t="s">
        <v>46</v>
      </c>
      <c r="F528" t="s">
        <v>175</v>
      </c>
      <c r="G528">
        <v>87</v>
      </c>
      <c r="H528">
        <v>404743</v>
      </c>
      <c r="I528" t="s">
        <v>34</v>
      </c>
      <c r="J528" s="1">
        <v>43958</v>
      </c>
      <c r="K528">
        <v>1400</v>
      </c>
      <c r="L528" t="s">
        <v>2403</v>
      </c>
      <c r="M528" t="s">
        <v>1244</v>
      </c>
      <c r="N528" t="s">
        <v>2404</v>
      </c>
      <c r="O528" t="s">
        <v>2405</v>
      </c>
      <c r="P528" t="s">
        <v>87</v>
      </c>
      <c r="Q528">
        <v>16</v>
      </c>
      <c r="R528" t="s">
        <v>40</v>
      </c>
      <c r="S528" t="s">
        <v>118</v>
      </c>
      <c r="T528">
        <v>79490</v>
      </c>
      <c r="U528" s="1">
        <v>45296</v>
      </c>
      <c r="V528" t="s">
        <v>111</v>
      </c>
      <c r="W528">
        <v>488877</v>
      </c>
      <c r="X528" t="s">
        <v>2406</v>
      </c>
      <c r="Y528">
        <v>840</v>
      </c>
      <c r="Z528">
        <v>2661</v>
      </c>
      <c r="AA528">
        <v>7</v>
      </c>
      <c r="AB528">
        <v>7450.8</v>
      </c>
    </row>
    <row r="529" spans="1:28" x14ac:dyDescent="0.3">
      <c r="A529" t="s">
        <v>28</v>
      </c>
      <c r="B529" t="s">
        <v>29</v>
      </c>
      <c r="C529" t="s">
        <v>91</v>
      </c>
      <c r="D529" t="s">
        <v>31</v>
      </c>
      <c r="E529" t="s">
        <v>46</v>
      </c>
      <c r="F529" t="s">
        <v>135</v>
      </c>
      <c r="G529">
        <v>69</v>
      </c>
      <c r="H529">
        <v>420703</v>
      </c>
      <c r="I529" t="s">
        <v>34</v>
      </c>
      <c r="J529" s="1">
        <v>44579</v>
      </c>
      <c r="K529">
        <v>1200</v>
      </c>
      <c r="L529" t="s">
        <v>2407</v>
      </c>
      <c r="M529" t="s">
        <v>1488</v>
      </c>
      <c r="N529" t="s">
        <v>2408</v>
      </c>
      <c r="O529" t="s">
        <v>2409</v>
      </c>
      <c r="P529" t="s">
        <v>87</v>
      </c>
      <c r="Q529">
        <v>17</v>
      </c>
      <c r="R529" t="s">
        <v>88</v>
      </c>
      <c r="S529" t="s">
        <v>41</v>
      </c>
      <c r="T529">
        <v>11516</v>
      </c>
      <c r="U529" s="1">
        <v>45476</v>
      </c>
      <c r="V529" t="s">
        <v>126</v>
      </c>
      <c r="W529">
        <v>856075</v>
      </c>
      <c r="X529" t="s">
        <v>2410</v>
      </c>
      <c r="Y529">
        <v>780</v>
      </c>
      <c r="Z529">
        <v>633</v>
      </c>
      <c r="AA529">
        <v>6</v>
      </c>
      <c r="AB529">
        <v>1519.2</v>
      </c>
    </row>
    <row r="530" spans="1:28" x14ac:dyDescent="0.3">
      <c r="A530" t="s">
        <v>28</v>
      </c>
      <c r="B530" t="s">
        <v>29</v>
      </c>
      <c r="C530" t="s">
        <v>30</v>
      </c>
      <c r="D530" t="s">
        <v>237</v>
      </c>
      <c r="E530" t="s">
        <v>56</v>
      </c>
      <c r="F530" t="s">
        <v>33</v>
      </c>
      <c r="G530">
        <v>50</v>
      </c>
      <c r="H530">
        <v>406955</v>
      </c>
      <c r="I530" t="s">
        <v>34</v>
      </c>
      <c r="J530" s="1">
        <v>44193</v>
      </c>
      <c r="K530">
        <v>800</v>
      </c>
      <c r="L530" t="s">
        <v>2411</v>
      </c>
      <c r="M530" t="s">
        <v>68</v>
      </c>
      <c r="N530" t="s">
        <v>2412</v>
      </c>
      <c r="O530" t="s">
        <v>2413</v>
      </c>
      <c r="P530" t="s">
        <v>39</v>
      </c>
      <c r="Q530">
        <v>12</v>
      </c>
      <c r="R530" t="s">
        <v>88</v>
      </c>
      <c r="S530" t="s">
        <v>79</v>
      </c>
      <c r="T530">
        <v>97084</v>
      </c>
      <c r="U530" s="1">
        <v>45488</v>
      </c>
      <c r="V530" t="s">
        <v>126</v>
      </c>
      <c r="W530">
        <v>970442</v>
      </c>
      <c r="X530" t="s">
        <v>2414</v>
      </c>
      <c r="Y530">
        <v>661</v>
      </c>
      <c r="Z530">
        <v>2829</v>
      </c>
      <c r="AA530">
        <v>7</v>
      </c>
      <c r="AB530" s="2" t="s">
        <v>2415</v>
      </c>
    </row>
    <row r="531" spans="1:28" x14ac:dyDescent="0.3">
      <c r="A531" t="s">
        <v>28</v>
      </c>
      <c r="B531" t="s">
        <v>29</v>
      </c>
      <c r="C531" t="s">
        <v>157</v>
      </c>
      <c r="D531" t="s">
        <v>31</v>
      </c>
      <c r="E531" t="s">
        <v>56</v>
      </c>
      <c r="F531" t="s">
        <v>175</v>
      </c>
      <c r="G531">
        <v>84</v>
      </c>
      <c r="H531">
        <v>400986</v>
      </c>
      <c r="I531" t="s">
        <v>58</v>
      </c>
      <c r="J531" s="1">
        <v>44008</v>
      </c>
      <c r="K531">
        <v>1200</v>
      </c>
      <c r="L531" t="s">
        <v>2416</v>
      </c>
      <c r="M531" t="s">
        <v>334</v>
      </c>
      <c r="N531" t="s">
        <v>2417</v>
      </c>
      <c r="O531">
        <f>1-952-811-3715</f>
        <v>-5477</v>
      </c>
      <c r="P531" t="s">
        <v>51</v>
      </c>
      <c r="Q531">
        <v>12</v>
      </c>
      <c r="R531" t="s">
        <v>88</v>
      </c>
      <c r="S531" t="s">
        <v>118</v>
      </c>
      <c r="T531">
        <v>33403</v>
      </c>
      <c r="U531" s="1">
        <v>45510</v>
      </c>
      <c r="V531" t="s">
        <v>64</v>
      </c>
      <c r="W531">
        <v>108966</v>
      </c>
      <c r="X531" t="s">
        <v>2418</v>
      </c>
      <c r="Y531">
        <v>340</v>
      </c>
      <c r="Z531">
        <v>1273</v>
      </c>
      <c r="AA531">
        <v>4</v>
      </c>
      <c r="AB531" s="2" t="s">
        <v>2419</v>
      </c>
    </row>
    <row r="532" spans="1:28" x14ac:dyDescent="0.3">
      <c r="A532" t="s">
        <v>28</v>
      </c>
      <c r="B532" t="s">
        <v>29</v>
      </c>
      <c r="C532" t="s">
        <v>91</v>
      </c>
      <c r="D532" t="s">
        <v>163</v>
      </c>
      <c r="E532" t="s">
        <v>46</v>
      </c>
      <c r="F532" t="s">
        <v>57</v>
      </c>
      <c r="G532">
        <v>57</v>
      </c>
      <c r="H532">
        <v>417821</v>
      </c>
      <c r="I532" t="s">
        <v>58</v>
      </c>
      <c r="J532" s="1">
        <v>44329</v>
      </c>
      <c r="K532">
        <v>1000</v>
      </c>
      <c r="L532" t="s">
        <v>2420</v>
      </c>
      <c r="M532" t="s">
        <v>1030</v>
      </c>
      <c r="N532" t="s">
        <v>2421</v>
      </c>
      <c r="O532" s="2" t="s">
        <v>2422</v>
      </c>
      <c r="P532" t="s">
        <v>71</v>
      </c>
      <c r="Q532">
        <v>10</v>
      </c>
      <c r="R532" t="s">
        <v>88</v>
      </c>
      <c r="S532" t="s">
        <v>41</v>
      </c>
      <c r="T532">
        <v>84207</v>
      </c>
      <c r="U532" s="1">
        <v>45363</v>
      </c>
      <c r="V532" t="s">
        <v>72</v>
      </c>
      <c r="W532">
        <v>389752</v>
      </c>
      <c r="X532" t="s">
        <v>2423</v>
      </c>
      <c r="Y532">
        <v>675</v>
      </c>
      <c r="Z532">
        <v>2852</v>
      </c>
      <c r="AA532">
        <v>8</v>
      </c>
      <c r="AB532">
        <v>9126.4</v>
      </c>
    </row>
    <row r="533" spans="1:28" x14ac:dyDescent="0.3">
      <c r="A533" t="s">
        <v>28</v>
      </c>
      <c r="B533" t="s">
        <v>29</v>
      </c>
      <c r="C533" t="s">
        <v>91</v>
      </c>
      <c r="D533" t="s">
        <v>92</v>
      </c>
      <c r="E533" t="s">
        <v>46</v>
      </c>
      <c r="F533" t="s">
        <v>113</v>
      </c>
      <c r="G533">
        <v>64</v>
      </c>
      <c r="H533">
        <v>417717</v>
      </c>
      <c r="I533" t="s">
        <v>58</v>
      </c>
      <c r="J533" s="1">
        <v>44278</v>
      </c>
      <c r="K533">
        <v>950</v>
      </c>
      <c r="L533" t="s">
        <v>2424</v>
      </c>
      <c r="M533" t="s">
        <v>654</v>
      </c>
      <c r="N533" t="s">
        <v>2425</v>
      </c>
      <c r="O533" t="s">
        <v>2426</v>
      </c>
      <c r="P533" t="s">
        <v>71</v>
      </c>
      <c r="Q533">
        <v>9</v>
      </c>
      <c r="R533" t="s">
        <v>88</v>
      </c>
      <c r="S533" t="s">
        <v>118</v>
      </c>
      <c r="T533">
        <v>83771</v>
      </c>
      <c r="U533" s="1">
        <v>45485</v>
      </c>
      <c r="V533" t="s">
        <v>126</v>
      </c>
      <c r="W533">
        <v>190067</v>
      </c>
      <c r="X533" t="s">
        <v>2427</v>
      </c>
      <c r="Y533">
        <v>722</v>
      </c>
      <c r="Z533">
        <v>745</v>
      </c>
      <c r="AA533">
        <v>6</v>
      </c>
      <c r="AB533">
        <v>1788</v>
      </c>
    </row>
    <row r="534" spans="1:28" x14ac:dyDescent="0.3">
      <c r="A534" t="s">
        <v>28</v>
      </c>
      <c r="B534" t="s">
        <v>29</v>
      </c>
      <c r="C534" t="s">
        <v>157</v>
      </c>
      <c r="D534" t="s">
        <v>55</v>
      </c>
      <c r="E534" t="s">
        <v>46</v>
      </c>
      <c r="F534" t="s">
        <v>355</v>
      </c>
      <c r="G534">
        <v>86</v>
      </c>
      <c r="H534">
        <v>439451</v>
      </c>
      <c r="I534" t="s">
        <v>58</v>
      </c>
      <c r="J534" s="1">
        <v>43928</v>
      </c>
      <c r="K534">
        <v>1000</v>
      </c>
      <c r="L534" t="s">
        <v>2428</v>
      </c>
      <c r="M534" t="s">
        <v>605</v>
      </c>
      <c r="N534" t="s">
        <v>2429</v>
      </c>
      <c r="O534" t="s">
        <v>2430</v>
      </c>
      <c r="P534" t="s">
        <v>71</v>
      </c>
      <c r="Q534">
        <v>7</v>
      </c>
      <c r="R534" t="s">
        <v>40</v>
      </c>
      <c r="S534" t="s">
        <v>79</v>
      </c>
      <c r="T534">
        <v>22495</v>
      </c>
      <c r="U534" s="1">
        <v>45408</v>
      </c>
      <c r="V534" t="s">
        <v>80</v>
      </c>
      <c r="W534">
        <v>394947</v>
      </c>
      <c r="X534" t="s">
        <v>2431</v>
      </c>
      <c r="Y534">
        <v>247</v>
      </c>
      <c r="Z534">
        <v>2002</v>
      </c>
      <c r="AA534">
        <v>1</v>
      </c>
      <c r="AB534" s="2" t="s">
        <v>1141</v>
      </c>
    </row>
    <row r="535" spans="1:28" x14ac:dyDescent="0.3">
      <c r="A535" t="s">
        <v>28</v>
      </c>
      <c r="B535" t="s">
        <v>29</v>
      </c>
      <c r="C535" t="s">
        <v>91</v>
      </c>
      <c r="D535" t="s">
        <v>317</v>
      </c>
      <c r="E535" t="s">
        <v>56</v>
      </c>
      <c r="F535" t="s">
        <v>175</v>
      </c>
      <c r="G535">
        <v>5</v>
      </c>
      <c r="H535">
        <v>413268</v>
      </c>
      <c r="I535" t="s">
        <v>34</v>
      </c>
      <c r="J535" s="1">
        <v>44219</v>
      </c>
      <c r="K535">
        <v>1100</v>
      </c>
      <c r="L535" t="s">
        <v>2432</v>
      </c>
      <c r="M535" t="s">
        <v>1409</v>
      </c>
      <c r="N535" t="s">
        <v>2433</v>
      </c>
      <c r="O535" t="s">
        <v>2434</v>
      </c>
      <c r="P535" t="s">
        <v>39</v>
      </c>
      <c r="Q535">
        <v>3</v>
      </c>
      <c r="R535" t="s">
        <v>88</v>
      </c>
      <c r="S535" t="s">
        <v>79</v>
      </c>
      <c r="T535">
        <v>52179</v>
      </c>
      <c r="U535" s="1">
        <v>45604</v>
      </c>
      <c r="V535" t="s">
        <v>42</v>
      </c>
      <c r="W535">
        <v>264828</v>
      </c>
      <c r="X535" t="s">
        <v>2435</v>
      </c>
      <c r="Y535">
        <v>701</v>
      </c>
      <c r="Z535">
        <v>1329</v>
      </c>
      <c r="AA535">
        <v>4</v>
      </c>
      <c r="AB535">
        <v>2126.4</v>
      </c>
    </row>
    <row r="536" spans="1:28" x14ac:dyDescent="0.3">
      <c r="A536" t="s">
        <v>28</v>
      </c>
      <c r="B536" t="s">
        <v>29</v>
      </c>
      <c r="C536" t="s">
        <v>91</v>
      </c>
      <c r="D536" t="s">
        <v>267</v>
      </c>
      <c r="E536" t="s">
        <v>32</v>
      </c>
      <c r="F536" t="s">
        <v>83</v>
      </c>
      <c r="G536">
        <v>10</v>
      </c>
      <c r="H536">
        <v>400283</v>
      </c>
      <c r="I536" t="s">
        <v>58</v>
      </c>
      <c r="J536" s="1">
        <v>44607</v>
      </c>
      <c r="K536">
        <v>1000</v>
      </c>
      <c r="L536" t="s">
        <v>2436</v>
      </c>
      <c r="M536" t="s">
        <v>1058</v>
      </c>
      <c r="N536" t="s">
        <v>2437</v>
      </c>
      <c r="O536" t="s">
        <v>2438</v>
      </c>
      <c r="P536" t="s">
        <v>87</v>
      </c>
      <c r="Q536">
        <v>15</v>
      </c>
      <c r="R536" t="s">
        <v>88</v>
      </c>
      <c r="S536" t="s">
        <v>63</v>
      </c>
      <c r="T536">
        <v>27950</v>
      </c>
      <c r="U536" s="1">
        <v>45435</v>
      </c>
      <c r="V536" t="s">
        <v>140</v>
      </c>
      <c r="W536">
        <v>137366</v>
      </c>
      <c r="X536" t="s">
        <v>2439</v>
      </c>
      <c r="Y536">
        <v>774</v>
      </c>
      <c r="Z536">
        <v>1973</v>
      </c>
      <c r="AA536">
        <v>8</v>
      </c>
      <c r="AB536">
        <v>6313.6</v>
      </c>
    </row>
    <row r="537" spans="1:28" x14ac:dyDescent="0.3">
      <c r="A537" t="s">
        <v>28</v>
      </c>
      <c r="B537" t="s">
        <v>29</v>
      </c>
      <c r="C537" t="s">
        <v>66</v>
      </c>
      <c r="D537" t="s">
        <v>254</v>
      </c>
      <c r="E537" t="s">
        <v>56</v>
      </c>
      <c r="F537" t="s">
        <v>106</v>
      </c>
      <c r="G537">
        <v>80</v>
      </c>
      <c r="H537">
        <v>427792</v>
      </c>
      <c r="I537" t="s">
        <v>34</v>
      </c>
      <c r="J537" s="1">
        <v>44908</v>
      </c>
      <c r="K537">
        <v>1300</v>
      </c>
      <c r="L537" t="s">
        <v>2440</v>
      </c>
      <c r="M537" t="s">
        <v>919</v>
      </c>
      <c r="N537" t="s">
        <v>2441</v>
      </c>
      <c r="O537">
        <f>1-347-133-1755</f>
        <v>-2234</v>
      </c>
      <c r="P537" t="s">
        <v>71</v>
      </c>
      <c r="Q537">
        <v>17</v>
      </c>
      <c r="R537" t="s">
        <v>88</v>
      </c>
      <c r="S537" t="s">
        <v>79</v>
      </c>
      <c r="T537">
        <v>87955</v>
      </c>
      <c r="U537" s="1">
        <v>45495</v>
      </c>
      <c r="V537" t="s">
        <v>126</v>
      </c>
      <c r="W537">
        <v>301178</v>
      </c>
      <c r="X537" t="s">
        <v>2442</v>
      </c>
      <c r="Y537">
        <v>322</v>
      </c>
      <c r="Z537">
        <v>1233</v>
      </c>
      <c r="AA537">
        <v>2</v>
      </c>
      <c r="AB537" s="2" t="s">
        <v>2443</v>
      </c>
    </row>
    <row r="538" spans="1:28" x14ac:dyDescent="0.3">
      <c r="A538" t="s">
        <v>28</v>
      </c>
      <c r="B538" t="s">
        <v>29</v>
      </c>
      <c r="C538" t="s">
        <v>54</v>
      </c>
      <c r="D538" t="s">
        <v>254</v>
      </c>
      <c r="E538" t="s">
        <v>56</v>
      </c>
      <c r="F538" t="s">
        <v>47</v>
      </c>
      <c r="G538">
        <v>88</v>
      </c>
      <c r="H538">
        <v>406627</v>
      </c>
      <c r="I538" t="s">
        <v>34</v>
      </c>
      <c r="J538" s="1">
        <v>45207</v>
      </c>
      <c r="K538">
        <v>1000</v>
      </c>
      <c r="L538" t="s">
        <v>2444</v>
      </c>
      <c r="M538" t="s">
        <v>276</v>
      </c>
      <c r="N538" t="s">
        <v>2445</v>
      </c>
      <c r="O538" t="s">
        <v>2446</v>
      </c>
      <c r="P538" t="s">
        <v>87</v>
      </c>
      <c r="Q538">
        <v>9</v>
      </c>
      <c r="R538" t="s">
        <v>40</v>
      </c>
      <c r="S538" t="s">
        <v>118</v>
      </c>
      <c r="T538">
        <v>32610</v>
      </c>
      <c r="U538" s="1">
        <v>45362</v>
      </c>
      <c r="V538" t="s">
        <v>72</v>
      </c>
      <c r="W538">
        <v>864479</v>
      </c>
      <c r="X538" t="s">
        <v>2447</v>
      </c>
      <c r="Y538">
        <v>518</v>
      </c>
      <c r="Z538">
        <v>687</v>
      </c>
      <c r="AA538">
        <v>8</v>
      </c>
      <c r="AB538">
        <v>2198.4</v>
      </c>
    </row>
    <row r="539" spans="1:28" x14ac:dyDescent="0.3">
      <c r="A539" t="s">
        <v>28</v>
      </c>
      <c r="B539" t="s">
        <v>29</v>
      </c>
      <c r="C539" t="s">
        <v>66</v>
      </c>
      <c r="D539" t="s">
        <v>142</v>
      </c>
      <c r="E539" t="s">
        <v>56</v>
      </c>
      <c r="F539" t="s">
        <v>150</v>
      </c>
      <c r="G539">
        <v>12</v>
      </c>
      <c r="H539">
        <v>427358</v>
      </c>
      <c r="I539" t="s">
        <v>34</v>
      </c>
      <c r="J539" s="1">
        <v>44328</v>
      </c>
      <c r="K539">
        <v>1300</v>
      </c>
      <c r="L539" t="s">
        <v>2448</v>
      </c>
      <c r="M539" t="s">
        <v>282</v>
      </c>
      <c r="N539" t="s">
        <v>2449</v>
      </c>
      <c r="O539" t="s">
        <v>2450</v>
      </c>
      <c r="P539" t="s">
        <v>51</v>
      </c>
      <c r="Q539">
        <v>8</v>
      </c>
      <c r="R539" t="s">
        <v>40</v>
      </c>
      <c r="S539" t="s">
        <v>41</v>
      </c>
      <c r="T539">
        <v>97011</v>
      </c>
      <c r="U539" s="1">
        <v>45469</v>
      </c>
      <c r="V539" t="s">
        <v>52</v>
      </c>
      <c r="W539">
        <v>819490</v>
      </c>
      <c r="X539" t="s">
        <v>2451</v>
      </c>
      <c r="Y539">
        <v>640</v>
      </c>
      <c r="Z539">
        <v>1111</v>
      </c>
      <c r="AA539">
        <v>2</v>
      </c>
      <c r="AB539" s="2" t="s">
        <v>2452</v>
      </c>
    </row>
    <row r="540" spans="1:28" x14ac:dyDescent="0.3">
      <c r="A540" t="s">
        <v>28</v>
      </c>
      <c r="B540" t="s">
        <v>29</v>
      </c>
      <c r="C540" t="s">
        <v>66</v>
      </c>
      <c r="D540" t="s">
        <v>524</v>
      </c>
      <c r="E540" t="s">
        <v>32</v>
      </c>
      <c r="F540" t="s">
        <v>113</v>
      </c>
      <c r="G540">
        <v>18</v>
      </c>
      <c r="H540">
        <v>425412</v>
      </c>
      <c r="I540" t="s">
        <v>58</v>
      </c>
      <c r="J540" s="1">
        <v>44602</v>
      </c>
      <c r="K540">
        <v>800</v>
      </c>
      <c r="L540" t="s">
        <v>2453</v>
      </c>
      <c r="M540" t="s">
        <v>159</v>
      </c>
      <c r="N540" t="s">
        <v>2454</v>
      </c>
      <c r="O540" t="s">
        <v>2455</v>
      </c>
      <c r="P540" t="s">
        <v>51</v>
      </c>
      <c r="Q540">
        <v>12</v>
      </c>
      <c r="R540" t="s">
        <v>88</v>
      </c>
      <c r="S540" t="s">
        <v>41</v>
      </c>
      <c r="T540">
        <v>67166</v>
      </c>
      <c r="U540" s="1">
        <v>45371</v>
      </c>
      <c r="V540" t="s">
        <v>72</v>
      </c>
      <c r="W540">
        <v>220843</v>
      </c>
      <c r="X540" t="s">
        <v>2456</v>
      </c>
      <c r="Y540">
        <v>381</v>
      </c>
      <c r="Z540">
        <v>897</v>
      </c>
      <c r="AA540">
        <v>6</v>
      </c>
      <c r="AB540">
        <v>2152.8000000000002</v>
      </c>
    </row>
    <row r="541" spans="1:28" x14ac:dyDescent="0.3">
      <c r="A541" t="s">
        <v>28</v>
      </c>
      <c r="B541" t="s">
        <v>29</v>
      </c>
      <c r="C541" t="s">
        <v>54</v>
      </c>
      <c r="D541" t="s">
        <v>31</v>
      </c>
      <c r="E541" t="s">
        <v>32</v>
      </c>
      <c r="F541" t="s">
        <v>47</v>
      </c>
      <c r="G541">
        <v>20</v>
      </c>
      <c r="H541">
        <v>407166</v>
      </c>
      <c r="I541" t="s">
        <v>58</v>
      </c>
      <c r="J541" s="1">
        <v>44500</v>
      </c>
      <c r="K541">
        <v>800</v>
      </c>
      <c r="L541" t="s">
        <v>2457</v>
      </c>
      <c r="M541" t="s">
        <v>1058</v>
      </c>
      <c r="N541" t="s">
        <v>2458</v>
      </c>
      <c r="O541" t="s">
        <v>2459</v>
      </c>
      <c r="P541" t="s">
        <v>51</v>
      </c>
      <c r="Q541">
        <v>4</v>
      </c>
      <c r="R541" t="s">
        <v>88</v>
      </c>
      <c r="S541" t="s">
        <v>79</v>
      </c>
      <c r="T541">
        <v>81393</v>
      </c>
      <c r="U541" s="1">
        <v>45455</v>
      </c>
      <c r="V541" t="s">
        <v>52</v>
      </c>
      <c r="W541">
        <v>326396</v>
      </c>
      <c r="X541" t="s">
        <v>2460</v>
      </c>
      <c r="Y541">
        <v>958</v>
      </c>
      <c r="Z541">
        <v>2536</v>
      </c>
      <c r="AA541">
        <v>2</v>
      </c>
      <c r="AB541" s="2" t="s">
        <v>1103</v>
      </c>
    </row>
    <row r="542" spans="1:28" x14ac:dyDescent="0.3">
      <c r="A542" t="s">
        <v>28</v>
      </c>
      <c r="B542" t="s">
        <v>29</v>
      </c>
      <c r="C542" t="s">
        <v>30</v>
      </c>
      <c r="D542" t="s">
        <v>220</v>
      </c>
      <c r="E542" t="s">
        <v>32</v>
      </c>
      <c r="F542" t="s">
        <v>57</v>
      </c>
      <c r="G542">
        <v>58</v>
      </c>
      <c r="H542">
        <v>436827</v>
      </c>
      <c r="I542" t="s">
        <v>58</v>
      </c>
      <c r="J542" s="1">
        <v>44332</v>
      </c>
      <c r="K542">
        <v>1100</v>
      </c>
      <c r="L542" t="s">
        <v>2461</v>
      </c>
      <c r="M542" t="s">
        <v>542</v>
      </c>
      <c r="N542" t="s">
        <v>2462</v>
      </c>
      <c r="O542" t="s">
        <v>2463</v>
      </c>
      <c r="P542" t="s">
        <v>39</v>
      </c>
      <c r="Q542">
        <v>19</v>
      </c>
      <c r="R542" t="s">
        <v>40</v>
      </c>
      <c r="S542" t="s">
        <v>63</v>
      </c>
      <c r="T542">
        <v>46349</v>
      </c>
      <c r="U542" s="1">
        <v>45447</v>
      </c>
      <c r="V542" t="s">
        <v>52</v>
      </c>
      <c r="W542">
        <v>967975</v>
      </c>
      <c r="X542" t="s">
        <v>2464</v>
      </c>
      <c r="Y542">
        <v>475</v>
      </c>
      <c r="Z542">
        <v>722</v>
      </c>
      <c r="AA542">
        <v>7</v>
      </c>
      <c r="AB542" s="2" t="s">
        <v>2465</v>
      </c>
    </row>
    <row r="543" spans="1:28" x14ac:dyDescent="0.3">
      <c r="A543" t="s">
        <v>28</v>
      </c>
      <c r="B543" t="s">
        <v>29</v>
      </c>
      <c r="C543" t="s">
        <v>91</v>
      </c>
      <c r="D543" t="s">
        <v>524</v>
      </c>
      <c r="E543" t="s">
        <v>56</v>
      </c>
      <c r="F543" t="s">
        <v>57</v>
      </c>
      <c r="G543">
        <v>23</v>
      </c>
      <c r="H543">
        <v>435480</v>
      </c>
      <c r="I543" t="s">
        <v>58</v>
      </c>
      <c r="J543" s="1">
        <v>45303</v>
      </c>
      <c r="K543">
        <v>1200</v>
      </c>
      <c r="L543" t="s">
        <v>2466</v>
      </c>
      <c r="M543" t="s">
        <v>232</v>
      </c>
      <c r="N543" t="s">
        <v>2467</v>
      </c>
      <c r="O543" t="s">
        <v>2468</v>
      </c>
      <c r="P543" t="s">
        <v>87</v>
      </c>
      <c r="Q543">
        <v>7</v>
      </c>
      <c r="R543" t="s">
        <v>88</v>
      </c>
      <c r="S543" t="s">
        <v>79</v>
      </c>
      <c r="T543">
        <v>35233</v>
      </c>
      <c r="U543" s="1">
        <v>45524</v>
      </c>
      <c r="V543" t="s">
        <v>64</v>
      </c>
      <c r="W543">
        <v>570588</v>
      </c>
      <c r="X543" t="s">
        <v>2469</v>
      </c>
      <c r="Y543">
        <v>382</v>
      </c>
      <c r="Z543">
        <v>2893</v>
      </c>
      <c r="AA543">
        <v>4</v>
      </c>
      <c r="AB543">
        <v>4628.8</v>
      </c>
    </row>
    <row r="544" spans="1:28" x14ac:dyDescent="0.3">
      <c r="A544" t="s">
        <v>28</v>
      </c>
      <c r="B544" t="s">
        <v>29</v>
      </c>
      <c r="C544" t="s">
        <v>54</v>
      </c>
      <c r="D544" t="s">
        <v>98</v>
      </c>
      <c r="E544" t="s">
        <v>32</v>
      </c>
      <c r="F544" t="s">
        <v>175</v>
      </c>
      <c r="G544">
        <v>71</v>
      </c>
      <c r="H544">
        <v>426785</v>
      </c>
      <c r="I544" t="s">
        <v>58</v>
      </c>
      <c r="J544" s="1">
        <v>44707</v>
      </c>
      <c r="K544">
        <v>1000</v>
      </c>
      <c r="L544" t="s">
        <v>2470</v>
      </c>
      <c r="M544" t="s">
        <v>345</v>
      </c>
      <c r="N544" t="s">
        <v>2471</v>
      </c>
      <c r="O544" t="s">
        <v>2472</v>
      </c>
      <c r="P544" t="s">
        <v>71</v>
      </c>
      <c r="Q544">
        <v>15</v>
      </c>
      <c r="R544" t="s">
        <v>88</v>
      </c>
      <c r="S544" t="s">
        <v>63</v>
      </c>
      <c r="T544">
        <v>66678</v>
      </c>
      <c r="U544" s="1">
        <v>45415</v>
      </c>
      <c r="V544" t="s">
        <v>140</v>
      </c>
      <c r="W544">
        <v>972386</v>
      </c>
      <c r="X544" t="s">
        <v>2473</v>
      </c>
      <c r="Y544">
        <v>514</v>
      </c>
      <c r="Z544">
        <v>1078</v>
      </c>
      <c r="AA544">
        <v>4</v>
      </c>
      <c r="AB544" s="2" t="s">
        <v>2474</v>
      </c>
    </row>
    <row r="545" spans="1:28" x14ac:dyDescent="0.3">
      <c r="A545" t="s">
        <v>28</v>
      </c>
      <c r="B545" t="s">
        <v>29</v>
      </c>
      <c r="C545" t="s">
        <v>54</v>
      </c>
      <c r="D545" t="s">
        <v>611</v>
      </c>
      <c r="E545" t="s">
        <v>32</v>
      </c>
      <c r="F545" t="s">
        <v>83</v>
      </c>
      <c r="G545">
        <v>17</v>
      </c>
      <c r="H545">
        <v>416012</v>
      </c>
      <c r="I545" t="s">
        <v>34</v>
      </c>
      <c r="J545" s="1">
        <v>44598</v>
      </c>
      <c r="K545">
        <v>1000</v>
      </c>
      <c r="L545" t="s">
        <v>2475</v>
      </c>
      <c r="M545" t="s">
        <v>239</v>
      </c>
      <c r="N545" t="s">
        <v>2476</v>
      </c>
      <c r="O545" t="s">
        <v>2477</v>
      </c>
      <c r="P545" t="s">
        <v>87</v>
      </c>
      <c r="Q545">
        <v>13</v>
      </c>
      <c r="R545" t="s">
        <v>88</v>
      </c>
      <c r="S545" t="s">
        <v>118</v>
      </c>
      <c r="T545">
        <v>19419</v>
      </c>
      <c r="U545" s="1">
        <v>45466</v>
      </c>
      <c r="V545" t="s">
        <v>52</v>
      </c>
      <c r="W545">
        <v>294370</v>
      </c>
      <c r="X545" t="s">
        <v>2478</v>
      </c>
      <c r="Y545">
        <v>579</v>
      </c>
      <c r="Z545">
        <v>732</v>
      </c>
      <c r="AA545">
        <v>2</v>
      </c>
      <c r="AB545">
        <v>585.6</v>
      </c>
    </row>
    <row r="546" spans="1:28" x14ac:dyDescent="0.3">
      <c r="A546" t="s">
        <v>28</v>
      </c>
      <c r="B546" t="s">
        <v>29</v>
      </c>
      <c r="C546" t="s">
        <v>157</v>
      </c>
      <c r="D546" t="s">
        <v>105</v>
      </c>
      <c r="E546" t="s">
        <v>46</v>
      </c>
      <c r="F546" t="s">
        <v>113</v>
      </c>
      <c r="G546">
        <v>86</v>
      </c>
      <c r="H546">
        <v>425291</v>
      </c>
      <c r="I546" t="s">
        <v>58</v>
      </c>
      <c r="J546" s="1">
        <v>43961</v>
      </c>
      <c r="K546">
        <v>1300</v>
      </c>
      <c r="L546" t="s">
        <v>2479</v>
      </c>
      <c r="M546" t="s">
        <v>94</v>
      </c>
      <c r="N546" t="s">
        <v>2480</v>
      </c>
      <c r="O546" t="s">
        <v>2481</v>
      </c>
      <c r="P546" t="s">
        <v>51</v>
      </c>
      <c r="Q546">
        <v>4</v>
      </c>
      <c r="R546" t="s">
        <v>88</v>
      </c>
      <c r="S546" t="s">
        <v>41</v>
      </c>
      <c r="T546">
        <v>51438</v>
      </c>
      <c r="U546" s="1">
        <v>45312</v>
      </c>
      <c r="V546" t="s">
        <v>111</v>
      </c>
      <c r="W546">
        <v>223696</v>
      </c>
      <c r="X546" t="s">
        <v>2482</v>
      </c>
      <c r="Y546">
        <v>438</v>
      </c>
      <c r="Z546">
        <v>2936</v>
      </c>
      <c r="AA546">
        <v>3</v>
      </c>
      <c r="AB546" s="2" t="s">
        <v>2483</v>
      </c>
    </row>
    <row r="547" spans="1:28" x14ac:dyDescent="0.3">
      <c r="A547" t="s">
        <v>28</v>
      </c>
      <c r="B547" t="s">
        <v>29</v>
      </c>
      <c r="C547" t="s">
        <v>148</v>
      </c>
      <c r="D547" t="s">
        <v>274</v>
      </c>
      <c r="E547" t="s">
        <v>46</v>
      </c>
      <c r="F547" t="s">
        <v>113</v>
      </c>
      <c r="G547">
        <v>31</v>
      </c>
      <c r="H547">
        <v>420744</v>
      </c>
      <c r="I547" t="s">
        <v>34</v>
      </c>
      <c r="J547" s="1">
        <v>44305</v>
      </c>
      <c r="K547">
        <v>1100</v>
      </c>
      <c r="L547" t="s">
        <v>2484</v>
      </c>
      <c r="M547" t="s">
        <v>953</v>
      </c>
      <c r="N547" t="s">
        <v>2485</v>
      </c>
      <c r="O547" t="s">
        <v>2486</v>
      </c>
      <c r="P547" t="s">
        <v>71</v>
      </c>
      <c r="Q547">
        <v>3</v>
      </c>
      <c r="R547" t="s">
        <v>88</v>
      </c>
      <c r="S547" t="s">
        <v>63</v>
      </c>
      <c r="T547">
        <v>91059</v>
      </c>
      <c r="U547" s="1">
        <v>45381</v>
      </c>
      <c r="V547" t="s">
        <v>72</v>
      </c>
      <c r="W547">
        <v>756418</v>
      </c>
      <c r="X547" t="s">
        <v>2487</v>
      </c>
      <c r="Y547">
        <v>765</v>
      </c>
      <c r="Z547">
        <v>1050</v>
      </c>
      <c r="AA547">
        <v>8</v>
      </c>
      <c r="AB547">
        <v>3360</v>
      </c>
    </row>
    <row r="548" spans="1:28" x14ac:dyDescent="0.3">
      <c r="A548" t="s">
        <v>28</v>
      </c>
      <c r="B548" t="s">
        <v>29</v>
      </c>
      <c r="C548" t="s">
        <v>66</v>
      </c>
      <c r="D548" t="s">
        <v>442</v>
      </c>
      <c r="E548" t="s">
        <v>56</v>
      </c>
      <c r="F548" t="s">
        <v>99</v>
      </c>
      <c r="G548">
        <v>77</v>
      </c>
      <c r="H548">
        <v>416276</v>
      </c>
      <c r="I548" t="s">
        <v>58</v>
      </c>
      <c r="J548" s="1">
        <v>44109</v>
      </c>
      <c r="K548">
        <v>800</v>
      </c>
      <c r="L548" t="s">
        <v>2488</v>
      </c>
      <c r="M548" t="s">
        <v>345</v>
      </c>
      <c r="N548" t="s">
        <v>2489</v>
      </c>
      <c r="O548" t="s">
        <v>2490</v>
      </c>
      <c r="P548" t="s">
        <v>71</v>
      </c>
      <c r="Q548">
        <v>17</v>
      </c>
      <c r="R548" t="s">
        <v>88</v>
      </c>
      <c r="S548" t="s">
        <v>41</v>
      </c>
      <c r="T548">
        <v>82795</v>
      </c>
      <c r="U548" s="1">
        <v>45474</v>
      </c>
      <c r="V548" t="s">
        <v>126</v>
      </c>
      <c r="W548">
        <v>666987</v>
      </c>
      <c r="X548" t="s">
        <v>2491</v>
      </c>
      <c r="Y548">
        <v>403</v>
      </c>
      <c r="Z548">
        <v>1701</v>
      </c>
      <c r="AA548">
        <v>5</v>
      </c>
      <c r="AB548">
        <v>3402</v>
      </c>
    </row>
    <row r="549" spans="1:28" x14ac:dyDescent="0.3">
      <c r="A549" t="s">
        <v>28</v>
      </c>
      <c r="B549" t="s">
        <v>29</v>
      </c>
      <c r="C549" t="s">
        <v>91</v>
      </c>
      <c r="D549" t="s">
        <v>467</v>
      </c>
      <c r="E549" t="s">
        <v>32</v>
      </c>
      <c r="F549" t="s">
        <v>135</v>
      </c>
      <c r="G549">
        <v>100</v>
      </c>
      <c r="H549">
        <v>424693</v>
      </c>
      <c r="I549" t="s">
        <v>58</v>
      </c>
      <c r="J549" s="1">
        <v>44750</v>
      </c>
      <c r="K549">
        <v>1300</v>
      </c>
      <c r="L549" t="s">
        <v>2492</v>
      </c>
      <c r="M549" t="s">
        <v>680</v>
      </c>
      <c r="N549" t="s">
        <v>2493</v>
      </c>
      <c r="O549" t="s">
        <v>2494</v>
      </c>
      <c r="P549" t="s">
        <v>39</v>
      </c>
      <c r="Q549">
        <v>10</v>
      </c>
      <c r="R549" t="s">
        <v>88</v>
      </c>
      <c r="S549" t="s">
        <v>41</v>
      </c>
      <c r="T549">
        <v>23651</v>
      </c>
      <c r="U549" s="1">
        <v>45450</v>
      </c>
      <c r="V549" t="s">
        <v>52</v>
      </c>
      <c r="W549">
        <v>676927</v>
      </c>
      <c r="X549" t="s">
        <v>2495</v>
      </c>
      <c r="Y549">
        <v>247</v>
      </c>
      <c r="Z549">
        <v>2854</v>
      </c>
      <c r="AA549">
        <v>6</v>
      </c>
      <c r="AB549">
        <v>6849.6</v>
      </c>
    </row>
    <row r="550" spans="1:28" x14ac:dyDescent="0.3">
      <c r="A550" t="s">
        <v>28</v>
      </c>
      <c r="B550" t="s">
        <v>29</v>
      </c>
      <c r="C550" t="s">
        <v>66</v>
      </c>
      <c r="D550" t="s">
        <v>546</v>
      </c>
      <c r="E550" t="s">
        <v>56</v>
      </c>
      <c r="F550" t="s">
        <v>113</v>
      </c>
      <c r="G550">
        <v>20</v>
      </c>
      <c r="H550">
        <v>401178</v>
      </c>
      <c r="I550" t="s">
        <v>34</v>
      </c>
      <c r="J550" s="1">
        <v>45176</v>
      </c>
      <c r="K550">
        <v>800</v>
      </c>
      <c r="L550" t="s">
        <v>2496</v>
      </c>
      <c r="M550" t="s">
        <v>36</v>
      </c>
      <c r="N550" t="s">
        <v>2497</v>
      </c>
      <c r="O550" t="s">
        <v>2498</v>
      </c>
      <c r="P550" t="s">
        <v>39</v>
      </c>
      <c r="Q550">
        <v>10</v>
      </c>
      <c r="R550" t="s">
        <v>88</v>
      </c>
      <c r="S550" t="s">
        <v>79</v>
      </c>
      <c r="T550">
        <v>23743</v>
      </c>
      <c r="U550" s="1">
        <v>45502</v>
      </c>
      <c r="V550" t="s">
        <v>126</v>
      </c>
      <c r="W550">
        <v>112823</v>
      </c>
      <c r="X550" t="s">
        <v>2499</v>
      </c>
      <c r="Y550">
        <v>922</v>
      </c>
      <c r="Z550">
        <v>1223</v>
      </c>
      <c r="AA550">
        <v>7</v>
      </c>
      <c r="AB550">
        <v>3424.4</v>
      </c>
    </row>
    <row r="551" spans="1:28" x14ac:dyDescent="0.3">
      <c r="A551" t="s">
        <v>28</v>
      </c>
      <c r="B551" t="s">
        <v>29</v>
      </c>
      <c r="C551" t="s">
        <v>193</v>
      </c>
      <c r="D551" t="s">
        <v>55</v>
      </c>
      <c r="E551" t="s">
        <v>32</v>
      </c>
      <c r="F551" t="s">
        <v>106</v>
      </c>
      <c r="G551">
        <v>58</v>
      </c>
      <c r="H551">
        <v>408455</v>
      </c>
      <c r="I551" t="s">
        <v>58</v>
      </c>
      <c r="J551" s="1">
        <v>43934</v>
      </c>
      <c r="K551">
        <v>1300</v>
      </c>
      <c r="L551" t="s">
        <v>2500</v>
      </c>
      <c r="M551" t="s">
        <v>263</v>
      </c>
      <c r="N551" t="s">
        <v>2501</v>
      </c>
      <c r="O551" t="s">
        <v>2502</v>
      </c>
      <c r="P551" t="s">
        <v>39</v>
      </c>
      <c r="Q551">
        <v>5</v>
      </c>
      <c r="R551" t="s">
        <v>40</v>
      </c>
      <c r="S551" t="s">
        <v>41</v>
      </c>
      <c r="T551">
        <v>50151</v>
      </c>
      <c r="U551" s="1">
        <v>45381</v>
      </c>
      <c r="V551" t="s">
        <v>72</v>
      </c>
      <c r="W551">
        <v>303182</v>
      </c>
      <c r="X551" t="s">
        <v>2503</v>
      </c>
      <c r="Y551">
        <v>526</v>
      </c>
      <c r="Z551">
        <v>2899</v>
      </c>
      <c r="AA551">
        <v>8</v>
      </c>
      <c r="AB551" s="2" t="s">
        <v>2504</v>
      </c>
    </row>
    <row r="552" spans="1:28" x14ac:dyDescent="0.3">
      <c r="A552" t="s">
        <v>28</v>
      </c>
      <c r="B552" t="s">
        <v>29</v>
      </c>
      <c r="C552" t="s">
        <v>157</v>
      </c>
      <c r="D552" t="s">
        <v>349</v>
      </c>
      <c r="E552" t="s">
        <v>56</v>
      </c>
      <c r="F552" t="s">
        <v>113</v>
      </c>
      <c r="G552">
        <v>57</v>
      </c>
      <c r="H552">
        <v>438554</v>
      </c>
      <c r="I552" t="s">
        <v>58</v>
      </c>
      <c r="J552" s="1">
        <v>44458</v>
      </c>
      <c r="K552">
        <v>1100</v>
      </c>
      <c r="L552" t="s">
        <v>2505</v>
      </c>
      <c r="M552" t="s">
        <v>856</v>
      </c>
      <c r="N552" t="s">
        <v>2506</v>
      </c>
      <c r="O552" t="s">
        <v>2507</v>
      </c>
      <c r="P552" t="s">
        <v>51</v>
      </c>
      <c r="Q552">
        <v>4</v>
      </c>
      <c r="R552" t="s">
        <v>88</v>
      </c>
      <c r="S552" t="s">
        <v>63</v>
      </c>
      <c r="T552">
        <v>71268</v>
      </c>
      <c r="U552" s="1">
        <v>45507</v>
      </c>
      <c r="V552" t="s">
        <v>64</v>
      </c>
      <c r="W552">
        <v>552023</v>
      </c>
      <c r="X552" t="s">
        <v>2508</v>
      </c>
      <c r="Y552">
        <v>545</v>
      </c>
      <c r="Z552">
        <v>976</v>
      </c>
      <c r="AA552">
        <v>2</v>
      </c>
      <c r="AB552" s="2" t="s">
        <v>2509</v>
      </c>
    </row>
    <row r="553" spans="1:28" x14ac:dyDescent="0.3">
      <c r="A553" t="s">
        <v>28</v>
      </c>
      <c r="B553" t="s">
        <v>29</v>
      </c>
      <c r="C553" t="s">
        <v>54</v>
      </c>
      <c r="D553" t="s">
        <v>182</v>
      </c>
      <c r="E553" t="s">
        <v>56</v>
      </c>
      <c r="F553" t="s">
        <v>113</v>
      </c>
      <c r="G553">
        <v>11</v>
      </c>
      <c r="H553">
        <v>423445</v>
      </c>
      <c r="I553" t="s">
        <v>58</v>
      </c>
      <c r="J553" s="1">
        <v>43974</v>
      </c>
      <c r="K553">
        <v>1200</v>
      </c>
      <c r="L553" t="s">
        <v>2510</v>
      </c>
      <c r="M553" t="s">
        <v>308</v>
      </c>
      <c r="N553" t="s">
        <v>2511</v>
      </c>
      <c r="O553">
        <f>1-228-310-4294</f>
        <v>-4831</v>
      </c>
      <c r="P553" t="s">
        <v>39</v>
      </c>
      <c r="Q553">
        <v>8</v>
      </c>
      <c r="R553" t="s">
        <v>40</v>
      </c>
      <c r="S553" t="s">
        <v>63</v>
      </c>
      <c r="T553">
        <v>64641</v>
      </c>
      <c r="U553" s="1">
        <v>45334</v>
      </c>
      <c r="V553" t="s">
        <v>119</v>
      </c>
      <c r="W553">
        <v>961673</v>
      </c>
      <c r="X553" t="s">
        <v>2512</v>
      </c>
      <c r="Y553">
        <v>328</v>
      </c>
      <c r="Z553">
        <v>2958</v>
      </c>
      <c r="AA553">
        <v>4</v>
      </c>
      <c r="AB553">
        <v>4732.8</v>
      </c>
    </row>
    <row r="554" spans="1:28" x14ac:dyDescent="0.3">
      <c r="A554" t="s">
        <v>28</v>
      </c>
      <c r="B554" t="s">
        <v>29</v>
      </c>
      <c r="C554" t="s">
        <v>193</v>
      </c>
      <c r="D554" t="s">
        <v>182</v>
      </c>
      <c r="E554" t="s">
        <v>32</v>
      </c>
      <c r="F554" t="s">
        <v>83</v>
      </c>
      <c r="G554">
        <v>3</v>
      </c>
      <c r="H554">
        <v>430763</v>
      </c>
      <c r="I554" t="s">
        <v>58</v>
      </c>
      <c r="J554" s="1">
        <v>43995</v>
      </c>
      <c r="K554">
        <v>950</v>
      </c>
      <c r="L554" t="s">
        <v>2513</v>
      </c>
      <c r="M554" t="s">
        <v>428</v>
      </c>
      <c r="N554" t="s">
        <v>2514</v>
      </c>
      <c r="O554" t="s">
        <v>2515</v>
      </c>
      <c r="P554" t="s">
        <v>39</v>
      </c>
      <c r="Q554">
        <v>19</v>
      </c>
      <c r="R554" t="s">
        <v>88</v>
      </c>
      <c r="S554" t="s">
        <v>63</v>
      </c>
      <c r="T554">
        <v>33991</v>
      </c>
      <c r="U554" s="1">
        <v>45604</v>
      </c>
      <c r="V554" t="s">
        <v>42</v>
      </c>
      <c r="W554">
        <v>265230</v>
      </c>
      <c r="X554" t="s">
        <v>2516</v>
      </c>
      <c r="Y554">
        <v>667</v>
      </c>
      <c r="Z554">
        <v>1496</v>
      </c>
      <c r="AA554">
        <v>4</v>
      </c>
      <c r="AB554">
        <v>2393.6</v>
      </c>
    </row>
    <row r="555" spans="1:28" x14ac:dyDescent="0.3">
      <c r="A555" t="s">
        <v>28</v>
      </c>
      <c r="B555" t="s">
        <v>29</v>
      </c>
      <c r="C555" t="s">
        <v>54</v>
      </c>
      <c r="D555" t="s">
        <v>267</v>
      </c>
      <c r="E555" t="s">
        <v>32</v>
      </c>
      <c r="F555" t="s">
        <v>150</v>
      </c>
      <c r="G555">
        <v>59</v>
      </c>
      <c r="H555">
        <v>430422</v>
      </c>
      <c r="I555" t="s">
        <v>34</v>
      </c>
      <c r="J555" s="1">
        <v>44566</v>
      </c>
      <c r="K555">
        <v>1000</v>
      </c>
      <c r="L555" t="s">
        <v>2517</v>
      </c>
      <c r="M555" t="s">
        <v>2054</v>
      </c>
      <c r="N555" t="s">
        <v>2518</v>
      </c>
      <c r="O555" t="s">
        <v>2519</v>
      </c>
      <c r="P555" t="s">
        <v>71</v>
      </c>
      <c r="Q555">
        <v>16</v>
      </c>
      <c r="R555" t="s">
        <v>40</v>
      </c>
      <c r="S555" t="s">
        <v>118</v>
      </c>
      <c r="T555">
        <v>53887</v>
      </c>
      <c r="U555" s="1">
        <v>45597</v>
      </c>
      <c r="V555" t="s">
        <v>42</v>
      </c>
      <c r="W555">
        <v>124535</v>
      </c>
      <c r="X555" t="s">
        <v>2520</v>
      </c>
      <c r="Y555">
        <v>569</v>
      </c>
      <c r="Z555">
        <v>1267</v>
      </c>
      <c r="AA555">
        <v>8</v>
      </c>
      <c r="AB555">
        <v>4054.4</v>
      </c>
    </row>
    <row r="556" spans="1:28" x14ac:dyDescent="0.3">
      <c r="A556" t="s">
        <v>28</v>
      </c>
      <c r="B556" t="s">
        <v>29</v>
      </c>
      <c r="C556" t="s">
        <v>91</v>
      </c>
      <c r="D556" t="s">
        <v>349</v>
      </c>
      <c r="E556" t="s">
        <v>32</v>
      </c>
      <c r="F556" t="s">
        <v>99</v>
      </c>
      <c r="G556">
        <v>59</v>
      </c>
      <c r="H556">
        <v>406707</v>
      </c>
      <c r="I556" t="s">
        <v>58</v>
      </c>
      <c r="J556" s="1">
        <v>44860</v>
      </c>
      <c r="K556">
        <v>1200</v>
      </c>
      <c r="L556" t="s">
        <v>2521</v>
      </c>
      <c r="M556" t="s">
        <v>361</v>
      </c>
      <c r="N556" t="s">
        <v>2522</v>
      </c>
      <c r="O556" t="s">
        <v>2523</v>
      </c>
      <c r="P556" t="s">
        <v>51</v>
      </c>
      <c r="Q556">
        <v>8</v>
      </c>
      <c r="R556" t="s">
        <v>88</v>
      </c>
      <c r="S556" t="s">
        <v>79</v>
      </c>
      <c r="T556">
        <v>15506</v>
      </c>
      <c r="U556" s="1">
        <v>45344</v>
      </c>
      <c r="V556" t="s">
        <v>119</v>
      </c>
      <c r="W556">
        <v>862620</v>
      </c>
      <c r="X556" t="s">
        <v>2524</v>
      </c>
      <c r="Y556">
        <v>820</v>
      </c>
      <c r="Z556">
        <v>811</v>
      </c>
      <c r="AA556">
        <v>4</v>
      </c>
      <c r="AB556" s="2" t="s">
        <v>2525</v>
      </c>
    </row>
    <row r="557" spans="1:28" x14ac:dyDescent="0.3">
      <c r="A557" t="s">
        <v>28</v>
      </c>
      <c r="B557" t="s">
        <v>29</v>
      </c>
      <c r="C557" t="s">
        <v>44</v>
      </c>
      <c r="D557" t="s">
        <v>274</v>
      </c>
      <c r="E557" t="s">
        <v>56</v>
      </c>
      <c r="F557" t="s">
        <v>57</v>
      </c>
      <c r="G557">
        <v>92</v>
      </c>
      <c r="H557">
        <v>417639</v>
      </c>
      <c r="I557" t="s">
        <v>58</v>
      </c>
      <c r="J557" s="1">
        <v>44885</v>
      </c>
      <c r="K557">
        <v>800</v>
      </c>
      <c r="L557" t="s">
        <v>2526</v>
      </c>
      <c r="M557" t="s">
        <v>1305</v>
      </c>
      <c r="N557" t="s">
        <v>2527</v>
      </c>
      <c r="O557" t="s">
        <v>2528</v>
      </c>
      <c r="P557" t="s">
        <v>87</v>
      </c>
      <c r="Q557">
        <v>16</v>
      </c>
      <c r="R557" t="s">
        <v>40</v>
      </c>
      <c r="S557" t="s">
        <v>79</v>
      </c>
      <c r="T557">
        <v>70457</v>
      </c>
      <c r="U557" s="1">
        <v>45323</v>
      </c>
      <c r="V557" t="s">
        <v>119</v>
      </c>
      <c r="W557">
        <v>428724</v>
      </c>
      <c r="X557" t="s">
        <v>2529</v>
      </c>
      <c r="Y557">
        <v>586</v>
      </c>
      <c r="Z557">
        <v>2810</v>
      </c>
      <c r="AA557">
        <v>8</v>
      </c>
      <c r="AB557">
        <v>8992</v>
      </c>
    </row>
    <row r="558" spans="1:28" x14ac:dyDescent="0.3">
      <c r="A558" t="s">
        <v>28</v>
      </c>
      <c r="B558" t="s">
        <v>29</v>
      </c>
      <c r="C558" t="s">
        <v>30</v>
      </c>
      <c r="D558" t="s">
        <v>411</v>
      </c>
      <c r="E558" t="s">
        <v>56</v>
      </c>
      <c r="F558" t="s">
        <v>47</v>
      </c>
      <c r="G558">
        <v>31</v>
      </c>
      <c r="H558">
        <v>425001</v>
      </c>
      <c r="I558" t="s">
        <v>58</v>
      </c>
      <c r="J558" s="1">
        <v>45110</v>
      </c>
      <c r="K558">
        <v>1100</v>
      </c>
      <c r="L558" t="s">
        <v>2530</v>
      </c>
      <c r="M558" t="s">
        <v>434</v>
      </c>
      <c r="N558" t="s">
        <v>2531</v>
      </c>
      <c r="O558">
        <v>5625979332</v>
      </c>
      <c r="P558" t="s">
        <v>87</v>
      </c>
      <c r="Q558">
        <v>5</v>
      </c>
      <c r="R558" t="s">
        <v>88</v>
      </c>
      <c r="S558" t="s">
        <v>41</v>
      </c>
      <c r="T558">
        <v>43324</v>
      </c>
      <c r="U558" s="1">
        <v>45519</v>
      </c>
      <c r="V558" t="s">
        <v>64</v>
      </c>
      <c r="W558">
        <v>688783</v>
      </c>
      <c r="X558" t="s">
        <v>2532</v>
      </c>
      <c r="Y558">
        <v>528</v>
      </c>
      <c r="Z558">
        <v>914</v>
      </c>
      <c r="AA558">
        <v>2</v>
      </c>
      <c r="AB558">
        <v>731.2</v>
      </c>
    </row>
    <row r="559" spans="1:28" x14ac:dyDescent="0.3">
      <c r="A559" t="s">
        <v>28</v>
      </c>
      <c r="B559" t="s">
        <v>29</v>
      </c>
      <c r="C559" t="s">
        <v>44</v>
      </c>
      <c r="D559" t="s">
        <v>442</v>
      </c>
      <c r="E559" t="s">
        <v>46</v>
      </c>
      <c r="F559" t="s">
        <v>150</v>
      </c>
      <c r="G559">
        <v>22</v>
      </c>
      <c r="H559">
        <v>416387</v>
      </c>
      <c r="I559" t="s">
        <v>58</v>
      </c>
      <c r="J559" s="1">
        <v>44470</v>
      </c>
      <c r="K559">
        <v>1200</v>
      </c>
      <c r="L559" t="s">
        <v>2533</v>
      </c>
      <c r="M559" t="s">
        <v>1253</v>
      </c>
      <c r="N559" t="s">
        <v>2534</v>
      </c>
      <c r="O559" t="s">
        <v>2535</v>
      </c>
      <c r="P559" t="s">
        <v>51</v>
      </c>
      <c r="Q559">
        <v>4</v>
      </c>
      <c r="R559" t="s">
        <v>88</v>
      </c>
      <c r="S559" t="s">
        <v>63</v>
      </c>
      <c r="T559">
        <v>66407</v>
      </c>
      <c r="U559" s="1">
        <v>45530</v>
      </c>
      <c r="V559" t="s">
        <v>64</v>
      </c>
      <c r="W559">
        <v>130482</v>
      </c>
      <c r="X559" t="s">
        <v>2536</v>
      </c>
      <c r="Y559">
        <v>755</v>
      </c>
      <c r="Z559">
        <v>2623</v>
      </c>
      <c r="AA559">
        <v>1</v>
      </c>
      <c r="AB559">
        <v>1049.2</v>
      </c>
    </row>
    <row r="560" spans="1:28" x14ac:dyDescent="0.3">
      <c r="A560" t="s">
        <v>28</v>
      </c>
      <c r="B560" t="s">
        <v>29</v>
      </c>
      <c r="C560" t="s">
        <v>157</v>
      </c>
      <c r="D560" t="s">
        <v>187</v>
      </c>
      <c r="E560" t="s">
        <v>56</v>
      </c>
      <c r="F560" t="s">
        <v>150</v>
      </c>
      <c r="G560">
        <v>54</v>
      </c>
      <c r="H560">
        <v>431146</v>
      </c>
      <c r="I560" t="s">
        <v>58</v>
      </c>
      <c r="J560" s="1">
        <v>44292</v>
      </c>
      <c r="K560">
        <v>950</v>
      </c>
      <c r="L560" t="s">
        <v>2537</v>
      </c>
      <c r="M560" t="s">
        <v>2538</v>
      </c>
      <c r="N560" t="s">
        <v>2539</v>
      </c>
      <c r="O560" t="s">
        <v>2540</v>
      </c>
      <c r="P560" t="s">
        <v>51</v>
      </c>
      <c r="Q560">
        <v>3</v>
      </c>
      <c r="R560" t="s">
        <v>40</v>
      </c>
      <c r="S560" t="s">
        <v>118</v>
      </c>
      <c r="T560">
        <v>15424</v>
      </c>
      <c r="U560" s="1">
        <v>45414</v>
      </c>
      <c r="V560" t="s">
        <v>140</v>
      </c>
      <c r="W560">
        <v>273616</v>
      </c>
      <c r="X560" t="s">
        <v>2541</v>
      </c>
      <c r="Y560">
        <v>557</v>
      </c>
      <c r="Z560">
        <v>2572</v>
      </c>
      <c r="AA560">
        <v>6</v>
      </c>
      <c r="AB560">
        <v>6172.8</v>
      </c>
    </row>
    <row r="561" spans="1:28" x14ac:dyDescent="0.3">
      <c r="A561" t="s">
        <v>28</v>
      </c>
      <c r="B561" t="s">
        <v>29</v>
      </c>
      <c r="C561" t="s">
        <v>54</v>
      </c>
      <c r="D561" t="s">
        <v>524</v>
      </c>
      <c r="E561" t="s">
        <v>46</v>
      </c>
      <c r="F561" t="s">
        <v>150</v>
      </c>
      <c r="G561">
        <v>21</v>
      </c>
      <c r="H561">
        <v>400205</v>
      </c>
      <c r="I561" t="s">
        <v>58</v>
      </c>
      <c r="J561" s="1">
        <v>45493</v>
      </c>
      <c r="K561">
        <v>1300</v>
      </c>
      <c r="L561" t="s">
        <v>2542</v>
      </c>
      <c r="M561" t="s">
        <v>1118</v>
      </c>
      <c r="N561" t="s">
        <v>2543</v>
      </c>
      <c r="O561" t="s">
        <v>2544</v>
      </c>
      <c r="P561" t="s">
        <v>71</v>
      </c>
      <c r="Q561">
        <v>14</v>
      </c>
      <c r="R561" t="s">
        <v>40</v>
      </c>
      <c r="S561" t="s">
        <v>79</v>
      </c>
      <c r="T561">
        <v>26581</v>
      </c>
      <c r="U561" s="1">
        <v>45505</v>
      </c>
      <c r="V561" t="s">
        <v>64</v>
      </c>
      <c r="W561">
        <v>834841</v>
      </c>
      <c r="X561" t="s">
        <v>2545</v>
      </c>
      <c r="Y561">
        <v>976</v>
      </c>
      <c r="Z561">
        <v>2806</v>
      </c>
      <c r="AA561">
        <v>5</v>
      </c>
      <c r="AB561">
        <v>5612</v>
      </c>
    </row>
    <row r="562" spans="1:28" x14ac:dyDescent="0.3">
      <c r="A562" t="s">
        <v>28</v>
      </c>
      <c r="B562" t="s">
        <v>29</v>
      </c>
      <c r="C562" t="s">
        <v>44</v>
      </c>
      <c r="D562" t="s">
        <v>291</v>
      </c>
      <c r="E562" t="s">
        <v>56</v>
      </c>
      <c r="F562" t="s">
        <v>33</v>
      </c>
      <c r="G562">
        <v>51</v>
      </c>
      <c r="H562">
        <v>410086</v>
      </c>
      <c r="I562" t="s">
        <v>34</v>
      </c>
      <c r="J562" s="1">
        <v>45426</v>
      </c>
      <c r="K562">
        <v>950</v>
      </c>
      <c r="L562" t="s">
        <v>2546</v>
      </c>
      <c r="M562" t="s">
        <v>856</v>
      </c>
      <c r="N562" t="s">
        <v>2547</v>
      </c>
      <c r="O562">
        <v>5325415510</v>
      </c>
      <c r="P562" t="s">
        <v>39</v>
      </c>
      <c r="Q562">
        <v>19</v>
      </c>
      <c r="R562" t="s">
        <v>88</v>
      </c>
      <c r="S562" t="s">
        <v>79</v>
      </c>
      <c r="T562">
        <v>53992</v>
      </c>
      <c r="U562" s="1">
        <v>45578</v>
      </c>
      <c r="V562" t="s">
        <v>155</v>
      </c>
      <c r="W562">
        <v>350184</v>
      </c>
      <c r="X562" t="s">
        <v>2548</v>
      </c>
      <c r="Y562">
        <v>775</v>
      </c>
      <c r="Z562">
        <v>560</v>
      </c>
      <c r="AA562">
        <v>5</v>
      </c>
      <c r="AB562">
        <v>1120</v>
      </c>
    </row>
    <row r="563" spans="1:28" x14ac:dyDescent="0.3">
      <c r="A563" t="s">
        <v>28</v>
      </c>
      <c r="B563" t="s">
        <v>29</v>
      </c>
      <c r="C563" t="s">
        <v>54</v>
      </c>
      <c r="D563" t="s">
        <v>74</v>
      </c>
      <c r="E563" t="s">
        <v>46</v>
      </c>
      <c r="F563" t="s">
        <v>106</v>
      </c>
      <c r="G563">
        <v>15</v>
      </c>
      <c r="H563">
        <v>421677</v>
      </c>
      <c r="I563" t="s">
        <v>34</v>
      </c>
      <c r="J563" s="1">
        <v>45385</v>
      </c>
      <c r="K563">
        <v>1300</v>
      </c>
      <c r="L563" t="s">
        <v>1272</v>
      </c>
      <c r="M563" t="s">
        <v>487</v>
      </c>
      <c r="N563" t="s">
        <v>2549</v>
      </c>
      <c r="O563" t="s">
        <v>2550</v>
      </c>
      <c r="P563" t="s">
        <v>87</v>
      </c>
      <c r="Q563">
        <v>15</v>
      </c>
      <c r="R563" t="s">
        <v>88</v>
      </c>
      <c r="S563" t="s">
        <v>79</v>
      </c>
      <c r="T563">
        <v>65681</v>
      </c>
      <c r="U563" s="1">
        <v>45430</v>
      </c>
      <c r="V563" t="s">
        <v>140</v>
      </c>
      <c r="W563">
        <v>827485</v>
      </c>
      <c r="X563" t="s">
        <v>2551</v>
      </c>
      <c r="Y563">
        <v>938</v>
      </c>
      <c r="Z563">
        <v>858</v>
      </c>
      <c r="AA563">
        <v>1</v>
      </c>
      <c r="AB563" s="2" t="s">
        <v>2552</v>
      </c>
    </row>
    <row r="564" spans="1:28" x14ac:dyDescent="0.3">
      <c r="A564" t="s">
        <v>28</v>
      </c>
      <c r="B564" t="s">
        <v>29</v>
      </c>
      <c r="C564" t="s">
        <v>30</v>
      </c>
      <c r="D564" t="s">
        <v>254</v>
      </c>
      <c r="E564" t="s">
        <v>56</v>
      </c>
      <c r="F564" t="s">
        <v>135</v>
      </c>
      <c r="G564">
        <v>100</v>
      </c>
      <c r="H564">
        <v>403602</v>
      </c>
      <c r="I564" t="s">
        <v>34</v>
      </c>
      <c r="J564" s="1">
        <v>45083</v>
      </c>
      <c r="K564">
        <v>1000</v>
      </c>
      <c r="L564" t="s">
        <v>2553</v>
      </c>
      <c r="M564" t="s">
        <v>496</v>
      </c>
      <c r="N564" t="s">
        <v>2554</v>
      </c>
      <c r="O564" t="s">
        <v>2555</v>
      </c>
      <c r="P564" t="s">
        <v>87</v>
      </c>
      <c r="Q564">
        <v>12</v>
      </c>
      <c r="R564" t="s">
        <v>88</v>
      </c>
      <c r="S564" t="s">
        <v>41</v>
      </c>
      <c r="T564">
        <v>74117</v>
      </c>
      <c r="U564" s="1">
        <v>45427</v>
      </c>
      <c r="V564" t="s">
        <v>140</v>
      </c>
      <c r="W564">
        <v>281685</v>
      </c>
      <c r="X564" t="s">
        <v>2556</v>
      </c>
      <c r="Y564">
        <v>249</v>
      </c>
      <c r="Z564">
        <v>570</v>
      </c>
      <c r="AA564">
        <v>2</v>
      </c>
      <c r="AB564">
        <v>456</v>
      </c>
    </row>
    <row r="565" spans="1:28" x14ac:dyDescent="0.3">
      <c r="A565" t="s">
        <v>28</v>
      </c>
      <c r="B565" t="s">
        <v>29</v>
      </c>
      <c r="C565" t="s">
        <v>30</v>
      </c>
      <c r="D565" t="s">
        <v>227</v>
      </c>
      <c r="E565" t="s">
        <v>56</v>
      </c>
      <c r="F565" t="s">
        <v>106</v>
      </c>
      <c r="G565">
        <v>53</v>
      </c>
      <c r="H565">
        <v>435499</v>
      </c>
      <c r="I565" t="s">
        <v>34</v>
      </c>
      <c r="J565" s="1">
        <v>45616</v>
      </c>
      <c r="K565">
        <v>1400</v>
      </c>
      <c r="L565" t="s">
        <v>2557</v>
      </c>
      <c r="M565" t="s">
        <v>423</v>
      </c>
      <c r="N565" t="s">
        <v>2558</v>
      </c>
      <c r="O565" t="s">
        <v>2559</v>
      </c>
      <c r="P565" t="s">
        <v>51</v>
      </c>
      <c r="Q565">
        <v>11</v>
      </c>
      <c r="R565" t="s">
        <v>88</v>
      </c>
      <c r="S565" t="s">
        <v>79</v>
      </c>
      <c r="T565">
        <v>96357</v>
      </c>
      <c r="U565" s="1">
        <v>45597</v>
      </c>
      <c r="V565" t="s">
        <v>42</v>
      </c>
      <c r="W565">
        <v>841908</v>
      </c>
      <c r="X565" t="s">
        <v>2560</v>
      </c>
      <c r="Y565">
        <v>941</v>
      </c>
      <c r="Z565">
        <v>2502</v>
      </c>
      <c r="AA565">
        <v>1</v>
      </c>
      <c r="AB565" s="2" t="s">
        <v>2561</v>
      </c>
    </row>
    <row r="566" spans="1:28" x14ac:dyDescent="0.3">
      <c r="A566" t="s">
        <v>28</v>
      </c>
      <c r="B566" t="s">
        <v>29</v>
      </c>
      <c r="C566" t="s">
        <v>54</v>
      </c>
      <c r="D566" t="s">
        <v>248</v>
      </c>
      <c r="E566" t="s">
        <v>56</v>
      </c>
      <c r="F566" t="s">
        <v>150</v>
      </c>
      <c r="G566">
        <v>87</v>
      </c>
      <c r="H566">
        <v>416571</v>
      </c>
      <c r="I566" t="s">
        <v>34</v>
      </c>
      <c r="J566" s="1">
        <v>44329</v>
      </c>
      <c r="K566">
        <v>1000</v>
      </c>
      <c r="L566" t="s">
        <v>2562</v>
      </c>
      <c r="M566" t="s">
        <v>496</v>
      </c>
      <c r="N566" t="s">
        <v>2563</v>
      </c>
      <c r="O566" t="s">
        <v>2564</v>
      </c>
      <c r="P566" t="s">
        <v>51</v>
      </c>
      <c r="Q566">
        <v>3</v>
      </c>
      <c r="R566" t="s">
        <v>88</v>
      </c>
      <c r="S566" t="s">
        <v>118</v>
      </c>
      <c r="T566">
        <v>28771</v>
      </c>
      <c r="U566" s="1">
        <v>45586</v>
      </c>
      <c r="V566" t="s">
        <v>155</v>
      </c>
      <c r="W566">
        <v>692840</v>
      </c>
      <c r="X566" t="s">
        <v>2565</v>
      </c>
      <c r="Y566">
        <v>764</v>
      </c>
      <c r="Z566">
        <v>2524</v>
      </c>
      <c r="AA566">
        <v>2</v>
      </c>
      <c r="AB566">
        <v>2019.2</v>
      </c>
    </row>
    <row r="567" spans="1:28" x14ac:dyDescent="0.3">
      <c r="A567" t="s">
        <v>28</v>
      </c>
      <c r="B567" t="s">
        <v>29</v>
      </c>
      <c r="C567" t="s">
        <v>91</v>
      </c>
      <c r="D567" t="s">
        <v>55</v>
      </c>
      <c r="E567" t="s">
        <v>32</v>
      </c>
      <c r="F567" t="s">
        <v>33</v>
      </c>
      <c r="G567">
        <v>24</v>
      </c>
      <c r="H567">
        <v>410579</v>
      </c>
      <c r="I567" t="s">
        <v>58</v>
      </c>
      <c r="J567" s="1">
        <v>44942</v>
      </c>
      <c r="K567">
        <v>800</v>
      </c>
      <c r="L567" t="s">
        <v>2566</v>
      </c>
      <c r="M567" t="s">
        <v>293</v>
      </c>
      <c r="N567" t="s">
        <v>2567</v>
      </c>
      <c r="O567" t="s">
        <v>2568</v>
      </c>
      <c r="P567" t="s">
        <v>87</v>
      </c>
      <c r="Q567">
        <v>16</v>
      </c>
      <c r="R567" t="s">
        <v>88</v>
      </c>
      <c r="S567" t="s">
        <v>41</v>
      </c>
      <c r="T567">
        <v>88634</v>
      </c>
      <c r="U567" s="1">
        <v>45626</v>
      </c>
      <c r="V567" t="s">
        <v>42</v>
      </c>
      <c r="W567">
        <v>867955</v>
      </c>
      <c r="X567" t="s">
        <v>2569</v>
      </c>
      <c r="Y567">
        <v>209</v>
      </c>
      <c r="Z567">
        <v>580</v>
      </c>
      <c r="AA567">
        <v>1</v>
      </c>
      <c r="AB567">
        <v>232</v>
      </c>
    </row>
    <row r="568" spans="1:28" x14ac:dyDescent="0.3">
      <c r="A568" t="s">
        <v>28</v>
      </c>
      <c r="B568" t="s">
        <v>29</v>
      </c>
      <c r="C568" t="s">
        <v>148</v>
      </c>
      <c r="D568" t="s">
        <v>31</v>
      </c>
      <c r="E568" t="s">
        <v>56</v>
      </c>
      <c r="F568" t="s">
        <v>355</v>
      </c>
      <c r="G568">
        <v>15</v>
      </c>
      <c r="H568">
        <v>402535</v>
      </c>
      <c r="I568" t="s">
        <v>34</v>
      </c>
      <c r="J568" s="1">
        <v>44186</v>
      </c>
      <c r="K568">
        <v>1200</v>
      </c>
      <c r="L568" t="s">
        <v>2570</v>
      </c>
      <c r="M568" t="s">
        <v>736</v>
      </c>
      <c r="N568" t="s">
        <v>2571</v>
      </c>
      <c r="O568" t="s">
        <v>2572</v>
      </c>
      <c r="P568" t="s">
        <v>51</v>
      </c>
      <c r="Q568">
        <v>7</v>
      </c>
      <c r="R568" t="s">
        <v>40</v>
      </c>
      <c r="S568" t="s">
        <v>79</v>
      </c>
      <c r="T568">
        <v>61020</v>
      </c>
      <c r="U568" s="1">
        <v>45413</v>
      </c>
      <c r="V568" t="s">
        <v>140</v>
      </c>
      <c r="W568">
        <v>955811</v>
      </c>
      <c r="X568" t="s">
        <v>2573</v>
      </c>
      <c r="Y568">
        <v>234</v>
      </c>
      <c r="Z568">
        <v>1667</v>
      </c>
      <c r="AA568">
        <v>6</v>
      </c>
      <c r="AB568">
        <v>4000.8</v>
      </c>
    </row>
    <row r="569" spans="1:28" x14ac:dyDescent="0.3">
      <c r="A569" t="s">
        <v>28</v>
      </c>
      <c r="B569" t="s">
        <v>29</v>
      </c>
      <c r="C569" t="s">
        <v>66</v>
      </c>
      <c r="D569" t="s">
        <v>621</v>
      </c>
      <c r="E569" t="s">
        <v>46</v>
      </c>
      <c r="F569" t="s">
        <v>355</v>
      </c>
      <c r="G569">
        <v>68</v>
      </c>
      <c r="H569">
        <v>404335</v>
      </c>
      <c r="I569" t="s">
        <v>34</v>
      </c>
      <c r="J569" s="1">
        <v>44705</v>
      </c>
      <c r="K569">
        <v>800</v>
      </c>
      <c r="L569" t="s">
        <v>2574</v>
      </c>
      <c r="M569" t="s">
        <v>172</v>
      </c>
      <c r="N569" t="s">
        <v>2575</v>
      </c>
      <c r="O569" t="s">
        <v>2576</v>
      </c>
      <c r="P569" t="s">
        <v>87</v>
      </c>
      <c r="Q569">
        <v>3</v>
      </c>
      <c r="R569" t="s">
        <v>40</v>
      </c>
      <c r="S569" t="s">
        <v>63</v>
      </c>
      <c r="T569">
        <v>85065</v>
      </c>
      <c r="U569" s="1">
        <v>45617</v>
      </c>
      <c r="V569" t="s">
        <v>42</v>
      </c>
      <c r="W569">
        <v>127219</v>
      </c>
      <c r="X569" t="s">
        <v>2577</v>
      </c>
      <c r="Y569">
        <v>734</v>
      </c>
      <c r="Z569">
        <v>2911</v>
      </c>
      <c r="AA569">
        <v>3</v>
      </c>
      <c r="AB569" s="2" t="s">
        <v>2578</v>
      </c>
    </row>
    <row r="570" spans="1:28" x14ac:dyDescent="0.3">
      <c r="A570" t="s">
        <v>28</v>
      </c>
      <c r="B570" t="s">
        <v>29</v>
      </c>
      <c r="C570" t="s">
        <v>54</v>
      </c>
      <c r="D570" t="s">
        <v>31</v>
      </c>
      <c r="E570" t="s">
        <v>46</v>
      </c>
      <c r="F570" t="s">
        <v>355</v>
      </c>
      <c r="G570">
        <v>23</v>
      </c>
      <c r="H570">
        <v>409617</v>
      </c>
      <c r="I570" t="s">
        <v>58</v>
      </c>
      <c r="J570" s="1">
        <v>45131</v>
      </c>
      <c r="K570">
        <v>1200</v>
      </c>
      <c r="L570" t="s">
        <v>2579</v>
      </c>
      <c r="M570" t="s">
        <v>1483</v>
      </c>
      <c r="N570" t="s">
        <v>2580</v>
      </c>
      <c r="O570">
        <v>2550063472</v>
      </c>
      <c r="P570" t="s">
        <v>51</v>
      </c>
      <c r="Q570">
        <v>10</v>
      </c>
      <c r="R570" t="s">
        <v>40</v>
      </c>
      <c r="S570" t="s">
        <v>118</v>
      </c>
      <c r="T570">
        <v>33208</v>
      </c>
      <c r="U570" s="1">
        <v>45457</v>
      </c>
      <c r="V570" t="s">
        <v>52</v>
      </c>
      <c r="W570">
        <v>983871</v>
      </c>
      <c r="X570" t="s">
        <v>2581</v>
      </c>
      <c r="Y570">
        <v>901</v>
      </c>
      <c r="Z570">
        <v>2839</v>
      </c>
      <c r="AA570">
        <v>3</v>
      </c>
      <c r="AB570">
        <v>3406.8</v>
      </c>
    </row>
    <row r="571" spans="1:28" x14ac:dyDescent="0.3">
      <c r="A571" t="s">
        <v>28</v>
      </c>
      <c r="B571" t="s">
        <v>29</v>
      </c>
      <c r="C571" t="s">
        <v>66</v>
      </c>
      <c r="D571" t="s">
        <v>227</v>
      </c>
      <c r="E571" t="s">
        <v>56</v>
      </c>
      <c r="F571" t="s">
        <v>150</v>
      </c>
      <c r="G571">
        <v>16</v>
      </c>
      <c r="H571">
        <v>432328</v>
      </c>
      <c r="I571" t="s">
        <v>58</v>
      </c>
      <c r="J571" s="1">
        <v>43843</v>
      </c>
      <c r="K571">
        <v>1300</v>
      </c>
      <c r="L571" t="s">
        <v>2582</v>
      </c>
      <c r="M571" t="s">
        <v>108</v>
      </c>
      <c r="N571" t="s">
        <v>2583</v>
      </c>
      <c r="O571" t="s">
        <v>2584</v>
      </c>
      <c r="P571" t="s">
        <v>71</v>
      </c>
      <c r="Q571">
        <v>15</v>
      </c>
      <c r="R571" t="s">
        <v>40</v>
      </c>
      <c r="S571" t="s">
        <v>79</v>
      </c>
      <c r="T571">
        <v>67124</v>
      </c>
      <c r="U571" s="1">
        <v>45590</v>
      </c>
      <c r="V571" t="s">
        <v>155</v>
      </c>
      <c r="W571">
        <v>342807</v>
      </c>
      <c r="X571" t="s">
        <v>2585</v>
      </c>
      <c r="Y571">
        <v>639</v>
      </c>
      <c r="Z571">
        <v>1518</v>
      </c>
      <c r="AA571">
        <v>2</v>
      </c>
      <c r="AB571">
        <v>1214.4000000000001</v>
      </c>
    </row>
    <row r="572" spans="1:28" x14ac:dyDescent="0.3">
      <c r="A572" t="s">
        <v>28</v>
      </c>
      <c r="B572" t="s">
        <v>29</v>
      </c>
      <c r="C572" t="s">
        <v>66</v>
      </c>
      <c r="D572" t="s">
        <v>74</v>
      </c>
      <c r="E572" t="s">
        <v>32</v>
      </c>
      <c r="F572" t="s">
        <v>83</v>
      </c>
      <c r="G572">
        <v>84</v>
      </c>
      <c r="H572">
        <v>406681</v>
      </c>
      <c r="I572" t="s">
        <v>58</v>
      </c>
      <c r="J572" s="1">
        <v>44272</v>
      </c>
      <c r="K572">
        <v>950</v>
      </c>
      <c r="L572" t="s">
        <v>2586</v>
      </c>
      <c r="M572" t="s">
        <v>76</v>
      </c>
      <c r="N572" t="s">
        <v>2587</v>
      </c>
      <c r="O572" t="s">
        <v>2588</v>
      </c>
      <c r="P572" t="s">
        <v>71</v>
      </c>
      <c r="Q572">
        <v>20</v>
      </c>
      <c r="R572" t="s">
        <v>40</v>
      </c>
      <c r="S572" t="s">
        <v>79</v>
      </c>
      <c r="T572">
        <v>41877</v>
      </c>
      <c r="U572" s="1">
        <v>45437</v>
      </c>
      <c r="V572" t="s">
        <v>140</v>
      </c>
      <c r="W572">
        <v>307691</v>
      </c>
      <c r="X572" t="s">
        <v>2589</v>
      </c>
      <c r="Y572">
        <v>563</v>
      </c>
      <c r="Z572">
        <v>2560</v>
      </c>
      <c r="AA572">
        <v>7</v>
      </c>
      <c r="AB572">
        <v>7168</v>
      </c>
    </row>
    <row r="573" spans="1:28" x14ac:dyDescent="0.3">
      <c r="A573" t="s">
        <v>28</v>
      </c>
      <c r="B573" t="s">
        <v>29</v>
      </c>
      <c r="C573" t="s">
        <v>91</v>
      </c>
      <c r="D573" t="s">
        <v>254</v>
      </c>
      <c r="E573" t="s">
        <v>46</v>
      </c>
      <c r="F573" t="s">
        <v>83</v>
      </c>
      <c r="G573">
        <v>23</v>
      </c>
      <c r="H573">
        <v>408601</v>
      </c>
      <c r="I573" t="s">
        <v>34</v>
      </c>
      <c r="J573" s="1">
        <v>44178</v>
      </c>
      <c r="K573">
        <v>1300</v>
      </c>
      <c r="L573" t="s">
        <v>2590</v>
      </c>
      <c r="M573" t="s">
        <v>1291</v>
      </c>
      <c r="N573" t="s">
        <v>2591</v>
      </c>
      <c r="O573" t="s">
        <v>2592</v>
      </c>
      <c r="P573" t="s">
        <v>39</v>
      </c>
      <c r="Q573">
        <v>16</v>
      </c>
      <c r="R573" t="s">
        <v>88</v>
      </c>
      <c r="S573" t="s">
        <v>41</v>
      </c>
      <c r="T573">
        <v>55578</v>
      </c>
      <c r="U573" s="1">
        <v>45444</v>
      </c>
      <c r="V573" t="s">
        <v>52</v>
      </c>
      <c r="W573">
        <v>352493</v>
      </c>
      <c r="X573" t="s">
        <v>2593</v>
      </c>
      <c r="Y573">
        <v>320</v>
      </c>
      <c r="Z573">
        <v>1507</v>
      </c>
      <c r="AA573">
        <v>6</v>
      </c>
      <c r="AB573">
        <v>3616.8</v>
      </c>
    </row>
    <row r="574" spans="1:28" x14ac:dyDescent="0.3">
      <c r="A574" t="s">
        <v>28</v>
      </c>
      <c r="B574" t="s">
        <v>29</v>
      </c>
      <c r="C574" t="s">
        <v>157</v>
      </c>
      <c r="D574" t="s">
        <v>261</v>
      </c>
      <c r="E574" t="s">
        <v>56</v>
      </c>
      <c r="F574" t="s">
        <v>106</v>
      </c>
      <c r="G574">
        <v>59</v>
      </c>
      <c r="H574">
        <v>416708</v>
      </c>
      <c r="I574" t="s">
        <v>34</v>
      </c>
      <c r="J574" s="1">
        <v>44901</v>
      </c>
      <c r="K574">
        <v>1000</v>
      </c>
      <c r="L574" t="s">
        <v>2594</v>
      </c>
      <c r="M574" t="s">
        <v>1409</v>
      </c>
      <c r="N574" t="s">
        <v>2595</v>
      </c>
      <c r="O574" s="2" t="s">
        <v>2596</v>
      </c>
      <c r="P574" t="s">
        <v>71</v>
      </c>
      <c r="Q574">
        <v>15</v>
      </c>
      <c r="R574" t="s">
        <v>40</v>
      </c>
      <c r="S574" t="s">
        <v>41</v>
      </c>
      <c r="T574">
        <v>79251</v>
      </c>
      <c r="U574" s="1">
        <v>45433</v>
      </c>
      <c r="V574" t="s">
        <v>140</v>
      </c>
      <c r="W574">
        <v>855177</v>
      </c>
      <c r="X574" t="s">
        <v>2597</v>
      </c>
      <c r="Y574">
        <v>814</v>
      </c>
      <c r="Z574">
        <v>1325</v>
      </c>
      <c r="AA574">
        <v>1</v>
      </c>
      <c r="AB574">
        <v>530</v>
      </c>
    </row>
    <row r="575" spans="1:28" x14ac:dyDescent="0.3">
      <c r="A575" t="s">
        <v>28</v>
      </c>
      <c r="B575" t="s">
        <v>29</v>
      </c>
      <c r="C575" t="s">
        <v>193</v>
      </c>
      <c r="D575" t="s">
        <v>82</v>
      </c>
      <c r="E575" t="s">
        <v>46</v>
      </c>
      <c r="F575" t="s">
        <v>135</v>
      </c>
      <c r="G575">
        <v>44</v>
      </c>
      <c r="H575">
        <v>436843</v>
      </c>
      <c r="I575" t="s">
        <v>34</v>
      </c>
      <c r="J575" s="1">
        <v>44073</v>
      </c>
      <c r="K575">
        <v>800</v>
      </c>
      <c r="L575" t="s">
        <v>2598</v>
      </c>
      <c r="M575" t="s">
        <v>94</v>
      </c>
      <c r="N575" t="s">
        <v>2599</v>
      </c>
      <c r="O575" t="s">
        <v>2600</v>
      </c>
      <c r="P575" t="s">
        <v>51</v>
      </c>
      <c r="Q575">
        <v>11</v>
      </c>
      <c r="R575" t="s">
        <v>40</v>
      </c>
      <c r="S575" t="s">
        <v>63</v>
      </c>
      <c r="T575">
        <v>42603</v>
      </c>
      <c r="U575" s="1">
        <v>45606</v>
      </c>
      <c r="V575" t="s">
        <v>42</v>
      </c>
      <c r="W575">
        <v>278113</v>
      </c>
      <c r="X575" t="s">
        <v>2601</v>
      </c>
      <c r="Y575">
        <v>254</v>
      </c>
      <c r="Z575">
        <v>2779</v>
      </c>
      <c r="AA575">
        <v>2</v>
      </c>
      <c r="AB575" s="2" t="s">
        <v>2602</v>
      </c>
    </row>
    <row r="576" spans="1:28" x14ac:dyDescent="0.3">
      <c r="A576" t="s">
        <v>28</v>
      </c>
      <c r="B576" t="s">
        <v>29</v>
      </c>
      <c r="C576" t="s">
        <v>148</v>
      </c>
      <c r="D576" t="s">
        <v>248</v>
      </c>
      <c r="E576" t="s">
        <v>46</v>
      </c>
      <c r="F576" t="s">
        <v>355</v>
      </c>
      <c r="G576">
        <v>41</v>
      </c>
      <c r="H576">
        <v>413769</v>
      </c>
      <c r="I576" t="s">
        <v>34</v>
      </c>
      <c r="J576" s="1">
        <v>45457</v>
      </c>
      <c r="K576">
        <v>1200</v>
      </c>
      <c r="L576" t="s">
        <v>2603</v>
      </c>
      <c r="M576" t="s">
        <v>101</v>
      </c>
      <c r="N576" t="s">
        <v>2604</v>
      </c>
      <c r="O576" t="s">
        <v>2605</v>
      </c>
      <c r="P576" t="s">
        <v>71</v>
      </c>
      <c r="Q576">
        <v>16</v>
      </c>
      <c r="R576" t="s">
        <v>88</v>
      </c>
      <c r="S576" t="s">
        <v>79</v>
      </c>
      <c r="T576">
        <v>82574</v>
      </c>
      <c r="U576" s="1">
        <v>45538</v>
      </c>
      <c r="V576" t="s">
        <v>180</v>
      </c>
      <c r="W576">
        <v>171093</v>
      </c>
      <c r="X576" t="s">
        <v>2606</v>
      </c>
      <c r="Y576">
        <v>716</v>
      </c>
      <c r="Z576">
        <v>930</v>
      </c>
      <c r="AA576">
        <v>6</v>
      </c>
      <c r="AB576">
        <v>2232</v>
      </c>
    </row>
    <row r="577" spans="1:28" x14ac:dyDescent="0.3">
      <c r="A577" t="s">
        <v>28</v>
      </c>
      <c r="B577" t="s">
        <v>29</v>
      </c>
      <c r="C577" t="s">
        <v>66</v>
      </c>
      <c r="D577" t="s">
        <v>616</v>
      </c>
      <c r="E577" t="s">
        <v>56</v>
      </c>
      <c r="F577" t="s">
        <v>355</v>
      </c>
      <c r="G577">
        <v>83</v>
      </c>
      <c r="H577">
        <v>436191</v>
      </c>
      <c r="I577" t="s">
        <v>34</v>
      </c>
      <c r="J577" s="1">
        <v>44523</v>
      </c>
      <c r="K577">
        <v>1300</v>
      </c>
      <c r="L577" t="s">
        <v>2607</v>
      </c>
      <c r="M577" t="s">
        <v>623</v>
      </c>
      <c r="N577" t="s">
        <v>2608</v>
      </c>
      <c r="O577" t="s">
        <v>2609</v>
      </c>
      <c r="P577" t="s">
        <v>39</v>
      </c>
      <c r="Q577">
        <v>18</v>
      </c>
      <c r="R577" t="s">
        <v>88</v>
      </c>
      <c r="S577" t="s">
        <v>79</v>
      </c>
      <c r="T577">
        <v>20221</v>
      </c>
      <c r="U577" s="1">
        <v>45431</v>
      </c>
      <c r="V577" t="s">
        <v>140</v>
      </c>
      <c r="W577">
        <v>390526</v>
      </c>
      <c r="X577" t="s">
        <v>2610</v>
      </c>
      <c r="Y577">
        <v>506</v>
      </c>
      <c r="Z577">
        <v>746</v>
      </c>
      <c r="AA577">
        <v>1</v>
      </c>
      <c r="AB577" s="2" t="s">
        <v>2611</v>
      </c>
    </row>
    <row r="578" spans="1:28" x14ac:dyDescent="0.3">
      <c r="A578" t="s">
        <v>28</v>
      </c>
      <c r="B578" t="s">
        <v>29</v>
      </c>
      <c r="C578" t="s">
        <v>30</v>
      </c>
      <c r="D578" t="s">
        <v>611</v>
      </c>
      <c r="E578" t="s">
        <v>56</v>
      </c>
      <c r="F578" t="s">
        <v>135</v>
      </c>
      <c r="G578">
        <v>13</v>
      </c>
      <c r="H578">
        <v>401545</v>
      </c>
      <c r="I578" t="s">
        <v>34</v>
      </c>
      <c r="J578" s="1">
        <v>45286</v>
      </c>
      <c r="K578">
        <v>950</v>
      </c>
      <c r="L578" t="s">
        <v>2612</v>
      </c>
      <c r="M578" t="s">
        <v>172</v>
      </c>
      <c r="N578" t="s">
        <v>2613</v>
      </c>
      <c r="O578" t="s">
        <v>2614</v>
      </c>
      <c r="P578" t="s">
        <v>87</v>
      </c>
      <c r="Q578">
        <v>12</v>
      </c>
      <c r="R578" t="s">
        <v>40</v>
      </c>
      <c r="S578" t="s">
        <v>41</v>
      </c>
      <c r="T578">
        <v>68558</v>
      </c>
      <c r="U578" s="1">
        <v>45592</v>
      </c>
      <c r="V578" t="s">
        <v>155</v>
      </c>
      <c r="W578">
        <v>581142</v>
      </c>
      <c r="X578" t="s">
        <v>2615</v>
      </c>
      <c r="Y578">
        <v>254</v>
      </c>
      <c r="Z578">
        <v>1560</v>
      </c>
      <c r="AA578">
        <v>6</v>
      </c>
      <c r="AB578">
        <v>3744</v>
      </c>
    </row>
    <row r="579" spans="1:28" x14ac:dyDescent="0.3">
      <c r="A579" t="s">
        <v>28</v>
      </c>
      <c r="B579" t="s">
        <v>29</v>
      </c>
      <c r="C579" t="s">
        <v>66</v>
      </c>
      <c r="D579" t="s">
        <v>364</v>
      </c>
      <c r="E579" t="s">
        <v>46</v>
      </c>
      <c r="F579" t="s">
        <v>57</v>
      </c>
      <c r="G579">
        <v>52</v>
      </c>
      <c r="H579">
        <v>424712</v>
      </c>
      <c r="I579" t="s">
        <v>34</v>
      </c>
      <c r="J579" s="1">
        <v>43861</v>
      </c>
      <c r="K579">
        <v>950</v>
      </c>
      <c r="L579" t="s">
        <v>2616</v>
      </c>
      <c r="M579" t="s">
        <v>313</v>
      </c>
      <c r="N579" t="s">
        <v>2617</v>
      </c>
      <c r="O579" t="s">
        <v>2618</v>
      </c>
      <c r="P579" t="s">
        <v>71</v>
      </c>
      <c r="Q579">
        <v>8</v>
      </c>
      <c r="R579" t="s">
        <v>40</v>
      </c>
      <c r="S579" t="s">
        <v>41</v>
      </c>
      <c r="T579">
        <v>10464</v>
      </c>
      <c r="U579" s="1">
        <v>45547</v>
      </c>
      <c r="V579" t="s">
        <v>180</v>
      </c>
      <c r="W579">
        <v>700978</v>
      </c>
      <c r="X579" t="s">
        <v>2619</v>
      </c>
      <c r="Y579">
        <v>738</v>
      </c>
      <c r="Z579">
        <v>2637</v>
      </c>
      <c r="AA579">
        <v>6</v>
      </c>
      <c r="AB579">
        <v>6328.8</v>
      </c>
    </row>
    <row r="580" spans="1:28" x14ac:dyDescent="0.3">
      <c r="A580" t="s">
        <v>28</v>
      </c>
      <c r="B580" t="s">
        <v>29</v>
      </c>
      <c r="C580" t="s">
        <v>157</v>
      </c>
      <c r="D580" t="s">
        <v>163</v>
      </c>
      <c r="E580" t="s">
        <v>46</v>
      </c>
      <c r="F580" t="s">
        <v>33</v>
      </c>
      <c r="G580">
        <v>64</v>
      </c>
      <c r="H580">
        <v>412879</v>
      </c>
      <c r="I580" t="s">
        <v>58</v>
      </c>
      <c r="J580" s="1">
        <v>43901</v>
      </c>
      <c r="K580">
        <v>1400</v>
      </c>
      <c r="L580" t="s">
        <v>2620</v>
      </c>
      <c r="M580" t="s">
        <v>478</v>
      </c>
      <c r="N580" t="s">
        <v>2621</v>
      </c>
      <c r="O580" t="s">
        <v>2622</v>
      </c>
      <c r="P580" t="s">
        <v>39</v>
      </c>
      <c r="Q580">
        <v>6</v>
      </c>
      <c r="R580" t="s">
        <v>88</v>
      </c>
      <c r="S580" t="s">
        <v>118</v>
      </c>
      <c r="T580">
        <v>61121</v>
      </c>
      <c r="U580" s="1">
        <v>45319</v>
      </c>
      <c r="V580" t="s">
        <v>111</v>
      </c>
      <c r="W580">
        <v>712832</v>
      </c>
      <c r="X580" t="s">
        <v>2623</v>
      </c>
      <c r="Y580">
        <v>337</v>
      </c>
      <c r="Z580">
        <v>1079</v>
      </c>
      <c r="AA580">
        <v>7</v>
      </c>
      <c r="AB580" s="2" t="s">
        <v>2624</v>
      </c>
    </row>
    <row r="581" spans="1:28" x14ac:dyDescent="0.3">
      <c r="A581" t="s">
        <v>28</v>
      </c>
      <c r="B581" t="s">
        <v>29</v>
      </c>
      <c r="C581" t="s">
        <v>44</v>
      </c>
      <c r="D581" t="s">
        <v>98</v>
      </c>
      <c r="E581" t="s">
        <v>32</v>
      </c>
      <c r="F581" t="s">
        <v>47</v>
      </c>
      <c r="G581">
        <v>74</v>
      </c>
      <c r="H581">
        <v>418918</v>
      </c>
      <c r="I581" t="s">
        <v>34</v>
      </c>
      <c r="J581" s="1">
        <v>44377</v>
      </c>
      <c r="K581">
        <v>1200</v>
      </c>
      <c r="L581" t="s">
        <v>2625</v>
      </c>
      <c r="M581" t="s">
        <v>654</v>
      </c>
      <c r="N581" t="s">
        <v>2626</v>
      </c>
      <c r="O581" t="s">
        <v>2627</v>
      </c>
      <c r="P581" t="s">
        <v>87</v>
      </c>
      <c r="Q581">
        <v>11</v>
      </c>
      <c r="R581" t="s">
        <v>40</v>
      </c>
      <c r="S581" t="s">
        <v>118</v>
      </c>
      <c r="T581">
        <v>64154</v>
      </c>
      <c r="U581" s="1">
        <v>45524</v>
      </c>
      <c r="V581" t="s">
        <v>64</v>
      </c>
      <c r="W581">
        <v>313213</v>
      </c>
      <c r="X581" t="s">
        <v>2628</v>
      </c>
      <c r="Y581">
        <v>670</v>
      </c>
      <c r="Z581">
        <v>2914</v>
      </c>
      <c r="AA581">
        <v>2</v>
      </c>
      <c r="AB581" s="2" t="s">
        <v>2629</v>
      </c>
    </row>
    <row r="582" spans="1:28" x14ac:dyDescent="0.3">
      <c r="A582" t="s">
        <v>28</v>
      </c>
      <c r="B582" t="s">
        <v>29</v>
      </c>
      <c r="C582" t="s">
        <v>148</v>
      </c>
      <c r="D582" t="s">
        <v>411</v>
      </c>
      <c r="E582" t="s">
        <v>46</v>
      </c>
      <c r="F582" t="s">
        <v>33</v>
      </c>
      <c r="G582">
        <v>82</v>
      </c>
      <c r="H582">
        <v>418539</v>
      </c>
      <c r="I582" t="s">
        <v>58</v>
      </c>
      <c r="J582" s="1">
        <v>45184</v>
      </c>
      <c r="K582">
        <v>1400</v>
      </c>
      <c r="L582" t="s">
        <v>2630</v>
      </c>
      <c r="M582" t="s">
        <v>232</v>
      </c>
      <c r="N582" t="s">
        <v>2631</v>
      </c>
      <c r="O582" t="s">
        <v>2632</v>
      </c>
      <c r="P582" t="s">
        <v>51</v>
      </c>
      <c r="Q582">
        <v>8</v>
      </c>
      <c r="R582" t="s">
        <v>88</v>
      </c>
      <c r="S582" t="s">
        <v>63</v>
      </c>
      <c r="T582">
        <v>96480</v>
      </c>
      <c r="U582" s="1">
        <v>45491</v>
      </c>
      <c r="V582" t="s">
        <v>126</v>
      </c>
      <c r="W582">
        <v>956149</v>
      </c>
      <c r="X582" t="s">
        <v>2633</v>
      </c>
      <c r="Y582">
        <v>884</v>
      </c>
      <c r="Z582">
        <v>762</v>
      </c>
      <c r="AA582">
        <v>2</v>
      </c>
      <c r="AB582">
        <v>609.6</v>
      </c>
    </row>
    <row r="583" spans="1:28" x14ac:dyDescent="0.3">
      <c r="A583" t="s">
        <v>28</v>
      </c>
      <c r="B583" t="s">
        <v>29</v>
      </c>
      <c r="C583" t="s">
        <v>193</v>
      </c>
      <c r="D583" t="s">
        <v>291</v>
      </c>
      <c r="E583" t="s">
        <v>56</v>
      </c>
      <c r="F583" t="s">
        <v>355</v>
      </c>
      <c r="G583">
        <v>32</v>
      </c>
      <c r="H583">
        <v>435377</v>
      </c>
      <c r="I583" t="s">
        <v>34</v>
      </c>
      <c r="J583" s="1">
        <v>44034</v>
      </c>
      <c r="K583">
        <v>1300</v>
      </c>
      <c r="L583" t="s">
        <v>2634</v>
      </c>
      <c r="M583" t="s">
        <v>1244</v>
      </c>
      <c r="N583" t="s">
        <v>2635</v>
      </c>
      <c r="O583" t="s">
        <v>2636</v>
      </c>
      <c r="P583" t="s">
        <v>39</v>
      </c>
      <c r="Q583">
        <v>19</v>
      </c>
      <c r="R583" t="s">
        <v>40</v>
      </c>
      <c r="S583" t="s">
        <v>63</v>
      </c>
      <c r="T583">
        <v>81586</v>
      </c>
      <c r="U583" s="1">
        <v>45605</v>
      </c>
      <c r="V583" t="s">
        <v>42</v>
      </c>
      <c r="W583">
        <v>922112</v>
      </c>
      <c r="X583" t="s">
        <v>2637</v>
      </c>
      <c r="Y583">
        <v>783</v>
      </c>
      <c r="Z583">
        <v>2010</v>
      </c>
      <c r="AA583">
        <v>1</v>
      </c>
      <c r="AB583">
        <v>804</v>
      </c>
    </row>
    <row r="584" spans="1:28" x14ac:dyDescent="0.3">
      <c r="A584" t="s">
        <v>28</v>
      </c>
      <c r="B584" t="s">
        <v>29</v>
      </c>
      <c r="C584" t="s">
        <v>148</v>
      </c>
      <c r="D584" t="s">
        <v>82</v>
      </c>
      <c r="E584" t="s">
        <v>46</v>
      </c>
      <c r="F584" t="s">
        <v>135</v>
      </c>
      <c r="G584">
        <v>49</v>
      </c>
      <c r="H584">
        <v>415650</v>
      </c>
      <c r="I584" t="s">
        <v>58</v>
      </c>
      <c r="J584" s="1">
        <v>44829</v>
      </c>
      <c r="K584">
        <v>950</v>
      </c>
      <c r="L584" t="s">
        <v>2638</v>
      </c>
      <c r="M584" t="s">
        <v>1305</v>
      </c>
      <c r="N584" t="s">
        <v>2639</v>
      </c>
      <c r="O584">
        <v>3397937848</v>
      </c>
      <c r="P584" t="s">
        <v>87</v>
      </c>
      <c r="Q584">
        <v>14</v>
      </c>
      <c r="R584" t="s">
        <v>40</v>
      </c>
      <c r="S584" t="s">
        <v>79</v>
      </c>
      <c r="T584">
        <v>31135</v>
      </c>
      <c r="U584" s="1">
        <v>45400</v>
      </c>
      <c r="V584" t="s">
        <v>80</v>
      </c>
      <c r="W584">
        <v>860791</v>
      </c>
      <c r="X584" t="s">
        <v>2640</v>
      </c>
      <c r="Y584">
        <v>475</v>
      </c>
      <c r="Z584">
        <v>2146</v>
      </c>
      <c r="AA584">
        <v>1</v>
      </c>
      <c r="AB584" s="2" t="s">
        <v>2641</v>
      </c>
    </row>
    <row r="585" spans="1:28" x14ac:dyDescent="0.3">
      <c r="A585" t="s">
        <v>28</v>
      </c>
      <c r="B585" t="s">
        <v>29</v>
      </c>
      <c r="C585" t="s">
        <v>193</v>
      </c>
      <c r="D585" t="s">
        <v>220</v>
      </c>
      <c r="E585" t="s">
        <v>32</v>
      </c>
      <c r="F585" t="s">
        <v>47</v>
      </c>
      <c r="G585">
        <v>68</v>
      </c>
      <c r="H585">
        <v>437427</v>
      </c>
      <c r="I585" t="s">
        <v>34</v>
      </c>
      <c r="J585" s="1">
        <v>44859</v>
      </c>
      <c r="K585">
        <v>950</v>
      </c>
      <c r="L585" t="s">
        <v>2642</v>
      </c>
      <c r="M585" t="s">
        <v>222</v>
      </c>
      <c r="N585" t="s">
        <v>2643</v>
      </c>
      <c r="O585" t="s">
        <v>2644</v>
      </c>
      <c r="P585" t="s">
        <v>39</v>
      </c>
      <c r="Q585">
        <v>11</v>
      </c>
      <c r="R585" t="s">
        <v>88</v>
      </c>
      <c r="S585" t="s">
        <v>118</v>
      </c>
      <c r="T585">
        <v>57643</v>
      </c>
      <c r="U585" s="1">
        <v>45616</v>
      </c>
      <c r="V585" t="s">
        <v>42</v>
      </c>
      <c r="W585">
        <v>702478</v>
      </c>
      <c r="X585" t="s">
        <v>2645</v>
      </c>
      <c r="Y585">
        <v>645</v>
      </c>
      <c r="Z585">
        <v>1782</v>
      </c>
      <c r="AA585">
        <v>6</v>
      </c>
      <c r="AB585">
        <v>4276.8</v>
      </c>
    </row>
    <row r="586" spans="1:28" x14ac:dyDescent="0.3">
      <c r="A586" t="s">
        <v>28</v>
      </c>
      <c r="B586" t="s">
        <v>29</v>
      </c>
      <c r="C586" t="s">
        <v>54</v>
      </c>
      <c r="D586" t="s">
        <v>411</v>
      </c>
      <c r="E586" t="s">
        <v>46</v>
      </c>
      <c r="F586" t="s">
        <v>83</v>
      </c>
      <c r="G586">
        <v>45</v>
      </c>
      <c r="H586">
        <v>408468</v>
      </c>
      <c r="I586" t="s">
        <v>34</v>
      </c>
      <c r="J586" s="1">
        <v>45582</v>
      </c>
      <c r="K586">
        <v>1100</v>
      </c>
      <c r="L586" t="s">
        <v>2646</v>
      </c>
      <c r="M586" t="s">
        <v>506</v>
      </c>
      <c r="N586" t="s">
        <v>2647</v>
      </c>
      <c r="O586" t="s">
        <v>2648</v>
      </c>
      <c r="P586" t="s">
        <v>51</v>
      </c>
      <c r="Q586">
        <v>10</v>
      </c>
      <c r="R586" t="s">
        <v>40</v>
      </c>
      <c r="S586" t="s">
        <v>41</v>
      </c>
      <c r="T586">
        <v>53577</v>
      </c>
      <c r="U586" s="1">
        <v>45543</v>
      </c>
      <c r="V586" t="s">
        <v>180</v>
      </c>
      <c r="W586">
        <v>142731</v>
      </c>
      <c r="X586" t="s">
        <v>2649</v>
      </c>
      <c r="Y586">
        <v>448</v>
      </c>
      <c r="Z586">
        <v>986</v>
      </c>
      <c r="AA586">
        <v>4</v>
      </c>
      <c r="AB586" s="2" t="s">
        <v>2650</v>
      </c>
    </row>
    <row r="587" spans="1:28" x14ac:dyDescent="0.3">
      <c r="A587" t="s">
        <v>28</v>
      </c>
      <c r="B587" t="s">
        <v>29</v>
      </c>
      <c r="C587" t="s">
        <v>30</v>
      </c>
      <c r="D587" t="s">
        <v>611</v>
      </c>
      <c r="E587" t="s">
        <v>46</v>
      </c>
      <c r="F587" t="s">
        <v>135</v>
      </c>
      <c r="G587">
        <v>80</v>
      </c>
      <c r="H587">
        <v>424956</v>
      </c>
      <c r="I587" t="s">
        <v>34</v>
      </c>
      <c r="J587" s="1">
        <v>45592</v>
      </c>
      <c r="K587">
        <v>1400</v>
      </c>
      <c r="L587" t="s">
        <v>2651</v>
      </c>
      <c r="M587" t="s">
        <v>250</v>
      </c>
      <c r="N587" t="s">
        <v>2652</v>
      </c>
      <c r="O587" t="s">
        <v>2653</v>
      </c>
      <c r="P587" t="s">
        <v>51</v>
      </c>
      <c r="Q587">
        <v>16</v>
      </c>
      <c r="R587" t="s">
        <v>40</v>
      </c>
      <c r="S587" t="s">
        <v>41</v>
      </c>
      <c r="T587">
        <v>77309</v>
      </c>
      <c r="U587" s="1">
        <v>45370</v>
      </c>
      <c r="V587" t="s">
        <v>72</v>
      </c>
      <c r="W587">
        <v>628646</v>
      </c>
      <c r="X587" t="s">
        <v>2654</v>
      </c>
      <c r="Y587">
        <v>411</v>
      </c>
      <c r="Z587">
        <v>2310</v>
      </c>
      <c r="AA587">
        <v>7</v>
      </c>
      <c r="AB587">
        <v>6468</v>
      </c>
    </row>
    <row r="588" spans="1:28" x14ac:dyDescent="0.3">
      <c r="A588" t="s">
        <v>28</v>
      </c>
      <c r="B588" t="s">
        <v>29</v>
      </c>
      <c r="C588" t="s">
        <v>193</v>
      </c>
      <c r="D588" t="s">
        <v>98</v>
      </c>
      <c r="E588" t="s">
        <v>46</v>
      </c>
      <c r="F588" t="s">
        <v>33</v>
      </c>
      <c r="G588">
        <v>20</v>
      </c>
      <c r="H588">
        <v>413999</v>
      </c>
      <c r="I588" t="s">
        <v>34</v>
      </c>
      <c r="J588" s="1">
        <v>44774</v>
      </c>
      <c r="K588">
        <v>1400</v>
      </c>
      <c r="L588" t="s">
        <v>2655</v>
      </c>
      <c r="M588" t="s">
        <v>200</v>
      </c>
      <c r="N588" t="s">
        <v>2656</v>
      </c>
      <c r="O588" t="s">
        <v>2657</v>
      </c>
      <c r="P588" t="s">
        <v>51</v>
      </c>
      <c r="Q588">
        <v>8</v>
      </c>
      <c r="R588" t="s">
        <v>40</v>
      </c>
      <c r="S588" t="s">
        <v>118</v>
      </c>
      <c r="T588">
        <v>86001</v>
      </c>
      <c r="U588" s="1">
        <v>45481</v>
      </c>
      <c r="V588" t="s">
        <v>126</v>
      </c>
      <c r="W588">
        <v>449011</v>
      </c>
      <c r="X588" t="s">
        <v>2658</v>
      </c>
      <c r="Y588">
        <v>917</v>
      </c>
      <c r="Z588">
        <v>2091</v>
      </c>
      <c r="AA588">
        <v>3</v>
      </c>
      <c r="AB588" s="2" t="s">
        <v>2659</v>
      </c>
    </row>
    <row r="589" spans="1:28" x14ac:dyDescent="0.3">
      <c r="A589" t="s">
        <v>28</v>
      </c>
      <c r="B589" t="s">
        <v>29</v>
      </c>
      <c r="C589" t="s">
        <v>157</v>
      </c>
      <c r="D589" t="s">
        <v>182</v>
      </c>
      <c r="E589" t="s">
        <v>56</v>
      </c>
      <c r="F589" t="s">
        <v>83</v>
      </c>
      <c r="G589">
        <v>64</v>
      </c>
      <c r="H589">
        <v>418224</v>
      </c>
      <c r="I589" t="s">
        <v>34</v>
      </c>
      <c r="J589" s="1">
        <v>44007</v>
      </c>
      <c r="K589">
        <v>1400</v>
      </c>
      <c r="L589" t="s">
        <v>2660</v>
      </c>
      <c r="M589" t="s">
        <v>222</v>
      </c>
      <c r="N589" t="s">
        <v>2661</v>
      </c>
      <c r="O589" t="s">
        <v>2662</v>
      </c>
      <c r="P589" t="s">
        <v>39</v>
      </c>
      <c r="Q589">
        <v>8</v>
      </c>
      <c r="R589" t="s">
        <v>88</v>
      </c>
      <c r="S589" t="s">
        <v>63</v>
      </c>
      <c r="T589">
        <v>11419</v>
      </c>
      <c r="U589" s="1">
        <v>45590</v>
      </c>
      <c r="V589" t="s">
        <v>155</v>
      </c>
      <c r="W589">
        <v>603375</v>
      </c>
      <c r="X589" t="s">
        <v>2663</v>
      </c>
      <c r="Y589">
        <v>971</v>
      </c>
      <c r="Z589">
        <v>645</v>
      </c>
      <c r="AA589">
        <v>7</v>
      </c>
      <c r="AB589">
        <v>1806</v>
      </c>
    </row>
    <row r="590" spans="1:28" x14ac:dyDescent="0.3">
      <c r="A590" t="s">
        <v>28</v>
      </c>
      <c r="B590" t="s">
        <v>29</v>
      </c>
      <c r="C590" t="s">
        <v>157</v>
      </c>
      <c r="D590" t="s">
        <v>261</v>
      </c>
      <c r="E590" t="s">
        <v>56</v>
      </c>
      <c r="F590" t="s">
        <v>33</v>
      </c>
      <c r="G590">
        <v>54</v>
      </c>
      <c r="H590">
        <v>437606</v>
      </c>
      <c r="I590" t="s">
        <v>58</v>
      </c>
      <c r="J590" s="1">
        <v>44955</v>
      </c>
      <c r="K590">
        <v>950</v>
      </c>
      <c r="L590" t="s">
        <v>2664</v>
      </c>
      <c r="M590" t="s">
        <v>1212</v>
      </c>
      <c r="N590" t="s">
        <v>2665</v>
      </c>
      <c r="O590" t="s">
        <v>2666</v>
      </c>
      <c r="P590" t="s">
        <v>87</v>
      </c>
      <c r="Q590">
        <v>3</v>
      </c>
      <c r="R590" t="s">
        <v>88</v>
      </c>
      <c r="S590" t="s">
        <v>63</v>
      </c>
      <c r="T590">
        <v>26425</v>
      </c>
      <c r="U590" s="1">
        <v>45579</v>
      </c>
      <c r="V590" t="s">
        <v>155</v>
      </c>
      <c r="W590">
        <v>145110</v>
      </c>
      <c r="X590" t="s">
        <v>2667</v>
      </c>
      <c r="Y590">
        <v>582</v>
      </c>
      <c r="Z590">
        <v>2968</v>
      </c>
      <c r="AA590">
        <v>1</v>
      </c>
      <c r="AB590">
        <v>1187.2</v>
      </c>
    </row>
    <row r="591" spans="1:28" x14ac:dyDescent="0.3">
      <c r="A591" t="s">
        <v>28</v>
      </c>
      <c r="B591" t="s">
        <v>29</v>
      </c>
      <c r="C591" t="s">
        <v>193</v>
      </c>
      <c r="D591" t="s">
        <v>546</v>
      </c>
      <c r="E591" t="s">
        <v>46</v>
      </c>
      <c r="F591" t="s">
        <v>355</v>
      </c>
      <c r="G591">
        <v>26</v>
      </c>
      <c r="H591">
        <v>424420</v>
      </c>
      <c r="I591" t="s">
        <v>58</v>
      </c>
      <c r="J591" s="1">
        <v>44627</v>
      </c>
      <c r="K591">
        <v>1400</v>
      </c>
      <c r="L591" t="s">
        <v>2668</v>
      </c>
      <c r="M591" t="s">
        <v>736</v>
      </c>
      <c r="N591" t="s">
        <v>2669</v>
      </c>
      <c r="O591" t="s">
        <v>2670</v>
      </c>
      <c r="P591" t="s">
        <v>71</v>
      </c>
      <c r="Q591">
        <v>7</v>
      </c>
      <c r="R591" t="s">
        <v>40</v>
      </c>
      <c r="S591" t="s">
        <v>79</v>
      </c>
      <c r="T591">
        <v>94918</v>
      </c>
      <c r="U591" s="1">
        <v>45351</v>
      </c>
      <c r="V591" t="s">
        <v>119</v>
      </c>
      <c r="W591">
        <v>606154</v>
      </c>
      <c r="X591" t="s">
        <v>2671</v>
      </c>
      <c r="Y591">
        <v>484</v>
      </c>
      <c r="Z591">
        <v>890</v>
      </c>
      <c r="AA591">
        <v>5</v>
      </c>
      <c r="AB591">
        <v>1780</v>
      </c>
    </row>
    <row r="592" spans="1:28" x14ac:dyDescent="0.3">
      <c r="A592" t="s">
        <v>28</v>
      </c>
      <c r="B592" t="s">
        <v>29</v>
      </c>
      <c r="C592" t="s">
        <v>91</v>
      </c>
      <c r="D592" t="s">
        <v>364</v>
      </c>
      <c r="E592" t="s">
        <v>46</v>
      </c>
      <c r="F592" t="s">
        <v>99</v>
      </c>
      <c r="G592">
        <v>70</v>
      </c>
      <c r="H592">
        <v>432757</v>
      </c>
      <c r="I592" t="s">
        <v>34</v>
      </c>
      <c r="J592" s="1">
        <v>44570</v>
      </c>
      <c r="K592">
        <v>1300</v>
      </c>
      <c r="L592" t="s">
        <v>2672</v>
      </c>
      <c r="M592" t="s">
        <v>1212</v>
      </c>
      <c r="N592" t="s">
        <v>2673</v>
      </c>
      <c r="O592" t="s">
        <v>2674</v>
      </c>
      <c r="P592" t="s">
        <v>51</v>
      </c>
      <c r="Q592">
        <v>4</v>
      </c>
      <c r="R592" t="s">
        <v>88</v>
      </c>
      <c r="S592" t="s">
        <v>63</v>
      </c>
      <c r="T592">
        <v>13251</v>
      </c>
      <c r="U592" s="1">
        <v>45370</v>
      </c>
      <c r="V592" t="s">
        <v>72</v>
      </c>
      <c r="W592">
        <v>621312</v>
      </c>
      <c r="X592" t="s">
        <v>2675</v>
      </c>
      <c r="Y592">
        <v>740</v>
      </c>
      <c r="Z592">
        <v>1692</v>
      </c>
      <c r="AA592">
        <v>8</v>
      </c>
      <c r="AB592" s="2" t="s">
        <v>2676</v>
      </c>
    </row>
    <row r="593" spans="1:28" x14ac:dyDescent="0.3">
      <c r="A593" t="s">
        <v>28</v>
      </c>
      <c r="B593" t="s">
        <v>29</v>
      </c>
      <c r="C593" t="s">
        <v>148</v>
      </c>
      <c r="D593" t="s">
        <v>55</v>
      </c>
      <c r="E593" t="s">
        <v>46</v>
      </c>
      <c r="F593" t="s">
        <v>135</v>
      </c>
      <c r="G593">
        <v>70</v>
      </c>
      <c r="H593">
        <v>423898</v>
      </c>
      <c r="I593" t="s">
        <v>58</v>
      </c>
      <c r="J593" s="1">
        <v>43840</v>
      </c>
      <c r="K593">
        <v>800</v>
      </c>
      <c r="L593" t="s">
        <v>2677</v>
      </c>
      <c r="M593" t="s">
        <v>165</v>
      </c>
      <c r="N593" t="s">
        <v>2678</v>
      </c>
      <c r="O593" t="s">
        <v>2679</v>
      </c>
      <c r="P593" t="s">
        <v>87</v>
      </c>
      <c r="Q593">
        <v>16</v>
      </c>
      <c r="R593" t="s">
        <v>88</v>
      </c>
      <c r="S593" t="s">
        <v>118</v>
      </c>
      <c r="T593">
        <v>54438</v>
      </c>
      <c r="U593" s="1">
        <v>45308</v>
      </c>
      <c r="V593" t="s">
        <v>111</v>
      </c>
      <c r="W593">
        <v>401298</v>
      </c>
      <c r="X593" t="s">
        <v>2680</v>
      </c>
      <c r="Y593">
        <v>443</v>
      </c>
      <c r="Z593">
        <v>695</v>
      </c>
      <c r="AA593">
        <v>8</v>
      </c>
      <c r="AB593">
        <v>2224</v>
      </c>
    </row>
    <row r="594" spans="1:28" x14ac:dyDescent="0.3">
      <c r="A594" t="s">
        <v>28</v>
      </c>
      <c r="B594" t="s">
        <v>29</v>
      </c>
      <c r="C594" t="s">
        <v>44</v>
      </c>
      <c r="D594" t="s">
        <v>511</v>
      </c>
      <c r="E594" t="s">
        <v>46</v>
      </c>
      <c r="F594" t="s">
        <v>83</v>
      </c>
      <c r="G594">
        <v>60</v>
      </c>
      <c r="H594">
        <v>411625</v>
      </c>
      <c r="I594" t="s">
        <v>58</v>
      </c>
      <c r="J594" s="1">
        <v>44662</v>
      </c>
      <c r="K594">
        <v>800</v>
      </c>
      <c r="L594" t="s">
        <v>2681</v>
      </c>
      <c r="M594" t="s">
        <v>36</v>
      </c>
      <c r="N594" t="s">
        <v>2682</v>
      </c>
      <c r="O594" t="s">
        <v>2683</v>
      </c>
      <c r="P594" t="s">
        <v>87</v>
      </c>
      <c r="Q594">
        <v>8</v>
      </c>
      <c r="R594" t="s">
        <v>40</v>
      </c>
      <c r="S594" t="s">
        <v>118</v>
      </c>
      <c r="T594">
        <v>46240</v>
      </c>
      <c r="U594" s="1">
        <v>45531</v>
      </c>
      <c r="V594" t="s">
        <v>64</v>
      </c>
      <c r="W594">
        <v>936801</v>
      </c>
      <c r="X594" t="s">
        <v>2684</v>
      </c>
      <c r="Y594">
        <v>951</v>
      </c>
      <c r="Z594">
        <v>2318</v>
      </c>
      <c r="AA594">
        <v>4</v>
      </c>
      <c r="AB594">
        <v>3708.8</v>
      </c>
    </row>
    <row r="595" spans="1:28" x14ac:dyDescent="0.3">
      <c r="A595" t="s">
        <v>28</v>
      </c>
      <c r="B595" t="s">
        <v>29</v>
      </c>
      <c r="C595" t="s">
        <v>44</v>
      </c>
      <c r="D595" t="s">
        <v>338</v>
      </c>
      <c r="E595" t="s">
        <v>56</v>
      </c>
      <c r="F595" t="s">
        <v>135</v>
      </c>
      <c r="G595">
        <v>39</v>
      </c>
      <c r="H595">
        <v>414979</v>
      </c>
      <c r="I595" t="s">
        <v>34</v>
      </c>
      <c r="J595" s="1">
        <v>43832</v>
      </c>
      <c r="K595">
        <v>1300</v>
      </c>
      <c r="L595" t="s">
        <v>2685</v>
      </c>
      <c r="M595" t="s">
        <v>101</v>
      </c>
      <c r="N595" t="s">
        <v>2686</v>
      </c>
      <c r="O595">
        <v>6624617075</v>
      </c>
      <c r="P595" t="s">
        <v>87</v>
      </c>
      <c r="Q595">
        <v>12</v>
      </c>
      <c r="R595" t="s">
        <v>40</v>
      </c>
      <c r="S595" t="s">
        <v>79</v>
      </c>
      <c r="T595">
        <v>77572</v>
      </c>
      <c r="U595" s="1">
        <v>45571</v>
      </c>
      <c r="V595" t="s">
        <v>155</v>
      </c>
      <c r="W595">
        <v>493193</v>
      </c>
      <c r="X595" t="s">
        <v>2687</v>
      </c>
      <c r="Y595">
        <v>306</v>
      </c>
      <c r="Z595">
        <v>1324</v>
      </c>
      <c r="AA595">
        <v>5</v>
      </c>
      <c r="AB595">
        <v>2648</v>
      </c>
    </row>
    <row r="596" spans="1:28" x14ac:dyDescent="0.3">
      <c r="A596" t="s">
        <v>28</v>
      </c>
      <c r="B596" t="s">
        <v>29</v>
      </c>
      <c r="C596" t="s">
        <v>193</v>
      </c>
      <c r="D596" t="s">
        <v>98</v>
      </c>
      <c r="E596" t="s">
        <v>46</v>
      </c>
      <c r="F596" t="s">
        <v>113</v>
      </c>
      <c r="G596">
        <v>79</v>
      </c>
      <c r="H596">
        <v>411925</v>
      </c>
      <c r="I596" t="s">
        <v>58</v>
      </c>
      <c r="J596" s="1">
        <v>44341</v>
      </c>
      <c r="K596">
        <v>1300</v>
      </c>
      <c r="L596" t="s">
        <v>2688</v>
      </c>
      <c r="M596" t="s">
        <v>232</v>
      </c>
      <c r="N596" t="s">
        <v>2689</v>
      </c>
      <c r="O596" t="s">
        <v>2690</v>
      </c>
      <c r="P596" t="s">
        <v>71</v>
      </c>
      <c r="Q596">
        <v>8</v>
      </c>
      <c r="R596" t="s">
        <v>88</v>
      </c>
      <c r="S596" t="s">
        <v>118</v>
      </c>
      <c r="T596">
        <v>92545</v>
      </c>
      <c r="U596" s="1">
        <v>45344</v>
      </c>
      <c r="V596" t="s">
        <v>119</v>
      </c>
      <c r="W596">
        <v>943432</v>
      </c>
      <c r="X596" t="s">
        <v>2691</v>
      </c>
      <c r="Y596">
        <v>416</v>
      </c>
      <c r="Z596">
        <v>1108</v>
      </c>
      <c r="AA596">
        <v>2</v>
      </c>
      <c r="AB596" s="2" t="s">
        <v>2692</v>
      </c>
    </row>
    <row r="597" spans="1:28" x14ac:dyDescent="0.3">
      <c r="A597" t="s">
        <v>28</v>
      </c>
      <c r="B597" t="s">
        <v>29</v>
      </c>
      <c r="C597" t="s">
        <v>157</v>
      </c>
      <c r="D597" t="s">
        <v>546</v>
      </c>
      <c r="E597" t="s">
        <v>32</v>
      </c>
      <c r="F597" t="s">
        <v>150</v>
      </c>
      <c r="G597">
        <v>75</v>
      </c>
      <c r="H597">
        <v>439788</v>
      </c>
      <c r="I597" t="s">
        <v>34</v>
      </c>
      <c r="J597" s="1">
        <v>44994</v>
      </c>
      <c r="K597">
        <v>1100</v>
      </c>
      <c r="L597" t="s">
        <v>2693</v>
      </c>
      <c r="M597" t="s">
        <v>345</v>
      </c>
      <c r="N597" t="s">
        <v>2694</v>
      </c>
      <c r="O597" t="s">
        <v>2695</v>
      </c>
      <c r="P597" t="s">
        <v>87</v>
      </c>
      <c r="Q597">
        <v>9</v>
      </c>
      <c r="R597" t="s">
        <v>40</v>
      </c>
      <c r="S597" t="s">
        <v>63</v>
      </c>
      <c r="T597">
        <v>71584</v>
      </c>
      <c r="U597" s="1">
        <v>45488</v>
      </c>
      <c r="V597" t="s">
        <v>126</v>
      </c>
      <c r="W597">
        <v>978983</v>
      </c>
      <c r="X597" t="s">
        <v>2696</v>
      </c>
      <c r="Y597">
        <v>677</v>
      </c>
      <c r="Z597">
        <v>2345</v>
      </c>
      <c r="AA597">
        <v>1</v>
      </c>
      <c r="AB597">
        <v>938</v>
      </c>
    </row>
    <row r="598" spans="1:28" x14ac:dyDescent="0.3">
      <c r="A598" t="s">
        <v>28</v>
      </c>
      <c r="B598" t="s">
        <v>29</v>
      </c>
      <c r="C598" t="s">
        <v>193</v>
      </c>
      <c r="D598" t="s">
        <v>149</v>
      </c>
      <c r="E598" t="s">
        <v>46</v>
      </c>
      <c r="F598" t="s">
        <v>135</v>
      </c>
      <c r="G598">
        <v>20</v>
      </c>
      <c r="H598">
        <v>417261</v>
      </c>
      <c r="I598" t="s">
        <v>34</v>
      </c>
      <c r="J598" s="1">
        <v>44405</v>
      </c>
      <c r="K598">
        <v>800</v>
      </c>
      <c r="L598" t="s">
        <v>2697</v>
      </c>
      <c r="M598" t="s">
        <v>596</v>
      </c>
      <c r="N598" t="s">
        <v>2698</v>
      </c>
      <c r="O598" t="s">
        <v>2699</v>
      </c>
      <c r="P598" t="s">
        <v>39</v>
      </c>
      <c r="Q598">
        <v>15</v>
      </c>
      <c r="R598" t="s">
        <v>40</v>
      </c>
      <c r="S598" t="s">
        <v>79</v>
      </c>
      <c r="T598">
        <v>66319</v>
      </c>
      <c r="U598" s="1">
        <v>45607</v>
      </c>
      <c r="V598" t="s">
        <v>42</v>
      </c>
      <c r="W598">
        <v>800948</v>
      </c>
      <c r="X598" t="s">
        <v>2700</v>
      </c>
      <c r="Y598">
        <v>487</v>
      </c>
      <c r="Z598">
        <v>2685</v>
      </c>
      <c r="AA598">
        <v>1</v>
      </c>
      <c r="AB598">
        <v>1074</v>
      </c>
    </row>
    <row r="599" spans="1:28" x14ac:dyDescent="0.3">
      <c r="A599" t="s">
        <v>28</v>
      </c>
      <c r="B599" t="s">
        <v>29</v>
      </c>
      <c r="C599" t="s">
        <v>193</v>
      </c>
      <c r="D599" t="s">
        <v>274</v>
      </c>
      <c r="E599" t="s">
        <v>32</v>
      </c>
      <c r="F599" t="s">
        <v>106</v>
      </c>
      <c r="G599">
        <v>8</v>
      </c>
      <c r="H599">
        <v>413511</v>
      </c>
      <c r="I599" t="s">
        <v>34</v>
      </c>
      <c r="J599" s="1">
        <v>45558</v>
      </c>
      <c r="K599">
        <v>1300</v>
      </c>
      <c r="L599" t="s">
        <v>2701</v>
      </c>
      <c r="M599" t="s">
        <v>115</v>
      </c>
      <c r="N599" t="s">
        <v>2702</v>
      </c>
      <c r="O599" t="s">
        <v>2703</v>
      </c>
      <c r="P599" t="s">
        <v>51</v>
      </c>
      <c r="Q599">
        <v>6</v>
      </c>
      <c r="R599" t="s">
        <v>40</v>
      </c>
      <c r="S599" t="s">
        <v>79</v>
      </c>
      <c r="T599">
        <v>29972</v>
      </c>
      <c r="U599" s="1">
        <v>45461</v>
      </c>
      <c r="V599" t="s">
        <v>52</v>
      </c>
      <c r="W599">
        <v>759549</v>
      </c>
      <c r="X599" t="s">
        <v>2704</v>
      </c>
      <c r="Y599">
        <v>585</v>
      </c>
      <c r="Z599">
        <v>802</v>
      </c>
      <c r="AA599">
        <v>3</v>
      </c>
      <c r="AB599" s="2" t="s">
        <v>2705</v>
      </c>
    </row>
    <row r="600" spans="1:28" x14ac:dyDescent="0.3">
      <c r="A600" t="s">
        <v>28</v>
      </c>
      <c r="B600" t="s">
        <v>29</v>
      </c>
      <c r="C600" t="s">
        <v>66</v>
      </c>
      <c r="D600" t="s">
        <v>187</v>
      </c>
      <c r="E600" t="s">
        <v>32</v>
      </c>
      <c r="F600" t="s">
        <v>83</v>
      </c>
      <c r="G600">
        <v>14</v>
      </c>
      <c r="H600">
        <v>412021</v>
      </c>
      <c r="I600" t="s">
        <v>34</v>
      </c>
      <c r="J600" s="1">
        <v>44909</v>
      </c>
      <c r="K600">
        <v>1200</v>
      </c>
      <c r="L600" t="s">
        <v>2706</v>
      </c>
      <c r="M600" t="s">
        <v>1118</v>
      </c>
      <c r="N600" t="s">
        <v>2707</v>
      </c>
      <c r="O600" t="s">
        <v>2708</v>
      </c>
      <c r="P600" t="s">
        <v>39</v>
      </c>
      <c r="Q600">
        <v>10</v>
      </c>
      <c r="R600" t="s">
        <v>40</v>
      </c>
      <c r="S600" t="s">
        <v>79</v>
      </c>
      <c r="T600">
        <v>13996</v>
      </c>
      <c r="U600" s="1">
        <v>45359</v>
      </c>
      <c r="V600" t="s">
        <v>72</v>
      </c>
      <c r="W600">
        <v>561472</v>
      </c>
      <c r="X600" t="s">
        <v>2709</v>
      </c>
      <c r="Y600">
        <v>746</v>
      </c>
      <c r="Z600">
        <v>1230</v>
      </c>
      <c r="AA600">
        <v>8</v>
      </c>
      <c r="AB600">
        <v>3936</v>
      </c>
    </row>
    <row r="601" spans="1:28" x14ac:dyDescent="0.3">
      <c r="A601" t="s">
        <v>28</v>
      </c>
      <c r="B601" t="s">
        <v>29</v>
      </c>
      <c r="C601" t="s">
        <v>91</v>
      </c>
      <c r="D601" t="s">
        <v>621</v>
      </c>
      <c r="E601" t="s">
        <v>32</v>
      </c>
      <c r="F601" t="s">
        <v>33</v>
      </c>
      <c r="G601">
        <v>8</v>
      </c>
      <c r="H601">
        <v>424447</v>
      </c>
      <c r="I601" t="s">
        <v>34</v>
      </c>
      <c r="J601" s="1">
        <v>44587</v>
      </c>
      <c r="K601">
        <v>1300</v>
      </c>
      <c r="L601" t="s">
        <v>2710</v>
      </c>
      <c r="M601" t="s">
        <v>591</v>
      </c>
      <c r="N601" t="s">
        <v>2711</v>
      </c>
      <c r="O601" t="s">
        <v>2712</v>
      </c>
      <c r="P601" t="s">
        <v>39</v>
      </c>
      <c r="Q601">
        <v>4</v>
      </c>
      <c r="R601" t="s">
        <v>40</v>
      </c>
      <c r="S601" t="s">
        <v>118</v>
      </c>
      <c r="T601">
        <v>52458</v>
      </c>
      <c r="U601" s="1">
        <v>45402</v>
      </c>
      <c r="V601" t="s">
        <v>80</v>
      </c>
      <c r="W601">
        <v>797370</v>
      </c>
      <c r="X601" t="s">
        <v>2713</v>
      </c>
      <c r="Y601">
        <v>280</v>
      </c>
      <c r="Z601">
        <v>2426</v>
      </c>
      <c r="AA601">
        <v>6</v>
      </c>
      <c r="AB601" s="2" t="s">
        <v>2714</v>
      </c>
    </row>
    <row r="602" spans="1:28" x14ac:dyDescent="0.3">
      <c r="A602" t="s">
        <v>28</v>
      </c>
      <c r="B602" t="s">
        <v>29</v>
      </c>
      <c r="C602" t="s">
        <v>30</v>
      </c>
      <c r="D602" t="s">
        <v>411</v>
      </c>
      <c r="E602" t="s">
        <v>32</v>
      </c>
      <c r="F602" t="s">
        <v>57</v>
      </c>
      <c r="G602">
        <v>60</v>
      </c>
      <c r="H602">
        <v>400490</v>
      </c>
      <c r="I602" t="s">
        <v>58</v>
      </c>
      <c r="J602" s="1">
        <v>45446</v>
      </c>
      <c r="K602">
        <v>800</v>
      </c>
      <c r="L602" t="s">
        <v>2715</v>
      </c>
      <c r="M602" t="s">
        <v>434</v>
      </c>
      <c r="N602" t="s">
        <v>2716</v>
      </c>
      <c r="O602" t="s">
        <v>2717</v>
      </c>
      <c r="P602" t="s">
        <v>87</v>
      </c>
      <c r="Q602">
        <v>18</v>
      </c>
      <c r="R602" t="s">
        <v>88</v>
      </c>
      <c r="S602" t="s">
        <v>41</v>
      </c>
      <c r="T602">
        <v>91691</v>
      </c>
      <c r="U602" s="1">
        <v>45625</v>
      </c>
      <c r="V602" t="s">
        <v>42</v>
      </c>
      <c r="W602">
        <v>511955</v>
      </c>
      <c r="X602" t="s">
        <v>2718</v>
      </c>
      <c r="Y602">
        <v>892</v>
      </c>
      <c r="Z602">
        <v>1287</v>
      </c>
      <c r="AA602">
        <v>4</v>
      </c>
      <c r="AB602" s="2" t="s">
        <v>2719</v>
      </c>
    </row>
    <row r="603" spans="1:28" x14ac:dyDescent="0.3">
      <c r="A603" t="s">
        <v>28</v>
      </c>
      <c r="B603" t="s">
        <v>29</v>
      </c>
      <c r="C603" t="s">
        <v>148</v>
      </c>
      <c r="D603" t="s">
        <v>261</v>
      </c>
      <c r="E603" t="s">
        <v>46</v>
      </c>
      <c r="F603" t="s">
        <v>99</v>
      </c>
      <c r="G603">
        <v>53</v>
      </c>
      <c r="H603">
        <v>404797</v>
      </c>
      <c r="I603" t="s">
        <v>34</v>
      </c>
      <c r="J603" s="1">
        <v>45467</v>
      </c>
      <c r="K603">
        <v>1000</v>
      </c>
      <c r="L603" t="s">
        <v>2720</v>
      </c>
      <c r="M603" t="s">
        <v>417</v>
      </c>
      <c r="N603" t="s">
        <v>2721</v>
      </c>
      <c r="O603" t="s">
        <v>2722</v>
      </c>
      <c r="P603" t="s">
        <v>87</v>
      </c>
      <c r="Q603">
        <v>11</v>
      </c>
      <c r="R603" t="s">
        <v>40</v>
      </c>
      <c r="S603" t="s">
        <v>79</v>
      </c>
      <c r="T603">
        <v>68331</v>
      </c>
      <c r="U603" s="1">
        <v>45426</v>
      </c>
      <c r="V603" t="s">
        <v>140</v>
      </c>
      <c r="W603">
        <v>928689</v>
      </c>
      <c r="X603" t="s">
        <v>2723</v>
      </c>
      <c r="Y603">
        <v>731</v>
      </c>
      <c r="Z603">
        <v>2152</v>
      </c>
      <c r="AA603">
        <v>5</v>
      </c>
      <c r="AB603">
        <v>4304</v>
      </c>
    </row>
    <row r="604" spans="1:28" x14ac:dyDescent="0.3">
      <c r="A604" t="s">
        <v>28</v>
      </c>
      <c r="B604" t="s">
        <v>29</v>
      </c>
      <c r="C604" t="s">
        <v>30</v>
      </c>
      <c r="D604" t="s">
        <v>261</v>
      </c>
      <c r="E604" t="s">
        <v>32</v>
      </c>
      <c r="F604" t="s">
        <v>113</v>
      </c>
      <c r="G604">
        <v>7</v>
      </c>
      <c r="H604">
        <v>406970</v>
      </c>
      <c r="I604" t="s">
        <v>58</v>
      </c>
      <c r="J604" s="1">
        <v>45289</v>
      </c>
      <c r="K604">
        <v>1400</v>
      </c>
      <c r="L604" t="s">
        <v>2724</v>
      </c>
      <c r="M604" t="s">
        <v>428</v>
      </c>
      <c r="N604" t="s">
        <v>2725</v>
      </c>
      <c r="O604" t="s">
        <v>2726</v>
      </c>
      <c r="P604" t="s">
        <v>51</v>
      </c>
      <c r="Q604">
        <v>5</v>
      </c>
      <c r="R604" t="s">
        <v>40</v>
      </c>
      <c r="S604" t="s">
        <v>118</v>
      </c>
      <c r="T604">
        <v>19900</v>
      </c>
      <c r="U604" s="1">
        <v>45554</v>
      </c>
      <c r="V604" t="s">
        <v>180</v>
      </c>
      <c r="W604">
        <v>834899</v>
      </c>
      <c r="X604" t="s">
        <v>2727</v>
      </c>
      <c r="Y604">
        <v>858</v>
      </c>
      <c r="Z604">
        <v>2122</v>
      </c>
      <c r="AA604">
        <v>1</v>
      </c>
      <c r="AB604" s="2" t="s">
        <v>2728</v>
      </c>
    </row>
    <row r="605" spans="1:28" x14ac:dyDescent="0.3">
      <c r="A605" t="s">
        <v>28</v>
      </c>
      <c r="B605" t="s">
        <v>29</v>
      </c>
      <c r="C605" t="s">
        <v>148</v>
      </c>
      <c r="D605" t="s">
        <v>237</v>
      </c>
      <c r="E605" t="s">
        <v>56</v>
      </c>
      <c r="F605" t="s">
        <v>57</v>
      </c>
      <c r="G605">
        <v>100</v>
      </c>
      <c r="H605">
        <v>413578</v>
      </c>
      <c r="I605" t="s">
        <v>34</v>
      </c>
      <c r="J605" s="1">
        <v>45280</v>
      </c>
      <c r="K605">
        <v>800</v>
      </c>
      <c r="L605" t="s">
        <v>2729</v>
      </c>
      <c r="M605" t="s">
        <v>239</v>
      </c>
      <c r="N605" t="s">
        <v>2730</v>
      </c>
      <c r="O605" t="s">
        <v>2731</v>
      </c>
      <c r="P605" t="s">
        <v>51</v>
      </c>
      <c r="Q605">
        <v>17</v>
      </c>
      <c r="R605" t="s">
        <v>88</v>
      </c>
      <c r="S605" t="s">
        <v>79</v>
      </c>
      <c r="T605">
        <v>64610</v>
      </c>
      <c r="U605" s="1">
        <v>45538</v>
      </c>
      <c r="V605" t="s">
        <v>180</v>
      </c>
      <c r="W605">
        <v>914232</v>
      </c>
      <c r="X605" t="s">
        <v>2732</v>
      </c>
      <c r="Y605">
        <v>758</v>
      </c>
      <c r="Z605">
        <v>1127</v>
      </c>
      <c r="AA605">
        <v>2</v>
      </c>
      <c r="AB605">
        <v>901.6</v>
      </c>
    </row>
    <row r="606" spans="1:28" x14ac:dyDescent="0.3">
      <c r="A606" t="s">
        <v>28</v>
      </c>
      <c r="B606" t="s">
        <v>29</v>
      </c>
      <c r="C606" t="s">
        <v>91</v>
      </c>
      <c r="D606" t="s">
        <v>254</v>
      </c>
      <c r="E606" t="s">
        <v>56</v>
      </c>
      <c r="F606" t="s">
        <v>355</v>
      </c>
      <c r="G606">
        <v>34</v>
      </c>
      <c r="H606">
        <v>432739</v>
      </c>
      <c r="I606" t="s">
        <v>34</v>
      </c>
      <c r="J606" s="1">
        <v>44004</v>
      </c>
      <c r="K606">
        <v>1000</v>
      </c>
      <c r="L606" t="s">
        <v>2733</v>
      </c>
      <c r="M606" t="s">
        <v>334</v>
      </c>
      <c r="N606" t="s">
        <v>2734</v>
      </c>
      <c r="O606" t="s">
        <v>2735</v>
      </c>
      <c r="P606" t="s">
        <v>39</v>
      </c>
      <c r="Q606">
        <v>14</v>
      </c>
      <c r="R606" t="s">
        <v>88</v>
      </c>
      <c r="S606" t="s">
        <v>63</v>
      </c>
      <c r="T606">
        <v>35655</v>
      </c>
      <c r="U606" s="1">
        <v>45490</v>
      </c>
      <c r="V606" t="s">
        <v>126</v>
      </c>
      <c r="W606">
        <v>240938</v>
      </c>
      <c r="X606" t="s">
        <v>2736</v>
      </c>
      <c r="Y606">
        <v>305</v>
      </c>
      <c r="Z606">
        <v>770</v>
      </c>
      <c r="AA606">
        <v>8</v>
      </c>
      <c r="AB606">
        <v>2464</v>
      </c>
    </row>
    <row r="607" spans="1:28" x14ac:dyDescent="0.3">
      <c r="A607" t="s">
        <v>28</v>
      </c>
      <c r="B607" t="s">
        <v>29</v>
      </c>
      <c r="C607" t="s">
        <v>66</v>
      </c>
      <c r="D607" t="s">
        <v>621</v>
      </c>
      <c r="E607" t="s">
        <v>56</v>
      </c>
      <c r="F607" t="s">
        <v>150</v>
      </c>
      <c r="G607">
        <v>71</v>
      </c>
      <c r="H607">
        <v>419568</v>
      </c>
      <c r="I607" t="s">
        <v>34</v>
      </c>
      <c r="J607" s="1">
        <v>44176</v>
      </c>
      <c r="K607">
        <v>800</v>
      </c>
      <c r="L607" t="s">
        <v>2737</v>
      </c>
      <c r="M607" t="s">
        <v>361</v>
      </c>
      <c r="N607" t="s">
        <v>2738</v>
      </c>
      <c r="O607" t="s">
        <v>2739</v>
      </c>
      <c r="P607" t="s">
        <v>71</v>
      </c>
      <c r="Q607">
        <v>11</v>
      </c>
      <c r="R607" t="s">
        <v>88</v>
      </c>
      <c r="S607" t="s">
        <v>41</v>
      </c>
      <c r="T607">
        <v>80018</v>
      </c>
      <c r="U607" s="1">
        <v>45628</v>
      </c>
      <c r="V607" t="s">
        <v>259</v>
      </c>
      <c r="W607">
        <v>390622</v>
      </c>
      <c r="X607" t="s">
        <v>2740</v>
      </c>
      <c r="Y607">
        <v>575</v>
      </c>
      <c r="Z607">
        <v>2250</v>
      </c>
      <c r="AA607">
        <v>3</v>
      </c>
      <c r="AB607">
        <v>2700</v>
      </c>
    </row>
    <row r="608" spans="1:28" x14ac:dyDescent="0.3">
      <c r="A608" t="s">
        <v>28</v>
      </c>
      <c r="B608" t="s">
        <v>29</v>
      </c>
      <c r="C608" t="s">
        <v>66</v>
      </c>
      <c r="D608" t="s">
        <v>92</v>
      </c>
      <c r="E608" t="s">
        <v>32</v>
      </c>
      <c r="F608" t="s">
        <v>150</v>
      </c>
      <c r="G608">
        <v>43</v>
      </c>
      <c r="H608">
        <v>414627</v>
      </c>
      <c r="I608" t="s">
        <v>58</v>
      </c>
      <c r="J608" s="1">
        <v>44462</v>
      </c>
      <c r="K608">
        <v>950</v>
      </c>
      <c r="L608" t="s">
        <v>2741</v>
      </c>
      <c r="M608" t="s">
        <v>856</v>
      </c>
      <c r="N608" t="s">
        <v>2742</v>
      </c>
      <c r="O608" t="s">
        <v>2743</v>
      </c>
      <c r="P608" t="s">
        <v>39</v>
      </c>
      <c r="Q608">
        <v>9</v>
      </c>
      <c r="R608" t="s">
        <v>88</v>
      </c>
      <c r="S608" t="s">
        <v>41</v>
      </c>
      <c r="T608">
        <v>54806</v>
      </c>
      <c r="U608" s="1">
        <v>45312</v>
      </c>
      <c r="V608" t="s">
        <v>111</v>
      </c>
      <c r="W608">
        <v>247194</v>
      </c>
      <c r="X608" t="s">
        <v>2744</v>
      </c>
      <c r="Y608">
        <v>679</v>
      </c>
      <c r="Z608">
        <v>1701</v>
      </c>
      <c r="AA608">
        <v>5</v>
      </c>
      <c r="AB608">
        <v>3402</v>
      </c>
    </row>
    <row r="609" spans="1:28" x14ac:dyDescent="0.3">
      <c r="A609" t="s">
        <v>28</v>
      </c>
      <c r="B609" t="s">
        <v>29</v>
      </c>
      <c r="C609" t="s">
        <v>44</v>
      </c>
      <c r="D609" t="s">
        <v>621</v>
      </c>
      <c r="E609" t="s">
        <v>32</v>
      </c>
      <c r="F609" t="s">
        <v>33</v>
      </c>
      <c r="G609">
        <v>83</v>
      </c>
      <c r="H609">
        <v>437620</v>
      </c>
      <c r="I609" t="s">
        <v>58</v>
      </c>
      <c r="J609" s="1">
        <v>44420</v>
      </c>
      <c r="K609">
        <v>1000</v>
      </c>
      <c r="L609" t="s">
        <v>2745</v>
      </c>
      <c r="M609" t="s">
        <v>1409</v>
      </c>
      <c r="N609" t="s">
        <v>2746</v>
      </c>
      <c r="O609" t="s">
        <v>2747</v>
      </c>
      <c r="P609" t="s">
        <v>51</v>
      </c>
      <c r="Q609">
        <v>19</v>
      </c>
      <c r="R609" t="s">
        <v>88</v>
      </c>
      <c r="S609" t="s">
        <v>118</v>
      </c>
      <c r="T609">
        <v>62895</v>
      </c>
      <c r="U609" s="1">
        <v>45491</v>
      </c>
      <c r="V609" t="s">
        <v>126</v>
      </c>
      <c r="W609">
        <v>748365</v>
      </c>
      <c r="X609" t="s">
        <v>2748</v>
      </c>
      <c r="Y609">
        <v>339</v>
      </c>
      <c r="Z609">
        <v>1635</v>
      </c>
      <c r="AA609">
        <v>8</v>
      </c>
      <c r="AB609">
        <v>5232</v>
      </c>
    </row>
    <row r="610" spans="1:28" x14ac:dyDescent="0.3">
      <c r="A610" t="s">
        <v>28</v>
      </c>
      <c r="B610" t="s">
        <v>29</v>
      </c>
      <c r="C610" t="s">
        <v>157</v>
      </c>
      <c r="D610" t="s">
        <v>170</v>
      </c>
      <c r="E610" t="s">
        <v>46</v>
      </c>
      <c r="F610" t="s">
        <v>113</v>
      </c>
      <c r="G610">
        <v>13</v>
      </c>
      <c r="H610">
        <v>404470</v>
      </c>
      <c r="I610" t="s">
        <v>34</v>
      </c>
      <c r="J610" s="1">
        <v>45011</v>
      </c>
      <c r="K610">
        <v>950</v>
      </c>
      <c r="L610" t="s">
        <v>2749</v>
      </c>
      <c r="M610" t="s">
        <v>177</v>
      </c>
      <c r="N610" t="s">
        <v>2750</v>
      </c>
      <c r="O610" t="s">
        <v>2751</v>
      </c>
      <c r="P610" t="s">
        <v>71</v>
      </c>
      <c r="Q610">
        <v>12</v>
      </c>
      <c r="R610" t="s">
        <v>88</v>
      </c>
      <c r="S610" t="s">
        <v>41</v>
      </c>
      <c r="T610">
        <v>37674</v>
      </c>
      <c r="U610" s="1">
        <v>45573</v>
      </c>
      <c r="V610" t="s">
        <v>155</v>
      </c>
      <c r="W610">
        <v>179583</v>
      </c>
      <c r="X610" t="s">
        <v>2752</v>
      </c>
      <c r="Y610">
        <v>394</v>
      </c>
      <c r="Z610">
        <v>2628</v>
      </c>
      <c r="AA610">
        <v>8</v>
      </c>
      <c r="AB610">
        <v>8409.6</v>
      </c>
    </row>
    <row r="611" spans="1:28" x14ac:dyDescent="0.3">
      <c r="A611" t="s">
        <v>28</v>
      </c>
      <c r="B611" t="s">
        <v>29</v>
      </c>
      <c r="C611" t="s">
        <v>30</v>
      </c>
      <c r="D611" t="s">
        <v>560</v>
      </c>
      <c r="E611" t="s">
        <v>32</v>
      </c>
      <c r="F611" t="s">
        <v>113</v>
      </c>
      <c r="G611">
        <v>45</v>
      </c>
      <c r="H611">
        <v>422826</v>
      </c>
      <c r="I611" t="s">
        <v>34</v>
      </c>
      <c r="J611" s="1">
        <v>44449</v>
      </c>
      <c r="K611">
        <v>1400</v>
      </c>
      <c r="L611" t="s">
        <v>2753</v>
      </c>
      <c r="M611" t="s">
        <v>1017</v>
      </c>
      <c r="N611" t="s">
        <v>2754</v>
      </c>
      <c r="O611">
        <f>1-773-414-1295</f>
        <v>-2481</v>
      </c>
      <c r="P611" t="s">
        <v>71</v>
      </c>
      <c r="Q611">
        <v>16</v>
      </c>
      <c r="R611" t="s">
        <v>40</v>
      </c>
      <c r="S611" t="s">
        <v>79</v>
      </c>
      <c r="T611">
        <v>37050</v>
      </c>
      <c r="U611" s="1">
        <v>45515</v>
      </c>
      <c r="V611" t="s">
        <v>64</v>
      </c>
      <c r="W611">
        <v>623230</v>
      </c>
      <c r="X611" t="s">
        <v>2755</v>
      </c>
      <c r="Y611">
        <v>403</v>
      </c>
      <c r="Z611">
        <v>1409</v>
      </c>
      <c r="AA611">
        <v>3</v>
      </c>
      <c r="AB611" s="2" t="s">
        <v>2756</v>
      </c>
    </row>
    <row r="612" spans="1:28" x14ac:dyDescent="0.3">
      <c r="A612" t="s">
        <v>28</v>
      </c>
      <c r="B612" t="s">
        <v>29</v>
      </c>
      <c r="C612" t="s">
        <v>66</v>
      </c>
      <c r="D612" t="s">
        <v>105</v>
      </c>
      <c r="E612" t="s">
        <v>32</v>
      </c>
      <c r="F612" t="s">
        <v>355</v>
      </c>
      <c r="G612">
        <v>73</v>
      </c>
      <c r="H612">
        <v>400409</v>
      </c>
      <c r="I612" t="s">
        <v>34</v>
      </c>
      <c r="J612" s="1">
        <v>44224</v>
      </c>
      <c r="K612">
        <v>1400</v>
      </c>
      <c r="L612" t="s">
        <v>2757</v>
      </c>
      <c r="M612" t="s">
        <v>1356</v>
      </c>
      <c r="N612" t="s">
        <v>2758</v>
      </c>
      <c r="O612" t="s">
        <v>2759</v>
      </c>
      <c r="P612" t="s">
        <v>71</v>
      </c>
      <c r="Q612">
        <v>10</v>
      </c>
      <c r="R612" t="s">
        <v>88</v>
      </c>
      <c r="S612" t="s">
        <v>79</v>
      </c>
      <c r="T612">
        <v>77750</v>
      </c>
      <c r="U612" s="1">
        <v>45527</v>
      </c>
      <c r="V612" t="s">
        <v>64</v>
      </c>
      <c r="W612">
        <v>911279</v>
      </c>
      <c r="X612" t="s">
        <v>2760</v>
      </c>
      <c r="Y612">
        <v>879</v>
      </c>
      <c r="Z612">
        <v>2658</v>
      </c>
      <c r="AA612">
        <v>4</v>
      </c>
      <c r="AB612">
        <v>4252.8</v>
      </c>
    </row>
    <row r="613" spans="1:28" x14ac:dyDescent="0.3">
      <c r="A613" t="s">
        <v>28</v>
      </c>
      <c r="B613" t="s">
        <v>29</v>
      </c>
      <c r="C613" t="s">
        <v>148</v>
      </c>
      <c r="D613" t="s">
        <v>546</v>
      </c>
      <c r="E613" t="s">
        <v>46</v>
      </c>
      <c r="F613" t="s">
        <v>83</v>
      </c>
      <c r="G613">
        <v>69</v>
      </c>
      <c r="H613">
        <v>420039</v>
      </c>
      <c r="I613" t="s">
        <v>58</v>
      </c>
      <c r="J613" s="1">
        <v>45482</v>
      </c>
      <c r="K613">
        <v>1100</v>
      </c>
      <c r="L613" t="s">
        <v>2761</v>
      </c>
      <c r="M613" t="s">
        <v>1460</v>
      </c>
      <c r="N613" t="s">
        <v>2762</v>
      </c>
      <c r="O613" t="s">
        <v>2763</v>
      </c>
      <c r="P613" t="s">
        <v>51</v>
      </c>
      <c r="Q613">
        <v>12</v>
      </c>
      <c r="R613" t="s">
        <v>40</v>
      </c>
      <c r="S613" t="s">
        <v>41</v>
      </c>
      <c r="T613">
        <v>49007</v>
      </c>
      <c r="U613" s="1">
        <v>45608</v>
      </c>
      <c r="V613" t="s">
        <v>42</v>
      </c>
      <c r="W613">
        <v>976475</v>
      </c>
      <c r="X613" t="s">
        <v>2764</v>
      </c>
      <c r="Y613">
        <v>568</v>
      </c>
      <c r="Z613">
        <v>951</v>
      </c>
      <c r="AA613">
        <v>3</v>
      </c>
      <c r="AB613">
        <v>1141.2</v>
      </c>
    </row>
    <row r="614" spans="1:28" x14ac:dyDescent="0.3">
      <c r="A614" t="s">
        <v>28</v>
      </c>
      <c r="B614" t="s">
        <v>29</v>
      </c>
      <c r="C614" t="s">
        <v>30</v>
      </c>
      <c r="D614" t="s">
        <v>291</v>
      </c>
      <c r="E614" t="s">
        <v>56</v>
      </c>
      <c r="F614" t="s">
        <v>175</v>
      </c>
      <c r="G614">
        <v>74</v>
      </c>
      <c r="H614">
        <v>418697</v>
      </c>
      <c r="I614" t="s">
        <v>34</v>
      </c>
      <c r="J614" s="1">
        <v>44278</v>
      </c>
      <c r="K614">
        <v>1400</v>
      </c>
      <c r="L614" t="s">
        <v>2765</v>
      </c>
      <c r="M614" t="s">
        <v>172</v>
      </c>
      <c r="N614" t="s">
        <v>2766</v>
      </c>
      <c r="O614" t="s">
        <v>2767</v>
      </c>
      <c r="P614" t="s">
        <v>39</v>
      </c>
      <c r="Q614">
        <v>5</v>
      </c>
      <c r="R614" t="s">
        <v>88</v>
      </c>
      <c r="S614" t="s">
        <v>79</v>
      </c>
      <c r="T614">
        <v>36020</v>
      </c>
      <c r="U614" s="1">
        <v>45421</v>
      </c>
      <c r="V614" t="s">
        <v>140</v>
      </c>
      <c r="W614">
        <v>934500</v>
      </c>
      <c r="X614" t="s">
        <v>2768</v>
      </c>
      <c r="Y614">
        <v>546</v>
      </c>
      <c r="Z614">
        <v>2923</v>
      </c>
      <c r="AA614">
        <v>4</v>
      </c>
      <c r="AB614">
        <v>4676.8</v>
      </c>
    </row>
    <row r="615" spans="1:28" x14ac:dyDescent="0.3">
      <c r="A615" t="s">
        <v>28</v>
      </c>
      <c r="B615" t="s">
        <v>29</v>
      </c>
      <c r="C615" t="s">
        <v>148</v>
      </c>
      <c r="D615" t="s">
        <v>163</v>
      </c>
      <c r="E615" t="s">
        <v>56</v>
      </c>
      <c r="F615" t="s">
        <v>57</v>
      </c>
      <c r="G615">
        <v>40</v>
      </c>
      <c r="H615">
        <v>435306</v>
      </c>
      <c r="I615" t="s">
        <v>58</v>
      </c>
      <c r="J615" s="1">
        <v>44548</v>
      </c>
      <c r="K615">
        <v>1200</v>
      </c>
      <c r="L615" t="s">
        <v>2769</v>
      </c>
      <c r="M615" t="s">
        <v>319</v>
      </c>
      <c r="N615" t="s">
        <v>2770</v>
      </c>
      <c r="O615" t="s">
        <v>2771</v>
      </c>
      <c r="P615" t="s">
        <v>39</v>
      </c>
      <c r="Q615">
        <v>3</v>
      </c>
      <c r="R615" t="s">
        <v>40</v>
      </c>
      <c r="S615" t="s">
        <v>118</v>
      </c>
      <c r="T615">
        <v>84615</v>
      </c>
      <c r="U615" s="1">
        <v>45502</v>
      </c>
      <c r="V615" t="s">
        <v>126</v>
      </c>
      <c r="W615">
        <v>997871</v>
      </c>
      <c r="X615" t="s">
        <v>2772</v>
      </c>
      <c r="Y615">
        <v>827</v>
      </c>
      <c r="Z615">
        <v>2647</v>
      </c>
      <c r="AA615">
        <v>2</v>
      </c>
      <c r="AB615">
        <v>2117.6</v>
      </c>
    </row>
    <row r="616" spans="1:28" x14ac:dyDescent="0.3">
      <c r="A616" t="s">
        <v>28</v>
      </c>
      <c r="B616" t="s">
        <v>29</v>
      </c>
      <c r="C616" t="s">
        <v>54</v>
      </c>
      <c r="D616" t="s">
        <v>546</v>
      </c>
      <c r="E616" t="s">
        <v>32</v>
      </c>
      <c r="F616" t="s">
        <v>99</v>
      </c>
      <c r="G616">
        <v>62</v>
      </c>
      <c r="H616">
        <v>415312</v>
      </c>
      <c r="I616" t="s">
        <v>58</v>
      </c>
      <c r="J616" s="1">
        <v>45106</v>
      </c>
      <c r="K616">
        <v>950</v>
      </c>
      <c r="L616" t="s">
        <v>2773</v>
      </c>
      <c r="M616" t="s">
        <v>144</v>
      </c>
      <c r="N616" t="s">
        <v>2774</v>
      </c>
      <c r="O616" t="s">
        <v>2775</v>
      </c>
      <c r="P616" t="s">
        <v>71</v>
      </c>
      <c r="Q616">
        <v>20</v>
      </c>
      <c r="R616" t="s">
        <v>88</v>
      </c>
      <c r="S616" t="s">
        <v>41</v>
      </c>
      <c r="T616">
        <v>73335</v>
      </c>
      <c r="U616" s="1">
        <v>45475</v>
      </c>
      <c r="V616" t="s">
        <v>126</v>
      </c>
      <c r="W616">
        <v>518683</v>
      </c>
      <c r="X616" t="s">
        <v>2776</v>
      </c>
      <c r="Y616">
        <v>658</v>
      </c>
      <c r="Z616">
        <v>588</v>
      </c>
      <c r="AA616">
        <v>4</v>
      </c>
      <c r="AB616" s="2" t="s">
        <v>2777</v>
      </c>
    </row>
    <row r="617" spans="1:28" x14ac:dyDescent="0.3">
      <c r="A617" t="s">
        <v>28</v>
      </c>
      <c r="B617" t="s">
        <v>29</v>
      </c>
      <c r="C617" t="s">
        <v>193</v>
      </c>
      <c r="D617" t="s">
        <v>621</v>
      </c>
      <c r="E617" t="s">
        <v>56</v>
      </c>
      <c r="F617" t="s">
        <v>106</v>
      </c>
      <c r="G617">
        <v>18</v>
      </c>
      <c r="H617">
        <v>412078</v>
      </c>
      <c r="I617" t="s">
        <v>34</v>
      </c>
      <c r="J617" s="1">
        <v>44622</v>
      </c>
      <c r="K617">
        <v>800</v>
      </c>
      <c r="L617" t="s">
        <v>2778</v>
      </c>
      <c r="M617" t="s">
        <v>313</v>
      </c>
      <c r="N617" t="s">
        <v>2779</v>
      </c>
      <c r="O617" t="s">
        <v>2780</v>
      </c>
      <c r="P617" t="s">
        <v>51</v>
      </c>
      <c r="Q617">
        <v>3</v>
      </c>
      <c r="R617" t="s">
        <v>88</v>
      </c>
      <c r="S617" t="s">
        <v>79</v>
      </c>
      <c r="T617">
        <v>20823</v>
      </c>
      <c r="U617" s="1">
        <v>45296</v>
      </c>
      <c r="V617" t="s">
        <v>111</v>
      </c>
      <c r="W617">
        <v>331006</v>
      </c>
      <c r="X617" t="s">
        <v>2781</v>
      </c>
      <c r="Y617">
        <v>629</v>
      </c>
      <c r="Z617">
        <v>2859</v>
      </c>
      <c r="AA617">
        <v>2</v>
      </c>
      <c r="AB617" s="2" t="s">
        <v>2782</v>
      </c>
    </row>
    <row r="618" spans="1:28" x14ac:dyDescent="0.3">
      <c r="A618" t="s">
        <v>28</v>
      </c>
      <c r="B618" t="s">
        <v>29</v>
      </c>
      <c r="C618" t="s">
        <v>54</v>
      </c>
      <c r="D618" t="s">
        <v>524</v>
      </c>
      <c r="E618" t="s">
        <v>32</v>
      </c>
      <c r="F618" t="s">
        <v>99</v>
      </c>
      <c r="G618">
        <v>88</v>
      </c>
      <c r="H618">
        <v>436770</v>
      </c>
      <c r="I618" t="s">
        <v>58</v>
      </c>
      <c r="J618" s="1">
        <v>44400</v>
      </c>
      <c r="K618">
        <v>1000</v>
      </c>
      <c r="L618" t="s">
        <v>2783</v>
      </c>
      <c r="M618" t="s">
        <v>263</v>
      </c>
      <c r="N618" t="s">
        <v>2784</v>
      </c>
      <c r="O618" t="s">
        <v>2785</v>
      </c>
      <c r="P618" t="s">
        <v>39</v>
      </c>
      <c r="Q618">
        <v>16</v>
      </c>
      <c r="R618" t="s">
        <v>40</v>
      </c>
      <c r="S618" t="s">
        <v>118</v>
      </c>
      <c r="T618">
        <v>33174</v>
      </c>
      <c r="U618" s="1">
        <v>45425</v>
      </c>
      <c r="V618" t="s">
        <v>140</v>
      </c>
      <c r="W618">
        <v>787948</v>
      </c>
      <c r="X618" t="s">
        <v>2786</v>
      </c>
      <c r="Y618">
        <v>361</v>
      </c>
      <c r="Z618">
        <v>2498</v>
      </c>
      <c r="AA618">
        <v>4</v>
      </c>
      <c r="AB618">
        <v>3996.8</v>
      </c>
    </row>
    <row r="619" spans="1:28" x14ac:dyDescent="0.3">
      <c r="A619" t="s">
        <v>28</v>
      </c>
      <c r="B619" t="s">
        <v>29</v>
      </c>
      <c r="C619" t="s">
        <v>44</v>
      </c>
      <c r="D619" t="s">
        <v>274</v>
      </c>
      <c r="E619" t="s">
        <v>46</v>
      </c>
      <c r="F619" t="s">
        <v>33</v>
      </c>
      <c r="G619">
        <v>82</v>
      </c>
      <c r="H619">
        <v>420502</v>
      </c>
      <c r="I619" t="s">
        <v>58</v>
      </c>
      <c r="J619" s="1">
        <v>44924</v>
      </c>
      <c r="K619">
        <v>1400</v>
      </c>
      <c r="L619" t="s">
        <v>2787</v>
      </c>
      <c r="M619" t="s">
        <v>366</v>
      </c>
      <c r="N619" t="s">
        <v>2788</v>
      </c>
      <c r="O619" t="s">
        <v>2789</v>
      </c>
      <c r="P619" t="s">
        <v>71</v>
      </c>
      <c r="Q619">
        <v>16</v>
      </c>
      <c r="R619" t="s">
        <v>88</v>
      </c>
      <c r="S619" t="s">
        <v>63</v>
      </c>
      <c r="T619">
        <v>54257</v>
      </c>
      <c r="U619" s="1">
        <v>45322</v>
      </c>
      <c r="V619" t="s">
        <v>111</v>
      </c>
      <c r="W619">
        <v>642966</v>
      </c>
      <c r="X619" t="s">
        <v>2790</v>
      </c>
      <c r="Y619">
        <v>961</v>
      </c>
      <c r="Z619">
        <v>2154</v>
      </c>
      <c r="AA619">
        <v>7</v>
      </c>
      <c r="AB619" s="2" t="s">
        <v>2791</v>
      </c>
    </row>
    <row r="620" spans="1:28" x14ac:dyDescent="0.3">
      <c r="A620" t="s">
        <v>28</v>
      </c>
      <c r="B620" t="s">
        <v>29</v>
      </c>
      <c r="C620" t="s">
        <v>148</v>
      </c>
      <c r="D620" t="s">
        <v>621</v>
      </c>
      <c r="E620" t="s">
        <v>56</v>
      </c>
      <c r="F620" t="s">
        <v>135</v>
      </c>
      <c r="G620">
        <v>5</v>
      </c>
      <c r="H620">
        <v>404714</v>
      </c>
      <c r="I620" t="s">
        <v>58</v>
      </c>
      <c r="J620" s="1">
        <v>45561</v>
      </c>
      <c r="K620">
        <v>1300</v>
      </c>
      <c r="L620" t="s">
        <v>2792</v>
      </c>
      <c r="M620" t="s">
        <v>869</v>
      </c>
      <c r="N620" t="s">
        <v>2793</v>
      </c>
      <c r="O620">
        <v>5623313292</v>
      </c>
      <c r="P620" t="s">
        <v>51</v>
      </c>
      <c r="Q620">
        <v>6</v>
      </c>
      <c r="R620" t="s">
        <v>88</v>
      </c>
      <c r="S620" t="s">
        <v>63</v>
      </c>
      <c r="T620">
        <v>77734</v>
      </c>
      <c r="U620" s="1">
        <v>45313</v>
      </c>
      <c r="V620" t="s">
        <v>111</v>
      </c>
      <c r="W620">
        <v>992110</v>
      </c>
      <c r="X620" t="s">
        <v>2794</v>
      </c>
      <c r="Y620">
        <v>554</v>
      </c>
      <c r="Z620">
        <v>616</v>
      </c>
      <c r="AA620">
        <v>6</v>
      </c>
      <c r="AB620">
        <v>1478.4</v>
      </c>
    </row>
    <row r="621" spans="1:28" x14ac:dyDescent="0.3">
      <c r="A621" t="s">
        <v>28</v>
      </c>
      <c r="B621" t="s">
        <v>29</v>
      </c>
      <c r="C621" t="s">
        <v>148</v>
      </c>
      <c r="D621" t="s">
        <v>317</v>
      </c>
      <c r="E621" t="s">
        <v>46</v>
      </c>
      <c r="F621" t="s">
        <v>355</v>
      </c>
      <c r="G621">
        <v>22</v>
      </c>
      <c r="H621">
        <v>417518</v>
      </c>
      <c r="I621" t="s">
        <v>34</v>
      </c>
      <c r="J621" s="1">
        <v>44327</v>
      </c>
      <c r="K621">
        <v>1300</v>
      </c>
      <c r="L621" t="s">
        <v>2795</v>
      </c>
      <c r="M621" t="s">
        <v>605</v>
      </c>
      <c r="N621" t="s">
        <v>2796</v>
      </c>
      <c r="O621" t="s">
        <v>2797</v>
      </c>
      <c r="P621" t="s">
        <v>39</v>
      </c>
      <c r="Q621">
        <v>10</v>
      </c>
      <c r="R621" t="s">
        <v>40</v>
      </c>
      <c r="S621" t="s">
        <v>41</v>
      </c>
      <c r="T621">
        <v>28052</v>
      </c>
      <c r="U621" s="1">
        <v>45335</v>
      </c>
      <c r="V621" t="s">
        <v>119</v>
      </c>
      <c r="W621">
        <v>183526</v>
      </c>
      <c r="X621" t="s">
        <v>2798</v>
      </c>
      <c r="Y621">
        <v>487</v>
      </c>
      <c r="Z621">
        <v>660</v>
      </c>
      <c r="AA621">
        <v>2</v>
      </c>
      <c r="AB621">
        <v>528</v>
      </c>
    </row>
    <row r="622" spans="1:28" x14ac:dyDescent="0.3">
      <c r="A622" t="s">
        <v>28</v>
      </c>
      <c r="B622" t="s">
        <v>29</v>
      </c>
      <c r="C622" t="s">
        <v>44</v>
      </c>
      <c r="D622" t="s">
        <v>291</v>
      </c>
      <c r="E622" t="s">
        <v>56</v>
      </c>
      <c r="F622" t="s">
        <v>33</v>
      </c>
      <c r="G622">
        <v>66</v>
      </c>
      <c r="H622">
        <v>412888</v>
      </c>
      <c r="I622" t="s">
        <v>34</v>
      </c>
      <c r="J622" s="1">
        <v>44679</v>
      </c>
      <c r="K622">
        <v>1000</v>
      </c>
      <c r="L622" t="s">
        <v>2799</v>
      </c>
      <c r="M622" t="s">
        <v>818</v>
      </c>
      <c r="N622" t="s">
        <v>2800</v>
      </c>
      <c r="O622">
        <v>1089762704</v>
      </c>
      <c r="P622" t="s">
        <v>87</v>
      </c>
      <c r="Q622">
        <v>4</v>
      </c>
      <c r="R622" t="s">
        <v>88</v>
      </c>
      <c r="S622" t="s">
        <v>79</v>
      </c>
      <c r="T622">
        <v>51952</v>
      </c>
      <c r="U622" s="1">
        <v>45304</v>
      </c>
      <c r="V622" t="s">
        <v>111</v>
      </c>
      <c r="W622">
        <v>253682</v>
      </c>
      <c r="X622" t="s">
        <v>2801</v>
      </c>
      <c r="Y622">
        <v>215</v>
      </c>
      <c r="Z622">
        <v>2128</v>
      </c>
      <c r="AA622">
        <v>6</v>
      </c>
      <c r="AB622" s="2" t="s">
        <v>2802</v>
      </c>
    </row>
    <row r="623" spans="1:28" x14ac:dyDescent="0.3">
      <c r="A623" t="s">
        <v>28</v>
      </c>
      <c r="B623" t="s">
        <v>29</v>
      </c>
      <c r="C623" t="s">
        <v>148</v>
      </c>
      <c r="D623" t="s">
        <v>45</v>
      </c>
      <c r="E623" t="s">
        <v>56</v>
      </c>
      <c r="F623" t="s">
        <v>33</v>
      </c>
      <c r="G623">
        <v>19</v>
      </c>
      <c r="H623">
        <v>414067</v>
      </c>
      <c r="I623" t="s">
        <v>58</v>
      </c>
      <c r="J623" s="1">
        <v>45022</v>
      </c>
      <c r="K623">
        <v>1200</v>
      </c>
      <c r="L623" t="s">
        <v>2803</v>
      </c>
      <c r="M623" t="s">
        <v>263</v>
      </c>
      <c r="N623" t="s">
        <v>2804</v>
      </c>
      <c r="O623" t="s">
        <v>2805</v>
      </c>
      <c r="P623" t="s">
        <v>87</v>
      </c>
      <c r="Q623">
        <v>20</v>
      </c>
      <c r="R623" t="s">
        <v>88</v>
      </c>
      <c r="S623" t="s">
        <v>118</v>
      </c>
      <c r="T623">
        <v>87831</v>
      </c>
      <c r="U623" s="1">
        <v>45396</v>
      </c>
      <c r="V623" t="s">
        <v>80</v>
      </c>
      <c r="W623">
        <v>932497</v>
      </c>
      <c r="X623" t="s">
        <v>2806</v>
      </c>
      <c r="Y623">
        <v>384</v>
      </c>
      <c r="Z623">
        <v>1969</v>
      </c>
      <c r="AA623">
        <v>6</v>
      </c>
      <c r="AB623">
        <v>4725.6000000000004</v>
      </c>
    </row>
    <row r="624" spans="1:28" x14ac:dyDescent="0.3">
      <c r="A624" t="s">
        <v>28</v>
      </c>
      <c r="B624" t="s">
        <v>29</v>
      </c>
      <c r="C624" t="s">
        <v>66</v>
      </c>
      <c r="D624" t="s">
        <v>248</v>
      </c>
      <c r="E624" t="s">
        <v>56</v>
      </c>
      <c r="F624" t="s">
        <v>99</v>
      </c>
      <c r="G624">
        <v>17</v>
      </c>
      <c r="H624">
        <v>416153</v>
      </c>
      <c r="I624" t="s">
        <v>58</v>
      </c>
      <c r="J624" s="1">
        <v>44671</v>
      </c>
      <c r="K624">
        <v>950</v>
      </c>
      <c r="L624" t="s">
        <v>2807</v>
      </c>
      <c r="M624" t="s">
        <v>361</v>
      </c>
      <c r="N624" t="s">
        <v>2808</v>
      </c>
      <c r="O624">
        <f>1-524-984-2663</f>
        <v>-4170</v>
      </c>
      <c r="P624" t="s">
        <v>71</v>
      </c>
      <c r="Q624">
        <v>18</v>
      </c>
      <c r="R624" t="s">
        <v>88</v>
      </c>
      <c r="S624" t="s">
        <v>63</v>
      </c>
      <c r="T624">
        <v>58794</v>
      </c>
      <c r="U624" s="1">
        <v>45607</v>
      </c>
      <c r="V624" t="s">
        <v>42</v>
      </c>
      <c r="W624">
        <v>762436</v>
      </c>
      <c r="X624" t="s">
        <v>2809</v>
      </c>
      <c r="Y624">
        <v>469</v>
      </c>
      <c r="Z624">
        <v>2352</v>
      </c>
      <c r="AA624">
        <v>2</v>
      </c>
      <c r="AB624" s="2" t="s">
        <v>2810</v>
      </c>
    </row>
    <row r="625" spans="1:28" x14ac:dyDescent="0.3">
      <c r="A625" t="s">
        <v>28</v>
      </c>
      <c r="B625" t="s">
        <v>29</v>
      </c>
      <c r="C625" t="s">
        <v>91</v>
      </c>
      <c r="D625" t="s">
        <v>364</v>
      </c>
      <c r="E625" t="s">
        <v>46</v>
      </c>
      <c r="F625" t="s">
        <v>106</v>
      </c>
      <c r="G625">
        <v>24</v>
      </c>
      <c r="H625">
        <v>427207</v>
      </c>
      <c r="I625" t="s">
        <v>58</v>
      </c>
      <c r="J625" s="1">
        <v>44593</v>
      </c>
      <c r="K625">
        <v>950</v>
      </c>
      <c r="L625" t="s">
        <v>2811</v>
      </c>
      <c r="M625" t="s">
        <v>85</v>
      </c>
      <c r="N625" t="s">
        <v>2812</v>
      </c>
      <c r="O625" t="s">
        <v>2813</v>
      </c>
      <c r="P625" t="s">
        <v>71</v>
      </c>
      <c r="Q625">
        <v>20</v>
      </c>
      <c r="R625" t="s">
        <v>88</v>
      </c>
      <c r="S625" t="s">
        <v>41</v>
      </c>
      <c r="T625">
        <v>92000</v>
      </c>
      <c r="U625" s="1">
        <v>45411</v>
      </c>
      <c r="V625" t="s">
        <v>80</v>
      </c>
      <c r="W625">
        <v>337934</v>
      </c>
      <c r="X625" t="s">
        <v>2814</v>
      </c>
      <c r="Y625">
        <v>642</v>
      </c>
      <c r="Z625">
        <v>1563</v>
      </c>
      <c r="AA625">
        <v>3</v>
      </c>
      <c r="AB625" s="2" t="s">
        <v>2815</v>
      </c>
    </row>
    <row r="626" spans="1:28" x14ac:dyDescent="0.3">
      <c r="A626" t="s">
        <v>28</v>
      </c>
      <c r="B626" t="s">
        <v>29</v>
      </c>
      <c r="C626" t="s">
        <v>66</v>
      </c>
      <c r="D626" t="s">
        <v>364</v>
      </c>
      <c r="E626" t="s">
        <v>56</v>
      </c>
      <c r="F626" t="s">
        <v>33</v>
      </c>
      <c r="G626">
        <v>65</v>
      </c>
      <c r="H626">
        <v>402161</v>
      </c>
      <c r="I626" t="s">
        <v>58</v>
      </c>
      <c r="J626" s="1">
        <v>45471</v>
      </c>
      <c r="K626">
        <v>950</v>
      </c>
      <c r="L626" t="s">
        <v>2816</v>
      </c>
      <c r="M626" t="s">
        <v>172</v>
      </c>
      <c r="N626" t="s">
        <v>2817</v>
      </c>
      <c r="O626" t="s">
        <v>2818</v>
      </c>
      <c r="P626" t="s">
        <v>87</v>
      </c>
      <c r="Q626">
        <v>8</v>
      </c>
      <c r="R626" t="s">
        <v>88</v>
      </c>
      <c r="S626" t="s">
        <v>63</v>
      </c>
      <c r="T626">
        <v>48260</v>
      </c>
      <c r="U626" s="1">
        <v>45617</v>
      </c>
      <c r="V626" t="s">
        <v>42</v>
      </c>
      <c r="W626">
        <v>719717</v>
      </c>
      <c r="X626" t="s">
        <v>2819</v>
      </c>
      <c r="Y626">
        <v>653</v>
      </c>
      <c r="Z626">
        <v>2118</v>
      </c>
      <c r="AA626">
        <v>3</v>
      </c>
      <c r="AB626" s="2" t="s">
        <v>2820</v>
      </c>
    </row>
    <row r="627" spans="1:28" x14ac:dyDescent="0.3">
      <c r="A627" t="s">
        <v>28</v>
      </c>
      <c r="B627" t="s">
        <v>29</v>
      </c>
      <c r="C627" t="s">
        <v>91</v>
      </c>
      <c r="D627" t="s">
        <v>442</v>
      </c>
      <c r="E627" t="s">
        <v>56</v>
      </c>
      <c r="F627" t="s">
        <v>47</v>
      </c>
      <c r="G627">
        <v>36</v>
      </c>
      <c r="H627">
        <v>423365</v>
      </c>
      <c r="I627" t="s">
        <v>34</v>
      </c>
      <c r="J627" s="1">
        <v>45094</v>
      </c>
      <c r="K627">
        <v>800</v>
      </c>
      <c r="L627" t="s">
        <v>2821</v>
      </c>
      <c r="M627" t="s">
        <v>654</v>
      </c>
      <c r="N627" t="s">
        <v>2822</v>
      </c>
      <c r="O627" t="s">
        <v>2823</v>
      </c>
      <c r="P627" t="s">
        <v>39</v>
      </c>
      <c r="Q627">
        <v>18</v>
      </c>
      <c r="R627" t="s">
        <v>40</v>
      </c>
      <c r="S627" t="s">
        <v>63</v>
      </c>
      <c r="T627">
        <v>17340</v>
      </c>
      <c r="U627" s="1">
        <v>45498</v>
      </c>
      <c r="V627" t="s">
        <v>126</v>
      </c>
      <c r="W627">
        <v>651912</v>
      </c>
      <c r="X627" t="s">
        <v>2824</v>
      </c>
      <c r="Y627">
        <v>603</v>
      </c>
      <c r="Z627">
        <v>2414</v>
      </c>
      <c r="AA627">
        <v>6</v>
      </c>
      <c r="AB627">
        <v>5793.6</v>
      </c>
    </row>
    <row r="628" spans="1:28" x14ac:dyDescent="0.3">
      <c r="A628" t="s">
        <v>28</v>
      </c>
      <c r="B628" t="s">
        <v>29</v>
      </c>
      <c r="C628" t="s">
        <v>30</v>
      </c>
      <c r="D628" t="s">
        <v>380</v>
      </c>
      <c r="E628" t="s">
        <v>46</v>
      </c>
      <c r="F628" t="s">
        <v>33</v>
      </c>
      <c r="G628">
        <v>50</v>
      </c>
      <c r="H628">
        <v>412788</v>
      </c>
      <c r="I628" t="s">
        <v>34</v>
      </c>
      <c r="J628" s="1">
        <v>45222</v>
      </c>
      <c r="K628">
        <v>1400</v>
      </c>
      <c r="L628" t="s">
        <v>2825</v>
      </c>
      <c r="M628" t="s">
        <v>101</v>
      </c>
      <c r="N628" t="s">
        <v>2826</v>
      </c>
      <c r="O628" t="s">
        <v>2827</v>
      </c>
      <c r="P628" t="s">
        <v>71</v>
      </c>
      <c r="Q628">
        <v>3</v>
      </c>
      <c r="R628" t="s">
        <v>88</v>
      </c>
      <c r="S628" t="s">
        <v>63</v>
      </c>
      <c r="T628">
        <v>95060</v>
      </c>
      <c r="U628" s="1">
        <v>45332</v>
      </c>
      <c r="V628" t="s">
        <v>119</v>
      </c>
      <c r="W628">
        <v>564054</v>
      </c>
      <c r="X628" t="s">
        <v>2828</v>
      </c>
      <c r="Y628">
        <v>637</v>
      </c>
      <c r="Z628">
        <v>1499</v>
      </c>
      <c r="AA628">
        <v>4</v>
      </c>
      <c r="AB628">
        <v>2398.4</v>
      </c>
    </row>
    <row r="629" spans="1:28" x14ac:dyDescent="0.3">
      <c r="A629" t="s">
        <v>28</v>
      </c>
      <c r="B629" t="s">
        <v>29</v>
      </c>
      <c r="C629" t="s">
        <v>91</v>
      </c>
      <c r="D629" t="s">
        <v>621</v>
      </c>
      <c r="E629" t="s">
        <v>46</v>
      </c>
      <c r="F629" t="s">
        <v>175</v>
      </c>
      <c r="G629">
        <v>47</v>
      </c>
      <c r="H629">
        <v>419981</v>
      </c>
      <c r="I629" t="s">
        <v>34</v>
      </c>
      <c r="J629" s="1">
        <v>44682</v>
      </c>
      <c r="K629">
        <v>1100</v>
      </c>
      <c r="L629" t="s">
        <v>2829</v>
      </c>
      <c r="M629" t="s">
        <v>101</v>
      </c>
      <c r="N629" t="s">
        <v>2830</v>
      </c>
      <c r="O629" t="s">
        <v>2831</v>
      </c>
      <c r="P629" t="s">
        <v>39</v>
      </c>
      <c r="Q629">
        <v>10</v>
      </c>
      <c r="R629" t="s">
        <v>40</v>
      </c>
      <c r="S629" t="s">
        <v>118</v>
      </c>
      <c r="T629">
        <v>36656</v>
      </c>
      <c r="U629" s="1">
        <v>45392</v>
      </c>
      <c r="V629" t="s">
        <v>80</v>
      </c>
      <c r="W629">
        <v>323960</v>
      </c>
      <c r="X629" t="s">
        <v>2832</v>
      </c>
      <c r="Y629">
        <v>694</v>
      </c>
      <c r="Z629">
        <v>747</v>
      </c>
      <c r="AA629">
        <v>8</v>
      </c>
      <c r="AB629">
        <v>2390.4</v>
      </c>
    </row>
    <row r="630" spans="1:28" x14ac:dyDescent="0.3">
      <c r="A630" t="s">
        <v>28</v>
      </c>
      <c r="B630" t="s">
        <v>29</v>
      </c>
      <c r="C630" t="s">
        <v>148</v>
      </c>
      <c r="D630" t="s">
        <v>92</v>
      </c>
      <c r="E630" t="s">
        <v>56</v>
      </c>
      <c r="F630" t="s">
        <v>135</v>
      </c>
      <c r="G630">
        <v>39</v>
      </c>
      <c r="H630">
        <v>436134</v>
      </c>
      <c r="I630" t="s">
        <v>58</v>
      </c>
      <c r="J630" s="1">
        <v>44571</v>
      </c>
      <c r="K630">
        <v>950</v>
      </c>
      <c r="L630" t="s">
        <v>2833</v>
      </c>
      <c r="M630" t="s">
        <v>287</v>
      </c>
      <c r="N630" t="s">
        <v>2834</v>
      </c>
      <c r="O630" t="s">
        <v>2835</v>
      </c>
      <c r="P630" t="s">
        <v>71</v>
      </c>
      <c r="Q630">
        <v>11</v>
      </c>
      <c r="R630" t="s">
        <v>88</v>
      </c>
      <c r="S630" t="s">
        <v>79</v>
      </c>
      <c r="T630">
        <v>37153</v>
      </c>
      <c r="U630" s="1">
        <v>45553</v>
      </c>
      <c r="V630" t="s">
        <v>180</v>
      </c>
      <c r="W630">
        <v>361321</v>
      </c>
      <c r="X630" t="s">
        <v>2836</v>
      </c>
      <c r="Y630">
        <v>367</v>
      </c>
      <c r="Z630">
        <v>2215</v>
      </c>
      <c r="AA630">
        <v>7</v>
      </c>
      <c r="AB630">
        <v>6202</v>
      </c>
    </row>
    <row r="631" spans="1:28" x14ac:dyDescent="0.3">
      <c r="A631" t="s">
        <v>28</v>
      </c>
      <c r="B631" t="s">
        <v>29</v>
      </c>
      <c r="C631" t="s">
        <v>54</v>
      </c>
      <c r="D631" t="s">
        <v>274</v>
      </c>
      <c r="E631" t="s">
        <v>46</v>
      </c>
      <c r="F631" t="s">
        <v>47</v>
      </c>
      <c r="G631">
        <v>11</v>
      </c>
      <c r="H631">
        <v>421244</v>
      </c>
      <c r="I631" t="s">
        <v>58</v>
      </c>
      <c r="J631" s="1">
        <v>44648</v>
      </c>
      <c r="K631">
        <v>1000</v>
      </c>
      <c r="L631" t="s">
        <v>2837</v>
      </c>
      <c r="M631" t="s">
        <v>506</v>
      </c>
      <c r="N631" t="s">
        <v>2838</v>
      </c>
      <c r="O631" t="s">
        <v>2839</v>
      </c>
      <c r="P631" t="s">
        <v>71</v>
      </c>
      <c r="Q631">
        <v>10</v>
      </c>
      <c r="R631" t="s">
        <v>40</v>
      </c>
      <c r="S631" t="s">
        <v>118</v>
      </c>
      <c r="T631">
        <v>45761</v>
      </c>
      <c r="U631" s="1">
        <v>45401</v>
      </c>
      <c r="V631" t="s">
        <v>80</v>
      </c>
      <c r="W631">
        <v>865931</v>
      </c>
      <c r="X631" t="s">
        <v>2840</v>
      </c>
      <c r="Y631">
        <v>975</v>
      </c>
      <c r="Z631">
        <v>601</v>
      </c>
      <c r="AA631">
        <v>7</v>
      </c>
      <c r="AB631" s="2" t="s">
        <v>2841</v>
      </c>
    </row>
    <row r="632" spans="1:28" x14ac:dyDescent="0.3">
      <c r="A632" t="s">
        <v>28</v>
      </c>
      <c r="B632" t="s">
        <v>29</v>
      </c>
      <c r="C632" t="s">
        <v>30</v>
      </c>
      <c r="D632" t="s">
        <v>291</v>
      </c>
      <c r="E632" t="s">
        <v>56</v>
      </c>
      <c r="F632" t="s">
        <v>106</v>
      </c>
      <c r="G632">
        <v>5</v>
      </c>
      <c r="H632">
        <v>410222</v>
      </c>
      <c r="I632" t="s">
        <v>34</v>
      </c>
      <c r="J632" s="1">
        <v>44904</v>
      </c>
      <c r="K632">
        <v>1000</v>
      </c>
      <c r="L632" t="s">
        <v>2842</v>
      </c>
      <c r="M632" t="s">
        <v>85</v>
      </c>
      <c r="N632" t="s">
        <v>2843</v>
      </c>
      <c r="O632" t="s">
        <v>2844</v>
      </c>
      <c r="P632" t="s">
        <v>51</v>
      </c>
      <c r="Q632">
        <v>5</v>
      </c>
      <c r="R632" t="s">
        <v>88</v>
      </c>
      <c r="S632" t="s">
        <v>79</v>
      </c>
      <c r="T632">
        <v>94249</v>
      </c>
      <c r="U632" s="1">
        <v>45621</v>
      </c>
      <c r="V632" t="s">
        <v>42</v>
      </c>
      <c r="W632">
        <v>345444</v>
      </c>
      <c r="X632" t="s">
        <v>2845</v>
      </c>
      <c r="Y632">
        <v>847</v>
      </c>
      <c r="Z632">
        <v>677</v>
      </c>
      <c r="AA632">
        <v>3</v>
      </c>
      <c r="AB632" s="2" t="s">
        <v>2846</v>
      </c>
    </row>
    <row r="633" spans="1:28" x14ac:dyDescent="0.3">
      <c r="A633" t="s">
        <v>28</v>
      </c>
      <c r="B633" t="s">
        <v>29</v>
      </c>
      <c r="C633" t="s">
        <v>54</v>
      </c>
      <c r="D633" t="s">
        <v>220</v>
      </c>
      <c r="E633" t="s">
        <v>46</v>
      </c>
      <c r="F633" t="s">
        <v>175</v>
      </c>
      <c r="G633">
        <v>84</v>
      </c>
      <c r="H633">
        <v>437903</v>
      </c>
      <c r="I633" t="s">
        <v>58</v>
      </c>
      <c r="J633" s="1">
        <v>45596</v>
      </c>
      <c r="K633">
        <v>950</v>
      </c>
      <c r="L633" t="s">
        <v>2847</v>
      </c>
      <c r="M633" t="s">
        <v>1409</v>
      </c>
      <c r="N633" t="s">
        <v>2848</v>
      </c>
      <c r="O633" t="s">
        <v>2849</v>
      </c>
      <c r="P633" t="s">
        <v>39</v>
      </c>
      <c r="Q633">
        <v>9</v>
      </c>
      <c r="R633" t="s">
        <v>40</v>
      </c>
      <c r="S633" t="s">
        <v>63</v>
      </c>
      <c r="T633">
        <v>67555</v>
      </c>
      <c r="U633" s="1">
        <v>45552</v>
      </c>
      <c r="V633" t="s">
        <v>180</v>
      </c>
      <c r="W633">
        <v>481493</v>
      </c>
      <c r="X633" t="s">
        <v>2850</v>
      </c>
      <c r="Y633">
        <v>620</v>
      </c>
      <c r="Z633">
        <v>836</v>
      </c>
      <c r="AA633">
        <v>1</v>
      </c>
      <c r="AB633" s="2" t="s">
        <v>2851</v>
      </c>
    </row>
    <row r="634" spans="1:28" x14ac:dyDescent="0.3">
      <c r="A634" t="s">
        <v>28</v>
      </c>
      <c r="B634" t="s">
        <v>29</v>
      </c>
      <c r="C634" t="s">
        <v>91</v>
      </c>
      <c r="D634" t="s">
        <v>105</v>
      </c>
      <c r="E634" t="s">
        <v>56</v>
      </c>
      <c r="F634" t="s">
        <v>99</v>
      </c>
      <c r="G634">
        <v>67</v>
      </c>
      <c r="H634">
        <v>432667</v>
      </c>
      <c r="I634" t="s">
        <v>34</v>
      </c>
      <c r="J634" s="1">
        <v>44681</v>
      </c>
      <c r="K634">
        <v>1100</v>
      </c>
      <c r="L634" t="s">
        <v>2852</v>
      </c>
      <c r="M634" t="s">
        <v>76</v>
      </c>
      <c r="N634" t="s">
        <v>2853</v>
      </c>
      <c r="O634" t="s">
        <v>2854</v>
      </c>
      <c r="P634" t="s">
        <v>87</v>
      </c>
      <c r="Q634">
        <v>17</v>
      </c>
      <c r="R634" t="s">
        <v>88</v>
      </c>
      <c r="S634" t="s">
        <v>118</v>
      </c>
      <c r="T634">
        <v>26302</v>
      </c>
      <c r="U634" s="1">
        <v>45321</v>
      </c>
      <c r="V634" t="s">
        <v>111</v>
      </c>
      <c r="W634">
        <v>234251</v>
      </c>
      <c r="X634" t="s">
        <v>2855</v>
      </c>
      <c r="Y634">
        <v>961</v>
      </c>
      <c r="Z634">
        <v>759</v>
      </c>
      <c r="AA634">
        <v>2</v>
      </c>
      <c r="AB634">
        <v>607.20000000000005</v>
      </c>
    </row>
    <row r="635" spans="1:28" x14ac:dyDescent="0.3">
      <c r="A635" t="s">
        <v>28</v>
      </c>
      <c r="B635" t="s">
        <v>29</v>
      </c>
      <c r="C635" t="s">
        <v>44</v>
      </c>
      <c r="D635" t="s">
        <v>511</v>
      </c>
      <c r="E635" t="s">
        <v>56</v>
      </c>
      <c r="F635" t="s">
        <v>106</v>
      </c>
      <c r="G635">
        <v>40</v>
      </c>
      <c r="H635">
        <v>414082</v>
      </c>
      <c r="I635" t="s">
        <v>58</v>
      </c>
      <c r="J635" s="1">
        <v>45345</v>
      </c>
      <c r="K635">
        <v>1100</v>
      </c>
      <c r="L635" t="s">
        <v>2856</v>
      </c>
      <c r="M635" t="s">
        <v>101</v>
      </c>
      <c r="N635" t="s">
        <v>2857</v>
      </c>
      <c r="O635" s="2" t="s">
        <v>2858</v>
      </c>
      <c r="P635" t="s">
        <v>51</v>
      </c>
      <c r="Q635">
        <v>13</v>
      </c>
      <c r="R635" t="s">
        <v>88</v>
      </c>
      <c r="S635" t="s">
        <v>79</v>
      </c>
      <c r="T635">
        <v>70320</v>
      </c>
      <c r="U635" s="1">
        <v>45382</v>
      </c>
      <c r="V635" t="s">
        <v>72</v>
      </c>
      <c r="W635">
        <v>990615</v>
      </c>
      <c r="X635" t="s">
        <v>2859</v>
      </c>
      <c r="Y635">
        <v>543</v>
      </c>
      <c r="Z635">
        <v>1045</v>
      </c>
      <c r="AA635">
        <v>6</v>
      </c>
      <c r="AB635">
        <v>2508</v>
      </c>
    </row>
    <row r="636" spans="1:28" x14ac:dyDescent="0.3">
      <c r="A636" t="s">
        <v>28</v>
      </c>
      <c r="B636" t="s">
        <v>29</v>
      </c>
      <c r="C636" t="s">
        <v>193</v>
      </c>
      <c r="D636" t="s">
        <v>163</v>
      </c>
      <c r="E636" t="s">
        <v>56</v>
      </c>
      <c r="F636" t="s">
        <v>106</v>
      </c>
      <c r="G636">
        <v>49</v>
      </c>
      <c r="H636">
        <v>413612</v>
      </c>
      <c r="I636" t="s">
        <v>58</v>
      </c>
      <c r="J636" s="1">
        <v>45342</v>
      </c>
      <c r="K636">
        <v>1300</v>
      </c>
      <c r="L636" t="s">
        <v>2860</v>
      </c>
      <c r="M636" t="s">
        <v>108</v>
      </c>
      <c r="N636" t="s">
        <v>2861</v>
      </c>
      <c r="O636" t="s">
        <v>2862</v>
      </c>
      <c r="P636" t="s">
        <v>87</v>
      </c>
      <c r="Q636">
        <v>6</v>
      </c>
      <c r="R636" t="s">
        <v>40</v>
      </c>
      <c r="S636" t="s">
        <v>118</v>
      </c>
      <c r="T636">
        <v>40836</v>
      </c>
      <c r="U636" s="1">
        <v>45574</v>
      </c>
      <c r="V636" t="s">
        <v>155</v>
      </c>
      <c r="W636">
        <v>744704</v>
      </c>
      <c r="X636" t="s">
        <v>2863</v>
      </c>
      <c r="Y636">
        <v>353</v>
      </c>
      <c r="Z636">
        <v>2413</v>
      </c>
      <c r="AA636">
        <v>1</v>
      </c>
      <c r="AB636">
        <v>965.2</v>
      </c>
    </row>
    <row r="637" spans="1:28" x14ac:dyDescent="0.3">
      <c r="A637" t="s">
        <v>28</v>
      </c>
      <c r="B637" t="s">
        <v>29</v>
      </c>
      <c r="C637" t="s">
        <v>54</v>
      </c>
      <c r="D637" t="s">
        <v>442</v>
      </c>
      <c r="E637" t="s">
        <v>32</v>
      </c>
      <c r="F637" t="s">
        <v>106</v>
      </c>
      <c r="G637">
        <v>42</v>
      </c>
      <c r="H637">
        <v>428672</v>
      </c>
      <c r="I637" t="s">
        <v>58</v>
      </c>
      <c r="J637" s="1">
        <v>43859</v>
      </c>
      <c r="K637">
        <v>1200</v>
      </c>
      <c r="L637" t="s">
        <v>2864</v>
      </c>
      <c r="M637" t="s">
        <v>108</v>
      </c>
      <c r="N637" t="s">
        <v>2865</v>
      </c>
      <c r="O637" t="s">
        <v>2866</v>
      </c>
      <c r="P637" t="s">
        <v>71</v>
      </c>
      <c r="Q637">
        <v>6</v>
      </c>
      <c r="R637" t="s">
        <v>40</v>
      </c>
      <c r="S637" t="s">
        <v>63</v>
      </c>
      <c r="T637">
        <v>58140</v>
      </c>
      <c r="U637" s="1">
        <v>45619</v>
      </c>
      <c r="V637" t="s">
        <v>42</v>
      </c>
      <c r="W637">
        <v>103821</v>
      </c>
      <c r="X637" t="s">
        <v>2867</v>
      </c>
      <c r="Y637">
        <v>297</v>
      </c>
      <c r="Z637">
        <v>1193</v>
      </c>
      <c r="AA637">
        <v>6</v>
      </c>
      <c r="AB637" s="2" t="s">
        <v>2868</v>
      </c>
    </row>
    <row r="638" spans="1:28" x14ac:dyDescent="0.3">
      <c r="A638" t="s">
        <v>28</v>
      </c>
      <c r="B638" t="s">
        <v>29</v>
      </c>
      <c r="C638" t="s">
        <v>54</v>
      </c>
      <c r="D638" t="s">
        <v>45</v>
      </c>
      <c r="E638" t="s">
        <v>56</v>
      </c>
      <c r="F638" t="s">
        <v>47</v>
      </c>
      <c r="G638">
        <v>54</v>
      </c>
      <c r="H638">
        <v>431793</v>
      </c>
      <c r="I638" t="s">
        <v>58</v>
      </c>
      <c r="J638" s="1">
        <v>45061</v>
      </c>
      <c r="K638">
        <v>950</v>
      </c>
      <c r="L638" t="s">
        <v>2869</v>
      </c>
      <c r="M638" t="s">
        <v>542</v>
      </c>
      <c r="N638" t="s">
        <v>2870</v>
      </c>
      <c r="O638" t="s">
        <v>2871</v>
      </c>
      <c r="P638" t="s">
        <v>87</v>
      </c>
      <c r="Q638">
        <v>10</v>
      </c>
      <c r="R638" t="s">
        <v>88</v>
      </c>
      <c r="S638" t="s">
        <v>118</v>
      </c>
      <c r="T638">
        <v>54645</v>
      </c>
      <c r="U638" s="1">
        <v>45592</v>
      </c>
      <c r="V638" t="s">
        <v>155</v>
      </c>
      <c r="W638">
        <v>979284</v>
      </c>
      <c r="X638" t="s">
        <v>2872</v>
      </c>
      <c r="Y638">
        <v>539</v>
      </c>
      <c r="Z638">
        <v>1309</v>
      </c>
      <c r="AA638">
        <v>4</v>
      </c>
      <c r="AB638">
        <v>2094.4</v>
      </c>
    </row>
    <row r="639" spans="1:28" x14ac:dyDescent="0.3">
      <c r="A639" t="s">
        <v>28</v>
      </c>
      <c r="B639" t="s">
        <v>29</v>
      </c>
      <c r="C639" t="s">
        <v>193</v>
      </c>
      <c r="D639" t="s">
        <v>411</v>
      </c>
      <c r="E639" t="s">
        <v>32</v>
      </c>
      <c r="F639" t="s">
        <v>33</v>
      </c>
      <c r="G639">
        <v>8</v>
      </c>
      <c r="H639">
        <v>403438</v>
      </c>
      <c r="I639" t="s">
        <v>34</v>
      </c>
      <c r="J639" s="1">
        <v>45131</v>
      </c>
      <c r="K639">
        <v>950</v>
      </c>
      <c r="L639" t="s">
        <v>2873</v>
      </c>
      <c r="M639" t="s">
        <v>211</v>
      </c>
      <c r="N639" t="s">
        <v>2874</v>
      </c>
      <c r="O639" t="s">
        <v>2875</v>
      </c>
      <c r="P639" t="s">
        <v>71</v>
      </c>
      <c r="Q639">
        <v>15</v>
      </c>
      <c r="R639" t="s">
        <v>40</v>
      </c>
      <c r="S639" t="s">
        <v>41</v>
      </c>
      <c r="T639">
        <v>54510</v>
      </c>
      <c r="U639" s="1">
        <v>45303</v>
      </c>
      <c r="V639" t="s">
        <v>111</v>
      </c>
      <c r="W639">
        <v>483390</v>
      </c>
      <c r="X639" t="s">
        <v>2876</v>
      </c>
      <c r="Y639">
        <v>999</v>
      </c>
      <c r="Z639">
        <v>680</v>
      </c>
      <c r="AA639">
        <v>5</v>
      </c>
      <c r="AB639">
        <v>1360</v>
      </c>
    </row>
    <row r="640" spans="1:28" x14ac:dyDescent="0.3">
      <c r="A640" t="s">
        <v>28</v>
      </c>
      <c r="B640" t="s">
        <v>29</v>
      </c>
      <c r="C640" t="s">
        <v>44</v>
      </c>
      <c r="D640" t="s">
        <v>616</v>
      </c>
      <c r="E640" t="s">
        <v>46</v>
      </c>
      <c r="F640" t="s">
        <v>106</v>
      </c>
      <c r="G640">
        <v>81</v>
      </c>
      <c r="H640">
        <v>436696</v>
      </c>
      <c r="I640" t="s">
        <v>58</v>
      </c>
      <c r="J640" s="1">
        <v>43880</v>
      </c>
      <c r="K640">
        <v>1000</v>
      </c>
      <c r="L640" t="s">
        <v>2877</v>
      </c>
      <c r="M640" t="s">
        <v>423</v>
      </c>
      <c r="N640" t="s">
        <v>2878</v>
      </c>
      <c r="O640" t="s">
        <v>2879</v>
      </c>
      <c r="P640" t="s">
        <v>51</v>
      </c>
      <c r="Q640">
        <v>3</v>
      </c>
      <c r="R640" t="s">
        <v>40</v>
      </c>
      <c r="S640" t="s">
        <v>79</v>
      </c>
      <c r="T640">
        <v>97775</v>
      </c>
      <c r="U640" s="1">
        <v>45482</v>
      </c>
      <c r="V640" t="s">
        <v>126</v>
      </c>
      <c r="W640">
        <v>576531</v>
      </c>
      <c r="X640" t="s">
        <v>2880</v>
      </c>
      <c r="Y640">
        <v>869</v>
      </c>
      <c r="Z640">
        <v>2531</v>
      </c>
      <c r="AA640">
        <v>3</v>
      </c>
      <c r="AB640" s="2" t="s">
        <v>2881</v>
      </c>
    </row>
    <row r="641" spans="1:28" x14ac:dyDescent="0.3">
      <c r="A641" t="s">
        <v>28</v>
      </c>
      <c r="B641" t="s">
        <v>29</v>
      </c>
      <c r="C641" t="s">
        <v>54</v>
      </c>
      <c r="D641" t="s">
        <v>616</v>
      </c>
      <c r="E641" t="s">
        <v>56</v>
      </c>
      <c r="F641" t="s">
        <v>113</v>
      </c>
      <c r="G641">
        <v>34</v>
      </c>
      <c r="H641">
        <v>438034</v>
      </c>
      <c r="I641" t="s">
        <v>58</v>
      </c>
      <c r="J641" s="1">
        <v>45373</v>
      </c>
      <c r="K641">
        <v>1300</v>
      </c>
      <c r="L641" t="s">
        <v>2882</v>
      </c>
      <c r="M641" t="s">
        <v>2124</v>
      </c>
      <c r="N641" t="s">
        <v>2883</v>
      </c>
      <c r="O641">
        <v>3927274246</v>
      </c>
      <c r="P641" t="s">
        <v>71</v>
      </c>
      <c r="Q641">
        <v>10</v>
      </c>
      <c r="R641" t="s">
        <v>40</v>
      </c>
      <c r="S641" t="s">
        <v>41</v>
      </c>
      <c r="T641">
        <v>78972</v>
      </c>
      <c r="U641" s="1">
        <v>45422</v>
      </c>
      <c r="V641" t="s">
        <v>140</v>
      </c>
      <c r="W641">
        <v>107363</v>
      </c>
      <c r="X641" t="s">
        <v>2884</v>
      </c>
      <c r="Y641">
        <v>499</v>
      </c>
      <c r="Z641">
        <v>773</v>
      </c>
      <c r="AA641">
        <v>4</v>
      </c>
      <c r="AB641" s="2" t="s">
        <v>2885</v>
      </c>
    </row>
    <row r="642" spans="1:28" x14ac:dyDescent="0.3">
      <c r="A642" t="s">
        <v>28</v>
      </c>
      <c r="B642" t="s">
        <v>29</v>
      </c>
      <c r="C642" t="s">
        <v>54</v>
      </c>
      <c r="D642" t="s">
        <v>267</v>
      </c>
      <c r="E642" t="s">
        <v>32</v>
      </c>
      <c r="F642" t="s">
        <v>113</v>
      </c>
      <c r="G642">
        <v>26</v>
      </c>
      <c r="H642">
        <v>433537</v>
      </c>
      <c r="I642" t="s">
        <v>34</v>
      </c>
      <c r="J642" s="1">
        <v>45619</v>
      </c>
      <c r="K642">
        <v>950</v>
      </c>
      <c r="L642" t="s">
        <v>2886</v>
      </c>
      <c r="M642" t="s">
        <v>222</v>
      </c>
      <c r="N642" t="s">
        <v>2887</v>
      </c>
      <c r="O642" t="s">
        <v>2888</v>
      </c>
      <c r="P642" t="s">
        <v>39</v>
      </c>
      <c r="Q642">
        <v>16</v>
      </c>
      <c r="R642" t="s">
        <v>40</v>
      </c>
      <c r="S642" t="s">
        <v>79</v>
      </c>
      <c r="T642">
        <v>14766</v>
      </c>
      <c r="U642" s="1">
        <v>45317</v>
      </c>
      <c r="V642" t="s">
        <v>111</v>
      </c>
      <c r="W642">
        <v>293111</v>
      </c>
      <c r="X642" t="s">
        <v>2889</v>
      </c>
      <c r="Y642">
        <v>768</v>
      </c>
      <c r="Z642">
        <v>2987</v>
      </c>
      <c r="AA642">
        <v>8</v>
      </c>
      <c r="AB642">
        <v>9558.4</v>
      </c>
    </row>
    <row r="643" spans="1:28" x14ac:dyDescent="0.3">
      <c r="A643" t="s">
        <v>28</v>
      </c>
      <c r="B643" t="s">
        <v>29</v>
      </c>
      <c r="C643" t="s">
        <v>157</v>
      </c>
      <c r="D643" t="s">
        <v>82</v>
      </c>
      <c r="E643" t="s">
        <v>46</v>
      </c>
      <c r="F643" t="s">
        <v>47</v>
      </c>
      <c r="G643">
        <v>55</v>
      </c>
      <c r="H643">
        <v>437763</v>
      </c>
      <c r="I643" t="s">
        <v>58</v>
      </c>
      <c r="J643" s="1">
        <v>45503</v>
      </c>
      <c r="K643">
        <v>1200</v>
      </c>
      <c r="L643" t="s">
        <v>2890</v>
      </c>
      <c r="M643" t="s">
        <v>1212</v>
      </c>
      <c r="N643" t="s">
        <v>2891</v>
      </c>
      <c r="O643" t="s">
        <v>2892</v>
      </c>
      <c r="P643" t="s">
        <v>51</v>
      </c>
      <c r="Q643">
        <v>20</v>
      </c>
      <c r="R643" t="s">
        <v>88</v>
      </c>
      <c r="S643" t="s">
        <v>118</v>
      </c>
      <c r="T643">
        <v>39656</v>
      </c>
      <c r="U643" s="1">
        <v>45325</v>
      </c>
      <c r="V643" t="s">
        <v>119</v>
      </c>
      <c r="W643">
        <v>402203</v>
      </c>
      <c r="X643" t="s">
        <v>1454</v>
      </c>
      <c r="Y643">
        <v>457</v>
      </c>
      <c r="Z643">
        <v>1730</v>
      </c>
      <c r="AA643">
        <v>2</v>
      </c>
      <c r="AB643">
        <v>1384</v>
      </c>
    </row>
    <row r="644" spans="1:28" x14ac:dyDescent="0.3">
      <c r="A644" t="s">
        <v>28</v>
      </c>
      <c r="B644" t="s">
        <v>29</v>
      </c>
      <c r="C644" t="s">
        <v>193</v>
      </c>
      <c r="D644" t="s">
        <v>45</v>
      </c>
      <c r="E644" t="s">
        <v>56</v>
      </c>
      <c r="F644" t="s">
        <v>135</v>
      </c>
      <c r="G644">
        <v>97</v>
      </c>
      <c r="H644">
        <v>413423</v>
      </c>
      <c r="I644" t="s">
        <v>34</v>
      </c>
      <c r="J644" s="1">
        <v>44262</v>
      </c>
      <c r="K644">
        <v>1100</v>
      </c>
      <c r="L644" t="s">
        <v>2893</v>
      </c>
      <c r="M644" t="s">
        <v>263</v>
      </c>
      <c r="N644" t="s">
        <v>2894</v>
      </c>
      <c r="O644" t="s">
        <v>2895</v>
      </c>
      <c r="P644" t="s">
        <v>51</v>
      </c>
      <c r="Q644">
        <v>15</v>
      </c>
      <c r="R644" t="s">
        <v>40</v>
      </c>
      <c r="S644" t="s">
        <v>79</v>
      </c>
      <c r="T644">
        <v>16306</v>
      </c>
      <c r="U644" s="1">
        <v>45483</v>
      </c>
      <c r="V644" t="s">
        <v>126</v>
      </c>
      <c r="W644">
        <v>347205</v>
      </c>
      <c r="X644" t="s">
        <v>2896</v>
      </c>
      <c r="Y644">
        <v>617</v>
      </c>
      <c r="Z644">
        <v>1650</v>
      </c>
      <c r="AA644">
        <v>2</v>
      </c>
      <c r="AB644">
        <v>1320</v>
      </c>
    </row>
    <row r="645" spans="1:28" x14ac:dyDescent="0.3">
      <c r="A645" t="s">
        <v>28</v>
      </c>
      <c r="B645" t="s">
        <v>29</v>
      </c>
      <c r="C645" t="s">
        <v>66</v>
      </c>
      <c r="D645" t="s">
        <v>611</v>
      </c>
      <c r="E645" t="s">
        <v>46</v>
      </c>
      <c r="F645" t="s">
        <v>135</v>
      </c>
      <c r="G645">
        <v>78</v>
      </c>
      <c r="H645">
        <v>438479</v>
      </c>
      <c r="I645" t="s">
        <v>34</v>
      </c>
      <c r="J645" s="1">
        <v>44702</v>
      </c>
      <c r="K645">
        <v>1200</v>
      </c>
      <c r="L645" t="s">
        <v>2897</v>
      </c>
      <c r="M645" t="s">
        <v>434</v>
      </c>
      <c r="N645" t="s">
        <v>2898</v>
      </c>
      <c r="O645" t="s">
        <v>2899</v>
      </c>
      <c r="P645" t="s">
        <v>51</v>
      </c>
      <c r="Q645">
        <v>12</v>
      </c>
      <c r="R645" t="s">
        <v>40</v>
      </c>
      <c r="S645" t="s">
        <v>118</v>
      </c>
      <c r="T645">
        <v>25619</v>
      </c>
      <c r="U645" s="1">
        <v>45457</v>
      </c>
      <c r="V645" t="s">
        <v>52</v>
      </c>
      <c r="W645">
        <v>384335</v>
      </c>
      <c r="X645" t="s">
        <v>2900</v>
      </c>
      <c r="Y645">
        <v>862</v>
      </c>
      <c r="Z645">
        <v>2044</v>
      </c>
      <c r="AA645">
        <v>7</v>
      </c>
      <c r="AB645" s="2" t="s">
        <v>2901</v>
      </c>
    </row>
    <row r="646" spans="1:28" x14ac:dyDescent="0.3">
      <c r="A646" t="s">
        <v>28</v>
      </c>
      <c r="B646" t="s">
        <v>29</v>
      </c>
      <c r="C646" t="s">
        <v>44</v>
      </c>
      <c r="D646" t="s">
        <v>566</v>
      </c>
      <c r="E646" t="s">
        <v>32</v>
      </c>
      <c r="F646" t="s">
        <v>99</v>
      </c>
      <c r="G646">
        <v>17</v>
      </c>
      <c r="H646">
        <v>405618</v>
      </c>
      <c r="I646" t="s">
        <v>58</v>
      </c>
      <c r="J646" s="1">
        <v>43947</v>
      </c>
      <c r="K646">
        <v>1300</v>
      </c>
      <c r="L646" t="s">
        <v>2902</v>
      </c>
      <c r="M646" t="s">
        <v>605</v>
      </c>
      <c r="N646" t="s">
        <v>2903</v>
      </c>
      <c r="O646" t="s">
        <v>2904</v>
      </c>
      <c r="P646" t="s">
        <v>87</v>
      </c>
      <c r="Q646">
        <v>3</v>
      </c>
      <c r="R646" t="s">
        <v>40</v>
      </c>
      <c r="S646" t="s">
        <v>41</v>
      </c>
      <c r="T646">
        <v>75360</v>
      </c>
      <c r="U646" s="1">
        <v>45527</v>
      </c>
      <c r="V646" t="s">
        <v>64</v>
      </c>
      <c r="W646">
        <v>508788</v>
      </c>
      <c r="X646" t="s">
        <v>2905</v>
      </c>
      <c r="Y646">
        <v>954</v>
      </c>
      <c r="Z646">
        <v>1991</v>
      </c>
      <c r="AA646">
        <v>6</v>
      </c>
      <c r="AB646" s="2" t="s">
        <v>2906</v>
      </c>
    </row>
    <row r="647" spans="1:28" x14ac:dyDescent="0.3">
      <c r="A647" t="s">
        <v>28</v>
      </c>
      <c r="B647" t="s">
        <v>29</v>
      </c>
      <c r="C647" t="s">
        <v>44</v>
      </c>
      <c r="D647" t="s">
        <v>82</v>
      </c>
      <c r="E647" t="s">
        <v>56</v>
      </c>
      <c r="F647" t="s">
        <v>57</v>
      </c>
      <c r="G647">
        <v>88</v>
      </c>
      <c r="H647">
        <v>437681</v>
      </c>
      <c r="I647" t="s">
        <v>34</v>
      </c>
      <c r="J647" s="1">
        <v>43987</v>
      </c>
      <c r="K647">
        <v>1200</v>
      </c>
      <c r="L647" t="s">
        <v>2907</v>
      </c>
      <c r="M647" t="s">
        <v>172</v>
      </c>
      <c r="N647" t="s">
        <v>2908</v>
      </c>
      <c r="O647" t="s">
        <v>2909</v>
      </c>
      <c r="P647" t="s">
        <v>39</v>
      </c>
      <c r="Q647">
        <v>13</v>
      </c>
      <c r="R647" t="s">
        <v>40</v>
      </c>
      <c r="S647" t="s">
        <v>63</v>
      </c>
      <c r="T647">
        <v>33702</v>
      </c>
      <c r="U647" s="1">
        <v>45580</v>
      </c>
      <c r="V647" t="s">
        <v>155</v>
      </c>
      <c r="W647">
        <v>423362</v>
      </c>
      <c r="X647" t="s">
        <v>2910</v>
      </c>
      <c r="Y647">
        <v>843</v>
      </c>
      <c r="Z647">
        <v>858</v>
      </c>
      <c r="AA647">
        <v>8</v>
      </c>
      <c r="AB647" s="2" t="s">
        <v>2911</v>
      </c>
    </row>
    <row r="648" spans="1:28" x14ac:dyDescent="0.3">
      <c r="A648" t="s">
        <v>28</v>
      </c>
      <c r="B648" t="s">
        <v>29</v>
      </c>
      <c r="C648" t="s">
        <v>66</v>
      </c>
      <c r="D648" t="s">
        <v>421</v>
      </c>
      <c r="E648" t="s">
        <v>56</v>
      </c>
      <c r="F648" t="s">
        <v>57</v>
      </c>
      <c r="G648">
        <v>40</v>
      </c>
      <c r="H648">
        <v>406560</v>
      </c>
      <c r="I648" t="s">
        <v>58</v>
      </c>
      <c r="J648" s="1">
        <v>44784</v>
      </c>
      <c r="K648">
        <v>1400</v>
      </c>
      <c r="L648" t="s">
        <v>2912</v>
      </c>
      <c r="M648" t="s">
        <v>747</v>
      </c>
      <c r="N648" t="s">
        <v>2913</v>
      </c>
      <c r="O648">
        <f>1-730-486-8528</f>
        <v>-9743</v>
      </c>
      <c r="P648" t="s">
        <v>39</v>
      </c>
      <c r="Q648">
        <v>10</v>
      </c>
      <c r="R648" t="s">
        <v>88</v>
      </c>
      <c r="S648" t="s">
        <v>118</v>
      </c>
      <c r="T648">
        <v>43644</v>
      </c>
      <c r="U648" s="1">
        <v>45461</v>
      </c>
      <c r="V648" t="s">
        <v>52</v>
      </c>
      <c r="W648">
        <v>294102</v>
      </c>
      <c r="X648" t="s">
        <v>2914</v>
      </c>
      <c r="Y648">
        <v>825</v>
      </c>
      <c r="Z648">
        <v>1882</v>
      </c>
      <c r="AA648">
        <v>4</v>
      </c>
      <c r="AB648" s="2" t="s">
        <v>2915</v>
      </c>
    </row>
    <row r="649" spans="1:28" x14ac:dyDescent="0.3">
      <c r="A649" t="s">
        <v>28</v>
      </c>
      <c r="B649" t="s">
        <v>29</v>
      </c>
      <c r="C649" t="s">
        <v>66</v>
      </c>
      <c r="D649" t="s">
        <v>105</v>
      </c>
      <c r="E649" t="s">
        <v>32</v>
      </c>
      <c r="F649" t="s">
        <v>83</v>
      </c>
      <c r="G649">
        <v>89</v>
      </c>
      <c r="H649">
        <v>433976</v>
      </c>
      <c r="I649" t="s">
        <v>58</v>
      </c>
      <c r="J649" s="1">
        <v>44303</v>
      </c>
      <c r="K649">
        <v>1400</v>
      </c>
      <c r="L649" t="s">
        <v>2916</v>
      </c>
      <c r="M649" t="s">
        <v>244</v>
      </c>
      <c r="N649" t="s">
        <v>2917</v>
      </c>
      <c r="O649" t="s">
        <v>2918</v>
      </c>
      <c r="P649" t="s">
        <v>39</v>
      </c>
      <c r="Q649">
        <v>4</v>
      </c>
      <c r="R649" t="s">
        <v>88</v>
      </c>
      <c r="S649" t="s">
        <v>79</v>
      </c>
      <c r="T649">
        <v>37264</v>
      </c>
      <c r="U649" s="1">
        <v>45535</v>
      </c>
      <c r="V649" t="s">
        <v>64</v>
      </c>
      <c r="W649">
        <v>561174</v>
      </c>
      <c r="X649" t="s">
        <v>2919</v>
      </c>
      <c r="Y649">
        <v>727</v>
      </c>
      <c r="Z649">
        <v>1118</v>
      </c>
      <c r="AA649">
        <v>1</v>
      </c>
      <c r="AB649" s="2" t="s">
        <v>2920</v>
      </c>
    </row>
    <row r="650" spans="1:28" x14ac:dyDescent="0.3">
      <c r="A650" t="s">
        <v>28</v>
      </c>
      <c r="B650" t="s">
        <v>29</v>
      </c>
      <c r="C650" t="s">
        <v>66</v>
      </c>
      <c r="D650" t="s">
        <v>82</v>
      </c>
      <c r="E650" t="s">
        <v>56</v>
      </c>
      <c r="F650" t="s">
        <v>175</v>
      </c>
      <c r="G650">
        <v>84</v>
      </c>
      <c r="H650">
        <v>415960</v>
      </c>
      <c r="I650" t="s">
        <v>34</v>
      </c>
      <c r="J650" s="1">
        <v>43932</v>
      </c>
      <c r="K650">
        <v>1100</v>
      </c>
      <c r="L650" t="s">
        <v>2921</v>
      </c>
      <c r="M650" t="s">
        <v>222</v>
      </c>
      <c r="N650" t="s">
        <v>2922</v>
      </c>
      <c r="O650" t="s">
        <v>2923</v>
      </c>
      <c r="P650" t="s">
        <v>87</v>
      </c>
      <c r="Q650">
        <v>10</v>
      </c>
      <c r="R650" t="s">
        <v>40</v>
      </c>
      <c r="S650" t="s">
        <v>79</v>
      </c>
      <c r="T650">
        <v>70935</v>
      </c>
      <c r="U650" s="1">
        <v>45558</v>
      </c>
      <c r="V650" t="s">
        <v>180</v>
      </c>
      <c r="W650">
        <v>518003</v>
      </c>
      <c r="X650" t="s">
        <v>2924</v>
      </c>
      <c r="Y650">
        <v>795</v>
      </c>
      <c r="Z650">
        <v>2086</v>
      </c>
      <c r="AA650">
        <v>4</v>
      </c>
      <c r="AB650" s="2" t="s">
        <v>2925</v>
      </c>
    </row>
    <row r="651" spans="1:28" x14ac:dyDescent="0.3">
      <c r="A651" t="s">
        <v>28</v>
      </c>
      <c r="B651" t="s">
        <v>29</v>
      </c>
      <c r="C651" t="s">
        <v>66</v>
      </c>
      <c r="D651" t="s">
        <v>546</v>
      </c>
      <c r="E651" t="s">
        <v>32</v>
      </c>
      <c r="F651" t="s">
        <v>57</v>
      </c>
      <c r="G651">
        <v>78</v>
      </c>
      <c r="H651">
        <v>412046</v>
      </c>
      <c r="I651" t="s">
        <v>58</v>
      </c>
      <c r="J651" s="1">
        <v>44065</v>
      </c>
      <c r="K651">
        <v>950</v>
      </c>
      <c r="L651" t="s">
        <v>2926</v>
      </c>
      <c r="M651" t="s">
        <v>1198</v>
      </c>
      <c r="N651" t="s">
        <v>2927</v>
      </c>
      <c r="O651" t="s">
        <v>2928</v>
      </c>
      <c r="P651" t="s">
        <v>87</v>
      </c>
      <c r="Q651">
        <v>18</v>
      </c>
      <c r="R651" t="s">
        <v>40</v>
      </c>
      <c r="S651" t="s">
        <v>41</v>
      </c>
      <c r="T651">
        <v>17266</v>
      </c>
      <c r="U651" s="1">
        <v>45383</v>
      </c>
      <c r="V651" t="s">
        <v>80</v>
      </c>
      <c r="W651">
        <v>367627</v>
      </c>
      <c r="X651" t="s">
        <v>2929</v>
      </c>
      <c r="Y651">
        <v>955</v>
      </c>
      <c r="Z651">
        <v>644</v>
      </c>
      <c r="AA651">
        <v>3</v>
      </c>
      <c r="AB651" s="2" t="s">
        <v>2930</v>
      </c>
    </row>
    <row r="652" spans="1:28" x14ac:dyDescent="0.3">
      <c r="A652" t="s">
        <v>28</v>
      </c>
      <c r="B652" t="s">
        <v>29</v>
      </c>
      <c r="C652" t="s">
        <v>157</v>
      </c>
      <c r="D652" t="s">
        <v>163</v>
      </c>
      <c r="E652" t="s">
        <v>46</v>
      </c>
      <c r="F652" t="s">
        <v>113</v>
      </c>
      <c r="G652">
        <v>86</v>
      </c>
      <c r="H652">
        <v>409449</v>
      </c>
      <c r="I652" t="s">
        <v>58</v>
      </c>
      <c r="J652" s="1">
        <v>45309</v>
      </c>
      <c r="K652">
        <v>1400</v>
      </c>
      <c r="L652" t="s">
        <v>2931</v>
      </c>
      <c r="M652" t="s">
        <v>2538</v>
      </c>
      <c r="N652" t="s">
        <v>2932</v>
      </c>
      <c r="O652" t="s">
        <v>2933</v>
      </c>
      <c r="P652" t="s">
        <v>71</v>
      </c>
      <c r="Q652">
        <v>9</v>
      </c>
      <c r="R652" t="s">
        <v>88</v>
      </c>
      <c r="S652" t="s">
        <v>63</v>
      </c>
      <c r="T652">
        <v>12872</v>
      </c>
      <c r="U652" s="1">
        <v>45327</v>
      </c>
      <c r="V652" t="s">
        <v>119</v>
      </c>
      <c r="W652">
        <v>963313</v>
      </c>
      <c r="X652" t="s">
        <v>2934</v>
      </c>
      <c r="Y652">
        <v>544</v>
      </c>
      <c r="Z652">
        <v>1397</v>
      </c>
      <c r="AA652">
        <v>3</v>
      </c>
      <c r="AB652">
        <v>1676.4</v>
      </c>
    </row>
    <row r="653" spans="1:28" x14ac:dyDescent="0.3">
      <c r="A653" t="s">
        <v>28</v>
      </c>
      <c r="B653" t="s">
        <v>29</v>
      </c>
      <c r="C653" t="s">
        <v>157</v>
      </c>
      <c r="D653" t="s">
        <v>237</v>
      </c>
      <c r="E653" t="s">
        <v>46</v>
      </c>
      <c r="F653" t="s">
        <v>99</v>
      </c>
      <c r="G653">
        <v>40</v>
      </c>
      <c r="H653">
        <v>434306</v>
      </c>
      <c r="I653" t="s">
        <v>34</v>
      </c>
      <c r="J653" s="1">
        <v>44757</v>
      </c>
      <c r="K653">
        <v>1100</v>
      </c>
      <c r="L653" t="s">
        <v>2935</v>
      </c>
      <c r="M653" t="s">
        <v>1091</v>
      </c>
      <c r="N653" t="s">
        <v>2936</v>
      </c>
      <c r="O653">
        <v>8108276336</v>
      </c>
      <c r="P653" t="s">
        <v>51</v>
      </c>
      <c r="Q653">
        <v>5</v>
      </c>
      <c r="R653" t="s">
        <v>88</v>
      </c>
      <c r="S653" t="s">
        <v>79</v>
      </c>
      <c r="T653">
        <v>94791</v>
      </c>
      <c r="U653" s="1">
        <v>45602</v>
      </c>
      <c r="V653" t="s">
        <v>42</v>
      </c>
      <c r="W653">
        <v>378488</v>
      </c>
      <c r="X653" t="s">
        <v>2937</v>
      </c>
      <c r="Y653">
        <v>557</v>
      </c>
      <c r="Z653">
        <v>2537</v>
      </c>
      <c r="AA653">
        <v>2</v>
      </c>
      <c r="AB653" s="2" t="s">
        <v>2938</v>
      </c>
    </row>
    <row r="654" spans="1:28" x14ac:dyDescent="0.3">
      <c r="A654" t="s">
        <v>28</v>
      </c>
      <c r="B654" t="s">
        <v>29</v>
      </c>
      <c r="C654" t="s">
        <v>54</v>
      </c>
      <c r="D654" t="s">
        <v>560</v>
      </c>
      <c r="E654" t="s">
        <v>56</v>
      </c>
      <c r="F654" t="s">
        <v>57</v>
      </c>
      <c r="G654">
        <v>67</v>
      </c>
      <c r="H654">
        <v>416167</v>
      </c>
      <c r="I654" t="s">
        <v>58</v>
      </c>
      <c r="J654" s="1">
        <v>44514</v>
      </c>
      <c r="K654">
        <v>800</v>
      </c>
      <c r="L654" t="s">
        <v>2939</v>
      </c>
      <c r="M654" t="s">
        <v>423</v>
      </c>
      <c r="N654" t="s">
        <v>2940</v>
      </c>
      <c r="O654" t="s">
        <v>2941</v>
      </c>
      <c r="P654" t="s">
        <v>71</v>
      </c>
      <c r="Q654">
        <v>13</v>
      </c>
      <c r="R654" t="s">
        <v>40</v>
      </c>
      <c r="S654" t="s">
        <v>79</v>
      </c>
      <c r="T654">
        <v>72155</v>
      </c>
      <c r="U654" s="1">
        <v>45342</v>
      </c>
      <c r="V654" t="s">
        <v>119</v>
      </c>
      <c r="W654">
        <v>231559</v>
      </c>
      <c r="X654" t="s">
        <v>2942</v>
      </c>
      <c r="Y654">
        <v>459</v>
      </c>
      <c r="Z654">
        <v>910</v>
      </c>
      <c r="AA654">
        <v>6</v>
      </c>
      <c r="AB654">
        <v>2184</v>
      </c>
    </row>
    <row r="655" spans="1:28" x14ac:dyDescent="0.3">
      <c r="A655" t="s">
        <v>28</v>
      </c>
      <c r="B655" t="s">
        <v>29</v>
      </c>
      <c r="C655" t="s">
        <v>193</v>
      </c>
      <c r="D655" t="s">
        <v>621</v>
      </c>
      <c r="E655" t="s">
        <v>56</v>
      </c>
      <c r="F655" t="s">
        <v>150</v>
      </c>
      <c r="G655">
        <v>21</v>
      </c>
      <c r="H655">
        <v>435896</v>
      </c>
      <c r="I655" t="s">
        <v>58</v>
      </c>
      <c r="J655" s="1">
        <v>45449</v>
      </c>
      <c r="K655">
        <v>1400</v>
      </c>
      <c r="L655" t="s">
        <v>2943</v>
      </c>
      <c r="M655" t="s">
        <v>129</v>
      </c>
      <c r="N655" t="s">
        <v>2944</v>
      </c>
      <c r="O655" t="s">
        <v>2945</v>
      </c>
      <c r="P655" t="s">
        <v>87</v>
      </c>
      <c r="Q655">
        <v>9</v>
      </c>
      <c r="R655" t="s">
        <v>40</v>
      </c>
      <c r="S655" t="s">
        <v>41</v>
      </c>
      <c r="T655">
        <v>66401</v>
      </c>
      <c r="U655" s="1">
        <v>45405</v>
      </c>
      <c r="V655" t="s">
        <v>80</v>
      </c>
      <c r="W655">
        <v>932633</v>
      </c>
      <c r="X655" t="s">
        <v>2946</v>
      </c>
      <c r="Y655">
        <v>796</v>
      </c>
      <c r="Z655">
        <v>2554</v>
      </c>
      <c r="AA655">
        <v>8</v>
      </c>
      <c r="AB655">
        <v>8172.8</v>
      </c>
    </row>
    <row r="656" spans="1:28" x14ac:dyDescent="0.3">
      <c r="A656" t="s">
        <v>28</v>
      </c>
      <c r="B656" t="s">
        <v>29</v>
      </c>
      <c r="C656" t="s">
        <v>193</v>
      </c>
      <c r="D656" t="s">
        <v>621</v>
      </c>
      <c r="E656" t="s">
        <v>32</v>
      </c>
      <c r="F656" t="s">
        <v>99</v>
      </c>
      <c r="G656">
        <v>70</v>
      </c>
      <c r="H656">
        <v>437088</v>
      </c>
      <c r="I656" t="s">
        <v>58</v>
      </c>
      <c r="J656" s="1">
        <v>45608</v>
      </c>
      <c r="K656">
        <v>800</v>
      </c>
      <c r="L656" t="s">
        <v>2947</v>
      </c>
      <c r="M656" t="s">
        <v>670</v>
      </c>
      <c r="N656" t="s">
        <v>2948</v>
      </c>
      <c r="O656">
        <f>1-909-70-188</f>
        <v>-1166</v>
      </c>
      <c r="P656" t="s">
        <v>39</v>
      </c>
      <c r="Q656">
        <v>8</v>
      </c>
      <c r="R656" t="s">
        <v>40</v>
      </c>
      <c r="S656" t="s">
        <v>41</v>
      </c>
      <c r="T656">
        <v>44574</v>
      </c>
      <c r="U656" s="1">
        <v>45355</v>
      </c>
      <c r="V656" t="s">
        <v>72</v>
      </c>
      <c r="W656">
        <v>374934</v>
      </c>
      <c r="X656" t="s">
        <v>2949</v>
      </c>
      <c r="Y656">
        <v>813</v>
      </c>
      <c r="Z656">
        <v>1735</v>
      </c>
      <c r="AA656">
        <v>2</v>
      </c>
      <c r="AB656">
        <v>1388</v>
      </c>
    </row>
    <row r="657" spans="1:28" x14ac:dyDescent="0.3">
      <c r="A657" t="s">
        <v>28</v>
      </c>
      <c r="B657" t="s">
        <v>29</v>
      </c>
      <c r="C657" t="s">
        <v>54</v>
      </c>
      <c r="D657" t="s">
        <v>163</v>
      </c>
      <c r="E657" t="s">
        <v>56</v>
      </c>
      <c r="F657" t="s">
        <v>33</v>
      </c>
      <c r="G657">
        <v>56</v>
      </c>
      <c r="H657">
        <v>400037</v>
      </c>
      <c r="I657" t="s">
        <v>58</v>
      </c>
      <c r="J657" s="1">
        <v>43852</v>
      </c>
      <c r="K657">
        <v>800</v>
      </c>
      <c r="L657" t="s">
        <v>2950</v>
      </c>
      <c r="M657" t="s">
        <v>276</v>
      </c>
      <c r="N657" t="s">
        <v>2951</v>
      </c>
      <c r="O657">
        <v>6622351962</v>
      </c>
      <c r="P657" t="s">
        <v>87</v>
      </c>
      <c r="Q657">
        <v>8</v>
      </c>
      <c r="R657" t="s">
        <v>40</v>
      </c>
      <c r="S657" t="s">
        <v>79</v>
      </c>
      <c r="T657">
        <v>70170</v>
      </c>
      <c r="U657" s="1">
        <v>45533</v>
      </c>
      <c r="V657" t="s">
        <v>64</v>
      </c>
      <c r="W657">
        <v>939509</v>
      </c>
      <c r="X657" t="s">
        <v>2952</v>
      </c>
      <c r="Y657">
        <v>653</v>
      </c>
      <c r="Z657">
        <v>1679</v>
      </c>
      <c r="AA657">
        <v>8</v>
      </c>
      <c r="AB657">
        <v>5372.8</v>
      </c>
    </row>
    <row r="658" spans="1:28" x14ac:dyDescent="0.3">
      <c r="A658" t="s">
        <v>28</v>
      </c>
      <c r="B658" t="s">
        <v>29</v>
      </c>
      <c r="C658" t="s">
        <v>148</v>
      </c>
      <c r="D658" t="s">
        <v>637</v>
      </c>
      <c r="E658" t="s">
        <v>32</v>
      </c>
      <c r="F658" t="s">
        <v>150</v>
      </c>
      <c r="G658">
        <v>35</v>
      </c>
      <c r="H658">
        <v>408599</v>
      </c>
      <c r="I658" t="s">
        <v>58</v>
      </c>
      <c r="J658" s="1">
        <v>43856</v>
      </c>
      <c r="K658">
        <v>1100</v>
      </c>
      <c r="L658" t="s">
        <v>2953</v>
      </c>
      <c r="M658" t="s">
        <v>94</v>
      </c>
      <c r="N658" t="s">
        <v>2954</v>
      </c>
      <c r="O658" t="s">
        <v>2955</v>
      </c>
      <c r="P658" t="s">
        <v>39</v>
      </c>
      <c r="Q658">
        <v>6</v>
      </c>
      <c r="R658" t="s">
        <v>40</v>
      </c>
      <c r="S658" t="s">
        <v>41</v>
      </c>
      <c r="T658">
        <v>42702</v>
      </c>
      <c r="U658" s="1">
        <v>45501</v>
      </c>
      <c r="V658" t="s">
        <v>126</v>
      </c>
      <c r="W658">
        <v>954015</v>
      </c>
      <c r="X658" t="s">
        <v>2956</v>
      </c>
      <c r="Y658">
        <v>392</v>
      </c>
      <c r="Z658">
        <v>1661</v>
      </c>
      <c r="AA658">
        <v>6</v>
      </c>
      <c r="AB658">
        <v>3986.4</v>
      </c>
    </row>
    <row r="659" spans="1:28" x14ac:dyDescent="0.3">
      <c r="A659" t="s">
        <v>28</v>
      </c>
      <c r="B659" t="s">
        <v>29</v>
      </c>
      <c r="C659" t="s">
        <v>44</v>
      </c>
      <c r="D659" t="s">
        <v>338</v>
      </c>
      <c r="E659" t="s">
        <v>32</v>
      </c>
      <c r="F659" t="s">
        <v>135</v>
      </c>
      <c r="G659">
        <v>65</v>
      </c>
      <c r="H659">
        <v>423036</v>
      </c>
      <c r="I659" t="s">
        <v>34</v>
      </c>
      <c r="J659" s="1">
        <v>44724</v>
      </c>
      <c r="K659">
        <v>1000</v>
      </c>
      <c r="L659" t="s">
        <v>2957</v>
      </c>
      <c r="M659" t="s">
        <v>36</v>
      </c>
      <c r="N659" t="s">
        <v>2958</v>
      </c>
      <c r="O659" t="s">
        <v>2959</v>
      </c>
      <c r="P659" t="s">
        <v>87</v>
      </c>
      <c r="Q659">
        <v>5</v>
      </c>
      <c r="R659" t="s">
        <v>40</v>
      </c>
      <c r="S659" t="s">
        <v>79</v>
      </c>
      <c r="T659">
        <v>33101</v>
      </c>
      <c r="U659" s="1">
        <v>45505</v>
      </c>
      <c r="V659" t="s">
        <v>64</v>
      </c>
      <c r="W659">
        <v>465545</v>
      </c>
      <c r="X659" t="s">
        <v>2960</v>
      </c>
      <c r="Y659">
        <v>668</v>
      </c>
      <c r="Z659">
        <v>1097</v>
      </c>
      <c r="AA659">
        <v>5</v>
      </c>
      <c r="AB659">
        <v>2194</v>
      </c>
    </row>
    <row r="660" spans="1:28" x14ac:dyDescent="0.3">
      <c r="A660" t="s">
        <v>28</v>
      </c>
      <c r="B660" t="s">
        <v>29</v>
      </c>
      <c r="C660" t="s">
        <v>148</v>
      </c>
      <c r="D660" t="s">
        <v>546</v>
      </c>
      <c r="E660" t="s">
        <v>56</v>
      </c>
      <c r="F660" t="s">
        <v>355</v>
      </c>
      <c r="G660">
        <v>16</v>
      </c>
      <c r="H660">
        <v>417863</v>
      </c>
      <c r="I660" t="s">
        <v>34</v>
      </c>
      <c r="J660" s="1">
        <v>44740</v>
      </c>
      <c r="K660">
        <v>800</v>
      </c>
      <c r="L660" t="s">
        <v>2961</v>
      </c>
      <c r="M660" t="s">
        <v>345</v>
      </c>
      <c r="N660" t="s">
        <v>2962</v>
      </c>
      <c r="O660" t="s">
        <v>2963</v>
      </c>
      <c r="P660" t="s">
        <v>51</v>
      </c>
      <c r="Q660">
        <v>19</v>
      </c>
      <c r="R660" t="s">
        <v>40</v>
      </c>
      <c r="S660" t="s">
        <v>118</v>
      </c>
      <c r="T660">
        <v>88517</v>
      </c>
      <c r="U660" s="1">
        <v>45423</v>
      </c>
      <c r="V660" t="s">
        <v>140</v>
      </c>
      <c r="W660">
        <v>241310</v>
      </c>
      <c r="X660" t="s">
        <v>2964</v>
      </c>
      <c r="Y660">
        <v>428</v>
      </c>
      <c r="Z660">
        <v>1654</v>
      </c>
      <c r="AA660">
        <v>5</v>
      </c>
      <c r="AB660">
        <v>3308</v>
      </c>
    </row>
    <row r="661" spans="1:28" x14ac:dyDescent="0.3">
      <c r="A661" t="s">
        <v>28</v>
      </c>
      <c r="B661" t="s">
        <v>29</v>
      </c>
      <c r="C661" t="s">
        <v>157</v>
      </c>
      <c r="D661" t="s">
        <v>291</v>
      </c>
      <c r="E661" t="s">
        <v>32</v>
      </c>
      <c r="F661" t="s">
        <v>99</v>
      </c>
      <c r="G661">
        <v>42</v>
      </c>
      <c r="H661">
        <v>420603</v>
      </c>
      <c r="I661" t="s">
        <v>34</v>
      </c>
      <c r="J661" s="1">
        <v>45069</v>
      </c>
      <c r="K661">
        <v>1000</v>
      </c>
      <c r="L661" t="s">
        <v>2965</v>
      </c>
      <c r="M661" t="s">
        <v>216</v>
      </c>
      <c r="N661" t="s">
        <v>2966</v>
      </c>
      <c r="O661" t="s">
        <v>2967</v>
      </c>
      <c r="P661" t="s">
        <v>71</v>
      </c>
      <c r="Q661">
        <v>11</v>
      </c>
      <c r="R661" t="s">
        <v>88</v>
      </c>
      <c r="S661" t="s">
        <v>63</v>
      </c>
      <c r="T661">
        <v>34734</v>
      </c>
      <c r="U661" s="1">
        <v>45430</v>
      </c>
      <c r="V661" t="s">
        <v>140</v>
      </c>
      <c r="W661">
        <v>610345</v>
      </c>
      <c r="X661" t="s">
        <v>2968</v>
      </c>
      <c r="Y661">
        <v>454</v>
      </c>
      <c r="Z661">
        <v>845</v>
      </c>
      <c r="AA661">
        <v>5</v>
      </c>
      <c r="AB661">
        <v>1690</v>
      </c>
    </row>
    <row r="662" spans="1:28" x14ac:dyDescent="0.3">
      <c r="A662" t="s">
        <v>28</v>
      </c>
      <c r="B662" t="s">
        <v>29</v>
      </c>
      <c r="C662" t="s">
        <v>193</v>
      </c>
      <c r="D662" t="s">
        <v>524</v>
      </c>
      <c r="E662" t="s">
        <v>46</v>
      </c>
      <c r="F662" t="s">
        <v>33</v>
      </c>
      <c r="G662">
        <v>25</v>
      </c>
      <c r="H662">
        <v>420926</v>
      </c>
      <c r="I662" t="s">
        <v>34</v>
      </c>
      <c r="J662" s="1">
        <v>44235</v>
      </c>
      <c r="K662">
        <v>950</v>
      </c>
      <c r="L662" t="s">
        <v>2969</v>
      </c>
      <c r="M662" t="s">
        <v>244</v>
      </c>
      <c r="N662" t="s">
        <v>2970</v>
      </c>
      <c r="O662" t="s">
        <v>2971</v>
      </c>
      <c r="P662" t="s">
        <v>87</v>
      </c>
      <c r="Q662">
        <v>11</v>
      </c>
      <c r="R662" t="s">
        <v>88</v>
      </c>
      <c r="S662" t="s">
        <v>118</v>
      </c>
      <c r="T662">
        <v>77284</v>
      </c>
      <c r="U662" s="1">
        <v>45600</v>
      </c>
      <c r="V662" t="s">
        <v>42</v>
      </c>
      <c r="W662">
        <v>869276</v>
      </c>
      <c r="X662" t="s">
        <v>2972</v>
      </c>
      <c r="Y662">
        <v>955</v>
      </c>
      <c r="Z662">
        <v>2332</v>
      </c>
      <c r="AA662">
        <v>7</v>
      </c>
      <c r="AB662">
        <v>6529.6</v>
      </c>
    </row>
    <row r="663" spans="1:28" x14ac:dyDescent="0.3">
      <c r="A663" t="s">
        <v>28</v>
      </c>
      <c r="B663" t="s">
        <v>29</v>
      </c>
      <c r="C663" t="s">
        <v>54</v>
      </c>
      <c r="D663" t="s">
        <v>267</v>
      </c>
      <c r="E663" t="s">
        <v>32</v>
      </c>
      <c r="F663" t="s">
        <v>99</v>
      </c>
      <c r="G663">
        <v>24</v>
      </c>
      <c r="H663">
        <v>418607</v>
      </c>
      <c r="I663" t="s">
        <v>34</v>
      </c>
      <c r="J663" s="1">
        <v>45134</v>
      </c>
      <c r="K663">
        <v>1400</v>
      </c>
      <c r="L663" t="s">
        <v>2565</v>
      </c>
      <c r="M663" t="s">
        <v>269</v>
      </c>
      <c r="N663" t="s">
        <v>2973</v>
      </c>
      <c r="O663" t="s">
        <v>2974</v>
      </c>
      <c r="P663" t="s">
        <v>87</v>
      </c>
      <c r="Q663">
        <v>9</v>
      </c>
      <c r="R663" t="s">
        <v>88</v>
      </c>
      <c r="S663" t="s">
        <v>79</v>
      </c>
      <c r="T663">
        <v>62387</v>
      </c>
      <c r="U663" s="1">
        <v>45592</v>
      </c>
      <c r="V663" t="s">
        <v>155</v>
      </c>
      <c r="W663">
        <v>901975</v>
      </c>
      <c r="X663" t="s">
        <v>2975</v>
      </c>
      <c r="Y663">
        <v>409</v>
      </c>
      <c r="Z663">
        <v>1266</v>
      </c>
      <c r="AA663">
        <v>8</v>
      </c>
      <c r="AB663" s="2" t="s">
        <v>2976</v>
      </c>
    </row>
    <row r="664" spans="1:28" x14ac:dyDescent="0.3">
      <c r="A664" t="s">
        <v>28</v>
      </c>
      <c r="B664" t="s">
        <v>29</v>
      </c>
      <c r="C664" t="s">
        <v>54</v>
      </c>
      <c r="D664" t="s">
        <v>31</v>
      </c>
      <c r="E664" t="s">
        <v>32</v>
      </c>
      <c r="F664" t="s">
        <v>33</v>
      </c>
      <c r="G664">
        <v>21</v>
      </c>
      <c r="H664">
        <v>406975</v>
      </c>
      <c r="I664" t="s">
        <v>58</v>
      </c>
      <c r="J664" s="1">
        <v>44805</v>
      </c>
      <c r="K664">
        <v>1400</v>
      </c>
      <c r="L664" t="s">
        <v>2977</v>
      </c>
      <c r="M664" t="s">
        <v>159</v>
      </c>
      <c r="N664" t="s">
        <v>2978</v>
      </c>
      <c r="O664" t="s">
        <v>2979</v>
      </c>
      <c r="P664" t="s">
        <v>87</v>
      </c>
      <c r="Q664">
        <v>5</v>
      </c>
      <c r="R664" t="s">
        <v>40</v>
      </c>
      <c r="S664" t="s">
        <v>63</v>
      </c>
      <c r="T664">
        <v>59245</v>
      </c>
      <c r="U664" s="1">
        <v>45553</v>
      </c>
      <c r="V664" t="s">
        <v>180</v>
      </c>
      <c r="W664">
        <v>695944</v>
      </c>
      <c r="X664" t="s">
        <v>2980</v>
      </c>
      <c r="Y664">
        <v>498</v>
      </c>
      <c r="Z664">
        <v>2381</v>
      </c>
      <c r="AA664">
        <v>8</v>
      </c>
      <c r="AB664" s="2" t="s">
        <v>2981</v>
      </c>
    </row>
    <row r="665" spans="1:28" x14ac:dyDescent="0.3">
      <c r="A665" t="s">
        <v>28</v>
      </c>
      <c r="B665" t="s">
        <v>29</v>
      </c>
      <c r="C665" t="s">
        <v>44</v>
      </c>
      <c r="D665" t="s">
        <v>566</v>
      </c>
      <c r="E665" t="s">
        <v>32</v>
      </c>
      <c r="F665" t="s">
        <v>83</v>
      </c>
      <c r="G665">
        <v>27</v>
      </c>
      <c r="H665">
        <v>419686</v>
      </c>
      <c r="I665" t="s">
        <v>34</v>
      </c>
      <c r="J665" s="1">
        <v>43858</v>
      </c>
      <c r="K665">
        <v>950</v>
      </c>
      <c r="L665" t="s">
        <v>2982</v>
      </c>
      <c r="M665" t="s">
        <v>366</v>
      </c>
      <c r="N665" t="s">
        <v>2983</v>
      </c>
      <c r="O665" t="s">
        <v>2984</v>
      </c>
      <c r="P665" t="s">
        <v>39</v>
      </c>
      <c r="Q665">
        <v>12</v>
      </c>
      <c r="R665" t="s">
        <v>88</v>
      </c>
      <c r="S665" t="s">
        <v>118</v>
      </c>
      <c r="T665">
        <v>79117</v>
      </c>
      <c r="U665" s="1">
        <v>45482</v>
      </c>
      <c r="V665" t="s">
        <v>126</v>
      </c>
      <c r="W665">
        <v>164787</v>
      </c>
      <c r="X665" t="s">
        <v>2985</v>
      </c>
      <c r="Y665">
        <v>271</v>
      </c>
      <c r="Z665">
        <v>2131</v>
      </c>
      <c r="AA665">
        <v>6</v>
      </c>
      <c r="AB665" s="2" t="s">
        <v>2986</v>
      </c>
    </row>
    <row r="666" spans="1:28" x14ac:dyDescent="0.3">
      <c r="A666" t="s">
        <v>28</v>
      </c>
      <c r="B666" t="s">
        <v>29</v>
      </c>
      <c r="C666" t="s">
        <v>30</v>
      </c>
      <c r="D666" t="s">
        <v>31</v>
      </c>
      <c r="E666" t="s">
        <v>32</v>
      </c>
      <c r="F666" t="s">
        <v>33</v>
      </c>
      <c r="G666">
        <v>98</v>
      </c>
      <c r="H666">
        <v>417419</v>
      </c>
      <c r="I666" t="s">
        <v>58</v>
      </c>
      <c r="J666" s="1">
        <v>43993</v>
      </c>
      <c r="K666">
        <v>950</v>
      </c>
      <c r="L666" t="s">
        <v>2987</v>
      </c>
      <c r="M666" t="s">
        <v>919</v>
      </c>
      <c r="N666" t="s">
        <v>2988</v>
      </c>
      <c r="O666" t="s">
        <v>2989</v>
      </c>
      <c r="P666" t="s">
        <v>39</v>
      </c>
      <c r="Q666">
        <v>11</v>
      </c>
      <c r="R666" t="s">
        <v>88</v>
      </c>
      <c r="S666" t="s">
        <v>63</v>
      </c>
      <c r="T666">
        <v>39150</v>
      </c>
      <c r="U666" s="1">
        <v>45564</v>
      </c>
      <c r="V666" t="s">
        <v>180</v>
      </c>
      <c r="W666">
        <v>874440</v>
      </c>
      <c r="X666" t="s">
        <v>2990</v>
      </c>
      <c r="Y666">
        <v>214</v>
      </c>
      <c r="Z666">
        <v>1725</v>
      </c>
      <c r="AA666">
        <v>6</v>
      </c>
      <c r="AB666">
        <v>4140</v>
      </c>
    </row>
    <row r="667" spans="1:28" x14ac:dyDescent="0.3">
      <c r="A667" t="s">
        <v>28</v>
      </c>
      <c r="B667" t="s">
        <v>29</v>
      </c>
      <c r="C667" t="s">
        <v>91</v>
      </c>
      <c r="D667" t="s">
        <v>317</v>
      </c>
      <c r="E667" t="s">
        <v>32</v>
      </c>
      <c r="F667" t="s">
        <v>135</v>
      </c>
      <c r="G667">
        <v>94</v>
      </c>
      <c r="H667">
        <v>410543</v>
      </c>
      <c r="I667" t="s">
        <v>58</v>
      </c>
      <c r="J667" s="1">
        <v>45583</v>
      </c>
      <c r="K667">
        <v>800</v>
      </c>
      <c r="L667" t="s">
        <v>2991</v>
      </c>
      <c r="M667" t="s">
        <v>1030</v>
      </c>
      <c r="N667" t="s">
        <v>2992</v>
      </c>
      <c r="O667" t="s">
        <v>2993</v>
      </c>
      <c r="P667" t="s">
        <v>39</v>
      </c>
      <c r="Q667">
        <v>20</v>
      </c>
      <c r="R667" t="s">
        <v>88</v>
      </c>
      <c r="S667" t="s">
        <v>63</v>
      </c>
      <c r="T667">
        <v>28875</v>
      </c>
      <c r="U667" s="1">
        <v>45379</v>
      </c>
      <c r="V667" t="s">
        <v>72</v>
      </c>
      <c r="W667">
        <v>855145</v>
      </c>
      <c r="X667" t="s">
        <v>2994</v>
      </c>
      <c r="Y667">
        <v>263</v>
      </c>
      <c r="Z667">
        <v>2181</v>
      </c>
      <c r="AA667">
        <v>3</v>
      </c>
      <c r="AB667" s="2" t="s">
        <v>2995</v>
      </c>
    </row>
    <row r="668" spans="1:28" x14ac:dyDescent="0.3">
      <c r="A668" t="s">
        <v>28</v>
      </c>
      <c r="B668" t="s">
        <v>29</v>
      </c>
      <c r="C668" t="s">
        <v>54</v>
      </c>
      <c r="D668" t="s">
        <v>248</v>
      </c>
      <c r="E668" t="s">
        <v>46</v>
      </c>
      <c r="F668" t="s">
        <v>113</v>
      </c>
      <c r="G668">
        <v>17</v>
      </c>
      <c r="H668">
        <v>426121</v>
      </c>
      <c r="I668" t="s">
        <v>34</v>
      </c>
      <c r="J668" s="1">
        <v>44691</v>
      </c>
      <c r="K668">
        <v>1300</v>
      </c>
      <c r="L668" t="s">
        <v>2996</v>
      </c>
      <c r="M668" t="s">
        <v>263</v>
      </c>
      <c r="N668" t="s">
        <v>2997</v>
      </c>
      <c r="O668" t="s">
        <v>2998</v>
      </c>
      <c r="P668" t="s">
        <v>87</v>
      </c>
      <c r="Q668">
        <v>4</v>
      </c>
      <c r="R668" t="s">
        <v>88</v>
      </c>
      <c r="S668" t="s">
        <v>63</v>
      </c>
      <c r="T668">
        <v>34459</v>
      </c>
      <c r="U668" s="1">
        <v>45550</v>
      </c>
      <c r="V668" t="s">
        <v>180</v>
      </c>
      <c r="W668">
        <v>519236</v>
      </c>
      <c r="X668" t="s">
        <v>2999</v>
      </c>
      <c r="Y668">
        <v>332</v>
      </c>
      <c r="Z668">
        <v>1581</v>
      </c>
      <c r="AA668">
        <v>5</v>
      </c>
      <c r="AB668">
        <v>3162</v>
      </c>
    </row>
    <row r="669" spans="1:28" x14ac:dyDescent="0.3">
      <c r="A669" t="s">
        <v>28</v>
      </c>
      <c r="B669" t="s">
        <v>29</v>
      </c>
      <c r="C669" t="s">
        <v>30</v>
      </c>
      <c r="D669" t="s">
        <v>364</v>
      </c>
      <c r="E669" t="s">
        <v>32</v>
      </c>
      <c r="F669" t="s">
        <v>47</v>
      </c>
      <c r="G669">
        <v>97</v>
      </c>
      <c r="H669">
        <v>407642</v>
      </c>
      <c r="I669" t="s">
        <v>34</v>
      </c>
      <c r="J669" s="1">
        <v>44781</v>
      </c>
      <c r="K669">
        <v>1000</v>
      </c>
      <c r="L669" t="s">
        <v>3000</v>
      </c>
      <c r="M669" t="s">
        <v>1007</v>
      </c>
      <c r="N669" t="s">
        <v>3001</v>
      </c>
      <c r="O669">
        <f>1-24-165-7365</f>
        <v>-7553</v>
      </c>
      <c r="P669" t="s">
        <v>51</v>
      </c>
      <c r="Q669">
        <v>11</v>
      </c>
      <c r="R669" t="s">
        <v>88</v>
      </c>
      <c r="S669" t="s">
        <v>41</v>
      </c>
      <c r="T669">
        <v>18957</v>
      </c>
      <c r="U669" s="1">
        <v>45492</v>
      </c>
      <c r="V669" t="s">
        <v>126</v>
      </c>
      <c r="W669">
        <v>312017</v>
      </c>
      <c r="X669" t="s">
        <v>3002</v>
      </c>
      <c r="Y669">
        <v>902</v>
      </c>
      <c r="Z669">
        <v>1681</v>
      </c>
      <c r="AA669">
        <v>3</v>
      </c>
      <c r="AB669">
        <v>2017.2</v>
      </c>
    </row>
    <row r="670" spans="1:28" x14ac:dyDescent="0.3">
      <c r="A670" t="s">
        <v>28</v>
      </c>
      <c r="B670" t="s">
        <v>29</v>
      </c>
      <c r="C670" t="s">
        <v>91</v>
      </c>
      <c r="D670" t="s">
        <v>170</v>
      </c>
      <c r="E670" t="s">
        <v>46</v>
      </c>
      <c r="F670" t="s">
        <v>106</v>
      </c>
      <c r="G670">
        <v>54</v>
      </c>
      <c r="H670">
        <v>436611</v>
      </c>
      <c r="I670" t="s">
        <v>58</v>
      </c>
      <c r="J670" s="1">
        <v>44623</v>
      </c>
      <c r="K670">
        <v>1400</v>
      </c>
      <c r="L670" t="s">
        <v>3003</v>
      </c>
      <c r="M670" t="s">
        <v>211</v>
      </c>
      <c r="N670" t="s">
        <v>3004</v>
      </c>
      <c r="O670" t="s">
        <v>3005</v>
      </c>
      <c r="P670" t="s">
        <v>87</v>
      </c>
      <c r="Q670">
        <v>15</v>
      </c>
      <c r="R670" t="s">
        <v>88</v>
      </c>
      <c r="S670" t="s">
        <v>41</v>
      </c>
      <c r="T670">
        <v>88265</v>
      </c>
      <c r="U670" s="1">
        <v>45586</v>
      </c>
      <c r="V670" t="s">
        <v>155</v>
      </c>
      <c r="W670">
        <v>681992</v>
      </c>
      <c r="X670" t="s">
        <v>3006</v>
      </c>
      <c r="Y670">
        <v>778</v>
      </c>
      <c r="Z670">
        <v>1879</v>
      </c>
      <c r="AA670">
        <v>4</v>
      </c>
      <c r="AB670">
        <v>3006.4</v>
      </c>
    </row>
    <row r="671" spans="1:28" x14ac:dyDescent="0.3">
      <c r="A671" t="s">
        <v>28</v>
      </c>
      <c r="B671" t="s">
        <v>29</v>
      </c>
      <c r="C671" t="s">
        <v>91</v>
      </c>
      <c r="D671" t="s">
        <v>45</v>
      </c>
      <c r="E671" t="s">
        <v>32</v>
      </c>
      <c r="F671" t="s">
        <v>57</v>
      </c>
      <c r="G671">
        <v>80</v>
      </c>
      <c r="H671">
        <v>431798</v>
      </c>
      <c r="I671" t="s">
        <v>34</v>
      </c>
      <c r="J671" s="1">
        <v>45064</v>
      </c>
      <c r="K671">
        <v>1400</v>
      </c>
      <c r="L671" t="s">
        <v>3007</v>
      </c>
      <c r="M671" t="s">
        <v>1072</v>
      </c>
      <c r="N671" t="s">
        <v>3008</v>
      </c>
      <c r="O671" t="s">
        <v>3009</v>
      </c>
      <c r="P671" t="s">
        <v>39</v>
      </c>
      <c r="Q671">
        <v>16</v>
      </c>
      <c r="R671" t="s">
        <v>88</v>
      </c>
      <c r="S671" t="s">
        <v>63</v>
      </c>
      <c r="T671">
        <v>46350</v>
      </c>
      <c r="U671" s="1">
        <v>45459</v>
      </c>
      <c r="V671" t="s">
        <v>52</v>
      </c>
      <c r="W671">
        <v>903938</v>
      </c>
      <c r="X671" t="s">
        <v>1903</v>
      </c>
      <c r="Y671">
        <v>797</v>
      </c>
      <c r="Z671">
        <v>1346</v>
      </c>
      <c r="AA671">
        <v>5</v>
      </c>
      <c r="AB671">
        <v>2692</v>
      </c>
    </row>
    <row r="672" spans="1:28" x14ac:dyDescent="0.3">
      <c r="A672" t="s">
        <v>28</v>
      </c>
      <c r="B672" t="s">
        <v>29</v>
      </c>
      <c r="C672" t="s">
        <v>91</v>
      </c>
      <c r="D672" t="s">
        <v>349</v>
      </c>
      <c r="E672" t="s">
        <v>32</v>
      </c>
      <c r="F672" t="s">
        <v>47</v>
      </c>
      <c r="G672">
        <v>48</v>
      </c>
      <c r="H672">
        <v>410966</v>
      </c>
      <c r="I672" t="s">
        <v>34</v>
      </c>
      <c r="J672" s="1">
        <v>44194</v>
      </c>
      <c r="K672">
        <v>1200</v>
      </c>
      <c r="L672" t="s">
        <v>3010</v>
      </c>
      <c r="M672" t="s">
        <v>1048</v>
      </c>
      <c r="N672" t="s">
        <v>3011</v>
      </c>
      <c r="O672">
        <f>1-731-387-407</f>
        <v>-1524</v>
      </c>
      <c r="P672" t="s">
        <v>87</v>
      </c>
      <c r="Q672">
        <v>13</v>
      </c>
      <c r="R672" t="s">
        <v>88</v>
      </c>
      <c r="S672" t="s">
        <v>63</v>
      </c>
      <c r="T672">
        <v>40850</v>
      </c>
      <c r="U672" s="1">
        <v>45502</v>
      </c>
      <c r="V672" t="s">
        <v>126</v>
      </c>
      <c r="W672">
        <v>763440</v>
      </c>
      <c r="X672" t="s">
        <v>3012</v>
      </c>
      <c r="Y672">
        <v>633</v>
      </c>
      <c r="Z672">
        <v>2624</v>
      </c>
      <c r="AA672">
        <v>8</v>
      </c>
      <c r="AB672" s="2" t="s">
        <v>1592</v>
      </c>
    </row>
    <row r="673" spans="1:28" x14ac:dyDescent="0.3">
      <c r="A673" t="s">
        <v>28</v>
      </c>
      <c r="B673" t="s">
        <v>29</v>
      </c>
      <c r="C673" t="s">
        <v>91</v>
      </c>
      <c r="D673" t="s">
        <v>560</v>
      </c>
      <c r="E673" t="s">
        <v>32</v>
      </c>
      <c r="F673" t="s">
        <v>175</v>
      </c>
      <c r="G673">
        <v>4</v>
      </c>
      <c r="H673">
        <v>413090</v>
      </c>
      <c r="I673" t="s">
        <v>34</v>
      </c>
      <c r="J673" s="1">
        <v>43907</v>
      </c>
      <c r="K673">
        <v>800</v>
      </c>
      <c r="L673" t="s">
        <v>3013</v>
      </c>
      <c r="M673" t="s">
        <v>1072</v>
      </c>
      <c r="N673" t="s">
        <v>3014</v>
      </c>
      <c r="O673" t="s">
        <v>3015</v>
      </c>
      <c r="P673" t="s">
        <v>71</v>
      </c>
      <c r="Q673">
        <v>11</v>
      </c>
      <c r="R673" t="s">
        <v>88</v>
      </c>
      <c r="S673" t="s">
        <v>41</v>
      </c>
      <c r="T673">
        <v>92040</v>
      </c>
      <c r="U673" s="1">
        <v>45332</v>
      </c>
      <c r="V673" t="s">
        <v>119</v>
      </c>
      <c r="W673">
        <v>520136</v>
      </c>
      <c r="X673" t="s">
        <v>3016</v>
      </c>
      <c r="Y673">
        <v>915</v>
      </c>
      <c r="Z673">
        <v>756</v>
      </c>
      <c r="AA673">
        <v>5</v>
      </c>
      <c r="AB673">
        <v>1512</v>
      </c>
    </row>
    <row r="674" spans="1:28" x14ac:dyDescent="0.3">
      <c r="A674" t="s">
        <v>28</v>
      </c>
      <c r="B674" t="s">
        <v>29</v>
      </c>
      <c r="C674" t="s">
        <v>157</v>
      </c>
      <c r="D674" t="s">
        <v>566</v>
      </c>
      <c r="E674" t="s">
        <v>56</v>
      </c>
      <c r="F674" t="s">
        <v>33</v>
      </c>
      <c r="G674">
        <v>91</v>
      </c>
      <c r="H674">
        <v>408405</v>
      </c>
      <c r="I674" t="s">
        <v>34</v>
      </c>
      <c r="J674" s="1">
        <v>44104</v>
      </c>
      <c r="K674">
        <v>1100</v>
      </c>
      <c r="L674" t="s">
        <v>3017</v>
      </c>
      <c r="M674" t="s">
        <v>1147</v>
      </c>
      <c r="N674" t="s">
        <v>3018</v>
      </c>
      <c r="O674" t="s">
        <v>3019</v>
      </c>
      <c r="P674" t="s">
        <v>71</v>
      </c>
      <c r="Q674">
        <v>10</v>
      </c>
      <c r="R674" t="s">
        <v>88</v>
      </c>
      <c r="S674" t="s">
        <v>118</v>
      </c>
      <c r="T674">
        <v>34498</v>
      </c>
      <c r="U674" s="1">
        <v>45534</v>
      </c>
      <c r="V674" t="s">
        <v>64</v>
      </c>
      <c r="W674">
        <v>539548</v>
      </c>
      <c r="X674" t="s">
        <v>3020</v>
      </c>
      <c r="Y674">
        <v>209</v>
      </c>
      <c r="Z674">
        <v>871</v>
      </c>
      <c r="AA674">
        <v>4</v>
      </c>
      <c r="AB674" s="2" t="s">
        <v>3021</v>
      </c>
    </row>
    <row r="675" spans="1:28" x14ac:dyDescent="0.3">
      <c r="A675" t="s">
        <v>28</v>
      </c>
      <c r="B675" t="s">
        <v>29</v>
      </c>
      <c r="C675" t="s">
        <v>91</v>
      </c>
      <c r="D675" t="s">
        <v>611</v>
      </c>
      <c r="E675" t="s">
        <v>46</v>
      </c>
      <c r="F675" t="s">
        <v>83</v>
      </c>
      <c r="G675">
        <v>1</v>
      </c>
      <c r="H675">
        <v>433348</v>
      </c>
      <c r="I675" t="s">
        <v>58</v>
      </c>
      <c r="J675" s="1">
        <v>44953</v>
      </c>
      <c r="K675">
        <v>1000</v>
      </c>
      <c r="L675" t="s">
        <v>3022</v>
      </c>
      <c r="M675" t="s">
        <v>542</v>
      </c>
      <c r="N675" t="s">
        <v>3023</v>
      </c>
      <c r="O675" t="s">
        <v>3024</v>
      </c>
      <c r="P675" t="s">
        <v>87</v>
      </c>
      <c r="Q675">
        <v>19</v>
      </c>
      <c r="R675" t="s">
        <v>40</v>
      </c>
      <c r="S675" t="s">
        <v>63</v>
      </c>
      <c r="T675">
        <v>97149</v>
      </c>
      <c r="U675" s="1">
        <v>45320</v>
      </c>
      <c r="V675" t="s">
        <v>111</v>
      </c>
      <c r="W675">
        <v>765451</v>
      </c>
      <c r="X675" t="s">
        <v>3025</v>
      </c>
      <c r="Y675">
        <v>648</v>
      </c>
      <c r="Z675">
        <v>1430</v>
      </c>
      <c r="AA675">
        <v>6</v>
      </c>
      <c r="AB675">
        <v>3432</v>
      </c>
    </row>
    <row r="676" spans="1:28" x14ac:dyDescent="0.3">
      <c r="A676" t="s">
        <v>28</v>
      </c>
      <c r="B676" t="s">
        <v>29</v>
      </c>
      <c r="C676" t="s">
        <v>91</v>
      </c>
      <c r="D676" t="s">
        <v>237</v>
      </c>
      <c r="E676" t="s">
        <v>32</v>
      </c>
      <c r="F676" t="s">
        <v>83</v>
      </c>
      <c r="G676">
        <v>24</v>
      </c>
      <c r="H676">
        <v>434777</v>
      </c>
      <c r="I676" t="s">
        <v>34</v>
      </c>
      <c r="J676" s="1">
        <v>44569</v>
      </c>
      <c r="K676">
        <v>1400</v>
      </c>
      <c r="L676" t="s">
        <v>3026</v>
      </c>
      <c r="M676" t="s">
        <v>843</v>
      </c>
      <c r="N676" t="s">
        <v>3027</v>
      </c>
      <c r="O676" t="s">
        <v>3028</v>
      </c>
      <c r="P676" t="s">
        <v>39</v>
      </c>
      <c r="Q676">
        <v>15</v>
      </c>
      <c r="R676" t="s">
        <v>88</v>
      </c>
      <c r="S676" t="s">
        <v>79</v>
      </c>
      <c r="T676">
        <v>45795</v>
      </c>
      <c r="U676" s="1">
        <v>45389</v>
      </c>
      <c r="V676" t="s">
        <v>80</v>
      </c>
      <c r="W676">
        <v>535794</v>
      </c>
      <c r="X676" t="s">
        <v>3029</v>
      </c>
      <c r="Y676">
        <v>569</v>
      </c>
      <c r="Z676">
        <v>1757</v>
      </c>
      <c r="AA676">
        <v>3</v>
      </c>
      <c r="AB676">
        <v>2108.4</v>
      </c>
    </row>
    <row r="677" spans="1:28" x14ac:dyDescent="0.3">
      <c r="A677" t="s">
        <v>28</v>
      </c>
      <c r="B677" t="s">
        <v>29</v>
      </c>
      <c r="C677" t="s">
        <v>30</v>
      </c>
      <c r="D677" t="s">
        <v>142</v>
      </c>
      <c r="E677" t="s">
        <v>56</v>
      </c>
      <c r="F677" t="s">
        <v>150</v>
      </c>
      <c r="G677">
        <v>93</v>
      </c>
      <c r="H677">
        <v>437440</v>
      </c>
      <c r="I677" t="s">
        <v>34</v>
      </c>
      <c r="J677" s="1">
        <v>45001</v>
      </c>
      <c r="K677">
        <v>950</v>
      </c>
      <c r="L677" t="s">
        <v>3030</v>
      </c>
      <c r="M677" t="s">
        <v>334</v>
      </c>
      <c r="N677" t="s">
        <v>3031</v>
      </c>
      <c r="O677" t="s">
        <v>3032</v>
      </c>
      <c r="P677" t="s">
        <v>39</v>
      </c>
      <c r="Q677">
        <v>11</v>
      </c>
      <c r="R677" t="s">
        <v>88</v>
      </c>
      <c r="S677" t="s">
        <v>63</v>
      </c>
      <c r="T677">
        <v>15116</v>
      </c>
      <c r="U677" s="1">
        <v>45334</v>
      </c>
      <c r="V677" t="s">
        <v>119</v>
      </c>
      <c r="W677">
        <v>942106</v>
      </c>
      <c r="X677" t="s">
        <v>3033</v>
      </c>
      <c r="Y677">
        <v>445</v>
      </c>
      <c r="Z677">
        <v>2231</v>
      </c>
      <c r="AA677">
        <v>6</v>
      </c>
      <c r="AB677" s="2" t="s">
        <v>3034</v>
      </c>
    </row>
    <row r="678" spans="1:28" x14ac:dyDescent="0.3">
      <c r="A678" t="s">
        <v>28</v>
      </c>
      <c r="B678" t="s">
        <v>29</v>
      </c>
      <c r="C678" t="s">
        <v>91</v>
      </c>
      <c r="D678" t="s">
        <v>248</v>
      </c>
      <c r="E678" t="s">
        <v>46</v>
      </c>
      <c r="F678" t="s">
        <v>47</v>
      </c>
      <c r="G678">
        <v>27</v>
      </c>
      <c r="H678">
        <v>427677</v>
      </c>
      <c r="I678" t="s">
        <v>34</v>
      </c>
      <c r="J678" s="1">
        <v>44308</v>
      </c>
      <c r="K678">
        <v>1300</v>
      </c>
      <c r="L678" t="s">
        <v>3035</v>
      </c>
      <c r="M678" t="s">
        <v>1048</v>
      </c>
      <c r="N678" t="s">
        <v>3036</v>
      </c>
      <c r="O678" t="s">
        <v>3037</v>
      </c>
      <c r="P678" t="s">
        <v>39</v>
      </c>
      <c r="Q678">
        <v>7</v>
      </c>
      <c r="R678" t="s">
        <v>88</v>
      </c>
      <c r="S678" t="s">
        <v>118</v>
      </c>
      <c r="T678">
        <v>46107</v>
      </c>
      <c r="U678" s="1">
        <v>45375</v>
      </c>
      <c r="V678" t="s">
        <v>72</v>
      </c>
      <c r="W678">
        <v>749117</v>
      </c>
      <c r="X678" t="s">
        <v>3038</v>
      </c>
      <c r="Y678">
        <v>642</v>
      </c>
      <c r="Z678">
        <v>1796</v>
      </c>
      <c r="AA678">
        <v>1</v>
      </c>
      <c r="AB678" s="2" t="s">
        <v>3039</v>
      </c>
    </row>
    <row r="679" spans="1:28" x14ac:dyDescent="0.3">
      <c r="A679" t="s">
        <v>28</v>
      </c>
      <c r="B679" t="s">
        <v>29</v>
      </c>
      <c r="C679" t="s">
        <v>148</v>
      </c>
      <c r="D679" t="s">
        <v>248</v>
      </c>
      <c r="E679" t="s">
        <v>32</v>
      </c>
      <c r="F679" t="s">
        <v>47</v>
      </c>
      <c r="G679">
        <v>95</v>
      </c>
      <c r="H679">
        <v>410052</v>
      </c>
      <c r="I679" t="s">
        <v>34</v>
      </c>
      <c r="J679" s="1">
        <v>45063</v>
      </c>
      <c r="K679">
        <v>1200</v>
      </c>
      <c r="L679" t="s">
        <v>3040</v>
      </c>
      <c r="M679" t="s">
        <v>428</v>
      </c>
      <c r="N679" t="s">
        <v>3041</v>
      </c>
      <c r="O679" t="s">
        <v>3042</v>
      </c>
      <c r="P679" t="s">
        <v>87</v>
      </c>
      <c r="Q679">
        <v>10</v>
      </c>
      <c r="R679" t="s">
        <v>88</v>
      </c>
      <c r="S679" t="s">
        <v>63</v>
      </c>
      <c r="T679">
        <v>69607</v>
      </c>
      <c r="U679" s="1">
        <v>45397</v>
      </c>
      <c r="V679" t="s">
        <v>80</v>
      </c>
      <c r="W679">
        <v>301435</v>
      </c>
      <c r="X679" t="s">
        <v>3043</v>
      </c>
      <c r="Y679">
        <v>742</v>
      </c>
      <c r="Z679">
        <v>1565</v>
      </c>
      <c r="AA679">
        <v>6</v>
      </c>
      <c r="AB679">
        <v>3756</v>
      </c>
    </row>
    <row r="680" spans="1:28" x14ac:dyDescent="0.3">
      <c r="A680" t="s">
        <v>28</v>
      </c>
      <c r="B680" t="s">
        <v>29</v>
      </c>
      <c r="C680" t="s">
        <v>193</v>
      </c>
      <c r="D680" t="s">
        <v>237</v>
      </c>
      <c r="E680" t="s">
        <v>46</v>
      </c>
      <c r="F680" t="s">
        <v>33</v>
      </c>
      <c r="G680">
        <v>48</v>
      </c>
      <c r="H680">
        <v>414103</v>
      </c>
      <c r="I680" t="s">
        <v>58</v>
      </c>
      <c r="J680" s="1">
        <v>45118</v>
      </c>
      <c r="K680">
        <v>1300</v>
      </c>
      <c r="L680" t="s">
        <v>3044</v>
      </c>
      <c r="M680" t="s">
        <v>1048</v>
      </c>
      <c r="N680" t="s">
        <v>3045</v>
      </c>
      <c r="O680">
        <v>2888881522</v>
      </c>
      <c r="P680" t="s">
        <v>39</v>
      </c>
      <c r="Q680">
        <v>7</v>
      </c>
      <c r="R680" t="s">
        <v>88</v>
      </c>
      <c r="S680" t="s">
        <v>63</v>
      </c>
      <c r="T680">
        <v>18138</v>
      </c>
      <c r="U680" s="1">
        <v>45319</v>
      </c>
      <c r="V680" t="s">
        <v>111</v>
      </c>
      <c r="W680">
        <v>599126</v>
      </c>
      <c r="X680" t="s">
        <v>3046</v>
      </c>
      <c r="Y680">
        <v>210</v>
      </c>
      <c r="Z680">
        <v>798</v>
      </c>
      <c r="AA680">
        <v>2</v>
      </c>
      <c r="AB680" s="2" t="s">
        <v>3047</v>
      </c>
    </row>
    <row r="681" spans="1:28" x14ac:dyDescent="0.3">
      <c r="A681" t="s">
        <v>28</v>
      </c>
      <c r="B681" t="s">
        <v>29</v>
      </c>
      <c r="C681" t="s">
        <v>193</v>
      </c>
      <c r="D681" t="s">
        <v>170</v>
      </c>
      <c r="E681" t="s">
        <v>32</v>
      </c>
      <c r="F681" t="s">
        <v>47</v>
      </c>
      <c r="G681">
        <v>94</v>
      </c>
      <c r="H681">
        <v>435054</v>
      </c>
      <c r="I681" t="s">
        <v>58</v>
      </c>
      <c r="J681" s="1">
        <v>43994</v>
      </c>
      <c r="K681">
        <v>1000</v>
      </c>
      <c r="L681" t="s">
        <v>3048</v>
      </c>
      <c r="M681" t="s">
        <v>1305</v>
      </c>
      <c r="N681" t="s">
        <v>3049</v>
      </c>
      <c r="O681" t="s">
        <v>3050</v>
      </c>
      <c r="P681" t="s">
        <v>51</v>
      </c>
      <c r="Q681">
        <v>13</v>
      </c>
      <c r="R681" t="s">
        <v>88</v>
      </c>
      <c r="S681" t="s">
        <v>63</v>
      </c>
      <c r="T681">
        <v>40512</v>
      </c>
      <c r="U681" s="1">
        <v>45474</v>
      </c>
      <c r="V681" t="s">
        <v>126</v>
      </c>
      <c r="W681">
        <v>543303</v>
      </c>
      <c r="X681" t="s">
        <v>3051</v>
      </c>
      <c r="Y681">
        <v>936</v>
      </c>
      <c r="Z681">
        <v>1696</v>
      </c>
      <c r="AA681">
        <v>1</v>
      </c>
      <c r="AB681" s="2" t="s">
        <v>3052</v>
      </c>
    </row>
    <row r="682" spans="1:28" x14ac:dyDescent="0.3">
      <c r="A682" t="s">
        <v>28</v>
      </c>
      <c r="B682" t="s">
        <v>29</v>
      </c>
      <c r="C682" t="s">
        <v>30</v>
      </c>
      <c r="D682" t="s">
        <v>254</v>
      </c>
      <c r="E682" t="s">
        <v>56</v>
      </c>
      <c r="F682" t="s">
        <v>99</v>
      </c>
      <c r="G682">
        <v>95</v>
      </c>
      <c r="H682">
        <v>418373</v>
      </c>
      <c r="I682" t="s">
        <v>58</v>
      </c>
      <c r="J682" s="1">
        <v>45070</v>
      </c>
      <c r="K682">
        <v>800</v>
      </c>
      <c r="L682" t="s">
        <v>3053</v>
      </c>
      <c r="M682" t="s">
        <v>49</v>
      </c>
      <c r="N682" t="s">
        <v>3054</v>
      </c>
      <c r="O682" t="s">
        <v>3055</v>
      </c>
      <c r="P682" t="s">
        <v>71</v>
      </c>
      <c r="Q682">
        <v>10</v>
      </c>
      <c r="R682" t="s">
        <v>88</v>
      </c>
      <c r="S682" t="s">
        <v>63</v>
      </c>
      <c r="T682">
        <v>56989</v>
      </c>
      <c r="U682" s="1">
        <v>45338</v>
      </c>
      <c r="V682" t="s">
        <v>119</v>
      </c>
      <c r="W682">
        <v>625590</v>
      </c>
      <c r="X682" t="s">
        <v>3056</v>
      </c>
      <c r="Y682">
        <v>220</v>
      </c>
      <c r="Z682">
        <v>2512</v>
      </c>
      <c r="AA682">
        <v>3</v>
      </c>
      <c r="AB682">
        <v>3014.4</v>
      </c>
    </row>
    <row r="683" spans="1:28" x14ac:dyDescent="0.3">
      <c r="A683" t="s">
        <v>28</v>
      </c>
      <c r="B683" t="s">
        <v>29</v>
      </c>
      <c r="C683" t="s">
        <v>148</v>
      </c>
      <c r="D683" t="s">
        <v>566</v>
      </c>
      <c r="E683" t="s">
        <v>46</v>
      </c>
      <c r="F683" t="s">
        <v>83</v>
      </c>
      <c r="G683">
        <v>98</v>
      </c>
      <c r="H683">
        <v>400346</v>
      </c>
      <c r="I683" t="s">
        <v>58</v>
      </c>
      <c r="J683" s="1">
        <v>44304</v>
      </c>
      <c r="K683">
        <v>1000</v>
      </c>
      <c r="L683" t="s">
        <v>3057</v>
      </c>
      <c r="M683" t="s">
        <v>1147</v>
      </c>
      <c r="N683" t="s">
        <v>3058</v>
      </c>
      <c r="O683" t="s">
        <v>3059</v>
      </c>
      <c r="P683" t="s">
        <v>71</v>
      </c>
      <c r="Q683">
        <v>14</v>
      </c>
      <c r="R683" t="s">
        <v>40</v>
      </c>
      <c r="S683" t="s">
        <v>118</v>
      </c>
      <c r="T683">
        <v>77664</v>
      </c>
      <c r="U683" s="1">
        <v>45352</v>
      </c>
      <c r="V683" t="s">
        <v>72</v>
      </c>
      <c r="W683">
        <v>134342</v>
      </c>
      <c r="X683" t="s">
        <v>3060</v>
      </c>
      <c r="Y683">
        <v>820</v>
      </c>
      <c r="Z683">
        <v>1110</v>
      </c>
      <c r="AA683">
        <v>1</v>
      </c>
      <c r="AB683">
        <v>444</v>
      </c>
    </row>
    <row r="684" spans="1:28" x14ac:dyDescent="0.3">
      <c r="A684" t="s">
        <v>28</v>
      </c>
      <c r="B684" t="s">
        <v>29</v>
      </c>
      <c r="C684" t="s">
        <v>193</v>
      </c>
      <c r="D684" t="s">
        <v>616</v>
      </c>
      <c r="E684" t="s">
        <v>32</v>
      </c>
      <c r="F684" t="s">
        <v>175</v>
      </c>
      <c r="G684">
        <v>64</v>
      </c>
      <c r="H684">
        <v>431258</v>
      </c>
      <c r="I684" t="s">
        <v>34</v>
      </c>
      <c r="J684" s="1">
        <v>43851</v>
      </c>
      <c r="K684">
        <v>1400</v>
      </c>
      <c r="L684" t="s">
        <v>3061</v>
      </c>
      <c r="M684" t="s">
        <v>276</v>
      </c>
      <c r="N684" t="s">
        <v>3062</v>
      </c>
      <c r="O684" t="s">
        <v>3063</v>
      </c>
      <c r="P684" t="s">
        <v>51</v>
      </c>
      <c r="Q684">
        <v>15</v>
      </c>
      <c r="R684" t="s">
        <v>40</v>
      </c>
      <c r="S684" t="s">
        <v>41</v>
      </c>
      <c r="T684">
        <v>14961</v>
      </c>
      <c r="U684" s="1">
        <v>45363</v>
      </c>
      <c r="V684" t="s">
        <v>72</v>
      </c>
      <c r="W684">
        <v>243005</v>
      </c>
      <c r="X684" t="s">
        <v>3064</v>
      </c>
      <c r="Y684">
        <v>916</v>
      </c>
      <c r="Z684">
        <v>2389</v>
      </c>
      <c r="AA684">
        <v>8</v>
      </c>
      <c r="AB684">
        <v>7644.8</v>
      </c>
    </row>
    <row r="685" spans="1:28" x14ac:dyDescent="0.3">
      <c r="A685" t="s">
        <v>28</v>
      </c>
      <c r="B685" t="s">
        <v>29</v>
      </c>
      <c r="C685" t="s">
        <v>44</v>
      </c>
      <c r="D685" t="s">
        <v>220</v>
      </c>
      <c r="E685" t="s">
        <v>32</v>
      </c>
      <c r="F685" t="s">
        <v>113</v>
      </c>
      <c r="G685">
        <v>44</v>
      </c>
      <c r="H685">
        <v>438849</v>
      </c>
      <c r="I685" t="s">
        <v>34</v>
      </c>
      <c r="J685" s="1">
        <v>44773</v>
      </c>
      <c r="K685">
        <v>1400</v>
      </c>
      <c r="L685" t="s">
        <v>3065</v>
      </c>
      <c r="M685" t="s">
        <v>506</v>
      </c>
      <c r="N685" t="s">
        <v>3066</v>
      </c>
      <c r="O685" t="s">
        <v>3067</v>
      </c>
      <c r="P685" t="s">
        <v>87</v>
      </c>
      <c r="Q685">
        <v>13</v>
      </c>
      <c r="R685" t="s">
        <v>88</v>
      </c>
      <c r="S685" t="s">
        <v>41</v>
      </c>
      <c r="T685">
        <v>98125</v>
      </c>
      <c r="U685" s="1">
        <v>45452</v>
      </c>
      <c r="V685" t="s">
        <v>52</v>
      </c>
      <c r="W685">
        <v>426735</v>
      </c>
      <c r="X685" t="s">
        <v>3068</v>
      </c>
      <c r="Y685">
        <v>552</v>
      </c>
      <c r="Z685">
        <v>2919</v>
      </c>
      <c r="AA685">
        <v>4</v>
      </c>
      <c r="AB685" s="2" t="s">
        <v>3069</v>
      </c>
    </row>
    <row r="686" spans="1:28" x14ac:dyDescent="0.3">
      <c r="A686" t="s">
        <v>28</v>
      </c>
      <c r="B686" t="s">
        <v>29</v>
      </c>
      <c r="C686" t="s">
        <v>193</v>
      </c>
      <c r="D686" t="s">
        <v>105</v>
      </c>
      <c r="E686" t="s">
        <v>32</v>
      </c>
      <c r="F686" t="s">
        <v>99</v>
      </c>
      <c r="G686">
        <v>45</v>
      </c>
      <c r="H686">
        <v>414184</v>
      </c>
      <c r="I686" t="s">
        <v>34</v>
      </c>
      <c r="J686" s="1">
        <v>43905</v>
      </c>
      <c r="K686">
        <v>1000</v>
      </c>
      <c r="L686" t="s">
        <v>3070</v>
      </c>
      <c r="M686" t="s">
        <v>417</v>
      </c>
      <c r="N686" t="s">
        <v>3071</v>
      </c>
      <c r="O686" t="s">
        <v>3072</v>
      </c>
      <c r="P686" t="s">
        <v>87</v>
      </c>
      <c r="Q686">
        <v>7</v>
      </c>
      <c r="R686" t="s">
        <v>40</v>
      </c>
      <c r="S686" t="s">
        <v>41</v>
      </c>
      <c r="T686">
        <v>29098</v>
      </c>
      <c r="U686" s="1">
        <v>45378</v>
      </c>
      <c r="V686" t="s">
        <v>72</v>
      </c>
      <c r="W686">
        <v>127656</v>
      </c>
      <c r="X686" t="s">
        <v>3073</v>
      </c>
      <c r="Y686">
        <v>790</v>
      </c>
      <c r="Z686">
        <v>1625</v>
      </c>
      <c r="AA686">
        <v>6</v>
      </c>
      <c r="AB686">
        <v>3900</v>
      </c>
    </row>
    <row r="687" spans="1:28" x14ac:dyDescent="0.3">
      <c r="A687" t="s">
        <v>28</v>
      </c>
      <c r="B687" t="s">
        <v>29</v>
      </c>
      <c r="C687" t="s">
        <v>30</v>
      </c>
      <c r="D687" t="s">
        <v>227</v>
      </c>
      <c r="E687" t="s">
        <v>46</v>
      </c>
      <c r="F687" t="s">
        <v>33</v>
      </c>
      <c r="G687">
        <v>49</v>
      </c>
      <c r="H687">
        <v>405743</v>
      </c>
      <c r="I687" t="s">
        <v>58</v>
      </c>
      <c r="J687" s="1">
        <v>45261</v>
      </c>
      <c r="K687">
        <v>1300</v>
      </c>
      <c r="L687" t="s">
        <v>3074</v>
      </c>
      <c r="M687" t="s">
        <v>256</v>
      </c>
      <c r="N687" t="s">
        <v>3075</v>
      </c>
      <c r="O687">
        <v>2852169136</v>
      </c>
      <c r="P687" t="s">
        <v>51</v>
      </c>
      <c r="Q687">
        <v>3</v>
      </c>
      <c r="R687" t="s">
        <v>88</v>
      </c>
      <c r="S687" t="s">
        <v>63</v>
      </c>
      <c r="T687">
        <v>96350</v>
      </c>
      <c r="U687" s="1">
        <v>45384</v>
      </c>
      <c r="V687" t="s">
        <v>80</v>
      </c>
      <c r="W687">
        <v>476603</v>
      </c>
      <c r="X687" t="s">
        <v>3076</v>
      </c>
      <c r="Y687">
        <v>622</v>
      </c>
      <c r="Z687">
        <v>920</v>
      </c>
      <c r="AA687">
        <v>6</v>
      </c>
      <c r="AB687">
        <v>2208</v>
      </c>
    </row>
    <row r="688" spans="1:28" x14ac:dyDescent="0.3">
      <c r="A688" t="s">
        <v>28</v>
      </c>
      <c r="B688" t="s">
        <v>29</v>
      </c>
      <c r="C688" t="s">
        <v>66</v>
      </c>
      <c r="D688" t="s">
        <v>442</v>
      </c>
      <c r="E688" t="s">
        <v>56</v>
      </c>
      <c r="F688" t="s">
        <v>47</v>
      </c>
      <c r="G688">
        <v>78</v>
      </c>
      <c r="H688">
        <v>421233</v>
      </c>
      <c r="I688" t="s">
        <v>34</v>
      </c>
      <c r="J688" s="1">
        <v>44635</v>
      </c>
      <c r="K688">
        <v>1400</v>
      </c>
      <c r="L688" t="s">
        <v>3077</v>
      </c>
      <c r="M688" t="s">
        <v>591</v>
      </c>
      <c r="N688" t="s">
        <v>3078</v>
      </c>
      <c r="O688" t="s">
        <v>3079</v>
      </c>
      <c r="P688" t="s">
        <v>51</v>
      </c>
      <c r="Q688">
        <v>7</v>
      </c>
      <c r="R688" t="s">
        <v>88</v>
      </c>
      <c r="S688" t="s">
        <v>79</v>
      </c>
      <c r="T688">
        <v>56962</v>
      </c>
      <c r="U688" s="1">
        <v>45391</v>
      </c>
      <c r="V688" t="s">
        <v>80</v>
      </c>
      <c r="W688">
        <v>820176</v>
      </c>
      <c r="X688" t="s">
        <v>3080</v>
      </c>
      <c r="Y688">
        <v>219</v>
      </c>
      <c r="Z688">
        <v>592</v>
      </c>
      <c r="AA688">
        <v>6</v>
      </c>
      <c r="AB688" s="2" t="s">
        <v>3081</v>
      </c>
    </row>
    <row r="689" spans="1:28" x14ac:dyDescent="0.3">
      <c r="A689" t="s">
        <v>28</v>
      </c>
      <c r="B689" t="s">
        <v>29</v>
      </c>
      <c r="C689" t="s">
        <v>30</v>
      </c>
      <c r="D689" t="s">
        <v>291</v>
      </c>
      <c r="E689" t="s">
        <v>56</v>
      </c>
      <c r="F689" t="s">
        <v>355</v>
      </c>
      <c r="G689">
        <v>40</v>
      </c>
      <c r="H689">
        <v>412432</v>
      </c>
      <c r="I689" t="s">
        <v>58</v>
      </c>
      <c r="J689" s="1">
        <v>44614</v>
      </c>
      <c r="K689">
        <v>800</v>
      </c>
      <c r="L689" t="s">
        <v>3082</v>
      </c>
      <c r="M689" t="s">
        <v>434</v>
      </c>
      <c r="N689" t="s">
        <v>3083</v>
      </c>
      <c r="O689" t="s">
        <v>3084</v>
      </c>
      <c r="P689" t="s">
        <v>71</v>
      </c>
      <c r="Q689">
        <v>19</v>
      </c>
      <c r="R689" t="s">
        <v>88</v>
      </c>
      <c r="S689" t="s">
        <v>63</v>
      </c>
      <c r="T689">
        <v>70300</v>
      </c>
      <c r="U689" s="1">
        <v>45423</v>
      </c>
      <c r="V689" t="s">
        <v>140</v>
      </c>
      <c r="W689">
        <v>689794</v>
      </c>
      <c r="X689" t="s">
        <v>3085</v>
      </c>
      <c r="Y689">
        <v>715</v>
      </c>
      <c r="Z689">
        <v>2649</v>
      </c>
      <c r="AA689">
        <v>7</v>
      </c>
      <c r="AB689" s="2" t="s">
        <v>3086</v>
      </c>
    </row>
    <row r="690" spans="1:28" x14ac:dyDescent="0.3">
      <c r="A690" t="s">
        <v>28</v>
      </c>
      <c r="B690" t="s">
        <v>29</v>
      </c>
      <c r="C690" t="s">
        <v>157</v>
      </c>
      <c r="D690" t="s">
        <v>82</v>
      </c>
      <c r="E690" t="s">
        <v>32</v>
      </c>
      <c r="F690" t="s">
        <v>150</v>
      </c>
      <c r="G690">
        <v>35</v>
      </c>
      <c r="H690">
        <v>404162</v>
      </c>
      <c r="I690" t="s">
        <v>34</v>
      </c>
      <c r="J690" s="1">
        <v>45234</v>
      </c>
      <c r="K690">
        <v>950</v>
      </c>
      <c r="L690" t="s">
        <v>3087</v>
      </c>
      <c r="M690" t="s">
        <v>895</v>
      </c>
      <c r="N690" t="s">
        <v>3088</v>
      </c>
      <c r="O690">
        <v>6974275253</v>
      </c>
      <c r="P690" t="s">
        <v>71</v>
      </c>
      <c r="Q690">
        <v>17</v>
      </c>
      <c r="R690" t="s">
        <v>40</v>
      </c>
      <c r="S690" t="s">
        <v>79</v>
      </c>
      <c r="T690">
        <v>38858</v>
      </c>
      <c r="U690" s="1">
        <v>45611</v>
      </c>
      <c r="V690" t="s">
        <v>42</v>
      </c>
      <c r="W690">
        <v>552087</v>
      </c>
      <c r="X690" t="s">
        <v>3089</v>
      </c>
      <c r="Y690">
        <v>919</v>
      </c>
      <c r="Z690">
        <v>2329</v>
      </c>
      <c r="AA690">
        <v>3</v>
      </c>
      <c r="AB690">
        <v>2794.8</v>
      </c>
    </row>
    <row r="691" spans="1:28" x14ac:dyDescent="0.3">
      <c r="A691" t="s">
        <v>28</v>
      </c>
      <c r="B691" t="s">
        <v>29</v>
      </c>
      <c r="C691" t="s">
        <v>30</v>
      </c>
      <c r="D691" t="s">
        <v>237</v>
      </c>
      <c r="E691" t="s">
        <v>56</v>
      </c>
      <c r="F691" t="s">
        <v>33</v>
      </c>
      <c r="G691">
        <v>49</v>
      </c>
      <c r="H691">
        <v>413502</v>
      </c>
      <c r="I691" t="s">
        <v>58</v>
      </c>
      <c r="J691" s="1">
        <v>45202</v>
      </c>
      <c r="K691">
        <v>1000</v>
      </c>
      <c r="L691" t="s">
        <v>3090</v>
      </c>
      <c r="M691" t="s">
        <v>1147</v>
      </c>
      <c r="N691" t="s">
        <v>3091</v>
      </c>
      <c r="O691" t="s">
        <v>3092</v>
      </c>
      <c r="P691" t="s">
        <v>71</v>
      </c>
      <c r="Q691">
        <v>8</v>
      </c>
      <c r="R691" t="s">
        <v>40</v>
      </c>
      <c r="S691" t="s">
        <v>41</v>
      </c>
      <c r="T691">
        <v>19171</v>
      </c>
      <c r="U691" s="1">
        <v>45367</v>
      </c>
      <c r="V691" t="s">
        <v>72</v>
      </c>
      <c r="W691">
        <v>572526</v>
      </c>
      <c r="X691" t="s">
        <v>3093</v>
      </c>
      <c r="Y691">
        <v>605</v>
      </c>
      <c r="Z691">
        <v>1139</v>
      </c>
      <c r="AA691">
        <v>1</v>
      </c>
      <c r="AB691">
        <v>455.6</v>
      </c>
    </row>
    <row r="692" spans="1:28" x14ac:dyDescent="0.3">
      <c r="A692" t="s">
        <v>28</v>
      </c>
      <c r="B692" t="s">
        <v>29</v>
      </c>
      <c r="C692" t="s">
        <v>148</v>
      </c>
      <c r="D692" t="s">
        <v>254</v>
      </c>
      <c r="E692" t="s">
        <v>46</v>
      </c>
      <c r="F692" t="s">
        <v>150</v>
      </c>
      <c r="G692">
        <v>4</v>
      </c>
      <c r="H692">
        <v>414882</v>
      </c>
      <c r="I692" t="s">
        <v>34</v>
      </c>
      <c r="J692" s="1">
        <v>44203</v>
      </c>
      <c r="K692">
        <v>1000</v>
      </c>
      <c r="L692" t="s">
        <v>3094</v>
      </c>
      <c r="M692" t="s">
        <v>1212</v>
      </c>
      <c r="N692" t="s">
        <v>3095</v>
      </c>
      <c r="O692" t="s">
        <v>3096</v>
      </c>
      <c r="P692" t="s">
        <v>39</v>
      </c>
      <c r="Q692">
        <v>14</v>
      </c>
      <c r="R692" t="s">
        <v>88</v>
      </c>
      <c r="S692" t="s">
        <v>63</v>
      </c>
      <c r="T692">
        <v>72489</v>
      </c>
      <c r="U692" s="1">
        <v>45426</v>
      </c>
      <c r="V692" t="s">
        <v>140</v>
      </c>
      <c r="W692">
        <v>199529</v>
      </c>
      <c r="X692" t="s">
        <v>3097</v>
      </c>
      <c r="Y692">
        <v>824</v>
      </c>
      <c r="Z692">
        <v>707</v>
      </c>
      <c r="AA692">
        <v>2</v>
      </c>
      <c r="AB692">
        <v>565.6</v>
      </c>
    </row>
    <row r="693" spans="1:28" x14ac:dyDescent="0.3">
      <c r="A693" t="s">
        <v>28</v>
      </c>
      <c r="B693" t="s">
        <v>29</v>
      </c>
      <c r="C693" t="s">
        <v>91</v>
      </c>
      <c r="D693" t="s">
        <v>546</v>
      </c>
      <c r="E693" t="s">
        <v>32</v>
      </c>
      <c r="F693" t="s">
        <v>33</v>
      </c>
      <c r="G693">
        <v>13</v>
      </c>
      <c r="H693">
        <v>414075</v>
      </c>
      <c r="I693" t="s">
        <v>34</v>
      </c>
      <c r="J693" s="1">
        <v>43961</v>
      </c>
      <c r="K693">
        <v>800</v>
      </c>
      <c r="L693" t="s">
        <v>3098</v>
      </c>
      <c r="M693" t="s">
        <v>596</v>
      </c>
      <c r="N693" t="s">
        <v>3099</v>
      </c>
      <c r="O693" t="s">
        <v>3100</v>
      </c>
      <c r="P693" t="s">
        <v>71</v>
      </c>
      <c r="Q693">
        <v>11</v>
      </c>
      <c r="R693" t="s">
        <v>40</v>
      </c>
      <c r="S693" t="s">
        <v>63</v>
      </c>
      <c r="T693">
        <v>89151</v>
      </c>
      <c r="U693" s="1">
        <v>45493</v>
      </c>
      <c r="V693" t="s">
        <v>126</v>
      </c>
      <c r="W693">
        <v>292219</v>
      </c>
      <c r="X693" t="s">
        <v>3101</v>
      </c>
      <c r="Y693">
        <v>205</v>
      </c>
      <c r="Z693">
        <v>1679</v>
      </c>
      <c r="AA693">
        <v>8</v>
      </c>
      <c r="AB693">
        <v>5372.8</v>
      </c>
    </row>
    <row r="694" spans="1:28" x14ac:dyDescent="0.3">
      <c r="A694" t="s">
        <v>28</v>
      </c>
      <c r="B694" t="s">
        <v>29</v>
      </c>
      <c r="C694" t="s">
        <v>30</v>
      </c>
      <c r="D694" t="s">
        <v>274</v>
      </c>
      <c r="E694" t="s">
        <v>32</v>
      </c>
      <c r="F694" t="s">
        <v>355</v>
      </c>
      <c r="G694">
        <v>53</v>
      </c>
      <c r="H694">
        <v>436193</v>
      </c>
      <c r="I694" t="s">
        <v>34</v>
      </c>
      <c r="J694" s="1">
        <v>44278</v>
      </c>
      <c r="K694">
        <v>1200</v>
      </c>
      <c r="L694" t="s">
        <v>3102</v>
      </c>
      <c r="M694" t="s">
        <v>308</v>
      </c>
      <c r="N694" t="s">
        <v>3103</v>
      </c>
      <c r="O694" t="s">
        <v>3104</v>
      </c>
      <c r="P694" t="s">
        <v>87</v>
      </c>
      <c r="Q694">
        <v>18</v>
      </c>
      <c r="R694" t="s">
        <v>88</v>
      </c>
      <c r="S694" t="s">
        <v>41</v>
      </c>
      <c r="T694">
        <v>50970</v>
      </c>
      <c r="U694" s="1">
        <v>45447</v>
      </c>
      <c r="V694" t="s">
        <v>52</v>
      </c>
      <c r="W694">
        <v>376777</v>
      </c>
      <c r="X694" t="s">
        <v>3105</v>
      </c>
      <c r="Y694">
        <v>690</v>
      </c>
      <c r="Z694">
        <v>1677</v>
      </c>
      <c r="AA694">
        <v>5</v>
      </c>
      <c r="AB694">
        <v>3354</v>
      </c>
    </row>
    <row r="695" spans="1:28" x14ac:dyDescent="0.3">
      <c r="A695" t="s">
        <v>28</v>
      </c>
      <c r="B695" t="s">
        <v>29</v>
      </c>
      <c r="C695" t="s">
        <v>91</v>
      </c>
      <c r="D695" t="s">
        <v>616</v>
      </c>
      <c r="E695" t="s">
        <v>56</v>
      </c>
      <c r="F695" t="s">
        <v>83</v>
      </c>
      <c r="G695">
        <v>50</v>
      </c>
      <c r="H695">
        <v>430735</v>
      </c>
      <c r="I695" t="s">
        <v>34</v>
      </c>
      <c r="J695" s="1">
        <v>44827</v>
      </c>
      <c r="K695">
        <v>1000</v>
      </c>
      <c r="L695" t="s">
        <v>3106</v>
      </c>
      <c r="M695" t="s">
        <v>123</v>
      </c>
      <c r="N695" t="s">
        <v>3107</v>
      </c>
      <c r="O695" t="s">
        <v>3108</v>
      </c>
      <c r="P695" t="s">
        <v>71</v>
      </c>
      <c r="Q695">
        <v>17</v>
      </c>
      <c r="R695" t="s">
        <v>88</v>
      </c>
      <c r="S695" t="s">
        <v>63</v>
      </c>
      <c r="T695">
        <v>40476</v>
      </c>
      <c r="U695" s="1">
        <v>45573</v>
      </c>
      <c r="V695" t="s">
        <v>155</v>
      </c>
      <c r="W695">
        <v>719616</v>
      </c>
      <c r="X695" t="s">
        <v>3109</v>
      </c>
      <c r="Y695">
        <v>530</v>
      </c>
      <c r="Z695">
        <v>1430</v>
      </c>
      <c r="AA695">
        <v>6</v>
      </c>
      <c r="AB695">
        <v>3432</v>
      </c>
    </row>
    <row r="696" spans="1:28" x14ac:dyDescent="0.3">
      <c r="A696" t="s">
        <v>28</v>
      </c>
      <c r="B696" t="s">
        <v>29</v>
      </c>
      <c r="C696" t="s">
        <v>54</v>
      </c>
      <c r="D696" t="s">
        <v>274</v>
      </c>
      <c r="E696" t="s">
        <v>46</v>
      </c>
      <c r="F696" t="s">
        <v>33</v>
      </c>
      <c r="G696">
        <v>70</v>
      </c>
      <c r="H696">
        <v>423249</v>
      </c>
      <c r="I696" t="s">
        <v>34</v>
      </c>
      <c r="J696" s="1">
        <v>45432</v>
      </c>
      <c r="K696">
        <v>1200</v>
      </c>
      <c r="L696" t="s">
        <v>3110</v>
      </c>
      <c r="M696" t="s">
        <v>216</v>
      </c>
      <c r="N696" t="s">
        <v>3111</v>
      </c>
      <c r="O696" t="s">
        <v>3112</v>
      </c>
      <c r="P696" t="s">
        <v>51</v>
      </c>
      <c r="Q696">
        <v>3</v>
      </c>
      <c r="R696" t="s">
        <v>88</v>
      </c>
      <c r="S696" t="s">
        <v>79</v>
      </c>
      <c r="T696">
        <v>43628</v>
      </c>
      <c r="U696" s="1">
        <v>45573</v>
      </c>
      <c r="V696" t="s">
        <v>155</v>
      </c>
      <c r="W696">
        <v>648944</v>
      </c>
      <c r="X696" t="s">
        <v>3113</v>
      </c>
      <c r="Y696">
        <v>638</v>
      </c>
      <c r="Z696">
        <v>2122</v>
      </c>
      <c r="AA696">
        <v>2</v>
      </c>
      <c r="AB696" s="2" t="s">
        <v>3114</v>
      </c>
    </row>
    <row r="697" spans="1:28" x14ac:dyDescent="0.3">
      <c r="A697" t="s">
        <v>28</v>
      </c>
      <c r="B697" t="s">
        <v>29</v>
      </c>
      <c r="C697" t="s">
        <v>66</v>
      </c>
      <c r="D697" t="s">
        <v>637</v>
      </c>
      <c r="E697" t="s">
        <v>46</v>
      </c>
      <c r="F697" t="s">
        <v>33</v>
      </c>
      <c r="G697">
        <v>21</v>
      </c>
      <c r="H697">
        <v>438559</v>
      </c>
      <c r="I697" t="s">
        <v>58</v>
      </c>
      <c r="J697" s="1">
        <v>45312</v>
      </c>
      <c r="K697">
        <v>1200</v>
      </c>
      <c r="L697" t="s">
        <v>3115</v>
      </c>
      <c r="M697" t="s">
        <v>211</v>
      </c>
      <c r="N697" t="s">
        <v>3116</v>
      </c>
      <c r="O697" t="s">
        <v>3117</v>
      </c>
      <c r="P697" t="s">
        <v>39</v>
      </c>
      <c r="Q697">
        <v>8</v>
      </c>
      <c r="R697" t="s">
        <v>88</v>
      </c>
      <c r="S697" t="s">
        <v>79</v>
      </c>
      <c r="T697">
        <v>32713</v>
      </c>
      <c r="U697" s="1">
        <v>45619</v>
      </c>
      <c r="V697" t="s">
        <v>42</v>
      </c>
      <c r="W697">
        <v>793111</v>
      </c>
      <c r="X697" t="s">
        <v>3118</v>
      </c>
      <c r="Y697">
        <v>273</v>
      </c>
      <c r="Z697">
        <v>984</v>
      </c>
      <c r="AA697">
        <v>3</v>
      </c>
      <c r="AB697">
        <v>1180.8</v>
      </c>
    </row>
    <row r="698" spans="1:28" x14ac:dyDescent="0.3">
      <c r="A698" t="s">
        <v>28</v>
      </c>
      <c r="B698" t="s">
        <v>29</v>
      </c>
      <c r="C698" t="s">
        <v>91</v>
      </c>
      <c r="D698" t="s">
        <v>364</v>
      </c>
      <c r="E698" t="s">
        <v>56</v>
      </c>
      <c r="F698" t="s">
        <v>47</v>
      </c>
      <c r="G698">
        <v>20</v>
      </c>
      <c r="H698">
        <v>426936</v>
      </c>
      <c r="I698" t="s">
        <v>34</v>
      </c>
      <c r="J698" s="1">
        <v>45136</v>
      </c>
      <c r="K698">
        <v>1300</v>
      </c>
      <c r="L698" t="s">
        <v>3119</v>
      </c>
      <c r="M698" t="s">
        <v>1409</v>
      </c>
      <c r="N698" t="s">
        <v>3120</v>
      </c>
      <c r="O698" t="s">
        <v>3121</v>
      </c>
      <c r="P698" t="s">
        <v>39</v>
      </c>
      <c r="Q698">
        <v>4</v>
      </c>
      <c r="R698" t="s">
        <v>40</v>
      </c>
      <c r="S698" t="s">
        <v>79</v>
      </c>
      <c r="T698">
        <v>37357</v>
      </c>
      <c r="U698" s="1">
        <v>45380</v>
      </c>
      <c r="V698" t="s">
        <v>72</v>
      </c>
      <c r="W698">
        <v>558335</v>
      </c>
      <c r="X698" t="s">
        <v>3122</v>
      </c>
      <c r="Y698">
        <v>244</v>
      </c>
      <c r="Z698">
        <v>2491</v>
      </c>
      <c r="AA698">
        <v>6</v>
      </c>
      <c r="AB698" s="2" t="s">
        <v>3123</v>
      </c>
    </row>
    <row r="699" spans="1:28" x14ac:dyDescent="0.3">
      <c r="A699" t="s">
        <v>28</v>
      </c>
      <c r="B699" t="s">
        <v>29</v>
      </c>
      <c r="C699" t="s">
        <v>54</v>
      </c>
      <c r="D699" t="s">
        <v>105</v>
      </c>
      <c r="E699" t="s">
        <v>46</v>
      </c>
      <c r="F699" t="s">
        <v>150</v>
      </c>
      <c r="G699">
        <v>98</v>
      </c>
      <c r="H699">
        <v>422361</v>
      </c>
      <c r="I699" t="s">
        <v>58</v>
      </c>
      <c r="J699" s="1">
        <v>44294</v>
      </c>
      <c r="K699">
        <v>1000</v>
      </c>
      <c r="L699" t="s">
        <v>3124</v>
      </c>
      <c r="M699" t="s">
        <v>108</v>
      </c>
      <c r="N699" t="s">
        <v>3125</v>
      </c>
      <c r="O699" t="s">
        <v>3126</v>
      </c>
      <c r="P699" t="s">
        <v>71</v>
      </c>
      <c r="Q699">
        <v>11</v>
      </c>
      <c r="R699" t="s">
        <v>40</v>
      </c>
      <c r="S699" t="s">
        <v>118</v>
      </c>
      <c r="T699">
        <v>48294</v>
      </c>
      <c r="U699" s="1">
        <v>45624</v>
      </c>
      <c r="V699" t="s">
        <v>42</v>
      </c>
      <c r="W699">
        <v>758286</v>
      </c>
      <c r="X699" t="s">
        <v>3127</v>
      </c>
      <c r="Y699">
        <v>618</v>
      </c>
      <c r="Z699">
        <v>2601</v>
      </c>
      <c r="AA699">
        <v>4</v>
      </c>
      <c r="AB699">
        <v>4161.6000000000004</v>
      </c>
    </row>
    <row r="700" spans="1:28" x14ac:dyDescent="0.3">
      <c r="A700" t="s">
        <v>28</v>
      </c>
      <c r="B700" t="s">
        <v>29</v>
      </c>
      <c r="C700" t="s">
        <v>157</v>
      </c>
      <c r="D700" t="s">
        <v>560</v>
      </c>
      <c r="E700" t="s">
        <v>56</v>
      </c>
      <c r="F700" t="s">
        <v>113</v>
      </c>
      <c r="G700">
        <v>17</v>
      </c>
      <c r="H700">
        <v>408308</v>
      </c>
      <c r="I700" t="s">
        <v>34</v>
      </c>
      <c r="J700" s="1">
        <v>44819</v>
      </c>
      <c r="K700">
        <v>1000</v>
      </c>
      <c r="L700" t="s">
        <v>3128</v>
      </c>
      <c r="M700" t="s">
        <v>895</v>
      </c>
      <c r="N700" t="s">
        <v>3129</v>
      </c>
      <c r="O700" t="s">
        <v>3130</v>
      </c>
      <c r="P700" t="s">
        <v>39</v>
      </c>
      <c r="Q700">
        <v>20</v>
      </c>
      <c r="R700" t="s">
        <v>40</v>
      </c>
      <c r="S700" t="s">
        <v>79</v>
      </c>
      <c r="T700">
        <v>94420</v>
      </c>
      <c r="U700" s="1">
        <v>45579</v>
      </c>
      <c r="V700" t="s">
        <v>155</v>
      </c>
      <c r="W700">
        <v>271565</v>
      </c>
      <c r="X700" t="s">
        <v>3131</v>
      </c>
      <c r="Y700">
        <v>559</v>
      </c>
      <c r="Z700">
        <v>2801</v>
      </c>
      <c r="AA700">
        <v>5</v>
      </c>
      <c r="AB700">
        <v>5602</v>
      </c>
    </row>
    <row r="701" spans="1:28" x14ac:dyDescent="0.3">
      <c r="A701" t="s">
        <v>28</v>
      </c>
      <c r="B701" t="s">
        <v>29</v>
      </c>
      <c r="C701" t="s">
        <v>157</v>
      </c>
      <c r="D701" t="s">
        <v>616</v>
      </c>
      <c r="E701" t="s">
        <v>32</v>
      </c>
      <c r="F701" t="s">
        <v>99</v>
      </c>
      <c r="G701">
        <v>17</v>
      </c>
      <c r="H701">
        <v>400608</v>
      </c>
      <c r="I701" t="s">
        <v>34</v>
      </c>
      <c r="J701" s="1">
        <v>45448</v>
      </c>
      <c r="K701">
        <v>1400</v>
      </c>
      <c r="L701" t="s">
        <v>3132</v>
      </c>
      <c r="M701" t="s">
        <v>1198</v>
      </c>
      <c r="N701" t="s">
        <v>3133</v>
      </c>
      <c r="O701">
        <f>1-393-964-1861</f>
        <v>-3217</v>
      </c>
      <c r="P701" t="s">
        <v>39</v>
      </c>
      <c r="Q701">
        <v>7</v>
      </c>
      <c r="R701" t="s">
        <v>88</v>
      </c>
      <c r="S701" t="s">
        <v>79</v>
      </c>
      <c r="T701">
        <v>63876</v>
      </c>
      <c r="U701" s="1">
        <v>45617</v>
      </c>
      <c r="V701" t="s">
        <v>42</v>
      </c>
      <c r="W701">
        <v>579236</v>
      </c>
      <c r="X701" t="s">
        <v>3134</v>
      </c>
      <c r="Y701">
        <v>539</v>
      </c>
      <c r="Z701">
        <v>2129</v>
      </c>
      <c r="AA701">
        <v>3</v>
      </c>
      <c r="AB701">
        <v>2554.8000000000002</v>
      </c>
    </row>
    <row r="702" spans="1:28" x14ac:dyDescent="0.3">
      <c r="A702" t="s">
        <v>28</v>
      </c>
      <c r="B702" t="s">
        <v>29</v>
      </c>
      <c r="C702" t="s">
        <v>193</v>
      </c>
      <c r="D702" t="s">
        <v>45</v>
      </c>
      <c r="E702" t="s">
        <v>32</v>
      </c>
      <c r="F702" t="s">
        <v>113</v>
      </c>
      <c r="G702">
        <v>21</v>
      </c>
      <c r="H702">
        <v>421933</v>
      </c>
      <c r="I702" t="s">
        <v>58</v>
      </c>
      <c r="J702" s="1">
        <v>44196</v>
      </c>
      <c r="K702">
        <v>1300</v>
      </c>
      <c r="L702" t="s">
        <v>3135</v>
      </c>
      <c r="M702" t="s">
        <v>482</v>
      </c>
      <c r="N702" t="s">
        <v>3136</v>
      </c>
      <c r="O702">
        <v>3970294660</v>
      </c>
      <c r="P702" t="s">
        <v>51</v>
      </c>
      <c r="Q702">
        <v>7</v>
      </c>
      <c r="R702" t="s">
        <v>40</v>
      </c>
      <c r="S702" t="s">
        <v>41</v>
      </c>
      <c r="T702">
        <v>77928</v>
      </c>
      <c r="U702" s="1">
        <v>45592</v>
      </c>
      <c r="V702" t="s">
        <v>155</v>
      </c>
      <c r="W702">
        <v>814168</v>
      </c>
      <c r="X702" t="s">
        <v>3137</v>
      </c>
      <c r="Y702">
        <v>391</v>
      </c>
      <c r="Z702">
        <v>2152</v>
      </c>
      <c r="AA702">
        <v>1</v>
      </c>
      <c r="AB702" s="2" t="s">
        <v>3138</v>
      </c>
    </row>
    <row r="703" spans="1:28" x14ac:dyDescent="0.3">
      <c r="A703" t="s">
        <v>28</v>
      </c>
      <c r="B703" t="s">
        <v>29</v>
      </c>
      <c r="C703" t="s">
        <v>44</v>
      </c>
      <c r="D703" t="s">
        <v>411</v>
      </c>
      <c r="E703" t="s">
        <v>32</v>
      </c>
      <c r="F703" t="s">
        <v>33</v>
      </c>
      <c r="G703">
        <v>89</v>
      </c>
      <c r="H703">
        <v>425999</v>
      </c>
      <c r="I703" t="s">
        <v>58</v>
      </c>
      <c r="J703" s="1">
        <v>43969</v>
      </c>
      <c r="K703">
        <v>1100</v>
      </c>
      <c r="L703" t="s">
        <v>3139</v>
      </c>
      <c r="M703" t="s">
        <v>2538</v>
      </c>
      <c r="N703" t="s">
        <v>3140</v>
      </c>
      <c r="O703" t="s">
        <v>3141</v>
      </c>
      <c r="P703" t="s">
        <v>39</v>
      </c>
      <c r="Q703">
        <v>3</v>
      </c>
      <c r="R703" t="s">
        <v>88</v>
      </c>
      <c r="S703" t="s">
        <v>63</v>
      </c>
      <c r="T703">
        <v>67705</v>
      </c>
      <c r="U703" s="1">
        <v>45369</v>
      </c>
      <c r="V703" t="s">
        <v>72</v>
      </c>
      <c r="W703">
        <v>237693</v>
      </c>
      <c r="X703" t="s">
        <v>3142</v>
      </c>
      <c r="Y703">
        <v>785</v>
      </c>
      <c r="Z703">
        <v>731</v>
      </c>
      <c r="AA703">
        <v>8</v>
      </c>
      <c r="AB703" s="2" t="s">
        <v>3143</v>
      </c>
    </row>
    <row r="704" spans="1:28" x14ac:dyDescent="0.3">
      <c r="A704" t="s">
        <v>28</v>
      </c>
      <c r="B704" t="s">
        <v>29</v>
      </c>
      <c r="C704" t="s">
        <v>30</v>
      </c>
      <c r="D704" t="s">
        <v>338</v>
      </c>
      <c r="E704" t="s">
        <v>56</v>
      </c>
      <c r="F704" t="s">
        <v>106</v>
      </c>
      <c r="G704">
        <v>43</v>
      </c>
      <c r="H704">
        <v>426122</v>
      </c>
      <c r="I704" t="s">
        <v>34</v>
      </c>
      <c r="J704" s="1">
        <v>45040</v>
      </c>
      <c r="K704">
        <v>1000</v>
      </c>
      <c r="L704" t="s">
        <v>3144</v>
      </c>
      <c r="M704" t="s">
        <v>108</v>
      </c>
      <c r="N704" t="s">
        <v>3145</v>
      </c>
      <c r="O704" t="s">
        <v>3146</v>
      </c>
      <c r="P704" t="s">
        <v>87</v>
      </c>
      <c r="Q704">
        <v>17</v>
      </c>
      <c r="R704" t="s">
        <v>40</v>
      </c>
      <c r="S704" t="s">
        <v>79</v>
      </c>
      <c r="T704">
        <v>11325</v>
      </c>
      <c r="U704" s="1">
        <v>45363</v>
      </c>
      <c r="V704" t="s">
        <v>72</v>
      </c>
      <c r="W704">
        <v>870975</v>
      </c>
      <c r="X704" t="s">
        <v>3147</v>
      </c>
      <c r="Y704">
        <v>513</v>
      </c>
      <c r="Z704">
        <v>1585</v>
      </c>
      <c r="AA704">
        <v>1</v>
      </c>
      <c r="AB704">
        <v>634</v>
      </c>
    </row>
    <row r="705" spans="1:28" x14ac:dyDescent="0.3">
      <c r="A705" t="s">
        <v>28</v>
      </c>
      <c r="B705" t="s">
        <v>29</v>
      </c>
      <c r="C705" t="s">
        <v>44</v>
      </c>
      <c r="D705" t="s">
        <v>411</v>
      </c>
      <c r="E705" t="s">
        <v>46</v>
      </c>
      <c r="F705" t="s">
        <v>106</v>
      </c>
      <c r="G705">
        <v>61</v>
      </c>
      <c r="H705">
        <v>438145</v>
      </c>
      <c r="I705" t="s">
        <v>58</v>
      </c>
      <c r="J705" s="1">
        <v>44266</v>
      </c>
      <c r="K705">
        <v>1300</v>
      </c>
      <c r="L705" t="s">
        <v>3148</v>
      </c>
      <c r="M705" t="s">
        <v>434</v>
      </c>
      <c r="N705" t="s">
        <v>3149</v>
      </c>
      <c r="O705" t="s">
        <v>3150</v>
      </c>
      <c r="P705" t="s">
        <v>87</v>
      </c>
      <c r="Q705">
        <v>11</v>
      </c>
      <c r="R705" t="s">
        <v>88</v>
      </c>
      <c r="S705" t="s">
        <v>118</v>
      </c>
      <c r="T705">
        <v>84183</v>
      </c>
      <c r="U705" s="1">
        <v>45622</v>
      </c>
      <c r="V705" t="s">
        <v>42</v>
      </c>
      <c r="W705">
        <v>470589</v>
      </c>
      <c r="X705" t="s">
        <v>3151</v>
      </c>
      <c r="Y705">
        <v>668</v>
      </c>
      <c r="Z705">
        <v>2222</v>
      </c>
      <c r="AA705">
        <v>5</v>
      </c>
      <c r="AB705">
        <v>4444</v>
      </c>
    </row>
    <row r="706" spans="1:28" x14ac:dyDescent="0.3">
      <c r="A706" t="s">
        <v>28</v>
      </c>
      <c r="B706" t="s">
        <v>29</v>
      </c>
      <c r="C706" t="s">
        <v>66</v>
      </c>
      <c r="D706" t="s">
        <v>380</v>
      </c>
      <c r="E706" t="s">
        <v>56</v>
      </c>
      <c r="F706" t="s">
        <v>150</v>
      </c>
      <c r="G706">
        <v>47</v>
      </c>
      <c r="H706">
        <v>411381</v>
      </c>
      <c r="I706" t="s">
        <v>58</v>
      </c>
      <c r="J706" s="1">
        <v>45386</v>
      </c>
      <c r="K706">
        <v>1100</v>
      </c>
      <c r="L706" t="s">
        <v>3152</v>
      </c>
      <c r="M706" t="s">
        <v>239</v>
      </c>
      <c r="N706" t="s">
        <v>3153</v>
      </c>
      <c r="O706" t="s">
        <v>3154</v>
      </c>
      <c r="P706" t="s">
        <v>51</v>
      </c>
      <c r="Q706">
        <v>18</v>
      </c>
      <c r="R706" t="s">
        <v>88</v>
      </c>
      <c r="S706" t="s">
        <v>79</v>
      </c>
      <c r="T706">
        <v>22914</v>
      </c>
      <c r="U706" s="1">
        <v>45567</v>
      </c>
      <c r="V706" t="s">
        <v>155</v>
      </c>
      <c r="W706">
        <v>946116</v>
      </c>
      <c r="X706" t="s">
        <v>3155</v>
      </c>
      <c r="Y706">
        <v>462</v>
      </c>
      <c r="Z706">
        <v>1866</v>
      </c>
      <c r="AA706">
        <v>4</v>
      </c>
      <c r="AB706" s="2" t="s">
        <v>760</v>
      </c>
    </row>
    <row r="707" spans="1:28" x14ac:dyDescent="0.3">
      <c r="A707" t="s">
        <v>28</v>
      </c>
      <c r="B707" t="s">
        <v>29</v>
      </c>
      <c r="C707" t="s">
        <v>157</v>
      </c>
      <c r="D707" t="s">
        <v>55</v>
      </c>
      <c r="E707" t="s">
        <v>32</v>
      </c>
      <c r="F707" t="s">
        <v>175</v>
      </c>
      <c r="G707">
        <v>4</v>
      </c>
      <c r="H707">
        <v>407528</v>
      </c>
      <c r="I707" t="s">
        <v>58</v>
      </c>
      <c r="J707" s="1">
        <v>45559</v>
      </c>
      <c r="K707">
        <v>1000</v>
      </c>
      <c r="L707" t="s">
        <v>2533</v>
      </c>
      <c r="M707" t="s">
        <v>747</v>
      </c>
      <c r="N707" t="s">
        <v>3156</v>
      </c>
      <c r="O707" t="s">
        <v>3157</v>
      </c>
      <c r="P707" t="s">
        <v>87</v>
      </c>
      <c r="Q707">
        <v>20</v>
      </c>
      <c r="R707" t="s">
        <v>40</v>
      </c>
      <c r="S707" t="s">
        <v>118</v>
      </c>
      <c r="T707">
        <v>11549</v>
      </c>
      <c r="U707" s="1">
        <v>45493</v>
      </c>
      <c r="V707" t="s">
        <v>126</v>
      </c>
      <c r="W707">
        <v>648306</v>
      </c>
      <c r="X707" t="s">
        <v>3158</v>
      </c>
      <c r="Y707">
        <v>827</v>
      </c>
      <c r="Z707">
        <v>1289</v>
      </c>
      <c r="AA707">
        <v>3</v>
      </c>
      <c r="AB707" s="2" t="s">
        <v>3159</v>
      </c>
    </row>
    <row r="708" spans="1:28" x14ac:dyDescent="0.3">
      <c r="A708" t="s">
        <v>28</v>
      </c>
      <c r="B708" t="s">
        <v>29</v>
      </c>
      <c r="C708" t="s">
        <v>91</v>
      </c>
      <c r="D708" t="s">
        <v>611</v>
      </c>
      <c r="E708" t="s">
        <v>46</v>
      </c>
      <c r="F708" t="s">
        <v>135</v>
      </c>
      <c r="G708">
        <v>13</v>
      </c>
      <c r="H708">
        <v>410110</v>
      </c>
      <c r="I708" t="s">
        <v>58</v>
      </c>
      <c r="J708" s="1">
        <v>44177</v>
      </c>
      <c r="K708">
        <v>950</v>
      </c>
      <c r="L708" t="s">
        <v>3160</v>
      </c>
      <c r="M708" t="s">
        <v>345</v>
      </c>
      <c r="N708" t="s">
        <v>3161</v>
      </c>
      <c r="O708" t="s">
        <v>3162</v>
      </c>
      <c r="P708" t="s">
        <v>87</v>
      </c>
      <c r="Q708">
        <v>12</v>
      </c>
      <c r="R708" t="s">
        <v>40</v>
      </c>
      <c r="S708" t="s">
        <v>118</v>
      </c>
      <c r="T708">
        <v>21476</v>
      </c>
      <c r="U708" s="1">
        <v>45322</v>
      </c>
      <c r="V708" t="s">
        <v>111</v>
      </c>
      <c r="W708">
        <v>878062</v>
      </c>
      <c r="X708" t="s">
        <v>3163</v>
      </c>
      <c r="Y708">
        <v>542</v>
      </c>
      <c r="Z708">
        <v>2202</v>
      </c>
      <c r="AA708">
        <v>8</v>
      </c>
      <c r="AB708" s="2" t="s">
        <v>3164</v>
      </c>
    </row>
    <row r="709" spans="1:28" x14ac:dyDescent="0.3">
      <c r="A709" t="s">
        <v>28</v>
      </c>
      <c r="B709" t="s">
        <v>29</v>
      </c>
      <c r="C709" t="s">
        <v>91</v>
      </c>
      <c r="D709" t="s">
        <v>92</v>
      </c>
      <c r="E709" t="s">
        <v>56</v>
      </c>
      <c r="F709" t="s">
        <v>150</v>
      </c>
      <c r="G709">
        <v>13</v>
      </c>
      <c r="H709">
        <v>437283</v>
      </c>
      <c r="I709" t="s">
        <v>34</v>
      </c>
      <c r="J709" s="1">
        <v>44963</v>
      </c>
      <c r="K709">
        <v>800</v>
      </c>
      <c r="L709" t="s">
        <v>3165</v>
      </c>
      <c r="M709" t="s">
        <v>334</v>
      </c>
      <c r="N709" t="s">
        <v>3166</v>
      </c>
      <c r="O709" t="s">
        <v>3167</v>
      </c>
      <c r="P709" t="s">
        <v>51</v>
      </c>
      <c r="Q709">
        <v>3</v>
      </c>
      <c r="R709" t="s">
        <v>40</v>
      </c>
      <c r="S709" t="s">
        <v>79</v>
      </c>
      <c r="T709">
        <v>89186</v>
      </c>
      <c r="U709" s="1">
        <v>45597</v>
      </c>
      <c r="V709" t="s">
        <v>42</v>
      </c>
      <c r="W709">
        <v>182925</v>
      </c>
      <c r="X709" t="s">
        <v>3168</v>
      </c>
      <c r="Y709">
        <v>727</v>
      </c>
      <c r="Z709">
        <v>2155</v>
      </c>
      <c r="AA709">
        <v>7</v>
      </c>
      <c r="AB709">
        <v>6034</v>
      </c>
    </row>
    <row r="710" spans="1:28" x14ac:dyDescent="0.3">
      <c r="A710" t="s">
        <v>28</v>
      </c>
      <c r="B710" t="s">
        <v>29</v>
      </c>
      <c r="C710" t="s">
        <v>148</v>
      </c>
      <c r="D710" t="s">
        <v>182</v>
      </c>
      <c r="E710" t="s">
        <v>56</v>
      </c>
      <c r="F710" t="s">
        <v>99</v>
      </c>
      <c r="G710">
        <v>41</v>
      </c>
      <c r="H710">
        <v>400201</v>
      </c>
      <c r="I710" t="s">
        <v>34</v>
      </c>
      <c r="J710" s="1">
        <v>45307</v>
      </c>
      <c r="K710">
        <v>950</v>
      </c>
      <c r="L710" t="s">
        <v>3169</v>
      </c>
      <c r="M710" t="s">
        <v>2538</v>
      </c>
      <c r="N710" t="s">
        <v>3170</v>
      </c>
      <c r="O710">
        <v>7733465700</v>
      </c>
      <c r="P710" t="s">
        <v>39</v>
      </c>
      <c r="Q710">
        <v>17</v>
      </c>
      <c r="R710" t="s">
        <v>88</v>
      </c>
      <c r="S710" t="s">
        <v>79</v>
      </c>
      <c r="T710">
        <v>69686</v>
      </c>
      <c r="U710" s="1">
        <v>45511</v>
      </c>
      <c r="V710" t="s">
        <v>64</v>
      </c>
      <c r="W710">
        <v>135311</v>
      </c>
      <c r="X710" t="s">
        <v>3171</v>
      </c>
      <c r="Y710">
        <v>950</v>
      </c>
      <c r="Z710">
        <v>2438</v>
      </c>
      <c r="AA710">
        <v>1</v>
      </c>
      <c r="AB710">
        <v>975.2</v>
      </c>
    </row>
    <row r="711" spans="1:28" x14ac:dyDescent="0.3">
      <c r="A711" t="s">
        <v>28</v>
      </c>
      <c r="B711" t="s">
        <v>29</v>
      </c>
      <c r="C711" t="s">
        <v>157</v>
      </c>
      <c r="D711" t="s">
        <v>546</v>
      </c>
      <c r="E711" t="s">
        <v>56</v>
      </c>
      <c r="F711" t="s">
        <v>135</v>
      </c>
      <c r="G711">
        <v>32</v>
      </c>
      <c r="H711">
        <v>427304</v>
      </c>
      <c r="I711" t="s">
        <v>58</v>
      </c>
      <c r="J711" s="1">
        <v>44178</v>
      </c>
      <c r="K711">
        <v>1300</v>
      </c>
      <c r="L711" t="s">
        <v>3172</v>
      </c>
      <c r="M711" t="s">
        <v>101</v>
      </c>
      <c r="N711" t="s">
        <v>3173</v>
      </c>
      <c r="O711" t="s">
        <v>3174</v>
      </c>
      <c r="P711" t="s">
        <v>39</v>
      </c>
      <c r="Q711">
        <v>16</v>
      </c>
      <c r="R711" t="s">
        <v>40</v>
      </c>
      <c r="S711" t="s">
        <v>118</v>
      </c>
      <c r="T711">
        <v>35722</v>
      </c>
      <c r="U711" s="1">
        <v>45620</v>
      </c>
      <c r="V711" t="s">
        <v>42</v>
      </c>
      <c r="W711">
        <v>316908</v>
      </c>
      <c r="X711" t="s">
        <v>3175</v>
      </c>
      <c r="Y711">
        <v>755</v>
      </c>
      <c r="Z711">
        <v>918</v>
      </c>
      <c r="AA711">
        <v>2</v>
      </c>
      <c r="AB711" s="2" t="s">
        <v>3176</v>
      </c>
    </row>
    <row r="712" spans="1:28" x14ac:dyDescent="0.3">
      <c r="A712" t="s">
        <v>28</v>
      </c>
      <c r="B712" t="s">
        <v>29</v>
      </c>
      <c r="C712" t="s">
        <v>54</v>
      </c>
      <c r="D712" t="s">
        <v>380</v>
      </c>
      <c r="E712" t="s">
        <v>56</v>
      </c>
      <c r="F712" t="s">
        <v>99</v>
      </c>
      <c r="G712">
        <v>77</v>
      </c>
      <c r="H712">
        <v>418664</v>
      </c>
      <c r="I712" t="s">
        <v>58</v>
      </c>
      <c r="J712" s="1">
        <v>45188</v>
      </c>
      <c r="K712">
        <v>800</v>
      </c>
      <c r="L712" t="s">
        <v>3177</v>
      </c>
      <c r="M712" t="s">
        <v>189</v>
      </c>
      <c r="N712" t="s">
        <v>3178</v>
      </c>
      <c r="O712" t="s">
        <v>3179</v>
      </c>
      <c r="P712" t="s">
        <v>39</v>
      </c>
      <c r="Q712">
        <v>7</v>
      </c>
      <c r="R712" t="s">
        <v>88</v>
      </c>
      <c r="S712" t="s">
        <v>41</v>
      </c>
      <c r="T712">
        <v>32106</v>
      </c>
      <c r="U712" s="1">
        <v>45460</v>
      </c>
      <c r="V712" t="s">
        <v>52</v>
      </c>
      <c r="W712">
        <v>226735</v>
      </c>
      <c r="X712" t="s">
        <v>3180</v>
      </c>
      <c r="Y712">
        <v>251</v>
      </c>
      <c r="Z712">
        <v>1573</v>
      </c>
      <c r="AA712">
        <v>8</v>
      </c>
      <c r="AB712">
        <v>5033.6000000000004</v>
      </c>
    </row>
    <row r="713" spans="1:28" x14ac:dyDescent="0.3">
      <c r="A713" t="s">
        <v>28</v>
      </c>
      <c r="B713" t="s">
        <v>29</v>
      </c>
      <c r="C713" t="s">
        <v>148</v>
      </c>
      <c r="D713" t="s">
        <v>274</v>
      </c>
      <c r="E713" t="s">
        <v>32</v>
      </c>
      <c r="F713" t="s">
        <v>83</v>
      </c>
      <c r="G713">
        <v>56</v>
      </c>
      <c r="H713">
        <v>425035</v>
      </c>
      <c r="I713" t="s">
        <v>58</v>
      </c>
      <c r="J713" s="1">
        <v>44032</v>
      </c>
      <c r="K713">
        <v>1300</v>
      </c>
      <c r="L713" t="s">
        <v>3181</v>
      </c>
      <c r="M713" t="s">
        <v>308</v>
      </c>
      <c r="N713" t="s">
        <v>3182</v>
      </c>
      <c r="O713" t="s">
        <v>3183</v>
      </c>
      <c r="P713" t="s">
        <v>71</v>
      </c>
      <c r="Q713">
        <v>4</v>
      </c>
      <c r="R713" t="s">
        <v>40</v>
      </c>
      <c r="S713" t="s">
        <v>41</v>
      </c>
      <c r="T713">
        <v>70397</v>
      </c>
      <c r="U713" s="1">
        <v>45590</v>
      </c>
      <c r="V713" t="s">
        <v>155</v>
      </c>
      <c r="W713">
        <v>409125</v>
      </c>
      <c r="X713" t="s">
        <v>3184</v>
      </c>
      <c r="Y713">
        <v>224</v>
      </c>
      <c r="Z713">
        <v>1881</v>
      </c>
      <c r="AA713">
        <v>3</v>
      </c>
      <c r="AB713" s="2" t="s">
        <v>3185</v>
      </c>
    </row>
    <row r="714" spans="1:28" x14ac:dyDescent="0.3">
      <c r="A714" t="s">
        <v>28</v>
      </c>
      <c r="B714" t="s">
        <v>29</v>
      </c>
      <c r="C714" t="s">
        <v>30</v>
      </c>
      <c r="D714" t="s">
        <v>274</v>
      </c>
      <c r="E714" t="s">
        <v>46</v>
      </c>
      <c r="F714" t="s">
        <v>150</v>
      </c>
      <c r="G714">
        <v>71</v>
      </c>
      <c r="H714">
        <v>400668</v>
      </c>
      <c r="I714" t="s">
        <v>34</v>
      </c>
      <c r="J714" s="1">
        <v>45440</v>
      </c>
      <c r="K714">
        <v>1000</v>
      </c>
      <c r="L714" t="s">
        <v>3186</v>
      </c>
      <c r="M714" t="s">
        <v>1483</v>
      </c>
      <c r="N714" t="s">
        <v>3187</v>
      </c>
      <c r="O714" t="s">
        <v>3188</v>
      </c>
      <c r="P714" t="s">
        <v>71</v>
      </c>
      <c r="Q714">
        <v>3</v>
      </c>
      <c r="R714" t="s">
        <v>40</v>
      </c>
      <c r="S714" t="s">
        <v>63</v>
      </c>
      <c r="T714">
        <v>20835</v>
      </c>
      <c r="U714" s="1">
        <v>45561</v>
      </c>
      <c r="V714" t="s">
        <v>180</v>
      </c>
      <c r="W714">
        <v>211690</v>
      </c>
      <c r="X714" t="s">
        <v>3189</v>
      </c>
      <c r="Y714">
        <v>695</v>
      </c>
      <c r="Z714">
        <v>1733</v>
      </c>
      <c r="AA714">
        <v>4</v>
      </c>
      <c r="AB714">
        <v>2772.8</v>
      </c>
    </row>
    <row r="715" spans="1:28" x14ac:dyDescent="0.3">
      <c r="A715" t="s">
        <v>28</v>
      </c>
      <c r="B715" t="s">
        <v>29</v>
      </c>
      <c r="C715" t="s">
        <v>44</v>
      </c>
      <c r="D715" t="s">
        <v>74</v>
      </c>
      <c r="E715" t="s">
        <v>46</v>
      </c>
      <c r="F715" t="s">
        <v>106</v>
      </c>
      <c r="G715">
        <v>95</v>
      </c>
      <c r="H715">
        <v>411340</v>
      </c>
      <c r="I715" t="s">
        <v>58</v>
      </c>
      <c r="J715" s="1">
        <v>43877</v>
      </c>
      <c r="K715">
        <v>800</v>
      </c>
      <c r="L715" t="s">
        <v>3190</v>
      </c>
      <c r="M715" t="s">
        <v>351</v>
      </c>
      <c r="N715" t="s">
        <v>3191</v>
      </c>
      <c r="O715" t="s">
        <v>3192</v>
      </c>
      <c r="P715" t="s">
        <v>87</v>
      </c>
      <c r="Q715">
        <v>18</v>
      </c>
      <c r="R715" t="s">
        <v>40</v>
      </c>
      <c r="S715" t="s">
        <v>79</v>
      </c>
      <c r="T715">
        <v>87042</v>
      </c>
      <c r="U715" s="1">
        <v>45400</v>
      </c>
      <c r="V715" t="s">
        <v>80</v>
      </c>
      <c r="W715">
        <v>831225</v>
      </c>
      <c r="X715" t="s">
        <v>3193</v>
      </c>
      <c r="Y715">
        <v>753</v>
      </c>
      <c r="Z715">
        <v>541</v>
      </c>
      <c r="AA715">
        <v>2</v>
      </c>
      <c r="AB715">
        <v>432.8</v>
      </c>
    </row>
    <row r="716" spans="1:28" x14ac:dyDescent="0.3">
      <c r="A716" t="s">
        <v>28</v>
      </c>
      <c r="B716" t="s">
        <v>29</v>
      </c>
      <c r="C716" t="s">
        <v>66</v>
      </c>
      <c r="D716" t="s">
        <v>291</v>
      </c>
      <c r="E716" t="s">
        <v>56</v>
      </c>
      <c r="F716" t="s">
        <v>57</v>
      </c>
      <c r="G716">
        <v>76</v>
      </c>
      <c r="H716">
        <v>420772</v>
      </c>
      <c r="I716" t="s">
        <v>58</v>
      </c>
      <c r="J716" s="1">
        <v>45201</v>
      </c>
      <c r="K716">
        <v>1400</v>
      </c>
      <c r="L716" t="s">
        <v>3194</v>
      </c>
      <c r="M716" t="s">
        <v>1305</v>
      </c>
      <c r="N716" t="s">
        <v>3195</v>
      </c>
      <c r="O716" t="s">
        <v>3196</v>
      </c>
      <c r="P716" t="s">
        <v>51</v>
      </c>
      <c r="Q716">
        <v>6</v>
      </c>
      <c r="R716" t="s">
        <v>88</v>
      </c>
      <c r="S716" t="s">
        <v>79</v>
      </c>
      <c r="T716">
        <v>84282</v>
      </c>
      <c r="U716" s="1">
        <v>45578</v>
      </c>
      <c r="V716" t="s">
        <v>155</v>
      </c>
      <c r="W716">
        <v>972782</v>
      </c>
      <c r="X716" t="s">
        <v>3197</v>
      </c>
      <c r="Y716">
        <v>830</v>
      </c>
      <c r="Z716">
        <v>824</v>
      </c>
      <c r="AA716">
        <v>6</v>
      </c>
      <c r="AB716" s="2" t="s">
        <v>3198</v>
      </c>
    </row>
    <row r="717" spans="1:28" x14ac:dyDescent="0.3">
      <c r="A717" t="s">
        <v>28</v>
      </c>
      <c r="B717" t="s">
        <v>29</v>
      </c>
      <c r="C717" t="s">
        <v>66</v>
      </c>
      <c r="D717" t="s">
        <v>442</v>
      </c>
      <c r="E717" t="s">
        <v>32</v>
      </c>
      <c r="F717" t="s">
        <v>33</v>
      </c>
      <c r="G717">
        <v>31</v>
      </c>
      <c r="H717">
        <v>416223</v>
      </c>
      <c r="I717" t="s">
        <v>58</v>
      </c>
      <c r="J717" s="1">
        <v>44590</v>
      </c>
      <c r="K717">
        <v>1400</v>
      </c>
      <c r="L717" t="s">
        <v>3199</v>
      </c>
      <c r="M717" t="s">
        <v>1366</v>
      </c>
      <c r="N717" t="s">
        <v>3200</v>
      </c>
      <c r="O717">
        <f>1-88-807-9409</f>
        <v>-10303</v>
      </c>
      <c r="P717" t="s">
        <v>87</v>
      </c>
      <c r="Q717">
        <v>10</v>
      </c>
      <c r="R717" t="s">
        <v>40</v>
      </c>
      <c r="S717" t="s">
        <v>41</v>
      </c>
      <c r="T717">
        <v>88144</v>
      </c>
      <c r="U717" s="1">
        <v>45523</v>
      </c>
      <c r="V717" t="s">
        <v>64</v>
      </c>
      <c r="W717">
        <v>459258</v>
      </c>
      <c r="X717" t="s">
        <v>3201</v>
      </c>
      <c r="Y717">
        <v>326</v>
      </c>
      <c r="Z717">
        <v>2194</v>
      </c>
      <c r="AA717">
        <v>4</v>
      </c>
      <c r="AB717">
        <v>3510.4</v>
      </c>
    </row>
    <row r="718" spans="1:28" x14ac:dyDescent="0.3">
      <c r="A718" t="s">
        <v>28</v>
      </c>
      <c r="B718" t="s">
        <v>29</v>
      </c>
      <c r="C718" t="s">
        <v>193</v>
      </c>
      <c r="D718" t="s">
        <v>254</v>
      </c>
      <c r="E718" t="s">
        <v>56</v>
      </c>
      <c r="F718" t="s">
        <v>113</v>
      </c>
      <c r="G718">
        <v>43</v>
      </c>
      <c r="H718">
        <v>408552</v>
      </c>
      <c r="I718" t="s">
        <v>34</v>
      </c>
      <c r="J718" s="1">
        <v>44541</v>
      </c>
      <c r="K718">
        <v>1100</v>
      </c>
      <c r="L718" t="s">
        <v>3202</v>
      </c>
      <c r="M718" t="s">
        <v>843</v>
      </c>
      <c r="N718" t="s">
        <v>3203</v>
      </c>
      <c r="O718" t="s">
        <v>3204</v>
      </c>
      <c r="P718" t="s">
        <v>87</v>
      </c>
      <c r="Q718">
        <v>7</v>
      </c>
      <c r="R718" t="s">
        <v>88</v>
      </c>
      <c r="S718" t="s">
        <v>79</v>
      </c>
      <c r="T718">
        <v>90922</v>
      </c>
      <c r="U718" s="1">
        <v>45422</v>
      </c>
      <c r="V718" t="s">
        <v>140</v>
      </c>
      <c r="W718">
        <v>489446</v>
      </c>
      <c r="X718" t="s">
        <v>3205</v>
      </c>
      <c r="Y718">
        <v>676</v>
      </c>
      <c r="Z718">
        <v>1714</v>
      </c>
      <c r="AA718">
        <v>1</v>
      </c>
      <c r="AB718">
        <v>685.6</v>
      </c>
    </row>
    <row r="719" spans="1:28" x14ac:dyDescent="0.3">
      <c r="A719" t="s">
        <v>28</v>
      </c>
      <c r="B719" t="s">
        <v>29</v>
      </c>
      <c r="C719" t="s">
        <v>157</v>
      </c>
      <c r="D719" t="s">
        <v>248</v>
      </c>
      <c r="E719" t="s">
        <v>46</v>
      </c>
      <c r="F719" t="s">
        <v>83</v>
      </c>
      <c r="G719">
        <v>55</v>
      </c>
      <c r="H719">
        <v>425279</v>
      </c>
      <c r="I719" t="s">
        <v>58</v>
      </c>
      <c r="J719" s="1">
        <v>44997</v>
      </c>
      <c r="K719">
        <v>1200</v>
      </c>
      <c r="L719" t="s">
        <v>3206</v>
      </c>
      <c r="M719" t="s">
        <v>293</v>
      </c>
      <c r="N719" t="s">
        <v>3207</v>
      </c>
      <c r="O719">
        <v>4936806352</v>
      </c>
      <c r="P719" t="s">
        <v>39</v>
      </c>
      <c r="Q719">
        <v>10</v>
      </c>
      <c r="R719" t="s">
        <v>88</v>
      </c>
      <c r="S719" t="s">
        <v>118</v>
      </c>
      <c r="T719">
        <v>10965</v>
      </c>
      <c r="U719" s="1">
        <v>45341</v>
      </c>
      <c r="V719" t="s">
        <v>119</v>
      </c>
      <c r="W719">
        <v>623791</v>
      </c>
      <c r="X719" t="s">
        <v>3208</v>
      </c>
      <c r="Y719">
        <v>772</v>
      </c>
      <c r="Z719">
        <v>2334</v>
      </c>
      <c r="AA719">
        <v>8</v>
      </c>
      <c r="AB719">
        <v>7468.8</v>
      </c>
    </row>
    <row r="720" spans="1:28" x14ac:dyDescent="0.3">
      <c r="A720" t="s">
        <v>28</v>
      </c>
      <c r="B720" t="s">
        <v>29</v>
      </c>
      <c r="C720" t="s">
        <v>44</v>
      </c>
      <c r="D720" t="s">
        <v>55</v>
      </c>
      <c r="E720" t="s">
        <v>46</v>
      </c>
      <c r="F720" t="s">
        <v>113</v>
      </c>
      <c r="G720">
        <v>85</v>
      </c>
      <c r="H720">
        <v>405668</v>
      </c>
      <c r="I720" t="s">
        <v>34</v>
      </c>
      <c r="J720" s="1">
        <v>44064</v>
      </c>
      <c r="K720">
        <v>950</v>
      </c>
      <c r="L720" t="s">
        <v>3209</v>
      </c>
      <c r="M720" t="s">
        <v>953</v>
      </c>
      <c r="N720" t="s">
        <v>3210</v>
      </c>
      <c r="O720">
        <v>7223756017</v>
      </c>
      <c r="P720" t="s">
        <v>71</v>
      </c>
      <c r="Q720">
        <v>20</v>
      </c>
      <c r="R720" t="s">
        <v>88</v>
      </c>
      <c r="S720" t="s">
        <v>79</v>
      </c>
      <c r="T720">
        <v>84608</v>
      </c>
      <c r="U720" s="1">
        <v>45440</v>
      </c>
      <c r="V720" t="s">
        <v>140</v>
      </c>
      <c r="W720">
        <v>113622</v>
      </c>
      <c r="X720" t="s">
        <v>3211</v>
      </c>
      <c r="Y720">
        <v>930</v>
      </c>
      <c r="Z720">
        <v>1082</v>
      </c>
      <c r="AA720">
        <v>6</v>
      </c>
      <c r="AB720">
        <v>2596.8000000000002</v>
      </c>
    </row>
    <row r="721" spans="1:28" x14ac:dyDescent="0.3">
      <c r="A721" t="s">
        <v>28</v>
      </c>
      <c r="B721" t="s">
        <v>29</v>
      </c>
      <c r="C721" t="s">
        <v>91</v>
      </c>
      <c r="D721" t="s">
        <v>74</v>
      </c>
      <c r="E721" t="s">
        <v>46</v>
      </c>
      <c r="F721" t="s">
        <v>135</v>
      </c>
      <c r="G721">
        <v>99</v>
      </c>
      <c r="H721">
        <v>409595</v>
      </c>
      <c r="I721" t="s">
        <v>58</v>
      </c>
      <c r="J721" s="1">
        <v>45609</v>
      </c>
      <c r="K721">
        <v>1100</v>
      </c>
      <c r="L721" t="s">
        <v>3212</v>
      </c>
      <c r="M721" t="s">
        <v>1356</v>
      </c>
      <c r="N721" t="s">
        <v>3213</v>
      </c>
      <c r="O721">
        <v>5190972713</v>
      </c>
      <c r="P721" t="s">
        <v>51</v>
      </c>
      <c r="Q721">
        <v>10</v>
      </c>
      <c r="R721" t="s">
        <v>88</v>
      </c>
      <c r="S721" t="s">
        <v>79</v>
      </c>
      <c r="T721">
        <v>14062</v>
      </c>
      <c r="U721" s="1">
        <v>45360</v>
      </c>
      <c r="V721" t="s">
        <v>72</v>
      </c>
      <c r="W721">
        <v>761578</v>
      </c>
      <c r="X721" t="s">
        <v>3214</v>
      </c>
      <c r="Y721">
        <v>339</v>
      </c>
      <c r="Z721">
        <v>2201</v>
      </c>
      <c r="AA721">
        <v>5</v>
      </c>
      <c r="AB721">
        <v>4402</v>
      </c>
    </row>
    <row r="722" spans="1:28" x14ac:dyDescent="0.3">
      <c r="A722" t="s">
        <v>28</v>
      </c>
      <c r="B722" t="s">
        <v>29</v>
      </c>
      <c r="C722" t="s">
        <v>54</v>
      </c>
      <c r="D722" t="s">
        <v>621</v>
      </c>
      <c r="E722" t="s">
        <v>56</v>
      </c>
      <c r="F722" t="s">
        <v>99</v>
      </c>
      <c r="G722">
        <v>20</v>
      </c>
      <c r="H722">
        <v>433526</v>
      </c>
      <c r="I722" t="s">
        <v>34</v>
      </c>
      <c r="J722" s="1">
        <v>44627</v>
      </c>
      <c r="K722">
        <v>1000</v>
      </c>
      <c r="L722" t="s">
        <v>3215</v>
      </c>
      <c r="M722" t="s">
        <v>216</v>
      </c>
      <c r="N722" t="s">
        <v>3216</v>
      </c>
      <c r="O722" t="s">
        <v>3217</v>
      </c>
      <c r="P722" t="s">
        <v>39</v>
      </c>
      <c r="Q722">
        <v>6</v>
      </c>
      <c r="R722" t="s">
        <v>40</v>
      </c>
      <c r="S722" t="s">
        <v>41</v>
      </c>
      <c r="T722">
        <v>93091</v>
      </c>
      <c r="U722" s="1">
        <v>45609</v>
      </c>
      <c r="V722" t="s">
        <v>42</v>
      </c>
      <c r="W722">
        <v>363810</v>
      </c>
      <c r="X722" t="s">
        <v>3218</v>
      </c>
      <c r="Y722">
        <v>445</v>
      </c>
      <c r="Z722">
        <v>1870</v>
      </c>
      <c r="AA722">
        <v>4</v>
      </c>
      <c r="AB722">
        <v>2992</v>
      </c>
    </row>
    <row r="723" spans="1:28" x14ac:dyDescent="0.3">
      <c r="A723" t="s">
        <v>28</v>
      </c>
      <c r="B723" t="s">
        <v>29</v>
      </c>
      <c r="C723" t="s">
        <v>157</v>
      </c>
      <c r="D723" t="s">
        <v>317</v>
      </c>
      <c r="E723" t="s">
        <v>56</v>
      </c>
      <c r="F723" t="s">
        <v>150</v>
      </c>
      <c r="G723">
        <v>27</v>
      </c>
      <c r="H723">
        <v>424785</v>
      </c>
      <c r="I723" t="s">
        <v>58</v>
      </c>
      <c r="J723" s="1">
        <v>45616</v>
      </c>
      <c r="K723">
        <v>1400</v>
      </c>
      <c r="L723" t="s">
        <v>3219</v>
      </c>
      <c r="M723" t="s">
        <v>205</v>
      </c>
      <c r="N723" t="s">
        <v>3220</v>
      </c>
      <c r="O723" t="s">
        <v>3221</v>
      </c>
      <c r="P723" t="s">
        <v>87</v>
      </c>
      <c r="Q723">
        <v>10</v>
      </c>
      <c r="R723" t="s">
        <v>88</v>
      </c>
      <c r="S723" t="s">
        <v>41</v>
      </c>
      <c r="T723">
        <v>60320</v>
      </c>
      <c r="U723" s="1">
        <v>45589</v>
      </c>
      <c r="V723" t="s">
        <v>155</v>
      </c>
      <c r="W723">
        <v>167966</v>
      </c>
      <c r="X723" t="s">
        <v>3222</v>
      </c>
      <c r="Y723">
        <v>844</v>
      </c>
      <c r="Z723">
        <v>594</v>
      </c>
      <c r="AA723">
        <v>4</v>
      </c>
      <c r="AB723" s="2" t="s">
        <v>3223</v>
      </c>
    </row>
    <row r="724" spans="1:28" x14ac:dyDescent="0.3">
      <c r="A724" t="s">
        <v>28</v>
      </c>
      <c r="B724" t="s">
        <v>29</v>
      </c>
      <c r="C724" t="s">
        <v>30</v>
      </c>
      <c r="D724" t="s">
        <v>98</v>
      </c>
      <c r="E724" t="s">
        <v>56</v>
      </c>
      <c r="F724" t="s">
        <v>135</v>
      </c>
      <c r="G724">
        <v>31</v>
      </c>
      <c r="H724">
        <v>415699</v>
      </c>
      <c r="I724" t="s">
        <v>34</v>
      </c>
      <c r="J724" s="1">
        <v>44478</v>
      </c>
      <c r="K724">
        <v>1000</v>
      </c>
      <c r="L724" t="s">
        <v>3224</v>
      </c>
      <c r="M724" t="s">
        <v>152</v>
      </c>
      <c r="N724" t="s">
        <v>3225</v>
      </c>
      <c r="O724" t="s">
        <v>3226</v>
      </c>
      <c r="P724" t="s">
        <v>87</v>
      </c>
      <c r="Q724">
        <v>5</v>
      </c>
      <c r="R724" t="s">
        <v>40</v>
      </c>
      <c r="S724" t="s">
        <v>118</v>
      </c>
      <c r="T724">
        <v>86412</v>
      </c>
      <c r="U724" s="1">
        <v>45328</v>
      </c>
      <c r="V724" t="s">
        <v>119</v>
      </c>
      <c r="W724">
        <v>320673</v>
      </c>
      <c r="X724" t="s">
        <v>3227</v>
      </c>
      <c r="Y724">
        <v>828</v>
      </c>
      <c r="Z724">
        <v>1931</v>
      </c>
      <c r="AA724">
        <v>4</v>
      </c>
      <c r="AB724" s="2" t="s">
        <v>3228</v>
      </c>
    </row>
    <row r="725" spans="1:28" x14ac:dyDescent="0.3">
      <c r="A725" t="s">
        <v>28</v>
      </c>
      <c r="B725" t="s">
        <v>29</v>
      </c>
      <c r="C725" t="s">
        <v>91</v>
      </c>
      <c r="D725" t="s">
        <v>182</v>
      </c>
      <c r="E725" t="s">
        <v>32</v>
      </c>
      <c r="F725" t="s">
        <v>175</v>
      </c>
      <c r="G725">
        <v>38</v>
      </c>
      <c r="H725">
        <v>425746</v>
      </c>
      <c r="I725" t="s">
        <v>58</v>
      </c>
      <c r="J725" s="1">
        <v>44364</v>
      </c>
      <c r="K725">
        <v>1400</v>
      </c>
      <c r="L725" t="s">
        <v>3229</v>
      </c>
      <c r="M725" t="s">
        <v>115</v>
      </c>
      <c r="N725" t="s">
        <v>3230</v>
      </c>
      <c r="O725" t="s">
        <v>3231</v>
      </c>
      <c r="P725" t="s">
        <v>71</v>
      </c>
      <c r="Q725">
        <v>6</v>
      </c>
      <c r="R725" t="s">
        <v>88</v>
      </c>
      <c r="S725" t="s">
        <v>118</v>
      </c>
      <c r="T725">
        <v>30164</v>
      </c>
      <c r="U725" s="1">
        <v>45512</v>
      </c>
      <c r="V725" t="s">
        <v>64</v>
      </c>
      <c r="W725">
        <v>318585</v>
      </c>
      <c r="X725" t="s">
        <v>3232</v>
      </c>
      <c r="Y725">
        <v>333</v>
      </c>
      <c r="Z725">
        <v>2632</v>
      </c>
      <c r="AA725">
        <v>8</v>
      </c>
      <c r="AB725">
        <v>8422.4</v>
      </c>
    </row>
    <row r="726" spans="1:28" x14ac:dyDescent="0.3">
      <c r="A726" t="s">
        <v>28</v>
      </c>
      <c r="B726" t="s">
        <v>29</v>
      </c>
      <c r="C726" t="s">
        <v>30</v>
      </c>
      <c r="D726" t="s">
        <v>149</v>
      </c>
      <c r="E726" t="s">
        <v>32</v>
      </c>
      <c r="F726" t="s">
        <v>150</v>
      </c>
      <c r="G726">
        <v>16</v>
      </c>
      <c r="H726">
        <v>424068</v>
      </c>
      <c r="I726" t="s">
        <v>34</v>
      </c>
      <c r="J726" s="1">
        <v>45412</v>
      </c>
      <c r="K726">
        <v>800</v>
      </c>
      <c r="L726" t="s">
        <v>3233</v>
      </c>
      <c r="M726" t="s">
        <v>49</v>
      </c>
      <c r="N726" t="s">
        <v>3234</v>
      </c>
      <c r="O726" t="s">
        <v>3235</v>
      </c>
      <c r="P726" t="s">
        <v>39</v>
      </c>
      <c r="Q726">
        <v>3</v>
      </c>
      <c r="R726" t="s">
        <v>88</v>
      </c>
      <c r="S726" t="s">
        <v>118</v>
      </c>
      <c r="T726">
        <v>93937</v>
      </c>
      <c r="U726" s="1">
        <v>45583</v>
      </c>
      <c r="V726" t="s">
        <v>155</v>
      </c>
      <c r="W726">
        <v>435632</v>
      </c>
      <c r="X726" t="s">
        <v>3236</v>
      </c>
      <c r="Y726">
        <v>832</v>
      </c>
      <c r="Z726">
        <v>2473</v>
      </c>
      <c r="AA726">
        <v>8</v>
      </c>
      <c r="AB726">
        <v>7913.6</v>
      </c>
    </row>
    <row r="727" spans="1:28" x14ac:dyDescent="0.3">
      <c r="A727" t="s">
        <v>28</v>
      </c>
      <c r="B727" t="s">
        <v>29</v>
      </c>
      <c r="C727" t="s">
        <v>91</v>
      </c>
      <c r="D727" t="s">
        <v>220</v>
      </c>
      <c r="E727" t="s">
        <v>46</v>
      </c>
      <c r="F727" t="s">
        <v>57</v>
      </c>
      <c r="G727">
        <v>44</v>
      </c>
      <c r="H727">
        <v>410938</v>
      </c>
      <c r="I727" t="s">
        <v>34</v>
      </c>
      <c r="J727" s="1">
        <v>44654</v>
      </c>
      <c r="K727">
        <v>1400</v>
      </c>
      <c r="L727" t="s">
        <v>3237</v>
      </c>
      <c r="M727" t="s">
        <v>49</v>
      </c>
      <c r="N727" t="s">
        <v>3238</v>
      </c>
      <c r="O727" t="s">
        <v>3239</v>
      </c>
      <c r="P727" t="s">
        <v>39</v>
      </c>
      <c r="Q727">
        <v>20</v>
      </c>
      <c r="R727" t="s">
        <v>88</v>
      </c>
      <c r="S727" t="s">
        <v>118</v>
      </c>
      <c r="T727">
        <v>67156</v>
      </c>
      <c r="U727" s="1">
        <v>45347</v>
      </c>
      <c r="V727" t="s">
        <v>119</v>
      </c>
      <c r="W727">
        <v>115840</v>
      </c>
      <c r="X727" t="s">
        <v>3240</v>
      </c>
      <c r="Y727">
        <v>760</v>
      </c>
      <c r="Z727">
        <v>2121</v>
      </c>
      <c r="AA727">
        <v>8</v>
      </c>
      <c r="AB727" s="2" t="s">
        <v>3241</v>
      </c>
    </row>
    <row r="728" spans="1:28" x14ac:dyDescent="0.3">
      <c r="A728" t="s">
        <v>28</v>
      </c>
      <c r="B728" t="s">
        <v>29</v>
      </c>
      <c r="C728" t="s">
        <v>54</v>
      </c>
      <c r="D728" t="s">
        <v>254</v>
      </c>
      <c r="E728" t="s">
        <v>46</v>
      </c>
      <c r="F728" t="s">
        <v>355</v>
      </c>
      <c r="G728">
        <v>76</v>
      </c>
      <c r="H728">
        <v>424431</v>
      </c>
      <c r="I728" t="s">
        <v>34</v>
      </c>
      <c r="J728" s="1">
        <v>43887</v>
      </c>
      <c r="K728">
        <v>800</v>
      </c>
      <c r="L728" t="s">
        <v>3242</v>
      </c>
      <c r="M728" t="s">
        <v>1244</v>
      </c>
      <c r="N728" t="s">
        <v>3243</v>
      </c>
      <c r="O728" t="s">
        <v>3244</v>
      </c>
      <c r="P728" t="s">
        <v>51</v>
      </c>
      <c r="Q728">
        <v>4</v>
      </c>
      <c r="R728" t="s">
        <v>40</v>
      </c>
      <c r="S728" t="s">
        <v>79</v>
      </c>
      <c r="T728">
        <v>57745</v>
      </c>
      <c r="U728" s="1">
        <v>45591</v>
      </c>
      <c r="V728" t="s">
        <v>155</v>
      </c>
      <c r="W728">
        <v>959576</v>
      </c>
      <c r="X728" t="s">
        <v>3245</v>
      </c>
      <c r="Y728">
        <v>365</v>
      </c>
      <c r="Z728">
        <v>1507</v>
      </c>
      <c r="AA728">
        <v>2</v>
      </c>
      <c r="AB728" s="2" t="s">
        <v>3246</v>
      </c>
    </row>
    <row r="729" spans="1:28" x14ac:dyDescent="0.3">
      <c r="A729" t="s">
        <v>28</v>
      </c>
      <c r="B729" t="s">
        <v>29</v>
      </c>
      <c r="C729" t="s">
        <v>54</v>
      </c>
      <c r="D729" t="s">
        <v>524</v>
      </c>
      <c r="E729" t="s">
        <v>46</v>
      </c>
      <c r="F729" t="s">
        <v>113</v>
      </c>
      <c r="G729">
        <v>9</v>
      </c>
      <c r="H729">
        <v>405894</v>
      </c>
      <c r="I729" t="s">
        <v>34</v>
      </c>
      <c r="J729" s="1">
        <v>45098</v>
      </c>
      <c r="K729">
        <v>950</v>
      </c>
      <c r="L729" t="s">
        <v>3247</v>
      </c>
      <c r="M729" t="s">
        <v>623</v>
      </c>
      <c r="N729" t="s">
        <v>3248</v>
      </c>
      <c r="O729" t="s">
        <v>3249</v>
      </c>
      <c r="P729" t="s">
        <v>39</v>
      </c>
      <c r="Q729">
        <v>5</v>
      </c>
      <c r="R729" t="s">
        <v>40</v>
      </c>
      <c r="S729" t="s">
        <v>79</v>
      </c>
      <c r="T729">
        <v>96359</v>
      </c>
      <c r="U729" s="1">
        <v>45503</v>
      </c>
      <c r="V729" t="s">
        <v>126</v>
      </c>
      <c r="W729">
        <v>514226</v>
      </c>
      <c r="X729" t="s">
        <v>3250</v>
      </c>
      <c r="Y729">
        <v>852</v>
      </c>
      <c r="Z729">
        <v>2272</v>
      </c>
      <c r="AA729">
        <v>8</v>
      </c>
      <c r="AB729" s="2" t="s">
        <v>3251</v>
      </c>
    </row>
    <row r="730" spans="1:28" x14ac:dyDescent="0.3">
      <c r="A730" t="s">
        <v>28</v>
      </c>
      <c r="B730" t="s">
        <v>29</v>
      </c>
      <c r="C730" t="s">
        <v>54</v>
      </c>
      <c r="D730" t="s">
        <v>338</v>
      </c>
      <c r="E730" t="s">
        <v>56</v>
      </c>
      <c r="F730" t="s">
        <v>135</v>
      </c>
      <c r="G730">
        <v>48</v>
      </c>
      <c r="H730">
        <v>415812</v>
      </c>
      <c r="I730" t="s">
        <v>34</v>
      </c>
      <c r="J730" s="1">
        <v>44835</v>
      </c>
      <c r="K730">
        <v>950</v>
      </c>
      <c r="L730" t="s">
        <v>3252</v>
      </c>
      <c r="M730" t="s">
        <v>216</v>
      </c>
      <c r="N730" t="s">
        <v>3253</v>
      </c>
      <c r="O730" t="s">
        <v>3254</v>
      </c>
      <c r="P730" t="s">
        <v>39</v>
      </c>
      <c r="Q730">
        <v>16</v>
      </c>
      <c r="R730" t="s">
        <v>40</v>
      </c>
      <c r="S730" t="s">
        <v>41</v>
      </c>
      <c r="T730">
        <v>29791</v>
      </c>
      <c r="U730" s="1">
        <v>45337</v>
      </c>
      <c r="V730" t="s">
        <v>119</v>
      </c>
      <c r="W730">
        <v>778303</v>
      </c>
      <c r="X730" t="s">
        <v>3255</v>
      </c>
      <c r="Y730">
        <v>746</v>
      </c>
      <c r="Z730">
        <v>780</v>
      </c>
      <c r="AA730">
        <v>6</v>
      </c>
      <c r="AB730">
        <v>1872</v>
      </c>
    </row>
    <row r="731" spans="1:28" x14ac:dyDescent="0.3">
      <c r="A731" t="s">
        <v>28</v>
      </c>
      <c r="B731" t="s">
        <v>29</v>
      </c>
      <c r="C731" t="s">
        <v>44</v>
      </c>
      <c r="D731" t="s">
        <v>349</v>
      </c>
      <c r="E731" t="s">
        <v>46</v>
      </c>
      <c r="F731" t="s">
        <v>106</v>
      </c>
      <c r="G731">
        <v>94</v>
      </c>
      <c r="H731">
        <v>438412</v>
      </c>
      <c r="I731" t="s">
        <v>34</v>
      </c>
      <c r="J731" s="1">
        <v>45155</v>
      </c>
      <c r="K731">
        <v>1400</v>
      </c>
      <c r="L731" t="s">
        <v>3256</v>
      </c>
      <c r="M731" t="s">
        <v>953</v>
      </c>
      <c r="N731" t="s">
        <v>3257</v>
      </c>
      <c r="O731" t="s">
        <v>3258</v>
      </c>
      <c r="P731" t="s">
        <v>39</v>
      </c>
      <c r="Q731">
        <v>8</v>
      </c>
      <c r="R731" t="s">
        <v>40</v>
      </c>
      <c r="S731" t="s">
        <v>118</v>
      </c>
      <c r="T731">
        <v>92969</v>
      </c>
      <c r="U731" s="1">
        <v>45519</v>
      </c>
      <c r="V731" t="s">
        <v>64</v>
      </c>
      <c r="W731">
        <v>444915</v>
      </c>
      <c r="X731" t="s">
        <v>3259</v>
      </c>
      <c r="Y731">
        <v>851</v>
      </c>
      <c r="Z731">
        <v>2637</v>
      </c>
      <c r="AA731">
        <v>7</v>
      </c>
      <c r="AB731">
        <v>7383.6</v>
      </c>
    </row>
    <row r="732" spans="1:28" x14ac:dyDescent="0.3">
      <c r="A732" t="s">
        <v>28</v>
      </c>
      <c r="B732" t="s">
        <v>29</v>
      </c>
      <c r="C732" t="s">
        <v>193</v>
      </c>
      <c r="D732" t="s">
        <v>421</v>
      </c>
      <c r="E732" t="s">
        <v>46</v>
      </c>
      <c r="F732" t="s">
        <v>113</v>
      </c>
      <c r="G732">
        <v>93</v>
      </c>
      <c r="H732">
        <v>429756</v>
      </c>
      <c r="I732" t="s">
        <v>34</v>
      </c>
      <c r="J732" s="1">
        <v>45086</v>
      </c>
      <c r="K732">
        <v>1200</v>
      </c>
      <c r="L732" t="s">
        <v>3260</v>
      </c>
      <c r="M732" t="s">
        <v>334</v>
      </c>
      <c r="N732" t="s">
        <v>3261</v>
      </c>
      <c r="O732" t="s">
        <v>3262</v>
      </c>
      <c r="P732" t="s">
        <v>51</v>
      </c>
      <c r="Q732">
        <v>14</v>
      </c>
      <c r="R732" t="s">
        <v>40</v>
      </c>
      <c r="S732" t="s">
        <v>118</v>
      </c>
      <c r="T732">
        <v>49706</v>
      </c>
      <c r="U732" s="1">
        <v>45408</v>
      </c>
      <c r="V732" t="s">
        <v>80</v>
      </c>
      <c r="W732">
        <v>421490</v>
      </c>
      <c r="X732" t="s">
        <v>3263</v>
      </c>
      <c r="Y732">
        <v>830</v>
      </c>
      <c r="Z732">
        <v>1048</v>
      </c>
      <c r="AA732">
        <v>6</v>
      </c>
      <c r="AB732" s="2" t="s">
        <v>3264</v>
      </c>
    </row>
    <row r="733" spans="1:28" x14ac:dyDescent="0.3">
      <c r="A733" t="s">
        <v>28</v>
      </c>
      <c r="B733" t="s">
        <v>29</v>
      </c>
      <c r="C733" t="s">
        <v>193</v>
      </c>
      <c r="D733" t="s">
        <v>105</v>
      </c>
      <c r="E733" t="s">
        <v>56</v>
      </c>
      <c r="F733" t="s">
        <v>355</v>
      </c>
      <c r="G733">
        <v>4</v>
      </c>
      <c r="H733">
        <v>435231</v>
      </c>
      <c r="I733" t="s">
        <v>34</v>
      </c>
      <c r="J733" s="1">
        <v>44989</v>
      </c>
      <c r="K733">
        <v>1200</v>
      </c>
      <c r="L733" t="s">
        <v>3265</v>
      </c>
      <c r="M733" t="s">
        <v>394</v>
      </c>
      <c r="N733" t="s">
        <v>3266</v>
      </c>
      <c r="O733" t="s">
        <v>3267</v>
      </c>
      <c r="P733" t="s">
        <v>39</v>
      </c>
      <c r="Q733">
        <v>11</v>
      </c>
      <c r="R733" t="s">
        <v>88</v>
      </c>
      <c r="S733" t="s">
        <v>118</v>
      </c>
      <c r="T733">
        <v>60631</v>
      </c>
      <c r="U733" s="1">
        <v>45324</v>
      </c>
      <c r="V733" t="s">
        <v>119</v>
      </c>
      <c r="W733">
        <v>972807</v>
      </c>
      <c r="X733" t="s">
        <v>3268</v>
      </c>
      <c r="Y733">
        <v>643</v>
      </c>
      <c r="Z733">
        <v>1690</v>
      </c>
      <c r="AA733">
        <v>1</v>
      </c>
      <c r="AB733">
        <v>676</v>
      </c>
    </row>
    <row r="734" spans="1:28" x14ac:dyDescent="0.3">
      <c r="A734" t="s">
        <v>28</v>
      </c>
      <c r="B734" t="s">
        <v>29</v>
      </c>
      <c r="C734" t="s">
        <v>157</v>
      </c>
      <c r="D734" t="s">
        <v>566</v>
      </c>
      <c r="E734" t="s">
        <v>46</v>
      </c>
      <c r="F734" t="s">
        <v>83</v>
      </c>
      <c r="G734">
        <v>30</v>
      </c>
      <c r="H734">
        <v>438605</v>
      </c>
      <c r="I734" t="s">
        <v>58</v>
      </c>
      <c r="J734" s="1">
        <v>45082</v>
      </c>
      <c r="K734">
        <v>1100</v>
      </c>
      <c r="L734" t="s">
        <v>3269</v>
      </c>
      <c r="M734" t="s">
        <v>1291</v>
      </c>
      <c r="N734" t="s">
        <v>3270</v>
      </c>
      <c r="O734">
        <v>8488166075</v>
      </c>
      <c r="P734" t="s">
        <v>51</v>
      </c>
      <c r="Q734">
        <v>12</v>
      </c>
      <c r="R734" t="s">
        <v>88</v>
      </c>
      <c r="S734" t="s">
        <v>79</v>
      </c>
      <c r="T734">
        <v>83496</v>
      </c>
      <c r="U734" s="1">
        <v>45306</v>
      </c>
      <c r="V734" t="s">
        <v>111</v>
      </c>
      <c r="W734">
        <v>839183</v>
      </c>
      <c r="X734" t="s">
        <v>3271</v>
      </c>
      <c r="Y734">
        <v>565</v>
      </c>
      <c r="Z734">
        <v>2470</v>
      </c>
      <c r="AA734">
        <v>7</v>
      </c>
      <c r="AB734">
        <v>6916</v>
      </c>
    </row>
    <row r="735" spans="1:28" x14ac:dyDescent="0.3">
      <c r="A735" t="s">
        <v>28</v>
      </c>
      <c r="B735" t="s">
        <v>29</v>
      </c>
      <c r="C735" t="s">
        <v>44</v>
      </c>
      <c r="D735" t="s">
        <v>267</v>
      </c>
      <c r="E735" t="s">
        <v>32</v>
      </c>
      <c r="F735" t="s">
        <v>355</v>
      </c>
      <c r="G735">
        <v>68</v>
      </c>
      <c r="H735">
        <v>424414</v>
      </c>
      <c r="I735" t="s">
        <v>34</v>
      </c>
      <c r="J735" s="1">
        <v>44375</v>
      </c>
      <c r="K735">
        <v>1000</v>
      </c>
      <c r="L735" t="s">
        <v>3272</v>
      </c>
      <c r="M735" t="s">
        <v>68</v>
      </c>
      <c r="N735" t="s">
        <v>3273</v>
      </c>
      <c r="O735" t="s">
        <v>3274</v>
      </c>
      <c r="P735" t="s">
        <v>87</v>
      </c>
      <c r="Q735">
        <v>18</v>
      </c>
      <c r="R735" t="s">
        <v>88</v>
      </c>
      <c r="S735" t="s">
        <v>41</v>
      </c>
      <c r="T735">
        <v>96586</v>
      </c>
      <c r="U735" s="1">
        <v>45584</v>
      </c>
      <c r="V735" t="s">
        <v>155</v>
      </c>
      <c r="W735">
        <v>669382</v>
      </c>
      <c r="X735" t="s">
        <v>3275</v>
      </c>
      <c r="Y735">
        <v>674</v>
      </c>
      <c r="Z735">
        <v>1729</v>
      </c>
      <c r="AA735">
        <v>5</v>
      </c>
      <c r="AB735">
        <v>3458</v>
      </c>
    </row>
    <row r="736" spans="1:28" x14ac:dyDescent="0.3">
      <c r="A736" t="s">
        <v>28</v>
      </c>
      <c r="B736" t="s">
        <v>29</v>
      </c>
      <c r="C736" t="s">
        <v>44</v>
      </c>
      <c r="D736" t="s">
        <v>254</v>
      </c>
      <c r="E736" t="s">
        <v>32</v>
      </c>
      <c r="F736" t="s">
        <v>355</v>
      </c>
      <c r="G736">
        <v>52</v>
      </c>
      <c r="H736">
        <v>416458</v>
      </c>
      <c r="I736" t="s">
        <v>34</v>
      </c>
      <c r="J736" s="1">
        <v>44090</v>
      </c>
      <c r="K736">
        <v>1100</v>
      </c>
      <c r="L736" t="s">
        <v>3276</v>
      </c>
      <c r="M736" t="s">
        <v>319</v>
      </c>
      <c r="N736" t="s">
        <v>3277</v>
      </c>
      <c r="O736" t="s">
        <v>3278</v>
      </c>
      <c r="P736" t="s">
        <v>51</v>
      </c>
      <c r="Q736">
        <v>3</v>
      </c>
      <c r="R736" t="s">
        <v>40</v>
      </c>
      <c r="S736" t="s">
        <v>79</v>
      </c>
      <c r="T736">
        <v>57830</v>
      </c>
      <c r="U736" s="1">
        <v>45340</v>
      </c>
      <c r="V736" t="s">
        <v>119</v>
      </c>
      <c r="W736">
        <v>192873</v>
      </c>
      <c r="X736" t="s">
        <v>3279</v>
      </c>
      <c r="Y736">
        <v>630</v>
      </c>
      <c r="Z736">
        <v>640</v>
      </c>
      <c r="AA736">
        <v>6</v>
      </c>
      <c r="AB736">
        <v>1536</v>
      </c>
    </row>
    <row r="737" spans="1:28" x14ac:dyDescent="0.3">
      <c r="A737" t="s">
        <v>28</v>
      </c>
      <c r="B737" t="s">
        <v>29</v>
      </c>
      <c r="C737" t="s">
        <v>66</v>
      </c>
      <c r="D737" t="s">
        <v>621</v>
      </c>
      <c r="E737" t="s">
        <v>46</v>
      </c>
      <c r="F737" t="s">
        <v>150</v>
      </c>
      <c r="G737">
        <v>7</v>
      </c>
      <c r="H737">
        <v>434365</v>
      </c>
      <c r="I737" t="s">
        <v>58</v>
      </c>
      <c r="J737" s="1">
        <v>44173</v>
      </c>
      <c r="K737">
        <v>1300</v>
      </c>
      <c r="L737" t="s">
        <v>3280</v>
      </c>
      <c r="M737" t="s">
        <v>293</v>
      </c>
      <c r="N737" t="s">
        <v>3281</v>
      </c>
      <c r="O737" t="s">
        <v>3282</v>
      </c>
      <c r="P737" t="s">
        <v>51</v>
      </c>
      <c r="Q737">
        <v>16</v>
      </c>
      <c r="R737" t="s">
        <v>40</v>
      </c>
      <c r="S737" t="s">
        <v>79</v>
      </c>
      <c r="T737">
        <v>27085</v>
      </c>
      <c r="U737" s="1">
        <v>45395</v>
      </c>
      <c r="V737" t="s">
        <v>80</v>
      </c>
      <c r="W737">
        <v>282914</v>
      </c>
      <c r="X737" t="s">
        <v>3283</v>
      </c>
      <c r="Y737">
        <v>715</v>
      </c>
      <c r="Z737">
        <v>2317</v>
      </c>
      <c r="AA737">
        <v>5</v>
      </c>
      <c r="AB737">
        <v>4634</v>
      </c>
    </row>
    <row r="738" spans="1:28" x14ac:dyDescent="0.3">
      <c r="A738" t="s">
        <v>28</v>
      </c>
      <c r="B738" t="s">
        <v>29</v>
      </c>
      <c r="C738" t="s">
        <v>193</v>
      </c>
      <c r="D738" t="s">
        <v>237</v>
      </c>
      <c r="E738" t="s">
        <v>32</v>
      </c>
      <c r="F738" t="s">
        <v>106</v>
      </c>
      <c r="G738">
        <v>27</v>
      </c>
      <c r="H738">
        <v>423448</v>
      </c>
      <c r="I738" t="s">
        <v>34</v>
      </c>
      <c r="J738" s="1">
        <v>44678</v>
      </c>
      <c r="K738">
        <v>800</v>
      </c>
      <c r="L738" t="s">
        <v>3284</v>
      </c>
      <c r="M738" t="s">
        <v>417</v>
      </c>
      <c r="N738" t="s">
        <v>3285</v>
      </c>
      <c r="O738" t="s">
        <v>3286</v>
      </c>
      <c r="P738" t="s">
        <v>71</v>
      </c>
      <c r="Q738">
        <v>9</v>
      </c>
      <c r="R738" t="s">
        <v>40</v>
      </c>
      <c r="S738" t="s">
        <v>41</v>
      </c>
      <c r="T738">
        <v>37352</v>
      </c>
      <c r="U738" s="1">
        <v>45508</v>
      </c>
      <c r="V738" t="s">
        <v>64</v>
      </c>
      <c r="W738">
        <v>729510</v>
      </c>
      <c r="X738" t="s">
        <v>3287</v>
      </c>
      <c r="Y738">
        <v>728</v>
      </c>
      <c r="Z738">
        <v>977</v>
      </c>
      <c r="AA738">
        <v>1</v>
      </c>
      <c r="AB738">
        <v>390.8</v>
      </c>
    </row>
    <row r="739" spans="1:28" x14ac:dyDescent="0.3">
      <c r="A739" t="s">
        <v>28</v>
      </c>
      <c r="B739" t="s">
        <v>29</v>
      </c>
      <c r="C739" t="s">
        <v>54</v>
      </c>
      <c r="D739" t="s">
        <v>274</v>
      </c>
      <c r="E739" t="s">
        <v>32</v>
      </c>
      <c r="F739" t="s">
        <v>83</v>
      </c>
      <c r="G739">
        <v>47</v>
      </c>
      <c r="H739">
        <v>412244</v>
      </c>
      <c r="I739" t="s">
        <v>58</v>
      </c>
      <c r="J739" s="1">
        <v>44182</v>
      </c>
      <c r="K739">
        <v>1400</v>
      </c>
      <c r="L739" t="s">
        <v>3288</v>
      </c>
      <c r="M739" t="s">
        <v>129</v>
      </c>
      <c r="N739" t="s">
        <v>3289</v>
      </c>
      <c r="O739" t="s">
        <v>3290</v>
      </c>
      <c r="P739" t="s">
        <v>39</v>
      </c>
      <c r="Q739">
        <v>19</v>
      </c>
      <c r="R739" t="s">
        <v>40</v>
      </c>
      <c r="S739" t="s">
        <v>118</v>
      </c>
      <c r="T739">
        <v>13582</v>
      </c>
      <c r="U739" s="1">
        <v>45508</v>
      </c>
      <c r="V739" t="s">
        <v>64</v>
      </c>
      <c r="W739">
        <v>993058</v>
      </c>
      <c r="X739" t="s">
        <v>3291</v>
      </c>
      <c r="Y739">
        <v>441</v>
      </c>
      <c r="Z739">
        <v>1317</v>
      </c>
      <c r="AA739">
        <v>7</v>
      </c>
      <c r="AB739" s="2" t="s">
        <v>3292</v>
      </c>
    </row>
    <row r="740" spans="1:28" x14ac:dyDescent="0.3">
      <c r="A740" t="s">
        <v>28</v>
      </c>
      <c r="B740" t="s">
        <v>29</v>
      </c>
      <c r="C740" t="s">
        <v>193</v>
      </c>
      <c r="D740" t="s">
        <v>170</v>
      </c>
      <c r="E740" t="s">
        <v>56</v>
      </c>
      <c r="F740" t="s">
        <v>47</v>
      </c>
      <c r="G740">
        <v>54</v>
      </c>
      <c r="H740">
        <v>425630</v>
      </c>
      <c r="I740" t="s">
        <v>34</v>
      </c>
      <c r="J740" s="1">
        <v>44279</v>
      </c>
      <c r="K740">
        <v>950</v>
      </c>
      <c r="L740" t="s">
        <v>3293</v>
      </c>
      <c r="M740" t="s">
        <v>36</v>
      </c>
      <c r="N740" t="s">
        <v>3294</v>
      </c>
      <c r="O740" t="s">
        <v>3295</v>
      </c>
      <c r="P740" t="s">
        <v>51</v>
      </c>
      <c r="Q740">
        <v>15</v>
      </c>
      <c r="R740" t="s">
        <v>88</v>
      </c>
      <c r="S740" t="s">
        <v>79</v>
      </c>
      <c r="T740">
        <v>41047</v>
      </c>
      <c r="U740" s="1">
        <v>45397</v>
      </c>
      <c r="V740" t="s">
        <v>80</v>
      </c>
      <c r="W740">
        <v>685131</v>
      </c>
      <c r="X740" t="s">
        <v>3296</v>
      </c>
      <c r="Y740">
        <v>208</v>
      </c>
      <c r="Z740">
        <v>2434</v>
      </c>
      <c r="AA740">
        <v>4</v>
      </c>
      <c r="AB740">
        <v>3894.4</v>
      </c>
    </row>
    <row r="741" spans="1:28" x14ac:dyDescent="0.3">
      <c r="A741" t="s">
        <v>28</v>
      </c>
      <c r="B741" t="s">
        <v>29</v>
      </c>
      <c r="C741" t="s">
        <v>30</v>
      </c>
      <c r="D741" t="s">
        <v>411</v>
      </c>
      <c r="E741" t="s">
        <v>32</v>
      </c>
      <c r="F741" t="s">
        <v>47</v>
      </c>
      <c r="G741">
        <v>21</v>
      </c>
      <c r="H741">
        <v>401940</v>
      </c>
      <c r="I741" t="s">
        <v>34</v>
      </c>
      <c r="J741" s="1">
        <v>44895</v>
      </c>
      <c r="K741">
        <v>1300</v>
      </c>
      <c r="L741" t="s">
        <v>3297</v>
      </c>
      <c r="M741" t="s">
        <v>1017</v>
      </c>
      <c r="N741" t="s">
        <v>3298</v>
      </c>
      <c r="O741" t="s">
        <v>3299</v>
      </c>
      <c r="P741" t="s">
        <v>71</v>
      </c>
      <c r="Q741">
        <v>15</v>
      </c>
      <c r="R741" t="s">
        <v>88</v>
      </c>
      <c r="S741" t="s">
        <v>63</v>
      </c>
      <c r="T741">
        <v>39984</v>
      </c>
      <c r="U741" s="1">
        <v>45518</v>
      </c>
      <c r="V741" t="s">
        <v>64</v>
      </c>
      <c r="W741">
        <v>914119</v>
      </c>
      <c r="X741" t="s">
        <v>3300</v>
      </c>
      <c r="Y741">
        <v>730</v>
      </c>
      <c r="Z741">
        <v>1431</v>
      </c>
      <c r="AA741">
        <v>4</v>
      </c>
      <c r="AB741">
        <v>2289.6</v>
      </c>
    </row>
    <row r="742" spans="1:28" x14ac:dyDescent="0.3">
      <c r="A742" t="s">
        <v>28</v>
      </c>
      <c r="B742" t="s">
        <v>29</v>
      </c>
      <c r="C742" t="s">
        <v>30</v>
      </c>
      <c r="D742" t="s">
        <v>267</v>
      </c>
      <c r="E742" t="s">
        <v>32</v>
      </c>
      <c r="F742" t="s">
        <v>33</v>
      </c>
      <c r="G742">
        <v>72</v>
      </c>
      <c r="H742">
        <v>404887</v>
      </c>
      <c r="I742" t="s">
        <v>58</v>
      </c>
      <c r="J742" s="1">
        <v>44929</v>
      </c>
      <c r="K742">
        <v>950</v>
      </c>
      <c r="L742" t="s">
        <v>3301</v>
      </c>
      <c r="M742" t="s">
        <v>818</v>
      </c>
      <c r="N742" t="s">
        <v>3302</v>
      </c>
      <c r="O742" t="s">
        <v>3303</v>
      </c>
      <c r="P742" t="s">
        <v>39</v>
      </c>
      <c r="Q742">
        <v>8</v>
      </c>
      <c r="R742" t="s">
        <v>88</v>
      </c>
      <c r="S742" t="s">
        <v>79</v>
      </c>
      <c r="T742">
        <v>64442</v>
      </c>
      <c r="U742" s="1">
        <v>45544</v>
      </c>
      <c r="V742" t="s">
        <v>180</v>
      </c>
      <c r="W742">
        <v>117912</v>
      </c>
      <c r="X742" t="s">
        <v>3304</v>
      </c>
      <c r="Y742">
        <v>539</v>
      </c>
      <c r="Z742">
        <v>1053</v>
      </c>
      <c r="AA742">
        <v>2</v>
      </c>
      <c r="AB742" s="2" t="s">
        <v>3305</v>
      </c>
    </row>
    <row r="743" spans="1:28" x14ac:dyDescent="0.3">
      <c r="A743" t="s">
        <v>28</v>
      </c>
      <c r="B743" t="s">
        <v>29</v>
      </c>
      <c r="C743" t="s">
        <v>91</v>
      </c>
      <c r="D743" t="s">
        <v>560</v>
      </c>
      <c r="E743" t="s">
        <v>56</v>
      </c>
      <c r="F743" t="s">
        <v>355</v>
      </c>
      <c r="G743">
        <v>88</v>
      </c>
      <c r="H743">
        <v>401784</v>
      </c>
      <c r="I743" t="s">
        <v>58</v>
      </c>
      <c r="J743" s="1">
        <v>44279</v>
      </c>
      <c r="K743">
        <v>1100</v>
      </c>
      <c r="L743" t="s">
        <v>3306</v>
      </c>
      <c r="M743" t="s">
        <v>1305</v>
      </c>
      <c r="N743" t="s">
        <v>3307</v>
      </c>
      <c r="O743" t="s">
        <v>3308</v>
      </c>
      <c r="P743" t="s">
        <v>39</v>
      </c>
      <c r="Q743">
        <v>8</v>
      </c>
      <c r="R743" t="s">
        <v>88</v>
      </c>
      <c r="S743" t="s">
        <v>41</v>
      </c>
      <c r="T743">
        <v>93196</v>
      </c>
      <c r="U743" s="1">
        <v>45433</v>
      </c>
      <c r="V743" t="s">
        <v>140</v>
      </c>
      <c r="W743">
        <v>908653</v>
      </c>
      <c r="X743" t="s">
        <v>3309</v>
      </c>
      <c r="Y743">
        <v>363</v>
      </c>
      <c r="Z743">
        <v>1566</v>
      </c>
      <c r="AA743">
        <v>7</v>
      </c>
      <c r="AB743">
        <v>4384.8</v>
      </c>
    </row>
    <row r="744" spans="1:28" x14ac:dyDescent="0.3">
      <c r="A744" t="s">
        <v>28</v>
      </c>
      <c r="B744" t="s">
        <v>29</v>
      </c>
      <c r="C744" t="s">
        <v>148</v>
      </c>
      <c r="D744" t="s">
        <v>163</v>
      </c>
      <c r="E744" t="s">
        <v>46</v>
      </c>
      <c r="F744" t="s">
        <v>57</v>
      </c>
      <c r="G744">
        <v>88</v>
      </c>
      <c r="H744">
        <v>429207</v>
      </c>
      <c r="I744" t="s">
        <v>58</v>
      </c>
      <c r="J744" s="1">
        <v>44511</v>
      </c>
      <c r="K744">
        <v>1200</v>
      </c>
      <c r="L744" t="s">
        <v>3310</v>
      </c>
      <c r="M744" t="s">
        <v>239</v>
      </c>
      <c r="N744" t="s">
        <v>3311</v>
      </c>
      <c r="O744" t="s">
        <v>3312</v>
      </c>
      <c r="P744" t="s">
        <v>51</v>
      </c>
      <c r="Q744">
        <v>11</v>
      </c>
      <c r="R744" t="s">
        <v>88</v>
      </c>
      <c r="S744" t="s">
        <v>63</v>
      </c>
      <c r="T744">
        <v>88484</v>
      </c>
      <c r="U744" s="1">
        <v>45470</v>
      </c>
      <c r="V744" t="s">
        <v>52</v>
      </c>
      <c r="W744">
        <v>608310</v>
      </c>
      <c r="X744" t="s">
        <v>3313</v>
      </c>
      <c r="Y744">
        <v>806</v>
      </c>
      <c r="Z744">
        <v>1298</v>
      </c>
      <c r="AA744">
        <v>4</v>
      </c>
      <c r="AB744">
        <v>2076.8000000000002</v>
      </c>
    </row>
    <row r="745" spans="1:28" x14ac:dyDescent="0.3">
      <c r="A745" t="s">
        <v>28</v>
      </c>
      <c r="B745" t="s">
        <v>29</v>
      </c>
      <c r="C745" t="s">
        <v>91</v>
      </c>
      <c r="D745" t="s">
        <v>338</v>
      </c>
      <c r="E745" t="s">
        <v>56</v>
      </c>
      <c r="F745" t="s">
        <v>83</v>
      </c>
      <c r="G745">
        <v>7</v>
      </c>
      <c r="H745">
        <v>424742</v>
      </c>
      <c r="I745" t="s">
        <v>34</v>
      </c>
      <c r="J745" s="1">
        <v>44712</v>
      </c>
      <c r="K745">
        <v>1100</v>
      </c>
      <c r="L745" t="s">
        <v>3314</v>
      </c>
      <c r="M745" t="s">
        <v>1198</v>
      </c>
      <c r="N745" t="s">
        <v>3315</v>
      </c>
      <c r="O745" t="s">
        <v>3316</v>
      </c>
      <c r="P745" t="s">
        <v>71</v>
      </c>
      <c r="Q745">
        <v>17</v>
      </c>
      <c r="R745" t="s">
        <v>40</v>
      </c>
      <c r="S745" t="s">
        <v>63</v>
      </c>
      <c r="T745">
        <v>61793</v>
      </c>
      <c r="U745" s="1">
        <v>45536</v>
      </c>
      <c r="V745" t="s">
        <v>180</v>
      </c>
      <c r="W745">
        <v>259293</v>
      </c>
      <c r="X745" t="s">
        <v>3317</v>
      </c>
      <c r="Y745">
        <v>953</v>
      </c>
      <c r="Z745">
        <v>1102</v>
      </c>
      <c r="AA745">
        <v>4</v>
      </c>
      <c r="AB745">
        <v>1763.2</v>
      </c>
    </row>
    <row r="746" spans="1:28" x14ac:dyDescent="0.3">
      <c r="A746" t="s">
        <v>28</v>
      </c>
      <c r="B746" t="s">
        <v>29</v>
      </c>
      <c r="C746" t="s">
        <v>54</v>
      </c>
      <c r="D746" t="s">
        <v>55</v>
      </c>
      <c r="E746" t="s">
        <v>56</v>
      </c>
      <c r="F746" t="s">
        <v>175</v>
      </c>
      <c r="G746">
        <v>9</v>
      </c>
      <c r="H746">
        <v>433079</v>
      </c>
      <c r="I746" t="s">
        <v>58</v>
      </c>
      <c r="J746" s="1">
        <v>45350</v>
      </c>
      <c r="K746">
        <v>1000</v>
      </c>
      <c r="L746" t="s">
        <v>3318</v>
      </c>
      <c r="M746" t="s">
        <v>818</v>
      </c>
      <c r="N746" t="s">
        <v>3319</v>
      </c>
      <c r="O746" t="s">
        <v>3320</v>
      </c>
      <c r="P746" t="s">
        <v>87</v>
      </c>
      <c r="Q746">
        <v>7</v>
      </c>
      <c r="R746" t="s">
        <v>88</v>
      </c>
      <c r="S746" t="s">
        <v>41</v>
      </c>
      <c r="T746">
        <v>17830</v>
      </c>
      <c r="U746" s="1">
        <v>45404</v>
      </c>
      <c r="V746" t="s">
        <v>80</v>
      </c>
      <c r="W746">
        <v>890475</v>
      </c>
      <c r="X746" t="s">
        <v>3321</v>
      </c>
      <c r="Y746">
        <v>601</v>
      </c>
      <c r="Z746">
        <v>2494</v>
      </c>
      <c r="AA746">
        <v>4</v>
      </c>
      <c r="AB746">
        <v>3990.4</v>
      </c>
    </row>
    <row r="747" spans="1:28" x14ac:dyDescent="0.3">
      <c r="A747" t="s">
        <v>28</v>
      </c>
      <c r="B747" t="s">
        <v>29</v>
      </c>
      <c r="C747" t="s">
        <v>148</v>
      </c>
      <c r="D747" t="s">
        <v>134</v>
      </c>
      <c r="E747" t="s">
        <v>56</v>
      </c>
      <c r="F747" t="s">
        <v>150</v>
      </c>
      <c r="G747">
        <v>23</v>
      </c>
      <c r="H747">
        <v>415619</v>
      </c>
      <c r="I747" t="s">
        <v>58</v>
      </c>
      <c r="J747" s="1">
        <v>44183</v>
      </c>
      <c r="K747">
        <v>1000</v>
      </c>
      <c r="L747" t="s">
        <v>3322</v>
      </c>
      <c r="M747" t="s">
        <v>605</v>
      </c>
      <c r="N747" t="s">
        <v>3323</v>
      </c>
      <c r="O747">
        <f>1-195-283-5176</f>
        <v>-5653</v>
      </c>
      <c r="P747" t="s">
        <v>71</v>
      </c>
      <c r="Q747">
        <v>14</v>
      </c>
      <c r="R747" t="s">
        <v>88</v>
      </c>
      <c r="S747" t="s">
        <v>79</v>
      </c>
      <c r="T747">
        <v>94880</v>
      </c>
      <c r="U747" s="1">
        <v>45373</v>
      </c>
      <c r="V747" t="s">
        <v>72</v>
      </c>
      <c r="W747">
        <v>945436</v>
      </c>
      <c r="X747" t="s">
        <v>3324</v>
      </c>
      <c r="Y747">
        <v>856</v>
      </c>
      <c r="Z747">
        <v>649</v>
      </c>
      <c r="AA747">
        <v>1</v>
      </c>
      <c r="AB747">
        <v>259.60000000000002</v>
      </c>
    </row>
    <row r="748" spans="1:28" x14ac:dyDescent="0.3">
      <c r="A748" t="s">
        <v>28</v>
      </c>
      <c r="B748" t="s">
        <v>29</v>
      </c>
      <c r="C748" t="s">
        <v>44</v>
      </c>
      <c r="D748" t="s">
        <v>92</v>
      </c>
      <c r="E748" t="s">
        <v>56</v>
      </c>
      <c r="F748" t="s">
        <v>33</v>
      </c>
      <c r="G748">
        <v>78</v>
      </c>
      <c r="H748">
        <v>426671</v>
      </c>
      <c r="I748" t="s">
        <v>34</v>
      </c>
      <c r="J748" s="1">
        <v>45217</v>
      </c>
      <c r="K748">
        <v>1400</v>
      </c>
      <c r="L748" t="s">
        <v>3325</v>
      </c>
      <c r="M748" t="s">
        <v>244</v>
      </c>
      <c r="N748" t="s">
        <v>3326</v>
      </c>
      <c r="O748" s="2" t="s">
        <v>3327</v>
      </c>
      <c r="P748" t="s">
        <v>71</v>
      </c>
      <c r="Q748">
        <v>11</v>
      </c>
      <c r="R748" t="s">
        <v>40</v>
      </c>
      <c r="S748" t="s">
        <v>79</v>
      </c>
      <c r="T748">
        <v>15156</v>
      </c>
      <c r="U748" s="1">
        <v>45579</v>
      </c>
      <c r="V748" t="s">
        <v>155</v>
      </c>
      <c r="W748">
        <v>265181</v>
      </c>
      <c r="X748" t="s">
        <v>3328</v>
      </c>
      <c r="Y748">
        <v>606</v>
      </c>
      <c r="Z748">
        <v>2287</v>
      </c>
      <c r="AA748">
        <v>6</v>
      </c>
      <c r="AB748">
        <v>5488.8</v>
      </c>
    </row>
    <row r="749" spans="1:28" x14ac:dyDescent="0.3">
      <c r="A749" t="s">
        <v>28</v>
      </c>
      <c r="B749" t="s">
        <v>29</v>
      </c>
      <c r="C749" t="s">
        <v>193</v>
      </c>
      <c r="D749" t="s">
        <v>182</v>
      </c>
      <c r="E749" t="s">
        <v>46</v>
      </c>
      <c r="F749" t="s">
        <v>355</v>
      </c>
      <c r="G749">
        <v>58</v>
      </c>
      <c r="H749">
        <v>431615</v>
      </c>
      <c r="I749" t="s">
        <v>34</v>
      </c>
      <c r="J749" s="1">
        <v>45103</v>
      </c>
      <c r="K749">
        <v>1200</v>
      </c>
      <c r="L749" t="s">
        <v>3329</v>
      </c>
      <c r="M749" t="s">
        <v>152</v>
      </c>
      <c r="N749" t="s">
        <v>3330</v>
      </c>
      <c r="O749" t="s">
        <v>3331</v>
      </c>
      <c r="P749" t="s">
        <v>71</v>
      </c>
      <c r="Q749">
        <v>16</v>
      </c>
      <c r="R749" t="s">
        <v>40</v>
      </c>
      <c r="S749" t="s">
        <v>79</v>
      </c>
      <c r="T749">
        <v>79894</v>
      </c>
      <c r="U749" s="1">
        <v>45452</v>
      </c>
      <c r="V749" t="s">
        <v>52</v>
      </c>
      <c r="W749">
        <v>268959</v>
      </c>
      <c r="X749" t="s">
        <v>3332</v>
      </c>
      <c r="Y749">
        <v>880</v>
      </c>
      <c r="Z749">
        <v>1749</v>
      </c>
      <c r="AA749">
        <v>1</v>
      </c>
      <c r="AB749">
        <v>699.6</v>
      </c>
    </row>
    <row r="750" spans="1:28" x14ac:dyDescent="0.3">
      <c r="A750" t="s">
        <v>28</v>
      </c>
      <c r="B750" t="s">
        <v>29</v>
      </c>
      <c r="C750" t="s">
        <v>30</v>
      </c>
      <c r="D750" t="s">
        <v>254</v>
      </c>
      <c r="E750" t="s">
        <v>46</v>
      </c>
      <c r="F750" t="s">
        <v>150</v>
      </c>
      <c r="G750">
        <v>65</v>
      </c>
      <c r="H750">
        <v>411063</v>
      </c>
      <c r="I750" t="s">
        <v>58</v>
      </c>
      <c r="J750" s="1">
        <v>43860</v>
      </c>
      <c r="K750">
        <v>1100</v>
      </c>
      <c r="L750" t="s">
        <v>3333</v>
      </c>
      <c r="M750" t="s">
        <v>177</v>
      </c>
      <c r="N750" t="s">
        <v>3334</v>
      </c>
      <c r="O750" t="s">
        <v>3335</v>
      </c>
      <c r="P750" t="s">
        <v>51</v>
      </c>
      <c r="Q750">
        <v>14</v>
      </c>
      <c r="R750" t="s">
        <v>40</v>
      </c>
      <c r="S750" t="s">
        <v>63</v>
      </c>
      <c r="T750">
        <v>80733</v>
      </c>
      <c r="U750" s="1">
        <v>45435</v>
      </c>
      <c r="V750" t="s">
        <v>140</v>
      </c>
      <c r="W750">
        <v>552286</v>
      </c>
      <c r="X750" t="s">
        <v>3336</v>
      </c>
      <c r="Y750">
        <v>351</v>
      </c>
      <c r="Z750">
        <v>943</v>
      </c>
      <c r="AA750">
        <v>6</v>
      </c>
      <c r="AB750" s="2" t="s">
        <v>3337</v>
      </c>
    </row>
    <row r="751" spans="1:28" x14ac:dyDescent="0.3">
      <c r="A751" t="s">
        <v>28</v>
      </c>
      <c r="B751" t="s">
        <v>29</v>
      </c>
      <c r="C751" t="s">
        <v>148</v>
      </c>
      <c r="D751" t="s">
        <v>349</v>
      </c>
      <c r="E751" t="s">
        <v>46</v>
      </c>
      <c r="F751" t="s">
        <v>83</v>
      </c>
      <c r="G751">
        <v>35</v>
      </c>
      <c r="H751">
        <v>439810</v>
      </c>
      <c r="I751" t="s">
        <v>34</v>
      </c>
      <c r="J751" s="1">
        <v>45205</v>
      </c>
      <c r="K751">
        <v>1000</v>
      </c>
      <c r="L751" t="s">
        <v>3338</v>
      </c>
      <c r="M751" t="s">
        <v>2538</v>
      </c>
      <c r="N751" t="s">
        <v>3339</v>
      </c>
      <c r="O751" t="s">
        <v>3340</v>
      </c>
      <c r="P751" t="s">
        <v>51</v>
      </c>
      <c r="Q751">
        <v>14</v>
      </c>
      <c r="R751" t="s">
        <v>40</v>
      </c>
      <c r="S751" t="s">
        <v>118</v>
      </c>
      <c r="T751">
        <v>33406</v>
      </c>
      <c r="U751" s="1">
        <v>45488</v>
      </c>
      <c r="V751" t="s">
        <v>126</v>
      </c>
      <c r="W751">
        <v>243699</v>
      </c>
      <c r="X751" t="s">
        <v>3341</v>
      </c>
      <c r="Y751">
        <v>615</v>
      </c>
      <c r="Z751">
        <v>1327</v>
      </c>
      <c r="AA751">
        <v>6</v>
      </c>
      <c r="AB751">
        <v>3184.8</v>
      </c>
    </row>
    <row r="752" spans="1:28" x14ac:dyDescent="0.3">
      <c r="A752" t="s">
        <v>28</v>
      </c>
      <c r="B752" t="s">
        <v>29</v>
      </c>
      <c r="C752" t="s">
        <v>148</v>
      </c>
      <c r="D752" t="s">
        <v>274</v>
      </c>
      <c r="E752" t="s">
        <v>46</v>
      </c>
      <c r="F752" t="s">
        <v>83</v>
      </c>
      <c r="G752">
        <v>7</v>
      </c>
      <c r="H752">
        <v>405185</v>
      </c>
      <c r="I752" t="s">
        <v>34</v>
      </c>
      <c r="J752" s="1">
        <v>45610</v>
      </c>
      <c r="K752">
        <v>1300</v>
      </c>
      <c r="L752" t="s">
        <v>3342</v>
      </c>
      <c r="M752" t="s">
        <v>1048</v>
      </c>
      <c r="N752" t="s">
        <v>3343</v>
      </c>
      <c r="O752" t="s">
        <v>3344</v>
      </c>
      <c r="P752" t="s">
        <v>87</v>
      </c>
      <c r="Q752">
        <v>14</v>
      </c>
      <c r="R752" t="s">
        <v>88</v>
      </c>
      <c r="S752" t="s">
        <v>79</v>
      </c>
      <c r="T752">
        <v>92488</v>
      </c>
      <c r="U752" s="1">
        <v>45452</v>
      </c>
      <c r="V752" t="s">
        <v>52</v>
      </c>
      <c r="W752">
        <v>175180</v>
      </c>
      <c r="X752" t="s">
        <v>3345</v>
      </c>
      <c r="Y752">
        <v>275</v>
      </c>
      <c r="Z752">
        <v>1406</v>
      </c>
      <c r="AA752">
        <v>1</v>
      </c>
      <c r="AB752">
        <v>562.4</v>
      </c>
    </row>
    <row r="753" spans="1:28" x14ac:dyDescent="0.3">
      <c r="A753" t="s">
        <v>28</v>
      </c>
      <c r="B753" t="s">
        <v>29</v>
      </c>
      <c r="C753" t="s">
        <v>91</v>
      </c>
      <c r="D753" t="s">
        <v>227</v>
      </c>
      <c r="E753" t="s">
        <v>46</v>
      </c>
      <c r="F753" t="s">
        <v>175</v>
      </c>
      <c r="G753">
        <v>62</v>
      </c>
      <c r="H753">
        <v>433708</v>
      </c>
      <c r="I753" t="s">
        <v>58</v>
      </c>
      <c r="J753" s="1">
        <v>44886</v>
      </c>
      <c r="K753">
        <v>1400</v>
      </c>
      <c r="L753" t="s">
        <v>3346</v>
      </c>
      <c r="M753" t="s">
        <v>605</v>
      </c>
      <c r="N753" t="s">
        <v>3347</v>
      </c>
      <c r="O753" t="s">
        <v>3348</v>
      </c>
      <c r="P753" t="s">
        <v>39</v>
      </c>
      <c r="Q753">
        <v>6</v>
      </c>
      <c r="R753" t="s">
        <v>40</v>
      </c>
      <c r="S753" t="s">
        <v>41</v>
      </c>
      <c r="T753">
        <v>53492</v>
      </c>
      <c r="U753" s="1">
        <v>45320</v>
      </c>
      <c r="V753" t="s">
        <v>111</v>
      </c>
      <c r="W753">
        <v>473118</v>
      </c>
      <c r="X753" t="s">
        <v>3349</v>
      </c>
      <c r="Y753">
        <v>955</v>
      </c>
      <c r="Z753">
        <v>647</v>
      </c>
      <c r="AA753">
        <v>4</v>
      </c>
      <c r="AB753">
        <v>1035.2</v>
      </c>
    </row>
    <row r="754" spans="1:28" x14ac:dyDescent="0.3">
      <c r="A754" t="s">
        <v>28</v>
      </c>
      <c r="B754" t="s">
        <v>29</v>
      </c>
      <c r="C754" t="s">
        <v>148</v>
      </c>
      <c r="D754" t="s">
        <v>566</v>
      </c>
      <c r="E754" t="s">
        <v>56</v>
      </c>
      <c r="F754" t="s">
        <v>135</v>
      </c>
      <c r="G754">
        <v>39</v>
      </c>
      <c r="H754">
        <v>413570</v>
      </c>
      <c r="I754" t="s">
        <v>58</v>
      </c>
      <c r="J754" s="1">
        <v>44545</v>
      </c>
      <c r="K754">
        <v>950</v>
      </c>
      <c r="L754" t="s">
        <v>3350</v>
      </c>
      <c r="M754" t="s">
        <v>195</v>
      </c>
      <c r="N754" t="s">
        <v>3351</v>
      </c>
      <c r="O754" t="s">
        <v>3352</v>
      </c>
      <c r="P754" t="s">
        <v>71</v>
      </c>
      <c r="Q754">
        <v>19</v>
      </c>
      <c r="R754" t="s">
        <v>40</v>
      </c>
      <c r="S754" t="s">
        <v>41</v>
      </c>
      <c r="T754">
        <v>24935</v>
      </c>
      <c r="U754" s="1">
        <v>45624</v>
      </c>
      <c r="V754" t="s">
        <v>42</v>
      </c>
      <c r="W754">
        <v>427776</v>
      </c>
      <c r="X754" t="s">
        <v>3353</v>
      </c>
      <c r="Y754">
        <v>915</v>
      </c>
      <c r="Z754">
        <v>2262</v>
      </c>
      <c r="AA754">
        <v>3</v>
      </c>
      <c r="AB754">
        <v>2714.4</v>
      </c>
    </row>
    <row r="755" spans="1:28" x14ac:dyDescent="0.3">
      <c r="A755" t="s">
        <v>28</v>
      </c>
      <c r="B755" t="s">
        <v>29</v>
      </c>
      <c r="C755" t="s">
        <v>157</v>
      </c>
      <c r="D755" t="s">
        <v>621</v>
      </c>
      <c r="E755" t="s">
        <v>32</v>
      </c>
      <c r="F755" t="s">
        <v>135</v>
      </c>
      <c r="G755">
        <v>70</v>
      </c>
      <c r="H755">
        <v>410982</v>
      </c>
      <c r="I755" t="s">
        <v>58</v>
      </c>
      <c r="J755" s="1">
        <v>44489</v>
      </c>
      <c r="K755">
        <v>1200</v>
      </c>
      <c r="L755" t="s">
        <v>3354</v>
      </c>
      <c r="M755" t="s">
        <v>200</v>
      </c>
      <c r="N755" t="s">
        <v>3355</v>
      </c>
      <c r="O755" t="s">
        <v>3356</v>
      </c>
      <c r="P755" t="s">
        <v>51</v>
      </c>
      <c r="Q755">
        <v>9</v>
      </c>
      <c r="R755" t="s">
        <v>88</v>
      </c>
      <c r="S755" t="s">
        <v>63</v>
      </c>
      <c r="T755">
        <v>96815</v>
      </c>
      <c r="U755" s="1">
        <v>45367</v>
      </c>
      <c r="V755" t="s">
        <v>72</v>
      </c>
      <c r="W755">
        <v>177876</v>
      </c>
      <c r="X755" t="s">
        <v>3357</v>
      </c>
      <c r="Y755">
        <v>235</v>
      </c>
      <c r="Z755">
        <v>2347</v>
      </c>
      <c r="AA755">
        <v>6</v>
      </c>
      <c r="AB755">
        <v>5632.8</v>
      </c>
    </row>
    <row r="756" spans="1:28" x14ac:dyDescent="0.3">
      <c r="A756" t="s">
        <v>28</v>
      </c>
      <c r="B756" t="s">
        <v>29</v>
      </c>
      <c r="C756" t="s">
        <v>66</v>
      </c>
      <c r="D756" t="s">
        <v>254</v>
      </c>
      <c r="E756" t="s">
        <v>56</v>
      </c>
      <c r="F756" t="s">
        <v>57</v>
      </c>
      <c r="G756">
        <v>8</v>
      </c>
      <c r="H756">
        <v>421021</v>
      </c>
      <c r="I756" t="s">
        <v>34</v>
      </c>
      <c r="J756" s="1">
        <v>44535</v>
      </c>
      <c r="K756">
        <v>1100</v>
      </c>
      <c r="L756" t="s">
        <v>3358</v>
      </c>
      <c r="M756" t="s">
        <v>1091</v>
      </c>
      <c r="N756" t="s">
        <v>3359</v>
      </c>
      <c r="O756" t="s">
        <v>3360</v>
      </c>
      <c r="P756" t="s">
        <v>51</v>
      </c>
      <c r="Q756">
        <v>3</v>
      </c>
      <c r="R756" t="s">
        <v>88</v>
      </c>
      <c r="S756" t="s">
        <v>79</v>
      </c>
      <c r="T756">
        <v>93381</v>
      </c>
      <c r="U756" s="1">
        <v>45607</v>
      </c>
      <c r="V756" t="s">
        <v>42</v>
      </c>
      <c r="W756">
        <v>957226</v>
      </c>
      <c r="X756" t="s">
        <v>3361</v>
      </c>
      <c r="Y756">
        <v>586</v>
      </c>
      <c r="Z756">
        <v>1033</v>
      </c>
      <c r="AA756">
        <v>5</v>
      </c>
      <c r="AB756">
        <v>2066</v>
      </c>
    </row>
    <row r="757" spans="1:28" x14ac:dyDescent="0.3">
      <c r="A757" t="s">
        <v>28</v>
      </c>
      <c r="B757" t="s">
        <v>29</v>
      </c>
      <c r="C757" t="s">
        <v>157</v>
      </c>
      <c r="D757" t="s">
        <v>261</v>
      </c>
      <c r="E757" t="s">
        <v>32</v>
      </c>
      <c r="F757" t="s">
        <v>47</v>
      </c>
      <c r="G757">
        <v>77</v>
      </c>
      <c r="H757">
        <v>419399</v>
      </c>
      <c r="I757" t="s">
        <v>34</v>
      </c>
      <c r="J757" s="1">
        <v>43900</v>
      </c>
      <c r="K757">
        <v>800</v>
      </c>
      <c r="L757" t="s">
        <v>3362</v>
      </c>
      <c r="M757" t="s">
        <v>623</v>
      </c>
      <c r="N757" t="s">
        <v>3363</v>
      </c>
      <c r="O757" t="s">
        <v>3364</v>
      </c>
      <c r="P757" t="s">
        <v>71</v>
      </c>
      <c r="Q757">
        <v>6</v>
      </c>
      <c r="R757" t="s">
        <v>40</v>
      </c>
      <c r="S757" t="s">
        <v>41</v>
      </c>
      <c r="T757">
        <v>11819</v>
      </c>
      <c r="U757" s="1">
        <v>45327</v>
      </c>
      <c r="V757" t="s">
        <v>119</v>
      </c>
      <c r="W757">
        <v>197543</v>
      </c>
      <c r="X757" t="s">
        <v>3365</v>
      </c>
      <c r="Y757">
        <v>633</v>
      </c>
      <c r="Z757">
        <v>1013</v>
      </c>
      <c r="AA757">
        <v>8</v>
      </c>
      <c r="AB757" s="2" t="s">
        <v>3366</v>
      </c>
    </row>
    <row r="758" spans="1:28" x14ac:dyDescent="0.3">
      <c r="A758" t="s">
        <v>28</v>
      </c>
      <c r="B758" t="s">
        <v>29</v>
      </c>
      <c r="C758" t="s">
        <v>157</v>
      </c>
      <c r="D758" t="s">
        <v>163</v>
      </c>
      <c r="E758" t="s">
        <v>46</v>
      </c>
      <c r="F758" t="s">
        <v>150</v>
      </c>
      <c r="G758">
        <v>66</v>
      </c>
      <c r="H758">
        <v>405451</v>
      </c>
      <c r="I758" t="s">
        <v>34</v>
      </c>
      <c r="J758" s="1">
        <v>44924</v>
      </c>
      <c r="K758">
        <v>1100</v>
      </c>
      <c r="L758" t="s">
        <v>3367</v>
      </c>
      <c r="M758" t="s">
        <v>895</v>
      </c>
      <c r="N758" t="s">
        <v>3368</v>
      </c>
      <c r="O758" t="s">
        <v>3369</v>
      </c>
      <c r="P758" t="s">
        <v>51</v>
      </c>
      <c r="Q758">
        <v>5</v>
      </c>
      <c r="R758" t="s">
        <v>40</v>
      </c>
      <c r="S758" t="s">
        <v>63</v>
      </c>
      <c r="T758">
        <v>77316</v>
      </c>
      <c r="U758" s="1">
        <v>45532</v>
      </c>
      <c r="V758" t="s">
        <v>64</v>
      </c>
      <c r="W758">
        <v>981380</v>
      </c>
      <c r="X758" t="s">
        <v>3370</v>
      </c>
      <c r="Y758">
        <v>944</v>
      </c>
      <c r="Z758">
        <v>2049</v>
      </c>
      <c r="AA758">
        <v>1</v>
      </c>
      <c r="AB758">
        <v>819.6</v>
      </c>
    </row>
    <row r="759" spans="1:28" x14ac:dyDescent="0.3">
      <c r="A759" t="s">
        <v>28</v>
      </c>
      <c r="B759" t="s">
        <v>29</v>
      </c>
      <c r="C759" t="s">
        <v>66</v>
      </c>
      <c r="D759" t="s">
        <v>611</v>
      </c>
      <c r="E759" t="s">
        <v>56</v>
      </c>
      <c r="F759" t="s">
        <v>99</v>
      </c>
      <c r="G759">
        <v>81</v>
      </c>
      <c r="H759">
        <v>414315</v>
      </c>
      <c r="I759" t="s">
        <v>58</v>
      </c>
      <c r="J759" s="1">
        <v>45552</v>
      </c>
      <c r="K759">
        <v>1200</v>
      </c>
      <c r="L759" t="s">
        <v>3371</v>
      </c>
      <c r="M759" t="s">
        <v>137</v>
      </c>
      <c r="N759" t="s">
        <v>3372</v>
      </c>
      <c r="O759" t="s">
        <v>3373</v>
      </c>
      <c r="P759" t="s">
        <v>71</v>
      </c>
      <c r="Q759">
        <v>13</v>
      </c>
      <c r="R759" t="s">
        <v>88</v>
      </c>
      <c r="S759" t="s">
        <v>63</v>
      </c>
      <c r="T759">
        <v>16583</v>
      </c>
      <c r="U759" s="1">
        <v>45332</v>
      </c>
      <c r="V759" t="s">
        <v>119</v>
      </c>
      <c r="W759">
        <v>846818</v>
      </c>
      <c r="X759" t="s">
        <v>3374</v>
      </c>
      <c r="Y759">
        <v>389</v>
      </c>
      <c r="Z759">
        <v>1013</v>
      </c>
      <c r="AA759">
        <v>4</v>
      </c>
      <c r="AB759" s="2" t="s">
        <v>3375</v>
      </c>
    </row>
    <row r="760" spans="1:28" x14ac:dyDescent="0.3">
      <c r="A760" t="s">
        <v>28</v>
      </c>
      <c r="B760" t="s">
        <v>29</v>
      </c>
      <c r="C760" t="s">
        <v>44</v>
      </c>
      <c r="D760" t="s">
        <v>380</v>
      </c>
      <c r="E760" t="s">
        <v>32</v>
      </c>
      <c r="F760" t="s">
        <v>106</v>
      </c>
      <c r="G760">
        <v>91</v>
      </c>
      <c r="H760">
        <v>409827</v>
      </c>
      <c r="I760" t="s">
        <v>34</v>
      </c>
      <c r="J760" s="1">
        <v>45076</v>
      </c>
      <c r="K760">
        <v>800</v>
      </c>
      <c r="L760" t="s">
        <v>3376</v>
      </c>
      <c r="M760" t="s">
        <v>205</v>
      </c>
      <c r="N760" t="s">
        <v>3377</v>
      </c>
      <c r="O760" t="s">
        <v>3378</v>
      </c>
      <c r="P760" t="s">
        <v>87</v>
      </c>
      <c r="Q760">
        <v>17</v>
      </c>
      <c r="R760" t="s">
        <v>88</v>
      </c>
      <c r="S760" t="s">
        <v>41</v>
      </c>
      <c r="T760">
        <v>29641</v>
      </c>
      <c r="U760" s="1">
        <v>45396</v>
      </c>
      <c r="V760" t="s">
        <v>80</v>
      </c>
      <c r="W760">
        <v>994566</v>
      </c>
      <c r="X760" t="s">
        <v>3379</v>
      </c>
      <c r="Y760">
        <v>916</v>
      </c>
      <c r="Z760">
        <v>885</v>
      </c>
      <c r="AA760">
        <v>3</v>
      </c>
      <c r="AB760">
        <v>1062</v>
      </c>
    </row>
    <row r="761" spans="1:28" x14ac:dyDescent="0.3">
      <c r="A761" t="s">
        <v>28</v>
      </c>
      <c r="B761" t="s">
        <v>29</v>
      </c>
      <c r="C761" t="s">
        <v>66</v>
      </c>
      <c r="D761" t="s">
        <v>566</v>
      </c>
      <c r="E761" t="s">
        <v>32</v>
      </c>
      <c r="F761" t="s">
        <v>135</v>
      </c>
      <c r="G761">
        <v>88</v>
      </c>
      <c r="H761">
        <v>438944</v>
      </c>
      <c r="I761" t="s">
        <v>34</v>
      </c>
      <c r="J761" s="1">
        <v>45413</v>
      </c>
      <c r="K761">
        <v>1300</v>
      </c>
      <c r="L761" t="s">
        <v>3380</v>
      </c>
      <c r="M761" t="s">
        <v>1091</v>
      </c>
      <c r="N761" t="s">
        <v>3381</v>
      </c>
      <c r="O761" t="s">
        <v>3382</v>
      </c>
      <c r="P761" t="s">
        <v>87</v>
      </c>
      <c r="Q761">
        <v>17</v>
      </c>
      <c r="R761" t="s">
        <v>40</v>
      </c>
      <c r="S761" t="s">
        <v>118</v>
      </c>
      <c r="T761">
        <v>77490</v>
      </c>
      <c r="U761" s="1">
        <v>45589</v>
      </c>
      <c r="V761" t="s">
        <v>155</v>
      </c>
      <c r="W761">
        <v>175429</v>
      </c>
      <c r="X761" t="s">
        <v>3383</v>
      </c>
      <c r="Y761">
        <v>560</v>
      </c>
      <c r="Z761">
        <v>2294</v>
      </c>
      <c r="AA761">
        <v>6</v>
      </c>
      <c r="AB761">
        <v>5505.6</v>
      </c>
    </row>
    <row r="762" spans="1:28" x14ac:dyDescent="0.3">
      <c r="A762" t="s">
        <v>28</v>
      </c>
      <c r="B762" t="s">
        <v>29</v>
      </c>
      <c r="C762" t="s">
        <v>30</v>
      </c>
      <c r="D762" t="s">
        <v>170</v>
      </c>
      <c r="E762" t="s">
        <v>46</v>
      </c>
      <c r="F762" t="s">
        <v>47</v>
      </c>
      <c r="G762">
        <v>79</v>
      </c>
      <c r="H762">
        <v>436875</v>
      </c>
      <c r="I762" t="s">
        <v>34</v>
      </c>
      <c r="J762" s="1">
        <v>44355</v>
      </c>
      <c r="K762">
        <v>1000</v>
      </c>
      <c r="L762" t="s">
        <v>3384</v>
      </c>
      <c r="M762" t="s">
        <v>542</v>
      </c>
      <c r="N762" t="s">
        <v>3385</v>
      </c>
      <c r="O762" t="s">
        <v>3386</v>
      </c>
      <c r="P762" t="s">
        <v>87</v>
      </c>
      <c r="Q762">
        <v>4</v>
      </c>
      <c r="R762" t="s">
        <v>40</v>
      </c>
      <c r="S762" t="s">
        <v>79</v>
      </c>
      <c r="T762">
        <v>29288</v>
      </c>
      <c r="U762" s="1">
        <v>45417</v>
      </c>
      <c r="V762" t="s">
        <v>140</v>
      </c>
      <c r="W762">
        <v>537184</v>
      </c>
      <c r="X762" t="s">
        <v>3387</v>
      </c>
      <c r="Y762">
        <v>501</v>
      </c>
      <c r="Z762">
        <v>2837</v>
      </c>
      <c r="AA762">
        <v>8</v>
      </c>
      <c r="AB762">
        <v>9078.4</v>
      </c>
    </row>
    <row r="763" spans="1:28" x14ac:dyDescent="0.3">
      <c r="A763" t="s">
        <v>28</v>
      </c>
      <c r="B763" t="s">
        <v>29</v>
      </c>
      <c r="C763" t="s">
        <v>66</v>
      </c>
      <c r="D763" t="s">
        <v>338</v>
      </c>
      <c r="E763" t="s">
        <v>32</v>
      </c>
      <c r="F763" t="s">
        <v>113</v>
      </c>
      <c r="G763">
        <v>21</v>
      </c>
      <c r="H763">
        <v>422456</v>
      </c>
      <c r="I763" t="s">
        <v>58</v>
      </c>
      <c r="J763" s="1">
        <v>44927</v>
      </c>
      <c r="K763">
        <v>1100</v>
      </c>
      <c r="L763" t="s">
        <v>3388</v>
      </c>
      <c r="M763" t="s">
        <v>108</v>
      </c>
      <c r="N763" t="s">
        <v>3389</v>
      </c>
      <c r="O763" t="s">
        <v>3390</v>
      </c>
      <c r="P763" t="s">
        <v>39</v>
      </c>
      <c r="Q763">
        <v>8</v>
      </c>
      <c r="R763" t="s">
        <v>40</v>
      </c>
      <c r="S763" t="s">
        <v>41</v>
      </c>
      <c r="T763">
        <v>39592</v>
      </c>
      <c r="U763" s="1">
        <v>45486</v>
      </c>
      <c r="V763" t="s">
        <v>126</v>
      </c>
      <c r="W763">
        <v>966770</v>
      </c>
      <c r="X763" t="s">
        <v>3391</v>
      </c>
      <c r="Y763">
        <v>236</v>
      </c>
      <c r="Z763">
        <v>931</v>
      </c>
      <c r="AA763">
        <v>4</v>
      </c>
      <c r="AB763" s="2" t="s">
        <v>3392</v>
      </c>
    </row>
    <row r="764" spans="1:28" x14ac:dyDescent="0.3">
      <c r="A764" t="s">
        <v>28</v>
      </c>
      <c r="B764" t="s">
        <v>29</v>
      </c>
      <c r="C764" t="s">
        <v>54</v>
      </c>
      <c r="D764" t="s">
        <v>187</v>
      </c>
      <c r="E764" t="s">
        <v>56</v>
      </c>
      <c r="F764" t="s">
        <v>106</v>
      </c>
      <c r="G764">
        <v>34</v>
      </c>
      <c r="H764">
        <v>420798</v>
      </c>
      <c r="I764" t="s">
        <v>58</v>
      </c>
      <c r="J764" s="1">
        <v>45154</v>
      </c>
      <c r="K764">
        <v>800</v>
      </c>
      <c r="L764" t="s">
        <v>3393</v>
      </c>
      <c r="M764" t="s">
        <v>1030</v>
      </c>
      <c r="N764" t="s">
        <v>3394</v>
      </c>
      <c r="O764">
        <v>8771565257</v>
      </c>
      <c r="P764" t="s">
        <v>87</v>
      </c>
      <c r="Q764">
        <v>19</v>
      </c>
      <c r="R764" t="s">
        <v>40</v>
      </c>
      <c r="S764" t="s">
        <v>63</v>
      </c>
      <c r="T764">
        <v>85281</v>
      </c>
      <c r="U764" s="1">
        <v>45591</v>
      </c>
      <c r="V764" t="s">
        <v>155</v>
      </c>
      <c r="W764">
        <v>321834</v>
      </c>
      <c r="X764" t="s">
        <v>3395</v>
      </c>
      <c r="Y764">
        <v>454</v>
      </c>
      <c r="Z764">
        <v>1606</v>
      </c>
      <c r="AA764">
        <v>4</v>
      </c>
      <c r="AB764" s="2" t="s">
        <v>3396</v>
      </c>
    </row>
    <row r="765" spans="1:28" x14ac:dyDescent="0.3">
      <c r="A765" t="s">
        <v>28</v>
      </c>
      <c r="B765" t="s">
        <v>29</v>
      </c>
      <c r="C765" t="s">
        <v>54</v>
      </c>
      <c r="D765" t="s">
        <v>142</v>
      </c>
      <c r="E765" t="s">
        <v>32</v>
      </c>
      <c r="F765" t="s">
        <v>113</v>
      </c>
      <c r="G765">
        <v>81</v>
      </c>
      <c r="H765">
        <v>402202</v>
      </c>
      <c r="I765" t="s">
        <v>58</v>
      </c>
      <c r="J765" s="1">
        <v>44609</v>
      </c>
      <c r="K765">
        <v>1300</v>
      </c>
      <c r="L765" t="s">
        <v>3397</v>
      </c>
      <c r="M765" t="s">
        <v>76</v>
      </c>
      <c r="N765" t="s">
        <v>3398</v>
      </c>
      <c r="O765" t="s">
        <v>3399</v>
      </c>
      <c r="P765" t="s">
        <v>39</v>
      </c>
      <c r="Q765">
        <v>19</v>
      </c>
      <c r="R765" t="s">
        <v>40</v>
      </c>
      <c r="S765" t="s">
        <v>63</v>
      </c>
      <c r="T765">
        <v>43638</v>
      </c>
      <c r="U765" s="1">
        <v>45383</v>
      </c>
      <c r="V765" t="s">
        <v>80</v>
      </c>
      <c r="W765">
        <v>188055</v>
      </c>
      <c r="X765" t="s">
        <v>3400</v>
      </c>
      <c r="Y765">
        <v>861</v>
      </c>
      <c r="Z765">
        <v>2383</v>
      </c>
      <c r="AA765">
        <v>2</v>
      </c>
      <c r="AB765">
        <v>1906.4</v>
      </c>
    </row>
    <row r="766" spans="1:28" x14ac:dyDescent="0.3">
      <c r="A766" t="s">
        <v>28</v>
      </c>
      <c r="B766" t="s">
        <v>29</v>
      </c>
      <c r="C766" t="s">
        <v>157</v>
      </c>
      <c r="D766" t="s">
        <v>467</v>
      </c>
      <c r="E766" t="s">
        <v>32</v>
      </c>
      <c r="F766" t="s">
        <v>175</v>
      </c>
      <c r="G766">
        <v>74</v>
      </c>
      <c r="H766">
        <v>439389</v>
      </c>
      <c r="I766" t="s">
        <v>58</v>
      </c>
      <c r="J766" s="1">
        <v>44815</v>
      </c>
      <c r="K766">
        <v>800</v>
      </c>
      <c r="L766" t="s">
        <v>3401</v>
      </c>
      <c r="M766" t="s">
        <v>205</v>
      </c>
      <c r="N766" t="s">
        <v>3402</v>
      </c>
      <c r="O766" t="s">
        <v>3403</v>
      </c>
      <c r="P766" t="s">
        <v>87</v>
      </c>
      <c r="Q766">
        <v>15</v>
      </c>
      <c r="R766" t="s">
        <v>40</v>
      </c>
      <c r="S766" t="s">
        <v>41</v>
      </c>
      <c r="T766">
        <v>69792</v>
      </c>
      <c r="U766" s="1">
        <v>45354</v>
      </c>
      <c r="V766" t="s">
        <v>72</v>
      </c>
      <c r="W766">
        <v>945372</v>
      </c>
      <c r="X766" t="s">
        <v>3404</v>
      </c>
      <c r="Y766">
        <v>371</v>
      </c>
      <c r="Z766">
        <v>981</v>
      </c>
      <c r="AA766">
        <v>6</v>
      </c>
      <c r="AB766">
        <v>2354.4</v>
      </c>
    </row>
    <row r="767" spans="1:28" x14ac:dyDescent="0.3">
      <c r="A767" t="s">
        <v>28</v>
      </c>
      <c r="B767" t="s">
        <v>29</v>
      </c>
      <c r="C767" t="s">
        <v>44</v>
      </c>
      <c r="D767" t="s">
        <v>31</v>
      </c>
      <c r="E767" t="s">
        <v>32</v>
      </c>
      <c r="F767" t="s">
        <v>99</v>
      </c>
      <c r="G767">
        <v>2</v>
      </c>
      <c r="H767">
        <v>425729</v>
      </c>
      <c r="I767" t="s">
        <v>58</v>
      </c>
      <c r="J767" s="1">
        <v>45588</v>
      </c>
      <c r="K767">
        <v>1300</v>
      </c>
      <c r="L767" t="s">
        <v>3405</v>
      </c>
      <c r="M767" t="s">
        <v>36</v>
      </c>
      <c r="N767" t="s">
        <v>3406</v>
      </c>
      <c r="O767" t="s">
        <v>3407</v>
      </c>
      <c r="P767" t="s">
        <v>51</v>
      </c>
      <c r="Q767">
        <v>13</v>
      </c>
      <c r="R767" t="s">
        <v>88</v>
      </c>
      <c r="S767" t="s">
        <v>63</v>
      </c>
      <c r="T767">
        <v>68133</v>
      </c>
      <c r="U767" s="1">
        <v>45310</v>
      </c>
      <c r="V767" t="s">
        <v>111</v>
      </c>
      <c r="W767">
        <v>333224</v>
      </c>
      <c r="X767" t="s">
        <v>3408</v>
      </c>
      <c r="Y767">
        <v>737</v>
      </c>
      <c r="Z767">
        <v>727</v>
      </c>
      <c r="AA767">
        <v>5</v>
      </c>
      <c r="AB767">
        <v>1454</v>
      </c>
    </row>
    <row r="768" spans="1:28" x14ac:dyDescent="0.3">
      <c r="A768" t="s">
        <v>28</v>
      </c>
      <c r="B768" t="s">
        <v>29</v>
      </c>
      <c r="C768" t="s">
        <v>91</v>
      </c>
      <c r="D768" t="s">
        <v>560</v>
      </c>
      <c r="E768" t="s">
        <v>56</v>
      </c>
      <c r="F768" t="s">
        <v>83</v>
      </c>
      <c r="G768">
        <v>45</v>
      </c>
      <c r="H768">
        <v>437735</v>
      </c>
      <c r="I768" t="s">
        <v>58</v>
      </c>
      <c r="J768" s="1">
        <v>45180</v>
      </c>
      <c r="K768">
        <v>950</v>
      </c>
      <c r="L768" t="s">
        <v>3409</v>
      </c>
      <c r="M768" t="s">
        <v>1007</v>
      </c>
      <c r="N768" t="s">
        <v>3410</v>
      </c>
      <c r="O768">
        <v>1379192816</v>
      </c>
      <c r="P768" t="s">
        <v>71</v>
      </c>
      <c r="Q768">
        <v>17</v>
      </c>
      <c r="R768" t="s">
        <v>40</v>
      </c>
      <c r="S768" t="s">
        <v>63</v>
      </c>
      <c r="T768">
        <v>99303</v>
      </c>
      <c r="U768" s="1">
        <v>45447</v>
      </c>
      <c r="V768" t="s">
        <v>52</v>
      </c>
      <c r="W768">
        <v>253225</v>
      </c>
      <c r="X768" t="s">
        <v>3411</v>
      </c>
      <c r="Y768">
        <v>814</v>
      </c>
      <c r="Z768">
        <v>1227</v>
      </c>
      <c r="AA768">
        <v>2</v>
      </c>
      <c r="AB768">
        <v>981.6</v>
      </c>
    </row>
    <row r="769" spans="1:28" x14ac:dyDescent="0.3">
      <c r="A769" t="s">
        <v>28</v>
      </c>
      <c r="B769" t="s">
        <v>29</v>
      </c>
      <c r="C769" t="s">
        <v>157</v>
      </c>
      <c r="D769" t="s">
        <v>411</v>
      </c>
      <c r="E769" t="s">
        <v>46</v>
      </c>
      <c r="F769" t="s">
        <v>57</v>
      </c>
      <c r="G769">
        <v>9</v>
      </c>
      <c r="H769">
        <v>413022</v>
      </c>
      <c r="I769" t="s">
        <v>34</v>
      </c>
      <c r="J769" s="1">
        <v>44969</v>
      </c>
      <c r="K769">
        <v>1200</v>
      </c>
      <c r="L769" t="s">
        <v>3412</v>
      </c>
      <c r="M769" t="s">
        <v>1409</v>
      </c>
      <c r="N769" t="s">
        <v>3413</v>
      </c>
      <c r="O769" t="s">
        <v>3414</v>
      </c>
      <c r="P769" t="s">
        <v>87</v>
      </c>
      <c r="Q769">
        <v>12</v>
      </c>
      <c r="R769" t="s">
        <v>88</v>
      </c>
      <c r="S769" t="s">
        <v>63</v>
      </c>
      <c r="T769">
        <v>41383</v>
      </c>
      <c r="U769" s="1">
        <v>45434</v>
      </c>
      <c r="V769" t="s">
        <v>140</v>
      </c>
      <c r="W769">
        <v>609241</v>
      </c>
      <c r="X769" t="s">
        <v>3415</v>
      </c>
      <c r="Y769">
        <v>826</v>
      </c>
      <c r="Z769">
        <v>1909</v>
      </c>
      <c r="AA769">
        <v>1</v>
      </c>
      <c r="AB769">
        <v>763.6</v>
      </c>
    </row>
    <row r="770" spans="1:28" x14ac:dyDescent="0.3">
      <c r="A770" t="s">
        <v>28</v>
      </c>
      <c r="B770" t="s">
        <v>29</v>
      </c>
      <c r="C770" t="s">
        <v>30</v>
      </c>
      <c r="D770" t="s">
        <v>182</v>
      </c>
      <c r="E770" t="s">
        <v>46</v>
      </c>
      <c r="F770" t="s">
        <v>99</v>
      </c>
      <c r="G770">
        <v>90</v>
      </c>
      <c r="H770">
        <v>422915</v>
      </c>
      <c r="I770" t="s">
        <v>34</v>
      </c>
      <c r="J770" s="1">
        <v>44304</v>
      </c>
      <c r="K770">
        <v>1100</v>
      </c>
      <c r="L770" t="s">
        <v>3416</v>
      </c>
      <c r="M770" t="s">
        <v>596</v>
      </c>
      <c r="N770" t="s">
        <v>3417</v>
      </c>
      <c r="O770" t="s">
        <v>3418</v>
      </c>
      <c r="P770" t="s">
        <v>71</v>
      </c>
      <c r="Q770">
        <v>3</v>
      </c>
      <c r="R770" t="s">
        <v>40</v>
      </c>
      <c r="S770" t="s">
        <v>118</v>
      </c>
      <c r="T770">
        <v>61205</v>
      </c>
      <c r="U770" s="1">
        <v>45415</v>
      </c>
      <c r="V770" t="s">
        <v>140</v>
      </c>
      <c r="W770">
        <v>313618</v>
      </c>
      <c r="X770" t="s">
        <v>3419</v>
      </c>
      <c r="Y770">
        <v>824</v>
      </c>
      <c r="Z770">
        <v>1380</v>
      </c>
      <c r="AA770">
        <v>2</v>
      </c>
      <c r="AB770">
        <v>1104</v>
      </c>
    </row>
    <row r="771" spans="1:28" x14ac:dyDescent="0.3">
      <c r="A771" t="s">
        <v>28</v>
      </c>
      <c r="B771" t="s">
        <v>29</v>
      </c>
      <c r="C771" t="s">
        <v>54</v>
      </c>
      <c r="D771" t="s">
        <v>611</v>
      </c>
      <c r="E771" t="s">
        <v>32</v>
      </c>
      <c r="F771" t="s">
        <v>83</v>
      </c>
      <c r="G771">
        <v>54</v>
      </c>
      <c r="H771">
        <v>427513</v>
      </c>
      <c r="I771" t="s">
        <v>34</v>
      </c>
      <c r="J771" s="1">
        <v>44767</v>
      </c>
      <c r="K771">
        <v>1300</v>
      </c>
      <c r="L771" t="s">
        <v>3420</v>
      </c>
      <c r="M771" t="s">
        <v>195</v>
      </c>
      <c r="N771" t="s">
        <v>3421</v>
      </c>
      <c r="O771" t="s">
        <v>3422</v>
      </c>
      <c r="P771" t="s">
        <v>87</v>
      </c>
      <c r="Q771">
        <v>11</v>
      </c>
      <c r="R771" t="s">
        <v>40</v>
      </c>
      <c r="S771" t="s">
        <v>79</v>
      </c>
      <c r="T771">
        <v>98501</v>
      </c>
      <c r="U771" s="1">
        <v>45577</v>
      </c>
      <c r="V771" t="s">
        <v>155</v>
      </c>
      <c r="W771">
        <v>355412</v>
      </c>
      <c r="X771" t="s">
        <v>3423</v>
      </c>
      <c r="Y771">
        <v>499</v>
      </c>
      <c r="Z771">
        <v>1369</v>
      </c>
      <c r="AA771">
        <v>1</v>
      </c>
      <c r="AB771">
        <v>547.6</v>
      </c>
    </row>
    <row r="772" spans="1:28" x14ac:dyDescent="0.3">
      <c r="A772" t="s">
        <v>28</v>
      </c>
      <c r="B772" t="s">
        <v>29</v>
      </c>
      <c r="C772" t="s">
        <v>66</v>
      </c>
      <c r="D772" t="s">
        <v>380</v>
      </c>
      <c r="E772" t="s">
        <v>46</v>
      </c>
      <c r="F772" t="s">
        <v>57</v>
      </c>
      <c r="G772">
        <v>27</v>
      </c>
      <c r="H772">
        <v>415384</v>
      </c>
      <c r="I772" t="s">
        <v>58</v>
      </c>
      <c r="J772" s="1">
        <v>43853</v>
      </c>
      <c r="K772">
        <v>800</v>
      </c>
      <c r="L772" t="s">
        <v>3424</v>
      </c>
      <c r="M772" t="s">
        <v>239</v>
      </c>
      <c r="N772" t="s">
        <v>3425</v>
      </c>
      <c r="O772" t="s">
        <v>3426</v>
      </c>
      <c r="P772" t="s">
        <v>87</v>
      </c>
      <c r="Q772">
        <v>12</v>
      </c>
      <c r="R772" t="s">
        <v>40</v>
      </c>
      <c r="S772" t="s">
        <v>63</v>
      </c>
      <c r="T772">
        <v>39349</v>
      </c>
      <c r="U772" s="1">
        <v>45604</v>
      </c>
      <c r="V772" t="s">
        <v>42</v>
      </c>
      <c r="W772">
        <v>362152</v>
      </c>
      <c r="X772" t="s">
        <v>3427</v>
      </c>
      <c r="Y772">
        <v>545</v>
      </c>
      <c r="Z772">
        <v>1416</v>
      </c>
      <c r="AA772">
        <v>6</v>
      </c>
      <c r="AB772">
        <v>3398.4</v>
      </c>
    </row>
    <row r="773" spans="1:28" x14ac:dyDescent="0.3">
      <c r="A773" t="s">
        <v>28</v>
      </c>
      <c r="B773" t="s">
        <v>29</v>
      </c>
      <c r="C773" t="s">
        <v>148</v>
      </c>
      <c r="D773" t="s">
        <v>170</v>
      </c>
      <c r="E773" t="s">
        <v>32</v>
      </c>
      <c r="F773" t="s">
        <v>106</v>
      </c>
      <c r="G773">
        <v>67</v>
      </c>
      <c r="H773">
        <v>421162</v>
      </c>
      <c r="I773" t="s">
        <v>34</v>
      </c>
      <c r="J773" s="1">
        <v>44743</v>
      </c>
      <c r="K773">
        <v>1400</v>
      </c>
      <c r="L773" t="s">
        <v>3428</v>
      </c>
      <c r="M773" t="s">
        <v>351</v>
      </c>
      <c r="N773" t="s">
        <v>3429</v>
      </c>
      <c r="O773" t="s">
        <v>3430</v>
      </c>
      <c r="P773" t="s">
        <v>71</v>
      </c>
      <c r="Q773">
        <v>15</v>
      </c>
      <c r="R773" t="s">
        <v>88</v>
      </c>
      <c r="S773" t="s">
        <v>118</v>
      </c>
      <c r="T773">
        <v>76736</v>
      </c>
      <c r="U773" s="1">
        <v>45536</v>
      </c>
      <c r="V773" t="s">
        <v>180</v>
      </c>
      <c r="W773">
        <v>466258</v>
      </c>
      <c r="X773" t="s">
        <v>3431</v>
      </c>
      <c r="Y773">
        <v>447</v>
      </c>
      <c r="Z773">
        <v>1013</v>
      </c>
      <c r="AA773">
        <v>7</v>
      </c>
      <c r="AB773">
        <v>2836.4</v>
      </c>
    </row>
    <row r="774" spans="1:28" x14ac:dyDescent="0.3">
      <c r="A774" t="s">
        <v>28</v>
      </c>
      <c r="B774" t="s">
        <v>29</v>
      </c>
      <c r="C774" t="s">
        <v>44</v>
      </c>
      <c r="D774" t="s">
        <v>45</v>
      </c>
      <c r="E774" t="s">
        <v>56</v>
      </c>
      <c r="F774" t="s">
        <v>106</v>
      </c>
      <c r="G774">
        <v>59</v>
      </c>
      <c r="H774">
        <v>413464</v>
      </c>
      <c r="I774" t="s">
        <v>58</v>
      </c>
      <c r="J774" s="1">
        <v>45588</v>
      </c>
      <c r="K774">
        <v>1400</v>
      </c>
      <c r="L774" t="s">
        <v>3432</v>
      </c>
      <c r="M774" t="s">
        <v>1356</v>
      </c>
      <c r="N774" t="s">
        <v>3433</v>
      </c>
      <c r="O774" t="s">
        <v>3434</v>
      </c>
      <c r="P774" t="s">
        <v>51</v>
      </c>
      <c r="Q774">
        <v>20</v>
      </c>
      <c r="R774" t="s">
        <v>40</v>
      </c>
      <c r="S774" t="s">
        <v>63</v>
      </c>
      <c r="T774">
        <v>42474</v>
      </c>
      <c r="U774" s="1">
        <v>45477</v>
      </c>
      <c r="V774" t="s">
        <v>126</v>
      </c>
      <c r="W774">
        <v>845324</v>
      </c>
      <c r="X774" t="s">
        <v>3435</v>
      </c>
      <c r="Y774">
        <v>682</v>
      </c>
      <c r="Z774">
        <v>1379</v>
      </c>
      <c r="AA774">
        <v>8</v>
      </c>
      <c r="AB774">
        <v>4412.8</v>
      </c>
    </row>
    <row r="775" spans="1:28" x14ac:dyDescent="0.3">
      <c r="A775" t="s">
        <v>28</v>
      </c>
      <c r="B775" t="s">
        <v>29</v>
      </c>
      <c r="C775" t="s">
        <v>44</v>
      </c>
      <c r="D775" t="s">
        <v>467</v>
      </c>
      <c r="E775" t="s">
        <v>56</v>
      </c>
      <c r="F775" t="s">
        <v>135</v>
      </c>
      <c r="G775">
        <v>65</v>
      </c>
      <c r="H775">
        <v>401187</v>
      </c>
      <c r="I775" t="s">
        <v>58</v>
      </c>
      <c r="J775" s="1">
        <v>45251</v>
      </c>
      <c r="K775">
        <v>800</v>
      </c>
      <c r="L775" t="s">
        <v>3436</v>
      </c>
      <c r="M775" t="s">
        <v>747</v>
      </c>
      <c r="N775" t="s">
        <v>3437</v>
      </c>
      <c r="O775" t="s">
        <v>3438</v>
      </c>
      <c r="P775" t="s">
        <v>87</v>
      </c>
      <c r="Q775">
        <v>8</v>
      </c>
      <c r="R775" t="s">
        <v>88</v>
      </c>
      <c r="S775" t="s">
        <v>63</v>
      </c>
      <c r="T775">
        <v>32320</v>
      </c>
      <c r="U775" s="1">
        <v>45536</v>
      </c>
      <c r="V775" t="s">
        <v>180</v>
      </c>
      <c r="W775">
        <v>911116</v>
      </c>
      <c r="X775" t="s">
        <v>3439</v>
      </c>
      <c r="Y775">
        <v>483</v>
      </c>
      <c r="Z775">
        <v>957</v>
      </c>
      <c r="AA775">
        <v>4</v>
      </c>
      <c r="AB775">
        <v>1531.2</v>
      </c>
    </row>
    <row r="776" spans="1:28" x14ac:dyDescent="0.3">
      <c r="A776" t="s">
        <v>28</v>
      </c>
      <c r="B776" t="s">
        <v>29</v>
      </c>
      <c r="C776" t="s">
        <v>193</v>
      </c>
      <c r="D776" t="s">
        <v>74</v>
      </c>
      <c r="E776" t="s">
        <v>56</v>
      </c>
      <c r="F776" t="s">
        <v>106</v>
      </c>
      <c r="G776">
        <v>10</v>
      </c>
      <c r="H776">
        <v>418136</v>
      </c>
      <c r="I776" t="s">
        <v>34</v>
      </c>
      <c r="J776" s="1">
        <v>45465</v>
      </c>
      <c r="K776">
        <v>1200</v>
      </c>
      <c r="L776" t="s">
        <v>3440</v>
      </c>
      <c r="M776" t="s">
        <v>250</v>
      </c>
      <c r="N776" t="s">
        <v>3441</v>
      </c>
      <c r="O776" t="s">
        <v>3442</v>
      </c>
      <c r="P776" t="s">
        <v>51</v>
      </c>
      <c r="Q776">
        <v>12</v>
      </c>
      <c r="R776" t="s">
        <v>88</v>
      </c>
      <c r="S776" t="s">
        <v>79</v>
      </c>
      <c r="T776">
        <v>37086</v>
      </c>
      <c r="U776" s="1">
        <v>45441</v>
      </c>
      <c r="V776" t="s">
        <v>140</v>
      </c>
      <c r="W776">
        <v>622109</v>
      </c>
      <c r="X776" t="s">
        <v>3443</v>
      </c>
      <c r="Y776">
        <v>283</v>
      </c>
      <c r="Z776">
        <v>2951</v>
      </c>
      <c r="AA776">
        <v>2</v>
      </c>
      <c r="AB776">
        <v>2360.8000000000002</v>
      </c>
    </row>
    <row r="777" spans="1:28" x14ac:dyDescent="0.3">
      <c r="A777" t="s">
        <v>28</v>
      </c>
      <c r="B777" t="s">
        <v>29</v>
      </c>
      <c r="C777" t="s">
        <v>157</v>
      </c>
      <c r="D777" t="s">
        <v>254</v>
      </c>
      <c r="E777" t="s">
        <v>32</v>
      </c>
      <c r="F777" t="s">
        <v>83</v>
      </c>
      <c r="G777">
        <v>30</v>
      </c>
      <c r="H777">
        <v>407176</v>
      </c>
      <c r="I777" t="s">
        <v>58</v>
      </c>
      <c r="J777" s="1">
        <v>45316</v>
      </c>
      <c r="K777">
        <v>1300</v>
      </c>
      <c r="L777" t="s">
        <v>3444</v>
      </c>
      <c r="M777" t="s">
        <v>1244</v>
      </c>
      <c r="N777" t="s">
        <v>3445</v>
      </c>
      <c r="O777" t="s">
        <v>3446</v>
      </c>
      <c r="P777" t="s">
        <v>87</v>
      </c>
      <c r="Q777">
        <v>19</v>
      </c>
      <c r="R777" t="s">
        <v>40</v>
      </c>
      <c r="S777" t="s">
        <v>63</v>
      </c>
      <c r="T777">
        <v>54044</v>
      </c>
      <c r="U777" s="1">
        <v>45406</v>
      </c>
      <c r="V777" t="s">
        <v>80</v>
      </c>
      <c r="W777">
        <v>721320</v>
      </c>
      <c r="X777" t="s">
        <v>3447</v>
      </c>
      <c r="Y777">
        <v>307</v>
      </c>
      <c r="Z777">
        <v>2671</v>
      </c>
      <c r="AA777">
        <v>1</v>
      </c>
      <c r="AB777">
        <v>1068.4000000000001</v>
      </c>
    </row>
    <row r="778" spans="1:28" x14ac:dyDescent="0.3">
      <c r="A778" t="s">
        <v>28</v>
      </c>
      <c r="B778" t="s">
        <v>29</v>
      </c>
      <c r="C778" t="s">
        <v>30</v>
      </c>
      <c r="D778" t="s">
        <v>546</v>
      </c>
      <c r="E778" t="s">
        <v>46</v>
      </c>
      <c r="F778" t="s">
        <v>106</v>
      </c>
      <c r="G778">
        <v>50</v>
      </c>
      <c r="H778">
        <v>401224</v>
      </c>
      <c r="I778" t="s">
        <v>58</v>
      </c>
      <c r="J778" s="1">
        <v>44146</v>
      </c>
      <c r="K778">
        <v>950</v>
      </c>
      <c r="L778" t="s">
        <v>3448</v>
      </c>
      <c r="M778" t="s">
        <v>1030</v>
      </c>
      <c r="N778" t="s">
        <v>3449</v>
      </c>
      <c r="O778" t="s">
        <v>3450</v>
      </c>
      <c r="P778" t="s">
        <v>39</v>
      </c>
      <c r="Q778">
        <v>11</v>
      </c>
      <c r="R778" t="s">
        <v>40</v>
      </c>
      <c r="S778" t="s">
        <v>79</v>
      </c>
      <c r="T778">
        <v>55394</v>
      </c>
      <c r="U778" s="1">
        <v>45609</v>
      </c>
      <c r="V778" t="s">
        <v>42</v>
      </c>
      <c r="W778">
        <v>176871</v>
      </c>
      <c r="X778" t="s">
        <v>3451</v>
      </c>
      <c r="Y778">
        <v>953</v>
      </c>
      <c r="Z778">
        <v>1409</v>
      </c>
      <c r="AA778">
        <v>2</v>
      </c>
      <c r="AB778">
        <v>1127.2</v>
      </c>
    </row>
    <row r="779" spans="1:28" x14ac:dyDescent="0.3">
      <c r="A779" t="s">
        <v>28</v>
      </c>
      <c r="B779" t="s">
        <v>29</v>
      </c>
      <c r="C779" t="s">
        <v>44</v>
      </c>
      <c r="D779" t="s">
        <v>149</v>
      </c>
      <c r="E779" t="s">
        <v>32</v>
      </c>
      <c r="F779" t="s">
        <v>57</v>
      </c>
      <c r="G779">
        <v>38</v>
      </c>
      <c r="H779">
        <v>439416</v>
      </c>
      <c r="I779" t="s">
        <v>58</v>
      </c>
      <c r="J779" s="1">
        <v>44904</v>
      </c>
      <c r="K779">
        <v>1000</v>
      </c>
      <c r="L779" t="s">
        <v>3452</v>
      </c>
      <c r="M779" t="s">
        <v>623</v>
      </c>
      <c r="N779" t="s">
        <v>3453</v>
      </c>
      <c r="O779" t="s">
        <v>3454</v>
      </c>
      <c r="P779" t="s">
        <v>87</v>
      </c>
      <c r="Q779">
        <v>11</v>
      </c>
      <c r="R779" t="s">
        <v>40</v>
      </c>
      <c r="S779" t="s">
        <v>118</v>
      </c>
      <c r="T779">
        <v>64500</v>
      </c>
      <c r="U779" s="1">
        <v>45317</v>
      </c>
      <c r="V779" t="s">
        <v>111</v>
      </c>
      <c r="W779">
        <v>735591</v>
      </c>
      <c r="X779" t="s">
        <v>3455</v>
      </c>
      <c r="Y779">
        <v>750</v>
      </c>
      <c r="Z779">
        <v>2049</v>
      </c>
      <c r="AA779">
        <v>2</v>
      </c>
      <c r="AB779">
        <v>1639.2</v>
      </c>
    </row>
    <row r="780" spans="1:28" x14ac:dyDescent="0.3">
      <c r="A780" t="s">
        <v>28</v>
      </c>
      <c r="B780" t="s">
        <v>29</v>
      </c>
      <c r="C780" t="s">
        <v>30</v>
      </c>
      <c r="D780" t="s">
        <v>442</v>
      </c>
      <c r="E780" t="s">
        <v>56</v>
      </c>
      <c r="F780" t="s">
        <v>99</v>
      </c>
      <c r="G780">
        <v>54</v>
      </c>
      <c r="H780">
        <v>400830</v>
      </c>
      <c r="I780" t="s">
        <v>58</v>
      </c>
      <c r="J780" s="1">
        <v>44970</v>
      </c>
      <c r="K780">
        <v>1300</v>
      </c>
      <c r="L780" t="s">
        <v>3456</v>
      </c>
      <c r="M780" t="s">
        <v>843</v>
      </c>
      <c r="N780" t="s">
        <v>3457</v>
      </c>
      <c r="O780" t="s">
        <v>3458</v>
      </c>
      <c r="P780" t="s">
        <v>39</v>
      </c>
      <c r="Q780">
        <v>6</v>
      </c>
      <c r="R780" t="s">
        <v>88</v>
      </c>
      <c r="S780" t="s">
        <v>41</v>
      </c>
      <c r="T780">
        <v>93026</v>
      </c>
      <c r="U780" s="1">
        <v>45323</v>
      </c>
      <c r="V780" t="s">
        <v>119</v>
      </c>
      <c r="W780">
        <v>997017</v>
      </c>
      <c r="X780" t="s">
        <v>3459</v>
      </c>
      <c r="Y780">
        <v>233</v>
      </c>
      <c r="Z780">
        <v>2004</v>
      </c>
      <c r="AA780">
        <v>1</v>
      </c>
      <c r="AB780">
        <v>801.6</v>
      </c>
    </row>
    <row r="781" spans="1:28" x14ac:dyDescent="0.3">
      <c r="A781" t="s">
        <v>28</v>
      </c>
      <c r="B781" t="s">
        <v>29</v>
      </c>
      <c r="C781" t="s">
        <v>193</v>
      </c>
      <c r="D781" t="s">
        <v>74</v>
      </c>
      <c r="E781" t="s">
        <v>32</v>
      </c>
      <c r="F781" t="s">
        <v>57</v>
      </c>
      <c r="G781">
        <v>61</v>
      </c>
      <c r="H781">
        <v>406362</v>
      </c>
      <c r="I781" t="s">
        <v>34</v>
      </c>
      <c r="J781" s="1">
        <v>45126</v>
      </c>
      <c r="K781">
        <v>1000</v>
      </c>
      <c r="L781" t="s">
        <v>3460</v>
      </c>
      <c r="M781" t="s">
        <v>1072</v>
      </c>
      <c r="N781" t="s">
        <v>3461</v>
      </c>
      <c r="O781" t="s">
        <v>3462</v>
      </c>
      <c r="P781" t="s">
        <v>71</v>
      </c>
      <c r="Q781">
        <v>10</v>
      </c>
      <c r="R781" t="s">
        <v>40</v>
      </c>
      <c r="S781" t="s">
        <v>79</v>
      </c>
      <c r="T781">
        <v>76118</v>
      </c>
      <c r="U781" s="1">
        <v>45394</v>
      </c>
      <c r="V781" t="s">
        <v>80</v>
      </c>
      <c r="W781">
        <v>415933</v>
      </c>
      <c r="X781" t="s">
        <v>3463</v>
      </c>
      <c r="Y781">
        <v>277</v>
      </c>
      <c r="Z781">
        <v>1118</v>
      </c>
      <c r="AA781">
        <v>3</v>
      </c>
      <c r="AB781" s="2" t="s">
        <v>3464</v>
      </c>
    </row>
    <row r="782" spans="1:28" x14ac:dyDescent="0.3">
      <c r="A782" t="s">
        <v>28</v>
      </c>
      <c r="B782" t="s">
        <v>29</v>
      </c>
      <c r="C782" t="s">
        <v>148</v>
      </c>
      <c r="D782" t="s">
        <v>82</v>
      </c>
      <c r="E782" t="s">
        <v>32</v>
      </c>
      <c r="F782" t="s">
        <v>47</v>
      </c>
      <c r="G782">
        <v>18</v>
      </c>
      <c r="H782">
        <v>435017</v>
      </c>
      <c r="I782" t="s">
        <v>34</v>
      </c>
      <c r="J782" s="1">
        <v>45042</v>
      </c>
      <c r="K782">
        <v>1300</v>
      </c>
      <c r="L782" t="s">
        <v>3465</v>
      </c>
      <c r="M782" t="s">
        <v>68</v>
      </c>
      <c r="N782" t="s">
        <v>3466</v>
      </c>
      <c r="O782" t="s">
        <v>3467</v>
      </c>
      <c r="P782" t="s">
        <v>51</v>
      </c>
      <c r="Q782">
        <v>15</v>
      </c>
      <c r="R782" t="s">
        <v>40</v>
      </c>
      <c r="S782" t="s">
        <v>79</v>
      </c>
      <c r="T782">
        <v>80684</v>
      </c>
      <c r="U782" s="1">
        <v>45617</v>
      </c>
      <c r="V782" t="s">
        <v>42</v>
      </c>
      <c r="W782">
        <v>122037</v>
      </c>
      <c r="X782" t="s">
        <v>3468</v>
      </c>
      <c r="Y782">
        <v>205</v>
      </c>
      <c r="Z782">
        <v>2190</v>
      </c>
      <c r="AA782">
        <v>2</v>
      </c>
      <c r="AB782">
        <v>1752</v>
      </c>
    </row>
    <row r="783" spans="1:28" x14ac:dyDescent="0.3">
      <c r="A783" t="s">
        <v>28</v>
      </c>
      <c r="B783" t="s">
        <v>29</v>
      </c>
      <c r="C783" t="s">
        <v>193</v>
      </c>
      <c r="D783" t="s">
        <v>637</v>
      </c>
      <c r="E783" t="s">
        <v>56</v>
      </c>
      <c r="F783" t="s">
        <v>57</v>
      </c>
      <c r="G783">
        <v>38</v>
      </c>
      <c r="H783">
        <v>412572</v>
      </c>
      <c r="I783" t="s">
        <v>34</v>
      </c>
      <c r="J783" s="1">
        <v>43864</v>
      </c>
      <c r="K783">
        <v>800</v>
      </c>
      <c r="L783" t="s">
        <v>3469</v>
      </c>
      <c r="M783" t="s">
        <v>394</v>
      </c>
      <c r="N783" t="s">
        <v>3470</v>
      </c>
      <c r="O783" t="s">
        <v>3471</v>
      </c>
      <c r="P783" t="s">
        <v>51</v>
      </c>
      <c r="Q783">
        <v>15</v>
      </c>
      <c r="R783" t="s">
        <v>40</v>
      </c>
      <c r="S783" t="s">
        <v>63</v>
      </c>
      <c r="T783">
        <v>28940</v>
      </c>
      <c r="U783" s="1">
        <v>45329</v>
      </c>
      <c r="V783" t="s">
        <v>119</v>
      </c>
      <c r="W783">
        <v>576065</v>
      </c>
      <c r="X783" t="s">
        <v>3472</v>
      </c>
      <c r="Y783">
        <v>535</v>
      </c>
      <c r="Z783">
        <v>1544</v>
      </c>
      <c r="AA783">
        <v>3</v>
      </c>
      <c r="AB783" s="2" t="s">
        <v>3473</v>
      </c>
    </row>
    <row r="784" spans="1:28" x14ac:dyDescent="0.3">
      <c r="A784" t="s">
        <v>28</v>
      </c>
      <c r="B784" t="s">
        <v>29</v>
      </c>
      <c r="C784" t="s">
        <v>30</v>
      </c>
      <c r="D784" t="s">
        <v>442</v>
      </c>
      <c r="E784" t="s">
        <v>56</v>
      </c>
      <c r="F784" t="s">
        <v>355</v>
      </c>
      <c r="G784">
        <v>74</v>
      </c>
      <c r="H784">
        <v>427153</v>
      </c>
      <c r="I784" t="s">
        <v>58</v>
      </c>
      <c r="J784" s="1">
        <v>44700</v>
      </c>
      <c r="K784">
        <v>1400</v>
      </c>
      <c r="L784" t="s">
        <v>3474</v>
      </c>
      <c r="M784" t="s">
        <v>2054</v>
      </c>
      <c r="N784" t="s">
        <v>3475</v>
      </c>
      <c r="O784" t="s">
        <v>3476</v>
      </c>
      <c r="P784" t="s">
        <v>87</v>
      </c>
      <c r="Q784">
        <v>16</v>
      </c>
      <c r="R784" t="s">
        <v>88</v>
      </c>
      <c r="S784" t="s">
        <v>41</v>
      </c>
      <c r="T784">
        <v>27768</v>
      </c>
      <c r="U784" s="1">
        <v>45328</v>
      </c>
      <c r="V784" t="s">
        <v>119</v>
      </c>
      <c r="W784">
        <v>454512</v>
      </c>
      <c r="X784" t="s">
        <v>3477</v>
      </c>
      <c r="Y784">
        <v>613</v>
      </c>
      <c r="Z784">
        <v>2218</v>
      </c>
      <c r="AA784">
        <v>1</v>
      </c>
      <c r="AB784">
        <v>887.2</v>
      </c>
    </row>
    <row r="785" spans="1:28" x14ac:dyDescent="0.3">
      <c r="A785" t="s">
        <v>28</v>
      </c>
      <c r="B785" t="s">
        <v>29</v>
      </c>
      <c r="C785" t="s">
        <v>157</v>
      </c>
      <c r="D785" t="s">
        <v>163</v>
      </c>
      <c r="E785" t="s">
        <v>32</v>
      </c>
      <c r="F785" t="s">
        <v>99</v>
      </c>
      <c r="G785">
        <v>66</v>
      </c>
      <c r="H785">
        <v>429676</v>
      </c>
      <c r="I785" t="s">
        <v>58</v>
      </c>
      <c r="J785" s="1">
        <v>45214</v>
      </c>
      <c r="K785">
        <v>1300</v>
      </c>
      <c r="L785" t="s">
        <v>3478</v>
      </c>
      <c r="M785" t="s">
        <v>1118</v>
      </c>
      <c r="N785" t="s">
        <v>3479</v>
      </c>
      <c r="O785" t="s">
        <v>3480</v>
      </c>
      <c r="P785" t="s">
        <v>39</v>
      </c>
      <c r="Q785">
        <v>18</v>
      </c>
      <c r="R785" t="s">
        <v>40</v>
      </c>
      <c r="S785" t="s">
        <v>63</v>
      </c>
      <c r="T785">
        <v>30518</v>
      </c>
      <c r="U785" s="1">
        <v>45587</v>
      </c>
      <c r="V785" t="s">
        <v>155</v>
      </c>
      <c r="W785">
        <v>732049</v>
      </c>
      <c r="X785" t="s">
        <v>3481</v>
      </c>
      <c r="Y785">
        <v>816</v>
      </c>
      <c r="Z785">
        <v>1232</v>
      </c>
      <c r="AA785">
        <v>6</v>
      </c>
      <c r="AB785">
        <v>2956.8</v>
      </c>
    </row>
    <row r="786" spans="1:28" x14ac:dyDescent="0.3">
      <c r="A786" t="s">
        <v>28</v>
      </c>
      <c r="B786" t="s">
        <v>29</v>
      </c>
      <c r="C786" t="s">
        <v>148</v>
      </c>
      <c r="D786" t="s">
        <v>237</v>
      </c>
      <c r="E786" t="s">
        <v>32</v>
      </c>
      <c r="F786" t="s">
        <v>47</v>
      </c>
      <c r="G786">
        <v>37</v>
      </c>
      <c r="H786">
        <v>439838</v>
      </c>
      <c r="I786" t="s">
        <v>34</v>
      </c>
      <c r="J786" s="1">
        <v>45120</v>
      </c>
      <c r="K786">
        <v>950</v>
      </c>
      <c r="L786" t="s">
        <v>3482</v>
      </c>
      <c r="M786" t="s">
        <v>361</v>
      </c>
      <c r="N786" t="s">
        <v>3483</v>
      </c>
      <c r="O786" t="s">
        <v>3484</v>
      </c>
      <c r="P786" t="s">
        <v>39</v>
      </c>
      <c r="Q786">
        <v>20</v>
      </c>
      <c r="R786" t="s">
        <v>40</v>
      </c>
      <c r="S786" t="s">
        <v>41</v>
      </c>
      <c r="T786">
        <v>92916</v>
      </c>
      <c r="U786" s="1">
        <v>45347</v>
      </c>
      <c r="V786" t="s">
        <v>119</v>
      </c>
      <c r="W786">
        <v>281279</v>
      </c>
      <c r="X786" t="s">
        <v>3485</v>
      </c>
      <c r="Y786">
        <v>876</v>
      </c>
      <c r="Z786">
        <v>1539</v>
      </c>
      <c r="AA786">
        <v>1</v>
      </c>
      <c r="AB786">
        <v>615.6</v>
      </c>
    </row>
    <row r="787" spans="1:28" x14ac:dyDescent="0.3">
      <c r="A787" t="s">
        <v>28</v>
      </c>
      <c r="B787" t="s">
        <v>29</v>
      </c>
      <c r="C787" t="s">
        <v>148</v>
      </c>
      <c r="D787" t="s">
        <v>92</v>
      </c>
      <c r="E787" t="s">
        <v>56</v>
      </c>
      <c r="F787" t="s">
        <v>83</v>
      </c>
      <c r="G787">
        <v>31</v>
      </c>
      <c r="H787">
        <v>421339</v>
      </c>
      <c r="I787" t="s">
        <v>34</v>
      </c>
      <c r="J787" s="1">
        <v>45183</v>
      </c>
      <c r="K787">
        <v>1100</v>
      </c>
      <c r="L787" t="s">
        <v>3486</v>
      </c>
      <c r="M787" t="s">
        <v>1291</v>
      </c>
      <c r="N787" t="s">
        <v>3487</v>
      </c>
      <c r="O787" t="s">
        <v>3488</v>
      </c>
      <c r="P787" t="s">
        <v>51</v>
      </c>
      <c r="Q787">
        <v>3</v>
      </c>
      <c r="R787" t="s">
        <v>40</v>
      </c>
      <c r="S787" t="s">
        <v>79</v>
      </c>
      <c r="T787">
        <v>94976</v>
      </c>
      <c r="U787" s="1">
        <v>45473</v>
      </c>
      <c r="V787" t="s">
        <v>52</v>
      </c>
      <c r="W787">
        <v>288027</v>
      </c>
      <c r="X787" t="s">
        <v>3489</v>
      </c>
      <c r="Y787">
        <v>876</v>
      </c>
      <c r="Z787">
        <v>1907</v>
      </c>
      <c r="AA787">
        <v>5</v>
      </c>
      <c r="AB787">
        <v>3814</v>
      </c>
    </row>
    <row r="788" spans="1:28" x14ac:dyDescent="0.3">
      <c r="A788" t="s">
        <v>28</v>
      </c>
      <c r="B788" t="s">
        <v>29</v>
      </c>
      <c r="C788" t="s">
        <v>148</v>
      </c>
      <c r="D788" t="s">
        <v>248</v>
      </c>
      <c r="E788" t="s">
        <v>46</v>
      </c>
      <c r="F788" t="s">
        <v>33</v>
      </c>
      <c r="G788">
        <v>77</v>
      </c>
      <c r="H788">
        <v>431161</v>
      </c>
      <c r="I788" t="s">
        <v>58</v>
      </c>
      <c r="J788" s="1">
        <v>44226</v>
      </c>
      <c r="K788">
        <v>800</v>
      </c>
      <c r="L788" t="s">
        <v>3490</v>
      </c>
      <c r="M788" t="s">
        <v>200</v>
      </c>
      <c r="N788" t="s">
        <v>3491</v>
      </c>
      <c r="O788" t="s">
        <v>3492</v>
      </c>
      <c r="P788" t="s">
        <v>71</v>
      </c>
      <c r="Q788">
        <v>14</v>
      </c>
      <c r="R788" t="s">
        <v>88</v>
      </c>
      <c r="S788" t="s">
        <v>79</v>
      </c>
      <c r="T788">
        <v>80436</v>
      </c>
      <c r="U788" s="1">
        <v>45609</v>
      </c>
      <c r="V788" t="s">
        <v>42</v>
      </c>
      <c r="W788">
        <v>760573</v>
      </c>
      <c r="X788" t="s">
        <v>3493</v>
      </c>
      <c r="Y788">
        <v>427</v>
      </c>
      <c r="Z788">
        <v>2192</v>
      </c>
      <c r="AA788">
        <v>7</v>
      </c>
      <c r="AB788">
        <v>6137.6</v>
      </c>
    </row>
    <row r="789" spans="1:28" x14ac:dyDescent="0.3">
      <c r="A789" t="s">
        <v>28</v>
      </c>
      <c r="B789" t="s">
        <v>29</v>
      </c>
      <c r="C789" t="s">
        <v>66</v>
      </c>
      <c r="D789" t="s">
        <v>511</v>
      </c>
      <c r="E789" t="s">
        <v>56</v>
      </c>
      <c r="F789" t="s">
        <v>175</v>
      </c>
      <c r="G789">
        <v>28</v>
      </c>
      <c r="H789">
        <v>407576</v>
      </c>
      <c r="I789" t="s">
        <v>58</v>
      </c>
      <c r="J789" s="1">
        <v>44989</v>
      </c>
      <c r="K789">
        <v>800</v>
      </c>
      <c r="L789" t="s">
        <v>3494</v>
      </c>
      <c r="M789" t="s">
        <v>1030</v>
      </c>
      <c r="N789" t="s">
        <v>3495</v>
      </c>
      <c r="O789" t="s">
        <v>3496</v>
      </c>
      <c r="P789" t="s">
        <v>51</v>
      </c>
      <c r="Q789">
        <v>8</v>
      </c>
      <c r="R789" t="s">
        <v>88</v>
      </c>
      <c r="S789" t="s">
        <v>118</v>
      </c>
      <c r="T789">
        <v>22055</v>
      </c>
      <c r="U789" s="1">
        <v>45504</v>
      </c>
      <c r="V789" t="s">
        <v>126</v>
      </c>
      <c r="W789">
        <v>107899</v>
      </c>
      <c r="X789" t="s">
        <v>3497</v>
      </c>
      <c r="Y789">
        <v>663</v>
      </c>
      <c r="Z789">
        <v>2264</v>
      </c>
      <c r="AA789">
        <v>2</v>
      </c>
      <c r="AB789">
        <v>1811.2</v>
      </c>
    </row>
    <row r="790" spans="1:28" x14ac:dyDescent="0.3">
      <c r="A790" t="s">
        <v>28</v>
      </c>
      <c r="B790" t="s">
        <v>29</v>
      </c>
      <c r="C790" t="s">
        <v>66</v>
      </c>
      <c r="D790" t="s">
        <v>291</v>
      </c>
      <c r="E790" t="s">
        <v>32</v>
      </c>
      <c r="F790" t="s">
        <v>150</v>
      </c>
      <c r="G790">
        <v>76</v>
      </c>
      <c r="H790">
        <v>432994</v>
      </c>
      <c r="I790" t="s">
        <v>58</v>
      </c>
      <c r="J790" s="1">
        <v>44638</v>
      </c>
      <c r="K790">
        <v>1000</v>
      </c>
      <c r="L790" t="s">
        <v>3498</v>
      </c>
      <c r="M790" t="s">
        <v>487</v>
      </c>
      <c r="N790" t="s">
        <v>3499</v>
      </c>
      <c r="O790" t="s">
        <v>3500</v>
      </c>
      <c r="P790" t="s">
        <v>71</v>
      </c>
      <c r="Q790">
        <v>17</v>
      </c>
      <c r="R790" t="s">
        <v>88</v>
      </c>
      <c r="S790" t="s">
        <v>118</v>
      </c>
      <c r="T790">
        <v>13409</v>
      </c>
      <c r="U790" s="1">
        <v>45451</v>
      </c>
      <c r="V790" t="s">
        <v>52</v>
      </c>
      <c r="W790">
        <v>734283</v>
      </c>
      <c r="X790" t="s">
        <v>3501</v>
      </c>
      <c r="Y790">
        <v>559</v>
      </c>
      <c r="Z790">
        <v>2475</v>
      </c>
      <c r="AA790">
        <v>8</v>
      </c>
      <c r="AB790">
        <v>7920</v>
      </c>
    </row>
    <row r="791" spans="1:28" x14ac:dyDescent="0.3">
      <c r="A791" t="s">
        <v>28</v>
      </c>
      <c r="B791" t="s">
        <v>29</v>
      </c>
      <c r="C791" t="s">
        <v>66</v>
      </c>
      <c r="D791" t="s">
        <v>274</v>
      </c>
      <c r="E791" t="s">
        <v>32</v>
      </c>
      <c r="F791" t="s">
        <v>135</v>
      </c>
      <c r="G791">
        <v>19</v>
      </c>
      <c r="H791">
        <v>407596</v>
      </c>
      <c r="I791" t="s">
        <v>58</v>
      </c>
      <c r="J791" s="1">
        <v>44213</v>
      </c>
      <c r="K791">
        <v>1000</v>
      </c>
      <c r="L791" t="s">
        <v>3502</v>
      </c>
      <c r="M791" t="s">
        <v>552</v>
      </c>
      <c r="N791" t="s">
        <v>3503</v>
      </c>
      <c r="O791" t="s">
        <v>3504</v>
      </c>
      <c r="P791" t="s">
        <v>39</v>
      </c>
      <c r="Q791">
        <v>18</v>
      </c>
      <c r="R791" t="s">
        <v>40</v>
      </c>
      <c r="S791" t="s">
        <v>118</v>
      </c>
      <c r="T791">
        <v>25318</v>
      </c>
      <c r="U791" s="1">
        <v>45614</v>
      </c>
      <c r="V791" t="s">
        <v>42</v>
      </c>
      <c r="W791">
        <v>740681</v>
      </c>
      <c r="X791" t="s">
        <v>3505</v>
      </c>
      <c r="Y791">
        <v>460</v>
      </c>
      <c r="Z791">
        <v>948</v>
      </c>
      <c r="AA791">
        <v>1</v>
      </c>
      <c r="AB791" s="2" t="s">
        <v>3506</v>
      </c>
    </row>
    <row r="792" spans="1:28" x14ac:dyDescent="0.3">
      <c r="A792" t="s">
        <v>28</v>
      </c>
      <c r="B792" t="s">
        <v>29</v>
      </c>
      <c r="C792" t="s">
        <v>44</v>
      </c>
      <c r="D792" t="s">
        <v>227</v>
      </c>
      <c r="E792" t="s">
        <v>32</v>
      </c>
      <c r="F792" t="s">
        <v>175</v>
      </c>
      <c r="G792">
        <v>95</v>
      </c>
      <c r="H792">
        <v>433285</v>
      </c>
      <c r="I792" t="s">
        <v>34</v>
      </c>
      <c r="J792" s="1">
        <v>45566</v>
      </c>
      <c r="K792">
        <v>950</v>
      </c>
      <c r="L792" t="s">
        <v>3507</v>
      </c>
      <c r="M792" t="s">
        <v>256</v>
      </c>
      <c r="N792" t="s">
        <v>3508</v>
      </c>
      <c r="O792" s="2" t="s">
        <v>3509</v>
      </c>
      <c r="P792" t="s">
        <v>71</v>
      </c>
      <c r="Q792">
        <v>11</v>
      </c>
      <c r="R792" t="s">
        <v>40</v>
      </c>
      <c r="S792" t="s">
        <v>41</v>
      </c>
      <c r="T792">
        <v>67336</v>
      </c>
      <c r="U792" s="1">
        <v>45542</v>
      </c>
      <c r="V792" t="s">
        <v>180</v>
      </c>
      <c r="W792">
        <v>694415</v>
      </c>
      <c r="X792" t="s">
        <v>3510</v>
      </c>
      <c r="Y792">
        <v>525</v>
      </c>
      <c r="Z792">
        <v>1974</v>
      </c>
      <c r="AA792">
        <v>6</v>
      </c>
      <c r="AB792">
        <v>4737.6000000000004</v>
      </c>
    </row>
    <row r="793" spans="1:28" x14ac:dyDescent="0.3">
      <c r="A793" t="s">
        <v>28</v>
      </c>
      <c r="B793" t="s">
        <v>29</v>
      </c>
      <c r="C793" t="s">
        <v>66</v>
      </c>
      <c r="D793" t="s">
        <v>267</v>
      </c>
      <c r="E793" t="s">
        <v>46</v>
      </c>
      <c r="F793" t="s">
        <v>355</v>
      </c>
      <c r="G793">
        <v>9</v>
      </c>
      <c r="H793">
        <v>416688</v>
      </c>
      <c r="I793" t="s">
        <v>58</v>
      </c>
      <c r="J793" s="1">
        <v>45626</v>
      </c>
      <c r="K793">
        <v>1200</v>
      </c>
      <c r="L793" t="s">
        <v>3511</v>
      </c>
      <c r="M793" t="s">
        <v>1007</v>
      </c>
      <c r="N793" t="s">
        <v>3512</v>
      </c>
      <c r="O793" t="s">
        <v>3513</v>
      </c>
      <c r="P793" t="s">
        <v>39</v>
      </c>
      <c r="Q793">
        <v>18</v>
      </c>
      <c r="R793" t="s">
        <v>88</v>
      </c>
      <c r="S793" t="s">
        <v>63</v>
      </c>
      <c r="T793">
        <v>27484</v>
      </c>
      <c r="U793" s="1">
        <v>45576</v>
      </c>
      <c r="V793" t="s">
        <v>155</v>
      </c>
      <c r="W793">
        <v>318632</v>
      </c>
      <c r="X793" t="s">
        <v>3514</v>
      </c>
      <c r="Y793">
        <v>649</v>
      </c>
      <c r="Z793">
        <v>2200</v>
      </c>
      <c r="AA793">
        <v>8</v>
      </c>
      <c r="AB793">
        <v>7040</v>
      </c>
    </row>
    <row r="794" spans="1:28" x14ac:dyDescent="0.3">
      <c r="A794" t="s">
        <v>28</v>
      </c>
      <c r="B794" t="s">
        <v>29</v>
      </c>
      <c r="C794" t="s">
        <v>157</v>
      </c>
      <c r="D794" t="s">
        <v>55</v>
      </c>
      <c r="E794" t="s">
        <v>56</v>
      </c>
      <c r="F794" t="s">
        <v>135</v>
      </c>
      <c r="G794">
        <v>55</v>
      </c>
      <c r="H794">
        <v>431634</v>
      </c>
      <c r="I794" t="s">
        <v>58</v>
      </c>
      <c r="J794" s="1">
        <v>43903</v>
      </c>
      <c r="K794">
        <v>1000</v>
      </c>
      <c r="L794" t="s">
        <v>3515</v>
      </c>
      <c r="M794" t="s">
        <v>189</v>
      </c>
      <c r="N794" t="s">
        <v>3516</v>
      </c>
      <c r="O794" t="s">
        <v>3517</v>
      </c>
      <c r="P794" t="s">
        <v>51</v>
      </c>
      <c r="Q794">
        <v>3</v>
      </c>
      <c r="R794" t="s">
        <v>88</v>
      </c>
      <c r="S794" t="s">
        <v>41</v>
      </c>
      <c r="T794">
        <v>58211</v>
      </c>
      <c r="U794" s="1">
        <v>45464</v>
      </c>
      <c r="V794" t="s">
        <v>52</v>
      </c>
      <c r="W794">
        <v>156052</v>
      </c>
      <c r="X794" t="s">
        <v>3518</v>
      </c>
      <c r="Y794">
        <v>258</v>
      </c>
      <c r="Z794">
        <v>2321</v>
      </c>
      <c r="AA794">
        <v>8</v>
      </c>
      <c r="AB794" s="2" t="s">
        <v>3519</v>
      </c>
    </row>
    <row r="795" spans="1:28" x14ac:dyDescent="0.3">
      <c r="A795" t="s">
        <v>28</v>
      </c>
      <c r="B795" t="s">
        <v>29</v>
      </c>
      <c r="C795" t="s">
        <v>157</v>
      </c>
      <c r="D795" t="s">
        <v>637</v>
      </c>
      <c r="E795" t="s">
        <v>46</v>
      </c>
      <c r="F795" t="s">
        <v>99</v>
      </c>
      <c r="G795">
        <v>37</v>
      </c>
      <c r="H795">
        <v>403332</v>
      </c>
      <c r="I795" t="s">
        <v>34</v>
      </c>
      <c r="J795" s="1">
        <v>44783</v>
      </c>
      <c r="K795">
        <v>1200</v>
      </c>
      <c r="L795" t="s">
        <v>3520</v>
      </c>
      <c r="M795" t="s">
        <v>165</v>
      </c>
      <c r="N795" t="s">
        <v>3521</v>
      </c>
      <c r="O795" t="s">
        <v>3522</v>
      </c>
      <c r="P795" t="s">
        <v>39</v>
      </c>
      <c r="Q795">
        <v>15</v>
      </c>
      <c r="R795" t="s">
        <v>40</v>
      </c>
      <c r="S795" t="s">
        <v>41</v>
      </c>
      <c r="T795">
        <v>76691</v>
      </c>
      <c r="U795" s="1">
        <v>45350</v>
      </c>
      <c r="V795" t="s">
        <v>119</v>
      </c>
      <c r="W795">
        <v>421561</v>
      </c>
      <c r="X795" t="s">
        <v>3523</v>
      </c>
      <c r="Y795">
        <v>650</v>
      </c>
      <c r="Z795">
        <v>1576</v>
      </c>
      <c r="AA795">
        <v>4</v>
      </c>
      <c r="AB795" s="2" t="s">
        <v>3524</v>
      </c>
    </row>
    <row r="796" spans="1:28" x14ac:dyDescent="0.3">
      <c r="A796" t="s">
        <v>28</v>
      </c>
      <c r="B796" t="s">
        <v>29</v>
      </c>
      <c r="C796" t="s">
        <v>66</v>
      </c>
      <c r="D796" t="s">
        <v>182</v>
      </c>
      <c r="E796" t="s">
        <v>46</v>
      </c>
      <c r="F796" t="s">
        <v>175</v>
      </c>
      <c r="G796">
        <v>55</v>
      </c>
      <c r="H796">
        <v>424076</v>
      </c>
      <c r="I796" t="s">
        <v>34</v>
      </c>
      <c r="J796" s="1">
        <v>44880</v>
      </c>
      <c r="K796">
        <v>1300</v>
      </c>
      <c r="L796" t="s">
        <v>3525</v>
      </c>
      <c r="M796" t="s">
        <v>263</v>
      </c>
      <c r="N796" t="s">
        <v>3526</v>
      </c>
      <c r="O796" s="2" t="s">
        <v>3527</v>
      </c>
      <c r="P796" t="s">
        <v>39</v>
      </c>
      <c r="Q796">
        <v>12</v>
      </c>
      <c r="R796" t="s">
        <v>40</v>
      </c>
      <c r="S796" t="s">
        <v>79</v>
      </c>
      <c r="T796">
        <v>97975</v>
      </c>
      <c r="U796" s="1">
        <v>45609</v>
      </c>
      <c r="V796" t="s">
        <v>42</v>
      </c>
      <c r="W796">
        <v>369907</v>
      </c>
      <c r="X796" t="s">
        <v>3528</v>
      </c>
      <c r="Y796">
        <v>483</v>
      </c>
      <c r="Z796">
        <v>1930</v>
      </c>
      <c r="AA796">
        <v>4</v>
      </c>
      <c r="AB796">
        <v>3088</v>
      </c>
    </row>
    <row r="797" spans="1:28" x14ac:dyDescent="0.3">
      <c r="A797" t="s">
        <v>28</v>
      </c>
      <c r="B797" t="s">
        <v>29</v>
      </c>
      <c r="C797" t="s">
        <v>54</v>
      </c>
      <c r="D797" t="s">
        <v>349</v>
      </c>
      <c r="E797" t="s">
        <v>56</v>
      </c>
      <c r="F797" t="s">
        <v>106</v>
      </c>
      <c r="G797">
        <v>23</v>
      </c>
      <c r="H797">
        <v>426579</v>
      </c>
      <c r="I797" t="s">
        <v>34</v>
      </c>
      <c r="J797" s="1">
        <v>45117</v>
      </c>
      <c r="K797">
        <v>1400</v>
      </c>
      <c r="L797" t="s">
        <v>3529</v>
      </c>
      <c r="M797" t="s">
        <v>654</v>
      </c>
      <c r="N797" t="s">
        <v>3530</v>
      </c>
      <c r="O797" t="s">
        <v>3531</v>
      </c>
      <c r="P797" t="s">
        <v>51</v>
      </c>
      <c r="Q797">
        <v>11</v>
      </c>
      <c r="R797" t="s">
        <v>88</v>
      </c>
      <c r="S797" t="s">
        <v>79</v>
      </c>
      <c r="T797">
        <v>38034</v>
      </c>
      <c r="U797" s="1">
        <v>45481</v>
      </c>
      <c r="V797" t="s">
        <v>126</v>
      </c>
      <c r="W797">
        <v>288507</v>
      </c>
      <c r="X797" t="s">
        <v>3532</v>
      </c>
      <c r="Y797">
        <v>234</v>
      </c>
      <c r="Z797">
        <v>1351</v>
      </c>
      <c r="AA797">
        <v>2</v>
      </c>
      <c r="AB797">
        <v>1080.8</v>
      </c>
    </row>
    <row r="798" spans="1:28" x14ac:dyDescent="0.3">
      <c r="A798" t="s">
        <v>28</v>
      </c>
      <c r="B798" t="s">
        <v>29</v>
      </c>
      <c r="C798" t="s">
        <v>54</v>
      </c>
      <c r="D798" t="s">
        <v>149</v>
      </c>
      <c r="E798" t="s">
        <v>46</v>
      </c>
      <c r="F798" t="s">
        <v>99</v>
      </c>
      <c r="G798">
        <v>48</v>
      </c>
      <c r="H798">
        <v>421455</v>
      </c>
      <c r="I798" t="s">
        <v>34</v>
      </c>
      <c r="J798" s="1">
        <v>45397</v>
      </c>
      <c r="K798">
        <v>950</v>
      </c>
      <c r="L798" t="s">
        <v>2278</v>
      </c>
      <c r="M798" t="s">
        <v>552</v>
      </c>
      <c r="N798" t="s">
        <v>3533</v>
      </c>
      <c r="O798" t="s">
        <v>3534</v>
      </c>
      <c r="P798" t="s">
        <v>71</v>
      </c>
      <c r="Q798">
        <v>4</v>
      </c>
      <c r="R798" t="s">
        <v>40</v>
      </c>
      <c r="S798" t="s">
        <v>79</v>
      </c>
      <c r="T798">
        <v>81643</v>
      </c>
      <c r="U798" s="1">
        <v>45343</v>
      </c>
      <c r="V798" t="s">
        <v>119</v>
      </c>
      <c r="W798">
        <v>938789</v>
      </c>
      <c r="X798" t="s">
        <v>3535</v>
      </c>
      <c r="Y798">
        <v>467</v>
      </c>
      <c r="Z798">
        <v>1418</v>
      </c>
      <c r="AA798">
        <v>1</v>
      </c>
      <c r="AB798">
        <v>567.20000000000005</v>
      </c>
    </row>
    <row r="799" spans="1:28" x14ac:dyDescent="0.3">
      <c r="A799" t="s">
        <v>28</v>
      </c>
      <c r="B799" t="s">
        <v>29</v>
      </c>
      <c r="C799" t="s">
        <v>30</v>
      </c>
      <c r="D799" t="s">
        <v>74</v>
      </c>
      <c r="E799" t="s">
        <v>56</v>
      </c>
      <c r="F799" t="s">
        <v>135</v>
      </c>
      <c r="G799">
        <v>97</v>
      </c>
      <c r="H799">
        <v>425563</v>
      </c>
      <c r="I799" t="s">
        <v>58</v>
      </c>
      <c r="J799" s="1">
        <v>45031</v>
      </c>
      <c r="K799">
        <v>950</v>
      </c>
      <c r="L799" t="s">
        <v>3536</v>
      </c>
      <c r="M799" t="s">
        <v>423</v>
      </c>
      <c r="N799" t="s">
        <v>3537</v>
      </c>
      <c r="O799" t="s">
        <v>3538</v>
      </c>
      <c r="P799" t="s">
        <v>87</v>
      </c>
      <c r="Q799">
        <v>17</v>
      </c>
      <c r="R799" t="s">
        <v>40</v>
      </c>
      <c r="S799" t="s">
        <v>63</v>
      </c>
      <c r="T799">
        <v>22325</v>
      </c>
      <c r="U799" s="1">
        <v>45589</v>
      </c>
      <c r="V799" t="s">
        <v>155</v>
      </c>
      <c r="W799">
        <v>299909</v>
      </c>
      <c r="X799" t="s">
        <v>3539</v>
      </c>
      <c r="Y799">
        <v>348</v>
      </c>
      <c r="Z799">
        <v>1274</v>
      </c>
      <c r="AA799">
        <v>6</v>
      </c>
      <c r="AB799" s="2" t="s">
        <v>3540</v>
      </c>
    </row>
    <row r="800" spans="1:28" x14ac:dyDescent="0.3">
      <c r="A800" t="s">
        <v>28</v>
      </c>
      <c r="B800" t="s">
        <v>29</v>
      </c>
      <c r="C800" t="s">
        <v>44</v>
      </c>
      <c r="D800" t="s">
        <v>248</v>
      </c>
      <c r="E800" t="s">
        <v>46</v>
      </c>
      <c r="F800" t="s">
        <v>135</v>
      </c>
      <c r="G800">
        <v>14</v>
      </c>
      <c r="H800">
        <v>430622</v>
      </c>
      <c r="I800" t="s">
        <v>34</v>
      </c>
      <c r="J800" s="1">
        <v>44256</v>
      </c>
      <c r="K800">
        <v>950</v>
      </c>
      <c r="L800" t="s">
        <v>3541</v>
      </c>
      <c r="M800" t="s">
        <v>244</v>
      </c>
      <c r="N800" t="s">
        <v>3542</v>
      </c>
      <c r="O800" t="s">
        <v>3543</v>
      </c>
      <c r="P800" t="s">
        <v>39</v>
      </c>
      <c r="Q800">
        <v>20</v>
      </c>
      <c r="R800" t="s">
        <v>88</v>
      </c>
      <c r="S800" t="s">
        <v>118</v>
      </c>
      <c r="T800">
        <v>74341</v>
      </c>
      <c r="U800" s="1">
        <v>45467</v>
      </c>
      <c r="V800" t="s">
        <v>52</v>
      </c>
      <c r="W800">
        <v>789219</v>
      </c>
      <c r="X800" t="s">
        <v>3544</v>
      </c>
      <c r="Y800">
        <v>459</v>
      </c>
      <c r="Z800">
        <v>1495</v>
      </c>
      <c r="AA800">
        <v>3</v>
      </c>
      <c r="AB800">
        <v>1794</v>
      </c>
    </row>
    <row r="801" spans="1:28" x14ac:dyDescent="0.3">
      <c r="A801" t="s">
        <v>28</v>
      </c>
      <c r="B801" t="s">
        <v>29</v>
      </c>
      <c r="C801" t="s">
        <v>91</v>
      </c>
      <c r="D801" t="s">
        <v>611</v>
      </c>
      <c r="E801" t="s">
        <v>56</v>
      </c>
      <c r="F801" t="s">
        <v>99</v>
      </c>
      <c r="G801">
        <v>87</v>
      </c>
      <c r="H801">
        <v>437022</v>
      </c>
      <c r="I801" t="s">
        <v>34</v>
      </c>
      <c r="J801" s="1">
        <v>44940</v>
      </c>
      <c r="K801">
        <v>950</v>
      </c>
      <c r="L801" t="s">
        <v>3545</v>
      </c>
      <c r="M801" t="s">
        <v>496</v>
      </c>
      <c r="N801" t="s">
        <v>3546</v>
      </c>
      <c r="O801" t="s">
        <v>3547</v>
      </c>
      <c r="P801" t="s">
        <v>51</v>
      </c>
      <c r="Q801">
        <v>6</v>
      </c>
      <c r="R801" t="s">
        <v>40</v>
      </c>
      <c r="S801" t="s">
        <v>79</v>
      </c>
      <c r="T801">
        <v>78887</v>
      </c>
      <c r="U801" s="1">
        <v>45316</v>
      </c>
      <c r="V801" t="s">
        <v>111</v>
      </c>
      <c r="W801">
        <v>439427</v>
      </c>
      <c r="X801" t="s">
        <v>3548</v>
      </c>
      <c r="Y801">
        <v>576</v>
      </c>
      <c r="Z801">
        <v>1472</v>
      </c>
      <c r="AA801">
        <v>6</v>
      </c>
      <c r="AB801">
        <v>3532.8</v>
      </c>
    </row>
    <row r="802" spans="1:28" x14ac:dyDescent="0.3">
      <c r="A802" t="s">
        <v>28</v>
      </c>
      <c r="B802" t="s">
        <v>29</v>
      </c>
      <c r="C802" t="s">
        <v>148</v>
      </c>
      <c r="D802" t="s">
        <v>45</v>
      </c>
      <c r="E802" t="s">
        <v>56</v>
      </c>
      <c r="F802" t="s">
        <v>99</v>
      </c>
      <c r="G802">
        <v>99</v>
      </c>
      <c r="H802">
        <v>431107</v>
      </c>
      <c r="I802" t="s">
        <v>34</v>
      </c>
      <c r="J802" s="1">
        <v>45208</v>
      </c>
      <c r="K802">
        <v>950</v>
      </c>
      <c r="L802" t="s">
        <v>3549</v>
      </c>
      <c r="M802" t="s">
        <v>293</v>
      </c>
      <c r="N802" t="s">
        <v>3550</v>
      </c>
      <c r="O802" t="s">
        <v>3551</v>
      </c>
      <c r="P802" t="s">
        <v>71</v>
      </c>
      <c r="Q802">
        <v>14</v>
      </c>
      <c r="R802" t="s">
        <v>88</v>
      </c>
      <c r="S802" t="s">
        <v>41</v>
      </c>
      <c r="T802">
        <v>74004</v>
      </c>
      <c r="U802" s="1">
        <v>45377</v>
      </c>
      <c r="V802" t="s">
        <v>72</v>
      </c>
      <c r="W802">
        <v>424812</v>
      </c>
      <c r="X802" t="s">
        <v>3552</v>
      </c>
      <c r="Y802">
        <v>450</v>
      </c>
      <c r="Z802">
        <v>2718</v>
      </c>
      <c r="AA802">
        <v>4</v>
      </c>
      <c r="AB802">
        <v>4348.8</v>
      </c>
    </row>
    <row r="803" spans="1:28" x14ac:dyDescent="0.3">
      <c r="A803" t="s">
        <v>28</v>
      </c>
      <c r="B803" t="s">
        <v>29</v>
      </c>
      <c r="C803" t="s">
        <v>157</v>
      </c>
      <c r="D803" t="s">
        <v>411</v>
      </c>
      <c r="E803" t="s">
        <v>56</v>
      </c>
      <c r="F803" t="s">
        <v>99</v>
      </c>
      <c r="G803">
        <v>34</v>
      </c>
      <c r="H803">
        <v>402423</v>
      </c>
      <c r="I803" t="s">
        <v>58</v>
      </c>
      <c r="J803" s="1">
        <v>44400</v>
      </c>
      <c r="K803">
        <v>1300</v>
      </c>
      <c r="L803" t="s">
        <v>3553</v>
      </c>
      <c r="M803" t="s">
        <v>417</v>
      </c>
      <c r="N803" t="s">
        <v>3554</v>
      </c>
      <c r="O803" t="s">
        <v>3555</v>
      </c>
      <c r="P803" t="s">
        <v>87</v>
      </c>
      <c r="Q803">
        <v>14</v>
      </c>
      <c r="R803" t="s">
        <v>40</v>
      </c>
      <c r="S803" t="s">
        <v>41</v>
      </c>
      <c r="T803">
        <v>80941</v>
      </c>
      <c r="U803" s="1">
        <v>45426</v>
      </c>
      <c r="V803" t="s">
        <v>140</v>
      </c>
      <c r="W803">
        <v>277311</v>
      </c>
      <c r="X803" t="s">
        <v>3556</v>
      </c>
      <c r="Y803">
        <v>839</v>
      </c>
      <c r="Z803">
        <v>1899</v>
      </c>
      <c r="AA803">
        <v>4</v>
      </c>
      <c r="AB803">
        <v>3038.4</v>
      </c>
    </row>
    <row r="804" spans="1:28" x14ac:dyDescent="0.3">
      <c r="A804" t="s">
        <v>28</v>
      </c>
      <c r="B804" t="s">
        <v>29</v>
      </c>
      <c r="C804" t="s">
        <v>30</v>
      </c>
      <c r="D804" t="s">
        <v>560</v>
      </c>
      <c r="E804" t="s">
        <v>56</v>
      </c>
      <c r="F804" t="s">
        <v>47</v>
      </c>
      <c r="G804">
        <v>6</v>
      </c>
      <c r="H804">
        <v>431544</v>
      </c>
      <c r="I804" t="s">
        <v>58</v>
      </c>
      <c r="J804" s="1">
        <v>45110</v>
      </c>
      <c r="K804">
        <v>800</v>
      </c>
      <c r="L804" t="s">
        <v>3557</v>
      </c>
      <c r="M804" t="s">
        <v>1291</v>
      </c>
      <c r="N804" t="s">
        <v>3558</v>
      </c>
      <c r="O804" t="s">
        <v>3559</v>
      </c>
      <c r="P804" t="s">
        <v>39</v>
      </c>
      <c r="Q804">
        <v>13</v>
      </c>
      <c r="R804" t="s">
        <v>88</v>
      </c>
      <c r="S804" t="s">
        <v>41</v>
      </c>
      <c r="T804">
        <v>45662</v>
      </c>
      <c r="U804" s="1">
        <v>45539</v>
      </c>
      <c r="V804" t="s">
        <v>180</v>
      </c>
      <c r="W804">
        <v>959376</v>
      </c>
      <c r="X804" t="s">
        <v>3560</v>
      </c>
      <c r="Y804">
        <v>362</v>
      </c>
      <c r="Z804">
        <v>1656</v>
      </c>
      <c r="AA804">
        <v>2</v>
      </c>
      <c r="AB804" s="2" t="s">
        <v>3561</v>
      </c>
    </row>
    <row r="805" spans="1:28" x14ac:dyDescent="0.3">
      <c r="A805" t="s">
        <v>28</v>
      </c>
      <c r="B805" t="s">
        <v>29</v>
      </c>
      <c r="C805" t="s">
        <v>148</v>
      </c>
      <c r="D805" t="s">
        <v>254</v>
      </c>
      <c r="E805" t="s">
        <v>46</v>
      </c>
      <c r="F805" t="s">
        <v>113</v>
      </c>
      <c r="G805">
        <v>94</v>
      </c>
      <c r="H805">
        <v>407602</v>
      </c>
      <c r="I805" t="s">
        <v>58</v>
      </c>
      <c r="J805" s="1">
        <v>44545</v>
      </c>
      <c r="K805">
        <v>800</v>
      </c>
      <c r="L805" t="s">
        <v>3562</v>
      </c>
      <c r="M805" t="s">
        <v>1488</v>
      </c>
      <c r="N805" t="s">
        <v>3563</v>
      </c>
      <c r="O805" t="s">
        <v>3564</v>
      </c>
      <c r="P805" t="s">
        <v>71</v>
      </c>
      <c r="Q805">
        <v>6</v>
      </c>
      <c r="R805" t="s">
        <v>40</v>
      </c>
      <c r="S805" t="s">
        <v>41</v>
      </c>
      <c r="T805">
        <v>77580</v>
      </c>
      <c r="U805" s="1">
        <v>45551</v>
      </c>
      <c r="V805" t="s">
        <v>180</v>
      </c>
      <c r="W805">
        <v>839296</v>
      </c>
      <c r="X805" t="s">
        <v>3565</v>
      </c>
      <c r="Y805">
        <v>674</v>
      </c>
      <c r="Z805">
        <v>1163</v>
      </c>
      <c r="AA805">
        <v>3</v>
      </c>
      <c r="AB805" s="2" t="s">
        <v>3566</v>
      </c>
    </row>
    <row r="806" spans="1:28" x14ac:dyDescent="0.3">
      <c r="A806" t="s">
        <v>28</v>
      </c>
      <c r="B806" t="s">
        <v>29</v>
      </c>
      <c r="C806" t="s">
        <v>44</v>
      </c>
      <c r="D806" t="s">
        <v>611</v>
      </c>
      <c r="E806" t="s">
        <v>56</v>
      </c>
      <c r="F806" t="s">
        <v>135</v>
      </c>
      <c r="G806">
        <v>41</v>
      </c>
      <c r="H806">
        <v>421190</v>
      </c>
      <c r="I806" t="s">
        <v>34</v>
      </c>
      <c r="J806" s="1">
        <v>44752</v>
      </c>
      <c r="K806">
        <v>1300</v>
      </c>
      <c r="L806" t="s">
        <v>3567</v>
      </c>
      <c r="M806" t="s">
        <v>1356</v>
      </c>
      <c r="N806" t="s">
        <v>3568</v>
      </c>
      <c r="O806" t="s">
        <v>3569</v>
      </c>
      <c r="P806" t="s">
        <v>51</v>
      </c>
      <c r="Q806">
        <v>4</v>
      </c>
      <c r="R806" t="s">
        <v>88</v>
      </c>
      <c r="S806" t="s">
        <v>118</v>
      </c>
      <c r="T806">
        <v>91600</v>
      </c>
      <c r="U806" s="1">
        <v>45437</v>
      </c>
      <c r="V806" t="s">
        <v>140</v>
      </c>
      <c r="W806">
        <v>564256</v>
      </c>
      <c r="X806" t="s">
        <v>3570</v>
      </c>
      <c r="Y806">
        <v>389</v>
      </c>
      <c r="Z806">
        <v>1198</v>
      </c>
      <c r="AA806">
        <v>1</v>
      </c>
      <c r="AB806" s="2" t="s">
        <v>3571</v>
      </c>
    </row>
    <row r="807" spans="1:28" x14ac:dyDescent="0.3">
      <c r="A807" t="s">
        <v>28</v>
      </c>
      <c r="B807" t="s">
        <v>29</v>
      </c>
      <c r="C807" t="s">
        <v>44</v>
      </c>
      <c r="D807" t="s">
        <v>380</v>
      </c>
      <c r="E807" t="s">
        <v>56</v>
      </c>
      <c r="F807" t="s">
        <v>99</v>
      </c>
      <c r="G807">
        <v>27</v>
      </c>
      <c r="H807">
        <v>407453</v>
      </c>
      <c r="I807" t="s">
        <v>58</v>
      </c>
      <c r="J807" s="1">
        <v>45028</v>
      </c>
      <c r="K807">
        <v>1100</v>
      </c>
      <c r="L807" t="s">
        <v>3572</v>
      </c>
      <c r="M807" t="s">
        <v>1030</v>
      </c>
      <c r="N807" t="s">
        <v>3573</v>
      </c>
      <c r="O807" t="s">
        <v>3574</v>
      </c>
      <c r="P807" t="s">
        <v>71</v>
      </c>
      <c r="Q807">
        <v>6</v>
      </c>
      <c r="R807" t="s">
        <v>40</v>
      </c>
      <c r="S807" t="s">
        <v>118</v>
      </c>
      <c r="T807">
        <v>62106</v>
      </c>
      <c r="U807" s="1">
        <v>45434</v>
      </c>
      <c r="V807" t="s">
        <v>140</v>
      </c>
      <c r="W807">
        <v>911051</v>
      </c>
      <c r="X807" t="s">
        <v>3575</v>
      </c>
      <c r="Y807">
        <v>788</v>
      </c>
      <c r="Z807">
        <v>1311</v>
      </c>
      <c r="AA807">
        <v>7</v>
      </c>
      <c r="AB807">
        <v>3670.8</v>
      </c>
    </row>
    <row r="808" spans="1:28" x14ac:dyDescent="0.3">
      <c r="A808" t="s">
        <v>28</v>
      </c>
      <c r="B808" t="s">
        <v>29</v>
      </c>
      <c r="C808" t="s">
        <v>148</v>
      </c>
      <c r="D808" t="s">
        <v>254</v>
      </c>
      <c r="E808" t="s">
        <v>46</v>
      </c>
      <c r="F808" t="s">
        <v>175</v>
      </c>
      <c r="G808">
        <v>80</v>
      </c>
      <c r="H808">
        <v>419667</v>
      </c>
      <c r="I808" t="s">
        <v>34</v>
      </c>
      <c r="J808" s="1">
        <v>44783</v>
      </c>
      <c r="K808">
        <v>800</v>
      </c>
      <c r="L808" t="s">
        <v>3576</v>
      </c>
      <c r="M808" t="s">
        <v>428</v>
      </c>
      <c r="N808" t="s">
        <v>3577</v>
      </c>
      <c r="O808" t="s">
        <v>3578</v>
      </c>
      <c r="P808" t="s">
        <v>51</v>
      </c>
      <c r="Q808">
        <v>8</v>
      </c>
      <c r="R808" t="s">
        <v>88</v>
      </c>
      <c r="S808" t="s">
        <v>79</v>
      </c>
      <c r="T808">
        <v>68673</v>
      </c>
      <c r="U808" s="1">
        <v>45338</v>
      </c>
      <c r="V808" t="s">
        <v>119</v>
      </c>
      <c r="W808">
        <v>475038</v>
      </c>
      <c r="X808" t="s">
        <v>3579</v>
      </c>
      <c r="Y808">
        <v>288</v>
      </c>
      <c r="Z808">
        <v>1119</v>
      </c>
      <c r="AA808">
        <v>7</v>
      </c>
      <c r="AB808" s="2" t="s">
        <v>3580</v>
      </c>
    </row>
    <row r="809" spans="1:28" x14ac:dyDescent="0.3">
      <c r="A809" t="s">
        <v>28</v>
      </c>
      <c r="B809" t="s">
        <v>29</v>
      </c>
      <c r="C809" t="s">
        <v>66</v>
      </c>
      <c r="D809" t="s">
        <v>317</v>
      </c>
      <c r="E809" t="s">
        <v>56</v>
      </c>
      <c r="F809" t="s">
        <v>355</v>
      </c>
      <c r="G809">
        <v>68</v>
      </c>
      <c r="H809">
        <v>422198</v>
      </c>
      <c r="I809" t="s">
        <v>58</v>
      </c>
      <c r="J809" s="1">
        <v>45094</v>
      </c>
      <c r="K809">
        <v>1300</v>
      </c>
      <c r="L809" t="s">
        <v>3581</v>
      </c>
      <c r="M809" t="s">
        <v>366</v>
      </c>
      <c r="N809" t="s">
        <v>3582</v>
      </c>
      <c r="O809" t="s">
        <v>3583</v>
      </c>
      <c r="P809" t="s">
        <v>51</v>
      </c>
      <c r="Q809">
        <v>15</v>
      </c>
      <c r="R809" t="s">
        <v>40</v>
      </c>
      <c r="S809" t="s">
        <v>63</v>
      </c>
      <c r="T809">
        <v>25613</v>
      </c>
      <c r="U809" s="1">
        <v>45362</v>
      </c>
      <c r="V809" t="s">
        <v>72</v>
      </c>
      <c r="W809">
        <v>311319</v>
      </c>
      <c r="X809" t="s">
        <v>3584</v>
      </c>
      <c r="Y809">
        <v>339</v>
      </c>
      <c r="Z809">
        <v>2161</v>
      </c>
      <c r="AA809">
        <v>8</v>
      </c>
      <c r="AB809" s="2" t="s">
        <v>3585</v>
      </c>
    </row>
    <row r="810" spans="1:28" x14ac:dyDescent="0.3">
      <c r="A810" t="s">
        <v>28</v>
      </c>
      <c r="B810" t="s">
        <v>29</v>
      </c>
      <c r="C810" t="s">
        <v>30</v>
      </c>
      <c r="D810" t="s">
        <v>511</v>
      </c>
      <c r="E810" t="s">
        <v>56</v>
      </c>
      <c r="F810" t="s">
        <v>150</v>
      </c>
      <c r="G810">
        <v>27</v>
      </c>
      <c r="H810">
        <v>438338</v>
      </c>
      <c r="I810" t="s">
        <v>58</v>
      </c>
      <c r="J810" s="1">
        <v>45128</v>
      </c>
      <c r="K810">
        <v>800</v>
      </c>
      <c r="L810" t="s">
        <v>3586</v>
      </c>
      <c r="M810" t="s">
        <v>1048</v>
      </c>
      <c r="N810" t="s">
        <v>3587</v>
      </c>
      <c r="O810" t="s">
        <v>3588</v>
      </c>
      <c r="P810" t="s">
        <v>71</v>
      </c>
      <c r="Q810">
        <v>5</v>
      </c>
      <c r="R810" t="s">
        <v>88</v>
      </c>
      <c r="S810" t="s">
        <v>118</v>
      </c>
      <c r="T810">
        <v>10801</v>
      </c>
      <c r="U810" s="1">
        <v>45336</v>
      </c>
      <c r="V810" t="s">
        <v>119</v>
      </c>
      <c r="W810">
        <v>881308</v>
      </c>
      <c r="X810" t="s">
        <v>3589</v>
      </c>
      <c r="Y810">
        <v>388</v>
      </c>
      <c r="Z810">
        <v>2524</v>
      </c>
      <c r="AA810">
        <v>6</v>
      </c>
      <c r="AB810">
        <v>6057.6</v>
      </c>
    </row>
    <row r="811" spans="1:28" x14ac:dyDescent="0.3">
      <c r="A811" t="s">
        <v>28</v>
      </c>
      <c r="B811" t="s">
        <v>29</v>
      </c>
      <c r="C811" t="s">
        <v>44</v>
      </c>
      <c r="D811" t="s">
        <v>261</v>
      </c>
      <c r="E811" t="s">
        <v>32</v>
      </c>
      <c r="F811" t="s">
        <v>113</v>
      </c>
      <c r="G811">
        <v>13</v>
      </c>
      <c r="H811">
        <v>423165</v>
      </c>
      <c r="I811" t="s">
        <v>58</v>
      </c>
      <c r="J811" s="1">
        <v>44532</v>
      </c>
      <c r="K811">
        <v>1300</v>
      </c>
      <c r="L811" t="s">
        <v>3590</v>
      </c>
      <c r="M811" t="s">
        <v>177</v>
      </c>
      <c r="N811" t="s">
        <v>3591</v>
      </c>
      <c r="O811" t="s">
        <v>3592</v>
      </c>
      <c r="P811" t="s">
        <v>51</v>
      </c>
      <c r="Q811">
        <v>9</v>
      </c>
      <c r="R811" t="s">
        <v>88</v>
      </c>
      <c r="S811" t="s">
        <v>63</v>
      </c>
      <c r="T811">
        <v>71115</v>
      </c>
      <c r="U811" s="1">
        <v>45412</v>
      </c>
      <c r="V811" t="s">
        <v>80</v>
      </c>
      <c r="W811">
        <v>577610</v>
      </c>
      <c r="X811" t="s">
        <v>3593</v>
      </c>
      <c r="Y811">
        <v>263</v>
      </c>
      <c r="Z811">
        <v>2561</v>
      </c>
      <c r="AA811">
        <v>6</v>
      </c>
      <c r="AB811" s="2" t="s">
        <v>3594</v>
      </c>
    </row>
    <row r="812" spans="1:28" x14ac:dyDescent="0.3">
      <c r="A812" t="s">
        <v>28</v>
      </c>
      <c r="B812" t="s">
        <v>29</v>
      </c>
      <c r="C812" t="s">
        <v>30</v>
      </c>
      <c r="D812" t="s">
        <v>349</v>
      </c>
      <c r="E812" t="s">
        <v>32</v>
      </c>
      <c r="F812" t="s">
        <v>150</v>
      </c>
      <c r="G812">
        <v>68</v>
      </c>
      <c r="H812">
        <v>419023</v>
      </c>
      <c r="I812" t="s">
        <v>34</v>
      </c>
      <c r="J812" s="1">
        <v>44589</v>
      </c>
      <c r="K812">
        <v>1300</v>
      </c>
      <c r="L812" t="s">
        <v>3595</v>
      </c>
      <c r="M812" t="s">
        <v>244</v>
      </c>
      <c r="N812" t="s">
        <v>3596</v>
      </c>
      <c r="O812" t="s">
        <v>3597</v>
      </c>
      <c r="P812" t="s">
        <v>39</v>
      </c>
      <c r="Q812">
        <v>14</v>
      </c>
      <c r="R812" t="s">
        <v>40</v>
      </c>
      <c r="S812" t="s">
        <v>79</v>
      </c>
      <c r="T812">
        <v>35307</v>
      </c>
      <c r="U812" s="1">
        <v>45448</v>
      </c>
      <c r="V812" t="s">
        <v>52</v>
      </c>
      <c r="W812">
        <v>698732</v>
      </c>
      <c r="X812" t="s">
        <v>3598</v>
      </c>
      <c r="Y812">
        <v>900</v>
      </c>
      <c r="Z812">
        <v>1111</v>
      </c>
      <c r="AA812">
        <v>7</v>
      </c>
      <c r="AB812">
        <v>3110.8</v>
      </c>
    </row>
    <row r="813" spans="1:28" x14ac:dyDescent="0.3">
      <c r="A813" t="s">
        <v>28</v>
      </c>
      <c r="B813" t="s">
        <v>29</v>
      </c>
      <c r="C813" t="s">
        <v>91</v>
      </c>
      <c r="D813" t="s">
        <v>55</v>
      </c>
      <c r="E813" t="s">
        <v>32</v>
      </c>
      <c r="F813" t="s">
        <v>99</v>
      </c>
      <c r="G813">
        <v>3</v>
      </c>
      <c r="H813">
        <v>434229</v>
      </c>
      <c r="I813" t="s">
        <v>34</v>
      </c>
      <c r="J813" s="1">
        <v>45068</v>
      </c>
      <c r="K813">
        <v>800</v>
      </c>
      <c r="L813" t="s">
        <v>3599</v>
      </c>
      <c r="M813" t="s">
        <v>239</v>
      </c>
      <c r="N813" t="s">
        <v>3600</v>
      </c>
      <c r="O813" t="s">
        <v>3601</v>
      </c>
      <c r="P813" t="s">
        <v>87</v>
      </c>
      <c r="Q813">
        <v>12</v>
      </c>
      <c r="R813" t="s">
        <v>40</v>
      </c>
      <c r="S813" t="s">
        <v>79</v>
      </c>
      <c r="T813">
        <v>95736</v>
      </c>
      <c r="U813" s="1">
        <v>45452</v>
      </c>
      <c r="V813" t="s">
        <v>52</v>
      </c>
      <c r="W813">
        <v>609366</v>
      </c>
      <c r="X813" t="s">
        <v>3602</v>
      </c>
      <c r="Y813">
        <v>500</v>
      </c>
      <c r="Z813">
        <v>2715</v>
      </c>
      <c r="AA813">
        <v>2</v>
      </c>
      <c r="AB813">
        <v>2172</v>
      </c>
    </row>
    <row r="814" spans="1:28" x14ac:dyDescent="0.3">
      <c r="A814" t="s">
        <v>28</v>
      </c>
      <c r="B814" t="s">
        <v>29</v>
      </c>
      <c r="C814" t="s">
        <v>54</v>
      </c>
      <c r="D814" t="s">
        <v>621</v>
      </c>
      <c r="E814" t="s">
        <v>46</v>
      </c>
      <c r="F814" t="s">
        <v>57</v>
      </c>
      <c r="G814">
        <v>17</v>
      </c>
      <c r="H814">
        <v>433118</v>
      </c>
      <c r="I814" t="s">
        <v>58</v>
      </c>
      <c r="J814" s="1">
        <v>44310</v>
      </c>
      <c r="K814">
        <v>1300</v>
      </c>
      <c r="L814" t="s">
        <v>3603</v>
      </c>
      <c r="M814" t="s">
        <v>1291</v>
      </c>
      <c r="N814" t="s">
        <v>3604</v>
      </c>
      <c r="O814" t="s">
        <v>3605</v>
      </c>
      <c r="P814" t="s">
        <v>51</v>
      </c>
      <c r="Q814">
        <v>18</v>
      </c>
      <c r="R814" t="s">
        <v>88</v>
      </c>
      <c r="S814" t="s">
        <v>41</v>
      </c>
      <c r="T814">
        <v>36681</v>
      </c>
      <c r="U814" s="1">
        <v>45462</v>
      </c>
      <c r="V814" t="s">
        <v>52</v>
      </c>
      <c r="W814">
        <v>910092</v>
      </c>
      <c r="X814" t="s">
        <v>3606</v>
      </c>
      <c r="Y814">
        <v>473</v>
      </c>
      <c r="Z814">
        <v>1774</v>
      </c>
      <c r="AA814">
        <v>7</v>
      </c>
      <c r="AB814" s="2" t="s">
        <v>3607</v>
      </c>
    </row>
    <row r="815" spans="1:28" x14ac:dyDescent="0.3">
      <c r="A815" t="s">
        <v>28</v>
      </c>
      <c r="B815" t="s">
        <v>29</v>
      </c>
      <c r="C815" t="s">
        <v>66</v>
      </c>
      <c r="D815" t="s">
        <v>349</v>
      </c>
      <c r="E815" t="s">
        <v>46</v>
      </c>
      <c r="F815" t="s">
        <v>57</v>
      </c>
      <c r="G815">
        <v>63</v>
      </c>
      <c r="H815">
        <v>414888</v>
      </c>
      <c r="I815" t="s">
        <v>34</v>
      </c>
      <c r="J815" s="1">
        <v>45358</v>
      </c>
      <c r="K815">
        <v>1100</v>
      </c>
      <c r="L815" t="s">
        <v>3608</v>
      </c>
      <c r="M815" t="s">
        <v>319</v>
      </c>
      <c r="N815" t="s">
        <v>3609</v>
      </c>
      <c r="O815" t="s">
        <v>3610</v>
      </c>
      <c r="P815" t="s">
        <v>87</v>
      </c>
      <c r="Q815">
        <v>6</v>
      </c>
      <c r="R815" t="s">
        <v>40</v>
      </c>
      <c r="S815" t="s">
        <v>118</v>
      </c>
      <c r="T815">
        <v>78051</v>
      </c>
      <c r="U815" s="1">
        <v>45532</v>
      </c>
      <c r="V815" t="s">
        <v>64</v>
      </c>
      <c r="W815">
        <v>873321</v>
      </c>
      <c r="X815" t="s">
        <v>3611</v>
      </c>
      <c r="Y815">
        <v>400</v>
      </c>
      <c r="Z815">
        <v>627</v>
      </c>
      <c r="AA815">
        <v>5</v>
      </c>
      <c r="AB815">
        <v>1254</v>
      </c>
    </row>
    <row r="816" spans="1:28" x14ac:dyDescent="0.3">
      <c r="A816" t="s">
        <v>28</v>
      </c>
      <c r="B816" t="s">
        <v>29</v>
      </c>
      <c r="C816" t="s">
        <v>193</v>
      </c>
      <c r="D816" t="s">
        <v>220</v>
      </c>
      <c r="E816" t="s">
        <v>46</v>
      </c>
      <c r="F816" t="s">
        <v>33</v>
      </c>
      <c r="G816">
        <v>27</v>
      </c>
      <c r="H816">
        <v>423236</v>
      </c>
      <c r="I816" t="s">
        <v>58</v>
      </c>
      <c r="J816" s="1">
        <v>45303</v>
      </c>
      <c r="K816">
        <v>800</v>
      </c>
      <c r="L816" t="s">
        <v>3612</v>
      </c>
      <c r="M816" t="s">
        <v>1253</v>
      </c>
      <c r="N816" t="s">
        <v>3613</v>
      </c>
      <c r="O816" t="s">
        <v>3614</v>
      </c>
      <c r="P816" t="s">
        <v>71</v>
      </c>
      <c r="Q816">
        <v>18</v>
      </c>
      <c r="R816" t="s">
        <v>88</v>
      </c>
      <c r="S816" t="s">
        <v>118</v>
      </c>
      <c r="T816">
        <v>24503</v>
      </c>
      <c r="U816" s="1">
        <v>45608</v>
      </c>
      <c r="V816" t="s">
        <v>42</v>
      </c>
      <c r="W816">
        <v>748504</v>
      </c>
      <c r="X816" t="s">
        <v>3615</v>
      </c>
      <c r="Y816">
        <v>981</v>
      </c>
      <c r="Z816">
        <v>1633</v>
      </c>
      <c r="AA816">
        <v>1</v>
      </c>
      <c r="AB816">
        <v>653.20000000000005</v>
      </c>
    </row>
    <row r="817" spans="1:28" x14ac:dyDescent="0.3">
      <c r="A817" t="s">
        <v>28</v>
      </c>
      <c r="B817" t="s">
        <v>29</v>
      </c>
      <c r="C817" t="s">
        <v>30</v>
      </c>
      <c r="D817" t="s">
        <v>92</v>
      </c>
      <c r="E817" t="s">
        <v>32</v>
      </c>
      <c r="F817" t="s">
        <v>83</v>
      </c>
      <c r="G817">
        <v>39</v>
      </c>
      <c r="H817">
        <v>401938</v>
      </c>
      <c r="I817" t="s">
        <v>34</v>
      </c>
      <c r="J817" s="1">
        <v>44735</v>
      </c>
      <c r="K817">
        <v>1100</v>
      </c>
      <c r="L817" t="s">
        <v>3616</v>
      </c>
      <c r="M817" t="s">
        <v>1291</v>
      </c>
      <c r="N817" t="s">
        <v>3617</v>
      </c>
      <c r="O817" t="s">
        <v>3618</v>
      </c>
      <c r="P817" t="s">
        <v>71</v>
      </c>
      <c r="Q817">
        <v>17</v>
      </c>
      <c r="R817" t="s">
        <v>40</v>
      </c>
      <c r="S817" t="s">
        <v>41</v>
      </c>
      <c r="T817">
        <v>17419</v>
      </c>
      <c r="U817" s="1">
        <v>45575</v>
      </c>
      <c r="V817" t="s">
        <v>155</v>
      </c>
      <c r="W817">
        <v>923625</v>
      </c>
      <c r="X817" t="s">
        <v>3619</v>
      </c>
      <c r="Y817">
        <v>365</v>
      </c>
      <c r="Z817">
        <v>1255</v>
      </c>
      <c r="AA817">
        <v>2</v>
      </c>
      <c r="AB817">
        <v>1004</v>
      </c>
    </row>
    <row r="818" spans="1:28" x14ac:dyDescent="0.3">
      <c r="A818" t="s">
        <v>28</v>
      </c>
      <c r="B818" t="s">
        <v>29</v>
      </c>
      <c r="C818" t="s">
        <v>148</v>
      </c>
      <c r="D818" t="s">
        <v>74</v>
      </c>
      <c r="E818" t="s">
        <v>56</v>
      </c>
      <c r="F818" t="s">
        <v>47</v>
      </c>
      <c r="G818">
        <v>26</v>
      </c>
      <c r="H818">
        <v>417233</v>
      </c>
      <c r="I818" t="s">
        <v>58</v>
      </c>
      <c r="J818" s="1">
        <v>45112</v>
      </c>
      <c r="K818">
        <v>950</v>
      </c>
      <c r="L818" t="s">
        <v>3620</v>
      </c>
      <c r="M818" t="s">
        <v>308</v>
      </c>
      <c r="N818" t="s">
        <v>3621</v>
      </c>
      <c r="O818" t="s">
        <v>3622</v>
      </c>
      <c r="P818" t="s">
        <v>71</v>
      </c>
      <c r="Q818">
        <v>19</v>
      </c>
      <c r="R818" t="s">
        <v>88</v>
      </c>
      <c r="S818" t="s">
        <v>118</v>
      </c>
      <c r="T818">
        <v>16498</v>
      </c>
      <c r="U818" s="1">
        <v>45519</v>
      </c>
      <c r="V818" t="s">
        <v>64</v>
      </c>
      <c r="W818">
        <v>429968</v>
      </c>
      <c r="X818" t="s">
        <v>3623</v>
      </c>
      <c r="Y818">
        <v>881</v>
      </c>
      <c r="Z818">
        <v>1813</v>
      </c>
      <c r="AA818">
        <v>8</v>
      </c>
      <c r="AB818">
        <v>5801.6</v>
      </c>
    </row>
    <row r="819" spans="1:28" x14ac:dyDescent="0.3">
      <c r="A819" t="s">
        <v>28</v>
      </c>
      <c r="B819" t="s">
        <v>29</v>
      </c>
      <c r="C819" t="s">
        <v>193</v>
      </c>
      <c r="D819" t="s">
        <v>338</v>
      </c>
      <c r="E819" t="s">
        <v>46</v>
      </c>
      <c r="F819" t="s">
        <v>99</v>
      </c>
      <c r="G819">
        <v>70</v>
      </c>
      <c r="H819">
        <v>428450</v>
      </c>
      <c r="I819" t="s">
        <v>34</v>
      </c>
      <c r="J819" s="1">
        <v>43909</v>
      </c>
      <c r="K819">
        <v>1400</v>
      </c>
      <c r="L819" t="s">
        <v>3624</v>
      </c>
      <c r="M819" t="s">
        <v>856</v>
      </c>
      <c r="N819" t="s">
        <v>3625</v>
      </c>
      <c r="O819" t="s">
        <v>3626</v>
      </c>
      <c r="P819" t="s">
        <v>87</v>
      </c>
      <c r="Q819">
        <v>5</v>
      </c>
      <c r="R819" t="s">
        <v>40</v>
      </c>
      <c r="S819" t="s">
        <v>79</v>
      </c>
      <c r="T819">
        <v>39864</v>
      </c>
      <c r="U819" s="1">
        <v>45440</v>
      </c>
      <c r="V819" t="s">
        <v>140</v>
      </c>
      <c r="W819">
        <v>274571</v>
      </c>
      <c r="X819" t="s">
        <v>3627</v>
      </c>
      <c r="Y819">
        <v>829</v>
      </c>
      <c r="Z819">
        <v>1182</v>
      </c>
      <c r="AA819">
        <v>5</v>
      </c>
      <c r="AB819">
        <v>2364</v>
      </c>
    </row>
    <row r="820" spans="1:28" x14ac:dyDescent="0.3">
      <c r="A820" t="s">
        <v>28</v>
      </c>
      <c r="B820" t="s">
        <v>29</v>
      </c>
      <c r="C820" t="s">
        <v>54</v>
      </c>
      <c r="D820" t="s">
        <v>170</v>
      </c>
      <c r="E820" t="s">
        <v>56</v>
      </c>
      <c r="F820" t="s">
        <v>113</v>
      </c>
      <c r="G820">
        <v>87</v>
      </c>
      <c r="H820">
        <v>403277</v>
      </c>
      <c r="I820" t="s">
        <v>34</v>
      </c>
      <c r="J820" s="1">
        <v>45048</v>
      </c>
      <c r="K820">
        <v>1300</v>
      </c>
      <c r="L820" t="s">
        <v>3628</v>
      </c>
      <c r="M820" t="s">
        <v>263</v>
      </c>
      <c r="N820" t="s">
        <v>3629</v>
      </c>
      <c r="O820" t="s">
        <v>3630</v>
      </c>
      <c r="P820" t="s">
        <v>51</v>
      </c>
      <c r="Q820">
        <v>19</v>
      </c>
      <c r="R820" t="s">
        <v>40</v>
      </c>
      <c r="S820" t="s">
        <v>63</v>
      </c>
      <c r="T820">
        <v>17559</v>
      </c>
      <c r="U820" s="1">
        <v>45485</v>
      </c>
      <c r="V820" t="s">
        <v>126</v>
      </c>
      <c r="W820">
        <v>556777</v>
      </c>
      <c r="X820" t="s">
        <v>3631</v>
      </c>
      <c r="Y820">
        <v>779</v>
      </c>
      <c r="Z820">
        <v>1528</v>
      </c>
      <c r="AA820">
        <v>6</v>
      </c>
      <c r="AB820" s="2" t="s">
        <v>3632</v>
      </c>
    </row>
    <row r="821" spans="1:28" x14ac:dyDescent="0.3">
      <c r="A821" t="s">
        <v>28</v>
      </c>
      <c r="B821" t="s">
        <v>29</v>
      </c>
      <c r="C821" t="s">
        <v>157</v>
      </c>
      <c r="D821" t="s">
        <v>566</v>
      </c>
      <c r="E821" t="s">
        <v>32</v>
      </c>
      <c r="F821" t="s">
        <v>113</v>
      </c>
      <c r="G821">
        <v>24</v>
      </c>
      <c r="H821">
        <v>425398</v>
      </c>
      <c r="I821" t="s">
        <v>58</v>
      </c>
      <c r="J821" s="1">
        <v>44801</v>
      </c>
      <c r="K821">
        <v>1400</v>
      </c>
      <c r="L821" t="s">
        <v>3633</v>
      </c>
      <c r="M821" t="s">
        <v>552</v>
      </c>
      <c r="N821" t="s">
        <v>3634</v>
      </c>
      <c r="O821" t="s">
        <v>3635</v>
      </c>
      <c r="P821" t="s">
        <v>51</v>
      </c>
      <c r="Q821">
        <v>5</v>
      </c>
      <c r="R821" t="s">
        <v>88</v>
      </c>
      <c r="S821" t="s">
        <v>79</v>
      </c>
      <c r="T821">
        <v>57568</v>
      </c>
      <c r="U821" s="1">
        <v>45577</v>
      </c>
      <c r="V821" t="s">
        <v>155</v>
      </c>
      <c r="W821">
        <v>254211</v>
      </c>
      <c r="X821" t="s">
        <v>3636</v>
      </c>
      <c r="Y821">
        <v>847</v>
      </c>
      <c r="Z821">
        <v>1412</v>
      </c>
      <c r="AA821">
        <v>8</v>
      </c>
      <c r="AB821" s="2" t="s">
        <v>3637</v>
      </c>
    </row>
    <row r="822" spans="1:28" x14ac:dyDescent="0.3">
      <c r="A822" t="s">
        <v>28</v>
      </c>
      <c r="B822" t="s">
        <v>29</v>
      </c>
      <c r="C822" t="s">
        <v>148</v>
      </c>
      <c r="D822" t="s">
        <v>467</v>
      </c>
      <c r="E822" t="s">
        <v>32</v>
      </c>
      <c r="F822" t="s">
        <v>33</v>
      </c>
      <c r="G822">
        <v>7</v>
      </c>
      <c r="H822">
        <v>400723</v>
      </c>
      <c r="I822" t="s">
        <v>34</v>
      </c>
      <c r="J822" s="1">
        <v>43908</v>
      </c>
      <c r="K822">
        <v>1400</v>
      </c>
      <c r="L822" t="s">
        <v>3638</v>
      </c>
      <c r="M822" t="s">
        <v>487</v>
      </c>
      <c r="N822" t="s">
        <v>3639</v>
      </c>
      <c r="O822" t="s">
        <v>3640</v>
      </c>
      <c r="P822" t="s">
        <v>51</v>
      </c>
      <c r="Q822">
        <v>6</v>
      </c>
      <c r="R822" t="s">
        <v>88</v>
      </c>
      <c r="S822" t="s">
        <v>41</v>
      </c>
      <c r="T822">
        <v>59979</v>
      </c>
      <c r="U822" s="1">
        <v>45615</v>
      </c>
      <c r="V822" t="s">
        <v>42</v>
      </c>
      <c r="W822">
        <v>385118</v>
      </c>
      <c r="X822" t="s">
        <v>3641</v>
      </c>
      <c r="Y822">
        <v>399</v>
      </c>
      <c r="Z822">
        <v>2358</v>
      </c>
      <c r="AA822">
        <v>7</v>
      </c>
      <c r="AB822" s="2" t="s">
        <v>3642</v>
      </c>
    </row>
    <row r="823" spans="1:28" x14ac:dyDescent="0.3">
      <c r="A823" t="s">
        <v>28</v>
      </c>
      <c r="B823" t="s">
        <v>29</v>
      </c>
      <c r="C823" t="s">
        <v>91</v>
      </c>
      <c r="D823" t="s">
        <v>237</v>
      </c>
      <c r="E823" t="s">
        <v>46</v>
      </c>
      <c r="F823" t="s">
        <v>99</v>
      </c>
      <c r="G823">
        <v>13</v>
      </c>
      <c r="H823">
        <v>407948</v>
      </c>
      <c r="I823" t="s">
        <v>58</v>
      </c>
      <c r="J823" s="1">
        <v>44661</v>
      </c>
      <c r="K823">
        <v>1200</v>
      </c>
      <c r="L823" t="s">
        <v>3643</v>
      </c>
      <c r="M823" t="s">
        <v>366</v>
      </c>
      <c r="N823" t="s">
        <v>3644</v>
      </c>
      <c r="O823" t="s">
        <v>3645</v>
      </c>
      <c r="P823" t="s">
        <v>71</v>
      </c>
      <c r="Q823">
        <v>9</v>
      </c>
      <c r="R823" t="s">
        <v>88</v>
      </c>
      <c r="S823" t="s">
        <v>118</v>
      </c>
      <c r="T823">
        <v>61777</v>
      </c>
      <c r="U823" s="1">
        <v>45588</v>
      </c>
      <c r="V823" t="s">
        <v>155</v>
      </c>
      <c r="W823">
        <v>591034</v>
      </c>
      <c r="X823" t="s">
        <v>3646</v>
      </c>
      <c r="Y823">
        <v>818</v>
      </c>
      <c r="Z823">
        <v>1224</v>
      </c>
      <c r="AA823">
        <v>3</v>
      </c>
      <c r="AB823" s="2" t="s">
        <v>3647</v>
      </c>
    </row>
    <row r="824" spans="1:28" x14ac:dyDescent="0.3">
      <c r="A824" t="s">
        <v>28</v>
      </c>
      <c r="B824" t="s">
        <v>29</v>
      </c>
      <c r="C824" t="s">
        <v>66</v>
      </c>
      <c r="D824" t="s">
        <v>227</v>
      </c>
      <c r="E824" t="s">
        <v>56</v>
      </c>
      <c r="F824" t="s">
        <v>135</v>
      </c>
      <c r="G824">
        <v>32</v>
      </c>
      <c r="H824">
        <v>430684</v>
      </c>
      <c r="I824" t="s">
        <v>58</v>
      </c>
      <c r="J824" s="1">
        <v>45237</v>
      </c>
      <c r="K824">
        <v>1100</v>
      </c>
      <c r="L824" t="s">
        <v>3648</v>
      </c>
      <c r="M824" t="s">
        <v>542</v>
      </c>
      <c r="N824" t="s">
        <v>3649</v>
      </c>
      <c r="O824" t="s">
        <v>3650</v>
      </c>
      <c r="P824" t="s">
        <v>71</v>
      </c>
      <c r="Q824">
        <v>8</v>
      </c>
      <c r="R824" t="s">
        <v>40</v>
      </c>
      <c r="S824" t="s">
        <v>63</v>
      </c>
      <c r="T824">
        <v>14355</v>
      </c>
      <c r="U824" s="1">
        <v>45530</v>
      </c>
      <c r="V824" t="s">
        <v>64</v>
      </c>
      <c r="W824">
        <v>467757</v>
      </c>
      <c r="X824" t="s">
        <v>3651</v>
      </c>
      <c r="Y824">
        <v>893</v>
      </c>
      <c r="Z824">
        <v>1721</v>
      </c>
      <c r="AA824">
        <v>3</v>
      </c>
      <c r="AB824" s="2" t="s">
        <v>3652</v>
      </c>
    </row>
    <row r="825" spans="1:28" x14ac:dyDescent="0.3">
      <c r="A825" t="s">
        <v>28</v>
      </c>
      <c r="B825" t="s">
        <v>29</v>
      </c>
      <c r="C825" t="s">
        <v>148</v>
      </c>
      <c r="D825" t="s">
        <v>411</v>
      </c>
      <c r="E825" t="s">
        <v>56</v>
      </c>
      <c r="F825" t="s">
        <v>83</v>
      </c>
      <c r="G825">
        <v>74</v>
      </c>
      <c r="H825">
        <v>426732</v>
      </c>
      <c r="I825" t="s">
        <v>34</v>
      </c>
      <c r="J825" s="1">
        <v>44894</v>
      </c>
      <c r="K825">
        <v>1200</v>
      </c>
      <c r="L825" t="s">
        <v>2533</v>
      </c>
      <c r="M825" t="s">
        <v>334</v>
      </c>
      <c r="N825" t="s">
        <v>3653</v>
      </c>
      <c r="O825" t="s">
        <v>3654</v>
      </c>
      <c r="P825" t="s">
        <v>51</v>
      </c>
      <c r="Q825">
        <v>5</v>
      </c>
      <c r="R825" t="s">
        <v>40</v>
      </c>
      <c r="S825" t="s">
        <v>41</v>
      </c>
      <c r="T825">
        <v>49352</v>
      </c>
      <c r="U825" s="1">
        <v>45396</v>
      </c>
      <c r="V825" t="s">
        <v>80</v>
      </c>
      <c r="W825">
        <v>705116</v>
      </c>
      <c r="X825" t="s">
        <v>3655</v>
      </c>
      <c r="Y825">
        <v>416</v>
      </c>
      <c r="Z825">
        <v>1086</v>
      </c>
      <c r="AA825">
        <v>6</v>
      </c>
      <c r="AB825">
        <v>2606.4</v>
      </c>
    </row>
    <row r="826" spans="1:28" x14ac:dyDescent="0.3">
      <c r="A826" t="s">
        <v>28</v>
      </c>
      <c r="B826" t="s">
        <v>29</v>
      </c>
      <c r="C826" t="s">
        <v>157</v>
      </c>
      <c r="D826" t="s">
        <v>524</v>
      </c>
      <c r="E826" t="s">
        <v>56</v>
      </c>
      <c r="F826" t="s">
        <v>33</v>
      </c>
      <c r="G826">
        <v>32</v>
      </c>
      <c r="H826">
        <v>409950</v>
      </c>
      <c r="I826" t="s">
        <v>58</v>
      </c>
      <c r="J826" s="1">
        <v>45597</v>
      </c>
      <c r="K826">
        <v>1100</v>
      </c>
      <c r="L826" t="s">
        <v>3656</v>
      </c>
      <c r="M826" t="s">
        <v>1366</v>
      </c>
      <c r="N826" t="s">
        <v>3657</v>
      </c>
      <c r="O826" t="s">
        <v>3658</v>
      </c>
      <c r="P826" t="s">
        <v>87</v>
      </c>
      <c r="Q826">
        <v>9</v>
      </c>
      <c r="R826" t="s">
        <v>40</v>
      </c>
      <c r="S826" t="s">
        <v>79</v>
      </c>
      <c r="T826">
        <v>21954</v>
      </c>
      <c r="U826" s="1">
        <v>45463</v>
      </c>
      <c r="V826" t="s">
        <v>52</v>
      </c>
      <c r="W826">
        <v>108187</v>
      </c>
      <c r="X826" t="s">
        <v>3659</v>
      </c>
      <c r="Y826">
        <v>288</v>
      </c>
      <c r="Z826">
        <v>869</v>
      </c>
      <c r="AA826">
        <v>6</v>
      </c>
      <c r="AB826">
        <v>2085.6</v>
      </c>
    </row>
    <row r="827" spans="1:28" x14ac:dyDescent="0.3">
      <c r="A827" t="s">
        <v>28</v>
      </c>
      <c r="B827" t="s">
        <v>29</v>
      </c>
      <c r="C827" t="s">
        <v>193</v>
      </c>
      <c r="D827" t="s">
        <v>411</v>
      </c>
      <c r="E827" t="s">
        <v>46</v>
      </c>
      <c r="F827" t="s">
        <v>57</v>
      </c>
      <c r="G827">
        <v>6</v>
      </c>
      <c r="H827">
        <v>407576</v>
      </c>
      <c r="I827" t="s">
        <v>58</v>
      </c>
      <c r="J827" s="1">
        <v>44181</v>
      </c>
      <c r="K827">
        <v>800</v>
      </c>
      <c r="L827" t="s">
        <v>3660</v>
      </c>
      <c r="M827" t="s">
        <v>101</v>
      </c>
      <c r="N827" t="s">
        <v>3661</v>
      </c>
      <c r="O827" t="s">
        <v>3662</v>
      </c>
      <c r="P827" t="s">
        <v>51</v>
      </c>
      <c r="Q827">
        <v>8</v>
      </c>
      <c r="R827" t="s">
        <v>40</v>
      </c>
      <c r="S827" t="s">
        <v>118</v>
      </c>
      <c r="T827">
        <v>41360</v>
      </c>
      <c r="U827" s="1">
        <v>45496</v>
      </c>
      <c r="V827" t="s">
        <v>126</v>
      </c>
      <c r="W827">
        <v>956463</v>
      </c>
      <c r="X827" t="s">
        <v>3663</v>
      </c>
      <c r="Y827">
        <v>235</v>
      </c>
      <c r="Z827">
        <v>1956</v>
      </c>
      <c r="AA827">
        <v>5</v>
      </c>
      <c r="AB827">
        <v>3912</v>
      </c>
    </row>
    <row r="828" spans="1:28" x14ac:dyDescent="0.3">
      <c r="A828" t="s">
        <v>28</v>
      </c>
      <c r="B828" t="s">
        <v>29</v>
      </c>
      <c r="C828" t="s">
        <v>54</v>
      </c>
      <c r="D828" t="s">
        <v>317</v>
      </c>
      <c r="E828" t="s">
        <v>56</v>
      </c>
      <c r="F828" t="s">
        <v>355</v>
      </c>
      <c r="G828">
        <v>50</v>
      </c>
      <c r="H828">
        <v>422459</v>
      </c>
      <c r="I828" t="s">
        <v>58</v>
      </c>
      <c r="J828" s="1">
        <v>43890</v>
      </c>
      <c r="K828">
        <v>1100</v>
      </c>
      <c r="L828" t="s">
        <v>3664</v>
      </c>
      <c r="M828" t="s">
        <v>144</v>
      </c>
      <c r="N828" t="s">
        <v>3665</v>
      </c>
      <c r="O828" t="s">
        <v>3666</v>
      </c>
      <c r="P828" t="s">
        <v>39</v>
      </c>
      <c r="Q828">
        <v>10</v>
      </c>
      <c r="R828" t="s">
        <v>88</v>
      </c>
      <c r="S828" t="s">
        <v>63</v>
      </c>
      <c r="T828">
        <v>54121</v>
      </c>
      <c r="U828" s="1">
        <v>45323</v>
      </c>
      <c r="V828" t="s">
        <v>119</v>
      </c>
      <c r="W828">
        <v>824673</v>
      </c>
      <c r="X828" t="s">
        <v>3667</v>
      </c>
      <c r="Y828">
        <v>273</v>
      </c>
      <c r="Z828">
        <v>1897</v>
      </c>
      <c r="AA828">
        <v>8</v>
      </c>
      <c r="AB828" s="2" t="s">
        <v>3668</v>
      </c>
    </row>
    <row r="829" spans="1:28" x14ac:dyDescent="0.3">
      <c r="A829" t="s">
        <v>28</v>
      </c>
      <c r="B829" t="s">
        <v>29</v>
      </c>
      <c r="C829" t="s">
        <v>54</v>
      </c>
      <c r="D829" t="s">
        <v>248</v>
      </c>
      <c r="E829" t="s">
        <v>32</v>
      </c>
      <c r="F829" t="s">
        <v>47</v>
      </c>
      <c r="G829">
        <v>33</v>
      </c>
      <c r="H829">
        <v>401988</v>
      </c>
      <c r="I829" t="s">
        <v>34</v>
      </c>
      <c r="J829" s="1">
        <v>44684</v>
      </c>
      <c r="K829">
        <v>1400</v>
      </c>
      <c r="L829" t="s">
        <v>3669</v>
      </c>
      <c r="M829" t="s">
        <v>115</v>
      </c>
      <c r="N829" t="s">
        <v>3670</v>
      </c>
      <c r="O829" t="s">
        <v>3671</v>
      </c>
      <c r="P829" t="s">
        <v>39</v>
      </c>
      <c r="Q829">
        <v>3</v>
      </c>
      <c r="R829" t="s">
        <v>40</v>
      </c>
      <c r="S829" t="s">
        <v>79</v>
      </c>
      <c r="T829">
        <v>18721</v>
      </c>
      <c r="U829" s="1">
        <v>45463</v>
      </c>
      <c r="V829" t="s">
        <v>52</v>
      </c>
      <c r="W829">
        <v>602611</v>
      </c>
      <c r="X829" t="s">
        <v>3672</v>
      </c>
      <c r="Y829">
        <v>523</v>
      </c>
      <c r="Z829">
        <v>1217</v>
      </c>
      <c r="AA829">
        <v>2</v>
      </c>
      <c r="AB829">
        <v>973.6</v>
      </c>
    </row>
    <row r="830" spans="1:28" x14ac:dyDescent="0.3">
      <c r="A830" t="s">
        <v>28</v>
      </c>
      <c r="B830" t="s">
        <v>29</v>
      </c>
      <c r="C830" t="s">
        <v>66</v>
      </c>
      <c r="D830" t="s">
        <v>442</v>
      </c>
      <c r="E830" t="s">
        <v>56</v>
      </c>
      <c r="F830" t="s">
        <v>99</v>
      </c>
      <c r="G830">
        <v>4</v>
      </c>
      <c r="H830">
        <v>407784</v>
      </c>
      <c r="I830" t="s">
        <v>34</v>
      </c>
      <c r="J830" s="1">
        <v>43958</v>
      </c>
      <c r="K830">
        <v>1000</v>
      </c>
      <c r="L830" t="s">
        <v>3673</v>
      </c>
      <c r="M830" t="s">
        <v>282</v>
      </c>
      <c r="N830" t="s">
        <v>3674</v>
      </c>
      <c r="O830" t="s">
        <v>3675</v>
      </c>
      <c r="P830" t="s">
        <v>71</v>
      </c>
      <c r="Q830">
        <v>16</v>
      </c>
      <c r="R830" t="s">
        <v>88</v>
      </c>
      <c r="S830" t="s">
        <v>41</v>
      </c>
      <c r="T830">
        <v>87653</v>
      </c>
      <c r="U830" s="1">
        <v>45397</v>
      </c>
      <c r="V830" t="s">
        <v>80</v>
      </c>
      <c r="W830">
        <v>158199</v>
      </c>
      <c r="X830" t="s">
        <v>3676</v>
      </c>
      <c r="Y830">
        <v>238</v>
      </c>
      <c r="Z830">
        <v>619</v>
      </c>
      <c r="AA830">
        <v>1</v>
      </c>
      <c r="AB830" s="2" t="s">
        <v>3677</v>
      </c>
    </row>
    <row r="831" spans="1:28" x14ac:dyDescent="0.3">
      <c r="A831" t="s">
        <v>28</v>
      </c>
      <c r="B831" t="s">
        <v>29</v>
      </c>
      <c r="C831" t="s">
        <v>30</v>
      </c>
      <c r="D831" t="s">
        <v>187</v>
      </c>
      <c r="E831" t="s">
        <v>56</v>
      </c>
      <c r="F831" t="s">
        <v>135</v>
      </c>
      <c r="G831">
        <v>8</v>
      </c>
      <c r="H831">
        <v>437587</v>
      </c>
      <c r="I831" t="s">
        <v>34</v>
      </c>
      <c r="J831" s="1">
        <v>45399</v>
      </c>
      <c r="K831">
        <v>800</v>
      </c>
      <c r="L831" t="s">
        <v>3678</v>
      </c>
      <c r="M831" t="s">
        <v>361</v>
      </c>
      <c r="N831" t="s">
        <v>3679</v>
      </c>
      <c r="O831">
        <v>6436531271</v>
      </c>
      <c r="P831" t="s">
        <v>51</v>
      </c>
      <c r="Q831">
        <v>12</v>
      </c>
      <c r="R831" t="s">
        <v>88</v>
      </c>
      <c r="S831" t="s">
        <v>118</v>
      </c>
      <c r="T831">
        <v>27764</v>
      </c>
      <c r="U831" s="1">
        <v>45368</v>
      </c>
      <c r="V831" t="s">
        <v>72</v>
      </c>
      <c r="W831">
        <v>976058</v>
      </c>
      <c r="X831" t="s">
        <v>3680</v>
      </c>
      <c r="Y831">
        <v>797</v>
      </c>
      <c r="Z831">
        <v>1605</v>
      </c>
      <c r="AA831">
        <v>3</v>
      </c>
      <c r="AB831">
        <v>1926</v>
      </c>
    </row>
    <row r="832" spans="1:28" x14ac:dyDescent="0.3">
      <c r="A832" t="s">
        <v>28</v>
      </c>
      <c r="B832" t="s">
        <v>29</v>
      </c>
      <c r="C832" t="s">
        <v>66</v>
      </c>
      <c r="D832" t="s">
        <v>511</v>
      </c>
      <c r="E832" t="s">
        <v>46</v>
      </c>
      <c r="F832" t="s">
        <v>150</v>
      </c>
      <c r="G832">
        <v>9</v>
      </c>
      <c r="H832">
        <v>439596</v>
      </c>
      <c r="I832" t="s">
        <v>34</v>
      </c>
      <c r="J832" s="1">
        <v>44544</v>
      </c>
      <c r="K832">
        <v>1000</v>
      </c>
      <c r="L832" t="s">
        <v>3681</v>
      </c>
      <c r="M832" t="s">
        <v>351</v>
      </c>
      <c r="N832" t="s">
        <v>3682</v>
      </c>
      <c r="O832" t="s">
        <v>3683</v>
      </c>
      <c r="P832" t="s">
        <v>39</v>
      </c>
      <c r="Q832">
        <v>8</v>
      </c>
      <c r="R832" t="s">
        <v>40</v>
      </c>
      <c r="S832" t="s">
        <v>118</v>
      </c>
      <c r="T832">
        <v>95901</v>
      </c>
      <c r="U832" s="1">
        <v>45512</v>
      </c>
      <c r="V832" t="s">
        <v>64</v>
      </c>
      <c r="W832">
        <v>572259</v>
      </c>
      <c r="X832" t="s">
        <v>3684</v>
      </c>
      <c r="Y832">
        <v>474</v>
      </c>
      <c r="Z832">
        <v>2238</v>
      </c>
      <c r="AA832">
        <v>7</v>
      </c>
      <c r="AB832" s="2" t="s">
        <v>3685</v>
      </c>
    </row>
    <row r="833" spans="1:28" x14ac:dyDescent="0.3">
      <c r="A833" t="s">
        <v>28</v>
      </c>
      <c r="B833" t="s">
        <v>29</v>
      </c>
      <c r="C833" t="s">
        <v>44</v>
      </c>
      <c r="D833" t="s">
        <v>442</v>
      </c>
      <c r="E833" t="s">
        <v>56</v>
      </c>
      <c r="F833" t="s">
        <v>99</v>
      </c>
      <c r="G833">
        <v>90</v>
      </c>
      <c r="H833">
        <v>410977</v>
      </c>
      <c r="I833" t="s">
        <v>34</v>
      </c>
      <c r="J833" s="1">
        <v>45402</v>
      </c>
      <c r="K833">
        <v>1400</v>
      </c>
      <c r="L833" t="s">
        <v>3686</v>
      </c>
      <c r="M833" t="s">
        <v>263</v>
      </c>
      <c r="N833" t="s">
        <v>3687</v>
      </c>
      <c r="O833">
        <v>1748360931</v>
      </c>
      <c r="P833" t="s">
        <v>71</v>
      </c>
      <c r="Q833">
        <v>18</v>
      </c>
      <c r="R833" t="s">
        <v>88</v>
      </c>
      <c r="S833" t="s">
        <v>79</v>
      </c>
      <c r="T833">
        <v>54547</v>
      </c>
      <c r="U833" s="1">
        <v>45313</v>
      </c>
      <c r="V833" t="s">
        <v>111</v>
      </c>
      <c r="W833">
        <v>391801</v>
      </c>
      <c r="X833" t="s">
        <v>3688</v>
      </c>
      <c r="Y833">
        <v>632</v>
      </c>
      <c r="Z833">
        <v>2731</v>
      </c>
      <c r="AA833">
        <v>8</v>
      </c>
      <c r="AB833">
        <v>8739.2000000000007</v>
      </c>
    </row>
    <row r="834" spans="1:28" x14ac:dyDescent="0.3">
      <c r="A834" t="s">
        <v>28</v>
      </c>
      <c r="B834" t="s">
        <v>29</v>
      </c>
      <c r="C834" t="s">
        <v>30</v>
      </c>
      <c r="D834" t="s">
        <v>621</v>
      </c>
      <c r="E834" t="s">
        <v>32</v>
      </c>
      <c r="F834" t="s">
        <v>113</v>
      </c>
      <c r="G834">
        <v>39</v>
      </c>
      <c r="H834">
        <v>439897</v>
      </c>
      <c r="I834" t="s">
        <v>58</v>
      </c>
      <c r="J834" s="1">
        <v>43927</v>
      </c>
      <c r="K834">
        <v>1400</v>
      </c>
      <c r="L834" t="s">
        <v>3689</v>
      </c>
      <c r="M834" t="s">
        <v>68</v>
      </c>
      <c r="N834" t="s">
        <v>3690</v>
      </c>
      <c r="O834" t="s">
        <v>3691</v>
      </c>
      <c r="P834" t="s">
        <v>71</v>
      </c>
      <c r="Q834">
        <v>15</v>
      </c>
      <c r="R834" t="s">
        <v>88</v>
      </c>
      <c r="S834" t="s">
        <v>79</v>
      </c>
      <c r="T834">
        <v>82795</v>
      </c>
      <c r="U834" s="1">
        <v>45508</v>
      </c>
      <c r="V834" t="s">
        <v>64</v>
      </c>
      <c r="W834">
        <v>464121</v>
      </c>
      <c r="X834" t="s">
        <v>3692</v>
      </c>
      <c r="Y834">
        <v>405</v>
      </c>
      <c r="Z834">
        <v>692</v>
      </c>
      <c r="AA834">
        <v>5</v>
      </c>
      <c r="AB834">
        <v>1384</v>
      </c>
    </row>
    <row r="835" spans="1:28" x14ac:dyDescent="0.3">
      <c r="A835" t="s">
        <v>28</v>
      </c>
      <c r="B835" t="s">
        <v>29</v>
      </c>
      <c r="C835" t="s">
        <v>66</v>
      </c>
      <c r="D835" t="s">
        <v>105</v>
      </c>
      <c r="E835" t="s">
        <v>32</v>
      </c>
      <c r="F835" t="s">
        <v>33</v>
      </c>
      <c r="G835">
        <v>22</v>
      </c>
      <c r="H835">
        <v>416654</v>
      </c>
      <c r="I835" t="s">
        <v>34</v>
      </c>
      <c r="J835" s="1">
        <v>44160</v>
      </c>
      <c r="K835">
        <v>800</v>
      </c>
      <c r="L835" t="s">
        <v>3693</v>
      </c>
      <c r="M835" t="s">
        <v>177</v>
      </c>
      <c r="N835" t="s">
        <v>3694</v>
      </c>
      <c r="O835" t="s">
        <v>3695</v>
      </c>
      <c r="P835" t="s">
        <v>71</v>
      </c>
      <c r="Q835">
        <v>9</v>
      </c>
      <c r="R835" t="s">
        <v>88</v>
      </c>
      <c r="S835" t="s">
        <v>63</v>
      </c>
      <c r="T835">
        <v>18864</v>
      </c>
      <c r="U835" s="1">
        <v>45325</v>
      </c>
      <c r="V835" t="s">
        <v>119</v>
      </c>
      <c r="W835">
        <v>146022</v>
      </c>
      <c r="X835" t="s">
        <v>3696</v>
      </c>
      <c r="Y835">
        <v>638</v>
      </c>
      <c r="Z835">
        <v>2148</v>
      </c>
      <c r="AA835">
        <v>5</v>
      </c>
      <c r="AB835">
        <v>4296</v>
      </c>
    </row>
    <row r="836" spans="1:28" x14ac:dyDescent="0.3">
      <c r="A836" t="s">
        <v>28</v>
      </c>
      <c r="B836" t="s">
        <v>29</v>
      </c>
      <c r="C836" t="s">
        <v>193</v>
      </c>
      <c r="D836" t="s">
        <v>220</v>
      </c>
      <c r="E836" t="s">
        <v>56</v>
      </c>
      <c r="F836" t="s">
        <v>135</v>
      </c>
      <c r="G836">
        <v>85</v>
      </c>
      <c r="H836">
        <v>402116</v>
      </c>
      <c r="I836" t="s">
        <v>34</v>
      </c>
      <c r="J836" s="1">
        <v>44031</v>
      </c>
      <c r="K836">
        <v>1200</v>
      </c>
      <c r="L836" t="s">
        <v>3697</v>
      </c>
      <c r="M836" t="s">
        <v>1460</v>
      </c>
      <c r="N836" t="s">
        <v>3698</v>
      </c>
      <c r="O836" t="s">
        <v>3699</v>
      </c>
      <c r="P836" t="s">
        <v>71</v>
      </c>
      <c r="Q836">
        <v>19</v>
      </c>
      <c r="R836" t="s">
        <v>40</v>
      </c>
      <c r="S836" t="s">
        <v>41</v>
      </c>
      <c r="T836">
        <v>27735</v>
      </c>
      <c r="U836" s="1">
        <v>45622</v>
      </c>
      <c r="V836" t="s">
        <v>42</v>
      </c>
      <c r="W836">
        <v>481020</v>
      </c>
      <c r="X836" t="s">
        <v>3700</v>
      </c>
      <c r="Y836">
        <v>575</v>
      </c>
      <c r="Z836">
        <v>2742</v>
      </c>
      <c r="AA836">
        <v>1</v>
      </c>
      <c r="AB836">
        <v>1096.8</v>
      </c>
    </row>
    <row r="837" spans="1:28" x14ac:dyDescent="0.3">
      <c r="A837" t="s">
        <v>28</v>
      </c>
      <c r="B837" t="s">
        <v>29</v>
      </c>
      <c r="C837" t="s">
        <v>54</v>
      </c>
      <c r="D837" t="s">
        <v>237</v>
      </c>
      <c r="E837" t="s">
        <v>56</v>
      </c>
      <c r="F837" t="s">
        <v>99</v>
      </c>
      <c r="G837">
        <v>71</v>
      </c>
      <c r="H837">
        <v>400136</v>
      </c>
      <c r="I837" t="s">
        <v>34</v>
      </c>
      <c r="J837" s="1">
        <v>43916</v>
      </c>
      <c r="K837">
        <v>1100</v>
      </c>
      <c r="L837" t="s">
        <v>3701</v>
      </c>
      <c r="M837" t="s">
        <v>108</v>
      </c>
      <c r="N837" t="s">
        <v>3702</v>
      </c>
      <c r="O837" t="s">
        <v>3703</v>
      </c>
      <c r="P837" t="s">
        <v>51</v>
      </c>
      <c r="Q837">
        <v>19</v>
      </c>
      <c r="R837" t="s">
        <v>40</v>
      </c>
      <c r="S837" t="s">
        <v>79</v>
      </c>
      <c r="T837">
        <v>45788</v>
      </c>
      <c r="U837" s="1">
        <v>45344</v>
      </c>
      <c r="V837" t="s">
        <v>119</v>
      </c>
      <c r="W837">
        <v>459412</v>
      </c>
      <c r="X837" t="s">
        <v>3704</v>
      </c>
      <c r="Y837">
        <v>782</v>
      </c>
      <c r="Z837">
        <v>2188</v>
      </c>
      <c r="AA837">
        <v>4</v>
      </c>
      <c r="AB837">
        <v>3500.8</v>
      </c>
    </row>
    <row r="838" spans="1:28" x14ac:dyDescent="0.3">
      <c r="A838" t="s">
        <v>28</v>
      </c>
      <c r="B838" t="s">
        <v>29</v>
      </c>
      <c r="C838" t="s">
        <v>44</v>
      </c>
      <c r="D838" t="s">
        <v>149</v>
      </c>
      <c r="E838" t="s">
        <v>56</v>
      </c>
      <c r="F838" t="s">
        <v>106</v>
      </c>
      <c r="G838">
        <v>41</v>
      </c>
      <c r="H838">
        <v>423117</v>
      </c>
      <c r="I838" t="s">
        <v>34</v>
      </c>
      <c r="J838" s="1">
        <v>45149</v>
      </c>
      <c r="K838">
        <v>1200</v>
      </c>
      <c r="L838" t="s">
        <v>3705</v>
      </c>
      <c r="M838" t="s">
        <v>334</v>
      </c>
      <c r="N838" t="s">
        <v>3706</v>
      </c>
      <c r="O838" t="s">
        <v>3707</v>
      </c>
      <c r="P838" t="s">
        <v>71</v>
      </c>
      <c r="Q838">
        <v>14</v>
      </c>
      <c r="R838" t="s">
        <v>88</v>
      </c>
      <c r="S838" t="s">
        <v>63</v>
      </c>
      <c r="T838">
        <v>22538</v>
      </c>
      <c r="U838" s="1">
        <v>45612</v>
      </c>
      <c r="V838" t="s">
        <v>42</v>
      </c>
      <c r="W838">
        <v>126337</v>
      </c>
      <c r="X838" t="s">
        <v>3708</v>
      </c>
      <c r="Y838">
        <v>861</v>
      </c>
      <c r="Z838">
        <v>897</v>
      </c>
      <c r="AA838">
        <v>2</v>
      </c>
      <c r="AB838">
        <v>717.6</v>
      </c>
    </row>
    <row r="839" spans="1:28" x14ac:dyDescent="0.3">
      <c r="A839" t="s">
        <v>28</v>
      </c>
      <c r="B839" t="s">
        <v>29</v>
      </c>
      <c r="C839" t="s">
        <v>91</v>
      </c>
      <c r="D839" t="s">
        <v>467</v>
      </c>
      <c r="E839" t="s">
        <v>46</v>
      </c>
      <c r="F839" t="s">
        <v>175</v>
      </c>
      <c r="G839">
        <v>46</v>
      </c>
      <c r="H839">
        <v>437491</v>
      </c>
      <c r="I839" t="s">
        <v>58</v>
      </c>
      <c r="J839" s="1">
        <v>45088</v>
      </c>
      <c r="K839">
        <v>950</v>
      </c>
      <c r="L839" t="s">
        <v>3709</v>
      </c>
      <c r="M839" t="s">
        <v>372</v>
      </c>
      <c r="N839" t="s">
        <v>3710</v>
      </c>
      <c r="O839" t="s">
        <v>3711</v>
      </c>
      <c r="P839" t="s">
        <v>71</v>
      </c>
      <c r="Q839">
        <v>14</v>
      </c>
      <c r="R839" t="s">
        <v>40</v>
      </c>
      <c r="S839" t="s">
        <v>79</v>
      </c>
      <c r="T839">
        <v>98193</v>
      </c>
      <c r="U839" s="1">
        <v>45555</v>
      </c>
      <c r="V839" t="s">
        <v>180</v>
      </c>
      <c r="W839">
        <v>302898</v>
      </c>
      <c r="X839" t="s">
        <v>3712</v>
      </c>
      <c r="Y839">
        <v>818</v>
      </c>
      <c r="Z839">
        <v>1372</v>
      </c>
      <c r="AA839">
        <v>3</v>
      </c>
      <c r="AB839">
        <v>1646.4</v>
      </c>
    </row>
    <row r="840" spans="1:28" x14ac:dyDescent="0.3">
      <c r="A840" t="s">
        <v>28</v>
      </c>
      <c r="B840" t="s">
        <v>29</v>
      </c>
      <c r="C840" t="s">
        <v>148</v>
      </c>
      <c r="D840" t="s">
        <v>411</v>
      </c>
      <c r="E840" t="s">
        <v>32</v>
      </c>
      <c r="F840" t="s">
        <v>113</v>
      </c>
      <c r="G840">
        <v>85</v>
      </c>
      <c r="H840">
        <v>418081</v>
      </c>
      <c r="I840" t="s">
        <v>58</v>
      </c>
      <c r="J840" s="1">
        <v>45203</v>
      </c>
      <c r="K840">
        <v>950</v>
      </c>
      <c r="L840" t="s">
        <v>3713</v>
      </c>
      <c r="M840" t="s">
        <v>108</v>
      </c>
      <c r="N840" t="s">
        <v>3714</v>
      </c>
      <c r="O840" t="s">
        <v>3715</v>
      </c>
      <c r="P840" t="s">
        <v>51</v>
      </c>
      <c r="Q840">
        <v>4</v>
      </c>
      <c r="R840" t="s">
        <v>40</v>
      </c>
      <c r="S840" t="s">
        <v>41</v>
      </c>
      <c r="T840">
        <v>43190</v>
      </c>
      <c r="U840" s="1">
        <v>45402</v>
      </c>
      <c r="V840" t="s">
        <v>80</v>
      </c>
      <c r="W840">
        <v>500650</v>
      </c>
      <c r="X840" t="s">
        <v>3716</v>
      </c>
      <c r="Y840">
        <v>539</v>
      </c>
      <c r="Z840">
        <v>1513</v>
      </c>
      <c r="AA840">
        <v>7</v>
      </c>
      <c r="AB840" s="2" t="s">
        <v>3717</v>
      </c>
    </row>
    <row r="841" spans="1:28" x14ac:dyDescent="0.3">
      <c r="A841" t="s">
        <v>28</v>
      </c>
      <c r="B841" t="s">
        <v>29</v>
      </c>
      <c r="C841" t="s">
        <v>157</v>
      </c>
      <c r="D841" t="s">
        <v>45</v>
      </c>
      <c r="E841" t="s">
        <v>32</v>
      </c>
      <c r="F841" t="s">
        <v>355</v>
      </c>
      <c r="G841">
        <v>29</v>
      </c>
      <c r="H841">
        <v>436372</v>
      </c>
      <c r="I841" t="s">
        <v>58</v>
      </c>
      <c r="J841" s="1">
        <v>44289</v>
      </c>
      <c r="K841">
        <v>950</v>
      </c>
      <c r="L841" t="s">
        <v>3718</v>
      </c>
      <c r="M841" t="s">
        <v>189</v>
      </c>
      <c r="N841" t="s">
        <v>3719</v>
      </c>
      <c r="O841" t="s">
        <v>3720</v>
      </c>
      <c r="P841" t="s">
        <v>39</v>
      </c>
      <c r="Q841">
        <v>16</v>
      </c>
      <c r="R841" t="s">
        <v>88</v>
      </c>
      <c r="S841" t="s">
        <v>41</v>
      </c>
      <c r="T841">
        <v>17172</v>
      </c>
      <c r="U841" s="1">
        <v>45608</v>
      </c>
      <c r="V841" t="s">
        <v>42</v>
      </c>
      <c r="W841">
        <v>201494</v>
      </c>
      <c r="X841" t="s">
        <v>3721</v>
      </c>
      <c r="Y841">
        <v>759</v>
      </c>
      <c r="Z841">
        <v>2218</v>
      </c>
      <c r="AA841">
        <v>1</v>
      </c>
      <c r="AB841">
        <v>887.2</v>
      </c>
    </row>
    <row r="842" spans="1:28" x14ac:dyDescent="0.3">
      <c r="A842" t="s">
        <v>28</v>
      </c>
      <c r="B842" t="s">
        <v>29</v>
      </c>
      <c r="C842" t="s">
        <v>30</v>
      </c>
      <c r="D842" t="s">
        <v>182</v>
      </c>
      <c r="E842" t="s">
        <v>46</v>
      </c>
      <c r="F842" t="s">
        <v>175</v>
      </c>
      <c r="G842">
        <v>77</v>
      </c>
      <c r="H842">
        <v>406075</v>
      </c>
      <c r="I842" t="s">
        <v>58</v>
      </c>
      <c r="J842" s="1">
        <v>44512</v>
      </c>
      <c r="K842">
        <v>1000</v>
      </c>
      <c r="L842" t="s">
        <v>3722</v>
      </c>
      <c r="M842" t="s">
        <v>189</v>
      </c>
      <c r="N842" t="s">
        <v>3723</v>
      </c>
      <c r="O842" t="s">
        <v>3724</v>
      </c>
      <c r="P842" t="s">
        <v>87</v>
      </c>
      <c r="Q842">
        <v>7</v>
      </c>
      <c r="R842" t="s">
        <v>40</v>
      </c>
      <c r="S842" t="s">
        <v>118</v>
      </c>
      <c r="T842">
        <v>14040</v>
      </c>
      <c r="U842" s="1">
        <v>45572</v>
      </c>
      <c r="V842" t="s">
        <v>155</v>
      </c>
      <c r="W842">
        <v>113138</v>
      </c>
      <c r="X842" t="s">
        <v>3725</v>
      </c>
      <c r="Y842">
        <v>821</v>
      </c>
      <c r="Z842">
        <v>2319</v>
      </c>
      <c r="AA842">
        <v>6</v>
      </c>
      <c r="AB842">
        <v>5565.6</v>
      </c>
    </row>
    <row r="843" spans="1:28" x14ac:dyDescent="0.3">
      <c r="A843" t="s">
        <v>28</v>
      </c>
      <c r="B843" t="s">
        <v>29</v>
      </c>
      <c r="C843" t="s">
        <v>91</v>
      </c>
      <c r="D843" t="s">
        <v>291</v>
      </c>
      <c r="E843" t="s">
        <v>46</v>
      </c>
      <c r="F843" t="s">
        <v>355</v>
      </c>
      <c r="G843">
        <v>18</v>
      </c>
      <c r="H843">
        <v>436467</v>
      </c>
      <c r="I843" t="s">
        <v>58</v>
      </c>
      <c r="J843" s="1">
        <v>44932</v>
      </c>
      <c r="K843">
        <v>1200</v>
      </c>
      <c r="L843" t="s">
        <v>3726</v>
      </c>
      <c r="M843" t="s">
        <v>282</v>
      </c>
      <c r="N843" t="s">
        <v>3727</v>
      </c>
      <c r="O843" t="s">
        <v>3728</v>
      </c>
      <c r="P843" t="s">
        <v>71</v>
      </c>
      <c r="Q843">
        <v>19</v>
      </c>
      <c r="R843" t="s">
        <v>40</v>
      </c>
      <c r="S843" t="s">
        <v>79</v>
      </c>
      <c r="T843">
        <v>46677</v>
      </c>
      <c r="U843" s="1">
        <v>45312</v>
      </c>
      <c r="V843" t="s">
        <v>111</v>
      </c>
      <c r="W843">
        <v>946736</v>
      </c>
      <c r="X843" t="s">
        <v>3729</v>
      </c>
      <c r="Y843">
        <v>483</v>
      </c>
      <c r="Z843">
        <v>2114</v>
      </c>
      <c r="AA843">
        <v>5</v>
      </c>
      <c r="AB843">
        <v>4228</v>
      </c>
    </row>
    <row r="844" spans="1:28" x14ac:dyDescent="0.3">
      <c r="A844" t="s">
        <v>28</v>
      </c>
      <c r="B844" t="s">
        <v>29</v>
      </c>
      <c r="C844" t="s">
        <v>193</v>
      </c>
      <c r="D844" t="s">
        <v>467</v>
      </c>
      <c r="E844" t="s">
        <v>56</v>
      </c>
      <c r="F844" t="s">
        <v>33</v>
      </c>
      <c r="G844">
        <v>18</v>
      </c>
      <c r="H844">
        <v>418024</v>
      </c>
      <c r="I844" t="s">
        <v>34</v>
      </c>
      <c r="J844" s="1">
        <v>45348</v>
      </c>
      <c r="K844">
        <v>1100</v>
      </c>
      <c r="L844" t="s">
        <v>3730</v>
      </c>
      <c r="M844" t="s">
        <v>856</v>
      </c>
      <c r="N844" t="s">
        <v>3731</v>
      </c>
      <c r="O844" t="s">
        <v>3732</v>
      </c>
      <c r="P844" t="s">
        <v>87</v>
      </c>
      <c r="Q844">
        <v>19</v>
      </c>
      <c r="R844" t="s">
        <v>88</v>
      </c>
      <c r="S844" t="s">
        <v>41</v>
      </c>
      <c r="T844">
        <v>64183</v>
      </c>
      <c r="U844" s="1">
        <v>45465</v>
      </c>
      <c r="V844" t="s">
        <v>52</v>
      </c>
      <c r="W844">
        <v>862616</v>
      </c>
      <c r="X844" t="s">
        <v>3733</v>
      </c>
      <c r="Y844">
        <v>654</v>
      </c>
      <c r="Z844">
        <v>2250</v>
      </c>
      <c r="AA844">
        <v>5</v>
      </c>
      <c r="AB844">
        <v>4500</v>
      </c>
    </row>
    <row r="845" spans="1:28" x14ac:dyDescent="0.3">
      <c r="A845" t="s">
        <v>28</v>
      </c>
      <c r="B845" t="s">
        <v>29</v>
      </c>
      <c r="C845" t="s">
        <v>148</v>
      </c>
      <c r="D845" t="s">
        <v>317</v>
      </c>
      <c r="E845" t="s">
        <v>46</v>
      </c>
      <c r="F845" t="s">
        <v>135</v>
      </c>
      <c r="G845">
        <v>61</v>
      </c>
      <c r="H845">
        <v>417144</v>
      </c>
      <c r="I845" t="s">
        <v>34</v>
      </c>
      <c r="J845" s="1">
        <v>44171</v>
      </c>
      <c r="K845">
        <v>1300</v>
      </c>
      <c r="L845" t="s">
        <v>3734</v>
      </c>
      <c r="M845" t="s">
        <v>394</v>
      </c>
      <c r="N845" t="s">
        <v>3735</v>
      </c>
      <c r="O845" t="s">
        <v>3736</v>
      </c>
      <c r="P845" t="s">
        <v>51</v>
      </c>
      <c r="Q845">
        <v>7</v>
      </c>
      <c r="R845" t="s">
        <v>40</v>
      </c>
      <c r="S845" t="s">
        <v>63</v>
      </c>
      <c r="T845">
        <v>87984</v>
      </c>
      <c r="U845" s="1">
        <v>45388</v>
      </c>
      <c r="V845" t="s">
        <v>80</v>
      </c>
      <c r="W845">
        <v>136447</v>
      </c>
      <c r="X845" t="s">
        <v>3737</v>
      </c>
      <c r="Y845">
        <v>367</v>
      </c>
      <c r="Z845">
        <v>2673</v>
      </c>
      <c r="AA845">
        <v>2</v>
      </c>
      <c r="AB845">
        <v>2138.4</v>
      </c>
    </row>
    <row r="846" spans="1:28" x14ac:dyDescent="0.3">
      <c r="A846" t="s">
        <v>28</v>
      </c>
      <c r="B846" t="s">
        <v>29</v>
      </c>
      <c r="C846" t="s">
        <v>148</v>
      </c>
      <c r="D846" t="s">
        <v>467</v>
      </c>
      <c r="E846" t="s">
        <v>56</v>
      </c>
      <c r="F846" t="s">
        <v>99</v>
      </c>
      <c r="G846">
        <v>95</v>
      </c>
      <c r="H846">
        <v>424350</v>
      </c>
      <c r="I846" t="s">
        <v>34</v>
      </c>
      <c r="J846" s="1">
        <v>45568</v>
      </c>
      <c r="K846">
        <v>1200</v>
      </c>
      <c r="L846" t="s">
        <v>3738</v>
      </c>
      <c r="M846" t="s">
        <v>159</v>
      </c>
      <c r="N846" t="s">
        <v>3739</v>
      </c>
      <c r="O846" t="s">
        <v>3740</v>
      </c>
      <c r="P846" t="s">
        <v>51</v>
      </c>
      <c r="Q846">
        <v>19</v>
      </c>
      <c r="R846" t="s">
        <v>88</v>
      </c>
      <c r="S846" t="s">
        <v>118</v>
      </c>
      <c r="T846">
        <v>20708</v>
      </c>
      <c r="U846" s="1">
        <v>45480</v>
      </c>
      <c r="V846" t="s">
        <v>126</v>
      </c>
      <c r="W846">
        <v>389340</v>
      </c>
      <c r="X846" t="s">
        <v>3741</v>
      </c>
      <c r="Y846">
        <v>513</v>
      </c>
      <c r="Z846">
        <v>1248</v>
      </c>
      <c r="AA846">
        <v>5</v>
      </c>
      <c r="AB846">
        <v>2496</v>
      </c>
    </row>
    <row r="847" spans="1:28" x14ac:dyDescent="0.3">
      <c r="A847" t="s">
        <v>28</v>
      </c>
      <c r="B847" t="s">
        <v>29</v>
      </c>
      <c r="C847" t="s">
        <v>66</v>
      </c>
      <c r="D847" t="s">
        <v>149</v>
      </c>
      <c r="E847" t="s">
        <v>56</v>
      </c>
      <c r="F847" t="s">
        <v>83</v>
      </c>
      <c r="G847">
        <v>44</v>
      </c>
      <c r="H847">
        <v>420235</v>
      </c>
      <c r="I847" t="s">
        <v>58</v>
      </c>
      <c r="J847" s="1">
        <v>43894</v>
      </c>
      <c r="K847">
        <v>1400</v>
      </c>
      <c r="L847" t="s">
        <v>1512</v>
      </c>
      <c r="M847" t="s">
        <v>394</v>
      </c>
      <c r="N847" t="s">
        <v>3742</v>
      </c>
      <c r="O847" t="s">
        <v>3743</v>
      </c>
      <c r="P847" t="s">
        <v>39</v>
      </c>
      <c r="Q847">
        <v>15</v>
      </c>
      <c r="R847" t="s">
        <v>88</v>
      </c>
      <c r="S847" t="s">
        <v>79</v>
      </c>
      <c r="T847">
        <v>19356</v>
      </c>
      <c r="U847" s="1">
        <v>45355</v>
      </c>
      <c r="V847" t="s">
        <v>72</v>
      </c>
      <c r="W847">
        <v>447352</v>
      </c>
      <c r="X847" t="s">
        <v>3744</v>
      </c>
      <c r="Y847">
        <v>434</v>
      </c>
      <c r="Z847">
        <v>2595</v>
      </c>
      <c r="AA847">
        <v>3</v>
      </c>
      <c r="AB847">
        <v>3114</v>
      </c>
    </row>
    <row r="848" spans="1:28" x14ac:dyDescent="0.3">
      <c r="A848" t="s">
        <v>28</v>
      </c>
      <c r="B848" t="s">
        <v>29</v>
      </c>
      <c r="C848" t="s">
        <v>54</v>
      </c>
      <c r="D848" t="s">
        <v>338</v>
      </c>
      <c r="E848" t="s">
        <v>32</v>
      </c>
      <c r="F848" t="s">
        <v>47</v>
      </c>
      <c r="G848">
        <v>30</v>
      </c>
      <c r="H848">
        <v>432072</v>
      </c>
      <c r="I848" t="s">
        <v>58</v>
      </c>
      <c r="J848" s="1">
        <v>44543</v>
      </c>
      <c r="K848">
        <v>1100</v>
      </c>
      <c r="L848" t="s">
        <v>3745</v>
      </c>
      <c r="M848" t="s">
        <v>2054</v>
      </c>
      <c r="N848" t="s">
        <v>3746</v>
      </c>
      <c r="O848">
        <v>9504252800</v>
      </c>
      <c r="P848" t="s">
        <v>87</v>
      </c>
      <c r="Q848">
        <v>16</v>
      </c>
      <c r="R848" t="s">
        <v>40</v>
      </c>
      <c r="S848" t="s">
        <v>41</v>
      </c>
      <c r="T848">
        <v>59681</v>
      </c>
      <c r="U848" s="1">
        <v>45511</v>
      </c>
      <c r="V848" t="s">
        <v>64</v>
      </c>
      <c r="W848">
        <v>756180</v>
      </c>
      <c r="X848" t="s">
        <v>3747</v>
      </c>
      <c r="Y848">
        <v>936</v>
      </c>
      <c r="Z848">
        <v>2269</v>
      </c>
      <c r="AA848">
        <v>7</v>
      </c>
      <c r="AB848" s="2" t="s">
        <v>3748</v>
      </c>
    </row>
    <row r="849" spans="1:28" x14ac:dyDescent="0.3">
      <c r="A849" t="s">
        <v>28</v>
      </c>
      <c r="B849" t="s">
        <v>29</v>
      </c>
      <c r="C849" t="s">
        <v>30</v>
      </c>
      <c r="D849" t="s">
        <v>566</v>
      </c>
      <c r="E849" t="s">
        <v>46</v>
      </c>
      <c r="F849" t="s">
        <v>106</v>
      </c>
      <c r="G849">
        <v>12</v>
      </c>
      <c r="H849">
        <v>407796</v>
      </c>
      <c r="I849" t="s">
        <v>34</v>
      </c>
      <c r="J849" s="1">
        <v>45530</v>
      </c>
      <c r="K849">
        <v>1100</v>
      </c>
      <c r="L849" t="s">
        <v>3749</v>
      </c>
      <c r="M849" t="s">
        <v>1488</v>
      </c>
      <c r="N849" t="s">
        <v>3750</v>
      </c>
      <c r="O849" t="s">
        <v>3751</v>
      </c>
      <c r="P849" t="s">
        <v>39</v>
      </c>
      <c r="Q849">
        <v>20</v>
      </c>
      <c r="R849" t="s">
        <v>88</v>
      </c>
      <c r="S849" t="s">
        <v>63</v>
      </c>
      <c r="T849">
        <v>74279</v>
      </c>
      <c r="U849" s="1">
        <v>45530</v>
      </c>
      <c r="V849" t="s">
        <v>64</v>
      </c>
      <c r="W849">
        <v>895352</v>
      </c>
      <c r="X849" t="s">
        <v>3752</v>
      </c>
      <c r="Y849">
        <v>434</v>
      </c>
      <c r="Z849">
        <v>2254</v>
      </c>
      <c r="AA849">
        <v>2</v>
      </c>
      <c r="AB849">
        <v>1803.2</v>
      </c>
    </row>
    <row r="850" spans="1:28" x14ac:dyDescent="0.3">
      <c r="A850" t="s">
        <v>28</v>
      </c>
      <c r="B850" t="s">
        <v>29</v>
      </c>
      <c r="C850" t="s">
        <v>54</v>
      </c>
      <c r="D850" t="s">
        <v>338</v>
      </c>
      <c r="E850" t="s">
        <v>32</v>
      </c>
      <c r="F850" t="s">
        <v>57</v>
      </c>
      <c r="G850">
        <v>57</v>
      </c>
      <c r="H850">
        <v>404070</v>
      </c>
      <c r="I850" t="s">
        <v>34</v>
      </c>
      <c r="J850" s="1">
        <v>45524</v>
      </c>
      <c r="K850">
        <v>1100</v>
      </c>
      <c r="L850" t="s">
        <v>3753</v>
      </c>
      <c r="M850" t="s">
        <v>1118</v>
      </c>
      <c r="N850" t="s">
        <v>3754</v>
      </c>
      <c r="O850">
        <v>3259013991</v>
      </c>
      <c r="P850" t="s">
        <v>71</v>
      </c>
      <c r="Q850">
        <v>10</v>
      </c>
      <c r="R850" t="s">
        <v>88</v>
      </c>
      <c r="S850" t="s">
        <v>118</v>
      </c>
      <c r="T850">
        <v>26407</v>
      </c>
      <c r="U850" s="1">
        <v>45574</v>
      </c>
      <c r="V850" t="s">
        <v>155</v>
      </c>
      <c r="W850">
        <v>604848</v>
      </c>
      <c r="X850" t="s">
        <v>3755</v>
      </c>
      <c r="Y850">
        <v>607</v>
      </c>
      <c r="Z850">
        <v>1418</v>
      </c>
      <c r="AA850">
        <v>3</v>
      </c>
      <c r="AB850" s="2" t="s">
        <v>3756</v>
      </c>
    </row>
    <row r="851" spans="1:28" x14ac:dyDescent="0.3">
      <c r="A851" t="s">
        <v>28</v>
      </c>
      <c r="B851" t="s">
        <v>29</v>
      </c>
      <c r="C851" t="s">
        <v>193</v>
      </c>
      <c r="D851" t="s">
        <v>163</v>
      </c>
      <c r="E851" t="s">
        <v>32</v>
      </c>
      <c r="F851" t="s">
        <v>33</v>
      </c>
      <c r="G851">
        <v>51</v>
      </c>
      <c r="H851">
        <v>436362</v>
      </c>
      <c r="I851" t="s">
        <v>34</v>
      </c>
      <c r="J851" s="1">
        <v>44910</v>
      </c>
      <c r="K851">
        <v>1100</v>
      </c>
      <c r="L851" t="s">
        <v>3757</v>
      </c>
      <c r="M851" t="s">
        <v>869</v>
      </c>
      <c r="N851" t="s">
        <v>3758</v>
      </c>
      <c r="O851">
        <f>1-645-198-5267</f>
        <v>-6109</v>
      </c>
      <c r="P851" t="s">
        <v>51</v>
      </c>
      <c r="Q851">
        <v>4</v>
      </c>
      <c r="R851" t="s">
        <v>40</v>
      </c>
      <c r="S851" t="s">
        <v>41</v>
      </c>
      <c r="T851">
        <v>65378</v>
      </c>
      <c r="U851" s="1">
        <v>45619</v>
      </c>
      <c r="V851" t="s">
        <v>42</v>
      </c>
      <c r="W851">
        <v>763005</v>
      </c>
      <c r="X851" t="s">
        <v>3759</v>
      </c>
      <c r="Y851">
        <v>397</v>
      </c>
      <c r="Z851">
        <v>1731</v>
      </c>
      <c r="AA851">
        <v>6</v>
      </c>
      <c r="AB851" s="2" t="s">
        <v>3760</v>
      </c>
    </row>
    <row r="852" spans="1:28" x14ac:dyDescent="0.3">
      <c r="A852" t="s">
        <v>28</v>
      </c>
      <c r="B852" t="s">
        <v>29</v>
      </c>
      <c r="C852" t="s">
        <v>30</v>
      </c>
      <c r="D852" t="s">
        <v>349</v>
      </c>
      <c r="E852" t="s">
        <v>56</v>
      </c>
      <c r="F852" t="s">
        <v>99</v>
      </c>
      <c r="G852">
        <v>16</v>
      </c>
      <c r="H852">
        <v>433794</v>
      </c>
      <c r="I852" t="s">
        <v>58</v>
      </c>
      <c r="J852" s="1">
        <v>44354</v>
      </c>
      <c r="K852">
        <v>950</v>
      </c>
      <c r="L852" t="s">
        <v>3761</v>
      </c>
      <c r="M852" t="s">
        <v>434</v>
      </c>
      <c r="N852" t="s">
        <v>3762</v>
      </c>
      <c r="O852" t="s">
        <v>3763</v>
      </c>
      <c r="P852" t="s">
        <v>51</v>
      </c>
      <c r="Q852">
        <v>13</v>
      </c>
      <c r="R852" t="s">
        <v>40</v>
      </c>
      <c r="S852" t="s">
        <v>79</v>
      </c>
      <c r="T852">
        <v>84293</v>
      </c>
      <c r="U852" s="1">
        <v>45599</v>
      </c>
      <c r="V852" t="s">
        <v>42</v>
      </c>
      <c r="W852">
        <v>579303</v>
      </c>
      <c r="X852" t="s">
        <v>3764</v>
      </c>
      <c r="Y852">
        <v>859</v>
      </c>
      <c r="Z852">
        <v>1689</v>
      </c>
      <c r="AA852">
        <v>4</v>
      </c>
      <c r="AB852">
        <v>2702.4</v>
      </c>
    </row>
    <row r="853" spans="1:28" x14ac:dyDescent="0.3">
      <c r="A853" t="s">
        <v>28</v>
      </c>
      <c r="B853" t="s">
        <v>29</v>
      </c>
      <c r="C853" t="s">
        <v>91</v>
      </c>
      <c r="D853" t="s">
        <v>163</v>
      </c>
      <c r="E853" t="s">
        <v>56</v>
      </c>
      <c r="F853" t="s">
        <v>47</v>
      </c>
      <c r="G853">
        <v>16</v>
      </c>
      <c r="H853">
        <v>436999</v>
      </c>
      <c r="I853" t="s">
        <v>34</v>
      </c>
      <c r="J853" s="1">
        <v>44288</v>
      </c>
      <c r="K853">
        <v>1000</v>
      </c>
      <c r="L853" t="s">
        <v>3765</v>
      </c>
      <c r="M853" t="s">
        <v>506</v>
      </c>
      <c r="N853" t="s">
        <v>3766</v>
      </c>
      <c r="O853" t="s">
        <v>3767</v>
      </c>
      <c r="P853" t="s">
        <v>87</v>
      </c>
      <c r="Q853">
        <v>7</v>
      </c>
      <c r="R853" t="s">
        <v>40</v>
      </c>
      <c r="S853" t="s">
        <v>63</v>
      </c>
      <c r="T853">
        <v>89921</v>
      </c>
      <c r="U853" s="1">
        <v>45515</v>
      </c>
      <c r="V853" t="s">
        <v>64</v>
      </c>
      <c r="W853">
        <v>378314</v>
      </c>
      <c r="X853" t="s">
        <v>3768</v>
      </c>
      <c r="Y853">
        <v>292</v>
      </c>
      <c r="Z853">
        <v>1792</v>
      </c>
      <c r="AA853">
        <v>6</v>
      </c>
      <c r="AB853">
        <v>4300.8</v>
      </c>
    </row>
    <row r="854" spans="1:28" x14ac:dyDescent="0.3">
      <c r="A854" t="s">
        <v>28</v>
      </c>
      <c r="B854" t="s">
        <v>29</v>
      </c>
      <c r="C854" t="s">
        <v>157</v>
      </c>
      <c r="D854" t="s">
        <v>616</v>
      </c>
      <c r="E854" t="s">
        <v>32</v>
      </c>
      <c r="F854" t="s">
        <v>33</v>
      </c>
      <c r="G854">
        <v>31</v>
      </c>
      <c r="H854">
        <v>432203</v>
      </c>
      <c r="I854" t="s">
        <v>58</v>
      </c>
      <c r="J854" s="1">
        <v>44040</v>
      </c>
      <c r="K854">
        <v>1100</v>
      </c>
      <c r="L854" t="s">
        <v>3769</v>
      </c>
      <c r="M854" t="s">
        <v>308</v>
      </c>
      <c r="N854" t="s">
        <v>3770</v>
      </c>
      <c r="O854" t="s">
        <v>3771</v>
      </c>
      <c r="P854" t="s">
        <v>39</v>
      </c>
      <c r="Q854">
        <v>11</v>
      </c>
      <c r="R854" t="s">
        <v>40</v>
      </c>
      <c r="S854" t="s">
        <v>41</v>
      </c>
      <c r="T854">
        <v>55193</v>
      </c>
      <c r="U854" s="1">
        <v>45607</v>
      </c>
      <c r="V854" t="s">
        <v>42</v>
      </c>
      <c r="W854">
        <v>448949</v>
      </c>
      <c r="X854" t="s">
        <v>3772</v>
      </c>
      <c r="Y854">
        <v>612</v>
      </c>
      <c r="Z854">
        <v>2667</v>
      </c>
      <c r="AA854">
        <v>1</v>
      </c>
      <c r="AB854">
        <v>1066.8</v>
      </c>
    </row>
    <row r="855" spans="1:28" x14ac:dyDescent="0.3">
      <c r="A855" t="s">
        <v>28</v>
      </c>
      <c r="B855" t="s">
        <v>29</v>
      </c>
      <c r="C855" t="s">
        <v>157</v>
      </c>
      <c r="D855" t="s">
        <v>621</v>
      </c>
      <c r="E855" t="s">
        <v>32</v>
      </c>
      <c r="F855" t="s">
        <v>106</v>
      </c>
      <c r="G855">
        <v>35</v>
      </c>
      <c r="H855">
        <v>418174</v>
      </c>
      <c r="I855" t="s">
        <v>34</v>
      </c>
      <c r="J855" s="1">
        <v>45565</v>
      </c>
      <c r="K855">
        <v>800</v>
      </c>
      <c r="L855" t="s">
        <v>3773</v>
      </c>
      <c r="M855" t="s">
        <v>1356</v>
      </c>
      <c r="N855" t="s">
        <v>3774</v>
      </c>
      <c r="O855" t="s">
        <v>3775</v>
      </c>
      <c r="P855" t="s">
        <v>71</v>
      </c>
      <c r="Q855">
        <v>8</v>
      </c>
      <c r="R855" t="s">
        <v>88</v>
      </c>
      <c r="S855" t="s">
        <v>118</v>
      </c>
      <c r="T855">
        <v>29503</v>
      </c>
      <c r="U855" s="1">
        <v>45605</v>
      </c>
      <c r="V855" t="s">
        <v>42</v>
      </c>
      <c r="W855">
        <v>267997</v>
      </c>
      <c r="X855" t="s">
        <v>3776</v>
      </c>
      <c r="Y855">
        <v>215</v>
      </c>
      <c r="Z855">
        <v>781</v>
      </c>
      <c r="AA855">
        <v>1</v>
      </c>
      <c r="AB855" s="2" t="s">
        <v>3777</v>
      </c>
    </row>
    <row r="856" spans="1:28" x14ac:dyDescent="0.3">
      <c r="A856" t="s">
        <v>28</v>
      </c>
      <c r="B856" t="s">
        <v>29</v>
      </c>
      <c r="C856" t="s">
        <v>148</v>
      </c>
      <c r="D856" t="s">
        <v>187</v>
      </c>
      <c r="E856" t="s">
        <v>56</v>
      </c>
      <c r="F856" t="s">
        <v>83</v>
      </c>
      <c r="G856">
        <v>44</v>
      </c>
      <c r="H856">
        <v>405523</v>
      </c>
      <c r="I856" t="s">
        <v>58</v>
      </c>
      <c r="J856" s="1">
        <v>44478</v>
      </c>
      <c r="K856">
        <v>1300</v>
      </c>
      <c r="L856" t="s">
        <v>3778</v>
      </c>
      <c r="M856" t="s">
        <v>1091</v>
      </c>
      <c r="N856" t="s">
        <v>3779</v>
      </c>
      <c r="O856" t="s">
        <v>3780</v>
      </c>
      <c r="P856" t="s">
        <v>87</v>
      </c>
      <c r="Q856">
        <v>11</v>
      </c>
      <c r="R856" t="s">
        <v>40</v>
      </c>
      <c r="S856" t="s">
        <v>63</v>
      </c>
      <c r="T856">
        <v>97874</v>
      </c>
      <c r="U856" s="1">
        <v>45457</v>
      </c>
      <c r="V856" t="s">
        <v>52</v>
      </c>
      <c r="W856">
        <v>326211</v>
      </c>
      <c r="X856" t="s">
        <v>3781</v>
      </c>
      <c r="Y856">
        <v>527</v>
      </c>
      <c r="Z856">
        <v>1312</v>
      </c>
      <c r="AA856">
        <v>7</v>
      </c>
      <c r="AB856" s="2" t="s">
        <v>3782</v>
      </c>
    </row>
    <row r="857" spans="1:28" x14ac:dyDescent="0.3">
      <c r="A857" t="s">
        <v>28</v>
      </c>
      <c r="B857" t="s">
        <v>29</v>
      </c>
      <c r="C857" t="s">
        <v>44</v>
      </c>
      <c r="D857" t="s">
        <v>163</v>
      </c>
      <c r="E857" t="s">
        <v>46</v>
      </c>
      <c r="F857" t="s">
        <v>355</v>
      </c>
      <c r="G857">
        <v>56</v>
      </c>
      <c r="H857">
        <v>437609</v>
      </c>
      <c r="I857" t="s">
        <v>34</v>
      </c>
      <c r="J857" s="1">
        <v>44368</v>
      </c>
      <c r="K857">
        <v>800</v>
      </c>
      <c r="L857" t="s">
        <v>3783</v>
      </c>
      <c r="M857" t="s">
        <v>506</v>
      </c>
      <c r="N857" t="s">
        <v>3784</v>
      </c>
      <c r="O857" t="s">
        <v>3785</v>
      </c>
      <c r="P857" t="s">
        <v>51</v>
      </c>
      <c r="Q857">
        <v>19</v>
      </c>
      <c r="R857" t="s">
        <v>88</v>
      </c>
      <c r="S857" t="s">
        <v>118</v>
      </c>
      <c r="T857">
        <v>33486</v>
      </c>
      <c r="U857" s="1">
        <v>45388</v>
      </c>
      <c r="V857" t="s">
        <v>80</v>
      </c>
      <c r="W857">
        <v>951883</v>
      </c>
      <c r="X857" t="s">
        <v>3786</v>
      </c>
      <c r="Y857">
        <v>643</v>
      </c>
      <c r="Z857">
        <v>2848</v>
      </c>
      <c r="AA857">
        <v>1</v>
      </c>
      <c r="AB857">
        <v>1139.2</v>
      </c>
    </row>
    <row r="858" spans="1:28" x14ac:dyDescent="0.3">
      <c r="A858" t="s">
        <v>28</v>
      </c>
      <c r="B858" t="s">
        <v>29</v>
      </c>
      <c r="C858" t="s">
        <v>91</v>
      </c>
      <c r="D858" t="s">
        <v>380</v>
      </c>
      <c r="E858" t="s">
        <v>46</v>
      </c>
      <c r="F858" t="s">
        <v>175</v>
      </c>
      <c r="G858">
        <v>23</v>
      </c>
      <c r="H858">
        <v>425854</v>
      </c>
      <c r="I858" t="s">
        <v>58</v>
      </c>
      <c r="J858" s="1">
        <v>44648</v>
      </c>
      <c r="K858">
        <v>1200</v>
      </c>
      <c r="L858" t="s">
        <v>3787</v>
      </c>
      <c r="M858" t="s">
        <v>1356</v>
      </c>
      <c r="N858" t="s">
        <v>3788</v>
      </c>
      <c r="O858" t="s">
        <v>3789</v>
      </c>
      <c r="P858" t="s">
        <v>39</v>
      </c>
      <c r="Q858">
        <v>5</v>
      </c>
      <c r="R858" t="s">
        <v>88</v>
      </c>
      <c r="S858" t="s">
        <v>118</v>
      </c>
      <c r="T858">
        <v>14818</v>
      </c>
      <c r="U858" s="1">
        <v>45300</v>
      </c>
      <c r="V858" t="s">
        <v>111</v>
      </c>
      <c r="W858">
        <v>776356</v>
      </c>
      <c r="X858" t="s">
        <v>3790</v>
      </c>
      <c r="Y858">
        <v>448</v>
      </c>
      <c r="Z858">
        <v>2820</v>
      </c>
      <c r="AA858">
        <v>2</v>
      </c>
      <c r="AB858">
        <v>2256</v>
      </c>
    </row>
    <row r="859" spans="1:28" x14ac:dyDescent="0.3">
      <c r="A859" t="s">
        <v>28</v>
      </c>
      <c r="B859" t="s">
        <v>29</v>
      </c>
      <c r="C859" t="s">
        <v>91</v>
      </c>
      <c r="D859" t="s">
        <v>170</v>
      </c>
      <c r="E859" t="s">
        <v>46</v>
      </c>
      <c r="F859" t="s">
        <v>57</v>
      </c>
      <c r="G859">
        <v>68</v>
      </c>
      <c r="H859">
        <v>418819</v>
      </c>
      <c r="I859" t="s">
        <v>34</v>
      </c>
      <c r="J859" s="1">
        <v>44122</v>
      </c>
      <c r="K859">
        <v>1100</v>
      </c>
      <c r="L859" t="s">
        <v>3791</v>
      </c>
      <c r="M859" t="s">
        <v>211</v>
      </c>
      <c r="N859" t="s">
        <v>3792</v>
      </c>
      <c r="O859" t="s">
        <v>3793</v>
      </c>
      <c r="P859" t="s">
        <v>39</v>
      </c>
      <c r="Q859">
        <v>10</v>
      </c>
      <c r="R859" t="s">
        <v>40</v>
      </c>
      <c r="S859" t="s">
        <v>63</v>
      </c>
      <c r="T859">
        <v>34894</v>
      </c>
      <c r="U859" s="1">
        <v>45458</v>
      </c>
      <c r="V859" t="s">
        <v>52</v>
      </c>
      <c r="W859">
        <v>310741</v>
      </c>
      <c r="X859" t="s">
        <v>3794</v>
      </c>
      <c r="Y859">
        <v>990</v>
      </c>
      <c r="Z859">
        <v>2719</v>
      </c>
      <c r="AA859">
        <v>1</v>
      </c>
      <c r="AB859" s="2" t="s">
        <v>3795</v>
      </c>
    </row>
    <row r="860" spans="1:28" x14ac:dyDescent="0.3">
      <c r="A860" t="s">
        <v>28</v>
      </c>
      <c r="B860" t="s">
        <v>29</v>
      </c>
      <c r="C860" t="s">
        <v>54</v>
      </c>
      <c r="D860" t="s">
        <v>92</v>
      </c>
      <c r="E860" t="s">
        <v>56</v>
      </c>
      <c r="F860" t="s">
        <v>106</v>
      </c>
      <c r="G860">
        <v>85</v>
      </c>
      <c r="H860">
        <v>415782</v>
      </c>
      <c r="I860" t="s">
        <v>34</v>
      </c>
      <c r="J860" s="1">
        <v>44426</v>
      </c>
      <c r="K860">
        <v>1400</v>
      </c>
      <c r="L860" t="s">
        <v>3796</v>
      </c>
      <c r="M860" t="s">
        <v>372</v>
      </c>
      <c r="N860" t="s">
        <v>3797</v>
      </c>
      <c r="O860" t="s">
        <v>3798</v>
      </c>
      <c r="P860" t="s">
        <v>39</v>
      </c>
      <c r="Q860">
        <v>5</v>
      </c>
      <c r="R860" t="s">
        <v>88</v>
      </c>
      <c r="S860" t="s">
        <v>63</v>
      </c>
      <c r="T860">
        <v>85707</v>
      </c>
      <c r="U860" s="1">
        <v>45294</v>
      </c>
      <c r="V860" t="s">
        <v>111</v>
      </c>
      <c r="W860">
        <v>696405</v>
      </c>
      <c r="X860" t="s">
        <v>3799</v>
      </c>
      <c r="Y860">
        <v>655</v>
      </c>
      <c r="Z860">
        <v>2128</v>
      </c>
      <c r="AA860">
        <v>3</v>
      </c>
      <c r="AB860" s="2" t="s">
        <v>3800</v>
      </c>
    </row>
    <row r="861" spans="1:28" x14ac:dyDescent="0.3">
      <c r="A861" t="s">
        <v>28</v>
      </c>
      <c r="B861" t="s">
        <v>29</v>
      </c>
      <c r="C861" t="s">
        <v>148</v>
      </c>
      <c r="D861" t="s">
        <v>467</v>
      </c>
      <c r="E861" t="s">
        <v>32</v>
      </c>
      <c r="F861" t="s">
        <v>106</v>
      </c>
      <c r="G861">
        <v>21</v>
      </c>
      <c r="H861">
        <v>413278</v>
      </c>
      <c r="I861" t="s">
        <v>58</v>
      </c>
      <c r="J861" s="1">
        <v>43859</v>
      </c>
      <c r="K861">
        <v>1400</v>
      </c>
      <c r="L861" t="s">
        <v>3801</v>
      </c>
      <c r="M861" t="s">
        <v>747</v>
      </c>
      <c r="N861" t="s">
        <v>3802</v>
      </c>
      <c r="O861">
        <v>1665157638</v>
      </c>
      <c r="P861" t="s">
        <v>39</v>
      </c>
      <c r="Q861">
        <v>9</v>
      </c>
      <c r="R861" t="s">
        <v>40</v>
      </c>
      <c r="S861" t="s">
        <v>63</v>
      </c>
      <c r="T861">
        <v>46822</v>
      </c>
      <c r="U861" s="1">
        <v>45474</v>
      </c>
      <c r="V861" t="s">
        <v>126</v>
      </c>
      <c r="W861">
        <v>456539</v>
      </c>
      <c r="X861" t="s">
        <v>3803</v>
      </c>
      <c r="Y861">
        <v>239</v>
      </c>
      <c r="Z861">
        <v>2082</v>
      </c>
      <c r="AA861">
        <v>2</v>
      </c>
      <c r="AB861" s="2" t="s">
        <v>3804</v>
      </c>
    </row>
    <row r="862" spans="1:28" x14ac:dyDescent="0.3">
      <c r="A862" t="s">
        <v>28</v>
      </c>
      <c r="B862" t="s">
        <v>29</v>
      </c>
      <c r="C862" t="s">
        <v>193</v>
      </c>
      <c r="D862" t="s">
        <v>31</v>
      </c>
      <c r="E862" t="s">
        <v>32</v>
      </c>
      <c r="F862" t="s">
        <v>99</v>
      </c>
      <c r="G862">
        <v>57</v>
      </c>
      <c r="H862">
        <v>434400</v>
      </c>
      <c r="I862" t="s">
        <v>58</v>
      </c>
      <c r="J862" s="1">
        <v>43846</v>
      </c>
      <c r="K862">
        <v>800</v>
      </c>
      <c r="L862" t="s">
        <v>3805</v>
      </c>
      <c r="M862" t="s">
        <v>101</v>
      </c>
      <c r="N862" t="s">
        <v>3806</v>
      </c>
      <c r="O862" t="s">
        <v>3807</v>
      </c>
      <c r="P862" t="s">
        <v>51</v>
      </c>
      <c r="Q862">
        <v>20</v>
      </c>
      <c r="R862" t="s">
        <v>40</v>
      </c>
      <c r="S862" t="s">
        <v>79</v>
      </c>
      <c r="T862">
        <v>55624</v>
      </c>
      <c r="U862" s="1">
        <v>45433</v>
      </c>
      <c r="V862" t="s">
        <v>140</v>
      </c>
      <c r="W862">
        <v>246734</v>
      </c>
      <c r="X862" t="s">
        <v>3808</v>
      </c>
      <c r="Y862">
        <v>286</v>
      </c>
      <c r="Z862">
        <v>956</v>
      </c>
      <c r="AA862">
        <v>3</v>
      </c>
      <c r="AB862">
        <v>1147.2</v>
      </c>
    </row>
    <row r="863" spans="1:28" x14ac:dyDescent="0.3">
      <c r="A863" t="s">
        <v>28</v>
      </c>
      <c r="B863" t="s">
        <v>29</v>
      </c>
      <c r="C863" t="s">
        <v>30</v>
      </c>
      <c r="D863" t="s">
        <v>237</v>
      </c>
      <c r="E863" t="s">
        <v>32</v>
      </c>
      <c r="F863" t="s">
        <v>33</v>
      </c>
      <c r="G863">
        <v>2</v>
      </c>
      <c r="H863">
        <v>417478</v>
      </c>
      <c r="I863" t="s">
        <v>34</v>
      </c>
      <c r="J863" s="1">
        <v>44393</v>
      </c>
      <c r="K863">
        <v>1000</v>
      </c>
      <c r="L863" t="s">
        <v>3809</v>
      </c>
      <c r="M863" t="s">
        <v>596</v>
      </c>
      <c r="N863" t="s">
        <v>3810</v>
      </c>
      <c r="O863" t="s">
        <v>3811</v>
      </c>
      <c r="P863" t="s">
        <v>87</v>
      </c>
      <c r="Q863">
        <v>4</v>
      </c>
      <c r="R863" t="s">
        <v>40</v>
      </c>
      <c r="S863" t="s">
        <v>63</v>
      </c>
      <c r="T863">
        <v>57191</v>
      </c>
      <c r="U863" s="1">
        <v>45462</v>
      </c>
      <c r="V863" t="s">
        <v>52</v>
      </c>
      <c r="W863">
        <v>625057</v>
      </c>
      <c r="X863" t="s">
        <v>3812</v>
      </c>
      <c r="Y863">
        <v>410</v>
      </c>
      <c r="Z863">
        <v>1661</v>
      </c>
      <c r="AA863">
        <v>3</v>
      </c>
      <c r="AB863">
        <v>1993.2</v>
      </c>
    </row>
    <row r="864" spans="1:28" x14ac:dyDescent="0.3">
      <c r="A864" t="s">
        <v>28</v>
      </c>
      <c r="B864" t="s">
        <v>29</v>
      </c>
      <c r="C864" t="s">
        <v>193</v>
      </c>
      <c r="D864" t="s">
        <v>82</v>
      </c>
      <c r="E864" t="s">
        <v>56</v>
      </c>
      <c r="F864" t="s">
        <v>135</v>
      </c>
      <c r="G864">
        <v>50</v>
      </c>
      <c r="H864">
        <v>426687</v>
      </c>
      <c r="I864" t="s">
        <v>58</v>
      </c>
      <c r="J864" s="1">
        <v>44150</v>
      </c>
      <c r="K864">
        <v>1000</v>
      </c>
      <c r="L864" t="s">
        <v>3813</v>
      </c>
      <c r="M864" t="s">
        <v>654</v>
      </c>
      <c r="N864" t="s">
        <v>3814</v>
      </c>
      <c r="O864" t="s">
        <v>3815</v>
      </c>
      <c r="P864" t="s">
        <v>71</v>
      </c>
      <c r="Q864">
        <v>8</v>
      </c>
      <c r="R864" t="s">
        <v>88</v>
      </c>
      <c r="S864" t="s">
        <v>79</v>
      </c>
      <c r="T864">
        <v>51743</v>
      </c>
      <c r="U864" s="1">
        <v>45413</v>
      </c>
      <c r="V864" t="s">
        <v>140</v>
      </c>
      <c r="W864">
        <v>372266</v>
      </c>
      <c r="X864" t="s">
        <v>3816</v>
      </c>
      <c r="Y864">
        <v>418</v>
      </c>
      <c r="Z864">
        <v>1160</v>
      </c>
      <c r="AA864">
        <v>6</v>
      </c>
      <c r="AB864">
        <v>2784</v>
      </c>
    </row>
    <row r="865" spans="1:28" x14ac:dyDescent="0.3">
      <c r="A865" t="s">
        <v>28</v>
      </c>
      <c r="B865" t="s">
        <v>29</v>
      </c>
      <c r="C865" t="s">
        <v>157</v>
      </c>
      <c r="D865" t="s">
        <v>182</v>
      </c>
      <c r="E865" t="s">
        <v>56</v>
      </c>
      <c r="F865" t="s">
        <v>57</v>
      </c>
      <c r="G865">
        <v>58</v>
      </c>
      <c r="H865">
        <v>439447</v>
      </c>
      <c r="I865" t="s">
        <v>58</v>
      </c>
      <c r="J865" s="1">
        <v>44902</v>
      </c>
      <c r="K865">
        <v>950</v>
      </c>
      <c r="L865" t="s">
        <v>3817</v>
      </c>
      <c r="M865" t="s">
        <v>428</v>
      </c>
      <c r="N865" t="s">
        <v>3818</v>
      </c>
      <c r="O865" t="s">
        <v>3819</v>
      </c>
      <c r="P865" t="s">
        <v>51</v>
      </c>
      <c r="Q865">
        <v>8</v>
      </c>
      <c r="R865" t="s">
        <v>88</v>
      </c>
      <c r="S865" t="s">
        <v>63</v>
      </c>
      <c r="T865">
        <v>82155</v>
      </c>
      <c r="U865" s="1">
        <v>45591</v>
      </c>
      <c r="V865" t="s">
        <v>155</v>
      </c>
      <c r="W865">
        <v>491781</v>
      </c>
      <c r="X865" t="s">
        <v>3820</v>
      </c>
      <c r="Y865">
        <v>682</v>
      </c>
      <c r="Z865">
        <v>1978</v>
      </c>
      <c r="AA865">
        <v>1</v>
      </c>
      <c r="AB865">
        <v>791.2</v>
      </c>
    </row>
    <row r="866" spans="1:28" x14ac:dyDescent="0.3">
      <c r="A866" t="s">
        <v>28</v>
      </c>
      <c r="B866" t="s">
        <v>29</v>
      </c>
      <c r="C866" t="s">
        <v>44</v>
      </c>
      <c r="D866" t="s">
        <v>134</v>
      </c>
      <c r="E866" t="s">
        <v>56</v>
      </c>
      <c r="F866" t="s">
        <v>175</v>
      </c>
      <c r="G866">
        <v>18</v>
      </c>
      <c r="H866">
        <v>438660</v>
      </c>
      <c r="I866" t="s">
        <v>34</v>
      </c>
      <c r="J866" s="1">
        <v>44536</v>
      </c>
      <c r="K866">
        <v>1100</v>
      </c>
      <c r="L866" t="s">
        <v>3821</v>
      </c>
      <c r="M866" t="s">
        <v>487</v>
      </c>
      <c r="N866" t="s">
        <v>3822</v>
      </c>
      <c r="O866" t="s">
        <v>3823</v>
      </c>
      <c r="P866" t="s">
        <v>51</v>
      </c>
      <c r="Q866">
        <v>4</v>
      </c>
      <c r="R866" t="s">
        <v>40</v>
      </c>
      <c r="S866" t="s">
        <v>79</v>
      </c>
      <c r="T866">
        <v>55637</v>
      </c>
      <c r="U866" s="1">
        <v>45347</v>
      </c>
      <c r="V866" t="s">
        <v>119</v>
      </c>
      <c r="W866">
        <v>238652</v>
      </c>
      <c r="X866" t="s">
        <v>3824</v>
      </c>
      <c r="Y866">
        <v>748</v>
      </c>
      <c r="Z866">
        <v>1164</v>
      </c>
      <c r="AA866">
        <v>2</v>
      </c>
      <c r="AB866">
        <v>931.2</v>
      </c>
    </row>
    <row r="867" spans="1:28" x14ac:dyDescent="0.3">
      <c r="A867" t="s">
        <v>28</v>
      </c>
      <c r="B867" t="s">
        <v>29</v>
      </c>
      <c r="C867" t="s">
        <v>66</v>
      </c>
      <c r="D867" t="s">
        <v>611</v>
      </c>
      <c r="E867" t="s">
        <v>32</v>
      </c>
      <c r="F867" t="s">
        <v>106</v>
      </c>
      <c r="G867">
        <v>32</v>
      </c>
      <c r="H867">
        <v>433102</v>
      </c>
      <c r="I867" t="s">
        <v>58</v>
      </c>
      <c r="J867" s="1">
        <v>44344</v>
      </c>
      <c r="K867">
        <v>950</v>
      </c>
      <c r="L867" t="s">
        <v>3825</v>
      </c>
      <c r="M867" t="s">
        <v>172</v>
      </c>
      <c r="N867" t="s">
        <v>3826</v>
      </c>
      <c r="O867" t="s">
        <v>3827</v>
      </c>
      <c r="P867" t="s">
        <v>39</v>
      </c>
      <c r="Q867">
        <v>12</v>
      </c>
      <c r="R867" t="s">
        <v>40</v>
      </c>
      <c r="S867" t="s">
        <v>41</v>
      </c>
      <c r="T867">
        <v>49469</v>
      </c>
      <c r="U867" s="1">
        <v>45597</v>
      </c>
      <c r="V867" t="s">
        <v>42</v>
      </c>
      <c r="W867">
        <v>691141</v>
      </c>
      <c r="X867" t="s">
        <v>3828</v>
      </c>
      <c r="Y867">
        <v>968</v>
      </c>
      <c r="Z867">
        <v>1743</v>
      </c>
      <c r="AA867">
        <v>1</v>
      </c>
      <c r="AB867">
        <v>697.2</v>
      </c>
    </row>
    <row r="868" spans="1:28" x14ac:dyDescent="0.3">
      <c r="A868" t="s">
        <v>28</v>
      </c>
      <c r="B868" t="s">
        <v>29</v>
      </c>
      <c r="C868" t="s">
        <v>157</v>
      </c>
      <c r="D868" t="s">
        <v>291</v>
      </c>
      <c r="E868" t="s">
        <v>32</v>
      </c>
      <c r="F868" t="s">
        <v>83</v>
      </c>
      <c r="G868">
        <v>29</v>
      </c>
      <c r="H868">
        <v>400495</v>
      </c>
      <c r="I868" t="s">
        <v>58</v>
      </c>
      <c r="J868" s="1">
        <v>44208</v>
      </c>
      <c r="K868">
        <v>1300</v>
      </c>
      <c r="L868" t="s">
        <v>3829</v>
      </c>
      <c r="M868" t="s">
        <v>165</v>
      </c>
      <c r="N868" t="s">
        <v>3830</v>
      </c>
      <c r="O868" t="s">
        <v>3831</v>
      </c>
      <c r="P868" t="s">
        <v>71</v>
      </c>
      <c r="Q868">
        <v>3</v>
      </c>
      <c r="R868" t="s">
        <v>40</v>
      </c>
      <c r="S868" t="s">
        <v>118</v>
      </c>
      <c r="T868">
        <v>60322</v>
      </c>
      <c r="U868" s="1">
        <v>45519</v>
      </c>
      <c r="V868" t="s">
        <v>64</v>
      </c>
      <c r="W868">
        <v>848459</v>
      </c>
      <c r="X868" t="s">
        <v>3832</v>
      </c>
      <c r="Y868">
        <v>954</v>
      </c>
      <c r="Z868">
        <v>595</v>
      </c>
      <c r="AA868">
        <v>1</v>
      </c>
      <c r="AB868">
        <v>238</v>
      </c>
    </row>
    <row r="869" spans="1:28" x14ac:dyDescent="0.3">
      <c r="A869" t="s">
        <v>28</v>
      </c>
      <c r="B869" t="s">
        <v>29</v>
      </c>
      <c r="C869" t="s">
        <v>193</v>
      </c>
      <c r="D869" t="s">
        <v>134</v>
      </c>
      <c r="E869" t="s">
        <v>32</v>
      </c>
      <c r="F869" t="s">
        <v>175</v>
      </c>
      <c r="G869">
        <v>20</v>
      </c>
      <c r="H869">
        <v>431185</v>
      </c>
      <c r="I869" t="s">
        <v>58</v>
      </c>
      <c r="J869" s="1">
        <v>44351</v>
      </c>
      <c r="K869">
        <v>950</v>
      </c>
      <c r="L869" t="s">
        <v>3833</v>
      </c>
      <c r="M869" t="s">
        <v>108</v>
      </c>
      <c r="N869" t="s">
        <v>3834</v>
      </c>
      <c r="O869" t="s">
        <v>3835</v>
      </c>
      <c r="P869" t="s">
        <v>51</v>
      </c>
      <c r="Q869">
        <v>7</v>
      </c>
      <c r="R869" t="s">
        <v>88</v>
      </c>
      <c r="S869" t="s">
        <v>63</v>
      </c>
      <c r="T869">
        <v>44086</v>
      </c>
      <c r="U869" s="1">
        <v>45449</v>
      </c>
      <c r="V869" t="s">
        <v>52</v>
      </c>
      <c r="W869">
        <v>243441</v>
      </c>
      <c r="X869" t="s">
        <v>3836</v>
      </c>
      <c r="Y869">
        <v>720</v>
      </c>
      <c r="Z869">
        <v>1644</v>
      </c>
      <c r="AA869">
        <v>4</v>
      </c>
      <c r="AB869">
        <v>2630.4</v>
      </c>
    </row>
    <row r="870" spans="1:28" x14ac:dyDescent="0.3">
      <c r="A870" t="s">
        <v>28</v>
      </c>
      <c r="B870" t="s">
        <v>29</v>
      </c>
      <c r="C870" t="s">
        <v>157</v>
      </c>
      <c r="D870" t="s">
        <v>338</v>
      </c>
      <c r="E870" t="s">
        <v>32</v>
      </c>
      <c r="F870" t="s">
        <v>150</v>
      </c>
      <c r="G870">
        <v>26</v>
      </c>
      <c r="H870">
        <v>407025</v>
      </c>
      <c r="I870" t="s">
        <v>34</v>
      </c>
      <c r="J870" s="1">
        <v>45588</v>
      </c>
      <c r="K870">
        <v>950</v>
      </c>
      <c r="L870" t="s">
        <v>3837</v>
      </c>
      <c r="M870" t="s">
        <v>94</v>
      </c>
      <c r="N870" t="s">
        <v>3838</v>
      </c>
      <c r="O870" t="s">
        <v>3839</v>
      </c>
      <c r="P870" t="s">
        <v>87</v>
      </c>
      <c r="Q870">
        <v>5</v>
      </c>
      <c r="R870" t="s">
        <v>88</v>
      </c>
      <c r="S870" t="s">
        <v>118</v>
      </c>
      <c r="T870">
        <v>99878</v>
      </c>
      <c r="U870" s="1">
        <v>45574</v>
      </c>
      <c r="V870" t="s">
        <v>155</v>
      </c>
      <c r="W870">
        <v>268234</v>
      </c>
      <c r="X870" t="s">
        <v>3840</v>
      </c>
      <c r="Y870">
        <v>443</v>
      </c>
      <c r="Z870">
        <v>1486</v>
      </c>
      <c r="AA870">
        <v>1</v>
      </c>
      <c r="AB870">
        <v>594.4</v>
      </c>
    </row>
    <row r="871" spans="1:28" x14ac:dyDescent="0.3">
      <c r="A871" t="s">
        <v>28</v>
      </c>
      <c r="B871" t="s">
        <v>29</v>
      </c>
      <c r="C871" t="s">
        <v>157</v>
      </c>
      <c r="D871" t="s">
        <v>511</v>
      </c>
      <c r="E871" t="s">
        <v>32</v>
      </c>
      <c r="F871" t="s">
        <v>355</v>
      </c>
      <c r="G871">
        <v>54</v>
      </c>
      <c r="H871">
        <v>410357</v>
      </c>
      <c r="I871" t="s">
        <v>34</v>
      </c>
      <c r="J871" s="1">
        <v>44232</v>
      </c>
      <c r="K871">
        <v>1100</v>
      </c>
      <c r="L871" t="s">
        <v>3841</v>
      </c>
      <c r="M871" t="s">
        <v>108</v>
      </c>
      <c r="N871" t="s">
        <v>3842</v>
      </c>
      <c r="O871" t="s">
        <v>3843</v>
      </c>
      <c r="P871" t="s">
        <v>71</v>
      </c>
      <c r="Q871">
        <v>20</v>
      </c>
      <c r="R871" t="s">
        <v>88</v>
      </c>
      <c r="S871" t="s">
        <v>41</v>
      </c>
      <c r="T871">
        <v>58515</v>
      </c>
      <c r="U871" s="1">
        <v>45411</v>
      </c>
      <c r="V871" t="s">
        <v>80</v>
      </c>
      <c r="W871">
        <v>598430</v>
      </c>
      <c r="X871" t="s">
        <v>3844</v>
      </c>
      <c r="Y871">
        <v>332</v>
      </c>
      <c r="Z871">
        <v>1749</v>
      </c>
      <c r="AA871">
        <v>8</v>
      </c>
      <c r="AB871">
        <v>5596.8</v>
      </c>
    </row>
    <row r="872" spans="1:28" x14ac:dyDescent="0.3">
      <c r="A872" t="s">
        <v>28</v>
      </c>
      <c r="B872" t="s">
        <v>29</v>
      </c>
      <c r="C872" t="s">
        <v>157</v>
      </c>
      <c r="D872" t="s">
        <v>220</v>
      </c>
      <c r="E872" t="s">
        <v>32</v>
      </c>
      <c r="F872" t="s">
        <v>57</v>
      </c>
      <c r="G872">
        <v>93</v>
      </c>
      <c r="H872">
        <v>404651</v>
      </c>
      <c r="I872" t="s">
        <v>34</v>
      </c>
      <c r="J872" s="1">
        <v>44232</v>
      </c>
      <c r="K872">
        <v>800</v>
      </c>
      <c r="L872" t="s">
        <v>3845</v>
      </c>
      <c r="M872" t="s">
        <v>345</v>
      </c>
      <c r="N872" t="s">
        <v>3846</v>
      </c>
      <c r="O872" t="s">
        <v>3847</v>
      </c>
      <c r="P872" t="s">
        <v>39</v>
      </c>
      <c r="Q872">
        <v>15</v>
      </c>
      <c r="R872" t="s">
        <v>40</v>
      </c>
      <c r="S872" t="s">
        <v>79</v>
      </c>
      <c r="T872">
        <v>81116</v>
      </c>
      <c r="U872" s="1">
        <v>45560</v>
      </c>
      <c r="V872" t="s">
        <v>180</v>
      </c>
      <c r="W872">
        <v>322125</v>
      </c>
      <c r="X872" t="s">
        <v>3848</v>
      </c>
      <c r="Y872">
        <v>535</v>
      </c>
      <c r="Z872">
        <v>2194</v>
      </c>
      <c r="AA872">
        <v>2</v>
      </c>
      <c r="AB872">
        <v>1755.2</v>
      </c>
    </row>
    <row r="873" spans="1:28" x14ac:dyDescent="0.3">
      <c r="A873" t="s">
        <v>28</v>
      </c>
      <c r="B873" t="s">
        <v>29</v>
      </c>
      <c r="C873" t="s">
        <v>193</v>
      </c>
      <c r="D873" t="s">
        <v>82</v>
      </c>
      <c r="E873" t="s">
        <v>46</v>
      </c>
      <c r="F873" t="s">
        <v>33</v>
      </c>
      <c r="G873">
        <v>31</v>
      </c>
      <c r="H873">
        <v>410880</v>
      </c>
      <c r="I873" t="s">
        <v>58</v>
      </c>
      <c r="J873" s="1">
        <v>44371</v>
      </c>
      <c r="K873">
        <v>1100</v>
      </c>
      <c r="L873" t="s">
        <v>3849</v>
      </c>
      <c r="M873" t="s">
        <v>423</v>
      </c>
      <c r="N873" t="s">
        <v>3850</v>
      </c>
      <c r="O873" t="s">
        <v>3851</v>
      </c>
      <c r="P873" t="s">
        <v>87</v>
      </c>
      <c r="Q873">
        <v>7</v>
      </c>
      <c r="R873" t="s">
        <v>88</v>
      </c>
      <c r="S873" t="s">
        <v>79</v>
      </c>
      <c r="T873">
        <v>88587</v>
      </c>
      <c r="U873" s="1">
        <v>45355</v>
      </c>
      <c r="V873" t="s">
        <v>72</v>
      </c>
      <c r="W873">
        <v>922839</v>
      </c>
      <c r="X873" t="s">
        <v>3852</v>
      </c>
      <c r="Y873">
        <v>430</v>
      </c>
      <c r="Z873">
        <v>2442</v>
      </c>
      <c r="AA873">
        <v>1</v>
      </c>
      <c r="AB873" s="2" t="s">
        <v>579</v>
      </c>
    </row>
    <row r="874" spans="1:28" x14ac:dyDescent="0.3">
      <c r="A874" t="s">
        <v>28</v>
      </c>
      <c r="B874" t="s">
        <v>29</v>
      </c>
      <c r="C874" t="s">
        <v>66</v>
      </c>
      <c r="D874" t="s">
        <v>467</v>
      </c>
      <c r="E874" t="s">
        <v>32</v>
      </c>
      <c r="F874" t="s">
        <v>150</v>
      </c>
      <c r="G874">
        <v>8</v>
      </c>
      <c r="H874">
        <v>417041</v>
      </c>
      <c r="I874" t="s">
        <v>58</v>
      </c>
      <c r="J874" s="1">
        <v>44566</v>
      </c>
      <c r="K874">
        <v>1300</v>
      </c>
      <c r="L874" t="s">
        <v>3853</v>
      </c>
      <c r="M874" t="s">
        <v>308</v>
      </c>
      <c r="N874" t="s">
        <v>3854</v>
      </c>
      <c r="O874" t="s">
        <v>3855</v>
      </c>
      <c r="P874" t="s">
        <v>51</v>
      </c>
      <c r="Q874">
        <v>8</v>
      </c>
      <c r="R874" t="s">
        <v>88</v>
      </c>
      <c r="S874" t="s">
        <v>41</v>
      </c>
      <c r="T874">
        <v>77220</v>
      </c>
      <c r="U874" s="1">
        <v>45408</v>
      </c>
      <c r="V874" t="s">
        <v>80</v>
      </c>
      <c r="W874">
        <v>911372</v>
      </c>
      <c r="X874" t="s">
        <v>3856</v>
      </c>
      <c r="Y874">
        <v>919</v>
      </c>
      <c r="Z874">
        <v>2358</v>
      </c>
      <c r="AA874">
        <v>6</v>
      </c>
      <c r="AB874" s="2" t="s">
        <v>3857</v>
      </c>
    </row>
    <row r="875" spans="1:28" x14ac:dyDescent="0.3">
      <c r="A875" t="s">
        <v>28</v>
      </c>
      <c r="B875" t="s">
        <v>29</v>
      </c>
      <c r="C875" t="s">
        <v>148</v>
      </c>
      <c r="D875" t="s">
        <v>621</v>
      </c>
      <c r="E875" t="s">
        <v>56</v>
      </c>
      <c r="F875" t="s">
        <v>47</v>
      </c>
      <c r="G875">
        <v>13</v>
      </c>
      <c r="H875">
        <v>437249</v>
      </c>
      <c r="I875" t="s">
        <v>34</v>
      </c>
      <c r="J875" s="1">
        <v>44887</v>
      </c>
      <c r="K875">
        <v>950</v>
      </c>
      <c r="L875" t="s">
        <v>3858</v>
      </c>
      <c r="M875" t="s">
        <v>1147</v>
      </c>
      <c r="N875" t="s">
        <v>3859</v>
      </c>
      <c r="O875" t="s">
        <v>3860</v>
      </c>
      <c r="P875" t="s">
        <v>87</v>
      </c>
      <c r="Q875">
        <v>17</v>
      </c>
      <c r="R875" t="s">
        <v>40</v>
      </c>
      <c r="S875" t="s">
        <v>79</v>
      </c>
      <c r="T875">
        <v>25331</v>
      </c>
      <c r="U875" s="1">
        <v>45369</v>
      </c>
      <c r="V875" t="s">
        <v>72</v>
      </c>
      <c r="W875">
        <v>767389</v>
      </c>
      <c r="X875" t="s">
        <v>3861</v>
      </c>
      <c r="Y875">
        <v>269</v>
      </c>
      <c r="Z875">
        <v>757</v>
      </c>
      <c r="AA875">
        <v>3</v>
      </c>
      <c r="AB875" s="2" t="s">
        <v>3862</v>
      </c>
    </row>
    <row r="876" spans="1:28" x14ac:dyDescent="0.3">
      <c r="A876" t="s">
        <v>28</v>
      </c>
      <c r="B876" t="s">
        <v>29</v>
      </c>
      <c r="C876" t="s">
        <v>30</v>
      </c>
      <c r="D876" t="s">
        <v>92</v>
      </c>
      <c r="E876" t="s">
        <v>32</v>
      </c>
      <c r="F876" t="s">
        <v>57</v>
      </c>
      <c r="G876">
        <v>35</v>
      </c>
      <c r="H876">
        <v>401580</v>
      </c>
      <c r="I876" t="s">
        <v>58</v>
      </c>
      <c r="J876" s="1">
        <v>45571</v>
      </c>
      <c r="K876">
        <v>1400</v>
      </c>
      <c r="L876" t="s">
        <v>1492</v>
      </c>
      <c r="M876" t="s">
        <v>319</v>
      </c>
      <c r="N876" t="s">
        <v>3863</v>
      </c>
      <c r="O876" t="s">
        <v>3864</v>
      </c>
      <c r="P876" t="s">
        <v>51</v>
      </c>
      <c r="Q876">
        <v>16</v>
      </c>
      <c r="R876" t="s">
        <v>40</v>
      </c>
      <c r="S876" t="s">
        <v>63</v>
      </c>
      <c r="T876">
        <v>71044</v>
      </c>
      <c r="U876" s="1">
        <v>45319</v>
      </c>
      <c r="V876" t="s">
        <v>111</v>
      </c>
      <c r="W876">
        <v>349716</v>
      </c>
      <c r="X876" t="s">
        <v>3865</v>
      </c>
      <c r="Y876">
        <v>447</v>
      </c>
      <c r="Z876">
        <v>1194</v>
      </c>
      <c r="AA876">
        <v>8</v>
      </c>
      <c r="AB876">
        <v>3820.8</v>
      </c>
    </row>
    <row r="877" spans="1:28" x14ac:dyDescent="0.3">
      <c r="A877" t="s">
        <v>28</v>
      </c>
      <c r="B877" t="s">
        <v>29</v>
      </c>
      <c r="C877" t="s">
        <v>30</v>
      </c>
      <c r="D877" t="s">
        <v>31</v>
      </c>
      <c r="E877" t="s">
        <v>32</v>
      </c>
      <c r="F877" t="s">
        <v>47</v>
      </c>
      <c r="G877">
        <v>5</v>
      </c>
      <c r="H877">
        <v>429582</v>
      </c>
      <c r="I877" t="s">
        <v>34</v>
      </c>
      <c r="J877" s="1">
        <v>44918</v>
      </c>
      <c r="K877">
        <v>1200</v>
      </c>
      <c r="L877" t="s">
        <v>3866</v>
      </c>
      <c r="M877" t="s">
        <v>670</v>
      </c>
      <c r="N877" t="s">
        <v>3867</v>
      </c>
      <c r="O877">
        <v>1897568711</v>
      </c>
      <c r="P877" t="s">
        <v>39</v>
      </c>
      <c r="Q877">
        <v>13</v>
      </c>
      <c r="R877" t="s">
        <v>88</v>
      </c>
      <c r="S877" t="s">
        <v>63</v>
      </c>
      <c r="T877">
        <v>15036</v>
      </c>
      <c r="U877" s="1">
        <v>45613</v>
      </c>
      <c r="V877" t="s">
        <v>42</v>
      </c>
      <c r="W877">
        <v>123623</v>
      </c>
      <c r="X877" t="s">
        <v>3868</v>
      </c>
      <c r="Y877">
        <v>231</v>
      </c>
      <c r="Z877">
        <v>652</v>
      </c>
      <c r="AA877">
        <v>4</v>
      </c>
      <c r="AB877">
        <v>1043.2</v>
      </c>
    </row>
    <row r="878" spans="1:28" x14ac:dyDescent="0.3">
      <c r="A878" t="s">
        <v>28</v>
      </c>
      <c r="B878" t="s">
        <v>29</v>
      </c>
      <c r="C878" t="s">
        <v>157</v>
      </c>
      <c r="D878" t="s">
        <v>227</v>
      </c>
      <c r="E878" t="s">
        <v>46</v>
      </c>
      <c r="F878" t="s">
        <v>57</v>
      </c>
      <c r="G878">
        <v>76</v>
      </c>
      <c r="H878">
        <v>420961</v>
      </c>
      <c r="I878" t="s">
        <v>58</v>
      </c>
      <c r="J878" s="1">
        <v>43959</v>
      </c>
      <c r="K878">
        <v>1300</v>
      </c>
      <c r="L878" t="s">
        <v>3869</v>
      </c>
      <c r="M878" t="s">
        <v>76</v>
      </c>
      <c r="N878" t="s">
        <v>3870</v>
      </c>
      <c r="O878" t="s">
        <v>3871</v>
      </c>
      <c r="P878" t="s">
        <v>39</v>
      </c>
      <c r="Q878">
        <v>11</v>
      </c>
      <c r="R878" t="s">
        <v>40</v>
      </c>
      <c r="S878" t="s">
        <v>63</v>
      </c>
      <c r="T878">
        <v>76073</v>
      </c>
      <c r="U878" s="1">
        <v>45619</v>
      </c>
      <c r="V878" t="s">
        <v>42</v>
      </c>
      <c r="W878">
        <v>146535</v>
      </c>
      <c r="X878" t="s">
        <v>3872</v>
      </c>
      <c r="Y878">
        <v>991</v>
      </c>
      <c r="Z878">
        <v>2625</v>
      </c>
      <c r="AA878">
        <v>4</v>
      </c>
      <c r="AB878">
        <v>4200</v>
      </c>
    </row>
    <row r="879" spans="1:28" x14ac:dyDescent="0.3">
      <c r="A879" t="s">
        <v>28</v>
      </c>
      <c r="B879" t="s">
        <v>29</v>
      </c>
      <c r="C879" t="s">
        <v>44</v>
      </c>
      <c r="D879" t="s">
        <v>546</v>
      </c>
      <c r="E879" t="s">
        <v>46</v>
      </c>
      <c r="F879" t="s">
        <v>99</v>
      </c>
      <c r="G879">
        <v>46</v>
      </c>
      <c r="H879">
        <v>428783</v>
      </c>
      <c r="I879" t="s">
        <v>34</v>
      </c>
      <c r="J879" s="1">
        <v>44915</v>
      </c>
      <c r="K879">
        <v>1100</v>
      </c>
      <c r="L879" t="s">
        <v>3873</v>
      </c>
      <c r="M879" t="s">
        <v>293</v>
      </c>
      <c r="N879" t="s">
        <v>3874</v>
      </c>
      <c r="O879" t="s">
        <v>3875</v>
      </c>
      <c r="P879" t="s">
        <v>71</v>
      </c>
      <c r="Q879">
        <v>12</v>
      </c>
      <c r="R879" t="s">
        <v>88</v>
      </c>
      <c r="S879" t="s">
        <v>41</v>
      </c>
      <c r="T879">
        <v>18449</v>
      </c>
      <c r="U879" s="1">
        <v>45472</v>
      </c>
      <c r="V879" t="s">
        <v>52</v>
      </c>
      <c r="W879">
        <v>244776</v>
      </c>
      <c r="X879" t="s">
        <v>3876</v>
      </c>
      <c r="Y879">
        <v>305</v>
      </c>
      <c r="Z879">
        <v>2374</v>
      </c>
      <c r="AA879">
        <v>1</v>
      </c>
      <c r="AB879">
        <v>949.6</v>
      </c>
    </row>
    <row r="880" spans="1:28" x14ac:dyDescent="0.3">
      <c r="A880" t="s">
        <v>28</v>
      </c>
      <c r="B880" t="s">
        <v>29</v>
      </c>
      <c r="C880" t="s">
        <v>193</v>
      </c>
      <c r="D880" t="s">
        <v>364</v>
      </c>
      <c r="E880" t="s">
        <v>46</v>
      </c>
      <c r="F880" t="s">
        <v>47</v>
      </c>
      <c r="G880">
        <v>56</v>
      </c>
      <c r="H880">
        <v>404024</v>
      </c>
      <c r="I880" t="s">
        <v>58</v>
      </c>
      <c r="J880" s="1">
        <v>44832</v>
      </c>
      <c r="K880">
        <v>1400</v>
      </c>
      <c r="L880" t="s">
        <v>3877</v>
      </c>
      <c r="M880" t="s">
        <v>1058</v>
      </c>
      <c r="N880" t="s">
        <v>3878</v>
      </c>
      <c r="O880" t="s">
        <v>3879</v>
      </c>
      <c r="P880" t="s">
        <v>39</v>
      </c>
      <c r="Q880">
        <v>16</v>
      </c>
      <c r="R880" t="s">
        <v>40</v>
      </c>
      <c r="S880" t="s">
        <v>118</v>
      </c>
      <c r="T880">
        <v>69019</v>
      </c>
      <c r="U880" s="1">
        <v>45517</v>
      </c>
      <c r="V880" t="s">
        <v>64</v>
      </c>
      <c r="W880">
        <v>189930</v>
      </c>
      <c r="X880" t="s">
        <v>1355</v>
      </c>
      <c r="Y880">
        <v>404</v>
      </c>
      <c r="Z880">
        <v>556</v>
      </c>
      <c r="AA880">
        <v>1</v>
      </c>
      <c r="AB880">
        <v>222.4</v>
      </c>
    </row>
    <row r="881" spans="1:28" x14ac:dyDescent="0.3">
      <c r="A881" t="s">
        <v>28</v>
      </c>
      <c r="B881" t="s">
        <v>29</v>
      </c>
      <c r="C881" t="s">
        <v>193</v>
      </c>
      <c r="D881" t="s">
        <v>291</v>
      </c>
      <c r="E881" t="s">
        <v>46</v>
      </c>
      <c r="F881" t="s">
        <v>99</v>
      </c>
      <c r="G881">
        <v>19</v>
      </c>
      <c r="H881">
        <v>432919</v>
      </c>
      <c r="I881" t="s">
        <v>58</v>
      </c>
      <c r="J881" s="1">
        <v>44154</v>
      </c>
      <c r="K881">
        <v>1400</v>
      </c>
      <c r="L881" t="s">
        <v>3880</v>
      </c>
      <c r="M881" t="s">
        <v>1488</v>
      </c>
      <c r="N881" t="s">
        <v>3881</v>
      </c>
      <c r="O881" t="s">
        <v>3882</v>
      </c>
      <c r="P881" t="s">
        <v>71</v>
      </c>
      <c r="Q881">
        <v>18</v>
      </c>
      <c r="R881" t="s">
        <v>40</v>
      </c>
      <c r="S881" t="s">
        <v>118</v>
      </c>
      <c r="T881">
        <v>82352</v>
      </c>
      <c r="U881" s="1">
        <v>45315</v>
      </c>
      <c r="V881" t="s">
        <v>111</v>
      </c>
      <c r="W881">
        <v>734572</v>
      </c>
      <c r="X881" t="s">
        <v>3883</v>
      </c>
      <c r="Y881">
        <v>645</v>
      </c>
      <c r="Z881">
        <v>1381</v>
      </c>
      <c r="AA881">
        <v>7</v>
      </c>
      <c r="AB881">
        <v>3866.8</v>
      </c>
    </row>
    <row r="882" spans="1:28" x14ac:dyDescent="0.3">
      <c r="A882" t="s">
        <v>28</v>
      </c>
      <c r="B882" t="s">
        <v>29</v>
      </c>
      <c r="C882" t="s">
        <v>193</v>
      </c>
      <c r="D882" t="s">
        <v>82</v>
      </c>
      <c r="E882" t="s">
        <v>32</v>
      </c>
      <c r="F882" t="s">
        <v>106</v>
      </c>
      <c r="G882">
        <v>5</v>
      </c>
      <c r="H882">
        <v>407535</v>
      </c>
      <c r="I882" t="s">
        <v>58</v>
      </c>
      <c r="J882" s="1">
        <v>45377</v>
      </c>
      <c r="K882">
        <v>800</v>
      </c>
      <c r="L882" t="s">
        <v>3884</v>
      </c>
      <c r="M882" t="s">
        <v>394</v>
      </c>
      <c r="N882" t="s">
        <v>3885</v>
      </c>
      <c r="O882" t="s">
        <v>3886</v>
      </c>
      <c r="P882" t="s">
        <v>87</v>
      </c>
      <c r="Q882">
        <v>8</v>
      </c>
      <c r="R882" t="s">
        <v>40</v>
      </c>
      <c r="S882" t="s">
        <v>63</v>
      </c>
      <c r="T882">
        <v>31281</v>
      </c>
      <c r="U882" s="1">
        <v>45507</v>
      </c>
      <c r="V882" t="s">
        <v>64</v>
      </c>
      <c r="W882">
        <v>705775</v>
      </c>
      <c r="X882" t="s">
        <v>3887</v>
      </c>
      <c r="Y882">
        <v>377</v>
      </c>
      <c r="Z882">
        <v>2229</v>
      </c>
      <c r="AA882">
        <v>7</v>
      </c>
      <c r="AB882" s="2" t="s">
        <v>3888</v>
      </c>
    </row>
    <row r="883" spans="1:28" x14ac:dyDescent="0.3">
      <c r="A883" t="s">
        <v>28</v>
      </c>
      <c r="B883" t="s">
        <v>29</v>
      </c>
      <c r="C883" t="s">
        <v>148</v>
      </c>
      <c r="D883" t="s">
        <v>621</v>
      </c>
      <c r="E883" t="s">
        <v>32</v>
      </c>
      <c r="F883" t="s">
        <v>175</v>
      </c>
      <c r="G883">
        <v>58</v>
      </c>
      <c r="H883">
        <v>429330</v>
      </c>
      <c r="I883" t="s">
        <v>58</v>
      </c>
      <c r="J883" s="1">
        <v>43913</v>
      </c>
      <c r="K883">
        <v>1000</v>
      </c>
      <c r="L883" t="s">
        <v>3889</v>
      </c>
      <c r="M883" t="s">
        <v>159</v>
      </c>
      <c r="N883" t="s">
        <v>3890</v>
      </c>
      <c r="O883" t="s">
        <v>3891</v>
      </c>
      <c r="P883" t="s">
        <v>39</v>
      </c>
      <c r="Q883">
        <v>9</v>
      </c>
      <c r="R883" t="s">
        <v>88</v>
      </c>
      <c r="S883" t="s">
        <v>63</v>
      </c>
      <c r="T883">
        <v>33183</v>
      </c>
      <c r="U883" s="1">
        <v>45377</v>
      </c>
      <c r="V883" t="s">
        <v>72</v>
      </c>
      <c r="W883">
        <v>940285</v>
      </c>
      <c r="X883" t="s">
        <v>3892</v>
      </c>
      <c r="Y883">
        <v>250</v>
      </c>
      <c r="Z883">
        <v>2087</v>
      </c>
      <c r="AA883">
        <v>1</v>
      </c>
      <c r="AB883" s="2" t="s">
        <v>3893</v>
      </c>
    </row>
    <row r="884" spans="1:28" x14ac:dyDescent="0.3">
      <c r="A884" t="s">
        <v>28</v>
      </c>
      <c r="B884" t="s">
        <v>29</v>
      </c>
      <c r="C884" t="s">
        <v>44</v>
      </c>
      <c r="D884" t="s">
        <v>92</v>
      </c>
      <c r="E884" t="s">
        <v>46</v>
      </c>
      <c r="F884" t="s">
        <v>355</v>
      </c>
      <c r="G884">
        <v>57</v>
      </c>
      <c r="H884">
        <v>427385</v>
      </c>
      <c r="I884" t="s">
        <v>58</v>
      </c>
      <c r="J884" s="1">
        <v>45237</v>
      </c>
      <c r="K884">
        <v>800</v>
      </c>
      <c r="L884" t="s">
        <v>3894</v>
      </c>
      <c r="M884" t="s">
        <v>189</v>
      </c>
      <c r="N884" t="s">
        <v>3895</v>
      </c>
      <c r="O884" t="s">
        <v>3896</v>
      </c>
      <c r="P884" t="s">
        <v>87</v>
      </c>
      <c r="Q884">
        <v>11</v>
      </c>
      <c r="R884" t="s">
        <v>40</v>
      </c>
      <c r="S884" t="s">
        <v>41</v>
      </c>
      <c r="T884">
        <v>55017</v>
      </c>
      <c r="U884" s="1">
        <v>45518</v>
      </c>
      <c r="V884" t="s">
        <v>64</v>
      </c>
      <c r="W884">
        <v>252002</v>
      </c>
      <c r="X884" t="s">
        <v>3897</v>
      </c>
      <c r="Y884">
        <v>931</v>
      </c>
      <c r="Z884">
        <v>1661</v>
      </c>
      <c r="AA884">
        <v>5</v>
      </c>
      <c r="AB884">
        <v>3322</v>
      </c>
    </row>
    <row r="885" spans="1:28" x14ac:dyDescent="0.3">
      <c r="A885" t="s">
        <v>28</v>
      </c>
      <c r="B885" t="s">
        <v>29</v>
      </c>
      <c r="C885" t="s">
        <v>30</v>
      </c>
      <c r="D885" t="s">
        <v>82</v>
      </c>
      <c r="E885" t="s">
        <v>56</v>
      </c>
      <c r="F885" t="s">
        <v>99</v>
      </c>
      <c r="G885">
        <v>61</v>
      </c>
      <c r="H885">
        <v>429921</v>
      </c>
      <c r="I885" t="s">
        <v>58</v>
      </c>
      <c r="J885" s="1">
        <v>43904</v>
      </c>
      <c r="K885">
        <v>1100</v>
      </c>
      <c r="L885" t="s">
        <v>3898</v>
      </c>
      <c r="M885" t="s">
        <v>313</v>
      </c>
      <c r="N885" t="s">
        <v>3899</v>
      </c>
      <c r="O885" t="s">
        <v>3900</v>
      </c>
      <c r="P885" t="s">
        <v>71</v>
      </c>
      <c r="Q885">
        <v>9</v>
      </c>
      <c r="R885" t="s">
        <v>88</v>
      </c>
      <c r="S885" t="s">
        <v>118</v>
      </c>
      <c r="T885">
        <v>28773</v>
      </c>
      <c r="U885" s="1">
        <v>45497</v>
      </c>
      <c r="V885" t="s">
        <v>126</v>
      </c>
      <c r="W885">
        <v>586780</v>
      </c>
      <c r="X885" t="s">
        <v>3901</v>
      </c>
      <c r="Y885">
        <v>460</v>
      </c>
      <c r="Z885">
        <v>1848</v>
      </c>
      <c r="AA885">
        <v>3</v>
      </c>
      <c r="AB885">
        <v>2217.6</v>
      </c>
    </row>
    <row r="886" spans="1:28" x14ac:dyDescent="0.3">
      <c r="A886" t="s">
        <v>28</v>
      </c>
      <c r="B886" t="s">
        <v>29</v>
      </c>
      <c r="C886" t="s">
        <v>30</v>
      </c>
      <c r="D886" t="s">
        <v>616</v>
      </c>
      <c r="E886" t="s">
        <v>46</v>
      </c>
      <c r="F886" t="s">
        <v>135</v>
      </c>
      <c r="G886">
        <v>33</v>
      </c>
      <c r="H886">
        <v>405387</v>
      </c>
      <c r="I886" t="s">
        <v>34</v>
      </c>
      <c r="J886" s="1">
        <v>45472</v>
      </c>
      <c r="K886">
        <v>1400</v>
      </c>
      <c r="L886" t="s">
        <v>3902</v>
      </c>
      <c r="M886" t="s">
        <v>919</v>
      </c>
      <c r="N886" t="s">
        <v>3903</v>
      </c>
      <c r="O886" t="s">
        <v>3904</v>
      </c>
      <c r="P886" t="s">
        <v>39</v>
      </c>
      <c r="Q886">
        <v>6</v>
      </c>
      <c r="R886" t="s">
        <v>88</v>
      </c>
      <c r="S886" t="s">
        <v>79</v>
      </c>
      <c r="T886">
        <v>47581</v>
      </c>
      <c r="U886" s="1">
        <v>45468</v>
      </c>
      <c r="V886" t="s">
        <v>52</v>
      </c>
      <c r="W886">
        <v>774995</v>
      </c>
      <c r="X886" t="s">
        <v>3905</v>
      </c>
      <c r="Y886">
        <v>215</v>
      </c>
      <c r="Z886">
        <v>998</v>
      </c>
      <c r="AA886">
        <v>3</v>
      </c>
      <c r="AB886" s="2" t="s">
        <v>3906</v>
      </c>
    </row>
    <row r="887" spans="1:28" x14ac:dyDescent="0.3">
      <c r="A887" t="s">
        <v>28</v>
      </c>
      <c r="B887" t="s">
        <v>29</v>
      </c>
      <c r="C887" t="s">
        <v>193</v>
      </c>
      <c r="D887" t="s">
        <v>511</v>
      </c>
      <c r="E887" t="s">
        <v>56</v>
      </c>
      <c r="F887" t="s">
        <v>106</v>
      </c>
      <c r="G887">
        <v>94</v>
      </c>
      <c r="H887">
        <v>415590</v>
      </c>
      <c r="I887" t="s">
        <v>58</v>
      </c>
      <c r="J887" s="1">
        <v>45479</v>
      </c>
      <c r="K887">
        <v>950</v>
      </c>
      <c r="L887" t="s">
        <v>3907</v>
      </c>
      <c r="M887" t="s">
        <v>1198</v>
      </c>
      <c r="N887" t="s">
        <v>3908</v>
      </c>
      <c r="O887" t="s">
        <v>3909</v>
      </c>
      <c r="P887" t="s">
        <v>51</v>
      </c>
      <c r="Q887">
        <v>12</v>
      </c>
      <c r="R887" t="s">
        <v>88</v>
      </c>
      <c r="S887" t="s">
        <v>79</v>
      </c>
      <c r="T887">
        <v>68877</v>
      </c>
      <c r="U887" s="1">
        <v>45331</v>
      </c>
      <c r="V887" t="s">
        <v>119</v>
      </c>
      <c r="W887">
        <v>240588</v>
      </c>
      <c r="X887" t="s">
        <v>3910</v>
      </c>
      <c r="Y887">
        <v>952</v>
      </c>
      <c r="Z887">
        <v>1213</v>
      </c>
      <c r="AA887">
        <v>3</v>
      </c>
      <c r="AB887" s="2" t="s">
        <v>3911</v>
      </c>
    </row>
    <row r="888" spans="1:28" x14ac:dyDescent="0.3">
      <c r="A888" t="s">
        <v>28</v>
      </c>
      <c r="B888" t="s">
        <v>29</v>
      </c>
      <c r="C888" t="s">
        <v>193</v>
      </c>
      <c r="D888" t="s">
        <v>182</v>
      </c>
      <c r="E888" t="s">
        <v>56</v>
      </c>
      <c r="F888" t="s">
        <v>99</v>
      </c>
      <c r="G888">
        <v>72</v>
      </c>
      <c r="H888">
        <v>412765</v>
      </c>
      <c r="I888" t="s">
        <v>34</v>
      </c>
      <c r="J888" s="1">
        <v>45286</v>
      </c>
      <c r="K888">
        <v>800</v>
      </c>
      <c r="L888" t="s">
        <v>3912</v>
      </c>
      <c r="M888" t="s">
        <v>293</v>
      </c>
      <c r="N888" t="s">
        <v>3913</v>
      </c>
      <c r="O888" t="s">
        <v>3914</v>
      </c>
      <c r="P888" t="s">
        <v>87</v>
      </c>
      <c r="Q888">
        <v>20</v>
      </c>
      <c r="R888" t="s">
        <v>40</v>
      </c>
      <c r="S888" t="s">
        <v>118</v>
      </c>
      <c r="T888">
        <v>74010</v>
      </c>
      <c r="U888" s="1">
        <v>45523</v>
      </c>
      <c r="V888" t="s">
        <v>64</v>
      </c>
      <c r="W888">
        <v>894245</v>
      </c>
      <c r="X888" t="s">
        <v>3915</v>
      </c>
      <c r="Y888">
        <v>774</v>
      </c>
      <c r="Z888">
        <v>1286</v>
      </c>
      <c r="AA888">
        <v>6</v>
      </c>
      <c r="AB888">
        <v>3086.4</v>
      </c>
    </row>
    <row r="889" spans="1:28" x14ac:dyDescent="0.3">
      <c r="A889" t="s">
        <v>28</v>
      </c>
      <c r="B889" t="s">
        <v>29</v>
      </c>
      <c r="C889" t="s">
        <v>66</v>
      </c>
      <c r="D889" t="s">
        <v>163</v>
      </c>
      <c r="E889" t="s">
        <v>46</v>
      </c>
      <c r="F889" t="s">
        <v>113</v>
      </c>
      <c r="G889">
        <v>19</v>
      </c>
      <c r="H889">
        <v>406787</v>
      </c>
      <c r="I889" t="s">
        <v>34</v>
      </c>
      <c r="J889" s="1">
        <v>44736</v>
      </c>
      <c r="K889">
        <v>1200</v>
      </c>
      <c r="L889" t="s">
        <v>3916</v>
      </c>
      <c r="M889" t="s">
        <v>269</v>
      </c>
      <c r="N889" t="s">
        <v>3917</v>
      </c>
      <c r="O889" t="s">
        <v>3918</v>
      </c>
      <c r="P889" t="s">
        <v>87</v>
      </c>
      <c r="Q889">
        <v>3</v>
      </c>
      <c r="R889" t="s">
        <v>88</v>
      </c>
      <c r="S889" t="s">
        <v>63</v>
      </c>
      <c r="T889">
        <v>22131</v>
      </c>
      <c r="U889" s="1">
        <v>45310</v>
      </c>
      <c r="V889" t="s">
        <v>111</v>
      </c>
      <c r="W889">
        <v>178297</v>
      </c>
      <c r="X889" t="s">
        <v>3919</v>
      </c>
      <c r="Y889">
        <v>584</v>
      </c>
      <c r="Z889">
        <v>1321</v>
      </c>
      <c r="AA889">
        <v>8</v>
      </c>
      <c r="AB889">
        <v>4227.2</v>
      </c>
    </row>
    <row r="890" spans="1:28" x14ac:dyDescent="0.3">
      <c r="A890" t="s">
        <v>28</v>
      </c>
      <c r="B890" t="s">
        <v>29</v>
      </c>
      <c r="C890" t="s">
        <v>193</v>
      </c>
      <c r="D890" t="s">
        <v>92</v>
      </c>
      <c r="E890" t="s">
        <v>32</v>
      </c>
      <c r="F890" t="s">
        <v>135</v>
      </c>
      <c r="G890">
        <v>68</v>
      </c>
      <c r="H890">
        <v>433892</v>
      </c>
      <c r="I890" t="s">
        <v>34</v>
      </c>
      <c r="J890" s="1">
        <v>44468</v>
      </c>
      <c r="K890">
        <v>1000</v>
      </c>
      <c r="L890" t="s">
        <v>3920</v>
      </c>
      <c r="M890" t="s">
        <v>115</v>
      </c>
      <c r="N890" t="s">
        <v>3921</v>
      </c>
      <c r="O890" t="s">
        <v>3922</v>
      </c>
      <c r="P890" t="s">
        <v>39</v>
      </c>
      <c r="Q890">
        <v>20</v>
      </c>
      <c r="R890" t="s">
        <v>40</v>
      </c>
      <c r="S890" t="s">
        <v>118</v>
      </c>
      <c r="T890">
        <v>13075</v>
      </c>
      <c r="U890" s="1">
        <v>45393</v>
      </c>
      <c r="V890" t="s">
        <v>80</v>
      </c>
      <c r="W890">
        <v>114936</v>
      </c>
      <c r="X890" t="s">
        <v>3923</v>
      </c>
      <c r="Y890">
        <v>512</v>
      </c>
      <c r="Z890">
        <v>1617</v>
      </c>
      <c r="AA890">
        <v>6</v>
      </c>
      <c r="AB890">
        <v>3880.8</v>
      </c>
    </row>
    <row r="891" spans="1:28" x14ac:dyDescent="0.3">
      <c r="A891" t="s">
        <v>28</v>
      </c>
      <c r="B891" t="s">
        <v>29</v>
      </c>
      <c r="C891" t="s">
        <v>30</v>
      </c>
      <c r="D891" t="s">
        <v>82</v>
      </c>
      <c r="E891" t="s">
        <v>56</v>
      </c>
      <c r="F891" t="s">
        <v>355</v>
      </c>
      <c r="G891">
        <v>43</v>
      </c>
      <c r="H891">
        <v>414550</v>
      </c>
      <c r="I891" t="s">
        <v>58</v>
      </c>
      <c r="J891" s="1">
        <v>45392</v>
      </c>
      <c r="K891">
        <v>1200</v>
      </c>
      <c r="L891" t="s">
        <v>3924</v>
      </c>
      <c r="M891" t="s">
        <v>263</v>
      </c>
      <c r="N891" t="s">
        <v>3925</v>
      </c>
      <c r="O891" t="s">
        <v>3926</v>
      </c>
      <c r="P891" t="s">
        <v>87</v>
      </c>
      <c r="Q891">
        <v>14</v>
      </c>
      <c r="R891" t="s">
        <v>88</v>
      </c>
      <c r="S891" t="s">
        <v>118</v>
      </c>
      <c r="T891">
        <v>12457</v>
      </c>
      <c r="U891" s="1">
        <v>45526</v>
      </c>
      <c r="V891" t="s">
        <v>64</v>
      </c>
      <c r="W891">
        <v>141050</v>
      </c>
      <c r="X891" t="s">
        <v>3927</v>
      </c>
      <c r="Y891">
        <v>603</v>
      </c>
      <c r="Z891">
        <v>1419</v>
      </c>
      <c r="AA891">
        <v>2</v>
      </c>
      <c r="AB891">
        <v>1135.2</v>
      </c>
    </row>
    <row r="892" spans="1:28" x14ac:dyDescent="0.3">
      <c r="A892" t="s">
        <v>28</v>
      </c>
      <c r="B892" t="s">
        <v>29</v>
      </c>
      <c r="C892" t="s">
        <v>44</v>
      </c>
      <c r="D892" t="s">
        <v>142</v>
      </c>
      <c r="E892" t="s">
        <v>46</v>
      </c>
      <c r="F892" t="s">
        <v>113</v>
      </c>
      <c r="G892">
        <v>58</v>
      </c>
      <c r="H892">
        <v>426537</v>
      </c>
      <c r="I892" t="s">
        <v>34</v>
      </c>
      <c r="J892" s="1">
        <v>45320</v>
      </c>
      <c r="K892">
        <v>1000</v>
      </c>
      <c r="L892" t="s">
        <v>3928</v>
      </c>
      <c r="M892" t="s">
        <v>101</v>
      </c>
      <c r="N892" t="s">
        <v>3929</v>
      </c>
      <c r="O892" t="s">
        <v>3930</v>
      </c>
      <c r="P892" t="s">
        <v>87</v>
      </c>
      <c r="Q892">
        <v>6</v>
      </c>
      <c r="R892" t="s">
        <v>88</v>
      </c>
      <c r="S892" t="s">
        <v>79</v>
      </c>
      <c r="T892">
        <v>83875</v>
      </c>
      <c r="U892" s="1">
        <v>45359</v>
      </c>
      <c r="V892" t="s">
        <v>72</v>
      </c>
      <c r="W892">
        <v>495781</v>
      </c>
      <c r="X892" t="s">
        <v>3931</v>
      </c>
      <c r="Y892">
        <v>985</v>
      </c>
      <c r="Z892">
        <v>1459</v>
      </c>
      <c r="AA892">
        <v>6</v>
      </c>
      <c r="AB892" s="2" t="s">
        <v>3932</v>
      </c>
    </row>
    <row r="893" spans="1:28" x14ac:dyDescent="0.3">
      <c r="A893" t="s">
        <v>28</v>
      </c>
      <c r="B893" t="s">
        <v>29</v>
      </c>
      <c r="C893" t="s">
        <v>91</v>
      </c>
      <c r="D893" t="s">
        <v>380</v>
      </c>
      <c r="E893" t="s">
        <v>56</v>
      </c>
      <c r="F893" t="s">
        <v>83</v>
      </c>
      <c r="G893">
        <v>6</v>
      </c>
      <c r="H893">
        <v>439657</v>
      </c>
      <c r="I893" t="s">
        <v>34</v>
      </c>
      <c r="J893" s="1">
        <v>44320</v>
      </c>
      <c r="K893">
        <v>1000</v>
      </c>
      <c r="L893" t="s">
        <v>3933</v>
      </c>
      <c r="M893" t="s">
        <v>200</v>
      </c>
      <c r="N893" t="s">
        <v>3934</v>
      </c>
      <c r="O893" t="s">
        <v>3935</v>
      </c>
      <c r="P893" t="s">
        <v>71</v>
      </c>
      <c r="Q893">
        <v>10</v>
      </c>
      <c r="R893" t="s">
        <v>88</v>
      </c>
      <c r="S893" t="s">
        <v>41</v>
      </c>
      <c r="T893">
        <v>44749</v>
      </c>
      <c r="U893" s="1">
        <v>45424</v>
      </c>
      <c r="V893" t="s">
        <v>140</v>
      </c>
      <c r="W893">
        <v>481215</v>
      </c>
      <c r="X893" t="s">
        <v>3936</v>
      </c>
      <c r="Y893">
        <v>974</v>
      </c>
      <c r="Z893">
        <v>2227</v>
      </c>
      <c r="AA893">
        <v>8</v>
      </c>
      <c r="AB893" s="2" t="s">
        <v>3937</v>
      </c>
    </row>
    <row r="894" spans="1:28" x14ac:dyDescent="0.3">
      <c r="A894" t="s">
        <v>28</v>
      </c>
      <c r="B894" t="s">
        <v>29</v>
      </c>
      <c r="C894" t="s">
        <v>30</v>
      </c>
      <c r="D894" t="s">
        <v>364</v>
      </c>
      <c r="E894" t="s">
        <v>32</v>
      </c>
      <c r="F894" t="s">
        <v>33</v>
      </c>
      <c r="G894">
        <v>85</v>
      </c>
      <c r="H894">
        <v>419774</v>
      </c>
      <c r="I894" t="s">
        <v>34</v>
      </c>
      <c r="J894" s="1">
        <v>43840</v>
      </c>
      <c r="K894">
        <v>1000</v>
      </c>
      <c r="L894" t="s">
        <v>3938</v>
      </c>
      <c r="M894" t="s">
        <v>1409</v>
      </c>
      <c r="N894" t="s">
        <v>3939</v>
      </c>
      <c r="O894" t="s">
        <v>3940</v>
      </c>
      <c r="P894" t="s">
        <v>51</v>
      </c>
      <c r="Q894">
        <v>10</v>
      </c>
      <c r="R894" t="s">
        <v>88</v>
      </c>
      <c r="S894" t="s">
        <v>118</v>
      </c>
      <c r="T894">
        <v>85399</v>
      </c>
      <c r="U894" s="1">
        <v>45406</v>
      </c>
      <c r="V894" t="s">
        <v>80</v>
      </c>
      <c r="W894">
        <v>897349</v>
      </c>
      <c r="X894" t="s">
        <v>3941</v>
      </c>
      <c r="Y894">
        <v>784</v>
      </c>
      <c r="Z894">
        <v>2464</v>
      </c>
      <c r="AA894">
        <v>6</v>
      </c>
      <c r="AB894">
        <v>5913.6</v>
      </c>
    </row>
    <row r="895" spans="1:28" x14ac:dyDescent="0.3">
      <c r="A895" t="s">
        <v>28</v>
      </c>
      <c r="B895" t="s">
        <v>29</v>
      </c>
      <c r="C895" t="s">
        <v>54</v>
      </c>
      <c r="D895" t="s">
        <v>227</v>
      </c>
      <c r="E895" t="s">
        <v>56</v>
      </c>
      <c r="F895" t="s">
        <v>355</v>
      </c>
      <c r="G895">
        <v>72</v>
      </c>
      <c r="H895">
        <v>414544</v>
      </c>
      <c r="I895" t="s">
        <v>34</v>
      </c>
      <c r="J895" s="1">
        <v>45208</v>
      </c>
      <c r="K895">
        <v>1000</v>
      </c>
      <c r="L895" t="s">
        <v>3942</v>
      </c>
      <c r="M895" t="s">
        <v>856</v>
      </c>
      <c r="N895" t="s">
        <v>3943</v>
      </c>
      <c r="O895">
        <v>5204602883</v>
      </c>
      <c r="P895" t="s">
        <v>71</v>
      </c>
      <c r="Q895">
        <v>3</v>
      </c>
      <c r="R895" t="s">
        <v>88</v>
      </c>
      <c r="S895" t="s">
        <v>63</v>
      </c>
      <c r="T895">
        <v>69777</v>
      </c>
      <c r="U895" s="1">
        <v>45468</v>
      </c>
      <c r="V895" t="s">
        <v>52</v>
      </c>
      <c r="W895">
        <v>753273</v>
      </c>
      <c r="X895" t="s">
        <v>3944</v>
      </c>
      <c r="Y895">
        <v>551</v>
      </c>
      <c r="Z895">
        <v>971</v>
      </c>
      <c r="AA895">
        <v>4</v>
      </c>
      <c r="AB895" s="2" t="s">
        <v>3945</v>
      </c>
    </row>
    <row r="896" spans="1:28" x14ac:dyDescent="0.3">
      <c r="A896" t="s">
        <v>28</v>
      </c>
      <c r="B896" t="s">
        <v>29</v>
      </c>
      <c r="C896" t="s">
        <v>66</v>
      </c>
      <c r="D896" t="s">
        <v>170</v>
      </c>
      <c r="E896" t="s">
        <v>32</v>
      </c>
      <c r="F896" t="s">
        <v>47</v>
      </c>
      <c r="G896">
        <v>87</v>
      </c>
      <c r="H896">
        <v>403084</v>
      </c>
      <c r="I896" t="s">
        <v>58</v>
      </c>
      <c r="J896" s="1">
        <v>43908</v>
      </c>
      <c r="K896">
        <v>1000</v>
      </c>
      <c r="L896" t="s">
        <v>3946</v>
      </c>
      <c r="M896" t="s">
        <v>2124</v>
      </c>
      <c r="N896" t="s">
        <v>3947</v>
      </c>
      <c r="O896" t="s">
        <v>3948</v>
      </c>
      <c r="P896" t="s">
        <v>71</v>
      </c>
      <c r="Q896">
        <v>14</v>
      </c>
      <c r="R896" t="s">
        <v>88</v>
      </c>
      <c r="S896" t="s">
        <v>41</v>
      </c>
      <c r="T896">
        <v>40044</v>
      </c>
      <c r="U896" s="1">
        <v>45390</v>
      </c>
      <c r="V896" t="s">
        <v>80</v>
      </c>
      <c r="W896">
        <v>301867</v>
      </c>
      <c r="X896" t="s">
        <v>3949</v>
      </c>
      <c r="Y896">
        <v>631</v>
      </c>
      <c r="Z896">
        <v>2782</v>
      </c>
      <c r="AA896">
        <v>4</v>
      </c>
      <c r="AB896">
        <v>4451.2</v>
      </c>
    </row>
    <row r="897" spans="1:28" x14ac:dyDescent="0.3">
      <c r="A897" t="s">
        <v>28</v>
      </c>
      <c r="B897" t="s">
        <v>29</v>
      </c>
      <c r="C897" t="s">
        <v>157</v>
      </c>
      <c r="D897" t="s">
        <v>82</v>
      </c>
      <c r="E897" t="s">
        <v>32</v>
      </c>
      <c r="F897" t="s">
        <v>355</v>
      </c>
      <c r="G897">
        <v>14</v>
      </c>
      <c r="H897">
        <v>421432</v>
      </c>
      <c r="I897" t="s">
        <v>34</v>
      </c>
      <c r="J897" s="1">
        <v>44222</v>
      </c>
      <c r="K897">
        <v>1100</v>
      </c>
      <c r="L897" t="s">
        <v>3950</v>
      </c>
      <c r="M897" t="s">
        <v>293</v>
      </c>
      <c r="N897" t="s">
        <v>3951</v>
      </c>
      <c r="O897" t="s">
        <v>3952</v>
      </c>
      <c r="P897" t="s">
        <v>71</v>
      </c>
      <c r="Q897">
        <v>15</v>
      </c>
      <c r="R897" t="s">
        <v>40</v>
      </c>
      <c r="S897" t="s">
        <v>79</v>
      </c>
      <c r="T897">
        <v>55600</v>
      </c>
      <c r="U897" s="1">
        <v>45424</v>
      </c>
      <c r="V897" t="s">
        <v>140</v>
      </c>
      <c r="W897">
        <v>882662</v>
      </c>
      <c r="X897" t="s">
        <v>3953</v>
      </c>
      <c r="Y897">
        <v>671</v>
      </c>
      <c r="Z897">
        <v>1876</v>
      </c>
      <c r="AA897">
        <v>5</v>
      </c>
      <c r="AB897">
        <v>3752</v>
      </c>
    </row>
    <row r="898" spans="1:28" x14ac:dyDescent="0.3">
      <c r="A898" t="s">
        <v>28</v>
      </c>
      <c r="B898" t="s">
        <v>29</v>
      </c>
      <c r="C898" t="s">
        <v>157</v>
      </c>
      <c r="D898" t="s">
        <v>142</v>
      </c>
      <c r="E898" t="s">
        <v>56</v>
      </c>
      <c r="F898" t="s">
        <v>106</v>
      </c>
      <c r="G898">
        <v>39</v>
      </c>
      <c r="H898">
        <v>438556</v>
      </c>
      <c r="I898" t="s">
        <v>58</v>
      </c>
      <c r="J898" s="1">
        <v>44616</v>
      </c>
      <c r="K898">
        <v>800</v>
      </c>
      <c r="L898" t="s">
        <v>3954</v>
      </c>
      <c r="M898" t="s">
        <v>1017</v>
      </c>
      <c r="N898" t="s">
        <v>3955</v>
      </c>
      <c r="O898">
        <v>6025648020</v>
      </c>
      <c r="P898" t="s">
        <v>51</v>
      </c>
      <c r="Q898">
        <v>3</v>
      </c>
      <c r="R898" t="s">
        <v>40</v>
      </c>
      <c r="S898" t="s">
        <v>41</v>
      </c>
      <c r="T898">
        <v>58648</v>
      </c>
      <c r="U898" s="1">
        <v>45579</v>
      </c>
      <c r="V898" t="s">
        <v>155</v>
      </c>
      <c r="W898">
        <v>762599</v>
      </c>
      <c r="X898" t="s">
        <v>3956</v>
      </c>
      <c r="Y898">
        <v>563</v>
      </c>
      <c r="Z898">
        <v>2447</v>
      </c>
      <c r="AA898">
        <v>2</v>
      </c>
      <c r="AB898" s="2" t="s">
        <v>3957</v>
      </c>
    </row>
    <row r="899" spans="1:28" x14ac:dyDescent="0.3">
      <c r="A899" t="s">
        <v>28</v>
      </c>
      <c r="B899" t="s">
        <v>29</v>
      </c>
      <c r="C899" t="s">
        <v>66</v>
      </c>
      <c r="D899" t="s">
        <v>182</v>
      </c>
      <c r="E899" t="s">
        <v>46</v>
      </c>
      <c r="F899" t="s">
        <v>106</v>
      </c>
      <c r="G899">
        <v>49</v>
      </c>
      <c r="H899">
        <v>432586</v>
      </c>
      <c r="I899" t="s">
        <v>34</v>
      </c>
      <c r="J899" s="1">
        <v>44428</v>
      </c>
      <c r="K899">
        <v>950</v>
      </c>
      <c r="L899" t="s">
        <v>3958</v>
      </c>
      <c r="M899" t="s">
        <v>1356</v>
      </c>
      <c r="N899" t="s">
        <v>3959</v>
      </c>
      <c r="O899" t="s">
        <v>3960</v>
      </c>
      <c r="P899" t="s">
        <v>71</v>
      </c>
      <c r="Q899">
        <v>11</v>
      </c>
      <c r="R899" t="s">
        <v>88</v>
      </c>
      <c r="S899" t="s">
        <v>63</v>
      </c>
      <c r="T899">
        <v>24091</v>
      </c>
      <c r="U899" s="1">
        <v>45571</v>
      </c>
      <c r="V899" t="s">
        <v>155</v>
      </c>
      <c r="W899">
        <v>607204</v>
      </c>
      <c r="X899" t="s">
        <v>3961</v>
      </c>
      <c r="Y899">
        <v>659</v>
      </c>
      <c r="Z899">
        <v>1767</v>
      </c>
      <c r="AA899">
        <v>1</v>
      </c>
      <c r="AB899" s="2" t="s">
        <v>3962</v>
      </c>
    </row>
    <row r="900" spans="1:28" x14ac:dyDescent="0.3">
      <c r="A900" t="s">
        <v>28</v>
      </c>
      <c r="B900" t="s">
        <v>29</v>
      </c>
      <c r="C900" t="s">
        <v>157</v>
      </c>
      <c r="D900" t="s">
        <v>411</v>
      </c>
      <c r="E900" t="s">
        <v>56</v>
      </c>
      <c r="F900" t="s">
        <v>57</v>
      </c>
      <c r="G900">
        <v>27</v>
      </c>
      <c r="H900">
        <v>411648</v>
      </c>
      <c r="I900" t="s">
        <v>58</v>
      </c>
      <c r="J900" s="1">
        <v>44156</v>
      </c>
      <c r="K900">
        <v>950</v>
      </c>
      <c r="L900" t="s">
        <v>3963</v>
      </c>
      <c r="M900" t="s">
        <v>1460</v>
      </c>
      <c r="N900" t="s">
        <v>3964</v>
      </c>
      <c r="O900" t="s">
        <v>3965</v>
      </c>
      <c r="P900" t="s">
        <v>87</v>
      </c>
      <c r="Q900">
        <v>4</v>
      </c>
      <c r="R900" t="s">
        <v>88</v>
      </c>
      <c r="S900" t="s">
        <v>63</v>
      </c>
      <c r="T900">
        <v>98957</v>
      </c>
      <c r="U900" s="1">
        <v>45367</v>
      </c>
      <c r="V900" t="s">
        <v>72</v>
      </c>
      <c r="W900">
        <v>937493</v>
      </c>
      <c r="X900" t="s">
        <v>3966</v>
      </c>
      <c r="Y900">
        <v>821</v>
      </c>
      <c r="Z900">
        <v>2049</v>
      </c>
      <c r="AA900">
        <v>6</v>
      </c>
      <c r="AB900">
        <v>4917.6000000000004</v>
      </c>
    </row>
    <row r="901" spans="1:28" x14ac:dyDescent="0.3">
      <c r="A901" t="s">
        <v>28</v>
      </c>
      <c r="B901" t="s">
        <v>29</v>
      </c>
      <c r="C901" t="s">
        <v>44</v>
      </c>
      <c r="D901" t="s">
        <v>267</v>
      </c>
      <c r="E901" t="s">
        <v>32</v>
      </c>
      <c r="F901" t="s">
        <v>47</v>
      </c>
      <c r="G901">
        <v>73</v>
      </c>
      <c r="H901">
        <v>411230</v>
      </c>
      <c r="I901" t="s">
        <v>58</v>
      </c>
      <c r="J901" s="1">
        <v>44388</v>
      </c>
      <c r="K901">
        <v>1300</v>
      </c>
      <c r="L901" t="s">
        <v>3967</v>
      </c>
      <c r="M901" t="s">
        <v>211</v>
      </c>
      <c r="N901" t="s">
        <v>3968</v>
      </c>
      <c r="O901" t="s">
        <v>3969</v>
      </c>
      <c r="P901" t="s">
        <v>39</v>
      </c>
      <c r="Q901">
        <v>17</v>
      </c>
      <c r="R901" t="s">
        <v>40</v>
      </c>
      <c r="S901" t="s">
        <v>118</v>
      </c>
      <c r="T901">
        <v>72528</v>
      </c>
      <c r="U901" s="1">
        <v>45521</v>
      </c>
      <c r="V901" t="s">
        <v>64</v>
      </c>
      <c r="W901">
        <v>680535</v>
      </c>
      <c r="X901" t="s">
        <v>3970</v>
      </c>
      <c r="Y901">
        <v>377</v>
      </c>
      <c r="Z901">
        <v>817</v>
      </c>
      <c r="AA901">
        <v>7</v>
      </c>
      <c r="AB901">
        <v>2287.6</v>
      </c>
    </row>
    <row r="902" spans="1:28" x14ac:dyDescent="0.3">
      <c r="A902" t="s">
        <v>28</v>
      </c>
      <c r="B902" t="s">
        <v>29</v>
      </c>
      <c r="C902" t="s">
        <v>30</v>
      </c>
      <c r="D902" t="s">
        <v>74</v>
      </c>
      <c r="E902" t="s">
        <v>46</v>
      </c>
      <c r="F902" t="s">
        <v>113</v>
      </c>
      <c r="G902">
        <v>88</v>
      </c>
      <c r="H902">
        <v>414340</v>
      </c>
      <c r="I902" t="s">
        <v>58</v>
      </c>
      <c r="J902" s="1">
        <v>45284</v>
      </c>
      <c r="K902">
        <v>1200</v>
      </c>
      <c r="L902" t="s">
        <v>3971</v>
      </c>
      <c r="M902" t="s">
        <v>129</v>
      </c>
      <c r="N902" t="s">
        <v>3972</v>
      </c>
      <c r="O902" t="s">
        <v>3973</v>
      </c>
      <c r="P902" t="s">
        <v>39</v>
      </c>
      <c r="Q902">
        <v>3</v>
      </c>
      <c r="R902" t="s">
        <v>88</v>
      </c>
      <c r="S902" t="s">
        <v>118</v>
      </c>
      <c r="T902">
        <v>53901</v>
      </c>
      <c r="U902" s="1">
        <v>45387</v>
      </c>
      <c r="V902" t="s">
        <v>80</v>
      </c>
      <c r="W902">
        <v>875300</v>
      </c>
      <c r="X902" t="s">
        <v>3974</v>
      </c>
      <c r="Y902">
        <v>935</v>
      </c>
      <c r="Z902">
        <v>2170</v>
      </c>
      <c r="AA902">
        <v>7</v>
      </c>
      <c r="AB902">
        <v>6076</v>
      </c>
    </row>
    <row r="903" spans="1:28" x14ac:dyDescent="0.3">
      <c r="A903" t="s">
        <v>28</v>
      </c>
      <c r="B903" t="s">
        <v>29</v>
      </c>
      <c r="C903" t="s">
        <v>44</v>
      </c>
      <c r="D903" t="s">
        <v>142</v>
      </c>
      <c r="E903" t="s">
        <v>56</v>
      </c>
      <c r="F903" t="s">
        <v>106</v>
      </c>
      <c r="G903">
        <v>33</v>
      </c>
      <c r="H903">
        <v>404486</v>
      </c>
      <c r="I903" t="s">
        <v>58</v>
      </c>
      <c r="J903" s="1">
        <v>45161</v>
      </c>
      <c r="K903">
        <v>1400</v>
      </c>
      <c r="L903" t="s">
        <v>3975</v>
      </c>
      <c r="M903" t="s">
        <v>1409</v>
      </c>
      <c r="N903" t="s">
        <v>3976</v>
      </c>
      <c r="O903">
        <f>1-313-731-5472</f>
        <v>-6515</v>
      </c>
      <c r="P903" t="s">
        <v>71</v>
      </c>
      <c r="Q903">
        <v>16</v>
      </c>
      <c r="R903" t="s">
        <v>88</v>
      </c>
      <c r="S903" t="s">
        <v>79</v>
      </c>
      <c r="T903">
        <v>84003</v>
      </c>
      <c r="U903" s="1">
        <v>45419</v>
      </c>
      <c r="V903" t="s">
        <v>140</v>
      </c>
      <c r="W903">
        <v>403433</v>
      </c>
      <c r="X903" t="s">
        <v>3977</v>
      </c>
      <c r="Y903">
        <v>258</v>
      </c>
      <c r="Z903">
        <v>1086</v>
      </c>
      <c r="AA903">
        <v>2</v>
      </c>
      <c r="AB903" s="2" t="s">
        <v>3978</v>
      </c>
    </row>
    <row r="904" spans="1:28" x14ac:dyDescent="0.3">
      <c r="A904" t="s">
        <v>28</v>
      </c>
      <c r="B904" t="s">
        <v>29</v>
      </c>
      <c r="C904" t="s">
        <v>66</v>
      </c>
      <c r="D904" t="s">
        <v>220</v>
      </c>
      <c r="E904" t="s">
        <v>56</v>
      </c>
      <c r="F904" t="s">
        <v>57</v>
      </c>
      <c r="G904">
        <v>57</v>
      </c>
      <c r="H904">
        <v>402345</v>
      </c>
      <c r="I904" t="s">
        <v>58</v>
      </c>
      <c r="J904" s="1">
        <v>44302</v>
      </c>
      <c r="K904">
        <v>1200</v>
      </c>
      <c r="L904" t="s">
        <v>3979</v>
      </c>
      <c r="M904" t="s">
        <v>287</v>
      </c>
      <c r="N904" t="s">
        <v>3980</v>
      </c>
      <c r="O904">
        <v>7476951374</v>
      </c>
      <c r="P904" t="s">
        <v>71</v>
      </c>
      <c r="Q904">
        <v>5</v>
      </c>
      <c r="R904" t="s">
        <v>88</v>
      </c>
      <c r="S904" t="s">
        <v>118</v>
      </c>
      <c r="T904">
        <v>26112</v>
      </c>
      <c r="U904" s="1">
        <v>45489</v>
      </c>
      <c r="V904" t="s">
        <v>126</v>
      </c>
      <c r="W904">
        <v>263103</v>
      </c>
      <c r="X904" t="s">
        <v>3981</v>
      </c>
      <c r="Y904">
        <v>742</v>
      </c>
      <c r="Z904">
        <v>739</v>
      </c>
      <c r="AA904">
        <v>5</v>
      </c>
      <c r="AB904">
        <v>1478</v>
      </c>
    </row>
    <row r="905" spans="1:28" x14ac:dyDescent="0.3">
      <c r="A905" t="s">
        <v>28</v>
      </c>
      <c r="B905" t="s">
        <v>29</v>
      </c>
      <c r="C905" t="s">
        <v>44</v>
      </c>
      <c r="D905" t="s">
        <v>317</v>
      </c>
      <c r="E905" t="s">
        <v>32</v>
      </c>
      <c r="F905" t="s">
        <v>135</v>
      </c>
      <c r="G905">
        <v>1</v>
      </c>
      <c r="H905">
        <v>427960</v>
      </c>
      <c r="I905" t="s">
        <v>58</v>
      </c>
      <c r="J905" s="1">
        <v>45601</v>
      </c>
      <c r="K905">
        <v>1200</v>
      </c>
      <c r="L905" t="s">
        <v>3982</v>
      </c>
      <c r="M905" t="s">
        <v>351</v>
      </c>
      <c r="N905" t="s">
        <v>3983</v>
      </c>
      <c r="O905" t="s">
        <v>3984</v>
      </c>
      <c r="P905" t="s">
        <v>71</v>
      </c>
      <c r="Q905">
        <v>11</v>
      </c>
      <c r="R905" t="s">
        <v>40</v>
      </c>
      <c r="S905" t="s">
        <v>41</v>
      </c>
      <c r="T905">
        <v>73080</v>
      </c>
      <c r="U905" s="1">
        <v>45488</v>
      </c>
      <c r="V905" t="s">
        <v>126</v>
      </c>
      <c r="W905">
        <v>832924</v>
      </c>
      <c r="X905" t="s">
        <v>3985</v>
      </c>
      <c r="Y905">
        <v>462</v>
      </c>
      <c r="Z905">
        <v>2213</v>
      </c>
      <c r="AA905">
        <v>7</v>
      </c>
      <c r="AB905" s="2" t="s">
        <v>3986</v>
      </c>
    </row>
    <row r="906" spans="1:28" x14ac:dyDescent="0.3">
      <c r="A906" t="s">
        <v>28</v>
      </c>
      <c r="B906" t="s">
        <v>29</v>
      </c>
      <c r="C906" t="s">
        <v>91</v>
      </c>
      <c r="D906" t="s">
        <v>254</v>
      </c>
      <c r="E906" t="s">
        <v>32</v>
      </c>
      <c r="F906" t="s">
        <v>175</v>
      </c>
      <c r="G906">
        <v>53</v>
      </c>
      <c r="H906">
        <v>436660</v>
      </c>
      <c r="I906" t="s">
        <v>58</v>
      </c>
      <c r="J906" s="1">
        <v>44330</v>
      </c>
      <c r="K906">
        <v>1300</v>
      </c>
      <c r="L906" t="s">
        <v>3987</v>
      </c>
      <c r="M906" t="s">
        <v>108</v>
      </c>
      <c r="N906" t="s">
        <v>3988</v>
      </c>
      <c r="O906">
        <f>1-814-96-4078</f>
        <v>-4987</v>
      </c>
      <c r="P906" t="s">
        <v>51</v>
      </c>
      <c r="Q906">
        <v>9</v>
      </c>
      <c r="R906" t="s">
        <v>40</v>
      </c>
      <c r="S906" t="s">
        <v>63</v>
      </c>
      <c r="T906">
        <v>59019</v>
      </c>
      <c r="U906" s="1">
        <v>45629</v>
      </c>
      <c r="V906" t="s">
        <v>259</v>
      </c>
      <c r="W906">
        <v>918583</v>
      </c>
      <c r="X906" t="s">
        <v>3989</v>
      </c>
      <c r="Y906">
        <v>504</v>
      </c>
      <c r="Z906">
        <v>1006</v>
      </c>
      <c r="AA906">
        <v>4</v>
      </c>
      <c r="AB906" s="2" t="s">
        <v>3990</v>
      </c>
    </row>
    <row r="907" spans="1:28" x14ac:dyDescent="0.3">
      <c r="A907" t="s">
        <v>28</v>
      </c>
      <c r="B907" t="s">
        <v>29</v>
      </c>
      <c r="C907" t="s">
        <v>66</v>
      </c>
      <c r="D907" t="s">
        <v>248</v>
      </c>
      <c r="E907" t="s">
        <v>56</v>
      </c>
      <c r="F907" t="s">
        <v>47</v>
      </c>
      <c r="G907">
        <v>1</v>
      </c>
      <c r="H907">
        <v>431628</v>
      </c>
      <c r="I907" t="s">
        <v>58</v>
      </c>
      <c r="J907" s="1">
        <v>44257</v>
      </c>
      <c r="K907">
        <v>800</v>
      </c>
      <c r="L907" t="s">
        <v>3991</v>
      </c>
      <c r="M907" t="s">
        <v>172</v>
      </c>
      <c r="N907" t="s">
        <v>3992</v>
      </c>
      <c r="O907" t="s">
        <v>3993</v>
      </c>
      <c r="P907" t="s">
        <v>87</v>
      </c>
      <c r="Q907">
        <v>15</v>
      </c>
      <c r="R907" t="s">
        <v>40</v>
      </c>
      <c r="S907" t="s">
        <v>118</v>
      </c>
      <c r="T907">
        <v>85954</v>
      </c>
      <c r="U907" s="1">
        <v>45415</v>
      </c>
      <c r="V907" t="s">
        <v>140</v>
      </c>
      <c r="W907">
        <v>383786</v>
      </c>
      <c r="X907" t="s">
        <v>3994</v>
      </c>
      <c r="Y907">
        <v>263</v>
      </c>
      <c r="Z907">
        <v>1323</v>
      </c>
      <c r="AA907">
        <v>8</v>
      </c>
      <c r="AB907">
        <v>4233.6000000000004</v>
      </c>
    </row>
    <row r="908" spans="1:28" x14ac:dyDescent="0.3">
      <c r="A908" t="s">
        <v>28</v>
      </c>
      <c r="B908" t="s">
        <v>29</v>
      </c>
      <c r="C908" t="s">
        <v>44</v>
      </c>
      <c r="D908" t="s">
        <v>105</v>
      </c>
      <c r="E908" t="s">
        <v>46</v>
      </c>
      <c r="F908" t="s">
        <v>83</v>
      </c>
      <c r="G908">
        <v>90</v>
      </c>
      <c r="H908">
        <v>401759</v>
      </c>
      <c r="I908" t="s">
        <v>34</v>
      </c>
      <c r="J908" s="1">
        <v>45555</v>
      </c>
      <c r="K908">
        <v>1200</v>
      </c>
      <c r="L908" t="s">
        <v>3995</v>
      </c>
      <c r="M908" t="s">
        <v>670</v>
      </c>
      <c r="N908" t="s">
        <v>3996</v>
      </c>
      <c r="O908" t="s">
        <v>3997</v>
      </c>
      <c r="P908" t="s">
        <v>39</v>
      </c>
      <c r="Q908">
        <v>18</v>
      </c>
      <c r="R908" t="s">
        <v>88</v>
      </c>
      <c r="S908" t="s">
        <v>79</v>
      </c>
      <c r="T908">
        <v>97073</v>
      </c>
      <c r="U908" s="1">
        <v>45627</v>
      </c>
      <c r="V908" t="s">
        <v>259</v>
      </c>
      <c r="W908">
        <v>964076</v>
      </c>
      <c r="X908" t="s">
        <v>3998</v>
      </c>
      <c r="Y908">
        <v>485</v>
      </c>
      <c r="Z908">
        <v>2653</v>
      </c>
      <c r="AA908">
        <v>2</v>
      </c>
      <c r="AB908">
        <v>2122.4</v>
      </c>
    </row>
    <row r="909" spans="1:28" x14ac:dyDescent="0.3">
      <c r="A909" t="s">
        <v>28</v>
      </c>
      <c r="B909" t="s">
        <v>29</v>
      </c>
      <c r="C909" t="s">
        <v>157</v>
      </c>
      <c r="D909" t="s">
        <v>45</v>
      </c>
      <c r="E909" t="s">
        <v>56</v>
      </c>
      <c r="F909" t="s">
        <v>33</v>
      </c>
      <c r="G909">
        <v>53</v>
      </c>
      <c r="H909">
        <v>403792</v>
      </c>
      <c r="I909" t="s">
        <v>58</v>
      </c>
      <c r="J909" s="1">
        <v>43891</v>
      </c>
      <c r="K909">
        <v>1000</v>
      </c>
      <c r="L909" t="s">
        <v>3999</v>
      </c>
      <c r="M909" t="s">
        <v>434</v>
      </c>
      <c r="N909" t="s">
        <v>4000</v>
      </c>
      <c r="O909" t="s">
        <v>4001</v>
      </c>
      <c r="P909" t="s">
        <v>39</v>
      </c>
      <c r="Q909">
        <v>16</v>
      </c>
      <c r="R909" t="s">
        <v>88</v>
      </c>
      <c r="S909" t="s">
        <v>41</v>
      </c>
      <c r="T909">
        <v>49288</v>
      </c>
      <c r="U909" s="1">
        <v>45341</v>
      </c>
      <c r="V909" t="s">
        <v>119</v>
      </c>
      <c r="W909">
        <v>428082</v>
      </c>
      <c r="X909" t="s">
        <v>4002</v>
      </c>
      <c r="Y909">
        <v>576</v>
      </c>
      <c r="Z909">
        <v>2291</v>
      </c>
      <c r="AA909">
        <v>7</v>
      </c>
      <c r="AB909">
        <v>6414.8</v>
      </c>
    </row>
    <row r="910" spans="1:28" x14ac:dyDescent="0.3">
      <c r="A910" t="s">
        <v>28</v>
      </c>
      <c r="B910" t="s">
        <v>29</v>
      </c>
      <c r="C910" t="s">
        <v>30</v>
      </c>
      <c r="D910" t="s">
        <v>349</v>
      </c>
      <c r="E910" t="s">
        <v>56</v>
      </c>
      <c r="F910" t="s">
        <v>175</v>
      </c>
      <c r="G910">
        <v>76</v>
      </c>
      <c r="H910">
        <v>413256</v>
      </c>
      <c r="I910" t="s">
        <v>58</v>
      </c>
      <c r="J910" s="1">
        <v>44777</v>
      </c>
      <c r="K910">
        <v>1400</v>
      </c>
      <c r="L910" t="s">
        <v>4003</v>
      </c>
      <c r="M910" t="s">
        <v>137</v>
      </c>
      <c r="N910" t="s">
        <v>4004</v>
      </c>
      <c r="O910" t="s">
        <v>4005</v>
      </c>
      <c r="P910" t="s">
        <v>51</v>
      </c>
      <c r="Q910">
        <v>11</v>
      </c>
      <c r="R910" t="s">
        <v>40</v>
      </c>
      <c r="S910" t="s">
        <v>63</v>
      </c>
      <c r="T910">
        <v>19120</v>
      </c>
      <c r="U910" s="1">
        <v>45367</v>
      </c>
      <c r="V910" t="s">
        <v>72</v>
      </c>
      <c r="W910">
        <v>564652</v>
      </c>
      <c r="X910" t="s">
        <v>4006</v>
      </c>
      <c r="Y910">
        <v>963</v>
      </c>
      <c r="Z910">
        <v>625</v>
      </c>
      <c r="AA910">
        <v>4</v>
      </c>
      <c r="AB910">
        <v>1000</v>
      </c>
    </row>
    <row r="911" spans="1:28" x14ac:dyDescent="0.3">
      <c r="A911" t="s">
        <v>28</v>
      </c>
      <c r="B911" t="s">
        <v>29</v>
      </c>
      <c r="C911" t="s">
        <v>157</v>
      </c>
      <c r="D911" t="s">
        <v>616</v>
      </c>
      <c r="E911" t="s">
        <v>56</v>
      </c>
      <c r="F911" t="s">
        <v>83</v>
      </c>
      <c r="G911">
        <v>49</v>
      </c>
      <c r="H911">
        <v>413012</v>
      </c>
      <c r="I911" t="s">
        <v>34</v>
      </c>
      <c r="J911" s="1">
        <v>45192</v>
      </c>
      <c r="K911">
        <v>1000</v>
      </c>
      <c r="L911" t="s">
        <v>4007</v>
      </c>
      <c r="M911" t="s">
        <v>1072</v>
      </c>
      <c r="N911" t="s">
        <v>4008</v>
      </c>
      <c r="O911" t="s">
        <v>4009</v>
      </c>
      <c r="P911" t="s">
        <v>51</v>
      </c>
      <c r="Q911">
        <v>15</v>
      </c>
      <c r="R911" t="s">
        <v>40</v>
      </c>
      <c r="S911" t="s">
        <v>41</v>
      </c>
      <c r="T911">
        <v>90083</v>
      </c>
      <c r="U911" s="1">
        <v>45309</v>
      </c>
      <c r="V911" t="s">
        <v>111</v>
      </c>
      <c r="W911">
        <v>225806</v>
      </c>
      <c r="X911" t="s">
        <v>4010</v>
      </c>
      <c r="Y911">
        <v>613</v>
      </c>
      <c r="Z911">
        <v>2039</v>
      </c>
      <c r="AA911">
        <v>8</v>
      </c>
      <c r="AB911">
        <v>6524.8</v>
      </c>
    </row>
    <row r="912" spans="1:28" x14ac:dyDescent="0.3">
      <c r="A912" t="s">
        <v>28</v>
      </c>
      <c r="B912" t="s">
        <v>29</v>
      </c>
      <c r="C912" t="s">
        <v>44</v>
      </c>
      <c r="D912" t="s">
        <v>31</v>
      </c>
      <c r="E912" t="s">
        <v>56</v>
      </c>
      <c r="F912" t="s">
        <v>175</v>
      </c>
      <c r="G912">
        <v>42</v>
      </c>
      <c r="H912">
        <v>417154</v>
      </c>
      <c r="I912" t="s">
        <v>34</v>
      </c>
      <c r="J912" s="1">
        <v>45120</v>
      </c>
      <c r="K912">
        <v>950</v>
      </c>
      <c r="L912" t="s">
        <v>4011</v>
      </c>
      <c r="M912" t="s">
        <v>394</v>
      </c>
      <c r="N912" t="s">
        <v>4012</v>
      </c>
      <c r="O912" t="s">
        <v>4013</v>
      </c>
      <c r="P912" t="s">
        <v>71</v>
      </c>
      <c r="Q912">
        <v>18</v>
      </c>
      <c r="R912" t="s">
        <v>40</v>
      </c>
      <c r="S912" t="s">
        <v>118</v>
      </c>
      <c r="T912">
        <v>79343</v>
      </c>
      <c r="U912" s="1">
        <v>45295</v>
      </c>
      <c r="V912" t="s">
        <v>111</v>
      </c>
      <c r="W912">
        <v>515214</v>
      </c>
      <c r="X912" t="s">
        <v>4014</v>
      </c>
      <c r="Y912">
        <v>908</v>
      </c>
      <c r="Z912">
        <v>1660</v>
      </c>
      <c r="AA912">
        <v>8</v>
      </c>
      <c r="AB912">
        <v>5312</v>
      </c>
    </row>
    <row r="913" spans="1:28" x14ac:dyDescent="0.3">
      <c r="A913" t="s">
        <v>28</v>
      </c>
      <c r="B913" t="s">
        <v>29</v>
      </c>
      <c r="C913" t="s">
        <v>157</v>
      </c>
      <c r="D913" t="s">
        <v>349</v>
      </c>
      <c r="E913" t="s">
        <v>46</v>
      </c>
      <c r="F913" t="s">
        <v>33</v>
      </c>
      <c r="G913">
        <v>18</v>
      </c>
      <c r="H913">
        <v>423615</v>
      </c>
      <c r="I913" t="s">
        <v>58</v>
      </c>
      <c r="J913" s="1">
        <v>44956</v>
      </c>
      <c r="K913">
        <v>1300</v>
      </c>
      <c r="L913" t="s">
        <v>4015</v>
      </c>
      <c r="M913" t="s">
        <v>101</v>
      </c>
      <c r="N913" t="s">
        <v>4016</v>
      </c>
      <c r="O913" t="s">
        <v>4017</v>
      </c>
      <c r="P913" t="s">
        <v>51</v>
      </c>
      <c r="Q913">
        <v>8</v>
      </c>
      <c r="R913" t="s">
        <v>88</v>
      </c>
      <c r="S913" t="s">
        <v>79</v>
      </c>
      <c r="T913">
        <v>23087</v>
      </c>
      <c r="U913" s="1">
        <v>45358</v>
      </c>
      <c r="V913" t="s">
        <v>72</v>
      </c>
      <c r="W913">
        <v>123014</v>
      </c>
      <c r="X913" t="s">
        <v>4018</v>
      </c>
      <c r="Y913">
        <v>498</v>
      </c>
      <c r="Z913">
        <v>1997</v>
      </c>
      <c r="AA913">
        <v>7</v>
      </c>
      <c r="AB913">
        <v>5591.6</v>
      </c>
    </row>
    <row r="914" spans="1:28" x14ac:dyDescent="0.3">
      <c r="A914" t="s">
        <v>28</v>
      </c>
      <c r="B914" t="s">
        <v>29</v>
      </c>
      <c r="C914" t="s">
        <v>30</v>
      </c>
      <c r="D914" t="s">
        <v>163</v>
      </c>
      <c r="E914" t="s">
        <v>46</v>
      </c>
      <c r="F914" t="s">
        <v>113</v>
      </c>
      <c r="G914">
        <v>13</v>
      </c>
      <c r="H914">
        <v>435962</v>
      </c>
      <c r="I914" t="s">
        <v>34</v>
      </c>
      <c r="J914" s="1">
        <v>44672</v>
      </c>
      <c r="K914">
        <v>950</v>
      </c>
      <c r="L914" t="s">
        <v>4019</v>
      </c>
      <c r="M914" t="s">
        <v>605</v>
      </c>
      <c r="N914" t="s">
        <v>4020</v>
      </c>
      <c r="O914" t="s">
        <v>4021</v>
      </c>
      <c r="P914" t="s">
        <v>51</v>
      </c>
      <c r="Q914">
        <v>14</v>
      </c>
      <c r="R914" t="s">
        <v>40</v>
      </c>
      <c r="S914" t="s">
        <v>41</v>
      </c>
      <c r="T914">
        <v>85451</v>
      </c>
      <c r="U914" s="1">
        <v>45325</v>
      </c>
      <c r="V914" t="s">
        <v>119</v>
      </c>
      <c r="W914">
        <v>267559</v>
      </c>
      <c r="X914" t="s">
        <v>4022</v>
      </c>
      <c r="Y914">
        <v>247</v>
      </c>
      <c r="Z914">
        <v>710</v>
      </c>
      <c r="AA914">
        <v>1</v>
      </c>
      <c r="AB914">
        <v>284</v>
      </c>
    </row>
    <row r="915" spans="1:28" x14ac:dyDescent="0.3">
      <c r="A915" t="s">
        <v>28</v>
      </c>
      <c r="B915" t="s">
        <v>29</v>
      </c>
      <c r="C915" t="s">
        <v>54</v>
      </c>
      <c r="D915" t="s">
        <v>411</v>
      </c>
      <c r="E915" t="s">
        <v>56</v>
      </c>
      <c r="F915" t="s">
        <v>47</v>
      </c>
      <c r="G915">
        <v>79</v>
      </c>
      <c r="H915">
        <v>434690</v>
      </c>
      <c r="I915" t="s">
        <v>34</v>
      </c>
      <c r="J915" s="1">
        <v>44274</v>
      </c>
      <c r="K915">
        <v>1200</v>
      </c>
      <c r="L915" t="s">
        <v>4023</v>
      </c>
      <c r="M915" t="s">
        <v>417</v>
      </c>
      <c r="N915" t="s">
        <v>4024</v>
      </c>
      <c r="O915" t="s">
        <v>4025</v>
      </c>
      <c r="P915" t="s">
        <v>39</v>
      </c>
      <c r="Q915">
        <v>11</v>
      </c>
      <c r="R915" t="s">
        <v>40</v>
      </c>
      <c r="S915" t="s">
        <v>79</v>
      </c>
      <c r="T915">
        <v>39789</v>
      </c>
      <c r="U915" s="1">
        <v>45315</v>
      </c>
      <c r="V915" t="s">
        <v>111</v>
      </c>
      <c r="W915">
        <v>343961</v>
      </c>
      <c r="X915" t="s">
        <v>4026</v>
      </c>
      <c r="Y915">
        <v>322</v>
      </c>
      <c r="Z915">
        <v>1796</v>
      </c>
      <c r="AA915">
        <v>6</v>
      </c>
      <c r="AB915" s="2" t="s">
        <v>4027</v>
      </c>
    </row>
    <row r="916" spans="1:28" x14ac:dyDescent="0.3">
      <c r="A916" t="s">
        <v>28</v>
      </c>
      <c r="B916" t="s">
        <v>29</v>
      </c>
      <c r="C916" t="s">
        <v>30</v>
      </c>
      <c r="D916" t="s">
        <v>31</v>
      </c>
      <c r="E916" t="s">
        <v>56</v>
      </c>
      <c r="F916" t="s">
        <v>106</v>
      </c>
      <c r="G916">
        <v>72</v>
      </c>
      <c r="H916">
        <v>430718</v>
      </c>
      <c r="I916" t="s">
        <v>58</v>
      </c>
      <c r="J916" s="1">
        <v>45340</v>
      </c>
      <c r="K916">
        <v>1200</v>
      </c>
      <c r="L916" t="s">
        <v>4028</v>
      </c>
      <c r="M916" t="s">
        <v>60</v>
      </c>
      <c r="N916" t="s">
        <v>4029</v>
      </c>
      <c r="O916" t="s">
        <v>4030</v>
      </c>
      <c r="P916" t="s">
        <v>87</v>
      </c>
      <c r="Q916">
        <v>10</v>
      </c>
      <c r="R916" t="s">
        <v>88</v>
      </c>
      <c r="S916" t="s">
        <v>118</v>
      </c>
      <c r="T916">
        <v>67501</v>
      </c>
      <c r="U916" s="1">
        <v>45343</v>
      </c>
      <c r="V916" t="s">
        <v>119</v>
      </c>
      <c r="W916">
        <v>516626</v>
      </c>
      <c r="X916" t="s">
        <v>4031</v>
      </c>
      <c r="Y916">
        <v>803</v>
      </c>
      <c r="Z916">
        <v>1058</v>
      </c>
      <c r="AA916">
        <v>4</v>
      </c>
      <c r="AB916" s="2" t="s">
        <v>4032</v>
      </c>
    </row>
    <row r="917" spans="1:28" x14ac:dyDescent="0.3">
      <c r="A917" t="s">
        <v>28</v>
      </c>
      <c r="B917" t="s">
        <v>29</v>
      </c>
      <c r="C917" t="s">
        <v>91</v>
      </c>
      <c r="D917" t="s">
        <v>421</v>
      </c>
      <c r="E917" t="s">
        <v>32</v>
      </c>
      <c r="F917" t="s">
        <v>47</v>
      </c>
      <c r="G917">
        <v>98</v>
      </c>
      <c r="H917">
        <v>419431</v>
      </c>
      <c r="I917" t="s">
        <v>58</v>
      </c>
      <c r="J917" s="1">
        <v>44201</v>
      </c>
      <c r="K917">
        <v>1100</v>
      </c>
      <c r="L917" t="s">
        <v>3824</v>
      </c>
      <c r="M917" t="s">
        <v>1030</v>
      </c>
      <c r="N917" t="s">
        <v>4033</v>
      </c>
      <c r="O917" t="s">
        <v>4034</v>
      </c>
      <c r="P917" t="s">
        <v>87</v>
      </c>
      <c r="Q917">
        <v>12</v>
      </c>
      <c r="R917" t="s">
        <v>88</v>
      </c>
      <c r="S917" t="s">
        <v>79</v>
      </c>
      <c r="T917">
        <v>16106</v>
      </c>
      <c r="U917" s="1">
        <v>45297</v>
      </c>
      <c r="V917" t="s">
        <v>111</v>
      </c>
      <c r="W917">
        <v>889312</v>
      </c>
      <c r="X917" t="s">
        <v>4035</v>
      </c>
      <c r="Y917">
        <v>892</v>
      </c>
      <c r="Z917">
        <v>1451</v>
      </c>
      <c r="AA917">
        <v>8</v>
      </c>
      <c r="AB917">
        <v>4643.2</v>
      </c>
    </row>
    <row r="918" spans="1:28" x14ac:dyDescent="0.3">
      <c r="A918" t="s">
        <v>28</v>
      </c>
      <c r="B918" t="s">
        <v>29</v>
      </c>
      <c r="C918" t="s">
        <v>148</v>
      </c>
      <c r="D918" t="s">
        <v>317</v>
      </c>
      <c r="E918" t="s">
        <v>56</v>
      </c>
      <c r="F918" t="s">
        <v>175</v>
      </c>
      <c r="G918">
        <v>60</v>
      </c>
      <c r="H918">
        <v>416655</v>
      </c>
      <c r="I918" t="s">
        <v>34</v>
      </c>
      <c r="J918" s="1">
        <v>44615</v>
      </c>
      <c r="K918">
        <v>1100</v>
      </c>
      <c r="L918" t="s">
        <v>4036</v>
      </c>
      <c r="M918" t="s">
        <v>670</v>
      </c>
      <c r="N918" t="s">
        <v>4037</v>
      </c>
      <c r="O918" t="s">
        <v>4038</v>
      </c>
      <c r="P918" t="s">
        <v>87</v>
      </c>
      <c r="Q918">
        <v>10</v>
      </c>
      <c r="R918" t="s">
        <v>40</v>
      </c>
      <c r="S918" t="s">
        <v>63</v>
      </c>
      <c r="T918">
        <v>33173</v>
      </c>
      <c r="U918" s="1">
        <v>45389</v>
      </c>
      <c r="V918" t="s">
        <v>80</v>
      </c>
      <c r="W918">
        <v>617921</v>
      </c>
      <c r="X918" t="s">
        <v>4039</v>
      </c>
      <c r="Y918">
        <v>209</v>
      </c>
      <c r="Z918">
        <v>2768</v>
      </c>
      <c r="AA918">
        <v>8</v>
      </c>
      <c r="AB918">
        <v>8857.6</v>
      </c>
    </row>
    <row r="919" spans="1:28" x14ac:dyDescent="0.3">
      <c r="A919" t="s">
        <v>28</v>
      </c>
      <c r="B919" t="s">
        <v>29</v>
      </c>
      <c r="C919" t="s">
        <v>193</v>
      </c>
      <c r="D919" t="s">
        <v>611</v>
      </c>
      <c r="E919" t="s">
        <v>56</v>
      </c>
      <c r="F919" t="s">
        <v>47</v>
      </c>
      <c r="G919">
        <v>92</v>
      </c>
      <c r="H919">
        <v>428563</v>
      </c>
      <c r="I919" t="s">
        <v>58</v>
      </c>
      <c r="J919" s="1">
        <v>44032</v>
      </c>
      <c r="K919">
        <v>1100</v>
      </c>
      <c r="L919" t="s">
        <v>4040</v>
      </c>
      <c r="M919" t="s">
        <v>123</v>
      </c>
      <c r="N919" t="s">
        <v>4041</v>
      </c>
      <c r="O919" t="s">
        <v>4042</v>
      </c>
      <c r="P919" t="s">
        <v>39</v>
      </c>
      <c r="Q919">
        <v>4</v>
      </c>
      <c r="R919" t="s">
        <v>88</v>
      </c>
      <c r="S919" t="s">
        <v>118</v>
      </c>
      <c r="T919">
        <v>49331</v>
      </c>
      <c r="U919" s="1">
        <v>45292</v>
      </c>
      <c r="V919" t="s">
        <v>111</v>
      </c>
      <c r="W919">
        <v>715072</v>
      </c>
      <c r="X919" t="s">
        <v>4043</v>
      </c>
      <c r="Y919">
        <v>747</v>
      </c>
      <c r="Z919">
        <v>2723</v>
      </c>
      <c r="AA919">
        <v>5</v>
      </c>
      <c r="AB919">
        <v>5446</v>
      </c>
    </row>
    <row r="920" spans="1:28" x14ac:dyDescent="0.3">
      <c r="A920" t="s">
        <v>28</v>
      </c>
      <c r="B920" t="s">
        <v>29</v>
      </c>
      <c r="C920" t="s">
        <v>148</v>
      </c>
      <c r="D920" t="s">
        <v>364</v>
      </c>
      <c r="E920" t="s">
        <v>56</v>
      </c>
      <c r="F920" t="s">
        <v>99</v>
      </c>
      <c r="G920">
        <v>51</v>
      </c>
      <c r="H920">
        <v>431324</v>
      </c>
      <c r="I920" t="s">
        <v>58</v>
      </c>
      <c r="J920" s="1">
        <v>44630</v>
      </c>
      <c r="K920">
        <v>1200</v>
      </c>
      <c r="L920" t="s">
        <v>4044</v>
      </c>
      <c r="M920" t="s">
        <v>654</v>
      </c>
      <c r="N920" t="s">
        <v>4045</v>
      </c>
      <c r="O920" t="s">
        <v>4046</v>
      </c>
      <c r="P920" t="s">
        <v>39</v>
      </c>
      <c r="Q920">
        <v>3</v>
      </c>
      <c r="R920" t="s">
        <v>88</v>
      </c>
      <c r="S920" t="s">
        <v>79</v>
      </c>
      <c r="T920">
        <v>38498</v>
      </c>
      <c r="U920" s="1">
        <v>45556</v>
      </c>
      <c r="V920" t="s">
        <v>180</v>
      </c>
      <c r="W920">
        <v>385217</v>
      </c>
      <c r="X920" t="s">
        <v>4047</v>
      </c>
      <c r="Y920">
        <v>731</v>
      </c>
      <c r="Z920">
        <v>2402</v>
      </c>
      <c r="AA920">
        <v>3</v>
      </c>
      <c r="AB920">
        <v>2882.4</v>
      </c>
    </row>
    <row r="921" spans="1:28" x14ac:dyDescent="0.3">
      <c r="A921" t="s">
        <v>28</v>
      </c>
      <c r="B921" t="s">
        <v>29</v>
      </c>
      <c r="C921" t="s">
        <v>54</v>
      </c>
      <c r="D921" t="s">
        <v>274</v>
      </c>
      <c r="E921" t="s">
        <v>32</v>
      </c>
      <c r="F921" t="s">
        <v>150</v>
      </c>
      <c r="G921">
        <v>67</v>
      </c>
      <c r="H921">
        <v>437874</v>
      </c>
      <c r="I921" t="s">
        <v>58</v>
      </c>
      <c r="J921" s="1">
        <v>45140</v>
      </c>
      <c r="K921">
        <v>1000</v>
      </c>
      <c r="L921" t="s">
        <v>4048</v>
      </c>
      <c r="M921" t="s">
        <v>200</v>
      </c>
      <c r="N921" t="s">
        <v>4049</v>
      </c>
      <c r="O921" t="s">
        <v>4050</v>
      </c>
      <c r="P921" t="s">
        <v>51</v>
      </c>
      <c r="Q921">
        <v>17</v>
      </c>
      <c r="R921" t="s">
        <v>40</v>
      </c>
      <c r="S921" t="s">
        <v>63</v>
      </c>
      <c r="T921">
        <v>73071</v>
      </c>
      <c r="U921" s="1">
        <v>45398</v>
      </c>
      <c r="V921" t="s">
        <v>80</v>
      </c>
      <c r="W921">
        <v>962633</v>
      </c>
      <c r="X921" t="s">
        <v>4051</v>
      </c>
      <c r="Y921">
        <v>594</v>
      </c>
      <c r="Z921">
        <v>1070</v>
      </c>
      <c r="AA921">
        <v>2</v>
      </c>
      <c r="AB921">
        <v>856</v>
      </c>
    </row>
    <row r="922" spans="1:28" x14ac:dyDescent="0.3">
      <c r="A922" t="s">
        <v>28</v>
      </c>
      <c r="B922" t="s">
        <v>29</v>
      </c>
      <c r="C922" t="s">
        <v>30</v>
      </c>
      <c r="D922" t="s">
        <v>611</v>
      </c>
      <c r="E922" t="s">
        <v>56</v>
      </c>
      <c r="F922" t="s">
        <v>355</v>
      </c>
      <c r="G922">
        <v>92</v>
      </c>
      <c r="H922">
        <v>409785</v>
      </c>
      <c r="I922" t="s">
        <v>58</v>
      </c>
      <c r="J922" s="1">
        <v>44182</v>
      </c>
      <c r="K922">
        <v>950</v>
      </c>
      <c r="L922" t="s">
        <v>4052</v>
      </c>
      <c r="M922" t="s">
        <v>1366</v>
      </c>
      <c r="N922" t="s">
        <v>4053</v>
      </c>
      <c r="O922" t="s">
        <v>4054</v>
      </c>
      <c r="P922" t="s">
        <v>87</v>
      </c>
      <c r="Q922">
        <v>6</v>
      </c>
      <c r="R922" t="s">
        <v>88</v>
      </c>
      <c r="S922" t="s">
        <v>41</v>
      </c>
      <c r="T922">
        <v>15443</v>
      </c>
      <c r="U922" s="1">
        <v>45628</v>
      </c>
      <c r="V922" t="s">
        <v>259</v>
      </c>
      <c r="W922">
        <v>390209</v>
      </c>
      <c r="X922" t="s">
        <v>4055</v>
      </c>
      <c r="Y922">
        <v>463</v>
      </c>
      <c r="Z922">
        <v>1678</v>
      </c>
      <c r="AA922">
        <v>3</v>
      </c>
      <c r="AB922" s="2" t="s">
        <v>4056</v>
      </c>
    </row>
    <row r="923" spans="1:28" x14ac:dyDescent="0.3">
      <c r="A923" t="s">
        <v>28</v>
      </c>
      <c r="B923" t="s">
        <v>29</v>
      </c>
      <c r="C923" t="s">
        <v>148</v>
      </c>
      <c r="D923" t="s">
        <v>134</v>
      </c>
      <c r="E923" t="s">
        <v>46</v>
      </c>
      <c r="F923" t="s">
        <v>33</v>
      </c>
      <c r="G923">
        <v>10</v>
      </c>
      <c r="H923">
        <v>407942</v>
      </c>
      <c r="I923" t="s">
        <v>34</v>
      </c>
      <c r="J923" s="1">
        <v>45290</v>
      </c>
      <c r="K923">
        <v>950</v>
      </c>
      <c r="L923" t="s">
        <v>4057</v>
      </c>
      <c r="M923" t="s">
        <v>591</v>
      </c>
      <c r="N923" t="s">
        <v>4058</v>
      </c>
      <c r="O923" t="s">
        <v>4059</v>
      </c>
      <c r="P923" t="s">
        <v>51</v>
      </c>
      <c r="Q923">
        <v>19</v>
      </c>
      <c r="R923" t="s">
        <v>40</v>
      </c>
      <c r="S923" t="s">
        <v>79</v>
      </c>
      <c r="T923">
        <v>92727</v>
      </c>
      <c r="U923" s="1">
        <v>45595</v>
      </c>
      <c r="V923" t="s">
        <v>155</v>
      </c>
      <c r="W923">
        <v>651587</v>
      </c>
      <c r="X923" t="s">
        <v>4060</v>
      </c>
      <c r="Y923">
        <v>368</v>
      </c>
      <c r="Z923">
        <v>2043</v>
      </c>
      <c r="AA923">
        <v>8</v>
      </c>
      <c r="AB923">
        <v>6537.6</v>
      </c>
    </row>
    <row r="924" spans="1:28" x14ac:dyDescent="0.3">
      <c r="A924" t="s">
        <v>28</v>
      </c>
      <c r="B924" t="s">
        <v>29</v>
      </c>
      <c r="C924" t="s">
        <v>91</v>
      </c>
      <c r="D924" t="s">
        <v>349</v>
      </c>
      <c r="E924" t="s">
        <v>56</v>
      </c>
      <c r="F924" t="s">
        <v>135</v>
      </c>
      <c r="G924">
        <v>85</v>
      </c>
      <c r="H924">
        <v>410111</v>
      </c>
      <c r="I924" t="s">
        <v>34</v>
      </c>
      <c r="J924" s="1">
        <v>44337</v>
      </c>
      <c r="K924">
        <v>1400</v>
      </c>
      <c r="L924" t="s">
        <v>4061</v>
      </c>
      <c r="M924" t="s">
        <v>293</v>
      </c>
      <c r="N924" t="s">
        <v>4062</v>
      </c>
      <c r="O924" t="s">
        <v>4063</v>
      </c>
      <c r="P924" t="s">
        <v>51</v>
      </c>
      <c r="Q924">
        <v>8</v>
      </c>
      <c r="R924" t="s">
        <v>40</v>
      </c>
      <c r="S924" t="s">
        <v>79</v>
      </c>
      <c r="T924">
        <v>73484</v>
      </c>
      <c r="U924" s="1">
        <v>45332</v>
      </c>
      <c r="V924" t="s">
        <v>119</v>
      </c>
      <c r="W924">
        <v>528489</v>
      </c>
      <c r="X924" t="s">
        <v>4064</v>
      </c>
      <c r="Y924">
        <v>995</v>
      </c>
      <c r="Z924">
        <v>1694</v>
      </c>
      <c r="AA924">
        <v>4</v>
      </c>
      <c r="AB924">
        <v>2710.4</v>
      </c>
    </row>
    <row r="925" spans="1:28" x14ac:dyDescent="0.3">
      <c r="A925" t="s">
        <v>28</v>
      </c>
      <c r="B925" t="s">
        <v>29</v>
      </c>
      <c r="C925" t="s">
        <v>30</v>
      </c>
      <c r="D925" t="s">
        <v>338</v>
      </c>
      <c r="E925" t="s">
        <v>46</v>
      </c>
      <c r="F925" t="s">
        <v>47</v>
      </c>
      <c r="G925">
        <v>15</v>
      </c>
      <c r="H925">
        <v>403556</v>
      </c>
      <c r="I925" t="s">
        <v>34</v>
      </c>
      <c r="J925" s="1">
        <v>44250</v>
      </c>
      <c r="K925">
        <v>1000</v>
      </c>
      <c r="L925" t="s">
        <v>4065</v>
      </c>
      <c r="M925" t="s">
        <v>856</v>
      </c>
      <c r="N925" t="s">
        <v>4066</v>
      </c>
      <c r="O925" t="s">
        <v>4067</v>
      </c>
      <c r="P925" t="s">
        <v>39</v>
      </c>
      <c r="Q925">
        <v>4</v>
      </c>
      <c r="R925" t="s">
        <v>40</v>
      </c>
      <c r="S925" t="s">
        <v>41</v>
      </c>
      <c r="T925">
        <v>70031</v>
      </c>
      <c r="U925" s="1">
        <v>45572</v>
      </c>
      <c r="V925" t="s">
        <v>155</v>
      </c>
      <c r="W925">
        <v>849131</v>
      </c>
      <c r="X925" t="s">
        <v>4068</v>
      </c>
      <c r="Y925">
        <v>711</v>
      </c>
      <c r="Z925">
        <v>2970</v>
      </c>
      <c r="AA925">
        <v>1</v>
      </c>
      <c r="AB925">
        <v>1188</v>
      </c>
    </row>
    <row r="926" spans="1:28" x14ac:dyDescent="0.3">
      <c r="A926" t="s">
        <v>28</v>
      </c>
      <c r="B926" t="s">
        <v>29</v>
      </c>
      <c r="C926" t="s">
        <v>30</v>
      </c>
      <c r="D926" t="s">
        <v>261</v>
      </c>
      <c r="E926" t="s">
        <v>46</v>
      </c>
      <c r="F926" t="s">
        <v>135</v>
      </c>
      <c r="G926">
        <v>10</v>
      </c>
      <c r="H926">
        <v>411151</v>
      </c>
      <c r="I926" t="s">
        <v>34</v>
      </c>
      <c r="J926" s="1">
        <v>43897</v>
      </c>
      <c r="K926">
        <v>1100</v>
      </c>
      <c r="L926" t="s">
        <v>4069</v>
      </c>
      <c r="M926" t="s">
        <v>293</v>
      </c>
      <c r="N926" t="s">
        <v>4070</v>
      </c>
      <c r="O926" t="s">
        <v>4071</v>
      </c>
      <c r="P926" t="s">
        <v>39</v>
      </c>
      <c r="Q926">
        <v>6</v>
      </c>
      <c r="R926" t="s">
        <v>88</v>
      </c>
      <c r="S926" t="s">
        <v>118</v>
      </c>
      <c r="T926">
        <v>39381</v>
      </c>
      <c r="U926" s="1">
        <v>45320</v>
      </c>
      <c r="V926" t="s">
        <v>111</v>
      </c>
      <c r="W926">
        <v>696272</v>
      </c>
      <c r="X926" t="s">
        <v>4072</v>
      </c>
      <c r="Y926">
        <v>498</v>
      </c>
      <c r="Z926">
        <v>1878</v>
      </c>
      <c r="AA926">
        <v>7</v>
      </c>
      <c r="AB926" s="2" t="s">
        <v>4073</v>
      </c>
    </row>
    <row r="927" spans="1:28" x14ac:dyDescent="0.3">
      <c r="A927" t="s">
        <v>28</v>
      </c>
      <c r="B927" t="s">
        <v>29</v>
      </c>
      <c r="C927" t="s">
        <v>30</v>
      </c>
      <c r="D927" t="s">
        <v>149</v>
      </c>
      <c r="E927" t="s">
        <v>32</v>
      </c>
      <c r="F927" t="s">
        <v>355</v>
      </c>
      <c r="G927">
        <v>51</v>
      </c>
      <c r="H927">
        <v>422310</v>
      </c>
      <c r="I927" t="s">
        <v>58</v>
      </c>
      <c r="J927" s="1">
        <v>44666</v>
      </c>
      <c r="K927">
        <v>950</v>
      </c>
      <c r="L927" t="s">
        <v>4074</v>
      </c>
      <c r="M927" t="s">
        <v>1212</v>
      </c>
      <c r="N927" t="s">
        <v>4075</v>
      </c>
      <c r="O927" t="s">
        <v>4076</v>
      </c>
      <c r="P927" t="s">
        <v>39</v>
      </c>
      <c r="Q927">
        <v>18</v>
      </c>
      <c r="R927" t="s">
        <v>40</v>
      </c>
      <c r="S927" t="s">
        <v>41</v>
      </c>
      <c r="T927">
        <v>84789</v>
      </c>
      <c r="U927" s="1">
        <v>45333</v>
      </c>
      <c r="V927" t="s">
        <v>119</v>
      </c>
      <c r="W927">
        <v>888234</v>
      </c>
      <c r="X927" t="s">
        <v>4077</v>
      </c>
      <c r="Y927">
        <v>654</v>
      </c>
      <c r="Z927">
        <v>2446</v>
      </c>
      <c r="AA927">
        <v>8</v>
      </c>
      <c r="AB927" s="2" t="s">
        <v>4078</v>
      </c>
    </row>
    <row r="928" spans="1:28" x14ac:dyDescent="0.3">
      <c r="A928" t="s">
        <v>28</v>
      </c>
      <c r="B928" t="s">
        <v>29</v>
      </c>
      <c r="C928" t="s">
        <v>157</v>
      </c>
      <c r="D928" t="s">
        <v>248</v>
      </c>
      <c r="E928" t="s">
        <v>56</v>
      </c>
      <c r="F928" t="s">
        <v>135</v>
      </c>
      <c r="G928">
        <v>86</v>
      </c>
      <c r="H928">
        <v>417915</v>
      </c>
      <c r="I928" t="s">
        <v>34</v>
      </c>
      <c r="J928" s="1">
        <v>45220</v>
      </c>
      <c r="K928">
        <v>1400</v>
      </c>
      <c r="L928" t="s">
        <v>4079</v>
      </c>
      <c r="M928" t="s">
        <v>205</v>
      </c>
      <c r="N928" t="s">
        <v>4080</v>
      </c>
      <c r="O928" t="s">
        <v>4081</v>
      </c>
      <c r="P928" t="s">
        <v>71</v>
      </c>
      <c r="Q928">
        <v>18</v>
      </c>
      <c r="R928" t="s">
        <v>40</v>
      </c>
      <c r="S928" t="s">
        <v>41</v>
      </c>
      <c r="T928">
        <v>88823</v>
      </c>
      <c r="U928" s="1">
        <v>45338</v>
      </c>
      <c r="V928" t="s">
        <v>119</v>
      </c>
      <c r="W928">
        <v>192863</v>
      </c>
      <c r="X928" t="s">
        <v>4082</v>
      </c>
      <c r="Y928">
        <v>701</v>
      </c>
      <c r="Z928">
        <v>1721</v>
      </c>
      <c r="AA928">
        <v>1</v>
      </c>
      <c r="AB928" s="2" t="s">
        <v>4083</v>
      </c>
    </row>
    <row r="929" spans="1:28" x14ac:dyDescent="0.3">
      <c r="A929" t="s">
        <v>28</v>
      </c>
      <c r="B929" t="s">
        <v>29</v>
      </c>
      <c r="C929" t="s">
        <v>148</v>
      </c>
      <c r="D929" t="s">
        <v>163</v>
      </c>
      <c r="E929" t="s">
        <v>32</v>
      </c>
      <c r="F929" t="s">
        <v>150</v>
      </c>
      <c r="G929">
        <v>34</v>
      </c>
      <c r="H929">
        <v>423901</v>
      </c>
      <c r="I929" t="s">
        <v>34</v>
      </c>
      <c r="J929" s="1">
        <v>44818</v>
      </c>
      <c r="K929">
        <v>800</v>
      </c>
      <c r="L929" t="s">
        <v>4084</v>
      </c>
      <c r="M929" t="s">
        <v>654</v>
      </c>
      <c r="N929" t="s">
        <v>4085</v>
      </c>
      <c r="O929" t="s">
        <v>4086</v>
      </c>
      <c r="P929" t="s">
        <v>39</v>
      </c>
      <c r="Q929">
        <v>14</v>
      </c>
      <c r="R929" t="s">
        <v>88</v>
      </c>
      <c r="S929" t="s">
        <v>79</v>
      </c>
      <c r="T929">
        <v>98242</v>
      </c>
      <c r="U929" s="1">
        <v>45482</v>
      </c>
      <c r="V929" t="s">
        <v>126</v>
      </c>
      <c r="W929">
        <v>714187</v>
      </c>
      <c r="X929" t="s">
        <v>4087</v>
      </c>
      <c r="Y929">
        <v>860</v>
      </c>
      <c r="Z929">
        <v>861</v>
      </c>
      <c r="AA929">
        <v>5</v>
      </c>
      <c r="AB929">
        <v>1722</v>
      </c>
    </row>
    <row r="930" spans="1:28" x14ac:dyDescent="0.3">
      <c r="A930" t="s">
        <v>28</v>
      </c>
      <c r="B930" t="s">
        <v>29</v>
      </c>
      <c r="C930" t="s">
        <v>44</v>
      </c>
      <c r="D930" t="s">
        <v>82</v>
      </c>
      <c r="E930" t="s">
        <v>46</v>
      </c>
      <c r="F930" t="s">
        <v>47</v>
      </c>
      <c r="G930">
        <v>83</v>
      </c>
      <c r="H930">
        <v>417294</v>
      </c>
      <c r="I930" t="s">
        <v>34</v>
      </c>
      <c r="J930" s="1">
        <v>43952</v>
      </c>
      <c r="K930">
        <v>1300</v>
      </c>
      <c r="L930" t="s">
        <v>4088</v>
      </c>
      <c r="M930" t="s">
        <v>1483</v>
      </c>
      <c r="N930" t="s">
        <v>4089</v>
      </c>
      <c r="O930" t="s">
        <v>4090</v>
      </c>
      <c r="P930" t="s">
        <v>39</v>
      </c>
      <c r="Q930">
        <v>8</v>
      </c>
      <c r="R930" t="s">
        <v>88</v>
      </c>
      <c r="S930" t="s">
        <v>79</v>
      </c>
      <c r="T930">
        <v>38439</v>
      </c>
      <c r="U930" s="1">
        <v>45538</v>
      </c>
      <c r="V930" t="s">
        <v>180</v>
      </c>
      <c r="W930">
        <v>939937</v>
      </c>
      <c r="X930" t="s">
        <v>4091</v>
      </c>
      <c r="Y930">
        <v>575</v>
      </c>
      <c r="Z930">
        <v>1429</v>
      </c>
      <c r="AA930">
        <v>8</v>
      </c>
      <c r="AB930">
        <v>4572.8</v>
      </c>
    </row>
    <row r="931" spans="1:28" x14ac:dyDescent="0.3">
      <c r="A931" t="s">
        <v>28</v>
      </c>
      <c r="B931" t="s">
        <v>29</v>
      </c>
      <c r="C931" t="s">
        <v>91</v>
      </c>
      <c r="D931" t="s">
        <v>261</v>
      </c>
      <c r="E931" t="s">
        <v>46</v>
      </c>
      <c r="F931" t="s">
        <v>57</v>
      </c>
      <c r="G931">
        <v>7</v>
      </c>
      <c r="H931">
        <v>436406</v>
      </c>
      <c r="I931" t="s">
        <v>34</v>
      </c>
      <c r="J931" s="1">
        <v>45451</v>
      </c>
      <c r="K931">
        <v>800</v>
      </c>
      <c r="L931" t="s">
        <v>4092</v>
      </c>
      <c r="M931" t="s">
        <v>334</v>
      </c>
      <c r="N931" t="s">
        <v>4093</v>
      </c>
      <c r="O931" t="s">
        <v>4094</v>
      </c>
      <c r="P931" t="s">
        <v>71</v>
      </c>
      <c r="Q931">
        <v>3</v>
      </c>
      <c r="R931" t="s">
        <v>88</v>
      </c>
      <c r="S931" t="s">
        <v>118</v>
      </c>
      <c r="T931">
        <v>97405</v>
      </c>
      <c r="U931" s="1">
        <v>45389</v>
      </c>
      <c r="V931" t="s">
        <v>80</v>
      </c>
      <c r="W931">
        <v>499578</v>
      </c>
      <c r="X931" t="s">
        <v>4095</v>
      </c>
      <c r="Y931">
        <v>749</v>
      </c>
      <c r="Z931">
        <v>2553</v>
      </c>
      <c r="AA931">
        <v>3</v>
      </c>
      <c r="AB931" s="2" t="s">
        <v>4096</v>
      </c>
    </row>
    <row r="932" spans="1:28" x14ac:dyDescent="0.3">
      <c r="A932" t="s">
        <v>28</v>
      </c>
      <c r="B932" t="s">
        <v>29</v>
      </c>
      <c r="C932" t="s">
        <v>54</v>
      </c>
      <c r="D932" t="s">
        <v>467</v>
      </c>
      <c r="E932" t="s">
        <v>56</v>
      </c>
      <c r="F932" t="s">
        <v>99</v>
      </c>
      <c r="G932">
        <v>8</v>
      </c>
      <c r="H932">
        <v>401417</v>
      </c>
      <c r="I932" t="s">
        <v>58</v>
      </c>
      <c r="J932" s="1">
        <v>43960</v>
      </c>
      <c r="K932">
        <v>1200</v>
      </c>
      <c r="L932" t="s">
        <v>4097</v>
      </c>
      <c r="M932" t="s">
        <v>1291</v>
      </c>
      <c r="N932" t="s">
        <v>4098</v>
      </c>
      <c r="O932" t="s">
        <v>4099</v>
      </c>
      <c r="P932" t="s">
        <v>39</v>
      </c>
      <c r="Q932">
        <v>20</v>
      </c>
      <c r="R932" t="s">
        <v>88</v>
      </c>
      <c r="S932" t="s">
        <v>79</v>
      </c>
      <c r="T932">
        <v>36572</v>
      </c>
      <c r="U932" s="1">
        <v>45321</v>
      </c>
      <c r="V932" t="s">
        <v>111</v>
      </c>
      <c r="W932">
        <v>767523</v>
      </c>
      <c r="X932" t="s">
        <v>4100</v>
      </c>
      <c r="Y932">
        <v>320</v>
      </c>
      <c r="Z932">
        <v>2413</v>
      </c>
      <c r="AA932">
        <v>5</v>
      </c>
      <c r="AB932">
        <v>4826</v>
      </c>
    </row>
    <row r="933" spans="1:28" x14ac:dyDescent="0.3">
      <c r="A933" t="s">
        <v>28</v>
      </c>
      <c r="B933" t="s">
        <v>29</v>
      </c>
      <c r="C933" t="s">
        <v>157</v>
      </c>
      <c r="D933" t="s">
        <v>267</v>
      </c>
      <c r="E933" t="s">
        <v>32</v>
      </c>
      <c r="F933" t="s">
        <v>47</v>
      </c>
      <c r="G933">
        <v>23</v>
      </c>
      <c r="H933">
        <v>431459</v>
      </c>
      <c r="I933" t="s">
        <v>58</v>
      </c>
      <c r="J933" s="1">
        <v>44359</v>
      </c>
      <c r="K933">
        <v>1100</v>
      </c>
      <c r="L933" t="s">
        <v>4101</v>
      </c>
      <c r="M933" t="s">
        <v>1291</v>
      </c>
      <c r="N933" t="s">
        <v>4102</v>
      </c>
      <c r="O933">
        <f>1-331-676-2800</f>
        <v>-3806</v>
      </c>
      <c r="P933" t="s">
        <v>39</v>
      </c>
      <c r="Q933">
        <v>6</v>
      </c>
      <c r="R933" t="s">
        <v>88</v>
      </c>
      <c r="S933" t="s">
        <v>41</v>
      </c>
      <c r="T933">
        <v>88370</v>
      </c>
      <c r="U933" s="1">
        <v>45383</v>
      </c>
      <c r="V933" t="s">
        <v>80</v>
      </c>
      <c r="W933">
        <v>694855</v>
      </c>
      <c r="X933" t="s">
        <v>4103</v>
      </c>
      <c r="Y933">
        <v>704</v>
      </c>
      <c r="Z933">
        <v>820</v>
      </c>
      <c r="AA933">
        <v>2</v>
      </c>
      <c r="AB933">
        <v>656</v>
      </c>
    </row>
    <row r="934" spans="1:28" x14ac:dyDescent="0.3">
      <c r="A934" t="s">
        <v>28</v>
      </c>
      <c r="B934" t="s">
        <v>29</v>
      </c>
      <c r="C934" t="s">
        <v>157</v>
      </c>
      <c r="D934" t="s">
        <v>134</v>
      </c>
      <c r="E934" t="s">
        <v>46</v>
      </c>
      <c r="F934" t="s">
        <v>47</v>
      </c>
      <c r="G934">
        <v>36</v>
      </c>
      <c r="H934">
        <v>434798</v>
      </c>
      <c r="I934" t="s">
        <v>58</v>
      </c>
      <c r="J934" s="1">
        <v>44072</v>
      </c>
      <c r="K934">
        <v>800</v>
      </c>
      <c r="L934" t="s">
        <v>4104</v>
      </c>
      <c r="M934" t="s">
        <v>869</v>
      </c>
      <c r="N934" t="s">
        <v>4105</v>
      </c>
      <c r="O934" t="s">
        <v>4106</v>
      </c>
      <c r="P934" t="s">
        <v>71</v>
      </c>
      <c r="Q934">
        <v>14</v>
      </c>
      <c r="R934" t="s">
        <v>88</v>
      </c>
      <c r="S934" t="s">
        <v>79</v>
      </c>
      <c r="T934">
        <v>35504</v>
      </c>
      <c r="U934" s="1">
        <v>45573</v>
      </c>
      <c r="V934" t="s">
        <v>155</v>
      </c>
      <c r="W934">
        <v>318171</v>
      </c>
      <c r="X934" t="s">
        <v>4107</v>
      </c>
      <c r="Y934">
        <v>413</v>
      </c>
      <c r="Z934">
        <v>2412</v>
      </c>
      <c r="AA934">
        <v>6</v>
      </c>
      <c r="AB934">
        <v>5788.8</v>
      </c>
    </row>
    <row r="935" spans="1:28" x14ac:dyDescent="0.3">
      <c r="A935" t="s">
        <v>28</v>
      </c>
      <c r="B935" t="s">
        <v>29</v>
      </c>
      <c r="C935" t="s">
        <v>91</v>
      </c>
      <c r="D935" t="s">
        <v>187</v>
      </c>
      <c r="E935" t="s">
        <v>46</v>
      </c>
      <c r="F935" t="s">
        <v>355</v>
      </c>
      <c r="G935">
        <v>73</v>
      </c>
      <c r="H935">
        <v>408524</v>
      </c>
      <c r="I935" t="s">
        <v>58</v>
      </c>
      <c r="J935" s="1">
        <v>44339</v>
      </c>
      <c r="K935">
        <v>1100</v>
      </c>
      <c r="L935" t="s">
        <v>4108</v>
      </c>
      <c r="M935" t="s">
        <v>953</v>
      </c>
      <c r="N935" t="s">
        <v>4109</v>
      </c>
      <c r="O935" t="s">
        <v>4110</v>
      </c>
      <c r="P935" t="s">
        <v>39</v>
      </c>
      <c r="Q935">
        <v>10</v>
      </c>
      <c r="R935" t="s">
        <v>88</v>
      </c>
      <c r="S935" t="s">
        <v>41</v>
      </c>
      <c r="T935">
        <v>31862</v>
      </c>
      <c r="U935" s="1">
        <v>45588</v>
      </c>
      <c r="V935" t="s">
        <v>155</v>
      </c>
      <c r="W935">
        <v>636557</v>
      </c>
      <c r="X935" t="s">
        <v>4111</v>
      </c>
      <c r="Y935">
        <v>417</v>
      </c>
      <c r="Z935">
        <v>1545</v>
      </c>
      <c r="AA935">
        <v>8</v>
      </c>
      <c r="AB935">
        <v>4944</v>
      </c>
    </row>
    <row r="936" spans="1:28" x14ac:dyDescent="0.3">
      <c r="A936" t="s">
        <v>28</v>
      </c>
      <c r="B936" t="s">
        <v>29</v>
      </c>
      <c r="C936" t="s">
        <v>148</v>
      </c>
      <c r="D936" t="s">
        <v>45</v>
      </c>
      <c r="E936" t="s">
        <v>46</v>
      </c>
      <c r="F936" t="s">
        <v>150</v>
      </c>
      <c r="G936">
        <v>20</v>
      </c>
      <c r="H936">
        <v>439045</v>
      </c>
      <c r="I936" t="s">
        <v>34</v>
      </c>
      <c r="J936" s="1">
        <v>45306</v>
      </c>
      <c r="K936">
        <v>950</v>
      </c>
      <c r="L936" t="s">
        <v>4112</v>
      </c>
      <c r="M936" t="s">
        <v>487</v>
      </c>
      <c r="N936" t="s">
        <v>4113</v>
      </c>
      <c r="O936" t="s">
        <v>4114</v>
      </c>
      <c r="P936" t="s">
        <v>87</v>
      </c>
      <c r="Q936">
        <v>9</v>
      </c>
      <c r="R936" t="s">
        <v>88</v>
      </c>
      <c r="S936" t="s">
        <v>118</v>
      </c>
      <c r="T936">
        <v>58346</v>
      </c>
      <c r="U936" s="1">
        <v>45492</v>
      </c>
      <c r="V936" t="s">
        <v>126</v>
      </c>
      <c r="W936">
        <v>300268</v>
      </c>
      <c r="X936" t="s">
        <v>4115</v>
      </c>
      <c r="Y936">
        <v>992</v>
      </c>
      <c r="Z936">
        <v>625</v>
      </c>
      <c r="AA936">
        <v>7</v>
      </c>
      <c r="AB936">
        <v>1750</v>
      </c>
    </row>
    <row r="937" spans="1:28" x14ac:dyDescent="0.3">
      <c r="A937" t="s">
        <v>28</v>
      </c>
      <c r="B937" t="s">
        <v>29</v>
      </c>
      <c r="C937" t="s">
        <v>157</v>
      </c>
      <c r="D937" t="s">
        <v>74</v>
      </c>
      <c r="E937" t="s">
        <v>32</v>
      </c>
      <c r="F937" t="s">
        <v>47</v>
      </c>
      <c r="G937">
        <v>86</v>
      </c>
      <c r="H937">
        <v>438508</v>
      </c>
      <c r="I937" t="s">
        <v>58</v>
      </c>
      <c r="J937" s="1">
        <v>44932</v>
      </c>
      <c r="K937">
        <v>1200</v>
      </c>
      <c r="L937" t="s">
        <v>4116</v>
      </c>
      <c r="M937" t="s">
        <v>747</v>
      </c>
      <c r="N937" t="s">
        <v>4117</v>
      </c>
      <c r="O937" t="s">
        <v>4118</v>
      </c>
      <c r="P937" t="s">
        <v>51</v>
      </c>
      <c r="Q937">
        <v>6</v>
      </c>
      <c r="R937" t="s">
        <v>88</v>
      </c>
      <c r="S937" t="s">
        <v>41</v>
      </c>
      <c r="T937">
        <v>76901</v>
      </c>
      <c r="U937" s="1">
        <v>45437</v>
      </c>
      <c r="V937" t="s">
        <v>140</v>
      </c>
      <c r="W937">
        <v>535535</v>
      </c>
      <c r="X937" t="s">
        <v>4119</v>
      </c>
      <c r="Y937">
        <v>640</v>
      </c>
      <c r="Z937">
        <v>2123</v>
      </c>
      <c r="AA937">
        <v>2</v>
      </c>
      <c r="AB937">
        <v>1698.4</v>
      </c>
    </row>
    <row r="938" spans="1:28" x14ac:dyDescent="0.3">
      <c r="A938" t="s">
        <v>28</v>
      </c>
      <c r="B938" t="s">
        <v>29</v>
      </c>
      <c r="C938" t="s">
        <v>148</v>
      </c>
      <c r="D938" t="s">
        <v>142</v>
      </c>
      <c r="E938" t="s">
        <v>32</v>
      </c>
      <c r="F938" t="s">
        <v>99</v>
      </c>
      <c r="G938">
        <v>42</v>
      </c>
      <c r="H938">
        <v>436155</v>
      </c>
      <c r="I938" t="s">
        <v>34</v>
      </c>
      <c r="J938" s="1">
        <v>44340</v>
      </c>
      <c r="K938">
        <v>950</v>
      </c>
      <c r="L938" t="s">
        <v>4120</v>
      </c>
      <c r="M938" t="s">
        <v>434</v>
      </c>
      <c r="N938" t="s">
        <v>4121</v>
      </c>
      <c r="O938" t="s">
        <v>4122</v>
      </c>
      <c r="P938" t="s">
        <v>39</v>
      </c>
      <c r="Q938">
        <v>7</v>
      </c>
      <c r="R938" t="s">
        <v>40</v>
      </c>
      <c r="S938" t="s">
        <v>63</v>
      </c>
      <c r="T938">
        <v>56475</v>
      </c>
      <c r="U938" s="1">
        <v>45374</v>
      </c>
      <c r="V938" t="s">
        <v>72</v>
      </c>
      <c r="W938">
        <v>354744</v>
      </c>
      <c r="X938" t="s">
        <v>4123</v>
      </c>
      <c r="Y938">
        <v>733</v>
      </c>
      <c r="Z938">
        <v>510</v>
      </c>
      <c r="AA938">
        <v>3</v>
      </c>
      <c r="AB938">
        <v>612</v>
      </c>
    </row>
    <row r="939" spans="1:28" x14ac:dyDescent="0.3">
      <c r="A939" t="s">
        <v>28</v>
      </c>
      <c r="B939" t="s">
        <v>29</v>
      </c>
      <c r="C939" t="s">
        <v>91</v>
      </c>
      <c r="D939" t="s">
        <v>546</v>
      </c>
      <c r="E939" t="s">
        <v>56</v>
      </c>
      <c r="F939" t="s">
        <v>113</v>
      </c>
      <c r="G939">
        <v>34</v>
      </c>
      <c r="H939">
        <v>417830</v>
      </c>
      <c r="I939" t="s">
        <v>58</v>
      </c>
      <c r="J939" s="1">
        <v>45113</v>
      </c>
      <c r="K939">
        <v>1400</v>
      </c>
      <c r="L939" t="s">
        <v>4124</v>
      </c>
      <c r="M939" t="s">
        <v>101</v>
      </c>
      <c r="N939" t="s">
        <v>4125</v>
      </c>
      <c r="O939" t="s">
        <v>4126</v>
      </c>
      <c r="P939" t="s">
        <v>39</v>
      </c>
      <c r="Q939">
        <v>19</v>
      </c>
      <c r="R939" t="s">
        <v>40</v>
      </c>
      <c r="S939" t="s">
        <v>118</v>
      </c>
      <c r="T939">
        <v>91010</v>
      </c>
      <c r="U939" s="1">
        <v>45584</v>
      </c>
      <c r="V939" t="s">
        <v>155</v>
      </c>
      <c r="W939">
        <v>464437</v>
      </c>
      <c r="X939" t="s">
        <v>4127</v>
      </c>
      <c r="Y939">
        <v>964</v>
      </c>
      <c r="Z939">
        <v>599</v>
      </c>
      <c r="AA939">
        <v>4</v>
      </c>
      <c r="AB939" s="2" t="s">
        <v>4128</v>
      </c>
    </row>
    <row r="940" spans="1:28" x14ac:dyDescent="0.3">
      <c r="A940" t="s">
        <v>28</v>
      </c>
      <c r="B940" t="s">
        <v>29</v>
      </c>
      <c r="C940" t="s">
        <v>91</v>
      </c>
      <c r="D940" t="s">
        <v>227</v>
      </c>
      <c r="E940" t="s">
        <v>32</v>
      </c>
      <c r="F940" t="s">
        <v>47</v>
      </c>
      <c r="G940">
        <v>19</v>
      </c>
      <c r="H940">
        <v>416140</v>
      </c>
      <c r="I940" t="s">
        <v>34</v>
      </c>
      <c r="J940" s="1">
        <v>44980</v>
      </c>
      <c r="K940">
        <v>800</v>
      </c>
      <c r="L940" t="s">
        <v>4129</v>
      </c>
      <c r="M940" t="s">
        <v>1460</v>
      </c>
      <c r="N940" t="s">
        <v>4130</v>
      </c>
      <c r="O940">
        <v>2412644786</v>
      </c>
      <c r="P940" t="s">
        <v>39</v>
      </c>
      <c r="Q940">
        <v>13</v>
      </c>
      <c r="R940" t="s">
        <v>40</v>
      </c>
      <c r="S940" t="s">
        <v>41</v>
      </c>
      <c r="T940">
        <v>12429</v>
      </c>
      <c r="U940" s="1">
        <v>45354</v>
      </c>
      <c r="V940" t="s">
        <v>72</v>
      </c>
      <c r="W940">
        <v>829753</v>
      </c>
      <c r="X940" t="s">
        <v>4131</v>
      </c>
      <c r="Y940">
        <v>694</v>
      </c>
      <c r="Z940">
        <v>1587</v>
      </c>
      <c r="AA940">
        <v>1</v>
      </c>
      <c r="AB940" s="2" t="s">
        <v>4132</v>
      </c>
    </row>
    <row r="941" spans="1:28" x14ac:dyDescent="0.3">
      <c r="A941" t="s">
        <v>28</v>
      </c>
      <c r="B941" t="s">
        <v>29</v>
      </c>
      <c r="C941" t="s">
        <v>193</v>
      </c>
      <c r="D941" t="s">
        <v>55</v>
      </c>
      <c r="E941" t="s">
        <v>32</v>
      </c>
      <c r="F941" t="s">
        <v>355</v>
      </c>
      <c r="G941">
        <v>17</v>
      </c>
      <c r="H941">
        <v>424319</v>
      </c>
      <c r="I941" t="s">
        <v>58</v>
      </c>
      <c r="J941" s="1">
        <v>45589</v>
      </c>
      <c r="K941">
        <v>1000</v>
      </c>
      <c r="L941" t="s">
        <v>4133</v>
      </c>
      <c r="M941" t="s">
        <v>953</v>
      </c>
      <c r="N941" t="s">
        <v>4134</v>
      </c>
      <c r="O941" t="s">
        <v>4135</v>
      </c>
      <c r="P941" t="s">
        <v>87</v>
      </c>
      <c r="Q941">
        <v>9</v>
      </c>
      <c r="R941" t="s">
        <v>40</v>
      </c>
      <c r="S941" t="s">
        <v>41</v>
      </c>
      <c r="T941">
        <v>69138</v>
      </c>
      <c r="U941" s="1">
        <v>45448</v>
      </c>
      <c r="V941" t="s">
        <v>52</v>
      </c>
      <c r="W941">
        <v>575143</v>
      </c>
      <c r="X941" t="s">
        <v>4136</v>
      </c>
      <c r="Y941">
        <v>354</v>
      </c>
      <c r="Z941">
        <v>1645</v>
      </c>
      <c r="AA941">
        <v>4</v>
      </c>
      <c r="AB941">
        <v>2632</v>
      </c>
    </row>
    <row r="942" spans="1:28" x14ac:dyDescent="0.3">
      <c r="A942" t="s">
        <v>28</v>
      </c>
      <c r="B942" t="s">
        <v>29</v>
      </c>
      <c r="C942" t="s">
        <v>54</v>
      </c>
      <c r="D942" t="s">
        <v>274</v>
      </c>
      <c r="E942" t="s">
        <v>56</v>
      </c>
      <c r="F942" t="s">
        <v>135</v>
      </c>
      <c r="G942">
        <v>98</v>
      </c>
      <c r="H942">
        <v>416326</v>
      </c>
      <c r="I942" t="s">
        <v>34</v>
      </c>
      <c r="J942" s="1">
        <v>44256</v>
      </c>
      <c r="K942">
        <v>800</v>
      </c>
      <c r="L942" t="s">
        <v>4137</v>
      </c>
      <c r="M942" t="s">
        <v>394</v>
      </c>
      <c r="N942" t="s">
        <v>4138</v>
      </c>
      <c r="O942" t="s">
        <v>4139</v>
      </c>
      <c r="P942" t="s">
        <v>39</v>
      </c>
      <c r="Q942">
        <v>11</v>
      </c>
      <c r="R942" t="s">
        <v>88</v>
      </c>
      <c r="S942" t="s">
        <v>118</v>
      </c>
      <c r="T942">
        <v>45519</v>
      </c>
      <c r="U942" s="1">
        <v>45362</v>
      </c>
      <c r="V942" t="s">
        <v>72</v>
      </c>
      <c r="W942">
        <v>735236</v>
      </c>
      <c r="X942" t="s">
        <v>4140</v>
      </c>
      <c r="Y942">
        <v>661</v>
      </c>
      <c r="Z942">
        <v>2166</v>
      </c>
      <c r="AA942">
        <v>6</v>
      </c>
      <c r="AB942" s="2" t="s">
        <v>4141</v>
      </c>
    </row>
    <row r="943" spans="1:28" x14ac:dyDescent="0.3">
      <c r="A943" t="s">
        <v>28</v>
      </c>
      <c r="B943" t="s">
        <v>29</v>
      </c>
      <c r="C943" t="s">
        <v>91</v>
      </c>
      <c r="D943" t="s">
        <v>220</v>
      </c>
      <c r="E943" t="s">
        <v>56</v>
      </c>
      <c r="F943" t="s">
        <v>106</v>
      </c>
      <c r="G943">
        <v>83</v>
      </c>
      <c r="H943">
        <v>426667</v>
      </c>
      <c r="I943" t="s">
        <v>58</v>
      </c>
      <c r="J943" s="1">
        <v>44123</v>
      </c>
      <c r="K943">
        <v>1000</v>
      </c>
      <c r="L943" t="s">
        <v>4142</v>
      </c>
      <c r="M943" t="s">
        <v>211</v>
      </c>
      <c r="N943" t="s">
        <v>4143</v>
      </c>
      <c r="O943" t="s">
        <v>4144</v>
      </c>
      <c r="P943" t="s">
        <v>51</v>
      </c>
      <c r="Q943">
        <v>11</v>
      </c>
      <c r="R943" t="s">
        <v>88</v>
      </c>
      <c r="S943" t="s">
        <v>63</v>
      </c>
      <c r="T943">
        <v>54045</v>
      </c>
      <c r="U943" s="1">
        <v>45581</v>
      </c>
      <c r="V943" t="s">
        <v>155</v>
      </c>
      <c r="W943">
        <v>480094</v>
      </c>
      <c r="X943" t="s">
        <v>4145</v>
      </c>
      <c r="Y943">
        <v>685</v>
      </c>
      <c r="Z943">
        <v>2913</v>
      </c>
      <c r="AA943">
        <v>4</v>
      </c>
      <c r="AB943">
        <v>4660.8</v>
      </c>
    </row>
    <row r="944" spans="1:28" x14ac:dyDescent="0.3">
      <c r="A944" t="s">
        <v>28</v>
      </c>
      <c r="B944" t="s">
        <v>29</v>
      </c>
      <c r="C944" t="s">
        <v>44</v>
      </c>
      <c r="D944" t="s">
        <v>98</v>
      </c>
      <c r="E944" t="s">
        <v>32</v>
      </c>
      <c r="F944" t="s">
        <v>99</v>
      </c>
      <c r="G944">
        <v>75</v>
      </c>
      <c r="H944">
        <v>421268</v>
      </c>
      <c r="I944" t="s">
        <v>58</v>
      </c>
      <c r="J944" s="1">
        <v>44104</v>
      </c>
      <c r="K944">
        <v>950</v>
      </c>
      <c r="L944" t="s">
        <v>4146</v>
      </c>
      <c r="M944" t="s">
        <v>189</v>
      </c>
      <c r="N944" t="s">
        <v>4147</v>
      </c>
      <c r="O944">
        <v>5225712348</v>
      </c>
      <c r="P944" t="s">
        <v>87</v>
      </c>
      <c r="Q944">
        <v>12</v>
      </c>
      <c r="R944" t="s">
        <v>40</v>
      </c>
      <c r="S944" t="s">
        <v>63</v>
      </c>
      <c r="T944">
        <v>10606</v>
      </c>
      <c r="U944" s="1">
        <v>45547</v>
      </c>
      <c r="V944" t="s">
        <v>180</v>
      </c>
      <c r="W944">
        <v>982627</v>
      </c>
      <c r="X944" t="s">
        <v>4148</v>
      </c>
      <c r="Y944">
        <v>370</v>
      </c>
      <c r="Z944">
        <v>825</v>
      </c>
      <c r="AA944">
        <v>2</v>
      </c>
      <c r="AB944">
        <v>660</v>
      </c>
    </row>
    <row r="945" spans="1:28" x14ac:dyDescent="0.3">
      <c r="A945" t="s">
        <v>28</v>
      </c>
      <c r="B945" t="s">
        <v>29</v>
      </c>
      <c r="C945" t="s">
        <v>148</v>
      </c>
      <c r="D945" t="s">
        <v>511</v>
      </c>
      <c r="E945" t="s">
        <v>56</v>
      </c>
      <c r="F945" t="s">
        <v>355</v>
      </c>
      <c r="G945">
        <v>44</v>
      </c>
      <c r="H945">
        <v>400914</v>
      </c>
      <c r="I945" t="s">
        <v>58</v>
      </c>
      <c r="J945" s="1">
        <v>43965</v>
      </c>
      <c r="K945">
        <v>800</v>
      </c>
      <c r="L945" t="s">
        <v>4149</v>
      </c>
      <c r="M945" t="s">
        <v>731</v>
      </c>
      <c r="N945" t="s">
        <v>4150</v>
      </c>
      <c r="O945" t="s">
        <v>4151</v>
      </c>
      <c r="P945" t="s">
        <v>71</v>
      </c>
      <c r="Q945">
        <v>9</v>
      </c>
      <c r="R945" t="s">
        <v>40</v>
      </c>
      <c r="S945" t="s">
        <v>63</v>
      </c>
      <c r="T945">
        <v>42636</v>
      </c>
      <c r="U945" s="1">
        <v>45316</v>
      </c>
      <c r="V945" t="s">
        <v>111</v>
      </c>
      <c r="W945">
        <v>737402</v>
      </c>
      <c r="X945" t="s">
        <v>4152</v>
      </c>
      <c r="Y945">
        <v>699</v>
      </c>
      <c r="Z945">
        <v>2378</v>
      </c>
      <c r="AA945">
        <v>8</v>
      </c>
      <c r="AB945">
        <v>7609.6</v>
      </c>
    </row>
    <row r="946" spans="1:28" x14ac:dyDescent="0.3">
      <c r="A946" t="s">
        <v>28</v>
      </c>
      <c r="B946" t="s">
        <v>29</v>
      </c>
      <c r="C946" t="s">
        <v>193</v>
      </c>
      <c r="D946" t="s">
        <v>267</v>
      </c>
      <c r="E946" t="s">
        <v>46</v>
      </c>
      <c r="F946" t="s">
        <v>83</v>
      </c>
      <c r="G946">
        <v>13</v>
      </c>
      <c r="H946">
        <v>423549</v>
      </c>
      <c r="I946" t="s">
        <v>34</v>
      </c>
      <c r="J946" s="1">
        <v>44792</v>
      </c>
      <c r="K946">
        <v>1200</v>
      </c>
      <c r="L946" t="s">
        <v>4153</v>
      </c>
      <c r="M946" t="s">
        <v>2124</v>
      </c>
      <c r="N946" t="s">
        <v>4154</v>
      </c>
      <c r="O946" t="s">
        <v>4155</v>
      </c>
      <c r="P946" t="s">
        <v>51</v>
      </c>
      <c r="Q946">
        <v>20</v>
      </c>
      <c r="R946" t="s">
        <v>88</v>
      </c>
      <c r="S946" t="s">
        <v>118</v>
      </c>
      <c r="T946">
        <v>92658</v>
      </c>
      <c r="U946" s="1">
        <v>45580</v>
      </c>
      <c r="V946" t="s">
        <v>155</v>
      </c>
      <c r="W946">
        <v>961075</v>
      </c>
      <c r="X946" t="s">
        <v>4156</v>
      </c>
      <c r="Y946">
        <v>754</v>
      </c>
      <c r="Z946">
        <v>1099</v>
      </c>
      <c r="AA946">
        <v>3</v>
      </c>
      <c r="AB946" s="2" t="s">
        <v>4157</v>
      </c>
    </row>
    <row r="947" spans="1:28" x14ac:dyDescent="0.3">
      <c r="A947" t="s">
        <v>28</v>
      </c>
      <c r="B947" t="s">
        <v>29</v>
      </c>
      <c r="C947" t="s">
        <v>148</v>
      </c>
      <c r="D947" t="s">
        <v>291</v>
      </c>
      <c r="E947" t="s">
        <v>56</v>
      </c>
      <c r="F947" t="s">
        <v>57</v>
      </c>
      <c r="G947">
        <v>99</v>
      </c>
      <c r="H947">
        <v>428974</v>
      </c>
      <c r="I947" t="s">
        <v>58</v>
      </c>
      <c r="J947" s="1">
        <v>44430</v>
      </c>
      <c r="K947">
        <v>1100</v>
      </c>
      <c r="L947" t="s">
        <v>4158</v>
      </c>
      <c r="M947" t="s">
        <v>423</v>
      </c>
      <c r="N947" t="s">
        <v>4159</v>
      </c>
      <c r="O947" t="s">
        <v>4160</v>
      </c>
      <c r="P947" t="s">
        <v>71</v>
      </c>
      <c r="Q947">
        <v>13</v>
      </c>
      <c r="R947" t="s">
        <v>40</v>
      </c>
      <c r="S947" t="s">
        <v>41</v>
      </c>
      <c r="T947">
        <v>26706</v>
      </c>
      <c r="U947" s="1">
        <v>45514</v>
      </c>
      <c r="V947" t="s">
        <v>64</v>
      </c>
      <c r="W947">
        <v>810159</v>
      </c>
      <c r="X947" t="s">
        <v>4161</v>
      </c>
      <c r="Y947">
        <v>493</v>
      </c>
      <c r="Z947">
        <v>568</v>
      </c>
      <c r="AA947">
        <v>3</v>
      </c>
      <c r="AB947">
        <v>681.6</v>
      </c>
    </row>
    <row r="948" spans="1:28" x14ac:dyDescent="0.3">
      <c r="A948" t="s">
        <v>28</v>
      </c>
      <c r="B948" t="s">
        <v>29</v>
      </c>
      <c r="C948" t="s">
        <v>44</v>
      </c>
      <c r="D948" t="s">
        <v>364</v>
      </c>
      <c r="E948" t="s">
        <v>56</v>
      </c>
      <c r="F948" t="s">
        <v>175</v>
      </c>
      <c r="G948">
        <v>16</v>
      </c>
      <c r="H948">
        <v>411466</v>
      </c>
      <c r="I948" t="s">
        <v>58</v>
      </c>
      <c r="J948" s="1">
        <v>45438</v>
      </c>
      <c r="K948">
        <v>1400</v>
      </c>
      <c r="L948" t="s">
        <v>4162</v>
      </c>
      <c r="M948" t="s">
        <v>172</v>
      </c>
      <c r="N948" t="s">
        <v>4163</v>
      </c>
      <c r="O948" t="s">
        <v>4164</v>
      </c>
      <c r="P948" t="s">
        <v>51</v>
      </c>
      <c r="Q948">
        <v>4</v>
      </c>
      <c r="R948" t="s">
        <v>88</v>
      </c>
      <c r="S948" t="s">
        <v>63</v>
      </c>
      <c r="T948">
        <v>33350</v>
      </c>
      <c r="U948" s="1">
        <v>45572</v>
      </c>
      <c r="V948" t="s">
        <v>155</v>
      </c>
      <c r="W948">
        <v>630645</v>
      </c>
      <c r="X948" t="s">
        <v>4165</v>
      </c>
      <c r="Y948">
        <v>848</v>
      </c>
      <c r="Z948">
        <v>1434</v>
      </c>
      <c r="AA948">
        <v>8</v>
      </c>
      <c r="AB948">
        <v>4588.8</v>
      </c>
    </row>
    <row r="949" spans="1:28" x14ac:dyDescent="0.3">
      <c r="A949" t="s">
        <v>28</v>
      </c>
      <c r="B949" t="s">
        <v>29</v>
      </c>
      <c r="C949" t="s">
        <v>66</v>
      </c>
      <c r="D949" t="s">
        <v>364</v>
      </c>
      <c r="E949" t="s">
        <v>32</v>
      </c>
      <c r="F949" t="s">
        <v>99</v>
      </c>
      <c r="G949">
        <v>77</v>
      </c>
      <c r="H949">
        <v>412812</v>
      </c>
      <c r="I949" t="s">
        <v>58</v>
      </c>
      <c r="J949" s="1">
        <v>45276</v>
      </c>
      <c r="K949">
        <v>800</v>
      </c>
      <c r="L949" t="s">
        <v>4166</v>
      </c>
      <c r="M949" t="s">
        <v>49</v>
      </c>
      <c r="N949" t="s">
        <v>4167</v>
      </c>
      <c r="O949" t="s">
        <v>4168</v>
      </c>
      <c r="P949" t="s">
        <v>39</v>
      </c>
      <c r="Q949">
        <v>3</v>
      </c>
      <c r="R949" t="s">
        <v>88</v>
      </c>
      <c r="S949" t="s">
        <v>63</v>
      </c>
      <c r="T949">
        <v>44164</v>
      </c>
      <c r="U949" s="1">
        <v>45389</v>
      </c>
      <c r="V949" t="s">
        <v>80</v>
      </c>
      <c r="W949">
        <v>811854</v>
      </c>
      <c r="X949" t="s">
        <v>4169</v>
      </c>
      <c r="Y949">
        <v>276</v>
      </c>
      <c r="Z949">
        <v>792</v>
      </c>
      <c r="AA949">
        <v>6</v>
      </c>
      <c r="AB949" s="2" t="s">
        <v>4170</v>
      </c>
    </row>
    <row r="950" spans="1:28" x14ac:dyDescent="0.3">
      <c r="A950" t="s">
        <v>28</v>
      </c>
      <c r="B950" t="s">
        <v>29</v>
      </c>
      <c r="C950" t="s">
        <v>91</v>
      </c>
      <c r="D950" t="s">
        <v>274</v>
      </c>
      <c r="E950" t="s">
        <v>46</v>
      </c>
      <c r="F950" t="s">
        <v>175</v>
      </c>
      <c r="G950">
        <v>24</v>
      </c>
      <c r="H950">
        <v>435341</v>
      </c>
      <c r="I950" t="s">
        <v>58</v>
      </c>
      <c r="J950" s="1">
        <v>44867</v>
      </c>
      <c r="K950">
        <v>950</v>
      </c>
      <c r="L950" t="s">
        <v>4171</v>
      </c>
      <c r="M950" t="s">
        <v>1048</v>
      </c>
      <c r="N950" t="s">
        <v>4172</v>
      </c>
      <c r="O950" t="s">
        <v>4173</v>
      </c>
      <c r="P950" t="s">
        <v>87</v>
      </c>
      <c r="Q950">
        <v>6</v>
      </c>
      <c r="R950" t="s">
        <v>40</v>
      </c>
      <c r="S950" t="s">
        <v>79</v>
      </c>
      <c r="T950">
        <v>75205</v>
      </c>
      <c r="U950" s="1">
        <v>45478</v>
      </c>
      <c r="V950" t="s">
        <v>126</v>
      </c>
      <c r="W950">
        <v>415198</v>
      </c>
      <c r="X950" t="s">
        <v>4174</v>
      </c>
      <c r="Y950">
        <v>615</v>
      </c>
      <c r="Z950">
        <v>1121</v>
      </c>
      <c r="AA950">
        <v>6</v>
      </c>
      <c r="AB950">
        <v>2690.4</v>
      </c>
    </row>
    <row r="951" spans="1:28" x14ac:dyDescent="0.3">
      <c r="A951" t="s">
        <v>28</v>
      </c>
      <c r="B951" t="s">
        <v>29</v>
      </c>
      <c r="C951" t="s">
        <v>30</v>
      </c>
      <c r="D951" t="s">
        <v>524</v>
      </c>
      <c r="E951" t="s">
        <v>32</v>
      </c>
      <c r="F951" t="s">
        <v>47</v>
      </c>
      <c r="G951">
        <v>20</v>
      </c>
      <c r="H951">
        <v>431305</v>
      </c>
      <c r="I951" t="s">
        <v>58</v>
      </c>
      <c r="J951" s="1">
        <v>43909</v>
      </c>
      <c r="K951">
        <v>800</v>
      </c>
      <c r="L951" t="s">
        <v>4175</v>
      </c>
      <c r="M951" t="s">
        <v>1072</v>
      </c>
      <c r="N951" t="s">
        <v>4176</v>
      </c>
      <c r="O951" t="s">
        <v>4177</v>
      </c>
      <c r="P951" t="s">
        <v>39</v>
      </c>
      <c r="Q951">
        <v>14</v>
      </c>
      <c r="R951" t="s">
        <v>40</v>
      </c>
      <c r="S951" t="s">
        <v>41</v>
      </c>
      <c r="T951">
        <v>66166</v>
      </c>
      <c r="U951" s="1">
        <v>45432</v>
      </c>
      <c r="V951" t="s">
        <v>140</v>
      </c>
      <c r="W951">
        <v>510633</v>
      </c>
      <c r="X951" t="s">
        <v>4178</v>
      </c>
      <c r="Y951">
        <v>388</v>
      </c>
      <c r="Z951">
        <v>1577</v>
      </c>
      <c r="AA951">
        <v>1</v>
      </c>
      <c r="AB951" s="2" t="s">
        <v>4179</v>
      </c>
    </row>
    <row r="952" spans="1:28" x14ac:dyDescent="0.3">
      <c r="A952" t="s">
        <v>28</v>
      </c>
      <c r="B952" t="s">
        <v>29</v>
      </c>
      <c r="C952" t="s">
        <v>91</v>
      </c>
      <c r="D952" t="s">
        <v>149</v>
      </c>
      <c r="E952" t="s">
        <v>46</v>
      </c>
      <c r="F952" t="s">
        <v>106</v>
      </c>
      <c r="G952">
        <v>96</v>
      </c>
      <c r="H952">
        <v>423376</v>
      </c>
      <c r="I952" t="s">
        <v>58</v>
      </c>
      <c r="J952" s="1">
        <v>44940</v>
      </c>
      <c r="K952">
        <v>800</v>
      </c>
      <c r="L952" t="s">
        <v>4180</v>
      </c>
      <c r="M952" t="s">
        <v>919</v>
      </c>
      <c r="N952" t="s">
        <v>4181</v>
      </c>
      <c r="O952" t="s">
        <v>4182</v>
      </c>
      <c r="P952" t="s">
        <v>87</v>
      </c>
      <c r="Q952">
        <v>16</v>
      </c>
      <c r="R952" t="s">
        <v>88</v>
      </c>
      <c r="S952" t="s">
        <v>63</v>
      </c>
      <c r="T952">
        <v>32284</v>
      </c>
      <c r="U952" s="1">
        <v>45456</v>
      </c>
      <c r="V952" t="s">
        <v>52</v>
      </c>
      <c r="W952">
        <v>708659</v>
      </c>
      <c r="X952" t="s">
        <v>4183</v>
      </c>
      <c r="Y952">
        <v>478</v>
      </c>
      <c r="Z952">
        <v>2438</v>
      </c>
      <c r="AA952">
        <v>4</v>
      </c>
      <c r="AB952">
        <v>3900.8</v>
      </c>
    </row>
    <row r="953" spans="1:28" x14ac:dyDescent="0.3">
      <c r="A953" t="s">
        <v>28</v>
      </c>
      <c r="B953" t="s">
        <v>29</v>
      </c>
      <c r="C953" t="s">
        <v>44</v>
      </c>
      <c r="D953" t="s">
        <v>55</v>
      </c>
      <c r="E953" t="s">
        <v>56</v>
      </c>
      <c r="F953" t="s">
        <v>99</v>
      </c>
      <c r="G953">
        <v>82</v>
      </c>
      <c r="H953">
        <v>427593</v>
      </c>
      <c r="I953" t="s">
        <v>34</v>
      </c>
      <c r="J953" s="1">
        <v>44083</v>
      </c>
      <c r="K953">
        <v>800</v>
      </c>
      <c r="L953" t="s">
        <v>4184</v>
      </c>
      <c r="M953" t="s">
        <v>49</v>
      </c>
      <c r="N953" t="s">
        <v>4185</v>
      </c>
      <c r="O953" t="s">
        <v>4186</v>
      </c>
      <c r="P953" t="s">
        <v>71</v>
      </c>
      <c r="Q953">
        <v>4</v>
      </c>
      <c r="R953" t="s">
        <v>40</v>
      </c>
      <c r="S953" t="s">
        <v>118</v>
      </c>
      <c r="T953">
        <v>28599</v>
      </c>
      <c r="U953" s="1">
        <v>45571</v>
      </c>
      <c r="V953" t="s">
        <v>155</v>
      </c>
      <c r="W953">
        <v>918234</v>
      </c>
      <c r="X953" t="s">
        <v>4187</v>
      </c>
      <c r="Y953">
        <v>833</v>
      </c>
      <c r="Z953">
        <v>949</v>
      </c>
      <c r="AA953">
        <v>4</v>
      </c>
      <c r="AB953">
        <v>1518.4</v>
      </c>
    </row>
    <row r="954" spans="1:28" x14ac:dyDescent="0.3">
      <c r="A954" t="s">
        <v>28</v>
      </c>
      <c r="B954" t="s">
        <v>29</v>
      </c>
      <c r="C954" t="s">
        <v>91</v>
      </c>
      <c r="D954" t="s">
        <v>261</v>
      </c>
      <c r="E954" t="s">
        <v>56</v>
      </c>
      <c r="F954" t="s">
        <v>47</v>
      </c>
      <c r="G954">
        <v>44</v>
      </c>
      <c r="H954">
        <v>402745</v>
      </c>
      <c r="I954" t="s">
        <v>34</v>
      </c>
      <c r="J954" s="1">
        <v>43949</v>
      </c>
      <c r="K954">
        <v>950</v>
      </c>
      <c r="L954" t="s">
        <v>4188</v>
      </c>
      <c r="M954" t="s">
        <v>953</v>
      </c>
      <c r="N954" t="s">
        <v>4189</v>
      </c>
      <c r="O954" t="s">
        <v>4190</v>
      </c>
      <c r="P954" t="s">
        <v>39</v>
      </c>
      <c r="Q954">
        <v>18</v>
      </c>
      <c r="R954" t="s">
        <v>40</v>
      </c>
      <c r="S954" t="s">
        <v>63</v>
      </c>
      <c r="T954">
        <v>22480</v>
      </c>
      <c r="U954" s="1">
        <v>45593</v>
      </c>
      <c r="V954" t="s">
        <v>155</v>
      </c>
      <c r="W954">
        <v>771495</v>
      </c>
      <c r="X954" t="s">
        <v>4191</v>
      </c>
      <c r="Y954">
        <v>591</v>
      </c>
      <c r="Z954">
        <v>2190</v>
      </c>
      <c r="AA954">
        <v>5</v>
      </c>
      <c r="AB954">
        <v>4380</v>
      </c>
    </row>
    <row r="955" spans="1:28" x14ac:dyDescent="0.3">
      <c r="A955" t="s">
        <v>28</v>
      </c>
      <c r="B955" t="s">
        <v>29</v>
      </c>
      <c r="C955" t="s">
        <v>54</v>
      </c>
      <c r="D955" t="s">
        <v>55</v>
      </c>
      <c r="E955" t="s">
        <v>56</v>
      </c>
      <c r="F955" t="s">
        <v>99</v>
      </c>
      <c r="G955">
        <v>100</v>
      </c>
      <c r="H955">
        <v>419550</v>
      </c>
      <c r="I955" t="s">
        <v>58</v>
      </c>
      <c r="J955" s="1">
        <v>45533</v>
      </c>
      <c r="K955">
        <v>1200</v>
      </c>
      <c r="L955" t="s">
        <v>4192</v>
      </c>
      <c r="M955" t="s">
        <v>129</v>
      </c>
      <c r="N955" t="s">
        <v>4193</v>
      </c>
      <c r="O955" t="s">
        <v>4194</v>
      </c>
      <c r="P955" t="s">
        <v>71</v>
      </c>
      <c r="Q955">
        <v>18</v>
      </c>
      <c r="R955" t="s">
        <v>40</v>
      </c>
      <c r="S955" t="s">
        <v>63</v>
      </c>
      <c r="T955">
        <v>48032</v>
      </c>
      <c r="U955" s="1">
        <v>45603</v>
      </c>
      <c r="V955" t="s">
        <v>42</v>
      </c>
      <c r="W955">
        <v>423232</v>
      </c>
      <c r="X955" t="s">
        <v>4195</v>
      </c>
      <c r="Y955">
        <v>987</v>
      </c>
      <c r="Z955">
        <v>1535</v>
      </c>
      <c r="AA955">
        <v>2</v>
      </c>
      <c r="AB955">
        <v>1228</v>
      </c>
    </row>
    <row r="956" spans="1:28" x14ac:dyDescent="0.3">
      <c r="A956" t="s">
        <v>28</v>
      </c>
      <c r="B956" t="s">
        <v>29</v>
      </c>
      <c r="C956" t="s">
        <v>91</v>
      </c>
      <c r="D956" t="s">
        <v>142</v>
      </c>
      <c r="E956" t="s">
        <v>56</v>
      </c>
      <c r="F956" t="s">
        <v>47</v>
      </c>
      <c r="G956">
        <v>83</v>
      </c>
      <c r="H956">
        <v>421598</v>
      </c>
      <c r="I956" t="s">
        <v>34</v>
      </c>
      <c r="J956" s="1">
        <v>44200</v>
      </c>
      <c r="K956">
        <v>1100</v>
      </c>
      <c r="L956" t="s">
        <v>4196</v>
      </c>
      <c r="M956" t="s">
        <v>736</v>
      </c>
      <c r="N956" t="s">
        <v>4197</v>
      </c>
      <c r="O956" t="s">
        <v>4198</v>
      </c>
      <c r="P956" t="s">
        <v>51</v>
      </c>
      <c r="Q956">
        <v>12</v>
      </c>
      <c r="R956" t="s">
        <v>88</v>
      </c>
      <c r="S956" t="s">
        <v>118</v>
      </c>
      <c r="T956">
        <v>10550</v>
      </c>
      <c r="U956" s="1">
        <v>45520</v>
      </c>
      <c r="V956" t="s">
        <v>64</v>
      </c>
      <c r="W956">
        <v>100597</v>
      </c>
      <c r="X956" t="s">
        <v>4199</v>
      </c>
      <c r="Y956">
        <v>494</v>
      </c>
      <c r="Z956">
        <v>1461</v>
      </c>
      <c r="AA956">
        <v>3</v>
      </c>
      <c r="AB956">
        <v>1753.2</v>
      </c>
    </row>
    <row r="957" spans="1:28" x14ac:dyDescent="0.3">
      <c r="A957" t="s">
        <v>28</v>
      </c>
      <c r="B957" t="s">
        <v>29</v>
      </c>
      <c r="C957" t="s">
        <v>193</v>
      </c>
      <c r="D957" t="s">
        <v>92</v>
      </c>
      <c r="E957" t="s">
        <v>46</v>
      </c>
      <c r="F957" t="s">
        <v>106</v>
      </c>
      <c r="G957">
        <v>79</v>
      </c>
      <c r="H957">
        <v>431023</v>
      </c>
      <c r="I957" t="s">
        <v>58</v>
      </c>
      <c r="J957" s="1">
        <v>44569</v>
      </c>
      <c r="K957">
        <v>1100</v>
      </c>
      <c r="L957" t="s">
        <v>4200</v>
      </c>
      <c r="M957" t="s">
        <v>308</v>
      </c>
      <c r="N957" t="s">
        <v>4201</v>
      </c>
      <c r="O957" t="s">
        <v>4202</v>
      </c>
      <c r="P957" t="s">
        <v>71</v>
      </c>
      <c r="Q957">
        <v>9</v>
      </c>
      <c r="R957" t="s">
        <v>40</v>
      </c>
      <c r="S957" t="s">
        <v>79</v>
      </c>
      <c r="T957">
        <v>73025</v>
      </c>
      <c r="U957" s="1">
        <v>45326</v>
      </c>
      <c r="V957" t="s">
        <v>119</v>
      </c>
      <c r="W957">
        <v>159830</v>
      </c>
      <c r="X957" t="s">
        <v>4203</v>
      </c>
      <c r="Y957">
        <v>988</v>
      </c>
      <c r="Z957">
        <v>718</v>
      </c>
      <c r="AA957">
        <v>6</v>
      </c>
      <c r="AB957">
        <v>1723.2</v>
      </c>
    </row>
    <row r="958" spans="1:28" x14ac:dyDescent="0.3">
      <c r="A958" t="s">
        <v>28</v>
      </c>
      <c r="B958" t="s">
        <v>29</v>
      </c>
      <c r="C958" t="s">
        <v>44</v>
      </c>
      <c r="D958" t="s">
        <v>105</v>
      </c>
      <c r="E958" t="s">
        <v>32</v>
      </c>
      <c r="F958" t="s">
        <v>57</v>
      </c>
      <c r="G958">
        <v>86</v>
      </c>
      <c r="H958">
        <v>423748</v>
      </c>
      <c r="I958" t="s">
        <v>58</v>
      </c>
      <c r="J958" s="1">
        <v>45209</v>
      </c>
      <c r="K958">
        <v>800</v>
      </c>
      <c r="L958" t="s">
        <v>4204</v>
      </c>
      <c r="M958" t="s">
        <v>1409</v>
      </c>
      <c r="N958" t="s">
        <v>4205</v>
      </c>
      <c r="O958" t="s">
        <v>4206</v>
      </c>
      <c r="P958" t="s">
        <v>87</v>
      </c>
      <c r="Q958">
        <v>10</v>
      </c>
      <c r="R958" t="s">
        <v>88</v>
      </c>
      <c r="S958" t="s">
        <v>79</v>
      </c>
      <c r="T958">
        <v>50894</v>
      </c>
      <c r="U958" s="1">
        <v>45370</v>
      </c>
      <c r="V958" t="s">
        <v>72</v>
      </c>
      <c r="W958">
        <v>416835</v>
      </c>
      <c r="X958" t="s">
        <v>4207</v>
      </c>
      <c r="Y958">
        <v>555</v>
      </c>
      <c r="Z958">
        <v>1632</v>
      </c>
      <c r="AA958">
        <v>7</v>
      </c>
      <c r="AB958">
        <v>4569.6000000000004</v>
      </c>
    </row>
    <row r="959" spans="1:28" x14ac:dyDescent="0.3">
      <c r="A959" t="s">
        <v>28</v>
      </c>
      <c r="B959" t="s">
        <v>29</v>
      </c>
      <c r="C959" t="s">
        <v>30</v>
      </c>
      <c r="D959" t="s">
        <v>364</v>
      </c>
      <c r="E959" t="s">
        <v>32</v>
      </c>
      <c r="F959" t="s">
        <v>135</v>
      </c>
      <c r="G959">
        <v>40</v>
      </c>
      <c r="H959">
        <v>413348</v>
      </c>
      <c r="I959" t="s">
        <v>58</v>
      </c>
      <c r="J959" s="1">
        <v>44798</v>
      </c>
      <c r="K959">
        <v>1000</v>
      </c>
      <c r="L959" t="s">
        <v>4208</v>
      </c>
      <c r="M959" t="s">
        <v>2054</v>
      </c>
      <c r="N959" t="s">
        <v>4209</v>
      </c>
      <c r="O959" t="s">
        <v>4210</v>
      </c>
      <c r="P959" t="s">
        <v>39</v>
      </c>
      <c r="Q959">
        <v>9</v>
      </c>
      <c r="R959" t="s">
        <v>40</v>
      </c>
      <c r="S959" t="s">
        <v>41</v>
      </c>
      <c r="T959">
        <v>12882</v>
      </c>
      <c r="U959" s="1">
        <v>45564</v>
      </c>
      <c r="V959" t="s">
        <v>180</v>
      </c>
      <c r="W959">
        <v>440604</v>
      </c>
      <c r="X959" t="s">
        <v>4211</v>
      </c>
      <c r="Y959">
        <v>231</v>
      </c>
      <c r="Z959">
        <v>793</v>
      </c>
      <c r="AA959">
        <v>7</v>
      </c>
      <c r="AB959">
        <v>2220.4</v>
      </c>
    </row>
    <row r="960" spans="1:28" x14ac:dyDescent="0.3">
      <c r="A960" t="s">
        <v>28</v>
      </c>
      <c r="B960" t="s">
        <v>29</v>
      </c>
      <c r="C960" t="s">
        <v>66</v>
      </c>
      <c r="D960" t="s">
        <v>55</v>
      </c>
      <c r="E960" t="s">
        <v>56</v>
      </c>
      <c r="F960" t="s">
        <v>106</v>
      </c>
      <c r="G960">
        <v>49</v>
      </c>
      <c r="H960">
        <v>413219</v>
      </c>
      <c r="I960" t="s">
        <v>58</v>
      </c>
      <c r="J960" s="1">
        <v>45299</v>
      </c>
      <c r="K960">
        <v>1200</v>
      </c>
      <c r="L960" t="s">
        <v>4212</v>
      </c>
      <c r="M960" t="s">
        <v>60</v>
      </c>
      <c r="N960" t="s">
        <v>4213</v>
      </c>
      <c r="O960" t="s">
        <v>4214</v>
      </c>
      <c r="P960" t="s">
        <v>39</v>
      </c>
      <c r="Q960">
        <v>10</v>
      </c>
      <c r="R960" t="s">
        <v>88</v>
      </c>
      <c r="S960" t="s">
        <v>63</v>
      </c>
      <c r="T960">
        <v>69768</v>
      </c>
      <c r="U960" s="1">
        <v>45334</v>
      </c>
      <c r="V960" t="s">
        <v>119</v>
      </c>
      <c r="W960">
        <v>668680</v>
      </c>
      <c r="X960" t="s">
        <v>4215</v>
      </c>
      <c r="Y960">
        <v>928</v>
      </c>
      <c r="Z960">
        <v>2012</v>
      </c>
      <c r="AA960">
        <v>1</v>
      </c>
      <c r="AB960" s="2" t="s">
        <v>4216</v>
      </c>
    </row>
    <row r="961" spans="1:28" x14ac:dyDescent="0.3">
      <c r="A961" t="s">
        <v>28</v>
      </c>
      <c r="B961" t="s">
        <v>29</v>
      </c>
      <c r="C961" t="s">
        <v>148</v>
      </c>
      <c r="D961" t="s">
        <v>220</v>
      </c>
      <c r="E961" t="s">
        <v>32</v>
      </c>
      <c r="F961" t="s">
        <v>57</v>
      </c>
      <c r="G961">
        <v>7</v>
      </c>
      <c r="H961">
        <v>400012</v>
      </c>
      <c r="I961" t="s">
        <v>34</v>
      </c>
      <c r="J961" s="1">
        <v>44699</v>
      </c>
      <c r="K961">
        <v>1400</v>
      </c>
      <c r="L961" t="s">
        <v>4217</v>
      </c>
      <c r="M961" t="s">
        <v>1091</v>
      </c>
      <c r="N961" t="s">
        <v>4218</v>
      </c>
      <c r="O961" t="s">
        <v>4219</v>
      </c>
      <c r="P961" t="s">
        <v>39</v>
      </c>
      <c r="Q961">
        <v>6</v>
      </c>
      <c r="R961" t="s">
        <v>40</v>
      </c>
      <c r="S961" t="s">
        <v>118</v>
      </c>
      <c r="T961">
        <v>82850</v>
      </c>
      <c r="U961" s="1">
        <v>45517</v>
      </c>
      <c r="V961" t="s">
        <v>64</v>
      </c>
      <c r="W961">
        <v>542477</v>
      </c>
      <c r="X961" t="s">
        <v>4220</v>
      </c>
      <c r="Y961">
        <v>747</v>
      </c>
      <c r="Z961">
        <v>2003</v>
      </c>
      <c r="AA961">
        <v>6</v>
      </c>
      <c r="AB961">
        <v>4807.2</v>
      </c>
    </row>
    <row r="962" spans="1:28" x14ac:dyDescent="0.3">
      <c r="A962" t="s">
        <v>28</v>
      </c>
      <c r="B962" t="s">
        <v>29</v>
      </c>
      <c r="C962" t="s">
        <v>157</v>
      </c>
      <c r="D962" t="s">
        <v>442</v>
      </c>
      <c r="E962" t="s">
        <v>32</v>
      </c>
      <c r="F962" t="s">
        <v>135</v>
      </c>
      <c r="G962">
        <v>7</v>
      </c>
      <c r="H962">
        <v>413404</v>
      </c>
      <c r="I962" t="s">
        <v>34</v>
      </c>
      <c r="J962" s="1">
        <v>45521</v>
      </c>
      <c r="K962">
        <v>1400</v>
      </c>
      <c r="L962" t="s">
        <v>4221</v>
      </c>
      <c r="M962" t="s">
        <v>856</v>
      </c>
      <c r="N962" t="s">
        <v>4222</v>
      </c>
      <c r="O962" t="s">
        <v>4223</v>
      </c>
      <c r="P962" t="s">
        <v>51</v>
      </c>
      <c r="Q962">
        <v>19</v>
      </c>
      <c r="R962" t="s">
        <v>40</v>
      </c>
      <c r="S962" t="s">
        <v>41</v>
      </c>
      <c r="T962">
        <v>16405</v>
      </c>
      <c r="U962" s="1">
        <v>45589</v>
      </c>
      <c r="V962" t="s">
        <v>155</v>
      </c>
      <c r="W962">
        <v>998040</v>
      </c>
      <c r="X962" t="s">
        <v>4224</v>
      </c>
      <c r="Y962">
        <v>414</v>
      </c>
      <c r="Z962">
        <v>1407</v>
      </c>
      <c r="AA962">
        <v>7</v>
      </c>
      <c r="AB962" s="2" t="s">
        <v>4225</v>
      </c>
    </row>
    <row r="963" spans="1:28" x14ac:dyDescent="0.3">
      <c r="A963" t="s">
        <v>28</v>
      </c>
      <c r="B963" t="s">
        <v>29</v>
      </c>
      <c r="C963" t="s">
        <v>54</v>
      </c>
      <c r="D963" t="s">
        <v>237</v>
      </c>
      <c r="E963" t="s">
        <v>32</v>
      </c>
      <c r="F963" t="s">
        <v>135</v>
      </c>
      <c r="G963">
        <v>3</v>
      </c>
      <c r="H963">
        <v>419524</v>
      </c>
      <c r="I963" t="s">
        <v>34</v>
      </c>
      <c r="J963" s="1">
        <v>45054</v>
      </c>
      <c r="K963">
        <v>1000</v>
      </c>
      <c r="L963" t="s">
        <v>4226</v>
      </c>
      <c r="M963" t="s">
        <v>1198</v>
      </c>
      <c r="N963" t="s">
        <v>4227</v>
      </c>
      <c r="O963" t="s">
        <v>4228</v>
      </c>
      <c r="P963" t="s">
        <v>51</v>
      </c>
      <c r="Q963">
        <v>19</v>
      </c>
      <c r="R963" t="s">
        <v>88</v>
      </c>
      <c r="S963" t="s">
        <v>79</v>
      </c>
      <c r="T963">
        <v>88996</v>
      </c>
      <c r="U963" s="1">
        <v>45321</v>
      </c>
      <c r="V963" t="s">
        <v>111</v>
      </c>
      <c r="W963">
        <v>579704</v>
      </c>
      <c r="X963" t="s">
        <v>4229</v>
      </c>
      <c r="Y963">
        <v>731</v>
      </c>
      <c r="Z963">
        <v>2459</v>
      </c>
      <c r="AA963">
        <v>2</v>
      </c>
      <c r="AB963">
        <v>1967.2</v>
      </c>
    </row>
    <row r="964" spans="1:28" x14ac:dyDescent="0.3">
      <c r="A964" t="s">
        <v>28</v>
      </c>
      <c r="B964" t="s">
        <v>29</v>
      </c>
      <c r="C964" t="s">
        <v>66</v>
      </c>
      <c r="D964" t="s">
        <v>566</v>
      </c>
      <c r="E964" t="s">
        <v>32</v>
      </c>
      <c r="F964" t="s">
        <v>106</v>
      </c>
      <c r="G964">
        <v>13</v>
      </c>
      <c r="H964">
        <v>402916</v>
      </c>
      <c r="I964" t="s">
        <v>34</v>
      </c>
      <c r="J964" s="1">
        <v>44110</v>
      </c>
      <c r="K964">
        <v>1400</v>
      </c>
      <c r="L964" t="s">
        <v>4230</v>
      </c>
      <c r="M964" t="s">
        <v>919</v>
      </c>
      <c r="N964" t="s">
        <v>4231</v>
      </c>
      <c r="O964" t="s">
        <v>4232</v>
      </c>
      <c r="P964" t="s">
        <v>51</v>
      </c>
      <c r="Q964">
        <v>16</v>
      </c>
      <c r="R964" t="s">
        <v>40</v>
      </c>
      <c r="S964" t="s">
        <v>41</v>
      </c>
      <c r="T964">
        <v>24661</v>
      </c>
      <c r="U964" s="1">
        <v>45494</v>
      </c>
      <c r="V964" t="s">
        <v>126</v>
      </c>
      <c r="W964">
        <v>928908</v>
      </c>
      <c r="X964" t="s">
        <v>4233</v>
      </c>
      <c r="Y964">
        <v>619</v>
      </c>
      <c r="Z964">
        <v>2590</v>
      </c>
      <c r="AA964">
        <v>5</v>
      </c>
      <c r="AB964">
        <v>5180</v>
      </c>
    </row>
    <row r="965" spans="1:28" x14ac:dyDescent="0.3">
      <c r="A965" t="s">
        <v>28</v>
      </c>
      <c r="B965" t="s">
        <v>29</v>
      </c>
      <c r="C965" t="s">
        <v>91</v>
      </c>
      <c r="D965" t="s">
        <v>621</v>
      </c>
      <c r="E965" t="s">
        <v>56</v>
      </c>
      <c r="F965" t="s">
        <v>355</v>
      </c>
      <c r="G965">
        <v>7</v>
      </c>
      <c r="H965">
        <v>426091</v>
      </c>
      <c r="I965" t="s">
        <v>58</v>
      </c>
      <c r="J965" s="1">
        <v>43914</v>
      </c>
      <c r="K965">
        <v>1300</v>
      </c>
      <c r="L965" t="s">
        <v>4234</v>
      </c>
      <c r="M965" t="s">
        <v>276</v>
      </c>
      <c r="N965" t="s">
        <v>4235</v>
      </c>
      <c r="O965" t="s">
        <v>4236</v>
      </c>
      <c r="P965" t="s">
        <v>39</v>
      </c>
      <c r="Q965">
        <v>13</v>
      </c>
      <c r="R965" t="s">
        <v>88</v>
      </c>
      <c r="S965" t="s">
        <v>41</v>
      </c>
      <c r="T965">
        <v>30871</v>
      </c>
      <c r="U965" s="1">
        <v>45495</v>
      </c>
      <c r="V965" t="s">
        <v>126</v>
      </c>
      <c r="W965">
        <v>117243</v>
      </c>
      <c r="X965" t="s">
        <v>4237</v>
      </c>
      <c r="Y965">
        <v>988</v>
      </c>
      <c r="Z965">
        <v>2102</v>
      </c>
      <c r="AA965">
        <v>7</v>
      </c>
      <c r="AB965">
        <v>5885.6</v>
      </c>
    </row>
    <row r="966" spans="1:28" x14ac:dyDescent="0.3">
      <c r="A966" t="s">
        <v>28</v>
      </c>
      <c r="B966" t="s">
        <v>29</v>
      </c>
      <c r="C966" t="s">
        <v>91</v>
      </c>
      <c r="D966" t="s">
        <v>546</v>
      </c>
      <c r="E966" t="s">
        <v>56</v>
      </c>
      <c r="F966" t="s">
        <v>99</v>
      </c>
      <c r="G966">
        <v>52</v>
      </c>
      <c r="H966">
        <v>434735</v>
      </c>
      <c r="I966" t="s">
        <v>58</v>
      </c>
      <c r="J966" s="1">
        <v>44052</v>
      </c>
      <c r="K966">
        <v>1400</v>
      </c>
      <c r="L966" t="s">
        <v>4238</v>
      </c>
      <c r="M966" t="s">
        <v>250</v>
      </c>
      <c r="N966" t="s">
        <v>4239</v>
      </c>
      <c r="O966" t="s">
        <v>4240</v>
      </c>
      <c r="P966" t="s">
        <v>87</v>
      </c>
      <c r="Q966">
        <v>13</v>
      </c>
      <c r="R966" t="s">
        <v>88</v>
      </c>
      <c r="S966" t="s">
        <v>118</v>
      </c>
      <c r="T966">
        <v>89070</v>
      </c>
      <c r="U966" s="1">
        <v>45348</v>
      </c>
      <c r="V966" t="s">
        <v>119</v>
      </c>
      <c r="W966">
        <v>100271</v>
      </c>
      <c r="X966" t="s">
        <v>4241</v>
      </c>
      <c r="Y966">
        <v>837</v>
      </c>
      <c r="Z966">
        <v>2106</v>
      </c>
      <c r="AA966">
        <v>1</v>
      </c>
      <c r="AB966" s="2" t="s">
        <v>3305</v>
      </c>
    </row>
    <row r="967" spans="1:28" x14ac:dyDescent="0.3">
      <c r="A967" t="s">
        <v>28</v>
      </c>
      <c r="B967" t="s">
        <v>29</v>
      </c>
      <c r="C967" t="s">
        <v>148</v>
      </c>
      <c r="D967" t="s">
        <v>566</v>
      </c>
      <c r="E967" t="s">
        <v>32</v>
      </c>
      <c r="F967" t="s">
        <v>57</v>
      </c>
      <c r="G967">
        <v>58</v>
      </c>
      <c r="H967">
        <v>417038</v>
      </c>
      <c r="I967" t="s">
        <v>34</v>
      </c>
      <c r="J967" s="1">
        <v>44718</v>
      </c>
      <c r="K967">
        <v>800</v>
      </c>
      <c r="L967" t="s">
        <v>4242</v>
      </c>
      <c r="M967" t="s">
        <v>76</v>
      </c>
      <c r="N967" t="s">
        <v>4243</v>
      </c>
      <c r="O967" t="s">
        <v>4244</v>
      </c>
      <c r="P967" t="s">
        <v>71</v>
      </c>
      <c r="Q967">
        <v>3</v>
      </c>
      <c r="R967" t="s">
        <v>88</v>
      </c>
      <c r="S967" t="s">
        <v>63</v>
      </c>
      <c r="T967">
        <v>46137</v>
      </c>
      <c r="U967" s="1">
        <v>45490</v>
      </c>
      <c r="V967" t="s">
        <v>126</v>
      </c>
      <c r="W967">
        <v>972655</v>
      </c>
      <c r="X967" t="s">
        <v>4245</v>
      </c>
      <c r="Y967">
        <v>496</v>
      </c>
      <c r="Z967">
        <v>895</v>
      </c>
      <c r="AA967">
        <v>4</v>
      </c>
      <c r="AB967">
        <v>1432</v>
      </c>
    </row>
    <row r="968" spans="1:28" x14ac:dyDescent="0.3">
      <c r="A968" t="s">
        <v>28</v>
      </c>
      <c r="B968" t="s">
        <v>29</v>
      </c>
      <c r="C968" t="s">
        <v>148</v>
      </c>
      <c r="D968" t="s">
        <v>105</v>
      </c>
      <c r="E968" t="s">
        <v>56</v>
      </c>
      <c r="F968" t="s">
        <v>99</v>
      </c>
      <c r="G968">
        <v>50</v>
      </c>
      <c r="H968">
        <v>433177</v>
      </c>
      <c r="I968" t="s">
        <v>34</v>
      </c>
      <c r="J968" s="1">
        <v>44376</v>
      </c>
      <c r="K968">
        <v>950</v>
      </c>
      <c r="L968" t="s">
        <v>4246</v>
      </c>
      <c r="M968" t="s">
        <v>1091</v>
      </c>
      <c r="N968" t="s">
        <v>4247</v>
      </c>
      <c r="O968">
        <f>1-415-264-3637</f>
        <v>-4315</v>
      </c>
      <c r="P968" t="s">
        <v>51</v>
      </c>
      <c r="Q968">
        <v>17</v>
      </c>
      <c r="R968" t="s">
        <v>88</v>
      </c>
      <c r="S968" t="s">
        <v>41</v>
      </c>
      <c r="T968">
        <v>74004</v>
      </c>
      <c r="U968" s="1">
        <v>45430</v>
      </c>
      <c r="V968" t="s">
        <v>140</v>
      </c>
      <c r="W968">
        <v>872370</v>
      </c>
      <c r="X968" t="s">
        <v>4248</v>
      </c>
      <c r="Y968">
        <v>519</v>
      </c>
      <c r="Z968">
        <v>1174</v>
      </c>
      <c r="AA968">
        <v>2</v>
      </c>
      <c r="AB968">
        <v>939.2</v>
      </c>
    </row>
    <row r="969" spans="1:28" x14ac:dyDescent="0.3">
      <c r="A969" t="s">
        <v>28</v>
      </c>
      <c r="B969" t="s">
        <v>29</v>
      </c>
      <c r="C969" t="s">
        <v>30</v>
      </c>
      <c r="D969" t="s">
        <v>291</v>
      </c>
      <c r="E969" t="s">
        <v>32</v>
      </c>
      <c r="F969" t="s">
        <v>113</v>
      </c>
      <c r="G969">
        <v>66</v>
      </c>
      <c r="H969">
        <v>431954</v>
      </c>
      <c r="I969" t="s">
        <v>34</v>
      </c>
      <c r="J969" s="1">
        <v>44501</v>
      </c>
      <c r="K969">
        <v>1300</v>
      </c>
      <c r="L969" t="s">
        <v>4249</v>
      </c>
      <c r="M969" t="s">
        <v>144</v>
      </c>
      <c r="N969" t="s">
        <v>4250</v>
      </c>
      <c r="O969" t="s">
        <v>4251</v>
      </c>
      <c r="P969" t="s">
        <v>71</v>
      </c>
      <c r="Q969">
        <v>16</v>
      </c>
      <c r="R969" t="s">
        <v>88</v>
      </c>
      <c r="S969" t="s">
        <v>41</v>
      </c>
      <c r="T969">
        <v>46969</v>
      </c>
      <c r="U969" s="1">
        <v>45624</v>
      </c>
      <c r="V969" t="s">
        <v>42</v>
      </c>
      <c r="W969">
        <v>305037</v>
      </c>
      <c r="X969" t="s">
        <v>4252</v>
      </c>
      <c r="Y969">
        <v>715</v>
      </c>
      <c r="Z969">
        <v>1300</v>
      </c>
      <c r="AA969">
        <v>3</v>
      </c>
      <c r="AB969">
        <v>1560</v>
      </c>
    </row>
    <row r="970" spans="1:28" x14ac:dyDescent="0.3">
      <c r="A970" t="s">
        <v>28</v>
      </c>
      <c r="B970" t="s">
        <v>29</v>
      </c>
      <c r="C970" t="s">
        <v>54</v>
      </c>
      <c r="D970" t="s">
        <v>163</v>
      </c>
      <c r="E970" t="s">
        <v>32</v>
      </c>
      <c r="F970" t="s">
        <v>57</v>
      </c>
      <c r="G970">
        <v>50</v>
      </c>
      <c r="H970">
        <v>413489</v>
      </c>
      <c r="I970" t="s">
        <v>34</v>
      </c>
      <c r="J970" s="1">
        <v>44098</v>
      </c>
      <c r="K970">
        <v>1200</v>
      </c>
      <c r="L970" t="s">
        <v>4253</v>
      </c>
      <c r="M970" t="s">
        <v>60</v>
      </c>
      <c r="N970" t="s">
        <v>4254</v>
      </c>
      <c r="O970" t="s">
        <v>4255</v>
      </c>
      <c r="P970" t="s">
        <v>71</v>
      </c>
      <c r="Q970">
        <v>15</v>
      </c>
      <c r="R970" t="s">
        <v>40</v>
      </c>
      <c r="S970" t="s">
        <v>41</v>
      </c>
      <c r="T970">
        <v>38712</v>
      </c>
      <c r="U970" s="1">
        <v>45402</v>
      </c>
      <c r="V970" t="s">
        <v>80</v>
      </c>
      <c r="W970">
        <v>304948</v>
      </c>
      <c r="X970" t="s">
        <v>4256</v>
      </c>
      <c r="Y970">
        <v>911</v>
      </c>
      <c r="Z970">
        <v>1425</v>
      </c>
      <c r="AA970">
        <v>1</v>
      </c>
      <c r="AB970">
        <v>570</v>
      </c>
    </row>
    <row r="971" spans="1:28" x14ac:dyDescent="0.3">
      <c r="A971" t="s">
        <v>28</v>
      </c>
      <c r="B971" t="s">
        <v>29</v>
      </c>
      <c r="C971" t="s">
        <v>91</v>
      </c>
      <c r="D971" t="s">
        <v>524</v>
      </c>
      <c r="E971" t="s">
        <v>56</v>
      </c>
      <c r="F971" t="s">
        <v>106</v>
      </c>
      <c r="G971">
        <v>46</v>
      </c>
      <c r="H971">
        <v>420451</v>
      </c>
      <c r="I971" t="s">
        <v>58</v>
      </c>
      <c r="J971" s="1">
        <v>44963</v>
      </c>
      <c r="K971">
        <v>800</v>
      </c>
      <c r="L971" t="s">
        <v>4257</v>
      </c>
      <c r="M971" t="s">
        <v>239</v>
      </c>
      <c r="N971" t="s">
        <v>4258</v>
      </c>
      <c r="O971" t="s">
        <v>4259</v>
      </c>
      <c r="P971" t="s">
        <v>71</v>
      </c>
      <c r="Q971">
        <v>20</v>
      </c>
      <c r="R971" t="s">
        <v>40</v>
      </c>
      <c r="S971" t="s">
        <v>118</v>
      </c>
      <c r="T971">
        <v>39513</v>
      </c>
      <c r="U971" s="1">
        <v>45308</v>
      </c>
      <c r="V971" t="s">
        <v>111</v>
      </c>
      <c r="W971">
        <v>158766</v>
      </c>
      <c r="X971" t="s">
        <v>4260</v>
      </c>
      <c r="Y971">
        <v>712</v>
      </c>
      <c r="Z971">
        <v>1596</v>
      </c>
      <c r="AA971">
        <v>3</v>
      </c>
      <c r="AB971">
        <v>1915.2</v>
      </c>
    </row>
    <row r="972" spans="1:28" x14ac:dyDescent="0.3">
      <c r="A972" t="s">
        <v>28</v>
      </c>
      <c r="B972" t="s">
        <v>29</v>
      </c>
      <c r="C972" t="s">
        <v>44</v>
      </c>
      <c r="D972" t="s">
        <v>182</v>
      </c>
      <c r="E972" t="s">
        <v>46</v>
      </c>
      <c r="F972" t="s">
        <v>33</v>
      </c>
      <c r="G972">
        <v>21</v>
      </c>
      <c r="H972">
        <v>426572</v>
      </c>
      <c r="I972" t="s">
        <v>34</v>
      </c>
      <c r="J972" s="1">
        <v>45491</v>
      </c>
      <c r="K972">
        <v>800</v>
      </c>
      <c r="L972" t="s">
        <v>4261</v>
      </c>
      <c r="M972" t="s">
        <v>1291</v>
      </c>
      <c r="N972" t="s">
        <v>4262</v>
      </c>
      <c r="O972" t="s">
        <v>4263</v>
      </c>
      <c r="P972" t="s">
        <v>71</v>
      </c>
      <c r="Q972">
        <v>15</v>
      </c>
      <c r="R972" t="s">
        <v>88</v>
      </c>
      <c r="S972" t="s">
        <v>118</v>
      </c>
      <c r="T972">
        <v>63893</v>
      </c>
      <c r="U972" s="1">
        <v>45352</v>
      </c>
      <c r="V972" t="s">
        <v>72</v>
      </c>
      <c r="W972">
        <v>158501</v>
      </c>
      <c r="X972" t="s">
        <v>4264</v>
      </c>
      <c r="Y972">
        <v>903</v>
      </c>
      <c r="Z972">
        <v>1140</v>
      </c>
      <c r="AA972">
        <v>4</v>
      </c>
      <c r="AB972">
        <v>1824</v>
      </c>
    </row>
    <row r="973" spans="1:28" x14ac:dyDescent="0.3">
      <c r="A973" t="s">
        <v>28</v>
      </c>
      <c r="B973" t="s">
        <v>29</v>
      </c>
      <c r="C973" t="s">
        <v>193</v>
      </c>
      <c r="D973" t="s">
        <v>134</v>
      </c>
      <c r="E973" t="s">
        <v>56</v>
      </c>
      <c r="F973" t="s">
        <v>355</v>
      </c>
      <c r="G973">
        <v>80</v>
      </c>
      <c r="H973">
        <v>435256</v>
      </c>
      <c r="I973" t="s">
        <v>34</v>
      </c>
      <c r="J973" s="1">
        <v>43853</v>
      </c>
      <c r="K973">
        <v>800</v>
      </c>
      <c r="L973" t="s">
        <v>4265</v>
      </c>
      <c r="M973" t="s">
        <v>542</v>
      </c>
      <c r="N973" t="s">
        <v>4266</v>
      </c>
      <c r="O973" t="s">
        <v>4267</v>
      </c>
      <c r="P973" t="s">
        <v>39</v>
      </c>
      <c r="Q973">
        <v>4</v>
      </c>
      <c r="R973" t="s">
        <v>88</v>
      </c>
      <c r="S973" t="s">
        <v>63</v>
      </c>
      <c r="T973">
        <v>64932</v>
      </c>
      <c r="U973" s="1">
        <v>45327</v>
      </c>
      <c r="V973" t="s">
        <v>119</v>
      </c>
      <c r="W973">
        <v>244299</v>
      </c>
      <c r="X973" t="s">
        <v>4268</v>
      </c>
      <c r="Y973">
        <v>950</v>
      </c>
      <c r="Z973">
        <v>2629</v>
      </c>
      <c r="AA973">
        <v>7</v>
      </c>
      <c r="AB973" s="2" t="s">
        <v>4269</v>
      </c>
    </row>
    <row r="974" spans="1:28" x14ac:dyDescent="0.3">
      <c r="A974" t="s">
        <v>28</v>
      </c>
      <c r="B974" t="s">
        <v>29</v>
      </c>
      <c r="C974" t="s">
        <v>30</v>
      </c>
      <c r="D974" t="s">
        <v>616</v>
      </c>
      <c r="E974" t="s">
        <v>56</v>
      </c>
      <c r="F974" t="s">
        <v>135</v>
      </c>
      <c r="G974">
        <v>77</v>
      </c>
      <c r="H974">
        <v>433121</v>
      </c>
      <c r="I974" t="s">
        <v>58</v>
      </c>
      <c r="J974" s="1">
        <v>44094</v>
      </c>
      <c r="K974">
        <v>1100</v>
      </c>
      <c r="L974" t="s">
        <v>4270</v>
      </c>
      <c r="M974" t="s">
        <v>869</v>
      </c>
      <c r="N974" t="s">
        <v>4271</v>
      </c>
      <c r="O974" t="s">
        <v>4272</v>
      </c>
      <c r="P974" t="s">
        <v>51</v>
      </c>
      <c r="Q974">
        <v>4</v>
      </c>
      <c r="R974" t="s">
        <v>40</v>
      </c>
      <c r="S974" t="s">
        <v>63</v>
      </c>
      <c r="T974">
        <v>35017</v>
      </c>
      <c r="U974" s="1">
        <v>45345</v>
      </c>
      <c r="V974" t="s">
        <v>119</v>
      </c>
      <c r="W974">
        <v>760210</v>
      </c>
      <c r="X974" t="s">
        <v>4273</v>
      </c>
      <c r="Y974">
        <v>939</v>
      </c>
      <c r="Z974">
        <v>2584</v>
      </c>
      <c r="AA974">
        <v>7</v>
      </c>
      <c r="AB974" s="2" t="s">
        <v>4274</v>
      </c>
    </row>
    <row r="975" spans="1:28" x14ac:dyDescent="0.3">
      <c r="A975" t="s">
        <v>28</v>
      </c>
      <c r="B975" t="s">
        <v>29</v>
      </c>
      <c r="C975" t="s">
        <v>148</v>
      </c>
      <c r="D975" t="s">
        <v>364</v>
      </c>
      <c r="E975" t="s">
        <v>46</v>
      </c>
      <c r="F975" t="s">
        <v>83</v>
      </c>
      <c r="G975">
        <v>46</v>
      </c>
      <c r="H975">
        <v>434590</v>
      </c>
      <c r="I975" t="s">
        <v>58</v>
      </c>
      <c r="J975" s="1">
        <v>45051</v>
      </c>
      <c r="K975">
        <v>800</v>
      </c>
      <c r="L975" t="s">
        <v>4275</v>
      </c>
      <c r="M975" t="s">
        <v>482</v>
      </c>
      <c r="N975" t="s">
        <v>4276</v>
      </c>
      <c r="O975" t="s">
        <v>4277</v>
      </c>
      <c r="P975" t="s">
        <v>51</v>
      </c>
      <c r="Q975">
        <v>20</v>
      </c>
      <c r="R975" t="s">
        <v>40</v>
      </c>
      <c r="S975" t="s">
        <v>118</v>
      </c>
      <c r="T975">
        <v>37150</v>
      </c>
      <c r="U975" s="1">
        <v>45506</v>
      </c>
      <c r="V975" t="s">
        <v>64</v>
      </c>
      <c r="W975">
        <v>619653</v>
      </c>
      <c r="X975" t="s">
        <v>4278</v>
      </c>
      <c r="Y975">
        <v>750</v>
      </c>
      <c r="Z975">
        <v>1925</v>
      </c>
      <c r="AA975">
        <v>6</v>
      </c>
      <c r="AB975">
        <v>4620</v>
      </c>
    </row>
    <row r="976" spans="1:28" x14ac:dyDescent="0.3">
      <c r="A976" t="s">
        <v>28</v>
      </c>
      <c r="B976" t="s">
        <v>29</v>
      </c>
      <c r="C976" t="s">
        <v>157</v>
      </c>
      <c r="D976" t="s">
        <v>611</v>
      </c>
      <c r="E976" t="s">
        <v>56</v>
      </c>
      <c r="F976" t="s">
        <v>99</v>
      </c>
      <c r="G976">
        <v>23</v>
      </c>
      <c r="H976">
        <v>402909</v>
      </c>
      <c r="I976" t="s">
        <v>58</v>
      </c>
      <c r="J976" s="1">
        <v>44869</v>
      </c>
      <c r="K976">
        <v>1000</v>
      </c>
      <c r="L976" t="s">
        <v>4279</v>
      </c>
      <c r="M976" t="s">
        <v>123</v>
      </c>
      <c r="N976" t="s">
        <v>4280</v>
      </c>
      <c r="O976" t="s">
        <v>4281</v>
      </c>
      <c r="P976" t="s">
        <v>51</v>
      </c>
      <c r="Q976">
        <v>20</v>
      </c>
      <c r="R976" t="s">
        <v>40</v>
      </c>
      <c r="S976" t="s">
        <v>41</v>
      </c>
      <c r="T976">
        <v>74742</v>
      </c>
      <c r="U976" s="1">
        <v>45609</v>
      </c>
      <c r="V976" t="s">
        <v>42</v>
      </c>
      <c r="W976">
        <v>877841</v>
      </c>
      <c r="X976" t="s">
        <v>4282</v>
      </c>
      <c r="Y976">
        <v>423</v>
      </c>
      <c r="Z976">
        <v>1200</v>
      </c>
      <c r="AA976">
        <v>7</v>
      </c>
      <c r="AB976">
        <v>3360</v>
      </c>
    </row>
    <row r="977" spans="1:28" x14ac:dyDescent="0.3">
      <c r="A977" t="s">
        <v>28</v>
      </c>
      <c r="B977" t="s">
        <v>29</v>
      </c>
      <c r="C977" t="s">
        <v>91</v>
      </c>
      <c r="D977" t="s">
        <v>291</v>
      </c>
      <c r="E977" t="s">
        <v>46</v>
      </c>
      <c r="F977" t="s">
        <v>99</v>
      </c>
      <c r="G977">
        <v>79</v>
      </c>
      <c r="H977">
        <v>413041</v>
      </c>
      <c r="I977" t="s">
        <v>58</v>
      </c>
      <c r="J977" s="1">
        <v>45462</v>
      </c>
      <c r="K977">
        <v>1100</v>
      </c>
      <c r="L977" t="s">
        <v>4283</v>
      </c>
      <c r="M977" t="s">
        <v>953</v>
      </c>
      <c r="N977" t="s">
        <v>4284</v>
      </c>
      <c r="O977" t="s">
        <v>4285</v>
      </c>
      <c r="P977" t="s">
        <v>87</v>
      </c>
      <c r="Q977">
        <v>11</v>
      </c>
      <c r="R977" t="s">
        <v>88</v>
      </c>
      <c r="S977" t="s">
        <v>118</v>
      </c>
      <c r="T977">
        <v>25564</v>
      </c>
      <c r="U977" s="1">
        <v>45373</v>
      </c>
      <c r="V977" t="s">
        <v>72</v>
      </c>
      <c r="W977">
        <v>434063</v>
      </c>
      <c r="X977" t="s">
        <v>4286</v>
      </c>
      <c r="Y977">
        <v>737</v>
      </c>
      <c r="Z977">
        <v>938</v>
      </c>
      <c r="AA977">
        <v>7</v>
      </c>
      <c r="AB977">
        <v>2626.4</v>
      </c>
    </row>
    <row r="978" spans="1:28" x14ac:dyDescent="0.3">
      <c r="A978" t="s">
        <v>28</v>
      </c>
      <c r="B978" t="s">
        <v>29</v>
      </c>
      <c r="C978" t="s">
        <v>193</v>
      </c>
      <c r="D978" t="s">
        <v>55</v>
      </c>
      <c r="E978" t="s">
        <v>56</v>
      </c>
      <c r="F978" t="s">
        <v>106</v>
      </c>
      <c r="G978">
        <v>64</v>
      </c>
      <c r="H978">
        <v>407044</v>
      </c>
      <c r="I978" t="s">
        <v>34</v>
      </c>
      <c r="J978" s="1">
        <v>44532</v>
      </c>
      <c r="K978">
        <v>1300</v>
      </c>
      <c r="L978" t="s">
        <v>4287</v>
      </c>
      <c r="M978" t="s">
        <v>85</v>
      </c>
      <c r="N978" t="s">
        <v>4288</v>
      </c>
      <c r="O978" t="s">
        <v>4289</v>
      </c>
      <c r="P978" t="s">
        <v>87</v>
      </c>
      <c r="Q978">
        <v>5</v>
      </c>
      <c r="R978" t="s">
        <v>40</v>
      </c>
      <c r="S978" t="s">
        <v>118</v>
      </c>
      <c r="T978">
        <v>15933</v>
      </c>
      <c r="U978" s="1">
        <v>45461</v>
      </c>
      <c r="V978" t="s">
        <v>52</v>
      </c>
      <c r="W978">
        <v>572254</v>
      </c>
      <c r="X978" t="s">
        <v>4290</v>
      </c>
      <c r="Y978">
        <v>597</v>
      </c>
      <c r="Z978">
        <v>2383</v>
      </c>
      <c r="AA978">
        <v>3</v>
      </c>
      <c r="AB978" s="2" t="s">
        <v>4291</v>
      </c>
    </row>
    <row r="979" spans="1:28" x14ac:dyDescent="0.3">
      <c r="A979" t="s">
        <v>28</v>
      </c>
      <c r="B979" t="s">
        <v>29</v>
      </c>
      <c r="C979" t="s">
        <v>30</v>
      </c>
      <c r="D979" t="s">
        <v>317</v>
      </c>
      <c r="E979" t="s">
        <v>56</v>
      </c>
      <c r="F979" t="s">
        <v>175</v>
      </c>
      <c r="G979">
        <v>23</v>
      </c>
      <c r="H979">
        <v>400897</v>
      </c>
      <c r="I979" t="s">
        <v>34</v>
      </c>
      <c r="J979" s="1">
        <v>45167</v>
      </c>
      <c r="K979">
        <v>800</v>
      </c>
      <c r="L979" t="s">
        <v>4292</v>
      </c>
      <c r="M979" t="s">
        <v>1488</v>
      </c>
      <c r="N979" t="s">
        <v>4293</v>
      </c>
      <c r="O979" t="s">
        <v>4294</v>
      </c>
      <c r="P979" t="s">
        <v>51</v>
      </c>
      <c r="Q979">
        <v>14</v>
      </c>
      <c r="R979" t="s">
        <v>88</v>
      </c>
      <c r="S979" t="s">
        <v>41</v>
      </c>
      <c r="T979">
        <v>45050</v>
      </c>
      <c r="U979" s="1">
        <v>45500</v>
      </c>
      <c r="V979" t="s">
        <v>126</v>
      </c>
      <c r="W979">
        <v>271140</v>
      </c>
      <c r="X979" t="s">
        <v>4295</v>
      </c>
      <c r="Y979">
        <v>565</v>
      </c>
      <c r="Z979">
        <v>1094</v>
      </c>
      <c r="AA979">
        <v>5</v>
      </c>
      <c r="AB979">
        <v>2188</v>
      </c>
    </row>
    <row r="980" spans="1:28" x14ac:dyDescent="0.3">
      <c r="A980" t="s">
        <v>28</v>
      </c>
      <c r="B980" t="s">
        <v>29</v>
      </c>
      <c r="C980" t="s">
        <v>157</v>
      </c>
      <c r="D980" t="s">
        <v>317</v>
      </c>
      <c r="E980" t="s">
        <v>46</v>
      </c>
      <c r="F980" t="s">
        <v>113</v>
      </c>
      <c r="G980">
        <v>65</v>
      </c>
      <c r="H980">
        <v>402899</v>
      </c>
      <c r="I980" t="s">
        <v>34</v>
      </c>
      <c r="J980" s="1">
        <v>44622</v>
      </c>
      <c r="K980">
        <v>1100</v>
      </c>
      <c r="L980" t="s">
        <v>4296</v>
      </c>
      <c r="M980" t="s">
        <v>1058</v>
      </c>
      <c r="N980" t="s">
        <v>4297</v>
      </c>
      <c r="O980" t="s">
        <v>4298</v>
      </c>
      <c r="P980" t="s">
        <v>71</v>
      </c>
      <c r="Q980">
        <v>20</v>
      </c>
      <c r="R980" t="s">
        <v>88</v>
      </c>
      <c r="S980" t="s">
        <v>118</v>
      </c>
      <c r="T980">
        <v>11373</v>
      </c>
      <c r="U980" s="1">
        <v>45346</v>
      </c>
      <c r="V980" t="s">
        <v>119</v>
      </c>
      <c r="W980">
        <v>931381</v>
      </c>
      <c r="X980" t="s">
        <v>4299</v>
      </c>
      <c r="Y980">
        <v>689</v>
      </c>
      <c r="Z980">
        <v>1713</v>
      </c>
      <c r="AA980">
        <v>7</v>
      </c>
      <c r="AB980" s="2" t="s">
        <v>4300</v>
      </c>
    </row>
    <row r="981" spans="1:28" x14ac:dyDescent="0.3">
      <c r="A981" t="s">
        <v>28</v>
      </c>
      <c r="B981" t="s">
        <v>29</v>
      </c>
      <c r="C981" t="s">
        <v>148</v>
      </c>
      <c r="D981" t="s">
        <v>546</v>
      </c>
      <c r="E981" t="s">
        <v>32</v>
      </c>
      <c r="F981" t="s">
        <v>355</v>
      </c>
      <c r="G981">
        <v>40</v>
      </c>
      <c r="H981">
        <v>419544</v>
      </c>
      <c r="I981" t="s">
        <v>34</v>
      </c>
      <c r="J981" s="1">
        <v>44086</v>
      </c>
      <c r="K981">
        <v>1400</v>
      </c>
      <c r="L981" t="s">
        <v>4301</v>
      </c>
      <c r="M981" t="s">
        <v>919</v>
      </c>
      <c r="N981" t="s">
        <v>4302</v>
      </c>
      <c r="O981" t="s">
        <v>4303</v>
      </c>
      <c r="P981" t="s">
        <v>39</v>
      </c>
      <c r="Q981">
        <v>3</v>
      </c>
      <c r="R981" t="s">
        <v>88</v>
      </c>
      <c r="S981" t="s">
        <v>118</v>
      </c>
      <c r="T981">
        <v>92934</v>
      </c>
      <c r="U981" s="1">
        <v>45376</v>
      </c>
      <c r="V981" t="s">
        <v>72</v>
      </c>
      <c r="W981">
        <v>208257</v>
      </c>
      <c r="X981" t="s">
        <v>4304</v>
      </c>
      <c r="Y981">
        <v>231</v>
      </c>
      <c r="Z981">
        <v>1524</v>
      </c>
      <c r="AA981">
        <v>6</v>
      </c>
      <c r="AB981" s="2" t="s">
        <v>236</v>
      </c>
    </row>
    <row r="982" spans="1:28" x14ac:dyDescent="0.3">
      <c r="A982" t="s">
        <v>28</v>
      </c>
      <c r="B982" t="s">
        <v>29</v>
      </c>
      <c r="C982" t="s">
        <v>30</v>
      </c>
      <c r="D982" t="s">
        <v>261</v>
      </c>
      <c r="E982" t="s">
        <v>46</v>
      </c>
      <c r="F982" t="s">
        <v>83</v>
      </c>
      <c r="G982">
        <v>35</v>
      </c>
      <c r="H982">
        <v>426764</v>
      </c>
      <c r="I982" t="s">
        <v>58</v>
      </c>
      <c r="J982" s="1">
        <v>44658</v>
      </c>
      <c r="K982">
        <v>800</v>
      </c>
      <c r="L982" t="s">
        <v>4305</v>
      </c>
      <c r="M982" t="s">
        <v>1091</v>
      </c>
      <c r="N982" t="s">
        <v>4306</v>
      </c>
      <c r="O982" t="s">
        <v>4307</v>
      </c>
      <c r="P982" t="s">
        <v>71</v>
      </c>
      <c r="Q982">
        <v>19</v>
      </c>
      <c r="R982" t="s">
        <v>40</v>
      </c>
      <c r="S982" t="s">
        <v>41</v>
      </c>
      <c r="T982">
        <v>88437</v>
      </c>
      <c r="U982" s="1">
        <v>45296</v>
      </c>
      <c r="V982" t="s">
        <v>111</v>
      </c>
      <c r="W982">
        <v>599828</v>
      </c>
      <c r="X982" t="s">
        <v>4308</v>
      </c>
      <c r="Y982">
        <v>675</v>
      </c>
      <c r="Z982">
        <v>2137</v>
      </c>
      <c r="AA982">
        <v>2</v>
      </c>
      <c r="AB982" s="2" t="s">
        <v>4309</v>
      </c>
    </row>
    <row r="983" spans="1:28" x14ac:dyDescent="0.3">
      <c r="A983" t="s">
        <v>28</v>
      </c>
      <c r="B983" t="s">
        <v>29</v>
      </c>
      <c r="C983" t="s">
        <v>66</v>
      </c>
      <c r="D983" t="s">
        <v>55</v>
      </c>
      <c r="E983" t="s">
        <v>56</v>
      </c>
      <c r="F983" t="s">
        <v>106</v>
      </c>
      <c r="G983">
        <v>9</v>
      </c>
      <c r="H983">
        <v>412011</v>
      </c>
      <c r="I983" t="s">
        <v>34</v>
      </c>
      <c r="J983" s="1">
        <v>44182</v>
      </c>
      <c r="K983">
        <v>1100</v>
      </c>
      <c r="L983" t="s">
        <v>4310</v>
      </c>
      <c r="M983" t="s">
        <v>1147</v>
      </c>
      <c r="N983" t="s">
        <v>4311</v>
      </c>
      <c r="O983" t="s">
        <v>4312</v>
      </c>
      <c r="P983" t="s">
        <v>71</v>
      </c>
      <c r="Q983">
        <v>17</v>
      </c>
      <c r="R983" t="s">
        <v>40</v>
      </c>
      <c r="S983" t="s">
        <v>63</v>
      </c>
      <c r="T983">
        <v>57925</v>
      </c>
      <c r="U983" s="1">
        <v>45413</v>
      </c>
      <c r="V983" t="s">
        <v>140</v>
      </c>
      <c r="W983">
        <v>466245</v>
      </c>
      <c r="X983" t="s">
        <v>4313</v>
      </c>
      <c r="Y983">
        <v>420</v>
      </c>
      <c r="Z983">
        <v>1348</v>
      </c>
      <c r="AA983">
        <v>5</v>
      </c>
      <c r="AB983">
        <v>2696</v>
      </c>
    </row>
    <row r="984" spans="1:28" x14ac:dyDescent="0.3">
      <c r="A984" t="s">
        <v>28</v>
      </c>
      <c r="B984" t="s">
        <v>29</v>
      </c>
      <c r="C984" t="s">
        <v>91</v>
      </c>
      <c r="D984" t="s">
        <v>227</v>
      </c>
      <c r="E984" t="s">
        <v>56</v>
      </c>
      <c r="F984" t="s">
        <v>355</v>
      </c>
      <c r="G984">
        <v>17</v>
      </c>
      <c r="H984">
        <v>413676</v>
      </c>
      <c r="I984" t="s">
        <v>34</v>
      </c>
      <c r="J984" s="1">
        <v>44506</v>
      </c>
      <c r="K984">
        <v>950</v>
      </c>
      <c r="L984" t="s">
        <v>4314</v>
      </c>
      <c r="M984" t="s">
        <v>205</v>
      </c>
      <c r="N984" t="s">
        <v>4315</v>
      </c>
      <c r="O984" t="s">
        <v>4316</v>
      </c>
      <c r="P984" t="s">
        <v>39</v>
      </c>
      <c r="Q984">
        <v>3</v>
      </c>
      <c r="R984" t="s">
        <v>88</v>
      </c>
      <c r="S984" t="s">
        <v>63</v>
      </c>
      <c r="T984">
        <v>58595</v>
      </c>
      <c r="U984" s="1">
        <v>45342</v>
      </c>
      <c r="V984" t="s">
        <v>119</v>
      </c>
      <c r="W984">
        <v>733166</v>
      </c>
      <c r="X984" t="s">
        <v>4317</v>
      </c>
      <c r="Y984">
        <v>604</v>
      </c>
      <c r="Z984">
        <v>2089</v>
      </c>
      <c r="AA984">
        <v>8</v>
      </c>
      <c r="AB984">
        <v>6684.8</v>
      </c>
    </row>
    <row r="985" spans="1:28" x14ac:dyDescent="0.3">
      <c r="A985" t="s">
        <v>28</v>
      </c>
      <c r="B985" t="s">
        <v>29</v>
      </c>
      <c r="C985" t="s">
        <v>66</v>
      </c>
      <c r="D985" t="s">
        <v>560</v>
      </c>
      <c r="E985" t="s">
        <v>32</v>
      </c>
      <c r="F985" t="s">
        <v>33</v>
      </c>
      <c r="G985">
        <v>25</v>
      </c>
      <c r="H985">
        <v>408319</v>
      </c>
      <c r="I985" t="s">
        <v>58</v>
      </c>
      <c r="J985" s="1">
        <v>43923</v>
      </c>
      <c r="K985">
        <v>1100</v>
      </c>
      <c r="L985" t="s">
        <v>4318</v>
      </c>
      <c r="M985" t="s">
        <v>731</v>
      </c>
      <c r="N985" t="s">
        <v>4319</v>
      </c>
      <c r="O985" t="s">
        <v>4320</v>
      </c>
      <c r="P985" t="s">
        <v>71</v>
      </c>
      <c r="Q985">
        <v>3</v>
      </c>
      <c r="R985" t="s">
        <v>40</v>
      </c>
      <c r="S985" t="s">
        <v>63</v>
      </c>
      <c r="T985">
        <v>95094</v>
      </c>
      <c r="U985" s="1">
        <v>45579</v>
      </c>
      <c r="V985" t="s">
        <v>155</v>
      </c>
      <c r="W985">
        <v>616075</v>
      </c>
      <c r="X985" t="s">
        <v>4321</v>
      </c>
      <c r="Y985">
        <v>867</v>
      </c>
      <c r="Z985">
        <v>1159</v>
      </c>
      <c r="AA985">
        <v>2</v>
      </c>
      <c r="AB985">
        <v>927.2</v>
      </c>
    </row>
    <row r="986" spans="1:28" x14ac:dyDescent="0.3">
      <c r="A986" t="s">
        <v>28</v>
      </c>
      <c r="B986" t="s">
        <v>29</v>
      </c>
      <c r="C986" t="s">
        <v>148</v>
      </c>
      <c r="D986" t="s">
        <v>55</v>
      </c>
      <c r="E986" t="s">
        <v>32</v>
      </c>
      <c r="F986" t="s">
        <v>57</v>
      </c>
      <c r="G986">
        <v>56</v>
      </c>
      <c r="H986">
        <v>429248</v>
      </c>
      <c r="I986" t="s">
        <v>58</v>
      </c>
      <c r="J986" s="1">
        <v>45137</v>
      </c>
      <c r="K986">
        <v>1000</v>
      </c>
      <c r="L986" t="s">
        <v>4322</v>
      </c>
      <c r="M986" t="s">
        <v>144</v>
      </c>
      <c r="N986" t="s">
        <v>4323</v>
      </c>
      <c r="O986" t="s">
        <v>4324</v>
      </c>
      <c r="P986" t="s">
        <v>71</v>
      </c>
      <c r="Q986">
        <v>15</v>
      </c>
      <c r="R986" t="s">
        <v>40</v>
      </c>
      <c r="S986" t="s">
        <v>118</v>
      </c>
      <c r="T986">
        <v>15401</v>
      </c>
      <c r="U986" s="1">
        <v>45403</v>
      </c>
      <c r="V986" t="s">
        <v>80</v>
      </c>
      <c r="W986">
        <v>942181</v>
      </c>
      <c r="X986" t="s">
        <v>4325</v>
      </c>
      <c r="Y986">
        <v>897</v>
      </c>
      <c r="Z986">
        <v>969</v>
      </c>
      <c r="AA986">
        <v>5</v>
      </c>
      <c r="AB986">
        <v>1938</v>
      </c>
    </row>
    <row r="987" spans="1:28" x14ac:dyDescent="0.3">
      <c r="A987" t="s">
        <v>28</v>
      </c>
      <c r="B987" t="s">
        <v>29</v>
      </c>
      <c r="C987" t="s">
        <v>44</v>
      </c>
      <c r="D987" t="s">
        <v>237</v>
      </c>
      <c r="E987" t="s">
        <v>32</v>
      </c>
      <c r="F987" t="s">
        <v>106</v>
      </c>
      <c r="G987">
        <v>37</v>
      </c>
      <c r="H987">
        <v>435802</v>
      </c>
      <c r="I987" t="s">
        <v>34</v>
      </c>
      <c r="J987" s="1">
        <v>44048</v>
      </c>
      <c r="K987">
        <v>1300</v>
      </c>
      <c r="L987" t="s">
        <v>4326</v>
      </c>
      <c r="M987" t="s">
        <v>269</v>
      </c>
      <c r="N987" t="s">
        <v>4327</v>
      </c>
      <c r="O987" t="s">
        <v>4328</v>
      </c>
      <c r="P987" t="s">
        <v>71</v>
      </c>
      <c r="Q987">
        <v>3</v>
      </c>
      <c r="R987" t="s">
        <v>40</v>
      </c>
      <c r="S987" t="s">
        <v>118</v>
      </c>
      <c r="T987">
        <v>89214</v>
      </c>
      <c r="U987" s="1">
        <v>45617</v>
      </c>
      <c r="V987" t="s">
        <v>42</v>
      </c>
      <c r="W987">
        <v>911028</v>
      </c>
      <c r="X987" t="s">
        <v>4329</v>
      </c>
      <c r="Y987">
        <v>906</v>
      </c>
      <c r="Z987">
        <v>1440</v>
      </c>
      <c r="AA987">
        <v>6</v>
      </c>
      <c r="AB987">
        <v>3456</v>
      </c>
    </row>
    <row r="988" spans="1:28" x14ac:dyDescent="0.3">
      <c r="A988" t="s">
        <v>28</v>
      </c>
      <c r="B988" t="s">
        <v>29</v>
      </c>
      <c r="C988" t="s">
        <v>157</v>
      </c>
      <c r="D988" t="s">
        <v>616</v>
      </c>
      <c r="E988" t="s">
        <v>46</v>
      </c>
      <c r="F988" t="s">
        <v>83</v>
      </c>
      <c r="G988">
        <v>92</v>
      </c>
      <c r="H988">
        <v>433582</v>
      </c>
      <c r="I988" t="s">
        <v>34</v>
      </c>
      <c r="J988" s="1">
        <v>45211</v>
      </c>
      <c r="K988">
        <v>1000</v>
      </c>
      <c r="L988" t="s">
        <v>4330</v>
      </c>
      <c r="M988" t="s">
        <v>101</v>
      </c>
      <c r="N988" t="s">
        <v>4331</v>
      </c>
      <c r="O988" t="s">
        <v>4332</v>
      </c>
      <c r="P988" t="s">
        <v>71</v>
      </c>
      <c r="Q988">
        <v>9</v>
      </c>
      <c r="R988" t="s">
        <v>40</v>
      </c>
      <c r="S988" t="s">
        <v>79</v>
      </c>
      <c r="T988">
        <v>85596</v>
      </c>
      <c r="U988" s="1">
        <v>45585</v>
      </c>
      <c r="V988" t="s">
        <v>155</v>
      </c>
      <c r="W988">
        <v>206477</v>
      </c>
      <c r="X988" t="s">
        <v>4333</v>
      </c>
      <c r="Y988">
        <v>205</v>
      </c>
      <c r="Z988">
        <v>2886</v>
      </c>
      <c r="AA988">
        <v>4</v>
      </c>
      <c r="AB988">
        <v>4617.6000000000004</v>
      </c>
    </row>
    <row r="989" spans="1:28" x14ac:dyDescent="0.3">
      <c r="A989" t="s">
        <v>28</v>
      </c>
      <c r="B989" t="s">
        <v>29</v>
      </c>
      <c r="C989" t="s">
        <v>66</v>
      </c>
      <c r="D989" t="s">
        <v>220</v>
      </c>
      <c r="E989" t="s">
        <v>46</v>
      </c>
      <c r="F989" t="s">
        <v>99</v>
      </c>
      <c r="G989">
        <v>15</v>
      </c>
      <c r="H989">
        <v>400979</v>
      </c>
      <c r="I989" t="s">
        <v>34</v>
      </c>
      <c r="J989" s="1">
        <v>44974</v>
      </c>
      <c r="K989">
        <v>1300</v>
      </c>
      <c r="L989" t="s">
        <v>4334</v>
      </c>
      <c r="M989" t="s">
        <v>953</v>
      </c>
      <c r="N989" t="s">
        <v>4335</v>
      </c>
      <c r="O989" t="s">
        <v>4336</v>
      </c>
      <c r="P989" t="s">
        <v>71</v>
      </c>
      <c r="Q989">
        <v>19</v>
      </c>
      <c r="R989" t="s">
        <v>40</v>
      </c>
      <c r="S989" t="s">
        <v>79</v>
      </c>
      <c r="T989">
        <v>75792</v>
      </c>
      <c r="U989" s="1">
        <v>45408</v>
      </c>
      <c r="V989" t="s">
        <v>80</v>
      </c>
      <c r="W989">
        <v>554606</v>
      </c>
      <c r="X989" t="s">
        <v>4337</v>
      </c>
      <c r="Y989">
        <v>733</v>
      </c>
      <c r="Z989">
        <v>1932</v>
      </c>
      <c r="AA989">
        <v>2</v>
      </c>
      <c r="AB989" s="2" t="s">
        <v>4338</v>
      </c>
    </row>
    <row r="990" spans="1:28" x14ac:dyDescent="0.3">
      <c r="A990" t="s">
        <v>28</v>
      </c>
      <c r="B990" t="s">
        <v>29</v>
      </c>
      <c r="C990" t="s">
        <v>148</v>
      </c>
      <c r="D990" t="s">
        <v>163</v>
      </c>
      <c r="E990" t="s">
        <v>46</v>
      </c>
      <c r="F990" t="s">
        <v>175</v>
      </c>
      <c r="G990">
        <v>14</v>
      </c>
      <c r="H990">
        <v>418003</v>
      </c>
      <c r="I990" t="s">
        <v>58</v>
      </c>
      <c r="J990" s="1">
        <v>45142</v>
      </c>
      <c r="K990">
        <v>950</v>
      </c>
      <c r="L990" t="s">
        <v>4339</v>
      </c>
      <c r="M990" t="s">
        <v>482</v>
      </c>
      <c r="N990" t="s">
        <v>4340</v>
      </c>
      <c r="O990" t="s">
        <v>4341</v>
      </c>
      <c r="P990" t="s">
        <v>71</v>
      </c>
      <c r="Q990">
        <v>7</v>
      </c>
      <c r="R990" t="s">
        <v>88</v>
      </c>
      <c r="S990" t="s">
        <v>63</v>
      </c>
      <c r="T990">
        <v>97033</v>
      </c>
      <c r="U990" s="1">
        <v>45402</v>
      </c>
      <c r="V990" t="s">
        <v>80</v>
      </c>
      <c r="W990">
        <v>253435</v>
      </c>
      <c r="X990" t="s">
        <v>4342</v>
      </c>
      <c r="Y990">
        <v>437</v>
      </c>
      <c r="Z990">
        <v>1729</v>
      </c>
      <c r="AA990">
        <v>8</v>
      </c>
      <c r="AB990">
        <v>5532.8</v>
      </c>
    </row>
    <row r="991" spans="1:28" x14ac:dyDescent="0.3">
      <c r="A991" t="s">
        <v>28</v>
      </c>
      <c r="B991" t="s">
        <v>29</v>
      </c>
      <c r="C991" t="s">
        <v>157</v>
      </c>
      <c r="D991" t="s">
        <v>411</v>
      </c>
      <c r="E991" t="s">
        <v>32</v>
      </c>
      <c r="F991" t="s">
        <v>33</v>
      </c>
      <c r="G991">
        <v>4</v>
      </c>
      <c r="H991">
        <v>405371</v>
      </c>
      <c r="I991" t="s">
        <v>58</v>
      </c>
      <c r="J991" s="1">
        <v>45303</v>
      </c>
      <c r="K991">
        <v>950</v>
      </c>
      <c r="L991" t="s">
        <v>4343</v>
      </c>
      <c r="M991" t="s">
        <v>623</v>
      </c>
      <c r="N991" t="s">
        <v>4344</v>
      </c>
      <c r="O991" t="s">
        <v>4345</v>
      </c>
      <c r="P991" t="s">
        <v>51</v>
      </c>
      <c r="Q991">
        <v>19</v>
      </c>
      <c r="R991" t="s">
        <v>40</v>
      </c>
      <c r="S991" t="s">
        <v>79</v>
      </c>
      <c r="T991">
        <v>11400</v>
      </c>
      <c r="U991" s="1">
        <v>45584</v>
      </c>
      <c r="V991" t="s">
        <v>155</v>
      </c>
      <c r="W991">
        <v>545425</v>
      </c>
      <c r="X991" t="s">
        <v>4346</v>
      </c>
      <c r="Y991">
        <v>949</v>
      </c>
      <c r="Z991">
        <v>1159</v>
      </c>
      <c r="AA991">
        <v>1</v>
      </c>
      <c r="AB991">
        <v>463.6</v>
      </c>
    </row>
    <row r="992" spans="1:28" x14ac:dyDescent="0.3">
      <c r="A992" t="s">
        <v>28</v>
      </c>
      <c r="B992" t="s">
        <v>29</v>
      </c>
      <c r="C992" t="s">
        <v>193</v>
      </c>
      <c r="D992" t="s">
        <v>220</v>
      </c>
      <c r="E992" t="s">
        <v>46</v>
      </c>
      <c r="F992" t="s">
        <v>113</v>
      </c>
      <c r="G992">
        <v>39</v>
      </c>
      <c r="H992">
        <v>414274</v>
      </c>
      <c r="I992" t="s">
        <v>34</v>
      </c>
      <c r="J992" s="1">
        <v>43977</v>
      </c>
      <c r="K992">
        <v>1200</v>
      </c>
      <c r="L992" t="s">
        <v>4347</v>
      </c>
      <c r="M992" t="s">
        <v>239</v>
      </c>
      <c r="N992" t="s">
        <v>4348</v>
      </c>
      <c r="O992" t="s">
        <v>4349</v>
      </c>
      <c r="P992" t="s">
        <v>51</v>
      </c>
      <c r="Q992">
        <v>13</v>
      </c>
      <c r="R992" t="s">
        <v>88</v>
      </c>
      <c r="S992" t="s">
        <v>63</v>
      </c>
      <c r="T992">
        <v>69397</v>
      </c>
      <c r="U992" s="1">
        <v>45484</v>
      </c>
      <c r="V992" t="s">
        <v>126</v>
      </c>
      <c r="W992">
        <v>581282</v>
      </c>
      <c r="X992" t="s">
        <v>4350</v>
      </c>
      <c r="Y992">
        <v>798</v>
      </c>
      <c r="Z992">
        <v>1016</v>
      </c>
      <c r="AA992">
        <v>3</v>
      </c>
      <c r="AB992">
        <v>1219.2</v>
      </c>
    </row>
    <row r="993" spans="1:28" x14ac:dyDescent="0.3">
      <c r="A993" t="s">
        <v>28</v>
      </c>
      <c r="B993" t="s">
        <v>29</v>
      </c>
      <c r="C993" t="s">
        <v>148</v>
      </c>
      <c r="D993" t="s">
        <v>566</v>
      </c>
      <c r="E993" t="s">
        <v>56</v>
      </c>
      <c r="F993" t="s">
        <v>175</v>
      </c>
      <c r="G993">
        <v>44</v>
      </c>
      <c r="H993">
        <v>437058</v>
      </c>
      <c r="I993" t="s">
        <v>58</v>
      </c>
      <c r="J993" s="1">
        <v>44040</v>
      </c>
      <c r="K993">
        <v>800</v>
      </c>
      <c r="L993" t="s">
        <v>4351</v>
      </c>
      <c r="M993" t="s">
        <v>953</v>
      </c>
      <c r="N993" t="s">
        <v>4352</v>
      </c>
      <c r="O993" t="s">
        <v>4353</v>
      </c>
      <c r="P993" t="s">
        <v>87</v>
      </c>
      <c r="Q993">
        <v>7</v>
      </c>
      <c r="R993" t="s">
        <v>40</v>
      </c>
      <c r="S993" t="s">
        <v>79</v>
      </c>
      <c r="T993">
        <v>73241</v>
      </c>
      <c r="U993" s="1">
        <v>45569</v>
      </c>
      <c r="V993" t="s">
        <v>155</v>
      </c>
      <c r="W993">
        <v>197359</v>
      </c>
      <c r="X993" t="s">
        <v>4354</v>
      </c>
      <c r="Y993">
        <v>415</v>
      </c>
      <c r="Z993">
        <v>2192</v>
      </c>
      <c r="AA993">
        <v>3</v>
      </c>
      <c r="AB993">
        <v>2630.4</v>
      </c>
    </row>
    <row r="994" spans="1:28" x14ac:dyDescent="0.3">
      <c r="A994" t="s">
        <v>28</v>
      </c>
      <c r="B994" t="s">
        <v>29</v>
      </c>
      <c r="C994" t="s">
        <v>91</v>
      </c>
      <c r="D994" t="s">
        <v>237</v>
      </c>
      <c r="E994" t="s">
        <v>32</v>
      </c>
      <c r="F994" t="s">
        <v>135</v>
      </c>
      <c r="G994">
        <v>72</v>
      </c>
      <c r="H994">
        <v>400834</v>
      </c>
      <c r="I994" t="s">
        <v>58</v>
      </c>
      <c r="J994" s="1">
        <v>45239</v>
      </c>
      <c r="K994">
        <v>1200</v>
      </c>
      <c r="L994" t="s">
        <v>4355</v>
      </c>
      <c r="M994" t="s">
        <v>85</v>
      </c>
      <c r="N994" t="s">
        <v>4356</v>
      </c>
      <c r="O994" t="s">
        <v>4357</v>
      </c>
      <c r="P994" t="s">
        <v>51</v>
      </c>
      <c r="Q994">
        <v>5</v>
      </c>
      <c r="R994" t="s">
        <v>88</v>
      </c>
      <c r="S994" t="s">
        <v>63</v>
      </c>
      <c r="T994">
        <v>91134</v>
      </c>
      <c r="U994" s="1">
        <v>45406</v>
      </c>
      <c r="V994" t="s">
        <v>80</v>
      </c>
      <c r="W994">
        <v>521024</v>
      </c>
      <c r="X994" t="s">
        <v>4358</v>
      </c>
      <c r="Y994">
        <v>428</v>
      </c>
      <c r="Z994">
        <v>1024</v>
      </c>
      <c r="AA994">
        <v>3</v>
      </c>
      <c r="AB994" s="2" t="s">
        <v>4359</v>
      </c>
    </row>
    <row r="995" spans="1:28" x14ac:dyDescent="0.3">
      <c r="A995" t="s">
        <v>28</v>
      </c>
      <c r="B995" t="s">
        <v>29</v>
      </c>
      <c r="C995" t="s">
        <v>157</v>
      </c>
      <c r="D995" t="s">
        <v>170</v>
      </c>
      <c r="E995" t="s">
        <v>56</v>
      </c>
      <c r="F995" t="s">
        <v>33</v>
      </c>
      <c r="G995">
        <v>3</v>
      </c>
      <c r="H995">
        <v>416231</v>
      </c>
      <c r="I995" t="s">
        <v>58</v>
      </c>
      <c r="J995" s="1">
        <v>44202</v>
      </c>
      <c r="K995">
        <v>1200</v>
      </c>
      <c r="L995" t="s">
        <v>4360</v>
      </c>
      <c r="M995" t="s">
        <v>108</v>
      </c>
      <c r="N995" t="s">
        <v>4361</v>
      </c>
      <c r="O995">
        <f>1-376-321-4333</f>
        <v>-5029</v>
      </c>
      <c r="P995" t="s">
        <v>39</v>
      </c>
      <c r="Q995">
        <v>19</v>
      </c>
      <c r="R995" t="s">
        <v>40</v>
      </c>
      <c r="S995" t="s">
        <v>118</v>
      </c>
      <c r="T995">
        <v>99893</v>
      </c>
      <c r="U995" s="1">
        <v>45415</v>
      </c>
      <c r="V995" t="s">
        <v>140</v>
      </c>
      <c r="W995">
        <v>549758</v>
      </c>
      <c r="X995" t="s">
        <v>4362</v>
      </c>
      <c r="Y995">
        <v>822</v>
      </c>
      <c r="Z995">
        <v>849</v>
      </c>
      <c r="AA995">
        <v>1</v>
      </c>
      <c r="AB995">
        <v>339.6</v>
      </c>
    </row>
    <row r="996" spans="1:28" x14ac:dyDescent="0.3">
      <c r="A996" t="s">
        <v>28</v>
      </c>
      <c r="B996" t="s">
        <v>29</v>
      </c>
      <c r="C996" t="s">
        <v>66</v>
      </c>
      <c r="D996" t="s">
        <v>621</v>
      </c>
      <c r="E996" t="s">
        <v>46</v>
      </c>
      <c r="F996" t="s">
        <v>150</v>
      </c>
      <c r="G996">
        <v>43</v>
      </c>
      <c r="H996">
        <v>430646</v>
      </c>
      <c r="I996" t="s">
        <v>58</v>
      </c>
      <c r="J996" s="1">
        <v>44231</v>
      </c>
      <c r="K996">
        <v>1300</v>
      </c>
      <c r="L996" t="s">
        <v>4363</v>
      </c>
      <c r="M996" t="s">
        <v>895</v>
      </c>
      <c r="N996" t="s">
        <v>4364</v>
      </c>
      <c r="O996" t="s">
        <v>4365</v>
      </c>
      <c r="P996" t="s">
        <v>71</v>
      </c>
      <c r="Q996">
        <v>16</v>
      </c>
      <c r="R996" t="s">
        <v>40</v>
      </c>
      <c r="S996" t="s">
        <v>79</v>
      </c>
      <c r="T996">
        <v>42780</v>
      </c>
      <c r="U996" s="1">
        <v>45596</v>
      </c>
      <c r="V996" t="s">
        <v>155</v>
      </c>
      <c r="W996">
        <v>244849</v>
      </c>
      <c r="X996" t="s">
        <v>4366</v>
      </c>
      <c r="Y996">
        <v>996</v>
      </c>
      <c r="Z996">
        <v>2902</v>
      </c>
      <c r="AA996">
        <v>4</v>
      </c>
      <c r="AB996">
        <v>4643.2</v>
      </c>
    </row>
    <row r="997" spans="1:28" x14ac:dyDescent="0.3">
      <c r="A997" t="s">
        <v>28</v>
      </c>
      <c r="B997" t="s">
        <v>29</v>
      </c>
      <c r="C997" t="s">
        <v>66</v>
      </c>
      <c r="D997" t="s">
        <v>524</v>
      </c>
      <c r="E997" t="s">
        <v>56</v>
      </c>
      <c r="F997" t="s">
        <v>106</v>
      </c>
      <c r="G997">
        <v>18</v>
      </c>
      <c r="H997">
        <v>425719</v>
      </c>
      <c r="I997" t="s">
        <v>58</v>
      </c>
      <c r="J997" s="1">
        <v>44112</v>
      </c>
      <c r="K997">
        <v>1200</v>
      </c>
      <c r="L997" t="s">
        <v>4367</v>
      </c>
      <c r="M997" t="s">
        <v>250</v>
      </c>
      <c r="N997" t="s">
        <v>4368</v>
      </c>
      <c r="O997" t="s">
        <v>4369</v>
      </c>
      <c r="P997" t="s">
        <v>87</v>
      </c>
      <c r="Q997">
        <v>14</v>
      </c>
      <c r="R997" t="s">
        <v>40</v>
      </c>
      <c r="S997" t="s">
        <v>41</v>
      </c>
      <c r="T997">
        <v>36195</v>
      </c>
      <c r="U997" s="1">
        <v>45590</v>
      </c>
      <c r="V997" t="s">
        <v>155</v>
      </c>
      <c r="W997">
        <v>615409</v>
      </c>
      <c r="X997" t="s">
        <v>4370</v>
      </c>
      <c r="Y997">
        <v>647</v>
      </c>
      <c r="Z997">
        <v>2664</v>
      </c>
      <c r="AA997">
        <v>8</v>
      </c>
      <c r="AB997" s="2" t="s">
        <v>4371</v>
      </c>
    </row>
    <row r="998" spans="1:28" x14ac:dyDescent="0.3">
      <c r="A998" t="s">
        <v>28</v>
      </c>
      <c r="B998" t="s">
        <v>29</v>
      </c>
      <c r="C998" t="s">
        <v>54</v>
      </c>
      <c r="D998" t="s">
        <v>149</v>
      </c>
      <c r="E998" t="s">
        <v>56</v>
      </c>
      <c r="F998" t="s">
        <v>113</v>
      </c>
      <c r="G998">
        <v>89</v>
      </c>
      <c r="H998">
        <v>418039</v>
      </c>
      <c r="I998" t="s">
        <v>34</v>
      </c>
      <c r="J998" s="1">
        <v>44573</v>
      </c>
      <c r="K998">
        <v>1300</v>
      </c>
      <c r="L998" t="s">
        <v>4372</v>
      </c>
      <c r="M998" t="s">
        <v>222</v>
      </c>
      <c r="N998" t="s">
        <v>4373</v>
      </c>
      <c r="O998" t="s">
        <v>4374</v>
      </c>
      <c r="P998" t="s">
        <v>87</v>
      </c>
      <c r="Q998">
        <v>13</v>
      </c>
      <c r="R998" t="s">
        <v>40</v>
      </c>
      <c r="S998" t="s">
        <v>41</v>
      </c>
      <c r="T998">
        <v>75800</v>
      </c>
      <c r="U998" s="1">
        <v>45583</v>
      </c>
      <c r="V998" t="s">
        <v>155</v>
      </c>
      <c r="W998">
        <v>451115</v>
      </c>
      <c r="X998" t="s">
        <v>4375</v>
      </c>
      <c r="Y998">
        <v>605</v>
      </c>
      <c r="Z998">
        <v>2576</v>
      </c>
      <c r="AA998">
        <v>3</v>
      </c>
      <c r="AB998" s="2" t="s">
        <v>4376</v>
      </c>
    </row>
    <row r="999" spans="1:28" x14ac:dyDescent="0.3">
      <c r="A999" t="s">
        <v>28</v>
      </c>
      <c r="B999" t="s">
        <v>29</v>
      </c>
      <c r="C999" t="s">
        <v>30</v>
      </c>
      <c r="D999" t="s">
        <v>616</v>
      </c>
      <c r="E999" t="s">
        <v>32</v>
      </c>
      <c r="F999" t="s">
        <v>175</v>
      </c>
      <c r="G999">
        <v>55</v>
      </c>
      <c r="H999">
        <v>403602</v>
      </c>
      <c r="I999" t="s">
        <v>58</v>
      </c>
      <c r="J999" s="1">
        <v>45157</v>
      </c>
      <c r="K999">
        <v>800</v>
      </c>
      <c r="L999" t="s">
        <v>4377</v>
      </c>
      <c r="M999" t="s">
        <v>428</v>
      </c>
      <c r="N999" t="s">
        <v>4378</v>
      </c>
      <c r="O999" t="s">
        <v>4379</v>
      </c>
      <c r="P999" t="s">
        <v>51</v>
      </c>
      <c r="Q999">
        <v>20</v>
      </c>
      <c r="R999" t="s">
        <v>88</v>
      </c>
      <c r="S999" t="s">
        <v>63</v>
      </c>
      <c r="T999">
        <v>63239</v>
      </c>
      <c r="U999" s="1">
        <v>45530</v>
      </c>
      <c r="V999" t="s">
        <v>64</v>
      </c>
      <c r="W999">
        <v>675042</v>
      </c>
      <c r="X999" t="s">
        <v>4380</v>
      </c>
      <c r="Y999">
        <v>422</v>
      </c>
      <c r="Z999">
        <v>1548</v>
      </c>
      <c r="AA999">
        <v>4</v>
      </c>
      <c r="AB999">
        <v>2476.8000000000002</v>
      </c>
    </row>
    <row r="1000" spans="1:28" x14ac:dyDescent="0.3">
      <c r="A1000" t="s">
        <v>28</v>
      </c>
      <c r="B1000" t="s">
        <v>29</v>
      </c>
      <c r="C1000" t="s">
        <v>30</v>
      </c>
      <c r="D1000" t="s">
        <v>349</v>
      </c>
      <c r="E1000" t="s">
        <v>32</v>
      </c>
      <c r="F1000" t="s">
        <v>47</v>
      </c>
      <c r="G1000">
        <v>49</v>
      </c>
      <c r="H1000">
        <v>434478</v>
      </c>
      <c r="I1000" t="s">
        <v>34</v>
      </c>
      <c r="J1000" s="1">
        <v>45254</v>
      </c>
      <c r="K1000">
        <v>1100</v>
      </c>
      <c r="L1000" t="s">
        <v>4381</v>
      </c>
      <c r="M1000" t="s">
        <v>1118</v>
      </c>
      <c r="N1000" t="s">
        <v>4382</v>
      </c>
      <c r="O1000" t="s">
        <v>4383</v>
      </c>
      <c r="P1000" t="s">
        <v>39</v>
      </c>
      <c r="Q1000">
        <v>11</v>
      </c>
      <c r="R1000" t="s">
        <v>40</v>
      </c>
      <c r="S1000" t="s">
        <v>63</v>
      </c>
      <c r="T1000">
        <v>68745</v>
      </c>
      <c r="U1000" s="1">
        <v>45505</v>
      </c>
      <c r="V1000" t="s">
        <v>64</v>
      </c>
      <c r="W1000">
        <v>643874</v>
      </c>
      <c r="X1000" t="s">
        <v>4384</v>
      </c>
      <c r="Y1000">
        <v>910</v>
      </c>
      <c r="Z1000">
        <v>1238</v>
      </c>
      <c r="AA1000">
        <v>5</v>
      </c>
      <c r="AB1000">
        <v>2476</v>
      </c>
    </row>
    <row r="1001" spans="1:28" x14ac:dyDescent="0.3">
      <c r="A1001" t="s">
        <v>28</v>
      </c>
      <c r="B1001" t="s">
        <v>29</v>
      </c>
      <c r="C1001" t="s">
        <v>66</v>
      </c>
      <c r="D1001" t="s">
        <v>637</v>
      </c>
      <c r="E1001" t="s">
        <v>32</v>
      </c>
      <c r="F1001" t="s">
        <v>106</v>
      </c>
      <c r="G1001">
        <v>43</v>
      </c>
      <c r="H1001">
        <v>419271</v>
      </c>
      <c r="I1001" t="s">
        <v>58</v>
      </c>
      <c r="J1001" s="1">
        <v>45245</v>
      </c>
      <c r="K1001">
        <v>1000</v>
      </c>
      <c r="L1001" t="s">
        <v>4385</v>
      </c>
      <c r="M1001" t="s">
        <v>172</v>
      </c>
      <c r="N1001" t="s">
        <v>4386</v>
      </c>
      <c r="O1001" t="s">
        <v>4387</v>
      </c>
      <c r="P1001" t="s">
        <v>71</v>
      </c>
      <c r="Q1001">
        <v>3</v>
      </c>
      <c r="R1001" t="s">
        <v>40</v>
      </c>
      <c r="S1001" t="s">
        <v>118</v>
      </c>
      <c r="T1001">
        <v>78027</v>
      </c>
      <c r="U1001" s="1">
        <v>45540</v>
      </c>
      <c r="V1001" t="s">
        <v>180</v>
      </c>
      <c r="W1001">
        <v>722471</v>
      </c>
      <c r="X1001" t="s">
        <v>4388</v>
      </c>
      <c r="Y1001">
        <v>957</v>
      </c>
      <c r="Z1001">
        <v>2619</v>
      </c>
      <c r="AA1001">
        <v>2</v>
      </c>
      <c r="AB1001" s="2" t="s">
        <v>4389</v>
      </c>
    </row>
    <row r="1002" spans="1:28" x14ac:dyDescent="0.3">
      <c r="A1002" t="s">
        <v>28</v>
      </c>
      <c r="B1002" t="s">
        <v>29</v>
      </c>
      <c r="C1002" t="s">
        <v>54</v>
      </c>
      <c r="D1002" t="s">
        <v>105</v>
      </c>
      <c r="E1002" t="s">
        <v>46</v>
      </c>
      <c r="F1002" t="s">
        <v>150</v>
      </c>
      <c r="G1002">
        <v>46</v>
      </c>
      <c r="H1002">
        <v>412839</v>
      </c>
      <c r="I1002" t="s">
        <v>34</v>
      </c>
      <c r="J1002" s="1">
        <v>45528</v>
      </c>
      <c r="K1002">
        <v>1200</v>
      </c>
      <c r="L1002" t="s">
        <v>4390</v>
      </c>
      <c r="M1002" t="s">
        <v>244</v>
      </c>
      <c r="N1002" t="s">
        <v>4391</v>
      </c>
      <c r="O1002" t="s">
        <v>4392</v>
      </c>
      <c r="P1002" t="s">
        <v>71</v>
      </c>
      <c r="Q1002">
        <v>6</v>
      </c>
      <c r="R1002" t="s">
        <v>40</v>
      </c>
      <c r="S1002" t="s">
        <v>63</v>
      </c>
      <c r="T1002">
        <v>36426</v>
      </c>
      <c r="U1002" s="1">
        <v>45402</v>
      </c>
      <c r="V1002" t="s">
        <v>80</v>
      </c>
      <c r="W1002">
        <v>260770</v>
      </c>
      <c r="X1002" t="s">
        <v>4393</v>
      </c>
      <c r="Y1002">
        <v>204</v>
      </c>
      <c r="Z1002">
        <v>2640</v>
      </c>
      <c r="AA1002">
        <v>3</v>
      </c>
      <c r="AB1002">
        <v>3168</v>
      </c>
    </row>
    <row r="1003" spans="1:28" x14ac:dyDescent="0.3">
      <c r="A1003" t="s">
        <v>28</v>
      </c>
      <c r="B1003" t="s">
        <v>29</v>
      </c>
      <c r="C1003" t="s">
        <v>30</v>
      </c>
      <c r="D1003" t="s">
        <v>163</v>
      </c>
      <c r="E1003" t="s">
        <v>46</v>
      </c>
      <c r="F1003" t="s">
        <v>99</v>
      </c>
      <c r="G1003">
        <v>46</v>
      </c>
      <c r="H1003">
        <v>415667</v>
      </c>
      <c r="I1003" t="s">
        <v>58</v>
      </c>
      <c r="J1003" s="1">
        <v>44198</v>
      </c>
      <c r="K1003">
        <v>1300</v>
      </c>
      <c r="L1003" t="s">
        <v>4394</v>
      </c>
      <c r="M1003" t="s">
        <v>1048</v>
      </c>
      <c r="N1003" t="s">
        <v>4395</v>
      </c>
      <c r="O1003" t="s">
        <v>4396</v>
      </c>
      <c r="P1003" t="s">
        <v>87</v>
      </c>
      <c r="Q1003">
        <v>10</v>
      </c>
      <c r="R1003" t="s">
        <v>40</v>
      </c>
      <c r="S1003" t="s">
        <v>118</v>
      </c>
      <c r="T1003">
        <v>62154</v>
      </c>
      <c r="U1003" s="1">
        <v>45297</v>
      </c>
      <c r="V1003" t="s">
        <v>111</v>
      </c>
      <c r="W1003">
        <v>242811</v>
      </c>
      <c r="X1003" t="s">
        <v>4397</v>
      </c>
      <c r="Y1003">
        <v>698</v>
      </c>
      <c r="Z1003">
        <v>852</v>
      </c>
      <c r="AA1003">
        <v>3</v>
      </c>
      <c r="AB1003" s="2" t="s">
        <v>4398</v>
      </c>
    </row>
    <row r="1004" spans="1:28" x14ac:dyDescent="0.3">
      <c r="A1004" t="s">
        <v>28</v>
      </c>
      <c r="B1004" t="s">
        <v>29</v>
      </c>
      <c r="C1004" t="s">
        <v>54</v>
      </c>
      <c r="D1004" t="s">
        <v>74</v>
      </c>
      <c r="E1004" t="s">
        <v>32</v>
      </c>
      <c r="F1004" t="s">
        <v>57</v>
      </c>
      <c r="G1004">
        <v>18</v>
      </c>
      <c r="H1004">
        <v>422057</v>
      </c>
      <c r="I1004" t="s">
        <v>34</v>
      </c>
      <c r="J1004" s="1">
        <v>44647</v>
      </c>
      <c r="K1004">
        <v>1000</v>
      </c>
      <c r="L1004" t="s">
        <v>4399</v>
      </c>
      <c r="M1004" t="s">
        <v>137</v>
      </c>
      <c r="N1004" t="s">
        <v>4400</v>
      </c>
      <c r="O1004" t="s">
        <v>4401</v>
      </c>
      <c r="P1004" t="s">
        <v>71</v>
      </c>
      <c r="Q1004">
        <v>19</v>
      </c>
      <c r="R1004" t="s">
        <v>88</v>
      </c>
      <c r="S1004" t="s">
        <v>41</v>
      </c>
      <c r="T1004">
        <v>34519</v>
      </c>
      <c r="U1004" s="1">
        <v>45333</v>
      </c>
      <c r="V1004" t="s">
        <v>119</v>
      </c>
      <c r="W1004">
        <v>813401</v>
      </c>
      <c r="X1004" t="s">
        <v>4402</v>
      </c>
      <c r="Y1004">
        <v>405</v>
      </c>
      <c r="Z1004">
        <v>654</v>
      </c>
      <c r="AA1004">
        <v>3</v>
      </c>
      <c r="AB1004" s="2" t="s">
        <v>4403</v>
      </c>
    </row>
    <row r="1005" spans="1:28" x14ac:dyDescent="0.3">
      <c r="A1005" t="s">
        <v>28</v>
      </c>
      <c r="B1005" t="s">
        <v>29</v>
      </c>
      <c r="C1005" t="s">
        <v>30</v>
      </c>
      <c r="D1005" t="s">
        <v>74</v>
      </c>
      <c r="E1005" t="s">
        <v>56</v>
      </c>
      <c r="F1005" t="s">
        <v>99</v>
      </c>
      <c r="G1005">
        <v>79</v>
      </c>
      <c r="H1005">
        <v>424089</v>
      </c>
      <c r="I1005" t="s">
        <v>34</v>
      </c>
      <c r="J1005" s="1">
        <v>45620</v>
      </c>
      <c r="K1005">
        <v>950</v>
      </c>
      <c r="L1005" t="s">
        <v>4404</v>
      </c>
      <c r="M1005" t="s">
        <v>1072</v>
      </c>
      <c r="N1005" t="s">
        <v>4405</v>
      </c>
      <c r="O1005" t="s">
        <v>4406</v>
      </c>
      <c r="P1005" t="s">
        <v>71</v>
      </c>
      <c r="Q1005">
        <v>7</v>
      </c>
      <c r="R1005" t="s">
        <v>40</v>
      </c>
      <c r="S1005" t="s">
        <v>41</v>
      </c>
      <c r="T1005">
        <v>29816</v>
      </c>
      <c r="U1005" s="1">
        <v>45617</v>
      </c>
      <c r="V1005" t="s">
        <v>42</v>
      </c>
      <c r="W1005">
        <v>916334</v>
      </c>
      <c r="X1005" t="s">
        <v>4407</v>
      </c>
      <c r="Y1005">
        <v>371</v>
      </c>
      <c r="Z1005">
        <v>616</v>
      </c>
      <c r="AA1005">
        <v>5</v>
      </c>
      <c r="AB1005">
        <v>1232</v>
      </c>
    </row>
    <row r="1006" spans="1:28" x14ac:dyDescent="0.3">
      <c r="A1006" t="s">
        <v>28</v>
      </c>
      <c r="B1006" t="s">
        <v>29</v>
      </c>
      <c r="C1006" t="s">
        <v>44</v>
      </c>
      <c r="D1006" t="s">
        <v>274</v>
      </c>
      <c r="E1006" t="s">
        <v>56</v>
      </c>
      <c r="F1006" t="s">
        <v>99</v>
      </c>
      <c r="G1006">
        <v>33</v>
      </c>
      <c r="H1006">
        <v>429882</v>
      </c>
      <c r="I1006" t="s">
        <v>58</v>
      </c>
      <c r="J1006" s="1">
        <v>44898</v>
      </c>
      <c r="K1006">
        <v>1200</v>
      </c>
      <c r="L1006" t="s">
        <v>4408</v>
      </c>
      <c r="M1006" t="s">
        <v>269</v>
      </c>
      <c r="N1006" t="s">
        <v>4409</v>
      </c>
      <c r="O1006" t="s">
        <v>4410</v>
      </c>
      <c r="P1006" t="s">
        <v>87</v>
      </c>
      <c r="Q1006">
        <v>5</v>
      </c>
      <c r="R1006" t="s">
        <v>88</v>
      </c>
      <c r="S1006" t="s">
        <v>41</v>
      </c>
      <c r="T1006">
        <v>43205</v>
      </c>
      <c r="U1006" s="1">
        <v>45492</v>
      </c>
      <c r="V1006" t="s">
        <v>126</v>
      </c>
      <c r="W1006">
        <v>628694</v>
      </c>
      <c r="X1006" t="s">
        <v>4411</v>
      </c>
      <c r="Y1006">
        <v>910</v>
      </c>
      <c r="Z1006">
        <v>2064</v>
      </c>
      <c r="AA1006">
        <v>3</v>
      </c>
      <c r="AB1006">
        <v>2476.8000000000002</v>
      </c>
    </row>
    <row r="1007" spans="1:28" x14ac:dyDescent="0.3">
      <c r="A1007" t="s">
        <v>28</v>
      </c>
      <c r="B1007" t="s">
        <v>29</v>
      </c>
      <c r="C1007" t="s">
        <v>54</v>
      </c>
      <c r="D1007" t="s">
        <v>511</v>
      </c>
      <c r="E1007" t="s">
        <v>32</v>
      </c>
      <c r="F1007" t="s">
        <v>150</v>
      </c>
      <c r="G1007">
        <v>81</v>
      </c>
      <c r="H1007">
        <v>410039</v>
      </c>
      <c r="I1007" t="s">
        <v>34</v>
      </c>
      <c r="J1007" s="1">
        <v>44504</v>
      </c>
      <c r="K1007">
        <v>1000</v>
      </c>
      <c r="L1007" t="s">
        <v>4412</v>
      </c>
      <c r="M1007" t="s">
        <v>152</v>
      </c>
      <c r="N1007" t="s">
        <v>4413</v>
      </c>
      <c r="O1007" t="s">
        <v>4414</v>
      </c>
      <c r="P1007" t="s">
        <v>39</v>
      </c>
      <c r="Q1007">
        <v>11</v>
      </c>
      <c r="R1007" t="s">
        <v>40</v>
      </c>
      <c r="S1007" t="s">
        <v>118</v>
      </c>
      <c r="T1007">
        <v>37349</v>
      </c>
      <c r="U1007" s="1">
        <v>45398</v>
      </c>
      <c r="V1007" t="s">
        <v>80</v>
      </c>
      <c r="W1007">
        <v>113601</v>
      </c>
      <c r="X1007" t="s">
        <v>4415</v>
      </c>
      <c r="Y1007">
        <v>285</v>
      </c>
      <c r="Z1007">
        <v>520</v>
      </c>
      <c r="AA1007">
        <v>6</v>
      </c>
      <c r="AB1007">
        <v>1248</v>
      </c>
    </row>
    <row r="1008" spans="1:28" x14ac:dyDescent="0.3">
      <c r="A1008" t="s">
        <v>28</v>
      </c>
      <c r="B1008" t="s">
        <v>29</v>
      </c>
      <c r="C1008" t="s">
        <v>91</v>
      </c>
      <c r="D1008" t="s">
        <v>254</v>
      </c>
      <c r="E1008" t="s">
        <v>56</v>
      </c>
      <c r="F1008" t="s">
        <v>83</v>
      </c>
      <c r="G1008">
        <v>18</v>
      </c>
      <c r="H1008">
        <v>402926</v>
      </c>
      <c r="I1008" t="s">
        <v>58</v>
      </c>
      <c r="J1008" s="1">
        <v>43885</v>
      </c>
      <c r="K1008">
        <v>950</v>
      </c>
      <c r="L1008" t="s">
        <v>4416</v>
      </c>
      <c r="M1008" t="s">
        <v>361</v>
      </c>
      <c r="N1008" t="s">
        <v>4417</v>
      </c>
      <c r="O1008" t="s">
        <v>4418</v>
      </c>
      <c r="P1008" t="s">
        <v>87</v>
      </c>
      <c r="Q1008">
        <v>20</v>
      </c>
      <c r="R1008" t="s">
        <v>88</v>
      </c>
      <c r="S1008" t="s">
        <v>79</v>
      </c>
      <c r="T1008">
        <v>98004</v>
      </c>
      <c r="U1008" s="1">
        <v>45599</v>
      </c>
      <c r="V1008" t="s">
        <v>42</v>
      </c>
      <c r="W1008">
        <v>607924</v>
      </c>
      <c r="X1008" t="s">
        <v>4419</v>
      </c>
      <c r="Y1008">
        <v>874</v>
      </c>
      <c r="Z1008">
        <v>2840</v>
      </c>
      <c r="AA1008">
        <v>6</v>
      </c>
      <c r="AB1008">
        <v>6816</v>
      </c>
    </row>
    <row r="1009" spans="1:28" x14ac:dyDescent="0.3">
      <c r="A1009" t="s">
        <v>28</v>
      </c>
      <c r="B1009" t="s">
        <v>29</v>
      </c>
      <c r="C1009" t="s">
        <v>193</v>
      </c>
      <c r="D1009" t="s">
        <v>566</v>
      </c>
      <c r="E1009" t="s">
        <v>46</v>
      </c>
      <c r="F1009" t="s">
        <v>57</v>
      </c>
      <c r="G1009">
        <v>85</v>
      </c>
      <c r="H1009">
        <v>421532</v>
      </c>
      <c r="I1009" t="s">
        <v>58</v>
      </c>
      <c r="J1009" s="1">
        <v>44067</v>
      </c>
      <c r="K1009">
        <v>1400</v>
      </c>
      <c r="L1009" t="s">
        <v>4420</v>
      </c>
      <c r="M1009" t="s">
        <v>1291</v>
      </c>
      <c r="N1009" t="s">
        <v>4421</v>
      </c>
      <c r="O1009" t="s">
        <v>4422</v>
      </c>
      <c r="P1009" t="s">
        <v>71</v>
      </c>
      <c r="Q1009">
        <v>9</v>
      </c>
      <c r="R1009" t="s">
        <v>40</v>
      </c>
      <c r="S1009" t="s">
        <v>41</v>
      </c>
      <c r="T1009">
        <v>36978</v>
      </c>
      <c r="U1009" s="1">
        <v>45512</v>
      </c>
      <c r="V1009" t="s">
        <v>64</v>
      </c>
      <c r="W1009">
        <v>737981</v>
      </c>
      <c r="X1009" t="s">
        <v>4423</v>
      </c>
      <c r="Y1009">
        <v>308</v>
      </c>
      <c r="Z1009">
        <v>612</v>
      </c>
      <c r="AA1009">
        <v>7</v>
      </c>
      <c r="AB1009" s="2" t="s">
        <v>4424</v>
      </c>
    </row>
    <row r="1010" spans="1:28" x14ac:dyDescent="0.3">
      <c r="A1010" t="s">
        <v>28</v>
      </c>
      <c r="B1010" t="s">
        <v>29</v>
      </c>
      <c r="C1010" t="s">
        <v>91</v>
      </c>
      <c r="D1010" t="s">
        <v>611</v>
      </c>
      <c r="E1010" t="s">
        <v>56</v>
      </c>
      <c r="F1010" t="s">
        <v>99</v>
      </c>
      <c r="G1010">
        <v>96</v>
      </c>
      <c r="H1010">
        <v>404714</v>
      </c>
      <c r="I1010" t="s">
        <v>58</v>
      </c>
      <c r="J1010" s="1">
        <v>45165</v>
      </c>
      <c r="K1010">
        <v>1400</v>
      </c>
      <c r="L1010" t="s">
        <v>4425</v>
      </c>
      <c r="M1010" t="s">
        <v>1118</v>
      </c>
      <c r="N1010" t="s">
        <v>4426</v>
      </c>
      <c r="O1010" t="s">
        <v>4427</v>
      </c>
      <c r="P1010" t="s">
        <v>51</v>
      </c>
      <c r="Q1010">
        <v>18</v>
      </c>
      <c r="R1010" t="s">
        <v>40</v>
      </c>
      <c r="S1010" t="s">
        <v>41</v>
      </c>
      <c r="T1010">
        <v>48852</v>
      </c>
      <c r="U1010" s="1">
        <v>45567</v>
      </c>
      <c r="V1010" t="s">
        <v>155</v>
      </c>
      <c r="W1010">
        <v>324880</v>
      </c>
      <c r="X1010" t="s">
        <v>4428</v>
      </c>
      <c r="Y1010">
        <v>339</v>
      </c>
      <c r="Z1010">
        <v>1544</v>
      </c>
      <c r="AA1010">
        <v>8</v>
      </c>
      <c r="AB1010">
        <v>4940.8</v>
      </c>
    </row>
    <row r="1011" spans="1:28" x14ac:dyDescent="0.3">
      <c r="A1011" t="s">
        <v>28</v>
      </c>
      <c r="B1011" t="s">
        <v>29</v>
      </c>
      <c r="C1011" t="s">
        <v>66</v>
      </c>
      <c r="D1011" t="s">
        <v>248</v>
      </c>
      <c r="E1011" t="s">
        <v>56</v>
      </c>
      <c r="F1011" t="s">
        <v>150</v>
      </c>
      <c r="G1011">
        <v>51</v>
      </c>
      <c r="H1011">
        <v>419421</v>
      </c>
      <c r="I1011" t="s">
        <v>34</v>
      </c>
      <c r="J1011" s="1">
        <v>43862</v>
      </c>
      <c r="K1011">
        <v>1300</v>
      </c>
      <c r="L1011" t="s">
        <v>4429</v>
      </c>
      <c r="M1011" t="s">
        <v>205</v>
      </c>
      <c r="N1011" t="s">
        <v>4430</v>
      </c>
      <c r="O1011" t="s">
        <v>4431</v>
      </c>
      <c r="P1011" t="s">
        <v>39</v>
      </c>
      <c r="Q1011">
        <v>19</v>
      </c>
      <c r="R1011" t="s">
        <v>88</v>
      </c>
      <c r="S1011" t="s">
        <v>118</v>
      </c>
      <c r="T1011">
        <v>90829</v>
      </c>
      <c r="U1011" s="1">
        <v>45532</v>
      </c>
      <c r="V1011" t="s">
        <v>64</v>
      </c>
      <c r="W1011">
        <v>523943</v>
      </c>
      <c r="X1011" t="s">
        <v>4432</v>
      </c>
      <c r="Y1011">
        <v>300</v>
      </c>
      <c r="Z1011">
        <v>2203</v>
      </c>
      <c r="AA1011">
        <v>8</v>
      </c>
      <c r="AB1011">
        <v>7049.6</v>
      </c>
    </row>
    <row r="1012" spans="1:28" x14ac:dyDescent="0.3">
      <c r="A1012" t="s">
        <v>28</v>
      </c>
      <c r="B1012" t="s">
        <v>29</v>
      </c>
      <c r="C1012" t="s">
        <v>148</v>
      </c>
      <c r="D1012" t="s">
        <v>74</v>
      </c>
      <c r="E1012" t="s">
        <v>46</v>
      </c>
      <c r="F1012" t="s">
        <v>99</v>
      </c>
      <c r="G1012">
        <v>89</v>
      </c>
      <c r="H1012">
        <v>413084</v>
      </c>
      <c r="I1012" t="s">
        <v>34</v>
      </c>
      <c r="J1012" s="1">
        <v>45355</v>
      </c>
      <c r="K1012">
        <v>1200</v>
      </c>
      <c r="L1012" t="s">
        <v>4433</v>
      </c>
      <c r="M1012" t="s">
        <v>1305</v>
      </c>
      <c r="N1012" t="s">
        <v>4434</v>
      </c>
      <c r="O1012" t="s">
        <v>4435</v>
      </c>
      <c r="P1012" t="s">
        <v>71</v>
      </c>
      <c r="Q1012">
        <v>10</v>
      </c>
      <c r="R1012" t="s">
        <v>88</v>
      </c>
      <c r="S1012" t="s">
        <v>118</v>
      </c>
      <c r="T1012">
        <v>22381</v>
      </c>
      <c r="U1012" s="1">
        <v>45298</v>
      </c>
      <c r="V1012" t="s">
        <v>111</v>
      </c>
      <c r="W1012">
        <v>291409</v>
      </c>
      <c r="X1012" t="s">
        <v>4436</v>
      </c>
      <c r="Y1012">
        <v>301</v>
      </c>
      <c r="Z1012">
        <v>2632</v>
      </c>
      <c r="AA1012">
        <v>5</v>
      </c>
      <c r="AB1012">
        <v>5264</v>
      </c>
    </row>
    <row r="1013" spans="1:28" x14ac:dyDescent="0.3">
      <c r="A1013" t="s">
        <v>28</v>
      </c>
      <c r="B1013" t="s">
        <v>29</v>
      </c>
      <c r="C1013" t="s">
        <v>30</v>
      </c>
      <c r="D1013" t="s">
        <v>380</v>
      </c>
      <c r="E1013" t="s">
        <v>46</v>
      </c>
      <c r="F1013" t="s">
        <v>175</v>
      </c>
      <c r="G1013">
        <v>13</v>
      </c>
      <c r="H1013">
        <v>432050</v>
      </c>
      <c r="I1013" t="s">
        <v>34</v>
      </c>
      <c r="J1013" s="1">
        <v>45051</v>
      </c>
      <c r="K1013">
        <v>1300</v>
      </c>
      <c r="L1013" t="s">
        <v>4437</v>
      </c>
      <c r="M1013" t="s">
        <v>345</v>
      </c>
      <c r="N1013" t="s">
        <v>4438</v>
      </c>
      <c r="O1013" t="s">
        <v>4439</v>
      </c>
      <c r="P1013" t="s">
        <v>51</v>
      </c>
      <c r="Q1013">
        <v>10</v>
      </c>
      <c r="R1013" t="s">
        <v>88</v>
      </c>
      <c r="S1013" t="s">
        <v>63</v>
      </c>
      <c r="T1013">
        <v>26468</v>
      </c>
      <c r="U1013" s="1">
        <v>45524</v>
      </c>
      <c r="V1013" t="s">
        <v>64</v>
      </c>
      <c r="W1013">
        <v>266066</v>
      </c>
      <c r="X1013" t="s">
        <v>4362</v>
      </c>
      <c r="Y1013">
        <v>426</v>
      </c>
      <c r="Z1013">
        <v>2243</v>
      </c>
      <c r="AA1013">
        <v>2</v>
      </c>
      <c r="AB1013">
        <v>1794.4</v>
      </c>
    </row>
    <row r="1014" spans="1:28" x14ac:dyDescent="0.3">
      <c r="A1014" t="s">
        <v>28</v>
      </c>
      <c r="B1014" t="s">
        <v>29</v>
      </c>
      <c r="C1014" t="s">
        <v>54</v>
      </c>
      <c r="D1014" t="s">
        <v>421</v>
      </c>
      <c r="E1014" t="s">
        <v>32</v>
      </c>
      <c r="F1014" t="s">
        <v>150</v>
      </c>
      <c r="G1014">
        <v>92</v>
      </c>
      <c r="H1014">
        <v>405555</v>
      </c>
      <c r="I1014" t="s">
        <v>58</v>
      </c>
      <c r="J1014" s="1">
        <v>44969</v>
      </c>
      <c r="K1014">
        <v>1100</v>
      </c>
      <c r="L1014" t="s">
        <v>4440</v>
      </c>
      <c r="M1014" t="s">
        <v>423</v>
      </c>
      <c r="N1014" t="s">
        <v>4441</v>
      </c>
      <c r="O1014" t="s">
        <v>4442</v>
      </c>
      <c r="P1014" t="s">
        <v>51</v>
      </c>
      <c r="Q1014">
        <v>4</v>
      </c>
      <c r="R1014" t="s">
        <v>88</v>
      </c>
      <c r="S1014" t="s">
        <v>63</v>
      </c>
      <c r="T1014">
        <v>58908</v>
      </c>
      <c r="U1014" s="1">
        <v>45424</v>
      </c>
      <c r="V1014" t="s">
        <v>140</v>
      </c>
      <c r="W1014">
        <v>997354</v>
      </c>
      <c r="X1014" t="s">
        <v>4443</v>
      </c>
      <c r="Y1014">
        <v>887</v>
      </c>
      <c r="Z1014">
        <v>2855</v>
      </c>
      <c r="AA1014">
        <v>5</v>
      </c>
      <c r="AB1014">
        <v>5710</v>
      </c>
    </row>
    <row r="1015" spans="1:28" x14ac:dyDescent="0.3">
      <c r="A1015" t="s">
        <v>28</v>
      </c>
      <c r="B1015" t="s">
        <v>29</v>
      </c>
      <c r="C1015" t="s">
        <v>66</v>
      </c>
      <c r="D1015" t="s">
        <v>511</v>
      </c>
      <c r="E1015" t="s">
        <v>46</v>
      </c>
      <c r="F1015" t="s">
        <v>47</v>
      </c>
      <c r="G1015">
        <v>75</v>
      </c>
      <c r="H1015">
        <v>419524</v>
      </c>
      <c r="I1015" t="s">
        <v>58</v>
      </c>
      <c r="J1015" s="1">
        <v>43983</v>
      </c>
      <c r="K1015">
        <v>800</v>
      </c>
      <c r="L1015" t="s">
        <v>4444</v>
      </c>
      <c r="M1015" t="s">
        <v>1147</v>
      </c>
      <c r="N1015" t="s">
        <v>4445</v>
      </c>
      <c r="O1015" t="s">
        <v>4446</v>
      </c>
      <c r="P1015" t="s">
        <v>51</v>
      </c>
      <c r="Q1015">
        <v>11</v>
      </c>
      <c r="R1015" t="s">
        <v>40</v>
      </c>
      <c r="S1015" t="s">
        <v>41</v>
      </c>
      <c r="T1015">
        <v>81833</v>
      </c>
      <c r="U1015" s="1">
        <v>45582</v>
      </c>
      <c r="V1015" t="s">
        <v>155</v>
      </c>
      <c r="W1015">
        <v>912121</v>
      </c>
      <c r="X1015" t="s">
        <v>4447</v>
      </c>
      <c r="Y1015">
        <v>637</v>
      </c>
      <c r="Z1015">
        <v>524</v>
      </c>
      <c r="AA1015">
        <v>4</v>
      </c>
      <c r="AB1015" s="2" t="s">
        <v>4448</v>
      </c>
    </row>
    <row r="1016" spans="1:28" x14ac:dyDescent="0.3">
      <c r="A1016" t="s">
        <v>28</v>
      </c>
      <c r="B1016" t="s">
        <v>29</v>
      </c>
      <c r="C1016" t="s">
        <v>91</v>
      </c>
      <c r="D1016" t="s">
        <v>248</v>
      </c>
      <c r="E1016" t="s">
        <v>46</v>
      </c>
      <c r="F1016" t="s">
        <v>106</v>
      </c>
      <c r="G1016">
        <v>39</v>
      </c>
      <c r="H1016">
        <v>401758</v>
      </c>
      <c r="I1016" t="s">
        <v>58</v>
      </c>
      <c r="J1016" s="1">
        <v>45595</v>
      </c>
      <c r="K1016">
        <v>1200</v>
      </c>
      <c r="L1016" t="s">
        <v>4449</v>
      </c>
      <c r="M1016" t="s">
        <v>200</v>
      </c>
      <c r="N1016" t="s">
        <v>4450</v>
      </c>
      <c r="O1016" t="s">
        <v>4451</v>
      </c>
      <c r="P1016" t="s">
        <v>51</v>
      </c>
      <c r="Q1016">
        <v>19</v>
      </c>
      <c r="R1016" t="s">
        <v>40</v>
      </c>
      <c r="S1016" t="s">
        <v>41</v>
      </c>
      <c r="T1016">
        <v>85598</v>
      </c>
      <c r="U1016" s="1">
        <v>45597</v>
      </c>
      <c r="V1016" t="s">
        <v>42</v>
      </c>
      <c r="W1016">
        <v>441843</v>
      </c>
      <c r="X1016" t="s">
        <v>4452</v>
      </c>
      <c r="Y1016">
        <v>733</v>
      </c>
      <c r="Z1016">
        <v>599</v>
      </c>
      <c r="AA1016">
        <v>5</v>
      </c>
      <c r="AB1016">
        <v>1198</v>
      </c>
    </row>
    <row r="1017" spans="1:28" x14ac:dyDescent="0.3">
      <c r="A1017" t="s">
        <v>28</v>
      </c>
      <c r="B1017" t="s">
        <v>29</v>
      </c>
      <c r="C1017" t="s">
        <v>44</v>
      </c>
      <c r="D1017" t="s">
        <v>611</v>
      </c>
      <c r="E1017" t="s">
        <v>46</v>
      </c>
      <c r="F1017" t="s">
        <v>150</v>
      </c>
      <c r="G1017">
        <v>8</v>
      </c>
      <c r="H1017">
        <v>408712</v>
      </c>
      <c r="I1017" t="s">
        <v>34</v>
      </c>
      <c r="J1017" s="1">
        <v>44976</v>
      </c>
      <c r="K1017">
        <v>1000</v>
      </c>
      <c r="L1017" t="s">
        <v>4453</v>
      </c>
      <c r="M1017" t="s">
        <v>123</v>
      </c>
      <c r="N1017" t="s">
        <v>4454</v>
      </c>
      <c r="O1017" t="s">
        <v>4455</v>
      </c>
      <c r="P1017" t="s">
        <v>39</v>
      </c>
      <c r="Q1017">
        <v>3</v>
      </c>
      <c r="R1017" t="s">
        <v>40</v>
      </c>
      <c r="S1017" t="s">
        <v>79</v>
      </c>
      <c r="T1017">
        <v>25484</v>
      </c>
      <c r="U1017" s="1">
        <v>45461</v>
      </c>
      <c r="V1017" t="s">
        <v>52</v>
      </c>
      <c r="W1017">
        <v>940257</v>
      </c>
      <c r="X1017" t="s">
        <v>4456</v>
      </c>
      <c r="Y1017">
        <v>328</v>
      </c>
      <c r="Z1017">
        <v>2131</v>
      </c>
      <c r="AA1017">
        <v>1</v>
      </c>
      <c r="AB1017" s="2" t="s">
        <v>4457</v>
      </c>
    </row>
    <row r="1018" spans="1:28" x14ac:dyDescent="0.3">
      <c r="A1018" t="s">
        <v>28</v>
      </c>
      <c r="B1018" t="s">
        <v>29</v>
      </c>
      <c r="C1018" t="s">
        <v>66</v>
      </c>
      <c r="D1018" t="s">
        <v>254</v>
      </c>
      <c r="E1018" t="s">
        <v>32</v>
      </c>
      <c r="F1018" t="s">
        <v>106</v>
      </c>
      <c r="G1018">
        <v>44</v>
      </c>
      <c r="H1018">
        <v>406705</v>
      </c>
      <c r="I1018" t="s">
        <v>34</v>
      </c>
      <c r="J1018" s="1">
        <v>44316</v>
      </c>
      <c r="K1018">
        <v>1200</v>
      </c>
      <c r="L1018" t="s">
        <v>4458</v>
      </c>
      <c r="M1018" t="s">
        <v>1147</v>
      </c>
      <c r="N1018" t="s">
        <v>4459</v>
      </c>
      <c r="O1018" t="s">
        <v>4460</v>
      </c>
      <c r="P1018" t="s">
        <v>39</v>
      </c>
      <c r="Q1018">
        <v>15</v>
      </c>
      <c r="R1018" t="s">
        <v>88</v>
      </c>
      <c r="S1018" t="s">
        <v>118</v>
      </c>
      <c r="T1018">
        <v>54795</v>
      </c>
      <c r="U1018" s="1">
        <v>45375</v>
      </c>
      <c r="V1018" t="s">
        <v>72</v>
      </c>
      <c r="W1018">
        <v>655101</v>
      </c>
      <c r="X1018" t="s">
        <v>4461</v>
      </c>
      <c r="Y1018">
        <v>752</v>
      </c>
      <c r="Z1018">
        <v>2777</v>
      </c>
      <c r="AA1018">
        <v>7</v>
      </c>
      <c r="AB1018">
        <v>7775.6</v>
      </c>
    </row>
    <row r="1019" spans="1:28" x14ac:dyDescent="0.3">
      <c r="A1019" t="s">
        <v>28</v>
      </c>
      <c r="B1019" t="s">
        <v>29</v>
      </c>
      <c r="C1019" t="s">
        <v>54</v>
      </c>
      <c r="D1019" t="s">
        <v>546</v>
      </c>
      <c r="E1019" t="s">
        <v>46</v>
      </c>
      <c r="F1019" t="s">
        <v>57</v>
      </c>
      <c r="G1019">
        <v>63</v>
      </c>
      <c r="H1019">
        <v>436909</v>
      </c>
      <c r="I1019" t="s">
        <v>34</v>
      </c>
      <c r="J1019" s="1">
        <v>44409</v>
      </c>
      <c r="K1019">
        <v>1100</v>
      </c>
      <c r="L1019" t="s">
        <v>4462</v>
      </c>
      <c r="M1019" t="s">
        <v>1147</v>
      </c>
      <c r="N1019" t="s">
        <v>4463</v>
      </c>
      <c r="O1019" t="s">
        <v>4464</v>
      </c>
      <c r="P1019" t="s">
        <v>39</v>
      </c>
      <c r="Q1019">
        <v>20</v>
      </c>
      <c r="R1019" t="s">
        <v>88</v>
      </c>
      <c r="S1019" t="s">
        <v>41</v>
      </c>
      <c r="T1019">
        <v>85862</v>
      </c>
      <c r="U1019" s="1">
        <v>45554</v>
      </c>
      <c r="V1019" t="s">
        <v>180</v>
      </c>
      <c r="W1019">
        <v>995325</v>
      </c>
      <c r="X1019" t="s">
        <v>4465</v>
      </c>
      <c r="Y1019">
        <v>700</v>
      </c>
      <c r="Z1019">
        <v>2330</v>
      </c>
      <c r="AA1019">
        <v>2</v>
      </c>
      <c r="AB1019">
        <v>1864</v>
      </c>
    </row>
    <row r="1020" spans="1:28" x14ac:dyDescent="0.3">
      <c r="A1020" t="s">
        <v>28</v>
      </c>
      <c r="B1020" t="s">
        <v>29</v>
      </c>
      <c r="C1020" t="s">
        <v>54</v>
      </c>
      <c r="D1020" t="s">
        <v>637</v>
      </c>
      <c r="E1020" t="s">
        <v>32</v>
      </c>
      <c r="F1020" t="s">
        <v>135</v>
      </c>
      <c r="G1020">
        <v>4</v>
      </c>
      <c r="H1020">
        <v>413350</v>
      </c>
      <c r="I1020" t="s">
        <v>34</v>
      </c>
      <c r="J1020" s="1">
        <v>44794</v>
      </c>
      <c r="K1020">
        <v>800</v>
      </c>
      <c r="L1020" t="s">
        <v>4466</v>
      </c>
      <c r="M1020" t="s">
        <v>165</v>
      </c>
      <c r="N1020" t="s">
        <v>4467</v>
      </c>
      <c r="O1020">
        <v>2280807254</v>
      </c>
      <c r="P1020" t="s">
        <v>71</v>
      </c>
      <c r="Q1020">
        <v>5</v>
      </c>
      <c r="R1020" t="s">
        <v>40</v>
      </c>
      <c r="S1020" t="s">
        <v>41</v>
      </c>
      <c r="T1020">
        <v>74530</v>
      </c>
      <c r="U1020" s="1">
        <v>45401</v>
      </c>
      <c r="V1020" t="s">
        <v>80</v>
      </c>
      <c r="W1020">
        <v>549664</v>
      </c>
      <c r="X1020" t="s">
        <v>4468</v>
      </c>
      <c r="Y1020">
        <v>358</v>
      </c>
      <c r="Z1020">
        <v>731</v>
      </c>
      <c r="AA1020">
        <v>5</v>
      </c>
      <c r="AB1020">
        <v>1462</v>
      </c>
    </row>
    <row r="1021" spans="1:28" x14ac:dyDescent="0.3">
      <c r="A1021" t="s">
        <v>28</v>
      </c>
      <c r="B1021" t="s">
        <v>29</v>
      </c>
      <c r="C1021" t="s">
        <v>148</v>
      </c>
      <c r="D1021" t="s">
        <v>546</v>
      </c>
      <c r="E1021" t="s">
        <v>32</v>
      </c>
      <c r="F1021" t="s">
        <v>355</v>
      </c>
      <c r="G1021">
        <v>78</v>
      </c>
      <c r="H1021">
        <v>432653</v>
      </c>
      <c r="I1021" t="s">
        <v>58</v>
      </c>
      <c r="J1021" s="1">
        <v>45077</v>
      </c>
      <c r="K1021">
        <v>1400</v>
      </c>
      <c r="L1021" t="s">
        <v>4469</v>
      </c>
      <c r="M1021" t="s">
        <v>319</v>
      </c>
      <c r="N1021" t="s">
        <v>4470</v>
      </c>
      <c r="O1021" t="s">
        <v>4471</v>
      </c>
      <c r="P1021" t="s">
        <v>87</v>
      </c>
      <c r="Q1021">
        <v>18</v>
      </c>
      <c r="R1021" t="s">
        <v>40</v>
      </c>
      <c r="S1021" t="s">
        <v>41</v>
      </c>
      <c r="T1021">
        <v>82872</v>
      </c>
      <c r="U1021" s="1">
        <v>45368</v>
      </c>
      <c r="V1021" t="s">
        <v>72</v>
      </c>
      <c r="W1021">
        <v>680954</v>
      </c>
      <c r="X1021" t="s">
        <v>4472</v>
      </c>
      <c r="Y1021">
        <v>650</v>
      </c>
      <c r="Z1021">
        <v>2468</v>
      </c>
      <c r="AA1021">
        <v>6</v>
      </c>
      <c r="AB1021" s="2" t="s">
        <v>4473</v>
      </c>
    </row>
    <row r="1022" spans="1:28" x14ac:dyDescent="0.3">
      <c r="A1022" t="s">
        <v>28</v>
      </c>
      <c r="B1022" t="s">
        <v>29</v>
      </c>
      <c r="C1022" t="s">
        <v>44</v>
      </c>
      <c r="D1022" t="s">
        <v>237</v>
      </c>
      <c r="E1022" t="s">
        <v>32</v>
      </c>
      <c r="F1022" t="s">
        <v>47</v>
      </c>
      <c r="G1022">
        <v>92</v>
      </c>
      <c r="H1022">
        <v>435977</v>
      </c>
      <c r="I1022" t="s">
        <v>34</v>
      </c>
      <c r="J1022" s="1">
        <v>45031</v>
      </c>
      <c r="K1022">
        <v>1100</v>
      </c>
      <c r="L1022" t="s">
        <v>4474</v>
      </c>
      <c r="M1022" t="s">
        <v>85</v>
      </c>
      <c r="N1022" t="s">
        <v>4475</v>
      </c>
      <c r="O1022" t="s">
        <v>4476</v>
      </c>
      <c r="P1022" t="s">
        <v>87</v>
      </c>
      <c r="Q1022">
        <v>17</v>
      </c>
      <c r="R1022" t="s">
        <v>40</v>
      </c>
      <c r="S1022" t="s">
        <v>79</v>
      </c>
      <c r="T1022">
        <v>89325</v>
      </c>
      <c r="U1022" s="1">
        <v>45341</v>
      </c>
      <c r="V1022" t="s">
        <v>119</v>
      </c>
      <c r="W1022">
        <v>862596</v>
      </c>
      <c r="X1022" t="s">
        <v>4477</v>
      </c>
      <c r="Y1022">
        <v>474</v>
      </c>
      <c r="Z1022">
        <v>2685</v>
      </c>
      <c r="AA1022">
        <v>2</v>
      </c>
      <c r="AB1022">
        <v>2148</v>
      </c>
    </row>
    <row r="1023" spans="1:28" x14ac:dyDescent="0.3">
      <c r="A1023" t="s">
        <v>28</v>
      </c>
      <c r="B1023" t="s">
        <v>29</v>
      </c>
      <c r="C1023" t="s">
        <v>193</v>
      </c>
      <c r="D1023" t="s">
        <v>220</v>
      </c>
      <c r="E1023" t="s">
        <v>46</v>
      </c>
      <c r="F1023" t="s">
        <v>99</v>
      </c>
      <c r="G1023">
        <v>78</v>
      </c>
      <c r="H1023">
        <v>425090</v>
      </c>
      <c r="I1023" t="s">
        <v>58</v>
      </c>
      <c r="J1023" s="1">
        <v>44045</v>
      </c>
      <c r="K1023">
        <v>1300</v>
      </c>
      <c r="L1023" t="s">
        <v>4478</v>
      </c>
      <c r="M1023" t="s">
        <v>372</v>
      </c>
      <c r="N1023" t="s">
        <v>4479</v>
      </c>
      <c r="O1023" t="s">
        <v>4480</v>
      </c>
      <c r="P1023" t="s">
        <v>51</v>
      </c>
      <c r="Q1023">
        <v>9</v>
      </c>
      <c r="R1023" t="s">
        <v>40</v>
      </c>
      <c r="S1023" t="s">
        <v>118</v>
      </c>
      <c r="T1023">
        <v>18848</v>
      </c>
      <c r="U1023" s="1">
        <v>45302</v>
      </c>
      <c r="V1023" t="s">
        <v>111</v>
      </c>
      <c r="W1023">
        <v>602068</v>
      </c>
      <c r="X1023" t="s">
        <v>4481</v>
      </c>
      <c r="Y1023">
        <v>795</v>
      </c>
      <c r="Z1023">
        <v>2342</v>
      </c>
      <c r="AA1023">
        <v>8</v>
      </c>
      <c r="AB1023" s="2" t="s">
        <v>4482</v>
      </c>
    </row>
    <row r="1024" spans="1:28" x14ac:dyDescent="0.3">
      <c r="A1024" t="s">
        <v>28</v>
      </c>
      <c r="B1024" t="s">
        <v>29</v>
      </c>
      <c r="C1024" t="s">
        <v>148</v>
      </c>
      <c r="D1024" t="s">
        <v>92</v>
      </c>
      <c r="E1024" t="s">
        <v>32</v>
      </c>
      <c r="F1024" t="s">
        <v>135</v>
      </c>
      <c r="G1024">
        <v>49</v>
      </c>
      <c r="H1024">
        <v>405467</v>
      </c>
      <c r="I1024" t="s">
        <v>58</v>
      </c>
      <c r="J1024" s="1">
        <v>45489</v>
      </c>
      <c r="K1024">
        <v>950</v>
      </c>
      <c r="L1024" t="s">
        <v>4483</v>
      </c>
      <c r="M1024" t="s">
        <v>287</v>
      </c>
      <c r="N1024" t="s">
        <v>4484</v>
      </c>
      <c r="O1024" t="s">
        <v>4485</v>
      </c>
      <c r="P1024" t="s">
        <v>87</v>
      </c>
      <c r="Q1024">
        <v>3</v>
      </c>
      <c r="R1024" t="s">
        <v>40</v>
      </c>
      <c r="S1024" t="s">
        <v>41</v>
      </c>
      <c r="T1024">
        <v>40008</v>
      </c>
      <c r="U1024" s="1">
        <v>45460</v>
      </c>
      <c r="V1024" t="s">
        <v>52</v>
      </c>
      <c r="W1024">
        <v>973710</v>
      </c>
      <c r="X1024" t="s">
        <v>4486</v>
      </c>
      <c r="Y1024">
        <v>818</v>
      </c>
      <c r="Z1024">
        <v>1164</v>
      </c>
      <c r="AA1024">
        <v>5</v>
      </c>
      <c r="AB1024">
        <v>2328</v>
      </c>
    </row>
    <row r="1025" spans="1:28" x14ac:dyDescent="0.3">
      <c r="A1025" t="s">
        <v>28</v>
      </c>
      <c r="B1025" t="s">
        <v>29</v>
      </c>
      <c r="C1025" t="s">
        <v>157</v>
      </c>
      <c r="D1025" t="s">
        <v>546</v>
      </c>
      <c r="E1025" t="s">
        <v>46</v>
      </c>
      <c r="F1025" t="s">
        <v>47</v>
      </c>
      <c r="G1025">
        <v>28</v>
      </c>
      <c r="H1025">
        <v>414203</v>
      </c>
      <c r="I1025" t="s">
        <v>34</v>
      </c>
      <c r="J1025" s="1">
        <v>44012</v>
      </c>
      <c r="K1025">
        <v>1200</v>
      </c>
      <c r="L1025" t="s">
        <v>4487</v>
      </c>
      <c r="M1025" t="s">
        <v>1409</v>
      </c>
      <c r="N1025" t="s">
        <v>4488</v>
      </c>
      <c r="O1025" t="s">
        <v>4489</v>
      </c>
      <c r="P1025" t="s">
        <v>39</v>
      </c>
      <c r="Q1025">
        <v>8</v>
      </c>
      <c r="R1025" t="s">
        <v>40</v>
      </c>
      <c r="S1025" t="s">
        <v>63</v>
      </c>
      <c r="T1025">
        <v>56245</v>
      </c>
      <c r="U1025" s="1">
        <v>45399</v>
      </c>
      <c r="V1025" t="s">
        <v>80</v>
      </c>
      <c r="W1025">
        <v>624532</v>
      </c>
      <c r="X1025" t="s">
        <v>4490</v>
      </c>
      <c r="Y1025">
        <v>639</v>
      </c>
      <c r="Z1025">
        <v>1273</v>
      </c>
      <c r="AA1025">
        <v>5</v>
      </c>
      <c r="AB1025">
        <v>2546</v>
      </c>
    </row>
    <row r="1026" spans="1:28" x14ac:dyDescent="0.3">
      <c r="A1026" t="s">
        <v>28</v>
      </c>
      <c r="B1026" t="s">
        <v>29</v>
      </c>
      <c r="C1026" t="s">
        <v>193</v>
      </c>
      <c r="D1026" t="s">
        <v>182</v>
      </c>
      <c r="E1026" t="s">
        <v>56</v>
      </c>
      <c r="F1026" t="s">
        <v>355</v>
      </c>
      <c r="G1026">
        <v>24</v>
      </c>
      <c r="H1026">
        <v>435625</v>
      </c>
      <c r="I1026" t="s">
        <v>58</v>
      </c>
      <c r="J1026" s="1">
        <v>43886</v>
      </c>
      <c r="K1026">
        <v>1000</v>
      </c>
      <c r="L1026" t="s">
        <v>4491</v>
      </c>
      <c r="M1026" t="s">
        <v>434</v>
      </c>
      <c r="N1026" t="s">
        <v>4492</v>
      </c>
      <c r="O1026">
        <v>6946815112</v>
      </c>
      <c r="P1026" t="s">
        <v>71</v>
      </c>
      <c r="Q1026">
        <v>15</v>
      </c>
      <c r="R1026" t="s">
        <v>40</v>
      </c>
      <c r="S1026" t="s">
        <v>118</v>
      </c>
      <c r="T1026">
        <v>54675</v>
      </c>
      <c r="U1026" s="1">
        <v>45515</v>
      </c>
      <c r="V1026" t="s">
        <v>64</v>
      </c>
      <c r="W1026">
        <v>124739</v>
      </c>
      <c r="X1026" t="s">
        <v>4493</v>
      </c>
      <c r="Y1026">
        <v>767</v>
      </c>
      <c r="Z1026">
        <v>2636</v>
      </c>
      <c r="AA1026">
        <v>2</v>
      </c>
      <c r="AB1026">
        <v>2108.8000000000002</v>
      </c>
    </row>
    <row r="1027" spans="1:28" x14ac:dyDescent="0.3">
      <c r="A1027" t="s">
        <v>28</v>
      </c>
      <c r="B1027" t="s">
        <v>29</v>
      </c>
      <c r="C1027" t="s">
        <v>44</v>
      </c>
      <c r="D1027" t="s">
        <v>170</v>
      </c>
      <c r="E1027" t="s">
        <v>32</v>
      </c>
      <c r="F1027" t="s">
        <v>83</v>
      </c>
      <c r="G1027">
        <v>82</v>
      </c>
      <c r="H1027">
        <v>437291</v>
      </c>
      <c r="I1027" t="s">
        <v>58</v>
      </c>
      <c r="J1027" s="1">
        <v>44786</v>
      </c>
      <c r="K1027">
        <v>1000</v>
      </c>
      <c r="L1027" t="s">
        <v>4494</v>
      </c>
      <c r="M1027" t="s">
        <v>49</v>
      </c>
      <c r="N1027" t="s">
        <v>4495</v>
      </c>
      <c r="O1027" t="s">
        <v>4496</v>
      </c>
      <c r="P1027" t="s">
        <v>87</v>
      </c>
      <c r="Q1027">
        <v>17</v>
      </c>
      <c r="R1027" t="s">
        <v>88</v>
      </c>
      <c r="S1027" t="s">
        <v>118</v>
      </c>
      <c r="T1027">
        <v>38529</v>
      </c>
      <c r="U1027" s="1">
        <v>45476</v>
      </c>
      <c r="V1027" t="s">
        <v>126</v>
      </c>
      <c r="W1027">
        <v>892242</v>
      </c>
      <c r="X1027" t="s">
        <v>4497</v>
      </c>
      <c r="Y1027">
        <v>211</v>
      </c>
      <c r="Z1027">
        <v>2852</v>
      </c>
      <c r="AA1027">
        <v>8</v>
      </c>
      <c r="AB1027">
        <v>9126.4</v>
      </c>
    </row>
    <row r="1028" spans="1:28" x14ac:dyDescent="0.3">
      <c r="A1028" t="s">
        <v>28</v>
      </c>
      <c r="B1028" t="s">
        <v>29</v>
      </c>
      <c r="C1028" t="s">
        <v>148</v>
      </c>
      <c r="D1028" t="s">
        <v>149</v>
      </c>
      <c r="E1028" t="s">
        <v>56</v>
      </c>
      <c r="F1028" t="s">
        <v>99</v>
      </c>
      <c r="G1028">
        <v>89</v>
      </c>
      <c r="H1028">
        <v>415257</v>
      </c>
      <c r="I1028" t="s">
        <v>58</v>
      </c>
      <c r="J1028" s="1">
        <v>44498</v>
      </c>
      <c r="K1028">
        <v>1400</v>
      </c>
      <c r="L1028" t="s">
        <v>4498</v>
      </c>
      <c r="M1028" t="s">
        <v>417</v>
      </c>
      <c r="N1028" t="s">
        <v>4499</v>
      </c>
      <c r="O1028" t="s">
        <v>4500</v>
      </c>
      <c r="P1028" t="s">
        <v>71</v>
      </c>
      <c r="Q1028">
        <v>7</v>
      </c>
      <c r="R1028" t="s">
        <v>40</v>
      </c>
      <c r="S1028" t="s">
        <v>79</v>
      </c>
      <c r="T1028">
        <v>99636</v>
      </c>
      <c r="U1028" s="1">
        <v>45293</v>
      </c>
      <c r="V1028" t="s">
        <v>111</v>
      </c>
      <c r="W1028">
        <v>947597</v>
      </c>
      <c r="X1028" t="s">
        <v>4501</v>
      </c>
      <c r="Y1028">
        <v>927</v>
      </c>
      <c r="Z1028">
        <v>2900</v>
      </c>
      <c r="AA1028">
        <v>4</v>
      </c>
      <c r="AB1028">
        <v>4640</v>
      </c>
    </row>
    <row r="1029" spans="1:28" x14ac:dyDescent="0.3">
      <c r="A1029" t="s">
        <v>28</v>
      </c>
      <c r="B1029" t="s">
        <v>29</v>
      </c>
      <c r="C1029" t="s">
        <v>44</v>
      </c>
      <c r="D1029" t="s">
        <v>261</v>
      </c>
      <c r="E1029" t="s">
        <v>46</v>
      </c>
      <c r="F1029" t="s">
        <v>150</v>
      </c>
      <c r="G1029">
        <v>53</v>
      </c>
      <c r="H1029">
        <v>405582</v>
      </c>
      <c r="I1029" t="s">
        <v>34</v>
      </c>
      <c r="J1029" s="1">
        <v>45024</v>
      </c>
      <c r="K1029">
        <v>1100</v>
      </c>
      <c r="L1029" t="s">
        <v>4502</v>
      </c>
      <c r="M1029" t="s">
        <v>895</v>
      </c>
      <c r="N1029" t="s">
        <v>4503</v>
      </c>
      <c r="O1029" t="s">
        <v>4504</v>
      </c>
      <c r="P1029" t="s">
        <v>51</v>
      </c>
      <c r="Q1029">
        <v>6</v>
      </c>
      <c r="R1029" t="s">
        <v>88</v>
      </c>
      <c r="S1029" t="s">
        <v>63</v>
      </c>
      <c r="T1029">
        <v>27663</v>
      </c>
      <c r="U1029" s="1">
        <v>45628</v>
      </c>
      <c r="V1029" t="s">
        <v>259</v>
      </c>
      <c r="W1029">
        <v>328231</v>
      </c>
      <c r="X1029" t="s">
        <v>4505</v>
      </c>
      <c r="Y1029">
        <v>807</v>
      </c>
      <c r="Z1029">
        <v>1970</v>
      </c>
      <c r="AA1029">
        <v>1</v>
      </c>
      <c r="AB1029">
        <v>788</v>
      </c>
    </row>
    <row r="1030" spans="1:28" x14ac:dyDescent="0.3">
      <c r="A1030" t="s">
        <v>28</v>
      </c>
      <c r="B1030" t="s">
        <v>29</v>
      </c>
      <c r="C1030" t="s">
        <v>66</v>
      </c>
      <c r="D1030" t="s">
        <v>31</v>
      </c>
      <c r="E1030" t="s">
        <v>56</v>
      </c>
      <c r="F1030" t="s">
        <v>99</v>
      </c>
      <c r="G1030">
        <v>53</v>
      </c>
      <c r="H1030">
        <v>422649</v>
      </c>
      <c r="I1030" t="s">
        <v>34</v>
      </c>
      <c r="J1030" s="1">
        <v>44529</v>
      </c>
      <c r="K1030">
        <v>1400</v>
      </c>
      <c r="L1030" t="s">
        <v>4506</v>
      </c>
      <c r="M1030" t="s">
        <v>1198</v>
      </c>
      <c r="N1030" t="s">
        <v>4507</v>
      </c>
      <c r="O1030" t="s">
        <v>4508</v>
      </c>
      <c r="P1030" t="s">
        <v>71</v>
      </c>
      <c r="Q1030">
        <v>8</v>
      </c>
      <c r="R1030" t="s">
        <v>40</v>
      </c>
      <c r="S1030" t="s">
        <v>63</v>
      </c>
      <c r="T1030">
        <v>79009</v>
      </c>
      <c r="U1030" s="1">
        <v>45458</v>
      </c>
      <c r="V1030" t="s">
        <v>52</v>
      </c>
      <c r="W1030">
        <v>945635</v>
      </c>
      <c r="X1030" t="s">
        <v>4509</v>
      </c>
      <c r="Y1030">
        <v>943</v>
      </c>
      <c r="Z1030">
        <v>1067</v>
      </c>
      <c r="AA1030">
        <v>6</v>
      </c>
      <c r="AB1030">
        <v>2560.8000000000002</v>
      </c>
    </row>
    <row r="1031" spans="1:28" x14ac:dyDescent="0.3">
      <c r="A1031" t="s">
        <v>28</v>
      </c>
      <c r="B1031" t="s">
        <v>29</v>
      </c>
      <c r="C1031" t="s">
        <v>193</v>
      </c>
      <c r="D1031" t="s">
        <v>45</v>
      </c>
      <c r="E1031" t="s">
        <v>46</v>
      </c>
      <c r="F1031" t="s">
        <v>83</v>
      </c>
      <c r="G1031">
        <v>42</v>
      </c>
      <c r="H1031">
        <v>433271</v>
      </c>
      <c r="I1031" t="s">
        <v>34</v>
      </c>
      <c r="J1031" s="1">
        <v>44484</v>
      </c>
      <c r="K1031">
        <v>1300</v>
      </c>
      <c r="L1031" t="s">
        <v>4510</v>
      </c>
      <c r="M1031" t="s">
        <v>189</v>
      </c>
      <c r="N1031" t="s">
        <v>4511</v>
      </c>
      <c r="O1031" t="s">
        <v>4512</v>
      </c>
      <c r="P1031" t="s">
        <v>39</v>
      </c>
      <c r="Q1031">
        <v>17</v>
      </c>
      <c r="R1031" t="s">
        <v>88</v>
      </c>
      <c r="S1031" t="s">
        <v>41</v>
      </c>
      <c r="T1031">
        <v>84194</v>
      </c>
      <c r="U1031" s="1">
        <v>45624</v>
      </c>
      <c r="V1031" t="s">
        <v>42</v>
      </c>
      <c r="W1031">
        <v>190808</v>
      </c>
      <c r="X1031" t="s">
        <v>4513</v>
      </c>
      <c r="Y1031">
        <v>886</v>
      </c>
      <c r="Z1031">
        <v>1813</v>
      </c>
      <c r="AA1031">
        <v>7</v>
      </c>
      <c r="AB1031" s="2" t="s">
        <v>4514</v>
      </c>
    </row>
    <row r="1032" spans="1:28" x14ac:dyDescent="0.3">
      <c r="A1032" t="s">
        <v>28</v>
      </c>
      <c r="B1032" t="s">
        <v>29</v>
      </c>
      <c r="C1032" t="s">
        <v>157</v>
      </c>
      <c r="D1032" t="s">
        <v>291</v>
      </c>
      <c r="E1032" t="s">
        <v>56</v>
      </c>
      <c r="F1032" t="s">
        <v>83</v>
      </c>
      <c r="G1032">
        <v>67</v>
      </c>
      <c r="H1032">
        <v>405414</v>
      </c>
      <c r="I1032" t="s">
        <v>58</v>
      </c>
      <c r="J1032" s="1">
        <v>44120</v>
      </c>
      <c r="K1032">
        <v>950</v>
      </c>
      <c r="L1032" t="s">
        <v>4515</v>
      </c>
      <c r="M1032" t="s">
        <v>542</v>
      </c>
      <c r="N1032" t="s">
        <v>4516</v>
      </c>
      <c r="O1032">
        <v>8230487454</v>
      </c>
      <c r="P1032" t="s">
        <v>51</v>
      </c>
      <c r="Q1032">
        <v>16</v>
      </c>
      <c r="R1032" t="s">
        <v>40</v>
      </c>
      <c r="S1032" t="s">
        <v>118</v>
      </c>
      <c r="T1032">
        <v>39077</v>
      </c>
      <c r="U1032" s="1">
        <v>45533</v>
      </c>
      <c r="V1032" t="s">
        <v>64</v>
      </c>
      <c r="W1032">
        <v>403223</v>
      </c>
      <c r="X1032" t="s">
        <v>4517</v>
      </c>
      <c r="Y1032">
        <v>911</v>
      </c>
      <c r="Z1032">
        <v>974</v>
      </c>
      <c r="AA1032">
        <v>2</v>
      </c>
      <c r="AB1032">
        <v>779.2</v>
      </c>
    </row>
    <row r="1033" spans="1:28" x14ac:dyDescent="0.3">
      <c r="A1033" t="s">
        <v>28</v>
      </c>
      <c r="B1033" t="s">
        <v>29</v>
      </c>
      <c r="C1033" t="s">
        <v>54</v>
      </c>
      <c r="D1033" t="s">
        <v>182</v>
      </c>
      <c r="E1033" t="s">
        <v>56</v>
      </c>
      <c r="F1033" t="s">
        <v>106</v>
      </c>
      <c r="G1033">
        <v>67</v>
      </c>
      <c r="H1033">
        <v>414704</v>
      </c>
      <c r="I1033" t="s">
        <v>34</v>
      </c>
      <c r="J1033" s="1">
        <v>45584</v>
      </c>
      <c r="K1033">
        <v>950</v>
      </c>
      <c r="L1033" t="s">
        <v>4518</v>
      </c>
      <c r="M1033" t="s">
        <v>372</v>
      </c>
      <c r="N1033" t="s">
        <v>4519</v>
      </c>
      <c r="O1033" t="s">
        <v>4520</v>
      </c>
      <c r="P1033" t="s">
        <v>39</v>
      </c>
      <c r="Q1033">
        <v>4</v>
      </c>
      <c r="R1033" t="s">
        <v>88</v>
      </c>
      <c r="S1033" t="s">
        <v>79</v>
      </c>
      <c r="T1033">
        <v>76841</v>
      </c>
      <c r="U1033" s="1">
        <v>45562</v>
      </c>
      <c r="V1033" t="s">
        <v>180</v>
      </c>
      <c r="W1033">
        <v>120227</v>
      </c>
      <c r="X1033" t="s">
        <v>4521</v>
      </c>
      <c r="Y1033">
        <v>875</v>
      </c>
      <c r="Z1033">
        <v>2112</v>
      </c>
      <c r="AA1033">
        <v>2</v>
      </c>
      <c r="AB1033" s="2" t="s">
        <v>4522</v>
      </c>
    </row>
    <row r="1034" spans="1:28" x14ac:dyDescent="0.3">
      <c r="A1034" t="s">
        <v>28</v>
      </c>
      <c r="B1034" t="s">
        <v>29</v>
      </c>
      <c r="C1034" t="s">
        <v>30</v>
      </c>
      <c r="D1034" t="s">
        <v>338</v>
      </c>
      <c r="E1034" t="s">
        <v>32</v>
      </c>
      <c r="F1034" t="s">
        <v>135</v>
      </c>
      <c r="G1034">
        <v>40</v>
      </c>
      <c r="H1034">
        <v>428649</v>
      </c>
      <c r="I1034" t="s">
        <v>34</v>
      </c>
      <c r="J1034" s="1">
        <v>44215</v>
      </c>
      <c r="K1034">
        <v>800</v>
      </c>
      <c r="L1034" t="s">
        <v>4523</v>
      </c>
      <c r="M1034" t="s">
        <v>605</v>
      </c>
      <c r="N1034" t="s">
        <v>4524</v>
      </c>
      <c r="O1034" t="s">
        <v>4525</v>
      </c>
      <c r="P1034" t="s">
        <v>39</v>
      </c>
      <c r="Q1034">
        <v>12</v>
      </c>
      <c r="R1034" t="s">
        <v>40</v>
      </c>
      <c r="S1034" t="s">
        <v>79</v>
      </c>
      <c r="T1034">
        <v>33165</v>
      </c>
      <c r="U1034" s="1">
        <v>45578</v>
      </c>
      <c r="V1034" t="s">
        <v>155</v>
      </c>
      <c r="W1034">
        <v>649741</v>
      </c>
      <c r="X1034" t="s">
        <v>4526</v>
      </c>
      <c r="Y1034">
        <v>243</v>
      </c>
      <c r="Z1034">
        <v>1425</v>
      </c>
      <c r="AA1034">
        <v>3</v>
      </c>
      <c r="AB1034">
        <v>1710</v>
      </c>
    </row>
    <row r="1035" spans="1:28" x14ac:dyDescent="0.3">
      <c r="A1035" t="s">
        <v>28</v>
      </c>
      <c r="B1035" t="s">
        <v>29</v>
      </c>
      <c r="C1035" t="s">
        <v>148</v>
      </c>
      <c r="D1035" t="s">
        <v>291</v>
      </c>
      <c r="E1035" t="s">
        <v>56</v>
      </c>
      <c r="F1035" t="s">
        <v>106</v>
      </c>
      <c r="G1035">
        <v>27</v>
      </c>
      <c r="H1035">
        <v>425137</v>
      </c>
      <c r="I1035" t="s">
        <v>58</v>
      </c>
      <c r="J1035" s="1">
        <v>45096</v>
      </c>
      <c r="K1035">
        <v>800</v>
      </c>
      <c r="L1035" t="s">
        <v>4527</v>
      </c>
      <c r="M1035" t="s">
        <v>269</v>
      </c>
      <c r="N1035" t="s">
        <v>4528</v>
      </c>
      <c r="O1035" t="s">
        <v>4529</v>
      </c>
      <c r="P1035" t="s">
        <v>87</v>
      </c>
      <c r="Q1035">
        <v>3</v>
      </c>
      <c r="R1035" t="s">
        <v>40</v>
      </c>
      <c r="S1035" t="s">
        <v>79</v>
      </c>
      <c r="T1035">
        <v>91529</v>
      </c>
      <c r="U1035" s="1">
        <v>45629</v>
      </c>
      <c r="V1035" t="s">
        <v>259</v>
      </c>
      <c r="W1035">
        <v>474390</v>
      </c>
      <c r="X1035" t="s">
        <v>4530</v>
      </c>
      <c r="Y1035">
        <v>370</v>
      </c>
      <c r="Z1035">
        <v>2428</v>
      </c>
      <c r="AA1035">
        <v>3</v>
      </c>
      <c r="AB1035" s="2" t="s">
        <v>4531</v>
      </c>
    </row>
    <row r="1036" spans="1:28" x14ac:dyDescent="0.3">
      <c r="A1036" t="s">
        <v>28</v>
      </c>
      <c r="B1036" t="s">
        <v>29</v>
      </c>
      <c r="C1036" t="s">
        <v>30</v>
      </c>
      <c r="D1036" t="s">
        <v>248</v>
      </c>
      <c r="E1036" t="s">
        <v>46</v>
      </c>
      <c r="F1036" t="s">
        <v>33</v>
      </c>
      <c r="G1036">
        <v>67</v>
      </c>
      <c r="H1036">
        <v>423660</v>
      </c>
      <c r="I1036" t="s">
        <v>58</v>
      </c>
      <c r="J1036" s="1">
        <v>44041</v>
      </c>
      <c r="K1036">
        <v>950</v>
      </c>
      <c r="L1036" t="s">
        <v>4532</v>
      </c>
      <c r="M1036" t="s">
        <v>423</v>
      </c>
      <c r="N1036" t="s">
        <v>4533</v>
      </c>
      <c r="O1036" t="s">
        <v>4534</v>
      </c>
      <c r="P1036" t="s">
        <v>87</v>
      </c>
      <c r="Q1036">
        <v>12</v>
      </c>
      <c r="R1036" t="s">
        <v>88</v>
      </c>
      <c r="S1036" t="s">
        <v>79</v>
      </c>
      <c r="T1036">
        <v>36036</v>
      </c>
      <c r="U1036" s="1">
        <v>45580</v>
      </c>
      <c r="V1036" t="s">
        <v>155</v>
      </c>
      <c r="W1036">
        <v>225776</v>
      </c>
      <c r="X1036" t="s">
        <v>4535</v>
      </c>
      <c r="Y1036">
        <v>866</v>
      </c>
      <c r="Z1036">
        <v>2833</v>
      </c>
      <c r="AA1036">
        <v>4</v>
      </c>
      <c r="AB1036">
        <v>4532.8</v>
      </c>
    </row>
    <row r="1037" spans="1:28" x14ac:dyDescent="0.3">
      <c r="A1037" t="s">
        <v>28</v>
      </c>
      <c r="B1037" t="s">
        <v>29</v>
      </c>
      <c r="C1037" t="s">
        <v>54</v>
      </c>
      <c r="D1037" t="s">
        <v>546</v>
      </c>
      <c r="E1037" t="s">
        <v>56</v>
      </c>
      <c r="F1037" t="s">
        <v>355</v>
      </c>
      <c r="G1037">
        <v>89</v>
      </c>
      <c r="H1037">
        <v>406157</v>
      </c>
      <c r="I1037" t="s">
        <v>58</v>
      </c>
      <c r="J1037" s="1">
        <v>44211</v>
      </c>
      <c r="K1037">
        <v>1400</v>
      </c>
      <c r="L1037" t="s">
        <v>4536</v>
      </c>
      <c r="M1037" t="s">
        <v>108</v>
      </c>
      <c r="N1037" t="s">
        <v>4537</v>
      </c>
      <c r="O1037" t="s">
        <v>4538</v>
      </c>
      <c r="P1037" t="s">
        <v>51</v>
      </c>
      <c r="Q1037">
        <v>17</v>
      </c>
      <c r="R1037" t="s">
        <v>88</v>
      </c>
      <c r="S1037" t="s">
        <v>63</v>
      </c>
      <c r="T1037">
        <v>30933</v>
      </c>
      <c r="U1037" s="1">
        <v>45428</v>
      </c>
      <c r="V1037" t="s">
        <v>140</v>
      </c>
      <c r="W1037">
        <v>927336</v>
      </c>
      <c r="X1037" t="s">
        <v>4539</v>
      </c>
      <c r="Y1037">
        <v>602</v>
      </c>
      <c r="Z1037">
        <v>2112</v>
      </c>
      <c r="AA1037">
        <v>1</v>
      </c>
      <c r="AB1037" s="2" t="s">
        <v>4540</v>
      </c>
    </row>
    <row r="1038" spans="1:28" x14ac:dyDescent="0.3">
      <c r="A1038" t="s">
        <v>28</v>
      </c>
      <c r="B1038" t="s">
        <v>29</v>
      </c>
      <c r="C1038" t="s">
        <v>30</v>
      </c>
      <c r="D1038" t="s">
        <v>611</v>
      </c>
      <c r="E1038" t="s">
        <v>46</v>
      </c>
      <c r="F1038" t="s">
        <v>57</v>
      </c>
      <c r="G1038">
        <v>68</v>
      </c>
      <c r="H1038">
        <v>410692</v>
      </c>
      <c r="I1038" t="s">
        <v>58</v>
      </c>
      <c r="J1038" s="1">
        <v>44862</v>
      </c>
      <c r="K1038">
        <v>950</v>
      </c>
      <c r="L1038" t="s">
        <v>4541</v>
      </c>
      <c r="M1038" t="s">
        <v>319</v>
      </c>
      <c r="N1038" t="s">
        <v>4542</v>
      </c>
      <c r="O1038" t="s">
        <v>4543</v>
      </c>
      <c r="P1038" t="s">
        <v>39</v>
      </c>
      <c r="Q1038">
        <v>15</v>
      </c>
      <c r="R1038" t="s">
        <v>88</v>
      </c>
      <c r="S1038" t="s">
        <v>63</v>
      </c>
      <c r="T1038">
        <v>17054</v>
      </c>
      <c r="U1038" s="1">
        <v>45422</v>
      </c>
      <c r="V1038" t="s">
        <v>140</v>
      </c>
      <c r="W1038">
        <v>329837</v>
      </c>
      <c r="X1038" t="s">
        <v>4544</v>
      </c>
      <c r="Y1038">
        <v>518</v>
      </c>
      <c r="Z1038">
        <v>1810</v>
      </c>
      <c r="AA1038">
        <v>1</v>
      </c>
      <c r="AB1038">
        <v>724</v>
      </c>
    </row>
    <row r="1039" spans="1:28" x14ac:dyDescent="0.3">
      <c r="A1039" t="s">
        <v>28</v>
      </c>
      <c r="B1039" t="s">
        <v>29</v>
      </c>
      <c r="C1039" t="s">
        <v>91</v>
      </c>
      <c r="D1039" t="s">
        <v>317</v>
      </c>
      <c r="E1039" t="s">
        <v>32</v>
      </c>
      <c r="F1039" t="s">
        <v>135</v>
      </c>
      <c r="G1039">
        <v>94</v>
      </c>
      <c r="H1039">
        <v>426384</v>
      </c>
      <c r="I1039" t="s">
        <v>34</v>
      </c>
      <c r="J1039" s="1">
        <v>44146</v>
      </c>
      <c r="K1039">
        <v>950</v>
      </c>
      <c r="L1039" t="s">
        <v>4545</v>
      </c>
      <c r="M1039" t="s">
        <v>818</v>
      </c>
      <c r="N1039" t="s">
        <v>4546</v>
      </c>
      <c r="O1039" t="s">
        <v>4547</v>
      </c>
      <c r="P1039" t="s">
        <v>51</v>
      </c>
      <c r="Q1039">
        <v>14</v>
      </c>
      <c r="R1039" t="s">
        <v>88</v>
      </c>
      <c r="S1039" t="s">
        <v>79</v>
      </c>
      <c r="T1039">
        <v>51899</v>
      </c>
      <c r="U1039" s="1">
        <v>45550</v>
      </c>
      <c r="V1039" t="s">
        <v>180</v>
      </c>
      <c r="W1039">
        <v>559185</v>
      </c>
      <c r="X1039" t="s">
        <v>4548</v>
      </c>
      <c r="Y1039">
        <v>759</v>
      </c>
      <c r="Z1039">
        <v>2296</v>
      </c>
      <c r="AA1039">
        <v>2</v>
      </c>
      <c r="AB1039" s="2" t="s">
        <v>4549</v>
      </c>
    </row>
    <row r="1040" spans="1:28" x14ac:dyDescent="0.3">
      <c r="A1040" t="s">
        <v>28</v>
      </c>
      <c r="B1040" t="s">
        <v>29</v>
      </c>
      <c r="C1040" t="s">
        <v>157</v>
      </c>
      <c r="D1040" t="s">
        <v>421</v>
      </c>
      <c r="E1040" t="s">
        <v>46</v>
      </c>
      <c r="F1040" t="s">
        <v>175</v>
      </c>
      <c r="G1040">
        <v>36</v>
      </c>
      <c r="H1040">
        <v>422911</v>
      </c>
      <c r="I1040" t="s">
        <v>58</v>
      </c>
      <c r="J1040" s="1">
        <v>45625</v>
      </c>
      <c r="K1040">
        <v>1000</v>
      </c>
      <c r="L1040" t="s">
        <v>4550</v>
      </c>
      <c r="M1040" t="s">
        <v>1118</v>
      </c>
      <c r="N1040" t="s">
        <v>4551</v>
      </c>
      <c r="O1040" t="s">
        <v>4552</v>
      </c>
      <c r="P1040" t="s">
        <v>87</v>
      </c>
      <c r="Q1040">
        <v>7</v>
      </c>
      <c r="R1040" t="s">
        <v>40</v>
      </c>
      <c r="S1040" t="s">
        <v>79</v>
      </c>
      <c r="T1040">
        <v>76854</v>
      </c>
      <c r="U1040" s="1">
        <v>45552</v>
      </c>
      <c r="V1040" t="s">
        <v>180</v>
      </c>
      <c r="W1040">
        <v>390314</v>
      </c>
      <c r="X1040" t="s">
        <v>4553</v>
      </c>
      <c r="Y1040">
        <v>925</v>
      </c>
      <c r="Z1040">
        <v>1596</v>
      </c>
      <c r="AA1040">
        <v>5</v>
      </c>
      <c r="AB1040">
        <v>3192</v>
      </c>
    </row>
    <row r="1041" spans="1:28" x14ac:dyDescent="0.3">
      <c r="A1041" t="s">
        <v>28</v>
      </c>
      <c r="B1041" t="s">
        <v>29</v>
      </c>
      <c r="C1041" t="s">
        <v>66</v>
      </c>
      <c r="D1041" t="s">
        <v>442</v>
      </c>
      <c r="E1041" t="s">
        <v>56</v>
      </c>
      <c r="F1041" t="s">
        <v>47</v>
      </c>
      <c r="G1041">
        <v>45</v>
      </c>
      <c r="H1041">
        <v>402366</v>
      </c>
      <c r="I1041" t="s">
        <v>58</v>
      </c>
      <c r="J1041" s="1">
        <v>45208</v>
      </c>
      <c r="K1041">
        <v>800</v>
      </c>
      <c r="L1041" t="s">
        <v>4554</v>
      </c>
      <c r="M1041" t="s">
        <v>123</v>
      </c>
      <c r="N1041" t="s">
        <v>4555</v>
      </c>
      <c r="O1041" t="s">
        <v>4556</v>
      </c>
      <c r="P1041" t="s">
        <v>87</v>
      </c>
      <c r="Q1041">
        <v>12</v>
      </c>
      <c r="R1041" t="s">
        <v>88</v>
      </c>
      <c r="S1041" t="s">
        <v>63</v>
      </c>
      <c r="T1041">
        <v>76525</v>
      </c>
      <c r="U1041" s="1">
        <v>45581</v>
      </c>
      <c r="V1041" t="s">
        <v>155</v>
      </c>
      <c r="W1041">
        <v>595581</v>
      </c>
      <c r="X1041" t="s">
        <v>4557</v>
      </c>
      <c r="Y1041">
        <v>587</v>
      </c>
      <c r="Z1041">
        <v>2467</v>
      </c>
      <c r="AA1041">
        <v>6</v>
      </c>
      <c r="AB1041">
        <v>5920.8</v>
      </c>
    </row>
    <row r="1042" spans="1:28" x14ac:dyDescent="0.3">
      <c r="A1042" t="s">
        <v>28</v>
      </c>
      <c r="B1042" t="s">
        <v>29</v>
      </c>
      <c r="C1042" t="s">
        <v>54</v>
      </c>
      <c r="D1042" t="s">
        <v>546</v>
      </c>
      <c r="E1042" t="s">
        <v>56</v>
      </c>
      <c r="F1042" t="s">
        <v>175</v>
      </c>
      <c r="G1042">
        <v>46</v>
      </c>
      <c r="H1042">
        <v>431385</v>
      </c>
      <c r="I1042" t="s">
        <v>34</v>
      </c>
      <c r="J1042" s="1">
        <v>44730</v>
      </c>
      <c r="K1042">
        <v>1200</v>
      </c>
      <c r="L1042" t="s">
        <v>4558</v>
      </c>
      <c r="M1042" t="s">
        <v>1460</v>
      </c>
      <c r="N1042" t="s">
        <v>4559</v>
      </c>
      <c r="O1042" t="s">
        <v>4560</v>
      </c>
      <c r="P1042" t="s">
        <v>71</v>
      </c>
      <c r="Q1042">
        <v>5</v>
      </c>
      <c r="R1042" t="s">
        <v>88</v>
      </c>
      <c r="S1042" t="s">
        <v>118</v>
      </c>
      <c r="T1042">
        <v>97124</v>
      </c>
      <c r="U1042" s="1">
        <v>45463</v>
      </c>
      <c r="V1042" t="s">
        <v>52</v>
      </c>
      <c r="W1042">
        <v>190971</v>
      </c>
      <c r="X1042" t="s">
        <v>4561</v>
      </c>
      <c r="Y1042">
        <v>207</v>
      </c>
      <c r="Z1042">
        <v>876</v>
      </c>
      <c r="AA1042">
        <v>8</v>
      </c>
      <c r="AB1042" s="2" t="s">
        <v>4562</v>
      </c>
    </row>
    <row r="1043" spans="1:28" x14ac:dyDescent="0.3">
      <c r="A1043" t="s">
        <v>28</v>
      </c>
      <c r="B1043" t="s">
        <v>29</v>
      </c>
      <c r="C1043" t="s">
        <v>30</v>
      </c>
      <c r="D1043" t="s">
        <v>74</v>
      </c>
      <c r="E1043" t="s">
        <v>46</v>
      </c>
      <c r="F1043" t="s">
        <v>106</v>
      </c>
      <c r="G1043">
        <v>94</v>
      </c>
      <c r="H1043">
        <v>400170</v>
      </c>
      <c r="I1043" t="s">
        <v>34</v>
      </c>
      <c r="J1043" s="1">
        <v>44523</v>
      </c>
      <c r="K1043">
        <v>1100</v>
      </c>
      <c r="L1043" t="s">
        <v>4563</v>
      </c>
      <c r="M1043" t="s">
        <v>953</v>
      </c>
      <c r="N1043" t="s">
        <v>4564</v>
      </c>
      <c r="O1043" t="s">
        <v>4565</v>
      </c>
      <c r="P1043" t="s">
        <v>39</v>
      </c>
      <c r="Q1043">
        <v>10</v>
      </c>
      <c r="R1043" t="s">
        <v>40</v>
      </c>
      <c r="S1043" t="s">
        <v>79</v>
      </c>
      <c r="T1043">
        <v>51334</v>
      </c>
      <c r="U1043" s="1">
        <v>45521</v>
      </c>
      <c r="V1043" t="s">
        <v>64</v>
      </c>
      <c r="W1043">
        <v>271385</v>
      </c>
      <c r="X1043" t="s">
        <v>4566</v>
      </c>
      <c r="Y1043">
        <v>957</v>
      </c>
      <c r="Z1043">
        <v>1021</v>
      </c>
      <c r="AA1043">
        <v>3</v>
      </c>
      <c r="AB1043">
        <v>1225.2</v>
      </c>
    </row>
    <row r="1044" spans="1:28" x14ac:dyDescent="0.3">
      <c r="A1044" t="s">
        <v>28</v>
      </c>
      <c r="B1044" t="s">
        <v>29</v>
      </c>
      <c r="C1044" t="s">
        <v>91</v>
      </c>
      <c r="D1044" t="s">
        <v>261</v>
      </c>
      <c r="E1044" t="s">
        <v>32</v>
      </c>
      <c r="F1044" t="s">
        <v>57</v>
      </c>
      <c r="G1044">
        <v>17</v>
      </c>
      <c r="H1044">
        <v>429307</v>
      </c>
      <c r="I1044" t="s">
        <v>58</v>
      </c>
      <c r="J1044" s="1">
        <v>44615</v>
      </c>
      <c r="K1044">
        <v>1400</v>
      </c>
      <c r="L1044" t="s">
        <v>4567</v>
      </c>
      <c r="M1044" t="s">
        <v>736</v>
      </c>
      <c r="N1044" t="s">
        <v>4568</v>
      </c>
      <c r="O1044">
        <f>1-817-683-1955</f>
        <v>-3454</v>
      </c>
      <c r="P1044" t="s">
        <v>71</v>
      </c>
      <c r="Q1044">
        <v>6</v>
      </c>
      <c r="R1044" t="s">
        <v>88</v>
      </c>
      <c r="S1044" t="s">
        <v>118</v>
      </c>
      <c r="T1044">
        <v>45175</v>
      </c>
      <c r="U1044" s="1">
        <v>45488</v>
      </c>
      <c r="V1044" t="s">
        <v>126</v>
      </c>
      <c r="W1044">
        <v>875037</v>
      </c>
      <c r="X1044" t="s">
        <v>4569</v>
      </c>
      <c r="Y1044">
        <v>885</v>
      </c>
      <c r="Z1044">
        <v>1303</v>
      </c>
      <c r="AA1044">
        <v>6</v>
      </c>
      <c r="AB1044" s="2" t="s">
        <v>4570</v>
      </c>
    </row>
    <row r="1045" spans="1:28" x14ac:dyDescent="0.3">
      <c r="A1045" t="s">
        <v>28</v>
      </c>
      <c r="B1045" t="s">
        <v>29</v>
      </c>
      <c r="C1045" t="s">
        <v>91</v>
      </c>
      <c r="D1045" t="s">
        <v>170</v>
      </c>
      <c r="E1045" t="s">
        <v>56</v>
      </c>
      <c r="F1045" t="s">
        <v>113</v>
      </c>
      <c r="G1045">
        <v>6</v>
      </c>
      <c r="H1045">
        <v>409151</v>
      </c>
      <c r="I1045" t="s">
        <v>58</v>
      </c>
      <c r="J1045" s="1">
        <v>44104</v>
      </c>
      <c r="K1045">
        <v>1300</v>
      </c>
      <c r="L1045" t="s">
        <v>4571</v>
      </c>
      <c r="M1045" t="s">
        <v>211</v>
      </c>
      <c r="N1045" t="s">
        <v>4572</v>
      </c>
      <c r="O1045" t="s">
        <v>4573</v>
      </c>
      <c r="P1045" t="s">
        <v>51</v>
      </c>
      <c r="Q1045">
        <v>11</v>
      </c>
      <c r="R1045" t="s">
        <v>88</v>
      </c>
      <c r="S1045" t="s">
        <v>118</v>
      </c>
      <c r="T1045">
        <v>34628</v>
      </c>
      <c r="U1045" s="1">
        <v>45615</v>
      </c>
      <c r="V1045" t="s">
        <v>42</v>
      </c>
      <c r="W1045">
        <v>156491</v>
      </c>
      <c r="X1045" t="s">
        <v>4574</v>
      </c>
      <c r="Y1045">
        <v>992</v>
      </c>
      <c r="Z1045">
        <v>1432</v>
      </c>
      <c r="AA1045">
        <v>2</v>
      </c>
      <c r="AB1045" s="2" t="s">
        <v>4575</v>
      </c>
    </row>
    <row r="1046" spans="1:28" x14ac:dyDescent="0.3">
      <c r="A1046" t="s">
        <v>28</v>
      </c>
      <c r="B1046" t="s">
        <v>29</v>
      </c>
      <c r="C1046" t="s">
        <v>91</v>
      </c>
      <c r="D1046" t="s">
        <v>31</v>
      </c>
      <c r="E1046" t="s">
        <v>32</v>
      </c>
      <c r="F1046" t="s">
        <v>33</v>
      </c>
      <c r="G1046">
        <v>68</v>
      </c>
      <c r="H1046">
        <v>422251</v>
      </c>
      <c r="I1046" t="s">
        <v>58</v>
      </c>
      <c r="J1046" s="1">
        <v>45137</v>
      </c>
      <c r="K1046">
        <v>950</v>
      </c>
      <c r="L1046" t="s">
        <v>4576</v>
      </c>
      <c r="M1046" t="s">
        <v>205</v>
      </c>
      <c r="N1046" t="s">
        <v>4577</v>
      </c>
      <c r="O1046" t="s">
        <v>4578</v>
      </c>
      <c r="P1046" t="s">
        <v>71</v>
      </c>
      <c r="Q1046">
        <v>15</v>
      </c>
      <c r="R1046" t="s">
        <v>40</v>
      </c>
      <c r="S1046" t="s">
        <v>41</v>
      </c>
      <c r="T1046">
        <v>71898</v>
      </c>
      <c r="U1046" s="1">
        <v>45312</v>
      </c>
      <c r="V1046" t="s">
        <v>111</v>
      </c>
      <c r="W1046">
        <v>891551</v>
      </c>
      <c r="X1046" t="s">
        <v>4579</v>
      </c>
      <c r="Y1046">
        <v>501</v>
      </c>
      <c r="Z1046">
        <v>2530</v>
      </c>
      <c r="AA1046">
        <v>7</v>
      </c>
      <c r="AB1046">
        <v>7084</v>
      </c>
    </row>
    <row r="1047" spans="1:28" x14ac:dyDescent="0.3">
      <c r="A1047" t="s">
        <v>28</v>
      </c>
      <c r="B1047" t="s">
        <v>29</v>
      </c>
      <c r="C1047" t="s">
        <v>66</v>
      </c>
      <c r="D1047" t="s">
        <v>98</v>
      </c>
      <c r="E1047" t="s">
        <v>56</v>
      </c>
      <c r="F1047" t="s">
        <v>113</v>
      </c>
      <c r="G1047">
        <v>22</v>
      </c>
      <c r="H1047">
        <v>400499</v>
      </c>
      <c r="I1047" t="s">
        <v>34</v>
      </c>
      <c r="J1047" s="1">
        <v>45356</v>
      </c>
      <c r="K1047">
        <v>1300</v>
      </c>
      <c r="L1047" t="s">
        <v>4580</v>
      </c>
      <c r="M1047" t="s">
        <v>239</v>
      </c>
      <c r="N1047" t="s">
        <v>4581</v>
      </c>
      <c r="O1047" t="s">
        <v>4582</v>
      </c>
      <c r="P1047" t="s">
        <v>39</v>
      </c>
      <c r="Q1047">
        <v>11</v>
      </c>
      <c r="R1047" t="s">
        <v>40</v>
      </c>
      <c r="S1047" t="s">
        <v>41</v>
      </c>
      <c r="T1047">
        <v>19034</v>
      </c>
      <c r="U1047" s="1">
        <v>45437</v>
      </c>
      <c r="V1047" t="s">
        <v>140</v>
      </c>
      <c r="W1047">
        <v>721790</v>
      </c>
      <c r="X1047" t="s">
        <v>4583</v>
      </c>
      <c r="Y1047">
        <v>555</v>
      </c>
      <c r="Z1047">
        <v>1996</v>
      </c>
      <c r="AA1047">
        <v>8</v>
      </c>
      <c r="AB1047" s="2" t="s">
        <v>4584</v>
      </c>
    </row>
    <row r="1048" spans="1:28" x14ac:dyDescent="0.3">
      <c r="A1048" t="s">
        <v>28</v>
      </c>
      <c r="B1048" t="s">
        <v>29</v>
      </c>
      <c r="C1048" t="s">
        <v>157</v>
      </c>
      <c r="D1048" t="s">
        <v>220</v>
      </c>
      <c r="E1048" t="s">
        <v>32</v>
      </c>
      <c r="F1048" t="s">
        <v>83</v>
      </c>
      <c r="G1048">
        <v>55</v>
      </c>
      <c r="H1048">
        <v>406524</v>
      </c>
      <c r="I1048" t="s">
        <v>58</v>
      </c>
      <c r="J1048" s="1">
        <v>44375</v>
      </c>
      <c r="K1048">
        <v>1100</v>
      </c>
      <c r="L1048" t="s">
        <v>4585</v>
      </c>
      <c r="M1048" t="s">
        <v>351</v>
      </c>
      <c r="N1048" t="s">
        <v>4586</v>
      </c>
      <c r="O1048" t="s">
        <v>4587</v>
      </c>
      <c r="P1048" t="s">
        <v>87</v>
      </c>
      <c r="Q1048">
        <v>5</v>
      </c>
      <c r="R1048" t="s">
        <v>88</v>
      </c>
      <c r="S1048" t="s">
        <v>79</v>
      </c>
      <c r="T1048">
        <v>33458</v>
      </c>
      <c r="U1048" s="1">
        <v>45584</v>
      </c>
      <c r="V1048" t="s">
        <v>155</v>
      </c>
      <c r="W1048">
        <v>225634</v>
      </c>
      <c r="X1048" t="s">
        <v>4588</v>
      </c>
      <c r="Y1048">
        <v>711</v>
      </c>
      <c r="Z1048">
        <v>2686</v>
      </c>
      <c r="AA1048">
        <v>4</v>
      </c>
      <c r="AB1048">
        <v>4297.6000000000004</v>
      </c>
    </row>
    <row r="1049" spans="1:28" x14ac:dyDescent="0.3">
      <c r="A1049" t="s">
        <v>28</v>
      </c>
      <c r="B1049" t="s">
        <v>29</v>
      </c>
      <c r="C1049" t="s">
        <v>66</v>
      </c>
      <c r="D1049" t="s">
        <v>380</v>
      </c>
      <c r="E1049" t="s">
        <v>32</v>
      </c>
      <c r="F1049" t="s">
        <v>99</v>
      </c>
      <c r="G1049">
        <v>10</v>
      </c>
      <c r="H1049">
        <v>405857</v>
      </c>
      <c r="I1049" t="s">
        <v>34</v>
      </c>
      <c r="J1049" s="1">
        <v>44049</v>
      </c>
      <c r="K1049">
        <v>950</v>
      </c>
      <c r="L1049" t="s">
        <v>4589</v>
      </c>
      <c r="M1049" t="s">
        <v>239</v>
      </c>
      <c r="N1049" t="s">
        <v>4590</v>
      </c>
      <c r="O1049" t="s">
        <v>4591</v>
      </c>
      <c r="P1049" t="s">
        <v>87</v>
      </c>
      <c r="Q1049">
        <v>7</v>
      </c>
      <c r="R1049" t="s">
        <v>88</v>
      </c>
      <c r="S1049" t="s">
        <v>79</v>
      </c>
      <c r="T1049">
        <v>13781</v>
      </c>
      <c r="U1049" s="1">
        <v>45487</v>
      </c>
      <c r="V1049" t="s">
        <v>126</v>
      </c>
      <c r="W1049">
        <v>553666</v>
      </c>
      <c r="X1049" t="s">
        <v>4592</v>
      </c>
      <c r="Y1049">
        <v>441</v>
      </c>
      <c r="Z1049">
        <v>1232</v>
      </c>
      <c r="AA1049">
        <v>1</v>
      </c>
      <c r="AB1049">
        <v>492.8</v>
      </c>
    </row>
    <row r="1050" spans="1:28" x14ac:dyDescent="0.3">
      <c r="A1050" t="s">
        <v>28</v>
      </c>
      <c r="B1050" t="s">
        <v>29</v>
      </c>
      <c r="C1050" t="s">
        <v>157</v>
      </c>
      <c r="D1050" t="s">
        <v>149</v>
      </c>
      <c r="E1050" t="s">
        <v>56</v>
      </c>
      <c r="F1050" t="s">
        <v>135</v>
      </c>
      <c r="G1050">
        <v>21</v>
      </c>
      <c r="H1050">
        <v>406578</v>
      </c>
      <c r="I1050" t="s">
        <v>58</v>
      </c>
      <c r="J1050" s="1">
        <v>45099</v>
      </c>
      <c r="K1050">
        <v>800</v>
      </c>
      <c r="L1050" t="s">
        <v>4593</v>
      </c>
      <c r="M1050" t="s">
        <v>287</v>
      </c>
      <c r="N1050" t="s">
        <v>4594</v>
      </c>
      <c r="O1050" t="s">
        <v>4595</v>
      </c>
      <c r="P1050" t="s">
        <v>39</v>
      </c>
      <c r="Q1050">
        <v>9</v>
      </c>
      <c r="R1050" t="s">
        <v>40</v>
      </c>
      <c r="S1050" t="s">
        <v>63</v>
      </c>
      <c r="T1050">
        <v>30962</v>
      </c>
      <c r="U1050" s="1">
        <v>45436</v>
      </c>
      <c r="V1050" t="s">
        <v>140</v>
      </c>
      <c r="W1050">
        <v>574487</v>
      </c>
      <c r="X1050" t="s">
        <v>4596</v>
      </c>
      <c r="Y1050">
        <v>813</v>
      </c>
      <c r="Z1050">
        <v>1902</v>
      </c>
      <c r="AA1050">
        <v>1</v>
      </c>
      <c r="AB1050" s="2" t="s">
        <v>4597</v>
      </c>
    </row>
    <row r="1051" spans="1:28" x14ac:dyDescent="0.3">
      <c r="A1051" t="s">
        <v>28</v>
      </c>
      <c r="B1051" t="s">
        <v>29</v>
      </c>
      <c r="C1051" t="s">
        <v>44</v>
      </c>
      <c r="D1051" t="s">
        <v>248</v>
      </c>
      <c r="E1051" t="s">
        <v>32</v>
      </c>
      <c r="F1051" t="s">
        <v>57</v>
      </c>
      <c r="G1051">
        <v>33</v>
      </c>
      <c r="H1051">
        <v>436657</v>
      </c>
      <c r="I1051" t="s">
        <v>34</v>
      </c>
      <c r="J1051" s="1">
        <v>43958</v>
      </c>
      <c r="K1051">
        <v>1000</v>
      </c>
      <c r="L1051" t="s">
        <v>4598</v>
      </c>
      <c r="M1051" t="s">
        <v>76</v>
      </c>
      <c r="N1051" t="s">
        <v>4599</v>
      </c>
      <c r="O1051" t="s">
        <v>4600</v>
      </c>
      <c r="P1051" t="s">
        <v>39</v>
      </c>
      <c r="Q1051">
        <v>19</v>
      </c>
      <c r="R1051" t="s">
        <v>88</v>
      </c>
      <c r="S1051" t="s">
        <v>63</v>
      </c>
      <c r="T1051">
        <v>29305</v>
      </c>
      <c r="U1051" s="1">
        <v>45343</v>
      </c>
      <c r="V1051" t="s">
        <v>119</v>
      </c>
      <c r="W1051">
        <v>480994</v>
      </c>
      <c r="X1051" t="s">
        <v>4601</v>
      </c>
      <c r="Y1051">
        <v>966</v>
      </c>
      <c r="Z1051">
        <v>795</v>
      </c>
      <c r="AA1051">
        <v>4</v>
      </c>
      <c r="AB1051">
        <v>1272</v>
      </c>
    </row>
    <row r="1052" spans="1:28" x14ac:dyDescent="0.3">
      <c r="A1052" t="s">
        <v>28</v>
      </c>
      <c r="B1052" t="s">
        <v>29</v>
      </c>
      <c r="C1052" t="s">
        <v>66</v>
      </c>
      <c r="D1052" t="s">
        <v>248</v>
      </c>
      <c r="E1052" t="s">
        <v>46</v>
      </c>
      <c r="F1052" t="s">
        <v>150</v>
      </c>
      <c r="G1052">
        <v>22</v>
      </c>
      <c r="H1052">
        <v>437258</v>
      </c>
      <c r="I1052" t="s">
        <v>58</v>
      </c>
      <c r="J1052" s="1">
        <v>44503</v>
      </c>
      <c r="K1052">
        <v>1100</v>
      </c>
      <c r="L1052" t="s">
        <v>4602</v>
      </c>
      <c r="M1052" t="s">
        <v>1291</v>
      </c>
      <c r="N1052" t="s">
        <v>4603</v>
      </c>
      <c r="O1052">
        <f>1-325-915-5755</f>
        <v>-6994</v>
      </c>
      <c r="P1052" t="s">
        <v>87</v>
      </c>
      <c r="Q1052">
        <v>7</v>
      </c>
      <c r="R1052" t="s">
        <v>88</v>
      </c>
      <c r="S1052" t="s">
        <v>118</v>
      </c>
      <c r="T1052">
        <v>68380</v>
      </c>
      <c r="U1052" s="1">
        <v>45407</v>
      </c>
      <c r="V1052" t="s">
        <v>80</v>
      </c>
      <c r="W1052">
        <v>860329</v>
      </c>
      <c r="X1052" t="s">
        <v>4604</v>
      </c>
      <c r="Y1052">
        <v>905</v>
      </c>
      <c r="Z1052">
        <v>501</v>
      </c>
      <c r="AA1052">
        <v>6</v>
      </c>
      <c r="AB1052">
        <v>1202.4000000000001</v>
      </c>
    </row>
    <row r="1053" spans="1:28" x14ac:dyDescent="0.3">
      <c r="A1053" t="s">
        <v>28</v>
      </c>
      <c r="B1053" t="s">
        <v>29</v>
      </c>
      <c r="C1053" t="s">
        <v>157</v>
      </c>
      <c r="D1053" t="s">
        <v>317</v>
      </c>
      <c r="E1053" t="s">
        <v>56</v>
      </c>
      <c r="F1053" t="s">
        <v>83</v>
      </c>
      <c r="G1053">
        <v>4</v>
      </c>
      <c r="H1053">
        <v>415977</v>
      </c>
      <c r="I1053" t="s">
        <v>34</v>
      </c>
      <c r="J1053" s="1">
        <v>45547</v>
      </c>
      <c r="K1053">
        <v>1300</v>
      </c>
      <c r="L1053" t="s">
        <v>4279</v>
      </c>
      <c r="M1053" t="s">
        <v>94</v>
      </c>
      <c r="N1053" t="s">
        <v>4605</v>
      </c>
      <c r="O1053" t="s">
        <v>4606</v>
      </c>
      <c r="P1053" t="s">
        <v>87</v>
      </c>
      <c r="Q1053">
        <v>3</v>
      </c>
      <c r="R1053" t="s">
        <v>40</v>
      </c>
      <c r="S1053" t="s">
        <v>63</v>
      </c>
      <c r="T1053">
        <v>41344</v>
      </c>
      <c r="U1053" s="1">
        <v>45564</v>
      </c>
      <c r="V1053" t="s">
        <v>180</v>
      </c>
      <c r="W1053">
        <v>377510</v>
      </c>
      <c r="X1053" t="s">
        <v>4607</v>
      </c>
      <c r="Y1053">
        <v>539</v>
      </c>
      <c r="Z1053">
        <v>2937</v>
      </c>
      <c r="AA1053">
        <v>2</v>
      </c>
      <c r="AB1053">
        <v>2349.6</v>
      </c>
    </row>
    <row r="1054" spans="1:28" x14ac:dyDescent="0.3">
      <c r="A1054" t="s">
        <v>28</v>
      </c>
      <c r="B1054" t="s">
        <v>29</v>
      </c>
      <c r="C1054" t="s">
        <v>44</v>
      </c>
      <c r="D1054" t="s">
        <v>364</v>
      </c>
      <c r="E1054" t="s">
        <v>32</v>
      </c>
      <c r="F1054" t="s">
        <v>175</v>
      </c>
      <c r="G1054">
        <v>58</v>
      </c>
      <c r="H1054">
        <v>423868</v>
      </c>
      <c r="I1054" t="s">
        <v>58</v>
      </c>
      <c r="J1054" s="1">
        <v>44898</v>
      </c>
      <c r="K1054">
        <v>1000</v>
      </c>
      <c r="L1054" t="s">
        <v>4608</v>
      </c>
      <c r="M1054" t="s">
        <v>843</v>
      </c>
      <c r="N1054" t="s">
        <v>4609</v>
      </c>
      <c r="O1054" t="s">
        <v>4610</v>
      </c>
      <c r="P1054" t="s">
        <v>39</v>
      </c>
      <c r="Q1054">
        <v>6</v>
      </c>
      <c r="R1054" t="s">
        <v>40</v>
      </c>
      <c r="S1054" t="s">
        <v>118</v>
      </c>
      <c r="T1054">
        <v>37670</v>
      </c>
      <c r="U1054" s="1">
        <v>45358</v>
      </c>
      <c r="V1054" t="s">
        <v>72</v>
      </c>
      <c r="W1054">
        <v>706113</v>
      </c>
      <c r="X1054" t="s">
        <v>4611</v>
      </c>
      <c r="Y1054">
        <v>309</v>
      </c>
      <c r="Z1054">
        <v>2993</v>
      </c>
      <c r="AA1054">
        <v>1</v>
      </c>
      <c r="AB1054">
        <v>1197.2</v>
      </c>
    </row>
    <row r="1055" spans="1:28" x14ac:dyDescent="0.3">
      <c r="A1055" t="s">
        <v>28</v>
      </c>
      <c r="B1055" t="s">
        <v>29</v>
      </c>
      <c r="C1055" t="s">
        <v>44</v>
      </c>
      <c r="D1055" t="s">
        <v>566</v>
      </c>
      <c r="E1055" t="s">
        <v>46</v>
      </c>
      <c r="F1055" t="s">
        <v>113</v>
      </c>
      <c r="G1055">
        <v>87</v>
      </c>
      <c r="H1055">
        <v>407286</v>
      </c>
      <c r="I1055" t="s">
        <v>58</v>
      </c>
      <c r="J1055" s="1">
        <v>44388</v>
      </c>
      <c r="K1055">
        <v>1300</v>
      </c>
      <c r="L1055" t="s">
        <v>4612</v>
      </c>
      <c r="M1055" t="s">
        <v>372</v>
      </c>
      <c r="N1055" t="s">
        <v>4613</v>
      </c>
      <c r="O1055" t="s">
        <v>4614</v>
      </c>
      <c r="P1055" t="s">
        <v>39</v>
      </c>
      <c r="Q1055">
        <v>12</v>
      </c>
      <c r="R1055" t="s">
        <v>88</v>
      </c>
      <c r="S1055" t="s">
        <v>41</v>
      </c>
      <c r="T1055">
        <v>93517</v>
      </c>
      <c r="U1055" s="1">
        <v>45440</v>
      </c>
      <c r="V1055" t="s">
        <v>140</v>
      </c>
      <c r="W1055">
        <v>910618</v>
      </c>
      <c r="X1055" t="s">
        <v>4615</v>
      </c>
      <c r="Y1055">
        <v>271</v>
      </c>
      <c r="Z1055">
        <v>1602</v>
      </c>
      <c r="AA1055">
        <v>5</v>
      </c>
      <c r="AB1055">
        <v>3204</v>
      </c>
    </row>
    <row r="1056" spans="1:28" x14ac:dyDescent="0.3">
      <c r="A1056" t="s">
        <v>28</v>
      </c>
      <c r="B1056" t="s">
        <v>29</v>
      </c>
      <c r="C1056" t="s">
        <v>44</v>
      </c>
      <c r="D1056" t="s">
        <v>82</v>
      </c>
      <c r="E1056" t="s">
        <v>46</v>
      </c>
      <c r="F1056" t="s">
        <v>106</v>
      </c>
      <c r="G1056">
        <v>91</v>
      </c>
      <c r="H1056">
        <v>413647</v>
      </c>
      <c r="I1056" t="s">
        <v>34</v>
      </c>
      <c r="J1056" s="1">
        <v>45473</v>
      </c>
      <c r="K1056">
        <v>1300</v>
      </c>
      <c r="L1056" t="s">
        <v>4616</v>
      </c>
      <c r="M1056" t="s">
        <v>428</v>
      </c>
      <c r="N1056" t="s">
        <v>4617</v>
      </c>
      <c r="O1056" t="s">
        <v>4618</v>
      </c>
      <c r="P1056" t="s">
        <v>51</v>
      </c>
      <c r="Q1056">
        <v>7</v>
      </c>
      <c r="R1056" t="s">
        <v>40</v>
      </c>
      <c r="S1056" t="s">
        <v>41</v>
      </c>
      <c r="T1056">
        <v>57610</v>
      </c>
      <c r="U1056" s="1">
        <v>45499</v>
      </c>
      <c r="V1056" t="s">
        <v>126</v>
      </c>
      <c r="W1056">
        <v>144219</v>
      </c>
      <c r="X1056" t="s">
        <v>4619</v>
      </c>
      <c r="Y1056">
        <v>855</v>
      </c>
      <c r="Z1056">
        <v>1463</v>
      </c>
      <c r="AA1056">
        <v>5</v>
      </c>
      <c r="AB1056">
        <v>2926</v>
      </c>
    </row>
    <row r="1057" spans="1:28" x14ac:dyDescent="0.3">
      <c r="A1057" t="s">
        <v>28</v>
      </c>
      <c r="B1057" t="s">
        <v>29</v>
      </c>
      <c r="C1057" t="s">
        <v>157</v>
      </c>
      <c r="D1057" t="s">
        <v>261</v>
      </c>
      <c r="E1057" t="s">
        <v>46</v>
      </c>
      <c r="F1057" t="s">
        <v>355</v>
      </c>
      <c r="G1057">
        <v>43</v>
      </c>
      <c r="H1057">
        <v>429957</v>
      </c>
      <c r="I1057" t="s">
        <v>58</v>
      </c>
      <c r="J1057" s="1">
        <v>44266</v>
      </c>
      <c r="K1057">
        <v>1100</v>
      </c>
      <c r="L1057" t="s">
        <v>4620</v>
      </c>
      <c r="M1057" t="s">
        <v>1058</v>
      </c>
      <c r="N1057" t="s">
        <v>4621</v>
      </c>
      <c r="O1057" t="s">
        <v>4622</v>
      </c>
      <c r="P1057" t="s">
        <v>87</v>
      </c>
      <c r="Q1057">
        <v>8</v>
      </c>
      <c r="R1057" t="s">
        <v>88</v>
      </c>
      <c r="S1057" t="s">
        <v>79</v>
      </c>
      <c r="T1057">
        <v>85752</v>
      </c>
      <c r="U1057" s="1">
        <v>45465</v>
      </c>
      <c r="V1057" t="s">
        <v>52</v>
      </c>
      <c r="W1057">
        <v>861580</v>
      </c>
      <c r="X1057" t="s">
        <v>4623</v>
      </c>
      <c r="Y1057">
        <v>515</v>
      </c>
      <c r="Z1057">
        <v>1091</v>
      </c>
      <c r="AA1057">
        <v>6</v>
      </c>
      <c r="AB1057">
        <v>2618.4</v>
      </c>
    </row>
    <row r="1058" spans="1:28" x14ac:dyDescent="0.3">
      <c r="A1058" t="s">
        <v>28</v>
      </c>
      <c r="B1058" t="s">
        <v>29</v>
      </c>
      <c r="C1058" t="s">
        <v>30</v>
      </c>
      <c r="D1058" t="s">
        <v>82</v>
      </c>
      <c r="E1058" t="s">
        <v>56</v>
      </c>
      <c r="F1058" t="s">
        <v>57</v>
      </c>
      <c r="G1058">
        <v>93</v>
      </c>
      <c r="H1058">
        <v>405985</v>
      </c>
      <c r="I1058" t="s">
        <v>34</v>
      </c>
      <c r="J1058" s="1">
        <v>44370</v>
      </c>
      <c r="K1058">
        <v>800</v>
      </c>
      <c r="L1058" t="s">
        <v>4624</v>
      </c>
      <c r="M1058" t="s">
        <v>670</v>
      </c>
      <c r="N1058" t="s">
        <v>4625</v>
      </c>
      <c r="O1058" t="s">
        <v>4626</v>
      </c>
      <c r="P1058" t="s">
        <v>71</v>
      </c>
      <c r="Q1058">
        <v>3</v>
      </c>
      <c r="R1058" t="s">
        <v>40</v>
      </c>
      <c r="S1058" t="s">
        <v>41</v>
      </c>
      <c r="T1058">
        <v>80028</v>
      </c>
      <c r="U1058" s="1">
        <v>45453</v>
      </c>
      <c r="V1058" t="s">
        <v>52</v>
      </c>
      <c r="W1058">
        <v>103107</v>
      </c>
      <c r="X1058" t="s">
        <v>4627</v>
      </c>
      <c r="Y1058">
        <v>447</v>
      </c>
      <c r="Z1058">
        <v>2474</v>
      </c>
      <c r="AA1058">
        <v>8</v>
      </c>
      <c r="AB1058">
        <v>7916.8</v>
      </c>
    </row>
    <row r="1059" spans="1:28" x14ac:dyDescent="0.3">
      <c r="A1059" t="s">
        <v>28</v>
      </c>
      <c r="B1059" t="s">
        <v>29</v>
      </c>
      <c r="C1059" t="s">
        <v>148</v>
      </c>
      <c r="D1059" t="s">
        <v>55</v>
      </c>
      <c r="E1059" t="s">
        <v>46</v>
      </c>
      <c r="F1059" t="s">
        <v>57</v>
      </c>
      <c r="G1059">
        <v>51</v>
      </c>
      <c r="H1059">
        <v>427469</v>
      </c>
      <c r="I1059" t="s">
        <v>34</v>
      </c>
      <c r="J1059" s="1">
        <v>44976</v>
      </c>
      <c r="K1059">
        <v>1400</v>
      </c>
      <c r="L1059" t="s">
        <v>4628</v>
      </c>
      <c r="M1059" t="s">
        <v>1291</v>
      </c>
      <c r="N1059" t="s">
        <v>4629</v>
      </c>
      <c r="O1059" t="s">
        <v>4630</v>
      </c>
      <c r="P1059" t="s">
        <v>71</v>
      </c>
      <c r="Q1059">
        <v>9</v>
      </c>
      <c r="R1059" t="s">
        <v>40</v>
      </c>
      <c r="S1059" t="s">
        <v>79</v>
      </c>
      <c r="T1059">
        <v>42655</v>
      </c>
      <c r="U1059" s="1">
        <v>45335</v>
      </c>
      <c r="V1059" t="s">
        <v>119</v>
      </c>
      <c r="W1059">
        <v>887417</v>
      </c>
      <c r="X1059" t="s">
        <v>4631</v>
      </c>
      <c r="Y1059">
        <v>521</v>
      </c>
      <c r="Z1059">
        <v>2808</v>
      </c>
      <c r="AA1059">
        <v>2</v>
      </c>
      <c r="AB1059">
        <v>2246.4</v>
      </c>
    </row>
    <row r="1060" spans="1:28" x14ac:dyDescent="0.3">
      <c r="A1060" t="s">
        <v>28</v>
      </c>
      <c r="B1060" t="s">
        <v>29</v>
      </c>
      <c r="C1060" t="s">
        <v>66</v>
      </c>
      <c r="D1060" t="s">
        <v>163</v>
      </c>
      <c r="E1060" t="s">
        <v>46</v>
      </c>
      <c r="F1060" t="s">
        <v>135</v>
      </c>
      <c r="G1060">
        <v>9</v>
      </c>
      <c r="H1060">
        <v>402500</v>
      </c>
      <c r="I1060" t="s">
        <v>58</v>
      </c>
      <c r="J1060" s="1">
        <v>44390</v>
      </c>
      <c r="K1060">
        <v>800</v>
      </c>
      <c r="L1060" t="s">
        <v>4632</v>
      </c>
      <c r="M1060" t="s">
        <v>496</v>
      </c>
      <c r="N1060" t="s">
        <v>4633</v>
      </c>
      <c r="O1060" t="s">
        <v>4634</v>
      </c>
      <c r="P1060" t="s">
        <v>39</v>
      </c>
      <c r="Q1060">
        <v>7</v>
      </c>
      <c r="R1060" t="s">
        <v>88</v>
      </c>
      <c r="S1060" t="s">
        <v>79</v>
      </c>
      <c r="T1060">
        <v>76609</v>
      </c>
      <c r="U1060" s="1">
        <v>45455</v>
      </c>
      <c r="V1060" t="s">
        <v>52</v>
      </c>
      <c r="W1060">
        <v>819030</v>
      </c>
      <c r="X1060" t="s">
        <v>4635</v>
      </c>
      <c r="Y1060">
        <v>724</v>
      </c>
      <c r="Z1060">
        <v>2564</v>
      </c>
      <c r="AA1060">
        <v>4</v>
      </c>
      <c r="AB1060" s="2" t="s">
        <v>4636</v>
      </c>
    </row>
    <row r="1061" spans="1:28" x14ac:dyDescent="0.3">
      <c r="A1061" t="s">
        <v>28</v>
      </c>
      <c r="B1061" t="s">
        <v>29</v>
      </c>
      <c r="C1061" t="s">
        <v>30</v>
      </c>
      <c r="D1061" t="s">
        <v>338</v>
      </c>
      <c r="E1061" t="s">
        <v>32</v>
      </c>
      <c r="F1061" t="s">
        <v>47</v>
      </c>
      <c r="G1061">
        <v>78</v>
      </c>
      <c r="H1061">
        <v>418047</v>
      </c>
      <c r="I1061" t="s">
        <v>58</v>
      </c>
      <c r="J1061" s="1">
        <v>44111</v>
      </c>
      <c r="K1061">
        <v>1000</v>
      </c>
      <c r="L1061" t="s">
        <v>3733</v>
      </c>
      <c r="M1061" t="s">
        <v>1409</v>
      </c>
      <c r="N1061" t="s">
        <v>4637</v>
      </c>
      <c r="O1061" t="s">
        <v>4638</v>
      </c>
      <c r="P1061" t="s">
        <v>87</v>
      </c>
      <c r="Q1061">
        <v>17</v>
      </c>
      <c r="R1061" t="s">
        <v>40</v>
      </c>
      <c r="S1061" t="s">
        <v>79</v>
      </c>
      <c r="T1061">
        <v>41139</v>
      </c>
      <c r="U1061" s="1">
        <v>45330</v>
      </c>
      <c r="V1061" t="s">
        <v>119</v>
      </c>
      <c r="W1061">
        <v>238506</v>
      </c>
      <c r="X1061" t="s">
        <v>4639</v>
      </c>
      <c r="Y1061">
        <v>616</v>
      </c>
      <c r="Z1061">
        <v>1727</v>
      </c>
      <c r="AA1061">
        <v>4</v>
      </c>
      <c r="AB1061" s="2" t="s">
        <v>4640</v>
      </c>
    </row>
    <row r="1062" spans="1:28" x14ac:dyDescent="0.3">
      <c r="A1062" t="s">
        <v>28</v>
      </c>
      <c r="B1062" t="s">
        <v>29</v>
      </c>
      <c r="C1062" t="s">
        <v>91</v>
      </c>
      <c r="D1062" t="s">
        <v>621</v>
      </c>
      <c r="E1062" t="s">
        <v>46</v>
      </c>
      <c r="F1062" t="s">
        <v>106</v>
      </c>
      <c r="G1062">
        <v>46</v>
      </c>
      <c r="H1062">
        <v>400113</v>
      </c>
      <c r="I1062" t="s">
        <v>34</v>
      </c>
      <c r="J1062" s="1">
        <v>45314</v>
      </c>
      <c r="K1062">
        <v>950</v>
      </c>
      <c r="L1062" t="s">
        <v>4641</v>
      </c>
      <c r="M1062" t="s">
        <v>239</v>
      </c>
      <c r="N1062" t="s">
        <v>4642</v>
      </c>
      <c r="O1062" t="s">
        <v>4643</v>
      </c>
      <c r="P1062" t="s">
        <v>51</v>
      </c>
      <c r="Q1062">
        <v>14</v>
      </c>
      <c r="R1062" t="s">
        <v>40</v>
      </c>
      <c r="S1062" t="s">
        <v>79</v>
      </c>
      <c r="T1062">
        <v>43627</v>
      </c>
      <c r="U1062" s="1">
        <v>45599</v>
      </c>
      <c r="V1062" t="s">
        <v>42</v>
      </c>
      <c r="W1062">
        <v>309300</v>
      </c>
      <c r="X1062" t="s">
        <v>4644</v>
      </c>
      <c r="Y1062">
        <v>980</v>
      </c>
      <c r="Z1062">
        <v>881</v>
      </c>
      <c r="AA1062">
        <v>3</v>
      </c>
      <c r="AB1062">
        <v>1057.2</v>
      </c>
    </row>
    <row r="1063" spans="1:28" x14ac:dyDescent="0.3">
      <c r="A1063" t="s">
        <v>28</v>
      </c>
      <c r="B1063" t="s">
        <v>29</v>
      </c>
      <c r="C1063" t="s">
        <v>54</v>
      </c>
      <c r="D1063" t="s">
        <v>237</v>
      </c>
      <c r="E1063" t="s">
        <v>46</v>
      </c>
      <c r="F1063" t="s">
        <v>57</v>
      </c>
      <c r="G1063">
        <v>17</v>
      </c>
      <c r="H1063">
        <v>402465</v>
      </c>
      <c r="I1063" t="s">
        <v>34</v>
      </c>
      <c r="J1063" s="1">
        <v>44622</v>
      </c>
      <c r="K1063">
        <v>950</v>
      </c>
      <c r="L1063" t="s">
        <v>4645</v>
      </c>
      <c r="M1063" t="s">
        <v>372</v>
      </c>
      <c r="N1063" t="s">
        <v>4646</v>
      </c>
      <c r="O1063" t="s">
        <v>4647</v>
      </c>
      <c r="P1063" t="s">
        <v>51</v>
      </c>
      <c r="Q1063">
        <v>6</v>
      </c>
      <c r="R1063" t="s">
        <v>40</v>
      </c>
      <c r="S1063" t="s">
        <v>79</v>
      </c>
      <c r="T1063">
        <v>36148</v>
      </c>
      <c r="U1063" s="1">
        <v>45474</v>
      </c>
      <c r="V1063" t="s">
        <v>126</v>
      </c>
      <c r="W1063">
        <v>382277</v>
      </c>
      <c r="X1063" t="s">
        <v>4648</v>
      </c>
      <c r="Y1063">
        <v>550</v>
      </c>
      <c r="Z1063">
        <v>2490</v>
      </c>
      <c r="AA1063">
        <v>3</v>
      </c>
      <c r="AB1063">
        <v>2988</v>
      </c>
    </row>
    <row r="1064" spans="1:28" x14ac:dyDescent="0.3">
      <c r="A1064" t="s">
        <v>28</v>
      </c>
      <c r="B1064" t="s">
        <v>29</v>
      </c>
      <c r="C1064" t="s">
        <v>157</v>
      </c>
      <c r="D1064" t="s">
        <v>220</v>
      </c>
      <c r="E1064" t="s">
        <v>56</v>
      </c>
      <c r="F1064" t="s">
        <v>83</v>
      </c>
      <c r="G1064">
        <v>97</v>
      </c>
      <c r="H1064">
        <v>431463</v>
      </c>
      <c r="I1064" t="s">
        <v>58</v>
      </c>
      <c r="J1064" s="1">
        <v>44314</v>
      </c>
      <c r="K1064">
        <v>800</v>
      </c>
      <c r="L1064" t="s">
        <v>4649</v>
      </c>
      <c r="M1064" t="s">
        <v>60</v>
      </c>
      <c r="N1064" t="s">
        <v>4650</v>
      </c>
      <c r="O1064" t="s">
        <v>4651</v>
      </c>
      <c r="P1064" t="s">
        <v>87</v>
      </c>
      <c r="Q1064">
        <v>8</v>
      </c>
      <c r="R1064" t="s">
        <v>40</v>
      </c>
      <c r="S1064" t="s">
        <v>41</v>
      </c>
      <c r="T1064">
        <v>88022</v>
      </c>
      <c r="U1064" s="1">
        <v>45532</v>
      </c>
      <c r="V1064" t="s">
        <v>64</v>
      </c>
      <c r="W1064">
        <v>597318</v>
      </c>
      <c r="X1064" t="s">
        <v>4652</v>
      </c>
      <c r="Y1064">
        <v>346</v>
      </c>
      <c r="Z1064">
        <v>2034</v>
      </c>
      <c r="AA1064">
        <v>1</v>
      </c>
      <c r="AB1064">
        <v>813.6</v>
      </c>
    </row>
    <row r="1065" spans="1:28" x14ac:dyDescent="0.3">
      <c r="A1065" t="s">
        <v>28</v>
      </c>
      <c r="B1065" t="s">
        <v>29</v>
      </c>
      <c r="C1065" t="s">
        <v>91</v>
      </c>
      <c r="D1065" t="s">
        <v>163</v>
      </c>
      <c r="E1065" t="s">
        <v>32</v>
      </c>
      <c r="F1065" t="s">
        <v>57</v>
      </c>
      <c r="G1065">
        <v>39</v>
      </c>
      <c r="H1065">
        <v>421501</v>
      </c>
      <c r="I1065" t="s">
        <v>34</v>
      </c>
      <c r="J1065" s="1">
        <v>44924</v>
      </c>
      <c r="K1065">
        <v>1200</v>
      </c>
      <c r="L1065" t="s">
        <v>4653</v>
      </c>
      <c r="M1065" t="s">
        <v>211</v>
      </c>
      <c r="N1065" t="s">
        <v>4654</v>
      </c>
      <c r="O1065" t="s">
        <v>4655</v>
      </c>
      <c r="P1065" t="s">
        <v>87</v>
      </c>
      <c r="Q1065">
        <v>19</v>
      </c>
      <c r="R1065" t="s">
        <v>88</v>
      </c>
      <c r="S1065" t="s">
        <v>41</v>
      </c>
      <c r="T1065">
        <v>21254</v>
      </c>
      <c r="U1065" s="1">
        <v>45345</v>
      </c>
      <c r="V1065" t="s">
        <v>119</v>
      </c>
      <c r="W1065">
        <v>562884</v>
      </c>
      <c r="X1065" t="s">
        <v>4656</v>
      </c>
      <c r="Y1065">
        <v>337</v>
      </c>
      <c r="Z1065">
        <v>1954</v>
      </c>
      <c r="AA1065">
        <v>7</v>
      </c>
      <c r="AB1065" s="2" t="s">
        <v>4657</v>
      </c>
    </row>
    <row r="1066" spans="1:28" x14ac:dyDescent="0.3">
      <c r="A1066" t="s">
        <v>28</v>
      </c>
      <c r="B1066" t="s">
        <v>29</v>
      </c>
      <c r="C1066" t="s">
        <v>148</v>
      </c>
      <c r="D1066" t="s">
        <v>82</v>
      </c>
      <c r="E1066" t="s">
        <v>32</v>
      </c>
      <c r="F1066" t="s">
        <v>175</v>
      </c>
      <c r="G1066">
        <v>3</v>
      </c>
      <c r="H1066">
        <v>419532</v>
      </c>
      <c r="I1066" t="s">
        <v>58</v>
      </c>
      <c r="J1066" s="1">
        <v>44950</v>
      </c>
      <c r="K1066">
        <v>800</v>
      </c>
      <c r="L1066" t="s">
        <v>4658</v>
      </c>
      <c r="M1066" t="s">
        <v>1212</v>
      </c>
      <c r="N1066" t="s">
        <v>4659</v>
      </c>
      <c r="O1066">
        <v>5509859505</v>
      </c>
      <c r="P1066" t="s">
        <v>39</v>
      </c>
      <c r="Q1066">
        <v>17</v>
      </c>
      <c r="R1066" t="s">
        <v>88</v>
      </c>
      <c r="S1066" t="s">
        <v>41</v>
      </c>
      <c r="T1066">
        <v>42627</v>
      </c>
      <c r="U1066" s="1">
        <v>45532</v>
      </c>
      <c r="V1066" t="s">
        <v>64</v>
      </c>
      <c r="W1066">
        <v>230472</v>
      </c>
      <c r="X1066" t="s">
        <v>4660</v>
      </c>
      <c r="Y1066">
        <v>888</v>
      </c>
      <c r="Z1066">
        <v>1651</v>
      </c>
      <c r="AA1066">
        <v>6</v>
      </c>
      <c r="AB1066">
        <v>3962.4</v>
      </c>
    </row>
    <row r="1067" spans="1:28" x14ac:dyDescent="0.3">
      <c r="A1067" t="s">
        <v>28</v>
      </c>
      <c r="B1067" t="s">
        <v>29</v>
      </c>
      <c r="C1067" t="s">
        <v>30</v>
      </c>
      <c r="D1067" t="s">
        <v>92</v>
      </c>
      <c r="E1067" t="s">
        <v>46</v>
      </c>
      <c r="F1067" t="s">
        <v>355</v>
      </c>
      <c r="G1067">
        <v>82</v>
      </c>
      <c r="H1067">
        <v>400397</v>
      </c>
      <c r="I1067" t="s">
        <v>34</v>
      </c>
      <c r="J1067" s="1">
        <v>45609</v>
      </c>
      <c r="K1067">
        <v>1100</v>
      </c>
      <c r="L1067" t="s">
        <v>4661</v>
      </c>
      <c r="M1067" t="s">
        <v>568</v>
      </c>
      <c r="N1067" t="s">
        <v>4662</v>
      </c>
      <c r="O1067" t="s">
        <v>4663</v>
      </c>
      <c r="P1067" t="s">
        <v>71</v>
      </c>
      <c r="Q1067">
        <v>17</v>
      </c>
      <c r="R1067" t="s">
        <v>40</v>
      </c>
      <c r="S1067" t="s">
        <v>118</v>
      </c>
      <c r="T1067">
        <v>66153</v>
      </c>
      <c r="U1067" s="1">
        <v>45599</v>
      </c>
      <c r="V1067" t="s">
        <v>42</v>
      </c>
      <c r="W1067">
        <v>513311</v>
      </c>
      <c r="X1067" t="s">
        <v>4664</v>
      </c>
      <c r="Y1067">
        <v>284</v>
      </c>
      <c r="Z1067">
        <v>766</v>
      </c>
      <c r="AA1067">
        <v>8</v>
      </c>
      <c r="AB1067" s="2" t="s">
        <v>4665</v>
      </c>
    </row>
    <row r="1068" spans="1:28" x14ac:dyDescent="0.3">
      <c r="A1068" t="s">
        <v>28</v>
      </c>
      <c r="B1068" t="s">
        <v>29</v>
      </c>
      <c r="C1068" t="s">
        <v>66</v>
      </c>
      <c r="D1068" t="s">
        <v>511</v>
      </c>
      <c r="E1068" t="s">
        <v>46</v>
      </c>
      <c r="F1068" t="s">
        <v>99</v>
      </c>
      <c r="G1068">
        <v>27</v>
      </c>
      <c r="H1068">
        <v>416072</v>
      </c>
      <c r="I1068" t="s">
        <v>34</v>
      </c>
      <c r="J1068" s="1">
        <v>45542</v>
      </c>
      <c r="K1068">
        <v>950</v>
      </c>
      <c r="L1068" t="s">
        <v>4666</v>
      </c>
      <c r="M1068" t="s">
        <v>293</v>
      </c>
      <c r="N1068" t="s">
        <v>4667</v>
      </c>
      <c r="O1068" t="s">
        <v>4668</v>
      </c>
      <c r="P1068" t="s">
        <v>51</v>
      </c>
      <c r="Q1068">
        <v>4</v>
      </c>
      <c r="R1068" t="s">
        <v>40</v>
      </c>
      <c r="S1068" t="s">
        <v>118</v>
      </c>
      <c r="T1068">
        <v>61766</v>
      </c>
      <c r="U1068" s="1">
        <v>45321</v>
      </c>
      <c r="V1068" t="s">
        <v>111</v>
      </c>
      <c r="W1068">
        <v>755261</v>
      </c>
      <c r="X1068" t="s">
        <v>4669</v>
      </c>
      <c r="Y1068">
        <v>692</v>
      </c>
      <c r="Z1068">
        <v>2424</v>
      </c>
      <c r="AA1068">
        <v>6</v>
      </c>
      <c r="AB1068">
        <v>5817.6</v>
      </c>
    </row>
    <row r="1069" spans="1:28" x14ac:dyDescent="0.3">
      <c r="A1069" t="s">
        <v>28</v>
      </c>
      <c r="B1069" t="s">
        <v>29</v>
      </c>
      <c r="C1069" t="s">
        <v>148</v>
      </c>
      <c r="D1069" t="s">
        <v>134</v>
      </c>
      <c r="E1069" t="s">
        <v>56</v>
      </c>
      <c r="F1069" t="s">
        <v>135</v>
      </c>
      <c r="G1069">
        <v>12</v>
      </c>
      <c r="H1069">
        <v>437480</v>
      </c>
      <c r="I1069" t="s">
        <v>34</v>
      </c>
      <c r="J1069" s="1">
        <v>45100</v>
      </c>
      <c r="K1069">
        <v>1300</v>
      </c>
      <c r="L1069" t="s">
        <v>4670</v>
      </c>
      <c r="M1069" t="s">
        <v>1147</v>
      </c>
      <c r="N1069" t="s">
        <v>4671</v>
      </c>
      <c r="O1069" t="s">
        <v>4672</v>
      </c>
      <c r="P1069" t="s">
        <v>51</v>
      </c>
      <c r="Q1069">
        <v>4</v>
      </c>
      <c r="R1069" t="s">
        <v>88</v>
      </c>
      <c r="S1069" t="s">
        <v>41</v>
      </c>
      <c r="T1069">
        <v>46166</v>
      </c>
      <c r="U1069" s="1">
        <v>45367</v>
      </c>
      <c r="V1069" t="s">
        <v>72</v>
      </c>
      <c r="W1069">
        <v>573316</v>
      </c>
      <c r="X1069" t="s">
        <v>4673</v>
      </c>
      <c r="Y1069">
        <v>488</v>
      </c>
      <c r="Z1069">
        <v>1787</v>
      </c>
      <c r="AA1069">
        <v>4</v>
      </c>
      <c r="AB1069" s="2" t="s">
        <v>4674</v>
      </c>
    </row>
    <row r="1070" spans="1:28" x14ac:dyDescent="0.3">
      <c r="A1070" t="s">
        <v>28</v>
      </c>
      <c r="B1070" t="s">
        <v>29</v>
      </c>
      <c r="C1070" t="s">
        <v>91</v>
      </c>
      <c r="D1070" t="s">
        <v>248</v>
      </c>
      <c r="E1070" t="s">
        <v>56</v>
      </c>
      <c r="F1070" t="s">
        <v>113</v>
      </c>
      <c r="G1070">
        <v>54</v>
      </c>
      <c r="H1070">
        <v>424066</v>
      </c>
      <c r="I1070" t="s">
        <v>58</v>
      </c>
      <c r="J1070" s="1">
        <v>44733</v>
      </c>
      <c r="K1070">
        <v>1200</v>
      </c>
      <c r="L1070" t="s">
        <v>4675</v>
      </c>
      <c r="M1070" t="s">
        <v>1118</v>
      </c>
      <c r="N1070" t="s">
        <v>4676</v>
      </c>
      <c r="O1070" t="s">
        <v>4677</v>
      </c>
      <c r="P1070" t="s">
        <v>87</v>
      </c>
      <c r="Q1070">
        <v>16</v>
      </c>
      <c r="R1070" t="s">
        <v>40</v>
      </c>
      <c r="S1070" t="s">
        <v>118</v>
      </c>
      <c r="T1070">
        <v>27665</v>
      </c>
      <c r="U1070" s="1">
        <v>45604</v>
      </c>
      <c r="V1070" t="s">
        <v>42</v>
      </c>
      <c r="W1070">
        <v>906376</v>
      </c>
      <c r="X1070" t="s">
        <v>4678</v>
      </c>
      <c r="Y1070">
        <v>792</v>
      </c>
      <c r="Z1070">
        <v>1663</v>
      </c>
      <c r="AA1070">
        <v>6</v>
      </c>
      <c r="AB1070" s="2" t="s">
        <v>4679</v>
      </c>
    </row>
    <row r="1071" spans="1:28" x14ac:dyDescent="0.3">
      <c r="A1071" t="s">
        <v>28</v>
      </c>
      <c r="B1071" t="s">
        <v>29</v>
      </c>
      <c r="C1071" t="s">
        <v>30</v>
      </c>
      <c r="D1071" t="s">
        <v>349</v>
      </c>
      <c r="E1071" t="s">
        <v>56</v>
      </c>
      <c r="F1071" t="s">
        <v>99</v>
      </c>
      <c r="G1071">
        <v>45</v>
      </c>
      <c r="H1071">
        <v>400530</v>
      </c>
      <c r="I1071" t="s">
        <v>34</v>
      </c>
      <c r="J1071" s="1">
        <v>45016</v>
      </c>
      <c r="K1071">
        <v>1000</v>
      </c>
      <c r="L1071" t="s">
        <v>4680</v>
      </c>
      <c r="M1071" t="s">
        <v>1244</v>
      </c>
      <c r="N1071" t="s">
        <v>4681</v>
      </c>
      <c r="O1071">
        <v>1053422365</v>
      </c>
      <c r="P1071" t="s">
        <v>39</v>
      </c>
      <c r="Q1071">
        <v>19</v>
      </c>
      <c r="R1071" t="s">
        <v>88</v>
      </c>
      <c r="S1071" t="s">
        <v>118</v>
      </c>
      <c r="T1071">
        <v>28321</v>
      </c>
      <c r="U1071" s="1">
        <v>45458</v>
      </c>
      <c r="V1071" t="s">
        <v>52</v>
      </c>
      <c r="W1071">
        <v>403574</v>
      </c>
      <c r="X1071" t="s">
        <v>4682</v>
      </c>
      <c r="Y1071">
        <v>429</v>
      </c>
      <c r="Z1071">
        <v>2402</v>
      </c>
      <c r="AA1071">
        <v>2</v>
      </c>
      <c r="AB1071" s="2" t="s">
        <v>4683</v>
      </c>
    </row>
    <row r="1072" spans="1:28" x14ac:dyDescent="0.3">
      <c r="A1072" t="s">
        <v>28</v>
      </c>
      <c r="B1072" t="s">
        <v>29</v>
      </c>
      <c r="C1072" t="s">
        <v>157</v>
      </c>
      <c r="D1072" t="s">
        <v>149</v>
      </c>
      <c r="E1072" t="s">
        <v>56</v>
      </c>
      <c r="F1072" t="s">
        <v>83</v>
      </c>
      <c r="G1072">
        <v>42</v>
      </c>
      <c r="H1072">
        <v>426468</v>
      </c>
      <c r="I1072" t="s">
        <v>58</v>
      </c>
      <c r="J1072" s="1">
        <v>44669</v>
      </c>
      <c r="K1072">
        <v>1300</v>
      </c>
      <c r="L1072" t="s">
        <v>4684</v>
      </c>
      <c r="M1072" t="s">
        <v>856</v>
      </c>
      <c r="N1072" t="s">
        <v>4685</v>
      </c>
      <c r="O1072" t="s">
        <v>4686</v>
      </c>
      <c r="P1072" t="s">
        <v>39</v>
      </c>
      <c r="Q1072">
        <v>10</v>
      </c>
      <c r="R1072" t="s">
        <v>40</v>
      </c>
      <c r="S1072" t="s">
        <v>41</v>
      </c>
      <c r="T1072">
        <v>32416</v>
      </c>
      <c r="U1072" s="1">
        <v>45626</v>
      </c>
      <c r="V1072" t="s">
        <v>42</v>
      </c>
      <c r="W1072">
        <v>749798</v>
      </c>
      <c r="X1072" t="s">
        <v>4687</v>
      </c>
      <c r="Y1072">
        <v>641</v>
      </c>
      <c r="Z1072">
        <v>2360</v>
      </c>
      <c r="AA1072">
        <v>3</v>
      </c>
      <c r="AB1072">
        <v>2832</v>
      </c>
    </row>
    <row r="1073" spans="1:28" x14ac:dyDescent="0.3">
      <c r="A1073" t="s">
        <v>28</v>
      </c>
      <c r="B1073" t="s">
        <v>29</v>
      </c>
      <c r="C1073" t="s">
        <v>54</v>
      </c>
      <c r="D1073" t="s">
        <v>546</v>
      </c>
      <c r="E1073" t="s">
        <v>46</v>
      </c>
      <c r="F1073" t="s">
        <v>175</v>
      </c>
      <c r="G1073">
        <v>12</v>
      </c>
      <c r="H1073">
        <v>427710</v>
      </c>
      <c r="I1073" t="s">
        <v>58</v>
      </c>
      <c r="J1073" s="1">
        <v>44876</v>
      </c>
      <c r="K1073">
        <v>1000</v>
      </c>
      <c r="L1073" t="s">
        <v>4688</v>
      </c>
      <c r="M1073" t="s">
        <v>334</v>
      </c>
      <c r="N1073" t="s">
        <v>4689</v>
      </c>
      <c r="O1073" t="s">
        <v>4690</v>
      </c>
      <c r="P1073" t="s">
        <v>71</v>
      </c>
      <c r="Q1073">
        <v>10</v>
      </c>
      <c r="R1073" t="s">
        <v>88</v>
      </c>
      <c r="S1073" t="s">
        <v>63</v>
      </c>
      <c r="T1073">
        <v>62136</v>
      </c>
      <c r="U1073" s="1">
        <v>45418</v>
      </c>
      <c r="V1073" t="s">
        <v>140</v>
      </c>
      <c r="W1073">
        <v>178416</v>
      </c>
      <c r="X1073" t="s">
        <v>4691</v>
      </c>
      <c r="Y1073">
        <v>251</v>
      </c>
      <c r="Z1073">
        <v>1136</v>
      </c>
      <c r="AA1073">
        <v>2</v>
      </c>
      <c r="AB1073" s="2" t="s">
        <v>4692</v>
      </c>
    </row>
    <row r="1074" spans="1:28" x14ac:dyDescent="0.3">
      <c r="A1074" t="s">
        <v>28</v>
      </c>
      <c r="B1074" t="s">
        <v>29</v>
      </c>
      <c r="C1074" t="s">
        <v>30</v>
      </c>
      <c r="D1074" t="s">
        <v>566</v>
      </c>
      <c r="E1074" t="s">
        <v>46</v>
      </c>
      <c r="F1074" t="s">
        <v>99</v>
      </c>
      <c r="G1074">
        <v>51</v>
      </c>
      <c r="H1074">
        <v>434796</v>
      </c>
      <c r="I1074" t="s">
        <v>58</v>
      </c>
      <c r="J1074" s="1">
        <v>45520</v>
      </c>
      <c r="K1074">
        <v>1000</v>
      </c>
      <c r="L1074" t="s">
        <v>4693</v>
      </c>
      <c r="M1074" t="s">
        <v>313</v>
      </c>
      <c r="N1074" t="s">
        <v>4694</v>
      </c>
      <c r="O1074" t="s">
        <v>4695</v>
      </c>
      <c r="P1074" t="s">
        <v>51</v>
      </c>
      <c r="Q1074">
        <v>4</v>
      </c>
      <c r="R1074" t="s">
        <v>40</v>
      </c>
      <c r="S1074" t="s">
        <v>118</v>
      </c>
      <c r="T1074">
        <v>10451</v>
      </c>
      <c r="U1074" s="1">
        <v>45354</v>
      </c>
      <c r="V1074" t="s">
        <v>72</v>
      </c>
      <c r="W1074">
        <v>310295</v>
      </c>
      <c r="X1074" t="s">
        <v>4696</v>
      </c>
      <c r="Y1074">
        <v>367</v>
      </c>
      <c r="Z1074">
        <v>1933</v>
      </c>
      <c r="AA1074">
        <v>5</v>
      </c>
      <c r="AB1074">
        <v>3866</v>
      </c>
    </row>
    <row r="1075" spans="1:28" x14ac:dyDescent="0.3">
      <c r="A1075" t="s">
        <v>28</v>
      </c>
      <c r="B1075" t="s">
        <v>29</v>
      </c>
      <c r="C1075" t="s">
        <v>193</v>
      </c>
      <c r="D1075" t="s">
        <v>254</v>
      </c>
      <c r="E1075" t="s">
        <v>32</v>
      </c>
      <c r="F1075" t="s">
        <v>106</v>
      </c>
      <c r="G1075">
        <v>40</v>
      </c>
      <c r="H1075">
        <v>432992</v>
      </c>
      <c r="I1075" t="s">
        <v>58</v>
      </c>
      <c r="J1075" s="1">
        <v>45386</v>
      </c>
      <c r="K1075">
        <v>1400</v>
      </c>
      <c r="L1075" t="s">
        <v>4697</v>
      </c>
      <c r="M1075" t="s">
        <v>736</v>
      </c>
      <c r="N1075" t="s">
        <v>4698</v>
      </c>
      <c r="O1075" t="s">
        <v>4699</v>
      </c>
      <c r="P1075" t="s">
        <v>71</v>
      </c>
      <c r="Q1075">
        <v>14</v>
      </c>
      <c r="R1075" t="s">
        <v>40</v>
      </c>
      <c r="S1075" t="s">
        <v>79</v>
      </c>
      <c r="T1075">
        <v>30297</v>
      </c>
      <c r="U1075" s="1">
        <v>45613</v>
      </c>
      <c r="V1075" t="s">
        <v>42</v>
      </c>
      <c r="W1075">
        <v>702973</v>
      </c>
      <c r="X1075" t="s">
        <v>4700</v>
      </c>
      <c r="Y1075">
        <v>465</v>
      </c>
      <c r="Z1075">
        <v>2603</v>
      </c>
      <c r="AA1075">
        <v>1</v>
      </c>
      <c r="AB1075">
        <v>1041.2</v>
      </c>
    </row>
    <row r="1076" spans="1:28" x14ac:dyDescent="0.3">
      <c r="A1076" t="s">
        <v>28</v>
      </c>
      <c r="B1076" t="s">
        <v>29</v>
      </c>
      <c r="C1076" t="s">
        <v>30</v>
      </c>
      <c r="D1076" t="s">
        <v>560</v>
      </c>
      <c r="E1076" t="s">
        <v>32</v>
      </c>
      <c r="F1076" t="s">
        <v>57</v>
      </c>
      <c r="G1076">
        <v>84</v>
      </c>
      <c r="H1076">
        <v>422148</v>
      </c>
      <c r="I1076" t="s">
        <v>34</v>
      </c>
      <c r="J1076" s="1">
        <v>44817</v>
      </c>
      <c r="K1076">
        <v>1300</v>
      </c>
      <c r="L1076" t="s">
        <v>4701</v>
      </c>
      <c r="M1076" t="s">
        <v>654</v>
      </c>
      <c r="N1076" t="s">
        <v>4702</v>
      </c>
      <c r="O1076" t="s">
        <v>4703</v>
      </c>
      <c r="P1076" t="s">
        <v>71</v>
      </c>
      <c r="Q1076">
        <v>8</v>
      </c>
      <c r="R1076" t="s">
        <v>40</v>
      </c>
      <c r="S1076" t="s">
        <v>79</v>
      </c>
      <c r="T1076">
        <v>13569</v>
      </c>
      <c r="U1076" s="1">
        <v>45337</v>
      </c>
      <c r="V1076" t="s">
        <v>119</v>
      </c>
      <c r="W1076">
        <v>253293</v>
      </c>
      <c r="X1076" t="s">
        <v>4704</v>
      </c>
      <c r="Y1076">
        <v>640</v>
      </c>
      <c r="Z1076">
        <v>1278</v>
      </c>
      <c r="AA1076">
        <v>5</v>
      </c>
      <c r="AB1076">
        <v>2556</v>
      </c>
    </row>
    <row r="1077" spans="1:28" x14ac:dyDescent="0.3">
      <c r="A1077" t="s">
        <v>28</v>
      </c>
      <c r="B1077" t="s">
        <v>29</v>
      </c>
      <c r="C1077" t="s">
        <v>54</v>
      </c>
      <c r="D1077" t="s">
        <v>349</v>
      </c>
      <c r="E1077" t="s">
        <v>46</v>
      </c>
      <c r="F1077" t="s">
        <v>355</v>
      </c>
      <c r="G1077">
        <v>19</v>
      </c>
      <c r="H1077">
        <v>413276</v>
      </c>
      <c r="I1077" t="s">
        <v>58</v>
      </c>
      <c r="J1077" s="1">
        <v>44331</v>
      </c>
      <c r="K1077">
        <v>800</v>
      </c>
      <c r="L1077" t="s">
        <v>4705</v>
      </c>
      <c r="M1077" t="s">
        <v>137</v>
      </c>
      <c r="N1077" t="s">
        <v>4706</v>
      </c>
      <c r="O1077" t="s">
        <v>4707</v>
      </c>
      <c r="P1077" t="s">
        <v>39</v>
      </c>
      <c r="Q1077">
        <v>4</v>
      </c>
      <c r="R1077" t="s">
        <v>88</v>
      </c>
      <c r="S1077" t="s">
        <v>118</v>
      </c>
      <c r="T1077">
        <v>67980</v>
      </c>
      <c r="U1077" s="1">
        <v>45346</v>
      </c>
      <c r="V1077" t="s">
        <v>119</v>
      </c>
      <c r="W1077">
        <v>212643</v>
      </c>
      <c r="X1077" t="s">
        <v>4708</v>
      </c>
      <c r="Y1077">
        <v>920</v>
      </c>
      <c r="Z1077">
        <v>724</v>
      </c>
      <c r="AA1077">
        <v>1</v>
      </c>
      <c r="AB1077">
        <v>289.60000000000002</v>
      </c>
    </row>
    <row r="1078" spans="1:28" x14ac:dyDescent="0.3">
      <c r="A1078" t="s">
        <v>28</v>
      </c>
      <c r="B1078" t="s">
        <v>29</v>
      </c>
      <c r="C1078" t="s">
        <v>44</v>
      </c>
      <c r="D1078" t="s">
        <v>98</v>
      </c>
      <c r="E1078" t="s">
        <v>56</v>
      </c>
      <c r="F1078" t="s">
        <v>83</v>
      </c>
      <c r="G1078">
        <v>3</v>
      </c>
      <c r="H1078">
        <v>412880</v>
      </c>
      <c r="I1078" t="s">
        <v>34</v>
      </c>
      <c r="J1078" s="1">
        <v>44123</v>
      </c>
      <c r="K1078">
        <v>800</v>
      </c>
      <c r="L1078" t="s">
        <v>4709</v>
      </c>
      <c r="M1078" t="s">
        <v>108</v>
      </c>
      <c r="N1078" t="s">
        <v>4710</v>
      </c>
      <c r="O1078" t="s">
        <v>4711</v>
      </c>
      <c r="P1078" t="s">
        <v>39</v>
      </c>
      <c r="Q1078">
        <v>14</v>
      </c>
      <c r="R1078" t="s">
        <v>88</v>
      </c>
      <c r="S1078" t="s">
        <v>79</v>
      </c>
      <c r="T1078">
        <v>35627</v>
      </c>
      <c r="U1078" s="1">
        <v>45401</v>
      </c>
      <c r="V1078" t="s">
        <v>80</v>
      </c>
      <c r="W1078">
        <v>240470</v>
      </c>
      <c r="X1078" t="s">
        <v>4712</v>
      </c>
      <c r="Y1078">
        <v>607</v>
      </c>
      <c r="Z1078">
        <v>1581</v>
      </c>
      <c r="AA1078">
        <v>5</v>
      </c>
      <c r="AB1078">
        <v>3162</v>
      </c>
    </row>
    <row r="1079" spans="1:28" x14ac:dyDescent="0.3">
      <c r="A1079" t="s">
        <v>28</v>
      </c>
      <c r="B1079" t="s">
        <v>29</v>
      </c>
      <c r="C1079" t="s">
        <v>157</v>
      </c>
      <c r="D1079" t="s">
        <v>349</v>
      </c>
      <c r="E1079" t="s">
        <v>46</v>
      </c>
      <c r="F1079" t="s">
        <v>175</v>
      </c>
      <c r="G1079">
        <v>50</v>
      </c>
      <c r="H1079">
        <v>414975</v>
      </c>
      <c r="I1079" t="s">
        <v>34</v>
      </c>
      <c r="J1079" s="1">
        <v>44781</v>
      </c>
      <c r="K1079">
        <v>800</v>
      </c>
      <c r="L1079" t="s">
        <v>4713</v>
      </c>
      <c r="M1079" t="s">
        <v>313</v>
      </c>
      <c r="N1079" t="s">
        <v>4714</v>
      </c>
      <c r="O1079" t="s">
        <v>4715</v>
      </c>
      <c r="P1079" t="s">
        <v>87</v>
      </c>
      <c r="Q1079">
        <v>15</v>
      </c>
      <c r="R1079" t="s">
        <v>88</v>
      </c>
      <c r="S1079" t="s">
        <v>118</v>
      </c>
      <c r="T1079">
        <v>74885</v>
      </c>
      <c r="U1079" s="1">
        <v>45322</v>
      </c>
      <c r="V1079" t="s">
        <v>111</v>
      </c>
      <c r="W1079">
        <v>427473</v>
      </c>
      <c r="X1079" t="s">
        <v>4716</v>
      </c>
      <c r="Y1079">
        <v>345</v>
      </c>
      <c r="Z1079">
        <v>2433</v>
      </c>
      <c r="AA1079">
        <v>5</v>
      </c>
      <c r="AB1079">
        <v>4866</v>
      </c>
    </row>
    <row r="1080" spans="1:28" x14ac:dyDescent="0.3">
      <c r="A1080" t="s">
        <v>28</v>
      </c>
      <c r="B1080" t="s">
        <v>29</v>
      </c>
      <c r="C1080" t="s">
        <v>54</v>
      </c>
      <c r="D1080" t="s">
        <v>566</v>
      </c>
      <c r="E1080" t="s">
        <v>46</v>
      </c>
      <c r="F1080" t="s">
        <v>113</v>
      </c>
      <c r="G1080">
        <v>39</v>
      </c>
      <c r="H1080">
        <v>418601</v>
      </c>
      <c r="I1080" t="s">
        <v>34</v>
      </c>
      <c r="J1080" s="1">
        <v>44192</v>
      </c>
      <c r="K1080">
        <v>1300</v>
      </c>
      <c r="L1080" t="s">
        <v>4717</v>
      </c>
      <c r="M1080" t="s">
        <v>244</v>
      </c>
      <c r="N1080" t="s">
        <v>4718</v>
      </c>
      <c r="O1080">
        <f>1-138-511-1772</f>
        <v>-2420</v>
      </c>
      <c r="P1080" t="s">
        <v>71</v>
      </c>
      <c r="Q1080">
        <v>13</v>
      </c>
      <c r="R1080" t="s">
        <v>40</v>
      </c>
      <c r="S1080" t="s">
        <v>118</v>
      </c>
      <c r="T1080">
        <v>45365</v>
      </c>
      <c r="U1080" s="1">
        <v>45618</v>
      </c>
      <c r="V1080" t="s">
        <v>42</v>
      </c>
      <c r="W1080">
        <v>715239</v>
      </c>
      <c r="X1080" t="s">
        <v>4719</v>
      </c>
      <c r="Y1080">
        <v>881</v>
      </c>
      <c r="Z1080">
        <v>2933</v>
      </c>
      <c r="AA1080">
        <v>4</v>
      </c>
      <c r="AB1080">
        <v>4692.8</v>
      </c>
    </row>
    <row r="1081" spans="1:28" x14ac:dyDescent="0.3">
      <c r="A1081" t="s">
        <v>28</v>
      </c>
      <c r="B1081" t="s">
        <v>29</v>
      </c>
      <c r="C1081" t="s">
        <v>193</v>
      </c>
      <c r="D1081" t="s">
        <v>267</v>
      </c>
      <c r="E1081" t="s">
        <v>46</v>
      </c>
      <c r="F1081" t="s">
        <v>175</v>
      </c>
      <c r="G1081">
        <v>83</v>
      </c>
      <c r="H1081">
        <v>427109</v>
      </c>
      <c r="I1081" t="s">
        <v>34</v>
      </c>
      <c r="J1081" s="1">
        <v>44871</v>
      </c>
      <c r="K1081">
        <v>1300</v>
      </c>
      <c r="L1081" t="s">
        <v>4720</v>
      </c>
      <c r="M1081" t="s">
        <v>1118</v>
      </c>
      <c r="N1081" t="s">
        <v>4721</v>
      </c>
      <c r="O1081" t="s">
        <v>4722</v>
      </c>
      <c r="P1081" t="s">
        <v>51</v>
      </c>
      <c r="Q1081">
        <v>19</v>
      </c>
      <c r="R1081" t="s">
        <v>88</v>
      </c>
      <c r="S1081" t="s">
        <v>63</v>
      </c>
      <c r="T1081">
        <v>89266</v>
      </c>
      <c r="U1081" s="1">
        <v>45423</v>
      </c>
      <c r="V1081" t="s">
        <v>140</v>
      </c>
      <c r="W1081">
        <v>320476</v>
      </c>
      <c r="X1081" t="s">
        <v>4723</v>
      </c>
      <c r="Y1081">
        <v>227</v>
      </c>
      <c r="Z1081">
        <v>2911</v>
      </c>
      <c r="AA1081">
        <v>3</v>
      </c>
      <c r="AB1081" s="2" t="s">
        <v>2578</v>
      </c>
    </row>
    <row r="1082" spans="1:28" x14ac:dyDescent="0.3">
      <c r="A1082" t="s">
        <v>28</v>
      </c>
      <c r="B1082" t="s">
        <v>29</v>
      </c>
      <c r="C1082" t="s">
        <v>193</v>
      </c>
      <c r="D1082" t="s">
        <v>220</v>
      </c>
      <c r="E1082" t="s">
        <v>46</v>
      </c>
      <c r="F1082" t="s">
        <v>113</v>
      </c>
      <c r="G1082">
        <v>60</v>
      </c>
      <c r="H1082">
        <v>406389</v>
      </c>
      <c r="I1082" t="s">
        <v>58</v>
      </c>
      <c r="J1082" s="1">
        <v>45599</v>
      </c>
      <c r="K1082">
        <v>1400</v>
      </c>
      <c r="L1082" t="s">
        <v>4724</v>
      </c>
      <c r="M1082" t="s">
        <v>308</v>
      </c>
      <c r="N1082" t="s">
        <v>4725</v>
      </c>
      <c r="O1082" t="s">
        <v>4726</v>
      </c>
      <c r="P1082" t="s">
        <v>51</v>
      </c>
      <c r="Q1082">
        <v>9</v>
      </c>
      <c r="R1082" t="s">
        <v>88</v>
      </c>
      <c r="S1082" t="s">
        <v>63</v>
      </c>
      <c r="T1082">
        <v>55214</v>
      </c>
      <c r="U1082" s="1">
        <v>45407</v>
      </c>
      <c r="V1082" t="s">
        <v>80</v>
      </c>
      <c r="W1082">
        <v>942968</v>
      </c>
      <c r="X1082" t="s">
        <v>4727</v>
      </c>
      <c r="Y1082">
        <v>742</v>
      </c>
      <c r="Z1082">
        <v>989</v>
      </c>
      <c r="AA1082">
        <v>3</v>
      </c>
      <c r="AB1082">
        <v>1186.8</v>
      </c>
    </row>
    <row r="1083" spans="1:28" x14ac:dyDescent="0.3">
      <c r="A1083" t="s">
        <v>28</v>
      </c>
      <c r="B1083" t="s">
        <v>29</v>
      </c>
      <c r="C1083" t="s">
        <v>30</v>
      </c>
      <c r="D1083" t="s">
        <v>220</v>
      </c>
      <c r="E1083" t="s">
        <v>32</v>
      </c>
      <c r="F1083" t="s">
        <v>355</v>
      </c>
      <c r="G1083">
        <v>50</v>
      </c>
      <c r="H1083">
        <v>423785</v>
      </c>
      <c r="I1083" t="s">
        <v>58</v>
      </c>
      <c r="J1083" s="1">
        <v>44019</v>
      </c>
      <c r="K1083">
        <v>1400</v>
      </c>
      <c r="L1083" t="s">
        <v>4728</v>
      </c>
      <c r="M1083" t="s">
        <v>919</v>
      </c>
      <c r="N1083" t="s">
        <v>4729</v>
      </c>
      <c r="O1083" t="s">
        <v>4730</v>
      </c>
      <c r="P1083" t="s">
        <v>71</v>
      </c>
      <c r="Q1083">
        <v>11</v>
      </c>
      <c r="R1083" t="s">
        <v>88</v>
      </c>
      <c r="S1083" t="s">
        <v>41</v>
      </c>
      <c r="T1083">
        <v>94719</v>
      </c>
      <c r="U1083" s="1">
        <v>45315</v>
      </c>
      <c r="V1083" t="s">
        <v>111</v>
      </c>
      <c r="W1083">
        <v>644860</v>
      </c>
      <c r="X1083" t="s">
        <v>4731</v>
      </c>
      <c r="Y1083">
        <v>230</v>
      </c>
      <c r="Z1083">
        <v>1822</v>
      </c>
      <c r="AA1083">
        <v>3</v>
      </c>
      <c r="AB1083">
        <v>2186.4</v>
      </c>
    </row>
    <row r="1084" spans="1:28" x14ac:dyDescent="0.3">
      <c r="A1084" t="s">
        <v>28</v>
      </c>
      <c r="B1084" t="s">
        <v>29</v>
      </c>
      <c r="C1084" t="s">
        <v>66</v>
      </c>
      <c r="D1084" t="s">
        <v>621</v>
      </c>
      <c r="E1084" t="s">
        <v>32</v>
      </c>
      <c r="F1084" t="s">
        <v>33</v>
      </c>
      <c r="G1084">
        <v>48</v>
      </c>
      <c r="H1084">
        <v>417371</v>
      </c>
      <c r="I1084" t="s">
        <v>34</v>
      </c>
      <c r="J1084" s="1">
        <v>44827</v>
      </c>
      <c r="K1084">
        <v>950</v>
      </c>
      <c r="L1084" t="s">
        <v>4732</v>
      </c>
      <c r="M1084" t="s">
        <v>736</v>
      </c>
      <c r="N1084" t="s">
        <v>4733</v>
      </c>
      <c r="O1084" t="s">
        <v>4734</v>
      </c>
      <c r="P1084" t="s">
        <v>51</v>
      </c>
      <c r="Q1084">
        <v>8</v>
      </c>
      <c r="R1084" t="s">
        <v>40</v>
      </c>
      <c r="S1084" t="s">
        <v>118</v>
      </c>
      <c r="T1084">
        <v>22201</v>
      </c>
      <c r="U1084" s="1">
        <v>45562</v>
      </c>
      <c r="V1084" t="s">
        <v>180</v>
      </c>
      <c r="W1084">
        <v>144497</v>
      </c>
      <c r="X1084" t="s">
        <v>4735</v>
      </c>
      <c r="Y1084">
        <v>656</v>
      </c>
      <c r="Z1084">
        <v>2496</v>
      </c>
      <c r="AA1084">
        <v>1</v>
      </c>
      <c r="AB1084" s="2" t="s">
        <v>4736</v>
      </c>
    </row>
    <row r="1085" spans="1:28" x14ac:dyDescent="0.3">
      <c r="A1085" t="s">
        <v>28</v>
      </c>
      <c r="B1085" t="s">
        <v>29</v>
      </c>
      <c r="C1085" t="s">
        <v>54</v>
      </c>
      <c r="D1085" t="s">
        <v>317</v>
      </c>
      <c r="E1085" t="s">
        <v>46</v>
      </c>
      <c r="F1085" t="s">
        <v>150</v>
      </c>
      <c r="G1085">
        <v>92</v>
      </c>
      <c r="H1085">
        <v>409629</v>
      </c>
      <c r="I1085" t="s">
        <v>58</v>
      </c>
      <c r="J1085" s="1">
        <v>44515</v>
      </c>
      <c r="K1085">
        <v>1400</v>
      </c>
      <c r="L1085" t="s">
        <v>4737</v>
      </c>
      <c r="M1085" t="s">
        <v>152</v>
      </c>
      <c r="N1085" t="s">
        <v>4738</v>
      </c>
      <c r="O1085">
        <v>5018820075</v>
      </c>
      <c r="P1085" t="s">
        <v>71</v>
      </c>
      <c r="Q1085">
        <v>19</v>
      </c>
      <c r="R1085" t="s">
        <v>40</v>
      </c>
      <c r="S1085" t="s">
        <v>118</v>
      </c>
      <c r="T1085">
        <v>40073</v>
      </c>
      <c r="U1085" s="1">
        <v>45303</v>
      </c>
      <c r="V1085" t="s">
        <v>111</v>
      </c>
      <c r="W1085">
        <v>438261</v>
      </c>
      <c r="X1085" t="s">
        <v>4739</v>
      </c>
      <c r="Y1085">
        <v>663</v>
      </c>
      <c r="Z1085">
        <v>1073</v>
      </c>
      <c r="AA1085">
        <v>3</v>
      </c>
      <c r="AB1085" s="2" t="s">
        <v>4740</v>
      </c>
    </row>
    <row r="1086" spans="1:28" x14ac:dyDescent="0.3">
      <c r="A1086" t="s">
        <v>28</v>
      </c>
      <c r="B1086" t="s">
        <v>29</v>
      </c>
      <c r="C1086" t="s">
        <v>91</v>
      </c>
      <c r="D1086" t="s">
        <v>364</v>
      </c>
      <c r="E1086" t="s">
        <v>56</v>
      </c>
      <c r="F1086" t="s">
        <v>106</v>
      </c>
      <c r="G1086">
        <v>12</v>
      </c>
      <c r="H1086">
        <v>406550</v>
      </c>
      <c r="I1086" t="s">
        <v>34</v>
      </c>
      <c r="J1086" s="1">
        <v>45268</v>
      </c>
      <c r="K1086">
        <v>800</v>
      </c>
      <c r="L1086" t="s">
        <v>4741</v>
      </c>
      <c r="M1086" t="s">
        <v>269</v>
      </c>
      <c r="N1086" t="s">
        <v>4742</v>
      </c>
      <c r="O1086" t="s">
        <v>4743</v>
      </c>
      <c r="P1086" t="s">
        <v>71</v>
      </c>
      <c r="Q1086">
        <v>6</v>
      </c>
      <c r="R1086" t="s">
        <v>40</v>
      </c>
      <c r="S1086" t="s">
        <v>79</v>
      </c>
      <c r="T1086">
        <v>96555</v>
      </c>
      <c r="U1086" s="1">
        <v>45436</v>
      </c>
      <c r="V1086" t="s">
        <v>140</v>
      </c>
      <c r="W1086">
        <v>414845</v>
      </c>
      <c r="X1086" t="s">
        <v>4744</v>
      </c>
      <c r="Y1086">
        <v>980</v>
      </c>
      <c r="Z1086">
        <v>571</v>
      </c>
      <c r="AA1086">
        <v>4</v>
      </c>
      <c r="AB1086">
        <v>913.6</v>
      </c>
    </row>
    <row r="1087" spans="1:28" x14ac:dyDescent="0.3">
      <c r="A1087" t="s">
        <v>28</v>
      </c>
      <c r="B1087" t="s">
        <v>29</v>
      </c>
      <c r="C1087" t="s">
        <v>148</v>
      </c>
      <c r="D1087" t="s">
        <v>248</v>
      </c>
      <c r="E1087" t="s">
        <v>56</v>
      </c>
      <c r="F1087" t="s">
        <v>99</v>
      </c>
      <c r="G1087">
        <v>60</v>
      </c>
      <c r="H1087">
        <v>415399</v>
      </c>
      <c r="I1087" t="s">
        <v>58</v>
      </c>
      <c r="J1087" s="1">
        <v>44628</v>
      </c>
      <c r="K1087">
        <v>1000</v>
      </c>
      <c r="L1087" t="s">
        <v>4745</v>
      </c>
      <c r="M1087" t="s">
        <v>1030</v>
      </c>
      <c r="N1087" t="s">
        <v>4746</v>
      </c>
      <c r="O1087" t="s">
        <v>4747</v>
      </c>
      <c r="P1087" t="s">
        <v>51</v>
      </c>
      <c r="Q1087">
        <v>8</v>
      </c>
      <c r="R1087" t="s">
        <v>88</v>
      </c>
      <c r="S1087" t="s">
        <v>118</v>
      </c>
      <c r="T1087">
        <v>92047</v>
      </c>
      <c r="U1087" s="1">
        <v>45410</v>
      </c>
      <c r="V1087" t="s">
        <v>80</v>
      </c>
      <c r="W1087">
        <v>962093</v>
      </c>
      <c r="X1087" t="s">
        <v>4748</v>
      </c>
      <c r="Y1087">
        <v>290</v>
      </c>
      <c r="Z1087">
        <v>1211</v>
      </c>
      <c r="AA1087">
        <v>7</v>
      </c>
      <c r="AB1087">
        <v>3390.8</v>
      </c>
    </row>
    <row r="1088" spans="1:28" x14ac:dyDescent="0.3">
      <c r="A1088" t="s">
        <v>28</v>
      </c>
      <c r="B1088" t="s">
        <v>29</v>
      </c>
      <c r="C1088" t="s">
        <v>54</v>
      </c>
      <c r="D1088" t="s">
        <v>82</v>
      </c>
      <c r="E1088" t="s">
        <v>46</v>
      </c>
      <c r="F1088" t="s">
        <v>113</v>
      </c>
      <c r="G1088">
        <v>4</v>
      </c>
      <c r="H1088">
        <v>408837</v>
      </c>
      <c r="I1088" t="s">
        <v>58</v>
      </c>
      <c r="J1088" s="1">
        <v>43974</v>
      </c>
      <c r="K1088">
        <v>1400</v>
      </c>
      <c r="L1088" t="s">
        <v>4749</v>
      </c>
      <c r="M1088" t="s">
        <v>1212</v>
      </c>
      <c r="N1088" t="s">
        <v>4750</v>
      </c>
      <c r="O1088" t="s">
        <v>4751</v>
      </c>
      <c r="P1088" t="s">
        <v>87</v>
      </c>
      <c r="Q1088">
        <v>3</v>
      </c>
      <c r="R1088" t="s">
        <v>40</v>
      </c>
      <c r="S1088" t="s">
        <v>63</v>
      </c>
      <c r="T1088">
        <v>29735</v>
      </c>
      <c r="U1088" s="1">
        <v>45493</v>
      </c>
      <c r="V1088" t="s">
        <v>126</v>
      </c>
      <c r="W1088">
        <v>516608</v>
      </c>
      <c r="X1088" t="s">
        <v>3325</v>
      </c>
      <c r="Y1088">
        <v>982</v>
      </c>
      <c r="Z1088">
        <v>1764</v>
      </c>
      <c r="AA1088">
        <v>6</v>
      </c>
      <c r="AB1088">
        <v>4233.6000000000004</v>
      </c>
    </row>
    <row r="1089" spans="1:28" x14ac:dyDescent="0.3">
      <c r="A1089" t="s">
        <v>28</v>
      </c>
      <c r="B1089" t="s">
        <v>29</v>
      </c>
      <c r="C1089" t="s">
        <v>148</v>
      </c>
      <c r="D1089" t="s">
        <v>98</v>
      </c>
      <c r="E1089" t="s">
        <v>46</v>
      </c>
      <c r="F1089" t="s">
        <v>99</v>
      </c>
      <c r="G1089">
        <v>53</v>
      </c>
      <c r="H1089">
        <v>423144</v>
      </c>
      <c r="I1089" t="s">
        <v>58</v>
      </c>
      <c r="J1089" s="1">
        <v>44248</v>
      </c>
      <c r="K1089">
        <v>1200</v>
      </c>
      <c r="L1089" t="s">
        <v>4752</v>
      </c>
      <c r="M1089" t="s">
        <v>1198</v>
      </c>
      <c r="N1089" t="s">
        <v>4753</v>
      </c>
      <c r="O1089" t="s">
        <v>4754</v>
      </c>
      <c r="P1089" t="s">
        <v>71</v>
      </c>
      <c r="Q1089">
        <v>7</v>
      </c>
      <c r="R1089" t="s">
        <v>40</v>
      </c>
      <c r="S1089" t="s">
        <v>41</v>
      </c>
      <c r="T1089">
        <v>15462</v>
      </c>
      <c r="U1089" s="1">
        <v>45321</v>
      </c>
      <c r="V1089" t="s">
        <v>111</v>
      </c>
      <c r="W1089">
        <v>664019</v>
      </c>
      <c r="X1089" t="s">
        <v>4755</v>
      </c>
      <c r="Y1089">
        <v>253</v>
      </c>
      <c r="Z1089">
        <v>1572</v>
      </c>
      <c r="AA1089">
        <v>1</v>
      </c>
      <c r="AB1089" s="2" t="s">
        <v>4756</v>
      </c>
    </row>
    <row r="1090" spans="1:28" x14ac:dyDescent="0.3">
      <c r="A1090" t="s">
        <v>28</v>
      </c>
      <c r="B1090" t="s">
        <v>29</v>
      </c>
      <c r="C1090" t="s">
        <v>44</v>
      </c>
      <c r="D1090" t="s">
        <v>254</v>
      </c>
      <c r="E1090" t="s">
        <v>46</v>
      </c>
      <c r="F1090" t="s">
        <v>175</v>
      </c>
      <c r="G1090">
        <v>44</v>
      </c>
      <c r="H1090">
        <v>410447</v>
      </c>
      <c r="I1090" t="s">
        <v>58</v>
      </c>
      <c r="J1090" s="1">
        <v>44291</v>
      </c>
      <c r="K1090">
        <v>1400</v>
      </c>
      <c r="L1090" t="s">
        <v>4757</v>
      </c>
      <c r="M1090" t="s">
        <v>313</v>
      </c>
      <c r="N1090" t="s">
        <v>4758</v>
      </c>
      <c r="O1090">
        <v>3454292685</v>
      </c>
      <c r="P1090" t="s">
        <v>51</v>
      </c>
      <c r="Q1090">
        <v>19</v>
      </c>
      <c r="R1090" t="s">
        <v>88</v>
      </c>
      <c r="S1090" t="s">
        <v>79</v>
      </c>
      <c r="T1090">
        <v>67637</v>
      </c>
      <c r="U1090" s="1">
        <v>45367</v>
      </c>
      <c r="V1090" t="s">
        <v>72</v>
      </c>
      <c r="W1090">
        <v>459610</v>
      </c>
      <c r="X1090" t="s">
        <v>4759</v>
      </c>
      <c r="Y1090">
        <v>740</v>
      </c>
      <c r="Z1090">
        <v>2480</v>
      </c>
      <c r="AA1090">
        <v>3</v>
      </c>
      <c r="AB1090">
        <v>2976</v>
      </c>
    </row>
    <row r="1091" spans="1:28" x14ac:dyDescent="0.3">
      <c r="A1091" t="s">
        <v>28</v>
      </c>
      <c r="B1091" t="s">
        <v>29</v>
      </c>
      <c r="C1091" t="s">
        <v>54</v>
      </c>
      <c r="D1091" t="s">
        <v>274</v>
      </c>
      <c r="E1091" t="s">
        <v>56</v>
      </c>
      <c r="F1091" t="s">
        <v>83</v>
      </c>
      <c r="G1091">
        <v>96</v>
      </c>
      <c r="H1091">
        <v>417654</v>
      </c>
      <c r="I1091" t="s">
        <v>58</v>
      </c>
      <c r="J1091" s="1">
        <v>44377</v>
      </c>
      <c r="K1091">
        <v>1200</v>
      </c>
      <c r="L1091" t="s">
        <v>4760</v>
      </c>
      <c r="M1091" t="s">
        <v>2124</v>
      </c>
      <c r="N1091" t="s">
        <v>4761</v>
      </c>
      <c r="O1091">
        <v>9384796590</v>
      </c>
      <c r="P1091" t="s">
        <v>87</v>
      </c>
      <c r="Q1091">
        <v>7</v>
      </c>
      <c r="R1091" t="s">
        <v>88</v>
      </c>
      <c r="S1091" t="s">
        <v>79</v>
      </c>
      <c r="T1091">
        <v>92539</v>
      </c>
      <c r="U1091" s="1">
        <v>45399</v>
      </c>
      <c r="V1091" t="s">
        <v>80</v>
      </c>
      <c r="W1091">
        <v>664345</v>
      </c>
      <c r="X1091" t="s">
        <v>4762</v>
      </c>
      <c r="Y1091">
        <v>998</v>
      </c>
      <c r="Z1091">
        <v>863</v>
      </c>
      <c r="AA1091">
        <v>4</v>
      </c>
      <c r="AB1091" s="2" t="s">
        <v>4763</v>
      </c>
    </row>
    <row r="1092" spans="1:28" x14ac:dyDescent="0.3">
      <c r="A1092" t="s">
        <v>28</v>
      </c>
      <c r="B1092" t="s">
        <v>29</v>
      </c>
      <c r="C1092" t="s">
        <v>30</v>
      </c>
      <c r="D1092" t="s">
        <v>566</v>
      </c>
      <c r="E1092" t="s">
        <v>46</v>
      </c>
      <c r="F1092" t="s">
        <v>113</v>
      </c>
      <c r="G1092">
        <v>50</v>
      </c>
      <c r="H1092">
        <v>437185</v>
      </c>
      <c r="I1092" t="s">
        <v>58</v>
      </c>
      <c r="J1092" s="1">
        <v>45054</v>
      </c>
      <c r="K1092">
        <v>1400</v>
      </c>
      <c r="L1092" t="s">
        <v>4764</v>
      </c>
      <c r="M1092" t="s">
        <v>232</v>
      </c>
      <c r="N1092" t="s">
        <v>4765</v>
      </c>
      <c r="O1092" t="s">
        <v>4766</v>
      </c>
      <c r="P1092" t="s">
        <v>51</v>
      </c>
      <c r="Q1092">
        <v>19</v>
      </c>
      <c r="R1092" t="s">
        <v>88</v>
      </c>
      <c r="S1092" t="s">
        <v>63</v>
      </c>
      <c r="T1092">
        <v>15892</v>
      </c>
      <c r="U1092" s="1">
        <v>45458</v>
      </c>
      <c r="V1092" t="s">
        <v>52</v>
      </c>
      <c r="W1092">
        <v>941115</v>
      </c>
      <c r="X1092" t="s">
        <v>4767</v>
      </c>
      <c r="Y1092">
        <v>251</v>
      </c>
      <c r="Z1092">
        <v>1797</v>
      </c>
      <c r="AA1092">
        <v>2</v>
      </c>
      <c r="AB1092" s="2" t="s">
        <v>4768</v>
      </c>
    </row>
    <row r="1093" spans="1:28" x14ac:dyDescent="0.3">
      <c r="A1093" t="s">
        <v>28</v>
      </c>
      <c r="B1093" t="s">
        <v>29</v>
      </c>
      <c r="C1093" t="s">
        <v>66</v>
      </c>
      <c r="D1093" t="s">
        <v>134</v>
      </c>
      <c r="E1093" t="s">
        <v>46</v>
      </c>
      <c r="F1093" t="s">
        <v>175</v>
      </c>
      <c r="G1093">
        <v>63</v>
      </c>
      <c r="H1093">
        <v>428165</v>
      </c>
      <c r="I1093" t="s">
        <v>34</v>
      </c>
      <c r="J1093" s="1">
        <v>45495</v>
      </c>
      <c r="K1093">
        <v>1200</v>
      </c>
      <c r="L1093" t="s">
        <v>4769</v>
      </c>
      <c r="M1093" t="s">
        <v>144</v>
      </c>
      <c r="N1093" t="s">
        <v>4770</v>
      </c>
      <c r="O1093">
        <v>3441121123</v>
      </c>
      <c r="P1093" t="s">
        <v>71</v>
      </c>
      <c r="Q1093">
        <v>14</v>
      </c>
      <c r="R1093" t="s">
        <v>88</v>
      </c>
      <c r="S1093" t="s">
        <v>118</v>
      </c>
      <c r="T1093">
        <v>31002</v>
      </c>
      <c r="U1093" s="1">
        <v>45292</v>
      </c>
      <c r="V1093" t="s">
        <v>111</v>
      </c>
      <c r="W1093">
        <v>122501</v>
      </c>
      <c r="X1093" t="s">
        <v>4771</v>
      </c>
      <c r="Y1093">
        <v>310</v>
      </c>
      <c r="Z1093">
        <v>2499</v>
      </c>
      <c r="AA1093">
        <v>7</v>
      </c>
      <c r="AB1093" s="2" t="s">
        <v>4772</v>
      </c>
    </row>
    <row r="1094" spans="1:28" x14ac:dyDescent="0.3">
      <c r="A1094" t="s">
        <v>28</v>
      </c>
      <c r="B1094" t="s">
        <v>29</v>
      </c>
      <c r="C1094" t="s">
        <v>157</v>
      </c>
      <c r="D1094" t="s">
        <v>467</v>
      </c>
      <c r="E1094" t="s">
        <v>32</v>
      </c>
      <c r="F1094" t="s">
        <v>150</v>
      </c>
      <c r="G1094">
        <v>34</v>
      </c>
      <c r="H1094">
        <v>434762</v>
      </c>
      <c r="I1094" t="s">
        <v>58</v>
      </c>
      <c r="J1094" s="1">
        <v>44086</v>
      </c>
      <c r="K1094">
        <v>1400</v>
      </c>
      <c r="L1094" t="s">
        <v>4773</v>
      </c>
      <c r="M1094" t="s">
        <v>256</v>
      </c>
      <c r="N1094" t="s">
        <v>4774</v>
      </c>
      <c r="O1094" t="s">
        <v>4775</v>
      </c>
      <c r="P1094" t="s">
        <v>87</v>
      </c>
      <c r="Q1094">
        <v>10</v>
      </c>
      <c r="R1094" t="s">
        <v>88</v>
      </c>
      <c r="S1094" t="s">
        <v>79</v>
      </c>
      <c r="T1094">
        <v>37451</v>
      </c>
      <c r="U1094" s="1">
        <v>45603</v>
      </c>
      <c r="V1094" t="s">
        <v>42</v>
      </c>
      <c r="W1094">
        <v>265217</v>
      </c>
      <c r="X1094" t="s">
        <v>4776</v>
      </c>
      <c r="Y1094">
        <v>854</v>
      </c>
      <c r="Z1094">
        <v>909</v>
      </c>
      <c r="AA1094">
        <v>4</v>
      </c>
      <c r="AB1094">
        <v>1454.4</v>
      </c>
    </row>
    <row r="1095" spans="1:28" x14ac:dyDescent="0.3">
      <c r="A1095" t="s">
        <v>28</v>
      </c>
      <c r="B1095" t="s">
        <v>29</v>
      </c>
      <c r="C1095" t="s">
        <v>157</v>
      </c>
      <c r="D1095" t="s">
        <v>182</v>
      </c>
      <c r="E1095" t="s">
        <v>46</v>
      </c>
      <c r="F1095" t="s">
        <v>355</v>
      </c>
      <c r="G1095">
        <v>42</v>
      </c>
      <c r="H1095">
        <v>436080</v>
      </c>
      <c r="I1095" t="s">
        <v>34</v>
      </c>
      <c r="J1095" s="1">
        <v>44534</v>
      </c>
      <c r="K1095">
        <v>1100</v>
      </c>
      <c r="L1095" t="s">
        <v>4777</v>
      </c>
      <c r="M1095" t="s">
        <v>2538</v>
      </c>
      <c r="N1095" t="s">
        <v>4778</v>
      </c>
      <c r="O1095" t="s">
        <v>4779</v>
      </c>
      <c r="P1095" t="s">
        <v>51</v>
      </c>
      <c r="Q1095">
        <v>5</v>
      </c>
      <c r="R1095" t="s">
        <v>40</v>
      </c>
      <c r="S1095" t="s">
        <v>79</v>
      </c>
      <c r="T1095">
        <v>94189</v>
      </c>
      <c r="U1095" s="1">
        <v>45303</v>
      </c>
      <c r="V1095" t="s">
        <v>111</v>
      </c>
      <c r="W1095">
        <v>675482</v>
      </c>
      <c r="X1095" t="s">
        <v>4780</v>
      </c>
      <c r="Y1095">
        <v>995</v>
      </c>
      <c r="Z1095">
        <v>1925</v>
      </c>
      <c r="AA1095">
        <v>6</v>
      </c>
      <c r="AB1095">
        <v>4620</v>
      </c>
    </row>
    <row r="1096" spans="1:28" x14ac:dyDescent="0.3">
      <c r="A1096" t="s">
        <v>28</v>
      </c>
      <c r="B1096" t="s">
        <v>29</v>
      </c>
      <c r="C1096" t="s">
        <v>193</v>
      </c>
      <c r="D1096" t="s">
        <v>105</v>
      </c>
      <c r="E1096" t="s">
        <v>56</v>
      </c>
      <c r="F1096" t="s">
        <v>135</v>
      </c>
      <c r="G1096">
        <v>69</v>
      </c>
      <c r="H1096">
        <v>409659</v>
      </c>
      <c r="I1096" t="s">
        <v>34</v>
      </c>
      <c r="J1096" s="1">
        <v>43866</v>
      </c>
      <c r="K1096">
        <v>1100</v>
      </c>
      <c r="L1096" t="s">
        <v>4781</v>
      </c>
      <c r="M1096" t="s">
        <v>843</v>
      </c>
      <c r="N1096" t="s">
        <v>4782</v>
      </c>
      <c r="O1096" t="s">
        <v>4783</v>
      </c>
      <c r="P1096" t="s">
        <v>51</v>
      </c>
      <c r="Q1096">
        <v>15</v>
      </c>
      <c r="R1096" t="s">
        <v>40</v>
      </c>
      <c r="S1096" t="s">
        <v>79</v>
      </c>
      <c r="T1096">
        <v>94404</v>
      </c>
      <c r="U1096" s="1">
        <v>45621</v>
      </c>
      <c r="V1096" t="s">
        <v>42</v>
      </c>
      <c r="W1096">
        <v>808050</v>
      </c>
      <c r="X1096" t="s">
        <v>4784</v>
      </c>
      <c r="Y1096">
        <v>219</v>
      </c>
      <c r="Z1096">
        <v>2319</v>
      </c>
      <c r="AA1096">
        <v>7</v>
      </c>
      <c r="AB1096" s="2" t="s">
        <v>4785</v>
      </c>
    </row>
    <row r="1097" spans="1:28" x14ac:dyDescent="0.3">
      <c r="A1097" t="s">
        <v>28</v>
      </c>
      <c r="B1097" t="s">
        <v>29</v>
      </c>
      <c r="C1097" t="s">
        <v>91</v>
      </c>
      <c r="D1097" t="s">
        <v>616</v>
      </c>
      <c r="E1097" t="s">
        <v>46</v>
      </c>
      <c r="F1097" t="s">
        <v>33</v>
      </c>
      <c r="G1097">
        <v>77</v>
      </c>
      <c r="H1097">
        <v>404748</v>
      </c>
      <c r="I1097" t="s">
        <v>58</v>
      </c>
      <c r="J1097" s="1">
        <v>44795</v>
      </c>
      <c r="K1097">
        <v>1300</v>
      </c>
      <c r="L1097" t="s">
        <v>4786</v>
      </c>
      <c r="M1097" t="s">
        <v>394</v>
      </c>
      <c r="N1097" t="s">
        <v>4787</v>
      </c>
      <c r="O1097" t="s">
        <v>4788</v>
      </c>
      <c r="P1097" t="s">
        <v>51</v>
      </c>
      <c r="Q1097">
        <v>5</v>
      </c>
      <c r="R1097" t="s">
        <v>88</v>
      </c>
      <c r="S1097" t="s">
        <v>41</v>
      </c>
      <c r="T1097">
        <v>97295</v>
      </c>
      <c r="U1097" s="1">
        <v>45594</v>
      </c>
      <c r="V1097" t="s">
        <v>155</v>
      </c>
      <c r="W1097">
        <v>367803</v>
      </c>
      <c r="X1097" t="s">
        <v>4789</v>
      </c>
      <c r="Y1097">
        <v>811</v>
      </c>
      <c r="Z1097">
        <v>506</v>
      </c>
      <c r="AA1097">
        <v>8</v>
      </c>
      <c r="AB1097">
        <v>1619.2</v>
      </c>
    </row>
    <row r="1098" spans="1:28" x14ac:dyDescent="0.3">
      <c r="A1098" t="s">
        <v>28</v>
      </c>
      <c r="B1098" t="s">
        <v>29</v>
      </c>
      <c r="C1098" t="s">
        <v>193</v>
      </c>
      <c r="D1098" t="s">
        <v>227</v>
      </c>
      <c r="E1098" t="s">
        <v>56</v>
      </c>
      <c r="F1098" t="s">
        <v>83</v>
      </c>
      <c r="G1098">
        <v>97</v>
      </c>
      <c r="H1098">
        <v>406107</v>
      </c>
      <c r="I1098" t="s">
        <v>58</v>
      </c>
      <c r="J1098" s="1">
        <v>44464</v>
      </c>
      <c r="K1098">
        <v>950</v>
      </c>
      <c r="L1098" t="s">
        <v>4790</v>
      </c>
      <c r="M1098" t="s">
        <v>361</v>
      </c>
      <c r="N1098" t="s">
        <v>4791</v>
      </c>
      <c r="O1098" t="s">
        <v>4792</v>
      </c>
      <c r="P1098" t="s">
        <v>51</v>
      </c>
      <c r="Q1098">
        <v>17</v>
      </c>
      <c r="R1098" t="s">
        <v>88</v>
      </c>
      <c r="S1098" t="s">
        <v>118</v>
      </c>
      <c r="T1098">
        <v>38825</v>
      </c>
      <c r="U1098" s="1">
        <v>45497</v>
      </c>
      <c r="V1098" t="s">
        <v>126</v>
      </c>
      <c r="W1098">
        <v>977143</v>
      </c>
      <c r="X1098" t="s">
        <v>4793</v>
      </c>
      <c r="Y1098">
        <v>265</v>
      </c>
      <c r="Z1098">
        <v>2190</v>
      </c>
      <c r="AA1098">
        <v>7</v>
      </c>
      <c r="AB1098">
        <v>6132</v>
      </c>
    </row>
    <row r="1099" spans="1:28" x14ac:dyDescent="0.3">
      <c r="A1099" t="s">
        <v>28</v>
      </c>
      <c r="B1099" t="s">
        <v>29</v>
      </c>
      <c r="C1099" t="s">
        <v>54</v>
      </c>
      <c r="D1099" t="s">
        <v>274</v>
      </c>
      <c r="E1099" t="s">
        <v>56</v>
      </c>
      <c r="F1099" t="s">
        <v>135</v>
      </c>
      <c r="G1099">
        <v>28</v>
      </c>
      <c r="H1099">
        <v>415602</v>
      </c>
      <c r="I1099" t="s">
        <v>34</v>
      </c>
      <c r="J1099" s="1">
        <v>44826</v>
      </c>
      <c r="K1099">
        <v>1400</v>
      </c>
      <c r="L1099" t="s">
        <v>4794</v>
      </c>
      <c r="M1099" t="s">
        <v>195</v>
      </c>
      <c r="N1099" t="s">
        <v>4795</v>
      </c>
      <c r="O1099" t="s">
        <v>4796</v>
      </c>
      <c r="P1099" t="s">
        <v>71</v>
      </c>
      <c r="Q1099">
        <v>19</v>
      </c>
      <c r="R1099" t="s">
        <v>88</v>
      </c>
      <c r="S1099" t="s">
        <v>79</v>
      </c>
      <c r="T1099">
        <v>49722</v>
      </c>
      <c r="U1099" s="1">
        <v>45598</v>
      </c>
      <c r="V1099" t="s">
        <v>42</v>
      </c>
      <c r="W1099">
        <v>657382</v>
      </c>
      <c r="X1099" t="s">
        <v>4797</v>
      </c>
      <c r="Y1099">
        <v>652</v>
      </c>
      <c r="Z1099">
        <v>1259</v>
      </c>
      <c r="AA1099">
        <v>1</v>
      </c>
      <c r="AB1099">
        <v>503.6</v>
      </c>
    </row>
    <row r="1100" spans="1:28" x14ac:dyDescent="0.3">
      <c r="A1100" t="s">
        <v>28</v>
      </c>
      <c r="B1100" t="s">
        <v>29</v>
      </c>
      <c r="C1100" t="s">
        <v>193</v>
      </c>
      <c r="D1100" t="s">
        <v>267</v>
      </c>
      <c r="E1100" t="s">
        <v>32</v>
      </c>
      <c r="F1100" t="s">
        <v>47</v>
      </c>
      <c r="G1100">
        <v>43</v>
      </c>
      <c r="H1100">
        <v>405912</v>
      </c>
      <c r="I1100" t="s">
        <v>34</v>
      </c>
      <c r="J1100" s="1">
        <v>43957</v>
      </c>
      <c r="K1100">
        <v>1400</v>
      </c>
      <c r="L1100" t="s">
        <v>4798</v>
      </c>
      <c r="M1100" t="s">
        <v>36</v>
      </c>
      <c r="N1100" t="s">
        <v>4799</v>
      </c>
      <c r="O1100" t="s">
        <v>4800</v>
      </c>
      <c r="P1100" t="s">
        <v>51</v>
      </c>
      <c r="Q1100">
        <v>11</v>
      </c>
      <c r="R1100" t="s">
        <v>88</v>
      </c>
      <c r="S1100" t="s">
        <v>79</v>
      </c>
      <c r="T1100">
        <v>50791</v>
      </c>
      <c r="U1100" s="1">
        <v>45444</v>
      </c>
      <c r="V1100" t="s">
        <v>52</v>
      </c>
      <c r="W1100">
        <v>217517</v>
      </c>
      <c r="X1100" t="s">
        <v>4801</v>
      </c>
      <c r="Y1100">
        <v>552</v>
      </c>
      <c r="Z1100">
        <v>2832</v>
      </c>
      <c r="AA1100">
        <v>7</v>
      </c>
      <c r="AB1100">
        <v>7929.6</v>
      </c>
    </row>
    <row r="1101" spans="1:28" x14ac:dyDescent="0.3">
      <c r="A1101" t="s">
        <v>28</v>
      </c>
      <c r="B1101" t="s">
        <v>29</v>
      </c>
      <c r="C1101" t="s">
        <v>54</v>
      </c>
      <c r="D1101" t="s">
        <v>637</v>
      </c>
      <c r="E1101" t="s">
        <v>56</v>
      </c>
      <c r="F1101" t="s">
        <v>106</v>
      </c>
      <c r="G1101">
        <v>79</v>
      </c>
      <c r="H1101">
        <v>427488</v>
      </c>
      <c r="I1101" t="s">
        <v>58</v>
      </c>
      <c r="J1101" s="1">
        <v>45455</v>
      </c>
      <c r="K1101">
        <v>1400</v>
      </c>
      <c r="L1101" t="s">
        <v>4802</v>
      </c>
      <c r="M1101" t="s">
        <v>818</v>
      </c>
      <c r="N1101" t="s">
        <v>4803</v>
      </c>
      <c r="O1101" t="s">
        <v>4804</v>
      </c>
      <c r="P1101" t="s">
        <v>51</v>
      </c>
      <c r="Q1101">
        <v>7</v>
      </c>
      <c r="R1101" t="s">
        <v>88</v>
      </c>
      <c r="S1101" t="s">
        <v>79</v>
      </c>
      <c r="T1101">
        <v>19770</v>
      </c>
      <c r="U1101" s="1">
        <v>45597</v>
      </c>
      <c r="V1101" t="s">
        <v>42</v>
      </c>
      <c r="W1101">
        <v>318722</v>
      </c>
      <c r="X1101" t="s">
        <v>4805</v>
      </c>
      <c r="Y1101">
        <v>965</v>
      </c>
      <c r="Z1101">
        <v>1259</v>
      </c>
      <c r="AA1101">
        <v>8</v>
      </c>
      <c r="AB1101">
        <v>4028.8</v>
      </c>
    </row>
    <row r="1102" spans="1:28" x14ac:dyDescent="0.3">
      <c r="A1102" t="s">
        <v>28</v>
      </c>
      <c r="B1102" t="s">
        <v>29</v>
      </c>
      <c r="C1102" t="s">
        <v>44</v>
      </c>
      <c r="D1102" t="s">
        <v>338</v>
      </c>
      <c r="E1102" t="s">
        <v>56</v>
      </c>
      <c r="F1102" t="s">
        <v>355</v>
      </c>
      <c r="G1102">
        <v>59</v>
      </c>
      <c r="H1102">
        <v>439210</v>
      </c>
      <c r="I1102" t="s">
        <v>58</v>
      </c>
      <c r="J1102" s="1">
        <v>44681</v>
      </c>
      <c r="K1102">
        <v>1400</v>
      </c>
      <c r="L1102" t="s">
        <v>4806</v>
      </c>
      <c r="M1102" t="s">
        <v>1460</v>
      </c>
      <c r="N1102" t="s">
        <v>4807</v>
      </c>
      <c r="O1102" t="s">
        <v>4808</v>
      </c>
      <c r="P1102" t="s">
        <v>51</v>
      </c>
      <c r="Q1102">
        <v>4</v>
      </c>
      <c r="R1102" t="s">
        <v>88</v>
      </c>
      <c r="S1102" t="s">
        <v>118</v>
      </c>
      <c r="T1102">
        <v>49330</v>
      </c>
      <c r="U1102" s="1">
        <v>45588</v>
      </c>
      <c r="V1102" t="s">
        <v>155</v>
      </c>
      <c r="W1102">
        <v>867455</v>
      </c>
      <c r="X1102" t="s">
        <v>4809</v>
      </c>
      <c r="Y1102">
        <v>515</v>
      </c>
      <c r="Z1102">
        <v>1738</v>
      </c>
      <c r="AA1102">
        <v>4</v>
      </c>
      <c r="AB1102">
        <v>2780.8</v>
      </c>
    </row>
    <row r="1103" spans="1:28" x14ac:dyDescent="0.3">
      <c r="A1103" t="s">
        <v>28</v>
      </c>
      <c r="B1103" t="s">
        <v>29</v>
      </c>
      <c r="C1103" t="s">
        <v>44</v>
      </c>
      <c r="D1103" t="s">
        <v>421</v>
      </c>
      <c r="E1103" t="s">
        <v>46</v>
      </c>
      <c r="F1103" t="s">
        <v>47</v>
      </c>
      <c r="G1103">
        <v>10</v>
      </c>
      <c r="H1103">
        <v>423916</v>
      </c>
      <c r="I1103" t="s">
        <v>58</v>
      </c>
      <c r="J1103" s="1">
        <v>43958</v>
      </c>
      <c r="K1103">
        <v>1200</v>
      </c>
      <c r="L1103" t="s">
        <v>4810</v>
      </c>
      <c r="M1103" t="s">
        <v>85</v>
      </c>
      <c r="N1103" t="s">
        <v>4811</v>
      </c>
      <c r="O1103" t="s">
        <v>4812</v>
      </c>
      <c r="P1103" t="s">
        <v>51</v>
      </c>
      <c r="Q1103">
        <v>16</v>
      </c>
      <c r="R1103" t="s">
        <v>88</v>
      </c>
      <c r="S1103" t="s">
        <v>118</v>
      </c>
      <c r="T1103">
        <v>27339</v>
      </c>
      <c r="U1103" s="1">
        <v>45547</v>
      </c>
      <c r="V1103" t="s">
        <v>180</v>
      </c>
      <c r="W1103">
        <v>518485</v>
      </c>
      <c r="X1103" t="s">
        <v>4813</v>
      </c>
      <c r="Y1103">
        <v>647</v>
      </c>
      <c r="Z1103">
        <v>1786</v>
      </c>
      <c r="AA1103">
        <v>5</v>
      </c>
      <c r="AB1103">
        <v>3572</v>
      </c>
    </row>
    <row r="1104" spans="1:28" x14ac:dyDescent="0.3">
      <c r="A1104" t="s">
        <v>28</v>
      </c>
      <c r="B1104" t="s">
        <v>29</v>
      </c>
      <c r="C1104" t="s">
        <v>30</v>
      </c>
      <c r="D1104" t="s">
        <v>105</v>
      </c>
      <c r="E1104" t="s">
        <v>56</v>
      </c>
      <c r="F1104" t="s">
        <v>355</v>
      </c>
      <c r="G1104">
        <v>93</v>
      </c>
      <c r="H1104">
        <v>410443</v>
      </c>
      <c r="I1104" t="s">
        <v>34</v>
      </c>
      <c r="J1104" s="1">
        <v>45146</v>
      </c>
      <c r="K1104">
        <v>800</v>
      </c>
      <c r="L1104" t="s">
        <v>4814</v>
      </c>
      <c r="M1104" t="s">
        <v>843</v>
      </c>
      <c r="N1104" t="s">
        <v>4815</v>
      </c>
      <c r="O1104" t="s">
        <v>4816</v>
      </c>
      <c r="P1104" t="s">
        <v>71</v>
      </c>
      <c r="Q1104">
        <v>20</v>
      </c>
      <c r="R1104" t="s">
        <v>40</v>
      </c>
      <c r="S1104" t="s">
        <v>118</v>
      </c>
      <c r="T1104">
        <v>53212</v>
      </c>
      <c r="U1104" s="1">
        <v>45306</v>
      </c>
      <c r="V1104" t="s">
        <v>111</v>
      </c>
      <c r="W1104">
        <v>693624</v>
      </c>
      <c r="X1104" t="s">
        <v>4817</v>
      </c>
      <c r="Y1104">
        <v>869</v>
      </c>
      <c r="Z1104">
        <v>851</v>
      </c>
      <c r="AA1104">
        <v>2</v>
      </c>
      <c r="AB1104" s="2" t="s">
        <v>4818</v>
      </c>
    </row>
    <row r="1105" spans="1:28" x14ac:dyDescent="0.3">
      <c r="A1105" t="s">
        <v>28</v>
      </c>
      <c r="B1105" t="s">
        <v>29</v>
      </c>
      <c r="C1105" t="s">
        <v>148</v>
      </c>
      <c r="D1105" t="s">
        <v>182</v>
      </c>
      <c r="E1105" t="s">
        <v>56</v>
      </c>
      <c r="F1105" t="s">
        <v>33</v>
      </c>
      <c r="G1105">
        <v>57</v>
      </c>
      <c r="H1105">
        <v>407559</v>
      </c>
      <c r="I1105" t="s">
        <v>34</v>
      </c>
      <c r="J1105" s="1">
        <v>44266</v>
      </c>
      <c r="K1105">
        <v>1400</v>
      </c>
      <c r="L1105" t="s">
        <v>4819</v>
      </c>
      <c r="M1105" t="s">
        <v>1253</v>
      </c>
      <c r="N1105" t="s">
        <v>4820</v>
      </c>
      <c r="O1105" t="s">
        <v>4821</v>
      </c>
      <c r="P1105" t="s">
        <v>51</v>
      </c>
      <c r="Q1105">
        <v>10</v>
      </c>
      <c r="R1105" t="s">
        <v>40</v>
      </c>
      <c r="S1105" t="s">
        <v>41</v>
      </c>
      <c r="T1105">
        <v>48518</v>
      </c>
      <c r="U1105" s="1">
        <v>45306</v>
      </c>
      <c r="V1105" t="s">
        <v>111</v>
      </c>
      <c r="W1105">
        <v>638391</v>
      </c>
      <c r="X1105" t="s">
        <v>4822</v>
      </c>
      <c r="Y1105">
        <v>779</v>
      </c>
      <c r="Z1105">
        <v>2043</v>
      </c>
      <c r="AA1105">
        <v>8</v>
      </c>
      <c r="AB1105">
        <v>6537.6</v>
      </c>
    </row>
    <row r="1106" spans="1:28" x14ac:dyDescent="0.3">
      <c r="A1106" t="s">
        <v>28</v>
      </c>
      <c r="B1106" t="s">
        <v>29</v>
      </c>
      <c r="C1106" t="s">
        <v>193</v>
      </c>
      <c r="D1106" t="s">
        <v>364</v>
      </c>
      <c r="E1106" t="s">
        <v>46</v>
      </c>
      <c r="F1106" t="s">
        <v>47</v>
      </c>
      <c r="G1106">
        <v>89</v>
      </c>
      <c r="H1106">
        <v>421287</v>
      </c>
      <c r="I1106" t="s">
        <v>34</v>
      </c>
      <c r="J1106" s="1">
        <v>44227</v>
      </c>
      <c r="K1106">
        <v>1300</v>
      </c>
      <c r="L1106" t="s">
        <v>4823</v>
      </c>
      <c r="M1106" t="s">
        <v>250</v>
      </c>
      <c r="N1106" t="s">
        <v>4824</v>
      </c>
      <c r="O1106" t="s">
        <v>4825</v>
      </c>
      <c r="P1106" t="s">
        <v>87</v>
      </c>
      <c r="Q1106">
        <v>20</v>
      </c>
      <c r="R1106" t="s">
        <v>40</v>
      </c>
      <c r="S1106" t="s">
        <v>41</v>
      </c>
      <c r="T1106">
        <v>66550</v>
      </c>
      <c r="U1106" s="1">
        <v>45460</v>
      </c>
      <c r="V1106" t="s">
        <v>52</v>
      </c>
      <c r="W1106">
        <v>477483</v>
      </c>
      <c r="X1106" t="s">
        <v>4826</v>
      </c>
      <c r="Y1106">
        <v>912</v>
      </c>
      <c r="Z1106">
        <v>2152</v>
      </c>
      <c r="AA1106">
        <v>8</v>
      </c>
      <c r="AB1106" s="2" t="s">
        <v>4827</v>
      </c>
    </row>
    <row r="1107" spans="1:28" x14ac:dyDescent="0.3">
      <c r="A1107" t="s">
        <v>28</v>
      </c>
      <c r="B1107" t="s">
        <v>29</v>
      </c>
      <c r="C1107" t="s">
        <v>54</v>
      </c>
      <c r="D1107" t="s">
        <v>566</v>
      </c>
      <c r="E1107" t="s">
        <v>32</v>
      </c>
      <c r="F1107" t="s">
        <v>33</v>
      </c>
      <c r="G1107">
        <v>46</v>
      </c>
      <c r="H1107">
        <v>414832</v>
      </c>
      <c r="I1107" t="s">
        <v>34</v>
      </c>
      <c r="J1107" s="1">
        <v>44563</v>
      </c>
      <c r="K1107">
        <v>800</v>
      </c>
      <c r="L1107" t="s">
        <v>4828</v>
      </c>
      <c r="M1107" t="s">
        <v>36</v>
      </c>
      <c r="N1107" t="s">
        <v>4829</v>
      </c>
      <c r="O1107" t="s">
        <v>4830</v>
      </c>
      <c r="P1107" t="s">
        <v>51</v>
      </c>
      <c r="Q1107">
        <v>6</v>
      </c>
      <c r="R1107" t="s">
        <v>88</v>
      </c>
      <c r="S1107" t="s">
        <v>63</v>
      </c>
      <c r="T1107">
        <v>21714</v>
      </c>
      <c r="U1107" s="1">
        <v>45597</v>
      </c>
      <c r="V1107" t="s">
        <v>42</v>
      </c>
      <c r="W1107">
        <v>421909</v>
      </c>
      <c r="X1107" t="s">
        <v>4831</v>
      </c>
      <c r="Y1107">
        <v>429</v>
      </c>
      <c r="Z1107">
        <v>1343</v>
      </c>
      <c r="AA1107">
        <v>6</v>
      </c>
      <c r="AB1107" s="2" t="s">
        <v>4832</v>
      </c>
    </row>
    <row r="1108" spans="1:28" x14ac:dyDescent="0.3">
      <c r="A1108" t="s">
        <v>28</v>
      </c>
      <c r="B1108" t="s">
        <v>29</v>
      </c>
      <c r="C1108" t="s">
        <v>44</v>
      </c>
      <c r="D1108" t="s">
        <v>546</v>
      </c>
      <c r="E1108" t="s">
        <v>32</v>
      </c>
      <c r="F1108" t="s">
        <v>106</v>
      </c>
      <c r="G1108">
        <v>71</v>
      </c>
      <c r="H1108">
        <v>410432</v>
      </c>
      <c r="I1108" t="s">
        <v>58</v>
      </c>
      <c r="J1108" s="1">
        <v>44272</v>
      </c>
      <c r="K1108">
        <v>1000</v>
      </c>
      <c r="L1108" t="s">
        <v>4833</v>
      </c>
      <c r="M1108" t="s">
        <v>542</v>
      </c>
      <c r="N1108" t="s">
        <v>4834</v>
      </c>
      <c r="O1108" t="s">
        <v>4835</v>
      </c>
      <c r="P1108" t="s">
        <v>39</v>
      </c>
      <c r="Q1108">
        <v>9</v>
      </c>
      <c r="R1108" t="s">
        <v>40</v>
      </c>
      <c r="S1108" t="s">
        <v>79</v>
      </c>
      <c r="T1108">
        <v>11929</v>
      </c>
      <c r="U1108" s="1">
        <v>45405</v>
      </c>
      <c r="V1108" t="s">
        <v>80</v>
      </c>
      <c r="W1108">
        <v>207273</v>
      </c>
      <c r="X1108" t="s">
        <v>4836</v>
      </c>
      <c r="Y1108">
        <v>775</v>
      </c>
      <c r="Z1108">
        <v>2808</v>
      </c>
      <c r="AA1108">
        <v>6</v>
      </c>
      <c r="AB1108" s="2" t="s">
        <v>4837</v>
      </c>
    </row>
    <row r="1109" spans="1:28" x14ac:dyDescent="0.3">
      <c r="A1109" t="s">
        <v>28</v>
      </c>
      <c r="B1109" t="s">
        <v>29</v>
      </c>
      <c r="C1109" t="s">
        <v>30</v>
      </c>
      <c r="D1109" t="s">
        <v>637</v>
      </c>
      <c r="E1109" t="s">
        <v>46</v>
      </c>
      <c r="F1109" t="s">
        <v>150</v>
      </c>
      <c r="G1109">
        <v>82</v>
      </c>
      <c r="H1109">
        <v>413022</v>
      </c>
      <c r="I1109" t="s">
        <v>34</v>
      </c>
      <c r="J1109" s="1">
        <v>45531</v>
      </c>
      <c r="K1109">
        <v>950</v>
      </c>
      <c r="L1109" t="s">
        <v>454</v>
      </c>
      <c r="M1109" t="s">
        <v>239</v>
      </c>
      <c r="N1109" t="s">
        <v>4838</v>
      </c>
      <c r="O1109" t="s">
        <v>4839</v>
      </c>
      <c r="P1109" t="s">
        <v>71</v>
      </c>
      <c r="Q1109">
        <v>15</v>
      </c>
      <c r="R1109" t="s">
        <v>88</v>
      </c>
      <c r="S1109" t="s">
        <v>118</v>
      </c>
      <c r="T1109">
        <v>98024</v>
      </c>
      <c r="U1109" s="1">
        <v>45369</v>
      </c>
      <c r="V1109" t="s">
        <v>72</v>
      </c>
      <c r="W1109">
        <v>899864</v>
      </c>
      <c r="X1109" t="s">
        <v>4840</v>
      </c>
      <c r="Y1109">
        <v>330</v>
      </c>
      <c r="Z1109">
        <v>758</v>
      </c>
      <c r="AA1109">
        <v>4</v>
      </c>
      <c r="AB1109">
        <v>1212.8</v>
      </c>
    </row>
    <row r="1110" spans="1:28" x14ac:dyDescent="0.3">
      <c r="A1110" t="s">
        <v>28</v>
      </c>
      <c r="B1110" t="s">
        <v>29</v>
      </c>
      <c r="C1110" t="s">
        <v>193</v>
      </c>
      <c r="D1110" t="s">
        <v>261</v>
      </c>
      <c r="E1110" t="s">
        <v>32</v>
      </c>
      <c r="F1110" t="s">
        <v>83</v>
      </c>
      <c r="G1110">
        <v>98</v>
      </c>
      <c r="H1110">
        <v>404083</v>
      </c>
      <c r="I1110" t="s">
        <v>34</v>
      </c>
      <c r="J1110" s="1">
        <v>45397</v>
      </c>
      <c r="K1110">
        <v>1100</v>
      </c>
      <c r="L1110" t="s">
        <v>4841</v>
      </c>
      <c r="M1110" t="s">
        <v>313</v>
      </c>
      <c r="N1110" t="s">
        <v>4842</v>
      </c>
      <c r="O1110" t="s">
        <v>4843</v>
      </c>
      <c r="P1110" t="s">
        <v>71</v>
      </c>
      <c r="Q1110">
        <v>13</v>
      </c>
      <c r="R1110" t="s">
        <v>88</v>
      </c>
      <c r="S1110" t="s">
        <v>79</v>
      </c>
      <c r="T1110">
        <v>73212</v>
      </c>
      <c r="U1110" s="1">
        <v>45545</v>
      </c>
      <c r="V1110" t="s">
        <v>180</v>
      </c>
      <c r="W1110">
        <v>522711</v>
      </c>
      <c r="X1110" t="s">
        <v>4844</v>
      </c>
      <c r="Y1110">
        <v>586</v>
      </c>
      <c r="Z1110">
        <v>841</v>
      </c>
      <c r="AA1110">
        <v>5</v>
      </c>
      <c r="AB1110">
        <v>1682</v>
      </c>
    </row>
    <row r="1111" spans="1:28" x14ac:dyDescent="0.3">
      <c r="A1111" t="s">
        <v>28</v>
      </c>
      <c r="B1111" t="s">
        <v>29</v>
      </c>
      <c r="C1111" t="s">
        <v>157</v>
      </c>
      <c r="D1111" t="s">
        <v>291</v>
      </c>
      <c r="E1111" t="s">
        <v>32</v>
      </c>
      <c r="F1111" t="s">
        <v>150</v>
      </c>
      <c r="G1111">
        <v>80</v>
      </c>
      <c r="H1111">
        <v>408163</v>
      </c>
      <c r="I1111" t="s">
        <v>58</v>
      </c>
      <c r="J1111" s="1">
        <v>45030</v>
      </c>
      <c r="K1111">
        <v>1300</v>
      </c>
      <c r="L1111" t="s">
        <v>4845</v>
      </c>
      <c r="M1111" t="s">
        <v>239</v>
      </c>
      <c r="N1111" t="s">
        <v>4846</v>
      </c>
      <c r="O1111" t="s">
        <v>4847</v>
      </c>
      <c r="P1111" t="s">
        <v>87</v>
      </c>
      <c r="Q1111">
        <v>20</v>
      </c>
      <c r="R1111" t="s">
        <v>88</v>
      </c>
      <c r="S1111" t="s">
        <v>41</v>
      </c>
      <c r="T1111">
        <v>97670</v>
      </c>
      <c r="U1111" s="1">
        <v>45474</v>
      </c>
      <c r="V1111" t="s">
        <v>126</v>
      </c>
      <c r="W1111">
        <v>991600</v>
      </c>
      <c r="X1111" t="s">
        <v>4848</v>
      </c>
      <c r="Y1111">
        <v>637</v>
      </c>
      <c r="Z1111">
        <v>2553</v>
      </c>
      <c r="AA1111">
        <v>6</v>
      </c>
      <c r="AB1111" s="2" t="s">
        <v>4849</v>
      </c>
    </row>
    <row r="1112" spans="1:28" x14ac:dyDescent="0.3">
      <c r="A1112" t="s">
        <v>28</v>
      </c>
      <c r="B1112" t="s">
        <v>29</v>
      </c>
      <c r="C1112" t="s">
        <v>91</v>
      </c>
      <c r="D1112" t="s">
        <v>611</v>
      </c>
      <c r="E1112" t="s">
        <v>32</v>
      </c>
      <c r="F1112" t="s">
        <v>355</v>
      </c>
      <c r="G1112">
        <v>94</v>
      </c>
      <c r="H1112">
        <v>417695</v>
      </c>
      <c r="I1112" t="s">
        <v>34</v>
      </c>
      <c r="J1112" s="1">
        <v>44622</v>
      </c>
      <c r="K1112">
        <v>1300</v>
      </c>
      <c r="L1112" t="s">
        <v>4850</v>
      </c>
      <c r="M1112" t="s">
        <v>239</v>
      </c>
      <c r="N1112" t="s">
        <v>4851</v>
      </c>
      <c r="O1112" t="s">
        <v>4852</v>
      </c>
      <c r="P1112" t="s">
        <v>39</v>
      </c>
      <c r="Q1112">
        <v>5</v>
      </c>
      <c r="R1112" t="s">
        <v>40</v>
      </c>
      <c r="S1112" t="s">
        <v>79</v>
      </c>
      <c r="T1112">
        <v>85580</v>
      </c>
      <c r="U1112" s="1">
        <v>45474</v>
      </c>
      <c r="V1112" t="s">
        <v>126</v>
      </c>
      <c r="W1112">
        <v>454444</v>
      </c>
      <c r="X1112" t="s">
        <v>4853</v>
      </c>
      <c r="Y1112">
        <v>710</v>
      </c>
      <c r="Z1112">
        <v>546</v>
      </c>
      <c r="AA1112">
        <v>1</v>
      </c>
      <c r="AB1112">
        <v>218.4</v>
      </c>
    </row>
    <row r="1113" spans="1:28" x14ac:dyDescent="0.3">
      <c r="A1113" t="s">
        <v>28</v>
      </c>
      <c r="B1113" t="s">
        <v>29</v>
      </c>
      <c r="C1113" t="s">
        <v>66</v>
      </c>
      <c r="D1113" t="s">
        <v>134</v>
      </c>
      <c r="E1113" t="s">
        <v>32</v>
      </c>
      <c r="F1113" t="s">
        <v>47</v>
      </c>
      <c r="G1113">
        <v>59</v>
      </c>
      <c r="H1113">
        <v>420310</v>
      </c>
      <c r="I1113" t="s">
        <v>58</v>
      </c>
      <c r="J1113" s="1">
        <v>45352</v>
      </c>
      <c r="K1113">
        <v>950</v>
      </c>
      <c r="L1113" t="s">
        <v>4854</v>
      </c>
      <c r="M1113" t="s">
        <v>1366</v>
      </c>
      <c r="N1113" t="s">
        <v>4855</v>
      </c>
      <c r="O1113" t="s">
        <v>4856</v>
      </c>
      <c r="P1113" t="s">
        <v>71</v>
      </c>
      <c r="Q1113">
        <v>8</v>
      </c>
      <c r="R1113" t="s">
        <v>88</v>
      </c>
      <c r="S1113" t="s">
        <v>41</v>
      </c>
      <c r="T1113">
        <v>90261</v>
      </c>
      <c r="U1113" s="1">
        <v>45624</v>
      </c>
      <c r="V1113" t="s">
        <v>42</v>
      </c>
      <c r="W1113">
        <v>269475</v>
      </c>
      <c r="X1113" t="s">
        <v>4857</v>
      </c>
      <c r="Y1113">
        <v>694</v>
      </c>
      <c r="Z1113">
        <v>1918</v>
      </c>
      <c r="AA1113">
        <v>3</v>
      </c>
      <c r="AB1113">
        <v>2301.6</v>
      </c>
    </row>
    <row r="1114" spans="1:28" x14ac:dyDescent="0.3">
      <c r="A1114" t="s">
        <v>28</v>
      </c>
      <c r="B1114" t="s">
        <v>29</v>
      </c>
      <c r="C1114" t="s">
        <v>30</v>
      </c>
      <c r="D1114" t="s">
        <v>317</v>
      </c>
      <c r="E1114" t="s">
        <v>32</v>
      </c>
      <c r="F1114" t="s">
        <v>355</v>
      </c>
      <c r="G1114">
        <v>47</v>
      </c>
      <c r="H1114">
        <v>401765</v>
      </c>
      <c r="I1114" t="s">
        <v>58</v>
      </c>
      <c r="J1114" s="1">
        <v>44462</v>
      </c>
      <c r="K1114">
        <v>950</v>
      </c>
      <c r="L1114" t="s">
        <v>4858</v>
      </c>
      <c r="M1114" t="s">
        <v>68</v>
      </c>
      <c r="N1114" t="s">
        <v>4859</v>
      </c>
      <c r="O1114" t="s">
        <v>4860</v>
      </c>
      <c r="P1114" t="s">
        <v>39</v>
      </c>
      <c r="Q1114">
        <v>19</v>
      </c>
      <c r="R1114" t="s">
        <v>40</v>
      </c>
      <c r="S1114" t="s">
        <v>41</v>
      </c>
      <c r="T1114">
        <v>10764</v>
      </c>
      <c r="U1114" s="1">
        <v>45410</v>
      </c>
      <c r="V1114" t="s">
        <v>80</v>
      </c>
      <c r="W1114">
        <v>591861</v>
      </c>
      <c r="X1114" t="s">
        <v>4861</v>
      </c>
      <c r="Y1114">
        <v>318</v>
      </c>
      <c r="Z1114">
        <v>2310</v>
      </c>
      <c r="AA1114">
        <v>8</v>
      </c>
      <c r="AB1114">
        <v>7392</v>
      </c>
    </row>
    <row r="1115" spans="1:28" x14ac:dyDescent="0.3">
      <c r="A1115" t="s">
        <v>28</v>
      </c>
      <c r="B1115" t="s">
        <v>29</v>
      </c>
      <c r="C1115" t="s">
        <v>44</v>
      </c>
      <c r="D1115" t="s">
        <v>546</v>
      </c>
      <c r="E1115" t="s">
        <v>46</v>
      </c>
      <c r="F1115" t="s">
        <v>83</v>
      </c>
      <c r="G1115">
        <v>65</v>
      </c>
      <c r="H1115">
        <v>403720</v>
      </c>
      <c r="I1115" t="s">
        <v>58</v>
      </c>
      <c r="J1115" s="1">
        <v>44169</v>
      </c>
      <c r="K1115">
        <v>1200</v>
      </c>
      <c r="L1115" t="s">
        <v>4862</v>
      </c>
      <c r="M1115" t="s">
        <v>308</v>
      </c>
      <c r="N1115" t="s">
        <v>4863</v>
      </c>
      <c r="O1115" t="s">
        <v>4864</v>
      </c>
      <c r="P1115" t="s">
        <v>51</v>
      </c>
      <c r="Q1115">
        <v>4</v>
      </c>
      <c r="R1115" t="s">
        <v>40</v>
      </c>
      <c r="S1115" t="s">
        <v>79</v>
      </c>
      <c r="T1115">
        <v>89849</v>
      </c>
      <c r="U1115" s="1">
        <v>45412</v>
      </c>
      <c r="V1115" t="s">
        <v>80</v>
      </c>
      <c r="W1115">
        <v>983481</v>
      </c>
      <c r="X1115" t="s">
        <v>4865</v>
      </c>
      <c r="Y1115">
        <v>956</v>
      </c>
      <c r="Z1115">
        <v>2108</v>
      </c>
      <c r="AA1115">
        <v>5</v>
      </c>
      <c r="AB1115">
        <v>4216</v>
      </c>
    </row>
    <row r="1116" spans="1:28" x14ac:dyDescent="0.3">
      <c r="A1116" t="s">
        <v>28</v>
      </c>
      <c r="B1116" t="s">
        <v>29</v>
      </c>
      <c r="C1116" t="s">
        <v>44</v>
      </c>
      <c r="D1116" t="s">
        <v>74</v>
      </c>
      <c r="E1116" t="s">
        <v>46</v>
      </c>
      <c r="F1116" t="s">
        <v>47</v>
      </c>
      <c r="G1116">
        <v>17</v>
      </c>
      <c r="H1116">
        <v>405110</v>
      </c>
      <c r="I1116" t="s">
        <v>58</v>
      </c>
      <c r="J1116" s="1">
        <v>45579</v>
      </c>
      <c r="K1116">
        <v>950</v>
      </c>
      <c r="L1116" t="s">
        <v>4866</v>
      </c>
      <c r="M1116" t="s">
        <v>287</v>
      </c>
      <c r="N1116" t="s">
        <v>4867</v>
      </c>
      <c r="O1116" t="s">
        <v>4868</v>
      </c>
      <c r="P1116" t="s">
        <v>87</v>
      </c>
      <c r="Q1116">
        <v>13</v>
      </c>
      <c r="R1116" t="s">
        <v>88</v>
      </c>
      <c r="S1116" t="s">
        <v>79</v>
      </c>
      <c r="T1116">
        <v>40873</v>
      </c>
      <c r="U1116" s="1">
        <v>45518</v>
      </c>
      <c r="V1116" t="s">
        <v>64</v>
      </c>
      <c r="W1116">
        <v>479527</v>
      </c>
      <c r="X1116" t="s">
        <v>4869</v>
      </c>
      <c r="Y1116">
        <v>744</v>
      </c>
      <c r="Z1116">
        <v>1765</v>
      </c>
      <c r="AA1116">
        <v>1</v>
      </c>
      <c r="AB1116">
        <v>706</v>
      </c>
    </row>
    <row r="1117" spans="1:28" x14ac:dyDescent="0.3">
      <c r="A1117" t="s">
        <v>28</v>
      </c>
      <c r="B1117" t="s">
        <v>29</v>
      </c>
      <c r="C1117" t="s">
        <v>66</v>
      </c>
      <c r="D1117" t="s">
        <v>421</v>
      </c>
      <c r="E1117" t="s">
        <v>46</v>
      </c>
      <c r="F1117" t="s">
        <v>175</v>
      </c>
      <c r="G1117">
        <v>23</v>
      </c>
      <c r="H1117">
        <v>413605</v>
      </c>
      <c r="I1117" t="s">
        <v>58</v>
      </c>
      <c r="J1117" s="1">
        <v>45186</v>
      </c>
      <c r="K1117">
        <v>1300</v>
      </c>
      <c r="L1117" t="s">
        <v>4870</v>
      </c>
      <c r="M1117" t="s">
        <v>506</v>
      </c>
      <c r="N1117" t="s">
        <v>4871</v>
      </c>
      <c r="O1117" t="s">
        <v>4872</v>
      </c>
      <c r="P1117" t="s">
        <v>51</v>
      </c>
      <c r="Q1117">
        <v>14</v>
      </c>
      <c r="R1117" t="s">
        <v>40</v>
      </c>
      <c r="S1117" t="s">
        <v>118</v>
      </c>
      <c r="T1117">
        <v>64759</v>
      </c>
      <c r="U1117" s="1">
        <v>45414</v>
      </c>
      <c r="V1117" t="s">
        <v>140</v>
      </c>
      <c r="W1117">
        <v>227269</v>
      </c>
      <c r="X1117" t="s">
        <v>4873</v>
      </c>
      <c r="Y1117">
        <v>548</v>
      </c>
      <c r="Z1117">
        <v>2660</v>
      </c>
      <c r="AA1117">
        <v>7</v>
      </c>
      <c r="AB1117">
        <v>7448</v>
      </c>
    </row>
    <row r="1118" spans="1:28" x14ac:dyDescent="0.3">
      <c r="A1118" t="s">
        <v>28</v>
      </c>
      <c r="B1118" t="s">
        <v>29</v>
      </c>
      <c r="C1118" t="s">
        <v>91</v>
      </c>
      <c r="D1118" t="s">
        <v>98</v>
      </c>
      <c r="E1118" t="s">
        <v>46</v>
      </c>
      <c r="F1118" t="s">
        <v>355</v>
      </c>
      <c r="G1118">
        <v>12</v>
      </c>
      <c r="H1118">
        <v>416569</v>
      </c>
      <c r="I1118" t="s">
        <v>34</v>
      </c>
      <c r="J1118" s="1">
        <v>44247</v>
      </c>
      <c r="K1118">
        <v>800</v>
      </c>
      <c r="L1118" t="s">
        <v>4874</v>
      </c>
      <c r="M1118" t="s">
        <v>345</v>
      </c>
      <c r="N1118" t="s">
        <v>4875</v>
      </c>
      <c r="O1118" t="s">
        <v>4876</v>
      </c>
      <c r="P1118" t="s">
        <v>71</v>
      </c>
      <c r="Q1118">
        <v>3</v>
      </c>
      <c r="R1118" t="s">
        <v>40</v>
      </c>
      <c r="S1118" t="s">
        <v>41</v>
      </c>
      <c r="T1118">
        <v>32340</v>
      </c>
      <c r="U1118" s="1">
        <v>45321</v>
      </c>
      <c r="V1118" t="s">
        <v>111</v>
      </c>
      <c r="W1118">
        <v>899366</v>
      </c>
      <c r="X1118" t="s">
        <v>4877</v>
      </c>
      <c r="Y1118">
        <v>301</v>
      </c>
      <c r="Z1118">
        <v>1107</v>
      </c>
      <c r="AA1118">
        <v>4</v>
      </c>
      <c r="AB1118">
        <v>1771.2</v>
      </c>
    </row>
    <row r="1119" spans="1:28" x14ac:dyDescent="0.3">
      <c r="A1119" t="s">
        <v>28</v>
      </c>
      <c r="B1119" t="s">
        <v>29</v>
      </c>
      <c r="C1119" t="s">
        <v>44</v>
      </c>
      <c r="D1119" t="s">
        <v>616</v>
      </c>
      <c r="E1119" t="s">
        <v>56</v>
      </c>
      <c r="F1119" t="s">
        <v>57</v>
      </c>
      <c r="G1119">
        <v>98</v>
      </c>
      <c r="H1119">
        <v>415259</v>
      </c>
      <c r="I1119" t="s">
        <v>58</v>
      </c>
      <c r="J1119" s="1">
        <v>44565</v>
      </c>
      <c r="K1119">
        <v>800</v>
      </c>
      <c r="L1119" t="s">
        <v>4878</v>
      </c>
      <c r="M1119" t="s">
        <v>244</v>
      </c>
      <c r="N1119" t="s">
        <v>4879</v>
      </c>
      <c r="O1119">
        <v>2533876360</v>
      </c>
      <c r="P1119" t="s">
        <v>39</v>
      </c>
      <c r="Q1119">
        <v>20</v>
      </c>
      <c r="R1119" t="s">
        <v>88</v>
      </c>
      <c r="S1119" t="s">
        <v>41</v>
      </c>
      <c r="T1119">
        <v>17439</v>
      </c>
      <c r="U1119" s="1">
        <v>45492</v>
      </c>
      <c r="V1119" t="s">
        <v>126</v>
      </c>
      <c r="W1119">
        <v>632159</v>
      </c>
      <c r="X1119" t="s">
        <v>4880</v>
      </c>
      <c r="Y1119">
        <v>519</v>
      </c>
      <c r="Z1119">
        <v>1998</v>
      </c>
      <c r="AA1119">
        <v>5</v>
      </c>
      <c r="AB1119">
        <v>3996</v>
      </c>
    </row>
    <row r="1120" spans="1:28" x14ac:dyDescent="0.3">
      <c r="A1120" t="s">
        <v>28</v>
      </c>
      <c r="B1120" t="s">
        <v>29</v>
      </c>
      <c r="C1120" t="s">
        <v>193</v>
      </c>
      <c r="D1120" t="s">
        <v>163</v>
      </c>
      <c r="E1120" t="s">
        <v>56</v>
      </c>
      <c r="F1120" t="s">
        <v>150</v>
      </c>
      <c r="G1120">
        <v>52</v>
      </c>
      <c r="H1120">
        <v>438647</v>
      </c>
      <c r="I1120" t="s">
        <v>34</v>
      </c>
      <c r="J1120" s="1">
        <v>44852</v>
      </c>
      <c r="K1120">
        <v>1100</v>
      </c>
      <c r="L1120" t="s">
        <v>4881</v>
      </c>
      <c r="M1120" t="s">
        <v>542</v>
      </c>
      <c r="N1120" t="s">
        <v>4882</v>
      </c>
      <c r="O1120" t="s">
        <v>4883</v>
      </c>
      <c r="P1120" t="s">
        <v>87</v>
      </c>
      <c r="Q1120">
        <v>17</v>
      </c>
      <c r="R1120" t="s">
        <v>88</v>
      </c>
      <c r="S1120" t="s">
        <v>118</v>
      </c>
      <c r="T1120">
        <v>37800</v>
      </c>
      <c r="U1120" s="1">
        <v>45307</v>
      </c>
      <c r="V1120" t="s">
        <v>111</v>
      </c>
      <c r="W1120">
        <v>908637</v>
      </c>
      <c r="X1120" t="s">
        <v>4884</v>
      </c>
      <c r="Y1120">
        <v>462</v>
      </c>
      <c r="Z1120">
        <v>2426</v>
      </c>
      <c r="AA1120">
        <v>4</v>
      </c>
      <c r="AB1120" s="2" t="s">
        <v>4885</v>
      </c>
    </row>
    <row r="1121" spans="1:28" x14ac:dyDescent="0.3">
      <c r="A1121" t="s">
        <v>28</v>
      </c>
      <c r="B1121" t="s">
        <v>29</v>
      </c>
      <c r="C1121" t="s">
        <v>148</v>
      </c>
      <c r="D1121" t="s">
        <v>237</v>
      </c>
      <c r="E1121" t="s">
        <v>32</v>
      </c>
      <c r="F1121" t="s">
        <v>135</v>
      </c>
      <c r="G1121">
        <v>16</v>
      </c>
      <c r="H1121">
        <v>412093</v>
      </c>
      <c r="I1121" t="s">
        <v>34</v>
      </c>
      <c r="J1121" s="1">
        <v>44981</v>
      </c>
      <c r="K1121">
        <v>1200</v>
      </c>
      <c r="L1121" t="s">
        <v>4886</v>
      </c>
      <c r="M1121" t="s">
        <v>85</v>
      </c>
      <c r="N1121" t="s">
        <v>4887</v>
      </c>
      <c r="O1121" t="s">
        <v>4888</v>
      </c>
      <c r="P1121" t="s">
        <v>39</v>
      </c>
      <c r="Q1121">
        <v>16</v>
      </c>
      <c r="R1121" t="s">
        <v>40</v>
      </c>
      <c r="S1121" t="s">
        <v>41</v>
      </c>
      <c r="T1121">
        <v>45741</v>
      </c>
      <c r="U1121" s="1">
        <v>45401</v>
      </c>
      <c r="V1121" t="s">
        <v>80</v>
      </c>
      <c r="W1121">
        <v>186905</v>
      </c>
      <c r="X1121" t="s">
        <v>4889</v>
      </c>
      <c r="Y1121">
        <v>826</v>
      </c>
      <c r="Z1121">
        <v>693</v>
      </c>
      <c r="AA1121">
        <v>1</v>
      </c>
      <c r="AB1121">
        <v>277.2</v>
      </c>
    </row>
    <row r="1122" spans="1:28" x14ac:dyDescent="0.3">
      <c r="A1122" t="s">
        <v>28</v>
      </c>
      <c r="B1122" t="s">
        <v>29</v>
      </c>
      <c r="C1122" t="s">
        <v>91</v>
      </c>
      <c r="D1122" t="s">
        <v>511</v>
      </c>
      <c r="E1122" t="s">
        <v>32</v>
      </c>
      <c r="F1122" t="s">
        <v>57</v>
      </c>
      <c r="G1122">
        <v>88</v>
      </c>
      <c r="H1122">
        <v>407189</v>
      </c>
      <c r="I1122" t="s">
        <v>34</v>
      </c>
      <c r="J1122" s="1">
        <v>44084</v>
      </c>
      <c r="K1122">
        <v>800</v>
      </c>
      <c r="L1122" t="s">
        <v>4890</v>
      </c>
      <c r="M1122" t="s">
        <v>276</v>
      </c>
      <c r="N1122" t="s">
        <v>4891</v>
      </c>
      <c r="O1122" t="s">
        <v>4892</v>
      </c>
      <c r="P1122" t="s">
        <v>39</v>
      </c>
      <c r="Q1122">
        <v>12</v>
      </c>
      <c r="R1122" t="s">
        <v>88</v>
      </c>
      <c r="S1122" t="s">
        <v>79</v>
      </c>
      <c r="T1122">
        <v>98120</v>
      </c>
      <c r="U1122" s="1">
        <v>45308</v>
      </c>
      <c r="V1122" t="s">
        <v>111</v>
      </c>
      <c r="W1122">
        <v>935171</v>
      </c>
      <c r="X1122" t="s">
        <v>4893</v>
      </c>
      <c r="Y1122">
        <v>206</v>
      </c>
      <c r="Z1122">
        <v>2264</v>
      </c>
      <c r="AA1122">
        <v>5</v>
      </c>
      <c r="AB1122">
        <v>4528</v>
      </c>
    </row>
    <row r="1123" spans="1:28" x14ac:dyDescent="0.3">
      <c r="A1123" t="s">
        <v>28</v>
      </c>
      <c r="B1123" t="s">
        <v>29</v>
      </c>
      <c r="C1123" t="s">
        <v>148</v>
      </c>
      <c r="D1123" t="s">
        <v>317</v>
      </c>
      <c r="E1123" t="s">
        <v>56</v>
      </c>
      <c r="F1123" t="s">
        <v>113</v>
      </c>
      <c r="G1123">
        <v>90</v>
      </c>
      <c r="H1123">
        <v>434770</v>
      </c>
      <c r="I1123" t="s">
        <v>58</v>
      </c>
      <c r="J1123" s="1">
        <v>44219</v>
      </c>
      <c r="K1123">
        <v>1300</v>
      </c>
      <c r="L1123" t="s">
        <v>4894</v>
      </c>
      <c r="M1123" t="s">
        <v>434</v>
      </c>
      <c r="N1123" t="s">
        <v>4895</v>
      </c>
      <c r="O1123" t="s">
        <v>4896</v>
      </c>
      <c r="P1123" t="s">
        <v>71</v>
      </c>
      <c r="Q1123">
        <v>11</v>
      </c>
      <c r="R1123" t="s">
        <v>88</v>
      </c>
      <c r="S1123" t="s">
        <v>41</v>
      </c>
      <c r="T1123">
        <v>41724</v>
      </c>
      <c r="U1123" s="1">
        <v>45313</v>
      </c>
      <c r="V1123" t="s">
        <v>111</v>
      </c>
      <c r="W1123">
        <v>378102</v>
      </c>
      <c r="X1123" t="s">
        <v>4897</v>
      </c>
      <c r="Y1123">
        <v>970</v>
      </c>
      <c r="Z1123">
        <v>786</v>
      </c>
      <c r="AA1123">
        <v>5</v>
      </c>
      <c r="AB1123">
        <v>1572</v>
      </c>
    </row>
    <row r="1124" spans="1:28" x14ac:dyDescent="0.3">
      <c r="A1124" t="s">
        <v>28</v>
      </c>
      <c r="B1124" t="s">
        <v>29</v>
      </c>
      <c r="C1124" t="s">
        <v>157</v>
      </c>
      <c r="D1124" t="s">
        <v>317</v>
      </c>
      <c r="E1124" t="s">
        <v>32</v>
      </c>
      <c r="F1124" t="s">
        <v>33</v>
      </c>
      <c r="G1124">
        <v>70</v>
      </c>
      <c r="H1124">
        <v>416727</v>
      </c>
      <c r="I1124" t="s">
        <v>58</v>
      </c>
      <c r="J1124" s="1">
        <v>44010</v>
      </c>
      <c r="K1124">
        <v>1400</v>
      </c>
      <c r="L1124" t="s">
        <v>4898</v>
      </c>
      <c r="M1124" t="s">
        <v>394</v>
      </c>
      <c r="N1124" t="s">
        <v>4899</v>
      </c>
      <c r="O1124" t="s">
        <v>4900</v>
      </c>
      <c r="P1124" t="s">
        <v>71</v>
      </c>
      <c r="Q1124">
        <v>11</v>
      </c>
      <c r="R1124" t="s">
        <v>88</v>
      </c>
      <c r="S1124" t="s">
        <v>79</v>
      </c>
      <c r="T1124">
        <v>61404</v>
      </c>
      <c r="U1124" s="1">
        <v>45359</v>
      </c>
      <c r="V1124" t="s">
        <v>72</v>
      </c>
      <c r="W1124">
        <v>418946</v>
      </c>
      <c r="X1124" t="s">
        <v>4901</v>
      </c>
      <c r="Y1124">
        <v>910</v>
      </c>
      <c r="Z1124">
        <v>577</v>
      </c>
      <c r="AA1124">
        <v>4</v>
      </c>
      <c r="AB1124">
        <v>923.2</v>
      </c>
    </row>
    <row r="1125" spans="1:28" x14ac:dyDescent="0.3">
      <c r="A1125" t="s">
        <v>28</v>
      </c>
      <c r="B1125" t="s">
        <v>29</v>
      </c>
      <c r="C1125" t="s">
        <v>157</v>
      </c>
      <c r="D1125" t="s">
        <v>411</v>
      </c>
      <c r="E1125" t="s">
        <v>46</v>
      </c>
      <c r="F1125" t="s">
        <v>47</v>
      </c>
      <c r="G1125">
        <v>73</v>
      </c>
      <c r="H1125">
        <v>418762</v>
      </c>
      <c r="I1125" t="s">
        <v>58</v>
      </c>
      <c r="J1125" s="1">
        <v>43937</v>
      </c>
      <c r="K1125">
        <v>1300</v>
      </c>
      <c r="L1125" t="s">
        <v>4902</v>
      </c>
      <c r="M1125" t="s">
        <v>680</v>
      </c>
      <c r="N1125" t="s">
        <v>4903</v>
      </c>
      <c r="O1125" t="s">
        <v>4904</v>
      </c>
      <c r="P1125" t="s">
        <v>71</v>
      </c>
      <c r="Q1125">
        <v>18</v>
      </c>
      <c r="R1125" t="s">
        <v>88</v>
      </c>
      <c r="S1125" t="s">
        <v>79</v>
      </c>
      <c r="T1125">
        <v>49376</v>
      </c>
      <c r="U1125" s="1">
        <v>45516</v>
      </c>
      <c r="V1125" t="s">
        <v>64</v>
      </c>
      <c r="W1125">
        <v>840550</v>
      </c>
      <c r="X1125" t="s">
        <v>4905</v>
      </c>
      <c r="Y1125">
        <v>599</v>
      </c>
      <c r="Z1125">
        <v>2135</v>
      </c>
      <c r="AA1125">
        <v>1</v>
      </c>
      <c r="AB1125">
        <v>854</v>
      </c>
    </row>
    <row r="1126" spans="1:28" x14ac:dyDescent="0.3">
      <c r="A1126" t="s">
        <v>28</v>
      </c>
      <c r="B1126" t="s">
        <v>29</v>
      </c>
      <c r="C1126" t="s">
        <v>44</v>
      </c>
      <c r="D1126" t="s">
        <v>338</v>
      </c>
      <c r="E1126" t="s">
        <v>56</v>
      </c>
      <c r="F1126" t="s">
        <v>33</v>
      </c>
      <c r="G1126">
        <v>42</v>
      </c>
      <c r="H1126">
        <v>419307</v>
      </c>
      <c r="I1126" t="s">
        <v>58</v>
      </c>
      <c r="J1126" s="1">
        <v>44697</v>
      </c>
      <c r="K1126">
        <v>1400</v>
      </c>
      <c r="L1126" t="s">
        <v>4906</v>
      </c>
      <c r="M1126" t="s">
        <v>605</v>
      </c>
      <c r="N1126" t="s">
        <v>4907</v>
      </c>
      <c r="O1126" t="s">
        <v>4908</v>
      </c>
      <c r="P1126" t="s">
        <v>39</v>
      </c>
      <c r="Q1126">
        <v>20</v>
      </c>
      <c r="R1126" t="s">
        <v>88</v>
      </c>
      <c r="S1126" t="s">
        <v>63</v>
      </c>
      <c r="T1126">
        <v>80739</v>
      </c>
      <c r="U1126" s="1">
        <v>45596</v>
      </c>
      <c r="V1126" t="s">
        <v>155</v>
      </c>
      <c r="W1126">
        <v>790253</v>
      </c>
      <c r="X1126" t="s">
        <v>4909</v>
      </c>
      <c r="Y1126">
        <v>741</v>
      </c>
      <c r="Z1126">
        <v>1809</v>
      </c>
      <c r="AA1126">
        <v>3</v>
      </c>
      <c r="AB1126">
        <v>2170.8000000000002</v>
      </c>
    </row>
    <row r="1127" spans="1:28" x14ac:dyDescent="0.3">
      <c r="A1127" t="s">
        <v>28</v>
      </c>
      <c r="B1127" t="s">
        <v>29</v>
      </c>
      <c r="C1127" t="s">
        <v>44</v>
      </c>
      <c r="D1127" t="s">
        <v>291</v>
      </c>
      <c r="E1127" t="s">
        <v>46</v>
      </c>
      <c r="F1127" t="s">
        <v>83</v>
      </c>
      <c r="G1127">
        <v>14</v>
      </c>
      <c r="H1127">
        <v>427120</v>
      </c>
      <c r="I1127" t="s">
        <v>34</v>
      </c>
      <c r="J1127" s="1">
        <v>45544</v>
      </c>
      <c r="K1127">
        <v>1300</v>
      </c>
      <c r="L1127" t="s">
        <v>4910</v>
      </c>
      <c r="M1127" t="s">
        <v>1091</v>
      </c>
      <c r="N1127" t="s">
        <v>4911</v>
      </c>
      <c r="O1127" t="s">
        <v>4912</v>
      </c>
      <c r="P1127" t="s">
        <v>87</v>
      </c>
      <c r="Q1127">
        <v>4</v>
      </c>
      <c r="R1127" t="s">
        <v>88</v>
      </c>
      <c r="S1127" t="s">
        <v>41</v>
      </c>
      <c r="T1127">
        <v>28029</v>
      </c>
      <c r="U1127" s="1">
        <v>45435</v>
      </c>
      <c r="V1127" t="s">
        <v>140</v>
      </c>
      <c r="W1127">
        <v>799720</v>
      </c>
      <c r="X1127" t="s">
        <v>2141</v>
      </c>
      <c r="Y1127">
        <v>496</v>
      </c>
      <c r="Z1127">
        <v>1376</v>
      </c>
      <c r="AA1127">
        <v>7</v>
      </c>
      <c r="AB1127">
        <v>3852.8</v>
      </c>
    </row>
    <row r="1128" spans="1:28" x14ac:dyDescent="0.3">
      <c r="A1128" t="s">
        <v>28</v>
      </c>
      <c r="B1128" t="s">
        <v>29</v>
      </c>
      <c r="C1128" t="s">
        <v>54</v>
      </c>
      <c r="D1128" t="s">
        <v>338</v>
      </c>
      <c r="E1128" t="s">
        <v>46</v>
      </c>
      <c r="F1128" t="s">
        <v>135</v>
      </c>
      <c r="G1128">
        <v>13</v>
      </c>
      <c r="H1128">
        <v>423649</v>
      </c>
      <c r="I1128" t="s">
        <v>58</v>
      </c>
      <c r="J1128" s="1">
        <v>45392</v>
      </c>
      <c r="K1128">
        <v>1000</v>
      </c>
      <c r="L1128" t="s">
        <v>4913</v>
      </c>
      <c r="M1128" t="s">
        <v>654</v>
      </c>
      <c r="N1128" t="s">
        <v>4914</v>
      </c>
      <c r="O1128" t="s">
        <v>4915</v>
      </c>
      <c r="P1128" t="s">
        <v>87</v>
      </c>
      <c r="Q1128">
        <v>7</v>
      </c>
      <c r="R1128" t="s">
        <v>88</v>
      </c>
      <c r="S1128" t="s">
        <v>63</v>
      </c>
      <c r="T1128">
        <v>35789</v>
      </c>
      <c r="U1128" s="1">
        <v>45516</v>
      </c>
      <c r="V1128" t="s">
        <v>64</v>
      </c>
      <c r="W1128">
        <v>783812</v>
      </c>
      <c r="X1128" t="s">
        <v>4916</v>
      </c>
      <c r="Y1128">
        <v>841</v>
      </c>
      <c r="Z1128">
        <v>2347</v>
      </c>
      <c r="AA1128">
        <v>7</v>
      </c>
      <c r="AB1128">
        <v>6571.6</v>
      </c>
    </row>
    <row r="1129" spans="1:28" x14ac:dyDescent="0.3">
      <c r="A1129" t="s">
        <v>28</v>
      </c>
      <c r="B1129" t="s">
        <v>29</v>
      </c>
      <c r="C1129" t="s">
        <v>44</v>
      </c>
      <c r="D1129" t="s">
        <v>467</v>
      </c>
      <c r="E1129" t="s">
        <v>46</v>
      </c>
      <c r="F1129" t="s">
        <v>106</v>
      </c>
      <c r="G1129">
        <v>45</v>
      </c>
      <c r="H1129">
        <v>408821</v>
      </c>
      <c r="I1129" t="s">
        <v>34</v>
      </c>
      <c r="J1129" s="1">
        <v>44366</v>
      </c>
      <c r="K1129">
        <v>800</v>
      </c>
      <c r="L1129" t="s">
        <v>1831</v>
      </c>
      <c r="M1129" t="s">
        <v>108</v>
      </c>
      <c r="N1129" t="s">
        <v>4917</v>
      </c>
      <c r="O1129" t="s">
        <v>4918</v>
      </c>
      <c r="P1129" t="s">
        <v>51</v>
      </c>
      <c r="Q1129">
        <v>12</v>
      </c>
      <c r="R1129" t="s">
        <v>40</v>
      </c>
      <c r="S1129" t="s">
        <v>63</v>
      </c>
      <c r="T1129">
        <v>64984</v>
      </c>
      <c r="U1129" s="1">
        <v>45614</v>
      </c>
      <c r="V1129" t="s">
        <v>42</v>
      </c>
      <c r="W1129">
        <v>931456</v>
      </c>
      <c r="X1129" t="s">
        <v>4919</v>
      </c>
      <c r="Y1129">
        <v>426</v>
      </c>
      <c r="Z1129">
        <v>1890</v>
      </c>
      <c r="AA1129">
        <v>5</v>
      </c>
      <c r="AB1129">
        <v>3780</v>
      </c>
    </row>
    <row r="1130" spans="1:28" x14ac:dyDescent="0.3">
      <c r="A1130" t="s">
        <v>28</v>
      </c>
      <c r="B1130" t="s">
        <v>29</v>
      </c>
      <c r="C1130" t="s">
        <v>91</v>
      </c>
      <c r="D1130" t="s">
        <v>421</v>
      </c>
      <c r="E1130" t="s">
        <v>56</v>
      </c>
      <c r="F1130" t="s">
        <v>135</v>
      </c>
      <c r="G1130">
        <v>86</v>
      </c>
      <c r="H1130">
        <v>406736</v>
      </c>
      <c r="I1130" t="s">
        <v>58</v>
      </c>
      <c r="J1130" s="1">
        <v>44080</v>
      </c>
      <c r="K1130">
        <v>1300</v>
      </c>
      <c r="L1130" t="s">
        <v>4920</v>
      </c>
      <c r="M1130" t="s">
        <v>263</v>
      </c>
      <c r="N1130" t="s">
        <v>4921</v>
      </c>
      <c r="O1130" t="s">
        <v>4922</v>
      </c>
      <c r="P1130" t="s">
        <v>39</v>
      </c>
      <c r="Q1130">
        <v>6</v>
      </c>
      <c r="R1130" t="s">
        <v>88</v>
      </c>
      <c r="S1130" t="s">
        <v>79</v>
      </c>
      <c r="T1130">
        <v>10580</v>
      </c>
      <c r="U1130" s="1">
        <v>45481</v>
      </c>
      <c r="V1130" t="s">
        <v>126</v>
      </c>
      <c r="W1130">
        <v>270536</v>
      </c>
      <c r="X1130" t="s">
        <v>4923</v>
      </c>
      <c r="Y1130">
        <v>902</v>
      </c>
      <c r="Z1130">
        <v>1708</v>
      </c>
      <c r="AA1130">
        <v>7</v>
      </c>
      <c r="AB1130" s="2" t="s">
        <v>4924</v>
      </c>
    </row>
    <row r="1131" spans="1:28" x14ac:dyDescent="0.3">
      <c r="A1131" t="s">
        <v>28</v>
      </c>
      <c r="B1131" t="s">
        <v>29</v>
      </c>
      <c r="C1131" t="s">
        <v>91</v>
      </c>
      <c r="D1131" t="s">
        <v>349</v>
      </c>
      <c r="E1131" t="s">
        <v>56</v>
      </c>
      <c r="F1131" t="s">
        <v>175</v>
      </c>
      <c r="G1131">
        <v>36</v>
      </c>
      <c r="H1131">
        <v>428516</v>
      </c>
      <c r="I1131" t="s">
        <v>58</v>
      </c>
      <c r="J1131" s="1">
        <v>44016</v>
      </c>
      <c r="K1131">
        <v>1100</v>
      </c>
      <c r="L1131" t="s">
        <v>4925</v>
      </c>
      <c r="M1131" t="s">
        <v>189</v>
      </c>
      <c r="N1131" t="s">
        <v>4926</v>
      </c>
      <c r="O1131" t="s">
        <v>4927</v>
      </c>
      <c r="P1131" t="s">
        <v>71</v>
      </c>
      <c r="Q1131">
        <v>3</v>
      </c>
      <c r="R1131" t="s">
        <v>88</v>
      </c>
      <c r="S1131" t="s">
        <v>79</v>
      </c>
      <c r="T1131">
        <v>39552</v>
      </c>
      <c r="U1131" s="1">
        <v>45584</v>
      </c>
      <c r="V1131" t="s">
        <v>155</v>
      </c>
      <c r="W1131">
        <v>986931</v>
      </c>
      <c r="X1131" t="s">
        <v>4928</v>
      </c>
      <c r="Y1131">
        <v>360</v>
      </c>
      <c r="Z1131">
        <v>767</v>
      </c>
      <c r="AA1131">
        <v>8</v>
      </c>
      <c r="AB1131">
        <v>2454.4</v>
      </c>
    </row>
    <row r="1132" spans="1:28" x14ac:dyDescent="0.3">
      <c r="A1132" t="s">
        <v>28</v>
      </c>
      <c r="B1132" t="s">
        <v>29</v>
      </c>
      <c r="C1132" t="s">
        <v>148</v>
      </c>
      <c r="D1132" t="s">
        <v>220</v>
      </c>
      <c r="E1132" t="s">
        <v>46</v>
      </c>
      <c r="F1132" t="s">
        <v>106</v>
      </c>
      <c r="G1132">
        <v>48</v>
      </c>
      <c r="H1132">
        <v>439894</v>
      </c>
      <c r="I1132" t="s">
        <v>34</v>
      </c>
      <c r="J1132" s="1">
        <v>44126</v>
      </c>
      <c r="K1132">
        <v>1300</v>
      </c>
      <c r="L1132" t="s">
        <v>4929</v>
      </c>
      <c r="M1132" t="s">
        <v>129</v>
      </c>
      <c r="N1132" t="s">
        <v>4930</v>
      </c>
      <c r="O1132" t="s">
        <v>4931</v>
      </c>
      <c r="P1132" t="s">
        <v>51</v>
      </c>
      <c r="Q1132">
        <v>9</v>
      </c>
      <c r="R1132" t="s">
        <v>40</v>
      </c>
      <c r="S1132" t="s">
        <v>118</v>
      </c>
      <c r="T1132">
        <v>99019</v>
      </c>
      <c r="U1132" s="1">
        <v>45534</v>
      </c>
      <c r="V1132" t="s">
        <v>64</v>
      </c>
      <c r="W1132">
        <v>227656</v>
      </c>
      <c r="X1132" t="s">
        <v>4932</v>
      </c>
      <c r="Y1132">
        <v>924</v>
      </c>
      <c r="Z1132">
        <v>2341</v>
      </c>
      <c r="AA1132">
        <v>3</v>
      </c>
      <c r="AB1132" s="2" t="s">
        <v>4933</v>
      </c>
    </row>
    <row r="1133" spans="1:28" x14ac:dyDescent="0.3">
      <c r="A1133" t="s">
        <v>28</v>
      </c>
      <c r="B1133" t="s">
        <v>29</v>
      </c>
      <c r="C1133" t="s">
        <v>30</v>
      </c>
      <c r="D1133" t="s">
        <v>261</v>
      </c>
      <c r="E1133" t="s">
        <v>56</v>
      </c>
      <c r="F1133" t="s">
        <v>135</v>
      </c>
      <c r="G1133">
        <v>80</v>
      </c>
      <c r="H1133">
        <v>408727</v>
      </c>
      <c r="I1133" t="s">
        <v>34</v>
      </c>
      <c r="J1133" s="1">
        <v>44945</v>
      </c>
      <c r="K1133">
        <v>1100</v>
      </c>
      <c r="L1133" t="s">
        <v>4934</v>
      </c>
      <c r="M1133" t="s">
        <v>417</v>
      </c>
      <c r="N1133" t="s">
        <v>4935</v>
      </c>
      <c r="O1133" t="s">
        <v>4936</v>
      </c>
      <c r="P1133" t="s">
        <v>71</v>
      </c>
      <c r="Q1133">
        <v>9</v>
      </c>
      <c r="R1133" t="s">
        <v>40</v>
      </c>
      <c r="S1133" t="s">
        <v>41</v>
      </c>
      <c r="T1133">
        <v>41413</v>
      </c>
      <c r="U1133" s="1">
        <v>45312</v>
      </c>
      <c r="V1133" t="s">
        <v>111</v>
      </c>
      <c r="W1133">
        <v>457623</v>
      </c>
      <c r="X1133" t="s">
        <v>4937</v>
      </c>
      <c r="Y1133">
        <v>934</v>
      </c>
      <c r="Z1133">
        <v>2713</v>
      </c>
      <c r="AA1133">
        <v>7</v>
      </c>
      <c r="AB1133" s="2" t="s">
        <v>4938</v>
      </c>
    </row>
    <row r="1134" spans="1:28" x14ac:dyDescent="0.3">
      <c r="A1134" t="s">
        <v>28</v>
      </c>
      <c r="B1134" t="s">
        <v>29</v>
      </c>
      <c r="C1134" t="s">
        <v>54</v>
      </c>
      <c r="D1134" t="s">
        <v>254</v>
      </c>
      <c r="E1134" t="s">
        <v>32</v>
      </c>
      <c r="F1134" t="s">
        <v>113</v>
      </c>
      <c r="G1134">
        <v>66</v>
      </c>
      <c r="H1134">
        <v>418758</v>
      </c>
      <c r="I1134" t="s">
        <v>58</v>
      </c>
      <c r="J1134" s="1">
        <v>44344</v>
      </c>
      <c r="K1134">
        <v>1200</v>
      </c>
      <c r="L1134" t="s">
        <v>4939</v>
      </c>
      <c r="M1134" t="s">
        <v>250</v>
      </c>
      <c r="N1134" t="s">
        <v>4940</v>
      </c>
      <c r="O1134" t="s">
        <v>4941</v>
      </c>
      <c r="P1134" t="s">
        <v>39</v>
      </c>
      <c r="Q1134">
        <v>8</v>
      </c>
      <c r="R1134" t="s">
        <v>40</v>
      </c>
      <c r="S1134" t="s">
        <v>41</v>
      </c>
      <c r="T1134">
        <v>83704</v>
      </c>
      <c r="U1134" s="1">
        <v>45580</v>
      </c>
      <c r="V1134" t="s">
        <v>155</v>
      </c>
      <c r="W1134">
        <v>663281</v>
      </c>
      <c r="X1134" t="s">
        <v>4942</v>
      </c>
      <c r="Y1134">
        <v>499</v>
      </c>
      <c r="Z1134">
        <v>1936</v>
      </c>
      <c r="AA1134">
        <v>7</v>
      </c>
      <c r="AB1134">
        <v>5420.8</v>
      </c>
    </row>
    <row r="1135" spans="1:28" x14ac:dyDescent="0.3">
      <c r="A1135" t="s">
        <v>28</v>
      </c>
      <c r="B1135" t="s">
        <v>29</v>
      </c>
      <c r="C1135" t="s">
        <v>66</v>
      </c>
      <c r="D1135" t="s">
        <v>267</v>
      </c>
      <c r="E1135" t="s">
        <v>46</v>
      </c>
      <c r="F1135" t="s">
        <v>175</v>
      </c>
      <c r="G1135">
        <v>54</v>
      </c>
      <c r="H1135">
        <v>403221</v>
      </c>
      <c r="I1135" t="s">
        <v>34</v>
      </c>
      <c r="J1135" s="1">
        <v>44819</v>
      </c>
      <c r="K1135">
        <v>1100</v>
      </c>
      <c r="L1135" t="s">
        <v>4943</v>
      </c>
      <c r="M1135" t="s">
        <v>165</v>
      </c>
      <c r="N1135" t="s">
        <v>4944</v>
      </c>
      <c r="O1135" t="s">
        <v>4945</v>
      </c>
      <c r="P1135" t="s">
        <v>87</v>
      </c>
      <c r="Q1135">
        <v>16</v>
      </c>
      <c r="R1135" t="s">
        <v>88</v>
      </c>
      <c r="S1135" t="s">
        <v>41</v>
      </c>
      <c r="T1135">
        <v>49453</v>
      </c>
      <c r="U1135" s="1">
        <v>45527</v>
      </c>
      <c r="V1135" t="s">
        <v>64</v>
      </c>
      <c r="W1135">
        <v>670500</v>
      </c>
      <c r="X1135" t="s">
        <v>4946</v>
      </c>
      <c r="Y1135">
        <v>367</v>
      </c>
      <c r="Z1135">
        <v>1475</v>
      </c>
      <c r="AA1135">
        <v>5</v>
      </c>
      <c r="AB1135">
        <v>2950</v>
      </c>
    </row>
    <row r="1136" spans="1:28" x14ac:dyDescent="0.3">
      <c r="A1136" t="s">
        <v>28</v>
      </c>
      <c r="B1136" t="s">
        <v>29</v>
      </c>
      <c r="C1136" t="s">
        <v>66</v>
      </c>
      <c r="D1136" t="s">
        <v>105</v>
      </c>
      <c r="E1136" t="s">
        <v>46</v>
      </c>
      <c r="F1136" t="s">
        <v>83</v>
      </c>
      <c r="G1136">
        <v>1</v>
      </c>
      <c r="H1136">
        <v>415913</v>
      </c>
      <c r="I1136" t="s">
        <v>34</v>
      </c>
      <c r="J1136" s="1">
        <v>44898</v>
      </c>
      <c r="K1136">
        <v>1000</v>
      </c>
      <c r="L1136" t="s">
        <v>4947</v>
      </c>
      <c r="M1136" t="s">
        <v>276</v>
      </c>
      <c r="N1136" t="s">
        <v>4948</v>
      </c>
      <c r="O1136" t="s">
        <v>4949</v>
      </c>
      <c r="P1136" t="s">
        <v>71</v>
      </c>
      <c r="Q1136">
        <v>4</v>
      </c>
      <c r="R1136" t="s">
        <v>88</v>
      </c>
      <c r="S1136" t="s">
        <v>79</v>
      </c>
      <c r="T1136">
        <v>71493</v>
      </c>
      <c r="U1136" s="1">
        <v>45323</v>
      </c>
      <c r="V1136" t="s">
        <v>119</v>
      </c>
      <c r="W1136">
        <v>623378</v>
      </c>
      <c r="X1136" t="s">
        <v>4950</v>
      </c>
      <c r="Y1136">
        <v>273</v>
      </c>
      <c r="Z1136">
        <v>2603</v>
      </c>
      <c r="AA1136">
        <v>5</v>
      </c>
      <c r="AB1136">
        <v>5206</v>
      </c>
    </row>
    <row r="1137" spans="1:28" x14ac:dyDescent="0.3">
      <c r="A1137" t="s">
        <v>28</v>
      </c>
      <c r="B1137" t="s">
        <v>29</v>
      </c>
      <c r="C1137" t="s">
        <v>157</v>
      </c>
      <c r="D1137" t="s">
        <v>511</v>
      </c>
      <c r="E1137" t="s">
        <v>46</v>
      </c>
      <c r="F1137" t="s">
        <v>57</v>
      </c>
      <c r="G1137">
        <v>65</v>
      </c>
      <c r="H1137">
        <v>413275</v>
      </c>
      <c r="I1137" t="s">
        <v>34</v>
      </c>
      <c r="J1137" s="1">
        <v>44525</v>
      </c>
      <c r="K1137">
        <v>1300</v>
      </c>
      <c r="L1137" t="s">
        <v>4951</v>
      </c>
      <c r="M1137" t="s">
        <v>680</v>
      </c>
      <c r="N1137" t="s">
        <v>4952</v>
      </c>
      <c r="O1137" t="s">
        <v>4953</v>
      </c>
      <c r="P1137" t="s">
        <v>51</v>
      </c>
      <c r="Q1137">
        <v>12</v>
      </c>
      <c r="R1137" t="s">
        <v>40</v>
      </c>
      <c r="S1137" t="s">
        <v>63</v>
      </c>
      <c r="T1137">
        <v>81632</v>
      </c>
      <c r="U1137" s="1">
        <v>45309</v>
      </c>
      <c r="V1137" t="s">
        <v>111</v>
      </c>
      <c r="W1137">
        <v>222558</v>
      </c>
      <c r="X1137" t="s">
        <v>4954</v>
      </c>
      <c r="Y1137">
        <v>508</v>
      </c>
      <c r="Z1137">
        <v>1340</v>
      </c>
      <c r="AA1137">
        <v>5</v>
      </c>
      <c r="AB1137">
        <v>2680</v>
      </c>
    </row>
    <row r="1138" spans="1:28" x14ac:dyDescent="0.3">
      <c r="A1138" t="s">
        <v>28</v>
      </c>
      <c r="B1138" t="s">
        <v>29</v>
      </c>
      <c r="C1138" t="s">
        <v>148</v>
      </c>
      <c r="D1138" t="s">
        <v>105</v>
      </c>
      <c r="E1138" t="s">
        <v>56</v>
      </c>
      <c r="F1138" t="s">
        <v>175</v>
      </c>
      <c r="G1138">
        <v>70</v>
      </c>
      <c r="H1138">
        <v>401025</v>
      </c>
      <c r="I1138" t="s">
        <v>34</v>
      </c>
      <c r="J1138" s="1">
        <v>44069</v>
      </c>
      <c r="K1138">
        <v>1000</v>
      </c>
      <c r="L1138" t="s">
        <v>4955</v>
      </c>
      <c r="M1138" t="s">
        <v>222</v>
      </c>
      <c r="N1138" t="s">
        <v>4956</v>
      </c>
      <c r="O1138" t="s">
        <v>4957</v>
      </c>
      <c r="P1138" t="s">
        <v>39</v>
      </c>
      <c r="Q1138">
        <v>7</v>
      </c>
      <c r="R1138" t="s">
        <v>40</v>
      </c>
      <c r="S1138" t="s">
        <v>63</v>
      </c>
      <c r="T1138">
        <v>55182</v>
      </c>
      <c r="U1138" s="1">
        <v>45397</v>
      </c>
      <c r="V1138" t="s">
        <v>80</v>
      </c>
      <c r="W1138">
        <v>194160</v>
      </c>
      <c r="X1138" t="s">
        <v>4958</v>
      </c>
      <c r="Y1138">
        <v>817</v>
      </c>
      <c r="Z1138">
        <v>2941</v>
      </c>
      <c r="AA1138">
        <v>3</v>
      </c>
      <c r="AB1138" s="2" t="s">
        <v>4959</v>
      </c>
    </row>
    <row r="1139" spans="1:28" x14ac:dyDescent="0.3">
      <c r="A1139" t="s">
        <v>28</v>
      </c>
      <c r="B1139" t="s">
        <v>29</v>
      </c>
      <c r="C1139" t="s">
        <v>148</v>
      </c>
      <c r="D1139" t="s">
        <v>170</v>
      </c>
      <c r="E1139" t="s">
        <v>46</v>
      </c>
      <c r="F1139" t="s">
        <v>150</v>
      </c>
      <c r="G1139">
        <v>88</v>
      </c>
      <c r="H1139">
        <v>406304</v>
      </c>
      <c r="I1139" t="s">
        <v>58</v>
      </c>
      <c r="J1139" s="1">
        <v>45466</v>
      </c>
      <c r="K1139">
        <v>1300</v>
      </c>
      <c r="L1139" t="s">
        <v>4960</v>
      </c>
      <c r="M1139" t="s">
        <v>366</v>
      </c>
      <c r="N1139" t="s">
        <v>4961</v>
      </c>
      <c r="O1139" t="s">
        <v>4962</v>
      </c>
      <c r="P1139" t="s">
        <v>87</v>
      </c>
      <c r="Q1139">
        <v>4</v>
      </c>
      <c r="R1139" t="s">
        <v>40</v>
      </c>
      <c r="S1139" t="s">
        <v>79</v>
      </c>
      <c r="T1139">
        <v>30629</v>
      </c>
      <c r="U1139" s="1">
        <v>45557</v>
      </c>
      <c r="V1139" t="s">
        <v>180</v>
      </c>
      <c r="W1139">
        <v>416119</v>
      </c>
      <c r="X1139" t="s">
        <v>4963</v>
      </c>
      <c r="Y1139">
        <v>674</v>
      </c>
      <c r="Z1139">
        <v>923</v>
      </c>
      <c r="AA1139">
        <v>3</v>
      </c>
      <c r="AB1139" s="2" t="s">
        <v>1299</v>
      </c>
    </row>
    <row r="1140" spans="1:28" x14ac:dyDescent="0.3">
      <c r="A1140" t="s">
        <v>28</v>
      </c>
      <c r="B1140" t="s">
        <v>29</v>
      </c>
      <c r="C1140" t="s">
        <v>30</v>
      </c>
      <c r="D1140" t="s">
        <v>317</v>
      </c>
      <c r="E1140" t="s">
        <v>56</v>
      </c>
      <c r="F1140" t="s">
        <v>83</v>
      </c>
      <c r="G1140">
        <v>49</v>
      </c>
      <c r="H1140">
        <v>435999</v>
      </c>
      <c r="I1140" t="s">
        <v>34</v>
      </c>
      <c r="J1140" s="1">
        <v>45112</v>
      </c>
      <c r="K1140">
        <v>1300</v>
      </c>
      <c r="L1140" t="s">
        <v>4964</v>
      </c>
      <c r="M1140" t="s">
        <v>496</v>
      </c>
      <c r="N1140" t="s">
        <v>4965</v>
      </c>
      <c r="O1140" t="s">
        <v>4966</v>
      </c>
      <c r="P1140" t="s">
        <v>39</v>
      </c>
      <c r="Q1140">
        <v>6</v>
      </c>
      <c r="R1140" t="s">
        <v>40</v>
      </c>
      <c r="S1140" t="s">
        <v>118</v>
      </c>
      <c r="T1140">
        <v>29022</v>
      </c>
      <c r="U1140" s="1">
        <v>45372</v>
      </c>
      <c r="V1140" t="s">
        <v>72</v>
      </c>
      <c r="W1140">
        <v>102192</v>
      </c>
      <c r="X1140" t="s">
        <v>4967</v>
      </c>
      <c r="Y1140">
        <v>624</v>
      </c>
      <c r="Z1140">
        <v>611</v>
      </c>
      <c r="AA1140">
        <v>4</v>
      </c>
      <c r="AB1140">
        <v>977.6</v>
      </c>
    </row>
    <row r="1141" spans="1:28" x14ac:dyDescent="0.3">
      <c r="A1141" t="s">
        <v>28</v>
      </c>
      <c r="B1141" t="s">
        <v>29</v>
      </c>
      <c r="C1141" t="s">
        <v>157</v>
      </c>
      <c r="D1141" t="s">
        <v>317</v>
      </c>
      <c r="E1141" t="s">
        <v>32</v>
      </c>
      <c r="F1141" t="s">
        <v>150</v>
      </c>
      <c r="G1141">
        <v>78</v>
      </c>
      <c r="H1141">
        <v>418372</v>
      </c>
      <c r="I1141" t="s">
        <v>58</v>
      </c>
      <c r="J1141" s="1">
        <v>44000</v>
      </c>
      <c r="K1141">
        <v>1300</v>
      </c>
      <c r="L1141" t="s">
        <v>4968</v>
      </c>
      <c r="M1141" t="s">
        <v>313</v>
      </c>
      <c r="N1141" t="s">
        <v>4969</v>
      </c>
      <c r="O1141" t="s">
        <v>4970</v>
      </c>
      <c r="P1141" t="s">
        <v>39</v>
      </c>
      <c r="Q1141">
        <v>9</v>
      </c>
      <c r="R1141" t="s">
        <v>88</v>
      </c>
      <c r="S1141" t="s">
        <v>41</v>
      </c>
      <c r="T1141">
        <v>36889</v>
      </c>
      <c r="U1141" s="1">
        <v>45439</v>
      </c>
      <c r="V1141" t="s">
        <v>140</v>
      </c>
      <c r="W1141">
        <v>437138</v>
      </c>
      <c r="X1141" t="s">
        <v>4971</v>
      </c>
      <c r="Y1141">
        <v>726</v>
      </c>
      <c r="Z1141">
        <v>1915</v>
      </c>
      <c r="AA1141">
        <v>1</v>
      </c>
      <c r="AB1141">
        <v>766</v>
      </c>
    </row>
    <row r="1142" spans="1:28" x14ac:dyDescent="0.3">
      <c r="A1142" t="s">
        <v>28</v>
      </c>
      <c r="B1142" t="s">
        <v>29</v>
      </c>
      <c r="C1142" t="s">
        <v>193</v>
      </c>
      <c r="D1142" t="s">
        <v>237</v>
      </c>
      <c r="E1142" t="s">
        <v>56</v>
      </c>
      <c r="F1142" t="s">
        <v>99</v>
      </c>
      <c r="G1142">
        <v>54</v>
      </c>
      <c r="H1142">
        <v>424118</v>
      </c>
      <c r="I1142" t="s">
        <v>34</v>
      </c>
      <c r="J1142" s="1">
        <v>44555</v>
      </c>
      <c r="K1142">
        <v>1200</v>
      </c>
      <c r="L1142" t="s">
        <v>4972</v>
      </c>
      <c r="M1142" t="s">
        <v>159</v>
      </c>
      <c r="N1142" t="s">
        <v>4973</v>
      </c>
      <c r="O1142" t="s">
        <v>4974</v>
      </c>
      <c r="P1142" t="s">
        <v>71</v>
      </c>
      <c r="Q1142">
        <v>13</v>
      </c>
      <c r="R1142" t="s">
        <v>88</v>
      </c>
      <c r="S1142" t="s">
        <v>79</v>
      </c>
      <c r="T1142">
        <v>95957</v>
      </c>
      <c r="U1142" s="1">
        <v>45362</v>
      </c>
      <c r="V1142" t="s">
        <v>72</v>
      </c>
      <c r="W1142">
        <v>223934</v>
      </c>
      <c r="X1142" t="s">
        <v>4975</v>
      </c>
      <c r="Y1142">
        <v>422</v>
      </c>
      <c r="Z1142">
        <v>2513</v>
      </c>
      <c r="AA1142">
        <v>1</v>
      </c>
      <c r="AB1142">
        <v>1005.2</v>
      </c>
    </row>
    <row r="1143" spans="1:28" x14ac:dyDescent="0.3">
      <c r="A1143" t="s">
        <v>28</v>
      </c>
      <c r="B1143" t="s">
        <v>29</v>
      </c>
      <c r="C1143" t="s">
        <v>54</v>
      </c>
      <c r="D1143" t="s">
        <v>237</v>
      </c>
      <c r="E1143" t="s">
        <v>46</v>
      </c>
      <c r="F1143" t="s">
        <v>355</v>
      </c>
      <c r="G1143">
        <v>100</v>
      </c>
      <c r="H1143">
        <v>413164</v>
      </c>
      <c r="I1143" t="s">
        <v>34</v>
      </c>
      <c r="J1143" s="1">
        <v>44385</v>
      </c>
      <c r="K1143">
        <v>1200</v>
      </c>
      <c r="L1143" t="s">
        <v>4976</v>
      </c>
      <c r="M1143" t="s">
        <v>1244</v>
      </c>
      <c r="N1143" t="s">
        <v>4977</v>
      </c>
      <c r="O1143" t="s">
        <v>4978</v>
      </c>
      <c r="P1143" t="s">
        <v>87</v>
      </c>
      <c r="Q1143">
        <v>5</v>
      </c>
      <c r="R1143" t="s">
        <v>88</v>
      </c>
      <c r="S1143" t="s">
        <v>63</v>
      </c>
      <c r="T1143">
        <v>89228</v>
      </c>
      <c r="U1143" s="1">
        <v>45542</v>
      </c>
      <c r="V1143" t="s">
        <v>180</v>
      </c>
      <c r="W1143">
        <v>623827</v>
      </c>
      <c r="X1143" t="s">
        <v>4979</v>
      </c>
      <c r="Y1143">
        <v>261</v>
      </c>
      <c r="Z1143">
        <v>2524</v>
      </c>
      <c r="AA1143">
        <v>1</v>
      </c>
      <c r="AB1143">
        <v>1009.6</v>
      </c>
    </row>
    <row r="1144" spans="1:28" x14ac:dyDescent="0.3">
      <c r="A1144" t="s">
        <v>28</v>
      </c>
      <c r="B1144" t="s">
        <v>29</v>
      </c>
      <c r="C1144" t="s">
        <v>193</v>
      </c>
      <c r="D1144" t="s">
        <v>237</v>
      </c>
      <c r="E1144" t="s">
        <v>56</v>
      </c>
      <c r="F1144" t="s">
        <v>57</v>
      </c>
      <c r="G1144">
        <v>55</v>
      </c>
      <c r="H1144">
        <v>425954</v>
      </c>
      <c r="I1144" t="s">
        <v>58</v>
      </c>
      <c r="J1144" s="1">
        <v>45211</v>
      </c>
      <c r="K1144">
        <v>1200</v>
      </c>
      <c r="L1144" t="s">
        <v>4980</v>
      </c>
      <c r="M1144" t="s">
        <v>478</v>
      </c>
      <c r="N1144" t="s">
        <v>4981</v>
      </c>
      <c r="O1144" t="s">
        <v>4982</v>
      </c>
      <c r="P1144" t="s">
        <v>51</v>
      </c>
      <c r="Q1144">
        <v>9</v>
      </c>
      <c r="R1144" t="s">
        <v>40</v>
      </c>
      <c r="S1144" t="s">
        <v>79</v>
      </c>
      <c r="T1144">
        <v>96639</v>
      </c>
      <c r="U1144" s="1">
        <v>45535</v>
      </c>
      <c r="V1144" t="s">
        <v>64</v>
      </c>
      <c r="W1144">
        <v>972192</v>
      </c>
      <c r="X1144" t="s">
        <v>4983</v>
      </c>
      <c r="Y1144">
        <v>601</v>
      </c>
      <c r="Z1144">
        <v>725</v>
      </c>
      <c r="AA1144">
        <v>5</v>
      </c>
      <c r="AB1144">
        <v>1450</v>
      </c>
    </row>
    <row r="1145" spans="1:28" x14ac:dyDescent="0.3">
      <c r="A1145" t="s">
        <v>28</v>
      </c>
      <c r="B1145" t="s">
        <v>29</v>
      </c>
      <c r="C1145" t="s">
        <v>148</v>
      </c>
      <c r="D1145" t="s">
        <v>45</v>
      </c>
      <c r="E1145" t="s">
        <v>32</v>
      </c>
      <c r="F1145" t="s">
        <v>175</v>
      </c>
      <c r="G1145">
        <v>15</v>
      </c>
      <c r="H1145">
        <v>417554</v>
      </c>
      <c r="I1145" t="s">
        <v>34</v>
      </c>
      <c r="J1145" s="1">
        <v>44364</v>
      </c>
      <c r="K1145">
        <v>950</v>
      </c>
      <c r="L1145" t="s">
        <v>4984</v>
      </c>
      <c r="M1145" t="s">
        <v>953</v>
      </c>
      <c r="N1145" t="s">
        <v>4985</v>
      </c>
      <c r="O1145" t="s">
        <v>4986</v>
      </c>
      <c r="P1145" t="s">
        <v>87</v>
      </c>
      <c r="Q1145">
        <v>8</v>
      </c>
      <c r="R1145" t="s">
        <v>88</v>
      </c>
      <c r="S1145" t="s">
        <v>118</v>
      </c>
      <c r="T1145">
        <v>41769</v>
      </c>
      <c r="U1145" s="1">
        <v>45307</v>
      </c>
      <c r="V1145" t="s">
        <v>111</v>
      </c>
      <c r="W1145">
        <v>187171</v>
      </c>
      <c r="X1145" t="s">
        <v>4987</v>
      </c>
      <c r="Y1145">
        <v>651</v>
      </c>
      <c r="Z1145">
        <v>1251</v>
      </c>
      <c r="AA1145">
        <v>6</v>
      </c>
      <c r="AB1145">
        <v>3002.4</v>
      </c>
    </row>
    <row r="1146" spans="1:28" x14ac:dyDescent="0.3">
      <c r="A1146" t="s">
        <v>28</v>
      </c>
      <c r="B1146" t="s">
        <v>29</v>
      </c>
      <c r="C1146" t="s">
        <v>91</v>
      </c>
      <c r="D1146" t="s">
        <v>261</v>
      </c>
      <c r="E1146" t="s">
        <v>32</v>
      </c>
      <c r="F1146" t="s">
        <v>355</v>
      </c>
      <c r="G1146">
        <v>96</v>
      </c>
      <c r="H1146">
        <v>435610</v>
      </c>
      <c r="I1146" t="s">
        <v>34</v>
      </c>
      <c r="J1146" s="1">
        <v>44870</v>
      </c>
      <c r="K1146">
        <v>1400</v>
      </c>
      <c r="L1146" t="s">
        <v>4988</v>
      </c>
      <c r="M1146" t="s">
        <v>736</v>
      </c>
      <c r="N1146" t="s">
        <v>4989</v>
      </c>
      <c r="O1146" t="s">
        <v>4990</v>
      </c>
      <c r="P1146" t="s">
        <v>51</v>
      </c>
      <c r="Q1146">
        <v>19</v>
      </c>
      <c r="R1146" t="s">
        <v>40</v>
      </c>
      <c r="S1146" t="s">
        <v>79</v>
      </c>
      <c r="T1146">
        <v>33813</v>
      </c>
      <c r="U1146" s="1">
        <v>45598</v>
      </c>
      <c r="V1146" t="s">
        <v>42</v>
      </c>
      <c r="W1146">
        <v>281967</v>
      </c>
      <c r="X1146" t="s">
        <v>4991</v>
      </c>
      <c r="Y1146">
        <v>832</v>
      </c>
      <c r="Z1146">
        <v>2759</v>
      </c>
      <c r="AA1146">
        <v>4</v>
      </c>
      <c r="AB1146" s="2" t="s">
        <v>432</v>
      </c>
    </row>
    <row r="1147" spans="1:28" x14ac:dyDescent="0.3">
      <c r="A1147" t="s">
        <v>28</v>
      </c>
      <c r="B1147" t="s">
        <v>29</v>
      </c>
      <c r="C1147" t="s">
        <v>91</v>
      </c>
      <c r="D1147" t="s">
        <v>380</v>
      </c>
      <c r="E1147" t="s">
        <v>46</v>
      </c>
      <c r="F1147" t="s">
        <v>355</v>
      </c>
      <c r="G1147">
        <v>28</v>
      </c>
      <c r="H1147">
        <v>415336</v>
      </c>
      <c r="I1147" t="s">
        <v>34</v>
      </c>
      <c r="J1147" s="1">
        <v>45096</v>
      </c>
      <c r="K1147">
        <v>1300</v>
      </c>
      <c r="L1147" t="s">
        <v>4992</v>
      </c>
      <c r="M1147" t="s">
        <v>334</v>
      </c>
      <c r="N1147" t="s">
        <v>4993</v>
      </c>
      <c r="O1147">
        <f>1-233-137-817</f>
        <v>-1186</v>
      </c>
      <c r="P1147" t="s">
        <v>39</v>
      </c>
      <c r="Q1147">
        <v>3</v>
      </c>
      <c r="R1147" t="s">
        <v>88</v>
      </c>
      <c r="S1147" t="s">
        <v>41</v>
      </c>
      <c r="T1147">
        <v>57666</v>
      </c>
      <c r="U1147" s="1">
        <v>45454</v>
      </c>
      <c r="V1147" t="s">
        <v>52</v>
      </c>
      <c r="W1147">
        <v>601250</v>
      </c>
      <c r="X1147" t="s">
        <v>4994</v>
      </c>
      <c r="Y1147">
        <v>520</v>
      </c>
      <c r="Z1147">
        <v>772</v>
      </c>
      <c r="AA1147">
        <v>4</v>
      </c>
      <c r="AB1147">
        <v>1235.2</v>
      </c>
    </row>
    <row r="1148" spans="1:28" x14ac:dyDescent="0.3">
      <c r="A1148" t="s">
        <v>28</v>
      </c>
      <c r="B1148" t="s">
        <v>29</v>
      </c>
      <c r="C1148" t="s">
        <v>148</v>
      </c>
      <c r="D1148" t="s">
        <v>546</v>
      </c>
      <c r="E1148" t="s">
        <v>56</v>
      </c>
      <c r="F1148" t="s">
        <v>99</v>
      </c>
      <c r="G1148">
        <v>87</v>
      </c>
      <c r="H1148">
        <v>420399</v>
      </c>
      <c r="I1148" t="s">
        <v>58</v>
      </c>
      <c r="J1148" s="1">
        <v>43952</v>
      </c>
      <c r="K1148">
        <v>1200</v>
      </c>
      <c r="L1148" t="s">
        <v>4995</v>
      </c>
      <c r="M1148" t="s">
        <v>211</v>
      </c>
      <c r="N1148" t="s">
        <v>4996</v>
      </c>
      <c r="O1148" t="s">
        <v>4997</v>
      </c>
      <c r="P1148" t="s">
        <v>51</v>
      </c>
      <c r="Q1148">
        <v>13</v>
      </c>
      <c r="R1148" t="s">
        <v>88</v>
      </c>
      <c r="S1148" t="s">
        <v>118</v>
      </c>
      <c r="T1148">
        <v>74519</v>
      </c>
      <c r="U1148" s="1">
        <v>45322</v>
      </c>
      <c r="V1148" t="s">
        <v>111</v>
      </c>
      <c r="W1148">
        <v>612702</v>
      </c>
      <c r="X1148" t="s">
        <v>4998</v>
      </c>
      <c r="Y1148">
        <v>255</v>
      </c>
      <c r="Z1148">
        <v>2015</v>
      </c>
      <c r="AA1148">
        <v>6</v>
      </c>
      <c r="AB1148">
        <v>4836</v>
      </c>
    </row>
    <row r="1149" spans="1:28" x14ac:dyDescent="0.3">
      <c r="A1149" t="s">
        <v>28</v>
      </c>
      <c r="B1149" t="s">
        <v>29</v>
      </c>
      <c r="C1149" t="s">
        <v>30</v>
      </c>
      <c r="D1149" t="s">
        <v>511</v>
      </c>
      <c r="E1149" t="s">
        <v>32</v>
      </c>
      <c r="F1149" t="s">
        <v>57</v>
      </c>
      <c r="G1149">
        <v>24</v>
      </c>
      <c r="H1149">
        <v>418241</v>
      </c>
      <c r="I1149" t="s">
        <v>58</v>
      </c>
      <c r="J1149" s="1">
        <v>43900</v>
      </c>
      <c r="K1149">
        <v>1000</v>
      </c>
      <c r="L1149" t="s">
        <v>4999</v>
      </c>
      <c r="M1149" t="s">
        <v>1212</v>
      </c>
      <c r="N1149" t="s">
        <v>5000</v>
      </c>
      <c r="O1149" t="s">
        <v>5001</v>
      </c>
      <c r="P1149" t="s">
        <v>87</v>
      </c>
      <c r="Q1149">
        <v>18</v>
      </c>
      <c r="R1149" t="s">
        <v>88</v>
      </c>
      <c r="S1149" t="s">
        <v>63</v>
      </c>
      <c r="T1149">
        <v>35448</v>
      </c>
      <c r="U1149" s="1">
        <v>45380</v>
      </c>
      <c r="V1149" t="s">
        <v>72</v>
      </c>
      <c r="W1149">
        <v>659085</v>
      </c>
      <c r="X1149" t="s">
        <v>5002</v>
      </c>
      <c r="Y1149">
        <v>703</v>
      </c>
      <c r="Z1149">
        <v>1475</v>
      </c>
      <c r="AA1149">
        <v>4</v>
      </c>
      <c r="AB1149">
        <v>2360</v>
      </c>
    </row>
    <row r="1150" spans="1:28" x14ac:dyDescent="0.3">
      <c r="A1150" t="s">
        <v>28</v>
      </c>
      <c r="B1150" t="s">
        <v>29</v>
      </c>
      <c r="C1150" t="s">
        <v>193</v>
      </c>
      <c r="D1150" t="s">
        <v>220</v>
      </c>
      <c r="E1150" t="s">
        <v>56</v>
      </c>
      <c r="F1150" t="s">
        <v>150</v>
      </c>
      <c r="G1150">
        <v>62</v>
      </c>
      <c r="H1150">
        <v>416992</v>
      </c>
      <c r="I1150" t="s">
        <v>34</v>
      </c>
      <c r="J1150" s="1">
        <v>44886</v>
      </c>
      <c r="K1150">
        <v>1400</v>
      </c>
      <c r="L1150" t="s">
        <v>5003</v>
      </c>
      <c r="M1150" t="s">
        <v>428</v>
      </c>
      <c r="N1150" t="s">
        <v>5004</v>
      </c>
      <c r="O1150" t="s">
        <v>5005</v>
      </c>
      <c r="P1150" t="s">
        <v>87</v>
      </c>
      <c r="Q1150">
        <v>19</v>
      </c>
      <c r="R1150" t="s">
        <v>88</v>
      </c>
      <c r="S1150" t="s">
        <v>63</v>
      </c>
      <c r="T1150">
        <v>32206</v>
      </c>
      <c r="U1150" s="1">
        <v>45608</v>
      </c>
      <c r="V1150" t="s">
        <v>42</v>
      </c>
      <c r="W1150">
        <v>282317</v>
      </c>
      <c r="X1150" t="s">
        <v>5006</v>
      </c>
      <c r="Y1150">
        <v>638</v>
      </c>
      <c r="Z1150">
        <v>2739</v>
      </c>
      <c r="AA1150">
        <v>7</v>
      </c>
      <c r="AB1150" s="2" t="s">
        <v>5007</v>
      </c>
    </row>
    <row r="1151" spans="1:28" x14ac:dyDescent="0.3">
      <c r="A1151" t="s">
        <v>28</v>
      </c>
      <c r="B1151" t="s">
        <v>29</v>
      </c>
      <c r="C1151" t="s">
        <v>30</v>
      </c>
      <c r="D1151" t="s">
        <v>261</v>
      </c>
      <c r="E1151" t="s">
        <v>46</v>
      </c>
      <c r="F1151" t="s">
        <v>57</v>
      </c>
      <c r="G1151">
        <v>80</v>
      </c>
      <c r="H1151">
        <v>403395</v>
      </c>
      <c r="I1151" t="s">
        <v>34</v>
      </c>
      <c r="J1151" s="1">
        <v>45117</v>
      </c>
      <c r="K1151">
        <v>800</v>
      </c>
      <c r="L1151" t="s">
        <v>5008</v>
      </c>
      <c r="M1151" t="s">
        <v>108</v>
      </c>
      <c r="N1151" t="s">
        <v>5009</v>
      </c>
      <c r="O1151" t="s">
        <v>5010</v>
      </c>
      <c r="P1151" t="s">
        <v>87</v>
      </c>
      <c r="Q1151">
        <v>15</v>
      </c>
      <c r="R1151" t="s">
        <v>40</v>
      </c>
      <c r="S1151" t="s">
        <v>63</v>
      </c>
      <c r="T1151">
        <v>20837</v>
      </c>
      <c r="U1151" s="1">
        <v>45542</v>
      </c>
      <c r="V1151" t="s">
        <v>180</v>
      </c>
      <c r="W1151">
        <v>784321</v>
      </c>
      <c r="X1151" t="s">
        <v>5011</v>
      </c>
      <c r="Y1151">
        <v>251</v>
      </c>
      <c r="Z1151">
        <v>1531</v>
      </c>
      <c r="AA1151">
        <v>5</v>
      </c>
      <c r="AB1151">
        <v>3062</v>
      </c>
    </row>
    <row r="1152" spans="1:28" x14ac:dyDescent="0.3">
      <c r="A1152" t="s">
        <v>28</v>
      </c>
      <c r="B1152" t="s">
        <v>29</v>
      </c>
      <c r="C1152" t="s">
        <v>148</v>
      </c>
      <c r="D1152" t="s">
        <v>31</v>
      </c>
      <c r="E1152" t="s">
        <v>32</v>
      </c>
      <c r="F1152" t="s">
        <v>99</v>
      </c>
      <c r="G1152">
        <v>1</v>
      </c>
      <c r="H1152">
        <v>423262</v>
      </c>
      <c r="I1152" t="s">
        <v>34</v>
      </c>
      <c r="J1152" s="1">
        <v>45538</v>
      </c>
      <c r="K1152">
        <v>1400</v>
      </c>
      <c r="L1152" t="s">
        <v>5012</v>
      </c>
      <c r="M1152" t="s">
        <v>319</v>
      </c>
      <c r="N1152" t="s">
        <v>5013</v>
      </c>
      <c r="O1152" t="s">
        <v>5014</v>
      </c>
      <c r="P1152" t="s">
        <v>51</v>
      </c>
      <c r="Q1152">
        <v>6</v>
      </c>
      <c r="R1152" t="s">
        <v>88</v>
      </c>
      <c r="S1152" t="s">
        <v>41</v>
      </c>
      <c r="T1152">
        <v>75954</v>
      </c>
      <c r="U1152" s="1">
        <v>45384</v>
      </c>
      <c r="V1152" t="s">
        <v>80</v>
      </c>
      <c r="W1152">
        <v>743771</v>
      </c>
      <c r="X1152" t="s">
        <v>5015</v>
      </c>
      <c r="Y1152">
        <v>923</v>
      </c>
      <c r="Z1152">
        <v>505</v>
      </c>
      <c r="AA1152">
        <v>4</v>
      </c>
      <c r="AB1152">
        <v>808</v>
      </c>
    </row>
    <row r="1153" spans="1:28" x14ac:dyDescent="0.3">
      <c r="A1153" t="s">
        <v>28</v>
      </c>
      <c r="B1153" t="s">
        <v>29</v>
      </c>
      <c r="C1153" t="s">
        <v>44</v>
      </c>
      <c r="D1153" t="s">
        <v>142</v>
      </c>
      <c r="E1153" t="s">
        <v>32</v>
      </c>
      <c r="F1153" t="s">
        <v>135</v>
      </c>
      <c r="G1153">
        <v>42</v>
      </c>
      <c r="H1153">
        <v>432785</v>
      </c>
      <c r="I1153" t="s">
        <v>58</v>
      </c>
      <c r="J1153" s="1">
        <v>45528</v>
      </c>
      <c r="K1153">
        <v>1400</v>
      </c>
      <c r="L1153" t="s">
        <v>5016</v>
      </c>
      <c r="M1153" t="s">
        <v>423</v>
      </c>
      <c r="N1153" t="s">
        <v>5017</v>
      </c>
      <c r="O1153">
        <f>1-609-498-8563</f>
        <v>-9669</v>
      </c>
      <c r="P1153" t="s">
        <v>39</v>
      </c>
      <c r="Q1153">
        <v>4</v>
      </c>
      <c r="R1153" t="s">
        <v>88</v>
      </c>
      <c r="S1153" t="s">
        <v>63</v>
      </c>
      <c r="T1153">
        <v>90300</v>
      </c>
      <c r="U1153" s="1">
        <v>45401</v>
      </c>
      <c r="V1153" t="s">
        <v>80</v>
      </c>
      <c r="W1153">
        <v>233231</v>
      </c>
      <c r="X1153" t="s">
        <v>5018</v>
      </c>
      <c r="Y1153">
        <v>293</v>
      </c>
      <c r="Z1153">
        <v>857</v>
      </c>
      <c r="AA1153">
        <v>5</v>
      </c>
      <c r="AB1153">
        <v>1714</v>
      </c>
    </row>
    <row r="1154" spans="1:28" x14ac:dyDescent="0.3">
      <c r="A1154" t="s">
        <v>28</v>
      </c>
      <c r="B1154" t="s">
        <v>29</v>
      </c>
      <c r="C1154" t="s">
        <v>148</v>
      </c>
      <c r="D1154" t="s">
        <v>187</v>
      </c>
      <c r="E1154" t="s">
        <v>46</v>
      </c>
      <c r="F1154" t="s">
        <v>83</v>
      </c>
      <c r="G1154">
        <v>77</v>
      </c>
      <c r="H1154">
        <v>412993</v>
      </c>
      <c r="I1154" t="s">
        <v>34</v>
      </c>
      <c r="J1154" s="1">
        <v>44588</v>
      </c>
      <c r="K1154">
        <v>1100</v>
      </c>
      <c r="L1154" t="s">
        <v>5019</v>
      </c>
      <c r="M1154" t="s">
        <v>1212</v>
      </c>
      <c r="N1154" t="s">
        <v>5020</v>
      </c>
      <c r="O1154" t="s">
        <v>5021</v>
      </c>
      <c r="P1154" t="s">
        <v>39</v>
      </c>
      <c r="Q1154">
        <v>16</v>
      </c>
      <c r="R1154" t="s">
        <v>88</v>
      </c>
      <c r="S1154" t="s">
        <v>118</v>
      </c>
      <c r="T1154">
        <v>47475</v>
      </c>
      <c r="U1154" s="1">
        <v>45572</v>
      </c>
      <c r="V1154" t="s">
        <v>155</v>
      </c>
      <c r="W1154">
        <v>177564</v>
      </c>
      <c r="X1154" t="s">
        <v>5022</v>
      </c>
      <c r="Y1154">
        <v>981</v>
      </c>
      <c r="Z1154">
        <v>2394</v>
      </c>
      <c r="AA1154">
        <v>3</v>
      </c>
      <c r="AB1154">
        <v>2872.8</v>
      </c>
    </row>
    <row r="1155" spans="1:28" x14ac:dyDescent="0.3">
      <c r="A1155" t="s">
        <v>28</v>
      </c>
      <c r="B1155" t="s">
        <v>29</v>
      </c>
      <c r="C1155" t="s">
        <v>44</v>
      </c>
      <c r="D1155" t="s">
        <v>546</v>
      </c>
      <c r="E1155" t="s">
        <v>56</v>
      </c>
      <c r="F1155" t="s">
        <v>355</v>
      </c>
      <c r="G1155">
        <v>26</v>
      </c>
      <c r="H1155">
        <v>400689</v>
      </c>
      <c r="I1155" t="s">
        <v>34</v>
      </c>
      <c r="J1155" s="1">
        <v>44175</v>
      </c>
      <c r="K1155">
        <v>1100</v>
      </c>
      <c r="L1155" t="s">
        <v>5023</v>
      </c>
      <c r="M1155" t="s">
        <v>591</v>
      </c>
      <c r="N1155" t="s">
        <v>5024</v>
      </c>
      <c r="O1155" t="s">
        <v>5025</v>
      </c>
      <c r="P1155" t="s">
        <v>51</v>
      </c>
      <c r="Q1155">
        <v>13</v>
      </c>
      <c r="R1155" t="s">
        <v>88</v>
      </c>
      <c r="S1155" t="s">
        <v>63</v>
      </c>
      <c r="T1155">
        <v>48173</v>
      </c>
      <c r="U1155" s="1">
        <v>45606</v>
      </c>
      <c r="V1155" t="s">
        <v>42</v>
      </c>
      <c r="W1155">
        <v>906695</v>
      </c>
      <c r="X1155" t="s">
        <v>5026</v>
      </c>
      <c r="Y1155">
        <v>640</v>
      </c>
      <c r="Z1155">
        <v>1804</v>
      </c>
      <c r="AA1155">
        <v>6</v>
      </c>
      <c r="AB1155">
        <v>4329.6000000000004</v>
      </c>
    </row>
    <row r="1156" spans="1:28" x14ac:dyDescent="0.3">
      <c r="A1156" t="s">
        <v>28</v>
      </c>
      <c r="B1156" t="s">
        <v>29</v>
      </c>
      <c r="C1156" t="s">
        <v>157</v>
      </c>
      <c r="D1156" t="s">
        <v>560</v>
      </c>
      <c r="E1156" t="s">
        <v>46</v>
      </c>
      <c r="F1156" t="s">
        <v>47</v>
      </c>
      <c r="G1156">
        <v>31</v>
      </c>
      <c r="H1156">
        <v>431306</v>
      </c>
      <c r="I1156" t="s">
        <v>58</v>
      </c>
      <c r="J1156" s="1">
        <v>44924</v>
      </c>
      <c r="K1156">
        <v>1100</v>
      </c>
      <c r="L1156" t="s">
        <v>5027</v>
      </c>
      <c r="M1156" t="s">
        <v>605</v>
      </c>
      <c r="N1156" t="s">
        <v>5028</v>
      </c>
      <c r="O1156" t="s">
        <v>5029</v>
      </c>
      <c r="P1156" t="s">
        <v>39</v>
      </c>
      <c r="Q1156">
        <v>16</v>
      </c>
      <c r="R1156" t="s">
        <v>88</v>
      </c>
      <c r="S1156" t="s">
        <v>63</v>
      </c>
      <c r="T1156">
        <v>49350</v>
      </c>
      <c r="U1156" s="1">
        <v>45520</v>
      </c>
      <c r="V1156" t="s">
        <v>64</v>
      </c>
      <c r="W1156">
        <v>396904</v>
      </c>
      <c r="X1156" t="s">
        <v>5030</v>
      </c>
      <c r="Y1156">
        <v>740</v>
      </c>
      <c r="Z1156">
        <v>2687</v>
      </c>
      <c r="AA1156">
        <v>6</v>
      </c>
      <c r="AB1156">
        <v>6448.8</v>
      </c>
    </row>
    <row r="1157" spans="1:28" x14ac:dyDescent="0.3">
      <c r="A1157" t="s">
        <v>28</v>
      </c>
      <c r="B1157" t="s">
        <v>29</v>
      </c>
      <c r="C1157" t="s">
        <v>157</v>
      </c>
      <c r="D1157" t="s">
        <v>267</v>
      </c>
      <c r="E1157" t="s">
        <v>32</v>
      </c>
      <c r="F1157" t="s">
        <v>135</v>
      </c>
      <c r="G1157">
        <v>80</v>
      </c>
      <c r="H1157">
        <v>419970</v>
      </c>
      <c r="I1157" t="s">
        <v>34</v>
      </c>
      <c r="J1157" s="1">
        <v>43932</v>
      </c>
      <c r="K1157">
        <v>1000</v>
      </c>
      <c r="L1157" t="s">
        <v>5031</v>
      </c>
      <c r="M1157" t="s">
        <v>287</v>
      </c>
      <c r="N1157" t="s">
        <v>5032</v>
      </c>
      <c r="O1157" t="s">
        <v>5033</v>
      </c>
      <c r="P1157" t="s">
        <v>71</v>
      </c>
      <c r="Q1157">
        <v>7</v>
      </c>
      <c r="R1157" t="s">
        <v>88</v>
      </c>
      <c r="S1157" t="s">
        <v>118</v>
      </c>
      <c r="T1157">
        <v>89409</v>
      </c>
      <c r="U1157" s="1">
        <v>45445</v>
      </c>
      <c r="V1157" t="s">
        <v>52</v>
      </c>
      <c r="W1157">
        <v>475932</v>
      </c>
      <c r="X1157" t="s">
        <v>5034</v>
      </c>
      <c r="Y1157">
        <v>970</v>
      </c>
      <c r="Z1157">
        <v>1987</v>
      </c>
      <c r="AA1157">
        <v>8</v>
      </c>
      <c r="AB1157" s="2" t="s">
        <v>5035</v>
      </c>
    </row>
    <row r="1158" spans="1:28" x14ac:dyDescent="0.3">
      <c r="A1158" t="s">
        <v>28</v>
      </c>
      <c r="B1158" t="s">
        <v>29</v>
      </c>
      <c r="C1158" t="s">
        <v>157</v>
      </c>
      <c r="D1158" t="s">
        <v>467</v>
      </c>
      <c r="E1158" t="s">
        <v>32</v>
      </c>
      <c r="F1158" t="s">
        <v>150</v>
      </c>
      <c r="G1158">
        <v>39</v>
      </c>
      <c r="H1158">
        <v>427936</v>
      </c>
      <c r="I1158" t="s">
        <v>34</v>
      </c>
      <c r="J1158" s="1">
        <v>44745</v>
      </c>
      <c r="K1158">
        <v>1200</v>
      </c>
      <c r="L1158" t="s">
        <v>5036</v>
      </c>
      <c r="M1158" t="s">
        <v>1058</v>
      </c>
      <c r="N1158" t="s">
        <v>5037</v>
      </c>
      <c r="O1158" t="s">
        <v>5038</v>
      </c>
      <c r="P1158" t="s">
        <v>39</v>
      </c>
      <c r="Q1158">
        <v>7</v>
      </c>
      <c r="R1158" t="s">
        <v>88</v>
      </c>
      <c r="S1158" t="s">
        <v>41</v>
      </c>
      <c r="T1158">
        <v>94166</v>
      </c>
      <c r="U1158" s="1">
        <v>45552</v>
      </c>
      <c r="V1158" t="s">
        <v>180</v>
      </c>
      <c r="W1158">
        <v>167485</v>
      </c>
      <c r="X1158" t="s">
        <v>1547</v>
      </c>
      <c r="Y1158">
        <v>374</v>
      </c>
      <c r="Z1158">
        <v>2419</v>
      </c>
      <c r="AA1158">
        <v>5</v>
      </c>
      <c r="AB1158">
        <v>4838</v>
      </c>
    </row>
    <row r="1159" spans="1:28" x14ac:dyDescent="0.3">
      <c r="A1159" t="s">
        <v>28</v>
      </c>
      <c r="B1159" t="s">
        <v>29</v>
      </c>
      <c r="C1159" t="s">
        <v>148</v>
      </c>
      <c r="D1159" t="s">
        <v>338</v>
      </c>
      <c r="E1159" t="s">
        <v>32</v>
      </c>
      <c r="F1159" t="s">
        <v>355</v>
      </c>
      <c r="G1159">
        <v>52</v>
      </c>
      <c r="H1159">
        <v>435212</v>
      </c>
      <c r="I1159" t="s">
        <v>58</v>
      </c>
      <c r="J1159" s="1">
        <v>45389</v>
      </c>
      <c r="K1159">
        <v>1200</v>
      </c>
      <c r="L1159" t="s">
        <v>5039</v>
      </c>
      <c r="M1159" t="s">
        <v>919</v>
      </c>
      <c r="N1159" t="s">
        <v>5040</v>
      </c>
      <c r="O1159" t="s">
        <v>5041</v>
      </c>
      <c r="P1159" t="s">
        <v>39</v>
      </c>
      <c r="Q1159">
        <v>12</v>
      </c>
      <c r="R1159" t="s">
        <v>40</v>
      </c>
      <c r="S1159" t="s">
        <v>118</v>
      </c>
      <c r="T1159">
        <v>93566</v>
      </c>
      <c r="U1159" s="1">
        <v>45359</v>
      </c>
      <c r="V1159" t="s">
        <v>72</v>
      </c>
      <c r="W1159">
        <v>159634</v>
      </c>
      <c r="X1159" t="s">
        <v>5042</v>
      </c>
      <c r="Y1159">
        <v>765</v>
      </c>
      <c r="Z1159">
        <v>582</v>
      </c>
      <c r="AA1159">
        <v>4</v>
      </c>
      <c r="AB1159">
        <v>931.2</v>
      </c>
    </row>
    <row r="1160" spans="1:28" x14ac:dyDescent="0.3">
      <c r="A1160" t="s">
        <v>28</v>
      </c>
      <c r="B1160" t="s">
        <v>29</v>
      </c>
      <c r="C1160" t="s">
        <v>91</v>
      </c>
      <c r="D1160" t="s">
        <v>220</v>
      </c>
      <c r="E1160" t="s">
        <v>56</v>
      </c>
      <c r="F1160" t="s">
        <v>175</v>
      </c>
      <c r="G1160">
        <v>14</v>
      </c>
      <c r="H1160">
        <v>402281</v>
      </c>
      <c r="I1160" t="s">
        <v>58</v>
      </c>
      <c r="J1160" s="1">
        <v>45017</v>
      </c>
      <c r="K1160">
        <v>1100</v>
      </c>
      <c r="L1160" t="s">
        <v>5043</v>
      </c>
      <c r="M1160" t="s">
        <v>60</v>
      </c>
      <c r="N1160" t="s">
        <v>5044</v>
      </c>
      <c r="O1160" t="s">
        <v>5045</v>
      </c>
      <c r="P1160" t="s">
        <v>87</v>
      </c>
      <c r="Q1160">
        <v>8</v>
      </c>
      <c r="R1160" t="s">
        <v>88</v>
      </c>
      <c r="S1160" t="s">
        <v>79</v>
      </c>
      <c r="T1160">
        <v>28411</v>
      </c>
      <c r="U1160" s="1">
        <v>45471</v>
      </c>
      <c r="V1160" t="s">
        <v>52</v>
      </c>
      <c r="W1160">
        <v>948302</v>
      </c>
      <c r="X1160" t="s">
        <v>5046</v>
      </c>
      <c r="Y1160">
        <v>469</v>
      </c>
      <c r="Z1160">
        <v>2645</v>
      </c>
      <c r="AA1160">
        <v>4</v>
      </c>
      <c r="AB1160">
        <v>4232</v>
      </c>
    </row>
    <row r="1161" spans="1:28" x14ac:dyDescent="0.3">
      <c r="A1161" t="s">
        <v>28</v>
      </c>
      <c r="B1161" t="s">
        <v>29</v>
      </c>
      <c r="C1161" t="s">
        <v>157</v>
      </c>
      <c r="D1161" t="s">
        <v>45</v>
      </c>
      <c r="E1161" t="s">
        <v>56</v>
      </c>
      <c r="F1161" t="s">
        <v>33</v>
      </c>
      <c r="G1161">
        <v>43</v>
      </c>
      <c r="H1161">
        <v>409926</v>
      </c>
      <c r="I1161" t="s">
        <v>58</v>
      </c>
      <c r="J1161" s="1">
        <v>44593</v>
      </c>
      <c r="K1161">
        <v>1400</v>
      </c>
      <c r="L1161" t="s">
        <v>5047</v>
      </c>
      <c r="M1161" t="s">
        <v>423</v>
      </c>
      <c r="N1161" t="s">
        <v>5048</v>
      </c>
      <c r="O1161" t="s">
        <v>5049</v>
      </c>
      <c r="P1161" t="s">
        <v>71</v>
      </c>
      <c r="Q1161">
        <v>14</v>
      </c>
      <c r="R1161" t="s">
        <v>40</v>
      </c>
      <c r="S1161" t="s">
        <v>118</v>
      </c>
      <c r="T1161">
        <v>56197</v>
      </c>
      <c r="U1161" s="1">
        <v>45383</v>
      </c>
      <c r="V1161" t="s">
        <v>80</v>
      </c>
      <c r="W1161">
        <v>746331</v>
      </c>
      <c r="X1161" t="s">
        <v>5050</v>
      </c>
      <c r="Y1161">
        <v>813</v>
      </c>
      <c r="Z1161">
        <v>2454</v>
      </c>
      <c r="AA1161">
        <v>4</v>
      </c>
      <c r="AB1161">
        <v>3926.4</v>
      </c>
    </row>
    <row r="1162" spans="1:28" x14ac:dyDescent="0.3">
      <c r="A1162" t="s">
        <v>28</v>
      </c>
      <c r="B1162" t="s">
        <v>29</v>
      </c>
      <c r="C1162" t="s">
        <v>54</v>
      </c>
      <c r="D1162" t="s">
        <v>134</v>
      </c>
      <c r="E1162" t="s">
        <v>32</v>
      </c>
      <c r="F1162" t="s">
        <v>113</v>
      </c>
      <c r="G1162">
        <v>82</v>
      </c>
      <c r="H1162">
        <v>409893</v>
      </c>
      <c r="I1162" t="s">
        <v>58</v>
      </c>
      <c r="J1162" s="1">
        <v>45079</v>
      </c>
      <c r="K1162">
        <v>1100</v>
      </c>
      <c r="L1162" t="s">
        <v>5051</v>
      </c>
      <c r="M1162" t="s">
        <v>101</v>
      </c>
      <c r="N1162" t="s">
        <v>5052</v>
      </c>
      <c r="O1162">
        <v>1746564081</v>
      </c>
      <c r="P1162" t="s">
        <v>71</v>
      </c>
      <c r="Q1162">
        <v>13</v>
      </c>
      <c r="R1162" t="s">
        <v>40</v>
      </c>
      <c r="S1162" t="s">
        <v>118</v>
      </c>
      <c r="T1162">
        <v>40990</v>
      </c>
      <c r="U1162" s="1">
        <v>45388</v>
      </c>
      <c r="V1162" t="s">
        <v>80</v>
      </c>
      <c r="W1162">
        <v>125809</v>
      </c>
      <c r="X1162" t="s">
        <v>5053</v>
      </c>
      <c r="Y1162">
        <v>982</v>
      </c>
      <c r="Z1162">
        <v>1257</v>
      </c>
      <c r="AA1162">
        <v>8</v>
      </c>
      <c r="AB1162">
        <v>4022.4</v>
      </c>
    </row>
    <row r="1163" spans="1:28" x14ac:dyDescent="0.3">
      <c r="A1163" t="s">
        <v>28</v>
      </c>
      <c r="B1163" t="s">
        <v>29</v>
      </c>
      <c r="C1163" t="s">
        <v>30</v>
      </c>
      <c r="D1163" t="s">
        <v>524</v>
      </c>
      <c r="E1163" t="s">
        <v>46</v>
      </c>
      <c r="F1163" t="s">
        <v>99</v>
      </c>
      <c r="G1163">
        <v>45</v>
      </c>
      <c r="H1163">
        <v>412211</v>
      </c>
      <c r="I1163" t="s">
        <v>58</v>
      </c>
      <c r="J1163" s="1">
        <v>45316</v>
      </c>
      <c r="K1163">
        <v>800</v>
      </c>
      <c r="L1163" t="s">
        <v>5054</v>
      </c>
      <c r="M1163" t="s">
        <v>159</v>
      </c>
      <c r="N1163" t="s">
        <v>5055</v>
      </c>
      <c r="O1163">
        <v>8502671785</v>
      </c>
      <c r="P1163" t="s">
        <v>71</v>
      </c>
      <c r="Q1163">
        <v>5</v>
      </c>
      <c r="R1163" t="s">
        <v>88</v>
      </c>
      <c r="S1163" t="s">
        <v>41</v>
      </c>
      <c r="T1163">
        <v>52866</v>
      </c>
      <c r="U1163" s="1">
        <v>45296</v>
      </c>
      <c r="V1163" t="s">
        <v>111</v>
      </c>
      <c r="W1163">
        <v>154546</v>
      </c>
      <c r="X1163" t="s">
        <v>5056</v>
      </c>
      <c r="Y1163">
        <v>635</v>
      </c>
      <c r="Z1163">
        <v>2199</v>
      </c>
      <c r="AA1163">
        <v>5</v>
      </c>
      <c r="AB1163">
        <v>4398</v>
      </c>
    </row>
    <row r="1164" spans="1:28" x14ac:dyDescent="0.3">
      <c r="A1164" t="s">
        <v>28</v>
      </c>
      <c r="B1164" t="s">
        <v>29</v>
      </c>
      <c r="C1164" t="s">
        <v>91</v>
      </c>
      <c r="D1164" t="s">
        <v>364</v>
      </c>
      <c r="E1164" t="s">
        <v>56</v>
      </c>
      <c r="F1164" t="s">
        <v>47</v>
      </c>
      <c r="G1164">
        <v>72</v>
      </c>
      <c r="H1164">
        <v>431379</v>
      </c>
      <c r="I1164" t="s">
        <v>34</v>
      </c>
      <c r="J1164" s="1">
        <v>43917</v>
      </c>
      <c r="K1164">
        <v>1100</v>
      </c>
      <c r="L1164" t="s">
        <v>5057</v>
      </c>
      <c r="M1164" t="s">
        <v>308</v>
      </c>
      <c r="N1164" t="s">
        <v>5058</v>
      </c>
      <c r="O1164" t="s">
        <v>5059</v>
      </c>
      <c r="P1164" t="s">
        <v>39</v>
      </c>
      <c r="Q1164">
        <v>19</v>
      </c>
      <c r="R1164" t="s">
        <v>40</v>
      </c>
      <c r="S1164" t="s">
        <v>118</v>
      </c>
      <c r="T1164">
        <v>79392</v>
      </c>
      <c r="U1164" s="1">
        <v>45497</v>
      </c>
      <c r="V1164" t="s">
        <v>126</v>
      </c>
      <c r="W1164">
        <v>125524</v>
      </c>
      <c r="X1164" t="s">
        <v>3102</v>
      </c>
      <c r="Y1164">
        <v>718</v>
      </c>
      <c r="Z1164">
        <v>1581</v>
      </c>
      <c r="AA1164">
        <v>7</v>
      </c>
      <c r="AB1164">
        <v>4426.8</v>
      </c>
    </row>
    <row r="1165" spans="1:28" x14ac:dyDescent="0.3">
      <c r="A1165" t="s">
        <v>28</v>
      </c>
      <c r="B1165" t="s">
        <v>29</v>
      </c>
      <c r="C1165" t="s">
        <v>66</v>
      </c>
      <c r="D1165" t="s">
        <v>55</v>
      </c>
      <c r="E1165" t="s">
        <v>46</v>
      </c>
      <c r="F1165" t="s">
        <v>57</v>
      </c>
      <c r="G1165">
        <v>85</v>
      </c>
      <c r="H1165">
        <v>406963</v>
      </c>
      <c r="I1165" t="s">
        <v>58</v>
      </c>
      <c r="J1165" s="1">
        <v>44260</v>
      </c>
      <c r="K1165">
        <v>1100</v>
      </c>
      <c r="L1165" t="s">
        <v>5060</v>
      </c>
      <c r="M1165" t="s">
        <v>345</v>
      </c>
      <c r="N1165" t="s">
        <v>5061</v>
      </c>
      <c r="O1165" t="s">
        <v>5062</v>
      </c>
      <c r="P1165" t="s">
        <v>39</v>
      </c>
      <c r="Q1165">
        <v>14</v>
      </c>
      <c r="R1165" t="s">
        <v>40</v>
      </c>
      <c r="S1165" t="s">
        <v>118</v>
      </c>
      <c r="T1165">
        <v>84081</v>
      </c>
      <c r="U1165" s="1">
        <v>45415</v>
      </c>
      <c r="V1165" t="s">
        <v>140</v>
      </c>
      <c r="W1165">
        <v>494239</v>
      </c>
      <c r="X1165" t="s">
        <v>5063</v>
      </c>
      <c r="Y1165">
        <v>865</v>
      </c>
      <c r="Z1165">
        <v>1013</v>
      </c>
      <c r="AA1165">
        <v>7</v>
      </c>
      <c r="AB1165">
        <v>2836.4</v>
      </c>
    </row>
    <row r="1166" spans="1:28" x14ac:dyDescent="0.3">
      <c r="A1166" t="s">
        <v>28</v>
      </c>
      <c r="B1166" t="s">
        <v>29</v>
      </c>
      <c r="C1166" t="s">
        <v>54</v>
      </c>
      <c r="D1166" t="s">
        <v>291</v>
      </c>
      <c r="E1166" t="s">
        <v>46</v>
      </c>
      <c r="F1166" t="s">
        <v>150</v>
      </c>
      <c r="G1166">
        <v>96</v>
      </c>
      <c r="H1166">
        <v>424218</v>
      </c>
      <c r="I1166" t="s">
        <v>34</v>
      </c>
      <c r="J1166" s="1">
        <v>44077</v>
      </c>
      <c r="K1166">
        <v>1300</v>
      </c>
      <c r="L1166" t="s">
        <v>5064</v>
      </c>
      <c r="M1166" t="s">
        <v>85</v>
      </c>
      <c r="N1166" t="s">
        <v>5065</v>
      </c>
      <c r="O1166">
        <f>1-347-24-8270</f>
        <v>-8640</v>
      </c>
      <c r="P1166" t="s">
        <v>87</v>
      </c>
      <c r="Q1166">
        <v>16</v>
      </c>
      <c r="R1166" t="s">
        <v>40</v>
      </c>
      <c r="S1166" t="s">
        <v>63</v>
      </c>
      <c r="T1166">
        <v>13119</v>
      </c>
      <c r="U1166" s="1">
        <v>45505</v>
      </c>
      <c r="V1166" t="s">
        <v>64</v>
      </c>
      <c r="W1166">
        <v>919784</v>
      </c>
      <c r="X1166" t="s">
        <v>5066</v>
      </c>
      <c r="Y1166">
        <v>592</v>
      </c>
      <c r="Z1166">
        <v>2276</v>
      </c>
      <c r="AA1166">
        <v>1</v>
      </c>
      <c r="AB1166" s="2" t="s">
        <v>5067</v>
      </c>
    </row>
    <row r="1167" spans="1:28" x14ac:dyDescent="0.3">
      <c r="A1167" t="s">
        <v>28</v>
      </c>
      <c r="B1167" t="s">
        <v>29</v>
      </c>
      <c r="C1167" t="s">
        <v>66</v>
      </c>
      <c r="D1167" t="s">
        <v>74</v>
      </c>
      <c r="E1167" t="s">
        <v>56</v>
      </c>
      <c r="F1167" t="s">
        <v>175</v>
      </c>
      <c r="G1167">
        <v>52</v>
      </c>
      <c r="H1167">
        <v>434885</v>
      </c>
      <c r="I1167" t="s">
        <v>58</v>
      </c>
      <c r="J1167" s="1">
        <v>45126</v>
      </c>
      <c r="K1167">
        <v>950</v>
      </c>
      <c r="L1167" t="s">
        <v>5068</v>
      </c>
      <c r="M1167" t="s">
        <v>205</v>
      </c>
      <c r="N1167" t="s">
        <v>5069</v>
      </c>
      <c r="O1167" t="s">
        <v>5070</v>
      </c>
      <c r="P1167" t="s">
        <v>87</v>
      </c>
      <c r="Q1167">
        <v>9</v>
      </c>
      <c r="R1167" t="s">
        <v>88</v>
      </c>
      <c r="S1167" t="s">
        <v>118</v>
      </c>
      <c r="T1167">
        <v>70651</v>
      </c>
      <c r="U1167" s="1">
        <v>45390</v>
      </c>
      <c r="V1167" t="s">
        <v>80</v>
      </c>
      <c r="W1167">
        <v>292975</v>
      </c>
      <c r="X1167" t="s">
        <v>5071</v>
      </c>
      <c r="Y1167">
        <v>738</v>
      </c>
      <c r="Z1167">
        <v>2638</v>
      </c>
      <c r="AA1167">
        <v>2</v>
      </c>
      <c r="AB1167">
        <v>2110.4</v>
      </c>
    </row>
    <row r="1168" spans="1:28" x14ac:dyDescent="0.3">
      <c r="A1168" t="s">
        <v>28</v>
      </c>
      <c r="B1168" t="s">
        <v>29</v>
      </c>
      <c r="C1168" t="s">
        <v>30</v>
      </c>
      <c r="D1168" t="s">
        <v>511</v>
      </c>
      <c r="E1168" t="s">
        <v>56</v>
      </c>
      <c r="F1168" t="s">
        <v>355</v>
      </c>
      <c r="G1168">
        <v>97</v>
      </c>
      <c r="H1168">
        <v>439269</v>
      </c>
      <c r="I1168" t="s">
        <v>58</v>
      </c>
      <c r="J1168" s="1">
        <v>45250</v>
      </c>
      <c r="K1168">
        <v>1200</v>
      </c>
      <c r="L1168" t="s">
        <v>5072</v>
      </c>
      <c r="M1168" t="s">
        <v>1483</v>
      </c>
      <c r="N1168" t="s">
        <v>5073</v>
      </c>
      <c r="O1168" t="s">
        <v>5074</v>
      </c>
      <c r="P1168" t="s">
        <v>71</v>
      </c>
      <c r="Q1168">
        <v>7</v>
      </c>
      <c r="R1168" t="s">
        <v>88</v>
      </c>
      <c r="S1168" t="s">
        <v>41</v>
      </c>
      <c r="T1168">
        <v>96686</v>
      </c>
      <c r="U1168" s="1">
        <v>45627</v>
      </c>
      <c r="V1168" t="s">
        <v>259</v>
      </c>
      <c r="W1168">
        <v>584389</v>
      </c>
      <c r="X1168" t="s">
        <v>2278</v>
      </c>
      <c r="Y1168">
        <v>751</v>
      </c>
      <c r="Z1168">
        <v>1039</v>
      </c>
      <c r="AA1168">
        <v>3</v>
      </c>
      <c r="AB1168" s="2" t="s">
        <v>5075</v>
      </c>
    </row>
    <row r="1169" spans="1:28" x14ac:dyDescent="0.3">
      <c r="A1169" t="s">
        <v>28</v>
      </c>
      <c r="B1169" t="s">
        <v>29</v>
      </c>
      <c r="C1169" t="s">
        <v>66</v>
      </c>
      <c r="D1169" t="s">
        <v>105</v>
      </c>
      <c r="E1169" t="s">
        <v>32</v>
      </c>
      <c r="F1169" t="s">
        <v>33</v>
      </c>
      <c r="G1169">
        <v>35</v>
      </c>
      <c r="H1169">
        <v>424101</v>
      </c>
      <c r="I1169" t="s">
        <v>58</v>
      </c>
      <c r="J1169" s="1">
        <v>44824</v>
      </c>
      <c r="K1169">
        <v>1300</v>
      </c>
      <c r="L1169" t="s">
        <v>5076</v>
      </c>
      <c r="M1169" t="s">
        <v>1030</v>
      </c>
      <c r="N1169" t="s">
        <v>5077</v>
      </c>
      <c r="O1169" t="s">
        <v>5078</v>
      </c>
      <c r="P1169" t="s">
        <v>51</v>
      </c>
      <c r="Q1169">
        <v>16</v>
      </c>
      <c r="R1169" t="s">
        <v>88</v>
      </c>
      <c r="S1169" t="s">
        <v>41</v>
      </c>
      <c r="T1169">
        <v>96905</v>
      </c>
      <c r="U1169" s="1">
        <v>45378</v>
      </c>
      <c r="V1169" t="s">
        <v>72</v>
      </c>
      <c r="W1169">
        <v>891908</v>
      </c>
      <c r="X1169" t="s">
        <v>5079</v>
      </c>
      <c r="Y1169">
        <v>726</v>
      </c>
      <c r="Z1169">
        <v>2376</v>
      </c>
      <c r="AA1169">
        <v>6</v>
      </c>
      <c r="AB1169" s="2" t="s">
        <v>5080</v>
      </c>
    </row>
    <row r="1170" spans="1:28" x14ac:dyDescent="0.3">
      <c r="A1170" t="s">
        <v>28</v>
      </c>
      <c r="B1170" t="s">
        <v>29</v>
      </c>
      <c r="C1170" t="s">
        <v>91</v>
      </c>
      <c r="D1170" t="s">
        <v>149</v>
      </c>
      <c r="E1170" t="s">
        <v>56</v>
      </c>
      <c r="F1170" t="s">
        <v>57</v>
      </c>
      <c r="G1170">
        <v>47</v>
      </c>
      <c r="H1170">
        <v>438487</v>
      </c>
      <c r="I1170" t="s">
        <v>58</v>
      </c>
      <c r="J1170" s="1">
        <v>45234</v>
      </c>
      <c r="K1170">
        <v>1200</v>
      </c>
      <c r="L1170" t="s">
        <v>5081</v>
      </c>
      <c r="M1170" t="s">
        <v>101</v>
      </c>
      <c r="N1170" t="s">
        <v>5082</v>
      </c>
      <c r="O1170" t="s">
        <v>5083</v>
      </c>
      <c r="P1170" t="s">
        <v>71</v>
      </c>
      <c r="Q1170">
        <v>4</v>
      </c>
      <c r="R1170" t="s">
        <v>40</v>
      </c>
      <c r="S1170" t="s">
        <v>79</v>
      </c>
      <c r="T1170">
        <v>56430</v>
      </c>
      <c r="U1170" s="1">
        <v>45331</v>
      </c>
      <c r="V1170" t="s">
        <v>119</v>
      </c>
      <c r="W1170">
        <v>433619</v>
      </c>
      <c r="X1170" t="s">
        <v>5084</v>
      </c>
      <c r="Y1170">
        <v>969</v>
      </c>
      <c r="Z1170">
        <v>2577</v>
      </c>
      <c r="AA1170">
        <v>3</v>
      </c>
      <c r="AB1170">
        <v>3092.4</v>
      </c>
    </row>
    <row r="1171" spans="1:28" x14ac:dyDescent="0.3">
      <c r="A1171" t="s">
        <v>28</v>
      </c>
      <c r="B1171" t="s">
        <v>29</v>
      </c>
      <c r="C1171" t="s">
        <v>44</v>
      </c>
      <c r="D1171" t="s">
        <v>45</v>
      </c>
      <c r="E1171" t="s">
        <v>56</v>
      </c>
      <c r="F1171" t="s">
        <v>113</v>
      </c>
      <c r="G1171">
        <v>30</v>
      </c>
      <c r="H1171">
        <v>403711</v>
      </c>
      <c r="I1171" t="s">
        <v>58</v>
      </c>
      <c r="J1171" s="1">
        <v>44812</v>
      </c>
      <c r="K1171">
        <v>950</v>
      </c>
      <c r="L1171" t="s">
        <v>5085</v>
      </c>
      <c r="M1171" t="s">
        <v>736</v>
      </c>
      <c r="N1171" t="s">
        <v>5086</v>
      </c>
      <c r="O1171" t="s">
        <v>5087</v>
      </c>
      <c r="P1171" t="s">
        <v>87</v>
      </c>
      <c r="Q1171">
        <v>4</v>
      </c>
      <c r="R1171" t="s">
        <v>88</v>
      </c>
      <c r="S1171" t="s">
        <v>41</v>
      </c>
      <c r="T1171">
        <v>51229</v>
      </c>
      <c r="U1171" s="1">
        <v>45374</v>
      </c>
      <c r="V1171" t="s">
        <v>72</v>
      </c>
      <c r="W1171">
        <v>745061</v>
      </c>
      <c r="X1171" t="s">
        <v>5088</v>
      </c>
      <c r="Y1171">
        <v>905</v>
      </c>
      <c r="Z1171">
        <v>2332</v>
      </c>
      <c r="AA1171">
        <v>4</v>
      </c>
      <c r="AB1171" s="2" t="s">
        <v>5089</v>
      </c>
    </row>
    <row r="1172" spans="1:28" x14ac:dyDescent="0.3">
      <c r="A1172" t="s">
        <v>28</v>
      </c>
      <c r="B1172" t="s">
        <v>29</v>
      </c>
      <c r="C1172" t="s">
        <v>66</v>
      </c>
      <c r="D1172" t="s">
        <v>524</v>
      </c>
      <c r="E1172" t="s">
        <v>32</v>
      </c>
      <c r="F1172" t="s">
        <v>113</v>
      </c>
      <c r="G1172">
        <v>87</v>
      </c>
      <c r="H1172">
        <v>414290</v>
      </c>
      <c r="I1172" t="s">
        <v>34</v>
      </c>
      <c r="J1172" s="1">
        <v>44717</v>
      </c>
      <c r="K1172">
        <v>1400</v>
      </c>
      <c r="L1172" t="s">
        <v>5090</v>
      </c>
      <c r="M1172" t="s">
        <v>211</v>
      </c>
      <c r="N1172" t="s">
        <v>5091</v>
      </c>
      <c r="O1172" t="s">
        <v>5092</v>
      </c>
      <c r="P1172" t="s">
        <v>39</v>
      </c>
      <c r="Q1172">
        <v>11</v>
      </c>
      <c r="R1172" t="s">
        <v>40</v>
      </c>
      <c r="S1172" t="s">
        <v>41</v>
      </c>
      <c r="T1172">
        <v>21046</v>
      </c>
      <c r="U1172" s="1">
        <v>45468</v>
      </c>
      <c r="V1172" t="s">
        <v>52</v>
      </c>
      <c r="W1172">
        <v>694987</v>
      </c>
      <c r="X1172" t="s">
        <v>5093</v>
      </c>
      <c r="Y1172">
        <v>298</v>
      </c>
      <c r="Z1172">
        <v>1843</v>
      </c>
      <c r="AA1172">
        <v>6</v>
      </c>
      <c r="AB1172">
        <v>4423.2</v>
      </c>
    </row>
    <row r="1173" spans="1:28" x14ac:dyDescent="0.3">
      <c r="A1173" t="s">
        <v>28</v>
      </c>
      <c r="B1173" t="s">
        <v>29</v>
      </c>
      <c r="C1173" t="s">
        <v>44</v>
      </c>
      <c r="D1173" t="s">
        <v>546</v>
      </c>
      <c r="E1173" t="s">
        <v>46</v>
      </c>
      <c r="F1173" t="s">
        <v>57</v>
      </c>
      <c r="G1173">
        <v>37</v>
      </c>
      <c r="H1173">
        <v>405698</v>
      </c>
      <c r="I1173" t="s">
        <v>34</v>
      </c>
      <c r="J1173" s="1">
        <v>44820</v>
      </c>
      <c r="K1173">
        <v>1200</v>
      </c>
      <c r="L1173" t="s">
        <v>5094</v>
      </c>
      <c r="M1173" t="s">
        <v>1483</v>
      </c>
      <c r="N1173" t="s">
        <v>5095</v>
      </c>
      <c r="O1173" t="s">
        <v>5096</v>
      </c>
      <c r="P1173" t="s">
        <v>51</v>
      </c>
      <c r="Q1173">
        <v>15</v>
      </c>
      <c r="R1173" t="s">
        <v>40</v>
      </c>
      <c r="S1173" t="s">
        <v>118</v>
      </c>
      <c r="T1173">
        <v>54702</v>
      </c>
      <c r="U1173" s="1">
        <v>45558</v>
      </c>
      <c r="V1173" t="s">
        <v>180</v>
      </c>
      <c r="W1173">
        <v>910284</v>
      </c>
      <c r="X1173" t="s">
        <v>5097</v>
      </c>
      <c r="Y1173">
        <v>999</v>
      </c>
      <c r="Z1173">
        <v>661</v>
      </c>
      <c r="AA1173">
        <v>2</v>
      </c>
      <c r="AB1173" s="2" t="s">
        <v>5098</v>
      </c>
    </row>
    <row r="1174" spans="1:28" x14ac:dyDescent="0.3">
      <c r="A1174" t="s">
        <v>28</v>
      </c>
      <c r="B1174" t="s">
        <v>29</v>
      </c>
      <c r="C1174" t="s">
        <v>148</v>
      </c>
      <c r="D1174" t="s">
        <v>254</v>
      </c>
      <c r="E1174" t="s">
        <v>56</v>
      </c>
      <c r="F1174" t="s">
        <v>47</v>
      </c>
      <c r="G1174">
        <v>19</v>
      </c>
      <c r="H1174">
        <v>404163</v>
      </c>
      <c r="I1174" t="s">
        <v>34</v>
      </c>
      <c r="J1174" s="1">
        <v>43980</v>
      </c>
      <c r="K1174">
        <v>950</v>
      </c>
      <c r="L1174" t="s">
        <v>5099</v>
      </c>
      <c r="M1174" t="s">
        <v>1212</v>
      </c>
      <c r="N1174" t="s">
        <v>5100</v>
      </c>
      <c r="O1174">
        <v>2078600845</v>
      </c>
      <c r="P1174" t="s">
        <v>87</v>
      </c>
      <c r="Q1174">
        <v>8</v>
      </c>
      <c r="R1174" t="s">
        <v>88</v>
      </c>
      <c r="S1174" t="s">
        <v>79</v>
      </c>
      <c r="T1174">
        <v>15856</v>
      </c>
      <c r="U1174" s="1">
        <v>45446</v>
      </c>
      <c r="V1174" t="s">
        <v>52</v>
      </c>
      <c r="W1174">
        <v>728518</v>
      </c>
      <c r="X1174" t="s">
        <v>5101</v>
      </c>
      <c r="Y1174">
        <v>702</v>
      </c>
      <c r="Z1174">
        <v>1181</v>
      </c>
      <c r="AA1174">
        <v>8</v>
      </c>
      <c r="AB1174" s="2" t="s">
        <v>5102</v>
      </c>
    </row>
    <row r="1175" spans="1:28" x14ac:dyDescent="0.3">
      <c r="A1175" t="s">
        <v>28</v>
      </c>
      <c r="B1175" t="s">
        <v>29</v>
      </c>
      <c r="C1175" t="s">
        <v>148</v>
      </c>
      <c r="D1175" t="s">
        <v>182</v>
      </c>
      <c r="E1175" t="s">
        <v>32</v>
      </c>
      <c r="F1175" t="s">
        <v>57</v>
      </c>
      <c r="G1175">
        <v>51</v>
      </c>
      <c r="H1175">
        <v>413917</v>
      </c>
      <c r="I1175" t="s">
        <v>58</v>
      </c>
      <c r="J1175" s="1">
        <v>45165</v>
      </c>
      <c r="K1175">
        <v>1400</v>
      </c>
      <c r="L1175" t="s">
        <v>5103</v>
      </c>
      <c r="M1175" t="s">
        <v>372</v>
      </c>
      <c r="N1175" t="s">
        <v>5104</v>
      </c>
      <c r="O1175" t="s">
        <v>5105</v>
      </c>
      <c r="P1175" t="s">
        <v>71</v>
      </c>
      <c r="Q1175">
        <v>10</v>
      </c>
      <c r="R1175" t="s">
        <v>40</v>
      </c>
      <c r="S1175" t="s">
        <v>63</v>
      </c>
      <c r="T1175">
        <v>38549</v>
      </c>
      <c r="U1175" s="1">
        <v>45529</v>
      </c>
      <c r="V1175" t="s">
        <v>64</v>
      </c>
      <c r="W1175">
        <v>651621</v>
      </c>
      <c r="X1175" t="s">
        <v>5106</v>
      </c>
      <c r="Y1175">
        <v>948</v>
      </c>
      <c r="Z1175">
        <v>867</v>
      </c>
      <c r="AA1175">
        <v>5</v>
      </c>
      <c r="AB1175">
        <v>1734</v>
      </c>
    </row>
    <row r="1176" spans="1:28" x14ac:dyDescent="0.3">
      <c r="A1176" t="s">
        <v>28</v>
      </c>
      <c r="B1176" t="s">
        <v>29</v>
      </c>
      <c r="C1176" t="s">
        <v>44</v>
      </c>
      <c r="D1176" t="s">
        <v>511</v>
      </c>
      <c r="E1176" t="s">
        <v>32</v>
      </c>
      <c r="F1176" t="s">
        <v>47</v>
      </c>
      <c r="G1176">
        <v>1</v>
      </c>
      <c r="H1176">
        <v>403411</v>
      </c>
      <c r="I1176" t="s">
        <v>34</v>
      </c>
      <c r="J1176" s="1">
        <v>45406</v>
      </c>
      <c r="K1176">
        <v>950</v>
      </c>
      <c r="L1176" t="s">
        <v>5107</v>
      </c>
      <c r="M1176" t="s">
        <v>596</v>
      </c>
      <c r="N1176" t="s">
        <v>5108</v>
      </c>
      <c r="O1176" t="s">
        <v>5109</v>
      </c>
      <c r="P1176" t="s">
        <v>51</v>
      </c>
      <c r="Q1176">
        <v>9</v>
      </c>
      <c r="R1176" t="s">
        <v>88</v>
      </c>
      <c r="S1176" t="s">
        <v>63</v>
      </c>
      <c r="T1176">
        <v>14720</v>
      </c>
      <c r="U1176" s="1">
        <v>45311</v>
      </c>
      <c r="V1176" t="s">
        <v>111</v>
      </c>
      <c r="W1176">
        <v>385818</v>
      </c>
      <c r="X1176" t="s">
        <v>5110</v>
      </c>
      <c r="Y1176">
        <v>586</v>
      </c>
      <c r="Z1176">
        <v>2791</v>
      </c>
      <c r="AA1176">
        <v>5</v>
      </c>
      <c r="AB1176">
        <v>5582</v>
      </c>
    </row>
    <row r="1177" spans="1:28" x14ac:dyDescent="0.3">
      <c r="A1177" t="s">
        <v>28</v>
      </c>
      <c r="B1177" t="s">
        <v>29</v>
      </c>
      <c r="C1177" t="s">
        <v>193</v>
      </c>
      <c r="D1177" t="s">
        <v>261</v>
      </c>
      <c r="E1177" t="s">
        <v>46</v>
      </c>
      <c r="F1177" t="s">
        <v>57</v>
      </c>
      <c r="G1177">
        <v>95</v>
      </c>
      <c r="H1177">
        <v>420971</v>
      </c>
      <c r="I1177" t="s">
        <v>58</v>
      </c>
      <c r="J1177" s="1">
        <v>45277</v>
      </c>
      <c r="K1177">
        <v>1400</v>
      </c>
      <c r="L1177" t="s">
        <v>5111</v>
      </c>
      <c r="M1177" t="s">
        <v>244</v>
      </c>
      <c r="N1177" t="s">
        <v>5112</v>
      </c>
      <c r="O1177" t="s">
        <v>5113</v>
      </c>
      <c r="P1177" t="s">
        <v>51</v>
      </c>
      <c r="Q1177">
        <v>18</v>
      </c>
      <c r="R1177" t="s">
        <v>40</v>
      </c>
      <c r="S1177" t="s">
        <v>118</v>
      </c>
      <c r="T1177">
        <v>32740</v>
      </c>
      <c r="U1177" s="1">
        <v>45617</v>
      </c>
      <c r="V1177" t="s">
        <v>42</v>
      </c>
      <c r="W1177">
        <v>860205</v>
      </c>
      <c r="X1177" t="s">
        <v>5114</v>
      </c>
      <c r="Y1177">
        <v>825</v>
      </c>
      <c r="Z1177">
        <v>1186</v>
      </c>
      <c r="AA1177">
        <v>2</v>
      </c>
      <c r="AB1177" s="2" t="s">
        <v>589</v>
      </c>
    </row>
    <row r="1178" spans="1:28" x14ac:dyDescent="0.3">
      <c r="A1178" t="s">
        <v>28</v>
      </c>
      <c r="B1178" t="s">
        <v>29</v>
      </c>
      <c r="C1178" t="s">
        <v>91</v>
      </c>
      <c r="D1178" t="s">
        <v>92</v>
      </c>
      <c r="E1178" t="s">
        <v>32</v>
      </c>
      <c r="F1178" t="s">
        <v>150</v>
      </c>
      <c r="G1178">
        <v>60</v>
      </c>
      <c r="H1178">
        <v>405626</v>
      </c>
      <c r="I1178" t="s">
        <v>34</v>
      </c>
      <c r="J1178" s="1">
        <v>44429</v>
      </c>
      <c r="K1178">
        <v>1100</v>
      </c>
      <c r="L1178" t="s">
        <v>5115</v>
      </c>
      <c r="M1178" t="s">
        <v>200</v>
      </c>
      <c r="N1178" t="s">
        <v>5116</v>
      </c>
      <c r="O1178" t="s">
        <v>5117</v>
      </c>
      <c r="P1178" t="s">
        <v>71</v>
      </c>
      <c r="Q1178">
        <v>13</v>
      </c>
      <c r="R1178" t="s">
        <v>88</v>
      </c>
      <c r="S1178" t="s">
        <v>79</v>
      </c>
      <c r="T1178">
        <v>65316</v>
      </c>
      <c r="U1178" s="1">
        <v>45539</v>
      </c>
      <c r="V1178" t="s">
        <v>180</v>
      </c>
      <c r="W1178">
        <v>323348</v>
      </c>
      <c r="X1178" t="s">
        <v>5118</v>
      </c>
      <c r="Y1178">
        <v>946</v>
      </c>
      <c r="Z1178">
        <v>2946</v>
      </c>
      <c r="AA1178">
        <v>2</v>
      </c>
      <c r="AB1178">
        <v>2356.8000000000002</v>
      </c>
    </row>
    <row r="1179" spans="1:28" x14ac:dyDescent="0.3">
      <c r="A1179" t="s">
        <v>28</v>
      </c>
      <c r="B1179" t="s">
        <v>29</v>
      </c>
      <c r="C1179" t="s">
        <v>157</v>
      </c>
      <c r="D1179" t="s">
        <v>616</v>
      </c>
      <c r="E1179" t="s">
        <v>32</v>
      </c>
      <c r="F1179" t="s">
        <v>57</v>
      </c>
      <c r="G1179">
        <v>86</v>
      </c>
      <c r="H1179">
        <v>403303</v>
      </c>
      <c r="I1179" t="s">
        <v>34</v>
      </c>
      <c r="J1179" s="1">
        <v>44580</v>
      </c>
      <c r="K1179">
        <v>1400</v>
      </c>
      <c r="L1179" t="s">
        <v>5119</v>
      </c>
      <c r="M1179" t="s">
        <v>1030</v>
      </c>
      <c r="N1179" t="s">
        <v>5120</v>
      </c>
      <c r="O1179">
        <v>5894315214</v>
      </c>
      <c r="P1179" t="s">
        <v>51</v>
      </c>
      <c r="Q1179">
        <v>17</v>
      </c>
      <c r="R1179" t="s">
        <v>88</v>
      </c>
      <c r="S1179" t="s">
        <v>79</v>
      </c>
      <c r="T1179">
        <v>34333</v>
      </c>
      <c r="U1179" s="1">
        <v>45606</v>
      </c>
      <c r="V1179" t="s">
        <v>42</v>
      </c>
      <c r="W1179">
        <v>775130</v>
      </c>
      <c r="X1179" t="s">
        <v>5121</v>
      </c>
      <c r="Y1179">
        <v>496</v>
      </c>
      <c r="Z1179">
        <v>788</v>
      </c>
      <c r="AA1179">
        <v>7</v>
      </c>
      <c r="AB1179">
        <v>2206.4</v>
      </c>
    </row>
    <row r="1180" spans="1:28" x14ac:dyDescent="0.3">
      <c r="A1180" t="s">
        <v>28</v>
      </c>
      <c r="B1180" t="s">
        <v>29</v>
      </c>
      <c r="C1180" t="s">
        <v>54</v>
      </c>
      <c r="D1180" t="s">
        <v>442</v>
      </c>
      <c r="E1180" t="s">
        <v>46</v>
      </c>
      <c r="F1180" t="s">
        <v>106</v>
      </c>
      <c r="G1180">
        <v>88</v>
      </c>
      <c r="H1180">
        <v>406862</v>
      </c>
      <c r="I1180" t="s">
        <v>34</v>
      </c>
      <c r="J1180" s="1">
        <v>43833</v>
      </c>
      <c r="K1180">
        <v>1100</v>
      </c>
      <c r="L1180" t="s">
        <v>5122</v>
      </c>
      <c r="M1180" t="s">
        <v>36</v>
      </c>
      <c r="N1180" t="s">
        <v>5123</v>
      </c>
      <c r="O1180" t="s">
        <v>5124</v>
      </c>
      <c r="P1180" t="s">
        <v>39</v>
      </c>
      <c r="Q1180">
        <v>19</v>
      </c>
      <c r="R1180" t="s">
        <v>40</v>
      </c>
      <c r="S1180" t="s">
        <v>118</v>
      </c>
      <c r="T1180">
        <v>30339</v>
      </c>
      <c r="U1180" s="1">
        <v>45359</v>
      </c>
      <c r="V1180" t="s">
        <v>72</v>
      </c>
      <c r="W1180">
        <v>785125</v>
      </c>
      <c r="X1180" t="s">
        <v>5125</v>
      </c>
      <c r="Y1180">
        <v>929</v>
      </c>
      <c r="Z1180">
        <v>1023</v>
      </c>
      <c r="AA1180">
        <v>2</v>
      </c>
      <c r="AB1180" s="2" t="s">
        <v>5126</v>
      </c>
    </row>
    <row r="1181" spans="1:28" x14ac:dyDescent="0.3">
      <c r="A1181" t="s">
        <v>28</v>
      </c>
      <c r="B1181" t="s">
        <v>29</v>
      </c>
      <c r="C1181" t="s">
        <v>157</v>
      </c>
      <c r="D1181" t="s">
        <v>338</v>
      </c>
      <c r="E1181" t="s">
        <v>56</v>
      </c>
      <c r="F1181" t="s">
        <v>135</v>
      </c>
      <c r="G1181">
        <v>49</v>
      </c>
      <c r="H1181">
        <v>437549</v>
      </c>
      <c r="I1181" t="s">
        <v>58</v>
      </c>
      <c r="J1181" s="1">
        <v>44699</v>
      </c>
      <c r="K1181">
        <v>1300</v>
      </c>
      <c r="L1181" t="s">
        <v>5127</v>
      </c>
      <c r="M1181" t="s">
        <v>1356</v>
      </c>
      <c r="N1181" t="s">
        <v>5128</v>
      </c>
      <c r="O1181" t="s">
        <v>5129</v>
      </c>
      <c r="P1181" t="s">
        <v>39</v>
      </c>
      <c r="Q1181">
        <v>12</v>
      </c>
      <c r="R1181" t="s">
        <v>40</v>
      </c>
      <c r="S1181" t="s">
        <v>118</v>
      </c>
      <c r="T1181">
        <v>14484</v>
      </c>
      <c r="U1181" s="1">
        <v>45498</v>
      </c>
      <c r="V1181" t="s">
        <v>126</v>
      </c>
      <c r="W1181">
        <v>308711</v>
      </c>
      <c r="X1181" t="s">
        <v>5130</v>
      </c>
      <c r="Y1181">
        <v>903</v>
      </c>
      <c r="Z1181">
        <v>1989</v>
      </c>
      <c r="AA1181">
        <v>4</v>
      </c>
      <c r="AB1181">
        <v>3182.4</v>
      </c>
    </row>
    <row r="1182" spans="1:28" x14ac:dyDescent="0.3">
      <c r="A1182" t="s">
        <v>28</v>
      </c>
      <c r="B1182" t="s">
        <v>29</v>
      </c>
      <c r="C1182" t="s">
        <v>91</v>
      </c>
      <c r="D1182" t="s">
        <v>254</v>
      </c>
      <c r="E1182" t="s">
        <v>32</v>
      </c>
      <c r="F1182" t="s">
        <v>57</v>
      </c>
      <c r="G1182">
        <v>52</v>
      </c>
      <c r="H1182">
        <v>407684</v>
      </c>
      <c r="I1182" t="s">
        <v>58</v>
      </c>
      <c r="J1182" s="1">
        <v>45150</v>
      </c>
      <c r="K1182">
        <v>950</v>
      </c>
      <c r="L1182" t="s">
        <v>5131</v>
      </c>
      <c r="M1182" t="s">
        <v>1058</v>
      </c>
      <c r="N1182" t="s">
        <v>5132</v>
      </c>
      <c r="O1182" t="s">
        <v>5133</v>
      </c>
      <c r="P1182" t="s">
        <v>71</v>
      </c>
      <c r="Q1182">
        <v>9</v>
      </c>
      <c r="R1182" t="s">
        <v>40</v>
      </c>
      <c r="S1182" t="s">
        <v>79</v>
      </c>
      <c r="T1182">
        <v>68002</v>
      </c>
      <c r="U1182" s="1">
        <v>45529</v>
      </c>
      <c r="V1182" t="s">
        <v>64</v>
      </c>
      <c r="W1182">
        <v>348583</v>
      </c>
      <c r="X1182" t="s">
        <v>5134</v>
      </c>
      <c r="Y1182">
        <v>727</v>
      </c>
      <c r="Z1182">
        <v>2101</v>
      </c>
      <c r="AA1182">
        <v>3</v>
      </c>
      <c r="AB1182" s="2" t="s">
        <v>5135</v>
      </c>
    </row>
    <row r="1183" spans="1:28" x14ac:dyDescent="0.3">
      <c r="A1183" t="s">
        <v>28</v>
      </c>
      <c r="B1183" t="s">
        <v>29</v>
      </c>
      <c r="C1183" t="s">
        <v>157</v>
      </c>
      <c r="D1183" t="s">
        <v>98</v>
      </c>
      <c r="E1183" t="s">
        <v>56</v>
      </c>
      <c r="F1183" t="s">
        <v>150</v>
      </c>
      <c r="G1183">
        <v>26</v>
      </c>
      <c r="H1183">
        <v>439086</v>
      </c>
      <c r="I1183" t="s">
        <v>58</v>
      </c>
      <c r="J1183" s="1">
        <v>45297</v>
      </c>
      <c r="K1183">
        <v>1000</v>
      </c>
      <c r="L1183" t="s">
        <v>5136</v>
      </c>
      <c r="M1183" t="s">
        <v>394</v>
      </c>
      <c r="N1183" t="s">
        <v>5137</v>
      </c>
      <c r="O1183">
        <v>4656724610</v>
      </c>
      <c r="P1183" t="s">
        <v>71</v>
      </c>
      <c r="Q1183">
        <v>15</v>
      </c>
      <c r="R1183" t="s">
        <v>88</v>
      </c>
      <c r="S1183" t="s">
        <v>41</v>
      </c>
      <c r="T1183">
        <v>63759</v>
      </c>
      <c r="U1183" s="1">
        <v>45626</v>
      </c>
      <c r="V1183" t="s">
        <v>42</v>
      </c>
      <c r="W1183">
        <v>989292</v>
      </c>
      <c r="X1183" t="s">
        <v>5138</v>
      </c>
      <c r="Y1183">
        <v>239</v>
      </c>
      <c r="Z1183">
        <v>2677</v>
      </c>
      <c r="AA1183">
        <v>3</v>
      </c>
      <c r="AB1183">
        <v>3212.4</v>
      </c>
    </row>
    <row r="1184" spans="1:28" x14ac:dyDescent="0.3">
      <c r="A1184" t="s">
        <v>28</v>
      </c>
      <c r="B1184" t="s">
        <v>29</v>
      </c>
      <c r="C1184" t="s">
        <v>66</v>
      </c>
      <c r="D1184" t="s">
        <v>380</v>
      </c>
      <c r="E1184" t="s">
        <v>32</v>
      </c>
      <c r="F1184" t="s">
        <v>47</v>
      </c>
      <c r="G1184">
        <v>36</v>
      </c>
      <c r="H1184">
        <v>418015</v>
      </c>
      <c r="I1184" t="s">
        <v>58</v>
      </c>
      <c r="J1184" s="1">
        <v>44560</v>
      </c>
      <c r="K1184">
        <v>1400</v>
      </c>
      <c r="L1184" t="s">
        <v>5139</v>
      </c>
      <c r="M1184" t="s">
        <v>2054</v>
      </c>
      <c r="N1184" t="s">
        <v>5140</v>
      </c>
      <c r="O1184" t="s">
        <v>5141</v>
      </c>
      <c r="P1184" t="s">
        <v>39</v>
      </c>
      <c r="Q1184">
        <v>16</v>
      </c>
      <c r="R1184" t="s">
        <v>40</v>
      </c>
      <c r="S1184" t="s">
        <v>41</v>
      </c>
      <c r="T1184">
        <v>53290</v>
      </c>
      <c r="U1184" s="1">
        <v>45578</v>
      </c>
      <c r="V1184" t="s">
        <v>155</v>
      </c>
      <c r="W1184">
        <v>497388</v>
      </c>
      <c r="X1184" t="s">
        <v>5142</v>
      </c>
      <c r="Y1184">
        <v>523</v>
      </c>
      <c r="Z1184">
        <v>2824</v>
      </c>
      <c r="AA1184">
        <v>4</v>
      </c>
      <c r="AB1184" s="2" t="s">
        <v>3637</v>
      </c>
    </row>
    <row r="1185" spans="1:28" x14ac:dyDescent="0.3">
      <c r="A1185" t="s">
        <v>28</v>
      </c>
      <c r="B1185" t="s">
        <v>29</v>
      </c>
      <c r="C1185" t="s">
        <v>91</v>
      </c>
      <c r="D1185" t="s">
        <v>227</v>
      </c>
      <c r="E1185" t="s">
        <v>46</v>
      </c>
      <c r="F1185" t="s">
        <v>113</v>
      </c>
      <c r="G1185">
        <v>77</v>
      </c>
      <c r="H1185">
        <v>406240</v>
      </c>
      <c r="I1185" t="s">
        <v>34</v>
      </c>
      <c r="J1185" s="1">
        <v>44749</v>
      </c>
      <c r="K1185">
        <v>1100</v>
      </c>
      <c r="L1185" t="s">
        <v>5143</v>
      </c>
      <c r="M1185" t="s">
        <v>478</v>
      </c>
      <c r="N1185" t="s">
        <v>5144</v>
      </c>
      <c r="O1185" t="s">
        <v>5145</v>
      </c>
      <c r="P1185" t="s">
        <v>39</v>
      </c>
      <c r="Q1185">
        <v>17</v>
      </c>
      <c r="R1185" t="s">
        <v>40</v>
      </c>
      <c r="S1185" t="s">
        <v>63</v>
      </c>
      <c r="T1185">
        <v>85200</v>
      </c>
      <c r="U1185" s="1">
        <v>45328</v>
      </c>
      <c r="V1185" t="s">
        <v>119</v>
      </c>
      <c r="W1185">
        <v>561074</v>
      </c>
      <c r="X1185" t="s">
        <v>5146</v>
      </c>
      <c r="Y1185">
        <v>943</v>
      </c>
      <c r="Z1185">
        <v>1722</v>
      </c>
      <c r="AA1185">
        <v>1</v>
      </c>
      <c r="AB1185" s="2" t="s">
        <v>5147</v>
      </c>
    </row>
    <row r="1186" spans="1:28" x14ac:dyDescent="0.3">
      <c r="A1186" t="s">
        <v>28</v>
      </c>
      <c r="B1186" t="s">
        <v>29</v>
      </c>
      <c r="C1186" t="s">
        <v>91</v>
      </c>
      <c r="D1186" t="s">
        <v>291</v>
      </c>
      <c r="E1186" t="s">
        <v>46</v>
      </c>
      <c r="F1186" t="s">
        <v>99</v>
      </c>
      <c r="G1186">
        <v>56</v>
      </c>
      <c r="H1186">
        <v>407064</v>
      </c>
      <c r="I1186" t="s">
        <v>34</v>
      </c>
      <c r="J1186" s="1">
        <v>45100</v>
      </c>
      <c r="K1186">
        <v>1100</v>
      </c>
      <c r="L1186" t="s">
        <v>5148</v>
      </c>
      <c r="M1186" t="s">
        <v>1483</v>
      </c>
      <c r="N1186" t="s">
        <v>5149</v>
      </c>
      <c r="O1186" t="s">
        <v>5150</v>
      </c>
      <c r="P1186" t="s">
        <v>87</v>
      </c>
      <c r="Q1186">
        <v>19</v>
      </c>
      <c r="R1186" t="s">
        <v>40</v>
      </c>
      <c r="S1186" t="s">
        <v>118</v>
      </c>
      <c r="T1186">
        <v>93997</v>
      </c>
      <c r="U1186" s="1">
        <v>45366</v>
      </c>
      <c r="V1186" t="s">
        <v>72</v>
      </c>
      <c r="W1186">
        <v>217834</v>
      </c>
      <c r="X1186" t="s">
        <v>5151</v>
      </c>
      <c r="Y1186">
        <v>938</v>
      </c>
      <c r="Z1186">
        <v>707</v>
      </c>
      <c r="AA1186">
        <v>3</v>
      </c>
      <c r="AB1186" s="2" t="s">
        <v>5152</v>
      </c>
    </row>
    <row r="1187" spans="1:28" x14ac:dyDescent="0.3">
      <c r="A1187" t="s">
        <v>28</v>
      </c>
      <c r="B1187" t="s">
        <v>29</v>
      </c>
      <c r="C1187" t="s">
        <v>91</v>
      </c>
      <c r="D1187" t="s">
        <v>442</v>
      </c>
      <c r="E1187" t="s">
        <v>32</v>
      </c>
      <c r="F1187" t="s">
        <v>33</v>
      </c>
      <c r="G1187">
        <v>86</v>
      </c>
      <c r="H1187">
        <v>406557</v>
      </c>
      <c r="I1187" t="s">
        <v>58</v>
      </c>
      <c r="J1187" s="1">
        <v>44377</v>
      </c>
      <c r="K1187">
        <v>1400</v>
      </c>
      <c r="L1187" t="s">
        <v>5153</v>
      </c>
      <c r="M1187" t="s">
        <v>269</v>
      </c>
      <c r="N1187" t="s">
        <v>5154</v>
      </c>
      <c r="O1187" t="s">
        <v>5155</v>
      </c>
      <c r="P1187" t="s">
        <v>71</v>
      </c>
      <c r="Q1187">
        <v>12</v>
      </c>
      <c r="R1187" t="s">
        <v>40</v>
      </c>
      <c r="S1187" t="s">
        <v>41</v>
      </c>
      <c r="T1187">
        <v>78628</v>
      </c>
      <c r="U1187" s="1">
        <v>45370</v>
      </c>
      <c r="V1187" t="s">
        <v>72</v>
      </c>
      <c r="W1187">
        <v>906293</v>
      </c>
      <c r="X1187" t="s">
        <v>5156</v>
      </c>
      <c r="Y1187">
        <v>276</v>
      </c>
      <c r="Z1187">
        <v>2433</v>
      </c>
      <c r="AA1187">
        <v>8</v>
      </c>
      <c r="AB1187">
        <v>7785.6</v>
      </c>
    </row>
    <row r="1188" spans="1:28" x14ac:dyDescent="0.3">
      <c r="A1188" t="s">
        <v>28</v>
      </c>
      <c r="B1188" t="s">
        <v>29</v>
      </c>
      <c r="C1188" t="s">
        <v>44</v>
      </c>
      <c r="D1188" t="s">
        <v>163</v>
      </c>
      <c r="E1188" t="s">
        <v>46</v>
      </c>
      <c r="F1188" t="s">
        <v>355</v>
      </c>
      <c r="G1188">
        <v>99</v>
      </c>
      <c r="H1188">
        <v>404419</v>
      </c>
      <c r="I1188" t="s">
        <v>58</v>
      </c>
      <c r="J1188" s="1">
        <v>43897</v>
      </c>
      <c r="K1188">
        <v>1300</v>
      </c>
      <c r="L1188" t="s">
        <v>5157</v>
      </c>
      <c r="M1188" t="s">
        <v>313</v>
      </c>
      <c r="N1188" t="s">
        <v>5158</v>
      </c>
      <c r="O1188" t="s">
        <v>5159</v>
      </c>
      <c r="P1188" t="s">
        <v>87</v>
      </c>
      <c r="Q1188">
        <v>16</v>
      </c>
      <c r="R1188" t="s">
        <v>40</v>
      </c>
      <c r="S1188" t="s">
        <v>118</v>
      </c>
      <c r="T1188">
        <v>53333</v>
      </c>
      <c r="U1188" s="1">
        <v>45382</v>
      </c>
      <c r="V1188" t="s">
        <v>72</v>
      </c>
      <c r="W1188">
        <v>629847</v>
      </c>
      <c r="X1188" t="s">
        <v>5160</v>
      </c>
      <c r="Y1188">
        <v>577</v>
      </c>
      <c r="Z1188">
        <v>730</v>
      </c>
      <c r="AA1188">
        <v>5</v>
      </c>
      <c r="AB1188">
        <v>1460</v>
      </c>
    </row>
    <row r="1189" spans="1:28" x14ac:dyDescent="0.3">
      <c r="A1189" t="s">
        <v>28</v>
      </c>
      <c r="B1189" t="s">
        <v>29</v>
      </c>
      <c r="C1189" t="s">
        <v>91</v>
      </c>
      <c r="D1189" t="s">
        <v>92</v>
      </c>
      <c r="E1189" t="s">
        <v>56</v>
      </c>
      <c r="F1189" t="s">
        <v>150</v>
      </c>
      <c r="G1189">
        <v>38</v>
      </c>
      <c r="H1189">
        <v>418251</v>
      </c>
      <c r="I1189" t="s">
        <v>34</v>
      </c>
      <c r="J1189" s="1">
        <v>44781</v>
      </c>
      <c r="K1189">
        <v>1200</v>
      </c>
      <c r="L1189" t="s">
        <v>5161</v>
      </c>
      <c r="M1189" t="s">
        <v>542</v>
      </c>
      <c r="N1189" t="s">
        <v>5162</v>
      </c>
      <c r="O1189" t="s">
        <v>5163</v>
      </c>
      <c r="P1189" t="s">
        <v>51</v>
      </c>
      <c r="Q1189">
        <v>14</v>
      </c>
      <c r="R1189" t="s">
        <v>88</v>
      </c>
      <c r="S1189" t="s">
        <v>63</v>
      </c>
      <c r="T1189">
        <v>51360</v>
      </c>
      <c r="U1189" s="1">
        <v>45532</v>
      </c>
      <c r="V1189" t="s">
        <v>64</v>
      </c>
      <c r="W1189">
        <v>187851</v>
      </c>
      <c r="X1189" t="s">
        <v>5164</v>
      </c>
      <c r="Y1189">
        <v>887</v>
      </c>
      <c r="Z1189">
        <v>1017</v>
      </c>
      <c r="AA1189">
        <v>3</v>
      </c>
      <c r="AB1189">
        <v>1220.4000000000001</v>
      </c>
    </row>
    <row r="1190" spans="1:28" x14ac:dyDescent="0.3">
      <c r="A1190" t="s">
        <v>28</v>
      </c>
      <c r="B1190" t="s">
        <v>29</v>
      </c>
      <c r="C1190" t="s">
        <v>157</v>
      </c>
      <c r="D1190" t="s">
        <v>163</v>
      </c>
      <c r="E1190" t="s">
        <v>46</v>
      </c>
      <c r="F1190" t="s">
        <v>57</v>
      </c>
      <c r="G1190">
        <v>66</v>
      </c>
      <c r="H1190">
        <v>412138</v>
      </c>
      <c r="I1190" t="s">
        <v>34</v>
      </c>
      <c r="J1190" s="1">
        <v>44786</v>
      </c>
      <c r="K1190">
        <v>1200</v>
      </c>
      <c r="L1190" t="s">
        <v>4286</v>
      </c>
      <c r="M1190" t="s">
        <v>1291</v>
      </c>
      <c r="N1190" t="s">
        <v>5165</v>
      </c>
      <c r="O1190" t="s">
        <v>5166</v>
      </c>
      <c r="P1190" t="s">
        <v>87</v>
      </c>
      <c r="Q1190">
        <v>17</v>
      </c>
      <c r="R1190" t="s">
        <v>40</v>
      </c>
      <c r="S1190" t="s">
        <v>41</v>
      </c>
      <c r="T1190">
        <v>99274</v>
      </c>
      <c r="U1190" s="1">
        <v>45333</v>
      </c>
      <c r="V1190" t="s">
        <v>119</v>
      </c>
      <c r="W1190">
        <v>414857</v>
      </c>
      <c r="X1190" t="s">
        <v>5167</v>
      </c>
      <c r="Y1190">
        <v>741</v>
      </c>
      <c r="Z1190">
        <v>2554</v>
      </c>
      <c r="AA1190">
        <v>4</v>
      </c>
      <c r="AB1190">
        <v>4086.4</v>
      </c>
    </row>
    <row r="1191" spans="1:28" x14ac:dyDescent="0.3">
      <c r="A1191" t="s">
        <v>28</v>
      </c>
      <c r="B1191" t="s">
        <v>29</v>
      </c>
      <c r="C1191" t="s">
        <v>91</v>
      </c>
      <c r="D1191" t="s">
        <v>105</v>
      </c>
      <c r="E1191" t="s">
        <v>46</v>
      </c>
      <c r="F1191" t="s">
        <v>33</v>
      </c>
      <c r="G1191">
        <v>76</v>
      </c>
      <c r="H1191">
        <v>436102</v>
      </c>
      <c r="I1191" t="s">
        <v>58</v>
      </c>
      <c r="J1191" s="1">
        <v>44924</v>
      </c>
      <c r="K1191">
        <v>1300</v>
      </c>
      <c r="L1191" t="s">
        <v>5168</v>
      </c>
      <c r="M1191" t="s">
        <v>1198</v>
      </c>
      <c r="N1191" t="s">
        <v>5169</v>
      </c>
      <c r="O1191" t="s">
        <v>5170</v>
      </c>
      <c r="P1191" t="s">
        <v>39</v>
      </c>
      <c r="Q1191">
        <v>7</v>
      </c>
      <c r="R1191" t="s">
        <v>40</v>
      </c>
      <c r="S1191" t="s">
        <v>79</v>
      </c>
      <c r="T1191">
        <v>96836</v>
      </c>
      <c r="U1191" s="1">
        <v>45324</v>
      </c>
      <c r="V1191" t="s">
        <v>119</v>
      </c>
      <c r="W1191">
        <v>619310</v>
      </c>
      <c r="X1191" t="s">
        <v>5171</v>
      </c>
      <c r="Y1191">
        <v>453</v>
      </c>
      <c r="Z1191">
        <v>2181</v>
      </c>
      <c r="AA1191">
        <v>5</v>
      </c>
      <c r="AB1191">
        <v>4362</v>
      </c>
    </row>
    <row r="1192" spans="1:28" x14ac:dyDescent="0.3">
      <c r="A1192" t="s">
        <v>28</v>
      </c>
      <c r="B1192" t="s">
        <v>29</v>
      </c>
      <c r="C1192" t="s">
        <v>66</v>
      </c>
      <c r="D1192" t="s">
        <v>170</v>
      </c>
      <c r="E1192" t="s">
        <v>46</v>
      </c>
      <c r="F1192" t="s">
        <v>33</v>
      </c>
      <c r="G1192">
        <v>92</v>
      </c>
      <c r="H1192">
        <v>410868</v>
      </c>
      <c r="I1192" t="s">
        <v>58</v>
      </c>
      <c r="J1192" s="1">
        <v>45624</v>
      </c>
      <c r="K1192">
        <v>1100</v>
      </c>
      <c r="L1192" t="s">
        <v>5172</v>
      </c>
      <c r="M1192" t="s">
        <v>542</v>
      </c>
      <c r="N1192" t="s">
        <v>5173</v>
      </c>
      <c r="O1192" t="s">
        <v>5174</v>
      </c>
      <c r="P1192" t="s">
        <v>71</v>
      </c>
      <c r="Q1192">
        <v>15</v>
      </c>
      <c r="R1192" t="s">
        <v>88</v>
      </c>
      <c r="S1192" t="s">
        <v>118</v>
      </c>
      <c r="T1192">
        <v>95167</v>
      </c>
      <c r="U1192" s="1">
        <v>45534</v>
      </c>
      <c r="V1192" t="s">
        <v>64</v>
      </c>
      <c r="W1192">
        <v>177660</v>
      </c>
      <c r="X1192" t="s">
        <v>5175</v>
      </c>
      <c r="Y1192">
        <v>898</v>
      </c>
      <c r="Z1192">
        <v>2499</v>
      </c>
      <c r="AA1192">
        <v>8</v>
      </c>
      <c r="AB1192">
        <v>7996.8</v>
      </c>
    </row>
    <row r="1193" spans="1:28" x14ac:dyDescent="0.3">
      <c r="A1193" t="s">
        <v>28</v>
      </c>
      <c r="B1193" t="s">
        <v>29</v>
      </c>
      <c r="C1193" t="s">
        <v>157</v>
      </c>
      <c r="D1193" t="s">
        <v>421</v>
      </c>
      <c r="E1193" t="s">
        <v>32</v>
      </c>
      <c r="F1193" t="s">
        <v>113</v>
      </c>
      <c r="G1193">
        <v>68</v>
      </c>
      <c r="H1193">
        <v>408436</v>
      </c>
      <c r="I1193" t="s">
        <v>34</v>
      </c>
      <c r="J1193" s="1">
        <v>45222</v>
      </c>
      <c r="K1193">
        <v>1400</v>
      </c>
      <c r="L1193" t="s">
        <v>5176</v>
      </c>
      <c r="M1193" t="s">
        <v>345</v>
      </c>
      <c r="N1193" t="s">
        <v>5177</v>
      </c>
      <c r="O1193" t="s">
        <v>5178</v>
      </c>
      <c r="P1193" t="s">
        <v>71</v>
      </c>
      <c r="Q1193">
        <v>8</v>
      </c>
      <c r="R1193" t="s">
        <v>40</v>
      </c>
      <c r="S1193" t="s">
        <v>79</v>
      </c>
      <c r="T1193">
        <v>37739</v>
      </c>
      <c r="U1193" s="1">
        <v>45392</v>
      </c>
      <c r="V1193" t="s">
        <v>80</v>
      </c>
      <c r="W1193">
        <v>662833</v>
      </c>
      <c r="X1193" t="s">
        <v>5179</v>
      </c>
      <c r="Y1193">
        <v>644</v>
      </c>
      <c r="Z1193">
        <v>1906</v>
      </c>
      <c r="AA1193">
        <v>8</v>
      </c>
      <c r="AB1193" s="2" t="s">
        <v>5180</v>
      </c>
    </row>
    <row r="1194" spans="1:28" x14ac:dyDescent="0.3">
      <c r="A1194" t="s">
        <v>28</v>
      </c>
      <c r="B1194" t="s">
        <v>29</v>
      </c>
      <c r="C1194" t="s">
        <v>91</v>
      </c>
      <c r="D1194" t="s">
        <v>364</v>
      </c>
      <c r="E1194" t="s">
        <v>32</v>
      </c>
      <c r="F1194" t="s">
        <v>83</v>
      </c>
      <c r="G1194">
        <v>73</v>
      </c>
      <c r="H1194">
        <v>426588</v>
      </c>
      <c r="I1194" t="s">
        <v>58</v>
      </c>
      <c r="J1194" s="1">
        <v>44636</v>
      </c>
      <c r="K1194">
        <v>1200</v>
      </c>
      <c r="L1194" t="s">
        <v>5181</v>
      </c>
      <c r="M1194" t="s">
        <v>200</v>
      </c>
      <c r="N1194" t="s">
        <v>5182</v>
      </c>
      <c r="O1194">
        <v>4174386372</v>
      </c>
      <c r="P1194" t="s">
        <v>87</v>
      </c>
      <c r="Q1194">
        <v>8</v>
      </c>
      <c r="R1194" t="s">
        <v>88</v>
      </c>
      <c r="S1194" t="s">
        <v>79</v>
      </c>
      <c r="T1194">
        <v>43368</v>
      </c>
      <c r="U1194" s="1">
        <v>45318</v>
      </c>
      <c r="V1194" t="s">
        <v>111</v>
      </c>
      <c r="W1194">
        <v>314467</v>
      </c>
      <c r="X1194" t="s">
        <v>5183</v>
      </c>
      <c r="Y1194">
        <v>618</v>
      </c>
      <c r="Z1194">
        <v>2756</v>
      </c>
      <c r="AA1194">
        <v>7</v>
      </c>
      <c r="AB1194">
        <v>7716.8</v>
      </c>
    </row>
    <row r="1195" spans="1:28" x14ac:dyDescent="0.3">
      <c r="A1195" t="s">
        <v>28</v>
      </c>
      <c r="B1195" t="s">
        <v>29</v>
      </c>
      <c r="C1195" t="s">
        <v>157</v>
      </c>
      <c r="D1195" t="s">
        <v>220</v>
      </c>
      <c r="E1195" t="s">
        <v>46</v>
      </c>
      <c r="F1195" t="s">
        <v>83</v>
      </c>
      <c r="G1195">
        <v>29</v>
      </c>
      <c r="H1195">
        <v>430864</v>
      </c>
      <c r="I1195" t="s">
        <v>58</v>
      </c>
      <c r="J1195" s="1">
        <v>45003</v>
      </c>
      <c r="K1195">
        <v>950</v>
      </c>
      <c r="L1195" t="s">
        <v>5184</v>
      </c>
      <c r="M1195" t="s">
        <v>361</v>
      </c>
      <c r="N1195" t="s">
        <v>5185</v>
      </c>
      <c r="O1195" t="s">
        <v>5186</v>
      </c>
      <c r="P1195" t="s">
        <v>51</v>
      </c>
      <c r="Q1195">
        <v>9</v>
      </c>
      <c r="R1195" t="s">
        <v>40</v>
      </c>
      <c r="S1195" t="s">
        <v>41</v>
      </c>
      <c r="T1195">
        <v>49212</v>
      </c>
      <c r="U1195" s="1">
        <v>45513</v>
      </c>
      <c r="V1195" t="s">
        <v>64</v>
      </c>
      <c r="W1195">
        <v>160406</v>
      </c>
      <c r="X1195" t="s">
        <v>5187</v>
      </c>
      <c r="Y1195">
        <v>577</v>
      </c>
      <c r="Z1195">
        <v>827</v>
      </c>
      <c r="AA1195">
        <v>3</v>
      </c>
      <c r="AB1195" s="2" t="s">
        <v>5188</v>
      </c>
    </row>
    <row r="1196" spans="1:28" x14ac:dyDescent="0.3">
      <c r="A1196" t="s">
        <v>28</v>
      </c>
      <c r="B1196" t="s">
        <v>29</v>
      </c>
      <c r="C1196" t="s">
        <v>148</v>
      </c>
      <c r="D1196" t="s">
        <v>163</v>
      </c>
      <c r="E1196" t="s">
        <v>32</v>
      </c>
      <c r="F1196" t="s">
        <v>113</v>
      </c>
      <c r="G1196">
        <v>36</v>
      </c>
      <c r="H1196">
        <v>431815</v>
      </c>
      <c r="I1196" t="s">
        <v>34</v>
      </c>
      <c r="J1196" s="1">
        <v>44424</v>
      </c>
      <c r="K1196">
        <v>1300</v>
      </c>
      <c r="L1196" t="s">
        <v>5189</v>
      </c>
      <c r="M1196" t="s">
        <v>361</v>
      </c>
      <c r="N1196" t="s">
        <v>5190</v>
      </c>
      <c r="O1196" t="s">
        <v>5191</v>
      </c>
      <c r="P1196" t="s">
        <v>51</v>
      </c>
      <c r="Q1196">
        <v>9</v>
      </c>
      <c r="R1196" t="s">
        <v>40</v>
      </c>
      <c r="S1196" t="s">
        <v>41</v>
      </c>
      <c r="T1196">
        <v>15858</v>
      </c>
      <c r="U1196" s="1">
        <v>45374</v>
      </c>
      <c r="V1196" t="s">
        <v>72</v>
      </c>
      <c r="W1196">
        <v>112400</v>
      </c>
      <c r="X1196" t="s">
        <v>5192</v>
      </c>
      <c r="Y1196">
        <v>894</v>
      </c>
      <c r="Z1196">
        <v>1489</v>
      </c>
      <c r="AA1196">
        <v>5</v>
      </c>
      <c r="AB1196">
        <v>2978</v>
      </c>
    </row>
    <row r="1197" spans="1:28" x14ac:dyDescent="0.3">
      <c r="A1197" t="s">
        <v>28</v>
      </c>
      <c r="B1197" t="s">
        <v>29</v>
      </c>
      <c r="C1197" t="s">
        <v>54</v>
      </c>
      <c r="D1197" t="s">
        <v>546</v>
      </c>
      <c r="E1197" t="s">
        <v>46</v>
      </c>
      <c r="F1197" t="s">
        <v>99</v>
      </c>
      <c r="G1197">
        <v>65</v>
      </c>
      <c r="H1197">
        <v>402057</v>
      </c>
      <c r="I1197" t="s">
        <v>58</v>
      </c>
      <c r="J1197" s="1">
        <v>44365</v>
      </c>
      <c r="K1197">
        <v>950</v>
      </c>
      <c r="L1197" t="s">
        <v>5193</v>
      </c>
      <c r="M1197" t="s">
        <v>152</v>
      </c>
      <c r="N1197" t="s">
        <v>5194</v>
      </c>
      <c r="O1197" t="s">
        <v>5195</v>
      </c>
      <c r="P1197" t="s">
        <v>87</v>
      </c>
      <c r="Q1197">
        <v>15</v>
      </c>
      <c r="R1197" t="s">
        <v>88</v>
      </c>
      <c r="S1197" t="s">
        <v>63</v>
      </c>
      <c r="T1197">
        <v>94656</v>
      </c>
      <c r="U1197" s="1">
        <v>45584</v>
      </c>
      <c r="V1197" t="s">
        <v>155</v>
      </c>
      <c r="W1197">
        <v>631115</v>
      </c>
      <c r="X1197" t="s">
        <v>5196</v>
      </c>
      <c r="Y1197">
        <v>422</v>
      </c>
      <c r="Z1197">
        <v>751</v>
      </c>
      <c r="AA1197">
        <v>1</v>
      </c>
      <c r="AB1197" s="2" t="s">
        <v>5197</v>
      </c>
    </row>
    <row r="1198" spans="1:28" x14ac:dyDescent="0.3">
      <c r="A1198" t="s">
        <v>28</v>
      </c>
      <c r="B1198" t="s">
        <v>29</v>
      </c>
      <c r="C1198" t="s">
        <v>91</v>
      </c>
      <c r="D1198" t="s">
        <v>616</v>
      </c>
      <c r="E1198" t="s">
        <v>56</v>
      </c>
      <c r="F1198" t="s">
        <v>135</v>
      </c>
      <c r="G1198">
        <v>85</v>
      </c>
      <c r="H1198">
        <v>419762</v>
      </c>
      <c r="I1198" t="s">
        <v>58</v>
      </c>
      <c r="J1198" s="1">
        <v>43864</v>
      </c>
      <c r="K1198">
        <v>1300</v>
      </c>
      <c r="L1198" t="s">
        <v>5198</v>
      </c>
      <c r="M1198" t="s">
        <v>256</v>
      </c>
      <c r="N1198" t="s">
        <v>5199</v>
      </c>
      <c r="O1198" t="s">
        <v>5200</v>
      </c>
      <c r="P1198" t="s">
        <v>71</v>
      </c>
      <c r="Q1198">
        <v>6</v>
      </c>
      <c r="R1198" t="s">
        <v>88</v>
      </c>
      <c r="S1198" t="s">
        <v>41</v>
      </c>
      <c r="T1198">
        <v>22666</v>
      </c>
      <c r="U1198" s="1">
        <v>45387</v>
      </c>
      <c r="V1198" t="s">
        <v>80</v>
      </c>
      <c r="W1198">
        <v>309145</v>
      </c>
      <c r="X1198" t="s">
        <v>5201</v>
      </c>
      <c r="Y1198">
        <v>901</v>
      </c>
      <c r="Z1198">
        <v>1610</v>
      </c>
      <c r="AA1198">
        <v>5</v>
      </c>
      <c r="AB1198">
        <v>3220</v>
      </c>
    </row>
    <row r="1199" spans="1:28" x14ac:dyDescent="0.3">
      <c r="A1199" t="s">
        <v>28</v>
      </c>
      <c r="B1199" t="s">
        <v>29</v>
      </c>
      <c r="C1199" t="s">
        <v>157</v>
      </c>
      <c r="D1199" t="s">
        <v>220</v>
      </c>
      <c r="E1199" t="s">
        <v>56</v>
      </c>
      <c r="F1199" t="s">
        <v>106</v>
      </c>
      <c r="G1199">
        <v>10</v>
      </c>
      <c r="H1199">
        <v>438384</v>
      </c>
      <c r="I1199" t="s">
        <v>34</v>
      </c>
      <c r="J1199" s="1">
        <v>44604</v>
      </c>
      <c r="K1199">
        <v>1200</v>
      </c>
      <c r="L1199" t="s">
        <v>5202</v>
      </c>
      <c r="M1199" t="s">
        <v>596</v>
      </c>
      <c r="N1199" t="s">
        <v>5203</v>
      </c>
      <c r="O1199" t="s">
        <v>5204</v>
      </c>
      <c r="P1199" t="s">
        <v>71</v>
      </c>
      <c r="Q1199">
        <v>17</v>
      </c>
      <c r="R1199" t="s">
        <v>88</v>
      </c>
      <c r="S1199" t="s">
        <v>118</v>
      </c>
      <c r="T1199">
        <v>29666</v>
      </c>
      <c r="U1199" s="1">
        <v>45361</v>
      </c>
      <c r="V1199" t="s">
        <v>72</v>
      </c>
      <c r="W1199">
        <v>276791</v>
      </c>
      <c r="X1199" t="s">
        <v>5205</v>
      </c>
      <c r="Y1199">
        <v>644</v>
      </c>
      <c r="Z1199">
        <v>1697</v>
      </c>
      <c r="AA1199">
        <v>6</v>
      </c>
      <c r="AB1199">
        <v>4072.8</v>
      </c>
    </row>
    <row r="1200" spans="1:28" x14ac:dyDescent="0.3">
      <c r="A1200" t="s">
        <v>28</v>
      </c>
      <c r="B1200" t="s">
        <v>29</v>
      </c>
      <c r="C1200" t="s">
        <v>193</v>
      </c>
      <c r="D1200" t="s">
        <v>637</v>
      </c>
      <c r="E1200" t="s">
        <v>46</v>
      </c>
      <c r="F1200" t="s">
        <v>113</v>
      </c>
      <c r="G1200">
        <v>100</v>
      </c>
      <c r="H1200">
        <v>409596</v>
      </c>
      <c r="I1200" t="s">
        <v>58</v>
      </c>
      <c r="J1200" s="1">
        <v>45485</v>
      </c>
      <c r="K1200">
        <v>1100</v>
      </c>
      <c r="L1200" t="s">
        <v>3979</v>
      </c>
      <c r="M1200" t="s">
        <v>351</v>
      </c>
      <c r="N1200" t="s">
        <v>5206</v>
      </c>
      <c r="O1200" t="s">
        <v>5207</v>
      </c>
      <c r="P1200" t="s">
        <v>87</v>
      </c>
      <c r="Q1200">
        <v>4</v>
      </c>
      <c r="R1200" t="s">
        <v>88</v>
      </c>
      <c r="S1200" t="s">
        <v>118</v>
      </c>
      <c r="T1200">
        <v>82007</v>
      </c>
      <c r="U1200" s="1">
        <v>45413</v>
      </c>
      <c r="V1200" t="s">
        <v>140</v>
      </c>
      <c r="W1200">
        <v>191391</v>
      </c>
      <c r="X1200" t="s">
        <v>5208</v>
      </c>
      <c r="Y1200">
        <v>463</v>
      </c>
      <c r="Z1200">
        <v>2406</v>
      </c>
      <c r="AA1200">
        <v>2</v>
      </c>
      <c r="AB1200" s="2" t="s">
        <v>5209</v>
      </c>
    </row>
    <row r="1201" spans="1:28" x14ac:dyDescent="0.3">
      <c r="A1201" t="s">
        <v>28</v>
      </c>
      <c r="B1201" t="s">
        <v>29</v>
      </c>
      <c r="C1201" t="s">
        <v>66</v>
      </c>
      <c r="D1201" t="s">
        <v>98</v>
      </c>
      <c r="E1201" t="s">
        <v>32</v>
      </c>
      <c r="F1201" t="s">
        <v>57</v>
      </c>
      <c r="G1201">
        <v>13</v>
      </c>
      <c r="H1201">
        <v>439578</v>
      </c>
      <c r="I1201" t="s">
        <v>58</v>
      </c>
      <c r="J1201" s="1">
        <v>44966</v>
      </c>
      <c r="K1201">
        <v>1300</v>
      </c>
      <c r="L1201" t="s">
        <v>5210</v>
      </c>
      <c r="M1201" t="s">
        <v>60</v>
      </c>
      <c r="N1201" t="s">
        <v>5211</v>
      </c>
      <c r="O1201" t="s">
        <v>5212</v>
      </c>
      <c r="P1201" t="s">
        <v>51</v>
      </c>
      <c r="Q1201">
        <v>4</v>
      </c>
      <c r="R1201" t="s">
        <v>88</v>
      </c>
      <c r="S1201" t="s">
        <v>63</v>
      </c>
      <c r="T1201">
        <v>55956</v>
      </c>
      <c r="U1201" s="1">
        <v>45443</v>
      </c>
      <c r="V1201" t="s">
        <v>140</v>
      </c>
      <c r="W1201">
        <v>318122</v>
      </c>
      <c r="X1201" t="s">
        <v>5213</v>
      </c>
      <c r="Y1201">
        <v>619</v>
      </c>
      <c r="Z1201">
        <v>1925</v>
      </c>
      <c r="AA1201">
        <v>5</v>
      </c>
      <c r="AB1201">
        <v>3850</v>
      </c>
    </row>
    <row r="1202" spans="1:28" x14ac:dyDescent="0.3">
      <c r="A1202" t="s">
        <v>28</v>
      </c>
      <c r="B1202" t="s">
        <v>29</v>
      </c>
      <c r="C1202" t="s">
        <v>54</v>
      </c>
      <c r="D1202" t="s">
        <v>182</v>
      </c>
      <c r="E1202" t="s">
        <v>56</v>
      </c>
      <c r="F1202" t="s">
        <v>113</v>
      </c>
      <c r="G1202">
        <v>44</v>
      </c>
      <c r="H1202">
        <v>412302</v>
      </c>
      <c r="I1202" t="s">
        <v>58</v>
      </c>
      <c r="J1202" s="1">
        <v>44936</v>
      </c>
      <c r="K1202">
        <v>1000</v>
      </c>
      <c r="L1202" t="s">
        <v>5214</v>
      </c>
      <c r="M1202" t="s">
        <v>222</v>
      </c>
      <c r="N1202" t="s">
        <v>5215</v>
      </c>
      <c r="O1202" t="s">
        <v>5216</v>
      </c>
      <c r="P1202" t="s">
        <v>71</v>
      </c>
      <c r="Q1202">
        <v>9</v>
      </c>
      <c r="R1202" t="s">
        <v>88</v>
      </c>
      <c r="S1202" t="s">
        <v>79</v>
      </c>
      <c r="T1202">
        <v>99177</v>
      </c>
      <c r="U1202" s="1">
        <v>45311</v>
      </c>
      <c r="V1202" t="s">
        <v>111</v>
      </c>
      <c r="W1202">
        <v>102485</v>
      </c>
      <c r="X1202" t="s">
        <v>5217</v>
      </c>
      <c r="Y1202">
        <v>740</v>
      </c>
      <c r="Z1202">
        <v>1676</v>
      </c>
      <c r="AA1202">
        <v>6</v>
      </c>
      <c r="AB1202">
        <v>4022.4</v>
      </c>
    </row>
    <row r="1203" spans="1:28" x14ac:dyDescent="0.3">
      <c r="A1203" t="s">
        <v>28</v>
      </c>
      <c r="B1203" t="s">
        <v>29</v>
      </c>
      <c r="C1203" t="s">
        <v>193</v>
      </c>
      <c r="D1203" t="s">
        <v>411</v>
      </c>
      <c r="E1203" t="s">
        <v>32</v>
      </c>
      <c r="F1203" t="s">
        <v>47</v>
      </c>
      <c r="G1203">
        <v>49</v>
      </c>
      <c r="H1203">
        <v>407842</v>
      </c>
      <c r="I1203" t="s">
        <v>34</v>
      </c>
      <c r="J1203" s="1">
        <v>45161</v>
      </c>
      <c r="K1203">
        <v>1300</v>
      </c>
      <c r="L1203" t="s">
        <v>5218</v>
      </c>
      <c r="M1203" t="s">
        <v>36</v>
      </c>
      <c r="N1203" t="s">
        <v>5219</v>
      </c>
      <c r="O1203" t="s">
        <v>5220</v>
      </c>
      <c r="P1203" t="s">
        <v>39</v>
      </c>
      <c r="Q1203">
        <v>10</v>
      </c>
      <c r="R1203" t="s">
        <v>88</v>
      </c>
      <c r="S1203" t="s">
        <v>63</v>
      </c>
      <c r="T1203">
        <v>45242</v>
      </c>
      <c r="U1203" s="1">
        <v>45450</v>
      </c>
      <c r="V1203" t="s">
        <v>52</v>
      </c>
      <c r="W1203">
        <v>266904</v>
      </c>
      <c r="X1203" t="s">
        <v>5221</v>
      </c>
      <c r="Y1203">
        <v>714</v>
      </c>
      <c r="Z1203">
        <v>1166</v>
      </c>
      <c r="AA1203">
        <v>4</v>
      </c>
      <c r="AB1203" s="2" t="s">
        <v>5222</v>
      </c>
    </row>
    <row r="1204" spans="1:28" x14ac:dyDescent="0.3">
      <c r="A1204" t="s">
        <v>28</v>
      </c>
      <c r="B1204" t="s">
        <v>29</v>
      </c>
      <c r="C1204" t="s">
        <v>148</v>
      </c>
      <c r="D1204" t="s">
        <v>170</v>
      </c>
      <c r="E1204" t="s">
        <v>32</v>
      </c>
      <c r="F1204" t="s">
        <v>47</v>
      </c>
      <c r="G1204">
        <v>16</v>
      </c>
      <c r="H1204">
        <v>414294</v>
      </c>
      <c r="I1204" t="s">
        <v>34</v>
      </c>
      <c r="J1204" s="1">
        <v>45083</v>
      </c>
      <c r="K1204">
        <v>950</v>
      </c>
      <c r="L1204" t="s">
        <v>5223</v>
      </c>
      <c r="M1204" t="s">
        <v>487</v>
      </c>
      <c r="N1204" t="s">
        <v>5224</v>
      </c>
      <c r="O1204" t="s">
        <v>5225</v>
      </c>
      <c r="P1204" t="s">
        <v>71</v>
      </c>
      <c r="Q1204">
        <v>9</v>
      </c>
      <c r="R1204" t="s">
        <v>88</v>
      </c>
      <c r="S1204" t="s">
        <v>118</v>
      </c>
      <c r="T1204">
        <v>96430</v>
      </c>
      <c r="U1204" s="1">
        <v>45628</v>
      </c>
      <c r="V1204" t="s">
        <v>259</v>
      </c>
      <c r="W1204">
        <v>285366</v>
      </c>
      <c r="X1204" t="s">
        <v>5226</v>
      </c>
      <c r="Y1204">
        <v>532</v>
      </c>
      <c r="Z1204">
        <v>2994</v>
      </c>
      <c r="AA1204">
        <v>1</v>
      </c>
      <c r="AB1204" s="2" t="s">
        <v>3906</v>
      </c>
    </row>
    <row r="1205" spans="1:28" x14ac:dyDescent="0.3">
      <c r="A1205" t="s">
        <v>28</v>
      </c>
      <c r="B1205" t="s">
        <v>29</v>
      </c>
      <c r="C1205" t="s">
        <v>157</v>
      </c>
      <c r="D1205" t="s">
        <v>92</v>
      </c>
      <c r="E1205" t="s">
        <v>56</v>
      </c>
      <c r="F1205" t="s">
        <v>33</v>
      </c>
      <c r="G1205">
        <v>42</v>
      </c>
      <c r="H1205">
        <v>428596</v>
      </c>
      <c r="I1205" t="s">
        <v>58</v>
      </c>
      <c r="J1205" s="1">
        <v>44127</v>
      </c>
      <c r="K1205">
        <v>1200</v>
      </c>
      <c r="L1205" t="s">
        <v>5227</v>
      </c>
      <c r="M1205" t="s">
        <v>319</v>
      </c>
      <c r="N1205" t="s">
        <v>5228</v>
      </c>
      <c r="O1205" t="s">
        <v>5229</v>
      </c>
      <c r="P1205" t="s">
        <v>39</v>
      </c>
      <c r="Q1205">
        <v>4</v>
      </c>
      <c r="R1205" t="s">
        <v>40</v>
      </c>
      <c r="S1205" t="s">
        <v>79</v>
      </c>
      <c r="T1205">
        <v>40789</v>
      </c>
      <c r="U1205" s="1">
        <v>45348</v>
      </c>
      <c r="V1205" t="s">
        <v>119</v>
      </c>
      <c r="W1205">
        <v>687436</v>
      </c>
      <c r="X1205" t="s">
        <v>5230</v>
      </c>
      <c r="Y1205">
        <v>866</v>
      </c>
      <c r="Z1205">
        <v>2590</v>
      </c>
      <c r="AA1205">
        <v>6</v>
      </c>
      <c r="AB1205">
        <v>6216</v>
      </c>
    </row>
    <row r="1206" spans="1:28" x14ac:dyDescent="0.3">
      <c r="A1206" t="s">
        <v>28</v>
      </c>
      <c r="B1206" t="s">
        <v>29</v>
      </c>
      <c r="C1206" t="s">
        <v>30</v>
      </c>
      <c r="D1206" t="s">
        <v>274</v>
      </c>
      <c r="E1206" t="s">
        <v>32</v>
      </c>
      <c r="F1206" t="s">
        <v>57</v>
      </c>
      <c r="G1206">
        <v>24</v>
      </c>
      <c r="H1206">
        <v>415845</v>
      </c>
      <c r="I1206" t="s">
        <v>58</v>
      </c>
      <c r="J1206" s="1">
        <v>44170</v>
      </c>
      <c r="K1206">
        <v>1100</v>
      </c>
      <c r="L1206" t="s">
        <v>5231</v>
      </c>
      <c r="M1206" t="s">
        <v>172</v>
      </c>
      <c r="N1206" t="s">
        <v>5232</v>
      </c>
      <c r="O1206">
        <f>1-548-384-3257</f>
        <v>-4188</v>
      </c>
      <c r="P1206" t="s">
        <v>87</v>
      </c>
      <c r="Q1206">
        <v>17</v>
      </c>
      <c r="R1206" t="s">
        <v>40</v>
      </c>
      <c r="S1206" t="s">
        <v>63</v>
      </c>
      <c r="T1206">
        <v>27799</v>
      </c>
      <c r="U1206" s="1">
        <v>45438</v>
      </c>
      <c r="V1206" t="s">
        <v>140</v>
      </c>
      <c r="W1206">
        <v>100430</v>
      </c>
      <c r="X1206" t="s">
        <v>5233</v>
      </c>
      <c r="Y1206">
        <v>606</v>
      </c>
      <c r="Z1206">
        <v>2833</v>
      </c>
      <c r="AA1206">
        <v>5</v>
      </c>
      <c r="AB1206">
        <v>5666</v>
      </c>
    </row>
    <row r="1207" spans="1:28" x14ac:dyDescent="0.3">
      <c r="A1207" t="s">
        <v>28</v>
      </c>
      <c r="B1207" t="s">
        <v>29</v>
      </c>
      <c r="C1207" t="s">
        <v>30</v>
      </c>
      <c r="D1207" t="s">
        <v>163</v>
      </c>
      <c r="E1207" t="s">
        <v>56</v>
      </c>
      <c r="F1207" t="s">
        <v>135</v>
      </c>
      <c r="G1207">
        <v>9</v>
      </c>
      <c r="H1207">
        <v>411664</v>
      </c>
      <c r="I1207" t="s">
        <v>34</v>
      </c>
      <c r="J1207" s="1">
        <v>44243</v>
      </c>
      <c r="K1207">
        <v>1300</v>
      </c>
      <c r="L1207" t="s">
        <v>5234</v>
      </c>
      <c r="M1207" t="s">
        <v>818</v>
      </c>
      <c r="N1207" t="s">
        <v>5235</v>
      </c>
      <c r="O1207" t="s">
        <v>5236</v>
      </c>
      <c r="P1207" t="s">
        <v>87</v>
      </c>
      <c r="Q1207">
        <v>11</v>
      </c>
      <c r="R1207" t="s">
        <v>88</v>
      </c>
      <c r="S1207" t="s">
        <v>118</v>
      </c>
      <c r="T1207">
        <v>38937</v>
      </c>
      <c r="U1207" s="1">
        <v>45585</v>
      </c>
      <c r="V1207" t="s">
        <v>155</v>
      </c>
      <c r="W1207">
        <v>273276</v>
      </c>
      <c r="X1207" t="s">
        <v>5237</v>
      </c>
      <c r="Y1207">
        <v>307</v>
      </c>
      <c r="Z1207">
        <v>1459</v>
      </c>
      <c r="AA1207">
        <v>2</v>
      </c>
      <c r="AB1207">
        <v>1167.2</v>
      </c>
    </row>
    <row r="1208" spans="1:28" x14ac:dyDescent="0.3">
      <c r="A1208" t="s">
        <v>28</v>
      </c>
      <c r="B1208" t="s">
        <v>29</v>
      </c>
      <c r="C1208" t="s">
        <v>148</v>
      </c>
      <c r="D1208" t="s">
        <v>338</v>
      </c>
      <c r="E1208" t="s">
        <v>32</v>
      </c>
      <c r="F1208" t="s">
        <v>106</v>
      </c>
      <c r="G1208">
        <v>26</v>
      </c>
      <c r="H1208">
        <v>419968</v>
      </c>
      <c r="I1208" t="s">
        <v>34</v>
      </c>
      <c r="J1208" s="1">
        <v>45297</v>
      </c>
      <c r="K1208">
        <v>1400</v>
      </c>
      <c r="L1208" t="s">
        <v>5238</v>
      </c>
      <c r="M1208" t="s">
        <v>1118</v>
      </c>
      <c r="N1208" t="s">
        <v>5239</v>
      </c>
      <c r="O1208" t="s">
        <v>5240</v>
      </c>
      <c r="P1208" t="s">
        <v>87</v>
      </c>
      <c r="Q1208">
        <v>6</v>
      </c>
      <c r="R1208" t="s">
        <v>40</v>
      </c>
      <c r="S1208" t="s">
        <v>79</v>
      </c>
      <c r="T1208">
        <v>23610</v>
      </c>
      <c r="U1208" s="1">
        <v>45465</v>
      </c>
      <c r="V1208" t="s">
        <v>52</v>
      </c>
      <c r="W1208">
        <v>922607</v>
      </c>
      <c r="X1208" t="s">
        <v>5241</v>
      </c>
      <c r="Y1208">
        <v>723</v>
      </c>
      <c r="Z1208">
        <v>1202</v>
      </c>
      <c r="AA1208">
        <v>3</v>
      </c>
      <c r="AB1208">
        <v>1442.4</v>
      </c>
    </row>
    <row r="1209" spans="1:28" x14ac:dyDescent="0.3">
      <c r="A1209" t="s">
        <v>28</v>
      </c>
      <c r="B1209" t="s">
        <v>29</v>
      </c>
      <c r="C1209" t="s">
        <v>44</v>
      </c>
      <c r="D1209" t="s">
        <v>142</v>
      </c>
      <c r="E1209" t="s">
        <v>46</v>
      </c>
      <c r="F1209" t="s">
        <v>135</v>
      </c>
      <c r="G1209">
        <v>49</v>
      </c>
      <c r="H1209">
        <v>414895</v>
      </c>
      <c r="I1209" t="s">
        <v>34</v>
      </c>
      <c r="J1209" s="1">
        <v>44201</v>
      </c>
      <c r="K1209">
        <v>1300</v>
      </c>
      <c r="L1209" t="s">
        <v>5242</v>
      </c>
      <c r="M1209" t="s">
        <v>345</v>
      </c>
      <c r="N1209" t="s">
        <v>5243</v>
      </c>
      <c r="O1209" t="s">
        <v>5244</v>
      </c>
      <c r="P1209" t="s">
        <v>51</v>
      </c>
      <c r="Q1209">
        <v>18</v>
      </c>
      <c r="R1209" t="s">
        <v>40</v>
      </c>
      <c r="S1209" t="s">
        <v>118</v>
      </c>
      <c r="T1209">
        <v>48261</v>
      </c>
      <c r="U1209" s="1">
        <v>45440</v>
      </c>
      <c r="V1209" t="s">
        <v>140</v>
      </c>
      <c r="W1209">
        <v>161068</v>
      </c>
      <c r="X1209" t="s">
        <v>5245</v>
      </c>
      <c r="Y1209">
        <v>837</v>
      </c>
      <c r="Z1209">
        <v>2431</v>
      </c>
      <c r="AA1209">
        <v>6</v>
      </c>
      <c r="AB1209" s="2" t="s">
        <v>5246</v>
      </c>
    </row>
    <row r="1210" spans="1:28" x14ac:dyDescent="0.3">
      <c r="A1210" t="s">
        <v>28</v>
      </c>
      <c r="B1210" t="s">
        <v>29</v>
      </c>
      <c r="C1210" t="s">
        <v>148</v>
      </c>
      <c r="D1210" t="s">
        <v>611</v>
      </c>
      <c r="E1210" t="s">
        <v>46</v>
      </c>
      <c r="F1210" t="s">
        <v>135</v>
      </c>
      <c r="G1210">
        <v>95</v>
      </c>
      <c r="H1210">
        <v>403809</v>
      </c>
      <c r="I1210" t="s">
        <v>34</v>
      </c>
      <c r="J1210" s="1">
        <v>45516</v>
      </c>
      <c r="K1210">
        <v>1400</v>
      </c>
      <c r="L1210" t="s">
        <v>5247</v>
      </c>
      <c r="M1210" t="s">
        <v>1460</v>
      </c>
      <c r="N1210" t="s">
        <v>5248</v>
      </c>
      <c r="O1210" t="s">
        <v>5249</v>
      </c>
      <c r="P1210" t="s">
        <v>87</v>
      </c>
      <c r="Q1210">
        <v>19</v>
      </c>
      <c r="R1210" t="s">
        <v>88</v>
      </c>
      <c r="S1210" t="s">
        <v>118</v>
      </c>
      <c r="T1210">
        <v>89776</v>
      </c>
      <c r="U1210" s="1">
        <v>45421</v>
      </c>
      <c r="V1210" t="s">
        <v>140</v>
      </c>
      <c r="W1210">
        <v>472196</v>
      </c>
      <c r="X1210" t="s">
        <v>5250</v>
      </c>
      <c r="Y1210">
        <v>585</v>
      </c>
      <c r="Z1210">
        <v>1202</v>
      </c>
      <c r="AA1210">
        <v>6</v>
      </c>
      <c r="AB1210">
        <v>2884.8</v>
      </c>
    </row>
    <row r="1211" spans="1:28" x14ac:dyDescent="0.3">
      <c r="A1211" t="s">
        <v>28</v>
      </c>
      <c r="B1211" t="s">
        <v>29</v>
      </c>
      <c r="C1211" t="s">
        <v>30</v>
      </c>
      <c r="D1211" t="s">
        <v>248</v>
      </c>
      <c r="E1211" t="s">
        <v>46</v>
      </c>
      <c r="F1211" t="s">
        <v>106</v>
      </c>
      <c r="G1211">
        <v>80</v>
      </c>
      <c r="H1211">
        <v>404269</v>
      </c>
      <c r="I1211" t="s">
        <v>34</v>
      </c>
      <c r="J1211" s="1">
        <v>44392</v>
      </c>
      <c r="K1211">
        <v>1400</v>
      </c>
      <c r="L1211" t="s">
        <v>5251</v>
      </c>
      <c r="M1211" t="s">
        <v>137</v>
      </c>
      <c r="N1211" t="s">
        <v>5252</v>
      </c>
      <c r="O1211" t="s">
        <v>5253</v>
      </c>
      <c r="P1211" t="s">
        <v>51</v>
      </c>
      <c r="Q1211">
        <v>16</v>
      </c>
      <c r="R1211" t="s">
        <v>40</v>
      </c>
      <c r="S1211" t="s">
        <v>41</v>
      </c>
      <c r="T1211">
        <v>55533</v>
      </c>
      <c r="U1211" s="1">
        <v>45408</v>
      </c>
      <c r="V1211" t="s">
        <v>80</v>
      </c>
      <c r="W1211">
        <v>949123</v>
      </c>
      <c r="X1211" t="s">
        <v>5254</v>
      </c>
      <c r="Y1211">
        <v>424</v>
      </c>
      <c r="Z1211">
        <v>2415</v>
      </c>
      <c r="AA1211">
        <v>2</v>
      </c>
      <c r="AB1211">
        <v>1932</v>
      </c>
    </row>
    <row r="1212" spans="1:28" x14ac:dyDescent="0.3">
      <c r="A1212" t="s">
        <v>28</v>
      </c>
      <c r="B1212" t="s">
        <v>29</v>
      </c>
      <c r="C1212" t="s">
        <v>91</v>
      </c>
      <c r="D1212" t="s">
        <v>566</v>
      </c>
      <c r="E1212" t="s">
        <v>46</v>
      </c>
      <c r="F1212" t="s">
        <v>47</v>
      </c>
      <c r="G1212">
        <v>16</v>
      </c>
      <c r="H1212">
        <v>433355</v>
      </c>
      <c r="I1212" t="s">
        <v>58</v>
      </c>
      <c r="J1212" s="1">
        <v>44323</v>
      </c>
      <c r="K1212">
        <v>950</v>
      </c>
      <c r="L1212" t="s">
        <v>5255</v>
      </c>
      <c r="M1212" t="s">
        <v>76</v>
      </c>
      <c r="N1212" t="s">
        <v>5256</v>
      </c>
      <c r="O1212" t="s">
        <v>5257</v>
      </c>
      <c r="P1212" t="s">
        <v>87</v>
      </c>
      <c r="Q1212">
        <v>8</v>
      </c>
      <c r="R1212" t="s">
        <v>40</v>
      </c>
      <c r="S1212" t="s">
        <v>63</v>
      </c>
      <c r="T1212">
        <v>84569</v>
      </c>
      <c r="U1212" s="1">
        <v>45585</v>
      </c>
      <c r="V1212" t="s">
        <v>155</v>
      </c>
      <c r="W1212">
        <v>765192</v>
      </c>
      <c r="X1212" t="s">
        <v>5258</v>
      </c>
      <c r="Y1212">
        <v>992</v>
      </c>
      <c r="Z1212">
        <v>2941</v>
      </c>
      <c r="AA1212">
        <v>7</v>
      </c>
      <c r="AB1212" s="2" t="s">
        <v>5259</v>
      </c>
    </row>
    <row r="1213" spans="1:28" x14ac:dyDescent="0.3">
      <c r="A1213" t="s">
        <v>28</v>
      </c>
      <c r="B1213" t="s">
        <v>29</v>
      </c>
      <c r="C1213" t="s">
        <v>193</v>
      </c>
      <c r="D1213" t="s">
        <v>149</v>
      </c>
      <c r="E1213" t="s">
        <v>46</v>
      </c>
      <c r="F1213" t="s">
        <v>83</v>
      </c>
      <c r="G1213">
        <v>37</v>
      </c>
      <c r="H1213">
        <v>406796</v>
      </c>
      <c r="I1213" t="s">
        <v>34</v>
      </c>
      <c r="J1213" s="1">
        <v>44787</v>
      </c>
      <c r="K1213">
        <v>1300</v>
      </c>
      <c r="L1213" t="s">
        <v>5260</v>
      </c>
      <c r="M1213" t="s">
        <v>1253</v>
      </c>
      <c r="N1213" t="s">
        <v>5261</v>
      </c>
      <c r="O1213" t="s">
        <v>5262</v>
      </c>
      <c r="P1213" t="s">
        <v>39</v>
      </c>
      <c r="Q1213">
        <v>4</v>
      </c>
      <c r="R1213" t="s">
        <v>88</v>
      </c>
      <c r="S1213" t="s">
        <v>41</v>
      </c>
      <c r="T1213">
        <v>65182</v>
      </c>
      <c r="U1213" s="1">
        <v>45307</v>
      </c>
      <c r="V1213" t="s">
        <v>111</v>
      </c>
      <c r="W1213">
        <v>189915</v>
      </c>
      <c r="X1213" t="s">
        <v>5263</v>
      </c>
      <c r="Y1213">
        <v>545</v>
      </c>
      <c r="Z1213">
        <v>2503</v>
      </c>
      <c r="AA1213">
        <v>8</v>
      </c>
      <c r="AB1213">
        <v>8009.6</v>
      </c>
    </row>
    <row r="1214" spans="1:28" x14ac:dyDescent="0.3">
      <c r="A1214" t="s">
        <v>28</v>
      </c>
      <c r="B1214" t="s">
        <v>29</v>
      </c>
      <c r="C1214" t="s">
        <v>44</v>
      </c>
      <c r="D1214" t="s">
        <v>291</v>
      </c>
      <c r="E1214" t="s">
        <v>56</v>
      </c>
      <c r="F1214" t="s">
        <v>99</v>
      </c>
      <c r="G1214">
        <v>3</v>
      </c>
      <c r="H1214">
        <v>410520</v>
      </c>
      <c r="I1214" t="s">
        <v>34</v>
      </c>
      <c r="J1214" s="1">
        <v>44352</v>
      </c>
      <c r="K1214">
        <v>800</v>
      </c>
      <c r="L1214" t="s">
        <v>5264</v>
      </c>
      <c r="M1214" t="s">
        <v>177</v>
      </c>
      <c r="N1214" t="s">
        <v>5265</v>
      </c>
      <c r="O1214" t="s">
        <v>5266</v>
      </c>
      <c r="P1214" t="s">
        <v>87</v>
      </c>
      <c r="Q1214">
        <v>18</v>
      </c>
      <c r="R1214" t="s">
        <v>40</v>
      </c>
      <c r="S1214" t="s">
        <v>118</v>
      </c>
      <c r="T1214">
        <v>67523</v>
      </c>
      <c r="U1214" s="1">
        <v>45382</v>
      </c>
      <c r="V1214" t="s">
        <v>72</v>
      </c>
      <c r="W1214">
        <v>567325</v>
      </c>
      <c r="X1214" t="s">
        <v>5267</v>
      </c>
      <c r="Y1214">
        <v>669</v>
      </c>
      <c r="Z1214">
        <v>2450</v>
      </c>
      <c r="AA1214">
        <v>2</v>
      </c>
      <c r="AB1214">
        <v>1960</v>
      </c>
    </row>
    <row r="1215" spans="1:28" x14ac:dyDescent="0.3">
      <c r="A1215" t="s">
        <v>28</v>
      </c>
      <c r="B1215" t="s">
        <v>29</v>
      </c>
      <c r="C1215" t="s">
        <v>54</v>
      </c>
      <c r="D1215" t="s">
        <v>349</v>
      </c>
      <c r="E1215" t="s">
        <v>56</v>
      </c>
      <c r="F1215" t="s">
        <v>175</v>
      </c>
      <c r="G1215">
        <v>49</v>
      </c>
      <c r="H1215">
        <v>431457</v>
      </c>
      <c r="I1215" t="s">
        <v>34</v>
      </c>
      <c r="J1215" s="1">
        <v>45034</v>
      </c>
      <c r="K1215">
        <v>1100</v>
      </c>
      <c r="L1215" t="s">
        <v>5268</v>
      </c>
      <c r="M1215" t="s">
        <v>345</v>
      </c>
      <c r="N1215" t="s">
        <v>5269</v>
      </c>
      <c r="O1215" t="s">
        <v>5270</v>
      </c>
      <c r="P1215" t="s">
        <v>39</v>
      </c>
      <c r="Q1215">
        <v>7</v>
      </c>
      <c r="R1215" t="s">
        <v>88</v>
      </c>
      <c r="S1215" t="s">
        <v>118</v>
      </c>
      <c r="T1215">
        <v>19670</v>
      </c>
      <c r="U1215" s="1">
        <v>45310</v>
      </c>
      <c r="V1215" t="s">
        <v>111</v>
      </c>
      <c r="W1215">
        <v>975969</v>
      </c>
      <c r="X1215" t="s">
        <v>5271</v>
      </c>
      <c r="Y1215">
        <v>255</v>
      </c>
      <c r="Z1215">
        <v>1443</v>
      </c>
      <c r="AA1215">
        <v>8</v>
      </c>
      <c r="AB1215">
        <v>4617.6000000000004</v>
      </c>
    </row>
    <row r="1216" spans="1:28" x14ac:dyDescent="0.3">
      <c r="A1216" t="s">
        <v>28</v>
      </c>
      <c r="B1216" t="s">
        <v>29</v>
      </c>
      <c r="C1216" t="s">
        <v>30</v>
      </c>
      <c r="D1216" t="s">
        <v>134</v>
      </c>
      <c r="E1216" t="s">
        <v>32</v>
      </c>
      <c r="F1216" t="s">
        <v>175</v>
      </c>
      <c r="G1216">
        <v>99</v>
      </c>
      <c r="H1216">
        <v>414898</v>
      </c>
      <c r="I1216" t="s">
        <v>34</v>
      </c>
      <c r="J1216" s="1">
        <v>43896</v>
      </c>
      <c r="K1216">
        <v>1200</v>
      </c>
      <c r="L1216" t="s">
        <v>5272</v>
      </c>
      <c r="M1216" t="s">
        <v>1030</v>
      </c>
      <c r="N1216" t="s">
        <v>5273</v>
      </c>
      <c r="O1216" t="s">
        <v>5274</v>
      </c>
      <c r="P1216" t="s">
        <v>71</v>
      </c>
      <c r="Q1216">
        <v>8</v>
      </c>
      <c r="R1216" t="s">
        <v>40</v>
      </c>
      <c r="S1216" t="s">
        <v>63</v>
      </c>
      <c r="T1216">
        <v>87405</v>
      </c>
      <c r="U1216" s="1">
        <v>45322</v>
      </c>
      <c r="V1216" t="s">
        <v>111</v>
      </c>
      <c r="W1216">
        <v>966079</v>
      </c>
      <c r="X1216" t="s">
        <v>5275</v>
      </c>
      <c r="Y1216">
        <v>882</v>
      </c>
      <c r="Z1216">
        <v>654</v>
      </c>
      <c r="AA1216">
        <v>8</v>
      </c>
      <c r="AB1216">
        <v>2092.8000000000002</v>
      </c>
    </row>
    <row r="1217" spans="1:28" x14ac:dyDescent="0.3">
      <c r="A1217" t="s">
        <v>28</v>
      </c>
      <c r="B1217" t="s">
        <v>29</v>
      </c>
      <c r="C1217" t="s">
        <v>66</v>
      </c>
      <c r="D1217" t="s">
        <v>380</v>
      </c>
      <c r="E1217" t="s">
        <v>56</v>
      </c>
      <c r="F1217" t="s">
        <v>135</v>
      </c>
      <c r="G1217">
        <v>95</v>
      </c>
      <c r="H1217">
        <v>417776</v>
      </c>
      <c r="I1217" t="s">
        <v>58</v>
      </c>
      <c r="J1217" s="1">
        <v>44044</v>
      </c>
      <c r="K1217">
        <v>1000</v>
      </c>
      <c r="L1217" t="s">
        <v>5276</v>
      </c>
      <c r="M1217" t="s">
        <v>137</v>
      </c>
      <c r="N1217" t="s">
        <v>5277</v>
      </c>
      <c r="O1217" t="s">
        <v>5278</v>
      </c>
      <c r="P1217" t="s">
        <v>71</v>
      </c>
      <c r="Q1217">
        <v>3</v>
      </c>
      <c r="R1217" t="s">
        <v>40</v>
      </c>
      <c r="S1217" t="s">
        <v>118</v>
      </c>
      <c r="T1217">
        <v>74651</v>
      </c>
      <c r="U1217" s="1">
        <v>45309</v>
      </c>
      <c r="V1217" t="s">
        <v>111</v>
      </c>
      <c r="W1217">
        <v>667164</v>
      </c>
      <c r="X1217" t="s">
        <v>5279</v>
      </c>
      <c r="Y1217">
        <v>479</v>
      </c>
      <c r="Z1217">
        <v>2728</v>
      </c>
      <c r="AA1217">
        <v>2</v>
      </c>
      <c r="AB1217">
        <v>2182.4</v>
      </c>
    </row>
    <row r="1218" spans="1:28" x14ac:dyDescent="0.3">
      <c r="A1218" t="s">
        <v>28</v>
      </c>
      <c r="B1218" t="s">
        <v>29</v>
      </c>
      <c r="C1218" t="s">
        <v>193</v>
      </c>
      <c r="D1218" t="s">
        <v>254</v>
      </c>
      <c r="E1218" t="s">
        <v>46</v>
      </c>
      <c r="F1218" t="s">
        <v>57</v>
      </c>
      <c r="G1218">
        <v>85</v>
      </c>
      <c r="H1218">
        <v>414399</v>
      </c>
      <c r="I1218" t="s">
        <v>34</v>
      </c>
      <c r="J1218" s="1">
        <v>44286</v>
      </c>
      <c r="K1218">
        <v>1100</v>
      </c>
      <c r="L1218" t="s">
        <v>5280</v>
      </c>
      <c r="M1218" t="s">
        <v>108</v>
      </c>
      <c r="N1218" t="s">
        <v>5281</v>
      </c>
      <c r="O1218" t="s">
        <v>5282</v>
      </c>
      <c r="P1218" t="s">
        <v>39</v>
      </c>
      <c r="Q1218">
        <v>4</v>
      </c>
      <c r="R1218" t="s">
        <v>40</v>
      </c>
      <c r="S1218" t="s">
        <v>79</v>
      </c>
      <c r="T1218">
        <v>98825</v>
      </c>
      <c r="U1218" s="1">
        <v>45292</v>
      </c>
      <c r="V1218" t="s">
        <v>111</v>
      </c>
      <c r="W1218">
        <v>307821</v>
      </c>
      <c r="X1218" t="s">
        <v>5283</v>
      </c>
      <c r="Y1218">
        <v>388</v>
      </c>
      <c r="Z1218">
        <v>1716</v>
      </c>
      <c r="AA1218">
        <v>8</v>
      </c>
      <c r="AB1218" s="2" t="s">
        <v>5284</v>
      </c>
    </row>
    <row r="1219" spans="1:28" x14ac:dyDescent="0.3">
      <c r="A1219" t="s">
        <v>28</v>
      </c>
      <c r="B1219" t="s">
        <v>29</v>
      </c>
      <c r="C1219" t="s">
        <v>54</v>
      </c>
      <c r="D1219" t="s">
        <v>511</v>
      </c>
      <c r="E1219" t="s">
        <v>46</v>
      </c>
      <c r="F1219" t="s">
        <v>47</v>
      </c>
      <c r="G1219">
        <v>94</v>
      </c>
      <c r="H1219">
        <v>426103</v>
      </c>
      <c r="I1219" t="s">
        <v>58</v>
      </c>
      <c r="J1219" s="1">
        <v>45380</v>
      </c>
      <c r="K1219">
        <v>1400</v>
      </c>
      <c r="L1219" t="s">
        <v>5285</v>
      </c>
      <c r="M1219" t="s">
        <v>76</v>
      </c>
      <c r="N1219" t="s">
        <v>5286</v>
      </c>
      <c r="O1219" t="s">
        <v>5287</v>
      </c>
      <c r="P1219" t="s">
        <v>71</v>
      </c>
      <c r="Q1219">
        <v>10</v>
      </c>
      <c r="R1219" t="s">
        <v>40</v>
      </c>
      <c r="S1219" t="s">
        <v>118</v>
      </c>
      <c r="T1219">
        <v>98928</v>
      </c>
      <c r="U1219" s="1">
        <v>45350</v>
      </c>
      <c r="V1219" t="s">
        <v>119</v>
      </c>
      <c r="W1219">
        <v>148252</v>
      </c>
      <c r="X1219" t="s">
        <v>5288</v>
      </c>
      <c r="Y1219">
        <v>312</v>
      </c>
      <c r="Z1219">
        <v>906</v>
      </c>
      <c r="AA1219">
        <v>1</v>
      </c>
      <c r="AB1219" s="2" t="s">
        <v>2247</v>
      </c>
    </row>
    <row r="1220" spans="1:28" x14ac:dyDescent="0.3">
      <c r="A1220" t="s">
        <v>28</v>
      </c>
      <c r="B1220" t="s">
        <v>29</v>
      </c>
      <c r="C1220" t="s">
        <v>66</v>
      </c>
      <c r="D1220" t="s">
        <v>31</v>
      </c>
      <c r="E1220" t="s">
        <v>32</v>
      </c>
      <c r="F1220" t="s">
        <v>57</v>
      </c>
      <c r="G1220">
        <v>66</v>
      </c>
      <c r="H1220">
        <v>411719</v>
      </c>
      <c r="I1220" t="s">
        <v>58</v>
      </c>
      <c r="J1220" s="1">
        <v>44390</v>
      </c>
      <c r="K1220">
        <v>1400</v>
      </c>
      <c r="L1220" t="s">
        <v>5289</v>
      </c>
      <c r="M1220" t="s">
        <v>1007</v>
      </c>
      <c r="N1220" t="s">
        <v>5290</v>
      </c>
      <c r="O1220" t="s">
        <v>5291</v>
      </c>
      <c r="P1220" t="s">
        <v>39</v>
      </c>
      <c r="Q1220">
        <v>16</v>
      </c>
      <c r="R1220" t="s">
        <v>40</v>
      </c>
      <c r="S1220" t="s">
        <v>118</v>
      </c>
      <c r="T1220">
        <v>81615</v>
      </c>
      <c r="U1220" s="1">
        <v>45474</v>
      </c>
      <c r="V1220" t="s">
        <v>126</v>
      </c>
      <c r="W1220">
        <v>195420</v>
      </c>
      <c r="X1220" t="s">
        <v>5292</v>
      </c>
      <c r="Y1220">
        <v>381</v>
      </c>
      <c r="Z1220">
        <v>2863</v>
      </c>
      <c r="AA1220">
        <v>2</v>
      </c>
      <c r="AB1220">
        <v>2290.4</v>
      </c>
    </row>
    <row r="1221" spans="1:28" x14ac:dyDescent="0.3">
      <c r="A1221" t="s">
        <v>28</v>
      </c>
      <c r="B1221" t="s">
        <v>29</v>
      </c>
      <c r="C1221" t="s">
        <v>54</v>
      </c>
      <c r="D1221" t="s">
        <v>227</v>
      </c>
      <c r="E1221" t="s">
        <v>56</v>
      </c>
      <c r="F1221" t="s">
        <v>135</v>
      </c>
      <c r="G1221">
        <v>79</v>
      </c>
      <c r="H1221">
        <v>439413</v>
      </c>
      <c r="I1221" t="s">
        <v>58</v>
      </c>
      <c r="J1221" s="1">
        <v>44374</v>
      </c>
      <c r="K1221">
        <v>800</v>
      </c>
      <c r="L1221" t="s">
        <v>5293</v>
      </c>
      <c r="M1221" t="s">
        <v>68</v>
      </c>
      <c r="N1221" t="s">
        <v>5294</v>
      </c>
      <c r="O1221" t="s">
        <v>5295</v>
      </c>
      <c r="P1221" t="s">
        <v>71</v>
      </c>
      <c r="Q1221">
        <v>13</v>
      </c>
      <c r="R1221" t="s">
        <v>40</v>
      </c>
      <c r="S1221" t="s">
        <v>63</v>
      </c>
      <c r="T1221">
        <v>60161</v>
      </c>
      <c r="U1221" s="1">
        <v>45506</v>
      </c>
      <c r="V1221" t="s">
        <v>64</v>
      </c>
      <c r="W1221">
        <v>606872</v>
      </c>
      <c r="X1221" t="s">
        <v>5296</v>
      </c>
      <c r="Y1221">
        <v>802</v>
      </c>
      <c r="Z1221">
        <v>2654</v>
      </c>
      <c r="AA1221">
        <v>3</v>
      </c>
      <c r="AB1221">
        <v>3184.8</v>
      </c>
    </row>
    <row r="1222" spans="1:28" x14ac:dyDescent="0.3">
      <c r="A1222" t="s">
        <v>28</v>
      </c>
      <c r="B1222" t="s">
        <v>29</v>
      </c>
      <c r="C1222" t="s">
        <v>91</v>
      </c>
      <c r="D1222" t="s">
        <v>467</v>
      </c>
      <c r="E1222" t="s">
        <v>32</v>
      </c>
      <c r="F1222" t="s">
        <v>113</v>
      </c>
      <c r="G1222">
        <v>13</v>
      </c>
      <c r="H1222">
        <v>438164</v>
      </c>
      <c r="I1222" t="s">
        <v>34</v>
      </c>
      <c r="J1222" s="1">
        <v>44566</v>
      </c>
      <c r="K1222">
        <v>1300</v>
      </c>
      <c r="L1222" t="s">
        <v>5297</v>
      </c>
      <c r="M1222" t="s">
        <v>263</v>
      </c>
      <c r="N1222" t="s">
        <v>5298</v>
      </c>
      <c r="O1222" t="s">
        <v>5299</v>
      </c>
      <c r="P1222" t="s">
        <v>87</v>
      </c>
      <c r="Q1222">
        <v>19</v>
      </c>
      <c r="R1222" t="s">
        <v>88</v>
      </c>
      <c r="S1222" t="s">
        <v>79</v>
      </c>
      <c r="T1222">
        <v>28402</v>
      </c>
      <c r="U1222" s="1">
        <v>45541</v>
      </c>
      <c r="V1222" t="s">
        <v>180</v>
      </c>
      <c r="W1222">
        <v>756860</v>
      </c>
      <c r="X1222" t="s">
        <v>5300</v>
      </c>
      <c r="Y1222">
        <v>662</v>
      </c>
      <c r="Z1222">
        <v>1911</v>
      </c>
      <c r="AA1222">
        <v>5</v>
      </c>
      <c r="AB1222">
        <v>3822</v>
      </c>
    </row>
    <row r="1223" spans="1:28" x14ac:dyDescent="0.3">
      <c r="A1223" t="s">
        <v>28</v>
      </c>
      <c r="B1223" t="s">
        <v>29</v>
      </c>
      <c r="C1223" t="s">
        <v>30</v>
      </c>
      <c r="D1223" t="s">
        <v>261</v>
      </c>
      <c r="E1223" t="s">
        <v>32</v>
      </c>
      <c r="F1223" t="s">
        <v>47</v>
      </c>
      <c r="G1223">
        <v>8</v>
      </c>
      <c r="H1223">
        <v>427511</v>
      </c>
      <c r="I1223" t="s">
        <v>34</v>
      </c>
      <c r="J1223" s="1">
        <v>43990</v>
      </c>
      <c r="K1223">
        <v>1400</v>
      </c>
      <c r="L1223" t="s">
        <v>5301</v>
      </c>
      <c r="M1223" t="s">
        <v>2054</v>
      </c>
      <c r="N1223" t="s">
        <v>5302</v>
      </c>
      <c r="O1223" t="s">
        <v>5303</v>
      </c>
      <c r="P1223" t="s">
        <v>51</v>
      </c>
      <c r="Q1223">
        <v>18</v>
      </c>
      <c r="R1223" t="s">
        <v>40</v>
      </c>
      <c r="S1223" t="s">
        <v>118</v>
      </c>
      <c r="T1223">
        <v>15959</v>
      </c>
      <c r="U1223" s="1">
        <v>45369</v>
      </c>
      <c r="V1223" t="s">
        <v>72</v>
      </c>
      <c r="W1223">
        <v>147191</v>
      </c>
      <c r="X1223" t="s">
        <v>5304</v>
      </c>
      <c r="Y1223">
        <v>832</v>
      </c>
      <c r="Z1223">
        <v>2859</v>
      </c>
      <c r="AA1223">
        <v>1</v>
      </c>
      <c r="AB1223" s="2" t="s">
        <v>5305</v>
      </c>
    </row>
    <row r="1224" spans="1:28" x14ac:dyDescent="0.3">
      <c r="A1224" t="s">
        <v>28</v>
      </c>
      <c r="B1224" t="s">
        <v>29</v>
      </c>
      <c r="C1224" t="s">
        <v>157</v>
      </c>
      <c r="D1224" t="s">
        <v>248</v>
      </c>
      <c r="E1224" t="s">
        <v>46</v>
      </c>
      <c r="F1224" t="s">
        <v>33</v>
      </c>
      <c r="G1224">
        <v>7</v>
      </c>
      <c r="H1224">
        <v>419352</v>
      </c>
      <c r="I1224" t="s">
        <v>34</v>
      </c>
      <c r="J1224" s="1">
        <v>45322</v>
      </c>
      <c r="K1224">
        <v>1300</v>
      </c>
      <c r="L1224" t="s">
        <v>5306</v>
      </c>
      <c r="M1224" t="s">
        <v>1147</v>
      </c>
      <c r="N1224" t="s">
        <v>5307</v>
      </c>
      <c r="O1224" t="s">
        <v>5308</v>
      </c>
      <c r="P1224" t="s">
        <v>71</v>
      </c>
      <c r="Q1224">
        <v>14</v>
      </c>
      <c r="R1224" t="s">
        <v>40</v>
      </c>
      <c r="S1224" t="s">
        <v>79</v>
      </c>
      <c r="T1224">
        <v>22497</v>
      </c>
      <c r="U1224" s="1">
        <v>45317</v>
      </c>
      <c r="V1224" t="s">
        <v>111</v>
      </c>
      <c r="W1224">
        <v>561496</v>
      </c>
      <c r="X1224" t="s">
        <v>5309</v>
      </c>
      <c r="Y1224">
        <v>447</v>
      </c>
      <c r="Z1224">
        <v>1465</v>
      </c>
      <c r="AA1224">
        <v>6</v>
      </c>
      <c r="AB1224">
        <v>3516</v>
      </c>
    </row>
    <row r="1225" spans="1:28" x14ac:dyDescent="0.3">
      <c r="A1225" t="s">
        <v>28</v>
      </c>
      <c r="B1225" t="s">
        <v>29</v>
      </c>
      <c r="C1225" t="s">
        <v>66</v>
      </c>
      <c r="D1225" t="s">
        <v>364</v>
      </c>
      <c r="E1225" t="s">
        <v>56</v>
      </c>
      <c r="F1225" t="s">
        <v>113</v>
      </c>
      <c r="G1225">
        <v>53</v>
      </c>
      <c r="H1225">
        <v>434368</v>
      </c>
      <c r="I1225" t="s">
        <v>58</v>
      </c>
      <c r="J1225" s="1">
        <v>44347</v>
      </c>
      <c r="K1225">
        <v>1000</v>
      </c>
      <c r="L1225" t="s">
        <v>5310</v>
      </c>
      <c r="M1225" t="s">
        <v>49</v>
      </c>
      <c r="N1225" t="s">
        <v>5311</v>
      </c>
      <c r="O1225" t="s">
        <v>5312</v>
      </c>
      <c r="P1225" t="s">
        <v>51</v>
      </c>
      <c r="Q1225">
        <v>8</v>
      </c>
      <c r="R1225" t="s">
        <v>88</v>
      </c>
      <c r="S1225" t="s">
        <v>63</v>
      </c>
      <c r="T1225">
        <v>27069</v>
      </c>
      <c r="U1225" s="1">
        <v>45580</v>
      </c>
      <c r="V1225" t="s">
        <v>155</v>
      </c>
      <c r="W1225">
        <v>883854</v>
      </c>
      <c r="X1225" t="s">
        <v>5313</v>
      </c>
      <c r="Y1225">
        <v>287</v>
      </c>
      <c r="Z1225">
        <v>2614</v>
      </c>
      <c r="AA1225">
        <v>1</v>
      </c>
      <c r="AB1225" s="2" t="s">
        <v>5314</v>
      </c>
    </row>
    <row r="1226" spans="1:28" x14ac:dyDescent="0.3">
      <c r="A1226" t="s">
        <v>28</v>
      </c>
      <c r="B1226" t="s">
        <v>29</v>
      </c>
      <c r="C1226" t="s">
        <v>54</v>
      </c>
      <c r="D1226" t="s">
        <v>220</v>
      </c>
      <c r="E1226" t="s">
        <v>46</v>
      </c>
      <c r="F1226" t="s">
        <v>113</v>
      </c>
      <c r="G1226">
        <v>69</v>
      </c>
      <c r="H1226">
        <v>439172</v>
      </c>
      <c r="I1226" t="s">
        <v>58</v>
      </c>
      <c r="J1226" s="1">
        <v>44088</v>
      </c>
      <c r="K1226">
        <v>800</v>
      </c>
      <c r="L1226" t="s">
        <v>5315</v>
      </c>
      <c r="M1226" t="s">
        <v>1483</v>
      </c>
      <c r="N1226" t="s">
        <v>5316</v>
      </c>
      <c r="O1226" t="s">
        <v>5317</v>
      </c>
      <c r="P1226" t="s">
        <v>71</v>
      </c>
      <c r="Q1226">
        <v>11</v>
      </c>
      <c r="R1226" t="s">
        <v>40</v>
      </c>
      <c r="S1226" t="s">
        <v>79</v>
      </c>
      <c r="T1226">
        <v>89642</v>
      </c>
      <c r="U1226" s="1">
        <v>45359</v>
      </c>
      <c r="V1226" t="s">
        <v>72</v>
      </c>
      <c r="W1226">
        <v>177022</v>
      </c>
      <c r="X1226" t="s">
        <v>5318</v>
      </c>
      <c r="Y1226">
        <v>826</v>
      </c>
      <c r="Z1226">
        <v>594</v>
      </c>
      <c r="AA1226">
        <v>7</v>
      </c>
      <c r="AB1226">
        <v>1663.2</v>
      </c>
    </row>
    <row r="1227" spans="1:28" x14ac:dyDescent="0.3">
      <c r="A1227" t="s">
        <v>28</v>
      </c>
      <c r="B1227" t="s">
        <v>29</v>
      </c>
      <c r="C1227" t="s">
        <v>193</v>
      </c>
      <c r="D1227" t="s">
        <v>611</v>
      </c>
      <c r="E1227" t="s">
        <v>32</v>
      </c>
      <c r="F1227" t="s">
        <v>33</v>
      </c>
      <c r="G1227">
        <v>71</v>
      </c>
      <c r="H1227">
        <v>427278</v>
      </c>
      <c r="I1227" t="s">
        <v>34</v>
      </c>
      <c r="J1227" s="1">
        <v>44112</v>
      </c>
      <c r="K1227">
        <v>1000</v>
      </c>
      <c r="L1227" t="s">
        <v>5319</v>
      </c>
      <c r="M1227" t="s">
        <v>165</v>
      </c>
      <c r="N1227" t="s">
        <v>5320</v>
      </c>
      <c r="O1227" t="s">
        <v>5321</v>
      </c>
      <c r="P1227" t="s">
        <v>87</v>
      </c>
      <c r="Q1227">
        <v>15</v>
      </c>
      <c r="R1227" t="s">
        <v>88</v>
      </c>
      <c r="S1227" t="s">
        <v>41</v>
      </c>
      <c r="T1227">
        <v>86355</v>
      </c>
      <c r="U1227" s="1">
        <v>45452</v>
      </c>
      <c r="V1227" t="s">
        <v>52</v>
      </c>
      <c r="W1227">
        <v>748185</v>
      </c>
      <c r="X1227" t="s">
        <v>5322</v>
      </c>
      <c r="Y1227">
        <v>453</v>
      </c>
      <c r="Z1227">
        <v>2189</v>
      </c>
      <c r="AA1227">
        <v>2</v>
      </c>
      <c r="AB1227">
        <v>1751.2</v>
      </c>
    </row>
    <row r="1228" spans="1:28" x14ac:dyDescent="0.3">
      <c r="A1228" t="s">
        <v>28</v>
      </c>
      <c r="B1228" t="s">
        <v>29</v>
      </c>
      <c r="C1228" t="s">
        <v>44</v>
      </c>
      <c r="D1228" t="s">
        <v>546</v>
      </c>
      <c r="E1228" t="s">
        <v>56</v>
      </c>
      <c r="F1228" t="s">
        <v>106</v>
      </c>
      <c r="G1228">
        <v>60</v>
      </c>
      <c r="H1228">
        <v>432698</v>
      </c>
      <c r="I1228" t="s">
        <v>58</v>
      </c>
      <c r="J1228" s="1">
        <v>44835</v>
      </c>
      <c r="K1228">
        <v>1200</v>
      </c>
      <c r="L1228" t="s">
        <v>5323</v>
      </c>
      <c r="M1228" t="s">
        <v>144</v>
      </c>
      <c r="N1228" t="s">
        <v>5324</v>
      </c>
      <c r="O1228" t="s">
        <v>5325</v>
      </c>
      <c r="P1228" t="s">
        <v>51</v>
      </c>
      <c r="Q1228">
        <v>20</v>
      </c>
      <c r="R1228" t="s">
        <v>40</v>
      </c>
      <c r="S1228" t="s">
        <v>63</v>
      </c>
      <c r="T1228">
        <v>78406</v>
      </c>
      <c r="U1228" s="1">
        <v>45553</v>
      </c>
      <c r="V1228" t="s">
        <v>180</v>
      </c>
      <c r="W1228">
        <v>128440</v>
      </c>
      <c r="X1228" t="s">
        <v>5326</v>
      </c>
      <c r="Y1228">
        <v>651</v>
      </c>
      <c r="Z1228">
        <v>2612</v>
      </c>
      <c r="AA1228">
        <v>1</v>
      </c>
      <c r="AB1228">
        <v>1044.8</v>
      </c>
    </row>
    <row r="1229" spans="1:28" x14ac:dyDescent="0.3">
      <c r="A1229" t="s">
        <v>28</v>
      </c>
      <c r="B1229" t="s">
        <v>29</v>
      </c>
      <c r="C1229" t="s">
        <v>44</v>
      </c>
      <c r="D1229" t="s">
        <v>227</v>
      </c>
      <c r="E1229" t="s">
        <v>46</v>
      </c>
      <c r="F1229" t="s">
        <v>150</v>
      </c>
      <c r="G1229">
        <v>25</v>
      </c>
      <c r="H1229">
        <v>439173</v>
      </c>
      <c r="I1229" t="s">
        <v>58</v>
      </c>
      <c r="J1229" s="1">
        <v>45165</v>
      </c>
      <c r="K1229">
        <v>800</v>
      </c>
      <c r="L1229" t="s">
        <v>5327</v>
      </c>
      <c r="M1229" t="s">
        <v>1488</v>
      </c>
      <c r="N1229" t="s">
        <v>5328</v>
      </c>
      <c r="O1229" t="s">
        <v>5329</v>
      </c>
      <c r="P1229" t="s">
        <v>51</v>
      </c>
      <c r="Q1229">
        <v>16</v>
      </c>
      <c r="R1229" t="s">
        <v>40</v>
      </c>
      <c r="S1229" t="s">
        <v>63</v>
      </c>
      <c r="T1229">
        <v>81400</v>
      </c>
      <c r="U1229" s="1">
        <v>45412</v>
      </c>
      <c r="V1229" t="s">
        <v>80</v>
      </c>
      <c r="W1229">
        <v>903842</v>
      </c>
      <c r="X1229" t="s">
        <v>5330</v>
      </c>
      <c r="Y1229">
        <v>292</v>
      </c>
      <c r="Z1229">
        <v>1196</v>
      </c>
      <c r="AA1229">
        <v>6</v>
      </c>
      <c r="AB1229">
        <v>2870.4</v>
      </c>
    </row>
    <row r="1230" spans="1:28" x14ac:dyDescent="0.3">
      <c r="A1230" t="s">
        <v>28</v>
      </c>
      <c r="B1230" t="s">
        <v>29</v>
      </c>
      <c r="C1230" t="s">
        <v>148</v>
      </c>
      <c r="D1230" t="s">
        <v>566</v>
      </c>
      <c r="E1230" t="s">
        <v>32</v>
      </c>
      <c r="F1230" t="s">
        <v>355</v>
      </c>
      <c r="G1230">
        <v>32</v>
      </c>
      <c r="H1230">
        <v>434289</v>
      </c>
      <c r="I1230" t="s">
        <v>58</v>
      </c>
      <c r="J1230" s="1">
        <v>44722</v>
      </c>
      <c r="K1230">
        <v>1000</v>
      </c>
      <c r="L1230" t="s">
        <v>5331</v>
      </c>
      <c r="M1230" t="s">
        <v>177</v>
      </c>
      <c r="N1230" t="s">
        <v>5332</v>
      </c>
      <c r="O1230" t="s">
        <v>5333</v>
      </c>
      <c r="P1230" t="s">
        <v>87</v>
      </c>
      <c r="Q1230">
        <v>14</v>
      </c>
      <c r="R1230" t="s">
        <v>40</v>
      </c>
      <c r="S1230" t="s">
        <v>118</v>
      </c>
      <c r="T1230">
        <v>22594</v>
      </c>
      <c r="U1230" s="1">
        <v>45402</v>
      </c>
      <c r="V1230" t="s">
        <v>80</v>
      </c>
      <c r="W1230">
        <v>592432</v>
      </c>
      <c r="X1230" t="s">
        <v>5334</v>
      </c>
      <c r="Y1230">
        <v>381</v>
      </c>
      <c r="Z1230">
        <v>1467</v>
      </c>
      <c r="AA1230">
        <v>6</v>
      </c>
      <c r="AB1230">
        <v>3520.8</v>
      </c>
    </row>
    <row r="1231" spans="1:28" x14ac:dyDescent="0.3">
      <c r="A1231" t="s">
        <v>28</v>
      </c>
      <c r="B1231" t="s">
        <v>29</v>
      </c>
      <c r="C1231" t="s">
        <v>66</v>
      </c>
      <c r="D1231" t="s">
        <v>74</v>
      </c>
      <c r="E1231" t="s">
        <v>46</v>
      </c>
      <c r="F1231" t="s">
        <v>83</v>
      </c>
      <c r="G1231">
        <v>40</v>
      </c>
      <c r="H1231">
        <v>435264</v>
      </c>
      <c r="I1231" t="s">
        <v>58</v>
      </c>
      <c r="J1231" s="1">
        <v>45206</v>
      </c>
      <c r="K1231">
        <v>800</v>
      </c>
      <c r="L1231" t="s">
        <v>5335</v>
      </c>
      <c r="M1231" t="s">
        <v>1488</v>
      </c>
      <c r="N1231" t="s">
        <v>5336</v>
      </c>
      <c r="O1231" t="s">
        <v>5337</v>
      </c>
      <c r="P1231" t="s">
        <v>39</v>
      </c>
      <c r="Q1231">
        <v>3</v>
      </c>
      <c r="R1231" t="s">
        <v>40</v>
      </c>
      <c r="S1231" t="s">
        <v>118</v>
      </c>
      <c r="T1231">
        <v>82748</v>
      </c>
      <c r="U1231" s="1">
        <v>45431</v>
      </c>
      <c r="V1231" t="s">
        <v>140</v>
      </c>
      <c r="W1231">
        <v>253871</v>
      </c>
      <c r="X1231" t="s">
        <v>5338</v>
      </c>
      <c r="Y1231">
        <v>294</v>
      </c>
      <c r="Z1231">
        <v>899</v>
      </c>
      <c r="AA1231">
        <v>4</v>
      </c>
      <c r="AB1231">
        <v>1438.4</v>
      </c>
    </row>
    <row r="1232" spans="1:28" x14ac:dyDescent="0.3">
      <c r="A1232" t="s">
        <v>28</v>
      </c>
      <c r="B1232" t="s">
        <v>29</v>
      </c>
      <c r="C1232" t="s">
        <v>148</v>
      </c>
      <c r="D1232" t="s">
        <v>511</v>
      </c>
      <c r="E1232" t="s">
        <v>32</v>
      </c>
      <c r="F1232" t="s">
        <v>150</v>
      </c>
      <c r="G1232">
        <v>13</v>
      </c>
      <c r="H1232">
        <v>420891</v>
      </c>
      <c r="I1232" t="s">
        <v>58</v>
      </c>
      <c r="J1232" s="1">
        <v>44982</v>
      </c>
      <c r="K1232">
        <v>800</v>
      </c>
      <c r="L1232" t="s">
        <v>5339</v>
      </c>
      <c r="M1232" t="s">
        <v>869</v>
      </c>
      <c r="N1232" t="s">
        <v>5340</v>
      </c>
      <c r="O1232" t="s">
        <v>5341</v>
      </c>
      <c r="P1232" t="s">
        <v>51</v>
      </c>
      <c r="Q1232">
        <v>7</v>
      </c>
      <c r="R1232" t="s">
        <v>88</v>
      </c>
      <c r="S1232" t="s">
        <v>41</v>
      </c>
      <c r="T1232">
        <v>39243</v>
      </c>
      <c r="U1232" s="1">
        <v>45488</v>
      </c>
      <c r="V1232" t="s">
        <v>126</v>
      </c>
      <c r="W1232">
        <v>607423</v>
      </c>
      <c r="X1232" t="s">
        <v>5342</v>
      </c>
      <c r="Y1232">
        <v>973</v>
      </c>
      <c r="Z1232">
        <v>972</v>
      </c>
      <c r="AA1232">
        <v>8</v>
      </c>
      <c r="AB1232">
        <v>3110.4</v>
      </c>
    </row>
    <row r="1233" spans="1:28" x14ac:dyDescent="0.3">
      <c r="A1233" t="s">
        <v>28</v>
      </c>
      <c r="B1233" t="s">
        <v>29</v>
      </c>
      <c r="C1233" t="s">
        <v>44</v>
      </c>
      <c r="D1233" t="s">
        <v>349</v>
      </c>
      <c r="E1233" t="s">
        <v>56</v>
      </c>
      <c r="F1233" t="s">
        <v>33</v>
      </c>
      <c r="G1233">
        <v>98</v>
      </c>
      <c r="H1233">
        <v>430192</v>
      </c>
      <c r="I1233" t="s">
        <v>34</v>
      </c>
      <c r="J1233" s="1">
        <v>43853</v>
      </c>
      <c r="K1233">
        <v>800</v>
      </c>
      <c r="L1233" t="s">
        <v>5343</v>
      </c>
      <c r="M1233" t="s">
        <v>654</v>
      </c>
      <c r="N1233" t="s">
        <v>5344</v>
      </c>
      <c r="O1233" t="s">
        <v>5345</v>
      </c>
      <c r="P1233" t="s">
        <v>51</v>
      </c>
      <c r="Q1233">
        <v>6</v>
      </c>
      <c r="R1233" t="s">
        <v>40</v>
      </c>
      <c r="S1233" t="s">
        <v>79</v>
      </c>
      <c r="T1233">
        <v>53005</v>
      </c>
      <c r="U1233" s="1">
        <v>45342</v>
      </c>
      <c r="V1233" t="s">
        <v>119</v>
      </c>
      <c r="W1233">
        <v>782203</v>
      </c>
      <c r="X1233" t="s">
        <v>5346</v>
      </c>
      <c r="Y1233">
        <v>597</v>
      </c>
      <c r="Z1233">
        <v>2085</v>
      </c>
      <c r="AA1233">
        <v>3</v>
      </c>
      <c r="AB1233">
        <v>2502</v>
      </c>
    </row>
    <row r="1234" spans="1:28" x14ac:dyDescent="0.3">
      <c r="A1234" t="s">
        <v>28</v>
      </c>
      <c r="B1234" t="s">
        <v>29</v>
      </c>
      <c r="C1234" t="s">
        <v>54</v>
      </c>
      <c r="D1234" t="s">
        <v>349</v>
      </c>
      <c r="E1234" t="s">
        <v>56</v>
      </c>
      <c r="F1234" t="s">
        <v>150</v>
      </c>
      <c r="G1234">
        <v>63</v>
      </c>
      <c r="H1234">
        <v>439243</v>
      </c>
      <c r="I1234" t="s">
        <v>58</v>
      </c>
      <c r="J1234" s="1">
        <v>44259</v>
      </c>
      <c r="K1234">
        <v>950</v>
      </c>
      <c r="L1234" t="s">
        <v>5347</v>
      </c>
      <c r="M1234" t="s">
        <v>919</v>
      </c>
      <c r="N1234" t="s">
        <v>5348</v>
      </c>
      <c r="O1234" t="s">
        <v>5349</v>
      </c>
      <c r="P1234" t="s">
        <v>51</v>
      </c>
      <c r="Q1234">
        <v>10</v>
      </c>
      <c r="R1234" t="s">
        <v>88</v>
      </c>
      <c r="S1234" t="s">
        <v>79</v>
      </c>
      <c r="T1234">
        <v>93791</v>
      </c>
      <c r="U1234" s="1">
        <v>45546</v>
      </c>
      <c r="V1234" t="s">
        <v>180</v>
      </c>
      <c r="W1234">
        <v>247432</v>
      </c>
      <c r="X1234" t="s">
        <v>5350</v>
      </c>
      <c r="Y1234">
        <v>855</v>
      </c>
      <c r="Z1234">
        <v>2734</v>
      </c>
      <c r="AA1234">
        <v>8</v>
      </c>
      <c r="AB1234" s="2" t="s">
        <v>5351</v>
      </c>
    </row>
    <row r="1235" spans="1:28" x14ac:dyDescent="0.3">
      <c r="A1235" t="s">
        <v>28</v>
      </c>
      <c r="B1235" t="s">
        <v>29</v>
      </c>
      <c r="C1235" t="s">
        <v>193</v>
      </c>
      <c r="D1235" t="s">
        <v>163</v>
      </c>
      <c r="E1235" t="s">
        <v>32</v>
      </c>
      <c r="F1235" t="s">
        <v>175</v>
      </c>
      <c r="G1235">
        <v>70</v>
      </c>
      <c r="H1235">
        <v>409754</v>
      </c>
      <c r="I1235" t="s">
        <v>58</v>
      </c>
      <c r="J1235" s="1">
        <v>44002</v>
      </c>
      <c r="K1235">
        <v>1300</v>
      </c>
      <c r="L1235" t="s">
        <v>5352</v>
      </c>
      <c r="M1235" t="s">
        <v>189</v>
      </c>
      <c r="N1235" t="s">
        <v>5353</v>
      </c>
      <c r="O1235" t="s">
        <v>5354</v>
      </c>
      <c r="P1235" t="s">
        <v>87</v>
      </c>
      <c r="Q1235">
        <v>5</v>
      </c>
      <c r="R1235" t="s">
        <v>88</v>
      </c>
      <c r="S1235" t="s">
        <v>41</v>
      </c>
      <c r="T1235">
        <v>78208</v>
      </c>
      <c r="U1235" s="1">
        <v>45569</v>
      </c>
      <c r="V1235" t="s">
        <v>155</v>
      </c>
      <c r="W1235">
        <v>365143</v>
      </c>
      <c r="X1235" t="s">
        <v>5355</v>
      </c>
      <c r="Y1235">
        <v>629</v>
      </c>
      <c r="Z1235">
        <v>2083</v>
      </c>
      <c r="AA1235">
        <v>6</v>
      </c>
      <c r="AB1235" s="2" t="s">
        <v>5356</v>
      </c>
    </row>
    <row r="1236" spans="1:28" x14ac:dyDescent="0.3">
      <c r="A1236" t="s">
        <v>28</v>
      </c>
      <c r="B1236" t="s">
        <v>29</v>
      </c>
      <c r="C1236" t="s">
        <v>148</v>
      </c>
      <c r="D1236" t="s">
        <v>31</v>
      </c>
      <c r="E1236" t="s">
        <v>46</v>
      </c>
      <c r="F1236" t="s">
        <v>99</v>
      </c>
      <c r="G1236">
        <v>45</v>
      </c>
      <c r="H1236">
        <v>428428</v>
      </c>
      <c r="I1236" t="s">
        <v>58</v>
      </c>
      <c r="J1236" s="1">
        <v>44119</v>
      </c>
      <c r="K1236">
        <v>1000</v>
      </c>
      <c r="L1236" t="s">
        <v>5357</v>
      </c>
      <c r="M1236" t="s">
        <v>313</v>
      </c>
      <c r="N1236" t="s">
        <v>5358</v>
      </c>
      <c r="O1236" t="s">
        <v>5359</v>
      </c>
      <c r="P1236" t="s">
        <v>51</v>
      </c>
      <c r="Q1236">
        <v>7</v>
      </c>
      <c r="R1236" t="s">
        <v>88</v>
      </c>
      <c r="S1236" t="s">
        <v>41</v>
      </c>
      <c r="T1236">
        <v>14150</v>
      </c>
      <c r="U1236" s="1">
        <v>45526</v>
      </c>
      <c r="V1236" t="s">
        <v>64</v>
      </c>
      <c r="W1236">
        <v>399509</v>
      </c>
      <c r="X1236" t="s">
        <v>5360</v>
      </c>
      <c r="Y1236">
        <v>630</v>
      </c>
      <c r="Z1236">
        <v>1673</v>
      </c>
      <c r="AA1236">
        <v>4</v>
      </c>
      <c r="AB1236">
        <v>2676.8</v>
      </c>
    </row>
    <row r="1237" spans="1:28" x14ac:dyDescent="0.3">
      <c r="A1237" t="s">
        <v>28</v>
      </c>
      <c r="B1237" t="s">
        <v>29</v>
      </c>
      <c r="C1237" t="s">
        <v>66</v>
      </c>
      <c r="D1237" t="s">
        <v>560</v>
      </c>
      <c r="E1237" t="s">
        <v>56</v>
      </c>
      <c r="F1237" t="s">
        <v>57</v>
      </c>
      <c r="G1237">
        <v>79</v>
      </c>
      <c r="H1237">
        <v>427110</v>
      </c>
      <c r="I1237" t="s">
        <v>34</v>
      </c>
      <c r="J1237" s="1">
        <v>44648</v>
      </c>
      <c r="K1237">
        <v>1200</v>
      </c>
      <c r="L1237" t="s">
        <v>1047</v>
      </c>
      <c r="M1237" t="s">
        <v>856</v>
      </c>
      <c r="N1237" t="s">
        <v>5361</v>
      </c>
      <c r="O1237" t="s">
        <v>5362</v>
      </c>
      <c r="P1237" t="s">
        <v>51</v>
      </c>
      <c r="Q1237">
        <v>6</v>
      </c>
      <c r="R1237" t="s">
        <v>88</v>
      </c>
      <c r="S1237" t="s">
        <v>79</v>
      </c>
      <c r="T1237">
        <v>90608</v>
      </c>
      <c r="U1237" s="1">
        <v>45563</v>
      </c>
      <c r="V1237" t="s">
        <v>180</v>
      </c>
      <c r="W1237">
        <v>261204</v>
      </c>
      <c r="X1237" t="s">
        <v>5363</v>
      </c>
      <c r="Y1237">
        <v>448</v>
      </c>
      <c r="Z1237">
        <v>1324</v>
      </c>
      <c r="AA1237">
        <v>4</v>
      </c>
      <c r="AB1237">
        <v>2118.4</v>
      </c>
    </row>
    <row r="1238" spans="1:28" x14ac:dyDescent="0.3">
      <c r="A1238" t="s">
        <v>28</v>
      </c>
      <c r="B1238" t="s">
        <v>29</v>
      </c>
      <c r="C1238" t="s">
        <v>91</v>
      </c>
      <c r="D1238" t="s">
        <v>248</v>
      </c>
      <c r="E1238" t="s">
        <v>32</v>
      </c>
      <c r="F1238" t="s">
        <v>106</v>
      </c>
      <c r="G1238">
        <v>44</v>
      </c>
      <c r="H1238">
        <v>401120</v>
      </c>
      <c r="I1238" t="s">
        <v>58</v>
      </c>
      <c r="J1238" s="1">
        <v>45031</v>
      </c>
      <c r="K1238">
        <v>1200</v>
      </c>
      <c r="L1238" t="s">
        <v>5364</v>
      </c>
      <c r="M1238" t="s">
        <v>216</v>
      </c>
      <c r="N1238" t="s">
        <v>5365</v>
      </c>
      <c r="O1238" t="s">
        <v>5366</v>
      </c>
      <c r="P1238" t="s">
        <v>39</v>
      </c>
      <c r="Q1238">
        <v>14</v>
      </c>
      <c r="R1238" t="s">
        <v>88</v>
      </c>
      <c r="S1238" t="s">
        <v>41</v>
      </c>
      <c r="T1238">
        <v>11757</v>
      </c>
      <c r="U1238" s="1">
        <v>45515</v>
      </c>
      <c r="V1238" t="s">
        <v>64</v>
      </c>
      <c r="W1238">
        <v>809487</v>
      </c>
      <c r="X1238" t="s">
        <v>5367</v>
      </c>
      <c r="Y1238">
        <v>391</v>
      </c>
      <c r="Z1238">
        <v>2357</v>
      </c>
      <c r="AA1238">
        <v>7</v>
      </c>
      <c r="AB1238">
        <v>6599.6</v>
      </c>
    </row>
    <row r="1239" spans="1:28" x14ac:dyDescent="0.3">
      <c r="A1239" t="s">
        <v>28</v>
      </c>
      <c r="B1239" t="s">
        <v>29</v>
      </c>
      <c r="C1239" t="s">
        <v>193</v>
      </c>
      <c r="D1239" t="s">
        <v>616</v>
      </c>
      <c r="E1239" t="s">
        <v>56</v>
      </c>
      <c r="F1239" t="s">
        <v>47</v>
      </c>
      <c r="G1239">
        <v>62</v>
      </c>
      <c r="H1239">
        <v>419749</v>
      </c>
      <c r="I1239" t="s">
        <v>34</v>
      </c>
      <c r="J1239" s="1">
        <v>44367</v>
      </c>
      <c r="K1239">
        <v>800</v>
      </c>
      <c r="L1239" t="s">
        <v>5368</v>
      </c>
      <c r="M1239" t="s">
        <v>596</v>
      </c>
      <c r="N1239" t="s">
        <v>5369</v>
      </c>
      <c r="O1239" t="s">
        <v>5370</v>
      </c>
      <c r="P1239" t="s">
        <v>51</v>
      </c>
      <c r="Q1239">
        <v>10</v>
      </c>
      <c r="R1239" t="s">
        <v>40</v>
      </c>
      <c r="S1239" t="s">
        <v>118</v>
      </c>
      <c r="T1239">
        <v>27583</v>
      </c>
      <c r="U1239" s="1">
        <v>45374</v>
      </c>
      <c r="V1239" t="s">
        <v>72</v>
      </c>
      <c r="W1239">
        <v>610653</v>
      </c>
      <c r="X1239" t="s">
        <v>5371</v>
      </c>
      <c r="Y1239">
        <v>217</v>
      </c>
      <c r="Z1239">
        <v>2075</v>
      </c>
      <c r="AA1239">
        <v>5</v>
      </c>
      <c r="AB1239">
        <v>4150</v>
      </c>
    </row>
    <row r="1240" spans="1:28" x14ac:dyDescent="0.3">
      <c r="A1240" t="s">
        <v>28</v>
      </c>
      <c r="B1240" t="s">
        <v>29</v>
      </c>
      <c r="C1240" t="s">
        <v>91</v>
      </c>
      <c r="D1240" t="s">
        <v>274</v>
      </c>
      <c r="E1240" t="s">
        <v>56</v>
      </c>
      <c r="F1240" t="s">
        <v>106</v>
      </c>
      <c r="G1240">
        <v>2</v>
      </c>
      <c r="H1240">
        <v>431772</v>
      </c>
      <c r="I1240" t="s">
        <v>58</v>
      </c>
      <c r="J1240" s="1">
        <v>45011</v>
      </c>
      <c r="K1240">
        <v>1300</v>
      </c>
      <c r="L1240" t="s">
        <v>5372</v>
      </c>
      <c r="M1240" t="s">
        <v>869</v>
      </c>
      <c r="N1240" t="s">
        <v>5373</v>
      </c>
      <c r="O1240" t="s">
        <v>5374</v>
      </c>
      <c r="P1240" t="s">
        <v>87</v>
      </c>
      <c r="Q1240">
        <v>16</v>
      </c>
      <c r="R1240" t="s">
        <v>40</v>
      </c>
      <c r="S1240" t="s">
        <v>118</v>
      </c>
      <c r="T1240">
        <v>75370</v>
      </c>
      <c r="U1240" s="1">
        <v>45355</v>
      </c>
      <c r="V1240" t="s">
        <v>72</v>
      </c>
      <c r="W1240">
        <v>913822</v>
      </c>
      <c r="X1240" t="s">
        <v>5375</v>
      </c>
      <c r="Y1240">
        <v>836</v>
      </c>
      <c r="Z1240">
        <v>852</v>
      </c>
      <c r="AA1240">
        <v>4</v>
      </c>
      <c r="AB1240">
        <v>1363.2</v>
      </c>
    </row>
    <row r="1241" spans="1:28" x14ac:dyDescent="0.3">
      <c r="A1241" t="s">
        <v>28</v>
      </c>
      <c r="B1241" t="s">
        <v>29</v>
      </c>
      <c r="C1241" t="s">
        <v>148</v>
      </c>
      <c r="D1241" t="s">
        <v>267</v>
      </c>
      <c r="E1241" t="s">
        <v>32</v>
      </c>
      <c r="F1241" t="s">
        <v>47</v>
      </c>
      <c r="G1241">
        <v>32</v>
      </c>
      <c r="H1241">
        <v>424754</v>
      </c>
      <c r="I1241" t="s">
        <v>58</v>
      </c>
      <c r="J1241" s="1">
        <v>44955</v>
      </c>
      <c r="K1241">
        <v>1100</v>
      </c>
      <c r="L1241" t="s">
        <v>5376</v>
      </c>
      <c r="M1241" t="s">
        <v>482</v>
      </c>
      <c r="N1241" t="s">
        <v>5377</v>
      </c>
      <c r="O1241" t="s">
        <v>5378</v>
      </c>
      <c r="P1241" t="s">
        <v>87</v>
      </c>
      <c r="Q1241">
        <v>14</v>
      </c>
      <c r="R1241" t="s">
        <v>40</v>
      </c>
      <c r="S1241" t="s">
        <v>79</v>
      </c>
      <c r="T1241">
        <v>68768</v>
      </c>
      <c r="U1241" s="1">
        <v>45380</v>
      </c>
      <c r="V1241" t="s">
        <v>72</v>
      </c>
      <c r="W1241">
        <v>152996</v>
      </c>
      <c r="X1241" t="s">
        <v>5379</v>
      </c>
      <c r="Y1241">
        <v>716</v>
      </c>
      <c r="Z1241">
        <v>781</v>
      </c>
      <c r="AA1241">
        <v>7</v>
      </c>
      <c r="AB1241">
        <v>2186.8000000000002</v>
      </c>
    </row>
    <row r="1242" spans="1:28" x14ac:dyDescent="0.3">
      <c r="A1242" t="s">
        <v>28</v>
      </c>
      <c r="B1242" t="s">
        <v>29</v>
      </c>
      <c r="C1242" t="s">
        <v>148</v>
      </c>
      <c r="D1242" t="s">
        <v>31</v>
      </c>
      <c r="E1242" t="s">
        <v>32</v>
      </c>
      <c r="F1242" t="s">
        <v>355</v>
      </c>
      <c r="G1242">
        <v>89</v>
      </c>
      <c r="H1242">
        <v>436090</v>
      </c>
      <c r="I1242" t="s">
        <v>58</v>
      </c>
      <c r="J1242" s="1">
        <v>44967</v>
      </c>
      <c r="K1242">
        <v>950</v>
      </c>
      <c r="L1242" t="s">
        <v>5380</v>
      </c>
      <c r="M1242" t="s">
        <v>417</v>
      </c>
      <c r="N1242" t="s">
        <v>5381</v>
      </c>
      <c r="O1242" t="s">
        <v>5382</v>
      </c>
      <c r="P1242" t="s">
        <v>39</v>
      </c>
      <c r="Q1242">
        <v>16</v>
      </c>
      <c r="R1242" t="s">
        <v>40</v>
      </c>
      <c r="S1242" t="s">
        <v>79</v>
      </c>
      <c r="T1242">
        <v>80387</v>
      </c>
      <c r="U1242" s="1">
        <v>45437</v>
      </c>
      <c r="V1242" t="s">
        <v>140</v>
      </c>
      <c r="W1242">
        <v>906913</v>
      </c>
      <c r="X1242" t="s">
        <v>5383</v>
      </c>
      <c r="Y1242">
        <v>504</v>
      </c>
      <c r="Z1242">
        <v>1559</v>
      </c>
      <c r="AA1242">
        <v>4</v>
      </c>
      <c r="AB1242">
        <v>2494.4</v>
      </c>
    </row>
    <row r="1243" spans="1:28" x14ac:dyDescent="0.3">
      <c r="A1243" t="s">
        <v>28</v>
      </c>
      <c r="B1243" t="s">
        <v>29</v>
      </c>
      <c r="C1243" t="s">
        <v>30</v>
      </c>
      <c r="D1243" t="s">
        <v>149</v>
      </c>
      <c r="E1243" t="s">
        <v>46</v>
      </c>
      <c r="F1243" t="s">
        <v>175</v>
      </c>
      <c r="G1243">
        <v>7</v>
      </c>
      <c r="H1243">
        <v>412379</v>
      </c>
      <c r="I1243" t="s">
        <v>58</v>
      </c>
      <c r="J1243" s="1">
        <v>44457</v>
      </c>
      <c r="K1243">
        <v>1200</v>
      </c>
      <c r="L1243" t="s">
        <v>5384</v>
      </c>
      <c r="M1243" t="s">
        <v>263</v>
      </c>
      <c r="N1243" t="s">
        <v>5385</v>
      </c>
      <c r="O1243" t="s">
        <v>5386</v>
      </c>
      <c r="P1243" t="s">
        <v>87</v>
      </c>
      <c r="Q1243">
        <v>18</v>
      </c>
      <c r="R1243" t="s">
        <v>88</v>
      </c>
      <c r="S1243" t="s">
        <v>79</v>
      </c>
      <c r="T1243">
        <v>29256</v>
      </c>
      <c r="U1243" s="1">
        <v>45456</v>
      </c>
      <c r="V1243" t="s">
        <v>52</v>
      </c>
      <c r="W1243">
        <v>123924</v>
      </c>
      <c r="X1243" t="s">
        <v>5387</v>
      </c>
      <c r="Y1243">
        <v>991</v>
      </c>
      <c r="Z1243">
        <v>2267</v>
      </c>
      <c r="AA1243">
        <v>6</v>
      </c>
      <c r="AB1243">
        <v>5440.8</v>
      </c>
    </row>
    <row r="1244" spans="1:28" x14ac:dyDescent="0.3">
      <c r="A1244" t="s">
        <v>28</v>
      </c>
      <c r="B1244" t="s">
        <v>29</v>
      </c>
      <c r="C1244" t="s">
        <v>157</v>
      </c>
      <c r="D1244" t="s">
        <v>134</v>
      </c>
      <c r="E1244" t="s">
        <v>56</v>
      </c>
      <c r="F1244" t="s">
        <v>99</v>
      </c>
      <c r="G1244">
        <v>91</v>
      </c>
      <c r="H1244">
        <v>403840</v>
      </c>
      <c r="I1244" t="s">
        <v>34</v>
      </c>
      <c r="J1244" s="1">
        <v>43918</v>
      </c>
      <c r="K1244">
        <v>1300</v>
      </c>
      <c r="L1244" t="s">
        <v>5388</v>
      </c>
      <c r="M1244" t="s">
        <v>1244</v>
      </c>
      <c r="N1244" t="s">
        <v>5389</v>
      </c>
      <c r="O1244" t="s">
        <v>5390</v>
      </c>
      <c r="P1244" t="s">
        <v>71</v>
      </c>
      <c r="Q1244">
        <v>12</v>
      </c>
      <c r="R1244" t="s">
        <v>40</v>
      </c>
      <c r="S1244" t="s">
        <v>41</v>
      </c>
      <c r="T1244">
        <v>66490</v>
      </c>
      <c r="U1244" s="1">
        <v>45480</v>
      </c>
      <c r="V1244" t="s">
        <v>126</v>
      </c>
      <c r="W1244">
        <v>509133</v>
      </c>
      <c r="X1244" t="s">
        <v>5391</v>
      </c>
      <c r="Y1244">
        <v>724</v>
      </c>
      <c r="Z1244">
        <v>2219</v>
      </c>
      <c r="AA1244">
        <v>2</v>
      </c>
      <c r="AB1244">
        <v>1775.2</v>
      </c>
    </row>
    <row r="1245" spans="1:28" x14ac:dyDescent="0.3">
      <c r="A1245" t="s">
        <v>28</v>
      </c>
      <c r="B1245" t="s">
        <v>29</v>
      </c>
      <c r="C1245" t="s">
        <v>193</v>
      </c>
      <c r="D1245" t="s">
        <v>187</v>
      </c>
      <c r="E1245" t="s">
        <v>56</v>
      </c>
      <c r="F1245" t="s">
        <v>47</v>
      </c>
      <c r="G1245">
        <v>39</v>
      </c>
      <c r="H1245">
        <v>417492</v>
      </c>
      <c r="I1245" t="s">
        <v>34</v>
      </c>
      <c r="J1245" s="1">
        <v>45077</v>
      </c>
      <c r="K1245">
        <v>1000</v>
      </c>
      <c r="L1245" t="s">
        <v>5392</v>
      </c>
      <c r="M1245" t="s">
        <v>1409</v>
      </c>
      <c r="N1245" t="s">
        <v>5393</v>
      </c>
      <c r="O1245" t="s">
        <v>5394</v>
      </c>
      <c r="P1245" t="s">
        <v>39</v>
      </c>
      <c r="Q1245">
        <v>4</v>
      </c>
      <c r="R1245" t="s">
        <v>88</v>
      </c>
      <c r="S1245" t="s">
        <v>41</v>
      </c>
      <c r="T1245">
        <v>57082</v>
      </c>
      <c r="U1245" s="1">
        <v>45297</v>
      </c>
      <c r="V1245" t="s">
        <v>111</v>
      </c>
      <c r="W1245">
        <v>578734</v>
      </c>
      <c r="X1245" t="s">
        <v>5395</v>
      </c>
      <c r="Y1245">
        <v>822</v>
      </c>
      <c r="Z1245">
        <v>2478</v>
      </c>
      <c r="AA1245">
        <v>5</v>
      </c>
      <c r="AB1245">
        <v>4956</v>
      </c>
    </row>
    <row r="1246" spans="1:28" x14ac:dyDescent="0.3">
      <c r="A1246" t="s">
        <v>28</v>
      </c>
      <c r="B1246" t="s">
        <v>29</v>
      </c>
      <c r="C1246" t="s">
        <v>91</v>
      </c>
      <c r="D1246" t="s">
        <v>267</v>
      </c>
      <c r="E1246" t="s">
        <v>56</v>
      </c>
      <c r="F1246" t="s">
        <v>355</v>
      </c>
      <c r="G1246">
        <v>12</v>
      </c>
      <c r="H1246">
        <v>402990</v>
      </c>
      <c r="I1246" t="s">
        <v>58</v>
      </c>
      <c r="J1246" s="1">
        <v>44672</v>
      </c>
      <c r="K1246">
        <v>800</v>
      </c>
      <c r="L1246" t="s">
        <v>5396</v>
      </c>
      <c r="M1246" t="s">
        <v>654</v>
      </c>
      <c r="N1246" t="s">
        <v>5397</v>
      </c>
      <c r="O1246" t="s">
        <v>5398</v>
      </c>
      <c r="P1246" t="s">
        <v>51</v>
      </c>
      <c r="Q1246">
        <v>19</v>
      </c>
      <c r="R1246" t="s">
        <v>40</v>
      </c>
      <c r="S1246" t="s">
        <v>79</v>
      </c>
      <c r="T1246">
        <v>79865</v>
      </c>
      <c r="U1246" s="1">
        <v>45319</v>
      </c>
      <c r="V1246" t="s">
        <v>111</v>
      </c>
      <c r="W1246">
        <v>403351</v>
      </c>
      <c r="X1246" t="s">
        <v>5399</v>
      </c>
      <c r="Y1246">
        <v>961</v>
      </c>
      <c r="Z1246">
        <v>912</v>
      </c>
      <c r="AA1246">
        <v>4</v>
      </c>
      <c r="AB1246">
        <v>1459.2</v>
      </c>
    </row>
    <row r="1247" spans="1:28" x14ac:dyDescent="0.3">
      <c r="A1247" t="s">
        <v>28</v>
      </c>
      <c r="B1247" t="s">
        <v>29</v>
      </c>
      <c r="C1247" t="s">
        <v>157</v>
      </c>
      <c r="D1247" t="s">
        <v>82</v>
      </c>
      <c r="E1247" t="s">
        <v>56</v>
      </c>
      <c r="F1247" t="s">
        <v>47</v>
      </c>
      <c r="G1247">
        <v>88</v>
      </c>
      <c r="H1247">
        <v>418615</v>
      </c>
      <c r="I1247" t="s">
        <v>58</v>
      </c>
      <c r="J1247" s="1">
        <v>45390</v>
      </c>
      <c r="K1247">
        <v>1100</v>
      </c>
      <c r="L1247" t="s">
        <v>5400</v>
      </c>
      <c r="M1247" t="s">
        <v>94</v>
      </c>
      <c r="N1247" t="s">
        <v>5401</v>
      </c>
      <c r="O1247" t="s">
        <v>5402</v>
      </c>
      <c r="P1247" t="s">
        <v>39</v>
      </c>
      <c r="Q1247">
        <v>8</v>
      </c>
      <c r="R1247" t="s">
        <v>40</v>
      </c>
      <c r="S1247" t="s">
        <v>118</v>
      </c>
      <c r="T1247">
        <v>49029</v>
      </c>
      <c r="U1247" s="1">
        <v>45443</v>
      </c>
      <c r="V1247" t="s">
        <v>140</v>
      </c>
      <c r="W1247">
        <v>360759</v>
      </c>
      <c r="X1247" t="s">
        <v>5403</v>
      </c>
      <c r="Y1247">
        <v>650</v>
      </c>
      <c r="Z1247">
        <v>1531</v>
      </c>
      <c r="AA1247">
        <v>1</v>
      </c>
      <c r="AB1247">
        <v>612.4</v>
      </c>
    </row>
    <row r="1248" spans="1:28" x14ac:dyDescent="0.3">
      <c r="A1248" t="s">
        <v>28</v>
      </c>
      <c r="B1248" t="s">
        <v>29</v>
      </c>
      <c r="C1248" t="s">
        <v>157</v>
      </c>
      <c r="D1248" t="s">
        <v>338</v>
      </c>
      <c r="E1248" t="s">
        <v>56</v>
      </c>
      <c r="F1248" t="s">
        <v>355</v>
      </c>
      <c r="G1248">
        <v>100</v>
      </c>
      <c r="H1248">
        <v>414084</v>
      </c>
      <c r="I1248" t="s">
        <v>58</v>
      </c>
      <c r="J1248" s="1">
        <v>45491</v>
      </c>
      <c r="K1248">
        <v>1200</v>
      </c>
      <c r="L1248" t="s">
        <v>5404</v>
      </c>
      <c r="M1248" t="s">
        <v>205</v>
      </c>
      <c r="N1248" t="s">
        <v>5405</v>
      </c>
      <c r="O1248" t="s">
        <v>5406</v>
      </c>
      <c r="P1248" t="s">
        <v>71</v>
      </c>
      <c r="Q1248">
        <v>6</v>
      </c>
      <c r="R1248" t="s">
        <v>88</v>
      </c>
      <c r="S1248" t="s">
        <v>79</v>
      </c>
      <c r="T1248">
        <v>64634</v>
      </c>
      <c r="U1248" s="1">
        <v>45440</v>
      </c>
      <c r="V1248" t="s">
        <v>140</v>
      </c>
      <c r="W1248">
        <v>365052</v>
      </c>
      <c r="X1248" t="s">
        <v>5407</v>
      </c>
      <c r="Y1248">
        <v>735</v>
      </c>
      <c r="Z1248">
        <v>1286</v>
      </c>
      <c r="AA1248">
        <v>3</v>
      </c>
      <c r="AB1248">
        <v>1543.2</v>
      </c>
    </row>
    <row r="1249" spans="1:28" x14ac:dyDescent="0.3">
      <c r="A1249" t="s">
        <v>28</v>
      </c>
      <c r="B1249" t="s">
        <v>29</v>
      </c>
      <c r="C1249" t="s">
        <v>66</v>
      </c>
      <c r="D1249" t="s">
        <v>55</v>
      </c>
      <c r="E1249" t="s">
        <v>46</v>
      </c>
      <c r="F1249" t="s">
        <v>113</v>
      </c>
      <c r="G1249">
        <v>45</v>
      </c>
      <c r="H1249">
        <v>437547</v>
      </c>
      <c r="I1249" t="s">
        <v>58</v>
      </c>
      <c r="J1249" s="1">
        <v>45584</v>
      </c>
      <c r="K1249">
        <v>1100</v>
      </c>
      <c r="L1249" t="s">
        <v>5408</v>
      </c>
      <c r="M1249" t="s">
        <v>953</v>
      </c>
      <c r="N1249" t="s">
        <v>5409</v>
      </c>
      <c r="O1249" t="s">
        <v>5410</v>
      </c>
      <c r="P1249" t="s">
        <v>51</v>
      </c>
      <c r="Q1249">
        <v>14</v>
      </c>
      <c r="R1249" t="s">
        <v>40</v>
      </c>
      <c r="S1249" t="s">
        <v>79</v>
      </c>
      <c r="T1249">
        <v>71221</v>
      </c>
      <c r="U1249" s="1">
        <v>45474</v>
      </c>
      <c r="V1249" t="s">
        <v>126</v>
      </c>
      <c r="W1249">
        <v>283107</v>
      </c>
      <c r="X1249" t="s">
        <v>5411</v>
      </c>
      <c r="Y1249">
        <v>761</v>
      </c>
      <c r="Z1249">
        <v>949</v>
      </c>
      <c r="AA1249">
        <v>2</v>
      </c>
      <c r="AB1249">
        <v>759.2</v>
      </c>
    </row>
    <row r="1250" spans="1:28" x14ac:dyDescent="0.3">
      <c r="A1250" t="s">
        <v>28</v>
      </c>
      <c r="B1250" t="s">
        <v>29</v>
      </c>
      <c r="C1250" t="s">
        <v>44</v>
      </c>
      <c r="D1250" t="s">
        <v>637</v>
      </c>
      <c r="E1250" t="s">
        <v>56</v>
      </c>
      <c r="F1250" t="s">
        <v>47</v>
      </c>
      <c r="G1250">
        <v>48</v>
      </c>
      <c r="H1250">
        <v>403908</v>
      </c>
      <c r="I1250" t="s">
        <v>58</v>
      </c>
      <c r="J1250" s="1">
        <v>44714</v>
      </c>
      <c r="K1250">
        <v>1300</v>
      </c>
      <c r="L1250" t="s">
        <v>5412</v>
      </c>
      <c r="M1250" t="s">
        <v>1091</v>
      </c>
      <c r="N1250" t="s">
        <v>5413</v>
      </c>
      <c r="O1250" t="s">
        <v>5414</v>
      </c>
      <c r="P1250" t="s">
        <v>87</v>
      </c>
      <c r="Q1250">
        <v>17</v>
      </c>
      <c r="R1250" t="s">
        <v>40</v>
      </c>
      <c r="S1250" t="s">
        <v>118</v>
      </c>
      <c r="T1250">
        <v>34505</v>
      </c>
      <c r="U1250" s="1">
        <v>45533</v>
      </c>
      <c r="V1250" t="s">
        <v>64</v>
      </c>
      <c r="W1250">
        <v>359162</v>
      </c>
      <c r="X1250" t="s">
        <v>5415</v>
      </c>
      <c r="Y1250">
        <v>336</v>
      </c>
      <c r="Z1250">
        <v>2040</v>
      </c>
      <c r="AA1250">
        <v>6</v>
      </c>
      <c r="AB1250">
        <v>4896</v>
      </c>
    </row>
    <row r="1251" spans="1:28" x14ac:dyDescent="0.3">
      <c r="A1251" t="s">
        <v>28</v>
      </c>
      <c r="B1251" t="s">
        <v>29</v>
      </c>
      <c r="C1251" t="s">
        <v>30</v>
      </c>
      <c r="D1251" t="s">
        <v>364</v>
      </c>
      <c r="E1251" t="s">
        <v>56</v>
      </c>
      <c r="F1251" t="s">
        <v>57</v>
      </c>
      <c r="G1251">
        <v>14</v>
      </c>
      <c r="H1251">
        <v>403998</v>
      </c>
      <c r="I1251" t="s">
        <v>58</v>
      </c>
      <c r="J1251" s="1">
        <v>45266</v>
      </c>
      <c r="K1251">
        <v>1200</v>
      </c>
      <c r="L1251" t="s">
        <v>5416</v>
      </c>
      <c r="M1251" t="s">
        <v>423</v>
      </c>
      <c r="N1251" t="s">
        <v>5417</v>
      </c>
      <c r="O1251" s="2" t="s">
        <v>5418</v>
      </c>
      <c r="P1251" t="s">
        <v>71</v>
      </c>
      <c r="Q1251">
        <v>14</v>
      </c>
      <c r="R1251" t="s">
        <v>40</v>
      </c>
      <c r="S1251" t="s">
        <v>118</v>
      </c>
      <c r="T1251">
        <v>60443</v>
      </c>
      <c r="U1251" s="1">
        <v>45436</v>
      </c>
      <c r="V1251" t="s">
        <v>140</v>
      </c>
      <c r="W1251">
        <v>533723</v>
      </c>
      <c r="X1251" t="s">
        <v>5419</v>
      </c>
      <c r="Y1251">
        <v>311</v>
      </c>
      <c r="Z1251">
        <v>2066</v>
      </c>
      <c r="AA1251">
        <v>3</v>
      </c>
      <c r="AB1251" s="2" t="s">
        <v>5420</v>
      </c>
    </row>
    <row r="1252" spans="1:28" x14ac:dyDescent="0.3">
      <c r="A1252" t="s">
        <v>28</v>
      </c>
      <c r="B1252" t="s">
        <v>29</v>
      </c>
      <c r="C1252" t="s">
        <v>30</v>
      </c>
      <c r="D1252" t="s">
        <v>621</v>
      </c>
      <c r="E1252" t="s">
        <v>56</v>
      </c>
      <c r="F1252" t="s">
        <v>113</v>
      </c>
      <c r="G1252">
        <v>36</v>
      </c>
      <c r="H1252">
        <v>438427</v>
      </c>
      <c r="I1252" t="s">
        <v>58</v>
      </c>
      <c r="J1252" s="1">
        <v>44353</v>
      </c>
      <c r="K1252">
        <v>1300</v>
      </c>
      <c r="L1252" t="s">
        <v>5421</v>
      </c>
      <c r="M1252" t="s">
        <v>843</v>
      </c>
      <c r="N1252" t="s">
        <v>5422</v>
      </c>
      <c r="O1252" t="s">
        <v>5423</v>
      </c>
      <c r="P1252" t="s">
        <v>51</v>
      </c>
      <c r="Q1252">
        <v>5</v>
      </c>
      <c r="R1252" t="s">
        <v>40</v>
      </c>
      <c r="S1252" t="s">
        <v>79</v>
      </c>
      <c r="T1252">
        <v>70501</v>
      </c>
      <c r="U1252" s="1">
        <v>45477</v>
      </c>
      <c r="V1252" t="s">
        <v>126</v>
      </c>
      <c r="W1252">
        <v>920179</v>
      </c>
      <c r="X1252" t="s">
        <v>5424</v>
      </c>
      <c r="Y1252">
        <v>643</v>
      </c>
      <c r="Z1252">
        <v>1261</v>
      </c>
      <c r="AA1252">
        <v>6</v>
      </c>
      <c r="AB1252">
        <v>3026.4</v>
      </c>
    </row>
    <row r="1253" spans="1:28" x14ac:dyDescent="0.3">
      <c r="A1253" t="s">
        <v>28</v>
      </c>
      <c r="B1253" t="s">
        <v>29</v>
      </c>
      <c r="C1253" t="s">
        <v>54</v>
      </c>
      <c r="D1253" t="s">
        <v>291</v>
      </c>
      <c r="E1253" t="s">
        <v>46</v>
      </c>
      <c r="F1253" t="s">
        <v>150</v>
      </c>
      <c r="G1253">
        <v>49</v>
      </c>
      <c r="H1253">
        <v>416428</v>
      </c>
      <c r="I1253" t="s">
        <v>58</v>
      </c>
      <c r="J1253" s="1">
        <v>44892</v>
      </c>
      <c r="K1253">
        <v>1300</v>
      </c>
      <c r="L1253" t="s">
        <v>5425</v>
      </c>
      <c r="M1253" t="s">
        <v>345</v>
      </c>
      <c r="N1253" t="s">
        <v>5426</v>
      </c>
      <c r="O1253">
        <f>1-695-534-2019</f>
        <v>-3247</v>
      </c>
      <c r="P1253" t="s">
        <v>51</v>
      </c>
      <c r="Q1253">
        <v>7</v>
      </c>
      <c r="R1253" t="s">
        <v>88</v>
      </c>
      <c r="S1253" t="s">
        <v>118</v>
      </c>
      <c r="T1253">
        <v>81452</v>
      </c>
      <c r="U1253" s="1">
        <v>45506</v>
      </c>
      <c r="V1253" t="s">
        <v>64</v>
      </c>
      <c r="W1253">
        <v>603472</v>
      </c>
      <c r="X1253" t="s">
        <v>5427</v>
      </c>
      <c r="Y1253">
        <v>297</v>
      </c>
      <c r="Z1253">
        <v>2945</v>
      </c>
      <c r="AA1253">
        <v>1</v>
      </c>
      <c r="AB1253">
        <v>1178</v>
      </c>
    </row>
    <row r="1254" spans="1:28" x14ac:dyDescent="0.3">
      <c r="A1254" t="s">
        <v>28</v>
      </c>
      <c r="B1254" t="s">
        <v>29</v>
      </c>
      <c r="C1254" t="s">
        <v>148</v>
      </c>
      <c r="D1254" t="s">
        <v>442</v>
      </c>
      <c r="E1254" t="s">
        <v>46</v>
      </c>
      <c r="F1254" t="s">
        <v>150</v>
      </c>
      <c r="G1254">
        <v>24</v>
      </c>
      <c r="H1254">
        <v>429971</v>
      </c>
      <c r="I1254" t="s">
        <v>58</v>
      </c>
      <c r="J1254" s="1">
        <v>43871</v>
      </c>
      <c r="K1254">
        <v>1300</v>
      </c>
      <c r="L1254" t="s">
        <v>5428</v>
      </c>
      <c r="M1254" t="s">
        <v>108</v>
      </c>
      <c r="N1254" t="s">
        <v>5429</v>
      </c>
      <c r="O1254" t="s">
        <v>5430</v>
      </c>
      <c r="P1254" t="s">
        <v>71</v>
      </c>
      <c r="Q1254">
        <v>16</v>
      </c>
      <c r="R1254" t="s">
        <v>40</v>
      </c>
      <c r="S1254" t="s">
        <v>79</v>
      </c>
      <c r="T1254">
        <v>35093</v>
      </c>
      <c r="U1254" s="1">
        <v>45426</v>
      </c>
      <c r="V1254" t="s">
        <v>140</v>
      </c>
      <c r="W1254">
        <v>360791</v>
      </c>
      <c r="X1254" t="s">
        <v>5431</v>
      </c>
      <c r="Y1254">
        <v>955</v>
      </c>
      <c r="Z1254">
        <v>1909</v>
      </c>
      <c r="AA1254">
        <v>5</v>
      </c>
      <c r="AB1254">
        <v>3818</v>
      </c>
    </row>
    <row r="1255" spans="1:28" x14ac:dyDescent="0.3">
      <c r="A1255" t="s">
        <v>28</v>
      </c>
      <c r="B1255" t="s">
        <v>29</v>
      </c>
      <c r="C1255" t="s">
        <v>44</v>
      </c>
      <c r="D1255" t="s">
        <v>55</v>
      </c>
      <c r="E1255" t="s">
        <v>32</v>
      </c>
      <c r="F1255" t="s">
        <v>83</v>
      </c>
      <c r="G1255">
        <v>61</v>
      </c>
      <c r="H1255">
        <v>421377</v>
      </c>
      <c r="I1255" t="s">
        <v>34</v>
      </c>
      <c r="J1255" s="1">
        <v>45371</v>
      </c>
      <c r="K1255">
        <v>1100</v>
      </c>
      <c r="L1255" t="s">
        <v>5432</v>
      </c>
      <c r="M1255" t="s">
        <v>250</v>
      </c>
      <c r="N1255" t="s">
        <v>5433</v>
      </c>
      <c r="O1255" t="s">
        <v>5434</v>
      </c>
      <c r="P1255" t="s">
        <v>51</v>
      </c>
      <c r="Q1255">
        <v>6</v>
      </c>
      <c r="R1255" t="s">
        <v>40</v>
      </c>
      <c r="S1255" t="s">
        <v>41</v>
      </c>
      <c r="T1255">
        <v>72723</v>
      </c>
      <c r="U1255" s="1">
        <v>45385</v>
      </c>
      <c r="V1255" t="s">
        <v>80</v>
      </c>
      <c r="W1255">
        <v>373592</v>
      </c>
      <c r="X1255" t="s">
        <v>5435</v>
      </c>
      <c r="Y1255">
        <v>537</v>
      </c>
      <c r="Z1255">
        <v>2321</v>
      </c>
      <c r="AA1255">
        <v>2</v>
      </c>
      <c r="AB1255" s="2" t="s">
        <v>5436</v>
      </c>
    </row>
    <row r="1256" spans="1:28" x14ac:dyDescent="0.3">
      <c r="A1256" t="s">
        <v>28</v>
      </c>
      <c r="B1256" t="s">
        <v>29</v>
      </c>
      <c r="C1256" t="s">
        <v>66</v>
      </c>
      <c r="D1256" t="s">
        <v>227</v>
      </c>
      <c r="E1256" t="s">
        <v>32</v>
      </c>
      <c r="F1256" t="s">
        <v>175</v>
      </c>
      <c r="G1256">
        <v>27</v>
      </c>
      <c r="H1256">
        <v>400924</v>
      </c>
      <c r="I1256" t="s">
        <v>34</v>
      </c>
      <c r="J1256" s="1">
        <v>45119</v>
      </c>
      <c r="K1256">
        <v>1100</v>
      </c>
      <c r="L1256" t="s">
        <v>5437</v>
      </c>
      <c r="M1256" t="s">
        <v>115</v>
      </c>
      <c r="N1256" t="s">
        <v>5438</v>
      </c>
      <c r="O1256" t="s">
        <v>5439</v>
      </c>
      <c r="P1256" t="s">
        <v>87</v>
      </c>
      <c r="Q1256">
        <v>12</v>
      </c>
      <c r="R1256" t="s">
        <v>40</v>
      </c>
      <c r="S1256" t="s">
        <v>63</v>
      </c>
      <c r="T1256">
        <v>99089</v>
      </c>
      <c r="U1256" s="1">
        <v>45404</v>
      </c>
      <c r="V1256" t="s">
        <v>80</v>
      </c>
      <c r="W1256">
        <v>672403</v>
      </c>
      <c r="X1256" t="s">
        <v>5440</v>
      </c>
      <c r="Y1256">
        <v>316</v>
      </c>
      <c r="Z1256">
        <v>784</v>
      </c>
      <c r="AA1256">
        <v>6</v>
      </c>
      <c r="AB1256" s="2" t="s">
        <v>2810</v>
      </c>
    </row>
    <row r="1257" spans="1:28" x14ac:dyDescent="0.3">
      <c r="A1257" t="s">
        <v>28</v>
      </c>
      <c r="B1257" t="s">
        <v>29</v>
      </c>
      <c r="C1257" t="s">
        <v>148</v>
      </c>
      <c r="D1257" t="s">
        <v>98</v>
      </c>
      <c r="E1257" t="s">
        <v>56</v>
      </c>
      <c r="F1257" t="s">
        <v>99</v>
      </c>
      <c r="G1257">
        <v>79</v>
      </c>
      <c r="H1257">
        <v>401551</v>
      </c>
      <c r="I1257" t="s">
        <v>58</v>
      </c>
      <c r="J1257" s="1">
        <v>44029</v>
      </c>
      <c r="K1257">
        <v>1100</v>
      </c>
      <c r="L1257" t="s">
        <v>5441</v>
      </c>
      <c r="M1257" t="s">
        <v>239</v>
      </c>
      <c r="N1257" t="s">
        <v>5442</v>
      </c>
      <c r="O1257" t="s">
        <v>5443</v>
      </c>
      <c r="P1257" t="s">
        <v>71</v>
      </c>
      <c r="Q1257">
        <v>17</v>
      </c>
      <c r="R1257" t="s">
        <v>40</v>
      </c>
      <c r="S1257" t="s">
        <v>118</v>
      </c>
      <c r="T1257">
        <v>21024</v>
      </c>
      <c r="U1257" s="1">
        <v>45527</v>
      </c>
      <c r="V1257" t="s">
        <v>64</v>
      </c>
      <c r="W1257">
        <v>288940</v>
      </c>
      <c r="X1257" t="s">
        <v>5444</v>
      </c>
      <c r="Y1257">
        <v>511</v>
      </c>
      <c r="Z1257">
        <v>1653</v>
      </c>
      <c r="AA1257">
        <v>1</v>
      </c>
      <c r="AB1257">
        <v>661.2</v>
      </c>
    </row>
    <row r="1258" spans="1:28" x14ac:dyDescent="0.3">
      <c r="A1258" t="s">
        <v>28</v>
      </c>
      <c r="B1258" t="s">
        <v>29</v>
      </c>
      <c r="C1258" t="s">
        <v>66</v>
      </c>
      <c r="D1258" t="s">
        <v>227</v>
      </c>
      <c r="E1258" t="s">
        <v>56</v>
      </c>
      <c r="F1258" t="s">
        <v>175</v>
      </c>
      <c r="G1258">
        <v>21</v>
      </c>
      <c r="H1258">
        <v>433540</v>
      </c>
      <c r="I1258" t="s">
        <v>58</v>
      </c>
      <c r="J1258" s="1">
        <v>44176</v>
      </c>
      <c r="K1258">
        <v>800</v>
      </c>
      <c r="L1258" t="s">
        <v>5445</v>
      </c>
      <c r="M1258" t="s">
        <v>506</v>
      </c>
      <c r="N1258" t="s">
        <v>5446</v>
      </c>
      <c r="O1258" t="s">
        <v>5447</v>
      </c>
      <c r="P1258" t="s">
        <v>87</v>
      </c>
      <c r="Q1258">
        <v>7</v>
      </c>
      <c r="R1258" t="s">
        <v>40</v>
      </c>
      <c r="S1258" t="s">
        <v>63</v>
      </c>
      <c r="T1258">
        <v>83209</v>
      </c>
      <c r="U1258" s="1">
        <v>45296</v>
      </c>
      <c r="V1258" t="s">
        <v>111</v>
      </c>
      <c r="W1258">
        <v>857168</v>
      </c>
      <c r="X1258" t="s">
        <v>5448</v>
      </c>
      <c r="Y1258">
        <v>417</v>
      </c>
      <c r="Z1258">
        <v>2493</v>
      </c>
      <c r="AA1258">
        <v>3</v>
      </c>
      <c r="AB1258" s="2" t="s">
        <v>5449</v>
      </c>
    </row>
    <row r="1259" spans="1:28" x14ac:dyDescent="0.3">
      <c r="A1259" t="s">
        <v>28</v>
      </c>
      <c r="B1259" t="s">
        <v>29</v>
      </c>
      <c r="C1259" t="s">
        <v>148</v>
      </c>
      <c r="D1259" t="s">
        <v>317</v>
      </c>
      <c r="E1259" t="s">
        <v>46</v>
      </c>
      <c r="F1259" t="s">
        <v>33</v>
      </c>
      <c r="G1259">
        <v>82</v>
      </c>
      <c r="H1259">
        <v>439573</v>
      </c>
      <c r="I1259" t="s">
        <v>34</v>
      </c>
      <c r="J1259" s="1">
        <v>43972</v>
      </c>
      <c r="K1259">
        <v>800</v>
      </c>
      <c r="L1259" t="s">
        <v>5450</v>
      </c>
      <c r="M1259" t="s">
        <v>591</v>
      </c>
      <c r="N1259" t="s">
        <v>5451</v>
      </c>
      <c r="O1259" t="s">
        <v>5452</v>
      </c>
      <c r="P1259" t="s">
        <v>71</v>
      </c>
      <c r="Q1259">
        <v>17</v>
      </c>
      <c r="R1259" t="s">
        <v>40</v>
      </c>
      <c r="S1259" t="s">
        <v>79</v>
      </c>
      <c r="T1259">
        <v>30713</v>
      </c>
      <c r="U1259" s="1">
        <v>45611</v>
      </c>
      <c r="V1259" t="s">
        <v>42</v>
      </c>
      <c r="W1259">
        <v>308272</v>
      </c>
      <c r="X1259" t="s">
        <v>1125</v>
      </c>
      <c r="Y1259">
        <v>653</v>
      </c>
      <c r="Z1259">
        <v>2460</v>
      </c>
      <c r="AA1259">
        <v>7</v>
      </c>
      <c r="AB1259">
        <v>6888</v>
      </c>
    </row>
    <row r="1260" spans="1:28" x14ac:dyDescent="0.3">
      <c r="A1260" t="s">
        <v>28</v>
      </c>
      <c r="B1260" t="s">
        <v>29</v>
      </c>
      <c r="C1260" t="s">
        <v>91</v>
      </c>
      <c r="D1260" t="s">
        <v>616</v>
      </c>
      <c r="E1260" t="s">
        <v>46</v>
      </c>
      <c r="F1260" t="s">
        <v>33</v>
      </c>
      <c r="G1260">
        <v>51</v>
      </c>
      <c r="H1260">
        <v>429093</v>
      </c>
      <c r="I1260" t="s">
        <v>58</v>
      </c>
      <c r="J1260" s="1">
        <v>45304</v>
      </c>
      <c r="K1260">
        <v>950</v>
      </c>
      <c r="L1260" t="s">
        <v>5453</v>
      </c>
      <c r="M1260" t="s">
        <v>222</v>
      </c>
      <c r="N1260" t="s">
        <v>5454</v>
      </c>
      <c r="O1260" t="s">
        <v>5455</v>
      </c>
      <c r="P1260" t="s">
        <v>51</v>
      </c>
      <c r="Q1260">
        <v>19</v>
      </c>
      <c r="R1260" t="s">
        <v>40</v>
      </c>
      <c r="S1260" t="s">
        <v>79</v>
      </c>
      <c r="T1260">
        <v>86454</v>
      </c>
      <c r="U1260" s="1">
        <v>45565</v>
      </c>
      <c r="V1260" t="s">
        <v>180</v>
      </c>
      <c r="W1260">
        <v>901246</v>
      </c>
      <c r="X1260" t="s">
        <v>5456</v>
      </c>
      <c r="Y1260">
        <v>704</v>
      </c>
      <c r="Z1260">
        <v>1765</v>
      </c>
      <c r="AA1260">
        <v>8</v>
      </c>
      <c r="AB1260">
        <v>5648</v>
      </c>
    </row>
    <row r="1261" spans="1:28" x14ac:dyDescent="0.3">
      <c r="A1261" t="s">
        <v>28</v>
      </c>
      <c r="B1261" t="s">
        <v>29</v>
      </c>
      <c r="C1261" t="s">
        <v>54</v>
      </c>
      <c r="D1261" t="s">
        <v>524</v>
      </c>
      <c r="E1261" t="s">
        <v>56</v>
      </c>
      <c r="F1261" t="s">
        <v>355</v>
      </c>
      <c r="G1261">
        <v>4</v>
      </c>
      <c r="H1261">
        <v>405685</v>
      </c>
      <c r="I1261" t="s">
        <v>34</v>
      </c>
      <c r="J1261" s="1">
        <v>44760</v>
      </c>
      <c r="K1261">
        <v>800</v>
      </c>
      <c r="L1261" t="s">
        <v>5457</v>
      </c>
      <c r="M1261" t="s">
        <v>434</v>
      </c>
      <c r="N1261" t="s">
        <v>5458</v>
      </c>
      <c r="O1261" t="s">
        <v>5459</v>
      </c>
      <c r="P1261" t="s">
        <v>39</v>
      </c>
      <c r="Q1261">
        <v>7</v>
      </c>
      <c r="R1261" t="s">
        <v>88</v>
      </c>
      <c r="S1261" t="s">
        <v>79</v>
      </c>
      <c r="T1261">
        <v>43132</v>
      </c>
      <c r="U1261" s="1">
        <v>45579</v>
      </c>
      <c r="V1261" t="s">
        <v>155</v>
      </c>
      <c r="W1261">
        <v>530371</v>
      </c>
      <c r="X1261" t="s">
        <v>5460</v>
      </c>
      <c r="Y1261">
        <v>345</v>
      </c>
      <c r="Z1261">
        <v>1646</v>
      </c>
      <c r="AA1261">
        <v>4</v>
      </c>
      <c r="AB1261" s="2" t="s">
        <v>5461</v>
      </c>
    </row>
    <row r="1262" spans="1:28" x14ac:dyDescent="0.3">
      <c r="A1262" t="s">
        <v>28</v>
      </c>
      <c r="B1262" t="s">
        <v>29</v>
      </c>
      <c r="C1262" t="s">
        <v>54</v>
      </c>
      <c r="D1262" t="s">
        <v>82</v>
      </c>
      <c r="E1262" t="s">
        <v>32</v>
      </c>
      <c r="F1262" t="s">
        <v>135</v>
      </c>
      <c r="G1262">
        <v>27</v>
      </c>
      <c r="H1262">
        <v>422124</v>
      </c>
      <c r="I1262" t="s">
        <v>34</v>
      </c>
      <c r="J1262" s="1">
        <v>45187</v>
      </c>
      <c r="K1262">
        <v>1300</v>
      </c>
      <c r="L1262" t="s">
        <v>5462</v>
      </c>
      <c r="M1262" t="s">
        <v>137</v>
      </c>
      <c r="N1262" t="s">
        <v>5463</v>
      </c>
      <c r="O1262" t="s">
        <v>5464</v>
      </c>
      <c r="P1262" t="s">
        <v>39</v>
      </c>
      <c r="Q1262">
        <v>6</v>
      </c>
      <c r="R1262" t="s">
        <v>88</v>
      </c>
      <c r="S1262" t="s">
        <v>63</v>
      </c>
      <c r="T1262">
        <v>28346</v>
      </c>
      <c r="U1262" s="1">
        <v>45402</v>
      </c>
      <c r="V1262" t="s">
        <v>80</v>
      </c>
      <c r="W1262">
        <v>831120</v>
      </c>
      <c r="X1262" t="s">
        <v>5465</v>
      </c>
      <c r="Y1262">
        <v>817</v>
      </c>
      <c r="Z1262">
        <v>1364</v>
      </c>
      <c r="AA1262">
        <v>4</v>
      </c>
      <c r="AB1262">
        <v>2182.4</v>
      </c>
    </row>
    <row r="1263" spans="1:28" x14ac:dyDescent="0.3">
      <c r="A1263" t="s">
        <v>28</v>
      </c>
      <c r="B1263" t="s">
        <v>29</v>
      </c>
      <c r="C1263" t="s">
        <v>30</v>
      </c>
      <c r="D1263" t="s">
        <v>254</v>
      </c>
      <c r="E1263" t="s">
        <v>32</v>
      </c>
      <c r="F1263" t="s">
        <v>33</v>
      </c>
      <c r="G1263">
        <v>34</v>
      </c>
      <c r="H1263">
        <v>413045</v>
      </c>
      <c r="I1263" t="s">
        <v>58</v>
      </c>
      <c r="J1263" s="1">
        <v>45041</v>
      </c>
      <c r="K1263">
        <v>1400</v>
      </c>
      <c r="L1263" t="s">
        <v>5466</v>
      </c>
      <c r="M1263" t="s">
        <v>605</v>
      </c>
      <c r="N1263" t="s">
        <v>5467</v>
      </c>
      <c r="O1263" t="s">
        <v>5468</v>
      </c>
      <c r="P1263" t="s">
        <v>51</v>
      </c>
      <c r="Q1263">
        <v>14</v>
      </c>
      <c r="R1263" t="s">
        <v>88</v>
      </c>
      <c r="S1263" t="s">
        <v>41</v>
      </c>
      <c r="T1263">
        <v>81536</v>
      </c>
      <c r="U1263" s="1">
        <v>45542</v>
      </c>
      <c r="V1263" t="s">
        <v>180</v>
      </c>
      <c r="W1263">
        <v>213716</v>
      </c>
      <c r="X1263" t="s">
        <v>5469</v>
      </c>
      <c r="Y1263">
        <v>740</v>
      </c>
      <c r="Z1263">
        <v>2710</v>
      </c>
      <c r="AA1263">
        <v>3</v>
      </c>
      <c r="AB1263">
        <v>3252</v>
      </c>
    </row>
    <row r="1264" spans="1:28" x14ac:dyDescent="0.3">
      <c r="A1264" t="s">
        <v>28</v>
      </c>
      <c r="B1264" t="s">
        <v>29</v>
      </c>
      <c r="C1264" t="s">
        <v>148</v>
      </c>
      <c r="D1264" t="s">
        <v>74</v>
      </c>
      <c r="E1264" t="s">
        <v>46</v>
      </c>
      <c r="F1264" t="s">
        <v>47</v>
      </c>
      <c r="G1264">
        <v>13</v>
      </c>
      <c r="H1264">
        <v>410234</v>
      </c>
      <c r="I1264" t="s">
        <v>58</v>
      </c>
      <c r="J1264" s="1">
        <v>44968</v>
      </c>
      <c r="K1264">
        <v>1300</v>
      </c>
      <c r="L1264" t="s">
        <v>5470</v>
      </c>
      <c r="M1264" t="s">
        <v>250</v>
      </c>
      <c r="N1264" t="s">
        <v>5471</v>
      </c>
      <c r="O1264" t="s">
        <v>5472</v>
      </c>
      <c r="P1264" t="s">
        <v>39</v>
      </c>
      <c r="Q1264">
        <v>17</v>
      </c>
      <c r="R1264" t="s">
        <v>40</v>
      </c>
      <c r="S1264" t="s">
        <v>118</v>
      </c>
      <c r="T1264">
        <v>12364</v>
      </c>
      <c r="U1264" s="1">
        <v>45535</v>
      </c>
      <c r="V1264" t="s">
        <v>64</v>
      </c>
      <c r="W1264">
        <v>523140</v>
      </c>
      <c r="X1264" t="s">
        <v>5473</v>
      </c>
      <c r="Y1264">
        <v>718</v>
      </c>
      <c r="Z1264">
        <v>722</v>
      </c>
      <c r="AA1264">
        <v>1</v>
      </c>
      <c r="AB1264">
        <v>288.8</v>
      </c>
    </row>
    <row r="1265" spans="1:28" x14ac:dyDescent="0.3">
      <c r="A1265" t="s">
        <v>28</v>
      </c>
      <c r="B1265" t="s">
        <v>29</v>
      </c>
      <c r="C1265" t="s">
        <v>193</v>
      </c>
      <c r="D1265" t="s">
        <v>616</v>
      </c>
      <c r="E1265" t="s">
        <v>56</v>
      </c>
      <c r="F1265" t="s">
        <v>135</v>
      </c>
      <c r="G1265">
        <v>67</v>
      </c>
      <c r="H1265">
        <v>412118</v>
      </c>
      <c r="I1265" t="s">
        <v>58</v>
      </c>
      <c r="J1265" s="1">
        <v>44774</v>
      </c>
      <c r="K1265">
        <v>1300</v>
      </c>
      <c r="L1265" t="s">
        <v>5474</v>
      </c>
      <c r="M1265" t="s">
        <v>953</v>
      </c>
      <c r="N1265" t="s">
        <v>5475</v>
      </c>
      <c r="O1265" t="s">
        <v>5476</v>
      </c>
      <c r="P1265" t="s">
        <v>39</v>
      </c>
      <c r="Q1265">
        <v>6</v>
      </c>
      <c r="R1265" t="s">
        <v>88</v>
      </c>
      <c r="S1265" t="s">
        <v>41</v>
      </c>
      <c r="T1265">
        <v>65085</v>
      </c>
      <c r="U1265" s="1">
        <v>45508</v>
      </c>
      <c r="V1265" t="s">
        <v>64</v>
      </c>
      <c r="W1265">
        <v>944249</v>
      </c>
      <c r="X1265" t="s">
        <v>5477</v>
      </c>
      <c r="Y1265">
        <v>632</v>
      </c>
      <c r="Z1265">
        <v>829</v>
      </c>
      <c r="AA1265">
        <v>3</v>
      </c>
      <c r="AB1265" s="2" t="s">
        <v>5478</v>
      </c>
    </row>
    <row r="1266" spans="1:28" x14ac:dyDescent="0.3">
      <c r="A1266" t="s">
        <v>28</v>
      </c>
      <c r="B1266" t="s">
        <v>29</v>
      </c>
      <c r="C1266" t="s">
        <v>157</v>
      </c>
      <c r="D1266" t="s">
        <v>55</v>
      </c>
      <c r="E1266" t="s">
        <v>46</v>
      </c>
      <c r="F1266" t="s">
        <v>113</v>
      </c>
      <c r="G1266">
        <v>62</v>
      </c>
      <c r="H1266">
        <v>437402</v>
      </c>
      <c r="I1266" t="s">
        <v>34</v>
      </c>
      <c r="J1266" s="1">
        <v>44532</v>
      </c>
      <c r="K1266">
        <v>950</v>
      </c>
      <c r="L1266" t="s">
        <v>5479</v>
      </c>
      <c r="M1266" t="s">
        <v>200</v>
      </c>
      <c r="N1266" t="s">
        <v>5480</v>
      </c>
      <c r="O1266" t="s">
        <v>5481</v>
      </c>
      <c r="P1266" t="s">
        <v>71</v>
      </c>
      <c r="Q1266">
        <v>17</v>
      </c>
      <c r="R1266" t="s">
        <v>40</v>
      </c>
      <c r="S1266" t="s">
        <v>41</v>
      </c>
      <c r="T1266">
        <v>99822</v>
      </c>
      <c r="U1266" s="1">
        <v>45460</v>
      </c>
      <c r="V1266" t="s">
        <v>52</v>
      </c>
      <c r="W1266">
        <v>145804</v>
      </c>
      <c r="X1266" t="s">
        <v>5482</v>
      </c>
      <c r="Y1266">
        <v>314</v>
      </c>
      <c r="Z1266">
        <v>1415</v>
      </c>
      <c r="AA1266">
        <v>7</v>
      </c>
      <c r="AB1266">
        <v>3962</v>
      </c>
    </row>
    <row r="1267" spans="1:28" x14ac:dyDescent="0.3">
      <c r="A1267" t="s">
        <v>28</v>
      </c>
      <c r="B1267" t="s">
        <v>29</v>
      </c>
      <c r="C1267" t="s">
        <v>44</v>
      </c>
      <c r="D1267" t="s">
        <v>621</v>
      </c>
      <c r="E1267" t="s">
        <v>32</v>
      </c>
      <c r="F1267" t="s">
        <v>355</v>
      </c>
      <c r="G1267">
        <v>8</v>
      </c>
      <c r="H1267">
        <v>411889</v>
      </c>
      <c r="I1267" t="s">
        <v>34</v>
      </c>
      <c r="J1267" s="1">
        <v>45253</v>
      </c>
      <c r="K1267">
        <v>1400</v>
      </c>
      <c r="L1267" t="s">
        <v>5483</v>
      </c>
      <c r="M1267" t="s">
        <v>478</v>
      </c>
      <c r="N1267" t="s">
        <v>5484</v>
      </c>
      <c r="O1267" t="s">
        <v>5485</v>
      </c>
      <c r="P1267" t="s">
        <v>39</v>
      </c>
      <c r="Q1267">
        <v>5</v>
      </c>
      <c r="R1267" t="s">
        <v>40</v>
      </c>
      <c r="S1267" t="s">
        <v>41</v>
      </c>
      <c r="T1267">
        <v>68266</v>
      </c>
      <c r="U1267" s="1">
        <v>45394</v>
      </c>
      <c r="V1267" t="s">
        <v>80</v>
      </c>
      <c r="W1267">
        <v>392487</v>
      </c>
      <c r="X1267" t="s">
        <v>5486</v>
      </c>
      <c r="Y1267">
        <v>939</v>
      </c>
      <c r="Z1267">
        <v>1336</v>
      </c>
      <c r="AA1267">
        <v>8</v>
      </c>
      <c r="AB1267">
        <v>4275.2</v>
      </c>
    </row>
    <row r="1268" spans="1:28" x14ac:dyDescent="0.3">
      <c r="A1268" t="s">
        <v>28</v>
      </c>
      <c r="B1268" t="s">
        <v>29</v>
      </c>
      <c r="C1268" t="s">
        <v>44</v>
      </c>
      <c r="D1268" t="s">
        <v>254</v>
      </c>
      <c r="E1268" t="s">
        <v>46</v>
      </c>
      <c r="F1268" t="s">
        <v>83</v>
      </c>
      <c r="G1268">
        <v>49</v>
      </c>
      <c r="H1268">
        <v>421257</v>
      </c>
      <c r="I1268" t="s">
        <v>34</v>
      </c>
      <c r="J1268" s="1">
        <v>44763</v>
      </c>
      <c r="K1268">
        <v>1300</v>
      </c>
      <c r="L1268" t="s">
        <v>5487</v>
      </c>
      <c r="M1268" t="s">
        <v>1048</v>
      </c>
      <c r="N1268" t="s">
        <v>5488</v>
      </c>
      <c r="O1268" t="s">
        <v>5489</v>
      </c>
      <c r="P1268" t="s">
        <v>87</v>
      </c>
      <c r="Q1268">
        <v>3</v>
      </c>
      <c r="R1268" t="s">
        <v>40</v>
      </c>
      <c r="S1268" t="s">
        <v>63</v>
      </c>
      <c r="T1268">
        <v>77743</v>
      </c>
      <c r="U1268" s="1">
        <v>45582</v>
      </c>
      <c r="V1268" t="s">
        <v>155</v>
      </c>
      <c r="W1268">
        <v>223699</v>
      </c>
      <c r="X1268" t="s">
        <v>5490</v>
      </c>
      <c r="Y1268">
        <v>973</v>
      </c>
      <c r="Z1268">
        <v>1507</v>
      </c>
      <c r="AA1268">
        <v>2</v>
      </c>
      <c r="AB1268" s="2" t="s">
        <v>3246</v>
      </c>
    </row>
    <row r="1269" spans="1:28" x14ac:dyDescent="0.3">
      <c r="A1269" t="s">
        <v>28</v>
      </c>
      <c r="B1269" t="s">
        <v>29</v>
      </c>
      <c r="C1269" t="s">
        <v>91</v>
      </c>
      <c r="D1269" t="s">
        <v>105</v>
      </c>
      <c r="E1269" t="s">
        <v>46</v>
      </c>
      <c r="F1269" t="s">
        <v>33</v>
      </c>
      <c r="G1269">
        <v>60</v>
      </c>
      <c r="H1269">
        <v>412389</v>
      </c>
      <c r="I1269" t="s">
        <v>58</v>
      </c>
      <c r="J1269" s="1">
        <v>45588</v>
      </c>
      <c r="K1269">
        <v>800</v>
      </c>
      <c r="L1269" t="s">
        <v>5491</v>
      </c>
      <c r="M1269" t="s">
        <v>94</v>
      </c>
      <c r="N1269" t="s">
        <v>5492</v>
      </c>
      <c r="O1269">
        <f>1-532-990-4001</f>
        <v>-5522</v>
      </c>
      <c r="P1269" t="s">
        <v>39</v>
      </c>
      <c r="Q1269">
        <v>3</v>
      </c>
      <c r="R1269" t="s">
        <v>40</v>
      </c>
      <c r="S1269" t="s">
        <v>63</v>
      </c>
      <c r="T1269">
        <v>62266</v>
      </c>
      <c r="U1269" s="1">
        <v>45428</v>
      </c>
      <c r="V1269" t="s">
        <v>140</v>
      </c>
      <c r="W1269">
        <v>111777</v>
      </c>
      <c r="X1269" t="s">
        <v>5493</v>
      </c>
      <c r="Y1269">
        <v>726</v>
      </c>
      <c r="Z1269">
        <v>2555</v>
      </c>
      <c r="AA1269">
        <v>1</v>
      </c>
      <c r="AB1269">
        <v>1022</v>
      </c>
    </row>
    <row r="1270" spans="1:28" x14ac:dyDescent="0.3">
      <c r="A1270" t="s">
        <v>28</v>
      </c>
      <c r="B1270" t="s">
        <v>29</v>
      </c>
      <c r="C1270" t="s">
        <v>54</v>
      </c>
      <c r="D1270" t="s">
        <v>227</v>
      </c>
      <c r="E1270" t="s">
        <v>56</v>
      </c>
      <c r="F1270" t="s">
        <v>355</v>
      </c>
      <c r="G1270">
        <v>18</v>
      </c>
      <c r="H1270">
        <v>404593</v>
      </c>
      <c r="I1270" t="s">
        <v>34</v>
      </c>
      <c r="J1270" s="1">
        <v>44279</v>
      </c>
      <c r="K1270">
        <v>950</v>
      </c>
      <c r="L1270" t="s">
        <v>5494</v>
      </c>
      <c r="M1270" t="s">
        <v>345</v>
      </c>
      <c r="N1270" t="s">
        <v>5495</v>
      </c>
      <c r="O1270" t="s">
        <v>5496</v>
      </c>
      <c r="P1270" t="s">
        <v>39</v>
      </c>
      <c r="Q1270">
        <v>19</v>
      </c>
      <c r="R1270" t="s">
        <v>40</v>
      </c>
      <c r="S1270" t="s">
        <v>63</v>
      </c>
      <c r="T1270">
        <v>32183</v>
      </c>
      <c r="U1270" s="1">
        <v>45401</v>
      </c>
      <c r="V1270" t="s">
        <v>80</v>
      </c>
      <c r="W1270">
        <v>574230</v>
      </c>
      <c r="X1270" t="s">
        <v>5497</v>
      </c>
      <c r="Y1270">
        <v>906</v>
      </c>
      <c r="Z1270">
        <v>2973</v>
      </c>
      <c r="AA1270">
        <v>4</v>
      </c>
      <c r="AB1270">
        <v>4756.8</v>
      </c>
    </row>
    <row r="1271" spans="1:28" x14ac:dyDescent="0.3">
      <c r="A1271" t="s">
        <v>28</v>
      </c>
      <c r="B1271" t="s">
        <v>29</v>
      </c>
      <c r="C1271" t="s">
        <v>30</v>
      </c>
      <c r="D1271" t="s">
        <v>621</v>
      </c>
      <c r="E1271" t="s">
        <v>32</v>
      </c>
      <c r="F1271" t="s">
        <v>99</v>
      </c>
      <c r="G1271">
        <v>12</v>
      </c>
      <c r="H1271">
        <v>424385</v>
      </c>
      <c r="I1271" t="s">
        <v>34</v>
      </c>
      <c r="J1271" s="1">
        <v>44573</v>
      </c>
      <c r="K1271">
        <v>1200</v>
      </c>
      <c r="L1271" t="s">
        <v>5498</v>
      </c>
      <c r="M1271" t="s">
        <v>843</v>
      </c>
      <c r="N1271" t="s">
        <v>5499</v>
      </c>
      <c r="O1271" t="s">
        <v>5500</v>
      </c>
      <c r="P1271" t="s">
        <v>87</v>
      </c>
      <c r="Q1271">
        <v>5</v>
      </c>
      <c r="R1271" t="s">
        <v>40</v>
      </c>
      <c r="S1271" t="s">
        <v>79</v>
      </c>
      <c r="T1271">
        <v>99546</v>
      </c>
      <c r="U1271" s="1">
        <v>45293</v>
      </c>
      <c r="V1271" t="s">
        <v>111</v>
      </c>
      <c r="W1271">
        <v>360759</v>
      </c>
      <c r="X1271" t="s">
        <v>5501</v>
      </c>
      <c r="Y1271">
        <v>717</v>
      </c>
      <c r="Z1271">
        <v>2915</v>
      </c>
      <c r="AA1271">
        <v>6</v>
      </c>
      <c r="AB1271">
        <v>6996</v>
      </c>
    </row>
    <row r="1272" spans="1:28" x14ac:dyDescent="0.3">
      <c r="A1272" t="s">
        <v>28</v>
      </c>
      <c r="B1272" t="s">
        <v>29</v>
      </c>
      <c r="C1272" t="s">
        <v>66</v>
      </c>
      <c r="D1272" t="s">
        <v>274</v>
      </c>
      <c r="E1272" t="s">
        <v>56</v>
      </c>
      <c r="F1272" t="s">
        <v>355</v>
      </c>
      <c r="G1272">
        <v>11</v>
      </c>
      <c r="H1272">
        <v>425181</v>
      </c>
      <c r="I1272" t="s">
        <v>58</v>
      </c>
      <c r="J1272" s="1">
        <v>44308</v>
      </c>
      <c r="K1272">
        <v>950</v>
      </c>
      <c r="L1272" t="s">
        <v>5502</v>
      </c>
      <c r="M1272" t="s">
        <v>177</v>
      </c>
      <c r="N1272" t="s">
        <v>5503</v>
      </c>
      <c r="O1272" t="s">
        <v>5504</v>
      </c>
      <c r="P1272" t="s">
        <v>71</v>
      </c>
      <c r="Q1272">
        <v>14</v>
      </c>
      <c r="R1272" t="s">
        <v>40</v>
      </c>
      <c r="S1272" t="s">
        <v>41</v>
      </c>
      <c r="T1272">
        <v>63150</v>
      </c>
      <c r="U1272" s="1">
        <v>45615</v>
      </c>
      <c r="V1272" t="s">
        <v>42</v>
      </c>
      <c r="W1272">
        <v>814701</v>
      </c>
      <c r="X1272" t="s">
        <v>5505</v>
      </c>
      <c r="Y1272">
        <v>771</v>
      </c>
      <c r="Z1272">
        <v>2488</v>
      </c>
      <c r="AA1272">
        <v>8</v>
      </c>
      <c r="AB1272">
        <v>7961.6</v>
      </c>
    </row>
    <row r="1273" spans="1:28" x14ac:dyDescent="0.3">
      <c r="A1273" t="s">
        <v>28</v>
      </c>
      <c r="B1273" t="s">
        <v>29</v>
      </c>
      <c r="C1273" t="s">
        <v>44</v>
      </c>
      <c r="D1273" t="s">
        <v>163</v>
      </c>
      <c r="E1273" t="s">
        <v>32</v>
      </c>
      <c r="F1273" t="s">
        <v>47</v>
      </c>
      <c r="G1273">
        <v>20</v>
      </c>
      <c r="H1273">
        <v>423744</v>
      </c>
      <c r="I1273" t="s">
        <v>34</v>
      </c>
      <c r="J1273" s="1">
        <v>43937</v>
      </c>
      <c r="K1273">
        <v>1100</v>
      </c>
      <c r="L1273" t="s">
        <v>5506</v>
      </c>
      <c r="M1273" t="s">
        <v>568</v>
      </c>
      <c r="N1273" t="s">
        <v>5507</v>
      </c>
      <c r="O1273" t="s">
        <v>5508</v>
      </c>
      <c r="P1273" t="s">
        <v>87</v>
      </c>
      <c r="Q1273">
        <v>18</v>
      </c>
      <c r="R1273" t="s">
        <v>40</v>
      </c>
      <c r="S1273" t="s">
        <v>79</v>
      </c>
      <c r="T1273">
        <v>33526</v>
      </c>
      <c r="U1273" s="1">
        <v>45445</v>
      </c>
      <c r="V1273" t="s">
        <v>52</v>
      </c>
      <c r="W1273">
        <v>236011</v>
      </c>
      <c r="X1273" t="s">
        <v>5509</v>
      </c>
      <c r="Y1273">
        <v>659</v>
      </c>
      <c r="Z1273">
        <v>633</v>
      </c>
      <c r="AA1273">
        <v>7</v>
      </c>
      <c r="AB1273">
        <v>1772.4</v>
      </c>
    </row>
    <row r="1274" spans="1:28" x14ac:dyDescent="0.3">
      <c r="A1274" t="s">
        <v>28</v>
      </c>
      <c r="B1274" t="s">
        <v>29</v>
      </c>
      <c r="C1274" t="s">
        <v>44</v>
      </c>
      <c r="D1274" t="s">
        <v>105</v>
      </c>
      <c r="E1274" t="s">
        <v>56</v>
      </c>
      <c r="F1274" t="s">
        <v>83</v>
      </c>
      <c r="G1274">
        <v>55</v>
      </c>
      <c r="H1274">
        <v>401600</v>
      </c>
      <c r="I1274" t="s">
        <v>34</v>
      </c>
      <c r="J1274" s="1">
        <v>44279</v>
      </c>
      <c r="K1274">
        <v>1300</v>
      </c>
      <c r="L1274" t="s">
        <v>3873</v>
      </c>
      <c r="M1274" t="s">
        <v>654</v>
      </c>
      <c r="N1274" t="s">
        <v>5510</v>
      </c>
      <c r="O1274" t="s">
        <v>5511</v>
      </c>
      <c r="P1274" t="s">
        <v>87</v>
      </c>
      <c r="Q1274">
        <v>12</v>
      </c>
      <c r="R1274" t="s">
        <v>40</v>
      </c>
      <c r="S1274" t="s">
        <v>118</v>
      </c>
      <c r="T1274">
        <v>78573</v>
      </c>
      <c r="U1274" s="1">
        <v>45369</v>
      </c>
      <c r="V1274" t="s">
        <v>72</v>
      </c>
      <c r="W1274">
        <v>497208</v>
      </c>
      <c r="X1274" t="s">
        <v>5512</v>
      </c>
      <c r="Y1274">
        <v>285</v>
      </c>
      <c r="Z1274">
        <v>1410</v>
      </c>
      <c r="AA1274">
        <v>3</v>
      </c>
      <c r="AB1274">
        <v>1692</v>
      </c>
    </row>
    <row r="1275" spans="1:28" x14ac:dyDescent="0.3">
      <c r="A1275" t="s">
        <v>28</v>
      </c>
      <c r="B1275" t="s">
        <v>29</v>
      </c>
      <c r="C1275" t="s">
        <v>148</v>
      </c>
      <c r="D1275" t="s">
        <v>142</v>
      </c>
      <c r="E1275" t="s">
        <v>46</v>
      </c>
      <c r="F1275" t="s">
        <v>33</v>
      </c>
      <c r="G1275">
        <v>31</v>
      </c>
      <c r="H1275">
        <v>416238</v>
      </c>
      <c r="I1275" t="s">
        <v>34</v>
      </c>
      <c r="J1275" s="1">
        <v>45025</v>
      </c>
      <c r="K1275">
        <v>1300</v>
      </c>
      <c r="L1275" t="s">
        <v>5513</v>
      </c>
      <c r="M1275" t="s">
        <v>282</v>
      </c>
      <c r="N1275" t="s">
        <v>5514</v>
      </c>
      <c r="O1275">
        <f>1-275-713-5421</f>
        <v>-6408</v>
      </c>
      <c r="P1275" t="s">
        <v>87</v>
      </c>
      <c r="Q1275">
        <v>18</v>
      </c>
      <c r="R1275" t="s">
        <v>40</v>
      </c>
      <c r="S1275" t="s">
        <v>41</v>
      </c>
      <c r="T1275">
        <v>62795</v>
      </c>
      <c r="U1275" s="1">
        <v>45399</v>
      </c>
      <c r="V1275" t="s">
        <v>80</v>
      </c>
      <c r="W1275">
        <v>278521</v>
      </c>
      <c r="X1275" t="s">
        <v>5515</v>
      </c>
      <c r="Y1275">
        <v>527</v>
      </c>
      <c r="Z1275">
        <v>2634</v>
      </c>
      <c r="AA1275">
        <v>7</v>
      </c>
      <c r="AB1275" s="2" t="s">
        <v>5516</v>
      </c>
    </row>
    <row r="1276" spans="1:28" x14ac:dyDescent="0.3">
      <c r="A1276" t="s">
        <v>28</v>
      </c>
      <c r="B1276" t="s">
        <v>29</v>
      </c>
      <c r="C1276" t="s">
        <v>44</v>
      </c>
      <c r="D1276" t="s">
        <v>349</v>
      </c>
      <c r="E1276" t="s">
        <v>56</v>
      </c>
      <c r="F1276" t="s">
        <v>33</v>
      </c>
      <c r="G1276">
        <v>38</v>
      </c>
      <c r="H1276">
        <v>403011</v>
      </c>
      <c r="I1276" t="s">
        <v>58</v>
      </c>
      <c r="J1276" s="1">
        <v>45463</v>
      </c>
      <c r="K1276">
        <v>1000</v>
      </c>
      <c r="L1276" t="s">
        <v>5517</v>
      </c>
      <c r="M1276" t="s">
        <v>313</v>
      </c>
      <c r="N1276" t="s">
        <v>5518</v>
      </c>
      <c r="O1276" t="s">
        <v>5519</v>
      </c>
      <c r="P1276" t="s">
        <v>51</v>
      </c>
      <c r="Q1276">
        <v>5</v>
      </c>
      <c r="R1276" t="s">
        <v>88</v>
      </c>
      <c r="S1276" t="s">
        <v>118</v>
      </c>
      <c r="T1276">
        <v>25110</v>
      </c>
      <c r="U1276" s="1">
        <v>45590</v>
      </c>
      <c r="V1276" t="s">
        <v>155</v>
      </c>
      <c r="W1276">
        <v>392803</v>
      </c>
      <c r="X1276" t="s">
        <v>5520</v>
      </c>
      <c r="Y1276">
        <v>606</v>
      </c>
      <c r="Z1276">
        <v>874</v>
      </c>
      <c r="AA1276">
        <v>6</v>
      </c>
      <c r="AB1276">
        <v>2097.6</v>
      </c>
    </row>
    <row r="1277" spans="1:28" x14ac:dyDescent="0.3">
      <c r="A1277" t="s">
        <v>28</v>
      </c>
      <c r="B1277" t="s">
        <v>29</v>
      </c>
      <c r="C1277" t="s">
        <v>148</v>
      </c>
      <c r="D1277" t="s">
        <v>566</v>
      </c>
      <c r="E1277" t="s">
        <v>56</v>
      </c>
      <c r="F1277" t="s">
        <v>135</v>
      </c>
      <c r="G1277">
        <v>86</v>
      </c>
      <c r="H1277">
        <v>436419</v>
      </c>
      <c r="I1277" t="s">
        <v>34</v>
      </c>
      <c r="J1277" s="1">
        <v>44991</v>
      </c>
      <c r="K1277">
        <v>950</v>
      </c>
      <c r="L1277" t="s">
        <v>5521</v>
      </c>
      <c r="M1277" t="s">
        <v>1291</v>
      </c>
      <c r="N1277" t="s">
        <v>5522</v>
      </c>
      <c r="O1277" t="s">
        <v>5523</v>
      </c>
      <c r="P1277" t="s">
        <v>51</v>
      </c>
      <c r="Q1277">
        <v>6</v>
      </c>
      <c r="R1277" t="s">
        <v>40</v>
      </c>
      <c r="S1277" t="s">
        <v>118</v>
      </c>
      <c r="T1277">
        <v>15269</v>
      </c>
      <c r="U1277" s="1">
        <v>45430</v>
      </c>
      <c r="V1277" t="s">
        <v>140</v>
      </c>
      <c r="W1277">
        <v>177166</v>
      </c>
      <c r="X1277" t="s">
        <v>5524</v>
      </c>
      <c r="Y1277">
        <v>328</v>
      </c>
      <c r="Z1277">
        <v>1427</v>
      </c>
      <c r="AA1277">
        <v>2</v>
      </c>
      <c r="AB1277" s="2" t="s">
        <v>5525</v>
      </c>
    </row>
    <row r="1278" spans="1:28" x14ac:dyDescent="0.3">
      <c r="A1278" t="s">
        <v>28</v>
      </c>
      <c r="B1278" t="s">
        <v>29</v>
      </c>
      <c r="C1278" t="s">
        <v>54</v>
      </c>
      <c r="D1278" t="s">
        <v>511</v>
      </c>
      <c r="E1278" t="s">
        <v>56</v>
      </c>
      <c r="F1278" t="s">
        <v>355</v>
      </c>
      <c r="G1278">
        <v>37</v>
      </c>
      <c r="H1278">
        <v>401359</v>
      </c>
      <c r="I1278" t="s">
        <v>58</v>
      </c>
      <c r="J1278" s="1">
        <v>44939</v>
      </c>
      <c r="K1278">
        <v>1400</v>
      </c>
      <c r="L1278" t="s">
        <v>5526</v>
      </c>
      <c r="M1278" t="s">
        <v>482</v>
      </c>
      <c r="N1278" t="s">
        <v>5527</v>
      </c>
      <c r="O1278" t="s">
        <v>5528</v>
      </c>
      <c r="P1278" t="s">
        <v>39</v>
      </c>
      <c r="Q1278">
        <v>19</v>
      </c>
      <c r="R1278" t="s">
        <v>88</v>
      </c>
      <c r="S1278" t="s">
        <v>118</v>
      </c>
      <c r="T1278">
        <v>13923</v>
      </c>
      <c r="U1278" s="1">
        <v>45324</v>
      </c>
      <c r="V1278" t="s">
        <v>119</v>
      </c>
      <c r="W1278">
        <v>742477</v>
      </c>
      <c r="X1278" t="s">
        <v>5529</v>
      </c>
      <c r="Y1278">
        <v>365</v>
      </c>
      <c r="Z1278">
        <v>2918</v>
      </c>
      <c r="AA1278">
        <v>1</v>
      </c>
      <c r="AB1278">
        <v>1167.2</v>
      </c>
    </row>
    <row r="1279" spans="1:28" x14ac:dyDescent="0.3">
      <c r="A1279" t="s">
        <v>28</v>
      </c>
      <c r="B1279" t="s">
        <v>29</v>
      </c>
      <c r="C1279" t="s">
        <v>148</v>
      </c>
      <c r="D1279" t="s">
        <v>637</v>
      </c>
      <c r="E1279" t="s">
        <v>32</v>
      </c>
      <c r="F1279" t="s">
        <v>33</v>
      </c>
      <c r="G1279">
        <v>64</v>
      </c>
      <c r="H1279">
        <v>401888</v>
      </c>
      <c r="I1279" t="s">
        <v>34</v>
      </c>
      <c r="J1279" s="1">
        <v>44007</v>
      </c>
      <c r="K1279">
        <v>1400</v>
      </c>
      <c r="L1279" t="s">
        <v>5530</v>
      </c>
      <c r="M1279" t="s">
        <v>1212</v>
      </c>
      <c r="N1279" t="s">
        <v>5531</v>
      </c>
      <c r="O1279" t="s">
        <v>5532</v>
      </c>
      <c r="P1279" t="s">
        <v>87</v>
      </c>
      <c r="Q1279">
        <v>14</v>
      </c>
      <c r="R1279" t="s">
        <v>40</v>
      </c>
      <c r="S1279" t="s">
        <v>63</v>
      </c>
      <c r="T1279">
        <v>63978</v>
      </c>
      <c r="U1279" s="1">
        <v>45540</v>
      </c>
      <c r="V1279" t="s">
        <v>180</v>
      </c>
      <c r="W1279">
        <v>675521</v>
      </c>
      <c r="X1279" t="s">
        <v>5533</v>
      </c>
      <c r="Y1279">
        <v>654</v>
      </c>
      <c r="Z1279">
        <v>2540</v>
      </c>
      <c r="AA1279">
        <v>2</v>
      </c>
      <c r="AB1279">
        <v>2032</v>
      </c>
    </row>
    <row r="1280" spans="1:28" x14ac:dyDescent="0.3">
      <c r="A1280" t="s">
        <v>28</v>
      </c>
      <c r="B1280" t="s">
        <v>29</v>
      </c>
      <c r="C1280" t="s">
        <v>44</v>
      </c>
      <c r="D1280" t="s">
        <v>163</v>
      </c>
      <c r="E1280" t="s">
        <v>46</v>
      </c>
      <c r="F1280" t="s">
        <v>150</v>
      </c>
      <c r="G1280">
        <v>46</v>
      </c>
      <c r="H1280">
        <v>410867</v>
      </c>
      <c r="I1280" t="s">
        <v>34</v>
      </c>
      <c r="J1280" s="1">
        <v>44299</v>
      </c>
      <c r="K1280">
        <v>950</v>
      </c>
      <c r="L1280" t="s">
        <v>5534</v>
      </c>
      <c r="M1280" t="s">
        <v>542</v>
      </c>
      <c r="N1280" t="s">
        <v>5535</v>
      </c>
      <c r="O1280" t="s">
        <v>5536</v>
      </c>
      <c r="P1280" t="s">
        <v>39</v>
      </c>
      <c r="Q1280">
        <v>14</v>
      </c>
      <c r="R1280" t="s">
        <v>40</v>
      </c>
      <c r="S1280" t="s">
        <v>79</v>
      </c>
      <c r="T1280">
        <v>12372</v>
      </c>
      <c r="U1280" s="1">
        <v>45392</v>
      </c>
      <c r="V1280" t="s">
        <v>80</v>
      </c>
      <c r="W1280">
        <v>337909</v>
      </c>
      <c r="X1280" t="s">
        <v>5537</v>
      </c>
      <c r="Y1280">
        <v>697</v>
      </c>
      <c r="Z1280">
        <v>1227</v>
      </c>
      <c r="AA1280">
        <v>4</v>
      </c>
      <c r="AB1280">
        <v>1963.2</v>
      </c>
    </row>
    <row r="1281" spans="1:28" x14ac:dyDescent="0.3">
      <c r="A1281" t="s">
        <v>28</v>
      </c>
      <c r="B1281" t="s">
        <v>29</v>
      </c>
      <c r="C1281" t="s">
        <v>30</v>
      </c>
      <c r="D1281" t="s">
        <v>82</v>
      </c>
      <c r="E1281" t="s">
        <v>46</v>
      </c>
      <c r="F1281" t="s">
        <v>113</v>
      </c>
      <c r="G1281">
        <v>46</v>
      </c>
      <c r="H1281">
        <v>421415</v>
      </c>
      <c r="I1281" t="s">
        <v>34</v>
      </c>
      <c r="J1281" s="1">
        <v>45514</v>
      </c>
      <c r="K1281">
        <v>1100</v>
      </c>
      <c r="L1281" t="s">
        <v>5538</v>
      </c>
      <c r="M1281" t="s">
        <v>205</v>
      </c>
      <c r="N1281" t="s">
        <v>5539</v>
      </c>
      <c r="O1281" t="s">
        <v>5540</v>
      </c>
      <c r="P1281" t="s">
        <v>39</v>
      </c>
      <c r="Q1281">
        <v>11</v>
      </c>
      <c r="R1281" t="s">
        <v>88</v>
      </c>
      <c r="S1281" t="s">
        <v>41</v>
      </c>
      <c r="T1281">
        <v>41784</v>
      </c>
      <c r="U1281" s="1">
        <v>45375</v>
      </c>
      <c r="V1281" t="s">
        <v>72</v>
      </c>
      <c r="W1281">
        <v>611589</v>
      </c>
      <c r="X1281" t="s">
        <v>5541</v>
      </c>
      <c r="Y1281">
        <v>954</v>
      </c>
      <c r="Z1281">
        <v>1414</v>
      </c>
      <c r="AA1281">
        <v>2</v>
      </c>
      <c r="AB1281">
        <v>1131.2</v>
      </c>
    </row>
    <row r="1282" spans="1:28" x14ac:dyDescent="0.3">
      <c r="A1282" t="s">
        <v>28</v>
      </c>
      <c r="B1282" t="s">
        <v>29</v>
      </c>
      <c r="C1282" t="s">
        <v>54</v>
      </c>
      <c r="D1282" t="s">
        <v>560</v>
      </c>
      <c r="E1282" t="s">
        <v>32</v>
      </c>
      <c r="F1282" t="s">
        <v>355</v>
      </c>
      <c r="G1282">
        <v>38</v>
      </c>
      <c r="H1282">
        <v>430979</v>
      </c>
      <c r="I1282" t="s">
        <v>34</v>
      </c>
      <c r="J1282" s="1">
        <v>44413</v>
      </c>
      <c r="K1282">
        <v>1100</v>
      </c>
      <c r="L1282" t="s">
        <v>5542</v>
      </c>
      <c r="M1282" t="s">
        <v>1198</v>
      </c>
      <c r="N1282" t="s">
        <v>5543</v>
      </c>
      <c r="O1282" t="s">
        <v>5544</v>
      </c>
      <c r="P1282" t="s">
        <v>71</v>
      </c>
      <c r="Q1282">
        <v>10</v>
      </c>
      <c r="R1282" t="s">
        <v>40</v>
      </c>
      <c r="S1282" t="s">
        <v>118</v>
      </c>
      <c r="T1282">
        <v>48348</v>
      </c>
      <c r="U1282" s="1">
        <v>45438</v>
      </c>
      <c r="V1282" t="s">
        <v>140</v>
      </c>
      <c r="W1282">
        <v>245973</v>
      </c>
      <c r="X1282" t="s">
        <v>5545</v>
      </c>
      <c r="Y1282">
        <v>237</v>
      </c>
      <c r="Z1282">
        <v>1312</v>
      </c>
      <c r="AA1282">
        <v>1</v>
      </c>
      <c r="AB1282" s="2" t="s">
        <v>5546</v>
      </c>
    </row>
    <row r="1283" spans="1:28" x14ac:dyDescent="0.3">
      <c r="A1283" t="s">
        <v>28</v>
      </c>
      <c r="B1283" t="s">
        <v>29</v>
      </c>
      <c r="C1283" t="s">
        <v>54</v>
      </c>
      <c r="D1283" t="s">
        <v>170</v>
      </c>
      <c r="E1283" t="s">
        <v>32</v>
      </c>
      <c r="F1283" t="s">
        <v>135</v>
      </c>
      <c r="G1283">
        <v>91</v>
      </c>
      <c r="H1283">
        <v>431412</v>
      </c>
      <c r="I1283" t="s">
        <v>58</v>
      </c>
      <c r="J1283" s="1">
        <v>45044</v>
      </c>
      <c r="K1283">
        <v>1300</v>
      </c>
      <c r="L1283" t="s">
        <v>5547</v>
      </c>
      <c r="M1283" t="s">
        <v>200</v>
      </c>
      <c r="N1283" t="s">
        <v>5548</v>
      </c>
      <c r="O1283" t="s">
        <v>5549</v>
      </c>
      <c r="P1283" t="s">
        <v>71</v>
      </c>
      <c r="Q1283">
        <v>16</v>
      </c>
      <c r="R1283" t="s">
        <v>40</v>
      </c>
      <c r="S1283" t="s">
        <v>41</v>
      </c>
      <c r="T1283">
        <v>61953</v>
      </c>
      <c r="U1283" s="1">
        <v>45466</v>
      </c>
      <c r="V1283" t="s">
        <v>52</v>
      </c>
      <c r="W1283">
        <v>634376</v>
      </c>
      <c r="X1283" t="s">
        <v>3186</v>
      </c>
      <c r="Y1283">
        <v>799</v>
      </c>
      <c r="Z1283">
        <v>1736</v>
      </c>
      <c r="AA1283">
        <v>5</v>
      </c>
      <c r="AB1283">
        <v>3472</v>
      </c>
    </row>
    <row r="1284" spans="1:28" x14ac:dyDescent="0.3">
      <c r="A1284" t="s">
        <v>28</v>
      </c>
      <c r="B1284" t="s">
        <v>29</v>
      </c>
      <c r="C1284" t="s">
        <v>91</v>
      </c>
      <c r="D1284" t="s">
        <v>467</v>
      </c>
      <c r="E1284" t="s">
        <v>32</v>
      </c>
      <c r="F1284" t="s">
        <v>135</v>
      </c>
      <c r="G1284">
        <v>53</v>
      </c>
      <c r="H1284">
        <v>434070</v>
      </c>
      <c r="I1284" t="s">
        <v>34</v>
      </c>
      <c r="J1284" s="1">
        <v>44787</v>
      </c>
      <c r="K1284">
        <v>1400</v>
      </c>
      <c r="L1284" t="s">
        <v>5550</v>
      </c>
      <c r="M1284" t="s">
        <v>818</v>
      </c>
      <c r="N1284" t="s">
        <v>5551</v>
      </c>
      <c r="O1284" t="s">
        <v>5552</v>
      </c>
      <c r="P1284" t="s">
        <v>51</v>
      </c>
      <c r="Q1284">
        <v>12</v>
      </c>
      <c r="R1284" t="s">
        <v>40</v>
      </c>
      <c r="S1284" t="s">
        <v>63</v>
      </c>
      <c r="T1284">
        <v>19166</v>
      </c>
      <c r="U1284" s="1">
        <v>45312</v>
      </c>
      <c r="V1284" t="s">
        <v>111</v>
      </c>
      <c r="W1284">
        <v>708802</v>
      </c>
      <c r="X1284" t="s">
        <v>5553</v>
      </c>
      <c r="Y1284">
        <v>913</v>
      </c>
      <c r="Z1284">
        <v>1788</v>
      </c>
      <c r="AA1284">
        <v>6</v>
      </c>
      <c r="AB1284">
        <v>4291.2</v>
      </c>
    </row>
    <row r="1285" spans="1:28" x14ac:dyDescent="0.3">
      <c r="A1285" t="s">
        <v>28</v>
      </c>
      <c r="B1285" t="s">
        <v>29</v>
      </c>
      <c r="C1285" t="s">
        <v>148</v>
      </c>
      <c r="D1285" t="s">
        <v>364</v>
      </c>
      <c r="E1285" t="s">
        <v>46</v>
      </c>
      <c r="F1285" t="s">
        <v>33</v>
      </c>
      <c r="G1285">
        <v>50</v>
      </c>
      <c r="H1285">
        <v>408761</v>
      </c>
      <c r="I1285" t="s">
        <v>34</v>
      </c>
      <c r="J1285" s="1">
        <v>44173</v>
      </c>
      <c r="K1285">
        <v>800</v>
      </c>
      <c r="L1285" t="s">
        <v>5554</v>
      </c>
      <c r="M1285" t="s">
        <v>101</v>
      </c>
      <c r="N1285" t="s">
        <v>5555</v>
      </c>
      <c r="O1285" t="s">
        <v>5556</v>
      </c>
      <c r="P1285" t="s">
        <v>87</v>
      </c>
      <c r="Q1285">
        <v>19</v>
      </c>
      <c r="R1285" t="s">
        <v>88</v>
      </c>
      <c r="S1285" t="s">
        <v>118</v>
      </c>
      <c r="T1285">
        <v>33585</v>
      </c>
      <c r="U1285" s="1">
        <v>45410</v>
      </c>
      <c r="V1285" t="s">
        <v>80</v>
      </c>
      <c r="W1285">
        <v>647935</v>
      </c>
      <c r="X1285" t="s">
        <v>5557</v>
      </c>
      <c r="Y1285">
        <v>431</v>
      </c>
      <c r="Z1285">
        <v>695</v>
      </c>
      <c r="AA1285">
        <v>4</v>
      </c>
      <c r="AB1285">
        <v>1112</v>
      </c>
    </row>
    <row r="1286" spans="1:28" x14ac:dyDescent="0.3">
      <c r="A1286" t="s">
        <v>28</v>
      </c>
      <c r="B1286" t="s">
        <v>29</v>
      </c>
      <c r="C1286" t="s">
        <v>157</v>
      </c>
      <c r="D1286" t="s">
        <v>616</v>
      </c>
      <c r="E1286" t="s">
        <v>46</v>
      </c>
      <c r="F1286" t="s">
        <v>135</v>
      </c>
      <c r="G1286">
        <v>78</v>
      </c>
      <c r="H1286">
        <v>437634</v>
      </c>
      <c r="I1286" t="s">
        <v>58</v>
      </c>
      <c r="J1286" s="1">
        <v>44162</v>
      </c>
      <c r="K1286">
        <v>1000</v>
      </c>
      <c r="L1286" t="s">
        <v>5558</v>
      </c>
      <c r="M1286" t="s">
        <v>434</v>
      </c>
      <c r="N1286" t="s">
        <v>5559</v>
      </c>
      <c r="O1286" t="s">
        <v>5560</v>
      </c>
      <c r="P1286" t="s">
        <v>51</v>
      </c>
      <c r="Q1286">
        <v>12</v>
      </c>
      <c r="R1286" t="s">
        <v>40</v>
      </c>
      <c r="S1286" t="s">
        <v>41</v>
      </c>
      <c r="T1286">
        <v>23604</v>
      </c>
      <c r="U1286" s="1">
        <v>45510</v>
      </c>
      <c r="V1286" t="s">
        <v>64</v>
      </c>
      <c r="W1286">
        <v>529962</v>
      </c>
      <c r="X1286" t="s">
        <v>5561</v>
      </c>
      <c r="Y1286">
        <v>938</v>
      </c>
      <c r="Z1286">
        <v>1382</v>
      </c>
      <c r="AA1286">
        <v>4</v>
      </c>
      <c r="AB1286" s="2" t="s">
        <v>5562</v>
      </c>
    </row>
    <row r="1287" spans="1:28" x14ac:dyDescent="0.3">
      <c r="A1287" t="s">
        <v>28</v>
      </c>
      <c r="B1287" t="s">
        <v>29</v>
      </c>
      <c r="C1287" t="s">
        <v>44</v>
      </c>
      <c r="D1287" t="s">
        <v>187</v>
      </c>
      <c r="E1287" t="s">
        <v>32</v>
      </c>
      <c r="F1287" t="s">
        <v>83</v>
      </c>
      <c r="G1287">
        <v>100</v>
      </c>
      <c r="H1287">
        <v>407673</v>
      </c>
      <c r="I1287" t="s">
        <v>34</v>
      </c>
      <c r="J1287" s="1">
        <v>44012</v>
      </c>
      <c r="K1287">
        <v>800</v>
      </c>
      <c r="L1287" t="s">
        <v>5563</v>
      </c>
      <c r="M1287" t="s">
        <v>736</v>
      </c>
      <c r="N1287" t="s">
        <v>5564</v>
      </c>
      <c r="O1287" t="s">
        <v>5565</v>
      </c>
      <c r="P1287" t="s">
        <v>39</v>
      </c>
      <c r="Q1287">
        <v>6</v>
      </c>
      <c r="R1287" t="s">
        <v>88</v>
      </c>
      <c r="S1287" t="s">
        <v>41</v>
      </c>
      <c r="T1287">
        <v>92793</v>
      </c>
      <c r="U1287" s="1">
        <v>45431</v>
      </c>
      <c r="V1287" t="s">
        <v>140</v>
      </c>
      <c r="W1287">
        <v>904001</v>
      </c>
      <c r="X1287" t="s">
        <v>5566</v>
      </c>
      <c r="Y1287">
        <v>809</v>
      </c>
      <c r="Z1287">
        <v>2576</v>
      </c>
      <c r="AA1287">
        <v>2</v>
      </c>
      <c r="AB1287">
        <v>2060.8000000000002</v>
      </c>
    </row>
    <row r="1288" spans="1:28" x14ac:dyDescent="0.3">
      <c r="A1288" t="s">
        <v>28</v>
      </c>
      <c r="B1288" t="s">
        <v>29</v>
      </c>
      <c r="C1288" t="s">
        <v>91</v>
      </c>
      <c r="D1288" t="s">
        <v>142</v>
      </c>
      <c r="E1288" t="s">
        <v>56</v>
      </c>
      <c r="F1288" t="s">
        <v>175</v>
      </c>
      <c r="G1288">
        <v>89</v>
      </c>
      <c r="H1288">
        <v>420947</v>
      </c>
      <c r="I1288" t="s">
        <v>34</v>
      </c>
      <c r="J1288" s="1">
        <v>44351</v>
      </c>
      <c r="K1288">
        <v>800</v>
      </c>
      <c r="L1288" t="s">
        <v>5567</v>
      </c>
      <c r="M1288" t="s">
        <v>211</v>
      </c>
      <c r="N1288" t="s">
        <v>5568</v>
      </c>
      <c r="O1288">
        <v>2062733996</v>
      </c>
      <c r="P1288" t="s">
        <v>71</v>
      </c>
      <c r="Q1288">
        <v>14</v>
      </c>
      <c r="R1288" t="s">
        <v>40</v>
      </c>
      <c r="S1288" t="s">
        <v>79</v>
      </c>
      <c r="T1288">
        <v>63771</v>
      </c>
      <c r="U1288" s="1">
        <v>45557</v>
      </c>
      <c r="V1288" t="s">
        <v>180</v>
      </c>
      <c r="W1288">
        <v>268481</v>
      </c>
      <c r="X1288" t="s">
        <v>5569</v>
      </c>
      <c r="Y1288">
        <v>344</v>
      </c>
      <c r="Z1288">
        <v>1085</v>
      </c>
      <c r="AA1288">
        <v>8</v>
      </c>
      <c r="AB1288">
        <v>3472</v>
      </c>
    </row>
    <row r="1289" spans="1:28" x14ac:dyDescent="0.3">
      <c r="A1289" t="s">
        <v>28</v>
      </c>
      <c r="B1289" t="s">
        <v>29</v>
      </c>
      <c r="C1289" t="s">
        <v>54</v>
      </c>
      <c r="D1289" t="s">
        <v>31</v>
      </c>
      <c r="E1289" t="s">
        <v>46</v>
      </c>
      <c r="F1289" t="s">
        <v>113</v>
      </c>
      <c r="G1289">
        <v>53</v>
      </c>
      <c r="H1289">
        <v>426592</v>
      </c>
      <c r="I1289" t="s">
        <v>58</v>
      </c>
      <c r="J1289" s="1">
        <v>45307</v>
      </c>
      <c r="K1289">
        <v>1300</v>
      </c>
      <c r="L1289" t="s">
        <v>5570</v>
      </c>
      <c r="M1289" t="s">
        <v>1048</v>
      </c>
      <c r="N1289" t="s">
        <v>5571</v>
      </c>
      <c r="O1289" t="s">
        <v>5572</v>
      </c>
      <c r="P1289" t="s">
        <v>39</v>
      </c>
      <c r="Q1289">
        <v>18</v>
      </c>
      <c r="R1289" t="s">
        <v>40</v>
      </c>
      <c r="S1289" t="s">
        <v>79</v>
      </c>
      <c r="T1289">
        <v>70794</v>
      </c>
      <c r="U1289" s="1">
        <v>45581</v>
      </c>
      <c r="V1289" t="s">
        <v>155</v>
      </c>
      <c r="W1289">
        <v>226393</v>
      </c>
      <c r="X1289" t="s">
        <v>5573</v>
      </c>
      <c r="Y1289">
        <v>960</v>
      </c>
      <c r="Z1289">
        <v>1853</v>
      </c>
      <c r="AA1289">
        <v>1</v>
      </c>
      <c r="AB1289">
        <v>741.2</v>
      </c>
    </row>
    <row r="1290" spans="1:28" x14ac:dyDescent="0.3">
      <c r="A1290" t="s">
        <v>28</v>
      </c>
      <c r="B1290" t="s">
        <v>29</v>
      </c>
      <c r="C1290" t="s">
        <v>44</v>
      </c>
      <c r="D1290" t="s">
        <v>31</v>
      </c>
      <c r="E1290" t="s">
        <v>46</v>
      </c>
      <c r="F1290" t="s">
        <v>47</v>
      </c>
      <c r="G1290">
        <v>71</v>
      </c>
      <c r="H1290">
        <v>401743</v>
      </c>
      <c r="I1290" t="s">
        <v>34</v>
      </c>
      <c r="J1290" s="1">
        <v>43944</v>
      </c>
      <c r="K1290">
        <v>950</v>
      </c>
      <c r="L1290" t="s">
        <v>5574</v>
      </c>
      <c r="M1290" t="s">
        <v>417</v>
      </c>
      <c r="N1290" t="s">
        <v>5575</v>
      </c>
      <c r="O1290" t="s">
        <v>5576</v>
      </c>
      <c r="P1290" t="s">
        <v>39</v>
      </c>
      <c r="Q1290">
        <v>20</v>
      </c>
      <c r="R1290" t="s">
        <v>40</v>
      </c>
      <c r="S1290" t="s">
        <v>41</v>
      </c>
      <c r="T1290">
        <v>32023</v>
      </c>
      <c r="U1290" s="1">
        <v>45409</v>
      </c>
      <c r="V1290" t="s">
        <v>80</v>
      </c>
      <c r="W1290">
        <v>985941</v>
      </c>
      <c r="X1290" t="s">
        <v>5577</v>
      </c>
      <c r="Y1290">
        <v>699</v>
      </c>
      <c r="Z1290">
        <v>599</v>
      </c>
      <c r="AA1290">
        <v>6</v>
      </c>
      <c r="AB1290" s="2" t="s">
        <v>4768</v>
      </c>
    </row>
    <row r="1291" spans="1:28" x14ac:dyDescent="0.3">
      <c r="A1291" t="s">
        <v>28</v>
      </c>
      <c r="B1291" t="s">
        <v>29</v>
      </c>
      <c r="C1291" t="s">
        <v>30</v>
      </c>
      <c r="D1291" t="s">
        <v>546</v>
      </c>
      <c r="E1291" t="s">
        <v>56</v>
      </c>
      <c r="F1291" t="s">
        <v>83</v>
      </c>
      <c r="G1291">
        <v>28</v>
      </c>
      <c r="H1291">
        <v>409746</v>
      </c>
      <c r="I1291" t="s">
        <v>34</v>
      </c>
      <c r="J1291" s="1">
        <v>43987</v>
      </c>
      <c r="K1291">
        <v>1100</v>
      </c>
      <c r="L1291" t="s">
        <v>5578</v>
      </c>
      <c r="M1291" t="s">
        <v>68</v>
      </c>
      <c r="N1291" t="s">
        <v>5579</v>
      </c>
      <c r="O1291" t="s">
        <v>5580</v>
      </c>
      <c r="P1291" t="s">
        <v>71</v>
      </c>
      <c r="Q1291">
        <v>9</v>
      </c>
      <c r="R1291" t="s">
        <v>88</v>
      </c>
      <c r="S1291" t="s">
        <v>63</v>
      </c>
      <c r="T1291">
        <v>60572</v>
      </c>
      <c r="U1291" s="1">
        <v>45616</v>
      </c>
      <c r="V1291" t="s">
        <v>42</v>
      </c>
      <c r="W1291">
        <v>866999</v>
      </c>
      <c r="X1291" t="s">
        <v>5581</v>
      </c>
      <c r="Y1291">
        <v>278</v>
      </c>
      <c r="Z1291">
        <v>1676</v>
      </c>
      <c r="AA1291">
        <v>6</v>
      </c>
      <c r="AB1291">
        <v>4022.4</v>
      </c>
    </row>
    <row r="1292" spans="1:28" x14ac:dyDescent="0.3">
      <c r="A1292" t="s">
        <v>28</v>
      </c>
      <c r="B1292" t="s">
        <v>29</v>
      </c>
      <c r="C1292" t="s">
        <v>30</v>
      </c>
      <c r="D1292" t="s">
        <v>611</v>
      </c>
      <c r="E1292" t="s">
        <v>32</v>
      </c>
      <c r="F1292" t="s">
        <v>99</v>
      </c>
      <c r="G1292">
        <v>76</v>
      </c>
      <c r="H1292">
        <v>407092</v>
      </c>
      <c r="I1292" t="s">
        <v>58</v>
      </c>
      <c r="J1292" s="1">
        <v>44875</v>
      </c>
      <c r="K1292">
        <v>1100</v>
      </c>
      <c r="L1292" t="s">
        <v>5582</v>
      </c>
      <c r="M1292" t="s">
        <v>372</v>
      </c>
      <c r="N1292" t="s">
        <v>5583</v>
      </c>
      <c r="O1292" t="s">
        <v>5584</v>
      </c>
      <c r="P1292" t="s">
        <v>39</v>
      </c>
      <c r="Q1292">
        <v>4</v>
      </c>
      <c r="R1292" t="s">
        <v>88</v>
      </c>
      <c r="S1292" t="s">
        <v>63</v>
      </c>
      <c r="T1292">
        <v>51390</v>
      </c>
      <c r="U1292" s="1">
        <v>45325</v>
      </c>
      <c r="V1292" t="s">
        <v>119</v>
      </c>
      <c r="W1292">
        <v>718031</v>
      </c>
      <c r="X1292" t="s">
        <v>5585</v>
      </c>
      <c r="Y1292">
        <v>484</v>
      </c>
      <c r="Z1292">
        <v>965</v>
      </c>
      <c r="AA1292">
        <v>6</v>
      </c>
      <c r="AB1292">
        <v>2316</v>
      </c>
    </row>
    <row r="1293" spans="1:28" x14ac:dyDescent="0.3">
      <c r="A1293" t="s">
        <v>28</v>
      </c>
      <c r="B1293" t="s">
        <v>29</v>
      </c>
      <c r="C1293" t="s">
        <v>157</v>
      </c>
      <c r="D1293" t="s">
        <v>92</v>
      </c>
      <c r="E1293" t="s">
        <v>56</v>
      </c>
      <c r="F1293" t="s">
        <v>47</v>
      </c>
      <c r="G1293">
        <v>46</v>
      </c>
      <c r="H1293">
        <v>401713</v>
      </c>
      <c r="I1293" t="s">
        <v>34</v>
      </c>
      <c r="J1293" s="1">
        <v>45345</v>
      </c>
      <c r="K1293">
        <v>1400</v>
      </c>
      <c r="L1293" t="s">
        <v>5586</v>
      </c>
      <c r="M1293" t="s">
        <v>953</v>
      </c>
      <c r="N1293" t="s">
        <v>5587</v>
      </c>
      <c r="O1293" t="s">
        <v>5588</v>
      </c>
      <c r="P1293" t="s">
        <v>71</v>
      </c>
      <c r="Q1293">
        <v>4</v>
      </c>
      <c r="R1293" t="s">
        <v>40</v>
      </c>
      <c r="S1293" t="s">
        <v>41</v>
      </c>
      <c r="T1293">
        <v>11711</v>
      </c>
      <c r="U1293" s="1">
        <v>45402</v>
      </c>
      <c r="V1293" t="s">
        <v>80</v>
      </c>
      <c r="W1293">
        <v>316137</v>
      </c>
      <c r="X1293" t="s">
        <v>5589</v>
      </c>
      <c r="Y1293">
        <v>823</v>
      </c>
      <c r="Z1293">
        <v>2517</v>
      </c>
      <c r="AA1293">
        <v>2</v>
      </c>
      <c r="AB1293" s="2" t="s">
        <v>4056</v>
      </c>
    </row>
    <row r="1294" spans="1:28" x14ac:dyDescent="0.3">
      <c r="A1294" t="s">
        <v>28</v>
      </c>
      <c r="B1294" t="s">
        <v>29</v>
      </c>
      <c r="C1294" t="s">
        <v>91</v>
      </c>
      <c r="D1294" t="s">
        <v>142</v>
      </c>
      <c r="E1294" t="s">
        <v>46</v>
      </c>
      <c r="F1294" t="s">
        <v>47</v>
      </c>
      <c r="G1294">
        <v>59</v>
      </c>
      <c r="H1294">
        <v>421722</v>
      </c>
      <c r="I1294" t="s">
        <v>34</v>
      </c>
      <c r="J1294" s="1">
        <v>44934</v>
      </c>
      <c r="K1294">
        <v>1400</v>
      </c>
      <c r="L1294" t="s">
        <v>5590</v>
      </c>
      <c r="M1294" t="s">
        <v>1244</v>
      </c>
      <c r="N1294" t="s">
        <v>5591</v>
      </c>
      <c r="O1294" t="s">
        <v>5592</v>
      </c>
      <c r="P1294" t="s">
        <v>39</v>
      </c>
      <c r="Q1294">
        <v>14</v>
      </c>
      <c r="R1294" t="s">
        <v>88</v>
      </c>
      <c r="S1294" t="s">
        <v>41</v>
      </c>
      <c r="T1294">
        <v>92738</v>
      </c>
      <c r="U1294" s="1">
        <v>45595</v>
      </c>
      <c r="V1294" t="s">
        <v>155</v>
      </c>
      <c r="W1294">
        <v>476208</v>
      </c>
      <c r="X1294" t="s">
        <v>5593</v>
      </c>
      <c r="Y1294">
        <v>723</v>
      </c>
      <c r="Z1294">
        <v>2522</v>
      </c>
      <c r="AA1294">
        <v>8</v>
      </c>
      <c r="AB1294" s="2" t="s">
        <v>5594</v>
      </c>
    </row>
    <row r="1295" spans="1:28" x14ac:dyDescent="0.3">
      <c r="A1295" t="s">
        <v>28</v>
      </c>
      <c r="B1295" t="s">
        <v>29</v>
      </c>
      <c r="C1295" t="s">
        <v>66</v>
      </c>
      <c r="D1295" t="s">
        <v>524</v>
      </c>
      <c r="E1295" t="s">
        <v>46</v>
      </c>
      <c r="F1295" t="s">
        <v>175</v>
      </c>
      <c r="G1295">
        <v>81</v>
      </c>
      <c r="H1295">
        <v>436232</v>
      </c>
      <c r="I1295" t="s">
        <v>34</v>
      </c>
      <c r="J1295" s="1">
        <v>43970</v>
      </c>
      <c r="K1295">
        <v>1100</v>
      </c>
      <c r="L1295" t="s">
        <v>5595</v>
      </c>
      <c r="M1295" t="s">
        <v>1212</v>
      </c>
      <c r="N1295" t="s">
        <v>5596</v>
      </c>
      <c r="O1295" t="s">
        <v>5597</v>
      </c>
      <c r="P1295" t="s">
        <v>71</v>
      </c>
      <c r="Q1295">
        <v>19</v>
      </c>
      <c r="R1295" t="s">
        <v>88</v>
      </c>
      <c r="S1295" t="s">
        <v>118</v>
      </c>
      <c r="T1295">
        <v>71944</v>
      </c>
      <c r="U1295" s="1">
        <v>45330</v>
      </c>
      <c r="V1295" t="s">
        <v>119</v>
      </c>
      <c r="W1295">
        <v>735962</v>
      </c>
      <c r="X1295" t="s">
        <v>5598</v>
      </c>
      <c r="Y1295">
        <v>571</v>
      </c>
      <c r="Z1295">
        <v>2228</v>
      </c>
      <c r="AA1295">
        <v>4</v>
      </c>
      <c r="AB1295">
        <v>3564.8</v>
      </c>
    </row>
    <row r="1296" spans="1:28" x14ac:dyDescent="0.3">
      <c r="A1296" t="s">
        <v>28</v>
      </c>
      <c r="B1296" t="s">
        <v>29</v>
      </c>
      <c r="C1296" t="s">
        <v>157</v>
      </c>
      <c r="D1296" t="s">
        <v>220</v>
      </c>
      <c r="E1296" t="s">
        <v>32</v>
      </c>
      <c r="F1296" t="s">
        <v>113</v>
      </c>
      <c r="G1296">
        <v>93</v>
      </c>
      <c r="H1296">
        <v>409375</v>
      </c>
      <c r="I1296" t="s">
        <v>58</v>
      </c>
      <c r="J1296" s="1">
        <v>43925</v>
      </c>
      <c r="K1296">
        <v>950</v>
      </c>
      <c r="L1296" t="s">
        <v>5599</v>
      </c>
      <c r="M1296" t="s">
        <v>605</v>
      </c>
      <c r="N1296" t="s">
        <v>5600</v>
      </c>
      <c r="O1296" t="s">
        <v>5601</v>
      </c>
      <c r="P1296" t="s">
        <v>71</v>
      </c>
      <c r="Q1296">
        <v>13</v>
      </c>
      <c r="R1296" t="s">
        <v>40</v>
      </c>
      <c r="S1296" t="s">
        <v>79</v>
      </c>
      <c r="T1296">
        <v>69882</v>
      </c>
      <c r="U1296" s="1">
        <v>45598</v>
      </c>
      <c r="V1296" t="s">
        <v>42</v>
      </c>
      <c r="W1296">
        <v>877688</v>
      </c>
      <c r="X1296" t="s">
        <v>5602</v>
      </c>
      <c r="Y1296">
        <v>494</v>
      </c>
      <c r="Z1296">
        <v>939</v>
      </c>
      <c r="AA1296">
        <v>5</v>
      </c>
      <c r="AB1296">
        <v>1878</v>
      </c>
    </row>
    <row r="1297" spans="1:28" x14ac:dyDescent="0.3">
      <c r="A1297" t="s">
        <v>28</v>
      </c>
      <c r="B1297" t="s">
        <v>29</v>
      </c>
      <c r="C1297" t="s">
        <v>157</v>
      </c>
      <c r="D1297" t="s">
        <v>31</v>
      </c>
      <c r="E1297" t="s">
        <v>56</v>
      </c>
      <c r="F1297" t="s">
        <v>47</v>
      </c>
      <c r="G1297">
        <v>41</v>
      </c>
      <c r="H1297">
        <v>423262</v>
      </c>
      <c r="I1297" t="s">
        <v>58</v>
      </c>
      <c r="J1297" s="1">
        <v>44330</v>
      </c>
      <c r="K1297">
        <v>1000</v>
      </c>
      <c r="L1297" t="s">
        <v>5603</v>
      </c>
      <c r="M1297" t="s">
        <v>654</v>
      </c>
      <c r="N1297" t="s">
        <v>5604</v>
      </c>
      <c r="O1297" t="s">
        <v>5605</v>
      </c>
      <c r="P1297" t="s">
        <v>71</v>
      </c>
      <c r="Q1297">
        <v>18</v>
      </c>
      <c r="R1297" t="s">
        <v>88</v>
      </c>
      <c r="S1297" t="s">
        <v>41</v>
      </c>
      <c r="T1297">
        <v>70014</v>
      </c>
      <c r="U1297" s="1">
        <v>45559</v>
      </c>
      <c r="V1297" t="s">
        <v>180</v>
      </c>
      <c r="W1297">
        <v>410039</v>
      </c>
      <c r="X1297" t="s">
        <v>5606</v>
      </c>
      <c r="Y1297">
        <v>427</v>
      </c>
      <c r="Z1297">
        <v>2130</v>
      </c>
      <c r="AA1297">
        <v>5</v>
      </c>
      <c r="AB1297">
        <v>4260</v>
      </c>
    </row>
    <row r="1298" spans="1:28" x14ac:dyDescent="0.3">
      <c r="A1298" t="s">
        <v>28</v>
      </c>
      <c r="B1298" t="s">
        <v>29</v>
      </c>
      <c r="C1298" t="s">
        <v>91</v>
      </c>
      <c r="D1298" t="s">
        <v>142</v>
      </c>
      <c r="E1298" t="s">
        <v>32</v>
      </c>
      <c r="F1298" t="s">
        <v>113</v>
      </c>
      <c r="G1298">
        <v>43</v>
      </c>
      <c r="H1298">
        <v>430808</v>
      </c>
      <c r="I1298" t="s">
        <v>58</v>
      </c>
      <c r="J1298" s="1">
        <v>43865</v>
      </c>
      <c r="K1298">
        <v>1400</v>
      </c>
      <c r="L1298" t="s">
        <v>5607</v>
      </c>
      <c r="M1298" t="s">
        <v>345</v>
      </c>
      <c r="N1298" t="s">
        <v>5608</v>
      </c>
      <c r="O1298" t="s">
        <v>5609</v>
      </c>
      <c r="P1298" t="s">
        <v>87</v>
      </c>
      <c r="Q1298">
        <v>20</v>
      </c>
      <c r="R1298" t="s">
        <v>40</v>
      </c>
      <c r="S1298" t="s">
        <v>41</v>
      </c>
      <c r="T1298">
        <v>70666</v>
      </c>
      <c r="U1298" s="1">
        <v>45607</v>
      </c>
      <c r="V1298" t="s">
        <v>42</v>
      </c>
      <c r="W1298">
        <v>788829</v>
      </c>
      <c r="X1298" t="s">
        <v>5610</v>
      </c>
      <c r="Y1298">
        <v>811</v>
      </c>
      <c r="Z1298">
        <v>1201</v>
      </c>
      <c r="AA1298">
        <v>3</v>
      </c>
      <c r="AB1298">
        <v>1441.2</v>
      </c>
    </row>
    <row r="1299" spans="1:28" x14ac:dyDescent="0.3">
      <c r="A1299" t="s">
        <v>28</v>
      </c>
      <c r="B1299" t="s">
        <v>29</v>
      </c>
      <c r="C1299" t="s">
        <v>54</v>
      </c>
      <c r="D1299" t="s">
        <v>187</v>
      </c>
      <c r="E1299" t="s">
        <v>56</v>
      </c>
      <c r="F1299" t="s">
        <v>57</v>
      </c>
      <c r="G1299">
        <v>34</v>
      </c>
      <c r="H1299">
        <v>418968</v>
      </c>
      <c r="I1299" t="s">
        <v>58</v>
      </c>
      <c r="J1299" s="1">
        <v>45082</v>
      </c>
      <c r="K1299">
        <v>1400</v>
      </c>
      <c r="L1299" t="s">
        <v>5611</v>
      </c>
      <c r="M1299" t="s">
        <v>1409</v>
      </c>
      <c r="N1299" t="s">
        <v>5612</v>
      </c>
      <c r="O1299" t="s">
        <v>5613</v>
      </c>
      <c r="P1299" t="s">
        <v>39</v>
      </c>
      <c r="Q1299">
        <v>14</v>
      </c>
      <c r="R1299" t="s">
        <v>88</v>
      </c>
      <c r="S1299" t="s">
        <v>79</v>
      </c>
      <c r="T1299">
        <v>10301</v>
      </c>
      <c r="U1299" s="1">
        <v>45356</v>
      </c>
      <c r="V1299" t="s">
        <v>72</v>
      </c>
      <c r="W1299">
        <v>854808</v>
      </c>
      <c r="X1299" t="s">
        <v>5614</v>
      </c>
      <c r="Y1299">
        <v>491</v>
      </c>
      <c r="Z1299">
        <v>621</v>
      </c>
      <c r="AA1299">
        <v>7</v>
      </c>
      <c r="AB1299" s="2" t="s">
        <v>5615</v>
      </c>
    </row>
    <row r="1300" spans="1:28" x14ac:dyDescent="0.3">
      <c r="A1300" t="s">
        <v>28</v>
      </c>
      <c r="B1300" t="s">
        <v>29</v>
      </c>
      <c r="C1300" t="s">
        <v>91</v>
      </c>
      <c r="D1300" t="s">
        <v>467</v>
      </c>
      <c r="E1300" t="s">
        <v>46</v>
      </c>
      <c r="F1300" t="s">
        <v>150</v>
      </c>
      <c r="G1300">
        <v>29</v>
      </c>
      <c r="H1300">
        <v>416978</v>
      </c>
      <c r="I1300" t="s">
        <v>58</v>
      </c>
      <c r="J1300" s="1">
        <v>44911</v>
      </c>
      <c r="K1300">
        <v>1000</v>
      </c>
      <c r="L1300" t="s">
        <v>5616</v>
      </c>
      <c r="M1300" t="s">
        <v>366</v>
      </c>
      <c r="N1300" t="s">
        <v>5617</v>
      </c>
      <c r="O1300" t="s">
        <v>5618</v>
      </c>
      <c r="P1300" t="s">
        <v>39</v>
      </c>
      <c r="Q1300">
        <v>5</v>
      </c>
      <c r="R1300" t="s">
        <v>40</v>
      </c>
      <c r="S1300" t="s">
        <v>118</v>
      </c>
      <c r="T1300">
        <v>78389</v>
      </c>
      <c r="U1300" s="1">
        <v>45463</v>
      </c>
      <c r="V1300" t="s">
        <v>52</v>
      </c>
      <c r="W1300">
        <v>533317</v>
      </c>
      <c r="X1300" t="s">
        <v>5619</v>
      </c>
      <c r="Y1300">
        <v>774</v>
      </c>
      <c r="Z1300">
        <v>2222</v>
      </c>
      <c r="AA1300">
        <v>6</v>
      </c>
      <c r="AB1300">
        <v>5332.8</v>
      </c>
    </row>
    <row r="1301" spans="1:28" x14ac:dyDescent="0.3">
      <c r="A1301" t="s">
        <v>28</v>
      </c>
      <c r="B1301" t="s">
        <v>29</v>
      </c>
      <c r="C1301" t="s">
        <v>44</v>
      </c>
      <c r="D1301" t="s">
        <v>467</v>
      </c>
      <c r="E1301" t="s">
        <v>56</v>
      </c>
      <c r="F1301" t="s">
        <v>175</v>
      </c>
      <c r="G1301">
        <v>42</v>
      </c>
      <c r="H1301">
        <v>422711</v>
      </c>
      <c r="I1301" t="s">
        <v>58</v>
      </c>
      <c r="J1301" s="1">
        <v>44279</v>
      </c>
      <c r="K1301">
        <v>1100</v>
      </c>
      <c r="L1301" t="s">
        <v>5620</v>
      </c>
      <c r="M1301" t="s">
        <v>747</v>
      </c>
      <c r="N1301" t="s">
        <v>5621</v>
      </c>
      <c r="O1301" t="s">
        <v>5622</v>
      </c>
      <c r="P1301" t="s">
        <v>71</v>
      </c>
      <c r="Q1301">
        <v>8</v>
      </c>
      <c r="R1301" t="s">
        <v>40</v>
      </c>
      <c r="S1301" t="s">
        <v>41</v>
      </c>
      <c r="T1301">
        <v>32085</v>
      </c>
      <c r="U1301" s="1">
        <v>45580</v>
      </c>
      <c r="V1301" t="s">
        <v>155</v>
      </c>
      <c r="W1301">
        <v>800822</v>
      </c>
      <c r="X1301" t="s">
        <v>5623</v>
      </c>
      <c r="Y1301">
        <v>254</v>
      </c>
      <c r="Z1301">
        <v>2942</v>
      </c>
      <c r="AA1301">
        <v>2</v>
      </c>
      <c r="AB1301">
        <v>2353.6</v>
      </c>
    </row>
    <row r="1302" spans="1:28" x14ac:dyDescent="0.3">
      <c r="A1302" t="s">
        <v>28</v>
      </c>
      <c r="B1302" t="s">
        <v>29</v>
      </c>
      <c r="C1302" t="s">
        <v>193</v>
      </c>
      <c r="D1302" t="s">
        <v>98</v>
      </c>
      <c r="E1302" t="s">
        <v>32</v>
      </c>
      <c r="F1302" t="s">
        <v>150</v>
      </c>
      <c r="G1302">
        <v>50</v>
      </c>
      <c r="H1302">
        <v>406149</v>
      </c>
      <c r="I1302" t="s">
        <v>34</v>
      </c>
      <c r="J1302" s="1">
        <v>45445</v>
      </c>
      <c r="K1302">
        <v>800</v>
      </c>
      <c r="L1302" t="s">
        <v>5624</v>
      </c>
      <c r="M1302" t="s">
        <v>869</v>
      </c>
      <c r="N1302" t="s">
        <v>5625</v>
      </c>
      <c r="O1302" t="s">
        <v>5626</v>
      </c>
      <c r="P1302" t="s">
        <v>71</v>
      </c>
      <c r="Q1302">
        <v>3</v>
      </c>
      <c r="R1302" t="s">
        <v>40</v>
      </c>
      <c r="S1302" t="s">
        <v>63</v>
      </c>
      <c r="T1302">
        <v>48970</v>
      </c>
      <c r="U1302" s="1">
        <v>45458</v>
      </c>
      <c r="V1302" t="s">
        <v>52</v>
      </c>
      <c r="W1302">
        <v>376972</v>
      </c>
      <c r="X1302" t="s">
        <v>5627</v>
      </c>
      <c r="Y1302">
        <v>767</v>
      </c>
      <c r="Z1302">
        <v>1610</v>
      </c>
      <c r="AA1302">
        <v>3</v>
      </c>
      <c r="AB1302">
        <v>1932</v>
      </c>
    </row>
    <row r="1303" spans="1:28" x14ac:dyDescent="0.3">
      <c r="A1303" t="s">
        <v>28</v>
      </c>
      <c r="B1303" t="s">
        <v>29</v>
      </c>
      <c r="C1303" t="s">
        <v>193</v>
      </c>
      <c r="D1303" t="s">
        <v>349</v>
      </c>
      <c r="E1303" t="s">
        <v>46</v>
      </c>
      <c r="F1303" t="s">
        <v>57</v>
      </c>
      <c r="G1303">
        <v>12</v>
      </c>
      <c r="H1303">
        <v>415433</v>
      </c>
      <c r="I1303" t="s">
        <v>58</v>
      </c>
      <c r="J1303" s="1">
        <v>45545</v>
      </c>
      <c r="K1303">
        <v>800</v>
      </c>
      <c r="L1303" t="s">
        <v>5628</v>
      </c>
      <c r="M1303" t="s">
        <v>282</v>
      </c>
      <c r="N1303" t="s">
        <v>5629</v>
      </c>
      <c r="O1303" t="s">
        <v>5630</v>
      </c>
      <c r="P1303" t="s">
        <v>51</v>
      </c>
      <c r="Q1303">
        <v>16</v>
      </c>
      <c r="R1303" t="s">
        <v>88</v>
      </c>
      <c r="S1303" t="s">
        <v>79</v>
      </c>
      <c r="T1303">
        <v>22505</v>
      </c>
      <c r="U1303" s="1">
        <v>45310</v>
      </c>
      <c r="V1303" t="s">
        <v>111</v>
      </c>
      <c r="W1303">
        <v>632274</v>
      </c>
      <c r="X1303" t="s">
        <v>5631</v>
      </c>
      <c r="Y1303">
        <v>495</v>
      </c>
      <c r="Z1303">
        <v>639</v>
      </c>
      <c r="AA1303">
        <v>8</v>
      </c>
      <c r="AB1303" s="2" t="s">
        <v>5632</v>
      </c>
    </row>
    <row r="1304" spans="1:28" x14ac:dyDescent="0.3">
      <c r="A1304" t="s">
        <v>28</v>
      </c>
      <c r="B1304" t="s">
        <v>29</v>
      </c>
      <c r="C1304" t="s">
        <v>54</v>
      </c>
      <c r="D1304" t="s">
        <v>187</v>
      </c>
      <c r="E1304" t="s">
        <v>56</v>
      </c>
      <c r="F1304" t="s">
        <v>135</v>
      </c>
      <c r="G1304">
        <v>3</v>
      </c>
      <c r="H1304">
        <v>411022</v>
      </c>
      <c r="I1304" t="s">
        <v>34</v>
      </c>
      <c r="J1304" s="1">
        <v>44220</v>
      </c>
      <c r="K1304">
        <v>1200</v>
      </c>
      <c r="L1304" t="s">
        <v>5633</v>
      </c>
      <c r="M1304" t="s">
        <v>1030</v>
      </c>
      <c r="N1304" t="s">
        <v>5634</v>
      </c>
      <c r="O1304" t="s">
        <v>5635</v>
      </c>
      <c r="P1304" t="s">
        <v>87</v>
      </c>
      <c r="Q1304">
        <v>17</v>
      </c>
      <c r="R1304" t="s">
        <v>40</v>
      </c>
      <c r="S1304" t="s">
        <v>63</v>
      </c>
      <c r="T1304">
        <v>15142</v>
      </c>
      <c r="U1304" s="1">
        <v>45347</v>
      </c>
      <c r="V1304" t="s">
        <v>119</v>
      </c>
      <c r="W1304">
        <v>728859</v>
      </c>
      <c r="X1304" t="s">
        <v>5636</v>
      </c>
      <c r="Y1304">
        <v>852</v>
      </c>
      <c r="Z1304">
        <v>2658</v>
      </c>
      <c r="AA1304">
        <v>4</v>
      </c>
      <c r="AB1304">
        <v>4252.8</v>
      </c>
    </row>
    <row r="1305" spans="1:28" x14ac:dyDescent="0.3">
      <c r="A1305" t="s">
        <v>28</v>
      </c>
      <c r="B1305" t="s">
        <v>29</v>
      </c>
      <c r="C1305" t="s">
        <v>54</v>
      </c>
      <c r="D1305" t="s">
        <v>163</v>
      </c>
      <c r="E1305" t="s">
        <v>46</v>
      </c>
      <c r="F1305" t="s">
        <v>33</v>
      </c>
      <c r="G1305">
        <v>32</v>
      </c>
      <c r="H1305">
        <v>431091</v>
      </c>
      <c r="I1305" t="s">
        <v>58</v>
      </c>
      <c r="J1305" s="1">
        <v>44803</v>
      </c>
      <c r="K1305">
        <v>1400</v>
      </c>
      <c r="L1305" t="s">
        <v>5637</v>
      </c>
      <c r="M1305" t="s">
        <v>680</v>
      </c>
      <c r="N1305" t="s">
        <v>5638</v>
      </c>
      <c r="O1305" t="s">
        <v>5639</v>
      </c>
      <c r="P1305" t="s">
        <v>87</v>
      </c>
      <c r="Q1305">
        <v>6</v>
      </c>
      <c r="R1305" t="s">
        <v>40</v>
      </c>
      <c r="S1305" t="s">
        <v>63</v>
      </c>
      <c r="T1305">
        <v>95558</v>
      </c>
      <c r="U1305" s="1">
        <v>45586</v>
      </c>
      <c r="V1305" t="s">
        <v>155</v>
      </c>
      <c r="W1305">
        <v>631599</v>
      </c>
      <c r="X1305" t="s">
        <v>5640</v>
      </c>
      <c r="Y1305">
        <v>860</v>
      </c>
      <c r="Z1305">
        <v>1658</v>
      </c>
      <c r="AA1305">
        <v>1</v>
      </c>
      <c r="AB1305">
        <v>663.2</v>
      </c>
    </row>
    <row r="1306" spans="1:28" x14ac:dyDescent="0.3">
      <c r="A1306" t="s">
        <v>28</v>
      </c>
      <c r="B1306" t="s">
        <v>29</v>
      </c>
      <c r="C1306" t="s">
        <v>91</v>
      </c>
      <c r="D1306" t="s">
        <v>511</v>
      </c>
      <c r="E1306" t="s">
        <v>32</v>
      </c>
      <c r="F1306" t="s">
        <v>355</v>
      </c>
      <c r="G1306">
        <v>47</v>
      </c>
      <c r="H1306">
        <v>401589</v>
      </c>
      <c r="I1306" t="s">
        <v>58</v>
      </c>
      <c r="J1306" s="1">
        <v>45305</v>
      </c>
      <c r="K1306">
        <v>1000</v>
      </c>
      <c r="L1306" t="s">
        <v>5641</v>
      </c>
      <c r="M1306" t="s">
        <v>287</v>
      </c>
      <c r="N1306" t="s">
        <v>5642</v>
      </c>
      <c r="O1306">
        <f>1-572-379-8237</f>
        <v>-9187</v>
      </c>
      <c r="P1306" t="s">
        <v>71</v>
      </c>
      <c r="Q1306">
        <v>4</v>
      </c>
      <c r="R1306" t="s">
        <v>88</v>
      </c>
      <c r="S1306" t="s">
        <v>79</v>
      </c>
      <c r="T1306">
        <v>10106</v>
      </c>
      <c r="U1306" s="1">
        <v>45560</v>
      </c>
      <c r="V1306" t="s">
        <v>180</v>
      </c>
      <c r="W1306">
        <v>908665</v>
      </c>
      <c r="X1306" t="s">
        <v>5643</v>
      </c>
      <c r="Y1306">
        <v>266</v>
      </c>
      <c r="Z1306">
        <v>522</v>
      </c>
      <c r="AA1306">
        <v>7</v>
      </c>
      <c r="AB1306" s="2" t="s">
        <v>5644</v>
      </c>
    </row>
    <row r="1307" spans="1:28" x14ac:dyDescent="0.3">
      <c r="A1307" t="s">
        <v>28</v>
      </c>
      <c r="B1307" t="s">
        <v>29</v>
      </c>
      <c r="C1307" t="s">
        <v>30</v>
      </c>
      <c r="D1307" t="s">
        <v>467</v>
      </c>
      <c r="E1307" t="s">
        <v>46</v>
      </c>
      <c r="F1307" t="s">
        <v>175</v>
      </c>
      <c r="G1307">
        <v>4</v>
      </c>
      <c r="H1307">
        <v>409103</v>
      </c>
      <c r="I1307" t="s">
        <v>34</v>
      </c>
      <c r="J1307" s="1">
        <v>45603</v>
      </c>
      <c r="K1307">
        <v>800</v>
      </c>
      <c r="L1307" t="s">
        <v>5645</v>
      </c>
      <c r="M1307" t="s">
        <v>200</v>
      </c>
      <c r="N1307" t="s">
        <v>5646</v>
      </c>
      <c r="O1307" t="s">
        <v>5647</v>
      </c>
      <c r="P1307" t="s">
        <v>87</v>
      </c>
      <c r="Q1307">
        <v>3</v>
      </c>
      <c r="R1307" t="s">
        <v>88</v>
      </c>
      <c r="S1307" t="s">
        <v>41</v>
      </c>
      <c r="T1307">
        <v>48843</v>
      </c>
      <c r="U1307" s="1">
        <v>45467</v>
      </c>
      <c r="V1307" t="s">
        <v>52</v>
      </c>
      <c r="W1307">
        <v>187862</v>
      </c>
      <c r="X1307" t="s">
        <v>5648</v>
      </c>
      <c r="Y1307">
        <v>644</v>
      </c>
      <c r="Z1307">
        <v>1241</v>
      </c>
      <c r="AA1307">
        <v>5</v>
      </c>
      <c r="AB1307">
        <v>2482</v>
      </c>
    </row>
    <row r="1308" spans="1:28" x14ac:dyDescent="0.3">
      <c r="A1308" t="s">
        <v>28</v>
      </c>
      <c r="B1308" t="s">
        <v>29</v>
      </c>
      <c r="C1308" t="s">
        <v>157</v>
      </c>
      <c r="D1308" t="s">
        <v>380</v>
      </c>
      <c r="E1308" t="s">
        <v>46</v>
      </c>
      <c r="F1308" t="s">
        <v>355</v>
      </c>
      <c r="G1308">
        <v>35</v>
      </c>
      <c r="H1308">
        <v>426479</v>
      </c>
      <c r="I1308" t="s">
        <v>34</v>
      </c>
      <c r="J1308" s="1">
        <v>45346</v>
      </c>
      <c r="K1308">
        <v>1200</v>
      </c>
      <c r="L1308" t="s">
        <v>5649</v>
      </c>
      <c r="M1308" t="s">
        <v>843</v>
      </c>
      <c r="N1308" t="s">
        <v>5650</v>
      </c>
      <c r="O1308" t="s">
        <v>5651</v>
      </c>
      <c r="P1308" t="s">
        <v>39</v>
      </c>
      <c r="Q1308">
        <v>5</v>
      </c>
      <c r="R1308" t="s">
        <v>40</v>
      </c>
      <c r="S1308" t="s">
        <v>79</v>
      </c>
      <c r="T1308">
        <v>90084</v>
      </c>
      <c r="U1308" s="1">
        <v>45444</v>
      </c>
      <c r="V1308" t="s">
        <v>52</v>
      </c>
      <c r="W1308">
        <v>507591</v>
      </c>
      <c r="X1308" t="s">
        <v>5652</v>
      </c>
      <c r="Y1308">
        <v>667</v>
      </c>
      <c r="Z1308">
        <v>2970</v>
      </c>
      <c r="AA1308">
        <v>3</v>
      </c>
      <c r="AB1308">
        <v>3564</v>
      </c>
    </row>
    <row r="1309" spans="1:28" x14ac:dyDescent="0.3">
      <c r="A1309" t="s">
        <v>28</v>
      </c>
      <c r="B1309" t="s">
        <v>29</v>
      </c>
      <c r="C1309" t="s">
        <v>91</v>
      </c>
      <c r="D1309" t="s">
        <v>616</v>
      </c>
      <c r="E1309" t="s">
        <v>56</v>
      </c>
      <c r="F1309" t="s">
        <v>33</v>
      </c>
      <c r="G1309">
        <v>25</v>
      </c>
      <c r="H1309">
        <v>430157</v>
      </c>
      <c r="I1309" t="s">
        <v>34</v>
      </c>
      <c r="J1309" s="1">
        <v>44231</v>
      </c>
      <c r="K1309">
        <v>1000</v>
      </c>
      <c r="L1309" t="s">
        <v>5653</v>
      </c>
      <c r="M1309" t="s">
        <v>591</v>
      </c>
      <c r="N1309" t="s">
        <v>5654</v>
      </c>
      <c r="O1309" t="s">
        <v>5655</v>
      </c>
      <c r="P1309" t="s">
        <v>87</v>
      </c>
      <c r="Q1309">
        <v>5</v>
      </c>
      <c r="R1309" t="s">
        <v>88</v>
      </c>
      <c r="S1309" t="s">
        <v>63</v>
      </c>
      <c r="T1309">
        <v>18338</v>
      </c>
      <c r="U1309" s="1">
        <v>45419</v>
      </c>
      <c r="V1309" t="s">
        <v>140</v>
      </c>
      <c r="W1309">
        <v>447686</v>
      </c>
      <c r="X1309" t="s">
        <v>5656</v>
      </c>
      <c r="Y1309">
        <v>547</v>
      </c>
      <c r="Z1309">
        <v>1788</v>
      </c>
      <c r="AA1309">
        <v>5</v>
      </c>
      <c r="AB1309">
        <v>3576</v>
      </c>
    </row>
    <row r="1310" spans="1:28" x14ac:dyDescent="0.3">
      <c r="A1310" t="s">
        <v>28</v>
      </c>
      <c r="B1310" t="s">
        <v>29</v>
      </c>
      <c r="C1310" t="s">
        <v>148</v>
      </c>
      <c r="D1310" t="s">
        <v>411</v>
      </c>
      <c r="E1310" t="s">
        <v>46</v>
      </c>
      <c r="F1310" t="s">
        <v>33</v>
      </c>
      <c r="G1310">
        <v>26</v>
      </c>
      <c r="H1310">
        <v>415718</v>
      </c>
      <c r="I1310" t="s">
        <v>58</v>
      </c>
      <c r="J1310" s="1">
        <v>44145</v>
      </c>
      <c r="K1310">
        <v>1000</v>
      </c>
      <c r="L1310" t="s">
        <v>5657</v>
      </c>
      <c r="M1310" t="s">
        <v>108</v>
      </c>
      <c r="N1310" t="s">
        <v>5658</v>
      </c>
      <c r="O1310" t="s">
        <v>5659</v>
      </c>
      <c r="P1310" t="s">
        <v>39</v>
      </c>
      <c r="Q1310">
        <v>8</v>
      </c>
      <c r="R1310" t="s">
        <v>88</v>
      </c>
      <c r="S1310" t="s">
        <v>118</v>
      </c>
      <c r="T1310">
        <v>35903</v>
      </c>
      <c r="U1310" s="1">
        <v>45542</v>
      </c>
      <c r="V1310" t="s">
        <v>180</v>
      </c>
      <c r="W1310">
        <v>722994</v>
      </c>
      <c r="X1310" t="s">
        <v>5660</v>
      </c>
      <c r="Y1310">
        <v>596</v>
      </c>
      <c r="Z1310">
        <v>1062</v>
      </c>
      <c r="AA1310">
        <v>7</v>
      </c>
      <c r="AB1310" s="2" t="s">
        <v>5661</v>
      </c>
    </row>
    <row r="1311" spans="1:28" x14ac:dyDescent="0.3">
      <c r="A1311" t="s">
        <v>28</v>
      </c>
      <c r="B1311" t="s">
        <v>29</v>
      </c>
      <c r="C1311" t="s">
        <v>30</v>
      </c>
      <c r="D1311" t="s">
        <v>380</v>
      </c>
      <c r="E1311" t="s">
        <v>46</v>
      </c>
      <c r="F1311" t="s">
        <v>113</v>
      </c>
      <c r="G1311">
        <v>61</v>
      </c>
      <c r="H1311">
        <v>434890</v>
      </c>
      <c r="I1311" t="s">
        <v>34</v>
      </c>
      <c r="J1311" s="1">
        <v>44332</v>
      </c>
      <c r="K1311">
        <v>800</v>
      </c>
      <c r="L1311" t="s">
        <v>5662</v>
      </c>
      <c r="M1311" t="s">
        <v>478</v>
      </c>
      <c r="N1311" t="s">
        <v>5663</v>
      </c>
      <c r="O1311" t="s">
        <v>5664</v>
      </c>
      <c r="P1311" t="s">
        <v>71</v>
      </c>
      <c r="Q1311">
        <v>8</v>
      </c>
      <c r="R1311" t="s">
        <v>40</v>
      </c>
      <c r="S1311" t="s">
        <v>41</v>
      </c>
      <c r="T1311">
        <v>13163</v>
      </c>
      <c r="U1311" s="1">
        <v>45344</v>
      </c>
      <c r="V1311" t="s">
        <v>119</v>
      </c>
      <c r="W1311">
        <v>431083</v>
      </c>
      <c r="X1311" t="s">
        <v>5665</v>
      </c>
      <c r="Y1311">
        <v>290</v>
      </c>
      <c r="Z1311">
        <v>571</v>
      </c>
      <c r="AA1311">
        <v>5</v>
      </c>
      <c r="AB1311">
        <v>1142</v>
      </c>
    </row>
    <row r="1312" spans="1:28" x14ac:dyDescent="0.3">
      <c r="A1312" t="s">
        <v>28</v>
      </c>
      <c r="B1312" t="s">
        <v>29</v>
      </c>
      <c r="C1312" t="s">
        <v>66</v>
      </c>
      <c r="D1312" t="s">
        <v>560</v>
      </c>
      <c r="E1312" t="s">
        <v>46</v>
      </c>
      <c r="F1312" t="s">
        <v>150</v>
      </c>
      <c r="G1312">
        <v>85</v>
      </c>
      <c r="H1312">
        <v>426463</v>
      </c>
      <c r="I1312" t="s">
        <v>58</v>
      </c>
      <c r="J1312" s="1">
        <v>44703</v>
      </c>
      <c r="K1312">
        <v>950</v>
      </c>
      <c r="L1312" t="s">
        <v>5666</v>
      </c>
      <c r="M1312" t="s">
        <v>856</v>
      </c>
      <c r="N1312" t="s">
        <v>5667</v>
      </c>
      <c r="O1312" t="s">
        <v>5668</v>
      </c>
      <c r="P1312" t="s">
        <v>87</v>
      </c>
      <c r="Q1312">
        <v>17</v>
      </c>
      <c r="R1312" t="s">
        <v>88</v>
      </c>
      <c r="S1312" t="s">
        <v>41</v>
      </c>
      <c r="T1312">
        <v>14332</v>
      </c>
      <c r="U1312" s="1">
        <v>45626</v>
      </c>
      <c r="V1312" t="s">
        <v>42</v>
      </c>
      <c r="W1312">
        <v>391141</v>
      </c>
      <c r="X1312" t="s">
        <v>5669</v>
      </c>
      <c r="Y1312">
        <v>338</v>
      </c>
      <c r="Z1312">
        <v>1014</v>
      </c>
      <c r="AA1312">
        <v>1</v>
      </c>
      <c r="AB1312">
        <v>405.6</v>
      </c>
    </row>
    <row r="1313" spans="1:28" x14ac:dyDescent="0.3">
      <c r="A1313" t="s">
        <v>28</v>
      </c>
      <c r="B1313" t="s">
        <v>29</v>
      </c>
      <c r="C1313" t="s">
        <v>148</v>
      </c>
      <c r="D1313" t="s">
        <v>524</v>
      </c>
      <c r="E1313" t="s">
        <v>32</v>
      </c>
      <c r="F1313" t="s">
        <v>150</v>
      </c>
      <c r="G1313">
        <v>6</v>
      </c>
      <c r="H1313">
        <v>420300</v>
      </c>
      <c r="I1313" t="s">
        <v>58</v>
      </c>
      <c r="J1313" s="1">
        <v>45526</v>
      </c>
      <c r="K1313">
        <v>800</v>
      </c>
      <c r="L1313" t="s">
        <v>5670</v>
      </c>
      <c r="M1313" t="s">
        <v>670</v>
      </c>
      <c r="N1313" t="s">
        <v>5671</v>
      </c>
      <c r="O1313" t="s">
        <v>5672</v>
      </c>
      <c r="P1313" t="s">
        <v>71</v>
      </c>
      <c r="Q1313">
        <v>15</v>
      </c>
      <c r="R1313" t="s">
        <v>88</v>
      </c>
      <c r="S1313" t="s">
        <v>41</v>
      </c>
      <c r="T1313">
        <v>48308</v>
      </c>
      <c r="U1313" s="1">
        <v>45604</v>
      </c>
      <c r="V1313" t="s">
        <v>42</v>
      </c>
      <c r="W1313">
        <v>473987</v>
      </c>
      <c r="X1313" t="s">
        <v>5673</v>
      </c>
      <c r="Y1313">
        <v>585</v>
      </c>
      <c r="Z1313">
        <v>2963</v>
      </c>
      <c r="AA1313">
        <v>2</v>
      </c>
      <c r="AB1313">
        <v>2370.4</v>
      </c>
    </row>
    <row r="1314" spans="1:28" x14ac:dyDescent="0.3">
      <c r="A1314" t="s">
        <v>28</v>
      </c>
      <c r="B1314" t="s">
        <v>29</v>
      </c>
      <c r="C1314" t="s">
        <v>148</v>
      </c>
      <c r="D1314" t="s">
        <v>98</v>
      </c>
      <c r="E1314" t="s">
        <v>32</v>
      </c>
      <c r="F1314" t="s">
        <v>83</v>
      </c>
      <c r="G1314">
        <v>35</v>
      </c>
      <c r="H1314">
        <v>437517</v>
      </c>
      <c r="I1314" t="s">
        <v>34</v>
      </c>
      <c r="J1314" s="1">
        <v>45328</v>
      </c>
      <c r="K1314">
        <v>1000</v>
      </c>
      <c r="L1314" t="s">
        <v>5674</v>
      </c>
      <c r="M1314" t="s">
        <v>216</v>
      </c>
      <c r="N1314" t="s">
        <v>5675</v>
      </c>
      <c r="O1314" t="s">
        <v>5676</v>
      </c>
      <c r="P1314" t="s">
        <v>71</v>
      </c>
      <c r="Q1314">
        <v>18</v>
      </c>
      <c r="R1314" t="s">
        <v>88</v>
      </c>
      <c r="S1314" t="s">
        <v>41</v>
      </c>
      <c r="T1314">
        <v>87710</v>
      </c>
      <c r="U1314" s="1">
        <v>45455</v>
      </c>
      <c r="V1314" t="s">
        <v>52</v>
      </c>
      <c r="W1314">
        <v>997762</v>
      </c>
      <c r="X1314" t="s">
        <v>5677</v>
      </c>
      <c r="Y1314">
        <v>901</v>
      </c>
      <c r="Z1314">
        <v>2156</v>
      </c>
      <c r="AA1314">
        <v>7</v>
      </c>
      <c r="AB1314">
        <v>6036.8</v>
      </c>
    </row>
    <row r="1315" spans="1:28" x14ac:dyDescent="0.3">
      <c r="A1315" t="s">
        <v>28</v>
      </c>
      <c r="B1315" t="s">
        <v>29</v>
      </c>
      <c r="C1315" t="s">
        <v>148</v>
      </c>
      <c r="D1315" t="s">
        <v>254</v>
      </c>
      <c r="E1315" t="s">
        <v>56</v>
      </c>
      <c r="F1315" t="s">
        <v>83</v>
      </c>
      <c r="G1315">
        <v>77</v>
      </c>
      <c r="H1315">
        <v>403917</v>
      </c>
      <c r="I1315" t="s">
        <v>34</v>
      </c>
      <c r="J1315" s="1">
        <v>45132</v>
      </c>
      <c r="K1315">
        <v>1000</v>
      </c>
      <c r="L1315" t="s">
        <v>5678</v>
      </c>
      <c r="M1315" t="s">
        <v>591</v>
      </c>
      <c r="N1315" t="s">
        <v>5679</v>
      </c>
      <c r="O1315" t="s">
        <v>5680</v>
      </c>
      <c r="P1315" t="s">
        <v>87</v>
      </c>
      <c r="Q1315">
        <v>7</v>
      </c>
      <c r="R1315" t="s">
        <v>88</v>
      </c>
      <c r="S1315" t="s">
        <v>79</v>
      </c>
      <c r="T1315">
        <v>99981</v>
      </c>
      <c r="U1315" s="1">
        <v>45527</v>
      </c>
      <c r="V1315" t="s">
        <v>64</v>
      </c>
      <c r="W1315">
        <v>342889</v>
      </c>
      <c r="X1315" t="s">
        <v>5681</v>
      </c>
      <c r="Y1315">
        <v>932</v>
      </c>
      <c r="Z1315">
        <v>2173</v>
      </c>
      <c r="AA1315">
        <v>5</v>
      </c>
      <c r="AB1315">
        <v>4346</v>
      </c>
    </row>
    <row r="1316" spans="1:28" x14ac:dyDescent="0.3">
      <c r="A1316" t="s">
        <v>28</v>
      </c>
      <c r="B1316" t="s">
        <v>29</v>
      </c>
      <c r="C1316" t="s">
        <v>66</v>
      </c>
      <c r="D1316" t="s">
        <v>338</v>
      </c>
      <c r="E1316" t="s">
        <v>46</v>
      </c>
      <c r="F1316" t="s">
        <v>83</v>
      </c>
      <c r="G1316">
        <v>51</v>
      </c>
      <c r="H1316">
        <v>411204</v>
      </c>
      <c r="I1316" t="s">
        <v>34</v>
      </c>
      <c r="J1316" s="1">
        <v>44631</v>
      </c>
      <c r="K1316">
        <v>1000</v>
      </c>
      <c r="L1316" t="s">
        <v>5682</v>
      </c>
      <c r="M1316" t="s">
        <v>172</v>
      </c>
      <c r="N1316" t="s">
        <v>5683</v>
      </c>
      <c r="O1316">
        <v>2254223464</v>
      </c>
      <c r="P1316" t="s">
        <v>51</v>
      </c>
      <c r="Q1316">
        <v>7</v>
      </c>
      <c r="R1316" t="s">
        <v>88</v>
      </c>
      <c r="S1316" t="s">
        <v>63</v>
      </c>
      <c r="T1316">
        <v>97016</v>
      </c>
      <c r="U1316" s="1">
        <v>45499</v>
      </c>
      <c r="V1316" t="s">
        <v>126</v>
      </c>
      <c r="W1316">
        <v>953775</v>
      </c>
      <c r="X1316" t="s">
        <v>5684</v>
      </c>
      <c r="Y1316">
        <v>369</v>
      </c>
      <c r="Z1316">
        <v>1787</v>
      </c>
      <c r="AA1316">
        <v>2</v>
      </c>
      <c r="AB1316" s="2" t="s">
        <v>5685</v>
      </c>
    </row>
    <row r="1317" spans="1:28" x14ac:dyDescent="0.3">
      <c r="A1317" t="s">
        <v>28</v>
      </c>
      <c r="B1317" t="s">
        <v>29</v>
      </c>
      <c r="C1317" t="s">
        <v>193</v>
      </c>
      <c r="D1317" t="s">
        <v>170</v>
      </c>
      <c r="E1317" t="s">
        <v>32</v>
      </c>
      <c r="F1317" t="s">
        <v>47</v>
      </c>
      <c r="G1317">
        <v>50</v>
      </c>
      <c r="H1317">
        <v>413295</v>
      </c>
      <c r="I1317" t="s">
        <v>58</v>
      </c>
      <c r="J1317" s="1">
        <v>44523</v>
      </c>
      <c r="K1317">
        <v>800</v>
      </c>
      <c r="L1317" t="s">
        <v>5686</v>
      </c>
      <c r="M1317" t="s">
        <v>256</v>
      </c>
      <c r="N1317" t="s">
        <v>5687</v>
      </c>
      <c r="O1317" t="s">
        <v>5688</v>
      </c>
      <c r="P1317" t="s">
        <v>39</v>
      </c>
      <c r="Q1317">
        <v>9</v>
      </c>
      <c r="R1317" t="s">
        <v>88</v>
      </c>
      <c r="S1317" t="s">
        <v>118</v>
      </c>
      <c r="T1317">
        <v>74803</v>
      </c>
      <c r="U1317" s="1">
        <v>45620</v>
      </c>
      <c r="V1317" t="s">
        <v>42</v>
      </c>
      <c r="W1317">
        <v>419263</v>
      </c>
      <c r="X1317" t="s">
        <v>5689</v>
      </c>
      <c r="Y1317">
        <v>904</v>
      </c>
      <c r="Z1317">
        <v>2255</v>
      </c>
      <c r="AA1317">
        <v>8</v>
      </c>
      <c r="AB1317">
        <v>7216</v>
      </c>
    </row>
    <row r="1318" spans="1:28" x14ac:dyDescent="0.3">
      <c r="A1318" t="s">
        <v>28</v>
      </c>
      <c r="B1318" t="s">
        <v>29</v>
      </c>
      <c r="C1318" t="s">
        <v>66</v>
      </c>
      <c r="D1318" t="s">
        <v>611</v>
      </c>
      <c r="E1318" t="s">
        <v>46</v>
      </c>
      <c r="F1318" t="s">
        <v>47</v>
      </c>
      <c r="G1318">
        <v>60</v>
      </c>
      <c r="H1318">
        <v>413860</v>
      </c>
      <c r="I1318" t="s">
        <v>34</v>
      </c>
      <c r="J1318" s="1">
        <v>44298</v>
      </c>
      <c r="K1318">
        <v>800</v>
      </c>
      <c r="L1318" t="s">
        <v>5690</v>
      </c>
      <c r="M1318" t="s">
        <v>1460</v>
      </c>
      <c r="N1318" t="s">
        <v>5691</v>
      </c>
      <c r="O1318" t="s">
        <v>5692</v>
      </c>
      <c r="P1318" t="s">
        <v>71</v>
      </c>
      <c r="Q1318">
        <v>3</v>
      </c>
      <c r="R1318" t="s">
        <v>40</v>
      </c>
      <c r="S1318" t="s">
        <v>41</v>
      </c>
      <c r="T1318">
        <v>48858</v>
      </c>
      <c r="U1318" s="1">
        <v>45579</v>
      </c>
      <c r="V1318" t="s">
        <v>155</v>
      </c>
      <c r="W1318">
        <v>560490</v>
      </c>
      <c r="X1318" t="s">
        <v>5693</v>
      </c>
      <c r="Y1318">
        <v>401</v>
      </c>
      <c r="Z1318">
        <v>732</v>
      </c>
      <c r="AA1318">
        <v>3</v>
      </c>
      <c r="AB1318" s="2" t="s">
        <v>5694</v>
      </c>
    </row>
    <row r="1319" spans="1:28" x14ac:dyDescent="0.3">
      <c r="A1319" t="s">
        <v>28</v>
      </c>
      <c r="B1319" t="s">
        <v>29</v>
      </c>
      <c r="C1319" t="s">
        <v>91</v>
      </c>
      <c r="D1319" t="s">
        <v>511</v>
      </c>
      <c r="E1319" t="s">
        <v>32</v>
      </c>
      <c r="F1319" t="s">
        <v>47</v>
      </c>
      <c r="G1319">
        <v>10</v>
      </c>
      <c r="H1319">
        <v>410807</v>
      </c>
      <c r="I1319" t="s">
        <v>58</v>
      </c>
      <c r="J1319" s="1">
        <v>44859</v>
      </c>
      <c r="K1319">
        <v>1000</v>
      </c>
      <c r="L1319" t="s">
        <v>5695</v>
      </c>
      <c r="M1319" t="s">
        <v>36</v>
      </c>
      <c r="N1319" t="s">
        <v>5696</v>
      </c>
      <c r="O1319" t="s">
        <v>5697</v>
      </c>
      <c r="P1319" t="s">
        <v>51</v>
      </c>
      <c r="Q1319">
        <v>13</v>
      </c>
      <c r="R1319" t="s">
        <v>40</v>
      </c>
      <c r="S1319" t="s">
        <v>118</v>
      </c>
      <c r="T1319">
        <v>95388</v>
      </c>
      <c r="U1319" s="1">
        <v>45330</v>
      </c>
      <c r="V1319" t="s">
        <v>119</v>
      </c>
      <c r="W1319">
        <v>470739</v>
      </c>
      <c r="X1319" t="s">
        <v>5698</v>
      </c>
      <c r="Y1319">
        <v>426</v>
      </c>
      <c r="Z1319">
        <v>982</v>
      </c>
      <c r="AA1319">
        <v>5</v>
      </c>
      <c r="AB1319">
        <v>1964</v>
      </c>
    </row>
    <row r="1320" spans="1:28" x14ac:dyDescent="0.3">
      <c r="A1320" t="s">
        <v>28</v>
      </c>
      <c r="B1320" t="s">
        <v>29</v>
      </c>
      <c r="C1320" t="s">
        <v>157</v>
      </c>
      <c r="D1320" t="s">
        <v>317</v>
      </c>
      <c r="E1320" t="s">
        <v>46</v>
      </c>
      <c r="F1320" t="s">
        <v>175</v>
      </c>
      <c r="G1320">
        <v>68</v>
      </c>
      <c r="H1320">
        <v>415199</v>
      </c>
      <c r="I1320" t="s">
        <v>34</v>
      </c>
      <c r="J1320" s="1">
        <v>43952</v>
      </c>
      <c r="K1320">
        <v>1400</v>
      </c>
      <c r="L1320" t="s">
        <v>5699</v>
      </c>
      <c r="M1320" t="s">
        <v>263</v>
      </c>
      <c r="N1320" t="s">
        <v>5700</v>
      </c>
      <c r="O1320" t="s">
        <v>5701</v>
      </c>
      <c r="P1320" t="s">
        <v>87</v>
      </c>
      <c r="Q1320">
        <v>11</v>
      </c>
      <c r="R1320" t="s">
        <v>40</v>
      </c>
      <c r="S1320" t="s">
        <v>79</v>
      </c>
      <c r="T1320">
        <v>14970</v>
      </c>
      <c r="U1320" s="1">
        <v>45393</v>
      </c>
      <c r="V1320" t="s">
        <v>80</v>
      </c>
      <c r="W1320">
        <v>526968</v>
      </c>
      <c r="X1320" t="s">
        <v>5702</v>
      </c>
      <c r="Y1320">
        <v>780</v>
      </c>
      <c r="Z1320">
        <v>1163</v>
      </c>
      <c r="AA1320">
        <v>6</v>
      </c>
      <c r="AB1320" s="2" t="s">
        <v>5703</v>
      </c>
    </row>
    <row r="1321" spans="1:28" x14ac:dyDescent="0.3">
      <c r="A1321" t="s">
        <v>28</v>
      </c>
      <c r="B1321" t="s">
        <v>29</v>
      </c>
      <c r="C1321" t="s">
        <v>148</v>
      </c>
      <c r="D1321" t="s">
        <v>274</v>
      </c>
      <c r="E1321" t="s">
        <v>56</v>
      </c>
      <c r="F1321" t="s">
        <v>113</v>
      </c>
      <c r="G1321">
        <v>35</v>
      </c>
      <c r="H1321">
        <v>409559</v>
      </c>
      <c r="I1321" t="s">
        <v>34</v>
      </c>
      <c r="J1321" s="1">
        <v>44121</v>
      </c>
      <c r="K1321">
        <v>1000</v>
      </c>
      <c r="L1321" t="s">
        <v>5704</v>
      </c>
      <c r="M1321" t="s">
        <v>250</v>
      </c>
      <c r="N1321" t="s">
        <v>5705</v>
      </c>
      <c r="O1321" t="s">
        <v>5706</v>
      </c>
      <c r="P1321" t="s">
        <v>51</v>
      </c>
      <c r="Q1321">
        <v>13</v>
      </c>
      <c r="R1321" t="s">
        <v>40</v>
      </c>
      <c r="S1321" t="s">
        <v>79</v>
      </c>
      <c r="T1321">
        <v>88997</v>
      </c>
      <c r="U1321" s="1">
        <v>45530</v>
      </c>
      <c r="V1321" t="s">
        <v>64</v>
      </c>
      <c r="W1321">
        <v>120006</v>
      </c>
      <c r="X1321" t="s">
        <v>5707</v>
      </c>
      <c r="Y1321">
        <v>623</v>
      </c>
      <c r="Z1321">
        <v>1588</v>
      </c>
      <c r="AA1321">
        <v>4</v>
      </c>
      <c r="AB1321">
        <v>2540.8000000000002</v>
      </c>
    </row>
    <row r="1322" spans="1:28" x14ac:dyDescent="0.3">
      <c r="A1322" t="s">
        <v>28</v>
      </c>
      <c r="B1322" t="s">
        <v>29</v>
      </c>
      <c r="C1322" t="s">
        <v>54</v>
      </c>
      <c r="D1322" t="s">
        <v>442</v>
      </c>
      <c r="E1322" t="s">
        <v>46</v>
      </c>
      <c r="F1322" t="s">
        <v>99</v>
      </c>
      <c r="G1322">
        <v>97</v>
      </c>
      <c r="H1322">
        <v>434710</v>
      </c>
      <c r="I1322" t="s">
        <v>58</v>
      </c>
      <c r="J1322" s="1">
        <v>44360</v>
      </c>
      <c r="K1322">
        <v>1400</v>
      </c>
      <c r="L1322" t="s">
        <v>5708</v>
      </c>
      <c r="M1322" t="s">
        <v>345</v>
      </c>
      <c r="N1322" t="s">
        <v>5709</v>
      </c>
      <c r="O1322" t="s">
        <v>5710</v>
      </c>
      <c r="P1322" t="s">
        <v>87</v>
      </c>
      <c r="Q1322">
        <v>7</v>
      </c>
      <c r="R1322" t="s">
        <v>40</v>
      </c>
      <c r="S1322" t="s">
        <v>79</v>
      </c>
      <c r="T1322">
        <v>77402</v>
      </c>
      <c r="U1322" s="1">
        <v>45489</v>
      </c>
      <c r="V1322" t="s">
        <v>126</v>
      </c>
      <c r="W1322">
        <v>401798</v>
      </c>
      <c r="X1322" t="s">
        <v>5711</v>
      </c>
      <c r="Y1322">
        <v>484</v>
      </c>
      <c r="Z1322">
        <v>905</v>
      </c>
      <c r="AA1322">
        <v>2</v>
      </c>
      <c r="AB1322">
        <v>724</v>
      </c>
    </row>
    <row r="1323" spans="1:28" x14ac:dyDescent="0.3">
      <c r="A1323" t="s">
        <v>28</v>
      </c>
      <c r="B1323" t="s">
        <v>29</v>
      </c>
      <c r="C1323" t="s">
        <v>193</v>
      </c>
      <c r="D1323" t="s">
        <v>45</v>
      </c>
      <c r="E1323" t="s">
        <v>56</v>
      </c>
      <c r="F1323" t="s">
        <v>57</v>
      </c>
      <c r="G1323">
        <v>53</v>
      </c>
      <c r="H1323">
        <v>403614</v>
      </c>
      <c r="I1323" t="s">
        <v>34</v>
      </c>
      <c r="J1323" s="1">
        <v>45181</v>
      </c>
      <c r="K1323">
        <v>1300</v>
      </c>
      <c r="L1323" t="s">
        <v>5712</v>
      </c>
      <c r="M1323" t="s">
        <v>372</v>
      </c>
      <c r="N1323" t="s">
        <v>5713</v>
      </c>
      <c r="O1323" t="s">
        <v>5714</v>
      </c>
      <c r="P1323" t="s">
        <v>51</v>
      </c>
      <c r="Q1323">
        <v>14</v>
      </c>
      <c r="R1323" t="s">
        <v>40</v>
      </c>
      <c r="S1323" t="s">
        <v>118</v>
      </c>
      <c r="T1323">
        <v>16821</v>
      </c>
      <c r="U1323" s="1">
        <v>45295</v>
      </c>
      <c r="V1323" t="s">
        <v>111</v>
      </c>
      <c r="W1323">
        <v>922221</v>
      </c>
      <c r="X1323" t="s">
        <v>5715</v>
      </c>
      <c r="Y1323">
        <v>426</v>
      </c>
      <c r="Z1323">
        <v>1888</v>
      </c>
      <c r="AA1323">
        <v>5</v>
      </c>
      <c r="AB1323">
        <v>3776</v>
      </c>
    </row>
    <row r="1324" spans="1:28" x14ac:dyDescent="0.3">
      <c r="A1324" t="s">
        <v>28</v>
      </c>
      <c r="B1324" t="s">
        <v>29</v>
      </c>
      <c r="C1324" t="s">
        <v>66</v>
      </c>
      <c r="D1324" t="s">
        <v>149</v>
      </c>
      <c r="E1324" t="s">
        <v>32</v>
      </c>
      <c r="F1324" t="s">
        <v>99</v>
      </c>
      <c r="G1324">
        <v>81</v>
      </c>
      <c r="H1324">
        <v>403107</v>
      </c>
      <c r="I1324" t="s">
        <v>58</v>
      </c>
      <c r="J1324" s="1">
        <v>44439</v>
      </c>
      <c r="K1324">
        <v>1100</v>
      </c>
      <c r="L1324" t="s">
        <v>5716</v>
      </c>
      <c r="M1324" t="s">
        <v>372</v>
      </c>
      <c r="N1324" t="s">
        <v>5717</v>
      </c>
      <c r="O1324">
        <v>7933833629</v>
      </c>
      <c r="P1324" t="s">
        <v>51</v>
      </c>
      <c r="Q1324">
        <v>19</v>
      </c>
      <c r="R1324" t="s">
        <v>40</v>
      </c>
      <c r="S1324" t="s">
        <v>41</v>
      </c>
      <c r="T1324">
        <v>69957</v>
      </c>
      <c r="U1324" s="1">
        <v>45440</v>
      </c>
      <c r="V1324" t="s">
        <v>140</v>
      </c>
      <c r="W1324">
        <v>200234</v>
      </c>
      <c r="X1324" t="s">
        <v>5718</v>
      </c>
      <c r="Y1324">
        <v>683</v>
      </c>
      <c r="Z1324">
        <v>2529</v>
      </c>
      <c r="AA1324">
        <v>2</v>
      </c>
      <c r="AB1324">
        <v>2023.2</v>
      </c>
    </row>
    <row r="1325" spans="1:28" x14ac:dyDescent="0.3">
      <c r="A1325" t="s">
        <v>28</v>
      </c>
      <c r="B1325" t="s">
        <v>29</v>
      </c>
      <c r="C1325" t="s">
        <v>66</v>
      </c>
      <c r="D1325" t="s">
        <v>220</v>
      </c>
      <c r="E1325" t="s">
        <v>56</v>
      </c>
      <c r="F1325" t="s">
        <v>175</v>
      </c>
      <c r="G1325">
        <v>10</v>
      </c>
      <c r="H1325">
        <v>413369</v>
      </c>
      <c r="I1325" t="s">
        <v>58</v>
      </c>
      <c r="J1325" s="1">
        <v>44560</v>
      </c>
      <c r="K1325">
        <v>1200</v>
      </c>
      <c r="L1325" t="s">
        <v>5719</v>
      </c>
      <c r="M1325" t="s">
        <v>49</v>
      </c>
      <c r="N1325" t="s">
        <v>5720</v>
      </c>
      <c r="O1325">
        <f>1-258-292-5661</f>
        <v>-6210</v>
      </c>
      <c r="P1325" t="s">
        <v>39</v>
      </c>
      <c r="Q1325">
        <v>8</v>
      </c>
      <c r="R1325" t="s">
        <v>88</v>
      </c>
      <c r="S1325" t="s">
        <v>118</v>
      </c>
      <c r="T1325">
        <v>98225</v>
      </c>
      <c r="U1325" s="1">
        <v>45305</v>
      </c>
      <c r="V1325" t="s">
        <v>111</v>
      </c>
      <c r="W1325">
        <v>604837</v>
      </c>
      <c r="X1325" t="s">
        <v>5721</v>
      </c>
      <c r="Y1325">
        <v>455</v>
      </c>
      <c r="Z1325">
        <v>1200</v>
      </c>
      <c r="AA1325">
        <v>7</v>
      </c>
      <c r="AB1325">
        <v>3360</v>
      </c>
    </row>
    <row r="1326" spans="1:28" x14ac:dyDescent="0.3">
      <c r="A1326" t="s">
        <v>28</v>
      </c>
      <c r="B1326" t="s">
        <v>29</v>
      </c>
      <c r="C1326" t="s">
        <v>30</v>
      </c>
      <c r="D1326" t="s">
        <v>74</v>
      </c>
      <c r="E1326" t="s">
        <v>56</v>
      </c>
      <c r="F1326" t="s">
        <v>57</v>
      </c>
      <c r="G1326">
        <v>27</v>
      </c>
      <c r="H1326">
        <v>424839</v>
      </c>
      <c r="I1326" t="s">
        <v>58</v>
      </c>
      <c r="J1326" s="1">
        <v>43877</v>
      </c>
      <c r="K1326">
        <v>1000</v>
      </c>
      <c r="L1326" t="s">
        <v>5722</v>
      </c>
      <c r="M1326" t="s">
        <v>1356</v>
      </c>
      <c r="N1326" t="s">
        <v>5723</v>
      </c>
      <c r="O1326" t="s">
        <v>5724</v>
      </c>
      <c r="P1326" t="s">
        <v>87</v>
      </c>
      <c r="Q1326">
        <v>11</v>
      </c>
      <c r="R1326" t="s">
        <v>88</v>
      </c>
      <c r="S1326" t="s">
        <v>63</v>
      </c>
      <c r="T1326">
        <v>64976</v>
      </c>
      <c r="U1326" s="1">
        <v>45609</v>
      </c>
      <c r="V1326" t="s">
        <v>42</v>
      </c>
      <c r="W1326">
        <v>162071</v>
      </c>
      <c r="X1326" t="s">
        <v>5725</v>
      </c>
      <c r="Y1326">
        <v>826</v>
      </c>
      <c r="Z1326">
        <v>2850</v>
      </c>
      <c r="AA1326">
        <v>2</v>
      </c>
      <c r="AB1326">
        <v>2280</v>
      </c>
    </row>
    <row r="1327" spans="1:28" x14ac:dyDescent="0.3">
      <c r="A1327" t="s">
        <v>28</v>
      </c>
      <c r="B1327" t="s">
        <v>29</v>
      </c>
      <c r="C1327" t="s">
        <v>66</v>
      </c>
      <c r="D1327" t="s">
        <v>291</v>
      </c>
      <c r="E1327" t="s">
        <v>32</v>
      </c>
      <c r="F1327" t="s">
        <v>355</v>
      </c>
      <c r="G1327">
        <v>3</v>
      </c>
      <c r="H1327">
        <v>420808</v>
      </c>
      <c r="I1327" t="s">
        <v>58</v>
      </c>
      <c r="J1327" s="1">
        <v>44370</v>
      </c>
      <c r="K1327">
        <v>1000</v>
      </c>
      <c r="L1327" t="s">
        <v>5726</v>
      </c>
      <c r="M1327" t="s">
        <v>137</v>
      </c>
      <c r="N1327" t="s">
        <v>5727</v>
      </c>
      <c r="O1327" t="s">
        <v>5728</v>
      </c>
      <c r="P1327" t="s">
        <v>87</v>
      </c>
      <c r="Q1327">
        <v>9</v>
      </c>
      <c r="R1327" t="s">
        <v>88</v>
      </c>
      <c r="S1327" t="s">
        <v>41</v>
      </c>
      <c r="T1327">
        <v>97884</v>
      </c>
      <c r="U1327" s="1">
        <v>45425</v>
      </c>
      <c r="V1327" t="s">
        <v>140</v>
      </c>
      <c r="W1327">
        <v>592926</v>
      </c>
      <c r="X1327" t="s">
        <v>5729</v>
      </c>
      <c r="Y1327">
        <v>559</v>
      </c>
      <c r="Z1327">
        <v>845</v>
      </c>
      <c r="AA1327">
        <v>2</v>
      </c>
      <c r="AB1327">
        <v>676</v>
      </c>
    </row>
    <row r="1328" spans="1:28" x14ac:dyDescent="0.3">
      <c r="A1328" t="s">
        <v>28</v>
      </c>
      <c r="B1328" t="s">
        <v>29</v>
      </c>
      <c r="C1328" t="s">
        <v>54</v>
      </c>
      <c r="D1328" t="s">
        <v>261</v>
      </c>
      <c r="E1328" t="s">
        <v>32</v>
      </c>
      <c r="F1328" t="s">
        <v>83</v>
      </c>
      <c r="G1328">
        <v>95</v>
      </c>
      <c r="H1328">
        <v>404913</v>
      </c>
      <c r="I1328" t="s">
        <v>34</v>
      </c>
      <c r="J1328" s="1">
        <v>45271</v>
      </c>
      <c r="K1328">
        <v>1100</v>
      </c>
      <c r="L1328" t="s">
        <v>5730</v>
      </c>
      <c r="M1328" t="s">
        <v>239</v>
      </c>
      <c r="N1328" t="s">
        <v>5731</v>
      </c>
      <c r="O1328" t="s">
        <v>5732</v>
      </c>
      <c r="P1328" t="s">
        <v>39</v>
      </c>
      <c r="Q1328">
        <v>12</v>
      </c>
      <c r="R1328" t="s">
        <v>88</v>
      </c>
      <c r="S1328" t="s">
        <v>118</v>
      </c>
      <c r="T1328">
        <v>29574</v>
      </c>
      <c r="U1328" s="1">
        <v>45570</v>
      </c>
      <c r="V1328" t="s">
        <v>155</v>
      </c>
      <c r="W1328">
        <v>486064</v>
      </c>
      <c r="X1328" t="s">
        <v>5733</v>
      </c>
      <c r="Y1328">
        <v>249</v>
      </c>
      <c r="Z1328">
        <v>1137</v>
      </c>
      <c r="AA1328">
        <v>2</v>
      </c>
      <c r="AB1328">
        <v>909.6</v>
      </c>
    </row>
    <row r="1329" spans="1:28" x14ac:dyDescent="0.3">
      <c r="A1329" t="s">
        <v>28</v>
      </c>
      <c r="B1329" t="s">
        <v>29</v>
      </c>
      <c r="C1329" t="s">
        <v>30</v>
      </c>
      <c r="D1329" t="s">
        <v>364</v>
      </c>
      <c r="E1329" t="s">
        <v>56</v>
      </c>
      <c r="F1329" t="s">
        <v>135</v>
      </c>
      <c r="G1329">
        <v>19</v>
      </c>
      <c r="H1329">
        <v>427482</v>
      </c>
      <c r="I1329" t="s">
        <v>58</v>
      </c>
      <c r="J1329" s="1">
        <v>44494</v>
      </c>
      <c r="K1329">
        <v>1200</v>
      </c>
      <c r="L1329" t="s">
        <v>5734</v>
      </c>
      <c r="M1329" t="s">
        <v>244</v>
      </c>
      <c r="N1329" t="s">
        <v>5735</v>
      </c>
      <c r="O1329" t="s">
        <v>5736</v>
      </c>
      <c r="P1329" t="s">
        <v>71</v>
      </c>
      <c r="Q1329">
        <v>17</v>
      </c>
      <c r="R1329" t="s">
        <v>88</v>
      </c>
      <c r="S1329" t="s">
        <v>63</v>
      </c>
      <c r="T1329">
        <v>92619</v>
      </c>
      <c r="U1329" s="1">
        <v>45420</v>
      </c>
      <c r="V1329" t="s">
        <v>140</v>
      </c>
      <c r="W1329">
        <v>289182</v>
      </c>
      <c r="X1329" t="s">
        <v>583</v>
      </c>
      <c r="Y1329">
        <v>401</v>
      </c>
      <c r="Z1329">
        <v>2626</v>
      </c>
      <c r="AA1329">
        <v>8</v>
      </c>
      <c r="AB1329">
        <v>8403.2000000000007</v>
      </c>
    </row>
    <row r="1330" spans="1:28" x14ac:dyDescent="0.3">
      <c r="A1330" t="s">
        <v>28</v>
      </c>
      <c r="B1330" t="s">
        <v>29</v>
      </c>
      <c r="C1330" t="s">
        <v>44</v>
      </c>
      <c r="D1330" t="s">
        <v>237</v>
      </c>
      <c r="E1330" t="s">
        <v>46</v>
      </c>
      <c r="F1330" t="s">
        <v>47</v>
      </c>
      <c r="G1330">
        <v>19</v>
      </c>
      <c r="H1330">
        <v>400079</v>
      </c>
      <c r="I1330" t="s">
        <v>34</v>
      </c>
      <c r="J1330" s="1">
        <v>44554</v>
      </c>
      <c r="K1330">
        <v>1300</v>
      </c>
      <c r="L1330" t="s">
        <v>5737</v>
      </c>
      <c r="M1330" t="s">
        <v>487</v>
      </c>
      <c r="N1330" t="s">
        <v>5738</v>
      </c>
      <c r="O1330" t="s">
        <v>5739</v>
      </c>
      <c r="P1330" t="s">
        <v>39</v>
      </c>
      <c r="Q1330">
        <v>19</v>
      </c>
      <c r="R1330" t="s">
        <v>88</v>
      </c>
      <c r="S1330" t="s">
        <v>79</v>
      </c>
      <c r="T1330">
        <v>66624</v>
      </c>
      <c r="U1330" s="1">
        <v>45514</v>
      </c>
      <c r="V1330" t="s">
        <v>64</v>
      </c>
      <c r="W1330">
        <v>622292</v>
      </c>
      <c r="X1330" t="s">
        <v>5740</v>
      </c>
      <c r="Y1330">
        <v>968</v>
      </c>
      <c r="Z1330">
        <v>2298</v>
      </c>
      <c r="AA1330">
        <v>1</v>
      </c>
      <c r="AB1330">
        <v>919.2</v>
      </c>
    </row>
    <row r="1331" spans="1:28" x14ac:dyDescent="0.3">
      <c r="A1331" t="s">
        <v>28</v>
      </c>
      <c r="B1331" t="s">
        <v>29</v>
      </c>
      <c r="C1331" t="s">
        <v>66</v>
      </c>
      <c r="D1331" t="s">
        <v>227</v>
      </c>
      <c r="E1331" t="s">
        <v>46</v>
      </c>
      <c r="F1331" t="s">
        <v>99</v>
      </c>
      <c r="G1331">
        <v>43</v>
      </c>
      <c r="H1331">
        <v>411347</v>
      </c>
      <c r="I1331" t="s">
        <v>34</v>
      </c>
      <c r="J1331" s="1">
        <v>45523</v>
      </c>
      <c r="K1331">
        <v>1200</v>
      </c>
      <c r="L1331" t="s">
        <v>5741</v>
      </c>
      <c r="M1331" t="s">
        <v>478</v>
      </c>
      <c r="N1331" t="s">
        <v>5742</v>
      </c>
      <c r="O1331" t="s">
        <v>5743</v>
      </c>
      <c r="P1331" t="s">
        <v>51</v>
      </c>
      <c r="Q1331">
        <v>7</v>
      </c>
      <c r="R1331" t="s">
        <v>40</v>
      </c>
      <c r="S1331" t="s">
        <v>41</v>
      </c>
      <c r="T1331">
        <v>42495</v>
      </c>
      <c r="U1331" s="1">
        <v>45297</v>
      </c>
      <c r="V1331" t="s">
        <v>111</v>
      </c>
      <c r="W1331">
        <v>187929</v>
      </c>
      <c r="X1331" t="s">
        <v>5744</v>
      </c>
      <c r="Y1331">
        <v>858</v>
      </c>
      <c r="Z1331">
        <v>1446</v>
      </c>
      <c r="AA1331">
        <v>7</v>
      </c>
      <c r="AB1331">
        <v>4048.8</v>
      </c>
    </row>
    <row r="1332" spans="1:28" x14ac:dyDescent="0.3">
      <c r="A1332" t="s">
        <v>28</v>
      </c>
      <c r="B1332" t="s">
        <v>29</v>
      </c>
      <c r="C1332" t="s">
        <v>30</v>
      </c>
      <c r="D1332" t="s">
        <v>267</v>
      </c>
      <c r="E1332" t="s">
        <v>32</v>
      </c>
      <c r="F1332" t="s">
        <v>99</v>
      </c>
      <c r="G1332">
        <v>4</v>
      </c>
      <c r="H1332">
        <v>434346</v>
      </c>
      <c r="I1332" t="s">
        <v>58</v>
      </c>
      <c r="J1332" s="1">
        <v>44307</v>
      </c>
      <c r="K1332">
        <v>1000</v>
      </c>
      <c r="L1332" t="s">
        <v>5745</v>
      </c>
      <c r="M1332" t="s">
        <v>623</v>
      </c>
      <c r="N1332" t="s">
        <v>5746</v>
      </c>
      <c r="O1332">
        <v>6598185091</v>
      </c>
      <c r="P1332" t="s">
        <v>39</v>
      </c>
      <c r="Q1332">
        <v>20</v>
      </c>
      <c r="R1332" t="s">
        <v>40</v>
      </c>
      <c r="S1332" t="s">
        <v>63</v>
      </c>
      <c r="T1332">
        <v>52912</v>
      </c>
      <c r="U1332" s="1">
        <v>45449</v>
      </c>
      <c r="V1332" t="s">
        <v>52</v>
      </c>
      <c r="W1332">
        <v>477858</v>
      </c>
      <c r="X1332" t="s">
        <v>5747</v>
      </c>
      <c r="Y1332">
        <v>366</v>
      </c>
      <c r="Z1332">
        <v>912</v>
      </c>
      <c r="AA1332">
        <v>6</v>
      </c>
      <c r="AB1332">
        <v>2188.8000000000002</v>
      </c>
    </row>
    <row r="1333" spans="1:28" x14ac:dyDescent="0.3">
      <c r="A1333" t="s">
        <v>28</v>
      </c>
      <c r="B1333" t="s">
        <v>29</v>
      </c>
      <c r="C1333" t="s">
        <v>193</v>
      </c>
      <c r="D1333" t="s">
        <v>237</v>
      </c>
      <c r="E1333" t="s">
        <v>46</v>
      </c>
      <c r="F1333" t="s">
        <v>47</v>
      </c>
      <c r="G1333">
        <v>94</v>
      </c>
      <c r="H1333">
        <v>421846</v>
      </c>
      <c r="I1333" t="s">
        <v>58</v>
      </c>
      <c r="J1333" s="1">
        <v>44686</v>
      </c>
      <c r="K1333">
        <v>1400</v>
      </c>
      <c r="L1333" t="s">
        <v>5748</v>
      </c>
      <c r="M1333" t="s">
        <v>205</v>
      </c>
      <c r="N1333" t="s">
        <v>5749</v>
      </c>
      <c r="O1333" t="s">
        <v>5750</v>
      </c>
      <c r="P1333" t="s">
        <v>39</v>
      </c>
      <c r="Q1333">
        <v>20</v>
      </c>
      <c r="R1333" t="s">
        <v>88</v>
      </c>
      <c r="S1333" t="s">
        <v>41</v>
      </c>
      <c r="T1333">
        <v>60208</v>
      </c>
      <c r="U1333" s="1">
        <v>45484</v>
      </c>
      <c r="V1333" t="s">
        <v>126</v>
      </c>
      <c r="W1333">
        <v>163026</v>
      </c>
      <c r="X1333" t="s">
        <v>5751</v>
      </c>
      <c r="Y1333">
        <v>461</v>
      </c>
      <c r="Z1333">
        <v>1339</v>
      </c>
      <c r="AA1333">
        <v>4</v>
      </c>
      <c r="AB1333">
        <v>2142.4</v>
      </c>
    </row>
    <row r="1334" spans="1:28" x14ac:dyDescent="0.3">
      <c r="A1334" t="s">
        <v>28</v>
      </c>
      <c r="B1334" t="s">
        <v>29</v>
      </c>
      <c r="C1334" t="s">
        <v>30</v>
      </c>
      <c r="D1334" t="s">
        <v>74</v>
      </c>
      <c r="E1334" t="s">
        <v>46</v>
      </c>
      <c r="F1334" t="s">
        <v>355</v>
      </c>
      <c r="G1334">
        <v>34</v>
      </c>
      <c r="H1334">
        <v>402502</v>
      </c>
      <c r="I1334" t="s">
        <v>34</v>
      </c>
      <c r="J1334" s="1">
        <v>43936</v>
      </c>
      <c r="K1334">
        <v>1300</v>
      </c>
      <c r="L1334" t="s">
        <v>5752</v>
      </c>
      <c r="M1334" t="s">
        <v>68</v>
      </c>
      <c r="N1334" t="s">
        <v>5753</v>
      </c>
      <c r="O1334" t="s">
        <v>5754</v>
      </c>
      <c r="P1334" t="s">
        <v>39</v>
      </c>
      <c r="Q1334">
        <v>19</v>
      </c>
      <c r="R1334" t="s">
        <v>40</v>
      </c>
      <c r="S1334" t="s">
        <v>63</v>
      </c>
      <c r="T1334">
        <v>37622</v>
      </c>
      <c r="U1334" s="1">
        <v>45348</v>
      </c>
      <c r="V1334" t="s">
        <v>119</v>
      </c>
      <c r="W1334">
        <v>379054</v>
      </c>
      <c r="X1334" t="s">
        <v>5755</v>
      </c>
      <c r="Y1334">
        <v>337</v>
      </c>
      <c r="Z1334">
        <v>616</v>
      </c>
      <c r="AA1334">
        <v>4</v>
      </c>
      <c r="AB1334">
        <v>985.6</v>
      </c>
    </row>
    <row r="1335" spans="1:28" x14ac:dyDescent="0.3">
      <c r="A1335" t="s">
        <v>28</v>
      </c>
      <c r="B1335" t="s">
        <v>29</v>
      </c>
      <c r="C1335" t="s">
        <v>157</v>
      </c>
      <c r="D1335" t="s">
        <v>187</v>
      </c>
      <c r="E1335" t="s">
        <v>46</v>
      </c>
      <c r="F1335" t="s">
        <v>106</v>
      </c>
      <c r="G1335">
        <v>74</v>
      </c>
      <c r="H1335">
        <v>415933</v>
      </c>
      <c r="I1335" t="s">
        <v>34</v>
      </c>
      <c r="J1335" s="1">
        <v>45215</v>
      </c>
      <c r="K1335">
        <v>800</v>
      </c>
      <c r="L1335" t="s">
        <v>5756</v>
      </c>
      <c r="M1335" t="s">
        <v>308</v>
      </c>
      <c r="N1335" t="s">
        <v>5757</v>
      </c>
      <c r="O1335" t="s">
        <v>5758</v>
      </c>
      <c r="P1335" t="s">
        <v>51</v>
      </c>
      <c r="Q1335">
        <v>13</v>
      </c>
      <c r="R1335" t="s">
        <v>40</v>
      </c>
      <c r="S1335" t="s">
        <v>63</v>
      </c>
      <c r="T1335">
        <v>21690</v>
      </c>
      <c r="U1335" s="1">
        <v>45610</v>
      </c>
      <c r="V1335" t="s">
        <v>42</v>
      </c>
      <c r="W1335">
        <v>850014</v>
      </c>
      <c r="X1335" t="s">
        <v>5759</v>
      </c>
      <c r="Y1335">
        <v>880</v>
      </c>
      <c r="Z1335">
        <v>1206</v>
      </c>
      <c r="AA1335">
        <v>5</v>
      </c>
      <c r="AB1335">
        <v>2412</v>
      </c>
    </row>
    <row r="1336" spans="1:28" x14ac:dyDescent="0.3">
      <c r="A1336" t="s">
        <v>28</v>
      </c>
      <c r="B1336" t="s">
        <v>29</v>
      </c>
      <c r="C1336" t="s">
        <v>30</v>
      </c>
      <c r="D1336" t="s">
        <v>267</v>
      </c>
      <c r="E1336" t="s">
        <v>46</v>
      </c>
      <c r="F1336" t="s">
        <v>33</v>
      </c>
      <c r="G1336">
        <v>90</v>
      </c>
      <c r="H1336">
        <v>420265</v>
      </c>
      <c r="I1336" t="s">
        <v>58</v>
      </c>
      <c r="J1336" s="1">
        <v>44540</v>
      </c>
      <c r="K1336">
        <v>1000</v>
      </c>
      <c r="L1336" t="s">
        <v>5760</v>
      </c>
      <c r="M1336" t="s">
        <v>244</v>
      </c>
      <c r="N1336" t="s">
        <v>5761</v>
      </c>
      <c r="O1336" t="s">
        <v>5762</v>
      </c>
      <c r="P1336" t="s">
        <v>87</v>
      </c>
      <c r="Q1336">
        <v>8</v>
      </c>
      <c r="R1336" t="s">
        <v>88</v>
      </c>
      <c r="S1336" t="s">
        <v>118</v>
      </c>
      <c r="T1336">
        <v>16266</v>
      </c>
      <c r="U1336" s="1">
        <v>45443</v>
      </c>
      <c r="V1336" t="s">
        <v>140</v>
      </c>
      <c r="W1336">
        <v>225155</v>
      </c>
      <c r="X1336" t="s">
        <v>5763</v>
      </c>
      <c r="Y1336">
        <v>879</v>
      </c>
      <c r="Z1336">
        <v>1395</v>
      </c>
      <c r="AA1336">
        <v>2</v>
      </c>
      <c r="AB1336">
        <v>1116</v>
      </c>
    </row>
    <row r="1337" spans="1:28" x14ac:dyDescent="0.3">
      <c r="A1337" t="s">
        <v>28</v>
      </c>
      <c r="B1337" t="s">
        <v>29</v>
      </c>
      <c r="C1337" t="s">
        <v>148</v>
      </c>
      <c r="D1337" t="s">
        <v>380</v>
      </c>
      <c r="E1337" t="s">
        <v>46</v>
      </c>
      <c r="F1337" t="s">
        <v>150</v>
      </c>
      <c r="G1337">
        <v>69</v>
      </c>
      <c r="H1337">
        <v>438027</v>
      </c>
      <c r="I1337" t="s">
        <v>34</v>
      </c>
      <c r="J1337" s="1">
        <v>44123</v>
      </c>
      <c r="K1337">
        <v>950</v>
      </c>
      <c r="L1337" t="s">
        <v>5764</v>
      </c>
      <c r="M1337" t="s">
        <v>222</v>
      </c>
      <c r="N1337" t="s">
        <v>5765</v>
      </c>
      <c r="O1337">
        <f>1-56-699-9599</f>
        <v>-10353</v>
      </c>
      <c r="P1337" t="s">
        <v>71</v>
      </c>
      <c r="Q1337">
        <v>13</v>
      </c>
      <c r="R1337" t="s">
        <v>88</v>
      </c>
      <c r="S1337" t="s">
        <v>118</v>
      </c>
      <c r="T1337">
        <v>64369</v>
      </c>
      <c r="U1337" s="1">
        <v>45502</v>
      </c>
      <c r="V1337" t="s">
        <v>126</v>
      </c>
      <c r="W1337">
        <v>126118</v>
      </c>
      <c r="X1337" t="s">
        <v>5766</v>
      </c>
      <c r="Y1337">
        <v>396</v>
      </c>
      <c r="Z1337">
        <v>2747</v>
      </c>
      <c r="AA1337">
        <v>3</v>
      </c>
      <c r="AB1337">
        <v>3296.4</v>
      </c>
    </row>
    <row r="1338" spans="1:28" x14ac:dyDescent="0.3">
      <c r="A1338" t="s">
        <v>28</v>
      </c>
      <c r="B1338" t="s">
        <v>29</v>
      </c>
      <c r="C1338" t="s">
        <v>91</v>
      </c>
      <c r="D1338" t="s">
        <v>267</v>
      </c>
      <c r="E1338" t="s">
        <v>56</v>
      </c>
      <c r="F1338" t="s">
        <v>33</v>
      </c>
      <c r="G1338">
        <v>88</v>
      </c>
      <c r="H1338">
        <v>410916</v>
      </c>
      <c r="I1338" t="s">
        <v>58</v>
      </c>
      <c r="J1338" s="1">
        <v>44480</v>
      </c>
      <c r="K1338">
        <v>1400</v>
      </c>
      <c r="L1338" t="s">
        <v>5767</v>
      </c>
      <c r="M1338" t="s">
        <v>216</v>
      </c>
      <c r="N1338" t="s">
        <v>5768</v>
      </c>
      <c r="O1338">
        <v>5401566199</v>
      </c>
      <c r="P1338" t="s">
        <v>71</v>
      </c>
      <c r="Q1338">
        <v>18</v>
      </c>
      <c r="R1338" t="s">
        <v>40</v>
      </c>
      <c r="S1338" t="s">
        <v>79</v>
      </c>
      <c r="T1338">
        <v>38624</v>
      </c>
      <c r="U1338" s="1">
        <v>45328</v>
      </c>
      <c r="V1338" t="s">
        <v>119</v>
      </c>
      <c r="W1338">
        <v>566732</v>
      </c>
      <c r="X1338" t="s">
        <v>5769</v>
      </c>
      <c r="Y1338">
        <v>729</v>
      </c>
      <c r="Z1338">
        <v>2459</v>
      </c>
      <c r="AA1338">
        <v>8</v>
      </c>
      <c r="AB1338">
        <v>7868.8</v>
      </c>
    </row>
    <row r="1339" spans="1:28" x14ac:dyDescent="0.3">
      <c r="A1339" t="s">
        <v>28</v>
      </c>
      <c r="B1339" t="s">
        <v>29</v>
      </c>
      <c r="C1339" t="s">
        <v>157</v>
      </c>
      <c r="D1339" t="s">
        <v>442</v>
      </c>
      <c r="E1339" t="s">
        <v>56</v>
      </c>
      <c r="F1339" t="s">
        <v>57</v>
      </c>
      <c r="G1339">
        <v>68</v>
      </c>
      <c r="H1339">
        <v>424386</v>
      </c>
      <c r="I1339" t="s">
        <v>34</v>
      </c>
      <c r="J1339" s="1">
        <v>44532</v>
      </c>
      <c r="K1339">
        <v>950</v>
      </c>
      <c r="L1339" t="s">
        <v>5770</v>
      </c>
      <c r="M1339" t="s">
        <v>818</v>
      </c>
      <c r="N1339" t="s">
        <v>5771</v>
      </c>
      <c r="O1339" t="s">
        <v>5772</v>
      </c>
      <c r="P1339" t="s">
        <v>51</v>
      </c>
      <c r="Q1339">
        <v>9</v>
      </c>
      <c r="R1339" t="s">
        <v>40</v>
      </c>
      <c r="S1339" t="s">
        <v>79</v>
      </c>
      <c r="T1339">
        <v>53890</v>
      </c>
      <c r="U1339" s="1">
        <v>45303</v>
      </c>
      <c r="V1339" t="s">
        <v>111</v>
      </c>
      <c r="W1339">
        <v>590262</v>
      </c>
      <c r="X1339" t="s">
        <v>5773</v>
      </c>
      <c r="Y1339">
        <v>678</v>
      </c>
      <c r="Z1339">
        <v>755</v>
      </c>
      <c r="AA1339">
        <v>8</v>
      </c>
      <c r="AB1339">
        <v>2416</v>
      </c>
    </row>
    <row r="1340" spans="1:28" x14ac:dyDescent="0.3">
      <c r="A1340" t="s">
        <v>28</v>
      </c>
      <c r="B1340" t="s">
        <v>29</v>
      </c>
      <c r="C1340" t="s">
        <v>148</v>
      </c>
      <c r="D1340" t="s">
        <v>274</v>
      </c>
      <c r="E1340" t="s">
        <v>46</v>
      </c>
      <c r="F1340" t="s">
        <v>175</v>
      </c>
      <c r="G1340">
        <v>86</v>
      </c>
      <c r="H1340">
        <v>406224</v>
      </c>
      <c r="I1340" t="s">
        <v>34</v>
      </c>
      <c r="J1340" s="1">
        <v>44340</v>
      </c>
      <c r="K1340">
        <v>1000</v>
      </c>
      <c r="L1340" t="s">
        <v>5774</v>
      </c>
      <c r="M1340" t="s">
        <v>276</v>
      </c>
      <c r="N1340" t="s">
        <v>5775</v>
      </c>
      <c r="O1340" t="s">
        <v>5776</v>
      </c>
      <c r="P1340" t="s">
        <v>87</v>
      </c>
      <c r="Q1340">
        <v>7</v>
      </c>
      <c r="R1340" t="s">
        <v>88</v>
      </c>
      <c r="S1340" t="s">
        <v>63</v>
      </c>
      <c r="T1340">
        <v>47415</v>
      </c>
      <c r="U1340" s="1">
        <v>45401</v>
      </c>
      <c r="V1340" t="s">
        <v>80</v>
      </c>
      <c r="W1340">
        <v>709481</v>
      </c>
      <c r="X1340" t="s">
        <v>5777</v>
      </c>
      <c r="Y1340">
        <v>828</v>
      </c>
      <c r="Z1340">
        <v>2369</v>
      </c>
      <c r="AA1340">
        <v>4</v>
      </c>
      <c r="AB1340">
        <v>3790.4</v>
      </c>
    </row>
    <row r="1341" spans="1:28" x14ac:dyDescent="0.3">
      <c r="A1341" t="s">
        <v>28</v>
      </c>
      <c r="B1341" t="s">
        <v>29</v>
      </c>
      <c r="C1341" t="s">
        <v>54</v>
      </c>
      <c r="D1341" t="s">
        <v>254</v>
      </c>
      <c r="E1341" t="s">
        <v>56</v>
      </c>
      <c r="F1341" t="s">
        <v>113</v>
      </c>
      <c r="G1341">
        <v>68</v>
      </c>
      <c r="H1341">
        <v>433881</v>
      </c>
      <c r="I1341" t="s">
        <v>34</v>
      </c>
      <c r="J1341" s="1">
        <v>45279</v>
      </c>
      <c r="K1341">
        <v>1400</v>
      </c>
      <c r="L1341" t="s">
        <v>5778</v>
      </c>
      <c r="M1341" t="s">
        <v>2538</v>
      </c>
      <c r="N1341" t="s">
        <v>5779</v>
      </c>
      <c r="O1341" t="s">
        <v>5780</v>
      </c>
      <c r="P1341" t="s">
        <v>39</v>
      </c>
      <c r="Q1341">
        <v>9</v>
      </c>
      <c r="R1341" t="s">
        <v>88</v>
      </c>
      <c r="S1341" t="s">
        <v>118</v>
      </c>
      <c r="T1341">
        <v>62437</v>
      </c>
      <c r="U1341" s="1">
        <v>45331</v>
      </c>
      <c r="V1341" t="s">
        <v>119</v>
      </c>
      <c r="W1341">
        <v>465898</v>
      </c>
      <c r="X1341" t="s">
        <v>5781</v>
      </c>
      <c r="Y1341">
        <v>929</v>
      </c>
      <c r="Z1341">
        <v>1244</v>
      </c>
      <c r="AA1341">
        <v>2</v>
      </c>
      <c r="AB1341">
        <v>995.2</v>
      </c>
    </row>
    <row r="1342" spans="1:28" x14ac:dyDescent="0.3">
      <c r="A1342" t="s">
        <v>28</v>
      </c>
      <c r="B1342" t="s">
        <v>29</v>
      </c>
      <c r="C1342" t="s">
        <v>148</v>
      </c>
      <c r="D1342" t="s">
        <v>237</v>
      </c>
      <c r="E1342" t="s">
        <v>32</v>
      </c>
      <c r="F1342" t="s">
        <v>57</v>
      </c>
      <c r="G1342">
        <v>52</v>
      </c>
      <c r="H1342">
        <v>430920</v>
      </c>
      <c r="I1342" t="s">
        <v>34</v>
      </c>
      <c r="J1342" s="1">
        <v>44961</v>
      </c>
      <c r="K1342">
        <v>1000</v>
      </c>
      <c r="L1342" t="s">
        <v>5782</v>
      </c>
      <c r="M1342" t="s">
        <v>60</v>
      </c>
      <c r="N1342" t="s">
        <v>5783</v>
      </c>
      <c r="O1342">
        <f>1-563-576-8931</f>
        <v>-10069</v>
      </c>
      <c r="P1342" t="s">
        <v>87</v>
      </c>
      <c r="Q1342">
        <v>7</v>
      </c>
      <c r="R1342" t="s">
        <v>88</v>
      </c>
      <c r="S1342" t="s">
        <v>118</v>
      </c>
      <c r="T1342">
        <v>77050</v>
      </c>
      <c r="U1342" s="1">
        <v>45346</v>
      </c>
      <c r="V1342" t="s">
        <v>119</v>
      </c>
      <c r="W1342">
        <v>968087</v>
      </c>
      <c r="X1342" t="s">
        <v>5784</v>
      </c>
      <c r="Y1342">
        <v>846</v>
      </c>
      <c r="Z1342">
        <v>2994</v>
      </c>
      <c r="AA1342">
        <v>7</v>
      </c>
      <c r="AB1342">
        <v>8383.2000000000007</v>
      </c>
    </row>
    <row r="1343" spans="1:28" x14ac:dyDescent="0.3">
      <c r="A1343" t="s">
        <v>28</v>
      </c>
      <c r="B1343" t="s">
        <v>29</v>
      </c>
      <c r="C1343" t="s">
        <v>30</v>
      </c>
      <c r="D1343" t="s">
        <v>380</v>
      </c>
      <c r="E1343" t="s">
        <v>56</v>
      </c>
      <c r="F1343" t="s">
        <v>99</v>
      </c>
      <c r="G1343">
        <v>2</v>
      </c>
      <c r="H1343">
        <v>437417</v>
      </c>
      <c r="I1343" t="s">
        <v>58</v>
      </c>
      <c r="J1343" s="1">
        <v>43925</v>
      </c>
      <c r="K1343">
        <v>1000</v>
      </c>
      <c r="L1343" t="s">
        <v>5785</v>
      </c>
      <c r="M1343" t="s">
        <v>334</v>
      </c>
      <c r="N1343" t="s">
        <v>5786</v>
      </c>
      <c r="O1343" t="s">
        <v>5787</v>
      </c>
      <c r="P1343" t="s">
        <v>51</v>
      </c>
      <c r="Q1343">
        <v>11</v>
      </c>
      <c r="R1343" t="s">
        <v>88</v>
      </c>
      <c r="S1343" t="s">
        <v>63</v>
      </c>
      <c r="T1343">
        <v>70094</v>
      </c>
      <c r="U1343" s="1">
        <v>45597</v>
      </c>
      <c r="V1343" t="s">
        <v>42</v>
      </c>
      <c r="W1343">
        <v>950200</v>
      </c>
      <c r="X1343" t="s">
        <v>3481</v>
      </c>
      <c r="Y1343">
        <v>294</v>
      </c>
      <c r="Z1343">
        <v>2287</v>
      </c>
      <c r="AA1343">
        <v>2</v>
      </c>
      <c r="AB1343" s="2" t="s">
        <v>5788</v>
      </c>
    </row>
    <row r="1344" spans="1:28" x14ac:dyDescent="0.3">
      <c r="A1344" t="s">
        <v>28</v>
      </c>
      <c r="B1344" t="s">
        <v>29</v>
      </c>
      <c r="C1344" t="s">
        <v>30</v>
      </c>
      <c r="D1344" t="s">
        <v>317</v>
      </c>
      <c r="E1344" t="s">
        <v>32</v>
      </c>
      <c r="F1344" t="s">
        <v>106</v>
      </c>
      <c r="G1344">
        <v>78</v>
      </c>
      <c r="H1344">
        <v>427848</v>
      </c>
      <c r="I1344" t="s">
        <v>34</v>
      </c>
      <c r="J1344" s="1">
        <v>43986</v>
      </c>
      <c r="K1344">
        <v>1000</v>
      </c>
      <c r="L1344" t="s">
        <v>5789</v>
      </c>
      <c r="M1344" t="s">
        <v>605</v>
      </c>
      <c r="N1344" t="s">
        <v>5790</v>
      </c>
      <c r="O1344" t="s">
        <v>5791</v>
      </c>
      <c r="P1344" t="s">
        <v>87</v>
      </c>
      <c r="Q1344">
        <v>3</v>
      </c>
      <c r="R1344" t="s">
        <v>88</v>
      </c>
      <c r="S1344" t="s">
        <v>79</v>
      </c>
      <c r="T1344">
        <v>29410</v>
      </c>
      <c r="U1344" s="1">
        <v>45591</v>
      </c>
      <c r="V1344" t="s">
        <v>155</v>
      </c>
      <c r="W1344">
        <v>220992</v>
      </c>
      <c r="X1344" t="s">
        <v>5792</v>
      </c>
      <c r="Y1344">
        <v>677</v>
      </c>
      <c r="Z1344">
        <v>1506</v>
      </c>
      <c r="AA1344">
        <v>7</v>
      </c>
      <c r="AB1344">
        <v>4216.8</v>
      </c>
    </row>
    <row r="1345" spans="1:28" x14ac:dyDescent="0.3">
      <c r="A1345" t="s">
        <v>28</v>
      </c>
      <c r="B1345" t="s">
        <v>29</v>
      </c>
      <c r="C1345" t="s">
        <v>148</v>
      </c>
      <c r="D1345" t="s">
        <v>338</v>
      </c>
      <c r="E1345" t="s">
        <v>32</v>
      </c>
      <c r="F1345" t="s">
        <v>83</v>
      </c>
      <c r="G1345">
        <v>90</v>
      </c>
      <c r="H1345">
        <v>409678</v>
      </c>
      <c r="I1345" t="s">
        <v>58</v>
      </c>
      <c r="J1345" s="1">
        <v>45614</v>
      </c>
      <c r="K1345">
        <v>1300</v>
      </c>
      <c r="L1345" t="s">
        <v>5793</v>
      </c>
      <c r="M1345" t="s">
        <v>195</v>
      </c>
      <c r="N1345" t="s">
        <v>5794</v>
      </c>
      <c r="O1345" t="s">
        <v>5795</v>
      </c>
      <c r="P1345" t="s">
        <v>71</v>
      </c>
      <c r="Q1345">
        <v>18</v>
      </c>
      <c r="R1345" t="s">
        <v>88</v>
      </c>
      <c r="S1345" t="s">
        <v>118</v>
      </c>
      <c r="T1345">
        <v>85770</v>
      </c>
      <c r="U1345" s="1">
        <v>45355</v>
      </c>
      <c r="V1345" t="s">
        <v>72</v>
      </c>
      <c r="W1345">
        <v>958840</v>
      </c>
      <c r="X1345" t="s">
        <v>5796</v>
      </c>
      <c r="Y1345">
        <v>952</v>
      </c>
      <c r="Z1345">
        <v>903</v>
      </c>
      <c r="AA1345">
        <v>7</v>
      </c>
      <c r="AB1345">
        <v>2528.4</v>
      </c>
    </row>
    <row r="1346" spans="1:28" x14ac:dyDescent="0.3">
      <c r="A1346" t="s">
        <v>28</v>
      </c>
      <c r="B1346" t="s">
        <v>29</v>
      </c>
      <c r="C1346" t="s">
        <v>148</v>
      </c>
      <c r="D1346" t="s">
        <v>261</v>
      </c>
      <c r="E1346" t="s">
        <v>32</v>
      </c>
      <c r="F1346" t="s">
        <v>83</v>
      </c>
      <c r="G1346">
        <v>15</v>
      </c>
      <c r="H1346">
        <v>415597</v>
      </c>
      <c r="I1346" t="s">
        <v>34</v>
      </c>
      <c r="J1346" s="1">
        <v>45192</v>
      </c>
      <c r="K1346">
        <v>1300</v>
      </c>
      <c r="L1346" t="s">
        <v>5797</v>
      </c>
      <c r="M1346" t="s">
        <v>144</v>
      </c>
      <c r="N1346" t="s">
        <v>5798</v>
      </c>
      <c r="O1346" s="2" t="s">
        <v>5799</v>
      </c>
      <c r="P1346" t="s">
        <v>51</v>
      </c>
      <c r="Q1346">
        <v>3</v>
      </c>
      <c r="R1346" t="s">
        <v>88</v>
      </c>
      <c r="S1346" t="s">
        <v>63</v>
      </c>
      <c r="T1346">
        <v>53561</v>
      </c>
      <c r="U1346" s="1">
        <v>45569</v>
      </c>
      <c r="V1346" t="s">
        <v>155</v>
      </c>
      <c r="W1346">
        <v>118213</v>
      </c>
      <c r="X1346" t="s">
        <v>5800</v>
      </c>
      <c r="Y1346">
        <v>644</v>
      </c>
      <c r="Z1346">
        <v>2741</v>
      </c>
      <c r="AA1346">
        <v>7</v>
      </c>
      <c r="AB1346">
        <v>7674.8</v>
      </c>
    </row>
    <row r="1347" spans="1:28" x14ac:dyDescent="0.3">
      <c r="A1347" t="s">
        <v>28</v>
      </c>
      <c r="B1347" t="s">
        <v>29</v>
      </c>
      <c r="C1347" t="s">
        <v>148</v>
      </c>
      <c r="D1347" t="s">
        <v>364</v>
      </c>
      <c r="E1347" t="s">
        <v>32</v>
      </c>
      <c r="F1347" t="s">
        <v>113</v>
      </c>
      <c r="G1347">
        <v>97</v>
      </c>
      <c r="H1347">
        <v>424668</v>
      </c>
      <c r="I1347" t="s">
        <v>58</v>
      </c>
      <c r="J1347" s="1">
        <v>44122</v>
      </c>
      <c r="K1347">
        <v>950</v>
      </c>
      <c r="L1347" t="s">
        <v>5801</v>
      </c>
      <c r="M1347" t="s">
        <v>542</v>
      </c>
      <c r="N1347" t="s">
        <v>5802</v>
      </c>
      <c r="O1347" t="s">
        <v>5803</v>
      </c>
      <c r="P1347" t="s">
        <v>87</v>
      </c>
      <c r="Q1347">
        <v>4</v>
      </c>
      <c r="R1347" t="s">
        <v>88</v>
      </c>
      <c r="S1347" t="s">
        <v>63</v>
      </c>
      <c r="T1347">
        <v>86003</v>
      </c>
      <c r="U1347" s="1">
        <v>45532</v>
      </c>
      <c r="V1347" t="s">
        <v>64</v>
      </c>
      <c r="W1347">
        <v>605369</v>
      </c>
      <c r="X1347" t="s">
        <v>5804</v>
      </c>
      <c r="Y1347">
        <v>548</v>
      </c>
      <c r="Z1347">
        <v>2404</v>
      </c>
      <c r="AA1347">
        <v>2</v>
      </c>
      <c r="AB1347">
        <v>1923.2</v>
      </c>
    </row>
    <row r="1348" spans="1:28" x14ac:dyDescent="0.3">
      <c r="A1348" t="s">
        <v>28</v>
      </c>
      <c r="B1348" t="s">
        <v>29</v>
      </c>
      <c r="C1348" t="s">
        <v>193</v>
      </c>
      <c r="D1348" t="s">
        <v>380</v>
      </c>
      <c r="E1348" t="s">
        <v>56</v>
      </c>
      <c r="F1348" t="s">
        <v>106</v>
      </c>
      <c r="G1348">
        <v>45</v>
      </c>
      <c r="H1348">
        <v>431204</v>
      </c>
      <c r="I1348" t="s">
        <v>34</v>
      </c>
      <c r="J1348" s="1">
        <v>44006</v>
      </c>
      <c r="K1348">
        <v>1100</v>
      </c>
      <c r="L1348" t="s">
        <v>5805</v>
      </c>
      <c r="M1348" t="s">
        <v>313</v>
      </c>
      <c r="N1348" t="s">
        <v>5806</v>
      </c>
      <c r="O1348" t="s">
        <v>5807</v>
      </c>
      <c r="P1348" t="s">
        <v>71</v>
      </c>
      <c r="Q1348">
        <v>19</v>
      </c>
      <c r="R1348" t="s">
        <v>40</v>
      </c>
      <c r="S1348" t="s">
        <v>118</v>
      </c>
      <c r="T1348">
        <v>56709</v>
      </c>
      <c r="U1348" s="1">
        <v>45373</v>
      </c>
      <c r="V1348" t="s">
        <v>72</v>
      </c>
      <c r="W1348">
        <v>603032</v>
      </c>
      <c r="X1348" t="s">
        <v>5808</v>
      </c>
      <c r="Y1348">
        <v>658</v>
      </c>
      <c r="Z1348">
        <v>2058</v>
      </c>
      <c r="AA1348">
        <v>1</v>
      </c>
      <c r="AB1348">
        <v>823.2</v>
      </c>
    </row>
    <row r="1349" spans="1:28" x14ac:dyDescent="0.3">
      <c r="A1349" t="s">
        <v>28</v>
      </c>
      <c r="B1349" t="s">
        <v>29</v>
      </c>
      <c r="C1349" t="s">
        <v>148</v>
      </c>
      <c r="D1349" t="s">
        <v>105</v>
      </c>
      <c r="E1349" t="s">
        <v>56</v>
      </c>
      <c r="F1349" t="s">
        <v>175</v>
      </c>
      <c r="G1349">
        <v>34</v>
      </c>
      <c r="H1349">
        <v>406332</v>
      </c>
      <c r="I1349" t="s">
        <v>58</v>
      </c>
      <c r="J1349" s="1">
        <v>43905</v>
      </c>
      <c r="K1349">
        <v>1100</v>
      </c>
      <c r="L1349" t="s">
        <v>5809</v>
      </c>
      <c r="M1349" t="s">
        <v>1366</v>
      </c>
      <c r="N1349" t="s">
        <v>5810</v>
      </c>
      <c r="O1349" t="s">
        <v>5811</v>
      </c>
      <c r="P1349" t="s">
        <v>71</v>
      </c>
      <c r="Q1349">
        <v>12</v>
      </c>
      <c r="R1349" t="s">
        <v>88</v>
      </c>
      <c r="S1349" t="s">
        <v>118</v>
      </c>
      <c r="T1349">
        <v>79683</v>
      </c>
      <c r="U1349" s="1">
        <v>45459</v>
      </c>
      <c r="V1349" t="s">
        <v>52</v>
      </c>
      <c r="W1349">
        <v>809976</v>
      </c>
      <c r="X1349" t="s">
        <v>5812</v>
      </c>
      <c r="Y1349">
        <v>572</v>
      </c>
      <c r="Z1349">
        <v>864</v>
      </c>
      <c r="AA1349">
        <v>3</v>
      </c>
      <c r="AB1349">
        <v>1036.8</v>
      </c>
    </row>
    <row r="1350" spans="1:28" x14ac:dyDescent="0.3">
      <c r="A1350" t="s">
        <v>28</v>
      </c>
      <c r="B1350" t="s">
        <v>29</v>
      </c>
      <c r="C1350" t="s">
        <v>30</v>
      </c>
      <c r="D1350" t="s">
        <v>421</v>
      </c>
      <c r="E1350" t="s">
        <v>32</v>
      </c>
      <c r="F1350" t="s">
        <v>33</v>
      </c>
      <c r="G1350">
        <v>5</v>
      </c>
      <c r="H1350">
        <v>420059</v>
      </c>
      <c r="I1350" t="s">
        <v>58</v>
      </c>
      <c r="J1350" s="1">
        <v>45499</v>
      </c>
      <c r="K1350">
        <v>1000</v>
      </c>
      <c r="L1350" t="s">
        <v>5813</v>
      </c>
      <c r="M1350" t="s">
        <v>49</v>
      </c>
      <c r="N1350" t="s">
        <v>5814</v>
      </c>
      <c r="O1350" t="s">
        <v>5815</v>
      </c>
      <c r="P1350" t="s">
        <v>87</v>
      </c>
      <c r="Q1350">
        <v>17</v>
      </c>
      <c r="R1350" t="s">
        <v>40</v>
      </c>
      <c r="S1350" t="s">
        <v>63</v>
      </c>
      <c r="T1350">
        <v>22925</v>
      </c>
      <c r="U1350" s="1">
        <v>45497</v>
      </c>
      <c r="V1350" t="s">
        <v>126</v>
      </c>
      <c r="W1350">
        <v>897421</v>
      </c>
      <c r="X1350" t="s">
        <v>5816</v>
      </c>
      <c r="Y1350">
        <v>619</v>
      </c>
      <c r="Z1350">
        <v>1449</v>
      </c>
      <c r="AA1350">
        <v>2</v>
      </c>
      <c r="AB1350">
        <v>1159.2</v>
      </c>
    </row>
    <row r="1351" spans="1:28" x14ac:dyDescent="0.3">
      <c r="A1351" t="s">
        <v>28</v>
      </c>
      <c r="B1351" t="s">
        <v>29</v>
      </c>
      <c r="C1351" t="s">
        <v>66</v>
      </c>
      <c r="D1351" t="s">
        <v>248</v>
      </c>
      <c r="E1351" t="s">
        <v>46</v>
      </c>
      <c r="F1351" t="s">
        <v>99</v>
      </c>
      <c r="G1351">
        <v>96</v>
      </c>
      <c r="H1351">
        <v>423127</v>
      </c>
      <c r="I1351" t="s">
        <v>34</v>
      </c>
      <c r="J1351" s="1">
        <v>44802</v>
      </c>
      <c r="K1351">
        <v>800</v>
      </c>
      <c r="L1351" t="s">
        <v>5817</v>
      </c>
      <c r="M1351" t="s">
        <v>2054</v>
      </c>
      <c r="N1351" t="s">
        <v>5818</v>
      </c>
      <c r="O1351">
        <v>1050098080</v>
      </c>
      <c r="P1351" t="s">
        <v>87</v>
      </c>
      <c r="Q1351">
        <v>10</v>
      </c>
      <c r="R1351" t="s">
        <v>88</v>
      </c>
      <c r="S1351" t="s">
        <v>63</v>
      </c>
      <c r="T1351">
        <v>41997</v>
      </c>
      <c r="U1351" s="1">
        <v>45343</v>
      </c>
      <c r="V1351" t="s">
        <v>119</v>
      </c>
      <c r="W1351">
        <v>862544</v>
      </c>
      <c r="X1351" t="s">
        <v>5819</v>
      </c>
      <c r="Y1351">
        <v>963</v>
      </c>
      <c r="Z1351">
        <v>2601</v>
      </c>
      <c r="AA1351">
        <v>3</v>
      </c>
      <c r="AB1351" s="2" t="s">
        <v>5820</v>
      </c>
    </row>
    <row r="1352" spans="1:28" x14ac:dyDescent="0.3">
      <c r="A1352" t="s">
        <v>28</v>
      </c>
      <c r="B1352" t="s">
        <v>29</v>
      </c>
      <c r="C1352" t="s">
        <v>148</v>
      </c>
      <c r="D1352" t="s">
        <v>82</v>
      </c>
      <c r="E1352" t="s">
        <v>46</v>
      </c>
      <c r="F1352" t="s">
        <v>175</v>
      </c>
      <c r="G1352">
        <v>74</v>
      </c>
      <c r="H1352">
        <v>424876</v>
      </c>
      <c r="I1352" t="s">
        <v>58</v>
      </c>
      <c r="J1352" s="1">
        <v>45057</v>
      </c>
      <c r="K1352">
        <v>1300</v>
      </c>
      <c r="L1352" t="s">
        <v>5821</v>
      </c>
      <c r="M1352" t="s">
        <v>680</v>
      </c>
      <c r="N1352" t="s">
        <v>5822</v>
      </c>
      <c r="O1352" t="s">
        <v>5823</v>
      </c>
      <c r="P1352" t="s">
        <v>71</v>
      </c>
      <c r="Q1352">
        <v>9</v>
      </c>
      <c r="R1352" t="s">
        <v>88</v>
      </c>
      <c r="S1352" t="s">
        <v>79</v>
      </c>
      <c r="T1352">
        <v>48537</v>
      </c>
      <c r="U1352" s="1">
        <v>45359</v>
      </c>
      <c r="V1352" t="s">
        <v>72</v>
      </c>
      <c r="W1352">
        <v>360972</v>
      </c>
      <c r="X1352" t="s">
        <v>5824</v>
      </c>
      <c r="Y1352">
        <v>980</v>
      </c>
      <c r="Z1352">
        <v>1440</v>
      </c>
      <c r="AA1352">
        <v>2</v>
      </c>
      <c r="AB1352">
        <v>1152</v>
      </c>
    </row>
    <row r="1353" spans="1:28" x14ac:dyDescent="0.3">
      <c r="A1353" t="s">
        <v>28</v>
      </c>
      <c r="B1353" t="s">
        <v>29</v>
      </c>
      <c r="C1353" t="s">
        <v>148</v>
      </c>
      <c r="D1353" t="s">
        <v>511</v>
      </c>
      <c r="E1353" t="s">
        <v>56</v>
      </c>
      <c r="F1353" t="s">
        <v>355</v>
      </c>
      <c r="G1353">
        <v>63</v>
      </c>
      <c r="H1353">
        <v>421344</v>
      </c>
      <c r="I1353" t="s">
        <v>34</v>
      </c>
      <c r="J1353" s="1">
        <v>45253</v>
      </c>
      <c r="K1353">
        <v>800</v>
      </c>
      <c r="L1353" t="s">
        <v>5825</v>
      </c>
      <c r="M1353" t="s">
        <v>177</v>
      </c>
      <c r="N1353" t="s">
        <v>5826</v>
      </c>
      <c r="O1353" t="s">
        <v>5827</v>
      </c>
      <c r="P1353" t="s">
        <v>39</v>
      </c>
      <c r="Q1353">
        <v>10</v>
      </c>
      <c r="R1353" t="s">
        <v>88</v>
      </c>
      <c r="S1353" t="s">
        <v>63</v>
      </c>
      <c r="T1353">
        <v>40309</v>
      </c>
      <c r="U1353" s="1">
        <v>45440</v>
      </c>
      <c r="V1353" t="s">
        <v>140</v>
      </c>
      <c r="W1353">
        <v>208955</v>
      </c>
      <c r="X1353" t="s">
        <v>5828</v>
      </c>
      <c r="Y1353">
        <v>786</v>
      </c>
      <c r="Z1353">
        <v>1041</v>
      </c>
      <c r="AA1353">
        <v>1</v>
      </c>
      <c r="AB1353" s="2" t="s">
        <v>5829</v>
      </c>
    </row>
    <row r="1354" spans="1:28" x14ac:dyDescent="0.3">
      <c r="A1354" t="s">
        <v>28</v>
      </c>
      <c r="B1354" t="s">
        <v>29</v>
      </c>
      <c r="C1354" t="s">
        <v>54</v>
      </c>
      <c r="D1354" t="s">
        <v>621</v>
      </c>
      <c r="E1354" t="s">
        <v>56</v>
      </c>
      <c r="F1354" t="s">
        <v>175</v>
      </c>
      <c r="G1354">
        <v>91</v>
      </c>
      <c r="H1354">
        <v>403888</v>
      </c>
      <c r="I1354" t="s">
        <v>58</v>
      </c>
      <c r="J1354" s="1">
        <v>44774</v>
      </c>
      <c r="K1354">
        <v>1200</v>
      </c>
      <c r="L1354" t="s">
        <v>5830</v>
      </c>
      <c r="M1354" t="s">
        <v>276</v>
      </c>
      <c r="N1354" t="s">
        <v>5831</v>
      </c>
      <c r="O1354" t="s">
        <v>5832</v>
      </c>
      <c r="P1354" t="s">
        <v>71</v>
      </c>
      <c r="Q1354">
        <v>8</v>
      </c>
      <c r="R1354" t="s">
        <v>40</v>
      </c>
      <c r="S1354" t="s">
        <v>41</v>
      </c>
      <c r="T1354">
        <v>43070</v>
      </c>
      <c r="U1354" s="1">
        <v>45309</v>
      </c>
      <c r="V1354" t="s">
        <v>111</v>
      </c>
      <c r="W1354">
        <v>101269</v>
      </c>
      <c r="X1354" t="s">
        <v>5833</v>
      </c>
      <c r="Y1354">
        <v>590</v>
      </c>
      <c r="Z1354">
        <v>841</v>
      </c>
      <c r="AA1354">
        <v>7</v>
      </c>
      <c r="AB1354">
        <v>2354.8000000000002</v>
      </c>
    </row>
    <row r="1355" spans="1:28" x14ac:dyDescent="0.3">
      <c r="A1355" t="s">
        <v>28</v>
      </c>
      <c r="B1355" t="s">
        <v>29</v>
      </c>
      <c r="C1355" t="s">
        <v>30</v>
      </c>
      <c r="D1355" t="s">
        <v>380</v>
      </c>
      <c r="E1355" t="s">
        <v>56</v>
      </c>
      <c r="F1355" t="s">
        <v>33</v>
      </c>
      <c r="G1355">
        <v>82</v>
      </c>
      <c r="H1355">
        <v>408389</v>
      </c>
      <c r="I1355" t="s">
        <v>58</v>
      </c>
      <c r="J1355" s="1">
        <v>44606</v>
      </c>
      <c r="K1355">
        <v>1300</v>
      </c>
      <c r="L1355" t="s">
        <v>5834</v>
      </c>
      <c r="M1355" t="s">
        <v>731</v>
      </c>
      <c r="N1355" t="s">
        <v>5835</v>
      </c>
      <c r="O1355" t="s">
        <v>5836</v>
      </c>
      <c r="P1355" t="s">
        <v>71</v>
      </c>
      <c r="Q1355">
        <v>4</v>
      </c>
      <c r="R1355" t="s">
        <v>88</v>
      </c>
      <c r="S1355" t="s">
        <v>118</v>
      </c>
      <c r="T1355">
        <v>70112</v>
      </c>
      <c r="U1355" s="1">
        <v>45624</v>
      </c>
      <c r="V1355" t="s">
        <v>42</v>
      </c>
      <c r="W1355">
        <v>461312</v>
      </c>
      <c r="X1355" t="s">
        <v>5837</v>
      </c>
      <c r="Y1355">
        <v>639</v>
      </c>
      <c r="Z1355">
        <v>1070</v>
      </c>
      <c r="AA1355">
        <v>1</v>
      </c>
      <c r="AB1355">
        <v>428</v>
      </c>
    </row>
    <row r="1356" spans="1:28" x14ac:dyDescent="0.3">
      <c r="A1356" t="s">
        <v>28</v>
      </c>
      <c r="B1356" t="s">
        <v>29</v>
      </c>
      <c r="C1356" t="s">
        <v>157</v>
      </c>
      <c r="D1356" t="s">
        <v>187</v>
      </c>
      <c r="E1356" t="s">
        <v>46</v>
      </c>
      <c r="F1356" t="s">
        <v>135</v>
      </c>
      <c r="G1356">
        <v>29</v>
      </c>
      <c r="H1356">
        <v>411479</v>
      </c>
      <c r="I1356" t="s">
        <v>34</v>
      </c>
      <c r="J1356" s="1">
        <v>44793</v>
      </c>
      <c r="K1356">
        <v>1400</v>
      </c>
      <c r="L1356" t="s">
        <v>5838</v>
      </c>
      <c r="M1356" t="s">
        <v>159</v>
      </c>
      <c r="N1356" t="s">
        <v>5839</v>
      </c>
      <c r="O1356">
        <v>2709783294</v>
      </c>
      <c r="P1356" t="s">
        <v>51</v>
      </c>
      <c r="Q1356">
        <v>3</v>
      </c>
      <c r="R1356" t="s">
        <v>88</v>
      </c>
      <c r="S1356" t="s">
        <v>118</v>
      </c>
      <c r="T1356">
        <v>57389</v>
      </c>
      <c r="U1356" s="1">
        <v>45400</v>
      </c>
      <c r="V1356" t="s">
        <v>80</v>
      </c>
      <c r="W1356">
        <v>756042</v>
      </c>
      <c r="X1356" t="s">
        <v>5840</v>
      </c>
      <c r="Y1356">
        <v>425</v>
      </c>
      <c r="Z1356">
        <v>2736</v>
      </c>
      <c r="AA1356">
        <v>6</v>
      </c>
      <c r="AB1356" s="2" t="s">
        <v>5841</v>
      </c>
    </row>
    <row r="1357" spans="1:28" x14ac:dyDescent="0.3">
      <c r="A1357" t="s">
        <v>28</v>
      </c>
      <c r="B1357" t="s">
        <v>29</v>
      </c>
      <c r="C1357" t="s">
        <v>148</v>
      </c>
      <c r="D1357" t="s">
        <v>248</v>
      </c>
      <c r="E1357" t="s">
        <v>32</v>
      </c>
      <c r="F1357" t="s">
        <v>355</v>
      </c>
      <c r="G1357">
        <v>80</v>
      </c>
      <c r="H1357">
        <v>404481</v>
      </c>
      <c r="I1357" t="s">
        <v>58</v>
      </c>
      <c r="J1357" s="1">
        <v>45229</v>
      </c>
      <c r="K1357">
        <v>950</v>
      </c>
      <c r="L1357" t="s">
        <v>5842</v>
      </c>
      <c r="M1357" t="s">
        <v>568</v>
      </c>
      <c r="N1357" t="s">
        <v>5843</v>
      </c>
      <c r="O1357" t="s">
        <v>5844</v>
      </c>
      <c r="P1357" t="s">
        <v>87</v>
      </c>
      <c r="Q1357">
        <v>18</v>
      </c>
      <c r="R1357" t="s">
        <v>88</v>
      </c>
      <c r="S1357" t="s">
        <v>79</v>
      </c>
      <c r="T1357">
        <v>10127</v>
      </c>
      <c r="U1357" s="1">
        <v>45547</v>
      </c>
      <c r="V1357" t="s">
        <v>180</v>
      </c>
      <c r="W1357">
        <v>497090</v>
      </c>
      <c r="X1357" t="s">
        <v>4397</v>
      </c>
      <c r="Y1357">
        <v>379</v>
      </c>
      <c r="Z1357">
        <v>2359</v>
      </c>
      <c r="AA1357">
        <v>6</v>
      </c>
      <c r="AB1357">
        <v>5661.6</v>
      </c>
    </row>
    <row r="1358" spans="1:28" x14ac:dyDescent="0.3">
      <c r="A1358" t="s">
        <v>28</v>
      </c>
      <c r="B1358" t="s">
        <v>29</v>
      </c>
      <c r="C1358" t="s">
        <v>66</v>
      </c>
      <c r="D1358" t="s">
        <v>182</v>
      </c>
      <c r="E1358" t="s">
        <v>46</v>
      </c>
      <c r="F1358" t="s">
        <v>175</v>
      </c>
      <c r="G1358">
        <v>22</v>
      </c>
      <c r="H1358">
        <v>432719</v>
      </c>
      <c r="I1358" t="s">
        <v>58</v>
      </c>
      <c r="J1358" s="1">
        <v>44697</v>
      </c>
      <c r="K1358">
        <v>1200</v>
      </c>
      <c r="L1358" t="s">
        <v>5845</v>
      </c>
      <c r="M1358" t="s">
        <v>919</v>
      </c>
      <c r="N1358" t="s">
        <v>5846</v>
      </c>
      <c r="O1358" t="s">
        <v>5847</v>
      </c>
      <c r="P1358" t="s">
        <v>71</v>
      </c>
      <c r="Q1358">
        <v>16</v>
      </c>
      <c r="R1358" t="s">
        <v>88</v>
      </c>
      <c r="S1358" t="s">
        <v>118</v>
      </c>
      <c r="T1358">
        <v>37899</v>
      </c>
      <c r="U1358" s="1">
        <v>45436</v>
      </c>
      <c r="V1358" t="s">
        <v>140</v>
      </c>
      <c r="W1358">
        <v>736953</v>
      </c>
      <c r="X1358" t="s">
        <v>5848</v>
      </c>
      <c r="Y1358">
        <v>651</v>
      </c>
      <c r="Z1358">
        <v>683</v>
      </c>
      <c r="AA1358">
        <v>7</v>
      </c>
      <c r="AB1358">
        <v>1912.4</v>
      </c>
    </row>
    <row r="1359" spans="1:28" x14ac:dyDescent="0.3">
      <c r="A1359" t="s">
        <v>28</v>
      </c>
      <c r="B1359" t="s">
        <v>29</v>
      </c>
      <c r="C1359" t="s">
        <v>66</v>
      </c>
      <c r="D1359" t="s">
        <v>511</v>
      </c>
      <c r="E1359" t="s">
        <v>56</v>
      </c>
      <c r="F1359" t="s">
        <v>47</v>
      </c>
      <c r="G1359">
        <v>33</v>
      </c>
      <c r="H1359">
        <v>417105</v>
      </c>
      <c r="I1359" t="s">
        <v>34</v>
      </c>
      <c r="J1359" s="1">
        <v>44613</v>
      </c>
      <c r="K1359">
        <v>1300</v>
      </c>
      <c r="L1359" t="s">
        <v>5849</v>
      </c>
      <c r="M1359" t="s">
        <v>263</v>
      </c>
      <c r="N1359" t="s">
        <v>5850</v>
      </c>
      <c r="O1359">
        <v>8698876450</v>
      </c>
      <c r="P1359" t="s">
        <v>39</v>
      </c>
      <c r="Q1359">
        <v>16</v>
      </c>
      <c r="R1359" t="s">
        <v>40</v>
      </c>
      <c r="S1359" t="s">
        <v>63</v>
      </c>
      <c r="T1359">
        <v>16300</v>
      </c>
      <c r="U1359" s="1">
        <v>45530</v>
      </c>
      <c r="V1359" t="s">
        <v>64</v>
      </c>
      <c r="W1359">
        <v>632440</v>
      </c>
      <c r="X1359" t="s">
        <v>5851</v>
      </c>
      <c r="Y1359">
        <v>996</v>
      </c>
      <c r="Z1359">
        <v>806</v>
      </c>
      <c r="AA1359">
        <v>1</v>
      </c>
      <c r="AB1359" s="2" t="s">
        <v>5852</v>
      </c>
    </row>
    <row r="1360" spans="1:28" x14ac:dyDescent="0.3">
      <c r="A1360" t="s">
        <v>28</v>
      </c>
      <c r="B1360" t="s">
        <v>29</v>
      </c>
      <c r="C1360" t="s">
        <v>44</v>
      </c>
      <c r="D1360" t="s">
        <v>237</v>
      </c>
      <c r="E1360" t="s">
        <v>46</v>
      </c>
      <c r="F1360" t="s">
        <v>175</v>
      </c>
      <c r="G1360">
        <v>78</v>
      </c>
      <c r="H1360">
        <v>435365</v>
      </c>
      <c r="I1360" t="s">
        <v>58</v>
      </c>
      <c r="J1360" s="1">
        <v>44175</v>
      </c>
      <c r="K1360">
        <v>1100</v>
      </c>
      <c r="L1360" t="s">
        <v>5853</v>
      </c>
      <c r="M1360" t="s">
        <v>205</v>
      </c>
      <c r="N1360" t="s">
        <v>5854</v>
      </c>
      <c r="O1360" t="s">
        <v>5855</v>
      </c>
      <c r="P1360" t="s">
        <v>39</v>
      </c>
      <c r="Q1360">
        <v>12</v>
      </c>
      <c r="R1360" t="s">
        <v>88</v>
      </c>
      <c r="S1360" t="s">
        <v>63</v>
      </c>
      <c r="T1360">
        <v>59845</v>
      </c>
      <c r="U1360" s="1">
        <v>45447</v>
      </c>
      <c r="V1360" t="s">
        <v>52</v>
      </c>
      <c r="W1360">
        <v>256970</v>
      </c>
      <c r="X1360" t="s">
        <v>5856</v>
      </c>
      <c r="Y1360">
        <v>260</v>
      </c>
      <c r="Z1360">
        <v>1716</v>
      </c>
      <c r="AA1360">
        <v>3</v>
      </c>
      <c r="AB1360" s="2" t="s">
        <v>2719</v>
      </c>
    </row>
    <row r="1361" spans="1:28" x14ac:dyDescent="0.3">
      <c r="A1361" t="s">
        <v>28</v>
      </c>
      <c r="B1361" t="s">
        <v>29</v>
      </c>
      <c r="C1361" t="s">
        <v>30</v>
      </c>
      <c r="D1361" t="s">
        <v>105</v>
      </c>
      <c r="E1361" t="s">
        <v>56</v>
      </c>
      <c r="F1361" t="s">
        <v>99</v>
      </c>
      <c r="G1361">
        <v>21</v>
      </c>
      <c r="H1361">
        <v>438882</v>
      </c>
      <c r="I1361" t="s">
        <v>34</v>
      </c>
      <c r="J1361" s="1">
        <v>44297</v>
      </c>
      <c r="K1361">
        <v>800</v>
      </c>
      <c r="L1361" t="s">
        <v>5857</v>
      </c>
      <c r="M1361" t="s">
        <v>239</v>
      </c>
      <c r="N1361" t="s">
        <v>5858</v>
      </c>
      <c r="O1361" t="s">
        <v>5859</v>
      </c>
      <c r="P1361" t="s">
        <v>51</v>
      </c>
      <c r="Q1361">
        <v>4</v>
      </c>
      <c r="R1361" t="s">
        <v>40</v>
      </c>
      <c r="S1361" t="s">
        <v>118</v>
      </c>
      <c r="T1361">
        <v>55626</v>
      </c>
      <c r="U1361" s="1">
        <v>45614</v>
      </c>
      <c r="V1361" t="s">
        <v>42</v>
      </c>
      <c r="W1361">
        <v>206097</v>
      </c>
      <c r="X1361" t="s">
        <v>5860</v>
      </c>
      <c r="Y1361">
        <v>434</v>
      </c>
      <c r="Z1361">
        <v>1198</v>
      </c>
      <c r="AA1361">
        <v>8</v>
      </c>
      <c r="AB1361" s="2" t="s">
        <v>5861</v>
      </c>
    </row>
    <row r="1362" spans="1:28" x14ac:dyDescent="0.3">
      <c r="A1362" t="s">
        <v>28</v>
      </c>
      <c r="B1362" t="s">
        <v>29</v>
      </c>
      <c r="C1362" t="s">
        <v>157</v>
      </c>
      <c r="D1362" t="s">
        <v>98</v>
      </c>
      <c r="E1362" t="s">
        <v>32</v>
      </c>
      <c r="F1362" t="s">
        <v>175</v>
      </c>
      <c r="G1362">
        <v>13</v>
      </c>
      <c r="H1362">
        <v>418800</v>
      </c>
      <c r="I1362" t="s">
        <v>58</v>
      </c>
      <c r="J1362" s="1">
        <v>44603</v>
      </c>
      <c r="K1362">
        <v>1000</v>
      </c>
      <c r="L1362" t="s">
        <v>5862</v>
      </c>
      <c r="M1362" t="s">
        <v>334</v>
      </c>
      <c r="N1362" t="s">
        <v>5863</v>
      </c>
      <c r="O1362" t="s">
        <v>5864</v>
      </c>
      <c r="P1362" t="s">
        <v>39</v>
      </c>
      <c r="Q1362">
        <v>15</v>
      </c>
      <c r="R1362" t="s">
        <v>40</v>
      </c>
      <c r="S1362" t="s">
        <v>79</v>
      </c>
      <c r="T1362">
        <v>98680</v>
      </c>
      <c r="U1362" s="1">
        <v>45382</v>
      </c>
      <c r="V1362" t="s">
        <v>72</v>
      </c>
      <c r="W1362">
        <v>759246</v>
      </c>
      <c r="X1362" t="s">
        <v>5865</v>
      </c>
      <c r="Y1362">
        <v>991</v>
      </c>
      <c r="Z1362">
        <v>1927</v>
      </c>
      <c r="AA1362">
        <v>5</v>
      </c>
      <c r="AB1362">
        <v>3854</v>
      </c>
    </row>
    <row r="1363" spans="1:28" x14ac:dyDescent="0.3">
      <c r="A1363" t="s">
        <v>28</v>
      </c>
      <c r="B1363" t="s">
        <v>29</v>
      </c>
      <c r="C1363" t="s">
        <v>66</v>
      </c>
      <c r="D1363" t="s">
        <v>31</v>
      </c>
      <c r="E1363" t="s">
        <v>46</v>
      </c>
      <c r="F1363" t="s">
        <v>113</v>
      </c>
      <c r="G1363">
        <v>62</v>
      </c>
      <c r="H1363">
        <v>413206</v>
      </c>
      <c r="I1363" t="s">
        <v>34</v>
      </c>
      <c r="J1363" s="1">
        <v>45350</v>
      </c>
      <c r="K1363">
        <v>1400</v>
      </c>
      <c r="L1363" t="s">
        <v>5866</v>
      </c>
      <c r="M1363" t="s">
        <v>108</v>
      </c>
      <c r="N1363" t="s">
        <v>5867</v>
      </c>
      <c r="O1363" t="s">
        <v>5868</v>
      </c>
      <c r="P1363" t="s">
        <v>87</v>
      </c>
      <c r="Q1363">
        <v>15</v>
      </c>
      <c r="R1363" t="s">
        <v>40</v>
      </c>
      <c r="S1363" t="s">
        <v>79</v>
      </c>
      <c r="T1363">
        <v>83175</v>
      </c>
      <c r="U1363" s="1">
        <v>45570</v>
      </c>
      <c r="V1363" t="s">
        <v>155</v>
      </c>
      <c r="W1363">
        <v>268315</v>
      </c>
      <c r="X1363" t="s">
        <v>5869</v>
      </c>
      <c r="Y1363">
        <v>907</v>
      </c>
      <c r="Z1363">
        <v>2518</v>
      </c>
      <c r="AA1363">
        <v>4</v>
      </c>
      <c r="AB1363">
        <v>4028.8</v>
      </c>
    </row>
    <row r="1364" spans="1:28" x14ac:dyDescent="0.3">
      <c r="A1364" t="s">
        <v>28</v>
      </c>
      <c r="B1364" t="s">
        <v>29</v>
      </c>
      <c r="C1364" t="s">
        <v>54</v>
      </c>
      <c r="D1364" t="s">
        <v>349</v>
      </c>
      <c r="E1364" t="s">
        <v>56</v>
      </c>
      <c r="F1364" t="s">
        <v>99</v>
      </c>
      <c r="G1364">
        <v>43</v>
      </c>
      <c r="H1364">
        <v>407272</v>
      </c>
      <c r="I1364" t="s">
        <v>58</v>
      </c>
      <c r="J1364" s="1">
        <v>44028</v>
      </c>
      <c r="K1364">
        <v>1400</v>
      </c>
      <c r="L1364" t="s">
        <v>5870</v>
      </c>
      <c r="M1364" t="s">
        <v>49</v>
      </c>
      <c r="N1364" t="s">
        <v>5871</v>
      </c>
      <c r="O1364" t="s">
        <v>5872</v>
      </c>
      <c r="P1364" t="s">
        <v>87</v>
      </c>
      <c r="Q1364">
        <v>10</v>
      </c>
      <c r="R1364" t="s">
        <v>88</v>
      </c>
      <c r="S1364" t="s">
        <v>118</v>
      </c>
      <c r="T1364">
        <v>37445</v>
      </c>
      <c r="U1364" s="1">
        <v>45467</v>
      </c>
      <c r="V1364" t="s">
        <v>52</v>
      </c>
      <c r="W1364">
        <v>868304</v>
      </c>
      <c r="X1364" t="s">
        <v>5873</v>
      </c>
      <c r="Y1364">
        <v>812</v>
      </c>
      <c r="Z1364">
        <v>565</v>
      </c>
      <c r="AA1364">
        <v>4</v>
      </c>
      <c r="AB1364">
        <v>904</v>
      </c>
    </row>
    <row r="1365" spans="1:28" x14ac:dyDescent="0.3">
      <c r="A1365" t="s">
        <v>28</v>
      </c>
      <c r="B1365" t="s">
        <v>29</v>
      </c>
      <c r="C1365" t="s">
        <v>66</v>
      </c>
      <c r="D1365" t="s">
        <v>546</v>
      </c>
      <c r="E1365" t="s">
        <v>56</v>
      </c>
      <c r="F1365" t="s">
        <v>150</v>
      </c>
      <c r="G1365">
        <v>56</v>
      </c>
      <c r="H1365">
        <v>409449</v>
      </c>
      <c r="I1365" t="s">
        <v>58</v>
      </c>
      <c r="J1365" s="1">
        <v>44560</v>
      </c>
      <c r="K1365">
        <v>1100</v>
      </c>
      <c r="L1365" t="s">
        <v>5874</v>
      </c>
      <c r="M1365" t="s">
        <v>818</v>
      </c>
      <c r="N1365" t="s">
        <v>5875</v>
      </c>
      <c r="O1365" t="s">
        <v>5876</v>
      </c>
      <c r="P1365" t="s">
        <v>87</v>
      </c>
      <c r="Q1365">
        <v>7</v>
      </c>
      <c r="R1365" t="s">
        <v>40</v>
      </c>
      <c r="S1365" t="s">
        <v>41</v>
      </c>
      <c r="T1365">
        <v>10490</v>
      </c>
      <c r="U1365" s="1">
        <v>45452</v>
      </c>
      <c r="V1365" t="s">
        <v>52</v>
      </c>
      <c r="W1365">
        <v>765892</v>
      </c>
      <c r="X1365" t="s">
        <v>5877</v>
      </c>
      <c r="Y1365">
        <v>935</v>
      </c>
      <c r="Z1365">
        <v>2785</v>
      </c>
      <c r="AA1365">
        <v>8</v>
      </c>
      <c r="AB1365">
        <v>8912</v>
      </c>
    </row>
    <row r="1366" spans="1:28" x14ac:dyDescent="0.3">
      <c r="A1366" t="s">
        <v>28</v>
      </c>
      <c r="B1366" t="s">
        <v>29</v>
      </c>
      <c r="C1366" t="s">
        <v>44</v>
      </c>
      <c r="D1366" t="s">
        <v>291</v>
      </c>
      <c r="E1366" t="s">
        <v>32</v>
      </c>
      <c r="F1366" t="s">
        <v>135</v>
      </c>
      <c r="G1366">
        <v>68</v>
      </c>
      <c r="H1366">
        <v>411795</v>
      </c>
      <c r="I1366" t="s">
        <v>34</v>
      </c>
      <c r="J1366" s="1">
        <v>44707</v>
      </c>
      <c r="K1366">
        <v>1300</v>
      </c>
      <c r="L1366" t="s">
        <v>5878</v>
      </c>
      <c r="M1366" t="s">
        <v>101</v>
      </c>
      <c r="N1366" t="s">
        <v>5879</v>
      </c>
      <c r="O1366" t="s">
        <v>5880</v>
      </c>
      <c r="P1366" t="s">
        <v>71</v>
      </c>
      <c r="Q1366">
        <v>12</v>
      </c>
      <c r="R1366" t="s">
        <v>88</v>
      </c>
      <c r="S1366" t="s">
        <v>118</v>
      </c>
      <c r="T1366">
        <v>25257</v>
      </c>
      <c r="U1366" s="1">
        <v>45421</v>
      </c>
      <c r="V1366" t="s">
        <v>140</v>
      </c>
      <c r="W1366">
        <v>736972</v>
      </c>
      <c r="X1366" t="s">
        <v>5881</v>
      </c>
      <c r="Y1366">
        <v>476</v>
      </c>
      <c r="Z1366">
        <v>2667</v>
      </c>
      <c r="AA1366">
        <v>5</v>
      </c>
      <c r="AB1366">
        <v>5334</v>
      </c>
    </row>
    <row r="1367" spans="1:28" x14ac:dyDescent="0.3">
      <c r="A1367" t="s">
        <v>28</v>
      </c>
      <c r="B1367" t="s">
        <v>29</v>
      </c>
      <c r="C1367" t="s">
        <v>157</v>
      </c>
      <c r="D1367" t="s">
        <v>220</v>
      </c>
      <c r="E1367" t="s">
        <v>46</v>
      </c>
      <c r="F1367" t="s">
        <v>99</v>
      </c>
      <c r="G1367">
        <v>49</v>
      </c>
      <c r="H1367">
        <v>427699</v>
      </c>
      <c r="I1367" t="s">
        <v>58</v>
      </c>
      <c r="J1367" s="1">
        <v>43869</v>
      </c>
      <c r="K1367">
        <v>1300</v>
      </c>
      <c r="L1367" t="s">
        <v>5882</v>
      </c>
      <c r="M1367" t="s">
        <v>232</v>
      </c>
      <c r="N1367" t="s">
        <v>5883</v>
      </c>
      <c r="O1367" t="s">
        <v>5884</v>
      </c>
      <c r="P1367" t="s">
        <v>71</v>
      </c>
      <c r="Q1367">
        <v>10</v>
      </c>
      <c r="R1367" t="s">
        <v>88</v>
      </c>
      <c r="S1367" t="s">
        <v>79</v>
      </c>
      <c r="T1367">
        <v>24188</v>
      </c>
      <c r="U1367" s="1">
        <v>45315</v>
      </c>
      <c r="V1367" t="s">
        <v>111</v>
      </c>
      <c r="W1367">
        <v>755657</v>
      </c>
      <c r="X1367" t="s">
        <v>5885</v>
      </c>
      <c r="Y1367">
        <v>620</v>
      </c>
      <c r="Z1367">
        <v>1080</v>
      </c>
      <c r="AA1367">
        <v>2</v>
      </c>
      <c r="AB1367">
        <v>864</v>
      </c>
    </row>
    <row r="1368" spans="1:28" x14ac:dyDescent="0.3">
      <c r="A1368" t="s">
        <v>28</v>
      </c>
      <c r="B1368" t="s">
        <v>29</v>
      </c>
      <c r="C1368" t="s">
        <v>54</v>
      </c>
      <c r="D1368" t="s">
        <v>227</v>
      </c>
      <c r="E1368" t="s">
        <v>56</v>
      </c>
      <c r="F1368" t="s">
        <v>135</v>
      </c>
      <c r="G1368">
        <v>25</v>
      </c>
      <c r="H1368">
        <v>414174</v>
      </c>
      <c r="I1368" t="s">
        <v>34</v>
      </c>
      <c r="J1368" s="1">
        <v>44265</v>
      </c>
      <c r="K1368">
        <v>1000</v>
      </c>
      <c r="L1368" t="s">
        <v>5886</v>
      </c>
      <c r="M1368" t="s">
        <v>351</v>
      </c>
      <c r="N1368" t="s">
        <v>5887</v>
      </c>
      <c r="O1368" t="s">
        <v>5888</v>
      </c>
      <c r="P1368" t="s">
        <v>71</v>
      </c>
      <c r="Q1368">
        <v>6</v>
      </c>
      <c r="R1368" t="s">
        <v>40</v>
      </c>
      <c r="S1368" t="s">
        <v>79</v>
      </c>
      <c r="T1368">
        <v>81534</v>
      </c>
      <c r="U1368" s="1">
        <v>45385</v>
      </c>
      <c r="V1368" t="s">
        <v>80</v>
      </c>
      <c r="W1368">
        <v>722752</v>
      </c>
      <c r="X1368" t="s">
        <v>5889</v>
      </c>
      <c r="Y1368">
        <v>434</v>
      </c>
      <c r="Z1368">
        <v>2505</v>
      </c>
      <c r="AA1368">
        <v>2</v>
      </c>
      <c r="AB1368">
        <v>2004</v>
      </c>
    </row>
    <row r="1369" spans="1:28" x14ac:dyDescent="0.3">
      <c r="A1369" t="s">
        <v>28</v>
      </c>
      <c r="B1369" t="s">
        <v>29</v>
      </c>
      <c r="C1369" t="s">
        <v>66</v>
      </c>
      <c r="D1369" t="s">
        <v>566</v>
      </c>
      <c r="E1369" t="s">
        <v>46</v>
      </c>
      <c r="F1369" t="s">
        <v>57</v>
      </c>
      <c r="G1369">
        <v>66</v>
      </c>
      <c r="H1369">
        <v>400713</v>
      </c>
      <c r="I1369" t="s">
        <v>34</v>
      </c>
      <c r="J1369" s="1">
        <v>44673</v>
      </c>
      <c r="K1369">
        <v>1400</v>
      </c>
      <c r="L1369" t="s">
        <v>5890</v>
      </c>
      <c r="M1369" t="s">
        <v>1091</v>
      </c>
      <c r="N1369" t="s">
        <v>5891</v>
      </c>
      <c r="O1369" t="s">
        <v>5892</v>
      </c>
      <c r="P1369" t="s">
        <v>39</v>
      </c>
      <c r="Q1369">
        <v>12</v>
      </c>
      <c r="R1369" t="s">
        <v>40</v>
      </c>
      <c r="S1369" t="s">
        <v>63</v>
      </c>
      <c r="T1369">
        <v>34169</v>
      </c>
      <c r="U1369" s="1">
        <v>45596</v>
      </c>
      <c r="V1369" t="s">
        <v>155</v>
      </c>
      <c r="W1369">
        <v>719057</v>
      </c>
      <c r="X1369" t="s">
        <v>5893</v>
      </c>
      <c r="Y1369">
        <v>299</v>
      </c>
      <c r="Z1369">
        <v>2586</v>
      </c>
      <c r="AA1369">
        <v>1</v>
      </c>
      <c r="AB1369">
        <v>1034.4000000000001</v>
      </c>
    </row>
    <row r="1370" spans="1:28" x14ac:dyDescent="0.3">
      <c r="A1370" t="s">
        <v>28</v>
      </c>
      <c r="B1370" t="s">
        <v>29</v>
      </c>
      <c r="C1370" t="s">
        <v>44</v>
      </c>
      <c r="D1370" t="s">
        <v>511</v>
      </c>
      <c r="E1370" t="s">
        <v>32</v>
      </c>
      <c r="F1370" t="s">
        <v>57</v>
      </c>
      <c r="G1370">
        <v>44</v>
      </c>
      <c r="H1370">
        <v>433496</v>
      </c>
      <c r="I1370" t="s">
        <v>58</v>
      </c>
      <c r="J1370" s="1">
        <v>44383</v>
      </c>
      <c r="K1370">
        <v>1400</v>
      </c>
      <c r="L1370" t="s">
        <v>5894</v>
      </c>
      <c r="M1370" t="s">
        <v>282</v>
      </c>
      <c r="N1370" t="s">
        <v>5895</v>
      </c>
      <c r="O1370" t="s">
        <v>5896</v>
      </c>
      <c r="P1370" t="s">
        <v>87</v>
      </c>
      <c r="Q1370">
        <v>19</v>
      </c>
      <c r="R1370" t="s">
        <v>40</v>
      </c>
      <c r="S1370" t="s">
        <v>41</v>
      </c>
      <c r="T1370">
        <v>75789</v>
      </c>
      <c r="U1370" s="1">
        <v>45471</v>
      </c>
      <c r="V1370" t="s">
        <v>52</v>
      </c>
      <c r="W1370">
        <v>130704</v>
      </c>
      <c r="X1370" t="s">
        <v>5897</v>
      </c>
      <c r="Y1370">
        <v>271</v>
      </c>
      <c r="Z1370">
        <v>2372</v>
      </c>
      <c r="AA1370">
        <v>4</v>
      </c>
      <c r="AB1370" s="2" t="s">
        <v>5898</v>
      </c>
    </row>
    <row r="1371" spans="1:28" x14ac:dyDescent="0.3">
      <c r="A1371" t="s">
        <v>28</v>
      </c>
      <c r="B1371" t="s">
        <v>29</v>
      </c>
      <c r="C1371" t="s">
        <v>148</v>
      </c>
      <c r="D1371" t="s">
        <v>291</v>
      </c>
      <c r="E1371" t="s">
        <v>32</v>
      </c>
      <c r="F1371" t="s">
        <v>57</v>
      </c>
      <c r="G1371">
        <v>35</v>
      </c>
      <c r="H1371">
        <v>422981</v>
      </c>
      <c r="I1371" t="s">
        <v>34</v>
      </c>
      <c r="J1371" s="1">
        <v>45425</v>
      </c>
      <c r="K1371">
        <v>800</v>
      </c>
      <c r="L1371" t="s">
        <v>5899</v>
      </c>
      <c r="M1371" t="s">
        <v>263</v>
      </c>
      <c r="N1371" t="s">
        <v>5900</v>
      </c>
      <c r="O1371" t="s">
        <v>5901</v>
      </c>
      <c r="P1371" t="s">
        <v>51</v>
      </c>
      <c r="Q1371">
        <v>12</v>
      </c>
      <c r="R1371" t="s">
        <v>88</v>
      </c>
      <c r="S1371" t="s">
        <v>63</v>
      </c>
      <c r="T1371">
        <v>94726</v>
      </c>
      <c r="U1371" s="1">
        <v>45293</v>
      </c>
      <c r="V1371" t="s">
        <v>111</v>
      </c>
      <c r="W1371">
        <v>927699</v>
      </c>
      <c r="X1371" t="s">
        <v>5902</v>
      </c>
      <c r="Y1371">
        <v>298</v>
      </c>
      <c r="Z1371">
        <v>1951</v>
      </c>
      <c r="AA1371">
        <v>2</v>
      </c>
      <c r="AB1371" s="2" t="s">
        <v>5903</v>
      </c>
    </row>
    <row r="1372" spans="1:28" x14ac:dyDescent="0.3">
      <c r="A1372" t="s">
        <v>28</v>
      </c>
      <c r="B1372" t="s">
        <v>29</v>
      </c>
      <c r="C1372" t="s">
        <v>193</v>
      </c>
      <c r="D1372" t="s">
        <v>637</v>
      </c>
      <c r="E1372" t="s">
        <v>32</v>
      </c>
      <c r="F1372" t="s">
        <v>113</v>
      </c>
      <c r="G1372">
        <v>88</v>
      </c>
      <c r="H1372">
        <v>420232</v>
      </c>
      <c r="I1372" t="s">
        <v>34</v>
      </c>
      <c r="J1372" s="1">
        <v>44729</v>
      </c>
      <c r="K1372">
        <v>1100</v>
      </c>
      <c r="L1372" t="s">
        <v>5904</v>
      </c>
      <c r="M1372" t="s">
        <v>856</v>
      </c>
      <c r="N1372" t="s">
        <v>5905</v>
      </c>
      <c r="O1372" t="s">
        <v>5906</v>
      </c>
      <c r="P1372" t="s">
        <v>71</v>
      </c>
      <c r="Q1372">
        <v>20</v>
      </c>
      <c r="R1372" t="s">
        <v>88</v>
      </c>
      <c r="S1372" t="s">
        <v>79</v>
      </c>
      <c r="T1372">
        <v>96125</v>
      </c>
      <c r="U1372" s="1">
        <v>45457</v>
      </c>
      <c r="V1372" t="s">
        <v>52</v>
      </c>
      <c r="W1372">
        <v>609353</v>
      </c>
      <c r="X1372" t="s">
        <v>5907</v>
      </c>
      <c r="Y1372">
        <v>944</v>
      </c>
      <c r="Z1372">
        <v>1658</v>
      </c>
      <c r="AA1372">
        <v>1</v>
      </c>
      <c r="AB1372">
        <v>663.2</v>
      </c>
    </row>
    <row r="1373" spans="1:28" x14ac:dyDescent="0.3">
      <c r="A1373" t="s">
        <v>28</v>
      </c>
      <c r="B1373" t="s">
        <v>29</v>
      </c>
      <c r="C1373" t="s">
        <v>54</v>
      </c>
      <c r="D1373" t="s">
        <v>267</v>
      </c>
      <c r="E1373" t="s">
        <v>56</v>
      </c>
      <c r="F1373" t="s">
        <v>106</v>
      </c>
      <c r="G1373">
        <v>51</v>
      </c>
      <c r="H1373">
        <v>425435</v>
      </c>
      <c r="I1373" t="s">
        <v>34</v>
      </c>
      <c r="J1373" s="1">
        <v>44247</v>
      </c>
      <c r="K1373">
        <v>950</v>
      </c>
      <c r="L1373" t="s">
        <v>5908</v>
      </c>
      <c r="M1373" t="s">
        <v>222</v>
      </c>
      <c r="N1373" t="s">
        <v>5909</v>
      </c>
      <c r="O1373" t="s">
        <v>5910</v>
      </c>
      <c r="P1373" t="s">
        <v>39</v>
      </c>
      <c r="Q1373">
        <v>6</v>
      </c>
      <c r="R1373" t="s">
        <v>40</v>
      </c>
      <c r="S1373" t="s">
        <v>63</v>
      </c>
      <c r="T1373">
        <v>55352</v>
      </c>
      <c r="U1373" s="1">
        <v>45328</v>
      </c>
      <c r="V1373" t="s">
        <v>119</v>
      </c>
      <c r="W1373">
        <v>223495</v>
      </c>
      <c r="X1373" t="s">
        <v>5911</v>
      </c>
      <c r="Y1373">
        <v>326</v>
      </c>
      <c r="Z1373">
        <v>2806</v>
      </c>
      <c r="AA1373">
        <v>7</v>
      </c>
      <c r="AB1373">
        <v>7856.8</v>
      </c>
    </row>
    <row r="1374" spans="1:28" x14ac:dyDescent="0.3">
      <c r="A1374" t="s">
        <v>28</v>
      </c>
      <c r="B1374" t="s">
        <v>29</v>
      </c>
      <c r="C1374" t="s">
        <v>91</v>
      </c>
      <c r="D1374" t="s">
        <v>187</v>
      </c>
      <c r="E1374" t="s">
        <v>32</v>
      </c>
      <c r="F1374" t="s">
        <v>99</v>
      </c>
      <c r="G1374">
        <v>36</v>
      </c>
      <c r="H1374">
        <v>429210</v>
      </c>
      <c r="I1374" t="s">
        <v>58</v>
      </c>
      <c r="J1374" s="1">
        <v>44400</v>
      </c>
      <c r="K1374">
        <v>950</v>
      </c>
      <c r="L1374" t="s">
        <v>5912</v>
      </c>
      <c r="M1374" t="s">
        <v>1198</v>
      </c>
      <c r="N1374" t="s">
        <v>5913</v>
      </c>
      <c r="O1374" t="s">
        <v>5914</v>
      </c>
      <c r="P1374" t="s">
        <v>51</v>
      </c>
      <c r="Q1374">
        <v>19</v>
      </c>
      <c r="R1374" t="s">
        <v>88</v>
      </c>
      <c r="S1374" t="s">
        <v>118</v>
      </c>
      <c r="T1374">
        <v>65930</v>
      </c>
      <c r="U1374" s="1">
        <v>45465</v>
      </c>
      <c r="V1374" t="s">
        <v>52</v>
      </c>
      <c r="W1374">
        <v>547304</v>
      </c>
      <c r="X1374" t="s">
        <v>5915</v>
      </c>
      <c r="Y1374">
        <v>655</v>
      </c>
      <c r="Z1374">
        <v>718</v>
      </c>
      <c r="AA1374">
        <v>1</v>
      </c>
      <c r="AB1374">
        <v>287.2</v>
      </c>
    </row>
    <row r="1375" spans="1:28" x14ac:dyDescent="0.3">
      <c r="A1375" t="s">
        <v>28</v>
      </c>
      <c r="B1375" t="s">
        <v>29</v>
      </c>
      <c r="C1375" t="s">
        <v>54</v>
      </c>
      <c r="D1375" t="s">
        <v>163</v>
      </c>
      <c r="E1375" t="s">
        <v>46</v>
      </c>
      <c r="F1375" t="s">
        <v>47</v>
      </c>
      <c r="G1375">
        <v>40</v>
      </c>
      <c r="H1375">
        <v>438633</v>
      </c>
      <c r="I1375" t="s">
        <v>58</v>
      </c>
      <c r="J1375" s="1">
        <v>44925</v>
      </c>
      <c r="K1375">
        <v>1400</v>
      </c>
      <c r="L1375" t="s">
        <v>5916</v>
      </c>
      <c r="M1375" t="s">
        <v>144</v>
      </c>
      <c r="N1375" t="s">
        <v>5917</v>
      </c>
      <c r="O1375" t="s">
        <v>5918</v>
      </c>
      <c r="P1375" t="s">
        <v>71</v>
      </c>
      <c r="Q1375">
        <v>4</v>
      </c>
      <c r="R1375" t="s">
        <v>40</v>
      </c>
      <c r="S1375" t="s">
        <v>79</v>
      </c>
      <c r="T1375">
        <v>30719</v>
      </c>
      <c r="U1375" s="1">
        <v>45524</v>
      </c>
      <c r="V1375" t="s">
        <v>64</v>
      </c>
      <c r="W1375">
        <v>171605</v>
      </c>
      <c r="X1375" t="s">
        <v>5919</v>
      </c>
      <c r="Y1375">
        <v>263</v>
      </c>
      <c r="Z1375">
        <v>1910</v>
      </c>
      <c r="AA1375">
        <v>3</v>
      </c>
      <c r="AB1375">
        <v>2292</v>
      </c>
    </row>
    <row r="1376" spans="1:28" x14ac:dyDescent="0.3">
      <c r="A1376" t="s">
        <v>28</v>
      </c>
      <c r="B1376" t="s">
        <v>29</v>
      </c>
      <c r="C1376" t="s">
        <v>91</v>
      </c>
      <c r="D1376" t="s">
        <v>291</v>
      </c>
      <c r="E1376" t="s">
        <v>32</v>
      </c>
      <c r="F1376" t="s">
        <v>99</v>
      </c>
      <c r="G1376">
        <v>45</v>
      </c>
      <c r="H1376">
        <v>413668</v>
      </c>
      <c r="I1376" t="s">
        <v>34</v>
      </c>
      <c r="J1376" s="1">
        <v>45148</v>
      </c>
      <c r="K1376">
        <v>1400</v>
      </c>
      <c r="L1376" t="s">
        <v>5920</v>
      </c>
      <c r="M1376" t="s">
        <v>1366</v>
      </c>
      <c r="N1376" t="s">
        <v>5921</v>
      </c>
      <c r="O1376">
        <f>1-610-654-6679</f>
        <v>-7942</v>
      </c>
      <c r="P1376" t="s">
        <v>39</v>
      </c>
      <c r="Q1376">
        <v>11</v>
      </c>
      <c r="R1376" t="s">
        <v>88</v>
      </c>
      <c r="S1376" t="s">
        <v>118</v>
      </c>
      <c r="T1376">
        <v>14667</v>
      </c>
      <c r="U1376" s="1">
        <v>45554</v>
      </c>
      <c r="V1376" t="s">
        <v>180</v>
      </c>
      <c r="W1376">
        <v>669420</v>
      </c>
      <c r="X1376" t="s">
        <v>5922</v>
      </c>
      <c r="Y1376">
        <v>449</v>
      </c>
      <c r="Z1376">
        <v>1505</v>
      </c>
      <c r="AA1376">
        <v>6</v>
      </c>
      <c r="AB1376">
        <v>3612</v>
      </c>
    </row>
    <row r="1377" spans="1:28" x14ac:dyDescent="0.3">
      <c r="A1377" t="s">
        <v>28</v>
      </c>
      <c r="B1377" t="s">
        <v>29</v>
      </c>
      <c r="C1377" t="s">
        <v>193</v>
      </c>
      <c r="D1377" t="s">
        <v>134</v>
      </c>
      <c r="E1377" t="s">
        <v>32</v>
      </c>
      <c r="F1377" t="s">
        <v>135</v>
      </c>
      <c r="G1377">
        <v>49</v>
      </c>
      <c r="H1377">
        <v>426427</v>
      </c>
      <c r="I1377" t="s">
        <v>58</v>
      </c>
      <c r="J1377" s="1">
        <v>44502</v>
      </c>
      <c r="K1377">
        <v>1200</v>
      </c>
      <c r="L1377" t="s">
        <v>5923</v>
      </c>
      <c r="M1377" t="s">
        <v>596</v>
      </c>
      <c r="N1377" t="s">
        <v>5924</v>
      </c>
      <c r="O1377" t="s">
        <v>5925</v>
      </c>
      <c r="P1377" t="s">
        <v>71</v>
      </c>
      <c r="Q1377">
        <v>19</v>
      </c>
      <c r="R1377" t="s">
        <v>40</v>
      </c>
      <c r="S1377" t="s">
        <v>118</v>
      </c>
      <c r="T1377">
        <v>29865</v>
      </c>
      <c r="U1377" s="1">
        <v>45387</v>
      </c>
      <c r="V1377" t="s">
        <v>80</v>
      </c>
      <c r="W1377">
        <v>503280</v>
      </c>
      <c r="X1377" t="s">
        <v>5926</v>
      </c>
      <c r="Y1377">
        <v>759</v>
      </c>
      <c r="Z1377">
        <v>1374</v>
      </c>
      <c r="AA1377">
        <v>2</v>
      </c>
      <c r="AB1377">
        <v>1099.2</v>
      </c>
    </row>
    <row r="1378" spans="1:28" x14ac:dyDescent="0.3">
      <c r="A1378" t="s">
        <v>28</v>
      </c>
      <c r="B1378" t="s">
        <v>29</v>
      </c>
      <c r="C1378" t="s">
        <v>54</v>
      </c>
      <c r="D1378" t="s">
        <v>616</v>
      </c>
      <c r="E1378" t="s">
        <v>46</v>
      </c>
      <c r="F1378" t="s">
        <v>83</v>
      </c>
      <c r="G1378">
        <v>63</v>
      </c>
      <c r="H1378">
        <v>427969</v>
      </c>
      <c r="I1378" t="s">
        <v>34</v>
      </c>
      <c r="J1378" s="1">
        <v>44463</v>
      </c>
      <c r="K1378">
        <v>800</v>
      </c>
      <c r="L1378" t="s">
        <v>5927</v>
      </c>
      <c r="M1378" t="s">
        <v>263</v>
      </c>
      <c r="N1378" t="s">
        <v>5928</v>
      </c>
      <c r="O1378" t="s">
        <v>5929</v>
      </c>
      <c r="P1378" t="s">
        <v>39</v>
      </c>
      <c r="Q1378">
        <v>5</v>
      </c>
      <c r="R1378" t="s">
        <v>40</v>
      </c>
      <c r="S1378" t="s">
        <v>41</v>
      </c>
      <c r="T1378">
        <v>89299</v>
      </c>
      <c r="U1378" s="1">
        <v>45491</v>
      </c>
      <c r="V1378" t="s">
        <v>126</v>
      </c>
      <c r="W1378">
        <v>479321</v>
      </c>
      <c r="X1378" t="s">
        <v>3209</v>
      </c>
      <c r="Y1378">
        <v>993</v>
      </c>
      <c r="Z1378">
        <v>1335</v>
      </c>
      <c r="AA1378">
        <v>3</v>
      </c>
      <c r="AB1378">
        <v>1602</v>
      </c>
    </row>
    <row r="1379" spans="1:28" x14ac:dyDescent="0.3">
      <c r="A1379" t="s">
        <v>28</v>
      </c>
      <c r="B1379" t="s">
        <v>29</v>
      </c>
      <c r="C1379" t="s">
        <v>66</v>
      </c>
      <c r="D1379" t="s">
        <v>261</v>
      </c>
      <c r="E1379" t="s">
        <v>46</v>
      </c>
      <c r="F1379" t="s">
        <v>57</v>
      </c>
      <c r="G1379">
        <v>2</v>
      </c>
      <c r="H1379">
        <v>429073</v>
      </c>
      <c r="I1379" t="s">
        <v>34</v>
      </c>
      <c r="J1379" s="1">
        <v>44809</v>
      </c>
      <c r="K1379">
        <v>1400</v>
      </c>
      <c r="L1379" t="s">
        <v>5930</v>
      </c>
      <c r="M1379" t="s">
        <v>1356</v>
      </c>
      <c r="N1379" t="s">
        <v>5931</v>
      </c>
      <c r="O1379" t="s">
        <v>5932</v>
      </c>
      <c r="P1379" t="s">
        <v>71</v>
      </c>
      <c r="Q1379">
        <v>9</v>
      </c>
      <c r="R1379" t="s">
        <v>40</v>
      </c>
      <c r="S1379" t="s">
        <v>118</v>
      </c>
      <c r="T1379">
        <v>81807</v>
      </c>
      <c r="U1379" s="1">
        <v>45295</v>
      </c>
      <c r="V1379" t="s">
        <v>111</v>
      </c>
      <c r="W1379">
        <v>799326</v>
      </c>
      <c r="X1379" t="s">
        <v>5933</v>
      </c>
      <c r="Y1379">
        <v>742</v>
      </c>
      <c r="Z1379">
        <v>1823</v>
      </c>
      <c r="AA1379">
        <v>8</v>
      </c>
      <c r="AB1379">
        <v>5833.6</v>
      </c>
    </row>
    <row r="1380" spans="1:28" x14ac:dyDescent="0.3">
      <c r="A1380" t="s">
        <v>28</v>
      </c>
      <c r="B1380" t="s">
        <v>29</v>
      </c>
      <c r="C1380" t="s">
        <v>148</v>
      </c>
      <c r="D1380" t="s">
        <v>248</v>
      </c>
      <c r="E1380" t="s">
        <v>56</v>
      </c>
      <c r="F1380" t="s">
        <v>113</v>
      </c>
      <c r="G1380">
        <v>91</v>
      </c>
      <c r="H1380">
        <v>408496</v>
      </c>
      <c r="I1380" t="s">
        <v>58</v>
      </c>
      <c r="J1380" s="1">
        <v>45357</v>
      </c>
      <c r="K1380">
        <v>1300</v>
      </c>
      <c r="L1380" t="s">
        <v>5934</v>
      </c>
      <c r="M1380" t="s">
        <v>482</v>
      </c>
      <c r="N1380" t="s">
        <v>5935</v>
      </c>
      <c r="O1380">
        <f>1-489-497-7484</f>
        <v>-8469</v>
      </c>
      <c r="P1380" t="s">
        <v>39</v>
      </c>
      <c r="Q1380">
        <v>17</v>
      </c>
      <c r="R1380" t="s">
        <v>40</v>
      </c>
      <c r="S1380" t="s">
        <v>118</v>
      </c>
      <c r="T1380">
        <v>40971</v>
      </c>
      <c r="U1380" s="1">
        <v>45463</v>
      </c>
      <c r="V1380" t="s">
        <v>52</v>
      </c>
      <c r="W1380">
        <v>775902</v>
      </c>
      <c r="X1380" t="s">
        <v>5936</v>
      </c>
      <c r="Y1380">
        <v>887</v>
      </c>
      <c r="Z1380">
        <v>741</v>
      </c>
      <c r="AA1380">
        <v>7</v>
      </c>
      <c r="AB1380">
        <v>2074.8000000000002</v>
      </c>
    </row>
    <row r="1381" spans="1:28" x14ac:dyDescent="0.3">
      <c r="A1381" t="s">
        <v>28</v>
      </c>
      <c r="B1381" t="s">
        <v>29</v>
      </c>
      <c r="C1381" t="s">
        <v>193</v>
      </c>
      <c r="D1381" t="s">
        <v>142</v>
      </c>
      <c r="E1381" t="s">
        <v>56</v>
      </c>
      <c r="F1381" t="s">
        <v>33</v>
      </c>
      <c r="G1381">
        <v>58</v>
      </c>
      <c r="H1381">
        <v>423914</v>
      </c>
      <c r="I1381" t="s">
        <v>34</v>
      </c>
      <c r="J1381" s="1">
        <v>44497</v>
      </c>
      <c r="K1381">
        <v>1300</v>
      </c>
      <c r="L1381" t="s">
        <v>5937</v>
      </c>
      <c r="M1381" t="s">
        <v>1460</v>
      </c>
      <c r="N1381" t="s">
        <v>5938</v>
      </c>
      <c r="O1381" t="s">
        <v>5939</v>
      </c>
      <c r="P1381" t="s">
        <v>51</v>
      </c>
      <c r="Q1381">
        <v>18</v>
      </c>
      <c r="R1381" t="s">
        <v>40</v>
      </c>
      <c r="S1381" t="s">
        <v>63</v>
      </c>
      <c r="T1381">
        <v>56536</v>
      </c>
      <c r="U1381" s="1">
        <v>45362</v>
      </c>
      <c r="V1381" t="s">
        <v>72</v>
      </c>
      <c r="W1381">
        <v>571436</v>
      </c>
      <c r="X1381" t="s">
        <v>5940</v>
      </c>
      <c r="Y1381">
        <v>750</v>
      </c>
      <c r="Z1381">
        <v>1135</v>
      </c>
      <c r="AA1381">
        <v>2</v>
      </c>
      <c r="AB1381">
        <v>908</v>
      </c>
    </row>
    <row r="1382" spans="1:28" x14ac:dyDescent="0.3">
      <c r="A1382" t="s">
        <v>28</v>
      </c>
      <c r="B1382" t="s">
        <v>29</v>
      </c>
      <c r="C1382" t="s">
        <v>91</v>
      </c>
      <c r="D1382" t="s">
        <v>254</v>
      </c>
      <c r="E1382" t="s">
        <v>46</v>
      </c>
      <c r="F1382" t="s">
        <v>47</v>
      </c>
      <c r="G1382">
        <v>82</v>
      </c>
      <c r="H1382">
        <v>401456</v>
      </c>
      <c r="I1382" t="s">
        <v>58</v>
      </c>
      <c r="J1382" s="1">
        <v>44802</v>
      </c>
      <c r="K1382">
        <v>1000</v>
      </c>
      <c r="L1382" t="s">
        <v>5941</v>
      </c>
      <c r="M1382" t="s">
        <v>94</v>
      </c>
      <c r="N1382" t="s">
        <v>5942</v>
      </c>
      <c r="O1382" t="s">
        <v>5943</v>
      </c>
      <c r="P1382" t="s">
        <v>39</v>
      </c>
      <c r="Q1382">
        <v>9</v>
      </c>
      <c r="R1382" t="s">
        <v>88</v>
      </c>
      <c r="S1382" t="s">
        <v>41</v>
      </c>
      <c r="T1382">
        <v>35348</v>
      </c>
      <c r="U1382" s="1">
        <v>45521</v>
      </c>
      <c r="V1382" t="s">
        <v>64</v>
      </c>
      <c r="W1382">
        <v>101062</v>
      </c>
      <c r="X1382" t="s">
        <v>5944</v>
      </c>
      <c r="Y1382">
        <v>699</v>
      </c>
      <c r="Z1382">
        <v>2460</v>
      </c>
      <c r="AA1382">
        <v>4</v>
      </c>
      <c r="AB1382">
        <v>3936</v>
      </c>
    </row>
    <row r="1383" spans="1:28" x14ac:dyDescent="0.3">
      <c r="A1383" t="s">
        <v>28</v>
      </c>
      <c r="B1383" t="s">
        <v>29</v>
      </c>
      <c r="C1383" t="s">
        <v>54</v>
      </c>
      <c r="D1383" t="s">
        <v>421</v>
      </c>
      <c r="E1383" t="s">
        <v>56</v>
      </c>
      <c r="F1383" t="s">
        <v>99</v>
      </c>
      <c r="G1383">
        <v>73</v>
      </c>
      <c r="H1383">
        <v>410089</v>
      </c>
      <c r="I1383" t="s">
        <v>58</v>
      </c>
      <c r="J1383" s="1">
        <v>44725</v>
      </c>
      <c r="K1383">
        <v>1300</v>
      </c>
      <c r="L1383" t="s">
        <v>5945</v>
      </c>
      <c r="M1383" t="s">
        <v>345</v>
      </c>
      <c r="N1383" t="s">
        <v>5946</v>
      </c>
      <c r="O1383" t="s">
        <v>5947</v>
      </c>
      <c r="P1383" t="s">
        <v>71</v>
      </c>
      <c r="Q1383">
        <v>15</v>
      </c>
      <c r="R1383" t="s">
        <v>40</v>
      </c>
      <c r="S1383" t="s">
        <v>79</v>
      </c>
      <c r="T1383">
        <v>24334</v>
      </c>
      <c r="U1383" s="1">
        <v>45579</v>
      </c>
      <c r="V1383" t="s">
        <v>155</v>
      </c>
      <c r="W1383">
        <v>467634</v>
      </c>
      <c r="X1383" t="s">
        <v>5948</v>
      </c>
      <c r="Y1383">
        <v>338</v>
      </c>
      <c r="Z1383">
        <v>1739</v>
      </c>
      <c r="AA1383">
        <v>2</v>
      </c>
      <c r="AB1383">
        <v>1391.2</v>
      </c>
    </row>
    <row r="1384" spans="1:28" x14ac:dyDescent="0.3">
      <c r="A1384" t="s">
        <v>28</v>
      </c>
      <c r="B1384" t="s">
        <v>29</v>
      </c>
      <c r="C1384" t="s">
        <v>148</v>
      </c>
      <c r="D1384" t="s">
        <v>421</v>
      </c>
      <c r="E1384" t="s">
        <v>56</v>
      </c>
      <c r="F1384" t="s">
        <v>47</v>
      </c>
      <c r="G1384">
        <v>7</v>
      </c>
      <c r="H1384">
        <v>406420</v>
      </c>
      <c r="I1384" t="s">
        <v>34</v>
      </c>
      <c r="J1384" s="1">
        <v>45353</v>
      </c>
      <c r="K1384">
        <v>800</v>
      </c>
      <c r="L1384" t="s">
        <v>5949</v>
      </c>
      <c r="M1384" t="s">
        <v>506</v>
      </c>
      <c r="N1384" t="s">
        <v>5950</v>
      </c>
      <c r="O1384" t="s">
        <v>5951</v>
      </c>
      <c r="P1384" t="s">
        <v>39</v>
      </c>
      <c r="Q1384">
        <v>10</v>
      </c>
      <c r="R1384" t="s">
        <v>88</v>
      </c>
      <c r="S1384" t="s">
        <v>41</v>
      </c>
      <c r="T1384">
        <v>83572</v>
      </c>
      <c r="U1384" s="1">
        <v>45613</v>
      </c>
      <c r="V1384" t="s">
        <v>42</v>
      </c>
      <c r="W1384">
        <v>798395</v>
      </c>
      <c r="X1384" t="s">
        <v>5952</v>
      </c>
      <c r="Y1384">
        <v>360</v>
      </c>
      <c r="Z1384">
        <v>2986</v>
      </c>
      <c r="AA1384">
        <v>4</v>
      </c>
      <c r="AB1384">
        <v>4777.6000000000004</v>
      </c>
    </row>
    <row r="1385" spans="1:28" x14ac:dyDescent="0.3">
      <c r="A1385" t="s">
        <v>28</v>
      </c>
      <c r="B1385" t="s">
        <v>29</v>
      </c>
      <c r="C1385" t="s">
        <v>30</v>
      </c>
      <c r="D1385" t="s">
        <v>380</v>
      </c>
      <c r="E1385" t="s">
        <v>32</v>
      </c>
      <c r="F1385" t="s">
        <v>47</v>
      </c>
      <c r="G1385">
        <v>57</v>
      </c>
      <c r="H1385">
        <v>428632</v>
      </c>
      <c r="I1385" t="s">
        <v>34</v>
      </c>
      <c r="J1385" s="1">
        <v>44863</v>
      </c>
      <c r="K1385">
        <v>1200</v>
      </c>
      <c r="L1385" t="s">
        <v>5953</v>
      </c>
      <c r="M1385" t="s">
        <v>94</v>
      </c>
      <c r="N1385" t="s">
        <v>5954</v>
      </c>
      <c r="O1385" t="s">
        <v>5955</v>
      </c>
      <c r="P1385" t="s">
        <v>39</v>
      </c>
      <c r="Q1385">
        <v>8</v>
      </c>
      <c r="R1385" t="s">
        <v>40</v>
      </c>
      <c r="S1385" t="s">
        <v>41</v>
      </c>
      <c r="T1385">
        <v>52952</v>
      </c>
      <c r="U1385" s="1">
        <v>45550</v>
      </c>
      <c r="V1385" t="s">
        <v>180</v>
      </c>
      <c r="W1385">
        <v>423504</v>
      </c>
      <c r="X1385" t="s">
        <v>5956</v>
      </c>
      <c r="Y1385">
        <v>289</v>
      </c>
      <c r="Z1385">
        <v>1056</v>
      </c>
      <c r="AA1385">
        <v>4</v>
      </c>
      <c r="AB1385" s="2" t="s">
        <v>4522</v>
      </c>
    </row>
    <row r="1386" spans="1:28" x14ac:dyDescent="0.3">
      <c r="A1386" t="s">
        <v>28</v>
      </c>
      <c r="B1386" t="s">
        <v>29</v>
      </c>
      <c r="C1386" t="s">
        <v>30</v>
      </c>
      <c r="D1386" t="s">
        <v>254</v>
      </c>
      <c r="E1386" t="s">
        <v>56</v>
      </c>
      <c r="F1386" t="s">
        <v>33</v>
      </c>
      <c r="G1386">
        <v>86</v>
      </c>
      <c r="H1386">
        <v>410052</v>
      </c>
      <c r="I1386" t="s">
        <v>34</v>
      </c>
      <c r="J1386" s="1">
        <v>44112</v>
      </c>
      <c r="K1386">
        <v>1400</v>
      </c>
      <c r="L1386" t="s">
        <v>5957</v>
      </c>
      <c r="M1386" t="s">
        <v>1007</v>
      </c>
      <c r="N1386" t="s">
        <v>5958</v>
      </c>
      <c r="O1386" t="s">
        <v>5959</v>
      </c>
      <c r="P1386" t="s">
        <v>87</v>
      </c>
      <c r="Q1386">
        <v>14</v>
      </c>
      <c r="R1386" t="s">
        <v>40</v>
      </c>
      <c r="S1386" t="s">
        <v>118</v>
      </c>
      <c r="T1386">
        <v>28286</v>
      </c>
      <c r="U1386" s="1">
        <v>45615</v>
      </c>
      <c r="V1386" t="s">
        <v>42</v>
      </c>
      <c r="W1386">
        <v>457748</v>
      </c>
      <c r="X1386" t="s">
        <v>5960</v>
      </c>
      <c r="Y1386">
        <v>924</v>
      </c>
      <c r="Z1386">
        <v>1871</v>
      </c>
      <c r="AA1386">
        <v>4</v>
      </c>
      <c r="AB1386" s="2" t="s">
        <v>5961</v>
      </c>
    </row>
    <row r="1387" spans="1:28" x14ac:dyDescent="0.3">
      <c r="A1387" t="s">
        <v>28</v>
      </c>
      <c r="B1387" t="s">
        <v>29</v>
      </c>
      <c r="C1387" t="s">
        <v>30</v>
      </c>
      <c r="D1387" t="s">
        <v>467</v>
      </c>
      <c r="E1387" t="s">
        <v>56</v>
      </c>
      <c r="F1387" t="s">
        <v>83</v>
      </c>
      <c r="G1387">
        <v>6</v>
      </c>
      <c r="H1387">
        <v>427705</v>
      </c>
      <c r="I1387" t="s">
        <v>58</v>
      </c>
      <c r="J1387" s="1">
        <v>44784</v>
      </c>
      <c r="K1387">
        <v>1000</v>
      </c>
      <c r="L1387" t="s">
        <v>5962</v>
      </c>
      <c r="M1387" t="s">
        <v>1488</v>
      </c>
      <c r="N1387" t="s">
        <v>5963</v>
      </c>
      <c r="O1387" t="s">
        <v>5964</v>
      </c>
      <c r="P1387" t="s">
        <v>71</v>
      </c>
      <c r="Q1387">
        <v>17</v>
      </c>
      <c r="R1387" t="s">
        <v>40</v>
      </c>
      <c r="S1387" t="s">
        <v>41</v>
      </c>
      <c r="T1387">
        <v>90055</v>
      </c>
      <c r="U1387" s="1">
        <v>45483</v>
      </c>
      <c r="V1387" t="s">
        <v>126</v>
      </c>
      <c r="W1387">
        <v>232321</v>
      </c>
      <c r="X1387" t="s">
        <v>5965</v>
      </c>
      <c r="Y1387">
        <v>287</v>
      </c>
      <c r="Z1387">
        <v>2765</v>
      </c>
      <c r="AA1387">
        <v>5</v>
      </c>
      <c r="AB1387">
        <v>5530</v>
      </c>
    </row>
    <row r="1388" spans="1:28" x14ac:dyDescent="0.3">
      <c r="A1388" t="s">
        <v>28</v>
      </c>
      <c r="B1388" t="s">
        <v>29</v>
      </c>
      <c r="C1388" t="s">
        <v>54</v>
      </c>
      <c r="D1388" t="s">
        <v>261</v>
      </c>
      <c r="E1388" t="s">
        <v>56</v>
      </c>
      <c r="F1388" t="s">
        <v>83</v>
      </c>
      <c r="G1388">
        <v>22</v>
      </c>
      <c r="H1388">
        <v>412199</v>
      </c>
      <c r="I1388" t="s">
        <v>58</v>
      </c>
      <c r="J1388" s="1">
        <v>45326</v>
      </c>
      <c r="K1388">
        <v>1400</v>
      </c>
      <c r="L1388" t="s">
        <v>5966</v>
      </c>
      <c r="M1388" t="s">
        <v>869</v>
      </c>
      <c r="N1388" t="s">
        <v>5967</v>
      </c>
      <c r="O1388" t="s">
        <v>5968</v>
      </c>
      <c r="P1388" t="s">
        <v>51</v>
      </c>
      <c r="Q1388">
        <v>9</v>
      </c>
      <c r="R1388" t="s">
        <v>40</v>
      </c>
      <c r="S1388" t="s">
        <v>118</v>
      </c>
      <c r="T1388">
        <v>13155</v>
      </c>
      <c r="U1388" s="1">
        <v>45519</v>
      </c>
      <c r="V1388" t="s">
        <v>64</v>
      </c>
      <c r="W1388">
        <v>440395</v>
      </c>
      <c r="X1388" t="s">
        <v>5969</v>
      </c>
      <c r="Y1388">
        <v>745</v>
      </c>
      <c r="Z1388">
        <v>2200</v>
      </c>
      <c r="AA1388">
        <v>3</v>
      </c>
      <c r="AB1388">
        <v>2640</v>
      </c>
    </row>
    <row r="1389" spans="1:28" x14ac:dyDescent="0.3">
      <c r="A1389" t="s">
        <v>28</v>
      </c>
      <c r="B1389" t="s">
        <v>29</v>
      </c>
      <c r="C1389" t="s">
        <v>30</v>
      </c>
      <c r="D1389" t="s">
        <v>92</v>
      </c>
      <c r="E1389" t="s">
        <v>56</v>
      </c>
      <c r="F1389" t="s">
        <v>175</v>
      </c>
      <c r="G1389">
        <v>4</v>
      </c>
      <c r="H1389">
        <v>423261</v>
      </c>
      <c r="I1389" t="s">
        <v>58</v>
      </c>
      <c r="J1389" s="1">
        <v>44943</v>
      </c>
      <c r="K1389">
        <v>950</v>
      </c>
      <c r="L1389" t="s">
        <v>5970</v>
      </c>
      <c r="M1389" t="s">
        <v>263</v>
      </c>
      <c r="N1389" t="s">
        <v>5971</v>
      </c>
      <c r="O1389" t="s">
        <v>5972</v>
      </c>
      <c r="P1389" t="s">
        <v>39</v>
      </c>
      <c r="Q1389">
        <v>9</v>
      </c>
      <c r="R1389" t="s">
        <v>88</v>
      </c>
      <c r="S1389" t="s">
        <v>63</v>
      </c>
      <c r="T1389">
        <v>56775</v>
      </c>
      <c r="U1389" s="1">
        <v>45425</v>
      </c>
      <c r="V1389" t="s">
        <v>140</v>
      </c>
      <c r="W1389">
        <v>131494</v>
      </c>
      <c r="X1389" t="s">
        <v>5973</v>
      </c>
      <c r="Y1389">
        <v>414</v>
      </c>
      <c r="Z1389">
        <v>1127</v>
      </c>
      <c r="AA1389">
        <v>2</v>
      </c>
      <c r="AB1389">
        <v>901.6</v>
      </c>
    </row>
    <row r="1390" spans="1:28" x14ac:dyDescent="0.3">
      <c r="A1390" t="s">
        <v>28</v>
      </c>
      <c r="B1390" t="s">
        <v>29</v>
      </c>
      <c r="C1390" t="s">
        <v>157</v>
      </c>
      <c r="D1390" t="s">
        <v>92</v>
      </c>
      <c r="E1390" t="s">
        <v>32</v>
      </c>
      <c r="F1390" t="s">
        <v>99</v>
      </c>
      <c r="G1390">
        <v>20</v>
      </c>
      <c r="H1390">
        <v>426538</v>
      </c>
      <c r="I1390" t="s">
        <v>58</v>
      </c>
      <c r="J1390" s="1">
        <v>45201</v>
      </c>
      <c r="K1390">
        <v>1400</v>
      </c>
      <c r="L1390" t="s">
        <v>5974</v>
      </c>
      <c r="M1390" t="s">
        <v>361</v>
      </c>
      <c r="N1390" t="s">
        <v>5975</v>
      </c>
      <c r="O1390" t="s">
        <v>5976</v>
      </c>
      <c r="P1390" t="s">
        <v>71</v>
      </c>
      <c r="Q1390">
        <v>10</v>
      </c>
      <c r="R1390" t="s">
        <v>40</v>
      </c>
      <c r="S1390" t="s">
        <v>41</v>
      </c>
      <c r="T1390">
        <v>79862</v>
      </c>
      <c r="U1390" s="1">
        <v>45411</v>
      </c>
      <c r="V1390" t="s">
        <v>80</v>
      </c>
      <c r="W1390">
        <v>410947</v>
      </c>
      <c r="X1390" t="s">
        <v>5977</v>
      </c>
      <c r="Y1390">
        <v>953</v>
      </c>
      <c r="Z1390">
        <v>826</v>
      </c>
      <c r="AA1390">
        <v>5</v>
      </c>
      <c r="AB1390">
        <v>1652</v>
      </c>
    </row>
    <row r="1391" spans="1:28" x14ac:dyDescent="0.3">
      <c r="A1391" t="s">
        <v>28</v>
      </c>
      <c r="B1391" t="s">
        <v>29</v>
      </c>
      <c r="C1391" t="s">
        <v>91</v>
      </c>
      <c r="D1391" t="s">
        <v>55</v>
      </c>
      <c r="E1391" t="s">
        <v>32</v>
      </c>
      <c r="F1391" t="s">
        <v>150</v>
      </c>
      <c r="G1391">
        <v>13</v>
      </c>
      <c r="H1391">
        <v>408398</v>
      </c>
      <c r="I1391" t="s">
        <v>34</v>
      </c>
      <c r="J1391" s="1">
        <v>44981</v>
      </c>
      <c r="K1391">
        <v>1200</v>
      </c>
      <c r="L1391" t="s">
        <v>5978</v>
      </c>
      <c r="M1391" t="s">
        <v>506</v>
      </c>
      <c r="N1391" t="s">
        <v>5979</v>
      </c>
      <c r="O1391" t="s">
        <v>5980</v>
      </c>
      <c r="P1391" t="s">
        <v>39</v>
      </c>
      <c r="Q1391">
        <v>5</v>
      </c>
      <c r="R1391" t="s">
        <v>88</v>
      </c>
      <c r="S1391" t="s">
        <v>79</v>
      </c>
      <c r="T1391">
        <v>16127</v>
      </c>
      <c r="U1391" s="1">
        <v>45572</v>
      </c>
      <c r="V1391" t="s">
        <v>155</v>
      </c>
      <c r="W1391">
        <v>145938</v>
      </c>
      <c r="X1391" t="s">
        <v>5981</v>
      </c>
      <c r="Y1391">
        <v>740</v>
      </c>
      <c r="Z1391">
        <v>2293</v>
      </c>
      <c r="AA1391">
        <v>7</v>
      </c>
      <c r="AB1391" s="2" t="s">
        <v>5982</v>
      </c>
    </row>
    <row r="1392" spans="1:28" x14ac:dyDescent="0.3">
      <c r="A1392" t="s">
        <v>28</v>
      </c>
      <c r="B1392" t="s">
        <v>29</v>
      </c>
      <c r="C1392" t="s">
        <v>91</v>
      </c>
      <c r="D1392" t="s">
        <v>524</v>
      </c>
      <c r="E1392" t="s">
        <v>32</v>
      </c>
      <c r="F1392" t="s">
        <v>355</v>
      </c>
      <c r="G1392">
        <v>42</v>
      </c>
      <c r="H1392">
        <v>436719</v>
      </c>
      <c r="I1392" t="s">
        <v>34</v>
      </c>
      <c r="J1392" s="1">
        <v>44187</v>
      </c>
      <c r="K1392">
        <v>1000</v>
      </c>
      <c r="L1392" t="s">
        <v>5983</v>
      </c>
      <c r="M1392" t="s">
        <v>542</v>
      </c>
      <c r="N1392" t="s">
        <v>5984</v>
      </c>
      <c r="O1392" t="s">
        <v>5985</v>
      </c>
      <c r="P1392" t="s">
        <v>39</v>
      </c>
      <c r="Q1392">
        <v>8</v>
      </c>
      <c r="R1392" t="s">
        <v>88</v>
      </c>
      <c r="S1392" t="s">
        <v>63</v>
      </c>
      <c r="T1392">
        <v>14192</v>
      </c>
      <c r="U1392" s="1">
        <v>45486</v>
      </c>
      <c r="V1392" t="s">
        <v>126</v>
      </c>
      <c r="W1392">
        <v>581566</v>
      </c>
      <c r="X1392" t="s">
        <v>5986</v>
      </c>
      <c r="Y1392">
        <v>271</v>
      </c>
      <c r="Z1392">
        <v>2514</v>
      </c>
      <c r="AA1392">
        <v>2</v>
      </c>
      <c r="AB1392">
        <v>2011.2</v>
      </c>
    </row>
    <row r="1393" spans="1:28" x14ac:dyDescent="0.3">
      <c r="A1393" t="s">
        <v>28</v>
      </c>
      <c r="B1393" t="s">
        <v>29</v>
      </c>
      <c r="C1393" t="s">
        <v>66</v>
      </c>
      <c r="D1393" t="s">
        <v>274</v>
      </c>
      <c r="E1393" t="s">
        <v>56</v>
      </c>
      <c r="F1393" t="s">
        <v>135</v>
      </c>
      <c r="G1393">
        <v>87</v>
      </c>
      <c r="H1393">
        <v>424976</v>
      </c>
      <c r="I1393" t="s">
        <v>34</v>
      </c>
      <c r="J1393" s="1">
        <v>45287</v>
      </c>
      <c r="K1393">
        <v>1000</v>
      </c>
      <c r="L1393" t="s">
        <v>5987</v>
      </c>
      <c r="M1393" t="s">
        <v>919</v>
      </c>
      <c r="N1393" t="s">
        <v>5988</v>
      </c>
      <c r="O1393" t="s">
        <v>5989</v>
      </c>
      <c r="P1393" t="s">
        <v>71</v>
      </c>
      <c r="Q1393">
        <v>16</v>
      </c>
      <c r="R1393" t="s">
        <v>88</v>
      </c>
      <c r="S1393" t="s">
        <v>118</v>
      </c>
      <c r="T1393">
        <v>35875</v>
      </c>
      <c r="U1393" s="1">
        <v>45621</v>
      </c>
      <c r="V1393" t="s">
        <v>42</v>
      </c>
      <c r="W1393">
        <v>509498</v>
      </c>
      <c r="X1393" t="s">
        <v>5990</v>
      </c>
      <c r="Y1393">
        <v>452</v>
      </c>
      <c r="Z1393">
        <v>1469</v>
      </c>
      <c r="AA1393">
        <v>5</v>
      </c>
      <c r="AB1393">
        <v>2938</v>
      </c>
    </row>
    <row r="1394" spans="1:28" x14ac:dyDescent="0.3">
      <c r="A1394" t="s">
        <v>28</v>
      </c>
      <c r="B1394" t="s">
        <v>29</v>
      </c>
      <c r="C1394" t="s">
        <v>157</v>
      </c>
      <c r="D1394" t="s">
        <v>611</v>
      </c>
      <c r="E1394" t="s">
        <v>46</v>
      </c>
      <c r="F1394" t="s">
        <v>113</v>
      </c>
      <c r="G1394">
        <v>36</v>
      </c>
      <c r="H1394">
        <v>432385</v>
      </c>
      <c r="I1394" t="s">
        <v>34</v>
      </c>
      <c r="J1394" s="1">
        <v>43996</v>
      </c>
      <c r="K1394">
        <v>800</v>
      </c>
      <c r="L1394" t="s">
        <v>5991</v>
      </c>
      <c r="M1394" t="s">
        <v>366</v>
      </c>
      <c r="N1394" t="s">
        <v>5992</v>
      </c>
      <c r="O1394" t="s">
        <v>5993</v>
      </c>
      <c r="P1394" t="s">
        <v>39</v>
      </c>
      <c r="Q1394">
        <v>4</v>
      </c>
      <c r="R1394" t="s">
        <v>40</v>
      </c>
      <c r="S1394" t="s">
        <v>41</v>
      </c>
      <c r="T1394">
        <v>56652</v>
      </c>
      <c r="U1394" s="1">
        <v>45552</v>
      </c>
      <c r="V1394" t="s">
        <v>180</v>
      </c>
      <c r="W1394">
        <v>104700</v>
      </c>
      <c r="X1394" t="s">
        <v>5994</v>
      </c>
      <c r="Y1394">
        <v>841</v>
      </c>
      <c r="Z1394">
        <v>2577</v>
      </c>
      <c r="AA1394">
        <v>7</v>
      </c>
      <c r="AB1394">
        <v>7215.6</v>
      </c>
    </row>
    <row r="1395" spans="1:28" x14ac:dyDescent="0.3">
      <c r="A1395" t="s">
        <v>28</v>
      </c>
      <c r="B1395" t="s">
        <v>29</v>
      </c>
      <c r="C1395" t="s">
        <v>157</v>
      </c>
      <c r="D1395" t="s">
        <v>291</v>
      </c>
      <c r="E1395" t="s">
        <v>46</v>
      </c>
      <c r="F1395" t="s">
        <v>135</v>
      </c>
      <c r="G1395">
        <v>99</v>
      </c>
      <c r="H1395">
        <v>415472</v>
      </c>
      <c r="I1395" t="s">
        <v>58</v>
      </c>
      <c r="J1395" s="1">
        <v>44185</v>
      </c>
      <c r="K1395">
        <v>1100</v>
      </c>
      <c r="L1395" t="s">
        <v>5995</v>
      </c>
      <c r="M1395" t="s">
        <v>1460</v>
      </c>
      <c r="N1395" t="s">
        <v>5996</v>
      </c>
      <c r="O1395" t="s">
        <v>5997</v>
      </c>
      <c r="P1395" t="s">
        <v>39</v>
      </c>
      <c r="Q1395">
        <v>17</v>
      </c>
      <c r="R1395" t="s">
        <v>40</v>
      </c>
      <c r="S1395" t="s">
        <v>63</v>
      </c>
      <c r="T1395">
        <v>68632</v>
      </c>
      <c r="U1395" s="1">
        <v>45539</v>
      </c>
      <c r="V1395" t="s">
        <v>180</v>
      </c>
      <c r="W1395">
        <v>458533</v>
      </c>
      <c r="X1395" t="s">
        <v>5998</v>
      </c>
      <c r="Y1395">
        <v>771</v>
      </c>
      <c r="Z1395">
        <v>2799</v>
      </c>
      <c r="AA1395">
        <v>5</v>
      </c>
      <c r="AB1395">
        <v>5598</v>
      </c>
    </row>
    <row r="1396" spans="1:28" x14ac:dyDescent="0.3">
      <c r="A1396" t="s">
        <v>28</v>
      </c>
      <c r="B1396" t="s">
        <v>29</v>
      </c>
      <c r="C1396" t="s">
        <v>157</v>
      </c>
      <c r="D1396" t="s">
        <v>274</v>
      </c>
      <c r="E1396" t="s">
        <v>56</v>
      </c>
      <c r="F1396" t="s">
        <v>33</v>
      </c>
      <c r="G1396">
        <v>56</v>
      </c>
      <c r="H1396">
        <v>424914</v>
      </c>
      <c r="I1396" t="s">
        <v>34</v>
      </c>
      <c r="J1396" s="1">
        <v>45283</v>
      </c>
      <c r="K1396">
        <v>1400</v>
      </c>
      <c r="L1396" t="s">
        <v>5999</v>
      </c>
      <c r="M1396" t="s">
        <v>334</v>
      </c>
      <c r="N1396" t="s">
        <v>6000</v>
      </c>
      <c r="O1396">
        <f>1-399-145-9867</f>
        <v>-10410</v>
      </c>
      <c r="P1396" t="s">
        <v>39</v>
      </c>
      <c r="Q1396">
        <v>14</v>
      </c>
      <c r="R1396" t="s">
        <v>88</v>
      </c>
      <c r="S1396" t="s">
        <v>63</v>
      </c>
      <c r="T1396">
        <v>19671</v>
      </c>
      <c r="U1396" s="1">
        <v>45537</v>
      </c>
      <c r="V1396" t="s">
        <v>180</v>
      </c>
      <c r="W1396">
        <v>580616</v>
      </c>
      <c r="X1396" t="s">
        <v>6001</v>
      </c>
      <c r="Y1396">
        <v>890</v>
      </c>
      <c r="Z1396">
        <v>1850</v>
      </c>
      <c r="AA1396">
        <v>8</v>
      </c>
      <c r="AB1396">
        <v>5920</v>
      </c>
    </row>
    <row r="1397" spans="1:28" x14ac:dyDescent="0.3">
      <c r="A1397" t="s">
        <v>28</v>
      </c>
      <c r="B1397" t="s">
        <v>29</v>
      </c>
      <c r="C1397" t="s">
        <v>44</v>
      </c>
      <c r="D1397" t="s">
        <v>267</v>
      </c>
      <c r="E1397" t="s">
        <v>32</v>
      </c>
      <c r="F1397" t="s">
        <v>33</v>
      </c>
      <c r="G1397">
        <v>29</v>
      </c>
      <c r="H1397">
        <v>413674</v>
      </c>
      <c r="I1397" t="s">
        <v>58</v>
      </c>
      <c r="J1397" s="1">
        <v>45231</v>
      </c>
      <c r="K1397">
        <v>1100</v>
      </c>
      <c r="L1397" t="s">
        <v>6002</v>
      </c>
      <c r="M1397" t="s">
        <v>85</v>
      </c>
      <c r="N1397" t="s">
        <v>6003</v>
      </c>
      <c r="O1397">
        <f>1-903-527-2771</f>
        <v>-4200</v>
      </c>
      <c r="P1397" t="s">
        <v>51</v>
      </c>
      <c r="Q1397">
        <v>10</v>
      </c>
      <c r="R1397" t="s">
        <v>40</v>
      </c>
      <c r="S1397" t="s">
        <v>79</v>
      </c>
      <c r="T1397">
        <v>14692</v>
      </c>
      <c r="U1397" s="1">
        <v>45401</v>
      </c>
      <c r="V1397" t="s">
        <v>80</v>
      </c>
      <c r="W1397">
        <v>284926</v>
      </c>
      <c r="X1397" t="s">
        <v>6004</v>
      </c>
      <c r="Y1397">
        <v>479</v>
      </c>
      <c r="Z1397">
        <v>2590</v>
      </c>
      <c r="AA1397">
        <v>8</v>
      </c>
      <c r="AB1397">
        <v>8288</v>
      </c>
    </row>
    <row r="1398" spans="1:28" x14ac:dyDescent="0.3">
      <c r="A1398" t="s">
        <v>28</v>
      </c>
      <c r="B1398" t="s">
        <v>29</v>
      </c>
      <c r="C1398" t="s">
        <v>193</v>
      </c>
      <c r="D1398" t="s">
        <v>524</v>
      </c>
      <c r="E1398" t="s">
        <v>56</v>
      </c>
      <c r="F1398" t="s">
        <v>175</v>
      </c>
      <c r="G1398">
        <v>52</v>
      </c>
      <c r="H1398">
        <v>421130</v>
      </c>
      <c r="I1398" t="s">
        <v>34</v>
      </c>
      <c r="J1398" s="1">
        <v>44936</v>
      </c>
      <c r="K1398">
        <v>1400</v>
      </c>
      <c r="L1398" t="s">
        <v>6005</v>
      </c>
      <c r="M1398" t="s">
        <v>334</v>
      </c>
      <c r="N1398" t="s">
        <v>6006</v>
      </c>
      <c r="O1398" t="s">
        <v>6007</v>
      </c>
      <c r="P1398" t="s">
        <v>71</v>
      </c>
      <c r="Q1398">
        <v>6</v>
      </c>
      <c r="R1398" t="s">
        <v>40</v>
      </c>
      <c r="S1398" t="s">
        <v>63</v>
      </c>
      <c r="T1398">
        <v>16841</v>
      </c>
      <c r="U1398" s="1">
        <v>45361</v>
      </c>
      <c r="V1398" t="s">
        <v>72</v>
      </c>
      <c r="W1398">
        <v>428944</v>
      </c>
      <c r="X1398" t="s">
        <v>6008</v>
      </c>
      <c r="Y1398">
        <v>359</v>
      </c>
      <c r="Z1398">
        <v>544</v>
      </c>
      <c r="AA1398">
        <v>6</v>
      </c>
      <c r="AB1398" s="2" t="s">
        <v>6009</v>
      </c>
    </row>
    <row r="1399" spans="1:28" x14ac:dyDescent="0.3">
      <c r="A1399" t="s">
        <v>28</v>
      </c>
      <c r="B1399" t="s">
        <v>29</v>
      </c>
      <c r="C1399" t="s">
        <v>44</v>
      </c>
      <c r="D1399" t="s">
        <v>92</v>
      </c>
      <c r="E1399" t="s">
        <v>56</v>
      </c>
      <c r="F1399" t="s">
        <v>135</v>
      </c>
      <c r="G1399">
        <v>10</v>
      </c>
      <c r="H1399">
        <v>431787</v>
      </c>
      <c r="I1399" t="s">
        <v>58</v>
      </c>
      <c r="J1399" s="1">
        <v>45357</v>
      </c>
      <c r="K1399">
        <v>950</v>
      </c>
      <c r="L1399" t="s">
        <v>6010</v>
      </c>
      <c r="M1399" t="s">
        <v>200</v>
      </c>
      <c r="N1399" t="s">
        <v>6011</v>
      </c>
      <c r="O1399">
        <v>8717846759</v>
      </c>
      <c r="P1399" t="s">
        <v>71</v>
      </c>
      <c r="Q1399">
        <v>5</v>
      </c>
      <c r="R1399" t="s">
        <v>40</v>
      </c>
      <c r="S1399" t="s">
        <v>79</v>
      </c>
      <c r="T1399">
        <v>53220</v>
      </c>
      <c r="U1399" s="1">
        <v>45407</v>
      </c>
      <c r="V1399" t="s">
        <v>80</v>
      </c>
      <c r="W1399">
        <v>968168</v>
      </c>
      <c r="X1399" t="s">
        <v>6012</v>
      </c>
      <c r="Y1399">
        <v>444</v>
      </c>
      <c r="Z1399">
        <v>1001</v>
      </c>
      <c r="AA1399">
        <v>5</v>
      </c>
      <c r="AB1399">
        <v>2002</v>
      </c>
    </row>
    <row r="1400" spans="1:28" x14ac:dyDescent="0.3">
      <c r="A1400" t="s">
        <v>28</v>
      </c>
      <c r="B1400" t="s">
        <v>29</v>
      </c>
      <c r="C1400" t="s">
        <v>148</v>
      </c>
      <c r="D1400" t="s">
        <v>149</v>
      </c>
      <c r="E1400" t="s">
        <v>46</v>
      </c>
      <c r="F1400" t="s">
        <v>106</v>
      </c>
      <c r="G1400">
        <v>82</v>
      </c>
      <c r="H1400">
        <v>433633</v>
      </c>
      <c r="I1400" t="s">
        <v>58</v>
      </c>
      <c r="J1400" s="1">
        <v>44801</v>
      </c>
      <c r="K1400">
        <v>950</v>
      </c>
      <c r="L1400" t="s">
        <v>6013</v>
      </c>
      <c r="M1400" t="s">
        <v>1460</v>
      </c>
      <c r="N1400" t="s">
        <v>6014</v>
      </c>
      <c r="O1400" t="s">
        <v>6015</v>
      </c>
      <c r="P1400" t="s">
        <v>51</v>
      </c>
      <c r="Q1400">
        <v>18</v>
      </c>
      <c r="R1400" t="s">
        <v>40</v>
      </c>
      <c r="S1400" t="s">
        <v>118</v>
      </c>
      <c r="T1400">
        <v>92766</v>
      </c>
      <c r="U1400" s="1">
        <v>45437</v>
      </c>
      <c r="V1400" t="s">
        <v>140</v>
      </c>
      <c r="W1400">
        <v>698136</v>
      </c>
      <c r="X1400" t="s">
        <v>6016</v>
      </c>
      <c r="Y1400">
        <v>676</v>
      </c>
      <c r="Z1400">
        <v>1072</v>
      </c>
      <c r="AA1400">
        <v>3</v>
      </c>
      <c r="AB1400">
        <v>1286.4000000000001</v>
      </c>
    </row>
    <row r="1401" spans="1:28" x14ac:dyDescent="0.3">
      <c r="A1401" t="s">
        <v>28</v>
      </c>
      <c r="B1401" t="s">
        <v>29</v>
      </c>
      <c r="C1401" t="s">
        <v>193</v>
      </c>
      <c r="D1401" t="s">
        <v>566</v>
      </c>
      <c r="E1401" t="s">
        <v>46</v>
      </c>
      <c r="F1401" t="s">
        <v>83</v>
      </c>
      <c r="G1401">
        <v>42</v>
      </c>
      <c r="H1401">
        <v>405844</v>
      </c>
      <c r="I1401" t="s">
        <v>34</v>
      </c>
      <c r="J1401" s="1">
        <v>45193</v>
      </c>
      <c r="K1401">
        <v>950</v>
      </c>
      <c r="L1401" t="s">
        <v>3773</v>
      </c>
      <c r="M1401" t="s">
        <v>919</v>
      </c>
      <c r="N1401" t="s">
        <v>6017</v>
      </c>
      <c r="O1401" t="s">
        <v>6018</v>
      </c>
      <c r="P1401" t="s">
        <v>71</v>
      </c>
      <c r="Q1401">
        <v>6</v>
      </c>
      <c r="R1401" t="s">
        <v>88</v>
      </c>
      <c r="S1401" t="s">
        <v>41</v>
      </c>
      <c r="T1401">
        <v>52612</v>
      </c>
      <c r="U1401" s="1">
        <v>45355</v>
      </c>
      <c r="V1401" t="s">
        <v>72</v>
      </c>
      <c r="W1401">
        <v>539788</v>
      </c>
      <c r="X1401" t="s">
        <v>6019</v>
      </c>
      <c r="Y1401">
        <v>971</v>
      </c>
      <c r="Z1401">
        <v>602</v>
      </c>
      <c r="AA1401">
        <v>4</v>
      </c>
      <c r="AB1401">
        <v>963.2</v>
      </c>
    </row>
    <row r="1402" spans="1:28" x14ac:dyDescent="0.3">
      <c r="A1402" t="s">
        <v>28</v>
      </c>
      <c r="B1402" t="s">
        <v>29</v>
      </c>
      <c r="C1402" t="s">
        <v>148</v>
      </c>
      <c r="D1402" t="s">
        <v>274</v>
      </c>
      <c r="E1402" t="s">
        <v>46</v>
      </c>
      <c r="F1402" t="s">
        <v>135</v>
      </c>
      <c r="G1402">
        <v>17</v>
      </c>
      <c r="H1402">
        <v>413934</v>
      </c>
      <c r="I1402" t="s">
        <v>58</v>
      </c>
      <c r="J1402" s="1">
        <v>45039</v>
      </c>
      <c r="K1402">
        <v>1400</v>
      </c>
      <c r="L1402" t="s">
        <v>6020</v>
      </c>
      <c r="M1402" t="s">
        <v>308</v>
      </c>
      <c r="N1402" t="s">
        <v>6021</v>
      </c>
      <c r="O1402" t="s">
        <v>6022</v>
      </c>
      <c r="P1402" t="s">
        <v>87</v>
      </c>
      <c r="Q1402">
        <v>13</v>
      </c>
      <c r="R1402" t="s">
        <v>88</v>
      </c>
      <c r="S1402" t="s">
        <v>41</v>
      </c>
      <c r="T1402">
        <v>45526</v>
      </c>
      <c r="U1402" s="1">
        <v>45588</v>
      </c>
      <c r="V1402" t="s">
        <v>155</v>
      </c>
      <c r="W1402">
        <v>270418</v>
      </c>
      <c r="X1402" t="s">
        <v>6023</v>
      </c>
      <c r="Y1402">
        <v>403</v>
      </c>
      <c r="Z1402">
        <v>955</v>
      </c>
      <c r="AA1402">
        <v>3</v>
      </c>
      <c r="AB1402">
        <v>1146</v>
      </c>
    </row>
    <row r="1403" spans="1:28" x14ac:dyDescent="0.3">
      <c r="A1403" t="s">
        <v>28</v>
      </c>
      <c r="B1403" t="s">
        <v>29</v>
      </c>
      <c r="C1403" t="s">
        <v>30</v>
      </c>
      <c r="D1403" t="s">
        <v>170</v>
      </c>
      <c r="E1403" t="s">
        <v>56</v>
      </c>
      <c r="F1403" t="s">
        <v>106</v>
      </c>
      <c r="G1403">
        <v>98</v>
      </c>
      <c r="H1403">
        <v>431516</v>
      </c>
      <c r="I1403" t="s">
        <v>58</v>
      </c>
      <c r="J1403" s="1">
        <v>43960</v>
      </c>
      <c r="K1403">
        <v>800</v>
      </c>
      <c r="L1403" t="s">
        <v>6024</v>
      </c>
      <c r="M1403" t="s">
        <v>552</v>
      </c>
      <c r="N1403" t="s">
        <v>6025</v>
      </c>
      <c r="O1403">
        <f>1-43-800-1775</f>
        <v>-2617</v>
      </c>
      <c r="P1403" t="s">
        <v>39</v>
      </c>
      <c r="Q1403">
        <v>10</v>
      </c>
      <c r="R1403" t="s">
        <v>88</v>
      </c>
      <c r="S1403" t="s">
        <v>41</v>
      </c>
      <c r="T1403">
        <v>10503</v>
      </c>
      <c r="U1403" s="1">
        <v>45373</v>
      </c>
      <c r="V1403" t="s">
        <v>72</v>
      </c>
      <c r="W1403">
        <v>220868</v>
      </c>
      <c r="X1403" t="s">
        <v>6026</v>
      </c>
      <c r="Y1403">
        <v>318</v>
      </c>
      <c r="Z1403">
        <v>582</v>
      </c>
      <c r="AA1403">
        <v>7</v>
      </c>
      <c r="AB1403" s="2" t="s">
        <v>6027</v>
      </c>
    </row>
    <row r="1404" spans="1:28" x14ac:dyDescent="0.3">
      <c r="A1404" t="s">
        <v>28</v>
      </c>
      <c r="B1404" t="s">
        <v>29</v>
      </c>
      <c r="C1404" t="s">
        <v>66</v>
      </c>
      <c r="D1404" t="s">
        <v>261</v>
      </c>
      <c r="E1404" t="s">
        <v>32</v>
      </c>
      <c r="F1404" t="s">
        <v>106</v>
      </c>
      <c r="G1404">
        <v>16</v>
      </c>
      <c r="H1404">
        <v>432620</v>
      </c>
      <c r="I1404" t="s">
        <v>58</v>
      </c>
      <c r="J1404" s="1">
        <v>45465</v>
      </c>
      <c r="K1404">
        <v>1200</v>
      </c>
      <c r="L1404" t="s">
        <v>6028</v>
      </c>
      <c r="M1404" t="s">
        <v>1409</v>
      </c>
      <c r="N1404" t="s">
        <v>6029</v>
      </c>
      <c r="O1404" t="s">
        <v>6030</v>
      </c>
      <c r="P1404" t="s">
        <v>71</v>
      </c>
      <c r="Q1404">
        <v>17</v>
      </c>
      <c r="R1404" t="s">
        <v>88</v>
      </c>
      <c r="S1404" t="s">
        <v>118</v>
      </c>
      <c r="T1404">
        <v>95618</v>
      </c>
      <c r="U1404" s="1">
        <v>45591</v>
      </c>
      <c r="V1404" t="s">
        <v>155</v>
      </c>
      <c r="W1404">
        <v>960801</v>
      </c>
      <c r="X1404" t="s">
        <v>6031</v>
      </c>
      <c r="Y1404">
        <v>812</v>
      </c>
      <c r="Z1404">
        <v>1738</v>
      </c>
      <c r="AA1404">
        <v>5</v>
      </c>
      <c r="AB1404">
        <v>3476</v>
      </c>
    </row>
    <row r="1405" spans="1:28" x14ac:dyDescent="0.3">
      <c r="A1405" t="s">
        <v>28</v>
      </c>
      <c r="B1405" t="s">
        <v>29</v>
      </c>
      <c r="C1405" t="s">
        <v>193</v>
      </c>
      <c r="D1405" t="s">
        <v>611</v>
      </c>
      <c r="E1405" t="s">
        <v>46</v>
      </c>
      <c r="F1405" t="s">
        <v>83</v>
      </c>
      <c r="G1405">
        <v>7</v>
      </c>
      <c r="H1405">
        <v>434059</v>
      </c>
      <c r="I1405" t="s">
        <v>34</v>
      </c>
      <c r="J1405" s="1">
        <v>45197</v>
      </c>
      <c r="K1405">
        <v>1400</v>
      </c>
      <c r="L1405" t="s">
        <v>6032</v>
      </c>
      <c r="M1405" t="s">
        <v>417</v>
      </c>
      <c r="N1405" t="s">
        <v>6033</v>
      </c>
      <c r="O1405" t="s">
        <v>6034</v>
      </c>
      <c r="P1405" t="s">
        <v>51</v>
      </c>
      <c r="Q1405">
        <v>4</v>
      </c>
      <c r="R1405" t="s">
        <v>88</v>
      </c>
      <c r="S1405" t="s">
        <v>63</v>
      </c>
      <c r="T1405">
        <v>99103</v>
      </c>
      <c r="U1405" s="1">
        <v>45569</v>
      </c>
      <c r="V1405" t="s">
        <v>155</v>
      </c>
      <c r="W1405">
        <v>666005</v>
      </c>
      <c r="X1405" t="s">
        <v>6035</v>
      </c>
      <c r="Y1405">
        <v>242</v>
      </c>
      <c r="Z1405">
        <v>2074</v>
      </c>
      <c r="AA1405">
        <v>3</v>
      </c>
      <c r="AB1405">
        <v>2488.8000000000002</v>
      </c>
    </row>
    <row r="1406" spans="1:28" x14ac:dyDescent="0.3">
      <c r="A1406" t="s">
        <v>28</v>
      </c>
      <c r="B1406" t="s">
        <v>29</v>
      </c>
      <c r="C1406" t="s">
        <v>91</v>
      </c>
      <c r="D1406" t="s">
        <v>220</v>
      </c>
      <c r="E1406" t="s">
        <v>32</v>
      </c>
      <c r="F1406" t="s">
        <v>57</v>
      </c>
      <c r="G1406">
        <v>45</v>
      </c>
      <c r="H1406">
        <v>434824</v>
      </c>
      <c r="I1406" t="s">
        <v>34</v>
      </c>
      <c r="J1406" s="1">
        <v>45595</v>
      </c>
      <c r="K1406">
        <v>950</v>
      </c>
      <c r="L1406" t="s">
        <v>6036</v>
      </c>
      <c r="M1406" t="s">
        <v>222</v>
      </c>
      <c r="N1406" t="s">
        <v>6037</v>
      </c>
      <c r="O1406" t="s">
        <v>6038</v>
      </c>
      <c r="P1406" t="s">
        <v>87</v>
      </c>
      <c r="Q1406">
        <v>11</v>
      </c>
      <c r="R1406" t="s">
        <v>40</v>
      </c>
      <c r="S1406" t="s">
        <v>41</v>
      </c>
      <c r="T1406">
        <v>80603</v>
      </c>
      <c r="U1406" s="1">
        <v>45624</v>
      </c>
      <c r="V1406" t="s">
        <v>42</v>
      </c>
      <c r="W1406">
        <v>187174</v>
      </c>
      <c r="X1406" t="s">
        <v>6039</v>
      </c>
      <c r="Y1406">
        <v>261</v>
      </c>
      <c r="Z1406">
        <v>1901</v>
      </c>
      <c r="AA1406">
        <v>1</v>
      </c>
      <c r="AB1406" s="2" t="s">
        <v>6040</v>
      </c>
    </row>
    <row r="1407" spans="1:28" x14ac:dyDescent="0.3">
      <c r="A1407" t="s">
        <v>28</v>
      </c>
      <c r="B1407" t="s">
        <v>29</v>
      </c>
      <c r="C1407" t="s">
        <v>193</v>
      </c>
      <c r="D1407" t="s">
        <v>105</v>
      </c>
      <c r="E1407" t="s">
        <v>46</v>
      </c>
      <c r="F1407" t="s">
        <v>83</v>
      </c>
      <c r="G1407">
        <v>50</v>
      </c>
      <c r="H1407">
        <v>405943</v>
      </c>
      <c r="I1407" t="s">
        <v>58</v>
      </c>
      <c r="J1407" s="1">
        <v>45627</v>
      </c>
      <c r="K1407">
        <v>800</v>
      </c>
      <c r="L1407" t="s">
        <v>6041</v>
      </c>
      <c r="M1407" t="s">
        <v>591</v>
      </c>
      <c r="N1407" t="s">
        <v>6042</v>
      </c>
      <c r="O1407" t="s">
        <v>6043</v>
      </c>
      <c r="P1407" t="s">
        <v>39</v>
      </c>
      <c r="Q1407">
        <v>9</v>
      </c>
      <c r="R1407" t="s">
        <v>88</v>
      </c>
      <c r="S1407" t="s">
        <v>41</v>
      </c>
      <c r="T1407">
        <v>58129</v>
      </c>
      <c r="U1407" s="1">
        <v>45595</v>
      </c>
      <c r="V1407" t="s">
        <v>155</v>
      </c>
      <c r="W1407">
        <v>681584</v>
      </c>
      <c r="X1407" t="s">
        <v>6044</v>
      </c>
      <c r="Y1407">
        <v>732</v>
      </c>
      <c r="Z1407">
        <v>1332</v>
      </c>
      <c r="AA1407">
        <v>7</v>
      </c>
      <c r="AB1407" s="2" t="s">
        <v>6045</v>
      </c>
    </row>
    <row r="1408" spans="1:28" x14ac:dyDescent="0.3">
      <c r="A1408" t="s">
        <v>28</v>
      </c>
      <c r="B1408" t="s">
        <v>29</v>
      </c>
      <c r="C1408" t="s">
        <v>66</v>
      </c>
      <c r="D1408" t="s">
        <v>611</v>
      </c>
      <c r="E1408" t="s">
        <v>56</v>
      </c>
      <c r="F1408" t="s">
        <v>175</v>
      </c>
      <c r="G1408">
        <v>96</v>
      </c>
      <c r="H1408">
        <v>431428</v>
      </c>
      <c r="I1408" t="s">
        <v>58</v>
      </c>
      <c r="J1408" s="1">
        <v>44989</v>
      </c>
      <c r="K1408">
        <v>1400</v>
      </c>
      <c r="L1408" t="s">
        <v>6046</v>
      </c>
      <c r="M1408" t="s">
        <v>351</v>
      </c>
      <c r="N1408" t="s">
        <v>6047</v>
      </c>
      <c r="O1408" t="s">
        <v>6048</v>
      </c>
      <c r="P1408" t="s">
        <v>51</v>
      </c>
      <c r="Q1408">
        <v>4</v>
      </c>
      <c r="R1408" t="s">
        <v>40</v>
      </c>
      <c r="S1408" t="s">
        <v>41</v>
      </c>
      <c r="T1408">
        <v>88630</v>
      </c>
      <c r="U1408" s="1">
        <v>45555</v>
      </c>
      <c r="V1408" t="s">
        <v>180</v>
      </c>
      <c r="W1408">
        <v>156790</v>
      </c>
      <c r="X1408" t="s">
        <v>6049</v>
      </c>
      <c r="Y1408">
        <v>353</v>
      </c>
      <c r="Z1408">
        <v>1036</v>
      </c>
      <c r="AA1408">
        <v>2</v>
      </c>
      <c r="AB1408" s="2" t="s">
        <v>6050</v>
      </c>
    </row>
    <row r="1409" spans="1:28" x14ac:dyDescent="0.3">
      <c r="A1409" t="s">
        <v>28</v>
      </c>
      <c r="B1409" t="s">
        <v>29</v>
      </c>
      <c r="C1409" t="s">
        <v>30</v>
      </c>
      <c r="D1409" t="s">
        <v>261</v>
      </c>
      <c r="E1409" t="s">
        <v>56</v>
      </c>
      <c r="F1409" t="s">
        <v>106</v>
      </c>
      <c r="G1409">
        <v>80</v>
      </c>
      <c r="H1409">
        <v>405713</v>
      </c>
      <c r="I1409" t="s">
        <v>34</v>
      </c>
      <c r="J1409" s="1">
        <v>45229</v>
      </c>
      <c r="K1409">
        <v>1000</v>
      </c>
      <c r="L1409" t="s">
        <v>6051</v>
      </c>
      <c r="M1409" t="s">
        <v>293</v>
      </c>
      <c r="N1409" t="s">
        <v>6052</v>
      </c>
      <c r="O1409" t="s">
        <v>6053</v>
      </c>
      <c r="P1409" t="s">
        <v>51</v>
      </c>
      <c r="Q1409">
        <v>12</v>
      </c>
      <c r="R1409" t="s">
        <v>40</v>
      </c>
      <c r="S1409" t="s">
        <v>79</v>
      </c>
      <c r="T1409">
        <v>83245</v>
      </c>
      <c r="U1409" s="1">
        <v>45294</v>
      </c>
      <c r="V1409" t="s">
        <v>111</v>
      </c>
      <c r="W1409">
        <v>643006</v>
      </c>
      <c r="X1409" t="s">
        <v>6054</v>
      </c>
      <c r="Y1409">
        <v>437</v>
      </c>
      <c r="Z1409">
        <v>2017</v>
      </c>
      <c r="AA1409">
        <v>5</v>
      </c>
      <c r="AB1409">
        <v>4034</v>
      </c>
    </row>
    <row r="1410" spans="1:28" x14ac:dyDescent="0.3">
      <c r="A1410" t="s">
        <v>28</v>
      </c>
      <c r="B1410" t="s">
        <v>29</v>
      </c>
      <c r="C1410" t="s">
        <v>30</v>
      </c>
      <c r="D1410" t="s">
        <v>220</v>
      </c>
      <c r="E1410" t="s">
        <v>32</v>
      </c>
      <c r="F1410" t="s">
        <v>83</v>
      </c>
      <c r="G1410">
        <v>67</v>
      </c>
      <c r="H1410">
        <v>407125</v>
      </c>
      <c r="I1410" t="s">
        <v>34</v>
      </c>
      <c r="J1410" s="1">
        <v>44140</v>
      </c>
      <c r="K1410">
        <v>1000</v>
      </c>
      <c r="L1410" t="s">
        <v>6055</v>
      </c>
      <c r="M1410" t="s">
        <v>1244</v>
      </c>
      <c r="N1410" t="s">
        <v>6056</v>
      </c>
      <c r="O1410" t="s">
        <v>6057</v>
      </c>
      <c r="P1410" t="s">
        <v>51</v>
      </c>
      <c r="Q1410">
        <v>19</v>
      </c>
      <c r="R1410" t="s">
        <v>40</v>
      </c>
      <c r="S1410" t="s">
        <v>118</v>
      </c>
      <c r="T1410">
        <v>52275</v>
      </c>
      <c r="U1410" s="1">
        <v>45363</v>
      </c>
      <c r="V1410" t="s">
        <v>72</v>
      </c>
      <c r="W1410">
        <v>668817</v>
      </c>
      <c r="X1410" t="s">
        <v>6058</v>
      </c>
      <c r="Y1410">
        <v>239</v>
      </c>
      <c r="Z1410">
        <v>579</v>
      </c>
      <c r="AA1410">
        <v>4</v>
      </c>
      <c r="AB1410" s="2" t="s">
        <v>6059</v>
      </c>
    </row>
    <row r="1411" spans="1:28" x14ac:dyDescent="0.3">
      <c r="A1411" t="s">
        <v>28</v>
      </c>
      <c r="B1411" t="s">
        <v>29</v>
      </c>
      <c r="C1411" t="s">
        <v>91</v>
      </c>
      <c r="D1411" t="s">
        <v>566</v>
      </c>
      <c r="E1411" t="s">
        <v>32</v>
      </c>
      <c r="F1411" t="s">
        <v>135</v>
      </c>
      <c r="G1411">
        <v>37</v>
      </c>
      <c r="H1411">
        <v>414038</v>
      </c>
      <c r="I1411" t="s">
        <v>58</v>
      </c>
      <c r="J1411" s="1">
        <v>43946</v>
      </c>
      <c r="K1411">
        <v>1000</v>
      </c>
      <c r="L1411" t="s">
        <v>5205</v>
      </c>
      <c r="M1411" t="s">
        <v>205</v>
      </c>
      <c r="N1411" t="s">
        <v>6060</v>
      </c>
      <c r="O1411" t="s">
        <v>6061</v>
      </c>
      <c r="P1411" t="s">
        <v>51</v>
      </c>
      <c r="Q1411">
        <v>3</v>
      </c>
      <c r="R1411" t="s">
        <v>88</v>
      </c>
      <c r="S1411" t="s">
        <v>118</v>
      </c>
      <c r="T1411">
        <v>69722</v>
      </c>
      <c r="U1411" s="1">
        <v>45527</v>
      </c>
      <c r="V1411" t="s">
        <v>64</v>
      </c>
      <c r="W1411">
        <v>756067</v>
      </c>
      <c r="X1411" t="s">
        <v>6062</v>
      </c>
      <c r="Y1411">
        <v>222</v>
      </c>
      <c r="Z1411">
        <v>1311</v>
      </c>
      <c r="AA1411">
        <v>8</v>
      </c>
      <c r="AB1411">
        <v>4195.2</v>
      </c>
    </row>
    <row r="1412" spans="1:28" x14ac:dyDescent="0.3">
      <c r="A1412" t="s">
        <v>28</v>
      </c>
      <c r="B1412" t="s">
        <v>29</v>
      </c>
      <c r="C1412" t="s">
        <v>91</v>
      </c>
      <c r="D1412" t="s">
        <v>182</v>
      </c>
      <c r="E1412" t="s">
        <v>56</v>
      </c>
      <c r="F1412" t="s">
        <v>83</v>
      </c>
      <c r="G1412">
        <v>62</v>
      </c>
      <c r="H1412">
        <v>415905</v>
      </c>
      <c r="I1412" t="s">
        <v>34</v>
      </c>
      <c r="J1412" s="1">
        <v>45008</v>
      </c>
      <c r="K1412">
        <v>1000</v>
      </c>
      <c r="L1412" t="s">
        <v>6063</v>
      </c>
      <c r="M1412" t="s">
        <v>1017</v>
      </c>
      <c r="N1412" t="s">
        <v>6064</v>
      </c>
      <c r="O1412" t="s">
        <v>6065</v>
      </c>
      <c r="P1412" t="s">
        <v>51</v>
      </c>
      <c r="Q1412">
        <v>12</v>
      </c>
      <c r="R1412" t="s">
        <v>88</v>
      </c>
      <c r="S1412" t="s">
        <v>41</v>
      </c>
      <c r="T1412">
        <v>20356</v>
      </c>
      <c r="U1412" s="1">
        <v>45347</v>
      </c>
      <c r="V1412" t="s">
        <v>119</v>
      </c>
      <c r="W1412">
        <v>474064</v>
      </c>
      <c r="X1412" t="s">
        <v>6066</v>
      </c>
      <c r="Y1412">
        <v>804</v>
      </c>
      <c r="Z1412">
        <v>1304</v>
      </c>
      <c r="AA1412">
        <v>3</v>
      </c>
      <c r="AB1412" s="2" t="s">
        <v>6067</v>
      </c>
    </row>
    <row r="1413" spans="1:28" x14ac:dyDescent="0.3">
      <c r="A1413" t="s">
        <v>28</v>
      </c>
      <c r="B1413" t="s">
        <v>29</v>
      </c>
      <c r="C1413" t="s">
        <v>30</v>
      </c>
      <c r="D1413" t="s">
        <v>187</v>
      </c>
      <c r="E1413" t="s">
        <v>46</v>
      </c>
      <c r="F1413" t="s">
        <v>135</v>
      </c>
      <c r="G1413">
        <v>61</v>
      </c>
      <c r="H1413">
        <v>424927</v>
      </c>
      <c r="I1413" t="s">
        <v>58</v>
      </c>
      <c r="J1413" s="1">
        <v>44084</v>
      </c>
      <c r="K1413">
        <v>800</v>
      </c>
      <c r="L1413" t="s">
        <v>4653</v>
      </c>
      <c r="M1413" t="s">
        <v>152</v>
      </c>
      <c r="N1413" t="s">
        <v>6068</v>
      </c>
      <c r="O1413" t="s">
        <v>6069</v>
      </c>
      <c r="P1413" t="s">
        <v>71</v>
      </c>
      <c r="Q1413">
        <v>16</v>
      </c>
      <c r="R1413" t="s">
        <v>40</v>
      </c>
      <c r="S1413" t="s">
        <v>63</v>
      </c>
      <c r="T1413">
        <v>41743</v>
      </c>
      <c r="U1413" s="1">
        <v>45527</v>
      </c>
      <c r="V1413" t="s">
        <v>64</v>
      </c>
      <c r="W1413">
        <v>697961</v>
      </c>
      <c r="X1413" t="s">
        <v>6070</v>
      </c>
      <c r="Y1413">
        <v>554</v>
      </c>
      <c r="Z1413">
        <v>1822</v>
      </c>
      <c r="AA1413">
        <v>6</v>
      </c>
      <c r="AB1413">
        <v>4372.8</v>
      </c>
    </row>
    <row r="1414" spans="1:28" x14ac:dyDescent="0.3">
      <c r="A1414" t="s">
        <v>28</v>
      </c>
      <c r="B1414" t="s">
        <v>29</v>
      </c>
      <c r="C1414" t="s">
        <v>148</v>
      </c>
      <c r="D1414" t="s">
        <v>267</v>
      </c>
      <c r="E1414" t="s">
        <v>56</v>
      </c>
      <c r="F1414" t="s">
        <v>33</v>
      </c>
      <c r="G1414">
        <v>39</v>
      </c>
      <c r="H1414">
        <v>400146</v>
      </c>
      <c r="I1414" t="s">
        <v>58</v>
      </c>
      <c r="J1414" s="1">
        <v>44218</v>
      </c>
      <c r="K1414">
        <v>1100</v>
      </c>
      <c r="L1414" t="s">
        <v>1831</v>
      </c>
      <c r="M1414" t="s">
        <v>496</v>
      </c>
      <c r="N1414" t="s">
        <v>6071</v>
      </c>
      <c r="O1414" t="s">
        <v>6072</v>
      </c>
      <c r="P1414" t="s">
        <v>51</v>
      </c>
      <c r="Q1414">
        <v>19</v>
      </c>
      <c r="R1414" t="s">
        <v>40</v>
      </c>
      <c r="S1414" t="s">
        <v>79</v>
      </c>
      <c r="T1414">
        <v>44853</v>
      </c>
      <c r="U1414" s="1">
        <v>45335</v>
      </c>
      <c r="V1414" t="s">
        <v>119</v>
      </c>
      <c r="W1414">
        <v>263912</v>
      </c>
      <c r="X1414" t="s">
        <v>6073</v>
      </c>
      <c r="Y1414">
        <v>288</v>
      </c>
      <c r="Z1414">
        <v>1174</v>
      </c>
      <c r="AA1414">
        <v>8</v>
      </c>
      <c r="AB1414">
        <v>3756.8</v>
      </c>
    </row>
    <row r="1415" spans="1:28" x14ac:dyDescent="0.3">
      <c r="A1415" t="s">
        <v>28</v>
      </c>
      <c r="B1415" t="s">
        <v>29</v>
      </c>
      <c r="C1415" t="s">
        <v>44</v>
      </c>
      <c r="D1415" t="s">
        <v>31</v>
      </c>
      <c r="E1415" t="s">
        <v>46</v>
      </c>
      <c r="F1415" t="s">
        <v>47</v>
      </c>
      <c r="G1415">
        <v>78</v>
      </c>
      <c r="H1415">
        <v>415137</v>
      </c>
      <c r="I1415" t="s">
        <v>58</v>
      </c>
      <c r="J1415" s="1">
        <v>44571</v>
      </c>
      <c r="K1415">
        <v>1100</v>
      </c>
      <c r="L1415" t="s">
        <v>6074</v>
      </c>
      <c r="M1415" t="s">
        <v>1147</v>
      </c>
      <c r="N1415" t="s">
        <v>6075</v>
      </c>
      <c r="O1415" t="s">
        <v>6076</v>
      </c>
      <c r="P1415" t="s">
        <v>39</v>
      </c>
      <c r="Q1415">
        <v>10</v>
      </c>
      <c r="R1415" t="s">
        <v>40</v>
      </c>
      <c r="S1415" t="s">
        <v>41</v>
      </c>
      <c r="T1415">
        <v>72920</v>
      </c>
      <c r="U1415" s="1">
        <v>45471</v>
      </c>
      <c r="V1415" t="s">
        <v>52</v>
      </c>
      <c r="W1415">
        <v>610904</v>
      </c>
      <c r="X1415" t="s">
        <v>6077</v>
      </c>
      <c r="Y1415">
        <v>349</v>
      </c>
      <c r="Z1415">
        <v>2771</v>
      </c>
      <c r="AA1415">
        <v>5</v>
      </c>
      <c r="AB1415">
        <v>5542</v>
      </c>
    </row>
    <row r="1416" spans="1:28" x14ac:dyDescent="0.3">
      <c r="A1416" t="s">
        <v>28</v>
      </c>
      <c r="B1416" t="s">
        <v>29</v>
      </c>
      <c r="C1416" t="s">
        <v>44</v>
      </c>
      <c r="D1416" t="s">
        <v>616</v>
      </c>
      <c r="E1416" t="s">
        <v>56</v>
      </c>
      <c r="F1416" t="s">
        <v>175</v>
      </c>
      <c r="G1416">
        <v>84</v>
      </c>
      <c r="H1416">
        <v>401337</v>
      </c>
      <c r="I1416" t="s">
        <v>58</v>
      </c>
      <c r="J1416" s="1">
        <v>44876</v>
      </c>
      <c r="K1416">
        <v>1100</v>
      </c>
      <c r="L1416" t="s">
        <v>6078</v>
      </c>
      <c r="M1416" t="s">
        <v>269</v>
      </c>
      <c r="N1416" t="s">
        <v>6079</v>
      </c>
      <c r="O1416" t="s">
        <v>6080</v>
      </c>
      <c r="P1416" t="s">
        <v>51</v>
      </c>
      <c r="Q1416">
        <v>13</v>
      </c>
      <c r="R1416" t="s">
        <v>40</v>
      </c>
      <c r="S1416" t="s">
        <v>63</v>
      </c>
      <c r="T1416">
        <v>86026</v>
      </c>
      <c r="U1416" s="1">
        <v>45353</v>
      </c>
      <c r="V1416" t="s">
        <v>72</v>
      </c>
      <c r="W1416">
        <v>515051</v>
      </c>
      <c r="X1416" t="s">
        <v>1520</v>
      </c>
      <c r="Y1416">
        <v>229</v>
      </c>
      <c r="Z1416">
        <v>1012</v>
      </c>
      <c r="AA1416">
        <v>6</v>
      </c>
      <c r="AB1416">
        <v>2428.8000000000002</v>
      </c>
    </row>
    <row r="1417" spans="1:28" x14ac:dyDescent="0.3">
      <c r="A1417" t="s">
        <v>28</v>
      </c>
      <c r="B1417" t="s">
        <v>29</v>
      </c>
      <c r="C1417" t="s">
        <v>30</v>
      </c>
      <c r="D1417" t="s">
        <v>220</v>
      </c>
      <c r="E1417" t="s">
        <v>56</v>
      </c>
      <c r="F1417" t="s">
        <v>135</v>
      </c>
      <c r="G1417">
        <v>30</v>
      </c>
      <c r="H1417">
        <v>428207</v>
      </c>
      <c r="I1417" t="s">
        <v>34</v>
      </c>
      <c r="J1417" s="1">
        <v>44783</v>
      </c>
      <c r="K1417">
        <v>950</v>
      </c>
      <c r="L1417" t="s">
        <v>6081</v>
      </c>
      <c r="M1417" t="s">
        <v>478</v>
      </c>
      <c r="N1417" t="s">
        <v>6082</v>
      </c>
      <c r="O1417" t="s">
        <v>6083</v>
      </c>
      <c r="P1417" t="s">
        <v>51</v>
      </c>
      <c r="Q1417">
        <v>12</v>
      </c>
      <c r="R1417" t="s">
        <v>88</v>
      </c>
      <c r="S1417" t="s">
        <v>41</v>
      </c>
      <c r="T1417">
        <v>94564</v>
      </c>
      <c r="U1417" s="1">
        <v>45520</v>
      </c>
      <c r="V1417" t="s">
        <v>64</v>
      </c>
      <c r="W1417">
        <v>692932</v>
      </c>
      <c r="X1417" t="s">
        <v>6084</v>
      </c>
      <c r="Y1417">
        <v>995</v>
      </c>
      <c r="Z1417">
        <v>2950</v>
      </c>
      <c r="AA1417">
        <v>1</v>
      </c>
      <c r="AB1417">
        <v>1180</v>
      </c>
    </row>
    <row r="1418" spans="1:28" x14ac:dyDescent="0.3">
      <c r="A1418" t="s">
        <v>28</v>
      </c>
      <c r="B1418" t="s">
        <v>29</v>
      </c>
      <c r="C1418" t="s">
        <v>157</v>
      </c>
      <c r="D1418" t="s">
        <v>170</v>
      </c>
      <c r="E1418" t="s">
        <v>56</v>
      </c>
      <c r="F1418" t="s">
        <v>33</v>
      </c>
      <c r="G1418">
        <v>11</v>
      </c>
      <c r="H1418">
        <v>404995</v>
      </c>
      <c r="I1418" t="s">
        <v>34</v>
      </c>
      <c r="J1418" s="1">
        <v>44041</v>
      </c>
      <c r="K1418">
        <v>800</v>
      </c>
      <c r="L1418" t="s">
        <v>6085</v>
      </c>
      <c r="M1418" t="s">
        <v>552</v>
      </c>
      <c r="N1418" t="s">
        <v>6086</v>
      </c>
      <c r="O1418" t="s">
        <v>6087</v>
      </c>
      <c r="P1418" t="s">
        <v>87</v>
      </c>
      <c r="Q1418">
        <v>13</v>
      </c>
      <c r="R1418" t="s">
        <v>88</v>
      </c>
      <c r="S1418" t="s">
        <v>41</v>
      </c>
      <c r="T1418">
        <v>85117</v>
      </c>
      <c r="U1418" s="1">
        <v>45466</v>
      </c>
      <c r="V1418" t="s">
        <v>52</v>
      </c>
      <c r="W1418">
        <v>110106</v>
      </c>
      <c r="X1418" t="s">
        <v>6088</v>
      </c>
      <c r="Y1418">
        <v>416</v>
      </c>
      <c r="Z1418">
        <v>2380</v>
      </c>
      <c r="AA1418">
        <v>7</v>
      </c>
      <c r="AB1418">
        <v>6664</v>
      </c>
    </row>
    <row r="1419" spans="1:28" x14ac:dyDescent="0.3">
      <c r="A1419" t="s">
        <v>28</v>
      </c>
      <c r="B1419" t="s">
        <v>29</v>
      </c>
      <c r="C1419" t="s">
        <v>148</v>
      </c>
      <c r="D1419" t="s">
        <v>98</v>
      </c>
      <c r="E1419" t="s">
        <v>46</v>
      </c>
      <c r="F1419" t="s">
        <v>47</v>
      </c>
      <c r="G1419">
        <v>52</v>
      </c>
      <c r="H1419">
        <v>423483</v>
      </c>
      <c r="I1419" t="s">
        <v>58</v>
      </c>
      <c r="J1419" s="1">
        <v>45629</v>
      </c>
      <c r="K1419">
        <v>1300</v>
      </c>
      <c r="L1419" t="s">
        <v>6089</v>
      </c>
      <c r="M1419" t="s">
        <v>670</v>
      </c>
      <c r="N1419" t="s">
        <v>6090</v>
      </c>
      <c r="O1419" t="s">
        <v>6091</v>
      </c>
      <c r="P1419" t="s">
        <v>71</v>
      </c>
      <c r="Q1419">
        <v>15</v>
      </c>
      <c r="R1419" t="s">
        <v>88</v>
      </c>
      <c r="S1419" t="s">
        <v>63</v>
      </c>
      <c r="T1419">
        <v>31462</v>
      </c>
      <c r="U1419" s="1">
        <v>45484</v>
      </c>
      <c r="V1419" t="s">
        <v>126</v>
      </c>
      <c r="W1419">
        <v>908369</v>
      </c>
      <c r="X1419" t="s">
        <v>6092</v>
      </c>
      <c r="Y1419">
        <v>840</v>
      </c>
      <c r="Z1419">
        <v>2357</v>
      </c>
      <c r="AA1419">
        <v>6</v>
      </c>
      <c r="AB1419">
        <v>5656.8</v>
      </c>
    </row>
    <row r="1420" spans="1:28" x14ac:dyDescent="0.3">
      <c r="A1420" t="s">
        <v>28</v>
      </c>
      <c r="B1420" t="s">
        <v>29</v>
      </c>
      <c r="C1420" t="s">
        <v>30</v>
      </c>
      <c r="D1420" t="s">
        <v>349</v>
      </c>
      <c r="E1420" t="s">
        <v>46</v>
      </c>
      <c r="F1420" t="s">
        <v>106</v>
      </c>
      <c r="G1420">
        <v>78</v>
      </c>
      <c r="H1420">
        <v>411862</v>
      </c>
      <c r="I1420" t="s">
        <v>34</v>
      </c>
      <c r="J1420" s="1">
        <v>44533</v>
      </c>
      <c r="K1420">
        <v>1400</v>
      </c>
      <c r="L1420" t="s">
        <v>6093</v>
      </c>
      <c r="M1420" t="s">
        <v>417</v>
      </c>
      <c r="N1420" t="s">
        <v>6094</v>
      </c>
      <c r="O1420">
        <v>9401627659</v>
      </c>
      <c r="P1420" t="s">
        <v>71</v>
      </c>
      <c r="Q1420">
        <v>10</v>
      </c>
      <c r="R1420" t="s">
        <v>40</v>
      </c>
      <c r="S1420" t="s">
        <v>118</v>
      </c>
      <c r="T1420">
        <v>79206</v>
      </c>
      <c r="U1420" s="1">
        <v>45373</v>
      </c>
      <c r="V1420" t="s">
        <v>72</v>
      </c>
      <c r="W1420">
        <v>615587</v>
      </c>
      <c r="X1420" t="s">
        <v>6095</v>
      </c>
      <c r="Y1420">
        <v>239</v>
      </c>
      <c r="Z1420">
        <v>2631</v>
      </c>
      <c r="AA1420">
        <v>2</v>
      </c>
      <c r="AB1420">
        <v>2104.8000000000002</v>
      </c>
    </row>
    <row r="1421" spans="1:28" x14ac:dyDescent="0.3">
      <c r="A1421" t="s">
        <v>28</v>
      </c>
      <c r="B1421" t="s">
        <v>29</v>
      </c>
      <c r="C1421" t="s">
        <v>44</v>
      </c>
      <c r="D1421" t="s">
        <v>82</v>
      </c>
      <c r="E1421" t="s">
        <v>56</v>
      </c>
      <c r="F1421" t="s">
        <v>106</v>
      </c>
      <c r="G1421">
        <v>16</v>
      </c>
      <c r="H1421">
        <v>419666</v>
      </c>
      <c r="I1421" t="s">
        <v>58</v>
      </c>
      <c r="J1421" s="1">
        <v>44261</v>
      </c>
      <c r="K1421">
        <v>950</v>
      </c>
      <c r="L1421" t="s">
        <v>6096</v>
      </c>
      <c r="M1421" t="s">
        <v>101</v>
      </c>
      <c r="N1421" t="s">
        <v>6097</v>
      </c>
      <c r="O1421" t="s">
        <v>6098</v>
      </c>
      <c r="P1421" t="s">
        <v>39</v>
      </c>
      <c r="Q1421">
        <v>8</v>
      </c>
      <c r="R1421" t="s">
        <v>88</v>
      </c>
      <c r="S1421" t="s">
        <v>63</v>
      </c>
      <c r="T1421">
        <v>27030</v>
      </c>
      <c r="U1421" s="1">
        <v>45315</v>
      </c>
      <c r="V1421" t="s">
        <v>111</v>
      </c>
      <c r="W1421">
        <v>275402</v>
      </c>
      <c r="X1421" t="s">
        <v>6099</v>
      </c>
      <c r="Y1421">
        <v>904</v>
      </c>
      <c r="Z1421">
        <v>1314</v>
      </c>
      <c r="AA1421">
        <v>8</v>
      </c>
      <c r="AB1421">
        <v>4204.8</v>
      </c>
    </row>
    <row r="1422" spans="1:28" x14ac:dyDescent="0.3">
      <c r="A1422" t="s">
        <v>28</v>
      </c>
      <c r="B1422" t="s">
        <v>29</v>
      </c>
      <c r="C1422" t="s">
        <v>148</v>
      </c>
      <c r="D1422" t="s">
        <v>616</v>
      </c>
      <c r="E1422" t="s">
        <v>32</v>
      </c>
      <c r="F1422" t="s">
        <v>33</v>
      </c>
      <c r="G1422">
        <v>69</v>
      </c>
      <c r="H1422">
        <v>428909</v>
      </c>
      <c r="I1422" t="s">
        <v>58</v>
      </c>
      <c r="J1422" s="1">
        <v>45339</v>
      </c>
      <c r="K1422">
        <v>1000</v>
      </c>
      <c r="L1422" t="s">
        <v>6100</v>
      </c>
      <c r="M1422" t="s">
        <v>1460</v>
      </c>
      <c r="N1422" t="s">
        <v>6101</v>
      </c>
      <c r="O1422" t="s">
        <v>6102</v>
      </c>
      <c r="P1422" t="s">
        <v>87</v>
      </c>
      <c r="Q1422">
        <v>10</v>
      </c>
      <c r="R1422" t="s">
        <v>88</v>
      </c>
      <c r="S1422" t="s">
        <v>79</v>
      </c>
      <c r="T1422">
        <v>93124</v>
      </c>
      <c r="U1422" s="1">
        <v>45514</v>
      </c>
      <c r="V1422" t="s">
        <v>64</v>
      </c>
      <c r="W1422">
        <v>888973</v>
      </c>
      <c r="X1422" t="s">
        <v>6103</v>
      </c>
      <c r="Y1422">
        <v>416</v>
      </c>
      <c r="Z1422">
        <v>2102</v>
      </c>
      <c r="AA1422">
        <v>7</v>
      </c>
      <c r="AB1422">
        <v>5885.6</v>
      </c>
    </row>
    <row r="1423" spans="1:28" x14ac:dyDescent="0.3">
      <c r="A1423" t="s">
        <v>28</v>
      </c>
      <c r="B1423" t="s">
        <v>29</v>
      </c>
      <c r="C1423" t="s">
        <v>66</v>
      </c>
      <c r="D1423" t="s">
        <v>621</v>
      </c>
      <c r="E1423" t="s">
        <v>32</v>
      </c>
      <c r="F1423" t="s">
        <v>57</v>
      </c>
      <c r="G1423">
        <v>24</v>
      </c>
      <c r="H1423">
        <v>418079</v>
      </c>
      <c r="I1423" t="s">
        <v>58</v>
      </c>
      <c r="J1423" s="1">
        <v>45600</v>
      </c>
      <c r="K1423">
        <v>1100</v>
      </c>
      <c r="L1423" t="s">
        <v>6104</v>
      </c>
      <c r="M1423" t="s">
        <v>76</v>
      </c>
      <c r="N1423" t="s">
        <v>6105</v>
      </c>
      <c r="O1423" t="s">
        <v>6106</v>
      </c>
      <c r="P1423" t="s">
        <v>51</v>
      </c>
      <c r="Q1423">
        <v>4</v>
      </c>
      <c r="R1423" t="s">
        <v>88</v>
      </c>
      <c r="S1423" t="s">
        <v>79</v>
      </c>
      <c r="T1423">
        <v>29630</v>
      </c>
      <c r="U1423" s="1">
        <v>45472</v>
      </c>
      <c r="V1423" t="s">
        <v>52</v>
      </c>
      <c r="W1423">
        <v>524550</v>
      </c>
      <c r="X1423" t="s">
        <v>6107</v>
      </c>
      <c r="Y1423">
        <v>518</v>
      </c>
      <c r="Z1423">
        <v>987</v>
      </c>
      <c r="AA1423">
        <v>2</v>
      </c>
      <c r="AB1423">
        <v>789.6</v>
      </c>
    </row>
    <row r="1424" spans="1:28" x14ac:dyDescent="0.3">
      <c r="A1424" t="s">
        <v>28</v>
      </c>
      <c r="B1424" t="s">
        <v>29</v>
      </c>
      <c r="C1424" t="s">
        <v>193</v>
      </c>
      <c r="D1424" t="s">
        <v>274</v>
      </c>
      <c r="E1424" t="s">
        <v>32</v>
      </c>
      <c r="F1424" t="s">
        <v>355</v>
      </c>
      <c r="G1424">
        <v>13</v>
      </c>
      <c r="H1424">
        <v>420491</v>
      </c>
      <c r="I1424" t="s">
        <v>34</v>
      </c>
      <c r="J1424" s="1">
        <v>45156</v>
      </c>
      <c r="K1424">
        <v>800</v>
      </c>
      <c r="L1424" t="s">
        <v>6108</v>
      </c>
      <c r="M1424" t="s">
        <v>172</v>
      </c>
      <c r="N1424" t="s">
        <v>6109</v>
      </c>
      <c r="O1424" t="s">
        <v>6110</v>
      </c>
      <c r="P1424" t="s">
        <v>51</v>
      </c>
      <c r="Q1424">
        <v>17</v>
      </c>
      <c r="R1424" t="s">
        <v>40</v>
      </c>
      <c r="S1424" t="s">
        <v>63</v>
      </c>
      <c r="T1424">
        <v>70312</v>
      </c>
      <c r="U1424" s="1">
        <v>45570</v>
      </c>
      <c r="V1424" t="s">
        <v>155</v>
      </c>
      <c r="W1424">
        <v>128917</v>
      </c>
      <c r="X1424" t="s">
        <v>6111</v>
      </c>
      <c r="Y1424">
        <v>994</v>
      </c>
      <c r="Z1424">
        <v>1920</v>
      </c>
      <c r="AA1424">
        <v>8</v>
      </c>
      <c r="AB1424">
        <v>6144</v>
      </c>
    </row>
    <row r="1425" spans="1:28" x14ac:dyDescent="0.3">
      <c r="A1425" t="s">
        <v>28</v>
      </c>
      <c r="B1425" t="s">
        <v>29</v>
      </c>
      <c r="C1425" t="s">
        <v>148</v>
      </c>
      <c r="D1425" t="s">
        <v>31</v>
      </c>
      <c r="E1425" t="s">
        <v>46</v>
      </c>
      <c r="F1425" t="s">
        <v>113</v>
      </c>
      <c r="G1425">
        <v>70</v>
      </c>
      <c r="H1425">
        <v>435101</v>
      </c>
      <c r="I1425" t="s">
        <v>34</v>
      </c>
      <c r="J1425" s="1">
        <v>45102</v>
      </c>
      <c r="K1425">
        <v>1200</v>
      </c>
      <c r="L1425" t="s">
        <v>6112</v>
      </c>
      <c r="M1425" t="s">
        <v>345</v>
      </c>
      <c r="N1425" t="s">
        <v>6113</v>
      </c>
      <c r="O1425" t="s">
        <v>6114</v>
      </c>
      <c r="P1425" t="s">
        <v>87</v>
      </c>
      <c r="Q1425">
        <v>5</v>
      </c>
      <c r="R1425" t="s">
        <v>40</v>
      </c>
      <c r="S1425" t="s">
        <v>118</v>
      </c>
      <c r="T1425">
        <v>38057</v>
      </c>
      <c r="U1425" s="1">
        <v>45595</v>
      </c>
      <c r="V1425" t="s">
        <v>155</v>
      </c>
      <c r="W1425">
        <v>649437</v>
      </c>
      <c r="X1425" t="s">
        <v>6115</v>
      </c>
      <c r="Y1425">
        <v>300</v>
      </c>
      <c r="Z1425">
        <v>993</v>
      </c>
      <c r="AA1425">
        <v>3</v>
      </c>
      <c r="AB1425" s="2" t="s">
        <v>6116</v>
      </c>
    </row>
    <row r="1426" spans="1:28" x14ac:dyDescent="0.3">
      <c r="A1426" t="s">
        <v>28</v>
      </c>
      <c r="B1426" t="s">
        <v>29</v>
      </c>
      <c r="C1426" t="s">
        <v>66</v>
      </c>
      <c r="D1426" t="s">
        <v>511</v>
      </c>
      <c r="E1426" t="s">
        <v>32</v>
      </c>
      <c r="F1426" t="s">
        <v>33</v>
      </c>
      <c r="G1426">
        <v>77</v>
      </c>
      <c r="H1426">
        <v>407136</v>
      </c>
      <c r="I1426" t="s">
        <v>34</v>
      </c>
      <c r="J1426" s="1">
        <v>45088</v>
      </c>
      <c r="K1426">
        <v>800</v>
      </c>
      <c r="L1426" t="s">
        <v>6117</v>
      </c>
      <c r="M1426" t="s">
        <v>152</v>
      </c>
      <c r="N1426" t="s">
        <v>6118</v>
      </c>
      <c r="O1426" t="s">
        <v>6119</v>
      </c>
      <c r="P1426" t="s">
        <v>87</v>
      </c>
      <c r="Q1426">
        <v>15</v>
      </c>
      <c r="R1426" t="s">
        <v>88</v>
      </c>
      <c r="S1426" t="s">
        <v>79</v>
      </c>
      <c r="T1426">
        <v>98289</v>
      </c>
      <c r="U1426" s="1">
        <v>45413</v>
      </c>
      <c r="V1426" t="s">
        <v>140</v>
      </c>
      <c r="W1426">
        <v>654112</v>
      </c>
      <c r="X1426" t="s">
        <v>6120</v>
      </c>
      <c r="Y1426">
        <v>863</v>
      </c>
      <c r="Z1426">
        <v>2989</v>
      </c>
      <c r="AA1426">
        <v>7</v>
      </c>
      <c r="AB1426">
        <v>8369.2000000000007</v>
      </c>
    </row>
    <row r="1427" spans="1:28" x14ac:dyDescent="0.3">
      <c r="A1427" t="s">
        <v>28</v>
      </c>
      <c r="B1427" t="s">
        <v>29</v>
      </c>
      <c r="C1427" t="s">
        <v>157</v>
      </c>
      <c r="D1427" t="s">
        <v>349</v>
      </c>
      <c r="E1427" t="s">
        <v>56</v>
      </c>
      <c r="F1427" t="s">
        <v>113</v>
      </c>
      <c r="G1427">
        <v>24</v>
      </c>
      <c r="H1427">
        <v>424084</v>
      </c>
      <c r="I1427" t="s">
        <v>34</v>
      </c>
      <c r="J1427" s="1">
        <v>45565</v>
      </c>
      <c r="K1427">
        <v>950</v>
      </c>
      <c r="L1427" t="s">
        <v>6121</v>
      </c>
      <c r="M1427" t="s">
        <v>731</v>
      </c>
      <c r="N1427" t="s">
        <v>6122</v>
      </c>
      <c r="O1427" t="s">
        <v>6123</v>
      </c>
      <c r="P1427" t="s">
        <v>87</v>
      </c>
      <c r="Q1427">
        <v>10</v>
      </c>
      <c r="R1427" t="s">
        <v>88</v>
      </c>
      <c r="S1427" t="s">
        <v>41</v>
      </c>
      <c r="T1427">
        <v>56091</v>
      </c>
      <c r="U1427" s="1">
        <v>45574</v>
      </c>
      <c r="V1427" t="s">
        <v>155</v>
      </c>
      <c r="W1427">
        <v>820863</v>
      </c>
      <c r="X1427" t="s">
        <v>6124</v>
      </c>
      <c r="Y1427">
        <v>347</v>
      </c>
      <c r="Z1427">
        <v>2502</v>
      </c>
      <c r="AA1427">
        <v>7</v>
      </c>
      <c r="AB1427">
        <v>7005.6</v>
      </c>
    </row>
    <row r="1428" spans="1:28" x14ac:dyDescent="0.3">
      <c r="A1428" t="s">
        <v>28</v>
      </c>
      <c r="B1428" t="s">
        <v>29</v>
      </c>
      <c r="C1428" t="s">
        <v>193</v>
      </c>
      <c r="D1428" t="s">
        <v>411</v>
      </c>
      <c r="E1428" t="s">
        <v>32</v>
      </c>
      <c r="F1428" t="s">
        <v>33</v>
      </c>
      <c r="G1428">
        <v>13</v>
      </c>
      <c r="H1428">
        <v>438592</v>
      </c>
      <c r="I1428" t="s">
        <v>58</v>
      </c>
      <c r="J1428" s="1">
        <v>44267</v>
      </c>
      <c r="K1428">
        <v>1000</v>
      </c>
      <c r="L1428" t="s">
        <v>6125</v>
      </c>
      <c r="M1428" t="s">
        <v>1007</v>
      </c>
      <c r="N1428" t="s">
        <v>6126</v>
      </c>
      <c r="O1428" t="s">
        <v>6127</v>
      </c>
      <c r="P1428" t="s">
        <v>51</v>
      </c>
      <c r="Q1428">
        <v>18</v>
      </c>
      <c r="R1428" t="s">
        <v>88</v>
      </c>
      <c r="S1428" t="s">
        <v>79</v>
      </c>
      <c r="T1428">
        <v>19476</v>
      </c>
      <c r="U1428" s="1">
        <v>45346</v>
      </c>
      <c r="V1428" t="s">
        <v>119</v>
      </c>
      <c r="W1428">
        <v>360774</v>
      </c>
      <c r="X1428" t="s">
        <v>6128</v>
      </c>
      <c r="Y1428">
        <v>829</v>
      </c>
      <c r="Z1428">
        <v>513</v>
      </c>
      <c r="AA1428">
        <v>6</v>
      </c>
      <c r="AB1428">
        <v>1231.2</v>
      </c>
    </row>
    <row r="1429" spans="1:28" x14ac:dyDescent="0.3">
      <c r="A1429" t="s">
        <v>28</v>
      </c>
      <c r="B1429" t="s">
        <v>29</v>
      </c>
      <c r="C1429" t="s">
        <v>44</v>
      </c>
      <c r="D1429" t="s">
        <v>55</v>
      </c>
      <c r="E1429" t="s">
        <v>46</v>
      </c>
      <c r="F1429" t="s">
        <v>175</v>
      </c>
      <c r="G1429">
        <v>18</v>
      </c>
      <c r="H1429">
        <v>403391</v>
      </c>
      <c r="I1429" t="s">
        <v>34</v>
      </c>
      <c r="J1429" s="1">
        <v>44866</v>
      </c>
      <c r="K1429">
        <v>950</v>
      </c>
      <c r="L1429" t="s">
        <v>6129</v>
      </c>
      <c r="M1429" t="s">
        <v>232</v>
      </c>
      <c r="N1429" t="s">
        <v>6130</v>
      </c>
      <c r="O1429" t="s">
        <v>6131</v>
      </c>
      <c r="P1429" t="s">
        <v>39</v>
      </c>
      <c r="Q1429">
        <v>12</v>
      </c>
      <c r="R1429" t="s">
        <v>88</v>
      </c>
      <c r="S1429" t="s">
        <v>41</v>
      </c>
      <c r="T1429">
        <v>46213</v>
      </c>
      <c r="U1429" s="1">
        <v>45297</v>
      </c>
      <c r="V1429" t="s">
        <v>111</v>
      </c>
      <c r="W1429">
        <v>689994</v>
      </c>
      <c r="X1429" t="s">
        <v>6132</v>
      </c>
      <c r="Y1429">
        <v>491</v>
      </c>
      <c r="Z1429">
        <v>546</v>
      </c>
      <c r="AA1429">
        <v>4</v>
      </c>
      <c r="AB1429">
        <v>873.6</v>
      </c>
    </row>
    <row r="1430" spans="1:28" x14ac:dyDescent="0.3">
      <c r="A1430" t="s">
        <v>28</v>
      </c>
      <c r="B1430" t="s">
        <v>29</v>
      </c>
      <c r="C1430" t="s">
        <v>66</v>
      </c>
      <c r="D1430" t="s">
        <v>55</v>
      </c>
      <c r="E1430" t="s">
        <v>56</v>
      </c>
      <c r="F1430" t="s">
        <v>83</v>
      </c>
      <c r="G1430">
        <v>3</v>
      </c>
      <c r="H1430">
        <v>432581</v>
      </c>
      <c r="I1430" t="s">
        <v>34</v>
      </c>
      <c r="J1430" s="1">
        <v>44053</v>
      </c>
      <c r="K1430">
        <v>1300</v>
      </c>
      <c r="L1430" t="s">
        <v>6133</v>
      </c>
      <c r="M1430" t="s">
        <v>152</v>
      </c>
      <c r="N1430" t="s">
        <v>6134</v>
      </c>
      <c r="O1430" t="s">
        <v>6135</v>
      </c>
      <c r="P1430" t="s">
        <v>51</v>
      </c>
      <c r="Q1430">
        <v>11</v>
      </c>
      <c r="R1430" t="s">
        <v>88</v>
      </c>
      <c r="S1430" t="s">
        <v>79</v>
      </c>
      <c r="T1430">
        <v>82839</v>
      </c>
      <c r="U1430" s="1">
        <v>45446</v>
      </c>
      <c r="V1430" t="s">
        <v>52</v>
      </c>
      <c r="W1430">
        <v>618723</v>
      </c>
      <c r="X1430" t="s">
        <v>6136</v>
      </c>
      <c r="Y1430">
        <v>290</v>
      </c>
      <c r="Z1430">
        <v>1423</v>
      </c>
      <c r="AA1430">
        <v>6</v>
      </c>
      <c r="AB1430" s="2" t="s">
        <v>6137</v>
      </c>
    </row>
    <row r="1431" spans="1:28" x14ac:dyDescent="0.3">
      <c r="A1431" t="s">
        <v>28</v>
      </c>
      <c r="B1431" t="s">
        <v>29</v>
      </c>
      <c r="C1431" t="s">
        <v>66</v>
      </c>
      <c r="D1431" t="s">
        <v>364</v>
      </c>
      <c r="E1431" t="s">
        <v>32</v>
      </c>
      <c r="F1431" t="s">
        <v>355</v>
      </c>
      <c r="G1431">
        <v>26</v>
      </c>
      <c r="H1431">
        <v>405626</v>
      </c>
      <c r="I1431" t="s">
        <v>58</v>
      </c>
      <c r="J1431" s="1">
        <v>45494</v>
      </c>
      <c r="K1431">
        <v>1000</v>
      </c>
      <c r="L1431" t="s">
        <v>6138</v>
      </c>
      <c r="M1431" t="s">
        <v>49</v>
      </c>
      <c r="N1431" t="s">
        <v>6139</v>
      </c>
      <c r="O1431" t="s">
        <v>6140</v>
      </c>
      <c r="P1431" t="s">
        <v>39</v>
      </c>
      <c r="Q1431">
        <v>9</v>
      </c>
      <c r="R1431" t="s">
        <v>40</v>
      </c>
      <c r="S1431" t="s">
        <v>41</v>
      </c>
      <c r="T1431">
        <v>53676</v>
      </c>
      <c r="U1431" s="1">
        <v>45531</v>
      </c>
      <c r="V1431" t="s">
        <v>64</v>
      </c>
      <c r="W1431">
        <v>197304</v>
      </c>
      <c r="X1431" t="s">
        <v>6141</v>
      </c>
      <c r="Y1431">
        <v>541</v>
      </c>
      <c r="Z1431">
        <v>2605</v>
      </c>
      <c r="AA1431">
        <v>5</v>
      </c>
      <c r="AB1431">
        <v>5210</v>
      </c>
    </row>
    <row r="1432" spans="1:28" x14ac:dyDescent="0.3">
      <c r="A1432" t="s">
        <v>28</v>
      </c>
      <c r="B1432" t="s">
        <v>29</v>
      </c>
      <c r="C1432" t="s">
        <v>148</v>
      </c>
      <c r="D1432" t="s">
        <v>237</v>
      </c>
      <c r="E1432" t="s">
        <v>56</v>
      </c>
      <c r="F1432" t="s">
        <v>113</v>
      </c>
      <c r="G1432">
        <v>47</v>
      </c>
      <c r="H1432">
        <v>403330</v>
      </c>
      <c r="I1432" t="s">
        <v>34</v>
      </c>
      <c r="J1432" s="1">
        <v>44607</v>
      </c>
      <c r="K1432">
        <v>1400</v>
      </c>
      <c r="L1432" t="s">
        <v>6142</v>
      </c>
      <c r="M1432" t="s">
        <v>293</v>
      </c>
      <c r="N1432" t="s">
        <v>6143</v>
      </c>
      <c r="O1432" t="s">
        <v>6144</v>
      </c>
      <c r="P1432" t="s">
        <v>87</v>
      </c>
      <c r="Q1432">
        <v>4</v>
      </c>
      <c r="R1432" t="s">
        <v>88</v>
      </c>
      <c r="S1432" t="s">
        <v>118</v>
      </c>
      <c r="T1432">
        <v>41641</v>
      </c>
      <c r="U1432" s="1">
        <v>45323</v>
      </c>
      <c r="V1432" t="s">
        <v>119</v>
      </c>
      <c r="W1432">
        <v>925676</v>
      </c>
      <c r="X1432" t="s">
        <v>6145</v>
      </c>
      <c r="Y1432">
        <v>760</v>
      </c>
      <c r="Z1432">
        <v>733</v>
      </c>
      <c r="AA1432">
        <v>1</v>
      </c>
      <c r="AB1432">
        <v>293.2</v>
      </c>
    </row>
    <row r="1433" spans="1:28" x14ac:dyDescent="0.3">
      <c r="A1433" t="s">
        <v>28</v>
      </c>
      <c r="B1433" t="s">
        <v>29</v>
      </c>
      <c r="C1433" t="s">
        <v>193</v>
      </c>
      <c r="D1433" t="s">
        <v>237</v>
      </c>
      <c r="E1433" t="s">
        <v>46</v>
      </c>
      <c r="F1433" t="s">
        <v>83</v>
      </c>
      <c r="G1433">
        <v>72</v>
      </c>
      <c r="H1433">
        <v>407128</v>
      </c>
      <c r="I1433" t="s">
        <v>34</v>
      </c>
      <c r="J1433" s="1">
        <v>45613</v>
      </c>
      <c r="K1433">
        <v>1400</v>
      </c>
      <c r="L1433" t="s">
        <v>6146</v>
      </c>
      <c r="M1433" t="s">
        <v>568</v>
      </c>
      <c r="N1433" t="s">
        <v>6147</v>
      </c>
      <c r="O1433">
        <v>1234999094</v>
      </c>
      <c r="P1433" t="s">
        <v>51</v>
      </c>
      <c r="Q1433">
        <v>12</v>
      </c>
      <c r="R1433" t="s">
        <v>88</v>
      </c>
      <c r="S1433" t="s">
        <v>63</v>
      </c>
      <c r="T1433">
        <v>67106</v>
      </c>
      <c r="U1433" s="1">
        <v>45610</v>
      </c>
      <c r="V1433" t="s">
        <v>42</v>
      </c>
      <c r="W1433">
        <v>367570</v>
      </c>
      <c r="X1433" t="s">
        <v>6148</v>
      </c>
      <c r="Y1433">
        <v>295</v>
      </c>
      <c r="Z1433">
        <v>2830</v>
      </c>
      <c r="AA1433">
        <v>2</v>
      </c>
      <c r="AB1433">
        <v>2264</v>
      </c>
    </row>
    <row r="1434" spans="1:28" x14ac:dyDescent="0.3">
      <c r="A1434" t="s">
        <v>28</v>
      </c>
      <c r="B1434" t="s">
        <v>29</v>
      </c>
      <c r="C1434" t="s">
        <v>157</v>
      </c>
      <c r="D1434" t="s">
        <v>421</v>
      </c>
      <c r="E1434" t="s">
        <v>46</v>
      </c>
      <c r="F1434" t="s">
        <v>175</v>
      </c>
      <c r="G1434">
        <v>47</v>
      </c>
      <c r="H1434">
        <v>439052</v>
      </c>
      <c r="I1434" t="s">
        <v>34</v>
      </c>
      <c r="J1434" s="1">
        <v>45039</v>
      </c>
      <c r="K1434">
        <v>1200</v>
      </c>
      <c r="L1434" t="s">
        <v>6149</v>
      </c>
      <c r="M1434" t="s">
        <v>239</v>
      </c>
      <c r="N1434" t="s">
        <v>6150</v>
      </c>
      <c r="O1434" t="s">
        <v>6151</v>
      </c>
      <c r="P1434" t="s">
        <v>39</v>
      </c>
      <c r="Q1434">
        <v>9</v>
      </c>
      <c r="R1434" t="s">
        <v>40</v>
      </c>
      <c r="S1434" t="s">
        <v>41</v>
      </c>
      <c r="T1434">
        <v>29730</v>
      </c>
      <c r="U1434" s="1">
        <v>45444</v>
      </c>
      <c r="V1434" t="s">
        <v>52</v>
      </c>
      <c r="W1434">
        <v>290838</v>
      </c>
      <c r="X1434" t="s">
        <v>6152</v>
      </c>
      <c r="Y1434">
        <v>544</v>
      </c>
      <c r="Z1434">
        <v>2417</v>
      </c>
      <c r="AA1434">
        <v>3</v>
      </c>
      <c r="AB1434">
        <v>2900.4</v>
      </c>
    </row>
    <row r="1435" spans="1:28" x14ac:dyDescent="0.3">
      <c r="A1435" t="s">
        <v>28</v>
      </c>
      <c r="B1435" t="s">
        <v>29</v>
      </c>
      <c r="C1435" t="s">
        <v>30</v>
      </c>
      <c r="D1435" t="s">
        <v>170</v>
      </c>
      <c r="E1435" t="s">
        <v>56</v>
      </c>
      <c r="F1435" t="s">
        <v>175</v>
      </c>
      <c r="G1435">
        <v>74</v>
      </c>
      <c r="H1435">
        <v>431844</v>
      </c>
      <c r="I1435" t="s">
        <v>58</v>
      </c>
      <c r="J1435" s="1">
        <v>45594</v>
      </c>
      <c r="K1435">
        <v>1200</v>
      </c>
      <c r="L1435" t="s">
        <v>6153</v>
      </c>
      <c r="M1435" t="s">
        <v>159</v>
      </c>
      <c r="N1435" t="s">
        <v>6154</v>
      </c>
      <c r="O1435" t="s">
        <v>6155</v>
      </c>
      <c r="P1435" t="s">
        <v>51</v>
      </c>
      <c r="Q1435">
        <v>18</v>
      </c>
      <c r="R1435" t="s">
        <v>40</v>
      </c>
      <c r="S1435" t="s">
        <v>118</v>
      </c>
      <c r="T1435">
        <v>43944</v>
      </c>
      <c r="U1435" s="1">
        <v>45525</v>
      </c>
      <c r="V1435" t="s">
        <v>64</v>
      </c>
      <c r="W1435">
        <v>574724</v>
      </c>
      <c r="X1435" t="s">
        <v>6156</v>
      </c>
      <c r="Y1435">
        <v>442</v>
      </c>
      <c r="Z1435">
        <v>753</v>
      </c>
      <c r="AA1435">
        <v>7</v>
      </c>
      <c r="AB1435">
        <v>2108.4</v>
      </c>
    </row>
    <row r="1436" spans="1:28" x14ac:dyDescent="0.3">
      <c r="A1436" t="s">
        <v>28</v>
      </c>
      <c r="B1436" t="s">
        <v>29</v>
      </c>
      <c r="C1436" t="s">
        <v>148</v>
      </c>
      <c r="D1436" t="s">
        <v>317</v>
      </c>
      <c r="E1436" t="s">
        <v>32</v>
      </c>
      <c r="F1436" t="s">
        <v>113</v>
      </c>
      <c r="G1436">
        <v>53</v>
      </c>
      <c r="H1436">
        <v>437775</v>
      </c>
      <c r="I1436" t="s">
        <v>58</v>
      </c>
      <c r="J1436" s="1">
        <v>44783</v>
      </c>
      <c r="K1436">
        <v>1100</v>
      </c>
      <c r="L1436" t="s">
        <v>6157</v>
      </c>
      <c r="M1436" t="s">
        <v>293</v>
      </c>
      <c r="N1436" t="s">
        <v>6158</v>
      </c>
      <c r="O1436" t="s">
        <v>6159</v>
      </c>
      <c r="P1436" t="s">
        <v>87</v>
      </c>
      <c r="Q1436">
        <v>17</v>
      </c>
      <c r="R1436" t="s">
        <v>40</v>
      </c>
      <c r="S1436" t="s">
        <v>63</v>
      </c>
      <c r="T1436">
        <v>27902</v>
      </c>
      <c r="U1436" s="1">
        <v>45559</v>
      </c>
      <c r="V1436" t="s">
        <v>180</v>
      </c>
      <c r="W1436">
        <v>968589</v>
      </c>
      <c r="X1436" t="s">
        <v>6160</v>
      </c>
      <c r="Y1436">
        <v>313</v>
      </c>
      <c r="Z1436">
        <v>2930</v>
      </c>
      <c r="AA1436">
        <v>5</v>
      </c>
      <c r="AB1436">
        <v>5860</v>
      </c>
    </row>
    <row r="1437" spans="1:28" x14ac:dyDescent="0.3">
      <c r="A1437" t="s">
        <v>28</v>
      </c>
      <c r="B1437" t="s">
        <v>29</v>
      </c>
      <c r="C1437" t="s">
        <v>193</v>
      </c>
      <c r="D1437" t="s">
        <v>45</v>
      </c>
      <c r="E1437" t="s">
        <v>46</v>
      </c>
      <c r="F1437" t="s">
        <v>33</v>
      </c>
      <c r="G1437">
        <v>50</v>
      </c>
      <c r="H1437">
        <v>413362</v>
      </c>
      <c r="I1437" t="s">
        <v>58</v>
      </c>
      <c r="J1437" s="1">
        <v>45096</v>
      </c>
      <c r="K1437">
        <v>1400</v>
      </c>
      <c r="L1437" t="s">
        <v>6161</v>
      </c>
      <c r="M1437" t="s">
        <v>287</v>
      </c>
      <c r="N1437" t="s">
        <v>6162</v>
      </c>
      <c r="O1437">
        <f>1-525-959-1552</f>
        <v>-3035</v>
      </c>
      <c r="P1437" t="s">
        <v>71</v>
      </c>
      <c r="Q1437">
        <v>7</v>
      </c>
      <c r="R1437" t="s">
        <v>40</v>
      </c>
      <c r="S1437" t="s">
        <v>79</v>
      </c>
      <c r="T1437">
        <v>31029</v>
      </c>
      <c r="U1437" s="1">
        <v>45566</v>
      </c>
      <c r="V1437" t="s">
        <v>155</v>
      </c>
      <c r="W1437">
        <v>262740</v>
      </c>
      <c r="X1437" t="s">
        <v>6163</v>
      </c>
      <c r="Y1437">
        <v>416</v>
      </c>
      <c r="Z1437">
        <v>1646</v>
      </c>
      <c r="AA1437">
        <v>3</v>
      </c>
      <c r="AB1437">
        <v>1975.2</v>
      </c>
    </row>
    <row r="1438" spans="1:28" x14ac:dyDescent="0.3">
      <c r="A1438" t="s">
        <v>28</v>
      </c>
      <c r="B1438" t="s">
        <v>29</v>
      </c>
      <c r="C1438" t="s">
        <v>157</v>
      </c>
      <c r="D1438" t="s">
        <v>317</v>
      </c>
      <c r="E1438" t="s">
        <v>56</v>
      </c>
      <c r="F1438" t="s">
        <v>47</v>
      </c>
      <c r="G1438">
        <v>8</v>
      </c>
      <c r="H1438">
        <v>420885</v>
      </c>
      <c r="I1438" t="s">
        <v>34</v>
      </c>
      <c r="J1438" s="1">
        <v>44580</v>
      </c>
      <c r="K1438">
        <v>800</v>
      </c>
      <c r="L1438" t="s">
        <v>6164</v>
      </c>
      <c r="M1438" t="s">
        <v>189</v>
      </c>
      <c r="N1438" t="s">
        <v>6165</v>
      </c>
      <c r="O1438" t="s">
        <v>6166</v>
      </c>
      <c r="P1438" t="s">
        <v>39</v>
      </c>
      <c r="Q1438">
        <v>9</v>
      </c>
      <c r="R1438" t="s">
        <v>88</v>
      </c>
      <c r="S1438" t="s">
        <v>63</v>
      </c>
      <c r="T1438">
        <v>81893</v>
      </c>
      <c r="U1438" s="1">
        <v>45459</v>
      </c>
      <c r="V1438" t="s">
        <v>52</v>
      </c>
      <c r="W1438">
        <v>979982</v>
      </c>
      <c r="X1438" t="s">
        <v>6167</v>
      </c>
      <c r="Y1438">
        <v>474</v>
      </c>
      <c r="Z1438">
        <v>1166</v>
      </c>
      <c r="AA1438">
        <v>8</v>
      </c>
      <c r="AB1438" s="2" t="s">
        <v>5089</v>
      </c>
    </row>
    <row r="1439" spans="1:28" x14ac:dyDescent="0.3">
      <c r="A1439" t="s">
        <v>28</v>
      </c>
      <c r="B1439" t="s">
        <v>29</v>
      </c>
      <c r="C1439" t="s">
        <v>148</v>
      </c>
      <c r="D1439" t="s">
        <v>421</v>
      </c>
      <c r="E1439" t="s">
        <v>56</v>
      </c>
      <c r="F1439" t="s">
        <v>135</v>
      </c>
      <c r="G1439">
        <v>14</v>
      </c>
      <c r="H1439">
        <v>409694</v>
      </c>
      <c r="I1439" t="s">
        <v>58</v>
      </c>
      <c r="J1439" s="1">
        <v>43980</v>
      </c>
      <c r="K1439">
        <v>1000</v>
      </c>
      <c r="L1439" t="s">
        <v>6168</v>
      </c>
      <c r="M1439" t="s">
        <v>1007</v>
      </c>
      <c r="N1439" t="s">
        <v>6169</v>
      </c>
      <c r="O1439" t="s">
        <v>6170</v>
      </c>
      <c r="P1439" t="s">
        <v>71</v>
      </c>
      <c r="Q1439">
        <v>13</v>
      </c>
      <c r="R1439" t="s">
        <v>88</v>
      </c>
      <c r="S1439" t="s">
        <v>118</v>
      </c>
      <c r="T1439">
        <v>31823</v>
      </c>
      <c r="U1439" s="1">
        <v>45369</v>
      </c>
      <c r="V1439" t="s">
        <v>72</v>
      </c>
      <c r="W1439">
        <v>816550</v>
      </c>
      <c r="X1439" t="s">
        <v>6171</v>
      </c>
      <c r="Y1439">
        <v>328</v>
      </c>
      <c r="Z1439">
        <v>590</v>
      </c>
      <c r="AA1439">
        <v>1</v>
      </c>
      <c r="AB1439">
        <v>236</v>
      </c>
    </row>
    <row r="1440" spans="1:28" x14ac:dyDescent="0.3">
      <c r="A1440" t="s">
        <v>28</v>
      </c>
      <c r="B1440" t="s">
        <v>29</v>
      </c>
      <c r="C1440" t="s">
        <v>148</v>
      </c>
      <c r="D1440" t="s">
        <v>411</v>
      </c>
      <c r="E1440" t="s">
        <v>46</v>
      </c>
      <c r="F1440" t="s">
        <v>47</v>
      </c>
      <c r="G1440">
        <v>27</v>
      </c>
      <c r="H1440">
        <v>438391</v>
      </c>
      <c r="I1440" t="s">
        <v>58</v>
      </c>
      <c r="J1440" s="1">
        <v>44257</v>
      </c>
      <c r="K1440">
        <v>950</v>
      </c>
      <c r="L1440" t="s">
        <v>6172</v>
      </c>
      <c r="M1440" t="s">
        <v>1058</v>
      </c>
      <c r="N1440" t="s">
        <v>6173</v>
      </c>
      <c r="O1440" t="s">
        <v>6174</v>
      </c>
      <c r="P1440" t="s">
        <v>39</v>
      </c>
      <c r="Q1440">
        <v>19</v>
      </c>
      <c r="R1440" t="s">
        <v>88</v>
      </c>
      <c r="S1440" t="s">
        <v>79</v>
      </c>
      <c r="T1440">
        <v>72234</v>
      </c>
      <c r="U1440" s="1">
        <v>45471</v>
      </c>
      <c r="V1440" t="s">
        <v>52</v>
      </c>
      <c r="W1440">
        <v>554353</v>
      </c>
      <c r="X1440" t="s">
        <v>6175</v>
      </c>
      <c r="Y1440">
        <v>578</v>
      </c>
      <c r="Z1440">
        <v>1775</v>
      </c>
      <c r="AA1440">
        <v>7</v>
      </c>
      <c r="AB1440">
        <v>4970</v>
      </c>
    </row>
    <row r="1441" spans="1:28" x14ac:dyDescent="0.3">
      <c r="A1441" t="s">
        <v>28</v>
      </c>
      <c r="B1441" t="s">
        <v>29</v>
      </c>
      <c r="C1441" t="s">
        <v>148</v>
      </c>
      <c r="D1441" t="s">
        <v>237</v>
      </c>
      <c r="E1441" t="s">
        <v>46</v>
      </c>
      <c r="F1441" t="s">
        <v>355</v>
      </c>
      <c r="G1441">
        <v>12</v>
      </c>
      <c r="H1441">
        <v>405438</v>
      </c>
      <c r="I1441" t="s">
        <v>58</v>
      </c>
      <c r="J1441" s="1">
        <v>44482</v>
      </c>
      <c r="K1441">
        <v>1400</v>
      </c>
      <c r="L1441" t="s">
        <v>6176</v>
      </c>
      <c r="M1441" t="s">
        <v>919</v>
      </c>
      <c r="N1441" t="s">
        <v>6177</v>
      </c>
      <c r="O1441" t="s">
        <v>6178</v>
      </c>
      <c r="P1441" t="s">
        <v>39</v>
      </c>
      <c r="Q1441">
        <v>4</v>
      </c>
      <c r="R1441" t="s">
        <v>88</v>
      </c>
      <c r="S1441" t="s">
        <v>118</v>
      </c>
      <c r="T1441">
        <v>84177</v>
      </c>
      <c r="U1441" s="1">
        <v>45381</v>
      </c>
      <c r="V1441" t="s">
        <v>72</v>
      </c>
      <c r="W1441">
        <v>984437</v>
      </c>
      <c r="X1441" t="s">
        <v>6179</v>
      </c>
      <c r="Y1441">
        <v>561</v>
      </c>
      <c r="Z1441">
        <v>1337</v>
      </c>
      <c r="AA1441">
        <v>4</v>
      </c>
      <c r="AB1441" s="2" t="s">
        <v>6180</v>
      </c>
    </row>
    <row r="1442" spans="1:28" x14ac:dyDescent="0.3">
      <c r="A1442" t="s">
        <v>28</v>
      </c>
      <c r="B1442" t="s">
        <v>29</v>
      </c>
      <c r="C1442" t="s">
        <v>44</v>
      </c>
      <c r="D1442" t="s">
        <v>149</v>
      </c>
      <c r="E1442" t="s">
        <v>32</v>
      </c>
      <c r="F1442" t="s">
        <v>355</v>
      </c>
      <c r="G1442">
        <v>39</v>
      </c>
      <c r="H1442">
        <v>433472</v>
      </c>
      <c r="I1442" t="s">
        <v>34</v>
      </c>
      <c r="J1442" s="1">
        <v>44527</v>
      </c>
      <c r="K1442">
        <v>1400</v>
      </c>
      <c r="L1442" t="s">
        <v>6181</v>
      </c>
      <c r="M1442" t="s">
        <v>478</v>
      </c>
      <c r="N1442" t="s">
        <v>6182</v>
      </c>
      <c r="O1442" t="s">
        <v>6183</v>
      </c>
      <c r="P1442" t="s">
        <v>87</v>
      </c>
      <c r="Q1442">
        <v>17</v>
      </c>
      <c r="R1442" t="s">
        <v>40</v>
      </c>
      <c r="S1442" t="s">
        <v>118</v>
      </c>
      <c r="T1442">
        <v>36921</v>
      </c>
      <c r="U1442" s="1">
        <v>45611</v>
      </c>
      <c r="V1442" t="s">
        <v>42</v>
      </c>
      <c r="W1442">
        <v>893450</v>
      </c>
      <c r="X1442" t="s">
        <v>6184</v>
      </c>
      <c r="Y1442">
        <v>706</v>
      </c>
      <c r="Z1442">
        <v>1345</v>
      </c>
      <c r="AA1442">
        <v>4</v>
      </c>
      <c r="AB1442">
        <v>2152</v>
      </c>
    </row>
    <row r="1443" spans="1:28" x14ac:dyDescent="0.3">
      <c r="A1443" t="s">
        <v>28</v>
      </c>
      <c r="B1443" t="s">
        <v>29</v>
      </c>
      <c r="C1443" t="s">
        <v>148</v>
      </c>
      <c r="D1443" t="s">
        <v>621</v>
      </c>
      <c r="E1443" t="s">
        <v>32</v>
      </c>
      <c r="F1443" t="s">
        <v>106</v>
      </c>
      <c r="G1443">
        <v>86</v>
      </c>
      <c r="H1443">
        <v>404753</v>
      </c>
      <c r="I1443" t="s">
        <v>58</v>
      </c>
      <c r="J1443" s="1">
        <v>44127</v>
      </c>
      <c r="K1443">
        <v>1300</v>
      </c>
      <c r="L1443" t="s">
        <v>6185</v>
      </c>
      <c r="M1443" t="s">
        <v>856</v>
      </c>
      <c r="N1443" t="s">
        <v>6186</v>
      </c>
      <c r="O1443" t="s">
        <v>6187</v>
      </c>
      <c r="P1443" t="s">
        <v>87</v>
      </c>
      <c r="Q1443">
        <v>16</v>
      </c>
      <c r="R1443" t="s">
        <v>40</v>
      </c>
      <c r="S1443" t="s">
        <v>41</v>
      </c>
      <c r="T1443">
        <v>52224</v>
      </c>
      <c r="U1443" s="1">
        <v>45440</v>
      </c>
      <c r="V1443" t="s">
        <v>140</v>
      </c>
      <c r="W1443">
        <v>213020</v>
      </c>
      <c r="X1443" t="s">
        <v>6188</v>
      </c>
      <c r="Y1443">
        <v>331</v>
      </c>
      <c r="Z1443">
        <v>2762</v>
      </c>
      <c r="AA1443">
        <v>4</v>
      </c>
      <c r="AB1443">
        <v>4419.2</v>
      </c>
    </row>
    <row r="1444" spans="1:28" x14ac:dyDescent="0.3">
      <c r="A1444" t="s">
        <v>28</v>
      </c>
      <c r="B1444" t="s">
        <v>29</v>
      </c>
      <c r="C1444" t="s">
        <v>54</v>
      </c>
      <c r="D1444" t="s">
        <v>524</v>
      </c>
      <c r="E1444" t="s">
        <v>56</v>
      </c>
      <c r="F1444" t="s">
        <v>106</v>
      </c>
      <c r="G1444">
        <v>15</v>
      </c>
      <c r="H1444">
        <v>421941</v>
      </c>
      <c r="I1444" t="s">
        <v>58</v>
      </c>
      <c r="J1444" s="1">
        <v>45416</v>
      </c>
      <c r="K1444">
        <v>1200</v>
      </c>
      <c r="L1444" t="s">
        <v>6189</v>
      </c>
      <c r="M1444" t="s">
        <v>345</v>
      </c>
      <c r="N1444" t="s">
        <v>6190</v>
      </c>
      <c r="O1444" t="s">
        <v>6191</v>
      </c>
      <c r="P1444" t="s">
        <v>87</v>
      </c>
      <c r="Q1444">
        <v>10</v>
      </c>
      <c r="R1444" t="s">
        <v>40</v>
      </c>
      <c r="S1444" t="s">
        <v>79</v>
      </c>
      <c r="T1444">
        <v>74245</v>
      </c>
      <c r="U1444" s="1">
        <v>45558</v>
      </c>
      <c r="V1444" t="s">
        <v>180</v>
      </c>
      <c r="W1444">
        <v>986508</v>
      </c>
      <c r="X1444" t="s">
        <v>6192</v>
      </c>
      <c r="Y1444">
        <v>998</v>
      </c>
      <c r="Z1444">
        <v>1726</v>
      </c>
      <c r="AA1444">
        <v>3</v>
      </c>
      <c r="AB1444" s="2" t="s">
        <v>6193</v>
      </c>
    </row>
    <row r="1445" spans="1:28" x14ac:dyDescent="0.3">
      <c r="A1445" t="s">
        <v>28</v>
      </c>
      <c r="B1445" t="s">
        <v>29</v>
      </c>
      <c r="C1445" t="s">
        <v>54</v>
      </c>
      <c r="D1445" t="s">
        <v>248</v>
      </c>
      <c r="E1445" t="s">
        <v>32</v>
      </c>
      <c r="F1445" t="s">
        <v>175</v>
      </c>
      <c r="G1445">
        <v>29</v>
      </c>
      <c r="H1445">
        <v>400254</v>
      </c>
      <c r="I1445" t="s">
        <v>34</v>
      </c>
      <c r="J1445" s="1">
        <v>44553</v>
      </c>
      <c r="K1445">
        <v>1200</v>
      </c>
      <c r="L1445" t="s">
        <v>6194</v>
      </c>
      <c r="M1445" t="s">
        <v>654</v>
      </c>
      <c r="N1445" t="s">
        <v>6195</v>
      </c>
      <c r="O1445" t="s">
        <v>6196</v>
      </c>
      <c r="P1445" t="s">
        <v>51</v>
      </c>
      <c r="Q1445">
        <v>15</v>
      </c>
      <c r="R1445" t="s">
        <v>88</v>
      </c>
      <c r="S1445" t="s">
        <v>63</v>
      </c>
      <c r="T1445">
        <v>48930</v>
      </c>
      <c r="U1445" s="1">
        <v>45343</v>
      </c>
      <c r="V1445" t="s">
        <v>119</v>
      </c>
      <c r="W1445">
        <v>289852</v>
      </c>
      <c r="X1445" t="s">
        <v>6197</v>
      </c>
      <c r="Y1445">
        <v>418</v>
      </c>
      <c r="Z1445">
        <v>2306</v>
      </c>
      <c r="AA1445">
        <v>4</v>
      </c>
      <c r="AB1445" s="2" t="s">
        <v>6198</v>
      </c>
    </row>
    <row r="1446" spans="1:28" x14ac:dyDescent="0.3">
      <c r="A1446" t="s">
        <v>28</v>
      </c>
      <c r="B1446" t="s">
        <v>29</v>
      </c>
      <c r="C1446" t="s">
        <v>66</v>
      </c>
      <c r="D1446" t="s">
        <v>338</v>
      </c>
      <c r="E1446" t="s">
        <v>56</v>
      </c>
      <c r="F1446" t="s">
        <v>175</v>
      </c>
      <c r="G1446">
        <v>33</v>
      </c>
      <c r="H1446">
        <v>400272</v>
      </c>
      <c r="I1446" t="s">
        <v>34</v>
      </c>
      <c r="J1446" s="1">
        <v>44318</v>
      </c>
      <c r="K1446">
        <v>1300</v>
      </c>
      <c r="L1446" t="s">
        <v>6199</v>
      </c>
      <c r="M1446" t="s">
        <v>319</v>
      </c>
      <c r="N1446" t="s">
        <v>6200</v>
      </c>
      <c r="O1446" t="s">
        <v>6201</v>
      </c>
      <c r="P1446" t="s">
        <v>51</v>
      </c>
      <c r="Q1446">
        <v>19</v>
      </c>
      <c r="R1446" t="s">
        <v>88</v>
      </c>
      <c r="S1446" t="s">
        <v>41</v>
      </c>
      <c r="T1446">
        <v>90612</v>
      </c>
      <c r="U1446" s="1">
        <v>45315</v>
      </c>
      <c r="V1446" t="s">
        <v>111</v>
      </c>
      <c r="W1446">
        <v>618000</v>
      </c>
      <c r="X1446" t="s">
        <v>6202</v>
      </c>
      <c r="Y1446">
        <v>845</v>
      </c>
      <c r="Z1446">
        <v>892</v>
      </c>
      <c r="AA1446">
        <v>6</v>
      </c>
      <c r="AB1446">
        <v>2140.8000000000002</v>
      </c>
    </row>
    <row r="1447" spans="1:28" x14ac:dyDescent="0.3">
      <c r="A1447" t="s">
        <v>28</v>
      </c>
      <c r="B1447" t="s">
        <v>29</v>
      </c>
      <c r="C1447" t="s">
        <v>193</v>
      </c>
      <c r="D1447" t="s">
        <v>55</v>
      </c>
      <c r="E1447" t="s">
        <v>46</v>
      </c>
      <c r="F1447" t="s">
        <v>33</v>
      </c>
      <c r="G1447">
        <v>28</v>
      </c>
      <c r="H1447">
        <v>408465</v>
      </c>
      <c r="I1447" t="s">
        <v>34</v>
      </c>
      <c r="J1447" s="1">
        <v>45215</v>
      </c>
      <c r="K1447">
        <v>1400</v>
      </c>
      <c r="L1447" t="s">
        <v>6203</v>
      </c>
      <c r="M1447" t="s">
        <v>670</v>
      </c>
      <c r="N1447" t="s">
        <v>6204</v>
      </c>
      <c r="O1447" t="s">
        <v>6205</v>
      </c>
      <c r="P1447" t="s">
        <v>71</v>
      </c>
      <c r="Q1447">
        <v>4</v>
      </c>
      <c r="R1447" t="s">
        <v>88</v>
      </c>
      <c r="S1447" t="s">
        <v>118</v>
      </c>
      <c r="T1447">
        <v>23183</v>
      </c>
      <c r="U1447" s="1">
        <v>45402</v>
      </c>
      <c r="V1447" t="s">
        <v>80</v>
      </c>
      <c r="W1447">
        <v>215153</v>
      </c>
      <c r="X1447" t="s">
        <v>6206</v>
      </c>
      <c r="Y1447">
        <v>826</v>
      </c>
      <c r="Z1447">
        <v>2619</v>
      </c>
      <c r="AA1447">
        <v>8</v>
      </c>
      <c r="AB1447" s="2" t="s">
        <v>6207</v>
      </c>
    </row>
    <row r="1448" spans="1:28" x14ac:dyDescent="0.3">
      <c r="A1448" t="s">
        <v>28</v>
      </c>
      <c r="B1448" t="s">
        <v>29</v>
      </c>
      <c r="C1448" t="s">
        <v>91</v>
      </c>
      <c r="D1448" t="s">
        <v>274</v>
      </c>
      <c r="E1448" t="s">
        <v>56</v>
      </c>
      <c r="F1448" t="s">
        <v>83</v>
      </c>
      <c r="G1448">
        <v>32</v>
      </c>
      <c r="H1448">
        <v>429653</v>
      </c>
      <c r="I1448" t="s">
        <v>58</v>
      </c>
      <c r="J1448" s="1">
        <v>43980</v>
      </c>
      <c r="K1448">
        <v>1300</v>
      </c>
      <c r="L1448" t="s">
        <v>6208</v>
      </c>
      <c r="M1448" t="s">
        <v>568</v>
      </c>
      <c r="N1448" t="s">
        <v>6209</v>
      </c>
      <c r="O1448" t="s">
        <v>6210</v>
      </c>
      <c r="P1448" t="s">
        <v>71</v>
      </c>
      <c r="Q1448">
        <v>15</v>
      </c>
      <c r="R1448" t="s">
        <v>40</v>
      </c>
      <c r="S1448" t="s">
        <v>63</v>
      </c>
      <c r="T1448">
        <v>79519</v>
      </c>
      <c r="U1448" s="1">
        <v>45467</v>
      </c>
      <c r="V1448" t="s">
        <v>52</v>
      </c>
      <c r="W1448">
        <v>298531</v>
      </c>
      <c r="X1448" t="s">
        <v>6211</v>
      </c>
      <c r="Y1448">
        <v>275</v>
      </c>
      <c r="Z1448">
        <v>2866</v>
      </c>
      <c r="AA1448">
        <v>4</v>
      </c>
      <c r="AB1448">
        <v>4585.6000000000004</v>
      </c>
    </row>
    <row r="1449" spans="1:28" x14ac:dyDescent="0.3">
      <c r="A1449" t="s">
        <v>28</v>
      </c>
      <c r="B1449" t="s">
        <v>29</v>
      </c>
      <c r="C1449" t="s">
        <v>54</v>
      </c>
      <c r="D1449" t="s">
        <v>248</v>
      </c>
      <c r="E1449" t="s">
        <v>32</v>
      </c>
      <c r="F1449" t="s">
        <v>113</v>
      </c>
      <c r="G1449">
        <v>97</v>
      </c>
      <c r="H1449">
        <v>411110</v>
      </c>
      <c r="I1449" t="s">
        <v>34</v>
      </c>
      <c r="J1449" s="1">
        <v>45515</v>
      </c>
      <c r="K1449">
        <v>1200</v>
      </c>
      <c r="L1449" t="s">
        <v>6212</v>
      </c>
      <c r="M1449" t="s">
        <v>2538</v>
      </c>
      <c r="N1449" t="s">
        <v>6213</v>
      </c>
      <c r="O1449" t="s">
        <v>6214</v>
      </c>
      <c r="P1449" t="s">
        <v>87</v>
      </c>
      <c r="Q1449">
        <v>7</v>
      </c>
      <c r="R1449" t="s">
        <v>40</v>
      </c>
      <c r="S1449" t="s">
        <v>41</v>
      </c>
      <c r="T1449">
        <v>87322</v>
      </c>
      <c r="U1449" s="1">
        <v>45331</v>
      </c>
      <c r="V1449" t="s">
        <v>119</v>
      </c>
      <c r="W1449">
        <v>769573</v>
      </c>
      <c r="X1449" t="s">
        <v>6215</v>
      </c>
      <c r="Y1449">
        <v>949</v>
      </c>
      <c r="Z1449">
        <v>2369</v>
      </c>
      <c r="AA1449">
        <v>4</v>
      </c>
      <c r="AB1449">
        <v>3790.4</v>
      </c>
    </row>
    <row r="1450" spans="1:28" x14ac:dyDescent="0.3">
      <c r="A1450" t="s">
        <v>28</v>
      </c>
      <c r="B1450" t="s">
        <v>29</v>
      </c>
      <c r="C1450" t="s">
        <v>54</v>
      </c>
      <c r="D1450" t="s">
        <v>637</v>
      </c>
      <c r="E1450" t="s">
        <v>56</v>
      </c>
      <c r="F1450" t="s">
        <v>355</v>
      </c>
      <c r="G1450">
        <v>14</v>
      </c>
      <c r="H1450">
        <v>417170</v>
      </c>
      <c r="I1450" t="s">
        <v>58</v>
      </c>
      <c r="J1450" s="1">
        <v>44084</v>
      </c>
      <c r="K1450">
        <v>1100</v>
      </c>
      <c r="L1450" t="s">
        <v>6216</v>
      </c>
      <c r="M1450" t="s">
        <v>434</v>
      </c>
      <c r="N1450" t="s">
        <v>6217</v>
      </c>
      <c r="O1450" t="s">
        <v>6218</v>
      </c>
      <c r="P1450" t="s">
        <v>39</v>
      </c>
      <c r="Q1450">
        <v>10</v>
      </c>
      <c r="R1450" t="s">
        <v>88</v>
      </c>
      <c r="S1450" t="s">
        <v>79</v>
      </c>
      <c r="T1450">
        <v>24728</v>
      </c>
      <c r="U1450" s="1">
        <v>45610</v>
      </c>
      <c r="V1450" t="s">
        <v>42</v>
      </c>
      <c r="W1450">
        <v>394930</v>
      </c>
      <c r="X1450" t="s">
        <v>6219</v>
      </c>
      <c r="Y1450">
        <v>741</v>
      </c>
      <c r="Z1450">
        <v>2338</v>
      </c>
      <c r="AA1450">
        <v>6</v>
      </c>
      <c r="AB1450" s="2" t="s">
        <v>6220</v>
      </c>
    </row>
    <row r="1451" spans="1:28" x14ac:dyDescent="0.3">
      <c r="A1451" t="s">
        <v>28</v>
      </c>
      <c r="B1451" t="s">
        <v>29</v>
      </c>
      <c r="C1451" t="s">
        <v>54</v>
      </c>
      <c r="D1451" t="s">
        <v>261</v>
      </c>
      <c r="E1451" t="s">
        <v>56</v>
      </c>
      <c r="F1451" t="s">
        <v>355</v>
      </c>
      <c r="G1451">
        <v>12</v>
      </c>
      <c r="H1451">
        <v>408093</v>
      </c>
      <c r="I1451" t="s">
        <v>34</v>
      </c>
      <c r="J1451" s="1">
        <v>44782</v>
      </c>
      <c r="K1451">
        <v>950</v>
      </c>
      <c r="L1451" t="s">
        <v>6221</v>
      </c>
      <c r="M1451" t="s">
        <v>216</v>
      </c>
      <c r="N1451" t="s">
        <v>6222</v>
      </c>
      <c r="O1451">
        <v>7095693371</v>
      </c>
      <c r="P1451" t="s">
        <v>71</v>
      </c>
      <c r="Q1451">
        <v>9</v>
      </c>
      <c r="R1451" t="s">
        <v>40</v>
      </c>
      <c r="S1451" t="s">
        <v>41</v>
      </c>
      <c r="T1451">
        <v>75963</v>
      </c>
      <c r="U1451" s="1">
        <v>45427</v>
      </c>
      <c r="V1451" t="s">
        <v>140</v>
      </c>
      <c r="W1451">
        <v>500737</v>
      </c>
      <c r="X1451" t="s">
        <v>6223</v>
      </c>
      <c r="Y1451">
        <v>453</v>
      </c>
      <c r="Z1451">
        <v>1783</v>
      </c>
      <c r="AA1451">
        <v>5</v>
      </c>
      <c r="AB1451">
        <v>3566</v>
      </c>
    </row>
    <row r="1452" spans="1:28" x14ac:dyDescent="0.3">
      <c r="A1452" t="s">
        <v>28</v>
      </c>
      <c r="B1452" t="s">
        <v>29</v>
      </c>
      <c r="C1452" t="s">
        <v>157</v>
      </c>
      <c r="D1452" t="s">
        <v>380</v>
      </c>
      <c r="E1452" t="s">
        <v>56</v>
      </c>
      <c r="F1452" t="s">
        <v>106</v>
      </c>
      <c r="G1452">
        <v>56</v>
      </c>
      <c r="H1452">
        <v>420077</v>
      </c>
      <c r="I1452" t="s">
        <v>58</v>
      </c>
      <c r="J1452" s="1">
        <v>45492</v>
      </c>
      <c r="K1452">
        <v>1300</v>
      </c>
      <c r="L1452" t="s">
        <v>6224</v>
      </c>
      <c r="M1452" t="s">
        <v>361</v>
      </c>
      <c r="N1452" t="s">
        <v>6225</v>
      </c>
      <c r="O1452" t="s">
        <v>6226</v>
      </c>
      <c r="P1452" t="s">
        <v>87</v>
      </c>
      <c r="Q1452">
        <v>15</v>
      </c>
      <c r="R1452" t="s">
        <v>88</v>
      </c>
      <c r="S1452" t="s">
        <v>79</v>
      </c>
      <c r="T1452">
        <v>52002</v>
      </c>
      <c r="U1452" s="1">
        <v>45467</v>
      </c>
      <c r="V1452" t="s">
        <v>52</v>
      </c>
      <c r="W1452">
        <v>543862</v>
      </c>
      <c r="X1452" t="s">
        <v>6227</v>
      </c>
      <c r="Y1452">
        <v>522</v>
      </c>
      <c r="Z1452">
        <v>2075</v>
      </c>
      <c r="AA1452">
        <v>8</v>
      </c>
      <c r="AB1452">
        <v>6640</v>
      </c>
    </row>
    <row r="1453" spans="1:28" x14ac:dyDescent="0.3">
      <c r="A1453" t="s">
        <v>28</v>
      </c>
      <c r="B1453" t="s">
        <v>29</v>
      </c>
      <c r="C1453" t="s">
        <v>30</v>
      </c>
      <c r="D1453" t="s">
        <v>611</v>
      </c>
      <c r="E1453" t="s">
        <v>46</v>
      </c>
      <c r="F1453" t="s">
        <v>175</v>
      </c>
      <c r="G1453">
        <v>58</v>
      </c>
      <c r="H1453">
        <v>409667</v>
      </c>
      <c r="I1453" t="s">
        <v>34</v>
      </c>
      <c r="J1453" s="1">
        <v>45167</v>
      </c>
      <c r="K1453">
        <v>1200</v>
      </c>
      <c r="L1453" t="s">
        <v>6228</v>
      </c>
      <c r="M1453" t="s">
        <v>313</v>
      </c>
      <c r="N1453" t="s">
        <v>6229</v>
      </c>
      <c r="O1453" t="s">
        <v>6230</v>
      </c>
      <c r="P1453" t="s">
        <v>39</v>
      </c>
      <c r="Q1453">
        <v>11</v>
      </c>
      <c r="R1453" t="s">
        <v>40</v>
      </c>
      <c r="S1453" t="s">
        <v>79</v>
      </c>
      <c r="T1453">
        <v>68501</v>
      </c>
      <c r="U1453" s="1">
        <v>45340</v>
      </c>
      <c r="V1453" t="s">
        <v>119</v>
      </c>
      <c r="W1453">
        <v>303540</v>
      </c>
      <c r="X1453" t="s">
        <v>6231</v>
      </c>
      <c r="Y1453">
        <v>208</v>
      </c>
      <c r="Z1453">
        <v>1213</v>
      </c>
      <c r="AA1453">
        <v>4</v>
      </c>
      <c r="AB1453" s="2" t="s">
        <v>6232</v>
      </c>
    </row>
    <row r="1454" spans="1:28" x14ac:dyDescent="0.3">
      <c r="A1454" t="s">
        <v>28</v>
      </c>
      <c r="B1454" t="s">
        <v>29</v>
      </c>
      <c r="C1454" t="s">
        <v>66</v>
      </c>
      <c r="D1454" t="s">
        <v>411</v>
      </c>
      <c r="E1454" t="s">
        <v>32</v>
      </c>
      <c r="F1454" t="s">
        <v>106</v>
      </c>
      <c r="G1454">
        <v>4</v>
      </c>
      <c r="H1454">
        <v>417248</v>
      </c>
      <c r="I1454" t="s">
        <v>34</v>
      </c>
      <c r="J1454" s="1">
        <v>45328</v>
      </c>
      <c r="K1454">
        <v>800</v>
      </c>
      <c r="L1454" t="s">
        <v>6233</v>
      </c>
      <c r="M1454" t="s">
        <v>334</v>
      </c>
      <c r="N1454" t="s">
        <v>6234</v>
      </c>
      <c r="O1454">
        <f>1-45-612-3936</f>
        <v>-4592</v>
      </c>
      <c r="P1454" t="s">
        <v>87</v>
      </c>
      <c r="Q1454">
        <v>4</v>
      </c>
      <c r="R1454" t="s">
        <v>40</v>
      </c>
      <c r="S1454" t="s">
        <v>118</v>
      </c>
      <c r="T1454">
        <v>96029</v>
      </c>
      <c r="U1454" s="1">
        <v>45566</v>
      </c>
      <c r="V1454" t="s">
        <v>155</v>
      </c>
      <c r="W1454">
        <v>684104</v>
      </c>
      <c r="X1454" t="s">
        <v>6235</v>
      </c>
      <c r="Y1454">
        <v>764</v>
      </c>
      <c r="Z1454">
        <v>923</v>
      </c>
      <c r="AA1454">
        <v>8</v>
      </c>
      <c r="AB1454" s="2" t="s">
        <v>6236</v>
      </c>
    </row>
    <row r="1455" spans="1:28" x14ac:dyDescent="0.3">
      <c r="A1455" t="s">
        <v>28</v>
      </c>
      <c r="B1455" t="s">
        <v>29</v>
      </c>
      <c r="C1455" t="s">
        <v>54</v>
      </c>
      <c r="D1455" t="s">
        <v>92</v>
      </c>
      <c r="E1455" t="s">
        <v>46</v>
      </c>
      <c r="F1455" t="s">
        <v>135</v>
      </c>
      <c r="G1455">
        <v>71</v>
      </c>
      <c r="H1455">
        <v>436814</v>
      </c>
      <c r="I1455" t="s">
        <v>34</v>
      </c>
      <c r="J1455" s="1">
        <v>44095</v>
      </c>
      <c r="K1455">
        <v>1200</v>
      </c>
      <c r="L1455" t="s">
        <v>6237</v>
      </c>
      <c r="M1455" t="s">
        <v>568</v>
      </c>
      <c r="N1455" t="s">
        <v>6238</v>
      </c>
      <c r="O1455" t="s">
        <v>6239</v>
      </c>
      <c r="P1455" t="s">
        <v>39</v>
      </c>
      <c r="Q1455">
        <v>20</v>
      </c>
      <c r="R1455" t="s">
        <v>88</v>
      </c>
      <c r="S1455" t="s">
        <v>41</v>
      </c>
      <c r="T1455">
        <v>44141</v>
      </c>
      <c r="U1455" s="1">
        <v>45461</v>
      </c>
      <c r="V1455" t="s">
        <v>52</v>
      </c>
      <c r="W1455">
        <v>153927</v>
      </c>
      <c r="X1455" t="s">
        <v>6240</v>
      </c>
      <c r="Y1455">
        <v>857</v>
      </c>
      <c r="Z1455">
        <v>1351</v>
      </c>
      <c r="AA1455">
        <v>2</v>
      </c>
      <c r="AB1455">
        <v>1080.8</v>
      </c>
    </row>
    <row r="1456" spans="1:28" x14ac:dyDescent="0.3">
      <c r="A1456" t="s">
        <v>28</v>
      </c>
      <c r="B1456" t="s">
        <v>29</v>
      </c>
      <c r="C1456" t="s">
        <v>66</v>
      </c>
      <c r="D1456" t="s">
        <v>227</v>
      </c>
      <c r="E1456" t="s">
        <v>56</v>
      </c>
      <c r="F1456" t="s">
        <v>57</v>
      </c>
      <c r="G1456">
        <v>65</v>
      </c>
      <c r="H1456">
        <v>417376</v>
      </c>
      <c r="I1456" t="s">
        <v>58</v>
      </c>
      <c r="J1456" s="1">
        <v>44993</v>
      </c>
      <c r="K1456">
        <v>1400</v>
      </c>
      <c r="L1456" t="s">
        <v>6241</v>
      </c>
      <c r="M1456" t="s">
        <v>596</v>
      </c>
      <c r="N1456" t="s">
        <v>6242</v>
      </c>
      <c r="O1456" t="s">
        <v>6243</v>
      </c>
      <c r="P1456" t="s">
        <v>39</v>
      </c>
      <c r="Q1456">
        <v>7</v>
      </c>
      <c r="R1456" t="s">
        <v>40</v>
      </c>
      <c r="S1456" t="s">
        <v>63</v>
      </c>
      <c r="T1456">
        <v>12138</v>
      </c>
      <c r="U1456" s="1">
        <v>45431</v>
      </c>
      <c r="V1456" t="s">
        <v>140</v>
      </c>
      <c r="W1456">
        <v>411449</v>
      </c>
      <c r="X1456" t="s">
        <v>6244</v>
      </c>
      <c r="Y1456">
        <v>844</v>
      </c>
      <c r="Z1456">
        <v>946</v>
      </c>
      <c r="AA1456">
        <v>8</v>
      </c>
      <c r="AB1456" s="2" t="s">
        <v>6245</v>
      </c>
    </row>
    <row r="1457" spans="1:28" x14ac:dyDescent="0.3">
      <c r="A1457" t="s">
        <v>28</v>
      </c>
      <c r="B1457" t="s">
        <v>29</v>
      </c>
      <c r="C1457" t="s">
        <v>30</v>
      </c>
      <c r="D1457" t="s">
        <v>560</v>
      </c>
      <c r="E1457" t="s">
        <v>46</v>
      </c>
      <c r="F1457" t="s">
        <v>113</v>
      </c>
      <c r="G1457">
        <v>25</v>
      </c>
      <c r="H1457">
        <v>437432</v>
      </c>
      <c r="I1457" t="s">
        <v>34</v>
      </c>
      <c r="J1457" s="1">
        <v>44659</v>
      </c>
      <c r="K1457">
        <v>950</v>
      </c>
      <c r="L1457" t="s">
        <v>6246</v>
      </c>
      <c r="M1457" t="s">
        <v>144</v>
      </c>
      <c r="N1457" t="s">
        <v>6247</v>
      </c>
      <c r="O1457" t="s">
        <v>6248</v>
      </c>
      <c r="P1457" t="s">
        <v>71</v>
      </c>
      <c r="Q1457">
        <v>12</v>
      </c>
      <c r="R1457" t="s">
        <v>40</v>
      </c>
      <c r="S1457" t="s">
        <v>118</v>
      </c>
      <c r="T1457">
        <v>70914</v>
      </c>
      <c r="U1457" s="1">
        <v>45434</v>
      </c>
      <c r="V1457" t="s">
        <v>140</v>
      </c>
      <c r="W1457">
        <v>167044</v>
      </c>
      <c r="X1457" t="s">
        <v>6249</v>
      </c>
      <c r="Y1457">
        <v>258</v>
      </c>
      <c r="Z1457">
        <v>911</v>
      </c>
      <c r="AA1457">
        <v>7</v>
      </c>
      <c r="AB1457">
        <v>2550.8000000000002</v>
      </c>
    </row>
    <row r="1458" spans="1:28" x14ac:dyDescent="0.3">
      <c r="A1458" t="s">
        <v>28</v>
      </c>
      <c r="B1458" t="s">
        <v>29</v>
      </c>
      <c r="C1458" t="s">
        <v>30</v>
      </c>
      <c r="D1458" t="s">
        <v>74</v>
      </c>
      <c r="E1458" t="s">
        <v>46</v>
      </c>
      <c r="F1458" t="s">
        <v>355</v>
      </c>
      <c r="G1458">
        <v>82</v>
      </c>
      <c r="H1458">
        <v>439600</v>
      </c>
      <c r="I1458" t="s">
        <v>34</v>
      </c>
      <c r="J1458" s="1">
        <v>45167</v>
      </c>
      <c r="K1458">
        <v>1400</v>
      </c>
      <c r="L1458" t="s">
        <v>6250</v>
      </c>
      <c r="M1458" t="s">
        <v>351</v>
      </c>
      <c r="N1458" t="s">
        <v>6251</v>
      </c>
      <c r="O1458" t="s">
        <v>6252</v>
      </c>
      <c r="P1458" t="s">
        <v>51</v>
      </c>
      <c r="Q1458">
        <v>10</v>
      </c>
      <c r="R1458" t="s">
        <v>40</v>
      </c>
      <c r="S1458" t="s">
        <v>118</v>
      </c>
      <c r="T1458">
        <v>16595</v>
      </c>
      <c r="U1458" s="1">
        <v>45416</v>
      </c>
      <c r="V1458" t="s">
        <v>140</v>
      </c>
      <c r="W1458">
        <v>475774</v>
      </c>
      <c r="X1458" t="s">
        <v>6253</v>
      </c>
      <c r="Y1458">
        <v>583</v>
      </c>
      <c r="Z1458">
        <v>807</v>
      </c>
      <c r="AA1458">
        <v>4</v>
      </c>
      <c r="AB1458">
        <v>1291.2</v>
      </c>
    </row>
    <row r="1459" spans="1:28" x14ac:dyDescent="0.3">
      <c r="A1459" t="s">
        <v>28</v>
      </c>
      <c r="B1459" t="s">
        <v>29</v>
      </c>
      <c r="C1459" t="s">
        <v>148</v>
      </c>
      <c r="D1459" t="s">
        <v>55</v>
      </c>
      <c r="E1459" t="s">
        <v>46</v>
      </c>
      <c r="F1459" t="s">
        <v>83</v>
      </c>
      <c r="G1459">
        <v>23</v>
      </c>
      <c r="H1459">
        <v>415747</v>
      </c>
      <c r="I1459" t="s">
        <v>34</v>
      </c>
      <c r="J1459" s="1">
        <v>45229</v>
      </c>
      <c r="K1459">
        <v>950</v>
      </c>
      <c r="L1459" t="s">
        <v>6254</v>
      </c>
      <c r="M1459" t="s">
        <v>1305</v>
      </c>
      <c r="N1459" t="s">
        <v>6255</v>
      </c>
      <c r="O1459" t="s">
        <v>6256</v>
      </c>
      <c r="P1459" t="s">
        <v>39</v>
      </c>
      <c r="Q1459">
        <v>4</v>
      </c>
      <c r="R1459" t="s">
        <v>88</v>
      </c>
      <c r="S1459" t="s">
        <v>41</v>
      </c>
      <c r="T1459">
        <v>18194</v>
      </c>
      <c r="U1459" s="1">
        <v>45606</v>
      </c>
      <c r="V1459" t="s">
        <v>42</v>
      </c>
      <c r="W1459">
        <v>118756</v>
      </c>
      <c r="X1459" t="s">
        <v>6257</v>
      </c>
      <c r="Y1459">
        <v>596</v>
      </c>
      <c r="Z1459">
        <v>545</v>
      </c>
      <c r="AA1459">
        <v>5</v>
      </c>
      <c r="AB1459">
        <v>1090</v>
      </c>
    </row>
    <row r="1460" spans="1:28" x14ac:dyDescent="0.3">
      <c r="A1460" t="s">
        <v>28</v>
      </c>
      <c r="B1460" t="s">
        <v>29</v>
      </c>
      <c r="C1460" t="s">
        <v>66</v>
      </c>
      <c r="D1460" t="s">
        <v>637</v>
      </c>
      <c r="E1460" t="s">
        <v>56</v>
      </c>
      <c r="F1460" t="s">
        <v>150</v>
      </c>
      <c r="G1460">
        <v>15</v>
      </c>
      <c r="H1460">
        <v>412733</v>
      </c>
      <c r="I1460" t="s">
        <v>58</v>
      </c>
      <c r="J1460" s="1">
        <v>44719</v>
      </c>
      <c r="K1460">
        <v>1400</v>
      </c>
      <c r="L1460" t="s">
        <v>6258</v>
      </c>
      <c r="M1460" t="s">
        <v>736</v>
      </c>
      <c r="N1460" t="s">
        <v>6259</v>
      </c>
      <c r="O1460">
        <v>3382826138</v>
      </c>
      <c r="P1460" t="s">
        <v>51</v>
      </c>
      <c r="Q1460">
        <v>18</v>
      </c>
      <c r="R1460" t="s">
        <v>40</v>
      </c>
      <c r="S1460" t="s">
        <v>79</v>
      </c>
      <c r="T1460">
        <v>75812</v>
      </c>
      <c r="U1460" s="1">
        <v>45518</v>
      </c>
      <c r="V1460" t="s">
        <v>64</v>
      </c>
      <c r="W1460">
        <v>809567</v>
      </c>
      <c r="X1460" t="s">
        <v>6260</v>
      </c>
      <c r="Y1460">
        <v>255</v>
      </c>
      <c r="Z1460">
        <v>2106</v>
      </c>
      <c r="AA1460">
        <v>8</v>
      </c>
      <c r="AB1460" s="2" t="s">
        <v>4837</v>
      </c>
    </row>
    <row r="1461" spans="1:28" x14ac:dyDescent="0.3">
      <c r="A1461" t="s">
        <v>28</v>
      </c>
      <c r="B1461" t="s">
        <v>29</v>
      </c>
      <c r="C1461" t="s">
        <v>30</v>
      </c>
      <c r="D1461" t="s">
        <v>274</v>
      </c>
      <c r="E1461" t="s">
        <v>46</v>
      </c>
      <c r="F1461" t="s">
        <v>99</v>
      </c>
      <c r="G1461">
        <v>53</v>
      </c>
      <c r="H1461">
        <v>428627</v>
      </c>
      <c r="I1461" t="s">
        <v>34</v>
      </c>
      <c r="J1461" s="1">
        <v>44217</v>
      </c>
      <c r="K1461">
        <v>1100</v>
      </c>
      <c r="L1461" t="s">
        <v>4237</v>
      </c>
      <c r="M1461" t="s">
        <v>351</v>
      </c>
      <c r="N1461" t="s">
        <v>6261</v>
      </c>
      <c r="O1461" t="s">
        <v>6262</v>
      </c>
      <c r="P1461" t="s">
        <v>51</v>
      </c>
      <c r="Q1461">
        <v>9</v>
      </c>
      <c r="R1461" t="s">
        <v>40</v>
      </c>
      <c r="S1461" t="s">
        <v>118</v>
      </c>
      <c r="T1461">
        <v>79139</v>
      </c>
      <c r="U1461" s="1">
        <v>45299</v>
      </c>
      <c r="V1461" t="s">
        <v>111</v>
      </c>
      <c r="W1461">
        <v>226082</v>
      </c>
      <c r="X1461" t="s">
        <v>6263</v>
      </c>
      <c r="Y1461">
        <v>478</v>
      </c>
      <c r="Z1461">
        <v>2702</v>
      </c>
      <c r="AA1461">
        <v>5</v>
      </c>
      <c r="AB1461">
        <v>5404</v>
      </c>
    </row>
    <row r="1462" spans="1:28" x14ac:dyDescent="0.3">
      <c r="A1462" t="s">
        <v>28</v>
      </c>
      <c r="B1462" t="s">
        <v>29</v>
      </c>
      <c r="C1462" t="s">
        <v>91</v>
      </c>
      <c r="D1462" t="s">
        <v>291</v>
      </c>
      <c r="E1462" t="s">
        <v>46</v>
      </c>
      <c r="F1462" t="s">
        <v>99</v>
      </c>
      <c r="G1462">
        <v>50</v>
      </c>
      <c r="H1462">
        <v>407023</v>
      </c>
      <c r="I1462" t="s">
        <v>58</v>
      </c>
      <c r="J1462" s="1">
        <v>44109</v>
      </c>
      <c r="K1462">
        <v>950</v>
      </c>
      <c r="L1462" t="s">
        <v>6264</v>
      </c>
      <c r="M1462" t="s">
        <v>1212</v>
      </c>
      <c r="N1462" t="s">
        <v>6265</v>
      </c>
      <c r="O1462" t="s">
        <v>6266</v>
      </c>
      <c r="P1462" t="s">
        <v>87</v>
      </c>
      <c r="Q1462">
        <v>7</v>
      </c>
      <c r="R1462" t="s">
        <v>40</v>
      </c>
      <c r="S1462" t="s">
        <v>79</v>
      </c>
      <c r="T1462">
        <v>19007</v>
      </c>
      <c r="U1462" s="1">
        <v>45400</v>
      </c>
      <c r="V1462" t="s">
        <v>80</v>
      </c>
      <c r="W1462">
        <v>789691</v>
      </c>
      <c r="X1462" t="s">
        <v>6267</v>
      </c>
      <c r="Y1462">
        <v>933</v>
      </c>
      <c r="Z1462">
        <v>2692</v>
      </c>
      <c r="AA1462">
        <v>3</v>
      </c>
      <c r="AB1462">
        <v>3230.4</v>
      </c>
    </row>
    <row r="1463" spans="1:28" x14ac:dyDescent="0.3">
      <c r="A1463" t="s">
        <v>28</v>
      </c>
      <c r="B1463" t="s">
        <v>29</v>
      </c>
      <c r="C1463" t="s">
        <v>91</v>
      </c>
      <c r="D1463" t="s">
        <v>560</v>
      </c>
      <c r="E1463" t="s">
        <v>56</v>
      </c>
      <c r="F1463" t="s">
        <v>57</v>
      </c>
      <c r="G1463">
        <v>55</v>
      </c>
      <c r="H1463">
        <v>401247</v>
      </c>
      <c r="I1463" t="s">
        <v>58</v>
      </c>
      <c r="J1463" s="1">
        <v>44584</v>
      </c>
      <c r="K1463">
        <v>1300</v>
      </c>
      <c r="L1463" t="s">
        <v>6268</v>
      </c>
      <c r="M1463" t="s">
        <v>269</v>
      </c>
      <c r="N1463" t="s">
        <v>6269</v>
      </c>
      <c r="O1463" t="s">
        <v>6270</v>
      </c>
      <c r="P1463" t="s">
        <v>39</v>
      </c>
      <c r="Q1463">
        <v>14</v>
      </c>
      <c r="R1463" t="s">
        <v>88</v>
      </c>
      <c r="S1463" t="s">
        <v>118</v>
      </c>
      <c r="T1463">
        <v>59758</v>
      </c>
      <c r="U1463" s="1">
        <v>45601</v>
      </c>
      <c r="V1463" t="s">
        <v>42</v>
      </c>
      <c r="W1463">
        <v>833302</v>
      </c>
      <c r="X1463" t="s">
        <v>1984</v>
      </c>
      <c r="Y1463">
        <v>638</v>
      </c>
      <c r="Z1463">
        <v>759</v>
      </c>
      <c r="AA1463">
        <v>3</v>
      </c>
      <c r="AB1463" s="2" t="s">
        <v>6271</v>
      </c>
    </row>
    <row r="1464" spans="1:28" x14ac:dyDescent="0.3">
      <c r="A1464" t="s">
        <v>28</v>
      </c>
      <c r="B1464" t="s">
        <v>29</v>
      </c>
      <c r="C1464" t="s">
        <v>44</v>
      </c>
      <c r="D1464" t="s">
        <v>421</v>
      </c>
      <c r="E1464" t="s">
        <v>56</v>
      </c>
      <c r="F1464" t="s">
        <v>47</v>
      </c>
      <c r="G1464">
        <v>55</v>
      </c>
      <c r="H1464">
        <v>436699</v>
      </c>
      <c r="I1464" t="s">
        <v>34</v>
      </c>
      <c r="J1464" s="1">
        <v>44510</v>
      </c>
      <c r="K1464">
        <v>1300</v>
      </c>
      <c r="L1464" t="s">
        <v>6272</v>
      </c>
      <c r="M1464" t="s">
        <v>172</v>
      </c>
      <c r="N1464" t="s">
        <v>6273</v>
      </c>
      <c r="O1464">
        <v>1780556175</v>
      </c>
      <c r="P1464" t="s">
        <v>87</v>
      </c>
      <c r="Q1464">
        <v>6</v>
      </c>
      <c r="R1464" t="s">
        <v>40</v>
      </c>
      <c r="S1464" t="s">
        <v>63</v>
      </c>
      <c r="T1464">
        <v>62494</v>
      </c>
      <c r="U1464" s="1">
        <v>45479</v>
      </c>
      <c r="V1464" t="s">
        <v>126</v>
      </c>
      <c r="W1464">
        <v>261710</v>
      </c>
      <c r="X1464" t="s">
        <v>6274</v>
      </c>
      <c r="Y1464">
        <v>453</v>
      </c>
      <c r="Z1464">
        <v>1303</v>
      </c>
      <c r="AA1464">
        <v>8</v>
      </c>
      <c r="AB1464">
        <v>4169.6000000000004</v>
      </c>
    </row>
    <row r="1465" spans="1:28" x14ac:dyDescent="0.3">
      <c r="A1465" t="s">
        <v>28</v>
      </c>
      <c r="B1465" t="s">
        <v>29</v>
      </c>
      <c r="C1465" t="s">
        <v>91</v>
      </c>
      <c r="D1465" t="s">
        <v>98</v>
      </c>
      <c r="E1465" t="s">
        <v>46</v>
      </c>
      <c r="F1465" t="s">
        <v>106</v>
      </c>
      <c r="G1465">
        <v>8</v>
      </c>
      <c r="H1465">
        <v>412904</v>
      </c>
      <c r="I1465" t="s">
        <v>34</v>
      </c>
      <c r="J1465" s="1">
        <v>43966</v>
      </c>
      <c r="K1465">
        <v>1000</v>
      </c>
      <c r="L1465" t="s">
        <v>6275</v>
      </c>
      <c r="M1465" t="s">
        <v>345</v>
      </c>
      <c r="N1465" t="s">
        <v>6276</v>
      </c>
      <c r="O1465" t="s">
        <v>6277</v>
      </c>
      <c r="P1465" t="s">
        <v>51</v>
      </c>
      <c r="Q1465">
        <v>5</v>
      </c>
      <c r="R1465" t="s">
        <v>40</v>
      </c>
      <c r="S1465" t="s">
        <v>79</v>
      </c>
      <c r="T1465">
        <v>30462</v>
      </c>
      <c r="U1465" s="1">
        <v>45385</v>
      </c>
      <c r="V1465" t="s">
        <v>80</v>
      </c>
      <c r="W1465">
        <v>729715</v>
      </c>
      <c r="X1465" t="s">
        <v>6278</v>
      </c>
      <c r="Y1465">
        <v>609</v>
      </c>
      <c r="Z1465">
        <v>1156</v>
      </c>
      <c r="AA1465">
        <v>2</v>
      </c>
      <c r="AB1465" s="2" t="s">
        <v>6279</v>
      </c>
    </row>
    <row r="1466" spans="1:28" x14ac:dyDescent="0.3">
      <c r="A1466" t="s">
        <v>28</v>
      </c>
      <c r="B1466" t="s">
        <v>29</v>
      </c>
      <c r="C1466" t="s">
        <v>54</v>
      </c>
      <c r="D1466" t="s">
        <v>380</v>
      </c>
      <c r="E1466" t="s">
        <v>46</v>
      </c>
      <c r="F1466" t="s">
        <v>83</v>
      </c>
      <c r="G1466">
        <v>44</v>
      </c>
      <c r="H1466">
        <v>413481</v>
      </c>
      <c r="I1466" t="s">
        <v>34</v>
      </c>
      <c r="J1466" s="1">
        <v>44774</v>
      </c>
      <c r="K1466">
        <v>1100</v>
      </c>
      <c r="L1466" t="s">
        <v>6280</v>
      </c>
      <c r="M1466" t="s">
        <v>1212</v>
      </c>
      <c r="N1466" t="s">
        <v>6281</v>
      </c>
      <c r="O1466">
        <f>1-52-113-4926</f>
        <v>-5090</v>
      </c>
      <c r="P1466" t="s">
        <v>51</v>
      </c>
      <c r="Q1466">
        <v>3</v>
      </c>
      <c r="R1466" t="s">
        <v>40</v>
      </c>
      <c r="S1466" t="s">
        <v>118</v>
      </c>
      <c r="T1466">
        <v>27444</v>
      </c>
      <c r="U1466" s="1">
        <v>45559</v>
      </c>
      <c r="V1466" t="s">
        <v>180</v>
      </c>
      <c r="W1466">
        <v>743012</v>
      </c>
      <c r="X1466" t="s">
        <v>6282</v>
      </c>
      <c r="Y1466">
        <v>426</v>
      </c>
      <c r="Z1466">
        <v>2503</v>
      </c>
      <c r="AA1466">
        <v>5</v>
      </c>
      <c r="AB1466">
        <v>5006</v>
      </c>
    </row>
    <row r="1467" spans="1:28" x14ac:dyDescent="0.3">
      <c r="A1467" t="s">
        <v>28</v>
      </c>
      <c r="B1467" t="s">
        <v>29</v>
      </c>
      <c r="C1467" t="s">
        <v>66</v>
      </c>
      <c r="D1467" t="s">
        <v>248</v>
      </c>
      <c r="E1467" t="s">
        <v>56</v>
      </c>
      <c r="F1467" t="s">
        <v>106</v>
      </c>
      <c r="G1467">
        <v>54</v>
      </c>
      <c r="H1467">
        <v>409184</v>
      </c>
      <c r="I1467" t="s">
        <v>34</v>
      </c>
      <c r="J1467" s="1">
        <v>43911</v>
      </c>
      <c r="K1467">
        <v>950</v>
      </c>
      <c r="L1467" t="s">
        <v>6283</v>
      </c>
      <c r="M1467" t="s">
        <v>211</v>
      </c>
      <c r="N1467" t="s">
        <v>6284</v>
      </c>
      <c r="O1467" t="s">
        <v>6285</v>
      </c>
      <c r="P1467" t="s">
        <v>39</v>
      </c>
      <c r="Q1467">
        <v>5</v>
      </c>
      <c r="R1467" t="s">
        <v>88</v>
      </c>
      <c r="S1467" t="s">
        <v>63</v>
      </c>
      <c r="T1467">
        <v>50368</v>
      </c>
      <c r="U1467" s="1">
        <v>45540</v>
      </c>
      <c r="V1467" t="s">
        <v>180</v>
      </c>
      <c r="W1467">
        <v>273057</v>
      </c>
      <c r="X1467" t="s">
        <v>6286</v>
      </c>
      <c r="Y1467">
        <v>554</v>
      </c>
      <c r="Z1467">
        <v>2175</v>
      </c>
      <c r="AA1467">
        <v>2</v>
      </c>
      <c r="AB1467">
        <v>1740</v>
      </c>
    </row>
    <row r="1468" spans="1:28" x14ac:dyDescent="0.3">
      <c r="A1468" t="s">
        <v>28</v>
      </c>
      <c r="B1468" t="s">
        <v>29</v>
      </c>
      <c r="C1468" t="s">
        <v>30</v>
      </c>
      <c r="D1468" t="s">
        <v>349</v>
      </c>
      <c r="E1468" t="s">
        <v>56</v>
      </c>
      <c r="F1468" t="s">
        <v>47</v>
      </c>
      <c r="G1468">
        <v>89</v>
      </c>
      <c r="H1468">
        <v>433536</v>
      </c>
      <c r="I1468" t="s">
        <v>58</v>
      </c>
      <c r="J1468" s="1">
        <v>45532</v>
      </c>
      <c r="K1468">
        <v>1400</v>
      </c>
      <c r="L1468" t="s">
        <v>6287</v>
      </c>
      <c r="M1468" t="s">
        <v>1147</v>
      </c>
      <c r="N1468" t="s">
        <v>6288</v>
      </c>
      <c r="O1468">
        <f>1-335-767-9197</f>
        <v>-10298</v>
      </c>
      <c r="P1468" t="s">
        <v>51</v>
      </c>
      <c r="Q1468">
        <v>7</v>
      </c>
      <c r="R1468" t="s">
        <v>88</v>
      </c>
      <c r="S1468" t="s">
        <v>79</v>
      </c>
      <c r="T1468">
        <v>94137</v>
      </c>
      <c r="U1468" s="1">
        <v>45517</v>
      </c>
      <c r="V1468" t="s">
        <v>64</v>
      </c>
      <c r="W1468">
        <v>242055</v>
      </c>
      <c r="X1468" t="s">
        <v>6289</v>
      </c>
      <c r="Y1468">
        <v>797</v>
      </c>
      <c r="Z1468">
        <v>1832</v>
      </c>
      <c r="AA1468">
        <v>3</v>
      </c>
      <c r="AB1468">
        <v>2198.4</v>
      </c>
    </row>
    <row r="1469" spans="1:28" x14ac:dyDescent="0.3">
      <c r="A1469" t="s">
        <v>28</v>
      </c>
      <c r="B1469" t="s">
        <v>29</v>
      </c>
      <c r="C1469" t="s">
        <v>44</v>
      </c>
      <c r="D1469" t="s">
        <v>274</v>
      </c>
      <c r="E1469" t="s">
        <v>32</v>
      </c>
      <c r="F1469" t="s">
        <v>113</v>
      </c>
      <c r="G1469">
        <v>90</v>
      </c>
      <c r="H1469">
        <v>423744</v>
      </c>
      <c r="I1469" t="s">
        <v>58</v>
      </c>
      <c r="J1469" s="1">
        <v>45203</v>
      </c>
      <c r="K1469">
        <v>1400</v>
      </c>
      <c r="L1469" t="s">
        <v>6290</v>
      </c>
      <c r="M1469" t="s">
        <v>542</v>
      </c>
      <c r="N1469" t="s">
        <v>6291</v>
      </c>
      <c r="O1469" t="s">
        <v>6292</v>
      </c>
      <c r="P1469" t="s">
        <v>39</v>
      </c>
      <c r="Q1469">
        <v>20</v>
      </c>
      <c r="R1469" t="s">
        <v>88</v>
      </c>
      <c r="S1469" t="s">
        <v>41</v>
      </c>
      <c r="T1469">
        <v>97933</v>
      </c>
      <c r="U1469" s="1">
        <v>45414</v>
      </c>
      <c r="V1469" t="s">
        <v>140</v>
      </c>
      <c r="W1469">
        <v>385577</v>
      </c>
      <c r="X1469" t="s">
        <v>6293</v>
      </c>
      <c r="Y1469">
        <v>450</v>
      </c>
      <c r="Z1469">
        <v>1705</v>
      </c>
      <c r="AA1469">
        <v>7</v>
      </c>
      <c r="AB1469">
        <v>4774</v>
      </c>
    </row>
    <row r="1470" spans="1:28" x14ac:dyDescent="0.3">
      <c r="A1470" t="s">
        <v>28</v>
      </c>
      <c r="B1470" t="s">
        <v>29</v>
      </c>
      <c r="C1470" t="s">
        <v>30</v>
      </c>
      <c r="D1470" t="s">
        <v>467</v>
      </c>
      <c r="E1470" t="s">
        <v>32</v>
      </c>
      <c r="F1470" t="s">
        <v>106</v>
      </c>
      <c r="G1470">
        <v>62</v>
      </c>
      <c r="H1470">
        <v>408120</v>
      </c>
      <c r="I1470" t="s">
        <v>58</v>
      </c>
      <c r="J1470" s="1">
        <v>44665</v>
      </c>
      <c r="K1470">
        <v>1300</v>
      </c>
      <c r="L1470" t="s">
        <v>6294</v>
      </c>
      <c r="M1470" t="s">
        <v>345</v>
      </c>
      <c r="N1470" t="s">
        <v>6295</v>
      </c>
      <c r="O1470" t="s">
        <v>6296</v>
      </c>
      <c r="P1470" t="s">
        <v>51</v>
      </c>
      <c r="Q1470">
        <v>12</v>
      </c>
      <c r="R1470" t="s">
        <v>40</v>
      </c>
      <c r="S1470" t="s">
        <v>79</v>
      </c>
      <c r="T1470">
        <v>34168</v>
      </c>
      <c r="U1470" s="1">
        <v>45579</v>
      </c>
      <c r="V1470" t="s">
        <v>155</v>
      </c>
      <c r="W1470">
        <v>845039</v>
      </c>
      <c r="X1470" t="s">
        <v>6297</v>
      </c>
      <c r="Y1470">
        <v>925</v>
      </c>
      <c r="Z1470">
        <v>2099</v>
      </c>
      <c r="AA1470">
        <v>2</v>
      </c>
      <c r="AB1470">
        <v>1679.2</v>
      </c>
    </row>
    <row r="1471" spans="1:28" x14ac:dyDescent="0.3">
      <c r="A1471" t="s">
        <v>28</v>
      </c>
      <c r="B1471" t="s">
        <v>29</v>
      </c>
      <c r="C1471" t="s">
        <v>193</v>
      </c>
      <c r="D1471" t="s">
        <v>227</v>
      </c>
      <c r="E1471" t="s">
        <v>32</v>
      </c>
      <c r="F1471" t="s">
        <v>355</v>
      </c>
      <c r="G1471">
        <v>67</v>
      </c>
      <c r="H1471">
        <v>428615</v>
      </c>
      <c r="I1471" t="s">
        <v>34</v>
      </c>
      <c r="J1471" s="1">
        <v>45309</v>
      </c>
      <c r="K1471">
        <v>1100</v>
      </c>
      <c r="L1471" t="s">
        <v>6298</v>
      </c>
      <c r="M1471" t="s">
        <v>282</v>
      </c>
      <c r="N1471" t="s">
        <v>6299</v>
      </c>
      <c r="O1471" t="s">
        <v>6300</v>
      </c>
      <c r="P1471" t="s">
        <v>87</v>
      </c>
      <c r="Q1471">
        <v>9</v>
      </c>
      <c r="R1471" t="s">
        <v>40</v>
      </c>
      <c r="S1471" t="s">
        <v>41</v>
      </c>
      <c r="T1471">
        <v>76428</v>
      </c>
      <c r="U1471" s="1">
        <v>45525</v>
      </c>
      <c r="V1471" t="s">
        <v>64</v>
      </c>
      <c r="W1471">
        <v>504523</v>
      </c>
      <c r="X1471" t="s">
        <v>6301</v>
      </c>
      <c r="Y1471">
        <v>757</v>
      </c>
      <c r="Z1471">
        <v>1026</v>
      </c>
      <c r="AA1471">
        <v>5</v>
      </c>
      <c r="AB1471">
        <v>2052</v>
      </c>
    </row>
    <row r="1472" spans="1:28" x14ac:dyDescent="0.3">
      <c r="A1472" t="s">
        <v>28</v>
      </c>
      <c r="B1472" t="s">
        <v>29</v>
      </c>
      <c r="C1472" t="s">
        <v>30</v>
      </c>
      <c r="D1472" t="s">
        <v>170</v>
      </c>
      <c r="E1472" t="s">
        <v>32</v>
      </c>
      <c r="F1472" t="s">
        <v>106</v>
      </c>
      <c r="G1472">
        <v>28</v>
      </c>
      <c r="H1472">
        <v>400803</v>
      </c>
      <c r="I1472" t="s">
        <v>34</v>
      </c>
      <c r="J1472" s="1">
        <v>44702</v>
      </c>
      <c r="K1472">
        <v>1400</v>
      </c>
      <c r="L1472" t="s">
        <v>6302</v>
      </c>
      <c r="M1472" t="s">
        <v>345</v>
      </c>
      <c r="N1472" t="s">
        <v>6303</v>
      </c>
      <c r="O1472" t="s">
        <v>6304</v>
      </c>
      <c r="P1472" t="s">
        <v>51</v>
      </c>
      <c r="Q1472">
        <v>9</v>
      </c>
      <c r="R1472" t="s">
        <v>40</v>
      </c>
      <c r="S1472" t="s">
        <v>63</v>
      </c>
      <c r="T1472">
        <v>11120</v>
      </c>
      <c r="U1472" s="1">
        <v>45346</v>
      </c>
      <c r="V1472" t="s">
        <v>119</v>
      </c>
      <c r="W1472">
        <v>929610</v>
      </c>
      <c r="X1472" t="s">
        <v>6305</v>
      </c>
      <c r="Y1472">
        <v>861</v>
      </c>
      <c r="Z1472">
        <v>1082</v>
      </c>
      <c r="AA1472">
        <v>7</v>
      </c>
      <c r="AB1472" s="2" t="s">
        <v>6306</v>
      </c>
    </row>
    <row r="1473" spans="1:28" x14ac:dyDescent="0.3">
      <c r="A1473" t="s">
        <v>28</v>
      </c>
      <c r="B1473" t="s">
        <v>29</v>
      </c>
      <c r="C1473" t="s">
        <v>44</v>
      </c>
      <c r="D1473" t="s">
        <v>411</v>
      </c>
      <c r="E1473" t="s">
        <v>56</v>
      </c>
      <c r="F1473" t="s">
        <v>113</v>
      </c>
      <c r="G1473">
        <v>30</v>
      </c>
      <c r="H1473">
        <v>423176</v>
      </c>
      <c r="I1473" t="s">
        <v>34</v>
      </c>
      <c r="J1473" s="1">
        <v>45258</v>
      </c>
      <c r="K1473">
        <v>800</v>
      </c>
      <c r="L1473" t="s">
        <v>6307</v>
      </c>
      <c r="M1473" t="s">
        <v>2538</v>
      </c>
      <c r="N1473" t="s">
        <v>6308</v>
      </c>
      <c r="O1473" t="s">
        <v>6309</v>
      </c>
      <c r="P1473" t="s">
        <v>39</v>
      </c>
      <c r="Q1473">
        <v>3</v>
      </c>
      <c r="R1473" t="s">
        <v>88</v>
      </c>
      <c r="S1473" t="s">
        <v>118</v>
      </c>
      <c r="T1473">
        <v>76183</v>
      </c>
      <c r="U1473" s="1">
        <v>45465</v>
      </c>
      <c r="V1473" t="s">
        <v>52</v>
      </c>
      <c r="W1473">
        <v>871633</v>
      </c>
      <c r="X1473" t="s">
        <v>6310</v>
      </c>
      <c r="Y1473">
        <v>352</v>
      </c>
      <c r="Z1473">
        <v>853</v>
      </c>
      <c r="AA1473">
        <v>3</v>
      </c>
      <c r="AB1473">
        <v>1023.6</v>
      </c>
    </row>
    <row r="1474" spans="1:28" x14ac:dyDescent="0.3">
      <c r="A1474" t="s">
        <v>28</v>
      </c>
      <c r="B1474" t="s">
        <v>29</v>
      </c>
      <c r="C1474" t="s">
        <v>66</v>
      </c>
      <c r="D1474" t="s">
        <v>380</v>
      </c>
      <c r="E1474" t="s">
        <v>32</v>
      </c>
      <c r="F1474" t="s">
        <v>106</v>
      </c>
      <c r="G1474">
        <v>2</v>
      </c>
      <c r="H1474">
        <v>403640</v>
      </c>
      <c r="I1474" t="s">
        <v>58</v>
      </c>
      <c r="J1474" s="1">
        <v>44604</v>
      </c>
      <c r="K1474">
        <v>950</v>
      </c>
      <c r="L1474" t="s">
        <v>6311</v>
      </c>
      <c r="M1474" t="s">
        <v>2538</v>
      </c>
      <c r="N1474" t="s">
        <v>6312</v>
      </c>
      <c r="O1474" t="s">
        <v>6313</v>
      </c>
      <c r="P1474" t="s">
        <v>71</v>
      </c>
      <c r="Q1474">
        <v>13</v>
      </c>
      <c r="R1474" t="s">
        <v>88</v>
      </c>
      <c r="S1474" t="s">
        <v>118</v>
      </c>
      <c r="T1474">
        <v>41787</v>
      </c>
      <c r="U1474" s="1">
        <v>45406</v>
      </c>
      <c r="V1474" t="s">
        <v>80</v>
      </c>
      <c r="W1474">
        <v>497963</v>
      </c>
      <c r="X1474" t="s">
        <v>6314</v>
      </c>
      <c r="Y1474">
        <v>694</v>
      </c>
      <c r="Z1474">
        <v>2463</v>
      </c>
      <c r="AA1474">
        <v>4</v>
      </c>
      <c r="AB1474">
        <v>3940.8</v>
      </c>
    </row>
    <row r="1475" spans="1:28" x14ac:dyDescent="0.3">
      <c r="A1475" t="s">
        <v>28</v>
      </c>
      <c r="B1475" t="s">
        <v>29</v>
      </c>
      <c r="C1475" t="s">
        <v>157</v>
      </c>
      <c r="D1475" t="s">
        <v>411</v>
      </c>
      <c r="E1475" t="s">
        <v>56</v>
      </c>
      <c r="F1475" t="s">
        <v>57</v>
      </c>
      <c r="G1475">
        <v>54</v>
      </c>
      <c r="H1475">
        <v>410965</v>
      </c>
      <c r="I1475" t="s">
        <v>58</v>
      </c>
      <c r="J1475" s="1">
        <v>45549</v>
      </c>
      <c r="K1475">
        <v>1200</v>
      </c>
      <c r="L1475" t="s">
        <v>6315</v>
      </c>
      <c r="M1475" t="s">
        <v>1483</v>
      </c>
      <c r="N1475" t="s">
        <v>6316</v>
      </c>
      <c r="O1475" t="s">
        <v>6317</v>
      </c>
      <c r="P1475" t="s">
        <v>71</v>
      </c>
      <c r="Q1475">
        <v>11</v>
      </c>
      <c r="R1475" t="s">
        <v>40</v>
      </c>
      <c r="S1475" t="s">
        <v>63</v>
      </c>
      <c r="T1475">
        <v>75560</v>
      </c>
      <c r="U1475" s="1">
        <v>45458</v>
      </c>
      <c r="V1475" t="s">
        <v>52</v>
      </c>
      <c r="W1475">
        <v>240321</v>
      </c>
      <c r="X1475" t="s">
        <v>6318</v>
      </c>
      <c r="Y1475">
        <v>590</v>
      </c>
      <c r="Z1475">
        <v>2266</v>
      </c>
      <c r="AA1475">
        <v>1</v>
      </c>
      <c r="AB1475" s="2" t="s">
        <v>6319</v>
      </c>
    </row>
    <row r="1476" spans="1:28" x14ac:dyDescent="0.3">
      <c r="A1476" t="s">
        <v>28</v>
      </c>
      <c r="B1476" t="s">
        <v>29</v>
      </c>
      <c r="C1476" t="s">
        <v>66</v>
      </c>
      <c r="D1476" t="s">
        <v>546</v>
      </c>
      <c r="E1476" t="s">
        <v>46</v>
      </c>
      <c r="F1476" t="s">
        <v>135</v>
      </c>
      <c r="G1476">
        <v>97</v>
      </c>
      <c r="H1476">
        <v>410829</v>
      </c>
      <c r="I1476" t="s">
        <v>58</v>
      </c>
      <c r="J1476" s="1">
        <v>43896</v>
      </c>
      <c r="K1476">
        <v>1000</v>
      </c>
      <c r="L1476" t="s">
        <v>6320</v>
      </c>
      <c r="M1476" t="s">
        <v>747</v>
      </c>
      <c r="N1476" t="s">
        <v>6321</v>
      </c>
      <c r="O1476" t="s">
        <v>6322</v>
      </c>
      <c r="P1476" t="s">
        <v>39</v>
      </c>
      <c r="Q1476">
        <v>3</v>
      </c>
      <c r="R1476" t="s">
        <v>40</v>
      </c>
      <c r="S1476" t="s">
        <v>41</v>
      </c>
      <c r="T1476">
        <v>46149</v>
      </c>
      <c r="U1476" s="1">
        <v>45303</v>
      </c>
      <c r="V1476" t="s">
        <v>111</v>
      </c>
      <c r="W1476">
        <v>698765</v>
      </c>
      <c r="X1476" t="s">
        <v>6323</v>
      </c>
      <c r="Y1476">
        <v>486</v>
      </c>
      <c r="Z1476">
        <v>2988</v>
      </c>
      <c r="AA1476">
        <v>1</v>
      </c>
      <c r="AB1476">
        <v>1195.2</v>
      </c>
    </row>
    <row r="1477" spans="1:28" x14ac:dyDescent="0.3">
      <c r="A1477" t="s">
        <v>28</v>
      </c>
      <c r="B1477" t="s">
        <v>29</v>
      </c>
      <c r="C1477" t="s">
        <v>30</v>
      </c>
      <c r="D1477" t="s">
        <v>254</v>
      </c>
      <c r="E1477" t="s">
        <v>46</v>
      </c>
      <c r="F1477" t="s">
        <v>175</v>
      </c>
      <c r="G1477">
        <v>100</v>
      </c>
      <c r="H1477">
        <v>423181</v>
      </c>
      <c r="I1477" t="s">
        <v>58</v>
      </c>
      <c r="J1477" s="1">
        <v>43896</v>
      </c>
      <c r="K1477">
        <v>1000</v>
      </c>
      <c r="L1477" t="s">
        <v>6324</v>
      </c>
      <c r="M1477" t="s">
        <v>1212</v>
      </c>
      <c r="N1477" t="s">
        <v>6325</v>
      </c>
      <c r="O1477" t="s">
        <v>6326</v>
      </c>
      <c r="P1477" t="s">
        <v>51</v>
      </c>
      <c r="Q1477">
        <v>9</v>
      </c>
      <c r="R1477" t="s">
        <v>88</v>
      </c>
      <c r="S1477" t="s">
        <v>63</v>
      </c>
      <c r="T1477">
        <v>32037</v>
      </c>
      <c r="U1477" s="1">
        <v>45300</v>
      </c>
      <c r="V1477" t="s">
        <v>111</v>
      </c>
      <c r="W1477">
        <v>367343</v>
      </c>
      <c r="X1477" t="s">
        <v>6327</v>
      </c>
      <c r="Y1477">
        <v>386</v>
      </c>
      <c r="Z1477">
        <v>1575</v>
      </c>
      <c r="AA1477">
        <v>8</v>
      </c>
      <c r="AB1477">
        <v>5040</v>
      </c>
    </row>
    <row r="1478" spans="1:28" x14ac:dyDescent="0.3">
      <c r="A1478" t="s">
        <v>28</v>
      </c>
      <c r="B1478" t="s">
        <v>29</v>
      </c>
      <c r="C1478" t="s">
        <v>157</v>
      </c>
      <c r="D1478" t="s">
        <v>182</v>
      </c>
      <c r="E1478" t="s">
        <v>32</v>
      </c>
      <c r="F1478" t="s">
        <v>47</v>
      </c>
      <c r="G1478">
        <v>27</v>
      </c>
      <c r="H1478">
        <v>435095</v>
      </c>
      <c r="I1478" t="s">
        <v>58</v>
      </c>
      <c r="J1478" s="1">
        <v>44495</v>
      </c>
      <c r="K1478">
        <v>1100</v>
      </c>
      <c r="L1478" t="s">
        <v>6328</v>
      </c>
      <c r="M1478" t="s">
        <v>1366</v>
      </c>
      <c r="N1478" t="s">
        <v>6329</v>
      </c>
      <c r="O1478">
        <f>1-553-796-1571</f>
        <v>-2919</v>
      </c>
      <c r="P1478" t="s">
        <v>51</v>
      </c>
      <c r="Q1478">
        <v>20</v>
      </c>
      <c r="R1478" t="s">
        <v>40</v>
      </c>
      <c r="S1478" t="s">
        <v>41</v>
      </c>
      <c r="T1478">
        <v>18210</v>
      </c>
      <c r="U1478" s="1">
        <v>45490</v>
      </c>
      <c r="V1478" t="s">
        <v>126</v>
      </c>
      <c r="W1478">
        <v>799780</v>
      </c>
      <c r="X1478" t="s">
        <v>6330</v>
      </c>
      <c r="Y1478">
        <v>386</v>
      </c>
      <c r="Z1478">
        <v>1376</v>
      </c>
      <c r="AA1478">
        <v>2</v>
      </c>
      <c r="AB1478">
        <v>1100.8</v>
      </c>
    </row>
    <row r="1479" spans="1:28" x14ac:dyDescent="0.3">
      <c r="A1479" t="s">
        <v>28</v>
      </c>
      <c r="B1479" t="s">
        <v>29</v>
      </c>
      <c r="C1479" t="s">
        <v>157</v>
      </c>
      <c r="D1479" t="s">
        <v>182</v>
      </c>
      <c r="E1479" t="s">
        <v>46</v>
      </c>
      <c r="F1479" t="s">
        <v>150</v>
      </c>
      <c r="G1479">
        <v>93</v>
      </c>
      <c r="H1479">
        <v>415122</v>
      </c>
      <c r="I1479" t="s">
        <v>34</v>
      </c>
      <c r="J1479" s="1">
        <v>43912</v>
      </c>
      <c r="K1479">
        <v>1400</v>
      </c>
      <c r="L1479" t="s">
        <v>6331</v>
      </c>
      <c r="M1479" t="s">
        <v>506</v>
      </c>
      <c r="N1479" t="s">
        <v>6332</v>
      </c>
      <c r="O1479" t="s">
        <v>6333</v>
      </c>
      <c r="P1479" t="s">
        <v>51</v>
      </c>
      <c r="Q1479">
        <v>20</v>
      </c>
      <c r="R1479" t="s">
        <v>88</v>
      </c>
      <c r="S1479" t="s">
        <v>41</v>
      </c>
      <c r="T1479">
        <v>77420</v>
      </c>
      <c r="U1479" s="1">
        <v>45373</v>
      </c>
      <c r="V1479" t="s">
        <v>72</v>
      </c>
      <c r="W1479">
        <v>420882</v>
      </c>
      <c r="X1479" t="s">
        <v>6334</v>
      </c>
      <c r="Y1479">
        <v>338</v>
      </c>
      <c r="Z1479">
        <v>2713</v>
      </c>
      <c r="AA1479">
        <v>4</v>
      </c>
      <c r="AB1479">
        <v>4340.8</v>
      </c>
    </row>
    <row r="1480" spans="1:28" x14ac:dyDescent="0.3">
      <c r="A1480" t="s">
        <v>28</v>
      </c>
      <c r="B1480" t="s">
        <v>29</v>
      </c>
      <c r="C1480" t="s">
        <v>91</v>
      </c>
      <c r="D1480" t="s">
        <v>442</v>
      </c>
      <c r="E1480" t="s">
        <v>56</v>
      </c>
      <c r="F1480" t="s">
        <v>47</v>
      </c>
      <c r="G1480">
        <v>76</v>
      </c>
      <c r="H1480">
        <v>421990</v>
      </c>
      <c r="I1480" t="s">
        <v>34</v>
      </c>
      <c r="J1480" s="1">
        <v>44176</v>
      </c>
      <c r="K1480">
        <v>1300</v>
      </c>
      <c r="L1480" t="s">
        <v>6335</v>
      </c>
      <c r="M1480" t="s">
        <v>895</v>
      </c>
      <c r="N1480" t="s">
        <v>6336</v>
      </c>
      <c r="O1480" t="s">
        <v>6337</v>
      </c>
      <c r="P1480" t="s">
        <v>71</v>
      </c>
      <c r="Q1480">
        <v>14</v>
      </c>
      <c r="R1480" t="s">
        <v>88</v>
      </c>
      <c r="S1480" t="s">
        <v>63</v>
      </c>
      <c r="T1480">
        <v>32337</v>
      </c>
      <c r="U1480" s="1">
        <v>45563</v>
      </c>
      <c r="V1480" t="s">
        <v>180</v>
      </c>
      <c r="W1480">
        <v>846346</v>
      </c>
      <c r="X1480" t="s">
        <v>6338</v>
      </c>
      <c r="Y1480">
        <v>534</v>
      </c>
      <c r="Z1480">
        <v>2378</v>
      </c>
      <c r="AA1480">
        <v>8</v>
      </c>
      <c r="AB1480">
        <v>7609.6</v>
      </c>
    </row>
    <row r="1481" spans="1:28" x14ac:dyDescent="0.3">
      <c r="A1481" t="s">
        <v>28</v>
      </c>
      <c r="B1481" t="s">
        <v>29</v>
      </c>
      <c r="C1481" t="s">
        <v>91</v>
      </c>
      <c r="D1481" t="s">
        <v>55</v>
      </c>
      <c r="E1481" t="s">
        <v>46</v>
      </c>
      <c r="F1481" t="s">
        <v>106</v>
      </c>
      <c r="G1481">
        <v>6</v>
      </c>
      <c r="H1481">
        <v>425353</v>
      </c>
      <c r="I1481" t="s">
        <v>34</v>
      </c>
      <c r="J1481" s="1">
        <v>44599</v>
      </c>
      <c r="K1481">
        <v>800</v>
      </c>
      <c r="L1481" t="s">
        <v>6339</v>
      </c>
      <c r="M1481" t="s">
        <v>269</v>
      </c>
      <c r="N1481" t="s">
        <v>6340</v>
      </c>
      <c r="O1481" t="s">
        <v>6341</v>
      </c>
      <c r="P1481" t="s">
        <v>51</v>
      </c>
      <c r="Q1481">
        <v>17</v>
      </c>
      <c r="R1481" t="s">
        <v>88</v>
      </c>
      <c r="S1481" t="s">
        <v>41</v>
      </c>
      <c r="T1481">
        <v>20975</v>
      </c>
      <c r="U1481" s="1">
        <v>45380</v>
      </c>
      <c r="V1481" t="s">
        <v>72</v>
      </c>
      <c r="W1481">
        <v>865525</v>
      </c>
      <c r="X1481" t="s">
        <v>6342</v>
      </c>
      <c r="Y1481">
        <v>681</v>
      </c>
      <c r="Z1481">
        <v>529</v>
      </c>
      <c r="AA1481">
        <v>8</v>
      </c>
      <c r="AB1481" s="2" t="s">
        <v>4032</v>
      </c>
    </row>
    <row r="1482" spans="1:28" x14ac:dyDescent="0.3">
      <c r="A1482" t="s">
        <v>28</v>
      </c>
      <c r="B1482" t="s">
        <v>29</v>
      </c>
      <c r="C1482" t="s">
        <v>44</v>
      </c>
      <c r="D1482" t="s">
        <v>291</v>
      </c>
      <c r="E1482" t="s">
        <v>56</v>
      </c>
      <c r="F1482" t="s">
        <v>150</v>
      </c>
      <c r="G1482">
        <v>85</v>
      </c>
      <c r="H1482">
        <v>401646</v>
      </c>
      <c r="I1482" t="s">
        <v>58</v>
      </c>
      <c r="J1482" s="1">
        <v>44058</v>
      </c>
      <c r="K1482">
        <v>950</v>
      </c>
      <c r="L1482" t="s">
        <v>6343</v>
      </c>
      <c r="M1482" t="s">
        <v>1291</v>
      </c>
      <c r="N1482" t="s">
        <v>6344</v>
      </c>
      <c r="O1482" t="s">
        <v>6345</v>
      </c>
      <c r="P1482" t="s">
        <v>87</v>
      </c>
      <c r="Q1482">
        <v>5</v>
      </c>
      <c r="R1482" t="s">
        <v>88</v>
      </c>
      <c r="S1482" t="s">
        <v>79</v>
      </c>
      <c r="T1482">
        <v>22433</v>
      </c>
      <c r="U1482" s="1">
        <v>45564</v>
      </c>
      <c r="V1482" t="s">
        <v>180</v>
      </c>
      <c r="W1482">
        <v>642434</v>
      </c>
      <c r="X1482" t="s">
        <v>6346</v>
      </c>
      <c r="Y1482">
        <v>477</v>
      </c>
      <c r="Z1482">
        <v>2337</v>
      </c>
      <c r="AA1482">
        <v>4</v>
      </c>
      <c r="AB1482" s="2" t="s">
        <v>6347</v>
      </c>
    </row>
    <row r="1483" spans="1:28" x14ac:dyDescent="0.3">
      <c r="A1483" t="s">
        <v>28</v>
      </c>
      <c r="B1483" t="s">
        <v>29</v>
      </c>
      <c r="C1483" t="s">
        <v>66</v>
      </c>
      <c r="D1483" t="s">
        <v>411</v>
      </c>
      <c r="E1483" t="s">
        <v>32</v>
      </c>
      <c r="F1483" t="s">
        <v>83</v>
      </c>
      <c r="G1483">
        <v>52</v>
      </c>
      <c r="H1483">
        <v>430048</v>
      </c>
      <c r="I1483" t="s">
        <v>34</v>
      </c>
      <c r="J1483" s="1">
        <v>45165</v>
      </c>
      <c r="K1483">
        <v>1000</v>
      </c>
      <c r="L1483" t="s">
        <v>6348</v>
      </c>
      <c r="M1483" t="s">
        <v>1007</v>
      </c>
      <c r="N1483" t="s">
        <v>6349</v>
      </c>
      <c r="O1483" t="s">
        <v>6350</v>
      </c>
      <c r="P1483" t="s">
        <v>51</v>
      </c>
      <c r="Q1483">
        <v>7</v>
      </c>
      <c r="R1483" t="s">
        <v>88</v>
      </c>
      <c r="S1483" t="s">
        <v>118</v>
      </c>
      <c r="T1483">
        <v>57710</v>
      </c>
      <c r="U1483" s="1">
        <v>45555</v>
      </c>
      <c r="V1483" t="s">
        <v>180</v>
      </c>
      <c r="W1483">
        <v>885782</v>
      </c>
      <c r="X1483" t="s">
        <v>6351</v>
      </c>
      <c r="Y1483">
        <v>223</v>
      </c>
      <c r="Z1483">
        <v>669</v>
      </c>
      <c r="AA1483">
        <v>7</v>
      </c>
      <c r="AB1483">
        <v>1873.2</v>
      </c>
    </row>
    <row r="1484" spans="1:28" x14ac:dyDescent="0.3">
      <c r="A1484" t="s">
        <v>28</v>
      </c>
      <c r="B1484" t="s">
        <v>29</v>
      </c>
      <c r="C1484" t="s">
        <v>54</v>
      </c>
      <c r="D1484" t="s">
        <v>261</v>
      </c>
      <c r="E1484" t="s">
        <v>56</v>
      </c>
      <c r="F1484" t="s">
        <v>99</v>
      </c>
      <c r="G1484">
        <v>96</v>
      </c>
      <c r="H1484">
        <v>409782</v>
      </c>
      <c r="I1484" t="s">
        <v>58</v>
      </c>
      <c r="J1484" s="1">
        <v>45465</v>
      </c>
      <c r="K1484">
        <v>1100</v>
      </c>
      <c r="L1484" t="s">
        <v>6352</v>
      </c>
      <c r="M1484" t="s">
        <v>94</v>
      </c>
      <c r="N1484" t="s">
        <v>6353</v>
      </c>
      <c r="O1484" t="s">
        <v>6354</v>
      </c>
      <c r="P1484" t="s">
        <v>87</v>
      </c>
      <c r="Q1484">
        <v>11</v>
      </c>
      <c r="R1484" t="s">
        <v>88</v>
      </c>
      <c r="S1484" t="s">
        <v>118</v>
      </c>
      <c r="T1484">
        <v>70248</v>
      </c>
      <c r="U1484" s="1">
        <v>45612</v>
      </c>
      <c r="V1484" t="s">
        <v>42</v>
      </c>
      <c r="W1484">
        <v>424652</v>
      </c>
      <c r="X1484" t="s">
        <v>6355</v>
      </c>
      <c r="Y1484">
        <v>505</v>
      </c>
      <c r="Z1484">
        <v>1428</v>
      </c>
      <c r="AA1484">
        <v>1</v>
      </c>
      <c r="AB1484">
        <v>571.20000000000005</v>
      </c>
    </row>
    <row r="1485" spans="1:28" x14ac:dyDescent="0.3">
      <c r="A1485" t="s">
        <v>28</v>
      </c>
      <c r="B1485" t="s">
        <v>29</v>
      </c>
      <c r="C1485" t="s">
        <v>157</v>
      </c>
      <c r="D1485" t="s">
        <v>467</v>
      </c>
      <c r="E1485" t="s">
        <v>56</v>
      </c>
      <c r="F1485" t="s">
        <v>175</v>
      </c>
      <c r="G1485">
        <v>11</v>
      </c>
      <c r="H1485">
        <v>434254</v>
      </c>
      <c r="I1485" t="s">
        <v>58</v>
      </c>
      <c r="J1485" s="1">
        <v>43952</v>
      </c>
      <c r="K1485">
        <v>1200</v>
      </c>
      <c r="L1485" t="s">
        <v>6356</v>
      </c>
      <c r="M1485" t="s">
        <v>372</v>
      </c>
      <c r="N1485" t="s">
        <v>6357</v>
      </c>
      <c r="O1485" t="s">
        <v>6358</v>
      </c>
      <c r="P1485" t="s">
        <v>51</v>
      </c>
      <c r="Q1485">
        <v>17</v>
      </c>
      <c r="R1485" t="s">
        <v>88</v>
      </c>
      <c r="S1485" t="s">
        <v>79</v>
      </c>
      <c r="T1485">
        <v>78400</v>
      </c>
      <c r="U1485" s="1">
        <v>45358</v>
      </c>
      <c r="V1485" t="s">
        <v>72</v>
      </c>
      <c r="W1485">
        <v>703272</v>
      </c>
      <c r="X1485" t="s">
        <v>6359</v>
      </c>
      <c r="Y1485">
        <v>650</v>
      </c>
      <c r="Z1485">
        <v>1660</v>
      </c>
      <c r="AA1485">
        <v>1</v>
      </c>
      <c r="AB1485">
        <v>664</v>
      </c>
    </row>
    <row r="1486" spans="1:28" x14ac:dyDescent="0.3">
      <c r="A1486" t="s">
        <v>28</v>
      </c>
      <c r="B1486" t="s">
        <v>29</v>
      </c>
      <c r="C1486" t="s">
        <v>66</v>
      </c>
      <c r="D1486" t="s">
        <v>364</v>
      </c>
      <c r="E1486" t="s">
        <v>32</v>
      </c>
      <c r="F1486" t="s">
        <v>99</v>
      </c>
      <c r="G1486">
        <v>78</v>
      </c>
      <c r="H1486">
        <v>403186</v>
      </c>
      <c r="I1486" t="s">
        <v>58</v>
      </c>
      <c r="J1486" s="1">
        <v>44032</v>
      </c>
      <c r="K1486">
        <v>1300</v>
      </c>
      <c r="L1486" t="s">
        <v>6360</v>
      </c>
      <c r="M1486" t="s">
        <v>1007</v>
      </c>
      <c r="N1486" t="s">
        <v>6361</v>
      </c>
      <c r="O1486" t="s">
        <v>6362</v>
      </c>
      <c r="P1486" t="s">
        <v>71</v>
      </c>
      <c r="Q1486">
        <v>20</v>
      </c>
      <c r="R1486" t="s">
        <v>88</v>
      </c>
      <c r="S1486" t="s">
        <v>41</v>
      </c>
      <c r="T1486">
        <v>91175</v>
      </c>
      <c r="U1486" s="1">
        <v>45295</v>
      </c>
      <c r="V1486" t="s">
        <v>111</v>
      </c>
      <c r="W1486">
        <v>952242</v>
      </c>
      <c r="X1486" t="s">
        <v>6363</v>
      </c>
      <c r="Y1486">
        <v>557</v>
      </c>
      <c r="Z1486">
        <v>502</v>
      </c>
      <c r="AA1486">
        <v>3</v>
      </c>
      <c r="AB1486">
        <v>602.4</v>
      </c>
    </row>
    <row r="1487" spans="1:28" x14ac:dyDescent="0.3">
      <c r="A1487" t="s">
        <v>28</v>
      </c>
      <c r="B1487" t="s">
        <v>29</v>
      </c>
      <c r="C1487" t="s">
        <v>157</v>
      </c>
      <c r="D1487" t="s">
        <v>274</v>
      </c>
      <c r="E1487" t="s">
        <v>56</v>
      </c>
      <c r="F1487" t="s">
        <v>33</v>
      </c>
      <c r="G1487">
        <v>39</v>
      </c>
      <c r="H1487">
        <v>427645</v>
      </c>
      <c r="I1487" t="s">
        <v>34</v>
      </c>
      <c r="J1487" s="1">
        <v>45213</v>
      </c>
      <c r="K1487">
        <v>1400</v>
      </c>
      <c r="L1487" t="s">
        <v>6364</v>
      </c>
      <c r="M1487" t="s">
        <v>1007</v>
      </c>
      <c r="N1487" t="s">
        <v>6365</v>
      </c>
      <c r="O1487" t="s">
        <v>6366</v>
      </c>
      <c r="P1487" t="s">
        <v>87</v>
      </c>
      <c r="Q1487">
        <v>13</v>
      </c>
      <c r="R1487" t="s">
        <v>88</v>
      </c>
      <c r="S1487" t="s">
        <v>41</v>
      </c>
      <c r="T1487">
        <v>20766</v>
      </c>
      <c r="U1487" s="1">
        <v>45351</v>
      </c>
      <c r="V1487" t="s">
        <v>119</v>
      </c>
      <c r="W1487">
        <v>859242</v>
      </c>
      <c r="X1487" t="s">
        <v>6367</v>
      </c>
      <c r="Y1487">
        <v>817</v>
      </c>
      <c r="Z1487">
        <v>2361</v>
      </c>
      <c r="AA1487">
        <v>5</v>
      </c>
      <c r="AB1487">
        <v>4722</v>
      </c>
    </row>
    <row r="1488" spans="1:28" x14ac:dyDescent="0.3">
      <c r="A1488" t="s">
        <v>28</v>
      </c>
      <c r="B1488" t="s">
        <v>29</v>
      </c>
      <c r="C1488" t="s">
        <v>54</v>
      </c>
      <c r="D1488" t="s">
        <v>187</v>
      </c>
      <c r="E1488" t="s">
        <v>46</v>
      </c>
      <c r="F1488" t="s">
        <v>150</v>
      </c>
      <c r="G1488">
        <v>29</v>
      </c>
      <c r="H1488">
        <v>431462</v>
      </c>
      <c r="I1488" t="s">
        <v>58</v>
      </c>
      <c r="J1488" s="1">
        <v>44729</v>
      </c>
      <c r="K1488">
        <v>1400</v>
      </c>
      <c r="L1488" t="s">
        <v>6368</v>
      </c>
      <c r="M1488" t="s">
        <v>1488</v>
      </c>
      <c r="N1488" t="s">
        <v>6369</v>
      </c>
      <c r="O1488" t="s">
        <v>6370</v>
      </c>
      <c r="P1488" t="s">
        <v>87</v>
      </c>
      <c r="Q1488">
        <v>3</v>
      </c>
      <c r="R1488" t="s">
        <v>88</v>
      </c>
      <c r="S1488" t="s">
        <v>63</v>
      </c>
      <c r="T1488">
        <v>98889</v>
      </c>
      <c r="U1488" s="1">
        <v>45401</v>
      </c>
      <c r="V1488" t="s">
        <v>80</v>
      </c>
      <c r="W1488">
        <v>732287</v>
      </c>
      <c r="X1488" t="s">
        <v>6371</v>
      </c>
      <c r="Y1488">
        <v>500</v>
      </c>
      <c r="Z1488">
        <v>2402</v>
      </c>
      <c r="AA1488">
        <v>3</v>
      </c>
      <c r="AB1488">
        <v>2882.4</v>
      </c>
    </row>
    <row r="1489" spans="1:28" x14ac:dyDescent="0.3">
      <c r="A1489" t="s">
        <v>28</v>
      </c>
      <c r="B1489" t="s">
        <v>29</v>
      </c>
      <c r="C1489" t="s">
        <v>30</v>
      </c>
      <c r="D1489" t="s">
        <v>637</v>
      </c>
      <c r="E1489" t="s">
        <v>32</v>
      </c>
      <c r="F1489" t="s">
        <v>47</v>
      </c>
      <c r="G1489">
        <v>46</v>
      </c>
      <c r="H1489">
        <v>402206</v>
      </c>
      <c r="I1489" t="s">
        <v>34</v>
      </c>
      <c r="J1489" s="1">
        <v>44602</v>
      </c>
      <c r="K1489">
        <v>1000</v>
      </c>
      <c r="L1489" t="s">
        <v>6372</v>
      </c>
      <c r="M1489" t="s">
        <v>1007</v>
      </c>
      <c r="N1489" t="s">
        <v>6373</v>
      </c>
      <c r="O1489" t="s">
        <v>6374</v>
      </c>
      <c r="P1489" t="s">
        <v>87</v>
      </c>
      <c r="Q1489">
        <v>3</v>
      </c>
      <c r="R1489" t="s">
        <v>88</v>
      </c>
      <c r="S1489" t="s">
        <v>41</v>
      </c>
      <c r="T1489">
        <v>70761</v>
      </c>
      <c r="U1489" s="1">
        <v>45348</v>
      </c>
      <c r="V1489" t="s">
        <v>119</v>
      </c>
      <c r="W1489">
        <v>743814</v>
      </c>
      <c r="X1489" t="s">
        <v>5628</v>
      </c>
      <c r="Y1489">
        <v>723</v>
      </c>
      <c r="Z1489">
        <v>2282</v>
      </c>
      <c r="AA1489">
        <v>1</v>
      </c>
      <c r="AB1489" s="2" t="s">
        <v>6375</v>
      </c>
    </row>
    <row r="1490" spans="1:28" x14ac:dyDescent="0.3">
      <c r="A1490" t="s">
        <v>28</v>
      </c>
      <c r="B1490" t="s">
        <v>29</v>
      </c>
      <c r="C1490" t="s">
        <v>91</v>
      </c>
      <c r="D1490" t="s">
        <v>274</v>
      </c>
      <c r="E1490" t="s">
        <v>32</v>
      </c>
      <c r="F1490" t="s">
        <v>355</v>
      </c>
      <c r="G1490">
        <v>68</v>
      </c>
      <c r="H1490">
        <v>434316</v>
      </c>
      <c r="I1490" t="s">
        <v>58</v>
      </c>
      <c r="J1490" s="1">
        <v>44426</v>
      </c>
      <c r="K1490">
        <v>800</v>
      </c>
      <c r="L1490" t="s">
        <v>6376</v>
      </c>
      <c r="M1490" t="s">
        <v>232</v>
      </c>
      <c r="N1490" t="s">
        <v>6377</v>
      </c>
      <c r="O1490" t="s">
        <v>6378</v>
      </c>
      <c r="P1490" t="s">
        <v>39</v>
      </c>
      <c r="Q1490">
        <v>9</v>
      </c>
      <c r="R1490" t="s">
        <v>40</v>
      </c>
      <c r="S1490" t="s">
        <v>79</v>
      </c>
      <c r="T1490">
        <v>29868</v>
      </c>
      <c r="U1490" s="1">
        <v>45360</v>
      </c>
      <c r="V1490" t="s">
        <v>72</v>
      </c>
      <c r="W1490">
        <v>162064</v>
      </c>
      <c r="X1490" t="s">
        <v>6379</v>
      </c>
      <c r="Y1490">
        <v>914</v>
      </c>
      <c r="Z1490">
        <v>1521</v>
      </c>
      <c r="AA1490">
        <v>4</v>
      </c>
      <c r="AB1490">
        <v>2433.6</v>
      </c>
    </row>
    <row r="1491" spans="1:28" x14ac:dyDescent="0.3">
      <c r="A1491" t="s">
        <v>28</v>
      </c>
      <c r="B1491" t="s">
        <v>29</v>
      </c>
      <c r="C1491" t="s">
        <v>54</v>
      </c>
      <c r="D1491" t="s">
        <v>621</v>
      </c>
      <c r="E1491" t="s">
        <v>46</v>
      </c>
      <c r="F1491" t="s">
        <v>83</v>
      </c>
      <c r="G1491">
        <v>88</v>
      </c>
      <c r="H1491">
        <v>422761</v>
      </c>
      <c r="I1491" t="s">
        <v>58</v>
      </c>
      <c r="J1491" s="1">
        <v>44281</v>
      </c>
      <c r="K1491">
        <v>950</v>
      </c>
      <c r="L1491" t="s">
        <v>6380</v>
      </c>
      <c r="M1491" t="s">
        <v>2054</v>
      </c>
      <c r="N1491" t="s">
        <v>6381</v>
      </c>
      <c r="O1491" t="s">
        <v>6382</v>
      </c>
      <c r="P1491" t="s">
        <v>51</v>
      </c>
      <c r="Q1491">
        <v>6</v>
      </c>
      <c r="R1491" t="s">
        <v>40</v>
      </c>
      <c r="S1491" t="s">
        <v>118</v>
      </c>
      <c r="T1491">
        <v>41776</v>
      </c>
      <c r="U1491" s="1">
        <v>45455</v>
      </c>
      <c r="V1491" t="s">
        <v>52</v>
      </c>
      <c r="W1491">
        <v>815439</v>
      </c>
      <c r="X1491" t="s">
        <v>6383</v>
      </c>
      <c r="Y1491">
        <v>496</v>
      </c>
      <c r="Z1491">
        <v>1421</v>
      </c>
      <c r="AA1491">
        <v>1</v>
      </c>
      <c r="AB1491">
        <v>568.4</v>
      </c>
    </row>
    <row r="1492" spans="1:28" x14ac:dyDescent="0.3">
      <c r="A1492" t="s">
        <v>28</v>
      </c>
      <c r="B1492" t="s">
        <v>29</v>
      </c>
      <c r="C1492" t="s">
        <v>157</v>
      </c>
      <c r="D1492" t="s">
        <v>182</v>
      </c>
      <c r="E1492" t="s">
        <v>56</v>
      </c>
      <c r="F1492" t="s">
        <v>150</v>
      </c>
      <c r="G1492">
        <v>79</v>
      </c>
      <c r="H1492">
        <v>427096</v>
      </c>
      <c r="I1492" t="s">
        <v>58</v>
      </c>
      <c r="J1492" s="1">
        <v>44221</v>
      </c>
      <c r="K1492">
        <v>950</v>
      </c>
      <c r="L1492" t="s">
        <v>6384</v>
      </c>
      <c r="M1492" t="s">
        <v>654</v>
      </c>
      <c r="N1492" t="s">
        <v>6385</v>
      </c>
      <c r="O1492" t="s">
        <v>6386</v>
      </c>
      <c r="P1492" t="s">
        <v>87</v>
      </c>
      <c r="Q1492">
        <v>16</v>
      </c>
      <c r="R1492" t="s">
        <v>40</v>
      </c>
      <c r="S1492" t="s">
        <v>79</v>
      </c>
      <c r="T1492">
        <v>33619</v>
      </c>
      <c r="U1492" s="1">
        <v>45421</v>
      </c>
      <c r="V1492" t="s">
        <v>140</v>
      </c>
      <c r="W1492">
        <v>346496</v>
      </c>
      <c r="X1492" t="s">
        <v>6387</v>
      </c>
      <c r="Y1492">
        <v>893</v>
      </c>
      <c r="Z1492">
        <v>2757</v>
      </c>
      <c r="AA1492">
        <v>5</v>
      </c>
      <c r="AB1492">
        <v>5514</v>
      </c>
    </row>
    <row r="1493" spans="1:28" x14ac:dyDescent="0.3">
      <c r="A1493" t="s">
        <v>28</v>
      </c>
      <c r="B1493" t="s">
        <v>29</v>
      </c>
      <c r="C1493" t="s">
        <v>54</v>
      </c>
      <c r="D1493" t="s">
        <v>98</v>
      </c>
      <c r="E1493" t="s">
        <v>46</v>
      </c>
      <c r="F1493" t="s">
        <v>355</v>
      </c>
      <c r="G1493">
        <v>8</v>
      </c>
      <c r="H1493">
        <v>417258</v>
      </c>
      <c r="I1493" t="s">
        <v>34</v>
      </c>
      <c r="J1493" s="1">
        <v>43948</v>
      </c>
      <c r="K1493">
        <v>950</v>
      </c>
      <c r="L1493" t="s">
        <v>6388</v>
      </c>
      <c r="M1493" t="s">
        <v>2538</v>
      </c>
      <c r="N1493" t="s">
        <v>6389</v>
      </c>
      <c r="O1493" t="s">
        <v>6390</v>
      </c>
      <c r="P1493" t="s">
        <v>71</v>
      </c>
      <c r="Q1493">
        <v>14</v>
      </c>
      <c r="R1493" t="s">
        <v>40</v>
      </c>
      <c r="S1493" t="s">
        <v>41</v>
      </c>
      <c r="T1493">
        <v>25663</v>
      </c>
      <c r="U1493" s="1">
        <v>45594</v>
      </c>
      <c r="V1493" t="s">
        <v>155</v>
      </c>
      <c r="W1493">
        <v>149269</v>
      </c>
      <c r="X1493" t="s">
        <v>6391</v>
      </c>
      <c r="Y1493">
        <v>693</v>
      </c>
      <c r="Z1493">
        <v>706</v>
      </c>
      <c r="AA1493">
        <v>7</v>
      </c>
      <c r="AB1493" s="2" t="s">
        <v>6392</v>
      </c>
    </row>
    <row r="1494" spans="1:28" x14ac:dyDescent="0.3">
      <c r="A1494" t="s">
        <v>28</v>
      </c>
      <c r="B1494" t="s">
        <v>29</v>
      </c>
      <c r="C1494" t="s">
        <v>66</v>
      </c>
      <c r="D1494" t="s">
        <v>227</v>
      </c>
      <c r="E1494" t="s">
        <v>56</v>
      </c>
      <c r="F1494" t="s">
        <v>113</v>
      </c>
      <c r="G1494">
        <v>2</v>
      </c>
      <c r="H1494">
        <v>411705</v>
      </c>
      <c r="I1494" t="s">
        <v>34</v>
      </c>
      <c r="J1494" s="1">
        <v>45349</v>
      </c>
      <c r="K1494">
        <v>1200</v>
      </c>
      <c r="L1494" t="s">
        <v>6393</v>
      </c>
      <c r="M1494" t="s">
        <v>856</v>
      </c>
      <c r="N1494" t="s">
        <v>6394</v>
      </c>
      <c r="O1494" t="s">
        <v>6395</v>
      </c>
      <c r="P1494" t="s">
        <v>39</v>
      </c>
      <c r="Q1494">
        <v>15</v>
      </c>
      <c r="R1494" t="s">
        <v>88</v>
      </c>
      <c r="S1494" t="s">
        <v>79</v>
      </c>
      <c r="T1494">
        <v>11549</v>
      </c>
      <c r="U1494" s="1">
        <v>45428</v>
      </c>
      <c r="V1494" t="s">
        <v>140</v>
      </c>
      <c r="W1494">
        <v>362100</v>
      </c>
      <c r="X1494" t="s">
        <v>6396</v>
      </c>
      <c r="Y1494">
        <v>542</v>
      </c>
      <c r="Z1494">
        <v>679</v>
      </c>
      <c r="AA1494">
        <v>4</v>
      </c>
      <c r="AB1494">
        <v>1086.4000000000001</v>
      </c>
    </row>
    <row r="1495" spans="1:28" x14ac:dyDescent="0.3">
      <c r="A1495" t="s">
        <v>28</v>
      </c>
      <c r="B1495" t="s">
        <v>29</v>
      </c>
      <c r="C1495" t="s">
        <v>91</v>
      </c>
      <c r="D1495" t="s">
        <v>637</v>
      </c>
      <c r="E1495" t="s">
        <v>46</v>
      </c>
      <c r="F1495" t="s">
        <v>83</v>
      </c>
      <c r="G1495">
        <v>96</v>
      </c>
      <c r="H1495">
        <v>430325</v>
      </c>
      <c r="I1495" t="s">
        <v>58</v>
      </c>
      <c r="J1495" s="1">
        <v>45125</v>
      </c>
      <c r="K1495">
        <v>1300</v>
      </c>
      <c r="L1495" t="s">
        <v>6397</v>
      </c>
      <c r="M1495" t="s">
        <v>293</v>
      </c>
      <c r="N1495" t="s">
        <v>6398</v>
      </c>
      <c r="O1495" t="s">
        <v>6399</v>
      </c>
      <c r="P1495" t="s">
        <v>71</v>
      </c>
      <c r="Q1495">
        <v>13</v>
      </c>
      <c r="R1495" t="s">
        <v>88</v>
      </c>
      <c r="S1495" t="s">
        <v>118</v>
      </c>
      <c r="T1495">
        <v>86197</v>
      </c>
      <c r="U1495" s="1">
        <v>45584</v>
      </c>
      <c r="V1495" t="s">
        <v>155</v>
      </c>
      <c r="W1495">
        <v>299493</v>
      </c>
      <c r="X1495" t="s">
        <v>6400</v>
      </c>
      <c r="Y1495">
        <v>695</v>
      </c>
      <c r="Z1495">
        <v>2545</v>
      </c>
      <c r="AA1495">
        <v>6</v>
      </c>
      <c r="AB1495">
        <v>6108</v>
      </c>
    </row>
    <row r="1496" spans="1:28" x14ac:dyDescent="0.3">
      <c r="A1496" t="s">
        <v>28</v>
      </c>
      <c r="B1496" t="s">
        <v>29</v>
      </c>
      <c r="C1496" t="s">
        <v>157</v>
      </c>
      <c r="D1496" t="s">
        <v>338</v>
      </c>
      <c r="E1496" t="s">
        <v>56</v>
      </c>
      <c r="F1496" t="s">
        <v>33</v>
      </c>
      <c r="G1496">
        <v>83</v>
      </c>
      <c r="H1496">
        <v>423580</v>
      </c>
      <c r="I1496" t="s">
        <v>34</v>
      </c>
      <c r="J1496" s="1">
        <v>44213</v>
      </c>
      <c r="K1496">
        <v>800</v>
      </c>
      <c r="L1496" t="s">
        <v>6401</v>
      </c>
      <c r="M1496" t="s">
        <v>1147</v>
      </c>
      <c r="N1496" t="s">
        <v>6402</v>
      </c>
      <c r="O1496" t="s">
        <v>6403</v>
      </c>
      <c r="P1496" t="s">
        <v>71</v>
      </c>
      <c r="Q1496">
        <v>12</v>
      </c>
      <c r="R1496" t="s">
        <v>88</v>
      </c>
      <c r="S1496" t="s">
        <v>79</v>
      </c>
      <c r="T1496">
        <v>69799</v>
      </c>
      <c r="U1496" s="1">
        <v>45402</v>
      </c>
      <c r="V1496" t="s">
        <v>80</v>
      </c>
      <c r="W1496">
        <v>482839</v>
      </c>
      <c r="X1496" t="s">
        <v>6404</v>
      </c>
      <c r="Y1496">
        <v>223</v>
      </c>
      <c r="Z1496">
        <v>873</v>
      </c>
      <c r="AA1496">
        <v>2</v>
      </c>
      <c r="AB1496" s="2" t="s">
        <v>6405</v>
      </c>
    </row>
    <row r="1497" spans="1:28" x14ac:dyDescent="0.3">
      <c r="A1497" t="s">
        <v>28</v>
      </c>
      <c r="B1497" t="s">
        <v>29</v>
      </c>
      <c r="C1497" t="s">
        <v>193</v>
      </c>
      <c r="D1497" t="s">
        <v>31</v>
      </c>
      <c r="E1497" t="s">
        <v>32</v>
      </c>
      <c r="F1497" t="s">
        <v>175</v>
      </c>
      <c r="G1497">
        <v>89</v>
      </c>
      <c r="H1497">
        <v>427431</v>
      </c>
      <c r="I1497" t="s">
        <v>58</v>
      </c>
      <c r="J1497" s="1">
        <v>44921</v>
      </c>
      <c r="K1497">
        <v>1100</v>
      </c>
      <c r="L1497" t="s">
        <v>6406</v>
      </c>
      <c r="M1497" t="s">
        <v>287</v>
      </c>
      <c r="N1497" t="s">
        <v>6407</v>
      </c>
      <c r="O1497" t="s">
        <v>6408</v>
      </c>
      <c r="P1497" t="s">
        <v>87</v>
      </c>
      <c r="Q1497">
        <v>11</v>
      </c>
      <c r="R1497" t="s">
        <v>88</v>
      </c>
      <c r="S1497" t="s">
        <v>63</v>
      </c>
      <c r="T1497">
        <v>81764</v>
      </c>
      <c r="U1497" s="1">
        <v>45323</v>
      </c>
      <c r="V1497" t="s">
        <v>119</v>
      </c>
      <c r="W1497">
        <v>423248</v>
      </c>
      <c r="X1497" t="s">
        <v>6409</v>
      </c>
      <c r="Y1497">
        <v>554</v>
      </c>
      <c r="Z1497">
        <v>2909</v>
      </c>
      <c r="AA1497">
        <v>5</v>
      </c>
      <c r="AB1497">
        <v>5818</v>
      </c>
    </row>
    <row r="1498" spans="1:28" x14ac:dyDescent="0.3">
      <c r="A1498" t="s">
        <v>28</v>
      </c>
      <c r="B1498" t="s">
        <v>29</v>
      </c>
      <c r="C1498" t="s">
        <v>91</v>
      </c>
      <c r="D1498" t="s">
        <v>227</v>
      </c>
      <c r="E1498" t="s">
        <v>46</v>
      </c>
      <c r="F1498" t="s">
        <v>150</v>
      </c>
      <c r="G1498">
        <v>21</v>
      </c>
      <c r="H1498">
        <v>437164</v>
      </c>
      <c r="I1498" t="s">
        <v>34</v>
      </c>
      <c r="J1498" s="1">
        <v>45181</v>
      </c>
      <c r="K1498">
        <v>1200</v>
      </c>
      <c r="L1498" t="s">
        <v>6410</v>
      </c>
      <c r="M1498" t="s">
        <v>85</v>
      </c>
      <c r="N1498" t="s">
        <v>6411</v>
      </c>
      <c r="O1498" t="s">
        <v>6412</v>
      </c>
      <c r="P1498" t="s">
        <v>39</v>
      </c>
      <c r="Q1498">
        <v>19</v>
      </c>
      <c r="R1498" t="s">
        <v>40</v>
      </c>
      <c r="S1498" t="s">
        <v>118</v>
      </c>
      <c r="T1498">
        <v>58900</v>
      </c>
      <c r="U1498" s="1">
        <v>45499</v>
      </c>
      <c r="V1498" t="s">
        <v>126</v>
      </c>
      <c r="W1498">
        <v>791189</v>
      </c>
      <c r="X1498" t="s">
        <v>6413</v>
      </c>
      <c r="Y1498">
        <v>694</v>
      </c>
      <c r="Z1498">
        <v>1399</v>
      </c>
      <c r="AA1498">
        <v>3</v>
      </c>
      <c r="AB1498" s="2" t="s">
        <v>6414</v>
      </c>
    </row>
    <row r="1499" spans="1:28" x14ac:dyDescent="0.3">
      <c r="A1499" t="s">
        <v>28</v>
      </c>
      <c r="B1499" t="s">
        <v>29</v>
      </c>
      <c r="C1499" t="s">
        <v>44</v>
      </c>
      <c r="D1499" t="s">
        <v>98</v>
      </c>
      <c r="E1499" t="s">
        <v>56</v>
      </c>
      <c r="F1499" t="s">
        <v>150</v>
      </c>
      <c r="G1499">
        <v>55</v>
      </c>
      <c r="H1499">
        <v>423012</v>
      </c>
      <c r="I1499" t="s">
        <v>34</v>
      </c>
      <c r="J1499" s="1">
        <v>44144</v>
      </c>
      <c r="K1499">
        <v>1000</v>
      </c>
      <c r="L1499" t="s">
        <v>6415</v>
      </c>
      <c r="M1499" t="s">
        <v>506</v>
      </c>
      <c r="N1499" t="s">
        <v>6416</v>
      </c>
      <c r="O1499" t="s">
        <v>6417</v>
      </c>
      <c r="P1499" t="s">
        <v>71</v>
      </c>
      <c r="Q1499">
        <v>11</v>
      </c>
      <c r="R1499" t="s">
        <v>40</v>
      </c>
      <c r="S1499" t="s">
        <v>63</v>
      </c>
      <c r="T1499">
        <v>81355</v>
      </c>
      <c r="U1499" s="1">
        <v>45595</v>
      </c>
      <c r="V1499" t="s">
        <v>155</v>
      </c>
      <c r="W1499">
        <v>174198</v>
      </c>
      <c r="X1499" t="s">
        <v>6418</v>
      </c>
      <c r="Y1499">
        <v>694</v>
      </c>
      <c r="Z1499">
        <v>2316</v>
      </c>
      <c r="AA1499">
        <v>7</v>
      </c>
      <c r="AB1499">
        <v>6484.8</v>
      </c>
    </row>
    <row r="1500" spans="1:28" x14ac:dyDescent="0.3">
      <c r="A1500" t="s">
        <v>28</v>
      </c>
      <c r="B1500" t="s">
        <v>29</v>
      </c>
      <c r="C1500" t="s">
        <v>30</v>
      </c>
      <c r="D1500" t="s">
        <v>566</v>
      </c>
      <c r="E1500" t="s">
        <v>46</v>
      </c>
      <c r="F1500" t="s">
        <v>47</v>
      </c>
      <c r="G1500">
        <v>98</v>
      </c>
      <c r="H1500">
        <v>403999</v>
      </c>
      <c r="I1500" t="s">
        <v>58</v>
      </c>
      <c r="J1500" s="1">
        <v>45603</v>
      </c>
      <c r="K1500">
        <v>1000</v>
      </c>
      <c r="L1500" t="s">
        <v>6419</v>
      </c>
      <c r="M1500" t="s">
        <v>239</v>
      </c>
      <c r="N1500" t="s">
        <v>6420</v>
      </c>
      <c r="O1500" t="s">
        <v>6421</v>
      </c>
      <c r="P1500" t="s">
        <v>51</v>
      </c>
      <c r="Q1500">
        <v>7</v>
      </c>
      <c r="R1500" t="s">
        <v>88</v>
      </c>
      <c r="S1500" t="s">
        <v>118</v>
      </c>
      <c r="T1500">
        <v>36880</v>
      </c>
      <c r="U1500" s="1">
        <v>45561</v>
      </c>
      <c r="V1500" t="s">
        <v>180</v>
      </c>
      <c r="W1500">
        <v>316270</v>
      </c>
      <c r="X1500" t="s">
        <v>6422</v>
      </c>
      <c r="Y1500">
        <v>363</v>
      </c>
      <c r="Z1500">
        <v>2227</v>
      </c>
      <c r="AA1500">
        <v>6</v>
      </c>
      <c r="AB1500">
        <v>5344.8</v>
      </c>
    </row>
    <row r="1501" spans="1:28" x14ac:dyDescent="0.3">
      <c r="A1501" t="s">
        <v>28</v>
      </c>
      <c r="B1501" t="s">
        <v>29</v>
      </c>
      <c r="C1501" t="s">
        <v>66</v>
      </c>
      <c r="D1501" t="s">
        <v>267</v>
      </c>
      <c r="E1501" t="s">
        <v>46</v>
      </c>
      <c r="F1501" t="s">
        <v>57</v>
      </c>
      <c r="G1501">
        <v>63</v>
      </c>
      <c r="H1501">
        <v>424081</v>
      </c>
      <c r="I1501" t="s">
        <v>34</v>
      </c>
      <c r="J1501" s="1">
        <v>45384</v>
      </c>
      <c r="K1501">
        <v>1100</v>
      </c>
      <c r="L1501" t="s">
        <v>6423</v>
      </c>
      <c r="M1501" t="s">
        <v>428</v>
      </c>
      <c r="N1501" t="s">
        <v>6424</v>
      </c>
      <c r="O1501" t="s">
        <v>6425</v>
      </c>
      <c r="P1501" t="s">
        <v>39</v>
      </c>
      <c r="Q1501">
        <v>3</v>
      </c>
      <c r="R1501" t="s">
        <v>40</v>
      </c>
      <c r="S1501" t="s">
        <v>79</v>
      </c>
      <c r="T1501">
        <v>80248</v>
      </c>
      <c r="U1501" s="1">
        <v>45391</v>
      </c>
      <c r="V1501" t="s">
        <v>80</v>
      </c>
      <c r="W1501">
        <v>185074</v>
      </c>
      <c r="X1501" t="s">
        <v>6426</v>
      </c>
      <c r="Y1501">
        <v>474</v>
      </c>
      <c r="Z1501">
        <v>1360</v>
      </c>
      <c r="AA1501">
        <v>7</v>
      </c>
      <c r="AB1501">
        <v>3808</v>
      </c>
    </row>
    <row r="1502" spans="1:28" x14ac:dyDescent="0.3">
      <c r="A1502" t="s">
        <v>28</v>
      </c>
      <c r="B1502" t="s">
        <v>29</v>
      </c>
      <c r="C1502" t="s">
        <v>193</v>
      </c>
      <c r="D1502" t="s">
        <v>248</v>
      </c>
      <c r="E1502" t="s">
        <v>32</v>
      </c>
      <c r="F1502" t="s">
        <v>355</v>
      </c>
      <c r="G1502">
        <v>74</v>
      </c>
      <c r="H1502">
        <v>415691</v>
      </c>
      <c r="I1502" t="s">
        <v>34</v>
      </c>
      <c r="J1502" s="1">
        <v>45074</v>
      </c>
      <c r="K1502">
        <v>1100</v>
      </c>
      <c r="L1502" t="s">
        <v>6427</v>
      </c>
      <c r="M1502" t="s">
        <v>2124</v>
      </c>
      <c r="N1502" t="s">
        <v>6428</v>
      </c>
      <c r="O1502" t="s">
        <v>6429</v>
      </c>
      <c r="P1502" t="s">
        <v>87</v>
      </c>
      <c r="Q1502">
        <v>10</v>
      </c>
      <c r="R1502" t="s">
        <v>40</v>
      </c>
      <c r="S1502" t="s">
        <v>79</v>
      </c>
      <c r="T1502">
        <v>92586</v>
      </c>
      <c r="U1502" s="1">
        <v>45292</v>
      </c>
      <c r="V1502" t="s">
        <v>111</v>
      </c>
      <c r="W1502">
        <v>597943</v>
      </c>
      <c r="X1502" t="s">
        <v>5923</v>
      </c>
      <c r="Y1502">
        <v>832</v>
      </c>
      <c r="Z1502">
        <v>1393</v>
      </c>
      <c r="AA1502">
        <v>4</v>
      </c>
      <c r="AB1502">
        <v>2228.8000000000002</v>
      </c>
    </row>
    <row r="1503" spans="1:28" x14ac:dyDescent="0.3">
      <c r="A1503" t="s">
        <v>28</v>
      </c>
      <c r="B1503" t="s">
        <v>29</v>
      </c>
      <c r="C1503" t="s">
        <v>157</v>
      </c>
      <c r="D1503" t="s">
        <v>237</v>
      </c>
      <c r="E1503" t="s">
        <v>56</v>
      </c>
      <c r="F1503" t="s">
        <v>99</v>
      </c>
      <c r="G1503">
        <v>3</v>
      </c>
      <c r="H1503">
        <v>414428</v>
      </c>
      <c r="I1503" t="s">
        <v>34</v>
      </c>
      <c r="J1503" s="1">
        <v>43972</v>
      </c>
      <c r="K1503">
        <v>1300</v>
      </c>
      <c r="L1503" t="s">
        <v>6430</v>
      </c>
      <c r="M1503" t="s">
        <v>49</v>
      </c>
      <c r="N1503" t="s">
        <v>6431</v>
      </c>
      <c r="O1503" t="s">
        <v>6432</v>
      </c>
      <c r="P1503" t="s">
        <v>51</v>
      </c>
      <c r="Q1503">
        <v>15</v>
      </c>
      <c r="R1503" t="s">
        <v>40</v>
      </c>
      <c r="S1503" t="s">
        <v>63</v>
      </c>
      <c r="T1503">
        <v>34302</v>
      </c>
      <c r="U1503" s="1">
        <v>45590</v>
      </c>
      <c r="V1503" t="s">
        <v>155</v>
      </c>
      <c r="W1503">
        <v>298014</v>
      </c>
      <c r="X1503" t="s">
        <v>6433</v>
      </c>
      <c r="Y1503">
        <v>226</v>
      </c>
      <c r="Z1503">
        <v>2644</v>
      </c>
      <c r="AA1503">
        <v>7</v>
      </c>
      <c r="AB1503" s="2" t="s">
        <v>6434</v>
      </c>
    </row>
    <row r="1504" spans="1:28" x14ac:dyDescent="0.3">
      <c r="A1504" t="s">
        <v>28</v>
      </c>
      <c r="B1504" t="s">
        <v>29</v>
      </c>
      <c r="C1504" t="s">
        <v>157</v>
      </c>
      <c r="D1504" t="s">
        <v>524</v>
      </c>
      <c r="E1504" t="s">
        <v>56</v>
      </c>
      <c r="F1504" t="s">
        <v>33</v>
      </c>
      <c r="G1504">
        <v>97</v>
      </c>
      <c r="H1504">
        <v>423253</v>
      </c>
      <c r="I1504" t="s">
        <v>34</v>
      </c>
      <c r="J1504" s="1">
        <v>44213</v>
      </c>
      <c r="K1504">
        <v>800</v>
      </c>
      <c r="L1504" t="s">
        <v>6435</v>
      </c>
      <c r="M1504" t="s">
        <v>195</v>
      </c>
      <c r="N1504" t="s">
        <v>6436</v>
      </c>
      <c r="O1504" t="s">
        <v>6437</v>
      </c>
      <c r="P1504" t="s">
        <v>87</v>
      </c>
      <c r="Q1504">
        <v>5</v>
      </c>
      <c r="R1504" t="s">
        <v>40</v>
      </c>
      <c r="S1504" t="s">
        <v>63</v>
      </c>
      <c r="T1504">
        <v>60822</v>
      </c>
      <c r="U1504" s="1">
        <v>45343</v>
      </c>
      <c r="V1504" t="s">
        <v>119</v>
      </c>
      <c r="W1504">
        <v>831743</v>
      </c>
      <c r="X1504" t="s">
        <v>6438</v>
      </c>
      <c r="Y1504">
        <v>984</v>
      </c>
      <c r="Z1504">
        <v>635</v>
      </c>
      <c r="AA1504">
        <v>6</v>
      </c>
      <c r="AB1504">
        <v>1524</v>
      </c>
    </row>
    <row r="1505" spans="1:28" x14ac:dyDescent="0.3">
      <c r="A1505" t="s">
        <v>28</v>
      </c>
      <c r="B1505" t="s">
        <v>29</v>
      </c>
      <c r="C1505" t="s">
        <v>148</v>
      </c>
      <c r="D1505" t="s">
        <v>55</v>
      </c>
      <c r="E1505" t="s">
        <v>46</v>
      </c>
      <c r="F1505" t="s">
        <v>355</v>
      </c>
      <c r="G1505">
        <v>19</v>
      </c>
      <c r="H1505">
        <v>435480</v>
      </c>
      <c r="I1505" t="s">
        <v>58</v>
      </c>
      <c r="J1505" s="1">
        <v>44303</v>
      </c>
      <c r="K1505">
        <v>950</v>
      </c>
      <c r="L1505" t="s">
        <v>6439</v>
      </c>
      <c r="M1505" t="s">
        <v>177</v>
      </c>
      <c r="N1505" t="s">
        <v>6440</v>
      </c>
      <c r="O1505" t="s">
        <v>6441</v>
      </c>
      <c r="P1505" t="s">
        <v>39</v>
      </c>
      <c r="Q1505">
        <v>6</v>
      </c>
      <c r="R1505" t="s">
        <v>88</v>
      </c>
      <c r="S1505" t="s">
        <v>79</v>
      </c>
      <c r="T1505">
        <v>63368</v>
      </c>
      <c r="U1505" s="1">
        <v>45344</v>
      </c>
      <c r="V1505" t="s">
        <v>119</v>
      </c>
      <c r="W1505">
        <v>886719</v>
      </c>
      <c r="X1505" t="s">
        <v>6442</v>
      </c>
      <c r="Y1505">
        <v>565</v>
      </c>
      <c r="Z1505">
        <v>2295</v>
      </c>
      <c r="AA1505">
        <v>8</v>
      </c>
      <c r="AB1505">
        <v>7344</v>
      </c>
    </row>
    <row r="1506" spans="1:28" x14ac:dyDescent="0.3">
      <c r="A1506" t="s">
        <v>28</v>
      </c>
      <c r="B1506" t="s">
        <v>29</v>
      </c>
      <c r="C1506" t="s">
        <v>193</v>
      </c>
      <c r="D1506" t="s">
        <v>317</v>
      </c>
      <c r="E1506" t="s">
        <v>32</v>
      </c>
      <c r="F1506" t="s">
        <v>83</v>
      </c>
      <c r="G1506">
        <v>76</v>
      </c>
      <c r="H1506">
        <v>407897</v>
      </c>
      <c r="I1506" t="s">
        <v>58</v>
      </c>
      <c r="J1506" s="1">
        <v>44258</v>
      </c>
      <c r="K1506">
        <v>800</v>
      </c>
      <c r="L1506" t="s">
        <v>6443</v>
      </c>
      <c r="M1506" t="s">
        <v>1030</v>
      </c>
      <c r="N1506" t="s">
        <v>6444</v>
      </c>
      <c r="O1506" t="s">
        <v>6445</v>
      </c>
      <c r="P1506" t="s">
        <v>71</v>
      </c>
      <c r="Q1506">
        <v>15</v>
      </c>
      <c r="R1506" t="s">
        <v>88</v>
      </c>
      <c r="S1506" t="s">
        <v>63</v>
      </c>
      <c r="T1506">
        <v>35263</v>
      </c>
      <c r="U1506" s="1">
        <v>45318</v>
      </c>
      <c r="V1506" t="s">
        <v>111</v>
      </c>
      <c r="W1506">
        <v>476042</v>
      </c>
      <c r="X1506" t="s">
        <v>6446</v>
      </c>
      <c r="Y1506">
        <v>817</v>
      </c>
      <c r="Z1506">
        <v>1787</v>
      </c>
      <c r="AA1506">
        <v>2</v>
      </c>
      <c r="AB1506" s="2" t="s">
        <v>5685</v>
      </c>
    </row>
    <row r="1507" spans="1:28" x14ac:dyDescent="0.3">
      <c r="A1507" t="s">
        <v>28</v>
      </c>
      <c r="B1507" t="s">
        <v>29</v>
      </c>
      <c r="C1507" t="s">
        <v>193</v>
      </c>
      <c r="D1507" t="s">
        <v>291</v>
      </c>
      <c r="E1507" t="s">
        <v>32</v>
      </c>
      <c r="F1507" t="s">
        <v>83</v>
      </c>
      <c r="G1507">
        <v>82</v>
      </c>
      <c r="H1507">
        <v>402110</v>
      </c>
      <c r="I1507" t="s">
        <v>34</v>
      </c>
      <c r="J1507" s="1">
        <v>44970</v>
      </c>
      <c r="K1507">
        <v>950</v>
      </c>
      <c r="L1507" t="s">
        <v>6447</v>
      </c>
      <c r="M1507" t="s">
        <v>269</v>
      </c>
      <c r="N1507" t="s">
        <v>6448</v>
      </c>
      <c r="O1507" t="s">
        <v>6449</v>
      </c>
      <c r="P1507" t="s">
        <v>71</v>
      </c>
      <c r="Q1507">
        <v>12</v>
      </c>
      <c r="R1507" t="s">
        <v>40</v>
      </c>
      <c r="S1507" t="s">
        <v>79</v>
      </c>
      <c r="T1507">
        <v>40949</v>
      </c>
      <c r="U1507" s="1">
        <v>45315</v>
      </c>
      <c r="V1507" t="s">
        <v>111</v>
      </c>
      <c r="W1507">
        <v>883221</v>
      </c>
      <c r="X1507" t="s">
        <v>6450</v>
      </c>
      <c r="Y1507">
        <v>651</v>
      </c>
      <c r="Z1507">
        <v>1220</v>
      </c>
      <c r="AA1507">
        <v>1</v>
      </c>
      <c r="AB1507">
        <v>488</v>
      </c>
    </row>
    <row r="1508" spans="1:28" x14ac:dyDescent="0.3">
      <c r="A1508" t="s">
        <v>28</v>
      </c>
      <c r="B1508" t="s">
        <v>29</v>
      </c>
      <c r="C1508" t="s">
        <v>54</v>
      </c>
      <c r="D1508" t="s">
        <v>149</v>
      </c>
      <c r="E1508" t="s">
        <v>46</v>
      </c>
      <c r="F1508" t="s">
        <v>113</v>
      </c>
      <c r="G1508">
        <v>21</v>
      </c>
      <c r="H1508">
        <v>431706</v>
      </c>
      <c r="I1508" t="s">
        <v>34</v>
      </c>
      <c r="J1508" s="1">
        <v>44923</v>
      </c>
      <c r="K1508">
        <v>1200</v>
      </c>
      <c r="L1508" t="s">
        <v>6451</v>
      </c>
      <c r="M1508" t="s">
        <v>177</v>
      </c>
      <c r="N1508" t="s">
        <v>6452</v>
      </c>
      <c r="O1508" t="s">
        <v>6453</v>
      </c>
      <c r="P1508" t="s">
        <v>87</v>
      </c>
      <c r="Q1508">
        <v>8</v>
      </c>
      <c r="R1508" t="s">
        <v>40</v>
      </c>
      <c r="S1508" t="s">
        <v>118</v>
      </c>
      <c r="T1508">
        <v>14598</v>
      </c>
      <c r="U1508" s="1">
        <v>45499</v>
      </c>
      <c r="V1508" t="s">
        <v>126</v>
      </c>
      <c r="W1508">
        <v>431826</v>
      </c>
      <c r="X1508" t="s">
        <v>6454</v>
      </c>
      <c r="Y1508">
        <v>732</v>
      </c>
      <c r="Z1508">
        <v>1934</v>
      </c>
      <c r="AA1508">
        <v>2</v>
      </c>
      <c r="AB1508">
        <v>1547.2</v>
      </c>
    </row>
    <row r="1509" spans="1:28" x14ac:dyDescent="0.3">
      <c r="A1509" t="s">
        <v>28</v>
      </c>
      <c r="B1509" t="s">
        <v>29</v>
      </c>
      <c r="C1509" t="s">
        <v>91</v>
      </c>
      <c r="D1509" t="s">
        <v>149</v>
      </c>
      <c r="E1509" t="s">
        <v>46</v>
      </c>
      <c r="F1509" t="s">
        <v>57</v>
      </c>
      <c r="G1509">
        <v>66</v>
      </c>
      <c r="H1509">
        <v>434016</v>
      </c>
      <c r="I1509" t="s">
        <v>34</v>
      </c>
      <c r="J1509" s="1">
        <v>44782</v>
      </c>
      <c r="K1509">
        <v>1400</v>
      </c>
      <c r="L1509" t="s">
        <v>6455</v>
      </c>
      <c r="M1509" t="s">
        <v>1198</v>
      </c>
      <c r="N1509" t="s">
        <v>6456</v>
      </c>
      <c r="O1509" t="s">
        <v>6457</v>
      </c>
      <c r="P1509" t="s">
        <v>51</v>
      </c>
      <c r="Q1509">
        <v>5</v>
      </c>
      <c r="R1509" t="s">
        <v>88</v>
      </c>
      <c r="S1509" t="s">
        <v>63</v>
      </c>
      <c r="T1509">
        <v>70493</v>
      </c>
      <c r="U1509" s="1">
        <v>45598</v>
      </c>
      <c r="V1509" t="s">
        <v>42</v>
      </c>
      <c r="W1509">
        <v>904170</v>
      </c>
      <c r="X1509" t="s">
        <v>6458</v>
      </c>
      <c r="Y1509">
        <v>740</v>
      </c>
      <c r="Z1509">
        <v>2261</v>
      </c>
      <c r="AA1509">
        <v>4</v>
      </c>
      <c r="AB1509" s="2" t="s">
        <v>6459</v>
      </c>
    </row>
    <row r="1510" spans="1:28" x14ac:dyDescent="0.3">
      <c r="A1510" t="s">
        <v>28</v>
      </c>
      <c r="B1510" t="s">
        <v>29</v>
      </c>
      <c r="C1510" t="s">
        <v>148</v>
      </c>
      <c r="D1510" t="s">
        <v>134</v>
      </c>
      <c r="E1510" t="s">
        <v>56</v>
      </c>
      <c r="F1510" t="s">
        <v>175</v>
      </c>
      <c r="G1510">
        <v>78</v>
      </c>
      <c r="H1510">
        <v>411081</v>
      </c>
      <c r="I1510" t="s">
        <v>34</v>
      </c>
      <c r="J1510" s="1">
        <v>44849</v>
      </c>
      <c r="K1510">
        <v>1300</v>
      </c>
      <c r="L1510" t="s">
        <v>6460</v>
      </c>
      <c r="M1510" t="s">
        <v>1253</v>
      </c>
      <c r="N1510" t="s">
        <v>6461</v>
      </c>
      <c r="O1510" t="s">
        <v>6462</v>
      </c>
      <c r="P1510" t="s">
        <v>71</v>
      </c>
      <c r="Q1510">
        <v>9</v>
      </c>
      <c r="R1510" t="s">
        <v>88</v>
      </c>
      <c r="S1510" t="s">
        <v>79</v>
      </c>
      <c r="T1510">
        <v>99896</v>
      </c>
      <c r="U1510" s="1">
        <v>45349</v>
      </c>
      <c r="V1510" t="s">
        <v>119</v>
      </c>
      <c r="W1510">
        <v>367146</v>
      </c>
      <c r="X1510" t="s">
        <v>6463</v>
      </c>
      <c r="Y1510">
        <v>787</v>
      </c>
      <c r="Z1510">
        <v>2210</v>
      </c>
      <c r="AA1510">
        <v>2</v>
      </c>
      <c r="AB1510">
        <v>1768</v>
      </c>
    </row>
    <row r="1511" spans="1:28" x14ac:dyDescent="0.3">
      <c r="A1511" t="s">
        <v>28</v>
      </c>
      <c r="B1511" t="s">
        <v>29</v>
      </c>
      <c r="C1511" t="s">
        <v>54</v>
      </c>
      <c r="D1511" t="s">
        <v>98</v>
      </c>
      <c r="E1511" t="s">
        <v>46</v>
      </c>
      <c r="F1511" t="s">
        <v>57</v>
      </c>
      <c r="G1511">
        <v>32</v>
      </c>
      <c r="H1511">
        <v>406405</v>
      </c>
      <c r="I1511" t="s">
        <v>34</v>
      </c>
      <c r="J1511" s="1">
        <v>45326</v>
      </c>
      <c r="K1511">
        <v>1000</v>
      </c>
      <c r="L1511" t="s">
        <v>6464</v>
      </c>
      <c r="M1511" t="s">
        <v>818</v>
      </c>
      <c r="N1511" t="s">
        <v>6465</v>
      </c>
      <c r="O1511" t="s">
        <v>6466</v>
      </c>
      <c r="P1511" t="s">
        <v>39</v>
      </c>
      <c r="Q1511">
        <v>3</v>
      </c>
      <c r="R1511" t="s">
        <v>40</v>
      </c>
      <c r="S1511" t="s">
        <v>63</v>
      </c>
      <c r="T1511">
        <v>82840</v>
      </c>
      <c r="U1511" s="1">
        <v>45306</v>
      </c>
      <c r="V1511" t="s">
        <v>111</v>
      </c>
      <c r="W1511">
        <v>736414</v>
      </c>
      <c r="X1511" t="s">
        <v>6467</v>
      </c>
      <c r="Y1511">
        <v>221</v>
      </c>
      <c r="Z1511">
        <v>2853</v>
      </c>
      <c r="AA1511">
        <v>2</v>
      </c>
      <c r="AB1511">
        <v>2282.4</v>
      </c>
    </row>
    <row r="1512" spans="1:28" x14ac:dyDescent="0.3">
      <c r="A1512" t="s">
        <v>28</v>
      </c>
      <c r="B1512" t="s">
        <v>29</v>
      </c>
      <c r="C1512" t="s">
        <v>148</v>
      </c>
      <c r="D1512" t="s">
        <v>237</v>
      </c>
      <c r="E1512" t="s">
        <v>56</v>
      </c>
      <c r="F1512" t="s">
        <v>355</v>
      </c>
      <c r="G1512">
        <v>4</v>
      </c>
      <c r="H1512">
        <v>420316</v>
      </c>
      <c r="I1512" t="s">
        <v>58</v>
      </c>
      <c r="J1512" s="1">
        <v>44818</v>
      </c>
      <c r="K1512">
        <v>1200</v>
      </c>
      <c r="L1512" t="s">
        <v>6468</v>
      </c>
      <c r="M1512" t="s">
        <v>313</v>
      </c>
      <c r="N1512" t="s">
        <v>6469</v>
      </c>
      <c r="O1512" t="s">
        <v>6470</v>
      </c>
      <c r="P1512" t="s">
        <v>87</v>
      </c>
      <c r="Q1512">
        <v>8</v>
      </c>
      <c r="R1512" t="s">
        <v>88</v>
      </c>
      <c r="S1512" t="s">
        <v>79</v>
      </c>
      <c r="T1512">
        <v>65092</v>
      </c>
      <c r="U1512" s="1">
        <v>45582</v>
      </c>
      <c r="V1512" t="s">
        <v>155</v>
      </c>
      <c r="W1512">
        <v>265454</v>
      </c>
      <c r="X1512" t="s">
        <v>6471</v>
      </c>
      <c r="Y1512">
        <v>973</v>
      </c>
      <c r="Z1512">
        <v>2747</v>
      </c>
      <c r="AA1512">
        <v>8</v>
      </c>
      <c r="AB1512">
        <v>8790.4</v>
      </c>
    </row>
    <row r="1513" spans="1:28" x14ac:dyDescent="0.3">
      <c r="A1513" t="s">
        <v>28</v>
      </c>
      <c r="B1513" t="s">
        <v>29</v>
      </c>
      <c r="C1513" t="s">
        <v>66</v>
      </c>
      <c r="D1513" t="s">
        <v>637</v>
      </c>
      <c r="E1513" t="s">
        <v>32</v>
      </c>
      <c r="F1513" t="s">
        <v>175</v>
      </c>
      <c r="G1513">
        <v>71</v>
      </c>
      <c r="H1513">
        <v>433179</v>
      </c>
      <c r="I1513" t="s">
        <v>34</v>
      </c>
      <c r="J1513" s="1">
        <v>44908</v>
      </c>
      <c r="K1513">
        <v>1400</v>
      </c>
      <c r="L1513" t="s">
        <v>6472</v>
      </c>
      <c r="M1513" t="s">
        <v>747</v>
      </c>
      <c r="N1513" t="s">
        <v>6473</v>
      </c>
      <c r="O1513" t="s">
        <v>6474</v>
      </c>
      <c r="P1513" t="s">
        <v>51</v>
      </c>
      <c r="Q1513">
        <v>14</v>
      </c>
      <c r="R1513" t="s">
        <v>40</v>
      </c>
      <c r="S1513" t="s">
        <v>41</v>
      </c>
      <c r="T1513">
        <v>31463</v>
      </c>
      <c r="U1513" s="1">
        <v>45586</v>
      </c>
      <c r="V1513" t="s">
        <v>155</v>
      </c>
      <c r="W1513">
        <v>599802</v>
      </c>
      <c r="X1513" t="s">
        <v>6475</v>
      </c>
      <c r="Y1513">
        <v>955</v>
      </c>
      <c r="Z1513">
        <v>2309</v>
      </c>
      <c r="AA1513">
        <v>1</v>
      </c>
      <c r="AB1513">
        <v>923.6</v>
      </c>
    </row>
    <row r="1514" spans="1:28" x14ac:dyDescent="0.3">
      <c r="A1514" t="s">
        <v>28</v>
      </c>
      <c r="B1514" t="s">
        <v>29</v>
      </c>
      <c r="C1514" t="s">
        <v>30</v>
      </c>
      <c r="D1514" t="s">
        <v>566</v>
      </c>
      <c r="E1514" t="s">
        <v>32</v>
      </c>
      <c r="F1514" t="s">
        <v>106</v>
      </c>
      <c r="G1514">
        <v>10</v>
      </c>
      <c r="H1514">
        <v>426334</v>
      </c>
      <c r="I1514" t="s">
        <v>58</v>
      </c>
      <c r="J1514" s="1">
        <v>44721</v>
      </c>
      <c r="K1514">
        <v>1300</v>
      </c>
      <c r="L1514" t="s">
        <v>6476</v>
      </c>
      <c r="M1514" t="s">
        <v>211</v>
      </c>
      <c r="N1514" t="s">
        <v>6477</v>
      </c>
      <c r="O1514">
        <v>8495062976</v>
      </c>
      <c r="P1514" t="s">
        <v>71</v>
      </c>
      <c r="Q1514">
        <v>13</v>
      </c>
      <c r="R1514" t="s">
        <v>88</v>
      </c>
      <c r="S1514" t="s">
        <v>41</v>
      </c>
      <c r="T1514">
        <v>41137</v>
      </c>
      <c r="U1514" s="1">
        <v>45404</v>
      </c>
      <c r="V1514" t="s">
        <v>80</v>
      </c>
      <c r="W1514">
        <v>813305</v>
      </c>
      <c r="X1514" t="s">
        <v>6478</v>
      </c>
      <c r="Y1514">
        <v>234</v>
      </c>
      <c r="Z1514">
        <v>738</v>
      </c>
      <c r="AA1514">
        <v>2</v>
      </c>
      <c r="AB1514">
        <v>590.4</v>
      </c>
    </row>
    <row r="1515" spans="1:28" x14ac:dyDescent="0.3">
      <c r="A1515" t="s">
        <v>28</v>
      </c>
      <c r="B1515" t="s">
        <v>29</v>
      </c>
      <c r="C1515" t="s">
        <v>193</v>
      </c>
      <c r="D1515" t="s">
        <v>254</v>
      </c>
      <c r="E1515" t="s">
        <v>46</v>
      </c>
      <c r="F1515" t="s">
        <v>113</v>
      </c>
      <c r="G1515">
        <v>23</v>
      </c>
      <c r="H1515">
        <v>408585</v>
      </c>
      <c r="I1515" t="s">
        <v>34</v>
      </c>
      <c r="J1515" s="1">
        <v>44270</v>
      </c>
      <c r="K1515">
        <v>950</v>
      </c>
      <c r="L1515" t="s">
        <v>6479</v>
      </c>
      <c r="M1515" t="s">
        <v>654</v>
      </c>
      <c r="N1515" t="s">
        <v>6480</v>
      </c>
      <c r="O1515" t="s">
        <v>6481</v>
      </c>
      <c r="P1515" t="s">
        <v>51</v>
      </c>
      <c r="Q1515">
        <v>19</v>
      </c>
      <c r="R1515" t="s">
        <v>88</v>
      </c>
      <c r="S1515" t="s">
        <v>41</v>
      </c>
      <c r="T1515">
        <v>64219</v>
      </c>
      <c r="U1515" s="1">
        <v>45355</v>
      </c>
      <c r="V1515" t="s">
        <v>72</v>
      </c>
      <c r="W1515">
        <v>389295</v>
      </c>
      <c r="X1515" t="s">
        <v>6482</v>
      </c>
      <c r="Y1515">
        <v>318</v>
      </c>
      <c r="Z1515">
        <v>2712</v>
      </c>
      <c r="AA1515">
        <v>1</v>
      </c>
      <c r="AB1515">
        <v>1084.8</v>
      </c>
    </row>
    <row r="1516" spans="1:28" x14ac:dyDescent="0.3">
      <c r="A1516" t="s">
        <v>28</v>
      </c>
      <c r="B1516" t="s">
        <v>29</v>
      </c>
      <c r="C1516" t="s">
        <v>91</v>
      </c>
      <c r="D1516" t="s">
        <v>31</v>
      </c>
      <c r="E1516" t="s">
        <v>46</v>
      </c>
      <c r="F1516" t="s">
        <v>106</v>
      </c>
      <c r="G1516">
        <v>12</v>
      </c>
      <c r="H1516">
        <v>419605</v>
      </c>
      <c r="I1516" t="s">
        <v>34</v>
      </c>
      <c r="J1516" s="1">
        <v>44747</v>
      </c>
      <c r="K1516">
        <v>1300</v>
      </c>
      <c r="L1516" t="s">
        <v>6483</v>
      </c>
      <c r="M1516" t="s">
        <v>195</v>
      </c>
      <c r="N1516" t="s">
        <v>6484</v>
      </c>
      <c r="O1516" t="s">
        <v>6485</v>
      </c>
      <c r="P1516" t="s">
        <v>51</v>
      </c>
      <c r="Q1516">
        <v>3</v>
      </c>
      <c r="R1516" t="s">
        <v>40</v>
      </c>
      <c r="S1516" t="s">
        <v>63</v>
      </c>
      <c r="T1516">
        <v>49915</v>
      </c>
      <c r="U1516" s="1">
        <v>45621</v>
      </c>
      <c r="V1516" t="s">
        <v>42</v>
      </c>
      <c r="W1516">
        <v>780768</v>
      </c>
      <c r="X1516" t="s">
        <v>6486</v>
      </c>
      <c r="Y1516">
        <v>603</v>
      </c>
      <c r="Z1516">
        <v>1801</v>
      </c>
      <c r="AA1516">
        <v>6</v>
      </c>
      <c r="AB1516" s="2" t="s">
        <v>6487</v>
      </c>
    </row>
    <row r="1517" spans="1:28" x14ac:dyDescent="0.3">
      <c r="A1517" t="s">
        <v>28</v>
      </c>
      <c r="B1517" t="s">
        <v>29</v>
      </c>
      <c r="C1517" t="s">
        <v>66</v>
      </c>
      <c r="D1517" t="s">
        <v>45</v>
      </c>
      <c r="E1517" t="s">
        <v>56</v>
      </c>
      <c r="F1517" t="s">
        <v>99</v>
      </c>
      <c r="G1517">
        <v>66</v>
      </c>
      <c r="H1517">
        <v>406059</v>
      </c>
      <c r="I1517" t="s">
        <v>34</v>
      </c>
      <c r="J1517" s="1">
        <v>43956</v>
      </c>
      <c r="K1517">
        <v>800</v>
      </c>
      <c r="L1517" t="s">
        <v>6488</v>
      </c>
      <c r="M1517" t="s">
        <v>1091</v>
      </c>
      <c r="N1517" t="s">
        <v>6489</v>
      </c>
      <c r="O1517" t="s">
        <v>6490</v>
      </c>
      <c r="P1517" t="s">
        <v>87</v>
      </c>
      <c r="Q1517">
        <v>17</v>
      </c>
      <c r="R1517" t="s">
        <v>88</v>
      </c>
      <c r="S1517" t="s">
        <v>79</v>
      </c>
      <c r="T1517">
        <v>97120</v>
      </c>
      <c r="U1517" s="1">
        <v>45579</v>
      </c>
      <c r="V1517" t="s">
        <v>155</v>
      </c>
      <c r="W1517">
        <v>514955</v>
      </c>
      <c r="X1517" t="s">
        <v>6491</v>
      </c>
      <c r="Y1517">
        <v>362</v>
      </c>
      <c r="Z1517">
        <v>2829</v>
      </c>
      <c r="AA1517">
        <v>5</v>
      </c>
      <c r="AB1517">
        <v>5658</v>
      </c>
    </row>
    <row r="1518" spans="1:28" x14ac:dyDescent="0.3">
      <c r="A1518" t="s">
        <v>28</v>
      </c>
      <c r="B1518" t="s">
        <v>29</v>
      </c>
      <c r="C1518" t="s">
        <v>157</v>
      </c>
      <c r="D1518" t="s">
        <v>546</v>
      </c>
      <c r="E1518" t="s">
        <v>32</v>
      </c>
      <c r="F1518" t="s">
        <v>150</v>
      </c>
      <c r="G1518">
        <v>3</v>
      </c>
      <c r="H1518">
        <v>404419</v>
      </c>
      <c r="I1518" t="s">
        <v>34</v>
      </c>
      <c r="J1518" s="1">
        <v>44945</v>
      </c>
      <c r="K1518">
        <v>800</v>
      </c>
      <c r="L1518" t="s">
        <v>6492</v>
      </c>
      <c r="M1518" t="s">
        <v>856</v>
      </c>
      <c r="N1518" t="s">
        <v>6493</v>
      </c>
      <c r="O1518" t="s">
        <v>6494</v>
      </c>
      <c r="P1518" t="s">
        <v>71</v>
      </c>
      <c r="Q1518">
        <v>17</v>
      </c>
      <c r="R1518" t="s">
        <v>40</v>
      </c>
      <c r="S1518" t="s">
        <v>41</v>
      </c>
      <c r="T1518">
        <v>29167</v>
      </c>
      <c r="U1518" s="1">
        <v>45607</v>
      </c>
      <c r="V1518" t="s">
        <v>42</v>
      </c>
      <c r="W1518">
        <v>320016</v>
      </c>
      <c r="X1518" t="s">
        <v>6495</v>
      </c>
      <c r="Y1518">
        <v>926</v>
      </c>
      <c r="Z1518">
        <v>2371</v>
      </c>
      <c r="AA1518">
        <v>2</v>
      </c>
      <c r="AB1518" s="2" t="s">
        <v>6496</v>
      </c>
    </row>
    <row r="1519" spans="1:28" x14ac:dyDescent="0.3">
      <c r="A1519" t="s">
        <v>28</v>
      </c>
      <c r="B1519" t="s">
        <v>29</v>
      </c>
      <c r="C1519" t="s">
        <v>66</v>
      </c>
      <c r="D1519" t="s">
        <v>411</v>
      </c>
      <c r="E1519" t="s">
        <v>46</v>
      </c>
      <c r="F1519" t="s">
        <v>106</v>
      </c>
      <c r="G1519">
        <v>6</v>
      </c>
      <c r="H1519">
        <v>413341</v>
      </c>
      <c r="I1519" t="s">
        <v>34</v>
      </c>
      <c r="J1519" s="1">
        <v>44575</v>
      </c>
      <c r="K1519">
        <v>1200</v>
      </c>
      <c r="L1519" t="s">
        <v>6497</v>
      </c>
      <c r="M1519" t="s">
        <v>263</v>
      </c>
      <c r="N1519" t="s">
        <v>6498</v>
      </c>
      <c r="O1519" t="s">
        <v>6499</v>
      </c>
      <c r="P1519" t="s">
        <v>39</v>
      </c>
      <c r="Q1519">
        <v>13</v>
      </c>
      <c r="R1519" t="s">
        <v>88</v>
      </c>
      <c r="S1519" t="s">
        <v>118</v>
      </c>
      <c r="T1519">
        <v>84847</v>
      </c>
      <c r="U1519" s="1">
        <v>45435</v>
      </c>
      <c r="V1519" t="s">
        <v>140</v>
      </c>
      <c r="W1519">
        <v>403100</v>
      </c>
      <c r="X1519" t="s">
        <v>6500</v>
      </c>
      <c r="Y1519">
        <v>979</v>
      </c>
      <c r="Z1519">
        <v>2982</v>
      </c>
      <c r="AA1519">
        <v>2</v>
      </c>
      <c r="AB1519">
        <v>2385.6</v>
      </c>
    </row>
    <row r="1520" spans="1:28" x14ac:dyDescent="0.3">
      <c r="A1520" t="s">
        <v>28</v>
      </c>
      <c r="B1520" t="s">
        <v>29</v>
      </c>
      <c r="C1520" t="s">
        <v>66</v>
      </c>
      <c r="D1520" t="s">
        <v>616</v>
      </c>
      <c r="E1520" t="s">
        <v>46</v>
      </c>
      <c r="F1520" t="s">
        <v>113</v>
      </c>
      <c r="G1520">
        <v>94</v>
      </c>
      <c r="H1520">
        <v>428448</v>
      </c>
      <c r="I1520" t="s">
        <v>34</v>
      </c>
      <c r="J1520" s="1">
        <v>43890</v>
      </c>
      <c r="K1520">
        <v>800</v>
      </c>
      <c r="L1520" t="s">
        <v>6501</v>
      </c>
      <c r="M1520" t="s">
        <v>366</v>
      </c>
      <c r="N1520" t="s">
        <v>6502</v>
      </c>
      <c r="O1520">
        <v>1860372514</v>
      </c>
      <c r="P1520" t="s">
        <v>71</v>
      </c>
      <c r="Q1520">
        <v>5</v>
      </c>
      <c r="R1520" t="s">
        <v>88</v>
      </c>
      <c r="S1520" t="s">
        <v>118</v>
      </c>
      <c r="T1520">
        <v>19579</v>
      </c>
      <c r="U1520" s="1">
        <v>45314</v>
      </c>
      <c r="V1520" t="s">
        <v>111</v>
      </c>
      <c r="W1520">
        <v>273911</v>
      </c>
      <c r="X1520" t="s">
        <v>6503</v>
      </c>
      <c r="Y1520">
        <v>494</v>
      </c>
      <c r="Z1520">
        <v>2759</v>
      </c>
      <c r="AA1520">
        <v>2</v>
      </c>
      <c r="AB1520" s="2" t="s">
        <v>6504</v>
      </c>
    </row>
    <row r="1521" spans="1:28" x14ac:dyDescent="0.3">
      <c r="A1521" t="s">
        <v>28</v>
      </c>
      <c r="B1521" t="s">
        <v>29</v>
      </c>
      <c r="C1521" t="s">
        <v>44</v>
      </c>
      <c r="D1521" t="s">
        <v>274</v>
      </c>
      <c r="E1521" t="s">
        <v>32</v>
      </c>
      <c r="F1521" t="s">
        <v>135</v>
      </c>
      <c r="G1521">
        <v>80</v>
      </c>
      <c r="H1521">
        <v>433384</v>
      </c>
      <c r="I1521" t="s">
        <v>34</v>
      </c>
      <c r="J1521" s="1">
        <v>43920</v>
      </c>
      <c r="K1521">
        <v>1400</v>
      </c>
      <c r="L1521" t="s">
        <v>6505</v>
      </c>
      <c r="M1521" t="s">
        <v>428</v>
      </c>
      <c r="N1521" t="s">
        <v>6506</v>
      </c>
      <c r="O1521" t="s">
        <v>6507</v>
      </c>
      <c r="P1521" t="s">
        <v>87</v>
      </c>
      <c r="Q1521">
        <v>3</v>
      </c>
      <c r="R1521" t="s">
        <v>40</v>
      </c>
      <c r="S1521" t="s">
        <v>41</v>
      </c>
      <c r="T1521">
        <v>34361</v>
      </c>
      <c r="U1521" s="1">
        <v>45613</v>
      </c>
      <c r="V1521" t="s">
        <v>42</v>
      </c>
      <c r="W1521">
        <v>587496</v>
      </c>
      <c r="X1521" t="s">
        <v>6508</v>
      </c>
      <c r="Y1521">
        <v>501</v>
      </c>
      <c r="Z1521">
        <v>1655</v>
      </c>
      <c r="AA1521">
        <v>3</v>
      </c>
      <c r="AB1521">
        <v>1986</v>
      </c>
    </row>
    <row r="1522" spans="1:28" x14ac:dyDescent="0.3">
      <c r="A1522" t="s">
        <v>28</v>
      </c>
      <c r="B1522" t="s">
        <v>29</v>
      </c>
      <c r="C1522" t="s">
        <v>54</v>
      </c>
      <c r="D1522" t="s">
        <v>421</v>
      </c>
      <c r="E1522" t="s">
        <v>56</v>
      </c>
      <c r="F1522" t="s">
        <v>83</v>
      </c>
      <c r="G1522">
        <v>90</v>
      </c>
      <c r="H1522">
        <v>437900</v>
      </c>
      <c r="I1522" t="s">
        <v>58</v>
      </c>
      <c r="J1522" s="1">
        <v>45078</v>
      </c>
      <c r="K1522">
        <v>800</v>
      </c>
      <c r="L1522" t="s">
        <v>6509</v>
      </c>
      <c r="M1522" t="s">
        <v>244</v>
      </c>
      <c r="N1522" t="s">
        <v>6510</v>
      </c>
      <c r="O1522" t="s">
        <v>6511</v>
      </c>
      <c r="P1522" t="s">
        <v>39</v>
      </c>
      <c r="Q1522">
        <v>18</v>
      </c>
      <c r="R1522" t="s">
        <v>88</v>
      </c>
      <c r="S1522" t="s">
        <v>118</v>
      </c>
      <c r="T1522">
        <v>89622</v>
      </c>
      <c r="U1522" s="1">
        <v>45380</v>
      </c>
      <c r="V1522" t="s">
        <v>72</v>
      </c>
      <c r="W1522">
        <v>520803</v>
      </c>
      <c r="X1522" t="s">
        <v>6512</v>
      </c>
      <c r="Y1522">
        <v>926</v>
      </c>
      <c r="Z1522">
        <v>2507</v>
      </c>
      <c r="AA1522">
        <v>2</v>
      </c>
      <c r="AB1522" s="2" t="s">
        <v>6513</v>
      </c>
    </row>
    <row r="1523" spans="1:28" x14ac:dyDescent="0.3">
      <c r="A1523" t="s">
        <v>28</v>
      </c>
      <c r="B1523" t="s">
        <v>29</v>
      </c>
      <c r="C1523" t="s">
        <v>54</v>
      </c>
      <c r="D1523" t="s">
        <v>637</v>
      </c>
      <c r="E1523" t="s">
        <v>32</v>
      </c>
      <c r="F1523" t="s">
        <v>83</v>
      </c>
      <c r="G1523">
        <v>75</v>
      </c>
      <c r="H1523">
        <v>421378</v>
      </c>
      <c r="I1523" t="s">
        <v>34</v>
      </c>
      <c r="J1523" s="1">
        <v>44641</v>
      </c>
      <c r="K1523">
        <v>800</v>
      </c>
      <c r="L1523" t="s">
        <v>6514</v>
      </c>
      <c r="M1523" t="s">
        <v>1483</v>
      </c>
      <c r="N1523" t="s">
        <v>6515</v>
      </c>
      <c r="O1523" t="s">
        <v>6516</v>
      </c>
      <c r="P1523" t="s">
        <v>71</v>
      </c>
      <c r="Q1523">
        <v>9</v>
      </c>
      <c r="R1523" t="s">
        <v>40</v>
      </c>
      <c r="S1523" t="s">
        <v>63</v>
      </c>
      <c r="T1523">
        <v>73732</v>
      </c>
      <c r="U1523" s="1">
        <v>45302</v>
      </c>
      <c r="V1523" t="s">
        <v>111</v>
      </c>
      <c r="W1523">
        <v>486379</v>
      </c>
      <c r="X1523" t="s">
        <v>6517</v>
      </c>
      <c r="Y1523">
        <v>537</v>
      </c>
      <c r="Z1523">
        <v>958</v>
      </c>
      <c r="AA1523">
        <v>8</v>
      </c>
      <c r="AB1523" s="2" t="s">
        <v>6518</v>
      </c>
    </row>
    <row r="1524" spans="1:28" x14ac:dyDescent="0.3">
      <c r="A1524" t="s">
        <v>28</v>
      </c>
      <c r="B1524" t="s">
        <v>29</v>
      </c>
      <c r="C1524" t="s">
        <v>193</v>
      </c>
      <c r="D1524" t="s">
        <v>621</v>
      </c>
      <c r="E1524" t="s">
        <v>46</v>
      </c>
      <c r="F1524" t="s">
        <v>99</v>
      </c>
      <c r="G1524">
        <v>26</v>
      </c>
      <c r="H1524">
        <v>410928</v>
      </c>
      <c r="I1524" t="s">
        <v>58</v>
      </c>
      <c r="J1524" s="1">
        <v>44712</v>
      </c>
      <c r="K1524">
        <v>1300</v>
      </c>
      <c r="L1524" t="s">
        <v>6519</v>
      </c>
      <c r="M1524" t="s">
        <v>144</v>
      </c>
      <c r="N1524" t="s">
        <v>6520</v>
      </c>
      <c r="O1524" t="s">
        <v>6521</v>
      </c>
      <c r="P1524" t="s">
        <v>87</v>
      </c>
      <c r="Q1524">
        <v>3</v>
      </c>
      <c r="R1524" t="s">
        <v>88</v>
      </c>
      <c r="S1524" t="s">
        <v>63</v>
      </c>
      <c r="T1524">
        <v>85302</v>
      </c>
      <c r="U1524" s="1">
        <v>45520</v>
      </c>
      <c r="V1524" t="s">
        <v>64</v>
      </c>
      <c r="W1524">
        <v>669742</v>
      </c>
      <c r="X1524" t="s">
        <v>6522</v>
      </c>
      <c r="Y1524">
        <v>314</v>
      </c>
      <c r="Z1524">
        <v>1625</v>
      </c>
      <c r="AA1524">
        <v>7</v>
      </c>
      <c r="AB1524">
        <v>4550</v>
      </c>
    </row>
    <row r="1525" spans="1:28" x14ac:dyDescent="0.3">
      <c r="A1525" t="s">
        <v>28</v>
      </c>
      <c r="B1525" t="s">
        <v>29</v>
      </c>
      <c r="C1525" t="s">
        <v>30</v>
      </c>
      <c r="D1525" t="s">
        <v>74</v>
      </c>
      <c r="E1525" t="s">
        <v>46</v>
      </c>
      <c r="F1525" t="s">
        <v>150</v>
      </c>
      <c r="G1525">
        <v>39</v>
      </c>
      <c r="H1525">
        <v>429967</v>
      </c>
      <c r="I1525" t="s">
        <v>34</v>
      </c>
      <c r="J1525" s="1">
        <v>45083</v>
      </c>
      <c r="K1525">
        <v>1300</v>
      </c>
      <c r="L1525" t="s">
        <v>6523</v>
      </c>
      <c r="M1525" t="s">
        <v>496</v>
      </c>
      <c r="N1525" t="s">
        <v>6524</v>
      </c>
      <c r="O1525" t="s">
        <v>6525</v>
      </c>
      <c r="P1525" t="s">
        <v>71</v>
      </c>
      <c r="Q1525">
        <v>12</v>
      </c>
      <c r="R1525" t="s">
        <v>40</v>
      </c>
      <c r="S1525" t="s">
        <v>63</v>
      </c>
      <c r="T1525">
        <v>67375</v>
      </c>
      <c r="U1525" s="1">
        <v>45343</v>
      </c>
      <c r="V1525" t="s">
        <v>119</v>
      </c>
      <c r="W1525">
        <v>252380</v>
      </c>
      <c r="X1525" t="s">
        <v>6526</v>
      </c>
      <c r="Y1525">
        <v>731</v>
      </c>
      <c r="Z1525">
        <v>2716</v>
      </c>
      <c r="AA1525">
        <v>8</v>
      </c>
      <c r="AB1525">
        <v>8691.2000000000007</v>
      </c>
    </row>
    <row r="1526" spans="1:28" x14ac:dyDescent="0.3">
      <c r="A1526" t="s">
        <v>28</v>
      </c>
      <c r="B1526" t="s">
        <v>29</v>
      </c>
      <c r="C1526" t="s">
        <v>30</v>
      </c>
      <c r="D1526" t="s">
        <v>187</v>
      </c>
      <c r="E1526" t="s">
        <v>56</v>
      </c>
      <c r="F1526" t="s">
        <v>106</v>
      </c>
      <c r="G1526">
        <v>6</v>
      </c>
      <c r="H1526">
        <v>428023</v>
      </c>
      <c r="I1526" t="s">
        <v>34</v>
      </c>
      <c r="J1526" s="1">
        <v>45405</v>
      </c>
      <c r="K1526">
        <v>1400</v>
      </c>
      <c r="L1526" t="s">
        <v>6527</v>
      </c>
      <c r="M1526" t="s">
        <v>345</v>
      </c>
      <c r="N1526" t="s">
        <v>6528</v>
      </c>
      <c r="O1526" t="s">
        <v>6529</v>
      </c>
      <c r="P1526" t="s">
        <v>87</v>
      </c>
      <c r="Q1526">
        <v>14</v>
      </c>
      <c r="R1526" t="s">
        <v>40</v>
      </c>
      <c r="S1526" t="s">
        <v>79</v>
      </c>
      <c r="T1526">
        <v>64932</v>
      </c>
      <c r="U1526" s="1">
        <v>45406</v>
      </c>
      <c r="V1526" t="s">
        <v>80</v>
      </c>
      <c r="W1526">
        <v>930525</v>
      </c>
      <c r="X1526" t="s">
        <v>6530</v>
      </c>
      <c r="Y1526">
        <v>879</v>
      </c>
      <c r="Z1526">
        <v>1298</v>
      </c>
      <c r="AA1526">
        <v>8</v>
      </c>
      <c r="AB1526">
        <v>4153.6000000000004</v>
      </c>
    </row>
    <row r="1527" spans="1:28" x14ac:dyDescent="0.3">
      <c r="A1527" t="s">
        <v>28</v>
      </c>
      <c r="B1527" t="s">
        <v>29</v>
      </c>
      <c r="C1527" t="s">
        <v>157</v>
      </c>
      <c r="D1527" t="s">
        <v>560</v>
      </c>
      <c r="E1527" t="s">
        <v>32</v>
      </c>
      <c r="F1527" t="s">
        <v>99</v>
      </c>
      <c r="G1527">
        <v>16</v>
      </c>
      <c r="H1527">
        <v>408595</v>
      </c>
      <c r="I1527" t="s">
        <v>58</v>
      </c>
      <c r="J1527" s="1">
        <v>45473</v>
      </c>
      <c r="K1527">
        <v>950</v>
      </c>
      <c r="L1527" t="s">
        <v>6531</v>
      </c>
      <c r="M1527" t="s">
        <v>282</v>
      </c>
      <c r="N1527" t="s">
        <v>6532</v>
      </c>
      <c r="O1527" t="s">
        <v>6533</v>
      </c>
      <c r="P1527" t="s">
        <v>87</v>
      </c>
      <c r="Q1527">
        <v>18</v>
      </c>
      <c r="R1527" t="s">
        <v>40</v>
      </c>
      <c r="S1527" t="s">
        <v>63</v>
      </c>
      <c r="T1527">
        <v>69583</v>
      </c>
      <c r="U1527" s="1">
        <v>45574</v>
      </c>
      <c r="V1527" t="s">
        <v>155</v>
      </c>
      <c r="W1527">
        <v>266795</v>
      </c>
      <c r="X1527" t="s">
        <v>6534</v>
      </c>
      <c r="Y1527">
        <v>868</v>
      </c>
      <c r="Z1527">
        <v>2592</v>
      </c>
      <c r="AA1527">
        <v>6</v>
      </c>
      <c r="AB1527">
        <v>6220.8</v>
      </c>
    </row>
    <row r="1528" spans="1:28" x14ac:dyDescent="0.3">
      <c r="A1528" t="s">
        <v>28</v>
      </c>
      <c r="B1528" t="s">
        <v>29</v>
      </c>
      <c r="C1528" t="s">
        <v>193</v>
      </c>
      <c r="D1528" t="s">
        <v>45</v>
      </c>
      <c r="E1528" t="s">
        <v>46</v>
      </c>
      <c r="F1528" t="s">
        <v>135</v>
      </c>
      <c r="G1528">
        <v>39</v>
      </c>
      <c r="H1528">
        <v>408829</v>
      </c>
      <c r="I1528" t="s">
        <v>34</v>
      </c>
      <c r="J1528" s="1">
        <v>45181</v>
      </c>
      <c r="K1528">
        <v>800</v>
      </c>
      <c r="L1528" t="s">
        <v>6535</v>
      </c>
      <c r="M1528" t="s">
        <v>129</v>
      </c>
      <c r="N1528" t="s">
        <v>6536</v>
      </c>
      <c r="O1528" t="s">
        <v>6537</v>
      </c>
      <c r="P1528" t="s">
        <v>87</v>
      </c>
      <c r="Q1528">
        <v>3</v>
      </c>
      <c r="R1528" t="s">
        <v>40</v>
      </c>
      <c r="S1528" t="s">
        <v>118</v>
      </c>
      <c r="T1528">
        <v>35899</v>
      </c>
      <c r="U1528" s="1">
        <v>45351</v>
      </c>
      <c r="V1528" t="s">
        <v>119</v>
      </c>
      <c r="W1528">
        <v>966812</v>
      </c>
      <c r="X1528" t="s">
        <v>6538</v>
      </c>
      <c r="Y1528">
        <v>420</v>
      </c>
      <c r="Z1528">
        <v>2028</v>
      </c>
      <c r="AA1528">
        <v>6</v>
      </c>
      <c r="AB1528">
        <v>4867.2</v>
      </c>
    </row>
    <row r="1529" spans="1:28" x14ac:dyDescent="0.3">
      <c r="A1529" t="s">
        <v>28</v>
      </c>
      <c r="B1529" t="s">
        <v>29</v>
      </c>
      <c r="C1529" t="s">
        <v>44</v>
      </c>
      <c r="D1529" t="s">
        <v>338</v>
      </c>
      <c r="E1529" t="s">
        <v>56</v>
      </c>
      <c r="F1529" t="s">
        <v>57</v>
      </c>
      <c r="G1529">
        <v>25</v>
      </c>
      <c r="H1529">
        <v>421106</v>
      </c>
      <c r="I1529" t="s">
        <v>34</v>
      </c>
      <c r="J1529" s="1">
        <v>44403</v>
      </c>
      <c r="K1529">
        <v>1300</v>
      </c>
      <c r="L1529" t="s">
        <v>6539</v>
      </c>
      <c r="M1529" t="s">
        <v>953</v>
      </c>
      <c r="N1529" t="s">
        <v>6540</v>
      </c>
      <c r="O1529">
        <v>5780659548</v>
      </c>
      <c r="P1529" t="s">
        <v>87</v>
      </c>
      <c r="Q1529">
        <v>5</v>
      </c>
      <c r="R1529" t="s">
        <v>88</v>
      </c>
      <c r="S1529" t="s">
        <v>118</v>
      </c>
      <c r="T1529">
        <v>57621</v>
      </c>
      <c r="U1529" s="1">
        <v>45567</v>
      </c>
      <c r="V1529" t="s">
        <v>155</v>
      </c>
      <c r="W1529">
        <v>144392</v>
      </c>
      <c r="X1529" t="s">
        <v>6541</v>
      </c>
      <c r="Y1529">
        <v>974</v>
      </c>
      <c r="Z1529">
        <v>1476</v>
      </c>
      <c r="AA1529">
        <v>2</v>
      </c>
      <c r="AB1529">
        <v>1180.8</v>
      </c>
    </row>
    <row r="1530" spans="1:28" x14ac:dyDescent="0.3">
      <c r="A1530" t="s">
        <v>28</v>
      </c>
      <c r="B1530" t="s">
        <v>29</v>
      </c>
      <c r="C1530" t="s">
        <v>66</v>
      </c>
      <c r="D1530" t="s">
        <v>421</v>
      </c>
      <c r="E1530" t="s">
        <v>56</v>
      </c>
      <c r="F1530" t="s">
        <v>106</v>
      </c>
      <c r="G1530">
        <v>91</v>
      </c>
      <c r="H1530">
        <v>420440</v>
      </c>
      <c r="I1530" t="s">
        <v>34</v>
      </c>
      <c r="J1530" s="1">
        <v>44933</v>
      </c>
      <c r="K1530">
        <v>1100</v>
      </c>
      <c r="L1530" t="s">
        <v>6542</v>
      </c>
      <c r="M1530" t="s">
        <v>49</v>
      </c>
      <c r="N1530" t="s">
        <v>6543</v>
      </c>
      <c r="O1530" t="s">
        <v>6544</v>
      </c>
      <c r="P1530" t="s">
        <v>39</v>
      </c>
      <c r="Q1530">
        <v>18</v>
      </c>
      <c r="R1530" t="s">
        <v>88</v>
      </c>
      <c r="S1530" t="s">
        <v>118</v>
      </c>
      <c r="T1530">
        <v>32911</v>
      </c>
      <c r="U1530" s="1">
        <v>45456</v>
      </c>
      <c r="V1530" t="s">
        <v>52</v>
      </c>
      <c r="W1530">
        <v>160615</v>
      </c>
      <c r="X1530" t="s">
        <v>6545</v>
      </c>
      <c r="Y1530">
        <v>536</v>
      </c>
      <c r="Z1530">
        <v>2857</v>
      </c>
      <c r="AA1530">
        <v>6</v>
      </c>
      <c r="AB1530">
        <v>6856.8</v>
      </c>
    </row>
    <row r="1531" spans="1:28" x14ac:dyDescent="0.3">
      <c r="A1531" t="s">
        <v>28</v>
      </c>
      <c r="B1531" t="s">
        <v>29</v>
      </c>
      <c r="C1531" t="s">
        <v>54</v>
      </c>
      <c r="D1531" t="s">
        <v>163</v>
      </c>
      <c r="E1531" t="s">
        <v>46</v>
      </c>
      <c r="F1531" t="s">
        <v>106</v>
      </c>
      <c r="G1531">
        <v>76</v>
      </c>
      <c r="H1531">
        <v>421389</v>
      </c>
      <c r="I1531" t="s">
        <v>58</v>
      </c>
      <c r="J1531" s="1">
        <v>44488</v>
      </c>
      <c r="K1531">
        <v>800</v>
      </c>
      <c r="L1531" t="s">
        <v>6343</v>
      </c>
      <c r="M1531" t="s">
        <v>250</v>
      </c>
      <c r="N1531" t="s">
        <v>6546</v>
      </c>
      <c r="O1531" t="s">
        <v>6547</v>
      </c>
      <c r="P1531" t="s">
        <v>51</v>
      </c>
      <c r="Q1531">
        <v>9</v>
      </c>
      <c r="R1531" t="s">
        <v>88</v>
      </c>
      <c r="S1531" t="s">
        <v>63</v>
      </c>
      <c r="T1531">
        <v>23862</v>
      </c>
      <c r="U1531" s="1">
        <v>45570</v>
      </c>
      <c r="V1531" t="s">
        <v>155</v>
      </c>
      <c r="W1531">
        <v>562618</v>
      </c>
      <c r="X1531" t="s">
        <v>6548</v>
      </c>
      <c r="Y1531">
        <v>908</v>
      </c>
      <c r="Z1531">
        <v>2247</v>
      </c>
      <c r="AA1531">
        <v>8</v>
      </c>
      <c r="AB1531" s="2" t="s">
        <v>6549</v>
      </c>
    </row>
    <row r="1532" spans="1:28" x14ac:dyDescent="0.3">
      <c r="A1532" t="s">
        <v>28</v>
      </c>
      <c r="B1532" t="s">
        <v>29</v>
      </c>
      <c r="C1532" t="s">
        <v>193</v>
      </c>
      <c r="D1532" t="s">
        <v>364</v>
      </c>
      <c r="E1532" t="s">
        <v>56</v>
      </c>
      <c r="F1532" t="s">
        <v>150</v>
      </c>
      <c r="G1532">
        <v>44</v>
      </c>
      <c r="H1532">
        <v>406811</v>
      </c>
      <c r="I1532" t="s">
        <v>58</v>
      </c>
      <c r="J1532" s="1">
        <v>44970</v>
      </c>
      <c r="K1532">
        <v>1400</v>
      </c>
      <c r="L1532" t="s">
        <v>1512</v>
      </c>
      <c r="M1532" t="s">
        <v>36</v>
      </c>
      <c r="N1532" t="s">
        <v>6550</v>
      </c>
      <c r="O1532" t="s">
        <v>6551</v>
      </c>
      <c r="P1532" t="s">
        <v>39</v>
      </c>
      <c r="Q1532">
        <v>12</v>
      </c>
      <c r="R1532" t="s">
        <v>88</v>
      </c>
      <c r="S1532" t="s">
        <v>41</v>
      </c>
      <c r="T1532">
        <v>66748</v>
      </c>
      <c r="U1532" s="1">
        <v>45388</v>
      </c>
      <c r="V1532" t="s">
        <v>80</v>
      </c>
      <c r="W1532">
        <v>158098</v>
      </c>
      <c r="X1532" t="s">
        <v>6552</v>
      </c>
      <c r="Y1532">
        <v>554</v>
      </c>
      <c r="Z1532">
        <v>1492</v>
      </c>
      <c r="AA1532">
        <v>1</v>
      </c>
      <c r="AB1532" s="2" t="s">
        <v>6553</v>
      </c>
    </row>
    <row r="1533" spans="1:28" x14ac:dyDescent="0.3">
      <c r="A1533" t="s">
        <v>28</v>
      </c>
      <c r="B1533" t="s">
        <v>29</v>
      </c>
      <c r="C1533" t="s">
        <v>54</v>
      </c>
      <c r="D1533" t="s">
        <v>182</v>
      </c>
      <c r="E1533" t="s">
        <v>56</v>
      </c>
      <c r="F1533" t="s">
        <v>175</v>
      </c>
      <c r="G1533">
        <v>88</v>
      </c>
      <c r="H1533">
        <v>401722</v>
      </c>
      <c r="I1533" t="s">
        <v>34</v>
      </c>
      <c r="J1533" s="1">
        <v>45312</v>
      </c>
      <c r="K1533">
        <v>1200</v>
      </c>
      <c r="L1533" t="s">
        <v>6554</v>
      </c>
      <c r="M1533" t="s">
        <v>269</v>
      </c>
      <c r="N1533" t="s">
        <v>6555</v>
      </c>
      <c r="O1533" t="s">
        <v>6556</v>
      </c>
      <c r="P1533" t="s">
        <v>39</v>
      </c>
      <c r="Q1533">
        <v>16</v>
      </c>
      <c r="R1533" t="s">
        <v>88</v>
      </c>
      <c r="S1533" t="s">
        <v>118</v>
      </c>
      <c r="T1533">
        <v>70391</v>
      </c>
      <c r="U1533" s="1">
        <v>45351</v>
      </c>
      <c r="V1533" t="s">
        <v>119</v>
      </c>
      <c r="W1533">
        <v>494433</v>
      </c>
      <c r="X1533" t="s">
        <v>6557</v>
      </c>
      <c r="Y1533">
        <v>357</v>
      </c>
      <c r="Z1533">
        <v>1923</v>
      </c>
      <c r="AA1533">
        <v>7</v>
      </c>
      <c r="AB1533" s="2" t="s">
        <v>6558</v>
      </c>
    </row>
    <row r="1534" spans="1:28" x14ac:dyDescent="0.3">
      <c r="A1534" t="s">
        <v>28</v>
      </c>
      <c r="B1534" t="s">
        <v>29</v>
      </c>
      <c r="C1534" t="s">
        <v>148</v>
      </c>
      <c r="D1534" t="s">
        <v>421</v>
      </c>
      <c r="E1534" t="s">
        <v>46</v>
      </c>
      <c r="F1534" t="s">
        <v>113</v>
      </c>
      <c r="G1534">
        <v>58</v>
      </c>
      <c r="H1534">
        <v>411362</v>
      </c>
      <c r="I1534" t="s">
        <v>34</v>
      </c>
      <c r="J1534" s="1">
        <v>44213</v>
      </c>
      <c r="K1534">
        <v>950</v>
      </c>
      <c r="L1534" t="s">
        <v>6559</v>
      </c>
      <c r="M1534" t="s">
        <v>1091</v>
      </c>
      <c r="N1534" t="s">
        <v>6560</v>
      </c>
      <c r="O1534" t="s">
        <v>6561</v>
      </c>
      <c r="P1534" t="s">
        <v>39</v>
      </c>
      <c r="Q1534">
        <v>3</v>
      </c>
      <c r="R1534" t="s">
        <v>40</v>
      </c>
      <c r="S1534" t="s">
        <v>79</v>
      </c>
      <c r="T1534">
        <v>39875</v>
      </c>
      <c r="U1534" s="1">
        <v>45473</v>
      </c>
      <c r="V1534" t="s">
        <v>52</v>
      </c>
      <c r="W1534">
        <v>759941</v>
      </c>
      <c r="X1534" t="s">
        <v>6562</v>
      </c>
      <c r="Y1534">
        <v>506</v>
      </c>
      <c r="Z1534">
        <v>2093</v>
      </c>
      <c r="AA1534">
        <v>3</v>
      </c>
      <c r="AB1534" s="2" t="s">
        <v>6563</v>
      </c>
    </row>
    <row r="1535" spans="1:28" x14ac:dyDescent="0.3">
      <c r="A1535" t="s">
        <v>28</v>
      </c>
      <c r="B1535" t="s">
        <v>29</v>
      </c>
      <c r="C1535" t="s">
        <v>44</v>
      </c>
      <c r="D1535" t="s">
        <v>274</v>
      </c>
      <c r="E1535" t="s">
        <v>46</v>
      </c>
      <c r="F1535" t="s">
        <v>175</v>
      </c>
      <c r="G1535">
        <v>80</v>
      </c>
      <c r="H1535">
        <v>403757</v>
      </c>
      <c r="I1535" t="s">
        <v>34</v>
      </c>
      <c r="J1535" s="1">
        <v>43971</v>
      </c>
      <c r="K1535">
        <v>800</v>
      </c>
      <c r="L1535" t="s">
        <v>6564</v>
      </c>
      <c r="M1535" t="s">
        <v>1244</v>
      </c>
      <c r="N1535" t="s">
        <v>6565</v>
      </c>
      <c r="O1535" t="s">
        <v>6566</v>
      </c>
      <c r="P1535" t="s">
        <v>51</v>
      </c>
      <c r="Q1535">
        <v>16</v>
      </c>
      <c r="R1535" t="s">
        <v>40</v>
      </c>
      <c r="S1535" t="s">
        <v>118</v>
      </c>
      <c r="T1535">
        <v>54179</v>
      </c>
      <c r="U1535" s="1">
        <v>45371</v>
      </c>
      <c r="V1535" t="s">
        <v>72</v>
      </c>
      <c r="W1535">
        <v>153153</v>
      </c>
      <c r="X1535" t="s">
        <v>6567</v>
      </c>
      <c r="Y1535">
        <v>674</v>
      </c>
      <c r="Z1535">
        <v>1942</v>
      </c>
      <c r="AA1535">
        <v>1</v>
      </c>
      <c r="AB1535" s="2" t="s">
        <v>6568</v>
      </c>
    </row>
    <row r="1536" spans="1:28" x14ac:dyDescent="0.3">
      <c r="A1536" t="s">
        <v>28</v>
      </c>
      <c r="B1536" t="s">
        <v>29</v>
      </c>
      <c r="C1536" t="s">
        <v>44</v>
      </c>
      <c r="D1536" t="s">
        <v>182</v>
      </c>
      <c r="E1536" t="s">
        <v>56</v>
      </c>
      <c r="F1536" t="s">
        <v>57</v>
      </c>
      <c r="G1536">
        <v>31</v>
      </c>
      <c r="H1536">
        <v>428201</v>
      </c>
      <c r="I1536" t="s">
        <v>58</v>
      </c>
      <c r="J1536" s="1">
        <v>44532</v>
      </c>
      <c r="K1536">
        <v>800</v>
      </c>
      <c r="L1536" t="s">
        <v>6569</v>
      </c>
      <c r="M1536" t="s">
        <v>222</v>
      </c>
      <c r="N1536" t="s">
        <v>6570</v>
      </c>
      <c r="O1536" t="s">
        <v>6571</v>
      </c>
      <c r="P1536" t="s">
        <v>51</v>
      </c>
      <c r="Q1536">
        <v>4</v>
      </c>
      <c r="R1536" t="s">
        <v>40</v>
      </c>
      <c r="S1536" t="s">
        <v>79</v>
      </c>
      <c r="T1536">
        <v>90524</v>
      </c>
      <c r="U1536" s="1">
        <v>45541</v>
      </c>
      <c r="V1536" t="s">
        <v>180</v>
      </c>
      <c r="W1536">
        <v>138535</v>
      </c>
      <c r="X1536" t="s">
        <v>6572</v>
      </c>
      <c r="Y1536">
        <v>497</v>
      </c>
      <c r="Z1536">
        <v>2185</v>
      </c>
      <c r="AA1536">
        <v>8</v>
      </c>
      <c r="AB1536">
        <v>6992</v>
      </c>
    </row>
    <row r="1537" spans="1:28" x14ac:dyDescent="0.3">
      <c r="A1537" t="s">
        <v>28</v>
      </c>
      <c r="B1537" t="s">
        <v>29</v>
      </c>
      <c r="C1537" t="s">
        <v>30</v>
      </c>
      <c r="D1537" t="s">
        <v>220</v>
      </c>
      <c r="E1537" t="s">
        <v>56</v>
      </c>
      <c r="F1537" t="s">
        <v>135</v>
      </c>
      <c r="G1537">
        <v>73</v>
      </c>
      <c r="H1537">
        <v>403074</v>
      </c>
      <c r="I1537" t="s">
        <v>58</v>
      </c>
      <c r="J1537" s="1">
        <v>44228</v>
      </c>
      <c r="K1537">
        <v>1000</v>
      </c>
      <c r="L1537" t="s">
        <v>6573</v>
      </c>
      <c r="M1537" t="s">
        <v>60</v>
      </c>
      <c r="N1537" t="s">
        <v>6574</v>
      </c>
      <c r="O1537" t="s">
        <v>6575</v>
      </c>
      <c r="P1537" t="s">
        <v>87</v>
      </c>
      <c r="Q1537">
        <v>14</v>
      </c>
      <c r="R1537" t="s">
        <v>88</v>
      </c>
      <c r="S1537" t="s">
        <v>41</v>
      </c>
      <c r="T1537">
        <v>47528</v>
      </c>
      <c r="U1537" s="1">
        <v>45430</v>
      </c>
      <c r="V1537" t="s">
        <v>140</v>
      </c>
      <c r="W1537">
        <v>974959</v>
      </c>
      <c r="X1537" t="s">
        <v>6576</v>
      </c>
      <c r="Y1537">
        <v>334</v>
      </c>
      <c r="Z1537">
        <v>2930</v>
      </c>
      <c r="AA1537">
        <v>2</v>
      </c>
      <c r="AB1537">
        <v>2344</v>
      </c>
    </row>
    <row r="1538" spans="1:28" x14ac:dyDescent="0.3">
      <c r="A1538" t="s">
        <v>28</v>
      </c>
      <c r="B1538" t="s">
        <v>29</v>
      </c>
      <c r="C1538" t="s">
        <v>66</v>
      </c>
      <c r="D1538" t="s">
        <v>267</v>
      </c>
      <c r="E1538" t="s">
        <v>56</v>
      </c>
      <c r="F1538" t="s">
        <v>83</v>
      </c>
      <c r="G1538">
        <v>69</v>
      </c>
      <c r="H1538">
        <v>435660</v>
      </c>
      <c r="I1538" t="s">
        <v>58</v>
      </c>
      <c r="J1538" s="1">
        <v>44646</v>
      </c>
      <c r="K1538">
        <v>1300</v>
      </c>
      <c r="L1538" t="s">
        <v>6577</v>
      </c>
      <c r="M1538" t="s">
        <v>478</v>
      </c>
      <c r="N1538" t="s">
        <v>6578</v>
      </c>
      <c r="O1538" t="s">
        <v>6579</v>
      </c>
      <c r="P1538" t="s">
        <v>51</v>
      </c>
      <c r="Q1538">
        <v>6</v>
      </c>
      <c r="R1538" t="s">
        <v>40</v>
      </c>
      <c r="S1538" t="s">
        <v>41</v>
      </c>
      <c r="T1538">
        <v>41305</v>
      </c>
      <c r="U1538" s="1">
        <v>45304</v>
      </c>
      <c r="V1538" t="s">
        <v>111</v>
      </c>
      <c r="W1538">
        <v>984623</v>
      </c>
      <c r="X1538" t="s">
        <v>6580</v>
      </c>
      <c r="Y1538">
        <v>414</v>
      </c>
      <c r="Z1538">
        <v>2407</v>
      </c>
      <c r="AA1538">
        <v>4</v>
      </c>
      <c r="AB1538" s="2" t="s">
        <v>6581</v>
      </c>
    </row>
    <row r="1539" spans="1:28" x14ac:dyDescent="0.3">
      <c r="A1539" t="s">
        <v>28</v>
      </c>
      <c r="B1539" t="s">
        <v>29</v>
      </c>
      <c r="C1539" t="s">
        <v>44</v>
      </c>
      <c r="D1539" t="s">
        <v>421</v>
      </c>
      <c r="E1539" t="s">
        <v>46</v>
      </c>
      <c r="F1539" t="s">
        <v>47</v>
      </c>
      <c r="G1539">
        <v>96</v>
      </c>
      <c r="H1539">
        <v>439976</v>
      </c>
      <c r="I1539" t="s">
        <v>34</v>
      </c>
      <c r="J1539" s="1">
        <v>44897</v>
      </c>
      <c r="K1539">
        <v>1200</v>
      </c>
      <c r="L1539" t="s">
        <v>6582</v>
      </c>
      <c r="M1539" t="s">
        <v>129</v>
      </c>
      <c r="N1539" t="s">
        <v>6583</v>
      </c>
      <c r="O1539" t="s">
        <v>6584</v>
      </c>
      <c r="P1539" t="s">
        <v>87</v>
      </c>
      <c r="Q1539">
        <v>10</v>
      </c>
      <c r="R1539" t="s">
        <v>40</v>
      </c>
      <c r="S1539" t="s">
        <v>79</v>
      </c>
      <c r="T1539">
        <v>21130</v>
      </c>
      <c r="U1539" s="1">
        <v>45391</v>
      </c>
      <c r="V1539" t="s">
        <v>80</v>
      </c>
      <c r="W1539">
        <v>267599</v>
      </c>
      <c r="X1539" t="s">
        <v>6585</v>
      </c>
      <c r="Y1539">
        <v>726</v>
      </c>
      <c r="Z1539">
        <v>2062</v>
      </c>
      <c r="AA1539">
        <v>2</v>
      </c>
      <c r="AB1539" s="2" t="s">
        <v>6586</v>
      </c>
    </row>
    <row r="1540" spans="1:28" x14ac:dyDescent="0.3">
      <c r="A1540" t="s">
        <v>28</v>
      </c>
      <c r="B1540" t="s">
        <v>29</v>
      </c>
      <c r="C1540" t="s">
        <v>30</v>
      </c>
      <c r="D1540" t="s">
        <v>560</v>
      </c>
      <c r="E1540" t="s">
        <v>56</v>
      </c>
      <c r="F1540" t="s">
        <v>175</v>
      </c>
      <c r="G1540">
        <v>2</v>
      </c>
      <c r="H1540">
        <v>413994</v>
      </c>
      <c r="I1540" t="s">
        <v>58</v>
      </c>
      <c r="J1540" s="1">
        <v>44222</v>
      </c>
      <c r="K1540">
        <v>1100</v>
      </c>
      <c r="L1540" t="s">
        <v>6587</v>
      </c>
      <c r="M1540" t="s">
        <v>747</v>
      </c>
      <c r="N1540" t="s">
        <v>6588</v>
      </c>
      <c r="O1540" t="s">
        <v>6589</v>
      </c>
      <c r="P1540" t="s">
        <v>71</v>
      </c>
      <c r="Q1540">
        <v>10</v>
      </c>
      <c r="R1540" t="s">
        <v>40</v>
      </c>
      <c r="S1540" t="s">
        <v>118</v>
      </c>
      <c r="T1540">
        <v>64811</v>
      </c>
      <c r="U1540" s="1">
        <v>45503</v>
      </c>
      <c r="V1540" t="s">
        <v>126</v>
      </c>
      <c r="W1540">
        <v>224386</v>
      </c>
      <c r="X1540" t="s">
        <v>6590</v>
      </c>
      <c r="Y1540">
        <v>313</v>
      </c>
      <c r="Z1540">
        <v>2159</v>
      </c>
      <c r="AA1540">
        <v>6</v>
      </c>
      <c r="AB1540">
        <v>5181.6000000000004</v>
      </c>
    </row>
    <row r="1541" spans="1:28" x14ac:dyDescent="0.3">
      <c r="A1541" t="s">
        <v>28</v>
      </c>
      <c r="B1541" t="s">
        <v>29</v>
      </c>
      <c r="C1541" t="s">
        <v>91</v>
      </c>
      <c r="D1541" t="s">
        <v>74</v>
      </c>
      <c r="E1541" t="s">
        <v>56</v>
      </c>
      <c r="F1541" t="s">
        <v>47</v>
      </c>
      <c r="G1541">
        <v>42</v>
      </c>
      <c r="H1541">
        <v>428200</v>
      </c>
      <c r="I1541" t="s">
        <v>58</v>
      </c>
      <c r="J1541" s="1">
        <v>44018</v>
      </c>
      <c r="K1541">
        <v>950</v>
      </c>
      <c r="L1541" t="s">
        <v>6591</v>
      </c>
      <c r="M1541" t="s">
        <v>1291</v>
      </c>
      <c r="N1541" t="s">
        <v>6592</v>
      </c>
      <c r="O1541" t="s">
        <v>6593</v>
      </c>
      <c r="P1541" t="s">
        <v>87</v>
      </c>
      <c r="Q1541">
        <v>8</v>
      </c>
      <c r="R1541" t="s">
        <v>88</v>
      </c>
      <c r="S1541" t="s">
        <v>63</v>
      </c>
      <c r="T1541">
        <v>77230</v>
      </c>
      <c r="U1541" s="1">
        <v>45314</v>
      </c>
      <c r="V1541" t="s">
        <v>111</v>
      </c>
      <c r="W1541">
        <v>166241</v>
      </c>
      <c r="X1541" t="s">
        <v>6594</v>
      </c>
      <c r="Y1541">
        <v>992</v>
      </c>
      <c r="Z1541">
        <v>623</v>
      </c>
      <c r="AA1541">
        <v>8</v>
      </c>
      <c r="AB1541" s="2" t="s">
        <v>6595</v>
      </c>
    </row>
    <row r="1542" spans="1:28" x14ac:dyDescent="0.3">
      <c r="A1542" t="s">
        <v>28</v>
      </c>
      <c r="B1542" t="s">
        <v>29</v>
      </c>
      <c r="C1542" t="s">
        <v>193</v>
      </c>
      <c r="D1542" t="s">
        <v>616</v>
      </c>
      <c r="E1542" t="s">
        <v>32</v>
      </c>
      <c r="F1542" t="s">
        <v>175</v>
      </c>
      <c r="G1542">
        <v>54</v>
      </c>
      <c r="H1542">
        <v>427601</v>
      </c>
      <c r="I1542" t="s">
        <v>58</v>
      </c>
      <c r="J1542" s="1">
        <v>45253</v>
      </c>
      <c r="K1542">
        <v>1000</v>
      </c>
      <c r="L1542" t="s">
        <v>6596</v>
      </c>
      <c r="M1542" t="s">
        <v>269</v>
      </c>
      <c r="N1542" t="s">
        <v>6597</v>
      </c>
      <c r="O1542" t="s">
        <v>6598</v>
      </c>
      <c r="P1542" t="s">
        <v>71</v>
      </c>
      <c r="Q1542">
        <v>6</v>
      </c>
      <c r="R1542" t="s">
        <v>40</v>
      </c>
      <c r="S1542" t="s">
        <v>79</v>
      </c>
      <c r="T1542">
        <v>86469</v>
      </c>
      <c r="U1542" s="1">
        <v>45300</v>
      </c>
      <c r="V1542" t="s">
        <v>111</v>
      </c>
      <c r="W1542">
        <v>589852</v>
      </c>
      <c r="X1542" t="s">
        <v>6599</v>
      </c>
      <c r="Y1542">
        <v>717</v>
      </c>
      <c r="Z1542">
        <v>930</v>
      </c>
      <c r="AA1542">
        <v>4</v>
      </c>
      <c r="AB1542">
        <v>1488</v>
      </c>
    </row>
    <row r="1543" spans="1:28" x14ac:dyDescent="0.3">
      <c r="A1543" t="s">
        <v>28</v>
      </c>
      <c r="B1543" t="s">
        <v>29</v>
      </c>
      <c r="C1543" t="s">
        <v>30</v>
      </c>
      <c r="D1543" t="s">
        <v>261</v>
      </c>
      <c r="E1543" t="s">
        <v>56</v>
      </c>
      <c r="F1543" t="s">
        <v>135</v>
      </c>
      <c r="G1543">
        <v>32</v>
      </c>
      <c r="H1543">
        <v>403268</v>
      </c>
      <c r="I1543" t="s">
        <v>58</v>
      </c>
      <c r="J1543" s="1">
        <v>45461</v>
      </c>
      <c r="K1543">
        <v>950</v>
      </c>
      <c r="L1543" t="s">
        <v>6600</v>
      </c>
      <c r="M1543" t="s">
        <v>1244</v>
      </c>
      <c r="N1543" t="s">
        <v>6601</v>
      </c>
      <c r="O1543" t="s">
        <v>6602</v>
      </c>
      <c r="P1543" t="s">
        <v>39</v>
      </c>
      <c r="Q1543">
        <v>19</v>
      </c>
      <c r="R1543" t="s">
        <v>40</v>
      </c>
      <c r="S1543" t="s">
        <v>63</v>
      </c>
      <c r="T1543">
        <v>20263</v>
      </c>
      <c r="U1543" s="1">
        <v>45452</v>
      </c>
      <c r="V1543" t="s">
        <v>52</v>
      </c>
      <c r="W1543">
        <v>296205</v>
      </c>
      <c r="X1543" t="s">
        <v>658</v>
      </c>
      <c r="Y1543">
        <v>479</v>
      </c>
      <c r="Z1543">
        <v>2865</v>
      </c>
      <c r="AA1543">
        <v>6</v>
      </c>
      <c r="AB1543">
        <v>6876</v>
      </c>
    </row>
    <row r="1544" spans="1:28" x14ac:dyDescent="0.3">
      <c r="A1544" t="s">
        <v>28</v>
      </c>
      <c r="B1544" t="s">
        <v>29</v>
      </c>
      <c r="C1544" t="s">
        <v>30</v>
      </c>
      <c r="D1544" t="s">
        <v>616</v>
      </c>
      <c r="E1544" t="s">
        <v>56</v>
      </c>
      <c r="F1544" t="s">
        <v>47</v>
      </c>
      <c r="G1544">
        <v>61</v>
      </c>
      <c r="H1544">
        <v>432832</v>
      </c>
      <c r="I1544" t="s">
        <v>34</v>
      </c>
      <c r="J1544" s="1">
        <v>44741</v>
      </c>
      <c r="K1544">
        <v>1200</v>
      </c>
      <c r="L1544" t="s">
        <v>6603</v>
      </c>
      <c r="M1544" t="s">
        <v>506</v>
      </c>
      <c r="N1544" t="s">
        <v>6604</v>
      </c>
      <c r="O1544" t="s">
        <v>6605</v>
      </c>
      <c r="P1544" t="s">
        <v>87</v>
      </c>
      <c r="Q1544">
        <v>16</v>
      </c>
      <c r="R1544" t="s">
        <v>40</v>
      </c>
      <c r="S1544" t="s">
        <v>63</v>
      </c>
      <c r="T1544">
        <v>83933</v>
      </c>
      <c r="U1544" s="1">
        <v>45387</v>
      </c>
      <c r="V1544" t="s">
        <v>80</v>
      </c>
      <c r="W1544">
        <v>155867</v>
      </c>
      <c r="X1544" t="s">
        <v>6606</v>
      </c>
      <c r="Y1544">
        <v>804</v>
      </c>
      <c r="Z1544">
        <v>847</v>
      </c>
      <c r="AA1544">
        <v>3</v>
      </c>
      <c r="AB1544" s="2" t="s">
        <v>6607</v>
      </c>
    </row>
    <row r="1545" spans="1:28" x14ac:dyDescent="0.3">
      <c r="A1545" t="s">
        <v>28</v>
      </c>
      <c r="B1545" t="s">
        <v>29</v>
      </c>
      <c r="C1545" t="s">
        <v>148</v>
      </c>
      <c r="D1545" t="s">
        <v>45</v>
      </c>
      <c r="E1545" t="s">
        <v>46</v>
      </c>
      <c r="F1545" t="s">
        <v>33</v>
      </c>
      <c r="G1545">
        <v>36</v>
      </c>
      <c r="H1545">
        <v>416760</v>
      </c>
      <c r="I1545" t="s">
        <v>58</v>
      </c>
      <c r="J1545" s="1">
        <v>44210</v>
      </c>
      <c r="K1545">
        <v>1100</v>
      </c>
      <c r="L1545" t="s">
        <v>6608</v>
      </c>
      <c r="M1545" t="s">
        <v>2538</v>
      </c>
      <c r="N1545" t="s">
        <v>6609</v>
      </c>
      <c r="O1545" t="s">
        <v>6610</v>
      </c>
      <c r="P1545" t="s">
        <v>39</v>
      </c>
      <c r="Q1545">
        <v>18</v>
      </c>
      <c r="R1545" t="s">
        <v>88</v>
      </c>
      <c r="S1545" t="s">
        <v>79</v>
      </c>
      <c r="T1545">
        <v>28422</v>
      </c>
      <c r="U1545" s="1">
        <v>45413</v>
      </c>
      <c r="V1545" t="s">
        <v>140</v>
      </c>
      <c r="W1545">
        <v>328667</v>
      </c>
      <c r="X1545" t="s">
        <v>6611</v>
      </c>
      <c r="Y1545">
        <v>817</v>
      </c>
      <c r="Z1545">
        <v>1657</v>
      </c>
      <c r="AA1545">
        <v>8</v>
      </c>
      <c r="AB1545" s="2" t="s">
        <v>6612</v>
      </c>
    </row>
    <row r="1546" spans="1:28" x14ac:dyDescent="0.3">
      <c r="A1546" t="s">
        <v>28</v>
      </c>
      <c r="B1546" t="s">
        <v>29</v>
      </c>
      <c r="C1546" t="s">
        <v>193</v>
      </c>
      <c r="D1546" t="s">
        <v>31</v>
      </c>
      <c r="E1546" t="s">
        <v>56</v>
      </c>
      <c r="F1546" t="s">
        <v>150</v>
      </c>
      <c r="G1546">
        <v>12</v>
      </c>
      <c r="H1546">
        <v>408820</v>
      </c>
      <c r="I1546" t="s">
        <v>34</v>
      </c>
      <c r="J1546" s="1">
        <v>45367</v>
      </c>
      <c r="K1546">
        <v>1100</v>
      </c>
      <c r="L1546" t="s">
        <v>6613</v>
      </c>
      <c r="M1546" t="s">
        <v>434</v>
      </c>
      <c r="N1546" t="s">
        <v>6614</v>
      </c>
      <c r="O1546" t="s">
        <v>6615</v>
      </c>
      <c r="P1546" t="s">
        <v>51</v>
      </c>
      <c r="Q1546">
        <v>18</v>
      </c>
      <c r="R1546" t="s">
        <v>88</v>
      </c>
      <c r="S1546" t="s">
        <v>41</v>
      </c>
      <c r="T1546">
        <v>26756</v>
      </c>
      <c r="U1546" s="1">
        <v>45398</v>
      </c>
      <c r="V1546" t="s">
        <v>80</v>
      </c>
      <c r="W1546">
        <v>270151</v>
      </c>
      <c r="X1546" t="s">
        <v>6616</v>
      </c>
      <c r="Y1546">
        <v>974</v>
      </c>
      <c r="Z1546">
        <v>2289</v>
      </c>
      <c r="AA1546">
        <v>7</v>
      </c>
      <c r="AB1546" s="2" t="s">
        <v>6617</v>
      </c>
    </row>
    <row r="1547" spans="1:28" x14ac:dyDescent="0.3">
      <c r="A1547" t="s">
        <v>28</v>
      </c>
      <c r="B1547" t="s">
        <v>29</v>
      </c>
      <c r="C1547" t="s">
        <v>66</v>
      </c>
      <c r="D1547" t="s">
        <v>254</v>
      </c>
      <c r="E1547" t="s">
        <v>32</v>
      </c>
      <c r="F1547" t="s">
        <v>99</v>
      </c>
      <c r="G1547">
        <v>23</v>
      </c>
      <c r="H1547">
        <v>413929</v>
      </c>
      <c r="I1547" t="s">
        <v>58</v>
      </c>
      <c r="J1547" s="1">
        <v>44891</v>
      </c>
      <c r="K1547">
        <v>950</v>
      </c>
      <c r="L1547" t="s">
        <v>6618</v>
      </c>
      <c r="M1547" t="s">
        <v>129</v>
      </c>
      <c r="N1547" t="s">
        <v>6619</v>
      </c>
      <c r="O1547" t="s">
        <v>6620</v>
      </c>
      <c r="P1547" t="s">
        <v>51</v>
      </c>
      <c r="Q1547">
        <v>13</v>
      </c>
      <c r="R1547" t="s">
        <v>40</v>
      </c>
      <c r="S1547" t="s">
        <v>41</v>
      </c>
      <c r="T1547">
        <v>12311</v>
      </c>
      <c r="U1547" s="1">
        <v>45587</v>
      </c>
      <c r="V1547" t="s">
        <v>155</v>
      </c>
      <c r="W1547">
        <v>316960</v>
      </c>
      <c r="X1547" t="s">
        <v>6621</v>
      </c>
      <c r="Y1547">
        <v>695</v>
      </c>
      <c r="Z1547">
        <v>2121</v>
      </c>
      <c r="AA1547">
        <v>5</v>
      </c>
      <c r="AB1547">
        <v>4242</v>
      </c>
    </row>
    <row r="1548" spans="1:28" x14ac:dyDescent="0.3">
      <c r="A1548" t="s">
        <v>28</v>
      </c>
      <c r="B1548" t="s">
        <v>29</v>
      </c>
      <c r="C1548" t="s">
        <v>54</v>
      </c>
      <c r="D1548" t="s">
        <v>611</v>
      </c>
      <c r="E1548" t="s">
        <v>32</v>
      </c>
      <c r="F1548" t="s">
        <v>57</v>
      </c>
      <c r="G1548">
        <v>71</v>
      </c>
      <c r="H1548">
        <v>430042</v>
      </c>
      <c r="I1548" t="s">
        <v>58</v>
      </c>
      <c r="J1548" s="1">
        <v>45368</v>
      </c>
      <c r="K1548">
        <v>1200</v>
      </c>
      <c r="L1548" t="s">
        <v>6622</v>
      </c>
      <c r="M1548" t="s">
        <v>1118</v>
      </c>
      <c r="N1548" t="s">
        <v>6623</v>
      </c>
      <c r="O1548">
        <f>1-148-907-1125</f>
        <v>-2179</v>
      </c>
      <c r="P1548" t="s">
        <v>71</v>
      </c>
      <c r="Q1548">
        <v>9</v>
      </c>
      <c r="R1548" t="s">
        <v>88</v>
      </c>
      <c r="S1548" t="s">
        <v>118</v>
      </c>
      <c r="T1548">
        <v>51678</v>
      </c>
      <c r="U1548" s="1">
        <v>45372</v>
      </c>
      <c r="V1548" t="s">
        <v>72</v>
      </c>
      <c r="W1548">
        <v>973108</v>
      </c>
      <c r="X1548" t="s">
        <v>6624</v>
      </c>
      <c r="Y1548">
        <v>643</v>
      </c>
      <c r="Z1548">
        <v>1100</v>
      </c>
      <c r="AA1548">
        <v>3</v>
      </c>
      <c r="AB1548">
        <v>1320</v>
      </c>
    </row>
    <row r="1549" spans="1:28" x14ac:dyDescent="0.3">
      <c r="A1549" t="s">
        <v>28</v>
      </c>
      <c r="B1549" t="s">
        <v>29</v>
      </c>
      <c r="C1549" t="s">
        <v>193</v>
      </c>
      <c r="D1549" t="s">
        <v>467</v>
      </c>
      <c r="E1549" t="s">
        <v>56</v>
      </c>
      <c r="F1549" t="s">
        <v>99</v>
      </c>
      <c r="G1549">
        <v>23</v>
      </c>
      <c r="H1549">
        <v>426896</v>
      </c>
      <c r="I1549" t="s">
        <v>58</v>
      </c>
      <c r="J1549" s="1">
        <v>44791</v>
      </c>
      <c r="K1549">
        <v>1300</v>
      </c>
      <c r="L1549" t="s">
        <v>6625</v>
      </c>
      <c r="M1549" t="s">
        <v>482</v>
      </c>
      <c r="N1549" t="s">
        <v>6626</v>
      </c>
      <c r="O1549" t="s">
        <v>6627</v>
      </c>
      <c r="P1549" t="s">
        <v>71</v>
      </c>
      <c r="Q1549">
        <v>19</v>
      </c>
      <c r="R1549" t="s">
        <v>40</v>
      </c>
      <c r="S1549" t="s">
        <v>118</v>
      </c>
      <c r="T1549">
        <v>87830</v>
      </c>
      <c r="U1549" s="1">
        <v>45365</v>
      </c>
      <c r="V1549" t="s">
        <v>72</v>
      </c>
      <c r="W1549">
        <v>361183</v>
      </c>
      <c r="X1549" t="s">
        <v>6628</v>
      </c>
      <c r="Y1549">
        <v>642</v>
      </c>
      <c r="Z1549">
        <v>1478</v>
      </c>
      <c r="AA1549">
        <v>3</v>
      </c>
      <c r="AB1549" s="2" t="s">
        <v>6629</v>
      </c>
    </row>
    <row r="1550" spans="1:28" x14ac:dyDescent="0.3">
      <c r="A1550" t="s">
        <v>28</v>
      </c>
      <c r="B1550" t="s">
        <v>29</v>
      </c>
      <c r="C1550" t="s">
        <v>30</v>
      </c>
      <c r="D1550" t="s">
        <v>364</v>
      </c>
      <c r="E1550" t="s">
        <v>32</v>
      </c>
      <c r="F1550" t="s">
        <v>113</v>
      </c>
      <c r="G1550">
        <v>25</v>
      </c>
      <c r="H1550">
        <v>419234</v>
      </c>
      <c r="I1550" t="s">
        <v>34</v>
      </c>
      <c r="J1550" s="1">
        <v>44188</v>
      </c>
      <c r="K1550">
        <v>1000</v>
      </c>
      <c r="L1550" t="s">
        <v>6630</v>
      </c>
      <c r="M1550" t="s">
        <v>60</v>
      </c>
      <c r="N1550" t="s">
        <v>6631</v>
      </c>
      <c r="O1550" t="s">
        <v>6632</v>
      </c>
      <c r="P1550" t="s">
        <v>51</v>
      </c>
      <c r="Q1550">
        <v>18</v>
      </c>
      <c r="R1550" t="s">
        <v>88</v>
      </c>
      <c r="S1550" t="s">
        <v>41</v>
      </c>
      <c r="T1550">
        <v>38581</v>
      </c>
      <c r="U1550" s="1">
        <v>45608</v>
      </c>
      <c r="V1550" t="s">
        <v>42</v>
      </c>
      <c r="W1550">
        <v>199357</v>
      </c>
      <c r="X1550" t="s">
        <v>6633</v>
      </c>
      <c r="Y1550">
        <v>476</v>
      </c>
      <c r="Z1550">
        <v>1241</v>
      </c>
      <c r="AA1550">
        <v>7</v>
      </c>
      <c r="AB1550">
        <v>3474.8</v>
      </c>
    </row>
    <row r="1551" spans="1:28" x14ac:dyDescent="0.3">
      <c r="A1551" t="s">
        <v>28</v>
      </c>
      <c r="B1551" t="s">
        <v>29</v>
      </c>
      <c r="C1551" t="s">
        <v>44</v>
      </c>
      <c r="D1551" t="s">
        <v>291</v>
      </c>
      <c r="E1551" t="s">
        <v>46</v>
      </c>
      <c r="F1551" t="s">
        <v>355</v>
      </c>
      <c r="G1551">
        <v>59</v>
      </c>
      <c r="H1551">
        <v>420739</v>
      </c>
      <c r="I1551" t="s">
        <v>34</v>
      </c>
      <c r="J1551" s="1">
        <v>44701</v>
      </c>
      <c r="K1551">
        <v>1400</v>
      </c>
      <c r="L1551" t="s">
        <v>6634</v>
      </c>
      <c r="M1551" t="s">
        <v>189</v>
      </c>
      <c r="N1551" t="s">
        <v>6635</v>
      </c>
      <c r="O1551" t="s">
        <v>6636</v>
      </c>
      <c r="P1551" t="s">
        <v>39</v>
      </c>
      <c r="Q1551">
        <v>14</v>
      </c>
      <c r="R1551" t="s">
        <v>88</v>
      </c>
      <c r="S1551" t="s">
        <v>63</v>
      </c>
      <c r="T1551">
        <v>11944</v>
      </c>
      <c r="U1551" s="1">
        <v>45516</v>
      </c>
      <c r="V1551" t="s">
        <v>64</v>
      </c>
      <c r="W1551">
        <v>596019</v>
      </c>
      <c r="X1551" t="s">
        <v>6637</v>
      </c>
      <c r="Y1551">
        <v>341</v>
      </c>
      <c r="Z1551">
        <v>1195</v>
      </c>
      <c r="AA1551">
        <v>4</v>
      </c>
      <c r="AB1551">
        <v>1912</v>
      </c>
    </row>
    <row r="1552" spans="1:28" x14ac:dyDescent="0.3">
      <c r="A1552" t="s">
        <v>28</v>
      </c>
      <c r="B1552" t="s">
        <v>29</v>
      </c>
      <c r="C1552" t="s">
        <v>30</v>
      </c>
      <c r="D1552" t="s">
        <v>187</v>
      </c>
      <c r="E1552" t="s">
        <v>32</v>
      </c>
      <c r="F1552" t="s">
        <v>113</v>
      </c>
      <c r="G1552">
        <v>99</v>
      </c>
      <c r="H1552">
        <v>414449</v>
      </c>
      <c r="I1552" t="s">
        <v>34</v>
      </c>
      <c r="J1552" s="1">
        <v>45392</v>
      </c>
      <c r="K1552">
        <v>1000</v>
      </c>
      <c r="L1552" t="s">
        <v>5002</v>
      </c>
      <c r="M1552" t="s">
        <v>144</v>
      </c>
      <c r="N1552" t="s">
        <v>6638</v>
      </c>
      <c r="O1552">
        <v>3562565659</v>
      </c>
      <c r="P1552" t="s">
        <v>51</v>
      </c>
      <c r="Q1552">
        <v>13</v>
      </c>
      <c r="R1552" t="s">
        <v>88</v>
      </c>
      <c r="S1552" t="s">
        <v>63</v>
      </c>
      <c r="T1552">
        <v>66823</v>
      </c>
      <c r="U1552" s="1">
        <v>45498</v>
      </c>
      <c r="V1552" t="s">
        <v>126</v>
      </c>
      <c r="W1552">
        <v>922605</v>
      </c>
      <c r="X1552" t="s">
        <v>6639</v>
      </c>
      <c r="Y1552">
        <v>921</v>
      </c>
      <c r="Z1552">
        <v>1381</v>
      </c>
      <c r="AA1552">
        <v>1</v>
      </c>
      <c r="AB1552">
        <v>552.4</v>
      </c>
    </row>
    <row r="1553" spans="1:28" x14ac:dyDescent="0.3">
      <c r="A1553" t="s">
        <v>28</v>
      </c>
      <c r="B1553" t="s">
        <v>29</v>
      </c>
      <c r="C1553" t="s">
        <v>148</v>
      </c>
      <c r="D1553" t="s">
        <v>524</v>
      </c>
      <c r="E1553" t="s">
        <v>32</v>
      </c>
      <c r="F1553" t="s">
        <v>33</v>
      </c>
      <c r="G1553">
        <v>9</v>
      </c>
      <c r="H1553">
        <v>435312</v>
      </c>
      <c r="I1553" t="s">
        <v>58</v>
      </c>
      <c r="J1553" s="1">
        <v>44493</v>
      </c>
      <c r="K1553">
        <v>1100</v>
      </c>
      <c r="L1553" t="s">
        <v>4023</v>
      </c>
      <c r="M1553" t="s">
        <v>1253</v>
      </c>
      <c r="N1553" t="s">
        <v>6640</v>
      </c>
      <c r="O1553" t="s">
        <v>6641</v>
      </c>
      <c r="P1553" t="s">
        <v>87</v>
      </c>
      <c r="Q1553">
        <v>15</v>
      </c>
      <c r="R1553" t="s">
        <v>40</v>
      </c>
      <c r="S1553" t="s">
        <v>79</v>
      </c>
      <c r="T1553">
        <v>88401</v>
      </c>
      <c r="U1553" s="1">
        <v>45487</v>
      </c>
      <c r="V1553" t="s">
        <v>126</v>
      </c>
      <c r="W1553">
        <v>939735</v>
      </c>
      <c r="X1553" t="s">
        <v>6642</v>
      </c>
      <c r="Y1553">
        <v>933</v>
      </c>
      <c r="Z1553">
        <v>1851</v>
      </c>
      <c r="AA1553">
        <v>8</v>
      </c>
      <c r="AB1553" s="2" t="s">
        <v>4473</v>
      </c>
    </row>
    <row r="1554" spans="1:28" x14ac:dyDescent="0.3">
      <c r="A1554" t="s">
        <v>28</v>
      </c>
      <c r="B1554" t="s">
        <v>29</v>
      </c>
      <c r="C1554" t="s">
        <v>54</v>
      </c>
      <c r="D1554" t="s">
        <v>546</v>
      </c>
      <c r="E1554" t="s">
        <v>46</v>
      </c>
      <c r="F1554" t="s">
        <v>47</v>
      </c>
      <c r="G1554">
        <v>48</v>
      </c>
      <c r="H1554">
        <v>406523</v>
      </c>
      <c r="I1554" t="s">
        <v>58</v>
      </c>
      <c r="J1554" s="1">
        <v>44354</v>
      </c>
      <c r="K1554">
        <v>1000</v>
      </c>
      <c r="L1554" t="s">
        <v>6643</v>
      </c>
      <c r="M1554" t="s">
        <v>345</v>
      </c>
      <c r="N1554" t="s">
        <v>6644</v>
      </c>
      <c r="O1554" t="s">
        <v>6645</v>
      </c>
      <c r="P1554" t="s">
        <v>51</v>
      </c>
      <c r="Q1554">
        <v>3</v>
      </c>
      <c r="R1554" t="s">
        <v>40</v>
      </c>
      <c r="S1554" t="s">
        <v>41</v>
      </c>
      <c r="T1554">
        <v>37514</v>
      </c>
      <c r="U1554" s="1">
        <v>45498</v>
      </c>
      <c r="V1554" t="s">
        <v>126</v>
      </c>
      <c r="W1554">
        <v>523772</v>
      </c>
      <c r="X1554" t="s">
        <v>6646</v>
      </c>
      <c r="Y1554">
        <v>901</v>
      </c>
      <c r="Z1554">
        <v>1291</v>
      </c>
      <c r="AA1554">
        <v>4</v>
      </c>
      <c r="AB1554">
        <v>2065.6</v>
      </c>
    </row>
    <row r="1555" spans="1:28" x14ac:dyDescent="0.3">
      <c r="A1555" t="s">
        <v>28</v>
      </c>
      <c r="B1555" t="s">
        <v>29</v>
      </c>
      <c r="C1555" t="s">
        <v>157</v>
      </c>
      <c r="D1555" t="s">
        <v>149</v>
      </c>
      <c r="E1555" t="s">
        <v>32</v>
      </c>
      <c r="F1555" t="s">
        <v>106</v>
      </c>
      <c r="G1555">
        <v>35</v>
      </c>
      <c r="H1555">
        <v>417793</v>
      </c>
      <c r="I1555" t="s">
        <v>58</v>
      </c>
      <c r="J1555" s="1">
        <v>44361</v>
      </c>
      <c r="K1555">
        <v>800</v>
      </c>
      <c r="L1555" t="s">
        <v>6647</v>
      </c>
      <c r="M1555" t="s">
        <v>1409</v>
      </c>
      <c r="N1555" t="s">
        <v>6648</v>
      </c>
      <c r="O1555" t="s">
        <v>6649</v>
      </c>
      <c r="P1555" t="s">
        <v>87</v>
      </c>
      <c r="Q1555">
        <v>9</v>
      </c>
      <c r="R1555" t="s">
        <v>88</v>
      </c>
      <c r="S1555" t="s">
        <v>118</v>
      </c>
      <c r="T1555">
        <v>34052</v>
      </c>
      <c r="U1555" s="1">
        <v>45326</v>
      </c>
      <c r="V1555" t="s">
        <v>119</v>
      </c>
      <c r="W1555">
        <v>382244</v>
      </c>
      <c r="X1555" t="s">
        <v>6650</v>
      </c>
      <c r="Y1555">
        <v>391</v>
      </c>
      <c r="Z1555">
        <v>512</v>
      </c>
      <c r="AA1555">
        <v>5</v>
      </c>
      <c r="AB1555">
        <v>1024</v>
      </c>
    </row>
    <row r="1556" spans="1:28" x14ac:dyDescent="0.3">
      <c r="A1556" t="s">
        <v>28</v>
      </c>
      <c r="B1556" t="s">
        <v>29</v>
      </c>
      <c r="C1556" t="s">
        <v>157</v>
      </c>
      <c r="D1556" t="s">
        <v>274</v>
      </c>
      <c r="E1556" t="s">
        <v>32</v>
      </c>
      <c r="F1556" t="s">
        <v>57</v>
      </c>
      <c r="G1556">
        <v>2</v>
      </c>
      <c r="H1556">
        <v>428218</v>
      </c>
      <c r="I1556" t="s">
        <v>34</v>
      </c>
      <c r="J1556" s="1">
        <v>44965</v>
      </c>
      <c r="K1556">
        <v>1400</v>
      </c>
      <c r="L1556" t="s">
        <v>6651</v>
      </c>
      <c r="M1556" t="s">
        <v>478</v>
      </c>
      <c r="N1556" t="s">
        <v>6652</v>
      </c>
      <c r="O1556" t="s">
        <v>6653</v>
      </c>
      <c r="P1556" t="s">
        <v>39</v>
      </c>
      <c r="Q1556">
        <v>7</v>
      </c>
      <c r="R1556" t="s">
        <v>40</v>
      </c>
      <c r="S1556" t="s">
        <v>118</v>
      </c>
      <c r="T1556">
        <v>53655</v>
      </c>
      <c r="U1556" s="1">
        <v>45417</v>
      </c>
      <c r="V1556" t="s">
        <v>140</v>
      </c>
      <c r="W1556">
        <v>150881</v>
      </c>
      <c r="X1556" t="s">
        <v>6654</v>
      </c>
      <c r="Y1556">
        <v>998</v>
      </c>
      <c r="Z1556">
        <v>2670</v>
      </c>
      <c r="AA1556">
        <v>8</v>
      </c>
      <c r="AB1556">
        <v>8544</v>
      </c>
    </row>
    <row r="1557" spans="1:28" x14ac:dyDescent="0.3">
      <c r="A1557" t="s">
        <v>28</v>
      </c>
      <c r="B1557" t="s">
        <v>29</v>
      </c>
      <c r="C1557" t="s">
        <v>30</v>
      </c>
      <c r="D1557" t="s">
        <v>237</v>
      </c>
      <c r="E1557" t="s">
        <v>32</v>
      </c>
      <c r="F1557" t="s">
        <v>47</v>
      </c>
      <c r="G1557">
        <v>5</v>
      </c>
      <c r="H1557">
        <v>421892</v>
      </c>
      <c r="I1557" t="s">
        <v>58</v>
      </c>
      <c r="J1557" s="1">
        <v>44311</v>
      </c>
      <c r="K1557">
        <v>1400</v>
      </c>
      <c r="L1557" t="s">
        <v>6655</v>
      </c>
      <c r="M1557" t="s">
        <v>1305</v>
      </c>
      <c r="N1557" t="s">
        <v>6656</v>
      </c>
      <c r="O1557" t="s">
        <v>6657</v>
      </c>
      <c r="P1557" t="s">
        <v>51</v>
      </c>
      <c r="Q1557">
        <v>12</v>
      </c>
      <c r="R1557" t="s">
        <v>40</v>
      </c>
      <c r="S1557" t="s">
        <v>79</v>
      </c>
      <c r="T1557">
        <v>34213</v>
      </c>
      <c r="U1557" s="1">
        <v>45502</v>
      </c>
      <c r="V1557" t="s">
        <v>126</v>
      </c>
      <c r="W1557">
        <v>920683</v>
      </c>
      <c r="X1557" t="s">
        <v>6658</v>
      </c>
      <c r="Y1557">
        <v>493</v>
      </c>
      <c r="Z1557">
        <v>2345</v>
      </c>
      <c r="AA1557">
        <v>7</v>
      </c>
      <c r="AB1557">
        <v>6566</v>
      </c>
    </row>
    <row r="1558" spans="1:28" x14ac:dyDescent="0.3">
      <c r="A1558" t="s">
        <v>28</v>
      </c>
      <c r="B1558" t="s">
        <v>29</v>
      </c>
      <c r="C1558" t="s">
        <v>91</v>
      </c>
      <c r="D1558" t="s">
        <v>442</v>
      </c>
      <c r="E1558" t="s">
        <v>32</v>
      </c>
      <c r="F1558" t="s">
        <v>83</v>
      </c>
      <c r="G1558">
        <v>63</v>
      </c>
      <c r="H1558">
        <v>428292</v>
      </c>
      <c r="I1558" t="s">
        <v>58</v>
      </c>
      <c r="J1558" s="1">
        <v>45279</v>
      </c>
      <c r="K1558">
        <v>1100</v>
      </c>
      <c r="L1558" t="s">
        <v>6659</v>
      </c>
      <c r="M1558" t="s">
        <v>60</v>
      </c>
      <c r="N1558" t="s">
        <v>6660</v>
      </c>
      <c r="O1558">
        <f>1-974-102-1819</f>
        <v>-2894</v>
      </c>
      <c r="P1558" t="s">
        <v>87</v>
      </c>
      <c r="Q1558">
        <v>19</v>
      </c>
      <c r="R1558" t="s">
        <v>40</v>
      </c>
      <c r="S1558" t="s">
        <v>41</v>
      </c>
      <c r="T1558">
        <v>80757</v>
      </c>
      <c r="U1558" s="1">
        <v>45300</v>
      </c>
      <c r="V1558" t="s">
        <v>111</v>
      </c>
      <c r="W1558">
        <v>915120</v>
      </c>
      <c r="X1558" t="s">
        <v>6661</v>
      </c>
      <c r="Y1558">
        <v>361</v>
      </c>
      <c r="Z1558">
        <v>2798</v>
      </c>
      <c r="AA1558">
        <v>2</v>
      </c>
      <c r="AB1558">
        <v>2238.4</v>
      </c>
    </row>
    <row r="1559" spans="1:28" x14ac:dyDescent="0.3">
      <c r="A1559" t="s">
        <v>28</v>
      </c>
      <c r="B1559" t="s">
        <v>29</v>
      </c>
      <c r="C1559" t="s">
        <v>148</v>
      </c>
      <c r="D1559" t="s">
        <v>560</v>
      </c>
      <c r="E1559" t="s">
        <v>56</v>
      </c>
      <c r="F1559" t="s">
        <v>150</v>
      </c>
      <c r="G1559">
        <v>19</v>
      </c>
      <c r="H1559">
        <v>422640</v>
      </c>
      <c r="I1559" t="s">
        <v>34</v>
      </c>
      <c r="J1559" s="1">
        <v>43932</v>
      </c>
      <c r="K1559">
        <v>950</v>
      </c>
      <c r="L1559" t="s">
        <v>6662</v>
      </c>
      <c r="M1559" t="s">
        <v>670</v>
      </c>
      <c r="N1559" t="s">
        <v>6663</v>
      </c>
      <c r="O1559" t="s">
        <v>6664</v>
      </c>
      <c r="P1559" t="s">
        <v>51</v>
      </c>
      <c r="Q1559">
        <v>4</v>
      </c>
      <c r="R1559" t="s">
        <v>40</v>
      </c>
      <c r="S1559" t="s">
        <v>118</v>
      </c>
      <c r="T1559">
        <v>15946</v>
      </c>
      <c r="U1559" s="1">
        <v>45458</v>
      </c>
      <c r="V1559" t="s">
        <v>52</v>
      </c>
      <c r="W1559">
        <v>572463</v>
      </c>
      <c r="X1559" t="s">
        <v>6665</v>
      </c>
      <c r="Y1559">
        <v>234</v>
      </c>
      <c r="Z1559">
        <v>2948</v>
      </c>
      <c r="AA1559">
        <v>5</v>
      </c>
      <c r="AB1559">
        <v>5896</v>
      </c>
    </row>
    <row r="1560" spans="1:28" x14ac:dyDescent="0.3">
      <c r="A1560" t="s">
        <v>28</v>
      </c>
      <c r="B1560" t="s">
        <v>29</v>
      </c>
      <c r="C1560" t="s">
        <v>157</v>
      </c>
      <c r="D1560" t="s">
        <v>274</v>
      </c>
      <c r="E1560" t="s">
        <v>46</v>
      </c>
      <c r="F1560" t="s">
        <v>99</v>
      </c>
      <c r="G1560">
        <v>97</v>
      </c>
      <c r="H1560">
        <v>420091</v>
      </c>
      <c r="I1560" t="s">
        <v>58</v>
      </c>
      <c r="J1560" s="1">
        <v>44278</v>
      </c>
      <c r="K1560">
        <v>1000</v>
      </c>
      <c r="L1560" t="s">
        <v>6666</v>
      </c>
      <c r="M1560" t="s">
        <v>282</v>
      </c>
      <c r="N1560" t="s">
        <v>6667</v>
      </c>
      <c r="O1560" t="s">
        <v>6668</v>
      </c>
      <c r="P1560" t="s">
        <v>71</v>
      </c>
      <c r="Q1560">
        <v>6</v>
      </c>
      <c r="R1560" t="s">
        <v>88</v>
      </c>
      <c r="S1560" t="s">
        <v>79</v>
      </c>
      <c r="T1560">
        <v>39858</v>
      </c>
      <c r="U1560" s="1">
        <v>45617</v>
      </c>
      <c r="V1560" t="s">
        <v>42</v>
      </c>
      <c r="W1560">
        <v>641873</v>
      </c>
      <c r="X1560" t="s">
        <v>6669</v>
      </c>
      <c r="Y1560">
        <v>709</v>
      </c>
      <c r="Z1560">
        <v>2106</v>
      </c>
      <c r="AA1560">
        <v>8</v>
      </c>
      <c r="AB1560" s="2" t="s">
        <v>4837</v>
      </c>
    </row>
    <row r="1561" spans="1:28" x14ac:dyDescent="0.3">
      <c r="A1561" t="s">
        <v>28</v>
      </c>
      <c r="B1561" t="s">
        <v>29</v>
      </c>
      <c r="C1561" t="s">
        <v>193</v>
      </c>
      <c r="D1561" t="s">
        <v>45</v>
      </c>
      <c r="E1561" t="s">
        <v>46</v>
      </c>
      <c r="F1561" t="s">
        <v>83</v>
      </c>
      <c r="G1561">
        <v>69</v>
      </c>
      <c r="H1561">
        <v>419443</v>
      </c>
      <c r="I1561" t="s">
        <v>58</v>
      </c>
      <c r="J1561" s="1">
        <v>44529</v>
      </c>
      <c r="K1561">
        <v>1300</v>
      </c>
      <c r="L1561" t="s">
        <v>6670</v>
      </c>
      <c r="M1561" t="s">
        <v>605</v>
      </c>
      <c r="N1561" t="s">
        <v>6671</v>
      </c>
      <c r="O1561" t="s">
        <v>6672</v>
      </c>
      <c r="P1561" t="s">
        <v>39</v>
      </c>
      <c r="Q1561">
        <v>20</v>
      </c>
      <c r="R1561" t="s">
        <v>40</v>
      </c>
      <c r="S1561" t="s">
        <v>63</v>
      </c>
      <c r="T1561">
        <v>12084</v>
      </c>
      <c r="U1561" s="1">
        <v>45629</v>
      </c>
      <c r="V1561" t="s">
        <v>259</v>
      </c>
      <c r="W1561">
        <v>796282</v>
      </c>
      <c r="X1561" t="s">
        <v>6673</v>
      </c>
      <c r="Y1561">
        <v>565</v>
      </c>
      <c r="Z1561">
        <v>1594</v>
      </c>
      <c r="AA1561">
        <v>2</v>
      </c>
      <c r="AB1561">
        <v>1275.2</v>
      </c>
    </row>
    <row r="1562" spans="1:28" x14ac:dyDescent="0.3">
      <c r="A1562" t="s">
        <v>28</v>
      </c>
      <c r="B1562" t="s">
        <v>29</v>
      </c>
      <c r="C1562" t="s">
        <v>66</v>
      </c>
      <c r="D1562" t="s">
        <v>421</v>
      </c>
      <c r="E1562" t="s">
        <v>32</v>
      </c>
      <c r="F1562" t="s">
        <v>47</v>
      </c>
      <c r="G1562">
        <v>77</v>
      </c>
      <c r="H1562">
        <v>428342</v>
      </c>
      <c r="I1562" t="s">
        <v>34</v>
      </c>
      <c r="J1562" s="1">
        <v>44004</v>
      </c>
      <c r="K1562">
        <v>1100</v>
      </c>
      <c r="L1562" t="s">
        <v>6674</v>
      </c>
      <c r="M1562" t="s">
        <v>269</v>
      </c>
      <c r="N1562" t="s">
        <v>6675</v>
      </c>
      <c r="O1562" t="s">
        <v>6676</v>
      </c>
      <c r="P1562" t="s">
        <v>39</v>
      </c>
      <c r="Q1562">
        <v>20</v>
      </c>
      <c r="R1562" t="s">
        <v>88</v>
      </c>
      <c r="S1562" t="s">
        <v>79</v>
      </c>
      <c r="T1562">
        <v>23109</v>
      </c>
      <c r="U1562" s="1">
        <v>45415</v>
      </c>
      <c r="V1562" t="s">
        <v>140</v>
      </c>
      <c r="W1562">
        <v>689277</v>
      </c>
      <c r="X1562" t="s">
        <v>6677</v>
      </c>
      <c r="Y1562">
        <v>835</v>
      </c>
      <c r="Z1562">
        <v>2070</v>
      </c>
      <c r="AA1562">
        <v>2</v>
      </c>
      <c r="AB1562">
        <v>1656</v>
      </c>
    </row>
    <row r="1563" spans="1:28" x14ac:dyDescent="0.3">
      <c r="A1563" t="s">
        <v>28</v>
      </c>
      <c r="B1563" t="s">
        <v>29</v>
      </c>
      <c r="C1563" t="s">
        <v>148</v>
      </c>
      <c r="D1563" t="s">
        <v>55</v>
      </c>
      <c r="E1563" t="s">
        <v>56</v>
      </c>
      <c r="F1563" t="s">
        <v>135</v>
      </c>
      <c r="G1563">
        <v>53</v>
      </c>
      <c r="H1563">
        <v>404914</v>
      </c>
      <c r="I1563" t="s">
        <v>58</v>
      </c>
      <c r="J1563" s="1">
        <v>44397</v>
      </c>
      <c r="K1563">
        <v>1100</v>
      </c>
      <c r="L1563" t="s">
        <v>6678</v>
      </c>
      <c r="M1563" t="s">
        <v>1483</v>
      </c>
      <c r="N1563" t="s">
        <v>6679</v>
      </c>
      <c r="O1563" t="s">
        <v>6680</v>
      </c>
      <c r="P1563" t="s">
        <v>71</v>
      </c>
      <c r="Q1563">
        <v>3</v>
      </c>
      <c r="R1563" t="s">
        <v>88</v>
      </c>
      <c r="S1563" t="s">
        <v>41</v>
      </c>
      <c r="T1563">
        <v>26804</v>
      </c>
      <c r="U1563" s="1">
        <v>45432</v>
      </c>
      <c r="V1563" t="s">
        <v>140</v>
      </c>
      <c r="W1563">
        <v>594993</v>
      </c>
      <c r="X1563" t="s">
        <v>6681</v>
      </c>
      <c r="Y1563">
        <v>959</v>
      </c>
      <c r="Z1563">
        <v>1848</v>
      </c>
      <c r="AA1563">
        <v>2</v>
      </c>
      <c r="AB1563">
        <v>1478.4</v>
      </c>
    </row>
    <row r="1564" spans="1:28" x14ac:dyDescent="0.3">
      <c r="A1564" t="s">
        <v>28</v>
      </c>
      <c r="B1564" t="s">
        <v>29</v>
      </c>
      <c r="C1564" t="s">
        <v>54</v>
      </c>
      <c r="D1564" t="s">
        <v>380</v>
      </c>
      <c r="E1564" t="s">
        <v>56</v>
      </c>
      <c r="F1564" t="s">
        <v>106</v>
      </c>
      <c r="G1564">
        <v>97</v>
      </c>
      <c r="H1564">
        <v>404433</v>
      </c>
      <c r="I1564" t="s">
        <v>34</v>
      </c>
      <c r="J1564" s="1">
        <v>44988</v>
      </c>
      <c r="K1564">
        <v>1300</v>
      </c>
      <c r="L1564" t="s">
        <v>6682</v>
      </c>
      <c r="M1564" t="s">
        <v>308</v>
      </c>
      <c r="N1564" t="s">
        <v>6683</v>
      </c>
      <c r="O1564" t="s">
        <v>6684</v>
      </c>
      <c r="P1564" t="s">
        <v>51</v>
      </c>
      <c r="Q1564">
        <v>5</v>
      </c>
      <c r="R1564" t="s">
        <v>40</v>
      </c>
      <c r="S1564" t="s">
        <v>41</v>
      </c>
      <c r="T1564">
        <v>89046</v>
      </c>
      <c r="U1564" s="1">
        <v>45533</v>
      </c>
      <c r="V1564" t="s">
        <v>64</v>
      </c>
      <c r="W1564">
        <v>850940</v>
      </c>
      <c r="X1564" t="s">
        <v>6685</v>
      </c>
      <c r="Y1564">
        <v>800</v>
      </c>
      <c r="Z1564">
        <v>2251</v>
      </c>
      <c r="AA1564">
        <v>5</v>
      </c>
      <c r="AB1564">
        <v>4502</v>
      </c>
    </row>
    <row r="1565" spans="1:28" x14ac:dyDescent="0.3">
      <c r="A1565" t="s">
        <v>28</v>
      </c>
      <c r="B1565" t="s">
        <v>29</v>
      </c>
      <c r="C1565" t="s">
        <v>193</v>
      </c>
      <c r="D1565" t="s">
        <v>142</v>
      </c>
      <c r="E1565" t="s">
        <v>56</v>
      </c>
      <c r="F1565" t="s">
        <v>47</v>
      </c>
      <c r="G1565">
        <v>56</v>
      </c>
      <c r="H1565">
        <v>407339</v>
      </c>
      <c r="I1565" t="s">
        <v>34</v>
      </c>
      <c r="J1565" s="1">
        <v>44826</v>
      </c>
      <c r="K1565">
        <v>950</v>
      </c>
      <c r="L1565" t="s">
        <v>6686</v>
      </c>
      <c r="M1565" t="s">
        <v>1460</v>
      </c>
      <c r="N1565" t="s">
        <v>6687</v>
      </c>
      <c r="O1565" t="s">
        <v>6688</v>
      </c>
      <c r="P1565" t="s">
        <v>87</v>
      </c>
      <c r="Q1565">
        <v>15</v>
      </c>
      <c r="R1565" t="s">
        <v>88</v>
      </c>
      <c r="S1565" t="s">
        <v>118</v>
      </c>
      <c r="T1565">
        <v>51388</v>
      </c>
      <c r="U1565" s="1">
        <v>45493</v>
      </c>
      <c r="V1565" t="s">
        <v>126</v>
      </c>
      <c r="W1565">
        <v>558721</v>
      </c>
      <c r="X1565" t="s">
        <v>6689</v>
      </c>
      <c r="Y1565">
        <v>769</v>
      </c>
      <c r="Z1565">
        <v>2219</v>
      </c>
      <c r="AA1565">
        <v>3</v>
      </c>
      <c r="AB1565">
        <v>2662.8</v>
      </c>
    </row>
    <row r="1566" spans="1:28" x14ac:dyDescent="0.3">
      <c r="A1566" t="s">
        <v>28</v>
      </c>
      <c r="B1566" t="s">
        <v>29</v>
      </c>
      <c r="C1566" t="s">
        <v>66</v>
      </c>
      <c r="D1566" t="s">
        <v>338</v>
      </c>
      <c r="E1566" t="s">
        <v>56</v>
      </c>
      <c r="F1566" t="s">
        <v>57</v>
      </c>
      <c r="G1566">
        <v>98</v>
      </c>
      <c r="H1566">
        <v>433405</v>
      </c>
      <c r="I1566" t="s">
        <v>34</v>
      </c>
      <c r="J1566" s="1">
        <v>44635</v>
      </c>
      <c r="K1566">
        <v>1200</v>
      </c>
      <c r="L1566" t="s">
        <v>6690</v>
      </c>
      <c r="M1566" t="s">
        <v>211</v>
      </c>
      <c r="N1566" t="s">
        <v>6691</v>
      </c>
      <c r="O1566" t="s">
        <v>6692</v>
      </c>
      <c r="P1566" t="s">
        <v>87</v>
      </c>
      <c r="Q1566">
        <v>7</v>
      </c>
      <c r="R1566" t="s">
        <v>40</v>
      </c>
      <c r="S1566" t="s">
        <v>79</v>
      </c>
      <c r="T1566">
        <v>34777</v>
      </c>
      <c r="U1566" s="1">
        <v>45375</v>
      </c>
      <c r="V1566" t="s">
        <v>72</v>
      </c>
      <c r="W1566">
        <v>606450</v>
      </c>
      <c r="X1566" t="s">
        <v>6693</v>
      </c>
      <c r="Y1566">
        <v>651</v>
      </c>
      <c r="Z1566">
        <v>1388</v>
      </c>
      <c r="AA1566">
        <v>1</v>
      </c>
      <c r="AB1566">
        <v>555.20000000000005</v>
      </c>
    </row>
    <row r="1567" spans="1:28" x14ac:dyDescent="0.3">
      <c r="A1567" t="s">
        <v>28</v>
      </c>
      <c r="B1567" t="s">
        <v>29</v>
      </c>
      <c r="C1567" t="s">
        <v>157</v>
      </c>
      <c r="D1567" t="s">
        <v>149</v>
      </c>
      <c r="E1567" t="s">
        <v>32</v>
      </c>
      <c r="F1567" t="s">
        <v>83</v>
      </c>
      <c r="G1567">
        <v>69</v>
      </c>
      <c r="H1567">
        <v>410962</v>
      </c>
      <c r="I1567" t="s">
        <v>58</v>
      </c>
      <c r="J1567" s="1">
        <v>44087</v>
      </c>
      <c r="K1567">
        <v>1000</v>
      </c>
      <c r="L1567" t="s">
        <v>6694</v>
      </c>
      <c r="M1567" t="s">
        <v>670</v>
      </c>
      <c r="N1567" t="s">
        <v>6695</v>
      </c>
      <c r="O1567">
        <v>3831858825</v>
      </c>
      <c r="P1567" t="s">
        <v>39</v>
      </c>
      <c r="Q1567">
        <v>16</v>
      </c>
      <c r="R1567" t="s">
        <v>88</v>
      </c>
      <c r="S1567" t="s">
        <v>63</v>
      </c>
      <c r="T1567">
        <v>91904</v>
      </c>
      <c r="U1567" s="1">
        <v>45343</v>
      </c>
      <c r="V1567" t="s">
        <v>119</v>
      </c>
      <c r="W1567">
        <v>510285</v>
      </c>
      <c r="X1567" t="s">
        <v>6696</v>
      </c>
      <c r="Y1567">
        <v>584</v>
      </c>
      <c r="Z1567">
        <v>2535</v>
      </c>
      <c r="AA1567">
        <v>4</v>
      </c>
      <c r="AB1567">
        <v>4056</v>
      </c>
    </row>
    <row r="1568" spans="1:28" x14ac:dyDescent="0.3">
      <c r="A1568" t="s">
        <v>28</v>
      </c>
      <c r="B1568" t="s">
        <v>29</v>
      </c>
      <c r="C1568" t="s">
        <v>193</v>
      </c>
      <c r="D1568" t="s">
        <v>338</v>
      </c>
      <c r="E1568" t="s">
        <v>46</v>
      </c>
      <c r="F1568" t="s">
        <v>106</v>
      </c>
      <c r="G1568">
        <v>89</v>
      </c>
      <c r="H1568">
        <v>433411</v>
      </c>
      <c r="I1568" t="s">
        <v>34</v>
      </c>
      <c r="J1568" s="1">
        <v>44926</v>
      </c>
      <c r="K1568">
        <v>1000</v>
      </c>
      <c r="L1568" t="s">
        <v>6697</v>
      </c>
      <c r="M1568" t="s">
        <v>152</v>
      </c>
      <c r="N1568" t="s">
        <v>6698</v>
      </c>
      <c r="O1568">
        <f>1-992-569-6161</f>
        <v>-7721</v>
      </c>
      <c r="P1568" t="s">
        <v>51</v>
      </c>
      <c r="Q1568">
        <v>18</v>
      </c>
      <c r="R1568" t="s">
        <v>88</v>
      </c>
      <c r="S1568" t="s">
        <v>118</v>
      </c>
      <c r="T1568">
        <v>72431</v>
      </c>
      <c r="U1568" s="1">
        <v>45322</v>
      </c>
      <c r="V1568" t="s">
        <v>111</v>
      </c>
      <c r="W1568">
        <v>725128</v>
      </c>
      <c r="X1568" t="s">
        <v>6699</v>
      </c>
      <c r="Y1568">
        <v>419</v>
      </c>
      <c r="Z1568">
        <v>2767</v>
      </c>
      <c r="AA1568">
        <v>6</v>
      </c>
      <c r="AB1568">
        <v>6640.8</v>
      </c>
    </row>
    <row r="1569" spans="1:28" x14ac:dyDescent="0.3">
      <c r="A1569" t="s">
        <v>28</v>
      </c>
      <c r="B1569" t="s">
        <v>29</v>
      </c>
      <c r="C1569" t="s">
        <v>54</v>
      </c>
      <c r="D1569" t="s">
        <v>411</v>
      </c>
      <c r="E1569" t="s">
        <v>32</v>
      </c>
      <c r="F1569" t="s">
        <v>33</v>
      </c>
      <c r="G1569">
        <v>58</v>
      </c>
      <c r="H1569">
        <v>424041</v>
      </c>
      <c r="I1569" t="s">
        <v>58</v>
      </c>
      <c r="J1569" s="1">
        <v>44073</v>
      </c>
      <c r="K1569">
        <v>950</v>
      </c>
      <c r="L1569" t="s">
        <v>6700</v>
      </c>
      <c r="M1569" t="s">
        <v>605</v>
      </c>
      <c r="N1569" t="s">
        <v>6701</v>
      </c>
      <c r="O1569" t="s">
        <v>6702</v>
      </c>
      <c r="P1569" t="s">
        <v>87</v>
      </c>
      <c r="Q1569">
        <v>12</v>
      </c>
      <c r="R1569" t="s">
        <v>88</v>
      </c>
      <c r="S1569" t="s">
        <v>41</v>
      </c>
      <c r="T1569">
        <v>40806</v>
      </c>
      <c r="U1569" s="1">
        <v>45293</v>
      </c>
      <c r="V1569" t="s">
        <v>111</v>
      </c>
      <c r="W1569">
        <v>769118</v>
      </c>
      <c r="X1569" t="s">
        <v>6703</v>
      </c>
      <c r="Y1569">
        <v>557</v>
      </c>
      <c r="Z1569">
        <v>2488</v>
      </c>
      <c r="AA1569">
        <v>3</v>
      </c>
      <c r="AB1569" s="2" t="s">
        <v>760</v>
      </c>
    </row>
    <row r="1570" spans="1:28" x14ac:dyDescent="0.3">
      <c r="A1570" t="s">
        <v>28</v>
      </c>
      <c r="B1570" t="s">
        <v>29</v>
      </c>
      <c r="C1570" t="s">
        <v>148</v>
      </c>
      <c r="D1570" t="s">
        <v>182</v>
      </c>
      <c r="E1570" t="s">
        <v>32</v>
      </c>
      <c r="F1570" t="s">
        <v>106</v>
      </c>
      <c r="G1570">
        <v>38</v>
      </c>
      <c r="H1570">
        <v>429557</v>
      </c>
      <c r="I1570" t="s">
        <v>34</v>
      </c>
      <c r="J1570" s="1">
        <v>44425</v>
      </c>
      <c r="K1570">
        <v>800</v>
      </c>
      <c r="L1570" t="s">
        <v>6704</v>
      </c>
      <c r="M1570" t="s">
        <v>394</v>
      </c>
      <c r="N1570" t="s">
        <v>6705</v>
      </c>
      <c r="O1570" t="s">
        <v>6706</v>
      </c>
      <c r="P1570" t="s">
        <v>51</v>
      </c>
      <c r="Q1570">
        <v>15</v>
      </c>
      <c r="R1570" t="s">
        <v>40</v>
      </c>
      <c r="S1570" t="s">
        <v>118</v>
      </c>
      <c r="T1570">
        <v>44629</v>
      </c>
      <c r="U1570" s="1">
        <v>45306</v>
      </c>
      <c r="V1570" t="s">
        <v>111</v>
      </c>
      <c r="W1570">
        <v>801240</v>
      </c>
      <c r="X1570" t="s">
        <v>6707</v>
      </c>
      <c r="Y1570">
        <v>883</v>
      </c>
      <c r="Z1570">
        <v>995</v>
      </c>
      <c r="AA1570">
        <v>7</v>
      </c>
      <c r="AB1570">
        <v>2786</v>
      </c>
    </row>
    <row r="1571" spans="1:28" x14ac:dyDescent="0.3">
      <c r="A1571" t="s">
        <v>28</v>
      </c>
      <c r="B1571" t="s">
        <v>29</v>
      </c>
      <c r="C1571" t="s">
        <v>157</v>
      </c>
      <c r="D1571" t="s">
        <v>170</v>
      </c>
      <c r="E1571" t="s">
        <v>56</v>
      </c>
      <c r="F1571" t="s">
        <v>355</v>
      </c>
      <c r="G1571">
        <v>38</v>
      </c>
      <c r="H1571">
        <v>415791</v>
      </c>
      <c r="I1571" t="s">
        <v>34</v>
      </c>
      <c r="J1571" s="1">
        <v>45504</v>
      </c>
      <c r="K1571">
        <v>1100</v>
      </c>
      <c r="L1571" t="s">
        <v>6708</v>
      </c>
      <c r="M1571" t="s">
        <v>1483</v>
      </c>
      <c r="N1571" t="s">
        <v>6709</v>
      </c>
      <c r="O1571" t="s">
        <v>6710</v>
      </c>
      <c r="P1571" t="s">
        <v>87</v>
      </c>
      <c r="Q1571">
        <v>11</v>
      </c>
      <c r="R1571" t="s">
        <v>88</v>
      </c>
      <c r="S1571" t="s">
        <v>118</v>
      </c>
      <c r="T1571">
        <v>85663</v>
      </c>
      <c r="U1571" s="1">
        <v>45486</v>
      </c>
      <c r="V1571" t="s">
        <v>126</v>
      </c>
      <c r="W1571">
        <v>970170</v>
      </c>
      <c r="X1571" t="s">
        <v>6711</v>
      </c>
      <c r="Y1571">
        <v>724</v>
      </c>
      <c r="Z1571">
        <v>2775</v>
      </c>
      <c r="AA1571">
        <v>7</v>
      </c>
      <c r="AB1571">
        <v>7770</v>
      </c>
    </row>
    <row r="1572" spans="1:28" x14ac:dyDescent="0.3">
      <c r="A1572" t="s">
        <v>28</v>
      </c>
      <c r="B1572" t="s">
        <v>29</v>
      </c>
      <c r="C1572" t="s">
        <v>44</v>
      </c>
      <c r="D1572" t="s">
        <v>142</v>
      </c>
      <c r="E1572" t="s">
        <v>46</v>
      </c>
      <c r="F1572" t="s">
        <v>150</v>
      </c>
      <c r="G1572">
        <v>49</v>
      </c>
      <c r="H1572">
        <v>411320</v>
      </c>
      <c r="I1572" t="s">
        <v>58</v>
      </c>
      <c r="J1572" s="1">
        <v>44029</v>
      </c>
      <c r="K1572">
        <v>1000</v>
      </c>
      <c r="L1572" t="s">
        <v>6712</v>
      </c>
      <c r="M1572" t="s">
        <v>85</v>
      </c>
      <c r="N1572" t="s">
        <v>6713</v>
      </c>
      <c r="O1572" t="s">
        <v>6714</v>
      </c>
      <c r="P1572" t="s">
        <v>71</v>
      </c>
      <c r="Q1572">
        <v>18</v>
      </c>
      <c r="R1572" t="s">
        <v>40</v>
      </c>
      <c r="S1572" t="s">
        <v>63</v>
      </c>
      <c r="T1572">
        <v>16094</v>
      </c>
      <c r="U1572" s="1">
        <v>45540</v>
      </c>
      <c r="V1572" t="s">
        <v>180</v>
      </c>
      <c r="W1572">
        <v>959452</v>
      </c>
      <c r="X1572" t="s">
        <v>6715</v>
      </c>
      <c r="Y1572">
        <v>784</v>
      </c>
      <c r="Z1572">
        <v>1271</v>
      </c>
      <c r="AA1572">
        <v>3</v>
      </c>
      <c r="AB1572">
        <v>1525.2</v>
      </c>
    </row>
    <row r="1573" spans="1:28" x14ac:dyDescent="0.3">
      <c r="A1573" t="s">
        <v>28</v>
      </c>
      <c r="B1573" t="s">
        <v>29</v>
      </c>
      <c r="C1573" t="s">
        <v>193</v>
      </c>
      <c r="D1573" t="s">
        <v>291</v>
      </c>
      <c r="E1573" t="s">
        <v>46</v>
      </c>
      <c r="F1573" t="s">
        <v>99</v>
      </c>
      <c r="G1573">
        <v>94</v>
      </c>
      <c r="H1573">
        <v>407485</v>
      </c>
      <c r="I1573" t="s">
        <v>34</v>
      </c>
      <c r="J1573" s="1">
        <v>44168</v>
      </c>
      <c r="K1573">
        <v>1300</v>
      </c>
      <c r="L1573" t="s">
        <v>6716</v>
      </c>
      <c r="M1573" t="s">
        <v>276</v>
      </c>
      <c r="N1573" t="s">
        <v>6717</v>
      </c>
      <c r="O1573" t="s">
        <v>6718</v>
      </c>
      <c r="P1573" t="s">
        <v>39</v>
      </c>
      <c r="Q1573">
        <v>17</v>
      </c>
      <c r="R1573" t="s">
        <v>40</v>
      </c>
      <c r="S1573" t="s">
        <v>118</v>
      </c>
      <c r="T1573">
        <v>40716</v>
      </c>
      <c r="U1573" s="1">
        <v>45498</v>
      </c>
      <c r="V1573" t="s">
        <v>126</v>
      </c>
      <c r="W1573">
        <v>279110</v>
      </c>
      <c r="X1573" t="s">
        <v>6719</v>
      </c>
      <c r="Y1573">
        <v>684</v>
      </c>
      <c r="Z1573">
        <v>2657</v>
      </c>
      <c r="AA1573">
        <v>4</v>
      </c>
      <c r="AB1573">
        <v>4251.2</v>
      </c>
    </row>
    <row r="1574" spans="1:28" x14ac:dyDescent="0.3">
      <c r="A1574" t="s">
        <v>28</v>
      </c>
      <c r="B1574" t="s">
        <v>29</v>
      </c>
      <c r="C1574" t="s">
        <v>44</v>
      </c>
      <c r="D1574" t="s">
        <v>254</v>
      </c>
      <c r="E1574" t="s">
        <v>46</v>
      </c>
      <c r="F1574" t="s">
        <v>33</v>
      </c>
      <c r="G1574">
        <v>91</v>
      </c>
      <c r="H1574">
        <v>417204</v>
      </c>
      <c r="I1574" t="s">
        <v>58</v>
      </c>
      <c r="J1574" s="1">
        <v>44338</v>
      </c>
      <c r="K1574">
        <v>800</v>
      </c>
      <c r="L1574" t="s">
        <v>6720</v>
      </c>
      <c r="M1574" t="s">
        <v>552</v>
      </c>
      <c r="N1574" t="s">
        <v>6721</v>
      </c>
      <c r="O1574" t="s">
        <v>6722</v>
      </c>
      <c r="P1574" t="s">
        <v>71</v>
      </c>
      <c r="Q1574">
        <v>3</v>
      </c>
      <c r="R1574" t="s">
        <v>40</v>
      </c>
      <c r="S1574" t="s">
        <v>63</v>
      </c>
      <c r="T1574">
        <v>74472</v>
      </c>
      <c r="U1574" s="1">
        <v>45421</v>
      </c>
      <c r="V1574" t="s">
        <v>140</v>
      </c>
      <c r="W1574">
        <v>581243</v>
      </c>
      <c r="X1574" t="s">
        <v>6723</v>
      </c>
      <c r="Y1574">
        <v>812</v>
      </c>
      <c r="Z1574">
        <v>864</v>
      </c>
      <c r="AA1574">
        <v>6</v>
      </c>
      <c r="AB1574">
        <v>2073.6</v>
      </c>
    </row>
    <row r="1575" spans="1:28" x14ac:dyDescent="0.3">
      <c r="A1575" t="s">
        <v>28</v>
      </c>
      <c r="B1575" t="s">
        <v>29</v>
      </c>
      <c r="C1575" t="s">
        <v>148</v>
      </c>
      <c r="D1575" t="s">
        <v>349</v>
      </c>
      <c r="E1575" t="s">
        <v>56</v>
      </c>
      <c r="F1575" t="s">
        <v>83</v>
      </c>
      <c r="G1575">
        <v>69</v>
      </c>
      <c r="H1575">
        <v>422815</v>
      </c>
      <c r="I1575" t="s">
        <v>34</v>
      </c>
      <c r="J1575" s="1">
        <v>44588</v>
      </c>
      <c r="K1575">
        <v>1300</v>
      </c>
      <c r="L1575" t="s">
        <v>6724</v>
      </c>
      <c r="M1575" t="s">
        <v>263</v>
      </c>
      <c r="N1575" t="s">
        <v>6725</v>
      </c>
      <c r="O1575" t="s">
        <v>6726</v>
      </c>
      <c r="P1575" t="s">
        <v>71</v>
      </c>
      <c r="Q1575">
        <v>17</v>
      </c>
      <c r="R1575" t="s">
        <v>40</v>
      </c>
      <c r="S1575" t="s">
        <v>63</v>
      </c>
      <c r="T1575">
        <v>36584</v>
      </c>
      <c r="U1575" s="1">
        <v>45447</v>
      </c>
      <c r="V1575" t="s">
        <v>52</v>
      </c>
      <c r="W1575">
        <v>919334</v>
      </c>
      <c r="X1575" t="s">
        <v>6727</v>
      </c>
      <c r="Y1575">
        <v>578</v>
      </c>
      <c r="Z1575">
        <v>998</v>
      </c>
      <c r="AA1575">
        <v>1</v>
      </c>
      <c r="AB1575" s="2" t="s">
        <v>6728</v>
      </c>
    </row>
    <row r="1576" spans="1:28" x14ac:dyDescent="0.3">
      <c r="A1576" t="s">
        <v>28</v>
      </c>
      <c r="B1576" t="s">
        <v>29</v>
      </c>
      <c r="C1576" t="s">
        <v>44</v>
      </c>
      <c r="D1576" t="s">
        <v>524</v>
      </c>
      <c r="E1576" t="s">
        <v>56</v>
      </c>
      <c r="F1576" t="s">
        <v>83</v>
      </c>
      <c r="G1576">
        <v>36</v>
      </c>
      <c r="H1576">
        <v>421473</v>
      </c>
      <c r="I1576" t="s">
        <v>34</v>
      </c>
      <c r="J1576" s="1">
        <v>44776</v>
      </c>
      <c r="K1576">
        <v>800</v>
      </c>
      <c r="L1576" t="s">
        <v>6729</v>
      </c>
      <c r="M1576" t="s">
        <v>1058</v>
      </c>
      <c r="N1576" t="s">
        <v>6730</v>
      </c>
      <c r="O1576" t="s">
        <v>6731</v>
      </c>
      <c r="P1576" t="s">
        <v>39</v>
      </c>
      <c r="Q1576">
        <v>10</v>
      </c>
      <c r="R1576" t="s">
        <v>88</v>
      </c>
      <c r="S1576" t="s">
        <v>118</v>
      </c>
      <c r="T1576">
        <v>57871</v>
      </c>
      <c r="U1576" s="1">
        <v>45614</v>
      </c>
      <c r="V1576" t="s">
        <v>42</v>
      </c>
      <c r="W1576">
        <v>563762</v>
      </c>
      <c r="X1576" t="s">
        <v>6732</v>
      </c>
      <c r="Y1576">
        <v>881</v>
      </c>
      <c r="Z1576">
        <v>1847</v>
      </c>
      <c r="AA1576">
        <v>8</v>
      </c>
      <c r="AB1576" s="2" t="s">
        <v>6733</v>
      </c>
    </row>
    <row r="1577" spans="1:28" x14ac:dyDescent="0.3">
      <c r="A1577" t="s">
        <v>28</v>
      </c>
      <c r="B1577" t="s">
        <v>29</v>
      </c>
      <c r="C1577" t="s">
        <v>54</v>
      </c>
      <c r="D1577" t="s">
        <v>267</v>
      </c>
      <c r="E1577" t="s">
        <v>46</v>
      </c>
      <c r="F1577" t="s">
        <v>99</v>
      </c>
      <c r="G1577">
        <v>37</v>
      </c>
      <c r="H1577">
        <v>416180</v>
      </c>
      <c r="I1577" t="s">
        <v>58</v>
      </c>
      <c r="J1577" s="1">
        <v>44468</v>
      </c>
      <c r="K1577">
        <v>1300</v>
      </c>
      <c r="L1577" t="s">
        <v>6734</v>
      </c>
      <c r="M1577" t="s">
        <v>478</v>
      </c>
      <c r="N1577" t="s">
        <v>6735</v>
      </c>
      <c r="O1577" t="s">
        <v>6736</v>
      </c>
      <c r="P1577" t="s">
        <v>71</v>
      </c>
      <c r="Q1577">
        <v>15</v>
      </c>
      <c r="R1577" t="s">
        <v>40</v>
      </c>
      <c r="S1577" t="s">
        <v>63</v>
      </c>
      <c r="T1577">
        <v>25848</v>
      </c>
      <c r="U1577" s="1">
        <v>45345</v>
      </c>
      <c r="V1577" t="s">
        <v>119</v>
      </c>
      <c r="W1577">
        <v>786792</v>
      </c>
      <c r="X1577" t="s">
        <v>6737</v>
      </c>
      <c r="Y1577">
        <v>269</v>
      </c>
      <c r="Z1577">
        <v>847</v>
      </c>
      <c r="AA1577">
        <v>5</v>
      </c>
      <c r="AB1577">
        <v>1694</v>
      </c>
    </row>
    <row r="1578" spans="1:28" x14ac:dyDescent="0.3">
      <c r="A1578" t="s">
        <v>28</v>
      </c>
      <c r="B1578" t="s">
        <v>29</v>
      </c>
      <c r="C1578" t="s">
        <v>193</v>
      </c>
      <c r="D1578" t="s">
        <v>74</v>
      </c>
      <c r="E1578" t="s">
        <v>46</v>
      </c>
      <c r="F1578" t="s">
        <v>83</v>
      </c>
      <c r="G1578">
        <v>66</v>
      </c>
      <c r="H1578">
        <v>439527</v>
      </c>
      <c r="I1578" t="s">
        <v>34</v>
      </c>
      <c r="J1578" s="1">
        <v>45228</v>
      </c>
      <c r="K1578">
        <v>1300</v>
      </c>
      <c r="L1578" t="s">
        <v>6738</v>
      </c>
      <c r="M1578" t="s">
        <v>263</v>
      </c>
      <c r="N1578" t="s">
        <v>6739</v>
      </c>
      <c r="O1578">
        <f>1-612-426-4149</f>
        <v>-5186</v>
      </c>
      <c r="P1578" t="s">
        <v>71</v>
      </c>
      <c r="Q1578">
        <v>5</v>
      </c>
      <c r="R1578" t="s">
        <v>40</v>
      </c>
      <c r="S1578" t="s">
        <v>63</v>
      </c>
      <c r="T1578">
        <v>83311</v>
      </c>
      <c r="U1578" s="1">
        <v>45493</v>
      </c>
      <c r="V1578" t="s">
        <v>126</v>
      </c>
      <c r="W1578">
        <v>120294</v>
      </c>
      <c r="X1578" t="s">
        <v>6740</v>
      </c>
      <c r="Y1578">
        <v>771</v>
      </c>
      <c r="Z1578">
        <v>2161</v>
      </c>
      <c r="AA1578">
        <v>1</v>
      </c>
      <c r="AB1578" s="2" t="s">
        <v>6741</v>
      </c>
    </row>
    <row r="1579" spans="1:28" x14ac:dyDescent="0.3">
      <c r="A1579" t="s">
        <v>28</v>
      </c>
      <c r="B1579" t="s">
        <v>29</v>
      </c>
      <c r="C1579" t="s">
        <v>91</v>
      </c>
      <c r="D1579" t="s">
        <v>142</v>
      </c>
      <c r="E1579" t="s">
        <v>46</v>
      </c>
      <c r="F1579" t="s">
        <v>355</v>
      </c>
      <c r="G1579">
        <v>22</v>
      </c>
      <c r="H1579">
        <v>409525</v>
      </c>
      <c r="I1579" t="s">
        <v>34</v>
      </c>
      <c r="J1579" s="1">
        <v>44134</v>
      </c>
      <c r="K1579">
        <v>1400</v>
      </c>
      <c r="L1579" t="s">
        <v>6742</v>
      </c>
      <c r="M1579" t="s">
        <v>366</v>
      </c>
      <c r="N1579" t="s">
        <v>6743</v>
      </c>
      <c r="O1579" t="s">
        <v>6744</v>
      </c>
      <c r="P1579" t="s">
        <v>87</v>
      </c>
      <c r="Q1579">
        <v>19</v>
      </c>
      <c r="R1579" t="s">
        <v>88</v>
      </c>
      <c r="S1579" t="s">
        <v>63</v>
      </c>
      <c r="T1579">
        <v>30448</v>
      </c>
      <c r="U1579" s="1">
        <v>45622</v>
      </c>
      <c r="V1579" t="s">
        <v>42</v>
      </c>
      <c r="W1579">
        <v>862033</v>
      </c>
      <c r="X1579" t="s">
        <v>6745</v>
      </c>
      <c r="Y1579">
        <v>944</v>
      </c>
      <c r="Z1579">
        <v>1028</v>
      </c>
      <c r="AA1579">
        <v>4</v>
      </c>
      <c r="AB1579" s="2" t="s">
        <v>6746</v>
      </c>
    </row>
    <row r="1580" spans="1:28" x14ac:dyDescent="0.3">
      <c r="A1580" t="s">
        <v>28</v>
      </c>
      <c r="B1580" t="s">
        <v>29</v>
      </c>
      <c r="C1580" t="s">
        <v>193</v>
      </c>
      <c r="D1580" t="s">
        <v>98</v>
      </c>
      <c r="E1580" t="s">
        <v>56</v>
      </c>
      <c r="F1580" t="s">
        <v>33</v>
      </c>
      <c r="G1580">
        <v>18</v>
      </c>
      <c r="H1580">
        <v>406991</v>
      </c>
      <c r="I1580" t="s">
        <v>58</v>
      </c>
      <c r="J1580" s="1">
        <v>45183</v>
      </c>
      <c r="K1580">
        <v>800</v>
      </c>
      <c r="L1580" t="s">
        <v>6747</v>
      </c>
      <c r="M1580" t="s">
        <v>1366</v>
      </c>
      <c r="N1580" t="s">
        <v>6748</v>
      </c>
      <c r="O1580" t="s">
        <v>6749</v>
      </c>
      <c r="P1580" t="s">
        <v>51</v>
      </c>
      <c r="Q1580">
        <v>3</v>
      </c>
      <c r="R1580" t="s">
        <v>40</v>
      </c>
      <c r="S1580" t="s">
        <v>41</v>
      </c>
      <c r="T1580">
        <v>53175</v>
      </c>
      <c r="U1580" s="1">
        <v>45606</v>
      </c>
      <c r="V1580" t="s">
        <v>42</v>
      </c>
      <c r="W1580">
        <v>954162</v>
      </c>
      <c r="X1580" t="s">
        <v>6750</v>
      </c>
      <c r="Y1580">
        <v>975</v>
      </c>
      <c r="Z1580">
        <v>2629</v>
      </c>
      <c r="AA1580">
        <v>5</v>
      </c>
      <c r="AB1580">
        <v>5258</v>
      </c>
    </row>
    <row r="1581" spans="1:28" x14ac:dyDescent="0.3">
      <c r="A1581" t="s">
        <v>28</v>
      </c>
      <c r="B1581" t="s">
        <v>29</v>
      </c>
      <c r="C1581" t="s">
        <v>91</v>
      </c>
      <c r="D1581" t="s">
        <v>267</v>
      </c>
      <c r="E1581" t="s">
        <v>56</v>
      </c>
      <c r="F1581" t="s">
        <v>33</v>
      </c>
      <c r="G1581">
        <v>90</v>
      </c>
      <c r="H1581">
        <v>408223</v>
      </c>
      <c r="I1581" t="s">
        <v>58</v>
      </c>
      <c r="J1581" s="1">
        <v>44573</v>
      </c>
      <c r="K1581">
        <v>1200</v>
      </c>
      <c r="L1581" t="s">
        <v>6751</v>
      </c>
      <c r="M1581" t="s">
        <v>159</v>
      </c>
      <c r="N1581" t="s">
        <v>6752</v>
      </c>
      <c r="O1581" t="s">
        <v>6753</v>
      </c>
      <c r="P1581" t="s">
        <v>87</v>
      </c>
      <c r="Q1581">
        <v>14</v>
      </c>
      <c r="R1581" t="s">
        <v>40</v>
      </c>
      <c r="S1581" t="s">
        <v>79</v>
      </c>
      <c r="T1581">
        <v>27324</v>
      </c>
      <c r="U1581" s="1">
        <v>45300</v>
      </c>
      <c r="V1581" t="s">
        <v>111</v>
      </c>
      <c r="W1581">
        <v>881844</v>
      </c>
      <c r="X1581" t="s">
        <v>6754</v>
      </c>
      <c r="Y1581">
        <v>347</v>
      </c>
      <c r="Z1581">
        <v>1078</v>
      </c>
      <c r="AA1581">
        <v>3</v>
      </c>
      <c r="AB1581" s="2" t="s">
        <v>6755</v>
      </c>
    </row>
    <row r="1582" spans="1:28" x14ac:dyDescent="0.3">
      <c r="A1582" t="s">
        <v>28</v>
      </c>
      <c r="B1582" t="s">
        <v>29</v>
      </c>
      <c r="C1582" t="s">
        <v>66</v>
      </c>
      <c r="D1582" t="s">
        <v>187</v>
      </c>
      <c r="E1582" t="s">
        <v>56</v>
      </c>
      <c r="F1582" t="s">
        <v>99</v>
      </c>
      <c r="G1582">
        <v>9</v>
      </c>
      <c r="H1582">
        <v>430519</v>
      </c>
      <c r="I1582" t="s">
        <v>34</v>
      </c>
      <c r="J1582" s="1">
        <v>44119</v>
      </c>
      <c r="K1582">
        <v>1300</v>
      </c>
      <c r="L1582" t="s">
        <v>6756</v>
      </c>
      <c r="M1582" t="s">
        <v>144</v>
      </c>
      <c r="N1582" t="s">
        <v>6757</v>
      </c>
      <c r="O1582" t="s">
        <v>6758</v>
      </c>
      <c r="P1582" t="s">
        <v>39</v>
      </c>
      <c r="Q1582">
        <v>19</v>
      </c>
      <c r="R1582" t="s">
        <v>40</v>
      </c>
      <c r="S1582" t="s">
        <v>63</v>
      </c>
      <c r="T1582">
        <v>40913</v>
      </c>
      <c r="U1582" s="1">
        <v>45419</v>
      </c>
      <c r="V1582" t="s">
        <v>140</v>
      </c>
      <c r="W1582">
        <v>312448</v>
      </c>
      <c r="X1582" t="s">
        <v>6759</v>
      </c>
      <c r="Y1582">
        <v>470</v>
      </c>
      <c r="Z1582">
        <v>871</v>
      </c>
      <c r="AA1582">
        <v>8</v>
      </c>
      <c r="AB1582" s="2" t="s">
        <v>6760</v>
      </c>
    </row>
    <row r="1583" spans="1:28" x14ac:dyDescent="0.3">
      <c r="A1583" t="s">
        <v>28</v>
      </c>
      <c r="B1583" t="s">
        <v>29</v>
      </c>
      <c r="C1583" t="s">
        <v>54</v>
      </c>
      <c r="D1583" t="s">
        <v>220</v>
      </c>
      <c r="E1583" t="s">
        <v>32</v>
      </c>
      <c r="F1583" t="s">
        <v>175</v>
      </c>
      <c r="G1583">
        <v>63</v>
      </c>
      <c r="H1583">
        <v>438265</v>
      </c>
      <c r="I1583" t="s">
        <v>58</v>
      </c>
      <c r="J1583" s="1">
        <v>45397</v>
      </c>
      <c r="K1583">
        <v>1100</v>
      </c>
      <c r="L1583" t="s">
        <v>6761</v>
      </c>
      <c r="M1583" t="s">
        <v>1460</v>
      </c>
      <c r="N1583" t="s">
        <v>6762</v>
      </c>
      <c r="O1583" t="s">
        <v>6763</v>
      </c>
      <c r="P1583" t="s">
        <v>71</v>
      </c>
      <c r="Q1583">
        <v>11</v>
      </c>
      <c r="R1583" t="s">
        <v>40</v>
      </c>
      <c r="S1583" t="s">
        <v>118</v>
      </c>
      <c r="T1583">
        <v>24467</v>
      </c>
      <c r="U1583" s="1">
        <v>45455</v>
      </c>
      <c r="V1583" t="s">
        <v>52</v>
      </c>
      <c r="W1583">
        <v>964181</v>
      </c>
      <c r="X1583" t="s">
        <v>6764</v>
      </c>
      <c r="Y1583">
        <v>584</v>
      </c>
      <c r="Z1583">
        <v>2225</v>
      </c>
      <c r="AA1583">
        <v>8</v>
      </c>
      <c r="AB1583">
        <v>7120</v>
      </c>
    </row>
    <row r="1584" spans="1:28" x14ac:dyDescent="0.3">
      <c r="A1584" t="s">
        <v>28</v>
      </c>
      <c r="B1584" t="s">
        <v>29</v>
      </c>
      <c r="C1584" t="s">
        <v>193</v>
      </c>
      <c r="D1584" t="s">
        <v>380</v>
      </c>
      <c r="E1584" t="s">
        <v>56</v>
      </c>
      <c r="F1584" t="s">
        <v>106</v>
      </c>
      <c r="G1584">
        <v>69</v>
      </c>
      <c r="H1584">
        <v>410487</v>
      </c>
      <c r="I1584" t="s">
        <v>58</v>
      </c>
      <c r="J1584" s="1">
        <v>44569</v>
      </c>
      <c r="K1584">
        <v>1400</v>
      </c>
      <c r="L1584" t="s">
        <v>6765</v>
      </c>
      <c r="M1584" t="s">
        <v>1488</v>
      </c>
      <c r="N1584" t="s">
        <v>6766</v>
      </c>
      <c r="O1584" t="s">
        <v>6767</v>
      </c>
      <c r="P1584" t="s">
        <v>39</v>
      </c>
      <c r="Q1584">
        <v>20</v>
      </c>
      <c r="R1584" t="s">
        <v>40</v>
      </c>
      <c r="S1584" t="s">
        <v>41</v>
      </c>
      <c r="T1584">
        <v>32549</v>
      </c>
      <c r="U1584" s="1">
        <v>45329</v>
      </c>
      <c r="V1584" t="s">
        <v>119</v>
      </c>
      <c r="W1584">
        <v>493764</v>
      </c>
      <c r="X1584" t="s">
        <v>6768</v>
      </c>
      <c r="Y1584">
        <v>618</v>
      </c>
      <c r="Z1584">
        <v>1237</v>
      </c>
      <c r="AA1584">
        <v>1</v>
      </c>
      <c r="AB1584">
        <v>494.8</v>
      </c>
    </row>
    <row r="1585" spans="1:28" x14ac:dyDescent="0.3">
      <c r="A1585" t="s">
        <v>28</v>
      </c>
      <c r="B1585" t="s">
        <v>29</v>
      </c>
      <c r="C1585" t="s">
        <v>157</v>
      </c>
      <c r="D1585" t="s">
        <v>411</v>
      </c>
      <c r="E1585" t="s">
        <v>32</v>
      </c>
      <c r="F1585" t="s">
        <v>113</v>
      </c>
      <c r="G1585">
        <v>4</v>
      </c>
      <c r="H1585">
        <v>427760</v>
      </c>
      <c r="I1585" t="s">
        <v>34</v>
      </c>
      <c r="J1585" s="1">
        <v>45603</v>
      </c>
      <c r="K1585">
        <v>950</v>
      </c>
      <c r="L1585" t="s">
        <v>6769</v>
      </c>
      <c r="M1585" t="s">
        <v>177</v>
      </c>
      <c r="N1585" t="s">
        <v>6770</v>
      </c>
      <c r="O1585" t="s">
        <v>6771</v>
      </c>
      <c r="P1585" t="s">
        <v>51</v>
      </c>
      <c r="Q1585">
        <v>15</v>
      </c>
      <c r="R1585" t="s">
        <v>40</v>
      </c>
      <c r="S1585" t="s">
        <v>79</v>
      </c>
      <c r="T1585">
        <v>34108</v>
      </c>
      <c r="U1585" s="1">
        <v>45614</v>
      </c>
      <c r="V1585" t="s">
        <v>42</v>
      </c>
      <c r="W1585">
        <v>783127</v>
      </c>
      <c r="X1585" t="s">
        <v>6772</v>
      </c>
      <c r="Y1585">
        <v>827</v>
      </c>
      <c r="Z1585">
        <v>2785</v>
      </c>
      <c r="AA1585">
        <v>1</v>
      </c>
      <c r="AB1585">
        <v>1114</v>
      </c>
    </row>
    <row r="1586" spans="1:28" x14ac:dyDescent="0.3">
      <c r="A1586" t="s">
        <v>28</v>
      </c>
      <c r="B1586" t="s">
        <v>29</v>
      </c>
      <c r="C1586" t="s">
        <v>54</v>
      </c>
      <c r="D1586" t="s">
        <v>82</v>
      </c>
      <c r="E1586" t="s">
        <v>46</v>
      </c>
      <c r="F1586" t="s">
        <v>150</v>
      </c>
      <c r="G1586">
        <v>74</v>
      </c>
      <c r="H1586">
        <v>407092</v>
      </c>
      <c r="I1586" t="s">
        <v>34</v>
      </c>
      <c r="J1586" s="1">
        <v>44954</v>
      </c>
      <c r="K1586">
        <v>1300</v>
      </c>
      <c r="L1586" t="s">
        <v>6773</v>
      </c>
      <c r="M1586" t="s">
        <v>2124</v>
      </c>
      <c r="N1586" t="s">
        <v>6774</v>
      </c>
      <c r="O1586" t="s">
        <v>6775</v>
      </c>
      <c r="P1586" t="s">
        <v>39</v>
      </c>
      <c r="Q1586">
        <v>15</v>
      </c>
      <c r="R1586" t="s">
        <v>88</v>
      </c>
      <c r="S1586" t="s">
        <v>118</v>
      </c>
      <c r="T1586">
        <v>46321</v>
      </c>
      <c r="U1586" s="1">
        <v>45506</v>
      </c>
      <c r="V1586" t="s">
        <v>64</v>
      </c>
      <c r="W1586">
        <v>735649</v>
      </c>
      <c r="X1586" t="s">
        <v>6776</v>
      </c>
      <c r="Y1586">
        <v>996</v>
      </c>
      <c r="Z1586">
        <v>2554</v>
      </c>
      <c r="AA1586">
        <v>8</v>
      </c>
      <c r="AB1586">
        <v>8172.8</v>
      </c>
    </row>
    <row r="1587" spans="1:28" x14ac:dyDescent="0.3">
      <c r="A1587" t="s">
        <v>28</v>
      </c>
      <c r="B1587" t="s">
        <v>29</v>
      </c>
      <c r="C1587" t="s">
        <v>66</v>
      </c>
      <c r="D1587" t="s">
        <v>349</v>
      </c>
      <c r="E1587" t="s">
        <v>32</v>
      </c>
      <c r="F1587" t="s">
        <v>106</v>
      </c>
      <c r="G1587">
        <v>29</v>
      </c>
      <c r="H1587">
        <v>404561</v>
      </c>
      <c r="I1587" t="s">
        <v>58</v>
      </c>
      <c r="J1587" s="1">
        <v>45164</v>
      </c>
      <c r="K1587">
        <v>1300</v>
      </c>
      <c r="L1587" t="s">
        <v>6777</v>
      </c>
      <c r="M1587" t="s">
        <v>482</v>
      </c>
      <c r="N1587" t="s">
        <v>6778</v>
      </c>
      <c r="O1587" t="s">
        <v>6779</v>
      </c>
      <c r="P1587" t="s">
        <v>87</v>
      </c>
      <c r="Q1587">
        <v>3</v>
      </c>
      <c r="R1587" t="s">
        <v>88</v>
      </c>
      <c r="S1587" t="s">
        <v>118</v>
      </c>
      <c r="T1587">
        <v>66409</v>
      </c>
      <c r="U1587" s="1">
        <v>45405</v>
      </c>
      <c r="V1587" t="s">
        <v>80</v>
      </c>
      <c r="W1587">
        <v>504723</v>
      </c>
      <c r="X1587" t="s">
        <v>6780</v>
      </c>
      <c r="Y1587">
        <v>982</v>
      </c>
      <c r="Z1587">
        <v>959</v>
      </c>
      <c r="AA1587">
        <v>2</v>
      </c>
      <c r="AB1587">
        <v>767.2</v>
      </c>
    </row>
    <row r="1588" spans="1:28" x14ac:dyDescent="0.3">
      <c r="A1588" t="s">
        <v>28</v>
      </c>
      <c r="B1588" t="s">
        <v>29</v>
      </c>
      <c r="C1588" t="s">
        <v>193</v>
      </c>
      <c r="D1588" t="s">
        <v>524</v>
      </c>
      <c r="E1588" t="s">
        <v>32</v>
      </c>
      <c r="F1588" t="s">
        <v>150</v>
      </c>
      <c r="G1588">
        <v>72</v>
      </c>
      <c r="H1588">
        <v>424772</v>
      </c>
      <c r="I1588" t="s">
        <v>34</v>
      </c>
      <c r="J1588" s="1">
        <v>44552</v>
      </c>
      <c r="K1588">
        <v>800</v>
      </c>
      <c r="L1588" t="s">
        <v>6781</v>
      </c>
      <c r="M1588" t="s">
        <v>895</v>
      </c>
      <c r="N1588" t="s">
        <v>6782</v>
      </c>
      <c r="O1588" t="s">
        <v>6783</v>
      </c>
      <c r="P1588" t="s">
        <v>39</v>
      </c>
      <c r="Q1588">
        <v>13</v>
      </c>
      <c r="R1588" t="s">
        <v>88</v>
      </c>
      <c r="S1588" t="s">
        <v>41</v>
      </c>
      <c r="T1588">
        <v>51908</v>
      </c>
      <c r="U1588" s="1">
        <v>45624</v>
      </c>
      <c r="V1588" t="s">
        <v>42</v>
      </c>
      <c r="W1588">
        <v>520143</v>
      </c>
      <c r="X1588" t="s">
        <v>6784</v>
      </c>
      <c r="Y1588">
        <v>629</v>
      </c>
      <c r="Z1588">
        <v>1401</v>
      </c>
      <c r="AA1588">
        <v>8</v>
      </c>
      <c r="AB1588">
        <v>4483.2</v>
      </c>
    </row>
    <row r="1589" spans="1:28" x14ac:dyDescent="0.3">
      <c r="A1589" t="s">
        <v>28</v>
      </c>
      <c r="B1589" t="s">
        <v>29</v>
      </c>
      <c r="C1589" t="s">
        <v>66</v>
      </c>
      <c r="D1589" t="s">
        <v>442</v>
      </c>
      <c r="E1589" t="s">
        <v>32</v>
      </c>
      <c r="F1589" t="s">
        <v>135</v>
      </c>
      <c r="G1589">
        <v>45</v>
      </c>
      <c r="H1589">
        <v>410499</v>
      </c>
      <c r="I1589" t="s">
        <v>34</v>
      </c>
      <c r="J1589" s="1">
        <v>44883</v>
      </c>
      <c r="K1589">
        <v>1200</v>
      </c>
      <c r="L1589" t="s">
        <v>6785</v>
      </c>
      <c r="M1589" t="s">
        <v>856</v>
      </c>
      <c r="N1589" t="s">
        <v>6786</v>
      </c>
      <c r="O1589" t="s">
        <v>6787</v>
      </c>
      <c r="P1589" t="s">
        <v>51</v>
      </c>
      <c r="Q1589">
        <v>17</v>
      </c>
      <c r="R1589" t="s">
        <v>88</v>
      </c>
      <c r="S1589" t="s">
        <v>63</v>
      </c>
      <c r="T1589">
        <v>67725</v>
      </c>
      <c r="U1589" s="1">
        <v>45400</v>
      </c>
      <c r="V1589" t="s">
        <v>80</v>
      </c>
      <c r="W1589">
        <v>739199</v>
      </c>
      <c r="X1589" t="s">
        <v>6788</v>
      </c>
      <c r="Y1589">
        <v>670</v>
      </c>
      <c r="Z1589">
        <v>2866</v>
      </c>
      <c r="AA1589">
        <v>7</v>
      </c>
      <c r="AB1589">
        <v>8024.8</v>
      </c>
    </row>
    <row r="1590" spans="1:28" x14ac:dyDescent="0.3">
      <c r="A1590" t="s">
        <v>28</v>
      </c>
      <c r="B1590" t="s">
        <v>29</v>
      </c>
      <c r="C1590" t="s">
        <v>30</v>
      </c>
      <c r="D1590" t="s">
        <v>317</v>
      </c>
      <c r="E1590" t="s">
        <v>56</v>
      </c>
      <c r="F1590" t="s">
        <v>57</v>
      </c>
      <c r="G1590">
        <v>49</v>
      </c>
      <c r="H1590">
        <v>414686</v>
      </c>
      <c r="I1590" t="s">
        <v>58</v>
      </c>
      <c r="J1590" s="1">
        <v>44888</v>
      </c>
      <c r="K1590">
        <v>1200</v>
      </c>
      <c r="L1590" t="s">
        <v>6789</v>
      </c>
      <c r="M1590" t="s">
        <v>76</v>
      </c>
      <c r="N1590" t="s">
        <v>6790</v>
      </c>
      <c r="O1590" t="s">
        <v>6791</v>
      </c>
      <c r="P1590" t="s">
        <v>51</v>
      </c>
      <c r="Q1590">
        <v>4</v>
      </c>
      <c r="R1590" t="s">
        <v>40</v>
      </c>
      <c r="S1590" t="s">
        <v>41</v>
      </c>
      <c r="T1590">
        <v>90499</v>
      </c>
      <c r="U1590" s="1">
        <v>45541</v>
      </c>
      <c r="V1590" t="s">
        <v>180</v>
      </c>
      <c r="W1590">
        <v>844781</v>
      </c>
      <c r="X1590" t="s">
        <v>6792</v>
      </c>
      <c r="Y1590">
        <v>921</v>
      </c>
      <c r="Z1590">
        <v>2267</v>
      </c>
      <c r="AA1590">
        <v>7</v>
      </c>
      <c r="AB1590">
        <v>6347.6</v>
      </c>
    </row>
    <row r="1591" spans="1:28" x14ac:dyDescent="0.3">
      <c r="A1591" t="s">
        <v>28</v>
      </c>
      <c r="B1591" t="s">
        <v>29</v>
      </c>
      <c r="C1591" t="s">
        <v>30</v>
      </c>
      <c r="D1591" t="s">
        <v>220</v>
      </c>
      <c r="E1591" t="s">
        <v>32</v>
      </c>
      <c r="F1591" t="s">
        <v>113</v>
      </c>
      <c r="G1591">
        <v>73</v>
      </c>
      <c r="H1591">
        <v>432961</v>
      </c>
      <c r="I1591" t="s">
        <v>58</v>
      </c>
      <c r="J1591" s="1">
        <v>44883</v>
      </c>
      <c r="K1591">
        <v>1100</v>
      </c>
      <c r="L1591" t="s">
        <v>6793</v>
      </c>
      <c r="M1591" t="s">
        <v>394</v>
      </c>
      <c r="N1591" t="s">
        <v>6794</v>
      </c>
      <c r="O1591" t="s">
        <v>6795</v>
      </c>
      <c r="P1591" t="s">
        <v>87</v>
      </c>
      <c r="Q1591">
        <v>5</v>
      </c>
      <c r="R1591" t="s">
        <v>88</v>
      </c>
      <c r="S1591" t="s">
        <v>79</v>
      </c>
      <c r="T1591">
        <v>66713</v>
      </c>
      <c r="U1591" s="1">
        <v>45377</v>
      </c>
      <c r="V1591" t="s">
        <v>72</v>
      </c>
      <c r="W1591">
        <v>854201</v>
      </c>
      <c r="X1591" t="s">
        <v>6796</v>
      </c>
      <c r="Y1591">
        <v>406</v>
      </c>
      <c r="Z1591">
        <v>997</v>
      </c>
      <c r="AA1591">
        <v>8</v>
      </c>
      <c r="AB1591">
        <v>3190.4</v>
      </c>
    </row>
    <row r="1592" spans="1:28" x14ac:dyDescent="0.3">
      <c r="A1592" t="s">
        <v>28</v>
      </c>
      <c r="B1592" t="s">
        <v>29</v>
      </c>
      <c r="C1592" t="s">
        <v>54</v>
      </c>
      <c r="D1592" t="s">
        <v>31</v>
      </c>
      <c r="E1592" t="s">
        <v>46</v>
      </c>
      <c r="F1592" t="s">
        <v>150</v>
      </c>
      <c r="G1592">
        <v>56</v>
      </c>
      <c r="H1592">
        <v>416988</v>
      </c>
      <c r="I1592" t="s">
        <v>58</v>
      </c>
      <c r="J1592" s="1">
        <v>44271</v>
      </c>
      <c r="K1592">
        <v>800</v>
      </c>
      <c r="L1592" t="s">
        <v>6797</v>
      </c>
      <c r="M1592" t="s">
        <v>623</v>
      </c>
      <c r="N1592" t="s">
        <v>6798</v>
      </c>
      <c r="O1592">
        <f>1-676-251-3464</f>
        <v>-4390</v>
      </c>
      <c r="P1592" t="s">
        <v>87</v>
      </c>
      <c r="Q1592">
        <v>9</v>
      </c>
      <c r="R1592" t="s">
        <v>88</v>
      </c>
      <c r="S1592" t="s">
        <v>41</v>
      </c>
      <c r="T1592">
        <v>19719</v>
      </c>
      <c r="U1592" s="1">
        <v>45610</v>
      </c>
      <c r="V1592" t="s">
        <v>42</v>
      </c>
      <c r="W1592">
        <v>261005</v>
      </c>
      <c r="X1592" t="s">
        <v>6799</v>
      </c>
      <c r="Y1592">
        <v>489</v>
      </c>
      <c r="Z1592">
        <v>1799</v>
      </c>
      <c r="AA1592">
        <v>4</v>
      </c>
      <c r="AB1592">
        <v>2878.4</v>
      </c>
    </row>
    <row r="1593" spans="1:28" x14ac:dyDescent="0.3">
      <c r="A1593" t="s">
        <v>28</v>
      </c>
      <c r="B1593" t="s">
        <v>29</v>
      </c>
      <c r="C1593" t="s">
        <v>66</v>
      </c>
      <c r="D1593" t="s">
        <v>524</v>
      </c>
      <c r="E1593" t="s">
        <v>46</v>
      </c>
      <c r="F1593" t="s">
        <v>150</v>
      </c>
      <c r="G1593">
        <v>27</v>
      </c>
      <c r="H1593">
        <v>420893</v>
      </c>
      <c r="I1593" t="s">
        <v>58</v>
      </c>
      <c r="J1593" s="1">
        <v>45398</v>
      </c>
      <c r="K1593">
        <v>800</v>
      </c>
      <c r="L1593" t="s">
        <v>6800</v>
      </c>
      <c r="M1593" t="s">
        <v>94</v>
      </c>
      <c r="N1593" t="s">
        <v>6801</v>
      </c>
      <c r="O1593" t="s">
        <v>6802</v>
      </c>
      <c r="P1593" t="s">
        <v>39</v>
      </c>
      <c r="Q1593">
        <v>14</v>
      </c>
      <c r="R1593" t="s">
        <v>88</v>
      </c>
      <c r="S1593" t="s">
        <v>63</v>
      </c>
      <c r="T1593">
        <v>70212</v>
      </c>
      <c r="U1593" s="1">
        <v>45494</v>
      </c>
      <c r="V1593" t="s">
        <v>126</v>
      </c>
      <c r="W1593">
        <v>449559</v>
      </c>
      <c r="X1593" t="s">
        <v>6803</v>
      </c>
      <c r="Y1593">
        <v>467</v>
      </c>
      <c r="Z1593">
        <v>1422</v>
      </c>
      <c r="AA1593">
        <v>7</v>
      </c>
      <c r="AB1593" s="2" t="s">
        <v>6804</v>
      </c>
    </row>
    <row r="1594" spans="1:28" x14ac:dyDescent="0.3">
      <c r="A1594" t="s">
        <v>28</v>
      </c>
      <c r="B1594" t="s">
        <v>29</v>
      </c>
      <c r="C1594" t="s">
        <v>148</v>
      </c>
      <c r="D1594" t="s">
        <v>92</v>
      </c>
      <c r="E1594" t="s">
        <v>32</v>
      </c>
      <c r="F1594" t="s">
        <v>135</v>
      </c>
      <c r="G1594">
        <v>34</v>
      </c>
      <c r="H1594">
        <v>406715</v>
      </c>
      <c r="I1594" t="s">
        <v>34</v>
      </c>
      <c r="J1594" s="1">
        <v>44866</v>
      </c>
      <c r="K1594">
        <v>1100</v>
      </c>
      <c r="L1594" t="s">
        <v>6805</v>
      </c>
      <c r="M1594" t="s">
        <v>222</v>
      </c>
      <c r="N1594" t="s">
        <v>6806</v>
      </c>
      <c r="O1594">
        <v>9219117254</v>
      </c>
      <c r="P1594" t="s">
        <v>39</v>
      </c>
      <c r="Q1594">
        <v>17</v>
      </c>
      <c r="R1594" t="s">
        <v>40</v>
      </c>
      <c r="S1594" t="s">
        <v>41</v>
      </c>
      <c r="T1594">
        <v>91696</v>
      </c>
      <c r="U1594" s="1">
        <v>45504</v>
      </c>
      <c r="V1594" t="s">
        <v>126</v>
      </c>
      <c r="W1594">
        <v>608517</v>
      </c>
      <c r="X1594" t="s">
        <v>1256</v>
      </c>
      <c r="Y1594">
        <v>926</v>
      </c>
      <c r="Z1594">
        <v>621</v>
      </c>
      <c r="AA1594">
        <v>8</v>
      </c>
      <c r="AB1594">
        <v>1987.2</v>
      </c>
    </row>
    <row r="1595" spans="1:28" x14ac:dyDescent="0.3">
      <c r="A1595" t="s">
        <v>28</v>
      </c>
      <c r="B1595" t="s">
        <v>29</v>
      </c>
      <c r="C1595" t="s">
        <v>91</v>
      </c>
      <c r="D1595" t="s">
        <v>566</v>
      </c>
      <c r="E1595" t="s">
        <v>46</v>
      </c>
      <c r="F1595" t="s">
        <v>83</v>
      </c>
      <c r="G1595">
        <v>83</v>
      </c>
      <c r="H1595">
        <v>422517</v>
      </c>
      <c r="I1595" t="s">
        <v>34</v>
      </c>
      <c r="J1595" s="1">
        <v>44345</v>
      </c>
      <c r="K1595">
        <v>1200</v>
      </c>
      <c r="L1595" t="s">
        <v>6807</v>
      </c>
      <c r="M1595" t="s">
        <v>36</v>
      </c>
      <c r="N1595" t="s">
        <v>6808</v>
      </c>
      <c r="O1595">
        <f>1-231-739-8145</f>
        <v>-9114</v>
      </c>
      <c r="P1595" t="s">
        <v>71</v>
      </c>
      <c r="Q1595">
        <v>4</v>
      </c>
      <c r="R1595" t="s">
        <v>88</v>
      </c>
      <c r="S1595" t="s">
        <v>63</v>
      </c>
      <c r="T1595">
        <v>33332</v>
      </c>
      <c r="U1595" s="1">
        <v>45394</v>
      </c>
      <c r="V1595" t="s">
        <v>80</v>
      </c>
      <c r="W1595">
        <v>558194</v>
      </c>
      <c r="X1595" t="s">
        <v>6809</v>
      </c>
      <c r="Y1595">
        <v>621</v>
      </c>
      <c r="Z1595">
        <v>1904</v>
      </c>
      <c r="AA1595">
        <v>3</v>
      </c>
      <c r="AB1595">
        <v>2284.8000000000002</v>
      </c>
    </row>
    <row r="1596" spans="1:28" x14ac:dyDescent="0.3">
      <c r="A1596" t="s">
        <v>28</v>
      </c>
      <c r="B1596" t="s">
        <v>29</v>
      </c>
      <c r="C1596" t="s">
        <v>157</v>
      </c>
      <c r="D1596" t="s">
        <v>261</v>
      </c>
      <c r="E1596" t="s">
        <v>56</v>
      </c>
      <c r="F1596" t="s">
        <v>33</v>
      </c>
      <c r="G1596">
        <v>65</v>
      </c>
      <c r="H1596">
        <v>432004</v>
      </c>
      <c r="I1596" t="s">
        <v>34</v>
      </c>
      <c r="J1596" s="1">
        <v>44528</v>
      </c>
      <c r="K1596">
        <v>950</v>
      </c>
      <c r="L1596" t="s">
        <v>6810</v>
      </c>
      <c r="M1596" t="s">
        <v>152</v>
      </c>
      <c r="N1596" t="s">
        <v>6811</v>
      </c>
      <c r="O1596" t="s">
        <v>6812</v>
      </c>
      <c r="P1596" t="s">
        <v>87</v>
      </c>
      <c r="Q1596">
        <v>19</v>
      </c>
      <c r="R1596" t="s">
        <v>40</v>
      </c>
      <c r="S1596" t="s">
        <v>41</v>
      </c>
      <c r="T1596">
        <v>17800</v>
      </c>
      <c r="U1596" s="1">
        <v>45505</v>
      </c>
      <c r="V1596" t="s">
        <v>64</v>
      </c>
      <c r="W1596">
        <v>161627</v>
      </c>
      <c r="X1596" t="s">
        <v>6813</v>
      </c>
      <c r="Y1596">
        <v>557</v>
      </c>
      <c r="Z1596">
        <v>722</v>
      </c>
      <c r="AA1596">
        <v>8</v>
      </c>
      <c r="AB1596">
        <v>2310.4</v>
      </c>
    </row>
    <row r="1597" spans="1:28" x14ac:dyDescent="0.3">
      <c r="A1597" t="s">
        <v>28</v>
      </c>
      <c r="B1597" t="s">
        <v>29</v>
      </c>
      <c r="C1597" t="s">
        <v>193</v>
      </c>
      <c r="D1597" t="s">
        <v>261</v>
      </c>
      <c r="E1597" t="s">
        <v>56</v>
      </c>
      <c r="F1597" t="s">
        <v>355</v>
      </c>
      <c r="G1597">
        <v>65</v>
      </c>
      <c r="H1597">
        <v>412576</v>
      </c>
      <c r="I1597" t="s">
        <v>34</v>
      </c>
      <c r="J1597" s="1">
        <v>44370</v>
      </c>
      <c r="K1597">
        <v>950</v>
      </c>
      <c r="L1597" t="s">
        <v>6814</v>
      </c>
      <c r="M1597" t="s">
        <v>591</v>
      </c>
      <c r="N1597" t="s">
        <v>6815</v>
      </c>
      <c r="O1597" t="s">
        <v>6816</v>
      </c>
      <c r="P1597" t="s">
        <v>51</v>
      </c>
      <c r="Q1597">
        <v>19</v>
      </c>
      <c r="R1597" t="s">
        <v>40</v>
      </c>
      <c r="S1597" t="s">
        <v>63</v>
      </c>
      <c r="T1597">
        <v>74784</v>
      </c>
      <c r="U1597" s="1">
        <v>45611</v>
      </c>
      <c r="V1597" t="s">
        <v>42</v>
      </c>
      <c r="W1597">
        <v>831282</v>
      </c>
      <c r="X1597" t="s">
        <v>6817</v>
      </c>
      <c r="Y1597">
        <v>970</v>
      </c>
      <c r="Z1597">
        <v>2648</v>
      </c>
      <c r="AA1597">
        <v>7</v>
      </c>
      <c r="AB1597" s="2" t="s">
        <v>6818</v>
      </c>
    </row>
    <row r="1598" spans="1:28" x14ac:dyDescent="0.3">
      <c r="A1598" t="s">
        <v>28</v>
      </c>
      <c r="B1598" t="s">
        <v>29</v>
      </c>
      <c r="C1598" t="s">
        <v>44</v>
      </c>
      <c r="D1598" t="s">
        <v>105</v>
      </c>
      <c r="E1598" t="s">
        <v>46</v>
      </c>
      <c r="F1598" t="s">
        <v>135</v>
      </c>
      <c r="G1598">
        <v>95</v>
      </c>
      <c r="H1598">
        <v>436155</v>
      </c>
      <c r="I1598" t="s">
        <v>58</v>
      </c>
      <c r="J1598" s="1">
        <v>45407</v>
      </c>
      <c r="K1598">
        <v>1200</v>
      </c>
      <c r="L1598" t="s">
        <v>6819</v>
      </c>
      <c r="M1598" t="s">
        <v>172</v>
      </c>
      <c r="N1598" t="s">
        <v>6820</v>
      </c>
      <c r="O1598" t="s">
        <v>6821</v>
      </c>
      <c r="P1598" t="s">
        <v>51</v>
      </c>
      <c r="Q1598">
        <v>14</v>
      </c>
      <c r="R1598" t="s">
        <v>40</v>
      </c>
      <c r="S1598" t="s">
        <v>41</v>
      </c>
      <c r="T1598">
        <v>12619</v>
      </c>
      <c r="U1598" s="1">
        <v>45475</v>
      </c>
      <c r="V1598" t="s">
        <v>126</v>
      </c>
      <c r="W1598">
        <v>755547</v>
      </c>
      <c r="X1598" t="s">
        <v>6822</v>
      </c>
      <c r="Y1598">
        <v>913</v>
      </c>
      <c r="Z1598">
        <v>2352</v>
      </c>
      <c r="AA1598">
        <v>2</v>
      </c>
      <c r="AB1598" s="2" t="s">
        <v>2810</v>
      </c>
    </row>
    <row r="1599" spans="1:28" x14ac:dyDescent="0.3">
      <c r="A1599" t="s">
        <v>28</v>
      </c>
      <c r="B1599" t="s">
        <v>29</v>
      </c>
      <c r="C1599" t="s">
        <v>54</v>
      </c>
      <c r="D1599" t="s">
        <v>227</v>
      </c>
      <c r="E1599" t="s">
        <v>56</v>
      </c>
      <c r="F1599" t="s">
        <v>113</v>
      </c>
      <c r="G1599">
        <v>22</v>
      </c>
      <c r="H1599">
        <v>413883</v>
      </c>
      <c r="I1599" t="s">
        <v>58</v>
      </c>
      <c r="J1599" s="1">
        <v>45306</v>
      </c>
      <c r="K1599">
        <v>1400</v>
      </c>
      <c r="L1599" t="s">
        <v>6823</v>
      </c>
      <c r="M1599" t="s">
        <v>2124</v>
      </c>
      <c r="N1599" t="s">
        <v>6824</v>
      </c>
      <c r="O1599" t="s">
        <v>6825</v>
      </c>
      <c r="P1599" t="s">
        <v>87</v>
      </c>
      <c r="Q1599">
        <v>15</v>
      </c>
      <c r="R1599" t="s">
        <v>40</v>
      </c>
      <c r="S1599" t="s">
        <v>41</v>
      </c>
      <c r="T1599">
        <v>25772</v>
      </c>
      <c r="U1599" s="1">
        <v>45357</v>
      </c>
      <c r="V1599" t="s">
        <v>72</v>
      </c>
      <c r="W1599">
        <v>435272</v>
      </c>
      <c r="X1599" t="s">
        <v>6826</v>
      </c>
      <c r="Y1599">
        <v>673</v>
      </c>
      <c r="Z1599">
        <v>663</v>
      </c>
      <c r="AA1599">
        <v>2</v>
      </c>
      <c r="AB1599">
        <v>530.4</v>
      </c>
    </row>
    <row r="1600" spans="1:28" x14ac:dyDescent="0.3">
      <c r="A1600" t="s">
        <v>28</v>
      </c>
      <c r="B1600" t="s">
        <v>29</v>
      </c>
      <c r="C1600" t="s">
        <v>44</v>
      </c>
      <c r="D1600" t="s">
        <v>74</v>
      </c>
      <c r="E1600" t="s">
        <v>56</v>
      </c>
      <c r="F1600" t="s">
        <v>150</v>
      </c>
      <c r="G1600">
        <v>46</v>
      </c>
      <c r="H1600">
        <v>419942</v>
      </c>
      <c r="I1600" t="s">
        <v>34</v>
      </c>
      <c r="J1600" s="1">
        <v>45281</v>
      </c>
      <c r="K1600">
        <v>1100</v>
      </c>
      <c r="L1600" t="s">
        <v>6827</v>
      </c>
      <c r="M1600" t="s">
        <v>1291</v>
      </c>
      <c r="N1600" t="s">
        <v>6828</v>
      </c>
      <c r="O1600" t="s">
        <v>6829</v>
      </c>
      <c r="P1600" t="s">
        <v>87</v>
      </c>
      <c r="Q1600">
        <v>14</v>
      </c>
      <c r="R1600" t="s">
        <v>88</v>
      </c>
      <c r="S1600" t="s">
        <v>79</v>
      </c>
      <c r="T1600">
        <v>33833</v>
      </c>
      <c r="U1600" s="1">
        <v>45307</v>
      </c>
      <c r="V1600" t="s">
        <v>111</v>
      </c>
      <c r="W1600">
        <v>530500</v>
      </c>
      <c r="X1600" t="s">
        <v>6830</v>
      </c>
      <c r="Y1600">
        <v>969</v>
      </c>
      <c r="Z1600">
        <v>672</v>
      </c>
      <c r="AA1600">
        <v>4</v>
      </c>
      <c r="AB1600">
        <v>1075.2</v>
      </c>
    </row>
    <row r="1601" spans="1:28" x14ac:dyDescent="0.3">
      <c r="A1601" t="s">
        <v>28</v>
      </c>
      <c r="B1601" t="s">
        <v>29</v>
      </c>
      <c r="C1601" t="s">
        <v>30</v>
      </c>
      <c r="D1601" t="s">
        <v>182</v>
      </c>
      <c r="E1601" t="s">
        <v>56</v>
      </c>
      <c r="F1601" t="s">
        <v>150</v>
      </c>
      <c r="G1601">
        <v>66</v>
      </c>
      <c r="H1601">
        <v>439728</v>
      </c>
      <c r="I1601" t="s">
        <v>58</v>
      </c>
      <c r="J1601" s="1">
        <v>44859</v>
      </c>
      <c r="K1601">
        <v>1200</v>
      </c>
      <c r="L1601" t="s">
        <v>6831</v>
      </c>
      <c r="M1601" t="s">
        <v>195</v>
      </c>
      <c r="N1601" t="s">
        <v>6832</v>
      </c>
      <c r="O1601" t="s">
        <v>6833</v>
      </c>
      <c r="P1601" t="s">
        <v>87</v>
      </c>
      <c r="Q1601">
        <v>20</v>
      </c>
      <c r="R1601" t="s">
        <v>88</v>
      </c>
      <c r="S1601" t="s">
        <v>79</v>
      </c>
      <c r="T1601">
        <v>10086</v>
      </c>
      <c r="U1601" s="1">
        <v>45424</v>
      </c>
      <c r="V1601" t="s">
        <v>140</v>
      </c>
      <c r="W1601">
        <v>316811</v>
      </c>
      <c r="X1601" t="s">
        <v>6834</v>
      </c>
      <c r="Y1601">
        <v>547</v>
      </c>
      <c r="Z1601">
        <v>512</v>
      </c>
      <c r="AA1601">
        <v>7</v>
      </c>
      <c r="AB1601" s="2" t="s">
        <v>6835</v>
      </c>
    </row>
    <row r="1602" spans="1:28" x14ac:dyDescent="0.3">
      <c r="A1602" t="s">
        <v>28</v>
      </c>
      <c r="B1602" t="s">
        <v>29</v>
      </c>
      <c r="C1602" t="s">
        <v>157</v>
      </c>
      <c r="D1602" t="s">
        <v>421</v>
      </c>
      <c r="E1602" t="s">
        <v>32</v>
      </c>
      <c r="F1602" t="s">
        <v>175</v>
      </c>
      <c r="G1602">
        <v>23</v>
      </c>
      <c r="H1602">
        <v>405100</v>
      </c>
      <c r="I1602" t="s">
        <v>34</v>
      </c>
      <c r="J1602" s="1">
        <v>44595</v>
      </c>
      <c r="K1602">
        <v>1100</v>
      </c>
      <c r="L1602" t="s">
        <v>6836</v>
      </c>
      <c r="M1602" t="s">
        <v>319</v>
      </c>
      <c r="N1602" t="s">
        <v>6837</v>
      </c>
      <c r="O1602" t="s">
        <v>6838</v>
      </c>
      <c r="P1602" t="s">
        <v>39</v>
      </c>
      <c r="Q1602">
        <v>4</v>
      </c>
      <c r="R1602" t="s">
        <v>88</v>
      </c>
      <c r="S1602" t="s">
        <v>41</v>
      </c>
      <c r="T1602">
        <v>90729</v>
      </c>
      <c r="U1602" s="1">
        <v>45343</v>
      </c>
      <c r="V1602" t="s">
        <v>119</v>
      </c>
      <c r="W1602">
        <v>871531</v>
      </c>
      <c r="X1602" t="s">
        <v>6839</v>
      </c>
      <c r="Y1602">
        <v>552</v>
      </c>
      <c r="Z1602">
        <v>1755</v>
      </c>
      <c r="AA1602">
        <v>2</v>
      </c>
      <c r="AB1602">
        <v>1404</v>
      </c>
    </row>
    <row r="1603" spans="1:28" x14ac:dyDescent="0.3">
      <c r="A1603" t="s">
        <v>28</v>
      </c>
      <c r="B1603" t="s">
        <v>29</v>
      </c>
      <c r="C1603" t="s">
        <v>44</v>
      </c>
      <c r="D1603" t="s">
        <v>55</v>
      </c>
      <c r="E1603" t="s">
        <v>56</v>
      </c>
      <c r="F1603" t="s">
        <v>175</v>
      </c>
      <c r="G1603">
        <v>9</v>
      </c>
      <c r="H1603">
        <v>409052</v>
      </c>
      <c r="I1603" t="s">
        <v>58</v>
      </c>
      <c r="J1603" s="1">
        <v>44163</v>
      </c>
      <c r="K1603">
        <v>1100</v>
      </c>
      <c r="L1603" t="s">
        <v>6840</v>
      </c>
      <c r="M1603" t="s">
        <v>76</v>
      </c>
      <c r="N1603" t="s">
        <v>6841</v>
      </c>
      <c r="O1603" t="s">
        <v>6842</v>
      </c>
      <c r="P1603" t="s">
        <v>39</v>
      </c>
      <c r="Q1603">
        <v>19</v>
      </c>
      <c r="R1603" t="s">
        <v>88</v>
      </c>
      <c r="S1603" t="s">
        <v>63</v>
      </c>
      <c r="T1603">
        <v>13937</v>
      </c>
      <c r="U1603" s="1">
        <v>45322</v>
      </c>
      <c r="V1603" t="s">
        <v>111</v>
      </c>
      <c r="W1603">
        <v>807080</v>
      </c>
      <c r="X1603" t="s">
        <v>6843</v>
      </c>
      <c r="Y1603">
        <v>792</v>
      </c>
      <c r="Z1603">
        <v>2380</v>
      </c>
      <c r="AA1603">
        <v>2</v>
      </c>
      <c r="AB1603">
        <v>1904</v>
      </c>
    </row>
    <row r="1604" spans="1:28" x14ac:dyDescent="0.3">
      <c r="A1604" t="s">
        <v>28</v>
      </c>
      <c r="B1604" t="s">
        <v>29</v>
      </c>
      <c r="C1604" t="s">
        <v>157</v>
      </c>
      <c r="D1604" t="s">
        <v>566</v>
      </c>
      <c r="E1604" t="s">
        <v>32</v>
      </c>
      <c r="F1604" t="s">
        <v>47</v>
      </c>
      <c r="G1604">
        <v>26</v>
      </c>
      <c r="H1604">
        <v>413962</v>
      </c>
      <c r="I1604" t="s">
        <v>58</v>
      </c>
      <c r="J1604" s="1">
        <v>45426</v>
      </c>
      <c r="K1604">
        <v>1000</v>
      </c>
      <c r="L1604" t="s">
        <v>6844</v>
      </c>
      <c r="M1604" t="s">
        <v>542</v>
      </c>
      <c r="N1604" t="s">
        <v>6845</v>
      </c>
      <c r="O1604" t="s">
        <v>6846</v>
      </c>
      <c r="P1604" t="s">
        <v>71</v>
      </c>
      <c r="Q1604">
        <v>14</v>
      </c>
      <c r="R1604" t="s">
        <v>88</v>
      </c>
      <c r="S1604" t="s">
        <v>63</v>
      </c>
      <c r="T1604">
        <v>94636</v>
      </c>
      <c r="U1604" s="1">
        <v>45451</v>
      </c>
      <c r="V1604" t="s">
        <v>52</v>
      </c>
      <c r="W1604">
        <v>831191</v>
      </c>
      <c r="X1604" t="s">
        <v>6847</v>
      </c>
      <c r="Y1604">
        <v>953</v>
      </c>
      <c r="Z1604">
        <v>800</v>
      </c>
      <c r="AA1604">
        <v>6</v>
      </c>
      <c r="AB1604">
        <v>1920</v>
      </c>
    </row>
    <row r="1605" spans="1:28" x14ac:dyDescent="0.3">
      <c r="A1605" t="s">
        <v>28</v>
      </c>
      <c r="B1605" t="s">
        <v>29</v>
      </c>
      <c r="C1605" t="s">
        <v>44</v>
      </c>
      <c r="D1605" t="s">
        <v>411</v>
      </c>
      <c r="E1605" t="s">
        <v>46</v>
      </c>
      <c r="F1605" t="s">
        <v>113</v>
      </c>
      <c r="G1605">
        <v>98</v>
      </c>
      <c r="H1605">
        <v>409208</v>
      </c>
      <c r="I1605" t="s">
        <v>58</v>
      </c>
      <c r="J1605" s="1">
        <v>45374</v>
      </c>
      <c r="K1605">
        <v>1000</v>
      </c>
      <c r="L1605" t="s">
        <v>6848</v>
      </c>
      <c r="M1605" t="s">
        <v>428</v>
      </c>
      <c r="N1605" t="s">
        <v>6849</v>
      </c>
      <c r="O1605" t="s">
        <v>6850</v>
      </c>
      <c r="P1605" t="s">
        <v>51</v>
      </c>
      <c r="Q1605">
        <v>8</v>
      </c>
      <c r="R1605" t="s">
        <v>40</v>
      </c>
      <c r="S1605" t="s">
        <v>79</v>
      </c>
      <c r="T1605">
        <v>75325</v>
      </c>
      <c r="U1605" s="1">
        <v>45559</v>
      </c>
      <c r="V1605" t="s">
        <v>180</v>
      </c>
      <c r="W1605">
        <v>724894</v>
      </c>
      <c r="X1605" t="s">
        <v>6851</v>
      </c>
      <c r="Y1605">
        <v>273</v>
      </c>
      <c r="Z1605">
        <v>2573</v>
      </c>
      <c r="AA1605">
        <v>1</v>
      </c>
      <c r="AB1605">
        <v>1029.2</v>
      </c>
    </row>
    <row r="1606" spans="1:28" x14ac:dyDescent="0.3">
      <c r="A1606" t="s">
        <v>28</v>
      </c>
      <c r="B1606" t="s">
        <v>29</v>
      </c>
      <c r="C1606" t="s">
        <v>66</v>
      </c>
      <c r="D1606" t="s">
        <v>82</v>
      </c>
      <c r="E1606" t="s">
        <v>32</v>
      </c>
      <c r="F1606" t="s">
        <v>33</v>
      </c>
      <c r="G1606">
        <v>37</v>
      </c>
      <c r="H1606">
        <v>435965</v>
      </c>
      <c r="I1606" t="s">
        <v>34</v>
      </c>
      <c r="J1606" s="1">
        <v>44747</v>
      </c>
      <c r="K1606">
        <v>800</v>
      </c>
      <c r="L1606" t="s">
        <v>6852</v>
      </c>
      <c r="M1606" t="s">
        <v>334</v>
      </c>
      <c r="N1606" t="s">
        <v>6853</v>
      </c>
      <c r="O1606" t="s">
        <v>6854</v>
      </c>
      <c r="P1606" t="s">
        <v>51</v>
      </c>
      <c r="Q1606">
        <v>20</v>
      </c>
      <c r="R1606" t="s">
        <v>40</v>
      </c>
      <c r="S1606" t="s">
        <v>79</v>
      </c>
      <c r="T1606">
        <v>22211</v>
      </c>
      <c r="U1606" s="1">
        <v>45354</v>
      </c>
      <c r="V1606" t="s">
        <v>72</v>
      </c>
      <c r="W1606">
        <v>903320</v>
      </c>
      <c r="X1606" t="s">
        <v>6855</v>
      </c>
      <c r="Y1606">
        <v>578</v>
      </c>
      <c r="Z1606">
        <v>1436</v>
      </c>
      <c r="AA1606">
        <v>6</v>
      </c>
      <c r="AB1606">
        <v>3446.4</v>
      </c>
    </row>
    <row r="1607" spans="1:28" x14ac:dyDescent="0.3">
      <c r="A1607" t="s">
        <v>28</v>
      </c>
      <c r="B1607" t="s">
        <v>29</v>
      </c>
      <c r="C1607" t="s">
        <v>66</v>
      </c>
      <c r="D1607" t="s">
        <v>98</v>
      </c>
      <c r="E1607" t="s">
        <v>46</v>
      </c>
      <c r="F1607" t="s">
        <v>57</v>
      </c>
      <c r="G1607">
        <v>62</v>
      </c>
      <c r="H1607">
        <v>429199</v>
      </c>
      <c r="I1607" t="s">
        <v>34</v>
      </c>
      <c r="J1607" s="1">
        <v>44166</v>
      </c>
      <c r="K1607">
        <v>950</v>
      </c>
      <c r="L1607" t="s">
        <v>6856</v>
      </c>
      <c r="M1607" t="s">
        <v>115</v>
      </c>
      <c r="N1607" t="s">
        <v>6857</v>
      </c>
      <c r="O1607" t="s">
        <v>6858</v>
      </c>
      <c r="P1607" t="s">
        <v>51</v>
      </c>
      <c r="Q1607">
        <v>17</v>
      </c>
      <c r="R1607" t="s">
        <v>40</v>
      </c>
      <c r="S1607" t="s">
        <v>118</v>
      </c>
      <c r="T1607">
        <v>92117</v>
      </c>
      <c r="U1607" s="1">
        <v>45488</v>
      </c>
      <c r="V1607" t="s">
        <v>126</v>
      </c>
      <c r="W1607">
        <v>863956</v>
      </c>
      <c r="X1607" t="s">
        <v>5388</v>
      </c>
      <c r="Y1607">
        <v>350</v>
      </c>
      <c r="Z1607">
        <v>814</v>
      </c>
      <c r="AA1607">
        <v>4</v>
      </c>
      <c r="AB1607">
        <v>1302.4000000000001</v>
      </c>
    </row>
    <row r="1608" spans="1:28" x14ac:dyDescent="0.3">
      <c r="A1608" t="s">
        <v>28</v>
      </c>
      <c r="B1608" t="s">
        <v>29</v>
      </c>
      <c r="C1608" t="s">
        <v>157</v>
      </c>
      <c r="D1608" t="s">
        <v>566</v>
      </c>
      <c r="E1608" t="s">
        <v>46</v>
      </c>
      <c r="F1608" t="s">
        <v>355</v>
      </c>
      <c r="G1608">
        <v>32</v>
      </c>
      <c r="H1608">
        <v>434289</v>
      </c>
      <c r="I1608" t="s">
        <v>58</v>
      </c>
      <c r="J1608" s="1">
        <v>45419</v>
      </c>
      <c r="K1608">
        <v>1300</v>
      </c>
      <c r="L1608" t="s">
        <v>6859</v>
      </c>
      <c r="M1608" t="s">
        <v>568</v>
      </c>
      <c r="N1608" t="s">
        <v>6860</v>
      </c>
      <c r="O1608" t="s">
        <v>6861</v>
      </c>
      <c r="P1608" t="s">
        <v>87</v>
      </c>
      <c r="Q1608">
        <v>15</v>
      </c>
      <c r="R1608" t="s">
        <v>40</v>
      </c>
      <c r="S1608" t="s">
        <v>118</v>
      </c>
      <c r="T1608">
        <v>55357</v>
      </c>
      <c r="U1608" s="1">
        <v>45424</v>
      </c>
      <c r="V1608" t="s">
        <v>140</v>
      </c>
      <c r="W1608">
        <v>433794</v>
      </c>
      <c r="X1608" t="s">
        <v>6862</v>
      </c>
      <c r="Y1608">
        <v>801</v>
      </c>
      <c r="Z1608">
        <v>2992</v>
      </c>
      <c r="AA1608">
        <v>7</v>
      </c>
      <c r="AB1608">
        <v>8377.6</v>
      </c>
    </row>
    <row r="1609" spans="1:28" x14ac:dyDescent="0.3">
      <c r="A1609" t="s">
        <v>28</v>
      </c>
      <c r="B1609" t="s">
        <v>29</v>
      </c>
      <c r="C1609" t="s">
        <v>193</v>
      </c>
      <c r="D1609" t="s">
        <v>261</v>
      </c>
      <c r="E1609" t="s">
        <v>46</v>
      </c>
      <c r="F1609" t="s">
        <v>355</v>
      </c>
      <c r="G1609">
        <v>19</v>
      </c>
      <c r="H1609">
        <v>424518</v>
      </c>
      <c r="I1609" t="s">
        <v>34</v>
      </c>
      <c r="J1609" s="1">
        <v>45108</v>
      </c>
      <c r="K1609">
        <v>1100</v>
      </c>
      <c r="L1609" t="s">
        <v>6863</v>
      </c>
      <c r="M1609" t="s">
        <v>434</v>
      </c>
      <c r="N1609" t="s">
        <v>6864</v>
      </c>
      <c r="O1609" t="s">
        <v>6865</v>
      </c>
      <c r="P1609" t="s">
        <v>87</v>
      </c>
      <c r="Q1609">
        <v>20</v>
      </c>
      <c r="R1609" t="s">
        <v>40</v>
      </c>
      <c r="S1609" t="s">
        <v>63</v>
      </c>
      <c r="T1609">
        <v>74836</v>
      </c>
      <c r="U1609" s="1">
        <v>45336</v>
      </c>
      <c r="V1609" t="s">
        <v>119</v>
      </c>
      <c r="W1609">
        <v>141814</v>
      </c>
      <c r="X1609" t="s">
        <v>6866</v>
      </c>
      <c r="Y1609">
        <v>941</v>
      </c>
      <c r="Z1609">
        <v>1141</v>
      </c>
      <c r="AA1609">
        <v>3</v>
      </c>
      <c r="AB1609">
        <v>1369.2</v>
      </c>
    </row>
    <row r="1610" spans="1:28" x14ac:dyDescent="0.3">
      <c r="A1610" t="s">
        <v>28</v>
      </c>
      <c r="B1610" t="s">
        <v>29</v>
      </c>
      <c r="C1610" t="s">
        <v>157</v>
      </c>
      <c r="D1610" t="s">
        <v>142</v>
      </c>
      <c r="E1610" t="s">
        <v>32</v>
      </c>
      <c r="F1610" t="s">
        <v>106</v>
      </c>
      <c r="G1610">
        <v>68</v>
      </c>
      <c r="H1610">
        <v>414590</v>
      </c>
      <c r="I1610" t="s">
        <v>58</v>
      </c>
      <c r="J1610" s="1">
        <v>43911</v>
      </c>
      <c r="K1610">
        <v>800</v>
      </c>
      <c r="L1610" t="s">
        <v>6867</v>
      </c>
      <c r="M1610" t="s">
        <v>1212</v>
      </c>
      <c r="N1610" t="s">
        <v>6868</v>
      </c>
      <c r="O1610" t="s">
        <v>6869</v>
      </c>
      <c r="P1610" t="s">
        <v>87</v>
      </c>
      <c r="Q1610">
        <v>19</v>
      </c>
      <c r="R1610" t="s">
        <v>88</v>
      </c>
      <c r="S1610" t="s">
        <v>63</v>
      </c>
      <c r="T1610">
        <v>85866</v>
      </c>
      <c r="U1610" s="1">
        <v>45619</v>
      </c>
      <c r="V1610" t="s">
        <v>42</v>
      </c>
      <c r="W1610">
        <v>471013</v>
      </c>
      <c r="X1610" t="s">
        <v>6870</v>
      </c>
      <c r="Y1610">
        <v>341</v>
      </c>
      <c r="Z1610">
        <v>2214</v>
      </c>
      <c r="AA1610">
        <v>3</v>
      </c>
      <c r="AB1610">
        <v>2656.8</v>
      </c>
    </row>
    <row r="1611" spans="1:28" x14ac:dyDescent="0.3">
      <c r="A1611" t="s">
        <v>28</v>
      </c>
      <c r="B1611" t="s">
        <v>29</v>
      </c>
      <c r="C1611" t="s">
        <v>91</v>
      </c>
      <c r="D1611" t="s">
        <v>611</v>
      </c>
      <c r="E1611" t="s">
        <v>46</v>
      </c>
      <c r="F1611" t="s">
        <v>57</v>
      </c>
      <c r="G1611">
        <v>70</v>
      </c>
      <c r="H1611">
        <v>417867</v>
      </c>
      <c r="I1611" t="s">
        <v>34</v>
      </c>
      <c r="J1611" s="1">
        <v>45108</v>
      </c>
      <c r="K1611">
        <v>800</v>
      </c>
      <c r="L1611" t="s">
        <v>6871</v>
      </c>
      <c r="M1611" t="s">
        <v>1048</v>
      </c>
      <c r="N1611" t="s">
        <v>6872</v>
      </c>
      <c r="O1611" t="s">
        <v>6873</v>
      </c>
      <c r="P1611" t="s">
        <v>71</v>
      </c>
      <c r="Q1611">
        <v>17</v>
      </c>
      <c r="R1611" t="s">
        <v>40</v>
      </c>
      <c r="S1611" t="s">
        <v>79</v>
      </c>
      <c r="T1611">
        <v>64362</v>
      </c>
      <c r="U1611" s="1">
        <v>45581</v>
      </c>
      <c r="V1611" t="s">
        <v>155</v>
      </c>
      <c r="W1611">
        <v>319939</v>
      </c>
      <c r="X1611" t="s">
        <v>6874</v>
      </c>
      <c r="Y1611">
        <v>591</v>
      </c>
      <c r="Z1611">
        <v>2536</v>
      </c>
      <c r="AA1611">
        <v>5</v>
      </c>
      <c r="AB1611">
        <v>5072</v>
      </c>
    </row>
    <row r="1612" spans="1:28" x14ac:dyDescent="0.3">
      <c r="A1612" t="s">
        <v>28</v>
      </c>
      <c r="B1612" t="s">
        <v>29</v>
      </c>
      <c r="C1612" t="s">
        <v>193</v>
      </c>
      <c r="D1612" t="s">
        <v>182</v>
      </c>
      <c r="E1612" t="s">
        <v>32</v>
      </c>
      <c r="F1612" t="s">
        <v>57</v>
      </c>
      <c r="G1612">
        <v>37</v>
      </c>
      <c r="H1612">
        <v>405584</v>
      </c>
      <c r="I1612" t="s">
        <v>58</v>
      </c>
      <c r="J1612" s="1">
        <v>44151</v>
      </c>
      <c r="K1612">
        <v>1000</v>
      </c>
      <c r="L1612" t="s">
        <v>6875</v>
      </c>
      <c r="M1612" t="s">
        <v>2124</v>
      </c>
      <c r="N1612" t="s">
        <v>6876</v>
      </c>
      <c r="O1612" t="s">
        <v>6877</v>
      </c>
      <c r="P1612" t="s">
        <v>71</v>
      </c>
      <c r="Q1612">
        <v>15</v>
      </c>
      <c r="R1612" t="s">
        <v>40</v>
      </c>
      <c r="S1612" t="s">
        <v>41</v>
      </c>
      <c r="T1612">
        <v>58425</v>
      </c>
      <c r="U1612" s="1">
        <v>45600</v>
      </c>
      <c r="V1612" t="s">
        <v>42</v>
      </c>
      <c r="W1612">
        <v>948884</v>
      </c>
      <c r="X1612" t="s">
        <v>6878</v>
      </c>
      <c r="Y1612">
        <v>811</v>
      </c>
      <c r="Z1612">
        <v>1610</v>
      </c>
      <c r="AA1612">
        <v>3</v>
      </c>
      <c r="AB1612">
        <v>1932</v>
      </c>
    </row>
    <row r="1613" spans="1:28" x14ac:dyDescent="0.3">
      <c r="A1613" t="s">
        <v>28</v>
      </c>
      <c r="B1613" t="s">
        <v>29</v>
      </c>
      <c r="C1613" t="s">
        <v>193</v>
      </c>
      <c r="D1613" t="s">
        <v>134</v>
      </c>
      <c r="E1613" t="s">
        <v>32</v>
      </c>
      <c r="F1613" t="s">
        <v>99</v>
      </c>
      <c r="G1613">
        <v>16</v>
      </c>
      <c r="H1613">
        <v>434923</v>
      </c>
      <c r="I1613" t="s">
        <v>58</v>
      </c>
      <c r="J1613" s="1">
        <v>44301</v>
      </c>
      <c r="K1613">
        <v>950</v>
      </c>
      <c r="L1613" t="s">
        <v>6879</v>
      </c>
      <c r="M1613" t="s">
        <v>417</v>
      </c>
      <c r="N1613" t="s">
        <v>6880</v>
      </c>
      <c r="O1613" t="s">
        <v>6881</v>
      </c>
      <c r="P1613" t="s">
        <v>71</v>
      </c>
      <c r="Q1613">
        <v>10</v>
      </c>
      <c r="R1613" t="s">
        <v>40</v>
      </c>
      <c r="S1613" t="s">
        <v>118</v>
      </c>
      <c r="T1613">
        <v>65971</v>
      </c>
      <c r="U1613" s="1">
        <v>45612</v>
      </c>
      <c r="V1613" t="s">
        <v>42</v>
      </c>
      <c r="W1613">
        <v>125245</v>
      </c>
      <c r="X1613" t="s">
        <v>6882</v>
      </c>
      <c r="Y1613">
        <v>762</v>
      </c>
      <c r="Z1613">
        <v>1346</v>
      </c>
      <c r="AA1613">
        <v>3</v>
      </c>
      <c r="AB1613">
        <v>1615.2</v>
      </c>
    </row>
    <row r="1614" spans="1:28" x14ac:dyDescent="0.3">
      <c r="A1614" t="s">
        <v>28</v>
      </c>
      <c r="B1614" t="s">
        <v>29</v>
      </c>
      <c r="C1614" t="s">
        <v>157</v>
      </c>
      <c r="D1614" t="s">
        <v>170</v>
      </c>
      <c r="E1614" t="s">
        <v>32</v>
      </c>
      <c r="F1614" t="s">
        <v>83</v>
      </c>
      <c r="G1614">
        <v>77</v>
      </c>
      <c r="H1614">
        <v>405090</v>
      </c>
      <c r="I1614" t="s">
        <v>58</v>
      </c>
      <c r="J1614" s="1">
        <v>44945</v>
      </c>
      <c r="K1614">
        <v>950</v>
      </c>
      <c r="L1614" t="s">
        <v>6883</v>
      </c>
      <c r="M1614" t="s">
        <v>361</v>
      </c>
      <c r="N1614" t="s">
        <v>6884</v>
      </c>
      <c r="O1614" t="s">
        <v>6885</v>
      </c>
      <c r="P1614" t="s">
        <v>87</v>
      </c>
      <c r="Q1614">
        <v>10</v>
      </c>
      <c r="R1614" t="s">
        <v>88</v>
      </c>
      <c r="S1614" t="s">
        <v>63</v>
      </c>
      <c r="T1614">
        <v>68983</v>
      </c>
      <c r="U1614" s="1">
        <v>45618</v>
      </c>
      <c r="V1614" t="s">
        <v>42</v>
      </c>
      <c r="W1614">
        <v>426623</v>
      </c>
      <c r="X1614" t="s">
        <v>6886</v>
      </c>
      <c r="Y1614">
        <v>793</v>
      </c>
      <c r="Z1614">
        <v>554</v>
      </c>
      <c r="AA1614">
        <v>1</v>
      </c>
      <c r="AB1614" s="2" t="s">
        <v>6887</v>
      </c>
    </row>
    <row r="1615" spans="1:28" x14ac:dyDescent="0.3">
      <c r="A1615" t="s">
        <v>28</v>
      </c>
      <c r="B1615" t="s">
        <v>29</v>
      </c>
      <c r="C1615" t="s">
        <v>157</v>
      </c>
      <c r="D1615" t="s">
        <v>55</v>
      </c>
      <c r="E1615" t="s">
        <v>56</v>
      </c>
      <c r="F1615" t="s">
        <v>33</v>
      </c>
      <c r="G1615">
        <v>71</v>
      </c>
      <c r="H1615">
        <v>425416</v>
      </c>
      <c r="I1615" t="s">
        <v>34</v>
      </c>
      <c r="J1615" s="1">
        <v>44955</v>
      </c>
      <c r="K1615">
        <v>1200</v>
      </c>
      <c r="L1615" t="s">
        <v>6888</v>
      </c>
      <c r="M1615" t="s">
        <v>1048</v>
      </c>
      <c r="N1615" t="s">
        <v>6889</v>
      </c>
      <c r="O1615" t="s">
        <v>6890</v>
      </c>
      <c r="P1615" t="s">
        <v>87</v>
      </c>
      <c r="Q1615">
        <v>3</v>
      </c>
      <c r="R1615" t="s">
        <v>88</v>
      </c>
      <c r="S1615" t="s">
        <v>63</v>
      </c>
      <c r="T1615">
        <v>17912</v>
      </c>
      <c r="U1615" s="1">
        <v>45440</v>
      </c>
      <c r="V1615" t="s">
        <v>140</v>
      </c>
      <c r="W1615">
        <v>817270</v>
      </c>
      <c r="X1615" t="s">
        <v>6891</v>
      </c>
      <c r="Y1615">
        <v>813</v>
      </c>
      <c r="Z1615">
        <v>2701</v>
      </c>
      <c r="AA1615">
        <v>8</v>
      </c>
      <c r="AB1615">
        <v>8643.2000000000007</v>
      </c>
    </row>
    <row r="1616" spans="1:28" x14ac:dyDescent="0.3">
      <c r="A1616" t="s">
        <v>28</v>
      </c>
      <c r="B1616" t="s">
        <v>29</v>
      </c>
      <c r="C1616" t="s">
        <v>91</v>
      </c>
      <c r="D1616" t="s">
        <v>134</v>
      </c>
      <c r="E1616" t="s">
        <v>56</v>
      </c>
      <c r="F1616" t="s">
        <v>83</v>
      </c>
      <c r="G1616">
        <v>24</v>
      </c>
      <c r="H1616">
        <v>416205</v>
      </c>
      <c r="I1616" t="s">
        <v>58</v>
      </c>
      <c r="J1616" s="1">
        <v>44963</v>
      </c>
      <c r="K1616">
        <v>1400</v>
      </c>
      <c r="L1616" t="s">
        <v>6892</v>
      </c>
      <c r="M1616" t="s">
        <v>137</v>
      </c>
      <c r="N1616" t="s">
        <v>6893</v>
      </c>
      <c r="O1616" t="s">
        <v>6894</v>
      </c>
      <c r="P1616" t="s">
        <v>87</v>
      </c>
      <c r="Q1616">
        <v>17</v>
      </c>
      <c r="R1616" t="s">
        <v>88</v>
      </c>
      <c r="S1616" t="s">
        <v>118</v>
      </c>
      <c r="T1616">
        <v>64851</v>
      </c>
      <c r="U1616" s="1">
        <v>45546</v>
      </c>
      <c r="V1616" t="s">
        <v>180</v>
      </c>
      <c r="W1616">
        <v>265937</v>
      </c>
      <c r="X1616" t="s">
        <v>6895</v>
      </c>
      <c r="Y1616">
        <v>525</v>
      </c>
      <c r="Z1616">
        <v>1745</v>
      </c>
      <c r="AA1616">
        <v>6</v>
      </c>
      <c r="AB1616">
        <v>4188</v>
      </c>
    </row>
    <row r="1617" spans="1:28" x14ac:dyDescent="0.3">
      <c r="A1617" t="s">
        <v>28</v>
      </c>
      <c r="B1617" t="s">
        <v>29</v>
      </c>
      <c r="C1617" t="s">
        <v>54</v>
      </c>
      <c r="D1617" t="s">
        <v>163</v>
      </c>
      <c r="E1617" t="s">
        <v>32</v>
      </c>
      <c r="F1617" t="s">
        <v>47</v>
      </c>
      <c r="G1617">
        <v>78</v>
      </c>
      <c r="H1617">
        <v>407736</v>
      </c>
      <c r="I1617" t="s">
        <v>58</v>
      </c>
      <c r="J1617" s="1">
        <v>44091</v>
      </c>
      <c r="K1617">
        <v>950</v>
      </c>
      <c r="L1617" t="s">
        <v>6896</v>
      </c>
      <c r="M1617" t="s">
        <v>293</v>
      </c>
      <c r="N1617" t="s">
        <v>6897</v>
      </c>
      <c r="O1617" t="s">
        <v>6898</v>
      </c>
      <c r="P1617" t="s">
        <v>71</v>
      </c>
      <c r="Q1617">
        <v>10</v>
      </c>
      <c r="R1617" t="s">
        <v>40</v>
      </c>
      <c r="S1617" t="s">
        <v>118</v>
      </c>
      <c r="T1617">
        <v>58787</v>
      </c>
      <c r="U1617" s="1">
        <v>45590</v>
      </c>
      <c r="V1617" t="s">
        <v>155</v>
      </c>
      <c r="W1617">
        <v>213434</v>
      </c>
      <c r="X1617" t="s">
        <v>6899</v>
      </c>
      <c r="Y1617">
        <v>871</v>
      </c>
      <c r="Z1617">
        <v>2151</v>
      </c>
      <c r="AA1617">
        <v>3</v>
      </c>
      <c r="AB1617" s="2" t="s">
        <v>6900</v>
      </c>
    </row>
    <row r="1618" spans="1:28" x14ac:dyDescent="0.3">
      <c r="A1618" t="s">
        <v>28</v>
      </c>
      <c r="B1618" t="s">
        <v>29</v>
      </c>
      <c r="C1618" t="s">
        <v>66</v>
      </c>
      <c r="D1618" t="s">
        <v>105</v>
      </c>
      <c r="E1618" t="s">
        <v>46</v>
      </c>
      <c r="F1618" t="s">
        <v>135</v>
      </c>
      <c r="G1618">
        <v>55</v>
      </c>
      <c r="H1618">
        <v>405991</v>
      </c>
      <c r="I1618" t="s">
        <v>34</v>
      </c>
      <c r="J1618" s="1">
        <v>44129</v>
      </c>
      <c r="K1618">
        <v>950</v>
      </c>
      <c r="L1618" t="s">
        <v>6901</v>
      </c>
      <c r="M1618" t="s">
        <v>1198</v>
      </c>
      <c r="N1618" t="s">
        <v>6902</v>
      </c>
      <c r="O1618">
        <f>1-959-669-527</f>
        <v>-2154</v>
      </c>
      <c r="P1618" t="s">
        <v>87</v>
      </c>
      <c r="Q1618">
        <v>20</v>
      </c>
      <c r="R1618" t="s">
        <v>88</v>
      </c>
      <c r="S1618" t="s">
        <v>79</v>
      </c>
      <c r="T1618">
        <v>69107</v>
      </c>
      <c r="U1618" s="1">
        <v>45490</v>
      </c>
      <c r="V1618" t="s">
        <v>126</v>
      </c>
      <c r="W1618">
        <v>735324</v>
      </c>
      <c r="X1618" t="s">
        <v>6903</v>
      </c>
      <c r="Y1618">
        <v>851</v>
      </c>
      <c r="Z1618">
        <v>2272</v>
      </c>
      <c r="AA1618">
        <v>5</v>
      </c>
      <c r="AB1618">
        <v>4544</v>
      </c>
    </row>
    <row r="1619" spans="1:28" x14ac:dyDescent="0.3">
      <c r="A1619" t="s">
        <v>28</v>
      </c>
      <c r="B1619" t="s">
        <v>29</v>
      </c>
      <c r="C1619" t="s">
        <v>157</v>
      </c>
      <c r="D1619" t="s">
        <v>254</v>
      </c>
      <c r="E1619" t="s">
        <v>32</v>
      </c>
      <c r="F1619" t="s">
        <v>150</v>
      </c>
      <c r="G1619">
        <v>52</v>
      </c>
      <c r="H1619">
        <v>437069</v>
      </c>
      <c r="I1619" t="s">
        <v>58</v>
      </c>
      <c r="J1619" s="1">
        <v>44608</v>
      </c>
      <c r="K1619">
        <v>800</v>
      </c>
      <c r="L1619" t="s">
        <v>6904</v>
      </c>
      <c r="M1619" t="s">
        <v>1244</v>
      </c>
      <c r="N1619" t="s">
        <v>6905</v>
      </c>
      <c r="O1619" t="s">
        <v>6906</v>
      </c>
      <c r="P1619" t="s">
        <v>87</v>
      </c>
      <c r="Q1619">
        <v>15</v>
      </c>
      <c r="R1619" t="s">
        <v>88</v>
      </c>
      <c r="S1619" t="s">
        <v>41</v>
      </c>
      <c r="T1619">
        <v>14477</v>
      </c>
      <c r="U1619" s="1">
        <v>45499</v>
      </c>
      <c r="V1619" t="s">
        <v>126</v>
      </c>
      <c r="W1619">
        <v>866933</v>
      </c>
      <c r="X1619" t="s">
        <v>6907</v>
      </c>
      <c r="Y1619">
        <v>612</v>
      </c>
      <c r="Z1619">
        <v>1115</v>
      </c>
      <c r="AA1619">
        <v>4</v>
      </c>
      <c r="AB1619">
        <v>1784</v>
      </c>
    </row>
    <row r="1620" spans="1:28" x14ac:dyDescent="0.3">
      <c r="A1620" t="s">
        <v>28</v>
      </c>
      <c r="B1620" t="s">
        <v>29</v>
      </c>
      <c r="C1620" t="s">
        <v>44</v>
      </c>
      <c r="D1620" t="s">
        <v>442</v>
      </c>
      <c r="E1620" t="s">
        <v>32</v>
      </c>
      <c r="F1620" t="s">
        <v>83</v>
      </c>
      <c r="G1620">
        <v>2</v>
      </c>
      <c r="H1620">
        <v>403847</v>
      </c>
      <c r="I1620" t="s">
        <v>58</v>
      </c>
      <c r="J1620" s="1">
        <v>44261</v>
      </c>
      <c r="K1620">
        <v>1000</v>
      </c>
      <c r="L1620" t="s">
        <v>6908</v>
      </c>
      <c r="M1620" t="s">
        <v>308</v>
      </c>
      <c r="N1620" t="s">
        <v>6909</v>
      </c>
      <c r="O1620" t="s">
        <v>6910</v>
      </c>
      <c r="P1620" t="s">
        <v>39</v>
      </c>
      <c r="Q1620">
        <v>5</v>
      </c>
      <c r="R1620" t="s">
        <v>88</v>
      </c>
      <c r="S1620" t="s">
        <v>41</v>
      </c>
      <c r="T1620">
        <v>12650</v>
      </c>
      <c r="U1620" s="1">
        <v>45304</v>
      </c>
      <c r="V1620" t="s">
        <v>111</v>
      </c>
      <c r="W1620">
        <v>521555</v>
      </c>
      <c r="X1620" t="s">
        <v>6911</v>
      </c>
      <c r="Y1620">
        <v>499</v>
      </c>
      <c r="Z1620">
        <v>2348</v>
      </c>
      <c r="AA1620">
        <v>3</v>
      </c>
      <c r="AB1620" s="2" t="s">
        <v>6912</v>
      </c>
    </row>
    <row r="1621" spans="1:28" x14ac:dyDescent="0.3">
      <c r="A1621" t="s">
        <v>28</v>
      </c>
      <c r="B1621" t="s">
        <v>29</v>
      </c>
      <c r="C1621" t="s">
        <v>44</v>
      </c>
      <c r="D1621" t="s">
        <v>45</v>
      </c>
      <c r="E1621" t="s">
        <v>46</v>
      </c>
      <c r="F1621" t="s">
        <v>150</v>
      </c>
      <c r="G1621">
        <v>79</v>
      </c>
      <c r="H1621">
        <v>424596</v>
      </c>
      <c r="I1621" t="s">
        <v>34</v>
      </c>
      <c r="J1621" s="1">
        <v>45415</v>
      </c>
      <c r="K1621">
        <v>1200</v>
      </c>
      <c r="L1621" t="s">
        <v>6913</v>
      </c>
      <c r="M1621" t="s">
        <v>287</v>
      </c>
      <c r="N1621" t="s">
        <v>6914</v>
      </c>
      <c r="O1621" t="s">
        <v>6915</v>
      </c>
      <c r="P1621" t="s">
        <v>51</v>
      </c>
      <c r="Q1621">
        <v>19</v>
      </c>
      <c r="R1621" t="s">
        <v>88</v>
      </c>
      <c r="S1621" t="s">
        <v>63</v>
      </c>
      <c r="T1621">
        <v>90980</v>
      </c>
      <c r="U1621" s="1">
        <v>45417</v>
      </c>
      <c r="V1621" t="s">
        <v>140</v>
      </c>
      <c r="W1621">
        <v>102922</v>
      </c>
      <c r="X1621" t="s">
        <v>6916</v>
      </c>
      <c r="Y1621">
        <v>559</v>
      </c>
      <c r="Z1621">
        <v>2615</v>
      </c>
      <c r="AA1621">
        <v>1</v>
      </c>
      <c r="AB1621">
        <v>1046</v>
      </c>
    </row>
    <row r="1622" spans="1:28" x14ac:dyDescent="0.3">
      <c r="A1622" t="s">
        <v>28</v>
      </c>
      <c r="B1622" t="s">
        <v>29</v>
      </c>
      <c r="C1622" t="s">
        <v>44</v>
      </c>
      <c r="D1622" t="s">
        <v>105</v>
      </c>
      <c r="E1622" t="s">
        <v>46</v>
      </c>
      <c r="F1622" t="s">
        <v>83</v>
      </c>
      <c r="G1622">
        <v>22</v>
      </c>
      <c r="H1622">
        <v>424042</v>
      </c>
      <c r="I1622" t="s">
        <v>58</v>
      </c>
      <c r="J1622" s="1">
        <v>44440</v>
      </c>
      <c r="K1622">
        <v>1200</v>
      </c>
      <c r="L1622" t="s">
        <v>6917</v>
      </c>
      <c r="M1622" t="s">
        <v>1048</v>
      </c>
      <c r="N1622" t="s">
        <v>6918</v>
      </c>
      <c r="O1622" t="s">
        <v>6919</v>
      </c>
      <c r="P1622" t="s">
        <v>87</v>
      </c>
      <c r="Q1622">
        <v>20</v>
      </c>
      <c r="R1622" t="s">
        <v>40</v>
      </c>
      <c r="S1622" t="s">
        <v>79</v>
      </c>
      <c r="T1622">
        <v>20947</v>
      </c>
      <c r="U1622" s="1">
        <v>45544</v>
      </c>
      <c r="V1622" t="s">
        <v>180</v>
      </c>
      <c r="W1622">
        <v>891202</v>
      </c>
      <c r="X1622" t="s">
        <v>6920</v>
      </c>
      <c r="Y1622">
        <v>258</v>
      </c>
      <c r="Z1622">
        <v>887</v>
      </c>
      <c r="AA1622">
        <v>6</v>
      </c>
      <c r="AB1622">
        <v>2128.8000000000002</v>
      </c>
    </row>
    <row r="1623" spans="1:28" x14ac:dyDescent="0.3">
      <c r="A1623" t="s">
        <v>28</v>
      </c>
      <c r="B1623" t="s">
        <v>29</v>
      </c>
      <c r="C1623" t="s">
        <v>54</v>
      </c>
      <c r="D1623" t="s">
        <v>74</v>
      </c>
      <c r="E1623" t="s">
        <v>46</v>
      </c>
      <c r="F1623" t="s">
        <v>99</v>
      </c>
      <c r="G1623">
        <v>69</v>
      </c>
      <c r="H1623">
        <v>434783</v>
      </c>
      <c r="I1623" t="s">
        <v>58</v>
      </c>
      <c r="J1623" s="1">
        <v>45539</v>
      </c>
      <c r="K1623">
        <v>1100</v>
      </c>
      <c r="L1623" t="s">
        <v>6921</v>
      </c>
      <c r="M1623" t="s">
        <v>654</v>
      </c>
      <c r="N1623" t="s">
        <v>6922</v>
      </c>
      <c r="O1623" t="s">
        <v>6923</v>
      </c>
      <c r="P1623" t="s">
        <v>71</v>
      </c>
      <c r="Q1623">
        <v>11</v>
      </c>
      <c r="R1623" t="s">
        <v>88</v>
      </c>
      <c r="S1623" t="s">
        <v>41</v>
      </c>
      <c r="T1623">
        <v>87823</v>
      </c>
      <c r="U1623" s="1">
        <v>45623</v>
      </c>
      <c r="V1623" t="s">
        <v>42</v>
      </c>
      <c r="W1623">
        <v>220513</v>
      </c>
      <c r="X1623" t="s">
        <v>6924</v>
      </c>
      <c r="Y1623">
        <v>662</v>
      </c>
      <c r="Z1623">
        <v>2236</v>
      </c>
      <c r="AA1623">
        <v>7</v>
      </c>
      <c r="AB1623">
        <v>6260.8</v>
      </c>
    </row>
    <row r="1624" spans="1:28" x14ac:dyDescent="0.3">
      <c r="A1624" t="s">
        <v>28</v>
      </c>
      <c r="B1624" t="s">
        <v>29</v>
      </c>
      <c r="C1624" t="s">
        <v>193</v>
      </c>
      <c r="D1624" t="s">
        <v>237</v>
      </c>
      <c r="E1624" t="s">
        <v>32</v>
      </c>
      <c r="F1624" t="s">
        <v>106</v>
      </c>
      <c r="G1624">
        <v>8</v>
      </c>
      <c r="H1624">
        <v>408609</v>
      </c>
      <c r="I1624" t="s">
        <v>58</v>
      </c>
      <c r="J1624" s="1">
        <v>44734</v>
      </c>
      <c r="K1624">
        <v>950</v>
      </c>
      <c r="L1624" t="s">
        <v>6925</v>
      </c>
      <c r="M1624" t="s">
        <v>1198</v>
      </c>
      <c r="N1624" t="s">
        <v>6926</v>
      </c>
      <c r="O1624" s="2" t="s">
        <v>6927</v>
      </c>
      <c r="P1624" t="s">
        <v>71</v>
      </c>
      <c r="Q1624">
        <v>13</v>
      </c>
      <c r="R1624" t="s">
        <v>40</v>
      </c>
      <c r="S1624" t="s">
        <v>41</v>
      </c>
      <c r="T1624">
        <v>12055</v>
      </c>
      <c r="U1624" s="1">
        <v>45482</v>
      </c>
      <c r="V1624" t="s">
        <v>126</v>
      </c>
      <c r="W1624">
        <v>778822</v>
      </c>
      <c r="X1624" t="s">
        <v>6928</v>
      </c>
      <c r="Y1624">
        <v>692</v>
      </c>
      <c r="Z1624">
        <v>1006</v>
      </c>
      <c r="AA1624">
        <v>3</v>
      </c>
      <c r="AB1624">
        <v>1207.2</v>
      </c>
    </row>
    <row r="1625" spans="1:28" x14ac:dyDescent="0.3">
      <c r="A1625" t="s">
        <v>28</v>
      </c>
      <c r="B1625" t="s">
        <v>29</v>
      </c>
      <c r="C1625" t="s">
        <v>157</v>
      </c>
      <c r="D1625" t="s">
        <v>411</v>
      </c>
      <c r="E1625" t="s">
        <v>56</v>
      </c>
      <c r="F1625" t="s">
        <v>47</v>
      </c>
      <c r="G1625">
        <v>71</v>
      </c>
      <c r="H1625">
        <v>413703</v>
      </c>
      <c r="I1625" t="s">
        <v>34</v>
      </c>
      <c r="J1625" s="1">
        <v>44006</v>
      </c>
      <c r="K1625">
        <v>1100</v>
      </c>
      <c r="L1625" t="s">
        <v>6929</v>
      </c>
      <c r="M1625" t="s">
        <v>568</v>
      </c>
      <c r="N1625" t="s">
        <v>6930</v>
      </c>
      <c r="O1625" t="s">
        <v>6931</v>
      </c>
      <c r="P1625" t="s">
        <v>87</v>
      </c>
      <c r="Q1625">
        <v>18</v>
      </c>
      <c r="R1625" t="s">
        <v>88</v>
      </c>
      <c r="S1625" t="s">
        <v>41</v>
      </c>
      <c r="T1625">
        <v>22807</v>
      </c>
      <c r="U1625" s="1">
        <v>45296</v>
      </c>
      <c r="V1625" t="s">
        <v>111</v>
      </c>
      <c r="W1625">
        <v>476255</v>
      </c>
      <c r="X1625" t="s">
        <v>6932</v>
      </c>
      <c r="Y1625">
        <v>901</v>
      </c>
      <c r="Z1625">
        <v>569</v>
      </c>
      <c r="AA1625">
        <v>3</v>
      </c>
      <c r="AB1625" s="2" t="s">
        <v>6933</v>
      </c>
    </row>
    <row r="1626" spans="1:28" x14ac:dyDescent="0.3">
      <c r="A1626" t="s">
        <v>28</v>
      </c>
      <c r="B1626" t="s">
        <v>29</v>
      </c>
      <c r="C1626" t="s">
        <v>157</v>
      </c>
      <c r="D1626" t="s">
        <v>45</v>
      </c>
      <c r="E1626" t="s">
        <v>32</v>
      </c>
      <c r="F1626" t="s">
        <v>33</v>
      </c>
      <c r="G1626">
        <v>38</v>
      </c>
      <c r="H1626">
        <v>421760</v>
      </c>
      <c r="I1626" t="s">
        <v>58</v>
      </c>
      <c r="J1626" s="1">
        <v>45607</v>
      </c>
      <c r="K1626">
        <v>1100</v>
      </c>
      <c r="L1626" t="s">
        <v>6934</v>
      </c>
      <c r="M1626" t="s">
        <v>68</v>
      </c>
      <c r="N1626" t="s">
        <v>6935</v>
      </c>
      <c r="O1626">
        <v>7498424729</v>
      </c>
      <c r="P1626" t="s">
        <v>51</v>
      </c>
      <c r="Q1626">
        <v>12</v>
      </c>
      <c r="R1626" t="s">
        <v>40</v>
      </c>
      <c r="S1626" t="s">
        <v>79</v>
      </c>
      <c r="T1626">
        <v>42862</v>
      </c>
      <c r="U1626" s="1">
        <v>45412</v>
      </c>
      <c r="V1626" t="s">
        <v>80</v>
      </c>
      <c r="W1626">
        <v>869965</v>
      </c>
      <c r="X1626" t="s">
        <v>6936</v>
      </c>
      <c r="Y1626">
        <v>992</v>
      </c>
      <c r="Z1626">
        <v>2657</v>
      </c>
      <c r="AA1626">
        <v>4</v>
      </c>
      <c r="AB1626">
        <v>4251.2</v>
      </c>
    </row>
    <row r="1627" spans="1:28" x14ac:dyDescent="0.3">
      <c r="A1627" t="s">
        <v>28</v>
      </c>
      <c r="B1627" t="s">
        <v>29</v>
      </c>
      <c r="C1627" t="s">
        <v>148</v>
      </c>
      <c r="D1627" t="s">
        <v>349</v>
      </c>
      <c r="E1627" t="s">
        <v>32</v>
      </c>
      <c r="F1627" t="s">
        <v>83</v>
      </c>
      <c r="G1627">
        <v>69</v>
      </c>
      <c r="H1627">
        <v>434734</v>
      </c>
      <c r="I1627" t="s">
        <v>34</v>
      </c>
      <c r="J1627" s="1">
        <v>45162</v>
      </c>
      <c r="K1627">
        <v>1200</v>
      </c>
      <c r="L1627" t="s">
        <v>1451</v>
      </c>
      <c r="M1627" t="s">
        <v>605</v>
      </c>
      <c r="N1627" t="s">
        <v>6937</v>
      </c>
      <c r="O1627" t="s">
        <v>6938</v>
      </c>
      <c r="P1627" t="s">
        <v>51</v>
      </c>
      <c r="Q1627">
        <v>13</v>
      </c>
      <c r="R1627" t="s">
        <v>88</v>
      </c>
      <c r="S1627" t="s">
        <v>118</v>
      </c>
      <c r="T1627">
        <v>72211</v>
      </c>
      <c r="U1627" s="1">
        <v>45574</v>
      </c>
      <c r="V1627" t="s">
        <v>155</v>
      </c>
      <c r="W1627">
        <v>695875</v>
      </c>
      <c r="X1627" t="s">
        <v>6939</v>
      </c>
      <c r="Y1627">
        <v>399</v>
      </c>
      <c r="Z1627">
        <v>2490</v>
      </c>
      <c r="AA1627">
        <v>2</v>
      </c>
      <c r="AB1627">
        <v>1992</v>
      </c>
    </row>
    <row r="1628" spans="1:28" x14ac:dyDescent="0.3">
      <c r="A1628" t="s">
        <v>28</v>
      </c>
      <c r="B1628" t="s">
        <v>29</v>
      </c>
      <c r="C1628" t="s">
        <v>54</v>
      </c>
      <c r="D1628" t="s">
        <v>637</v>
      </c>
      <c r="E1628" t="s">
        <v>32</v>
      </c>
      <c r="F1628" t="s">
        <v>355</v>
      </c>
      <c r="G1628">
        <v>59</v>
      </c>
      <c r="H1628">
        <v>421520</v>
      </c>
      <c r="I1628" t="s">
        <v>34</v>
      </c>
      <c r="J1628" s="1">
        <v>44656</v>
      </c>
      <c r="K1628">
        <v>1000</v>
      </c>
      <c r="L1628" t="s">
        <v>6940</v>
      </c>
      <c r="M1628" t="s">
        <v>123</v>
      </c>
      <c r="N1628" t="s">
        <v>6941</v>
      </c>
      <c r="O1628" t="s">
        <v>6942</v>
      </c>
      <c r="P1628" t="s">
        <v>39</v>
      </c>
      <c r="Q1628">
        <v>13</v>
      </c>
      <c r="R1628" t="s">
        <v>40</v>
      </c>
      <c r="S1628" t="s">
        <v>79</v>
      </c>
      <c r="T1628">
        <v>33025</v>
      </c>
      <c r="U1628" s="1">
        <v>45417</v>
      </c>
      <c r="V1628" t="s">
        <v>140</v>
      </c>
      <c r="W1628">
        <v>122894</v>
      </c>
      <c r="X1628" t="s">
        <v>6943</v>
      </c>
      <c r="Y1628">
        <v>984</v>
      </c>
      <c r="Z1628">
        <v>1501</v>
      </c>
      <c r="AA1628">
        <v>3</v>
      </c>
      <c r="AB1628">
        <v>1801.2</v>
      </c>
    </row>
    <row r="1629" spans="1:28" x14ac:dyDescent="0.3">
      <c r="A1629" t="s">
        <v>28</v>
      </c>
      <c r="B1629" t="s">
        <v>29</v>
      </c>
      <c r="C1629" t="s">
        <v>44</v>
      </c>
      <c r="D1629" t="s">
        <v>55</v>
      </c>
      <c r="E1629" t="s">
        <v>56</v>
      </c>
      <c r="F1629" t="s">
        <v>33</v>
      </c>
      <c r="G1629">
        <v>41</v>
      </c>
      <c r="H1629">
        <v>408045</v>
      </c>
      <c r="I1629" t="s">
        <v>58</v>
      </c>
      <c r="J1629" s="1">
        <v>45595</v>
      </c>
      <c r="K1629">
        <v>1000</v>
      </c>
      <c r="L1629" t="s">
        <v>6944</v>
      </c>
      <c r="M1629" t="s">
        <v>345</v>
      </c>
      <c r="N1629" t="s">
        <v>6945</v>
      </c>
      <c r="O1629" t="s">
        <v>6946</v>
      </c>
      <c r="P1629" t="s">
        <v>71</v>
      </c>
      <c r="Q1629">
        <v>18</v>
      </c>
      <c r="R1629" t="s">
        <v>40</v>
      </c>
      <c r="S1629" t="s">
        <v>118</v>
      </c>
      <c r="T1629">
        <v>58898</v>
      </c>
      <c r="U1629" s="1">
        <v>45445</v>
      </c>
      <c r="V1629" t="s">
        <v>52</v>
      </c>
      <c r="W1629">
        <v>350870</v>
      </c>
      <c r="X1629" t="s">
        <v>6947</v>
      </c>
      <c r="Y1629">
        <v>593</v>
      </c>
      <c r="Z1629">
        <v>523</v>
      </c>
      <c r="AA1629">
        <v>8</v>
      </c>
      <c r="AB1629" s="2" t="s">
        <v>6948</v>
      </c>
    </row>
    <row r="1630" spans="1:28" x14ac:dyDescent="0.3">
      <c r="A1630" t="s">
        <v>28</v>
      </c>
      <c r="B1630" t="s">
        <v>29</v>
      </c>
      <c r="C1630" t="s">
        <v>66</v>
      </c>
      <c r="D1630" t="s">
        <v>182</v>
      </c>
      <c r="E1630" t="s">
        <v>32</v>
      </c>
      <c r="F1630" t="s">
        <v>99</v>
      </c>
      <c r="G1630">
        <v>34</v>
      </c>
      <c r="H1630">
        <v>406033</v>
      </c>
      <c r="I1630" t="s">
        <v>58</v>
      </c>
      <c r="J1630" s="1">
        <v>44471</v>
      </c>
      <c r="K1630">
        <v>950</v>
      </c>
      <c r="L1630" t="s">
        <v>6949</v>
      </c>
      <c r="M1630" t="s">
        <v>1253</v>
      </c>
      <c r="N1630" t="s">
        <v>6950</v>
      </c>
      <c r="O1630" t="s">
        <v>6951</v>
      </c>
      <c r="P1630" t="s">
        <v>87</v>
      </c>
      <c r="Q1630">
        <v>5</v>
      </c>
      <c r="R1630" t="s">
        <v>40</v>
      </c>
      <c r="S1630" t="s">
        <v>118</v>
      </c>
      <c r="T1630">
        <v>51443</v>
      </c>
      <c r="U1630" s="1">
        <v>45516</v>
      </c>
      <c r="V1630" t="s">
        <v>64</v>
      </c>
      <c r="W1630">
        <v>649390</v>
      </c>
      <c r="X1630" t="s">
        <v>6952</v>
      </c>
      <c r="Y1630">
        <v>716</v>
      </c>
      <c r="Z1630">
        <v>2345</v>
      </c>
      <c r="AA1630">
        <v>8</v>
      </c>
      <c r="AB1630">
        <v>7504</v>
      </c>
    </row>
    <row r="1631" spans="1:28" x14ac:dyDescent="0.3">
      <c r="A1631" t="s">
        <v>28</v>
      </c>
      <c r="B1631" t="s">
        <v>29</v>
      </c>
      <c r="C1631" t="s">
        <v>30</v>
      </c>
      <c r="D1631" t="s">
        <v>170</v>
      </c>
      <c r="E1631" t="s">
        <v>46</v>
      </c>
      <c r="F1631" t="s">
        <v>113</v>
      </c>
      <c r="G1631">
        <v>82</v>
      </c>
      <c r="H1631">
        <v>423964</v>
      </c>
      <c r="I1631" t="s">
        <v>34</v>
      </c>
      <c r="J1631" s="1">
        <v>44693</v>
      </c>
      <c r="K1631">
        <v>800</v>
      </c>
      <c r="L1631" t="s">
        <v>6953</v>
      </c>
      <c r="M1631" t="s">
        <v>211</v>
      </c>
      <c r="N1631" t="s">
        <v>6954</v>
      </c>
      <c r="O1631" t="s">
        <v>6955</v>
      </c>
      <c r="P1631" t="s">
        <v>51</v>
      </c>
      <c r="Q1631">
        <v>5</v>
      </c>
      <c r="R1631" t="s">
        <v>40</v>
      </c>
      <c r="S1631" t="s">
        <v>118</v>
      </c>
      <c r="T1631">
        <v>59477</v>
      </c>
      <c r="U1631" s="1">
        <v>45419</v>
      </c>
      <c r="V1631" t="s">
        <v>140</v>
      </c>
      <c r="W1631">
        <v>341610</v>
      </c>
      <c r="X1631" t="s">
        <v>6956</v>
      </c>
      <c r="Y1631">
        <v>221</v>
      </c>
      <c r="Z1631">
        <v>916</v>
      </c>
      <c r="AA1631">
        <v>4</v>
      </c>
      <c r="AB1631" s="2" t="s">
        <v>6957</v>
      </c>
    </row>
    <row r="1632" spans="1:28" x14ac:dyDescent="0.3">
      <c r="A1632" t="s">
        <v>28</v>
      </c>
      <c r="B1632" t="s">
        <v>29</v>
      </c>
      <c r="C1632" t="s">
        <v>193</v>
      </c>
      <c r="D1632" t="s">
        <v>55</v>
      </c>
      <c r="E1632" t="s">
        <v>56</v>
      </c>
      <c r="F1632" t="s">
        <v>113</v>
      </c>
      <c r="G1632">
        <v>38</v>
      </c>
      <c r="H1632">
        <v>415449</v>
      </c>
      <c r="I1632" t="s">
        <v>58</v>
      </c>
      <c r="J1632" s="1">
        <v>44007</v>
      </c>
      <c r="K1632">
        <v>950</v>
      </c>
      <c r="L1632" t="s">
        <v>2630</v>
      </c>
      <c r="M1632" t="s">
        <v>152</v>
      </c>
      <c r="N1632" t="s">
        <v>6958</v>
      </c>
      <c r="O1632" t="s">
        <v>6959</v>
      </c>
      <c r="P1632" t="s">
        <v>39</v>
      </c>
      <c r="Q1632">
        <v>3</v>
      </c>
      <c r="R1632" t="s">
        <v>88</v>
      </c>
      <c r="S1632" t="s">
        <v>41</v>
      </c>
      <c r="T1632">
        <v>65098</v>
      </c>
      <c r="U1632" s="1">
        <v>45552</v>
      </c>
      <c r="V1632" t="s">
        <v>180</v>
      </c>
      <c r="W1632">
        <v>548014</v>
      </c>
      <c r="X1632" t="s">
        <v>6960</v>
      </c>
      <c r="Y1632">
        <v>869</v>
      </c>
      <c r="Z1632">
        <v>1664</v>
      </c>
      <c r="AA1632">
        <v>8</v>
      </c>
      <c r="AB1632">
        <v>5324.8</v>
      </c>
    </row>
    <row r="1633" spans="1:28" x14ac:dyDescent="0.3">
      <c r="A1633" t="s">
        <v>28</v>
      </c>
      <c r="B1633" t="s">
        <v>29</v>
      </c>
      <c r="C1633" t="s">
        <v>193</v>
      </c>
      <c r="D1633" t="s">
        <v>55</v>
      </c>
      <c r="E1633" t="s">
        <v>32</v>
      </c>
      <c r="F1633" t="s">
        <v>106</v>
      </c>
      <c r="G1633">
        <v>98</v>
      </c>
      <c r="H1633">
        <v>403716</v>
      </c>
      <c r="I1633" t="s">
        <v>58</v>
      </c>
      <c r="J1633" s="1">
        <v>44129</v>
      </c>
      <c r="K1633">
        <v>1300</v>
      </c>
      <c r="L1633" t="s">
        <v>6961</v>
      </c>
      <c r="M1633" t="s">
        <v>76</v>
      </c>
      <c r="N1633" t="s">
        <v>6962</v>
      </c>
      <c r="O1633" t="s">
        <v>6963</v>
      </c>
      <c r="P1633" t="s">
        <v>87</v>
      </c>
      <c r="Q1633">
        <v>19</v>
      </c>
      <c r="R1633" t="s">
        <v>40</v>
      </c>
      <c r="S1633" t="s">
        <v>79</v>
      </c>
      <c r="T1633">
        <v>74818</v>
      </c>
      <c r="U1633" s="1">
        <v>45466</v>
      </c>
      <c r="V1633" t="s">
        <v>52</v>
      </c>
      <c r="W1633">
        <v>477142</v>
      </c>
      <c r="X1633" t="s">
        <v>6964</v>
      </c>
      <c r="Y1633">
        <v>488</v>
      </c>
      <c r="Z1633">
        <v>668</v>
      </c>
      <c r="AA1633">
        <v>6</v>
      </c>
      <c r="AB1633">
        <v>1603.2</v>
      </c>
    </row>
    <row r="1634" spans="1:28" x14ac:dyDescent="0.3">
      <c r="A1634" t="s">
        <v>28</v>
      </c>
      <c r="B1634" t="s">
        <v>29</v>
      </c>
      <c r="C1634" t="s">
        <v>54</v>
      </c>
      <c r="D1634" t="s">
        <v>546</v>
      </c>
      <c r="E1634" t="s">
        <v>46</v>
      </c>
      <c r="F1634" t="s">
        <v>47</v>
      </c>
      <c r="G1634">
        <v>97</v>
      </c>
      <c r="H1634">
        <v>422036</v>
      </c>
      <c r="I1634" t="s">
        <v>58</v>
      </c>
      <c r="J1634" s="1">
        <v>44560</v>
      </c>
      <c r="K1634">
        <v>1100</v>
      </c>
      <c r="L1634" t="s">
        <v>6965</v>
      </c>
      <c r="M1634" t="s">
        <v>1030</v>
      </c>
      <c r="N1634" t="s">
        <v>6966</v>
      </c>
      <c r="O1634" t="s">
        <v>6967</v>
      </c>
      <c r="P1634" t="s">
        <v>39</v>
      </c>
      <c r="Q1634">
        <v>8</v>
      </c>
      <c r="R1634" t="s">
        <v>88</v>
      </c>
      <c r="S1634" t="s">
        <v>79</v>
      </c>
      <c r="T1634">
        <v>12121</v>
      </c>
      <c r="U1634" s="1">
        <v>45356</v>
      </c>
      <c r="V1634" t="s">
        <v>72</v>
      </c>
      <c r="W1634">
        <v>528198</v>
      </c>
      <c r="X1634" t="s">
        <v>6968</v>
      </c>
      <c r="Y1634">
        <v>700</v>
      </c>
      <c r="Z1634">
        <v>1015</v>
      </c>
      <c r="AA1634">
        <v>2</v>
      </c>
      <c r="AB1634">
        <v>812</v>
      </c>
    </row>
    <row r="1635" spans="1:28" x14ac:dyDescent="0.3">
      <c r="A1635" t="s">
        <v>28</v>
      </c>
      <c r="B1635" t="s">
        <v>29</v>
      </c>
      <c r="C1635" t="s">
        <v>66</v>
      </c>
      <c r="D1635" t="s">
        <v>291</v>
      </c>
      <c r="E1635" t="s">
        <v>32</v>
      </c>
      <c r="F1635" t="s">
        <v>47</v>
      </c>
      <c r="G1635">
        <v>46</v>
      </c>
      <c r="H1635">
        <v>420699</v>
      </c>
      <c r="I1635" t="s">
        <v>58</v>
      </c>
      <c r="J1635" s="1">
        <v>45079</v>
      </c>
      <c r="K1635">
        <v>800</v>
      </c>
      <c r="L1635" t="s">
        <v>6969</v>
      </c>
      <c r="M1635" t="s">
        <v>605</v>
      </c>
      <c r="N1635" t="s">
        <v>6970</v>
      </c>
      <c r="O1635" t="s">
        <v>6971</v>
      </c>
      <c r="P1635" t="s">
        <v>39</v>
      </c>
      <c r="Q1635">
        <v>3</v>
      </c>
      <c r="R1635" t="s">
        <v>88</v>
      </c>
      <c r="S1635" t="s">
        <v>41</v>
      </c>
      <c r="T1635">
        <v>19597</v>
      </c>
      <c r="U1635" s="1">
        <v>45406</v>
      </c>
      <c r="V1635" t="s">
        <v>80</v>
      </c>
      <c r="W1635">
        <v>470086</v>
      </c>
      <c r="X1635" t="s">
        <v>6972</v>
      </c>
      <c r="Y1635">
        <v>405</v>
      </c>
      <c r="Z1635">
        <v>1285</v>
      </c>
      <c r="AA1635">
        <v>5</v>
      </c>
      <c r="AB1635">
        <v>2570</v>
      </c>
    </row>
    <row r="1636" spans="1:28" x14ac:dyDescent="0.3">
      <c r="A1636" t="s">
        <v>28</v>
      </c>
      <c r="B1636" t="s">
        <v>29</v>
      </c>
      <c r="C1636" t="s">
        <v>44</v>
      </c>
      <c r="D1636" t="s">
        <v>637</v>
      </c>
      <c r="E1636" t="s">
        <v>46</v>
      </c>
      <c r="F1636" t="s">
        <v>113</v>
      </c>
      <c r="G1636">
        <v>18</v>
      </c>
      <c r="H1636">
        <v>408994</v>
      </c>
      <c r="I1636" t="s">
        <v>34</v>
      </c>
      <c r="J1636" s="1">
        <v>44633</v>
      </c>
      <c r="K1636">
        <v>1000</v>
      </c>
      <c r="L1636" t="s">
        <v>6973</v>
      </c>
      <c r="M1636" t="s">
        <v>232</v>
      </c>
      <c r="N1636" t="s">
        <v>6974</v>
      </c>
      <c r="O1636" t="s">
        <v>6975</v>
      </c>
      <c r="P1636" t="s">
        <v>71</v>
      </c>
      <c r="Q1636">
        <v>17</v>
      </c>
      <c r="R1636" t="s">
        <v>40</v>
      </c>
      <c r="S1636" t="s">
        <v>41</v>
      </c>
      <c r="T1636">
        <v>23120</v>
      </c>
      <c r="U1636" s="1">
        <v>45304</v>
      </c>
      <c r="V1636" t="s">
        <v>111</v>
      </c>
      <c r="W1636">
        <v>577183</v>
      </c>
      <c r="X1636" t="s">
        <v>6976</v>
      </c>
      <c r="Y1636">
        <v>990</v>
      </c>
      <c r="Z1636">
        <v>1176</v>
      </c>
      <c r="AA1636">
        <v>4</v>
      </c>
      <c r="AB1636" s="2" t="s">
        <v>2810</v>
      </c>
    </row>
    <row r="1637" spans="1:28" x14ac:dyDescent="0.3">
      <c r="A1637" t="s">
        <v>28</v>
      </c>
      <c r="B1637" t="s">
        <v>29</v>
      </c>
      <c r="C1637" t="s">
        <v>54</v>
      </c>
      <c r="D1637" t="s">
        <v>254</v>
      </c>
      <c r="E1637" t="s">
        <v>46</v>
      </c>
      <c r="F1637" t="s">
        <v>106</v>
      </c>
      <c r="G1637">
        <v>86</v>
      </c>
      <c r="H1637">
        <v>403799</v>
      </c>
      <c r="I1637" t="s">
        <v>34</v>
      </c>
      <c r="J1637" s="1">
        <v>45506</v>
      </c>
      <c r="K1637">
        <v>1300</v>
      </c>
      <c r="L1637" t="s">
        <v>6977</v>
      </c>
      <c r="M1637" t="s">
        <v>1030</v>
      </c>
      <c r="N1637" t="s">
        <v>6978</v>
      </c>
      <c r="O1637" t="s">
        <v>6979</v>
      </c>
      <c r="P1637" t="s">
        <v>39</v>
      </c>
      <c r="Q1637">
        <v>20</v>
      </c>
      <c r="R1637" t="s">
        <v>40</v>
      </c>
      <c r="S1637" t="s">
        <v>118</v>
      </c>
      <c r="T1637">
        <v>65886</v>
      </c>
      <c r="U1637" s="1">
        <v>45586</v>
      </c>
      <c r="V1637" t="s">
        <v>155</v>
      </c>
      <c r="W1637">
        <v>391988</v>
      </c>
      <c r="X1637" t="s">
        <v>6980</v>
      </c>
      <c r="Y1637">
        <v>587</v>
      </c>
      <c r="Z1637">
        <v>2254</v>
      </c>
      <c r="AA1637">
        <v>1</v>
      </c>
      <c r="AB1637">
        <v>901.6</v>
      </c>
    </row>
    <row r="1638" spans="1:28" x14ac:dyDescent="0.3">
      <c r="A1638" t="s">
        <v>28</v>
      </c>
      <c r="B1638" t="s">
        <v>29</v>
      </c>
      <c r="C1638" t="s">
        <v>30</v>
      </c>
      <c r="D1638" t="s">
        <v>317</v>
      </c>
      <c r="E1638" t="s">
        <v>56</v>
      </c>
      <c r="F1638" t="s">
        <v>150</v>
      </c>
      <c r="G1638">
        <v>12</v>
      </c>
      <c r="H1638">
        <v>417648</v>
      </c>
      <c r="I1638" t="s">
        <v>34</v>
      </c>
      <c r="J1638" s="1">
        <v>45586</v>
      </c>
      <c r="K1638">
        <v>1400</v>
      </c>
      <c r="L1638" t="s">
        <v>6981</v>
      </c>
      <c r="M1638" t="s">
        <v>736</v>
      </c>
      <c r="N1638" t="s">
        <v>6982</v>
      </c>
      <c r="O1638" t="s">
        <v>6983</v>
      </c>
      <c r="P1638" t="s">
        <v>71</v>
      </c>
      <c r="Q1638">
        <v>8</v>
      </c>
      <c r="R1638" t="s">
        <v>40</v>
      </c>
      <c r="S1638" t="s">
        <v>118</v>
      </c>
      <c r="T1638">
        <v>93311</v>
      </c>
      <c r="U1638" s="1">
        <v>45624</v>
      </c>
      <c r="V1638" t="s">
        <v>42</v>
      </c>
      <c r="W1638">
        <v>454034</v>
      </c>
      <c r="X1638" t="s">
        <v>6984</v>
      </c>
      <c r="Y1638">
        <v>993</v>
      </c>
      <c r="Z1638">
        <v>1569</v>
      </c>
      <c r="AA1638">
        <v>4</v>
      </c>
      <c r="AB1638">
        <v>2510.4</v>
      </c>
    </row>
    <row r="1639" spans="1:28" x14ac:dyDescent="0.3">
      <c r="A1639" t="s">
        <v>28</v>
      </c>
      <c r="B1639" t="s">
        <v>29</v>
      </c>
      <c r="C1639" t="s">
        <v>193</v>
      </c>
      <c r="D1639" t="s">
        <v>163</v>
      </c>
      <c r="E1639" t="s">
        <v>56</v>
      </c>
      <c r="F1639" t="s">
        <v>33</v>
      </c>
      <c r="G1639">
        <v>29</v>
      </c>
      <c r="H1639">
        <v>416991</v>
      </c>
      <c r="I1639" t="s">
        <v>58</v>
      </c>
      <c r="J1639" s="1">
        <v>45365</v>
      </c>
      <c r="K1639">
        <v>950</v>
      </c>
      <c r="L1639" t="s">
        <v>6985</v>
      </c>
      <c r="M1639" t="s">
        <v>1356</v>
      </c>
      <c r="N1639" t="s">
        <v>6986</v>
      </c>
      <c r="O1639" t="s">
        <v>6987</v>
      </c>
      <c r="P1639" t="s">
        <v>87</v>
      </c>
      <c r="Q1639">
        <v>8</v>
      </c>
      <c r="R1639" t="s">
        <v>88</v>
      </c>
      <c r="S1639" t="s">
        <v>41</v>
      </c>
      <c r="T1639">
        <v>85502</v>
      </c>
      <c r="U1639" s="1">
        <v>45306</v>
      </c>
      <c r="V1639" t="s">
        <v>111</v>
      </c>
      <c r="W1639">
        <v>436557</v>
      </c>
      <c r="X1639" t="s">
        <v>6988</v>
      </c>
      <c r="Y1639">
        <v>401</v>
      </c>
      <c r="Z1639">
        <v>1098</v>
      </c>
      <c r="AA1639">
        <v>8</v>
      </c>
      <c r="AB1639" s="2" t="s">
        <v>6989</v>
      </c>
    </row>
    <row r="1640" spans="1:28" x14ac:dyDescent="0.3">
      <c r="A1640" t="s">
        <v>28</v>
      </c>
      <c r="B1640" t="s">
        <v>29</v>
      </c>
      <c r="C1640" t="s">
        <v>148</v>
      </c>
      <c r="D1640" t="s">
        <v>524</v>
      </c>
      <c r="E1640" t="s">
        <v>32</v>
      </c>
      <c r="F1640" t="s">
        <v>135</v>
      </c>
      <c r="G1640">
        <v>47</v>
      </c>
      <c r="H1640">
        <v>439027</v>
      </c>
      <c r="I1640" t="s">
        <v>58</v>
      </c>
      <c r="J1640" s="1">
        <v>44823</v>
      </c>
      <c r="K1640">
        <v>1200</v>
      </c>
      <c r="L1640" t="s">
        <v>6990</v>
      </c>
      <c r="M1640" t="s">
        <v>1356</v>
      </c>
      <c r="N1640" t="s">
        <v>6991</v>
      </c>
      <c r="O1640">
        <v>7888892144</v>
      </c>
      <c r="P1640" t="s">
        <v>51</v>
      </c>
      <c r="Q1640">
        <v>15</v>
      </c>
      <c r="R1640" t="s">
        <v>40</v>
      </c>
      <c r="S1640" t="s">
        <v>41</v>
      </c>
      <c r="T1640">
        <v>97096</v>
      </c>
      <c r="U1640" s="1">
        <v>45413</v>
      </c>
      <c r="V1640" t="s">
        <v>140</v>
      </c>
      <c r="W1640">
        <v>433673</v>
      </c>
      <c r="X1640" t="s">
        <v>6992</v>
      </c>
      <c r="Y1640">
        <v>485</v>
      </c>
      <c r="Z1640">
        <v>2745</v>
      </c>
      <c r="AA1640">
        <v>3</v>
      </c>
      <c r="AB1640">
        <v>3294</v>
      </c>
    </row>
    <row r="1641" spans="1:28" x14ac:dyDescent="0.3">
      <c r="A1641" t="s">
        <v>28</v>
      </c>
      <c r="B1641" t="s">
        <v>29</v>
      </c>
      <c r="C1641" t="s">
        <v>148</v>
      </c>
      <c r="D1641" t="s">
        <v>267</v>
      </c>
      <c r="E1641" t="s">
        <v>46</v>
      </c>
      <c r="F1641" t="s">
        <v>99</v>
      </c>
      <c r="G1641">
        <v>57</v>
      </c>
      <c r="H1641">
        <v>430812</v>
      </c>
      <c r="I1641" t="s">
        <v>58</v>
      </c>
      <c r="J1641" s="1">
        <v>44292</v>
      </c>
      <c r="K1641">
        <v>1200</v>
      </c>
      <c r="L1641" t="s">
        <v>6993</v>
      </c>
      <c r="M1641" t="s">
        <v>1030</v>
      </c>
      <c r="N1641" t="s">
        <v>6994</v>
      </c>
      <c r="O1641" s="2" t="s">
        <v>6995</v>
      </c>
      <c r="P1641" t="s">
        <v>71</v>
      </c>
      <c r="Q1641">
        <v>12</v>
      </c>
      <c r="R1641" t="s">
        <v>40</v>
      </c>
      <c r="S1641" t="s">
        <v>63</v>
      </c>
      <c r="T1641">
        <v>88565</v>
      </c>
      <c r="U1641" s="1">
        <v>45447</v>
      </c>
      <c r="V1641" t="s">
        <v>52</v>
      </c>
      <c r="W1641">
        <v>168798</v>
      </c>
      <c r="X1641" t="s">
        <v>6996</v>
      </c>
      <c r="Y1641">
        <v>849</v>
      </c>
      <c r="Z1641">
        <v>1986</v>
      </c>
      <c r="AA1641">
        <v>3</v>
      </c>
      <c r="AB1641" s="2" t="s">
        <v>6997</v>
      </c>
    </row>
    <row r="1642" spans="1:28" x14ac:dyDescent="0.3">
      <c r="A1642" t="s">
        <v>28</v>
      </c>
      <c r="B1642" t="s">
        <v>29</v>
      </c>
      <c r="C1642" t="s">
        <v>54</v>
      </c>
      <c r="D1642" t="s">
        <v>524</v>
      </c>
      <c r="E1642" t="s">
        <v>46</v>
      </c>
      <c r="F1642" t="s">
        <v>83</v>
      </c>
      <c r="G1642">
        <v>98</v>
      </c>
      <c r="H1642">
        <v>411410</v>
      </c>
      <c r="I1642" t="s">
        <v>58</v>
      </c>
      <c r="J1642" s="1">
        <v>44167</v>
      </c>
      <c r="K1642">
        <v>1100</v>
      </c>
      <c r="L1642" t="s">
        <v>6998</v>
      </c>
      <c r="M1642" t="s">
        <v>85</v>
      </c>
      <c r="N1642" t="s">
        <v>6999</v>
      </c>
      <c r="O1642">
        <f>1-599-315-9075</f>
        <v>-9988</v>
      </c>
      <c r="P1642" t="s">
        <v>71</v>
      </c>
      <c r="Q1642">
        <v>7</v>
      </c>
      <c r="R1642" t="s">
        <v>88</v>
      </c>
      <c r="S1642" t="s">
        <v>79</v>
      </c>
      <c r="T1642">
        <v>97865</v>
      </c>
      <c r="U1642" s="1">
        <v>45421</v>
      </c>
      <c r="V1642" t="s">
        <v>140</v>
      </c>
      <c r="W1642">
        <v>126521</v>
      </c>
      <c r="X1642" t="s">
        <v>7000</v>
      </c>
      <c r="Y1642">
        <v>709</v>
      </c>
      <c r="Z1642">
        <v>2211</v>
      </c>
      <c r="AA1642">
        <v>1</v>
      </c>
      <c r="AB1642" s="2" t="s">
        <v>7001</v>
      </c>
    </row>
    <row r="1643" spans="1:28" x14ac:dyDescent="0.3">
      <c r="A1643" t="s">
        <v>28</v>
      </c>
      <c r="B1643" t="s">
        <v>29</v>
      </c>
      <c r="C1643" t="s">
        <v>157</v>
      </c>
      <c r="D1643" t="s">
        <v>467</v>
      </c>
      <c r="E1643" t="s">
        <v>32</v>
      </c>
      <c r="F1643" t="s">
        <v>113</v>
      </c>
      <c r="G1643">
        <v>80</v>
      </c>
      <c r="H1643">
        <v>434691</v>
      </c>
      <c r="I1643" t="s">
        <v>34</v>
      </c>
      <c r="J1643" s="1">
        <v>45150</v>
      </c>
      <c r="K1643">
        <v>1200</v>
      </c>
      <c r="L1643" t="s">
        <v>7002</v>
      </c>
      <c r="M1643" t="s">
        <v>568</v>
      </c>
      <c r="N1643" t="s">
        <v>7003</v>
      </c>
      <c r="O1643" t="s">
        <v>7004</v>
      </c>
      <c r="P1643" t="s">
        <v>51</v>
      </c>
      <c r="Q1643">
        <v>18</v>
      </c>
      <c r="R1643" t="s">
        <v>88</v>
      </c>
      <c r="S1643" t="s">
        <v>79</v>
      </c>
      <c r="T1643">
        <v>82065</v>
      </c>
      <c r="U1643" s="1">
        <v>45562</v>
      </c>
      <c r="V1643" t="s">
        <v>180</v>
      </c>
      <c r="W1643">
        <v>991587</v>
      </c>
      <c r="X1643" t="s">
        <v>7005</v>
      </c>
      <c r="Y1643">
        <v>227</v>
      </c>
      <c r="Z1643">
        <v>2906</v>
      </c>
      <c r="AA1643">
        <v>5</v>
      </c>
      <c r="AB1643">
        <v>5812</v>
      </c>
    </row>
    <row r="1644" spans="1:28" x14ac:dyDescent="0.3">
      <c r="A1644" t="s">
        <v>28</v>
      </c>
      <c r="B1644" t="s">
        <v>29</v>
      </c>
      <c r="C1644" t="s">
        <v>157</v>
      </c>
      <c r="D1644" t="s">
        <v>560</v>
      </c>
      <c r="E1644" t="s">
        <v>56</v>
      </c>
      <c r="F1644" t="s">
        <v>106</v>
      </c>
      <c r="G1644">
        <v>96</v>
      </c>
      <c r="H1644">
        <v>431501</v>
      </c>
      <c r="I1644" t="s">
        <v>58</v>
      </c>
      <c r="J1644" s="1">
        <v>44554</v>
      </c>
      <c r="K1644">
        <v>800</v>
      </c>
      <c r="L1644" t="s">
        <v>7006</v>
      </c>
      <c r="M1644" t="s">
        <v>205</v>
      </c>
      <c r="N1644" t="s">
        <v>7007</v>
      </c>
      <c r="O1644" t="s">
        <v>7008</v>
      </c>
      <c r="P1644" t="s">
        <v>87</v>
      </c>
      <c r="Q1644">
        <v>15</v>
      </c>
      <c r="R1644" t="s">
        <v>40</v>
      </c>
      <c r="S1644" t="s">
        <v>79</v>
      </c>
      <c r="T1644">
        <v>48093</v>
      </c>
      <c r="U1644" s="1">
        <v>45506</v>
      </c>
      <c r="V1644" t="s">
        <v>64</v>
      </c>
      <c r="W1644">
        <v>276646</v>
      </c>
      <c r="X1644" t="s">
        <v>7009</v>
      </c>
      <c r="Y1644">
        <v>686</v>
      </c>
      <c r="Z1644">
        <v>546</v>
      </c>
      <c r="AA1644">
        <v>8</v>
      </c>
      <c r="AB1644">
        <v>1747.2</v>
      </c>
    </row>
    <row r="1645" spans="1:28" x14ac:dyDescent="0.3">
      <c r="A1645" t="s">
        <v>28</v>
      </c>
      <c r="B1645" t="s">
        <v>29</v>
      </c>
      <c r="C1645" t="s">
        <v>30</v>
      </c>
      <c r="D1645" t="s">
        <v>467</v>
      </c>
      <c r="E1645" t="s">
        <v>32</v>
      </c>
      <c r="F1645" t="s">
        <v>150</v>
      </c>
      <c r="G1645">
        <v>88</v>
      </c>
      <c r="H1645">
        <v>409680</v>
      </c>
      <c r="I1645" t="s">
        <v>34</v>
      </c>
      <c r="J1645" s="1">
        <v>44736</v>
      </c>
      <c r="K1645">
        <v>1200</v>
      </c>
      <c r="L1645" t="s">
        <v>7010</v>
      </c>
      <c r="M1645" t="s">
        <v>568</v>
      </c>
      <c r="N1645" t="s">
        <v>7011</v>
      </c>
      <c r="O1645" t="s">
        <v>7012</v>
      </c>
      <c r="P1645" t="s">
        <v>87</v>
      </c>
      <c r="Q1645">
        <v>6</v>
      </c>
      <c r="R1645" t="s">
        <v>88</v>
      </c>
      <c r="S1645" t="s">
        <v>63</v>
      </c>
      <c r="T1645">
        <v>30024</v>
      </c>
      <c r="U1645" s="1">
        <v>45440</v>
      </c>
      <c r="V1645" t="s">
        <v>140</v>
      </c>
      <c r="W1645">
        <v>650259</v>
      </c>
      <c r="X1645" t="s">
        <v>7013</v>
      </c>
      <c r="Y1645">
        <v>930</v>
      </c>
      <c r="Z1645">
        <v>1270</v>
      </c>
      <c r="AA1645">
        <v>8</v>
      </c>
      <c r="AB1645">
        <v>4064</v>
      </c>
    </row>
    <row r="1646" spans="1:28" x14ac:dyDescent="0.3">
      <c r="A1646" t="s">
        <v>28</v>
      </c>
      <c r="B1646" t="s">
        <v>29</v>
      </c>
      <c r="C1646" t="s">
        <v>66</v>
      </c>
      <c r="D1646" t="s">
        <v>163</v>
      </c>
      <c r="E1646" t="s">
        <v>46</v>
      </c>
      <c r="F1646" t="s">
        <v>57</v>
      </c>
      <c r="G1646">
        <v>55</v>
      </c>
      <c r="H1646">
        <v>429619</v>
      </c>
      <c r="I1646" t="s">
        <v>34</v>
      </c>
      <c r="J1646" s="1">
        <v>45136</v>
      </c>
      <c r="K1646">
        <v>800</v>
      </c>
      <c r="L1646" t="s">
        <v>7014</v>
      </c>
      <c r="M1646" t="s">
        <v>239</v>
      </c>
      <c r="N1646" t="s">
        <v>7015</v>
      </c>
      <c r="O1646" t="s">
        <v>7016</v>
      </c>
      <c r="P1646" t="s">
        <v>51</v>
      </c>
      <c r="Q1646">
        <v>16</v>
      </c>
      <c r="R1646" t="s">
        <v>40</v>
      </c>
      <c r="S1646" t="s">
        <v>79</v>
      </c>
      <c r="T1646">
        <v>10546</v>
      </c>
      <c r="U1646" s="1">
        <v>45394</v>
      </c>
      <c r="V1646" t="s">
        <v>80</v>
      </c>
      <c r="W1646">
        <v>178920</v>
      </c>
      <c r="X1646" t="s">
        <v>7017</v>
      </c>
      <c r="Y1646">
        <v>629</v>
      </c>
      <c r="Z1646">
        <v>2175</v>
      </c>
      <c r="AA1646">
        <v>7</v>
      </c>
      <c r="AB1646">
        <v>6090</v>
      </c>
    </row>
    <row r="1647" spans="1:28" x14ac:dyDescent="0.3">
      <c r="A1647" t="s">
        <v>28</v>
      </c>
      <c r="B1647" t="s">
        <v>29</v>
      </c>
      <c r="C1647" t="s">
        <v>44</v>
      </c>
      <c r="D1647" t="s">
        <v>611</v>
      </c>
      <c r="E1647" t="s">
        <v>46</v>
      </c>
      <c r="F1647" t="s">
        <v>150</v>
      </c>
      <c r="G1647">
        <v>81</v>
      </c>
      <c r="H1647">
        <v>408494</v>
      </c>
      <c r="I1647" t="s">
        <v>58</v>
      </c>
      <c r="J1647" s="1">
        <v>45247</v>
      </c>
      <c r="K1647">
        <v>950</v>
      </c>
      <c r="L1647" t="s">
        <v>7018</v>
      </c>
      <c r="M1647" t="s">
        <v>205</v>
      </c>
      <c r="N1647" t="s">
        <v>7019</v>
      </c>
      <c r="O1647" t="s">
        <v>7020</v>
      </c>
      <c r="P1647" t="s">
        <v>71</v>
      </c>
      <c r="Q1647">
        <v>19</v>
      </c>
      <c r="R1647" t="s">
        <v>88</v>
      </c>
      <c r="S1647" t="s">
        <v>41</v>
      </c>
      <c r="T1647">
        <v>64977</v>
      </c>
      <c r="U1647" s="1">
        <v>45499</v>
      </c>
      <c r="V1647" t="s">
        <v>126</v>
      </c>
      <c r="W1647">
        <v>701918</v>
      </c>
      <c r="X1647" t="s">
        <v>7021</v>
      </c>
      <c r="Y1647">
        <v>354</v>
      </c>
      <c r="Z1647">
        <v>599</v>
      </c>
      <c r="AA1647">
        <v>1</v>
      </c>
      <c r="AB1647" s="2" t="s">
        <v>7022</v>
      </c>
    </row>
    <row r="1648" spans="1:28" x14ac:dyDescent="0.3">
      <c r="A1648" t="s">
        <v>28</v>
      </c>
      <c r="B1648" t="s">
        <v>29</v>
      </c>
      <c r="C1648" t="s">
        <v>157</v>
      </c>
      <c r="D1648" t="s">
        <v>291</v>
      </c>
      <c r="E1648" t="s">
        <v>32</v>
      </c>
      <c r="F1648" t="s">
        <v>57</v>
      </c>
      <c r="G1648">
        <v>57</v>
      </c>
      <c r="H1648">
        <v>413985</v>
      </c>
      <c r="I1648" t="s">
        <v>58</v>
      </c>
      <c r="J1648" s="1">
        <v>44173</v>
      </c>
      <c r="K1648">
        <v>1100</v>
      </c>
      <c r="L1648" t="s">
        <v>7023</v>
      </c>
      <c r="M1648" t="s">
        <v>1244</v>
      </c>
      <c r="N1648" t="s">
        <v>7024</v>
      </c>
      <c r="O1648" t="s">
        <v>7025</v>
      </c>
      <c r="P1648" t="s">
        <v>87</v>
      </c>
      <c r="Q1648">
        <v>9</v>
      </c>
      <c r="R1648" t="s">
        <v>88</v>
      </c>
      <c r="S1648" t="s">
        <v>41</v>
      </c>
      <c r="T1648">
        <v>93359</v>
      </c>
      <c r="U1648" s="1">
        <v>45499</v>
      </c>
      <c r="V1648" t="s">
        <v>126</v>
      </c>
      <c r="W1648">
        <v>283145</v>
      </c>
      <c r="X1648" t="s">
        <v>7026</v>
      </c>
      <c r="Y1648">
        <v>535</v>
      </c>
      <c r="Z1648">
        <v>1312</v>
      </c>
      <c r="AA1648">
        <v>8</v>
      </c>
      <c r="AB1648" s="2" t="s">
        <v>7027</v>
      </c>
    </row>
    <row r="1649" spans="1:28" x14ac:dyDescent="0.3">
      <c r="A1649" t="s">
        <v>28</v>
      </c>
      <c r="B1649" t="s">
        <v>29</v>
      </c>
      <c r="C1649" t="s">
        <v>157</v>
      </c>
      <c r="D1649" t="s">
        <v>105</v>
      </c>
      <c r="E1649" t="s">
        <v>56</v>
      </c>
      <c r="F1649" t="s">
        <v>106</v>
      </c>
      <c r="G1649">
        <v>14</v>
      </c>
      <c r="H1649">
        <v>436724</v>
      </c>
      <c r="I1649" t="s">
        <v>34</v>
      </c>
      <c r="J1649" s="1">
        <v>44238</v>
      </c>
      <c r="K1649">
        <v>1100</v>
      </c>
      <c r="L1649" t="s">
        <v>7028</v>
      </c>
      <c r="M1649" t="s">
        <v>1198</v>
      </c>
      <c r="N1649" t="s">
        <v>7029</v>
      </c>
      <c r="O1649" t="s">
        <v>7030</v>
      </c>
      <c r="P1649" t="s">
        <v>39</v>
      </c>
      <c r="Q1649">
        <v>3</v>
      </c>
      <c r="R1649" t="s">
        <v>88</v>
      </c>
      <c r="S1649" t="s">
        <v>79</v>
      </c>
      <c r="T1649">
        <v>54235</v>
      </c>
      <c r="U1649" s="1">
        <v>45344</v>
      </c>
      <c r="V1649" t="s">
        <v>119</v>
      </c>
      <c r="W1649">
        <v>594189</v>
      </c>
      <c r="X1649" t="s">
        <v>7031</v>
      </c>
      <c r="Y1649">
        <v>255</v>
      </c>
      <c r="Z1649">
        <v>814</v>
      </c>
      <c r="AA1649">
        <v>3</v>
      </c>
      <c r="AB1649" s="2" t="s">
        <v>579</v>
      </c>
    </row>
    <row r="1650" spans="1:28" x14ac:dyDescent="0.3">
      <c r="A1650" t="s">
        <v>28</v>
      </c>
      <c r="B1650" t="s">
        <v>29</v>
      </c>
      <c r="C1650" t="s">
        <v>193</v>
      </c>
      <c r="D1650" t="s">
        <v>142</v>
      </c>
      <c r="E1650" t="s">
        <v>46</v>
      </c>
      <c r="F1650" t="s">
        <v>175</v>
      </c>
      <c r="G1650">
        <v>18</v>
      </c>
      <c r="H1650">
        <v>429279</v>
      </c>
      <c r="I1650" t="s">
        <v>58</v>
      </c>
      <c r="J1650" s="1">
        <v>45300</v>
      </c>
      <c r="K1650">
        <v>950</v>
      </c>
      <c r="L1650" t="s">
        <v>7032</v>
      </c>
      <c r="M1650" t="s">
        <v>244</v>
      </c>
      <c r="N1650" t="s">
        <v>7033</v>
      </c>
      <c r="O1650" t="s">
        <v>7034</v>
      </c>
      <c r="P1650" t="s">
        <v>87</v>
      </c>
      <c r="Q1650">
        <v>4</v>
      </c>
      <c r="R1650" t="s">
        <v>88</v>
      </c>
      <c r="S1650" t="s">
        <v>41</v>
      </c>
      <c r="T1650">
        <v>80647</v>
      </c>
      <c r="U1650" s="1">
        <v>45324</v>
      </c>
      <c r="V1650" t="s">
        <v>119</v>
      </c>
      <c r="W1650">
        <v>269576</v>
      </c>
      <c r="X1650" t="s">
        <v>7035</v>
      </c>
      <c r="Y1650">
        <v>806</v>
      </c>
      <c r="Z1650">
        <v>2293</v>
      </c>
      <c r="AA1650">
        <v>7</v>
      </c>
      <c r="AB1650" s="2" t="s">
        <v>5982</v>
      </c>
    </row>
    <row r="1651" spans="1:28" x14ac:dyDescent="0.3">
      <c r="A1651" t="s">
        <v>28</v>
      </c>
      <c r="B1651" t="s">
        <v>29</v>
      </c>
      <c r="C1651" t="s">
        <v>157</v>
      </c>
      <c r="D1651" t="s">
        <v>227</v>
      </c>
      <c r="E1651" t="s">
        <v>46</v>
      </c>
      <c r="F1651" t="s">
        <v>99</v>
      </c>
      <c r="G1651">
        <v>73</v>
      </c>
      <c r="H1651">
        <v>434825</v>
      </c>
      <c r="I1651" t="s">
        <v>58</v>
      </c>
      <c r="J1651" s="1">
        <v>45354</v>
      </c>
      <c r="K1651">
        <v>1400</v>
      </c>
      <c r="L1651" t="s">
        <v>7036</v>
      </c>
      <c r="M1651" t="s">
        <v>1483</v>
      </c>
      <c r="N1651" t="s">
        <v>7037</v>
      </c>
      <c r="O1651" t="s">
        <v>7038</v>
      </c>
      <c r="P1651" t="s">
        <v>51</v>
      </c>
      <c r="Q1651">
        <v>19</v>
      </c>
      <c r="R1651" t="s">
        <v>88</v>
      </c>
      <c r="S1651" t="s">
        <v>63</v>
      </c>
      <c r="T1651">
        <v>74477</v>
      </c>
      <c r="U1651" s="1">
        <v>45348</v>
      </c>
      <c r="V1651" t="s">
        <v>119</v>
      </c>
      <c r="W1651">
        <v>622707</v>
      </c>
      <c r="X1651" t="s">
        <v>7039</v>
      </c>
      <c r="Y1651">
        <v>493</v>
      </c>
      <c r="Z1651">
        <v>574</v>
      </c>
      <c r="AA1651">
        <v>5</v>
      </c>
      <c r="AB1651">
        <v>1148</v>
      </c>
    </row>
    <row r="1652" spans="1:28" x14ac:dyDescent="0.3">
      <c r="A1652" t="s">
        <v>28</v>
      </c>
      <c r="B1652" t="s">
        <v>29</v>
      </c>
      <c r="C1652" t="s">
        <v>148</v>
      </c>
      <c r="D1652" t="s">
        <v>98</v>
      </c>
      <c r="E1652" t="s">
        <v>56</v>
      </c>
      <c r="F1652" t="s">
        <v>113</v>
      </c>
      <c r="G1652">
        <v>48</v>
      </c>
      <c r="H1652">
        <v>431179</v>
      </c>
      <c r="I1652" t="s">
        <v>34</v>
      </c>
      <c r="J1652" s="1">
        <v>44525</v>
      </c>
      <c r="K1652">
        <v>800</v>
      </c>
      <c r="L1652" t="s">
        <v>7040</v>
      </c>
      <c r="M1652" t="s">
        <v>568</v>
      </c>
      <c r="N1652" t="s">
        <v>7041</v>
      </c>
      <c r="O1652" t="s">
        <v>7042</v>
      </c>
      <c r="P1652" t="s">
        <v>87</v>
      </c>
      <c r="Q1652">
        <v>11</v>
      </c>
      <c r="R1652" t="s">
        <v>88</v>
      </c>
      <c r="S1652" t="s">
        <v>41</v>
      </c>
      <c r="T1652">
        <v>23193</v>
      </c>
      <c r="U1652" s="1">
        <v>45325</v>
      </c>
      <c r="V1652" t="s">
        <v>119</v>
      </c>
      <c r="W1652">
        <v>157916</v>
      </c>
      <c r="X1652" t="s">
        <v>7043</v>
      </c>
      <c r="Y1652">
        <v>232</v>
      </c>
      <c r="Z1652">
        <v>2120</v>
      </c>
      <c r="AA1652">
        <v>4</v>
      </c>
      <c r="AB1652">
        <v>3392</v>
      </c>
    </row>
    <row r="1653" spans="1:28" x14ac:dyDescent="0.3">
      <c r="A1653" t="s">
        <v>28</v>
      </c>
      <c r="B1653" t="s">
        <v>29</v>
      </c>
      <c r="C1653" t="s">
        <v>44</v>
      </c>
      <c r="D1653" t="s">
        <v>163</v>
      </c>
      <c r="E1653" t="s">
        <v>56</v>
      </c>
      <c r="F1653" t="s">
        <v>175</v>
      </c>
      <c r="G1653">
        <v>10</v>
      </c>
      <c r="H1653">
        <v>411521</v>
      </c>
      <c r="I1653" t="s">
        <v>34</v>
      </c>
      <c r="J1653" s="1">
        <v>43941</v>
      </c>
      <c r="K1653">
        <v>1400</v>
      </c>
      <c r="L1653" t="s">
        <v>7044</v>
      </c>
      <c r="M1653" t="s">
        <v>293</v>
      </c>
      <c r="N1653" t="s">
        <v>7045</v>
      </c>
      <c r="O1653" t="s">
        <v>7046</v>
      </c>
      <c r="P1653" t="s">
        <v>39</v>
      </c>
      <c r="Q1653">
        <v>10</v>
      </c>
      <c r="R1653" t="s">
        <v>40</v>
      </c>
      <c r="S1653" t="s">
        <v>63</v>
      </c>
      <c r="T1653">
        <v>70024</v>
      </c>
      <c r="U1653" s="1">
        <v>45524</v>
      </c>
      <c r="V1653" t="s">
        <v>64</v>
      </c>
      <c r="W1653">
        <v>568541</v>
      </c>
      <c r="X1653" t="s">
        <v>7047</v>
      </c>
      <c r="Y1653">
        <v>586</v>
      </c>
      <c r="Z1653">
        <v>2501</v>
      </c>
      <c r="AA1653">
        <v>6</v>
      </c>
      <c r="AB1653" s="2" t="s">
        <v>7048</v>
      </c>
    </row>
    <row r="1654" spans="1:28" x14ac:dyDescent="0.3">
      <c r="A1654" t="s">
        <v>28</v>
      </c>
      <c r="B1654" t="s">
        <v>29</v>
      </c>
      <c r="C1654" t="s">
        <v>54</v>
      </c>
      <c r="D1654" t="s">
        <v>267</v>
      </c>
      <c r="E1654" t="s">
        <v>56</v>
      </c>
      <c r="F1654" t="s">
        <v>57</v>
      </c>
      <c r="G1654">
        <v>1</v>
      </c>
      <c r="H1654">
        <v>417885</v>
      </c>
      <c r="I1654" t="s">
        <v>34</v>
      </c>
      <c r="J1654" s="1">
        <v>44103</v>
      </c>
      <c r="K1654">
        <v>1400</v>
      </c>
      <c r="L1654" t="s">
        <v>7049</v>
      </c>
      <c r="M1654" t="s">
        <v>366</v>
      </c>
      <c r="N1654" t="s">
        <v>7050</v>
      </c>
      <c r="O1654">
        <v>8264785416</v>
      </c>
      <c r="P1654" t="s">
        <v>39</v>
      </c>
      <c r="Q1654">
        <v>10</v>
      </c>
      <c r="R1654" t="s">
        <v>88</v>
      </c>
      <c r="S1654" t="s">
        <v>41</v>
      </c>
      <c r="T1654">
        <v>27952</v>
      </c>
      <c r="U1654" s="1">
        <v>45536</v>
      </c>
      <c r="V1654" t="s">
        <v>180</v>
      </c>
      <c r="W1654">
        <v>363406</v>
      </c>
      <c r="X1654" t="s">
        <v>7051</v>
      </c>
      <c r="Y1654">
        <v>866</v>
      </c>
      <c r="Z1654">
        <v>1804</v>
      </c>
      <c r="AA1654">
        <v>3</v>
      </c>
      <c r="AB1654">
        <v>2164.8000000000002</v>
      </c>
    </row>
    <row r="1655" spans="1:28" x14ac:dyDescent="0.3">
      <c r="A1655" t="s">
        <v>28</v>
      </c>
      <c r="B1655" t="s">
        <v>29</v>
      </c>
      <c r="C1655" t="s">
        <v>157</v>
      </c>
      <c r="D1655" t="s">
        <v>467</v>
      </c>
      <c r="E1655" t="s">
        <v>46</v>
      </c>
      <c r="F1655" t="s">
        <v>150</v>
      </c>
      <c r="G1655">
        <v>79</v>
      </c>
      <c r="H1655">
        <v>417813</v>
      </c>
      <c r="I1655" t="s">
        <v>58</v>
      </c>
      <c r="J1655" s="1">
        <v>45202</v>
      </c>
      <c r="K1655">
        <v>1100</v>
      </c>
      <c r="L1655" t="s">
        <v>7052</v>
      </c>
      <c r="M1655" t="s">
        <v>1253</v>
      </c>
      <c r="N1655" t="s">
        <v>7053</v>
      </c>
      <c r="O1655" t="s">
        <v>7054</v>
      </c>
      <c r="P1655" t="s">
        <v>39</v>
      </c>
      <c r="Q1655">
        <v>16</v>
      </c>
      <c r="R1655" t="s">
        <v>40</v>
      </c>
      <c r="S1655" t="s">
        <v>41</v>
      </c>
      <c r="T1655">
        <v>71464</v>
      </c>
      <c r="U1655" s="1">
        <v>45506</v>
      </c>
      <c r="V1655" t="s">
        <v>64</v>
      </c>
      <c r="W1655">
        <v>668755</v>
      </c>
      <c r="X1655" t="s">
        <v>7055</v>
      </c>
      <c r="Y1655">
        <v>320</v>
      </c>
      <c r="Z1655">
        <v>1937</v>
      </c>
      <c r="AA1655">
        <v>8</v>
      </c>
      <c r="AB1655" s="2" t="s">
        <v>7056</v>
      </c>
    </row>
    <row r="1656" spans="1:28" x14ac:dyDescent="0.3">
      <c r="A1656" t="s">
        <v>28</v>
      </c>
      <c r="B1656" t="s">
        <v>29</v>
      </c>
      <c r="C1656" t="s">
        <v>30</v>
      </c>
      <c r="D1656" t="s">
        <v>546</v>
      </c>
      <c r="E1656" t="s">
        <v>32</v>
      </c>
      <c r="F1656" t="s">
        <v>175</v>
      </c>
      <c r="G1656">
        <v>57</v>
      </c>
      <c r="H1656">
        <v>411657</v>
      </c>
      <c r="I1656" t="s">
        <v>34</v>
      </c>
      <c r="J1656" s="1">
        <v>45118</v>
      </c>
      <c r="K1656">
        <v>1000</v>
      </c>
      <c r="L1656" t="s">
        <v>7057</v>
      </c>
      <c r="M1656" t="s">
        <v>919</v>
      </c>
      <c r="N1656" t="s">
        <v>7058</v>
      </c>
      <c r="O1656" t="s">
        <v>7059</v>
      </c>
      <c r="P1656" t="s">
        <v>71</v>
      </c>
      <c r="Q1656">
        <v>20</v>
      </c>
      <c r="R1656" t="s">
        <v>88</v>
      </c>
      <c r="S1656" t="s">
        <v>63</v>
      </c>
      <c r="T1656">
        <v>35846</v>
      </c>
      <c r="U1656" s="1">
        <v>45432</v>
      </c>
      <c r="V1656" t="s">
        <v>140</v>
      </c>
      <c r="W1656">
        <v>853588</v>
      </c>
      <c r="X1656" t="s">
        <v>7060</v>
      </c>
      <c r="Y1656">
        <v>298</v>
      </c>
      <c r="Z1656">
        <v>2197</v>
      </c>
      <c r="AA1656">
        <v>3</v>
      </c>
      <c r="AB1656">
        <v>2636.4</v>
      </c>
    </row>
    <row r="1657" spans="1:28" x14ac:dyDescent="0.3">
      <c r="A1657" t="s">
        <v>28</v>
      </c>
      <c r="B1657" t="s">
        <v>29</v>
      </c>
      <c r="C1657" t="s">
        <v>148</v>
      </c>
      <c r="D1657" t="s">
        <v>637</v>
      </c>
      <c r="E1657" t="s">
        <v>32</v>
      </c>
      <c r="F1657" t="s">
        <v>355</v>
      </c>
      <c r="G1657">
        <v>5</v>
      </c>
      <c r="H1657">
        <v>406677</v>
      </c>
      <c r="I1657" t="s">
        <v>34</v>
      </c>
      <c r="J1657" s="1">
        <v>45347</v>
      </c>
      <c r="K1657">
        <v>1200</v>
      </c>
      <c r="L1657" t="s">
        <v>7061</v>
      </c>
      <c r="M1657" t="s">
        <v>313</v>
      </c>
      <c r="N1657" t="s">
        <v>7062</v>
      </c>
      <c r="O1657" t="s">
        <v>7063</v>
      </c>
      <c r="P1657" t="s">
        <v>87</v>
      </c>
      <c r="Q1657">
        <v>5</v>
      </c>
      <c r="R1657" t="s">
        <v>40</v>
      </c>
      <c r="S1657" t="s">
        <v>118</v>
      </c>
      <c r="T1657">
        <v>49908</v>
      </c>
      <c r="U1657" s="1">
        <v>45529</v>
      </c>
      <c r="V1657" t="s">
        <v>64</v>
      </c>
      <c r="W1657">
        <v>554913</v>
      </c>
      <c r="X1657" t="s">
        <v>7064</v>
      </c>
      <c r="Y1657">
        <v>316</v>
      </c>
      <c r="Z1657">
        <v>1846</v>
      </c>
      <c r="AA1657">
        <v>3</v>
      </c>
      <c r="AB1657" s="2" t="s">
        <v>7065</v>
      </c>
    </row>
    <row r="1658" spans="1:28" x14ac:dyDescent="0.3">
      <c r="A1658" t="s">
        <v>28</v>
      </c>
      <c r="B1658" t="s">
        <v>29</v>
      </c>
      <c r="C1658" t="s">
        <v>66</v>
      </c>
      <c r="D1658" t="s">
        <v>220</v>
      </c>
      <c r="E1658" t="s">
        <v>32</v>
      </c>
      <c r="F1658" t="s">
        <v>33</v>
      </c>
      <c r="G1658">
        <v>80</v>
      </c>
      <c r="H1658">
        <v>404531</v>
      </c>
      <c r="I1658" t="s">
        <v>58</v>
      </c>
      <c r="J1658" s="1">
        <v>44050</v>
      </c>
      <c r="K1658">
        <v>950</v>
      </c>
      <c r="L1658" t="s">
        <v>7066</v>
      </c>
      <c r="M1658" t="s">
        <v>287</v>
      </c>
      <c r="N1658" t="s">
        <v>7067</v>
      </c>
      <c r="O1658">
        <f>1-252-295-9132</f>
        <v>-9678</v>
      </c>
      <c r="P1658" t="s">
        <v>71</v>
      </c>
      <c r="Q1658">
        <v>19</v>
      </c>
      <c r="R1658" t="s">
        <v>40</v>
      </c>
      <c r="S1658" t="s">
        <v>79</v>
      </c>
      <c r="T1658">
        <v>66488</v>
      </c>
      <c r="U1658" s="1">
        <v>45317</v>
      </c>
      <c r="V1658" t="s">
        <v>111</v>
      </c>
      <c r="W1658">
        <v>209368</v>
      </c>
      <c r="X1658" t="s">
        <v>7068</v>
      </c>
      <c r="Y1658">
        <v>731</v>
      </c>
      <c r="Z1658">
        <v>2542</v>
      </c>
      <c r="AA1658">
        <v>5</v>
      </c>
      <c r="AB1658">
        <v>5084</v>
      </c>
    </row>
    <row r="1659" spans="1:28" x14ac:dyDescent="0.3">
      <c r="A1659" t="s">
        <v>28</v>
      </c>
      <c r="B1659" t="s">
        <v>29</v>
      </c>
      <c r="C1659" t="s">
        <v>157</v>
      </c>
      <c r="D1659" t="s">
        <v>317</v>
      </c>
      <c r="E1659" t="s">
        <v>46</v>
      </c>
      <c r="F1659" t="s">
        <v>113</v>
      </c>
      <c r="G1659">
        <v>89</v>
      </c>
      <c r="H1659">
        <v>414260</v>
      </c>
      <c r="I1659" t="s">
        <v>58</v>
      </c>
      <c r="J1659" s="1">
        <v>44238</v>
      </c>
      <c r="K1659">
        <v>1400</v>
      </c>
      <c r="L1659" t="s">
        <v>7069</v>
      </c>
      <c r="M1659" t="s">
        <v>282</v>
      </c>
      <c r="N1659" t="s">
        <v>7070</v>
      </c>
      <c r="O1659" t="s">
        <v>7071</v>
      </c>
      <c r="P1659" t="s">
        <v>87</v>
      </c>
      <c r="Q1659">
        <v>5</v>
      </c>
      <c r="R1659" t="s">
        <v>88</v>
      </c>
      <c r="S1659" t="s">
        <v>118</v>
      </c>
      <c r="T1659">
        <v>26750</v>
      </c>
      <c r="U1659" s="1">
        <v>45413</v>
      </c>
      <c r="V1659" t="s">
        <v>140</v>
      </c>
      <c r="W1659">
        <v>114154</v>
      </c>
      <c r="X1659" t="s">
        <v>7072</v>
      </c>
      <c r="Y1659">
        <v>620</v>
      </c>
      <c r="Z1659">
        <v>926</v>
      </c>
      <c r="AA1659">
        <v>8</v>
      </c>
      <c r="AB1659" s="2" t="s">
        <v>7073</v>
      </c>
    </row>
    <row r="1660" spans="1:28" x14ac:dyDescent="0.3">
      <c r="A1660" t="s">
        <v>28</v>
      </c>
      <c r="B1660" t="s">
        <v>29</v>
      </c>
      <c r="C1660" t="s">
        <v>157</v>
      </c>
      <c r="D1660" t="s">
        <v>92</v>
      </c>
      <c r="E1660" t="s">
        <v>32</v>
      </c>
      <c r="F1660" t="s">
        <v>33</v>
      </c>
      <c r="G1660">
        <v>63</v>
      </c>
      <c r="H1660">
        <v>436710</v>
      </c>
      <c r="I1660" t="s">
        <v>58</v>
      </c>
      <c r="J1660" s="1">
        <v>44038</v>
      </c>
      <c r="K1660">
        <v>1400</v>
      </c>
      <c r="L1660" t="s">
        <v>7074</v>
      </c>
      <c r="M1660" t="s">
        <v>856</v>
      </c>
      <c r="N1660" t="s">
        <v>7075</v>
      </c>
      <c r="O1660" t="s">
        <v>7076</v>
      </c>
      <c r="P1660" t="s">
        <v>39</v>
      </c>
      <c r="Q1660">
        <v>15</v>
      </c>
      <c r="R1660" t="s">
        <v>40</v>
      </c>
      <c r="S1660" t="s">
        <v>118</v>
      </c>
      <c r="T1660">
        <v>75001</v>
      </c>
      <c r="U1660" s="1">
        <v>45333</v>
      </c>
      <c r="V1660" t="s">
        <v>119</v>
      </c>
      <c r="W1660">
        <v>912261</v>
      </c>
      <c r="X1660" t="s">
        <v>7077</v>
      </c>
      <c r="Y1660">
        <v>887</v>
      </c>
      <c r="Z1660">
        <v>2302</v>
      </c>
      <c r="AA1660">
        <v>3</v>
      </c>
      <c r="AB1660">
        <v>2762.4</v>
      </c>
    </row>
    <row r="1661" spans="1:28" x14ac:dyDescent="0.3">
      <c r="A1661" t="s">
        <v>28</v>
      </c>
      <c r="B1661" t="s">
        <v>29</v>
      </c>
      <c r="C1661" t="s">
        <v>193</v>
      </c>
      <c r="D1661" t="s">
        <v>248</v>
      </c>
      <c r="E1661" t="s">
        <v>56</v>
      </c>
      <c r="F1661" t="s">
        <v>113</v>
      </c>
      <c r="G1661">
        <v>91</v>
      </c>
      <c r="H1661">
        <v>429698</v>
      </c>
      <c r="I1661" t="s">
        <v>34</v>
      </c>
      <c r="J1661" s="1">
        <v>44977</v>
      </c>
      <c r="K1661">
        <v>1200</v>
      </c>
      <c r="L1661" t="s">
        <v>7078</v>
      </c>
      <c r="M1661" t="s">
        <v>60</v>
      </c>
      <c r="N1661" t="s">
        <v>7079</v>
      </c>
      <c r="O1661" t="s">
        <v>7080</v>
      </c>
      <c r="P1661" t="s">
        <v>51</v>
      </c>
      <c r="Q1661">
        <v>16</v>
      </c>
      <c r="R1661" t="s">
        <v>88</v>
      </c>
      <c r="S1661" t="s">
        <v>41</v>
      </c>
      <c r="T1661">
        <v>47290</v>
      </c>
      <c r="U1661" s="1">
        <v>45501</v>
      </c>
      <c r="V1661" t="s">
        <v>126</v>
      </c>
      <c r="W1661">
        <v>436437</v>
      </c>
      <c r="X1661" t="s">
        <v>7081</v>
      </c>
      <c r="Y1661">
        <v>658</v>
      </c>
      <c r="Z1661">
        <v>891</v>
      </c>
      <c r="AA1661">
        <v>1</v>
      </c>
      <c r="AB1661" s="2" t="s">
        <v>7082</v>
      </c>
    </row>
    <row r="1662" spans="1:28" x14ac:dyDescent="0.3">
      <c r="A1662" t="s">
        <v>28</v>
      </c>
      <c r="B1662" t="s">
        <v>29</v>
      </c>
      <c r="C1662" t="s">
        <v>91</v>
      </c>
      <c r="D1662" t="s">
        <v>74</v>
      </c>
      <c r="E1662" t="s">
        <v>32</v>
      </c>
      <c r="F1662" t="s">
        <v>47</v>
      </c>
      <c r="G1662">
        <v>1</v>
      </c>
      <c r="H1662">
        <v>402632</v>
      </c>
      <c r="I1662" t="s">
        <v>34</v>
      </c>
      <c r="J1662" s="1">
        <v>44669</v>
      </c>
      <c r="K1662">
        <v>1200</v>
      </c>
      <c r="L1662" t="s">
        <v>7083</v>
      </c>
      <c r="M1662" t="s">
        <v>1017</v>
      </c>
      <c r="N1662" t="s">
        <v>7084</v>
      </c>
      <c r="O1662" t="s">
        <v>7085</v>
      </c>
      <c r="P1662" t="s">
        <v>51</v>
      </c>
      <c r="Q1662">
        <v>14</v>
      </c>
      <c r="R1662" t="s">
        <v>40</v>
      </c>
      <c r="S1662" t="s">
        <v>118</v>
      </c>
      <c r="T1662">
        <v>89995</v>
      </c>
      <c r="U1662" s="1">
        <v>45588</v>
      </c>
      <c r="V1662" t="s">
        <v>155</v>
      </c>
      <c r="W1662">
        <v>619360</v>
      </c>
      <c r="X1662" t="s">
        <v>7086</v>
      </c>
      <c r="Y1662">
        <v>777</v>
      </c>
      <c r="Z1662">
        <v>1025</v>
      </c>
      <c r="AA1662">
        <v>2</v>
      </c>
      <c r="AB1662">
        <v>820</v>
      </c>
    </row>
    <row r="1663" spans="1:28" x14ac:dyDescent="0.3">
      <c r="A1663" t="s">
        <v>28</v>
      </c>
      <c r="B1663" t="s">
        <v>29</v>
      </c>
      <c r="C1663" t="s">
        <v>157</v>
      </c>
      <c r="D1663" t="s">
        <v>560</v>
      </c>
      <c r="E1663" t="s">
        <v>46</v>
      </c>
      <c r="F1663" t="s">
        <v>106</v>
      </c>
      <c r="G1663">
        <v>22</v>
      </c>
      <c r="H1663">
        <v>438005</v>
      </c>
      <c r="I1663" t="s">
        <v>58</v>
      </c>
      <c r="J1663" s="1">
        <v>45499</v>
      </c>
      <c r="K1663">
        <v>1100</v>
      </c>
      <c r="L1663" t="s">
        <v>7087</v>
      </c>
      <c r="M1663" t="s">
        <v>496</v>
      </c>
      <c r="N1663" t="s">
        <v>7088</v>
      </c>
      <c r="O1663" t="s">
        <v>7089</v>
      </c>
      <c r="P1663" t="s">
        <v>39</v>
      </c>
      <c r="Q1663">
        <v>7</v>
      </c>
      <c r="R1663" t="s">
        <v>40</v>
      </c>
      <c r="S1663" t="s">
        <v>79</v>
      </c>
      <c r="T1663">
        <v>43906</v>
      </c>
      <c r="U1663" s="1">
        <v>45521</v>
      </c>
      <c r="V1663" t="s">
        <v>64</v>
      </c>
      <c r="W1663">
        <v>905802</v>
      </c>
      <c r="X1663" t="s">
        <v>7090</v>
      </c>
      <c r="Y1663">
        <v>348</v>
      </c>
      <c r="Z1663">
        <v>1408</v>
      </c>
      <c r="AA1663">
        <v>8</v>
      </c>
      <c r="AB1663">
        <v>4505.6000000000004</v>
      </c>
    </row>
    <row r="1664" spans="1:28" x14ac:dyDescent="0.3">
      <c r="A1664" t="s">
        <v>28</v>
      </c>
      <c r="B1664" t="s">
        <v>29</v>
      </c>
      <c r="C1664" t="s">
        <v>44</v>
      </c>
      <c r="D1664" t="s">
        <v>411</v>
      </c>
      <c r="E1664" t="s">
        <v>46</v>
      </c>
      <c r="F1664" t="s">
        <v>47</v>
      </c>
      <c r="G1664">
        <v>65</v>
      </c>
      <c r="H1664">
        <v>411431</v>
      </c>
      <c r="I1664" t="s">
        <v>34</v>
      </c>
      <c r="J1664" s="1">
        <v>44342</v>
      </c>
      <c r="K1664">
        <v>1400</v>
      </c>
      <c r="L1664" t="s">
        <v>7091</v>
      </c>
      <c r="M1664" t="s">
        <v>211</v>
      </c>
      <c r="N1664" t="s">
        <v>7092</v>
      </c>
      <c r="O1664" t="s">
        <v>7093</v>
      </c>
      <c r="P1664" t="s">
        <v>51</v>
      </c>
      <c r="Q1664">
        <v>12</v>
      </c>
      <c r="R1664" t="s">
        <v>88</v>
      </c>
      <c r="S1664" t="s">
        <v>63</v>
      </c>
      <c r="T1664">
        <v>98886</v>
      </c>
      <c r="U1664" s="1">
        <v>45447</v>
      </c>
      <c r="V1664" t="s">
        <v>52</v>
      </c>
      <c r="W1664">
        <v>403197</v>
      </c>
      <c r="X1664" t="s">
        <v>7094</v>
      </c>
      <c r="Y1664">
        <v>747</v>
      </c>
      <c r="Z1664">
        <v>715</v>
      </c>
      <c r="AA1664">
        <v>6</v>
      </c>
      <c r="AB1664">
        <v>1716</v>
      </c>
    </row>
    <row r="1665" spans="1:28" x14ac:dyDescent="0.3">
      <c r="A1665" t="s">
        <v>28</v>
      </c>
      <c r="B1665" t="s">
        <v>29</v>
      </c>
      <c r="C1665" t="s">
        <v>66</v>
      </c>
      <c r="D1665" t="s">
        <v>237</v>
      </c>
      <c r="E1665" t="s">
        <v>46</v>
      </c>
      <c r="F1665" t="s">
        <v>135</v>
      </c>
      <c r="G1665">
        <v>92</v>
      </c>
      <c r="H1665">
        <v>412402</v>
      </c>
      <c r="I1665" t="s">
        <v>34</v>
      </c>
      <c r="J1665" s="1">
        <v>45161</v>
      </c>
      <c r="K1665">
        <v>1400</v>
      </c>
      <c r="L1665" t="s">
        <v>7095</v>
      </c>
      <c r="M1665" t="s">
        <v>680</v>
      </c>
      <c r="N1665" t="s">
        <v>7096</v>
      </c>
      <c r="O1665" t="s">
        <v>7097</v>
      </c>
      <c r="P1665" t="s">
        <v>51</v>
      </c>
      <c r="Q1665">
        <v>8</v>
      </c>
      <c r="R1665" t="s">
        <v>88</v>
      </c>
      <c r="S1665" t="s">
        <v>41</v>
      </c>
      <c r="T1665">
        <v>94322</v>
      </c>
      <c r="U1665" s="1">
        <v>45597</v>
      </c>
      <c r="V1665" t="s">
        <v>42</v>
      </c>
      <c r="W1665">
        <v>793613</v>
      </c>
      <c r="X1665" t="s">
        <v>7098</v>
      </c>
      <c r="Y1665">
        <v>900</v>
      </c>
      <c r="Z1665">
        <v>2007</v>
      </c>
      <c r="AA1665">
        <v>5</v>
      </c>
      <c r="AB1665">
        <v>4014</v>
      </c>
    </row>
    <row r="1666" spans="1:28" x14ac:dyDescent="0.3">
      <c r="A1666" t="s">
        <v>28</v>
      </c>
      <c r="B1666" t="s">
        <v>29</v>
      </c>
      <c r="C1666" t="s">
        <v>193</v>
      </c>
      <c r="D1666" t="s">
        <v>511</v>
      </c>
      <c r="E1666" t="s">
        <v>56</v>
      </c>
      <c r="F1666" t="s">
        <v>135</v>
      </c>
      <c r="G1666">
        <v>78</v>
      </c>
      <c r="H1666">
        <v>432445</v>
      </c>
      <c r="I1666" t="s">
        <v>34</v>
      </c>
      <c r="J1666" s="1">
        <v>45609</v>
      </c>
      <c r="K1666">
        <v>950</v>
      </c>
      <c r="L1666" t="s">
        <v>7099</v>
      </c>
      <c r="M1666" t="s">
        <v>670</v>
      </c>
      <c r="N1666" t="s">
        <v>7100</v>
      </c>
      <c r="O1666" t="s">
        <v>7101</v>
      </c>
      <c r="P1666" t="s">
        <v>39</v>
      </c>
      <c r="Q1666">
        <v>6</v>
      </c>
      <c r="R1666" t="s">
        <v>40</v>
      </c>
      <c r="S1666" t="s">
        <v>79</v>
      </c>
      <c r="T1666">
        <v>16979</v>
      </c>
      <c r="U1666" s="1">
        <v>45294</v>
      </c>
      <c r="V1666" t="s">
        <v>111</v>
      </c>
      <c r="W1666">
        <v>836658</v>
      </c>
      <c r="X1666" t="s">
        <v>7102</v>
      </c>
      <c r="Y1666">
        <v>449</v>
      </c>
      <c r="Z1666">
        <v>1562</v>
      </c>
      <c r="AA1666">
        <v>7</v>
      </c>
      <c r="AB1666">
        <v>4373.6000000000004</v>
      </c>
    </row>
    <row r="1667" spans="1:28" x14ac:dyDescent="0.3">
      <c r="A1667" t="s">
        <v>28</v>
      </c>
      <c r="B1667" t="s">
        <v>29</v>
      </c>
      <c r="C1667" t="s">
        <v>157</v>
      </c>
      <c r="D1667" t="s">
        <v>31</v>
      </c>
      <c r="E1667" t="s">
        <v>46</v>
      </c>
      <c r="F1667" t="s">
        <v>150</v>
      </c>
      <c r="G1667">
        <v>12</v>
      </c>
      <c r="H1667">
        <v>431588</v>
      </c>
      <c r="I1667" t="s">
        <v>58</v>
      </c>
      <c r="J1667" s="1">
        <v>44390</v>
      </c>
      <c r="K1667">
        <v>1400</v>
      </c>
      <c r="L1667" t="s">
        <v>7103</v>
      </c>
      <c r="M1667" t="s">
        <v>244</v>
      </c>
      <c r="N1667" t="s">
        <v>7104</v>
      </c>
      <c r="O1667">
        <v>6082186522</v>
      </c>
      <c r="P1667" t="s">
        <v>39</v>
      </c>
      <c r="Q1667">
        <v>20</v>
      </c>
      <c r="R1667" t="s">
        <v>88</v>
      </c>
      <c r="S1667" t="s">
        <v>79</v>
      </c>
      <c r="T1667">
        <v>62932</v>
      </c>
      <c r="U1667" s="1">
        <v>45339</v>
      </c>
      <c r="V1667" t="s">
        <v>119</v>
      </c>
      <c r="W1667">
        <v>672333</v>
      </c>
      <c r="X1667" t="s">
        <v>7105</v>
      </c>
      <c r="Y1667">
        <v>506</v>
      </c>
      <c r="Z1667">
        <v>1588</v>
      </c>
      <c r="AA1667">
        <v>4</v>
      </c>
      <c r="AB1667">
        <v>2540.8000000000002</v>
      </c>
    </row>
    <row r="1668" spans="1:28" x14ac:dyDescent="0.3">
      <c r="A1668" t="s">
        <v>28</v>
      </c>
      <c r="B1668" t="s">
        <v>29</v>
      </c>
      <c r="C1668" t="s">
        <v>193</v>
      </c>
      <c r="D1668" t="s">
        <v>254</v>
      </c>
      <c r="E1668" t="s">
        <v>46</v>
      </c>
      <c r="F1668" t="s">
        <v>135</v>
      </c>
      <c r="G1668">
        <v>41</v>
      </c>
      <c r="H1668">
        <v>431975</v>
      </c>
      <c r="I1668" t="s">
        <v>34</v>
      </c>
      <c r="J1668" s="1">
        <v>44460</v>
      </c>
      <c r="K1668">
        <v>1100</v>
      </c>
      <c r="L1668" t="s">
        <v>7106</v>
      </c>
      <c r="M1668" t="s">
        <v>177</v>
      </c>
      <c r="N1668" t="s">
        <v>7107</v>
      </c>
      <c r="O1668" t="s">
        <v>7108</v>
      </c>
      <c r="P1668" t="s">
        <v>39</v>
      </c>
      <c r="Q1668">
        <v>5</v>
      </c>
      <c r="R1668" t="s">
        <v>88</v>
      </c>
      <c r="S1668" t="s">
        <v>63</v>
      </c>
      <c r="T1668">
        <v>43189</v>
      </c>
      <c r="U1668" s="1">
        <v>45570</v>
      </c>
      <c r="V1668" t="s">
        <v>155</v>
      </c>
      <c r="W1668">
        <v>904678</v>
      </c>
      <c r="X1668" t="s">
        <v>7109</v>
      </c>
      <c r="Y1668">
        <v>959</v>
      </c>
      <c r="Z1668">
        <v>2802</v>
      </c>
      <c r="AA1668">
        <v>1</v>
      </c>
      <c r="AB1668">
        <v>1120.8</v>
      </c>
    </row>
    <row r="1669" spans="1:28" x14ac:dyDescent="0.3">
      <c r="A1669" t="s">
        <v>28</v>
      </c>
      <c r="B1669" t="s">
        <v>29</v>
      </c>
      <c r="C1669" t="s">
        <v>157</v>
      </c>
      <c r="D1669" t="s">
        <v>142</v>
      </c>
      <c r="E1669" t="s">
        <v>32</v>
      </c>
      <c r="F1669" t="s">
        <v>150</v>
      </c>
      <c r="G1669">
        <v>30</v>
      </c>
      <c r="H1669">
        <v>438046</v>
      </c>
      <c r="I1669" t="s">
        <v>34</v>
      </c>
      <c r="J1669" s="1">
        <v>43840</v>
      </c>
      <c r="K1669">
        <v>1200</v>
      </c>
      <c r="L1669" t="s">
        <v>7110</v>
      </c>
      <c r="M1669" t="s">
        <v>36</v>
      </c>
      <c r="N1669" t="s">
        <v>7111</v>
      </c>
      <c r="O1669">
        <v>8926499488</v>
      </c>
      <c r="P1669" t="s">
        <v>87</v>
      </c>
      <c r="Q1669">
        <v>16</v>
      </c>
      <c r="R1669" t="s">
        <v>88</v>
      </c>
      <c r="S1669" t="s">
        <v>118</v>
      </c>
      <c r="T1669">
        <v>95539</v>
      </c>
      <c r="U1669" s="1">
        <v>45451</v>
      </c>
      <c r="V1669" t="s">
        <v>52</v>
      </c>
      <c r="W1669">
        <v>159135</v>
      </c>
      <c r="X1669" t="s">
        <v>7112</v>
      </c>
      <c r="Y1669">
        <v>936</v>
      </c>
      <c r="Z1669">
        <v>2383</v>
      </c>
      <c r="AA1669">
        <v>3</v>
      </c>
      <c r="AB1669" s="2" t="s">
        <v>4291</v>
      </c>
    </row>
    <row r="1670" spans="1:28" x14ac:dyDescent="0.3">
      <c r="A1670" t="s">
        <v>28</v>
      </c>
      <c r="B1670" t="s">
        <v>29</v>
      </c>
      <c r="C1670" t="s">
        <v>91</v>
      </c>
      <c r="D1670" t="s">
        <v>349</v>
      </c>
      <c r="E1670" t="s">
        <v>32</v>
      </c>
      <c r="F1670" t="s">
        <v>99</v>
      </c>
      <c r="G1670">
        <v>38</v>
      </c>
      <c r="H1670">
        <v>428537</v>
      </c>
      <c r="I1670" t="s">
        <v>58</v>
      </c>
      <c r="J1670" s="1">
        <v>44202</v>
      </c>
      <c r="K1670">
        <v>950</v>
      </c>
      <c r="L1670" t="s">
        <v>7113</v>
      </c>
      <c r="M1670" t="s">
        <v>250</v>
      </c>
      <c r="N1670" t="s">
        <v>7114</v>
      </c>
      <c r="O1670" t="s">
        <v>7115</v>
      </c>
      <c r="P1670" t="s">
        <v>87</v>
      </c>
      <c r="Q1670">
        <v>6</v>
      </c>
      <c r="R1670" t="s">
        <v>88</v>
      </c>
      <c r="S1670" t="s">
        <v>41</v>
      </c>
      <c r="T1670">
        <v>88176</v>
      </c>
      <c r="U1670" s="1">
        <v>45542</v>
      </c>
      <c r="V1670" t="s">
        <v>180</v>
      </c>
      <c r="W1670">
        <v>610220</v>
      </c>
      <c r="X1670" t="s">
        <v>7116</v>
      </c>
      <c r="Y1670">
        <v>538</v>
      </c>
      <c r="Z1670">
        <v>605</v>
      </c>
      <c r="AA1670">
        <v>5</v>
      </c>
      <c r="AB1670">
        <v>1210</v>
      </c>
    </row>
    <row r="1671" spans="1:28" x14ac:dyDescent="0.3">
      <c r="A1671" t="s">
        <v>28</v>
      </c>
      <c r="B1671" t="s">
        <v>29</v>
      </c>
      <c r="C1671" t="s">
        <v>54</v>
      </c>
      <c r="D1671" t="s">
        <v>254</v>
      </c>
      <c r="E1671" t="s">
        <v>32</v>
      </c>
      <c r="F1671" t="s">
        <v>135</v>
      </c>
      <c r="G1671">
        <v>24</v>
      </c>
      <c r="H1671">
        <v>405115</v>
      </c>
      <c r="I1671" t="s">
        <v>58</v>
      </c>
      <c r="J1671" s="1">
        <v>44351</v>
      </c>
      <c r="K1671">
        <v>1400</v>
      </c>
      <c r="L1671" t="s">
        <v>7117</v>
      </c>
      <c r="M1671" t="s">
        <v>818</v>
      </c>
      <c r="N1671" t="s">
        <v>7118</v>
      </c>
      <c r="O1671" t="s">
        <v>7119</v>
      </c>
      <c r="P1671" t="s">
        <v>51</v>
      </c>
      <c r="Q1671">
        <v>19</v>
      </c>
      <c r="R1671" t="s">
        <v>88</v>
      </c>
      <c r="S1671" t="s">
        <v>41</v>
      </c>
      <c r="T1671">
        <v>28576</v>
      </c>
      <c r="U1671" s="1">
        <v>45347</v>
      </c>
      <c r="V1671" t="s">
        <v>119</v>
      </c>
      <c r="W1671">
        <v>120303</v>
      </c>
      <c r="X1671" t="s">
        <v>7120</v>
      </c>
      <c r="Y1671">
        <v>761</v>
      </c>
      <c r="Z1671">
        <v>2872</v>
      </c>
      <c r="AA1671">
        <v>1</v>
      </c>
      <c r="AB1671">
        <v>1148.8</v>
      </c>
    </row>
    <row r="1672" spans="1:28" x14ac:dyDescent="0.3">
      <c r="A1672" t="s">
        <v>28</v>
      </c>
      <c r="B1672" t="s">
        <v>29</v>
      </c>
      <c r="C1672" t="s">
        <v>54</v>
      </c>
      <c r="D1672" t="s">
        <v>149</v>
      </c>
      <c r="E1672" t="s">
        <v>56</v>
      </c>
      <c r="F1672" t="s">
        <v>47</v>
      </c>
      <c r="G1672">
        <v>10</v>
      </c>
      <c r="H1672">
        <v>429370</v>
      </c>
      <c r="I1672" t="s">
        <v>58</v>
      </c>
      <c r="J1672" s="1">
        <v>45110</v>
      </c>
      <c r="K1672">
        <v>1300</v>
      </c>
      <c r="L1672" t="s">
        <v>7121</v>
      </c>
      <c r="M1672" t="s">
        <v>1147</v>
      </c>
      <c r="N1672" t="s">
        <v>7122</v>
      </c>
      <c r="O1672" t="s">
        <v>7123</v>
      </c>
      <c r="P1672" t="s">
        <v>51</v>
      </c>
      <c r="Q1672">
        <v>12</v>
      </c>
      <c r="R1672" t="s">
        <v>88</v>
      </c>
      <c r="S1672" t="s">
        <v>41</v>
      </c>
      <c r="T1672">
        <v>77657</v>
      </c>
      <c r="U1672" s="1">
        <v>45574</v>
      </c>
      <c r="V1672" t="s">
        <v>155</v>
      </c>
      <c r="W1672">
        <v>999401</v>
      </c>
      <c r="X1672" t="s">
        <v>7124</v>
      </c>
      <c r="Y1672">
        <v>464</v>
      </c>
      <c r="Z1672">
        <v>634</v>
      </c>
      <c r="AA1672">
        <v>8</v>
      </c>
      <c r="AB1672" s="2" t="s">
        <v>1103</v>
      </c>
    </row>
    <row r="1673" spans="1:28" x14ac:dyDescent="0.3">
      <c r="A1673" t="s">
        <v>28</v>
      </c>
      <c r="B1673" t="s">
        <v>29</v>
      </c>
      <c r="C1673" t="s">
        <v>54</v>
      </c>
      <c r="D1673" t="s">
        <v>261</v>
      </c>
      <c r="E1673" t="s">
        <v>32</v>
      </c>
      <c r="F1673" t="s">
        <v>113</v>
      </c>
      <c r="G1673">
        <v>1</v>
      </c>
      <c r="H1673">
        <v>410255</v>
      </c>
      <c r="I1673" t="s">
        <v>58</v>
      </c>
      <c r="J1673" s="1">
        <v>45256</v>
      </c>
      <c r="K1673">
        <v>800</v>
      </c>
      <c r="L1673" t="s">
        <v>7125</v>
      </c>
      <c r="M1673" t="s">
        <v>85</v>
      </c>
      <c r="N1673" t="s">
        <v>7126</v>
      </c>
      <c r="O1673" t="s">
        <v>7127</v>
      </c>
      <c r="P1673" t="s">
        <v>87</v>
      </c>
      <c r="Q1673">
        <v>11</v>
      </c>
      <c r="R1673" t="s">
        <v>40</v>
      </c>
      <c r="S1673" t="s">
        <v>63</v>
      </c>
      <c r="T1673">
        <v>21136</v>
      </c>
      <c r="U1673" s="1">
        <v>45519</v>
      </c>
      <c r="V1673" t="s">
        <v>64</v>
      </c>
      <c r="W1673">
        <v>696342</v>
      </c>
      <c r="X1673" t="s">
        <v>7128</v>
      </c>
      <c r="Y1673">
        <v>352</v>
      </c>
      <c r="Z1673">
        <v>2073</v>
      </c>
      <c r="AA1673">
        <v>2</v>
      </c>
      <c r="AB1673">
        <v>1658.4</v>
      </c>
    </row>
    <row r="1674" spans="1:28" x14ac:dyDescent="0.3">
      <c r="A1674" t="s">
        <v>28</v>
      </c>
      <c r="B1674" t="s">
        <v>29</v>
      </c>
      <c r="C1674" t="s">
        <v>54</v>
      </c>
      <c r="D1674" t="s">
        <v>187</v>
      </c>
      <c r="E1674" t="s">
        <v>56</v>
      </c>
      <c r="F1674" t="s">
        <v>83</v>
      </c>
      <c r="G1674">
        <v>42</v>
      </c>
      <c r="H1674">
        <v>436580</v>
      </c>
      <c r="I1674" t="s">
        <v>58</v>
      </c>
      <c r="J1674" s="1">
        <v>44170</v>
      </c>
      <c r="K1674">
        <v>950</v>
      </c>
      <c r="L1674" t="s">
        <v>7129</v>
      </c>
      <c r="M1674" t="s">
        <v>869</v>
      </c>
      <c r="N1674" t="s">
        <v>7130</v>
      </c>
      <c r="O1674" t="s">
        <v>7131</v>
      </c>
      <c r="P1674" t="s">
        <v>39</v>
      </c>
      <c r="Q1674">
        <v>14</v>
      </c>
      <c r="R1674" t="s">
        <v>88</v>
      </c>
      <c r="S1674" t="s">
        <v>118</v>
      </c>
      <c r="T1674">
        <v>38575</v>
      </c>
      <c r="U1674" s="1">
        <v>45548</v>
      </c>
      <c r="V1674" t="s">
        <v>180</v>
      </c>
      <c r="W1674">
        <v>594610</v>
      </c>
      <c r="X1674" t="s">
        <v>7132</v>
      </c>
      <c r="Y1674">
        <v>960</v>
      </c>
      <c r="Z1674">
        <v>2560</v>
      </c>
      <c r="AA1674">
        <v>8</v>
      </c>
      <c r="AB1674">
        <v>8192</v>
      </c>
    </row>
    <row r="1675" spans="1:28" x14ac:dyDescent="0.3">
      <c r="A1675" t="s">
        <v>28</v>
      </c>
      <c r="B1675" t="s">
        <v>29</v>
      </c>
      <c r="C1675" t="s">
        <v>157</v>
      </c>
      <c r="D1675" t="s">
        <v>349</v>
      </c>
      <c r="E1675" t="s">
        <v>46</v>
      </c>
      <c r="F1675" t="s">
        <v>175</v>
      </c>
      <c r="G1675">
        <v>23</v>
      </c>
      <c r="H1675">
        <v>430007</v>
      </c>
      <c r="I1675" t="s">
        <v>58</v>
      </c>
      <c r="J1675" s="1">
        <v>45406</v>
      </c>
      <c r="K1675">
        <v>800</v>
      </c>
      <c r="L1675" t="s">
        <v>7133</v>
      </c>
      <c r="M1675" t="s">
        <v>895</v>
      </c>
      <c r="N1675" t="s">
        <v>7134</v>
      </c>
      <c r="O1675" t="s">
        <v>7135</v>
      </c>
      <c r="P1675" t="s">
        <v>51</v>
      </c>
      <c r="Q1675">
        <v>17</v>
      </c>
      <c r="R1675" t="s">
        <v>88</v>
      </c>
      <c r="S1675" t="s">
        <v>79</v>
      </c>
      <c r="T1675">
        <v>80460</v>
      </c>
      <c r="U1675" s="1">
        <v>45520</v>
      </c>
      <c r="V1675" t="s">
        <v>64</v>
      </c>
      <c r="W1675">
        <v>212490</v>
      </c>
      <c r="X1675" t="s">
        <v>7136</v>
      </c>
      <c r="Y1675">
        <v>208</v>
      </c>
      <c r="Z1675">
        <v>2229</v>
      </c>
      <c r="AA1675">
        <v>3</v>
      </c>
      <c r="AB1675">
        <v>2674.8</v>
      </c>
    </row>
    <row r="1676" spans="1:28" x14ac:dyDescent="0.3">
      <c r="A1676" t="s">
        <v>28</v>
      </c>
      <c r="B1676" t="s">
        <v>29</v>
      </c>
      <c r="C1676" t="s">
        <v>44</v>
      </c>
      <c r="D1676" t="s">
        <v>170</v>
      </c>
      <c r="E1676" t="s">
        <v>32</v>
      </c>
      <c r="F1676" t="s">
        <v>47</v>
      </c>
      <c r="G1676">
        <v>30</v>
      </c>
      <c r="H1676">
        <v>400427</v>
      </c>
      <c r="I1676" t="s">
        <v>58</v>
      </c>
      <c r="J1676" s="1">
        <v>44071</v>
      </c>
      <c r="K1676">
        <v>1200</v>
      </c>
      <c r="L1676" t="s">
        <v>7137</v>
      </c>
      <c r="M1676" t="s">
        <v>313</v>
      </c>
      <c r="N1676" t="s">
        <v>7138</v>
      </c>
      <c r="O1676" t="s">
        <v>7139</v>
      </c>
      <c r="P1676" t="s">
        <v>71</v>
      </c>
      <c r="Q1676">
        <v>17</v>
      </c>
      <c r="R1676" t="s">
        <v>88</v>
      </c>
      <c r="S1676" t="s">
        <v>63</v>
      </c>
      <c r="T1676">
        <v>71541</v>
      </c>
      <c r="U1676" s="1">
        <v>45616</v>
      </c>
      <c r="V1676" t="s">
        <v>42</v>
      </c>
      <c r="W1676">
        <v>433900</v>
      </c>
      <c r="X1676" t="s">
        <v>7140</v>
      </c>
      <c r="Y1676">
        <v>679</v>
      </c>
      <c r="Z1676">
        <v>2159</v>
      </c>
      <c r="AA1676">
        <v>1</v>
      </c>
      <c r="AB1676">
        <v>863.6</v>
      </c>
    </row>
    <row r="1677" spans="1:28" x14ac:dyDescent="0.3">
      <c r="A1677" t="s">
        <v>28</v>
      </c>
      <c r="B1677" t="s">
        <v>29</v>
      </c>
      <c r="C1677" t="s">
        <v>193</v>
      </c>
      <c r="D1677" t="s">
        <v>74</v>
      </c>
      <c r="E1677" t="s">
        <v>32</v>
      </c>
      <c r="F1677" t="s">
        <v>106</v>
      </c>
      <c r="G1677">
        <v>67</v>
      </c>
      <c r="H1677">
        <v>402272</v>
      </c>
      <c r="I1677" t="s">
        <v>58</v>
      </c>
      <c r="J1677" s="1">
        <v>44187</v>
      </c>
      <c r="K1677">
        <v>1100</v>
      </c>
      <c r="L1677" t="s">
        <v>7141</v>
      </c>
      <c r="M1677" t="s">
        <v>856</v>
      </c>
      <c r="N1677" t="s">
        <v>7142</v>
      </c>
      <c r="O1677" t="s">
        <v>7143</v>
      </c>
      <c r="P1677" t="s">
        <v>87</v>
      </c>
      <c r="Q1677">
        <v>13</v>
      </c>
      <c r="R1677" t="s">
        <v>40</v>
      </c>
      <c r="S1677" t="s">
        <v>41</v>
      </c>
      <c r="T1677">
        <v>36458</v>
      </c>
      <c r="U1677" s="1">
        <v>45602</v>
      </c>
      <c r="V1677" t="s">
        <v>42</v>
      </c>
      <c r="W1677">
        <v>141550</v>
      </c>
      <c r="X1677" t="s">
        <v>7144</v>
      </c>
      <c r="Y1677">
        <v>447</v>
      </c>
      <c r="Z1677">
        <v>720</v>
      </c>
      <c r="AA1677">
        <v>5</v>
      </c>
      <c r="AB1677">
        <v>1440</v>
      </c>
    </row>
    <row r="1678" spans="1:28" x14ac:dyDescent="0.3">
      <c r="A1678" t="s">
        <v>28</v>
      </c>
      <c r="B1678" t="s">
        <v>29</v>
      </c>
      <c r="C1678" t="s">
        <v>148</v>
      </c>
      <c r="D1678" t="s">
        <v>134</v>
      </c>
      <c r="E1678" t="s">
        <v>56</v>
      </c>
      <c r="F1678" t="s">
        <v>83</v>
      </c>
      <c r="G1678">
        <v>64</v>
      </c>
      <c r="H1678">
        <v>420173</v>
      </c>
      <c r="I1678" t="s">
        <v>58</v>
      </c>
      <c r="J1678" s="1">
        <v>44407</v>
      </c>
      <c r="K1678">
        <v>1300</v>
      </c>
      <c r="L1678" t="s">
        <v>7145</v>
      </c>
      <c r="M1678" t="s">
        <v>137</v>
      </c>
      <c r="N1678" t="s">
        <v>7146</v>
      </c>
      <c r="O1678" t="s">
        <v>7147</v>
      </c>
      <c r="P1678" t="s">
        <v>39</v>
      </c>
      <c r="Q1678">
        <v>5</v>
      </c>
      <c r="R1678" t="s">
        <v>88</v>
      </c>
      <c r="S1678" t="s">
        <v>118</v>
      </c>
      <c r="T1678">
        <v>94168</v>
      </c>
      <c r="U1678" s="1">
        <v>45486</v>
      </c>
      <c r="V1678" t="s">
        <v>126</v>
      </c>
      <c r="W1678">
        <v>160524</v>
      </c>
      <c r="X1678" t="s">
        <v>7148</v>
      </c>
      <c r="Y1678">
        <v>270</v>
      </c>
      <c r="Z1678">
        <v>2219</v>
      </c>
      <c r="AA1678">
        <v>1</v>
      </c>
      <c r="AB1678">
        <v>887.6</v>
      </c>
    </row>
    <row r="1679" spans="1:28" x14ac:dyDescent="0.3">
      <c r="A1679" t="s">
        <v>28</v>
      </c>
      <c r="B1679" t="s">
        <v>29</v>
      </c>
      <c r="C1679" t="s">
        <v>157</v>
      </c>
      <c r="D1679" t="s">
        <v>637</v>
      </c>
      <c r="E1679" t="s">
        <v>32</v>
      </c>
      <c r="F1679" t="s">
        <v>150</v>
      </c>
      <c r="G1679">
        <v>33</v>
      </c>
      <c r="H1679">
        <v>405576</v>
      </c>
      <c r="I1679" t="s">
        <v>58</v>
      </c>
      <c r="J1679" s="1">
        <v>45158</v>
      </c>
      <c r="K1679">
        <v>1200</v>
      </c>
      <c r="L1679" t="s">
        <v>7149</v>
      </c>
      <c r="M1679" t="s">
        <v>747</v>
      </c>
      <c r="N1679" t="s">
        <v>7150</v>
      </c>
      <c r="O1679" t="s">
        <v>7151</v>
      </c>
      <c r="P1679" t="s">
        <v>71</v>
      </c>
      <c r="Q1679">
        <v>6</v>
      </c>
      <c r="R1679" t="s">
        <v>40</v>
      </c>
      <c r="S1679" t="s">
        <v>79</v>
      </c>
      <c r="T1679">
        <v>29974</v>
      </c>
      <c r="U1679" s="1">
        <v>45462</v>
      </c>
      <c r="V1679" t="s">
        <v>52</v>
      </c>
      <c r="W1679">
        <v>644621</v>
      </c>
      <c r="X1679" t="s">
        <v>7152</v>
      </c>
      <c r="Y1679">
        <v>958</v>
      </c>
      <c r="Z1679">
        <v>1743</v>
      </c>
      <c r="AA1679">
        <v>2</v>
      </c>
      <c r="AB1679">
        <v>1394.4</v>
      </c>
    </row>
    <row r="1680" spans="1:28" x14ac:dyDescent="0.3">
      <c r="A1680" t="s">
        <v>28</v>
      </c>
      <c r="B1680" t="s">
        <v>29</v>
      </c>
      <c r="C1680" t="s">
        <v>66</v>
      </c>
      <c r="D1680" t="s">
        <v>560</v>
      </c>
      <c r="E1680" t="s">
        <v>56</v>
      </c>
      <c r="F1680" t="s">
        <v>175</v>
      </c>
      <c r="G1680">
        <v>27</v>
      </c>
      <c r="H1680">
        <v>405709</v>
      </c>
      <c r="I1680" t="s">
        <v>34</v>
      </c>
      <c r="J1680" s="1">
        <v>44935</v>
      </c>
      <c r="K1680">
        <v>1400</v>
      </c>
      <c r="L1680" t="s">
        <v>7153</v>
      </c>
      <c r="M1680" t="s">
        <v>366</v>
      </c>
      <c r="N1680" t="s">
        <v>7154</v>
      </c>
      <c r="O1680" t="s">
        <v>7155</v>
      </c>
      <c r="P1680" t="s">
        <v>51</v>
      </c>
      <c r="Q1680">
        <v>12</v>
      </c>
      <c r="R1680" t="s">
        <v>88</v>
      </c>
      <c r="S1680" t="s">
        <v>118</v>
      </c>
      <c r="T1680">
        <v>84062</v>
      </c>
      <c r="U1680" s="1">
        <v>45465</v>
      </c>
      <c r="V1680" t="s">
        <v>52</v>
      </c>
      <c r="W1680">
        <v>801139</v>
      </c>
      <c r="X1680" t="s">
        <v>7156</v>
      </c>
      <c r="Y1680">
        <v>748</v>
      </c>
      <c r="Z1680">
        <v>776</v>
      </c>
      <c r="AA1680">
        <v>4</v>
      </c>
      <c r="AB1680" s="2" t="s">
        <v>7157</v>
      </c>
    </row>
    <row r="1681" spans="1:28" x14ac:dyDescent="0.3">
      <c r="A1681" t="s">
        <v>28</v>
      </c>
      <c r="B1681" t="s">
        <v>29</v>
      </c>
      <c r="C1681" t="s">
        <v>44</v>
      </c>
      <c r="D1681" t="s">
        <v>637</v>
      </c>
      <c r="E1681" t="s">
        <v>56</v>
      </c>
      <c r="F1681" t="s">
        <v>47</v>
      </c>
      <c r="G1681">
        <v>79</v>
      </c>
      <c r="H1681">
        <v>427526</v>
      </c>
      <c r="I1681" t="s">
        <v>58</v>
      </c>
      <c r="J1681" s="1">
        <v>44668</v>
      </c>
      <c r="K1681">
        <v>1400</v>
      </c>
      <c r="L1681" t="s">
        <v>7158</v>
      </c>
      <c r="M1681" t="s">
        <v>269</v>
      </c>
      <c r="N1681" t="s">
        <v>7159</v>
      </c>
      <c r="O1681" t="s">
        <v>7160</v>
      </c>
      <c r="P1681" t="s">
        <v>39</v>
      </c>
      <c r="Q1681">
        <v>5</v>
      </c>
      <c r="R1681" t="s">
        <v>88</v>
      </c>
      <c r="S1681" t="s">
        <v>118</v>
      </c>
      <c r="T1681">
        <v>46264</v>
      </c>
      <c r="U1681" s="1">
        <v>45361</v>
      </c>
      <c r="V1681" t="s">
        <v>72</v>
      </c>
      <c r="W1681">
        <v>939104</v>
      </c>
      <c r="X1681" t="s">
        <v>7161</v>
      </c>
      <c r="Y1681">
        <v>892</v>
      </c>
      <c r="Z1681">
        <v>2889</v>
      </c>
      <c r="AA1681">
        <v>2</v>
      </c>
      <c r="AB1681" s="2" t="s">
        <v>7162</v>
      </c>
    </row>
    <row r="1682" spans="1:28" x14ac:dyDescent="0.3">
      <c r="A1682" t="s">
        <v>28</v>
      </c>
      <c r="B1682" t="s">
        <v>29</v>
      </c>
      <c r="C1682" t="s">
        <v>66</v>
      </c>
      <c r="D1682" t="s">
        <v>227</v>
      </c>
      <c r="E1682" t="s">
        <v>56</v>
      </c>
      <c r="F1682" t="s">
        <v>47</v>
      </c>
      <c r="G1682">
        <v>34</v>
      </c>
      <c r="H1682">
        <v>411009</v>
      </c>
      <c r="I1682" t="s">
        <v>34</v>
      </c>
      <c r="J1682" s="1">
        <v>44830</v>
      </c>
      <c r="K1682">
        <v>800</v>
      </c>
      <c r="L1682" t="s">
        <v>7163</v>
      </c>
      <c r="M1682" t="s">
        <v>60</v>
      </c>
      <c r="N1682" t="s">
        <v>7164</v>
      </c>
      <c r="O1682" t="s">
        <v>7165</v>
      </c>
      <c r="P1682" t="s">
        <v>87</v>
      </c>
      <c r="Q1682">
        <v>20</v>
      </c>
      <c r="R1682" t="s">
        <v>40</v>
      </c>
      <c r="S1682" t="s">
        <v>63</v>
      </c>
      <c r="T1682">
        <v>67153</v>
      </c>
      <c r="U1682" s="1">
        <v>45467</v>
      </c>
      <c r="V1682" t="s">
        <v>52</v>
      </c>
      <c r="W1682">
        <v>545622</v>
      </c>
      <c r="X1682" t="s">
        <v>7166</v>
      </c>
      <c r="Y1682">
        <v>872</v>
      </c>
      <c r="Z1682">
        <v>2554</v>
      </c>
      <c r="AA1682">
        <v>7</v>
      </c>
      <c r="AB1682" s="2" t="s">
        <v>7167</v>
      </c>
    </row>
    <row r="1683" spans="1:28" x14ac:dyDescent="0.3">
      <c r="A1683" t="s">
        <v>28</v>
      </c>
      <c r="B1683" t="s">
        <v>29</v>
      </c>
      <c r="C1683" t="s">
        <v>148</v>
      </c>
      <c r="D1683" t="s">
        <v>411</v>
      </c>
      <c r="E1683" t="s">
        <v>56</v>
      </c>
      <c r="F1683" t="s">
        <v>135</v>
      </c>
      <c r="G1683">
        <v>79</v>
      </c>
      <c r="H1683">
        <v>427922</v>
      </c>
      <c r="I1683" t="s">
        <v>34</v>
      </c>
      <c r="J1683" s="1">
        <v>45093</v>
      </c>
      <c r="K1683">
        <v>1400</v>
      </c>
      <c r="L1683" t="s">
        <v>7168</v>
      </c>
      <c r="M1683" t="s">
        <v>1291</v>
      </c>
      <c r="N1683" t="s">
        <v>7169</v>
      </c>
      <c r="O1683" t="s">
        <v>7170</v>
      </c>
      <c r="P1683" t="s">
        <v>87</v>
      </c>
      <c r="Q1683">
        <v>12</v>
      </c>
      <c r="R1683" t="s">
        <v>40</v>
      </c>
      <c r="S1683" t="s">
        <v>79</v>
      </c>
      <c r="T1683">
        <v>40207</v>
      </c>
      <c r="U1683" s="1">
        <v>45370</v>
      </c>
      <c r="V1683" t="s">
        <v>72</v>
      </c>
      <c r="W1683">
        <v>373005</v>
      </c>
      <c r="X1683" t="s">
        <v>7171</v>
      </c>
      <c r="Y1683">
        <v>513</v>
      </c>
      <c r="Z1683">
        <v>1294</v>
      </c>
      <c r="AA1683">
        <v>1</v>
      </c>
      <c r="AB1683">
        <v>517.6</v>
      </c>
    </row>
    <row r="1684" spans="1:28" x14ac:dyDescent="0.3">
      <c r="A1684" t="s">
        <v>28</v>
      </c>
      <c r="B1684" t="s">
        <v>29</v>
      </c>
      <c r="C1684" t="s">
        <v>30</v>
      </c>
      <c r="D1684" t="s">
        <v>98</v>
      </c>
      <c r="E1684" t="s">
        <v>46</v>
      </c>
      <c r="F1684" t="s">
        <v>150</v>
      </c>
      <c r="G1684">
        <v>80</v>
      </c>
      <c r="H1684">
        <v>406574</v>
      </c>
      <c r="I1684" t="s">
        <v>58</v>
      </c>
      <c r="J1684" s="1">
        <v>45060</v>
      </c>
      <c r="K1684">
        <v>1000</v>
      </c>
      <c r="L1684" t="s">
        <v>7172</v>
      </c>
      <c r="M1684" t="s">
        <v>552</v>
      </c>
      <c r="N1684" t="s">
        <v>7173</v>
      </c>
      <c r="O1684" t="s">
        <v>7174</v>
      </c>
      <c r="P1684" t="s">
        <v>39</v>
      </c>
      <c r="Q1684">
        <v>14</v>
      </c>
      <c r="R1684" t="s">
        <v>40</v>
      </c>
      <c r="S1684" t="s">
        <v>41</v>
      </c>
      <c r="T1684">
        <v>85238</v>
      </c>
      <c r="U1684" s="1">
        <v>45514</v>
      </c>
      <c r="V1684" t="s">
        <v>64</v>
      </c>
      <c r="W1684">
        <v>654899</v>
      </c>
      <c r="X1684" t="s">
        <v>7175</v>
      </c>
      <c r="Y1684">
        <v>780</v>
      </c>
      <c r="Z1684">
        <v>1940</v>
      </c>
      <c r="AA1684">
        <v>1</v>
      </c>
      <c r="AB1684">
        <v>776</v>
      </c>
    </row>
    <row r="1685" spans="1:28" x14ac:dyDescent="0.3">
      <c r="A1685" t="s">
        <v>28</v>
      </c>
      <c r="B1685" t="s">
        <v>29</v>
      </c>
      <c r="C1685" t="s">
        <v>193</v>
      </c>
      <c r="D1685" t="s">
        <v>237</v>
      </c>
      <c r="E1685" t="s">
        <v>56</v>
      </c>
      <c r="F1685" t="s">
        <v>150</v>
      </c>
      <c r="G1685">
        <v>9</v>
      </c>
      <c r="H1685">
        <v>430319</v>
      </c>
      <c r="I1685" t="s">
        <v>34</v>
      </c>
      <c r="J1685" s="1">
        <v>44111</v>
      </c>
      <c r="K1685">
        <v>950</v>
      </c>
      <c r="L1685" t="s">
        <v>7176</v>
      </c>
      <c r="M1685" t="s">
        <v>895</v>
      </c>
      <c r="N1685" t="s">
        <v>7177</v>
      </c>
      <c r="O1685" t="s">
        <v>7178</v>
      </c>
      <c r="P1685" t="s">
        <v>51</v>
      </c>
      <c r="Q1685">
        <v>16</v>
      </c>
      <c r="R1685" t="s">
        <v>40</v>
      </c>
      <c r="S1685" t="s">
        <v>118</v>
      </c>
      <c r="T1685">
        <v>10507</v>
      </c>
      <c r="U1685" s="1">
        <v>45612</v>
      </c>
      <c r="V1685" t="s">
        <v>42</v>
      </c>
      <c r="W1685">
        <v>854308</v>
      </c>
      <c r="X1685" t="s">
        <v>7179</v>
      </c>
      <c r="Y1685">
        <v>553</v>
      </c>
      <c r="Z1685">
        <v>2828</v>
      </c>
      <c r="AA1685">
        <v>6</v>
      </c>
      <c r="AB1685" s="2" t="s">
        <v>3241</v>
      </c>
    </row>
    <row r="1686" spans="1:28" x14ac:dyDescent="0.3">
      <c r="A1686" t="s">
        <v>28</v>
      </c>
      <c r="B1686" t="s">
        <v>29</v>
      </c>
      <c r="C1686" t="s">
        <v>91</v>
      </c>
      <c r="D1686" t="s">
        <v>92</v>
      </c>
      <c r="E1686" t="s">
        <v>56</v>
      </c>
      <c r="F1686" t="s">
        <v>99</v>
      </c>
      <c r="G1686">
        <v>87</v>
      </c>
      <c r="H1686">
        <v>417371</v>
      </c>
      <c r="I1686" t="s">
        <v>58</v>
      </c>
      <c r="J1686" s="1">
        <v>45249</v>
      </c>
      <c r="K1686">
        <v>950</v>
      </c>
      <c r="L1686" t="s">
        <v>7180</v>
      </c>
      <c r="M1686" t="s">
        <v>276</v>
      </c>
      <c r="N1686" t="s">
        <v>7181</v>
      </c>
      <c r="O1686" t="s">
        <v>7182</v>
      </c>
      <c r="P1686" t="s">
        <v>87</v>
      </c>
      <c r="Q1686">
        <v>4</v>
      </c>
      <c r="R1686" t="s">
        <v>88</v>
      </c>
      <c r="S1686" t="s">
        <v>118</v>
      </c>
      <c r="T1686">
        <v>82869</v>
      </c>
      <c r="U1686" s="1">
        <v>45320</v>
      </c>
      <c r="V1686" t="s">
        <v>111</v>
      </c>
      <c r="W1686">
        <v>578095</v>
      </c>
      <c r="X1686" t="s">
        <v>7183</v>
      </c>
      <c r="Y1686">
        <v>981</v>
      </c>
      <c r="Z1686">
        <v>2259</v>
      </c>
      <c r="AA1686">
        <v>4</v>
      </c>
      <c r="AB1686">
        <v>3614.4</v>
      </c>
    </row>
    <row r="1687" spans="1:28" x14ac:dyDescent="0.3">
      <c r="A1687" t="s">
        <v>28</v>
      </c>
      <c r="B1687" t="s">
        <v>29</v>
      </c>
      <c r="C1687" t="s">
        <v>30</v>
      </c>
      <c r="D1687" t="s">
        <v>274</v>
      </c>
      <c r="E1687" t="s">
        <v>56</v>
      </c>
      <c r="F1687" t="s">
        <v>150</v>
      </c>
      <c r="G1687">
        <v>12</v>
      </c>
      <c r="H1687">
        <v>410371</v>
      </c>
      <c r="I1687" t="s">
        <v>58</v>
      </c>
      <c r="J1687" s="1">
        <v>44084</v>
      </c>
      <c r="K1687">
        <v>1100</v>
      </c>
      <c r="L1687" t="s">
        <v>7184</v>
      </c>
      <c r="M1687" t="s">
        <v>1460</v>
      </c>
      <c r="N1687" t="s">
        <v>7185</v>
      </c>
      <c r="O1687" t="s">
        <v>7186</v>
      </c>
      <c r="P1687" t="s">
        <v>71</v>
      </c>
      <c r="Q1687">
        <v>20</v>
      </c>
      <c r="R1687" t="s">
        <v>40</v>
      </c>
      <c r="S1687" t="s">
        <v>118</v>
      </c>
      <c r="T1687">
        <v>42373</v>
      </c>
      <c r="U1687" s="1">
        <v>45585</v>
      </c>
      <c r="V1687" t="s">
        <v>155</v>
      </c>
      <c r="W1687">
        <v>265328</v>
      </c>
      <c r="X1687" t="s">
        <v>7187</v>
      </c>
      <c r="Y1687">
        <v>429</v>
      </c>
      <c r="Z1687">
        <v>2917</v>
      </c>
      <c r="AA1687">
        <v>3</v>
      </c>
      <c r="AB1687">
        <v>3500.4</v>
      </c>
    </row>
    <row r="1688" spans="1:28" x14ac:dyDescent="0.3">
      <c r="A1688" t="s">
        <v>28</v>
      </c>
      <c r="B1688" t="s">
        <v>29</v>
      </c>
      <c r="C1688" t="s">
        <v>91</v>
      </c>
      <c r="D1688" t="s">
        <v>220</v>
      </c>
      <c r="E1688" t="s">
        <v>56</v>
      </c>
      <c r="F1688" t="s">
        <v>47</v>
      </c>
      <c r="G1688">
        <v>37</v>
      </c>
      <c r="H1688">
        <v>438795</v>
      </c>
      <c r="I1688" t="s">
        <v>58</v>
      </c>
      <c r="J1688" s="1">
        <v>44355</v>
      </c>
      <c r="K1688">
        <v>800</v>
      </c>
      <c r="L1688" t="s">
        <v>7188</v>
      </c>
      <c r="M1688" t="s">
        <v>731</v>
      </c>
      <c r="N1688" t="s">
        <v>7189</v>
      </c>
      <c r="O1688" t="s">
        <v>7190</v>
      </c>
      <c r="P1688" t="s">
        <v>51</v>
      </c>
      <c r="Q1688">
        <v>4</v>
      </c>
      <c r="R1688" t="s">
        <v>88</v>
      </c>
      <c r="S1688" t="s">
        <v>118</v>
      </c>
      <c r="T1688">
        <v>70401</v>
      </c>
      <c r="U1688" s="1">
        <v>45444</v>
      </c>
      <c r="V1688" t="s">
        <v>52</v>
      </c>
      <c r="W1688">
        <v>625670</v>
      </c>
      <c r="X1688" t="s">
        <v>7191</v>
      </c>
      <c r="Y1688">
        <v>268</v>
      </c>
      <c r="Z1688">
        <v>1028</v>
      </c>
      <c r="AA1688">
        <v>8</v>
      </c>
      <c r="AB1688" s="2" t="s">
        <v>7192</v>
      </c>
    </row>
    <row r="1689" spans="1:28" x14ac:dyDescent="0.3">
      <c r="A1689" t="s">
        <v>28</v>
      </c>
      <c r="B1689" t="s">
        <v>29</v>
      </c>
      <c r="C1689" t="s">
        <v>44</v>
      </c>
      <c r="D1689" t="s">
        <v>421</v>
      </c>
      <c r="E1689" t="s">
        <v>46</v>
      </c>
      <c r="F1689" t="s">
        <v>106</v>
      </c>
      <c r="G1689">
        <v>72</v>
      </c>
      <c r="H1689">
        <v>428207</v>
      </c>
      <c r="I1689" t="s">
        <v>34</v>
      </c>
      <c r="J1689" s="1">
        <v>45112</v>
      </c>
      <c r="K1689">
        <v>1400</v>
      </c>
      <c r="L1689" t="s">
        <v>7193</v>
      </c>
      <c r="M1689" t="s">
        <v>282</v>
      </c>
      <c r="N1689" t="s">
        <v>7194</v>
      </c>
      <c r="O1689" t="s">
        <v>7195</v>
      </c>
      <c r="P1689" t="s">
        <v>87</v>
      </c>
      <c r="Q1689">
        <v>20</v>
      </c>
      <c r="R1689" t="s">
        <v>88</v>
      </c>
      <c r="S1689" t="s">
        <v>118</v>
      </c>
      <c r="T1689">
        <v>90212</v>
      </c>
      <c r="U1689" s="1">
        <v>45421</v>
      </c>
      <c r="V1689" t="s">
        <v>140</v>
      </c>
      <c r="W1689">
        <v>741027</v>
      </c>
      <c r="X1689" t="s">
        <v>7196</v>
      </c>
      <c r="Y1689">
        <v>820</v>
      </c>
      <c r="Z1689">
        <v>1270</v>
      </c>
      <c r="AA1689">
        <v>2</v>
      </c>
      <c r="AB1689">
        <v>1016</v>
      </c>
    </row>
    <row r="1690" spans="1:28" x14ac:dyDescent="0.3">
      <c r="A1690" t="s">
        <v>28</v>
      </c>
      <c r="B1690" t="s">
        <v>29</v>
      </c>
      <c r="C1690" t="s">
        <v>157</v>
      </c>
      <c r="D1690" t="s">
        <v>261</v>
      </c>
      <c r="E1690" t="s">
        <v>32</v>
      </c>
      <c r="F1690" t="s">
        <v>83</v>
      </c>
      <c r="G1690">
        <v>49</v>
      </c>
      <c r="H1690">
        <v>425453</v>
      </c>
      <c r="I1690" t="s">
        <v>58</v>
      </c>
      <c r="J1690" s="1">
        <v>44819</v>
      </c>
      <c r="K1690">
        <v>950</v>
      </c>
      <c r="L1690" t="s">
        <v>7197</v>
      </c>
      <c r="M1690" t="s">
        <v>129</v>
      </c>
      <c r="N1690" t="s">
        <v>7198</v>
      </c>
      <c r="O1690" t="s">
        <v>7199</v>
      </c>
      <c r="P1690" t="s">
        <v>39</v>
      </c>
      <c r="Q1690">
        <v>11</v>
      </c>
      <c r="R1690" t="s">
        <v>40</v>
      </c>
      <c r="S1690" t="s">
        <v>79</v>
      </c>
      <c r="T1690">
        <v>66146</v>
      </c>
      <c r="U1690" s="1">
        <v>45507</v>
      </c>
      <c r="V1690" t="s">
        <v>64</v>
      </c>
      <c r="W1690">
        <v>274187</v>
      </c>
      <c r="X1690" t="s">
        <v>7200</v>
      </c>
      <c r="Y1690">
        <v>745</v>
      </c>
      <c r="Z1690">
        <v>1827</v>
      </c>
      <c r="AA1690">
        <v>3</v>
      </c>
      <c r="AB1690">
        <v>2192.4</v>
      </c>
    </row>
    <row r="1691" spans="1:28" x14ac:dyDescent="0.3">
      <c r="A1691" t="s">
        <v>28</v>
      </c>
      <c r="B1691" t="s">
        <v>29</v>
      </c>
      <c r="C1691" t="s">
        <v>193</v>
      </c>
      <c r="D1691" t="s">
        <v>149</v>
      </c>
      <c r="E1691" t="s">
        <v>46</v>
      </c>
      <c r="F1691" t="s">
        <v>33</v>
      </c>
      <c r="G1691">
        <v>91</v>
      </c>
      <c r="H1691">
        <v>427221</v>
      </c>
      <c r="I1691" t="s">
        <v>58</v>
      </c>
      <c r="J1691" s="1">
        <v>44295</v>
      </c>
      <c r="K1691">
        <v>800</v>
      </c>
      <c r="L1691" t="s">
        <v>7201</v>
      </c>
      <c r="M1691" t="s">
        <v>282</v>
      </c>
      <c r="N1691" t="s">
        <v>7202</v>
      </c>
      <c r="O1691" t="s">
        <v>7203</v>
      </c>
      <c r="P1691" t="s">
        <v>51</v>
      </c>
      <c r="Q1691">
        <v>15</v>
      </c>
      <c r="R1691" t="s">
        <v>40</v>
      </c>
      <c r="S1691" t="s">
        <v>41</v>
      </c>
      <c r="T1691">
        <v>25331</v>
      </c>
      <c r="U1691" s="1">
        <v>45496</v>
      </c>
      <c r="V1691" t="s">
        <v>126</v>
      </c>
      <c r="W1691">
        <v>749601</v>
      </c>
      <c r="X1691" t="s">
        <v>7204</v>
      </c>
      <c r="Y1691">
        <v>322</v>
      </c>
      <c r="Z1691">
        <v>898</v>
      </c>
      <c r="AA1691">
        <v>1</v>
      </c>
      <c r="AB1691" s="2" t="s">
        <v>7205</v>
      </c>
    </row>
    <row r="1692" spans="1:28" x14ac:dyDescent="0.3">
      <c r="A1692" t="s">
        <v>28</v>
      </c>
      <c r="B1692" t="s">
        <v>29</v>
      </c>
      <c r="C1692" t="s">
        <v>91</v>
      </c>
      <c r="D1692" t="s">
        <v>621</v>
      </c>
      <c r="E1692" t="s">
        <v>56</v>
      </c>
      <c r="F1692" t="s">
        <v>150</v>
      </c>
      <c r="G1692">
        <v>46</v>
      </c>
      <c r="H1692">
        <v>418043</v>
      </c>
      <c r="I1692" t="s">
        <v>34</v>
      </c>
      <c r="J1692" s="1">
        <v>43874</v>
      </c>
      <c r="K1692">
        <v>1100</v>
      </c>
      <c r="L1692" t="s">
        <v>7206</v>
      </c>
      <c r="M1692" t="s">
        <v>244</v>
      </c>
      <c r="N1692" t="s">
        <v>7207</v>
      </c>
      <c r="O1692" t="s">
        <v>7208</v>
      </c>
      <c r="P1692" t="s">
        <v>87</v>
      </c>
      <c r="Q1692">
        <v>13</v>
      </c>
      <c r="R1692" t="s">
        <v>40</v>
      </c>
      <c r="S1692" t="s">
        <v>118</v>
      </c>
      <c r="T1692">
        <v>70185</v>
      </c>
      <c r="U1692" s="1">
        <v>45335</v>
      </c>
      <c r="V1692" t="s">
        <v>119</v>
      </c>
      <c r="W1692">
        <v>897506</v>
      </c>
      <c r="X1692" t="s">
        <v>7209</v>
      </c>
      <c r="Y1692">
        <v>594</v>
      </c>
      <c r="Z1692">
        <v>1135</v>
      </c>
      <c r="AA1692">
        <v>8</v>
      </c>
      <c r="AB1692">
        <v>3632</v>
      </c>
    </row>
    <row r="1693" spans="1:28" x14ac:dyDescent="0.3">
      <c r="A1693" t="s">
        <v>28</v>
      </c>
      <c r="B1693" t="s">
        <v>29</v>
      </c>
      <c r="C1693" t="s">
        <v>157</v>
      </c>
      <c r="D1693" t="s">
        <v>442</v>
      </c>
      <c r="E1693" t="s">
        <v>32</v>
      </c>
      <c r="F1693" t="s">
        <v>135</v>
      </c>
      <c r="G1693">
        <v>84</v>
      </c>
      <c r="H1693">
        <v>423559</v>
      </c>
      <c r="I1693" t="s">
        <v>34</v>
      </c>
      <c r="J1693" s="1">
        <v>44243</v>
      </c>
      <c r="K1693">
        <v>800</v>
      </c>
      <c r="L1693" t="s">
        <v>7210</v>
      </c>
      <c r="M1693" t="s">
        <v>108</v>
      </c>
      <c r="N1693" t="s">
        <v>7211</v>
      </c>
      <c r="O1693" t="s">
        <v>7212</v>
      </c>
      <c r="P1693" t="s">
        <v>51</v>
      </c>
      <c r="Q1693">
        <v>18</v>
      </c>
      <c r="R1693" t="s">
        <v>40</v>
      </c>
      <c r="S1693" t="s">
        <v>63</v>
      </c>
      <c r="T1693">
        <v>85521</v>
      </c>
      <c r="U1693" s="1">
        <v>45322</v>
      </c>
      <c r="V1693" t="s">
        <v>111</v>
      </c>
      <c r="W1693">
        <v>439374</v>
      </c>
      <c r="X1693" t="s">
        <v>7213</v>
      </c>
      <c r="Y1693">
        <v>479</v>
      </c>
      <c r="Z1693">
        <v>2042</v>
      </c>
      <c r="AA1693">
        <v>6</v>
      </c>
      <c r="AB1693">
        <v>4900.8</v>
      </c>
    </row>
    <row r="1694" spans="1:28" x14ac:dyDescent="0.3">
      <c r="A1694" t="s">
        <v>28</v>
      </c>
      <c r="B1694" t="s">
        <v>29</v>
      </c>
      <c r="C1694" t="s">
        <v>44</v>
      </c>
      <c r="D1694" t="s">
        <v>237</v>
      </c>
      <c r="E1694" t="s">
        <v>46</v>
      </c>
      <c r="F1694" t="s">
        <v>150</v>
      </c>
      <c r="G1694">
        <v>16</v>
      </c>
      <c r="H1694">
        <v>412056</v>
      </c>
      <c r="I1694" t="s">
        <v>34</v>
      </c>
      <c r="J1694" s="1">
        <v>44885</v>
      </c>
      <c r="K1694">
        <v>1200</v>
      </c>
      <c r="L1694" t="s">
        <v>7214</v>
      </c>
      <c r="M1694" t="s">
        <v>256</v>
      </c>
      <c r="N1694" t="s">
        <v>7215</v>
      </c>
      <c r="O1694" t="s">
        <v>7216</v>
      </c>
      <c r="P1694" t="s">
        <v>87</v>
      </c>
      <c r="Q1694">
        <v>18</v>
      </c>
      <c r="R1694" t="s">
        <v>88</v>
      </c>
      <c r="S1694" t="s">
        <v>79</v>
      </c>
      <c r="T1694">
        <v>32364</v>
      </c>
      <c r="U1694" s="1">
        <v>45298</v>
      </c>
      <c r="V1694" t="s">
        <v>111</v>
      </c>
      <c r="W1694">
        <v>866310</v>
      </c>
      <c r="X1694" t="s">
        <v>7217</v>
      </c>
      <c r="Y1694">
        <v>907</v>
      </c>
      <c r="Z1694">
        <v>2712</v>
      </c>
      <c r="AA1694">
        <v>4</v>
      </c>
      <c r="AB1694">
        <v>4339.2</v>
      </c>
    </row>
    <row r="1695" spans="1:28" x14ac:dyDescent="0.3">
      <c r="A1695" t="s">
        <v>28</v>
      </c>
      <c r="B1695" t="s">
        <v>29</v>
      </c>
      <c r="C1695" t="s">
        <v>148</v>
      </c>
      <c r="D1695" t="s">
        <v>261</v>
      </c>
      <c r="E1695" t="s">
        <v>32</v>
      </c>
      <c r="F1695" t="s">
        <v>106</v>
      </c>
      <c r="G1695">
        <v>44</v>
      </c>
      <c r="H1695">
        <v>418257</v>
      </c>
      <c r="I1695" t="s">
        <v>58</v>
      </c>
      <c r="J1695" s="1">
        <v>44970</v>
      </c>
      <c r="K1695">
        <v>1000</v>
      </c>
      <c r="L1695" t="s">
        <v>7218</v>
      </c>
      <c r="M1695" t="s">
        <v>568</v>
      </c>
      <c r="N1695" t="s">
        <v>7219</v>
      </c>
      <c r="O1695" t="s">
        <v>7220</v>
      </c>
      <c r="P1695" t="s">
        <v>71</v>
      </c>
      <c r="Q1695">
        <v>11</v>
      </c>
      <c r="R1695" t="s">
        <v>88</v>
      </c>
      <c r="S1695" t="s">
        <v>63</v>
      </c>
      <c r="T1695">
        <v>15109</v>
      </c>
      <c r="U1695" s="1">
        <v>45344</v>
      </c>
      <c r="V1695" t="s">
        <v>119</v>
      </c>
      <c r="W1695">
        <v>694014</v>
      </c>
      <c r="X1695" t="s">
        <v>7221</v>
      </c>
      <c r="Y1695">
        <v>822</v>
      </c>
      <c r="Z1695">
        <v>859</v>
      </c>
      <c r="AA1695">
        <v>4</v>
      </c>
      <c r="AB1695">
        <v>1374.4</v>
      </c>
    </row>
    <row r="1696" spans="1:28" x14ac:dyDescent="0.3">
      <c r="A1696" t="s">
        <v>28</v>
      </c>
      <c r="B1696" t="s">
        <v>29</v>
      </c>
      <c r="C1696" t="s">
        <v>193</v>
      </c>
      <c r="D1696" t="s">
        <v>237</v>
      </c>
      <c r="E1696" t="s">
        <v>46</v>
      </c>
      <c r="F1696" t="s">
        <v>175</v>
      </c>
      <c r="G1696">
        <v>16</v>
      </c>
      <c r="H1696">
        <v>409899</v>
      </c>
      <c r="I1696" t="s">
        <v>34</v>
      </c>
      <c r="J1696" s="1">
        <v>45175</v>
      </c>
      <c r="K1696">
        <v>1300</v>
      </c>
      <c r="L1696" t="s">
        <v>7222</v>
      </c>
      <c r="M1696" t="s">
        <v>680</v>
      </c>
      <c r="N1696" t="s">
        <v>7223</v>
      </c>
      <c r="O1696" t="s">
        <v>7224</v>
      </c>
      <c r="P1696" t="s">
        <v>39</v>
      </c>
      <c r="Q1696">
        <v>6</v>
      </c>
      <c r="R1696" t="s">
        <v>40</v>
      </c>
      <c r="S1696" t="s">
        <v>118</v>
      </c>
      <c r="T1696">
        <v>59220</v>
      </c>
      <c r="U1696" s="1">
        <v>45555</v>
      </c>
      <c r="V1696" t="s">
        <v>180</v>
      </c>
      <c r="W1696">
        <v>906076</v>
      </c>
      <c r="X1696" t="s">
        <v>7225</v>
      </c>
      <c r="Y1696">
        <v>266</v>
      </c>
      <c r="Z1696">
        <v>1923</v>
      </c>
      <c r="AA1696">
        <v>2</v>
      </c>
      <c r="AB1696">
        <v>1538.4</v>
      </c>
    </row>
    <row r="1697" spans="1:28" x14ac:dyDescent="0.3">
      <c r="A1697" t="s">
        <v>28</v>
      </c>
      <c r="B1697" t="s">
        <v>29</v>
      </c>
      <c r="C1697" t="s">
        <v>91</v>
      </c>
      <c r="D1697" t="s">
        <v>349</v>
      </c>
      <c r="E1697" t="s">
        <v>32</v>
      </c>
      <c r="F1697" t="s">
        <v>33</v>
      </c>
      <c r="G1697">
        <v>96</v>
      </c>
      <c r="H1697">
        <v>422150</v>
      </c>
      <c r="I1697" t="s">
        <v>34</v>
      </c>
      <c r="J1697" s="1">
        <v>45477</v>
      </c>
      <c r="K1697">
        <v>1100</v>
      </c>
      <c r="L1697" t="s">
        <v>7226</v>
      </c>
      <c r="M1697" t="s">
        <v>232</v>
      </c>
      <c r="N1697" t="s">
        <v>7227</v>
      </c>
      <c r="O1697" t="s">
        <v>7228</v>
      </c>
      <c r="P1697" t="s">
        <v>51</v>
      </c>
      <c r="Q1697">
        <v>17</v>
      </c>
      <c r="R1697" t="s">
        <v>40</v>
      </c>
      <c r="S1697" t="s">
        <v>118</v>
      </c>
      <c r="T1697">
        <v>34701</v>
      </c>
      <c r="U1697" s="1">
        <v>45487</v>
      </c>
      <c r="V1697" t="s">
        <v>126</v>
      </c>
      <c r="W1697">
        <v>129231</v>
      </c>
      <c r="X1697" t="s">
        <v>7229</v>
      </c>
      <c r="Y1697">
        <v>823</v>
      </c>
      <c r="Z1697">
        <v>2830</v>
      </c>
      <c r="AA1697">
        <v>1</v>
      </c>
      <c r="AB1697">
        <v>1132</v>
      </c>
    </row>
    <row r="1698" spans="1:28" x14ac:dyDescent="0.3">
      <c r="A1698" t="s">
        <v>28</v>
      </c>
      <c r="B1698" t="s">
        <v>29</v>
      </c>
      <c r="C1698" t="s">
        <v>44</v>
      </c>
      <c r="D1698" t="s">
        <v>254</v>
      </c>
      <c r="E1698" t="s">
        <v>46</v>
      </c>
      <c r="F1698" t="s">
        <v>135</v>
      </c>
      <c r="G1698">
        <v>60</v>
      </c>
      <c r="H1698">
        <v>409982</v>
      </c>
      <c r="I1698" t="s">
        <v>34</v>
      </c>
      <c r="J1698" s="1">
        <v>44109</v>
      </c>
      <c r="K1698">
        <v>1100</v>
      </c>
      <c r="L1698" t="s">
        <v>7230</v>
      </c>
      <c r="M1698" t="s">
        <v>177</v>
      </c>
      <c r="N1698" t="s">
        <v>7231</v>
      </c>
      <c r="O1698" t="s">
        <v>7232</v>
      </c>
      <c r="P1698" t="s">
        <v>39</v>
      </c>
      <c r="Q1698">
        <v>18</v>
      </c>
      <c r="R1698" t="s">
        <v>88</v>
      </c>
      <c r="S1698" t="s">
        <v>118</v>
      </c>
      <c r="T1698">
        <v>83132</v>
      </c>
      <c r="U1698" s="1">
        <v>45565</v>
      </c>
      <c r="V1698" t="s">
        <v>180</v>
      </c>
      <c r="W1698">
        <v>275444</v>
      </c>
      <c r="X1698" t="s">
        <v>7233</v>
      </c>
      <c r="Y1698">
        <v>783</v>
      </c>
      <c r="Z1698">
        <v>527</v>
      </c>
      <c r="AA1698">
        <v>7</v>
      </c>
      <c r="AB1698" s="2" t="s">
        <v>7234</v>
      </c>
    </row>
    <row r="1699" spans="1:28" x14ac:dyDescent="0.3">
      <c r="A1699" t="s">
        <v>28</v>
      </c>
      <c r="B1699" t="s">
        <v>29</v>
      </c>
      <c r="C1699" t="s">
        <v>157</v>
      </c>
      <c r="D1699" t="s">
        <v>105</v>
      </c>
      <c r="E1699" t="s">
        <v>32</v>
      </c>
      <c r="F1699" t="s">
        <v>106</v>
      </c>
      <c r="G1699">
        <v>71</v>
      </c>
      <c r="H1699">
        <v>438676</v>
      </c>
      <c r="I1699" t="s">
        <v>34</v>
      </c>
      <c r="J1699" s="1">
        <v>44533</v>
      </c>
      <c r="K1699">
        <v>1300</v>
      </c>
      <c r="L1699" t="s">
        <v>7235</v>
      </c>
      <c r="M1699" t="s">
        <v>101</v>
      </c>
      <c r="N1699" t="s">
        <v>7236</v>
      </c>
      <c r="O1699" t="s">
        <v>7237</v>
      </c>
      <c r="P1699" t="s">
        <v>51</v>
      </c>
      <c r="Q1699">
        <v>5</v>
      </c>
      <c r="R1699" t="s">
        <v>88</v>
      </c>
      <c r="S1699" t="s">
        <v>63</v>
      </c>
      <c r="T1699">
        <v>34984</v>
      </c>
      <c r="U1699" s="1">
        <v>45299</v>
      </c>
      <c r="V1699" t="s">
        <v>111</v>
      </c>
      <c r="W1699">
        <v>751263</v>
      </c>
      <c r="X1699" t="s">
        <v>7238</v>
      </c>
      <c r="Y1699">
        <v>919</v>
      </c>
      <c r="Z1699">
        <v>1415</v>
      </c>
      <c r="AA1699">
        <v>6</v>
      </c>
      <c r="AB1699">
        <v>3396</v>
      </c>
    </row>
    <row r="1700" spans="1:28" x14ac:dyDescent="0.3">
      <c r="A1700" t="s">
        <v>28</v>
      </c>
      <c r="B1700" t="s">
        <v>29</v>
      </c>
      <c r="C1700" t="s">
        <v>66</v>
      </c>
      <c r="D1700" t="s">
        <v>364</v>
      </c>
      <c r="E1700" t="s">
        <v>46</v>
      </c>
      <c r="F1700" t="s">
        <v>33</v>
      </c>
      <c r="G1700">
        <v>85</v>
      </c>
      <c r="H1700">
        <v>435064</v>
      </c>
      <c r="I1700" t="s">
        <v>58</v>
      </c>
      <c r="J1700" s="1">
        <v>43962</v>
      </c>
      <c r="K1700">
        <v>950</v>
      </c>
      <c r="L1700" t="s">
        <v>7239</v>
      </c>
      <c r="M1700" t="s">
        <v>144</v>
      </c>
      <c r="N1700" t="s">
        <v>7240</v>
      </c>
      <c r="O1700">
        <v>8886959590</v>
      </c>
      <c r="P1700" t="s">
        <v>51</v>
      </c>
      <c r="Q1700">
        <v>10</v>
      </c>
      <c r="R1700" t="s">
        <v>40</v>
      </c>
      <c r="S1700" t="s">
        <v>79</v>
      </c>
      <c r="T1700">
        <v>62113</v>
      </c>
      <c r="U1700" s="1">
        <v>45299</v>
      </c>
      <c r="V1700" t="s">
        <v>111</v>
      </c>
      <c r="W1700">
        <v>665566</v>
      </c>
      <c r="X1700" t="s">
        <v>7241</v>
      </c>
      <c r="Y1700">
        <v>306</v>
      </c>
      <c r="Z1700">
        <v>1417</v>
      </c>
      <c r="AA1700">
        <v>3</v>
      </c>
      <c r="AB1700">
        <v>1700.4</v>
      </c>
    </row>
    <row r="1701" spans="1:28" x14ac:dyDescent="0.3">
      <c r="A1701" t="s">
        <v>28</v>
      </c>
      <c r="B1701" t="s">
        <v>29</v>
      </c>
      <c r="C1701" t="s">
        <v>44</v>
      </c>
      <c r="D1701" t="s">
        <v>55</v>
      </c>
      <c r="E1701" t="s">
        <v>46</v>
      </c>
      <c r="F1701" t="s">
        <v>106</v>
      </c>
      <c r="G1701">
        <v>69</v>
      </c>
      <c r="H1701">
        <v>427127</v>
      </c>
      <c r="I1701" t="s">
        <v>58</v>
      </c>
      <c r="J1701" s="1">
        <v>44440</v>
      </c>
      <c r="K1701">
        <v>1000</v>
      </c>
      <c r="L1701" t="s">
        <v>7242</v>
      </c>
      <c r="M1701" t="s">
        <v>2538</v>
      </c>
      <c r="N1701" t="s">
        <v>7243</v>
      </c>
      <c r="O1701">
        <v>3839853833</v>
      </c>
      <c r="P1701" t="s">
        <v>87</v>
      </c>
      <c r="Q1701">
        <v>11</v>
      </c>
      <c r="R1701" t="s">
        <v>88</v>
      </c>
      <c r="S1701" t="s">
        <v>41</v>
      </c>
      <c r="T1701">
        <v>82750</v>
      </c>
      <c r="U1701" s="1">
        <v>45348</v>
      </c>
      <c r="V1701" t="s">
        <v>119</v>
      </c>
      <c r="W1701">
        <v>118475</v>
      </c>
      <c r="X1701" t="s">
        <v>7244</v>
      </c>
      <c r="Y1701">
        <v>760</v>
      </c>
      <c r="Z1701">
        <v>1993</v>
      </c>
      <c r="AA1701">
        <v>2</v>
      </c>
      <c r="AB1701">
        <v>1594.4</v>
      </c>
    </row>
    <row r="1702" spans="1:28" x14ac:dyDescent="0.3">
      <c r="A1702" t="s">
        <v>28</v>
      </c>
      <c r="B1702" t="s">
        <v>29</v>
      </c>
      <c r="C1702" t="s">
        <v>148</v>
      </c>
      <c r="D1702" t="s">
        <v>616</v>
      </c>
      <c r="E1702" t="s">
        <v>32</v>
      </c>
      <c r="F1702" t="s">
        <v>106</v>
      </c>
      <c r="G1702">
        <v>73</v>
      </c>
      <c r="H1702">
        <v>417358</v>
      </c>
      <c r="I1702" t="s">
        <v>34</v>
      </c>
      <c r="J1702" s="1">
        <v>44663</v>
      </c>
      <c r="K1702">
        <v>1300</v>
      </c>
      <c r="L1702" t="s">
        <v>7245</v>
      </c>
      <c r="M1702" t="s">
        <v>1409</v>
      </c>
      <c r="N1702" t="s">
        <v>7246</v>
      </c>
      <c r="O1702">
        <f>1-966-674-5767</f>
        <v>-7406</v>
      </c>
      <c r="P1702" t="s">
        <v>71</v>
      </c>
      <c r="Q1702">
        <v>15</v>
      </c>
      <c r="R1702" t="s">
        <v>88</v>
      </c>
      <c r="S1702" t="s">
        <v>79</v>
      </c>
      <c r="T1702">
        <v>69178</v>
      </c>
      <c r="U1702" s="1">
        <v>45478</v>
      </c>
      <c r="V1702" t="s">
        <v>126</v>
      </c>
      <c r="W1702">
        <v>538928</v>
      </c>
      <c r="X1702" t="s">
        <v>7247</v>
      </c>
      <c r="Y1702">
        <v>349</v>
      </c>
      <c r="Z1702">
        <v>1259</v>
      </c>
      <c r="AA1702">
        <v>7</v>
      </c>
      <c r="AB1702" s="2" t="s">
        <v>7248</v>
      </c>
    </row>
    <row r="1703" spans="1:28" x14ac:dyDescent="0.3">
      <c r="A1703" t="s">
        <v>28</v>
      </c>
      <c r="B1703" t="s">
        <v>29</v>
      </c>
      <c r="C1703" t="s">
        <v>91</v>
      </c>
      <c r="D1703" t="s">
        <v>149</v>
      </c>
      <c r="E1703" t="s">
        <v>32</v>
      </c>
      <c r="F1703" t="s">
        <v>57</v>
      </c>
      <c r="G1703">
        <v>73</v>
      </c>
      <c r="H1703">
        <v>418220</v>
      </c>
      <c r="I1703" t="s">
        <v>34</v>
      </c>
      <c r="J1703" s="1">
        <v>44038</v>
      </c>
      <c r="K1703">
        <v>950</v>
      </c>
      <c r="L1703" t="s">
        <v>7249</v>
      </c>
      <c r="M1703" t="s">
        <v>1058</v>
      </c>
      <c r="N1703" t="s">
        <v>7250</v>
      </c>
      <c r="O1703">
        <v>9174279552</v>
      </c>
      <c r="P1703" t="s">
        <v>87</v>
      </c>
      <c r="Q1703">
        <v>16</v>
      </c>
      <c r="R1703" t="s">
        <v>40</v>
      </c>
      <c r="S1703" t="s">
        <v>118</v>
      </c>
      <c r="T1703">
        <v>61709</v>
      </c>
      <c r="U1703" s="1">
        <v>45445</v>
      </c>
      <c r="V1703" t="s">
        <v>52</v>
      </c>
      <c r="W1703">
        <v>832438</v>
      </c>
      <c r="X1703" t="s">
        <v>7251</v>
      </c>
      <c r="Y1703">
        <v>647</v>
      </c>
      <c r="Z1703">
        <v>1825</v>
      </c>
      <c r="AA1703">
        <v>6</v>
      </c>
      <c r="AB1703">
        <v>4380</v>
      </c>
    </row>
    <row r="1704" spans="1:28" x14ac:dyDescent="0.3">
      <c r="A1704" t="s">
        <v>28</v>
      </c>
      <c r="B1704" t="s">
        <v>29</v>
      </c>
      <c r="C1704" t="s">
        <v>148</v>
      </c>
      <c r="D1704" t="s">
        <v>621</v>
      </c>
      <c r="E1704" t="s">
        <v>56</v>
      </c>
      <c r="F1704" t="s">
        <v>47</v>
      </c>
      <c r="G1704">
        <v>80</v>
      </c>
      <c r="H1704">
        <v>405357</v>
      </c>
      <c r="I1704" t="s">
        <v>34</v>
      </c>
      <c r="J1704" s="1">
        <v>44067</v>
      </c>
      <c r="K1704">
        <v>1300</v>
      </c>
      <c r="L1704" t="s">
        <v>7252</v>
      </c>
      <c r="M1704" t="s">
        <v>1356</v>
      </c>
      <c r="N1704" t="s">
        <v>7253</v>
      </c>
      <c r="O1704" t="s">
        <v>7254</v>
      </c>
      <c r="P1704" t="s">
        <v>87</v>
      </c>
      <c r="Q1704">
        <v>6</v>
      </c>
      <c r="R1704" t="s">
        <v>88</v>
      </c>
      <c r="S1704" t="s">
        <v>41</v>
      </c>
      <c r="T1704">
        <v>61928</v>
      </c>
      <c r="U1704" s="1">
        <v>45539</v>
      </c>
      <c r="V1704" t="s">
        <v>180</v>
      </c>
      <c r="W1704">
        <v>877021</v>
      </c>
      <c r="X1704" t="s">
        <v>7255</v>
      </c>
      <c r="Y1704">
        <v>976</v>
      </c>
      <c r="Z1704">
        <v>2080</v>
      </c>
      <c r="AA1704">
        <v>4</v>
      </c>
      <c r="AB1704">
        <v>3328</v>
      </c>
    </row>
    <row r="1705" spans="1:28" x14ac:dyDescent="0.3">
      <c r="A1705" t="s">
        <v>28</v>
      </c>
      <c r="B1705" t="s">
        <v>29</v>
      </c>
      <c r="C1705" t="s">
        <v>148</v>
      </c>
      <c r="D1705" t="s">
        <v>411</v>
      </c>
      <c r="E1705" t="s">
        <v>56</v>
      </c>
      <c r="F1705" t="s">
        <v>175</v>
      </c>
      <c r="G1705">
        <v>54</v>
      </c>
      <c r="H1705">
        <v>431819</v>
      </c>
      <c r="I1705" t="s">
        <v>34</v>
      </c>
      <c r="J1705" s="1">
        <v>44681</v>
      </c>
      <c r="K1705">
        <v>1000</v>
      </c>
      <c r="L1705" t="s">
        <v>7256</v>
      </c>
      <c r="M1705" t="s">
        <v>94</v>
      </c>
      <c r="N1705" t="s">
        <v>7257</v>
      </c>
      <c r="O1705" t="s">
        <v>7258</v>
      </c>
      <c r="P1705" t="s">
        <v>51</v>
      </c>
      <c r="Q1705">
        <v>14</v>
      </c>
      <c r="R1705" t="s">
        <v>88</v>
      </c>
      <c r="S1705" t="s">
        <v>79</v>
      </c>
      <c r="T1705">
        <v>79982</v>
      </c>
      <c r="U1705" s="1">
        <v>45435</v>
      </c>
      <c r="V1705" t="s">
        <v>140</v>
      </c>
      <c r="W1705">
        <v>263494</v>
      </c>
      <c r="X1705" t="s">
        <v>7259</v>
      </c>
      <c r="Y1705">
        <v>241</v>
      </c>
      <c r="Z1705">
        <v>1755</v>
      </c>
      <c r="AA1705">
        <v>6</v>
      </c>
      <c r="AB1705">
        <v>4212</v>
      </c>
    </row>
    <row r="1706" spans="1:28" x14ac:dyDescent="0.3">
      <c r="A1706" t="s">
        <v>28</v>
      </c>
      <c r="B1706" t="s">
        <v>29</v>
      </c>
      <c r="C1706" t="s">
        <v>54</v>
      </c>
      <c r="D1706" t="s">
        <v>546</v>
      </c>
      <c r="E1706" t="s">
        <v>32</v>
      </c>
      <c r="F1706" t="s">
        <v>99</v>
      </c>
      <c r="G1706">
        <v>16</v>
      </c>
      <c r="H1706">
        <v>404724</v>
      </c>
      <c r="I1706" t="s">
        <v>34</v>
      </c>
      <c r="J1706" s="1">
        <v>43950</v>
      </c>
      <c r="K1706">
        <v>1000</v>
      </c>
      <c r="L1706" t="s">
        <v>7260</v>
      </c>
      <c r="M1706" t="s">
        <v>736</v>
      </c>
      <c r="N1706" t="s">
        <v>7261</v>
      </c>
      <c r="O1706" t="s">
        <v>7262</v>
      </c>
      <c r="P1706" t="s">
        <v>39</v>
      </c>
      <c r="Q1706">
        <v>3</v>
      </c>
      <c r="R1706" t="s">
        <v>88</v>
      </c>
      <c r="S1706" t="s">
        <v>41</v>
      </c>
      <c r="T1706">
        <v>40116</v>
      </c>
      <c r="U1706" s="1">
        <v>45361</v>
      </c>
      <c r="V1706" t="s">
        <v>72</v>
      </c>
      <c r="W1706">
        <v>966386</v>
      </c>
      <c r="X1706" t="s">
        <v>7263</v>
      </c>
      <c r="Y1706">
        <v>756</v>
      </c>
      <c r="Z1706">
        <v>1827</v>
      </c>
      <c r="AA1706">
        <v>3</v>
      </c>
      <c r="AB1706">
        <v>2192.4</v>
      </c>
    </row>
    <row r="1707" spans="1:28" x14ac:dyDescent="0.3">
      <c r="A1707" t="s">
        <v>28</v>
      </c>
      <c r="B1707" t="s">
        <v>29</v>
      </c>
      <c r="C1707" t="s">
        <v>157</v>
      </c>
      <c r="D1707" t="s">
        <v>546</v>
      </c>
      <c r="E1707" t="s">
        <v>32</v>
      </c>
      <c r="F1707" t="s">
        <v>57</v>
      </c>
      <c r="G1707">
        <v>49</v>
      </c>
      <c r="H1707">
        <v>400832</v>
      </c>
      <c r="I1707" t="s">
        <v>58</v>
      </c>
      <c r="J1707" s="1">
        <v>44350</v>
      </c>
      <c r="K1707">
        <v>950</v>
      </c>
      <c r="L1707" t="s">
        <v>7264</v>
      </c>
      <c r="M1707" t="s">
        <v>276</v>
      </c>
      <c r="N1707" t="s">
        <v>7265</v>
      </c>
      <c r="O1707" t="s">
        <v>7266</v>
      </c>
      <c r="P1707" t="s">
        <v>71</v>
      </c>
      <c r="Q1707">
        <v>15</v>
      </c>
      <c r="R1707" t="s">
        <v>88</v>
      </c>
      <c r="S1707" t="s">
        <v>63</v>
      </c>
      <c r="T1707">
        <v>84241</v>
      </c>
      <c r="U1707" s="1">
        <v>45301</v>
      </c>
      <c r="V1707" t="s">
        <v>111</v>
      </c>
      <c r="W1707">
        <v>123078</v>
      </c>
      <c r="X1707" t="s">
        <v>7267</v>
      </c>
      <c r="Y1707">
        <v>828</v>
      </c>
      <c r="Z1707">
        <v>1463</v>
      </c>
      <c r="AA1707">
        <v>4</v>
      </c>
      <c r="AB1707">
        <v>2340.8000000000002</v>
      </c>
    </row>
    <row r="1708" spans="1:28" x14ac:dyDescent="0.3">
      <c r="A1708" t="s">
        <v>28</v>
      </c>
      <c r="B1708" t="s">
        <v>29</v>
      </c>
      <c r="C1708" t="s">
        <v>148</v>
      </c>
      <c r="D1708" t="s">
        <v>261</v>
      </c>
      <c r="E1708" t="s">
        <v>56</v>
      </c>
      <c r="F1708" t="s">
        <v>113</v>
      </c>
      <c r="G1708">
        <v>100</v>
      </c>
      <c r="H1708">
        <v>407666</v>
      </c>
      <c r="I1708" t="s">
        <v>58</v>
      </c>
      <c r="J1708" s="1">
        <v>44983</v>
      </c>
      <c r="K1708">
        <v>800</v>
      </c>
      <c r="L1708" t="s">
        <v>7268</v>
      </c>
      <c r="M1708" t="s">
        <v>68</v>
      </c>
      <c r="N1708" t="s">
        <v>7269</v>
      </c>
      <c r="O1708" t="s">
        <v>7270</v>
      </c>
      <c r="P1708" t="s">
        <v>51</v>
      </c>
      <c r="Q1708">
        <v>17</v>
      </c>
      <c r="R1708" t="s">
        <v>88</v>
      </c>
      <c r="S1708" t="s">
        <v>41</v>
      </c>
      <c r="T1708">
        <v>19922</v>
      </c>
      <c r="U1708" s="1">
        <v>45514</v>
      </c>
      <c r="V1708" t="s">
        <v>64</v>
      </c>
      <c r="W1708">
        <v>482490</v>
      </c>
      <c r="X1708" t="s">
        <v>7271</v>
      </c>
      <c r="Y1708">
        <v>413</v>
      </c>
      <c r="Z1708">
        <v>581</v>
      </c>
      <c r="AA1708">
        <v>1</v>
      </c>
      <c r="AB1708">
        <v>232.4</v>
      </c>
    </row>
    <row r="1709" spans="1:28" x14ac:dyDescent="0.3">
      <c r="A1709" t="s">
        <v>28</v>
      </c>
      <c r="B1709" t="s">
        <v>29</v>
      </c>
      <c r="C1709" t="s">
        <v>148</v>
      </c>
      <c r="D1709" t="s">
        <v>98</v>
      </c>
      <c r="E1709" t="s">
        <v>32</v>
      </c>
      <c r="F1709" t="s">
        <v>135</v>
      </c>
      <c r="G1709">
        <v>26</v>
      </c>
      <c r="H1709">
        <v>412667</v>
      </c>
      <c r="I1709" t="s">
        <v>58</v>
      </c>
      <c r="J1709" s="1">
        <v>43878</v>
      </c>
      <c r="K1709">
        <v>1300</v>
      </c>
      <c r="L1709" t="s">
        <v>7272</v>
      </c>
      <c r="M1709" t="s">
        <v>552</v>
      </c>
      <c r="N1709" t="s">
        <v>7273</v>
      </c>
      <c r="O1709">
        <f>1-633-464-7833</f>
        <v>-8929</v>
      </c>
      <c r="P1709" t="s">
        <v>51</v>
      </c>
      <c r="Q1709">
        <v>14</v>
      </c>
      <c r="R1709" t="s">
        <v>40</v>
      </c>
      <c r="S1709" t="s">
        <v>41</v>
      </c>
      <c r="T1709">
        <v>47920</v>
      </c>
      <c r="U1709" s="1">
        <v>45387</v>
      </c>
      <c r="V1709" t="s">
        <v>80</v>
      </c>
      <c r="W1709">
        <v>304719</v>
      </c>
      <c r="X1709" t="s">
        <v>7274</v>
      </c>
      <c r="Y1709">
        <v>431</v>
      </c>
      <c r="Z1709">
        <v>1136</v>
      </c>
      <c r="AA1709">
        <v>3</v>
      </c>
      <c r="AB1709">
        <v>1363.2</v>
      </c>
    </row>
    <row r="1710" spans="1:28" x14ac:dyDescent="0.3">
      <c r="A1710" t="s">
        <v>28</v>
      </c>
      <c r="B1710" t="s">
        <v>29</v>
      </c>
      <c r="C1710" t="s">
        <v>91</v>
      </c>
      <c r="D1710" t="s">
        <v>637</v>
      </c>
      <c r="E1710" t="s">
        <v>46</v>
      </c>
      <c r="F1710" t="s">
        <v>57</v>
      </c>
      <c r="G1710">
        <v>48</v>
      </c>
      <c r="H1710">
        <v>409926</v>
      </c>
      <c r="I1710" t="s">
        <v>58</v>
      </c>
      <c r="J1710" s="1">
        <v>44600</v>
      </c>
      <c r="K1710">
        <v>800</v>
      </c>
      <c r="L1710" t="s">
        <v>7275</v>
      </c>
      <c r="M1710" t="s">
        <v>256</v>
      </c>
      <c r="N1710" t="s">
        <v>7276</v>
      </c>
      <c r="O1710" t="s">
        <v>7277</v>
      </c>
      <c r="P1710" t="s">
        <v>39</v>
      </c>
      <c r="Q1710">
        <v>8</v>
      </c>
      <c r="R1710" t="s">
        <v>40</v>
      </c>
      <c r="S1710" t="s">
        <v>79</v>
      </c>
      <c r="T1710">
        <v>25123</v>
      </c>
      <c r="U1710" s="1">
        <v>45518</v>
      </c>
      <c r="V1710" t="s">
        <v>64</v>
      </c>
      <c r="W1710">
        <v>127855</v>
      </c>
      <c r="X1710" t="s">
        <v>7278</v>
      </c>
      <c r="Y1710">
        <v>454</v>
      </c>
      <c r="Z1710">
        <v>2649</v>
      </c>
      <c r="AA1710">
        <v>2</v>
      </c>
      <c r="AB1710" s="2" t="s">
        <v>7279</v>
      </c>
    </row>
    <row r="1711" spans="1:28" x14ac:dyDescent="0.3">
      <c r="A1711" t="s">
        <v>28</v>
      </c>
      <c r="B1711" t="s">
        <v>29</v>
      </c>
      <c r="C1711" t="s">
        <v>148</v>
      </c>
      <c r="D1711" t="s">
        <v>421</v>
      </c>
      <c r="E1711" t="s">
        <v>32</v>
      </c>
      <c r="F1711" t="s">
        <v>175</v>
      </c>
      <c r="G1711">
        <v>71</v>
      </c>
      <c r="H1711">
        <v>400895</v>
      </c>
      <c r="I1711" t="s">
        <v>58</v>
      </c>
      <c r="J1711" s="1">
        <v>44326</v>
      </c>
      <c r="K1711">
        <v>1200</v>
      </c>
      <c r="L1711" t="s">
        <v>5292</v>
      </c>
      <c r="M1711" t="s">
        <v>2054</v>
      </c>
      <c r="N1711" t="s">
        <v>7280</v>
      </c>
      <c r="O1711" t="s">
        <v>7281</v>
      </c>
      <c r="P1711" t="s">
        <v>51</v>
      </c>
      <c r="Q1711">
        <v>17</v>
      </c>
      <c r="R1711" t="s">
        <v>40</v>
      </c>
      <c r="S1711" t="s">
        <v>118</v>
      </c>
      <c r="T1711">
        <v>90844</v>
      </c>
      <c r="U1711" s="1">
        <v>45595</v>
      </c>
      <c r="V1711" t="s">
        <v>155</v>
      </c>
      <c r="W1711">
        <v>746838</v>
      </c>
      <c r="X1711" t="s">
        <v>7282</v>
      </c>
      <c r="Y1711">
        <v>223</v>
      </c>
      <c r="Z1711">
        <v>1914</v>
      </c>
      <c r="AA1711">
        <v>6</v>
      </c>
      <c r="AB1711">
        <v>4593.6000000000004</v>
      </c>
    </row>
    <row r="1712" spans="1:28" x14ac:dyDescent="0.3">
      <c r="A1712" t="s">
        <v>28</v>
      </c>
      <c r="B1712" t="s">
        <v>29</v>
      </c>
      <c r="C1712" t="s">
        <v>44</v>
      </c>
      <c r="D1712" t="s">
        <v>220</v>
      </c>
      <c r="E1712" t="s">
        <v>32</v>
      </c>
      <c r="F1712" t="s">
        <v>150</v>
      </c>
      <c r="G1712">
        <v>56</v>
      </c>
      <c r="H1712">
        <v>404645</v>
      </c>
      <c r="I1712" t="s">
        <v>58</v>
      </c>
      <c r="J1712" s="1">
        <v>44791</v>
      </c>
      <c r="K1712">
        <v>1200</v>
      </c>
      <c r="L1712" t="s">
        <v>7283</v>
      </c>
      <c r="M1712" t="s">
        <v>239</v>
      </c>
      <c r="N1712" t="s">
        <v>7284</v>
      </c>
      <c r="O1712" t="s">
        <v>7285</v>
      </c>
      <c r="P1712" t="s">
        <v>87</v>
      </c>
      <c r="Q1712">
        <v>14</v>
      </c>
      <c r="R1712" t="s">
        <v>40</v>
      </c>
      <c r="S1712" t="s">
        <v>79</v>
      </c>
      <c r="T1712">
        <v>39995</v>
      </c>
      <c r="U1712" s="1">
        <v>45408</v>
      </c>
      <c r="V1712" t="s">
        <v>80</v>
      </c>
      <c r="W1712">
        <v>114314</v>
      </c>
      <c r="X1712" t="s">
        <v>7286</v>
      </c>
      <c r="Y1712">
        <v>253</v>
      </c>
      <c r="Z1712">
        <v>1330</v>
      </c>
      <c r="AA1712">
        <v>5</v>
      </c>
      <c r="AB1712">
        <v>2660</v>
      </c>
    </row>
    <row r="1713" spans="1:28" x14ac:dyDescent="0.3">
      <c r="A1713" t="s">
        <v>28</v>
      </c>
      <c r="B1713" t="s">
        <v>29</v>
      </c>
      <c r="C1713" t="s">
        <v>157</v>
      </c>
      <c r="D1713" t="s">
        <v>98</v>
      </c>
      <c r="E1713" t="s">
        <v>56</v>
      </c>
      <c r="F1713" t="s">
        <v>175</v>
      </c>
      <c r="G1713">
        <v>78</v>
      </c>
      <c r="H1713">
        <v>415388</v>
      </c>
      <c r="I1713" t="s">
        <v>34</v>
      </c>
      <c r="J1713" s="1">
        <v>44091</v>
      </c>
      <c r="K1713">
        <v>1100</v>
      </c>
      <c r="L1713" t="s">
        <v>7287</v>
      </c>
      <c r="M1713" t="s">
        <v>165</v>
      </c>
      <c r="N1713" t="s">
        <v>7288</v>
      </c>
      <c r="O1713">
        <f>1-538-428-3141</f>
        <v>-4106</v>
      </c>
      <c r="P1713" t="s">
        <v>87</v>
      </c>
      <c r="Q1713">
        <v>5</v>
      </c>
      <c r="R1713" t="s">
        <v>88</v>
      </c>
      <c r="S1713" t="s">
        <v>79</v>
      </c>
      <c r="T1713">
        <v>71504</v>
      </c>
      <c r="U1713" s="1">
        <v>45318</v>
      </c>
      <c r="V1713" t="s">
        <v>111</v>
      </c>
      <c r="W1713">
        <v>343278</v>
      </c>
      <c r="X1713" t="s">
        <v>7289</v>
      </c>
      <c r="Y1713">
        <v>477</v>
      </c>
      <c r="Z1713">
        <v>1430</v>
      </c>
      <c r="AA1713">
        <v>2</v>
      </c>
      <c r="AB1713">
        <v>1144</v>
      </c>
    </row>
    <row r="1714" spans="1:28" x14ac:dyDescent="0.3">
      <c r="A1714" t="s">
        <v>28</v>
      </c>
      <c r="B1714" t="s">
        <v>29</v>
      </c>
      <c r="C1714" t="s">
        <v>148</v>
      </c>
      <c r="D1714" t="s">
        <v>611</v>
      </c>
      <c r="E1714" t="s">
        <v>32</v>
      </c>
      <c r="F1714" t="s">
        <v>33</v>
      </c>
      <c r="G1714">
        <v>11</v>
      </c>
      <c r="H1714">
        <v>415536</v>
      </c>
      <c r="I1714" t="s">
        <v>58</v>
      </c>
      <c r="J1714" s="1">
        <v>44738</v>
      </c>
      <c r="K1714">
        <v>1000</v>
      </c>
      <c r="L1714" t="s">
        <v>7290</v>
      </c>
      <c r="M1714" t="s">
        <v>736</v>
      </c>
      <c r="N1714" t="s">
        <v>7291</v>
      </c>
      <c r="O1714" t="s">
        <v>7292</v>
      </c>
      <c r="P1714" t="s">
        <v>71</v>
      </c>
      <c r="Q1714">
        <v>19</v>
      </c>
      <c r="R1714" t="s">
        <v>40</v>
      </c>
      <c r="S1714" t="s">
        <v>118</v>
      </c>
      <c r="T1714">
        <v>66991</v>
      </c>
      <c r="U1714" s="1">
        <v>45396</v>
      </c>
      <c r="V1714" t="s">
        <v>80</v>
      </c>
      <c r="W1714">
        <v>536705</v>
      </c>
      <c r="X1714" t="s">
        <v>7293</v>
      </c>
      <c r="Y1714">
        <v>942</v>
      </c>
      <c r="Z1714">
        <v>2196</v>
      </c>
      <c r="AA1714">
        <v>5</v>
      </c>
      <c r="AB1714">
        <v>4392</v>
      </c>
    </row>
    <row r="1715" spans="1:28" x14ac:dyDescent="0.3">
      <c r="A1715" t="s">
        <v>28</v>
      </c>
      <c r="B1715" t="s">
        <v>29</v>
      </c>
      <c r="C1715" t="s">
        <v>54</v>
      </c>
      <c r="D1715" t="s">
        <v>74</v>
      </c>
      <c r="E1715" t="s">
        <v>56</v>
      </c>
      <c r="F1715" t="s">
        <v>57</v>
      </c>
      <c r="G1715">
        <v>31</v>
      </c>
      <c r="H1715">
        <v>438261</v>
      </c>
      <c r="I1715" t="s">
        <v>58</v>
      </c>
      <c r="J1715" s="1">
        <v>45143</v>
      </c>
      <c r="K1715">
        <v>1000</v>
      </c>
      <c r="L1715" t="s">
        <v>7294</v>
      </c>
      <c r="M1715" t="s">
        <v>747</v>
      </c>
      <c r="N1715" t="s">
        <v>7295</v>
      </c>
      <c r="O1715" t="s">
        <v>7296</v>
      </c>
      <c r="P1715" t="s">
        <v>87</v>
      </c>
      <c r="Q1715">
        <v>6</v>
      </c>
      <c r="R1715" t="s">
        <v>40</v>
      </c>
      <c r="S1715" t="s">
        <v>41</v>
      </c>
      <c r="T1715">
        <v>92028</v>
      </c>
      <c r="U1715" s="1">
        <v>45602</v>
      </c>
      <c r="V1715" t="s">
        <v>42</v>
      </c>
      <c r="W1715">
        <v>676257</v>
      </c>
      <c r="X1715" t="s">
        <v>7297</v>
      </c>
      <c r="Y1715">
        <v>432</v>
      </c>
      <c r="Z1715">
        <v>1149</v>
      </c>
      <c r="AA1715">
        <v>8</v>
      </c>
      <c r="AB1715">
        <v>3676.8</v>
      </c>
    </row>
    <row r="1716" spans="1:28" x14ac:dyDescent="0.3">
      <c r="A1716" t="s">
        <v>28</v>
      </c>
      <c r="B1716" t="s">
        <v>29</v>
      </c>
      <c r="C1716" t="s">
        <v>30</v>
      </c>
      <c r="D1716" t="s">
        <v>105</v>
      </c>
      <c r="E1716" t="s">
        <v>32</v>
      </c>
      <c r="F1716" t="s">
        <v>175</v>
      </c>
      <c r="G1716">
        <v>82</v>
      </c>
      <c r="H1716">
        <v>401903</v>
      </c>
      <c r="I1716" t="s">
        <v>58</v>
      </c>
      <c r="J1716" s="1">
        <v>45534</v>
      </c>
      <c r="K1716">
        <v>1100</v>
      </c>
      <c r="L1716" t="s">
        <v>7298</v>
      </c>
      <c r="M1716" t="s">
        <v>670</v>
      </c>
      <c r="N1716" t="s">
        <v>7299</v>
      </c>
      <c r="O1716">
        <f>1-786-358-6446</f>
        <v>-7589</v>
      </c>
      <c r="P1716" t="s">
        <v>71</v>
      </c>
      <c r="Q1716">
        <v>9</v>
      </c>
      <c r="R1716" t="s">
        <v>88</v>
      </c>
      <c r="S1716" t="s">
        <v>79</v>
      </c>
      <c r="T1716">
        <v>99470</v>
      </c>
      <c r="U1716" s="1">
        <v>45321</v>
      </c>
      <c r="V1716" t="s">
        <v>111</v>
      </c>
      <c r="W1716">
        <v>887845</v>
      </c>
      <c r="X1716" t="s">
        <v>7300</v>
      </c>
      <c r="Y1716">
        <v>821</v>
      </c>
      <c r="Z1716">
        <v>2982</v>
      </c>
      <c r="AA1716">
        <v>7</v>
      </c>
      <c r="AB1716">
        <v>8349.6</v>
      </c>
    </row>
    <row r="1717" spans="1:28" x14ac:dyDescent="0.3">
      <c r="A1717" t="s">
        <v>28</v>
      </c>
      <c r="B1717" t="s">
        <v>29</v>
      </c>
      <c r="C1717" t="s">
        <v>148</v>
      </c>
      <c r="D1717" t="s">
        <v>220</v>
      </c>
      <c r="E1717" t="s">
        <v>56</v>
      </c>
      <c r="F1717" t="s">
        <v>113</v>
      </c>
      <c r="G1717">
        <v>38</v>
      </c>
      <c r="H1717">
        <v>411338</v>
      </c>
      <c r="I1717" t="s">
        <v>58</v>
      </c>
      <c r="J1717" s="1">
        <v>45357</v>
      </c>
      <c r="K1717">
        <v>1300</v>
      </c>
      <c r="L1717" t="s">
        <v>7301</v>
      </c>
      <c r="M1717" t="s">
        <v>731</v>
      </c>
      <c r="N1717" t="s">
        <v>7302</v>
      </c>
      <c r="O1717" t="s">
        <v>7303</v>
      </c>
      <c r="P1717" t="s">
        <v>39</v>
      </c>
      <c r="Q1717">
        <v>14</v>
      </c>
      <c r="R1717" t="s">
        <v>88</v>
      </c>
      <c r="S1717" t="s">
        <v>63</v>
      </c>
      <c r="T1717">
        <v>80749</v>
      </c>
      <c r="U1717" s="1">
        <v>45551</v>
      </c>
      <c r="V1717" t="s">
        <v>180</v>
      </c>
      <c r="W1717">
        <v>471343</v>
      </c>
      <c r="X1717" t="s">
        <v>7304</v>
      </c>
      <c r="Y1717">
        <v>592</v>
      </c>
      <c r="Z1717">
        <v>806</v>
      </c>
      <c r="AA1717">
        <v>4</v>
      </c>
      <c r="AB1717" s="2" t="s">
        <v>7305</v>
      </c>
    </row>
    <row r="1718" spans="1:28" x14ac:dyDescent="0.3">
      <c r="A1718" t="s">
        <v>28</v>
      </c>
      <c r="B1718" t="s">
        <v>29</v>
      </c>
      <c r="C1718" t="s">
        <v>66</v>
      </c>
      <c r="D1718" t="s">
        <v>254</v>
      </c>
      <c r="E1718" t="s">
        <v>46</v>
      </c>
      <c r="F1718" t="s">
        <v>57</v>
      </c>
      <c r="G1718">
        <v>12</v>
      </c>
      <c r="H1718">
        <v>420894</v>
      </c>
      <c r="I1718" t="s">
        <v>58</v>
      </c>
      <c r="J1718" s="1">
        <v>45271</v>
      </c>
      <c r="K1718">
        <v>1200</v>
      </c>
      <c r="L1718" t="s">
        <v>7306</v>
      </c>
      <c r="M1718" t="s">
        <v>319</v>
      </c>
      <c r="N1718" t="s">
        <v>7307</v>
      </c>
      <c r="O1718" t="s">
        <v>7308</v>
      </c>
      <c r="P1718" t="s">
        <v>51</v>
      </c>
      <c r="Q1718">
        <v>15</v>
      </c>
      <c r="R1718" t="s">
        <v>88</v>
      </c>
      <c r="S1718" t="s">
        <v>79</v>
      </c>
      <c r="T1718">
        <v>66319</v>
      </c>
      <c r="U1718" s="1">
        <v>45463</v>
      </c>
      <c r="V1718" t="s">
        <v>52</v>
      </c>
      <c r="W1718">
        <v>737011</v>
      </c>
      <c r="X1718" t="s">
        <v>7309</v>
      </c>
      <c r="Y1718">
        <v>773</v>
      </c>
      <c r="Z1718">
        <v>2110</v>
      </c>
      <c r="AA1718">
        <v>7</v>
      </c>
      <c r="AB1718">
        <v>5908</v>
      </c>
    </row>
    <row r="1719" spans="1:28" x14ac:dyDescent="0.3">
      <c r="A1719" t="s">
        <v>28</v>
      </c>
      <c r="B1719" t="s">
        <v>29</v>
      </c>
      <c r="C1719" t="s">
        <v>193</v>
      </c>
      <c r="D1719" t="s">
        <v>442</v>
      </c>
      <c r="E1719" t="s">
        <v>56</v>
      </c>
      <c r="F1719" t="s">
        <v>47</v>
      </c>
      <c r="G1719">
        <v>5</v>
      </c>
      <c r="H1719">
        <v>435920</v>
      </c>
      <c r="I1719" t="s">
        <v>34</v>
      </c>
      <c r="J1719" s="1">
        <v>45449</v>
      </c>
      <c r="K1719">
        <v>1200</v>
      </c>
      <c r="L1719" t="s">
        <v>7310</v>
      </c>
      <c r="M1719" t="s">
        <v>731</v>
      </c>
      <c r="N1719" t="s">
        <v>7311</v>
      </c>
      <c r="O1719" t="s">
        <v>7312</v>
      </c>
      <c r="P1719" t="s">
        <v>39</v>
      </c>
      <c r="Q1719">
        <v>6</v>
      </c>
      <c r="R1719" t="s">
        <v>88</v>
      </c>
      <c r="S1719" t="s">
        <v>41</v>
      </c>
      <c r="T1719">
        <v>65174</v>
      </c>
      <c r="U1719" s="1">
        <v>45562</v>
      </c>
      <c r="V1719" t="s">
        <v>180</v>
      </c>
      <c r="W1719">
        <v>460555</v>
      </c>
      <c r="X1719" t="s">
        <v>7313</v>
      </c>
      <c r="Y1719">
        <v>358</v>
      </c>
      <c r="Z1719">
        <v>1532</v>
      </c>
      <c r="AA1719">
        <v>7</v>
      </c>
      <c r="AB1719">
        <v>4289.6000000000004</v>
      </c>
    </row>
    <row r="1720" spans="1:28" x14ac:dyDescent="0.3">
      <c r="A1720" t="s">
        <v>28</v>
      </c>
      <c r="B1720" t="s">
        <v>29</v>
      </c>
      <c r="C1720" t="s">
        <v>30</v>
      </c>
      <c r="D1720" t="s">
        <v>317</v>
      </c>
      <c r="E1720" t="s">
        <v>46</v>
      </c>
      <c r="F1720" t="s">
        <v>106</v>
      </c>
      <c r="G1720">
        <v>97</v>
      </c>
      <c r="H1720">
        <v>428888</v>
      </c>
      <c r="I1720" t="s">
        <v>58</v>
      </c>
      <c r="J1720" s="1">
        <v>45071</v>
      </c>
      <c r="K1720">
        <v>1100</v>
      </c>
      <c r="L1720" t="s">
        <v>7314</v>
      </c>
      <c r="M1720" t="s">
        <v>123</v>
      </c>
      <c r="N1720" t="s">
        <v>7315</v>
      </c>
      <c r="O1720" t="s">
        <v>7316</v>
      </c>
      <c r="P1720" t="s">
        <v>87</v>
      </c>
      <c r="Q1720">
        <v>17</v>
      </c>
      <c r="R1720" t="s">
        <v>88</v>
      </c>
      <c r="S1720" t="s">
        <v>41</v>
      </c>
      <c r="T1720">
        <v>50698</v>
      </c>
      <c r="U1720" s="1">
        <v>45468</v>
      </c>
      <c r="V1720" t="s">
        <v>52</v>
      </c>
      <c r="W1720">
        <v>768777</v>
      </c>
      <c r="X1720" t="s">
        <v>2186</v>
      </c>
      <c r="Y1720">
        <v>223</v>
      </c>
      <c r="Z1720">
        <v>1260</v>
      </c>
      <c r="AA1720">
        <v>8</v>
      </c>
      <c r="AB1720">
        <v>4032</v>
      </c>
    </row>
    <row r="1721" spans="1:28" x14ac:dyDescent="0.3">
      <c r="A1721" t="s">
        <v>28</v>
      </c>
      <c r="B1721" t="s">
        <v>29</v>
      </c>
      <c r="C1721" t="s">
        <v>30</v>
      </c>
      <c r="D1721" t="s">
        <v>254</v>
      </c>
      <c r="E1721" t="s">
        <v>56</v>
      </c>
      <c r="F1721" t="s">
        <v>113</v>
      </c>
      <c r="G1721">
        <v>78</v>
      </c>
      <c r="H1721">
        <v>408253</v>
      </c>
      <c r="I1721" t="s">
        <v>58</v>
      </c>
      <c r="J1721" s="1">
        <v>45381</v>
      </c>
      <c r="K1721">
        <v>800</v>
      </c>
      <c r="L1721" t="s">
        <v>7317</v>
      </c>
      <c r="M1721" t="s">
        <v>423</v>
      </c>
      <c r="N1721" t="s">
        <v>7318</v>
      </c>
      <c r="O1721" t="s">
        <v>7319</v>
      </c>
      <c r="P1721" t="s">
        <v>39</v>
      </c>
      <c r="Q1721">
        <v>18</v>
      </c>
      <c r="R1721" t="s">
        <v>88</v>
      </c>
      <c r="S1721" t="s">
        <v>41</v>
      </c>
      <c r="T1721">
        <v>15750</v>
      </c>
      <c r="U1721" s="1">
        <v>45535</v>
      </c>
      <c r="V1721" t="s">
        <v>64</v>
      </c>
      <c r="W1721">
        <v>683830</v>
      </c>
      <c r="X1721" t="s">
        <v>7320</v>
      </c>
      <c r="Y1721">
        <v>835</v>
      </c>
      <c r="Z1721">
        <v>1557</v>
      </c>
      <c r="AA1721">
        <v>7</v>
      </c>
      <c r="AB1721">
        <v>4359.6000000000004</v>
      </c>
    </row>
    <row r="1722" spans="1:28" x14ac:dyDescent="0.3">
      <c r="A1722" t="s">
        <v>28</v>
      </c>
      <c r="B1722" t="s">
        <v>29</v>
      </c>
      <c r="C1722" t="s">
        <v>148</v>
      </c>
      <c r="D1722" t="s">
        <v>442</v>
      </c>
      <c r="E1722" t="s">
        <v>56</v>
      </c>
      <c r="F1722" t="s">
        <v>175</v>
      </c>
      <c r="G1722">
        <v>57</v>
      </c>
      <c r="H1722">
        <v>422551</v>
      </c>
      <c r="I1722" t="s">
        <v>58</v>
      </c>
      <c r="J1722" s="1">
        <v>43927</v>
      </c>
      <c r="K1722">
        <v>800</v>
      </c>
      <c r="L1722" t="s">
        <v>7321</v>
      </c>
      <c r="M1722" t="s">
        <v>144</v>
      </c>
      <c r="N1722" t="s">
        <v>7322</v>
      </c>
      <c r="O1722" t="s">
        <v>7323</v>
      </c>
      <c r="P1722" t="s">
        <v>87</v>
      </c>
      <c r="Q1722">
        <v>11</v>
      </c>
      <c r="R1722" t="s">
        <v>88</v>
      </c>
      <c r="S1722" t="s">
        <v>79</v>
      </c>
      <c r="T1722">
        <v>80958</v>
      </c>
      <c r="U1722" s="1">
        <v>45471</v>
      </c>
      <c r="V1722" t="s">
        <v>52</v>
      </c>
      <c r="W1722">
        <v>681651</v>
      </c>
      <c r="X1722" t="s">
        <v>7324</v>
      </c>
      <c r="Y1722">
        <v>987</v>
      </c>
      <c r="Z1722">
        <v>1851</v>
      </c>
      <c r="AA1722">
        <v>7</v>
      </c>
      <c r="AB1722">
        <v>5182.8</v>
      </c>
    </row>
    <row r="1723" spans="1:28" x14ac:dyDescent="0.3">
      <c r="A1723" t="s">
        <v>28</v>
      </c>
      <c r="B1723" t="s">
        <v>29</v>
      </c>
      <c r="C1723" t="s">
        <v>30</v>
      </c>
      <c r="D1723" t="s">
        <v>566</v>
      </c>
      <c r="E1723" t="s">
        <v>32</v>
      </c>
      <c r="F1723" t="s">
        <v>113</v>
      </c>
      <c r="G1723">
        <v>7</v>
      </c>
      <c r="H1723">
        <v>409923</v>
      </c>
      <c r="I1723" t="s">
        <v>58</v>
      </c>
      <c r="J1723" s="1">
        <v>44164</v>
      </c>
      <c r="K1723">
        <v>800</v>
      </c>
      <c r="L1723" t="s">
        <v>2241</v>
      </c>
      <c r="M1723" t="s">
        <v>568</v>
      </c>
      <c r="N1723" t="s">
        <v>7325</v>
      </c>
      <c r="O1723" t="s">
        <v>7326</v>
      </c>
      <c r="P1723" t="s">
        <v>87</v>
      </c>
      <c r="Q1723">
        <v>14</v>
      </c>
      <c r="R1723" t="s">
        <v>40</v>
      </c>
      <c r="S1723" t="s">
        <v>41</v>
      </c>
      <c r="T1723">
        <v>38969</v>
      </c>
      <c r="U1723" s="1">
        <v>45350</v>
      </c>
      <c r="V1723" t="s">
        <v>119</v>
      </c>
      <c r="W1723">
        <v>714944</v>
      </c>
      <c r="X1723" t="s">
        <v>7327</v>
      </c>
      <c r="Y1723">
        <v>943</v>
      </c>
      <c r="Z1723">
        <v>1607</v>
      </c>
      <c r="AA1723">
        <v>5</v>
      </c>
      <c r="AB1723">
        <v>3214</v>
      </c>
    </row>
    <row r="1724" spans="1:28" x14ac:dyDescent="0.3">
      <c r="A1724" t="s">
        <v>28</v>
      </c>
      <c r="B1724" t="s">
        <v>29</v>
      </c>
      <c r="C1724" t="s">
        <v>30</v>
      </c>
      <c r="D1724" t="s">
        <v>149</v>
      </c>
      <c r="E1724" t="s">
        <v>32</v>
      </c>
      <c r="F1724" t="s">
        <v>33</v>
      </c>
      <c r="G1724">
        <v>11</v>
      </c>
      <c r="H1724">
        <v>410278</v>
      </c>
      <c r="I1724" t="s">
        <v>34</v>
      </c>
      <c r="J1724" s="1">
        <v>45435</v>
      </c>
      <c r="K1724">
        <v>800</v>
      </c>
      <c r="L1724" t="s">
        <v>7328</v>
      </c>
      <c r="M1724" t="s">
        <v>211</v>
      </c>
      <c r="N1724" t="s">
        <v>7329</v>
      </c>
      <c r="O1724" t="s">
        <v>7330</v>
      </c>
      <c r="P1724" t="s">
        <v>87</v>
      </c>
      <c r="Q1724">
        <v>17</v>
      </c>
      <c r="R1724" t="s">
        <v>88</v>
      </c>
      <c r="S1724" t="s">
        <v>41</v>
      </c>
      <c r="T1724">
        <v>78882</v>
      </c>
      <c r="U1724" s="1">
        <v>45440</v>
      </c>
      <c r="V1724" t="s">
        <v>140</v>
      </c>
      <c r="W1724">
        <v>948871</v>
      </c>
      <c r="X1724" t="s">
        <v>7331</v>
      </c>
      <c r="Y1724">
        <v>570</v>
      </c>
      <c r="Z1724">
        <v>545</v>
      </c>
      <c r="AA1724">
        <v>7</v>
      </c>
      <c r="AB1724">
        <v>1526</v>
      </c>
    </row>
    <row r="1725" spans="1:28" x14ac:dyDescent="0.3">
      <c r="A1725" t="s">
        <v>28</v>
      </c>
      <c r="B1725" t="s">
        <v>29</v>
      </c>
      <c r="C1725" t="s">
        <v>30</v>
      </c>
      <c r="D1725" t="s">
        <v>182</v>
      </c>
      <c r="E1725" t="s">
        <v>32</v>
      </c>
      <c r="F1725" t="s">
        <v>47</v>
      </c>
      <c r="G1725">
        <v>5</v>
      </c>
      <c r="H1725">
        <v>401772</v>
      </c>
      <c r="I1725" t="s">
        <v>58</v>
      </c>
      <c r="J1725" s="1">
        <v>43933</v>
      </c>
      <c r="K1725">
        <v>1400</v>
      </c>
      <c r="L1725" t="s">
        <v>7332</v>
      </c>
      <c r="M1725" t="s">
        <v>1305</v>
      </c>
      <c r="N1725" t="s">
        <v>7333</v>
      </c>
      <c r="O1725" t="s">
        <v>7334</v>
      </c>
      <c r="P1725" t="s">
        <v>51</v>
      </c>
      <c r="Q1725">
        <v>4</v>
      </c>
      <c r="R1725" t="s">
        <v>40</v>
      </c>
      <c r="S1725" t="s">
        <v>63</v>
      </c>
      <c r="T1725">
        <v>57024</v>
      </c>
      <c r="U1725" s="1">
        <v>45434</v>
      </c>
      <c r="V1725" t="s">
        <v>140</v>
      </c>
      <c r="W1725">
        <v>398844</v>
      </c>
      <c r="X1725" t="s">
        <v>7335</v>
      </c>
      <c r="Y1725">
        <v>859</v>
      </c>
      <c r="Z1725">
        <v>1869</v>
      </c>
      <c r="AA1725">
        <v>1</v>
      </c>
      <c r="AB1725">
        <v>747.6</v>
      </c>
    </row>
    <row r="1726" spans="1:28" x14ac:dyDescent="0.3">
      <c r="A1726" t="s">
        <v>28</v>
      </c>
      <c r="B1726" t="s">
        <v>29</v>
      </c>
      <c r="C1726" t="s">
        <v>54</v>
      </c>
      <c r="D1726" t="s">
        <v>421</v>
      </c>
      <c r="E1726" t="s">
        <v>56</v>
      </c>
      <c r="F1726" t="s">
        <v>33</v>
      </c>
      <c r="G1726">
        <v>96</v>
      </c>
      <c r="H1726">
        <v>429088</v>
      </c>
      <c r="I1726" t="s">
        <v>58</v>
      </c>
      <c r="J1726" s="1">
        <v>44193</v>
      </c>
      <c r="K1726">
        <v>1300</v>
      </c>
      <c r="L1726" t="s">
        <v>7336</v>
      </c>
      <c r="M1726" t="s">
        <v>36</v>
      </c>
      <c r="N1726" t="s">
        <v>7337</v>
      </c>
      <c r="O1726" t="s">
        <v>7338</v>
      </c>
      <c r="P1726" t="s">
        <v>51</v>
      </c>
      <c r="Q1726">
        <v>13</v>
      </c>
      <c r="R1726" t="s">
        <v>40</v>
      </c>
      <c r="S1726" t="s">
        <v>79</v>
      </c>
      <c r="T1726">
        <v>29952</v>
      </c>
      <c r="U1726" s="1">
        <v>45349</v>
      </c>
      <c r="V1726" t="s">
        <v>119</v>
      </c>
      <c r="W1726">
        <v>818552</v>
      </c>
      <c r="X1726" t="s">
        <v>7339</v>
      </c>
      <c r="Y1726">
        <v>618</v>
      </c>
      <c r="Z1726">
        <v>2309</v>
      </c>
      <c r="AA1726">
        <v>3</v>
      </c>
      <c r="AB1726">
        <v>2770.8</v>
      </c>
    </row>
    <row r="1727" spans="1:28" x14ac:dyDescent="0.3">
      <c r="A1727" t="s">
        <v>28</v>
      </c>
      <c r="B1727" t="s">
        <v>29</v>
      </c>
      <c r="C1727" t="s">
        <v>193</v>
      </c>
      <c r="D1727" t="s">
        <v>467</v>
      </c>
      <c r="E1727" t="s">
        <v>32</v>
      </c>
      <c r="F1727" t="s">
        <v>150</v>
      </c>
      <c r="G1727">
        <v>81</v>
      </c>
      <c r="H1727">
        <v>434366</v>
      </c>
      <c r="I1727" t="s">
        <v>58</v>
      </c>
      <c r="J1727" s="1">
        <v>45076</v>
      </c>
      <c r="K1727">
        <v>1300</v>
      </c>
      <c r="L1727" t="s">
        <v>7340</v>
      </c>
      <c r="M1727" t="s">
        <v>1488</v>
      </c>
      <c r="N1727" t="s">
        <v>7341</v>
      </c>
      <c r="O1727" t="s">
        <v>7342</v>
      </c>
      <c r="P1727" t="s">
        <v>87</v>
      </c>
      <c r="Q1727">
        <v>10</v>
      </c>
      <c r="R1727" t="s">
        <v>88</v>
      </c>
      <c r="S1727" t="s">
        <v>79</v>
      </c>
      <c r="T1727">
        <v>50111</v>
      </c>
      <c r="U1727" s="1">
        <v>45607</v>
      </c>
      <c r="V1727" t="s">
        <v>42</v>
      </c>
      <c r="W1727">
        <v>817327</v>
      </c>
      <c r="X1727" t="s">
        <v>7343</v>
      </c>
      <c r="Y1727">
        <v>922</v>
      </c>
      <c r="Z1727">
        <v>826</v>
      </c>
      <c r="AA1727">
        <v>1</v>
      </c>
      <c r="AB1727" s="2" t="s">
        <v>7344</v>
      </c>
    </row>
    <row r="1728" spans="1:28" x14ac:dyDescent="0.3">
      <c r="A1728" t="s">
        <v>28</v>
      </c>
      <c r="B1728" t="s">
        <v>29</v>
      </c>
      <c r="C1728" t="s">
        <v>148</v>
      </c>
      <c r="D1728" t="s">
        <v>637</v>
      </c>
      <c r="E1728" t="s">
        <v>32</v>
      </c>
      <c r="F1728" t="s">
        <v>83</v>
      </c>
      <c r="G1728">
        <v>28</v>
      </c>
      <c r="H1728">
        <v>422608</v>
      </c>
      <c r="I1728" t="s">
        <v>34</v>
      </c>
      <c r="J1728" s="1">
        <v>45438</v>
      </c>
      <c r="K1728">
        <v>1100</v>
      </c>
      <c r="L1728" t="s">
        <v>7345</v>
      </c>
      <c r="M1728" t="s">
        <v>568</v>
      </c>
      <c r="N1728" t="s">
        <v>7346</v>
      </c>
      <c r="O1728" t="s">
        <v>7347</v>
      </c>
      <c r="P1728" t="s">
        <v>51</v>
      </c>
      <c r="Q1728">
        <v>16</v>
      </c>
      <c r="R1728" t="s">
        <v>40</v>
      </c>
      <c r="S1728" t="s">
        <v>79</v>
      </c>
      <c r="T1728">
        <v>58661</v>
      </c>
      <c r="U1728" s="1">
        <v>45420</v>
      </c>
      <c r="V1728" t="s">
        <v>140</v>
      </c>
      <c r="W1728">
        <v>793205</v>
      </c>
      <c r="X1728" t="s">
        <v>7348</v>
      </c>
      <c r="Y1728">
        <v>929</v>
      </c>
      <c r="Z1728">
        <v>2946</v>
      </c>
      <c r="AA1728">
        <v>3</v>
      </c>
      <c r="AB1728" s="2" t="s">
        <v>7349</v>
      </c>
    </row>
    <row r="1729" spans="1:28" x14ac:dyDescent="0.3">
      <c r="A1729" t="s">
        <v>28</v>
      </c>
      <c r="B1729" t="s">
        <v>29</v>
      </c>
      <c r="C1729" t="s">
        <v>30</v>
      </c>
      <c r="D1729" t="s">
        <v>248</v>
      </c>
      <c r="E1729" t="s">
        <v>46</v>
      </c>
      <c r="F1729" t="s">
        <v>135</v>
      </c>
      <c r="G1729">
        <v>62</v>
      </c>
      <c r="H1729">
        <v>431284</v>
      </c>
      <c r="I1729" t="s">
        <v>58</v>
      </c>
      <c r="J1729" s="1">
        <v>44285</v>
      </c>
      <c r="K1729">
        <v>1100</v>
      </c>
      <c r="L1729" t="s">
        <v>7350</v>
      </c>
      <c r="M1729" t="s">
        <v>216</v>
      </c>
      <c r="N1729" t="s">
        <v>7351</v>
      </c>
      <c r="O1729" t="s">
        <v>7352</v>
      </c>
      <c r="P1729" t="s">
        <v>39</v>
      </c>
      <c r="Q1729">
        <v>7</v>
      </c>
      <c r="R1729" t="s">
        <v>88</v>
      </c>
      <c r="S1729" t="s">
        <v>118</v>
      </c>
      <c r="T1729">
        <v>66689</v>
      </c>
      <c r="U1729" s="1">
        <v>45614</v>
      </c>
      <c r="V1729" t="s">
        <v>42</v>
      </c>
      <c r="W1729">
        <v>830905</v>
      </c>
      <c r="X1729" t="s">
        <v>7353</v>
      </c>
      <c r="Y1729">
        <v>742</v>
      </c>
      <c r="Z1729">
        <v>1019</v>
      </c>
      <c r="AA1729">
        <v>3</v>
      </c>
      <c r="AB1729">
        <v>1222.8</v>
      </c>
    </row>
    <row r="1730" spans="1:28" x14ac:dyDescent="0.3">
      <c r="A1730" t="s">
        <v>28</v>
      </c>
      <c r="B1730" t="s">
        <v>29</v>
      </c>
      <c r="C1730" t="s">
        <v>66</v>
      </c>
      <c r="D1730" t="s">
        <v>291</v>
      </c>
      <c r="E1730" t="s">
        <v>46</v>
      </c>
      <c r="F1730" t="s">
        <v>106</v>
      </c>
      <c r="G1730">
        <v>82</v>
      </c>
      <c r="H1730">
        <v>409704</v>
      </c>
      <c r="I1730" t="s">
        <v>58</v>
      </c>
      <c r="J1730" s="1">
        <v>45123</v>
      </c>
      <c r="K1730">
        <v>800</v>
      </c>
      <c r="L1730" t="s">
        <v>7354</v>
      </c>
      <c r="M1730" t="s">
        <v>869</v>
      </c>
      <c r="N1730" t="s">
        <v>7355</v>
      </c>
      <c r="O1730" t="s">
        <v>7356</v>
      </c>
      <c r="P1730" t="s">
        <v>39</v>
      </c>
      <c r="Q1730">
        <v>12</v>
      </c>
      <c r="R1730" t="s">
        <v>40</v>
      </c>
      <c r="S1730" t="s">
        <v>79</v>
      </c>
      <c r="T1730">
        <v>19291</v>
      </c>
      <c r="U1730" s="1">
        <v>45449</v>
      </c>
      <c r="V1730" t="s">
        <v>52</v>
      </c>
      <c r="W1730">
        <v>994800</v>
      </c>
      <c r="X1730" t="s">
        <v>4453</v>
      </c>
      <c r="Y1730">
        <v>797</v>
      </c>
      <c r="Z1730">
        <v>1398</v>
      </c>
      <c r="AA1730">
        <v>6</v>
      </c>
      <c r="AB1730" s="2" t="s">
        <v>7357</v>
      </c>
    </row>
    <row r="1731" spans="1:28" x14ac:dyDescent="0.3">
      <c r="A1731" t="s">
        <v>28</v>
      </c>
      <c r="B1731" t="s">
        <v>29</v>
      </c>
      <c r="C1731" t="s">
        <v>44</v>
      </c>
      <c r="D1731" t="s">
        <v>291</v>
      </c>
      <c r="E1731" t="s">
        <v>32</v>
      </c>
      <c r="F1731" t="s">
        <v>33</v>
      </c>
      <c r="G1731">
        <v>64</v>
      </c>
      <c r="H1731">
        <v>419088</v>
      </c>
      <c r="I1731" t="s">
        <v>58</v>
      </c>
      <c r="J1731" s="1">
        <v>44854</v>
      </c>
      <c r="K1731">
        <v>1200</v>
      </c>
      <c r="L1731" t="s">
        <v>7358</v>
      </c>
      <c r="M1731" t="s">
        <v>680</v>
      </c>
      <c r="N1731" t="s">
        <v>7359</v>
      </c>
      <c r="O1731" t="s">
        <v>7360</v>
      </c>
      <c r="P1731" t="s">
        <v>39</v>
      </c>
      <c r="Q1731">
        <v>3</v>
      </c>
      <c r="R1731" t="s">
        <v>40</v>
      </c>
      <c r="S1731" t="s">
        <v>63</v>
      </c>
      <c r="T1731">
        <v>96717</v>
      </c>
      <c r="U1731" s="1">
        <v>45422</v>
      </c>
      <c r="V1731" t="s">
        <v>140</v>
      </c>
      <c r="W1731">
        <v>722296</v>
      </c>
      <c r="X1731" t="s">
        <v>7361</v>
      </c>
      <c r="Y1731">
        <v>398</v>
      </c>
      <c r="Z1731">
        <v>1034</v>
      </c>
      <c r="AA1731">
        <v>1</v>
      </c>
      <c r="AB1731">
        <v>413.6</v>
      </c>
    </row>
    <row r="1732" spans="1:28" x14ac:dyDescent="0.3">
      <c r="A1732" t="s">
        <v>28</v>
      </c>
      <c r="B1732" t="s">
        <v>29</v>
      </c>
      <c r="C1732" t="s">
        <v>193</v>
      </c>
      <c r="D1732" t="s">
        <v>254</v>
      </c>
      <c r="E1732" t="s">
        <v>46</v>
      </c>
      <c r="F1732" t="s">
        <v>113</v>
      </c>
      <c r="G1732">
        <v>84</v>
      </c>
      <c r="H1732">
        <v>412212</v>
      </c>
      <c r="I1732" t="s">
        <v>58</v>
      </c>
      <c r="J1732" s="1">
        <v>44755</v>
      </c>
      <c r="K1732">
        <v>800</v>
      </c>
      <c r="L1732" t="s">
        <v>7362</v>
      </c>
      <c r="M1732" t="s">
        <v>1007</v>
      </c>
      <c r="N1732" t="s">
        <v>7363</v>
      </c>
      <c r="O1732">
        <v>4752542361</v>
      </c>
      <c r="P1732" t="s">
        <v>71</v>
      </c>
      <c r="Q1732">
        <v>13</v>
      </c>
      <c r="R1732" t="s">
        <v>88</v>
      </c>
      <c r="S1732" t="s">
        <v>63</v>
      </c>
      <c r="T1732">
        <v>82671</v>
      </c>
      <c r="U1732" s="1">
        <v>45398</v>
      </c>
      <c r="V1732" t="s">
        <v>80</v>
      </c>
      <c r="W1732">
        <v>168136</v>
      </c>
      <c r="X1732" t="s">
        <v>7364</v>
      </c>
      <c r="Y1732">
        <v>351</v>
      </c>
      <c r="Z1732">
        <v>2341</v>
      </c>
      <c r="AA1732">
        <v>3</v>
      </c>
      <c r="AB1732" s="2" t="s">
        <v>4933</v>
      </c>
    </row>
    <row r="1733" spans="1:28" x14ac:dyDescent="0.3">
      <c r="A1733" t="s">
        <v>28</v>
      </c>
      <c r="B1733" t="s">
        <v>29</v>
      </c>
      <c r="C1733" t="s">
        <v>157</v>
      </c>
      <c r="D1733" t="s">
        <v>220</v>
      </c>
      <c r="E1733" t="s">
        <v>56</v>
      </c>
      <c r="F1733" t="s">
        <v>33</v>
      </c>
      <c r="G1733">
        <v>45</v>
      </c>
      <c r="H1733">
        <v>409833</v>
      </c>
      <c r="I1733" t="s">
        <v>58</v>
      </c>
      <c r="J1733" s="1">
        <v>45260</v>
      </c>
      <c r="K1733">
        <v>1200</v>
      </c>
      <c r="L1733" t="s">
        <v>7365</v>
      </c>
      <c r="M1733" t="s">
        <v>2124</v>
      </c>
      <c r="N1733" t="s">
        <v>7366</v>
      </c>
      <c r="O1733" t="s">
        <v>7367</v>
      </c>
      <c r="P1733" t="s">
        <v>51</v>
      </c>
      <c r="Q1733">
        <v>20</v>
      </c>
      <c r="R1733" t="s">
        <v>88</v>
      </c>
      <c r="S1733" t="s">
        <v>118</v>
      </c>
      <c r="T1733">
        <v>15410</v>
      </c>
      <c r="U1733" s="1">
        <v>45315</v>
      </c>
      <c r="V1733" t="s">
        <v>111</v>
      </c>
      <c r="W1733">
        <v>311007</v>
      </c>
      <c r="X1733" t="s">
        <v>7368</v>
      </c>
      <c r="Y1733">
        <v>407</v>
      </c>
      <c r="Z1733">
        <v>1004</v>
      </c>
      <c r="AA1733">
        <v>2</v>
      </c>
      <c r="AB1733">
        <v>803.2</v>
      </c>
    </row>
    <row r="1734" spans="1:28" x14ac:dyDescent="0.3">
      <c r="A1734" t="s">
        <v>28</v>
      </c>
      <c r="B1734" t="s">
        <v>29</v>
      </c>
      <c r="C1734" t="s">
        <v>148</v>
      </c>
      <c r="D1734" t="s">
        <v>142</v>
      </c>
      <c r="E1734" t="s">
        <v>32</v>
      </c>
      <c r="F1734" t="s">
        <v>83</v>
      </c>
      <c r="G1734">
        <v>33</v>
      </c>
      <c r="H1734">
        <v>417902</v>
      </c>
      <c r="I1734" t="s">
        <v>34</v>
      </c>
      <c r="J1734" s="1">
        <v>44641</v>
      </c>
      <c r="K1734">
        <v>1200</v>
      </c>
      <c r="L1734" t="s">
        <v>7369</v>
      </c>
      <c r="M1734" t="s">
        <v>144</v>
      </c>
      <c r="N1734" t="s">
        <v>7370</v>
      </c>
      <c r="O1734" t="s">
        <v>7371</v>
      </c>
      <c r="P1734" t="s">
        <v>39</v>
      </c>
      <c r="Q1734">
        <v>13</v>
      </c>
      <c r="R1734" t="s">
        <v>40</v>
      </c>
      <c r="S1734" t="s">
        <v>41</v>
      </c>
      <c r="T1734">
        <v>63037</v>
      </c>
      <c r="U1734" s="1">
        <v>45489</v>
      </c>
      <c r="V1734" t="s">
        <v>126</v>
      </c>
      <c r="W1734">
        <v>536898</v>
      </c>
      <c r="X1734" t="s">
        <v>7372</v>
      </c>
      <c r="Y1734">
        <v>910</v>
      </c>
      <c r="Z1734">
        <v>670</v>
      </c>
      <c r="AA1734">
        <v>3</v>
      </c>
      <c r="AB1734">
        <v>804</v>
      </c>
    </row>
    <row r="1735" spans="1:28" x14ac:dyDescent="0.3">
      <c r="A1735" t="s">
        <v>28</v>
      </c>
      <c r="B1735" t="s">
        <v>29</v>
      </c>
      <c r="C1735" t="s">
        <v>44</v>
      </c>
      <c r="D1735" t="s">
        <v>248</v>
      </c>
      <c r="E1735" t="s">
        <v>56</v>
      </c>
      <c r="F1735" t="s">
        <v>106</v>
      </c>
      <c r="G1735">
        <v>59</v>
      </c>
      <c r="H1735">
        <v>437080</v>
      </c>
      <c r="I1735" t="s">
        <v>58</v>
      </c>
      <c r="J1735" s="1">
        <v>44593</v>
      </c>
      <c r="K1735">
        <v>1300</v>
      </c>
      <c r="L1735" t="s">
        <v>7373</v>
      </c>
      <c r="M1735" t="s">
        <v>1091</v>
      </c>
      <c r="N1735" t="s">
        <v>7374</v>
      </c>
      <c r="O1735" t="s">
        <v>7375</v>
      </c>
      <c r="P1735" t="s">
        <v>39</v>
      </c>
      <c r="Q1735">
        <v>18</v>
      </c>
      <c r="R1735" t="s">
        <v>40</v>
      </c>
      <c r="S1735" t="s">
        <v>63</v>
      </c>
      <c r="T1735">
        <v>23537</v>
      </c>
      <c r="U1735" s="1">
        <v>45336</v>
      </c>
      <c r="V1735" t="s">
        <v>119</v>
      </c>
      <c r="W1735">
        <v>546689</v>
      </c>
      <c r="X1735" t="s">
        <v>7376</v>
      </c>
      <c r="Y1735">
        <v>588</v>
      </c>
      <c r="Z1735">
        <v>1951</v>
      </c>
      <c r="AA1735">
        <v>2</v>
      </c>
      <c r="AB1735" s="2" t="s">
        <v>5903</v>
      </c>
    </row>
    <row r="1736" spans="1:28" x14ac:dyDescent="0.3">
      <c r="A1736" t="s">
        <v>28</v>
      </c>
      <c r="B1736" t="s">
        <v>29</v>
      </c>
      <c r="C1736" t="s">
        <v>44</v>
      </c>
      <c r="D1736" t="s">
        <v>511</v>
      </c>
      <c r="E1736" t="s">
        <v>46</v>
      </c>
      <c r="F1736" t="s">
        <v>150</v>
      </c>
      <c r="G1736">
        <v>10</v>
      </c>
      <c r="H1736">
        <v>429720</v>
      </c>
      <c r="I1736" t="s">
        <v>58</v>
      </c>
      <c r="J1736" s="1">
        <v>44818</v>
      </c>
      <c r="K1736">
        <v>1000</v>
      </c>
      <c r="L1736" t="s">
        <v>7377</v>
      </c>
      <c r="M1736" t="s">
        <v>361</v>
      </c>
      <c r="N1736" t="s">
        <v>7378</v>
      </c>
      <c r="O1736" t="s">
        <v>7379</v>
      </c>
      <c r="P1736" t="s">
        <v>71</v>
      </c>
      <c r="Q1736">
        <v>8</v>
      </c>
      <c r="R1736" t="s">
        <v>88</v>
      </c>
      <c r="S1736" t="s">
        <v>41</v>
      </c>
      <c r="T1736">
        <v>48575</v>
      </c>
      <c r="U1736" s="1">
        <v>45447</v>
      </c>
      <c r="V1736" t="s">
        <v>52</v>
      </c>
      <c r="W1736">
        <v>530574</v>
      </c>
      <c r="X1736" t="s">
        <v>7380</v>
      </c>
      <c r="Y1736">
        <v>563</v>
      </c>
      <c r="Z1736">
        <v>1337</v>
      </c>
      <c r="AA1736">
        <v>4</v>
      </c>
      <c r="AB1736" s="2" t="s">
        <v>6180</v>
      </c>
    </row>
    <row r="1737" spans="1:28" x14ac:dyDescent="0.3">
      <c r="A1737" t="s">
        <v>28</v>
      </c>
      <c r="B1737" t="s">
        <v>29</v>
      </c>
      <c r="C1737" t="s">
        <v>148</v>
      </c>
      <c r="D1737" t="s">
        <v>291</v>
      </c>
      <c r="E1737" t="s">
        <v>46</v>
      </c>
      <c r="F1737" t="s">
        <v>47</v>
      </c>
      <c r="G1737">
        <v>68</v>
      </c>
      <c r="H1737">
        <v>418470</v>
      </c>
      <c r="I1737" t="s">
        <v>58</v>
      </c>
      <c r="J1737" s="1">
        <v>45246</v>
      </c>
      <c r="K1737">
        <v>950</v>
      </c>
      <c r="L1737" t="s">
        <v>7381</v>
      </c>
      <c r="M1737" t="s">
        <v>623</v>
      </c>
      <c r="N1737" t="s">
        <v>7382</v>
      </c>
      <c r="O1737" t="s">
        <v>7383</v>
      </c>
      <c r="P1737" t="s">
        <v>51</v>
      </c>
      <c r="Q1737">
        <v>11</v>
      </c>
      <c r="R1737" t="s">
        <v>40</v>
      </c>
      <c r="S1737" t="s">
        <v>63</v>
      </c>
      <c r="T1737">
        <v>44130</v>
      </c>
      <c r="U1737" s="1">
        <v>45519</v>
      </c>
      <c r="V1737" t="s">
        <v>64</v>
      </c>
      <c r="W1737">
        <v>329314</v>
      </c>
      <c r="X1737" t="s">
        <v>7384</v>
      </c>
      <c r="Y1737">
        <v>492</v>
      </c>
      <c r="Z1737">
        <v>2628</v>
      </c>
      <c r="AA1737">
        <v>5</v>
      </c>
      <c r="AB1737">
        <v>5256</v>
      </c>
    </row>
    <row r="1738" spans="1:28" x14ac:dyDescent="0.3">
      <c r="A1738" t="s">
        <v>28</v>
      </c>
      <c r="B1738" t="s">
        <v>29</v>
      </c>
      <c r="C1738" t="s">
        <v>157</v>
      </c>
      <c r="D1738" t="s">
        <v>74</v>
      </c>
      <c r="E1738" t="s">
        <v>32</v>
      </c>
      <c r="F1738" t="s">
        <v>83</v>
      </c>
      <c r="G1738">
        <v>23</v>
      </c>
      <c r="H1738">
        <v>436311</v>
      </c>
      <c r="I1738" t="s">
        <v>58</v>
      </c>
      <c r="J1738" s="1">
        <v>44590</v>
      </c>
      <c r="K1738">
        <v>1200</v>
      </c>
      <c r="L1738" t="s">
        <v>7385</v>
      </c>
      <c r="M1738" t="s">
        <v>895</v>
      </c>
      <c r="N1738" t="s">
        <v>7386</v>
      </c>
      <c r="O1738" t="s">
        <v>7387</v>
      </c>
      <c r="P1738" t="s">
        <v>87</v>
      </c>
      <c r="Q1738">
        <v>7</v>
      </c>
      <c r="R1738" t="s">
        <v>40</v>
      </c>
      <c r="S1738" t="s">
        <v>118</v>
      </c>
      <c r="T1738">
        <v>50598</v>
      </c>
      <c r="U1738" s="1">
        <v>45475</v>
      </c>
      <c r="V1738" t="s">
        <v>126</v>
      </c>
      <c r="W1738">
        <v>875939</v>
      </c>
      <c r="X1738" t="s">
        <v>7388</v>
      </c>
      <c r="Y1738">
        <v>717</v>
      </c>
      <c r="Z1738">
        <v>2749</v>
      </c>
      <c r="AA1738">
        <v>8</v>
      </c>
      <c r="AB1738" s="2" t="s">
        <v>7389</v>
      </c>
    </row>
    <row r="1739" spans="1:28" x14ac:dyDescent="0.3">
      <c r="A1739" t="s">
        <v>28</v>
      </c>
      <c r="B1739" t="s">
        <v>29</v>
      </c>
      <c r="C1739" t="s">
        <v>66</v>
      </c>
      <c r="D1739" t="s">
        <v>274</v>
      </c>
      <c r="E1739" t="s">
        <v>56</v>
      </c>
      <c r="F1739" t="s">
        <v>355</v>
      </c>
      <c r="G1739">
        <v>88</v>
      </c>
      <c r="H1739">
        <v>407747</v>
      </c>
      <c r="I1739" t="s">
        <v>34</v>
      </c>
      <c r="J1739" s="1">
        <v>44824</v>
      </c>
      <c r="K1739">
        <v>1400</v>
      </c>
      <c r="L1739" t="s">
        <v>7390</v>
      </c>
      <c r="M1739" t="s">
        <v>1409</v>
      </c>
      <c r="N1739" t="s">
        <v>7391</v>
      </c>
      <c r="O1739" t="s">
        <v>7392</v>
      </c>
      <c r="P1739" t="s">
        <v>51</v>
      </c>
      <c r="Q1739">
        <v>13</v>
      </c>
      <c r="R1739" t="s">
        <v>88</v>
      </c>
      <c r="S1739" t="s">
        <v>118</v>
      </c>
      <c r="T1739">
        <v>51844</v>
      </c>
      <c r="U1739" s="1">
        <v>45524</v>
      </c>
      <c r="V1739" t="s">
        <v>64</v>
      </c>
      <c r="W1739">
        <v>702584</v>
      </c>
      <c r="X1739" t="s">
        <v>7393</v>
      </c>
      <c r="Y1739">
        <v>493</v>
      </c>
      <c r="Z1739">
        <v>2142</v>
      </c>
      <c r="AA1739">
        <v>7</v>
      </c>
      <c r="AB1739">
        <v>5997.6</v>
      </c>
    </row>
    <row r="1740" spans="1:28" x14ac:dyDescent="0.3">
      <c r="A1740" t="s">
        <v>28</v>
      </c>
      <c r="B1740" t="s">
        <v>29</v>
      </c>
      <c r="C1740" t="s">
        <v>91</v>
      </c>
      <c r="D1740" t="s">
        <v>442</v>
      </c>
      <c r="E1740" t="s">
        <v>32</v>
      </c>
      <c r="F1740" t="s">
        <v>83</v>
      </c>
      <c r="G1740">
        <v>39</v>
      </c>
      <c r="H1740">
        <v>430320</v>
      </c>
      <c r="I1740" t="s">
        <v>58</v>
      </c>
      <c r="J1740" s="1">
        <v>44907</v>
      </c>
      <c r="K1740">
        <v>950</v>
      </c>
      <c r="L1740" t="s">
        <v>7394</v>
      </c>
      <c r="M1740" t="s">
        <v>36</v>
      </c>
      <c r="N1740" t="s">
        <v>7395</v>
      </c>
      <c r="O1740">
        <f>1-898-141-2010</f>
        <v>-3048</v>
      </c>
      <c r="P1740" t="s">
        <v>51</v>
      </c>
      <c r="Q1740">
        <v>5</v>
      </c>
      <c r="R1740" t="s">
        <v>40</v>
      </c>
      <c r="S1740" t="s">
        <v>41</v>
      </c>
      <c r="T1740">
        <v>11192</v>
      </c>
      <c r="U1740" s="1">
        <v>45500</v>
      </c>
      <c r="V1740" t="s">
        <v>126</v>
      </c>
      <c r="W1740">
        <v>332648</v>
      </c>
      <c r="X1740" t="s">
        <v>7396</v>
      </c>
      <c r="Y1740">
        <v>706</v>
      </c>
      <c r="Z1740">
        <v>1463</v>
      </c>
      <c r="AA1740">
        <v>3</v>
      </c>
      <c r="AB1740" s="2" t="s">
        <v>7397</v>
      </c>
    </row>
    <row r="1741" spans="1:28" x14ac:dyDescent="0.3">
      <c r="A1741" t="s">
        <v>28</v>
      </c>
      <c r="B1741" t="s">
        <v>29</v>
      </c>
      <c r="C1741" t="s">
        <v>54</v>
      </c>
      <c r="D1741" t="s">
        <v>380</v>
      </c>
      <c r="E1741" t="s">
        <v>32</v>
      </c>
      <c r="F1741" t="s">
        <v>83</v>
      </c>
      <c r="G1741">
        <v>47</v>
      </c>
      <c r="H1741">
        <v>416409</v>
      </c>
      <c r="I1741" t="s">
        <v>34</v>
      </c>
      <c r="J1741" s="1">
        <v>44399</v>
      </c>
      <c r="K1741">
        <v>950</v>
      </c>
      <c r="L1741" t="s">
        <v>7398</v>
      </c>
      <c r="M1741" t="s">
        <v>478</v>
      </c>
      <c r="N1741" t="s">
        <v>7399</v>
      </c>
      <c r="O1741" t="s">
        <v>7400</v>
      </c>
      <c r="P1741" t="s">
        <v>39</v>
      </c>
      <c r="Q1741">
        <v>11</v>
      </c>
      <c r="R1741" t="s">
        <v>40</v>
      </c>
      <c r="S1741" t="s">
        <v>118</v>
      </c>
      <c r="T1741">
        <v>51157</v>
      </c>
      <c r="U1741" s="1">
        <v>45314</v>
      </c>
      <c r="V1741" t="s">
        <v>111</v>
      </c>
      <c r="W1741">
        <v>412698</v>
      </c>
      <c r="X1741" t="s">
        <v>7401</v>
      </c>
      <c r="Y1741">
        <v>258</v>
      </c>
      <c r="Z1741">
        <v>2074</v>
      </c>
      <c r="AA1741">
        <v>6</v>
      </c>
      <c r="AB1741">
        <v>4977.6000000000004</v>
      </c>
    </row>
    <row r="1742" spans="1:28" x14ac:dyDescent="0.3">
      <c r="A1742" t="s">
        <v>28</v>
      </c>
      <c r="B1742" t="s">
        <v>29</v>
      </c>
      <c r="C1742" t="s">
        <v>66</v>
      </c>
      <c r="D1742" t="s">
        <v>546</v>
      </c>
      <c r="E1742" t="s">
        <v>46</v>
      </c>
      <c r="F1742" t="s">
        <v>47</v>
      </c>
      <c r="G1742">
        <v>27</v>
      </c>
      <c r="H1742">
        <v>419794</v>
      </c>
      <c r="I1742" t="s">
        <v>58</v>
      </c>
      <c r="J1742" s="1">
        <v>44880</v>
      </c>
      <c r="K1742">
        <v>800</v>
      </c>
      <c r="L1742" t="s">
        <v>7402</v>
      </c>
      <c r="M1742" t="s">
        <v>2538</v>
      </c>
      <c r="N1742" t="s">
        <v>7403</v>
      </c>
      <c r="O1742" t="s">
        <v>7404</v>
      </c>
      <c r="P1742" t="s">
        <v>51</v>
      </c>
      <c r="Q1742">
        <v>4</v>
      </c>
      <c r="R1742" t="s">
        <v>88</v>
      </c>
      <c r="S1742" t="s">
        <v>118</v>
      </c>
      <c r="T1742">
        <v>64458</v>
      </c>
      <c r="U1742" s="1">
        <v>45512</v>
      </c>
      <c r="V1742" t="s">
        <v>64</v>
      </c>
      <c r="W1742">
        <v>118242</v>
      </c>
      <c r="X1742" t="s">
        <v>7405</v>
      </c>
      <c r="Y1742">
        <v>507</v>
      </c>
      <c r="Z1742">
        <v>1993</v>
      </c>
      <c r="AA1742">
        <v>8</v>
      </c>
      <c r="AB1742">
        <v>6377.6</v>
      </c>
    </row>
    <row r="1743" spans="1:28" x14ac:dyDescent="0.3">
      <c r="A1743" t="s">
        <v>28</v>
      </c>
      <c r="B1743" t="s">
        <v>29</v>
      </c>
      <c r="C1743" t="s">
        <v>193</v>
      </c>
      <c r="D1743" t="s">
        <v>227</v>
      </c>
      <c r="E1743" t="s">
        <v>32</v>
      </c>
      <c r="F1743" t="s">
        <v>175</v>
      </c>
      <c r="G1743">
        <v>37</v>
      </c>
      <c r="H1743">
        <v>426555</v>
      </c>
      <c r="I1743" t="s">
        <v>34</v>
      </c>
      <c r="J1743" s="1">
        <v>45050</v>
      </c>
      <c r="K1743">
        <v>1400</v>
      </c>
      <c r="L1743" t="s">
        <v>7406</v>
      </c>
      <c r="M1743" t="s">
        <v>287</v>
      </c>
      <c r="N1743" t="s">
        <v>7407</v>
      </c>
      <c r="O1743" t="s">
        <v>7408</v>
      </c>
      <c r="P1743" t="s">
        <v>71</v>
      </c>
      <c r="Q1743">
        <v>16</v>
      </c>
      <c r="R1743" t="s">
        <v>40</v>
      </c>
      <c r="S1743" t="s">
        <v>41</v>
      </c>
      <c r="T1743">
        <v>57028</v>
      </c>
      <c r="U1743" s="1">
        <v>45417</v>
      </c>
      <c r="V1743" t="s">
        <v>140</v>
      </c>
      <c r="W1743">
        <v>649376</v>
      </c>
      <c r="X1743" t="s">
        <v>7409</v>
      </c>
      <c r="Y1743">
        <v>607</v>
      </c>
      <c r="Z1743">
        <v>1136</v>
      </c>
      <c r="AA1743">
        <v>1</v>
      </c>
      <c r="AB1743" s="2" t="s">
        <v>7410</v>
      </c>
    </row>
    <row r="1744" spans="1:28" x14ac:dyDescent="0.3">
      <c r="A1744" t="s">
        <v>28</v>
      </c>
      <c r="B1744" t="s">
        <v>29</v>
      </c>
      <c r="C1744" t="s">
        <v>91</v>
      </c>
      <c r="D1744" t="s">
        <v>105</v>
      </c>
      <c r="E1744" t="s">
        <v>32</v>
      </c>
      <c r="F1744" t="s">
        <v>113</v>
      </c>
      <c r="G1744">
        <v>71</v>
      </c>
      <c r="H1744">
        <v>405379</v>
      </c>
      <c r="I1744" t="s">
        <v>34</v>
      </c>
      <c r="J1744" s="1">
        <v>45080</v>
      </c>
      <c r="K1744">
        <v>1400</v>
      </c>
      <c r="L1744" t="s">
        <v>7411</v>
      </c>
      <c r="M1744" t="s">
        <v>287</v>
      </c>
      <c r="N1744" t="s">
        <v>7412</v>
      </c>
      <c r="O1744" t="s">
        <v>7413</v>
      </c>
      <c r="P1744" t="s">
        <v>87</v>
      </c>
      <c r="Q1744">
        <v>6</v>
      </c>
      <c r="R1744" t="s">
        <v>40</v>
      </c>
      <c r="S1744" t="s">
        <v>63</v>
      </c>
      <c r="T1744">
        <v>92159</v>
      </c>
      <c r="U1744" s="1">
        <v>45425</v>
      </c>
      <c r="V1744" t="s">
        <v>140</v>
      </c>
      <c r="W1744">
        <v>108755</v>
      </c>
      <c r="X1744" t="s">
        <v>7414</v>
      </c>
      <c r="Y1744">
        <v>652</v>
      </c>
      <c r="Z1744">
        <v>1146</v>
      </c>
      <c r="AA1744">
        <v>3</v>
      </c>
      <c r="AB1744">
        <v>1375.2</v>
      </c>
    </row>
    <row r="1745" spans="1:28" x14ac:dyDescent="0.3">
      <c r="A1745" t="s">
        <v>28</v>
      </c>
      <c r="B1745" t="s">
        <v>29</v>
      </c>
      <c r="C1745" t="s">
        <v>44</v>
      </c>
      <c r="D1745" t="s">
        <v>291</v>
      </c>
      <c r="E1745" t="s">
        <v>46</v>
      </c>
      <c r="F1745" t="s">
        <v>47</v>
      </c>
      <c r="G1745">
        <v>76</v>
      </c>
      <c r="H1745">
        <v>434108</v>
      </c>
      <c r="I1745" t="s">
        <v>58</v>
      </c>
      <c r="J1745" s="1">
        <v>44396</v>
      </c>
      <c r="K1745">
        <v>800</v>
      </c>
      <c r="L1745" t="s">
        <v>7415</v>
      </c>
      <c r="M1745" t="s">
        <v>1291</v>
      </c>
      <c r="N1745" t="s">
        <v>7416</v>
      </c>
      <c r="O1745">
        <v>2056430057</v>
      </c>
      <c r="P1745" t="s">
        <v>71</v>
      </c>
      <c r="Q1745">
        <v>10</v>
      </c>
      <c r="R1745" t="s">
        <v>88</v>
      </c>
      <c r="S1745" t="s">
        <v>41</v>
      </c>
      <c r="T1745">
        <v>17807</v>
      </c>
      <c r="U1745" s="1">
        <v>45500</v>
      </c>
      <c r="V1745" t="s">
        <v>126</v>
      </c>
      <c r="W1745">
        <v>536089</v>
      </c>
      <c r="X1745" t="s">
        <v>7417</v>
      </c>
      <c r="Y1745">
        <v>370</v>
      </c>
      <c r="Z1745">
        <v>1442</v>
      </c>
      <c r="AA1745">
        <v>4</v>
      </c>
      <c r="AB1745" s="2" t="s">
        <v>7418</v>
      </c>
    </row>
    <row r="1746" spans="1:28" x14ac:dyDescent="0.3">
      <c r="A1746" t="s">
        <v>28</v>
      </c>
      <c r="B1746" t="s">
        <v>29</v>
      </c>
      <c r="C1746" t="s">
        <v>148</v>
      </c>
      <c r="D1746" t="s">
        <v>442</v>
      </c>
      <c r="E1746" t="s">
        <v>46</v>
      </c>
      <c r="F1746" t="s">
        <v>113</v>
      </c>
      <c r="G1746">
        <v>81</v>
      </c>
      <c r="H1746">
        <v>403493</v>
      </c>
      <c r="I1746" t="s">
        <v>34</v>
      </c>
      <c r="J1746" s="1">
        <v>43946</v>
      </c>
      <c r="K1746">
        <v>1000</v>
      </c>
      <c r="L1746" t="s">
        <v>7419</v>
      </c>
      <c r="M1746" t="s">
        <v>1198</v>
      </c>
      <c r="N1746" t="s">
        <v>7420</v>
      </c>
      <c r="O1746" t="s">
        <v>7421</v>
      </c>
      <c r="P1746" t="s">
        <v>51</v>
      </c>
      <c r="Q1746">
        <v>14</v>
      </c>
      <c r="R1746" t="s">
        <v>88</v>
      </c>
      <c r="S1746" t="s">
        <v>118</v>
      </c>
      <c r="T1746">
        <v>90161</v>
      </c>
      <c r="U1746" s="1">
        <v>45423</v>
      </c>
      <c r="V1746" t="s">
        <v>140</v>
      </c>
      <c r="W1746">
        <v>167637</v>
      </c>
      <c r="X1746" t="s">
        <v>7422</v>
      </c>
      <c r="Y1746">
        <v>926</v>
      </c>
      <c r="Z1746">
        <v>1725</v>
      </c>
      <c r="AA1746">
        <v>5</v>
      </c>
      <c r="AB1746">
        <v>3450</v>
      </c>
    </row>
    <row r="1747" spans="1:28" x14ac:dyDescent="0.3">
      <c r="A1747" t="s">
        <v>28</v>
      </c>
      <c r="B1747" t="s">
        <v>29</v>
      </c>
      <c r="C1747" t="s">
        <v>157</v>
      </c>
      <c r="D1747" t="s">
        <v>616</v>
      </c>
      <c r="E1747" t="s">
        <v>56</v>
      </c>
      <c r="F1747" t="s">
        <v>355</v>
      </c>
      <c r="G1747">
        <v>39</v>
      </c>
      <c r="H1747">
        <v>415608</v>
      </c>
      <c r="I1747" t="s">
        <v>58</v>
      </c>
      <c r="J1747" s="1">
        <v>43836</v>
      </c>
      <c r="K1747">
        <v>1000</v>
      </c>
      <c r="L1747" t="s">
        <v>7423</v>
      </c>
      <c r="M1747" t="s">
        <v>843</v>
      </c>
      <c r="N1747" t="s">
        <v>7424</v>
      </c>
      <c r="O1747" t="s">
        <v>7425</v>
      </c>
      <c r="P1747" t="s">
        <v>87</v>
      </c>
      <c r="Q1747">
        <v>3</v>
      </c>
      <c r="R1747" t="s">
        <v>40</v>
      </c>
      <c r="S1747" t="s">
        <v>63</v>
      </c>
      <c r="T1747">
        <v>30541</v>
      </c>
      <c r="U1747" s="1">
        <v>45507</v>
      </c>
      <c r="V1747" t="s">
        <v>64</v>
      </c>
      <c r="W1747">
        <v>929018</v>
      </c>
      <c r="X1747" t="s">
        <v>7426</v>
      </c>
      <c r="Y1747">
        <v>758</v>
      </c>
      <c r="Z1747">
        <v>1326</v>
      </c>
      <c r="AA1747">
        <v>3</v>
      </c>
      <c r="AB1747">
        <v>1591.2</v>
      </c>
    </row>
    <row r="1748" spans="1:28" x14ac:dyDescent="0.3">
      <c r="A1748" t="s">
        <v>28</v>
      </c>
      <c r="B1748" t="s">
        <v>29</v>
      </c>
      <c r="C1748" t="s">
        <v>193</v>
      </c>
      <c r="D1748" t="s">
        <v>134</v>
      </c>
      <c r="E1748" t="s">
        <v>56</v>
      </c>
      <c r="F1748" t="s">
        <v>47</v>
      </c>
      <c r="G1748">
        <v>78</v>
      </c>
      <c r="H1748">
        <v>416835</v>
      </c>
      <c r="I1748" t="s">
        <v>58</v>
      </c>
      <c r="J1748" s="1">
        <v>45096</v>
      </c>
      <c r="K1748">
        <v>1300</v>
      </c>
      <c r="L1748" t="s">
        <v>7427</v>
      </c>
      <c r="M1748" t="s">
        <v>372</v>
      </c>
      <c r="N1748" t="s">
        <v>7428</v>
      </c>
      <c r="O1748" t="s">
        <v>7429</v>
      </c>
      <c r="P1748" t="s">
        <v>51</v>
      </c>
      <c r="Q1748">
        <v>6</v>
      </c>
      <c r="R1748" t="s">
        <v>88</v>
      </c>
      <c r="S1748" t="s">
        <v>118</v>
      </c>
      <c r="T1748">
        <v>67214</v>
      </c>
      <c r="U1748" s="1">
        <v>45485</v>
      </c>
      <c r="V1748" t="s">
        <v>126</v>
      </c>
      <c r="W1748">
        <v>990407</v>
      </c>
      <c r="X1748" t="s">
        <v>7430</v>
      </c>
      <c r="Y1748">
        <v>467</v>
      </c>
      <c r="Z1748">
        <v>1153</v>
      </c>
      <c r="AA1748">
        <v>2</v>
      </c>
      <c r="AB1748" s="2" t="s">
        <v>7431</v>
      </c>
    </row>
    <row r="1749" spans="1:28" x14ac:dyDescent="0.3">
      <c r="A1749" t="s">
        <v>28</v>
      </c>
      <c r="B1749" t="s">
        <v>29</v>
      </c>
      <c r="C1749" t="s">
        <v>157</v>
      </c>
      <c r="D1749" t="s">
        <v>31</v>
      </c>
      <c r="E1749" t="s">
        <v>32</v>
      </c>
      <c r="F1749" t="s">
        <v>135</v>
      </c>
      <c r="G1749">
        <v>99</v>
      </c>
      <c r="H1749">
        <v>406760</v>
      </c>
      <c r="I1749" t="s">
        <v>58</v>
      </c>
      <c r="J1749" s="1">
        <v>44131</v>
      </c>
      <c r="K1749">
        <v>950</v>
      </c>
      <c r="L1749" t="s">
        <v>7432</v>
      </c>
      <c r="M1749" t="s">
        <v>101</v>
      </c>
      <c r="N1749" t="s">
        <v>7433</v>
      </c>
      <c r="O1749" t="s">
        <v>7434</v>
      </c>
      <c r="P1749" t="s">
        <v>71</v>
      </c>
      <c r="Q1749">
        <v>12</v>
      </c>
      <c r="R1749" t="s">
        <v>40</v>
      </c>
      <c r="S1749" t="s">
        <v>118</v>
      </c>
      <c r="T1749">
        <v>89757</v>
      </c>
      <c r="U1749" s="1">
        <v>45436</v>
      </c>
      <c r="V1749" t="s">
        <v>140</v>
      </c>
      <c r="W1749">
        <v>544739</v>
      </c>
      <c r="X1749" t="s">
        <v>7435</v>
      </c>
      <c r="Y1749">
        <v>877</v>
      </c>
      <c r="Z1749">
        <v>2985</v>
      </c>
      <c r="AA1749">
        <v>7</v>
      </c>
      <c r="AB1749">
        <v>8358</v>
      </c>
    </row>
    <row r="1750" spans="1:28" x14ac:dyDescent="0.3">
      <c r="A1750" t="s">
        <v>28</v>
      </c>
      <c r="B1750" t="s">
        <v>29</v>
      </c>
      <c r="C1750" t="s">
        <v>54</v>
      </c>
      <c r="D1750" t="s">
        <v>616</v>
      </c>
      <c r="E1750" t="s">
        <v>32</v>
      </c>
      <c r="F1750" t="s">
        <v>150</v>
      </c>
      <c r="G1750">
        <v>51</v>
      </c>
      <c r="H1750">
        <v>433239</v>
      </c>
      <c r="I1750" t="s">
        <v>34</v>
      </c>
      <c r="J1750" s="1">
        <v>44221</v>
      </c>
      <c r="K1750">
        <v>800</v>
      </c>
      <c r="L1750" t="s">
        <v>7436</v>
      </c>
      <c r="M1750" t="s">
        <v>216</v>
      </c>
      <c r="N1750" t="s">
        <v>7437</v>
      </c>
      <c r="O1750" t="s">
        <v>7438</v>
      </c>
      <c r="P1750" t="s">
        <v>51</v>
      </c>
      <c r="Q1750">
        <v>18</v>
      </c>
      <c r="R1750" t="s">
        <v>40</v>
      </c>
      <c r="S1750" t="s">
        <v>41</v>
      </c>
      <c r="T1750">
        <v>26250</v>
      </c>
      <c r="U1750" s="1">
        <v>45496</v>
      </c>
      <c r="V1750" t="s">
        <v>126</v>
      </c>
      <c r="W1750">
        <v>791765</v>
      </c>
      <c r="X1750" t="s">
        <v>7439</v>
      </c>
      <c r="Y1750">
        <v>328</v>
      </c>
      <c r="Z1750">
        <v>1628</v>
      </c>
      <c r="AA1750">
        <v>6</v>
      </c>
      <c r="AB1750" s="2" t="s">
        <v>7440</v>
      </c>
    </row>
    <row r="1751" spans="1:28" x14ac:dyDescent="0.3">
      <c r="A1751" t="s">
        <v>28</v>
      </c>
      <c r="B1751" t="s">
        <v>29</v>
      </c>
      <c r="C1751" t="s">
        <v>66</v>
      </c>
      <c r="D1751" t="s">
        <v>220</v>
      </c>
      <c r="E1751" t="s">
        <v>32</v>
      </c>
      <c r="F1751" t="s">
        <v>99</v>
      </c>
      <c r="G1751">
        <v>14</v>
      </c>
      <c r="H1751">
        <v>422297</v>
      </c>
      <c r="I1751" t="s">
        <v>58</v>
      </c>
      <c r="J1751" s="1">
        <v>44595</v>
      </c>
      <c r="K1751">
        <v>1400</v>
      </c>
      <c r="L1751" t="s">
        <v>7441</v>
      </c>
      <c r="M1751" t="s">
        <v>568</v>
      </c>
      <c r="N1751" t="s">
        <v>7442</v>
      </c>
      <c r="O1751">
        <v>6616505683</v>
      </c>
      <c r="P1751" t="s">
        <v>51</v>
      </c>
      <c r="Q1751">
        <v>6</v>
      </c>
      <c r="R1751" t="s">
        <v>88</v>
      </c>
      <c r="S1751" t="s">
        <v>118</v>
      </c>
      <c r="T1751">
        <v>93213</v>
      </c>
      <c r="U1751" s="1">
        <v>45389</v>
      </c>
      <c r="V1751" t="s">
        <v>80</v>
      </c>
      <c r="W1751">
        <v>647901</v>
      </c>
      <c r="X1751" t="s">
        <v>7443</v>
      </c>
      <c r="Y1751">
        <v>697</v>
      </c>
      <c r="Z1751">
        <v>2023</v>
      </c>
      <c r="AA1751">
        <v>8</v>
      </c>
      <c r="AB1751">
        <v>6473.6</v>
      </c>
    </row>
    <row r="1752" spans="1:28" x14ac:dyDescent="0.3">
      <c r="A1752" t="s">
        <v>28</v>
      </c>
      <c r="B1752" t="s">
        <v>29</v>
      </c>
      <c r="C1752" t="s">
        <v>91</v>
      </c>
      <c r="D1752" t="s">
        <v>237</v>
      </c>
      <c r="E1752" t="s">
        <v>56</v>
      </c>
      <c r="F1752" t="s">
        <v>33</v>
      </c>
      <c r="G1752">
        <v>71</v>
      </c>
      <c r="H1752">
        <v>432834</v>
      </c>
      <c r="I1752" t="s">
        <v>58</v>
      </c>
      <c r="J1752" s="1">
        <v>43914</v>
      </c>
      <c r="K1752">
        <v>1200</v>
      </c>
      <c r="L1752" t="s">
        <v>7444</v>
      </c>
      <c r="M1752" t="s">
        <v>189</v>
      </c>
      <c r="N1752" t="s">
        <v>7445</v>
      </c>
      <c r="O1752" t="s">
        <v>7446</v>
      </c>
      <c r="P1752" t="s">
        <v>87</v>
      </c>
      <c r="Q1752">
        <v>11</v>
      </c>
      <c r="R1752" t="s">
        <v>40</v>
      </c>
      <c r="S1752" t="s">
        <v>118</v>
      </c>
      <c r="T1752">
        <v>71077</v>
      </c>
      <c r="U1752" s="1">
        <v>45625</v>
      </c>
      <c r="V1752" t="s">
        <v>42</v>
      </c>
      <c r="W1752">
        <v>863266</v>
      </c>
      <c r="X1752" t="s">
        <v>7447</v>
      </c>
      <c r="Y1752">
        <v>819</v>
      </c>
      <c r="Z1752">
        <v>2634</v>
      </c>
      <c r="AA1752">
        <v>6</v>
      </c>
      <c r="AB1752">
        <v>6321.6</v>
      </c>
    </row>
    <row r="1753" spans="1:28" x14ac:dyDescent="0.3">
      <c r="A1753" t="s">
        <v>28</v>
      </c>
      <c r="B1753" t="s">
        <v>29</v>
      </c>
      <c r="C1753" t="s">
        <v>54</v>
      </c>
      <c r="D1753" t="s">
        <v>55</v>
      </c>
      <c r="E1753" t="s">
        <v>32</v>
      </c>
      <c r="F1753" t="s">
        <v>175</v>
      </c>
      <c r="G1753">
        <v>7</v>
      </c>
      <c r="H1753">
        <v>404490</v>
      </c>
      <c r="I1753" t="s">
        <v>34</v>
      </c>
      <c r="J1753" s="1">
        <v>44912</v>
      </c>
      <c r="K1753">
        <v>1000</v>
      </c>
      <c r="L1753" t="s">
        <v>7448</v>
      </c>
      <c r="M1753" t="s">
        <v>177</v>
      </c>
      <c r="N1753" t="s">
        <v>7449</v>
      </c>
      <c r="O1753" t="s">
        <v>7450</v>
      </c>
      <c r="P1753" t="s">
        <v>87</v>
      </c>
      <c r="Q1753">
        <v>16</v>
      </c>
      <c r="R1753" t="s">
        <v>40</v>
      </c>
      <c r="S1753" t="s">
        <v>41</v>
      </c>
      <c r="T1753">
        <v>59021</v>
      </c>
      <c r="U1753" s="1">
        <v>45482</v>
      </c>
      <c r="V1753" t="s">
        <v>126</v>
      </c>
      <c r="W1753">
        <v>955951</v>
      </c>
      <c r="X1753" t="s">
        <v>7451</v>
      </c>
      <c r="Y1753">
        <v>585</v>
      </c>
      <c r="Z1753">
        <v>2043</v>
      </c>
      <c r="AA1753">
        <v>7</v>
      </c>
      <c r="AB1753" s="2" t="s">
        <v>7452</v>
      </c>
    </row>
    <row r="1754" spans="1:28" x14ac:dyDescent="0.3">
      <c r="A1754" t="s">
        <v>28</v>
      </c>
      <c r="B1754" t="s">
        <v>29</v>
      </c>
      <c r="C1754" t="s">
        <v>66</v>
      </c>
      <c r="D1754" t="s">
        <v>237</v>
      </c>
      <c r="E1754" t="s">
        <v>32</v>
      </c>
      <c r="F1754" t="s">
        <v>355</v>
      </c>
      <c r="G1754">
        <v>26</v>
      </c>
      <c r="H1754">
        <v>406758</v>
      </c>
      <c r="I1754" t="s">
        <v>58</v>
      </c>
      <c r="J1754" s="1">
        <v>45546</v>
      </c>
      <c r="K1754">
        <v>1100</v>
      </c>
      <c r="L1754" t="s">
        <v>7453</v>
      </c>
      <c r="M1754" t="s">
        <v>506</v>
      </c>
      <c r="N1754" t="s">
        <v>7454</v>
      </c>
      <c r="O1754">
        <v>7706237214</v>
      </c>
      <c r="P1754" t="s">
        <v>71</v>
      </c>
      <c r="Q1754">
        <v>5</v>
      </c>
      <c r="R1754" t="s">
        <v>88</v>
      </c>
      <c r="S1754" t="s">
        <v>79</v>
      </c>
      <c r="T1754">
        <v>34346</v>
      </c>
      <c r="U1754" s="1">
        <v>45465</v>
      </c>
      <c r="V1754" t="s">
        <v>52</v>
      </c>
      <c r="W1754">
        <v>542578</v>
      </c>
      <c r="X1754" t="s">
        <v>7455</v>
      </c>
      <c r="Y1754">
        <v>980</v>
      </c>
      <c r="Z1754">
        <v>2959</v>
      </c>
      <c r="AA1754">
        <v>2</v>
      </c>
      <c r="AB1754" s="2" t="s">
        <v>7456</v>
      </c>
    </row>
    <row r="1755" spans="1:28" x14ac:dyDescent="0.3">
      <c r="A1755" t="s">
        <v>28</v>
      </c>
      <c r="B1755" t="s">
        <v>29</v>
      </c>
      <c r="C1755" t="s">
        <v>30</v>
      </c>
      <c r="D1755" t="s">
        <v>31</v>
      </c>
      <c r="E1755" t="s">
        <v>46</v>
      </c>
      <c r="F1755" t="s">
        <v>106</v>
      </c>
      <c r="G1755">
        <v>94</v>
      </c>
      <c r="H1755">
        <v>431391</v>
      </c>
      <c r="I1755" t="s">
        <v>34</v>
      </c>
      <c r="J1755" s="1">
        <v>44871</v>
      </c>
      <c r="K1755">
        <v>1300</v>
      </c>
      <c r="L1755" t="s">
        <v>7457</v>
      </c>
      <c r="M1755" t="s">
        <v>731</v>
      </c>
      <c r="N1755" t="s">
        <v>7458</v>
      </c>
      <c r="O1755">
        <f>1-713-987-3242</f>
        <v>-4941</v>
      </c>
      <c r="P1755" t="s">
        <v>71</v>
      </c>
      <c r="Q1755">
        <v>6</v>
      </c>
      <c r="R1755" t="s">
        <v>88</v>
      </c>
      <c r="S1755" t="s">
        <v>79</v>
      </c>
      <c r="T1755">
        <v>70442</v>
      </c>
      <c r="U1755" s="1">
        <v>45532</v>
      </c>
      <c r="V1755" t="s">
        <v>64</v>
      </c>
      <c r="W1755">
        <v>406239</v>
      </c>
      <c r="X1755" t="s">
        <v>7459</v>
      </c>
      <c r="Y1755">
        <v>696</v>
      </c>
      <c r="Z1755">
        <v>2173</v>
      </c>
      <c r="AA1755">
        <v>7</v>
      </c>
      <c r="AB1755" s="2" t="s">
        <v>7460</v>
      </c>
    </row>
    <row r="1756" spans="1:28" x14ac:dyDescent="0.3">
      <c r="A1756" t="s">
        <v>28</v>
      </c>
      <c r="B1756" t="s">
        <v>29</v>
      </c>
      <c r="C1756" t="s">
        <v>66</v>
      </c>
      <c r="D1756" t="s">
        <v>637</v>
      </c>
      <c r="E1756" t="s">
        <v>46</v>
      </c>
      <c r="F1756" t="s">
        <v>150</v>
      </c>
      <c r="G1756">
        <v>81</v>
      </c>
      <c r="H1756">
        <v>438479</v>
      </c>
      <c r="I1756" t="s">
        <v>34</v>
      </c>
      <c r="J1756" s="1">
        <v>44749</v>
      </c>
      <c r="K1756">
        <v>1200</v>
      </c>
      <c r="L1756" t="s">
        <v>7461</v>
      </c>
      <c r="M1756" t="s">
        <v>670</v>
      </c>
      <c r="N1756" t="s">
        <v>7462</v>
      </c>
      <c r="O1756">
        <v>5027081863</v>
      </c>
      <c r="P1756" t="s">
        <v>87</v>
      </c>
      <c r="Q1756">
        <v>15</v>
      </c>
      <c r="R1756" t="s">
        <v>40</v>
      </c>
      <c r="S1756" t="s">
        <v>41</v>
      </c>
      <c r="T1756">
        <v>17866</v>
      </c>
      <c r="U1756" s="1">
        <v>45321</v>
      </c>
      <c r="V1756" t="s">
        <v>111</v>
      </c>
      <c r="W1756">
        <v>314492</v>
      </c>
      <c r="X1756" t="s">
        <v>7463</v>
      </c>
      <c r="Y1756">
        <v>255</v>
      </c>
      <c r="Z1756">
        <v>2608</v>
      </c>
      <c r="AA1756">
        <v>7</v>
      </c>
      <c r="AB1756" s="2" t="s">
        <v>7464</v>
      </c>
    </row>
    <row r="1757" spans="1:28" x14ac:dyDescent="0.3">
      <c r="A1757" t="s">
        <v>28</v>
      </c>
      <c r="B1757" t="s">
        <v>29</v>
      </c>
      <c r="C1757" t="s">
        <v>30</v>
      </c>
      <c r="D1757" t="s">
        <v>267</v>
      </c>
      <c r="E1757" t="s">
        <v>32</v>
      </c>
      <c r="F1757" t="s">
        <v>135</v>
      </c>
      <c r="G1757">
        <v>34</v>
      </c>
      <c r="H1757">
        <v>411344</v>
      </c>
      <c r="I1757" t="s">
        <v>58</v>
      </c>
      <c r="J1757" s="1">
        <v>44392</v>
      </c>
      <c r="K1757">
        <v>1300</v>
      </c>
      <c r="L1757" t="s">
        <v>7465</v>
      </c>
      <c r="M1757" t="s">
        <v>417</v>
      </c>
      <c r="N1757" t="s">
        <v>7466</v>
      </c>
      <c r="O1757" t="s">
        <v>7467</v>
      </c>
      <c r="P1757" t="s">
        <v>87</v>
      </c>
      <c r="Q1757">
        <v>7</v>
      </c>
      <c r="R1757" t="s">
        <v>88</v>
      </c>
      <c r="S1757" t="s">
        <v>118</v>
      </c>
      <c r="T1757">
        <v>59023</v>
      </c>
      <c r="U1757" s="1">
        <v>45327</v>
      </c>
      <c r="V1757" t="s">
        <v>119</v>
      </c>
      <c r="W1757">
        <v>946632</v>
      </c>
      <c r="X1757" t="s">
        <v>7468</v>
      </c>
      <c r="Y1757">
        <v>331</v>
      </c>
      <c r="Z1757">
        <v>1033</v>
      </c>
      <c r="AA1757">
        <v>2</v>
      </c>
      <c r="AB1757" s="2" t="s">
        <v>7469</v>
      </c>
    </row>
    <row r="1758" spans="1:28" x14ac:dyDescent="0.3">
      <c r="A1758" t="s">
        <v>28</v>
      </c>
      <c r="B1758" t="s">
        <v>29</v>
      </c>
      <c r="C1758" t="s">
        <v>148</v>
      </c>
      <c r="D1758" t="s">
        <v>163</v>
      </c>
      <c r="E1758" t="s">
        <v>32</v>
      </c>
      <c r="F1758" t="s">
        <v>99</v>
      </c>
      <c r="G1758">
        <v>78</v>
      </c>
      <c r="H1758">
        <v>424706</v>
      </c>
      <c r="I1758" t="s">
        <v>34</v>
      </c>
      <c r="J1758" s="1">
        <v>45069</v>
      </c>
      <c r="K1758">
        <v>1000</v>
      </c>
      <c r="L1758" t="s">
        <v>7470</v>
      </c>
      <c r="M1758" t="s">
        <v>2538</v>
      </c>
      <c r="N1758" t="s">
        <v>7471</v>
      </c>
      <c r="O1758">
        <v>8649562064</v>
      </c>
      <c r="P1758" t="s">
        <v>39</v>
      </c>
      <c r="Q1758">
        <v>16</v>
      </c>
      <c r="R1758" t="s">
        <v>40</v>
      </c>
      <c r="S1758" t="s">
        <v>41</v>
      </c>
      <c r="T1758">
        <v>12079</v>
      </c>
      <c r="U1758" s="1">
        <v>45586</v>
      </c>
      <c r="V1758" t="s">
        <v>155</v>
      </c>
      <c r="W1758">
        <v>212294</v>
      </c>
      <c r="X1758" t="s">
        <v>7472</v>
      </c>
      <c r="Y1758">
        <v>315</v>
      </c>
      <c r="Z1758">
        <v>1477</v>
      </c>
      <c r="AA1758">
        <v>7</v>
      </c>
      <c r="AB1758">
        <v>4135.6000000000004</v>
      </c>
    </row>
    <row r="1759" spans="1:28" x14ac:dyDescent="0.3">
      <c r="A1759" t="s">
        <v>28</v>
      </c>
      <c r="B1759" t="s">
        <v>29</v>
      </c>
      <c r="C1759" t="s">
        <v>193</v>
      </c>
      <c r="D1759" t="s">
        <v>616</v>
      </c>
      <c r="E1759" t="s">
        <v>32</v>
      </c>
      <c r="F1759" t="s">
        <v>99</v>
      </c>
      <c r="G1759">
        <v>2</v>
      </c>
      <c r="H1759">
        <v>426193</v>
      </c>
      <c r="I1759" t="s">
        <v>34</v>
      </c>
      <c r="J1759" s="1">
        <v>44172</v>
      </c>
      <c r="K1759">
        <v>950</v>
      </c>
      <c r="L1759" t="s">
        <v>7473</v>
      </c>
      <c r="M1759" t="s">
        <v>423</v>
      </c>
      <c r="N1759" t="s">
        <v>7474</v>
      </c>
      <c r="O1759" t="s">
        <v>7475</v>
      </c>
      <c r="P1759" t="s">
        <v>39</v>
      </c>
      <c r="Q1759">
        <v>15</v>
      </c>
      <c r="R1759" t="s">
        <v>88</v>
      </c>
      <c r="S1759" t="s">
        <v>63</v>
      </c>
      <c r="T1759">
        <v>48947</v>
      </c>
      <c r="U1759" s="1">
        <v>45422</v>
      </c>
      <c r="V1759" t="s">
        <v>140</v>
      </c>
      <c r="W1759">
        <v>994565</v>
      </c>
      <c r="X1759" t="s">
        <v>7476</v>
      </c>
      <c r="Y1759">
        <v>907</v>
      </c>
      <c r="Z1759">
        <v>1712</v>
      </c>
      <c r="AA1759">
        <v>8</v>
      </c>
      <c r="AB1759" s="2" t="s">
        <v>7477</v>
      </c>
    </row>
    <row r="1760" spans="1:28" x14ac:dyDescent="0.3">
      <c r="A1760" t="s">
        <v>28</v>
      </c>
      <c r="B1760" t="s">
        <v>29</v>
      </c>
      <c r="C1760" t="s">
        <v>193</v>
      </c>
      <c r="D1760" t="s">
        <v>149</v>
      </c>
      <c r="E1760" t="s">
        <v>32</v>
      </c>
      <c r="F1760" t="s">
        <v>99</v>
      </c>
      <c r="G1760">
        <v>53</v>
      </c>
      <c r="H1760">
        <v>418761</v>
      </c>
      <c r="I1760" t="s">
        <v>58</v>
      </c>
      <c r="J1760" s="1">
        <v>45288</v>
      </c>
      <c r="K1760">
        <v>1100</v>
      </c>
      <c r="L1760" t="s">
        <v>7478</v>
      </c>
      <c r="M1760" t="s">
        <v>250</v>
      </c>
      <c r="N1760" t="s">
        <v>7479</v>
      </c>
      <c r="O1760" t="s">
        <v>7480</v>
      </c>
      <c r="P1760" t="s">
        <v>87</v>
      </c>
      <c r="Q1760">
        <v>5</v>
      </c>
      <c r="R1760" t="s">
        <v>88</v>
      </c>
      <c r="S1760" t="s">
        <v>79</v>
      </c>
      <c r="T1760">
        <v>57399</v>
      </c>
      <c r="U1760" s="1">
        <v>45612</v>
      </c>
      <c r="V1760" t="s">
        <v>42</v>
      </c>
      <c r="W1760">
        <v>619991</v>
      </c>
      <c r="X1760" t="s">
        <v>7481</v>
      </c>
      <c r="Y1760">
        <v>413</v>
      </c>
      <c r="Z1760">
        <v>1434</v>
      </c>
      <c r="AA1760">
        <v>5</v>
      </c>
      <c r="AB1760">
        <v>2868</v>
      </c>
    </row>
    <row r="1761" spans="1:28" x14ac:dyDescent="0.3">
      <c r="A1761" t="s">
        <v>28</v>
      </c>
      <c r="B1761" t="s">
        <v>29</v>
      </c>
      <c r="C1761" t="s">
        <v>54</v>
      </c>
      <c r="D1761" t="s">
        <v>364</v>
      </c>
      <c r="E1761" t="s">
        <v>46</v>
      </c>
      <c r="F1761" t="s">
        <v>355</v>
      </c>
      <c r="G1761">
        <v>64</v>
      </c>
      <c r="H1761">
        <v>429644</v>
      </c>
      <c r="I1761" t="s">
        <v>58</v>
      </c>
      <c r="J1761" s="1">
        <v>44470</v>
      </c>
      <c r="K1761">
        <v>1400</v>
      </c>
      <c r="L1761" t="s">
        <v>7482</v>
      </c>
      <c r="M1761" t="s">
        <v>568</v>
      </c>
      <c r="N1761" t="s">
        <v>7483</v>
      </c>
      <c r="O1761">
        <v>8642221449</v>
      </c>
      <c r="P1761" t="s">
        <v>71</v>
      </c>
      <c r="Q1761">
        <v>11</v>
      </c>
      <c r="R1761" t="s">
        <v>40</v>
      </c>
      <c r="S1761" t="s">
        <v>118</v>
      </c>
      <c r="T1761">
        <v>90104</v>
      </c>
      <c r="U1761" s="1">
        <v>45327</v>
      </c>
      <c r="V1761" t="s">
        <v>119</v>
      </c>
      <c r="W1761">
        <v>487667</v>
      </c>
      <c r="X1761" t="s">
        <v>7484</v>
      </c>
      <c r="Y1761">
        <v>610</v>
      </c>
      <c r="Z1761">
        <v>2171</v>
      </c>
      <c r="AA1761">
        <v>3</v>
      </c>
      <c r="AB1761" s="2" t="s">
        <v>7485</v>
      </c>
    </row>
    <row r="1762" spans="1:28" x14ac:dyDescent="0.3">
      <c r="A1762" t="s">
        <v>28</v>
      </c>
      <c r="B1762" t="s">
        <v>29</v>
      </c>
      <c r="C1762" t="s">
        <v>148</v>
      </c>
      <c r="D1762" t="s">
        <v>442</v>
      </c>
      <c r="E1762" t="s">
        <v>32</v>
      </c>
      <c r="F1762" t="s">
        <v>106</v>
      </c>
      <c r="G1762">
        <v>65</v>
      </c>
      <c r="H1762">
        <v>438906</v>
      </c>
      <c r="I1762" t="s">
        <v>34</v>
      </c>
      <c r="J1762" s="1">
        <v>45202</v>
      </c>
      <c r="K1762">
        <v>1400</v>
      </c>
      <c r="L1762" t="s">
        <v>7486</v>
      </c>
      <c r="M1762" t="s">
        <v>319</v>
      </c>
      <c r="N1762" t="s">
        <v>7487</v>
      </c>
      <c r="O1762" t="s">
        <v>7488</v>
      </c>
      <c r="P1762" t="s">
        <v>51</v>
      </c>
      <c r="Q1762">
        <v>3</v>
      </c>
      <c r="R1762" t="s">
        <v>40</v>
      </c>
      <c r="S1762" t="s">
        <v>118</v>
      </c>
      <c r="T1762">
        <v>51428</v>
      </c>
      <c r="U1762" s="1">
        <v>45512</v>
      </c>
      <c r="V1762" t="s">
        <v>64</v>
      </c>
      <c r="W1762">
        <v>114282</v>
      </c>
      <c r="X1762" t="s">
        <v>7489</v>
      </c>
      <c r="Y1762">
        <v>376</v>
      </c>
      <c r="Z1762">
        <v>1036</v>
      </c>
      <c r="AA1762">
        <v>6</v>
      </c>
      <c r="AB1762">
        <v>2486.4</v>
      </c>
    </row>
    <row r="1763" spans="1:28" x14ac:dyDescent="0.3">
      <c r="A1763" t="s">
        <v>28</v>
      </c>
      <c r="B1763" t="s">
        <v>29</v>
      </c>
      <c r="C1763" t="s">
        <v>54</v>
      </c>
      <c r="D1763" t="s">
        <v>182</v>
      </c>
      <c r="E1763" t="s">
        <v>56</v>
      </c>
      <c r="F1763" t="s">
        <v>33</v>
      </c>
      <c r="G1763">
        <v>53</v>
      </c>
      <c r="H1763">
        <v>402219</v>
      </c>
      <c r="I1763" t="s">
        <v>34</v>
      </c>
      <c r="J1763" s="1">
        <v>44194</v>
      </c>
      <c r="K1763">
        <v>800</v>
      </c>
      <c r="L1763" t="s">
        <v>7490</v>
      </c>
      <c r="M1763" t="s">
        <v>1291</v>
      </c>
      <c r="N1763" t="s">
        <v>7491</v>
      </c>
      <c r="O1763" t="s">
        <v>7492</v>
      </c>
      <c r="P1763" t="s">
        <v>71</v>
      </c>
      <c r="Q1763">
        <v>20</v>
      </c>
      <c r="R1763" t="s">
        <v>88</v>
      </c>
      <c r="S1763" t="s">
        <v>63</v>
      </c>
      <c r="T1763">
        <v>69343</v>
      </c>
      <c r="U1763" s="1">
        <v>45532</v>
      </c>
      <c r="V1763" t="s">
        <v>64</v>
      </c>
      <c r="W1763">
        <v>391682</v>
      </c>
      <c r="X1763" t="s">
        <v>812</v>
      </c>
      <c r="Y1763">
        <v>481</v>
      </c>
      <c r="Z1763">
        <v>705</v>
      </c>
      <c r="AA1763">
        <v>5</v>
      </c>
      <c r="AB1763">
        <v>1410</v>
      </c>
    </row>
    <row r="1764" spans="1:28" x14ac:dyDescent="0.3">
      <c r="A1764" t="s">
        <v>28</v>
      </c>
      <c r="B1764" t="s">
        <v>29</v>
      </c>
      <c r="C1764" t="s">
        <v>193</v>
      </c>
      <c r="D1764" t="s">
        <v>380</v>
      </c>
      <c r="E1764" t="s">
        <v>56</v>
      </c>
      <c r="F1764" t="s">
        <v>57</v>
      </c>
      <c r="G1764">
        <v>32</v>
      </c>
      <c r="H1764">
        <v>418346</v>
      </c>
      <c r="I1764" t="s">
        <v>34</v>
      </c>
      <c r="J1764" s="1">
        <v>43854</v>
      </c>
      <c r="K1764">
        <v>1400</v>
      </c>
      <c r="L1764" t="s">
        <v>7493</v>
      </c>
      <c r="M1764" t="s">
        <v>394</v>
      </c>
      <c r="N1764" t="s">
        <v>7494</v>
      </c>
      <c r="O1764" t="s">
        <v>7495</v>
      </c>
      <c r="P1764" t="s">
        <v>87</v>
      </c>
      <c r="Q1764">
        <v>20</v>
      </c>
      <c r="R1764" t="s">
        <v>88</v>
      </c>
      <c r="S1764" t="s">
        <v>41</v>
      </c>
      <c r="T1764">
        <v>52468</v>
      </c>
      <c r="U1764" s="1">
        <v>45498</v>
      </c>
      <c r="V1764" t="s">
        <v>126</v>
      </c>
      <c r="W1764">
        <v>451569</v>
      </c>
      <c r="X1764" t="s">
        <v>7496</v>
      </c>
      <c r="Y1764">
        <v>422</v>
      </c>
      <c r="Z1764">
        <v>650</v>
      </c>
      <c r="AA1764">
        <v>3</v>
      </c>
      <c r="AB1764">
        <v>780</v>
      </c>
    </row>
    <row r="1765" spans="1:28" x14ac:dyDescent="0.3">
      <c r="A1765" t="s">
        <v>28</v>
      </c>
      <c r="B1765" t="s">
        <v>29</v>
      </c>
      <c r="C1765" t="s">
        <v>44</v>
      </c>
      <c r="D1765" t="s">
        <v>274</v>
      </c>
      <c r="E1765" t="s">
        <v>56</v>
      </c>
      <c r="F1765" t="s">
        <v>150</v>
      </c>
      <c r="G1765">
        <v>6</v>
      </c>
      <c r="H1765">
        <v>423669</v>
      </c>
      <c r="I1765" t="s">
        <v>58</v>
      </c>
      <c r="J1765" s="1">
        <v>45214</v>
      </c>
      <c r="K1765">
        <v>800</v>
      </c>
      <c r="L1765" t="s">
        <v>7497</v>
      </c>
      <c r="M1765" t="s">
        <v>1244</v>
      </c>
      <c r="N1765" t="s">
        <v>7498</v>
      </c>
      <c r="O1765" t="s">
        <v>7499</v>
      </c>
      <c r="P1765" t="s">
        <v>39</v>
      </c>
      <c r="Q1765">
        <v>9</v>
      </c>
      <c r="R1765" t="s">
        <v>88</v>
      </c>
      <c r="S1765" t="s">
        <v>41</v>
      </c>
      <c r="T1765">
        <v>38752</v>
      </c>
      <c r="U1765" s="1">
        <v>45478</v>
      </c>
      <c r="V1765" t="s">
        <v>126</v>
      </c>
      <c r="W1765">
        <v>237302</v>
      </c>
      <c r="X1765" t="s">
        <v>7500</v>
      </c>
      <c r="Y1765">
        <v>301</v>
      </c>
      <c r="Z1765">
        <v>2090</v>
      </c>
      <c r="AA1765">
        <v>1</v>
      </c>
      <c r="AB1765">
        <v>836</v>
      </c>
    </row>
    <row r="1766" spans="1:28" x14ac:dyDescent="0.3">
      <c r="A1766" t="s">
        <v>28</v>
      </c>
      <c r="B1766" t="s">
        <v>29</v>
      </c>
      <c r="C1766" t="s">
        <v>193</v>
      </c>
      <c r="D1766" t="s">
        <v>149</v>
      </c>
      <c r="E1766" t="s">
        <v>32</v>
      </c>
      <c r="F1766" t="s">
        <v>99</v>
      </c>
      <c r="G1766">
        <v>25</v>
      </c>
      <c r="H1766">
        <v>401238</v>
      </c>
      <c r="I1766" t="s">
        <v>34</v>
      </c>
      <c r="J1766" s="1">
        <v>44978</v>
      </c>
      <c r="K1766">
        <v>1300</v>
      </c>
      <c r="L1766" t="s">
        <v>7501</v>
      </c>
      <c r="M1766" t="s">
        <v>747</v>
      </c>
      <c r="N1766" t="s">
        <v>7502</v>
      </c>
      <c r="O1766" t="s">
        <v>7503</v>
      </c>
      <c r="P1766" t="s">
        <v>71</v>
      </c>
      <c r="Q1766">
        <v>17</v>
      </c>
      <c r="R1766" t="s">
        <v>40</v>
      </c>
      <c r="S1766" t="s">
        <v>118</v>
      </c>
      <c r="T1766">
        <v>83663</v>
      </c>
      <c r="U1766" s="1">
        <v>45401</v>
      </c>
      <c r="V1766" t="s">
        <v>80</v>
      </c>
      <c r="W1766">
        <v>418763</v>
      </c>
      <c r="X1766" t="s">
        <v>7504</v>
      </c>
      <c r="Y1766">
        <v>717</v>
      </c>
      <c r="Z1766">
        <v>1622</v>
      </c>
      <c r="AA1766">
        <v>2</v>
      </c>
      <c r="AB1766" s="2" t="s">
        <v>2525</v>
      </c>
    </row>
    <row r="1767" spans="1:28" x14ac:dyDescent="0.3">
      <c r="A1767" t="s">
        <v>28</v>
      </c>
      <c r="B1767" t="s">
        <v>29</v>
      </c>
      <c r="C1767" t="s">
        <v>157</v>
      </c>
      <c r="D1767" t="s">
        <v>55</v>
      </c>
      <c r="E1767" t="s">
        <v>46</v>
      </c>
      <c r="F1767" t="s">
        <v>175</v>
      </c>
      <c r="G1767">
        <v>77</v>
      </c>
      <c r="H1767">
        <v>415690</v>
      </c>
      <c r="I1767" t="s">
        <v>34</v>
      </c>
      <c r="J1767" s="1">
        <v>45220</v>
      </c>
      <c r="K1767">
        <v>1400</v>
      </c>
      <c r="L1767" t="s">
        <v>7505</v>
      </c>
      <c r="M1767" t="s">
        <v>239</v>
      </c>
      <c r="N1767" t="s">
        <v>7506</v>
      </c>
      <c r="O1767" t="s">
        <v>7507</v>
      </c>
      <c r="P1767" t="s">
        <v>39</v>
      </c>
      <c r="Q1767">
        <v>19</v>
      </c>
      <c r="R1767" t="s">
        <v>40</v>
      </c>
      <c r="S1767" t="s">
        <v>118</v>
      </c>
      <c r="T1767">
        <v>43331</v>
      </c>
      <c r="U1767" s="1">
        <v>45420</v>
      </c>
      <c r="V1767" t="s">
        <v>140</v>
      </c>
      <c r="W1767">
        <v>337296</v>
      </c>
      <c r="X1767" t="s">
        <v>7508</v>
      </c>
      <c r="Y1767">
        <v>220</v>
      </c>
      <c r="Z1767">
        <v>1525</v>
      </c>
      <c r="AA1767">
        <v>7</v>
      </c>
      <c r="AB1767">
        <v>4270</v>
      </c>
    </row>
    <row r="1768" spans="1:28" x14ac:dyDescent="0.3">
      <c r="A1768" t="s">
        <v>28</v>
      </c>
      <c r="B1768" t="s">
        <v>29</v>
      </c>
      <c r="C1768" t="s">
        <v>193</v>
      </c>
      <c r="D1768" t="s">
        <v>149</v>
      </c>
      <c r="E1768" t="s">
        <v>46</v>
      </c>
      <c r="F1768" t="s">
        <v>135</v>
      </c>
      <c r="G1768">
        <v>66</v>
      </c>
      <c r="H1768">
        <v>404454</v>
      </c>
      <c r="I1768" t="s">
        <v>34</v>
      </c>
      <c r="J1768" s="1">
        <v>44031</v>
      </c>
      <c r="K1768">
        <v>950</v>
      </c>
      <c r="L1768" t="s">
        <v>7509</v>
      </c>
      <c r="M1768" t="s">
        <v>165</v>
      </c>
      <c r="N1768" t="s">
        <v>7510</v>
      </c>
      <c r="O1768" t="s">
        <v>7511</v>
      </c>
      <c r="P1768" t="s">
        <v>71</v>
      </c>
      <c r="Q1768">
        <v>16</v>
      </c>
      <c r="R1768" t="s">
        <v>40</v>
      </c>
      <c r="S1768" t="s">
        <v>79</v>
      </c>
      <c r="T1768">
        <v>45678</v>
      </c>
      <c r="U1768" s="1">
        <v>45302</v>
      </c>
      <c r="V1768" t="s">
        <v>111</v>
      </c>
      <c r="W1768">
        <v>586065</v>
      </c>
      <c r="X1768" t="s">
        <v>7512</v>
      </c>
      <c r="Y1768">
        <v>788</v>
      </c>
      <c r="Z1768">
        <v>534</v>
      </c>
      <c r="AA1768">
        <v>2</v>
      </c>
      <c r="AB1768" s="2" t="s">
        <v>7513</v>
      </c>
    </row>
    <row r="1769" spans="1:28" x14ac:dyDescent="0.3">
      <c r="A1769" t="s">
        <v>28</v>
      </c>
      <c r="B1769" t="s">
        <v>29</v>
      </c>
      <c r="C1769" t="s">
        <v>148</v>
      </c>
      <c r="D1769" t="s">
        <v>45</v>
      </c>
      <c r="E1769" t="s">
        <v>32</v>
      </c>
      <c r="F1769" t="s">
        <v>175</v>
      </c>
      <c r="G1769">
        <v>94</v>
      </c>
      <c r="H1769">
        <v>421138</v>
      </c>
      <c r="I1769" t="s">
        <v>34</v>
      </c>
      <c r="J1769" s="1">
        <v>44838</v>
      </c>
      <c r="K1769">
        <v>1100</v>
      </c>
      <c r="L1769" t="s">
        <v>7514</v>
      </c>
      <c r="M1769" t="s">
        <v>1483</v>
      </c>
      <c r="N1769" t="s">
        <v>7515</v>
      </c>
      <c r="O1769" t="s">
        <v>7516</v>
      </c>
      <c r="P1769" t="s">
        <v>39</v>
      </c>
      <c r="Q1769">
        <v>8</v>
      </c>
      <c r="R1769" t="s">
        <v>40</v>
      </c>
      <c r="S1769" t="s">
        <v>79</v>
      </c>
      <c r="T1769">
        <v>94384</v>
      </c>
      <c r="U1769" s="1">
        <v>45414</v>
      </c>
      <c r="V1769" t="s">
        <v>140</v>
      </c>
      <c r="W1769">
        <v>595723</v>
      </c>
      <c r="X1769" t="s">
        <v>7517</v>
      </c>
      <c r="Y1769">
        <v>320</v>
      </c>
      <c r="Z1769">
        <v>1815</v>
      </c>
      <c r="AA1769">
        <v>4</v>
      </c>
      <c r="AB1769">
        <v>2904</v>
      </c>
    </row>
    <row r="1770" spans="1:28" x14ac:dyDescent="0.3">
      <c r="A1770" t="s">
        <v>28</v>
      </c>
      <c r="B1770" t="s">
        <v>29</v>
      </c>
      <c r="C1770" t="s">
        <v>66</v>
      </c>
      <c r="D1770" t="s">
        <v>227</v>
      </c>
      <c r="E1770" t="s">
        <v>56</v>
      </c>
      <c r="F1770" t="s">
        <v>57</v>
      </c>
      <c r="G1770">
        <v>69</v>
      </c>
      <c r="H1770">
        <v>414237</v>
      </c>
      <c r="I1770" t="s">
        <v>34</v>
      </c>
      <c r="J1770" s="1">
        <v>45298</v>
      </c>
      <c r="K1770">
        <v>1400</v>
      </c>
      <c r="L1770" t="s">
        <v>7518</v>
      </c>
      <c r="M1770" t="s">
        <v>747</v>
      </c>
      <c r="N1770" t="s">
        <v>7519</v>
      </c>
      <c r="O1770" t="s">
        <v>7520</v>
      </c>
      <c r="P1770" t="s">
        <v>87</v>
      </c>
      <c r="Q1770">
        <v>15</v>
      </c>
      <c r="R1770" t="s">
        <v>88</v>
      </c>
      <c r="S1770" t="s">
        <v>118</v>
      </c>
      <c r="T1770">
        <v>79203</v>
      </c>
      <c r="U1770" s="1">
        <v>45308</v>
      </c>
      <c r="V1770" t="s">
        <v>111</v>
      </c>
      <c r="W1770">
        <v>183615</v>
      </c>
      <c r="X1770" t="s">
        <v>7521</v>
      </c>
      <c r="Y1770">
        <v>353</v>
      </c>
      <c r="Z1770">
        <v>756</v>
      </c>
      <c r="AA1770">
        <v>4</v>
      </c>
      <c r="AB1770" s="2" t="s">
        <v>7522</v>
      </c>
    </row>
    <row r="1771" spans="1:28" x14ac:dyDescent="0.3">
      <c r="A1771" t="s">
        <v>28</v>
      </c>
      <c r="B1771" t="s">
        <v>29</v>
      </c>
      <c r="C1771" t="s">
        <v>157</v>
      </c>
      <c r="D1771" t="s">
        <v>349</v>
      </c>
      <c r="E1771" t="s">
        <v>56</v>
      </c>
      <c r="F1771" t="s">
        <v>33</v>
      </c>
      <c r="G1771">
        <v>65</v>
      </c>
      <c r="H1771">
        <v>436820</v>
      </c>
      <c r="I1771" t="s">
        <v>34</v>
      </c>
      <c r="J1771" s="1">
        <v>44199</v>
      </c>
      <c r="K1771">
        <v>800</v>
      </c>
      <c r="L1771" t="s">
        <v>7523</v>
      </c>
      <c r="M1771" t="s">
        <v>1118</v>
      </c>
      <c r="N1771" t="s">
        <v>7524</v>
      </c>
      <c r="O1771" t="s">
        <v>7525</v>
      </c>
      <c r="P1771" t="s">
        <v>87</v>
      </c>
      <c r="Q1771">
        <v>7</v>
      </c>
      <c r="R1771" t="s">
        <v>40</v>
      </c>
      <c r="S1771" t="s">
        <v>41</v>
      </c>
      <c r="T1771">
        <v>69273</v>
      </c>
      <c r="U1771" s="1">
        <v>45330</v>
      </c>
      <c r="V1771" t="s">
        <v>119</v>
      </c>
      <c r="W1771">
        <v>557290</v>
      </c>
      <c r="X1771" t="s">
        <v>7526</v>
      </c>
      <c r="Y1771">
        <v>654</v>
      </c>
      <c r="Z1771">
        <v>2660</v>
      </c>
      <c r="AA1771">
        <v>1</v>
      </c>
      <c r="AB1771">
        <v>1064</v>
      </c>
    </row>
    <row r="1772" spans="1:28" x14ac:dyDescent="0.3">
      <c r="A1772" t="s">
        <v>28</v>
      </c>
      <c r="B1772" t="s">
        <v>29</v>
      </c>
      <c r="C1772" t="s">
        <v>148</v>
      </c>
      <c r="D1772" t="s">
        <v>220</v>
      </c>
      <c r="E1772" t="s">
        <v>32</v>
      </c>
      <c r="F1772" t="s">
        <v>175</v>
      </c>
      <c r="G1772">
        <v>94</v>
      </c>
      <c r="H1772">
        <v>404740</v>
      </c>
      <c r="I1772" t="s">
        <v>34</v>
      </c>
      <c r="J1772" s="1">
        <v>43989</v>
      </c>
      <c r="K1772">
        <v>1300</v>
      </c>
      <c r="L1772" t="s">
        <v>7527</v>
      </c>
      <c r="M1772" t="s">
        <v>736</v>
      </c>
      <c r="N1772" t="s">
        <v>7528</v>
      </c>
      <c r="O1772" t="s">
        <v>7529</v>
      </c>
      <c r="P1772" t="s">
        <v>87</v>
      </c>
      <c r="Q1772">
        <v>10</v>
      </c>
      <c r="R1772" t="s">
        <v>40</v>
      </c>
      <c r="S1772" t="s">
        <v>41</v>
      </c>
      <c r="T1772">
        <v>62586</v>
      </c>
      <c r="U1772" s="1">
        <v>45380</v>
      </c>
      <c r="V1772" t="s">
        <v>72</v>
      </c>
      <c r="W1772">
        <v>783684</v>
      </c>
      <c r="X1772" t="s">
        <v>7530</v>
      </c>
      <c r="Y1772">
        <v>425</v>
      </c>
      <c r="Z1772">
        <v>2016</v>
      </c>
      <c r="AA1772">
        <v>5</v>
      </c>
      <c r="AB1772">
        <v>4032</v>
      </c>
    </row>
    <row r="1773" spans="1:28" x14ac:dyDescent="0.3">
      <c r="A1773" t="s">
        <v>28</v>
      </c>
      <c r="B1773" t="s">
        <v>29</v>
      </c>
      <c r="C1773" t="s">
        <v>157</v>
      </c>
      <c r="D1773" t="s">
        <v>163</v>
      </c>
      <c r="E1773" t="s">
        <v>46</v>
      </c>
      <c r="F1773" t="s">
        <v>135</v>
      </c>
      <c r="G1773">
        <v>35</v>
      </c>
      <c r="H1773">
        <v>408740</v>
      </c>
      <c r="I1773" t="s">
        <v>58</v>
      </c>
      <c r="J1773" s="1">
        <v>45614</v>
      </c>
      <c r="K1773">
        <v>1000</v>
      </c>
      <c r="L1773" t="s">
        <v>7531</v>
      </c>
      <c r="M1773" t="s">
        <v>216</v>
      </c>
      <c r="N1773" t="s">
        <v>7532</v>
      </c>
      <c r="O1773" t="s">
        <v>7533</v>
      </c>
      <c r="P1773" t="s">
        <v>87</v>
      </c>
      <c r="Q1773">
        <v>16</v>
      </c>
      <c r="R1773" t="s">
        <v>88</v>
      </c>
      <c r="S1773" t="s">
        <v>118</v>
      </c>
      <c r="T1773">
        <v>23107</v>
      </c>
      <c r="U1773" s="1">
        <v>45535</v>
      </c>
      <c r="V1773" t="s">
        <v>64</v>
      </c>
      <c r="W1773">
        <v>870536</v>
      </c>
      <c r="X1773" t="s">
        <v>7534</v>
      </c>
      <c r="Y1773">
        <v>520</v>
      </c>
      <c r="Z1773">
        <v>2715</v>
      </c>
      <c r="AA1773">
        <v>3</v>
      </c>
      <c r="AB1773">
        <v>3258</v>
      </c>
    </row>
    <row r="1774" spans="1:28" x14ac:dyDescent="0.3">
      <c r="A1774" t="s">
        <v>28</v>
      </c>
      <c r="B1774" t="s">
        <v>29</v>
      </c>
      <c r="C1774" t="s">
        <v>44</v>
      </c>
      <c r="D1774" t="s">
        <v>55</v>
      </c>
      <c r="E1774" t="s">
        <v>46</v>
      </c>
      <c r="F1774" t="s">
        <v>113</v>
      </c>
      <c r="G1774">
        <v>98</v>
      </c>
      <c r="H1774">
        <v>429858</v>
      </c>
      <c r="I1774" t="s">
        <v>34</v>
      </c>
      <c r="J1774" s="1">
        <v>44835</v>
      </c>
      <c r="K1774">
        <v>1000</v>
      </c>
      <c r="L1774" t="s">
        <v>7535</v>
      </c>
      <c r="M1774" t="s">
        <v>211</v>
      </c>
      <c r="N1774" t="s">
        <v>7536</v>
      </c>
      <c r="O1774" t="s">
        <v>7537</v>
      </c>
      <c r="P1774" t="s">
        <v>51</v>
      </c>
      <c r="Q1774">
        <v>5</v>
      </c>
      <c r="R1774" t="s">
        <v>88</v>
      </c>
      <c r="S1774" t="s">
        <v>118</v>
      </c>
      <c r="T1774">
        <v>15361</v>
      </c>
      <c r="U1774" s="1">
        <v>45617</v>
      </c>
      <c r="V1774" t="s">
        <v>42</v>
      </c>
      <c r="W1774">
        <v>107299</v>
      </c>
      <c r="X1774" t="s">
        <v>7538</v>
      </c>
      <c r="Y1774">
        <v>879</v>
      </c>
      <c r="Z1774">
        <v>1033</v>
      </c>
      <c r="AA1774">
        <v>8</v>
      </c>
      <c r="AB1774" s="2" t="s">
        <v>7539</v>
      </c>
    </row>
    <row r="1775" spans="1:28" x14ac:dyDescent="0.3">
      <c r="A1775" t="s">
        <v>28</v>
      </c>
      <c r="B1775" t="s">
        <v>29</v>
      </c>
      <c r="C1775" t="s">
        <v>148</v>
      </c>
      <c r="D1775" t="s">
        <v>621</v>
      </c>
      <c r="E1775" t="s">
        <v>32</v>
      </c>
      <c r="F1775" t="s">
        <v>355</v>
      </c>
      <c r="G1775">
        <v>37</v>
      </c>
      <c r="H1775">
        <v>411260</v>
      </c>
      <c r="I1775" t="s">
        <v>58</v>
      </c>
      <c r="J1775" s="1">
        <v>45619</v>
      </c>
      <c r="K1775">
        <v>950</v>
      </c>
      <c r="L1775" t="s">
        <v>7540</v>
      </c>
      <c r="M1775" t="s">
        <v>137</v>
      </c>
      <c r="N1775" t="s">
        <v>7541</v>
      </c>
      <c r="O1775" t="s">
        <v>7542</v>
      </c>
      <c r="P1775" t="s">
        <v>39</v>
      </c>
      <c r="Q1775">
        <v>6</v>
      </c>
      <c r="R1775" t="s">
        <v>88</v>
      </c>
      <c r="S1775" t="s">
        <v>118</v>
      </c>
      <c r="T1775">
        <v>63457</v>
      </c>
      <c r="U1775" s="1">
        <v>45391</v>
      </c>
      <c r="V1775" t="s">
        <v>80</v>
      </c>
      <c r="W1775">
        <v>285008</v>
      </c>
      <c r="X1775" t="s">
        <v>7543</v>
      </c>
      <c r="Y1775">
        <v>268</v>
      </c>
      <c r="Z1775">
        <v>2787</v>
      </c>
      <c r="AA1775">
        <v>6</v>
      </c>
      <c r="AB1775">
        <v>6688.8</v>
      </c>
    </row>
    <row r="1776" spans="1:28" x14ac:dyDescent="0.3">
      <c r="A1776" t="s">
        <v>28</v>
      </c>
      <c r="B1776" t="s">
        <v>29</v>
      </c>
      <c r="C1776" t="s">
        <v>193</v>
      </c>
      <c r="D1776" t="s">
        <v>187</v>
      </c>
      <c r="E1776" t="s">
        <v>32</v>
      </c>
      <c r="F1776" t="s">
        <v>33</v>
      </c>
      <c r="G1776">
        <v>34</v>
      </c>
      <c r="H1776">
        <v>416284</v>
      </c>
      <c r="I1776" t="s">
        <v>34</v>
      </c>
      <c r="J1776" s="1">
        <v>45129</v>
      </c>
      <c r="K1776">
        <v>1300</v>
      </c>
      <c r="L1776" t="s">
        <v>7544</v>
      </c>
      <c r="M1776" t="s">
        <v>372</v>
      </c>
      <c r="N1776" t="s">
        <v>7545</v>
      </c>
      <c r="O1776" t="s">
        <v>7546</v>
      </c>
      <c r="P1776" t="s">
        <v>51</v>
      </c>
      <c r="Q1776">
        <v>20</v>
      </c>
      <c r="R1776" t="s">
        <v>88</v>
      </c>
      <c r="S1776" t="s">
        <v>118</v>
      </c>
      <c r="T1776">
        <v>99999</v>
      </c>
      <c r="U1776" s="1">
        <v>45309</v>
      </c>
      <c r="V1776" t="s">
        <v>111</v>
      </c>
      <c r="W1776">
        <v>156197</v>
      </c>
      <c r="X1776" t="s">
        <v>7547</v>
      </c>
      <c r="Y1776">
        <v>512</v>
      </c>
      <c r="Z1776">
        <v>2849</v>
      </c>
      <c r="AA1776">
        <v>2</v>
      </c>
      <c r="AB1776" s="2" t="s">
        <v>7548</v>
      </c>
    </row>
    <row r="1777" spans="1:28" x14ac:dyDescent="0.3">
      <c r="A1777" t="s">
        <v>28</v>
      </c>
      <c r="B1777" t="s">
        <v>29</v>
      </c>
      <c r="C1777" t="s">
        <v>54</v>
      </c>
      <c r="D1777" t="s">
        <v>82</v>
      </c>
      <c r="E1777" t="s">
        <v>32</v>
      </c>
      <c r="F1777" t="s">
        <v>175</v>
      </c>
      <c r="G1777">
        <v>92</v>
      </c>
      <c r="H1777">
        <v>404421</v>
      </c>
      <c r="I1777" t="s">
        <v>58</v>
      </c>
      <c r="J1777" s="1">
        <v>44140</v>
      </c>
      <c r="K1777">
        <v>950</v>
      </c>
      <c r="L1777" t="s">
        <v>7549</v>
      </c>
      <c r="M1777" t="s">
        <v>591</v>
      </c>
      <c r="N1777" t="s">
        <v>7550</v>
      </c>
      <c r="O1777" t="s">
        <v>7551</v>
      </c>
      <c r="P1777" t="s">
        <v>87</v>
      </c>
      <c r="Q1777">
        <v>10</v>
      </c>
      <c r="R1777" t="s">
        <v>88</v>
      </c>
      <c r="S1777" t="s">
        <v>41</v>
      </c>
      <c r="T1777">
        <v>80784</v>
      </c>
      <c r="U1777" s="1">
        <v>45433</v>
      </c>
      <c r="V1777" t="s">
        <v>140</v>
      </c>
      <c r="W1777">
        <v>834378</v>
      </c>
      <c r="X1777" t="s">
        <v>7552</v>
      </c>
      <c r="Y1777">
        <v>865</v>
      </c>
      <c r="Z1777">
        <v>2589</v>
      </c>
      <c r="AA1777">
        <v>8</v>
      </c>
      <c r="AB1777" s="2" t="s">
        <v>7553</v>
      </c>
    </row>
    <row r="1778" spans="1:28" x14ac:dyDescent="0.3">
      <c r="A1778" t="s">
        <v>28</v>
      </c>
      <c r="B1778" t="s">
        <v>29</v>
      </c>
      <c r="C1778" t="s">
        <v>91</v>
      </c>
      <c r="D1778" t="s">
        <v>411</v>
      </c>
      <c r="E1778" t="s">
        <v>32</v>
      </c>
      <c r="F1778" t="s">
        <v>57</v>
      </c>
      <c r="G1778">
        <v>10</v>
      </c>
      <c r="H1778">
        <v>412527</v>
      </c>
      <c r="I1778" t="s">
        <v>58</v>
      </c>
      <c r="J1778" s="1">
        <v>43983</v>
      </c>
      <c r="K1778">
        <v>1000</v>
      </c>
      <c r="L1778" t="s">
        <v>7554</v>
      </c>
      <c r="M1778" t="s">
        <v>1460</v>
      </c>
      <c r="N1778" t="s">
        <v>7555</v>
      </c>
      <c r="O1778" t="s">
        <v>7556</v>
      </c>
      <c r="P1778" t="s">
        <v>51</v>
      </c>
      <c r="Q1778">
        <v>10</v>
      </c>
      <c r="R1778" t="s">
        <v>88</v>
      </c>
      <c r="S1778" t="s">
        <v>79</v>
      </c>
      <c r="T1778">
        <v>84096</v>
      </c>
      <c r="U1778" s="1">
        <v>45441</v>
      </c>
      <c r="V1778" t="s">
        <v>140</v>
      </c>
      <c r="W1778">
        <v>673770</v>
      </c>
      <c r="X1778" t="s">
        <v>7557</v>
      </c>
      <c r="Y1778">
        <v>826</v>
      </c>
      <c r="Z1778">
        <v>2347</v>
      </c>
      <c r="AA1778">
        <v>4</v>
      </c>
      <c r="AB1778" s="2" t="s">
        <v>7558</v>
      </c>
    </row>
    <row r="1779" spans="1:28" x14ac:dyDescent="0.3">
      <c r="A1779" t="s">
        <v>28</v>
      </c>
      <c r="B1779" t="s">
        <v>29</v>
      </c>
      <c r="C1779" t="s">
        <v>193</v>
      </c>
      <c r="D1779" t="s">
        <v>411</v>
      </c>
      <c r="E1779" t="s">
        <v>46</v>
      </c>
      <c r="F1779" t="s">
        <v>113</v>
      </c>
      <c r="G1779">
        <v>99</v>
      </c>
      <c r="H1779">
        <v>409375</v>
      </c>
      <c r="I1779" t="s">
        <v>58</v>
      </c>
      <c r="J1779" s="1">
        <v>43994</v>
      </c>
      <c r="K1779">
        <v>950</v>
      </c>
      <c r="L1779" t="s">
        <v>7559</v>
      </c>
      <c r="M1779" t="s">
        <v>1091</v>
      </c>
      <c r="N1779" t="s">
        <v>7560</v>
      </c>
      <c r="O1779" t="s">
        <v>7561</v>
      </c>
      <c r="P1779" t="s">
        <v>87</v>
      </c>
      <c r="Q1779">
        <v>6</v>
      </c>
      <c r="R1779" t="s">
        <v>88</v>
      </c>
      <c r="S1779" t="s">
        <v>41</v>
      </c>
      <c r="T1779">
        <v>51087</v>
      </c>
      <c r="U1779" s="1">
        <v>45605</v>
      </c>
      <c r="V1779" t="s">
        <v>42</v>
      </c>
      <c r="W1779">
        <v>316159</v>
      </c>
      <c r="X1779" t="s">
        <v>7562</v>
      </c>
      <c r="Y1779">
        <v>714</v>
      </c>
      <c r="Z1779">
        <v>2849</v>
      </c>
      <c r="AA1779">
        <v>8</v>
      </c>
      <c r="AB1779" s="2" t="s">
        <v>7563</v>
      </c>
    </row>
    <row r="1780" spans="1:28" x14ac:dyDescent="0.3">
      <c r="A1780" t="s">
        <v>28</v>
      </c>
      <c r="B1780" t="s">
        <v>29</v>
      </c>
      <c r="C1780" t="s">
        <v>193</v>
      </c>
      <c r="D1780" t="s">
        <v>82</v>
      </c>
      <c r="E1780" t="s">
        <v>56</v>
      </c>
      <c r="F1780" t="s">
        <v>83</v>
      </c>
      <c r="G1780">
        <v>64</v>
      </c>
      <c r="H1780">
        <v>401344</v>
      </c>
      <c r="I1780" t="s">
        <v>34</v>
      </c>
      <c r="J1780" s="1">
        <v>44758</v>
      </c>
      <c r="K1780">
        <v>1200</v>
      </c>
      <c r="L1780" t="s">
        <v>7564</v>
      </c>
      <c r="M1780" t="s">
        <v>434</v>
      </c>
      <c r="N1780" t="s">
        <v>7565</v>
      </c>
      <c r="O1780" t="s">
        <v>7566</v>
      </c>
      <c r="P1780" t="s">
        <v>87</v>
      </c>
      <c r="Q1780">
        <v>14</v>
      </c>
      <c r="R1780" t="s">
        <v>88</v>
      </c>
      <c r="S1780" t="s">
        <v>118</v>
      </c>
      <c r="T1780">
        <v>40439</v>
      </c>
      <c r="U1780" s="1">
        <v>45484</v>
      </c>
      <c r="V1780" t="s">
        <v>126</v>
      </c>
      <c r="W1780">
        <v>963269</v>
      </c>
      <c r="X1780" t="s">
        <v>7567</v>
      </c>
      <c r="Y1780">
        <v>407</v>
      </c>
      <c r="Z1780">
        <v>2050</v>
      </c>
      <c r="AA1780">
        <v>8</v>
      </c>
      <c r="AB1780">
        <v>6560</v>
      </c>
    </row>
    <row r="1781" spans="1:28" x14ac:dyDescent="0.3">
      <c r="A1781" t="s">
        <v>28</v>
      </c>
      <c r="B1781" t="s">
        <v>29</v>
      </c>
      <c r="C1781" t="s">
        <v>66</v>
      </c>
      <c r="D1781" t="s">
        <v>566</v>
      </c>
      <c r="E1781" t="s">
        <v>56</v>
      </c>
      <c r="F1781" t="s">
        <v>33</v>
      </c>
      <c r="G1781">
        <v>44</v>
      </c>
      <c r="H1781">
        <v>416229</v>
      </c>
      <c r="I1781" t="s">
        <v>58</v>
      </c>
      <c r="J1781" s="1">
        <v>45195</v>
      </c>
      <c r="K1781">
        <v>1400</v>
      </c>
      <c r="L1781" t="s">
        <v>7568</v>
      </c>
      <c r="M1781" t="s">
        <v>60</v>
      </c>
      <c r="N1781" t="s">
        <v>7569</v>
      </c>
      <c r="O1781" t="s">
        <v>7570</v>
      </c>
      <c r="P1781" t="s">
        <v>39</v>
      </c>
      <c r="Q1781">
        <v>10</v>
      </c>
      <c r="R1781" t="s">
        <v>88</v>
      </c>
      <c r="S1781" t="s">
        <v>63</v>
      </c>
      <c r="T1781">
        <v>29641</v>
      </c>
      <c r="U1781" s="1">
        <v>45296</v>
      </c>
      <c r="V1781" t="s">
        <v>111</v>
      </c>
      <c r="W1781">
        <v>976208</v>
      </c>
      <c r="X1781" t="s">
        <v>337</v>
      </c>
      <c r="Y1781">
        <v>831</v>
      </c>
      <c r="Z1781">
        <v>2901</v>
      </c>
      <c r="AA1781">
        <v>3</v>
      </c>
      <c r="AB1781" s="2" t="s">
        <v>7571</v>
      </c>
    </row>
    <row r="1782" spans="1:28" x14ac:dyDescent="0.3">
      <c r="A1782" t="s">
        <v>28</v>
      </c>
      <c r="B1782" t="s">
        <v>29</v>
      </c>
      <c r="C1782" t="s">
        <v>157</v>
      </c>
      <c r="D1782" t="s">
        <v>31</v>
      </c>
      <c r="E1782" t="s">
        <v>56</v>
      </c>
      <c r="F1782" t="s">
        <v>83</v>
      </c>
      <c r="G1782">
        <v>89</v>
      </c>
      <c r="H1782">
        <v>409772</v>
      </c>
      <c r="I1782" t="s">
        <v>58</v>
      </c>
      <c r="J1782" s="1">
        <v>43930</v>
      </c>
      <c r="K1782">
        <v>950</v>
      </c>
      <c r="L1782" t="s">
        <v>7381</v>
      </c>
      <c r="M1782" t="s">
        <v>670</v>
      </c>
      <c r="N1782" t="s">
        <v>7572</v>
      </c>
      <c r="O1782" t="s">
        <v>7573</v>
      </c>
      <c r="P1782" t="s">
        <v>51</v>
      </c>
      <c r="Q1782">
        <v>11</v>
      </c>
      <c r="R1782" t="s">
        <v>88</v>
      </c>
      <c r="S1782" t="s">
        <v>63</v>
      </c>
      <c r="T1782">
        <v>23184</v>
      </c>
      <c r="U1782" s="1">
        <v>45618</v>
      </c>
      <c r="V1782" t="s">
        <v>42</v>
      </c>
      <c r="W1782">
        <v>103006</v>
      </c>
      <c r="X1782" t="s">
        <v>7574</v>
      </c>
      <c r="Y1782">
        <v>819</v>
      </c>
      <c r="Z1782">
        <v>2109</v>
      </c>
      <c r="AA1782">
        <v>2</v>
      </c>
      <c r="AB1782">
        <v>1687.2</v>
      </c>
    </row>
    <row r="1783" spans="1:28" x14ac:dyDescent="0.3">
      <c r="A1783" t="s">
        <v>28</v>
      </c>
      <c r="B1783" t="s">
        <v>29</v>
      </c>
      <c r="C1783" t="s">
        <v>44</v>
      </c>
      <c r="D1783" t="s">
        <v>560</v>
      </c>
      <c r="E1783" t="s">
        <v>56</v>
      </c>
      <c r="F1783" t="s">
        <v>47</v>
      </c>
      <c r="G1783">
        <v>57</v>
      </c>
      <c r="H1783">
        <v>413734</v>
      </c>
      <c r="I1783" t="s">
        <v>34</v>
      </c>
      <c r="J1783" s="1">
        <v>45314</v>
      </c>
      <c r="K1783">
        <v>1100</v>
      </c>
      <c r="L1783" t="s">
        <v>7575</v>
      </c>
      <c r="M1783" t="s">
        <v>152</v>
      </c>
      <c r="N1783" t="s">
        <v>7576</v>
      </c>
      <c r="O1783" t="s">
        <v>7577</v>
      </c>
      <c r="P1783" t="s">
        <v>87</v>
      </c>
      <c r="Q1783">
        <v>17</v>
      </c>
      <c r="R1783" t="s">
        <v>88</v>
      </c>
      <c r="S1783" t="s">
        <v>118</v>
      </c>
      <c r="T1783">
        <v>39005</v>
      </c>
      <c r="U1783" s="1">
        <v>45295</v>
      </c>
      <c r="V1783" t="s">
        <v>111</v>
      </c>
      <c r="W1783">
        <v>527712</v>
      </c>
      <c r="X1783" t="s">
        <v>7578</v>
      </c>
      <c r="Y1783">
        <v>964</v>
      </c>
      <c r="Z1783">
        <v>2392</v>
      </c>
      <c r="AA1783">
        <v>6</v>
      </c>
      <c r="AB1783">
        <v>5740.8</v>
      </c>
    </row>
    <row r="1784" spans="1:28" x14ac:dyDescent="0.3">
      <c r="A1784" t="s">
        <v>28</v>
      </c>
      <c r="B1784" t="s">
        <v>29</v>
      </c>
      <c r="C1784" t="s">
        <v>44</v>
      </c>
      <c r="D1784" t="s">
        <v>163</v>
      </c>
      <c r="E1784" t="s">
        <v>32</v>
      </c>
      <c r="F1784" t="s">
        <v>113</v>
      </c>
      <c r="G1784">
        <v>59</v>
      </c>
      <c r="H1784">
        <v>404433</v>
      </c>
      <c r="I1784" t="s">
        <v>34</v>
      </c>
      <c r="J1784" s="1">
        <v>44675</v>
      </c>
      <c r="K1784">
        <v>1000</v>
      </c>
      <c r="L1784" t="s">
        <v>7579</v>
      </c>
      <c r="M1784" t="s">
        <v>423</v>
      </c>
      <c r="N1784" t="s">
        <v>7580</v>
      </c>
      <c r="O1784" t="s">
        <v>7581</v>
      </c>
      <c r="P1784" t="s">
        <v>51</v>
      </c>
      <c r="Q1784">
        <v>17</v>
      </c>
      <c r="R1784" t="s">
        <v>88</v>
      </c>
      <c r="S1784" t="s">
        <v>41</v>
      </c>
      <c r="T1784">
        <v>75689</v>
      </c>
      <c r="U1784" s="1">
        <v>45436</v>
      </c>
      <c r="V1784" t="s">
        <v>140</v>
      </c>
      <c r="W1784">
        <v>496366</v>
      </c>
      <c r="X1784" t="s">
        <v>7582</v>
      </c>
      <c r="Y1784">
        <v>283</v>
      </c>
      <c r="Z1784">
        <v>2306</v>
      </c>
      <c r="AA1784">
        <v>2</v>
      </c>
      <c r="AB1784" s="2" t="s">
        <v>7583</v>
      </c>
    </row>
    <row r="1785" spans="1:28" x14ac:dyDescent="0.3">
      <c r="A1785" t="s">
        <v>28</v>
      </c>
      <c r="B1785" t="s">
        <v>29</v>
      </c>
      <c r="C1785" t="s">
        <v>157</v>
      </c>
      <c r="D1785" t="s">
        <v>248</v>
      </c>
      <c r="E1785" t="s">
        <v>46</v>
      </c>
      <c r="F1785" t="s">
        <v>106</v>
      </c>
      <c r="G1785">
        <v>7</v>
      </c>
      <c r="H1785">
        <v>421473</v>
      </c>
      <c r="I1785" t="s">
        <v>34</v>
      </c>
      <c r="J1785" s="1">
        <v>44289</v>
      </c>
      <c r="K1785">
        <v>1300</v>
      </c>
      <c r="L1785" t="s">
        <v>3998</v>
      </c>
      <c r="M1785" t="s">
        <v>282</v>
      </c>
      <c r="N1785" t="s">
        <v>7584</v>
      </c>
      <c r="O1785" t="s">
        <v>7585</v>
      </c>
      <c r="P1785" t="s">
        <v>71</v>
      </c>
      <c r="Q1785">
        <v>13</v>
      </c>
      <c r="R1785" t="s">
        <v>40</v>
      </c>
      <c r="S1785" t="s">
        <v>41</v>
      </c>
      <c r="T1785">
        <v>17002</v>
      </c>
      <c r="U1785" s="1">
        <v>45511</v>
      </c>
      <c r="V1785" t="s">
        <v>64</v>
      </c>
      <c r="W1785">
        <v>499578</v>
      </c>
      <c r="X1785" t="s">
        <v>7586</v>
      </c>
      <c r="Y1785">
        <v>218</v>
      </c>
      <c r="Z1785">
        <v>1452</v>
      </c>
      <c r="AA1785">
        <v>5</v>
      </c>
      <c r="AB1785">
        <v>2904</v>
      </c>
    </row>
    <row r="1786" spans="1:28" x14ac:dyDescent="0.3">
      <c r="A1786" t="s">
        <v>28</v>
      </c>
      <c r="B1786" t="s">
        <v>29</v>
      </c>
      <c r="C1786" t="s">
        <v>148</v>
      </c>
      <c r="D1786" t="s">
        <v>98</v>
      </c>
      <c r="E1786" t="s">
        <v>32</v>
      </c>
      <c r="F1786" t="s">
        <v>135</v>
      </c>
      <c r="G1786">
        <v>23</v>
      </c>
      <c r="H1786">
        <v>406682</v>
      </c>
      <c r="I1786" t="s">
        <v>58</v>
      </c>
      <c r="J1786" s="1">
        <v>44654</v>
      </c>
      <c r="K1786">
        <v>1300</v>
      </c>
      <c r="L1786" t="s">
        <v>7587</v>
      </c>
      <c r="M1786" t="s">
        <v>747</v>
      </c>
      <c r="N1786" t="s">
        <v>7588</v>
      </c>
      <c r="O1786" t="s">
        <v>7589</v>
      </c>
      <c r="P1786" t="s">
        <v>51</v>
      </c>
      <c r="Q1786">
        <v>7</v>
      </c>
      <c r="R1786" t="s">
        <v>40</v>
      </c>
      <c r="S1786" t="s">
        <v>79</v>
      </c>
      <c r="T1786">
        <v>52071</v>
      </c>
      <c r="U1786" s="1">
        <v>45579</v>
      </c>
      <c r="V1786" t="s">
        <v>155</v>
      </c>
      <c r="W1786">
        <v>790685</v>
      </c>
      <c r="X1786" t="s">
        <v>7590</v>
      </c>
      <c r="Y1786">
        <v>274</v>
      </c>
      <c r="Z1786">
        <v>2591</v>
      </c>
      <c r="AA1786">
        <v>3</v>
      </c>
      <c r="AB1786" s="2" t="s">
        <v>7591</v>
      </c>
    </row>
    <row r="1787" spans="1:28" x14ac:dyDescent="0.3">
      <c r="A1787" t="s">
        <v>28</v>
      </c>
      <c r="B1787" t="s">
        <v>29</v>
      </c>
      <c r="C1787" t="s">
        <v>54</v>
      </c>
      <c r="D1787" t="s">
        <v>220</v>
      </c>
      <c r="E1787" t="s">
        <v>32</v>
      </c>
      <c r="F1787" t="s">
        <v>113</v>
      </c>
      <c r="G1787">
        <v>62</v>
      </c>
      <c r="H1787">
        <v>431300</v>
      </c>
      <c r="I1787" t="s">
        <v>58</v>
      </c>
      <c r="J1787" s="1">
        <v>44272</v>
      </c>
      <c r="K1787">
        <v>1000</v>
      </c>
      <c r="L1787" t="s">
        <v>7592</v>
      </c>
      <c r="M1787" t="s">
        <v>1030</v>
      </c>
      <c r="N1787" t="s">
        <v>7593</v>
      </c>
      <c r="O1787" t="s">
        <v>7594</v>
      </c>
      <c r="P1787" t="s">
        <v>39</v>
      </c>
      <c r="Q1787">
        <v>14</v>
      </c>
      <c r="R1787" t="s">
        <v>40</v>
      </c>
      <c r="S1787" t="s">
        <v>41</v>
      </c>
      <c r="T1787">
        <v>43982</v>
      </c>
      <c r="U1787" s="1">
        <v>45398</v>
      </c>
      <c r="V1787" t="s">
        <v>80</v>
      </c>
      <c r="W1787">
        <v>520287</v>
      </c>
      <c r="X1787" t="s">
        <v>7595</v>
      </c>
      <c r="Y1787">
        <v>651</v>
      </c>
      <c r="Z1787">
        <v>522</v>
      </c>
      <c r="AA1787">
        <v>8</v>
      </c>
      <c r="AB1787">
        <v>1670.4</v>
      </c>
    </row>
    <row r="1788" spans="1:28" x14ac:dyDescent="0.3">
      <c r="A1788" t="s">
        <v>28</v>
      </c>
      <c r="B1788" t="s">
        <v>29</v>
      </c>
      <c r="C1788" t="s">
        <v>148</v>
      </c>
      <c r="D1788" t="s">
        <v>220</v>
      </c>
      <c r="E1788" t="s">
        <v>56</v>
      </c>
      <c r="F1788" t="s">
        <v>106</v>
      </c>
      <c r="G1788">
        <v>79</v>
      </c>
      <c r="H1788">
        <v>421091</v>
      </c>
      <c r="I1788" t="s">
        <v>58</v>
      </c>
      <c r="J1788" s="1">
        <v>44367</v>
      </c>
      <c r="K1788">
        <v>1000</v>
      </c>
      <c r="L1788" t="s">
        <v>7596</v>
      </c>
      <c r="M1788" t="s">
        <v>313</v>
      </c>
      <c r="N1788" t="s">
        <v>7597</v>
      </c>
      <c r="O1788">
        <f>1-24-729-9448</f>
        <v>-10200</v>
      </c>
      <c r="P1788" t="s">
        <v>39</v>
      </c>
      <c r="Q1788">
        <v>6</v>
      </c>
      <c r="R1788" t="s">
        <v>88</v>
      </c>
      <c r="S1788" t="s">
        <v>41</v>
      </c>
      <c r="T1788">
        <v>89439</v>
      </c>
      <c r="U1788" s="1">
        <v>45552</v>
      </c>
      <c r="V1788" t="s">
        <v>180</v>
      </c>
      <c r="W1788">
        <v>119655</v>
      </c>
      <c r="X1788" t="s">
        <v>7598</v>
      </c>
      <c r="Y1788">
        <v>962</v>
      </c>
      <c r="Z1788">
        <v>2272</v>
      </c>
      <c r="AA1788">
        <v>3</v>
      </c>
      <c r="AB1788">
        <v>2726.4</v>
      </c>
    </row>
    <row r="1789" spans="1:28" x14ac:dyDescent="0.3">
      <c r="A1789" t="s">
        <v>28</v>
      </c>
      <c r="B1789" t="s">
        <v>29</v>
      </c>
      <c r="C1789" t="s">
        <v>193</v>
      </c>
      <c r="D1789" t="s">
        <v>267</v>
      </c>
      <c r="E1789" t="s">
        <v>56</v>
      </c>
      <c r="F1789" t="s">
        <v>33</v>
      </c>
      <c r="G1789">
        <v>20</v>
      </c>
      <c r="H1789">
        <v>400354</v>
      </c>
      <c r="I1789" t="s">
        <v>34</v>
      </c>
      <c r="J1789" s="1">
        <v>45173</v>
      </c>
      <c r="K1789">
        <v>1400</v>
      </c>
      <c r="L1789" t="s">
        <v>7060</v>
      </c>
      <c r="M1789" t="s">
        <v>189</v>
      </c>
      <c r="N1789" t="s">
        <v>7599</v>
      </c>
      <c r="O1789" t="s">
        <v>7600</v>
      </c>
      <c r="P1789" t="s">
        <v>71</v>
      </c>
      <c r="Q1789">
        <v>16</v>
      </c>
      <c r="R1789" t="s">
        <v>88</v>
      </c>
      <c r="S1789" t="s">
        <v>118</v>
      </c>
      <c r="T1789">
        <v>43455</v>
      </c>
      <c r="U1789" s="1">
        <v>45452</v>
      </c>
      <c r="V1789" t="s">
        <v>52</v>
      </c>
      <c r="W1789">
        <v>639547</v>
      </c>
      <c r="X1789" t="s">
        <v>7601</v>
      </c>
      <c r="Y1789">
        <v>724</v>
      </c>
      <c r="Z1789">
        <v>991</v>
      </c>
      <c r="AA1789">
        <v>4</v>
      </c>
      <c r="AB1789" s="2" t="s">
        <v>7602</v>
      </c>
    </row>
    <row r="1790" spans="1:28" x14ac:dyDescent="0.3">
      <c r="A1790" t="s">
        <v>28</v>
      </c>
      <c r="B1790" t="s">
        <v>29</v>
      </c>
      <c r="C1790" t="s">
        <v>157</v>
      </c>
      <c r="D1790" t="s">
        <v>220</v>
      </c>
      <c r="E1790" t="s">
        <v>46</v>
      </c>
      <c r="F1790" t="s">
        <v>150</v>
      </c>
      <c r="G1790">
        <v>35</v>
      </c>
      <c r="H1790">
        <v>422671</v>
      </c>
      <c r="I1790" t="s">
        <v>58</v>
      </c>
      <c r="J1790" s="1">
        <v>45078</v>
      </c>
      <c r="K1790">
        <v>1100</v>
      </c>
      <c r="L1790" t="s">
        <v>7603</v>
      </c>
      <c r="M1790" t="s">
        <v>351</v>
      </c>
      <c r="N1790" t="s">
        <v>7604</v>
      </c>
      <c r="O1790" t="s">
        <v>7605</v>
      </c>
      <c r="P1790" t="s">
        <v>39</v>
      </c>
      <c r="Q1790">
        <v>8</v>
      </c>
      <c r="R1790" t="s">
        <v>88</v>
      </c>
      <c r="S1790" t="s">
        <v>41</v>
      </c>
      <c r="T1790">
        <v>69743</v>
      </c>
      <c r="U1790" s="1">
        <v>45371</v>
      </c>
      <c r="V1790" t="s">
        <v>72</v>
      </c>
      <c r="W1790">
        <v>326757</v>
      </c>
      <c r="X1790" t="s">
        <v>7606</v>
      </c>
      <c r="Y1790">
        <v>651</v>
      </c>
      <c r="Z1790">
        <v>2828</v>
      </c>
      <c r="AA1790">
        <v>2</v>
      </c>
      <c r="AB1790">
        <v>2262.4</v>
      </c>
    </row>
    <row r="1791" spans="1:28" x14ac:dyDescent="0.3">
      <c r="A1791" t="s">
        <v>28</v>
      </c>
      <c r="B1791" t="s">
        <v>29</v>
      </c>
      <c r="C1791" t="s">
        <v>30</v>
      </c>
      <c r="D1791" t="s">
        <v>411</v>
      </c>
      <c r="E1791" t="s">
        <v>46</v>
      </c>
      <c r="F1791" t="s">
        <v>33</v>
      </c>
      <c r="G1791">
        <v>91</v>
      </c>
      <c r="H1791">
        <v>439743</v>
      </c>
      <c r="I1791" t="s">
        <v>34</v>
      </c>
      <c r="J1791" s="1">
        <v>45018</v>
      </c>
      <c r="K1791">
        <v>1200</v>
      </c>
      <c r="L1791" t="s">
        <v>7607</v>
      </c>
      <c r="M1791" t="s">
        <v>36</v>
      </c>
      <c r="N1791" t="s">
        <v>7608</v>
      </c>
      <c r="O1791" t="s">
        <v>7609</v>
      </c>
      <c r="P1791" t="s">
        <v>39</v>
      </c>
      <c r="Q1791">
        <v>16</v>
      </c>
      <c r="R1791" t="s">
        <v>88</v>
      </c>
      <c r="S1791" t="s">
        <v>118</v>
      </c>
      <c r="T1791">
        <v>62421</v>
      </c>
      <c r="U1791" s="1">
        <v>45350</v>
      </c>
      <c r="V1791" t="s">
        <v>119</v>
      </c>
      <c r="W1791">
        <v>281631</v>
      </c>
      <c r="X1791" t="s">
        <v>7610</v>
      </c>
      <c r="Y1791">
        <v>632</v>
      </c>
      <c r="Z1791">
        <v>2491</v>
      </c>
      <c r="AA1791">
        <v>3</v>
      </c>
      <c r="AB1791" s="2" t="s">
        <v>7611</v>
      </c>
    </row>
    <row r="1792" spans="1:28" x14ac:dyDescent="0.3">
      <c r="A1792" t="s">
        <v>28</v>
      </c>
      <c r="B1792" t="s">
        <v>29</v>
      </c>
      <c r="C1792" t="s">
        <v>193</v>
      </c>
      <c r="D1792" t="s">
        <v>92</v>
      </c>
      <c r="E1792" t="s">
        <v>56</v>
      </c>
      <c r="F1792" t="s">
        <v>175</v>
      </c>
      <c r="G1792">
        <v>62</v>
      </c>
      <c r="H1792">
        <v>416181</v>
      </c>
      <c r="I1792" t="s">
        <v>58</v>
      </c>
      <c r="J1792" s="1">
        <v>45022</v>
      </c>
      <c r="K1792">
        <v>1300</v>
      </c>
      <c r="L1792" t="s">
        <v>3409</v>
      </c>
      <c r="M1792" t="s">
        <v>434</v>
      </c>
      <c r="N1792" t="s">
        <v>7612</v>
      </c>
      <c r="O1792" t="s">
        <v>7613</v>
      </c>
      <c r="P1792" t="s">
        <v>51</v>
      </c>
      <c r="Q1792">
        <v>4</v>
      </c>
      <c r="R1792" t="s">
        <v>88</v>
      </c>
      <c r="S1792" t="s">
        <v>41</v>
      </c>
      <c r="T1792">
        <v>47257</v>
      </c>
      <c r="U1792" s="1">
        <v>45308</v>
      </c>
      <c r="V1792" t="s">
        <v>111</v>
      </c>
      <c r="W1792">
        <v>355717</v>
      </c>
      <c r="X1792" t="s">
        <v>7614</v>
      </c>
      <c r="Y1792">
        <v>300</v>
      </c>
      <c r="Z1792">
        <v>1329</v>
      </c>
      <c r="AA1792">
        <v>8</v>
      </c>
      <c r="AB1792">
        <v>4252.8</v>
      </c>
    </row>
    <row r="1793" spans="1:28" x14ac:dyDescent="0.3">
      <c r="A1793" t="s">
        <v>28</v>
      </c>
      <c r="B1793" t="s">
        <v>29</v>
      </c>
      <c r="C1793" t="s">
        <v>91</v>
      </c>
      <c r="D1793" t="s">
        <v>442</v>
      </c>
      <c r="E1793" t="s">
        <v>32</v>
      </c>
      <c r="F1793" t="s">
        <v>47</v>
      </c>
      <c r="G1793">
        <v>23</v>
      </c>
      <c r="H1793">
        <v>408830</v>
      </c>
      <c r="I1793" t="s">
        <v>58</v>
      </c>
      <c r="J1793" s="1">
        <v>43929</v>
      </c>
      <c r="K1793">
        <v>950</v>
      </c>
      <c r="L1793" t="s">
        <v>7615</v>
      </c>
      <c r="M1793" t="s">
        <v>94</v>
      </c>
      <c r="N1793" t="s">
        <v>7616</v>
      </c>
      <c r="O1793" t="s">
        <v>7617</v>
      </c>
      <c r="P1793" t="s">
        <v>71</v>
      </c>
      <c r="Q1793">
        <v>11</v>
      </c>
      <c r="R1793" t="s">
        <v>88</v>
      </c>
      <c r="S1793" t="s">
        <v>41</v>
      </c>
      <c r="T1793">
        <v>84831</v>
      </c>
      <c r="U1793" s="1">
        <v>45372</v>
      </c>
      <c r="V1793" t="s">
        <v>72</v>
      </c>
      <c r="W1793">
        <v>207921</v>
      </c>
      <c r="X1793" t="s">
        <v>7618</v>
      </c>
      <c r="Y1793">
        <v>986</v>
      </c>
      <c r="Z1793">
        <v>2145</v>
      </c>
      <c r="AA1793">
        <v>8</v>
      </c>
      <c r="AB1793">
        <v>6864</v>
      </c>
    </row>
    <row r="1794" spans="1:28" x14ac:dyDescent="0.3">
      <c r="A1794" t="s">
        <v>28</v>
      </c>
      <c r="B1794" t="s">
        <v>29</v>
      </c>
      <c r="C1794" t="s">
        <v>148</v>
      </c>
      <c r="D1794" t="s">
        <v>254</v>
      </c>
      <c r="E1794" t="s">
        <v>56</v>
      </c>
      <c r="F1794" t="s">
        <v>83</v>
      </c>
      <c r="G1794">
        <v>49</v>
      </c>
      <c r="H1794">
        <v>436167</v>
      </c>
      <c r="I1794" t="s">
        <v>34</v>
      </c>
      <c r="J1794" s="1">
        <v>45396</v>
      </c>
      <c r="K1794">
        <v>950</v>
      </c>
      <c r="L1794" t="s">
        <v>7619</v>
      </c>
      <c r="M1794" t="s">
        <v>2538</v>
      </c>
      <c r="N1794" t="s">
        <v>7620</v>
      </c>
      <c r="O1794" t="s">
        <v>7621</v>
      </c>
      <c r="P1794" t="s">
        <v>51</v>
      </c>
      <c r="Q1794">
        <v>14</v>
      </c>
      <c r="R1794" t="s">
        <v>88</v>
      </c>
      <c r="S1794" t="s">
        <v>118</v>
      </c>
      <c r="T1794">
        <v>21530</v>
      </c>
      <c r="U1794" s="1">
        <v>45627</v>
      </c>
      <c r="V1794" t="s">
        <v>259</v>
      </c>
      <c r="W1794">
        <v>505679</v>
      </c>
      <c r="X1794" t="s">
        <v>7622</v>
      </c>
      <c r="Y1794">
        <v>492</v>
      </c>
      <c r="Z1794">
        <v>1463</v>
      </c>
      <c r="AA1794">
        <v>2</v>
      </c>
      <c r="AB1794">
        <v>1170.4000000000001</v>
      </c>
    </row>
    <row r="1795" spans="1:28" x14ac:dyDescent="0.3">
      <c r="A1795" t="s">
        <v>28</v>
      </c>
      <c r="B1795" t="s">
        <v>29</v>
      </c>
      <c r="C1795" t="s">
        <v>193</v>
      </c>
      <c r="D1795" t="s">
        <v>560</v>
      </c>
      <c r="E1795" t="s">
        <v>46</v>
      </c>
      <c r="F1795" t="s">
        <v>33</v>
      </c>
      <c r="G1795">
        <v>1</v>
      </c>
      <c r="H1795">
        <v>428901</v>
      </c>
      <c r="I1795" t="s">
        <v>58</v>
      </c>
      <c r="J1795" s="1">
        <v>44303</v>
      </c>
      <c r="K1795">
        <v>1400</v>
      </c>
      <c r="L1795" t="s">
        <v>7623</v>
      </c>
      <c r="M1795" t="s">
        <v>282</v>
      </c>
      <c r="N1795" t="s">
        <v>7624</v>
      </c>
      <c r="O1795" t="s">
        <v>7625</v>
      </c>
      <c r="P1795" t="s">
        <v>39</v>
      </c>
      <c r="Q1795">
        <v>5</v>
      </c>
      <c r="R1795" t="s">
        <v>40</v>
      </c>
      <c r="S1795" t="s">
        <v>118</v>
      </c>
      <c r="T1795">
        <v>63836</v>
      </c>
      <c r="U1795" s="1">
        <v>45490</v>
      </c>
      <c r="V1795" t="s">
        <v>126</v>
      </c>
      <c r="W1795">
        <v>104261</v>
      </c>
      <c r="X1795" t="s">
        <v>7626</v>
      </c>
      <c r="Y1795">
        <v>994</v>
      </c>
      <c r="Z1795">
        <v>2436</v>
      </c>
      <c r="AA1795">
        <v>4</v>
      </c>
      <c r="AB1795" s="2" t="s">
        <v>7627</v>
      </c>
    </row>
    <row r="1796" spans="1:28" x14ac:dyDescent="0.3">
      <c r="A1796" t="s">
        <v>28</v>
      </c>
      <c r="B1796" t="s">
        <v>29</v>
      </c>
      <c r="C1796" t="s">
        <v>44</v>
      </c>
      <c r="D1796" t="s">
        <v>442</v>
      </c>
      <c r="E1796" t="s">
        <v>46</v>
      </c>
      <c r="F1796" t="s">
        <v>33</v>
      </c>
      <c r="G1796">
        <v>80</v>
      </c>
      <c r="H1796">
        <v>419638</v>
      </c>
      <c r="I1796" t="s">
        <v>58</v>
      </c>
      <c r="J1796" s="1">
        <v>44771</v>
      </c>
      <c r="K1796">
        <v>1000</v>
      </c>
      <c r="L1796" t="s">
        <v>7628</v>
      </c>
      <c r="M1796" t="s">
        <v>108</v>
      </c>
      <c r="N1796" t="s">
        <v>7629</v>
      </c>
      <c r="O1796" t="s">
        <v>7630</v>
      </c>
      <c r="P1796" t="s">
        <v>39</v>
      </c>
      <c r="Q1796">
        <v>20</v>
      </c>
      <c r="R1796" t="s">
        <v>40</v>
      </c>
      <c r="S1796" t="s">
        <v>79</v>
      </c>
      <c r="T1796">
        <v>15917</v>
      </c>
      <c r="U1796" s="1">
        <v>45347</v>
      </c>
      <c r="V1796" t="s">
        <v>119</v>
      </c>
      <c r="W1796">
        <v>580576</v>
      </c>
      <c r="X1796" t="s">
        <v>7631</v>
      </c>
      <c r="Y1796">
        <v>586</v>
      </c>
      <c r="Z1796">
        <v>818</v>
      </c>
      <c r="AA1796">
        <v>4</v>
      </c>
      <c r="AB1796" s="2" t="s">
        <v>7632</v>
      </c>
    </row>
    <row r="1797" spans="1:28" x14ac:dyDescent="0.3">
      <c r="A1797" t="s">
        <v>28</v>
      </c>
      <c r="B1797" t="s">
        <v>29</v>
      </c>
      <c r="C1797" t="s">
        <v>66</v>
      </c>
      <c r="D1797" t="s">
        <v>338</v>
      </c>
      <c r="E1797" t="s">
        <v>56</v>
      </c>
      <c r="F1797" t="s">
        <v>175</v>
      </c>
      <c r="G1797">
        <v>14</v>
      </c>
      <c r="H1797">
        <v>429150</v>
      </c>
      <c r="I1797" t="s">
        <v>58</v>
      </c>
      <c r="J1797" s="1">
        <v>44604</v>
      </c>
      <c r="K1797">
        <v>1200</v>
      </c>
      <c r="L1797" t="s">
        <v>7633</v>
      </c>
      <c r="M1797" t="s">
        <v>313</v>
      </c>
      <c r="N1797" t="s">
        <v>7634</v>
      </c>
      <c r="O1797">
        <v>7097291528</v>
      </c>
      <c r="P1797" t="s">
        <v>51</v>
      </c>
      <c r="Q1797">
        <v>5</v>
      </c>
      <c r="R1797" t="s">
        <v>88</v>
      </c>
      <c r="S1797" t="s">
        <v>41</v>
      </c>
      <c r="T1797">
        <v>23571</v>
      </c>
      <c r="U1797" s="1">
        <v>45534</v>
      </c>
      <c r="V1797" t="s">
        <v>64</v>
      </c>
      <c r="W1797">
        <v>467922</v>
      </c>
      <c r="X1797" t="s">
        <v>7635</v>
      </c>
      <c r="Y1797">
        <v>373</v>
      </c>
      <c r="Z1797">
        <v>2815</v>
      </c>
      <c r="AA1797">
        <v>3</v>
      </c>
      <c r="AB1797">
        <v>3378</v>
      </c>
    </row>
    <row r="1798" spans="1:28" x14ac:dyDescent="0.3">
      <c r="A1798" t="s">
        <v>28</v>
      </c>
      <c r="B1798" t="s">
        <v>29</v>
      </c>
      <c r="C1798" t="s">
        <v>91</v>
      </c>
      <c r="D1798" t="s">
        <v>92</v>
      </c>
      <c r="E1798" t="s">
        <v>32</v>
      </c>
      <c r="F1798" t="s">
        <v>83</v>
      </c>
      <c r="G1798">
        <v>34</v>
      </c>
      <c r="H1798">
        <v>401671</v>
      </c>
      <c r="I1798" t="s">
        <v>58</v>
      </c>
      <c r="J1798" s="1">
        <v>45539</v>
      </c>
      <c r="K1798">
        <v>1400</v>
      </c>
      <c r="L1798" t="s">
        <v>7636</v>
      </c>
      <c r="M1798" t="s">
        <v>189</v>
      </c>
      <c r="N1798" t="s">
        <v>7637</v>
      </c>
      <c r="O1798" t="s">
        <v>7638</v>
      </c>
      <c r="P1798" t="s">
        <v>87</v>
      </c>
      <c r="Q1798">
        <v>3</v>
      </c>
      <c r="R1798" t="s">
        <v>88</v>
      </c>
      <c r="S1798" t="s">
        <v>118</v>
      </c>
      <c r="T1798">
        <v>63622</v>
      </c>
      <c r="U1798" s="1">
        <v>45603</v>
      </c>
      <c r="V1798" t="s">
        <v>42</v>
      </c>
      <c r="W1798">
        <v>764847</v>
      </c>
      <c r="X1798" t="s">
        <v>7639</v>
      </c>
      <c r="Y1798">
        <v>541</v>
      </c>
      <c r="Z1798">
        <v>1450</v>
      </c>
      <c r="AA1798">
        <v>6</v>
      </c>
      <c r="AB1798">
        <v>3480</v>
      </c>
    </row>
    <row r="1799" spans="1:28" x14ac:dyDescent="0.3">
      <c r="A1799" t="s">
        <v>28</v>
      </c>
      <c r="B1799" t="s">
        <v>29</v>
      </c>
      <c r="C1799" t="s">
        <v>66</v>
      </c>
      <c r="D1799" t="s">
        <v>170</v>
      </c>
      <c r="E1799" t="s">
        <v>46</v>
      </c>
      <c r="F1799" t="s">
        <v>57</v>
      </c>
      <c r="G1799">
        <v>20</v>
      </c>
      <c r="H1799">
        <v>433792</v>
      </c>
      <c r="I1799" t="s">
        <v>58</v>
      </c>
      <c r="J1799" s="1">
        <v>44664</v>
      </c>
      <c r="K1799">
        <v>1200</v>
      </c>
      <c r="L1799" t="s">
        <v>7640</v>
      </c>
      <c r="M1799" t="s">
        <v>308</v>
      </c>
      <c r="N1799" t="s">
        <v>7641</v>
      </c>
      <c r="O1799" t="s">
        <v>7642</v>
      </c>
      <c r="P1799" t="s">
        <v>51</v>
      </c>
      <c r="Q1799">
        <v>14</v>
      </c>
      <c r="R1799" t="s">
        <v>40</v>
      </c>
      <c r="S1799" t="s">
        <v>63</v>
      </c>
      <c r="T1799">
        <v>48137</v>
      </c>
      <c r="U1799" s="1">
        <v>45586</v>
      </c>
      <c r="V1799" t="s">
        <v>155</v>
      </c>
      <c r="W1799">
        <v>566285</v>
      </c>
      <c r="X1799" t="s">
        <v>7643</v>
      </c>
      <c r="Y1799">
        <v>655</v>
      </c>
      <c r="Z1799">
        <v>1648</v>
      </c>
      <c r="AA1799">
        <v>4</v>
      </c>
      <c r="AB1799">
        <v>2636.8</v>
      </c>
    </row>
    <row r="1800" spans="1:28" x14ac:dyDescent="0.3">
      <c r="A1800" t="s">
        <v>28</v>
      </c>
      <c r="B1800" t="s">
        <v>29</v>
      </c>
      <c r="C1800" t="s">
        <v>66</v>
      </c>
      <c r="D1800" t="s">
        <v>220</v>
      </c>
      <c r="E1800" t="s">
        <v>56</v>
      </c>
      <c r="F1800" t="s">
        <v>355</v>
      </c>
      <c r="G1800">
        <v>83</v>
      </c>
      <c r="H1800">
        <v>414773</v>
      </c>
      <c r="I1800" t="s">
        <v>34</v>
      </c>
      <c r="J1800" s="1">
        <v>45483</v>
      </c>
      <c r="K1800">
        <v>1400</v>
      </c>
      <c r="L1800" t="s">
        <v>3280</v>
      </c>
      <c r="M1800" t="s">
        <v>1488</v>
      </c>
      <c r="N1800" t="s">
        <v>7644</v>
      </c>
      <c r="O1800" t="s">
        <v>7645</v>
      </c>
      <c r="P1800" t="s">
        <v>39</v>
      </c>
      <c r="Q1800">
        <v>16</v>
      </c>
      <c r="R1800" t="s">
        <v>88</v>
      </c>
      <c r="S1800" t="s">
        <v>118</v>
      </c>
      <c r="T1800">
        <v>44685</v>
      </c>
      <c r="U1800" s="1">
        <v>45582</v>
      </c>
      <c r="V1800" t="s">
        <v>155</v>
      </c>
      <c r="W1800">
        <v>661616</v>
      </c>
      <c r="X1800" t="s">
        <v>7646</v>
      </c>
      <c r="Y1800">
        <v>205</v>
      </c>
      <c r="Z1800">
        <v>1082</v>
      </c>
      <c r="AA1800">
        <v>1</v>
      </c>
      <c r="AB1800">
        <v>432.8</v>
      </c>
    </row>
    <row r="1801" spans="1:28" x14ac:dyDescent="0.3">
      <c r="A1801" t="s">
        <v>28</v>
      </c>
      <c r="B1801" t="s">
        <v>29</v>
      </c>
      <c r="C1801" t="s">
        <v>66</v>
      </c>
      <c r="D1801" t="s">
        <v>237</v>
      </c>
      <c r="E1801" t="s">
        <v>56</v>
      </c>
      <c r="F1801" t="s">
        <v>83</v>
      </c>
      <c r="G1801">
        <v>99</v>
      </c>
      <c r="H1801">
        <v>422691</v>
      </c>
      <c r="I1801" t="s">
        <v>34</v>
      </c>
      <c r="J1801" s="1">
        <v>44755</v>
      </c>
      <c r="K1801">
        <v>1400</v>
      </c>
      <c r="L1801" t="s">
        <v>7647</v>
      </c>
      <c r="M1801" t="s">
        <v>1488</v>
      </c>
      <c r="N1801" t="s">
        <v>7648</v>
      </c>
      <c r="O1801" t="s">
        <v>7649</v>
      </c>
      <c r="P1801" t="s">
        <v>87</v>
      </c>
      <c r="Q1801">
        <v>13</v>
      </c>
      <c r="R1801" t="s">
        <v>88</v>
      </c>
      <c r="S1801" t="s">
        <v>63</v>
      </c>
      <c r="T1801">
        <v>49628</v>
      </c>
      <c r="U1801" s="1">
        <v>45344</v>
      </c>
      <c r="V1801" t="s">
        <v>119</v>
      </c>
      <c r="W1801">
        <v>905559</v>
      </c>
      <c r="X1801" t="s">
        <v>7650</v>
      </c>
      <c r="Y1801">
        <v>593</v>
      </c>
      <c r="Z1801">
        <v>1947</v>
      </c>
      <c r="AA1801">
        <v>4</v>
      </c>
      <c r="AB1801" s="2" t="s">
        <v>1736</v>
      </c>
    </row>
    <row r="1802" spans="1:28" x14ac:dyDescent="0.3">
      <c r="A1802" t="s">
        <v>28</v>
      </c>
      <c r="B1802" t="s">
        <v>29</v>
      </c>
      <c r="C1802" t="s">
        <v>54</v>
      </c>
      <c r="D1802" t="s">
        <v>45</v>
      </c>
      <c r="E1802" t="s">
        <v>56</v>
      </c>
      <c r="F1802" t="s">
        <v>175</v>
      </c>
      <c r="G1802">
        <v>82</v>
      </c>
      <c r="H1802">
        <v>417554</v>
      </c>
      <c r="I1802" t="s">
        <v>58</v>
      </c>
      <c r="J1802" s="1">
        <v>44755</v>
      </c>
      <c r="K1802">
        <v>1100</v>
      </c>
      <c r="L1802" t="s">
        <v>7651</v>
      </c>
      <c r="M1802" t="s">
        <v>159</v>
      </c>
      <c r="N1802" t="s">
        <v>7652</v>
      </c>
      <c r="O1802">
        <v>8712251373</v>
      </c>
      <c r="P1802" t="s">
        <v>71</v>
      </c>
      <c r="Q1802">
        <v>12</v>
      </c>
      <c r="R1802" t="s">
        <v>88</v>
      </c>
      <c r="S1802" t="s">
        <v>63</v>
      </c>
      <c r="T1802">
        <v>38743</v>
      </c>
      <c r="U1802" s="1">
        <v>45608</v>
      </c>
      <c r="V1802" t="s">
        <v>42</v>
      </c>
      <c r="W1802">
        <v>558596</v>
      </c>
      <c r="X1802" t="s">
        <v>7653</v>
      </c>
      <c r="Y1802">
        <v>774</v>
      </c>
      <c r="Z1802">
        <v>2654</v>
      </c>
      <c r="AA1802">
        <v>6</v>
      </c>
      <c r="AB1802">
        <v>6369.6</v>
      </c>
    </row>
    <row r="1803" spans="1:28" x14ac:dyDescent="0.3">
      <c r="A1803" t="s">
        <v>28</v>
      </c>
      <c r="B1803" t="s">
        <v>29</v>
      </c>
      <c r="C1803" t="s">
        <v>193</v>
      </c>
      <c r="D1803" t="s">
        <v>163</v>
      </c>
      <c r="E1803" t="s">
        <v>32</v>
      </c>
      <c r="F1803" t="s">
        <v>135</v>
      </c>
      <c r="G1803">
        <v>37</v>
      </c>
      <c r="H1803">
        <v>416299</v>
      </c>
      <c r="I1803" t="s">
        <v>34</v>
      </c>
      <c r="J1803" s="1">
        <v>45283</v>
      </c>
      <c r="K1803">
        <v>1000</v>
      </c>
      <c r="L1803" t="s">
        <v>7654</v>
      </c>
      <c r="M1803" t="s">
        <v>680</v>
      </c>
      <c r="N1803" t="s">
        <v>7655</v>
      </c>
      <c r="O1803">
        <v>8937365650</v>
      </c>
      <c r="P1803" t="s">
        <v>71</v>
      </c>
      <c r="Q1803">
        <v>11</v>
      </c>
      <c r="R1803" t="s">
        <v>88</v>
      </c>
      <c r="S1803" t="s">
        <v>118</v>
      </c>
      <c r="T1803">
        <v>97366</v>
      </c>
      <c r="U1803" s="1">
        <v>45582</v>
      </c>
      <c r="V1803" t="s">
        <v>155</v>
      </c>
      <c r="W1803">
        <v>727873</v>
      </c>
      <c r="X1803" t="s">
        <v>7656</v>
      </c>
      <c r="Y1803">
        <v>388</v>
      </c>
      <c r="Z1803">
        <v>848</v>
      </c>
      <c r="AA1803">
        <v>3</v>
      </c>
      <c r="AB1803">
        <v>1017.6</v>
      </c>
    </row>
    <row r="1804" spans="1:28" x14ac:dyDescent="0.3">
      <c r="A1804" t="s">
        <v>28</v>
      </c>
      <c r="B1804" t="s">
        <v>29</v>
      </c>
      <c r="C1804" t="s">
        <v>193</v>
      </c>
      <c r="D1804" t="s">
        <v>149</v>
      </c>
      <c r="E1804" t="s">
        <v>46</v>
      </c>
      <c r="F1804" t="s">
        <v>47</v>
      </c>
      <c r="G1804">
        <v>69</v>
      </c>
      <c r="H1804">
        <v>421671</v>
      </c>
      <c r="I1804" t="s">
        <v>34</v>
      </c>
      <c r="J1804" s="1">
        <v>44125</v>
      </c>
      <c r="K1804">
        <v>950</v>
      </c>
      <c r="L1804" t="s">
        <v>7657</v>
      </c>
      <c r="M1804" t="s">
        <v>361</v>
      </c>
      <c r="N1804" t="s">
        <v>7658</v>
      </c>
      <c r="O1804">
        <f>1-756-322-3087</f>
        <v>-4164</v>
      </c>
      <c r="P1804" t="s">
        <v>51</v>
      </c>
      <c r="Q1804">
        <v>10</v>
      </c>
      <c r="R1804" t="s">
        <v>40</v>
      </c>
      <c r="S1804" t="s">
        <v>41</v>
      </c>
      <c r="T1804">
        <v>54199</v>
      </c>
      <c r="U1804" s="1">
        <v>45295</v>
      </c>
      <c r="V1804" t="s">
        <v>111</v>
      </c>
      <c r="W1804">
        <v>345055</v>
      </c>
      <c r="X1804" t="s">
        <v>7659</v>
      </c>
      <c r="Y1804">
        <v>625</v>
      </c>
      <c r="Z1804">
        <v>813</v>
      </c>
      <c r="AA1804">
        <v>7</v>
      </c>
      <c r="AB1804">
        <v>2276.4</v>
      </c>
    </row>
    <row r="1805" spans="1:28" x14ac:dyDescent="0.3">
      <c r="A1805" t="s">
        <v>28</v>
      </c>
      <c r="B1805" t="s">
        <v>29</v>
      </c>
      <c r="C1805" t="s">
        <v>44</v>
      </c>
      <c r="D1805" t="s">
        <v>74</v>
      </c>
      <c r="E1805" t="s">
        <v>46</v>
      </c>
      <c r="F1805" t="s">
        <v>83</v>
      </c>
      <c r="G1805">
        <v>23</v>
      </c>
      <c r="H1805">
        <v>410880</v>
      </c>
      <c r="I1805" t="s">
        <v>58</v>
      </c>
      <c r="J1805" s="1">
        <v>45166</v>
      </c>
      <c r="K1805">
        <v>1100</v>
      </c>
      <c r="L1805" t="s">
        <v>7660</v>
      </c>
      <c r="M1805" t="s">
        <v>1460</v>
      </c>
      <c r="N1805" t="s">
        <v>7661</v>
      </c>
      <c r="O1805" t="s">
        <v>7662</v>
      </c>
      <c r="P1805" t="s">
        <v>71</v>
      </c>
      <c r="Q1805">
        <v>20</v>
      </c>
      <c r="R1805" t="s">
        <v>40</v>
      </c>
      <c r="S1805" t="s">
        <v>41</v>
      </c>
      <c r="T1805">
        <v>49512</v>
      </c>
      <c r="U1805" s="1">
        <v>45355</v>
      </c>
      <c r="V1805" t="s">
        <v>72</v>
      </c>
      <c r="W1805">
        <v>994952</v>
      </c>
      <c r="X1805" t="s">
        <v>7663</v>
      </c>
      <c r="Y1805">
        <v>207</v>
      </c>
      <c r="Z1805">
        <v>627</v>
      </c>
      <c r="AA1805">
        <v>5</v>
      </c>
      <c r="AB1805">
        <v>1254</v>
      </c>
    </row>
    <row r="1806" spans="1:28" x14ac:dyDescent="0.3">
      <c r="A1806" t="s">
        <v>28</v>
      </c>
      <c r="B1806" t="s">
        <v>29</v>
      </c>
      <c r="C1806" t="s">
        <v>54</v>
      </c>
      <c r="D1806" t="s">
        <v>149</v>
      </c>
      <c r="E1806" t="s">
        <v>56</v>
      </c>
      <c r="F1806" t="s">
        <v>150</v>
      </c>
      <c r="G1806">
        <v>16</v>
      </c>
      <c r="H1806">
        <v>408180</v>
      </c>
      <c r="I1806" t="s">
        <v>58</v>
      </c>
      <c r="J1806" s="1">
        <v>44529</v>
      </c>
      <c r="K1806">
        <v>1200</v>
      </c>
      <c r="L1806" t="s">
        <v>7664</v>
      </c>
      <c r="M1806" t="s">
        <v>1048</v>
      </c>
      <c r="N1806" t="s">
        <v>7665</v>
      </c>
      <c r="O1806" t="s">
        <v>7666</v>
      </c>
      <c r="P1806" t="s">
        <v>39</v>
      </c>
      <c r="Q1806">
        <v>17</v>
      </c>
      <c r="R1806" t="s">
        <v>88</v>
      </c>
      <c r="S1806" t="s">
        <v>118</v>
      </c>
      <c r="T1806">
        <v>59309</v>
      </c>
      <c r="U1806" s="1">
        <v>45577</v>
      </c>
      <c r="V1806" t="s">
        <v>155</v>
      </c>
      <c r="W1806">
        <v>582419</v>
      </c>
      <c r="X1806" t="s">
        <v>7667</v>
      </c>
      <c r="Y1806">
        <v>605</v>
      </c>
      <c r="Z1806">
        <v>2936</v>
      </c>
      <c r="AA1806">
        <v>5</v>
      </c>
      <c r="AB1806">
        <v>5872</v>
      </c>
    </row>
    <row r="1807" spans="1:28" x14ac:dyDescent="0.3">
      <c r="A1807" t="s">
        <v>28</v>
      </c>
      <c r="B1807" t="s">
        <v>29</v>
      </c>
      <c r="C1807" t="s">
        <v>148</v>
      </c>
      <c r="D1807" t="s">
        <v>349</v>
      </c>
      <c r="E1807" t="s">
        <v>46</v>
      </c>
      <c r="F1807" t="s">
        <v>355</v>
      </c>
      <c r="G1807">
        <v>97</v>
      </c>
      <c r="H1807">
        <v>406464</v>
      </c>
      <c r="I1807" t="s">
        <v>58</v>
      </c>
      <c r="J1807" s="1">
        <v>44256</v>
      </c>
      <c r="K1807">
        <v>800</v>
      </c>
      <c r="L1807" t="s">
        <v>7668</v>
      </c>
      <c r="M1807" t="s">
        <v>239</v>
      </c>
      <c r="N1807" t="s">
        <v>7669</v>
      </c>
      <c r="O1807" t="s">
        <v>7670</v>
      </c>
      <c r="P1807" t="s">
        <v>87</v>
      </c>
      <c r="Q1807">
        <v>7</v>
      </c>
      <c r="R1807" t="s">
        <v>88</v>
      </c>
      <c r="S1807" t="s">
        <v>118</v>
      </c>
      <c r="T1807">
        <v>86168</v>
      </c>
      <c r="U1807" s="1">
        <v>45456</v>
      </c>
      <c r="V1807" t="s">
        <v>52</v>
      </c>
      <c r="W1807">
        <v>944128</v>
      </c>
      <c r="X1807" t="s">
        <v>7671</v>
      </c>
      <c r="Y1807">
        <v>604</v>
      </c>
      <c r="Z1807">
        <v>1954</v>
      </c>
      <c r="AA1807">
        <v>3</v>
      </c>
      <c r="AB1807">
        <v>2344.8000000000002</v>
      </c>
    </row>
    <row r="1808" spans="1:28" x14ac:dyDescent="0.3">
      <c r="A1808" t="s">
        <v>28</v>
      </c>
      <c r="B1808" t="s">
        <v>29</v>
      </c>
      <c r="C1808" t="s">
        <v>157</v>
      </c>
      <c r="D1808" t="s">
        <v>254</v>
      </c>
      <c r="E1808" t="s">
        <v>46</v>
      </c>
      <c r="F1808" t="s">
        <v>33</v>
      </c>
      <c r="G1808">
        <v>90</v>
      </c>
      <c r="H1808">
        <v>419218</v>
      </c>
      <c r="I1808" t="s">
        <v>58</v>
      </c>
      <c r="J1808" s="1">
        <v>44037</v>
      </c>
      <c r="K1808">
        <v>800</v>
      </c>
      <c r="L1808" t="s">
        <v>7672</v>
      </c>
      <c r="M1808" t="s">
        <v>895</v>
      </c>
      <c r="N1808" t="s">
        <v>7673</v>
      </c>
      <c r="O1808">
        <v>6971136105</v>
      </c>
      <c r="P1808" t="s">
        <v>87</v>
      </c>
      <c r="Q1808">
        <v>16</v>
      </c>
      <c r="R1808" t="s">
        <v>88</v>
      </c>
      <c r="S1808" t="s">
        <v>41</v>
      </c>
      <c r="T1808">
        <v>83143</v>
      </c>
      <c r="U1808" s="1">
        <v>45374</v>
      </c>
      <c r="V1808" t="s">
        <v>72</v>
      </c>
      <c r="W1808">
        <v>524882</v>
      </c>
      <c r="X1808" t="s">
        <v>7674</v>
      </c>
      <c r="Y1808">
        <v>912</v>
      </c>
      <c r="Z1808">
        <v>713</v>
      </c>
      <c r="AA1808">
        <v>2</v>
      </c>
      <c r="AB1808">
        <v>570.4</v>
      </c>
    </row>
    <row r="1809" spans="1:28" x14ac:dyDescent="0.3">
      <c r="A1809" t="s">
        <v>28</v>
      </c>
      <c r="B1809" t="s">
        <v>29</v>
      </c>
      <c r="C1809" t="s">
        <v>148</v>
      </c>
      <c r="D1809" t="s">
        <v>364</v>
      </c>
      <c r="E1809" t="s">
        <v>46</v>
      </c>
      <c r="F1809" t="s">
        <v>113</v>
      </c>
      <c r="G1809">
        <v>37</v>
      </c>
      <c r="H1809">
        <v>407020</v>
      </c>
      <c r="I1809" t="s">
        <v>58</v>
      </c>
      <c r="J1809" s="1">
        <v>44625</v>
      </c>
      <c r="K1809">
        <v>1200</v>
      </c>
      <c r="L1809" t="s">
        <v>7559</v>
      </c>
      <c r="M1809" t="s">
        <v>478</v>
      </c>
      <c r="N1809" t="s">
        <v>7675</v>
      </c>
      <c r="O1809">
        <v>4833392126</v>
      </c>
      <c r="P1809" t="s">
        <v>71</v>
      </c>
      <c r="Q1809">
        <v>17</v>
      </c>
      <c r="R1809" t="s">
        <v>88</v>
      </c>
      <c r="S1809" t="s">
        <v>41</v>
      </c>
      <c r="T1809">
        <v>24592</v>
      </c>
      <c r="U1809" s="1">
        <v>45615</v>
      </c>
      <c r="V1809" t="s">
        <v>42</v>
      </c>
      <c r="W1809">
        <v>592602</v>
      </c>
      <c r="X1809" t="s">
        <v>7676</v>
      </c>
      <c r="Y1809">
        <v>800</v>
      </c>
      <c r="Z1809">
        <v>1226</v>
      </c>
      <c r="AA1809">
        <v>7</v>
      </c>
      <c r="AB1809">
        <v>3432.8</v>
      </c>
    </row>
    <row r="1810" spans="1:28" x14ac:dyDescent="0.3">
      <c r="A1810" t="s">
        <v>28</v>
      </c>
      <c r="B1810" t="s">
        <v>29</v>
      </c>
      <c r="C1810" t="s">
        <v>157</v>
      </c>
      <c r="D1810" t="s">
        <v>546</v>
      </c>
      <c r="E1810" t="s">
        <v>32</v>
      </c>
      <c r="F1810" t="s">
        <v>355</v>
      </c>
      <c r="G1810">
        <v>58</v>
      </c>
      <c r="H1810">
        <v>436325</v>
      </c>
      <c r="I1810" t="s">
        <v>34</v>
      </c>
      <c r="J1810" s="1">
        <v>45441</v>
      </c>
      <c r="K1810">
        <v>1000</v>
      </c>
      <c r="L1810" t="s">
        <v>7677</v>
      </c>
      <c r="M1810" t="s">
        <v>152</v>
      </c>
      <c r="N1810" t="s">
        <v>7678</v>
      </c>
      <c r="O1810" t="s">
        <v>7679</v>
      </c>
      <c r="P1810" t="s">
        <v>87</v>
      </c>
      <c r="Q1810">
        <v>16</v>
      </c>
      <c r="R1810" t="s">
        <v>88</v>
      </c>
      <c r="S1810" t="s">
        <v>79</v>
      </c>
      <c r="T1810">
        <v>88902</v>
      </c>
      <c r="U1810" s="1">
        <v>45597</v>
      </c>
      <c r="V1810" t="s">
        <v>42</v>
      </c>
      <c r="W1810">
        <v>779269</v>
      </c>
      <c r="X1810" t="s">
        <v>7680</v>
      </c>
      <c r="Y1810">
        <v>216</v>
      </c>
      <c r="Z1810">
        <v>2524</v>
      </c>
      <c r="AA1810">
        <v>1</v>
      </c>
      <c r="AB1810">
        <v>1009.6</v>
      </c>
    </row>
    <row r="1811" spans="1:28" x14ac:dyDescent="0.3">
      <c r="A1811" t="s">
        <v>28</v>
      </c>
      <c r="B1811" t="s">
        <v>29</v>
      </c>
      <c r="C1811" t="s">
        <v>148</v>
      </c>
      <c r="D1811" t="s">
        <v>98</v>
      </c>
      <c r="E1811" t="s">
        <v>56</v>
      </c>
      <c r="F1811" t="s">
        <v>113</v>
      </c>
      <c r="G1811">
        <v>41</v>
      </c>
      <c r="H1811">
        <v>436192</v>
      </c>
      <c r="I1811" t="s">
        <v>34</v>
      </c>
      <c r="J1811" s="1">
        <v>44605</v>
      </c>
      <c r="K1811">
        <v>800</v>
      </c>
      <c r="L1811" t="s">
        <v>7681</v>
      </c>
      <c r="M1811" t="s">
        <v>68</v>
      </c>
      <c r="N1811" t="s">
        <v>7682</v>
      </c>
      <c r="O1811" t="s">
        <v>7683</v>
      </c>
      <c r="P1811" t="s">
        <v>51</v>
      </c>
      <c r="Q1811">
        <v>20</v>
      </c>
      <c r="R1811" t="s">
        <v>40</v>
      </c>
      <c r="S1811" t="s">
        <v>41</v>
      </c>
      <c r="T1811">
        <v>10633</v>
      </c>
      <c r="U1811" s="1">
        <v>45517</v>
      </c>
      <c r="V1811" t="s">
        <v>64</v>
      </c>
      <c r="W1811">
        <v>543864</v>
      </c>
      <c r="X1811" t="s">
        <v>7684</v>
      </c>
      <c r="Y1811">
        <v>278</v>
      </c>
      <c r="Z1811">
        <v>2061</v>
      </c>
      <c r="AA1811">
        <v>3</v>
      </c>
      <c r="AB1811" s="2" t="s">
        <v>7685</v>
      </c>
    </row>
    <row r="1812" spans="1:28" x14ac:dyDescent="0.3">
      <c r="A1812" t="s">
        <v>28</v>
      </c>
      <c r="B1812" t="s">
        <v>29</v>
      </c>
      <c r="C1812" t="s">
        <v>157</v>
      </c>
      <c r="D1812" t="s">
        <v>227</v>
      </c>
      <c r="E1812" t="s">
        <v>56</v>
      </c>
      <c r="F1812" t="s">
        <v>57</v>
      </c>
      <c r="G1812">
        <v>37</v>
      </c>
      <c r="H1812">
        <v>419426</v>
      </c>
      <c r="I1812" t="s">
        <v>34</v>
      </c>
      <c r="J1812" s="1">
        <v>44666</v>
      </c>
      <c r="K1812">
        <v>800</v>
      </c>
      <c r="L1812" t="s">
        <v>7686</v>
      </c>
      <c r="M1812" t="s">
        <v>1291</v>
      </c>
      <c r="N1812" t="s">
        <v>7687</v>
      </c>
      <c r="O1812" t="s">
        <v>7688</v>
      </c>
      <c r="P1812" t="s">
        <v>39</v>
      </c>
      <c r="Q1812">
        <v>8</v>
      </c>
      <c r="R1812" t="s">
        <v>88</v>
      </c>
      <c r="S1812" t="s">
        <v>79</v>
      </c>
      <c r="T1812">
        <v>68534</v>
      </c>
      <c r="U1812" s="1">
        <v>45411</v>
      </c>
      <c r="V1812" t="s">
        <v>80</v>
      </c>
      <c r="W1812">
        <v>622350</v>
      </c>
      <c r="X1812" t="s">
        <v>7689</v>
      </c>
      <c r="Y1812">
        <v>368</v>
      </c>
      <c r="Z1812">
        <v>1713</v>
      </c>
      <c r="AA1812">
        <v>5</v>
      </c>
      <c r="AB1812">
        <v>3426</v>
      </c>
    </row>
    <row r="1813" spans="1:28" x14ac:dyDescent="0.3">
      <c r="A1813" t="s">
        <v>28</v>
      </c>
      <c r="B1813" t="s">
        <v>29</v>
      </c>
      <c r="C1813" t="s">
        <v>44</v>
      </c>
      <c r="D1813" t="s">
        <v>611</v>
      </c>
      <c r="E1813" t="s">
        <v>56</v>
      </c>
      <c r="F1813" t="s">
        <v>99</v>
      </c>
      <c r="G1813">
        <v>57</v>
      </c>
      <c r="H1813">
        <v>433655</v>
      </c>
      <c r="I1813" t="s">
        <v>34</v>
      </c>
      <c r="J1813" s="1">
        <v>44546</v>
      </c>
      <c r="K1813">
        <v>1400</v>
      </c>
      <c r="L1813" t="s">
        <v>7690</v>
      </c>
      <c r="M1813" t="s">
        <v>654</v>
      </c>
      <c r="N1813" t="s">
        <v>7691</v>
      </c>
      <c r="O1813" t="s">
        <v>7692</v>
      </c>
      <c r="P1813" t="s">
        <v>51</v>
      </c>
      <c r="Q1813">
        <v>14</v>
      </c>
      <c r="R1813" t="s">
        <v>40</v>
      </c>
      <c r="S1813" t="s">
        <v>41</v>
      </c>
      <c r="T1813">
        <v>87523</v>
      </c>
      <c r="U1813" s="1">
        <v>45338</v>
      </c>
      <c r="V1813" t="s">
        <v>119</v>
      </c>
      <c r="W1813">
        <v>634666</v>
      </c>
      <c r="X1813" t="s">
        <v>7693</v>
      </c>
      <c r="Y1813">
        <v>755</v>
      </c>
      <c r="Z1813">
        <v>2720</v>
      </c>
      <c r="AA1813">
        <v>5</v>
      </c>
      <c r="AB1813">
        <v>5440</v>
      </c>
    </row>
    <row r="1814" spans="1:28" x14ac:dyDescent="0.3">
      <c r="A1814" t="s">
        <v>28</v>
      </c>
      <c r="B1814" t="s">
        <v>29</v>
      </c>
      <c r="C1814" t="s">
        <v>66</v>
      </c>
      <c r="D1814" t="s">
        <v>134</v>
      </c>
      <c r="E1814" t="s">
        <v>32</v>
      </c>
      <c r="F1814" t="s">
        <v>47</v>
      </c>
      <c r="G1814">
        <v>77</v>
      </c>
      <c r="H1814">
        <v>411586</v>
      </c>
      <c r="I1814" t="s">
        <v>58</v>
      </c>
      <c r="J1814" s="1">
        <v>44210</v>
      </c>
      <c r="K1814">
        <v>1200</v>
      </c>
      <c r="L1814" t="s">
        <v>7694</v>
      </c>
      <c r="M1814" t="s">
        <v>287</v>
      </c>
      <c r="N1814" t="s">
        <v>7695</v>
      </c>
      <c r="O1814" t="s">
        <v>7696</v>
      </c>
      <c r="P1814" t="s">
        <v>87</v>
      </c>
      <c r="Q1814">
        <v>18</v>
      </c>
      <c r="R1814" t="s">
        <v>88</v>
      </c>
      <c r="S1814" t="s">
        <v>118</v>
      </c>
      <c r="T1814">
        <v>65651</v>
      </c>
      <c r="U1814" s="1">
        <v>45507</v>
      </c>
      <c r="V1814" t="s">
        <v>64</v>
      </c>
      <c r="W1814">
        <v>301198</v>
      </c>
      <c r="X1814" t="s">
        <v>7697</v>
      </c>
      <c r="Y1814">
        <v>241</v>
      </c>
      <c r="Z1814">
        <v>1595</v>
      </c>
      <c r="AA1814">
        <v>8</v>
      </c>
      <c r="AB1814">
        <v>5104</v>
      </c>
    </row>
    <row r="1815" spans="1:28" x14ac:dyDescent="0.3">
      <c r="A1815" t="s">
        <v>28</v>
      </c>
      <c r="B1815" t="s">
        <v>29</v>
      </c>
      <c r="C1815" t="s">
        <v>91</v>
      </c>
      <c r="D1815" t="s">
        <v>55</v>
      </c>
      <c r="E1815" t="s">
        <v>32</v>
      </c>
      <c r="F1815" t="s">
        <v>135</v>
      </c>
      <c r="G1815">
        <v>94</v>
      </c>
      <c r="H1815">
        <v>432115</v>
      </c>
      <c r="I1815" t="s">
        <v>34</v>
      </c>
      <c r="J1815" s="1">
        <v>44118</v>
      </c>
      <c r="K1815">
        <v>1200</v>
      </c>
      <c r="L1815" t="s">
        <v>7698</v>
      </c>
      <c r="M1815" t="s">
        <v>256</v>
      </c>
      <c r="N1815" t="s">
        <v>7699</v>
      </c>
      <c r="O1815" t="s">
        <v>7700</v>
      </c>
      <c r="P1815" t="s">
        <v>87</v>
      </c>
      <c r="Q1815">
        <v>4</v>
      </c>
      <c r="R1815" t="s">
        <v>40</v>
      </c>
      <c r="S1815" t="s">
        <v>63</v>
      </c>
      <c r="T1815">
        <v>81292</v>
      </c>
      <c r="U1815" s="1">
        <v>45628</v>
      </c>
      <c r="V1815" t="s">
        <v>259</v>
      </c>
      <c r="W1815">
        <v>671381</v>
      </c>
      <c r="X1815" t="s">
        <v>7701</v>
      </c>
      <c r="Y1815">
        <v>416</v>
      </c>
      <c r="Z1815">
        <v>2111</v>
      </c>
      <c r="AA1815">
        <v>1</v>
      </c>
      <c r="AB1815" s="2" t="s">
        <v>7702</v>
      </c>
    </row>
    <row r="1816" spans="1:28" x14ac:dyDescent="0.3">
      <c r="A1816" t="s">
        <v>28</v>
      </c>
      <c r="B1816" t="s">
        <v>29</v>
      </c>
      <c r="C1816" t="s">
        <v>91</v>
      </c>
      <c r="D1816" t="s">
        <v>55</v>
      </c>
      <c r="E1816" t="s">
        <v>46</v>
      </c>
      <c r="F1816" t="s">
        <v>355</v>
      </c>
      <c r="G1816">
        <v>6</v>
      </c>
      <c r="H1816">
        <v>431265</v>
      </c>
      <c r="I1816" t="s">
        <v>34</v>
      </c>
      <c r="J1816" s="1">
        <v>44759</v>
      </c>
      <c r="K1816">
        <v>950</v>
      </c>
      <c r="L1816" t="s">
        <v>7703</v>
      </c>
      <c r="M1816" t="s">
        <v>361</v>
      </c>
      <c r="N1816" t="s">
        <v>7704</v>
      </c>
      <c r="O1816" t="s">
        <v>7705</v>
      </c>
      <c r="P1816" t="s">
        <v>39</v>
      </c>
      <c r="Q1816">
        <v>6</v>
      </c>
      <c r="R1816" t="s">
        <v>40</v>
      </c>
      <c r="S1816" t="s">
        <v>118</v>
      </c>
      <c r="T1816">
        <v>74874</v>
      </c>
      <c r="U1816" s="1">
        <v>45338</v>
      </c>
      <c r="V1816" t="s">
        <v>119</v>
      </c>
      <c r="W1816">
        <v>398604</v>
      </c>
      <c r="X1816" t="s">
        <v>7706</v>
      </c>
      <c r="Y1816">
        <v>732</v>
      </c>
      <c r="Z1816">
        <v>2274</v>
      </c>
      <c r="AA1816">
        <v>3</v>
      </c>
      <c r="AB1816">
        <v>2728.8</v>
      </c>
    </row>
    <row r="1817" spans="1:28" x14ac:dyDescent="0.3">
      <c r="A1817" t="s">
        <v>28</v>
      </c>
      <c r="B1817" t="s">
        <v>29</v>
      </c>
      <c r="C1817" t="s">
        <v>30</v>
      </c>
      <c r="D1817" t="s">
        <v>338</v>
      </c>
      <c r="E1817" t="s">
        <v>46</v>
      </c>
      <c r="F1817" t="s">
        <v>106</v>
      </c>
      <c r="G1817">
        <v>30</v>
      </c>
      <c r="H1817">
        <v>428183</v>
      </c>
      <c r="I1817" t="s">
        <v>34</v>
      </c>
      <c r="J1817" s="1">
        <v>44836</v>
      </c>
      <c r="K1817">
        <v>950</v>
      </c>
      <c r="L1817" t="s">
        <v>7707</v>
      </c>
      <c r="M1817" t="s">
        <v>736</v>
      </c>
      <c r="N1817" t="s">
        <v>7708</v>
      </c>
      <c r="O1817" t="s">
        <v>7709</v>
      </c>
      <c r="P1817" t="s">
        <v>51</v>
      </c>
      <c r="Q1817">
        <v>20</v>
      </c>
      <c r="R1817" t="s">
        <v>88</v>
      </c>
      <c r="S1817" t="s">
        <v>79</v>
      </c>
      <c r="T1817">
        <v>54334</v>
      </c>
      <c r="U1817" s="1">
        <v>45319</v>
      </c>
      <c r="V1817" t="s">
        <v>111</v>
      </c>
      <c r="W1817">
        <v>710348</v>
      </c>
      <c r="X1817" t="s">
        <v>7710</v>
      </c>
      <c r="Y1817">
        <v>653</v>
      </c>
      <c r="Z1817">
        <v>1361</v>
      </c>
      <c r="AA1817">
        <v>3</v>
      </c>
      <c r="AB1817">
        <v>1633.2</v>
      </c>
    </row>
    <row r="1818" spans="1:28" x14ac:dyDescent="0.3">
      <c r="A1818" t="s">
        <v>28</v>
      </c>
      <c r="B1818" t="s">
        <v>29</v>
      </c>
      <c r="C1818" t="s">
        <v>193</v>
      </c>
      <c r="D1818" t="s">
        <v>149</v>
      </c>
      <c r="E1818" t="s">
        <v>32</v>
      </c>
      <c r="F1818" t="s">
        <v>150</v>
      </c>
      <c r="G1818">
        <v>58</v>
      </c>
      <c r="H1818">
        <v>403450</v>
      </c>
      <c r="I1818" t="s">
        <v>34</v>
      </c>
      <c r="J1818" s="1">
        <v>45156</v>
      </c>
      <c r="K1818">
        <v>1200</v>
      </c>
      <c r="L1818" t="s">
        <v>7711</v>
      </c>
      <c r="M1818" t="s">
        <v>1483</v>
      </c>
      <c r="N1818" t="s">
        <v>7712</v>
      </c>
      <c r="O1818" t="s">
        <v>7713</v>
      </c>
      <c r="P1818" t="s">
        <v>87</v>
      </c>
      <c r="Q1818">
        <v>20</v>
      </c>
      <c r="R1818" t="s">
        <v>88</v>
      </c>
      <c r="S1818" t="s">
        <v>118</v>
      </c>
      <c r="T1818">
        <v>13667</v>
      </c>
      <c r="U1818" s="1">
        <v>45331</v>
      </c>
      <c r="V1818" t="s">
        <v>119</v>
      </c>
      <c r="W1818">
        <v>562653</v>
      </c>
      <c r="X1818" t="s">
        <v>7714</v>
      </c>
      <c r="Y1818">
        <v>367</v>
      </c>
      <c r="Z1818">
        <v>2269</v>
      </c>
      <c r="AA1818">
        <v>5</v>
      </c>
      <c r="AB1818">
        <v>4538</v>
      </c>
    </row>
    <row r="1819" spans="1:28" x14ac:dyDescent="0.3">
      <c r="A1819" t="s">
        <v>28</v>
      </c>
      <c r="B1819" t="s">
        <v>29</v>
      </c>
      <c r="C1819" t="s">
        <v>54</v>
      </c>
      <c r="D1819" t="s">
        <v>511</v>
      </c>
      <c r="E1819" t="s">
        <v>46</v>
      </c>
      <c r="F1819" t="s">
        <v>47</v>
      </c>
      <c r="G1819">
        <v>1</v>
      </c>
      <c r="H1819">
        <v>430100</v>
      </c>
      <c r="I1819" t="s">
        <v>34</v>
      </c>
      <c r="J1819" s="1">
        <v>45448</v>
      </c>
      <c r="K1819">
        <v>950</v>
      </c>
      <c r="L1819" t="s">
        <v>7715</v>
      </c>
      <c r="M1819" t="s">
        <v>319</v>
      </c>
      <c r="N1819" t="s">
        <v>7716</v>
      </c>
      <c r="O1819" t="s">
        <v>7717</v>
      </c>
      <c r="P1819" t="s">
        <v>87</v>
      </c>
      <c r="Q1819">
        <v>14</v>
      </c>
      <c r="R1819" t="s">
        <v>40</v>
      </c>
      <c r="S1819" t="s">
        <v>63</v>
      </c>
      <c r="T1819">
        <v>91373</v>
      </c>
      <c r="U1819" s="1">
        <v>45614</v>
      </c>
      <c r="V1819" t="s">
        <v>42</v>
      </c>
      <c r="W1819">
        <v>327484</v>
      </c>
      <c r="X1819" t="s">
        <v>7718</v>
      </c>
      <c r="Y1819">
        <v>247</v>
      </c>
      <c r="Z1819">
        <v>1837</v>
      </c>
      <c r="AA1819">
        <v>2</v>
      </c>
      <c r="AB1819" s="2" t="s">
        <v>7719</v>
      </c>
    </row>
    <row r="1820" spans="1:28" x14ac:dyDescent="0.3">
      <c r="A1820" t="s">
        <v>28</v>
      </c>
      <c r="B1820" t="s">
        <v>29</v>
      </c>
      <c r="C1820" t="s">
        <v>148</v>
      </c>
      <c r="D1820" t="s">
        <v>546</v>
      </c>
      <c r="E1820" t="s">
        <v>32</v>
      </c>
      <c r="F1820" t="s">
        <v>99</v>
      </c>
      <c r="G1820">
        <v>62</v>
      </c>
      <c r="H1820">
        <v>436215</v>
      </c>
      <c r="I1820" t="s">
        <v>58</v>
      </c>
      <c r="J1820" s="1">
        <v>44904</v>
      </c>
      <c r="K1820">
        <v>1300</v>
      </c>
      <c r="L1820" t="s">
        <v>7720</v>
      </c>
      <c r="M1820" t="s">
        <v>239</v>
      </c>
      <c r="N1820" t="s">
        <v>7721</v>
      </c>
      <c r="O1820" t="s">
        <v>7722</v>
      </c>
      <c r="P1820" t="s">
        <v>39</v>
      </c>
      <c r="Q1820">
        <v>7</v>
      </c>
      <c r="R1820" t="s">
        <v>88</v>
      </c>
      <c r="S1820" t="s">
        <v>41</v>
      </c>
      <c r="T1820">
        <v>94437</v>
      </c>
      <c r="U1820" s="1">
        <v>45351</v>
      </c>
      <c r="V1820" t="s">
        <v>119</v>
      </c>
      <c r="W1820">
        <v>193880</v>
      </c>
      <c r="X1820" t="s">
        <v>7723</v>
      </c>
      <c r="Y1820">
        <v>446</v>
      </c>
      <c r="Z1820">
        <v>890</v>
      </c>
      <c r="AA1820">
        <v>6</v>
      </c>
      <c r="AB1820">
        <v>2136</v>
      </c>
    </row>
    <row r="1821" spans="1:28" x14ac:dyDescent="0.3">
      <c r="A1821" t="s">
        <v>28</v>
      </c>
      <c r="B1821" t="s">
        <v>29</v>
      </c>
      <c r="C1821" t="s">
        <v>148</v>
      </c>
      <c r="D1821" t="s">
        <v>349</v>
      </c>
      <c r="E1821" t="s">
        <v>46</v>
      </c>
      <c r="F1821" t="s">
        <v>113</v>
      </c>
      <c r="G1821">
        <v>28</v>
      </c>
      <c r="H1821">
        <v>401352</v>
      </c>
      <c r="I1821" t="s">
        <v>58</v>
      </c>
      <c r="J1821" s="1">
        <v>45538</v>
      </c>
      <c r="K1821">
        <v>1100</v>
      </c>
      <c r="L1821" t="s">
        <v>7724</v>
      </c>
      <c r="M1821" t="s">
        <v>256</v>
      </c>
      <c r="N1821" t="s">
        <v>7725</v>
      </c>
      <c r="O1821" t="s">
        <v>7726</v>
      </c>
      <c r="P1821" t="s">
        <v>51</v>
      </c>
      <c r="Q1821">
        <v>3</v>
      </c>
      <c r="R1821" t="s">
        <v>88</v>
      </c>
      <c r="S1821" t="s">
        <v>118</v>
      </c>
      <c r="T1821">
        <v>32706</v>
      </c>
      <c r="U1821" s="1">
        <v>45481</v>
      </c>
      <c r="V1821" t="s">
        <v>126</v>
      </c>
      <c r="W1821">
        <v>786332</v>
      </c>
      <c r="X1821" t="s">
        <v>7727</v>
      </c>
      <c r="Y1821">
        <v>845</v>
      </c>
      <c r="Z1821">
        <v>610</v>
      </c>
      <c r="AA1821">
        <v>6</v>
      </c>
      <c r="AB1821">
        <v>1464</v>
      </c>
    </row>
    <row r="1822" spans="1:28" x14ac:dyDescent="0.3">
      <c r="A1822" t="s">
        <v>28</v>
      </c>
      <c r="B1822" t="s">
        <v>29</v>
      </c>
      <c r="C1822" t="s">
        <v>66</v>
      </c>
      <c r="D1822" t="s">
        <v>467</v>
      </c>
      <c r="E1822" t="s">
        <v>56</v>
      </c>
      <c r="F1822" t="s">
        <v>113</v>
      </c>
      <c r="G1822">
        <v>40</v>
      </c>
      <c r="H1822">
        <v>429593</v>
      </c>
      <c r="I1822" t="s">
        <v>34</v>
      </c>
      <c r="J1822" s="1">
        <v>45059</v>
      </c>
      <c r="K1822">
        <v>1000</v>
      </c>
      <c r="L1822" t="s">
        <v>7728</v>
      </c>
      <c r="M1822" t="s">
        <v>36</v>
      </c>
      <c r="N1822" t="s">
        <v>7729</v>
      </c>
      <c r="O1822" t="s">
        <v>7730</v>
      </c>
      <c r="P1822" t="s">
        <v>71</v>
      </c>
      <c r="Q1822">
        <v>11</v>
      </c>
      <c r="R1822" t="s">
        <v>88</v>
      </c>
      <c r="S1822" t="s">
        <v>79</v>
      </c>
      <c r="T1822">
        <v>10405</v>
      </c>
      <c r="U1822" s="1">
        <v>45425</v>
      </c>
      <c r="V1822" t="s">
        <v>140</v>
      </c>
      <c r="W1822">
        <v>385747</v>
      </c>
      <c r="X1822" t="s">
        <v>7731</v>
      </c>
      <c r="Y1822">
        <v>510</v>
      </c>
      <c r="Z1822">
        <v>559</v>
      </c>
      <c r="AA1822">
        <v>1</v>
      </c>
      <c r="AB1822" s="2" t="s">
        <v>7732</v>
      </c>
    </row>
    <row r="1823" spans="1:28" x14ac:dyDescent="0.3">
      <c r="A1823" t="s">
        <v>28</v>
      </c>
      <c r="B1823" t="s">
        <v>29</v>
      </c>
      <c r="C1823" t="s">
        <v>148</v>
      </c>
      <c r="D1823" t="s">
        <v>227</v>
      </c>
      <c r="E1823" t="s">
        <v>46</v>
      </c>
      <c r="F1823" t="s">
        <v>355</v>
      </c>
      <c r="G1823">
        <v>83</v>
      </c>
      <c r="H1823">
        <v>419221</v>
      </c>
      <c r="I1823" t="s">
        <v>34</v>
      </c>
      <c r="J1823" s="1">
        <v>43869</v>
      </c>
      <c r="K1823">
        <v>1200</v>
      </c>
      <c r="L1823" t="s">
        <v>7733</v>
      </c>
      <c r="M1823" t="s">
        <v>2124</v>
      </c>
      <c r="N1823" t="s">
        <v>7734</v>
      </c>
      <c r="O1823" t="s">
        <v>7735</v>
      </c>
      <c r="P1823" t="s">
        <v>71</v>
      </c>
      <c r="Q1823">
        <v>17</v>
      </c>
      <c r="R1823" t="s">
        <v>88</v>
      </c>
      <c r="S1823" t="s">
        <v>79</v>
      </c>
      <c r="T1823">
        <v>42113</v>
      </c>
      <c r="U1823" s="1">
        <v>45383</v>
      </c>
      <c r="V1823" t="s">
        <v>80</v>
      </c>
      <c r="W1823">
        <v>812594</v>
      </c>
      <c r="X1823" t="s">
        <v>7736</v>
      </c>
      <c r="Y1823">
        <v>792</v>
      </c>
      <c r="Z1823">
        <v>1436</v>
      </c>
      <c r="AA1823">
        <v>4</v>
      </c>
      <c r="AB1823">
        <v>2297.6</v>
      </c>
    </row>
    <row r="1824" spans="1:28" x14ac:dyDescent="0.3">
      <c r="A1824" t="s">
        <v>28</v>
      </c>
      <c r="B1824" t="s">
        <v>29</v>
      </c>
      <c r="C1824" t="s">
        <v>66</v>
      </c>
      <c r="D1824" t="s">
        <v>261</v>
      </c>
      <c r="E1824" t="s">
        <v>56</v>
      </c>
      <c r="F1824" t="s">
        <v>355</v>
      </c>
      <c r="G1824">
        <v>88</v>
      </c>
      <c r="H1824">
        <v>401136</v>
      </c>
      <c r="I1824" t="s">
        <v>34</v>
      </c>
      <c r="J1824" s="1">
        <v>45229</v>
      </c>
      <c r="K1824">
        <v>950</v>
      </c>
      <c r="L1824" t="s">
        <v>7737</v>
      </c>
      <c r="M1824" t="s">
        <v>506</v>
      </c>
      <c r="N1824" t="s">
        <v>7738</v>
      </c>
      <c r="O1824" t="s">
        <v>7739</v>
      </c>
      <c r="P1824" t="s">
        <v>51</v>
      </c>
      <c r="Q1824">
        <v>5</v>
      </c>
      <c r="R1824" t="s">
        <v>40</v>
      </c>
      <c r="S1824" t="s">
        <v>63</v>
      </c>
      <c r="T1824">
        <v>21713</v>
      </c>
      <c r="U1824" s="1">
        <v>45311</v>
      </c>
      <c r="V1824" t="s">
        <v>111</v>
      </c>
      <c r="W1824">
        <v>229202</v>
      </c>
      <c r="X1824" t="s">
        <v>7740</v>
      </c>
      <c r="Y1824">
        <v>221</v>
      </c>
      <c r="Z1824">
        <v>2429</v>
      </c>
      <c r="AA1824">
        <v>1</v>
      </c>
      <c r="AB1824">
        <v>971.6</v>
      </c>
    </row>
    <row r="1825" spans="1:28" x14ac:dyDescent="0.3">
      <c r="A1825" t="s">
        <v>28</v>
      </c>
      <c r="B1825" t="s">
        <v>29</v>
      </c>
      <c r="C1825" t="s">
        <v>30</v>
      </c>
      <c r="D1825" t="s">
        <v>511</v>
      </c>
      <c r="E1825" t="s">
        <v>56</v>
      </c>
      <c r="F1825" t="s">
        <v>106</v>
      </c>
      <c r="G1825">
        <v>62</v>
      </c>
      <c r="H1825">
        <v>437630</v>
      </c>
      <c r="I1825" t="s">
        <v>58</v>
      </c>
      <c r="J1825" s="1">
        <v>45312</v>
      </c>
      <c r="K1825">
        <v>800</v>
      </c>
      <c r="L1825" t="s">
        <v>4174</v>
      </c>
      <c r="M1825" t="s">
        <v>856</v>
      </c>
      <c r="N1825" t="s">
        <v>7741</v>
      </c>
      <c r="O1825" t="s">
        <v>7742</v>
      </c>
      <c r="P1825" t="s">
        <v>39</v>
      </c>
      <c r="Q1825">
        <v>18</v>
      </c>
      <c r="R1825" t="s">
        <v>88</v>
      </c>
      <c r="S1825" t="s">
        <v>118</v>
      </c>
      <c r="T1825">
        <v>14731</v>
      </c>
      <c r="U1825" s="1">
        <v>45481</v>
      </c>
      <c r="V1825" t="s">
        <v>126</v>
      </c>
      <c r="W1825">
        <v>473306</v>
      </c>
      <c r="X1825" t="s">
        <v>7743</v>
      </c>
      <c r="Y1825">
        <v>345</v>
      </c>
      <c r="Z1825">
        <v>1883</v>
      </c>
      <c r="AA1825">
        <v>5</v>
      </c>
      <c r="AB1825">
        <v>3766</v>
      </c>
    </row>
    <row r="1826" spans="1:28" x14ac:dyDescent="0.3">
      <c r="A1826" t="s">
        <v>28</v>
      </c>
      <c r="B1826" t="s">
        <v>29</v>
      </c>
      <c r="C1826" t="s">
        <v>66</v>
      </c>
      <c r="D1826" t="s">
        <v>291</v>
      </c>
      <c r="E1826" t="s">
        <v>56</v>
      </c>
      <c r="F1826" t="s">
        <v>57</v>
      </c>
      <c r="G1826">
        <v>45</v>
      </c>
      <c r="H1826">
        <v>438642</v>
      </c>
      <c r="I1826" t="s">
        <v>34</v>
      </c>
      <c r="J1826" s="1">
        <v>45111</v>
      </c>
      <c r="K1826">
        <v>950</v>
      </c>
      <c r="L1826" t="s">
        <v>7744</v>
      </c>
      <c r="M1826" t="s">
        <v>487</v>
      </c>
      <c r="N1826" t="s">
        <v>7745</v>
      </c>
      <c r="O1826" t="s">
        <v>7746</v>
      </c>
      <c r="P1826" t="s">
        <v>71</v>
      </c>
      <c r="Q1826">
        <v>11</v>
      </c>
      <c r="R1826" t="s">
        <v>40</v>
      </c>
      <c r="S1826" t="s">
        <v>79</v>
      </c>
      <c r="T1826">
        <v>97893</v>
      </c>
      <c r="U1826" s="1">
        <v>45305</v>
      </c>
      <c r="V1826" t="s">
        <v>111</v>
      </c>
      <c r="W1826">
        <v>378098</v>
      </c>
      <c r="X1826" t="s">
        <v>7747</v>
      </c>
      <c r="Y1826">
        <v>441</v>
      </c>
      <c r="Z1826">
        <v>2071</v>
      </c>
      <c r="AA1826">
        <v>7</v>
      </c>
      <c r="AB1826">
        <v>5798.8</v>
      </c>
    </row>
    <row r="1827" spans="1:28" x14ac:dyDescent="0.3">
      <c r="A1827" t="s">
        <v>28</v>
      </c>
      <c r="B1827" t="s">
        <v>29</v>
      </c>
      <c r="C1827" t="s">
        <v>30</v>
      </c>
      <c r="D1827" t="s">
        <v>74</v>
      </c>
      <c r="E1827" t="s">
        <v>32</v>
      </c>
      <c r="F1827" t="s">
        <v>99</v>
      </c>
      <c r="G1827">
        <v>95</v>
      </c>
      <c r="H1827">
        <v>403615</v>
      </c>
      <c r="I1827" t="s">
        <v>58</v>
      </c>
      <c r="J1827" s="1">
        <v>44559</v>
      </c>
      <c r="K1827">
        <v>1000</v>
      </c>
      <c r="L1827" t="s">
        <v>7748</v>
      </c>
      <c r="M1827" t="s">
        <v>506</v>
      </c>
      <c r="N1827" t="s">
        <v>7749</v>
      </c>
      <c r="O1827" t="s">
        <v>7750</v>
      </c>
      <c r="P1827" t="s">
        <v>71</v>
      </c>
      <c r="Q1827">
        <v>17</v>
      </c>
      <c r="R1827" t="s">
        <v>88</v>
      </c>
      <c r="S1827" t="s">
        <v>118</v>
      </c>
      <c r="T1827">
        <v>37639</v>
      </c>
      <c r="U1827" s="1">
        <v>45555</v>
      </c>
      <c r="V1827" t="s">
        <v>180</v>
      </c>
      <c r="W1827">
        <v>129363</v>
      </c>
      <c r="X1827" t="s">
        <v>7751</v>
      </c>
      <c r="Y1827">
        <v>703</v>
      </c>
      <c r="Z1827">
        <v>2742</v>
      </c>
      <c r="AA1827">
        <v>8</v>
      </c>
      <c r="AB1827">
        <v>8774.4</v>
      </c>
    </row>
    <row r="1828" spans="1:28" x14ac:dyDescent="0.3">
      <c r="A1828" t="s">
        <v>28</v>
      </c>
      <c r="B1828" t="s">
        <v>29</v>
      </c>
      <c r="C1828" t="s">
        <v>30</v>
      </c>
      <c r="D1828" t="s">
        <v>237</v>
      </c>
      <c r="E1828" t="s">
        <v>56</v>
      </c>
      <c r="F1828" t="s">
        <v>150</v>
      </c>
      <c r="G1828">
        <v>66</v>
      </c>
      <c r="H1828">
        <v>437784</v>
      </c>
      <c r="I1828" t="s">
        <v>34</v>
      </c>
      <c r="J1828" s="1">
        <v>44152</v>
      </c>
      <c r="K1828">
        <v>1300</v>
      </c>
      <c r="L1828" t="s">
        <v>7752</v>
      </c>
      <c r="M1828" t="s">
        <v>843</v>
      </c>
      <c r="N1828" t="s">
        <v>7753</v>
      </c>
      <c r="O1828" t="s">
        <v>7754</v>
      </c>
      <c r="P1828" t="s">
        <v>71</v>
      </c>
      <c r="Q1828">
        <v>13</v>
      </c>
      <c r="R1828" t="s">
        <v>40</v>
      </c>
      <c r="S1828" t="s">
        <v>63</v>
      </c>
      <c r="T1828">
        <v>98436</v>
      </c>
      <c r="U1828" s="1">
        <v>45583</v>
      </c>
      <c r="V1828" t="s">
        <v>155</v>
      </c>
      <c r="W1828">
        <v>741731</v>
      </c>
      <c r="X1828" t="s">
        <v>7755</v>
      </c>
      <c r="Y1828">
        <v>578</v>
      </c>
      <c r="Z1828">
        <v>2199</v>
      </c>
      <c r="AA1828">
        <v>5</v>
      </c>
      <c r="AB1828">
        <v>4398</v>
      </c>
    </row>
    <row r="1829" spans="1:28" x14ac:dyDescent="0.3">
      <c r="A1829" t="s">
        <v>28</v>
      </c>
      <c r="B1829" t="s">
        <v>29</v>
      </c>
      <c r="C1829" t="s">
        <v>157</v>
      </c>
      <c r="D1829" t="s">
        <v>98</v>
      </c>
      <c r="E1829" t="s">
        <v>32</v>
      </c>
      <c r="F1829" t="s">
        <v>57</v>
      </c>
      <c r="G1829">
        <v>60</v>
      </c>
      <c r="H1829">
        <v>421662</v>
      </c>
      <c r="I1829" t="s">
        <v>58</v>
      </c>
      <c r="J1829" s="1">
        <v>44859</v>
      </c>
      <c r="K1829">
        <v>1400</v>
      </c>
      <c r="L1829" t="s">
        <v>7756</v>
      </c>
      <c r="M1829" t="s">
        <v>76</v>
      </c>
      <c r="N1829" t="s">
        <v>7757</v>
      </c>
      <c r="O1829" t="s">
        <v>7758</v>
      </c>
      <c r="P1829" t="s">
        <v>71</v>
      </c>
      <c r="Q1829">
        <v>3</v>
      </c>
      <c r="R1829" t="s">
        <v>88</v>
      </c>
      <c r="S1829" t="s">
        <v>63</v>
      </c>
      <c r="T1829">
        <v>69844</v>
      </c>
      <c r="U1829" s="1">
        <v>45442</v>
      </c>
      <c r="V1829" t="s">
        <v>140</v>
      </c>
      <c r="W1829">
        <v>974239</v>
      </c>
      <c r="X1829" t="s">
        <v>7759</v>
      </c>
      <c r="Y1829">
        <v>793</v>
      </c>
      <c r="Z1829">
        <v>2336</v>
      </c>
      <c r="AA1829">
        <v>8</v>
      </c>
      <c r="AB1829" s="2" t="s">
        <v>7760</v>
      </c>
    </row>
    <row r="1830" spans="1:28" x14ac:dyDescent="0.3">
      <c r="A1830" t="s">
        <v>28</v>
      </c>
      <c r="B1830" t="s">
        <v>29</v>
      </c>
      <c r="C1830" t="s">
        <v>157</v>
      </c>
      <c r="D1830" t="s">
        <v>98</v>
      </c>
      <c r="E1830" t="s">
        <v>46</v>
      </c>
      <c r="F1830" t="s">
        <v>355</v>
      </c>
      <c r="G1830">
        <v>13</v>
      </c>
      <c r="H1830">
        <v>411514</v>
      </c>
      <c r="I1830" t="s">
        <v>34</v>
      </c>
      <c r="J1830" s="1">
        <v>45196</v>
      </c>
      <c r="K1830">
        <v>1100</v>
      </c>
      <c r="L1830" t="s">
        <v>7761</v>
      </c>
      <c r="M1830" t="s">
        <v>731</v>
      </c>
      <c r="N1830" t="s">
        <v>7762</v>
      </c>
      <c r="O1830" t="s">
        <v>7763</v>
      </c>
      <c r="P1830" t="s">
        <v>71</v>
      </c>
      <c r="Q1830">
        <v>9</v>
      </c>
      <c r="R1830" t="s">
        <v>88</v>
      </c>
      <c r="S1830" t="s">
        <v>79</v>
      </c>
      <c r="T1830">
        <v>66158</v>
      </c>
      <c r="U1830" s="1">
        <v>45551</v>
      </c>
      <c r="V1830" t="s">
        <v>180</v>
      </c>
      <c r="W1830">
        <v>651013</v>
      </c>
      <c r="X1830" t="s">
        <v>7764</v>
      </c>
      <c r="Y1830">
        <v>553</v>
      </c>
      <c r="Z1830">
        <v>2918</v>
      </c>
      <c r="AA1830">
        <v>6</v>
      </c>
      <c r="AB1830" s="2" t="s">
        <v>266</v>
      </c>
    </row>
    <row r="1831" spans="1:28" x14ac:dyDescent="0.3">
      <c r="A1831" t="s">
        <v>28</v>
      </c>
      <c r="B1831" t="s">
        <v>29</v>
      </c>
      <c r="C1831" t="s">
        <v>66</v>
      </c>
      <c r="D1831" t="s">
        <v>421</v>
      </c>
      <c r="E1831" t="s">
        <v>46</v>
      </c>
      <c r="F1831" t="s">
        <v>113</v>
      </c>
      <c r="G1831">
        <v>25</v>
      </c>
      <c r="H1831">
        <v>432606</v>
      </c>
      <c r="I1831" t="s">
        <v>34</v>
      </c>
      <c r="J1831" s="1">
        <v>44509</v>
      </c>
      <c r="K1831">
        <v>1200</v>
      </c>
      <c r="L1831" t="s">
        <v>7765</v>
      </c>
      <c r="M1831" t="s">
        <v>108</v>
      </c>
      <c r="N1831" t="s">
        <v>7766</v>
      </c>
      <c r="O1831" t="s">
        <v>7767</v>
      </c>
      <c r="P1831" t="s">
        <v>87</v>
      </c>
      <c r="Q1831">
        <v>7</v>
      </c>
      <c r="R1831" t="s">
        <v>40</v>
      </c>
      <c r="S1831" t="s">
        <v>63</v>
      </c>
      <c r="T1831">
        <v>45802</v>
      </c>
      <c r="U1831" s="1">
        <v>45470</v>
      </c>
      <c r="V1831" t="s">
        <v>52</v>
      </c>
      <c r="W1831">
        <v>838425</v>
      </c>
      <c r="X1831" t="s">
        <v>7768</v>
      </c>
      <c r="Y1831">
        <v>352</v>
      </c>
      <c r="Z1831">
        <v>678</v>
      </c>
      <c r="AA1831">
        <v>3</v>
      </c>
      <c r="AB1831">
        <v>813.6</v>
      </c>
    </row>
    <row r="1832" spans="1:28" x14ac:dyDescent="0.3">
      <c r="A1832" t="s">
        <v>28</v>
      </c>
      <c r="B1832" t="s">
        <v>29</v>
      </c>
      <c r="C1832" t="s">
        <v>157</v>
      </c>
      <c r="D1832" t="s">
        <v>163</v>
      </c>
      <c r="E1832" t="s">
        <v>56</v>
      </c>
      <c r="F1832" t="s">
        <v>106</v>
      </c>
      <c r="G1832">
        <v>55</v>
      </c>
      <c r="H1832">
        <v>432100</v>
      </c>
      <c r="I1832" t="s">
        <v>58</v>
      </c>
      <c r="J1832" s="1">
        <v>44682</v>
      </c>
      <c r="K1832">
        <v>1100</v>
      </c>
      <c r="L1832" t="s">
        <v>7769</v>
      </c>
      <c r="M1832" t="s">
        <v>372</v>
      </c>
      <c r="N1832" t="s">
        <v>7770</v>
      </c>
      <c r="O1832" t="s">
        <v>7771</v>
      </c>
      <c r="P1832" t="s">
        <v>39</v>
      </c>
      <c r="Q1832">
        <v>8</v>
      </c>
      <c r="R1832" t="s">
        <v>88</v>
      </c>
      <c r="S1832" t="s">
        <v>118</v>
      </c>
      <c r="T1832">
        <v>39836</v>
      </c>
      <c r="U1832" s="1">
        <v>45323</v>
      </c>
      <c r="V1832" t="s">
        <v>119</v>
      </c>
      <c r="W1832">
        <v>328639</v>
      </c>
      <c r="X1832" t="s">
        <v>7772</v>
      </c>
      <c r="Y1832">
        <v>540</v>
      </c>
      <c r="Z1832">
        <v>2803</v>
      </c>
      <c r="AA1832">
        <v>8</v>
      </c>
      <c r="AB1832">
        <v>8969.6</v>
      </c>
    </row>
    <row r="1833" spans="1:28" x14ac:dyDescent="0.3">
      <c r="A1833" t="s">
        <v>28</v>
      </c>
      <c r="B1833" t="s">
        <v>29</v>
      </c>
      <c r="C1833" t="s">
        <v>44</v>
      </c>
      <c r="D1833" t="s">
        <v>611</v>
      </c>
      <c r="E1833" t="s">
        <v>56</v>
      </c>
      <c r="F1833" t="s">
        <v>175</v>
      </c>
      <c r="G1833">
        <v>71</v>
      </c>
      <c r="H1833">
        <v>439431</v>
      </c>
      <c r="I1833" t="s">
        <v>58</v>
      </c>
      <c r="J1833" s="1">
        <v>44436</v>
      </c>
      <c r="K1833">
        <v>1000</v>
      </c>
      <c r="L1833" t="s">
        <v>3697</v>
      </c>
      <c r="M1833" t="s">
        <v>542</v>
      </c>
      <c r="N1833" t="s">
        <v>7773</v>
      </c>
      <c r="O1833" t="s">
        <v>7774</v>
      </c>
      <c r="P1833" t="s">
        <v>51</v>
      </c>
      <c r="Q1833">
        <v>4</v>
      </c>
      <c r="R1833" t="s">
        <v>88</v>
      </c>
      <c r="S1833" t="s">
        <v>79</v>
      </c>
      <c r="T1833">
        <v>49509</v>
      </c>
      <c r="U1833" s="1">
        <v>45580</v>
      </c>
      <c r="V1833" t="s">
        <v>155</v>
      </c>
      <c r="W1833">
        <v>569572</v>
      </c>
      <c r="X1833" t="s">
        <v>7775</v>
      </c>
      <c r="Y1833">
        <v>358</v>
      </c>
      <c r="Z1833">
        <v>1010</v>
      </c>
      <c r="AA1833">
        <v>4</v>
      </c>
      <c r="AB1833">
        <v>1616</v>
      </c>
    </row>
    <row r="1834" spans="1:28" x14ac:dyDescent="0.3">
      <c r="A1834" t="s">
        <v>28</v>
      </c>
      <c r="B1834" t="s">
        <v>29</v>
      </c>
      <c r="C1834" t="s">
        <v>157</v>
      </c>
      <c r="D1834" t="s">
        <v>74</v>
      </c>
      <c r="E1834" t="s">
        <v>46</v>
      </c>
      <c r="F1834" t="s">
        <v>355</v>
      </c>
      <c r="G1834">
        <v>57</v>
      </c>
      <c r="H1834">
        <v>408195</v>
      </c>
      <c r="I1834" t="s">
        <v>58</v>
      </c>
      <c r="J1834" s="1">
        <v>45182</v>
      </c>
      <c r="K1834">
        <v>800</v>
      </c>
      <c r="L1834" t="s">
        <v>7776</v>
      </c>
      <c r="M1834" t="s">
        <v>895</v>
      </c>
      <c r="N1834" t="s">
        <v>7777</v>
      </c>
      <c r="O1834" t="s">
        <v>7778</v>
      </c>
      <c r="P1834" t="s">
        <v>51</v>
      </c>
      <c r="Q1834">
        <v>11</v>
      </c>
      <c r="R1834" t="s">
        <v>88</v>
      </c>
      <c r="S1834" t="s">
        <v>41</v>
      </c>
      <c r="T1834">
        <v>70928</v>
      </c>
      <c r="U1834" s="1">
        <v>45522</v>
      </c>
      <c r="V1834" t="s">
        <v>64</v>
      </c>
      <c r="W1834">
        <v>700551</v>
      </c>
      <c r="X1834" t="s">
        <v>7779</v>
      </c>
      <c r="Y1834">
        <v>416</v>
      </c>
      <c r="Z1834">
        <v>2611</v>
      </c>
      <c r="AA1834">
        <v>4</v>
      </c>
      <c r="AB1834">
        <v>4177.6000000000004</v>
      </c>
    </row>
    <row r="1835" spans="1:28" x14ac:dyDescent="0.3">
      <c r="A1835" t="s">
        <v>28</v>
      </c>
      <c r="B1835" t="s">
        <v>29</v>
      </c>
      <c r="C1835" t="s">
        <v>193</v>
      </c>
      <c r="D1835" t="s">
        <v>411</v>
      </c>
      <c r="E1835" t="s">
        <v>56</v>
      </c>
      <c r="F1835" t="s">
        <v>113</v>
      </c>
      <c r="G1835">
        <v>81</v>
      </c>
      <c r="H1835">
        <v>409348</v>
      </c>
      <c r="I1835" t="s">
        <v>58</v>
      </c>
      <c r="J1835" s="1">
        <v>44246</v>
      </c>
      <c r="K1835">
        <v>1100</v>
      </c>
      <c r="L1835" t="s">
        <v>7780</v>
      </c>
      <c r="M1835" t="s">
        <v>1460</v>
      </c>
      <c r="N1835" t="s">
        <v>7781</v>
      </c>
      <c r="O1835" t="s">
        <v>7782</v>
      </c>
      <c r="P1835" t="s">
        <v>51</v>
      </c>
      <c r="Q1835">
        <v>11</v>
      </c>
      <c r="R1835" t="s">
        <v>40</v>
      </c>
      <c r="S1835" t="s">
        <v>79</v>
      </c>
      <c r="T1835">
        <v>81379</v>
      </c>
      <c r="U1835" s="1">
        <v>45626</v>
      </c>
      <c r="V1835" t="s">
        <v>42</v>
      </c>
      <c r="W1835">
        <v>875331</v>
      </c>
      <c r="X1835" t="s">
        <v>7783</v>
      </c>
      <c r="Y1835">
        <v>549</v>
      </c>
      <c r="Z1835">
        <v>2307</v>
      </c>
      <c r="AA1835">
        <v>5</v>
      </c>
      <c r="AB1835">
        <v>4614</v>
      </c>
    </row>
    <row r="1836" spans="1:28" x14ac:dyDescent="0.3">
      <c r="A1836" t="s">
        <v>28</v>
      </c>
      <c r="B1836" t="s">
        <v>29</v>
      </c>
      <c r="C1836" t="s">
        <v>54</v>
      </c>
      <c r="D1836" t="s">
        <v>55</v>
      </c>
      <c r="E1836" t="s">
        <v>32</v>
      </c>
      <c r="F1836" t="s">
        <v>99</v>
      </c>
      <c r="G1836">
        <v>97</v>
      </c>
      <c r="H1836">
        <v>421228</v>
      </c>
      <c r="I1836" t="s">
        <v>34</v>
      </c>
      <c r="J1836" s="1">
        <v>44746</v>
      </c>
      <c r="K1836">
        <v>950</v>
      </c>
      <c r="L1836" t="s">
        <v>7784</v>
      </c>
      <c r="M1836" t="s">
        <v>222</v>
      </c>
      <c r="N1836" t="s">
        <v>7785</v>
      </c>
      <c r="O1836" t="s">
        <v>7786</v>
      </c>
      <c r="P1836" t="s">
        <v>87</v>
      </c>
      <c r="Q1836">
        <v>3</v>
      </c>
      <c r="R1836" t="s">
        <v>88</v>
      </c>
      <c r="S1836" t="s">
        <v>79</v>
      </c>
      <c r="T1836">
        <v>66907</v>
      </c>
      <c r="U1836" s="1">
        <v>45498</v>
      </c>
      <c r="V1836" t="s">
        <v>126</v>
      </c>
      <c r="W1836">
        <v>616014</v>
      </c>
      <c r="X1836" t="s">
        <v>7787</v>
      </c>
      <c r="Y1836">
        <v>406</v>
      </c>
      <c r="Z1836">
        <v>1744</v>
      </c>
      <c r="AA1836">
        <v>2</v>
      </c>
      <c r="AB1836">
        <v>1395.2</v>
      </c>
    </row>
    <row r="1837" spans="1:28" x14ac:dyDescent="0.3">
      <c r="A1837" t="s">
        <v>28</v>
      </c>
      <c r="B1837" t="s">
        <v>29</v>
      </c>
      <c r="C1837" t="s">
        <v>44</v>
      </c>
      <c r="D1837" t="s">
        <v>421</v>
      </c>
      <c r="E1837" t="s">
        <v>32</v>
      </c>
      <c r="F1837" t="s">
        <v>106</v>
      </c>
      <c r="G1837">
        <v>5</v>
      </c>
      <c r="H1837">
        <v>418554</v>
      </c>
      <c r="I1837" t="s">
        <v>58</v>
      </c>
      <c r="J1837" s="1">
        <v>44337</v>
      </c>
      <c r="K1837">
        <v>1100</v>
      </c>
      <c r="L1837" t="s">
        <v>7788</v>
      </c>
      <c r="M1837" t="s">
        <v>869</v>
      </c>
      <c r="N1837" t="s">
        <v>7789</v>
      </c>
      <c r="O1837" t="s">
        <v>7790</v>
      </c>
      <c r="P1837" t="s">
        <v>71</v>
      </c>
      <c r="Q1837">
        <v>15</v>
      </c>
      <c r="R1837" t="s">
        <v>40</v>
      </c>
      <c r="S1837" t="s">
        <v>41</v>
      </c>
      <c r="T1837">
        <v>53348</v>
      </c>
      <c r="U1837" s="1">
        <v>45629</v>
      </c>
      <c r="V1837" t="s">
        <v>259</v>
      </c>
      <c r="W1837">
        <v>557190</v>
      </c>
      <c r="X1837" t="s">
        <v>7791</v>
      </c>
      <c r="Y1837">
        <v>778</v>
      </c>
      <c r="Z1837">
        <v>2920</v>
      </c>
      <c r="AA1837">
        <v>6</v>
      </c>
      <c r="AB1837">
        <v>7008</v>
      </c>
    </row>
    <row r="1838" spans="1:28" x14ac:dyDescent="0.3">
      <c r="A1838" t="s">
        <v>28</v>
      </c>
      <c r="B1838" t="s">
        <v>29</v>
      </c>
      <c r="C1838" t="s">
        <v>66</v>
      </c>
      <c r="D1838" t="s">
        <v>511</v>
      </c>
      <c r="E1838" t="s">
        <v>46</v>
      </c>
      <c r="F1838" t="s">
        <v>47</v>
      </c>
      <c r="G1838">
        <v>67</v>
      </c>
      <c r="H1838">
        <v>427829</v>
      </c>
      <c r="I1838" t="s">
        <v>58</v>
      </c>
      <c r="J1838" s="1">
        <v>44883</v>
      </c>
      <c r="K1838">
        <v>800</v>
      </c>
      <c r="L1838" t="s">
        <v>7792</v>
      </c>
      <c r="M1838" t="s">
        <v>2124</v>
      </c>
      <c r="N1838" t="s">
        <v>7793</v>
      </c>
      <c r="O1838" t="s">
        <v>7794</v>
      </c>
      <c r="P1838" t="s">
        <v>51</v>
      </c>
      <c r="Q1838">
        <v>4</v>
      </c>
      <c r="R1838" t="s">
        <v>40</v>
      </c>
      <c r="S1838" t="s">
        <v>63</v>
      </c>
      <c r="T1838">
        <v>24290</v>
      </c>
      <c r="U1838" s="1">
        <v>45563</v>
      </c>
      <c r="V1838" t="s">
        <v>180</v>
      </c>
      <c r="W1838">
        <v>743139</v>
      </c>
      <c r="X1838" t="s">
        <v>7795</v>
      </c>
      <c r="Y1838">
        <v>540</v>
      </c>
      <c r="Z1838">
        <v>1418</v>
      </c>
      <c r="AA1838">
        <v>5</v>
      </c>
      <c r="AB1838">
        <v>2836</v>
      </c>
    </row>
    <row r="1839" spans="1:28" x14ac:dyDescent="0.3">
      <c r="A1839" t="s">
        <v>28</v>
      </c>
      <c r="B1839" t="s">
        <v>29</v>
      </c>
      <c r="C1839" t="s">
        <v>66</v>
      </c>
      <c r="D1839" t="s">
        <v>134</v>
      </c>
      <c r="E1839" t="s">
        <v>56</v>
      </c>
      <c r="F1839" t="s">
        <v>150</v>
      </c>
      <c r="G1839">
        <v>31</v>
      </c>
      <c r="H1839">
        <v>437551</v>
      </c>
      <c r="I1839" t="s">
        <v>58</v>
      </c>
      <c r="J1839" s="1">
        <v>45007</v>
      </c>
      <c r="K1839">
        <v>1200</v>
      </c>
      <c r="L1839" t="s">
        <v>7796</v>
      </c>
      <c r="M1839" t="s">
        <v>747</v>
      </c>
      <c r="N1839" t="s">
        <v>7797</v>
      </c>
      <c r="O1839">
        <f>1-53-539-6825</f>
        <v>-7416</v>
      </c>
      <c r="P1839" t="s">
        <v>87</v>
      </c>
      <c r="Q1839">
        <v>4</v>
      </c>
      <c r="R1839" t="s">
        <v>88</v>
      </c>
      <c r="S1839" t="s">
        <v>118</v>
      </c>
      <c r="T1839">
        <v>18411</v>
      </c>
      <c r="U1839" s="1">
        <v>45342</v>
      </c>
      <c r="V1839" t="s">
        <v>119</v>
      </c>
      <c r="W1839">
        <v>508543</v>
      </c>
      <c r="X1839" t="s">
        <v>7798</v>
      </c>
      <c r="Y1839">
        <v>462</v>
      </c>
      <c r="Z1839">
        <v>2020</v>
      </c>
      <c r="AA1839">
        <v>5</v>
      </c>
      <c r="AB1839">
        <v>4040</v>
      </c>
    </row>
    <row r="1840" spans="1:28" x14ac:dyDescent="0.3">
      <c r="A1840" t="s">
        <v>28</v>
      </c>
      <c r="B1840" t="s">
        <v>29</v>
      </c>
      <c r="C1840" t="s">
        <v>91</v>
      </c>
      <c r="D1840" t="s">
        <v>621</v>
      </c>
      <c r="E1840" t="s">
        <v>46</v>
      </c>
      <c r="F1840" t="s">
        <v>47</v>
      </c>
      <c r="G1840">
        <v>26</v>
      </c>
      <c r="H1840">
        <v>424734</v>
      </c>
      <c r="I1840" t="s">
        <v>58</v>
      </c>
      <c r="J1840" s="1">
        <v>44032</v>
      </c>
      <c r="K1840">
        <v>1000</v>
      </c>
      <c r="L1840" t="s">
        <v>7799</v>
      </c>
      <c r="M1840" t="s">
        <v>1118</v>
      </c>
      <c r="N1840" t="s">
        <v>7800</v>
      </c>
      <c r="O1840" t="s">
        <v>7801</v>
      </c>
      <c r="P1840" t="s">
        <v>51</v>
      </c>
      <c r="Q1840">
        <v>19</v>
      </c>
      <c r="R1840" t="s">
        <v>88</v>
      </c>
      <c r="S1840" t="s">
        <v>63</v>
      </c>
      <c r="T1840">
        <v>19492</v>
      </c>
      <c r="U1840" s="1">
        <v>45428</v>
      </c>
      <c r="V1840" t="s">
        <v>140</v>
      </c>
      <c r="W1840">
        <v>301317</v>
      </c>
      <c r="X1840" t="s">
        <v>7802</v>
      </c>
      <c r="Y1840">
        <v>935</v>
      </c>
      <c r="Z1840">
        <v>732</v>
      </c>
      <c r="AA1840">
        <v>3</v>
      </c>
      <c r="AB1840" s="2" t="s">
        <v>5694</v>
      </c>
    </row>
    <row r="1841" spans="1:28" x14ac:dyDescent="0.3">
      <c r="A1841" t="s">
        <v>28</v>
      </c>
      <c r="B1841" t="s">
        <v>29</v>
      </c>
      <c r="C1841" t="s">
        <v>54</v>
      </c>
      <c r="D1841" t="s">
        <v>364</v>
      </c>
      <c r="E1841" t="s">
        <v>56</v>
      </c>
      <c r="F1841" t="s">
        <v>355</v>
      </c>
      <c r="G1841">
        <v>71</v>
      </c>
      <c r="H1841">
        <v>417453</v>
      </c>
      <c r="I1841" t="s">
        <v>34</v>
      </c>
      <c r="J1841" s="1">
        <v>45182</v>
      </c>
      <c r="K1841">
        <v>800</v>
      </c>
      <c r="L1841" t="s">
        <v>7803</v>
      </c>
      <c r="M1841" t="s">
        <v>36</v>
      </c>
      <c r="N1841" t="s">
        <v>7804</v>
      </c>
      <c r="O1841" t="s">
        <v>7805</v>
      </c>
      <c r="P1841" t="s">
        <v>39</v>
      </c>
      <c r="Q1841">
        <v>9</v>
      </c>
      <c r="R1841" t="s">
        <v>40</v>
      </c>
      <c r="S1841" t="s">
        <v>118</v>
      </c>
      <c r="T1841">
        <v>41550</v>
      </c>
      <c r="U1841" s="1">
        <v>45586</v>
      </c>
      <c r="V1841" t="s">
        <v>155</v>
      </c>
      <c r="W1841">
        <v>707733</v>
      </c>
      <c r="X1841" t="s">
        <v>7806</v>
      </c>
      <c r="Y1841">
        <v>432</v>
      </c>
      <c r="Z1841">
        <v>1004</v>
      </c>
      <c r="AA1841">
        <v>6</v>
      </c>
      <c r="AB1841">
        <v>2409.6</v>
      </c>
    </row>
    <row r="1842" spans="1:28" x14ac:dyDescent="0.3">
      <c r="A1842" t="s">
        <v>28</v>
      </c>
      <c r="B1842" t="s">
        <v>29</v>
      </c>
      <c r="C1842" t="s">
        <v>30</v>
      </c>
      <c r="D1842" t="s">
        <v>134</v>
      </c>
      <c r="E1842" t="s">
        <v>46</v>
      </c>
      <c r="F1842" t="s">
        <v>135</v>
      </c>
      <c r="G1842">
        <v>36</v>
      </c>
      <c r="H1842">
        <v>418886</v>
      </c>
      <c r="I1842" t="s">
        <v>58</v>
      </c>
      <c r="J1842" s="1">
        <v>45108</v>
      </c>
      <c r="K1842">
        <v>1200</v>
      </c>
      <c r="L1842" t="s">
        <v>7807</v>
      </c>
      <c r="M1842" t="s">
        <v>345</v>
      </c>
      <c r="N1842" t="s">
        <v>7808</v>
      </c>
      <c r="O1842" t="s">
        <v>7809</v>
      </c>
      <c r="P1842" t="s">
        <v>51</v>
      </c>
      <c r="Q1842">
        <v>13</v>
      </c>
      <c r="R1842" t="s">
        <v>88</v>
      </c>
      <c r="S1842" t="s">
        <v>41</v>
      </c>
      <c r="T1842">
        <v>35043</v>
      </c>
      <c r="U1842" s="1">
        <v>45482</v>
      </c>
      <c r="V1842" t="s">
        <v>126</v>
      </c>
      <c r="W1842">
        <v>901936</v>
      </c>
      <c r="X1842" t="s">
        <v>7810</v>
      </c>
      <c r="Y1842">
        <v>915</v>
      </c>
      <c r="Z1842">
        <v>2274</v>
      </c>
      <c r="AA1842">
        <v>5</v>
      </c>
      <c r="AB1842">
        <v>4548</v>
      </c>
    </row>
    <row r="1843" spans="1:28" x14ac:dyDescent="0.3">
      <c r="A1843" t="s">
        <v>28</v>
      </c>
      <c r="B1843" t="s">
        <v>29</v>
      </c>
      <c r="C1843" t="s">
        <v>54</v>
      </c>
      <c r="D1843" t="s">
        <v>254</v>
      </c>
      <c r="E1843" t="s">
        <v>46</v>
      </c>
      <c r="F1843" t="s">
        <v>135</v>
      </c>
      <c r="G1843">
        <v>55</v>
      </c>
      <c r="H1843">
        <v>417999</v>
      </c>
      <c r="I1843" t="s">
        <v>58</v>
      </c>
      <c r="J1843" s="1">
        <v>44905</v>
      </c>
      <c r="K1843">
        <v>1200</v>
      </c>
      <c r="L1843" t="s">
        <v>7811</v>
      </c>
      <c r="M1843" t="s">
        <v>1212</v>
      </c>
      <c r="N1843" t="s">
        <v>7812</v>
      </c>
      <c r="O1843">
        <f>1-622-324-5418</f>
        <v>-6363</v>
      </c>
      <c r="P1843" t="s">
        <v>87</v>
      </c>
      <c r="Q1843">
        <v>13</v>
      </c>
      <c r="R1843" t="s">
        <v>40</v>
      </c>
      <c r="S1843" t="s">
        <v>118</v>
      </c>
      <c r="T1843">
        <v>57412</v>
      </c>
      <c r="U1843" s="1">
        <v>45594</v>
      </c>
      <c r="V1843" t="s">
        <v>155</v>
      </c>
      <c r="W1843">
        <v>450002</v>
      </c>
      <c r="X1843" t="s">
        <v>7813</v>
      </c>
      <c r="Y1843">
        <v>968</v>
      </c>
      <c r="Z1843">
        <v>831</v>
      </c>
      <c r="AA1843">
        <v>4</v>
      </c>
      <c r="AB1843" s="2" t="s">
        <v>7814</v>
      </c>
    </row>
    <row r="1844" spans="1:28" x14ac:dyDescent="0.3">
      <c r="A1844" t="s">
        <v>28</v>
      </c>
      <c r="B1844" t="s">
        <v>29</v>
      </c>
      <c r="C1844" t="s">
        <v>66</v>
      </c>
      <c r="D1844" t="s">
        <v>149</v>
      </c>
      <c r="E1844" t="s">
        <v>32</v>
      </c>
      <c r="F1844" t="s">
        <v>99</v>
      </c>
      <c r="G1844">
        <v>75</v>
      </c>
      <c r="H1844">
        <v>422540</v>
      </c>
      <c r="I1844" t="s">
        <v>34</v>
      </c>
      <c r="J1844" s="1">
        <v>45166</v>
      </c>
      <c r="K1844">
        <v>1100</v>
      </c>
      <c r="L1844" t="s">
        <v>7815</v>
      </c>
      <c r="M1844" t="s">
        <v>434</v>
      </c>
      <c r="N1844" t="s">
        <v>7816</v>
      </c>
      <c r="O1844" t="s">
        <v>7817</v>
      </c>
      <c r="P1844" t="s">
        <v>51</v>
      </c>
      <c r="Q1844">
        <v>4</v>
      </c>
      <c r="R1844" t="s">
        <v>40</v>
      </c>
      <c r="S1844" t="s">
        <v>41</v>
      </c>
      <c r="T1844">
        <v>50562</v>
      </c>
      <c r="U1844" s="1">
        <v>45436</v>
      </c>
      <c r="V1844" t="s">
        <v>140</v>
      </c>
      <c r="W1844">
        <v>939574</v>
      </c>
      <c r="X1844" t="s">
        <v>7818</v>
      </c>
      <c r="Y1844">
        <v>352</v>
      </c>
      <c r="Z1844">
        <v>1385</v>
      </c>
      <c r="AA1844">
        <v>6</v>
      </c>
      <c r="AB1844">
        <v>3324</v>
      </c>
    </row>
    <row r="1845" spans="1:28" x14ac:dyDescent="0.3">
      <c r="A1845" t="s">
        <v>28</v>
      </c>
      <c r="B1845" t="s">
        <v>29</v>
      </c>
      <c r="C1845" t="s">
        <v>54</v>
      </c>
      <c r="D1845" t="s">
        <v>187</v>
      </c>
      <c r="E1845" t="s">
        <v>46</v>
      </c>
      <c r="F1845" t="s">
        <v>33</v>
      </c>
      <c r="G1845">
        <v>54</v>
      </c>
      <c r="H1845">
        <v>433420</v>
      </c>
      <c r="I1845" t="s">
        <v>34</v>
      </c>
      <c r="J1845" s="1">
        <v>43982</v>
      </c>
      <c r="K1845">
        <v>800</v>
      </c>
      <c r="L1845" t="s">
        <v>7819</v>
      </c>
      <c r="M1845" t="s">
        <v>222</v>
      </c>
      <c r="N1845" t="s">
        <v>7820</v>
      </c>
      <c r="O1845" t="s">
        <v>7821</v>
      </c>
      <c r="P1845" t="s">
        <v>71</v>
      </c>
      <c r="Q1845">
        <v>17</v>
      </c>
      <c r="R1845" t="s">
        <v>88</v>
      </c>
      <c r="S1845" t="s">
        <v>41</v>
      </c>
      <c r="T1845">
        <v>84983</v>
      </c>
      <c r="U1845" s="1">
        <v>45517</v>
      </c>
      <c r="V1845" t="s">
        <v>64</v>
      </c>
      <c r="W1845">
        <v>133826</v>
      </c>
      <c r="X1845" t="s">
        <v>2267</v>
      </c>
      <c r="Y1845">
        <v>659</v>
      </c>
      <c r="Z1845">
        <v>700</v>
      </c>
      <c r="AA1845">
        <v>4</v>
      </c>
      <c r="AB1845">
        <v>1120</v>
      </c>
    </row>
    <row r="1846" spans="1:28" x14ac:dyDescent="0.3">
      <c r="A1846" t="s">
        <v>28</v>
      </c>
      <c r="B1846" t="s">
        <v>29</v>
      </c>
      <c r="C1846" t="s">
        <v>148</v>
      </c>
      <c r="D1846" t="s">
        <v>421</v>
      </c>
      <c r="E1846" t="s">
        <v>56</v>
      </c>
      <c r="F1846" t="s">
        <v>355</v>
      </c>
      <c r="G1846">
        <v>15</v>
      </c>
      <c r="H1846">
        <v>414821</v>
      </c>
      <c r="I1846" t="s">
        <v>58</v>
      </c>
      <c r="J1846" s="1">
        <v>45405</v>
      </c>
      <c r="K1846">
        <v>950</v>
      </c>
      <c r="L1846" t="s">
        <v>583</v>
      </c>
      <c r="M1846" t="s">
        <v>211</v>
      </c>
      <c r="N1846" t="s">
        <v>7822</v>
      </c>
      <c r="O1846" t="s">
        <v>7823</v>
      </c>
      <c r="P1846" t="s">
        <v>51</v>
      </c>
      <c r="Q1846">
        <v>3</v>
      </c>
      <c r="R1846" t="s">
        <v>40</v>
      </c>
      <c r="S1846" t="s">
        <v>118</v>
      </c>
      <c r="T1846">
        <v>17308</v>
      </c>
      <c r="U1846" s="1">
        <v>45560</v>
      </c>
      <c r="V1846" t="s">
        <v>180</v>
      </c>
      <c r="W1846">
        <v>690077</v>
      </c>
      <c r="X1846" t="s">
        <v>7824</v>
      </c>
      <c r="Y1846">
        <v>721</v>
      </c>
      <c r="Z1846">
        <v>1845</v>
      </c>
      <c r="AA1846">
        <v>5</v>
      </c>
      <c r="AB1846">
        <v>3690</v>
      </c>
    </row>
    <row r="1847" spans="1:28" x14ac:dyDescent="0.3">
      <c r="A1847" t="s">
        <v>28</v>
      </c>
      <c r="B1847" t="s">
        <v>29</v>
      </c>
      <c r="C1847" t="s">
        <v>148</v>
      </c>
      <c r="D1847" t="s">
        <v>163</v>
      </c>
      <c r="E1847" t="s">
        <v>46</v>
      </c>
      <c r="F1847" t="s">
        <v>99</v>
      </c>
      <c r="G1847">
        <v>49</v>
      </c>
      <c r="H1847">
        <v>415756</v>
      </c>
      <c r="I1847" t="s">
        <v>34</v>
      </c>
      <c r="J1847" s="1">
        <v>44341</v>
      </c>
      <c r="K1847">
        <v>1000</v>
      </c>
      <c r="L1847" t="s">
        <v>7825</v>
      </c>
      <c r="M1847" t="s">
        <v>165</v>
      </c>
      <c r="N1847" t="s">
        <v>7826</v>
      </c>
      <c r="O1847" t="s">
        <v>7827</v>
      </c>
      <c r="P1847" t="s">
        <v>51</v>
      </c>
      <c r="Q1847">
        <v>3</v>
      </c>
      <c r="R1847" t="s">
        <v>40</v>
      </c>
      <c r="S1847" t="s">
        <v>63</v>
      </c>
      <c r="T1847">
        <v>70933</v>
      </c>
      <c r="U1847" s="1">
        <v>45346</v>
      </c>
      <c r="V1847" t="s">
        <v>119</v>
      </c>
      <c r="W1847">
        <v>236741</v>
      </c>
      <c r="X1847" t="s">
        <v>7828</v>
      </c>
      <c r="Y1847">
        <v>649</v>
      </c>
      <c r="Z1847">
        <v>2934</v>
      </c>
      <c r="AA1847">
        <v>4</v>
      </c>
      <c r="AB1847" s="2" t="s">
        <v>7829</v>
      </c>
    </row>
    <row r="1848" spans="1:28" x14ac:dyDescent="0.3">
      <c r="A1848" t="s">
        <v>28</v>
      </c>
      <c r="B1848" t="s">
        <v>29</v>
      </c>
      <c r="C1848" t="s">
        <v>66</v>
      </c>
      <c r="D1848" t="s">
        <v>364</v>
      </c>
      <c r="E1848" t="s">
        <v>46</v>
      </c>
      <c r="F1848" t="s">
        <v>99</v>
      </c>
      <c r="G1848">
        <v>84</v>
      </c>
      <c r="H1848">
        <v>424314</v>
      </c>
      <c r="I1848" t="s">
        <v>34</v>
      </c>
      <c r="J1848" s="1">
        <v>44428</v>
      </c>
      <c r="K1848">
        <v>1100</v>
      </c>
      <c r="L1848" t="s">
        <v>7830</v>
      </c>
      <c r="M1848" t="s">
        <v>506</v>
      </c>
      <c r="N1848" t="s">
        <v>7831</v>
      </c>
      <c r="O1848" t="s">
        <v>7832</v>
      </c>
      <c r="P1848" t="s">
        <v>39</v>
      </c>
      <c r="Q1848">
        <v>18</v>
      </c>
      <c r="R1848" t="s">
        <v>40</v>
      </c>
      <c r="S1848" t="s">
        <v>41</v>
      </c>
      <c r="T1848">
        <v>17193</v>
      </c>
      <c r="U1848" s="1">
        <v>45440</v>
      </c>
      <c r="V1848" t="s">
        <v>140</v>
      </c>
      <c r="W1848">
        <v>781508</v>
      </c>
      <c r="X1848" t="s">
        <v>2671</v>
      </c>
      <c r="Y1848">
        <v>989</v>
      </c>
      <c r="Z1848">
        <v>1430</v>
      </c>
      <c r="AA1848">
        <v>7</v>
      </c>
      <c r="AB1848">
        <v>4004</v>
      </c>
    </row>
    <row r="1849" spans="1:28" x14ac:dyDescent="0.3">
      <c r="A1849" t="s">
        <v>28</v>
      </c>
      <c r="B1849" t="s">
        <v>29</v>
      </c>
      <c r="C1849" t="s">
        <v>91</v>
      </c>
      <c r="D1849" t="s">
        <v>616</v>
      </c>
      <c r="E1849" t="s">
        <v>32</v>
      </c>
      <c r="F1849" t="s">
        <v>175</v>
      </c>
      <c r="G1849">
        <v>66</v>
      </c>
      <c r="H1849">
        <v>406672</v>
      </c>
      <c r="I1849" t="s">
        <v>58</v>
      </c>
      <c r="J1849" s="1">
        <v>44316</v>
      </c>
      <c r="K1849">
        <v>1400</v>
      </c>
      <c r="L1849" t="s">
        <v>7833</v>
      </c>
      <c r="M1849" t="s">
        <v>263</v>
      </c>
      <c r="N1849" t="s">
        <v>7834</v>
      </c>
      <c r="O1849" t="s">
        <v>7835</v>
      </c>
      <c r="P1849" t="s">
        <v>71</v>
      </c>
      <c r="Q1849">
        <v>6</v>
      </c>
      <c r="R1849" t="s">
        <v>40</v>
      </c>
      <c r="S1849" t="s">
        <v>41</v>
      </c>
      <c r="T1849">
        <v>10676</v>
      </c>
      <c r="U1849" s="1">
        <v>45435</v>
      </c>
      <c r="V1849" t="s">
        <v>140</v>
      </c>
      <c r="W1849">
        <v>172842</v>
      </c>
      <c r="X1849" t="s">
        <v>7836</v>
      </c>
      <c r="Y1849">
        <v>432</v>
      </c>
      <c r="Z1849">
        <v>1643</v>
      </c>
      <c r="AA1849">
        <v>7</v>
      </c>
      <c r="AB1849" s="2" t="s">
        <v>7837</v>
      </c>
    </row>
    <row r="1850" spans="1:28" x14ac:dyDescent="0.3">
      <c r="A1850" t="s">
        <v>28</v>
      </c>
      <c r="B1850" t="s">
        <v>29</v>
      </c>
      <c r="C1850" t="s">
        <v>30</v>
      </c>
      <c r="D1850" t="s">
        <v>82</v>
      </c>
      <c r="E1850" t="s">
        <v>32</v>
      </c>
      <c r="F1850" t="s">
        <v>355</v>
      </c>
      <c r="G1850">
        <v>41</v>
      </c>
      <c r="H1850">
        <v>421591</v>
      </c>
      <c r="I1850" t="s">
        <v>58</v>
      </c>
      <c r="J1850" s="1">
        <v>45001</v>
      </c>
      <c r="K1850">
        <v>1100</v>
      </c>
      <c r="L1850" t="s">
        <v>7838</v>
      </c>
      <c r="M1850" t="s">
        <v>85</v>
      </c>
      <c r="N1850" t="s">
        <v>7839</v>
      </c>
      <c r="O1850" t="s">
        <v>7840</v>
      </c>
      <c r="P1850" t="s">
        <v>51</v>
      </c>
      <c r="Q1850">
        <v>5</v>
      </c>
      <c r="R1850" t="s">
        <v>88</v>
      </c>
      <c r="S1850" t="s">
        <v>79</v>
      </c>
      <c r="T1850">
        <v>83934</v>
      </c>
      <c r="U1850" s="1">
        <v>45373</v>
      </c>
      <c r="V1850" t="s">
        <v>72</v>
      </c>
      <c r="W1850">
        <v>859848</v>
      </c>
      <c r="X1850" t="s">
        <v>7841</v>
      </c>
      <c r="Y1850">
        <v>719</v>
      </c>
      <c r="Z1850">
        <v>1104</v>
      </c>
      <c r="AA1850">
        <v>8</v>
      </c>
      <c r="AB1850">
        <v>3532.8</v>
      </c>
    </row>
    <row r="1851" spans="1:28" x14ac:dyDescent="0.3">
      <c r="A1851" t="s">
        <v>28</v>
      </c>
      <c r="B1851" t="s">
        <v>29</v>
      </c>
      <c r="C1851" t="s">
        <v>193</v>
      </c>
      <c r="D1851" t="s">
        <v>611</v>
      </c>
      <c r="E1851" t="s">
        <v>32</v>
      </c>
      <c r="F1851" t="s">
        <v>47</v>
      </c>
      <c r="G1851">
        <v>70</v>
      </c>
      <c r="H1851">
        <v>438744</v>
      </c>
      <c r="I1851" t="s">
        <v>34</v>
      </c>
      <c r="J1851" s="1">
        <v>44563</v>
      </c>
      <c r="K1851">
        <v>1200</v>
      </c>
      <c r="L1851" t="s">
        <v>7842</v>
      </c>
      <c r="M1851" t="s">
        <v>496</v>
      </c>
      <c r="N1851" t="s">
        <v>7843</v>
      </c>
      <c r="O1851" t="s">
        <v>7844</v>
      </c>
      <c r="P1851" t="s">
        <v>71</v>
      </c>
      <c r="Q1851">
        <v>10</v>
      </c>
      <c r="R1851" t="s">
        <v>88</v>
      </c>
      <c r="S1851" t="s">
        <v>79</v>
      </c>
      <c r="T1851">
        <v>55488</v>
      </c>
      <c r="U1851" s="1">
        <v>45483</v>
      </c>
      <c r="V1851" t="s">
        <v>126</v>
      </c>
      <c r="W1851">
        <v>876355</v>
      </c>
      <c r="X1851" t="s">
        <v>7845</v>
      </c>
      <c r="Y1851">
        <v>340</v>
      </c>
      <c r="Z1851">
        <v>1569</v>
      </c>
      <c r="AA1851">
        <v>3</v>
      </c>
      <c r="AB1851" s="2" t="s">
        <v>7846</v>
      </c>
    </row>
    <row r="1852" spans="1:28" x14ac:dyDescent="0.3">
      <c r="A1852" t="s">
        <v>28</v>
      </c>
      <c r="B1852" t="s">
        <v>29</v>
      </c>
      <c r="C1852" t="s">
        <v>193</v>
      </c>
      <c r="D1852" t="s">
        <v>616</v>
      </c>
      <c r="E1852" t="s">
        <v>46</v>
      </c>
      <c r="F1852" t="s">
        <v>83</v>
      </c>
      <c r="G1852">
        <v>64</v>
      </c>
      <c r="H1852">
        <v>412046</v>
      </c>
      <c r="I1852" t="s">
        <v>34</v>
      </c>
      <c r="J1852" s="1">
        <v>44365</v>
      </c>
      <c r="K1852">
        <v>1000</v>
      </c>
      <c r="L1852" t="s">
        <v>7847</v>
      </c>
      <c r="M1852" t="s">
        <v>670</v>
      </c>
      <c r="N1852" t="s">
        <v>7848</v>
      </c>
      <c r="O1852" t="s">
        <v>7849</v>
      </c>
      <c r="P1852" t="s">
        <v>51</v>
      </c>
      <c r="Q1852">
        <v>16</v>
      </c>
      <c r="R1852" t="s">
        <v>40</v>
      </c>
      <c r="S1852" t="s">
        <v>79</v>
      </c>
      <c r="T1852">
        <v>38238</v>
      </c>
      <c r="U1852" s="1">
        <v>45616</v>
      </c>
      <c r="V1852" t="s">
        <v>42</v>
      </c>
      <c r="W1852">
        <v>672104</v>
      </c>
      <c r="X1852" t="s">
        <v>7850</v>
      </c>
      <c r="Y1852">
        <v>303</v>
      </c>
      <c r="Z1852">
        <v>2420</v>
      </c>
      <c r="AA1852">
        <v>6</v>
      </c>
      <c r="AB1852">
        <v>5808</v>
      </c>
    </row>
    <row r="1853" spans="1:28" x14ac:dyDescent="0.3">
      <c r="A1853" t="s">
        <v>28</v>
      </c>
      <c r="B1853" t="s">
        <v>29</v>
      </c>
      <c r="C1853" t="s">
        <v>54</v>
      </c>
      <c r="D1853" t="s">
        <v>220</v>
      </c>
      <c r="E1853" t="s">
        <v>56</v>
      </c>
      <c r="F1853" t="s">
        <v>99</v>
      </c>
      <c r="G1853">
        <v>37</v>
      </c>
      <c r="H1853">
        <v>400463</v>
      </c>
      <c r="I1853" t="s">
        <v>34</v>
      </c>
      <c r="J1853" s="1">
        <v>45304</v>
      </c>
      <c r="K1853">
        <v>800</v>
      </c>
      <c r="L1853" t="s">
        <v>3186</v>
      </c>
      <c r="M1853" t="s">
        <v>1409</v>
      </c>
      <c r="N1853" t="s">
        <v>7851</v>
      </c>
      <c r="O1853" t="s">
        <v>7852</v>
      </c>
      <c r="P1853" t="s">
        <v>39</v>
      </c>
      <c r="Q1853">
        <v>12</v>
      </c>
      <c r="R1853" t="s">
        <v>88</v>
      </c>
      <c r="S1853" t="s">
        <v>41</v>
      </c>
      <c r="T1853">
        <v>53960</v>
      </c>
      <c r="U1853" s="1">
        <v>45475</v>
      </c>
      <c r="V1853" t="s">
        <v>126</v>
      </c>
      <c r="W1853">
        <v>988096</v>
      </c>
      <c r="X1853" t="s">
        <v>7853</v>
      </c>
      <c r="Y1853">
        <v>671</v>
      </c>
      <c r="Z1853">
        <v>980</v>
      </c>
      <c r="AA1853">
        <v>4</v>
      </c>
      <c r="AB1853">
        <v>1568</v>
      </c>
    </row>
    <row r="1854" spans="1:28" x14ac:dyDescent="0.3">
      <c r="A1854" t="s">
        <v>28</v>
      </c>
      <c r="B1854" t="s">
        <v>29</v>
      </c>
      <c r="C1854" t="s">
        <v>30</v>
      </c>
      <c r="D1854" t="s">
        <v>182</v>
      </c>
      <c r="E1854" t="s">
        <v>46</v>
      </c>
      <c r="F1854" t="s">
        <v>106</v>
      </c>
      <c r="G1854">
        <v>57</v>
      </c>
      <c r="H1854">
        <v>430110</v>
      </c>
      <c r="I1854" t="s">
        <v>58</v>
      </c>
      <c r="J1854" s="1">
        <v>44392</v>
      </c>
      <c r="K1854">
        <v>1100</v>
      </c>
      <c r="L1854" t="s">
        <v>7854</v>
      </c>
      <c r="M1854" t="s">
        <v>244</v>
      </c>
      <c r="N1854" t="s">
        <v>7855</v>
      </c>
      <c r="O1854" t="s">
        <v>7856</v>
      </c>
      <c r="P1854" t="s">
        <v>51</v>
      </c>
      <c r="Q1854">
        <v>16</v>
      </c>
      <c r="R1854" t="s">
        <v>40</v>
      </c>
      <c r="S1854" t="s">
        <v>79</v>
      </c>
      <c r="T1854">
        <v>38806</v>
      </c>
      <c r="U1854" s="1">
        <v>45499</v>
      </c>
      <c r="V1854" t="s">
        <v>126</v>
      </c>
      <c r="W1854">
        <v>196863</v>
      </c>
      <c r="X1854" t="s">
        <v>7857</v>
      </c>
      <c r="Y1854">
        <v>526</v>
      </c>
      <c r="Z1854">
        <v>2052</v>
      </c>
      <c r="AA1854">
        <v>7</v>
      </c>
      <c r="AB1854">
        <v>5745.6</v>
      </c>
    </row>
    <row r="1855" spans="1:28" x14ac:dyDescent="0.3">
      <c r="A1855" t="s">
        <v>28</v>
      </c>
      <c r="B1855" t="s">
        <v>29</v>
      </c>
      <c r="C1855" t="s">
        <v>91</v>
      </c>
      <c r="D1855" t="s">
        <v>261</v>
      </c>
      <c r="E1855" t="s">
        <v>56</v>
      </c>
      <c r="F1855" t="s">
        <v>113</v>
      </c>
      <c r="G1855">
        <v>41</v>
      </c>
      <c r="H1855">
        <v>439762</v>
      </c>
      <c r="I1855" t="s">
        <v>34</v>
      </c>
      <c r="J1855" s="1">
        <v>43950</v>
      </c>
      <c r="K1855">
        <v>1100</v>
      </c>
      <c r="L1855" t="s">
        <v>7858</v>
      </c>
      <c r="M1855" t="s">
        <v>244</v>
      </c>
      <c r="N1855" t="s">
        <v>7859</v>
      </c>
      <c r="O1855" t="s">
        <v>7860</v>
      </c>
      <c r="P1855" t="s">
        <v>87</v>
      </c>
      <c r="Q1855">
        <v>16</v>
      </c>
      <c r="R1855" t="s">
        <v>40</v>
      </c>
      <c r="S1855" t="s">
        <v>118</v>
      </c>
      <c r="T1855">
        <v>69732</v>
      </c>
      <c r="U1855" s="1">
        <v>45302</v>
      </c>
      <c r="V1855" t="s">
        <v>111</v>
      </c>
      <c r="W1855">
        <v>836013</v>
      </c>
      <c r="X1855" t="s">
        <v>7861</v>
      </c>
      <c r="Y1855">
        <v>881</v>
      </c>
      <c r="Z1855">
        <v>1392</v>
      </c>
      <c r="AA1855">
        <v>1</v>
      </c>
      <c r="AB1855" s="2" t="s">
        <v>7862</v>
      </c>
    </row>
    <row r="1856" spans="1:28" x14ac:dyDescent="0.3">
      <c r="A1856" t="s">
        <v>28</v>
      </c>
      <c r="B1856" t="s">
        <v>29</v>
      </c>
      <c r="C1856" t="s">
        <v>30</v>
      </c>
      <c r="D1856" t="s">
        <v>74</v>
      </c>
      <c r="E1856" t="s">
        <v>56</v>
      </c>
      <c r="F1856" t="s">
        <v>83</v>
      </c>
      <c r="G1856">
        <v>71</v>
      </c>
      <c r="H1856">
        <v>413066</v>
      </c>
      <c r="I1856" t="s">
        <v>58</v>
      </c>
      <c r="J1856" s="1">
        <v>44477</v>
      </c>
      <c r="K1856">
        <v>1400</v>
      </c>
      <c r="L1856" t="s">
        <v>7863</v>
      </c>
      <c r="M1856" t="s">
        <v>542</v>
      </c>
      <c r="N1856" t="s">
        <v>7864</v>
      </c>
      <c r="O1856" t="s">
        <v>7865</v>
      </c>
      <c r="P1856" t="s">
        <v>87</v>
      </c>
      <c r="Q1856">
        <v>15</v>
      </c>
      <c r="R1856" t="s">
        <v>88</v>
      </c>
      <c r="S1856" t="s">
        <v>63</v>
      </c>
      <c r="T1856">
        <v>10490</v>
      </c>
      <c r="U1856" s="1">
        <v>45605</v>
      </c>
      <c r="V1856" t="s">
        <v>42</v>
      </c>
      <c r="W1856">
        <v>278624</v>
      </c>
      <c r="X1856" t="s">
        <v>7866</v>
      </c>
      <c r="Y1856">
        <v>281</v>
      </c>
      <c r="Z1856">
        <v>2830</v>
      </c>
      <c r="AA1856">
        <v>5</v>
      </c>
      <c r="AB1856">
        <v>5660</v>
      </c>
    </row>
    <row r="1857" spans="1:28" x14ac:dyDescent="0.3">
      <c r="A1857" t="s">
        <v>28</v>
      </c>
      <c r="B1857" t="s">
        <v>29</v>
      </c>
      <c r="C1857" t="s">
        <v>157</v>
      </c>
      <c r="D1857" t="s">
        <v>637</v>
      </c>
      <c r="E1857" t="s">
        <v>56</v>
      </c>
      <c r="F1857" t="s">
        <v>99</v>
      </c>
      <c r="G1857">
        <v>6</v>
      </c>
      <c r="H1857">
        <v>426282</v>
      </c>
      <c r="I1857" t="s">
        <v>34</v>
      </c>
      <c r="J1857" s="1">
        <v>43940</v>
      </c>
      <c r="K1857">
        <v>1100</v>
      </c>
      <c r="L1857" t="s">
        <v>7867</v>
      </c>
      <c r="M1857" t="s">
        <v>108</v>
      </c>
      <c r="N1857" t="s">
        <v>7868</v>
      </c>
      <c r="O1857" t="s">
        <v>7869</v>
      </c>
      <c r="P1857" t="s">
        <v>51</v>
      </c>
      <c r="Q1857">
        <v>11</v>
      </c>
      <c r="R1857" t="s">
        <v>40</v>
      </c>
      <c r="S1857" t="s">
        <v>63</v>
      </c>
      <c r="T1857">
        <v>44897</v>
      </c>
      <c r="U1857" s="1">
        <v>45477</v>
      </c>
      <c r="V1857" t="s">
        <v>126</v>
      </c>
      <c r="W1857">
        <v>386179</v>
      </c>
      <c r="X1857" t="s">
        <v>7870</v>
      </c>
      <c r="Y1857">
        <v>761</v>
      </c>
      <c r="Z1857">
        <v>2599</v>
      </c>
      <c r="AA1857">
        <v>7</v>
      </c>
      <c r="AB1857" s="2" t="s">
        <v>7871</v>
      </c>
    </row>
    <row r="1858" spans="1:28" x14ac:dyDescent="0.3">
      <c r="A1858" t="s">
        <v>28</v>
      </c>
      <c r="B1858" t="s">
        <v>29</v>
      </c>
      <c r="C1858" t="s">
        <v>91</v>
      </c>
      <c r="D1858" t="s">
        <v>105</v>
      </c>
      <c r="E1858" t="s">
        <v>46</v>
      </c>
      <c r="F1858" t="s">
        <v>106</v>
      </c>
      <c r="G1858">
        <v>72</v>
      </c>
      <c r="H1858">
        <v>432276</v>
      </c>
      <c r="I1858" t="s">
        <v>34</v>
      </c>
      <c r="J1858" s="1">
        <v>44689</v>
      </c>
      <c r="K1858">
        <v>1100</v>
      </c>
      <c r="L1858" t="s">
        <v>7872</v>
      </c>
      <c r="M1858" t="s">
        <v>552</v>
      </c>
      <c r="N1858" t="s">
        <v>7873</v>
      </c>
      <c r="O1858" t="s">
        <v>7874</v>
      </c>
      <c r="P1858" t="s">
        <v>87</v>
      </c>
      <c r="Q1858">
        <v>3</v>
      </c>
      <c r="R1858" t="s">
        <v>40</v>
      </c>
      <c r="S1858" t="s">
        <v>118</v>
      </c>
      <c r="T1858">
        <v>23374</v>
      </c>
      <c r="U1858" s="1">
        <v>45452</v>
      </c>
      <c r="V1858" t="s">
        <v>52</v>
      </c>
      <c r="W1858">
        <v>965149</v>
      </c>
      <c r="X1858" t="s">
        <v>7875</v>
      </c>
      <c r="Y1858">
        <v>700</v>
      </c>
      <c r="Z1858">
        <v>1811</v>
      </c>
      <c r="AA1858">
        <v>7</v>
      </c>
      <c r="AB1858">
        <v>5070.8</v>
      </c>
    </row>
    <row r="1859" spans="1:28" x14ac:dyDescent="0.3">
      <c r="A1859" t="s">
        <v>28</v>
      </c>
      <c r="B1859" t="s">
        <v>29</v>
      </c>
      <c r="C1859" t="s">
        <v>91</v>
      </c>
      <c r="D1859" t="s">
        <v>170</v>
      </c>
      <c r="E1859" t="s">
        <v>46</v>
      </c>
      <c r="F1859" t="s">
        <v>355</v>
      </c>
      <c r="G1859">
        <v>2</v>
      </c>
      <c r="H1859">
        <v>411857</v>
      </c>
      <c r="I1859" t="s">
        <v>34</v>
      </c>
      <c r="J1859" s="1">
        <v>44158</v>
      </c>
      <c r="K1859">
        <v>1200</v>
      </c>
      <c r="L1859" t="s">
        <v>7876</v>
      </c>
      <c r="M1859" t="s">
        <v>308</v>
      </c>
      <c r="N1859" t="s">
        <v>7877</v>
      </c>
      <c r="O1859" t="s">
        <v>7878</v>
      </c>
      <c r="P1859" t="s">
        <v>71</v>
      </c>
      <c r="Q1859">
        <v>20</v>
      </c>
      <c r="R1859" t="s">
        <v>88</v>
      </c>
      <c r="S1859" t="s">
        <v>41</v>
      </c>
      <c r="T1859">
        <v>54625</v>
      </c>
      <c r="U1859" s="1">
        <v>45357</v>
      </c>
      <c r="V1859" t="s">
        <v>72</v>
      </c>
      <c r="W1859">
        <v>231753</v>
      </c>
      <c r="X1859" t="s">
        <v>4242</v>
      </c>
      <c r="Y1859">
        <v>382</v>
      </c>
      <c r="Z1859">
        <v>2395</v>
      </c>
      <c r="AA1859">
        <v>2</v>
      </c>
      <c r="AB1859">
        <v>1916</v>
      </c>
    </row>
    <row r="1860" spans="1:28" x14ac:dyDescent="0.3">
      <c r="A1860" t="s">
        <v>28</v>
      </c>
      <c r="B1860" t="s">
        <v>29</v>
      </c>
      <c r="C1860" t="s">
        <v>66</v>
      </c>
      <c r="D1860" t="s">
        <v>149</v>
      </c>
      <c r="E1860" t="s">
        <v>46</v>
      </c>
      <c r="F1860" t="s">
        <v>175</v>
      </c>
      <c r="G1860">
        <v>26</v>
      </c>
      <c r="H1860">
        <v>405060</v>
      </c>
      <c r="I1860" t="s">
        <v>34</v>
      </c>
      <c r="J1860" s="1">
        <v>45375</v>
      </c>
      <c r="K1860">
        <v>1300</v>
      </c>
      <c r="L1860" t="s">
        <v>7879</v>
      </c>
      <c r="M1860" t="s">
        <v>394</v>
      </c>
      <c r="N1860" t="s">
        <v>7880</v>
      </c>
      <c r="O1860" t="s">
        <v>7881</v>
      </c>
      <c r="P1860" t="s">
        <v>71</v>
      </c>
      <c r="Q1860">
        <v>18</v>
      </c>
      <c r="R1860" t="s">
        <v>40</v>
      </c>
      <c r="S1860" t="s">
        <v>41</v>
      </c>
      <c r="T1860">
        <v>40315</v>
      </c>
      <c r="U1860" s="1">
        <v>45379</v>
      </c>
      <c r="V1860" t="s">
        <v>72</v>
      </c>
      <c r="W1860">
        <v>255510</v>
      </c>
      <c r="X1860" t="s">
        <v>7882</v>
      </c>
      <c r="Y1860">
        <v>436</v>
      </c>
      <c r="Z1860">
        <v>2023</v>
      </c>
      <c r="AA1860">
        <v>1</v>
      </c>
      <c r="AB1860">
        <v>809.2</v>
      </c>
    </row>
    <row r="1861" spans="1:28" x14ac:dyDescent="0.3">
      <c r="A1861" t="s">
        <v>28</v>
      </c>
      <c r="B1861" t="s">
        <v>29</v>
      </c>
      <c r="C1861" t="s">
        <v>54</v>
      </c>
      <c r="D1861" t="s">
        <v>621</v>
      </c>
      <c r="E1861" t="s">
        <v>32</v>
      </c>
      <c r="F1861" t="s">
        <v>113</v>
      </c>
      <c r="G1861">
        <v>43</v>
      </c>
      <c r="H1861">
        <v>436746</v>
      </c>
      <c r="I1861" t="s">
        <v>58</v>
      </c>
      <c r="J1861" s="1">
        <v>44279</v>
      </c>
      <c r="K1861">
        <v>1000</v>
      </c>
      <c r="L1861" t="s">
        <v>7883</v>
      </c>
      <c r="M1861" t="s">
        <v>2538</v>
      </c>
      <c r="N1861" t="s">
        <v>7884</v>
      </c>
      <c r="O1861" t="s">
        <v>7885</v>
      </c>
      <c r="P1861" t="s">
        <v>39</v>
      </c>
      <c r="Q1861">
        <v>8</v>
      </c>
      <c r="R1861" t="s">
        <v>88</v>
      </c>
      <c r="S1861" t="s">
        <v>41</v>
      </c>
      <c r="T1861">
        <v>91186</v>
      </c>
      <c r="U1861" s="1">
        <v>45572</v>
      </c>
      <c r="V1861" t="s">
        <v>155</v>
      </c>
      <c r="W1861">
        <v>572533</v>
      </c>
      <c r="X1861" t="s">
        <v>7886</v>
      </c>
      <c r="Y1861">
        <v>330</v>
      </c>
      <c r="Z1861">
        <v>896</v>
      </c>
      <c r="AA1861">
        <v>6</v>
      </c>
      <c r="AB1861">
        <v>2150.4</v>
      </c>
    </row>
    <row r="1862" spans="1:28" x14ac:dyDescent="0.3">
      <c r="A1862" t="s">
        <v>28</v>
      </c>
      <c r="B1862" t="s">
        <v>29</v>
      </c>
      <c r="C1862" t="s">
        <v>148</v>
      </c>
      <c r="D1862" t="s">
        <v>566</v>
      </c>
      <c r="E1862" t="s">
        <v>56</v>
      </c>
      <c r="F1862" t="s">
        <v>47</v>
      </c>
      <c r="G1862">
        <v>2</v>
      </c>
      <c r="H1862">
        <v>426850</v>
      </c>
      <c r="I1862" t="s">
        <v>58</v>
      </c>
      <c r="J1862" s="1">
        <v>45371</v>
      </c>
      <c r="K1862">
        <v>1200</v>
      </c>
      <c r="L1862" t="s">
        <v>7887</v>
      </c>
      <c r="M1862" t="s">
        <v>351</v>
      </c>
      <c r="N1862" t="s">
        <v>7888</v>
      </c>
      <c r="O1862" t="s">
        <v>7889</v>
      </c>
      <c r="P1862" t="s">
        <v>39</v>
      </c>
      <c r="Q1862">
        <v>11</v>
      </c>
      <c r="R1862" t="s">
        <v>40</v>
      </c>
      <c r="S1862" t="s">
        <v>63</v>
      </c>
      <c r="T1862">
        <v>99587</v>
      </c>
      <c r="U1862" s="1">
        <v>45592</v>
      </c>
      <c r="V1862" t="s">
        <v>155</v>
      </c>
      <c r="W1862">
        <v>112351</v>
      </c>
      <c r="X1862" t="s">
        <v>1963</v>
      </c>
      <c r="Y1862">
        <v>792</v>
      </c>
      <c r="Z1862">
        <v>1749</v>
      </c>
      <c r="AA1862">
        <v>7</v>
      </c>
      <c r="AB1862">
        <v>4897.2</v>
      </c>
    </row>
    <row r="1863" spans="1:28" x14ac:dyDescent="0.3">
      <c r="A1863" t="s">
        <v>28</v>
      </c>
      <c r="B1863" t="s">
        <v>29</v>
      </c>
      <c r="C1863" t="s">
        <v>54</v>
      </c>
      <c r="D1863" t="s">
        <v>380</v>
      </c>
      <c r="E1863" t="s">
        <v>32</v>
      </c>
      <c r="F1863" t="s">
        <v>99</v>
      </c>
      <c r="G1863">
        <v>72</v>
      </c>
      <c r="H1863">
        <v>429393</v>
      </c>
      <c r="I1863" t="s">
        <v>34</v>
      </c>
      <c r="J1863" s="1">
        <v>45208</v>
      </c>
      <c r="K1863">
        <v>1400</v>
      </c>
      <c r="L1863" t="s">
        <v>7890</v>
      </c>
      <c r="M1863" t="s">
        <v>1305</v>
      </c>
      <c r="N1863" t="s">
        <v>7891</v>
      </c>
      <c r="O1863">
        <v>7394225362</v>
      </c>
      <c r="P1863" t="s">
        <v>39</v>
      </c>
      <c r="Q1863">
        <v>8</v>
      </c>
      <c r="R1863" t="s">
        <v>40</v>
      </c>
      <c r="S1863" t="s">
        <v>41</v>
      </c>
      <c r="T1863">
        <v>51315</v>
      </c>
      <c r="U1863" s="1">
        <v>45459</v>
      </c>
      <c r="V1863" t="s">
        <v>52</v>
      </c>
      <c r="W1863">
        <v>705311</v>
      </c>
      <c r="X1863" t="s">
        <v>7892</v>
      </c>
      <c r="Y1863">
        <v>513</v>
      </c>
      <c r="Z1863">
        <v>2674</v>
      </c>
      <c r="AA1863">
        <v>7</v>
      </c>
      <c r="AB1863" s="2" t="s">
        <v>2305</v>
      </c>
    </row>
    <row r="1864" spans="1:28" x14ac:dyDescent="0.3">
      <c r="A1864" t="s">
        <v>28</v>
      </c>
      <c r="B1864" t="s">
        <v>29</v>
      </c>
      <c r="C1864" t="s">
        <v>91</v>
      </c>
      <c r="D1864" t="s">
        <v>187</v>
      </c>
      <c r="E1864" t="s">
        <v>46</v>
      </c>
      <c r="F1864" t="s">
        <v>47</v>
      </c>
      <c r="G1864">
        <v>55</v>
      </c>
      <c r="H1864">
        <v>434444</v>
      </c>
      <c r="I1864" t="s">
        <v>58</v>
      </c>
      <c r="J1864" s="1">
        <v>44875</v>
      </c>
      <c r="K1864">
        <v>1300</v>
      </c>
      <c r="L1864" t="s">
        <v>7893</v>
      </c>
      <c r="M1864" t="s">
        <v>1147</v>
      </c>
      <c r="N1864" t="s">
        <v>7894</v>
      </c>
      <c r="O1864" t="s">
        <v>7895</v>
      </c>
      <c r="P1864" t="s">
        <v>51</v>
      </c>
      <c r="Q1864">
        <v>8</v>
      </c>
      <c r="R1864" t="s">
        <v>40</v>
      </c>
      <c r="S1864" t="s">
        <v>41</v>
      </c>
      <c r="T1864">
        <v>24868</v>
      </c>
      <c r="U1864" s="1">
        <v>45480</v>
      </c>
      <c r="V1864" t="s">
        <v>126</v>
      </c>
      <c r="W1864">
        <v>977296</v>
      </c>
      <c r="X1864" t="s">
        <v>7896</v>
      </c>
      <c r="Y1864">
        <v>638</v>
      </c>
      <c r="Z1864">
        <v>2636</v>
      </c>
      <c r="AA1864">
        <v>1</v>
      </c>
      <c r="AB1864">
        <v>1054.4000000000001</v>
      </c>
    </row>
    <row r="1865" spans="1:28" x14ac:dyDescent="0.3">
      <c r="A1865" t="s">
        <v>28</v>
      </c>
      <c r="B1865" t="s">
        <v>29</v>
      </c>
      <c r="C1865" t="s">
        <v>30</v>
      </c>
      <c r="D1865" t="s">
        <v>82</v>
      </c>
      <c r="E1865" t="s">
        <v>46</v>
      </c>
      <c r="F1865" t="s">
        <v>135</v>
      </c>
      <c r="G1865">
        <v>35</v>
      </c>
      <c r="H1865">
        <v>411179</v>
      </c>
      <c r="I1865" t="s">
        <v>34</v>
      </c>
      <c r="J1865" s="1">
        <v>45032</v>
      </c>
      <c r="K1865">
        <v>1100</v>
      </c>
      <c r="L1865" t="s">
        <v>7897</v>
      </c>
      <c r="M1865" t="s">
        <v>895</v>
      </c>
      <c r="N1865" t="s">
        <v>7898</v>
      </c>
      <c r="O1865" t="s">
        <v>7899</v>
      </c>
      <c r="P1865" t="s">
        <v>71</v>
      </c>
      <c r="Q1865">
        <v>9</v>
      </c>
      <c r="R1865" t="s">
        <v>88</v>
      </c>
      <c r="S1865" t="s">
        <v>118</v>
      </c>
      <c r="T1865">
        <v>37804</v>
      </c>
      <c r="U1865" s="1">
        <v>45348</v>
      </c>
      <c r="V1865" t="s">
        <v>119</v>
      </c>
      <c r="W1865">
        <v>653423</v>
      </c>
      <c r="X1865" t="s">
        <v>7900</v>
      </c>
      <c r="Y1865">
        <v>595</v>
      </c>
      <c r="Z1865">
        <v>1100</v>
      </c>
      <c r="AA1865">
        <v>2</v>
      </c>
      <c r="AB1865">
        <v>880</v>
      </c>
    </row>
    <row r="1866" spans="1:28" x14ac:dyDescent="0.3">
      <c r="A1866" t="s">
        <v>28</v>
      </c>
      <c r="B1866" t="s">
        <v>29</v>
      </c>
      <c r="C1866" t="s">
        <v>91</v>
      </c>
      <c r="D1866" t="s">
        <v>524</v>
      </c>
      <c r="E1866" t="s">
        <v>56</v>
      </c>
      <c r="F1866" t="s">
        <v>355</v>
      </c>
      <c r="G1866">
        <v>6</v>
      </c>
      <c r="H1866">
        <v>401021</v>
      </c>
      <c r="I1866" t="s">
        <v>34</v>
      </c>
      <c r="J1866" s="1">
        <v>45426</v>
      </c>
      <c r="K1866">
        <v>800</v>
      </c>
      <c r="L1866" t="s">
        <v>7901</v>
      </c>
      <c r="M1866" t="s">
        <v>195</v>
      </c>
      <c r="N1866" t="s">
        <v>7902</v>
      </c>
      <c r="O1866" t="s">
        <v>7903</v>
      </c>
      <c r="P1866" t="s">
        <v>71</v>
      </c>
      <c r="Q1866">
        <v>9</v>
      </c>
      <c r="R1866" t="s">
        <v>88</v>
      </c>
      <c r="S1866" t="s">
        <v>118</v>
      </c>
      <c r="T1866">
        <v>94159</v>
      </c>
      <c r="U1866" s="1">
        <v>45424</v>
      </c>
      <c r="V1866" t="s">
        <v>140</v>
      </c>
      <c r="W1866">
        <v>765660</v>
      </c>
      <c r="X1866" t="s">
        <v>7904</v>
      </c>
      <c r="Y1866">
        <v>826</v>
      </c>
      <c r="Z1866">
        <v>2633</v>
      </c>
      <c r="AA1866">
        <v>2</v>
      </c>
      <c r="AB1866">
        <v>2106.4</v>
      </c>
    </row>
    <row r="1867" spans="1:28" x14ac:dyDescent="0.3">
      <c r="A1867" t="s">
        <v>28</v>
      </c>
      <c r="B1867" t="s">
        <v>29</v>
      </c>
      <c r="C1867" t="s">
        <v>54</v>
      </c>
      <c r="D1867" t="s">
        <v>291</v>
      </c>
      <c r="E1867" t="s">
        <v>32</v>
      </c>
      <c r="F1867" t="s">
        <v>135</v>
      </c>
      <c r="G1867">
        <v>72</v>
      </c>
      <c r="H1867">
        <v>436378</v>
      </c>
      <c r="I1867" t="s">
        <v>34</v>
      </c>
      <c r="J1867" s="1">
        <v>45035</v>
      </c>
      <c r="K1867">
        <v>1000</v>
      </c>
      <c r="L1867" t="s">
        <v>7905</v>
      </c>
      <c r="M1867" t="s">
        <v>2538</v>
      </c>
      <c r="N1867" t="s">
        <v>7906</v>
      </c>
      <c r="O1867" t="s">
        <v>7907</v>
      </c>
      <c r="P1867" t="s">
        <v>87</v>
      </c>
      <c r="Q1867">
        <v>11</v>
      </c>
      <c r="R1867" t="s">
        <v>40</v>
      </c>
      <c r="S1867" t="s">
        <v>41</v>
      </c>
      <c r="T1867">
        <v>47442</v>
      </c>
      <c r="U1867" s="1">
        <v>45476</v>
      </c>
      <c r="V1867" t="s">
        <v>126</v>
      </c>
      <c r="W1867">
        <v>491752</v>
      </c>
      <c r="X1867" t="s">
        <v>1614</v>
      </c>
      <c r="Y1867">
        <v>868</v>
      </c>
      <c r="Z1867">
        <v>738</v>
      </c>
      <c r="AA1867">
        <v>1</v>
      </c>
      <c r="AB1867">
        <v>295.2</v>
      </c>
    </row>
    <row r="1868" spans="1:28" x14ac:dyDescent="0.3">
      <c r="A1868" t="s">
        <v>28</v>
      </c>
      <c r="B1868" t="s">
        <v>29</v>
      </c>
      <c r="C1868" t="s">
        <v>157</v>
      </c>
      <c r="D1868" t="s">
        <v>220</v>
      </c>
      <c r="E1868" t="s">
        <v>46</v>
      </c>
      <c r="F1868" t="s">
        <v>150</v>
      </c>
      <c r="G1868">
        <v>90</v>
      </c>
      <c r="H1868">
        <v>436201</v>
      </c>
      <c r="I1868" t="s">
        <v>58</v>
      </c>
      <c r="J1868" s="1">
        <v>45052</v>
      </c>
      <c r="K1868">
        <v>1400</v>
      </c>
      <c r="L1868" t="s">
        <v>7908</v>
      </c>
      <c r="M1868" t="s">
        <v>680</v>
      </c>
      <c r="N1868" t="s">
        <v>7909</v>
      </c>
      <c r="O1868" t="s">
        <v>7910</v>
      </c>
      <c r="P1868" t="s">
        <v>71</v>
      </c>
      <c r="Q1868">
        <v>15</v>
      </c>
      <c r="R1868" t="s">
        <v>40</v>
      </c>
      <c r="S1868" t="s">
        <v>63</v>
      </c>
      <c r="T1868">
        <v>29239</v>
      </c>
      <c r="U1868" s="1">
        <v>45301</v>
      </c>
      <c r="V1868" t="s">
        <v>111</v>
      </c>
      <c r="W1868">
        <v>967685</v>
      </c>
      <c r="X1868" t="s">
        <v>7911</v>
      </c>
      <c r="Y1868">
        <v>625</v>
      </c>
      <c r="Z1868">
        <v>1645</v>
      </c>
      <c r="AA1868">
        <v>3</v>
      </c>
      <c r="AB1868">
        <v>1974</v>
      </c>
    </row>
    <row r="1869" spans="1:28" x14ac:dyDescent="0.3">
      <c r="A1869" t="s">
        <v>28</v>
      </c>
      <c r="B1869" t="s">
        <v>29</v>
      </c>
      <c r="C1869" t="s">
        <v>148</v>
      </c>
      <c r="D1869" t="s">
        <v>142</v>
      </c>
      <c r="E1869" t="s">
        <v>56</v>
      </c>
      <c r="F1869" t="s">
        <v>355</v>
      </c>
      <c r="G1869">
        <v>95</v>
      </c>
      <c r="H1869">
        <v>427185</v>
      </c>
      <c r="I1869" t="s">
        <v>58</v>
      </c>
      <c r="J1869" s="1">
        <v>44494</v>
      </c>
      <c r="K1869">
        <v>1300</v>
      </c>
      <c r="L1869" t="s">
        <v>7912</v>
      </c>
      <c r="M1869" t="s">
        <v>1017</v>
      </c>
      <c r="N1869" t="s">
        <v>7913</v>
      </c>
      <c r="O1869" t="s">
        <v>7914</v>
      </c>
      <c r="P1869" t="s">
        <v>87</v>
      </c>
      <c r="Q1869">
        <v>10</v>
      </c>
      <c r="R1869" t="s">
        <v>40</v>
      </c>
      <c r="S1869" t="s">
        <v>41</v>
      </c>
      <c r="T1869">
        <v>44098</v>
      </c>
      <c r="U1869" s="1">
        <v>45314</v>
      </c>
      <c r="V1869" t="s">
        <v>111</v>
      </c>
      <c r="W1869">
        <v>673134</v>
      </c>
      <c r="X1869" t="s">
        <v>7915</v>
      </c>
      <c r="Y1869">
        <v>855</v>
      </c>
      <c r="Z1869">
        <v>2552</v>
      </c>
      <c r="AA1869">
        <v>5</v>
      </c>
      <c r="AB1869">
        <v>5104</v>
      </c>
    </row>
    <row r="1870" spans="1:28" x14ac:dyDescent="0.3">
      <c r="A1870" t="s">
        <v>28</v>
      </c>
      <c r="B1870" t="s">
        <v>29</v>
      </c>
      <c r="C1870" t="s">
        <v>54</v>
      </c>
      <c r="D1870" t="s">
        <v>142</v>
      </c>
      <c r="E1870" t="s">
        <v>56</v>
      </c>
      <c r="F1870" t="s">
        <v>47</v>
      </c>
      <c r="G1870">
        <v>70</v>
      </c>
      <c r="H1870">
        <v>411447</v>
      </c>
      <c r="I1870" t="s">
        <v>58</v>
      </c>
      <c r="J1870" s="1">
        <v>45524</v>
      </c>
      <c r="K1870">
        <v>1000</v>
      </c>
      <c r="L1870" t="s">
        <v>7916</v>
      </c>
      <c r="M1870" t="s">
        <v>137</v>
      </c>
      <c r="N1870" t="s">
        <v>7917</v>
      </c>
      <c r="O1870" t="s">
        <v>7918</v>
      </c>
      <c r="P1870" t="s">
        <v>39</v>
      </c>
      <c r="Q1870">
        <v>5</v>
      </c>
      <c r="R1870" t="s">
        <v>88</v>
      </c>
      <c r="S1870" t="s">
        <v>79</v>
      </c>
      <c r="T1870">
        <v>27848</v>
      </c>
      <c r="U1870" s="1">
        <v>45361</v>
      </c>
      <c r="V1870" t="s">
        <v>72</v>
      </c>
      <c r="W1870">
        <v>577581</v>
      </c>
      <c r="X1870" t="s">
        <v>7919</v>
      </c>
      <c r="Y1870">
        <v>342</v>
      </c>
      <c r="Z1870">
        <v>2047</v>
      </c>
      <c r="AA1870">
        <v>4</v>
      </c>
      <c r="AB1870" s="2" t="s">
        <v>7920</v>
      </c>
    </row>
    <row r="1871" spans="1:28" x14ac:dyDescent="0.3">
      <c r="A1871" t="s">
        <v>28</v>
      </c>
      <c r="B1871" t="s">
        <v>29</v>
      </c>
      <c r="C1871" t="s">
        <v>148</v>
      </c>
      <c r="D1871" t="s">
        <v>142</v>
      </c>
      <c r="E1871" t="s">
        <v>32</v>
      </c>
      <c r="F1871" t="s">
        <v>99</v>
      </c>
      <c r="G1871">
        <v>82</v>
      </c>
      <c r="H1871">
        <v>405888</v>
      </c>
      <c r="I1871" t="s">
        <v>58</v>
      </c>
      <c r="J1871" s="1">
        <v>44954</v>
      </c>
      <c r="K1871">
        <v>1200</v>
      </c>
      <c r="L1871" t="s">
        <v>7921</v>
      </c>
      <c r="M1871" t="s">
        <v>232</v>
      </c>
      <c r="N1871" t="s">
        <v>7922</v>
      </c>
      <c r="O1871" t="s">
        <v>7923</v>
      </c>
      <c r="P1871" t="s">
        <v>71</v>
      </c>
      <c r="Q1871">
        <v>6</v>
      </c>
      <c r="R1871" t="s">
        <v>40</v>
      </c>
      <c r="S1871" t="s">
        <v>63</v>
      </c>
      <c r="T1871">
        <v>67477</v>
      </c>
      <c r="U1871" s="1">
        <v>45502</v>
      </c>
      <c r="V1871" t="s">
        <v>126</v>
      </c>
      <c r="W1871">
        <v>628302</v>
      </c>
      <c r="X1871" t="s">
        <v>7924</v>
      </c>
      <c r="Y1871">
        <v>259</v>
      </c>
      <c r="Z1871">
        <v>1014</v>
      </c>
      <c r="AA1871">
        <v>1</v>
      </c>
      <c r="AB1871">
        <v>405.6</v>
      </c>
    </row>
    <row r="1872" spans="1:28" x14ac:dyDescent="0.3">
      <c r="A1872" t="s">
        <v>28</v>
      </c>
      <c r="B1872" t="s">
        <v>29</v>
      </c>
      <c r="C1872" t="s">
        <v>54</v>
      </c>
      <c r="D1872" t="s">
        <v>182</v>
      </c>
      <c r="E1872" t="s">
        <v>46</v>
      </c>
      <c r="F1872" t="s">
        <v>175</v>
      </c>
      <c r="G1872">
        <v>92</v>
      </c>
      <c r="H1872">
        <v>430205</v>
      </c>
      <c r="I1872" t="s">
        <v>58</v>
      </c>
      <c r="J1872" s="1">
        <v>45588</v>
      </c>
      <c r="K1872">
        <v>1100</v>
      </c>
      <c r="L1872" t="s">
        <v>7925</v>
      </c>
      <c r="M1872" t="s">
        <v>189</v>
      </c>
      <c r="N1872" t="s">
        <v>7926</v>
      </c>
      <c r="O1872" t="s">
        <v>7927</v>
      </c>
      <c r="P1872" t="s">
        <v>87</v>
      </c>
      <c r="Q1872">
        <v>17</v>
      </c>
      <c r="R1872" t="s">
        <v>88</v>
      </c>
      <c r="S1872" t="s">
        <v>41</v>
      </c>
      <c r="T1872">
        <v>18831</v>
      </c>
      <c r="U1872" s="1">
        <v>45544</v>
      </c>
      <c r="V1872" t="s">
        <v>180</v>
      </c>
      <c r="W1872">
        <v>884774</v>
      </c>
      <c r="X1872" t="s">
        <v>7928</v>
      </c>
      <c r="Y1872">
        <v>401</v>
      </c>
      <c r="Z1872">
        <v>1004</v>
      </c>
      <c r="AA1872">
        <v>1</v>
      </c>
      <c r="AB1872">
        <v>401.6</v>
      </c>
    </row>
    <row r="1873" spans="1:28" x14ac:dyDescent="0.3">
      <c r="A1873" t="s">
        <v>28</v>
      </c>
      <c r="B1873" t="s">
        <v>29</v>
      </c>
      <c r="C1873" t="s">
        <v>193</v>
      </c>
      <c r="D1873" t="s">
        <v>621</v>
      </c>
      <c r="E1873" t="s">
        <v>46</v>
      </c>
      <c r="F1873" t="s">
        <v>47</v>
      </c>
      <c r="G1873">
        <v>57</v>
      </c>
      <c r="H1873">
        <v>432470</v>
      </c>
      <c r="I1873" t="s">
        <v>34</v>
      </c>
      <c r="J1873" s="1">
        <v>45444</v>
      </c>
      <c r="K1873">
        <v>1200</v>
      </c>
      <c r="L1873" t="s">
        <v>7929</v>
      </c>
      <c r="M1873" t="s">
        <v>137</v>
      </c>
      <c r="N1873" t="s">
        <v>7930</v>
      </c>
      <c r="O1873" t="s">
        <v>7931</v>
      </c>
      <c r="P1873" t="s">
        <v>39</v>
      </c>
      <c r="Q1873">
        <v>3</v>
      </c>
      <c r="R1873" t="s">
        <v>88</v>
      </c>
      <c r="S1873" t="s">
        <v>79</v>
      </c>
      <c r="T1873">
        <v>89827</v>
      </c>
      <c r="U1873" s="1">
        <v>45611</v>
      </c>
      <c r="V1873" t="s">
        <v>42</v>
      </c>
      <c r="W1873">
        <v>337486</v>
      </c>
      <c r="X1873" t="s">
        <v>7932</v>
      </c>
      <c r="Y1873">
        <v>584</v>
      </c>
      <c r="Z1873">
        <v>2821</v>
      </c>
      <c r="AA1873">
        <v>2</v>
      </c>
      <c r="AB1873">
        <v>2256.8000000000002</v>
      </c>
    </row>
    <row r="1874" spans="1:28" x14ac:dyDescent="0.3">
      <c r="A1874" t="s">
        <v>28</v>
      </c>
      <c r="B1874" t="s">
        <v>29</v>
      </c>
      <c r="C1874" t="s">
        <v>44</v>
      </c>
      <c r="D1874" t="s">
        <v>524</v>
      </c>
      <c r="E1874" t="s">
        <v>56</v>
      </c>
      <c r="F1874" t="s">
        <v>99</v>
      </c>
      <c r="G1874">
        <v>43</v>
      </c>
      <c r="H1874">
        <v>402250</v>
      </c>
      <c r="I1874" t="s">
        <v>58</v>
      </c>
      <c r="J1874" s="1">
        <v>45000</v>
      </c>
      <c r="K1874">
        <v>1000</v>
      </c>
      <c r="L1874" t="s">
        <v>7933</v>
      </c>
      <c r="M1874" t="s">
        <v>856</v>
      </c>
      <c r="N1874" t="s">
        <v>7934</v>
      </c>
      <c r="O1874" t="s">
        <v>7935</v>
      </c>
      <c r="P1874" t="s">
        <v>39</v>
      </c>
      <c r="Q1874">
        <v>20</v>
      </c>
      <c r="R1874" t="s">
        <v>88</v>
      </c>
      <c r="S1874" t="s">
        <v>118</v>
      </c>
      <c r="T1874">
        <v>62756</v>
      </c>
      <c r="U1874" s="1">
        <v>45439</v>
      </c>
      <c r="V1874" t="s">
        <v>140</v>
      </c>
      <c r="W1874">
        <v>917768</v>
      </c>
      <c r="X1874" t="s">
        <v>7936</v>
      </c>
      <c r="Y1874">
        <v>795</v>
      </c>
      <c r="Z1874">
        <v>2368</v>
      </c>
      <c r="AA1874">
        <v>6</v>
      </c>
      <c r="AB1874" s="2" t="s">
        <v>7937</v>
      </c>
    </row>
    <row r="1875" spans="1:28" x14ac:dyDescent="0.3">
      <c r="A1875" t="s">
        <v>28</v>
      </c>
      <c r="B1875" t="s">
        <v>29</v>
      </c>
      <c r="C1875" t="s">
        <v>148</v>
      </c>
      <c r="D1875" t="s">
        <v>45</v>
      </c>
      <c r="E1875" t="s">
        <v>32</v>
      </c>
      <c r="F1875" t="s">
        <v>83</v>
      </c>
      <c r="G1875">
        <v>59</v>
      </c>
      <c r="H1875">
        <v>435130</v>
      </c>
      <c r="I1875" t="s">
        <v>58</v>
      </c>
      <c r="J1875" s="1">
        <v>44677</v>
      </c>
      <c r="K1875">
        <v>800</v>
      </c>
      <c r="L1875" t="s">
        <v>7938</v>
      </c>
      <c r="M1875" t="s">
        <v>239</v>
      </c>
      <c r="N1875" t="s">
        <v>7939</v>
      </c>
      <c r="O1875" t="s">
        <v>7940</v>
      </c>
      <c r="P1875" t="s">
        <v>87</v>
      </c>
      <c r="Q1875">
        <v>12</v>
      </c>
      <c r="R1875" t="s">
        <v>88</v>
      </c>
      <c r="S1875" t="s">
        <v>41</v>
      </c>
      <c r="T1875">
        <v>48266</v>
      </c>
      <c r="U1875" s="1">
        <v>45351</v>
      </c>
      <c r="V1875" t="s">
        <v>119</v>
      </c>
      <c r="W1875">
        <v>967654</v>
      </c>
      <c r="X1875" t="s">
        <v>7941</v>
      </c>
      <c r="Y1875">
        <v>705</v>
      </c>
      <c r="Z1875">
        <v>1201</v>
      </c>
      <c r="AA1875">
        <v>6</v>
      </c>
      <c r="AB1875">
        <v>2882.4</v>
      </c>
    </row>
    <row r="1876" spans="1:28" x14ac:dyDescent="0.3">
      <c r="A1876" t="s">
        <v>28</v>
      </c>
      <c r="B1876" t="s">
        <v>29</v>
      </c>
      <c r="C1876" t="s">
        <v>91</v>
      </c>
      <c r="D1876" t="s">
        <v>227</v>
      </c>
      <c r="E1876" t="s">
        <v>32</v>
      </c>
      <c r="F1876" t="s">
        <v>113</v>
      </c>
      <c r="G1876">
        <v>9</v>
      </c>
      <c r="H1876">
        <v>400631</v>
      </c>
      <c r="I1876" t="s">
        <v>58</v>
      </c>
      <c r="J1876" s="1">
        <v>45499</v>
      </c>
      <c r="K1876">
        <v>1300</v>
      </c>
      <c r="L1876" t="s">
        <v>7942</v>
      </c>
      <c r="M1876" t="s">
        <v>345</v>
      </c>
      <c r="N1876" t="s">
        <v>7943</v>
      </c>
      <c r="O1876" t="s">
        <v>7944</v>
      </c>
      <c r="P1876" t="s">
        <v>51</v>
      </c>
      <c r="Q1876">
        <v>19</v>
      </c>
      <c r="R1876" t="s">
        <v>88</v>
      </c>
      <c r="S1876" t="s">
        <v>63</v>
      </c>
      <c r="T1876">
        <v>52003</v>
      </c>
      <c r="U1876" s="1">
        <v>45552</v>
      </c>
      <c r="V1876" t="s">
        <v>180</v>
      </c>
      <c r="W1876">
        <v>515049</v>
      </c>
      <c r="X1876" t="s">
        <v>7945</v>
      </c>
      <c r="Y1876">
        <v>206</v>
      </c>
      <c r="Z1876">
        <v>2731</v>
      </c>
      <c r="AA1876">
        <v>1</v>
      </c>
      <c r="AB1876">
        <v>1092.4000000000001</v>
      </c>
    </row>
    <row r="1877" spans="1:28" x14ac:dyDescent="0.3">
      <c r="A1877" t="s">
        <v>28</v>
      </c>
      <c r="B1877" t="s">
        <v>29</v>
      </c>
      <c r="C1877" t="s">
        <v>157</v>
      </c>
      <c r="D1877" t="s">
        <v>31</v>
      </c>
      <c r="E1877" t="s">
        <v>46</v>
      </c>
      <c r="F1877" t="s">
        <v>355</v>
      </c>
      <c r="G1877">
        <v>89</v>
      </c>
      <c r="H1877">
        <v>404942</v>
      </c>
      <c r="I1877" t="s">
        <v>34</v>
      </c>
      <c r="J1877" s="1">
        <v>44907</v>
      </c>
      <c r="K1877">
        <v>950</v>
      </c>
      <c r="L1877" t="s">
        <v>7946</v>
      </c>
      <c r="M1877" t="s">
        <v>137</v>
      </c>
      <c r="N1877" t="s">
        <v>7947</v>
      </c>
      <c r="O1877" t="s">
        <v>7948</v>
      </c>
      <c r="P1877" t="s">
        <v>71</v>
      </c>
      <c r="Q1877">
        <v>15</v>
      </c>
      <c r="R1877" t="s">
        <v>40</v>
      </c>
      <c r="S1877" t="s">
        <v>118</v>
      </c>
      <c r="T1877">
        <v>24868</v>
      </c>
      <c r="U1877" s="1">
        <v>45363</v>
      </c>
      <c r="V1877" t="s">
        <v>72</v>
      </c>
      <c r="W1877">
        <v>239263</v>
      </c>
      <c r="X1877" t="s">
        <v>7949</v>
      </c>
      <c r="Y1877">
        <v>555</v>
      </c>
      <c r="Z1877">
        <v>2830</v>
      </c>
      <c r="AA1877">
        <v>5</v>
      </c>
      <c r="AB1877">
        <v>5660</v>
      </c>
    </row>
    <row r="1878" spans="1:28" x14ac:dyDescent="0.3">
      <c r="A1878" t="s">
        <v>28</v>
      </c>
      <c r="B1878" t="s">
        <v>29</v>
      </c>
      <c r="C1878" t="s">
        <v>44</v>
      </c>
      <c r="D1878" t="s">
        <v>182</v>
      </c>
      <c r="E1878" t="s">
        <v>56</v>
      </c>
      <c r="F1878" t="s">
        <v>47</v>
      </c>
      <c r="G1878">
        <v>70</v>
      </c>
      <c r="H1878">
        <v>404575</v>
      </c>
      <c r="I1878" t="s">
        <v>34</v>
      </c>
      <c r="J1878" s="1">
        <v>43894</v>
      </c>
      <c r="K1878">
        <v>1200</v>
      </c>
      <c r="L1878" t="s">
        <v>7950</v>
      </c>
      <c r="M1878" t="s">
        <v>394</v>
      </c>
      <c r="N1878" t="s">
        <v>7951</v>
      </c>
      <c r="O1878" t="s">
        <v>7952</v>
      </c>
      <c r="P1878" t="s">
        <v>71</v>
      </c>
      <c r="Q1878">
        <v>14</v>
      </c>
      <c r="R1878" t="s">
        <v>88</v>
      </c>
      <c r="S1878" t="s">
        <v>41</v>
      </c>
      <c r="T1878">
        <v>76955</v>
      </c>
      <c r="U1878" s="1">
        <v>45513</v>
      </c>
      <c r="V1878" t="s">
        <v>64</v>
      </c>
      <c r="W1878">
        <v>119746</v>
      </c>
      <c r="X1878" t="s">
        <v>5585</v>
      </c>
      <c r="Y1878">
        <v>214</v>
      </c>
      <c r="Z1878">
        <v>1851</v>
      </c>
      <c r="AA1878">
        <v>6</v>
      </c>
      <c r="AB1878" s="2" t="s">
        <v>7953</v>
      </c>
    </row>
    <row r="1879" spans="1:28" x14ac:dyDescent="0.3">
      <c r="A1879" t="s">
        <v>28</v>
      </c>
      <c r="B1879" t="s">
        <v>29</v>
      </c>
      <c r="C1879" t="s">
        <v>66</v>
      </c>
      <c r="D1879" t="s">
        <v>511</v>
      </c>
      <c r="E1879" t="s">
        <v>46</v>
      </c>
      <c r="F1879" t="s">
        <v>57</v>
      </c>
      <c r="G1879">
        <v>64</v>
      </c>
      <c r="H1879">
        <v>433936</v>
      </c>
      <c r="I1879" t="s">
        <v>34</v>
      </c>
      <c r="J1879" s="1">
        <v>44278</v>
      </c>
      <c r="K1879">
        <v>1200</v>
      </c>
      <c r="L1879" t="s">
        <v>7954</v>
      </c>
      <c r="M1879" t="s">
        <v>482</v>
      </c>
      <c r="N1879" t="s">
        <v>7955</v>
      </c>
      <c r="O1879" t="s">
        <v>7956</v>
      </c>
      <c r="P1879" t="s">
        <v>71</v>
      </c>
      <c r="Q1879">
        <v>4</v>
      </c>
      <c r="R1879" t="s">
        <v>88</v>
      </c>
      <c r="S1879" t="s">
        <v>63</v>
      </c>
      <c r="T1879">
        <v>73628</v>
      </c>
      <c r="U1879" s="1">
        <v>45531</v>
      </c>
      <c r="V1879" t="s">
        <v>64</v>
      </c>
      <c r="W1879">
        <v>376995</v>
      </c>
      <c r="X1879" t="s">
        <v>7957</v>
      </c>
      <c r="Y1879">
        <v>368</v>
      </c>
      <c r="Z1879">
        <v>2477</v>
      </c>
      <c r="AA1879">
        <v>3</v>
      </c>
      <c r="AB1879">
        <v>2972.4</v>
      </c>
    </row>
    <row r="1880" spans="1:28" x14ac:dyDescent="0.3">
      <c r="A1880" t="s">
        <v>28</v>
      </c>
      <c r="B1880" t="s">
        <v>29</v>
      </c>
      <c r="C1880" t="s">
        <v>66</v>
      </c>
      <c r="D1880" t="s">
        <v>560</v>
      </c>
      <c r="E1880" t="s">
        <v>32</v>
      </c>
      <c r="F1880" t="s">
        <v>47</v>
      </c>
      <c r="G1880">
        <v>37</v>
      </c>
      <c r="H1880">
        <v>436502</v>
      </c>
      <c r="I1880" t="s">
        <v>34</v>
      </c>
      <c r="J1880" s="1">
        <v>45227</v>
      </c>
      <c r="K1880">
        <v>1400</v>
      </c>
      <c r="L1880" t="s">
        <v>7958</v>
      </c>
      <c r="M1880" t="s">
        <v>177</v>
      </c>
      <c r="N1880" t="s">
        <v>7959</v>
      </c>
      <c r="O1880" t="s">
        <v>7960</v>
      </c>
      <c r="P1880" t="s">
        <v>71</v>
      </c>
      <c r="Q1880">
        <v>12</v>
      </c>
      <c r="R1880" t="s">
        <v>40</v>
      </c>
      <c r="S1880" t="s">
        <v>63</v>
      </c>
      <c r="T1880">
        <v>35070</v>
      </c>
      <c r="U1880" s="1">
        <v>45305</v>
      </c>
      <c r="V1880" t="s">
        <v>111</v>
      </c>
      <c r="W1880">
        <v>933716</v>
      </c>
      <c r="X1880" t="s">
        <v>7961</v>
      </c>
      <c r="Y1880">
        <v>381</v>
      </c>
      <c r="Z1880">
        <v>2654</v>
      </c>
      <c r="AA1880">
        <v>7</v>
      </c>
      <c r="AB1880" s="2" t="s">
        <v>7962</v>
      </c>
    </row>
    <row r="1881" spans="1:28" x14ac:dyDescent="0.3">
      <c r="A1881" t="s">
        <v>28</v>
      </c>
      <c r="B1881" t="s">
        <v>29</v>
      </c>
      <c r="C1881" t="s">
        <v>148</v>
      </c>
      <c r="D1881" t="s">
        <v>182</v>
      </c>
      <c r="E1881" t="s">
        <v>46</v>
      </c>
      <c r="F1881" t="s">
        <v>106</v>
      </c>
      <c r="G1881">
        <v>28</v>
      </c>
      <c r="H1881">
        <v>430989</v>
      </c>
      <c r="I1881" t="s">
        <v>58</v>
      </c>
      <c r="J1881" s="1">
        <v>45030</v>
      </c>
      <c r="K1881">
        <v>950</v>
      </c>
      <c r="L1881" t="s">
        <v>7963</v>
      </c>
      <c r="M1881" t="s">
        <v>680</v>
      </c>
      <c r="N1881" t="s">
        <v>7964</v>
      </c>
      <c r="O1881" t="s">
        <v>7965</v>
      </c>
      <c r="P1881" t="s">
        <v>87</v>
      </c>
      <c r="Q1881">
        <v>6</v>
      </c>
      <c r="R1881" t="s">
        <v>40</v>
      </c>
      <c r="S1881" t="s">
        <v>79</v>
      </c>
      <c r="T1881">
        <v>97193</v>
      </c>
      <c r="U1881" s="1">
        <v>45489</v>
      </c>
      <c r="V1881" t="s">
        <v>126</v>
      </c>
      <c r="W1881">
        <v>727393</v>
      </c>
      <c r="X1881" t="s">
        <v>7966</v>
      </c>
      <c r="Y1881">
        <v>496</v>
      </c>
      <c r="Z1881">
        <v>1997</v>
      </c>
      <c r="AA1881">
        <v>4</v>
      </c>
      <c r="AB1881" s="2" t="s">
        <v>7967</v>
      </c>
    </row>
    <row r="1882" spans="1:28" x14ac:dyDescent="0.3">
      <c r="A1882" t="s">
        <v>28</v>
      </c>
      <c r="B1882" t="s">
        <v>29</v>
      </c>
      <c r="C1882" t="s">
        <v>66</v>
      </c>
      <c r="D1882" t="s">
        <v>92</v>
      </c>
      <c r="E1882" t="s">
        <v>32</v>
      </c>
      <c r="F1882" t="s">
        <v>83</v>
      </c>
      <c r="G1882">
        <v>84</v>
      </c>
      <c r="H1882">
        <v>427148</v>
      </c>
      <c r="I1882" t="s">
        <v>58</v>
      </c>
      <c r="J1882" s="1">
        <v>44044</v>
      </c>
      <c r="K1882">
        <v>1400</v>
      </c>
      <c r="L1882" t="s">
        <v>7968</v>
      </c>
      <c r="M1882" t="s">
        <v>263</v>
      </c>
      <c r="N1882" t="s">
        <v>7969</v>
      </c>
      <c r="O1882" t="s">
        <v>7970</v>
      </c>
      <c r="P1882" t="s">
        <v>39</v>
      </c>
      <c r="Q1882">
        <v>15</v>
      </c>
      <c r="R1882" t="s">
        <v>40</v>
      </c>
      <c r="S1882" t="s">
        <v>118</v>
      </c>
      <c r="T1882">
        <v>68888</v>
      </c>
      <c r="U1882" s="1">
        <v>45462</v>
      </c>
      <c r="V1882" t="s">
        <v>52</v>
      </c>
      <c r="W1882">
        <v>915238</v>
      </c>
      <c r="X1882" t="s">
        <v>7971</v>
      </c>
      <c r="Y1882">
        <v>820</v>
      </c>
      <c r="Z1882">
        <v>2483</v>
      </c>
      <c r="AA1882">
        <v>5</v>
      </c>
      <c r="AB1882">
        <v>4966</v>
      </c>
    </row>
    <row r="1883" spans="1:28" x14ac:dyDescent="0.3">
      <c r="A1883" t="s">
        <v>28</v>
      </c>
      <c r="B1883" t="s">
        <v>29</v>
      </c>
      <c r="C1883" t="s">
        <v>91</v>
      </c>
      <c r="D1883" t="s">
        <v>338</v>
      </c>
      <c r="E1883" t="s">
        <v>56</v>
      </c>
      <c r="F1883" t="s">
        <v>175</v>
      </c>
      <c r="G1883">
        <v>82</v>
      </c>
      <c r="H1883">
        <v>429071</v>
      </c>
      <c r="I1883" t="s">
        <v>34</v>
      </c>
      <c r="J1883" s="1">
        <v>44225</v>
      </c>
      <c r="K1883">
        <v>950</v>
      </c>
      <c r="L1883" t="s">
        <v>7972</v>
      </c>
      <c r="M1883" t="s">
        <v>487</v>
      </c>
      <c r="N1883" t="s">
        <v>7973</v>
      </c>
      <c r="O1883" t="s">
        <v>7974</v>
      </c>
      <c r="P1883" t="s">
        <v>51</v>
      </c>
      <c r="Q1883">
        <v>13</v>
      </c>
      <c r="R1883" t="s">
        <v>40</v>
      </c>
      <c r="S1883" t="s">
        <v>79</v>
      </c>
      <c r="T1883">
        <v>52621</v>
      </c>
      <c r="U1883" s="1">
        <v>45597</v>
      </c>
      <c r="V1883" t="s">
        <v>42</v>
      </c>
      <c r="W1883">
        <v>702001</v>
      </c>
      <c r="X1883" t="s">
        <v>7975</v>
      </c>
      <c r="Y1883">
        <v>860</v>
      </c>
      <c r="Z1883">
        <v>873</v>
      </c>
      <c r="AA1883">
        <v>3</v>
      </c>
      <c r="AB1883" s="2" t="s">
        <v>7976</v>
      </c>
    </row>
    <row r="1884" spans="1:28" x14ac:dyDescent="0.3">
      <c r="A1884" t="s">
        <v>28</v>
      </c>
      <c r="B1884" t="s">
        <v>29</v>
      </c>
      <c r="C1884" t="s">
        <v>44</v>
      </c>
      <c r="D1884" t="s">
        <v>349</v>
      </c>
      <c r="E1884" t="s">
        <v>56</v>
      </c>
      <c r="F1884" t="s">
        <v>175</v>
      </c>
      <c r="G1884">
        <v>21</v>
      </c>
      <c r="H1884">
        <v>415132</v>
      </c>
      <c r="I1884" t="s">
        <v>34</v>
      </c>
      <c r="J1884" s="1">
        <v>44373</v>
      </c>
      <c r="K1884">
        <v>1000</v>
      </c>
      <c r="L1884" t="s">
        <v>7977</v>
      </c>
      <c r="M1884" t="s">
        <v>487</v>
      </c>
      <c r="N1884" t="s">
        <v>7978</v>
      </c>
      <c r="O1884" t="s">
        <v>7979</v>
      </c>
      <c r="P1884" t="s">
        <v>71</v>
      </c>
      <c r="Q1884">
        <v>17</v>
      </c>
      <c r="R1884" t="s">
        <v>40</v>
      </c>
      <c r="S1884" t="s">
        <v>41</v>
      </c>
      <c r="T1884">
        <v>33414</v>
      </c>
      <c r="U1884" s="1">
        <v>45399</v>
      </c>
      <c r="V1884" t="s">
        <v>80</v>
      </c>
      <c r="W1884">
        <v>499180</v>
      </c>
      <c r="X1884" t="s">
        <v>7980</v>
      </c>
      <c r="Y1884">
        <v>515</v>
      </c>
      <c r="Z1884">
        <v>528</v>
      </c>
      <c r="AA1884">
        <v>7</v>
      </c>
      <c r="AB1884">
        <v>1478.4</v>
      </c>
    </row>
    <row r="1885" spans="1:28" x14ac:dyDescent="0.3">
      <c r="A1885" t="s">
        <v>28</v>
      </c>
      <c r="B1885" t="s">
        <v>29</v>
      </c>
      <c r="C1885" t="s">
        <v>66</v>
      </c>
      <c r="D1885" t="s">
        <v>291</v>
      </c>
      <c r="E1885" t="s">
        <v>46</v>
      </c>
      <c r="F1885" t="s">
        <v>175</v>
      </c>
      <c r="G1885">
        <v>53</v>
      </c>
      <c r="H1885">
        <v>420963</v>
      </c>
      <c r="I1885" t="s">
        <v>58</v>
      </c>
      <c r="J1885" s="1">
        <v>44897</v>
      </c>
      <c r="K1885">
        <v>1300</v>
      </c>
      <c r="L1885" t="s">
        <v>7981</v>
      </c>
      <c r="M1885" t="s">
        <v>250</v>
      </c>
      <c r="N1885" t="s">
        <v>7982</v>
      </c>
      <c r="O1885" t="s">
        <v>7983</v>
      </c>
      <c r="P1885" t="s">
        <v>71</v>
      </c>
      <c r="Q1885">
        <v>3</v>
      </c>
      <c r="R1885" t="s">
        <v>40</v>
      </c>
      <c r="S1885" t="s">
        <v>41</v>
      </c>
      <c r="T1885">
        <v>81962</v>
      </c>
      <c r="U1885" s="1">
        <v>45372</v>
      </c>
      <c r="V1885" t="s">
        <v>72</v>
      </c>
      <c r="W1885">
        <v>331747</v>
      </c>
      <c r="X1885" t="s">
        <v>7984</v>
      </c>
      <c r="Y1885">
        <v>998</v>
      </c>
      <c r="Z1885">
        <v>2963</v>
      </c>
      <c r="AA1885">
        <v>5</v>
      </c>
      <c r="AB1885">
        <v>5926</v>
      </c>
    </row>
    <row r="1886" spans="1:28" x14ac:dyDescent="0.3">
      <c r="A1886" t="s">
        <v>28</v>
      </c>
      <c r="B1886" t="s">
        <v>29</v>
      </c>
      <c r="C1886" t="s">
        <v>66</v>
      </c>
      <c r="D1886" t="s">
        <v>380</v>
      </c>
      <c r="E1886" t="s">
        <v>46</v>
      </c>
      <c r="F1886" t="s">
        <v>135</v>
      </c>
      <c r="G1886">
        <v>28</v>
      </c>
      <c r="H1886">
        <v>427715</v>
      </c>
      <c r="I1886" t="s">
        <v>34</v>
      </c>
      <c r="J1886" s="1">
        <v>44230</v>
      </c>
      <c r="K1886">
        <v>1000</v>
      </c>
      <c r="L1886" t="s">
        <v>7985</v>
      </c>
      <c r="M1886" t="s">
        <v>282</v>
      </c>
      <c r="N1886" t="s">
        <v>7986</v>
      </c>
      <c r="O1886" t="s">
        <v>7987</v>
      </c>
      <c r="P1886" t="s">
        <v>39</v>
      </c>
      <c r="Q1886">
        <v>8</v>
      </c>
      <c r="R1886" t="s">
        <v>40</v>
      </c>
      <c r="S1886" t="s">
        <v>63</v>
      </c>
      <c r="T1886">
        <v>69457</v>
      </c>
      <c r="U1886" s="1">
        <v>45481</v>
      </c>
      <c r="V1886" t="s">
        <v>126</v>
      </c>
      <c r="W1886">
        <v>120183</v>
      </c>
      <c r="X1886" t="s">
        <v>3482</v>
      </c>
      <c r="Y1886">
        <v>825</v>
      </c>
      <c r="Z1886">
        <v>1589</v>
      </c>
      <c r="AA1886">
        <v>6</v>
      </c>
      <c r="AB1886" s="2" t="s">
        <v>7988</v>
      </c>
    </row>
    <row r="1887" spans="1:28" x14ac:dyDescent="0.3">
      <c r="A1887" t="s">
        <v>28</v>
      </c>
      <c r="B1887" t="s">
        <v>29</v>
      </c>
      <c r="C1887" t="s">
        <v>91</v>
      </c>
      <c r="D1887" t="s">
        <v>142</v>
      </c>
      <c r="E1887" t="s">
        <v>56</v>
      </c>
      <c r="F1887" t="s">
        <v>175</v>
      </c>
      <c r="G1887">
        <v>36</v>
      </c>
      <c r="H1887">
        <v>407488</v>
      </c>
      <c r="I1887" t="s">
        <v>34</v>
      </c>
      <c r="J1887" s="1">
        <v>44535</v>
      </c>
      <c r="K1887">
        <v>1100</v>
      </c>
      <c r="L1887" t="s">
        <v>7989</v>
      </c>
      <c r="M1887" t="s">
        <v>731</v>
      </c>
      <c r="N1887" t="s">
        <v>7990</v>
      </c>
      <c r="O1887">
        <v>3506155467</v>
      </c>
      <c r="P1887" t="s">
        <v>87</v>
      </c>
      <c r="Q1887">
        <v>9</v>
      </c>
      <c r="R1887" t="s">
        <v>40</v>
      </c>
      <c r="S1887" t="s">
        <v>118</v>
      </c>
      <c r="T1887">
        <v>62829</v>
      </c>
      <c r="U1887" s="1">
        <v>45541</v>
      </c>
      <c r="V1887" t="s">
        <v>180</v>
      </c>
      <c r="W1887">
        <v>407152</v>
      </c>
      <c r="X1887" t="s">
        <v>7991</v>
      </c>
      <c r="Y1887">
        <v>729</v>
      </c>
      <c r="Z1887">
        <v>2160</v>
      </c>
      <c r="AA1887">
        <v>4</v>
      </c>
      <c r="AB1887">
        <v>3456</v>
      </c>
    </row>
    <row r="1888" spans="1:28" x14ac:dyDescent="0.3">
      <c r="A1888" t="s">
        <v>28</v>
      </c>
      <c r="B1888" t="s">
        <v>29</v>
      </c>
      <c r="C1888" t="s">
        <v>91</v>
      </c>
      <c r="D1888" t="s">
        <v>291</v>
      </c>
      <c r="E1888" t="s">
        <v>32</v>
      </c>
      <c r="F1888" t="s">
        <v>83</v>
      </c>
      <c r="G1888">
        <v>56</v>
      </c>
      <c r="H1888">
        <v>429271</v>
      </c>
      <c r="I1888" t="s">
        <v>58</v>
      </c>
      <c r="J1888" s="1">
        <v>44922</v>
      </c>
      <c r="K1888">
        <v>1000</v>
      </c>
      <c r="L1888" t="s">
        <v>7992</v>
      </c>
      <c r="M1888" t="s">
        <v>101</v>
      </c>
      <c r="N1888" t="s">
        <v>7993</v>
      </c>
      <c r="O1888" t="s">
        <v>7994</v>
      </c>
      <c r="P1888" t="s">
        <v>39</v>
      </c>
      <c r="Q1888">
        <v>17</v>
      </c>
      <c r="R1888" t="s">
        <v>40</v>
      </c>
      <c r="S1888" t="s">
        <v>79</v>
      </c>
      <c r="T1888">
        <v>27634</v>
      </c>
      <c r="U1888" s="1">
        <v>45522</v>
      </c>
      <c r="V1888" t="s">
        <v>64</v>
      </c>
      <c r="W1888">
        <v>116518</v>
      </c>
      <c r="X1888" t="s">
        <v>7995</v>
      </c>
      <c r="Y1888">
        <v>466</v>
      </c>
      <c r="Z1888">
        <v>689</v>
      </c>
      <c r="AA1888">
        <v>4</v>
      </c>
      <c r="AB1888">
        <v>1102.4000000000001</v>
      </c>
    </row>
    <row r="1889" spans="1:28" x14ac:dyDescent="0.3">
      <c r="A1889" t="s">
        <v>28</v>
      </c>
      <c r="B1889" t="s">
        <v>29</v>
      </c>
      <c r="C1889" t="s">
        <v>157</v>
      </c>
      <c r="D1889" t="s">
        <v>421</v>
      </c>
      <c r="E1889" t="s">
        <v>56</v>
      </c>
      <c r="F1889" t="s">
        <v>355</v>
      </c>
      <c r="G1889">
        <v>30</v>
      </c>
      <c r="H1889">
        <v>433740</v>
      </c>
      <c r="I1889" t="s">
        <v>58</v>
      </c>
      <c r="J1889" s="1">
        <v>44456</v>
      </c>
      <c r="K1889">
        <v>800</v>
      </c>
      <c r="L1889" t="s">
        <v>7996</v>
      </c>
      <c r="M1889" t="s">
        <v>144</v>
      </c>
      <c r="N1889" t="s">
        <v>7997</v>
      </c>
      <c r="O1889" t="s">
        <v>7998</v>
      </c>
      <c r="P1889" t="s">
        <v>51</v>
      </c>
      <c r="Q1889">
        <v>15</v>
      </c>
      <c r="R1889" t="s">
        <v>88</v>
      </c>
      <c r="S1889" t="s">
        <v>41</v>
      </c>
      <c r="T1889">
        <v>23243</v>
      </c>
      <c r="U1889" s="1">
        <v>45620</v>
      </c>
      <c r="V1889" t="s">
        <v>42</v>
      </c>
      <c r="W1889">
        <v>627049</v>
      </c>
      <c r="X1889" t="s">
        <v>7999</v>
      </c>
      <c r="Y1889">
        <v>566</v>
      </c>
      <c r="Z1889">
        <v>1467</v>
      </c>
      <c r="AA1889">
        <v>7</v>
      </c>
      <c r="AB1889">
        <v>4107.6000000000004</v>
      </c>
    </row>
    <row r="1890" spans="1:28" x14ac:dyDescent="0.3">
      <c r="A1890" t="s">
        <v>28</v>
      </c>
      <c r="B1890" t="s">
        <v>29</v>
      </c>
      <c r="C1890" t="s">
        <v>54</v>
      </c>
      <c r="D1890" t="s">
        <v>291</v>
      </c>
      <c r="E1890" t="s">
        <v>56</v>
      </c>
      <c r="F1890" t="s">
        <v>150</v>
      </c>
      <c r="G1890">
        <v>12</v>
      </c>
      <c r="H1890">
        <v>434053</v>
      </c>
      <c r="I1890" t="s">
        <v>34</v>
      </c>
      <c r="J1890" s="1">
        <v>44437</v>
      </c>
      <c r="K1890">
        <v>1100</v>
      </c>
      <c r="L1890" t="s">
        <v>8000</v>
      </c>
      <c r="M1890" t="s">
        <v>919</v>
      </c>
      <c r="N1890" t="s">
        <v>8001</v>
      </c>
      <c r="O1890" t="s">
        <v>8002</v>
      </c>
      <c r="P1890" t="s">
        <v>39</v>
      </c>
      <c r="Q1890">
        <v>8</v>
      </c>
      <c r="R1890" t="s">
        <v>40</v>
      </c>
      <c r="S1890" t="s">
        <v>79</v>
      </c>
      <c r="T1890">
        <v>27803</v>
      </c>
      <c r="U1890" s="1">
        <v>45542</v>
      </c>
      <c r="V1890" t="s">
        <v>180</v>
      </c>
      <c r="W1890">
        <v>221698</v>
      </c>
      <c r="X1890" t="s">
        <v>8003</v>
      </c>
      <c r="Y1890">
        <v>620</v>
      </c>
      <c r="Z1890">
        <v>2001</v>
      </c>
      <c r="AA1890">
        <v>5</v>
      </c>
      <c r="AB1890">
        <v>4002</v>
      </c>
    </row>
    <row r="1891" spans="1:28" x14ac:dyDescent="0.3">
      <c r="A1891" t="s">
        <v>28</v>
      </c>
      <c r="B1891" t="s">
        <v>29</v>
      </c>
      <c r="C1891" t="s">
        <v>193</v>
      </c>
      <c r="D1891" t="s">
        <v>261</v>
      </c>
      <c r="E1891" t="s">
        <v>56</v>
      </c>
      <c r="F1891" t="s">
        <v>57</v>
      </c>
      <c r="G1891">
        <v>43</v>
      </c>
      <c r="H1891">
        <v>433769</v>
      </c>
      <c r="I1891" t="s">
        <v>58</v>
      </c>
      <c r="J1891" s="1">
        <v>43848</v>
      </c>
      <c r="K1891">
        <v>1000</v>
      </c>
      <c r="L1891" t="s">
        <v>8004</v>
      </c>
      <c r="M1891" t="s">
        <v>1460</v>
      </c>
      <c r="N1891" t="s">
        <v>8005</v>
      </c>
      <c r="O1891" t="s">
        <v>8006</v>
      </c>
      <c r="P1891" t="s">
        <v>87</v>
      </c>
      <c r="Q1891">
        <v>16</v>
      </c>
      <c r="R1891" t="s">
        <v>40</v>
      </c>
      <c r="S1891" t="s">
        <v>63</v>
      </c>
      <c r="T1891">
        <v>54798</v>
      </c>
      <c r="U1891" s="1">
        <v>45511</v>
      </c>
      <c r="V1891" t="s">
        <v>64</v>
      </c>
      <c r="W1891">
        <v>325439</v>
      </c>
      <c r="X1891" t="s">
        <v>8007</v>
      </c>
      <c r="Y1891">
        <v>468</v>
      </c>
      <c r="Z1891">
        <v>1449</v>
      </c>
      <c r="AA1891">
        <v>6</v>
      </c>
      <c r="AB1891" s="2" t="s">
        <v>8008</v>
      </c>
    </row>
    <row r="1892" spans="1:28" x14ac:dyDescent="0.3">
      <c r="A1892" t="s">
        <v>28</v>
      </c>
      <c r="B1892" t="s">
        <v>29</v>
      </c>
      <c r="C1892" t="s">
        <v>44</v>
      </c>
      <c r="D1892" t="s">
        <v>45</v>
      </c>
      <c r="E1892" t="s">
        <v>32</v>
      </c>
      <c r="F1892" t="s">
        <v>57</v>
      </c>
      <c r="G1892">
        <v>88</v>
      </c>
      <c r="H1892">
        <v>439043</v>
      </c>
      <c r="I1892" t="s">
        <v>34</v>
      </c>
      <c r="J1892" s="1">
        <v>44467</v>
      </c>
      <c r="K1892">
        <v>950</v>
      </c>
      <c r="L1892" t="s">
        <v>8009</v>
      </c>
      <c r="M1892" t="s">
        <v>487</v>
      </c>
      <c r="N1892" t="s">
        <v>8010</v>
      </c>
      <c r="O1892">
        <v>8484460632</v>
      </c>
      <c r="P1892" t="s">
        <v>51</v>
      </c>
      <c r="Q1892">
        <v>16</v>
      </c>
      <c r="R1892" t="s">
        <v>88</v>
      </c>
      <c r="S1892" t="s">
        <v>63</v>
      </c>
      <c r="T1892">
        <v>52816</v>
      </c>
      <c r="U1892" s="1">
        <v>45351</v>
      </c>
      <c r="V1892" t="s">
        <v>119</v>
      </c>
      <c r="W1892">
        <v>179530</v>
      </c>
      <c r="X1892" t="s">
        <v>8011</v>
      </c>
      <c r="Y1892">
        <v>364</v>
      </c>
      <c r="Z1892">
        <v>2460</v>
      </c>
      <c r="AA1892">
        <v>8</v>
      </c>
      <c r="AB1892">
        <v>7872</v>
      </c>
    </row>
    <row r="1893" spans="1:28" x14ac:dyDescent="0.3">
      <c r="A1893" t="s">
        <v>28</v>
      </c>
      <c r="B1893" t="s">
        <v>29</v>
      </c>
      <c r="C1893" t="s">
        <v>157</v>
      </c>
      <c r="D1893" t="s">
        <v>611</v>
      </c>
      <c r="E1893" t="s">
        <v>32</v>
      </c>
      <c r="F1893" t="s">
        <v>113</v>
      </c>
      <c r="G1893">
        <v>50</v>
      </c>
      <c r="H1893">
        <v>412502</v>
      </c>
      <c r="I1893" t="s">
        <v>58</v>
      </c>
      <c r="J1893" s="1">
        <v>45246</v>
      </c>
      <c r="K1893">
        <v>1200</v>
      </c>
      <c r="L1893" t="s">
        <v>8012</v>
      </c>
      <c r="M1893" t="s">
        <v>895</v>
      </c>
      <c r="N1893" t="s">
        <v>8013</v>
      </c>
      <c r="O1893" t="s">
        <v>8014</v>
      </c>
      <c r="P1893" t="s">
        <v>51</v>
      </c>
      <c r="Q1893">
        <v>19</v>
      </c>
      <c r="R1893" t="s">
        <v>88</v>
      </c>
      <c r="S1893" t="s">
        <v>79</v>
      </c>
      <c r="T1893">
        <v>58245</v>
      </c>
      <c r="U1893" s="1">
        <v>45499</v>
      </c>
      <c r="V1893" t="s">
        <v>126</v>
      </c>
      <c r="W1893">
        <v>279252</v>
      </c>
      <c r="X1893" t="s">
        <v>8015</v>
      </c>
      <c r="Y1893">
        <v>698</v>
      </c>
      <c r="Z1893">
        <v>2955</v>
      </c>
      <c r="AA1893">
        <v>1</v>
      </c>
      <c r="AB1893">
        <v>1182</v>
      </c>
    </row>
    <row r="1894" spans="1:28" x14ac:dyDescent="0.3">
      <c r="A1894" t="s">
        <v>28</v>
      </c>
      <c r="B1894" t="s">
        <v>29</v>
      </c>
      <c r="C1894" t="s">
        <v>91</v>
      </c>
      <c r="D1894" t="s">
        <v>637</v>
      </c>
      <c r="E1894" t="s">
        <v>46</v>
      </c>
      <c r="F1894" t="s">
        <v>150</v>
      </c>
      <c r="G1894">
        <v>16</v>
      </c>
      <c r="H1894">
        <v>420552</v>
      </c>
      <c r="I1894" t="s">
        <v>34</v>
      </c>
      <c r="J1894" s="1">
        <v>44392</v>
      </c>
      <c r="K1894">
        <v>1000</v>
      </c>
      <c r="L1894" t="s">
        <v>8016</v>
      </c>
      <c r="M1894" t="s">
        <v>1198</v>
      </c>
      <c r="N1894" t="s">
        <v>8017</v>
      </c>
      <c r="O1894" t="s">
        <v>8018</v>
      </c>
      <c r="P1894" t="s">
        <v>51</v>
      </c>
      <c r="Q1894">
        <v>17</v>
      </c>
      <c r="R1894" t="s">
        <v>88</v>
      </c>
      <c r="S1894" t="s">
        <v>41</v>
      </c>
      <c r="T1894">
        <v>74611</v>
      </c>
      <c r="U1894" s="1">
        <v>45510</v>
      </c>
      <c r="V1894" t="s">
        <v>64</v>
      </c>
      <c r="W1894">
        <v>403324</v>
      </c>
      <c r="X1894" t="s">
        <v>8019</v>
      </c>
      <c r="Y1894">
        <v>388</v>
      </c>
      <c r="Z1894">
        <v>2315</v>
      </c>
      <c r="AA1894">
        <v>7</v>
      </c>
      <c r="AB1894">
        <v>6482</v>
      </c>
    </row>
    <row r="1895" spans="1:28" x14ac:dyDescent="0.3">
      <c r="A1895" t="s">
        <v>28</v>
      </c>
      <c r="B1895" t="s">
        <v>29</v>
      </c>
      <c r="C1895" t="s">
        <v>148</v>
      </c>
      <c r="D1895" t="s">
        <v>74</v>
      </c>
      <c r="E1895" t="s">
        <v>46</v>
      </c>
      <c r="F1895" t="s">
        <v>106</v>
      </c>
      <c r="G1895">
        <v>95</v>
      </c>
      <c r="H1895">
        <v>427013</v>
      </c>
      <c r="I1895" t="s">
        <v>34</v>
      </c>
      <c r="J1895" s="1">
        <v>44501</v>
      </c>
      <c r="K1895">
        <v>1300</v>
      </c>
      <c r="L1895" t="s">
        <v>8020</v>
      </c>
      <c r="M1895" t="s">
        <v>200</v>
      </c>
      <c r="N1895" t="s">
        <v>8021</v>
      </c>
      <c r="O1895" t="s">
        <v>8022</v>
      </c>
      <c r="P1895" t="s">
        <v>39</v>
      </c>
      <c r="Q1895">
        <v>6</v>
      </c>
      <c r="R1895" t="s">
        <v>88</v>
      </c>
      <c r="S1895" t="s">
        <v>79</v>
      </c>
      <c r="T1895">
        <v>48747</v>
      </c>
      <c r="U1895" s="1">
        <v>45588</v>
      </c>
      <c r="V1895" t="s">
        <v>155</v>
      </c>
      <c r="W1895">
        <v>443338</v>
      </c>
      <c r="X1895" t="s">
        <v>8023</v>
      </c>
      <c r="Y1895">
        <v>558</v>
      </c>
      <c r="Z1895">
        <v>516</v>
      </c>
      <c r="AA1895">
        <v>1</v>
      </c>
      <c r="AB1895">
        <v>206.4</v>
      </c>
    </row>
    <row r="1896" spans="1:28" x14ac:dyDescent="0.3">
      <c r="A1896" t="s">
        <v>28</v>
      </c>
      <c r="B1896" t="s">
        <v>29</v>
      </c>
      <c r="C1896" t="s">
        <v>66</v>
      </c>
      <c r="D1896" t="s">
        <v>55</v>
      </c>
      <c r="E1896" t="s">
        <v>46</v>
      </c>
      <c r="F1896" t="s">
        <v>99</v>
      </c>
      <c r="G1896">
        <v>86</v>
      </c>
      <c r="H1896">
        <v>413015</v>
      </c>
      <c r="I1896" t="s">
        <v>58</v>
      </c>
      <c r="J1896" s="1">
        <v>44047</v>
      </c>
      <c r="K1896">
        <v>1100</v>
      </c>
      <c r="L1896" t="s">
        <v>8024</v>
      </c>
      <c r="M1896" t="s">
        <v>1212</v>
      </c>
      <c r="N1896" t="s">
        <v>8025</v>
      </c>
      <c r="O1896" t="s">
        <v>8026</v>
      </c>
      <c r="P1896" t="s">
        <v>71</v>
      </c>
      <c r="Q1896">
        <v>3</v>
      </c>
      <c r="R1896" t="s">
        <v>40</v>
      </c>
      <c r="S1896" t="s">
        <v>63</v>
      </c>
      <c r="T1896">
        <v>13346</v>
      </c>
      <c r="U1896" s="1">
        <v>45296</v>
      </c>
      <c r="V1896" t="s">
        <v>111</v>
      </c>
      <c r="W1896">
        <v>929914</v>
      </c>
      <c r="X1896" t="s">
        <v>8027</v>
      </c>
      <c r="Y1896">
        <v>718</v>
      </c>
      <c r="Z1896">
        <v>1352</v>
      </c>
      <c r="AA1896">
        <v>6</v>
      </c>
      <c r="AB1896">
        <v>3244.8</v>
      </c>
    </row>
    <row r="1897" spans="1:28" x14ac:dyDescent="0.3">
      <c r="A1897" t="s">
        <v>28</v>
      </c>
      <c r="B1897" t="s">
        <v>29</v>
      </c>
      <c r="C1897" t="s">
        <v>30</v>
      </c>
      <c r="D1897" t="s">
        <v>105</v>
      </c>
      <c r="E1897" t="s">
        <v>46</v>
      </c>
      <c r="F1897" t="s">
        <v>106</v>
      </c>
      <c r="G1897">
        <v>83</v>
      </c>
      <c r="H1897">
        <v>407770</v>
      </c>
      <c r="I1897" t="s">
        <v>34</v>
      </c>
      <c r="J1897" s="1">
        <v>45324</v>
      </c>
      <c r="K1897">
        <v>950</v>
      </c>
      <c r="L1897" t="s">
        <v>8028</v>
      </c>
      <c r="M1897" t="s">
        <v>670</v>
      </c>
      <c r="N1897" t="s">
        <v>8029</v>
      </c>
      <c r="O1897" t="s">
        <v>8030</v>
      </c>
      <c r="P1897" t="s">
        <v>39</v>
      </c>
      <c r="Q1897">
        <v>18</v>
      </c>
      <c r="R1897" t="s">
        <v>88</v>
      </c>
      <c r="S1897" t="s">
        <v>79</v>
      </c>
      <c r="T1897">
        <v>53684</v>
      </c>
      <c r="U1897" s="1">
        <v>45408</v>
      </c>
      <c r="V1897" t="s">
        <v>80</v>
      </c>
      <c r="W1897">
        <v>406481</v>
      </c>
      <c r="X1897" t="s">
        <v>8031</v>
      </c>
      <c r="Y1897">
        <v>491</v>
      </c>
      <c r="Z1897">
        <v>2941</v>
      </c>
      <c r="AA1897">
        <v>3</v>
      </c>
      <c r="AB1897" s="2" t="s">
        <v>4959</v>
      </c>
    </row>
    <row r="1898" spans="1:28" x14ac:dyDescent="0.3">
      <c r="A1898" t="s">
        <v>28</v>
      </c>
      <c r="B1898" t="s">
        <v>29</v>
      </c>
      <c r="C1898" t="s">
        <v>54</v>
      </c>
      <c r="D1898" t="s">
        <v>267</v>
      </c>
      <c r="E1898" t="s">
        <v>56</v>
      </c>
      <c r="F1898" t="s">
        <v>57</v>
      </c>
      <c r="G1898">
        <v>36</v>
      </c>
      <c r="H1898">
        <v>433902</v>
      </c>
      <c r="I1898" t="s">
        <v>34</v>
      </c>
      <c r="J1898" s="1">
        <v>44685</v>
      </c>
      <c r="K1898">
        <v>1000</v>
      </c>
      <c r="L1898" t="s">
        <v>8032</v>
      </c>
      <c r="M1898" t="s">
        <v>1058</v>
      </c>
      <c r="N1898" t="s">
        <v>8033</v>
      </c>
      <c r="O1898" t="s">
        <v>8034</v>
      </c>
      <c r="P1898" t="s">
        <v>87</v>
      </c>
      <c r="Q1898">
        <v>13</v>
      </c>
      <c r="R1898" t="s">
        <v>40</v>
      </c>
      <c r="S1898" t="s">
        <v>79</v>
      </c>
      <c r="T1898">
        <v>85617</v>
      </c>
      <c r="U1898" s="1">
        <v>45617</v>
      </c>
      <c r="V1898" t="s">
        <v>42</v>
      </c>
      <c r="W1898">
        <v>387027</v>
      </c>
      <c r="X1898" t="s">
        <v>8035</v>
      </c>
      <c r="Y1898">
        <v>297</v>
      </c>
      <c r="Z1898">
        <v>1767</v>
      </c>
      <c r="AA1898">
        <v>6</v>
      </c>
      <c r="AB1898">
        <v>4240.8</v>
      </c>
    </row>
    <row r="1899" spans="1:28" x14ac:dyDescent="0.3">
      <c r="A1899" t="s">
        <v>28</v>
      </c>
      <c r="B1899" t="s">
        <v>29</v>
      </c>
      <c r="C1899" t="s">
        <v>91</v>
      </c>
      <c r="D1899" t="s">
        <v>55</v>
      </c>
      <c r="E1899" t="s">
        <v>56</v>
      </c>
      <c r="F1899" t="s">
        <v>150</v>
      </c>
      <c r="G1899">
        <v>93</v>
      </c>
      <c r="H1899">
        <v>408112</v>
      </c>
      <c r="I1899" t="s">
        <v>58</v>
      </c>
      <c r="J1899" s="1">
        <v>45591</v>
      </c>
      <c r="K1899">
        <v>1400</v>
      </c>
      <c r="L1899" t="s">
        <v>8036</v>
      </c>
      <c r="M1899" t="s">
        <v>818</v>
      </c>
      <c r="N1899" t="s">
        <v>8037</v>
      </c>
      <c r="O1899" t="s">
        <v>8038</v>
      </c>
      <c r="P1899" t="s">
        <v>51</v>
      </c>
      <c r="Q1899">
        <v>6</v>
      </c>
      <c r="R1899" t="s">
        <v>88</v>
      </c>
      <c r="S1899" t="s">
        <v>118</v>
      </c>
      <c r="T1899">
        <v>90045</v>
      </c>
      <c r="U1899" s="1">
        <v>45364</v>
      </c>
      <c r="V1899" t="s">
        <v>72</v>
      </c>
      <c r="W1899">
        <v>401953</v>
      </c>
      <c r="X1899" t="s">
        <v>8039</v>
      </c>
      <c r="Y1899">
        <v>601</v>
      </c>
      <c r="Z1899">
        <v>2789</v>
      </c>
      <c r="AA1899">
        <v>2</v>
      </c>
      <c r="AB1899" s="2" t="s">
        <v>8040</v>
      </c>
    </row>
    <row r="1900" spans="1:28" x14ac:dyDescent="0.3">
      <c r="A1900" t="s">
        <v>28</v>
      </c>
      <c r="B1900" t="s">
        <v>29</v>
      </c>
      <c r="C1900" t="s">
        <v>44</v>
      </c>
      <c r="D1900" t="s">
        <v>248</v>
      </c>
      <c r="E1900" t="s">
        <v>46</v>
      </c>
      <c r="F1900" t="s">
        <v>135</v>
      </c>
      <c r="G1900">
        <v>34</v>
      </c>
      <c r="H1900">
        <v>438512</v>
      </c>
      <c r="I1900" t="s">
        <v>58</v>
      </c>
      <c r="J1900" s="1">
        <v>44980</v>
      </c>
      <c r="K1900">
        <v>950</v>
      </c>
      <c r="L1900" t="s">
        <v>8041</v>
      </c>
      <c r="M1900" t="s">
        <v>276</v>
      </c>
      <c r="N1900" t="s">
        <v>8042</v>
      </c>
      <c r="O1900" t="s">
        <v>8043</v>
      </c>
      <c r="P1900" t="s">
        <v>51</v>
      </c>
      <c r="Q1900">
        <v>14</v>
      </c>
      <c r="R1900" t="s">
        <v>40</v>
      </c>
      <c r="S1900" t="s">
        <v>79</v>
      </c>
      <c r="T1900">
        <v>13542</v>
      </c>
      <c r="U1900" s="1">
        <v>45546</v>
      </c>
      <c r="V1900" t="s">
        <v>180</v>
      </c>
      <c r="W1900">
        <v>602019</v>
      </c>
      <c r="X1900" t="s">
        <v>8044</v>
      </c>
      <c r="Y1900">
        <v>502</v>
      </c>
      <c r="Z1900">
        <v>1805</v>
      </c>
      <c r="AA1900">
        <v>5</v>
      </c>
      <c r="AB1900">
        <v>3610</v>
      </c>
    </row>
    <row r="1901" spans="1:28" x14ac:dyDescent="0.3">
      <c r="A1901" t="s">
        <v>28</v>
      </c>
      <c r="B1901" t="s">
        <v>29</v>
      </c>
      <c r="C1901" t="s">
        <v>66</v>
      </c>
      <c r="D1901" t="s">
        <v>237</v>
      </c>
      <c r="E1901" t="s">
        <v>46</v>
      </c>
      <c r="F1901" t="s">
        <v>355</v>
      </c>
      <c r="G1901">
        <v>43</v>
      </c>
      <c r="H1901">
        <v>434878</v>
      </c>
      <c r="I1901" t="s">
        <v>34</v>
      </c>
      <c r="J1901" s="1">
        <v>43949</v>
      </c>
      <c r="K1901">
        <v>800</v>
      </c>
      <c r="L1901" t="s">
        <v>8045</v>
      </c>
      <c r="M1901" t="s">
        <v>152</v>
      </c>
      <c r="N1901" t="s">
        <v>8046</v>
      </c>
      <c r="O1901" t="s">
        <v>8047</v>
      </c>
      <c r="P1901" t="s">
        <v>51</v>
      </c>
      <c r="Q1901">
        <v>5</v>
      </c>
      <c r="R1901" t="s">
        <v>88</v>
      </c>
      <c r="S1901" t="s">
        <v>118</v>
      </c>
      <c r="T1901">
        <v>43422</v>
      </c>
      <c r="U1901" s="1">
        <v>45493</v>
      </c>
      <c r="V1901" t="s">
        <v>126</v>
      </c>
      <c r="W1901">
        <v>261476</v>
      </c>
      <c r="X1901" t="s">
        <v>8048</v>
      </c>
      <c r="Y1901">
        <v>682</v>
      </c>
      <c r="Z1901">
        <v>2058</v>
      </c>
      <c r="AA1901">
        <v>4</v>
      </c>
      <c r="AB1901">
        <v>3292.8</v>
      </c>
    </row>
    <row r="1902" spans="1:28" x14ac:dyDescent="0.3">
      <c r="A1902" t="s">
        <v>28</v>
      </c>
      <c r="B1902" t="s">
        <v>29</v>
      </c>
      <c r="C1902" t="s">
        <v>44</v>
      </c>
      <c r="D1902" t="s">
        <v>364</v>
      </c>
      <c r="E1902" t="s">
        <v>32</v>
      </c>
      <c r="F1902" t="s">
        <v>106</v>
      </c>
      <c r="G1902">
        <v>93</v>
      </c>
      <c r="H1902">
        <v>424185</v>
      </c>
      <c r="I1902" t="s">
        <v>34</v>
      </c>
      <c r="J1902" s="1">
        <v>44852</v>
      </c>
      <c r="K1902">
        <v>1200</v>
      </c>
      <c r="L1902" t="s">
        <v>8049</v>
      </c>
      <c r="M1902" t="s">
        <v>108</v>
      </c>
      <c r="N1902" t="s">
        <v>8050</v>
      </c>
      <c r="O1902" t="s">
        <v>8051</v>
      </c>
      <c r="P1902" t="s">
        <v>51</v>
      </c>
      <c r="Q1902">
        <v>20</v>
      </c>
      <c r="R1902" t="s">
        <v>40</v>
      </c>
      <c r="S1902" t="s">
        <v>118</v>
      </c>
      <c r="T1902">
        <v>44072</v>
      </c>
      <c r="U1902" s="1">
        <v>45466</v>
      </c>
      <c r="V1902" t="s">
        <v>52</v>
      </c>
      <c r="W1902">
        <v>501698</v>
      </c>
      <c r="X1902" t="s">
        <v>8052</v>
      </c>
      <c r="Y1902">
        <v>567</v>
      </c>
      <c r="Z1902">
        <v>1901</v>
      </c>
      <c r="AA1902">
        <v>2</v>
      </c>
      <c r="AB1902" s="2" t="s">
        <v>8053</v>
      </c>
    </row>
    <row r="1903" spans="1:28" x14ac:dyDescent="0.3">
      <c r="A1903" t="s">
        <v>28</v>
      </c>
      <c r="B1903" t="s">
        <v>29</v>
      </c>
      <c r="C1903" t="s">
        <v>157</v>
      </c>
      <c r="D1903" t="s">
        <v>248</v>
      </c>
      <c r="E1903" t="s">
        <v>46</v>
      </c>
      <c r="F1903" t="s">
        <v>83</v>
      </c>
      <c r="G1903">
        <v>48</v>
      </c>
      <c r="H1903">
        <v>407422</v>
      </c>
      <c r="I1903" t="s">
        <v>58</v>
      </c>
      <c r="J1903" s="1">
        <v>44894</v>
      </c>
      <c r="K1903">
        <v>1400</v>
      </c>
      <c r="L1903" t="s">
        <v>8054</v>
      </c>
      <c r="M1903" t="s">
        <v>76</v>
      </c>
      <c r="N1903" t="s">
        <v>8055</v>
      </c>
      <c r="O1903">
        <v>6183951378</v>
      </c>
      <c r="P1903" t="s">
        <v>71</v>
      </c>
      <c r="Q1903">
        <v>7</v>
      </c>
      <c r="R1903" t="s">
        <v>88</v>
      </c>
      <c r="S1903" t="s">
        <v>79</v>
      </c>
      <c r="T1903">
        <v>94219</v>
      </c>
      <c r="U1903" s="1">
        <v>45472</v>
      </c>
      <c r="V1903" t="s">
        <v>52</v>
      </c>
      <c r="W1903">
        <v>471466</v>
      </c>
      <c r="X1903" t="s">
        <v>8056</v>
      </c>
      <c r="Y1903">
        <v>815</v>
      </c>
      <c r="Z1903">
        <v>2491</v>
      </c>
      <c r="AA1903">
        <v>8</v>
      </c>
      <c r="AB1903" s="2" t="s">
        <v>8057</v>
      </c>
    </row>
    <row r="1904" spans="1:28" x14ac:dyDescent="0.3">
      <c r="A1904" t="s">
        <v>28</v>
      </c>
      <c r="B1904" t="s">
        <v>29</v>
      </c>
      <c r="C1904" t="s">
        <v>54</v>
      </c>
      <c r="D1904" t="s">
        <v>546</v>
      </c>
      <c r="E1904" t="s">
        <v>56</v>
      </c>
      <c r="F1904" t="s">
        <v>99</v>
      </c>
      <c r="G1904">
        <v>1</v>
      </c>
      <c r="H1904">
        <v>432677</v>
      </c>
      <c r="I1904" t="s">
        <v>34</v>
      </c>
      <c r="J1904" s="1">
        <v>44026</v>
      </c>
      <c r="K1904">
        <v>1400</v>
      </c>
      <c r="L1904" t="s">
        <v>8058</v>
      </c>
      <c r="M1904" t="s">
        <v>1030</v>
      </c>
      <c r="N1904" t="s">
        <v>8059</v>
      </c>
      <c r="O1904" t="s">
        <v>8060</v>
      </c>
      <c r="P1904" t="s">
        <v>87</v>
      </c>
      <c r="Q1904">
        <v>18</v>
      </c>
      <c r="R1904" t="s">
        <v>40</v>
      </c>
      <c r="S1904" t="s">
        <v>41</v>
      </c>
      <c r="T1904">
        <v>84338</v>
      </c>
      <c r="U1904" s="1">
        <v>45471</v>
      </c>
      <c r="V1904" t="s">
        <v>52</v>
      </c>
      <c r="W1904">
        <v>882616</v>
      </c>
      <c r="X1904" t="s">
        <v>8061</v>
      </c>
      <c r="Y1904">
        <v>369</v>
      </c>
      <c r="Z1904">
        <v>1789</v>
      </c>
      <c r="AA1904">
        <v>2</v>
      </c>
      <c r="AB1904">
        <v>1431.2</v>
      </c>
    </row>
    <row r="1905" spans="1:28" x14ac:dyDescent="0.3">
      <c r="A1905" t="s">
        <v>28</v>
      </c>
      <c r="B1905" t="s">
        <v>29</v>
      </c>
      <c r="C1905" t="s">
        <v>91</v>
      </c>
      <c r="D1905" t="s">
        <v>511</v>
      </c>
      <c r="E1905" t="s">
        <v>46</v>
      </c>
      <c r="F1905" t="s">
        <v>355</v>
      </c>
      <c r="G1905">
        <v>70</v>
      </c>
      <c r="H1905">
        <v>411800</v>
      </c>
      <c r="I1905" t="s">
        <v>34</v>
      </c>
      <c r="J1905" s="1">
        <v>43909</v>
      </c>
      <c r="K1905">
        <v>950</v>
      </c>
      <c r="L1905" t="s">
        <v>8062</v>
      </c>
      <c r="M1905" t="s">
        <v>2124</v>
      </c>
      <c r="N1905" t="s">
        <v>8063</v>
      </c>
      <c r="O1905">
        <v>4364158686</v>
      </c>
      <c r="P1905" t="s">
        <v>71</v>
      </c>
      <c r="Q1905">
        <v>19</v>
      </c>
      <c r="R1905" t="s">
        <v>88</v>
      </c>
      <c r="S1905" t="s">
        <v>63</v>
      </c>
      <c r="T1905">
        <v>70829</v>
      </c>
      <c r="U1905" s="1">
        <v>45437</v>
      </c>
      <c r="V1905" t="s">
        <v>140</v>
      </c>
      <c r="W1905">
        <v>665302</v>
      </c>
      <c r="X1905" t="s">
        <v>8064</v>
      </c>
      <c r="Y1905">
        <v>222</v>
      </c>
      <c r="Z1905">
        <v>2995</v>
      </c>
      <c r="AA1905">
        <v>4</v>
      </c>
      <c r="AB1905">
        <v>4792</v>
      </c>
    </row>
    <row r="1906" spans="1:28" x14ac:dyDescent="0.3">
      <c r="A1906" t="s">
        <v>28</v>
      </c>
      <c r="B1906" t="s">
        <v>29</v>
      </c>
      <c r="C1906" t="s">
        <v>157</v>
      </c>
      <c r="D1906" t="s">
        <v>82</v>
      </c>
      <c r="E1906" t="s">
        <v>32</v>
      </c>
      <c r="F1906" t="s">
        <v>99</v>
      </c>
      <c r="G1906">
        <v>55</v>
      </c>
      <c r="H1906">
        <v>421240</v>
      </c>
      <c r="I1906" t="s">
        <v>34</v>
      </c>
      <c r="J1906" s="1">
        <v>44051</v>
      </c>
      <c r="K1906">
        <v>1100</v>
      </c>
      <c r="L1906" t="s">
        <v>1581</v>
      </c>
      <c r="M1906" t="s">
        <v>239</v>
      </c>
      <c r="N1906" t="s">
        <v>8065</v>
      </c>
      <c r="O1906" t="s">
        <v>8066</v>
      </c>
      <c r="P1906" t="s">
        <v>71</v>
      </c>
      <c r="Q1906">
        <v>20</v>
      </c>
      <c r="R1906" t="s">
        <v>88</v>
      </c>
      <c r="S1906" t="s">
        <v>63</v>
      </c>
      <c r="T1906">
        <v>62478</v>
      </c>
      <c r="U1906" s="1">
        <v>45586</v>
      </c>
      <c r="V1906" t="s">
        <v>155</v>
      </c>
      <c r="W1906">
        <v>322306</v>
      </c>
      <c r="X1906" t="s">
        <v>8067</v>
      </c>
      <c r="Y1906">
        <v>405</v>
      </c>
      <c r="Z1906">
        <v>1773</v>
      </c>
      <c r="AA1906">
        <v>6</v>
      </c>
      <c r="AB1906">
        <v>4255.2</v>
      </c>
    </row>
    <row r="1907" spans="1:28" x14ac:dyDescent="0.3">
      <c r="A1907" t="s">
        <v>28</v>
      </c>
      <c r="B1907" t="s">
        <v>29</v>
      </c>
      <c r="C1907" t="s">
        <v>148</v>
      </c>
      <c r="D1907" t="s">
        <v>291</v>
      </c>
      <c r="E1907" t="s">
        <v>56</v>
      </c>
      <c r="F1907" t="s">
        <v>135</v>
      </c>
      <c r="G1907">
        <v>12</v>
      </c>
      <c r="H1907">
        <v>406197</v>
      </c>
      <c r="I1907" t="s">
        <v>34</v>
      </c>
      <c r="J1907" s="1">
        <v>43928</v>
      </c>
      <c r="K1907">
        <v>950</v>
      </c>
      <c r="L1907" t="s">
        <v>8068</v>
      </c>
      <c r="M1907" t="s">
        <v>172</v>
      </c>
      <c r="N1907" t="s">
        <v>8069</v>
      </c>
      <c r="O1907">
        <v>7264955081</v>
      </c>
      <c r="P1907" t="s">
        <v>51</v>
      </c>
      <c r="Q1907">
        <v>6</v>
      </c>
      <c r="R1907" t="s">
        <v>40</v>
      </c>
      <c r="S1907" t="s">
        <v>79</v>
      </c>
      <c r="T1907">
        <v>63762</v>
      </c>
      <c r="U1907" s="1">
        <v>45612</v>
      </c>
      <c r="V1907" t="s">
        <v>42</v>
      </c>
      <c r="W1907">
        <v>578076</v>
      </c>
      <c r="X1907" t="s">
        <v>8070</v>
      </c>
      <c r="Y1907">
        <v>807</v>
      </c>
      <c r="Z1907">
        <v>1944</v>
      </c>
      <c r="AA1907">
        <v>2</v>
      </c>
      <c r="AB1907">
        <v>1555.2</v>
      </c>
    </row>
    <row r="1908" spans="1:28" x14ac:dyDescent="0.3">
      <c r="A1908" t="s">
        <v>28</v>
      </c>
      <c r="B1908" t="s">
        <v>29</v>
      </c>
      <c r="C1908" t="s">
        <v>193</v>
      </c>
      <c r="D1908" t="s">
        <v>149</v>
      </c>
      <c r="E1908" t="s">
        <v>46</v>
      </c>
      <c r="F1908" t="s">
        <v>33</v>
      </c>
      <c r="G1908">
        <v>30</v>
      </c>
      <c r="H1908">
        <v>436727</v>
      </c>
      <c r="I1908" t="s">
        <v>58</v>
      </c>
      <c r="J1908" s="1">
        <v>45418</v>
      </c>
      <c r="K1908">
        <v>1400</v>
      </c>
      <c r="L1908" t="s">
        <v>8071</v>
      </c>
      <c r="M1908" t="s">
        <v>1091</v>
      </c>
      <c r="N1908" t="s">
        <v>8072</v>
      </c>
      <c r="O1908" t="s">
        <v>8073</v>
      </c>
      <c r="P1908" t="s">
        <v>39</v>
      </c>
      <c r="Q1908">
        <v>6</v>
      </c>
      <c r="R1908" t="s">
        <v>88</v>
      </c>
      <c r="S1908" t="s">
        <v>79</v>
      </c>
      <c r="T1908">
        <v>18206</v>
      </c>
      <c r="U1908" s="1">
        <v>45436</v>
      </c>
      <c r="V1908" t="s">
        <v>140</v>
      </c>
      <c r="W1908">
        <v>645270</v>
      </c>
      <c r="X1908" t="s">
        <v>8074</v>
      </c>
      <c r="Y1908">
        <v>493</v>
      </c>
      <c r="Z1908">
        <v>1169</v>
      </c>
      <c r="AA1908">
        <v>7</v>
      </c>
      <c r="AB1908" s="2" t="s">
        <v>8075</v>
      </c>
    </row>
    <row r="1909" spans="1:28" x14ac:dyDescent="0.3">
      <c r="A1909" t="s">
        <v>28</v>
      </c>
      <c r="B1909" t="s">
        <v>29</v>
      </c>
      <c r="C1909" t="s">
        <v>193</v>
      </c>
      <c r="D1909" t="s">
        <v>566</v>
      </c>
      <c r="E1909" t="s">
        <v>46</v>
      </c>
      <c r="F1909" t="s">
        <v>33</v>
      </c>
      <c r="G1909">
        <v>44</v>
      </c>
      <c r="H1909">
        <v>422065</v>
      </c>
      <c r="I1909" t="s">
        <v>34</v>
      </c>
      <c r="J1909" s="1">
        <v>44322</v>
      </c>
      <c r="K1909">
        <v>1000</v>
      </c>
      <c r="L1909" t="s">
        <v>8076</v>
      </c>
      <c r="M1909" t="s">
        <v>506</v>
      </c>
      <c r="N1909" t="s">
        <v>8077</v>
      </c>
      <c r="O1909" t="s">
        <v>8078</v>
      </c>
      <c r="P1909" t="s">
        <v>71</v>
      </c>
      <c r="Q1909">
        <v>12</v>
      </c>
      <c r="R1909" t="s">
        <v>88</v>
      </c>
      <c r="S1909" t="s">
        <v>118</v>
      </c>
      <c r="T1909">
        <v>92475</v>
      </c>
      <c r="U1909" s="1">
        <v>45495</v>
      </c>
      <c r="V1909" t="s">
        <v>126</v>
      </c>
      <c r="W1909">
        <v>593436</v>
      </c>
      <c r="X1909" t="s">
        <v>8079</v>
      </c>
      <c r="Y1909">
        <v>395</v>
      </c>
      <c r="Z1909">
        <v>1624</v>
      </c>
      <c r="AA1909">
        <v>6</v>
      </c>
      <c r="AB1909" s="2" t="s">
        <v>7627</v>
      </c>
    </row>
    <row r="1910" spans="1:28" x14ac:dyDescent="0.3">
      <c r="A1910" t="s">
        <v>28</v>
      </c>
      <c r="B1910" t="s">
        <v>29</v>
      </c>
      <c r="C1910" t="s">
        <v>193</v>
      </c>
      <c r="D1910" t="s">
        <v>560</v>
      </c>
      <c r="E1910" t="s">
        <v>32</v>
      </c>
      <c r="F1910" t="s">
        <v>355</v>
      </c>
      <c r="G1910">
        <v>12</v>
      </c>
      <c r="H1910">
        <v>403536</v>
      </c>
      <c r="I1910" t="s">
        <v>34</v>
      </c>
      <c r="J1910" s="1">
        <v>45394</v>
      </c>
      <c r="K1910">
        <v>1300</v>
      </c>
      <c r="L1910" t="s">
        <v>8080</v>
      </c>
      <c r="M1910" t="s">
        <v>568</v>
      </c>
      <c r="N1910" t="s">
        <v>8081</v>
      </c>
      <c r="O1910">
        <v>2623016894</v>
      </c>
      <c r="P1910" t="s">
        <v>39</v>
      </c>
      <c r="Q1910">
        <v>16</v>
      </c>
      <c r="R1910" t="s">
        <v>88</v>
      </c>
      <c r="S1910" t="s">
        <v>41</v>
      </c>
      <c r="T1910">
        <v>76396</v>
      </c>
      <c r="U1910" s="1">
        <v>45482</v>
      </c>
      <c r="V1910" t="s">
        <v>126</v>
      </c>
      <c r="W1910">
        <v>542131</v>
      </c>
      <c r="X1910" t="s">
        <v>8082</v>
      </c>
      <c r="Y1910">
        <v>754</v>
      </c>
      <c r="Z1910">
        <v>1063</v>
      </c>
      <c r="AA1910">
        <v>8</v>
      </c>
      <c r="AB1910" s="2" t="s">
        <v>8083</v>
      </c>
    </row>
    <row r="1911" spans="1:28" x14ac:dyDescent="0.3">
      <c r="A1911" t="s">
        <v>28</v>
      </c>
      <c r="B1911" t="s">
        <v>29</v>
      </c>
      <c r="C1911" t="s">
        <v>148</v>
      </c>
      <c r="D1911" t="s">
        <v>611</v>
      </c>
      <c r="E1911" t="s">
        <v>46</v>
      </c>
      <c r="F1911" t="s">
        <v>355</v>
      </c>
      <c r="G1911">
        <v>50</v>
      </c>
      <c r="H1911">
        <v>417606</v>
      </c>
      <c r="I1911" t="s">
        <v>58</v>
      </c>
      <c r="J1911" s="1">
        <v>43848</v>
      </c>
      <c r="K1911">
        <v>1000</v>
      </c>
      <c r="L1911" t="s">
        <v>8084</v>
      </c>
      <c r="M1911" t="s">
        <v>366</v>
      </c>
      <c r="N1911" t="s">
        <v>8085</v>
      </c>
      <c r="O1911" t="s">
        <v>8086</v>
      </c>
      <c r="P1911" t="s">
        <v>71</v>
      </c>
      <c r="Q1911">
        <v>18</v>
      </c>
      <c r="R1911" t="s">
        <v>40</v>
      </c>
      <c r="S1911" t="s">
        <v>118</v>
      </c>
      <c r="T1911">
        <v>32885</v>
      </c>
      <c r="U1911" s="1">
        <v>45391</v>
      </c>
      <c r="V1911" t="s">
        <v>80</v>
      </c>
      <c r="W1911">
        <v>858029</v>
      </c>
      <c r="X1911" t="s">
        <v>8087</v>
      </c>
      <c r="Y1911">
        <v>930</v>
      </c>
      <c r="Z1911">
        <v>512</v>
      </c>
      <c r="AA1911">
        <v>7</v>
      </c>
      <c r="AB1911" s="2" t="s">
        <v>6835</v>
      </c>
    </row>
    <row r="1912" spans="1:28" x14ac:dyDescent="0.3">
      <c r="A1912" t="s">
        <v>28</v>
      </c>
      <c r="B1912" t="s">
        <v>29</v>
      </c>
      <c r="C1912" t="s">
        <v>193</v>
      </c>
      <c r="D1912" t="s">
        <v>616</v>
      </c>
      <c r="E1912" t="s">
        <v>56</v>
      </c>
      <c r="F1912" t="s">
        <v>57</v>
      </c>
      <c r="G1912">
        <v>60</v>
      </c>
      <c r="H1912">
        <v>432835</v>
      </c>
      <c r="I1912" t="s">
        <v>58</v>
      </c>
      <c r="J1912" s="1">
        <v>45423</v>
      </c>
      <c r="K1912">
        <v>1200</v>
      </c>
      <c r="L1912" t="s">
        <v>8088</v>
      </c>
      <c r="M1912" t="s">
        <v>1007</v>
      </c>
      <c r="N1912" t="s">
        <v>8089</v>
      </c>
      <c r="O1912">
        <v>8899394223</v>
      </c>
      <c r="P1912" t="s">
        <v>87</v>
      </c>
      <c r="Q1912">
        <v>6</v>
      </c>
      <c r="R1912" t="s">
        <v>40</v>
      </c>
      <c r="S1912" t="s">
        <v>63</v>
      </c>
      <c r="T1912">
        <v>54109</v>
      </c>
      <c r="U1912" s="1">
        <v>45572</v>
      </c>
      <c r="V1912" t="s">
        <v>155</v>
      </c>
      <c r="W1912">
        <v>467955</v>
      </c>
      <c r="X1912" t="s">
        <v>8090</v>
      </c>
      <c r="Y1912">
        <v>204</v>
      </c>
      <c r="Z1912">
        <v>1867</v>
      </c>
      <c r="AA1912">
        <v>3</v>
      </c>
      <c r="AB1912">
        <v>2240.4</v>
      </c>
    </row>
    <row r="1913" spans="1:28" x14ac:dyDescent="0.3">
      <c r="A1913" t="s">
        <v>28</v>
      </c>
      <c r="B1913" t="s">
        <v>29</v>
      </c>
      <c r="C1913" t="s">
        <v>66</v>
      </c>
      <c r="D1913" t="s">
        <v>317</v>
      </c>
      <c r="E1913" t="s">
        <v>56</v>
      </c>
      <c r="F1913" t="s">
        <v>33</v>
      </c>
      <c r="G1913">
        <v>94</v>
      </c>
      <c r="H1913">
        <v>423046</v>
      </c>
      <c r="I1913" t="s">
        <v>34</v>
      </c>
      <c r="J1913" s="1">
        <v>44441</v>
      </c>
      <c r="K1913">
        <v>1400</v>
      </c>
      <c r="L1913" t="s">
        <v>8091</v>
      </c>
      <c r="M1913" t="s">
        <v>1488</v>
      </c>
      <c r="N1913" t="s">
        <v>8092</v>
      </c>
      <c r="O1913" t="s">
        <v>8093</v>
      </c>
      <c r="P1913" t="s">
        <v>51</v>
      </c>
      <c r="Q1913">
        <v>15</v>
      </c>
      <c r="R1913" t="s">
        <v>40</v>
      </c>
      <c r="S1913" t="s">
        <v>41</v>
      </c>
      <c r="T1913">
        <v>46395</v>
      </c>
      <c r="U1913" s="1">
        <v>45436</v>
      </c>
      <c r="V1913" t="s">
        <v>140</v>
      </c>
      <c r="W1913">
        <v>946367</v>
      </c>
      <c r="X1913" t="s">
        <v>8094</v>
      </c>
      <c r="Y1913">
        <v>274</v>
      </c>
      <c r="Z1913">
        <v>2860</v>
      </c>
      <c r="AA1913">
        <v>1</v>
      </c>
      <c r="AB1913">
        <v>1144</v>
      </c>
    </row>
    <row r="1914" spans="1:28" x14ac:dyDescent="0.3">
      <c r="A1914" t="s">
        <v>28</v>
      </c>
      <c r="B1914" t="s">
        <v>29</v>
      </c>
      <c r="C1914" t="s">
        <v>148</v>
      </c>
      <c r="D1914" t="s">
        <v>611</v>
      </c>
      <c r="E1914" t="s">
        <v>32</v>
      </c>
      <c r="F1914" t="s">
        <v>33</v>
      </c>
      <c r="G1914">
        <v>24</v>
      </c>
      <c r="H1914">
        <v>422936</v>
      </c>
      <c r="I1914" t="s">
        <v>34</v>
      </c>
      <c r="J1914" s="1">
        <v>44543</v>
      </c>
      <c r="K1914">
        <v>1300</v>
      </c>
      <c r="L1914" t="s">
        <v>2411</v>
      </c>
      <c r="M1914" t="s">
        <v>76</v>
      </c>
      <c r="N1914" t="s">
        <v>8095</v>
      </c>
      <c r="O1914" t="s">
        <v>8096</v>
      </c>
      <c r="P1914" t="s">
        <v>87</v>
      </c>
      <c r="Q1914">
        <v>18</v>
      </c>
      <c r="R1914" t="s">
        <v>88</v>
      </c>
      <c r="S1914" t="s">
        <v>79</v>
      </c>
      <c r="T1914">
        <v>29331</v>
      </c>
      <c r="U1914" s="1">
        <v>45386</v>
      </c>
      <c r="V1914" t="s">
        <v>80</v>
      </c>
      <c r="W1914">
        <v>856407</v>
      </c>
      <c r="X1914" t="s">
        <v>8097</v>
      </c>
      <c r="Y1914">
        <v>291</v>
      </c>
      <c r="Z1914">
        <v>2293</v>
      </c>
      <c r="AA1914">
        <v>5</v>
      </c>
      <c r="AB1914">
        <v>4586</v>
      </c>
    </row>
    <row r="1915" spans="1:28" x14ac:dyDescent="0.3">
      <c r="A1915" t="s">
        <v>28</v>
      </c>
      <c r="B1915" t="s">
        <v>29</v>
      </c>
      <c r="C1915" t="s">
        <v>44</v>
      </c>
      <c r="D1915" t="s">
        <v>364</v>
      </c>
      <c r="E1915" t="s">
        <v>32</v>
      </c>
      <c r="F1915" t="s">
        <v>113</v>
      </c>
      <c r="G1915">
        <v>99</v>
      </c>
      <c r="H1915">
        <v>439658</v>
      </c>
      <c r="I1915" t="s">
        <v>58</v>
      </c>
      <c r="J1915" s="1">
        <v>44175</v>
      </c>
      <c r="K1915">
        <v>1400</v>
      </c>
      <c r="L1915" t="s">
        <v>8098</v>
      </c>
      <c r="M1915" t="s">
        <v>123</v>
      </c>
      <c r="N1915" t="s">
        <v>8099</v>
      </c>
      <c r="O1915" t="s">
        <v>8100</v>
      </c>
      <c r="P1915" t="s">
        <v>39</v>
      </c>
      <c r="Q1915">
        <v>11</v>
      </c>
      <c r="R1915" t="s">
        <v>88</v>
      </c>
      <c r="S1915" t="s">
        <v>41</v>
      </c>
      <c r="T1915">
        <v>33915</v>
      </c>
      <c r="U1915" s="1">
        <v>45378</v>
      </c>
      <c r="V1915" t="s">
        <v>72</v>
      </c>
      <c r="W1915">
        <v>389256</v>
      </c>
      <c r="X1915" t="s">
        <v>8101</v>
      </c>
      <c r="Y1915">
        <v>316</v>
      </c>
      <c r="Z1915">
        <v>2465</v>
      </c>
      <c r="AA1915">
        <v>1</v>
      </c>
      <c r="AB1915">
        <v>986</v>
      </c>
    </row>
    <row r="1916" spans="1:28" x14ac:dyDescent="0.3">
      <c r="A1916" t="s">
        <v>28</v>
      </c>
      <c r="B1916" t="s">
        <v>29</v>
      </c>
      <c r="C1916" t="s">
        <v>148</v>
      </c>
      <c r="D1916" t="s">
        <v>621</v>
      </c>
      <c r="E1916" t="s">
        <v>32</v>
      </c>
      <c r="F1916" t="s">
        <v>113</v>
      </c>
      <c r="G1916">
        <v>85</v>
      </c>
      <c r="H1916">
        <v>410438</v>
      </c>
      <c r="I1916" t="s">
        <v>58</v>
      </c>
      <c r="J1916" s="1">
        <v>45127</v>
      </c>
      <c r="K1916">
        <v>1000</v>
      </c>
      <c r="L1916" t="s">
        <v>8102</v>
      </c>
      <c r="M1916" t="s">
        <v>76</v>
      </c>
      <c r="N1916" t="s">
        <v>8103</v>
      </c>
      <c r="O1916" t="s">
        <v>8104</v>
      </c>
      <c r="P1916" t="s">
        <v>87</v>
      </c>
      <c r="Q1916">
        <v>19</v>
      </c>
      <c r="R1916" t="s">
        <v>88</v>
      </c>
      <c r="S1916" t="s">
        <v>118</v>
      </c>
      <c r="T1916">
        <v>36170</v>
      </c>
      <c r="U1916" s="1">
        <v>45500</v>
      </c>
      <c r="V1916" t="s">
        <v>126</v>
      </c>
      <c r="W1916">
        <v>404562</v>
      </c>
      <c r="X1916" t="s">
        <v>8105</v>
      </c>
      <c r="Y1916">
        <v>811</v>
      </c>
      <c r="Z1916">
        <v>591</v>
      </c>
      <c r="AA1916">
        <v>3</v>
      </c>
      <c r="AB1916">
        <v>709.2</v>
      </c>
    </row>
    <row r="1917" spans="1:28" x14ac:dyDescent="0.3">
      <c r="A1917" t="s">
        <v>28</v>
      </c>
      <c r="B1917" t="s">
        <v>29</v>
      </c>
      <c r="C1917" t="s">
        <v>148</v>
      </c>
      <c r="D1917" t="s">
        <v>511</v>
      </c>
      <c r="E1917" t="s">
        <v>56</v>
      </c>
      <c r="F1917" t="s">
        <v>83</v>
      </c>
      <c r="G1917">
        <v>64</v>
      </c>
      <c r="H1917">
        <v>405808</v>
      </c>
      <c r="I1917" t="s">
        <v>58</v>
      </c>
      <c r="J1917" s="1">
        <v>45377</v>
      </c>
      <c r="K1917">
        <v>800</v>
      </c>
      <c r="L1917" t="s">
        <v>8106</v>
      </c>
      <c r="M1917" t="s">
        <v>361</v>
      </c>
      <c r="N1917" t="s">
        <v>8107</v>
      </c>
      <c r="O1917" t="s">
        <v>8108</v>
      </c>
      <c r="P1917" t="s">
        <v>51</v>
      </c>
      <c r="Q1917">
        <v>7</v>
      </c>
      <c r="R1917" t="s">
        <v>40</v>
      </c>
      <c r="S1917" t="s">
        <v>41</v>
      </c>
      <c r="T1917">
        <v>97041</v>
      </c>
      <c r="U1917" s="1">
        <v>45585</v>
      </c>
      <c r="V1917" t="s">
        <v>155</v>
      </c>
      <c r="W1917">
        <v>619167</v>
      </c>
      <c r="X1917" t="s">
        <v>8109</v>
      </c>
      <c r="Y1917">
        <v>217</v>
      </c>
      <c r="Z1917">
        <v>2456</v>
      </c>
      <c r="AA1917">
        <v>1</v>
      </c>
      <c r="AB1917" s="2" t="s">
        <v>8110</v>
      </c>
    </row>
    <row r="1918" spans="1:28" x14ac:dyDescent="0.3">
      <c r="A1918" t="s">
        <v>28</v>
      </c>
      <c r="B1918" t="s">
        <v>29</v>
      </c>
      <c r="C1918" t="s">
        <v>30</v>
      </c>
      <c r="D1918" t="s">
        <v>163</v>
      </c>
      <c r="E1918" t="s">
        <v>56</v>
      </c>
      <c r="F1918" t="s">
        <v>33</v>
      </c>
      <c r="G1918">
        <v>52</v>
      </c>
      <c r="H1918">
        <v>409138</v>
      </c>
      <c r="I1918" t="s">
        <v>34</v>
      </c>
      <c r="J1918" s="1">
        <v>44643</v>
      </c>
      <c r="K1918">
        <v>1300</v>
      </c>
      <c r="L1918" t="s">
        <v>8111</v>
      </c>
      <c r="M1918" t="s">
        <v>68</v>
      </c>
      <c r="N1918" t="s">
        <v>8112</v>
      </c>
      <c r="O1918" t="s">
        <v>8113</v>
      </c>
      <c r="P1918" t="s">
        <v>39</v>
      </c>
      <c r="Q1918">
        <v>10</v>
      </c>
      <c r="R1918" t="s">
        <v>88</v>
      </c>
      <c r="S1918" t="s">
        <v>79</v>
      </c>
      <c r="T1918">
        <v>99463</v>
      </c>
      <c r="U1918" s="1">
        <v>45578</v>
      </c>
      <c r="V1918" t="s">
        <v>155</v>
      </c>
      <c r="W1918">
        <v>713586</v>
      </c>
      <c r="X1918" t="s">
        <v>8114</v>
      </c>
      <c r="Y1918">
        <v>384</v>
      </c>
      <c r="Z1918">
        <v>1472</v>
      </c>
      <c r="AA1918">
        <v>3</v>
      </c>
      <c r="AB1918">
        <v>1766.4</v>
      </c>
    </row>
    <row r="1919" spans="1:28" x14ac:dyDescent="0.3">
      <c r="A1919" t="s">
        <v>28</v>
      </c>
      <c r="B1919" t="s">
        <v>29</v>
      </c>
      <c r="C1919" t="s">
        <v>157</v>
      </c>
      <c r="D1919" t="s">
        <v>442</v>
      </c>
      <c r="E1919" t="s">
        <v>46</v>
      </c>
      <c r="F1919" t="s">
        <v>113</v>
      </c>
      <c r="G1919">
        <v>48</v>
      </c>
      <c r="H1919">
        <v>427102</v>
      </c>
      <c r="I1919" t="s">
        <v>58</v>
      </c>
      <c r="J1919" s="1">
        <v>43961</v>
      </c>
      <c r="K1919">
        <v>1200</v>
      </c>
      <c r="L1919" t="s">
        <v>8115</v>
      </c>
      <c r="M1919" t="s">
        <v>123</v>
      </c>
      <c r="N1919" t="s">
        <v>8116</v>
      </c>
      <c r="O1919" t="s">
        <v>8117</v>
      </c>
      <c r="P1919" t="s">
        <v>87</v>
      </c>
      <c r="Q1919">
        <v>3</v>
      </c>
      <c r="R1919" t="s">
        <v>40</v>
      </c>
      <c r="S1919" t="s">
        <v>63</v>
      </c>
      <c r="T1919">
        <v>89975</v>
      </c>
      <c r="U1919" s="1">
        <v>45488</v>
      </c>
      <c r="V1919" t="s">
        <v>126</v>
      </c>
      <c r="W1919">
        <v>729530</v>
      </c>
      <c r="X1919" t="s">
        <v>8118</v>
      </c>
      <c r="Y1919">
        <v>306</v>
      </c>
      <c r="Z1919">
        <v>782</v>
      </c>
      <c r="AA1919">
        <v>4</v>
      </c>
      <c r="AB1919">
        <v>1251.2</v>
      </c>
    </row>
    <row r="1920" spans="1:28" x14ac:dyDescent="0.3">
      <c r="A1920" t="s">
        <v>28</v>
      </c>
      <c r="B1920" t="s">
        <v>29</v>
      </c>
      <c r="C1920" t="s">
        <v>157</v>
      </c>
      <c r="D1920" t="s">
        <v>380</v>
      </c>
      <c r="E1920" t="s">
        <v>56</v>
      </c>
      <c r="F1920" t="s">
        <v>113</v>
      </c>
      <c r="G1920">
        <v>10</v>
      </c>
      <c r="H1920">
        <v>411509</v>
      </c>
      <c r="I1920" t="s">
        <v>34</v>
      </c>
      <c r="J1920" s="1">
        <v>45180</v>
      </c>
      <c r="K1920">
        <v>1100</v>
      </c>
      <c r="L1920" t="s">
        <v>8119</v>
      </c>
      <c r="M1920" t="s">
        <v>137</v>
      </c>
      <c r="N1920" t="s">
        <v>8120</v>
      </c>
      <c r="O1920" t="s">
        <v>8121</v>
      </c>
      <c r="P1920" t="s">
        <v>51</v>
      </c>
      <c r="Q1920">
        <v>16</v>
      </c>
      <c r="R1920" t="s">
        <v>40</v>
      </c>
      <c r="S1920" t="s">
        <v>118</v>
      </c>
      <c r="T1920">
        <v>36418</v>
      </c>
      <c r="U1920" s="1">
        <v>45340</v>
      </c>
      <c r="V1920" t="s">
        <v>119</v>
      </c>
      <c r="W1920">
        <v>898266</v>
      </c>
      <c r="X1920" t="s">
        <v>8122</v>
      </c>
      <c r="Y1920">
        <v>649</v>
      </c>
      <c r="Z1920">
        <v>811</v>
      </c>
      <c r="AA1920">
        <v>2</v>
      </c>
      <c r="AB1920" s="2" t="s">
        <v>8123</v>
      </c>
    </row>
    <row r="1921" spans="1:28" x14ac:dyDescent="0.3">
      <c r="A1921" t="s">
        <v>28</v>
      </c>
      <c r="B1921" t="s">
        <v>29</v>
      </c>
      <c r="C1921" t="s">
        <v>91</v>
      </c>
      <c r="D1921" t="s">
        <v>134</v>
      </c>
      <c r="E1921" t="s">
        <v>46</v>
      </c>
      <c r="F1921" t="s">
        <v>83</v>
      </c>
      <c r="G1921">
        <v>60</v>
      </c>
      <c r="H1921">
        <v>400066</v>
      </c>
      <c r="I1921" t="s">
        <v>58</v>
      </c>
      <c r="J1921" s="1">
        <v>44972</v>
      </c>
      <c r="K1921">
        <v>1300</v>
      </c>
      <c r="L1921" t="s">
        <v>8124</v>
      </c>
      <c r="M1921" t="s">
        <v>1007</v>
      </c>
      <c r="N1921" t="s">
        <v>8125</v>
      </c>
      <c r="O1921" t="s">
        <v>8126</v>
      </c>
      <c r="P1921" t="s">
        <v>71</v>
      </c>
      <c r="Q1921">
        <v>8</v>
      </c>
      <c r="R1921" t="s">
        <v>88</v>
      </c>
      <c r="S1921" t="s">
        <v>79</v>
      </c>
      <c r="T1921">
        <v>10530</v>
      </c>
      <c r="U1921" s="1">
        <v>45478</v>
      </c>
      <c r="V1921" t="s">
        <v>126</v>
      </c>
      <c r="W1921">
        <v>249038</v>
      </c>
      <c r="X1921" t="s">
        <v>8127</v>
      </c>
      <c r="Y1921">
        <v>445</v>
      </c>
      <c r="Z1921">
        <v>1250</v>
      </c>
      <c r="AA1921">
        <v>6</v>
      </c>
      <c r="AB1921">
        <v>3000</v>
      </c>
    </row>
    <row r="1922" spans="1:28" x14ac:dyDescent="0.3">
      <c r="A1922" t="s">
        <v>28</v>
      </c>
      <c r="B1922" t="s">
        <v>29</v>
      </c>
      <c r="C1922" t="s">
        <v>148</v>
      </c>
      <c r="D1922" t="s">
        <v>267</v>
      </c>
      <c r="E1922" t="s">
        <v>46</v>
      </c>
      <c r="F1922" t="s">
        <v>355</v>
      </c>
      <c r="G1922">
        <v>73</v>
      </c>
      <c r="H1922">
        <v>435695</v>
      </c>
      <c r="I1922" t="s">
        <v>58</v>
      </c>
      <c r="J1922" s="1">
        <v>44919</v>
      </c>
      <c r="K1922">
        <v>1100</v>
      </c>
      <c r="L1922" t="s">
        <v>8128</v>
      </c>
      <c r="M1922" t="s">
        <v>680</v>
      </c>
      <c r="N1922" t="s">
        <v>8129</v>
      </c>
      <c r="O1922">
        <v>5191078988</v>
      </c>
      <c r="P1922" t="s">
        <v>51</v>
      </c>
      <c r="Q1922">
        <v>12</v>
      </c>
      <c r="R1922" t="s">
        <v>40</v>
      </c>
      <c r="S1922" t="s">
        <v>63</v>
      </c>
      <c r="T1922">
        <v>20987</v>
      </c>
      <c r="U1922" s="1">
        <v>45327</v>
      </c>
      <c r="V1922" t="s">
        <v>119</v>
      </c>
      <c r="W1922">
        <v>212594</v>
      </c>
      <c r="X1922" t="s">
        <v>8130</v>
      </c>
      <c r="Y1922">
        <v>490</v>
      </c>
      <c r="Z1922">
        <v>1663</v>
      </c>
      <c r="AA1922">
        <v>6</v>
      </c>
      <c r="AB1922" s="2" t="s">
        <v>4679</v>
      </c>
    </row>
    <row r="1923" spans="1:28" x14ac:dyDescent="0.3">
      <c r="A1923" t="s">
        <v>28</v>
      </c>
      <c r="B1923" t="s">
        <v>29</v>
      </c>
      <c r="C1923" t="s">
        <v>91</v>
      </c>
      <c r="D1923" t="s">
        <v>637</v>
      </c>
      <c r="E1923" t="s">
        <v>32</v>
      </c>
      <c r="F1923" t="s">
        <v>47</v>
      </c>
      <c r="G1923">
        <v>48</v>
      </c>
      <c r="H1923">
        <v>421413</v>
      </c>
      <c r="I1923" t="s">
        <v>34</v>
      </c>
      <c r="J1923" s="1">
        <v>45465</v>
      </c>
      <c r="K1923">
        <v>950</v>
      </c>
      <c r="L1923" t="s">
        <v>8131</v>
      </c>
      <c r="M1923" t="s">
        <v>2054</v>
      </c>
      <c r="N1923" t="s">
        <v>8132</v>
      </c>
      <c r="O1923" t="s">
        <v>8133</v>
      </c>
      <c r="P1923" t="s">
        <v>87</v>
      </c>
      <c r="Q1923">
        <v>14</v>
      </c>
      <c r="R1923" t="s">
        <v>40</v>
      </c>
      <c r="S1923" t="s">
        <v>63</v>
      </c>
      <c r="T1923">
        <v>16114</v>
      </c>
      <c r="U1923" s="1">
        <v>45421</v>
      </c>
      <c r="V1923" t="s">
        <v>140</v>
      </c>
      <c r="W1923">
        <v>271436</v>
      </c>
      <c r="X1923" t="s">
        <v>8134</v>
      </c>
      <c r="Y1923">
        <v>465</v>
      </c>
      <c r="Z1923">
        <v>2595</v>
      </c>
      <c r="AA1923">
        <v>4</v>
      </c>
      <c r="AB1923">
        <v>4152</v>
      </c>
    </row>
    <row r="1924" spans="1:28" x14ac:dyDescent="0.3">
      <c r="A1924" t="s">
        <v>28</v>
      </c>
      <c r="B1924" t="s">
        <v>29</v>
      </c>
      <c r="C1924" t="s">
        <v>193</v>
      </c>
      <c r="D1924" t="s">
        <v>611</v>
      </c>
      <c r="E1924" t="s">
        <v>46</v>
      </c>
      <c r="F1924" t="s">
        <v>47</v>
      </c>
      <c r="G1924">
        <v>13</v>
      </c>
      <c r="H1924">
        <v>421496</v>
      </c>
      <c r="I1924" t="s">
        <v>58</v>
      </c>
      <c r="J1924" s="1">
        <v>45590</v>
      </c>
      <c r="K1924">
        <v>1400</v>
      </c>
      <c r="L1924" t="s">
        <v>8135</v>
      </c>
      <c r="M1924" t="s">
        <v>319</v>
      </c>
      <c r="N1924" t="s">
        <v>8136</v>
      </c>
      <c r="O1924" t="s">
        <v>8137</v>
      </c>
      <c r="P1924" t="s">
        <v>87</v>
      </c>
      <c r="Q1924">
        <v>7</v>
      </c>
      <c r="R1924" t="s">
        <v>88</v>
      </c>
      <c r="S1924" t="s">
        <v>63</v>
      </c>
      <c r="T1924">
        <v>57936</v>
      </c>
      <c r="U1924" s="1">
        <v>45594</v>
      </c>
      <c r="V1924" t="s">
        <v>155</v>
      </c>
      <c r="W1924">
        <v>792720</v>
      </c>
      <c r="X1924" t="s">
        <v>8138</v>
      </c>
      <c r="Y1924">
        <v>285</v>
      </c>
      <c r="Z1924">
        <v>975</v>
      </c>
      <c r="AA1924">
        <v>8</v>
      </c>
      <c r="AB1924">
        <v>3120</v>
      </c>
    </row>
    <row r="1925" spans="1:28" x14ac:dyDescent="0.3">
      <c r="A1925" t="s">
        <v>28</v>
      </c>
      <c r="B1925" t="s">
        <v>29</v>
      </c>
      <c r="C1925" t="s">
        <v>193</v>
      </c>
      <c r="D1925" t="s">
        <v>149</v>
      </c>
      <c r="E1925" t="s">
        <v>46</v>
      </c>
      <c r="F1925" t="s">
        <v>175</v>
      </c>
      <c r="G1925">
        <v>77</v>
      </c>
      <c r="H1925">
        <v>409732</v>
      </c>
      <c r="I1925" t="s">
        <v>34</v>
      </c>
      <c r="J1925" s="1">
        <v>44923</v>
      </c>
      <c r="K1925">
        <v>1300</v>
      </c>
      <c r="L1925" t="s">
        <v>8139</v>
      </c>
      <c r="M1925" t="s">
        <v>856</v>
      </c>
      <c r="N1925" t="s">
        <v>8140</v>
      </c>
      <c r="O1925">
        <f>1-44-900-2382</f>
        <v>-3325</v>
      </c>
      <c r="P1925" t="s">
        <v>71</v>
      </c>
      <c r="Q1925">
        <v>20</v>
      </c>
      <c r="R1925" t="s">
        <v>40</v>
      </c>
      <c r="S1925" t="s">
        <v>63</v>
      </c>
      <c r="T1925">
        <v>97597</v>
      </c>
      <c r="U1925" s="1">
        <v>45478</v>
      </c>
      <c r="V1925" t="s">
        <v>126</v>
      </c>
      <c r="W1925">
        <v>805936</v>
      </c>
      <c r="X1925" t="s">
        <v>8141</v>
      </c>
      <c r="Y1925">
        <v>858</v>
      </c>
      <c r="Z1925">
        <v>685</v>
      </c>
      <c r="AA1925">
        <v>8</v>
      </c>
      <c r="AB1925">
        <v>2192</v>
      </c>
    </row>
    <row r="1926" spans="1:28" x14ac:dyDescent="0.3">
      <c r="A1926" t="s">
        <v>28</v>
      </c>
      <c r="B1926" t="s">
        <v>29</v>
      </c>
      <c r="C1926" t="s">
        <v>193</v>
      </c>
      <c r="D1926" t="s">
        <v>442</v>
      </c>
      <c r="E1926" t="s">
        <v>56</v>
      </c>
      <c r="F1926" t="s">
        <v>33</v>
      </c>
      <c r="G1926">
        <v>37</v>
      </c>
      <c r="H1926">
        <v>439441</v>
      </c>
      <c r="I1926" t="s">
        <v>58</v>
      </c>
      <c r="J1926" s="1">
        <v>45628</v>
      </c>
      <c r="K1926">
        <v>800</v>
      </c>
      <c r="L1926" t="s">
        <v>8142</v>
      </c>
      <c r="M1926" t="s">
        <v>434</v>
      </c>
      <c r="N1926" t="s">
        <v>8143</v>
      </c>
      <c r="O1926">
        <v>1513512598</v>
      </c>
      <c r="P1926" t="s">
        <v>87</v>
      </c>
      <c r="Q1926">
        <v>13</v>
      </c>
      <c r="R1926" t="s">
        <v>40</v>
      </c>
      <c r="S1926" t="s">
        <v>41</v>
      </c>
      <c r="T1926">
        <v>79307</v>
      </c>
      <c r="U1926" s="1">
        <v>45376</v>
      </c>
      <c r="V1926" t="s">
        <v>72</v>
      </c>
      <c r="W1926">
        <v>750765</v>
      </c>
      <c r="X1926" t="s">
        <v>8144</v>
      </c>
      <c r="Y1926">
        <v>413</v>
      </c>
      <c r="Z1926">
        <v>1869</v>
      </c>
      <c r="AA1926">
        <v>7</v>
      </c>
      <c r="AB1926" s="2" t="s">
        <v>8145</v>
      </c>
    </row>
    <row r="1927" spans="1:28" x14ac:dyDescent="0.3">
      <c r="A1927" t="s">
        <v>28</v>
      </c>
      <c r="B1927" t="s">
        <v>29</v>
      </c>
      <c r="C1927" t="s">
        <v>157</v>
      </c>
      <c r="D1927" t="s">
        <v>163</v>
      </c>
      <c r="E1927" t="s">
        <v>32</v>
      </c>
      <c r="F1927" t="s">
        <v>106</v>
      </c>
      <c r="G1927">
        <v>98</v>
      </c>
      <c r="H1927">
        <v>438006</v>
      </c>
      <c r="I1927" t="s">
        <v>34</v>
      </c>
      <c r="J1927" s="1">
        <v>44500</v>
      </c>
      <c r="K1927">
        <v>1400</v>
      </c>
      <c r="L1927" t="s">
        <v>8146</v>
      </c>
      <c r="M1927" t="s">
        <v>361</v>
      </c>
      <c r="N1927" t="s">
        <v>8147</v>
      </c>
      <c r="O1927" t="s">
        <v>8148</v>
      </c>
      <c r="P1927" t="s">
        <v>71</v>
      </c>
      <c r="Q1927">
        <v>8</v>
      </c>
      <c r="R1927" t="s">
        <v>88</v>
      </c>
      <c r="S1927" t="s">
        <v>63</v>
      </c>
      <c r="T1927">
        <v>89737</v>
      </c>
      <c r="U1927" s="1">
        <v>45623</v>
      </c>
      <c r="V1927" t="s">
        <v>42</v>
      </c>
      <c r="W1927">
        <v>355768</v>
      </c>
      <c r="X1927" t="s">
        <v>8149</v>
      </c>
      <c r="Y1927">
        <v>970</v>
      </c>
      <c r="Z1927">
        <v>1273</v>
      </c>
      <c r="AA1927">
        <v>1</v>
      </c>
      <c r="AB1927" s="2" t="s">
        <v>8150</v>
      </c>
    </row>
    <row r="1928" spans="1:28" x14ac:dyDescent="0.3">
      <c r="A1928" t="s">
        <v>28</v>
      </c>
      <c r="B1928" t="s">
        <v>29</v>
      </c>
      <c r="C1928" t="s">
        <v>91</v>
      </c>
      <c r="D1928" t="s">
        <v>149</v>
      </c>
      <c r="E1928" t="s">
        <v>32</v>
      </c>
      <c r="F1928" t="s">
        <v>135</v>
      </c>
      <c r="G1928">
        <v>100</v>
      </c>
      <c r="H1928">
        <v>436227</v>
      </c>
      <c r="I1928" t="s">
        <v>58</v>
      </c>
      <c r="J1928" s="1">
        <v>44021</v>
      </c>
      <c r="K1928">
        <v>950</v>
      </c>
      <c r="L1928" t="s">
        <v>8151</v>
      </c>
      <c r="M1928" t="s">
        <v>334</v>
      </c>
      <c r="N1928" t="s">
        <v>8152</v>
      </c>
      <c r="O1928" t="s">
        <v>8153</v>
      </c>
      <c r="P1928" t="s">
        <v>51</v>
      </c>
      <c r="Q1928">
        <v>20</v>
      </c>
      <c r="R1928" t="s">
        <v>88</v>
      </c>
      <c r="S1928" t="s">
        <v>79</v>
      </c>
      <c r="T1928">
        <v>56468</v>
      </c>
      <c r="U1928" s="1">
        <v>45502</v>
      </c>
      <c r="V1928" t="s">
        <v>126</v>
      </c>
      <c r="W1928">
        <v>398089</v>
      </c>
      <c r="X1928" t="s">
        <v>8154</v>
      </c>
      <c r="Y1928">
        <v>755</v>
      </c>
      <c r="Z1928">
        <v>2559</v>
      </c>
      <c r="AA1928">
        <v>6</v>
      </c>
      <c r="AB1928">
        <v>6141.6</v>
      </c>
    </row>
    <row r="1929" spans="1:28" x14ac:dyDescent="0.3">
      <c r="A1929" t="s">
        <v>28</v>
      </c>
      <c r="B1929" t="s">
        <v>29</v>
      </c>
      <c r="C1929" t="s">
        <v>54</v>
      </c>
      <c r="D1929" t="s">
        <v>182</v>
      </c>
      <c r="E1929" t="s">
        <v>46</v>
      </c>
      <c r="F1929" t="s">
        <v>175</v>
      </c>
      <c r="G1929">
        <v>60</v>
      </c>
      <c r="H1929">
        <v>434157</v>
      </c>
      <c r="I1929" t="s">
        <v>34</v>
      </c>
      <c r="J1929" s="1">
        <v>45137</v>
      </c>
      <c r="K1929">
        <v>1300</v>
      </c>
      <c r="L1929" t="s">
        <v>8155</v>
      </c>
      <c r="M1929" t="s">
        <v>1409</v>
      </c>
      <c r="N1929" t="s">
        <v>8156</v>
      </c>
      <c r="O1929" t="s">
        <v>8157</v>
      </c>
      <c r="P1929" t="s">
        <v>71</v>
      </c>
      <c r="Q1929">
        <v>12</v>
      </c>
      <c r="R1929" t="s">
        <v>40</v>
      </c>
      <c r="S1929" t="s">
        <v>41</v>
      </c>
      <c r="T1929">
        <v>67031</v>
      </c>
      <c r="U1929" s="1">
        <v>45487</v>
      </c>
      <c r="V1929" t="s">
        <v>126</v>
      </c>
      <c r="W1929">
        <v>814045</v>
      </c>
      <c r="X1929" t="s">
        <v>8158</v>
      </c>
      <c r="Y1929">
        <v>860</v>
      </c>
      <c r="Z1929">
        <v>957</v>
      </c>
      <c r="AA1929">
        <v>8</v>
      </c>
      <c r="AB1929">
        <v>3062.4</v>
      </c>
    </row>
    <row r="1930" spans="1:28" x14ac:dyDescent="0.3">
      <c r="A1930" t="s">
        <v>28</v>
      </c>
      <c r="B1930" t="s">
        <v>29</v>
      </c>
      <c r="C1930" t="s">
        <v>54</v>
      </c>
      <c r="D1930" t="s">
        <v>560</v>
      </c>
      <c r="E1930" t="s">
        <v>56</v>
      </c>
      <c r="F1930" t="s">
        <v>33</v>
      </c>
      <c r="G1930">
        <v>1</v>
      </c>
      <c r="H1930">
        <v>426885</v>
      </c>
      <c r="I1930" t="s">
        <v>58</v>
      </c>
      <c r="J1930" s="1">
        <v>44659</v>
      </c>
      <c r="K1930">
        <v>1200</v>
      </c>
      <c r="L1930" t="s">
        <v>8159</v>
      </c>
      <c r="M1930" t="s">
        <v>205</v>
      </c>
      <c r="N1930" t="s">
        <v>8160</v>
      </c>
      <c r="O1930" t="s">
        <v>8161</v>
      </c>
      <c r="P1930" t="s">
        <v>51</v>
      </c>
      <c r="Q1930">
        <v>14</v>
      </c>
      <c r="R1930" t="s">
        <v>40</v>
      </c>
      <c r="S1930" t="s">
        <v>79</v>
      </c>
      <c r="T1930">
        <v>79258</v>
      </c>
      <c r="U1930" s="1">
        <v>45498</v>
      </c>
      <c r="V1930" t="s">
        <v>126</v>
      </c>
      <c r="W1930">
        <v>367518</v>
      </c>
      <c r="X1930" t="s">
        <v>8162</v>
      </c>
      <c r="Y1930">
        <v>224</v>
      </c>
      <c r="Z1930">
        <v>1203</v>
      </c>
      <c r="AA1930">
        <v>4</v>
      </c>
      <c r="AB1930" s="2" t="s">
        <v>5209</v>
      </c>
    </row>
    <row r="1931" spans="1:28" x14ac:dyDescent="0.3">
      <c r="A1931" t="s">
        <v>28</v>
      </c>
      <c r="B1931" t="s">
        <v>29</v>
      </c>
      <c r="C1931" t="s">
        <v>193</v>
      </c>
      <c r="D1931" t="s">
        <v>31</v>
      </c>
      <c r="E1931" t="s">
        <v>46</v>
      </c>
      <c r="F1931" t="s">
        <v>355</v>
      </c>
      <c r="G1931">
        <v>3</v>
      </c>
      <c r="H1931">
        <v>414284</v>
      </c>
      <c r="I1931" t="s">
        <v>58</v>
      </c>
      <c r="J1931" s="1">
        <v>45617</v>
      </c>
      <c r="K1931">
        <v>1400</v>
      </c>
      <c r="L1931" t="s">
        <v>8163</v>
      </c>
      <c r="M1931" t="s">
        <v>60</v>
      </c>
      <c r="N1931" t="s">
        <v>8164</v>
      </c>
      <c r="O1931" t="s">
        <v>8165</v>
      </c>
      <c r="P1931" t="s">
        <v>71</v>
      </c>
      <c r="Q1931">
        <v>17</v>
      </c>
      <c r="R1931" t="s">
        <v>40</v>
      </c>
      <c r="S1931" t="s">
        <v>63</v>
      </c>
      <c r="T1931">
        <v>92188</v>
      </c>
      <c r="U1931" s="1">
        <v>45337</v>
      </c>
      <c r="V1931" t="s">
        <v>119</v>
      </c>
      <c r="W1931">
        <v>295872</v>
      </c>
      <c r="X1931" t="s">
        <v>8166</v>
      </c>
      <c r="Y1931">
        <v>833</v>
      </c>
      <c r="Z1931">
        <v>776</v>
      </c>
      <c r="AA1931">
        <v>7</v>
      </c>
      <c r="AB1931">
        <v>2172.8000000000002</v>
      </c>
    </row>
    <row r="1932" spans="1:28" x14ac:dyDescent="0.3">
      <c r="A1932" t="s">
        <v>28</v>
      </c>
      <c r="B1932" t="s">
        <v>29</v>
      </c>
      <c r="C1932" t="s">
        <v>157</v>
      </c>
      <c r="D1932" t="s">
        <v>364</v>
      </c>
      <c r="E1932" t="s">
        <v>32</v>
      </c>
      <c r="F1932" t="s">
        <v>113</v>
      </c>
      <c r="G1932">
        <v>91</v>
      </c>
      <c r="H1932">
        <v>422342</v>
      </c>
      <c r="I1932" t="s">
        <v>34</v>
      </c>
      <c r="J1932" s="1">
        <v>44523</v>
      </c>
      <c r="K1932">
        <v>1000</v>
      </c>
      <c r="L1932" t="s">
        <v>8167</v>
      </c>
      <c r="M1932" t="s">
        <v>250</v>
      </c>
      <c r="N1932" t="s">
        <v>8168</v>
      </c>
      <c r="O1932">
        <f>1-235-529-7097</f>
        <v>-7860</v>
      </c>
      <c r="P1932" t="s">
        <v>39</v>
      </c>
      <c r="Q1932">
        <v>8</v>
      </c>
      <c r="R1932" t="s">
        <v>40</v>
      </c>
      <c r="S1932" t="s">
        <v>79</v>
      </c>
      <c r="T1932">
        <v>49892</v>
      </c>
      <c r="U1932" s="1">
        <v>45583</v>
      </c>
      <c r="V1932" t="s">
        <v>155</v>
      </c>
      <c r="W1932">
        <v>663729</v>
      </c>
      <c r="X1932" t="s">
        <v>8169</v>
      </c>
      <c r="Y1932">
        <v>233</v>
      </c>
      <c r="Z1932">
        <v>2693</v>
      </c>
      <c r="AA1932">
        <v>2</v>
      </c>
      <c r="AB1932">
        <v>2154.4</v>
      </c>
    </row>
    <row r="1933" spans="1:28" x14ac:dyDescent="0.3">
      <c r="A1933" t="s">
        <v>28</v>
      </c>
      <c r="B1933" t="s">
        <v>29</v>
      </c>
      <c r="C1933" t="s">
        <v>44</v>
      </c>
      <c r="D1933" t="s">
        <v>149</v>
      </c>
      <c r="E1933" t="s">
        <v>32</v>
      </c>
      <c r="F1933" t="s">
        <v>113</v>
      </c>
      <c r="G1933">
        <v>75</v>
      </c>
      <c r="H1933">
        <v>413020</v>
      </c>
      <c r="I1933" t="s">
        <v>58</v>
      </c>
      <c r="J1933" s="1">
        <v>45586</v>
      </c>
      <c r="K1933">
        <v>1200</v>
      </c>
      <c r="L1933" t="s">
        <v>8170</v>
      </c>
      <c r="M1933" t="s">
        <v>654</v>
      </c>
      <c r="N1933" t="s">
        <v>8171</v>
      </c>
      <c r="O1933" t="s">
        <v>8172</v>
      </c>
      <c r="P1933" t="s">
        <v>71</v>
      </c>
      <c r="Q1933">
        <v>13</v>
      </c>
      <c r="R1933" t="s">
        <v>88</v>
      </c>
      <c r="S1933" t="s">
        <v>79</v>
      </c>
      <c r="T1933">
        <v>86295</v>
      </c>
      <c r="U1933" s="1">
        <v>45390</v>
      </c>
      <c r="V1933" t="s">
        <v>80</v>
      </c>
      <c r="W1933">
        <v>923609</v>
      </c>
      <c r="X1933" t="s">
        <v>8173</v>
      </c>
      <c r="Y1933">
        <v>717</v>
      </c>
      <c r="Z1933">
        <v>2711</v>
      </c>
      <c r="AA1933">
        <v>4</v>
      </c>
      <c r="AB1933">
        <v>4337.6000000000004</v>
      </c>
    </row>
    <row r="1934" spans="1:28" x14ac:dyDescent="0.3">
      <c r="A1934" t="s">
        <v>28</v>
      </c>
      <c r="B1934" t="s">
        <v>29</v>
      </c>
      <c r="C1934" t="s">
        <v>157</v>
      </c>
      <c r="D1934" t="s">
        <v>338</v>
      </c>
      <c r="E1934" t="s">
        <v>46</v>
      </c>
      <c r="F1934" t="s">
        <v>57</v>
      </c>
      <c r="G1934">
        <v>38</v>
      </c>
      <c r="H1934">
        <v>427739</v>
      </c>
      <c r="I1934" t="s">
        <v>58</v>
      </c>
      <c r="J1934" s="1">
        <v>44469</v>
      </c>
      <c r="K1934">
        <v>1000</v>
      </c>
      <c r="L1934" t="s">
        <v>8174</v>
      </c>
      <c r="M1934" t="s">
        <v>115</v>
      </c>
      <c r="N1934" t="s">
        <v>8175</v>
      </c>
      <c r="O1934">
        <v>5615878820</v>
      </c>
      <c r="P1934" t="s">
        <v>51</v>
      </c>
      <c r="Q1934">
        <v>4</v>
      </c>
      <c r="R1934" t="s">
        <v>88</v>
      </c>
      <c r="S1934" t="s">
        <v>118</v>
      </c>
      <c r="T1934">
        <v>35902</v>
      </c>
      <c r="U1934" s="1">
        <v>45556</v>
      </c>
      <c r="V1934" t="s">
        <v>180</v>
      </c>
      <c r="W1934">
        <v>454459</v>
      </c>
      <c r="X1934" t="s">
        <v>8176</v>
      </c>
      <c r="Y1934">
        <v>532</v>
      </c>
      <c r="Z1934">
        <v>2879</v>
      </c>
      <c r="AA1934">
        <v>4</v>
      </c>
      <c r="AB1934" s="2" t="s">
        <v>8177</v>
      </c>
    </row>
    <row r="1935" spans="1:28" x14ac:dyDescent="0.3">
      <c r="A1935" t="s">
        <v>28</v>
      </c>
      <c r="B1935" t="s">
        <v>29</v>
      </c>
      <c r="C1935" t="s">
        <v>193</v>
      </c>
      <c r="D1935" t="s">
        <v>31</v>
      </c>
      <c r="E1935" t="s">
        <v>32</v>
      </c>
      <c r="F1935" t="s">
        <v>47</v>
      </c>
      <c r="G1935">
        <v>75</v>
      </c>
      <c r="H1935">
        <v>416838</v>
      </c>
      <c r="I1935" t="s">
        <v>58</v>
      </c>
      <c r="J1935" s="1">
        <v>44604</v>
      </c>
      <c r="K1935">
        <v>1400</v>
      </c>
      <c r="L1935" t="s">
        <v>8178</v>
      </c>
      <c r="M1935" t="s">
        <v>654</v>
      </c>
      <c r="N1935" t="s">
        <v>8179</v>
      </c>
      <c r="O1935" t="s">
        <v>8180</v>
      </c>
      <c r="P1935" t="s">
        <v>87</v>
      </c>
      <c r="Q1935">
        <v>10</v>
      </c>
      <c r="R1935" t="s">
        <v>88</v>
      </c>
      <c r="S1935" t="s">
        <v>79</v>
      </c>
      <c r="T1935">
        <v>87487</v>
      </c>
      <c r="U1935" s="1">
        <v>45343</v>
      </c>
      <c r="V1935" t="s">
        <v>119</v>
      </c>
      <c r="W1935">
        <v>633943</v>
      </c>
      <c r="X1935" t="s">
        <v>8181</v>
      </c>
      <c r="Y1935">
        <v>385</v>
      </c>
      <c r="Z1935">
        <v>2364</v>
      </c>
      <c r="AA1935">
        <v>8</v>
      </c>
      <c r="AB1935">
        <v>7564.8</v>
      </c>
    </row>
    <row r="1936" spans="1:28" x14ac:dyDescent="0.3">
      <c r="A1936" t="s">
        <v>28</v>
      </c>
      <c r="B1936" t="s">
        <v>29</v>
      </c>
      <c r="C1936" t="s">
        <v>91</v>
      </c>
      <c r="D1936" t="s">
        <v>45</v>
      </c>
      <c r="E1936" t="s">
        <v>32</v>
      </c>
      <c r="F1936" t="s">
        <v>106</v>
      </c>
      <c r="G1936">
        <v>68</v>
      </c>
      <c r="H1936">
        <v>438790</v>
      </c>
      <c r="I1936" t="s">
        <v>34</v>
      </c>
      <c r="J1936" s="1">
        <v>44803</v>
      </c>
      <c r="K1936">
        <v>1100</v>
      </c>
      <c r="L1936" t="s">
        <v>8182</v>
      </c>
      <c r="M1936" t="s">
        <v>334</v>
      </c>
      <c r="N1936" t="s">
        <v>8183</v>
      </c>
      <c r="O1936">
        <f>1-481-274-4364</f>
        <v>-5118</v>
      </c>
      <c r="P1936" t="s">
        <v>39</v>
      </c>
      <c r="Q1936">
        <v>8</v>
      </c>
      <c r="R1936" t="s">
        <v>40</v>
      </c>
      <c r="S1936" t="s">
        <v>63</v>
      </c>
      <c r="T1936">
        <v>21041</v>
      </c>
      <c r="U1936" s="1">
        <v>45533</v>
      </c>
      <c r="V1936" t="s">
        <v>64</v>
      </c>
      <c r="W1936">
        <v>144407</v>
      </c>
      <c r="X1936" t="s">
        <v>8184</v>
      </c>
      <c r="Y1936">
        <v>335</v>
      </c>
      <c r="Z1936">
        <v>2779</v>
      </c>
      <c r="AA1936">
        <v>8</v>
      </c>
      <c r="AB1936" s="2" t="s">
        <v>8185</v>
      </c>
    </row>
    <row r="1937" spans="1:28" x14ac:dyDescent="0.3">
      <c r="A1937" t="s">
        <v>28</v>
      </c>
      <c r="B1937" t="s">
        <v>29</v>
      </c>
      <c r="C1937" t="s">
        <v>148</v>
      </c>
      <c r="D1937" t="s">
        <v>267</v>
      </c>
      <c r="E1937" t="s">
        <v>56</v>
      </c>
      <c r="F1937" t="s">
        <v>33</v>
      </c>
      <c r="G1937">
        <v>92</v>
      </c>
      <c r="H1937">
        <v>437363</v>
      </c>
      <c r="I1937" t="s">
        <v>58</v>
      </c>
      <c r="J1937" s="1">
        <v>45324</v>
      </c>
      <c r="K1937">
        <v>1000</v>
      </c>
      <c r="L1937" t="s">
        <v>8186</v>
      </c>
      <c r="M1937" t="s">
        <v>94</v>
      </c>
      <c r="N1937" t="s">
        <v>8187</v>
      </c>
      <c r="O1937" t="s">
        <v>8188</v>
      </c>
      <c r="P1937" t="s">
        <v>87</v>
      </c>
      <c r="Q1937">
        <v>8</v>
      </c>
      <c r="R1937" t="s">
        <v>88</v>
      </c>
      <c r="S1937" t="s">
        <v>63</v>
      </c>
      <c r="T1937">
        <v>79682</v>
      </c>
      <c r="U1937" s="1">
        <v>45374</v>
      </c>
      <c r="V1937" t="s">
        <v>72</v>
      </c>
      <c r="W1937">
        <v>305289</v>
      </c>
      <c r="X1937" t="s">
        <v>8189</v>
      </c>
      <c r="Y1937">
        <v>743</v>
      </c>
      <c r="Z1937">
        <v>2516</v>
      </c>
      <c r="AA1937">
        <v>4</v>
      </c>
      <c r="AB1937" s="2" t="s">
        <v>8190</v>
      </c>
    </row>
    <row r="1938" spans="1:28" x14ac:dyDescent="0.3">
      <c r="A1938" t="s">
        <v>28</v>
      </c>
      <c r="B1938" t="s">
        <v>29</v>
      </c>
      <c r="C1938" t="s">
        <v>157</v>
      </c>
      <c r="D1938" t="s">
        <v>637</v>
      </c>
      <c r="E1938" t="s">
        <v>46</v>
      </c>
      <c r="F1938" t="s">
        <v>47</v>
      </c>
      <c r="G1938">
        <v>77</v>
      </c>
      <c r="H1938">
        <v>402349</v>
      </c>
      <c r="I1938" t="s">
        <v>58</v>
      </c>
      <c r="J1938" s="1">
        <v>45451</v>
      </c>
      <c r="K1938">
        <v>1100</v>
      </c>
      <c r="L1938" t="s">
        <v>8191</v>
      </c>
      <c r="M1938" t="s">
        <v>818</v>
      </c>
      <c r="N1938" t="s">
        <v>8192</v>
      </c>
      <c r="O1938" t="s">
        <v>8193</v>
      </c>
      <c r="P1938" t="s">
        <v>39</v>
      </c>
      <c r="Q1938">
        <v>14</v>
      </c>
      <c r="R1938" t="s">
        <v>88</v>
      </c>
      <c r="S1938" t="s">
        <v>79</v>
      </c>
      <c r="T1938">
        <v>24499</v>
      </c>
      <c r="U1938" s="1">
        <v>45312</v>
      </c>
      <c r="V1938" t="s">
        <v>111</v>
      </c>
      <c r="W1938">
        <v>129759</v>
      </c>
      <c r="X1938" t="s">
        <v>8194</v>
      </c>
      <c r="Y1938">
        <v>652</v>
      </c>
      <c r="Z1938">
        <v>593</v>
      </c>
      <c r="AA1938">
        <v>5</v>
      </c>
      <c r="AB1938">
        <v>1186</v>
      </c>
    </row>
    <row r="1939" spans="1:28" x14ac:dyDescent="0.3">
      <c r="A1939" t="s">
        <v>28</v>
      </c>
      <c r="B1939" t="s">
        <v>29</v>
      </c>
      <c r="C1939" t="s">
        <v>193</v>
      </c>
      <c r="D1939" t="s">
        <v>227</v>
      </c>
      <c r="E1939" t="s">
        <v>32</v>
      </c>
      <c r="F1939" t="s">
        <v>106</v>
      </c>
      <c r="G1939">
        <v>73</v>
      </c>
      <c r="H1939">
        <v>432096</v>
      </c>
      <c r="I1939" t="s">
        <v>58</v>
      </c>
      <c r="J1939" s="1">
        <v>44271</v>
      </c>
      <c r="K1939">
        <v>1100</v>
      </c>
      <c r="L1939" t="s">
        <v>8195</v>
      </c>
      <c r="M1939" t="s">
        <v>1030</v>
      </c>
      <c r="N1939" t="s">
        <v>8196</v>
      </c>
      <c r="O1939" t="s">
        <v>8197</v>
      </c>
      <c r="P1939" t="s">
        <v>71</v>
      </c>
      <c r="Q1939">
        <v>9</v>
      </c>
      <c r="R1939" t="s">
        <v>40</v>
      </c>
      <c r="S1939" t="s">
        <v>41</v>
      </c>
      <c r="T1939">
        <v>43827</v>
      </c>
      <c r="U1939" s="1">
        <v>45546</v>
      </c>
      <c r="V1939" t="s">
        <v>180</v>
      </c>
      <c r="W1939">
        <v>972040</v>
      </c>
      <c r="X1939" t="s">
        <v>8198</v>
      </c>
      <c r="Y1939">
        <v>881</v>
      </c>
      <c r="Z1939">
        <v>1397</v>
      </c>
      <c r="AA1939">
        <v>6</v>
      </c>
      <c r="AB1939">
        <v>3352.8</v>
      </c>
    </row>
    <row r="1940" spans="1:28" x14ac:dyDescent="0.3">
      <c r="A1940" t="s">
        <v>28</v>
      </c>
      <c r="B1940" t="s">
        <v>29</v>
      </c>
      <c r="C1940" t="s">
        <v>91</v>
      </c>
      <c r="D1940" t="s">
        <v>364</v>
      </c>
      <c r="E1940" t="s">
        <v>56</v>
      </c>
      <c r="F1940" t="s">
        <v>355</v>
      </c>
      <c r="G1940">
        <v>76</v>
      </c>
      <c r="H1940">
        <v>439886</v>
      </c>
      <c r="I1940" t="s">
        <v>58</v>
      </c>
      <c r="J1940" s="1">
        <v>45408</v>
      </c>
      <c r="K1940">
        <v>1200</v>
      </c>
      <c r="L1940" t="s">
        <v>8199</v>
      </c>
      <c r="M1940" t="s">
        <v>417</v>
      </c>
      <c r="N1940" t="s">
        <v>8200</v>
      </c>
      <c r="O1940" t="s">
        <v>8201</v>
      </c>
      <c r="P1940" t="s">
        <v>71</v>
      </c>
      <c r="Q1940">
        <v>8</v>
      </c>
      <c r="R1940" t="s">
        <v>40</v>
      </c>
      <c r="S1940" t="s">
        <v>118</v>
      </c>
      <c r="T1940">
        <v>48681</v>
      </c>
      <c r="U1940" s="1">
        <v>45381</v>
      </c>
      <c r="V1940" t="s">
        <v>72</v>
      </c>
      <c r="W1940">
        <v>561583</v>
      </c>
      <c r="X1940" t="s">
        <v>8202</v>
      </c>
      <c r="Y1940">
        <v>622</v>
      </c>
      <c r="Z1940">
        <v>2556</v>
      </c>
      <c r="AA1940">
        <v>4</v>
      </c>
      <c r="AB1940" s="2" t="s">
        <v>8203</v>
      </c>
    </row>
    <row r="1941" spans="1:28" x14ac:dyDescent="0.3">
      <c r="A1941" t="s">
        <v>28</v>
      </c>
      <c r="B1941" t="s">
        <v>29</v>
      </c>
      <c r="C1941" t="s">
        <v>66</v>
      </c>
      <c r="D1941" t="s">
        <v>254</v>
      </c>
      <c r="E1941" t="s">
        <v>32</v>
      </c>
      <c r="F1941" t="s">
        <v>355</v>
      </c>
      <c r="G1941">
        <v>75</v>
      </c>
      <c r="H1941">
        <v>401550</v>
      </c>
      <c r="I1941" t="s">
        <v>58</v>
      </c>
      <c r="J1941" s="1">
        <v>44890</v>
      </c>
      <c r="K1941">
        <v>1200</v>
      </c>
      <c r="L1941" t="s">
        <v>8204</v>
      </c>
      <c r="M1941" t="s">
        <v>165</v>
      </c>
      <c r="N1941" t="s">
        <v>8205</v>
      </c>
      <c r="O1941" t="s">
        <v>8206</v>
      </c>
      <c r="P1941" t="s">
        <v>51</v>
      </c>
      <c r="Q1941">
        <v>18</v>
      </c>
      <c r="R1941" t="s">
        <v>40</v>
      </c>
      <c r="S1941" t="s">
        <v>41</v>
      </c>
      <c r="T1941">
        <v>70986</v>
      </c>
      <c r="U1941" s="1">
        <v>45425</v>
      </c>
      <c r="V1941" t="s">
        <v>140</v>
      </c>
      <c r="W1941">
        <v>603027</v>
      </c>
      <c r="X1941" t="s">
        <v>8207</v>
      </c>
      <c r="Y1941">
        <v>331</v>
      </c>
      <c r="Z1941">
        <v>1612</v>
      </c>
      <c r="AA1941">
        <v>8</v>
      </c>
      <c r="AB1941" s="2" t="s">
        <v>8208</v>
      </c>
    </row>
    <row r="1942" spans="1:28" x14ac:dyDescent="0.3">
      <c r="A1942" t="s">
        <v>28</v>
      </c>
      <c r="B1942" t="s">
        <v>29</v>
      </c>
      <c r="C1942" t="s">
        <v>148</v>
      </c>
      <c r="D1942" t="s">
        <v>291</v>
      </c>
      <c r="E1942" t="s">
        <v>32</v>
      </c>
      <c r="F1942" t="s">
        <v>33</v>
      </c>
      <c r="G1942">
        <v>61</v>
      </c>
      <c r="H1942">
        <v>415177</v>
      </c>
      <c r="I1942" t="s">
        <v>58</v>
      </c>
      <c r="J1942" s="1">
        <v>44089</v>
      </c>
      <c r="K1942">
        <v>1100</v>
      </c>
      <c r="L1942" t="s">
        <v>8209</v>
      </c>
      <c r="M1942" t="s">
        <v>189</v>
      </c>
      <c r="N1942" t="s">
        <v>8210</v>
      </c>
      <c r="O1942" t="s">
        <v>8211</v>
      </c>
      <c r="P1942" t="s">
        <v>51</v>
      </c>
      <c r="Q1942">
        <v>9</v>
      </c>
      <c r="R1942" t="s">
        <v>40</v>
      </c>
      <c r="S1942" t="s">
        <v>118</v>
      </c>
      <c r="T1942">
        <v>99124</v>
      </c>
      <c r="U1942" s="1">
        <v>45475</v>
      </c>
      <c r="V1942" t="s">
        <v>126</v>
      </c>
      <c r="W1942">
        <v>767690</v>
      </c>
      <c r="X1942" t="s">
        <v>5412</v>
      </c>
      <c r="Y1942">
        <v>407</v>
      </c>
      <c r="Z1942">
        <v>2119</v>
      </c>
      <c r="AA1942">
        <v>8</v>
      </c>
      <c r="AB1942">
        <v>6780.8</v>
      </c>
    </row>
    <row r="1943" spans="1:28" x14ac:dyDescent="0.3">
      <c r="A1943" t="s">
        <v>28</v>
      </c>
      <c r="B1943" t="s">
        <v>29</v>
      </c>
      <c r="C1943" t="s">
        <v>157</v>
      </c>
      <c r="D1943" t="s">
        <v>55</v>
      </c>
      <c r="E1943" t="s">
        <v>46</v>
      </c>
      <c r="F1943" t="s">
        <v>175</v>
      </c>
      <c r="G1943">
        <v>17</v>
      </c>
      <c r="H1943">
        <v>423852</v>
      </c>
      <c r="I1943" t="s">
        <v>58</v>
      </c>
      <c r="J1943" s="1">
        <v>44121</v>
      </c>
      <c r="K1943">
        <v>1400</v>
      </c>
      <c r="L1943" t="s">
        <v>8212</v>
      </c>
      <c r="M1943" t="s">
        <v>1072</v>
      </c>
      <c r="N1943" t="s">
        <v>8213</v>
      </c>
      <c r="O1943" t="s">
        <v>8214</v>
      </c>
      <c r="P1943" t="s">
        <v>87</v>
      </c>
      <c r="Q1943">
        <v>13</v>
      </c>
      <c r="R1943" t="s">
        <v>40</v>
      </c>
      <c r="S1943" t="s">
        <v>79</v>
      </c>
      <c r="T1943">
        <v>68476</v>
      </c>
      <c r="U1943" s="1">
        <v>45458</v>
      </c>
      <c r="V1943" t="s">
        <v>52</v>
      </c>
      <c r="W1943">
        <v>452740</v>
      </c>
      <c r="X1943" t="s">
        <v>8215</v>
      </c>
      <c r="Y1943">
        <v>909</v>
      </c>
      <c r="Z1943">
        <v>2546</v>
      </c>
      <c r="AA1943">
        <v>8</v>
      </c>
      <c r="AB1943" s="2" t="s">
        <v>8216</v>
      </c>
    </row>
    <row r="1944" spans="1:28" x14ac:dyDescent="0.3">
      <c r="A1944" t="s">
        <v>28</v>
      </c>
      <c r="B1944" t="s">
        <v>29</v>
      </c>
      <c r="C1944" t="s">
        <v>44</v>
      </c>
      <c r="D1944" t="s">
        <v>187</v>
      </c>
      <c r="E1944" t="s">
        <v>32</v>
      </c>
      <c r="F1944" t="s">
        <v>57</v>
      </c>
      <c r="G1944">
        <v>86</v>
      </c>
      <c r="H1944">
        <v>437735</v>
      </c>
      <c r="I1944" t="s">
        <v>34</v>
      </c>
      <c r="J1944" s="1">
        <v>44579</v>
      </c>
      <c r="K1944">
        <v>950</v>
      </c>
      <c r="L1944" t="s">
        <v>8217</v>
      </c>
      <c r="M1944" t="s">
        <v>129</v>
      </c>
      <c r="N1944" t="s">
        <v>8218</v>
      </c>
      <c r="O1944" t="s">
        <v>8219</v>
      </c>
      <c r="P1944" t="s">
        <v>39</v>
      </c>
      <c r="Q1944">
        <v>8</v>
      </c>
      <c r="R1944" t="s">
        <v>40</v>
      </c>
      <c r="S1944" t="s">
        <v>41</v>
      </c>
      <c r="T1944">
        <v>68828</v>
      </c>
      <c r="U1944" s="1">
        <v>45425</v>
      </c>
      <c r="V1944" t="s">
        <v>140</v>
      </c>
      <c r="W1944">
        <v>531828</v>
      </c>
      <c r="X1944" t="s">
        <v>8220</v>
      </c>
      <c r="Y1944">
        <v>222</v>
      </c>
      <c r="Z1944">
        <v>2884</v>
      </c>
      <c r="AA1944">
        <v>1</v>
      </c>
      <c r="AB1944" s="2" t="s">
        <v>8221</v>
      </c>
    </row>
    <row r="1945" spans="1:28" x14ac:dyDescent="0.3">
      <c r="A1945" t="s">
        <v>28</v>
      </c>
      <c r="B1945" t="s">
        <v>29</v>
      </c>
      <c r="C1945" t="s">
        <v>54</v>
      </c>
      <c r="D1945" t="s">
        <v>170</v>
      </c>
      <c r="E1945" t="s">
        <v>46</v>
      </c>
      <c r="F1945" t="s">
        <v>113</v>
      </c>
      <c r="G1945">
        <v>2</v>
      </c>
      <c r="H1945">
        <v>406744</v>
      </c>
      <c r="I1945" t="s">
        <v>58</v>
      </c>
      <c r="J1945" s="1">
        <v>44896</v>
      </c>
      <c r="K1945">
        <v>1100</v>
      </c>
      <c r="L1945" t="s">
        <v>8222</v>
      </c>
      <c r="M1945" t="s">
        <v>334</v>
      </c>
      <c r="N1945" t="s">
        <v>8223</v>
      </c>
      <c r="O1945" t="s">
        <v>8224</v>
      </c>
      <c r="P1945" t="s">
        <v>71</v>
      </c>
      <c r="Q1945">
        <v>4</v>
      </c>
      <c r="R1945" t="s">
        <v>88</v>
      </c>
      <c r="S1945" t="s">
        <v>79</v>
      </c>
      <c r="T1945">
        <v>10666</v>
      </c>
      <c r="U1945" s="1">
        <v>45455</v>
      </c>
      <c r="V1945" t="s">
        <v>52</v>
      </c>
      <c r="W1945">
        <v>676009</v>
      </c>
      <c r="X1945" t="s">
        <v>8225</v>
      </c>
      <c r="Y1945">
        <v>645</v>
      </c>
      <c r="Z1945">
        <v>2435</v>
      </c>
      <c r="AA1945">
        <v>8</v>
      </c>
      <c r="AB1945">
        <v>7792</v>
      </c>
    </row>
    <row r="1946" spans="1:28" x14ac:dyDescent="0.3">
      <c r="A1946" t="s">
        <v>28</v>
      </c>
      <c r="B1946" t="s">
        <v>29</v>
      </c>
      <c r="C1946" t="s">
        <v>148</v>
      </c>
      <c r="D1946" t="s">
        <v>380</v>
      </c>
      <c r="E1946" t="s">
        <v>56</v>
      </c>
      <c r="F1946" t="s">
        <v>150</v>
      </c>
      <c r="G1946">
        <v>51</v>
      </c>
      <c r="H1946">
        <v>435493</v>
      </c>
      <c r="I1946" t="s">
        <v>34</v>
      </c>
      <c r="J1946" s="1">
        <v>45469</v>
      </c>
      <c r="K1946">
        <v>1100</v>
      </c>
      <c r="L1946" t="s">
        <v>8226</v>
      </c>
      <c r="M1946" t="s">
        <v>159</v>
      </c>
      <c r="N1946" t="s">
        <v>8227</v>
      </c>
      <c r="O1946" t="s">
        <v>8228</v>
      </c>
      <c r="P1946" t="s">
        <v>71</v>
      </c>
      <c r="Q1946">
        <v>16</v>
      </c>
      <c r="R1946" t="s">
        <v>88</v>
      </c>
      <c r="S1946" t="s">
        <v>41</v>
      </c>
      <c r="T1946">
        <v>64516</v>
      </c>
      <c r="U1946" s="1">
        <v>45509</v>
      </c>
      <c r="V1946" t="s">
        <v>64</v>
      </c>
      <c r="W1946">
        <v>570946</v>
      </c>
      <c r="X1946" t="s">
        <v>8229</v>
      </c>
      <c r="Y1946">
        <v>353</v>
      </c>
      <c r="Z1946">
        <v>1343</v>
      </c>
      <c r="AA1946">
        <v>7</v>
      </c>
      <c r="AB1946">
        <v>3760.4</v>
      </c>
    </row>
    <row r="1947" spans="1:28" x14ac:dyDescent="0.3">
      <c r="A1947" t="s">
        <v>28</v>
      </c>
      <c r="B1947" t="s">
        <v>29</v>
      </c>
      <c r="C1947" t="s">
        <v>30</v>
      </c>
      <c r="D1947" t="s">
        <v>566</v>
      </c>
      <c r="E1947" t="s">
        <v>46</v>
      </c>
      <c r="F1947" t="s">
        <v>47</v>
      </c>
      <c r="G1947">
        <v>79</v>
      </c>
      <c r="H1947">
        <v>430104</v>
      </c>
      <c r="I1947" t="s">
        <v>34</v>
      </c>
      <c r="J1947" s="1">
        <v>44579</v>
      </c>
      <c r="K1947">
        <v>950</v>
      </c>
      <c r="L1947" t="s">
        <v>8230</v>
      </c>
      <c r="M1947" t="s">
        <v>244</v>
      </c>
      <c r="N1947" t="s">
        <v>8231</v>
      </c>
      <c r="O1947" t="s">
        <v>8232</v>
      </c>
      <c r="P1947" t="s">
        <v>51</v>
      </c>
      <c r="Q1947">
        <v>9</v>
      </c>
      <c r="R1947" t="s">
        <v>40</v>
      </c>
      <c r="S1947" t="s">
        <v>79</v>
      </c>
      <c r="T1947">
        <v>43635</v>
      </c>
      <c r="U1947" s="1">
        <v>45470</v>
      </c>
      <c r="V1947" t="s">
        <v>52</v>
      </c>
      <c r="W1947">
        <v>289915</v>
      </c>
      <c r="X1947" t="s">
        <v>8233</v>
      </c>
      <c r="Y1947">
        <v>803</v>
      </c>
      <c r="Z1947">
        <v>631</v>
      </c>
      <c r="AA1947">
        <v>8</v>
      </c>
      <c r="AB1947">
        <v>2019.2</v>
      </c>
    </row>
    <row r="1948" spans="1:28" x14ac:dyDescent="0.3">
      <c r="A1948" t="s">
        <v>28</v>
      </c>
      <c r="B1948" t="s">
        <v>29</v>
      </c>
      <c r="C1948" t="s">
        <v>148</v>
      </c>
      <c r="D1948" t="s">
        <v>82</v>
      </c>
      <c r="E1948" t="s">
        <v>56</v>
      </c>
      <c r="F1948" t="s">
        <v>113</v>
      </c>
      <c r="G1948">
        <v>93</v>
      </c>
      <c r="H1948">
        <v>410330</v>
      </c>
      <c r="I1948" t="s">
        <v>58</v>
      </c>
      <c r="J1948" s="1">
        <v>45381</v>
      </c>
      <c r="K1948">
        <v>1300</v>
      </c>
      <c r="L1948" t="s">
        <v>8234</v>
      </c>
      <c r="M1948" t="s">
        <v>731</v>
      </c>
      <c r="N1948" t="s">
        <v>8235</v>
      </c>
      <c r="O1948">
        <v>4982999012</v>
      </c>
      <c r="P1948" t="s">
        <v>71</v>
      </c>
      <c r="Q1948">
        <v>4</v>
      </c>
      <c r="R1948" t="s">
        <v>40</v>
      </c>
      <c r="S1948" t="s">
        <v>79</v>
      </c>
      <c r="T1948">
        <v>57380</v>
      </c>
      <c r="U1948" s="1">
        <v>45626</v>
      </c>
      <c r="V1948" t="s">
        <v>42</v>
      </c>
      <c r="W1948">
        <v>769128</v>
      </c>
      <c r="X1948" t="s">
        <v>8236</v>
      </c>
      <c r="Y1948">
        <v>420</v>
      </c>
      <c r="Z1948">
        <v>534</v>
      </c>
      <c r="AA1948">
        <v>3</v>
      </c>
      <c r="AB1948" s="2" t="s">
        <v>8237</v>
      </c>
    </row>
    <row r="1949" spans="1:28" x14ac:dyDescent="0.3">
      <c r="A1949" t="s">
        <v>28</v>
      </c>
      <c r="B1949" t="s">
        <v>29</v>
      </c>
      <c r="C1949" t="s">
        <v>66</v>
      </c>
      <c r="D1949" t="s">
        <v>560</v>
      </c>
      <c r="E1949" t="s">
        <v>32</v>
      </c>
      <c r="F1949" t="s">
        <v>150</v>
      </c>
      <c r="G1949">
        <v>67</v>
      </c>
      <c r="H1949">
        <v>403601</v>
      </c>
      <c r="I1949" t="s">
        <v>58</v>
      </c>
      <c r="J1949" s="1">
        <v>44963</v>
      </c>
      <c r="K1949">
        <v>1000</v>
      </c>
      <c r="L1949" t="s">
        <v>8238</v>
      </c>
      <c r="M1949" t="s">
        <v>496</v>
      </c>
      <c r="N1949" t="s">
        <v>8239</v>
      </c>
      <c r="O1949" t="s">
        <v>8240</v>
      </c>
      <c r="P1949" t="s">
        <v>39</v>
      </c>
      <c r="Q1949">
        <v>10</v>
      </c>
      <c r="R1949" t="s">
        <v>88</v>
      </c>
      <c r="S1949" t="s">
        <v>118</v>
      </c>
      <c r="T1949">
        <v>29353</v>
      </c>
      <c r="U1949" s="1">
        <v>45323</v>
      </c>
      <c r="V1949" t="s">
        <v>119</v>
      </c>
      <c r="W1949">
        <v>935873</v>
      </c>
      <c r="X1949" t="s">
        <v>8241</v>
      </c>
      <c r="Y1949">
        <v>851</v>
      </c>
      <c r="Z1949">
        <v>2068</v>
      </c>
      <c r="AA1949">
        <v>2</v>
      </c>
      <c r="AB1949">
        <v>1654.4</v>
      </c>
    </row>
    <row r="1950" spans="1:28" x14ac:dyDescent="0.3">
      <c r="A1950" t="s">
        <v>28</v>
      </c>
      <c r="B1950" t="s">
        <v>29</v>
      </c>
      <c r="C1950" t="s">
        <v>91</v>
      </c>
      <c r="D1950" t="s">
        <v>524</v>
      </c>
      <c r="E1950" t="s">
        <v>32</v>
      </c>
      <c r="F1950" t="s">
        <v>355</v>
      </c>
      <c r="G1950">
        <v>96</v>
      </c>
      <c r="H1950">
        <v>423428</v>
      </c>
      <c r="I1950" t="s">
        <v>58</v>
      </c>
      <c r="J1950" s="1">
        <v>45572</v>
      </c>
      <c r="K1950">
        <v>1300</v>
      </c>
      <c r="L1950" t="s">
        <v>8242</v>
      </c>
      <c r="M1950" t="s">
        <v>165</v>
      </c>
      <c r="N1950" t="s">
        <v>8243</v>
      </c>
      <c r="O1950" t="s">
        <v>8244</v>
      </c>
      <c r="P1950" t="s">
        <v>51</v>
      </c>
      <c r="Q1950">
        <v>13</v>
      </c>
      <c r="R1950" t="s">
        <v>88</v>
      </c>
      <c r="S1950" t="s">
        <v>63</v>
      </c>
      <c r="T1950">
        <v>56515</v>
      </c>
      <c r="U1950" s="1">
        <v>45475</v>
      </c>
      <c r="V1950" t="s">
        <v>126</v>
      </c>
      <c r="W1950">
        <v>745353</v>
      </c>
      <c r="X1950" t="s">
        <v>8245</v>
      </c>
      <c r="Y1950">
        <v>376</v>
      </c>
      <c r="Z1950">
        <v>1636</v>
      </c>
      <c r="AA1950">
        <v>4</v>
      </c>
      <c r="AB1950" s="2" t="s">
        <v>8246</v>
      </c>
    </row>
    <row r="1951" spans="1:28" x14ac:dyDescent="0.3">
      <c r="A1951" t="s">
        <v>28</v>
      </c>
      <c r="B1951" t="s">
        <v>29</v>
      </c>
      <c r="C1951" t="s">
        <v>157</v>
      </c>
      <c r="D1951" t="s">
        <v>142</v>
      </c>
      <c r="E1951" t="s">
        <v>32</v>
      </c>
      <c r="F1951" t="s">
        <v>106</v>
      </c>
      <c r="G1951">
        <v>87</v>
      </c>
      <c r="H1951">
        <v>410911</v>
      </c>
      <c r="I1951" t="s">
        <v>34</v>
      </c>
      <c r="J1951" s="1">
        <v>44619</v>
      </c>
      <c r="K1951">
        <v>800</v>
      </c>
      <c r="L1951" t="s">
        <v>8247</v>
      </c>
      <c r="M1951" t="s">
        <v>394</v>
      </c>
      <c r="N1951" t="s">
        <v>8248</v>
      </c>
      <c r="O1951" t="s">
        <v>8249</v>
      </c>
      <c r="P1951" t="s">
        <v>39</v>
      </c>
      <c r="Q1951">
        <v>10</v>
      </c>
      <c r="R1951" t="s">
        <v>40</v>
      </c>
      <c r="S1951" t="s">
        <v>79</v>
      </c>
      <c r="T1951">
        <v>67599</v>
      </c>
      <c r="U1951" s="1">
        <v>45536</v>
      </c>
      <c r="V1951" t="s">
        <v>180</v>
      </c>
      <c r="W1951">
        <v>840955</v>
      </c>
      <c r="X1951" t="s">
        <v>8250</v>
      </c>
      <c r="Y1951">
        <v>363</v>
      </c>
      <c r="Z1951">
        <v>2321</v>
      </c>
      <c r="AA1951">
        <v>2</v>
      </c>
      <c r="AB1951" s="2" t="s">
        <v>5436</v>
      </c>
    </row>
    <row r="1952" spans="1:28" x14ac:dyDescent="0.3">
      <c r="A1952" t="s">
        <v>28</v>
      </c>
      <c r="B1952" t="s">
        <v>29</v>
      </c>
      <c r="C1952" t="s">
        <v>148</v>
      </c>
      <c r="D1952" t="s">
        <v>566</v>
      </c>
      <c r="E1952" t="s">
        <v>32</v>
      </c>
      <c r="F1952" t="s">
        <v>83</v>
      </c>
      <c r="G1952">
        <v>17</v>
      </c>
      <c r="H1952">
        <v>423213</v>
      </c>
      <c r="I1952" t="s">
        <v>34</v>
      </c>
      <c r="J1952" s="1">
        <v>44051</v>
      </c>
      <c r="K1952">
        <v>1300</v>
      </c>
      <c r="L1952" t="s">
        <v>8251</v>
      </c>
      <c r="M1952" t="s">
        <v>1072</v>
      </c>
      <c r="N1952" t="s">
        <v>8252</v>
      </c>
      <c r="O1952" t="s">
        <v>8253</v>
      </c>
      <c r="P1952" t="s">
        <v>71</v>
      </c>
      <c r="Q1952">
        <v>11</v>
      </c>
      <c r="R1952" t="s">
        <v>40</v>
      </c>
      <c r="S1952" t="s">
        <v>41</v>
      </c>
      <c r="T1952">
        <v>78028</v>
      </c>
      <c r="U1952" s="1">
        <v>45534</v>
      </c>
      <c r="V1952" t="s">
        <v>64</v>
      </c>
      <c r="W1952">
        <v>659752</v>
      </c>
      <c r="X1952" t="s">
        <v>8254</v>
      </c>
      <c r="Y1952">
        <v>382</v>
      </c>
      <c r="Z1952">
        <v>2257</v>
      </c>
      <c r="AA1952">
        <v>5</v>
      </c>
      <c r="AB1952">
        <v>4514</v>
      </c>
    </row>
    <row r="1953" spans="1:28" x14ac:dyDescent="0.3">
      <c r="A1953" t="s">
        <v>28</v>
      </c>
      <c r="B1953" t="s">
        <v>29</v>
      </c>
      <c r="C1953" t="s">
        <v>157</v>
      </c>
      <c r="D1953" t="s">
        <v>566</v>
      </c>
      <c r="E1953" t="s">
        <v>32</v>
      </c>
      <c r="F1953" t="s">
        <v>83</v>
      </c>
      <c r="G1953">
        <v>93</v>
      </c>
      <c r="H1953">
        <v>420807</v>
      </c>
      <c r="I1953" t="s">
        <v>58</v>
      </c>
      <c r="J1953" s="1">
        <v>44381</v>
      </c>
      <c r="K1953">
        <v>950</v>
      </c>
      <c r="L1953" t="s">
        <v>8255</v>
      </c>
      <c r="M1953" t="s">
        <v>394</v>
      </c>
      <c r="N1953" t="s">
        <v>8256</v>
      </c>
      <c r="O1953" t="s">
        <v>8257</v>
      </c>
      <c r="P1953" t="s">
        <v>39</v>
      </c>
      <c r="Q1953">
        <v>3</v>
      </c>
      <c r="R1953" t="s">
        <v>88</v>
      </c>
      <c r="S1953" t="s">
        <v>63</v>
      </c>
      <c r="T1953">
        <v>48999</v>
      </c>
      <c r="U1953" s="1">
        <v>45608</v>
      </c>
      <c r="V1953" t="s">
        <v>42</v>
      </c>
      <c r="W1953">
        <v>464990</v>
      </c>
      <c r="X1953" t="s">
        <v>8258</v>
      </c>
      <c r="Y1953">
        <v>752</v>
      </c>
      <c r="Z1953">
        <v>842</v>
      </c>
      <c r="AA1953">
        <v>1</v>
      </c>
      <c r="AB1953">
        <v>336.8</v>
      </c>
    </row>
    <row r="1954" spans="1:28" x14ac:dyDescent="0.3">
      <c r="A1954" t="s">
        <v>28</v>
      </c>
      <c r="B1954" t="s">
        <v>29</v>
      </c>
      <c r="C1954" t="s">
        <v>157</v>
      </c>
      <c r="D1954" t="s">
        <v>566</v>
      </c>
      <c r="E1954" t="s">
        <v>46</v>
      </c>
      <c r="F1954" t="s">
        <v>135</v>
      </c>
      <c r="G1954">
        <v>78</v>
      </c>
      <c r="H1954">
        <v>430398</v>
      </c>
      <c r="I1954" t="s">
        <v>58</v>
      </c>
      <c r="J1954" s="1">
        <v>44708</v>
      </c>
      <c r="K1954">
        <v>1200</v>
      </c>
      <c r="L1954" t="s">
        <v>8259</v>
      </c>
      <c r="M1954" t="s">
        <v>1058</v>
      </c>
      <c r="N1954" t="s">
        <v>8260</v>
      </c>
      <c r="O1954" t="s">
        <v>8261</v>
      </c>
      <c r="P1954" t="s">
        <v>51</v>
      </c>
      <c r="Q1954">
        <v>8</v>
      </c>
      <c r="R1954" t="s">
        <v>40</v>
      </c>
      <c r="S1954" t="s">
        <v>41</v>
      </c>
      <c r="T1954">
        <v>98966</v>
      </c>
      <c r="U1954" s="1">
        <v>45339</v>
      </c>
      <c r="V1954" t="s">
        <v>119</v>
      </c>
      <c r="W1954">
        <v>895198</v>
      </c>
      <c r="X1954" t="s">
        <v>8262</v>
      </c>
      <c r="Y1954">
        <v>245</v>
      </c>
      <c r="Z1954">
        <v>1702</v>
      </c>
      <c r="AA1954">
        <v>1</v>
      </c>
      <c r="AB1954" s="2" t="s">
        <v>4818</v>
      </c>
    </row>
    <row r="1955" spans="1:28" x14ac:dyDescent="0.3">
      <c r="A1955" t="s">
        <v>28</v>
      </c>
      <c r="B1955" t="s">
        <v>29</v>
      </c>
      <c r="C1955" t="s">
        <v>193</v>
      </c>
      <c r="D1955" t="s">
        <v>442</v>
      </c>
      <c r="E1955" t="s">
        <v>56</v>
      </c>
      <c r="F1955" t="s">
        <v>113</v>
      </c>
      <c r="G1955">
        <v>26</v>
      </c>
      <c r="H1955">
        <v>427357</v>
      </c>
      <c r="I1955" t="s">
        <v>34</v>
      </c>
      <c r="J1955" s="1">
        <v>44490</v>
      </c>
      <c r="K1955">
        <v>1000</v>
      </c>
      <c r="L1955" t="s">
        <v>8263</v>
      </c>
      <c r="M1955" t="s">
        <v>250</v>
      </c>
      <c r="N1955" t="s">
        <v>8264</v>
      </c>
      <c r="O1955" t="s">
        <v>8265</v>
      </c>
      <c r="P1955" t="s">
        <v>71</v>
      </c>
      <c r="Q1955">
        <v>17</v>
      </c>
      <c r="R1955" t="s">
        <v>40</v>
      </c>
      <c r="S1955" t="s">
        <v>41</v>
      </c>
      <c r="T1955">
        <v>57517</v>
      </c>
      <c r="U1955" s="1">
        <v>45424</v>
      </c>
      <c r="V1955" t="s">
        <v>140</v>
      </c>
      <c r="W1955">
        <v>892225</v>
      </c>
      <c r="X1955" t="s">
        <v>8266</v>
      </c>
      <c r="Y1955">
        <v>319</v>
      </c>
      <c r="Z1955">
        <v>831</v>
      </c>
      <c r="AA1955">
        <v>3</v>
      </c>
      <c r="AB1955">
        <v>997.2</v>
      </c>
    </row>
    <row r="1956" spans="1:28" x14ac:dyDescent="0.3">
      <c r="A1956" t="s">
        <v>28</v>
      </c>
      <c r="B1956" t="s">
        <v>29</v>
      </c>
      <c r="C1956" t="s">
        <v>148</v>
      </c>
      <c r="D1956" t="s">
        <v>170</v>
      </c>
      <c r="E1956" t="s">
        <v>46</v>
      </c>
      <c r="F1956" t="s">
        <v>113</v>
      </c>
      <c r="G1956">
        <v>63</v>
      </c>
      <c r="H1956">
        <v>413541</v>
      </c>
      <c r="I1956" t="s">
        <v>34</v>
      </c>
      <c r="J1956" s="1">
        <v>44948</v>
      </c>
      <c r="K1956">
        <v>1000</v>
      </c>
      <c r="L1956" t="s">
        <v>8267</v>
      </c>
      <c r="M1956" t="s">
        <v>137</v>
      </c>
      <c r="N1956" t="s">
        <v>8268</v>
      </c>
      <c r="O1956" t="s">
        <v>8269</v>
      </c>
      <c r="P1956" t="s">
        <v>39</v>
      </c>
      <c r="Q1956">
        <v>11</v>
      </c>
      <c r="R1956" t="s">
        <v>88</v>
      </c>
      <c r="S1956" t="s">
        <v>41</v>
      </c>
      <c r="T1956">
        <v>50419</v>
      </c>
      <c r="U1956" s="1">
        <v>45621</v>
      </c>
      <c r="V1956" t="s">
        <v>42</v>
      </c>
      <c r="W1956">
        <v>122845</v>
      </c>
      <c r="X1956" t="s">
        <v>8270</v>
      </c>
      <c r="Y1956">
        <v>712</v>
      </c>
      <c r="Z1956">
        <v>2027</v>
      </c>
      <c r="AA1956">
        <v>8</v>
      </c>
      <c r="AB1956" s="2" t="s">
        <v>8271</v>
      </c>
    </row>
    <row r="1957" spans="1:28" x14ac:dyDescent="0.3">
      <c r="A1957" t="s">
        <v>28</v>
      </c>
      <c r="B1957" t="s">
        <v>29</v>
      </c>
      <c r="C1957" t="s">
        <v>91</v>
      </c>
      <c r="D1957" t="s">
        <v>142</v>
      </c>
      <c r="E1957" t="s">
        <v>32</v>
      </c>
      <c r="F1957" t="s">
        <v>106</v>
      </c>
      <c r="G1957">
        <v>91</v>
      </c>
      <c r="H1957">
        <v>405959</v>
      </c>
      <c r="I1957" t="s">
        <v>58</v>
      </c>
      <c r="J1957" s="1">
        <v>44020</v>
      </c>
      <c r="K1957">
        <v>1000</v>
      </c>
      <c r="L1957" t="s">
        <v>8272</v>
      </c>
      <c r="M1957" t="s">
        <v>1072</v>
      </c>
      <c r="N1957" t="s">
        <v>8273</v>
      </c>
      <c r="O1957">
        <f>1-911-553-6688</f>
        <v>-8151</v>
      </c>
      <c r="P1957" t="s">
        <v>71</v>
      </c>
      <c r="Q1957">
        <v>14</v>
      </c>
      <c r="R1957" t="s">
        <v>40</v>
      </c>
      <c r="S1957" t="s">
        <v>118</v>
      </c>
      <c r="T1957">
        <v>59124</v>
      </c>
      <c r="U1957" s="1">
        <v>45511</v>
      </c>
      <c r="V1957" t="s">
        <v>64</v>
      </c>
      <c r="W1957">
        <v>397818</v>
      </c>
      <c r="X1957" t="s">
        <v>8274</v>
      </c>
      <c r="Y1957">
        <v>318</v>
      </c>
      <c r="Z1957">
        <v>2108</v>
      </c>
      <c r="AA1957">
        <v>8</v>
      </c>
      <c r="AB1957">
        <v>6745.6</v>
      </c>
    </row>
    <row r="1958" spans="1:28" x14ac:dyDescent="0.3">
      <c r="A1958" t="s">
        <v>28</v>
      </c>
      <c r="B1958" t="s">
        <v>29</v>
      </c>
      <c r="C1958" t="s">
        <v>157</v>
      </c>
      <c r="D1958" t="s">
        <v>616</v>
      </c>
      <c r="E1958" t="s">
        <v>56</v>
      </c>
      <c r="F1958" t="s">
        <v>99</v>
      </c>
      <c r="G1958">
        <v>80</v>
      </c>
      <c r="H1958">
        <v>429995</v>
      </c>
      <c r="I1958" t="s">
        <v>34</v>
      </c>
      <c r="J1958" s="1">
        <v>45384</v>
      </c>
      <c r="K1958">
        <v>1400</v>
      </c>
      <c r="L1958" t="s">
        <v>8275</v>
      </c>
      <c r="M1958" t="s">
        <v>313</v>
      </c>
      <c r="N1958" t="s">
        <v>8276</v>
      </c>
      <c r="O1958" t="s">
        <v>8277</v>
      </c>
      <c r="P1958" t="s">
        <v>87</v>
      </c>
      <c r="Q1958">
        <v>13</v>
      </c>
      <c r="R1958" t="s">
        <v>40</v>
      </c>
      <c r="S1958" t="s">
        <v>63</v>
      </c>
      <c r="T1958">
        <v>48338</v>
      </c>
      <c r="U1958" s="1">
        <v>45318</v>
      </c>
      <c r="V1958" t="s">
        <v>111</v>
      </c>
      <c r="W1958">
        <v>657147</v>
      </c>
      <c r="X1958" t="s">
        <v>8278</v>
      </c>
      <c r="Y1958">
        <v>585</v>
      </c>
      <c r="Z1958">
        <v>1186</v>
      </c>
      <c r="AA1958">
        <v>4</v>
      </c>
      <c r="AB1958" s="2" t="s">
        <v>8279</v>
      </c>
    </row>
    <row r="1959" spans="1:28" x14ac:dyDescent="0.3">
      <c r="A1959" t="s">
        <v>28</v>
      </c>
      <c r="B1959" t="s">
        <v>29</v>
      </c>
      <c r="C1959" t="s">
        <v>148</v>
      </c>
      <c r="D1959" t="s">
        <v>442</v>
      </c>
      <c r="E1959" t="s">
        <v>46</v>
      </c>
      <c r="F1959" t="s">
        <v>57</v>
      </c>
      <c r="G1959">
        <v>26</v>
      </c>
      <c r="H1959">
        <v>421803</v>
      </c>
      <c r="I1959" t="s">
        <v>34</v>
      </c>
      <c r="J1959" s="1">
        <v>45156</v>
      </c>
      <c r="K1959">
        <v>1200</v>
      </c>
      <c r="L1959" t="s">
        <v>8280</v>
      </c>
      <c r="M1959" t="s">
        <v>487</v>
      </c>
      <c r="N1959" t="s">
        <v>8281</v>
      </c>
      <c r="O1959" t="s">
        <v>8282</v>
      </c>
      <c r="P1959" t="s">
        <v>39</v>
      </c>
      <c r="Q1959">
        <v>19</v>
      </c>
      <c r="R1959" t="s">
        <v>40</v>
      </c>
      <c r="S1959" t="s">
        <v>118</v>
      </c>
      <c r="T1959">
        <v>92907</v>
      </c>
      <c r="U1959" s="1">
        <v>45516</v>
      </c>
      <c r="V1959" t="s">
        <v>64</v>
      </c>
      <c r="W1959">
        <v>956454</v>
      </c>
      <c r="X1959" t="s">
        <v>2533</v>
      </c>
      <c r="Y1959">
        <v>522</v>
      </c>
      <c r="Z1959">
        <v>1383</v>
      </c>
      <c r="AA1959">
        <v>1</v>
      </c>
      <c r="AB1959">
        <v>553.20000000000005</v>
      </c>
    </row>
    <row r="1960" spans="1:28" x14ac:dyDescent="0.3">
      <c r="A1960" t="s">
        <v>28</v>
      </c>
      <c r="B1960" t="s">
        <v>29</v>
      </c>
      <c r="C1960" t="s">
        <v>148</v>
      </c>
      <c r="D1960" t="s">
        <v>511</v>
      </c>
      <c r="E1960" t="s">
        <v>56</v>
      </c>
      <c r="F1960" t="s">
        <v>355</v>
      </c>
      <c r="G1960">
        <v>88</v>
      </c>
      <c r="H1960">
        <v>411347</v>
      </c>
      <c r="I1960" t="s">
        <v>58</v>
      </c>
      <c r="J1960" s="1">
        <v>44143</v>
      </c>
      <c r="K1960">
        <v>1200</v>
      </c>
      <c r="L1960" t="s">
        <v>8283</v>
      </c>
      <c r="M1960" t="s">
        <v>165</v>
      </c>
      <c r="N1960" t="s">
        <v>8284</v>
      </c>
      <c r="O1960" t="s">
        <v>8285</v>
      </c>
      <c r="P1960" t="s">
        <v>51</v>
      </c>
      <c r="Q1960">
        <v>14</v>
      </c>
      <c r="R1960" t="s">
        <v>40</v>
      </c>
      <c r="S1960" t="s">
        <v>63</v>
      </c>
      <c r="T1960">
        <v>60730</v>
      </c>
      <c r="U1960" s="1">
        <v>45533</v>
      </c>
      <c r="V1960" t="s">
        <v>64</v>
      </c>
      <c r="W1960">
        <v>515450</v>
      </c>
      <c r="X1960" t="s">
        <v>8286</v>
      </c>
      <c r="Y1960">
        <v>973</v>
      </c>
      <c r="Z1960">
        <v>2780</v>
      </c>
      <c r="AA1960">
        <v>3</v>
      </c>
      <c r="AB1960">
        <v>3336</v>
      </c>
    </row>
    <row r="1961" spans="1:28" x14ac:dyDescent="0.3">
      <c r="A1961" t="s">
        <v>28</v>
      </c>
      <c r="B1961" t="s">
        <v>29</v>
      </c>
      <c r="C1961" t="s">
        <v>193</v>
      </c>
      <c r="D1961" t="s">
        <v>261</v>
      </c>
      <c r="E1961" t="s">
        <v>32</v>
      </c>
      <c r="F1961" t="s">
        <v>113</v>
      </c>
      <c r="G1961">
        <v>2</v>
      </c>
      <c r="H1961">
        <v>430665</v>
      </c>
      <c r="I1961" t="s">
        <v>58</v>
      </c>
      <c r="J1961" s="1">
        <v>44625</v>
      </c>
      <c r="K1961">
        <v>1200</v>
      </c>
      <c r="L1961" t="s">
        <v>8287</v>
      </c>
      <c r="M1961" t="s">
        <v>200</v>
      </c>
      <c r="N1961" t="s">
        <v>8288</v>
      </c>
      <c r="O1961" t="s">
        <v>8289</v>
      </c>
      <c r="P1961" t="s">
        <v>87</v>
      </c>
      <c r="Q1961">
        <v>15</v>
      </c>
      <c r="R1961" t="s">
        <v>88</v>
      </c>
      <c r="S1961" t="s">
        <v>41</v>
      </c>
      <c r="T1961">
        <v>82741</v>
      </c>
      <c r="U1961" s="1">
        <v>45434</v>
      </c>
      <c r="V1961" t="s">
        <v>140</v>
      </c>
      <c r="W1961">
        <v>526627</v>
      </c>
      <c r="X1961" t="s">
        <v>8290</v>
      </c>
      <c r="Y1961">
        <v>798</v>
      </c>
      <c r="Z1961">
        <v>2150</v>
      </c>
      <c r="AA1961">
        <v>2</v>
      </c>
      <c r="AB1961">
        <v>1720</v>
      </c>
    </row>
    <row r="1962" spans="1:28" x14ac:dyDescent="0.3">
      <c r="A1962" t="s">
        <v>28</v>
      </c>
      <c r="B1962" t="s">
        <v>29</v>
      </c>
      <c r="C1962" t="s">
        <v>91</v>
      </c>
      <c r="D1962" t="s">
        <v>421</v>
      </c>
      <c r="E1962" t="s">
        <v>32</v>
      </c>
      <c r="F1962" t="s">
        <v>33</v>
      </c>
      <c r="G1962">
        <v>90</v>
      </c>
      <c r="H1962">
        <v>431041</v>
      </c>
      <c r="I1962" t="s">
        <v>34</v>
      </c>
      <c r="J1962" s="1">
        <v>44580</v>
      </c>
      <c r="K1962">
        <v>800</v>
      </c>
      <c r="L1962" t="s">
        <v>8291</v>
      </c>
      <c r="M1962" t="s">
        <v>731</v>
      </c>
      <c r="N1962" t="s">
        <v>8292</v>
      </c>
      <c r="O1962" t="s">
        <v>8293</v>
      </c>
      <c r="P1962" t="s">
        <v>39</v>
      </c>
      <c r="Q1962">
        <v>10</v>
      </c>
      <c r="R1962" t="s">
        <v>88</v>
      </c>
      <c r="S1962" t="s">
        <v>79</v>
      </c>
      <c r="T1962">
        <v>27819</v>
      </c>
      <c r="U1962" s="1">
        <v>45424</v>
      </c>
      <c r="V1962" t="s">
        <v>140</v>
      </c>
      <c r="W1962">
        <v>134314</v>
      </c>
      <c r="X1962" t="s">
        <v>8294</v>
      </c>
      <c r="Y1962">
        <v>322</v>
      </c>
      <c r="Z1962">
        <v>2330</v>
      </c>
      <c r="AA1962">
        <v>6</v>
      </c>
      <c r="AB1962">
        <v>5592</v>
      </c>
    </row>
    <row r="1963" spans="1:28" x14ac:dyDescent="0.3">
      <c r="A1963" t="s">
        <v>28</v>
      </c>
      <c r="B1963" t="s">
        <v>29</v>
      </c>
      <c r="C1963" t="s">
        <v>91</v>
      </c>
      <c r="D1963" t="s">
        <v>237</v>
      </c>
      <c r="E1963" t="s">
        <v>46</v>
      </c>
      <c r="F1963" t="s">
        <v>175</v>
      </c>
      <c r="G1963">
        <v>76</v>
      </c>
      <c r="H1963">
        <v>422649</v>
      </c>
      <c r="I1963" t="s">
        <v>58</v>
      </c>
      <c r="J1963" s="1">
        <v>45588</v>
      </c>
      <c r="K1963">
        <v>1300</v>
      </c>
      <c r="L1963" t="s">
        <v>8295</v>
      </c>
      <c r="M1963" t="s">
        <v>1030</v>
      </c>
      <c r="N1963" t="s">
        <v>8296</v>
      </c>
      <c r="O1963" t="s">
        <v>8297</v>
      </c>
      <c r="P1963" t="s">
        <v>71</v>
      </c>
      <c r="Q1963">
        <v>20</v>
      </c>
      <c r="R1963" t="s">
        <v>40</v>
      </c>
      <c r="S1963" t="s">
        <v>63</v>
      </c>
      <c r="T1963">
        <v>36685</v>
      </c>
      <c r="U1963" s="1">
        <v>45313</v>
      </c>
      <c r="V1963" t="s">
        <v>111</v>
      </c>
      <c r="W1963">
        <v>189802</v>
      </c>
      <c r="X1963" t="s">
        <v>8298</v>
      </c>
      <c r="Y1963">
        <v>683</v>
      </c>
      <c r="Z1963">
        <v>692</v>
      </c>
      <c r="AA1963">
        <v>5</v>
      </c>
      <c r="AB1963">
        <v>1384</v>
      </c>
    </row>
    <row r="1964" spans="1:28" x14ac:dyDescent="0.3">
      <c r="A1964" t="s">
        <v>28</v>
      </c>
      <c r="B1964" t="s">
        <v>29</v>
      </c>
      <c r="C1964" t="s">
        <v>193</v>
      </c>
      <c r="D1964" t="s">
        <v>411</v>
      </c>
      <c r="E1964" t="s">
        <v>56</v>
      </c>
      <c r="F1964" t="s">
        <v>83</v>
      </c>
      <c r="G1964">
        <v>33</v>
      </c>
      <c r="H1964">
        <v>431772</v>
      </c>
      <c r="I1964" t="s">
        <v>34</v>
      </c>
      <c r="J1964" s="1">
        <v>45031</v>
      </c>
      <c r="K1964">
        <v>800</v>
      </c>
      <c r="L1964" t="s">
        <v>8299</v>
      </c>
      <c r="M1964" t="s">
        <v>506</v>
      </c>
      <c r="N1964" t="s">
        <v>8300</v>
      </c>
      <c r="O1964" t="s">
        <v>8301</v>
      </c>
      <c r="P1964" t="s">
        <v>51</v>
      </c>
      <c r="Q1964">
        <v>20</v>
      </c>
      <c r="R1964" t="s">
        <v>40</v>
      </c>
      <c r="S1964" t="s">
        <v>79</v>
      </c>
      <c r="T1964">
        <v>80945</v>
      </c>
      <c r="U1964" s="1">
        <v>45331</v>
      </c>
      <c r="V1964" t="s">
        <v>119</v>
      </c>
      <c r="W1964">
        <v>959743</v>
      </c>
      <c r="X1964" t="s">
        <v>8302</v>
      </c>
      <c r="Y1964">
        <v>925</v>
      </c>
      <c r="Z1964">
        <v>2082</v>
      </c>
      <c r="AA1964">
        <v>4</v>
      </c>
      <c r="AB1964" s="2" t="s">
        <v>8303</v>
      </c>
    </row>
    <row r="1965" spans="1:28" x14ac:dyDescent="0.3">
      <c r="A1965" t="s">
        <v>28</v>
      </c>
      <c r="B1965" t="s">
        <v>29</v>
      </c>
      <c r="C1965" t="s">
        <v>66</v>
      </c>
      <c r="D1965" t="s">
        <v>364</v>
      </c>
      <c r="E1965" t="s">
        <v>32</v>
      </c>
      <c r="F1965" t="s">
        <v>33</v>
      </c>
      <c r="G1965">
        <v>60</v>
      </c>
      <c r="H1965">
        <v>411935</v>
      </c>
      <c r="I1965" t="s">
        <v>58</v>
      </c>
      <c r="J1965" s="1">
        <v>45052</v>
      </c>
      <c r="K1965">
        <v>1400</v>
      </c>
      <c r="L1965" t="s">
        <v>8304</v>
      </c>
      <c r="M1965" t="s">
        <v>1198</v>
      </c>
      <c r="N1965" t="s">
        <v>8305</v>
      </c>
      <c r="O1965" t="s">
        <v>8306</v>
      </c>
      <c r="P1965" t="s">
        <v>51</v>
      </c>
      <c r="Q1965">
        <v>5</v>
      </c>
      <c r="R1965" t="s">
        <v>40</v>
      </c>
      <c r="S1965" t="s">
        <v>41</v>
      </c>
      <c r="T1965">
        <v>41366</v>
      </c>
      <c r="U1965" s="1">
        <v>45370</v>
      </c>
      <c r="V1965" t="s">
        <v>72</v>
      </c>
      <c r="W1965">
        <v>825273</v>
      </c>
      <c r="X1965" t="s">
        <v>8307</v>
      </c>
      <c r="Y1965">
        <v>429</v>
      </c>
      <c r="Z1965">
        <v>2883</v>
      </c>
      <c r="AA1965">
        <v>7</v>
      </c>
      <c r="AB1965" s="2" t="s">
        <v>8308</v>
      </c>
    </row>
    <row r="1966" spans="1:28" x14ac:dyDescent="0.3">
      <c r="A1966" t="s">
        <v>28</v>
      </c>
      <c r="B1966" t="s">
        <v>29</v>
      </c>
      <c r="C1966" t="s">
        <v>54</v>
      </c>
      <c r="D1966" t="s">
        <v>227</v>
      </c>
      <c r="E1966" t="s">
        <v>46</v>
      </c>
      <c r="F1966" t="s">
        <v>355</v>
      </c>
      <c r="G1966">
        <v>53</v>
      </c>
      <c r="H1966">
        <v>435152</v>
      </c>
      <c r="I1966" t="s">
        <v>34</v>
      </c>
      <c r="J1966" s="1">
        <v>45470</v>
      </c>
      <c r="K1966">
        <v>1400</v>
      </c>
      <c r="L1966" t="s">
        <v>8309</v>
      </c>
      <c r="M1966" t="s">
        <v>1488</v>
      </c>
      <c r="N1966" t="s">
        <v>8310</v>
      </c>
      <c r="O1966" t="s">
        <v>8311</v>
      </c>
      <c r="P1966" t="s">
        <v>87</v>
      </c>
      <c r="Q1966">
        <v>15</v>
      </c>
      <c r="R1966" t="s">
        <v>88</v>
      </c>
      <c r="S1966" t="s">
        <v>63</v>
      </c>
      <c r="T1966">
        <v>82602</v>
      </c>
      <c r="U1966" s="1">
        <v>45569</v>
      </c>
      <c r="V1966" t="s">
        <v>155</v>
      </c>
      <c r="W1966">
        <v>404463</v>
      </c>
      <c r="X1966" t="s">
        <v>8312</v>
      </c>
      <c r="Y1966">
        <v>769</v>
      </c>
      <c r="Z1966">
        <v>510</v>
      </c>
      <c r="AA1966">
        <v>6</v>
      </c>
      <c r="AB1966">
        <v>1224</v>
      </c>
    </row>
    <row r="1967" spans="1:28" x14ac:dyDescent="0.3">
      <c r="A1967" t="s">
        <v>28</v>
      </c>
      <c r="B1967" t="s">
        <v>29</v>
      </c>
      <c r="C1967" t="s">
        <v>30</v>
      </c>
      <c r="D1967" t="s">
        <v>380</v>
      </c>
      <c r="E1967" t="s">
        <v>46</v>
      </c>
      <c r="F1967" t="s">
        <v>135</v>
      </c>
      <c r="G1967">
        <v>34</v>
      </c>
      <c r="H1967">
        <v>415307</v>
      </c>
      <c r="I1967" t="s">
        <v>34</v>
      </c>
      <c r="J1967" s="1">
        <v>44838</v>
      </c>
      <c r="K1967">
        <v>1000</v>
      </c>
      <c r="L1967" t="s">
        <v>8313</v>
      </c>
      <c r="M1967" t="s">
        <v>478</v>
      </c>
      <c r="N1967" t="s">
        <v>8314</v>
      </c>
      <c r="O1967" t="s">
        <v>8315</v>
      </c>
      <c r="P1967" t="s">
        <v>39</v>
      </c>
      <c r="Q1967">
        <v>7</v>
      </c>
      <c r="R1967" t="s">
        <v>88</v>
      </c>
      <c r="S1967" t="s">
        <v>41</v>
      </c>
      <c r="T1967">
        <v>84061</v>
      </c>
      <c r="U1967" s="1">
        <v>45514</v>
      </c>
      <c r="V1967" t="s">
        <v>64</v>
      </c>
      <c r="W1967">
        <v>532854</v>
      </c>
      <c r="X1967" t="s">
        <v>8316</v>
      </c>
      <c r="Y1967">
        <v>589</v>
      </c>
      <c r="Z1967">
        <v>1955</v>
      </c>
      <c r="AA1967">
        <v>1</v>
      </c>
      <c r="AB1967">
        <v>782</v>
      </c>
    </row>
    <row r="1968" spans="1:28" x14ac:dyDescent="0.3">
      <c r="A1968" t="s">
        <v>28</v>
      </c>
      <c r="B1968" t="s">
        <v>29</v>
      </c>
      <c r="C1968" t="s">
        <v>193</v>
      </c>
      <c r="D1968" t="s">
        <v>442</v>
      </c>
      <c r="E1968" t="s">
        <v>32</v>
      </c>
      <c r="F1968" t="s">
        <v>175</v>
      </c>
      <c r="G1968">
        <v>79</v>
      </c>
      <c r="H1968">
        <v>405963</v>
      </c>
      <c r="I1968" t="s">
        <v>34</v>
      </c>
      <c r="J1968" s="1">
        <v>44603</v>
      </c>
      <c r="K1968">
        <v>1100</v>
      </c>
      <c r="L1968" t="s">
        <v>8317</v>
      </c>
      <c r="M1968" t="s">
        <v>319</v>
      </c>
      <c r="N1968" t="s">
        <v>8318</v>
      </c>
      <c r="O1968" t="s">
        <v>8319</v>
      </c>
      <c r="P1968" t="s">
        <v>39</v>
      </c>
      <c r="Q1968">
        <v>13</v>
      </c>
      <c r="R1968" t="s">
        <v>40</v>
      </c>
      <c r="S1968" t="s">
        <v>118</v>
      </c>
      <c r="T1968">
        <v>54590</v>
      </c>
      <c r="U1968" s="1">
        <v>45555</v>
      </c>
      <c r="V1968" t="s">
        <v>180</v>
      </c>
      <c r="W1968">
        <v>541551</v>
      </c>
      <c r="X1968" t="s">
        <v>8320</v>
      </c>
      <c r="Y1968">
        <v>321</v>
      </c>
      <c r="Z1968">
        <v>907</v>
      </c>
      <c r="AA1968">
        <v>5</v>
      </c>
      <c r="AB1968">
        <v>1814</v>
      </c>
    </row>
    <row r="1969" spans="1:28" x14ac:dyDescent="0.3">
      <c r="A1969" t="s">
        <v>28</v>
      </c>
      <c r="B1969" t="s">
        <v>29</v>
      </c>
      <c r="C1969" t="s">
        <v>157</v>
      </c>
      <c r="D1969" t="s">
        <v>616</v>
      </c>
      <c r="E1969" t="s">
        <v>56</v>
      </c>
      <c r="F1969" t="s">
        <v>355</v>
      </c>
      <c r="G1969">
        <v>100</v>
      </c>
      <c r="H1969">
        <v>425277</v>
      </c>
      <c r="I1969" t="s">
        <v>58</v>
      </c>
      <c r="J1969" s="1">
        <v>44110</v>
      </c>
      <c r="K1969">
        <v>950</v>
      </c>
      <c r="L1969" t="s">
        <v>8321</v>
      </c>
      <c r="M1969" t="s">
        <v>596</v>
      </c>
      <c r="N1969" t="s">
        <v>8322</v>
      </c>
      <c r="O1969" t="s">
        <v>8323</v>
      </c>
      <c r="P1969" t="s">
        <v>51</v>
      </c>
      <c r="Q1969">
        <v>20</v>
      </c>
      <c r="R1969" t="s">
        <v>40</v>
      </c>
      <c r="S1969" t="s">
        <v>118</v>
      </c>
      <c r="T1969">
        <v>57794</v>
      </c>
      <c r="U1969" s="1">
        <v>45594</v>
      </c>
      <c r="V1969" t="s">
        <v>155</v>
      </c>
      <c r="W1969">
        <v>821076</v>
      </c>
      <c r="X1969" t="s">
        <v>8324</v>
      </c>
      <c r="Y1969">
        <v>612</v>
      </c>
      <c r="Z1969">
        <v>1568</v>
      </c>
      <c r="AA1969">
        <v>2</v>
      </c>
      <c r="AB1969">
        <v>1254.4000000000001</v>
      </c>
    </row>
    <row r="1970" spans="1:28" x14ac:dyDescent="0.3">
      <c r="A1970" t="s">
        <v>28</v>
      </c>
      <c r="B1970" t="s">
        <v>29</v>
      </c>
      <c r="C1970" t="s">
        <v>91</v>
      </c>
      <c r="D1970" t="s">
        <v>338</v>
      </c>
      <c r="E1970" t="s">
        <v>32</v>
      </c>
      <c r="F1970" t="s">
        <v>175</v>
      </c>
      <c r="G1970">
        <v>27</v>
      </c>
      <c r="H1970">
        <v>435465</v>
      </c>
      <c r="I1970" t="s">
        <v>34</v>
      </c>
      <c r="J1970" s="1">
        <v>45295</v>
      </c>
      <c r="K1970">
        <v>1000</v>
      </c>
      <c r="L1970" t="s">
        <v>8325</v>
      </c>
      <c r="M1970" t="s">
        <v>115</v>
      </c>
      <c r="N1970" t="s">
        <v>8326</v>
      </c>
      <c r="O1970" t="s">
        <v>8327</v>
      </c>
      <c r="P1970" t="s">
        <v>71</v>
      </c>
      <c r="Q1970">
        <v>18</v>
      </c>
      <c r="R1970" t="s">
        <v>40</v>
      </c>
      <c r="S1970" t="s">
        <v>41</v>
      </c>
      <c r="T1970">
        <v>95627</v>
      </c>
      <c r="U1970" s="1">
        <v>45425</v>
      </c>
      <c r="V1970" t="s">
        <v>140</v>
      </c>
      <c r="W1970">
        <v>260981</v>
      </c>
      <c r="X1970" t="s">
        <v>8328</v>
      </c>
      <c r="Y1970">
        <v>244</v>
      </c>
      <c r="Z1970">
        <v>1857</v>
      </c>
      <c r="AA1970">
        <v>5</v>
      </c>
      <c r="AB1970">
        <v>3714</v>
      </c>
    </row>
    <row r="1971" spans="1:28" x14ac:dyDescent="0.3">
      <c r="A1971" t="s">
        <v>28</v>
      </c>
      <c r="B1971" t="s">
        <v>29</v>
      </c>
      <c r="C1971" t="s">
        <v>66</v>
      </c>
      <c r="D1971" t="s">
        <v>254</v>
      </c>
      <c r="E1971" t="s">
        <v>56</v>
      </c>
      <c r="F1971" t="s">
        <v>113</v>
      </c>
      <c r="G1971">
        <v>32</v>
      </c>
      <c r="H1971">
        <v>418968</v>
      </c>
      <c r="I1971" t="s">
        <v>34</v>
      </c>
      <c r="J1971" s="1">
        <v>44908</v>
      </c>
      <c r="K1971">
        <v>1100</v>
      </c>
      <c r="L1971" t="s">
        <v>8329</v>
      </c>
      <c r="M1971" t="s">
        <v>1198</v>
      </c>
      <c r="N1971" t="s">
        <v>8330</v>
      </c>
      <c r="O1971" t="s">
        <v>8331</v>
      </c>
      <c r="P1971" t="s">
        <v>87</v>
      </c>
      <c r="Q1971">
        <v>6</v>
      </c>
      <c r="R1971" t="s">
        <v>88</v>
      </c>
      <c r="S1971" t="s">
        <v>41</v>
      </c>
      <c r="T1971">
        <v>49064</v>
      </c>
      <c r="U1971" s="1">
        <v>45358</v>
      </c>
      <c r="V1971" t="s">
        <v>72</v>
      </c>
      <c r="W1971">
        <v>160655</v>
      </c>
      <c r="X1971" t="s">
        <v>8332</v>
      </c>
      <c r="Y1971">
        <v>312</v>
      </c>
      <c r="Z1971">
        <v>2898</v>
      </c>
      <c r="AA1971">
        <v>8</v>
      </c>
      <c r="AB1971">
        <v>9273.6</v>
      </c>
    </row>
    <row r="1972" spans="1:28" x14ac:dyDescent="0.3">
      <c r="A1972" t="s">
        <v>28</v>
      </c>
      <c r="B1972" t="s">
        <v>29</v>
      </c>
      <c r="C1972" t="s">
        <v>54</v>
      </c>
      <c r="D1972" t="s">
        <v>267</v>
      </c>
      <c r="E1972" t="s">
        <v>46</v>
      </c>
      <c r="F1972" t="s">
        <v>150</v>
      </c>
      <c r="G1972">
        <v>49</v>
      </c>
      <c r="H1972">
        <v>424943</v>
      </c>
      <c r="I1972" t="s">
        <v>34</v>
      </c>
      <c r="J1972" s="1">
        <v>44084</v>
      </c>
      <c r="K1972">
        <v>800</v>
      </c>
      <c r="L1972" t="s">
        <v>8333</v>
      </c>
      <c r="M1972" t="s">
        <v>478</v>
      </c>
      <c r="N1972" t="s">
        <v>8334</v>
      </c>
      <c r="O1972" t="s">
        <v>8335</v>
      </c>
      <c r="P1972" t="s">
        <v>87</v>
      </c>
      <c r="Q1972">
        <v>12</v>
      </c>
      <c r="R1972" t="s">
        <v>40</v>
      </c>
      <c r="S1972" t="s">
        <v>41</v>
      </c>
      <c r="T1972">
        <v>89519</v>
      </c>
      <c r="U1972" s="1">
        <v>45377</v>
      </c>
      <c r="V1972" t="s">
        <v>72</v>
      </c>
      <c r="W1972">
        <v>154736</v>
      </c>
      <c r="X1972" t="s">
        <v>8336</v>
      </c>
      <c r="Y1972">
        <v>416</v>
      </c>
      <c r="Z1972">
        <v>2834</v>
      </c>
      <c r="AA1972">
        <v>7</v>
      </c>
      <c r="AB1972" s="2" t="s">
        <v>8337</v>
      </c>
    </row>
    <row r="1973" spans="1:28" x14ac:dyDescent="0.3">
      <c r="A1973" t="s">
        <v>28</v>
      </c>
      <c r="B1973" t="s">
        <v>29</v>
      </c>
      <c r="C1973" t="s">
        <v>148</v>
      </c>
      <c r="D1973" t="s">
        <v>421</v>
      </c>
      <c r="E1973" t="s">
        <v>56</v>
      </c>
      <c r="F1973" t="s">
        <v>150</v>
      </c>
      <c r="G1973">
        <v>68</v>
      </c>
      <c r="H1973">
        <v>414667</v>
      </c>
      <c r="I1973" t="s">
        <v>58</v>
      </c>
      <c r="J1973" s="1">
        <v>44548</v>
      </c>
      <c r="K1973">
        <v>800</v>
      </c>
      <c r="L1973" t="s">
        <v>8338</v>
      </c>
      <c r="M1973" t="s">
        <v>108</v>
      </c>
      <c r="N1973" t="s">
        <v>8339</v>
      </c>
      <c r="O1973" t="s">
        <v>8340</v>
      </c>
      <c r="P1973" t="s">
        <v>71</v>
      </c>
      <c r="Q1973">
        <v>18</v>
      </c>
      <c r="R1973" t="s">
        <v>88</v>
      </c>
      <c r="S1973" t="s">
        <v>41</v>
      </c>
      <c r="T1973">
        <v>99459</v>
      </c>
      <c r="U1973" s="1">
        <v>45395</v>
      </c>
      <c r="V1973" t="s">
        <v>80</v>
      </c>
      <c r="W1973">
        <v>796198</v>
      </c>
      <c r="X1973" t="s">
        <v>8341</v>
      </c>
      <c r="Y1973">
        <v>423</v>
      </c>
      <c r="Z1973">
        <v>1849</v>
      </c>
      <c r="AA1973">
        <v>5</v>
      </c>
      <c r="AB1973">
        <v>3698</v>
      </c>
    </row>
    <row r="1974" spans="1:28" x14ac:dyDescent="0.3">
      <c r="A1974" t="s">
        <v>28</v>
      </c>
      <c r="B1974" t="s">
        <v>29</v>
      </c>
      <c r="C1974" t="s">
        <v>193</v>
      </c>
      <c r="D1974" t="s">
        <v>267</v>
      </c>
      <c r="E1974" t="s">
        <v>32</v>
      </c>
      <c r="F1974" t="s">
        <v>83</v>
      </c>
      <c r="G1974">
        <v>95</v>
      </c>
      <c r="H1974">
        <v>422019</v>
      </c>
      <c r="I1974" t="s">
        <v>34</v>
      </c>
      <c r="J1974" s="1">
        <v>44165</v>
      </c>
      <c r="K1974">
        <v>1300</v>
      </c>
      <c r="L1974" t="s">
        <v>8342</v>
      </c>
      <c r="M1974" t="s">
        <v>60</v>
      </c>
      <c r="N1974" t="s">
        <v>8343</v>
      </c>
      <c r="O1974" t="s">
        <v>8344</v>
      </c>
      <c r="P1974" t="s">
        <v>51</v>
      </c>
      <c r="Q1974">
        <v>14</v>
      </c>
      <c r="R1974" t="s">
        <v>40</v>
      </c>
      <c r="S1974" t="s">
        <v>41</v>
      </c>
      <c r="T1974">
        <v>66673</v>
      </c>
      <c r="U1974" s="1">
        <v>45321</v>
      </c>
      <c r="V1974" t="s">
        <v>111</v>
      </c>
      <c r="W1974">
        <v>711876</v>
      </c>
      <c r="X1974" t="s">
        <v>8345</v>
      </c>
      <c r="Y1974">
        <v>327</v>
      </c>
      <c r="Z1974">
        <v>2252</v>
      </c>
      <c r="AA1974">
        <v>3</v>
      </c>
      <c r="AB1974">
        <v>2702.4</v>
      </c>
    </row>
    <row r="1975" spans="1:28" x14ac:dyDescent="0.3">
      <c r="A1975" t="s">
        <v>28</v>
      </c>
      <c r="B1975" t="s">
        <v>29</v>
      </c>
      <c r="C1975" t="s">
        <v>148</v>
      </c>
      <c r="D1975" t="s">
        <v>31</v>
      </c>
      <c r="E1975" t="s">
        <v>46</v>
      </c>
      <c r="F1975" t="s">
        <v>83</v>
      </c>
      <c r="G1975">
        <v>31</v>
      </c>
      <c r="H1975">
        <v>410894</v>
      </c>
      <c r="I1975" t="s">
        <v>58</v>
      </c>
      <c r="J1975" s="1">
        <v>44129</v>
      </c>
      <c r="K1975">
        <v>1400</v>
      </c>
      <c r="L1975" t="s">
        <v>8346</v>
      </c>
      <c r="M1975" t="s">
        <v>1007</v>
      </c>
      <c r="N1975" t="s">
        <v>8347</v>
      </c>
      <c r="O1975" t="s">
        <v>8348</v>
      </c>
      <c r="P1975" t="s">
        <v>71</v>
      </c>
      <c r="Q1975">
        <v>7</v>
      </c>
      <c r="R1975" t="s">
        <v>88</v>
      </c>
      <c r="S1975" t="s">
        <v>118</v>
      </c>
      <c r="T1975">
        <v>66725</v>
      </c>
      <c r="U1975" s="1">
        <v>45529</v>
      </c>
      <c r="V1975" t="s">
        <v>64</v>
      </c>
      <c r="W1975">
        <v>632211</v>
      </c>
      <c r="X1975" t="s">
        <v>8349</v>
      </c>
      <c r="Y1975">
        <v>619</v>
      </c>
      <c r="Z1975">
        <v>1701</v>
      </c>
      <c r="AA1975">
        <v>7</v>
      </c>
      <c r="AB1975">
        <v>4762.8</v>
      </c>
    </row>
    <row r="1976" spans="1:28" x14ac:dyDescent="0.3">
      <c r="A1976" t="s">
        <v>28</v>
      </c>
      <c r="B1976" t="s">
        <v>29</v>
      </c>
      <c r="C1976" t="s">
        <v>91</v>
      </c>
      <c r="D1976" t="s">
        <v>105</v>
      </c>
      <c r="E1976" t="s">
        <v>56</v>
      </c>
      <c r="F1976" t="s">
        <v>175</v>
      </c>
      <c r="G1976">
        <v>86</v>
      </c>
      <c r="H1976">
        <v>433737</v>
      </c>
      <c r="I1976" t="s">
        <v>58</v>
      </c>
      <c r="J1976" s="1">
        <v>43970</v>
      </c>
      <c r="K1976">
        <v>1100</v>
      </c>
      <c r="L1976" t="s">
        <v>8350</v>
      </c>
      <c r="M1976" t="s">
        <v>919</v>
      </c>
      <c r="N1976" t="s">
        <v>8351</v>
      </c>
      <c r="O1976" t="s">
        <v>8352</v>
      </c>
      <c r="P1976" t="s">
        <v>39</v>
      </c>
      <c r="Q1976">
        <v>8</v>
      </c>
      <c r="R1976" t="s">
        <v>40</v>
      </c>
      <c r="S1976" t="s">
        <v>118</v>
      </c>
      <c r="T1976">
        <v>83877</v>
      </c>
      <c r="U1976" s="1">
        <v>45620</v>
      </c>
      <c r="V1976" t="s">
        <v>42</v>
      </c>
      <c r="W1976">
        <v>601299</v>
      </c>
      <c r="X1976" t="s">
        <v>8353</v>
      </c>
      <c r="Y1976">
        <v>277</v>
      </c>
      <c r="Z1976">
        <v>2215</v>
      </c>
      <c r="AA1976">
        <v>4</v>
      </c>
      <c r="AB1976">
        <v>3544</v>
      </c>
    </row>
    <row r="1977" spans="1:28" x14ac:dyDescent="0.3">
      <c r="A1977" t="s">
        <v>28</v>
      </c>
      <c r="B1977" t="s">
        <v>29</v>
      </c>
      <c r="C1977" t="s">
        <v>91</v>
      </c>
      <c r="D1977" t="s">
        <v>134</v>
      </c>
      <c r="E1977" t="s">
        <v>56</v>
      </c>
      <c r="F1977" t="s">
        <v>83</v>
      </c>
      <c r="G1977">
        <v>48</v>
      </c>
      <c r="H1977">
        <v>429842</v>
      </c>
      <c r="I1977" t="s">
        <v>58</v>
      </c>
      <c r="J1977" s="1">
        <v>44642</v>
      </c>
      <c r="K1977">
        <v>800</v>
      </c>
      <c r="L1977" t="s">
        <v>2017</v>
      </c>
      <c r="M1977" t="s">
        <v>1198</v>
      </c>
      <c r="N1977" t="s">
        <v>8354</v>
      </c>
      <c r="O1977" t="s">
        <v>8355</v>
      </c>
      <c r="P1977" t="s">
        <v>51</v>
      </c>
      <c r="Q1977">
        <v>20</v>
      </c>
      <c r="R1977" t="s">
        <v>40</v>
      </c>
      <c r="S1977" t="s">
        <v>63</v>
      </c>
      <c r="T1977">
        <v>89081</v>
      </c>
      <c r="U1977" s="1">
        <v>45499</v>
      </c>
      <c r="V1977" t="s">
        <v>126</v>
      </c>
      <c r="W1977">
        <v>923294</v>
      </c>
      <c r="X1977" t="s">
        <v>8356</v>
      </c>
      <c r="Y1977">
        <v>754</v>
      </c>
      <c r="Z1977">
        <v>1441</v>
      </c>
      <c r="AA1977">
        <v>1</v>
      </c>
      <c r="AB1977">
        <v>576.4</v>
      </c>
    </row>
    <row r="1978" spans="1:28" x14ac:dyDescent="0.3">
      <c r="A1978" t="s">
        <v>28</v>
      </c>
      <c r="B1978" t="s">
        <v>29</v>
      </c>
      <c r="C1978" t="s">
        <v>54</v>
      </c>
      <c r="D1978" t="s">
        <v>105</v>
      </c>
      <c r="E1978" t="s">
        <v>32</v>
      </c>
      <c r="F1978" t="s">
        <v>33</v>
      </c>
      <c r="G1978">
        <v>64</v>
      </c>
      <c r="H1978">
        <v>401693</v>
      </c>
      <c r="I1978" t="s">
        <v>58</v>
      </c>
      <c r="J1978" s="1">
        <v>44491</v>
      </c>
      <c r="K1978">
        <v>1100</v>
      </c>
      <c r="L1978" t="s">
        <v>8357</v>
      </c>
      <c r="M1978" t="s">
        <v>417</v>
      </c>
      <c r="N1978" t="s">
        <v>8358</v>
      </c>
      <c r="O1978" t="s">
        <v>8359</v>
      </c>
      <c r="P1978" t="s">
        <v>87</v>
      </c>
      <c r="Q1978">
        <v>12</v>
      </c>
      <c r="R1978" t="s">
        <v>88</v>
      </c>
      <c r="S1978" t="s">
        <v>118</v>
      </c>
      <c r="T1978">
        <v>99783</v>
      </c>
      <c r="U1978" s="1">
        <v>45337</v>
      </c>
      <c r="V1978" t="s">
        <v>119</v>
      </c>
      <c r="W1978">
        <v>558328</v>
      </c>
      <c r="X1978" t="s">
        <v>8360</v>
      </c>
      <c r="Y1978">
        <v>367</v>
      </c>
      <c r="Z1978">
        <v>666</v>
      </c>
      <c r="AA1978">
        <v>6</v>
      </c>
      <c r="AB1978">
        <v>1598.4</v>
      </c>
    </row>
    <row r="1979" spans="1:28" x14ac:dyDescent="0.3">
      <c r="A1979" t="s">
        <v>28</v>
      </c>
      <c r="B1979" t="s">
        <v>29</v>
      </c>
      <c r="C1979" t="s">
        <v>44</v>
      </c>
      <c r="D1979" t="s">
        <v>237</v>
      </c>
      <c r="E1979" t="s">
        <v>56</v>
      </c>
      <c r="F1979" t="s">
        <v>113</v>
      </c>
      <c r="G1979">
        <v>83</v>
      </c>
      <c r="H1979">
        <v>400965</v>
      </c>
      <c r="I1979" t="s">
        <v>34</v>
      </c>
      <c r="J1979" s="1">
        <v>44145</v>
      </c>
      <c r="K1979">
        <v>950</v>
      </c>
      <c r="L1979" t="s">
        <v>8361</v>
      </c>
      <c r="M1979" t="s">
        <v>137</v>
      </c>
      <c r="N1979" t="s">
        <v>8362</v>
      </c>
      <c r="O1979" t="s">
        <v>8363</v>
      </c>
      <c r="P1979" t="s">
        <v>87</v>
      </c>
      <c r="Q1979">
        <v>5</v>
      </c>
      <c r="R1979" t="s">
        <v>88</v>
      </c>
      <c r="S1979" t="s">
        <v>118</v>
      </c>
      <c r="T1979">
        <v>43838</v>
      </c>
      <c r="U1979" s="1">
        <v>45376</v>
      </c>
      <c r="V1979" t="s">
        <v>72</v>
      </c>
      <c r="W1979">
        <v>484749</v>
      </c>
      <c r="X1979" t="s">
        <v>8364</v>
      </c>
      <c r="Y1979">
        <v>337</v>
      </c>
      <c r="Z1979">
        <v>2006</v>
      </c>
      <c r="AA1979">
        <v>7</v>
      </c>
      <c r="AB1979">
        <v>5616.8</v>
      </c>
    </row>
    <row r="1980" spans="1:28" x14ac:dyDescent="0.3">
      <c r="A1980" t="s">
        <v>28</v>
      </c>
      <c r="B1980" t="s">
        <v>29</v>
      </c>
      <c r="C1980" t="s">
        <v>157</v>
      </c>
      <c r="D1980" t="s">
        <v>364</v>
      </c>
      <c r="E1980" t="s">
        <v>56</v>
      </c>
      <c r="F1980" t="s">
        <v>135</v>
      </c>
      <c r="G1980">
        <v>36</v>
      </c>
      <c r="H1980">
        <v>426888</v>
      </c>
      <c r="I1980" t="s">
        <v>34</v>
      </c>
      <c r="J1980" s="1">
        <v>45226</v>
      </c>
      <c r="K1980">
        <v>1000</v>
      </c>
      <c r="L1980" t="s">
        <v>8365</v>
      </c>
      <c r="M1980" t="s">
        <v>372</v>
      </c>
      <c r="N1980" t="s">
        <v>8366</v>
      </c>
      <c r="O1980" t="s">
        <v>8367</v>
      </c>
      <c r="P1980" t="s">
        <v>87</v>
      </c>
      <c r="Q1980">
        <v>14</v>
      </c>
      <c r="R1980" t="s">
        <v>88</v>
      </c>
      <c r="S1980" t="s">
        <v>118</v>
      </c>
      <c r="T1980">
        <v>62396</v>
      </c>
      <c r="U1980" s="1">
        <v>45298</v>
      </c>
      <c r="V1980" t="s">
        <v>111</v>
      </c>
      <c r="W1980">
        <v>770563</v>
      </c>
      <c r="X1980" t="s">
        <v>8368</v>
      </c>
      <c r="Y1980">
        <v>337</v>
      </c>
      <c r="Z1980">
        <v>2948</v>
      </c>
      <c r="AA1980">
        <v>4</v>
      </c>
      <c r="AB1980">
        <v>4716.8</v>
      </c>
    </row>
    <row r="1981" spans="1:28" x14ac:dyDescent="0.3">
      <c r="A1981" t="s">
        <v>28</v>
      </c>
      <c r="B1981" t="s">
        <v>29</v>
      </c>
      <c r="C1981" t="s">
        <v>91</v>
      </c>
      <c r="D1981" t="s">
        <v>31</v>
      </c>
      <c r="E1981" t="s">
        <v>46</v>
      </c>
      <c r="F1981" t="s">
        <v>47</v>
      </c>
      <c r="G1981">
        <v>8</v>
      </c>
      <c r="H1981">
        <v>427553</v>
      </c>
      <c r="I1981" t="s">
        <v>34</v>
      </c>
      <c r="J1981" s="1">
        <v>45121</v>
      </c>
      <c r="K1981">
        <v>1300</v>
      </c>
      <c r="L1981" t="s">
        <v>8369</v>
      </c>
      <c r="M1981" t="s">
        <v>1030</v>
      </c>
      <c r="N1981" t="s">
        <v>8370</v>
      </c>
      <c r="O1981" t="s">
        <v>8371</v>
      </c>
      <c r="P1981" t="s">
        <v>51</v>
      </c>
      <c r="Q1981">
        <v>7</v>
      </c>
      <c r="R1981" t="s">
        <v>88</v>
      </c>
      <c r="S1981" t="s">
        <v>63</v>
      </c>
      <c r="T1981">
        <v>84186</v>
      </c>
      <c r="U1981" s="1">
        <v>45319</v>
      </c>
      <c r="V1981" t="s">
        <v>111</v>
      </c>
      <c r="W1981">
        <v>853138</v>
      </c>
      <c r="X1981" t="s">
        <v>8372</v>
      </c>
      <c r="Y1981">
        <v>580</v>
      </c>
      <c r="Z1981">
        <v>1481</v>
      </c>
      <c r="AA1981">
        <v>8</v>
      </c>
      <c r="AB1981">
        <v>4739.2</v>
      </c>
    </row>
    <row r="1982" spans="1:28" x14ac:dyDescent="0.3">
      <c r="A1982" t="s">
        <v>28</v>
      </c>
      <c r="B1982" t="s">
        <v>29</v>
      </c>
      <c r="C1982" t="s">
        <v>91</v>
      </c>
      <c r="D1982" t="s">
        <v>267</v>
      </c>
      <c r="E1982" t="s">
        <v>32</v>
      </c>
      <c r="F1982" t="s">
        <v>106</v>
      </c>
      <c r="G1982">
        <v>64</v>
      </c>
      <c r="H1982">
        <v>424433</v>
      </c>
      <c r="I1982" t="s">
        <v>58</v>
      </c>
      <c r="J1982" s="1">
        <v>44004</v>
      </c>
      <c r="K1982">
        <v>1400</v>
      </c>
      <c r="L1982" t="s">
        <v>8373</v>
      </c>
      <c r="M1982" t="s">
        <v>189</v>
      </c>
      <c r="N1982" t="s">
        <v>8374</v>
      </c>
      <c r="O1982" t="s">
        <v>8375</v>
      </c>
      <c r="P1982" t="s">
        <v>51</v>
      </c>
      <c r="Q1982">
        <v>8</v>
      </c>
      <c r="R1982" t="s">
        <v>40</v>
      </c>
      <c r="S1982" t="s">
        <v>118</v>
      </c>
      <c r="T1982">
        <v>47136</v>
      </c>
      <c r="U1982" s="1">
        <v>45553</v>
      </c>
      <c r="V1982" t="s">
        <v>180</v>
      </c>
      <c r="W1982">
        <v>999151</v>
      </c>
      <c r="X1982" t="s">
        <v>8376</v>
      </c>
      <c r="Y1982">
        <v>772</v>
      </c>
      <c r="Z1982">
        <v>1142</v>
      </c>
      <c r="AA1982">
        <v>6</v>
      </c>
      <c r="AB1982">
        <v>2740.8</v>
      </c>
    </row>
    <row r="1983" spans="1:28" x14ac:dyDescent="0.3">
      <c r="A1983" t="s">
        <v>28</v>
      </c>
      <c r="B1983" t="s">
        <v>29</v>
      </c>
      <c r="C1983" t="s">
        <v>44</v>
      </c>
      <c r="D1983" t="s">
        <v>442</v>
      </c>
      <c r="E1983" t="s">
        <v>32</v>
      </c>
      <c r="F1983" t="s">
        <v>175</v>
      </c>
      <c r="G1983">
        <v>2</v>
      </c>
      <c r="H1983">
        <v>437542</v>
      </c>
      <c r="I1983" t="s">
        <v>58</v>
      </c>
      <c r="J1983" s="1">
        <v>44414</v>
      </c>
      <c r="K1983">
        <v>1000</v>
      </c>
      <c r="L1983" t="s">
        <v>8377</v>
      </c>
      <c r="M1983" t="s">
        <v>2538</v>
      </c>
      <c r="N1983" t="s">
        <v>8378</v>
      </c>
      <c r="O1983" t="s">
        <v>8379</v>
      </c>
      <c r="P1983" t="s">
        <v>51</v>
      </c>
      <c r="Q1983">
        <v>9</v>
      </c>
      <c r="R1983" t="s">
        <v>88</v>
      </c>
      <c r="S1983" t="s">
        <v>79</v>
      </c>
      <c r="T1983">
        <v>69905</v>
      </c>
      <c r="U1983" s="1">
        <v>45539</v>
      </c>
      <c r="V1983" t="s">
        <v>180</v>
      </c>
      <c r="W1983">
        <v>733647</v>
      </c>
      <c r="X1983" t="s">
        <v>8380</v>
      </c>
      <c r="Y1983">
        <v>935</v>
      </c>
      <c r="Z1983">
        <v>1242</v>
      </c>
      <c r="AA1983">
        <v>8</v>
      </c>
      <c r="AB1983">
        <v>3974.4</v>
      </c>
    </row>
    <row r="1984" spans="1:28" x14ac:dyDescent="0.3">
      <c r="A1984" t="s">
        <v>28</v>
      </c>
      <c r="B1984" t="s">
        <v>29</v>
      </c>
      <c r="C1984" t="s">
        <v>148</v>
      </c>
      <c r="D1984" t="s">
        <v>248</v>
      </c>
      <c r="E1984" t="s">
        <v>56</v>
      </c>
      <c r="F1984" t="s">
        <v>150</v>
      </c>
      <c r="G1984">
        <v>95</v>
      </c>
      <c r="H1984">
        <v>406361</v>
      </c>
      <c r="I1984" t="s">
        <v>58</v>
      </c>
      <c r="J1984" s="1">
        <v>44310</v>
      </c>
      <c r="K1984">
        <v>1200</v>
      </c>
      <c r="L1984" t="s">
        <v>8381</v>
      </c>
      <c r="M1984" t="s">
        <v>1030</v>
      </c>
      <c r="N1984" t="s">
        <v>8382</v>
      </c>
      <c r="O1984" t="s">
        <v>8383</v>
      </c>
      <c r="P1984" t="s">
        <v>51</v>
      </c>
      <c r="Q1984">
        <v>15</v>
      </c>
      <c r="R1984" t="s">
        <v>88</v>
      </c>
      <c r="S1984" t="s">
        <v>41</v>
      </c>
      <c r="T1984">
        <v>25211</v>
      </c>
      <c r="U1984" s="1">
        <v>45376</v>
      </c>
      <c r="V1984" t="s">
        <v>72</v>
      </c>
      <c r="W1984">
        <v>620128</v>
      </c>
      <c r="X1984" t="s">
        <v>8384</v>
      </c>
      <c r="Y1984">
        <v>961</v>
      </c>
      <c r="Z1984">
        <v>1805</v>
      </c>
      <c r="AA1984">
        <v>2</v>
      </c>
      <c r="AB1984">
        <v>1444</v>
      </c>
    </row>
    <row r="1985" spans="1:28" x14ac:dyDescent="0.3">
      <c r="A1985" t="s">
        <v>28</v>
      </c>
      <c r="B1985" t="s">
        <v>29</v>
      </c>
      <c r="C1985" t="s">
        <v>157</v>
      </c>
      <c r="D1985" t="s">
        <v>237</v>
      </c>
      <c r="E1985" t="s">
        <v>56</v>
      </c>
      <c r="F1985" t="s">
        <v>355</v>
      </c>
      <c r="G1985">
        <v>14</v>
      </c>
      <c r="H1985">
        <v>405397</v>
      </c>
      <c r="I1985" t="s">
        <v>58</v>
      </c>
      <c r="J1985" s="1">
        <v>45337</v>
      </c>
      <c r="K1985">
        <v>1300</v>
      </c>
      <c r="L1985" t="s">
        <v>8385</v>
      </c>
      <c r="M1985" t="s">
        <v>1366</v>
      </c>
      <c r="N1985" t="s">
        <v>8386</v>
      </c>
      <c r="O1985" t="s">
        <v>8387</v>
      </c>
      <c r="P1985" t="s">
        <v>87</v>
      </c>
      <c r="Q1985">
        <v>11</v>
      </c>
      <c r="R1985" t="s">
        <v>40</v>
      </c>
      <c r="S1985" t="s">
        <v>63</v>
      </c>
      <c r="T1985">
        <v>77164</v>
      </c>
      <c r="U1985" s="1">
        <v>45307</v>
      </c>
      <c r="V1985" t="s">
        <v>111</v>
      </c>
      <c r="W1985">
        <v>745789</v>
      </c>
      <c r="X1985" t="s">
        <v>8388</v>
      </c>
      <c r="Y1985">
        <v>341</v>
      </c>
      <c r="Z1985">
        <v>1784</v>
      </c>
      <c r="AA1985">
        <v>4</v>
      </c>
      <c r="AB1985">
        <v>2854.4</v>
      </c>
    </row>
    <row r="1986" spans="1:28" x14ac:dyDescent="0.3">
      <c r="A1986" t="s">
        <v>28</v>
      </c>
      <c r="B1986" t="s">
        <v>29</v>
      </c>
      <c r="C1986" t="s">
        <v>91</v>
      </c>
      <c r="D1986" t="s">
        <v>267</v>
      </c>
      <c r="E1986" t="s">
        <v>32</v>
      </c>
      <c r="F1986" t="s">
        <v>33</v>
      </c>
      <c r="G1986">
        <v>31</v>
      </c>
      <c r="H1986">
        <v>401068</v>
      </c>
      <c r="I1986" t="s">
        <v>34</v>
      </c>
      <c r="J1986" s="1">
        <v>44151</v>
      </c>
      <c r="K1986">
        <v>1300</v>
      </c>
      <c r="L1986" t="s">
        <v>8389</v>
      </c>
      <c r="M1986" t="s">
        <v>172</v>
      </c>
      <c r="N1986" t="s">
        <v>8390</v>
      </c>
      <c r="O1986" t="s">
        <v>8391</v>
      </c>
      <c r="P1986" t="s">
        <v>39</v>
      </c>
      <c r="Q1986">
        <v>9</v>
      </c>
      <c r="R1986" t="s">
        <v>88</v>
      </c>
      <c r="S1986" t="s">
        <v>79</v>
      </c>
      <c r="T1986">
        <v>97379</v>
      </c>
      <c r="U1986" s="1">
        <v>45465</v>
      </c>
      <c r="V1986" t="s">
        <v>52</v>
      </c>
      <c r="W1986">
        <v>779258</v>
      </c>
      <c r="X1986" t="s">
        <v>8392</v>
      </c>
      <c r="Y1986">
        <v>405</v>
      </c>
      <c r="Z1986">
        <v>769</v>
      </c>
      <c r="AA1986">
        <v>3</v>
      </c>
      <c r="AB1986" s="2" t="s">
        <v>8393</v>
      </c>
    </row>
    <row r="1987" spans="1:28" x14ac:dyDescent="0.3">
      <c r="A1987" t="s">
        <v>28</v>
      </c>
      <c r="B1987" t="s">
        <v>29</v>
      </c>
      <c r="C1987" t="s">
        <v>54</v>
      </c>
      <c r="D1987" t="s">
        <v>511</v>
      </c>
      <c r="E1987" t="s">
        <v>46</v>
      </c>
      <c r="F1987" t="s">
        <v>175</v>
      </c>
      <c r="G1987">
        <v>100</v>
      </c>
      <c r="H1987">
        <v>409631</v>
      </c>
      <c r="I1987" t="s">
        <v>34</v>
      </c>
      <c r="J1987" s="1">
        <v>43894</v>
      </c>
      <c r="K1987">
        <v>1100</v>
      </c>
      <c r="L1987" t="s">
        <v>8394</v>
      </c>
      <c r="M1987" t="s">
        <v>250</v>
      </c>
      <c r="N1987" t="s">
        <v>8395</v>
      </c>
      <c r="O1987">
        <v>2785003875</v>
      </c>
      <c r="P1987" t="s">
        <v>51</v>
      </c>
      <c r="Q1987">
        <v>8</v>
      </c>
      <c r="R1987" t="s">
        <v>88</v>
      </c>
      <c r="S1987" t="s">
        <v>79</v>
      </c>
      <c r="T1987">
        <v>55878</v>
      </c>
      <c r="U1987" s="1">
        <v>45375</v>
      </c>
      <c r="V1987" t="s">
        <v>72</v>
      </c>
      <c r="W1987">
        <v>469252</v>
      </c>
      <c r="X1987" t="s">
        <v>8396</v>
      </c>
      <c r="Y1987">
        <v>638</v>
      </c>
      <c r="Z1987">
        <v>740</v>
      </c>
      <c r="AA1987">
        <v>2</v>
      </c>
      <c r="AB1987">
        <v>592</v>
      </c>
    </row>
    <row r="1988" spans="1:28" x14ac:dyDescent="0.3">
      <c r="A1988" t="s">
        <v>28</v>
      </c>
      <c r="B1988" t="s">
        <v>29</v>
      </c>
      <c r="C1988" t="s">
        <v>91</v>
      </c>
      <c r="D1988" t="s">
        <v>511</v>
      </c>
      <c r="E1988" t="s">
        <v>46</v>
      </c>
      <c r="F1988" t="s">
        <v>106</v>
      </c>
      <c r="G1988">
        <v>56</v>
      </c>
      <c r="H1988">
        <v>407460</v>
      </c>
      <c r="I1988" t="s">
        <v>34</v>
      </c>
      <c r="J1988" s="1">
        <v>44741</v>
      </c>
      <c r="K1988">
        <v>1100</v>
      </c>
      <c r="L1988" t="s">
        <v>8397</v>
      </c>
      <c r="M1988" t="s">
        <v>2054</v>
      </c>
      <c r="N1988" t="s">
        <v>8398</v>
      </c>
      <c r="O1988">
        <v>4178657548</v>
      </c>
      <c r="P1988" t="s">
        <v>51</v>
      </c>
      <c r="Q1988">
        <v>11</v>
      </c>
      <c r="R1988" t="s">
        <v>88</v>
      </c>
      <c r="S1988" t="s">
        <v>63</v>
      </c>
      <c r="T1988">
        <v>49409</v>
      </c>
      <c r="U1988" s="1">
        <v>45374</v>
      </c>
      <c r="V1988" t="s">
        <v>72</v>
      </c>
      <c r="W1988">
        <v>764087</v>
      </c>
      <c r="X1988" t="s">
        <v>344</v>
      </c>
      <c r="Y1988">
        <v>452</v>
      </c>
      <c r="Z1988">
        <v>1393</v>
      </c>
      <c r="AA1988">
        <v>8</v>
      </c>
      <c r="AB1988">
        <v>4457.6000000000004</v>
      </c>
    </row>
    <row r="1989" spans="1:28" x14ac:dyDescent="0.3">
      <c r="A1989" t="s">
        <v>28</v>
      </c>
      <c r="B1989" t="s">
        <v>29</v>
      </c>
      <c r="C1989" t="s">
        <v>66</v>
      </c>
      <c r="D1989" t="s">
        <v>546</v>
      </c>
      <c r="E1989" t="s">
        <v>32</v>
      </c>
      <c r="F1989" t="s">
        <v>150</v>
      </c>
      <c r="G1989">
        <v>18</v>
      </c>
      <c r="H1989">
        <v>407105</v>
      </c>
      <c r="I1989" t="s">
        <v>58</v>
      </c>
      <c r="J1989" s="1">
        <v>44586</v>
      </c>
      <c r="K1989">
        <v>1400</v>
      </c>
      <c r="L1989" t="s">
        <v>8399</v>
      </c>
      <c r="M1989" t="s">
        <v>372</v>
      </c>
      <c r="N1989" t="s">
        <v>8400</v>
      </c>
      <c r="O1989" t="s">
        <v>8401</v>
      </c>
      <c r="P1989" t="s">
        <v>51</v>
      </c>
      <c r="Q1989">
        <v>12</v>
      </c>
      <c r="R1989" t="s">
        <v>88</v>
      </c>
      <c r="S1989" t="s">
        <v>63</v>
      </c>
      <c r="T1989">
        <v>70915</v>
      </c>
      <c r="U1989" s="1">
        <v>45317</v>
      </c>
      <c r="V1989" t="s">
        <v>111</v>
      </c>
      <c r="W1989">
        <v>760733</v>
      </c>
      <c r="X1989" t="s">
        <v>8402</v>
      </c>
      <c r="Y1989">
        <v>560</v>
      </c>
      <c r="Z1989">
        <v>1950</v>
      </c>
      <c r="AA1989">
        <v>2</v>
      </c>
      <c r="AB1989">
        <v>1560</v>
      </c>
    </row>
    <row r="1990" spans="1:28" x14ac:dyDescent="0.3">
      <c r="A1990" t="s">
        <v>28</v>
      </c>
      <c r="B1990" t="s">
        <v>29</v>
      </c>
      <c r="C1990" t="s">
        <v>54</v>
      </c>
      <c r="D1990" t="s">
        <v>524</v>
      </c>
      <c r="E1990" t="s">
        <v>32</v>
      </c>
      <c r="F1990" t="s">
        <v>47</v>
      </c>
      <c r="G1990">
        <v>15</v>
      </c>
      <c r="H1990">
        <v>430371</v>
      </c>
      <c r="I1990" t="s">
        <v>34</v>
      </c>
      <c r="J1990" s="1">
        <v>44862</v>
      </c>
      <c r="K1990">
        <v>800</v>
      </c>
      <c r="L1990" t="s">
        <v>8403</v>
      </c>
      <c r="M1990" t="s">
        <v>2124</v>
      </c>
      <c r="N1990" t="s">
        <v>8404</v>
      </c>
      <c r="O1990" t="s">
        <v>8405</v>
      </c>
      <c r="P1990" t="s">
        <v>51</v>
      </c>
      <c r="Q1990">
        <v>10</v>
      </c>
      <c r="R1990" t="s">
        <v>40</v>
      </c>
      <c r="S1990" t="s">
        <v>63</v>
      </c>
      <c r="T1990">
        <v>43288</v>
      </c>
      <c r="U1990" s="1">
        <v>45427</v>
      </c>
      <c r="V1990" t="s">
        <v>140</v>
      </c>
      <c r="W1990">
        <v>634498</v>
      </c>
      <c r="X1990" t="s">
        <v>8406</v>
      </c>
      <c r="Y1990">
        <v>732</v>
      </c>
      <c r="Z1990">
        <v>1260</v>
      </c>
      <c r="AA1990">
        <v>6</v>
      </c>
      <c r="AB1990">
        <v>3024</v>
      </c>
    </row>
    <row r="1991" spans="1:28" x14ac:dyDescent="0.3">
      <c r="A1991" t="s">
        <v>28</v>
      </c>
      <c r="B1991" t="s">
        <v>29</v>
      </c>
      <c r="C1991" t="s">
        <v>54</v>
      </c>
      <c r="D1991" t="s">
        <v>611</v>
      </c>
      <c r="E1991" t="s">
        <v>56</v>
      </c>
      <c r="F1991" t="s">
        <v>57</v>
      </c>
      <c r="G1991">
        <v>67</v>
      </c>
      <c r="H1991">
        <v>416425</v>
      </c>
      <c r="I1991" t="s">
        <v>58</v>
      </c>
      <c r="J1991" s="1">
        <v>44799</v>
      </c>
      <c r="K1991">
        <v>800</v>
      </c>
      <c r="L1991" t="s">
        <v>8407</v>
      </c>
      <c r="M1991" t="s">
        <v>276</v>
      </c>
      <c r="N1991" t="s">
        <v>8408</v>
      </c>
      <c r="O1991">
        <v>4415207785</v>
      </c>
      <c r="P1991" t="s">
        <v>87</v>
      </c>
      <c r="Q1991">
        <v>10</v>
      </c>
      <c r="R1991" t="s">
        <v>88</v>
      </c>
      <c r="S1991" t="s">
        <v>118</v>
      </c>
      <c r="T1991">
        <v>65163</v>
      </c>
      <c r="U1991" s="1">
        <v>45389</v>
      </c>
      <c r="V1991" t="s">
        <v>80</v>
      </c>
      <c r="W1991">
        <v>287043</v>
      </c>
      <c r="X1991" t="s">
        <v>8409</v>
      </c>
      <c r="Y1991">
        <v>501</v>
      </c>
      <c r="Z1991">
        <v>1590</v>
      </c>
      <c r="AA1991">
        <v>8</v>
      </c>
      <c r="AB1991">
        <v>5088</v>
      </c>
    </row>
    <row r="1992" spans="1:28" x14ac:dyDescent="0.3">
      <c r="A1992" t="s">
        <v>28</v>
      </c>
      <c r="B1992" t="s">
        <v>29</v>
      </c>
      <c r="C1992" t="s">
        <v>44</v>
      </c>
      <c r="D1992" t="s">
        <v>248</v>
      </c>
      <c r="E1992" t="s">
        <v>56</v>
      </c>
      <c r="F1992" t="s">
        <v>106</v>
      </c>
      <c r="G1992">
        <v>86</v>
      </c>
      <c r="H1992">
        <v>439544</v>
      </c>
      <c r="I1992" t="s">
        <v>58</v>
      </c>
      <c r="J1992" s="1">
        <v>44103</v>
      </c>
      <c r="K1992">
        <v>1300</v>
      </c>
      <c r="L1992" t="s">
        <v>8410</v>
      </c>
      <c r="M1992" t="s">
        <v>869</v>
      </c>
      <c r="N1992" t="s">
        <v>8411</v>
      </c>
      <c r="O1992" t="s">
        <v>8412</v>
      </c>
      <c r="P1992" t="s">
        <v>71</v>
      </c>
      <c r="Q1992">
        <v>11</v>
      </c>
      <c r="R1992" t="s">
        <v>88</v>
      </c>
      <c r="S1992" t="s">
        <v>118</v>
      </c>
      <c r="T1992">
        <v>84671</v>
      </c>
      <c r="U1992" s="1">
        <v>45293</v>
      </c>
      <c r="V1992" t="s">
        <v>111</v>
      </c>
      <c r="W1992">
        <v>638132</v>
      </c>
      <c r="X1992" t="s">
        <v>1963</v>
      </c>
      <c r="Y1992">
        <v>478</v>
      </c>
      <c r="Z1992">
        <v>1958</v>
      </c>
      <c r="AA1992">
        <v>1</v>
      </c>
      <c r="AB1992">
        <v>783.2</v>
      </c>
    </row>
    <row r="1993" spans="1:28" x14ac:dyDescent="0.3">
      <c r="A1993" t="s">
        <v>28</v>
      </c>
      <c r="B1993" t="s">
        <v>29</v>
      </c>
      <c r="C1993" t="s">
        <v>148</v>
      </c>
      <c r="D1993" t="s">
        <v>163</v>
      </c>
      <c r="E1993" t="s">
        <v>56</v>
      </c>
      <c r="F1993" t="s">
        <v>83</v>
      </c>
      <c r="G1993">
        <v>20</v>
      </c>
      <c r="H1993">
        <v>402017</v>
      </c>
      <c r="I1993" t="s">
        <v>34</v>
      </c>
      <c r="J1993" s="1">
        <v>45621</v>
      </c>
      <c r="K1993">
        <v>950</v>
      </c>
      <c r="L1993" t="s">
        <v>8413</v>
      </c>
      <c r="M1993" t="s">
        <v>361</v>
      </c>
      <c r="N1993" t="s">
        <v>8414</v>
      </c>
      <c r="O1993" t="s">
        <v>8415</v>
      </c>
      <c r="P1993" t="s">
        <v>71</v>
      </c>
      <c r="Q1993">
        <v>18</v>
      </c>
      <c r="R1993" t="s">
        <v>88</v>
      </c>
      <c r="S1993" t="s">
        <v>79</v>
      </c>
      <c r="T1993">
        <v>54314</v>
      </c>
      <c r="U1993" s="1">
        <v>45505</v>
      </c>
      <c r="V1993" t="s">
        <v>64</v>
      </c>
      <c r="W1993">
        <v>450164</v>
      </c>
      <c r="X1993" t="s">
        <v>8416</v>
      </c>
      <c r="Y1993">
        <v>306</v>
      </c>
      <c r="Z1993">
        <v>1625</v>
      </c>
      <c r="AA1993">
        <v>2</v>
      </c>
      <c r="AB1993">
        <v>1300</v>
      </c>
    </row>
    <row r="1994" spans="1:28" x14ac:dyDescent="0.3">
      <c r="A1994" t="s">
        <v>28</v>
      </c>
      <c r="B1994" t="s">
        <v>29</v>
      </c>
      <c r="C1994" t="s">
        <v>157</v>
      </c>
      <c r="D1994" t="s">
        <v>566</v>
      </c>
      <c r="E1994" t="s">
        <v>56</v>
      </c>
      <c r="F1994" t="s">
        <v>150</v>
      </c>
      <c r="G1994">
        <v>4</v>
      </c>
      <c r="H1994">
        <v>401869</v>
      </c>
      <c r="I1994" t="s">
        <v>34</v>
      </c>
      <c r="J1994" s="1">
        <v>44955</v>
      </c>
      <c r="K1994">
        <v>950</v>
      </c>
      <c r="L1994" t="s">
        <v>8417</v>
      </c>
      <c r="M1994" t="s">
        <v>108</v>
      </c>
      <c r="N1994" t="s">
        <v>8418</v>
      </c>
      <c r="O1994" t="s">
        <v>8419</v>
      </c>
      <c r="P1994" t="s">
        <v>71</v>
      </c>
      <c r="Q1994">
        <v>18</v>
      </c>
      <c r="R1994" t="s">
        <v>88</v>
      </c>
      <c r="S1994" t="s">
        <v>79</v>
      </c>
      <c r="T1994">
        <v>43638</v>
      </c>
      <c r="U1994" s="1">
        <v>45549</v>
      </c>
      <c r="V1994" t="s">
        <v>180</v>
      </c>
      <c r="W1994">
        <v>781121</v>
      </c>
      <c r="X1994" t="s">
        <v>8420</v>
      </c>
      <c r="Y1994">
        <v>374</v>
      </c>
      <c r="Z1994">
        <v>2568</v>
      </c>
      <c r="AA1994">
        <v>1</v>
      </c>
      <c r="AB1994">
        <v>1027.2</v>
      </c>
    </row>
    <row r="1995" spans="1:28" x14ac:dyDescent="0.3">
      <c r="A1995" t="s">
        <v>28</v>
      </c>
      <c r="B1995" t="s">
        <v>29</v>
      </c>
      <c r="C1995" t="s">
        <v>157</v>
      </c>
      <c r="D1995" t="s">
        <v>105</v>
      </c>
      <c r="E1995" t="s">
        <v>32</v>
      </c>
      <c r="F1995" t="s">
        <v>355</v>
      </c>
      <c r="G1995">
        <v>98</v>
      </c>
      <c r="H1995">
        <v>430006</v>
      </c>
      <c r="I1995" t="s">
        <v>34</v>
      </c>
      <c r="J1995" s="1">
        <v>45508</v>
      </c>
      <c r="K1995">
        <v>800</v>
      </c>
      <c r="L1995" t="s">
        <v>8421</v>
      </c>
      <c r="M1995" t="s">
        <v>144</v>
      </c>
      <c r="N1995" t="s">
        <v>8422</v>
      </c>
      <c r="O1995" t="s">
        <v>8423</v>
      </c>
      <c r="P1995" t="s">
        <v>71</v>
      </c>
      <c r="Q1995">
        <v>14</v>
      </c>
      <c r="R1995" t="s">
        <v>40</v>
      </c>
      <c r="S1995" t="s">
        <v>41</v>
      </c>
      <c r="T1995">
        <v>59658</v>
      </c>
      <c r="U1995" s="1">
        <v>45529</v>
      </c>
      <c r="V1995" t="s">
        <v>64</v>
      </c>
      <c r="W1995">
        <v>748920</v>
      </c>
      <c r="X1995" t="s">
        <v>8424</v>
      </c>
      <c r="Y1995">
        <v>532</v>
      </c>
      <c r="Z1995">
        <v>2440</v>
      </c>
      <c r="AA1995">
        <v>2</v>
      </c>
      <c r="AB1995">
        <v>1952</v>
      </c>
    </row>
    <row r="1996" spans="1:28" x14ac:dyDescent="0.3">
      <c r="A1996" t="s">
        <v>28</v>
      </c>
      <c r="B1996" t="s">
        <v>29</v>
      </c>
      <c r="C1996" t="s">
        <v>91</v>
      </c>
      <c r="D1996" t="s">
        <v>182</v>
      </c>
      <c r="E1996" t="s">
        <v>56</v>
      </c>
      <c r="F1996" t="s">
        <v>150</v>
      </c>
      <c r="G1996">
        <v>94</v>
      </c>
      <c r="H1996">
        <v>431949</v>
      </c>
      <c r="I1996" t="s">
        <v>58</v>
      </c>
      <c r="J1996" s="1">
        <v>45469</v>
      </c>
      <c r="K1996">
        <v>1000</v>
      </c>
      <c r="L1996" t="s">
        <v>8425</v>
      </c>
      <c r="M1996" t="s">
        <v>345</v>
      </c>
      <c r="N1996" t="s">
        <v>8426</v>
      </c>
      <c r="O1996" t="s">
        <v>8427</v>
      </c>
      <c r="P1996" t="s">
        <v>87</v>
      </c>
      <c r="Q1996">
        <v>13</v>
      </c>
      <c r="R1996" t="s">
        <v>40</v>
      </c>
      <c r="S1996" t="s">
        <v>79</v>
      </c>
      <c r="T1996">
        <v>50085</v>
      </c>
      <c r="U1996" s="1">
        <v>45333</v>
      </c>
      <c r="V1996" t="s">
        <v>119</v>
      </c>
      <c r="W1996">
        <v>893596</v>
      </c>
      <c r="X1996" t="s">
        <v>8428</v>
      </c>
      <c r="Y1996">
        <v>805</v>
      </c>
      <c r="Z1996">
        <v>502</v>
      </c>
      <c r="AA1996">
        <v>8</v>
      </c>
      <c r="AB1996">
        <v>1606.4</v>
      </c>
    </row>
    <row r="1997" spans="1:28" x14ac:dyDescent="0.3">
      <c r="A1997" t="s">
        <v>28</v>
      </c>
      <c r="B1997" t="s">
        <v>29</v>
      </c>
      <c r="C1997" t="s">
        <v>44</v>
      </c>
      <c r="D1997" t="s">
        <v>149</v>
      </c>
      <c r="E1997" t="s">
        <v>56</v>
      </c>
      <c r="F1997" t="s">
        <v>106</v>
      </c>
      <c r="G1997">
        <v>57</v>
      </c>
      <c r="H1997">
        <v>413219</v>
      </c>
      <c r="I1997" t="s">
        <v>34</v>
      </c>
      <c r="J1997" s="1">
        <v>44903</v>
      </c>
      <c r="K1997">
        <v>1100</v>
      </c>
      <c r="L1997" t="s">
        <v>8429</v>
      </c>
      <c r="M1997" t="s">
        <v>200</v>
      </c>
      <c r="N1997" t="s">
        <v>8430</v>
      </c>
      <c r="O1997" t="s">
        <v>8431</v>
      </c>
      <c r="P1997" t="s">
        <v>71</v>
      </c>
      <c r="Q1997">
        <v>13</v>
      </c>
      <c r="R1997" t="s">
        <v>40</v>
      </c>
      <c r="S1997" t="s">
        <v>79</v>
      </c>
      <c r="T1997">
        <v>37535</v>
      </c>
      <c r="U1997" s="1">
        <v>45493</v>
      </c>
      <c r="V1997" t="s">
        <v>126</v>
      </c>
      <c r="W1997">
        <v>904159</v>
      </c>
      <c r="X1997" t="s">
        <v>8432</v>
      </c>
      <c r="Y1997">
        <v>788</v>
      </c>
      <c r="Z1997">
        <v>1542</v>
      </c>
      <c r="AA1997">
        <v>8</v>
      </c>
      <c r="AB1997" s="2" t="s">
        <v>8433</v>
      </c>
    </row>
    <row r="1998" spans="1:28" x14ac:dyDescent="0.3">
      <c r="A1998" t="s">
        <v>28</v>
      </c>
      <c r="B1998" t="s">
        <v>29</v>
      </c>
      <c r="C1998" t="s">
        <v>30</v>
      </c>
      <c r="D1998" t="s">
        <v>134</v>
      </c>
      <c r="E1998" t="s">
        <v>56</v>
      </c>
      <c r="F1998" t="s">
        <v>33</v>
      </c>
      <c r="G1998">
        <v>87</v>
      </c>
      <c r="H1998">
        <v>425035</v>
      </c>
      <c r="I1998" t="s">
        <v>34</v>
      </c>
      <c r="J1998" s="1">
        <v>44447</v>
      </c>
      <c r="K1998">
        <v>1200</v>
      </c>
      <c r="L1998" t="s">
        <v>8434</v>
      </c>
      <c r="M1998" t="s">
        <v>361</v>
      </c>
      <c r="N1998" t="s">
        <v>8435</v>
      </c>
      <c r="O1998" t="s">
        <v>8436</v>
      </c>
      <c r="P1998" t="s">
        <v>51</v>
      </c>
      <c r="Q1998">
        <v>16</v>
      </c>
      <c r="R1998" t="s">
        <v>88</v>
      </c>
      <c r="S1998" t="s">
        <v>79</v>
      </c>
      <c r="T1998">
        <v>19486</v>
      </c>
      <c r="U1998" s="1">
        <v>45577</v>
      </c>
      <c r="V1998" t="s">
        <v>155</v>
      </c>
      <c r="W1998">
        <v>196647</v>
      </c>
      <c r="X1998" t="s">
        <v>8437</v>
      </c>
      <c r="Y1998">
        <v>233</v>
      </c>
      <c r="Z1998">
        <v>1361</v>
      </c>
      <c r="AA1998">
        <v>5</v>
      </c>
      <c r="AB1998">
        <v>2722</v>
      </c>
    </row>
    <row r="1999" spans="1:28" x14ac:dyDescent="0.3">
      <c r="A1999" t="s">
        <v>28</v>
      </c>
      <c r="B1999" t="s">
        <v>29</v>
      </c>
      <c r="C1999" t="s">
        <v>44</v>
      </c>
      <c r="D1999" t="s">
        <v>227</v>
      </c>
      <c r="E1999" t="s">
        <v>32</v>
      </c>
      <c r="F1999" t="s">
        <v>135</v>
      </c>
      <c r="G1999">
        <v>45</v>
      </c>
      <c r="H1999">
        <v>403183</v>
      </c>
      <c r="I1999" t="s">
        <v>34</v>
      </c>
      <c r="J1999" s="1">
        <v>45384</v>
      </c>
      <c r="K1999">
        <v>1000</v>
      </c>
      <c r="L1999" t="s">
        <v>4732</v>
      </c>
      <c r="M1999" t="s">
        <v>1291</v>
      </c>
      <c r="N1999" t="s">
        <v>8438</v>
      </c>
      <c r="O1999" t="s">
        <v>8439</v>
      </c>
      <c r="P1999" t="s">
        <v>87</v>
      </c>
      <c r="Q1999">
        <v>16</v>
      </c>
      <c r="R1999" t="s">
        <v>40</v>
      </c>
      <c r="S1999" t="s">
        <v>63</v>
      </c>
      <c r="T1999">
        <v>77645</v>
      </c>
      <c r="U1999" s="1">
        <v>45320</v>
      </c>
      <c r="V1999" t="s">
        <v>111</v>
      </c>
      <c r="W1999">
        <v>588588</v>
      </c>
      <c r="X1999" t="s">
        <v>8440</v>
      </c>
      <c r="Y1999">
        <v>745</v>
      </c>
      <c r="Z1999">
        <v>864</v>
      </c>
      <c r="AA1999">
        <v>1</v>
      </c>
      <c r="AB1999">
        <v>345.6</v>
      </c>
    </row>
    <row r="2000" spans="1:28" x14ac:dyDescent="0.3">
      <c r="A2000" t="s">
        <v>28</v>
      </c>
      <c r="B2000" t="s">
        <v>29</v>
      </c>
      <c r="C2000" t="s">
        <v>44</v>
      </c>
      <c r="D2000" t="s">
        <v>421</v>
      </c>
      <c r="E2000" t="s">
        <v>32</v>
      </c>
      <c r="F2000" t="s">
        <v>175</v>
      </c>
      <c r="G2000">
        <v>2</v>
      </c>
      <c r="H2000">
        <v>427360</v>
      </c>
      <c r="I2000" t="s">
        <v>58</v>
      </c>
      <c r="J2000" s="1">
        <v>45293</v>
      </c>
      <c r="K2000">
        <v>1100</v>
      </c>
      <c r="L2000" t="s">
        <v>8441</v>
      </c>
      <c r="M2000" t="s">
        <v>1483</v>
      </c>
      <c r="N2000" t="s">
        <v>8442</v>
      </c>
      <c r="O2000" t="s">
        <v>8443</v>
      </c>
      <c r="P2000" t="s">
        <v>87</v>
      </c>
      <c r="Q2000">
        <v>19</v>
      </c>
      <c r="R2000" t="s">
        <v>88</v>
      </c>
      <c r="S2000" t="s">
        <v>41</v>
      </c>
      <c r="T2000">
        <v>56204</v>
      </c>
      <c r="U2000" s="1">
        <v>45579</v>
      </c>
      <c r="V2000" t="s">
        <v>155</v>
      </c>
      <c r="W2000">
        <v>718163</v>
      </c>
      <c r="X2000" t="s">
        <v>8444</v>
      </c>
      <c r="Y2000">
        <v>865</v>
      </c>
      <c r="Z2000">
        <v>1722</v>
      </c>
      <c r="AA2000">
        <v>5</v>
      </c>
      <c r="AB2000">
        <v>3444</v>
      </c>
    </row>
    <row r="2001" spans="1:28" x14ac:dyDescent="0.3">
      <c r="A2001" t="s">
        <v>28</v>
      </c>
      <c r="B2001" t="s">
        <v>29</v>
      </c>
      <c r="C2001" t="s">
        <v>193</v>
      </c>
      <c r="D2001" t="s">
        <v>227</v>
      </c>
      <c r="E2001" t="s">
        <v>56</v>
      </c>
      <c r="F2001" t="s">
        <v>106</v>
      </c>
      <c r="G2001">
        <v>51</v>
      </c>
      <c r="H2001">
        <v>403190</v>
      </c>
      <c r="I2001" t="s">
        <v>58</v>
      </c>
      <c r="J2001" s="1">
        <v>43864</v>
      </c>
      <c r="K2001">
        <v>1400</v>
      </c>
      <c r="L2001" t="s">
        <v>8445</v>
      </c>
      <c r="M2001" t="s">
        <v>334</v>
      </c>
      <c r="N2001" t="s">
        <v>8446</v>
      </c>
      <c r="O2001" t="s">
        <v>8447</v>
      </c>
      <c r="P2001" t="s">
        <v>51</v>
      </c>
      <c r="Q2001">
        <v>12</v>
      </c>
      <c r="R2001" t="s">
        <v>40</v>
      </c>
      <c r="S2001" t="s">
        <v>79</v>
      </c>
      <c r="T2001">
        <v>25468</v>
      </c>
      <c r="U2001" s="1">
        <v>45389</v>
      </c>
      <c r="V2001" t="s">
        <v>80</v>
      </c>
      <c r="W2001">
        <v>782908</v>
      </c>
      <c r="X2001" t="s">
        <v>8448</v>
      </c>
      <c r="Y2001">
        <v>204</v>
      </c>
      <c r="Z2001">
        <v>1308</v>
      </c>
      <c r="AA2001">
        <v>7</v>
      </c>
      <c r="AB2001">
        <v>3662.4</v>
      </c>
    </row>
    <row r="2002" spans="1:28" x14ac:dyDescent="0.3">
      <c r="A2002" t="s">
        <v>28</v>
      </c>
      <c r="B2002" t="s">
        <v>29</v>
      </c>
      <c r="C2002" t="s">
        <v>91</v>
      </c>
      <c r="D2002" t="s">
        <v>616</v>
      </c>
      <c r="E2002" t="s">
        <v>56</v>
      </c>
      <c r="F2002" t="s">
        <v>175</v>
      </c>
      <c r="G2002">
        <v>32</v>
      </c>
      <c r="H2002">
        <v>409271</v>
      </c>
      <c r="I2002" t="s">
        <v>34</v>
      </c>
      <c r="J2002" s="1">
        <v>44705</v>
      </c>
      <c r="K2002">
        <v>1400</v>
      </c>
      <c r="L2002" t="s">
        <v>8449</v>
      </c>
      <c r="M2002" t="s">
        <v>747</v>
      </c>
      <c r="N2002" t="s">
        <v>8450</v>
      </c>
      <c r="O2002" t="s">
        <v>8451</v>
      </c>
      <c r="P2002" t="s">
        <v>87</v>
      </c>
      <c r="Q2002">
        <v>13</v>
      </c>
      <c r="R2002" t="s">
        <v>88</v>
      </c>
      <c r="S2002" t="s">
        <v>63</v>
      </c>
      <c r="T2002">
        <v>63799</v>
      </c>
      <c r="U2002" s="1">
        <v>45477</v>
      </c>
      <c r="V2002" t="s">
        <v>126</v>
      </c>
      <c r="W2002">
        <v>297715</v>
      </c>
      <c r="X2002" t="s">
        <v>8452</v>
      </c>
      <c r="Y2002">
        <v>822</v>
      </c>
      <c r="Z2002">
        <v>2396</v>
      </c>
      <c r="AA2002">
        <v>2</v>
      </c>
      <c r="AB2002" s="2" t="s">
        <v>8453</v>
      </c>
    </row>
    <row r="2003" spans="1:28" x14ac:dyDescent="0.3">
      <c r="A2003" t="s">
        <v>28</v>
      </c>
      <c r="B2003" t="s">
        <v>29</v>
      </c>
      <c r="C2003" t="s">
        <v>30</v>
      </c>
      <c r="D2003" t="s">
        <v>566</v>
      </c>
      <c r="E2003" t="s">
        <v>32</v>
      </c>
      <c r="F2003" t="s">
        <v>355</v>
      </c>
      <c r="G2003">
        <v>32</v>
      </c>
      <c r="H2003">
        <v>407955</v>
      </c>
      <c r="I2003" t="s">
        <v>58</v>
      </c>
      <c r="J2003" s="1">
        <v>44106</v>
      </c>
      <c r="K2003">
        <v>950</v>
      </c>
      <c r="L2003" t="s">
        <v>8454</v>
      </c>
      <c r="M2003" t="s">
        <v>200</v>
      </c>
      <c r="N2003" t="s">
        <v>8455</v>
      </c>
      <c r="O2003" t="s">
        <v>8456</v>
      </c>
      <c r="P2003" t="s">
        <v>87</v>
      </c>
      <c r="Q2003">
        <v>16</v>
      </c>
      <c r="R2003" t="s">
        <v>40</v>
      </c>
      <c r="S2003" t="s">
        <v>63</v>
      </c>
      <c r="T2003">
        <v>57108</v>
      </c>
      <c r="U2003" s="1">
        <v>45629</v>
      </c>
      <c r="V2003" t="s">
        <v>259</v>
      </c>
      <c r="W2003">
        <v>589387</v>
      </c>
      <c r="X2003" t="s">
        <v>8457</v>
      </c>
      <c r="Y2003">
        <v>442</v>
      </c>
      <c r="Z2003">
        <v>2806</v>
      </c>
      <c r="AA2003">
        <v>2</v>
      </c>
      <c r="AB2003">
        <v>2244.8000000000002</v>
      </c>
    </row>
    <row r="2004" spans="1:28" x14ac:dyDescent="0.3">
      <c r="A2004" t="s">
        <v>28</v>
      </c>
      <c r="B2004" t="s">
        <v>29</v>
      </c>
      <c r="C2004" t="s">
        <v>148</v>
      </c>
      <c r="D2004" t="s">
        <v>611</v>
      </c>
      <c r="E2004" t="s">
        <v>32</v>
      </c>
      <c r="F2004" t="s">
        <v>99</v>
      </c>
      <c r="G2004">
        <v>73</v>
      </c>
      <c r="H2004">
        <v>402324</v>
      </c>
      <c r="I2004" t="s">
        <v>58</v>
      </c>
      <c r="J2004" s="1">
        <v>44369</v>
      </c>
      <c r="K2004">
        <v>1100</v>
      </c>
      <c r="L2004" t="s">
        <v>8458</v>
      </c>
      <c r="M2004" t="s">
        <v>1007</v>
      </c>
      <c r="N2004" t="s">
        <v>8459</v>
      </c>
      <c r="O2004" t="s">
        <v>8460</v>
      </c>
      <c r="P2004" t="s">
        <v>71</v>
      </c>
      <c r="Q2004">
        <v>17</v>
      </c>
      <c r="R2004" t="s">
        <v>40</v>
      </c>
      <c r="S2004" t="s">
        <v>118</v>
      </c>
      <c r="T2004">
        <v>17584</v>
      </c>
      <c r="U2004" s="1">
        <v>45583</v>
      </c>
      <c r="V2004" t="s">
        <v>155</v>
      </c>
      <c r="W2004">
        <v>501622</v>
      </c>
      <c r="X2004" t="s">
        <v>8461</v>
      </c>
      <c r="Y2004">
        <v>842</v>
      </c>
      <c r="Z2004">
        <v>675</v>
      </c>
      <c r="AA2004">
        <v>6</v>
      </c>
      <c r="AB2004">
        <v>1620</v>
      </c>
    </row>
    <row r="2005" spans="1:28" x14ac:dyDescent="0.3">
      <c r="A2005" t="s">
        <v>28</v>
      </c>
      <c r="B2005" t="s">
        <v>29</v>
      </c>
      <c r="C2005" t="s">
        <v>44</v>
      </c>
      <c r="D2005" t="s">
        <v>411</v>
      </c>
      <c r="E2005" t="s">
        <v>56</v>
      </c>
      <c r="F2005" t="s">
        <v>175</v>
      </c>
      <c r="G2005">
        <v>17</v>
      </c>
      <c r="H2005">
        <v>414056</v>
      </c>
      <c r="I2005" t="s">
        <v>58</v>
      </c>
      <c r="J2005" s="1">
        <v>44648</v>
      </c>
      <c r="K2005">
        <v>800</v>
      </c>
      <c r="L2005" t="s">
        <v>8462</v>
      </c>
      <c r="M2005" t="s">
        <v>36</v>
      </c>
      <c r="N2005" t="s">
        <v>8463</v>
      </c>
      <c r="O2005" t="s">
        <v>8464</v>
      </c>
      <c r="P2005" t="s">
        <v>39</v>
      </c>
      <c r="Q2005">
        <v>20</v>
      </c>
      <c r="R2005" t="s">
        <v>88</v>
      </c>
      <c r="S2005" t="s">
        <v>118</v>
      </c>
      <c r="T2005">
        <v>46027</v>
      </c>
      <c r="U2005" s="1">
        <v>45462</v>
      </c>
      <c r="V2005" t="s">
        <v>52</v>
      </c>
      <c r="W2005">
        <v>180829</v>
      </c>
      <c r="X2005" t="s">
        <v>8441</v>
      </c>
      <c r="Y2005">
        <v>626</v>
      </c>
      <c r="Z2005">
        <v>2529</v>
      </c>
      <c r="AA2005">
        <v>2</v>
      </c>
      <c r="AB2005">
        <v>2023.2</v>
      </c>
    </row>
    <row r="2006" spans="1:28" x14ac:dyDescent="0.3">
      <c r="A2006" t="s">
        <v>28</v>
      </c>
      <c r="B2006" t="s">
        <v>29</v>
      </c>
      <c r="C2006" t="s">
        <v>148</v>
      </c>
      <c r="D2006" t="s">
        <v>31</v>
      </c>
      <c r="E2006" t="s">
        <v>32</v>
      </c>
      <c r="F2006" t="s">
        <v>175</v>
      </c>
      <c r="G2006">
        <v>40</v>
      </c>
      <c r="H2006">
        <v>402309</v>
      </c>
      <c r="I2006" t="s">
        <v>34</v>
      </c>
      <c r="J2006" s="1">
        <v>45441</v>
      </c>
      <c r="K2006">
        <v>1100</v>
      </c>
      <c r="L2006" t="s">
        <v>8465</v>
      </c>
      <c r="M2006" t="s">
        <v>2054</v>
      </c>
      <c r="N2006" t="s">
        <v>8466</v>
      </c>
      <c r="O2006" t="s">
        <v>8467</v>
      </c>
      <c r="P2006" t="s">
        <v>39</v>
      </c>
      <c r="Q2006">
        <v>3</v>
      </c>
      <c r="R2006" t="s">
        <v>40</v>
      </c>
      <c r="S2006" t="s">
        <v>63</v>
      </c>
      <c r="T2006">
        <v>43330</v>
      </c>
      <c r="U2006" s="1">
        <v>45442</v>
      </c>
      <c r="V2006" t="s">
        <v>140</v>
      </c>
      <c r="W2006">
        <v>543065</v>
      </c>
      <c r="X2006" t="s">
        <v>8468</v>
      </c>
      <c r="Y2006">
        <v>420</v>
      </c>
      <c r="Z2006">
        <v>1644</v>
      </c>
      <c r="AA2006">
        <v>8</v>
      </c>
      <c r="AB2006">
        <v>5260.8</v>
      </c>
    </row>
    <row r="2007" spans="1:28" x14ac:dyDescent="0.3">
      <c r="A2007" t="s">
        <v>28</v>
      </c>
      <c r="B2007" t="s">
        <v>29</v>
      </c>
      <c r="C2007" t="s">
        <v>54</v>
      </c>
      <c r="D2007" t="s">
        <v>611</v>
      </c>
      <c r="E2007" t="s">
        <v>46</v>
      </c>
      <c r="F2007" t="s">
        <v>57</v>
      </c>
      <c r="G2007">
        <v>77</v>
      </c>
      <c r="H2007">
        <v>412552</v>
      </c>
      <c r="I2007" t="s">
        <v>58</v>
      </c>
      <c r="J2007" s="1">
        <v>44943</v>
      </c>
      <c r="K2007">
        <v>1400</v>
      </c>
      <c r="L2007" t="s">
        <v>8469</v>
      </c>
      <c r="M2007" t="s">
        <v>101</v>
      </c>
      <c r="N2007" t="s">
        <v>8470</v>
      </c>
      <c r="O2007" t="s">
        <v>8471</v>
      </c>
      <c r="P2007" t="s">
        <v>71</v>
      </c>
      <c r="Q2007">
        <v>7</v>
      </c>
      <c r="R2007" t="s">
        <v>88</v>
      </c>
      <c r="S2007" t="s">
        <v>41</v>
      </c>
      <c r="T2007">
        <v>30558</v>
      </c>
      <c r="U2007" s="1">
        <v>45548</v>
      </c>
      <c r="V2007" t="s">
        <v>180</v>
      </c>
      <c r="W2007">
        <v>289457</v>
      </c>
      <c r="X2007" t="s">
        <v>8472</v>
      </c>
      <c r="Y2007">
        <v>494</v>
      </c>
      <c r="Z2007">
        <v>553</v>
      </c>
      <c r="AA2007">
        <v>8</v>
      </c>
      <c r="AB2007" s="2" t="s">
        <v>745</v>
      </c>
    </row>
    <row r="2008" spans="1:28" x14ac:dyDescent="0.3">
      <c r="A2008" t="s">
        <v>28</v>
      </c>
      <c r="B2008" t="s">
        <v>29</v>
      </c>
      <c r="C2008" t="s">
        <v>91</v>
      </c>
      <c r="D2008" t="s">
        <v>82</v>
      </c>
      <c r="E2008" t="s">
        <v>46</v>
      </c>
      <c r="F2008" t="s">
        <v>135</v>
      </c>
      <c r="G2008">
        <v>33</v>
      </c>
      <c r="H2008">
        <v>410231</v>
      </c>
      <c r="I2008" t="s">
        <v>34</v>
      </c>
      <c r="J2008" s="1">
        <v>45488</v>
      </c>
      <c r="K2008">
        <v>800</v>
      </c>
      <c r="L2008" t="s">
        <v>6446</v>
      </c>
      <c r="M2008" t="s">
        <v>334</v>
      </c>
      <c r="N2008" t="s">
        <v>8473</v>
      </c>
      <c r="O2008">
        <f>1-949-939-1878</f>
        <v>-3765</v>
      </c>
      <c r="P2008" t="s">
        <v>87</v>
      </c>
      <c r="Q2008">
        <v>6</v>
      </c>
      <c r="R2008" t="s">
        <v>40</v>
      </c>
      <c r="S2008" t="s">
        <v>63</v>
      </c>
      <c r="T2008">
        <v>76949</v>
      </c>
      <c r="U2008" s="1">
        <v>45387</v>
      </c>
      <c r="V2008" t="s">
        <v>80</v>
      </c>
      <c r="W2008">
        <v>851294</v>
      </c>
      <c r="X2008" t="s">
        <v>8474</v>
      </c>
      <c r="Y2008">
        <v>697</v>
      </c>
      <c r="Z2008">
        <v>2470</v>
      </c>
      <c r="AA2008">
        <v>1</v>
      </c>
      <c r="AB2008">
        <v>988</v>
      </c>
    </row>
    <row r="2009" spans="1:28" x14ac:dyDescent="0.3">
      <c r="A2009" t="s">
        <v>28</v>
      </c>
      <c r="B2009" t="s">
        <v>29</v>
      </c>
      <c r="C2009" t="s">
        <v>44</v>
      </c>
      <c r="D2009" t="s">
        <v>254</v>
      </c>
      <c r="E2009" t="s">
        <v>46</v>
      </c>
      <c r="F2009" t="s">
        <v>33</v>
      </c>
      <c r="G2009">
        <v>86</v>
      </c>
      <c r="H2009">
        <v>429026</v>
      </c>
      <c r="I2009" t="s">
        <v>58</v>
      </c>
      <c r="J2009" s="1">
        <v>44828</v>
      </c>
      <c r="K2009">
        <v>1200</v>
      </c>
      <c r="L2009" t="s">
        <v>8475</v>
      </c>
      <c r="M2009" t="s">
        <v>1030</v>
      </c>
      <c r="N2009" t="s">
        <v>8476</v>
      </c>
      <c r="O2009" t="s">
        <v>8477</v>
      </c>
      <c r="P2009" t="s">
        <v>71</v>
      </c>
      <c r="Q2009">
        <v>6</v>
      </c>
      <c r="R2009" t="s">
        <v>88</v>
      </c>
      <c r="S2009" t="s">
        <v>41</v>
      </c>
      <c r="T2009">
        <v>84137</v>
      </c>
      <c r="U2009" s="1">
        <v>45445</v>
      </c>
      <c r="V2009" t="s">
        <v>52</v>
      </c>
      <c r="W2009">
        <v>447947</v>
      </c>
      <c r="X2009" t="s">
        <v>8478</v>
      </c>
      <c r="Y2009">
        <v>527</v>
      </c>
      <c r="Z2009">
        <v>2153</v>
      </c>
      <c r="AA2009">
        <v>7</v>
      </c>
      <c r="AB2009" s="2" t="s">
        <v>8479</v>
      </c>
    </row>
    <row r="2010" spans="1:28" x14ac:dyDescent="0.3">
      <c r="A2010" t="s">
        <v>28</v>
      </c>
      <c r="B2010" t="s">
        <v>29</v>
      </c>
      <c r="C2010" t="s">
        <v>193</v>
      </c>
      <c r="D2010" t="s">
        <v>142</v>
      </c>
      <c r="E2010" t="s">
        <v>56</v>
      </c>
      <c r="F2010" t="s">
        <v>113</v>
      </c>
      <c r="G2010">
        <v>55</v>
      </c>
      <c r="H2010">
        <v>428428</v>
      </c>
      <c r="I2010" t="s">
        <v>34</v>
      </c>
      <c r="J2010" s="1">
        <v>44546</v>
      </c>
      <c r="K2010">
        <v>1300</v>
      </c>
      <c r="L2010" t="s">
        <v>8480</v>
      </c>
      <c r="M2010" t="s">
        <v>200</v>
      </c>
      <c r="N2010" t="s">
        <v>8481</v>
      </c>
      <c r="O2010" t="s">
        <v>8482</v>
      </c>
      <c r="P2010" t="s">
        <v>87</v>
      </c>
      <c r="Q2010">
        <v>15</v>
      </c>
      <c r="R2010" t="s">
        <v>40</v>
      </c>
      <c r="S2010" t="s">
        <v>79</v>
      </c>
      <c r="T2010">
        <v>87702</v>
      </c>
      <c r="U2010" s="1">
        <v>45362</v>
      </c>
      <c r="V2010" t="s">
        <v>72</v>
      </c>
      <c r="W2010">
        <v>122234</v>
      </c>
      <c r="X2010" t="s">
        <v>8483</v>
      </c>
      <c r="Y2010">
        <v>745</v>
      </c>
      <c r="Z2010">
        <v>2449</v>
      </c>
      <c r="AA2010">
        <v>4</v>
      </c>
      <c r="AB2010">
        <v>3918.4</v>
      </c>
    </row>
    <row r="2011" spans="1:28" x14ac:dyDescent="0.3">
      <c r="A2011" t="s">
        <v>28</v>
      </c>
      <c r="B2011" t="s">
        <v>29</v>
      </c>
      <c r="C2011" t="s">
        <v>193</v>
      </c>
      <c r="D2011" t="s">
        <v>467</v>
      </c>
      <c r="E2011" t="s">
        <v>56</v>
      </c>
      <c r="F2011" t="s">
        <v>99</v>
      </c>
      <c r="G2011">
        <v>31</v>
      </c>
      <c r="H2011">
        <v>422315</v>
      </c>
      <c r="I2011" t="s">
        <v>58</v>
      </c>
      <c r="J2011" s="1">
        <v>45067</v>
      </c>
      <c r="K2011">
        <v>1100</v>
      </c>
      <c r="L2011" t="s">
        <v>8484</v>
      </c>
      <c r="M2011" t="s">
        <v>276</v>
      </c>
      <c r="N2011" t="s">
        <v>8485</v>
      </c>
      <c r="O2011" t="s">
        <v>8486</v>
      </c>
      <c r="P2011" t="s">
        <v>39</v>
      </c>
      <c r="Q2011">
        <v>20</v>
      </c>
      <c r="R2011" t="s">
        <v>88</v>
      </c>
      <c r="S2011" t="s">
        <v>63</v>
      </c>
      <c r="T2011">
        <v>75655</v>
      </c>
      <c r="U2011" s="1">
        <v>45612</v>
      </c>
      <c r="V2011" t="s">
        <v>42</v>
      </c>
      <c r="W2011">
        <v>309519</v>
      </c>
      <c r="X2011" t="s">
        <v>8487</v>
      </c>
      <c r="Y2011">
        <v>892</v>
      </c>
      <c r="Z2011">
        <v>1951</v>
      </c>
      <c r="AA2011">
        <v>2</v>
      </c>
      <c r="AB2011" s="2" t="s">
        <v>5903</v>
      </c>
    </row>
    <row r="2012" spans="1:28" x14ac:dyDescent="0.3">
      <c r="A2012" t="s">
        <v>28</v>
      </c>
      <c r="B2012" t="s">
        <v>29</v>
      </c>
      <c r="C2012" t="s">
        <v>30</v>
      </c>
      <c r="D2012" t="s">
        <v>134</v>
      </c>
      <c r="E2012" t="s">
        <v>32</v>
      </c>
      <c r="F2012" t="s">
        <v>57</v>
      </c>
      <c r="G2012">
        <v>86</v>
      </c>
      <c r="H2012">
        <v>429834</v>
      </c>
      <c r="I2012" t="s">
        <v>34</v>
      </c>
      <c r="J2012" s="1">
        <v>44595</v>
      </c>
      <c r="K2012">
        <v>1300</v>
      </c>
      <c r="L2012" t="s">
        <v>8488</v>
      </c>
      <c r="M2012" t="s">
        <v>1409</v>
      </c>
      <c r="N2012" t="s">
        <v>8489</v>
      </c>
      <c r="O2012" t="s">
        <v>8490</v>
      </c>
      <c r="P2012" t="s">
        <v>71</v>
      </c>
      <c r="Q2012">
        <v>8</v>
      </c>
      <c r="R2012" t="s">
        <v>88</v>
      </c>
      <c r="S2012" t="s">
        <v>41</v>
      </c>
      <c r="T2012">
        <v>57777</v>
      </c>
      <c r="U2012" s="1">
        <v>45536</v>
      </c>
      <c r="V2012" t="s">
        <v>180</v>
      </c>
      <c r="W2012">
        <v>305234</v>
      </c>
      <c r="X2012" t="s">
        <v>8491</v>
      </c>
      <c r="Y2012">
        <v>391</v>
      </c>
      <c r="Z2012">
        <v>710</v>
      </c>
      <c r="AA2012">
        <v>6</v>
      </c>
      <c r="AB2012">
        <v>1704</v>
      </c>
    </row>
    <row r="2013" spans="1:28" x14ac:dyDescent="0.3">
      <c r="A2013" t="s">
        <v>28</v>
      </c>
      <c r="B2013" t="s">
        <v>29</v>
      </c>
      <c r="C2013" t="s">
        <v>54</v>
      </c>
      <c r="D2013" t="s">
        <v>74</v>
      </c>
      <c r="E2013" t="s">
        <v>46</v>
      </c>
      <c r="F2013" t="s">
        <v>83</v>
      </c>
      <c r="G2013">
        <v>58</v>
      </c>
      <c r="H2013">
        <v>433232</v>
      </c>
      <c r="I2013" t="s">
        <v>34</v>
      </c>
      <c r="J2013" s="1">
        <v>45321</v>
      </c>
      <c r="K2013">
        <v>1000</v>
      </c>
      <c r="L2013" t="s">
        <v>8492</v>
      </c>
      <c r="M2013" t="s">
        <v>313</v>
      </c>
      <c r="N2013" t="s">
        <v>8493</v>
      </c>
      <c r="O2013" t="s">
        <v>8494</v>
      </c>
      <c r="P2013" t="s">
        <v>51</v>
      </c>
      <c r="Q2013">
        <v>19</v>
      </c>
      <c r="R2013" t="s">
        <v>40</v>
      </c>
      <c r="S2013" t="s">
        <v>118</v>
      </c>
      <c r="T2013">
        <v>91347</v>
      </c>
      <c r="U2013" s="1">
        <v>45451</v>
      </c>
      <c r="V2013" t="s">
        <v>52</v>
      </c>
      <c r="W2013">
        <v>975090</v>
      </c>
      <c r="X2013" t="s">
        <v>8495</v>
      </c>
      <c r="Y2013">
        <v>858</v>
      </c>
      <c r="Z2013">
        <v>2194</v>
      </c>
      <c r="AA2013">
        <v>3</v>
      </c>
      <c r="AB2013">
        <v>2632.8</v>
      </c>
    </row>
    <row r="2014" spans="1:28" x14ac:dyDescent="0.3">
      <c r="A2014" t="s">
        <v>28</v>
      </c>
      <c r="B2014" t="s">
        <v>29</v>
      </c>
      <c r="C2014" t="s">
        <v>30</v>
      </c>
      <c r="D2014" t="s">
        <v>411</v>
      </c>
      <c r="E2014" t="s">
        <v>46</v>
      </c>
      <c r="F2014" t="s">
        <v>47</v>
      </c>
      <c r="G2014">
        <v>20</v>
      </c>
      <c r="H2014">
        <v>428772</v>
      </c>
      <c r="I2014" t="s">
        <v>58</v>
      </c>
      <c r="J2014" s="1">
        <v>44117</v>
      </c>
      <c r="K2014">
        <v>1000</v>
      </c>
      <c r="L2014" t="s">
        <v>8496</v>
      </c>
      <c r="M2014" t="s">
        <v>487</v>
      </c>
      <c r="N2014" t="s">
        <v>8497</v>
      </c>
      <c r="O2014" t="s">
        <v>8498</v>
      </c>
      <c r="P2014" t="s">
        <v>71</v>
      </c>
      <c r="Q2014">
        <v>11</v>
      </c>
      <c r="R2014" t="s">
        <v>88</v>
      </c>
      <c r="S2014" t="s">
        <v>79</v>
      </c>
      <c r="T2014">
        <v>60915</v>
      </c>
      <c r="U2014" s="1">
        <v>45401</v>
      </c>
      <c r="V2014" t="s">
        <v>80</v>
      </c>
      <c r="W2014">
        <v>513447</v>
      </c>
      <c r="X2014" t="s">
        <v>8499</v>
      </c>
      <c r="Y2014">
        <v>750</v>
      </c>
      <c r="Z2014">
        <v>2054</v>
      </c>
      <c r="AA2014">
        <v>3</v>
      </c>
      <c r="AB2014">
        <v>2464.8000000000002</v>
      </c>
    </row>
    <row r="2015" spans="1:28" x14ac:dyDescent="0.3">
      <c r="A2015" t="s">
        <v>28</v>
      </c>
      <c r="B2015" t="s">
        <v>29</v>
      </c>
      <c r="C2015" t="s">
        <v>30</v>
      </c>
      <c r="D2015" t="s">
        <v>163</v>
      </c>
      <c r="E2015" t="s">
        <v>32</v>
      </c>
      <c r="F2015" t="s">
        <v>135</v>
      </c>
      <c r="G2015">
        <v>15</v>
      </c>
      <c r="H2015">
        <v>424115</v>
      </c>
      <c r="I2015" t="s">
        <v>58</v>
      </c>
      <c r="J2015" s="1">
        <v>44700</v>
      </c>
      <c r="K2015">
        <v>1400</v>
      </c>
      <c r="L2015" t="s">
        <v>8500</v>
      </c>
      <c r="M2015" t="s">
        <v>222</v>
      </c>
      <c r="N2015" t="s">
        <v>8501</v>
      </c>
      <c r="O2015" t="s">
        <v>8502</v>
      </c>
      <c r="P2015" t="s">
        <v>39</v>
      </c>
      <c r="Q2015">
        <v>15</v>
      </c>
      <c r="R2015" t="s">
        <v>88</v>
      </c>
      <c r="S2015" t="s">
        <v>41</v>
      </c>
      <c r="T2015">
        <v>63331</v>
      </c>
      <c r="U2015" s="1">
        <v>45479</v>
      </c>
      <c r="V2015" t="s">
        <v>126</v>
      </c>
      <c r="W2015">
        <v>809606</v>
      </c>
      <c r="X2015" t="s">
        <v>8503</v>
      </c>
      <c r="Y2015">
        <v>700</v>
      </c>
      <c r="Z2015">
        <v>765</v>
      </c>
      <c r="AA2015">
        <v>5</v>
      </c>
      <c r="AB2015">
        <v>1530</v>
      </c>
    </row>
    <row r="2016" spans="1:28" x14ac:dyDescent="0.3">
      <c r="A2016" t="s">
        <v>28</v>
      </c>
      <c r="B2016" t="s">
        <v>29</v>
      </c>
      <c r="C2016" t="s">
        <v>54</v>
      </c>
      <c r="D2016" t="s">
        <v>149</v>
      </c>
      <c r="E2016" t="s">
        <v>46</v>
      </c>
      <c r="F2016" t="s">
        <v>150</v>
      </c>
      <c r="G2016">
        <v>21</v>
      </c>
      <c r="H2016">
        <v>437754</v>
      </c>
      <c r="I2016" t="s">
        <v>34</v>
      </c>
      <c r="J2016" s="1">
        <v>44675</v>
      </c>
      <c r="K2016">
        <v>1000</v>
      </c>
      <c r="L2016" t="s">
        <v>8504</v>
      </c>
      <c r="M2016" t="s">
        <v>478</v>
      </c>
      <c r="N2016" t="s">
        <v>8505</v>
      </c>
      <c r="O2016" t="s">
        <v>8506</v>
      </c>
      <c r="P2016" t="s">
        <v>51</v>
      </c>
      <c r="Q2016">
        <v>17</v>
      </c>
      <c r="R2016" t="s">
        <v>88</v>
      </c>
      <c r="S2016" t="s">
        <v>79</v>
      </c>
      <c r="T2016">
        <v>80485</v>
      </c>
      <c r="U2016" s="1">
        <v>45390</v>
      </c>
      <c r="V2016" t="s">
        <v>80</v>
      </c>
      <c r="W2016">
        <v>992277</v>
      </c>
      <c r="X2016" t="s">
        <v>8507</v>
      </c>
      <c r="Y2016">
        <v>840</v>
      </c>
      <c r="Z2016">
        <v>758</v>
      </c>
      <c r="AA2016">
        <v>6</v>
      </c>
      <c r="AB2016">
        <v>1819.2</v>
      </c>
    </row>
    <row r="2017" spans="1:28" x14ac:dyDescent="0.3">
      <c r="A2017" t="s">
        <v>28</v>
      </c>
      <c r="B2017" t="s">
        <v>29</v>
      </c>
      <c r="C2017" t="s">
        <v>148</v>
      </c>
      <c r="D2017" t="s">
        <v>105</v>
      </c>
      <c r="E2017" t="s">
        <v>46</v>
      </c>
      <c r="F2017" t="s">
        <v>57</v>
      </c>
      <c r="G2017">
        <v>18</v>
      </c>
      <c r="H2017">
        <v>434937</v>
      </c>
      <c r="I2017" t="s">
        <v>58</v>
      </c>
      <c r="J2017" s="1">
        <v>44229</v>
      </c>
      <c r="K2017">
        <v>1100</v>
      </c>
      <c r="L2017" t="s">
        <v>8508</v>
      </c>
      <c r="M2017" t="s">
        <v>159</v>
      </c>
      <c r="N2017" t="s">
        <v>8509</v>
      </c>
      <c r="O2017" t="s">
        <v>8510</v>
      </c>
      <c r="P2017" t="s">
        <v>71</v>
      </c>
      <c r="Q2017">
        <v>14</v>
      </c>
      <c r="R2017" t="s">
        <v>88</v>
      </c>
      <c r="S2017" t="s">
        <v>118</v>
      </c>
      <c r="T2017">
        <v>66494</v>
      </c>
      <c r="U2017" s="1">
        <v>45569</v>
      </c>
      <c r="V2017" t="s">
        <v>155</v>
      </c>
      <c r="W2017">
        <v>526222</v>
      </c>
      <c r="X2017" t="s">
        <v>8511</v>
      </c>
      <c r="Y2017">
        <v>921</v>
      </c>
      <c r="Z2017">
        <v>1572</v>
      </c>
      <c r="AA2017">
        <v>6</v>
      </c>
      <c r="AB2017">
        <v>3772.8</v>
      </c>
    </row>
    <row r="2018" spans="1:28" x14ac:dyDescent="0.3">
      <c r="A2018" t="s">
        <v>28</v>
      </c>
      <c r="B2018" t="s">
        <v>29</v>
      </c>
      <c r="C2018" t="s">
        <v>54</v>
      </c>
      <c r="D2018" t="s">
        <v>338</v>
      </c>
      <c r="E2018" t="s">
        <v>56</v>
      </c>
      <c r="F2018" t="s">
        <v>57</v>
      </c>
      <c r="G2018">
        <v>5</v>
      </c>
      <c r="H2018">
        <v>434638</v>
      </c>
      <c r="I2018" t="s">
        <v>34</v>
      </c>
      <c r="J2018" s="1">
        <v>45116</v>
      </c>
      <c r="K2018">
        <v>1100</v>
      </c>
      <c r="L2018" t="s">
        <v>8512</v>
      </c>
      <c r="M2018" t="s">
        <v>216</v>
      </c>
      <c r="N2018" t="s">
        <v>8513</v>
      </c>
      <c r="O2018" t="s">
        <v>8514</v>
      </c>
      <c r="P2018" t="s">
        <v>39</v>
      </c>
      <c r="Q2018">
        <v>11</v>
      </c>
      <c r="R2018" t="s">
        <v>40</v>
      </c>
      <c r="S2018" t="s">
        <v>118</v>
      </c>
      <c r="T2018">
        <v>13424</v>
      </c>
      <c r="U2018" s="1">
        <v>45480</v>
      </c>
      <c r="V2018" t="s">
        <v>126</v>
      </c>
      <c r="W2018">
        <v>977931</v>
      </c>
      <c r="X2018" t="s">
        <v>4111</v>
      </c>
      <c r="Y2018">
        <v>217</v>
      </c>
      <c r="Z2018">
        <v>1358</v>
      </c>
      <c r="AA2018">
        <v>4</v>
      </c>
      <c r="AB2018">
        <v>2172.8000000000002</v>
      </c>
    </row>
    <row r="2019" spans="1:28" x14ac:dyDescent="0.3">
      <c r="A2019" t="s">
        <v>28</v>
      </c>
      <c r="B2019" t="s">
        <v>29</v>
      </c>
      <c r="C2019" t="s">
        <v>91</v>
      </c>
      <c r="D2019" t="s">
        <v>637</v>
      </c>
      <c r="E2019" t="s">
        <v>46</v>
      </c>
      <c r="F2019" t="s">
        <v>135</v>
      </c>
      <c r="G2019">
        <v>16</v>
      </c>
      <c r="H2019">
        <v>434446</v>
      </c>
      <c r="I2019" t="s">
        <v>34</v>
      </c>
      <c r="J2019" s="1">
        <v>44347</v>
      </c>
      <c r="K2019">
        <v>1300</v>
      </c>
      <c r="L2019" t="s">
        <v>8515</v>
      </c>
      <c r="M2019" t="s">
        <v>200</v>
      </c>
      <c r="N2019" t="s">
        <v>8516</v>
      </c>
      <c r="O2019" t="s">
        <v>8517</v>
      </c>
      <c r="P2019" t="s">
        <v>87</v>
      </c>
      <c r="Q2019">
        <v>7</v>
      </c>
      <c r="R2019" t="s">
        <v>40</v>
      </c>
      <c r="S2019" t="s">
        <v>63</v>
      </c>
      <c r="T2019">
        <v>25110</v>
      </c>
      <c r="U2019" s="1">
        <v>45346</v>
      </c>
      <c r="V2019" t="s">
        <v>119</v>
      </c>
      <c r="W2019">
        <v>395004</v>
      </c>
      <c r="X2019" t="s">
        <v>8518</v>
      </c>
      <c r="Y2019">
        <v>779</v>
      </c>
      <c r="Z2019">
        <v>688</v>
      </c>
      <c r="AA2019">
        <v>6</v>
      </c>
      <c r="AB2019">
        <v>1651.2</v>
      </c>
    </row>
    <row r="2020" spans="1:28" x14ac:dyDescent="0.3">
      <c r="A2020" t="s">
        <v>28</v>
      </c>
      <c r="B2020" t="s">
        <v>29</v>
      </c>
      <c r="C2020" t="s">
        <v>157</v>
      </c>
      <c r="D2020" t="s">
        <v>134</v>
      </c>
      <c r="E2020" t="s">
        <v>56</v>
      </c>
      <c r="F2020" t="s">
        <v>150</v>
      </c>
      <c r="G2020">
        <v>38</v>
      </c>
      <c r="H2020">
        <v>435864</v>
      </c>
      <c r="I2020" t="s">
        <v>34</v>
      </c>
      <c r="J2020" s="1">
        <v>44422</v>
      </c>
      <c r="K2020">
        <v>1200</v>
      </c>
      <c r="L2020" t="s">
        <v>8519</v>
      </c>
      <c r="M2020" t="s">
        <v>680</v>
      </c>
      <c r="N2020" t="s">
        <v>8520</v>
      </c>
      <c r="O2020" t="s">
        <v>8521</v>
      </c>
      <c r="P2020" t="s">
        <v>71</v>
      </c>
      <c r="Q2020">
        <v>15</v>
      </c>
      <c r="R2020" t="s">
        <v>88</v>
      </c>
      <c r="S2020" t="s">
        <v>118</v>
      </c>
      <c r="T2020">
        <v>78065</v>
      </c>
      <c r="U2020" s="1">
        <v>45421</v>
      </c>
      <c r="V2020" t="s">
        <v>140</v>
      </c>
      <c r="W2020">
        <v>929722</v>
      </c>
      <c r="X2020" t="s">
        <v>8522</v>
      </c>
      <c r="Y2020">
        <v>672</v>
      </c>
      <c r="Z2020">
        <v>2678</v>
      </c>
      <c r="AA2020">
        <v>5</v>
      </c>
      <c r="AB2020">
        <v>5356</v>
      </c>
    </row>
    <row r="2021" spans="1:28" x14ac:dyDescent="0.3">
      <c r="A2021" t="s">
        <v>28</v>
      </c>
      <c r="B2021" t="s">
        <v>29</v>
      </c>
      <c r="C2021" t="s">
        <v>54</v>
      </c>
      <c r="D2021" t="s">
        <v>105</v>
      </c>
      <c r="E2021" t="s">
        <v>46</v>
      </c>
      <c r="F2021" t="s">
        <v>33</v>
      </c>
      <c r="G2021">
        <v>76</v>
      </c>
      <c r="H2021">
        <v>433532</v>
      </c>
      <c r="I2021" t="s">
        <v>34</v>
      </c>
      <c r="J2021" s="1">
        <v>44881</v>
      </c>
      <c r="K2021">
        <v>800</v>
      </c>
      <c r="L2021" t="s">
        <v>8523</v>
      </c>
      <c r="M2021" t="s">
        <v>895</v>
      </c>
      <c r="N2021" t="s">
        <v>8524</v>
      </c>
      <c r="O2021" t="s">
        <v>8525</v>
      </c>
      <c r="P2021" t="s">
        <v>51</v>
      </c>
      <c r="Q2021">
        <v>5</v>
      </c>
      <c r="R2021" t="s">
        <v>40</v>
      </c>
      <c r="S2021" t="s">
        <v>41</v>
      </c>
      <c r="T2021">
        <v>13791</v>
      </c>
      <c r="U2021" s="1">
        <v>45409</v>
      </c>
      <c r="V2021" t="s">
        <v>80</v>
      </c>
      <c r="W2021">
        <v>258233</v>
      </c>
      <c r="X2021" t="s">
        <v>8526</v>
      </c>
      <c r="Y2021">
        <v>809</v>
      </c>
      <c r="Z2021">
        <v>1471</v>
      </c>
      <c r="AA2021">
        <v>4</v>
      </c>
      <c r="AB2021">
        <v>2353.6</v>
      </c>
    </row>
    <row r="2022" spans="1:28" x14ac:dyDescent="0.3">
      <c r="A2022" t="s">
        <v>28</v>
      </c>
      <c r="B2022" t="s">
        <v>29</v>
      </c>
      <c r="C2022" t="s">
        <v>44</v>
      </c>
      <c r="D2022" t="s">
        <v>349</v>
      </c>
      <c r="E2022" t="s">
        <v>56</v>
      </c>
      <c r="F2022" t="s">
        <v>355</v>
      </c>
      <c r="G2022">
        <v>23</v>
      </c>
      <c r="H2022">
        <v>432938</v>
      </c>
      <c r="I2022" t="s">
        <v>34</v>
      </c>
      <c r="J2022" s="1">
        <v>45361</v>
      </c>
      <c r="K2022">
        <v>800</v>
      </c>
      <c r="L2022" t="s">
        <v>8527</v>
      </c>
      <c r="M2022" t="s">
        <v>287</v>
      </c>
      <c r="N2022" t="s">
        <v>8528</v>
      </c>
      <c r="O2022" t="s">
        <v>8529</v>
      </c>
      <c r="P2022" t="s">
        <v>71</v>
      </c>
      <c r="Q2022">
        <v>11</v>
      </c>
      <c r="R2022" t="s">
        <v>88</v>
      </c>
      <c r="S2022" t="s">
        <v>63</v>
      </c>
      <c r="T2022">
        <v>89882</v>
      </c>
      <c r="U2022" s="1">
        <v>45581</v>
      </c>
      <c r="V2022" t="s">
        <v>155</v>
      </c>
      <c r="W2022">
        <v>462546</v>
      </c>
      <c r="X2022" t="s">
        <v>8530</v>
      </c>
      <c r="Y2022">
        <v>377</v>
      </c>
      <c r="Z2022">
        <v>2760</v>
      </c>
      <c r="AA2022">
        <v>7</v>
      </c>
      <c r="AB2022">
        <v>7728</v>
      </c>
    </row>
    <row r="2023" spans="1:28" x14ac:dyDescent="0.3">
      <c r="A2023" t="s">
        <v>28</v>
      </c>
      <c r="B2023" t="s">
        <v>29</v>
      </c>
      <c r="C2023" t="s">
        <v>157</v>
      </c>
      <c r="D2023" t="s">
        <v>98</v>
      </c>
      <c r="E2023" t="s">
        <v>56</v>
      </c>
      <c r="F2023" t="s">
        <v>99</v>
      </c>
      <c r="G2023">
        <v>38</v>
      </c>
      <c r="H2023">
        <v>414611</v>
      </c>
      <c r="I2023" t="s">
        <v>34</v>
      </c>
      <c r="J2023" s="1">
        <v>45128</v>
      </c>
      <c r="K2023">
        <v>1100</v>
      </c>
      <c r="L2023" t="s">
        <v>8531</v>
      </c>
      <c r="M2023" t="s">
        <v>736</v>
      </c>
      <c r="N2023" t="s">
        <v>8532</v>
      </c>
      <c r="O2023" t="s">
        <v>8533</v>
      </c>
      <c r="P2023" t="s">
        <v>51</v>
      </c>
      <c r="Q2023">
        <v>9</v>
      </c>
      <c r="R2023" t="s">
        <v>40</v>
      </c>
      <c r="S2023" t="s">
        <v>41</v>
      </c>
      <c r="T2023">
        <v>68539</v>
      </c>
      <c r="U2023" s="1">
        <v>45339</v>
      </c>
      <c r="V2023" t="s">
        <v>119</v>
      </c>
      <c r="W2023">
        <v>410316</v>
      </c>
      <c r="X2023" t="s">
        <v>8534</v>
      </c>
      <c r="Y2023">
        <v>496</v>
      </c>
      <c r="Z2023">
        <v>1320</v>
      </c>
      <c r="AA2023">
        <v>4</v>
      </c>
      <c r="AB2023">
        <v>2112</v>
      </c>
    </row>
    <row r="2024" spans="1:28" x14ac:dyDescent="0.3">
      <c r="A2024" t="s">
        <v>28</v>
      </c>
      <c r="B2024" t="s">
        <v>29</v>
      </c>
      <c r="C2024" t="s">
        <v>193</v>
      </c>
      <c r="D2024" t="s">
        <v>220</v>
      </c>
      <c r="E2024" t="s">
        <v>32</v>
      </c>
      <c r="F2024" t="s">
        <v>57</v>
      </c>
      <c r="G2024">
        <v>2</v>
      </c>
      <c r="H2024">
        <v>439956</v>
      </c>
      <c r="I2024" t="s">
        <v>34</v>
      </c>
      <c r="J2024" s="1">
        <v>44381</v>
      </c>
      <c r="K2024">
        <v>1400</v>
      </c>
      <c r="L2024" t="s">
        <v>8535</v>
      </c>
      <c r="M2024" t="s">
        <v>222</v>
      </c>
      <c r="N2024" t="s">
        <v>8536</v>
      </c>
      <c r="O2024">
        <v>2083830928</v>
      </c>
      <c r="P2024" t="s">
        <v>51</v>
      </c>
      <c r="Q2024">
        <v>14</v>
      </c>
      <c r="R2024" t="s">
        <v>88</v>
      </c>
      <c r="S2024" t="s">
        <v>79</v>
      </c>
      <c r="T2024">
        <v>92208</v>
      </c>
      <c r="U2024" s="1">
        <v>45428</v>
      </c>
      <c r="V2024" t="s">
        <v>140</v>
      </c>
      <c r="W2024">
        <v>310194</v>
      </c>
      <c r="X2024" t="s">
        <v>8537</v>
      </c>
      <c r="Y2024">
        <v>875</v>
      </c>
      <c r="Z2024">
        <v>1789</v>
      </c>
      <c r="AA2024">
        <v>4</v>
      </c>
      <c r="AB2024">
        <v>2862.4</v>
      </c>
    </row>
    <row r="2025" spans="1:28" x14ac:dyDescent="0.3">
      <c r="A2025" t="s">
        <v>28</v>
      </c>
      <c r="B2025" t="s">
        <v>29</v>
      </c>
      <c r="C2025" t="s">
        <v>148</v>
      </c>
      <c r="D2025" t="s">
        <v>55</v>
      </c>
      <c r="E2025" t="s">
        <v>46</v>
      </c>
      <c r="F2025" t="s">
        <v>57</v>
      </c>
      <c r="G2025">
        <v>80</v>
      </c>
      <c r="H2025">
        <v>418574</v>
      </c>
      <c r="I2025" t="s">
        <v>58</v>
      </c>
      <c r="J2025" s="1">
        <v>44841</v>
      </c>
      <c r="K2025">
        <v>1200</v>
      </c>
      <c r="L2025" t="s">
        <v>8538</v>
      </c>
      <c r="M2025" t="s">
        <v>159</v>
      </c>
      <c r="N2025" t="s">
        <v>8539</v>
      </c>
      <c r="O2025" t="s">
        <v>8540</v>
      </c>
      <c r="P2025" t="s">
        <v>39</v>
      </c>
      <c r="Q2025">
        <v>14</v>
      </c>
      <c r="R2025" t="s">
        <v>88</v>
      </c>
      <c r="S2025" t="s">
        <v>79</v>
      </c>
      <c r="T2025">
        <v>20471</v>
      </c>
      <c r="U2025" s="1">
        <v>45542</v>
      </c>
      <c r="V2025" t="s">
        <v>180</v>
      </c>
      <c r="W2025">
        <v>877545</v>
      </c>
      <c r="X2025" t="s">
        <v>8541</v>
      </c>
      <c r="Y2025">
        <v>258</v>
      </c>
      <c r="Z2025">
        <v>2781</v>
      </c>
      <c r="AA2025">
        <v>4</v>
      </c>
      <c r="AB2025">
        <v>4449.6000000000004</v>
      </c>
    </row>
    <row r="2026" spans="1:28" x14ac:dyDescent="0.3">
      <c r="A2026" t="s">
        <v>28</v>
      </c>
      <c r="B2026" t="s">
        <v>29</v>
      </c>
      <c r="C2026" t="s">
        <v>91</v>
      </c>
      <c r="D2026" t="s">
        <v>291</v>
      </c>
      <c r="E2026" t="s">
        <v>46</v>
      </c>
      <c r="F2026" t="s">
        <v>47</v>
      </c>
      <c r="G2026">
        <v>67</v>
      </c>
      <c r="H2026">
        <v>412370</v>
      </c>
      <c r="I2026" t="s">
        <v>34</v>
      </c>
      <c r="J2026" s="1">
        <v>45112</v>
      </c>
      <c r="K2026">
        <v>1000</v>
      </c>
      <c r="L2026" t="s">
        <v>8542</v>
      </c>
      <c r="M2026" t="s">
        <v>129</v>
      </c>
      <c r="N2026" t="s">
        <v>8543</v>
      </c>
      <c r="O2026" t="s">
        <v>8544</v>
      </c>
      <c r="P2026" t="s">
        <v>51</v>
      </c>
      <c r="Q2026">
        <v>16</v>
      </c>
      <c r="R2026" t="s">
        <v>40</v>
      </c>
      <c r="S2026" t="s">
        <v>79</v>
      </c>
      <c r="T2026">
        <v>16965</v>
      </c>
      <c r="U2026" s="1">
        <v>45598</v>
      </c>
      <c r="V2026" t="s">
        <v>42</v>
      </c>
      <c r="W2026">
        <v>525510</v>
      </c>
      <c r="X2026" t="s">
        <v>8545</v>
      </c>
      <c r="Y2026">
        <v>718</v>
      </c>
      <c r="Z2026">
        <v>1535</v>
      </c>
      <c r="AA2026">
        <v>4</v>
      </c>
      <c r="AB2026">
        <v>2456</v>
      </c>
    </row>
    <row r="2027" spans="1:28" x14ac:dyDescent="0.3">
      <c r="A2027" t="s">
        <v>28</v>
      </c>
      <c r="B2027" t="s">
        <v>29</v>
      </c>
      <c r="C2027" t="s">
        <v>66</v>
      </c>
      <c r="D2027" t="s">
        <v>182</v>
      </c>
      <c r="E2027" t="s">
        <v>56</v>
      </c>
      <c r="F2027" t="s">
        <v>57</v>
      </c>
      <c r="G2027">
        <v>57</v>
      </c>
      <c r="H2027">
        <v>405635</v>
      </c>
      <c r="I2027" t="s">
        <v>34</v>
      </c>
      <c r="J2027" s="1">
        <v>45330</v>
      </c>
      <c r="K2027">
        <v>1100</v>
      </c>
      <c r="L2027" t="s">
        <v>8546</v>
      </c>
      <c r="M2027" t="s">
        <v>177</v>
      </c>
      <c r="N2027" t="s">
        <v>8547</v>
      </c>
      <c r="O2027" t="s">
        <v>8548</v>
      </c>
      <c r="P2027" t="s">
        <v>51</v>
      </c>
      <c r="Q2027">
        <v>16</v>
      </c>
      <c r="R2027" t="s">
        <v>40</v>
      </c>
      <c r="S2027" t="s">
        <v>118</v>
      </c>
      <c r="T2027">
        <v>30733</v>
      </c>
      <c r="U2027" s="1">
        <v>45437</v>
      </c>
      <c r="V2027" t="s">
        <v>140</v>
      </c>
      <c r="W2027">
        <v>608373</v>
      </c>
      <c r="X2027" t="s">
        <v>8549</v>
      </c>
      <c r="Y2027">
        <v>589</v>
      </c>
      <c r="Z2027">
        <v>1320</v>
      </c>
      <c r="AA2027">
        <v>2</v>
      </c>
      <c r="AB2027">
        <v>1056</v>
      </c>
    </row>
    <row r="2028" spans="1:28" x14ac:dyDescent="0.3">
      <c r="A2028" t="s">
        <v>28</v>
      </c>
      <c r="B2028" t="s">
        <v>29</v>
      </c>
      <c r="C2028" t="s">
        <v>91</v>
      </c>
      <c r="D2028" t="s">
        <v>254</v>
      </c>
      <c r="E2028" t="s">
        <v>56</v>
      </c>
      <c r="F2028" t="s">
        <v>113</v>
      </c>
      <c r="G2028">
        <v>10</v>
      </c>
      <c r="H2028">
        <v>418237</v>
      </c>
      <c r="I2028" t="s">
        <v>58</v>
      </c>
      <c r="J2028" s="1">
        <v>45183</v>
      </c>
      <c r="K2028">
        <v>1000</v>
      </c>
      <c r="L2028" t="s">
        <v>8550</v>
      </c>
      <c r="M2028" t="s">
        <v>605</v>
      </c>
      <c r="N2028" t="s">
        <v>8551</v>
      </c>
      <c r="O2028" t="s">
        <v>8552</v>
      </c>
      <c r="P2028" t="s">
        <v>71</v>
      </c>
      <c r="Q2028">
        <v>7</v>
      </c>
      <c r="R2028" t="s">
        <v>40</v>
      </c>
      <c r="S2028" t="s">
        <v>41</v>
      </c>
      <c r="T2028">
        <v>58972</v>
      </c>
      <c r="U2028" s="1">
        <v>45337</v>
      </c>
      <c r="V2028" t="s">
        <v>119</v>
      </c>
      <c r="W2028">
        <v>628100</v>
      </c>
      <c r="X2028" t="s">
        <v>8553</v>
      </c>
      <c r="Y2028">
        <v>440</v>
      </c>
      <c r="Z2028">
        <v>894</v>
      </c>
      <c r="AA2028">
        <v>4</v>
      </c>
      <c r="AB2028">
        <v>1430.4</v>
      </c>
    </row>
    <row r="2029" spans="1:28" x14ac:dyDescent="0.3">
      <c r="A2029" t="s">
        <v>28</v>
      </c>
      <c r="B2029" t="s">
        <v>29</v>
      </c>
      <c r="C2029" t="s">
        <v>54</v>
      </c>
      <c r="D2029" t="s">
        <v>227</v>
      </c>
      <c r="E2029" t="s">
        <v>56</v>
      </c>
      <c r="F2029" t="s">
        <v>33</v>
      </c>
      <c r="G2029">
        <v>80</v>
      </c>
      <c r="H2029">
        <v>407103</v>
      </c>
      <c r="I2029" t="s">
        <v>34</v>
      </c>
      <c r="J2029" s="1">
        <v>45358</v>
      </c>
      <c r="K2029">
        <v>1000</v>
      </c>
      <c r="L2029" t="s">
        <v>8554</v>
      </c>
      <c r="M2029" t="s">
        <v>1460</v>
      </c>
      <c r="N2029" t="s">
        <v>8555</v>
      </c>
      <c r="O2029" t="s">
        <v>8556</v>
      </c>
      <c r="P2029" t="s">
        <v>71</v>
      </c>
      <c r="Q2029">
        <v>7</v>
      </c>
      <c r="R2029" t="s">
        <v>88</v>
      </c>
      <c r="S2029" t="s">
        <v>41</v>
      </c>
      <c r="T2029">
        <v>99862</v>
      </c>
      <c r="U2029" s="1">
        <v>45362</v>
      </c>
      <c r="V2029" t="s">
        <v>72</v>
      </c>
      <c r="W2029">
        <v>241996</v>
      </c>
      <c r="X2029" t="s">
        <v>8557</v>
      </c>
      <c r="Y2029">
        <v>284</v>
      </c>
      <c r="Z2029">
        <v>1095</v>
      </c>
      <c r="AA2029">
        <v>8</v>
      </c>
      <c r="AB2029">
        <v>3504</v>
      </c>
    </row>
    <row r="2030" spans="1:28" x14ac:dyDescent="0.3">
      <c r="A2030" t="s">
        <v>28</v>
      </c>
      <c r="B2030" t="s">
        <v>29</v>
      </c>
      <c r="C2030" t="s">
        <v>54</v>
      </c>
      <c r="D2030" t="s">
        <v>142</v>
      </c>
      <c r="E2030" t="s">
        <v>46</v>
      </c>
      <c r="F2030" t="s">
        <v>47</v>
      </c>
      <c r="G2030">
        <v>20</v>
      </c>
      <c r="H2030">
        <v>439498</v>
      </c>
      <c r="I2030" t="s">
        <v>34</v>
      </c>
      <c r="J2030" s="1">
        <v>44794</v>
      </c>
      <c r="K2030">
        <v>1100</v>
      </c>
      <c r="L2030" t="s">
        <v>8558</v>
      </c>
      <c r="M2030" t="s">
        <v>747</v>
      </c>
      <c r="N2030" t="s">
        <v>8559</v>
      </c>
      <c r="O2030" t="s">
        <v>8560</v>
      </c>
      <c r="P2030" t="s">
        <v>87</v>
      </c>
      <c r="Q2030">
        <v>6</v>
      </c>
      <c r="R2030" t="s">
        <v>88</v>
      </c>
      <c r="S2030" t="s">
        <v>118</v>
      </c>
      <c r="T2030">
        <v>80133</v>
      </c>
      <c r="U2030" s="1">
        <v>45436</v>
      </c>
      <c r="V2030" t="s">
        <v>140</v>
      </c>
      <c r="W2030">
        <v>420207</v>
      </c>
      <c r="X2030" t="s">
        <v>8561</v>
      </c>
      <c r="Y2030">
        <v>928</v>
      </c>
      <c r="Z2030">
        <v>2957</v>
      </c>
      <c r="AA2030">
        <v>2</v>
      </c>
      <c r="AB2030">
        <v>2365.6</v>
      </c>
    </row>
    <row r="2031" spans="1:28" x14ac:dyDescent="0.3">
      <c r="A2031" t="s">
        <v>28</v>
      </c>
      <c r="B2031" t="s">
        <v>29</v>
      </c>
      <c r="C2031" t="s">
        <v>157</v>
      </c>
      <c r="D2031" t="s">
        <v>187</v>
      </c>
      <c r="E2031" t="s">
        <v>46</v>
      </c>
      <c r="F2031" t="s">
        <v>99</v>
      </c>
      <c r="G2031">
        <v>11</v>
      </c>
      <c r="H2031">
        <v>438570</v>
      </c>
      <c r="I2031" t="s">
        <v>58</v>
      </c>
      <c r="J2031" s="1">
        <v>45205</v>
      </c>
      <c r="K2031">
        <v>1400</v>
      </c>
      <c r="L2031" t="s">
        <v>8562</v>
      </c>
      <c r="M2031" t="s">
        <v>232</v>
      </c>
      <c r="N2031" t="s">
        <v>8563</v>
      </c>
      <c r="O2031" t="s">
        <v>8564</v>
      </c>
      <c r="P2031" t="s">
        <v>39</v>
      </c>
      <c r="Q2031">
        <v>14</v>
      </c>
      <c r="R2031" t="s">
        <v>40</v>
      </c>
      <c r="S2031" t="s">
        <v>63</v>
      </c>
      <c r="T2031">
        <v>81362</v>
      </c>
      <c r="U2031" s="1">
        <v>45431</v>
      </c>
      <c r="V2031" t="s">
        <v>140</v>
      </c>
      <c r="W2031">
        <v>951981</v>
      </c>
      <c r="X2031" t="s">
        <v>8565</v>
      </c>
      <c r="Y2031">
        <v>833</v>
      </c>
      <c r="Z2031">
        <v>1784</v>
      </c>
      <c r="AA2031">
        <v>2</v>
      </c>
      <c r="AB2031">
        <v>1427.2</v>
      </c>
    </row>
    <row r="2032" spans="1:28" x14ac:dyDescent="0.3">
      <c r="A2032" t="s">
        <v>28</v>
      </c>
      <c r="B2032" t="s">
        <v>29</v>
      </c>
      <c r="C2032" t="s">
        <v>66</v>
      </c>
      <c r="D2032" t="s">
        <v>364</v>
      </c>
      <c r="E2032" t="s">
        <v>56</v>
      </c>
      <c r="F2032" t="s">
        <v>99</v>
      </c>
      <c r="G2032">
        <v>49</v>
      </c>
      <c r="H2032">
        <v>435660</v>
      </c>
      <c r="I2032" t="s">
        <v>58</v>
      </c>
      <c r="J2032" s="1">
        <v>44789</v>
      </c>
      <c r="K2032">
        <v>1100</v>
      </c>
      <c r="L2032" t="s">
        <v>8566</v>
      </c>
      <c r="M2032" t="s">
        <v>276</v>
      </c>
      <c r="N2032" t="s">
        <v>8567</v>
      </c>
      <c r="O2032" t="s">
        <v>8568</v>
      </c>
      <c r="P2032" t="s">
        <v>87</v>
      </c>
      <c r="Q2032">
        <v>6</v>
      </c>
      <c r="R2032" t="s">
        <v>88</v>
      </c>
      <c r="S2032" t="s">
        <v>118</v>
      </c>
      <c r="T2032">
        <v>95034</v>
      </c>
      <c r="U2032" s="1">
        <v>45473</v>
      </c>
      <c r="V2032" t="s">
        <v>52</v>
      </c>
      <c r="W2032">
        <v>506287</v>
      </c>
      <c r="X2032" t="s">
        <v>8569</v>
      </c>
      <c r="Y2032">
        <v>603</v>
      </c>
      <c r="Z2032">
        <v>979</v>
      </c>
      <c r="AA2032">
        <v>4</v>
      </c>
      <c r="AB2032">
        <v>1566.4</v>
      </c>
    </row>
    <row r="2033" spans="1:28" x14ac:dyDescent="0.3">
      <c r="A2033" t="s">
        <v>28</v>
      </c>
      <c r="B2033" t="s">
        <v>29</v>
      </c>
      <c r="C2033" t="s">
        <v>193</v>
      </c>
      <c r="D2033" t="s">
        <v>237</v>
      </c>
      <c r="E2033" t="s">
        <v>56</v>
      </c>
      <c r="F2033" t="s">
        <v>175</v>
      </c>
      <c r="G2033">
        <v>30</v>
      </c>
      <c r="H2033">
        <v>438033</v>
      </c>
      <c r="I2033" t="s">
        <v>34</v>
      </c>
      <c r="J2033" s="1">
        <v>44886</v>
      </c>
      <c r="K2033">
        <v>800</v>
      </c>
      <c r="L2033" t="s">
        <v>8570</v>
      </c>
      <c r="M2033" t="s">
        <v>680</v>
      </c>
      <c r="N2033" t="s">
        <v>8571</v>
      </c>
      <c r="O2033" t="s">
        <v>8572</v>
      </c>
      <c r="P2033" t="s">
        <v>51</v>
      </c>
      <c r="Q2033">
        <v>19</v>
      </c>
      <c r="R2033" t="s">
        <v>88</v>
      </c>
      <c r="S2033" t="s">
        <v>79</v>
      </c>
      <c r="T2033">
        <v>18933</v>
      </c>
      <c r="U2033" s="1">
        <v>45628</v>
      </c>
      <c r="V2033" t="s">
        <v>259</v>
      </c>
      <c r="W2033">
        <v>406031</v>
      </c>
      <c r="X2033" t="s">
        <v>5781</v>
      </c>
      <c r="Y2033">
        <v>707</v>
      </c>
      <c r="Z2033">
        <v>2821</v>
      </c>
      <c r="AA2033">
        <v>2</v>
      </c>
      <c r="AB2033">
        <v>2256.8000000000002</v>
      </c>
    </row>
    <row r="2034" spans="1:28" x14ac:dyDescent="0.3">
      <c r="A2034" t="s">
        <v>28</v>
      </c>
      <c r="B2034" t="s">
        <v>29</v>
      </c>
      <c r="C2034" t="s">
        <v>91</v>
      </c>
      <c r="D2034" t="s">
        <v>134</v>
      </c>
      <c r="E2034" t="s">
        <v>46</v>
      </c>
      <c r="F2034" t="s">
        <v>33</v>
      </c>
      <c r="G2034">
        <v>5</v>
      </c>
      <c r="H2034">
        <v>424962</v>
      </c>
      <c r="I2034" t="s">
        <v>34</v>
      </c>
      <c r="J2034" s="1">
        <v>43864</v>
      </c>
      <c r="K2034">
        <v>1000</v>
      </c>
      <c r="L2034" t="s">
        <v>8573</v>
      </c>
      <c r="M2034" t="s">
        <v>591</v>
      </c>
      <c r="N2034" t="s">
        <v>8574</v>
      </c>
      <c r="O2034" t="s">
        <v>8575</v>
      </c>
      <c r="P2034" t="s">
        <v>87</v>
      </c>
      <c r="Q2034">
        <v>10</v>
      </c>
      <c r="R2034" t="s">
        <v>40</v>
      </c>
      <c r="S2034" t="s">
        <v>118</v>
      </c>
      <c r="T2034">
        <v>16956</v>
      </c>
      <c r="U2034" s="1">
        <v>45494</v>
      </c>
      <c r="V2034" t="s">
        <v>126</v>
      </c>
      <c r="W2034">
        <v>235964</v>
      </c>
      <c r="X2034" t="s">
        <v>8576</v>
      </c>
      <c r="Y2034">
        <v>373</v>
      </c>
      <c r="Z2034">
        <v>1283</v>
      </c>
      <c r="AA2034">
        <v>2</v>
      </c>
      <c r="AB2034">
        <v>1026.4000000000001</v>
      </c>
    </row>
    <row r="2035" spans="1:28" x14ac:dyDescent="0.3">
      <c r="A2035" t="s">
        <v>28</v>
      </c>
      <c r="B2035" t="s">
        <v>29</v>
      </c>
      <c r="C2035" t="s">
        <v>30</v>
      </c>
      <c r="D2035" t="s">
        <v>98</v>
      </c>
      <c r="E2035" t="s">
        <v>56</v>
      </c>
      <c r="F2035" t="s">
        <v>106</v>
      </c>
      <c r="G2035">
        <v>60</v>
      </c>
      <c r="H2035">
        <v>439871</v>
      </c>
      <c r="I2035" t="s">
        <v>34</v>
      </c>
      <c r="J2035" s="1">
        <v>44628</v>
      </c>
      <c r="K2035">
        <v>1300</v>
      </c>
      <c r="L2035" t="s">
        <v>8577</v>
      </c>
      <c r="M2035" t="s">
        <v>1147</v>
      </c>
      <c r="N2035" t="s">
        <v>8578</v>
      </c>
      <c r="O2035" t="s">
        <v>8579</v>
      </c>
      <c r="P2035" t="s">
        <v>51</v>
      </c>
      <c r="Q2035">
        <v>13</v>
      </c>
      <c r="R2035" t="s">
        <v>88</v>
      </c>
      <c r="S2035" t="s">
        <v>41</v>
      </c>
      <c r="T2035">
        <v>18206</v>
      </c>
      <c r="U2035" s="1">
        <v>45547</v>
      </c>
      <c r="V2035" t="s">
        <v>180</v>
      </c>
      <c r="W2035">
        <v>172007</v>
      </c>
      <c r="X2035" t="s">
        <v>8580</v>
      </c>
      <c r="Y2035">
        <v>753</v>
      </c>
      <c r="Z2035">
        <v>2522</v>
      </c>
      <c r="AA2035">
        <v>4</v>
      </c>
      <c r="AB2035" s="2" t="s">
        <v>8581</v>
      </c>
    </row>
    <row r="2036" spans="1:28" x14ac:dyDescent="0.3">
      <c r="A2036" t="s">
        <v>28</v>
      </c>
      <c r="B2036" t="s">
        <v>29</v>
      </c>
      <c r="C2036" t="s">
        <v>54</v>
      </c>
      <c r="D2036" t="s">
        <v>611</v>
      </c>
      <c r="E2036" t="s">
        <v>56</v>
      </c>
      <c r="F2036" t="s">
        <v>150</v>
      </c>
      <c r="G2036">
        <v>65</v>
      </c>
      <c r="H2036">
        <v>413019</v>
      </c>
      <c r="I2036" t="s">
        <v>34</v>
      </c>
      <c r="J2036" s="1">
        <v>44532</v>
      </c>
      <c r="K2036">
        <v>1100</v>
      </c>
      <c r="L2036" t="s">
        <v>8582</v>
      </c>
      <c r="M2036" t="s">
        <v>250</v>
      </c>
      <c r="N2036" t="s">
        <v>8583</v>
      </c>
      <c r="O2036">
        <v>3000226745</v>
      </c>
      <c r="P2036" t="s">
        <v>51</v>
      </c>
      <c r="Q2036">
        <v>11</v>
      </c>
      <c r="R2036" t="s">
        <v>88</v>
      </c>
      <c r="S2036" t="s">
        <v>63</v>
      </c>
      <c r="T2036">
        <v>26587</v>
      </c>
      <c r="U2036" s="1">
        <v>45584</v>
      </c>
      <c r="V2036" t="s">
        <v>155</v>
      </c>
      <c r="W2036">
        <v>211618</v>
      </c>
      <c r="X2036" t="s">
        <v>8584</v>
      </c>
      <c r="Y2036">
        <v>652</v>
      </c>
      <c r="Z2036">
        <v>1569</v>
      </c>
      <c r="AA2036">
        <v>5</v>
      </c>
      <c r="AB2036">
        <v>3138</v>
      </c>
    </row>
    <row r="2037" spans="1:28" x14ac:dyDescent="0.3">
      <c r="A2037" t="s">
        <v>28</v>
      </c>
      <c r="B2037" t="s">
        <v>29</v>
      </c>
      <c r="C2037" t="s">
        <v>54</v>
      </c>
      <c r="D2037" t="s">
        <v>92</v>
      </c>
      <c r="E2037" t="s">
        <v>32</v>
      </c>
      <c r="F2037" t="s">
        <v>355</v>
      </c>
      <c r="G2037">
        <v>37</v>
      </c>
      <c r="H2037">
        <v>404157</v>
      </c>
      <c r="I2037" t="s">
        <v>58</v>
      </c>
      <c r="J2037" s="1">
        <v>44183</v>
      </c>
      <c r="K2037">
        <v>1000</v>
      </c>
      <c r="L2037" t="s">
        <v>8585</v>
      </c>
      <c r="M2037" t="s">
        <v>189</v>
      </c>
      <c r="N2037" t="s">
        <v>8586</v>
      </c>
      <c r="O2037" t="s">
        <v>8587</v>
      </c>
      <c r="P2037" t="s">
        <v>39</v>
      </c>
      <c r="Q2037">
        <v>9</v>
      </c>
      <c r="R2037" t="s">
        <v>88</v>
      </c>
      <c r="S2037" t="s">
        <v>118</v>
      </c>
      <c r="T2037">
        <v>39680</v>
      </c>
      <c r="U2037" s="1">
        <v>45556</v>
      </c>
      <c r="V2037" t="s">
        <v>180</v>
      </c>
      <c r="W2037">
        <v>515696</v>
      </c>
      <c r="X2037" t="s">
        <v>8588</v>
      </c>
      <c r="Y2037">
        <v>423</v>
      </c>
      <c r="Z2037">
        <v>1640</v>
      </c>
      <c r="AA2037">
        <v>6</v>
      </c>
      <c r="AB2037">
        <v>3936</v>
      </c>
    </row>
    <row r="2038" spans="1:28" x14ac:dyDescent="0.3">
      <c r="A2038" t="s">
        <v>28</v>
      </c>
      <c r="B2038" t="s">
        <v>29</v>
      </c>
      <c r="C2038" t="s">
        <v>30</v>
      </c>
      <c r="D2038" t="s">
        <v>220</v>
      </c>
      <c r="E2038" t="s">
        <v>46</v>
      </c>
      <c r="F2038" t="s">
        <v>106</v>
      </c>
      <c r="G2038">
        <v>49</v>
      </c>
      <c r="H2038">
        <v>410237</v>
      </c>
      <c r="I2038" t="s">
        <v>58</v>
      </c>
      <c r="J2038" s="1">
        <v>44469</v>
      </c>
      <c r="K2038">
        <v>1000</v>
      </c>
      <c r="L2038" t="s">
        <v>8589</v>
      </c>
      <c r="M2038" t="s">
        <v>1483</v>
      </c>
      <c r="N2038" t="s">
        <v>8590</v>
      </c>
      <c r="O2038" t="s">
        <v>8591</v>
      </c>
      <c r="P2038" t="s">
        <v>87</v>
      </c>
      <c r="Q2038">
        <v>4</v>
      </c>
      <c r="R2038" t="s">
        <v>88</v>
      </c>
      <c r="S2038" t="s">
        <v>118</v>
      </c>
      <c r="T2038">
        <v>91542</v>
      </c>
      <c r="U2038" s="1">
        <v>45543</v>
      </c>
      <c r="V2038" t="s">
        <v>180</v>
      </c>
      <c r="W2038">
        <v>509789</v>
      </c>
      <c r="X2038" t="s">
        <v>8592</v>
      </c>
      <c r="Y2038">
        <v>552</v>
      </c>
      <c r="Z2038">
        <v>2397</v>
      </c>
      <c r="AA2038">
        <v>4</v>
      </c>
      <c r="AB2038" s="2" t="s">
        <v>8593</v>
      </c>
    </row>
    <row r="2039" spans="1:28" x14ac:dyDescent="0.3">
      <c r="A2039" t="s">
        <v>28</v>
      </c>
      <c r="B2039" t="s">
        <v>29</v>
      </c>
      <c r="C2039" t="s">
        <v>66</v>
      </c>
      <c r="D2039" t="s">
        <v>170</v>
      </c>
      <c r="E2039" t="s">
        <v>32</v>
      </c>
      <c r="F2039" t="s">
        <v>355</v>
      </c>
      <c r="G2039">
        <v>26</v>
      </c>
      <c r="H2039">
        <v>410759</v>
      </c>
      <c r="I2039" t="s">
        <v>34</v>
      </c>
      <c r="J2039" s="1">
        <v>45434</v>
      </c>
      <c r="K2039">
        <v>1300</v>
      </c>
      <c r="L2039" t="s">
        <v>8594</v>
      </c>
      <c r="M2039" t="s">
        <v>345</v>
      </c>
      <c r="N2039" t="s">
        <v>8595</v>
      </c>
      <c r="O2039" t="s">
        <v>8596</v>
      </c>
      <c r="P2039" t="s">
        <v>51</v>
      </c>
      <c r="Q2039">
        <v>14</v>
      </c>
      <c r="R2039" t="s">
        <v>88</v>
      </c>
      <c r="S2039" t="s">
        <v>118</v>
      </c>
      <c r="T2039">
        <v>62651</v>
      </c>
      <c r="U2039" s="1">
        <v>45577</v>
      </c>
      <c r="V2039" t="s">
        <v>155</v>
      </c>
      <c r="W2039">
        <v>746783</v>
      </c>
      <c r="X2039" t="s">
        <v>8597</v>
      </c>
      <c r="Y2039">
        <v>905</v>
      </c>
      <c r="Z2039">
        <v>2812</v>
      </c>
      <c r="AA2039">
        <v>7</v>
      </c>
      <c r="AB2039">
        <v>7873.6</v>
      </c>
    </row>
    <row r="2040" spans="1:28" x14ac:dyDescent="0.3">
      <c r="A2040" t="s">
        <v>28</v>
      </c>
      <c r="B2040" t="s">
        <v>29</v>
      </c>
      <c r="C2040" t="s">
        <v>91</v>
      </c>
      <c r="D2040" t="s">
        <v>267</v>
      </c>
      <c r="E2040" t="s">
        <v>32</v>
      </c>
      <c r="F2040" t="s">
        <v>175</v>
      </c>
      <c r="G2040">
        <v>21</v>
      </c>
      <c r="H2040">
        <v>421433</v>
      </c>
      <c r="I2040" t="s">
        <v>34</v>
      </c>
      <c r="J2040" s="1">
        <v>44395</v>
      </c>
      <c r="K2040">
        <v>1000</v>
      </c>
      <c r="L2040" t="s">
        <v>8598</v>
      </c>
      <c r="M2040" t="s">
        <v>189</v>
      </c>
      <c r="N2040" t="s">
        <v>8599</v>
      </c>
      <c r="O2040" t="s">
        <v>8600</v>
      </c>
      <c r="P2040" t="s">
        <v>71</v>
      </c>
      <c r="Q2040">
        <v>6</v>
      </c>
      <c r="R2040" t="s">
        <v>40</v>
      </c>
      <c r="S2040" t="s">
        <v>41</v>
      </c>
      <c r="T2040">
        <v>96562</v>
      </c>
      <c r="U2040" s="1">
        <v>45350</v>
      </c>
      <c r="V2040" t="s">
        <v>119</v>
      </c>
      <c r="W2040">
        <v>501797</v>
      </c>
      <c r="X2040" t="s">
        <v>5119</v>
      </c>
      <c r="Y2040">
        <v>941</v>
      </c>
      <c r="Z2040">
        <v>2644</v>
      </c>
      <c r="AA2040">
        <v>3</v>
      </c>
      <c r="AB2040">
        <v>3172.8</v>
      </c>
    </row>
    <row r="2041" spans="1:28" x14ac:dyDescent="0.3">
      <c r="A2041" t="s">
        <v>28</v>
      </c>
      <c r="B2041" t="s">
        <v>29</v>
      </c>
      <c r="C2041" t="s">
        <v>193</v>
      </c>
      <c r="D2041" t="s">
        <v>566</v>
      </c>
      <c r="E2041" t="s">
        <v>32</v>
      </c>
      <c r="F2041" t="s">
        <v>57</v>
      </c>
      <c r="G2041">
        <v>49</v>
      </c>
      <c r="H2041">
        <v>421257</v>
      </c>
      <c r="I2041" t="s">
        <v>34</v>
      </c>
      <c r="J2041" s="1">
        <v>45536</v>
      </c>
      <c r="K2041">
        <v>1100</v>
      </c>
      <c r="L2041" t="s">
        <v>8601</v>
      </c>
      <c r="M2041" t="s">
        <v>895</v>
      </c>
      <c r="N2041" t="s">
        <v>8602</v>
      </c>
      <c r="O2041" t="s">
        <v>8603</v>
      </c>
      <c r="P2041" t="s">
        <v>87</v>
      </c>
      <c r="Q2041">
        <v>20</v>
      </c>
      <c r="R2041" t="s">
        <v>88</v>
      </c>
      <c r="S2041" t="s">
        <v>63</v>
      </c>
      <c r="T2041">
        <v>21525</v>
      </c>
      <c r="U2041" s="1">
        <v>45469</v>
      </c>
      <c r="V2041" t="s">
        <v>52</v>
      </c>
      <c r="W2041">
        <v>289305</v>
      </c>
      <c r="X2041" t="s">
        <v>8604</v>
      </c>
      <c r="Y2041">
        <v>702</v>
      </c>
      <c r="Z2041">
        <v>1610</v>
      </c>
      <c r="AA2041">
        <v>1</v>
      </c>
      <c r="AB2041">
        <v>644</v>
      </c>
    </row>
    <row r="2042" spans="1:28" x14ac:dyDescent="0.3">
      <c r="A2042" t="s">
        <v>28</v>
      </c>
      <c r="B2042" t="s">
        <v>29</v>
      </c>
      <c r="C2042" t="s">
        <v>148</v>
      </c>
      <c r="D2042" t="s">
        <v>637</v>
      </c>
      <c r="E2042" t="s">
        <v>46</v>
      </c>
      <c r="F2042" t="s">
        <v>175</v>
      </c>
      <c r="G2042">
        <v>26</v>
      </c>
      <c r="H2042">
        <v>425502</v>
      </c>
      <c r="I2042" t="s">
        <v>58</v>
      </c>
      <c r="J2042" s="1">
        <v>45092</v>
      </c>
      <c r="K2042">
        <v>1300</v>
      </c>
      <c r="L2042" t="s">
        <v>8605</v>
      </c>
      <c r="M2042" t="s">
        <v>189</v>
      </c>
      <c r="N2042" t="s">
        <v>8606</v>
      </c>
      <c r="O2042" t="s">
        <v>8607</v>
      </c>
      <c r="P2042" t="s">
        <v>51</v>
      </c>
      <c r="Q2042">
        <v>10</v>
      </c>
      <c r="R2042" t="s">
        <v>88</v>
      </c>
      <c r="S2042" t="s">
        <v>118</v>
      </c>
      <c r="T2042">
        <v>35399</v>
      </c>
      <c r="U2042" s="1">
        <v>45577</v>
      </c>
      <c r="V2042" t="s">
        <v>155</v>
      </c>
      <c r="W2042">
        <v>553648</v>
      </c>
      <c r="X2042" t="s">
        <v>8608</v>
      </c>
      <c r="Y2042">
        <v>429</v>
      </c>
      <c r="Z2042">
        <v>1848</v>
      </c>
      <c r="AA2042">
        <v>2</v>
      </c>
      <c r="AB2042">
        <v>1478.4</v>
      </c>
    </row>
    <row r="2043" spans="1:28" x14ac:dyDescent="0.3">
      <c r="A2043" t="s">
        <v>28</v>
      </c>
      <c r="B2043" t="s">
        <v>29</v>
      </c>
      <c r="C2043" t="s">
        <v>157</v>
      </c>
      <c r="D2043" t="s">
        <v>92</v>
      </c>
      <c r="E2043" t="s">
        <v>56</v>
      </c>
      <c r="F2043" t="s">
        <v>175</v>
      </c>
      <c r="G2043">
        <v>47</v>
      </c>
      <c r="H2043">
        <v>432766</v>
      </c>
      <c r="I2043" t="s">
        <v>58</v>
      </c>
      <c r="J2043" s="1">
        <v>44943</v>
      </c>
      <c r="K2043">
        <v>1000</v>
      </c>
      <c r="L2043" t="s">
        <v>8609</v>
      </c>
      <c r="M2043" t="s">
        <v>101</v>
      </c>
      <c r="N2043" t="s">
        <v>8610</v>
      </c>
      <c r="O2043" t="s">
        <v>8611</v>
      </c>
      <c r="P2043" t="s">
        <v>39</v>
      </c>
      <c r="Q2043">
        <v>20</v>
      </c>
      <c r="R2043" t="s">
        <v>88</v>
      </c>
      <c r="S2043" t="s">
        <v>118</v>
      </c>
      <c r="T2043">
        <v>42323</v>
      </c>
      <c r="U2043" s="1">
        <v>45334</v>
      </c>
      <c r="V2043" t="s">
        <v>119</v>
      </c>
      <c r="W2043">
        <v>902325</v>
      </c>
      <c r="X2043" t="s">
        <v>8612</v>
      </c>
      <c r="Y2043">
        <v>248</v>
      </c>
      <c r="Z2043">
        <v>1403</v>
      </c>
      <c r="AA2043">
        <v>1</v>
      </c>
      <c r="AB2043">
        <v>561.20000000000005</v>
      </c>
    </row>
    <row r="2044" spans="1:28" x14ac:dyDescent="0.3">
      <c r="A2044" t="s">
        <v>28</v>
      </c>
      <c r="B2044" t="s">
        <v>29</v>
      </c>
      <c r="C2044" t="s">
        <v>66</v>
      </c>
      <c r="D2044" t="s">
        <v>254</v>
      </c>
      <c r="E2044" t="s">
        <v>46</v>
      </c>
      <c r="F2044" t="s">
        <v>113</v>
      </c>
      <c r="G2044">
        <v>100</v>
      </c>
      <c r="H2044">
        <v>437109</v>
      </c>
      <c r="I2044" t="s">
        <v>58</v>
      </c>
      <c r="J2044" s="1">
        <v>44357</v>
      </c>
      <c r="K2044">
        <v>950</v>
      </c>
      <c r="L2044" t="s">
        <v>8613</v>
      </c>
      <c r="M2044" t="s">
        <v>1212</v>
      </c>
      <c r="N2044" t="s">
        <v>8614</v>
      </c>
      <c r="O2044" t="s">
        <v>8615</v>
      </c>
      <c r="P2044" t="s">
        <v>39</v>
      </c>
      <c r="Q2044">
        <v>19</v>
      </c>
      <c r="R2044" t="s">
        <v>88</v>
      </c>
      <c r="S2044" t="s">
        <v>63</v>
      </c>
      <c r="T2044">
        <v>18507</v>
      </c>
      <c r="U2044" s="1">
        <v>45519</v>
      </c>
      <c r="V2044" t="s">
        <v>64</v>
      </c>
      <c r="W2044">
        <v>241177</v>
      </c>
      <c r="X2044" t="s">
        <v>8616</v>
      </c>
      <c r="Y2044">
        <v>605</v>
      </c>
      <c r="Z2044">
        <v>1754</v>
      </c>
      <c r="AA2044">
        <v>4</v>
      </c>
      <c r="AB2044">
        <v>2806.4</v>
      </c>
    </row>
    <row r="2045" spans="1:28" x14ac:dyDescent="0.3">
      <c r="A2045" t="s">
        <v>28</v>
      </c>
      <c r="B2045" t="s">
        <v>29</v>
      </c>
      <c r="C2045" t="s">
        <v>30</v>
      </c>
      <c r="D2045" t="s">
        <v>254</v>
      </c>
      <c r="E2045" t="s">
        <v>46</v>
      </c>
      <c r="F2045" t="s">
        <v>33</v>
      </c>
      <c r="G2045">
        <v>26</v>
      </c>
      <c r="H2045">
        <v>439709</v>
      </c>
      <c r="I2045" t="s">
        <v>58</v>
      </c>
      <c r="J2045" s="1">
        <v>44167</v>
      </c>
      <c r="K2045">
        <v>800</v>
      </c>
      <c r="L2045" t="s">
        <v>8617</v>
      </c>
      <c r="M2045" t="s">
        <v>177</v>
      </c>
      <c r="N2045" t="s">
        <v>8618</v>
      </c>
      <c r="O2045" t="s">
        <v>8619</v>
      </c>
      <c r="P2045" t="s">
        <v>87</v>
      </c>
      <c r="Q2045">
        <v>8</v>
      </c>
      <c r="R2045" t="s">
        <v>40</v>
      </c>
      <c r="S2045" t="s">
        <v>63</v>
      </c>
      <c r="T2045">
        <v>91911</v>
      </c>
      <c r="U2045" s="1">
        <v>45600</v>
      </c>
      <c r="V2045" t="s">
        <v>42</v>
      </c>
      <c r="W2045">
        <v>935310</v>
      </c>
      <c r="X2045" t="s">
        <v>8620</v>
      </c>
      <c r="Y2045">
        <v>719</v>
      </c>
      <c r="Z2045">
        <v>541</v>
      </c>
      <c r="AA2045">
        <v>1</v>
      </c>
      <c r="AB2045">
        <v>216.4</v>
      </c>
    </row>
    <row r="2046" spans="1:28" x14ac:dyDescent="0.3">
      <c r="A2046" t="s">
        <v>28</v>
      </c>
      <c r="B2046" t="s">
        <v>29</v>
      </c>
      <c r="C2046" t="s">
        <v>193</v>
      </c>
      <c r="D2046" t="s">
        <v>134</v>
      </c>
      <c r="E2046" t="s">
        <v>46</v>
      </c>
      <c r="F2046" t="s">
        <v>83</v>
      </c>
      <c r="G2046">
        <v>60</v>
      </c>
      <c r="H2046">
        <v>404922</v>
      </c>
      <c r="I2046" t="s">
        <v>58</v>
      </c>
      <c r="J2046" s="1">
        <v>45465</v>
      </c>
      <c r="K2046">
        <v>800</v>
      </c>
      <c r="L2046" t="s">
        <v>8621</v>
      </c>
      <c r="M2046" t="s">
        <v>428</v>
      </c>
      <c r="N2046" t="s">
        <v>8622</v>
      </c>
      <c r="O2046" t="s">
        <v>8623</v>
      </c>
      <c r="P2046" t="s">
        <v>39</v>
      </c>
      <c r="Q2046">
        <v>5</v>
      </c>
      <c r="R2046" t="s">
        <v>40</v>
      </c>
      <c r="S2046" t="s">
        <v>118</v>
      </c>
      <c r="T2046">
        <v>22831</v>
      </c>
      <c r="U2046" s="1">
        <v>45560</v>
      </c>
      <c r="V2046" t="s">
        <v>180</v>
      </c>
      <c r="W2046">
        <v>128137</v>
      </c>
      <c r="X2046" t="s">
        <v>8624</v>
      </c>
      <c r="Y2046">
        <v>869</v>
      </c>
      <c r="Z2046">
        <v>2564</v>
      </c>
      <c r="AA2046">
        <v>3</v>
      </c>
      <c r="AB2046">
        <v>3076.8</v>
      </c>
    </row>
    <row r="2047" spans="1:28" x14ac:dyDescent="0.3">
      <c r="A2047" t="s">
        <v>28</v>
      </c>
      <c r="B2047" t="s">
        <v>29</v>
      </c>
      <c r="C2047" t="s">
        <v>30</v>
      </c>
      <c r="D2047" t="s">
        <v>31</v>
      </c>
      <c r="E2047" t="s">
        <v>46</v>
      </c>
      <c r="F2047" t="s">
        <v>83</v>
      </c>
      <c r="G2047">
        <v>93</v>
      </c>
      <c r="H2047">
        <v>415869</v>
      </c>
      <c r="I2047" t="s">
        <v>58</v>
      </c>
      <c r="J2047" s="1">
        <v>43981</v>
      </c>
      <c r="K2047">
        <v>1100</v>
      </c>
      <c r="L2047" t="s">
        <v>8625</v>
      </c>
      <c r="M2047" t="s">
        <v>144</v>
      </c>
      <c r="N2047" t="s">
        <v>8626</v>
      </c>
      <c r="O2047" t="s">
        <v>8627</v>
      </c>
      <c r="P2047" t="s">
        <v>87</v>
      </c>
      <c r="Q2047">
        <v>4</v>
      </c>
      <c r="R2047" t="s">
        <v>40</v>
      </c>
      <c r="S2047" t="s">
        <v>63</v>
      </c>
      <c r="T2047">
        <v>80705</v>
      </c>
      <c r="U2047" s="1">
        <v>45391</v>
      </c>
      <c r="V2047" t="s">
        <v>80</v>
      </c>
      <c r="W2047">
        <v>714946</v>
      </c>
      <c r="X2047" t="s">
        <v>8628</v>
      </c>
      <c r="Y2047">
        <v>800</v>
      </c>
      <c r="Z2047">
        <v>2990</v>
      </c>
      <c r="AA2047">
        <v>7</v>
      </c>
      <c r="AB2047">
        <v>8372</v>
      </c>
    </row>
    <row r="2048" spans="1:28" x14ac:dyDescent="0.3">
      <c r="A2048" t="s">
        <v>28</v>
      </c>
      <c r="B2048" t="s">
        <v>29</v>
      </c>
      <c r="C2048" t="s">
        <v>54</v>
      </c>
      <c r="D2048" t="s">
        <v>524</v>
      </c>
      <c r="E2048" t="s">
        <v>46</v>
      </c>
      <c r="F2048" t="s">
        <v>113</v>
      </c>
      <c r="G2048">
        <v>50</v>
      </c>
      <c r="H2048">
        <v>427060</v>
      </c>
      <c r="I2048" t="s">
        <v>34</v>
      </c>
      <c r="J2048" s="1">
        <v>43845</v>
      </c>
      <c r="K2048">
        <v>1200</v>
      </c>
      <c r="L2048" t="s">
        <v>1465</v>
      </c>
      <c r="M2048" t="s">
        <v>1305</v>
      </c>
      <c r="N2048" t="s">
        <v>8629</v>
      </c>
      <c r="O2048" t="s">
        <v>8630</v>
      </c>
      <c r="P2048" t="s">
        <v>87</v>
      </c>
      <c r="Q2048">
        <v>20</v>
      </c>
      <c r="R2048" t="s">
        <v>88</v>
      </c>
      <c r="S2048" t="s">
        <v>118</v>
      </c>
      <c r="T2048">
        <v>18648</v>
      </c>
      <c r="U2048" s="1">
        <v>45541</v>
      </c>
      <c r="V2048" t="s">
        <v>180</v>
      </c>
      <c r="W2048">
        <v>788430</v>
      </c>
      <c r="X2048" t="s">
        <v>8631</v>
      </c>
      <c r="Y2048">
        <v>976</v>
      </c>
      <c r="Z2048">
        <v>1212</v>
      </c>
      <c r="AA2048">
        <v>5</v>
      </c>
      <c r="AB2048">
        <v>2424</v>
      </c>
    </row>
    <row r="2049" spans="1:28" x14ac:dyDescent="0.3">
      <c r="A2049" t="s">
        <v>28</v>
      </c>
      <c r="B2049" t="s">
        <v>29</v>
      </c>
      <c r="C2049" t="s">
        <v>193</v>
      </c>
      <c r="D2049" t="s">
        <v>511</v>
      </c>
      <c r="E2049" t="s">
        <v>46</v>
      </c>
      <c r="F2049" t="s">
        <v>113</v>
      </c>
      <c r="G2049">
        <v>98</v>
      </c>
      <c r="H2049">
        <v>412916</v>
      </c>
      <c r="I2049" t="s">
        <v>58</v>
      </c>
      <c r="J2049" s="1">
        <v>44136</v>
      </c>
      <c r="K2049">
        <v>950</v>
      </c>
      <c r="L2049" t="s">
        <v>8632</v>
      </c>
      <c r="M2049" t="s">
        <v>195</v>
      </c>
      <c r="N2049" t="s">
        <v>8633</v>
      </c>
      <c r="O2049" t="s">
        <v>8634</v>
      </c>
      <c r="P2049" t="s">
        <v>51</v>
      </c>
      <c r="Q2049">
        <v>3</v>
      </c>
      <c r="R2049" t="s">
        <v>40</v>
      </c>
      <c r="S2049" t="s">
        <v>63</v>
      </c>
      <c r="T2049">
        <v>46394</v>
      </c>
      <c r="U2049" s="1">
        <v>45565</v>
      </c>
      <c r="V2049" t="s">
        <v>180</v>
      </c>
      <c r="W2049">
        <v>271035</v>
      </c>
      <c r="X2049" t="s">
        <v>8635</v>
      </c>
      <c r="Y2049">
        <v>943</v>
      </c>
      <c r="Z2049">
        <v>1542</v>
      </c>
      <c r="AA2049">
        <v>6</v>
      </c>
      <c r="AB2049">
        <v>3700.8</v>
      </c>
    </row>
    <row r="2050" spans="1:28" x14ac:dyDescent="0.3">
      <c r="A2050" t="s">
        <v>28</v>
      </c>
      <c r="B2050" t="s">
        <v>29</v>
      </c>
      <c r="C2050" t="s">
        <v>91</v>
      </c>
      <c r="D2050" t="s">
        <v>45</v>
      </c>
      <c r="E2050" t="s">
        <v>46</v>
      </c>
      <c r="F2050" t="s">
        <v>150</v>
      </c>
      <c r="G2050">
        <v>67</v>
      </c>
      <c r="H2050">
        <v>413212</v>
      </c>
      <c r="I2050" t="s">
        <v>58</v>
      </c>
      <c r="J2050" s="1">
        <v>44377</v>
      </c>
      <c r="K2050">
        <v>1000</v>
      </c>
      <c r="L2050" t="s">
        <v>8636</v>
      </c>
      <c r="M2050" t="s">
        <v>856</v>
      </c>
      <c r="N2050" t="s">
        <v>8637</v>
      </c>
      <c r="O2050" t="s">
        <v>8638</v>
      </c>
      <c r="P2050" t="s">
        <v>71</v>
      </c>
      <c r="Q2050">
        <v>8</v>
      </c>
      <c r="R2050" t="s">
        <v>40</v>
      </c>
      <c r="S2050" t="s">
        <v>118</v>
      </c>
      <c r="T2050">
        <v>65786</v>
      </c>
      <c r="U2050" s="1">
        <v>45449</v>
      </c>
      <c r="V2050" t="s">
        <v>52</v>
      </c>
      <c r="W2050">
        <v>524920</v>
      </c>
      <c r="X2050" t="s">
        <v>8639</v>
      </c>
      <c r="Y2050">
        <v>352</v>
      </c>
      <c r="Z2050">
        <v>1147</v>
      </c>
      <c r="AA2050">
        <v>3</v>
      </c>
      <c r="AB2050">
        <v>1376.4</v>
      </c>
    </row>
    <row r="2051" spans="1:28" x14ac:dyDescent="0.3">
      <c r="A2051" t="s">
        <v>28</v>
      </c>
      <c r="B2051" t="s">
        <v>29</v>
      </c>
      <c r="C2051" t="s">
        <v>148</v>
      </c>
      <c r="D2051" t="s">
        <v>291</v>
      </c>
      <c r="E2051" t="s">
        <v>46</v>
      </c>
      <c r="F2051" t="s">
        <v>113</v>
      </c>
      <c r="G2051">
        <v>26</v>
      </c>
      <c r="H2051">
        <v>400006</v>
      </c>
      <c r="I2051" t="s">
        <v>58</v>
      </c>
      <c r="J2051" s="1">
        <v>44577</v>
      </c>
      <c r="K2051">
        <v>1300</v>
      </c>
      <c r="L2051" t="s">
        <v>6157</v>
      </c>
      <c r="M2051" t="s">
        <v>276</v>
      </c>
      <c r="N2051" t="s">
        <v>8640</v>
      </c>
      <c r="O2051" t="s">
        <v>8641</v>
      </c>
      <c r="P2051" t="s">
        <v>51</v>
      </c>
      <c r="Q2051">
        <v>15</v>
      </c>
      <c r="R2051" t="s">
        <v>40</v>
      </c>
      <c r="S2051" t="s">
        <v>118</v>
      </c>
      <c r="T2051">
        <v>27661</v>
      </c>
      <c r="U2051" s="1">
        <v>45461</v>
      </c>
      <c r="V2051" t="s">
        <v>52</v>
      </c>
      <c r="W2051">
        <v>573466</v>
      </c>
      <c r="X2051" t="s">
        <v>8642</v>
      </c>
      <c r="Y2051">
        <v>413</v>
      </c>
      <c r="Z2051">
        <v>855</v>
      </c>
      <c r="AA2051">
        <v>6</v>
      </c>
      <c r="AB2051">
        <v>2052</v>
      </c>
    </row>
    <row r="2052" spans="1:28" x14ac:dyDescent="0.3">
      <c r="A2052" t="s">
        <v>28</v>
      </c>
      <c r="B2052" t="s">
        <v>29</v>
      </c>
      <c r="C2052" t="s">
        <v>91</v>
      </c>
      <c r="D2052" t="s">
        <v>248</v>
      </c>
      <c r="E2052" t="s">
        <v>56</v>
      </c>
      <c r="F2052" t="s">
        <v>135</v>
      </c>
      <c r="G2052">
        <v>21</v>
      </c>
      <c r="H2052">
        <v>427007</v>
      </c>
      <c r="I2052" t="s">
        <v>34</v>
      </c>
      <c r="J2052" s="1">
        <v>43852</v>
      </c>
      <c r="K2052">
        <v>1300</v>
      </c>
      <c r="L2052" t="s">
        <v>8643</v>
      </c>
      <c r="M2052" t="s">
        <v>239</v>
      </c>
      <c r="N2052" t="s">
        <v>8644</v>
      </c>
      <c r="O2052" t="s">
        <v>8645</v>
      </c>
      <c r="P2052" t="s">
        <v>87</v>
      </c>
      <c r="Q2052">
        <v>15</v>
      </c>
      <c r="R2052" t="s">
        <v>40</v>
      </c>
      <c r="S2052" t="s">
        <v>41</v>
      </c>
      <c r="T2052">
        <v>60677</v>
      </c>
      <c r="U2052" s="1">
        <v>45496</v>
      </c>
      <c r="V2052" t="s">
        <v>126</v>
      </c>
      <c r="W2052">
        <v>206055</v>
      </c>
      <c r="X2052" t="s">
        <v>8646</v>
      </c>
      <c r="Y2052">
        <v>210</v>
      </c>
      <c r="Z2052">
        <v>518</v>
      </c>
      <c r="AA2052">
        <v>8</v>
      </c>
      <c r="AB2052" s="2" t="s">
        <v>8647</v>
      </c>
    </row>
    <row r="2053" spans="1:28" x14ac:dyDescent="0.3">
      <c r="A2053" t="s">
        <v>28</v>
      </c>
      <c r="B2053" t="s">
        <v>29</v>
      </c>
      <c r="C2053" t="s">
        <v>157</v>
      </c>
      <c r="D2053" t="s">
        <v>380</v>
      </c>
      <c r="E2053" t="s">
        <v>32</v>
      </c>
      <c r="F2053" t="s">
        <v>113</v>
      </c>
      <c r="G2053">
        <v>70</v>
      </c>
      <c r="H2053">
        <v>429325</v>
      </c>
      <c r="I2053" t="s">
        <v>34</v>
      </c>
      <c r="J2053" s="1">
        <v>44054</v>
      </c>
      <c r="K2053">
        <v>1400</v>
      </c>
      <c r="L2053" t="s">
        <v>8648</v>
      </c>
      <c r="M2053" t="s">
        <v>1356</v>
      </c>
      <c r="N2053" t="s">
        <v>8649</v>
      </c>
      <c r="O2053" t="s">
        <v>8650</v>
      </c>
      <c r="P2053" t="s">
        <v>39</v>
      </c>
      <c r="Q2053">
        <v>13</v>
      </c>
      <c r="R2053" t="s">
        <v>40</v>
      </c>
      <c r="S2053" t="s">
        <v>118</v>
      </c>
      <c r="T2053">
        <v>89198</v>
      </c>
      <c r="U2053" s="1">
        <v>45587</v>
      </c>
      <c r="V2053" t="s">
        <v>155</v>
      </c>
      <c r="W2053">
        <v>271878</v>
      </c>
      <c r="X2053" t="s">
        <v>8651</v>
      </c>
      <c r="Y2053">
        <v>263</v>
      </c>
      <c r="Z2053">
        <v>2140</v>
      </c>
      <c r="AA2053">
        <v>4</v>
      </c>
      <c r="AB2053">
        <v>3424</v>
      </c>
    </row>
    <row r="2054" spans="1:28" x14ac:dyDescent="0.3">
      <c r="A2054" t="s">
        <v>28</v>
      </c>
      <c r="B2054" t="s">
        <v>29</v>
      </c>
      <c r="C2054" t="s">
        <v>91</v>
      </c>
      <c r="D2054" t="s">
        <v>611</v>
      </c>
      <c r="E2054" t="s">
        <v>46</v>
      </c>
      <c r="F2054" t="s">
        <v>150</v>
      </c>
      <c r="G2054">
        <v>55</v>
      </c>
      <c r="H2054">
        <v>424754</v>
      </c>
      <c r="I2054" t="s">
        <v>34</v>
      </c>
      <c r="J2054" s="1">
        <v>44048</v>
      </c>
      <c r="K2054">
        <v>1200</v>
      </c>
      <c r="L2054" t="s">
        <v>8652</v>
      </c>
      <c r="M2054" t="s">
        <v>654</v>
      </c>
      <c r="N2054" t="s">
        <v>8653</v>
      </c>
      <c r="O2054" t="s">
        <v>8654</v>
      </c>
      <c r="P2054" t="s">
        <v>51</v>
      </c>
      <c r="Q2054">
        <v>9</v>
      </c>
      <c r="R2054" t="s">
        <v>88</v>
      </c>
      <c r="S2054" t="s">
        <v>41</v>
      </c>
      <c r="T2054">
        <v>83004</v>
      </c>
      <c r="U2054" s="1">
        <v>45613</v>
      </c>
      <c r="V2054" t="s">
        <v>42</v>
      </c>
      <c r="W2054">
        <v>647759</v>
      </c>
      <c r="X2054" t="s">
        <v>8655</v>
      </c>
      <c r="Y2054">
        <v>747</v>
      </c>
      <c r="Z2054">
        <v>1838</v>
      </c>
      <c r="AA2054">
        <v>5</v>
      </c>
      <c r="AB2054">
        <v>3676</v>
      </c>
    </row>
    <row r="2055" spans="1:28" x14ac:dyDescent="0.3">
      <c r="A2055" t="s">
        <v>28</v>
      </c>
      <c r="B2055" t="s">
        <v>29</v>
      </c>
      <c r="C2055" t="s">
        <v>30</v>
      </c>
      <c r="D2055" t="s">
        <v>621</v>
      </c>
      <c r="E2055" t="s">
        <v>56</v>
      </c>
      <c r="F2055" t="s">
        <v>175</v>
      </c>
      <c r="G2055">
        <v>18</v>
      </c>
      <c r="H2055">
        <v>430753</v>
      </c>
      <c r="I2055" t="s">
        <v>58</v>
      </c>
      <c r="J2055" s="1">
        <v>45321</v>
      </c>
      <c r="K2055">
        <v>1000</v>
      </c>
      <c r="L2055" t="s">
        <v>8656</v>
      </c>
      <c r="M2055" t="s">
        <v>1305</v>
      </c>
      <c r="N2055" t="s">
        <v>8657</v>
      </c>
      <c r="O2055" t="s">
        <v>8658</v>
      </c>
      <c r="P2055" t="s">
        <v>39</v>
      </c>
      <c r="Q2055">
        <v>4</v>
      </c>
      <c r="R2055" t="s">
        <v>88</v>
      </c>
      <c r="S2055" t="s">
        <v>79</v>
      </c>
      <c r="T2055">
        <v>70749</v>
      </c>
      <c r="U2055" s="1">
        <v>45471</v>
      </c>
      <c r="V2055" t="s">
        <v>52</v>
      </c>
      <c r="W2055">
        <v>826165</v>
      </c>
      <c r="X2055" t="s">
        <v>8659</v>
      </c>
      <c r="Y2055">
        <v>763</v>
      </c>
      <c r="Z2055">
        <v>2151</v>
      </c>
      <c r="AA2055">
        <v>8</v>
      </c>
      <c r="AB2055" s="2" t="s">
        <v>8660</v>
      </c>
    </row>
    <row r="2056" spans="1:28" x14ac:dyDescent="0.3">
      <c r="A2056" t="s">
        <v>28</v>
      </c>
      <c r="B2056" t="s">
        <v>29</v>
      </c>
      <c r="C2056" t="s">
        <v>54</v>
      </c>
      <c r="D2056" t="s">
        <v>227</v>
      </c>
      <c r="E2056" t="s">
        <v>56</v>
      </c>
      <c r="F2056" t="s">
        <v>83</v>
      </c>
      <c r="G2056">
        <v>44</v>
      </c>
      <c r="H2056">
        <v>426228</v>
      </c>
      <c r="I2056" t="s">
        <v>34</v>
      </c>
      <c r="J2056" s="1">
        <v>43916</v>
      </c>
      <c r="K2056">
        <v>1000</v>
      </c>
      <c r="L2056" t="s">
        <v>8661</v>
      </c>
      <c r="M2056" t="s">
        <v>818</v>
      </c>
      <c r="N2056" t="s">
        <v>8662</v>
      </c>
      <c r="O2056" t="s">
        <v>8663</v>
      </c>
      <c r="P2056" t="s">
        <v>39</v>
      </c>
      <c r="Q2056">
        <v>3</v>
      </c>
      <c r="R2056" t="s">
        <v>88</v>
      </c>
      <c r="S2056" t="s">
        <v>41</v>
      </c>
      <c r="T2056">
        <v>27186</v>
      </c>
      <c r="U2056" s="1">
        <v>45335</v>
      </c>
      <c r="V2056" t="s">
        <v>119</v>
      </c>
      <c r="W2056">
        <v>866173</v>
      </c>
      <c r="X2056" t="s">
        <v>8664</v>
      </c>
      <c r="Y2056">
        <v>625</v>
      </c>
      <c r="Z2056">
        <v>1401</v>
      </c>
      <c r="AA2056">
        <v>6</v>
      </c>
      <c r="AB2056">
        <v>3362.4</v>
      </c>
    </row>
    <row r="2057" spans="1:28" x14ac:dyDescent="0.3">
      <c r="A2057" t="s">
        <v>28</v>
      </c>
      <c r="B2057" t="s">
        <v>29</v>
      </c>
      <c r="C2057" t="s">
        <v>148</v>
      </c>
      <c r="D2057" t="s">
        <v>267</v>
      </c>
      <c r="E2057" t="s">
        <v>46</v>
      </c>
      <c r="F2057" t="s">
        <v>175</v>
      </c>
      <c r="G2057">
        <v>84</v>
      </c>
      <c r="H2057">
        <v>435351</v>
      </c>
      <c r="I2057" t="s">
        <v>58</v>
      </c>
      <c r="J2057" s="1">
        <v>44980</v>
      </c>
      <c r="K2057">
        <v>950</v>
      </c>
      <c r="L2057" t="s">
        <v>8665</v>
      </c>
      <c r="M2057" t="s">
        <v>856</v>
      </c>
      <c r="N2057" t="s">
        <v>8666</v>
      </c>
      <c r="O2057" t="s">
        <v>8667</v>
      </c>
      <c r="P2057" t="s">
        <v>87</v>
      </c>
      <c r="Q2057">
        <v>9</v>
      </c>
      <c r="R2057" t="s">
        <v>88</v>
      </c>
      <c r="S2057" t="s">
        <v>79</v>
      </c>
      <c r="T2057">
        <v>77090</v>
      </c>
      <c r="U2057" s="1">
        <v>45601</v>
      </c>
      <c r="V2057" t="s">
        <v>42</v>
      </c>
      <c r="W2057">
        <v>101464</v>
      </c>
      <c r="X2057" t="s">
        <v>8668</v>
      </c>
      <c r="Y2057">
        <v>825</v>
      </c>
      <c r="Z2057">
        <v>762</v>
      </c>
      <c r="AA2057">
        <v>3</v>
      </c>
      <c r="AB2057" s="2" t="s">
        <v>8669</v>
      </c>
    </row>
    <row r="2058" spans="1:28" x14ac:dyDescent="0.3">
      <c r="A2058" t="s">
        <v>28</v>
      </c>
      <c r="B2058" t="s">
        <v>29</v>
      </c>
      <c r="C2058" t="s">
        <v>44</v>
      </c>
      <c r="D2058" t="s">
        <v>467</v>
      </c>
      <c r="E2058" t="s">
        <v>32</v>
      </c>
      <c r="F2058" t="s">
        <v>150</v>
      </c>
      <c r="G2058">
        <v>80</v>
      </c>
      <c r="H2058">
        <v>407152</v>
      </c>
      <c r="I2058" t="s">
        <v>34</v>
      </c>
      <c r="J2058" s="1">
        <v>45107</v>
      </c>
      <c r="K2058">
        <v>1400</v>
      </c>
      <c r="L2058" t="s">
        <v>8670</v>
      </c>
      <c r="M2058" t="s">
        <v>1118</v>
      </c>
      <c r="N2058" t="s">
        <v>8671</v>
      </c>
      <c r="O2058" t="s">
        <v>8672</v>
      </c>
      <c r="P2058" t="s">
        <v>87</v>
      </c>
      <c r="Q2058">
        <v>16</v>
      </c>
      <c r="R2058" t="s">
        <v>40</v>
      </c>
      <c r="S2058" t="s">
        <v>63</v>
      </c>
      <c r="T2058">
        <v>41247</v>
      </c>
      <c r="U2058" s="1">
        <v>45351</v>
      </c>
      <c r="V2058" t="s">
        <v>119</v>
      </c>
      <c r="W2058">
        <v>696694</v>
      </c>
      <c r="X2058" t="s">
        <v>8673</v>
      </c>
      <c r="Y2058">
        <v>896</v>
      </c>
      <c r="Z2058">
        <v>2569</v>
      </c>
      <c r="AA2058">
        <v>1</v>
      </c>
      <c r="AB2058" s="2" t="s">
        <v>8674</v>
      </c>
    </row>
    <row r="2059" spans="1:28" x14ac:dyDescent="0.3">
      <c r="A2059" t="s">
        <v>28</v>
      </c>
      <c r="B2059" t="s">
        <v>29</v>
      </c>
      <c r="C2059" t="s">
        <v>91</v>
      </c>
      <c r="D2059" t="s">
        <v>237</v>
      </c>
      <c r="E2059" t="s">
        <v>46</v>
      </c>
      <c r="F2059" t="s">
        <v>150</v>
      </c>
      <c r="G2059">
        <v>38</v>
      </c>
      <c r="H2059">
        <v>406781</v>
      </c>
      <c r="I2059" t="s">
        <v>34</v>
      </c>
      <c r="J2059" s="1">
        <v>45589</v>
      </c>
      <c r="K2059">
        <v>950</v>
      </c>
      <c r="L2059" t="s">
        <v>8675</v>
      </c>
      <c r="M2059" t="s">
        <v>101</v>
      </c>
      <c r="N2059" t="s">
        <v>8676</v>
      </c>
      <c r="O2059" t="s">
        <v>8677</v>
      </c>
      <c r="P2059" t="s">
        <v>39</v>
      </c>
      <c r="Q2059">
        <v>16</v>
      </c>
      <c r="R2059" t="s">
        <v>40</v>
      </c>
      <c r="S2059" t="s">
        <v>118</v>
      </c>
      <c r="T2059">
        <v>11057</v>
      </c>
      <c r="U2059" s="1">
        <v>45494</v>
      </c>
      <c r="V2059" t="s">
        <v>126</v>
      </c>
      <c r="W2059">
        <v>122842</v>
      </c>
      <c r="X2059" t="s">
        <v>8678</v>
      </c>
      <c r="Y2059">
        <v>647</v>
      </c>
      <c r="Z2059">
        <v>1185</v>
      </c>
      <c r="AA2059">
        <v>7</v>
      </c>
      <c r="AB2059">
        <v>3318</v>
      </c>
    </row>
    <row r="2060" spans="1:28" x14ac:dyDescent="0.3">
      <c r="A2060" t="s">
        <v>28</v>
      </c>
      <c r="B2060" t="s">
        <v>29</v>
      </c>
      <c r="C2060" t="s">
        <v>91</v>
      </c>
      <c r="D2060" t="s">
        <v>227</v>
      </c>
      <c r="E2060" t="s">
        <v>46</v>
      </c>
      <c r="F2060" t="s">
        <v>175</v>
      </c>
      <c r="G2060">
        <v>13</v>
      </c>
      <c r="H2060">
        <v>422772</v>
      </c>
      <c r="I2060" t="s">
        <v>58</v>
      </c>
      <c r="J2060" s="1">
        <v>44110</v>
      </c>
      <c r="K2060">
        <v>1100</v>
      </c>
      <c r="L2060" t="s">
        <v>8679</v>
      </c>
      <c r="M2060" t="s">
        <v>1488</v>
      </c>
      <c r="N2060" t="s">
        <v>8680</v>
      </c>
      <c r="O2060" t="s">
        <v>8681</v>
      </c>
      <c r="P2060" t="s">
        <v>39</v>
      </c>
      <c r="Q2060">
        <v>14</v>
      </c>
      <c r="R2060" t="s">
        <v>40</v>
      </c>
      <c r="S2060" t="s">
        <v>79</v>
      </c>
      <c r="T2060">
        <v>66645</v>
      </c>
      <c r="U2060" s="1">
        <v>45487</v>
      </c>
      <c r="V2060" t="s">
        <v>126</v>
      </c>
      <c r="W2060">
        <v>844663</v>
      </c>
      <c r="X2060" t="s">
        <v>8682</v>
      </c>
      <c r="Y2060">
        <v>970</v>
      </c>
      <c r="Z2060">
        <v>1707</v>
      </c>
      <c r="AA2060">
        <v>4</v>
      </c>
      <c r="AB2060" s="2" t="s">
        <v>8683</v>
      </c>
    </row>
    <row r="2061" spans="1:28" x14ac:dyDescent="0.3">
      <c r="A2061" t="s">
        <v>28</v>
      </c>
      <c r="B2061" t="s">
        <v>29</v>
      </c>
      <c r="C2061" t="s">
        <v>30</v>
      </c>
      <c r="D2061" t="s">
        <v>338</v>
      </c>
      <c r="E2061" t="s">
        <v>46</v>
      </c>
      <c r="F2061" t="s">
        <v>150</v>
      </c>
      <c r="G2061">
        <v>89</v>
      </c>
      <c r="H2061">
        <v>411907</v>
      </c>
      <c r="I2061" t="s">
        <v>34</v>
      </c>
      <c r="J2061" s="1">
        <v>44208</v>
      </c>
      <c r="K2061">
        <v>1100</v>
      </c>
      <c r="L2061" t="s">
        <v>8684</v>
      </c>
      <c r="M2061" t="s">
        <v>287</v>
      </c>
      <c r="N2061" t="s">
        <v>8685</v>
      </c>
      <c r="O2061" t="s">
        <v>8686</v>
      </c>
      <c r="P2061" t="s">
        <v>71</v>
      </c>
      <c r="Q2061">
        <v>12</v>
      </c>
      <c r="R2061" t="s">
        <v>40</v>
      </c>
      <c r="S2061" t="s">
        <v>79</v>
      </c>
      <c r="T2061">
        <v>25334</v>
      </c>
      <c r="U2061" s="1">
        <v>45371</v>
      </c>
      <c r="V2061" t="s">
        <v>72</v>
      </c>
      <c r="W2061">
        <v>158249</v>
      </c>
      <c r="X2061" t="s">
        <v>8687</v>
      </c>
      <c r="Y2061">
        <v>245</v>
      </c>
      <c r="Z2061">
        <v>2480</v>
      </c>
      <c r="AA2061">
        <v>5</v>
      </c>
      <c r="AB2061">
        <v>4960</v>
      </c>
    </row>
    <row r="2062" spans="1:28" x14ac:dyDescent="0.3">
      <c r="A2062" t="s">
        <v>28</v>
      </c>
      <c r="B2062" t="s">
        <v>29</v>
      </c>
      <c r="C2062" t="s">
        <v>91</v>
      </c>
      <c r="D2062" t="s">
        <v>421</v>
      </c>
      <c r="E2062" t="s">
        <v>32</v>
      </c>
      <c r="F2062" t="s">
        <v>150</v>
      </c>
      <c r="G2062">
        <v>17</v>
      </c>
      <c r="H2062">
        <v>407981</v>
      </c>
      <c r="I2062" t="s">
        <v>34</v>
      </c>
      <c r="J2062" s="1">
        <v>44950</v>
      </c>
      <c r="K2062">
        <v>1300</v>
      </c>
      <c r="L2062" t="s">
        <v>8688</v>
      </c>
      <c r="M2062" t="s">
        <v>269</v>
      </c>
      <c r="N2062" t="s">
        <v>8689</v>
      </c>
      <c r="O2062" t="s">
        <v>8690</v>
      </c>
      <c r="P2062" t="s">
        <v>71</v>
      </c>
      <c r="Q2062">
        <v>17</v>
      </c>
      <c r="R2062" t="s">
        <v>40</v>
      </c>
      <c r="S2062" t="s">
        <v>63</v>
      </c>
      <c r="T2062">
        <v>77479</v>
      </c>
      <c r="U2062" s="1">
        <v>45338</v>
      </c>
      <c r="V2062" t="s">
        <v>119</v>
      </c>
      <c r="W2062">
        <v>575139</v>
      </c>
      <c r="X2062" t="s">
        <v>8691</v>
      </c>
      <c r="Y2062">
        <v>320</v>
      </c>
      <c r="Z2062">
        <v>787</v>
      </c>
      <c r="AA2062">
        <v>2</v>
      </c>
      <c r="AB2062">
        <v>629.6</v>
      </c>
    </row>
    <row r="2063" spans="1:28" x14ac:dyDescent="0.3">
      <c r="A2063" t="s">
        <v>28</v>
      </c>
      <c r="B2063" t="s">
        <v>29</v>
      </c>
      <c r="C2063" t="s">
        <v>54</v>
      </c>
      <c r="D2063" t="s">
        <v>261</v>
      </c>
      <c r="E2063" t="s">
        <v>56</v>
      </c>
      <c r="F2063" t="s">
        <v>106</v>
      </c>
      <c r="G2063">
        <v>68</v>
      </c>
      <c r="H2063">
        <v>417846</v>
      </c>
      <c r="I2063" t="s">
        <v>58</v>
      </c>
      <c r="J2063" s="1">
        <v>44334</v>
      </c>
      <c r="K2063">
        <v>950</v>
      </c>
      <c r="L2063" t="s">
        <v>8692</v>
      </c>
      <c r="M2063" t="s">
        <v>205</v>
      </c>
      <c r="N2063" t="s">
        <v>8693</v>
      </c>
      <c r="O2063" t="s">
        <v>8694</v>
      </c>
      <c r="P2063" t="s">
        <v>39</v>
      </c>
      <c r="Q2063">
        <v>4</v>
      </c>
      <c r="R2063" t="s">
        <v>88</v>
      </c>
      <c r="S2063" t="s">
        <v>79</v>
      </c>
      <c r="T2063">
        <v>80144</v>
      </c>
      <c r="U2063" s="1">
        <v>45335</v>
      </c>
      <c r="V2063" t="s">
        <v>119</v>
      </c>
      <c r="W2063">
        <v>781929</v>
      </c>
      <c r="X2063" t="s">
        <v>8695</v>
      </c>
      <c r="Y2063">
        <v>712</v>
      </c>
      <c r="Z2063">
        <v>1238</v>
      </c>
      <c r="AA2063">
        <v>3</v>
      </c>
      <c r="AB2063" s="2" t="s">
        <v>8696</v>
      </c>
    </row>
    <row r="2064" spans="1:28" x14ac:dyDescent="0.3">
      <c r="A2064" t="s">
        <v>28</v>
      </c>
      <c r="B2064" t="s">
        <v>29</v>
      </c>
      <c r="C2064" t="s">
        <v>30</v>
      </c>
      <c r="D2064" t="s">
        <v>467</v>
      </c>
      <c r="E2064" t="s">
        <v>46</v>
      </c>
      <c r="F2064" t="s">
        <v>135</v>
      </c>
      <c r="G2064">
        <v>31</v>
      </c>
      <c r="H2064">
        <v>409221</v>
      </c>
      <c r="I2064" t="s">
        <v>34</v>
      </c>
      <c r="J2064" s="1">
        <v>44436</v>
      </c>
      <c r="K2064">
        <v>1200</v>
      </c>
      <c r="L2064" t="s">
        <v>8697</v>
      </c>
      <c r="M2064" t="s">
        <v>478</v>
      </c>
      <c r="N2064" t="s">
        <v>8698</v>
      </c>
      <c r="O2064" t="s">
        <v>8699</v>
      </c>
      <c r="P2064" t="s">
        <v>71</v>
      </c>
      <c r="Q2064">
        <v>3</v>
      </c>
      <c r="R2064" t="s">
        <v>40</v>
      </c>
      <c r="S2064" t="s">
        <v>79</v>
      </c>
      <c r="T2064">
        <v>57395</v>
      </c>
      <c r="U2064" s="1">
        <v>45324</v>
      </c>
      <c r="V2064" t="s">
        <v>119</v>
      </c>
      <c r="W2064">
        <v>513504</v>
      </c>
      <c r="X2064" t="s">
        <v>8700</v>
      </c>
      <c r="Y2064">
        <v>962</v>
      </c>
      <c r="Z2064">
        <v>2488</v>
      </c>
      <c r="AA2064">
        <v>7</v>
      </c>
      <c r="AB2064" s="2" t="s">
        <v>1899</v>
      </c>
    </row>
    <row r="2065" spans="1:28" x14ac:dyDescent="0.3">
      <c r="A2065" t="s">
        <v>28</v>
      </c>
      <c r="B2065" t="s">
        <v>29</v>
      </c>
      <c r="C2065" t="s">
        <v>30</v>
      </c>
      <c r="D2065" t="s">
        <v>637</v>
      </c>
      <c r="E2065" t="s">
        <v>32</v>
      </c>
      <c r="F2065" t="s">
        <v>175</v>
      </c>
      <c r="G2065">
        <v>93</v>
      </c>
      <c r="H2065">
        <v>436782</v>
      </c>
      <c r="I2065" t="s">
        <v>34</v>
      </c>
      <c r="J2065" s="1">
        <v>45465</v>
      </c>
      <c r="K2065">
        <v>800</v>
      </c>
      <c r="L2065" t="s">
        <v>8701</v>
      </c>
      <c r="M2065" t="s">
        <v>542</v>
      </c>
      <c r="N2065" t="s">
        <v>8702</v>
      </c>
      <c r="O2065" t="s">
        <v>8703</v>
      </c>
      <c r="P2065" t="s">
        <v>87</v>
      </c>
      <c r="Q2065">
        <v>18</v>
      </c>
      <c r="R2065" t="s">
        <v>40</v>
      </c>
      <c r="S2065" t="s">
        <v>79</v>
      </c>
      <c r="T2065">
        <v>13887</v>
      </c>
      <c r="U2065" s="1">
        <v>45481</v>
      </c>
      <c r="V2065" t="s">
        <v>126</v>
      </c>
      <c r="W2065">
        <v>349624</v>
      </c>
      <c r="X2065" t="s">
        <v>8704</v>
      </c>
      <c r="Y2065">
        <v>956</v>
      </c>
      <c r="Z2065">
        <v>2457</v>
      </c>
      <c r="AA2065">
        <v>2</v>
      </c>
      <c r="AB2065" s="2" t="s">
        <v>8705</v>
      </c>
    </row>
    <row r="2066" spans="1:28" x14ac:dyDescent="0.3">
      <c r="A2066" t="s">
        <v>28</v>
      </c>
      <c r="B2066" t="s">
        <v>29</v>
      </c>
      <c r="C2066" t="s">
        <v>44</v>
      </c>
      <c r="D2066" t="s">
        <v>467</v>
      </c>
      <c r="E2066" t="s">
        <v>32</v>
      </c>
      <c r="F2066" t="s">
        <v>47</v>
      </c>
      <c r="G2066">
        <v>39</v>
      </c>
      <c r="H2066">
        <v>402992</v>
      </c>
      <c r="I2066" t="s">
        <v>34</v>
      </c>
      <c r="J2066" s="1">
        <v>45476</v>
      </c>
      <c r="K2066">
        <v>1000</v>
      </c>
      <c r="L2066" t="s">
        <v>8706</v>
      </c>
      <c r="M2066" t="s">
        <v>417</v>
      </c>
      <c r="N2066" t="s">
        <v>8707</v>
      </c>
      <c r="O2066" t="s">
        <v>8708</v>
      </c>
      <c r="P2066" t="s">
        <v>87</v>
      </c>
      <c r="Q2066">
        <v>12</v>
      </c>
      <c r="R2066" t="s">
        <v>40</v>
      </c>
      <c r="S2066" t="s">
        <v>63</v>
      </c>
      <c r="T2066">
        <v>25657</v>
      </c>
      <c r="U2066" s="1">
        <v>45380</v>
      </c>
      <c r="V2066" t="s">
        <v>72</v>
      </c>
      <c r="W2066">
        <v>828892</v>
      </c>
      <c r="X2066" t="s">
        <v>8709</v>
      </c>
      <c r="Y2066">
        <v>361</v>
      </c>
      <c r="Z2066">
        <v>995</v>
      </c>
      <c r="AA2066">
        <v>4</v>
      </c>
      <c r="AB2066">
        <v>1592</v>
      </c>
    </row>
    <row r="2067" spans="1:28" x14ac:dyDescent="0.3">
      <c r="A2067" t="s">
        <v>28</v>
      </c>
      <c r="B2067" t="s">
        <v>29</v>
      </c>
      <c r="C2067" t="s">
        <v>54</v>
      </c>
      <c r="D2067" t="s">
        <v>349</v>
      </c>
      <c r="E2067" t="s">
        <v>32</v>
      </c>
      <c r="F2067" t="s">
        <v>135</v>
      </c>
      <c r="G2067">
        <v>82</v>
      </c>
      <c r="H2067">
        <v>429348</v>
      </c>
      <c r="I2067" t="s">
        <v>58</v>
      </c>
      <c r="J2067" s="1">
        <v>44082</v>
      </c>
      <c r="K2067">
        <v>1200</v>
      </c>
      <c r="L2067" t="s">
        <v>7409</v>
      </c>
      <c r="M2067" t="s">
        <v>216</v>
      </c>
      <c r="N2067" t="s">
        <v>8710</v>
      </c>
      <c r="O2067" t="s">
        <v>8711</v>
      </c>
      <c r="P2067" t="s">
        <v>71</v>
      </c>
      <c r="Q2067">
        <v>6</v>
      </c>
      <c r="R2067" t="s">
        <v>88</v>
      </c>
      <c r="S2067" t="s">
        <v>41</v>
      </c>
      <c r="T2067">
        <v>38818</v>
      </c>
      <c r="U2067" s="1">
        <v>45392</v>
      </c>
      <c r="V2067" t="s">
        <v>80</v>
      </c>
      <c r="W2067">
        <v>969704</v>
      </c>
      <c r="X2067" t="s">
        <v>8712</v>
      </c>
      <c r="Y2067">
        <v>354</v>
      </c>
      <c r="Z2067">
        <v>1993</v>
      </c>
      <c r="AA2067">
        <v>6</v>
      </c>
      <c r="AB2067">
        <v>4783.2</v>
      </c>
    </row>
    <row r="2068" spans="1:28" x14ac:dyDescent="0.3">
      <c r="A2068" t="s">
        <v>28</v>
      </c>
      <c r="B2068" t="s">
        <v>29</v>
      </c>
      <c r="C2068" t="s">
        <v>44</v>
      </c>
      <c r="D2068" t="s">
        <v>74</v>
      </c>
      <c r="E2068" t="s">
        <v>32</v>
      </c>
      <c r="F2068" t="s">
        <v>135</v>
      </c>
      <c r="G2068">
        <v>12</v>
      </c>
      <c r="H2068">
        <v>410334</v>
      </c>
      <c r="I2068" t="s">
        <v>58</v>
      </c>
      <c r="J2068" s="1">
        <v>45499</v>
      </c>
      <c r="K2068">
        <v>800</v>
      </c>
      <c r="L2068" t="s">
        <v>8713</v>
      </c>
      <c r="M2068" t="s">
        <v>239</v>
      </c>
      <c r="N2068" t="s">
        <v>8714</v>
      </c>
      <c r="O2068" t="s">
        <v>8715</v>
      </c>
      <c r="P2068" t="s">
        <v>87</v>
      </c>
      <c r="Q2068">
        <v>6</v>
      </c>
      <c r="R2068" t="s">
        <v>40</v>
      </c>
      <c r="S2068" t="s">
        <v>41</v>
      </c>
      <c r="T2068">
        <v>44698</v>
      </c>
      <c r="U2068" s="1">
        <v>45615</v>
      </c>
      <c r="V2068" t="s">
        <v>42</v>
      </c>
      <c r="W2068">
        <v>280797</v>
      </c>
      <c r="X2068" t="s">
        <v>8716</v>
      </c>
      <c r="Y2068">
        <v>827</v>
      </c>
      <c r="Z2068">
        <v>2192</v>
      </c>
      <c r="AA2068">
        <v>7</v>
      </c>
      <c r="AB2068">
        <v>6137.6</v>
      </c>
    </row>
    <row r="2069" spans="1:28" x14ac:dyDescent="0.3">
      <c r="A2069" t="s">
        <v>28</v>
      </c>
      <c r="B2069" t="s">
        <v>29</v>
      </c>
      <c r="C2069" t="s">
        <v>30</v>
      </c>
      <c r="D2069" t="s">
        <v>31</v>
      </c>
      <c r="E2069" t="s">
        <v>46</v>
      </c>
      <c r="F2069" t="s">
        <v>150</v>
      </c>
      <c r="G2069">
        <v>4</v>
      </c>
      <c r="H2069">
        <v>433216</v>
      </c>
      <c r="I2069" t="s">
        <v>34</v>
      </c>
      <c r="J2069" s="1">
        <v>44447</v>
      </c>
      <c r="K2069">
        <v>1000</v>
      </c>
      <c r="L2069" t="s">
        <v>8717</v>
      </c>
      <c r="M2069" t="s">
        <v>108</v>
      </c>
      <c r="N2069" t="s">
        <v>8718</v>
      </c>
      <c r="O2069" t="s">
        <v>8719</v>
      </c>
      <c r="P2069" t="s">
        <v>39</v>
      </c>
      <c r="Q2069">
        <v>4</v>
      </c>
      <c r="R2069" t="s">
        <v>40</v>
      </c>
      <c r="S2069" t="s">
        <v>63</v>
      </c>
      <c r="T2069">
        <v>54148</v>
      </c>
      <c r="U2069" s="1">
        <v>45477</v>
      </c>
      <c r="V2069" t="s">
        <v>126</v>
      </c>
      <c r="W2069">
        <v>583682</v>
      </c>
      <c r="X2069" t="s">
        <v>8720</v>
      </c>
      <c r="Y2069">
        <v>266</v>
      </c>
      <c r="Z2069">
        <v>1672</v>
      </c>
      <c r="AA2069">
        <v>5</v>
      </c>
      <c r="AB2069">
        <v>3344</v>
      </c>
    </row>
    <row r="2070" spans="1:28" x14ac:dyDescent="0.3">
      <c r="A2070" t="s">
        <v>28</v>
      </c>
      <c r="B2070" t="s">
        <v>29</v>
      </c>
      <c r="C2070" t="s">
        <v>148</v>
      </c>
      <c r="D2070" t="s">
        <v>637</v>
      </c>
      <c r="E2070" t="s">
        <v>46</v>
      </c>
      <c r="F2070" t="s">
        <v>150</v>
      </c>
      <c r="G2070">
        <v>18</v>
      </c>
      <c r="H2070">
        <v>409339</v>
      </c>
      <c r="I2070" t="s">
        <v>58</v>
      </c>
      <c r="J2070" s="1">
        <v>43900</v>
      </c>
      <c r="K2070">
        <v>1400</v>
      </c>
      <c r="L2070" t="s">
        <v>8721</v>
      </c>
      <c r="M2070" t="s">
        <v>487</v>
      </c>
      <c r="N2070" t="s">
        <v>8722</v>
      </c>
      <c r="O2070" t="s">
        <v>8723</v>
      </c>
      <c r="P2070" t="s">
        <v>39</v>
      </c>
      <c r="Q2070">
        <v>17</v>
      </c>
      <c r="R2070" t="s">
        <v>88</v>
      </c>
      <c r="S2070" t="s">
        <v>63</v>
      </c>
      <c r="T2070">
        <v>12575</v>
      </c>
      <c r="U2070" s="1">
        <v>45395</v>
      </c>
      <c r="V2070" t="s">
        <v>80</v>
      </c>
      <c r="W2070">
        <v>153593</v>
      </c>
      <c r="X2070" t="s">
        <v>8724</v>
      </c>
      <c r="Y2070">
        <v>649</v>
      </c>
      <c r="Z2070">
        <v>534</v>
      </c>
      <c r="AA2070">
        <v>2</v>
      </c>
      <c r="AB2070" s="2" t="s">
        <v>7513</v>
      </c>
    </row>
    <row r="2071" spans="1:28" x14ac:dyDescent="0.3">
      <c r="A2071" t="s">
        <v>28</v>
      </c>
      <c r="B2071" t="s">
        <v>29</v>
      </c>
      <c r="C2071" t="s">
        <v>148</v>
      </c>
      <c r="D2071" t="s">
        <v>182</v>
      </c>
      <c r="E2071" t="s">
        <v>32</v>
      </c>
      <c r="F2071" t="s">
        <v>135</v>
      </c>
      <c r="G2071">
        <v>5</v>
      </c>
      <c r="H2071">
        <v>433052</v>
      </c>
      <c r="I2071" t="s">
        <v>58</v>
      </c>
      <c r="J2071" s="1">
        <v>43951</v>
      </c>
      <c r="K2071">
        <v>1100</v>
      </c>
      <c r="L2071" t="s">
        <v>8725</v>
      </c>
      <c r="M2071" t="s">
        <v>596</v>
      </c>
      <c r="N2071" t="s">
        <v>8726</v>
      </c>
      <c r="O2071" t="s">
        <v>8727</v>
      </c>
      <c r="P2071" t="s">
        <v>39</v>
      </c>
      <c r="Q2071">
        <v>12</v>
      </c>
      <c r="R2071" t="s">
        <v>88</v>
      </c>
      <c r="S2071" t="s">
        <v>118</v>
      </c>
      <c r="T2071">
        <v>19327</v>
      </c>
      <c r="U2071" s="1">
        <v>45482</v>
      </c>
      <c r="V2071" t="s">
        <v>126</v>
      </c>
      <c r="W2071">
        <v>948781</v>
      </c>
      <c r="X2071" t="s">
        <v>8728</v>
      </c>
      <c r="Y2071">
        <v>256</v>
      </c>
      <c r="Z2071">
        <v>2020</v>
      </c>
      <c r="AA2071">
        <v>7</v>
      </c>
      <c r="AB2071">
        <v>5656</v>
      </c>
    </row>
    <row r="2072" spans="1:28" x14ac:dyDescent="0.3">
      <c r="A2072" t="s">
        <v>28</v>
      </c>
      <c r="B2072" t="s">
        <v>29</v>
      </c>
      <c r="C2072" t="s">
        <v>193</v>
      </c>
      <c r="D2072" t="s">
        <v>637</v>
      </c>
      <c r="E2072" t="s">
        <v>46</v>
      </c>
      <c r="F2072" t="s">
        <v>106</v>
      </c>
      <c r="G2072">
        <v>96</v>
      </c>
      <c r="H2072">
        <v>419820</v>
      </c>
      <c r="I2072" t="s">
        <v>58</v>
      </c>
      <c r="J2072" s="1">
        <v>44023</v>
      </c>
      <c r="K2072">
        <v>1000</v>
      </c>
      <c r="L2072" t="s">
        <v>8729</v>
      </c>
      <c r="M2072" t="s">
        <v>211</v>
      </c>
      <c r="N2072" t="s">
        <v>8730</v>
      </c>
      <c r="O2072" t="s">
        <v>8731</v>
      </c>
      <c r="P2072" t="s">
        <v>51</v>
      </c>
      <c r="Q2072">
        <v>9</v>
      </c>
      <c r="R2072" t="s">
        <v>88</v>
      </c>
      <c r="S2072" t="s">
        <v>41</v>
      </c>
      <c r="T2072">
        <v>99589</v>
      </c>
      <c r="U2072" s="1">
        <v>45613</v>
      </c>
      <c r="V2072" t="s">
        <v>42</v>
      </c>
      <c r="W2072">
        <v>471472</v>
      </c>
      <c r="X2072" t="s">
        <v>8732</v>
      </c>
      <c r="Y2072">
        <v>918</v>
      </c>
      <c r="Z2072">
        <v>2569</v>
      </c>
      <c r="AA2072">
        <v>3</v>
      </c>
      <c r="AB2072">
        <v>3082.8</v>
      </c>
    </row>
    <row r="2073" spans="1:28" x14ac:dyDescent="0.3">
      <c r="A2073" t="s">
        <v>28</v>
      </c>
      <c r="B2073" t="s">
        <v>29</v>
      </c>
      <c r="C2073" t="s">
        <v>157</v>
      </c>
      <c r="D2073" t="s">
        <v>338</v>
      </c>
      <c r="E2073" t="s">
        <v>46</v>
      </c>
      <c r="F2073" t="s">
        <v>355</v>
      </c>
      <c r="G2073">
        <v>99</v>
      </c>
      <c r="H2073">
        <v>439737</v>
      </c>
      <c r="I2073" t="s">
        <v>34</v>
      </c>
      <c r="J2073" s="1">
        <v>43880</v>
      </c>
      <c r="K2073">
        <v>950</v>
      </c>
      <c r="L2073" t="s">
        <v>8733</v>
      </c>
      <c r="M2073" t="s">
        <v>313</v>
      </c>
      <c r="N2073" t="s">
        <v>8734</v>
      </c>
      <c r="O2073">
        <v>3298092355</v>
      </c>
      <c r="P2073" t="s">
        <v>71</v>
      </c>
      <c r="Q2073">
        <v>7</v>
      </c>
      <c r="R2073" t="s">
        <v>40</v>
      </c>
      <c r="S2073" t="s">
        <v>41</v>
      </c>
      <c r="T2073">
        <v>88773</v>
      </c>
      <c r="U2073" s="1">
        <v>45595</v>
      </c>
      <c r="V2073" t="s">
        <v>155</v>
      </c>
      <c r="W2073">
        <v>976760</v>
      </c>
      <c r="X2073" t="s">
        <v>8735</v>
      </c>
      <c r="Y2073">
        <v>389</v>
      </c>
      <c r="Z2073">
        <v>791</v>
      </c>
      <c r="AA2073">
        <v>8</v>
      </c>
      <c r="AB2073" s="2" t="s">
        <v>8736</v>
      </c>
    </row>
    <row r="2074" spans="1:28" x14ac:dyDescent="0.3">
      <c r="A2074" t="s">
        <v>28</v>
      </c>
      <c r="B2074" t="s">
        <v>29</v>
      </c>
      <c r="C2074" t="s">
        <v>157</v>
      </c>
      <c r="D2074" t="s">
        <v>254</v>
      </c>
      <c r="E2074" t="s">
        <v>46</v>
      </c>
      <c r="F2074" t="s">
        <v>47</v>
      </c>
      <c r="G2074">
        <v>81</v>
      </c>
      <c r="H2074">
        <v>431240</v>
      </c>
      <c r="I2074" t="s">
        <v>34</v>
      </c>
      <c r="J2074" s="1">
        <v>43871</v>
      </c>
      <c r="K2074">
        <v>1300</v>
      </c>
      <c r="L2074" t="s">
        <v>8737</v>
      </c>
      <c r="M2074" t="s">
        <v>869</v>
      </c>
      <c r="N2074" t="s">
        <v>8738</v>
      </c>
      <c r="O2074" t="s">
        <v>8739</v>
      </c>
      <c r="P2074" t="s">
        <v>51</v>
      </c>
      <c r="Q2074">
        <v>16</v>
      </c>
      <c r="R2074" t="s">
        <v>88</v>
      </c>
      <c r="S2074" t="s">
        <v>41</v>
      </c>
      <c r="T2074">
        <v>47575</v>
      </c>
      <c r="U2074" s="1">
        <v>45453</v>
      </c>
      <c r="V2074" t="s">
        <v>52</v>
      </c>
      <c r="W2074">
        <v>963862</v>
      </c>
      <c r="X2074" t="s">
        <v>8740</v>
      </c>
      <c r="Y2074">
        <v>865</v>
      </c>
      <c r="Z2074">
        <v>2903</v>
      </c>
      <c r="AA2074">
        <v>7</v>
      </c>
      <c r="AB2074" s="2" t="s">
        <v>8741</v>
      </c>
    </row>
    <row r="2075" spans="1:28" x14ac:dyDescent="0.3">
      <c r="A2075" t="s">
        <v>28</v>
      </c>
      <c r="B2075" t="s">
        <v>29</v>
      </c>
      <c r="C2075" t="s">
        <v>44</v>
      </c>
      <c r="D2075" t="s">
        <v>170</v>
      </c>
      <c r="E2075" t="s">
        <v>32</v>
      </c>
      <c r="F2075" t="s">
        <v>135</v>
      </c>
      <c r="G2075">
        <v>57</v>
      </c>
      <c r="H2075">
        <v>432506</v>
      </c>
      <c r="I2075" t="s">
        <v>34</v>
      </c>
      <c r="J2075" s="1">
        <v>44932</v>
      </c>
      <c r="K2075">
        <v>1100</v>
      </c>
      <c r="L2075" t="s">
        <v>8742</v>
      </c>
      <c r="M2075" t="s">
        <v>68</v>
      </c>
      <c r="N2075" t="s">
        <v>8743</v>
      </c>
      <c r="O2075" t="s">
        <v>8744</v>
      </c>
      <c r="P2075" t="s">
        <v>87</v>
      </c>
      <c r="Q2075">
        <v>11</v>
      </c>
      <c r="R2075" t="s">
        <v>40</v>
      </c>
      <c r="S2075" t="s">
        <v>118</v>
      </c>
      <c r="T2075">
        <v>29213</v>
      </c>
      <c r="U2075" s="1">
        <v>45320</v>
      </c>
      <c r="V2075" t="s">
        <v>111</v>
      </c>
      <c r="W2075">
        <v>154510</v>
      </c>
      <c r="X2075" t="s">
        <v>8745</v>
      </c>
      <c r="Y2075">
        <v>623</v>
      </c>
      <c r="Z2075">
        <v>1223</v>
      </c>
      <c r="AA2075">
        <v>6</v>
      </c>
      <c r="AB2075" s="2" t="s">
        <v>8746</v>
      </c>
    </row>
    <row r="2076" spans="1:28" x14ac:dyDescent="0.3">
      <c r="A2076" t="s">
        <v>28</v>
      </c>
      <c r="B2076" t="s">
        <v>29</v>
      </c>
      <c r="C2076" t="s">
        <v>91</v>
      </c>
      <c r="D2076" t="s">
        <v>560</v>
      </c>
      <c r="E2076" t="s">
        <v>32</v>
      </c>
      <c r="F2076" t="s">
        <v>175</v>
      </c>
      <c r="G2076">
        <v>60</v>
      </c>
      <c r="H2076">
        <v>434971</v>
      </c>
      <c r="I2076" t="s">
        <v>34</v>
      </c>
      <c r="J2076" s="1">
        <v>44590</v>
      </c>
      <c r="K2076">
        <v>1000</v>
      </c>
      <c r="L2076" t="s">
        <v>8747</v>
      </c>
      <c r="M2076" t="s">
        <v>1291</v>
      </c>
      <c r="N2076" t="s">
        <v>8748</v>
      </c>
      <c r="O2076" t="s">
        <v>8749</v>
      </c>
      <c r="P2076" t="s">
        <v>71</v>
      </c>
      <c r="Q2076">
        <v>19</v>
      </c>
      <c r="R2076" t="s">
        <v>40</v>
      </c>
      <c r="S2076" t="s">
        <v>79</v>
      </c>
      <c r="T2076">
        <v>33790</v>
      </c>
      <c r="U2076" s="1">
        <v>45354</v>
      </c>
      <c r="V2076" t="s">
        <v>72</v>
      </c>
      <c r="W2076">
        <v>791365</v>
      </c>
      <c r="X2076" t="s">
        <v>8750</v>
      </c>
      <c r="Y2076">
        <v>824</v>
      </c>
      <c r="Z2076">
        <v>2270</v>
      </c>
      <c r="AA2076">
        <v>6</v>
      </c>
      <c r="AB2076">
        <v>5448</v>
      </c>
    </row>
    <row r="2077" spans="1:28" x14ac:dyDescent="0.3">
      <c r="A2077" t="s">
        <v>28</v>
      </c>
      <c r="B2077" t="s">
        <v>29</v>
      </c>
      <c r="C2077" t="s">
        <v>157</v>
      </c>
      <c r="D2077" t="s">
        <v>163</v>
      </c>
      <c r="E2077" t="s">
        <v>46</v>
      </c>
      <c r="F2077" t="s">
        <v>99</v>
      </c>
      <c r="G2077">
        <v>94</v>
      </c>
      <c r="H2077">
        <v>425875</v>
      </c>
      <c r="I2077" t="s">
        <v>58</v>
      </c>
      <c r="J2077" s="1">
        <v>44842</v>
      </c>
      <c r="K2077">
        <v>950</v>
      </c>
      <c r="L2077" t="s">
        <v>8751</v>
      </c>
      <c r="M2077" t="s">
        <v>129</v>
      </c>
      <c r="N2077" t="s">
        <v>8752</v>
      </c>
      <c r="O2077">
        <f>1-219-111-2609</f>
        <v>-2938</v>
      </c>
      <c r="P2077" t="s">
        <v>71</v>
      </c>
      <c r="Q2077">
        <v>13</v>
      </c>
      <c r="R2077" t="s">
        <v>88</v>
      </c>
      <c r="S2077" t="s">
        <v>79</v>
      </c>
      <c r="T2077">
        <v>96911</v>
      </c>
      <c r="U2077" s="1">
        <v>45591</v>
      </c>
      <c r="V2077" t="s">
        <v>155</v>
      </c>
      <c r="W2077">
        <v>685098</v>
      </c>
      <c r="X2077" t="s">
        <v>8753</v>
      </c>
      <c r="Y2077">
        <v>609</v>
      </c>
      <c r="Z2077">
        <v>1007</v>
      </c>
      <c r="AA2077">
        <v>4</v>
      </c>
      <c r="AB2077">
        <v>1611.2</v>
      </c>
    </row>
    <row r="2078" spans="1:28" x14ac:dyDescent="0.3">
      <c r="A2078" t="s">
        <v>28</v>
      </c>
      <c r="B2078" t="s">
        <v>29</v>
      </c>
      <c r="C2078" t="s">
        <v>44</v>
      </c>
      <c r="D2078" t="s">
        <v>45</v>
      </c>
      <c r="E2078" t="s">
        <v>56</v>
      </c>
      <c r="F2078" t="s">
        <v>57</v>
      </c>
      <c r="G2078">
        <v>2</v>
      </c>
      <c r="H2078">
        <v>414122</v>
      </c>
      <c r="I2078" t="s">
        <v>34</v>
      </c>
      <c r="J2078" s="1">
        <v>44675</v>
      </c>
      <c r="K2078">
        <v>1100</v>
      </c>
      <c r="L2078" t="s">
        <v>8754</v>
      </c>
      <c r="M2078" t="s">
        <v>189</v>
      </c>
      <c r="N2078" t="s">
        <v>8755</v>
      </c>
      <c r="O2078" t="s">
        <v>8756</v>
      </c>
      <c r="P2078" t="s">
        <v>87</v>
      </c>
      <c r="Q2078">
        <v>12</v>
      </c>
      <c r="R2078" t="s">
        <v>40</v>
      </c>
      <c r="S2078" t="s">
        <v>118</v>
      </c>
      <c r="T2078">
        <v>97931</v>
      </c>
      <c r="U2078" s="1">
        <v>45403</v>
      </c>
      <c r="V2078" t="s">
        <v>80</v>
      </c>
      <c r="W2078">
        <v>517749</v>
      </c>
      <c r="X2078" t="s">
        <v>8757</v>
      </c>
      <c r="Y2078">
        <v>478</v>
      </c>
      <c r="Z2078">
        <v>2930</v>
      </c>
      <c r="AA2078">
        <v>8</v>
      </c>
      <c r="AB2078">
        <v>9376</v>
      </c>
    </row>
    <row r="2079" spans="1:28" x14ac:dyDescent="0.3">
      <c r="A2079" t="s">
        <v>28</v>
      </c>
      <c r="B2079" t="s">
        <v>29</v>
      </c>
      <c r="C2079" t="s">
        <v>44</v>
      </c>
      <c r="D2079" t="s">
        <v>511</v>
      </c>
      <c r="E2079" t="s">
        <v>32</v>
      </c>
      <c r="F2079" t="s">
        <v>83</v>
      </c>
      <c r="G2079">
        <v>91</v>
      </c>
      <c r="H2079">
        <v>436045</v>
      </c>
      <c r="I2079" t="s">
        <v>58</v>
      </c>
      <c r="J2079" s="1">
        <v>45161</v>
      </c>
      <c r="K2079">
        <v>950</v>
      </c>
      <c r="L2079" t="s">
        <v>8758</v>
      </c>
      <c r="M2079" t="s">
        <v>372</v>
      </c>
      <c r="N2079" t="s">
        <v>8759</v>
      </c>
      <c r="O2079" t="s">
        <v>8760</v>
      </c>
      <c r="P2079" t="s">
        <v>39</v>
      </c>
      <c r="Q2079">
        <v>15</v>
      </c>
      <c r="R2079" t="s">
        <v>88</v>
      </c>
      <c r="S2079" t="s">
        <v>118</v>
      </c>
      <c r="T2079">
        <v>43974</v>
      </c>
      <c r="U2079" s="1">
        <v>45347</v>
      </c>
      <c r="V2079" t="s">
        <v>119</v>
      </c>
      <c r="W2079">
        <v>129991</v>
      </c>
      <c r="X2079" t="s">
        <v>8761</v>
      </c>
      <c r="Y2079">
        <v>764</v>
      </c>
      <c r="Z2079">
        <v>1361</v>
      </c>
      <c r="AA2079">
        <v>6</v>
      </c>
      <c r="AB2079">
        <v>3266.4</v>
      </c>
    </row>
    <row r="2080" spans="1:28" x14ac:dyDescent="0.3">
      <c r="A2080" t="s">
        <v>28</v>
      </c>
      <c r="B2080" t="s">
        <v>29</v>
      </c>
      <c r="C2080" t="s">
        <v>44</v>
      </c>
      <c r="D2080" t="s">
        <v>248</v>
      </c>
      <c r="E2080" t="s">
        <v>32</v>
      </c>
      <c r="F2080" t="s">
        <v>113</v>
      </c>
      <c r="G2080">
        <v>45</v>
      </c>
      <c r="H2080">
        <v>435502</v>
      </c>
      <c r="I2080" t="s">
        <v>34</v>
      </c>
      <c r="J2080" s="1">
        <v>44249</v>
      </c>
      <c r="K2080">
        <v>950</v>
      </c>
      <c r="L2080" t="s">
        <v>8762</v>
      </c>
      <c r="M2080" t="s">
        <v>731</v>
      </c>
      <c r="N2080" t="s">
        <v>8763</v>
      </c>
      <c r="O2080" t="s">
        <v>8764</v>
      </c>
      <c r="P2080" t="s">
        <v>71</v>
      </c>
      <c r="Q2080">
        <v>16</v>
      </c>
      <c r="R2080" t="s">
        <v>40</v>
      </c>
      <c r="S2080" t="s">
        <v>118</v>
      </c>
      <c r="T2080">
        <v>97238</v>
      </c>
      <c r="U2080" s="1">
        <v>45423</v>
      </c>
      <c r="V2080" t="s">
        <v>140</v>
      </c>
      <c r="W2080">
        <v>872441</v>
      </c>
      <c r="X2080" t="s">
        <v>8765</v>
      </c>
      <c r="Y2080">
        <v>764</v>
      </c>
      <c r="Z2080">
        <v>2337</v>
      </c>
      <c r="AA2080">
        <v>7</v>
      </c>
      <c r="AB2080">
        <v>6543.6</v>
      </c>
    </row>
    <row r="2081" spans="1:28" x14ac:dyDescent="0.3">
      <c r="A2081" t="s">
        <v>28</v>
      </c>
      <c r="B2081" t="s">
        <v>29</v>
      </c>
      <c r="C2081" t="s">
        <v>91</v>
      </c>
      <c r="D2081" t="s">
        <v>182</v>
      </c>
      <c r="E2081" t="s">
        <v>56</v>
      </c>
      <c r="F2081" t="s">
        <v>83</v>
      </c>
      <c r="G2081">
        <v>88</v>
      </c>
      <c r="H2081">
        <v>421235</v>
      </c>
      <c r="I2081" t="s">
        <v>58</v>
      </c>
      <c r="J2081" s="1">
        <v>45283</v>
      </c>
      <c r="K2081">
        <v>1400</v>
      </c>
      <c r="L2081" t="s">
        <v>8766</v>
      </c>
      <c r="M2081" t="s">
        <v>1118</v>
      </c>
      <c r="N2081" t="s">
        <v>8767</v>
      </c>
      <c r="O2081">
        <v>3398290263</v>
      </c>
      <c r="P2081" t="s">
        <v>71</v>
      </c>
      <c r="Q2081">
        <v>17</v>
      </c>
      <c r="R2081" t="s">
        <v>40</v>
      </c>
      <c r="S2081" t="s">
        <v>118</v>
      </c>
      <c r="T2081">
        <v>92866</v>
      </c>
      <c r="U2081" s="1">
        <v>45339</v>
      </c>
      <c r="V2081" t="s">
        <v>119</v>
      </c>
      <c r="W2081">
        <v>337822</v>
      </c>
      <c r="X2081" t="s">
        <v>384</v>
      </c>
      <c r="Y2081">
        <v>870</v>
      </c>
      <c r="Z2081">
        <v>1040</v>
      </c>
      <c r="AA2081">
        <v>8</v>
      </c>
      <c r="AB2081">
        <v>3328</v>
      </c>
    </row>
    <row r="2082" spans="1:28" x14ac:dyDescent="0.3">
      <c r="A2082" t="s">
        <v>28</v>
      </c>
      <c r="B2082" t="s">
        <v>29</v>
      </c>
      <c r="C2082" t="s">
        <v>54</v>
      </c>
      <c r="D2082" t="s">
        <v>546</v>
      </c>
      <c r="E2082" t="s">
        <v>32</v>
      </c>
      <c r="F2082" t="s">
        <v>83</v>
      </c>
      <c r="G2082">
        <v>2</v>
      </c>
      <c r="H2082">
        <v>428514</v>
      </c>
      <c r="I2082" t="s">
        <v>58</v>
      </c>
      <c r="J2082" s="1">
        <v>45339</v>
      </c>
      <c r="K2082">
        <v>1100</v>
      </c>
      <c r="L2082" t="s">
        <v>8768</v>
      </c>
      <c r="M2082" t="s">
        <v>172</v>
      </c>
      <c r="N2082" t="s">
        <v>8769</v>
      </c>
      <c r="O2082" t="s">
        <v>8770</v>
      </c>
      <c r="P2082" t="s">
        <v>87</v>
      </c>
      <c r="Q2082">
        <v>17</v>
      </c>
      <c r="R2082" t="s">
        <v>40</v>
      </c>
      <c r="S2082" t="s">
        <v>41</v>
      </c>
      <c r="T2082">
        <v>29702</v>
      </c>
      <c r="U2082" s="1">
        <v>45487</v>
      </c>
      <c r="V2082" t="s">
        <v>126</v>
      </c>
      <c r="W2082">
        <v>707715</v>
      </c>
      <c r="X2082" t="s">
        <v>8771</v>
      </c>
      <c r="Y2082">
        <v>275</v>
      </c>
      <c r="Z2082">
        <v>1707</v>
      </c>
      <c r="AA2082">
        <v>5</v>
      </c>
      <c r="AB2082">
        <v>3414</v>
      </c>
    </row>
    <row r="2083" spans="1:28" x14ac:dyDescent="0.3">
      <c r="A2083" t="s">
        <v>28</v>
      </c>
      <c r="B2083" t="s">
        <v>29</v>
      </c>
      <c r="C2083" t="s">
        <v>30</v>
      </c>
      <c r="D2083" t="s">
        <v>349</v>
      </c>
      <c r="E2083" t="s">
        <v>56</v>
      </c>
      <c r="F2083" t="s">
        <v>150</v>
      </c>
      <c r="G2083">
        <v>93</v>
      </c>
      <c r="H2083">
        <v>432721</v>
      </c>
      <c r="I2083" t="s">
        <v>58</v>
      </c>
      <c r="J2083" s="1">
        <v>44183</v>
      </c>
      <c r="K2083">
        <v>1000</v>
      </c>
      <c r="L2083" t="s">
        <v>8772</v>
      </c>
      <c r="M2083" t="s">
        <v>372</v>
      </c>
      <c r="N2083" t="s">
        <v>8773</v>
      </c>
      <c r="O2083" t="s">
        <v>8774</v>
      </c>
      <c r="P2083" t="s">
        <v>39</v>
      </c>
      <c r="Q2083">
        <v>7</v>
      </c>
      <c r="R2083" t="s">
        <v>88</v>
      </c>
      <c r="S2083" t="s">
        <v>118</v>
      </c>
      <c r="T2083">
        <v>19678</v>
      </c>
      <c r="U2083" s="1">
        <v>45629</v>
      </c>
      <c r="V2083" t="s">
        <v>259</v>
      </c>
      <c r="W2083">
        <v>159025</v>
      </c>
      <c r="X2083" t="s">
        <v>5641</v>
      </c>
      <c r="Y2083">
        <v>516</v>
      </c>
      <c r="Z2083">
        <v>1138</v>
      </c>
      <c r="AA2083">
        <v>5</v>
      </c>
      <c r="AB2083">
        <v>2276</v>
      </c>
    </row>
    <row r="2084" spans="1:28" x14ac:dyDescent="0.3">
      <c r="A2084" t="s">
        <v>28</v>
      </c>
      <c r="B2084" t="s">
        <v>29</v>
      </c>
      <c r="C2084" t="s">
        <v>193</v>
      </c>
      <c r="D2084" t="s">
        <v>227</v>
      </c>
      <c r="E2084" t="s">
        <v>32</v>
      </c>
      <c r="F2084" t="s">
        <v>99</v>
      </c>
      <c r="G2084">
        <v>7</v>
      </c>
      <c r="H2084">
        <v>401288</v>
      </c>
      <c r="I2084" t="s">
        <v>58</v>
      </c>
      <c r="J2084" s="1">
        <v>44054</v>
      </c>
      <c r="K2084">
        <v>1000</v>
      </c>
      <c r="L2084" t="s">
        <v>8775</v>
      </c>
      <c r="M2084" t="s">
        <v>1483</v>
      </c>
      <c r="N2084" t="s">
        <v>8776</v>
      </c>
      <c r="O2084">
        <v>6292348963</v>
      </c>
      <c r="P2084" t="s">
        <v>71</v>
      </c>
      <c r="Q2084">
        <v>14</v>
      </c>
      <c r="R2084" t="s">
        <v>40</v>
      </c>
      <c r="S2084" t="s">
        <v>63</v>
      </c>
      <c r="T2084">
        <v>87394</v>
      </c>
      <c r="U2084" s="1">
        <v>45499</v>
      </c>
      <c r="V2084" t="s">
        <v>126</v>
      </c>
      <c r="W2084">
        <v>270999</v>
      </c>
      <c r="X2084" t="s">
        <v>8777</v>
      </c>
      <c r="Y2084">
        <v>235</v>
      </c>
      <c r="Z2084">
        <v>2188</v>
      </c>
      <c r="AA2084">
        <v>6</v>
      </c>
      <c r="AB2084" s="2" t="s">
        <v>8778</v>
      </c>
    </row>
    <row r="2085" spans="1:28" x14ac:dyDescent="0.3">
      <c r="A2085" t="s">
        <v>28</v>
      </c>
      <c r="B2085" t="s">
        <v>29</v>
      </c>
      <c r="C2085" t="s">
        <v>30</v>
      </c>
      <c r="D2085" t="s">
        <v>267</v>
      </c>
      <c r="E2085" t="s">
        <v>32</v>
      </c>
      <c r="F2085" t="s">
        <v>47</v>
      </c>
      <c r="G2085">
        <v>27</v>
      </c>
      <c r="H2085">
        <v>405333</v>
      </c>
      <c r="I2085" t="s">
        <v>58</v>
      </c>
      <c r="J2085" s="1">
        <v>45276</v>
      </c>
      <c r="K2085">
        <v>1300</v>
      </c>
      <c r="L2085" t="s">
        <v>8779</v>
      </c>
      <c r="M2085" t="s">
        <v>1253</v>
      </c>
      <c r="N2085" t="s">
        <v>8780</v>
      </c>
      <c r="O2085" t="s">
        <v>8781</v>
      </c>
      <c r="P2085" t="s">
        <v>87</v>
      </c>
      <c r="Q2085">
        <v>18</v>
      </c>
      <c r="R2085" t="s">
        <v>40</v>
      </c>
      <c r="S2085" t="s">
        <v>118</v>
      </c>
      <c r="T2085">
        <v>32619</v>
      </c>
      <c r="U2085" s="1">
        <v>45417</v>
      </c>
      <c r="V2085" t="s">
        <v>140</v>
      </c>
      <c r="W2085">
        <v>891914</v>
      </c>
      <c r="X2085" t="s">
        <v>8782</v>
      </c>
      <c r="Y2085">
        <v>302</v>
      </c>
      <c r="Z2085">
        <v>2988</v>
      </c>
      <c r="AA2085">
        <v>5</v>
      </c>
      <c r="AB2085">
        <v>5976</v>
      </c>
    </row>
    <row r="2086" spans="1:28" x14ac:dyDescent="0.3">
      <c r="A2086" t="s">
        <v>28</v>
      </c>
      <c r="B2086" t="s">
        <v>29</v>
      </c>
      <c r="C2086" t="s">
        <v>44</v>
      </c>
      <c r="D2086" t="s">
        <v>511</v>
      </c>
      <c r="E2086" t="s">
        <v>56</v>
      </c>
      <c r="F2086" t="s">
        <v>33</v>
      </c>
      <c r="G2086">
        <v>37</v>
      </c>
      <c r="H2086">
        <v>412522</v>
      </c>
      <c r="I2086" t="s">
        <v>58</v>
      </c>
      <c r="J2086" s="1">
        <v>44174</v>
      </c>
      <c r="K2086">
        <v>1100</v>
      </c>
      <c r="L2086" t="s">
        <v>8783</v>
      </c>
      <c r="M2086" t="s">
        <v>287</v>
      </c>
      <c r="N2086" t="s">
        <v>8784</v>
      </c>
      <c r="O2086" t="s">
        <v>8785</v>
      </c>
      <c r="P2086" t="s">
        <v>51</v>
      </c>
      <c r="Q2086">
        <v>19</v>
      </c>
      <c r="R2086" t="s">
        <v>40</v>
      </c>
      <c r="S2086" t="s">
        <v>41</v>
      </c>
      <c r="T2086">
        <v>37321</v>
      </c>
      <c r="U2086" s="1">
        <v>45534</v>
      </c>
      <c r="V2086" t="s">
        <v>64</v>
      </c>
      <c r="W2086">
        <v>204649</v>
      </c>
      <c r="X2086" t="s">
        <v>8786</v>
      </c>
      <c r="Y2086">
        <v>804</v>
      </c>
      <c r="Z2086">
        <v>802</v>
      </c>
      <c r="AA2086">
        <v>7</v>
      </c>
      <c r="AB2086">
        <v>2245.6</v>
      </c>
    </row>
    <row r="2087" spans="1:28" x14ac:dyDescent="0.3">
      <c r="A2087" t="s">
        <v>28</v>
      </c>
      <c r="B2087" t="s">
        <v>29</v>
      </c>
      <c r="C2087" t="s">
        <v>44</v>
      </c>
      <c r="D2087" t="s">
        <v>637</v>
      </c>
      <c r="E2087" t="s">
        <v>56</v>
      </c>
      <c r="F2087" t="s">
        <v>150</v>
      </c>
      <c r="G2087">
        <v>9</v>
      </c>
      <c r="H2087">
        <v>402660</v>
      </c>
      <c r="I2087" t="s">
        <v>58</v>
      </c>
      <c r="J2087" s="1">
        <v>45403</v>
      </c>
      <c r="K2087">
        <v>1200</v>
      </c>
      <c r="L2087" t="s">
        <v>8787</v>
      </c>
      <c r="M2087" t="s">
        <v>605</v>
      </c>
      <c r="N2087" t="s">
        <v>8788</v>
      </c>
      <c r="O2087">
        <f>1-483-993-4595</f>
        <v>-6070</v>
      </c>
      <c r="P2087" t="s">
        <v>39</v>
      </c>
      <c r="Q2087">
        <v>20</v>
      </c>
      <c r="R2087" t="s">
        <v>40</v>
      </c>
      <c r="S2087" t="s">
        <v>63</v>
      </c>
      <c r="T2087">
        <v>33708</v>
      </c>
      <c r="U2087" s="1">
        <v>45614</v>
      </c>
      <c r="V2087" t="s">
        <v>42</v>
      </c>
      <c r="W2087">
        <v>374174</v>
      </c>
      <c r="X2087" t="s">
        <v>8789</v>
      </c>
      <c r="Y2087">
        <v>266</v>
      </c>
      <c r="Z2087">
        <v>2568</v>
      </c>
      <c r="AA2087">
        <v>3</v>
      </c>
      <c r="AB2087" s="2" t="s">
        <v>8790</v>
      </c>
    </row>
    <row r="2088" spans="1:28" x14ac:dyDescent="0.3">
      <c r="A2088" t="s">
        <v>28</v>
      </c>
      <c r="B2088" t="s">
        <v>29</v>
      </c>
      <c r="C2088" t="s">
        <v>157</v>
      </c>
      <c r="D2088" t="s">
        <v>261</v>
      </c>
      <c r="E2088" t="s">
        <v>46</v>
      </c>
      <c r="F2088" t="s">
        <v>175</v>
      </c>
      <c r="G2088">
        <v>81</v>
      </c>
      <c r="H2088">
        <v>434675</v>
      </c>
      <c r="I2088" t="s">
        <v>58</v>
      </c>
      <c r="J2088" s="1">
        <v>44306</v>
      </c>
      <c r="K2088">
        <v>800</v>
      </c>
      <c r="L2088" t="s">
        <v>8791</v>
      </c>
      <c r="M2088" t="s">
        <v>239</v>
      </c>
      <c r="N2088" t="s">
        <v>8792</v>
      </c>
      <c r="O2088" t="s">
        <v>8793</v>
      </c>
      <c r="P2088" t="s">
        <v>71</v>
      </c>
      <c r="Q2088">
        <v>7</v>
      </c>
      <c r="R2088" t="s">
        <v>88</v>
      </c>
      <c r="S2088" t="s">
        <v>41</v>
      </c>
      <c r="T2088">
        <v>49612</v>
      </c>
      <c r="U2088" s="1">
        <v>45618</v>
      </c>
      <c r="V2088" t="s">
        <v>42</v>
      </c>
      <c r="W2088">
        <v>325394</v>
      </c>
      <c r="X2088" t="s">
        <v>8794</v>
      </c>
      <c r="Y2088">
        <v>712</v>
      </c>
      <c r="Z2088">
        <v>1573</v>
      </c>
      <c r="AA2088">
        <v>7</v>
      </c>
      <c r="AB2088" s="2" t="s">
        <v>8795</v>
      </c>
    </row>
    <row r="2089" spans="1:28" x14ac:dyDescent="0.3">
      <c r="A2089" t="s">
        <v>28</v>
      </c>
      <c r="B2089" t="s">
        <v>29</v>
      </c>
      <c r="C2089" t="s">
        <v>44</v>
      </c>
      <c r="D2089" t="s">
        <v>182</v>
      </c>
      <c r="E2089" t="s">
        <v>46</v>
      </c>
      <c r="F2089" t="s">
        <v>355</v>
      </c>
      <c r="G2089">
        <v>92</v>
      </c>
      <c r="H2089">
        <v>406075</v>
      </c>
      <c r="I2089" t="s">
        <v>58</v>
      </c>
      <c r="J2089" s="1">
        <v>44841</v>
      </c>
      <c r="K2089">
        <v>950</v>
      </c>
      <c r="L2089" t="s">
        <v>8796</v>
      </c>
      <c r="M2089" t="s">
        <v>869</v>
      </c>
      <c r="N2089" t="s">
        <v>8797</v>
      </c>
      <c r="O2089" t="s">
        <v>8798</v>
      </c>
      <c r="P2089" t="s">
        <v>39</v>
      </c>
      <c r="Q2089">
        <v>15</v>
      </c>
      <c r="R2089" t="s">
        <v>40</v>
      </c>
      <c r="S2089" t="s">
        <v>63</v>
      </c>
      <c r="T2089">
        <v>28592</v>
      </c>
      <c r="U2089" s="1">
        <v>45416</v>
      </c>
      <c r="V2089" t="s">
        <v>140</v>
      </c>
      <c r="W2089">
        <v>157139</v>
      </c>
      <c r="X2089" t="s">
        <v>8799</v>
      </c>
      <c r="Y2089">
        <v>428</v>
      </c>
      <c r="Z2089">
        <v>2226</v>
      </c>
      <c r="AA2089">
        <v>5</v>
      </c>
      <c r="AB2089">
        <v>4452</v>
      </c>
    </row>
    <row r="2090" spans="1:28" x14ac:dyDescent="0.3">
      <c r="A2090" t="s">
        <v>28</v>
      </c>
      <c r="B2090" t="s">
        <v>29</v>
      </c>
      <c r="C2090" t="s">
        <v>54</v>
      </c>
      <c r="D2090" t="s">
        <v>237</v>
      </c>
      <c r="E2090" t="s">
        <v>46</v>
      </c>
      <c r="F2090" t="s">
        <v>355</v>
      </c>
      <c r="G2090">
        <v>44</v>
      </c>
      <c r="H2090">
        <v>430805</v>
      </c>
      <c r="I2090" t="s">
        <v>58</v>
      </c>
      <c r="J2090" s="1">
        <v>44716</v>
      </c>
      <c r="K2090">
        <v>1000</v>
      </c>
      <c r="L2090" t="s">
        <v>8800</v>
      </c>
      <c r="M2090" t="s">
        <v>747</v>
      </c>
      <c r="N2090" t="s">
        <v>8801</v>
      </c>
      <c r="O2090" t="s">
        <v>8802</v>
      </c>
      <c r="P2090" t="s">
        <v>71</v>
      </c>
      <c r="Q2090">
        <v>18</v>
      </c>
      <c r="R2090" t="s">
        <v>40</v>
      </c>
      <c r="S2090" t="s">
        <v>118</v>
      </c>
      <c r="T2090">
        <v>99030</v>
      </c>
      <c r="U2090" s="1">
        <v>45333</v>
      </c>
      <c r="V2090" t="s">
        <v>119</v>
      </c>
      <c r="W2090">
        <v>692888</v>
      </c>
      <c r="X2090" t="s">
        <v>8803</v>
      </c>
      <c r="Y2090">
        <v>230</v>
      </c>
      <c r="Z2090">
        <v>1849</v>
      </c>
      <c r="AA2090">
        <v>8</v>
      </c>
      <c r="AB2090">
        <v>5916.8</v>
      </c>
    </row>
    <row r="2091" spans="1:28" x14ac:dyDescent="0.3">
      <c r="A2091" t="s">
        <v>28</v>
      </c>
      <c r="B2091" t="s">
        <v>29</v>
      </c>
      <c r="C2091" t="s">
        <v>148</v>
      </c>
      <c r="D2091" t="s">
        <v>55</v>
      </c>
      <c r="E2091" t="s">
        <v>56</v>
      </c>
      <c r="F2091" t="s">
        <v>106</v>
      </c>
      <c r="G2091">
        <v>30</v>
      </c>
      <c r="H2091">
        <v>404409</v>
      </c>
      <c r="I2091" t="s">
        <v>58</v>
      </c>
      <c r="J2091" s="1">
        <v>44712</v>
      </c>
      <c r="K2091">
        <v>1400</v>
      </c>
      <c r="L2091" t="s">
        <v>8804</v>
      </c>
      <c r="M2091" t="s">
        <v>244</v>
      </c>
      <c r="N2091" t="s">
        <v>8805</v>
      </c>
      <c r="O2091" t="s">
        <v>8806</v>
      </c>
      <c r="P2091" t="s">
        <v>87</v>
      </c>
      <c r="Q2091">
        <v>18</v>
      </c>
      <c r="R2091" t="s">
        <v>40</v>
      </c>
      <c r="S2091" t="s">
        <v>118</v>
      </c>
      <c r="T2091">
        <v>98941</v>
      </c>
      <c r="U2091" s="1">
        <v>45484</v>
      </c>
      <c r="V2091" t="s">
        <v>126</v>
      </c>
      <c r="W2091">
        <v>761853</v>
      </c>
      <c r="X2091" t="s">
        <v>8807</v>
      </c>
      <c r="Y2091">
        <v>924</v>
      </c>
      <c r="Z2091">
        <v>2338</v>
      </c>
      <c r="AA2091">
        <v>4</v>
      </c>
      <c r="AB2091">
        <v>3740.8</v>
      </c>
    </row>
    <row r="2092" spans="1:28" x14ac:dyDescent="0.3">
      <c r="A2092" t="s">
        <v>28</v>
      </c>
      <c r="B2092" t="s">
        <v>29</v>
      </c>
      <c r="C2092" t="s">
        <v>66</v>
      </c>
      <c r="D2092" t="s">
        <v>92</v>
      </c>
      <c r="E2092" t="s">
        <v>32</v>
      </c>
      <c r="F2092" t="s">
        <v>150</v>
      </c>
      <c r="G2092">
        <v>10</v>
      </c>
      <c r="H2092">
        <v>423416</v>
      </c>
      <c r="I2092" t="s">
        <v>34</v>
      </c>
      <c r="J2092" s="1">
        <v>45443</v>
      </c>
      <c r="K2092">
        <v>1400</v>
      </c>
      <c r="L2092" t="s">
        <v>8808</v>
      </c>
      <c r="M2092" t="s">
        <v>2124</v>
      </c>
      <c r="N2092" t="s">
        <v>8809</v>
      </c>
      <c r="O2092" t="s">
        <v>8810</v>
      </c>
      <c r="P2092" t="s">
        <v>71</v>
      </c>
      <c r="Q2092">
        <v>15</v>
      </c>
      <c r="R2092" t="s">
        <v>88</v>
      </c>
      <c r="S2092" t="s">
        <v>63</v>
      </c>
      <c r="T2092">
        <v>86350</v>
      </c>
      <c r="U2092" s="1">
        <v>45444</v>
      </c>
      <c r="V2092" t="s">
        <v>52</v>
      </c>
      <c r="W2092">
        <v>679079</v>
      </c>
      <c r="X2092" t="s">
        <v>8811</v>
      </c>
      <c r="Y2092">
        <v>939</v>
      </c>
      <c r="Z2092">
        <v>2282</v>
      </c>
      <c r="AA2092">
        <v>1</v>
      </c>
      <c r="AB2092" s="2" t="s">
        <v>6375</v>
      </c>
    </row>
    <row r="2093" spans="1:28" x14ac:dyDescent="0.3">
      <c r="A2093" t="s">
        <v>28</v>
      </c>
      <c r="B2093" t="s">
        <v>29</v>
      </c>
      <c r="C2093" t="s">
        <v>193</v>
      </c>
      <c r="D2093" t="s">
        <v>98</v>
      </c>
      <c r="E2093" t="s">
        <v>32</v>
      </c>
      <c r="F2093" t="s">
        <v>99</v>
      </c>
      <c r="G2093">
        <v>62</v>
      </c>
      <c r="H2093">
        <v>411769</v>
      </c>
      <c r="I2093" t="s">
        <v>58</v>
      </c>
      <c r="J2093" s="1">
        <v>45303</v>
      </c>
      <c r="K2093">
        <v>950</v>
      </c>
      <c r="L2093" t="s">
        <v>8812</v>
      </c>
      <c r="M2093" t="s">
        <v>596</v>
      </c>
      <c r="N2093" t="s">
        <v>8813</v>
      </c>
      <c r="O2093" t="s">
        <v>8814</v>
      </c>
      <c r="P2093" t="s">
        <v>87</v>
      </c>
      <c r="Q2093">
        <v>17</v>
      </c>
      <c r="R2093" t="s">
        <v>88</v>
      </c>
      <c r="S2093" t="s">
        <v>79</v>
      </c>
      <c r="T2093">
        <v>54421</v>
      </c>
      <c r="U2093" s="1">
        <v>45379</v>
      </c>
      <c r="V2093" t="s">
        <v>72</v>
      </c>
      <c r="W2093">
        <v>628844</v>
      </c>
      <c r="X2093" t="s">
        <v>8815</v>
      </c>
      <c r="Y2093">
        <v>581</v>
      </c>
      <c r="Z2093">
        <v>781</v>
      </c>
      <c r="AA2093">
        <v>8</v>
      </c>
      <c r="AB2093" s="2" t="s">
        <v>8816</v>
      </c>
    </row>
    <row r="2094" spans="1:28" x14ac:dyDescent="0.3">
      <c r="A2094" t="s">
        <v>28</v>
      </c>
      <c r="B2094" t="s">
        <v>29</v>
      </c>
      <c r="C2094" t="s">
        <v>54</v>
      </c>
      <c r="D2094" t="s">
        <v>524</v>
      </c>
      <c r="E2094" t="s">
        <v>56</v>
      </c>
      <c r="F2094" t="s">
        <v>135</v>
      </c>
      <c r="G2094">
        <v>65</v>
      </c>
      <c r="H2094">
        <v>427213</v>
      </c>
      <c r="I2094" t="s">
        <v>34</v>
      </c>
      <c r="J2094" s="1">
        <v>45127</v>
      </c>
      <c r="K2094">
        <v>800</v>
      </c>
      <c r="L2094" t="s">
        <v>8817</v>
      </c>
      <c r="M2094" t="s">
        <v>428</v>
      </c>
      <c r="N2094" t="s">
        <v>8818</v>
      </c>
      <c r="O2094" t="s">
        <v>8819</v>
      </c>
      <c r="P2094" t="s">
        <v>51</v>
      </c>
      <c r="Q2094">
        <v>16</v>
      </c>
      <c r="R2094" t="s">
        <v>88</v>
      </c>
      <c r="S2094" t="s">
        <v>63</v>
      </c>
      <c r="T2094">
        <v>29150</v>
      </c>
      <c r="U2094" s="1">
        <v>45503</v>
      </c>
      <c r="V2094" t="s">
        <v>126</v>
      </c>
      <c r="W2094">
        <v>353682</v>
      </c>
      <c r="X2094" t="s">
        <v>8820</v>
      </c>
      <c r="Y2094">
        <v>860</v>
      </c>
      <c r="Z2094">
        <v>2989</v>
      </c>
      <c r="AA2094">
        <v>3</v>
      </c>
      <c r="AB2094">
        <v>3586.8</v>
      </c>
    </row>
    <row r="2095" spans="1:28" x14ac:dyDescent="0.3">
      <c r="A2095" t="s">
        <v>28</v>
      </c>
      <c r="B2095" t="s">
        <v>29</v>
      </c>
      <c r="C2095" t="s">
        <v>54</v>
      </c>
      <c r="D2095" t="s">
        <v>92</v>
      </c>
      <c r="E2095" t="s">
        <v>32</v>
      </c>
      <c r="F2095" t="s">
        <v>135</v>
      </c>
      <c r="G2095">
        <v>90</v>
      </c>
      <c r="H2095">
        <v>431812</v>
      </c>
      <c r="I2095" t="s">
        <v>34</v>
      </c>
      <c r="J2095" s="1">
        <v>45218</v>
      </c>
      <c r="K2095">
        <v>1200</v>
      </c>
      <c r="L2095" t="s">
        <v>7534</v>
      </c>
      <c r="M2095" t="s">
        <v>137</v>
      </c>
      <c r="N2095" t="s">
        <v>8821</v>
      </c>
      <c r="O2095" t="s">
        <v>8822</v>
      </c>
      <c r="P2095" t="s">
        <v>51</v>
      </c>
      <c r="Q2095">
        <v>18</v>
      </c>
      <c r="R2095" t="s">
        <v>88</v>
      </c>
      <c r="S2095" t="s">
        <v>41</v>
      </c>
      <c r="T2095">
        <v>57826</v>
      </c>
      <c r="U2095" s="1">
        <v>45494</v>
      </c>
      <c r="V2095" t="s">
        <v>126</v>
      </c>
      <c r="W2095">
        <v>692713</v>
      </c>
      <c r="X2095" t="s">
        <v>8823</v>
      </c>
      <c r="Y2095">
        <v>683</v>
      </c>
      <c r="Z2095">
        <v>2626</v>
      </c>
      <c r="AA2095">
        <v>2</v>
      </c>
      <c r="AB2095">
        <v>2100.8000000000002</v>
      </c>
    </row>
    <row r="2096" spans="1:28" x14ac:dyDescent="0.3">
      <c r="A2096" t="s">
        <v>28</v>
      </c>
      <c r="B2096" t="s">
        <v>29</v>
      </c>
      <c r="C2096" t="s">
        <v>66</v>
      </c>
      <c r="D2096" t="s">
        <v>364</v>
      </c>
      <c r="E2096" t="s">
        <v>32</v>
      </c>
      <c r="F2096" t="s">
        <v>33</v>
      </c>
      <c r="G2096">
        <v>30</v>
      </c>
      <c r="H2096">
        <v>406865</v>
      </c>
      <c r="I2096" t="s">
        <v>58</v>
      </c>
      <c r="J2096" s="1">
        <v>44368</v>
      </c>
      <c r="K2096">
        <v>1200</v>
      </c>
      <c r="L2096" t="s">
        <v>8824</v>
      </c>
      <c r="M2096" t="s">
        <v>1091</v>
      </c>
      <c r="N2096" t="s">
        <v>8825</v>
      </c>
      <c r="O2096" t="s">
        <v>8826</v>
      </c>
      <c r="P2096" t="s">
        <v>39</v>
      </c>
      <c r="Q2096">
        <v>9</v>
      </c>
      <c r="R2096" t="s">
        <v>40</v>
      </c>
      <c r="S2096" t="s">
        <v>63</v>
      </c>
      <c r="T2096">
        <v>83300</v>
      </c>
      <c r="U2096" s="1">
        <v>45384</v>
      </c>
      <c r="V2096" t="s">
        <v>80</v>
      </c>
      <c r="W2096">
        <v>876871</v>
      </c>
      <c r="X2096" t="s">
        <v>8827</v>
      </c>
      <c r="Y2096">
        <v>518</v>
      </c>
      <c r="Z2096">
        <v>1125</v>
      </c>
      <c r="AA2096">
        <v>7</v>
      </c>
      <c r="AB2096">
        <v>3150</v>
      </c>
    </row>
    <row r="2097" spans="1:28" x14ac:dyDescent="0.3">
      <c r="A2097" t="s">
        <v>28</v>
      </c>
      <c r="B2097" t="s">
        <v>29</v>
      </c>
      <c r="C2097" t="s">
        <v>44</v>
      </c>
      <c r="D2097" t="s">
        <v>411</v>
      </c>
      <c r="E2097" t="s">
        <v>46</v>
      </c>
      <c r="F2097" t="s">
        <v>106</v>
      </c>
      <c r="G2097">
        <v>10</v>
      </c>
      <c r="H2097">
        <v>434251</v>
      </c>
      <c r="I2097" t="s">
        <v>58</v>
      </c>
      <c r="J2097" s="1">
        <v>44303</v>
      </c>
      <c r="K2097">
        <v>800</v>
      </c>
      <c r="L2097" t="s">
        <v>8828</v>
      </c>
      <c r="M2097" t="s">
        <v>49</v>
      </c>
      <c r="N2097" t="s">
        <v>8829</v>
      </c>
      <c r="O2097" t="s">
        <v>8830</v>
      </c>
      <c r="P2097" t="s">
        <v>71</v>
      </c>
      <c r="Q2097">
        <v>18</v>
      </c>
      <c r="R2097" t="s">
        <v>40</v>
      </c>
      <c r="S2097" t="s">
        <v>79</v>
      </c>
      <c r="T2097">
        <v>91206</v>
      </c>
      <c r="U2097" s="1">
        <v>45417</v>
      </c>
      <c r="V2097" t="s">
        <v>140</v>
      </c>
      <c r="W2097">
        <v>175975</v>
      </c>
      <c r="X2097" t="s">
        <v>8831</v>
      </c>
      <c r="Y2097">
        <v>523</v>
      </c>
      <c r="Z2097">
        <v>813</v>
      </c>
      <c r="AA2097">
        <v>4</v>
      </c>
      <c r="AB2097" s="2" t="s">
        <v>8832</v>
      </c>
    </row>
    <row r="2098" spans="1:28" x14ac:dyDescent="0.3">
      <c r="A2098" t="s">
        <v>28</v>
      </c>
      <c r="B2098" t="s">
        <v>29</v>
      </c>
      <c r="C2098" t="s">
        <v>91</v>
      </c>
      <c r="D2098" t="s">
        <v>220</v>
      </c>
      <c r="E2098" t="s">
        <v>46</v>
      </c>
      <c r="F2098" t="s">
        <v>33</v>
      </c>
      <c r="G2098">
        <v>63</v>
      </c>
      <c r="H2098">
        <v>424332</v>
      </c>
      <c r="I2098" t="s">
        <v>34</v>
      </c>
      <c r="J2098" s="1">
        <v>45079</v>
      </c>
      <c r="K2098">
        <v>1200</v>
      </c>
      <c r="L2098" t="s">
        <v>8833</v>
      </c>
      <c r="M2098" t="s">
        <v>1244</v>
      </c>
      <c r="N2098" t="s">
        <v>8834</v>
      </c>
      <c r="O2098" t="s">
        <v>8835</v>
      </c>
      <c r="P2098" t="s">
        <v>87</v>
      </c>
      <c r="Q2098">
        <v>13</v>
      </c>
      <c r="R2098" t="s">
        <v>40</v>
      </c>
      <c r="S2098" t="s">
        <v>79</v>
      </c>
      <c r="T2098">
        <v>69893</v>
      </c>
      <c r="U2098" s="1">
        <v>45403</v>
      </c>
      <c r="V2098" t="s">
        <v>80</v>
      </c>
      <c r="W2098">
        <v>512938</v>
      </c>
      <c r="X2098" t="s">
        <v>8836</v>
      </c>
      <c r="Y2098">
        <v>951</v>
      </c>
      <c r="Z2098">
        <v>1002</v>
      </c>
      <c r="AA2098">
        <v>1</v>
      </c>
      <c r="AB2098">
        <v>400.8</v>
      </c>
    </row>
    <row r="2099" spans="1:28" x14ac:dyDescent="0.3">
      <c r="A2099" t="s">
        <v>28</v>
      </c>
      <c r="B2099" t="s">
        <v>29</v>
      </c>
      <c r="C2099" t="s">
        <v>54</v>
      </c>
      <c r="D2099" t="s">
        <v>149</v>
      </c>
      <c r="E2099" t="s">
        <v>56</v>
      </c>
      <c r="F2099" t="s">
        <v>99</v>
      </c>
      <c r="G2099">
        <v>10</v>
      </c>
      <c r="H2099">
        <v>417968</v>
      </c>
      <c r="I2099" t="s">
        <v>34</v>
      </c>
      <c r="J2099" s="1">
        <v>45280</v>
      </c>
      <c r="K2099">
        <v>1200</v>
      </c>
      <c r="L2099" t="s">
        <v>8837</v>
      </c>
      <c r="M2099" t="s">
        <v>101</v>
      </c>
      <c r="N2099" t="s">
        <v>8838</v>
      </c>
      <c r="O2099" t="s">
        <v>8839</v>
      </c>
      <c r="P2099" t="s">
        <v>51</v>
      </c>
      <c r="Q2099">
        <v>11</v>
      </c>
      <c r="R2099" t="s">
        <v>40</v>
      </c>
      <c r="S2099" t="s">
        <v>41</v>
      </c>
      <c r="T2099">
        <v>99049</v>
      </c>
      <c r="U2099" s="1">
        <v>45591</v>
      </c>
      <c r="V2099" t="s">
        <v>155</v>
      </c>
      <c r="W2099">
        <v>443146</v>
      </c>
      <c r="X2099" t="s">
        <v>8840</v>
      </c>
      <c r="Y2099">
        <v>304</v>
      </c>
      <c r="Z2099">
        <v>503</v>
      </c>
      <c r="AA2099">
        <v>1</v>
      </c>
      <c r="AB2099" s="2" t="s">
        <v>8841</v>
      </c>
    </row>
    <row r="2100" spans="1:28" x14ac:dyDescent="0.3">
      <c r="A2100" t="s">
        <v>28</v>
      </c>
      <c r="B2100" t="s">
        <v>29</v>
      </c>
      <c r="C2100" t="s">
        <v>193</v>
      </c>
      <c r="D2100" t="s">
        <v>421</v>
      </c>
      <c r="E2100" t="s">
        <v>56</v>
      </c>
      <c r="F2100" t="s">
        <v>33</v>
      </c>
      <c r="G2100">
        <v>40</v>
      </c>
      <c r="H2100">
        <v>407659</v>
      </c>
      <c r="I2100" t="s">
        <v>58</v>
      </c>
      <c r="J2100" s="1">
        <v>44051</v>
      </c>
      <c r="K2100">
        <v>1100</v>
      </c>
      <c r="L2100" t="s">
        <v>8842</v>
      </c>
      <c r="M2100" t="s">
        <v>1118</v>
      </c>
      <c r="N2100" t="s">
        <v>8843</v>
      </c>
      <c r="O2100" t="s">
        <v>8844</v>
      </c>
      <c r="P2100" t="s">
        <v>51</v>
      </c>
      <c r="Q2100">
        <v>19</v>
      </c>
      <c r="R2100" t="s">
        <v>40</v>
      </c>
      <c r="S2100" t="s">
        <v>79</v>
      </c>
      <c r="T2100">
        <v>33941</v>
      </c>
      <c r="U2100" s="1">
        <v>45378</v>
      </c>
      <c r="V2100" t="s">
        <v>72</v>
      </c>
      <c r="W2100">
        <v>371140</v>
      </c>
      <c r="X2100" t="s">
        <v>8845</v>
      </c>
      <c r="Y2100">
        <v>447</v>
      </c>
      <c r="Z2100">
        <v>1626</v>
      </c>
      <c r="AA2100">
        <v>5</v>
      </c>
      <c r="AB2100">
        <v>3252</v>
      </c>
    </row>
    <row r="2101" spans="1:28" x14ac:dyDescent="0.3">
      <c r="A2101" t="s">
        <v>28</v>
      </c>
      <c r="B2101" t="s">
        <v>29</v>
      </c>
      <c r="C2101" t="s">
        <v>193</v>
      </c>
      <c r="D2101" t="s">
        <v>134</v>
      </c>
      <c r="E2101" t="s">
        <v>32</v>
      </c>
      <c r="F2101" t="s">
        <v>47</v>
      </c>
      <c r="G2101">
        <v>39</v>
      </c>
      <c r="H2101">
        <v>426965</v>
      </c>
      <c r="I2101" t="s">
        <v>58</v>
      </c>
      <c r="J2101" s="1">
        <v>45378</v>
      </c>
      <c r="K2101">
        <v>1400</v>
      </c>
      <c r="L2101" t="s">
        <v>8846</v>
      </c>
      <c r="M2101" t="s">
        <v>596</v>
      </c>
      <c r="N2101" t="s">
        <v>8847</v>
      </c>
      <c r="O2101" t="s">
        <v>8848</v>
      </c>
      <c r="P2101" t="s">
        <v>87</v>
      </c>
      <c r="Q2101">
        <v>20</v>
      </c>
      <c r="R2101" t="s">
        <v>40</v>
      </c>
      <c r="S2101" t="s">
        <v>63</v>
      </c>
      <c r="T2101">
        <v>43572</v>
      </c>
      <c r="U2101" s="1">
        <v>45585</v>
      </c>
      <c r="V2101" t="s">
        <v>155</v>
      </c>
      <c r="W2101">
        <v>285027</v>
      </c>
      <c r="X2101" t="s">
        <v>8849</v>
      </c>
      <c r="Y2101">
        <v>987</v>
      </c>
      <c r="Z2101">
        <v>2755</v>
      </c>
      <c r="AA2101">
        <v>6</v>
      </c>
      <c r="AB2101">
        <v>6612</v>
      </c>
    </row>
    <row r="2102" spans="1:28" x14ac:dyDescent="0.3">
      <c r="A2102" t="s">
        <v>28</v>
      </c>
      <c r="B2102" t="s">
        <v>29</v>
      </c>
      <c r="C2102" t="s">
        <v>193</v>
      </c>
      <c r="D2102" t="s">
        <v>142</v>
      </c>
      <c r="E2102" t="s">
        <v>32</v>
      </c>
      <c r="F2102" t="s">
        <v>99</v>
      </c>
      <c r="G2102">
        <v>48</v>
      </c>
      <c r="H2102">
        <v>422436</v>
      </c>
      <c r="I2102" t="s">
        <v>34</v>
      </c>
      <c r="J2102" s="1">
        <v>44453</v>
      </c>
      <c r="K2102">
        <v>1000</v>
      </c>
      <c r="L2102" t="s">
        <v>8850</v>
      </c>
      <c r="M2102" t="s">
        <v>895</v>
      </c>
      <c r="N2102" t="s">
        <v>8851</v>
      </c>
      <c r="O2102" t="s">
        <v>8852</v>
      </c>
      <c r="P2102" t="s">
        <v>87</v>
      </c>
      <c r="Q2102">
        <v>10</v>
      </c>
      <c r="R2102" t="s">
        <v>88</v>
      </c>
      <c r="S2102" t="s">
        <v>63</v>
      </c>
      <c r="T2102">
        <v>25983</v>
      </c>
      <c r="U2102" s="1">
        <v>45442</v>
      </c>
      <c r="V2102" t="s">
        <v>140</v>
      </c>
      <c r="W2102">
        <v>853680</v>
      </c>
      <c r="X2102" t="s">
        <v>8853</v>
      </c>
      <c r="Y2102">
        <v>811</v>
      </c>
      <c r="Z2102">
        <v>2875</v>
      </c>
      <c r="AA2102">
        <v>2</v>
      </c>
      <c r="AB2102">
        <v>2300</v>
      </c>
    </row>
    <row r="2103" spans="1:28" x14ac:dyDescent="0.3">
      <c r="A2103" t="s">
        <v>28</v>
      </c>
      <c r="B2103" t="s">
        <v>29</v>
      </c>
      <c r="C2103" t="s">
        <v>30</v>
      </c>
      <c r="D2103" t="s">
        <v>74</v>
      </c>
      <c r="E2103" t="s">
        <v>32</v>
      </c>
      <c r="F2103" t="s">
        <v>83</v>
      </c>
      <c r="G2103">
        <v>25</v>
      </c>
      <c r="H2103">
        <v>418093</v>
      </c>
      <c r="I2103" t="s">
        <v>58</v>
      </c>
      <c r="J2103" s="1">
        <v>44328</v>
      </c>
      <c r="K2103">
        <v>1400</v>
      </c>
      <c r="L2103" t="s">
        <v>8854</v>
      </c>
      <c r="M2103" t="s">
        <v>137</v>
      </c>
      <c r="N2103" t="s">
        <v>8855</v>
      </c>
      <c r="O2103" t="s">
        <v>8856</v>
      </c>
      <c r="P2103" t="s">
        <v>51</v>
      </c>
      <c r="Q2103">
        <v>16</v>
      </c>
      <c r="R2103" t="s">
        <v>88</v>
      </c>
      <c r="S2103" t="s">
        <v>118</v>
      </c>
      <c r="T2103">
        <v>74607</v>
      </c>
      <c r="U2103" s="1">
        <v>45520</v>
      </c>
      <c r="V2103" t="s">
        <v>64</v>
      </c>
      <c r="W2103">
        <v>904085</v>
      </c>
      <c r="X2103" t="s">
        <v>8857</v>
      </c>
      <c r="Y2103">
        <v>236</v>
      </c>
      <c r="Z2103">
        <v>1731</v>
      </c>
      <c r="AA2103">
        <v>4</v>
      </c>
      <c r="AB2103" s="2" t="s">
        <v>8858</v>
      </c>
    </row>
    <row r="2104" spans="1:28" x14ac:dyDescent="0.3">
      <c r="A2104" t="s">
        <v>28</v>
      </c>
      <c r="B2104" t="s">
        <v>29</v>
      </c>
      <c r="C2104" t="s">
        <v>66</v>
      </c>
      <c r="D2104" t="s">
        <v>142</v>
      </c>
      <c r="E2104" t="s">
        <v>32</v>
      </c>
      <c r="F2104" t="s">
        <v>150</v>
      </c>
      <c r="G2104">
        <v>23</v>
      </c>
      <c r="H2104">
        <v>415120</v>
      </c>
      <c r="I2104" t="s">
        <v>34</v>
      </c>
      <c r="J2104" s="1">
        <v>45289</v>
      </c>
      <c r="K2104">
        <v>800</v>
      </c>
      <c r="L2104" t="s">
        <v>8859</v>
      </c>
      <c r="M2104" t="s">
        <v>856</v>
      </c>
      <c r="N2104" t="s">
        <v>8860</v>
      </c>
      <c r="O2104" t="s">
        <v>8861</v>
      </c>
      <c r="P2104" t="s">
        <v>71</v>
      </c>
      <c r="Q2104">
        <v>6</v>
      </c>
      <c r="R2104" t="s">
        <v>40</v>
      </c>
      <c r="S2104" t="s">
        <v>41</v>
      </c>
      <c r="T2104">
        <v>55009</v>
      </c>
      <c r="U2104" s="1">
        <v>45613</v>
      </c>
      <c r="V2104" t="s">
        <v>42</v>
      </c>
      <c r="W2104">
        <v>483424</v>
      </c>
      <c r="X2104" t="s">
        <v>8862</v>
      </c>
      <c r="Y2104">
        <v>663</v>
      </c>
      <c r="Z2104">
        <v>2070</v>
      </c>
      <c r="AA2104">
        <v>8</v>
      </c>
      <c r="AB2104">
        <v>6624</v>
      </c>
    </row>
    <row r="2105" spans="1:28" x14ac:dyDescent="0.3">
      <c r="A2105" t="s">
        <v>28</v>
      </c>
      <c r="B2105" t="s">
        <v>29</v>
      </c>
      <c r="C2105" t="s">
        <v>66</v>
      </c>
      <c r="D2105" t="s">
        <v>92</v>
      </c>
      <c r="E2105" t="s">
        <v>46</v>
      </c>
      <c r="F2105" t="s">
        <v>106</v>
      </c>
      <c r="G2105">
        <v>25</v>
      </c>
      <c r="H2105">
        <v>407080</v>
      </c>
      <c r="I2105" t="s">
        <v>58</v>
      </c>
      <c r="J2105" s="1">
        <v>44969</v>
      </c>
      <c r="K2105">
        <v>1400</v>
      </c>
      <c r="L2105" t="s">
        <v>8863</v>
      </c>
      <c r="M2105" t="s">
        <v>222</v>
      </c>
      <c r="N2105" t="s">
        <v>8864</v>
      </c>
      <c r="O2105" t="s">
        <v>8865</v>
      </c>
      <c r="P2105" t="s">
        <v>51</v>
      </c>
      <c r="Q2105">
        <v>6</v>
      </c>
      <c r="R2105" t="s">
        <v>40</v>
      </c>
      <c r="S2105" t="s">
        <v>79</v>
      </c>
      <c r="T2105">
        <v>47332</v>
      </c>
      <c r="U2105" s="1">
        <v>45580</v>
      </c>
      <c r="V2105" t="s">
        <v>155</v>
      </c>
      <c r="W2105">
        <v>995144</v>
      </c>
      <c r="X2105" t="s">
        <v>8866</v>
      </c>
      <c r="Y2105">
        <v>728</v>
      </c>
      <c r="Z2105">
        <v>2791</v>
      </c>
      <c r="AA2105">
        <v>3</v>
      </c>
      <c r="AB2105" s="2" t="s">
        <v>8867</v>
      </c>
    </row>
    <row r="2106" spans="1:28" x14ac:dyDescent="0.3">
      <c r="A2106" t="s">
        <v>28</v>
      </c>
      <c r="B2106" t="s">
        <v>29</v>
      </c>
      <c r="C2106" t="s">
        <v>54</v>
      </c>
      <c r="D2106" t="s">
        <v>220</v>
      </c>
      <c r="E2106" t="s">
        <v>56</v>
      </c>
      <c r="F2106" t="s">
        <v>57</v>
      </c>
      <c r="G2106">
        <v>13</v>
      </c>
      <c r="H2106">
        <v>426658</v>
      </c>
      <c r="I2106" t="s">
        <v>58</v>
      </c>
      <c r="J2106" s="1">
        <v>44874</v>
      </c>
      <c r="K2106">
        <v>1000</v>
      </c>
      <c r="L2106" t="s">
        <v>8868</v>
      </c>
      <c r="M2106" t="s">
        <v>172</v>
      </c>
      <c r="N2106" t="s">
        <v>8869</v>
      </c>
      <c r="O2106" t="s">
        <v>8870</v>
      </c>
      <c r="P2106" t="s">
        <v>39</v>
      </c>
      <c r="Q2106">
        <v>5</v>
      </c>
      <c r="R2106" t="s">
        <v>40</v>
      </c>
      <c r="S2106" t="s">
        <v>118</v>
      </c>
      <c r="T2106">
        <v>98334</v>
      </c>
      <c r="U2106" s="1">
        <v>45465</v>
      </c>
      <c r="V2106" t="s">
        <v>52</v>
      </c>
      <c r="W2106">
        <v>108721</v>
      </c>
      <c r="X2106" t="s">
        <v>8871</v>
      </c>
      <c r="Y2106">
        <v>884</v>
      </c>
      <c r="Z2106">
        <v>1456</v>
      </c>
      <c r="AA2106">
        <v>2</v>
      </c>
      <c r="AB2106">
        <v>1164.8</v>
      </c>
    </row>
    <row r="2107" spans="1:28" x14ac:dyDescent="0.3">
      <c r="A2107" t="s">
        <v>28</v>
      </c>
      <c r="B2107" t="s">
        <v>29</v>
      </c>
      <c r="C2107" t="s">
        <v>91</v>
      </c>
      <c r="D2107" t="s">
        <v>74</v>
      </c>
      <c r="E2107" t="s">
        <v>32</v>
      </c>
      <c r="F2107" t="s">
        <v>33</v>
      </c>
      <c r="G2107">
        <v>2</v>
      </c>
      <c r="H2107">
        <v>402427</v>
      </c>
      <c r="I2107" t="s">
        <v>34</v>
      </c>
      <c r="J2107" s="1">
        <v>44272</v>
      </c>
      <c r="K2107">
        <v>1200</v>
      </c>
      <c r="L2107" t="s">
        <v>8872</v>
      </c>
      <c r="M2107" t="s">
        <v>417</v>
      </c>
      <c r="N2107" t="s">
        <v>8873</v>
      </c>
      <c r="O2107" t="s">
        <v>8874</v>
      </c>
      <c r="P2107" t="s">
        <v>39</v>
      </c>
      <c r="Q2107">
        <v>19</v>
      </c>
      <c r="R2107" t="s">
        <v>40</v>
      </c>
      <c r="S2107" t="s">
        <v>118</v>
      </c>
      <c r="T2107">
        <v>96568</v>
      </c>
      <c r="U2107" s="1">
        <v>45628</v>
      </c>
      <c r="V2107" t="s">
        <v>259</v>
      </c>
      <c r="W2107">
        <v>612413</v>
      </c>
      <c r="X2107" t="s">
        <v>8875</v>
      </c>
      <c r="Y2107">
        <v>294</v>
      </c>
      <c r="Z2107">
        <v>1527</v>
      </c>
      <c r="AA2107">
        <v>5</v>
      </c>
      <c r="AB2107">
        <v>3054</v>
      </c>
    </row>
    <row r="2108" spans="1:28" x14ac:dyDescent="0.3">
      <c r="A2108" t="s">
        <v>28</v>
      </c>
      <c r="B2108" t="s">
        <v>29</v>
      </c>
      <c r="C2108" t="s">
        <v>148</v>
      </c>
      <c r="D2108" t="s">
        <v>364</v>
      </c>
      <c r="E2108" t="s">
        <v>32</v>
      </c>
      <c r="F2108" t="s">
        <v>150</v>
      </c>
      <c r="G2108">
        <v>30</v>
      </c>
      <c r="H2108">
        <v>431982</v>
      </c>
      <c r="I2108" t="s">
        <v>58</v>
      </c>
      <c r="J2108" s="1">
        <v>44581</v>
      </c>
      <c r="K2108">
        <v>950</v>
      </c>
      <c r="L2108" t="s">
        <v>8876</v>
      </c>
      <c r="M2108" t="s">
        <v>1244</v>
      </c>
      <c r="N2108" t="s">
        <v>8877</v>
      </c>
      <c r="O2108" t="s">
        <v>8878</v>
      </c>
      <c r="P2108" t="s">
        <v>87</v>
      </c>
      <c r="Q2108">
        <v>6</v>
      </c>
      <c r="R2108" t="s">
        <v>88</v>
      </c>
      <c r="S2108" t="s">
        <v>41</v>
      </c>
      <c r="T2108">
        <v>12884</v>
      </c>
      <c r="U2108" s="1">
        <v>45579</v>
      </c>
      <c r="V2108" t="s">
        <v>155</v>
      </c>
      <c r="W2108">
        <v>316084</v>
      </c>
      <c r="X2108" t="s">
        <v>8879</v>
      </c>
      <c r="Y2108">
        <v>643</v>
      </c>
      <c r="Z2108">
        <v>1614</v>
      </c>
      <c r="AA2108">
        <v>3</v>
      </c>
      <c r="AB2108" s="2" t="s">
        <v>8880</v>
      </c>
    </row>
    <row r="2109" spans="1:28" x14ac:dyDescent="0.3">
      <c r="A2109" t="s">
        <v>28</v>
      </c>
      <c r="B2109" t="s">
        <v>29</v>
      </c>
      <c r="C2109" t="s">
        <v>30</v>
      </c>
      <c r="D2109" t="s">
        <v>182</v>
      </c>
      <c r="E2109" t="s">
        <v>46</v>
      </c>
      <c r="F2109" t="s">
        <v>175</v>
      </c>
      <c r="G2109">
        <v>35</v>
      </c>
      <c r="H2109">
        <v>426366</v>
      </c>
      <c r="I2109" t="s">
        <v>58</v>
      </c>
      <c r="J2109" s="1">
        <v>45410</v>
      </c>
      <c r="K2109">
        <v>1300</v>
      </c>
      <c r="L2109" t="s">
        <v>8881</v>
      </c>
      <c r="M2109" t="s">
        <v>60</v>
      </c>
      <c r="N2109" t="s">
        <v>8882</v>
      </c>
      <c r="O2109" t="s">
        <v>8883</v>
      </c>
      <c r="P2109" t="s">
        <v>87</v>
      </c>
      <c r="Q2109">
        <v>15</v>
      </c>
      <c r="R2109" t="s">
        <v>40</v>
      </c>
      <c r="S2109" t="s">
        <v>79</v>
      </c>
      <c r="T2109">
        <v>43893</v>
      </c>
      <c r="U2109" s="1">
        <v>45323</v>
      </c>
      <c r="V2109" t="s">
        <v>119</v>
      </c>
      <c r="W2109">
        <v>555723</v>
      </c>
      <c r="X2109" t="s">
        <v>8884</v>
      </c>
      <c r="Y2109">
        <v>608</v>
      </c>
      <c r="Z2109">
        <v>2331</v>
      </c>
      <c r="AA2109">
        <v>2</v>
      </c>
      <c r="AB2109" s="2" t="s">
        <v>8885</v>
      </c>
    </row>
    <row r="2110" spans="1:28" x14ac:dyDescent="0.3">
      <c r="A2110" t="s">
        <v>28</v>
      </c>
      <c r="B2110" t="s">
        <v>29</v>
      </c>
      <c r="C2110" t="s">
        <v>30</v>
      </c>
      <c r="D2110" t="s">
        <v>442</v>
      </c>
      <c r="E2110" t="s">
        <v>56</v>
      </c>
      <c r="F2110" t="s">
        <v>47</v>
      </c>
      <c r="G2110">
        <v>39</v>
      </c>
      <c r="H2110">
        <v>428684</v>
      </c>
      <c r="I2110" t="s">
        <v>34</v>
      </c>
      <c r="J2110" s="1">
        <v>44658</v>
      </c>
      <c r="K2110">
        <v>950</v>
      </c>
      <c r="L2110" t="s">
        <v>8886</v>
      </c>
      <c r="M2110" t="s">
        <v>177</v>
      </c>
      <c r="N2110" t="s">
        <v>8887</v>
      </c>
      <c r="O2110" t="s">
        <v>8888</v>
      </c>
      <c r="P2110" t="s">
        <v>39</v>
      </c>
      <c r="Q2110">
        <v>4</v>
      </c>
      <c r="R2110" t="s">
        <v>40</v>
      </c>
      <c r="S2110" t="s">
        <v>63</v>
      </c>
      <c r="T2110">
        <v>74649</v>
      </c>
      <c r="U2110" s="1">
        <v>45623</v>
      </c>
      <c r="V2110" t="s">
        <v>42</v>
      </c>
      <c r="W2110">
        <v>281201</v>
      </c>
      <c r="X2110" t="s">
        <v>8889</v>
      </c>
      <c r="Y2110">
        <v>735</v>
      </c>
      <c r="Z2110">
        <v>1885</v>
      </c>
      <c r="AA2110">
        <v>1</v>
      </c>
      <c r="AB2110">
        <v>754</v>
      </c>
    </row>
    <row r="2111" spans="1:28" x14ac:dyDescent="0.3">
      <c r="A2111" t="s">
        <v>28</v>
      </c>
      <c r="B2111" t="s">
        <v>29</v>
      </c>
      <c r="C2111" t="s">
        <v>157</v>
      </c>
      <c r="D2111" t="s">
        <v>421</v>
      </c>
      <c r="E2111" t="s">
        <v>46</v>
      </c>
      <c r="F2111" t="s">
        <v>355</v>
      </c>
      <c r="G2111">
        <v>34</v>
      </c>
      <c r="H2111">
        <v>407092</v>
      </c>
      <c r="I2111" t="s">
        <v>34</v>
      </c>
      <c r="J2111" s="1">
        <v>45340</v>
      </c>
      <c r="K2111">
        <v>1000</v>
      </c>
      <c r="L2111" t="s">
        <v>8890</v>
      </c>
      <c r="M2111" t="s">
        <v>670</v>
      </c>
      <c r="N2111" t="s">
        <v>8891</v>
      </c>
      <c r="O2111" t="s">
        <v>8892</v>
      </c>
      <c r="P2111" t="s">
        <v>51</v>
      </c>
      <c r="Q2111">
        <v>19</v>
      </c>
      <c r="R2111" t="s">
        <v>40</v>
      </c>
      <c r="S2111" t="s">
        <v>63</v>
      </c>
      <c r="T2111">
        <v>98854</v>
      </c>
      <c r="U2111" s="1">
        <v>45321</v>
      </c>
      <c r="V2111" t="s">
        <v>111</v>
      </c>
      <c r="W2111">
        <v>289997</v>
      </c>
      <c r="X2111" t="s">
        <v>8893</v>
      </c>
      <c r="Y2111">
        <v>702</v>
      </c>
      <c r="Z2111">
        <v>715</v>
      </c>
      <c r="AA2111">
        <v>2</v>
      </c>
      <c r="AB2111">
        <v>572</v>
      </c>
    </row>
    <row r="2112" spans="1:28" x14ac:dyDescent="0.3">
      <c r="A2112" t="s">
        <v>28</v>
      </c>
      <c r="B2112" t="s">
        <v>29</v>
      </c>
      <c r="C2112" t="s">
        <v>30</v>
      </c>
      <c r="D2112" t="s">
        <v>621</v>
      </c>
      <c r="E2112" t="s">
        <v>46</v>
      </c>
      <c r="F2112" t="s">
        <v>150</v>
      </c>
      <c r="G2112">
        <v>66</v>
      </c>
      <c r="H2112">
        <v>411167</v>
      </c>
      <c r="I2112" t="s">
        <v>34</v>
      </c>
      <c r="J2112" s="1">
        <v>45322</v>
      </c>
      <c r="K2112">
        <v>1400</v>
      </c>
      <c r="L2112" t="s">
        <v>8894</v>
      </c>
      <c r="M2112" t="s">
        <v>137</v>
      </c>
      <c r="N2112" t="s">
        <v>8895</v>
      </c>
      <c r="O2112">
        <f>1-498-820-2171</f>
        <v>-3488</v>
      </c>
      <c r="P2112" t="s">
        <v>87</v>
      </c>
      <c r="Q2112">
        <v>16</v>
      </c>
      <c r="R2112" t="s">
        <v>88</v>
      </c>
      <c r="S2112" t="s">
        <v>118</v>
      </c>
      <c r="T2112">
        <v>45916</v>
      </c>
      <c r="U2112" s="1">
        <v>45443</v>
      </c>
      <c r="V2112" t="s">
        <v>140</v>
      </c>
      <c r="W2112">
        <v>336795</v>
      </c>
      <c r="X2112" t="s">
        <v>8896</v>
      </c>
      <c r="Y2112">
        <v>714</v>
      </c>
      <c r="Z2112">
        <v>2402</v>
      </c>
      <c r="AA2112">
        <v>8</v>
      </c>
      <c r="AB2112" s="2" t="s">
        <v>8897</v>
      </c>
    </row>
    <row r="2113" spans="1:28" x14ac:dyDescent="0.3">
      <c r="A2113" t="s">
        <v>28</v>
      </c>
      <c r="B2113" t="s">
        <v>29</v>
      </c>
      <c r="C2113" t="s">
        <v>157</v>
      </c>
      <c r="D2113" t="s">
        <v>637</v>
      </c>
      <c r="E2113" t="s">
        <v>32</v>
      </c>
      <c r="F2113" t="s">
        <v>99</v>
      </c>
      <c r="G2113">
        <v>50</v>
      </c>
      <c r="H2113">
        <v>427165</v>
      </c>
      <c r="I2113" t="s">
        <v>58</v>
      </c>
      <c r="J2113" s="1">
        <v>44873</v>
      </c>
      <c r="K2113">
        <v>800</v>
      </c>
      <c r="L2113" t="s">
        <v>8898</v>
      </c>
      <c r="M2113" t="s">
        <v>49</v>
      </c>
      <c r="N2113" t="s">
        <v>8899</v>
      </c>
      <c r="O2113" t="s">
        <v>8900</v>
      </c>
      <c r="P2113" t="s">
        <v>51</v>
      </c>
      <c r="Q2113">
        <v>12</v>
      </c>
      <c r="R2113" t="s">
        <v>88</v>
      </c>
      <c r="S2113" t="s">
        <v>63</v>
      </c>
      <c r="T2113">
        <v>74243</v>
      </c>
      <c r="U2113" s="1">
        <v>45519</v>
      </c>
      <c r="V2113" t="s">
        <v>64</v>
      </c>
      <c r="W2113">
        <v>679754</v>
      </c>
      <c r="X2113" t="s">
        <v>8901</v>
      </c>
      <c r="Y2113">
        <v>620</v>
      </c>
      <c r="Z2113">
        <v>2305</v>
      </c>
      <c r="AA2113">
        <v>8</v>
      </c>
      <c r="AB2113">
        <v>7376</v>
      </c>
    </row>
    <row r="2114" spans="1:28" x14ac:dyDescent="0.3">
      <c r="A2114" t="s">
        <v>28</v>
      </c>
      <c r="B2114" t="s">
        <v>29</v>
      </c>
      <c r="C2114" t="s">
        <v>44</v>
      </c>
      <c r="D2114" t="s">
        <v>98</v>
      </c>
      <c r="E2114" t="s">
        <v>56</v>
      </c>
      <c r="F2114" t="s">
        <v>33</v>
      </c>
      <c r="G2114">
        <v>97</v>
      </c>
      <c r="H2114">
        <v>417827</v>
      </c>
      <c r="I2114" t="s">
        <v>34</v>
      </c>
      <c r="J2114" s="1">
        <v>44325</v>
      </c>
      <c r="K2114">
        <v>1200</v>
      </c>
      <c r="L2114" t="s">
        <v>8902</v>
      </c>
      <c r="M2114" t="s">
        <v>605</v>
      </c>
      <c r="N2114" t="s">
        <v>8903</v>
      </c>
      <c r="O2114" t="s">
        <v>8904</v>
      </c>
      <c r="P2114" t="s">
        <v>51</v>
      </c>
      <c r="Q2114">
        <v>15</v>
      </c>
      <c r="R2114" t="s">
        <v>88</v>
      </c>
      <c r="S2114" t="s">
        <v>79</v>
      </c>
      <c r="T2114">
        <v>73780</v>
      </c>
      <c r="U2114" s="1">
        <v>45394</v>
      </c>
      <c r="V2114" t="s">
        <v>80</v>
      </c>
      <c r="W2114">
        <v>817190</v>
      </c>
      <c r="X2114" t="s">
        <v>8905</v>
      </c>
      <c r="Y2114">
        <v>865</v>
      </c>
      <c r="Z2114">
        <v>590</v>
      </c>
      <c r="AA2114">
        <v>5</v>
      </c>
      <c r="AB2114">
        <v>1180</v>
      </c>
    </row>
    <row r="2115" spans="1:28" x14ac:dyDescent="0.3">
      <c r="A2115" t="s">
        <v>28</v>
      </c>
      <c r="B2115" t="s">
        <v>29</v>
      </c>
      <c r="C2115" t="s">
        <v>91</v>
      </c>
      <c r="D2115" t="s">
        <v>149</v>
      </c>
      <c r="E2115" t="s">
        <v>32</v>
      </c>
      <c r="F2115" t="s">
        <v>83</v>
      </c>
      <c r="G2115">
        <v>90</v>
      </c>
      <c r="H2115">
        <v>411189</v>
      </c>
      <c r="I2115" t="s">
        <v>34</v>
      </c>
      <c r="J2115" s="1">
        <v>44478</v>
      </c>
      <c r="K2115">
        <v>1100</v>
      </c>
      <c r="L2115" t="s">
        <v>768</v>
      </c>
      <c r="M2115" t="s">
        <v>60</v>
      </c>
      <c r="N2115" t="s">
        <v>8906</v>
      </c>
      <c r="O2115" t="s">
        <v>8907</v>
      </c>
      <c r="P2115" t="s">
        <v>51</v>
      </c>
      <c r="Q2115">
        <v>6</v>
      </c>
      <c r="R2115" t="s">
        <v>88</v>
      </c>
      <c r="S2115" t="s">
        <v>41</v>
      </c>
      <c r="T2115">
        <v>87025</v>
      </c>
      <c r="U2115" s="1">
        <v>45584</v>
      </c>
      <c r="V2115" t="s">
        <v>155</v>
      </c>
      <c r="W2115">
        <v>521027</v>
      </c>
      <c r="X2115" t="s">
        <v>8908</v>
      </c>
      <c r="Y2115">
        <v>289</v>
      </c>
      <c r="Z2115">
        <v>859</v>
      </c>
      <c r="AA2115">
        <v>1</v>
      </c>
      <c r="AB2115">
        <v>343.6</v>
      </c>
    </row>
    <row r="2116" spans="1:28" x14ac:dyDescent="0.3">
      <c r="A2116" t="s">
        <v>28</v>
      </c>
      <c r="B2116" t="s">
        <v>29</v>
      </c>
      <c r="C2116" t="s">
        <v>157</v>
      </c>
      <c r="D2116" t="s">
        <v>511</v>
      </c>
      <c r="E2116" t="s">
        <v>46</v>
      </c>
      <c r="F2116" t="s">
        <v>355</v>
      </c>
      <c r="G2116">
        <v>15</v>
      </c>
      <c r="H2116">
        <v>401363</v>
      </c>
      <c r="I2116" t="s">
        <v>58</v>
      </c>
      <c r="J2116" s="1">
        <v>45478</v>
      </c>
      <c r="K2116">
        <v>1000</v>
      </c>
      <c r="L2116" t="s">
        <v>8909</v>
      </c>
      <c r="M2116" t="s">
        <v>293</v>
      </c>
      <c r="N2116" t="s">
        <v>8910</v>
      </c>
      <c r="O2116" t="s">
        <v>8911</v>
      </c>
      <c r="P2116" t="s">
        <v>51</v>
      </c>
      <c r="Q2116">
        <v>16</v>
      </c>
      <c r="R2116" t="s">
        <v>40</v>
      </c>
      <c r="S2116" t="s">
        <v>41</v>
      </c>
      <c r="T2116">
        <v>15885</v>
      </c>
      <c r="U2116" s="1">
        <v>45330</v>
      </c>
      <c r="V2116" t="s">
        <v>119</v>
      </c>
      <c r="W2116">
        <v>129722</v>
      </c>
      <c r="X2116" t="s">
        <v>8912</v>
      </c>
      <c r="Y2116">
        <v>791</v>
      </c>
      <c r="Z2116">
        <v>1536</v>
      </c>
      <c r="AA2116">
        <v>4</v>
      </c>
      <c r="AB2116" s="2" t="s">
        <v>8913</v>
      </c>
    </row>
    <row r="2117" spans="1:28" x14ac:dyDescent="0.3">
      <c r="A2117" t="s">
        <v>28</v>
      </c>
      <c r="B2117" t="s">
        <v>29</v>
      </c>
      <c r="C2117" t="s">
        <v>157</v>
      </c>
      <c r="D2117" t="s">
        <v>467</v>
      </c>
      <c r="E2117" t="s">
        <v>32</v>
      </c>
      <c r="F2117" t="s">
        <v>150</v>
      </c>
      <c r="G2117">
        <v>43</v>
      </c>
      <c r="H2117">
        <v>409580</v>
      </c>
      <c r="I2117" t="s">
        <v>34</v>
      </c>
      <c r="J2117" s="1">
        <v>45549</v>
      </c>
      <c r="K2117">
        <v>1300</v>
      </c>
      <c r="L2117" t="s">
        <v>8914</v>
      </c>
      <c r="M2117" t="s">
        <v>101</v>
      </c>
      <c r="N2117" t="s">
        <v>8915</v>
      </c>
      <c r="O2117" t="s">
        <v>8916</v>
      </c>
      <c r="P2117" t="s">
        <v>87</v>
      </c>
      <c r="Q2117">
        <v>6</v>
      </c>
      <c r="R2117" t="s">
        <v>40</v>
      </c>
      <c r="S2117" t="s">
        <v>118</v>
      </c>
      <c r="T2117">
        <v>14514</v>
      </c>
      <c r="U2117" s="1">
        <v>45450</v>
      </c>
      <c r="V2117" t="s">
        <v>52</v>
      </c>
      <c r="W2117">
        <v>963523</v>
      </c>
      <c r="X2117" t="s">
        <v>8917</v>
      </c>
      <c r="Y2117">
        <v>571</v>
      </c>
      <c r="Z2117">
        <v>1923</v>
      </c>
      <c r="AA2117">
        <v>2</v>
      </c>
      <c r="AB2117">
        <v>1538.4</v>
      </c>
    </row>
    <row r="2118" spans="1:28" x14ac:dyDescent="0.3">
      <c r="A2118" t="s">
        <v>28</v>
      </c>
      <c r="B2118" t="s">
        <v>29</v>
      </c>
      <c r="C2118" t="s">
        <v>30</v>
      </c>
      <c r="D2118" t="s">
        <v>349</v>
      </c>
      <c r="E2118" t="s">
        <v>56</v>
      </c>
      <c r="F2118" t="s">
        <v>99</v>
      </c>
      <c r="G2118">
        <v>39</v>
      </c>
      <c r="H2118">
        <v>415561</v>
      </c>
      <c r="I2118" t="s">
        <v>34</v>
      </c>
      <c r="J2118" s="1">
        <v>45603</v>
      </c>
      <c r="K2118">
        <v>1300</v>
      </c>
      <c r="L2118" t="s">
        <v>2880</v>
      </c>
      <c r="M2118" t="s">
        <v>177</v>
      </c>
      <c r="N2118" t="s">
        <v>8918</v>
      </c>
      <c r="O2118" t="s">
        <v>8919</v>
      </c>
      <c r="P2118" t="s">
        <v>87</v>
      </c>
      <c r="Q2118">
        <v>13</v>
      </c>
      <c r="R2118" t="s">
        <v>40</v>
      </c>
      <c r="S2118" t="s">
        <v>41</v>
      </c>
      <c r="T2118">
        <v>59197</v>
      </c>
      <c r="U2118" s="1">
        <v>45542</v>
      </c>
      <c r="V2118" t="s">
        <v>180</v>
      </c>
      <c r="W2118">
        <v>170591</v>
      </c>
      <c r="X2118" t="s">
        <v>6822</v>
      </c>
      <c r="Y2118">
        <v>782</v>
      </c>
      <c r="Z2118">
        <v>2518</v>
      </c>
      <c r="AA2118">
        <v>1</v>
      </c>
      <c r="AB2118">
        <v>1007.2</v>
      </c>
    </row>
    <row r="2119" spans="1:28" x14ac:dyDescent="0.3">
      <c r="A2119" t="s">
        <v>28</v>
      </c>
      <c r="B2119" t="s">
        <v>29</v>
      </c>
      <c r="C2119" t="s">
        <v>44</v>
      </c>
      <c r="D2119" t="s">
        <v>380</v>
      </c>
      <c r="E2119" t="s">
        <v>32</v>
      </c>
      <c r="F2119" t="s">
        <v>83</v>
      </c>
      <c r="G2119">
        <v>54</v>
      </c>
      <c r="H2119">
        <v>438915</v>
      </c>
      <c r="I2119" t="s">
        <v>58</v>
      </c>
      <c r="J2119" s="1">
        <v>45027</v>
      </c>
      <c r="K2119">
        <v>800</v>
      </c>
      <c r="L2119" t="s">
        <v>7098</v>
      </c>
      <c r="M2119" t="s">
        <v>731</v>
      </c>
      <c r="N2119" t="s">
        <v>8920</v>
      </c>
      <c r="O2119" t="s">
        <v>8921</v>
      </c>
      <c r="P2119" t="s">
        <v>87</v>
      </c>
      <c r="Q2119">
        <v>3</v>
      </c>
      <c r="R2119" t="s">
        <v>88</v>
      </c>
      <c r="S2119" t="s">
        <v>118</v>
      </c>
      <c r="T2119">
        <v>29644</v>
      </c>
      <c r="U2119" s="1">
        <v>45581</v>
      </c>
      <c r="V2119" t="s">
        <v>155</v>
      </c>
      <c r="W2119">
        <v>927246</v>
      </c>
      <c r="X2119" t="s">
        <v>8922</v>
      </c>
      <c r="Y2119">
        <v>762</v>
      </c>
      <c r="Z2119">
        <v>886</v>
      </c>
      <c r="AA2119">
        <v>7</v>
      </c>
      <c r="AB2119">
        <v>2480.8000000000002</v>
      </c>
    </row>
    <row r="2120" spans="1:28" x14ac:dyDescent="0.3">
      <c r="A2120" t="s">
        <v>28</v>
      </c>
      <c r="B2120" t="s">
        <v>29</v>
      </c>
      <c r="C2120" t="s">
        <v>44</v>
      </c>
      <c r="D2120" t="s">
        <v>566</v>
      </c>
      <c r="E2120" t="s">
        <v>32</v>
      </c>
      <c r="F2120" t="s">
        <v>47</v>
      </c>
      <c r="G2120">
        <v>76</v>
      </c>
      <c r="H2120">
        <v>400702</v>
      </c>
      <c r="I2120" t="s">
        <v>34</v>
      </c>
      <c r="J2120" s="1">
        <v>45614</v>
      </c>
      <c r="K2120">
        <v>950</v>
      </c>
      <c r="L2120" t="s">
        <v>8923</v>
      </c>
      <c r="M2120" t="s">
        <v>1030</v>
      </c>
      <c r="N2120" t="s">
        <v>8924</v>
      </c>
      <c r="O2120">
        <v>6200640379</v>
      </c>
      <c r="P2120" t="s">
        <v>39</v>
      </c>
      <c r="Q2120">
        <v>9</v>
      </c>
      <c r="R2120" t="s">
        <v>88</v>
      </c>
      <c r="S2120" t="s">
        <v>79</v>
      </c>
      <c r="T2120">
        <v>37727</v>
      </c>
      <c r="U2120" s="1">
        <v>45451</v>
      </c>
      <c r="V2120" t="s">
        <v>52</v>
      </c>
      <c r="W2120">
        <v>333491</v>
      </c>
      <c r="X2120" t="s">
        <v>8925</v>
      </c>
      <c r="Y2120">
        <v>596</v>
      </c>
      <c r="Z2120">
        <v>990</v>
      </c>
      <c r="AA2120">
        <v>6</v>
      </c>
      <c r="AB2120">
        <v>2376</v>
      </c>
    </row>
    <row r="2121" spans="1:28" x14ac:dyDescent="0.3">
      <c r="A2121" t="s">
        <v>28</v>
      </c>
      <c r="B2121" t="s">
        <v>29</v>
      </c>
      <c r="C2121" t="s">
        <v>30</v>
      </c>
      <c r="D2121" t="s">
        <v>237</v>
      </c>
      <c r="E2121" t="s">
        <v>32</v>
      </c>
      <c r="F2121" t="s">
        <v>47</v>
      </c>
      <c r="G2121">
        <v>28</v>
      </c>
      <c r="H2121">
        <v>408339</v>
      </c>
      <c r="I2121" t="s">
        <v>58</v>
      </c>
      <c r="J2121" s="1">
        <v>44142</v>
      </c>
      <c r="K2121">
        <v>1100</v>
      </c>
      <c r="L2121" t="s">
        <v>8926</v>
      </c>
      <c r="M2121" t="s">
        <v>623</v>
      </c>
      <c r="N2121" t="s">
        <v>8927</v>
      </c>
      <c r="O2121" t="s">
        <v>8928</v>
      </c>
      <c r="P2121" t="s">
        <v>87</v>
      </c>
      <c r="Q2121">
        <v>3</v>
      </c>
      <c r="R2121" t="s">
        <v>88</v>
      </c>
      <c r="S2121" t="s">
        <v>79</v>
      </c>
      <c r="T2121">
        <v>98667</v>
      </c>
      <c r="U2121" s="1">
        <v>45536</v>
      </c>
      <c r="V2121" t="s">
        <v>180</v>
      </c>
      <c r="W2121">
        <v>996816</v>
      </c>
      <c r="X2121" t="s">
        <v>8929</v>
      </c>
      <c r="Y2121">
        <v>953</v>
      </c>
      <c r="Z2121">
        <v>2777</v>
      </c>
      <c r="AA2121">
        <v>7</v>
      </c>
      <c r="AB2121">
        <v>7775.6</v>
      </c>
    </row>
    <row r="2122" spans="1:28" x14ac:dyDescent="0.3">
      <c r="A2122" t="s">
        <v>28</v>
      </c>
      <c r="B2122" t="s">
        <v>29</v>
      </c>
      <c r="C2122" t="s">
        <v>44</v>
      </c>
      <c r="D2122" t="s">
        <v>55</v>
      </c>
      <c r="E2122" t="s">
        <v>56</v>
      </c>
      <c r="F2122" t="s">
        <v>57</v>
      </c>
      <c r="G2122">
        <v>1</v>
      </c>
      <c r="H2122">
        <v>412202</v>
      </c>
      <c r="I2122" t="s">
        <v>34</v>
      </c>
      <c r="J2122" s="1">
        <v>44857</v>
      </c>
      <c r="K2122">
        <v>950</v>
      </c>
      <c r="L2122" t="s">
        <v>8930</v>
      </c>
      <c r="M2122" t="s">
        <v>1198</v>
      </c>
      <c r="N2122" t="s">
        <v>8931</v>
      </c>
      <c r="O2122" t="s">
        <v>8932</v>
      </c>
      <c r="P2122" t="s">
        <v>51</v>
      </c>
      <c r="Q2122">
        <v>9</v>
      </c>
      <c r="R2122" t="s">
        <v>88</v>
      </c>
      <c r="S2122" t="s">
        <v>63</v>
      </c>
      <c r="T2122">
        <v>26369</v>
      </c>
      <c r="U2122" s="1">
        <v>45516</v>
      </c>
      <c r="V2122" t="s">
        <v>64</v>
      </c>
      <c r="W2122">
        <v>139338</v>
      </c>
      <c r="X2122" t="s">
        <v>8933</v>
      </c>
      <c r="Y2122">
        <v>884</v>
      </c>
      <c r="Z2122">
        <v>1751</v>
      </c>
      <c r="AA2122">
        <v>3</v>
      </c>
      <c r="AB2122" s="2" t="s">
        <v>8934</v>
      </c>
    </row>
    <row r="2123" spans="1:28" x14ac:dyDescent="0.3">
      <c r="A2123" t="s">
        <v>28</v>
      </c>
      <c r="B2123" t="s">
        <v>29</v>
      </c>
      <c r="C2123" t="s">
        <v>193</v>
      </c>
      <c r="D2123" t="s">
        <v>170</v>
      </c>
      <c r="E2123" t="s">
        <v>46</v>
      </c>
      <c r="F2123" t="s">
        <v>47</v>
      </c>
      <c r="G2123">
        <v>36</v>
      </c>
      <c r="H2123">
        <v>408013</v>
      </c>
      <c r="I2123" t="s">
        <v>58</v>
      </c>
      <c r="J2123" s="1">
        <v>44535</v>
      </c>
      <c r="K2123">
        <v>1400</v>
      </c>
      <c r="L2123" t="s">
        <v>8935</v>
      </c>
      <c r="M2123" t="s">
        <v>115</v>
      </c>
      <c r="N2123" t="s">
        <v>8936</v>
      </c>
      <c r="O2123" t="s">
        <v>8937</v>
      </c>
      <c r="P2123" t="s">
        <v>39</v>
      </c>
      <c r="Q2123">
        <v>10</v>
      </c>
      <c r="R2123" t="s">
        <v>88</v>
      </c>
      <c r="S2123" t="s">
        <v>63</v>
      </c>
      <c r="T2123">
        <v>30841</v>
      </c>
      <c r="U2123" s="1">
        <v>45568</v>
      </c>
      <c r="V2123" t="s">
        <v>155</v>
      </c>
      <c r="W2123">
        <v>454617</v>
      </c>
      <c r="X2123" t="s">
        <v>8938</v>
      </c>
      <c r="Y2123">
        <v>515</v>
      </c>
      <c r="Z2123">
        <v>1872</v>
      </c>
      <c r="AA2123">
        <v>8</v>
      </c>
      <c r="AB2123" s="2" t="s">
        <v>8939</v>
      </c>
    </row>
    <row r="2124" spans="1:28" x14ac:dyDescent="0.3">
      <c r="A2124" t="s">
        <v>28</v>
      </c>
      <c r="B2124" t="s">
        <v>29</v>
      </c>
      <c r="C2124" t="s">
        <v>148</v>
      </c>
      <c r="D2124" t="s">
        <v>524</v>
      </c>
      <c r="E2124" t="s">
        <v>46</v>
      </c>
      <c r="F2124" t="s">
        <v>106</v>
      </c>
      <c r="G2124">
        <v>84</v>
      </c>
      <c r="H2124">
        <v>423599</v>
      </c>
      <c r="I2124" t="s">
        <v>58</v>
      </c>
      <c r="J2124" s="1">
        <v>44703</v>
      </c>
      <c r="K2124">
        <v>1000</v>
      </c>
      <c r="L2124" t="s">
        <v>8940</v>
      </c>
      <c r="M2124" t="s">
        <v>250</v>
      </c>
      <c r="N2124" t="s">
        <v>8941</v>
      </c>
      <c r="O2124">
        <v>4744014260</v>
      </c>
      <c r="P2124" t="s">
        <v>87</v>
      </c>
      <c r="Q2124">
        <v>5</v>
      </c>
      <c r="R2124" t="s">
        <v>40</v>
      </c>
      <c r="S2124" t="s">
        <v>79</v>
      </c>
      <c r="T2124">
        <v>45529</v>
      </c>
      <c r="U2124" s="1">
        <v>45456</v>
      </c>
      <c r="V2124" t="s">
        <v>52</v>
      </c>
      <c r="W2124">
        <v>605013</v>
      </c>
      <c r="X2124" t="s">
        <v>8942</v>
      </c>
      <c r="Y2124">
        <v>639</v>
      </c>
      <c r="Z2124">
        <v>650</v>
      </c>
      <c r="AA2124">
        <v>8</v>
      </c>
      <c r="AB2124">
        <v>2080</v>
      </c>
    </row>
    <row r="2125" spans="1:28" x14ac:dyDescent="0.3">
      <c r="A2125" t="s">
        <v>28</v>
      </c>
      <c r="B2125" t="s">
        <v>29</v>
      </c>
      <c r="C2125" t="s">
        <v>30</v>
      </c>
      <c r="D2125" t="s">
        <v>317</v>
      </c>
      <c r="E2125" t="s">
        <v>32</v>
      </c>
      <c r="F2125" t="s">
        <v>83</v>
      </c>
      <c r="G2125">
        <v>65</v>
      </c>
      <c r="H2125">
        <v>436190</v>
      </c>
      <c r="I2125" t="s">
        <v>58</v>
      </c>
      <c r="J2125" s="1">
        <v>43872</v>
      </c>
      <c r="K2125">
        <v>1000</v>
      </c>
      <c r="L2125" t="s">
        <v>8943</v>
      </c>
      <c r="M2125" t="s">
        <v>239</v>
      </c>
      <c r="N2125" t="s">
        <v>8944</v>
      </c>
      <c r="O2125" t="s">
        <v>8945</v>
      </c>
      <c r="P2125" t="s">
        <v>51</v>
      </c>
      <c r="Q2125">
        <v>7</v>
      </c>
      <c r="R2125" t="s">
        <v>88</v>
      </c>
      <c r="S2125" t="s">
        <v>63</v>
      </c>
      <c r="T2125">
        <v>42283</v>
      </c>
      <c r="U2125" s="1">
        <v>45569</v>
      </c>
      <c r="V2125" t="s">
        <v>155</v>
      </c>
      <c r="W2125">
        <v>484645</v>
      </c>
      <c r="X2125" t="s">
        <v>8946</v>
      </c>
      <c r="Y2125">
        <v>950</v>
      </c>
      <c r="Z2125">
        <v>1482</v>
      </c>
      <c r="AA2125">
        <v>7</v>
      </c>
      <c r="AB2125">
        <v>4149.6000000000004</v>
      </c>
    </row>
    <row r="2126" spans="1:28" x14ac:dyDescent="0.3">
      <c r="A2126" t="s">
        <v>28</v>
      </c>
      <c r="B2126" t="s">
        <v>29</v>
      </c>
      <c r="C2126" t="s">
        <v>148</v>
      </c>
      <c r="D2126" t="s">
        <v>616</v>
      </c>
      <c r="E2126" t="s">
        <v>56</v>
      </c>
      <c r="F2126" t="s">
        <v>150</v>
      </c>
      <c r="G2126">
        <v>3</v>
      </c>
      <c r="H2126">
        <v>432688</v>
      </c>
      <c r="I2126" t="s">
        <v>58</v>
      </c>
      <c r="J2126" s="1">
        <v>44154</v>
      </c>
      <c r="K2126">
        <v>1300</v>
      </c>
      <c r="L2126" t="s">
        <v>8947</v>
      </c>
      <c r="M2126" t="s">
        <v>211</v>
      </c>
      <c r="N2126" t="s">
        <v>8948</v>
      </c>
      <c r="O2126">
        <f>1-971-119-1202</f>
        <v>-2291</v>
      </c>
      <c r="P2126" t="s">
        <v>51</v>
      </c>
      <c r="Q2126">
        <v>17</v>
      </c>
      <c r="R2126" t="s">
        <v>40</v>
      </c>
      <c r="S2126" t="s">
        <v>41</v>
      </c>
      <c r="T2126">
        <v>98323</v>
      </c>
      <c r="U2126" s="1">
        <v>45423</v>
      </c>
      <c r="V2126" t="s">
        <v>140</v>
      </c>
      <c r="W2126">
        <v>863068</v>
      </c>
      <c r="X2126" t="s">
        <v>8949</v>
      </c>
      <c r="Y2126">
        <v>461</v>
      </c>
      <c r="Z2126">
        <v>2443</v>
      </c>
      <c r="AA2126">
        <v>7</v>
      </c>
      <c r="AB2126" s="2" t="s">
        <v>740</v>
      </c>
    </row>
    <row r="2127" spans="1:28" x14ac:dyDescent="0.3">
      <c r="A2127" t="s">
        <v>28</v>
      </c>
      <c r="B2127" t="s">
        <v>29</v>
      </c>
      <c r="C2127" t="s">
        <v>193</v>
      </c>
      <c r="D2127" t="s">
        <v>546</v>
      </c>
      <c r="E2127" t="s">
        <v>56</v>
      </c>
      <c r="F2127" t="s">
        <v>47</v>
      </c>
      <c r="G2127">
        <v>81</v>
      </c>
      <c r="H2127">
        <v>412082</v>
      </c>
      <c r="I2127" t="s">
        <v>34</v>
      </c>
      <c r="J2127" s="1">
        <v>45293</v>
      </c>
      <c r="K2127">
        <v>1000</v>
      </c>
      <c r="L2127" t="s">
        <v>8950</v>
      </c>
      <c r="M2127" t="s">
        <v>108</v>
      </c>
      <c r="N2127" t="s">
        <v>8951</v>
      </c>
      <c r="O2127" t="s">
        <v>8952</v>
      </c>
      <c r="P2127" t="s">
        <v>71</v>
      </c>
      <c r="Q2127">
        <v>18</v>
      </c>
      <c r="R2127" t="s">
        <v>40</v>
      </c>
      <c r="S2127" t="s">
        <v>118</v>
      </c>
      <c r="T2127">
        <v>40757</v>
      </c>
      <c r="U2127" s="1">
        <v>45596</v>
      </c>
      <c r="V2127" t="s">
        <v>155</v>
      </c>
      <c r="W2127">
        <v>351196</v>
      </c>
      <c r="X2127" t="s">
        <v>8953</v>
      </c>
      <c r="Y2127">
        <v>490</v>
      </c>
      <c r="Z2127">
        <v>613</v>
      </c>
      <c r="AA2127">
        <v>5</v>
      </c>
      <c r="AB2127">
        <v>1226</v>
      </c>
    </row>
    <row r="2128" spans="1:28" x14ac:dyDescent="0.3">
      <c r="A2128" t="s">
        <v>28</v>
      </c>
      <c r="B2128" t="s">
        <v>29</v>
      </c>
      <c r="C2128" t="s">
        <v>30</v>
      </c>
      <c r="D2128" t="s">
        <v>134</v>
      </c>
      <c r="E2128" t="s">
        <v>46</v>
      </c>
      <c r="F2128" t="s">
        <v>57</v>
      </c>
      <c r="G2128">
        <v>47</v>
      </c>
      <c r="H2128">
        <v>407281</v>
      </c>
      <c r="I2128" t="s">
        <v>58</v>
      </c>
      <c r="J2128" s="1">
        <v>44047</v>
      </c>
      <c r="K2128">
        <v>800</v>
      </c>
      <c r="L2128" t="s">
        <v>8954</v>
      </c>
      <c r="M2128" t="s">
        <v>222</v>
      </c>
      <c r="N2128" t="s">
        <v>8955</v>
      </c>
      <c r="O2128" t="s">
        <v>8956</v>
      </c>
      <c r="P2128" t="s">
        <v>87</v>
      </c>
      <c r="Q2128">
        <v>6</v>
      </c>
      <c r="R2128" t="s">
        <v>88</v>
      </c>
      <c r="S2128" t="s">
        <v>63</v>
      </c>
      <c r="T2128">
        <v>91359</v>
      </c>
      <c r="U2128" s="1">
        <v>45410</v>
      </c>
      <c r="V2128" t="s">
        <v>80</v>
      </c>
      <c r="W2128">
        <v>618539</v>
      </c>
      <c r="X2128" t="s">
        <v>8957</v>
      </c>
      <c r="Y2128">
        <v>251</v>
      </c>
      <c r="Z2128">
        <v>694</v>
      </c>
      <c r="AA2128">
        <v>8</v>
      </c>
      <c r="AB2128">
        <v>2220.8000000000002</v>
      </c>
    </row>
    <row r="2129" spans="1:28" x14ac:dyDescent="0.3">
      <c r="A2129" t="s">
        <v>28</v>
      </c>
      <c r="B2129" t="s">
        <v>29</v>
      </c>
      <c r="C2129" t="s">
        <v>148</v>
      </c>
      <c r="D2129" t="s">
        <v>364</v>
      </c>
      <c r="E2129" t="s">
        <v>32</v>
      </c>
      <c r="F2129" t="s">
        <v>57</v>
      </c>
      <c r="G2129">
        <v>70</v>
      </c>
      <c r="H2129">
        <v>430908</v>
      </c>
      <c r="I2129" t="s">
        <v>34</v>
      </c>
      <c r="J2129" s="1">
        <v>44044</v>
      </c>
      <c r="K2129">
        <v>800</v>
      </c>
      <c r="L2129" t="s">
        <v>8958</v>
      </c>
      <c r="M2129" t="s">
        <v>1305</v>
      </c>
      <c r="N2129" t="s">
        <v>8959</v>
      </c>
      <c r="O2129" t="s">
        <v>8960</v>
      </c>
      <c r="P2129" t="s">
        <v>51</v>
      </c>
      <c r="Q2129">
        <v>19</v>
      </c>
      <c r="R2129" t="s">
        <v>40</v>
      </c>
      <c r="S2129" t="s">
        <v>118</v>
      </c>
      <c r="T2129">
        <v>51595</v>
      </c>
      <c r="U2129" s="1">
        <v>45472</v>
      </c>
      <c r="V2129" t="s">
        <v>52</v>
      </c>
      <c r="W2129">
        <v>141481</v>
      </c>
      <c r="X2129" t="s">
        <v>8961</v>
      </c>
      <c r="Y2129">
        <v>705</v>
      </c>
      <c r="Z2129">
        <v>820</v>
      </c>
      <c r="AA2129">
        <v>7</v>
      </c>
      <c r="AB2129">
        <v>2296</v>
      </c>
    </row>
    <row r="2130" spans="1:28" x14ac:dyDescent="0.3">
      <c r="A2130" t="s">
        <v>28</v>
      </c>
      <c r="B2130" t="s">
        <v>29</v>
      </c>
      <c r="C2130" t="s">
        <v>193</v>
      </c>
      <c r="D2130" t="s">
        <v>621</v>
      </c>
      <c r="E2130" t="s">
        <v>32</v>
      </c>
      <c r="F2130" t="s">
        <v>33</v>
      </c>
      <c r="G2130">
        <v>38</v>
      </c>
      <c r="H2130">
        <v>429834</v>
      </c>
      <c r="I2130" t="s">
        <v>34</v>
      </c>
      <c r="J2130" s="1">
        <v>45167</v>
      </c>
      <c r="K2130">
        <v>1200</v>
      </c>
      <c r="L2130" t="s">
        <v>8962</v>
      </c>
      <c r="M2130" t="s">
        <v>60</v>
      </c>
      <c r="N2130" t="s">
        <v>8963</v>
      </c>
      <c r="O2130" t="s">
        <v>8964</v>
      </c>
      <c r="P2130" t="s">
        <v>51</v>
      </c>
      <c r="Q2130">
        <v>20</v>
      </c>
      <c r="R2130" t="s">
        <v>40</v>
      </c>
      <c r="S2130" t="s">
        <v>118</v>
      </c>
      <c r="T2130">
        <v>84750</v>
      </c>
      <c r="U2130" s="1">
        <v>45549</v>
      </c>
      <c r="V2130" t="s">
        <v>180</v>
      </c>
      <c r="W2130">
        <v>151372</v>
      </c>
      <c r="X2130" t="s">
        <v>8965</v>
      </c>
      <c r="Y2130">
        <v>398</v>
      </c>
      <c r="Z2130">
        <v>520</v>
      </c>
      <c r="AA2130">
        <v>8</v>
      </c>
      <c r="AB2130">
        <v>1664</v>
      </c>
    </row>
    <row r="2131" spans="1:28" x14ac:dyDescent="0.3">
      <c r="A2131" t="s">
        <v>28</v>
      </c>
      <c r="B2131" t="s">
        <v>29</v>
      </c>
      <c r="C2131" t="s">
        <v>157</v>
      </c>
      <c r="D2131" t="s">
        <v>237</v>
      </c>
      <c r="E2131" t="s">
        <v>56</v>
      </c>
      <c r="F2131" t="s">
        <v>33</v>
      </c>
      <c r="G2131">
        <v>1</v>
      </c>
      <c r="H2131">
        <v>438024</v>
      </c>
      <c r="I2131" t="s">
        <v>58</v>
      </c>
      <c r="J2131" s="1">
        <v>45089</v>
      </c>
      <c r="K2131">
        <v>1200</v>
      </c>
      <c r="L2131" t="s">
        <v>8966</v>
      </c>
      <c r="M2131" t="s">
        <v>1147</v>
      </c>
      <c r="N2131" t="s">
        <v>8967</v>
      </c>
      <c r="O2131" t="s">
        <v>8968</v>
      </c>
      <c r="P2131" t="s">
        <v>51</v>
      </c>
      <c r="Q2131">
        <v>13</v>
      </c>
      <c r="R2131" t="s">
        <v>88</v>
      </c>
      <c r="S2131" t="s">
        <v>79</v>
      </c>
      <c r="T2131">
        <v>42443</v>
      </c>
      <c r="U2131" s="1">
        <v>45628</v>
      </c>
      <c r="V2131" t="s">
        <v>259</v>
      </c>
      <c r="W2131">
        <v>776074</v>
      </c>
      <c r="X2131" t="s">
        <v>8969</v>
      </c>
      <c r="Y2131">
        <v>479</v>
      </c>
      <c r="Z2131">
        <v>2613</v>
      </c>
      <c r="AA2131">
        <v>2</v>
      </c>
      <c r="AB2131">
        <v>2090.4</v>
      </c>
    </row>
    <row r="2132" spans="1:28" x14ac:dyDescent="0.3">
      <c r="A2132" t="s">
        <v>28</v>
      </c>
      <c r="B2132" t="s">
        <v>29</v>
      </c>
      <c r="C2132" t="s">
        <v>157</v>
      </c>
      <c r="D2132" t="s">
        <v>637</v>
      </c>
      <c r="E2132" t="s">
        <v>46</v>
      </c>
      <c r="F2132" t="s">
        <v>175</v>
      </c>
      <c r="G2132">
        <v>30</v>
      </c>
      <c r="H2132">
        <v>422895</v>
      </c>
      <c r="I2132" t="s">
        <v>58</v>
      </c>
      <c r="J2132" s="1">
        <v>43950</v>
      </c>
      <c r="K2132">
        <v>1200</v>
      </c>
      <c r="L2132" t="s">
        <v>8970</v>
      </c>
      <c r="M2132" t="s">
        <v>239</v>
      </c>
      <c r="N2132" t="s">
        <v>8971</v>
      </c>
      <c r="O2132" t="s">
        <v>8972</v>
      </c>
      <c r="P2132" t="s">
        <v>87</v>
      </c>
      <c r="Q2132">
        <v>16</v>
      </c>
      <c r="R2132" t="s">
        <v>88</v>
      </c>
      <c r="S2132" t="s">
        <v>79</v>
      </c>
      <c r="T2132">
        <v>87386</v>
      </c>
      <c r="U2132" s="1">
        <v>45591</v>
      </c>
      <c r="V2132" t="s">
        <v>155</v>
      </c>
      <c r="W2132">
        <v>157005</v>
      </c>
      <c r="X2132" t="s">
        <v>8973</v>
      </c>
      <c r="Y2132">
        <v>990</v>
      </c>
      <c r="Z2132">
        <v>1009</v>
      </c>
      <c r="AA2132">
        <v>2</v>
      </c>
      <c r="AB2132">
        <v>807.2</v>
      </c>
    </row>
    <row r="2133" spans="1:28" x14ac:dyDescent="0.3">
      <c r="A2133" t="s">
        <v>28</v>
      </c>
      <c r="B2133" t="s">
        <v>29</v>
      </c>
      <c r="C2133" t="s">
        <v>66</v>
      </c>
      <c r="D2133" t="s">
        <v>511</v>
      </c>
      <c r="E2133" t="s">
        <v>32</v>
      </c>
      <c r="F2133" t="s">
        <v>47</v>
      </c>
      <c r="G2133">
        <v>55</v>
      </c>
      <c r="H2133">
        <v>419424</v>
      </c>
      <c r="I2133" t="s">
        <v>34</v>
      </c>
      <c r="J2133" s="1">
        <v>44070</v>
      </c>
      <c r="K2133">
        <v>1200</v>
      </c>
      <c r="L2133" t="s">
        <v>8974</v>
      </c>
      <c r="M2133" t="s">
        <v>313</v>
      </c>
      <c r="N2133" t="s">
        <v>8975</v>
      </c>
      <c r="O2133">
        <v>6419614858</v>
      </c>
      <c r="P2133" t="s">
        <v>71</v>
      </c>
      <c r="Q2133">
        <v>15</v>
      </c>
      <c r="R2133" t="s">
        <v>88</v>
      </c>
      <c r="S2133" t="s">
        <v>79</v>
      </c>
      <c r="T2133">
        <v>39221</v>
      </c>
      <c r="U2133" s="1">
        <v>45294</v>
      </c>
      <c r="V2133" t="s">
        <v>111</v>
      </c>
      <c r="W2133">
        <v>825409</v>
      </c>
      <c r="X2133" t="s">
        <v>8976</v>
      </c>
      <c r="Y2133">
        <v>896</v>
      </c>
      <c r="Z2133">
        <v>1384</v>
      </c>
      <c r="AA2133">
        <v>5</v>
      </c>
      <c r="AB2133">
        <v>2768</v>
      </c>
    </row>
    <row r="2134" spans="1:28" x14ac:dyDescent="0.3">
      <c r="A2134" t="s">
        <v>28</v>
      </c>
      <c r="B2134" t="s">
        <v>29</v>
      </c>
      <c r="C2134" t="s">
        <v>193</v>
      </c>
      <c r="D2134" t="s">
        <v>261</v>
      </c>
      <c r="E2134" t="s">
        <v>56</v>
      </c>
      <c r="F2134" t="s">
        <v>355</v>
      </c>
      <c r="G2134">
        <v>15</v>
      </c>
      <c r="H2134">
        <v>427712</v>
      </c>
      <c r="I2134" t="s">
        <v>58</v>
      </c>
      <c r="J2134" s="1">
        <v>45153</v>
      </c>
      <c r="K2134">
        <v>1100</v>
      </c>
      <c r="L2134" t="s">
        <v>8977</v>
      </c>
      <c r="M2134" t="s">
        <v>434</v>
      </c>
      <c r="N2134" t="s">
        <v>8978</v>
      </c>
      <c r="O2134" t="s">
        <v>8979</v>
      </c>
      <c r="P2134" t="s">
        <v>39</v>
      </c>
      <c r="Q2134">
        <v>9</v>
      </c>
      <c r="R2134" t="s">
        <v>40</v>
      </c>
      <c r="S2134" t="s">
        <v>118</v>
      </c>
      <c r="T2134">
        <v>15520</v>
      </c>
      <c r="U2134" s="1">
        <v>45390</v>
      </c>
      <c r="V2134" t="s">
        <v>80</v>
      </c>
      <c r="W2134">
        <v>326357</v>
      </c>
      <c r="X2134" t="s">
        <v>8980</v>
      </c>
      <c r="Y2134">
        <v>287</v>
      </c>
      <c r="Z2134">
        <v>1118</v>
      </c>
      <c r="AA2134">
        <v>5</v>
      </c>
      <c r="AB2134">
        <v>2236</v>
      </c>
    </row>
    <row r="2135" spans="1:28" x14ac:dyDescent="0.3">
      <c r="A2135" t="s">
        <v>28</v>
      </c>
      <c r="B2135" t="s">
        <v>29</v>
      </c>
      <c r="C2135" t="s">
        <v>157</v>
      </c>
      <c r="D2135" t="s">
        <v>31</v>
      </c>
      <c r="E2135" t="s">
        <v>46</v>
      </c>
      <c r="F2135" t="s">
        <v>33</v>
      </c>
      <c r="G2135">
        <v>76</v>
      </c>
      <c r="H2135">
        <v>420292</v>
      </c>
      <c r="I2135" t="s">
        <v>34</v>
      </c>
      <c r="J2135" s="1">
        <v>44070</v>
      </c>
      <c r="K2135">
        <v>1300</v>
      </c>
      <c r="L2135" t="s">
        <v>8981</v>
      </c>
      <c r="M2135" t="s">
        <v>1291</v>
      </c>
      <c r="N2135" t="s">
        <v>8982</v>
      </c>
      <c r="O2135">
        <v>5797334169</v>
      </c>
      <c r="P2135" t="s">
        <v>71</v>
      </c>
      <c r="Q2135">
        <v>15</v>
      </c>
      <c r="R2135" t="s">
        <v>40</v>
      </c>
      <c r="S2135" t="s">
        <v>41</v>
      </c>
      <c r="T2135">
        <v>15670</v>
      </c>
      <c r="U2135" s="1">
        <v>45331</v>
      </c>
      <c r="V2135" t="s">
        <v>119</v>
      </c>
      <c r="W2135">
        <v>714368</v>
      </c>
      <c r="X2135" t="s">
        <v>8983</v>
      </c>
      <c r="Y2135">
        <v>262</v>
      </c>
      <c r="Z2135">
        <v>1861</v>
      </c>
      <c r="AA2135">
        <v>4</v>
      </c>
      <c r="AB2135" s="2" t="s">
        <v>8984</v>
      </c>
    </row>
    <row r="2136" spans="1:28" x14ac:dyDescent="0.3">
      <c r="A2136" t="s">
        <v>28</v>
      </c>
      <c r="B2136" t="s">
        <v>29</v>
      </c>
      <c r="C2136" t="s">
        <v>148</v>
      </c>
      <c r="D2136" t="s">
        <v>546</v>
      </c>
      <c r="E2136" t="s">
        <v>46</v>
      </c>
      <c r="F2136" t="s">
        <v>99</v>
      </c>
      <c r="G2136">
        <v>12</v>
      </c>
      <c r="H2136">
        <v>412593</v>
      </c>
      <c r="I2136" t="s">
        <v>34</v>
      </c>
      <c r="J2136" s="1">
        <v>45441</v>
      </c>
      <c r="K2136">
        <v>1000</v>
      </c>
      <c r="L2136" t="s">
        <v>7803</v>
      </c>
      <c r="M2136" t="s">
        <v>129</v>
      </c>
      <c r="N2136" t="s">
        <v>8985</v>
      </c>
      <c r="O2136" t="s">
        <v>8986</v>
      </c>
      <c r="P2136" t="s">
        <v>87</v>
      </c>
      <c r="Q2136">
        <v>12</v>
      </c>
      <c r="R2136" t="s">
        <v>88</v>
      </c>
      <c r="S2136" t="s">
        <v>118</v>
      </c>
      <c r="T2136">
        <v>95725</v>
      </c>
      <c r="U2136" s="1">
        <v>45411</v>
      </c>
      <c r="V2136" t="s">
        <v>80</v>
      </c>
      <c r="W2136">
        <v>662580</v>
      </c>
      <c r="X2136" t="s">
        <v>8987</v>
      </c>
      <c r="Y2136">
        <v>685</v>
      </c>
      <c r="Z2136">
        <v>2406</v>
      </c>
      <c r="AA2136">
        <v>2</v>
      </c>
      <c r="AB2136" s="2" t="s">
        <v>5209</v>
      </c>
    </row>
    <row r="2137" spans="1:28" x14ac:dyDescent="0.3">
      <c r="A2137" t="s">
        <v>28</v>
      </c>
      <c r="B2137" t="s">
        <v>29</v>
      </c>
      <c r="C2137" t="s">
        <v>148</v>
      </c>
      <c r="D2137" t="s">
        <v>467</v>
      </c>
      <c r="E2137" t="s">
        <v>56</v>
      </c>
      <c r="F2137" t="s">
        <v>355</v>
      </c>
      <c r="G2137">
        <v>34</v>
      </c>
      <c r="H2137">
        <v>439531</v>
      </c>
      <c r="I2137" t="s">
        <v>58</v>
      </c>
      <c r="J2137" s="1">
        <v>44313</v>
      </c>
      <c r="K2137">
        <v>1100</v>
      </c>
      <c r="L2137" t="s">
        <v>8988</v>
      </c>
      <c r="M2137" t="s">
        <v>1048</v>
      </c>
      <c r="N2137" t="s">
        <v>8989</v>
      </c>
      <c r="O2137" t="s">
        <v>8990</v>
      </c>
      <c r="P2137" t="s">
        <v>39</v>
      </c>
      <c r="Q2137">
        <v>14</v>
      </c>
      <c r="R2137" t="s">
        <v>88</v>
      </c>
      <c r="S2137" t="s">
        <v>63</v>
      </c>
      <c r="T2137">
        <v>39715</v>
      </c>
      <c r="U2137" s="1">
        <v>45446</v>
      </c>
      <c r="V2137" t="s">
        <v>52</v>
      </c>
      <c r="W2137">
        <v>907448</v>
      </c>
      <c r="X2137" t="s">
        <v>8991</v>
      </c>
      <c r="Y2137">
        <v>270</v>
      </c>
      <c r="Z2137">
        <v>714</v>
      </c>
      <c r="AA2137">
        <v>4</v>
      </c>
      <c r="AB2137">
        <v>1142.4000000000001</v>
      </c>
    </row>
    <row r="2138" spans="1:28" x14ac:dyDescent="0.3">
      <c r="A2138" t="s">
        <v>28</v>
      </c>
      <c r="B2138" t="s">
        <v>29</v>
      </c>
      <c r="C2138" t="s">
        <v>44</v>
      </c>
      <c r="D2138" t="s">
        <v>511</v>
      </c>
      <c r="E2138" t="s">
        <v>32</v>
      </c>
      <c r="F2138" t="s">
        <v>83</v>
      </c>
      <c r="G2138">
        <v>51</v>
      </c>
      <c r="H2138">
        <v>412171</v>
      </c>
      <c r="I2138" t="s">
        <v>34</v>
      </c>
      <c r="J2138" s="1">
        <v>43996</v>
      </c>
      <c r="K2138">
        <v>1400</v>
      </c>
      <c r="L2138" t="s">
        <v>8992</v>
      </c>
      <c r="M2138" t="s">
        <v>239</v>
      </c>
      <c r="N2138" t="s">
        <v>8993</v>
      </c>
      <c r="O2138" t="s">
        <v>8994</v>
      </c>
      <c r="P2138" t="s">
        <v>87</v>
      </c>
      <c r="Q2138">
        <v>12</v>
      </c>
      <c r="R2138" t="s">
        <v>88</v>
      </c>
      <c r="S2138" t="s">
        <v>41</v>
      </c>
      <c r="T2138">
        <v>59274</v>
      </c>
      <c r="U2138" s="1">
        <v>45563</v>
      </c>
      <c r="V2138" t="s">
        <v>180</v>
      </c>
      <c r="W2138">
        <v>697390</v>
      </c>
      <c r="X2138" t="s">
        <v>8995</v>
      </c>
      <c r="Y2138">
        <v>415</v>
      </c>
      <c r="Z2138">
        <v>973</v>
      </c>
      <c r="AA2138">
        <v>8</v>
      </c>
      <c r="AB2138" s="2" t="s">
        <v>8996</v>
      </c>
    </row>
    <row r="2139" spans="1:28" x14ac:dyDescent="0.3">
      <c r="A2139" t="s">
        <v>28</v>
      </c>
      <c r="B2139" t="s">
        <v>29</v>
      </c>
      <c r="C2139" t="s">
        <v>66</v>
      </c>
      <c r="D2139" t="s">
        <v>31</v>
      </c>
      <c r="E2139" t="s">
        <v>46</v>
      </c>
      <c r="F2139" t="s">
        <v>135</v>
      </c>
      <c r="G2139">
        <v>65</v>
      </c>
      <c r="H2139">
        <v>421579</v>
      </c>
      <c r="I2139" t="s">
        <v>34</v>
      </c>
      <c r="J2139" s="1">
        <v>44412</v>
      </c>
      <c r="K2139">
        <v>1400</v>
      </c>
      <c r="L2139" t="s">
        <v>8997</v>
      </c>
      <c r="M2139" t="s">
        <v>596</v>
      </c>
      <c r="N2139" t="s">
        <v>8998</v>
      </c>
      <c r="O2139">
        <f>1-899-159-1039</f>
        <v>-2096</v>
      </c>
      <c r="P2139" t="s">
        <v>87</v>
      </c>
      <c r="Q2139">
        <v>13</v>
      </c>
      <c r="R2139" t="s">
        <v>88</v>
      </c>
      <c r="S2139" t="s">
        <v>79</v>
      </c>
      <c r="T2139">
        <v>55554</v>
      </c>
      <c r="U2139" s="1">
        <v>45325</v>
      </c>
      <c r="V2139" t="s">
        <v>119</v>
      </c>
      <c r="W2139">
        <v>676476</v>
      </c>
      <c r="X2139" t="s">
        <v>8999</v>
      </c>
      <c r="Y2139">
        <v>762</v>
      </c>
      <c r="Z2139">
        <v>1776</v>
      </c>
      <c r="AA2139">
        <v>4</v>
      </c>
      <c r="AB2139" s="2" t="s">
        <v>9000</v>
      </c>
    </row>
    <row r="2140" spans="1:28" x14ac:dyDescent="0.3">
      <c r="A2140" t="s">
        <v>28</v>
      </c>
      <c r="B2140" t="s">
        <v>29</v>
      </c>
      <c r="C2140" t="s">
        <v>157</v>
      </c>
      <c r="D2140" t="s">
        <v>349</v>
      </c>
      <c r="E2140" t="s">
        <v>32</v>
      </c>
      <c r="F2140" t="s">
        <v>175</v>
      </c>
      <c r="G2140">
        <v>78</v>
      </c>
      <c r="H2140">
        <v>419224</v>
      </c>
      <c r="I2140" t="s">
        <v>34</v>
      </c>
      <c r="J2140" s="1">
        <v>45271</v>
      </c>
      <c r="K2140">
        <v>1200</v>
      </c>
      <c r="L2140" t="s">
        <v>9001</v>
      </c>
      <c r="M2140" t="s">
        <v>1017</v>
      </c>
      <c r="N2140" t="s">
        <v>9002</v>
      </c>
      <c r="O2140" t="s">
        <v>9003</v>
      </c>
      <c r="P2140" t="s">
        <v>51</v>
      </c>
      <c r="Q2140">
        <v>12</v>
      </c>
      <c r="R2140" t="s">
        <v>88</v>
      </c>
      <c r="S2140" t="s">
        <v>118</v>
      </c>
      <c r="T2140">
        <v>97689</v>
      </c>
      <c r="U2140" s="1">
        <v>45612</v>
      </c>
      <c r="V2140" t="s">
        <v>42</v>
      </c>
      <c r="W2140">
        <v>790735</v>
      </c>
      <c r="X2140" t="s">
        <v>9004</v>
      </c>
      <c r="Y2140">
        <v>232</v>
      </c>
      <c r="Z2140">
        <v>1473</v>
      </c>
      <c r="AA2140">
        <v>8</v>
      </c>
      <c r="AB2140">
        <v>4713.6000000000004</v>
      </c>
    </row>
    <row r="2141" spans="1:28" x14ac:dyDescent="0.3">
      <c r="A2141" t="s">
        <v>28</v>
      </c>
      <c r="B2141" t="s">
        <v>29</v>
      </c>
      <c r="C2141" t="s">
        <v>54</v>
      </c>
      <c r="D2141" t="s">
        <v>182</v>
      </c>
      <c r="E2141" t="s">
        <v>32</v>
      </c>
      <c r="F2141" t="s">
        <v>106</v>
      </c>
      <c r="G2141">
        <v>67</v>
      </c>
      <c r="H2141">
        <v>402158</v>
      </c>
      <c r="I2141" t="s">
        <v>34</v>
      </c>
      <c r="J2141" s="1">
        <v>45292</v>
      </c>
      <c r="K2141">
        <v>800</v>
      </c>
      <c r="L2141" t="s">
        <v>9005</v>
      </c>
      <c r="M2141" t="s">
        <v>263</v>
      </c>
      <c r="N2141" t="s">
        <v>9006</v>
      </c>
      <c r="O2141" t="s">
        <v>9007</v>
      </c>
      <c r="P2141" t="s">
        <v>87</v>
      </c>
      <c r="Q2141">
        <v>16</v>
      </c>
      <c r="R2141" t="s">
        <v>88</v>
      </c>
      <c r="S2141" t="s">
        <v>41</v>
      </c>
      <c r="T2141">
        <v>78793</v>
      </c>
      <c r="U2141" s="1">
        <v>45519</v>
      </c>
      <c r="V2141" t="s">
        <v>64</v>
      </c>
      <c r="W2141">
        <v>278540</v>
      </c>
      <c r="X2141" t="s">
        <v>9008</v>
      </c>
      <c r="Y2141">
        <v>353</v>
      </c>
      <c r="Z2141">
        <v>1542</v>
      </c>
      <c r="AA2141">
        <v>8</v>
      </c>
      <c r="AB2141" s="2" t="s">
        <v>8433</v>
      </c>
    </row>
    <row r="2142" spans="1:28" x14ac:dyDescent="0.3">
      <c r="A2142" t="s">
        <v>28</v>
      </c>
      <c r="B2142" t="s">
        <v>29</v>
      </c>
      <c r="C2142" t="s">
        <v>44</v>
      </c>
      <c r="D2142" t="s">
        <v>187</v>
      </c>
      <c r="E2142" t="s">
        <v>56</v>
      </c>
      <c r="F2142" t="s">
        <v>47</v>
      </c>
      <c r="G2142">
        <v>87</v>
      </c>
      <c r="H2142">
        <v>439044</v>
      </c>
      <c r="I2142" t="s">
        <v>34</v>
      </c>
      <c r="J2142" s="1">
        <v>45064</v>
      </c>
      <c r="K2142">
        <v>1200</v>
      </c>
      <c r="L2142" t="s">
        <v>9009</v>
      </c>
      <c r="M2142" t="s">
        <v>2054</v>
      </c>
      <c r="N2142" t="s">
        <v>9010</v>
      </c>
      <c r="O2142" t="s">
        <v>9011</v>
      </c>
      <c r="P2142" t="s">
        <v>71</v>
      </c>
      <c r="Q2142">
        <v>11</v>
      </c>
      <c r="R2142" t="s">
        <v>88</v>
      </c>
      <c r="S2142" t="s">
        <v>118</v>
      </c>
      <c r="T2142">
        <v>14416</v>
      </c>
      <c r="U2142" s="1">
        <v>45534</v>
      </c>
      <c r="V2142" t="s">
        <v>64</v>
      </c>
      <c r="W2142">
        <v>967924</v>
      </c>
      <c r="X2142" t="s">
        <v>9012</v>
      </c>
      <c r="Y2142">
        <v>415</v>
      </c>
      <c r="Z2142">
        <v>1991</v>
      </c>
      <c r="AA2142">
        <v>1</v>
      </c>
      <c r="AB2142" s="2" t="s">
        <v>9013</v>
      </c>
    </row>
    <row r="2143" spans="1:28" x14ac:dyDescent="0.3">
      <c r="A2143" t="s">
        <v>28</v>
      </c>
      <c r="B2143" t="s">
        <v>29</v>
      </c>
      <c r="C2143" t="s">
        <v>91</v>
      </c>
      <c r="D2143" t="s">
        <v>442</v>
      </c>
      <c r="E2143" t="s">
        <v>56</v>
      </c>
      <c r="F2143" t="s">
        <v>99</v>
      </c>
      <c r="G2143">
        <v>87</v>
      </c>
      <c r="H2143">
        <v>438031</v>
      </c>
      <c r="I2143" t="s">
        <v>58</v>
      </c>
      <c r="J2143" s="1">
        <v>45452</v>
      </c>
      <c r="K2143">
        <v>1000</v>
      </c>
      <c r="L2143" t="s">
        <v>3590</v>
      </c>
      <c r="M2143" t="s">
        <v>232</v>
      </c>
      <c r="N2143" t="s">
        <v>9014</v>
      </c>
      <c r="O2143" t="s">
        <v>9015</v>
      </c>
      <c r="P2143" t="s">
        <v>51</v>
      </c>
      <c r="Q2143">
        <v>16</v>
      </c>
      <c r="R2143" t="s">
        <v>40</v>
      </c>
      <c r="S2143" t="s">
        <v>41</v>
      </c>
      <c r="T2143">
        <v>74308</v>
      </c>
      <c r="U2143" s="1">
        <v>45386</v>
      </c>
      <c r="V2143" t="s">
        <v>80</v>
      </c>
      <c r="W2143">
        <v>508283</v>
      </c>
      <c r="X2143" t="s">
        <v>9016</v>
      </c>
      <c r="Y2143">
        <v>543</v>
      </c>
      <c r="Z2143">
        <v>2709</v>
      </c>
      <c r="AA2143">
        <v>2</v>
      </c>
      <c r="AB2143" s="2" t="s">
        <v>2174</v>
      </c>
    </row>
    <row r="2144" spans="1:28" x14ac:dyDescent="0.3">
      <c r="A2144" t="s">
        <v>28</v>
      </c>
      <c r="B2144" t="s">
        <v>29</v>
      </c>
      <c r="C2144" t="s">
        <v>157</v>
      </c>
      <c r="D2144" t="s">
        <v>338</v>
      </c>
      <c r="E2144" t="s">
        <v>46</v>
      </c>
      <c r="F2144" t="s">
        <v>33</v>
      </c>
      <c r="G2144">
        <v>22</v>
      </c>
      <c r="H2144">
        <v>401770</v>
      </c>
      <c r="I2144" t="s">
        <v>58</v>
      </c>
      <c r="J2144" s="1">
        <v>44772</v>
      </c>
      <c r="K2144">
        <v>800</v>
      </c>
      <c r="L2144" t="s">
        <v>9017</v>
      </c>
      <c r="M2144" t="s">
        <v>417</v>
      </c>
      <c r="N2144" t="s">
        <v>9018</v>
      </c>
      <c r="O2144">
        <v>5903715294</v>
      </c>
      <c r="P2144" t="s">
        <v>39</v>
      </c>
      <c r="Q2144">
        <v>10</v>
      </c>
      <c r="R2144" t="s">
        <v>88</v>
      </c>
      <c r="S2144" t="s">
        <v>118</v>
      </c>
      <c r="T2144">
        <v>33605</v>
      </c>
      <c r="U2144" s="1">
        <v>45445</v>
      </c>
      <c r="V2144" t="s">
        <v>52</v>
      </c>
      <c r="W2144">
        <v>150192</v>
      </c>
      <c r="X2144" t="s">
        <v>9019</v>
      </c>
      <c r="Y2144">
        <v>704</v>
      </c>
      <c r="Z2144">
        <v>739</v>
      </c>
      <c r="AA2144">
        <v>2</v>
      </c>
      <c r="AB2144">
        <v>591.20000000000005</v>
      </c>
    </row>
    <row r="2145" spans="1:28" x14ac:dyDescent="0.3">
      <c r="A2145" t="s">
        <v>28</v>
      </c>
      <c r="B2145" t="s">
        <v>29</v>
      </c>
      <c r="C2145" t="s">
        <v>54</v>
      </c>
      <c r="D2145" t="s">
        <v>98</v>
      </c>
      <c r="E2145" t="s">
        <v>32</v>
      </c>
      <c r="F2145" t="s">
        <v>33</v>
      </c>
      <c r="G2145">
        <v>69</v>
      </c>
      <c r="H2145">
        <v>409006</v>
      </c>
      <c r="I2145" t="s">
        <v>34</v>
      </c>
      <c r="J2145" s="1">
        <v>44212</v>
      </c>
      <c r="K2145">
        <v>950</v>
      </c>
      <c r="L2145" t="s">
        <v>7409</v>
      </c>
      <c r="M2145" t="s">
        <v>552</v>
      </c>
      <c r="N2145" t="s">
        <v>9020</v>
      </c>
      <c r="O2145" t="s">
        <v>9021</v>
      </c>
      <c r="P2145" t="s">
        <v>71</v>
      </c>
      <c r="Q2145">
        <v>15</v>
      </c>
      <c r="R2145" t="s">
        <v>40</v>
      </c>
      <c r="S2145" t="s">
        <v>118</v>
      </c>
      <c r="T2145">
        <v>27505</v>
      </c>
      <c r="U2145" s="1">
        <v>45498</v>
      </c>
      <c r="V2145" t="s">
        <v>126</v>
      </c>
      <c r="W2145">
        <v>445261</v>
      </c>
      <c r="X2145" t="s">
        <v>9022</v>
      </c>
      <c r="Y2145">
        <v>879</v>
      </c>
      <c r="Z2145">
        <v>2666</v>
      </c>
      <c r="AA2145">
        <v>2</v>
      </c>
      <c r="AB2145">
        <v>2132.8000000000002</v>
      </c>
    </row>
    <row r="2146" spans="1:28" x14ac:dyDescent="0.3">
      <c r="A2146" t="s">
        <v>28</v>
      </c>
      <c r="B2146" t="s">
        <v>29</v>
      </c>
      <c r="C2146" t="s">
        <v>148</v>
      </c>
      <c r="D2146" t="s">
        <v>55</v>
      </c>
      <c r="E2146" t="s">
        <v>46</v>
      </c>
      <c r="F2146" t="s">
        <v>175</v>
      </c>
      <c r="G2146">
        <v>54</v>
      </c>
      <c r="H2146">
        <v>419016</v>
      </c>
      <c r="I2146" t="s">
        <v>34</v>
      </c>
      <c r="J2146" s="1">
        <v>44758</v>
      </c>
      <c r="K2146">
        <v>800</v>
      </c>
      <c r="L2146" t="s">
        <v>2262</v>
      </c>
      <c r="M2146" t="s">
        <v>417</v>
      </c>
      <c r="N2146" t="s">
        <v>9023</v>
      </c>
      <c r="O2146" t="s">
        <v>9024</v>
      </c>
      <c r="P2146" t="s">
        <v>71</v>
      </c>
      <c r="Q2146">
        <v>18</v>
      </c>
      <c r="R2146" t="s">
        <v>40</v>
      </c>
      <c r="S2146" t="s">
        <v>79</v>
      </c>
      <c r="T2146">
        <v>53404</v>
      </c>
      <c r="U2146" s="1">
        <v>45397</v>
      </c>
      <c r="V2146" t="s">
        <v>80</v>
      </c>
      <c r="W2146">
        <v>396218</v>
      </c>
      <c r="X2146" t="s">
        <v>9025</v>
      </c>
      <c r="Y2146">
        <v>697</v>
      </c>
      <c r="Z2146">
        <v>1868</v>
      </c>
      <c r="AA2146">
        <v>8</v>
      </c>
      <c r="AB2146">
        <v>5977.6</v>
      </c>
    </row>
    <row r="2147" spans="1:28" x14ac:dyDescent="0.3">
      <c r="A2147" t="s">
        <v>28</v>
      </c>
      <c r="B2147" t="s">
        <v>29</v>
      </c>
      <c r="C2147" t="s">
        <v>30</v>
      </c>
      <c r="D2147" t="s">
        <v>380</v>
      </c>
      <c r="E2147" t="s">
        <v>46</v>
      </c>
      <c r="F2147" t="s">
        <v>175</v>
      </c>
      <c r="G2147">
        <v>53</v>
      </c>
      <c r="H2147">
        <v>407782</v>
      </c>
      <c r="I2147" t="s">
        <v>34</v>
      </c>
      <c r="J2147" s="1">
        <v>44111</v>
      </c>
      <c r="K2147">
        <v>800</v>
      </c>
      <c r="L2147" t="s">
        <v>9026</v>
      </c>
      <c r="M2147" t="s">
        <v>287</v>
      </c>
      <c r="N2147" t="s">
        <v>9027</v>
      </c>
      <c r="O2147" t="s">
        <v>9028</v>
      </c>
      <c r="P2147" t="s">
        <v>39</v>
      </c>
      <c r="Q2147">
        <v>18</v>
      </c>
      <c r="R2147" t="s">
        <v>40</v>
      </c>
      <c r="S2147" t="s">
        <v>41</v>
      </c>
      <c r="T2147">
        <v>78027</v>
      </c>
      <c r="U2147" s="1">
        <v>45338</v>
      </c>
      <c r="V2147" t="s">
        <v>119</v>
      </c>
      <c r="W2147">
        <v>247335</v>
      </c>
      <c r="X2147" t="s">
        <v>9029</v>
      </c>
      <c r="Y2147">
        <v>997</v>
      </c>
      <c r="Z2147">
        <v>2379</v>
      </c>
      <c r="AA2147">
        <v>3</v>
      </c>
      <c r="AB2147">
        <v>2854.8</v>
      </c>
    </row>
    <row r="2148" spans="1:28" x14ac:dyDescent="0.3">
      <c r="A2148" t="s">
        <v>28</v>
      </c>
      <c r="B2148" t="s">
        <v>29</v>
      </c>
      <c r="C2148" t="s">
        <v>44</v>
      </c>
      <c r="D2148" t="s">
        <v>349</v>
      </c>
      <c r="E2148" t="s">
        <v>56</v>
      </c>
      <c r="F2148" t="s">
        <v>175</v>
      </c>
      <c r="G2148">
        <v>81</v>
      </c>
      <c r="H2148">
        <v>409136</v>
      </c>
      <c r="I2148" t="s">
        <v>58</v>
      </c>
      <c r="J2148" s="1">
        <v>44707</v>
      </c>
      <c r="K2148">
        <v>800</v>
      </c>
      <c r="L2148" t="s">
        <v>9030</v>
      </c>
      <c r="M2148" t="s">
        <v>222</v>
      </c>
      <c r="N2148" t="s">
        <v>9031</v>
      </c>
      <c r="O2148">
        <v>8563649103</v>
      </c>
      <c r="P2148" t="s">
        <v>87</v>
      </c>
      <c r="Q2148">
        <v>11</v>
      </c>
      <c r="R2148" t="s">
        <v>88</v>
      </c>
      <c r="S2148" t="s">
        <v>79</v>
      </c>
      <c r="T2148">
        <v>60484</v>
      </c>
      <c r="U2148" s="1">
        <v>45390</v>
      </c>
      <c r="V2148" t="s">
        <v>80</v>
      </c>
      <c r="W2148">
        <v>252219</v>
      </c>
      <c r="X2148" t="s">
        <v>9032</v>
      </c>
      <c r="Y2148">
        <v>481</v>
      </c>
      <c r="Z2148">
        <v>658</v>
      </c>
      <c r="AA2148">
        <v>6</v>
      </c>
      <c r="AB2148">
        <v>1579.2</v>
      </c>
    </row>
    <row r="2149" spans="1:28" x14ac:dyDescent="0.3">
      <c r="A2149" t="s">
        <v>28</v>
      </c>
      <c r="B2149" t="s">
        <v>29</v>
      </c>
      <c r="C2149" t="s">
        <v>66</v>
      </c>
      <c r="D2149" t="s">
        <v>170</v>
      </c>
      <c r="E2149" t="s">
        <v>56</v>
      </c>
      <c r="F2149" t="s">
        <v>47</v>
      </c>
      <c r="G2149">
        <v>22</v>
      </c>
      <c r="H2149">
        <v>408477</v>
      </c>
      <c r="I2149" t="s">
        <v>34</v>
      </c>
      <c r="J2149" s="1">
        <v>44243</v>
      </c>
      <c r="K2149">
        <v>1400</v>
      </c>
      <c r="L2149" t="s">
        <v>9033</v>
      </c>
      <c r="M2149" t="s">
        <v>869</v>
      </c>
      <c r="N2149" t="s">
        <v>9034</v>
      </c>
      <c r="O2149" t="s">
        <v>9035</v>
      </c>
      <c r="P2149" t="s">
        <v>39</v>
      </c>
      <c r="Q2149">
        <v>19</v>
      </c>
      <c r="R2149" t="s">
        <v>88</v>
      </c>
      <c r="S2149" t="s">
        <v>118</v>
      </c>
      <c r="T2149">
        <v>49261</v>
      </c>
      <c r="U2149" s="1">
        <v>45383</v>
      </c>
      <c r="V2149" t="s">
        <v>80</v>
      </c>
      <c r="W2149">
        <v>219918</v>
      </c>
      <c r="X2149" t="s">
        <v>9036</v>
      </c>
      <c r="Y2149">
        <v>556</v>
      </c>
      <c r="Z2149">
        <v>1845</v>
      </c>
      <c r="AA2149">
        <v>4</v>
      </c>
      <c r="AB2149">
        <v>2952</v>
      </c>
    </row>
    <row r="2150" spans="1:28" x14ac:dyDescent="0.3">
      <c r="A2150" t="s">
        <v>28</v>
      </c>
      <c r="B2150" t="s">
        <v>29</v>
      </c>
      <c r="C2150" t="s">
        <v>193</v>
      </c>
      <c r="D2150" t="s">
        <v>98</v>
      </c>
      <c r="E2150" t="s">
        <v>56</v>
      </c>
      <c r="F2150" t="s">
        <v>113</v>
      </c>
      <c r="G2150">
        <v>72</v>
      </c>
      <c r="H2150">
        <v>428652</v>
      </c>
      <c r="I2150" t="s">
        <v>58</v>
      </c>
      <c r="J2150" s="1">
        <v>45557</v>
      </c>
      <c r="K2150">
        <v>1100</v>
      </c>
      <c r="L2150" t="s">
        <v>9037</v>
      </c>
      <c r="M2150" t="s">
        <v>1017</v>
      </c>
      <c r="N2150" t="s">
        <v>9038</v>
      </c>
      <c r="O2150" t="s">
        <v>9039</v>
      </c>
      <c r="P2150" t="s">
        <v>71</v>
      </c>
      <c r="Q2150">
        <v>7</v>
      </c>
      <c r="R2150" t="s">
        <v>40</v>
      </c>
      <c r="S2150" t="s">
        <v>41</v>
      </c>
      <c r="T2150">
        <v>42052</v>
      </c>
      <c r="U2150" s="1">
        <v>45329</v>
      </c>
      <c r="V2150" t="s">
        <v>119</v>
      </c>
      <c r="W2150">
        <v>262886</v>
      </c>
      <c r="X2150" t="s">
        <v>9040</v>
      </c>
      <c r="Y2150">
        <v>255</v>
      </c>
      <c r="Z2150">
        <v>2971</v>
      </c>
      <c r="AA2150">
        <v>4</v>
      </c>
      <c r="AB2150">
        <v>4753.6000000000004</v>
      </c>
    </row>
    <row r="2151" spans="1:28" x14ac:dyDescent="0.3">
      <c r="A2151" t="s">
        <v>28</v>
      </c>
      <c r="B2151" t="s">
        <v>29</v>
      </c>
      <c r="C2151" t="s">
        <v>30</v>
      </c>
      <c r="D2151" t="s">
        <v>45</v>
      </c>
      <c r="E2151" t="s">
        <v>32</v>
      </c>
      <c r="F2151" t="s">
        <v>175</v>
      </c>
      <c r="G2151">
        <v>19</v>
      </c>
      <c r="H2151">
        <v>435163</v>
      </c>
      <c r="I2151" t="s">
        <v>58</v>
      </c>
      <c r="J2151" s="1">
        <v>45083</v>
      </c>
      <c r="K2151">
        <v>1100</v>
      </c>
      <c r="L2151" t="s">
        <v>9041</v>
      </c>
      <c r="M2151" t="s">
        <v>1409</v>
      </c>
      <c r="N2151" t="s">
        <v>9042</v>
      </c>
      <c r="O2151" t="s">
        <v>9043</v>
      </c>
      <c r="P2151" t="s">
        <v>39</v>
      </c>
      <c r="Q2151">
        <v>4</v>
      </c>
      <c r="R2151" t="s">
        <v>88</v>
      </c>
      <c r="S2151" t="s">
        <v>118</v>
      </c>
      <c r="T2151">
        <v>39071</v>
      </c>
      <c r="U2151" s="1">
        <v>45522</v>
      </c>
      <c r="V2151" t="s">
        <v>64</v>
      </c>
      <c r="W2151">
        <v>253665</v>
      </c>
      <c r="X2151" t="s">
        <v>9044</v>
      </c>
      <c r="Y2151">
        <v>456</v>
      </c>
      <c r="Z2151">
        <v>2164</v>
      </c>
      <c r="AA2151">
        <v>6</v>
      </c>
      <c r="AB2151">
        <v>5193.6000000000004</v>
      </c>
    </row>
    <row r="2152" spans="1:28" x14ac:dyDescent="0.3">
      <c r="A2152" t="s">
        <v>28</v>
      </c>
      <c r="B2152" t="s">
        <v>29</v>
      </c>
      <c r="C2152" t="s">
        <v>157</v>
      </c>
      <c r="D2152" t="s">
        <v>237</v>
      </c>
      <c r="E2152" t="s">
        <v>56</v>
      </c>
      <c r="F2152" t="s">
        <v>355</v>
      </c>
      <c r="G2152">
        <v>12</v>
      </c>
      <c r="H2152">
        <v>430998</v>
      </c>
      <c r="I2152" t="s">
        <v>58</v>
      </c>
      <c r="J2152" s="1">
        <v>45446</v>
      </c>
      <c r="K2152">
        <v>1300</v>
      </c>
      <c r="L2152" t="s">
        <v>9045</v>
      </c>
      <c r="M2152" t="s">
        <v>953</v>
      </c>
      <c r="N2152" t="s">
        <v>9046</v>
      </c>
      <c r="O2152" t="s">
        <v>9047</v>
      </c>
      <c r="P2152" t="s">
        <v>87</v>
      </c>
      <c r="Q2152">
        <v>8</v>
      </c>
      <c r="R2152" t="s">
        <v>88</v>
      </c>
      <c r="S2152" t="s">
        <v>41</v>
      </c>
      <c r="T2152">
        <v>33261</v>
      </c>
      <c r="U2152" s="1">
        <v>45382</v>
      </c>
      <c r="V2152" t="s">
        <v>72</v>
      </c>
      <c r="W2152">
        <v>732464</v>
      </c>
      <c r="X2152" t="s">
        <v>9048</v>
      </c>
      <c r="Y2152">
        <v>469</v>
      </c>
      <c r="Z2152">
        <v>1054</v>
      </c>
      <c r="AA2152">
        <v>5</v>
      </c>
      <c r="AB2152">
        <v>2108</v>
      </c>
    </row>
    <row r="2153" spans="1:28" x14ac:dyDescent="0.3">
      <c r="A2153" t="s">
        <v>28</v>
      </c>
      <c r="B2153" t="s">
        <v>29</v>
      </c>
      <c r="C2153" t="s">
        <v>66</v>
      </c>
      <c r="D2153" t="s">
        <v>349</v>
      </c>
      <c r="E2153" t="s">
        <v>32</v>
      </c>
      <c r="F2153" t="s">
        <v>135</v>
      </c>
      <c r="G2153">
        <v>98</v>
      </c>
      <c r="H2153">
        <v>430813</v>
      </c>
      <c r="I2153" t="s">
        <v>34</v>
      </c>
      <c r="J2153" s="1">
        <v>44891</v>
      </c>
      <c r="K2153">
        <v>1300</v>
      </c>
      <c r="L2153" t="s">
        <v>9049</v>
      </c>
      <c r="M2153" t="s">
        <v>211</v>
      </c>
      <c r="N2153" t="s">
        <v>9050</v>
      </c>
      <c r="O2153" t="s">
        <v>9051</v>
      </c>
      <c r="P2153" t="s">
        <v>39</v>
      </c>
      <c r="Q2153">
        <v>6</v>
      </c>
      <c r="R2153" t="s">
        <v>40</v>
      </c>
      <c r="S2153" t="s">
        <v>79</v>
      </c>
      <c r="T2153">
        <v>96862</v>
      </c>
      <c r="U2153" s="1">
        <v>45615</v>
      </c>
      <c r="V2153" t="s">
        <v>42</v>
      </c>
      <c r="W2153">
        <v>452560</v>
      </c>
      <c r="X2153" t="s">
        <v>9052</v>
      </c>
      <c r="Y2153">
        <v>781</v>
      </c>
      <c r="Z2153">
        <v>2692</v>
      </c>
      <c r="AA2153">
        <v>8</v>
      </c>
      <c r="AB2153">
        <v>8614.4</v>
      </c>
    </row>
    <row r="2154" spans="1:28" x14ac:dyDescent="0.3">
      <c r="A2154" t="s">
        <v>28</v>
      </c>
      <c r="B2154" t="s">
        <v>29</v>
      </c>
      <c r="C2154" t="s">
        <v>157</v>
      </c>
      <c r="D2154" t="s">
        <v>560</v>
      </c>
      <c r="E2154" t="s">
        <v>56</v>
      </c>
      <c r="F2154" t="s">
        <v>33</v>
      </c>
      <c r="G2154">
        <v>70</v>
      </c>
      <c r="H2154">
        <v>437719</v>
      </c>
      <c r="I2154" t="s">
        <v>58</v>
      </c>
      <c r="J2154" s="1">
        <v>45321</v>
      </c>
      <c r="K2154">
        <v>950</v>
      </c>
      <c r="L2154" t="s">
        <v>2828</v>
      </c>
      <c r="M2154" t="s">
        <v>2124</v>
      </c>
      <c r="N2154" t="s">
        <v>9053</v>
      </c>
      <c r="O2154" t="s">
        <v>9054</v>
      </c>
      <c r="P2154" t="s">
        <v>87</v>
      </c>
      <c r="Q2154">
        <v>12</v>
      </c>
      <c r="R2154" t="s">
        <v>88</v>
      </c>
      <c r="S2154" t="s">
        <v>79</v>
      </c>
      <c r="T2154">
        <v>56330</v>
      </c>
      <c r="U2154" s="1">
        <v>45523</v>
      </c>
      <c r="V2154" t="s">
        <v>64</v>
      </c>
      <c r="W2154">
        <v>169030</v>
      </c>
      <c r="X2154" t="s">
        <v>8189</v>
      </c>
      <c r="Y2154">
        <v>714</v>
      </c>
      <c r="Z2154">
        <v>1152</v>
      </c>
      <c r="AA2154">
        <v>7</v>
      </c>
      <c r="AB2154" s="2" t="s">
        <v>9055</v>
      </c>
    </row>
    <row r="2155" spans="1:28" x14ac:dyDescent="0.3">
      <c r="A2155" t="s">
        <v>28</v>
      </c>
      <c r="B2155" t="s">
        <v>29</v>
      </c>
      <c r="C2155" t="s">
        <v>54</v>
      </c>
      <c r="D2155" t="s">
        <v>616</v>
      </c>
      <c r="E2155" t="s">
        <v>46</v>
      </c>
      <c r="F2155" t="s">
        <v>355</v>
      </c>
      <c r="G2155">
        <v>34</v>
      </c>
      <c r="H2155">
        <v>412266</v>
      </c>
      <c r="I2155" t="s">
        <v>58</v>
      </c>
      <c r="J2155" s="1">
        <v>45577</v>
      </c>
      <c r="K2155">
        <v>1100</v>
      </c>
      <c r="L2155" t="s">
        <v>9056</v>
      </c>
      <c r="M2155" t="s">
        <v>256</v>
      </c>
      <c r="N2155" t="s">
        <v>9057</v>
      </c>
      <c r="O2155" t="s">
        <v>9058</v>
      </c>
      <c r="P2155" t="s">
        <v>39</v>
      </c>
      <c r="Q2155">
        <v>10</v>
      </c>
      <c r="R2155" t="s">
        <v>88</v>
      </c>
      <c r="S2155" t="s">
        <v>79</v>
      </c>
      <c r="T2155">
        <v>62264</v>
      </c>
      <c r="U2155" s="1">
        <v>45413</v>
      </c>
      <c r="V2155" t="s">
        <v>140</v>
      </c>
      <c r="W2155">
        <v>858921</v>
      </c>
      <c r="X2155" t="s">
        <v>9059</v>
      </c>
      <c r="Y2155">
        <v>950</v>
      </c>
      <c r="Z2155">
        <v>607</v>
      </c>
      <c r="AA2155">
        <v>7</v>
      </c>
      <c r="AB2155" s="2" t="s">
        <v>9060</v>
      </c>
    </row>
    <row r="2156" spans="1:28" x14ac:dyDescent="0.3">
      <c r="A2156" t="s">
        <v>28</v>
      </c>
      <c r="B2156" t="s">
        <v>29</v>
      </c>
      <c r="C2156" t="s">
        <v>54</v>
      </c>
      <c r="D2156" t="s">
        <v>170</v>
      </c>
      <c r="E2156" t="s">
        <v>32</v>
      </c>
      <c r="F2156" t="s">
        <v>33</v>
      </c>
      <c r="G2156">
        <v>12</v>
      </c>
      <c r="H2156">
        <v>424584</v>
      </c>
      <c r="I2156" t="s">
        <v>58</v>
      </c>
      <c r="J2156" s="1">
        <v>44167</v>
      </c>
      <c r="K2156">
        <v>1200</v>
      </c>
      <c r="L2156" t="s">
        <v>9061</v>
      </c>
      <c r="M2156" t="s">
        <v>1072</v>
      </c>
      <c r="N2156" t="s">
        <v>9062</v>
      </c>
      <c r="O2156" t="s">
        <v>9063</v>
      </c>
      <c r="P2156" t="s">
        <v>87</v>
      </c>
      <c r="Q2156">
        <v>10</v>
      </c>
      <c r="R2156" t="s">
        <v>40</v>
      </c>
      <c r="S2156" t="s">
        <v>118</v>
      </c>
      <c r="T2156">
        <v>66099</v>
      </c>
      <c r="U2156" s="1">
        <v>45530</v>
      </c>
      <c r="V2156" t="s">
        <v>64</v>
      </c>
      <c r="W2156">
        <v>350542</v>
      </c>
      <c r="X2156" t="s">
        <v>9064</v>
      </c>
      <c r="Y2156">
        <v>291</v>
      </c>
      <c r="Z2156">
        <v>2191</v>
      </c>
      <c r="AA2156">
        <v>3</v>
      </c>
      <c r="AB2156" s="2" t="s">
        <v>9065</v>
      </c>
    </row>
    <row r="2157" spans="1:28" x14ac:dyDescent="0.3">
      <c r="A2157" t="s">
        <v>28</v>
      </c>
      <c r="B2157" t="s">
        <v>29</v>
      </c>
      <c r="C2157" t="s">
        <v>157</v>
      </c>
      <c r="D2157" t="s">
        <v>227</v>
      </c>
      <c r="E2157" t="s">
        <v>46</v>
      </c>
      <c r="F2157" t="s">
        <v>106</v>
      </c>
      <c r="G2157">
        <v>2</v>
      </c>
      <c r="H2157">
        <v>407158</v>
      </c>
      <c r="I2157" t="s">
        <v>58</v>
      </c>
      <c r="J2157" s="1">
        <v>44035</v>
      </c>
      <c r="K2157">
        <v>950</v>
      </c>
      <c r="L2157" t="s">
        <v>9066</v>
      </c>
      <c r="M2157" t="s">
        <v>1253</v>
      </c>
      <c r="N2157" t="s">
        <v>9067</v>
      </c>
      <c r="O2157" t="s">
        <v>9068</v>
      </c>
      <c r="P2157" t="s">
        <v>51</v>
      </c>
      <c r="Q2157">
        <v>3</v>
      </c>
      <c r="R2157" t="s">
        <v>88</v>
      </c>
      <c r="S2157" t="s">
        <v>118</v>
      </c>
      <c r="T2157">
        <v>89222</v>
      </c>
      <c r="U2157" s="1">
        <v>45588</v>
      </c>
      <c r="V2157" t="s">
        <v>155</v>
      </c>
      <c r="W2157">
        <v>734908</v>
      </c>
      <c r="X2157" t="s">
        <v>9069</v>
      </c>
      <c r="Y2157">
        <v>434</v>
      </c>
      <c r="Z2157">
        <v>2636</v>
      </c>
      <c r="AA2157">
        <v>1</v>
      </c>
      <c r="AB2157">
        <v>1054.4000000000001</v>
      </c>
    </row>
    <row r="2158" spans="1:28" x14ac:dyDescent="0.3">
      <c r="A2158" t="s">
        <v>28</v>
      </c>
      <c r="B2158" t="s">
        <v>29</v>
      </c>
      <c r="C2158" t="s">
        <v>157</v>
      </c>
      <c r="D2158" t="s">
        <v>74</v>
      </c>
      <c r="E2158" t="s">
        <v>46</v>
      </c>
      <c r="F2158" t="s">
        <v>33</v>
      </c>
      <c r="G2158">
        <v>68</v>
      </c>
      <c r="H2158">
        <v>400522</v>
      </c>
      <c r="I2158" t="s">
        <v>58</v>
      </c>
      <c r="J2158" s="1">
        <v>44241</v>
      </c>
      <c r="K2158">
        <v>1300</v>
      </c>
      <c r="L2158" t="s">
        <v>9070</v>
      </c>
      <c r="M2158" t="s">
        <v>869</v>
      </c>
      <c r="N2158" t="s">
        <v>9071</v>
      </c>
      <c r="O2158" t="s">
        <v>9072</v>
      </c>
      <c r="P2158" t="s">
        <v>71</v>
      </c>
      <c r="Q2158">
        <v>10</v>
      </c>
      <c r="R2158" t="s">
        <v>40</v>
      </c>
      <c r="S2158" t="s">
        <v>41</v>
      </c>
      <c r="T2158">
        <v>66800</v>
      </c>
      <c r="U2158" s="1">
        <v>45468</v>
      </c>
      <c r="V2158" t="s">
        <v>52</v>
      </c>
      <c r="W2158">
        <v>953947</v>
      </c>
      <c r="X2158" t="s">
        <v>9073</v>
      </c>
      <c r="Y2158">
        <v>587</v>
      </c>
      <c r="Z2158">
        <v>2958</v>
      </c>
      <c r="AA2158">
        <v>6</v>
      </c>
      <c r="AB2158" s="2" t="s">
        <v>9074</v>
      </c>
    </row>
    <row r="2159" spans="1:28" x14ac:dyDescent="0.3">
      <c r="A2159" t="s">
        <v>28</v>
      </c>
      <c r="B2159" t="s">
        <v>29</v>
      </c>
      <c r="C2159" t="s">
        <v>91</v>
      </c>
      <c r="D2159" t="s">
        <v>74</v>
      </c>
      <c r="E2159" t="s">
        <v>46</v>
      </c>
      <c r="F2159" t="s">
        <v>135</v>
      </c>
      <c r="G2159">
        <v>81</v>
      </c>
      <c r="H2159">
        <v>404409</v>
      </c>
      <c r="I2159" t="s">
        <v>34</v>
      </c>
      <c r="J2159" s="1">
        <v>44667</v>
      </c>
      <c r="K2159">
        <v>1200</v>
      </c>
      <c r="L2159" t="s">
        <v>9075</v>
      </c>
      <c r="M2159" t="s">
        <v>654</v>
      </c>
      <c r="N2159" t="s">
        <v>9076</v>
      </c>
      <c r="O2159" t="s">
        <v>9077</v>
      </c>
      <c r="P2159" t="s">
        <v>71</v>
      </c>
      <c r="Q2159">
        <v>16</v>
      </c>
      <c r="R2159" t="s">
        <v>40</v>
      </c>
      <c r="S2159" t="s">
        <v>63</v>
      </c>
      <c r="T2159">
        <v>96553</v>
      </c>
      <c r="U2159" s="1">
        <v>45593</v>
      </c>
      <c r="V2159" t="s">
        <v>155</v>
      </c>
      <c r="W2159">
        <v>768023</v>
      </c>
      <c r="X2159" t="s">
        <v>9078</v>
      </c>
      <c r="Y2159">
        <v>490</v>
      </c>
      <c r="Z2159">
        <v>1678</v>
      </c>
      <c r="AA2159">
        <v>3</v>
      </c>
      <c r="AB2159" s="2" t="s">
        <v>4056</v>
      </c>
    </row>
    <row r="2160" spans="1:28" x14ac:dyDescent="0.3">
      <c r="A2160" t="s">
        <v>28</v>
      </c>
      <c r="B2160" t="s">
        <v>29</v>
      </c>
      <c r="C2160" t="s">
        <v>91</v>
      </c>
      <c r="D2160" t="s">
        <v>380</v>
      </c>
      <c r="E2160" t="s">
        <v>46</v>
      </c>
      <c r="F2160" t="s">
        <v>175</v>
      </c>
      <c r="G2160">
        <v>82</v>
      </c>
      <c r="H2160">
        <v>429511</v>
      </c>
      <c r="I2160" t="s">
        <v>58</v>
      </c>
      <c r="J2160" s="1">
        <v>45263</v>
      </c>
      <c r="K2160">
        <v>1200</v>
      </c>
      <c r="L2160" t="s">
        <v>9079</v>
      </c>
      <c r="M2160" t="s">
        <v>282</v>
      </c>
      <c r="N2160" t="s">
        <v>9080</v>
      </c>
      <c r="O2160" t="s">
        <v>9081</v>
      </c>
      <c r="P2160" t="s">
        <v>71</v>
      </c>
      <c r="Q2160">
        <v>11</v>
      </c>
      <c r="R2160" t="s">
        <v>40</v>
      </c>
      <c r="S2160" t="s">
        <v>79</v>
      </c>
      <c r="T2160">
        <v>42363</v>
      </c>
      <c r="U2160" s="1">
        <v>45395</v>
      </c>
      <c r="V2160" t="s">
        <v>80</v>
      </c>
      <c r="W2160">
        <v>746013</v>
      </c>
      <c r="X2160" t="s">
        <v>9082</v>
      </c>
      <c r="Y2160">
        <v>596</v>
      </c>
      <c r="Z2160">
        <v>1786</v>
      </c>
      <c r="AA2160">
        <v>5</v>
      </c>
      <c r="AB2160">
        <v>3572</v>
      </c>
    </row>
    <row r="2161" spans="1:28" x14ac:dyDescent="0.3">
      <c r="A2161" t="s">
        <v>28</v>
      </c>
      <c r="B2161" t="s">
        <v>29</v>
      </c>
      <c r="C2161" t="s">
        <v>157</v>
      </c>
      <c r="D2161" t="s">
        <v>261</v>
      </c>
      <c r="E2161" t="s">
        <v>46</v>
      </c>
      <c r="F2161" t="s">
        <v>106</v>
      </c>
      <c r="G2161">
        <v>48</v>
      </c>
      <c r="H2161">
        <v>424381</v>
      </c>
      <c r="I2161" t="s">
        <v>34</v>
      </c>
      <c r="J2161" s="1">
        <v>44782</v>
      </c>
      <c r="K2161">
        <v>1300</v>
      </c>
      <c r="L2161" t="s">
        <v>9083</v>
      </c>
      <c r="M2161" t="s">
        <v>159</v>
      </c>
      <c r="N2161" t="s">
        <v>9084</v>
      </c>
      <c r="O2161" t="s">
        <v>9085</v>
      </c>
      <c r="P2161" t="s">
        <v>39</v>
      </c>
      <c r="Q2161">
        <v>16</v>
      </c>
      <c r="R2161" t="s">
        <v>88</v>
      </c>
      <c r="S2161" t="s">
        <v>118</v>
      </c>
      <c r="T2161">
        <v>28234</v>
      </c>
      <c r="U2161" s="1">
        <v>45429</v>
      </c>
      <c r="V2161" t="s">
        <v>140</v>
      </c>
      <c r="W2161">
        <v>421994</v>
      </c>
      <c r="X2161" t="s">
        <v>9086</v>
      </c>
      <c r="Y2161">
        <v>227</v>
      </c>
      <c r="Z2161">
        <v>1271</v>
      </c>
      <c r="AA2161">
        <v>7</v>
      </c>
      <c r="AB2161">
        <v>3558.8</v>
      </c>
    </row>
    <row r="2162" spans="1:28" x14ac:dyDescent="0.3">
      <c r="A2162" t="s">
        <v>28</v>
      </c>
      <c r="B2162" t="s">
        <v>29</v>
      </c>
      <c r="C2162" t="s">
        <v>44</v>
      </c>
      <c r="D2162" t="s">
        <v>142</v>
      </c>
      <c r="E2162" t="s">
        <v>32</v>
      </c>
      <c r="F2162" t="s">
        <v>57</v>
      </c>
      <c r="G2162">
        <v>65</v>
      </c>
      <c r="H2162">
        <v>417025</v>
      </c>
      <c r="I2162" t="s">
        <v>58</v>
      </c>
      <c r="J2162" s="1">
        <v>44128</v>
      </c>
      <c r="K2162">
        <v>950</v>
      </c>
      <c r="L2162" t="s">
        <v>9087</v>
      </c>
      <c r="M2162" t="s">
        <v>68</v>
      </c>
      <c r="N2162" t="s">
        <v>9088</v>
      </c>
      <c r="O2162" t="s">
        <v>9089</v>
      </c>
      <c r="P2162" t="s">
        <v>71</v>
      </c>
      <c r="Q2162">
        <v>19</v>
      </c>
      <c r="R2162" t="s">
        <v>88</v>
      </c>
      <c r="S2162" t="s">
        <v>118</v>
      </c>
      <c r="T2162">
        <v>23743</v>
      </c>
      <c r="U2162" s="1">
        <v>45368</v>
      </c>
      <c r="V2162" t="s">
        <v>72</v>
      </c>
      <c r="W2162">
        <v>251231</v>
      </c>
      <c r="X2162" t="s">
        <v>9090</v>
      </c>
      <c r="Y2162">
        <v>325</v>
      </c>
      <c r="Z2162">
        <v>595</v>
      </c>
      <c r="AA2162">
        <v>4</v>
      </c>
      <c r="AB2162">
        <v>952</v>
      </c>
    </row>
    <row r="2163" spans="1:28" x14ac:dyDescent="0.3">
      <c r="A2163" t="s">
        <v>28</v>
      </c>
      <c r="B2163" t="s">
        <v>29</v>
      </c>
      <c r="C2163" t="s">
        <v>44</v>
      </c>
      <c r="D2163" t="s">
        <v>380</v>
      </c>
      <c r="E2163" t="s">
        <v>46</v>
      </c>
      <c r="F2163" t="s">
        <v>57</v>
      </c>
      <c r="G2163">
        <v>31</v>
      </c>
      <c r="H2163">
        <v>403327</v>
      </c>
      <c r="I2163" t="s">
        <v>34</v>
      </c>
      <c r="J2163" s="1">
        <v>44092</v>
      </c>
      <c r="K2163">
        <v>1300</v>
      </c>
      <c r="L2163" t="s">
        <v>9091</v>
      </c>
      <c r="M2163" t="s">
        <v>313</v>
      </c>
      <c r="N2163" t="s">
        <v>9092</v>
      </c>
      <c r="O2163" t="s">
        <v>9093</v>
      </c>
      <c r="P2163" t="s">
        <v>51</v>
      </c>
      <c r="Q2163">
        <v>3</v>
      </c>
      <c r="R2163" t="s">
        <v>40</v>
      </c>
      <c r="S2163" t="s">
        <v>41</v>
      </c>
      <c r="T2163">
        <v>34252</v>
      </c>
      <c r="U2163" s="1">
        <v>45616</v>
      </c>
      <c r="V2163" t="s">
        <v>42</v>
      </c>
      <c r="W2163">
        <v>535577</v>
      </c>
      <c r="X2163" t="s">
        <v>9094</v>
      </c>
      <c r="Y2163">
        <v>693</v>
      </c>
      <c r="Z2163">
        <v>847</v>
      </c>
      <c r="AA2163">
        <v>7</v>
      </c>
      <c r="AB2163">
        <v>2371.6</v>
      </c>
    </row>
    <row r="2164" spans="1:28" x14ac:dyDescent="0.3">
      <c r="A2164" t="s">
        <v>28</v>
      </c>
      <c r="B2164" t="s">
        <v>29</v>
      </c>
      <c r="C2164" t="s">
        <v>44</v>
      </c>
      <c r="D2164" t="s">
        <v>55</v>
      </c>
      <c r="E2164" t="s">
        <v>56</v>
      </c>
      <c r="F2164" t="s">
        <v>47</v>
      </c>
      <c r="G2164">
        <v>44</v>
      </c>
      <c r="H2164">
        <v>435779</v>
      </c>
      <c r="I2164" t="s">
        <v>58</v>
      </c>
      <c r="J2164" s="1">
        <v>45028</v>
      </c>
      <c r="K2164">
        <v>1300</v>
      </c>
      <c r="L2164" t="s">
        <v>9095</v>
      </c>
      <c r="M2164" t="s">
        <v>482</v>
      </c>
      <c r="N2164" t="s">
        <v>9096</v>
      </c>
      <c r="O2164" t="s">
        <v>9097</v>
      </c>
      <c r="P2164" t="s">
        <v>71</v>
      </c>
      <c r="Q2164">
        <v>19</v>
      </c>
      <c r="R2164" t="s">
        <v>40</v>
      </c>
      <c r="S2164" t="s">
        <v>118</v>
      </c>
      <c r="T2164">
        <v>70535</v>
      </c>
      <c r="U2164" s="1">
        <v>45564</v>
      </c>
      <c r="V2164" t="s">
        <v>180</v>
      </c>
      <c r="W2164">
        <v>508324</v>
      </c>
      <c r="X2164" t="s">
        <v>9098</v>
      </c>
      <c r="Y2164">
        <v>218</v>
      </c>
      <c r="Z2164">
        <v>1372</v>
      </c>
      <c r="AA2164">
        <v>1</v>
      </c>
      <c r="AB2164" s="2" t="s">
        <v>1722</v>
      </c>
    </row>
    <row r="2165" spans="1:28" x14ac:dyDescent="0.3">
      <c r="A2165" t="s">
        <v>28</v>
      </c>
      <c r="B2165" t="s">
        <v>29</v>
      </c>
      <c r="C2165" t="s">
        <v>66</v>
      </c>
      <c r="D2165" t="s">
        <v>611</v>
      </c>
      <c r="E2165" t="s">
        <v>32</v>
      </c>
      <c r="F2165" t="s">
        <v>355</v>
      </c>
      <c r="G2165">
        <v>5</v>
      </c>
      <c r="H2165">
        <v>425418</v>
      </c>
      <c r="I2165" t="s">
        <v>34</v>
      </c>
      <c r="J2165" s="1">
        <v>43841</v>
      </c>
      <c r="K2165">
        <v>1300</v>
      </c>
      <c r="L2165" t="s">
        <v>9099</v>
      </c>
      <c r="M2165" t="s">
        <v>361</v>
      </c>
      <c r="N2165" t="s">
        <v>9100</v>
      </c>
      <c r="O2165" t="s">
        <v>9101</v>
      </c>
      <c r="P2165" t="s">
        <v>71</v>
      </c>
      <c r="Q2165">
        <v>12</v>
      </c>
      <c r="R2165" t="s">
        <v>40</v>
      </c>
      <c r="S2165" t="s">
        <v>118</v>
      </c>
      <c r="T2165">
        <v>59403</v>
      </c>
      <c r="U2165" s="1">
        <v>45508</v>
      </c>
      <c r="V2165" t="s">
        <v>64</v>
      </c>
      <c r="W2165">
        <v>846384</v>
      </c>
      <c r="X2165" t="s">
        <v>9102</v>
      </c>
      <c r="Y2165">
        <v>368</v>
      </c>
      <c r="Z2165">
        <v>2671</v>
      </c>
      <c r="AA2165">
        <v>4</v>
      </c>
      <c r="AB2165">
        <v>4273.6000000000004</v>
      </c>
    </row>
    <row r="2166" spans="1:28" x14ac:dyDescent="0.3">
      <c r="A2166" t="s">
        <v>28</v>
      </c>
      <c r="B2166" t="s">
        <v>29</v>
      </c>
      <c r="C2166" t="s">
        <v>44</v>
      </c>
      <c r="D2166" t="s">
        <v>524</v>
      </c>
      <c r="E2166" t="s">
        <v>56</v>
      </c>
      <c r="F2166" t="s">
        <v>355</v>
      </c>
      <c r="G2166">
        <v>23</v>
      </c>
      <c r="H2166">
        <v>419168</v>
      </c>
      <c r="I2166" t="s">
        <v>34</v>
      </c>
      <c r="J2166" s="1">
        <v>44429</v>
      </c>
      <c r="K2166">
        <v>1400</v>
      </c>
      <c r="L2166" t="s">
        <v>3472</v>
      </c>
      <c r="M2166" t="s">
        <v>361</v>
      </c>
      <c r="N2166" t="s">
        <v>9103</v>
      </c>
      <c r="O2166" t="s">
        <v>9104</v>
      </c>
      <c r="P2166" t="s">
        <v>39</v>
      </c>
      <c r="Q2166">
        <v>16</v>
      </c>
      <c r="R2166" t="s">
        <v>40</v>
      </c>
      <c r="S2166" t="s">
        <v>41</v>
      </c>
      <c r="T2166">
        <v>56250</v>
      </c>
      <c r="U2166" s="1">
        <v>45347</v>
      </c>
      <c r="V2166" t="s">
        <v>119</v>
      </c>
      <c r="W2166">
        <v>410062</v>
      </c>
      <c r="X2166" t="s">
        <v>9105</v>
      </c>
      <c r="Y2166">
        <v>913</v>
      </c>
      <c r="Z2166">
        <v>1478</v>
      </c>
      <c r="AA2166">
        <v>2</v>
      </c>
      <c r="AB2166">
        <v>1182.4000000000001</v>
      </c>
    </row>
    <row r="2167" spans="1:28" x14ac:dyDescent="0.3">
      <c r="A2167" t="s">
        <v>28</v>
      </c>
      <c r="B2167" t="s">
        <v>29</v>
      </c>
      <c r="C2167" t="s">
        <v>91</v>
      </c>
      <c r="D2167" t="s">
        <v>511</v>
      </c>
      <c r="E2167" t="s">
        <v>56</v>
      </c>
      <c r="F2167" t="s">
        <v>175</v>
      </c>
      <c r="G2167">
        <v>53</v>
      </c>
      <c r="H2167">
        <v>438833</v>
      </c>
      <c r="I2167" t="s">
        <v>58</v>
      </c>
      <c r="J2167" s="1">
        <v>44191</v>
      </c>
      <c r="K2167">
        <v>800</v>
      </c>
      <c r="L2167" t="s">
        <v>9106</v>
      </c>
      <c r="M2167" t="s">
        <v>256</v>
      </c>
      <c r="N2167" t="s">
        <v>9107</v>
      </c>
      <c r="O2167" t="s">
        <v>9108</v>
      </c>
      <c r="P2167" t="s">
        <v>51</v>
      </c>
      <c r="Q2167">
        <v>16</v>
      </c>
      <c r="R2167" t="s">
        <v>40</v>
      </c>
      <c r="S2167" t="s">
        <v>41</v>
      </c>
      <c r="T2167">
        <v>61974</v>
      </c>
      <c r="U2167" s="1">
        <v>45567</v>
      </c>
      <c r="V2167" t="s">
        <v>155</v>
      </c>
      <c r="W2167">
        <v>135756</v>
      </c>
      <c r="X2167" t="s">
        <v>9109</v>
      </c>
      <c r="Y2167">
        <v>589</v>
      </c>
      <c r="Z2167">
        <v>2395</v>
      </c>
      <c r="AA2167">
        <v>4</v>
      </c>
      <c r="AB2167">
        <v>3832</v>
      </c>
    </row>
    <row r="2168" spans="1:28" x14ac:dyDescent="0.3">
      <c r="A2168" t="s">
        <v>28</v>
      </c>
      <c r="B2168" t="s">
        <v>29</v>
      </c>
      <c r="C2168" t="s">
        <v>193</v>
      </c>
      <c r="D2168" t="s">
        <v>163</v>
      </c>
      <c r="E2168" t="s">
        <v>32</v>
      </c>
      <c r="F2168" t="s">
        <v>150</v>
      </c>
      <c r="G2168">
        <v>45</v>
      </c>
      <c r="H2168">
        <v>400470</v>
      </c>
      <c r="I2168" t="s">
        <v>34</v>
      </c>
      <c r="J2168" s="1">
        <v>44889</v>
      </c>
      <c r="K2168">
        <v>1400</v>
      </c>
      <c r="L2168" t="s">
        <v>9110</v>
      </c>
      <c r="M2168" t="s">
        <v>189</v>
      </c>
      <c r="N2168" t="s">
        <v>9111</v>
      </c>
      <c r="O2168" t="s">
        <v>9112</v>
      </c>
      <c r="P2168" t="s">
        <v>39</v>
      </c>
      <c r="Q2168">
        <v>15</v>
      </c>
      <c r="R2168" t="s">
        <v>40</v>
      </c>
      <c r="S2168" t="s">
        <v>63</v>
      </c>
      <c r="T2168">
        <v>28622</v>
      </c>
      <c r="U2168" s="1">
        <v>45583</v>
      </c>
      <c r="V2168" t="s">
        <v>155</v>
      </c>
      <c r="W2168">
        <v>287942</v>
      </c>
      <c r="X2168" t="s">
        <v>9113</v>
      </c>
      <c r="Y2168">
        <v>845</v>
      </c>
      <c r="Z2168">
        <v>2896</v>
      </c>
      <c r="AA2168">
        <v>1</v>
      </c>
      <c r="AB2168">
        <v>1158.4000000000001</v>
      </c>
    </row>
    <row r="2169" spans="1:28" x14ac:dyDescent="0.3">
      <c r="A2169" t="s">
        <v>28</v>
      </c>
      <c r="B2169" t="s">
        <v>29</v>
      </c>
      <c r="C2169" t="s">
        <v>148</v>
      </c>
      <c r="D2169" t="s">
        <v>98</v>
      </c>
      <c r="E2169" t="s">
        <v>32</v>
      </c>
      <c r="F2169" t="s">
        <v>83</v>
      </c>
      <c r="G2169">
        <v>46</v>
      </c>
      <c r="H2169">
        <v>414431</v>
      </c>
      <c r="I2169" t="s">
        <v>58</v>
      </c>
      <c r="J2169" s="1">
        <v>44657</v>
      </c>
      <c r="K2169">
        <v>1100</v>
      </c>
      <c r="L2169" t="s">
        <v>9114</v>
      </c>
      <c r="M2169" t="s">
        <v>482</v>
      </c>
      <c r="N2169" t="s">
        <v>9115</v>
      </c>
      <c r="O2169" t="s">
        <v>9116</v>
      </c>
      <c r="P2169" t="s">
        <v>39</v>
      </c>
      <c r="Q2169">
        <v>11</v>
      </c>
      <c r="R2169" t="s">
        <v>88</v>
      </c>
      <c r="S2169" t="s">
        <v>41</v>
      </c>
      <c r="T2169">
        <v>33025</v>
      </c>
      <c r="U2169" s="1">
        <v>45479</v>
      </c>
      <c r="V2169" t="s">
        <v>126</v>
      </c>
      <c r="W2169">
        <v>323695</v>
      </c>
      <c r="X2169" t="s">
        <v>9117</v>
      </c>
      <c r="Y2169">
        <v>346</v>
      </c>
      <c r="Z2169">
        <v>2550</v>
      </c>
      <c r="AA2169">
        <v>7</v>
      </c>
      <c r="AB2169">
        <v>7140</v>
      </c>
    </row>
    <row r="2170" spans="1:28" x14ac:dyDescent="0.3">
      <c r="A2170" t="s">
        <v>28</v>
      </c>
      <c r="B2170" t="s">
        <v>29</v>
      </c>
      <c r="C2170" t="s">
        <v>54</v>
      </c>
      <c r="D2170" t="s">
        <v>45</v>
      </c>
      <c r="E2170" t="s">
        <v>46</v>
      </c>
      <c r="F2170" t="s">
        <v>33</v>
      </c>
      <c r="G2170">
        <v>19</v>
      </c>
      <c r="H2170">
        <v>417676</v>
      </c>
      <c r="I2170" t="s">
        <v>58</v>
      </c>
      <c r="J2170" s="1">
        <v>44411</v>
      </c>
      <c r="K2170">
        <v>950</v>
      </c>
      <c r="L2170" t="s">
        <v>9118</v>
      </c>
      <c r="M2170" t="s">
        <v>244</v>
      </c>
      <c r="N2170" t="s">
        <v>9119</v>
      </c>
      <c r="O2170" t="s">
        <v>9120</v>
      </c>
      <c r="P2170" t="s">
        <v>51</v>
      </c>
      <c r="Q2170">
        <v>18</v>
      </c>
      <c r="R2170" t="s">
        <v>40</v>
      </c>
      <c r="S2170" t="s">
        <v>63</v>
      </c>
      <c r="T2170">
        <v>54328</v>
      </c>
      <c r="U2170" s="1">
        <v>45492</v>
      </c>
      <c r="V2170" t="s">
        <v>126</v>
      </c>
      <c r="W2170">
        <v>502545</v>
      </c>
      <c r="X2170" t="s">
        <v>9121</v>
      </c>
      <c r="Y2170">
        <v>880</v>
      </c>
      <c r="Z2170">
        <v>1315</v>
      </c>
      <c r="AA2170">
        <v>8</v>
      </c>
      <c r="AB2170">
        <v>4208</v>
      </c>
    </row>
    <row r="2171" spans="1:28" x14ac:dyDescent="0.3">
      <c r="A2171" t="s">
        <v>28</v>
      </c>
      <c r="B2171" t="s">
        <v>29</v>
      </c>
      <c r="C2171" t="s">
        <v>148</v>
      </c>
      <c r="D2171" t="s">
        <v>317</v>
      </c>
      <c r="E2171" t="s">
        <v>32</v>
      </c>
      <c r="F2171" t="s">
        <v>150</v>
      </c>
      <c r="G2171">
        <v>39</v>
      </c>
      <c r="H2171">
        <v>430374</v>
      </c>
      <c r="I2171" t="s">
        <v>58</v>
      </c>
      <c r="J2171" s="1">
        <v>44099</v>
      </c>
      <c r="K2171">
        <v>800</v>
      </c>
      <c r="L2171" t="s">
        <v>1317</v>
      </c>
      <c r="M2171" t="s">
        <v>1460</v>
      </c>
      <c r="N2171" t="s">
        <v>9122</v>
      </c>
      <c r="O2171" t="s">
        <v>9123</v>
      </c>
      <c r="P2171" t="s">
        <v>51</v>
      </c>
      <c r="Q2171">
        <v>9</v>
      </c>
      <c r="R2171" t="s">
        <v>88</v>
      </c>
      <c r="S2171" t="s">
        <v>118</v>
      </c>
      <c r="T2171">
        <v>48493</v>
      </c>
      <c r="U2171" s="1">
        <v>45564</v>
      </c>
      <c r="V2171" t="s">
        <v>180</v>
      </c>
      <c r="W2171">
        <v>605015</v>
      </c>
      <c r="X2171" t="s">
        <v>1838</v>
      </c>
      <c r="Y2171">
        <v>559</v>
      </c>
      <c r="Z2171">
        <v>2656</v>
      </c>
      <c r="AA2171">
        <v>3</v>
      </c>
      <c r="AB2171" s="2" t="s">
        <v>520</v>
      </c>
    </row>
    <row r="2172" spans="1:28" x14ac:dyDescent="0.3">
      <c r="A2172" t="s">
        <v>28</v>
      </c>
      <c r="B2172" t="s">
        <v>29</v>
      </c>
      <c r="C2172" t="s">
        <v>30</v>
      </c>
      <c r="D2172" t="s">
        <v>411</v>
      </c>
      <c r="E2172" t="s">
        <v>32</v>
      </c>
      <c r="F2172" t="s">
        <v>106</v>
      </c>
      <c r="G2172">
        <v>12</v>
      </c>
      <c r="H2172">
        <v>405737</v>
      </c>
      <c r="I2172" t="s">
        <v>58</v>
      </c>
      <c r="J2172" s="1">
        <v>44399</v>
      </c>
      <c r="K2172">
        <v>1400</v>
      </c>
      <c r="L2172" t="s">
        <v>324</v>
      </c>
      <c r="M2172" t="s">
        <v>605</v>
      </c>
      <c r="N2172" t="s">
        <v>9124</v>
      </c>
      <c r="O2172" t="s">
        <v>9125</v>
      </c>
      <c r="P2172" t="s">
        <v>71</v>
      </c>
      <c r="Q2172">
        <v>11</v>
      </c>
      <c r="R2172" t="s">
        <v>40</v>
      </c>
      <c r="S2172" t="s">
        <v>79</v>
      </c>
      <c r="T2172">
        <v>37075</v>
      </c>
      <c r="U2172" s="1">
        <v>45505</v>
      </c>
      <c r="V2172" t="s">
        <v>64</v>
      </c>
      <c r="W2172">
        <v>410340</v>
      </c>
      <c r="X2172" t="s">
        <v>9126</v>
      </c>
      <c r="Y2172">
        <v>328</v>
      </c>
      <c r="Z2172">
        <v>896</v>
      </c>
      <c r="AA2172">
        <v>6</v>
      </c>
      <c r="AB2172">
        <v>2150.4</v>
      </c>
    </row>
    <row r="2173" spans="1:28" x14ac:dyDescent="0.3">
      <c r="A2173" t="s">
        <v>28</v>
      </c>
      <c r="B2173" t="s">
        <v>29</v>
      </c>
      <c r="C2173" t="s">
        <v>157</v>
      </c>
      <c r="D2173" t="s">
        <v>142</v>
      </c>
      <c r="E2173" t="s">
        <v>32</v>
      </c>
      <c r="F2173" t="s">
        <v>57</v>
      </c>
      <c r="G2173">
        <v>86</v>
      </c>
      <c r="H2173">
        <v>408666</v>
      </c>
      <c r="I2173" t="s">
        <v>34</v>
      </c>
      <c r="J2173" s="1">
        <v>43912</v>
      </c>
      <c r="K2173">
        <v>1100</v>
      </c>
      <c r="L2173" t="s">
        <v>9127</v>
      </c>
      <c r="M2173" t="s">
        <v>372</v>
      </c>
      <c r="N2173" t="s">
        <v>9128</v>
      </c>
      <c r="O2173" t="s">
        <v>9129</v>
      </c>
      <c r="P2173" t="s">
        <v>39</v>
      </c>
      <c r="Q2173">
        <v>15</v>
      </c>
      <c r="R2173" t="s">
        <v>40</v>
      </c>
      <c r="S2173" t="s">
        <v>118</v>
      </c>
      <c r="T2173">
        <v>87897</v>
      </c>
      <c r="U2173" s="1">
        <v>45438</v>
      </c>
      <c r="V2173" t="s">
        <v>140</v>
      </c>
      <c r="W2173">
        <v>269871</v>
      </c>
      <c r="X2173" t="s">
        <v>9130</v>
      </c>
      <c r="Y2173">
        <v>918</v>
      </c>
      <c r="Z2173">
        <v>2316</v>
      </c>
      <c r="AA2173">
        <v>5</v>
      </c>
      <c r="AB2173">
        <v>4632</v>
      </c>
    </row>
    <row r="2174" spans="1:28" x14ac:dyDescent="0.3">
      <c r="A2174" t="s">
        <v>28</v>
      </c>
      <c r="B2174" t="s">
        <v>29</v>
      </c>
      <c r="C2174" t="s">
        <v>44</v>
      </c>
      <c r="D2174" t="s">
        <v>261</v>
      </c>
      <c r="E2174" t="s">
        <v>32</v>
      </c>
      <c r="F2174" t="s">
        <v>150</v>
      </c>
      <c r="G2174">
        <v>49</v>
      </c>
      <c r="H2174">
        <v>404766</v>
      </c>
      <c r="I2174" t="s">
        <v>58</v>
      </c>
      <c r="J2174" s="1">
        <v>44231</v>
      </c>
      <c r="K2174">
        <v>1100</v>
      </c>
      <c r="L2174" t="s">
        <v>9131</v>
      </c>
      <c r="M2174" t="s">
        <v>319</v>
      </c>
      <c r="N2174" t="s">
        <v>9132</v>
      </c>
      <c r="O2174" t="s">
        <v>9133</v>
      </c>
      <c r="P2174" t="s">
        <v>39</v>
      </c>
      <c r="Q2174">
        <v>17</v>
      </c>
      <c r="R2174" t="s">
        <v>40</v>
      </c>
      <c r="S2174" t="s">
        <v>118</v>
      </c>
      <c r="T2174">
        <v>82451</v>
      </c>
      <c r="U2174" s="1">
        <v>45514</v>
      </c>
      <c r="V2174" t="s">
        <v>64</v>
      </c>
      <c r="W2174">
        <v>200329</v>
      </c>
      <c r="X2174" t="s">
        <v>2469</v>
      </c>
      <c r="Y2174">
        <v>372</v>
      </c>
      <c r="Z2174">
        <v>1988</v>
      </c>
      <c r="AA2174">
        <v>1</v>
      </c>
      <c r="AB2174">
        <v>795.2</v>
      </c>
    </row>
    <row r="2175" spans="1:28" x14ac:dyDescent="0.3">
      <c r="A2175" t="s">
        <v>28</v>
      </c>
      <c r="B2175" t="s">
        <v>29</v>
      </c>
      <c r="C2175" t="s">
        <v>91</v>
      </c>
      <c r="D2175" t="s">
        <v>134</v>
      </c>
      <c r="E2175" t="s">
        <v>32</v>
      </c>
      <c r="F2175" t="s">
        <v>57</v>
      </c>
      <c r="G2175">
        <v>54</v>
      </c>
      <c r="H2175">
        <v>411295</v>
      </c>
      <c r="I2175" t="s">
        <v>34</v>
      </c>
      <c r="J2175" s="1">
        <v>44414</v>
      </c>
      <c r="K2175">
        <v>1000</v>
      </c>
      <c r="L2175" t="s">
        <v>9134</v>
      </c>
      <c r="M2175" t="s">
        <v>478</v>
      </c>
      <c r="N2175" t="s">
        <v>9135</v>
      </c>
      <c r="O2175" t="s">
        <v>9136</v>
      </c>
      <c r="P2175" t="s">
        <v>51</v>
      </c>
      <c r="Q2175">
        <v>11</v>
      </c>
      <c r="R2175" t="s">
        <v>40</v>
      </c>
      <c r="S2175" t="s">
        <v>41</v>
      </c>
      <c r="T2175">
        <v>88449</v>
      </c>
      <c r="U2175" s="1">
        <v>45530</v>
      </c>
      <c r="V2175" t="s">
        <v>64</v>
      </c>
      <c r="W2175">
        <v>367571</v>
      </c>
      <c r="X2175" t="s">
        <v>9137</v>
      </c>
      <c r="Y2175">
        <v>329</v>
      </c>
      <c r="Z2175">
        <v>508</v>
      </c>
      <c r="AA2175">
        <v>3</v>
      </c>
      <c r="AB2175">
        <v>609.6</v>
      </c>
    </row>
    <row r="2176" spans="1:28" x14ac:dyDescent="0.3">
      <c r="A2176" t="s">
        <v>28</v>
      </c>
      <c r="B2176" t="s">
        <v>29</v>
      </c>
      <c r="C2176" t="s">
        <v>193</v>
      </c>
      <c r="D2176" t="s">
        <v>92</v>
      </c>
      <c r="E2176" t="s">
        <v>56</v>
      </c>
      <c r="F2176" t="s">
        <v>83</v>
      </c>
      <c r="G2176">
        <v>70</v>
      </c>
      <c r="H2176">
        <v>430328</v>
      </c>
      <c r="I2176" t="s">
        <v>58</v>
      </c>
      <c r="J2176" s="1">
        <v>43898</v>
      </c>
      <c r="K2176">
        <v>1300</v>
      </c>
      <c r="L2176" t="s">
        <v>9138</v>
      </c>
      <c r="M2176" t="s">
        <v>108</v>
      </c>
      <c r="N2176" t="s">
        <v>9139</v>
      </c>
      <c r="O2176" t="s">
        <v>9140</v>
      </c>
      <c r="P2176" t="s">
        <v>39</v>
      </c>
      <c r="Q2176">
        <v>10</v>
      </c>
      <c r="R2176" t="s">
        <v>40</v>
      </c>
      <c r="S2176" t="s">
        <v>118</v>
      </c>
      <c r="T2176">
        <v>31130</v>
      </c>
      <c r="U2176" s="1">
        <v>45447</v>
      </c>
      <c r="V2176" t="s">
        <v>52</v>
      </c>
      <c r="W2176">
        <v>458247</v>
      </c>
      <c r="X2176" t="s">
        <v>9141</v>
      </c>
      <c r="Y2176">
        <v>377</v>
      </c>
      <c r="Z2176">
        <v>1644</v>
      </c>
      <c r="AA2176">
        <v>5</v>
      </c>
      <c r="AB2176">
        <v>3288</v>
      </c>
    </row>
    <row r="2177" spans="1:28" x14ac:dyDescent="0.3">
      <c r="A2177" t="s">
        <v>28</v>
      </c>
      <c r="B2177" t="s">
        <v>29</v>
      </c>
      <c r="C2177" t="s">
        <v>30</v>
      </c>
      <c r="D2177" t="s">
        <v>98</v>
      </c>
      <c r="E2177" t="s">
        <v>56</v>
      </c>
      <c r="F2177" t="s">
        <v>150</v>
      </c>
      <c r="G2177">
        <v>21</v>
      </c>
      <c r="H2177">
        <v>420943</v>
      </c>
      <c r="I2177" t="s">
        <v>58</v>
      </c>
      <c r="J2177" s="1">
        <v>45065</v>
      </c>
      <c r="K2177">
        <v>950</v>
      </c>
      <c r="L2177" t="s">
        <v>9142</v>
      </c>
      <c r="M2177" t="s">
        <v>351</v>
      </c>
      <c r="N2177" t="s">
        <v>9143</v>
      </c>
      <c r="O2177" t="s">
        <v>9144</v>
      </c>
      <c r="P2177" t="s">
        <v>87</v>
      </c>
      <c r="Q2177">
        <v>5</v>
      </c>
      <c r="R2177" t="s">
        <v>40</v>
      </c>
      <c r="S2177" t="s">
        <v>79</v>
      </c>
      <c r="T2177">
        <v>78687</v>
      </c>
      <c r="U2177" s="1">
        <v>45302</v>
      </c>
      <c r="V2177" t="s">
        <v>111</v>
      </c>
      <c r="W2177">
        <v>219539</v>
      </c>
      <c r="X2177" t="s">
        <v>9145</v>
      </c>
      <c r="Y2177">
        <v>236</v>
      </c>
      <c r="Z2177">
        <v>1089</v>
      </c>
      <c r="AA2177">
        <v>5</v>
      </c>
      <c r="AB2177">
        <v>2178</v>
      </c>
    </row>
    <row r="2178" spans="1:28" x14ac:dyDescent="0.3">
      <c r="A2178" t="s">
        <v>28</v>
      </c>
      <c r="B2178" t="s">
        <v>29</v>
      </c>
      <c r="C2178" t="s">
        <v>66</v>
      </c>
      <c r="D2178" t="s">
        <v>274</v>
      </c>
      <c r="E2178" t="s">
        <v>46</v>
      </c>
      <c r="F2178" t="s">
        <v>99</v>
      </c>
      <c r="G2178">
        <v>5</v>
      </c>
      <c r="H2178">
        <v>408628</v>
      </c>
      <c r="I2178" t="s">
        <v>34</v>
      </c>
      <c r="J2178" s="1">
        <v>44698</v>
      </c>
      <c r="K2178">
        <v>1100</v>
      </c>
      <c r="L2178" t="s">
        <v>9146</v>
      </c>
      <c r="M2178" t="s">
        <v>263</v>
      </c>
      <c r="N2178" t="s">
        <v>9147</v>
      </c>
      <c r="O2178" t="s">
        <v>9148</v>
      </c>
      <c r="P2178" t="s">
        <v>87</v>
      </c>
      <c r="Q2178">
        <v>6</v>
      </c>
      <c r="R2178" t="s">
        <v>40</v>
      </c>
      <c r="S2178" t="s">
        <v>79</v>
      </c>
      <c r="T2178">
        <v>10898</v>
      </c>
      <c r="U2178" s="1">
        <v>45605</v>
      </c>
      <c r="V2178" t="s">
        <v>42</v>
      </c>
      <c r="W2178">
        <v>584044</v>
      </c>
      <c r="X2178" t="s">
        <v>9149</v>
      </c>
      <c r="Y2178">
        <v>300</v>
      </c>
      <c r="Z2178">
        <v>2080</v>
      </c>
      <c r="AA2178">
        <v>1</v>
      </c>
      <c r="AB2178">
        <v>832</v>
      </c>
    </row>
    <row r="2179" spans="1:28" x14ac:dyDescent="0.3">
      <c r="A2179" t="s">
        <v>28</v>
      </c>
      <c r="B2179" t="s">
        <v>29</v>
      </c>
      <c r="C2179" t="s">
        <v>66</v>
      </c>
      <c r="D2179" t="s">
        <v>317</v>
      </c>
      <c r="E2179" t="s">
        <v>56</v>
      </c>
      <c r="F2179" t="s">
        <v>99</v>
      </c>
      <c r="G2179">
        <v>82</v>
      </c>
      <c r="H2179">
        <v>423045</v>
      </c>
      <c r="I2179" t="s">
        <v>34</v>
      </c>
      <c r="J2179" s="1">
        <v>45036</v>
      </c>
      <c r="K2179">
        <v>1100</v>
      </c>
      <c r="L2179" t="s">
        <v>9150</v>
      </c>
      <c r="M2179" t="s">
        <v>366</v>
      </c>
      <c r="N2179" t="s">
        <v>9151</v>
      </c>
      <c r="O2179" t="s">
        <v>9152</v>
      </c>
      <c r="P2179" t="s">
        <v>51</v>
      </c>
      <c r="Q2179">
        <v>8</v>
      </c>
      <c r="R2179" t="s">
        <v>40</v>
      </c>
      <c r="S2179" t="s">
        <v>79</v>
      </c>
      <c r="T2179">
        <v>33541</v>
      </c>
      <c r="U2179" s="1">
        <v>45499</v>
      </c>
      <c r="V2179" t="s">
        <v>126</v>
      </c>
      <c r="W2179">
        <v>164463</v>
      </c>
      <c r="X2179" t="s">
        <v>9153</v>
      </c>
      <c r="Y2179">
        <v>521</v>
      </c>
      <c r="Z2179">
        <v>2846</v>
      </c>
      <c r="AA2179">
        <v>8</v>
      </c>
      <c r="AB2179">
        <v>9107.2000000000007</v>
      </c>
    </row>
    <row r="2180" spans="1:28" x14ac:dyDescent="0.3">
      <c r="A2180" t="s">
        <v>28</v>
      </c>
      <c r="B2180" t="s">
        <v>29</v>
      </c>
      <c r="C2180" t="s">
        <v>148</v>
      </c>
      <c r="D2180" t="s">
        <v>187</v>
      </c>
      <c r="E2180" t="s">
        <v>46</v>
      </c>
      <c r="F2180" t="s">
        <v>99</v>
      </c>
      <c r="G2180">
        <v>48</v>
      </c>
      <c r="H2180">
        <v>420522</v>
      </c>
      <c r="I2180" t="s">
        <v>34</v>
      </c>
      <c r="J2180" s="1">
        <v>45207</v>
      </c>
      <c r="K2180">
        <v>1200</v>
      </c>
      <c r="L2180" t="s">
        <v>9154</v>
      </c>
      <c r="M2180" t="s">
        <v>345</v>
      </c>
      <c r="N2180" t="s">
        <v>9155</v>
      </c>
      <c r="O2180" t="s">
        <v>9156</v>
      </c>
      <c r="P2180" t="s">
        <v>87</v>
      </c>
      <c r="Q2180">
        <v>16</v>
      </c>
      <c r="R2180" t="s">
        <v>88</v>
      </c>
      <c r="S2180" t="s">
        <v>79</v>
      </c>
      <c r="T2180">
        <v>94049</v>
      </c>
      <c r="U2180" s="1">
        <v>45609</v>
      </c>
      <c r="V2180" t="s">
        <v>42</v>
      </c>
      <c r="W2180">
        <v>587716</v>
      </c>
      <c r="X2180" t="s">
        <v>9157</v>
      </c>
      <c r="Y2180">
        <v>812</v>
      </c>
      <c r="Z2180">
        <v>2277</v>
      </c>
      <c r="AA2180">
        <v>4</v>
      </c>
      <c r="AB2180" s="2" t="s">
        <v>9158</v>
      </c>
    </row>
    <row r="2181" spans="1:28" x14ac:dyDescent="0.3">
      <c r="A2181" t="s">
        <v>28</v>
      </c>
      <c r="B2181" t="s">
        <v>29</v>
      </c>
      <c r="C2181" t="s">
        <v>193</v>
      </c>
      <c r="D2181" t="s">
        <v>220</v>
      </c>
      <c r="E2181" t="s">
        <v>32</v>
      </c>
      <c r="F2181" t="s">
        <v>83</v>
      </c>
      <c r="G2181">
        <v>31</v>
      </c>
      <c r="H2181">
        <v>408580</v>
      </c>
      <c r="I2181" t="s">
        <v>58</v>
      </c>
      <c r="J2181" s="1">
        <v>44330</v>
      </c>
      <c r="K2181">
        <v>1300</v>
      </c>
      <c r="L2181" t="s">
        <v>9159</v>
      </c>
      <c r="M2181" t="s">
        <v>287</v>
      </c>
      <c r="N2181" t="s">
        <v>9160</v>
      </c>
      <c r="O2181" t="s">
        <v>9161</v>
      </c>
      <c r="P2181" t="s">
        <v>39</v>
      </c>
      <c r="Q2181">
        <v>17</v>
      </c>
      <c r="R2181" t="s">
        <v>40</v>
      </c>
      <c r="S2181" t="s">
        <v>63</v>
      </c>
      <c r="T2181">
        <v>12656</v>
      </c>
      <c r="U2181" s="1">
        <v>45474</v>
      </c>
      <c r="V2181" t="s">
        <v>126</v>
      </c>
      <c r="W2181">
        <v>655944</v>
      </c>
      <c r="X2181" t="s">
        <v>9162</v>
      </c>
      <c r="Y2181">
        <v>496</v>
      </c>
      <c r="Z2181">
        <v>1856</v>
      </c>
      <c r="AA2181">
        <v>5</v>
      </c>
      <c r="AB2181">
        <v>3712</v>
      </c>
    </row>
    <row r="2182" spans="1:28" x14ac:dyDescent="0.3">
      <c r="A2182" t="s">
        <v>28</v>
      </c>
      <c r="B2182" t="s">
        <v>29</v>
      </c>
      <c r="C2182" t="s">
        <v>91</v>
      </c>
      <c r="D2182" t="s">
        <v>220</v>
      </c>
      <c r="E2182" t="s">
        <v>32</v>
      </c>
      <c r="F2182" t="s">
        <v>355</v>
      </c>
      <c r="G2182">
        <v>6</v>
      </c>
      <c r="H2182">
        <v>433507</v>
      </c>
      <c r="I2182" t="s">
        <v>58</v>
      </c>
      <c r="J2182" s="1">
        <v>45306</v>
      </c>
      <c r="K2182">
        <v>800</v>
      </c>
      <c r="L2182" t="s">
        <v>9163</v>
      </c>
      <c r="M2182" t="s">
        <v>49</v>
      </c>
      <c r="N2182" t="s">
        <v>9164</v>
      </c>
      <c r="O2182" t="s">
        <v>9165</v>
      </c>
      <c r="P2182" t="s">
        <v>39</v>
      </c>
      <c r="Q2182">
        <v>16</v>
      </c>
      <c r="R2182" t="s">
        <v>40</v>
      </c>
      <c r="S2182" t="s">
        <v>79</v>
      </c>
      <c r="T2182">
        <v>51975</v>
      </c>
      <c r="U2182" s="1">
        <v>45306</v>
      </c>
      <c r="V2182" t="s">
        <v>111</v>
      </c>
      <c r="W2182">
        <v>907534</v>
      </c>
      <c r="X2182" t="s">
        <v>9166</v>
      </c>
      <c r="Y2182">
        <v>529</v>
      </c>
      <c r="Z2182">
        <v>1904</v>
      </c>
      <c r="AA2182">
        <v>7</v>
      </c>
      <c r="AB2182" s="2" t="s">
        <v>1089</v>
      </c>
    </row>
    <row r="2183" spans="1:28" x14ac:dyDescent="0.3">
      <c r="A2183" t="s">
        <v>28</v>
      </c>
      <c r="B2183" t="s">
        <v>29</v>
      </c>
      <c r="C2183" t="s">
        <v>66</v>
      </c>
      <c r="D2183" t="s">
        <v>524</v>
      </c>
      <c r="E2183" t="s">
        <v>46</v>
      </c>
      <c r="F2183" t="s">
        <v>135</v>
      </c>
      <c r="G2183">
        <v>28</v>
      </c>
      <c r="H2183">
        <v>423447</v>
      </c>
      <c r="I2183" t="s">
        <v>58</v>
      </c>
      <c r="J2183" s="1">
        <v>45504</v>
      </c>
      <c r="K2183">
        <v>800</v>
      </c>
      <c r="L2183" t="s">
        <v>9167</v>
      </c>
      <c r="M2183" t="s">
        <v>195</v>
      </c>
      <c r="N2183" t="s">
        <v>9168</v>
      </c>
      <c r="O2183">
        <v>2153615268</v>
      </c>
      <c r="P2183" t="s">
        <v>39</v>
      </c>
      <c r="Q2183">
        <v>4</v>
      </c>
      <c r="R2183" t="s">
        <v>88</v>
      </c>
      <c r="S2183" t="s">
        <v>79</v>
      </c>
      <c r="T2183">
        <v>18977</v>
      </c>
      <c r="U2183" s="1">
        <v>45551</v>
      </c>
      <c r="V2183" t="s">
        <v>180</v>
      </c>
      <c r="W2183">
        <v>919332</v>
      </c>
      <c r="X2183" t="s">
        <v>9169</v>
      </c>
      <c r="Y2183">
        <v>214</v>
      </c>
      <c r="Z2183">
        <v>1028</v>
      </c>
      <c r="AA2183">
        <v>6</v>
      </c>
      <c r="AB2183" s="2" t="s">
        <v>9170</v>
      </c>
    </row>
    <row r="2184" spans="1:28" x14ac:dyDescent="0.3">
      <c r="A2184" t="s">
        <v>28</v>
      </c>
      <c r="B2184" t="s">
        <v>29</v>
      </c>
      <c r="C2184" t="s">
        <v>66</v>
      </c>
      <c r="D2184" t="s">
        <v>524</v>
      </c>
      <c r="E2184" t="s">
        <v>32</v>
      </c>
      <c r="F2184" t="s">
        <v>47</v>
      </c>
      <c r="G2184">
        <v>36</v>
      </c>
      <c r="H2184">
        <v>432480</v>
      </c>
      <c r="I2184" t="s">
        <v>34</v>
      </c>
      <c r="J2184" s="1">
        <v>45446</v>
      </c>
      <c r="K2184">
        <v>1300</v>
      </c>
      <c r="L2184" t="s">
        <v>9171</v>
      </c>
      <c r="M2184" t="s">
        <v>731</v>
      </c>
      <c r="N2184" t="s">
        <v>9172</v>
      </c>
      <c r="O2184" t="s">
        <v>9173</v>
      </c>
      <c r="P2184" t="s">
        <v>71</v>
      </c>
      <c r="Q2184">
        <v>3</v>
      </c>
      <c r="R2184" t="s">
        <v>40</v>
      </c>
      <c r="S2184" t="s">
        <v>118</v>
      </c>
      <c r="T2184">
        <v>29501</v>
      </c>
      <c r="U2184" s="1">
        <v>45468</v>
      </c>
      <c r="V2184" t="s">
        <v>52</v>
      </c>
      <c r="W2184">
        <v>912476</v>
      </c>
      <c r="X2184" t="s">
        <v>9174</v>
      </c>
      <c r="Y2184">
        <v>741</v>
      </c>
      <c r="Z2184">
        <v>1563</v>
      </c>
      <c r="AA2184">
        <v>3</v>
      </c>
      <c r="AB2184" s="2" t="s">
        <v>2815</v>
      </c>
    </row>
    <row r="2185" spans="1:28" x14ac:dyDescent="0.3">
      <c r="A2185" t="s">
        <v>28</v>
      </c>
      <c r="B2185" t="s">
        <v>29</v>
      </c>
      <c r="C2185" t="s">
        <v>193</v>
      </c>
      <c r="D2185" t="s">
        <v>274</v>
      </c>
      <c r="E2185" t="s">
        <v>56</v>
      </c>
      <c r="F2185" t="s">
        <v>57</v>
      </c>
      <c r="G2185">
        <v>22</v>
      </c>
      <c r="H2185">
        <v>433168</v>
      </c>
      <c r="I2185" t="s">
        <v>58</v>
      </c>
      <c r="J2185" s="1">
        <v>43976</v>
      </c>
      <c r="K2185">
        <v>1200</v>
      </c>
      <c r="L2185" t="s">
        <v>9175</v>
      </c>
      <c r="M2185" t="s">
        <v>843</v>
      </c>
      <c r="N2185" t="s">
        <v>9176</v>
      </c>
      <c r="O2185" t="s">
        <v>9177</v>
      </c>
      <c r="P2185" t="s">
        <v>51</v>
      </c>
      <c r="Q2185">
        <v>10</v>
      </c>
      <c r="R2185" t="s">
        <v>88</v>
      </c>
      <c r="S2185" t="s">
        <v>41</v>
      </c>
      <c r="T2185">
        <v>80039</v>
      </c>
      <c r="U2185" s="1">
        <v>45422</v>
      </c>
      <c r="V2185" t="s">
        <v>140</v>
      </c>
      <c r="W2185">
        <v>692153</v>
      </c>
      <c r="X2185" t="s">
        <v>9178</v>
      </c>
      <c r="Y2185">
        <v>537</v>
      </c>
      <c r="Z2185">
        <v>2684</v>
      </c>
      <c r="AA2185">
        <v>8</v>
      </c>
      <c r="AB2185" s="2" t="s">
        <v>9179</v>
      </c>
    </row>
    <row r="2186" spans="1:28" x14ac:dyDescent="0.3">
      <c r="A2186" t="s">
        <v>28</v>
      </c>
      <c r="B2186" t="s">
        <v>29</v>
      </c>
      <c r="C2186" t="s">
        <v>54</v>
      </c>
      <c r="D2186" t="s">
        <v>338</v>
      </c>
      <c r="E2186" t="s">
        <v>32</v>
      </c>
      <c r="F2186" t="s">
        <v>355</v>
      </c>
      <c r="G2186">
        <v>90</v>
      </c>
      <c r="H2186">
        <v>437572</v>
      </c>
      <c r="I2186" t="s">
        <v>58</v>
      </c>
      <c r="J2186" s="1">
        <v>44280</v>
      </c>
      <c r="K2186">
        <v>1400</v>
      </c>
      <c r="L2186" t="s">
        <v>9180</v>
      </c>
      <c r="M2186" t="s">
        <v>843</v>
      </c>
      <c r="N2186" t="s">
        <v>9181</v>
      </c>
      <c r="O2186" t="s">
        <v>9182</v>
      </c>
      <c r="P2186" t="s">
        <v>71</v>
      </c>
      <c r="Q2186">
        <v>6</v>
      </c>
      <c r="R2186" t="s">
        <v>88</v>
      </c>
      <c r="S2186" t="s">
        <v>63</v>
      </c>
      <c r="T2186">
        <v>52261</v>
      </c>
      <c r="U2186" s="1">
        <v>45589</v>
      </c>
      <c r="V2186" t="s">
        <v>155</v>
      </c>
      <c r="W2186">
        <v>758862</v>
      </c>
      <c r="X2186" t="s">
        <v>8507</v>
      </c>
      <c r="Y2186">
        <v>247</v>
      </c>
      <c r="Z2186">
        <v>1596</v>
      </c>
      <c r="AA2186">
        <v>2</v>
      </c>
      <c r="AB2186" s="2" t="s">
        <v>9183</v>
      </c>
    </row>
    <row r="2187" spans="1:28" x14ac:dyDescent="0.3">
      <c r="A2187" t="s">
        <v>28</v>
      </c>
      <c r="B2187" t="s">
        <v>29</v>
      </c>
      <c r="C2187" t="s">
        <v>44</v>
      </c>
      <c r="D2187" t="s">
        <v>45</v>
      </c>
      <c r="E2187" t="s">
        <v>56</v>
      </c>
      <c r="F2187" t="s">
        <v>83</v>
      </c>
      <c r="G2187">
        <v>65</v>
      </c>
      <c r="H2187">
        <v>438185</v>
      </c>
      <c r="I2187" t="s">
        <v>58</v>
      </c>
      <c r="J2187" s="1">
        <v>45597</v>
      </c>
      <c r="K2187">
        <v>1300</v>
      </c>
      <c r="L2187" t="s">
        <v>9184</v>
      </c>
      <c r="M2187" t="s">
        <v>1244</v>
      </c>
      <c r="N2187" t="s">
        <v>9185</v>
      </c>
      <c r="O2187" t="s">
        <v>9186</v>
      </c>
      <c r="P2187" t="s">
        <v>87</v>
      </c>
      <c r="Q2187">
        <v>17</v>
      </c>
      <c r="R2187" t="s">
        <v>88</v>
      </c>
      <c r="S2187" t="s">
        <v>118</v>
      </c>
      <c r="T2187">
        <v>92881</v>
      </c>
      <c r="U2187" s="1">
        <v>45618</v>
      </c>
      <c r="V2187" t="s">
        <v>42</v>
      </c>
      <c r="W2187">
        <v>803746</v>
      </c>
      <c r="X2187" t="s">
        <v>9187</v>
      </c>
      <c r="Y2187">
        <v>996</v>
      </c>
      <c r="Z2187">
        <v>1484</v>
      </c>
      <c r="AA2187">
        <v>3</v>
      </c>
      <c r="AB2187" s="2" t="s">
        <v>9188</v>
      </c>
    </row>
    <row r="2188" spans="1:28" x14ac:dyDescent="0.3">
      <c r="A2188" t="s">
        <v>28</v>
      </c>
      <c r="B2188" t="s">
        <v>29</v>
      </c>
      <c r="C2188" t="s">
        <v>157</v>
      </c>
      <c r="D2188" t="s">
        <v>220</v>
      </c>
      <c r="E2188" t="s">
        <v>46</v>
      </c>
      <c r="F2188" t="s">
        <v>355</v>
      </c>
      <c r="G2188">
        <v>72</v>
      </c>
      <c r="H2188">
        <v>414311</v>
      </c>
      <c r="I2188" t="s">
        <v>34</v>
      </c>
      <c r="J2188" s="1">
        <v>45582</v>
      </c>
      <c r="K2188">
        <v>1300</v>
      </c>
      <c r="L2188" t="s">
        <v>9189</v>
      </c>
      <c r="M2188" t="s">
        <v>195</v>
      </c>
      <c r="N2188" t="s">
        <v>9190</v>
      </c>
      <c r="O2188" t="s">
        <v>9191</v>
      </c>
      <c r="P2188" t="s">
        <v>51</v>
      </c>
      <c r="Q2188">
        <v>17</v>
      </c>
      <c r="R2188" t="s">
        <v>88</v>
      </c>
      <c r="S2188" t="s">
        <v>63</v>
      </c>
      <c r="T2188">
        <v>78488</v>
      </c>
      <c r="U2188" s="1">
        <v>45430</v>
      </c>
      <c r="V2188" t="s">
        <v>140</v>
      </c>
      <c r="W2188">
        <v>618246</v>
      </c>
      <c r="X2188" t="s">
        <v>9192</v>
      </c>
      <c r="Y2188">
        <v>532</v>
      </c>
      <c r="Z2188">
        <v>1185</v>
      </c>
      <c r="AA2188">
        <v>4</v>
      </c>
      <c r="AB2188">
        <v>1896</v>
      </c>
    </row>
    <row r="2189" spans="1:28" x14ac:dyDescent="0.3">
      <c r="A2189" t="s">
        <v>28</v>
      </c>
      <c r="B2189" t="s">
        <v>29</v>
      </c>
      <c r="C2189" t="s">
        <v>157</v>
      </c>
      <c r="D2189" t="s">
        <v>621</v>
      </c>
      <c r="E2189" t="s">
        <v>32</v>
      </c>
      <c r="F2189" t="s">
        <v>33</v>
      </c>
      <c r="G2189">
        <v>49</v>
      </c>
      <c r="H2189">
        <v>413305</v>
      </c>
      <c r="I2189" t="s">
        <v>58</v>
      </c>
      <c r="J2189" s="1">
        <v>45438</v>
      </c>
      <c r="K2189">
        <v>800</v>
      </c>
      <c r="L2189" t="s">
        <v>9193</v>
      </c>
      <c r="M2189" t="s">
        <v>1058</v>
      </c>
      <c r="N2189" t="s">
        <v>9194</v>
      </c>
      <c r="O2189" t="s">
        <v>9195</v>
      </c>
      <c r="P2189" t="s">
        <v>39</v>
      </c>
      <c r="Q2189">
        <v>7</v>
      </c>
      <c r="R2189" t="s">
        <v>88</v>
      </c>
      <c r="S2189" t="s">
        <v>63</v>
      </c>
      <c r="T2189">
        <v>29410</v>
      </c>
      <c r="U2189" s="1">
        <v>45431</v>
      </c>
      <c r="V2189" t="s">
        <v>140</v>
      </c>
      <c r="W2189">
        <v>769741</v>
      </c>
      <c r="X2189" t="s">
        <v>9196</v>
      </c>
      <c r="Y2189">
        <v>886</v>
      </c>
      <c r="Z2189">
        <v>1453</v>
      </c>
      <c r="AA2189">
        <v>3</v>
      </c>
      <c r="AB2189" s="2" t="s">
        <v>9197</v>
      </c>
    </row>
    <row r="2190" spans="1:28" x14ac:dyDescent="0.3">
      <c r="A2190" t="s">
        <v>28</v>
      </c>
      <c r="B2190" t="s">
        <v>29</v>
      </c>
      <c r="C2190" t="s">
        <v>30</v>
      </c>
      <c r="D2190" t="s">
        <v>560</v>
      </c>
      <c r="E2190" t="s">
        <v>56</v>
      </c>
      <c r="F2190" t="s">
        <v>99</v>
      </c>
      <c r="G2190">
        <v>42</v>
      </c>
      <c r="H2190">
        <v>407334</v>
      </c>
      <c r="I2190" t="s">
        <v>34</v>
      </c>
      <c r="J2190" s="1">
        <v>44873</v>
      </c>
      <c r="K2190">
        <v>1300</v>
      </c>
      <c r="L2190" t="s">
        <v>9198</v>
      </c>
      <c r="M2190" t="s">
        <v>496</v>
      </c>
      <c r="N2190" t="s">
        <v>9199</v>
      </c>
      <c r="O2190">
        <v>8213663869</v>
      </c>
      <c r="P2190" t="s">
        <v>51</v>
      </c>
      <c r="Q2190">
        <v>17</v>
      </c>
      <c r="R2190" t="s">
        <v>88</v>
      </c>
      <c r="S2190" t="s">
        <v>63</v>
      </c>
      <c r="T2190">
        <v>93674</v>
      </c>
      <c r="U2190" s="1">
        <v>45598</v>
      </c>
      <c r="V2190" t="s">
        <v>42</v>
      </c>
      <c r="W2190">
        <v>487328</v>
      </c>
      <c r="X2190" t="s">
        <v>9200</v>
      </c>
      <c r="Y2190">
        <v>762</v>
      </c>
      <c r="Z2190">
        <v>1357</v>
      </c>
      <c r="AA2190">
        <v>2</v>
      </c>
      <c r="AB2190" s="2" t="s">
        <v>9201</v>
      </c>
    </row>
    <row r="2191" spans="1:28" x14ac:dyDescent="0.3">
      <c r="A2191" t="s">
        <v>28</v>
      </c>
      <c r="B2191" t="s">
        <v>29</v>
      </c>
      <c r="C2191" t="s">
        <v>148</v>
      </c>
      <c r="D2191" t="s">
        <v>524</v>
      </c>
      <c r="E2191" t="s">
        <v>56</v>
      </c>
      <c r="F2191" t="s">
        <v>33</v>
      </c>
      <c r="G2191">
        <v>65</v>
      </c>
      <c r="H2191">
        <v>424959</v>
      </c>
      <c r="I2191" t="s">
        <v>58</v>
      </c>
      <c r="J2191" s="1">
        <v>43937</v>
      </c>
      <c r="K2191">
        <v>1300</v>
      </c>
      <c r="L2191" t="s">
        <v>9202</v>
      </c>
      <c r="M2191" t="s">
        <v>269</v>
      </c>
      <c r="N2191" t="s">
        <v>9203</v>
      </c>
      <c r="O2191" t="s">
        <v>9204</v>
      </c>
      <c r="P2191" t="s">
        <v>87</v>
      </c>
      <c r="Q2191">
        <v>8</v>
      </c>
      <c r="R2191" t="s">
        <v>88</v>
      </c>
      <c r="S2191" t="s">
        <v>79</v>
      </c>
      <c r="T2191">
        <v>53577</v>
      </c>
      <c r="U2191" s="1">
        <v>45543</v>
      </c>
      <c r="V2191" t="s">
        <v>180</v>
      </c>
      <c r="W2191">
        <v>564716</v>
      </c>
      <c r="X2191" t="s">
        <v>9205</v>
      </c>
      <c r="Y2191">
        <v>821</v>
      </c>
      <c r="Z2191">
        <v>2493</v>
      </c>
      <c r="AA2191">
        <v>4</v>
      </c>
      <c r="AB2191">
        <v>3988.8</v>
      </c>
    </row>
    <row r="2192" spans="1:28" x14ac:dyDescent="0.3">
      <c r="A2192" t="s">
        <v>28</v>
      </c>
      <c r="B2192" t="s">
        <v>29</v>
      </c>
      <c r="C2192" t="s">
        <v>148</v>
      </c>
      <c r="D2192" t="s">
        <v>187</v>
      </c>
      <c r="E2192" t="s">
        <v>46</v>
      </c>
      <c r="F2192" t="s">
        <v>106</v>
      </c>
      <c r="G2192">
        <v>25</v>
      </c>
      <c r="H2192">
        <v>430210</v>
      </c>
      <c r="I2192" t="s">
        <v>34</v>
      </c>
      <c r="J2192" s="1">
        <v>45477</v>
      </c>
      <c r="K2192">
        <v>1200</v>
      </c>
      <c r="L2192" t="s">
        <v>9206</v>
      </c>
      <c r="M2192" t="s">
        <v>345</v>
      </c>
      <c r="N2192" t="s">
        <v>9207</v>
      </c>
      <c r="O2192" t="s">
        <v>9208</v>
      </c>
      <c r="P2192" t="s">
        <v>71</v>
      </c>
      <c r="Q2192">
        <v>7</v>
      </c>
      <c r="R2192" t="s">
        <v>40</v>
      </c>
      <c r="S2192" t="s">
        <v>79</v>
      </c>
      <c r="T2192">
        <v>49667</v>
      </c>
      <c r="U2192" s="1">
        <v>45427</v>
      </c>
      <c r="V2192" t="s">
        <v>140</v>
      </c>
      <c r="W2192">
        <v>834211</v>
      </c>
      <c r="X2192" t="s">
        <v>9209</v>
      </c>
      <c r="Y2192">
        <v>553</v>
      </c>
      <c r="Z2192">
        <v>1377</v>
      </c>
      <c r="AA2192">
        <v>8</v>
      </c>
      <c r="AB2192" s="2" t="s">
        <v>9210</v>
      </c>
    </row>
    <row r="2193" spans="1:28" x14ac:dyDescent="0.3">
      <c r="A2193" t="s">
        <v>28</v>
      </c>
      <c r="B2193" t="s">
        <v>29</v>
      </c>
      <c r="C2193" t="s">
        <v>54</v>
      </c>
      <c r="D2193" t="s">
        <v>274</v>
      </c>
      <c r="E2193" t="s">
        <v>56</v>
      </c>
      <c r="F2193" t="s">
        <v>47</v>
      </c>
      <c r="G2193">
        <v>90</v>
      </c>
      <c r="H2193">
        <v>426127</v>
      </c>
      <c r="I2193" t="s">
        <v>34</v>
      </c>
      <c r="J2193" s="1">
        <v>45497</v>
      </c>
      <c r="K2193">
        <v>1100</v>
      </c>
      <c r="L2193" t="s">
        <v>9211</v>
      </c>
      <c r="M2193" t="s">
        <v>195</v>
      </c>
      <c r="N2193" t="s">
        <v>9212</v>
      </c>
      <c r="O2193" t="s">
        <v>9213</v>
      </c>
      <c r="P2193" t="s">
        <v>51</v>
      </c>
      <c r="Q2193">
        <v>19</v>
      </c>
      <c r="R2193" t="s">
        <v>88</v>
      </c>
      <c r="S2193" t="s">
        <v>79</v>
      </c>
      <c r="T2193">
        <v>55772</v>
      </c>
      <c r="U2193" s="1">
        <v>45438</v>
      </c>
      <c r="V2193" t="s">
        <v>140</v>
      </c>
      <c r="W2193">
        <v>806704</v>
      </c>
      <c r="X2193" t="s">
        <v>9214</v>
      </c>
      <c r="Y2193">
        <v>225</v>
      </c>
      <c r="Z2193">
        <v>2039</v>
      </c>
      <c r="AA2193">
        <v>4</v>
      </c>
      <c r="AB2193">
        <v>3262.4</v>
      </c>
    </row>
    <row r="2194" spans="1:28" x14ac:dyDescent="0.3">
      <c r="A2194" t="s">
        <v>28</v>
      </c>
      <c r="B2194" t="s">
        <v>29</v>
      </c>
      <c r="C2194" t="s">
        <v>44</v>
      </c>
      <c r="D2194" t="s">
        <v>31</v>
      </c>
      <c r="E2194" t="s">
        <v>32</v>
      </c>
      <c r="F2194" t="s">
        <v>99</v>
      </c>
      <c r="G2194">
        <v>6</v>
      </c>
      <c r="H2194">
        <v>413164</v>
      </c>
      <c r="I2194" t="s">
        <v>58</v>
      </c>
      <c r="J2194" s="1">
        <v>44943</v>
      </c>
      <c r="K2194">
        <v>1200</v>
      </c>
      <c r="L2194" t="s">
        <v>9215</v>
      </c>
      <c r="M2194" t="s">
        <v>1356</v>
      </c>
      <c r="N2194" t="s">
        <v>9216</v>
      </c>
      <c r="O2194" t="s">
        <v>9217</v>
      </c>
      <c r="P2194" t="s">
        <v>87</v>
      </c>
      <c r="Q2194">
        <v>20</v>
      </c>
      <c r="R2194" t="s">
        <v>40</v>
      </c>
      <c r="S2194" t="s">
        <v>41</v>
      </c>
      <c r="T2194">
        <v>80530</v>
      </c>
      <c r="U2194" s="1">
        <v>45583</v>
      </c>
      <c r="V2194" t="s">
        <v>155</v>
      </c>
      <c r="W2194">
        <v>685656</v>
      </c>
      <c r="X2194" t="s">
        <v>9218</v>
      </c>
      <c r="Y2194">
        <v>616</v>
      </c>
      <c r="Z2194">
        <v>590</v>
      </c>
      <c r="AA2194">
        <v>5</v>
      </c>
      <c r="AB2194">
        <v>1180</v>
      </c>
    </row>
    <row r="2195" spans="1:28" x14ac:dyDescent="0.3">
      <c r="A2195" t="s">
        <v>28</v>
      </c>
      <c r="B2195" t="s">
        <v>29</v>
      </c>
      <c r="C2195" t="s">
        <v>193</v>
      </c>
      <c r="D2195" t="s">
        <v>511</v>
      </c>
      <c r="E2195" t="s">
        <v>56</v>
      </c>
      <c r="F2195" t="s">
        <v>355</v>
      </c>
      <c r="G2195">
        <v>12</v>
      </c>
      <c r="H2195">
        <v>429711</v>
      </c>
      <c r="I2195" t="s">
        <v>34</v>
      </c>
      <c r="J2195" s="1">
        <v>43835</v>
      </c>
      <c r="K2195">
        <v>1200</v>
      </c>
      <c r="L2195" t="s">
        <v>9219</v>
      </c>
      <c r="M2195" t="s">
        <v>200</v>
      </c>
      <c r="N2195" t="s">
        <v>9220</v>
      </c>
      <c r="O2195" t="s">
        <v>9221</v>
      </c>
      <c r="P2195" t="s">
        <v>51</v>
      </c>
      <c r="Q2195">
        <v>17</v>
      </c>
      <c r="R2195" t="s">
        <v>40</v>
      </c>
      <c r="S2195" t="s">
        <v>41</v>
      </c>
      <c r="T2195">
        <v>57981</v>
      </c>
      <c r="U2195" s="1">
        <v>45427</v>
      </c>
      <c r="V2195" t="s">
        <v>140</v>
      </c>
      <c r="W2195">
        <v>877948</v>
      </c>
      <c r="X2195" t="s">
        <v>9222</v>
      </c>
      <c r="Y2195">
        <v>337</v>
      </c>
      <c r="Z2195">
        <v>2271</v>
      </c>
      <c r="AA2195">
        <v>8</v>
      </c>
      <c r="AB2195" s="2" t="s">
        <v>9223</v>
      </c>
    </row>
    <row r="2196" spans="1:28" x14ac:dyDescent="0.3">
      <c r="A2196" t="s">
        <v>28</v>
      </c>
      <c r="B2196" t="s">
        <v>29</v>
      </c>
      <c r="C2196" t="s">
        <v>157</v>
      </c>
      <c r="D2196" t="s">
        <v>237</v>
      </c>
      <c r="E2196" t="s">
        <v>46</v>
      </c>
      <c r="F2196" t="s">
        <v>83</v>
      </c>
      <c r="G2196">
        <v>20</v>
      </c>
      <c r="H2196">
        <v>401602</v>
      </c>
      <c r="I2196" t="s">
        <v>58</v>
      </c>
      <c r="J2196" s="1">
        <v>44194</v>
      </c>
      <c r="K2196">
        <v>1000</v>
      </c>
      <c r="L2196" t="s">
        <v>9224</v>
      </c>
      <c r="M2196" t="s">
        <v>496</v>
      </c>
      <c r="N2196" t="s">
        <v>9225</v>
      </c>
      <c r="O2196" t="s">
        <v>9226</v>
      </c>
      <c r="P2196" t="s">
        <v>51</v>
      </c>
      <c r="Q2196">
        <v>20</v>
      </c>
      <c r="R2196" t="s">
        <v>88</v>
      </c>
      <c r="S2196" t="s">
        <v>41</v>
      </c>
      <c r="T2196">
        <v>57017</v>
      </c>
      <c r="U2196" s="1">
        <v>45563</v>
      </c>
      <c r="V2196" t="s">
        <v>180</v>
      </c>
      <c r="W2196">
        <v>524462</v>
      </c>
      <c r="X2196" t="s">
        <v>7768</v>
      </c>
      <c r="Y2196">
        <v>966</v>
      </c>
      <c r="Z2196">
        <v>861</v>
      </c>
      <c r="AA2196">
        <v>3</v>
      </c>
      <c r="AB2196">
        <v>1033.2</v>
      </c>
    </row>
    <row r="2197" spans="1:28" x14ac:dyDescent="0.3">
      <c r="A2197" t="s">
        <v>28</v>
      </c>
      <c r="B2197" t="s">
        <v>29</v>
      </c>
      <c r="C2197" t="s">
        <v>30</v>
      </c>
      <c r="D2197" t="s">
        <v>560</v>
      </c>
      <c r="E2197" t="s">
        <v>56</v>
      </c>
      <c r="F2197" t="s">
        <v>57</v>
      </c>
      <c r="G2197">
        <v>35</v>
      </c>
      <c r="H2197">
        <v>426843</v>
      </c>
      <c r="I2197" t="s">
        <v>58</v>
      </c>
      <c r="J2197" s="1">
        <v>44886</v>
      </c>
      <c r="K2197">
        <v>1100</v>
      </c>
      <c r="L2197" t="s">
        <v>9227</v>
      </c>
      <c r="M2197" t="s">
        <v>222</v>
      </c>
      <c r="N2197" t="s">
        <v>9228</v>
      </c>
      <c r="O2197" t="s">
        <v>9229</v>
      </c>
      <c r="P2197" t="s">
        <v>71</v>
      </c>
      <c r="Q2197">
        <v>14</v>
      </c>
      <c r="R2197" t="s">
        <v>88</v>
      </c>
      <c r="S2197" t="s">
        <v>79</v>
      </c>
      <c r="T2197">
        <v>16960</v>
      </c>
      <c r="U2197" s="1">
        <v>45461</v>
      </c>
      <c r="V2197" t="s">
        <v>52</v>
      </c>
      <c r="W2197">
        <v>597070</v>
      </c>
      <c r="X2197" t="s">
        <v>4237</v>
      </c>
      <c r="Y2197">
        <v>854</v>
      </c>
      <c r="Z2197">
        <v>1003</v>
      </c>
      <c r="AA2197">
        <v>8</v>
      </c>
      <c r="AB2197" s="2" t="s">
        <v>979</v>
      </c>
    </row>
    <row r="2198" spans="1:28" x14ac:dyDescent="0.3">
      <c r="A2198" t="s">
        <v>28</v>
      </c>
      <c r="B2198" t="s">
        <v>29</v>
      </c>
      <c r="C2198" t="s">
        <v>66</v>
      </c>
      <c r="D2198" t="s">
        <v>546</v>
      </c>
      <c r="E2198" t="s">
        <v>56</v>
      </c>
      <c r="F2198" t="s">
        <v>355</v>
      </c>
      <c r="G2198">
        <v>100</v>
      </c>
      <c r="H2198">
        <v>405498</v>
      </c>
      <c r="I2198" t="s">
        <v>58</v>
      </c>
      <c r="J2198" s="1">
        <v>45520</v>
      </c>
      <c r="K2198">
        <v>1200</v>
      </c>
      <c r="L2198" t="s">
        <v>9230</v>
      </c>
      <c r="M2198" t="s">
        <v>205</v>
      </c>
      <c r="N2198" t="s">
        <v>9231</v>
      </c>
      <c r="O2198" t="s">
        <v>9232</v>
      </c>
      <c r="P2198" t="s">
        <v>87</v>
      </c>
      <c r="Q2198">
        <v>18</v>
      </c>
      <c r="R2198" t="s">
        <v>40</v>
      </c>
      <c r="S2198" t="s">
        <v>41</v>
      </c>
      <c r="T2198">
        <v>22226</v>
      </c>
      <c r="U2198" s="1">
        <v>45587</v>
      </c>
      <c r="V2198" t="s">
        <v>155</v>
      </c>
      <c r="W2198">
        <v>311132</v>
      </c>
      <c r="X2198" t="s">
        <v>9233</v>
      </c>
      <c r="Y2198">
        <v>891</v>
      </c>
      <c r="Z2198">
        <v>1739</v>
      </c>
      <c r="AA2198">
        <v>7</v>
      </c>
      <c r="AB2198">
        <v>4869.2</v>
      </c>
    </row>
    <row r="2199" spans="1:28" x14ac:dyDescent="0.3">
      <c r="A2199" t="s">
        <v>28</v>
      </c>
      <c r="B2199" t="s">
        <v>29</v>
      </c>
      <c r="C2199" t="s">
        <v>157</v>
      </c>
      <c r="D2199" t="s">
        <v>274</v>
      </c>
      <c r="E2199" t="s">
        <v>46</v>
      </c>
      <c r="F2199" t="s">
        <v>99</v>
      </c>
      <c r="G2199">
        <v>94</v>
      </c>
      <c r="H2199">
        <v>416333</v>
      </c>
      <c r="I2199" t="s">
        <v>58</v>
      </c>
      <c r="J2199" s="1">
        <v>45534</v>
      </c>
      <c r="K2199">
        <v>800</v>
      </c>
      <c r="L2199" t="s">
        <v>9234</v>
      </c>
      <c r="M2199" t="s">
        <v>843</v>
      </c>
      <c r="N2199" t="s">
        <v>9235</v>
      </c>
      <c r="O2199" t="s">
        <v>9236</v>
      </c>
      <c r="P2199" t="s">
        <v>39</v>
      </c>
      <c r="Q2199">
        <v>15</v>
      </c>
      <c r="R2199" t="s">
        <v>88</v>
      </c>
      <c r="S2199" t="s">
        <v>63</v>
      </c>
      <c r="T2199">
        <v>91680</v>
      </c>
      <c r="U2199" s="1">
        <v>45493</v>
      </c>
      <c r="V2199" t="s">
        <v>126</v>
      </c>
      <c r="W2199">
        <v>542022</v>
      </c>
      <c r="X2199" t="s">
        <v>9237</v>
      </c>
      <c r="Y2199">
        <v>258</v>
      </c>
      <c r="Z2199">
        <v>1268</v>
      </c>
      <c r="AA2199">
        <v>7</v>
      </c>
      <c r="AB2199">
        <v>3550.4</v>
      </c>
    </row>
    <row r="2200" spans="1:28" x14ac:dyDescent="0.3">
      <c r="A2200" t="s">
        <v>28</v>
      </c>
      <c r="B2200" t="s">
        <v>29</v>
      </c>
      <c r="C2200" t="s">
        <v>157</v>
      </c>
      <c r="D2200" t="s">
        <v>163</v>
      </c>
      <c r="E2200" t="s">
        <v>46</v>
      </c>
      <c r="F2200" t="s">
        <v>47</v>
      </c>
      <c r="G2200">
        <v>3</v>
      </c>
      <c r="H2200">
        <v>437154</v>
      </c>
      <c r="I2200" t="s">
        <v>34</v>
      </c>
      <c r="J2200" s="1">
        <v>44599</v>
      </c>
      <c r="K2200">
        <v>1200</v>
      </c>
      <c r="L2200" t="s">
        <v>9238</v>
      </c>
      <c r="M2200" t="s">
        <v>552</v>
      </c>
      <c r="N2200" t="s">
        <v>9239</v>
      </c>
      <c r="O2200" t="s">
        <v>9240</v>
      </c>
      <c r="P2200" t="s">
        <v>39</v>
      </c>
      <c r="Q2200">
        <v>16</v>
      </c>
      <c r="R2200" t="s">
        <v>40</v>
      </c>
      <c r="S2200" t="s">
        <v>41</v>
      </c>
      <c r="T2200">
        <v>95196</v>
      </c>
      <c r="U2200" s="1">
        <v>45341</v>
      </c>
      <c r="V2200" t="s">
        <v>119</v>
      </c>
      <c r="W2200">
        <v>255401</v>
      </c>
      <c r="X2200" t="s">
        <v>9241</v>
      </c>
      <c r="Y2200">
        <v>254</v>
      </c>
      <c r="Z2200">
        <v>1813</v>
      </c>
      <c r="AA2200">
        <v>2</v>
      </c>
      <c r="AB2200">
        <v>1450.4</v>
      </c>
    </row>
    <row r="2201" spans="1:28" x14ac:dyDescent="0.3">
      <c r="A2201" t="s">
        <v>28</v>
      </c>
      <c r="B2201" t="s">
        <v>29</v>
      </c>
      <c r="C2201" t="s">
        <v>148</v>
      </c>
      <c r="D2201" t="s">
        <v>349</v>
      </c>
      <c r="E2201" t="s">
        <v>32</v>
      </c>
      <c r="F2201" t="s">
        <v>47</v>
      </c>
      <c r="G2201">
        <v>78</v>
      </c>
      <c r="H2201">
        <v>417927</v>
      </c>
      <c r="I2201" t="s">
        <v>58</v>
      </c>
      <c r="J2201" s="1">
        <v>44747</v>
      </c>
      <c r="K2201">
        <v>1200</v>
      </c>
      <c r="L2201" t="s">
        <v>1419</v>
      </c>
      <c r="M2201" t="s">
        <v>108</v>
      </c>
      <c r="N2201" t="s">
        <v>9242</v>
      </c>
      <c r="O2201" t="s">
        <v>9243</v>
      </c>
      <c r="P2201" t="s">
        <v>71</v>
      </c>
      <c r="Q2201">
        <v>16</v>
      </c>
      <c r="R2201" t="s">
        <v>88</v>
      </c>
      <c r="S2201" t="s">
        <v>63</v>
      </c>
      <c r="T2201">
        <v>67293</v>
      </c>
      <c r="U2201" s="1">
        <v>45293</v>
      </c>
      <c r="V2201" t="s">
        <v>111</v>
      </c>
      <c r="W2201">
        <v>580653</v>
      </c>
      <c r="X2201" t="s">
        <v>9244</v>
      </c>
      <c r="Y2201">
        <v>889</v>
      </c>
      <c r="Z2201">
        <v>2756</v>
      </c>
      <c r="AA2201">
        <v>5</v>
      </c>
      <c r="AB2201">
        <v>5512</v>
      </c>
    </row>
    <row r="2202" spans="1:28" x14ac:dyDescent="0.3">
      <c r="A2202" t="s">
        <v>28</v>
      </c>
      <c r="B2202" t="s">
        <v>29</v>
      </c>
      <c r="C2202" t="s">
        <v>66</v>
      </c>
      <c r="D2202" t="s">
        <v>637</v>
      </c>
      <c r="E2202" t="s">
        <v>56</v>
      </c>
      <c r="F2202" t="s">
        <v>99</v>
      </c>
      <c r="G2202">
        <v>10</v>
      </c>
      <c r="H2202">
        <v>408695</v>
      </c>
      <c r="I2202" t="s">
        <v>58</v>
      </c>
      <c r="J2202" s="1">
        <v>45306</v>
      </c>
      <c r="K2202">
        <v>950</v>
      </c>
      <c r="L2202" t="s">
        <v>9245</v>
      </c>
      <c r="M2202" t="s">
        <v>269</v>
      </c>
      <c r="N2202" t="s">
        <v>9246</v>
      </c>
      <c r="O2202" t="s">
        <v>9247</v>
      </c>
      <c r="P2202" t="s">
        <v>39</v>
      </c>
      <c r="Q2202">
        <v>6</v>
      </c>
      <c r="R2202" t="s">
        <v>40</v>
      </c>
      <c r="S2202" t="s">
        <v>41</v>
      </c>
      <c r="T2202">
        <v>15322</v>
      </c>
      <c r="U2202" s="1">
        <v>45571</v>
      </c>
      <c r="V2202" t="s">
        <v>155</v>
      </c>
      <c r="W2202">
        <v>467629</v>
      </c>
      <c r="X2202" t="s">
        <v>9248</v>
      </c>
      <c r="Y2202">
        <v>595</v>
      </c>
      <c r="Z2202">
        <v>2828</v>
      </c>
      <c r="AA2202">
        <v>4</v>
      </c>
      <c r="AB2202">
        <v>4524.8</v>
      </c>
    </row>
    <row r="2203" spans="1:28" x14ac:dyDescent="0.3">
      <c r="A2203" t="s">
        <v>28</v>
      </c>
      <c r="B2203" t="s">
        <v>29</v>
      </c>
      <c r="C2203" t="s">
        <v>30</v>
      </c>
      <c r="D2203" t="s">
        <v>621</v>
      </c>
      <c r="E2203" t="s">
        <v>32</v>
      </c>
      <c r="F2203" t="s">
        <v>106</v>
      </c>
      <c r="G2203">
        <v>34</v>
      </c>
      <c r="H2203">
        <v>411010</v>
      </c>
      <c r="I2203" t="s">
        <v>58</v>
      </c>
      <c r="J2203" s="1">
        <v>45167</v>
      </c>
      <c r="K2203">
        <v>800</v>
      </c>
      <c r="L2203" t="s">
        <v>9249</v>
      </c>
      <c r="M2203" t="s">
        <v>423</v>
      </c>
      <c r="N2203" t="s">
        <v>9250</v>
      </c>
      <c r="O2203" t="s">
        <v>9251</v>
      </c>
      <c r="P2203" t="s">
        <v>51</v>
      </c>
      <c r="Q2203">
        <v>13</v>
      </c>
      <c r="R2203" t="s">
        <v>88</v>
      </c>
      <c r="S2203" t="s">
        <v>118</v>
      </c>
      <c r="T2203">
        <v>10349</v>
      </c>
      <c r="U2203" s="1">
        <v>45589</v>
      </c>
      <c r="V2203" t="s">
        <v>155</v>
      </c>
      <c r="W2203">
        <v>879478</v>
      </c>
      <c r="X2203" t="s">
        <v>9252</v>
      </c>
      <c r="Y2203">
        <v>949</v>
      </c>
      <c r="Z2203">
        <v>1182</v>
      </c>
      <c r="AA2203">
        <v>2</v>
      </c>
      <c r="AB2203">
        <v>945.6</v>
      </c>
    </row>
    <row r="2204" spans="1:28" x14ac:dyDescent="0.3">
      <c r="A2204" t="s">
        <v>28</v>
      </c>
      <c r="B2204" t="s">
        <v>29</v>
      </c>
      <c r="C2204" t="s">
        <v>157</v>
      </c>
      <c r="D2204" t="s">
        <v>621</v>
      </c>
      <c r="E2204" t="s">
        <v>46</v>
      </c>
      <c r="F2204" t="s">
        <v>355</v>
      </c>
      <c r="G2204">
        <v>32</v>
      </c>
      <c r="H2204">
        <v>409960</v>
      </c>
      <c r="I2204" t="s">
        <v>34</v>
      </c>
      <c r="J2204" s="1">
        <v>44636</v>
      </c>
      <c r="K2204">
        <v>1200</v>
      </c>
      <c r="L2204" t="s">
        <v>9253</v>
      </c>
      <c r="M2204" t="s">
        <v>1058</v>
      </c>
      <c r="N2204" t="s">
        <v>9254</v>
      </c>
      <c r="O2204" t="s">
        <v>9255</v>
      </c>
      <c r="P2204" t="s">
        <v>39</v>
      </c>
      <c r="Q2204">
        <v>11</v>
      </c>
      <c r="R2204" t="s">
        <v>40</v>
      </c>
      <c r="S2204" t="s">
        <v>79</v>
      </c>
      <c r="T2204">
        <v>80481</v>
      </c>
      <c r="U2204" s="1">
        <v>45389</v>
      </c>
      <c r="V2204" t="s">
        <v>80</v>
      </c>
      <c r="W2204">
        <v>545689</v>
      </c>
      <c r="X2204" t="s">
        <v>9256</v>
      </c>
      <c r="Y2204">
        <v>876</v>
      </c>
      <c r="Z2204">
        <v>2682</v>
      </c>
      <c r="AA2204">
        <v>7</v>
      </c>
      <c r="AB2204">
        <v>7509.6</v>
      </c>
    </row>
    <row r="2205" spans="1:28" x14ac:dyDescent="0.3">
      <c r="A2205" t="s">
        <v>28</v>
      </c>
      <c r="B2205" t="s">
        <v>29</v>
      </c>
      <c r="C2205" t="s">
        <v>30</v>
      </c>
      <c r="D2205" t="s">
        <v>467</v>
      </c>
      <c r="E2205" t="s">
        <v>56</v>
      </c>
      <c r="F2205" t="s">
        <v>83</v>
      </c>
      <c r="G2205">
        <v>61</v>
      </c>
      <c r="H2205">
        <v>439985</v>
      </c>
      <c r="I2205" t="s">
        <v>58</v>
      </c>
      <c r="J2205" s="1">
        <v>44486</v>
      </c>
      <c r="K2205">
        <v>800</v>
      </c>
      <c r="L2205" t="s">
        <v>6153</v>
      </c>
      <c r="M2205" t="s">
        <v>195</v>
      </c>
      <c r="N2205" t="s">
        <v>9257</v>
      </c>
      <c r="O2205" t="s">
        <v>9258</v>
      </c>
      <c r="P2205" t="s">
        <v>39</v>
      </c>
      <c r="Q2205">
        <v>3</v>
      </c>
      <c r="R2205" t="s">
        <v>88</v>
      </c>
      <c r="S2205" t="s">
        <v>63</v>
      </c>
      <c r="T2205">
        <v>51080</v>
      </c>
      <c r="U2205" s="1">
        <v>45360</v>
      </c>
      <c r="V2205" t="s">
        <v>72</v>
      </c>
      <c r="W2205">
        <v>915093</v>
      </c>
      <c r="X2205" t="s">
        <v>9259</v>
      </c>
      <c r="Y2205">
        <v>345</v>
      </c>
      <c r="Z2205">
        <v>855</v>
      </c>
      <c r="AA2205">
        <v>4</v>
      </c>
      <c r="AB2205">
        <v>1368</v>
      </c>
    </row>
    <row r="2206" spans="1:28" x14ac:dyDescent="0.3">
      <c r="A2206" t="s">
        <v>28</v>
      </c>
      <c r="B2206" t="s">
        <v>29</v>
      </c>
      <c r="C2206" t="s">
        <v>66</v>
      </c>
      <c r="D2206" t="s">
        <v>511</v>
      </c>
      <c r="E2206" t="s">
        <v>56</v>
      </c>
      <c r="F2206" t="s">
        <v>113</v>
      </c>
      <c r="G2206">
        <v>66</v>
      </c>
      <c r="H2206">
        <v>427667</v>
      </c>
      <c r="I2206" t="s">
        <v>34</v>
      </c>
      <c r="J2206" s="1">
        <v>45136</v>
      </c>
      <c r="K2206">
        <v>1200</v>
      </c>
      <c r="L2206" t="s">
        <v>9260</v>
      </c>
      <c r="M2206" t="s">
        <v>428</v>
      </c>
      <c r="N2206" t="s">
        <v>9261</v>
      </c>
      <c r="O2206" t="s">
        <v>9262</v>
      </c>
      <c r="P2206" t="s">
        <v>71</v>
      </c>
      <c r="Q2206">
        <v>14</v>
      </c>
      <c r="R2206" t="s">
        <v>40</v>
      </c>
      <c r="S2206" t="s">
        <v>118</v>
      </c>
      <c r="T2206">
        <v>81287</v>
      </c>
      <c r="U2206" s="1">
        <v>45361</v>
      </c>
      <c r="V2206" t="s">
        <v>72</v>
      </c>
      <c r="W2206">
        <v>236389</v>
      </c>
      <c r="X2206" t="s">
        <v>9263</v>
      </c>
      <c r="Y2206">
        <v>676</v>
      </c>
      <c r="Z2206">
        <v>1835</v>
      </c>
      <c r="AA2206">
        <v>7</v>
      </c>
      <c r="AB2206">
        <v>5138</v>
      </c>
    </row>
    <row r="2207" spans="1:28" x14ac:dyDescent="0.3">
      <c r="A2207" t="s">
        <v>28</v>
      </c>
      <c r="B2207" t="s">
        <v>29</v>
      </c>
      <c r="C2207" t="s">
        <v>193</v>
      </c>
      <c r="D2207" t="s">
        <v>45</v>
      </c>
      <c r="E2207" t="s">
        <v>46</v>
      </c>
      <c r="F2207" t="s">
        <v>83</v>
      </c>
      <c r="G2207">
        <v>59</v>
      </c>
      <c r="H2207">
        <v>403776</v>
      </c>
      <c r="I2207" t="s">
        <v>34</v>
      </c>
      <c r="J2207" s="1">
        <v>44301</v>
      </c>
      <c r="K2207">
        <v>950</v>
      </c>
      <c r="L2207" t="s">
        <v>2671</v>
      </c>
      <c r="M2207" t="s">
        <v>94</v>
      </c>
      <c r="N2207" t="s">
        <v>9264</v>
      </c>
      <c r="O2207" t="s">
        <v>9265</v>
      </c>
      <c r="P2207" t="s">
        <v>71</v>
      </c>
      <c r="Q2207">
        <v>16</v>
      </c>
      <c r="R2207" t="s">
        <v>88</v>
      </c>
      <c r="S2207" t="s">
        <v>79</v>
      </c>
      <c r="T2207">
        <v>58931</v>
      </c>
      <c r="U2207" s="1">
        <v>45334</v>
      </c>
      <c r="V2207" t="s">
        <v>119</v>
      </c>
      <c r="W2207">
        <v>728794</v>
      </c>
      <c r="X2207" t="s">
        <v>9266</v>
      </c>
      <c r="Y2207">
        <v>619</v>
      </c>
      <c r="Z2207">
        <v>1518</v>
      </c>
      <c r="AA2207">
        <v>3</v>
      </c>
      <c r="AB2207" s="2" t="s">
        <v>9267</v>
      </c>
    </row>
    <row r="2208" spans="1:28" x14ac:dyDescent="0.3">
      <c r="A2208" t="s">
        <v>28</v>
      </c>
      <c r="B2208" t="s">
        <v>29</v>
      </c>
      <c r="C2208" t="s">
        <v>157</v>
      </c>
      <c r="D2208" t="s">
        <v>227</v>
      </c>
      <c r="E2208" t="s">
        <v>56</v>
      </c>
      <c r="F2208" t="s">
        <v>135</v>
      </c>
      <c r="G2208">
        <v>13</v>
      </c>
      <c r="H2208">
        <v>405519</v>
      </c>
      <c r="I2208" t="s">
        <v>34</v>
      </c>
      <c r="J2208" s="1">
        <v>44646</v>
      </c>
      <c r="K2208">
        <v>1100</v>
      </c>
      <c r="L2208" t="s">
        <v>9268</v>
      </c>
      <c r="M2208" t="s">
        <v>222</v>
      </c>
      <c r="N2208" t="s">
        <v>9269</v>
      </c>
      <c r="O2208" t="s">
        <v>9270</v>
      </c>
      <c r="P2208" t="s">
        <v>39</v>
      </c>
      <c r="Q2208">
        <v>10</v>
      </c>
      <c r="R2208" t="s">
        <v>40</v>
      </c>
      <c r="S2208" t="s">
        <v>118</v>
      </c>
      <c r="T2208">
        <v>98294</v>
      </c>
      <c r="U2208" s="1">
        <v>45528</v>
      </c>
      <c r="V2208" t="s">
        <v>64</v>
      </c>
      <c r="W2208">
        <v>383896</v>
      </c>
      <c r="X2208" t="s">
        <v>9271</v>
      </c>
      <c r="Y2208">
        <v>608</v>
      </c>
      <c r="Z2208">
        <v>1045</v>
      </c>
      <c r="AA2208">
        <v>8</v>
      </c>
      <c r="AB2208">
        <v>3344</v>
      </c>
    </row>
    <row r="2209" spans="1:28" x14ac:dyDescent="0.3">
      <c r="A2209" t="s">
        <v>28</v>
      </c>
      <c r="B2209" t="s">
        <v>29</v>
      </c>
      <c r="C2209" t="s">
        <v>91</v>
      </c>
      <c r="D2209" t="s">
        <v>170</v>
      </c>
      <c r="E2209" t="s">
        <v>46</v>
      </c>
      <c r="F2209" t="s">
        <v>83</v>
      </c>
      <c r="G2209">
        <v>61</v>
      </c>
      <c r="H2209">
        <v>439583</v>
      </c>
      <c r="I2209" t="s">
        <v>34</v>
      </c>
      <c r="J2209" s="1">
        <v>45090</v>
      </c>
      <c r="K2209">
        <v>1000</v>
      </c>
      <c r="L2209" t="s">
        <v>9272</v>
      </c>
      <c r="M2209" t="s">
        <v>222</v>
      </c>
      <c r="N2209" t="s">
        <v>9273</v>
      </c>
      <c r="O2209" t="s">
        <v>9274</v>
      </c>
      <c r="P2209" t="s">
        <v>71</v>
      </c>
      <c r="Q2209">
        <v>5</v>
      </c>
      <c r="R2209" t="s">
        <v>40</v>
      </c>
      <c r="S2209" t="s">
        <v>118</v>
      </c>
      <c r="T2209">
        <v>44809</v>
      </c>
      <c r="U2209" s="1">
        <v>45406</v>
      </c>
      <c r="V2209" t="s">
        <v>80</v>
      </c>
      <c r="W2209">
        <v>369309</v>
      </c>
      <c r="X2209" t="s">
        <v>9275</v>
      </c>
      <c r="Y2209">
        <v>908</v>
      </c>
      <c r="Z2209">
        <v>1447</v>
      </c>
      <c r="AA2209">
        <v>4</v>
      </c>
      <c r="AB2209" s="2" t="s">
        <v>9276</v>
      </c>
    </row>
    <row r="2210" spans="1:28" x14ac:dyDescent="0.3">
      <c r="A2210" t="s">
        <v>28</v>
      </c>
      <c r="B2210" t="s">
        <v>29</v>
      </c>
      <c r="C2210" t="s">
        <v>91</v>
      </c>
      <c r="D2210" t="s">
        <v>524</v>
      </c>
      <c r="E2210" t="s">
        <v>32</v>
      </c>
      <c r="F2210" t="s">
        <v>33</v>
      </c>
      <c r="G2210">
        <v>29</v>
      </c>
      <c r="H2210">
        <v>402260</v>
      </c>
      <c r="I2210" t="s">
        <v>34</v>
      </c>
      <c r="J2210" s="1">
        <v>43897</v>
      </c>
      <c r="K2210">
        <v>1300</v>
      </c>
      <c r="L2210" t="s">
        <v>9277</v>
      </c>
      <c r="M2210" t="s">
        <v>200</v>
      </c>
      <c r="N2210" t="s">
        <v>9278</v>
      </c>
      <c r="O2210" t="s">
        <v>9279</v>
      </c>
      <c r="P2210" t="s">
        <v>71</v>
      </c>
      <c r="Q2210">
        <v>16</v>
      </c>
      <c r="R2210" t="s">
        <v>88</v>
      </c>
      <c r="S2210" t="s">
        <v>118</v>
      </c>
      <c r="T2210">
        <v>71887</v>
      </c>
      <c r="U2210" s="1">
        <v>45360</v>
      </c>
      <c r="V2210" t="s">
        <v>72</v>
      </c>
      <c r="W2210">
        <v>463272</v>
      </c>
      <c r="X2210" t="s">
        <v>9280</v>
      </c>
      <c r="Y2210">
        <v>209</v>
      </c>
      <c r="Z2210">
        <v>629</v>
      </c>
      <c r="AA2210">
        <v>5</v>
      </c>
      <c r="AB2210">
        <v>1258</v>
      </c>
    </row>
    <row r="2211" spans="1:28" x14ac:dyDescent="0.3">
      <c r="A2211" t="s">
        <v>28</v>
      </c>
      <c r="B2211" t="s">
        <v>29</v>
      </c>
      <c r="C2211" t="s">
        <v>193</v>
      </c>
      <c r="D2211" t="s">
        <v>237</v>
      </c>
      <c r="E2211" t="s">
        <v>56</v>
      </c>
      <c r="F2211" t="s">
        <v>106</v>
      </c>
      <c r="G2211">
        <v>81</v>
      </c>
      <c r="H2211">
        <v>411908</v>
      </c>
      <c r="I2211" t="s">
        <v>58</v>
      </c>
      <c r="J2211" s="1">
        <v>44244</v>
      </c>
      <c r="K2211">
        <v>1200</v>
      </c>
      <c r="L2211" t="s">
        <v>9281</v>
      </c>
      <c r="M2211" t="s">
        <v>334</v>
      </c>
      <c r="N2211" t="s">
        <v>9282</v>
      </c>
      <c r="O2211" t="s">
        <v>9283</v>
      </c>
      <c r="P2211" t="s">
        <v>87</v>
      </c>
      <c r="Q2211">
        <v>8</v>
      </c>
      <c r="R2211" t="s">
        <v>40</v>
      </c>
      <c r="S2211" t="s">
        <v>63</v>
      </c>
      <c r="T2211">
        <v>98567</v>
      </c>
      <c r="U2211" s="1">
        <v>45420</v>
      </c>
      <c r="V2211" t="s">
        <v>140</v>
      </c>
      <c r="W2211">
        <v>768698</v>
      </c>
      <c r="X2211" t="s">
        <v>9284</v>
      </c>
      <c r="Y2211">
        <v>247</v>
      </c>
      <c r="Z2211">
        <v>929</v>
      </c>
      <c r="AA2211">
        <v>3</v>
      </c>
      <c r="AB2211">
        <v>1114.8</v>
      </c>
    </row>
    <row r="2212" spans="1:28" x14ac:dyDescent="0.3">
      <c r="A2212" t="s">
        <v>28</v>
      </c>
      <c r="B2212" t="s">
        <v>29</v>
      </c>
      <c r="C2212" t="s">
        <v>54</v>
      </c>
      <c r="D2212" t="s">
        <v>134</v>
      </c>
      <c r="E2212" t="s">
        <v>46</v>
      </c>
      <c r="F2212" t="s">
        <v>135</v>
      </c>
      <c r="G2212">
        <v>59</v>
      </c>
      <c r="H2212">
        <v>436258</v>
      </c>
      <c r="I2212" t="s">
        <v>34</v>
      </c>
      <c r="J2212" s="1">
        <v>44270</v>
      </c>
      <c r="K2212">
        <v>1200</v>
      </c>
      <c r="L2212" t="s">
        <v>9285</v>
      </c>
      <c r="M2212" t="s">
        <v>1488</v>
      </c>
      <c r="N2212" t="s">
        <v>9286</v>
      </c>
      <c r="O2212" t="s">
        <v>9287</v>
      </c>
      <c r="P2212" t="s">
        <v>71</v>
      </c>
      <c r="Q2212">
        <v>19</v>
      </c>
      <c r="R2212" t="s">
        <v>40</v>
      </c>
      <c r="S2212" t="s">
        <v>79</v>
      </c>
      <c r="T2212">
        <v>37331</v>
      </c>
      <c r="U2212" s="1">
        <v>45375</v>
      </c>
      <c r="V2212" t="s">
        <v>72</v>
      </c>
      <c r="W2212">
        <v>754819</v>
      </c>
      <c r="X2212" t="s">
        <v>9288</v>
      </c>
      <c r="Y2212">
        <v>546</v>
      </c>
      <c r="Z2212">
        <v>1004</v>
      </c>
      <c r="AA2212">
        <v>2</v>
      </c>
      <c r="AB2212">
        <v>803.2</v>
      </c>
    </row>
    <row r="2213" spans="1:28" x14ac:dyDescent="0.3">
      <c r="A2213" t="s">
        <v>28</v>
      </c>
      <c r="B2213" t="s">
        <v>29</v>
      </c>
      <c r="C2213" t="s">
        <v>30</v>
      </c>
      <c r="D2213" t="s">
        <v>349</v>
      </c>
      <c r="E2213" t="s">
        <v>32</v>
      </c>
      <c r="F2213" t="s">
        <v>57</v>
      </c>
      <c r="G2213">
        <v>81</v>
      </c>
      <c r="H2213">
        <v>428568</v>
      </c>
      <c r="I2213" t="s">
        <v>34</v>
      </c>
      <c r="J2213" s="1">
        <v>45285</v>
      </c>
      <c r="K2213">
        <v>950</v>
      </c>
      <c r="L2213" t="s">
        <v>9289</v>
      </c>
      <c r="M2213" t="s">
        <v>953</v>
      </c>
      <c r="N2213" t="s">
        <v>9290</v>
      </c>
      <c r="O2213" t="s">
        <v>9291</v>
      </c>
      <c r="P2213" t="s">
        <v>51</v>
      </c>
      <c r="Q2213">
        <v>12</v>
      </c>
      <c r="R2213" t="s">
        <v>40</v>
      </c>
      <c r="S2213" t="s">
        <v>41</v>
      </c>
      <c r="T2213">
        <v>11285</v>
      </c>
      <c r="U2213" s="1">
        <v>45585</v>
      </c>
      <c r="V2213" t="s">
        <v>155</v>
      </c>
      <c r="W2213">
        <v>427530</v>
      </c>
      <c r="X2213" t="s">
        <v>9292</v>
      </c>
      <c r="Y2213">
        <v>468</v>
      </c>
      <c r="Z2213">
        <v>1378</v>
      </c>
      <c r="AA2213">
        <v>3</v>
      </c>
      <c r="AB2213" s="2" t="s">
        <v>9293</v>
      </c>
    </row>
    <row r="2214" spans="1:28" x14ac:dyDescent="0.3">
      <c r="A2214" t="s">
        <v>28</v>
      </c>
      <c r="B2214" t="s">
        <v>29</v>
      </c>
      <c r="C2214" t="s">
        <v>54</v>
      </c>
      <c r="D2214" t="s">
        <v>254</v>
      </c>
      <c r="E2214" t="s">
        <v>32</v>
      </c>
      <c r="F2214" t="s">
        <v>175</v>
      </c>
      <c r="G2214">
        <v>96</v>
      </c>
      <c r="H2214">
        <v>410246</v>
      </c>
      <c r="I2214" t="s">
        <v>58</v>
      </c>
      <c r="J2214" s="1">
        <v>44925</v>
      </c>
      <c r="K2214">
        <v>800</v>
      </c>
      <c r="L2214" t="s">
        <v>9294</v>
      </c>
      <c r="M2214" t="s">
        <v>1409</v>
      </c>
      <c r="N2214" t="s">
        <v>9295</v>
      </c>
      <c r="O2214" t="s">
        <v>9296</v>
      </c>
      <c r="P2214" t="s">
        <v>51</v>
      </c>
      <c r="Q2214">
        <v>16</v>
      </c>
      <c r="R2214" t="s">
        <v>40</v>
      </c>
      <c r="S2214" t="s">
        <v>79</v>
      </c>
      <c r="T2214">
        <v>44183</v>
      </c>
      <c r="U2214" s="1">
        <v>45409</v>
      </c>
      <c r="V2214" t="s">
        <v>80</v>
      </c>
      <c r="W2214">
        <v>728128</v>
      </c>
      <c r="X2214" t="s">
        <v>9297</v>
      </c>
      <c r="Y2214">
        <v>405</v>
      </c>
      <c r="Z2214">
        <v>2620</v>
      </c>
      <c r="AA2214">
        <v>2</v>
      </c>
      <c r="AB2214">
        <v>2096</v>
      </c>
    </row>
    <row r="2215" spans="1:28" x14ac:dyDescent="0.3">
      <c r="A2215" t="s">
        <v>28</v>
      </c>
      <c r="B2215" t="s">
        <v>29</v>
      </c>
      <c r="C2215" t="s">
        <v>44</v>
      </c>
      <c r="D2215" t="s">
        <v>274</v>
      </c>
      <c r="E2215" t="s">
        <v>46</v>
      </c>
      <c r="F2215" t="s">
        <v>99</v>
      </c>
      <c r="G2215">
        <v>94</v>
      </c>
      <c r="H2215">
        <v>412625</v>
      </c>
      <c r="I2215" t="s">
        <v>34</v>
      </c>
      <c r="J2215" s="1">
        <v>44394</v>
      </c>
      <c r="K2215">
        <v>1100</v>
      </c>
      <c r="L2215" t="s">
        <v>9298</v>
      </c>
      <c r="M2215" t="s">
        <v>2538</v>
      </c>
      <c r="N2215" t="s">
        <v>9299</v>
      </c>
      <c r="O2215" t="s">
        <v>9300</v>
      </c>
      <c r="P2215" t="s">
        <v>87</v>
      </c>
      <c r="Q2215">
        <v>12</v>
      </c>
      <c r="R2215" t="s">
        <v>88</v>
      </c>
      <c r="S2215" t="s">
        <v>118</v>
      </c>
      <c r="T2215">
        <v>46993</v>
      </c>
      <c r="U2215" s="1">
        <v>45543</v>
      </c>
      <c r="V2215" t="s">
        <v>180</v>
      </c>
      <c r="W2215">
        <v>178751</v>
      </c>
      <c r="X2215" t="s">
        <v>9301</v>
      </c>
      <c r="Y2215">
        <v>796</v>
      </c>
      <c r="Z2215">
        <v>586</v>
      </c>
      <c r="AA2215">
        <v>1</v>
      </c>
      <c r="AB2215">
        <v>234.4</v>
      </c>
    </row>
    <row r="2216" spans="1:28" x14ac:dyDescent="0.3">
      <c r="A2216" t="s">
        <v>28</v>
      </c>
      <c r="B2216" t="s">
        <v>29</v>
      </c>
      <c r="C2216" t="s">
        <v>157</v>
      </c>
      <c r="D2216" t="s">
        <v>149</v>
      </c>
      <c r="E2216" t="s">
        <v>32</v>
      </c>
      <c r="F2216" t="s">
        <v>83</v>
      </c>
      <c r="G2216">
        <v>99</v>
      </c>
      <c r="H2216">
        <v>418351</v>
      </c>
      <c r="I2216" t="s">
        <v>34</v>
      </c>
      <c r="J2216" s="1">
        <v>44350</v>
      </c>
      <c r="K2216">
        <v>1300</v>
      </c>
      <c r="L2216" t="s">
        <v>9302</v>
      </c>
      <c r="M2216" t="s">
        <v>276</v>
      </c>
      <c r="N2216" t="s">
        <v>9303</v>
      </c>
      <c r="O2216" t="s">
        <v>9304</v>
      </c>
      <c r="P2216" t="s">
        <v>51</v>
      </c>
      <c r="Q2216">
        <v>20</v>
      </c>
      <c r="R2216" t="s">
        <v>88</v>
      </c>
      <c r="S2216" t="s">
        <v>118</v>
      </c>
      <c r="T2216">
        <v>91239</v>
      </c>
      <c r="U2216" s="1">
        <v>45623</v>
      </c>
      <c r="V2216" t="s">
        <v>42</v>
      </c>
      <c r="W2216">
        <v>818350</v>
      </c>
      <c r="X2216" t="s">
        <v>9305</v>
      </c>
      <c r="Y2216">
        <v>740</v>
      </c>
      <c r="Z2216">
        <v>627</v>
      </c>
      <c r="AA2216">
        <v>5</v>
      </c>
      <c r="AB2216">
        <v>1254</v>
      </c>
    </row>
    <row r="2217" spans="1:28" x14ac:dyDescent="0.3">
      <c r="A2217" t="s">
        <v>28</v>
      </c>
      <c r="B2217" t="s">
        <v>29</v>
      </c>
      <c r="C2217" t="s">
        <v>157</v>
      </c>
      <c r="D2217" t="s">
        <v>237</v>
      </c>
      <c r="E2217" t="s">
        <v>46</v>
      </c>
      <c r="F2217" t="s">
        <v>57</v>
      </c>
      <c r="G2217">
        <v>29</v>
      </c>
      <c r="H2217">
        <v>403133</v>
      </c>
      <c r="I2217" t="s">
        <v>58</v>
      </c>
      <c r="J2217" s="1">
        <v>44662</v>
      </c>
      <c r="K2217">
        <v>1100</v>
      </c>
      <c r="L2217" t="s">
        <v>9306</v>
      </c>
      <c r="M2217" t="s">
        <v>670</v>
      </c>
      <c r="N2217" t="s">
        <v>9307</v>
      </c>
      <c r="O2217">
        <v>6419849564</v>
      </c>
      <c r="P2217" t="s">
        <v>51</v>
      </c>
      <c r="Q2217">
        <v>6</v>
      </c>
      <c r="R2217" t="s">
        <v>88</v>
      </c>
      <c r="S2217" t="s">
        <v>41</v>
      </c>
      <c r="T2217">
        <v>55106</v>
      </c>
      <c r="U2217" s="1">
        <v>45384</v>
      </c>
      <c r="V2217" t="s">
        <v>80</v>
      </c>
      <c r="W2217">
        <v>828738</v>
      </c>
      <c r="X2217" t="s">
        <v>1903</v>
      </c>
      <c r="Y2217">
        <v>470</v>
      </c>
      <c r="Z2217">
        <v>615</v>
      </c>
      <c r="AA2217">
        <v>4</v>
      </c>
      <c r="AB2217">
        <v>984</v>
      </c>
    </row>
    <row r="2218" spans="1:28" x14ac:dyDescent="0.3">
      <c r="A2218" t="s">
        <v>28</v>
      </c>
      <c r="B2218" t="s">
        <v>29</v>
      </c>
      <c r="C2218" t="s">
        <v>54</v>
      </c>
      <c r="D2218" t="s">
        <v>163</v>
      </c>
      <c r="E2218" t="s">
        <v>32</v>
      </c>
      <c r="F2218" t="s">
        <v>33</v>
      </c>
      <c r="G2218">
        <v>21</v>
      </c>
      <c r="H2218">
        <v>412339</v>
      </c>
      <c r="I2218" t="s">
        <v>58</v>
      </c>
      <c r="J2218" s="1">
        <v>44974</v>
      </c>
      <c r="K2218">
        <v>950</v>
      </c>
      <c r="L2218" t="s">
        <v>9308</v>
      </c>
      <c r="M2218" t="s">
        <v>478</v>
      </c>
      <c r="N2218" t="s">
        <v>9309</v>
      </c>
      <c r="O2218" t="s">
        <v>9310</v>
      </c>
      <c r="P2218" t="s">
        <v>39</v>
      </c>
      <c r="Q2218">
        <v>7</v>
      </c>
      <c r="R2218" t="s">
        <v>88</v>
      </c>
      <c r="S2218" t="s">
        <v>118</v>
      </c>
      <c r="T2218">
        <v>81379</v>
      </c>
      <c r="U2218" s="1">
        <v>45567</v>
      </c>
      <c r="V2218" t="s">
        <v>155</v>
      </c>
      <c r="W2218">
        <v>366178</v>
      </c>
      <c r="X2218" t="s">
        <v>9311</v>
      </c>
      <c r="Y2218">
        <v>461</v>
      </c>
      <c r="Z2218">
        <v>2082</v>
      </c>
      <c r="AA2218">
        <v>3</v>
      </c>
      <c r="AB2218">
        <v>2498.4</v>
      </c>
    </row>
    <row r="2219" spans="1:28" x14ac:dyDescent="0.3">
      <c r="A2219" t="s">
        <v>28</v>
      </c>
      <c r="B2219" t="s">
        <v>29</v>
      </c>
      <c r="C2219" t="s">
        <v>157</v>
      </c>
      <c r="D2219" t="s">
        <v>380</v>
      </c>
      <c r="E2219" t="s">
        <v>46</v>
      </c>
      <c r="F2219" t="s">
        <v>47</v>
      </c>
      <c r="G2219">
        <v>53</v>
      </c>
      <c r="H2219">
        <v>416930</v>
      </c>
      <c r="I2219" t="s">
        <v>58</v>
      </c>
      <c r="J2219" s="1">
        <v>44376</v>
      </c>
      <c r="K2219">
        <v>1200</v>
      </c>
      <c r="L2219" t="s">
        <v>9312</v>
      </c>
      <c r="M2219" t="s">
        <v>211</v>
      </c>
      <c r="N2219" t="s">
        <v>9313</v>
      </c>
      <c r="O2219" t="s">
        <v>9314</v>
      </c>
      <c r="P2219" t="s">
        <v>71</v>
      </c>
      <c r="Q2219">
        <v>5</v>
      </c>
      <c r="R2219" t="s">
        <v>88</v>
      </c>
      <c r="S2219" t="s">
        <v>63</v>
      </c>
      <c r="T2219">
        <v>54494</v>
      </c>
      <c r="U2219" s="1">
        <v>45450</v>
      </c>
      <c r="V2219" t="s">
        <v>52</v>
      </c>
      <c r="W2219">
        <v>472598</v>
      </c>
      <c r="X2219" t="s">
        <v>9315</v>
      </c>
      <c r="Y2219">
        <v>766</v>
      </c>
      <c r="Z2219">
        <v>1205</v>
      </c>
      <c r="AA2219">
        <v>8</v>
      </c>
      <c r="AB2219">
        <v>3856</v>
      </c>
    </row>
    <row r="2220" spans="1:28" x14ac:dyDescent="0.3">
      <c r="A2220" t="s">
        <v>28</v>
      </c>
      <c r="B2220" t="s">
        <v>29</v>
      </c>
      <c r="C2220" t="s">
        <v>157</v>
      </c>
      <c r="D2220" t="s">
        <v>163</v>
      </c>
      <c r="E2220" t="s">
        <v>32</v>
      </c>
      <c r="F2220" t="s">
        <v>113</v>
      </c>
      <c r="G2220">
        <v>14</v>
      </c>
      <c r="H2220">
        <v>405620</v>
      </c>
      <c r="I2220" t="s">
        <v>58</v>
      </c>
      <c r="J2220" s="1">
        <v>45236</v>
      </c>
      <c r="K2220">
        <v>950</v>
      </c>
      <c r="L2220" t="s">
        <v>9316</v>
      </c>
      <c r="M2220" t="s">
        <v>1212</v>
      </c>
      <c r="N2220" t="s">
        <v>9317</v>
      </c>
      <c r="O2220" t="s">
        <v>9318</v>
      </c>
      <c r="P2220" t="s">
        <v>71</v>
      </c>
      <c r="Q2220">
        <v>15</v>
      </c>
      <c r="R2220" t="s">
        <v>40</v>
      </c>
      <c r="S2220" t="s">
        <v>63</v>
      </c>
      <c r="T2220">
        <v>24874</v>
      </c>
      <c r="U2220" s="1">
        <v>45614</v>
      </c>
      <c r="V2220" t="s">
        <v>42</v>
      </c>
      <c r="W2220">
        <v>888352</v>
      </c>
      <c r="X2220" t="s">
        <v>9319</v>
      </c>
      <c r="Y2220">
        <v>382</v>
      </c>
      <c r="Z2220">
        <v>1078</v>
      </c>
      <c r="AA2220">
        <v>2</v>
      </c>
      <c r="AB2220" s="2" t="s">
        <v>9320</v>
      </c>
    </row>
    <row r="2221" spans="1:28" x14ac:dyDescent="0.3">
      <c r="A2221" t="s">
        <v>28</v>
      </c>
      <c r="B2221" t="s">
        <v>29</v>
      </c>
      <c r="C2221" t="s">
        <v>54</v>
      </c>
      <c r="D2221" t="s">
        <v>317</v>
      </c>
      <c r="E2221" t="s">
        <v>56</v>
      </c>
      <c r="F2221" t="s">
        <v>33</v>
      </c>
      <c r="G2221">
        <v>87</v>
      </c>
      <c r="H2221">
        <v>431754</v>
      </c>
      <c r="I2221" t="s">
        <v>58</v>
      </c>
      <c r="J2221" s="1">
        <v>43978</v>
      </c>
      <c r="K2221">
        <v>1400</v>
      </c>
      <c r="L2221" t="s">
        <v>561</v>
      </c>
      <c r="M2221" t="s">
        <v>276</v>
      </c>
      <c r="N2221" t="s">
        <v>9321</v>
      </c>
      <c r="O2221" t="s">
        <v>9322</v>
      </c>
      <c r="P2221" t="s">
        <v>87</v>
      </c>
      <c r="Q2221">
        <v>6</v>
      </c>
      <c r="R2221" t="s">
        <v>88</v>
      </c>
      <c r="S2221" t="s">
        <v>41</v>
      </c>
      <c r="T2221">
        <v>40479</v>
      </c>
      <c r="U2221" s="1">
        <v>45600</v>
      </c>
      <c r="V2221" t="s">
        <v>42</v>
      </c>
      <c r="W2221">
        <v>912889</v>
      </c>
      <c r="X2221" t="s">
        <v>9323</v>
      </c>
      <c r="Y2221">
        <v>543</v>
      </c>
      <c r="Z2221">
        <v>1791</v>
      </c>
      <c r="AA2221">
        <v>4</v>
      </c>
      <c r="AB2221" s="2" t="s">
        <v>9324</v>
      </c>
    </row>
    <row r="2222" spans="1:28" x14ac:dyDescent="0.3">
      <c r="A2222" t="s">
        <v>28</v>
      </c>
      <c r="B2222" t="s">
        <v>29</v>
      </c>
      <c r="C2222" t="s">
        <v>44</v>
      </c>
      <c r="D2222" t="s">
        <v>621</v>
      </c>
      <c r="E2222" t="s">
        <v>56</v>
      </c>
      <c r="F2222" t="s">
        <v>175</v>
      </c>
      <c r="G2222">
        <v>98</v>
      </c>
      <c r="H2222">
        <v>410117</v>
      </c>
      <c r="I2222" t="s">
        <v>58</v>
      </c>
      <c r="J2222" s="1">
        <v>44691</v>
      </c>
      <c r="K2222">
        <v>800</v>
      </c>
      <c r="L2222" t="s">
        <v>9325</v>
      </c>
      <c r="M2222" t="s">
        <v>372</v>
      </c>
      <c r="N2222" t="s">
        <v>9326</v>
      </c>
      <c r="O2222" t="s">
        <v>9327</v>
      </c>
      <c r="P2222" t="s">
        <v>51</v>
      </c>
      <c r="Q2222">
        <v>12</v>
      </c>
      <c r="R2222" t="s">
        <v>40</v>
      </c>
      <c r="S2222" t="s">
        <v>41</v>
      </c>
      <c r="T2222">
        <v>20697</v>
      </c>
      <c r="U2222" s="1">
        <v>45495</v>
      </c>
      <c r="V2222" t="s">
        <v>126</v>
      </c>
      <c r="W2222">
        <v>388438</v>
      </c>
      <c r="X2222" t="s">
        <v>9328</v>
      </c>
      <c r="Y2222">
        <v>230</v>
      </c>
      <c r="Z2222">
        <v>955</v>
      </c>
      <c r="AA2222">
        <v>5</v>
      </c>
      <c r="AB2222">
        <v>1910</v>
      </c>
    </row>
    <row r="2223" spans="1:28" x14ac:dyDescent="0.3">
      <c r="A2223" t="s">
        <v>28</v>
      </c>
      <c r="B2223" t="s">
        <v>29</v>
      </c>
      <c r="C2223" t="s">
        <v>30</v>
      </c>
      <c r="D2223" t="s">
        <v>442</v>
      </c>
      <c r="E2223" t="s">
        <v>56</v>
      </c>
      <c r="F2223" t="s">
        <v>106</v>
      </c>
      <c r="G2223">
        <v>59</v>
      </c>
      <c r="H2223">
        <v>415549</v>
      </c>
      <c r="I2223" t="s">
        <v>58</v>
      </c>
      <c r="J2223" s="1">
        <v>44941</v>
      </c>
      <c r="K2223">
        <v>1200</v>
      </c>
      <c r="L2223" t="s">
        <v>9329</v>
      </c>
      <c r="M2223" t="s">
        <v>36</v>
      </c>
      <c r="N2223" t="s">
        <v>9330</v>
      </c>
      <c r="O2223" t="s">
        <v>9331</v>
      </c>
      <c r="P2223" t="s">
        <v>51</v>
      </c>
      <c r="Q2223">
        <v>4</v>
      </c>
      <c r="R2223" t="s">
        <v>40</v>
      </c>
      <c r="S2223" t="s">
        <v>118</v>
      </c>
      <c r="T2223">
        <v>74567</v>
      </c>
      <c r="U2223" s="1">
        <v>45342</v>
      </c>
      <c r="V2223" t="s">
        <v>119</v>
      </c>
      <c r="W2223">
        <v>722298</v>
      </c>
      <c r="X2223" t="s">
        <v>9332</v>
      </c>
      <c r="Y2223">
        <v>953</v>
      </c>
      <c r="Z2223">
        <v>1366</v>
      </c>
      <c r="AA2223">
        <v>4</v>
      </c>
      <c r="AB2223">
        <v>2185.6</v>
      </c>
    </row>
    <row r="2224" spans="1:28" x14ac:dyDescent="0.3">
      <c r="A2224" t="s">
        <v>28</v>
      </c>
      <c r="B2224" t="s">
        <v>29</v>
      </c>
      <c r="C2224" t="s">
        <v>54</v>
      </c>
      <c r="D2224" t="s">
        <v>274</v>
      </c>
      <c r="E2224" t="s">
        <v>46</v>
      </c>
      <c r="F2224" t="s">
        <v>47</v>
      </c>
      <c r="G2224">
        <v>75</v>
      </c>
      <c r="H2224">
        <v>422030</v>
      </c>
      <c r="I2224" t="s">
        <v>58</v>
      </c>
      <c r="J2224" s="1">
        <v>45340</v>
      </c>
      <c r="K2224">
        <v>1300</v>
      </c>
      <c r="L2224" t="s">
        <v>9333</v>
      </c>
      <c r="M2224" t="s">
        <v>244</v>
      </c>
      <c r="N2224" t="s">
        <v>9334</v>
      </c>
      <c r="O2224" t="s">
        <v>9335</v>
      </c>
      <c r="P2224" t="s">
        <v>71</v>
      </c>
      <c r="Q2224">
        <v>6</v>
      </c>
      <c r="R2224" t="s">
        <v>88</v>
      </c>
      <c r="S2224" t="s">
        <v>41</v>
      </c>
      <c r="T2224">
        <v>75692</v>
      </c>
      <c r="U2224" s="1">
        <v>45424</v>
      </c>
      <c r="V2224" t="s">
        <v>140</v>
      </c>
      <c r="W2224">
        <v>536173</v>
      </c>
      <c r="X2224" t="s">
        <v>9336</v>
      </c>
      <c r="Y2224">
        <v>482</v>
      </c>
      <c r="Z2224">
        <v>2220</v>
      </c>
      <c r="AA2224">
        <v>1</v>
      </c>
      <c r="AB2224">
        <v>888</v>
      </c>
    </row>
    <row r="2225" spans="1:28" x14ac:dyDescent="0.3">
      <c r="A2225" t="s">
        <v>28</v>
      </c>
      <c r="B2225" t="s">
        <v>29</v>
      </c>
      <c r="C2225" t="s">
        <v>91</v>
      </c>
      <c r="D2225" t="s">
        <v>187</v>
      </c>
      <c r="E2225" t="s">
        <v>32</v>
      </c>
      <c r="F2225" t="s">
        <v>355</v>
      </c>
      <c r="G2225">
        <v>34</v>
      </c>
      <c r="H2225">
        <v>402593</v>
      </c>
      <c r="I2225" t="s">
        <v>34</v>
      </c>
      <c r="J2225" s="1">
        <v>43900</v>
      </c>
      <c r="K2225">
        <v>1300</v>
      </c>
      <c r="L2225" t="s">
        <v>9337</v>
      </c>
      <c r="M2225" t="s">
        <v>94</v>
      </c>
      <c r="N2225" t="s">
        <v>9338</v>
      </c>
      <c r="O2225" t="s">
        <v>9339</v>
      </c>
      <c r="P2225" t="s">
        <v>51</v>
      </c>
      <c r="Q2225">
        <v>10</v>
      </c>
      <c r="R2225" t="s">
        <v>40</v>
      </c>
      <c r="S2225" t="s">
        <v>41</v>
      </c>
      <c r="T2225">
        <v>63763</v>
      </c>
      <c r="U2225" s="1">
        <v>45497</v>
      </c>
      <c r="V2225" t="s">
        <v>126</v>
      </c>
      <c r="W2225">
        <v>641980</v>
      </c>
      <c r="X2225" t="s">
        <v>9340</v>
      </c>
      <c r="Y2225">
        <v>405</v>
      </c>
      <c r="Z2225">
        <v>616</v>
      </c>
      <c r="AA2225">
        <v>2</v>
      </c>
      <c r="AB2225">
        <v>492.8</v>
      </c>
    </row>
    <row r="2226" spans="1:28" x14ac:dyDescent="0.3">
      <c r="A2226" t="s">
        <v>28</v>
      </c>
      <c r="B2226" t="s">
        <v>29</v>
      </c>
      <c r="C2226" t="s">
        <v>44</v>
      </c>
      <c r="D2226" t="s">
        <v>82</v>
      </c>
      <c r="E2226" t="s">
        <v>56</v>
      </c>
      <c r="F2226" t="s">
        <v>57</v>
      </c>
      <c r="G2226">
        <v>31</v>
      </c>
      <c r="H2226">
        <v>418221</v>
      </c>
      <c r="I2226" t="s">
        <v>34</v>
      </c>
      <c r="J2226" s="1">
        <v>44460</v>
      </c>
      <c r="K2226">
        <v>1000</v>
      </c>
      <c r="L2226" t="s">
        <v>9341</v>
      </c>
      <c r="M2226" t="s">
        <v>596</v>
      </c>
      <c r="N2226" t="s">
        <v>9342</v>
      </c>
      <c r="O2226" t="s">
        <v>9343</v>
      </c>
      <c r="P2226" t="s">
        <v>51</v>
      </c>
      <c r="Q2226">
        <v>12</v>
      </c>
      <c r="R2226" t="s">
        <v>88</v>
      </c>
      <c r="S2226" t="s">
        <v>79</v>
      </c>
      <c r="T2226">
        <v>23755</v>
      </c>
      <c r="U2226" s="1">
        <v>45485</v>
      </c>
      <c r="V2226" t="s">
        <v>126</v>
      </c>
      <c r="W2226">
        <v>694603</v>
      </c>
      <c r="X2226" t="s">
        <v>9344</v>
      </c>
      <c r="Y2226">
        <v>482</v>
      </c>
      <c r="Z2226">
        <v>1524</v>
      </c>
      <c r="AA2226">
        <v>3</v>
      </c>
      <c r="AB2226" s="2" t="s">
        <v>9345</v>
      </c>
    </row>
    <row r="2227" spans="1:28" x14ac:dyDescent="0.3">
      <c r="A2227" t="s">
        <v>28</v>
      </c>
      <c r="B2227" t="s">
        <v>29</v>
      </c>
      <c r="C2227" t="s">
        <v>30</v>
      </c>
      <c r="D2227" t="s">
        <v>170</v>
      </c>
      <c r="E2227" t="s">
        <v>32</v>
      </c>
      <c r="F2227" t="s">
        <v>175</v>
      </c>
      <c r="G2227">
        <v>72</v>
      </c>
      <c r="H2227">
        <v>420664</v>
      </c>
      <c r="I2227" t="s">
        <v>34</v>
      </c>
      <c r="J2227" s="1">
        <v>44838</v>
      </c>
      <c r="K2227">
        <v>950</v>
      </c>
      <c r="L2227" t="s">
        <v>9346</v>
      </c>
      <c r="M2227" t="s">
        <v>423</v>
      </c>
      <c r="N2227" t="s">
        <v>9347</v>
      </c>
      <c r="O2227" t="s">
        <v>9348</v>
      </c>
      <c r="P2227" t="s">
        <v>51</v>
      </c>
      <c r="Q2227">
        <v>16</v>
      </c>
      <c r="R2227" t="s">
        <v>88</v>
      </c>
      <c r="S2227" t="s">
        <v>63</v>
      </c>
      <c r="T2227">
        <v>52550</v>
      </c>
      <c r="U2227" s="1">
        <v>45578</v>
      </c>
      <c r="V2227" t="s">
        <v>155</v>
      </c>
      <c r="W2227">
        <v>326043</v>
      </c>
      <c r="X2227" t="s">
        <v>9349</v>
      </c>
      <c r="Y2227">
        <v>228</v>
      </c>
      <c r="Z2227">
        <v>1738</v>
      </c>
      <c r="AA2227">
        <v>1</v>
      </c>
      <c r="AB2227">
        <v>695.2</v>
      </c>
    </row>
    <row r="2228" spans="1:28" x14ac:dyDescent="0.3">
      <c r="A2228" t="s">
        <v>28</v>
      </c>
      <c r="B2228" t="s">
        <v>29</v>
      </c>
      <c r="C2228" t="s">
        <v>157</v>
      </c>
      <c r="D2228" t="s">
        <v>92</v>
      </c>
      <c r="E2228" t="s">
        <v>56</v>
      </c>
      <c r="F2228" t="s">
        <v>113</v>
      </c>
      <c r="G2228">
        <v>95</v>
      </c>
      <c r="H2228">
        <v>402756</v>
      </c>
      <c r="I2228" t="s">
        <v>34</v>
      </c>
      <c r="J2228" s="1">
        <v>43940</v>
      </c>
      <c r="K2228">
        <v>1400</v>
      </c>
      <c r="L2228" t="s">
        <v>9350</v>
      </c>
      <c r="M2228" t="s">
        <v>2124</v>
      </c>
      <c r="N2228" t="s">
        <v>9351</v>
      </c>
      <c r="O2228">
        <f>1-337-231-3897</f>
        <v>-4464</v>
      </c>
      <c r="P2228" t="s">
        <v>51</v>
      </c>
      <c r="Q2228">
        <v>3</v>
      </c>
      <c r="R2228" t="s">
        <v>88</v>
      </c>
      <c r="S2228" t="s">
        <v>118</v>
      </c>
      <c r="T2228">
        <v>17413</v>
      </c>
      <c r="U2228" s="1">
        <v>45386</v>
      </c>
      <c r="V2228" t="s">
        <v>80</v>
      </c>
      <c r="W2228">
        <v>657288</v>
      </c>
      <c r="X2228" t="s">
        <v>9352</v>
      </c>
      <c r="Y2228">
        <v>633</v>
      </c>
      <c r="Z2228">
        <v>728</v>
      </c>
      <c r="AA2228">
        <v>7</v>
      </c>
      <c r="AB2228">
        <v>2038.4</v>
      </c>
    </row>
    <row r="2229" spans="1:28" x14ac:dyDescent="0.3">
      <c r="A2229" t="s">
        <v>28</v>
      </c>
      <c r="B2229" t="s">
        <v>29</v>
      </c>
      <c r="C2229" t="s">
        <v>66</v>
      </c>
      <c r="D2229" t="s">
        <v>92</v>
      </c>
      <c r="E2229" t="s">
        <v>32</v>
      </c>
      <c r="F2229" t="s">
        <v>150</v>
      </c>
      <c r="G2229">
        <v>12</v>
      </c>
      <c r="H2229">
        <v>421248</v>
      </c>
      <c r="I2229" t="s">
        <v>34</v>
      </c>
      <c r="J2229" s="1">
        <v>45070</v>
      </c>
      <c r="K2229">
        <v>800</v>
      </c>
      <c r="L2229" t="s">
        <v>9353</v>
      </c>
      <c r="M2229" t="s">
        <v>60</v>
      </c>
      <c r="N2229" t="s">
        <v>9354</v>
      </c>
      <c r="O2229" t="s">
        <v>9355</v>
      </c>
      <c r="P2229" t="s">
        <v>51</v>
      </c>
      <c r="Q2229">
        <v>14</v>
      </c>
      <c r="R2229" t="s">
        <v>40</v>
      </c>
      <c r="S2229" t="s">
        <v>63</v>
      </c>
      <c r="T2229">
        <v>71844</v>
      </c>
      <c r="U2229" s="1">
        <v>45426</v>
      </c>
      <c r="V2229" t="s">
        <v>140</v>
      </c>
      <c r="W2229">
        <v>111536</v>
      </c>
      <c r="X2229" t="s">
        <v>9356</v>
      </c>
      <c r="Y2229">
        <v>441</v>
      </c>
      <c r="Z2229">
        <v>1141</v>
      </c>
      <c r="AA2229">
        <v>1</v>
      </c>
      <c r="AB2229" s="2" t="s">
        <v>9357</v>
      </c>
    </row>
    <row r="2230" spans="1:28" x14ac:dyDescent="0.3">
      <c r="A2230" t="s">
        <v>28</v>
      </c>
      <c r="B2230" t="s">
        <v>29</v>
      </c>
      <c r="C2230" t="s">
        <v>66</v>
      </c>
      <c r="D2230" t="s">
        <v>31</v>
      </c>
      <c r="E2230" t="s">
        <v>46</v>
      </c>
      <c r="F2230" t="s">
        <v>106</v>
      </c>
      <c r="G2230">
        <v>10</v>
      </c>
      <c r="H2230">
        <v>423038</v>
      </c>
      <c r="I2230" t="s">
        <v>58</v>
      </c>
      <c r="J2230" s="1">
        <v>44972</v>
      </c>
      <c r="K2230">
        <v>950</v>
      </c>
      <c r="L2230" t="s">
        <v>9358</v>
      </c>
      <c r="M2230" t="s">
        <v>605</v>
      </c>
      <c r="N2230" t="s">
        <v>9359</v>
      </c>
      <c r="O2230" t="s">
        <v>9360</v>
      </c>
      <c r="P2230" t="s">
        <v>71</v>
      </c>
      <c r="Q2230">
        <v>15</v>
      </c>
      <c r="R2230" t="s">
        <v>40</v>
      </c>
      <c r="S2230" t="s">
        <v>41</v>
      </c>
      <c r="T2230">
        <v>57775</v>
      </c>
      <c r="U2230" s="1">
        <v>45374</v>
      </c>
      <c r="V2230" t="s">
        <v>72</v>
      </c>
      <c r="W2230">
        <v>202785</v>
      </c>
      <c r="X2230" t="s">
        <v>9361</v>
      </c>
      <c r="Y2230">
        <v>444</v>
      </c>
      <c r="Z2230">
        <v>2022</v>
      </c>
      <c r="AA2230">
        <v>4</v>
      </c>
      <c r="AB2230" s="2" t="s">
        <v>9362</v>
      </c>
    </row>
    <row r="2231" spans="1:28" x14ac:dyDescent="0.3">
      <c r="A2231" t="s">
        <v>28</v>
      </c>
      <c r="B2231" t="s">
        <v>29</v>
      </c>
      <c r="C2231" t="s">
        <v>157</v>
      </c>
      <c r="D2231" t="s">
        <v>511</v>
      </c>
      <c r="E2231" t="s">
        <v>32</v>
      </c>
      <c r="F2231" t="s">
        <v>106</v>
      </c>
      <c r="G2231">
        <v>84</v>
      </c>
      <c r="H2231">
        <v>419985</v>
      </c>
      <c r="I2231" t="s">
        <v>34</v>
      </c>
      <c r="J2231" s="1">
        <v>44510</v>
      </c>
      <c r="K2231">
        <v>1100</v>
      </c>
      <c r="L2231" t="s">
        <v>9363</v>
      </c>
      <c r="M2231" t="s">
        <v>269</v>
      </c>
      <c r="N2231" t="s">
        <v>9364</v>
      </c>
      <c r="O2231" t="s">
        <v>9365</v>
      </c>
      <c r="P2231" t="s">
        <v>39</v>
      </c>
      <c r="Q2231">
        <v>5</v>
      </c>
      <c r="R2231" t="s">
        <v>88</v>
      </c>
      <c r="S2231" t="s">
        <v>41</v>
      </c>
      <c r="T2231">
        <v>42883</v>
      </c>
      <c r="U2231" s="1">
        <v>45556</v>
      </c>
      <c r="V2231" t="s">
        <v>180</v>
      </c>
      <c r="W2231">
        <v>935754</v>
      </c>
      <c r="X2231" t="s">
        <v>9366</v>
      </c>
      <c r="Y2231">
        <v>476</v>
      </c>
      <c r="Z2231">
        <v>2226</v>
      </c>
      <c r="AA2231">
        <v>5</v>
      </c>
      <c r="AB2231">
        <v>4452</v>
      </c>
    </row>
    <row r="2232" spans="1:28" x14ac:dyDescent="0.3">
      <c r="A2232" t="s">
        <v>28</v>
      </c>
      <c r="B2232" t="s">
        <v>29</v>
      </c>
      <c r="C2232" t="s">
        <v>91</v>
      </c>
      <c r="D2232" t="s">
        <v>170</v>
      </c>
      <c r="E2232" t="s">
        <v>46</v>
      </c>
      <c r="F2232" t="s">
        <v>150</v>
      </c>
      <c r="G2232">
        <v>9</v>
      </c>
      <c r="H2232">
        <v>412023</v>
      </c>
      <c r="I2232" t="s">
        <v>34</v>
      </c>
      <c r="J2232" s="1">
        <v>45452</v>
      </c>
      <c r="K2232">
        <v>1000</v>
      </c>
      <c r="L2232" t="s">
        <v>9367</v>
      </c>
      <c r="M2232" t="s">
        <v>1483</v>
      </c>
      <c r="N2232" t="s">
        <v>9368</v>
      </c>
      <c r="O2232">
        <v>9945488423</v>
      </c>
      <c r="P2232" t="s">
        <v>51</v>
      </c>
      <c r="Q2232">
        <v>11</v>
      </c>
      <c r="R2232" t="s">
        <v>88</v>
      </c>
      <c r="S2232" t="s">
        <v>41</v>
      </c>
      <c r="T2232">
        <v>26634</v>
      </c>
      <c r="U2232" s="1">
        <v>45557</v>
      </c>
      <c r="V2232" t="s">
        <v>180</v>
      </c>
      <c r="W2232">
        <v>989927</v>
      </c>
      <c r="X2232" t="s">
        <v>9369</v>
      </c>
      <c r="Y2232">
        <v>955</v>
      </c>
      <c r="Z2232">
        <v>2418</v>
      </c>
      <c r="AA2232">
        <v>6</v>
      </c>
      <c r="AB2232" s="2" t="s">
        <v>9370</v>
      </c>
    </row>
    <row r="2233" spans="1:28" x14ac:dyDescent="0.3">
      <c r="A2233" t="s">
        <v>28</v>
      </c>
      <c r="B2233" t="s">
        <v>29</v>
      </c>
      <c r="C2233" t="s">
        <v>30</v>
      </c>
      <c r="D2233" t="s">
        <v>105</v>
      </c>
      <c r="E2233" t="s">
        <v>56</v>
      </c>
      <c r="F2233" t="s">
        <v>57</v>
      </c>
      <c r="G2233">
        <v>8</v>
      </c>
      <c r="H2233">
        <v>427421</v>
      </c>
      <c r="I2233" t="s">
        <v>34</v>
      </c>
      <c r="J2233" s="1">
        <v>44442</v>
      </c>
      <c r="K2233">
        <v>800</v>
      </c>
      <c r="L2233" t="s">
        <v>9371</v>
      </c>
      <c r="M2233" t="s">
        <v>1198</v>
      </c>
      <c r="N2233" t="s">
        <v>9372</v>
      </c>
      <c r="O2233" t="s">
        <v>9373</v>
      </c>
      <c r="P2233" t="s">
        <v>71</v>
      </c>
      <c r="Q2233">
        <v>18</v>
      </c>
      <c r="R2233" t="s">
        <v>40</v>
      </c>
      <c r="S2233" t="s">
        <v>41</v>
      </c>
      <c r="T2233">
        <v>38106</v>
      </c>
      <c r="U2233" s="1">
        <v>45627</v>
      </c>
      <c r="V2233" t="s">
        <v>259</v>
      </c>
      <c r="W2233">
        <v>211039</v>
      </c>
      <c r="X2233" t="s">
        <v>9374</v>
      </c>
      <c r="Y2233">
        <v>739</v>
      </c>
      <c r="Z2233">
        <v>582</v>
      </c>
      <c r="AA2233">
        <v>7</v>
      </c>
      <c r="AB2233" s="2" t="s">
        <v>6027</v>
      </c>
    </row>
    <row r="2234" spans="1:28" x14ac:dyDescent="0.3">
      <c r="A2234" t="s">
        <v>28</v>
      </c>
      <c r="B2234" t="s">
        <v>29</v>
      </c>
      <c r="C2234" t="s">
        <v>148</v>
      </c>
      <c r="D2234" t="s">
        <v>142</v>
      </c>
      <c r="E2234" t="s">
        <v>32</v>
      </c>
      <c r="F2234" t="s">
        <v>355</v>
      </c>
      <c r="G2234">
        <v>75</v>
      </c>
      <c r="H2234">
        <v>439291</v>
      </c>
      <c r="I2234" t="s">
        <v>58</v>
      </c>
      <c r="J2234" s="1">
        <v>44221</v>
      </c>
      <c r="K2234">
        <v>1400</v>
      </c>
      <c r="L2234" t="s">
        <v>3794</v>
      </c>
      <c r="M2234" t="s">
        <v>366</v>
      </c>
      <c r="N2234" t="s">
        <v>9375</v>
      </c>
      <c r="O2234" t="s">
        <v>9376</v>
      </c>
      <c r="P2234" t="s">
        <v>51</v>
      </c>
      <c r="Q2234">
        <v>16</v>
      </c>
      <c r="R2234" t="s">
        <v>88</v>
      </c>
      <c r="S2234" t="s">
        <v>63</v>
      </c>
      <c r="T2234">
        <v>36077</v>
      </c>
      <c r="U2234" s="1">
        <v>45504</v>
      </c>
      <c r="V2234" t="s">
        <v>126</v>
      </c>
      <c r="W2234">
        <v>462948</v>
      </c>
      <c r="X2234" t="s">
        <v>9377</v>
      </c>
      <c r="Y2234">
        <v>668</v>
      </c>
      <c r="Z2234">
        <v>1247</v>
      </c>
      <c r="AA2234">
        <v>1</v>
      </c>
      <c r="AB2234">
        <v>498.8</v>
      </c>
    </row>
    <row r="2235" spans="1:28" x14ac:dyDescent="0.3">
      <c r="A2235" t="s">
        <v>28</v>
      </c>
      <c r="B2235" t="s">
        <v>29</v>
      </c>
      <c r="C2235" t="s">
        <v>193</v>
      </c>
      <c r="D2235" t="s">
        <v>637</v>
      </c>
      <c r="E2235" t="s">
        <v>46</v>
      </c>
      <c r="F2235" t="s">
        <v>83</v>
      </c>
      <c r="G2235">
        <v>53</v>
      </c>
      <c r="H2235">
        <v>410575</v>
      </c>
      <c r="I2235" t="s">
        <v>34</v>
      </c>
      <c r="J2235" s="1">
        <v>44983</v>
      </c>
      <c r="K2235">
        <v>950</v>
      </c>
      <c r="L2235" t="s">
        <v>9378</v>
      </c>
      <c r="M2235" t="s">
        <v>334</v>
      </c>
      <c r="N2235" t="s">
        <v>9379</v>
      </c>
      <c r="O2235" t="s">
        <v>9380</v>
      </c>
      <c r="P2235" t="s">
        <v>39</v>
      </c>
      <c r="Q2235">
        <v>9</v>
      </c>
      <c r="R2235" t="s">
        <v>40</v>
      </c>
      <c r="S2235" t="s">
        <v>118</v>
      </c>
      <c r="T2235">
        <v>78092</v>
      </c>
      <c r="U2235" s="1">
        <v>45424</v>
      </c>
      <c r="V2235" t="s">
        <v>140</v>
      </c>
      <c r="W2235">
        <v>581689</v>
      </c>
      <c r="X2235" t="s">
        <v>9381</v>
      </c>
      <c r="Y2235">
        <v>275</v>
      </c>
      <c r="Z2235">
        <v>2848</v>
      </c>
      <c r="AA2235">
        <v>1</v>
      </c>
      <c r="AB2235">
        <v>1139.2</v>
      </c>
    </row>
    <row r="2236" spans="1:28" x14ac:dyDescent="0.3">
      <c r="A2236" t="s">
        <v>28</v>
      </c>
      <c r="B2236" t="s">
        <v>29</v>
      </c>
      <c r="C2236" t="s">
        <v>66</v>
      </c>
      <c r="D2236" t="s">
        <v>560</v>
      </c>
      <c r="E2236" t="s">
        <v>56</v>
      </c>
      <c r="F2236" t="s">
        <v>83</v>
      </c>
      <c r="G2236">
        <v>27</v>
      </c>
      <c r="H2236">
        <v>407768</v>
      </c>
      <c r="I2236" t="s">
        <v>34</v>
      </c>
      <c r="J2236" s="1">
        <v>43994</v>
      </c>
      <c r="K2236">
        <v>1000</v>
      </c>
      <c r="L2236" t="s">
        <v>9382</v>
      </c>
      <c r="M2236" t="s">
        <v>1072</v>
      </c>
      <c r="N2236" t="s">
        <v>9383</v>
      </c>
      <c r="O2236" t="s">
        <v>9384</v>
      </c>
      <c r="P2236" t="s">
        <v>87</v>
      </c>
      <c r="Q2236">
        <v>3</v>
      </c>
      <c r="R2236" t="s">
        <v>40</v>
      </c>
      <c r="S2236" t="s">
        <v>79</v>
      </c>
      <c r="T2236">
        <v>75582</v>
      </c>
      <c r="U2236" s="1">
        <v>45590</v>
      </c>
      <c r="V2236" t="s">
        <v>155</v>
      </c>
      <c r="W2236">
        <v>557820</v>
      </c>
      <c r="X2236" t="s">
        <v>9385</v>
      </c>
      <c r="Y2236">
        <v>763</v>
      </c>
      <c r="Z2236">
        <v>2946</v>
      </c>
      <c r="AA2236">
        <v>5</v>
      </c>
      <c r="AB2236">
        <v>5892</v>
      </c>
    </row>
    <row r="2237" spans="1:28" x14ac:dyDescent="0.3">
      <c r="A2237" t="s">
        <v>28</v>
      </c>
      <c r="B2237" t="s">
        <v>29</v>
      </c>
      <c r="C2237" t="s">
        <v>66</v>
      </c>
      <c r="D2237" t="s">
        <v>134</v>
      </c>
      <c r="E2237" t="s">
        <v>56</v>
      </c>
      <c r="F2237" t="s">
        <v>135</v>
      </c>
      <c r="G2237">
        <v>29</v>
      </c>
      <c r="H2237">
        <v>435907</v>
      </c>
      <c r="I2237" t="s">
        <v>34</v>
      </c>
      <c r="J2237" s="1">
        <v>45413</v>
      </c>
      <c r="K2237">
        <v>1000</v>
      </c>
      <c r="L2237" t="s">
        <v>5730</v>
      </c>
      <c r="M2237" t="s">
        <v>293</v>
      </c>
      <c r="N2237" t="s">
        <v>9386</v>
      </c>
      <c r="O2237" t="s">
        <v>9387</v>
      </c>
      <c r="P2237" t="s">
        <v>87</v>
      </c>
      <c r="Q2237">
        <v>8</v>
      </c>
      <c r="R2237" t="s">
        <v>40</v>
      </c>
      <c r="S2237" t="s">
        <v>41</v>
      </c>
      <c r="T2237">
        <v>96863</v>
      </c>
      <c r="U2237" s="1">
        <v>45599</v>
      </c>
      <c r="V2237" t="s">
        <v>42</v>
      </c>
      <c r="W2237">
        <v>157452</v>
      </c>
      <c r="X2237" t="s">
        <v>9388</v>
      </c>
      <c r="Y2237">
        <v>307</v>
      </c>
      <c r="Z2237">
        <v>2798</v>
      </c>
      <c r="AA2237">
        <v>3</v>
      </c>
      <c r="AB2237" s="2" t="s">
        <v>9389</v>
      </c>
    </row>
    <row r="2238" spans="1:28" x14ac:dyDescent="0.3">
      <c r="A2238" t="s">
        <v>28</v>
      </c>
      <c r="B2238" t="s">
        <v>29</v>
      </c>
      <c r="C2238" t="s">
        <v>148</v>
      </c>
      <c r="D2238" t="s">
        <v>380</v>
      </c>
      <c r="E2238" t="s">
        <v>46</v>
      </c>
      <c r="F2238" t="s">
        <v>99</v>
      </c>
      <c r="G2238">
        <v>69</v>
      </c>
      <c r="H2238">
        <v>434389</v>
      </c>
      <c r="I2238" t="s">
        <v>58</v>
      </c>
      <c r="J2238" s="1">
        <v>44850</v>
      </c>
      <c r="K2238">
        <v>1400</v>
      </c>
      <c r="L2238" t="s">
        <v>9390</v>
      </c>
      <c r="M2238" t="s">
        <v>366</v>
      </c>
      <c r="N2238" t="s">
        <v>9391</v>
      </c>
      <c r="O2238">
        <f>1-310-721-1112</f>
        <v>-2142</v>
      </c>
      <c r="P2238" t="s">
        <v>39</v>
      </c>
      <c r="Q2238">
        <v>16</v>
      </c>
      <c r="R2238" t="s">
        <v>40</v>
      </c>
      <c r="S2238" t="s">
        <v>41</v>
      </c>
      <c r="T2238">
        <v>79414</v>
      </c>
      <c r="U2238" s="1">
        <v>45413</v>
      </c>
      <c r="V2238" t="s">
        <v>140</v>
      </c>
      <c r="W2238">
        <v>122253</v>
      </c>
      <c r="X2238" t="s">
        <v>9392</v>
      </c>
      <c r="Y2238">
        <v>390</v>
      </c>
      <c r="Z2238">
        <v>1454</v>
      </c>
      <c r="AA2238">
        <v>6</v>
      </c>
      <c r="AB2238" s="2" t="s">
        <v>9393</v>
      </c>
    </row>
    <row r="2239" spans="1:28" x14ac:dyDescent="0.3">
      <c r="A2239" t="s">
        <v>28</v>
      </c>
      <c r="B2239" t="s">
        <v>29</v>
      </c>
      <c r="C2239" t="s">
        <v>157</v>
      </c>
      <c r="D2239" t="s">
        <v>467</v>
      </c>
      <c r="E2239" t="s">
        <v>56</v>
      </c>
      <c r="F2239" t="s">
        <v>135</v>
      </c>
      <c r="G2239">
        <v>61</v>
      </c>
      <c r="H2239">
        <v>421264</v>
      </c>
      <c r="I2239" t="s">
        <v>34</v>
      </c>
      <c r="J2239" s="1">
        <v>45148</v>
      </c>
      <c r="K2239">
        <v>800</v>
      </c>
      <c r="L2239" t="s">
        <v>9394</v>
      </c>
      <c r="M2239" t="s">
        <v>49</v>
      </c>
      <c r="N2239" t="s">
        <v>9395</v>
      </c>
      <c r="O2239" t="s">
        <v>9396</v>
      </c>
      <c r="P2239" t="s">
        <v>71</v>
      </c>
      <c r="Q2239">
        <v>11</v>
      </c>
      <c r="R2239" t="s">
        <v>88</v>
      </c>
      <c r="S2239" t="s">
        <v>63</v>
      </c>
      <c r="T2239">
        <v>18161</v>
      </c>
      <c r="U2239" s="1">
        <v>45602</v>
      </c>
      <c r="V2239" t="s">
        <v>42</v>
      </c>
      <c r="W2239">
        <v>898516</v>
      </c>
      <c r="X2239" t="s">
        <v>9397</v>
      </c>
      <c r="Y2239">
        <v>535</v>
      </c>
      <c r="Z2239">
        <v>1986</v>
      </c>
      <c r="AA2239">
        <v>2</v>
      </c>
      <c r="AB2239" s="2" t="s">
        <v>9398</v>
      </c>
    </row>
    <row r="2240" spans="1:28" x14ac:dyDescent="0.3">
      <c r="A2240" t="s">
        <v>28</v>
      </c>
      <c r="B2240" t="s">
        <v>29</v>
      </c>
      <c r="C2240" t="s">
        <v>91</v>
      </c>
      <c r="D2240" t="s">
        <v>291</v>
      </c>
      <c r="E2240" t="s">
        <v>32</v>
      </c>
      <c r="F2240" t="s">
        <v>150</v>
      </c>
      <c r="G2240">
        <v>83</v>
      </c>
      <c r="H2240">
        <v>422406</v>
      </c>
      <c r="I2240" t="s">
        <v>58</v>
      </c>
      <c r="J2240" s="1">
        <v>44178</v>
      </c>
      <c r="K2240">
        <v>1400</v>
      </c>
      <c r="L2240" t="s">
        <v>9399</v>
      </c>
      <c r="M2240" t="s">
        <v>282</v>
      </c>
      <c r="N2240" t="s">
        <v>9400</v>
      </c>
      <c r="O2240">
        <v>8882470346</v>
      </c>
      <c r="P2240" t="s">
        <v>51</v>
      </c>
      <c r="Q2240">
        <v>15</v>
      </c>
      <c r="R2240" t="s">
        <v>88</v>
      </c>
      <c r="S2240" t="s">
        <v>79</v>
      </c>
      <c r="T2240">
        <v>33826</v>
      </c>
      <c r="U2240" s="1">
        <v>45613</v>
      </c>
      <c r="V2240" t="s">
        <v>42</v>
      </c>
      <c r="W2240">
        <v>976469</v>
      </c>
      <c r="X2240" t="s">
        <v>9401</v>
      </c>
      <c r="Y2240">
        <v>738</v>
      </c>
      <c r="Z2240">
        <v>2955</v>
      </c>
      <c r="AA2240">
        <v>6</v>
      </c>
      <c r="AB2240">
        <v>7092</v>
      </c>
    </row>
    <row r="2241" spans="1:28" x14ac:dyDescent="0.3">
      <c r="A2241" t="s">
        <v>28</v>
      </c>
      <c r="B2241" t="s">
        <v>29</v>
      </c>
      <c r="C2241" t="s">
        <v>66</v>
      </c>
      <c r="D2241" t="s">
        <v>31</v>
      </c>
      <c r="E2241" t="s">
        <v>56</v>
      </c>
      <c r="F2241" t="s">
        <v>83</v>
      </c>
      <c r="G2241">
        <v>9</v>
      </c>
      <c r="H2241">
        <v>436220</v>
      </c>
      <c r="I2241" t="s">
        <v>34</v>
      </c>
      <c r="J2241" s="1">
        <v>44981</v>
      </c>
      <c r="K2241">
        <v>1400</v>
      </c>
      <c r="L2241" t="s">
        <v>7300</v>
      </c>
      <c r="M2241" t="s">
        <v>423</v>
      </c>
      <c r="N2241" t="s">
        <v>9402</v>
      </c>
      <c r="O2241" t="s">
        <v>9403</v>
      </c>
      <c r="P2241" t="s">
        <v>87</v>
      </c>
      <c r="Q2241">
        <v>5</v>
      </c>
      <c r="R2241" t="s">
        <v>40</v>
      </c>
      <c r="S2241" t="s">
        <v>41</v>
      </c>
      <c r="T2241">
        <v>58707</v>
      </c>
      <c r="U2241" s="1">
        <v>45437</v>
      </c>
      <c r="V2241" t="s">
        <v>140</v>
      </c>
      <c r="W2241">
        <v>558640</v>
      </c>
      <c r="X2241" t="s">
        <v>9404</v>
      </c>
      <c r="Y2241">
        <v>917</v>
      </c>
      <c r="Z2241">
        <v>2065</v>
      </c>
      <c r="AA2241">
        <v>8</v>
      </c>
      <c r="AB2241">
        <v>6608</v>
      </c>
    </row>
    <row r="2242" spans="1:28" x14ac:dyDescent="0.3">
      <c r="A2242" t="s">
        <v>28</v>
      </c>
      <c r="B2242" t="s">
        <v>29</v>
      </c>
      <c r="C2242" t="s">
        <v>157</v>
      </c>
      <c r="D2242" t="s">
        <v>98</v>
      </c>
      <c r="E2242" t="s">
        <v>32</v>
      </c>
      <c r="F2242" t="s">
        <v>113</v>
      </c>
      <c r="G2242">
        <v>12</v>
      </c>
      <c r="H2242">
        <v>427691</v>
      </c>
      <c r="I2242" t="s">
        <v>58</v>
      </c>
      <c r="J2242" s="1">
        <v>44371</v>
      </c>
      <c r="K2242">
        <v>1300</v>
      </c>
      <c r="L2242" t="s">
        <v>9405</v>
      </c>
      <c r="M2242" t="s">
        <v>818</v>
      </c>
      <c r="N2242" t="s">
        <v>9406</v>
      </c>
      <c r="O2242" t="s">
        <v>9407</v>
      </c>
      <c r="P2242" t="s">
        <v>39</v>
      </c>
      <c r="Q2242">
        <v>14</v>
      </c>
      <c r="R2242" t="s">
        <v>40</v>
      </c>
      <c r="S2242" t="s">
        <v>79</v>
      </c>
      <c r="T2242">
        <v>80665</v>
      </c>
      <c r="U2242" s="1">
        <v>45618</v>
      </c>
      <c r="V2242" t="s">
        <v>42</v>
      </c>
      <c r="W2242">
        <v>701956</v>
      </c>
      <c r="X2242" t="s">
        <v>9408</v>
      </c>
      <c r="Y2242">
        <v>341</v>
      </c>
      <c r="Z2242">
        <v>1337</v>
      </c>
      <c r="AA2242">
        <v>8</v>
      </c>
      <c r="AB2242" s="2" t="s">
        <v>9409</v>
      </c>
    </row>
    <row r="2243" spans="1:28" x14ac:dyDescent="0.3">
      <c r="A2243" t="s">
        <v>28</v>
      </c>
      <c r="B2243" t="s">
        <v>29</v>
      </c>
      <c r="C2243" t="s">
        <v>54</v>
      </c>
      <c r="D2243" t="s">
        <v>227</v>
      </c>
      <c r="E2243" t="s">
        <v>32</v>
      </c>
      <c r="F2243" t="s">
        <v>83</v>
      </c>
      <c r="G2243">
        <v>23</v>
      </c>
      <c r="H2243">
        <v>402955</v>
      </c>
      <c r="I2243" t="s">
        <v>58</v>
      </c>
      <c r="J2243" s="1">
        <v>44051</v>
      </c>
      <c r="K2243">
        <v>1400</v>
      </c>
      <c r="L2243" t="s">
        <v>9410</v>
      </c>
      <c r="M2243" t="s">
        <v>287</v>
      </c>
      <c r="N2243" t="s">
        <v>9411</v>
      </c>
      <c r="O2243" t="s">
        <v>9412</v>
      </c>
      <c r="P2243" t="s">
        <v>71</v>
      </c>
      <c r="Q2243">
        <v>16</v>
      </c>
      <c r="R2243" t="s">
        <v>40</v>
      </c>
      <c r="S2243" t="s">
        <v>79</v>
      </c>
      <c r="T2243">
        <v>60530</v>
      </c>
      <c r="U2243" s="1">
        <v>45503</v>
      </c>
      <c r="V2243" t="s">
        <v>126</v>
      </c>
      <c r="W2243">
        <v>323442</v>
      </c>
      <c r="X2243" t="s">
        <v>9413</v>
      </c>
      <c r="Y2243">
        <v>682</v>
      </c>
      <c r="Z2243">
        <v>2069</v>
      </c>
      <c r="AA2243">
        <v>5</v>
      </c>
      <c r="AB2243">
        <v>4138</v>
      </c>
    </row>
    <row r="2244" spans="1:28" x14ac:dyDescent="0.3">
      <c r="A2244" t="s">
        <v>28</v>
      </c>
      <c r="B2244" t="s">
        <v>29</v>
      </c>
      <c r="C2244" t="s">
        <v>193</v>
      </c>
      <c r="D2244" t="s">
        <v>442</v>
      </c>
      <c r="E2244" t="s">
        <v>32</v>
      </c>
      <c r="F2244" t="s">
        <v>99</v>
      </c>
      <c r="G2244">
        <v>7</v>
      </c>
      <c r="H2244">
        <v>422309</v>
      </c>
      <c r="I2244" t="s">
        <v>58</v>
      </c>
      <c r="J2244" s="1">
        <v>45135</v>
      </c>
      <c r="K2244">
        <v>1200</v>
      </c>
      <c r="L2244" t="s">
        <v>9414</v>
      </c>
      <c r="M2244" t="s">
        <v>1409</v>
      </c>
      <c r="N2244" t="s">
        <v>9415</v>
      </c>
      <c r="O2244" t="s">
        <v>9416</v>
      </c>
      <c r="P2244" t="s">
        <v>71</v>
      </c>
      <c r="Q2244">
        <v>4</v>
      </c>
      <c r="R2244" t="s">
        <v>88</v>
      </c>
      <c r="S2244" t="s">
        <v>79</v>
      </c>
      <c r="T2244">
        <v>96586</v>
      </c>
      <c r="U2244" s="1">
        <v>45376</v>
      </c>
      <c r="V2244" t="s">
        <v>72</v>
      </c>
      <c r="W2244">
        <v>277943</v>
      </c>
      <c r="X2244" t="s">
        <v>9417</v>
      </c>
      <c r="Y2244">
        <v>768</v>
      </c>
      <c r="Z2244">
        <v>860</v>
      </c>
      <c r="AA2244">
        <v>7</v>
      </c>
      <c r="AB2244">
        <v>2408</v>
      </c>
    </row>
    <row r="2245" spans="1:28" x14ac:dyDescent="0.3">
      <c r="A2245" t="s">
        <v>28</v>
      </c>
      <c r="B2245" t="s">
        <v>29</v>
      </c>
      <c r="C2245" t="s">
        <v>157</v>
      </c>
      <c r="D2245" t="s">
        <v>55</v>
      </c>
      <c r="E2245" t="s">
        <v>46</v>
      </c>
      <c r="F2245" t="s">
        <v>99</v>
      </c>
      <c r="G2245">
        <v>70</v>
      </c>
      <c r="H2245">
        <v>402720</v>
      </c>
      <c r="I2245" t="s">
        <v>34</v>
      </c>
      <c r="J2245" s="1">
        <v>44862</v>
      </c>
      <c r="K2245">
        <v>950</v>
      </c>
      <c r="L2245" t="s">
        <v>9418</v>
      </c>
      <c r="M2245" t="s">
        <v>1198</v>
      </c>
      <c r="N2245" t="s">
        <v>9419</v>
      </c>
      <c r="O2245" t="s">
        <v>9420</v>
      </c>
      <c r="P2245" t="s">
        <v>39</v>
      </c>
      <c r="Q2245">
        <v>8</v>
      </c>
      <c r="R2245" t="s">
        <v>88</v>
      </c>
      <c r="S2245" t="s">
        <v>63</v>
      </c>
      <c r="T2245">
        <v>20270</v>
      </c>
      <c r="U2245" s="1">
        <v>45523</v>
      </c>
      <c r="V2245" t="s">
        <v>64</v>
      </c>
      <c r="W2245">
        <v>820530</v>
      </c>
      <c r="X2245" t="s">
        <v>9421</v>
      </c>
      <c r="Y2245">
        <v>559</v>
      </c>
      <c r="Z2245">
        <v>2715</v>
      </c>
      <c r="AA2245">
        <v>2</v>
      </c>
      <c r="AB2245">
        <v>2172</v>
      </c>
    </row>
    <row r="2246" spans="1:28" x14ac:dyDescent="0.3">
      <c r="A2246" t="s">
        <v>28</v>
      </c>
      <c r="B2246" t="s">
        <v>29</v>
      </c>
      <c r="C2246" t="s">
        <v>91</v>
      </c>
      <c r="D2246" t="s">
        <v>105</v>
      </c>
      <c r="E2246" t="s">
        <v>32</v>
      </c>
      <c r="F2246" t="s">
        <v>33</v>
      </c>
      <c r="G2246">
        <v>88</v>
      </c>
      <c r="H2246">
        <v>406158</v>
      </c>
      <c r="I2246" t="s">
        <v>34</v>
      </c>
      <c r="J2246" s="1">
        <v>44414</v>
      </c>
      <c r="K2246">
        <v>950</v>
      </c>
      <c r="L2246" t="s">
        <v>9422</v>
      </c>
      <c r="M2246" t="s">
        <v>423</v>
      </c>
      <c r="N2246" t="s">
        <v>9423</v>
      </c>
      <c r="O2246" t="s">
        <v>9424</v>
      </c>
      <c r="P2246" t="s">
        <v>87</v>
      </c>
      <c r="Q2246">
        <v>13</v>
      </c>
      <c r="R2246" t="s">
        <v>40</v>
      </c>
      <c r="S2246" t="s">
        <v>118</v>
      </c>
      <c r="T2246">
        <v>18039</v>
      </c>
      <c r="U2246" s="1">
        <v>45366</v>
      </c>
      <c r="V2246" t="s">
        <v>72</v>
      </c>
      <c r="W2246">
        <v>397769</v>
      </c>
      <c r="X2246" t="s">
        <v>9425</v>
      </c>
      <c r="Y2246">
        <v>954</v>
      </c>
      <c r="Z2246">
        <v>1322</v>
      </c>
      <c r="AA2246">
        <v>4</v>
      </c>
      <c r="AB2246" s="2" t="s">
        <v>9426</v>
      </c>
    </row>
    <row r="2247" spans="1:28" x14ac:dyDescent="0.3">
      <c r="A2247" t="s">
        <v>28</v>
      </c>
      <c r="B2247" t="s">
        <v>29</v>
      </c>
      <c r="C2247" t="s">
        <v>193</v>
      </c>
      <c r="D2247" t="s">
        <v>560</v>
      </c>
      <c r="E2247" t="s">
        <v>56</v>
      </c>
      <c r="F2247" t="s">
        <v>113</v>
      </c>
      <c r="G2247">
        <v>41</v>
      </c>
      <c r="H2247">
        <v>409303</v>
      </c>
      <c r="I2247" t="s">
        <v>58</v>
      </c>
      <c r="J2247" s="1">
        <v>44229</v>
      </c>
      <c r="K2247">
        <v>1400</v>
      </c>
      <c r="L2247" t="s">
        <v>9427</v>
      </c>
      <c r="M2247" t="s">
        <v>372</v>
      </c>
      <c r="N2247" t="s">
        <v>9428</v>
      </c>
      <c r="O2247" t="s">
        <v>9429</v>
      </c>
      <c r="P2247" t="s">
        <v>51</v>
      </c>
      <c r="Q2247">
        <v>3</v>
      </c>
      <c r="R2247" t="s">
        <v>88</v>
      </c>
      <c r="S2247" t="s">
        <v>41</v>
      </c>
      <c r="T2247">
        <v>97855</v>
      </c>
      <c r="U2247" s="1">
        <v>45434</v>
      </c>
      <c r="V2247" t="s">
        <v>140</v>
      </c>
      <c r="W2247">
        <v>461374</v>
      </c>
      <c r="X2247" t="s">
        <v>9430</v>
      </c>
      <c r="Y2247">
        <v>587</v>
      </c>
      <c r="Z2247">
        <v>1894</v>
      </c>
      <c r="AA2247">
        <v>2</v>
      </c>
      <c r="AB2247">
        <v>1515.2</v>
      </c>
    </row>
    <row r="2248" spans="1:28" x14ac:dyDescent="0.3">
      <c r="A2248" t="s">
        <v>28</v>
      </c>
      <c r="B2248" t="s">
        <v>29</v>
      </c>
      <c r="C2248" t="s">
        <v>148</v>
      </c>
      <c r="D2248" t="s">
        <v>248</v>
      </c>
      <c r="E2248" t="s">
        <v>46</v>
      </c>
      <c r="F2248" t="s">
        <v>47</v>
      </c>
      <c r="G2248">
        <v>43</v>
      </c>
      <c r="H2248">
        <v>412470</v>
      </c>
      <c r="I2248" t="s">
        <v>58</v>
      </c>
      <c r="J2248" s="1">
        <v>45364</v>
      </c>
      <c r="K2248">
        <v>1400</v>
      </c>
      <c r="L2248" t="s">
        <v>9431</v>
      </c>
      <c r="M2248" t="s">
        <v>211</v>
      </c>
      <c r="N2248" t="s">
        <v>9432</v>
      </c>
      <c r="O2248" t="s">
        <v>9433</v>
      </c>
      <c r="P2248" t="s">
        <v>51</v>
      </c>
      <c r="Q2248">
        <v>20</v>
      </c>
      <c r="R2248" t="s">
        <v>88</v>
      </c>
      <c r="S2248" t="s">
        <v>118</v>
      </c>
      <c r="T2248">
        <v>79413</v>
      </c>
      <c r="U2248" s="1">
        <v>45599</v>
      </c>
      <c r="V2248" t="s">
        <v>42</v>
      </c>
      <c r="W2248">
        <v>773279</v>
      </c>
      <c r="X2248" t="s">
        <v>9434</v>
      </c>
      <c r="Y2248">
        <v>575</v>
      </c>
      <c r="Z2248">
        <v>2166</v>
      </c>
      <c r="AA2248">
        <v>8</v>
      </c>
      <c r="AB2248" s="2" t="s">
        <v>9435</v>
      </c>
    </row>
    <row r="2249" spans="1:28" x14ac:dyDescent="0.3">
      <c r="A2249" t="s">
        <v>28</v>
      </c>
      <c r="B2249" t="s">
        <v>29</v>
      </c>
      <c r="C2249" t="s">
        <v>54</v>
      </c>
      <c r="D2249" t="s">
        <v>142</v>
      </c>
      <c r="E2249" t="s">
        <v>46</v>
      </c>
      <c r="F2249" t="s">
        <v>355</v>
      </c>
      <c r="G2249">
        <v>91</v>
      </c>
      <c r="H2249">
        <v>400223</v>
      </c>
      <c r="I2249" t="s">
        <v>58</v>
      </c>
      <c r="J2249" s="1">
        <v>44012</v>
      </c>
      <c r="K2249">
        <v>1000</v>
      </c>
      <c r="L2249" t="s">
        <v>9436</v>
      </c>
      <c r="M2249" t="s">
        <v>1118</v>
      </c>
      <c r="N2249" t="s">
        <v>9437</v>
      </c>
      <c r="O2249" t="s">
        <v>9438</v>
      </c>
      <c r="P2249" t="s">
        <v>51</v>
      </c>
      <c r="Q2249">
        <v>3</v>
      </c>
      <c r="R2249" t="s">
        <v>88</v>
      </c>
      <c r="S2249" t="s">
        <v>63</v>
      </c>
      <c r="T2249">
        <v>50472</v>
      </c>
      <c r="U2249" s="1">
        <v>45432</v>
      </c>
      <c r="V2249" t="s">
        <v>140</v>
      </c>
      <c r="W2249">
        <v>178210</v>
      </c>
      <c r="X2249" t="s">
        <v>9439</v>
      </c>
      <c r="Y2249">
        <v>231</v>
      </c>
      <c r="Z2249">
        <v>1773</v>
      </c>
      <c r="AA2249">
        <v>3</v>
      </c>
      <c r="AB2249">
        <v>2127.6</v>
      </c>
    </row>
    <row r="2250" spans="1:28" x14ac:dyDescent="0.3">
      <c r="A2250" t="s">
        <v>28</v>
      </c>
      <c r="B2250" t="s">
        <v>29</v>
      </c>
      <c r="C2250" t="s">
        <v>66</v>
      </c>
      <c r="D2250" t="s">
        <v>349</v>
      </c>
      <c r="E2250" t="s">
        <v>56</v>
      </c>
      <c r="F2250" t="s">
        <v>113</v>
      </c>
      <c r="G2250">
        <v>51</v>
      </c>
      <c r="H2250">
        <v>419503</v>
      </c>
      <c r="I2250" t="s">
        <v>58</v>
      </c>
      <c r="J2250" s="1">
        <v>45402</v>
      </c>
      <c r="K2250">
        <v>1000</v>
      </c>
      <c r="L2250" t="s">
        <v>9440</v>
      </c>
      <c r="M2250" t="s">
        <v>85</v>
      </c>
      <c r="N2250" t="s">
        <v>9441</v>
      </c>
      <c r="O2250" t="s">
        <v>9442</v>
      </c>
      <c r="P2250" t="s">
        <v>87</v>
      </c>
      <c r="Q2250">
        <v>13</v>
      </c>
      <c r="R2250" t="s">
        <v>40</v>
      </c>
      <c r="S2250" t="s">
        <v>63</v>
      </c>
      <c r="T2250">
        <v>54930</v>
      </c>
      <c r="U2250" s="1">
        <v>45579</v>
      </c>
      <c r="V2250" t="s">
        <v>155</v>
      </c>
      <c r="W2250">
        <v>749839</v>
      </c>
      <c r="X2250" t="s">
        <v>9443</v>
      </c>
      <c r="Y2250">
        <v>277</v>
      </c>
      <c r="Z2250">
        <v>1438</v>
      </c>
      <c r="AA2250">
        <v>6</v>
      </c>
      <c r="AB2250" s="2" t="s">
        <v>9444</v>
      </c>
    </row>
    <row r="2251" spans="1:28" x14ac:dyDescent="0.3">
      <c r="A2251" t="s">
        <v>28</v>
      </c>
      <c r="B2251" t="s">
        <v>29</v>
      </c>
      <c r="C2251" t="s">
        <v>193</v>
      </c>
      <c r="D2251" t="s">
        <v>237</v>
      </c>
      <c r="E2251" t="s">
        <v>32</v>
      </c>
      <c r="F2251" t="s">
        <v>355</v>
      </c>
      <c r="G2251">
        <v>7</v>
      </c>
      <c r="H2251">
        <v>431657</v>
      </c>
      <c r="I2251" t="s">
        <v>34</v>
      </c>
      <c r="J2251" s="1">
        <v>45421</v>
      </c>
      <c r="K2251">
        <v>950</v>
      </c>
      <c r="L2251" t="s">
        <v>9445</v>
      </c>
      <c r="M2251" t="s">
        <v>293</v>
      </c>
      <c r="N2251" t="s">
        <v>9446</v>
      </c>
      <c r="O2251" t="s">
        <v>9447</v>
      </c>
      <c r="P2251" t="s">
        <v>39</v>
      </c>
      <c r="Q2251">
        <v>11</v>
      </c>
      <c r="R2251" t="s">
        <v>40</v>
      </c>
      <c r="S2251" t="s">
        <v>63</v>
      </c>
      <c r="T2251">
        <v>24283</v>
      </c>
      <c r="U2251" s="1">
        <v>45359</v>
      </c>
      <c r="V2251" t="s">
        <v>72</v>
      </c>
      <c r="W2251">
        <v>958401</v>
      </c>
      <c r="X2251" t="s">
        <v>9448</v>
      </c>
      <c r="Y2251">
        <v>665</v>
      </c>
      <c r="Z2251">
        <v>2586</v>
      </c>
      <c r="AA2251">
        <v>7</v>
      </c>
      <c r="AB2251">
        <v>7240.8</v>
      </c>
    </row>
    <row r="2252" spans="1:28" x14ac:dyDescent="0.3">
      <c r="A2252" t="s">
        <v>28</v>
      </c>
      <c r="B2252" t="s">
        <v>29</v>
      </c>
      <c r="C2252" t="s">
        <v>157</v>
      </c>
      <c r="D2252" t="s">
        <v>511</v>
      </c>
      <c r="E2252" t="s">
        <v>32</v>
      </c>
      <c r="F2252" t="s">
        <v>135</v>
      </c>
      <c r="G2252">
        <v>60</v>
      </c>
      <c r="H2252">
        <v>400942</v>
      </c>
      <c r="I2252" t="s">
        <v>34</v>
      </c>
      <c r="J2252" s="1">
        <v>44908</v>
      </c>
      <c r="K2252">
        <v>1000</v>
      </c>
      <c r="L2252" t="s">
        <v>9449</v>
      </c>
      <c r="M2252" t="s">
        <v>428</v>
      </c>
      <c r="N2252" t="s">
        <v>9450</v>
      </c>
      <c r="O2252" t="s">
        <v>9451</v>
      </c>
      <c r="P2252" t="s">
        <v>71</v>
      </c>
      <c r="Q2252">
        <v>5</v>
      </c>
      <c r="R2252" t="s">
        <v>88</v>
      </c>
      <c r="S2252" t="s">
        <v>63</v>
      </c>
      <c r="T2252">
        <v>14008</v>
      </c>
      <c r="U2252" s="1">
        <v>45467</v>
      </c>
      <c r="V2252" t="s">
        <v>52</v>
      </c>
      <c r="W2252">
        <v>960142</v>
      </c>
      <c r="X2252" t="s">
        <v>7287</v>
      </c>
      <c r="Y2252">
        <v>248</v>
      </c>
      <c r="Z2252">
        <v>1561</v>
      </c>
      <c r="AA2252">
        <v>8</v>
      </c>
      <c r="AB2252" s="2" t="s">
        <v>9452</v>
      </c>
    </row>
    <row r="2253" spans="1:28" x14ac:dyDescent="0.3">
      <c r="A2253" t="s">
        <v>28</v>
      </c>
      <c r="B2253" t="s">
        <v>29</v>
      </c>
      <c r="C2253" t="s">
        <v>30</v>
      </c>
      <c r="D2253" t="s">
        <v>170</v>
      </c>
      <c r="E2253" t="s">
        <v>46</v>
      </c>
      <c r="F2253" t="s">
        <v>175</v>
      </c>
      <c r="G2253">
        <v>20</v>
      </c>
      <c r="H2253">
        <v>422504</v>
      </c>
      <c r="I2253" t="s">
        <v>58</v>
      </c>
      <c r="J2253" s="1">
        <v>45196</v>
      </c>
      <c r="K2253">
        <v>950</v>
      </c>
      <c r="L2253" t="s">
        <v>9453</v>
      </c>
      <c r="M2253" t="s">
        <v>1483</v>
      </c>
      <c r="N2253" t="s">
        <v>9454</v>
      </c>
      <c r="O2253">
        <f>1-804-898-4208</f>
        <v>-5909</v>
      </c>
      <c r="P2253" t="s">
        <v>51</v>
      </c>
      <c r="Q2253">
        <v>13</v>
      </c>
      <c r="R2253" t="s">
        <v>88</v>
      </c>
      <c r="S2253" t="s">
        <v>118</v>
      </c>
      <c r="T2253">
        <v>20241</v>
      </c>
      <c r="U2253" s="1">
        <v>45558</v>
      </c>
      <c r="V2253" t="s">
        <v>180</v>
      </c>
      <c r="W2253">
        <v>165419</v>
      </c>
      <c r="X2253" t="s">
        <v>9455</v>
      </c>
      <c r="Y2253">
        <v>977</v>
      </c>
      <c r="Z2253">
        <v>1057</v>
      </c>
      <c r="AA2253">
        <v>6</v>
      </c>
      <c r="AB2253">
        <v>2536.8000000000002</v>
      </c>
    </row>
    <row r="2254" spans="1:28" x14ac:dyDescent="0.3">
      <c r="A2254" t="s">
        <v>28</v>
      </c>
      <c r="B2254" t="s">
        <v>29</v>
      </c>
      <c r="C2254" t="s">
        <v>148</v>
      </c>
      <c r="D2254" t="s">
        <v>338</v>
      </c>
      <c r="E2254" t="s">
        <v>56</v>
      </c>
      <c r="F2254" t="s">
        <v>175</v>
      </c>
      <c r="G2254">
        <v>35</v>
      </c>
      <c r="H2254">
        <v>421295</v>
      </c>
      <c r="I2254" t="s">
        <v>34</v>
      </c>
      <c r="J2254" s="1">
        <v>44053</v>
      </c>
      <c r="K2254">
        <v>1400</v>
      </c>
      <c r="L2254" t="s">
        <v>9456</v>
      </c>
      <c r="M2254" t="s">
        <v>953</v>
      </c>
      <c r="N2254" t="s">
        <v>9457</v>
      </c>
      <c r="O2254" t="s">
        <v>9458</v>
      </c>
      <c r="P2254" t="s">
        <v>71</v>
      </c>
      <c r="Q2254">
        <v>20</v>
      </c>
      <c r="R2254" t="s">
        <v>40</v>
      </c>
      <c r="S2254" t="s">
        <v>79</v>
      </c>
      <c r="T2254">
        <v>51024</v>
      </c>
      <c r="U2254" s="1">
        <v>45452</v>
      </c>
      <c r="V2254" t="s">
        <v>52</v>
      </c>
      <c r="W2254">
        <v>122585</v>
      </c>
      <c r="X2254" t="s">
        <v>9459</v>
      </c>
      <c r="Y2254">
        <v>647</v>
      </c>
      <c r="Z2254">
        <v>2298</v>
      </c>
      <c r="AA2254">
        <v>7</v>
      </c>
      <c r="AB2254" s="2" t="s">
        <v>9460</v>
      </c>
    </row>
    <row r="2255" spans="1:28" x14ac:dyDescent="0.3">
      <c r="A2255" t="s">
        <v>28</v>
      </c>
      <c r="B2255" t="s">
        <v>29</v>
      </c>
      <c r="C2255" t="s">
        <v>157</v>
      </c>
      <c r="D2255" t="s">
        <v>511</v>
      </c>
      <c r="E2255" t="s">
        <v>32</v>
      </c>
      <c r="F2255" t="s">
        <v>57</v>
      </c>
      <c r="G2255">
        <v>71</v>
      </c>
      <c r="H2255">
        <v>420654</v>
      </c>
      <c r="I2255" t="s">
        <v>58</v>
      </c>
      <c r="J2255" s="1">
        <v>43953</v>
      </c>
      <c r="K2255">
        <v>1400</v>
      </c>
      <c r="L2255" t="s">
        <v>9461</v>
      </c>
      <c r="M2255" t="s">
        <v>417</v>
      </c>
      <c r="N2255" t="s">
        <v>9462</v>
      </c>
      <c r="O2255">
        <v>4497970164</v>
      </c>
      <c r="P2255" t="s">
        <v>39</v>
      </c>
      <c r="Q2255">
        <v>11</v>
      </c>
      <c r="R2255" t="s">
        <v>88</v>
      </c>
      <c r="S2255" t="s">
        <v>63</v>
      </c>
      <c r="T2255">
        <v>92771</v>
      </c>
      <c r="U2255" s="1">
        <v>45541</v>
      </c>
      <c r="V2255" t="s">
        <v>180</v>
      </c>
      <c r="W2255">
        <v>713112</v>
      </c>
      <c r="X2255" t="s">
        <v>9463</v>
      </c>
      <c r="Y2255">
        <v>927</v>
      </c>
      <c r="Z2255">
        <v>2127</v>
      </c>
      <c r="AA2255">
        <v>4</v>
      </c>
      <c r="AB2255" s="2" t="s">
        <v>9464</v>
      </c>
    </row>
    <row r="2256" spans="1:28" x14ac:dyDescent="0.3">
      <c r="A2256" t="s">
        <v>28</v>
      </c>
      <c r="B2256" t="s">
        <v>29</v>
      </c>
      <c r="C2256" t="s">
        <v>157</v>
      </c>
      <c r="D2256" t="s">
        <v>364</v>
      </c>
      <c r="E2256" t="s">
        <v>46</v>
      </c>
      <c r="F2256" t="s">
        <v>47</v>
      </c>
      <c r="G2256">
        <v>8</v>
      </c>
      <c r="H2256">
        <v>430781</v>
      </c>
      <c r="I2256" t="s">
        <v>58</v>
      </c>
      <c r="J2256" s="1">
        <v>44930</v>
      </c>
      <c r="K2256">
        <v>950</v>
      </c>
      <c r="L2256" t="s">
        <v>9465</v>
      </c>
      <c r="M2256" t="s">
        <v>1072</v>
      </c>
      <c r="N2256" t="s">
        <v>9466</v>
      </c>
      <c r="O2256">
        <v>6632672916</v>
      </c>
      <c r="P2256" t="s">
        <v>87</v>
      </c>
      <c r="Q2256">
        <v>7</v>
      </c>
      <c r="R2256" t="s">
        <v>88</v>
      </c>
      <c r="S2256" t="s">
        <v>79</v>
      </c>
      <c r="T2256">
        <v>50357</v>
      </c>
      <c r="U2256" s="1">
        <v>45455</v>
      </c>
      <c r="V2256" t="s">
        <v>52</v>
      </c>
      <c r="W2256">
        <v>193718</v>
      </c>
      <c r="X2256" t="s">
        <v>9467</v>
      </c>
      <c r="Y2256">
        <v>265</v>
      </c>
      <c r="Z2256">
        <v>1906</v>
      </c>
      <c r="AA2256">
        <v>4</v>
      </c>
      <c r="AB2256" s="2" t="s">
        <v>9468</v>
      </c>
    </row>
    <row r="2257" spans="1:28" x14ac:dyDescent="0.3">
      <c r="A2257" t="s">
        <v>28</v>
      </c>
      <c r="B2257" t="s">
        <v>29</v>
      </c>
      <c r="C2257" t="s">
        <v>30</v>
      </c>
      <c r="D2257" t="s">
        <v>291</v>
      </c>
      <c r="E2257" t="s">
        <v>56</v>
      </c>
      <c r="F2257" t="s">
        <v>83</v>
      </c>
      <c r="G2257">
        <v>99</v>
      </c>
      <c r="H2257">
        <v>401002</v>
      </c>
      <c r="I2257" t="s">
        <v>34</v>
      </c>
      <c r="J2257" s="1">
        <v>44225</v>
      </c>
      <c r="K2257">
        <v>1400</v>
      </c>
      <c r="L2257" t="s">
        <v>9469</v>
      </c>
      <c r="M2257" t="s">
        <v>293</v>
      </c>
      <c r="N2257" t="s">
        <v>9470</v>
      </c>
      <c r="O2257" t="s">
        <v>9471</v>
      </c>
      <c r="P2257" t="s">
        <v>87</v>
      </c>
      <c r="Q2257">
        <v>10</v>
      </c>
      <c r="R2257" t="s">
        <v>88</v>
      </c>
      <c r="S2257" t="s">
        <v>63</v>
      </c>
      <c r="T2257">
        <v>48884</v>
      </c>
      <c r="U2257" s="1">
        <v>45596</v>
      </c>
      <c r="V2257" t="s">
        <v>155</v>
      </c>
      <c r="W2257">
        <v>453679</v>
      </c>
      <c r="X2257" t="s">
        <v>9472</v>
      </c>
      <c r="Y2257">
        <v>433</v>
      </c>
      <c r="Z2257">
        <v>558</v>
      </c>
      <c r="AA2257">
        <v>8</v>
      </c>
      <c r="AB2257" s="2" t="s">
        <v>9473</v>
      </c>
    </row>
    <row r="2258" spans="1:28" x14ac:dyDescent="0.3">
      <c r="A2258" t="s">
        <v>28</v>
      </c>
      <c r="B2258" t="s">
        <v>29</v>
      </c>
      <c r="C2258" t="s">
        <v>66</v>
      </c>
      <c r="D2258" t="s">
        <v>98</v>
      </c>
      <c r="E2258" t="s">
        <v>56</v>
      </c>
      <c r="F2258" t="s">
        <v>106</v>
      </c>
      <c r="G2258">
        <v>8</v>
      </c>
      <c r="H2258">
        <v>430723</v>
      </c>
      <c r="I2258" t="s">
        <v>58</v>
      </c>
      <c r="J2258" s="1">
        <v>44762</v>
      </c>
      <c r="K2258">
        <v>1000</v>
      </c>
      <c r="L2258" t="s">
        <v>9474</v>
      </c>
      <c r="M2258" t="s">
        <v>919</v>
      </c>
      <c r="N2258" t="s">
        <v>9475</v>
      </c>
      <c r="O2258" t="s">
        <v>9476</v>
      </c>
      <c r="P2258" t="s">
        <v>71</v>
      </c>
      <c r="Q2258">
        <v>12</v>
      </c>
      <c r="R2258" t="s">
        <v>88</v>
      </c>
      <c r="S2258" t="s">
        <v>63</v>
      </c>
      <c r="T2258">
        <v>54833</v>
      </c>
      <c r="U2258" s="1">
        <v>45490</v>
      </c>
      <c r="V2258" t="s">
        <v>126</v>
      </c>
      <c r="W2258">
        <v>716911</v>
      </c>
      <c r="X2258" t="s">
        <v>9477</v>
      </c>
      <c r="Y2258">
        <v>963</v>
      </c>
      <c r="Z2258">
        <v>2537</v>
      </c>
      <c r="AA2258">
        <v>4</v>
      </c>
      <c r="AB2258" s="2" t="s">
        <v>9478</v>
      </c>
    </row>
    <row r="2259" spans="1:28" x14ac:dyDescent="0.3">
      <c r="A2259" t="s">
        <v>28</v>
      </c>
      <c r="B2259" t="s">
        <v>29</v>
      </c>
      <c r="C2259" t="s">
        <v>193</v>
      </c>
      <c r="D2259" t="s">
        <v>82</v>
      </c>
      <c r="E2259" t="s">
        <v>46</v>
      </c>
      <c r="F2259" t="s">
        <v>33</v>
      </c>
      <c r="G2259">
        <v>69</v>
      </c>
      <c r="H2259">
        <v>425389</v>
      </c>
      <c r="I2259" t="s">
        <v>58</v>
      </c>
      <c r="J2259" s="1">
        <v>45119</v>
      </c>
      <c r="K2259">
        <v>1300</v>
      </c>
      <c r="L2259" t="s">
        <v>9479</v>
      </c>
      <c r="M2259" t="s">
        <v>137</v>
      </c>
      <c r="N2259" t="s">
        <v>9480</v>
      </c>
      <c r="O2259" t="s">
        <v>9481</v>
      </c>
      <c r="P2259" t="s">
        <v>51</v>
      </c>
      <c r="Q2259">
        <v>15</v>
      </c>
      <c r="R2259" t="s">
        <v>40</v>
      </c>
      <c r="S2259" t="s">
        <v>63</v>
      </c>
      <c r="T2259">
        <v>13516</v>
      </c>
      <c r="U2259" s="1">
        <v>45406</v>
      </c>
      <c r="V2259" t="s">
        <v>80</v>
      </c>
      <c r="W2259">
        <v>606774</v>
      </c>
      <c r="X2259" t="s">
        <v>9482</v>
      </c>
      <c r="Y2259">
        <v>206</v>
      </c>
      <c r="Z2259">
        <v>1894</v>
      </c>
      <c r="AA2259">
        <v>4</v>
      </c>
      <c r="AB2259">
        <v>3030.4</v>
      </c>
    </row>
    <row r="2260" spans="1:28" x14ac:dyDescent="0.3">
      <c r="A2260" t="s">
        <v>28</v>
      </c>
      <c r="B2260" t="s">
        <v>29</v>
      </c>
      <c r="C2260" t="s">
        <v>91</v>
      </c>
      <c r="D2260" t="s">
        <v>421</v>
      </c>
      <c r="E2260" t="s">
        <v>46</v>
      </c>
      <c r="F2260" t="s">
        <v>83</v>
      </c>
      <c r="G2260">
        <v>83</v>
      </c>
      <c r="H2260">
        <v>405182</v>
      </c>
      <c r="I2260" t="s">
        <v>34</v>
      </c>
      <c r="J2260" s="1">
        <v>45315</v>
      </c>
      <c r="K2260">
        <v>1400</v>
      </c>
      <c r="L2260" t="s">
        <v>9483</v>
      </c>
      <c r="M2260" t="s">
        <v>596</v>
      </c>
      <c r="N2260" t="s">
        <v>9484</v>
      </c>
      <c r="O2260" t="s">
        <v>9485</v>
      </c>
      <c r="P2260" t="s">
        <v>87</v>
      </c>
      <c r="Q2260">
        <v>13</v>
      </c>
      <c r="R2260" t="s">
        <v>88</v>
      </c>
      <c r="S2260" t="s">
        <v>63</v>
      </c>
      <c r="T2260">
        <v>84122</v>
      </c>
      <c r="U2260" s="1">
        <v>45380</v>
      </c>
      <c r="V2260" t="s">
        <v>72</v>
      </c>
      <c r="W2260">
        <v>404701</v>
      </c>
      <c r="X2260" t="s">
        <v>9486</v>
      </c>
      <c r="Y2260">
        <v>376</v>
      </c>
      <c r="Z2260">
        <v>2044</v>
      </c>
      <c r="AA2260">
        <v>2</v>
      </c>
      <c r="AB2260">
        <v>1635.2</v>
      </c>
    </row>
    <row r="2261" spans="1:28" x14ac:dyDescent="0.3">
      <c r="A2261" t="s">
        <v>28</v>
      </c>
      <c r="B2261" t="s">
        <v>29</v>
      </c>
      <c r="C2261" t="s">
        <v>193</v>
      </c>
      <c r="D2261" t="s">
        <v>187</v>
      </c>
      <c r="E2261" t="s">
        <v>32</v>
      </c>
      <c r="F2261" t="s">
        <v>175</v>
      </c>
      <c r="G2261">
        <v>69</v>
      </c>
      <c r="H2261">
        <v>439422</v>
      </c>
      <c r="I2261" t="s">
        <v>34</v>
      </c>
      <c r="J2261" s="1">
        <v>44135</v>
      </c>
      <c r="K2261">
        <v>1300</v>
      </c>
      <c r="L2261" t="s">
        <v>9487</v>
      </c>
      <c r="M2261" t="s">
        <v>1007</v>
      </c>
      <c r="N2261" t="s">
        <v>9488</v>
      </c>
      <c r="O2261" t="s">
        <v>9489</v>
      </c>
      <c r="P2261" t="s">
        <v>39</v>
      </c>
      <c r="Q2261">
        <v>20</v>
      </c>
      <c r="R2261" t="s">
        <v>88</v>
      </c>
      <c r="S2261" t="s">
        <v>118</v>
      </c>
      <c r="T2261">
        <v>36766</v>
      </c>
      <c r="U2261" s="1">
        <v>45323</v>
      </c>
      <c r="V2261" t="s">
        <v>119</v>
      </c>
      <c r="W2261">
        <v>786907</v>
      </c>
      <c r="X2261" t="s">
        <v>9490</v>
      </c>
      <c r="Y2261">
        <v>569</v>
      </c>
      <c r="Z2261">
        <v>2056</v>
      </c>
      <c r="AA2261">
        <v>8</v>
      </c>
      <c r="AB2261" s="2" t="s">
        <v>9491</v>
      </c>
    </row>
    <row r="2262" spans="1:28" x14ac:dyDescent="0.3">
      <c r="A2262" t="s">
        <v>28</v>
      </c>
      <c r="B2262" t="s">
        <v>29</v>
      </c>
      <c r="C2262" t="s">
        <v>44</v>
      </c>
      <c r="D2262" t="s">
        <v>45</v>
      </c>
      <c r="E2262" t="s">
        <v>46</v>
      </c>
      <c r="F2262" t="s">
        <v>150</v>
      </c>
      <c r="G2262">
        <v>25</v>
      </c>
      <c r="H2262">
        <v>429787</v>
      </c>
      <c r="I2262" t="s">
        <v>58</v>
      </c>
      <c r="J2262" s="1">
        <v>44021</v>
      </c>
      <c r="K2262">
        <v>1100</v>
      </c>
      <c r="L2262" t="s">
        <v>9492</v>
      </c>
      <c r="M2262" t="s">
        <v>552</v>
      </c>
      <c r="N2262" t="s">
        <v>9493</v>
      </c>
      <c r="O2262" t="s">
        <v>9494</v>
      </c>
      <c r="P2262" t="s">
        <v>71</v>
      </c>
      <c r="Q2262">
        <v>11</v>
      </c>
      <c r="R2262" t="s">
        <v>40</v>
      </c>
      <c r="S2262" t="s">
        <v>41</v>
      </c>
      <c r="T2262">
        <v>63813</v>
      </c>
      <c r="U2262" s="1">
        <v>45333</v>
      </c>
      <c r="V2262" t="s">
        <v>119</v>
      </c>
      <c r="W2262">
        <v>897267</v>
      </c>
      <c r="X2262" t="s">
        <v>9495</v>
      </c>
      <c r="Y2262">
        <v>259</v>
      </c>
      <c r="Z2262">
        <v>2602</v>
      </c>
      <c r="AA2262">
        <v>3</v>
      </c>
      <c r="AB2262">
        <v>3122.4</v>
      </c>
    </row>
    <row r="2263" spans="1:28" x14ac:dyDescent="0.3">
      <c r="A2263" t="s">
        <v>28</v>
      </c>
      <c r="B2263" t="s">
        <v>29</v>
      </c>
      <c r="C2263" t="s">
        <v>193</v>
      </c>
      <c r="D2263" t="s">
        <v>267</v>
      </c>
      <c r="E2263" t="s">
        <v>56</v>
      </c>
      <c r="F2263" t="s">
        <v>175</v>
      </c>
      <c r="G2263">
        <v>37</v>
      </c>
      <c r="H2263">
        <v>433286</v>
      </c>
      <c r="I2263" t="s">
        <v>34</v>
      </c>
      <c r="J2263" s="1">
        <v>44632</v>
      </c>
      <c r="K2263">
        <v>800</v>
      </c>
      <c r="L2263" t="s">
        <v>9496</v>
      </c>
      <c r="M2263" t="s">
        <v>591</v>
      </c>
      <c r="N2263" t="s">
        <v>9497</v>
      </c>
      <c r="O2263" t="s">
        <v>9498</v>
      </c>
      <c r="P2263" t="s">
        <v>87</v>
      </c>
      <c r="Q2263">
        <v>19</v>
      </c>
      <c r="R2263" t="s">
        <v>40</v>
      </c>
      <c r="S2263" t="s">
        <v>118</v>
      </c>
      <c r="T2263">
        <v>48036</v>
      </c>
      <c r="U2263" s="1">
        <v>45508</v>
      </c>
      <c r="V2263" t="s">
        <v>64</v>
      </c>
      <c r="W2263">
        <v>824802</v>
      </c>
      <c r="X2263" t="s">
        <v>9499</v>
      </c>
      <c r="Y2263">
        <v>818</v>
      </c>
      <c r="Z2263">
        <v>2329</v>
      </c>
      <c r="AA2263">
        <v>6</v>
      </c>
      <c r="AB2263">
        <v>5589.6</v>
      </c>
    </row>
    <row r="2264" spans="1:28" x14ac:dyDescent="0.3">
      <c r="A2264" t="s">
        <v>28</v>
      </c>
      <c r="B2264" t="s">
        <v>29</v>
      </c>
      <c r="C2264" t="s">
        <v>91</v>
      </c>
      <c r="D2264" t="s">
        <v>291</v>
      </c>
      <c r="E2264" t="s">
        <v>32</v>
      </c>
      <c r="F2264" t="s">
        <v>113</v>
      </c>
      <c r="G2264">
        <v>56</v>
      </c>
      <c r="H2264">
        <v>410363</v>
      </c>
      <c r="I2264" t="s">
        <v>58</v>
      </c>
      <c r="J2264" s="1">
        <v>45420</v>
      </c>
      <c r="K2264">
        <v>1200</v>
      </c>
      <c r="L2264" t="s">
        <v>9500</v>
      </c>
      <c r="M2264" t="s">
        <v>94</v>
      </c>
      <c r="N2264" t="s">
        <v>9501</v>
      </c>
      <c r="O2264" t="s">
        <v>9502</v>
      </c>
      <c r="P2264" t="s">
        <v>39</v>
      </c>
      <c r="Q2264">
        <v>7</v>
      </c>
      <c r="R2264" t="s">
        <v>88</v>
      </c>
      <c r="S2264" t="s">
        <v>79</v>
      </c>
      <c r="T2264">
        <v>90353</v>
      </c>
      <c r="U2264" s="1">
        <v>45356</v>
      </c>
      <c r="V2264" t="s">
        <v>72</v>
      </c>
      <c r="W2264">
        <v>872784</v>
      </c>
      <c r="X2264" t="s">
        <v>9503</v>
      </c>
      <c r="Y2264">
        <v>313</v>
      </c>
      <c r="Z2264">
        <v>1903</v>
      </c>
      <c r="AA2264">
        <v>4</v>
      </c>
      <c r="AB2264">
        <v>3044.8</v>
      </c>
    </row>
    <row r="2265" spans="1:28" x14ac:dyDescent="0.3">
      <c r="A2265" t="s">
        <v>28</v>
      </c>
      <c r="B2265" t="s">
        <v>29</v>
      </c>
      <c r="C2265" t="s">
        <v>54</v>
      </c>
      <c r="D2265" t="s">
        <v>170</v>
      </c>
      <c r="E2265" t="s">
        <v>32</v>
      </c>
      <c r="F2265" t="s">
        <v>83</v>
      </c>
      <c r="G2265">
        <v>76</v>
      </c>
      <c r="H2265">
        <v>428206</v>
      </c>
      <c r="I2265" t="s">
        <v>34</v>
      </c>
      <c r="J2265" s="1">
        <v>45381</v>
      </c>
      <c r="K2265">
        <v>1400</v>
      </c>
      <c r="L2265" t="s">
        <v>9504</v>
      </c>
      <c r="M2265" t="s">
        <v>2054</v>
      </c>
      <c r="N2265" t="s">
        <v>9505</v>
      </c>
      <c r="O2265" t="s">
        <v>9506</v>
      </c>
      <c r="P2265" t="s">
        <v>71</v>
      </c>
      <c r="Q2265">
        <v>4</v>
      </c>
      <c r="R2265" t="s">
        <v>40</v>
      </c>
      <c r="S2265" t="s">
        <v>63</v>
      </c>
      <c r="T2265">
        <v>53063</v>
      </c>
      <c r="U2265" s="1">
        <v>45594</v>
      </c>
      <c r="V2265" t="s">
        <v>155</v>
      </c>
      <c r="W2265">
        <v>104554</v>
      </c>
      <c r="X2265" t="s">
        <v>9507</v>
      </c>
      <c r="Y2265">
        <v>998</v>
      </c>
      <c r="Z2265">
        <v>1675</v>
      </c>
      <c r="AA2265">
        <v>3</v>
      </c>
      <c r="AB2265">
        <v>2010</v>
      </c>
    </row>
    <row r="2266" spans="1:28" x14ac:dyDescent="0.3">
      <c r="A2266" t="s">
        <v>28</v>
      </c>
      <c r="B2266" t="s">
        <v>29</v>
      </c>
      <c r="C2266" t="s">
        <v>193</v>
      </c>
      <c r="D2266" t="s">
        <v>442</v>
      </c>
      <c r="E2266" t="s">
        <v>46</v>
      </c>
      <c r="F2266" t="s">
        <v>99</v>
      </c>
      <c r="G2266">
        <v>26</v>
      </c>
      <c r="H2266">
        <v>403825</v>
      </c>
      <c r="I2266" t="s">
        <v>58</v>
      </c>
      <c r="J2266" s="1">
        <v>44066</v>
      </c>
      <c r="K2266">
        <v>1400</v>
      </c>
      <c r="L2266" t="s">
        <v>9508</v>
      </c>
      <c r="M2266" t="s">
        <v>239</v>
      </c>
      <c r="N2266" t="s">
        <v>9509</v>
      </c>
      <c r="O2266" t="s">
        <v>9510</v>
      </c>
      <c r="P2266" t="s">
        <v>71</v>
      </c>
      <c r="Q2266">
        <v>6</v>
      </c>
      <c r="R2266" t="s">
        <v>88</v>
      </c>
      <c r="S2266" t="s">
        <v>79</v>
      </c>
      <c r="T2266">
        <v>46373</v>
      </c>
      <c r="U2266" s="1">
        <v>45471</v>
      </c>
      <c r="V2266" t="s">
        <v>52</v>
      </c>
      <c r="W2266">
        <v>885839</v>
      </c>
      <c r="X2266" t="s">
        <v>9511</v>
      </c>
      <c r="Y2266">
        <v>478</v>
      </c>
      <c r="Z2266">
        <v>1302</v>
      </c>
      <c r="AA2266">
        <v>5</v>
      </c>
      <c r="AB2266">
        <v>2604</v>
      </c>
    </row>
    <row r="2267" spans="1:28" x14ac:dyDescent="0.3">
      <c r="A2267" t="s">
        <v>28</v>
      </c>
      <c r="B2267" t="s">
        <v>29</v>
      </c>
      <c r="C2267" t="s">
        <v>148</v>
      </c>
      <c r="D2267" t="s">
        <v>467</v>
      </c>
      <c r="E2267" t="s">
        <v>56</v>
      </c>
      <c r="F2267" t="s">
        <v>113</v>
      </c>
      <c r="G2267">
        <v>79</v>
      </c>
      <c r="H2267">
        <v>427384</v>
      </c>
      <c r="I2267" t="s">
        <v>58</v>
      </c>
      <c r="J2267" s="1">
        <v>44573</v>
      </c>
      <c r="K2267">
        <v>950</v>
      </c>
      <c r="L2267" t="s">
        <v>7559</v>
      </c>
      <c r="M2267" t="s">
        <v>1017</v>
      </c>
      <c r="N2267" t="s">
        <v>9512</v>
      </c>
      <c r="O2267" t="s">
        <v>9513</v>
      </c>
      <c r="P2267" t="s">
        <v>87</v>
      </c>
      <c r="Q2267">
        <v>14</v>
      </c>
      <c r="R2267" t="s">
        <v>40</v>
      </c>
      <c r="S2267" t="s">
        <v>79</v>
      </c>
      <c r="T2267">
        <v>86434</v>
      </c>
      <c r="U2267" s="1">
        <v>45418</v>
      </c>
      <c r="V2267" t="s">
        <v>140</v>
      </c>
      <c r="W2267">
        <v>418782</v>
      </c>
      <c r="X2267" t="s">
        <v>9514</v>
      </c>
      <c r="Y2267">
        <v>218</v>
      </c>
      <c r="Z2267">
        <v>2588</v>
      </c>
      <c r="AA2267">
        <v>6</v>
      </c>
      <c r="AB2267" s="2" t="s">
        <v>9515</v>
      </c>
    </row>
    <row r="2268" spans="1:28" x14ac:dyDescent="0.3">
      <c r="A2268" t="s">
        <v>28</v>
      </c>
      <c r="B2268" t="s">
        <v>29</v>
      </c>
      <c r="C2268" t="s">
        <v>30</v>
      </c>
      <c r="D2268" t="s">
        <v>621</v>
      </c>
      <c r="E2268" t="s">
        <v>56</v>
      </c>
      <c r="F2268" t="s">
        <v>135</v>
      </c>
      <c r="G2268">
        <v>17</v>
      </c>
      <c r="H2268">
        <v>433913</v>
      </c>
      <c r="I2268" t="s">
        <v>58</v>
      </c>
      <c r="J2268" s="1">
        <v>44760</v>
      </c>
      <c r="K2268">
        <v>800</v>
      </c>
      <c r="L2268" t="s">
        <v>9516</v>
      </c>
      <c r="M2268" t="s">
        <v>591</v>
      </c>
      <c r="N2268" t="s">
        <v>9517</v>
      </c>
      <c r="O2268">
        <v>9929082300</v>
      </c>
      <c r="P2268" t="s">
        <v>87</v>
      </c>
      <c r="Q2268">
        <v>16</v>
      </c>
      <c r="R2268" t="s">
        <v>40</v>
      </c>
      <c r="S2268" t="s">
        <v>118</v>
      </c>
      <c r="T2268">
        <v>16249</v>
      </c>
      <c r="U2268" s="1">
        <v>45470</v>
      </c>
      <c r="V2268" t="s">
        <v>52</v>
      </c>
      <c r="W2268">
        <v>357953</v>
      </c>
      <c r="X2268" t="s">
        <v>9518</v>
      </c>
      <c r="Y2268">
        <v>358</v>
      </c>
      <c r="Z2268">
        <v>1385</v>
      </c>
      <c r="AA2268">
        <v>5</v>
      </c>
      <c r="AB2268">
        <v>2770</v>
      </c>
    </row>
    <row r="2269" spans="1:28" x14ac:dyDescent="0.3">
      <c r="A2269" t="s">
        <v>28</v>
      </c>
      <c r="B2269" t="s">
        <v>29</v>
      </c>
      <c r="C2269" t="s">
        <v>193</v>
      </c>
      <c r="D2269" t="s">
        <v>637</v>
      </c>
      <c r="E2269" t="s">
        <v>32</v>
      </c>
      <c r="F2269" t="s">
        <v>175</v>
      </c>
      <c r="G2269">
        <v>61</v>
      </c>
      <c r="H2269">
        <v>438004</v>
      </c>
      <c r="I2269" t="s">
        <v>58</v>
      </c>
      <c r="J2269" s="1">
        <v>44135</v>
      </c>
      <c r="K2269">
        <v>1000</v>
      </c>
      <c r="L2269" t="s">
        <v>9519</v>
      </c>
      <c r="M2269" t="s">
        <v>269</v>
      </c>
      <c r="N2269" t="s">
        <v>9520</v>
      </c>
      <c r="O2269" t="s">
        <v>9521</v>
      </c>
      <c r="P2269" t="s">
        <v>87</v>
      </c>
      <c r="Q2269">
        <v>4</v>
      </c>
      <c r="R2269" t="s">
        <v>40</v>
      </c>
      <c r="S2269" t="s">
        <v>63</v>
      </c>
      <c r="T2269">
        <v>96847</v>
      </c>
      <c r="U2269" s="1">
        <v>45543</v>
      </c>
      <c r="V2269" t="s">
        <v>180</v>
      </c>
      <c r="W2269">
        <v>395556</v>
      </c>
      <c r="X2269" t="s">
        <v>9522</v>
      </c>
      <c r="Y2269">
        <v>346</v>
      </c>
      <c r="Z2269">
        <v>1901</v>
      </c>
      <c r="AA2269">
        <v>7</v>
      </c>
      <c r="AB2269">
        <v>5322.8</v>
      </c>
    </row>
    <row r="2270" spans="1:28" x14ac:dyDescent="0.3">
      <c r="A2270" t="s">
        <v>28</v>
      </c>
      <c r="B2270" t="s">
        <v>29</v>
      </c>
      <c r="C2270" t="s">
        <v>44</v>
      </c>
      <c r="D2270" t="s">
        <v>134</v>
      </c>
      <c r="E2270" t="s">
        <v>56</v>
      </c>
      <c r="F2270" t="s">
        <v>175</v>
      </c>
      <c r="G2270">
        <v>36</v>
      </c>
      <c r="H2270">
        <v>406657</v>
      </c>
      <c r="I2270" t="s">
        <v>34</v>
      </c>
      <c r="J2270" s="1">
        <v>45391</v>
      </c>
      <c r="K2270">
        <v>1200</v>
      </c>
      <c r="L2270" t="s">
        <v>9523</v>
      </c>
      <c r="M2270" t="s">
        <v>843</v>
      </c>
      <c r="N2270" t="s">
        <v>9524</v>
      </c>
      <c r="O2270" t="s">
        <v>9525</v>
      </c>
      <c r="P2270" t="s">
        <v>87</v>
      </c>
      <c r="Q2270">
        <v>5</v>
      </c>
      <c r="R2270" t="s">
        <v>88</v>
      </c>
      <c r="S2270" t="s">
        <v>41</v>
      </c>
      <c r="T2270">
        <v>69897</v>
      </c>
      <c r="U2270" s="1">
        <v>45499</v>
      </c>
      <c r="V2270" t="s">
        <v>126</v>
      </c>
      <c r="W2270">
        <v>564822</v>
      </c>
      <c r="X2270" t="s">
        <v>9526</v>
      </c>
      <c r="Y2270">
        <v>864</v>
      </c>
      <c r="Z2270">
        <v>2057</v>
      </c>
      <c r="AA2270">
        <v>6</v>
      </c>
      <c r="AB2270">
        <v>4936.8</v>
      </c>
    </row>
    <row r="2271" spans="1:28" x14ac:dyDescent="0.3">
      <c r="A2271" t="s">
        <v>28</v>
      </c>
      <c r="B2271" t="s">
        <v>29</v>
      </c>
      <c r="C2271" t="s">
        <v>148</v>
      </c>
      <c r="D2271" t="s">
        <v>31</v>
      </c>
      <c r="E2271" t="s">
        <v>46</v>
      </c>
      <c r="F2271" t="s">
        <v>113</v>
      </c>
      <c r="G2271">
        <v>29</v>
      </c>
      <c r="H2271">
        <v>439190</v>
      </c>
      <c r="I2271" t="s">
        <v>58</v>
      </c>
      <c r="J2271" s="1">
        <v>44210</v>
      </c>
      <c r="K2271">
        <v>1300</v>
      </c>
      <c r="L2271" t="s">
        <v>9527</v>
      </c>
      <c r="M2271" t="s">
        <v>591</v>
      </c>
      <c r="N2271" t="s">
        <v>9528</v>
      </c>
      <c r="O2271" t="s">
        <v>9529</v>
      </c>
      <c r="P2271" t="s">
        <v>71</v>
      </c>
      <c r="Q2271">
        <v>13</v>
      </c>
      <c r="R2271" t="s">
        <v>40</v>
      </c>
      <c r="S2271" t="s">
        <v>79</v>
      </c>
      <c r="T2271">
        <v>36421</v>
      </c>
      <c r="U2271" s="1">
        <v>45494</v>
      </c>
      <c r="V2271" t="s">
        <v>126</v>
      </c>
      <c r="W2271">
        <v>836771</v>
      </c>
      <c r="X2271" t="s">
        <v>9530</v>
      </c>
      <c r="Y2271">
        <v>627</v>
      </c>
      <c r="Z2271">
        <v>660</v>
      </c>
      <c r="AA2271">
        <v>3</v>
      </c>
      <c r="AB2271">
        <v>792</v>
      </c>
    </row>
    <row r="2272" spans="1:28" x14ac:dyDescent="0.3">
      <c r="A2272" t="s">
        <v>28</v>
      </c>
      <c r="B2272" t="s">
        <v>29</v>
      </c>
      <c r="C2272" t="s">
        <v>157</v>
      </c>
      <c r="D2272" t="s">
        <v>134</v>
      </c>
      <c r="E2272" t="s">
        <v>56</v>
      </c>
      <c r="F2272" t="s">
        <v>57</v>
      </c>
      <c r="G2272">
        <v>97</v>
      </c>
      <c r="H2272">
        <v>406726</v>
      </c>
      <c r="I2272" t="s">
        <v>58</v>
      </c>
      <c r="J2272" s="1">
        <v>45160</v>
      </c>
      <c r="K2272">
        <v>1100</v>
      </c>
      <c r="L2272" t="s">
        <v>9531</v>
      </c>
      <c r="M2272" t="s">
        <v>434</v>
      </c>
      <c r="N2272" t="s">
        <v>9532</v>
      </c>
      <c r="O2272" t="s">
        <v>9533</v>
      </c>
      <c r="P2272" t="s">
        <v>39</v>
      </c>
      <c r="Q2272">
        <v>14</v>
      </c>
      <c r="R2272" t="s">
        <v>40</v>
      </c>
      <c r="S2272" t="s">
        <v>79</v>
      </c>
      <c r="T2272">
        <v>69837</v>
      </c>
      <c r="U2272" s="1">
        <v>45523</v>
      </c>
      <c r="V2272" t="s">
        <v>64</v>
      </c>
      <c r="W2272">
        <v>697652</v>
      </c>
      <c r="X2272" t="s">
        <v>9534</v>
      </c>
      <c r="Y2272">
        <v>286</v>
      </c>
      <c r="Z2272">
        <v>1523</v>
      </c>
      <c r="AA2272">
        <v>3</v>
      </c>
      <c r="AB2272" s="2" t="s">
        <v>9535</v>
      </c>
    </row>
    <row r="2273" spans="1:28" x14ac:dyDescent="0.3">
      <c r="A2273" t="s">
        <v>28</v>
      </c>
      <c r="B2273" t="s">
        <v>29</v>
      </c>
      <c r="C2273" t="s">
        <v>157</v>
      </c>
      <c r="D2273" t="s">
        <v>442</v>
      </c>
      <c r="E2273" t="s">
        <v>56</v>
      </c>
      <c r="F2273" t="s">
        <v>99</v>
      </c>
      <c r="G2273">
        <v>44</v>
      </c>
      <c r="H2273">
        <v>412628</v>
      </c>
      <c r="I2273" t="s">
        <v>34</v>
      </c>
      <c r="J2273" s="1">
        <v>44285</v>
      </c>
      <c r="K2273">
        <v>1000</v>
      </c>
      <c r="L2273" t="s">
        <v>9536</v>
      </c>
      <c r="M2273" t="s">
        <v>506</v>
      </c>
      <c r="N2273" t="s">
        <v>9537</v>
      </c>
      <c r="O2273">
        <v>5921539822</v>
      </c>
      <c r="P2273" t="s">
        <v>51</v>
      </c>
      <c r="Q2273">
        <v>12</v>
      </c>
      <c r="R2273" t="s">
        <v>40</v>
      </c>
      <c r="S2273" t="s">
        <v>118</v>
      </c>
      <c r="T2273">
        <v>74050</v>
      </c>
      <c r="U2273" s="1">
        <v>45616</v>
      </c>
      <c r="V2273" t="s">
        <v>42</v>
      </c>
      <c r="W2273">
        <v>211332</v>
      </c>
      <c r="X2273" t="s">
        <v>9538</v>
      </c>
      <c r="Y2273">
        <v>303</v>
      </c>
      <c r="Z2273">
        <v>2945</v>
      </c>
      <c r="AA2273">
        <v>4</v>
      </c>
      <c r="AB2273">
        <v>4712</v>
      </c>
    </row>
    <row r="2274" spans="1:28" x14ac:dyDescent="0.3">
      <c r="A2274" t="s">
        <v>28</v>
      </c>
      <c r="B2274" t="s">
        <v>29</v>
      </c>
      <c r="C2274" t="s">
        <v>44</v>
      </c>
      <c r="D2274" t="s">
        <v>182</v>
      </c>
      <c r="E2274" t="s">
        <v>56</v>
      </c>
      <c r="F2274" t="s">
        <v>150</v>
      </c>
      <c r="G2274">
        <v>28</v>
      </c>
      <c r="H2274">
        <v>409910</v>
      </c>
      <c r="I2274" t="s">
        <v>34</v>
      </c>
      <c r="J2274" s="1">
        <v>44654</v>
      </c>
      <c r="K2274">
        <v>1000</v>
      </c>
      <c r="L2274" t="s">
        <v>9539</v>
      </c>
      <c r="M2274" t="s">
        <v>49</v>
      </c>
      <c r="N2274" t="s">
        <v>9540</v>
      </c>
      <c r="O2274" t="s">
        <v>9541</v>
      </c>
      <c r="P2274" t="s">
        <v>51</v>
      </c>
      <c r="Q2274">
        <v>18</v>
      </c>
      <c r="R2274" t="s">
        <v>40</v>
      </c>
      <c r="S2274" t="s">
        <v>79</v>
      </c>
      <c r="T2274">
        <v>68663</v>
      </c>
      <c r="U2274" s="1">
        <v>45303</v>
      </c>
      <c r="V2274" t="s">
        <v>111</v>
      </c>
      <c r="W2274">
        <v>537661</v>
      </c>
      <c r="X2274" t="s">
        <v>6855</v>
      </c>
      <c r="Y2274">
        <v>336</v>
      </c>
      <c r="Z2274">
        <v>1778</v>
      </c>
      <c r="AA2274">
        <v>3</v>
      </c>
      <c r="AB2274">
        <v>2133.6</v>
      </c>
    </row>
    <row r="2275" spans="1:28" x14ac:dyDescent="0.3">
      <c r="A2275" t="s">
        <v>28</v>
      </c>
      <c r="B2275" t="s">
        <v>29</v>
      </c>
      <c r="C2275" t="s">
        <v>91</v>
      </c>
      <c r="D2275" t="s">
        <v>467</v>
      </c>
      <c r="E2275" t="s">
        <v>32</v>
      </c>
      <c r="F2275" t="s">
        <v>57</v>
      </c>
      <c r="G2275">
        <v>8</v>
      </c>
      <c r="H2275">
        <v>437578</v>
      </c>
      <c r="I2275" t="s">
        <v>34</v>
      </c>
      <c r="J2275" s="1">
        <v>45119</v>
      </c>
      <c r="K2275">
        <v>1400</v>
      </c>
      <c r="L2275" t="s">
        <v>9542</v>
      </c>
      <c r="M2275" t="s">
        <v>1291</v>
      </c>
      <c r="N2275" t="s">
        <v>9543</v>
      </c>
      <c r="O2275" t="s">
        <v>9544</v>
      </c>
      <c r="P2275" t="s">
        <v>39</v>
      </c>
      <c r="Q2275">
        <v>17</v>
      </c>
      <c r="R2275" t="s">
        <v>40</v>
      </c>
      <c r="S2275" t="s">
        <v>118</v>
      </c>
      <c r="T2275">
        <v>68922</v>
      </c>
      <c r="U2275" s="1">
        <v>45500</v>
      </c>
      <c r="V2275" t="s">
        <v>126</v>
      </c>
      <c r="W2275">
        <v>595907</v>
      </c>
      <c r="X2275" t="s">
        <v>9545</v>
      </c>
      <c r="Y2275">
        <v>930</v>
      </c>
      <c r="Z2275">
        <v>2391</v>
      </c>
      <c r="AA2275">
        <v>3</v>
      </c>
      <c r="AB2275" s="2" t="s">
        <v>9546</v>
      </c>
    </row>
    <row r="2276" spans="1:28" x14ac:dyDescent="0.3">
      <c r="A2276" t="s">
        <v>28</v>
      </c>
      <c r="B2276" t="s">
        <v>29</v>
      </c>
      <c r="C2276" t="s">
        <v>30</v>
      </c>
      <c r="D2276" t="s">
        <v>182</v>
      </c>
      <c r="E2276" t="s">
        <v>56</v>
      </c>
      <c r="F2276" t="s">
        <v>33</v>
      </c>
      <c r="G2276">
        <v>29</v>
      </c>
      <c r="H2276">
        <v>416765</v>
      </c>
      <c r="I2276" t="s">
        <v>34</v>
      </c>
      <c r="J2276" s="1">
        <v>44030</v>
      </c>
      <c r="K2276">
        <v>950</v>
      </c>
      <c r="L2276" t="s">
        <v>9547</v>
      </c>
      <c r="M2276" t="s">
        <v>195</v>
      </c>
      <c r="N2276" t="s">
        <v>9548</v>
      </c>
      <c r="O2276" t="s">
        <v>9549</v>
      </c>
      <c r="P2276" t="s">
        <v>71</v>
      </c>
      <c r="Q2276">
        <v>13</v>
      </c>
      <c r="R2276" t="s">
        <v>88</v>
      </c>
      <c r="S2276" t="s">
        <v>41</v>
      </c>
      <c r="T2276">
        <v>79646</v>
      </c>
      <c r="U2276" s="1">
        <v>45570</v>
      </c>
      <c r="V2276" t="s">
        <v>155</v>
      </c>
      <c r="W2276">
        <v>811956</v>
      </c>
      <c r="X2276" t="s">
        <v>9550</v>
      </c>
      <c r="Y2276">
        <v>531</v>
      </c>
      <c r="Z2276">
        <v>2635</v>
      </c>
      <c r="AA2276">
        <v>2</v>
      </c>
      <c r="AB2276">
        <v>2108</v>
      </c>
    </row>
    <row r="2277" spans="1:28" x14ac:dyDescent="0.3">
      <c r="A2277" t="s">
        <v>28</v>
      </c>
      <c r="B2277" t="s">
        <v>29</v>
      </c>
      <c r="C2277" t="s">
        <v>193</v>
      </c>
      <c r="D2277" t="s">
        <v>82</v>
      </c>
      <c r="E2277" t="s">
        <v>46</v>
      </c>
      <c r="F2277" t="s">
        <v>150</v>
      </c>
      <c r="G2277">
        <v>26</v>
      </c>
      <c r="H2277">
        <v>429936</v>
      </c>
      <c r="I2277" t="s">
        <v>58</v>
      </c>
      <c r="J2277" s="1">
        <v>44954</v>
      </c>
      <c r="K2277">
        <v>800</v>
      </c>
      <c r="L2277" t="s">
        <v>9551</v>
      </c>
      <c r="M2277" t="s">
        <v>1007</v>
      </c>
      <c r="N2277" t="s">
        <v>9552</v>
      </c>
      <c r="O2277" t="s">
        <v>9553</v>
      </c>
      <c r="P2277" t="s">
        <v>71</v>
      </c>
      <c r="Q2277">
        <v>7</v>
      </c>
      <c r="R2277" t="s">
        <v>40</v>
      </c>
      <c r="S2277" t="s">
        <v>79</v>
      </c>
      <c r="T2277">
        <v>46047</v>
      </c>
      <c r="U2277" s="1">
        <v>45555</v>
      </c>
      <c r="V2277" t="s">
        <v>180</v>
      </c>
      <c r="W2277">
        <v>413974</v>
      </c>
      <c r="X2277" t="s">
        <v>7074</v>
      </c>
      <c r="Y2277">
        <v>475</v>
      </c>
      <c r="Z2277">
        <v>2766</v>
      </c>
      <c r="AA2277">
        <v>8</v>
      </c>
      <c r="AB2277">
        <v>8851.2000000000007</v>
      </c>
    </row>
    <row r="2278" spans="1:28" x14ac:dyDescent="0.3">
      <c r="A2278" t="s">
        <v>28</v>
      </c>
      <c r="B2278" t="s">
        <v>29</v>
      </c>
      <c r="C2278" t="s">
        <v>148</v>
      </c>
      <c r="D2278" t="s">
        <v>442</v>
      </c>
      <c r="E2278" t="s">
        <v>46</v>
      </c>
      <c r="F2278" t="s">
        <v>150</v>
      </c>
      <c r="G2278">
        <v>92</v>
      </c>
      <c r="H2278">
        <v>405353</v>
      </c>
      <c r="I2278" t="s">
        <v>58</v>
      </c>
      <c r="J2278" s="1">
        <v>44780</v>
      </c>
      <c r="K2278">
        <v>950</v>
      </c>
      <c r="L2278" t="s">
        <v>9554</v>
      </c>
      <c r="M2278" t="s">
        <v>919</v>
      </c>
      <c r="N2278" t="s">
        <v>9555</v>
      </c>
      <c r="O2278">
        <v>2927714963</v>
      </c>
      <c r="P2278" t="s">
        <v>51</v>
      </c>
      <c r="Q2278">
        <v>17</v>
      </c>
      <c r="R2278" t="s">
        <v>88</v>
      </c>
      <c r="S2278" t="s">
        <v>41</v>
      </c>
      <c r="T2278">
        <v>68891</v>
      </c>
      <c r="U2278" s="1">
        <v>45442</v>
      </c>
      <c r="V2278" t="s">
        <v>140</v>
      </c>
      <c r="W2278">
        <v>767391</v>
      </c>
      <c r="X2278" t="s">
        <v>9556</v>
      </c>
      <c r="Y2278">
        <v>578</v>
      </c>
      <c r="Z2278">
        <v>1320</v>
      </c>
      <c r="AA2278">
        <v>4</v>
      </c>
      <c r="AB2278">
        <v>2112</v>
      </c>
    </row>
    <row r="2279" spans="1:28" x14ac:dyDescent="0.3">
      <c r="A2279" t="s">
        <v>28</v>
      </c>
      <c r="B2279" t="s">
        <v>29</v>
      </c>
      <c r="C2279" t="s">
        <v>193</v>
      </c>
      <c r="D2279" t="s">
        <v>74</v>
      </c>
      <c r="E2279" t="s">
        <v>32</v>
      </c>
      <c r="F2279" t="s">
        <v>57</v>
      </c>
      <c r="G2279">
        <v>93</v>
      </c>
      <c r="H2279">
        <v>433390</v>
      </c>
      <c r="I2279" t="s">
        <v>58</v>
      </c>
      <c r="J2279" s="1">
        <v>45503</v>
      </c>
      <c r="K2279">
        <v>1100</v>
      </c>
      <c r="L2279" t="s">
        <v>9557</v>
      </c>
      <c r="M2279" t="s">
        <v>195</v>
      </c>
      <c r="N2279" t="s">
        <v>9558</v>
      </c>
      <c r="O2279" t="s">
        <v>9559</v>
      </c>
      <c r="P2279" t="s">
        <v>39</v>
      </c>
      <c r="Q2279">
        <v>14</v>
      </c>
      <c r="R2279" t="s">
        <v>88</v>
      </c>
      <c r="S2279" t="s">
        <v>63</v>
      </c>
      <c r="T2279">
        <v>99710</v>
      </c>
      <c r="U2279" s="1">
        <v>45548</v>
      </c>
      <c r="V2279" t="s">
        <v>180</v>
      </c>
      <c r="W2279">
        <v>218320</v>
      </c>
      <c r="X2279" t="s">
        <v>583</v>
      </c>
      <c r="Y2279">
        <v>363</v>
      </c>
      <c r="Z2279">
        <v>2835</v>
      </c>
      <c r="AA2279">
        <v>7</v>
      </c>
      <c r="AB2279">
        <v>7938</v>
      </c>
    </row>
    <row r="2280" spans="1:28" x14ac:dyDescent="0.3">
      <c r="A2280" t="s">
        <v>28</v>
      </c>
      <c r="B2280" t="s">
        <v>29</v>
      </c>
      <c r="C2280" t="s">
        <v>193</v>
      </c>
      <c r="D2280" t="s">
        <v>82</v>
      </c>
      <c r="E2280" t="s">
        <v>56</v>
      </c>
      <c r="F2280" t="s">
        <v>135</v>
      </c>
      <c r="G2280">
        <v>21</v>
      </c>
      <c r="H2280">
        <v>428028</v>
      </c>
      <c r="I2280" t="s">
        <v>58</v>
      </c>
      <c r="J2280" s="1">
        <v>44916</v>
      </c>
      <c r="K2280">
        <v>1400</v>
      </c>
      <c r="L2280" t="s">
        <v>9560</v>
      </c>
      <c r="M2280" t="s">
        <v>423</v>
      </c>
      <c r="N2280" t="s">
        <v>9561</v>
      </c>
      <c r="O2280" t="s">
        <v>9562</v>
      </c>
      <c r="P2280" t="s">
        <v>39</v>
      </c>
      <c r="Q2280">
        <v>8</v>
      </c>
      <c r="R2280" t="s">
        <v>40</v>
      </c>
      <c r="S2280" t="s">
        <v>63</v>
      </c>
      <c r="T2280">
        <v>61135</v>
      </c>
      <c r="U2280" s="1">
        <v>45575</v>
      </c>
      <c r="V2280" t="s">
        <v>155</v>
      </c>
      <c r="W2280">
        <v>928232</v>
      </c>
      <c r="X2280" t="s">
        <v>9563</v>
      </c>
      <c r="Y2280">
        <v>431</v>
      </c>
      <c r="Z2280">
        <v>1776</v>
      </c>
      <c r="AA2280">
        <v>4</v>
      </c>
      <c r="AB2280" s="2" t="s">
        <v>9000</v>
      </c>
    </row>
    <row r="2281" spans="1:28" x14ac:dyDescent="0.3">
      <c r="A2281" t="s">
        <v>28</v>
      </c>
      <c r="B2281" t="s">
        <v>29</v>
      </c>
      <c r="C2281" t="s">
        <v>54</v>
      </c>
      <c r="D2281" t="s">
        <v>546</v>
      </c>
      <c r="E2281" t="s">
        <v>56</v>
      </c>
      <c r="F2281" t="s">
        <v>135</v>
      </c>
      <c r="G2281">
        <v>38</v>
      </c>
      <c r="H2281">
        <v>404940</v>
      </c>
      <c r="I2281" t="s">
        <v>34</v>
      </c>
      <c r="J2281" s="1">
        <v>44281</v>
      </c>
      <c r="K2281">
        <v>1000</v>
      </c>
      <c r="L2281" t="s">
        <v>9564</v>
      </c>
      <c r="M2281" t="s">
        <v>195</v>
      </c>
      <c r="N2281" t="s">
        <v>9565</v>
      </c>
      <c r="O2281" t="s">
        <v>9566</v>
      </c>
      <c r="P2281" t="s">
        <v>71</v>
      </c>
      <c r="Q2281">
        <v>12</v>
      </c>
      <c r="R2281" t="s">
        <v>40</v>
      </c>
      <c r="S2281" t="s">
        <v>79</v>
      </c>
      <c r="T2281">
        <v>30696</v>
      </c>
      <c r="U2281" s="1">
        <v>45490</v>
      </c>
      <c r="V2281" t="s">
        <v>126</v>
      </c>
      <c r="W2281">
        <v>993073</v>
      </c>
      <c r="X2281" t="s">
        <v>9567</v>
      </c>
      <c r="Y2281">
        <v>924</v>
      </c>
      <c r="Z2281">
        <v>2484</v>
      </c>
      <c r="AA2281">
        <v>7</v>
      </c>
      <c r="AB2281" s="2" t="s">
        <v>9568</v>
      </c>
    </row>
    <row r="2282" spans="1:28" x14ac:dyDescent="0.3">
      <c r="A2282" t="s">
        <v>28</v>
      </c>
      <c r="B2282" t="s">
        <v>29</v>
      </c>
      <c r="C2282" t="s">
        <v>54</v>
      </c>
      <c r="D2282" t="s">
        <v>187</v>
      </c>
      <c r="E2282" t="s">
        <v>46</v>
      </c>
      <c r="F2282" t="s">
        <v>106</v>
      </c>
      <c r="G2282">
        <v>76</v>
      </c>
      <c r="H2282">
        <v>404334</v>
      </c>
      <c r="I2282" t="s">
        <v>34</v>
      </c>
      <c r="J2282" s="1">
        <v>44444</v>
      </c>
      <c r="K2282">
        <v>1000</v>
      </c>
      <c r="L2282" t="s">
        <v>9569</v>
      </c>
      <c r="M2282" t="s">
        <v>1212</v>
      </c>
      <c r="N2282" t="s">
        <v>9570</v>
      </c>
      <c r="O2282" t="s">
        <v>9571</v>
      </c>
      <c r="P2282" t="s">
        <v>71</v>
      </c>
      <c r="Q2282">
        <v>16</v>
      </c>
      <c r="R2282" t="s">
        <v>88</v>
      </c>
      <c r="S2282" t="s">
        <v>118</v>
      </c>
      <c r="T2282">
        <v>67482</v>
      </c>
      <c r="U2282" s="1">
        <v>45593</v>
      </c>
      <c r="V2282" t="s">
        <v>155</v>
      </c>
      <c r="W2282">
        <v>991469</v>
      </c>
      <c r="X2282" t="s">
        <v>9572</v>
      </c>
      <c r="Y2282">
        <v>364</v>
      </c>
      <c r="Z2282">
        <v>720</v>
      </c>
      <c r="AA2282">
        <v>4</v>
      </c>
      <c r="AB2282">
        <v>1152</v>
      </c>
    </row>
    <row r="2283" spans="1:28" x14ac:dyDescent="0.3">
      <c r="A2283" t="s">
        <v>28</v>
      </c>
      <c r="B2283" t="s">
        <v>29</v>
      </c>
      <c r="C2283" t="s">
        <v>30</v>
      </c>
      <c r="D2283" t="s">
        <v>524</v>
      </c>
      <c r="E2283" t="s">
        <v>56</v>
      </c>
      <c r="F2283" t="s">
        <v>135</v>
      </c>
      <c r="G2283">
        <v>40</v>
      </c>
      <c r="H2283">
        <v>412969</v>
      </c>
      <c r="I2283" t="s">
        <v>34</v>
      </c>
      <c r="J2283" s="1">
        <v>44269</v>
      </c>
      <c r="K2283">
        <v>1200</v>
      </c>
      <c r="L2283" t="s">
        <v>9573</v>
      </c>
      <c r="M2283" t="s">
        <v>623</v>
      </c>
      <c r="N2283" t="s">
        <v>9574</v>
      </c>
      <c r="O2283" t="s">
        <v>9575</v>
      </c>
      <c r="P2283" t="s">
        <v>87</v>
      </c>
      <c r="Q2283">
        <v>4</v>
      </c>
      <c r="R2283" t="s">
        <v>40</v>
      </c>
      <c r="S2283" t="s">
        <v>63</v>
      </c>
      <c r="T2283">
        <v>53512</v>
      </c>
      <c r="U2283" s="1">
        <v>45447</v>
      </c>
      <c r="V2283" t="s">
        <v>52</v>
      </c>
      <c r="W2283">
        <v>168451</v>
      </c>
      <c r="X2283" t="s">
        <v>9576</v>
      </c>
      <c r="Y2283">
        <v>531</v>
      </c>
      <c r="Z2283">
        <v>2232</v>
      </c>
      <c r="AA2283">
        <v>5</v>
      </c>
      <c r="AB2283">
        <v>4464</v>
      </c>
    </row>
    <row r="2284" spans="1:28" x14ac:dyDescent="0.3">
      <c r="A2284" t="s">
        <v>28</v>
      </c>
      <c r="B2284" t="s">
        <v>29</v>
      </c>
      <c r="C2284" t="s">
        <v>30</v>
      </c>
      <c r="D2284" t="s">
        <v>45</v>
      </c>
      <c r="E2284" t="s">
        <v>32</v>
      </c>
      <c r="F2284" t="s">
        <v>150</v>
      </c>
      <c r="G2284">
        <v>1</v>
      </c>
      <c r="H2284">
        <v>420170</v>
      </c>
      <c r="I2284" t="s">
        <v>58</v>
      </c>
      <c r="J2284" s="1">
        <v>45222</v>
      </c>
      <c r="K2284">
        <v>1000</v>
      </c>
      <c r="L2284" t="s">
        <v>9577</v>
      </c>
      <c r="M2284" t="s">
        <v>895</v>
      </c>
      <c r="N2284" t="s">
        <v>9578</v>
      </c>
      <c r="O2284" t="s">
        <v>9579</v>
      </c>
      <c r="P2284" t="s">
        <v>87</v>
      </c>
      <c r="Q2284">
        <v>6</v>
      </c>
      <c r="R2284" t="s">
        <v>40</v>
      </c>
      <c r="S2284" t="s">
        <v>63</v>
      </c>
      <c r="T2284">
        <v>61857</v>
      </c>
      <c r="U2284" s="1">
        <v>45409</v>
      </c>
      <c r="V2284" t="s">
        <v>80</v>
      </c>
      <c r="W2284">
        <v>883849</v>
      </c>
      <c r="X2284" t="s">
        <v>9580</v>
      </c>
      <c r="Y2284">
        <v>413</v>
      </c>
      <c r="Z2284">
        <v>1216</v>
      </c>
      <c r="AA2284">
        <v>2</v>
      </c>
      <c r="AB2284" s="2" t="s">
        <v>9581</v>
      </c>
    </row>
    <row r="2285" spans="1:28" x14ac:dyDescent="0.3">
      <c r="A2285" t="s">
        <v>28</v>
      </c>
      <c r="B2285" t="s">
        <v>29</v>
      </c>
      <c r="C2285" t="s">
        <v>66</v>
      </c>
      <c r="D2285" t="s">
        <v>55</v>
      </c>
      <c r="E2285" t="s">
        <v>46</v>
      </c>
      <c r="F2285" t="s">
        <v>175</v>
      </c>
      <c r="G2285">
        <v>13</v>
      </c>
      <c r="H2285">
        <v>425739</v>
      </c>
      <c r="I2285" t="s">
        <v>58</v>
      </c>
      <c r="J2285" s="1">
        <v>45460</v>
      </c>
      <c r="K2285">
        <v>1000</v>
      </c>
      <c r="L2285" t="s">
        <v>9582</v>
      </c>
      <c r="M2285" t="s">
        <v>2054</v>
      </c>
      <c r="N2285" t="s">
        <v>9583</v>
      </c>
      <c r="O2285" t="s">
        <v>9584</v>
      </c>
      <c r="P2285" t="s">
        <v>87</v>
      </c>
      <c r="Q2285">
        <v>5</v>
      </c>
      <c r="R2285" t="s">
        <v>40</v>
      </c>
      <c r="S2285" t="s">
        <v>79</v>
      </c>
      <c r="T2285">
        <v>41262</v>
      </c>
      <c r="U2285" s="1">
        <v>45422</v>
      </c>
      <c r="V2285" t="s">
        <v>140</v>
      </c>
      <c r="W2285">
        <v>834431</v>
      </c>
      <c r="X2285" t="s">
        <v>4697</v>
      </c>
      <c r="Y2285">
        <v>918</v>
      </c>
      <c r="Z2285">
        <v>1875</v>
      </c>
      <c r="AA2285">
        <v>6</v>
      </c>
      <c r="AB2285">
        <v>4500</v>
      </c>
    </row>
    <row r="2286" spans="1:28" x14ac:dyDescent="0.3">
      <c r="A2286" t="s">
        <v>28</v>
      </c>
      <c r="B2286" t="s">
        <v>29</v>
      </c>
      <c r="C2286" t="s">
        <v>54</v>
      </c>
      <c r="D2286" t="s">
        <v>566</v>
      </c>
      <c r="E2286" t="s">
        <v>32</v>
      </c>
      <c r="F2286" t="s">
        <v>150</v>
      </c>
      <c r="G2286">
        <v>82</v>
      </c>
      <c r="H2286">
        <v>410538</v>
      </c>
      <c r="I2286" t="s">
        <v>58</v>
      </c>
      <c r="J2286" s="1">
        <v>44987</v>
      </c>
      <c r="K2286">
        <v>800</v>
      </c>
      <c r="L2286" t="s">
        <v>9585</v>
      </c>
      <c r="M2286" t="s">
        <v>1058</v>
      </c>
      <c r="N2286" t="s">
        <v>9586</v>
      </c>
      <c r="O2286" t="s">
        <v>9587</v>
      </c>
      <c r="P2286" t="s">
        <v>87</v>
      </c>
      <c r="Q2286">
        <v>7</v>
      </c>
      <c r="R2286" t="s">
        <v>88</v>
      </c>
      <c r="S2286" t="s">
        <v>118</v>
      </c>
      <c r="T2286">
        <v>25349</v>
      </c>
      <c r="U2286" s="1">
        <v>45484</v>
      </c>
      <c r="V2286" t="s">
        <v>126</v>
      </c>
      <c r="W2286">
        <v>675505</v>
      </c>
      <c r="X2286" t="s">
        <v>9588</v>
      </c>
      <c r="Y2286">
        <v>212</v>
      </c>
      <c r="Z2286">
        <v>680</v>
      </c>
      <c r="AA2286">
        <v>8</v>
      </c>
      <c r="AB2286">
        <v>2176</v>
      </c>
    </row>
    <row r="2287" spans="1:28" x14ac:dyDescent="0.3">
      <c r="A2287" t="s">
        <v>28</v>
      </c>
      <c r="B2287" t="s">
        <v>29</v>
      </c>
      <c r="C2287" t="s">
        <v>66</v>
      </c>
      <c r="D2287" t="s">
        <v>524</v>
      </c>
      <c r="E2287" t="s">
        <v>32</v>
      </c>
      <c r="F2287" t="s">
        <v>106</v>
      </c>
      <c r="G2287">
        <v>32</v>
      </c>
      <c r="H2287">
        <v>400138</v>
      </c>
      <c r="I2287" t="s">
        <v>58</v>
      </c>
      <c r="J2287" s="1">
        <v>44408</v>
      </c>
      <c r="K2287">
        <v>1400</v>
      </c>
      <c r="L2287" t="s">
        <v>9589</v>
      </c>
      <c r="M2287" t="s">
        <v>211</v>
      </c>
      <c r="N2287" t="s">
        <v>9590</v>
      </c>
      <c r="O2287" t="s">
        <v>9591</v>
      </c>
      <c r="P2287" t="s">
        <v>39</v>
      </c>
      <c r="Q2287">
        <v>6</v>
      </c>
      <c r="R2287" t="s">
        <v>40</v>
      </c>
      <c r="S2287" t="s">
        <v>79</v>
      </c>
      <c r="T2287">
        <v>15196</v>
      </c>
      <c r="U2287" s="1">
        <v>45439</v>
      </c>
      <c r="V2287" t="s">
        <v>140</v>
      </c>
      <c r="W2287">
        <v>904079</v>
      </c>
      <c r="X2287" t="s">
        <v>9592</v>
      </c>
      <c r="Y2287">
        <v>662</v>
      </c>
      <c r="Z2287">
        <v>1286</v>
      </c>
      <c r="AA2287">
        <v>3</v>
      </c>
      <c r="AB2287">
        <v>1543.2</v>
      </c>
    </row>
    <row r="2288" spans="1:28" x14ac:dyDescent="0.3">
      <c r="A2288" t="s">
        <v>28</v>
      </c>
      <c r="B2288" t="s">
        <v>29</v>
      </c>
      <c r="C2288" t="s">
        <v>30</v>
      </c>
      <c r="D2288" t="s">
        <v>637</v>
      </c>
      <c r="E2288" t="s">
        <v>32</v>
      </c>
      <c r="F2288" t="s">
        <v>47</v>
      </c>
      <c r="G2288">
        <v>69</v>
      </c>
      <c r="H2288">
        <v>408263</v>
      </c>
      <c r="I2288" t="s">
        <v>34</v>
      </c>
      <c r="J2288" s="1">
        <v>44243</v>
      </c>
      <c r="K2288">
        <v>1200</v>
      </c>
      <c r="L2288" t="s">
        <v>9593</v>
      </c>
      <c r="M2288" t="s">
        <v>36</v>
      </c>
      <c r="N2288" t="s">
        <v>9594</v>
      </c>
      <c r="O2288" t="s">
        <v>9595</v>
      </c>
      <c r="P2288" t="s">
        <v>51</v>
      </c>
      <c r="Q2288">
        <v>14</v>
      </c>
      <c r="R2288" t="s">
        <v>40</v>
      </c>
      <c r="S2288" t="s">
        <v>63</v>
      </c>
      <c r="T2288">
        <v>12838</v>
      </c>
      <c r="U2288" s="1">
        <v>45548</v>
      </c>
      <c r="V2288" t="s">
        <v>180</v>
      </c>
      <c r="W2288">
        <v>737623</v>
      </c>
      <c r="X2288" t="s">
        <v>9596</v>
      </c>
      <c r="Y2288">
        <v>865</v>
      </c>
      <c r="Z2288">
        <v>1117</v>
      </c>
      <c r="AA2288">
        <v>2</v>
      </c>
      <c r="AB2288">
        <v>893.6</v>
      </c>
    </row>
    <row r="2289" spans="1:28" x14ac:dyDescent="0.3">
      <c r="A2289" t="s">
        <v>28</v>
      </c>
      <c r="B2289" t="s">
        <v>29</v>
      </c>
      <c r="C2289" t="s">
        <v>44</v>
      </c>
      <c r="D2289" t="s">
        <v>560</v>
      </c>
      <c r="E2289" t="s">
        <v>56</v>
      </c>
      <c r="F2289" t="s">
        <v>83</v>
      </c>
      <c r="G2289">
        <v>70</v>
      </c>
      <c r="H2289">
        <v>437740</v>
      </c>
      <c r="I2289" t="s">
        <v>34</v>
      </c>
      <c r="J2289" s="1">
        <v>43957</v>
      </c>
      <c r="K2289">
        <v>1100</v>
      </c>
      <c r="L2289" t="s">
        <v>9597</v>
      </c>
      <c r="M2289" t="s">
        <v>1253</v>
      </c>
      <c r="N2289" t="s">
        <v>9598</v>
      </c>
      <c r="O2289" t="s">
        <v>9599</v>
      </c>
      <c r="P2289" t="s">
        <v>51</v>
      </c>
      <c r="Q2289">
        <v>12</v>
      </c>
      <c r="R2289" t="s">
        <v>88</v>
      </c>
      <c r="S2289" t="s">
        <v>41</v>
      </c>
      <c r="T2289">
        <v>99639</v>
      </c>
      <c r="U2289" s="1">
        <v>45474</v>
      </c>
      <c r="V2289" t="s">
        <v>126</v>
      </c>
      <c r="W2289">
        <v>325393</v>
      </c>
      <c r="X2289" t="s">
        <v>9600</v>
      </c>
      <c r="Y2289">
        <v>468</v>
      </c>
      <c r="Z2289">
        <v>2398</v>
      </c>
      <c r="AA2289">
        <v>1</v>
      </c>
      <c r="AB2289">
        <v>959.2</v>
      </c>
    </row>
    <row r="2290" spans="1:28" x14ac:dyDescent="0.3">
      <c r="A2290" t="s">
        <v>28</v>
      </c>
      <c r="B2290" t="s">
        <v>29</v>
      </c>
      <c r="C2290" t="s">
        <v>193</v>
      </c>
      <c r="D2290" t="s">
        <v>182</v>
      </c>
      <c r="E2290" t="s">
        <v>32</v>
      </c>
      <c r="F2290" t="s">
        <v>33</v>
      </c>
      <c r="G2290">
        <v>11</v>
      </c>
      <c r="H2290">
        <v>437344</v>
      </c>
      <c r="I2290" t="s">
        <v>58</v>
      </c>
      <c r="J2290" s="1">
        <v>44597</v>
      </c>
      <c r="K2290">
        <v>1200</v>
      </c>
      <c r="L2290" t="s">
        <v>9601</v>
      </c>
      <c r="M2290" t="s">
        <v>1118</v>
      </c>
      <c r="N2290" t="s">
        <v>9602</v>
      </c>
      <c r="O2290">
        <v>1229099779</v>
      </c>
      <c r="P2290" t="s">
        <v>87</v>
      </c>
      <c r="Q2290">
        <v>20</v>
      </c>
      <c r="R2290" t="s">
        <v>88</v>
      </c>
      <c r="S2290" t="s">
        <v>41</v>
      </c>
      <c r="T2290">
        <v>65887</v>
      </c>
      <c r="U2290" s="1">
        <v>45314</v>
      </c>
      <c r="V2290" t="s">
        <v>111</v>
      </c>
      <c r="W2290">
        <v>355656</v>
      </c>
      <c r="X2290" t="s">
        <v>9603</v>
      </c>
      <c r="Y2290">
        <v>264</v>
      </c>
      <c r="Z2290">
        <v>1964</v>
      </c>
      <c r="AA2290">
        <v>2</v>
      </c>
      <c r="AB2290">
        <v>1571.2</v>
      </c>
    </row>
    <row r="2291" spans="1:28" x14ac:dyDescent="0.3">
      <c r="A2291" t="s">
        <v>28</v>
      </c>
      <c r="B2291" t="s">
        <v>29</v>
      </c>
      <c r="C2291" t="s">
        <v>30</v>
      </c>
      <c r="D2291" t="s">
        <v>442</v>
      </c>
      <c r="E2291" t="s">
        <v>46</v>
      </c>
      <c r="F2291" t="s">
        <v>113</v>
      </c>
      <c r="G2291">
        <v>93</v>
      </c>
      <c r="H2291">
        <v>427650</v>
      </c>
      <c r="I2291" t="s">
        <v>58</v>
      </c>
      <c r="J2291" s="1">
        <v>43969</v>
      </c>
      <c r="K2291">
        <v>1100</v>
      </c>
      <c r="L2291" t="s">
        <v>9604</v>
      </c>
      <c r="M2291" t="s">
        <v>1147</v>
      </c>
      <c r="N2291" t="s">
        <v>9605</v>
      </c>
      <c r="O2291" t="s">
        <v>9606</v>
      </c>
      <c r="P2291" t="s">
        <v>71</v>
      </c>
      <c r="Q2291">
        <v>16</v>
      </c>
      <c r="R2291" t="s">
        <v>88</v>
      </c>
      <c r="S2291" t="s">
        <v>118</v>
      </c>
      <c r="T2291">
        <v>27820</v>
      </c>
      <c r="U2291" s="1">
        <v>45582</v>
      </c>
      <c r="V2291" t="s">
        <v>155</v>
      </c>
      <c r="W2291">
        <v>498562</v>
      </c>
      <c r="X2291" t="s">
        <v>9607</v>
      </c>
      <c r="Y2291">
        <v>259</v>
      </c>
      <c r="Z2291">
        <v>1291</v>
      </c>
      <c r="AA2291">
        <v>1</v>
      </c>
      <c r="AB2291">
        <v>516.4</v>
      </c>
    </row>
    <row r="2292" spans="1:28" x14ac:dyDescent="0.3">
      <c r="A2292" t="s">
        <v>28</v>
      </c>
      <c r="B2292" t="s">
        <v>29</v>
      </c>
      <c r="C2292" t="s">
        <v>157</v>
      </c>
      <c r="D2292" t="s">
        <v>560</v>
      </c>
      <c r="E2292" t="s">
        <v>46</v>
      </c>
      <c r="F2292" t="s">
        <v>33</v>
      </c>
      <c r="G2292">
        <v>73</v>
      </c>
      <c r="H2292">
        <v>427298</v>
      </c>
      <c r="I2292" t="s">
        <v>34</v>
      </c>
      <c r="J2292" s="1">
        <v>43991</v>
      </c>
      <c r="K2292">
        <v>950</v>
      </c>
      <c r="L2292" t="s">
        <v>9608</v>
      </c>
      <c r="M2292" t="s">
        <v>108</v>
      </c>
      <c r="N2292" t="s">
        <v>9609</v>
      </c>
      <c r="O2292" t="s">
        <v>9610</v>
      </c>
      <c r="P2292" t="s">
        <v>71</v>
      </c>
      <c r="Q2292">
        <v>3</v>
      </c>
      <c r="R2292" t="s">
        <v>88</v>
      </c>
      <c r="S2292" t="s">
        <v>41</v>
      </c>
      <c r="T2292">
        <v>75113</v>
      </c>
      <c r="U2292" s="1">
        <v>45433</v>
      </c>
      <c r="V2292" t="s">
        <v>140</v>
      </c>
      <c r="W2292">
        <v>790253</v>
      </c>
      <c r="X2292" t="s">
        <v>9611</v>
      </c>
      <c r="Y2292">
        <v>994</v>
      </c>
      <c r="Z2292">
        <v>1791</v>
      </c>
      <c r="AA2292">
        <v>8</v>
      </c>
      <c r="AB2292" s="2" t="s">
        <v>9612</v>
      </c>
    </row>
    <row r="2293" spans="1:28" x14ac:dyDescent="0.3">
      <c r="A2293" t="s">
        <v>28</v>
      </c>
      <c r="B2293" t="s">
        <v>29</v>
      </c>
      <c r="C2293" t="s">
        <v>54</v>
      </c>
      <c r="D2293" t="s">
        <v>546</v>
      </c>
      <c r="E2293" t="s">
        <v>46</v>
      </c>
      <c r="F2293" t="s">
        <v>33</v>
      </c>
      <c r="G2293">
        <v>59</v>
      </c>
      <c r="H2293">
        <v>401021</v>
      </c>
      <c r="I2293" t="s">
        <v>34</v>
      </c>
      <c r="J2293" s="1">
        <v>45102</v>
      </c>
      <c r="K2293">
        <v>950</v>
      </c>
      <c r="L2293" t="s">
        <v>9613</v>
      </c>
      <c r="M2293" t="s">
        <v>670</v>
      </c>
      <c r="N2293" t="s">
        <v>9614</v>
      </c>
      <c r="O2293" t="s">
        <v>9615</v>
      </c>
      <c r="P2293" t="s">
        <v>87</v>
      </c>
      <c r="Q2293">
        <v>3</v>
      </c>
      <c r="R2293" t="s">
        <v>88</v>
      </c>
      <c r="S2293" t="s">
        <v>63</v>
      </c>
      <c r="T2293">
        <v>25785</v>
      </c>
      <c r="U2293" s="1">
        <v>45451</v>
      </c>
      <c r="V2293" t="s">
        <v>52</v>
      </c>
      <c r="W2293">
        <v>408799</v>
      </c>
      <c r="X2293" t="s">
        <v>9616</v>
      </c>
      <c r="Y2293">
        <v>372</v>
      </c>
      <c r="Z2293">
        <v>2235</v>
      </c>
      <c r="AA2293">
        <v>5</v>
      </c>
      <c r="AB2293">
        <v>4470</v>
      </c>
    </row>
    <row r="2294" spans="1:28" x14ac:dyDescent="0.3">
      <c r="A2294" t="s">
        <v>28</v>
      </c>
      <c r="B2294" t="s">
        <v>29</v>
      </c>
      <c r="C2294" t="s">
        <v>30</v>
      </c>
      <c r="D2294" t="s">
        <v>274</v>
      </c>
      <c r="E2294" t="s">
        <v>32</v>
      </c>
      <c r="F2294" t="s">
        <v>355</v>
      </c>
      <c r="G2294">
        <v>20</v>
      </c>
      <c r="H2294">
        <v>420791</v>
      </c>
      <c r="I2294" t="s">
        <v>34</v>
      </c>
      <c r="J2294" s="1">
        <v>45233</v>
      </c>
      <c r="K2294">
        <v>1000</v>
      </c>
      <c r="L2294" t="s">
        <v>9617</v>
      </c>
      <c r="M2294" t="s">
        <v>2124</v>
      </c>
      <c r="N2294" t="s">
        <v>9618</v>
      </c>
      <c r="O2294" t="s">
        <v>9619</v>
      </c>
      <c r="P2294" t="s">
        <v>39</v>
      </c>
      <c r="Q2294">
        <v>20</v>
      </c>
      <c r="R2294" t="s">
        <v>88</v>
      </c>
      <c r="S2294" t="s">
        <v>79</v>
      </c>
      <c r="T2294">
        <v>21003</v>
      </c>
      <c r="U2294" s="1">
        <v>45527</v>
      </c>
      <c r="V2294" t="s">
        <v>64</v>
      </c>
      <c r="W2294">
        <v>609549</v>
      </c>
      <c r="X2294" t="s">
        <v>9620</v>
      </c>
      <c r="Y2294">
        <v>480</v>
      </c>
      <c r="Z2294">
        <v>1171</v>
      </c>
      <c r="AA2294">
        <v>7</v>
      </c>
      <c r="AB2294">
        <v>3278.8</v>
      </c>
    </row>
    <row r="2295" spans="1:28" x14ac:dyDescent="0.3">
      <c r="A2295" t="s">
        <v>28</v>
      </c>
      <c r="B2295" t="s">
        <v>29</v>
      </c>
      <c r="C2295" t="s">
        <v>30</v>
      </c>
      <c r="D2295" t="s">
        <v>82</v>
      </c>
      <c r="E2295" t="s">
        <v>56</v>
      </c>
      <c r="F2295" t="s">
        <v>150</v>
      </c>
      <c r="G2295">
        <v>97</v>
      </c>
      <c r="H2295">
        <v>404338</v>
      </c>
      <c r="I2295" t="s">
        <v>34</v>
      </c>
      <c r="J2295" s="1">
        <v>45283</v>
      </c>
      <c r="K2295">
        <v>1200</v>
      </c>
      <c r="L2295" t="s">
        <v>9621</v>
      </c>
      <c r="M2295" t="s">
        <v>2054</v>
      </c>
      <c r="N2295" t="s">
        <v>9622</v>
      </c>
      <c r="O2295" t="s">
        <v>9623</v>
      </c>
      <c r="P2295" t="s">
        <v>71</v>
      </c>
      <c r="Q2295">
        <v>16</v>
      </c>
      <c r="R2295" t="s">
        <v>40</v>
      </c>
      <c r="S2295" t="s">
        <v>41</v>
      </c>
      <c r="T2295">
        <v>35038</v>
      </c>
      <c r="U2295" s="1">
        <v>45561</v>
      </c>
      <c r="V2295" t="s">
        <v>180</v>
      </c>
      <c r="W2295">
        <v>354400</v>
      </c>
      <c r="X2295" t="s">
        <v>9624</v>
      </c>
      <c r="Y2295">
        <v>227</v>
      </c>
      <c r="Z2295">
        <v>1786</v>
      </c>
      <c r="AA2295">
        <v>2</v>
      </c>
      <c r="AB2295" s="2" t="s">
        <v>9625</v>
      </c>
    </row>
    <row r="2296" spans="1:28" x14ac:dyDescent="0.3">
      <c r="A2296" t="s">
        <v>28</v>
      </c>
      <c r="B2296" t="s">
        <v>29</v>
      </c>
      <c r="C2296" t="s">
        <v>66</v>
      </c>
      <c r="D2296" t="s">
        <v>467</v>
      </c>
      <c r="E2296" t="s">
        <v>46</v>
      </c>
      <c r="F2296" t="s">
        <v>175</v>
      </c>
      <c r="G2296">
        <v>100</v>
      </c>
      <c r="H2296">
        <v>433070</v>
      </c>
      <c r="I2296" t="s">
        <v>34</v>
      </c>
      <c r="J2296" s="1">
        <v>43839</v>
      </c>
      <c r="K2296">
        <v>1200</v>
      </c>
      <c r="L2296" t="s">
        <v>9626</v>
      </c>
      <c r="M2296" t="s">
        <v>165</v>
      </c>
      <c r="N2296" t="s">
        <v>9627</v>
      </c>
      <c r="O2296" t="s">
        <v>9628</v>
      </c>
      <c r="P2296" t="s">
        <v>39</v>
      </c>
      <c r="Q2296">
        <v>19</v>
      </c>
      <c r="R2296" t="s">
        <v>40</v>
      </c>
      <c r="S2296" t="s">
        <v>63</v>
      </c>
      <c r="T2296">
        <v>78922</v>
      </c>
      <c r="U2296" s="1">
        <v>45540</v>
      </c>
      <c r="V2296" t="s">
        <v>180</v>
      </c>
      <c r="W2296">
        <v>318647</v>
      </c>
      <c r="X2296" t="s">
        <v>9629</v>
      </c>
      <c r="Y2296">
        <v>561</v>
      </c>
      <c r="Z2296">
        <v>1269</v>
      </c>
      <c r="AA2296">
        <v>7</v>
      </c>
      <c r="AB2296" s="2" t="s">
        <v>9630</v>
      </c>
    </row>
    <row r="2297" spans="1:28" x14ac:dyDescent="0.3">
      <c r="A2297" t="s">
        <v>28</v>
      </c>
      <c r="B2297" t="s">
        <v>29</v>
      </c>
      <c r="C2297" t="s">
        <v>193</v>
      </c>
      <c r="D2297" t="s">
        <v>187</v>
      </c>
      <c r="E2297" t="s">
        <v>46</v>
      </c>
      <c r="F2297" t="s">
        <v>135</v>
      </c>
      <c r="G2297">
        <v>27</v>
      </c>
      <c r="H2297">
        <v>418634</v>
      </c>
      <c r="I2297" t="s">
        <v>34</v>
      </c>
      <c r="J2297" s="1">
        <v>44483</v>
      </c>
      <c r="K2297">
        <v>1200</v>
      </c>
      <c r="L2297" t="s">
        <v>9631</v>
      </c>
      <c r="M2297" t="s">
        <v>1048</v>
      </c>
      <c r="N2297" t="s">
        <v>9632</v>
      </c>
      <c r="O2297" t="s">
        <v>9633</v>
      </c>
      <c r="P2297" t="s">
        <v>39</v>
      </c>
      <c r="Q2297">
        <v>6</v>
      </c>
      <c r="R2297" t="s">
        <v>40</v>
      </c>
      <c r="S2297" t="s">
        <v>79</v>
      </c>
      <c r="T2297">
        <v>56612</v>
      </c>
      <c r="U2297" s="1">
        <v>45324</v>
      </c>
      <c r="V2297" t="s">
        <v>119</v>
      </c>
      <c r="W2297">
        <v>661556</v>
      </c>
      <c r="X2297" t="s">
        <v>9634</v>
      </c>
      <c r="Y2297">
        <v>991</v>
      </c>
      <c r="Z2297">
        <v>576</v>
      </c>
      <c r="AA2297">
        <v>2</v>
      </c>
      <c r="AB2297">
        <v>460.8</v>
      </c>
    </row>
    <row r="2298" spans="1:28" x14ac:dyDescent="0.3">
      <c r="A2298" t="s">
        <v>28</v>
      </c>
      <c r="B2298" t="s">
        <v>29</v>
      </c>
      <c r="C2298" t="s">
        <v>148</v>
      </c>
      <c r="D2298" t="s">
        <v>317</v>
      </c>
      <c r="E2298" t="s">
        <v>56</v>
      </c>
      <c r="F2298" t="s">
        <v>135</v>
      </c>
      <c r="G2298">
        <v>85</v>
      </c>
      <c r="H2298">
        <v>422180</v>
      </c>
      <c r="I2298" t="s">
        <v>34</v>
      </c>
      <c r="J2298" s="1">
        <v>45160</v>
      </c>
      <c r="K2298">
        <v>1000</v>
      </c>
      <c r="L2298" t="s">
        <v>9635</v>
      </c>
      <c r="M2298" t="s">
        <v>263</v>
      </c>
      <c r="N2298" t="s">
        <v>9636</v>
      </c>
      <c r="O2298" t="s">
        <v>9637</v>
      </c>
      <c r="P2298" t="s">
        <v>51</v>
      </c>
      <c r="Q2298">
        <v>10</v>
      </c>
      <c r="R2298" t="s">
        <v>40</v>
      </c>
      <c r="S2298" t="s">
        <v>41</v>
      </c>
      <c r="T2298">
        <v>39679</v>
      </c>
      <c r="U2298" s="1">
        <v>45553</v>
      </c>
      <c r="V2298" t="s">
        <v>180</v>
      </c>
      <c r="W2298">
        <v>916145</v>
      </c>
      <c r="X2298" t="s">
        <v>9638</v>
      </c>
      <c r="Y2298">
        <v>210</v>
      </c>
      <c r="Z2298">
        <v>506</v>
      </c>
      <c r="AA2298">
        <v>6</v>
      </c>
      <c r="AB2298">
        <v>1214.4000000000001</v>
      </c>
    </row>
    <row r="2299" spans="1:28" x14ac:dyDescent="0.3">
      <c r="A2299" t="s">
        <v>28</v>
      </c>
      <c r="B2299" t="s">
        <v>29</v>
      </c>
      <c r="C2299" t="s">
        <v>148</v>
      </c>
      <c r="D2299" t="s">
        <v>254</v>
      </c>
      <c r="E2299" t="s">
        <v>46</v>
      </c>
      <c r="F2299" t="s">
        <v>33</v>
      </c>
      <c r="G2299">
        <v>37</v>
      </c>
      <c r="H2299">
        <v>426855</v>
      </c>
      <c r="I2299" t="s">
        <v>34</v>
      </c>
      <c r="J2299" s="1">
        <v>44500</v>
      </c>
      <c r="K2299">
        <v>1100</v>
      </c>
      <c r="L2299" t="s">
        <v>9639</v>
      </c>
      <c r="M2299" t="s">
        <v>542</v>
      </c>
      <c r="N2299" t="s">
        <v>9640</v>
      </c>
      <c r="O2299" t="s">
        <v>9641</v>
      </c>
      <c r="P2299" t="s">
        <v>71</v>
      </c>
      <c r="Q2299">
        <v>19</v>
      </c>
      <c r="R2299" t="s">
        <v>40</v>
      </c>
      <c r="S2299" t="s">
        <v>63</v>
      </c>
      <c r="T2299">
        <v>85011</v>
      </c>
      <c r="U2299" s="1">
        <v>45386</v>
      </c>
      <c r="V2299" t="s">
        <v>80</v>
      </c>
      <c r="W2299">
        <v>168300</v>
      </c>
      <c r="X2299" t="s">
        <v>9642</v>
      </c>
      <c r="Y2299">
        <v>992</v>
      </c>
      <c r="Z2299">
        <v>1199</v>
      </c>
      <c r="AA2299">
        <v>8</v>
      </c>
      <c r="AB2299">
        <v>3836.8</v>
      </c>
    </row>
    <row r="2300" spans="1:28" x14ac:dyDescent="0.3">
      <c r="A2300" t="s">
        <v>28</v>
      </c>
      <c r="B2300" t="s">
        <v>29</v>
      </c>
      <c r="C2300" t="s">
        <v>30</v>
      </c>
      <c r="D2300" t="s">
        <v>82</v>
      </c>
      <c r="E2300" t="s">
        <v>56</v>
      </c>
      <c r="F2300" t="s">
        <v>33</v>
      </c>
      <c r="G2300">
        <v>58</v>
      </c>
      <c r="H2300">
        <v>424776</v>
      </c>
      <c r="I2300" t="s">
        <v>34</v>
      </c>
      <c r="J2300" s="1">
        <v>44447</v>
      </c>
      <c r="K2300">
        <v>1200</v>
      </c>
      <c r="L2300" t="s">
        <v>9643</v>
      </c>
      <c r="M2300" t="s">
        <v>232</v>
      </c>
      <c r="N2300" t="s">
        <v>9644</v>
      </c>
      <c r="O2300" t="s">
        <v>9645</v>
      </c>
      <c r="P2300" t="s">
        <v>39</v>
      </c>
      <c r="Q2300">
        <v>11</v>
      </c>
      <c r="R2300" t="s">
        <v>40</v>
      </c>
      <c r="S2300" t="s">
        <v>41</v>
      </c>
      <c r="T2300">
        <v>21698</v>
      </c>
      <c r="U2300" s="1">
        <v>45564</v>
      </c>
      <c r="V2300" t="s">
        <v>180</v>
      </c>
      <c r="W2300">
        <v>187561</v>
      </c>
      <c r="X2300" t="s">
        <v>9646</v>
      </c>
      <c r="Y2300">
        <v>901</v>
      </c>
      <c r="Z2300">
        <v>1779</v>
      </c>
      <c r="AA2300">
        <v>3</v>
      </c>
      <c r="AB2300">
        <v>2134.8000000000002</v>
      </c>
    </row>
    <row r="2301" spans="1:28" x14ac:dyDescent="0.3">
      <c r="A2301" t="s">
        <v>28</v>
      </c>
      <c r="B2301" t="s">
        <v>29</v>
      </c>
      <c r="C2301" t="s">
        <v>30</v>
      </c>
      <c r="D2301" t="s">
        <v>45</v>
      </c>
      <c r="E2301" t="s">
        <v>56</v>
      </c>
      <c r="F2301" t="s">
        <v>47</v>
      </c>
      <c r="G2301">
        <v>91</v>
      </c>
      <c r="H2301">
        <v>414901</v>
      </c>
      <c r="I2301" t="s">
        <v>58</v>
      </c>
      <c r="J2301" s="1">
        <v>44995</v>
      </c>
      <c r="K2301">
        <v>1100</v>
      </c>
      <c r="L2301" t="s">
        <v>9647</v>
      </c>
      <c r="M2301" t="s">
        <v>1058</v>
      </c>
      <c r="N2301" t="s">
        <v>9648</v>
      </c>
      <c r="O2301" t="s">
        <v>9649</v>
      </c>
      <c r="P2301" t="s">
        <v>71</v>
      </c>
      <c r="Q2301">
        <v>14</v>
      </c>
      <c r="R2301" t="s">
        <v>88</v>
      </c>
      <c r="S2301" t="s">
        <v>41</v>
      </c>
      <c r="T2301">
        <v>15943</v>
      </c>
      <c r="U2301" s="1">
        <v>45463</v>
      </c>
      <c r="V2301" t="s">
        <v>52</v>
      </c>
      <c r="W2301">
        <v>628004</v>
      </c>
      <c r="X2301" t="s">
        <v>9650</v>
      </c>
      <c r="Y2301">
        <v>963</v>
      </c>
      <c r="Z2301">
        <v>2681</v>
      </c>
      <c r="AA2301">
        <v>1</v>
      </c>
      <c r="AB2301">
        <v>1072.4000000000001</v>
      </c>
    </row>
    <row r="2302" spans="1:28" x14ac:dyDescent="0.3">
      <c r="A2302" t="s">
        <v>28</v>
      </c>
      <c r="B2302" t="s">
        <v>29</v>
      </c>
      <c r="C2302" t="s">
        <v>66</v>
      </c>
      <c r="D2302" t="s">
        <v>74</v>
      </c>
      <c r="E2302" t="s">
        <v>46</v>
      </c>
      <c r="F2302" t="s">
        <v>47</v>
      </c>
      <c r="G2302">
        <v>16</v>
      </c>
      <c r="H2302">
        <v>433165</v>
      </c>
      <c r="I2302" t="s">
        <v>34</v>
      </c>
      <c r="J2302" s="1">
        <v>44663</v>
      </c>
      <c r="K2302">
        <v>1400</v>
      </c>
      <c r="L2302" t="s">
        <v>9651</v>
      </c>
      <c r="M2302" t="s">
        <v>487</v>
      </c>
      <c r="N2302" t="s">
        <v>9652</v>
      </c>
      <c r="O2302" t="s">
        <v>9653</v>
      </c>
      <c r="P2302" t="s">
        <v>71</v>
      </c>
      <c r="Q2302">
        <v>19</v>
      </c>
      <c r="R2302" t="s">
        <v>88</v>
      </c>
      <c r="S2302" t="s">
        <v>79</v>
      </c>
      <c r="T2302">
        <v>51993</v>
      </c>
      <c r="U2302" s="1">
        <v>45373</v>
      </c>
      <c r="V2302" t="s">
        <v>72</v>
      </c>
      <c r="W2302">
        <v>639646</v>
      </c>
      <c r="X2302" t="s">
        <v>9654</v>
      </c>
      <c r="Y2302">
        <v>315</v>
      </c>
      <c r="Z2302">
        <v>1614</v>
      </c>
      <c r="AA2302">
        <v>6</v>
      </c>
      <c r="AB2302" s="2" t="s">
        <v>9655</v>
      </c>
    </row>
    <row r="2303" spans="1:28" x14ac:dyDescent="0.3">
      <c r="A2303" t="s">
        <v>28</v>
      </c>
      <c r="B2303" t="s">
        <v>29</v>
      </c>
      <c r="C2303" t="s">
        <v>30</v>
      </c>
      <c r="D2303" t="s">
        <v>142</v>
      </c>
      <c r="E2303" t="s">
        <v>46</v>
      </c>
      <c r="F2303" t="s">
        <v>83</v>
      </c>
      <c r="G2303">
        <v>84</v>
      </c>
      <c r="H2303">
        <v>410833</v>
      </c>
      <c r="I2303" t="s">
        <v>58</v>
      </c>
      <c r="J2303" s="1">
        <v>44598</v>
      </c>
      <c r="K2303">
        <v>1000</v>
      </c>
      <c r="L2303" t="s">
        <v>9656</v>
      </c>
      <c r="M2303" t="s">
        <v>256</v>
      </c>
      <c r="N2303" t="s">
        <v>9657</v>
      </c>
      <c r="O2303" t="s">
        <v>9658</v>
      </c>
      <c r="P2303" t="s">
        <v>87</v>
      </c>
      <c r="Q2303">
        <v>8</v>
      </c>
      <c r="R2303" t="s">
        <v>88</v>
      </c>
      <c r="S2303" t="s">
        <v>118</v>
      </c>
      <c r="T2303">
        <v>81639</v>
      </c>
      <c r="U2303" s="1">
        <v>45421</v>
      </c>
      <c r="V2303" t="s">
        <v>140</v>
      </c>
      <c r="W2303">
        <v>100616</v>
      </c>
      <c r="X2303" t="s">
        <v>9659</v>
      </c>
      <c r="Y2303">
        <v>629</v>
      </c>
      <c r="Z2303">
        <v>2289</v>
      </c>
      <c r="AA2303">
        <v>5</v>
      </c>
      <c r="AB2303">
        <v>4578</v>
      </c>
    </row>
    <row r="2304" spans="1:28" x14ac:dyDescent="0.3">
      <c r="A2304" t="s">
        <v>28</v>
      </c>
      <c r="B2304" t="s">
        <v>29</v>
      </c>
      <c r="C2304" t="s">
        <v>30</v>
      </c>
      <c r="D2304" t="s">
        <v>105</v>
      </c>
      <c r="E2304" t="s">
        <v>56</v>
      </c>
      <c r="F2304" t="s">
        <v>113</v>
      </c>
      <c r="G2304">
        <v>17</v>
      </c>
      <c r="H2304">
        <v>432449</v>
      </c>
      <c r="I2304" t="s">
        <v>58</v>
      </c>
      <c r="J2304" s="1">
        <v>43965</v>
      </c>
      <c r="K2304">
        <v>800</v>
      </c>
      <c r="L2304" t="s">
        <v>9660</v>
      </c>
      <c r="M2304" t="s">
        <v>36</v>
      </c>
      <c r="N2304" t="s">
        <v>9661</v>
      </c>
      <c r="O2304" t="s">
        <v>9662</v>
      </c>
      <c r="P2304" t="s">
        <v>51</v>
      </c>
      <c r="Q2304">
        <v>19</v>
      </c>
      <c r="R2304" t="s">
        <v>40</v>
      </c>
      <c r="S2304" t="s">
        <v>118</v>
      </c>
      <c r="T2304">
        <v>60271</v>
      </c>
      <c r="U2304" s="1">
        <v>45385</v>
      </c>
      <c r="V2304" t="s">
        <v>80</v>
      </c>
      <c r="W2304">
        <v>938397</v>
      </c>
      <c r="X2304" t="s">
        <v>9663</v>
      </c>
      <c r="Y2304">
        <v>986</v>
      </c>
      <c r="Z2304">
        <v>2309</v>
      </c>
      <c r="AA2304">
        <v>7</v>
      </c>
      <c r="AB2304" s="2" t="s">
        <v>9664</v>
      </c>
    </row>
    <row r="2305" spans="1:28" x14ac:dyDescent="0.3">
      <c r="A2305" t="s">
        <v>28</v>
      </c>
      <c r="B2305" t="s">
        <v>29</v>
      </c>
      <c r="C2305" t="s">
        <v>66</v>
      </c>
      <c r="D2305" t="s">
        <v>467</v>
      </c>
      <c r="E2305" t="s">
        <v>56</v>
      </c>
      <c r="F2305" t="s">
        <v>83</v>
      </c>
      <c r="G2305">
        <v>6</v>
      </c>
      <c r="H2305">
        <v>406722</v>
      </c>
      <c r="I2305" t="s">
        <v>34</v>
      </c>
      <c r="J2305" s="1">
        <v>44552</v>
      </c>
      <c r="K2305">
        <v>1200</v>
      </c>
      <c r="L2305" t="s">
        <v>9665</v>
      </c>
      <c r="M2305" t="s">
        <v>152</v>
      </c>
      <c r="N2305" t="s">
        <v>9666</v>
      </c>
      <c r="O2305" t="s">
        <v>9667</v>
      </c>
      <c r="P2305" t="s">
        <v>71</v>
      </c>
      <c r="Q2305">
        <v>10</v>
      </c>
      <c r="R2305" t="s">
        <v>40</v>
      </c>
      <c r="S2305" t="s">
        <v>63</v>
      </c>
      <c r="T2305">
        <v>15586</v>
      </c>
      <c r="U2305" s="1">
        <v>45484</v>
      </c>
      <c r="V2305" t="s">
        <v>126</v>
      </c>
      <c r="W2305">
        <v>288196</v>
      </c>
      <c r="X2305" t="s">
        <v>9668</v>
      </c>
      <c r="Y2305">
        <v>369</v>
      </c>
      <c r="Z2305">
        <v>997</v>
      </c>
      <c r="AA2305">
        <v>8</v>
      </c>
      <c r="AB2305">
        <v>3190.4</v>
      </c>
    </row>
    <row r="2306" spans="1:28" x14ac:dyDescent="0.3">
      <c r="A2306" t="s">
        <v>28</v>
      </c>
      <c r="B2306" t="s">
        <v>29</v>
      </c>
      <c r="C2306" t="s">
        <v>44</v>
      </c>
      <c r="D2306" t="s">
        <v>637</v>
      </c>
      <c r="E2306" t="s">
        <v>46</v>
      </c>
      <c r="F2306" t="s">
        <v>113</v>
      </c>
      <c r="G2306">
        <v>51</v>
      </c>
      <c r="H2306">
        <v>429484</v>
      </c>
      <c r="I2306" t="s">
        <v>34</v>
      </c>
      <c r="J2306" s="1">
        <v>44602</v>
      </c>
      <c r="K2306">
        <v>1300</v>
      </c>
      <c r="L2306" t="s">
        <v>9669</v>
      </c>
      <c r="M2306" t="s">
        <v>60</v>
      </c>
      <c r="N2306" t="s">
        <v>9670</v>
      </c>
      <c r="O2306">
        <f>1-177-379-7238</f>
        <v>-7793</v>
      </c>
      <c r="P2306" t="s">
        <v>87</v>
      </c>
      <c r="Q2306">
        <v>6</v>
      </c>
      <c r="R2306" t="s">
        <v>88</v>
      </c>
      <c r="S2306" t="s">
        <v>118</v>
      </c>
      <c r="T2306">
        <v>68794</v>
      </c>
      <c r="U2306" s="1">
        <v>45373</v>
      </c>
      <c r="V2306" t="s">
        <v>72</v>
      </c>
      <c r="W2306">
        <v>697503</v>
      </c>
      <c r="X2306" t="s">
        <v>9671</v>
      </c>
      <c r="Y2306">
        <v>618</v>
      </c>
      <c r="Z2306">
        <v>2714</v>
      </c>
      <c r="AA2306">
        <v>4</v>
      </c>
      <c r="AB2306" s="2" t="s">
        <v>9672</v>
      </c>
    </row>
    <row r="2307" spans="1:28" x14ac:dyDescent="0.3">
      <c r="A2307" t="s">
        <v>28</v>
      </c>
      <c r="B2307" t="s">
        <v>29</v>
      </c>
      <c r="C2307" t="s">
        <v>193</v>
      </c>
      <c r="D2307" t="s">
        <v>134</v>
      </c>
      <c r="E2307" t="s">
        <v>32</v>
      </c>
      <c r="F2307" t="s">
        <v>106</v>
      </c>
      <c r="G2307">
        <v>29</v>
      </c>
      <c r="H2307">
        <v>415104</v>
      </c>
      <c r="I2307" t="s">
        <v>58</v>
      </c>
      <c r="J2307" s="1">
        <v>44537</v>
      </c>
      <c r="K2307">
        <v>1300</v>
      </c>
      <c r="L2307" t="s">
        <v>9673</v>
      </c>
      <c r="M2307" t="s">
        <v>1048</v>
      </c>
      <c r="N2307" t="s">
        <v>9674</v>
      </c>
      <c r="O2307" t="s">
        <v>9675</v>
      </c>
      <c r="P2307" t="s">
        <v>71</v>
      </c>
      <c r="Q2307">
        <v>9</v>
      </c>
      <c r="R2307" t="s">
        <v>88</v>
      </c>
      <c r="S2307" t="s">
        <v>41</v>
      </c>
      <c r="T2307">
        <v>67606</v>
      </c>
      <c r="U2307" s="1">
        <v>45518</v>
      </c>
      <c r="V2307" t="s">
        <v>64</v>
      </c>
      <c r="W2307">
        <v>107190</v>
      </c>
      <c r="X2307" t="s">
        <v>9676</v>
      </c>
      <c r="Y2307">
        <v>374</v>
      </c>
      <c r="Z2307">
        <v>1616</v>
      </c>
      <c r="AA2307">
        <v>1</v>
      </c>
      <c r="AB2307" s="2" t="s">
        <v>9677</v>
      </c>
    </row>
    <row r="2308" spans="1:28" x14ac:dyDescent="0.3">
      <c r="A2308" t="s">
        <v>28</v>
      </c>
      <c r="B2308" t="s">
        <v>29</v>
      </c>
      <c r="C2308" t="s">
        <v>91</v>
      </c>
      <c r="D2308" t="s">
        <v>98</v>
      </c>
      <c r="E2308" t="s">
        <v>46</v>
      </c>
      <c r="F2308" t="s">
        <v>47</v>
      </c>
      <c r="G2308">
        <v>44</v>
      </c>
      <c r="H2308">
        <v>432043</v>
      </c>
      <c r="I2308" t="s">
        <v>34</v>
      </c>
      <c r="J2308" s="1">
        <v>44931</v>
      </c>
      <c r="K2308">
        <v>800</v>
      </c>
      <c r="L2308" t="s">
        <v>9678</v>
      </c>
      <c r="M2308" t="s">
        <v>366</v>
      </c>
      <c r="N2308" t="s">
        <v>9679</v>
      </c>
      <c r="O2308" t="s">
        <v>9680</v>
      </c>
      <c r="P2308" t="s">
        <v>39</v>
      </c>
      <c r="Q2308">
        <v>6</v>
      </c>
      <c r="R2308" t="s">
        <v>40</v>
      </c>
      <c r="S2308" t="s">
        <v>79</v>
      </c>
      <c r="T2308">
        <v>85947</v>
      </c>
      <c r="U2308" s="1">
        <v>45293</v>
      </c>
      <c r="V2308" t="s">
        <v>111</v>
      </c>
      <c r="W2308">
        <v>639348</v>
      </c>
      <c r="X2308" t="s">
        <v>9681</v>
      </c>
      <c r="Y2308">
        <v>403</v>
      </c>
      <c r="Z2308">
        <v>2132</v>
      </c>
      <c r="AA2308">
        <v>8</v>
      </c>
      <c r="AB2308" s="2" t="s">
        <v>9682</v>
      </c>
    </row>
    <row r="2309" spans="1:28" x14ac:dyDescent="0.3">
      <c r="A2309" t="s">
        <v>28</v>
      </c>
      <c r="B2309" t="s">
        <v>29</v>
      </c>
      <c r="C2309" t="s">
        <v>54</v>
      </c>
      <c r="D2309" t="s">
        <v>82</v>
      </c>
      <c r="E2309" t="s">
        <v>56</v>
      </c>
      <c r="F2309" t="s">
        <v>47</v>
      </c>
      <c r="G2309">
        <v>74</v>
      </c>
      <c r="H2309">
        <v>425684</v>
      </c>
      <c r="I2309" t="s">
        <v>34</v>
      </c>
      <c r="J2309" s="1">
        <v>44664</v>
      </c>
      <c r="K2309">
        <v>1000</v>
      </c>
      <c r="L2309" t="s">
        <v>9683</v>
      </c>
      <c r="M2309" t="s">
        <v>417</v>
      </c>
      <c r="N2309" t="s">
        <v>9684</v>
      </c>
      <c r="O2309" t="s">
        <v>9685</v>
      </c>
      <c r="P2309" t="s">
        <v>51</v>
      </c>
      <c r="Q2309">
        <v>11</v>
      </c>
      <c r="R2309" t="s">
        <v>88</v>
      </c>
      <c r="S2309" t="s">
        <v>118</v>
      </c>
      <c r="T2309">
        <v>84260</v>
      </c>
      <c r="U2309" s="1">
        <v>45337</v>
      </c>
      <c r="V2309" t="s">
        <v>119</v>
      </c>
      <c r="W2309">
        <v>249491</v>
      </c>
      <c r="X2309" t="s">
        <v>9686</v>
      </c>
      <c r="Y2309">
        <v>954</v>
      </c>
      <c r="Z2309">
        <v>1538</v>
      </c>
      <c r="AA2309">
        <v>7</v>
      </c>
      <c r="AB2309" s="2" t="s">
        <v>9687</v>
      </c>
    </row>
    <row r="2310" spans="1:28" x14ac:dyDescent="0.3">
      <c r="A2310" t="s">
        <v>28</v>
      </c>
      <c r="B2310" t="s">
        <v>29</v>
      </c>
      <c r="C2310" t="s">
        <v>148</v>
      </c>
      <c r="D2310" t="s">
        <v>237</v>
      </c>
      <c r="E2310" t="s">
        <v>32</v>
      </c>
      <c r="F2310" t="s">
        <v>57</v>
      </c>
      <c r="G2310">
        <v>32</v>
      </c>
      <c r="H2310">
        <v>413645</v>
      </c>
      <c r="I2310" t="s">
        <v>34</v>
      </c>
      <c r="J2310" s="1">
        <v>45256</v>
      </c>
      <c r="K2310">
        <v>1300</v>
      </c>
      <c r="L2310" t="s">
        <v>9688</v>
      </c>
      <c r="M2310" t="s">
        <v>428</v>
      </c>
      <c r="N2310" t="s">
        <v>9689</v>
      </c>
      <c r="O2310" t="s">
        <v>9690</v>
      </c>
      <c r="P2310" t="s">
        <v>51</v>
      </c>
      <c r="Q2310">
        <v>4</v>
      </c>
      <c r="R2310" t="s">
        <v>88</v>
      </c>
      <c r="S2310" t="s">
        <v>79</v>
      </c>
      <c r="T2310">
        <v>35426</v>
      </c>
      <c r="U2310" s="1">
        <v>45564</v>
      </c>
      <c r="V2310" t="s">
        <v>180</v>
      </c>
      <c r="W2310">
        <v>285356</v>
      </c>
      <c r="X2310" t="s">
        <v>9691</v>
      </c>
      <c r="Y2310">
        <v>959</v>
      </c>
      <c r="Z2310">
        <v>1503</v>
      </c>
      <c r="AA2310">
        <v>7</v>
      </c>
      <c r="AB2310" s="2" t="s">
        <v>9692</v>
      </c>
    </row>
    <row r="2311" spans="1:28" x14ac:dyDescent="0.3">
      <c r="A2311" t="s">
        <v>28</v>
      </c>
      <c r="B2311" t="s">
        <v>29</v>
      </c>
      <c r="C2311" t="s">
        <v>54</v>
      </c>
      <c r="D2311" t="s">
        <v>546</v>
      </c>
      <c r="E2311" t="s">
        <v>56</v>
      </c>
      <c r="F2311" t="s">
        <v>47</v>
      </c>
      <c r="G2311">
        <v>68</v>
      </c>
      <c r="H2311">
        <v>412947</v>
      </c>
      <c r="I2311" t="s">
        <v>58</v>
      </c>
      <c r="J2311" s="1">
        <v>44660</v>
      </c>
      <c r="K2311">
        <v>1000</v>
      </c>
      <c r="L2311" t="s">
        <v>9693</v>
      </c>
      <c r="M2311" t="s">
        <v>189</v>
      </c>
      <c r="N2311" t="s">
        <v>9694</v>
      </c>
      <c r="O2311" t="s">
        <v>9695</v>
      </c>
      <c r="P2311" t="s">
        <v>71</v>
      </c>
      <c r="Q2311">
        <v>7</v>
      </c>
      <c r="R2311" t="s">
        <v>88</v>
      </c>
      <c r="S2311" t="s">
        <v>118</v>
      </c>
      <c r="T2311">
        <v>79922</v>
      </c>
      <c r="U2311" s="1">
        <v>45410</v>
      </c>
      <c r="V2311" t="s">
        <v>80</v>
      </c>
      <c r="W2311">
        <v>944967</v>
      </c>
      <c r="X2311" t="s">
        <v>9696</v>
      </c>
      <c r="Y2311">
        <v>799</v>
      </c>
      <c r="Z2311">
        <v>2502</v>
      </c>
      <c r="AA2311">
        <v>6</v>
      </c>
      <c r="AB2311">
        <v>6004.8</v>
      </c>
    </row>
    <row r="2312" spans="1:28" x14ac:dyDescent="0.3">
      <c r="A2312" t="s">
        <v>28</v>
      </c>
      <c r="B2312" t="s">
        <v>29</v>
      </c>
      <c r="C2312" t="s">
        <v>54</v>
      </c>
      <c r="D2312" t="s">
        <v>134</v>
      </c>
      <c r="E2312" t="s">
        <v>32</v>
      </c>
      <c r="F2312" t="s">
        <v>175</v>
      </c>
      <c r="G2312">
        <v>52</v>
      </c>
      <c r="H2312">
        <v>426712</v>
      </c>
      <c r="I2312" t="s">
        <v>34</v>
      </c>
      <c r="J2312" s="1">
        <v>43929</v>
      </c>
      <c r="K2312">
        <v>1300</v>
      </c>
      <c r="L2312" t="s">
        <v>9697</v>
      </c>
      <c r="M2312" t="s">
        <v>189</v>
      </c>
      <c r="N2312" t="s">
        <v>9698</v>
      </c>
      <c r="O2312" t="s">
        <v>9699</v>
      </c>
      <c r="P2312" t="s">
        <v>71</v>
      </c>
      <c r="Q2312">
        <v>11</v>
      </c>
      <c r="R2312" t="s">
        <v>88</v>
      </c>
      <c r="S2312" t="s">
        <v>118</v>
      </c>
      <c r="T2312">
        <v>12489</v>
      </c>
      <c r="U2312" s="1">
        <v>45584</v>
      </c>
      <c r="V2312" t="s">
        <v>155</v>
      </c>
      <c r="W2312">
        <v>273661</v>
      </c>
      <c r="X2312" t="s">
        <v>9700</v>
      </c>
      <c r="Y2312">
        <v>426</v>
      </c>
      <c r="Z2312">
        <v>2913</v>
      </c>
      <c r="AA2312">
        <v>1</v>
      </c>
      <c r="AB2312">
        <v>1165.2</v>
      </c>
    </row>
    <row r="2313" spans="1:28" x14ac:dyDescent="0.3">
      <c r="A2313" t="s">
        <v>28</v>
      </c>
      <c r="B2313" t="s">
        <v>29</v>
      </c>
      <c r="C2313" t="s">
        <v>66</v>
      </c>
      <c r="D2313" t="s">
        <v>546</v>
      </c>
      <c r="E2313" t="s">
        <v>32</v>
      </c>
      <c r="F2313" t="s">
        <v>113</v>
      </c>
      <c r="G2313">
        <v>13</v>
      </c>
      <c r="H2313">
        <v>427827</v>
      </c>
      <c r="I2313" t="s">
        <v>34</v>
      </c>
      <c r="J2313" s="1">
        <v>44475</v>
      </c>
      <c r="K2313">
        <v>1300</v>
      </c>
      <c r="L2313" t="s">
        <v>6184</v>
      </c>
      <c r="M2313" t="s">
        <v>736</v>
      </c>
      <c r="N2313" t="s">
        <v>9701</v>
      </c>
      <c r="O2313" t="s">
        <v>9702</v>
      </c>
      <c r="P2313" t="s">
        <v>71</v>
      </c>
      <c r="Q2313">
        <v>14</v>
      </c>
      <c r="R2313" t="s">
        <v>88</v>
      </c>
      <c r="S2313" t="s">
        <v>118</v>
      </c>
      <c r="T2313">
        <v>55883</v>
      </c>
      <c r="U2313" s="1">
        <v>45472</v>
      </c>
      <c r="V2313" t="s">
        <v>52</v>
      </c>
      <c r="W2313">
        <v>120909</v>
      </c>
      <c r="X2313" t="s">
        <v>9703</v>
      </c>
      <c r="Y2313">
        <v>905</v>
      </c>
      <c r="Z2313">
        <v>1339</v>
      </c>
      <c r="AA2313">
        <v>4</v>
      </c>
      <c r="AB2313">
        <v>2142.4</v>
      </c>
    </row>
    <row r="2314" spans="1:28" x14ac:dyDescent="0.3">
      <c r="A2314" t="s">
        <v>28</v>
      </c>
      <c r="B2314" t="s">
        <v>29</v>
      </c>
      <c r="C2314" t="s">
        <v>66</v>
      </c>
      <c r="D2314" t="s">
        <v>349</v>
      </c>
      <c r="E2314" t="s">
        <v>32</v>
      </c>
      <c r="F2314" t="s">
        <v>33</v>
      </c>
      <c r="G2314">
        <v>5</v>
      </c>
      <c r="H2314">
        <v>405877</v>
      </c>
      <c r="I2314" t="s">
        <v>58</v>
      </c>
      <c r="J2314" s="1">
        <v>44161</v>
      </c>
      <c r="K2314">
        <v>1400</v>
      </c>
      <c r="L2314" t="s">
        <v>9704</v>
      </c>
      <c r="M2314" t="s">
        <v>263</v>
      </c>
      <c r="N2314" t="s">
        <v>9705</v>
      </c>
      <c r="O2314">
        <v>2496137156</v>
      </c>
      <c r="P2314" t="s">
        <v>39</v>
      </c>
      <c r="Q2314">
        <v>6</v>
      </c>
      <c r="R2314" t="s">
        <v>40</v>
      </c>
      <c r="S2314" t="s">
        <v>118</v>
      </c>
      <c r="T2314">
        <v>89428</v>
      </c>
      <c r="U2314" s="1">
        <v>45418</v>
      </c>
      <c r="V2314" t="s">
        <v>140</v>
      </c>
      <c r="W2314">
        <v>811668</v>
      </c>
      <c r="X2314" t="s">
        <v>9706</v>
      </c>
      <c r="Y2314">
        <v>280</v>
      </c>
      <c r="Z2314">
        <v>1055</v>
      </c>
      <c r="AA2314">
        <v>6</v>
      </c>
      <c r="AB2314">
        <v>2532</v>
      </c>
    </row>
    <row r="2315" spans="1:28" x14ac:dyDescent="0.3">
      <c r="A2315" t="s">
        <v>28</v>
      </c>
      <c r="B2315" t="s">
        <v>29</v>
      </c>
      <c r="C2315" t="s">
        <v>148</v>
      </c>
      <c r="D2315" t="s">
        <v>45</v>
      </c>
      <c r="E2315" t="s">
        <v>46</v>
      </c>
      <c r="F2315" t="s">
        <v>99</v>
      </c>
      <c r="G2315">
        <v>80</v>
      </c>
      <c r="H2315">
        <v>429197</v>
      </c>
      <c r="I2315" t="s">
        <v>58</v>
      </c>
      <c r="J2315" s="1">
        <v>43904</v>
      </c>
      <c r="K2315">
        <v>1200</v>
      </c>
      <c r="L2315" t="s">
        <v>9707</v>
      </c>
      <c r="M2315" t="s">
        <v>747</v>
      </c>
      <c r="N2315" t="s">
        <v>9708</v>
      </c>
      <c r="O2315" t="s">
        <v>9709</v>
      </c>
      <c r="P2315" t="s">
        <v>39</v>
      </c>
      <c r="Q2315">
        <v>14</v>
      </c>
      <c r="R2315" t="s">
        <v>88</v>
      </c>
      <c r="S2315" t="s">
        <v>63</v>
      </c>
      <c r="T2315">
        <v>53432</v>
      </c>
      <c r="U2315" s="1">
        <v>45472</v>
      </c>
      <c r="V2315" t="s">
        <v>52</v>
      </c>
      <c r="W2315">
        <v>449550</v>
      </c>
      <c r="X2315" t="s">
        <v>9710</v>
      </c>
      <c r="Y2315">
        <v>708</v>
      </c>
      <c r="Z2315">
        <v>960</v>
      </c>
      <c r="AA2315">
        <v>2</v>
      </c>
      <c r="AB2315">
        <v>768</v>
      </c>
    </row>
    <row r="2316" spans="1:28" x14ac:dyDescent="0.3">
      <c r="A2316" t="s">
        <v>28</v>
      </c>
      <c r="B2316" t="s">
        <v>29</v>
      </c>
      <c r="C2316" t="s">
        <v>193</v>
      </c>
      <c r="D2316" t="s">
        <v>248</v>
      </c>
      <c r="E2316" t="s">
        <v>32</v>
      </c>
      <c r="F2316" t="s">
        <v>33</v>
      </c>
      <c r="G2316">
        <v>53</v>
      </c>
      <c r="H2316">
        <v>413971</v>
      </c>
      <c r="I2316" t="s">
        <v>34</v>
      </c>
      <c r="J2316" s="1">
        <v>44939</v>
      </c>
      <c r="K2316">
        <v>950</v>
      </c>
      <c r="L2316" t="s">
        <v>9711</v>
      </c>
      <c r="M2316" t="s">
        <v>269</v>
      </c>
      <c r="N2316" t="s">
        <v>9712</v>
      </c>
      <c r="O2316" t="s">
        <v>9713</v>
      </c>
      <c r="P2316" t="s">
        <v>71</v>
      </c>
      <c r="Q2316">
        <v>16</v>
      </c>
      <c r="R2316" t="s">
        <v>88</v>
      </c>
      <c r="S2316" t="s">
        <v>118</v>
      </c>
      <c r="T2316">
        <v>15813</v>
      </c>
      <c r="U2316" s="1">
        <v>45543</v>
      </c>
      <c r="V2316" t="s">
        <v>180</v>
      </c>
      <c r="W2316">
        <v>972915</v>
      </c>
      <c r="X2316" t="s">
        <v>9714</v>
      </c>
      <c r="Y2316">
        <v>872</v>
      </c>
      <c r="Z2316">
        <v>1391</v>
      </c>
      <c r="AA2316">
        <v>8</v>
      </c>
      <c r="AB2316">
        <v>4451.2</v>
      </c>
    </row>
    <row r="2317" spans="1:28" x14ac:dyDescent="0.3">
      <c r="A2317" t="s">
        <v>28</v>
      </c>
      <c r="B2317" t="s">
        <v>29</v>
      </c>
      <c r="C2317" t="s">
        <v>66</v>
      </c>
      <c r="D2317" t="s">
        <v>149</v>
      </c>
      <c r="E2317" t="s">
        <v>46</v>
      </c>
      <c r="F2317" t="s">
        <v>106</v>
      </c>
      <c r="G2317">
        <v>4</v>
      </c>
      <c r="H2317">
        <v>410618</v>
      </c>
      <c r="I2317" t="s">
        <v>58</v>
      </c>
      <c r="J2317" s="1">
        <v>44947</v>
      </c>
      <c r="K2317">
        <v>1300</v>
      </c>
      <c r="L2317" t="s">
        <v>9715</v>
      </c>
      <c r="M2317" t="s">
        <v>542</v>
      </c>
      <c r="N2317" t="s">
        <v>9716</v>
      </c>
      <c r="O2317" t="s">
        <v>9717</v>
      </c>
      <c r="P2317" t="s">
        <v>71</v>
      </c>
      <c r="Q2317">
        <v>13</v>
      </c>
      <c r="R2317" t="s">
        <v>40</v>
      </c>
      <c r="S2317" t="s">
        <v>118</v>
      </c>
      <c r="T2317">
        <v>27397</v>
      </c>
      <c r="U2317" s="1">
        <v>45455</v>
      </c>
      <c r="V2317" t="s">
        <v>52</v>
      </c>
      <c r="W2317">
        <v>649744</v>
      </c>
      <c r="X2317" t="s">
        <v>9718</v>
      </c>
      <c r="Y2317">
        <v>534</v>
      </c>
      <c r="Z2317">
        <v>1162</v>
      </c>
      <c r="AA2317">
        <v>1</v>
      </c>
      <c r="AB2317">
        <v>464.8</v>
      </c>
    </row>
    <row r="2318" spans="1:28" x14ac:dyDescent="0.3">
      <c r="A2318" t="s">
        <v>28</v>
      </c>
      <c r="B2318" t="s">
        <v>29</v>
      </c>
      <c r="C2318" t="s">
        <v>54</v>
      </c>
      <c r="D2318" t="s">
        <v>291</v>
      </c>
      <c r="E2318" t="s">
        <v>32</v>
      </c>
      <c r="F2318" t="s">
        <v>355</v>
      </c>
      <c r="G2318">
        <v>36</v>
      </c>
      <c r="H2318">
        <v>413592</v>
      </c>
      <c r="I2318" t="s">
        <v>58</v>
      </c>
      <c r="J2318" s="1">
        <v>44090</v>
      </c>
      <c r="K2318">
        <v>1000</v>
      </c>
      <c r="L2318" t="s">
        <v>9719</v>
      </c>
      <c r="M2318" t="s">
        <v>394</v>
      </c>
      <c r="N2318" t="s">
        <v>9720</v>
      </c>
      <c r="O2318" t="s">
        <v>9721</v>
      </c>
      <c r="P2318" t="s">
        <v>71</v>
      </c>
      <c r="Q2318">
        <v>16</v>
      </c>
      <c r="R2318" t="s">
        <v>40</v>
      </c>
      <c r="S2318" t="s">
        <v>41</v>
      </c>
      <c r="T2318">
        <v>76770</v>
      </c>
      <c r="U2318" s="1">
        <v>45415</v>
      </c>
      <c r="V2318" t="s">
        <v>140</v>
      </c>
      <c r="W2318">
        <v>165901</v>
      </c>
      <c r="X2318" t="s">
        <v>9722</v>
      </c>
      <c r="Y2318">
        <v>578</v>
      </c>
      <c r="Z2318">
        <v>688</v>
      </c>
      <c r="AA2318">
        <v>2</v>
      </c>
      <c r="AB2318">
        <v>550.4</v>
      </c>
    </row>
    <row r="2319" spans="1:28" x14ac:dyDescent="0.3">
      <c r="A2319" t="s">
        <v>28</v>
      </c>
      <c r="B2319" t="s">
        <v>29</v>
      </c>
      <c r="C2319" t="s">
        <v>148</v>
      </c>
      <c r="D2319" t="s">
        <v>220</v>
      </c>
      <c r="E2319" t="s">
        <v>32</v>
      </c>
      <c r="F2319" t="s">
        <v>175</v>
      </c>
      <c r="G2319">
        <v>62</v>
      </c>
      <c r="H2319">
        <v>404490</v>
      </c>
      <c r="I2319" t="s">
        <v>34</v>
      </c>
      <c r="J2319" s="1">
        <v>44340</v>
      </c>
      <c r="K2319">
        <v>1200</v>
      </c>
      <c r="L2319" t="s">
        <v>6215</v>
      </c>
      <c r="M2319" t="s">
        <v>85</v>
      </c>
      <c r="N2319" t="s">
        <v>9723</v>
      </c>
      <c r="O2319" t="s">
        <v>9724</v>
      </c>
      <c r="P2319" t="s">
        <v>39</v>
      </c>
      <c r="Q2319">
        <v>16</v>
      </c>
      <c r="R2319" t="s">
        <v>88</v>
      </c>
      <c r="S2319" t="s">
        <v>118</v>
      </c>
      <c r="T2319">
        <v>31829</v>
      </c>
      <c r="U2319" s="1">
        <v>45413</v>
      </c>
      <c r="V2319" t="s">
        <v>140</v>
      </c>
      <c r="W2319">
        <v>897569</v>
      </c>
      <c r="X2319" t="s">
        <v>9725</v>
      </c>
      <c r="Y2319">
        <v>300</v>
      </c>
      <c r="Z2319">
        <v>2340</v>
      </c>
      <c r="AA2319">
        <v>2</v>
      </c>
      <c r="AB2319">
        <v>1872</v>
      </c>
    </row>
    <row r="2320" spans="1:28" x14ac:dyDescent="0.3">
      <c r="A2320" t="s">
        <v>28</v>
      </c>
      <c r="B2320" t="s">
        <v>29</v>
      </c>
      <c r="C2320" t="s">
        <v>44</v>
      </c>
      <c r="D2320" t="s">
        <v>163</v>
      </c>
      <c r="E2320" t="s">
        <v>46</v>
      </c>
      <c r="F2320" t="s">
        <v>106</v>
      </c>
      <c r="G2320">
        <v>5</v>
      </c>
      <c r="H2320">
        <v>419677</v>
      </c>
      <c r="I2320" t="s">
        <v>58</v>
      </c>
      <c r="J2320" s="1">
        <v>44286</v>
      </c>
      <c r="K2320">
        <v>800</v>
      </c>
      <c r="L2320" t="s">
        <v>9726</v>
      </c>
      <c r="M2320" t="s">
        <v>144</v>
      </c>
      <c r="N2320" t="s">
        <v>9727</v>
      </c>
      <c r="O2320">
        <f>1-839-788-3103</f>
        <v>-4729</v>
      </c>
      <c r="P2320" t="s">
        <v>39</v>
      </c>
      <c r="Q2320">
        <v>5</v>
      </c>
      <c r="R2320" t="s">
        <v>40</v>
      </c>
      <c r="S2320" t="s">
        <v>79</v>
      </c>
      <c r="T2320">
        <v>10907</v>
      </c>
      <c r="U2320" s="1">
        <v>45346</v>
      </c>
      <c r="V2320" t="s">
        <v>119</v>
      </c>
      <c r="W2320">
        <v>162205</v>
      </c>
      <c r="X2320" t="s">
        <v>9728</v>
      </c>
      <c r="Y2320">
        <v>338</v>
      </c>
      <c r="Z2320">
        <v>1509</v>
      </c>
      <c r="AA2320">
        <v>8</v>
      </c>
      <c r="AB2320">
        <v>4828.8</v>
      </c>
    </row>
    <row r="2321" spans="1:28" x14ac:dyDescent="0.3">
      <c r="A2321" t="s">
        <v>28</v>
      </c>
      <c r="B2321" t="s">
        <v>29</v>
      </c>
      <c r="C2321" t="s">
        <v>54</v>
      </c>
      <c r="D2321" t="s">
        <v>45</v>
      </c>
      <c r="E2321" t="s">
        <v>56</v>
      </c>
      <c r="F2321" t="s">
        <v>33</v>
      </c>
      <c r="G2321">
        <v>43</v>
      </c>
      <c r="H2321">
        <v>410726</v>
      </c>
      <c r="I2321" t="s">
        <v>34</v>
      </c>
      <c r="J2321" s="1">
        <v>45298</v>
      </c>
      <c r="K2321">
        <v>800</v>
      </c>
      <c r="L2321" t="s">
        <v>9729</v>
      </c>
      <c r="M2321" t="s">
        <v>189</v>
      </c>
      <c r="N2321" t="s">
        <v>9730</v>
      </c>
      <c r="O2321">
        <v>3040814668</v>
      </c>
      <c r="P2321" t="s">
        <v>51</v>
      </c>
      <c r="Q2321">
        <v>18</v>
      </c>
      <c r="R2321" t="s">
        <v>88</v>
      </c>
      <c r="S2321" t="s">
        <v>118</v>
      </c>
      <c r="T2321">
        <v>70105</v>
      </c>
      <c r="U2321" s="1">
        <v>45581</v>
      </c>
      <c r="V2321" t="s">
        <v>155</v>
      </c>
      <c r="W2321">
        <v>204271</v>
      </c>
      <c r="X2321" t="s">
        <v>7756</v>
      </c>
      <c r="Y2321">
        <v>350</v>
      </c>
      <c r="Z2321">
        <v>1665</v>
      </c>
      <c r="AA2321">
        <v>7</v>
      </c>
      <c r="AB2321">
        <v>4662</v>
      </c>
    </row>
    <row r="2322" spans="1:28" x14ac:dyDescent="0.3">
      <c r="A2322" t="s">
        <v>28</v>
      </c>
      <c r="B2322" t="s">
        <v>29</v>
      </c>
      <c r="C2322" t="s">
        <v>91</v>
      </c>
      <c r="D2322" t="s">
        <v>380</v>
      </c>
      <c r="E2322" t="s">
        <v>56</v>
      </c>
      <c r="F2322" t="s">
        <v>175</v>
      </c>
      <c r="G2322">
        <v>71</v>
      </c>
      <c r="H2322">
        <v>427395</v>
      </c>
      <c r="I2322" t="s">
        <v>58</v>
      </c>
      <c r="J2322" s="1">
        <v>43923</v>
      </c>
      <c r="K2322">
        <v>950</v>
      </c>
      <c r="L2322" t="s">
        <v>9731</v>
      </c>
      <c r="M2322" t="s">
        <v>552</v>
      </c>
      <c r="N2322" t="s">
        <v>9732</v>
      </c>
      <c r="O2322" t="s">
        <v>9733</v>
      </c>
      <c r="P2322" t="s">
        <v>39</v>
      </c>
      <c r="Q2322">
        <v>15</v>
      </c>
      <c r="R2322" t="s">
        <v>88</v>
      </c>
      <c r="S2322" t="s">
        <v>79</v>
      </c>
      <c r="T2322">
        <v>83398</v>
      </c>
      <c r="U2322" s="1">
        <v>45463</v>
      </c>
      <c r="V2322" t="s">
        <v>52</v>
      </c>
      <c r="W2322">
        <v>259561</v>
      </c>
      <c r="X2322" t="s">
        <v>9734</v>
      </c>
      <c r="Y2322">
        <v>690</v>
      </c>
      <c r="Z2322">
        <v>1385</v>
      </c>
      <c r="AA2322">
        <v>8</v>
      </c>
      <c r="AB2322">
        <v>4432</v>
      </c>
    </row>
    <row r="2323" spans="1:28" x14ac:dyDescent="0.3">
      <c r="A2323" t="s">
        <v>28</v>
      </c>
      <c r="B2323" t="s">
        <v>29</v>
      </c>
      <c r="C2323" t="s">
        <v>157</v>
      </c>
      <c r="D2323" t="s">
        <v>442</v>
      </c>
      <c r="E2323" t="s">
        <v>32</v>
      </c>
      <c r="F2323" t="s">
        <v>355</v>
      </c>
      <c r="G2323">
        <v>93</v>
      </c>
      <c r="H2323">
        <v>402460</v>
      </c>
      <c r="I2323" t="s">
        <v>34</v>
      </c>
      <c r="J2323" s="1">
        <v>44638</v>
      </c>
      <c r="K2323">
        <v>1300</v>
      </c>
      <c r="L2323" t="s">
        <v>9735</v>
      </c>
      <c r="M2323" t="s">
        <v>605</v>
      </c>
      <c r="N2323" t="s">
        <v>9736</v>
      </c>
      <c r="O2323">
        <v>2024210415</v>
      </c>
      <c r="P2323" t="s">
        <v>39</v>
      </c>
      <c r="Q2323">
        <v>14</v>
      </c>
      <c r="R2323" t="s">
        <v>88</v>
      </c>
      <c r="S2323" t="s">
        <v>41</v>
      </c>
      <c r="T2323">
        <v>61573</v>
      </c>
      <c r="U2323" s="1">
        <v>45572</v>
      </c>
      <c r="V2323" t="s">
        <v>155</v>
      </c>
      <c r="W2323">
        <v>168998</v>
      </c>
      <c r="X2323" t="s">
        <v>9737</v>
      </c>
      <c r="Y2323">
        <v>213</v>
      </c>
      <c r="Z2323">
        <v>2433</v>
      </c>
      <c r="AA2323">
        <v>1</v>
      </c>
      <c r="AB2323">
        <v>973.2</v>
      </c>
    </row>
    <row r="2324" spans="1:28" x14ac:dyDescent="0.3">
      <c r="A2324" t="s">
        <v>28</v>
      </c>
      <c r="B2324" t="s">
        <v>29</v>
      </c>
      <c r="C2324" t="s">
        <v>30</v>
      </c>
      <c r="D2324" t="s">
        <v>349</v>
      </c>
      <c r="E2324" t="s">
        <v>56</v>
      </c>
      <c r="F2324" t="s">
        <v>150</v>
      </c>
      <c r="G2324">
        <v>47</v>
      </c>
      <c r="H2324">
        <v>435471</v>
      </c>
      <c r="I2324" t="s">
        <v>58</v>
      </c>
      <c r="J2324" s="1">
        <v>44154</v>
      </c>
      <c r="K2324">
        <v>1000</v>
      </c>
      <c r="L2324" t="s">
        <v>9738</v>
      </c>
      <c r="M2324" t="s">
        <v>144</v>
      </c>
      <c r="N2324" t="s">
        <v>9739</v>
      </c>
      <c r="O2324" t="s">
        <v>9740</v>
      </c>
      <c r="P2324" t="s">
        <v>71</v>
      </c>
      <c r="Q2324">
        <v>4</v>
      </c>
      <c r="R2324" t="s">
        <v>40</v>
      </c>
      <c r="S2324" t="s">
        <v>41</v>
      </c>
      <c r="T2324">
        <v>69792</v>
      </c>
      <c r="U2324" s="1">
        <v>45584</v>
      </c>
      <c r="V2324" t="s">
        <v>155</v>
      </c>
      <c r="W2324">
        <v>679784</v>
      </c>
      <c r="X2324" t="s">
        <v>9741</v>
      </c>
      <c r="Y2324">
        <v>560</v>
      </c>
      <c r="Z2324">
        <v>2791</v>
      </c>
      <c r="AA2324">
        <v>3</v>
      </c>
      <c r="AB2324" s="2" t="s">
        <v>8867</v>
      </c>
    </row>
    <row r="2325" spans="1:28" x14ac:dyDescent="0.3">
      <c r="A2325" t="s">
        <v>28</v>
      </c>
      <c r="B2325" t="s">
        <v>29</v>
      </c>
      <c r="C2325" t="s">
        <v>193</v>
      </c>
      <c r="D2325" t="s">
        <v>411</v>
      </c>
      <c r="E2325" t="s">
        <v>56</v>
      </c>
      <c r="F2325" t="s">
        <v>150</v>
      </c>
      <c r="G2325">
        <v>3</v>
      </c>
      <c r="H2325">
        <v>400195</v>
      </c>
      <c r="I2325" t="s">
        <v>58</v>
      </c>
      <c r="J2325" s="1">
        <v>45308</v>
      </c>
      <c r="K2325">
        <v>950</v>
      </c>
      <c r="L2325" t="s">
        <v>1330</v>
      </c>
      <c r="M2325" t="s">
        <v>895</v>
      </c>
      <c r="N2325" t="s">
        <v>9742</v>
      </c>
      <c r="O2325" t="s">
        <v>9743</v>
      </c>
      <c r="P2325" t="s">
        <v>71</v>
      </c>
      <c r="Q2325">
        <v>13</v>
      </c>
      <c r="R2325" t="s">
        <v>88</v>
      </c>
      <c r="S2325" t="s">
        <v>63</v>
      </c>
      <c r="T2325">
        <v>97219</v>
      </c>
      <c r="U2325" s="1">
        <v>45504</v>
      </c>
      <c r="V2325" t="s">
        <v>126</v>
      </c>
      <c r="W2325">
        <v>258329</v>
      </c>
      <c r="X2325" t="s">
        <v>9744</v>
      </c>
      <c r="Y2325">
        <v>711</v>
      </c>
      <c r="Z2325">
        <v>508</v>
      </c>
      <c r="AA2325">
        <v>4</v>
      </c>
      <c r="AB2325" s="2" t="s">
        <v>9745</v>
      </c>
    </row>
    <row r="2326" spans="1:28" x14ac:dyDescent="0.3">
      <c r="A2326" t="s">
        <v>28</v>
      </c>
      <c r="B2326" t="s">
        <v>29</v>
      </c>
      <c r="C2326" t="s">
        <v>91</v>
      </c>
      <c r="D2326" t="s">
        <v>149</v>
      </c>
      <c r="E2326" t="s">
        <v>32</v>
      </c>
      <c r="F2326" t="s">
        <v>33</v>
      </c>
      <c r="G2326">
        <v>11</v>
      </c>
      <c r="H2326">
        <v>423249</v>
      </c>
      <c r="I2326" t="s">
        <v>34</v>
      </c>
      <c r="J2326" s="1">
        <v>45481</v>
      </c>
      <c r="K2326">
        <v>1200</v>
      </c>
      <c r="L2326" t="s">
        <v>9746</v>
      </c>
      <c r="M2326" t="s">
        <v>670</v>
      </c>
      <c r="N2326" t="s">
        <v>9747</v>
      </c>
      <c r="O2326" t="s">
        <v>9748</v>
      </c>
      <c r="P2326" t="s">
        <v>39</v>
      </c>
      <c r="Q2326">
        <v>16</v>
      </c>
      <c r="R2326" t="s">
        <v>40</v>
      </c>
      <c r="S2326" t="s">
        <v>79</v>
      </c>
      <c r="T2326">
        <v>97117</v>
      </c>
      <c r="U2326" s="1">
        <v>45492</v>
      </c>
      <c r="V2326" t="s">
        <v>126</v>
      </c>
      <c r="W2326">
        <v>711065</v>
      </c>
      <c r="X2326" t="s">
        <v>9749</v>
      </c>
      <c r="Y2326">
        <v>596</v>
      </c>
      <c r="Z2326">
        <v>2371</v>
      </c>
      <c r="AA2326">
        <v>5</v>
      </c>
      <c r="AB2326">
        <v>4742</v>
      </c>
    </row>
    <row r="2327" spans="1:28" x14ac:dyDescent="0.3">
      <c r="A2327" t="s">
        <v>28</v>
      </c>
      <c r="B2327" t="s">
        <v>29</v>
      </c>
      <c r="C2327" t="s">
        <v>148</v>
      </c>
      <c r="D2327" t="s">
        <v>134</v>
      </c>
      <c r="E2327" t="s">
        <v>56</v>
      </c>
      <c r="F2327" t="s">
        <v>175</v>
      </c>
      <c r="G2327">
        <v>80</v>
      </c>
      <c r="H2327">
        <v>404871</v>
      </c>
      <c r="I2327" t="s">
        <v>58</v>
      </c>
      <c r="J2327" s="1">
        <v>44998</v>
      </c>
      <c r="K2327">
        <v>1200</v>
      </c>
      <c r="L2327" t="s">
        <v>4397</v>
      </c>
      <c r="M2327" t="s">
        <v>1460</v>
      </c>
      <c r="N2327" t="s">
        <v>9750</v>
      </c>
      <c r="O2327" t="s">
        <v>9751</v>
      </c>
      <c r="P2327" t="s">
        <v>39</v>
      </c>
      <c r="Q2327">
        <v>4</v>
      </c>
      <c r="R2327" t="s">
        <v>88</v>
      </c>
      <c r="S2327" t="s">
        <v>118</v>
      </c>
      <c r="T2327">
        <v>97542</v>
      </c>
      <c r="U2327" s="1">
        <v>45618</v>
      </c>
      <c r="V2327" t="s">
        <v>42</v>
      </c>
      <c r="W2327">
        <v>240684</v>
      </c>
      <c r="X2327" t="s">
        <v>9752</v>
      </c>
      <c r="Y2327">
        <v>420</v>
      </c>
      <c r="Z2327">
        <v>2749</v>
      </c>
      <c r="AA2327">
        <v>8</v>
      </c>
      <c r="AB2327" s="2" t="s">
        <v>7389</v>
      </c>
    </row>
    <row r="2328" spans="1:28" x14ac:dyDescent="0.3">
      <c r="A2328" t="s">
        <v>28</v>
      </c>
      <c r="B2328" t="s">
        <v>29</v>
      </c>
      <c r="C2328" t="s">
        <v>193</v>
      </c>
      <c r="D2328" t="s">
        <v>254</v>
      </c>
      <c r="E2328" t="s">
        <v>56</v>
      </c>
      <c r="F2328" t="s">
        <v>83</v>
      </c>
      <c r="G2328">
        <v>2</v>
      </c>
      <c r="H2328">
        <v>402305</v>
      </c>
      <c r="I2328" t="s">
        <v>58</v>
      </c>
      <c r="J2328" s="1">
        <v>44228</v>
      </c>
      <c r="K2328">
        <v>1300</v>
      </c>
      <c r="L2328" t="s">
        <v>9753</v>
      </c>
      <c r="M2328" t="s">
        <v>1212</v>
      </c>
      <c r="N2328" t="s">
        <v>9754</v>
      </c>
      <c r="O2328">
        <f>1-784-767-1361</f>
        <v>-2911</v>
      </c>
      <c r="P2328" t="s">
        <v>87</v>
      </c>
      <c r="Q2328">
        <v>10</v>
      </c>
      <c r="R2328" t="s">
        <v>40</v>
      </c>
      <c r="S2328" t="s">
        <v>118</v>
      </c>
      <c r="T2328">
        <v>26465</v>
      </c>
      <c r="U2328" s="1">
        <v>45382</v>
      </c>
      <c r="V2328" t="s">
        <v>72</v>
      </c>
      <c r="W2328">
        <v>129358</v>
      </c>
      <c r="X2328" t="s">
        <v>9755</v>
      </c>
      <c r="Y2328">
        <v>577</v>
      </c>
      <c r="Z2328">
        <v>2292</v>
      </c>
      <c r="AA2328">
        <v>3</v>
      </c>
      <c r="AB2328">
        <v>2750.4</v>
      </c>
    </row>
    <row r="2329" spans="1:28" x14ac:dyDescent="0.3">
      <c r="A2329" t="s">
        <v>28</v>
      </c>
      <c r="B2329" t="s">
        <v>29</v>
      </c>
      <c r="C2329" t="s">
        <v>30</v>
      </c>
      <c r="D2329" t="s">
        <v>637</v>
      </c>
      <c r="E2329" t="s">
        <v>56</v>
      </c>
      <c r="F2329" t="s">
        <v>33</v>
      </c>
      <c r="G2329">
        <v>20</v>
      </c>
      <c r="H2329">
        <v>410017</v>
      </c>
      <c r="I2329" t="s">
        <v>58</v>
      </c>
      <c r="J2329" s="1">
        <v>45553</v>
      </c>
      <c r="K2329">
        <v>950</v>
      </c>
      <c r="L2329" t="s">
        <v>9756</v>
      </c>
      <c r="M2329" t="s">
        <v>222</v>
      </c>
      <c r="N2329" t="s">
        <v>9757</v>
      </c>
      <c r="O2329" t="s">
        <v>9758</v>
      </c>
      <c r="P2329" t="s">
        <v>87</v>
      </c>
      <c r="Q2329">
        <v>5</v>
      </c>
      <c r="R2329" t="s">
        <v>88</v>
      </c>
      <c r="S2329" t="s">
        <v>41</v>
      </c>
      <c r="T2329">
        <v>83616</v>
      </c>
      <c r="U2329" s="1">
        <v>45542</v>
      </c>
      <c r="V2329" t="s">
        <v>180</v>
      </c>
      <c r="W2329">
        <v>315494</v>
      </c>
      <c r="X2329" t="s">
        <v>9759</v>
      </c>
      <c r="Y2329">
        <v>542</v>
      </c>
      <c r="Z2329">
        <v>2438</v>
      </c>
      <c r="AA2329">
        <v>2</v>
      </c>
      <c r="AB2329">
        <v>1950.4</v>
      </c>
    </row>
    <row r="2330" spans="1:28" x14ac:dyDescent="0.3">
      <c r="A2330" t="s">
        <v>28</v>
      </c>
      <c r="B2330" t="s">
        <v>29</v>
      </c>
      <c r="C2330" t="s">
        <v>157</v>
      </c>
      <c r="D2330" t="s">
        <v>364</v>
      </c>
      <c r="E2330" t="s">
        <v>46</v>
      </c>
      <c r="F2330" t="s">
        <v>57</v>
      </c>
      <c r="G2330">
        <v>24</v>
      </c>
      <c r="H2330">
        <v>412568</v>
      </c>
      <c r="I2330" t="s">
        <v>58</v>
      </c>
      <c r="J2330" s="1">
        <v>43956</v>
      </c>
      <c r="K2330">
        <v>800</v>
      </c>
      <c r="L2330" t="s">
        <v>9760</v>
      </c>
      <c r="M2330" t="s">
        <v>165</v>
      </c>
      <c r="N2330" t="s">
        <v>9761</v>
      </c>
      <c r="O2330" t="s">
        <v>9762</v>
      </c>
      <c r="P2330" t="s">
        <v>71</v>
      </c>
      <c r="Q2330">
        <v>7</v>
      </c>
      <c r="R2330" t="s">
        <v>40</v>
      </c>
      <c r="S2330" t="s">
        <v>41</v>
      </c>
      <c r="T2330">
        <v>35429</v>
      </c>
      <c r="U2330" s="1">
        <v>45426</v>
      </c>
      <c r="V2330" t="s">
        <v>140</v>
      </c>
      <c r="W2330">
        <v>496477</v>
      </c>
      <c r="X2330" t="s">
        <v>9763</v>
      </c>
      <c r="Y2330">
        <v>426</v>
      </c>
      <c r="Z2330">
        <v>2629</v>
      </c>
      <c r="AA2330">
        <v>7</v>
      </c>
      <c r="AB2330" s="2" t="s">
        <v>4269</v>
      </c>
    </row>
    <row r="2331" spans="1:28" x14ac:dyDescent="0.3">
      <c r="A2331" t="s">
        <v>28</v>
      </c>
      <c r="B2331" t="s">
        <v>29</v>
      </c>
      <c r="C2331" t="s">
        <v>66</v>
      </c>
      <c r="D2331" t="s">
        <v>621</v>
      </c>
      <c r="E2331" t="s">
        <v>46</v>
      </c>
      <c r="F2331" t="s">
        <v>33</v>
      </c>
      <c r="G2331">
        <v>100</v>
      </c>
      <c r="H2331">
        <v>429635</v>
      </c>
      <c r="I2331" t="s">
        <v>34</v>
      </c>
      <c r="J2331" s="1">
        <v>44057</v>
      </c>
      <c r="K2331">
        <v>1400</v>
      </c>
      <c r="L2331" t="s">
        <v>9764</v>
      </c>
      <c r="M2331" t="s">
        <v>1483</v>
      </c>
      <c r="N2331" t="s">
        <v>9765</v>
      </c>
      <c r="O2331" t="s">
        <v>9766</v>
      </c>
      <c r="P2331" t="s">
        <v>87</v>
      </c>
      <c r="Q2331">
        <v>12</v>
      </c>
      <c r="R2331" t="s">
        <v>88</v>
      </c>
      <c r="S2331" t="s">
        <v>118</v>
      </c>
      <c r="T2331">
        <v>69076</v>
      </c>
      <c r="U2331" s="1">
        <v>45397</v>
      </c>
      <c r="V2331" t="s">
        <v>80</v>
      </c>
      <c r="W2331">
        <v>832156</v>
      </c>
      <c r="X2331" t="s">
        <v>9767</v>
      </c>
      <c r="Y2331">
        <v>818</v>
      </c>
      <c r="Z2331">
        <v>1787</v>
      </c>
      <c r="AA2331">
        <v>8</v>
      </c>
      <c r="AB2331" s="2" t="s">
        <v>9768</v>
      </c>
    </row>
    <row r="2332" spans="1:28" x14ac:dyDescent="0.3">
      <c r="A2332" t="s">
        <v>28</v>
      </c>
      <c r="B2332" t="s">
        <v>29</v>
      </c>
      <c r="C2332" t="s">
        <v>66</v>
      </c>
      <c r="D2332" t="s">
        <v>380</v>
      </c>
      <c r="E2332" t="s">
        <v>32</v>
      </c>
      <c r="F2332" t="s">
        <v>135</v>
      </c>
      <c r="G2332">
        <v>95</v>
      </c>
      <c r="H2332">
        <v>430914</v>
      </c>
      <c r="I2332" t="s">
        <v>34</v>
      </c>
      <c r="J2332" s="1">
        <v>45595</v>
      </c>
      <c r="K2332">
        <v>1000</v>
      </c>
      <c r="L2332" t="s">
        <v>9769</v>
      </c>
      <c r="M2332" t="s">
        <v>1212</v>
      </c>
      <c r="N2332" t="s">
        <v>9770</v>
      </c>
      <c r="O2332" t="s">
        <v>9771</v>
      </c>
      <c r="P2332" t="s">
        <v>87</v>
      </c>
      <c r="Q2332">
        <v>13</v>
      </c>
      <c r="R2332" t="s">
        <v>88</v>
      </c>
      <c r="S2332" t="s">
        <v>41</v>
      </c>
      <c r="T2332">
        <v>67674</v>
      </c>
      <c r="U2332" s="1">
        <v>45577</v>
      </c>
      <c r="V2332" t="s">
        <v>155</v>
      </c>
      <c r="W2332">
        <v>830343</v>
      </c>
      <c r="X2332" t="s">
        <v>9772</v>
      </c>
      <c r="Y2332">
        <v>974</v>
      </c>
      <c r="Z2332">
        <v>1601</v>
      </c>
      <c r="AA2332">
        <v>8</v>
      </c>
      <c r="AB2332" s="2" t="s">
        <v>9773</v>
      </c>
    </row>
    <row r="2333" spans="1:28" x14ac:dyDescent="0.3">
      <c r="A2333" t="s">
        <v>28</v>
      </c>
      <c r="B2333" t="s">
        <v>29</v>
      </c>
      <c r="C2333" t="s">
        <v>30</v>
      </c>
      <c r="D2333" t="s">
        <v>637</v>
      </c>
      <c r="E2333" t="s">
        <v>32</v>
      </c>
      <c r="F2333" t="s">
        <v>150</v>
      </c>
      <c r="G2333">
        <v>74</v>
      </c>
      <c r="H2333">
        <v>422285</v>
      </c>
      <c r="I2333" t="s">
        <v>58</v>
      </c>
      <c r="J2333" s="1">
        <v>45088</v>
      </c>
      <c r="K2333">
        <v>1300</v>
      </c>
      <c r="L2333" t="s">
        <v>9774</v>
      </c>
      <c r="M2333" t="s">
        <v>137</v>
      </c>
      <c r="N2333" t="s">
        <v>9775</v>
      </c>
      <c r="O2333" t="s">
        <v>9776</v>
      </c>
      <c r="P2333" t="s">
        <v>51</v>
      </c>
      <c r="Q2333">
        <v>6</v>
      </c>
      <c r="R2333" t="s">
        <v>40</v>
      </c>
      <c r="S2333" t="s">
        <v>41</v>
      </c>
      <c r="T2333">
        <v>77584</v>
      </c>
      <c r="U2333" s="1">
        <v>45502</v>
      </c>
      <c r="V2333" t="s">
        <v>126</v>
      </c>
      <c r="W2333">
        <v>379045</v>
      </c>
      <c r="X2333" t="s">
        <v>9777</v>
      </c>
      <c r="Y2333">
        <v>650</v>
      </c>
      <c r="Z2333">
        <v>1686</v>
      </c>
      <c r="AA2333">
        <v>3</v>
      </c>
      <c r="AB2333">
        <v>2023.2</v>
      </c>
    </row>
    <row r="2334" spans="1:28" x14ac:dyDescent="0.3">
      <c r="A2334" t="s">
        <v>28</v>
      </c>
      <c r="B2334" t="s">
        <v>29</v>
      </c>
      <c r="C2334" t="s">
        <v>44</v>
      </c>
      <c r="D2334" t="s">
        <v>611</v>
      </c>
      <c r="E2334" t="s">
        <v>56</v>
      </c>
      <c r="F2334" t="s">
        <v>135</v>
      </c>
      <c r="G2334">
        <v>94</v>
      </c>
      <c r="H2334">
        <v>412941</v>
      </c>
      <c r="I2334" t="s">
        <v>34</v>
      </c>
      <c r="J2334" s="1">
        <v>45063</v>
      </c>
      <c r="K2334">
        <v>950</v>
      </c>
      <c r="L2334" t="s">
        <v>9778</v>
      </c>
      <c r="M2334" t="s">
        <v>293</v>
      </c>
      <c r="N2334" t="s">
        <v>9779</v>
      </c>
      <c r="O2334">
        <v>8585287646</v>
      </c>
      <c r="P2334" t="s">
        <v>39</v>
      </c>
      <c r="Q2334">
        <v>14</v>
      </c>
      <c r="R2334" t="s">
        <v>40</v>
      </c>
      <c r="S2334" t="s">
        <v>79</v>
      </c>
      <c r="T2334">
        <v>89121</v>
      </c>
      <c r="U2334" s="1">
        <v>45484</v>
      </c>
      <c r="V2334" t="s">
        <v>126</v>
      </c>
      <c r="W2334">
        <v>461550</v>
      </c>
      <c r="X2334" t="s">
        <v>9780</v>
      </c>
      <c r="Y2334">
        <v>768</v>
      </c>
      <c r="Z2334">
        <v>2356</v>
      </c>
      <c r="AA2334">
        <v>8</v>
      </c>
      <c r="AB2334" s="2" t="s">
        <v>9781</v>
      </c>
    </row>
    <row r="2335" spans="1:28" x14ac:dyDescent="0.3">
      <c r="A2335" t="s">
        <v>28</v>
      </c>
      <c r="B2335" t="s">
        <v>29</v>
      </c>
      <c r="C2335" t="s">
        <v>44</v>
      </c>
      <c r="D2335" t="s">
        <v>92</v>
      </c>
      <c r="E2335" t="s">
        <v>32</v>
      </c>
      <c r="F2335" t="s">
        <v>106</v>
      </c>
      <c r="G2335">
        <v>62</v>
      </c>
      <c r="H2335">
        <v>400793</v>
      </c>
      <c r="I2335" t="s">
        <v>58</v>
      </c>
      <c r="J2335" s="1">
        <v>44251</v>
      </c>
      <c r="K2335">
        <v>1300</v>
      </c>
      <c r="L2335" t="s">
        <v>9782</v>
      </c>
      <c r="M2335" t="s">
        <v>172</v>
      </c>
      <c r="N2335" t="s">
        <v>9783</v>
      </c>
      <c r="O2335">
        <v>7014915979</v>
      </c>
      <c r="P2335" t="s">
        <v>39</v>
      </c>
      <c r="Q2335">
        <v>12</v>
      </c>
      <c r="R2335" t="s">
        <v>40</v>
      </c>
      <c r="S2335" t="s">
        <v>79</v>
      </c>
      <c r="T2335">
        <v>56584</v>
      </c>
      <c r="U2335" s="1">
        <v>45359</v>
      </c>
      <c r="V2335" t="s">
        <v>72</v>
      </c>
      <c r="W2335">
        <v>699264</v>
      </c>
      <c r="X2335" t="s">
        <v>2612</v>
      </c>
      <c r="Y2335">
        <v>849</v>
      </c>
      <c r="Z2335">
        <v>604</v>
      </c>
      <c r="AA2335">
        <v>4</v>
      </c>
      <c r="AB2335" s="2" t="s">
        <v>9784</v>
      </c>
    </row>
    <row r="2336" spans="1:28" x14ac:dyDescent="0.3">
      <c r="A2336" t="s">
        <v>28</v>
      </c>
      <c r="B2336" t="s">
        <v>29</v>
      </c>
      <c r="C2336" t="s">
        <v>30</v>
      </c>
      <c r="D2336" t="s">
        <v>142</v>
      </c>
      <c r="E2336" t="s">
        <v>46</v>
      </c>
      <c r="F2336" t="s">
        <v>175</v>
      </c>
      <c r="G2336">
        <v>98</v>
      </c>
      <c r="H2336">
        <v>433420</v>
      </c>
      <c r="I2336" t="s">
        <v>34</v>
      </c>
      <c r="J2336" s="1">
        <v>44597</v>
      </c>
      <c r="K2336">
        <v>1400</v>
      </c>
      <c r="L2336" t="s">
        <v>9785</v>
      </c>
      <c r="M2336" t="s">
        <v>1118</v>
      </c>
      <c r="N2336" t="s">
        <v>9786</v>
      </c>
      <c r="O2336" t="s">
        <v>9787</v>
      </c>
      <c r="P2336" t="s">
        <v>39</v>
      </c>
      <c r="Q2336">
        <v>14</v>
      </c>
      <c r="R2336" t="s">
        <v>88</v>
      </c>
      <c r="S2336" t="s">
        <v>63</v>
      </c>
      <c r="T2336">
        <v>22047</v>
      </c>
      <c r="U2336" s="1">
        <v>45313</v>
      </c>
      <c r="V2336" t="s">
        <v>111</v>
      </c>
      <c r="W2336">
        <v>110572</v>
      </c>
      <c r="X2336" t="s">
        <v>9788</v>
      </c>
      <c r="Y2336">
        <v>836</v>
      </c>
      <c r="Z2336">
        <v>769</v>
      </c>
      <c r="AA2336">
        <v>3</v>
      </c>
      <c r="AB2336" s="2" t="s">
        <v>8393</v>
      </c>
    </row>
    <row r="2337" spans="1:28" x14ac:dyDescent="0.3">
      <c r="A2337" t="s">
        <v>28</v>
      </c>
      <c r="B2337" t="s">
        <v>29</v>
      </c>
      <c r="C2337" t="s">
        <v>54</v>
      </c>
      <c r="D2337" t="s">
        <v>45</v>
      </c>
      <c r="E2337" t="s">
        <v>46</v>
      </c>
      <c r="F2337" t="s">
        <v>135</v>
      </c>
      <c r="G2337">
        <v>80</v>
      </c>
      <c r="H2337">
        <v>431429</v>
      </c>
      <c r="I2337" t="s">
        <v>58</v>
      </c>
      <c r="J2337" s="1">
        <v>45218</v>
      </c>
      <c r="K2337">
        <v>1200</v>
      </c>
      <c r="L2337" t="s">
        <v>9789</v>
      </c>
      <c r="M2337" t="s">
        <v>205</v>
      </c>
      <c r="N2337" t="s">
        <v>9790</v>
      </c>
      <c r="O2337" t="s">
        <v>9791</v>
      </c>
      <c r="P2337" t="s">
        <v>51</v>
      </c>
      <c r="Q2337">
        <v>6</v>
      </c>
      <c r="R2337" t="s">
        <v>40</v>
      </c>
      <c r="S2337" t="s">
        <v>41</v>
      </c>
      <c r="T2337">
        <v>95179</v>
      </c>
      <c r="U2337" s="1">
        <v>45316</v>
      </c>
      <c r="V2337" t="s">
        <v>111</v>
      </c>
      <c r="W2337">
        <v>989493</v>
      </c>
      <c r="X2337" t="s">
        <v>9792</v>
      </c>
      <c r="Y2337">
        <v>560</v>
      </c>
      <c r="Z2337">
        <v>1207</v>
      </c>
      <c r="AA2337">
        <v>8</v>
      </c>
      <c r="AB2337">
        <v>3862.4</v>
      </c>
    </row>
    <row r="2338" spans="1:28" x14ac:dyDescent="0.3">
      <c r="A2338" t="s">
        <v>28</v>
      </c>
      <c r="B2338" t="s">
        <v>29</v>
      </c>
      <c r="C2338" t="s">
        <v>148</v>
      </c>
      <c r="D2338" t="s">
        <v>31</v>
      </c>
      <c r="E2338" t="s">
        <v>32</v>
      </c>
      <c r="F2338" t="s">
        <v>99</v>
      </c>
      <c r="G2338">
        <v>25</v>
      </c>
      <c r="H2338">
        <v>435052</v>
      </c>
      <c r="I2338" t="s">
        <v>34</v>
      </c>
      <c r="J2338" s="1">
        <v>44813</v>
      </c>
      <c r="K2338">
        <v>1000</v>
      </c>
      <c r="L2338" t="s">
        <v>9793</v>
      </c>
      <c r="M2338" t="s">
        <v>232</v>
      </c>
      <c r="N2338" t="s">
        <v>9794</v>
      </c>
      <c r="O2338">
        <f>1-23-274-3239</f>
        <v>-3535</v>
      </c>
      <c r="P2338" t="s">
        <v>87</v>
      </c>
      <c r="Q2338">
        <v>16</v>
      </c>
      <c r="R2338" t="s">
        <v>88</v>
      </c>
      <c r="S2338" t="s">
        <v>79</v>
      </c>
      <c r="T2338">
        <v>99143</v>
      </c>
      <c r="U2338" s="1">
        <v>45476</v>
      </c>
      <c r="V2338" t="s">
        <v>126</v>
      </c>
      <c r="W2338">
        <v>158365</v>
      </c>
      <c r="X2338" t="s">
        <v>1500</v>
      </c>
      <c r="Y2338">
        <v>320</v>
      </c>
      <c r="Z2338">
        <v>851</v>
      </c>
      <c r="AA2338">
        <v>6</v>
      </c>
      <c r="AB2338">
        <v>2042.4</v>
      </c>
    </row>
    <row r="2339" spans="1:28" x14ac:dyDescent="0.3">
      <c r="A2339" t="s">
        <v>28</v>
      </c>
      <c r="B2339" t="s">
        <v>29</v>
      </c>
      <c r="C2339" t="s">
        <v>66</v>
      </c>
      <c r="D2339" t="s">
        <v>74</v>
      </c>
      <c r="E2339" t="s">
        <v>32</v>
      </c>
      <c r="F2339" t="s">
        <v>47</v>
      </c>
      <c r="G2339">
        <v>56</v>
      </c>
      <c r="H2339">
        <v>435481</v>
      </c>
      <c r="I2339" t="s">
        <v>34</v>
      </c>
      <c r="J2339" s="1">
        <v>44487</v>
      </c>
      <c r="K2339">
        <v>950</v>
      </c>
      <c r="L2339" t="s">
        <v>9795</v>
      </c>
      <c r="M2339" t="s">
        <v>568</v>
      </c>
      <c r="N2339" t="s">
        <v>9796</v>
      </c>
      <c r="O2339" t="s">
        <v>9797</v>
      </c>
      <c r="P2339" t="s">
        <v>71</v>
      </c>
      <c r="Q2339">
        <v>16</v>
      </c>
      <c r="R2339" t="s">
        <v>40</v>
      </c>
      <c r="S2339" t="s">
        <v>79</v>
      </c>
      <c r="T2339">
        <v>22395</v>
      </c>
      <c r="U2339" s="1">
        <v>45355</v>
      </c>
      <c r="V2339" t="s">
        <v>72</v>
      </c>
      <c r="W2339">
        <v>766918</v>
      </c>
      <c r="X2339" t="s">
        <v>9798</v>
      </c>
      <c r="Y2339">
        <v>208</v>
      </c>
      <c r="Z2339">
        <v>2650</v>
      </c>
      <c r="AA2339">
        <v>5</v>
      </c>
      <c r="AB2339">
        <v>5300</v>
      </c>
    </row>
    <row r="2340" spans="1:28" x14ac:dyDescent="0.3">
      <c r="A2340" t="s">
        <v>28</v>
      </c>
      <c r="B2340" t="s">
        <v>29</v>
      </c>
      <c r="C2340" t="s">
        <v>91</v>
      </c>
      <c r="D2340" t="s">
        <v>227</v>
      </c>
      <c r="E2340" t="s">
        <v>56</v>
      </c>
      <c r="F2340" t="s">
        <v>150</v>
      </c>
      <c r="G2340">
        <v>72</v>
      </c>
      <c r="H2340">
        <v>406030</v>
      </c>
      <c r="I2340" t="s">
        <v>34</v>
      </c>
      <c r="J2340" s="1">
        <v>45615</v>
      </c>
      <c r="K2340">
        <v>950</v>
      </c>
      <c r="L2340" t="s">
        <v>9799</v>
      </c>
      <c r="M2340" t="s">
        <v>76</v>
      </c>
      <c r="N2340" t="s">
        <v>9800</v>
      </c>
      <c r="O2340" t="s">
        <v>9801</v>
      </c>
      <c r="P2340" t="s">
        <v>51</v>
      </c>
      <c r="Q2340">
        <v>11</v>
      </c>
      <c r="R2340" t="s">
        <v>88</v>
      </c>
      <c r="S2340" t="s">
        <v>63</v>
      </c>
      <c r="T2340">
        <v>27765</v>
      </c>
      <c r="U2340" s="1">
        <v>45316</v>
      </c>
      <c r="V2340" t="s">
        <v>111</v>
      </c>
      <c r="W2340">
        <v>950026</v>
      </c>
      <c r="X2340" t="s">
        <v>9802</v>
      </c>
      <c r="Y2340">
        <v>211</v>
      </c>
      <c r="Z2340">
        <v>2506</v>
      </c>
      <c r="AA2340">
        <v>3</v>
      </c>
      <c r="AB2340" s="2" t="s">
        <v>9803</v>
      </c>
    </row>
    <row r="2341" spans="1:28" x14ac:dyDescent="0.3">
      <c r="A2341" t="s">
        <v>28</v>
      </c>
      <c r="B2341" t="s">
        <v>29</v>
      </c>
      <c r="C2341" t="s">
        <v>193</v>
      </c>
      <c r="D2341" t="s">
        <v>274</v>
      </c>
      <c r="E2341" t="s">
        <v>46</v>
      </c>
      <c r="F2341" t="s">
        <v>57</v>
      </c>
      <c r="G2341">
        <v>10</v>
      </c>
      <c r="H2341">
        <v>407327</v>
      </c>
      <c r="I2341" t="s">
        <v>58</v>
      </c>
      <c r="J2341" s="1">
        <v>45148</v>
      </c>
      <c r="K2341">
        <v>1300</v>
      </c>
      <c r="L2341" t="s">
        <v>9804</v>
      </c>
      <c r="M2341" t="s">
        <v>351</v>
      </c>
      <c r="N2341" t="s">
        <v>9805</v>
      </c>
      <c r="O2341">
        <f>1-535-862-7797</f>
        <v>-9193</v>
      </c>
      <c r="P2341" t="s">
        <v>39</v>
      </c>
      <c r="Q2341">
        <v>14</v>
      </c>
      <c r="R2341" t="s">
        <v>88</v>
      </c>
      <c r="S2341" t="s">
        <v>118</v>
      </c>
      <c r="T2341">
        <v>78272</v>
      </c>
      <c r="U2341" s="1">
        <v>45606</v>
      </c>
      <c r="V2341" t="s">
        <v>42</v>
      </c>
      <c r="W2341">
        <v>936890</v>
      </c>
      <c r="X2341" t="s">
        <v>9806</v>
      </c>
      <c r="Y2341">
        <v>286</v>
      </c>
      <c r="Z2341">
        <v>711</v>
      </c>
      <c r="AA2341">
        <v>1</v>
      </c>
      <c r="AB2341" s="2" t="s">
        <v>9807</v>
      </c>
    </row>
    <row r="2342" spans="1:28" x14ac:dyDescent="0.3">
      <c r="A2342" t="s">
        <v>28</v>
      </c>
      <c r="B2342" t="s">
        <v>29</v>
      </c>
      <c r="C2342" t="s">
        <v>157</v>
      </c>
      <c r="D2342" t="s">
        <v>220</v>
      </c>
      <c r="E2342" t="s">
        <v>46</v>
      </c>
      <c r="F2342" t="s">
        <v>150</v>
      </c>
      <c r="G2342">
        <v>16</v>
      </c>
      <c r="H2342">
        <v>414080</v>
      </c>
      <c r="I2342" t="s">
        <v>34</v>
      </c>
      <c r="J2342" s="1">
        <v>44794</v>
      </c>
      <c r="K2342">
        <v>950</v>
      </c>
      <c r="L2342" t="s">
        <v>9808</v>
      </c>
      <c r="M2342" t="s">
        <v>177</v>
      </c>
      <c r="N2342" t="s">
        <v>9809</v>
      </c>
      <c r="O2342" t="s">
        <v>9810</v>
      </c>
      <c r="P2342" t="s">
        <v>39</v>
      </c>
      <c r="Q2342">
        <v>4</v>
      </c>
      <c r="R2342" t="s">
        <v>88</v>
      </c>
      <c r="S2342" t="s">
        <v>79</v>
      </c>
      <c r="T2342">
        <v>32749</v>
      </c>
      <c r="U2342" s="1">
        <v>45571</v>
      </c>
      <c r="V2342" t="s">
        <v>155</v>
      </c>
      <c r="W2342">
        <v>902143</v>
      </c>
      <c r="X2342" t="s">
        <v>9811</v>
      </c>
      <c r="Y2342">
        <v>205</v>
      </c>
      <c r="Z2342">
        <v>2354</v>
      </c>
      <c r="AA2342">
        <v>1</v>
      </c>
      <c r="AB2342">
        <v>941.6</v>
      </c>
    </row>
    <row r="2343" spans="1:28" x14ac:dyDescent="0.3">
      <c r="A2343" t="s">
        <v>28</v>
      </c>
      <c r="B2343" t="s">
        <v>29</v>
      </c>
      <c r="C2343" t="s">
        <v>157</v>
      </c>
      <c r="D2343" t="s">
        <v>82</v>
      </c>
      <c r="E2343" t="s">
        <v>46</v>
      </c>
      <c r="F2343" t="s">
        <v>99</v>
      </c>
      <c r="G2343">
        <v>63</v>
      </c>
      <c r="H2343">
        <v>436970</v>
      </c>
      <c r="I2343" t="s">
        <v>34</v>
      </c>
      <c r="J2343" s="1">
        <v>44243</v>
      </c>
      <c r="K2343">
        <v>1400</v>
      </c>
      <c r="L2343" t="s">
        <v>9812</v>
      </c>
      <c r="M2343" t="s">
        <v>372</v>
      </c>
      <c r="N2343" t="s">
        <v>9813</v>
      </c>
      <c r="O2343" t="s">
        <v>9814</v>
      </c>
      <c r="P2343" t="s">
        <v>87</v>
      </c>
      <c r="Q2343">
        <v>18</v>
      </c>
      <c r="R2343" t="s">
        <v>40</v>
      </c>
      <c r="S2343" t="s">
        <v>63</v>
      </c>
      <c r="T2343">
        <v>30048</v>
      </c>
      <c r="U2343" s="1">
        <v>45493</v>
      </c>
      <c r="V2343" t="s">
        <v>126</v>
      </c>
      <c r="W2343">
        <v>743315</v>
      </c>
      <c r="X2343" t="s">
        <v>9815</v>
      </c>
      <c r="Y2343">
        <v>971</v>
      </c>
      <c r="Z2343">
        <v>936</v>
      </c>
      <c r="AA2343">
        <v>4</v>
      </c>
      <c r="AB2343" s="2" t="s">
        <v>9816</v>
      </c>
    </row>
    <row r="2344" spans="1:28" x14ac:dyDescent="0.3">
      <c r="A2344" t="s">
        <v>28</v>
      </c>
      <c r="B2344" t="s">
        <v>29</v>
      </c>
      <c r="C2344" t="s">
        <v>148</v>
      </c>
      <c r="D2344" t="s">
        <v>74</v>
      </c>
      <c r="E2344" t="s">
        <v>46</v>
      </c>
      <c r="F2344" t="s">
        <v>106</v>
      </c>
      <c r="G2344">
        <v>69</v>
      </c>
      <c r="H2344">
        <v>416299</v>
      </c>
      <c r="I2344" t="s">
        <v>34</v>
      </c>
      <c r="J2344" s="1">
        <v>45379</v>
      </c>
      <c r="K2344">
        <v>1000</v>
      </c>
      <c r="L2344" t="s">
        <v>9192</v>
      </c>
      <c r="M2344" t="s">
        <v>94</v>
      </c>
      <c r="N2344" t="s">
        <v>9817</v>
      </c>
      <c r="O2344">
        <f>1-777-984-1347</f>
        <v>-3107</v>
      </c>
      <c r="P2344" t="s">
        <v>51</v>
      </c>
      <c r="Q2344">
        <v>20</v>
      </c>
      <c r="R2344" t="s">
        <v>88</v>
      </c>
      <c r="S2344" t="s">
        <v>79</v>
      </c>
      <c r="T2344">
        <v>83853</v>
      </c>
      <c r="U2344" s="1">
        <v>45604</v>
      </c>
      <c r="V2344" t="s">
        <v>42</v>
      </c>
      <c r="W2344">
        <v>147086</v>
      </c>
      <c r="X2344" t="s">
        <v>9818</v>
      </c>
      <c r="Y2344">
        <v>892</v>
      </c>
      <c r="Z2344">
        <v>864</v>
      </c>
      <c r="AA2344">
        <v>2</v>
      </c>
      <c r="AB2344">
        <v>691.2</v>
      </c>
    </row>
    <row r="2345" spans="1:28" x14ac:dyDescent="0.3">
      <c r="A2345" t="s">
        <v>28</v>
      </c>
      <c r="B2345" t="s">
        <v>29</v>
      </c>
      <c r="C2345" t="s">
        <v>148</v>
      </c>
      <c r="D2345" t="s">
        <v>349</v>
      </c>
      <c r="E2345" t="s">
        <v>56</v>
      </c>
      <c r="F2345" t="s">
        <v>175</v>
      </c>
      <c r="G2345">
        <v>34</v>
      </c>
      <c r="H2345">
        <v>428350</v>
      </c>
      <c r="I2345" t="s">
        <v>58</v>
      </c>
      <c r="J2345" s="1">
        <v>44778</v>
      </c>
      <c r="K2345">
        <v>950</v>
      </c>
      <c r="L2345" t="s">
        <v>9819</v>
      </c>
      <c r="M2345" t="s">
        <v>282</v>
      </c>
      <c r="N2345" t="s">
        <v>9820</v>
      </c>
      <c r="O2345" t="s">
        <v>9821</v>
      </c>
      <c r="P2345" t="s">
        <v>39</v>
      </c>
      <c r="Q2345">
        <v>15</v>
      </c>
      <c r="R2345" t="s">
        <v>88</v>
      </c>
      <c r="S2345" t="s">
        <v>79</v>
      </c>
      <c r="T2345">
        <v>38217</v>
      </c>
      <c r="U2345" s="1">
        <v>45458</v>
      </c>
      <c r="V2345" t="s">
        <v>52</v>
      </c>
      <c r="W2345">
        <v>629458</v>
      </c>
      <c r="X2345" t="s">
        <v>9822</v>
      </c>
      <c r="Y2345">
        <v>807</v>
      </c>
      <c r="Z2345">
        <v>2551</v>
      </c>
      <c r="AA2345">
        <v>5</v>
      </c>
      <c r="AB2345">
        <v>5102</v>
      </c>
    </row>
    <row r="2346" spans="1:28" x14ac:dyDescent="0.3">
      <c r="A2346" t="s">
        <v>28</v>
      </c>
      <c r="B2346" t="s">
        <v>29</v>
      </c>
      <c r="C2346" t="s">
        <v>44</v>
      </c>
      <c r="D2346" t="s">
        <v>566</v>
      </c>
      <c r="E2346" t="s">
        <v>56</v>
      </c>
      <c r="F2346" t="s">
        <v>106</v>
      </c>
      <c r="G2346">
        <v>45</v>
      </c>
      <c r="H2346">
        <v>433132</v>
      </c>
      <c r="I2346" t="s">
        <v>34</v>
      </c>
      <c r="J2346" s="1">
        <v>44786</v>
      </c>
      <c r="K2346">
        <v>1100</v>
      </c>
      <c r="L2346" t="s">
        <v>9823</v>
      </c>
      <c r="M2346" t="s">
        <v>2124</v>
      </c>
      <c r="N2346" t="s">
        <v>9824</v>
      </c>
      <c r="O2346" t="s">
        <v>9825</v>
      </c>
      <c r="P2346" t="s">
        <v>71</v>
      </c>
      <c r="Q2346">
        <v>3</v>
      </c>
      <c r="R2346" t="s">
        <v>40</v>
      </c>
      <c r="S2346" t="s">
        <v>79</v>
      </c>
      <c r="T2346">
        <v>35632</v>
      </c>
      <c r="U2346" s="1">
        <v>45302</v>
      </c>
      <c r="V2346" t="s">
        <v>111</v>
      </c>
      <c r="W2346">
        <v>761494</v>
      </c>
      <c r="X2346" t="s">
        <v>9826</v>
      </c>
      <c r="Y2346">
        <v>557</v>
      </c>
      <c r="Z2346">
        <v>1770</v>
      </c>
      <c r="AA2346">
        <v>5</v>
      </c>
      <c r="AB2346">
        <v>3540</v>
      </c>
    </row>
    <row r="2347" spans="1:28" x14ac:dyDescent="0.3">
      <c r="A2347" t="s">
        <v>28</v>
      </c>
      <c r="B2347" t="s">
        <v>29</v>
      </c>
      <c r="C2347" t="s">
        <v>91</v>
      </c>
      <c r="D2347" t="s">
        <v>187</v>
      </c>
      <c r="E2347" t="s">
        <v>56</v>
      </c>
      <c r="F2347" t="s">
        <v>83</v>
      </c>
      <c r="G2347">
        <v>65</v>
      </c>
      <c r="H2347">
        <v>404528</v>
      </c>
      <c r="I2347" t="s">
        <v>58</v>
      </c>
      <c r="J2347" s="1">
        <v>44785</v>
      </c>
      <c r="K2347">
        <v>1100</v>
      </c>
      <c r="L2347" t="s">
        <v>9827</v>
      </c>
      <c r="M2347" t="s">
        <v>101</v>
      </c>
      <c r="N2347" t="s">
        <v>9828</v>
      </c>
      <c r="O2347" t="s">
        <v>9829</v>
      </c>
      <c r="P2347" t="s">
        <v>71</v>
      </c>
      <c r="Q2347">
        <v>8</v>
      </c>
      <c r="R2347" t="s">
        <v>88</v>
      </c>
      <c r="S2347" t="s">
        <v>41</v>
      </c>
      <c r="T2347">
        <v>27713</v>
      </c>
      <c r="U2347" s="1">
        <v>45542</v>
      </c>
      <c r="V2347" t="s">
        <v>180</v>
      </c>
      <c r="W2347">
        <v>281570</v>
      </c>
      <c r="X2347" t="s">
        <v>5916</v>
      </c>
      <c r="Y2347">
        <v>697</v>
      </c>
      <c r="Z2347">
        <v>609</v>
      </c>
      <c r="AA2347">
        <v>6</v>
      </c>
      <c r="AB2347" s="2" t="s">
        <v>5644</v>
      </c>
    </row>
    <row r="2348" spans="1:28" x14ac:dyDescent="0.3">
      <c r="A2348" t="s">
        <v>28</v>
      </c>
      <c r="B2348" t="s">
        <v>29</v>
      </c>
      <c r="C2348" t="s">
        <v>54</v>
      </c>
      <c r="D2348" t="s">
        <v>442</v>
      </c>
      <c r="E2348" t="s">
        <v>56</v>
      </c>
      <c r="F2348" t="s">
        <v>57</v>
      </c>
      <c r="G2348">
        <v>19</v>
      </c>
      <c r="H2348">
        <v>426488</v>
      </c>
      <c r="I2348" t="s">
        <v>34</v>
      </c>
      <c r="J2348" s="1">
        <v>44634</v>
      </c>
      <c r="K2348">
        <v>950</v>
      </c>
      <c r="L2348" t="s">
        <v>9830</v>
      </c>
      <c r="M2348" t="s">
        <v>244</v>
      </c>
      <c r="N2348" t="s">
        <v>9831</v>
      </c>
      <c r="O2348" t="s">
        <v>9832</v>
      </c>
      <c r="P2348" t="s">
        <v>87</v>
      </c>
      <c r="Q2348">
        <v>14</v>
      </c>
      <c r="R2348" t="s">
        <v>88</v>
      </c>
      <c r="S2348" t="s">
        <v>41</v>
      </c>
      <c r="T2348">
        <v>74699</v>
      </c>
      <c r="U2348" s="1">
        <v>45444</v>
      </c>
      <c r="V2348" t="s">
        <v>52</v>
      </c>
      <c r="W2348">
        <v>352841</v>
      </c>
      <c r="X2348" t="s">
        <v>9833</v>
      </c>
      <c r="Y2348">
        <v>965</v>
      </c>
      <c r="Z2348">
        <v>2056</v>
      </c>
      <c r="AA2348">
        <v>8</v>
      </c>
      <c r="AB2348" s="2" t="s">
        <v>9491</v>
      </c>
    </row>
    <row r="2349" spans="1:28" x14ac:dyDescent="0.3">
      <c r="A2349" t="s">
        <v>28</v>
      </c>
      <c r="B2349" t="s">
        <v>29</v>
      </c>
      <c r="C2349" t="s">
        <v>148</v>
      </c>
      <c r="D2349" t="s">
        <v>291</v>
      </c>
      <c r="E2349" t="s">
        <v>46</v>
      </c>
      <c r="F2349" t="s">
        <v>135</v>
      </c>
      <c r="G2349">
        <v>4</v>
      </c>
      <c r="H2349">
        <v>424038</v>
      </c>
      <c r="I2349" t="s">
        <v>34</v>
      </c>
      <c r="J2349" s="1">
        <v>45340</v>
      </c>
      <c r="K2349">
        <v>1000</v>
      </c>
      <c r="L2349" t="s">
        <v>9834</v>
      </c>
      <c r="M2349" t="s">
        <v>596</v>
      </c>
      <c r="N2349" t="s">
        <v>9835</v>
      </c>
      <c r="O2349" t="s">
        <v>9836</v>
      </c>
      <c r="P2349" t="s">
        <v>87</v>
      </c>
      <c r="Q2349">
        <v>5</v>
      </c>
      <c r="R2349" t="s">
        <v>88</v>
      </c>
      <c r="S2349" t="s">
        <v>79</v>
      </c>
      <c r="T2349">
        <v>74282</v>
      </c>
      <c r="U2349" s="1">
        <v>45410</v>
      </c>
      <c r="V2349" t="s">
        <v>80</v>
      </c>
      <c r="W2349">
        <v>921788</v>
      </c>
      <c r="X2349" t="s">
        <v>9837</v>
      </c>
      <c r="Y2349">
        <v>758</v>
      </c>
      <c r="Z2349">
        <v>2102</v>
      </c>
      <c r="AA2349">
        <v>6</v>
      </c>
      <c r="AB2349">
        <v>5044.8</v>
      </c>
    </row>
    <row r="2350" spans="1:28" x14ac:dyDescent="0.3">
      <c r="A2350" t="s">
        <v>28</v>
      </c>
      <c r="B2350" t="s">
        <v>29</v>
      </c>
      <c r="C2350" t="s">
        <v>91</v>
      </c>
      <c r="D2350" t="s">
        <v>254</v>
      </c>
      <c r="E2350" t="s">
        <v>46</v>
      </c>
      <c r="F2350" t="s">
        <v>355</v>
      </c>
      <c r="G2350">
        <v>16</v>
      </c>
      <c r="H2350">
        <v>419364</v>
      </c>
      <c r="I2350" t="s">
        <v>58</v>
      </c>
      <c r="J2350" s="1">
        <v>45397</v>
      </c>
      <c r="K2350">
        <v>1000</v>
      </c>
      <c r="L2350" t="s">
        <v>9838</v>
      </c>
      <c r="M2350" t="s">
        <v>1460</v>
      </c>
      <c r="N2350" t="s">
        <v>9839</v>
      </c>
      <c r="O2350" t="s">
        <v>9840</v>
      </c>
      <c r="P2350" t="s">
        <v>71</v>
      </c>
      <c r="Q2350">
        <v>15</v>
      </c>
      <c r="R2350" t="s">
        <v>88</v>
      </c>
      <c r="S2350" t="s">
        <v>118</v>
      </c>
      <c r="T2350">
        <v>97053</v>
      </c>
      <c r="U2350" s="1">
        <v>45477</v>
      </c>
      <c r="V2350" t="s">
        <v>126</v>
      </c>
      <c r="W2350">
        <v>782535</v>
      </c>
      <c r="X2350" t="s">
        <v>9841</v>
      </c>
      <c r="Y2350">
        <v>586</v>
      </c>
      <c r="Z2350">
        <v>1864</v>
      </c>
      <c r="AA2350">
        <v>5</v>
      </c>
      <c r="AB2350">
        <v>3728</v>
      </c>
    </row>
    <row r="2351" spans="1:28" x14ac:dyDescent="0.3">
      <c r="A2351" t="s">
        <v>28</v>
      </c>
      <c r="B2351" t="s">
        <v>29</v>
      </c>
      <c r="C2351" t="s">
        <v>91</v>
      </c>
      <c r="D2351" t="s">
        <v>291</v>
      </c>
      <c r="E2351" t="s">
        <v>32</v>
      </c>
      <c r="F2351" t="s">
        <v>113</v>
      </c>
      <c r="G2351">
        <v>6</v>
      </c>
      <c r="H2351">
        <v>439029</v>
      </c>
      <c r="I2351" t="s">
        <v>34</v>
      </c>
      <c r="J2351" s="1">
        <v>45211</v>
      </c>
      <c r="K2351">
        <v>1100</v>
      </c>
      <c r="L2351" t="s">
        <v>2977</v>
      </c>
      <c r="M2351" t="s">
        <v>256</v>
      </c>
      <c r="N2351" t="s">
        <v>9842</v>
      </c>
      <c r="O2351" t="s">
        <v>9843</v>
      </c>
      <c r="P2351" t="s">
        <v>87</v>
      </c>
      <c r="Q2351">
        <v>7</v>
      </c>
      <c r="R2351" t="s">
        <v>40</v>
      </c>
      <c r="S2351" t="s">
        <v>118</v>
      </c>
      <c r="T2351">
        <v>95683</v>
      </c>
      <c r="U2351" s="1">
        <v>45450</v>
      </c>
      <c r="V2351" t="s">
        <v>52</v>
      </c>
      <c r="W2351">
        <v>384383</v>
      </c>
      <c r="X2351" t="s">
        <v>9844</v>
      </c>
      <c r="Y2351">
        <v>484</v>
      </c>
      <c r="Z2351">
        <v>642</v>
      </c>
      <c r="AA2351">
        <v>1</v>
      </c>
      <c r="AB2351">
        <v>256.8</v>
      </c>
    </row>
    <row r="2352" spans="1:28" x14ac:dyDescent="0.3">
      <c r="A2352" t="s">
        <v>28</v>
      </c>
      <c r="B2352" t="s">
        <v>29</v>
      </c>
      <c r="C2352" t="s">
        <v>91</v>
      </c>
      <c r="D2352" t="s">
        <v>105</v>
      </c>
      <c r="E2352" t="s">
        <v>56</v>
      </c>
      <c r="F2352" t="s">
        <v>33</v>
      </c>
      <c r="G2352">
        <v>13</v>
      </c>
      <c r="H2352">
        <v>426587</v>
      </c>
      <c r="I2352" t="s">
        <v>34</v>
      </c>
      <c r="J2352" s="1">
        <v>45063</v>
      </c>
      <c r="K2352">
        <v>1000</v>
      </c>
      <c r="L2352" t="s">
        <v>9845</v>
      </c>
      <c r="M2352" t="s">
        <v>308</v>
      </c>
      <c r="N2352" t="s">
        <v>9846</v>
      </c>
      <c r="O2352" t="s">
        <v>9847</v>
      </c>
      <c r="P2352" t="s">
        <v>71</v>
      </c>
      <c r="Q2352">
        <v>19</v>
      </c>
      <c r="R2352" t="s">
        <v>88</v>
      </c>
      <c r="S2352" t="s">
        <v>63</v>
      </c>
      <c r="T2352">
        <v>69705</v>
      </c>
      <c r="U2352" s="1">
        <v>45389</v>
      </c>
      <c r="V2352" t="s">
        <v>80</v>
      </c>
      <c r="W2352">
        <v>709080</v>
      </c>
      <c r="X2352" t="s">
        <v>9848</v>
      </c>
      <c r="Y2352">
        <v>962</v>
      </c>
      <c r="Z2352">
        <v>2690</v>
      </c>
      <c r="AA2352">
        <v>2</v>
      </c>
      <c r="AB2352">
        <v>2152</v>
      </c>
    </row>
    <row r="2353" spans="1:28" x14ac:dyDescent="0.3">
      <c r="A2353" t="s">
        <v>28</v>
      </c>
      <c r="B2353" t="s">
        <v>29</v>
      </c>
      <c r="C2353" t="s">
        <v>193</v>
      </c>
      <c r="D2353" t="s">
        <v>149</v>
      </c>
      <c r="E2353" t="s">
        <v>46</v>
      </c>
      <c r="F2353" t="s">
        <v>150</v>
      </c>
      <c r="G2353">
        <v>69</v>
      </c>
      <c r="H2353">
        <v>415563</v>
      </c>
      <c r="I2353" t="s">
        <v>34</v>
      </c>
      <c r="J2353" s="1">
        <v>44608</v>
      </c>
      <c r="K2353">
        <v>1100</v>
      </c>
      <c r="L2353" t="s">
        <v>9849</v>
      </c>
      <c r="M2353" t="s">
        <v>818</v>
      </c>
      <c r="N2353" t="s">
        <v>9850</v>
      </c>
      <c r="O2353" t="s">
        <v>9851</v>
      </c>
      <c r="P2353" t="s">
        <v>39</v>
      </c>
      <c r="Q2353">
        <v>8</v>
      </c>
      <c r="R2353" t="s">
        <v>40</v>
      </c>
      <c r="S2353" t="s">
        <v>63</v>
      </c>
      <c r="T2353">
        <v>81203</v>
      </c>
      <c r="U2353" s="1">
        <v>45528</v>
      </c>
      <c r="V2353" t="s">
        <v>64</v>
      </c>
      <c r="W2353">
        <v>141436</v>
      </c>
      <c r="X2353" t="s">
        <v>9852</v>
      </c>
      <c r="Y2353">
        <v>249</v>
      </c>
      <c r="Z2353">
        <v>2570</v>
      </c>
      <c r="AA2353">
        <v>5</v>
      </c>
      <c r="AB2353">
        <v>5140</v>
      </c>
    </row>
    <row r="2354" spans="1:28" x14ac:dyDescent="0.3">
      <c r="A2354" t="s">
        <v>28</v>
      </c>
      <c r="B2354" t="s">
        <v>29</v>
      </c>
      <c r="C2354" t="s">
        <v>193</v>
      </c>
      <c r="D2354" t="s">
        <v>237</v>
      </c>
      <c r="E2354" t="s">
        <v>56</v>
      </c>
      <c r="F2354" t="s">
        <v>355</v>
      </c>
      <c r="G2354">
        <v>73</v>
      </c>
      <c r="H2354">
        <v>400714</v>
      </c>
      <c r="I2354" t="s">
        <v>58</v>
      </c>
      <c r="J2354" s="1">
        <v>45222</v>
      </c>
      <c r="K2354">
        <v>1000</v>
      </c>
      <c r="L2354" t="s">
        <v>9853</v>
      </c>
      <c r="M2354" t="s">
        <v>152</v>
      </c>
      <c r="N2354" t="s">
        <v>9854</v>
      </c>
      <c r="O2354" t="s">
        <v>9855</v>
      </c>
      <c r="P2354" t="s">
        <v>39</v>
      </c>
      <c r="Q2354">
        <v>13</v>
      </c>
      <c r="R2354" t="s">
        <v>40</v>
      </c>
      <c r="S2354" t="s">
        <v>41</v>
      </c>
      <c r="T2354">
        <v>56044</v>
      </c>
      <c r="U2354" s="1">
        <v>45514</v>
      </c>
      <c r="V2354" t="s">
        <v>64</v>
      </c>
      <c r="W2354">
        <v>351139</v>
      </c>
      <c r="X2354" t="s">
        <v>9856</v>
      </c>
      <c r="Y2354">
        <v>414</v>
      </c>
      <c r="Z2354">
        <v>2081</v>
      </c>
      <c r="AA2354">
        <v>3</v>
      </c>
      <c r="AB2354" s="2" t="s">
        <v>9857</v>
      </c>
    </row>
    <row r="2355" spans="1:28" x14ac:dyDescent="0.3">
      <c r="A2355" t="s">
        <v>28</v>
      </c>
      <c r="B2355" t="s">
        <v>29</v>
      </c>
      <c r="C2355" t="s">
        <v>193</v>
      </c>
      <c r="D2355" t="s">
        <v>134</v>
      </c>
      <c r="E2355" t="s">
        <v>56</v>
      </c>
      <c r="F2355" t="s">
        <v>83</v>
      </c>
      <c r="G2355">
        <v>99</v>
      </c>
      <c r="H2355">
        <v>432530</v>
      </c>
      <c r="I2355" t="s">
        <v>58</v>
      </c>
      <c r="J2355" s="1">
        <v>45211</v>
      </c>
      <c r="K2355">
        <v>1400</v>
      </c>
      <c r="L2355" t="s">
        <v>5712</v>
      </c>
      <c r="M2355" t="s">
        <v>818</v>
      </c>
      <c r="N2355" t="s">
        <v>9858</v>
      </c>
      <c r="O2355" t="s">
        <v>9859</v>
      </c>
      <c r="P2355" t="s">
        <v>51</v>
      </c>
      <c r="Q2355">
        <v>5</v>
      </c>
      <c r="R2355" t="s">
        <v>40</v>
      </c>
      <c r="S2355" t="s">
        <v>41</v>
      </c>
      <c r="T2355">
        <v>36478</v>
      </c>
      <c r="U2355" s="1">
        <v>45621</v>
      </c>
      <c r="V2355" t="s">
        <v>42</v>
      </c>
      <c r="W2355">
        <v>676378</v>
      </c>
      <c r="X2355" t="s">
        <v>9860</v>
      </c>
      <c r="Y2355">
        <v>703</v>
      </c>
      <c r="Z2355">
        <v>1823</v>
      </c>
      <c r="AA2355">
        <v>1</v>
      </c>
      <c r="AB2355">
        <v>729.2</v>
      </c>
    </row>
    <row r="2356" spans="1:28" x14ac:dyDescent="0.3">
      <c r="A2356" t="s">
        <v>28</v>
      </c>
      <c r="B2356" t="s">
        <v>29</v>
      </c>
      <c r="C2356" t="s">
        <v>148</v>
      </c>
      <c r="D2356" t="s">
        <v>105</v>
      </c>
      <c r="E2356" t="s">
        <v>56</v>
      </c>
      <c r="F2356" t="s">
        <v>47</v>
      </c>
      <c r="G2356">
        <v>62</v>
      </c>
      <c r="H2356">
        <v>415095</v>
      </c>
      <c r="I2356" t="s">
        <v>34</v>
      </c>
      <c r="J2356" s="1">
        <v>45368</v>
      </c>
      <c r="K2356">
        <v>1100</v>
      </c>
      <c r="L2356" t="s">
        <v>9861</v>
      </c>
      <c r="M2356" t="s">
        <v>1030</v>
      </c>
      <c r="N2356" t="s">
        <v>9862</v>
      </c>
      <c r="O2356" t="s">
        <v>9863</v>
      </c>
      <c r="P2356" t="s">
        <v>87</v>
      </c>
      <c r="Q2356">
        <v>9</v>
      </c>
      <c r="R2356" t="s">
        <v>40</v>
      </c>
      <c r="S2356" t="s">
        <v>79</v>
      </c>
      <c r="T2356">
        <v>19212</v>
      </c>
      <c r="U2356" s="1">
        <v>45580</v>
      </c>
      <c r="V2356" t="s">
        <v>155</v>
      </c>
      <c r="W2356">
        <v>716846</v>
      </c>
      <c r="X2356" t="s">
        <v>9864</v>
      </c>
      <c r="Y2356">
        <v>989</v>
      </c>
      <c r="Z2356">
        <v>1706</v>
      </c>
      <c r="AA2356">
        <v>1</v>
      </c>
      <c r="AB2356" s="2" t="s">
        <v>9865</v>
      </c>
    </row>
    <row r="2357" spans="1:28" x14ac:dyDescent="0.3">
      <c r="A2357" t="s">
        <v>28</v>
      </c>
      <c r="B2357" t="s">
        <v>29</v>
      </c>
      <c r="C2357" t="s">
        <v>91</v>
      </c>
      <c r="D2357" t="s">
        <v>98</v>
      </c>
      <c r="E2357" t="s">
        <v>46</v>
      </c>
      <c r="F2357" t="s">
        <v>150</v>
      </c>
      <c r="G2357">
        <v>58</v>
      </c>
      <c r="H2357">
        <v>430756</v>
      </c>
      <c r="I2357" t="s">
        <v>34</v>
      </c>
      <c r="J2357" s="1">
        <v>45568</v>
      </c>
      <c r="K2357">
        <v>1400</v>
      </c>
      <c r="L2357" t="s">
        <v>9866</v>
      </c>
      <c r="M2357" t="s">
        <v>428</v>
      </c>
      <c r="N2357" t="s">
        <v>9867</v>
      </c>
      <c r="O2357" t="s">
        <v>9868</v>
      </c>
      <c r="P2357" t="s">
        <v>87</v>
      </c>
      <c r="Q2357">
        <v>8</v>
      </c>
      <c r="R2357" t="s">
        <v>88</v>
      </c>
      <c r="S2357" t="s">
        <v>79</v>
      </c>
      <c r="T2357">
        <v>96827</v>
      </c>
      <c r="U2357" s="1">
        <v>45497</v>
      </c>
      <c r="V2357" t="s">
        <v>126</v>
      </c>
      <c r="W2357">
        <v>200482</v>
      </c>
      <c r="X2357" t="s">
        <v>9869</v>
      </c>
      <c r="Y2357">
        <v>581</v>
      </c>
      <c r="Z2357">
        <v>1169</v>
      </c>
      <c r="AA2357">
        <v>5</v>
      </c>
      <c r="AB2357">
        <v>2338</v>
      </c>
    </row>
    <row r="2358" spans="1:28" x14ac:dyDescent="0.3">
      <c r="A2358" t="s">
        <v>28</v>
      </c>
      <c r="B2358" t="s">
        <v>29</v>
      </c>
      <c r="C2358" t="s">
        <v>44</v>
      </c>
      <c r="D2358" t="s">
        <v>142</v>
      </c>
      <c r="E2358" t="s">
        <v>46</v>
      </c>
      <c r="F2358" t="s">
        <v>33</v>
      </c>
      <c r="G2358">
        <v>79</v>
      </c>
      <c r="H2358">
        <v>423451</v>
      </c>
      <c r="I2358" t="s">
        <v>34</v>
      </c>
      <c r="J2358" s="1">
        <v>44727</v>
      </c>
      <c r="K2358">
        <v>950</v>
      </c>
      <c r="L2358" t="s">
        <v>1674</v>
      </c>
      <c r="M2358" t="s">
        <v>115</v>
      </c>
      <c r="N2358" t="s">
        <v>9870</v>
      </c>
      <c r="O2358" t="s">
        <v>9871</v>
      </c>
      <c r="P2358" t="s">
        <v>39</v>
      </c>
      <c r="Q2358">
        <v>3</v>
      </c>
      <c r="R2358" t="s">
        <v>88</v>
      </c>
      <c r="S2358" t="s">
        <v>118</v>
      </c>
      <c r="T2358">
        <v>32545</v>
      </c>
      <c r="U2358" s="1">
        <v>45430</v>
      </c>
      <c r="V2358" t="s">
        <v>140</v>
      </c>
      <c r="W2358">
        <v>356840</v>
      </c>
      <c r="X2358" t="s">
        <v>5517</v>
      </c>
      <c r="Y2358">
        <v>437</v>
      </c>
      <c r="Z2358">
        <v>1290</v>
      </c>
      <c r="AA2358">
        <v>4</v>
      </c>
      <c r="AB2358">
        <v>2064</v>
      </c>
    </row>
    <row r="2359" spans="1:28" x14ac:dyDescent="0.3">
      <c r="A2359" t="s">
        <v>28</v>
      </c>
      <c r="B2359" t="s">
        <v>29</v>
      </c>
      <c r="C2359" t="s">
        <v>30</v>
      </c>
      <c r="D2359" t="s">
        <v>220</v>
      </c>
      <c r="E2359" t="s">
        <v>46</v>
      </c>
      <c r="F2359" t="s">
        <v>113</v>
      </c>
      <c r="G2359">
        <v>67</v>
      </c>
      <c r="H2359">
        <v>419022</v>
      </c>
      <c r="I2359" t="s">
        <v>58</v>
      </c>
      <c r="J2359" s="1">
        <v>45237</v>
      </c>
      <c r="K2359">
        <v>1300</v>
      </c>
      <c r="L2359" t="s">
        <v>9872</v>
      </c>
      <c r="M2359" t="s">
        <v>1147</v>
      </c>
      <c r="N2359" t="s">
        <v>9873</v>
      </c>
      <c r="O2359" t="s">
        <v>9874</v>
      </c>
      <c r="P2359" t="s">
        <v>71</v>
      </c>
      <c r="Q2359">
        <v>6</v>
      </c>
      <c r="R2359" t="s">
        <v>88</v>
      </c>
      <c r="S2359" t="s">
        <v>63</v>
      </c>
      <c r="T2359">
        <v>44533</v>
      </c>
      <c r="U2359" s="1">
        <v>45307</v>
      </c>
      <c r="V2359" t="s">
        <v>111</v>
      </c>
      <c r="W2359">
        <v>256364</v>
      </c>
      <c r="X2359" t="s">
        <v>9875</v>
      </c>
      <c r="Y2359">
        <v>506</v>
      </c>
      <c r="Z2359">
        <v>675</v>
      </c>
      <c r="AA2359">
        <v>2</v>
      </c>
      <c r="AB2359">
        <v>540</v>
      </c>
    </row>
    <row r="2360" spans="1:28" x14ac:dyDescent="0.3">
      <c r="A2360" t="s">
        <v>28</v>
      </c>
      <c r="B2360" t="s">
        <v>29</v>
      </c>
      <c r="C2360" t="s">
        <v>193</v>
      </c>
      <c r="D2360" t="s">
        <v>380</v>
      </c>
      <c r="E2360" t="s">
        <v>32</v>
      </c>
      <c r="F2360" t="s">
        <v>150</v>
      </c>
      <c r="G2360">
        <v>61</v>
      </c>
      <c r="H2360">
        <v>404490</v>
      </c>
      <c r="I2360" t="s">
        <v>34</v>
      </c>
      <c r="J2360" s="1">
        <v>44695</v>
      </c>
      <c r="K2360">
        <v>1000</v>
      </c>
      <c r="L2360" t="s">
        <v>9876</v>
      </c>
      <c r="M2360" t="s">
        <v>129</v>
      </c>
      <c r="N2360" t="s">
        <v>9877</v>
      </c>
      <c r="O2360" t="s">
        <v>9878</v>
      </c>
      <c r="P2360" t="s">
        <v>71</v>
      </c>
      <c r="Q2360">
        <v>3</v>
      </c>
      <c r="R2360" t="s">
        <v>88</v>
      </c>
      <c r="S2360" t="s">
        <v>118</v>
      </c>
      <c r="T2360">
        <v>74058</v>
      </c>
      <c r="U2360" s="1">
        <v>45604</v>
      </c>
      <c r="V2360" t="s">
        <v>42</v>
      </c>
      <c r="W2360">
        <v>599828</v>
      </c>
      <c r="X2360" t="s">
        <v>9879</v>
      </c>
      <c r="Y2360">
        <v>633</v>
      </c>
      <c r="Z2360">
        <v>1198</v>
      </c>
      <c r="AA2360">
        <v>4</v>
      </c>
      <c r="AB2360" s="2" t="s">
        <v>8453</v>
      </c>
    </row>
    <row r="2361" spans="1:28" x14ac:dyDescent="0.3">
      <c r="A2361" t="s">
        <v>28</v>
      </c>
      <c r="B2361" t="s">
        <v>29</v>
      </c>
      <c r="C2361" t="s">
        <v>157</v>
      </c>
      <c r="D2361" t="s">
        <v>182</v>
      </c>
      <c r="E2361" t="s">
        <v>56</v>
      </c>
      <c r="F2361" t="s">
        <v>57</v>
      </c>
      <c r="G2361">
        <v>32</v>
      </c>
      <c r="H2361">
        <v>419992</v>
      </c>
      <c r="I2361" t="s">
        <v>34</v>
      </c>
      <c r="J2361" s="1">
        <v>44977</v>
      </c>
      <c r="K2361">
        <v>1400</v>
      </c>
      <c r="L2361" t="s">
        <v>9880</v>
      </c>
      <c r="M2361" t="s">
        <v>736</v>
      </c>
      <c r="N2361" t="s">
        <v>9881</v>
      </c>
      <c r="O2361" t="s">
        <v>9882</v>
      </c>
      <c r="P2361" t="s">
        <v>71</v>
      </c>
      <c r="Q2361">
        <v>4</v>
      </c>
      <c r="R2361" t="s">
        <v>88</v>
      </c>
      <c r="S2361" t="s">
        <v>118</v>
      </c>
      <c r="T2361">
        <v>37056</v>
      </c>
      <c r="U2361" s="1">
        <v>45461</v>
      </c>
      <c r="V2361" t="s">
        <v>52</v>
      </c>
      <c r="W2361">
        <v>641595</v>
      </c>
      <c r="X2361" t="s">
        <v>9883</v>
      </c>
      <c r="Y2361">
        <v>279</v>
      </c>
      <c r="Z2361">
        <v>2433</v>
      </c>
      <c r="AA2361">
        <v>8</v>
      </c>
      <c r="AB2361">
        <v>7785.6</v>
      </c>
    </row>
    <row r="2362" spans="1:28" x14ac:dyDescent="0.3">
      <c r="A2362" t="s">
        <v>28</v>
      </c>
      <c r="B2362" t="s">
        <v>29</v>
      </c>
      <c r="C2362" t="s">
        <v>157</v>
      </c>
      <c r="D2362" t="s">
        <v>55</v>
      </c>
      <c r="E2362" t="s">
        <v>56</v>
      </c>
      <c r="F2362" t="s">
        <v>150</v>
      </c>
      <c r="G2362">
        <v>72</v>
      </c>
      <c r="H2362">
        <v>416000</v>
      </c>
      <c r="I2362" t="s">
        <v>58</v>
      </c>
      <c r="J2362" s="1">
        <v>45170</v>
      </c>
      <c r="K2362">
        <v>1200</v>
      </c>
      <c r="L2362" t="s">
        <v>9884</v>
      </c>
      <c r="M2362" t="s">
        <v>482</v>
      </c>
      <c r="N2362" t="s">
        <v>9885</v>
      </c>
      <c r="O2362" t="s">
        <v>9886</v>
      </c>
      <c r="P2362" t="s">
        <v>87</v>
      </c>
      <c r="Q2362">
        <v>12</v>
      </c>
      <c r="R2362" t="s">
        <v>88</v>
      </c>
      <c r="S2362" t="s">
        <v>79</v>
      </c>
      <c r="T2362">
        <v>33135</v>
      </c>
      <c r="U2362" s="1">
        <v>45516</v>
      </c>
      <c r="V2362" t="s">
        <v>64</v>
      </c>
      <c r="W2362">
        <v>987076</v>
      </c>
      <c r="X2362" t="s">
        <v>9887</v>
      </c>
      <c r="Y2362">
        <v>905</v>
      </c>
      <c r="Z2362">
        <v>1873</v>
      </c>
      <c r="AA2362">
        <v>1</v>
      </c>
      <c r="AB2362">
        <v>749.2</v>
      </c>
    </row>
    <row r="2363" spans="1:28" x14ac:dyDescent="0.3">
      <c r="A2363" t="s">
        <v>28</v>
      </c>
      <c r="B2363" t="s">
        <v>29</v>
      </c>
      <c r="C2363" t="s">
        <v>66</v>
      </c>
      <c r="D2363" t="s">
        <v>338</v>
      </c>
      <c r="E2363" t="s">
        <v>56</v>
      </c>
      <c r="F2363" t="s">
        <v>47</v>
      </c>
      <c r="G2363">
        <v>67</v>
      </c>
      <c r="H2363">
        <v>402582</v>
      </c>
      <c r="I2363" t="s">
        <v>58</v>
      </c>
      <c r="J2363" s="1">
        <v>45465</v>
      </c>
      <c r="K2363">
        <v>800</v>
      </c>
      <c r="L2363" t="s">
        <v>9888</v>
      </c>
      <c r="M2363" t="s">
        <v>319</v>
      </c>
      <c r="N2363" t="s">
        <v>9889</v>
      </c>
      <c r="O2363" t="s">
        <v>9890</v>
      </c>
      <c r="P2363" t="s">
        <v>51</v>
      </c>
      <c r="Q2363">
        <v>6</v>
      </c>
      <c r="R2363" t="s">
        <v>40</v>
      </c>
      <c r="S2363" t="s">
        <v>79</v>
      </c>
      <c r="T2363">
        <v>24281</v>
      </c>
      <c r="U2363" s="1">
        <v>45469</v>
      </c>
      <c r="V2363" t="s">
        <v>52</v>
      </c>
      <c r="W2363">
        <v>865598</v>
      </c>
      <c r="X2363" t="s">
        <v>9891</v>
      </c>
      <c r="Y2363">
        <v>258</v>
      </c>
      <c r="Z2363">
        <v>1991</v>
      </c>
      <c r="AA2363">
        <v>1</v>
      </c>
      <c r="AB2363" s="2" t="s">
        <v>9013</v>
      </c>
    </row>
    <row r="2364" spans="1:28" x14ac:dyDescent="0.3">
      <c r="A2364" t="s">
        <v>28</v>
      </c>
      <c r="B2364" t="s">
        <v>29</v>
      </c>
      <c r="C2364" t="s">
        <v>91</v>
      </c>
      <c r="D2364" t="s">
        <v>317</v>
      </c>
      <c r="E2364" t="s">
        <v>46</v>
      </c>
      <c r="F2364" t="s">
        <v>99</v>
      </c>
      <c r="G2364">
        <v>16</v>
      </c>
      <c r="H2364">
        <v>403277</v>
      </c>
      <c r="I2364" t="s">
        <v>34</v>
      </c>
      <c r="J2364" s="1">
        <v>45470</v>
      </c>
      <c r="K2364">
        <v>800</v>
      </c>
      <c r="L2364" t="s">
        <v>9892</v>
      </c>
      <c r="M2364" t="s">
        <v>1488</v>
      </c>
      <c r="N2364" t="s">
        <v>9893</v>
      </c>
      <c r="O2364" t="s">
        <v>9894</v>
      </c>
      <c r="P2364" t="s">
        <v>71</v>
      </c>
      <c r="Q2364">
        <v>11</v>
      </c>
      <c r="R2364" t="s">
        <v>88</v>
      </c>
      <c r="S2364" t="s">
        <v>41</v>
      </c>
      <c r="T2364">
        <v>98194</v>
      </c>
      <c r="U2364" s="1">
        <v>45621</v>
      </c>
      <c r="V2364" t="s">
        <v>42</v>
      </c>
      <c r="W2364">
        <v>218451</v>
      </c>
      <c r="X2364" t="s">
        <v>9895</v>
      </c>
      <c r="Y2364">
        <v>517</v>
      </c>
      <c r="Z2364">
        <v>2554</v>
      </c>
      <c r="AA2364">
        <v>4</v>
      </c>
      <c r="AB2364">
        <v>4086.4</v>
      </c>
    </row>
    <row r="2365" spans="1:28" x14ac:dyDescent="0.3">
      <c r="A2365" t="s">
        <v>28</v>
      </c>
      <c r="B2365" t="s">
        <v>29</v>
      </c>
      <c r="C2365" t="s">
        <v>44</v>
      </c>
      <c r="D2365" t="s">
        <v>524</v>
      </c>
      <c r="E2365" t="s">
        <v>32</v>
      </c>
      <c r="F2365" t="s">
        <v>150</v>
      </c>
      <c r="G2365">
        <v>28</v>
      </c>
      <c r="H2365">
        <v>401505</v>
      </c>
      <c r="I2365" t="s">
        <v>58</v>
      </c>
      <c r="J2365" s="1">
        <v>43858</v>
      </c>
      <c r="K2365">
        <v>1200</v>
      </c>
      <c r="L2365" t="s">
        <v>9896</v>
      </c>
      <c r="M2365" t="s">
        <v>2054</v>
      </c>
      <c r="N2365" t="s">
        <v>9897</v>
      </c>
      <c r="O2365" t="s">
        <v>9898</v>
      </c>
      <c r="P2365" t="s">
        <v>71</v>
      </c>
      <c r="Q2365">
        <v>9</v>
      </c>
      <c r="R2365" t="s">
        <v>88</v>
      </c>
      <c r="S2365" t="s">
        <v>41</v>
      </c>
      <c r="T2365">
        <v>19325</v>
      </c>
      <c r="U2365" s="1">
        <v>45292</v>
      </c>
      <c r="V2365" t="s">
        <v>111</v>
      </c>
      <c r="W2365">
        <v>668953</v>
      </c>
      <c r="X2365" t="s">
        <v>9899</v>
      </c>
      <c r="Y2365">
        <v>462</v>
      </c>
      <c r="Z2365">
        <v>1653</v>
      </c>
      <c r="AA2365">
        <v>7</v>
      </c>
      <c r="AB2365" s="2" t="s">
        <v>9900</v>
      </c>
    </row>
    <row r="2366" spans="1:28" x14ac:dyDescent="0.3">
      <c r="A2366" t="s">
        <v>28</v>
      </c>
      <c r="B2366" t="s">
        <v>29</v>
      </c>
      <c r="C2366" t="s">
        <v>148</v>
      </c>
      <c r="D2366" t="s">
        <v>45</v>
      </c>
      <c r="E2366" t="s">
        <v>46</v>
      </c>
      <c r="F2366" t="s">
        <v>355</v>
      </c>
      <c r="G2366">
        <v>40</v>
      </c>
      <c r="H2366">
        <v>437710</v>
      </c>
      <c r="I2366" t="s">
        <v>34</v>
      </c>
      <c r="J2366" s="1">
        <v>44512</v>
      </c>
      <c r="K2366">
        <v>1200</v>
      </c>
      <c r="L2366" t="s">
        <v>2350</v>
      </c>
      <c r="M2366" t="s">
        <v>394</v>
      </c>
      <c r="N2366" t="s">
        <v>9901</v>
      </c>
      <c r="O2366" t="s">
        <v>9902</v>
      </c>
      <c r="P2366" t="s">
        <v>71</v>
      </c>
      <c r="Q2366">
        <v>7</v>
      </c>
      <c r="R2366" t="s">
        <v>88</v>
      </c>
      <c r="S2366" t="s">
        <v>79</v>
      </c>
      <c r="T2366">
        <v>16880</v>
      </c>
      <c r="U2366" s="1">
        <v>45510</v>
      </c>
      <c r="V2366" t="s">
        <v>64</v>
      </c>
      <c r="W2366">
        <v>990034</v>
      </c>
      <c r="X2366" t="s">
        <v>9903</v>
      </c>
      <c r="Y2366">
        <v>440</v>
      </c>
      <c r="Z2366">
        <v>1275</v>
      </c>
      <c r="AA2366">
        <v>5</v>
      </c>
      <c r="AB2366">
        <v>2550</v>
      </c>
    </row>
    <row r="2367" spans="1:28" x14ac:dyDescent="0.3">
      <c r="A2367" t="s">
        <v>28</v>
      </c>
      <c r="B2367" t="s">
        <v>29</v>
      </c>
      <c r="C2367" t="s">
        <v>66</v>
      </c>
      <c r="D2367" t="s">
        <v>524</v>
      </c>
      <c r="E2367" t="s">
        <v>46</v>
      </c>
      <c r="F2367" t="s">
        <v>175</v>
      </c>
      <c r="G2367">
        <v>60</v>
      </c>
      <c r="H2367">
        <v>427097</v>
      </c>
      <c r="I2367" t="s">
        <v>34</v>
      </c>
      <c r="J2367" s="1">
        <v>44004</v>
      </c>
      <c r="K2367">
        <v>1400</v>
      </c>
      <c r="L2367" t="s">
        <v>9904</v>
      </c>
      <c r="M2367" t="s">
        <v>36</v>
      </c>
      <c r="N2367" t="s">
        <v>9905</v>
      </c>
      <c r="O2367" t="s">
        <v>9906</v>
      </c>
      <c r="P2367" t="s">
        <v>71</v>
      </c>
      <c r="Q2367">
        <v>7</v>
      </c>
      <c r="R2367" t="s">
        <v>88</v>
      </c>
      <c r="S2367" t="s">
        <v>41</v>
      </c>
      <c r="T2367">
        <v>60217</v>
      </c>
      <c r="U2367" s="1">
        <v>45304</v>
      </c>
      <c r="V2367" t="s">
        <v>111</v>
      </c>
      <c r="W2367">
        <v>554492</v>
      </c>
      <c r="X2367" t="s">
        <v>9907</v>
      </c>
      <c r="Y2367">
        <v>871</v>
      </c>
      <c r="Z2367">
        <v>1308</v>
      </c>
      <c r="AA2367">
        <v>4</v>
      </c>
      <c r="AB2367">
        <v>2092.8000000000002</v>
      </c>
    </row>
    <row r="2368" spans="1:28" x14ac:dyDescent="0.3">
      <c r="A2368" t="s">
        <v>28</v>
      </c>
      <c r="B2368" t="s">
        <v>29</v>
      </c>
      <c r="C2368" t="s">
        <v>66</v>
      </c>
      <c r="D2368" t="s">
        <v>74</v>
      </c>
      <c r="E2368" t="s">
        <v>46</v>
      </c>
      <c r="F2368" t="s">
        <v>33</v>
      </c>
      <c r="G2368">
        <v>98</v>
      </c>
      <c r="H2368">
        <v>416342</v>
      </c>
      <c r="I2368" t="s">
        <v>58</v>
      </c>
      <c r="J2368" s="1">
        <v>45515</v>
      </c>
      <c r="K2368">
        <v>1200</v>
      </c>
      <c r="L2368" t="s">
        <v>9908</v>
      </c>
      <c r="M2368" t="s">
        <v>115</v>
      </c>
      <c r="N2368" t="s">
        <v>9909</v>
      </c>
      <c r="O2368" t="s">
        <v>9910</v>
      </c>
      <c r="P2368" t="s">
        <v>71</v>
      </c>
      <c r="Q2368">
        <v>6</v>
      </c>
      <c r="R2368" t="s">
        <v>40</v>
      </c>
      <c r="S2368" t="s">
        <v>63</v>
      </c>
      <c r="T2368">
        <v>29519</v>
      </c>
      <c r="U2368" s="1">
        <v>45593</v>
      </c>
      <c r="V2368" t="s">
        <v>155</v>
      </c>
      <c r="W2368">
        <v>386560</v>
      </c>
      <c r="X2368" t="s">
        <v>9911</v>
      </c>
      <c r="Y2368">
        <v>422</v>
      </c>
      <c r="Z2368">
        <v>2224</v>
      </c>
      <c r="AA2368">
        <v>1</v>
      </c>
      <c r="AB2368">
        <v>889.6</v>
      </c>
    </row>
    <row r="2369" spans="1:28" x14ac:dyDescent="0.3">
      <c r="A2369" t="s">
        <v>28</v>
      </c>
      <c r="B2369" t="s">
        <v>29</v>
      </c>
      <c r="C2369" t="s">
        <v>157</v>
      </c>
      <c r="D2369" t="s">
        <v>163</v>
      </c>
      <c r="E2369" t="s">
        <v>32</v>
      </c>
      <c r="F2369" t="s">
        <v>355</v>
      </c>
      <c r="G2369">
        <v>43</v>
      </c>
      <c r="H2369">
        <v>429380</v>
      </c>
      <c r="I2369" t="s">
        <v>58</v>
      </c>
      <c r="J2369" s="1">
        <v>44544</v>
      </c>
      <c r="K2369">
        <v>1200</v>
      </c>
      <c r="L2369" t="s">
        <v>9912</v>
      </c>
      <c r="M2369" t="s">
        <v>605</v>
      </c>
      <c r="N2369" t="s">
        <v>9913</v>
      </c>
      <c r="O2369" t="s">
        <v>9914</v>
      </c>
      <c r="P2369" t="s">
        <v>39</v>
      </c>
      <c r="Q2369">
        <v>9</v>
      </c>
      <c r="R2369" t="s">
        <v>88</v>
      </c>
      <c r="S2369" t="s">
        <v>63</v>
      </c>
      <c r="T2369">
        <v>26795</v>
      </c>
      <c r="U2369" s="1">
        <v>45331</v>
      </c>
      <c r="V2369" t="s">
        <v>119</v>
      </c>
      <c r="W2369">
        <v>498525</v>
      </c>
      <c r="X2369" t="s">
        <v>9802</v>
      </c>
      <c r="Y2369">
        <v>347</v>
      </c>
      <c r="Z2369">
        <v>1791</v>
      </c>
      <c r="AA2369">
        <v>1</v>
      </c>
      <c r="AB2369" s="2" t="s">
        <v>9915</v>
      </c>
    </row>
    <row r="2370" spans="1:28" x14ac:dyDescent="0.3">
      <c r="A2370" t="s">
        <v>28</v>
      </c>
      <c r="B2370" t="s">
        <v>29</v>
      </c>
      <c r="C2370" t="s">
        <v>54</v>
      </c>
      <c r="D2370" t="s">
        <v>524</v>
      </c>
      <c r="E2370" t="s">
        <v>32</v>
      </c>
      <c r="F2370" t="s">
        <v>355</v>
      </c>
      <c r="G2370">
        <v>22</v>
      </c>
      <c r="H2370">
        <v>433047</v>
      </c>
      <c r="I2370" t="s">
        <v>34</v>
      </c>
      <c r="J2370" s="1">
        <v>45307</v>
      </c>
      <c r="K2370">
        <v>1000</v>
      </c>
      <c r="L2370" t="s">
        <v>9916</v>
      </c>
      <c r="M2370" t="s">
        <v>818</v>
      </c>
      <c r="N2370" t="s">
        <v>9917</v>
      </c>
      <c r="O2370" t="s">
        <v>9918</v>
      </c>
      <c r="P2370" t="s">
        <v>51</v>
      </c>
      <c r="Q2370">
        <v>6</v>
      </c>
      <c r="R2370" t="s">
        <v>88</v>
      </c>
      <c r="S2370" t="s">
        <v>118</v>
      </c>
      <c r="T2370">
        <v>51854</v>
      </c>
      <c r="U2370" s="1">
        <v>45297</v>
      </c>
      <c r="V2370" t="s">
        <v>111</v>
      </c>
      <c r="W2370">
        <v>544087</v>
      </c>
      <c r="X2370" t="s">
        <v>9919</v>
      </c>
      <c r="Y2370">
        <v>866</v>
      </c>
      <c r="Z2370">
        <v>2532</v>
      </c>
      <c r="AA2370">
        <v>5</v>
      </c>
      <c r="AB2370">
        <v>5064</v>
      </c>
    </row>
    <row r="2371" spans="1:28" x14ac:dyDescent="0.3">
      <c r="A2371" t="s">
        <v>28</v>
      </c>
      <c r="B2371" t="s">
        <v>29</v>
      </c>
      <c r="C2371" t="s">
        <v>44</v>
      </c>
      <c r="D2371" t="s">
        <v>55</v>
      </c>
      <c r="E2371" t="s">
        <v>32</v>
      </c>
      <c r="F2371" t="s">
        <v>106</v>
      </c>
      <c r="G2371">
        <v>66</v>
      </c>
      <c r="H2371">
        <v>416661</v>
      </c>
      <c r="I2371" t="s">
        <v>58</v>
      </c>
      <c r="J2371" s="1">
        <v>45105</v>
      </c>
      <c r="K2371">
        <v>800</v>
      </c>
      <c r="L2371" t="s">
        <v>9920</v>
      </c>
      <c r="M2371" t="s">
        <v>818</v>
      </c>
      <c r="N2371" t="s">
        <v>9921</v>
      </c>
      <c r="O2371">
        <f>1-949-492-3363</f>
        <v>-4803</v>
      </c>
      <c r="P2371" t="s">
        <v>51</v>
      </c>
      <c r="Q2371">
        <v>19</v>
      </c>
      <c r="R2371" t="s">
        <v>40</v>
      </c>
      <c r="S2371" t="s">
        <v>118</v>
      </c>
      <c r="T2371">
        <v>94366</v>
      </c>
      <c r="U2371" s="1">
        <v>45560</v>
      </c>
      <c r="V2371" t="s">
        <v>180</v>
      </c>
      <c r="W2371">
        <v>335410</v>
      </c>
      <c r="X2371" t="s">
        <v>9922</v>
      </c>
      <c r="Y2371">
        <v>592</v>
      </c>
      <c r="Z2371">
        <v>1449</v>
      </c>
      <c r="AA2371">
        <v>6</v>
      </c>
      <c r="AB2371" s="2" t="s">
        <v>8008</v>
      </c>
    </row>
    <row r="2372" spans="1:28" x14ac:dyDescent="0.3">
      <c r="A2372" t="s">
        <v>28</v>
      </c>
      <c r="B2372" t="s">
        <v>29</v>
      </c>
      <c r="C2372" t="s">
        <v>148</v>
      </c>
      <c r="D2372" t="s">
        <v>142</v>
      </c>
      <c r="E2372" t="s">
        <v>56</v>
      </c>
      <c r="F2372" t="s">
        <v>135</v>
      </c>
      <c r="G2372">
        <v>4</v>
      </c>
      <c r="H2372">
        <v>434508</v>
      </c>
      <c r="I2372" t="s">
        <v>58</v>
      </c>
      <c r="J2372" s="1">
        <v>45226</v>
      </c>
      <c r="K2372">
        <v>950</v>
      </c>
      <c r="L2372" t="s">
        <v>9923</v>
      </c>
      <c r="M2372" t="s">
        <v>1072</v>
      </c>
      <c r="N2372" t="s">
        <v>9924</v>
      </c>
      <c r="O2372" t="s">
        <v>9925</v>
      </c>
      <c r="P2372" t="s">
        <v>87</v>
      </c>
      <c r="Q2372">
        <v>8</v>
      </c>
      <c r="R2372" t="s">
        <v>88</v>
      </c>
      <c r="S2372" t="s">
        <v>63</v>
      </c>
      <c r="T2372">
        <v>55625</v>
      </c>
      <c r="U2372" s="1">
        <v>45510</v>
      </c>
      <c r="V2372" t="s">
        <v>64</v>
      </c>
      <c r="W2372">
        <v>526452</v>
      </c>
      <c r="X2372" t="s">
        <v>9926</v>
      </c>
      <c r="Y2372">
        <v>386</v>
      </c>
      <c r="Z2372">
        <v>2059</v>
      </c>
      <c r="AA2372">
        <v>2</v>
      </c>
      <c r="AB2372">
        <v>1647.2</v>
      </c>
    </row>
    <row r="2373" spans="1:28" x14ac:dyDescent="0.3">
      <c r="A2373" t="s">
        <v>28</v>
      </c>
      <c r="B2373" t="s">
        <v>29</v>
      </c>
      <c r="C2373" t="s">
        <v>157</v>
      </c>
      <c r="D2373" t="s">
        <v>338</v>
      </c>
      <c r="E2373" t="s">
        <v>56</v>
      </c>
      <c r="F2373" t="s">
        <v>83</v>
      </c>
      <c r="G2373">
        <v>38</v>
      </c>
      <c r="H2373">
        <v>429623</v>
      </c>
      <c r="I2373" t="s">
        <v>34</v>
      </c>
      <c r="J2373" s="1">
        <v>44612</v>
      </c>
      <c r="K2373">
        <v>1200</v>
      </c>
      <c r="L2373" t="s">
        <v>9927</v>
      </c>
      <c r="M2373" t="s">
        <v>1366</v>
      </c>
      <c r="N2373" t="s">
        <v>9928</v>
      </c>
      <c r="O2373" t="s">
        <v>9929</v>
      </c>
      <c r="P2373" t="s">
        <v>87</v>
      </c>
      <c r="Q2373">
        <v>15</v>
      </c>
      <c r="R2373" t="s">
        <v>40</v>
      </c>
      <c r="S2373" t="s">
        <v>118</v>
      </c>
      <c r="T2373">
        <v>71301</v>
      </c>
      <c r="U2373" s="1">
        <v>45455</v>
      </c>
      <c r="V2373" t="s">
        <v>52</v>
      </c>
      <c r="W2373">
        <v>685364</v>
      </c>
      <c r="X2373" t="s">
        <v>9930</v>
      </c>
      <c r="Y2373">
        <v>999</v>
      </c>
      <c r="Z2373">
        <v>1000</v>
      </c>
      <c r="AA2373">
        <v>3</v>
      </c>
      <c r="AB2373">
        <v>1200</v>
      </c>
    </row>
    <row r="2374" spans="1:28" x14ac:dyDescent="0.3">
      <c r="A2374" t="s">
        <v>28</v>
      </c>
      <c r="B2374" t="s">
        <v>29</v>
      </c>
      <c r="C2374" t="s">
        <v>91</v>
      </c>
      <c r="D2374" t="s">
        <v>98</v>
      </c>
      <c r="E2374" t="s">
        <v>46</v>
      </c>
      <c r="F2374" t="s">
        <v>175</v>
      </c>
      <c r="G2374">
        <v>8</v>
      </c>
      <c r="H2374">
        <v>401173</v>
      </c>
      <c r="I2374" t="s">
        <v>34</v>
      </c>
      <c r="J2374" s="1">
        <v>44669</v>
      </c>
      <c r="K2374">
        <v>1000</v>
      </c>
      <c r="L2374" t="s">
        <v>9931</v>
      </c>
      <c r="M2374" t="s">
        <v>596</v>
      </c>
      <c r="N2374" t="s">
        <v>9932</v>
      </c>
      <c r="O2374" t="s">
        <v>9933</v>
      </c>
      <c r="P2374" t="s">
        <v>71</v>
      </c>
      <c r="Q2374">
        <v>3</v>
      </c>
      <c r="R2374" t="s">
        <v>40</v>
      </c>
      <c r="S2374" t="s">
        <v>79</v>
      </c>
      <c r="T2374">
        <v>16976</v>
      </c>
      <c r="U2374" s="1">
        <v>45395</v>
      </c>
      <c r="V2374" t="s">
        <v>80</v>
      </c>
      <c r="W2374">
        <v>811970</v>
      </c>
      <c r="X2374" t="s">
        <v>9934</v>
      </c>
      <c r="Y2374">
        <v>989</v>
      </c>
      <c r="Z2374">
        <v>2256</v>
      </c>
      <c r="AA2374">
        <v>4</v>
      </c>
      <c r="AB2374" s="2" t="s">
        <v>1183</v>
      </c>
    </row>
    <row r="2375" spans="1:28" x14ac:dyDescent="0.3">
      <c r="A2375" t="s">
        <v>28</v>
      </c>
      <c r="B2375" t="s">
        <v>29</v>
      </c>
      <c r="C2375" t="s">
        <v>91</v>
      </c>
      <c r="D2375" t="s">
        <v>261</v>
      </c>
      <c r="E2375" t="s">
        <v>46</v>
      </c>
      <c r="F2375" t="s">
        <v>106</v>
      </c>
      <c r="G2375">
        <v>94</v>
      </c>
      <c r="H2375">
        <v>423956</v>
      </c>
      <c r="I2375" t="s">
        <v>34</v>
      </c>
      <c r="J2375" s="1">
        <v>45392</v>
      </c>
      <c r="K2375">
        <v>950</v>
      </c>
      <c r="L2375" t="s">
        <v>9935</v>
      </c>
      <c r="M2375" t="s">
        <v>542</v>
      </c>
      <c r="N2375" t="s">
        <v>9936</v>
      </c>
      <c r="O2375" t="s">
        <v>9937</v>
      </c>
      <c r="P2375" t="s">
        <v>51</v>
      </c>
      <c r="Q2375">
        <v>11</v>
      </c>
      <c r="R2375" t="s">
        <v>88</v>
      </c>
      <c r="S2375" t="s">
        <v>41</v>
      </c>
      <c r="T2375">
        <v>50524</v>
      </c>
      <c r="U2375" s="1">
        <v>45369</v>
      </c>
      <c r="V2375" t="s">
        <v>72</v>
      </c>
      <c r="W2375">
        <v>720747</v>
      </c>
      <c r="X2375" t="s">
        <v>9938</v>
      </c>
      <c r="Y2375">
        <v>882</v>
      </c>
      <c r="Z2375">
        <v>2408</v>
      </c>
      <c r="AA2375">
        <v>7</v>
      </c>
      <c r="AB2375" s="2" t="s">
        <v>9939</v>
      </c>
    </row>
    <row r="2376" spans="1:28" x14ac:dyDescent="0.3">
      <c r="A2376" t="s">
        <v>28</v>
      </c>
      <c r="B2376" t="s">
        <v>29</v>
      </c>
      <c r="C2376" t="s">
        <v>148</v>
      </c>
      <c r="D2376" t="s">
        <v>349</v>
      </c>
      <c r="E2376" t="s">
        <v>32</v>
      </c>
      <c r="F2376" t="s">
        <v>99</v>
      </c>
      <c r="G2376">
        <v>19</v>
      </c>
      <c r="H2376">
        <v>424157</v>
      </c>
      <c r="I2376" t="s">
        <v>58</v>
      </c>
      <c r="J2376" s="1">
        <v>44512</v>
      </c>
      <c r="K2376">
        <v>1000</v>
      </c>
      <c r="L2376" t="s">
        <v>9940</v>
      </c>
      <c r="M2376" t="s">
        <v>670</v>
      </c>
      <c r="N2376" t="s">
        <v>9941</v>
      </c>
      <c r="O2376" t="s">
        <v>9942</v>
      </c>
      <c r="P2376" t="s">
        <v>87</v>
      </c>
      <c r="Q2376">
        <v>5</v>
      </c>
      <c r="R2376" t="s">
        <v>40</v>
      </c>
      <c r="S2376" t="s">
        <v>41</v>
      </c>
      <c r="T2376">
        <v>73593</v>
      </c>
      <c r="U2376" s="1">
        <v>45575</v>
      </c>
      <c r="V2376" t="s">
        <v>155</v>
      </c>
      <c r="W2376">
        <v>569548</v>
      </c>
      <c r="X2376" t="s">
        <v>9943</v>
      </c>
      <c r="Y2376">
        <v>310</v>
      </c>
      <c r="Z2376">
        <v>1172</v>
      </c>
      <c r="AA2376">
        <v>1</v>
      </c>
      <c r="AB2376">
        <v>468.8</v>
      </c>
    </row>
    <row r="2377" spans="1:28" x14ac:dyDescent="0.3">
      <c r="A2377" t="s">
        <v>28</v>
      </c>
      <c r="B2377" t="s">
        <v>29</v>
      </c>
      <c r="C2377" t="s">
        <v>148</v>
      </c>
      <c r="D2377" t="s">
        <v>142</v>
      </c>
      <c r="E2377" t="s">
        <v>56</v>
      </c>
      <c r="F2377" t="s">
        <v>83</v>
      </c>
      <c r="G2377">
        <v>85</v>
      </c>
      <c r="H2377">
        <v>421138</v>
      </c>
      <c r="I2377" t="s">
        <v>34</v>
      </c>
      <c r="J2377" s="1">
        <v>43844</v>
      </c>
      <c r="K2377">
        <v>1300</v>
      </c>
      <c r="L2377" t="s">
        <v>9944</v>
      </c>
      <c r="M2377" t="s">
        <v>747</v>
      </c>
      <c r="N2377" t="s">
        <v>9945</v>
      </c>
      <c r="O2377" t="s">
        <v>9946</v>
      </c>
      <c r="P2377" t="s">
        <v>39</v>
      </c>
      <c r="Q2377">
        <v>16</v>
      </c>
      <c r="R2377" t="s">
        <v>40</v>
      </c>
      <c r="S2377" t="s">
        <v>63</v>
      </c>
      <c r="T2377">
        <v>13169</v>
      </c>
      <c r="U2377" s="1">
        <v>45555</v>
      </c>
      <c r="V2377" t="s">
        <v>180</v>
      </c>
      <c r="W2377">
        <v>597676</v>
      </c>
      <c r="X2377" t="s">
        <v>9947</v>
      </c>
      <c r="Y2377">
        <v>344</v>
      </c>
      <c r="Z2377">
        <v>2089</v>
      </c>
      <c r="AA2377">
        <v>4</v>
      </c>
      <c r="AB2377">
        <v>3342.4</v>
      </c>
    </row>
    <row r="2378" spans="1:28" x14ac:dyDescent="0.3">
      <c r="A2378" t="s">
        <v>28</v>
      </c>
      <c r="B2378" t="s">
        <v>29</v>
      </c>
      <c r="C2378" t="s">
        <v>157</v>
      </c>
      <c r="D2378" t="s">
        <v>142</v>
      </c>
      <c r="E2378" t="s">
        <v>56</v>
      </c>
      <c r="F2378" t="s">
        <v>83</v>
      </c>
      <c r="G2378">
        <v>37</v>
      </c>
      <c r="H2378">
        <v>403276</v>
      </c>
      <c r="I2378" t="s">
        <v>58</v>
      </c>
      <c r="J2378" s="1">
        <v>44949</v>
      </c>
      <c r="K2378">
        <v>1400</v>
      </c>
      <c r="L2378" t="s">
        <v>9350</v>
      </c>
      <c r="M2378" t="s">
        <v>1356</v>
      </c>
      <c r="N2378" t="s">
        <v>9948</v>
      </c>
      <c r="O2378">
        <f>1-825-469-5821</f>
        <v>-7114</v>
      </c>
      <c r="P2378" t="s">
        <v>71</v>
      </c>
      <c r="Q2378">
        <v>16</v>
      </c>
      <c r="R2378" t="s">
        <v>40</v>
      </c>
      <c r="S2378" t="s">
        <v>79</v>
      </c>
      <c r="T2378">
        <v>43244</v>
      </c>
      <c r="U2378" s="1">
        <v>45325</v>
      </c>
      <c r="V2378" t="s">
        <v>119</v>
      </c>
      <c r="W2378">
        <v>834897</v>
      </c>
      <c r="X2378" t="s">
        <v>9949</v>
      </c>
      <c r="Y2378">
        <v>869</v>
      </c>
      <c r="Z2378">
        <v>2234</v>
      </c>
      <c r="AA2378">
        <v>3</v>
      </c>
      <c r="AB2378">
        <v>2680.8</v>
      </c>
    </row>
    <row r="2379" spans="1:28" x14ac:dyDescent="0.3">
      <c r="A2379" t="s">
        <v>28</v>
      </c>
      <c r="B2379" t="s">
        <v>29</v>
      </c>
      <c r="C2379" t="s">
        <v>91</v>
      </c>
      <c r="D2379" t="s">
        <v>254</v>
      </c>
      <c r="E2379" t="s">
        <v>56</v>
      </c>
      <c r="F2379" t="s">
        <v>113</v>
      </c>
      <c r="G2379">
        <v>59</v>
      </c>
      <c r="H2379">
        <v>432100</v>
      </c>
      <c r="I2379" t="s">
        <v>34</v>
      </c>
      <c r="J2379" s="1">
        <v>45532</v>
      </c>
      <c r="K2379">
        <v>1200</v>
      </c>
      <c r="L2379" t="s">
        <v>9950</v>
      </c>
      <c r="M2379" t="s">
        <v>200</v>
      </c>
      <c r="N2379" t="s">
        <v>9951</v>
      </c>
      <c r="O2379" t="s">
        <v>9952</v>
      </c>
      <c r="P2379" t="s">
        <v>51</v>
      </c>
      <c r="Q2379">
        <v>5</v>
      </c>
      <c r="R2379" t="s">
        <v>40</v>
      </c>
      <c r="S2379" t="s">
        <v>79</v>
      </c>
      <c r="T2379">
        <v>18630</v>
      </c>
      <c r="U2379" s="1">
        <v>45351</v>
      </c>
      <c r="V2379" t="s">
        <v>119</v>
      </c>
      <c r="W2379">
        <v>665699</v>
      </c>
      <c r="X2379" t="s">
        <v>9953</v>
      </c>
      <c r="Y2379">
        <v>857</v>
      </c>
      <c r="Z2379">
        <v>2272</v>
      </c>
      <c r="AA2379">
        <v>2</v>
      </c>
      <c r="AB2379" s="2" t="s">
        <v>9954</v>
      </c>
    </row>
    <row r="2380" spans="1:28" x14ac:dyDescent="0.3">
      <c r="A2380" t="s">
        <v>28</v>
      </c>
      <c r="B2380" t="s">
        <v>29</v>
      </c>
      <c r="C2380" t="s">
        <v>66</v>
      </c>
      <c r="D2380" t="s">
        <v>227</v>
      </c>
      <c r="E2380" t="s">
        <v>32</v>
      </c>
      <c r="F2380" t="s">
        <v>150</v>
      </c>
      <c r="G2380">
        <v>98</v>
      </c>
      <c r="H2380">
        <v>410909</v>
      </c>
      <c r="I2380" t="s">
        <v>58</v>
      </c>
      <c r="J2380" s="1">
        <v>45016</v>
      </c>
      <c r="K2380">
        <v>1400</v>
      </c>
      <c r="L2380" t="s">
        <v>9955</v>
      </c>
      <c r="M2380" t="s">
        <v>177</v>
      </c>
      <c r="N2380" t="s">
        <v>9956</v>
      </c>
      <c r="O2380" t="s">
        <v>9957</v>
      </c>
      <c r="P2380" t="s">
        <v>39</v>
      </c>
      <c r="Q2380">
        <v>7</v>
      </c>
      <c r="R2380" t="s">
        <v>88</v>
      </c>
      <c r="S2380" t="s">
        <v>118</v>
      </c>
      <c r="T2380">
        <v>96790</v>
      </c>
      <c r="U2380" s="1">
        <v>45325</v>
      </c>
      <c r="V2380" t="s">
        <v>119</v>
      </c>
      <c r="W2380">
        <v>566296</v>
      </c>
      <c r="X2380" t="s">
        <v>9958</v>
      </c>
      <c r="Y2380">
        <v>847</v>
      </c>
      <c r="Z2380">
        <v>722</v>
      </c>
      <c r="AA2380">
        <v>8</v>
      </c>
      <c r="AB2380">
        <v>2310.4</v>
      </c>
    </row>
    <row r="2381" spans="1:28" x14ac:dyDescent="0.3">
      <c r="A2381" t="s">
        <v>28</v>
      </c>
      <c r="B2381" t="s">
        <v>29</v>
      </c>
      <c r="C2381" t="s">
        <v>54</v>
      </c>
      <c r="D2381" t="s">
        <v>421</v>
      </c>
      <c r="E2381" t="s">
        <v>46</v>
      </c>
      <c r="F2381" t="s">
        <v>33</v>
      </c>
      <c r="G2381">
        <v>98</v>
      </c>
      <c r="H2381">
        <v>424091</v>
      </c>
      <c r="I2381" t="s">
        <v>34</v>
      </c>
      <c r="J2381" s="1">
        <v>45227</v>
      </c>
      <c r="K2381">
        <v>1300</v>
      </c>
      <c r="L2381" t="s">
        <v>9959</v>
      </c>
      <c r="M2381" t="s">
        <v>1017</v>
      </c>
      <c r="N2381" t="s">
        <v>9960</v>
      </c>
      <c r="O2381" t="s">
        <v>9961</v>
      </c>
      <c r="P2381" t="s">
        <v>39</v>
      </c>
      <c r="Q2381">
        <v>15</v>
      </c>
      <c r="R2381" t="s">
        <v>40</v>
      </c>
      <c r="S2381" t="s">
        <v>63</v>
      </c>
      <c r="T2381">
        <v>67139</v>
      </c>
      <c r="U2381" s="1">
        <v>45293</v>
      </c>
      <c r="V2381" t="s">
        <v>111</v>
      </c>
      <c r="W2381">
        <v>520803</v>
      </c>
      <c r="X2381" t="s">
        <v>9962</v>
      </c>
      <c r="Y2381">
        <v>330</v>
      </c>
      <c r="Z2381">
        <v>1879</v>
      </c>
      <c r="AA2381">
        <v>5</v>
      </c>
      <c r="AB2381">
        <v>3758</v>
      </c>
    </row>
    <row r="2382" spans="1:28" x14ac:dyDescent="0.3">
      <c r="A2382" t="s">
        <v>28</v>
      </c>
      <c r="B2382" t="s">
        <v>29</v>
      </c>
      <c r="C2382" t="s">
        <v>193</v>
      </c>
      <c r="D2382" t="s">
        <v>411</v>
      </c>
      <c r="E2382" t="s">
        <v>32</v>
      </c>
      <c r="F2382" t="s">
        <v>135</v>
      </c>
      <c r="G2382">
        <v>54</v>
      </c>
      <c r="H2382">
        <v>430717</v>
      </c>
      <c r="I2382" t="s">
        <v>58</v>
      </c>
      <c r="J2382" s="1">
        <v>44783</v>
      </c>
      <c r="K2382">
        <v>1100</v>
      </c>
      <c r="L2382" t="s">
        <v>9963</v>
      </c>
      <c r="M2382" t="s">
        <v>1058</v>
      </c>
      <c r="N2382" t="s">
        <v>9964</v>
      </c>
      <c r="O2382">
        <v>7022084147</v>
      </c>
      <c r="P2382" t="s">
        <v>71</v>
      </c>
      <c r="Q2382">
        <v>8</v>
      </c>
      <c r="R2382" t="s">
        <v>88</v>
      </c>
      <c r="S2382" t="s">
        <v>118</v>
      </c>
      <c r="T2382">
        <v>76322</v>
      </c>
      <c r="U2382" s="1">
        <v>45619</v>
      </c>
      <c r="V2382" t="s">
        <v>42</v>
      </c>
      <c r="W2382">
        <v>311697</v>
      </c>
      <c r="X2382" t="s">
        <v>9965</v>
      </c>
      <c r="Y2382">
        <v>487</v>
      </c>
      <c r="Z2382">
        <v>2908</v>
      </c>
      <c r="AA2382">
        <v>1</v>
      </c>
      <c r="AB2382">
        <v>1163.2</v>
      </c>
    </row>
    <row r="2383" spans="1:28" x14ac:dyDescent="0.3">
      <c r="A2383" t="s">
        <v>28</v>
      </c>
      <c r="B2383" t="s">
        <v>29</v>
      </c>
      <c r="C2383" t="s">
        <v>148</v>
      </c>
      <c r="D2383" t="s">
        <v>149</v>
      </c>
      <c r="E2383" t="s">
        <v>56</v>
      </c>
      <c r="F2383" t="s">
        <v>135</v>
      </c>
      <c r="G2383">
        <v>68</v>
      </c>
      <c r="H2383">
        <v>400704</v>
      </c>
      <c r="I2383" t="s">
        <v>58</v>
      </c>
      <c r="J2383" s="1">
        <v>43942</v>
      </c>
      <c r="K2383">
        <v>950</v>
      </c>
      <c r="L2383" t="s">
        <v>9782</v>
      </c>
      <c r="M2383" t="s">
        <v>856</v>
      </c>
      <c r="N2383" t="s">
        <v>9966</v>
      </c>
      <c r="O2383" t="s">
        <v>9967</v>
      </c>
      <c r="P2383" t="s">
        <v>71</v>
      </c>
      <c r="Q2383">
        <v>17</v>
      </c>
      <c r="R2383" t="s">
        <v>88</v>
      </c>
      <c r="S2383" t="s">
        <v>41</v>
      </c>
      <c r="T2383">
        <v>48231</v>
      </c>
      <c r="U2383" s="1">
        <v>45422</v>
      </c>
      <c r="V2383" t="s">
        <v>140</v>
      </c>
      <c r="W2383">
        <v>411695</v>
      </c>
      <c r="X2383" t="s">
        <v>9968</v>
      </c>
      <c r="Y2383">
        <v>997</v>
      </c>
      <c r="Z2383">
        <v>941</v>
      </c>
      <c r="AA2383">
        <v>7</v>
      </c>
      <c r="AB2383">
        <v>2634.8</v>
      </c>
    </row>
    <row r="2384" spans="1:28" x14ac:dyDescent="0.3">
      <c r="A2384" t="s">
        <v>28</v>
      </c>
      <c r="B2384" t="s">
        <v>29</v>
      </c>
      <c r="C2384" t="s">
        <v>148</v>
      </c>
      <c r="D2384" t="s">
        <v>55</v>
      </c>
      <c r="E2384" t="s">
        <v>32</v>
      </c>
      <c r="F2384" t="s">
        <v>175</v>
      </c>
      <c r="G2384">
        <v>2</v>
      </c>
      <c r="H2384">
        <v>421363</v>
      </c>
      <c r="I2384" t="s">
        <v>58</v>
      </c>
      <c r="J2384" s="1">
        <v>44837</v>
      </c>
      <c r="K2384">
        <v>1200</v>
      </c>
      <c r="L2384" t="s">
        <v>9969</v>
      </c>
      <c r="M2384" t="s">
        <v>85</v>
      </c>
      <c r="N2384" t="s">
        <v>9970</v>
      </c>
      <c r="O2384" t="s">
        <v>9971</v>
      </c>
      <c r="P2384" t="s">
        <v>87</v>
      </c>
      <c r="Q2384">
        <v>17</v>
      </c>
      <c r="R2384" t="s">
        <v>88</v>
      </c>
      <c r="S2384" t="s">
        <v>63</v>
      </c>
      <c r="T2384">
        <v>49478</v>
      </c>
      <c r="U2384" s="1">
        <v>45626</v>
      </c>
      <c r="V2384" t="s">
        <v>42</v>
      </c>
      <c r="W2384">
        <v>743777</v>
      </c>
      <c r="X2384" t="s">
        <v>9972</v>
      </c>
      <c r="Y2384">
        <v>839</v>
      </c>
      <c r="Z2384">
        <v>1991</v>
      </c>
      <c r="AA2384">
        <v>4</v>
      </c>
      <c r="AB2384" s="2" t="s">
        <v>9973</v>
      </c>
    </row>
    <row r="2385" spans="1:28" x14ac:dyDescent="0.3">
      <c r="A2385" t="s">
        <v>28</v>
      </c>
      <c r="B2385" t="s">
        <v>29</v>
      </c>
      <c r="C2385" t="s">
        <v>44</v>
      </c>
      <c r="D2385" t="s">
        <v>170</v>
      </c>
      <c r="E2385" t="s">
        <v>32</v>
      </c>
      <c r="F2385" t="s">
        <v>135</v>
      </c>
      <c r="G2385">
        <v>89</v>
      </c>
      <c r="H2385">
        <v>431237</v>
      </c>
      <c r="I2385" t="s">
        <v>34</v>
      </c>
      <c r="J2385" s="1">
        <v>44327</v>
      </c>
      <c r="K2385">
        <v>800</v>
      </c>
      <c r="L2385" t="s">
        <v>9974</v>
      </c>
      <c r="M2385" t="s">
        <v>680</v>
      </c>
      <c r="N2385" t="s">
        <v>9975</v>
      </c>
      <c r="O2385" t="s">
        <v>9976</v>
      </c>
      <c r="P2385" t="s">
        <v>39</v>
      </c>
      <c r="Q2385">
        <v>17</v>
      </c>
      <c r="R2385" t="s">
        <v>88</v>
      </c>
      <c r="S2385" t="s">
        <v>63</v>
      </c>
      <c r="T2385">
        <v>55778</v>
      </c>
      <c r="U2385" s="1">
        <v>45475</v>
      </c>
      <c r="V2385" t="s">
        <v>126</v>
      </c>
      <c r="W2385">
        <v>573684</v>
      </c>
      <c r="X2385" t="s">
        <v>9977</v>
      </c>
      <c r="Y2385">
        <v>754</v>
      </c>
      <c r="Z2385">
        <v>514</v>
      </c>
      <c r="AA2385">
        <v>2</v>
      </c>
      <c r="AB2385" s="2" t="s">
        <v>9978</v>
      </c>
    </row>
    <row r="2386" spans="1:28" x14ac:dyDescent="0.3">
      <c r="A2386" t="s">
        <v>28</v>
      </c>
      <c r="B2386" t="s">
        <v>29</v>
      </c>
      <c r="C2386" t="s">
        <v>193</v>
      </c>
      <c r="D2386" t="s">
        <v>637</v>
      </c>
      <c r="E2386" t="s">
        <v>56</v>
      </c>
      <c r="F2386" t="s">
        <v>57</v>
      </c>
      <c r="G2386">
        <v>41</v>
      </c>
      <c r="H2386">
        <v>420499</v>
      </c>
      <c r="I2386" t="s">
        <v>58</v>
      </c>
      <c r="J2386" s="1">
        <v>44649</v>
      </c>
      <c r="K2386">
        <v>1100</v>
      </c>
      <c r="L2386" t="s">
        <v>9979</v>
      </c>
      <c r="M2386" t="s">
        <v>434</v>
      </c>
      <c r="N2386" t="s">
        <v>9980</v>
      </c>
      <c r="O2386">
        <v>8530539805</v>
      </c>
      <c r="P2386" t="s">
        <v>39</v>
      </c>
      <c r="Q2386">
        <v>11</v>
      </c>
      <c r="R2386" t="s">
        <v>88</v>
      </c>
      <c r="S2386" t="s">
        <v>63</v>
      </c>
      <c r="T2386">
        <v>43858</v>
      </c>
      <c r="U2386" s="1">
        <v>45559</v>
      </c>
      <c r="V2386" t="s">
        <v>180</v>
      </c>
      <c r="W2386">
        <v>275353</v>
      </c>
      <c r="X2386" t="s">
        <v>9981</v>
      </c>
      <c r="Y2386">
        <v>483</v>
      </c>
      <c r="Z2386">
        <v>1554</v>
      </c>
      <c r="AA2386">
        <v>8</v>
      </c>
      <c r="AB2386">
        <v>4972.8</v>
      </c>
    </row>
    <row r="2387" spans="1:28" x14ac:dyDescent="0.3">
      <c r="A2387" t="s">
        <v>28</v>
      </c>
      <c r="B2387" t="s">
        <v>29</v>
      </c>
      <c r="C2387" t="s">
        <v>148</v>
      </c>
      <c r="D2387" t="s">
        <v>442</v>
      </c>
      <c r="E2387" t="s">
        <v>56</v>
      </c>
      <c r="F2387" t="s">
        <v>150</v>
      </c>
      <c r="G2387">
        <v>60</v>
      </c>
      <c r="H2387">
        <v>407827</v>
      </c>
      <c r="I2387" t="s">
        <v>34</v>
      </c>
      <c r="J2387" s="1">
        <v>44944</v>
      </c>
      <c r="K2387">
        <v>1000</v>
      </c>
      <c r="L2387" t="s">
        <v>9982</v>
      </c>
      <c r="M2387" t="s">
        <v>60</v>
      </c>
      <c r="N2387" t="s">
        <v>9983</v>
      </c>
      <c r="O2387" t="s">
        <v>9984</v>
      </c>
      <c r="P2387" t="s">
        <v>87</v>
      </c>
      <c r="Q2387">
        <v>20</v>
      </c>
      <c r="R2387" t="s">
        <v>88</v>
      </c>
      <c r="S2387" t="s">
        <v>118</v>
      </c>
      <c r="T2387">
        <v>11879</v>
      </c>
      <c r="U2387" s="1">
        <v>45548</v>
      </c>
      <c r="V2387" t="s">
        <v>180</v>
      </c>
      <c r="W2387">
        <v>716639</v>
      </c>
      <c r="X2387" t="s">
        <v>9985</v>
      </c>
      <c r="Y2387">
        <v>640</v>
      </c>
      <c r="Z2387">
        <v>1333</v>
      </c>
      <c r="AA2387">
        <v>1</v>
      </c>
      <c r="AB2387">
        <v>533.20000000000005</v>
      </c>
    </row>
    <row r="2388" spans="1:28" x14ac:dyDescent="0.3">
      <c r="A2388" t="s">
        <v>28</v>
      </c>
      <c r="B2388" t="s">
        <v>29</v>
      </c>
      <c r="C2388" t="s">
        <v>91</v>
      </c>
      <c r="D2388" t="s">
        <v>560</v>
      </c>
      <c r="E2388" t="s">
        <v>46</v>
      </c>
      <c r="F2388" t="s">
        <v>150</v>
      </c>
      <c r="G2388">
        <v>40</v>
      </c>
      <c r="H2388">
        <v>401345</v>
      </c>
      <c r="I2388" t="s">
        <v>34</v>
      </c>
      <c r="J2388" s="1">
        <v>43984</v>
      </c>
      <c r="K2388">
        <v>1300</v>
      </c>
      <c r="L2388" t="s">
        <v>9986</v>
      </c>
      <c r="M2388" t="s">
        <v>428</v>
      </c>
      <c r="N2388" t="s">
        <v>9987</v>
      </c>
      <c r="O2388" t="s">
        <v>9988</v>
      </c>
      <c r="P2388" t="s">
        <v>51</v>
      </c>
      <c r="Q2388">
        <v>8</v>
      </c>
      <c r="R2388" t="s">
        <v>88</v>
      </c>
      <c r="S2388" t="s">
        <v>63</v>
      </c>
      <c r="T2388">
        <v>97283</v>
      </c>
      <c r="U2388" s="1">
        <v>45561</v>
      </c>
      <c r="V2388" t="s">
        <v>180</v>
      </c>
      <c r="W2388">
        <v>541788</v>
      </c>
      <c r="X2388" t="s">
        <v>9989</v>
      </c>
      <c r="Y2388">
        <v>393</v>
      </c>
      <c r="Z2388">
        <v>1490</v>
      </c>
      <c r="AA2388">
        <v>3</v>
      </c>
      <c r="AB2388">
        <v>1788</v>
      </c>
    </row>
    <row r="2389" spans="1:28" x14ac:dyDescent="0.3">
      <c r="A2389" t="s">
        <v>28</v>
      </c>
      <c r="B2389" t="s">
        <v>29</v>
      </c>
      <c r="C2389" t="s">
        <v>91</v>
      </c>
      <c r="D2389" t="s">
        <v>621</v>
      </c>
      <c r="E2389" t="s">
        <v>32</v>
      </c>
      <c r="F2389" t="s">
        <v>113</v>
      </c>
      <c r="G2389">
        <v>46</v>
      </c>
      <c r="H2389">
        <v>428649</v>
      </c>
      <c r="I2389" t="s">
        <v>34</v>
      </c>
      <c r="J2389" s="1">
        <v>44248</v>
      </c>
      <c r="K2389">
        <v>1400</v>
      </c>
      <c r="L2389" t="s">
        <v>9990</v>
      </c>
      <c r="M2389" t="s">
        <v>428</v>
      </c>
      <c r="N2389" t="s">
        <v>9991</v>
      </c>
      <c r="O2389" t="s">
        <v>9992</v>
      </c>
      <c r="P2389" t="s">
        <v>39</v>
      </c>
      <c r="Q2389">
        <v>19</v>
      </c>
      <c r="R2389" t="s">
        <v>40</v>
      </c>
      <c r="S2389" t="s">
        <v>79</v>
      </c>
      <c r="T2389">
        <v>91422</v>
      </c>
      <c r="U2389" s="1">
        <v>45497</v>
      </c>
      <c r="V2389" t="s">
        <v>126</v>
      </c>
      <c r="W2389">
        <v>665804</v>
      </c>
      <c r="X2389" t="s">
        <v>9993</v>
      </c>
      <c r="Y2389">
        <v>699</v>
      </c>
      <c r="Z2389">
        <v>1906</v>
      </c>
      <c r="AA2389">
        <v>7</v>
      </c>
      <c r="AB2389">
        <v>5336.8</v>
      </c>
    </row>
    <row r="2390" spans="1:28" x14ac:dyDescent="0.3">
      <c r="A2390" t="s">
        <v>28</v>
      </c>
      <c r="B2390" t="s">
        <v>29</v>
      </c>
      <c r="C2390" t="s">
        <v>30</v>
      </c>
      <c r="D2390" t="s">
        <v>170</v>
      </c>
      <c r="E2390" t="s">
        <v>56</v>
      </c>
      <c r="F2390" t="s">
        <v>83</v>
      </c>
      <c r="G2390">
        <v>48</v>
      </c>
      <c r="H2390">
        <v>407861</v>
      </c>
      <c r="I2390" t="s">
        <v>58</v>
      </c>
      <c r="J2390" s="1">
        <v>45338</v>
      </c>
      <c r="K2390">
        <v>1000</v>
      </c>
      <c r="L2390" t="s">
        <v>9994</v>
      </c>
      <c r="M2390" t="s">
        <v>94</v>
      </c>
      <c r="N2390" t="s">
        <v>9995</v>
      </c>
      <c r="O2390" t="s">
        <v>9996</v>
      </c>
      <c r="P2390" t="s">
        <v>87</v>
      </c>
      <c r="Q2390">
        <v>4</v>
      </c>
      <c r="R2390" t="s">
        <v>88</v>
      </c>
      <c r="S2390" t="s">
        <v>41</v>
      </c>
      <c r="T2390">
        <v>94447</v>
      </c>
      <c r="U2390" s="1">
        <v>45406</v>
      </c>
      <c r="V2390" t="s">
        <v>80</v>
      </c>
      <c r="W2390">
        <v>326978</v>
      </c>
      <c r="X2390" t="s">
        <v>9997</v>
      </c>
      <c r="Y2390">
        <v>328</v>
      </c>
      <c r="Z2390">
        <v>916</v>
      </c>
      <c r="AA2390">
        <v>4</v>
      </c>
      <c r="AB2390" s="2" t="s">
        <v>6957</v>
      </c>
    </row>
    <row r="2391" spans="1:28" x14ac:dyDescent="0.3">
      <c r="A2391" t="s">
        <v>28</v>
      </c>
      <c r="B2391" t="s">
        <v>29</v>
      </c>
      <c r="C2391" t="s">
        <v>54</v>
      </c>
      <c r="D2391" t="s">
        <v>274</v>
      </c>
      <c r="E2391" t="s">
        <v>56</v>
      </c>
      <c r="F2391" t="s">
        <v>150</v>
      </c>
      <c r="G2391">
        <v>8</v>
      </c>
      <c r="H2391">
        <v>421633</v>
      </c>
      <c r="I2391" t="s">
        <v>34</v>
      </c>
      <c r="J2391" s="1">
        <v>43875</v>
      </c>
      <c r="K2391">
        <v>800</v>
      </c>
      <c r="L2391" t="s">
        <v>9998</v>
      </c>
      <c r="M2391" t="s">
        <v>1212</v>
      </c>
      <c r="N2391" t="s">
        <v>9999</v>
      </c>
      <c r="O2391">
        <v>9780269775</v>
      </c>
      <c r="P2391" t="s">
        <v>39</v>
      </c>
      <c r="Q2391">
        <v>19</v>
      </c>
      <c r="R2391" t="s">
        <v>40</v>
      </c>
      <c r="S2391" t="s">
        <v>118</v>
      </c>
      <c r="T2391">
        <v>63427</v>
      </c>
      <c r="U2391" s="1">
        <v>45496</v>
      </c>
      <c r="V2391" t="s">
        <v>126</v>
      </c>
      <c r="W2391">
        <v>977539</v>
      </c>
      <c r="X2391" t="s">
        <v>10000</v>
      </c>
      <c r="Y2391">
        <v>844</v>
      </c>
      <c r="Z2391">
        <v>1545</v>
      </c>
      <c r="AA2391">
        <v>3</v>
      </c>
      <c r="AB2391">
        <v>1854</v>
      </c>
    </row>
    <row r="2392" spans="1:28" x14ac:dyDescent="0.3">
      <c r="A2392" t="s">
        <v>28</v>
      </c>
      <c r="B2392" t="s">
        <v>29</v>
      </c>
      <c r="C2392" t="s">
        <v>91</v>
      </c>
      <c r="D2392" t="s">
        <v>317</v>
      </c>
      <c r="E2392" t="s">
        <v>32</v>
      </c>
      <c r="F2392" t="s">
        <v>47</v>
      </c>
      <c r="G2392">
        <v>12</v>
      </c>
      <c r="H2392">
        <v>402925</v>
      </c>
      <c r="I2392" t="s">
        <v>34</v>
      </c>
      <c r="J2392" s="1">
        <v>45336</v>
      </c>
      <c r="K2392">
        <v>1100</v>
      </c>
      <c r="L2392" t="s">
        <v>10001</v>
      </c>
      <c r="M2392" t="s">
        <v>1409</v>
      </c>
      <c r="N2392" t="s">
        <v>10002</v>
      </c>
      <c r="O2392" t="s">
        <v>10003</v>
      </c>
      <c r="P2392" t="s">
        <v>39</v>
      </c>
      <c r="Q2392">
        <v>4</v>
      </c>
      <c r="R2392" t="s">
        <v>40</v>
      </c>
      <c r="S2392" t="s">
        <v>118</v>
      </c>
      <c r="T2392">
        <v>35535</v>
      </c>
      <c r="U2392" s="1">
        <v>45348</v>
      </c>
      <c r="V2392" t="s">
        <v>119</v>
      </c>
      <c r="W2392">
        <v>144714</v>
      </c>
      <c r="X2392" t="s">
        <v>10004</v>
      </c>
      <c r="Y2392">
        <v>951</v>
      </c>
      <c r="Z2392">
        <v>1074</v>
      </c>
      <c r="AA2392">
        <v>6</v>
      </c>
      <c r="AB2392" s="2" t="s">
        <v>10005</v>
      </c>
    </row>
    <row r="2393" spans="1:28" x14ac:dyDescent="0.3">
      <c r="A2393" t="s">
        <v>28</v>
      </c>
      <c r="B2393" t="s">
        <v>29</v>
      </c>
      <c r="C2393" t="s">
        <v>54</v>
      </c>
      <c r="D2393" t="s">
        <v>220</v>
      </c>
      <c r="E2393" t="s">
        <v>56</v>
      </c>
      <c r="F2393" t="s">
        <v>355</v>
      </c>
      <c r="G2393">
        <v>62</v>
      </c>
      <c r="H2393">
        <v>402238</v>
      </c>
      <c r="I2393" t="s">
        <v>58</v>
      </c>
      <c r="J2393" s="1">
        <v>45393</v>
      </c>
      <c r="K2393">
        <v>800</v>
      </c>
      <c r="L2393" t="s">
        <v>10006</v>
      </c>
      <c r="M2393" t="s">
        <v>276</v>
      </c>
      <c r="N2393" t="s">
        <v>10007</v>
      </c>
      <c r="O2393">
        <v>9102260415</v>
      </c>
      <c r="P2393" t="s">
        <v>51</v>
      </c>
      <c r="Q2393">
        <v>14</v>
      </c>
      <c r="R2393" t="s">
        <v>40</v>
      </c>
      <c r="S2393" t="s">
        <v>118</v>
      </c>
      <c r="T2393">
        <v>47989</v>
      </c>
      <c r="U2393" s="1">
        <v>45415</v>
      </c>
      <c r="V2393" t="s">
        <v>140</v>
      </c>
      <c r="W2393">
        <v>622673</v>
      </c>
      <c r="X2393" t="s">
        <v>10008</v>
      </c>
      <c r="Y2393">
        <v>890</v>
      </c>
      <c r="Z2393">
        <v>647</v>
      </c>
      <c r="AA2393">
        <v>3</v>
      </c>
      <c r="AB2393" s="2" t="s">
        <v>10009</v>
      </c>
    </row>
    <row r="2394" spans="1:28" x14ac:dyDescent="0.3">
      <c r="A2394" t="s">
        <v>28</v>
      </c>
      <c r="B2394" t="s">
        <v>29</v>
      </c>
      <c r="C2394" t="s">
        <v>148</v>
      </c>
      <c r="D2394" t="s">
        <v>637</v>
      </c>
      <c r="E2394" t="s">
        <v>56</v>
      </c>
      <c r="F2394" t="s">
        <v>99</v>
      </c>
      <c r="G2394">
        <v>27</v>
      </c>
      <c r="H2394">
        <v>403198</v>
      </c>
      <c r="I2394" t="s">
        <v>58</v>
      </c>
      <c r="J2394" s="1">
        <v>45624</v>
      </c>
      <c r="K2394">
        <v>950</v>
      </c>
      <c r="L2394" t="s">
        <v>10010</v>
      </c>
      <c r="M2394" t="s">
        <v>1017</v>
      </c>
      <c r="N2394" t="s">
        <v>10011</v>
      </c>
      <c r="O2394">
        <v>5608481708</v>
      </c>
      <c r="P2394" t="s">
        <v>87</v>
      </c>
      <c r="Q2394">
        <v>8</v>
      </c>
      <c r="R2394" t="s">
        <v>40</v>
      </c>
      <c r="S2394" t="s">
        <v>118</v>
      </c>
      <c r="T2394">
        <v>36258</v>
      </c>
      <c r="U2394" s="1">
        <v>45562</v>
      </c>
      <c r="V2394" t="s">
        <v>180</v>
      </c>
      <c r="W2394">
        <v>828903</v>
      </c>
      <c r="X2394" t="s">
        <v>10012</v>
      </c>
      <c r="Y2394">
        <v>678</v>
      </c>
      <c r="Z2394">
        <v>2920</v>
      </c>
      <c r="AA2394">
        <v>8</v>
      </c>
      <c r="AB2394">
        <v>9344</v>
      </c>
    </row>
    <row r="2395" spans="1:28" x14ac:dyDescent="0.3">
      <c r="A2395" t="s">
        <v>28</v>
      </c>
      <c r="B2395" t="s">
        <v>29</v>
      </c>
      <c r="C2395" t="s">
        <v>54</v>
      </c>
      <c r="D2395" t="s">
        <v>149</v>
      </c>
      <c r="E2395" t="s">
        <v>32</v>
      </c>
      <c r="F2395" t="s">
        <v>150</v>
      </c>
      <c r="G2395">
        <v>27</v>
      </c>
      <c r="H2395">
        <v>405173</v>
      </c>
      <c r="I2395" t="s">
        <v>58</v>
      </c>
      <c r="J2395" s="1">
        <v>43988</v>
      </c>
      <c r="K2395">
        <v>800</v>
      </c>
      <c r="L2395" t="s">
        <v>10013</v>
      </c>
      <c r="M2395" t="s">
        <v>1244</v>
      </c>
      <c r="N2395" t="s">
        <v>10014</v>
      </c>
      <c r="O2395" t="s">
        <v>10015</v>
      </c>
      <c r="P2395" t="s">
        <v>51</v>
      </c>
      <c r="Q2395">
        <v>18</v>
      </c>
      <c r="R2395" t="s">
        <v>88</v>
      </c>
      <c r="S2395" t="s">
        <v>118</v>
      </c>
      <c r="T2395">
        <v>58770</v>
      </c>
      <c r="U2395" s="1">
        <v>45572</v>
      </c>
      <c r="V2395" t="s">
        <v>155</v>
      </c>
      <c r="W2395">
        <v>704464</v>
      </c>
      <c r="X2395" t="s">
        <v>10016</v>
      </c>
      <c r="Y2395">
        <v>338</v>
      </c>
      <c r="Z2395">
        <v>1661</v>
      </c>
      <c r="AA2395">
        <v>8</v>
      </c>
      <c r="AB2395" s="2" t="s">
        <v>10017</v>
      </c>
    </row>
    <row r="2396" spans="1:28" x14ac:dyDescent="0.3">
      <c r="A2396" t="s">
        <v>28</v>
      </c>
      <c r="B2396" t="s">
        <v>29</v>
      </c>
      <c r="C2396" t="s">
        <v>157</v>
      </c>
      <c r="D2396" t="s">
        <v>611</v>
      </c>
      <c r="E2396" t="s">
        <v>56</v>
      </c>
      <c r="F2396" t="s">
        <v>33</v>
      </c>
      <c r="G2396">
        <v>65</v>
      </c>
      <c r="H2396">
        <v>401894</v>
      </c>
      <c r="I2396" t="s">
        <v>58</v>
      </c>
      <c r="J2396" s="1">
        <v>45611</v>
      </c>
      <c r="K2396">
        <v>1300</v>
      </c>
      <c r="L2396" t="s">
        <v>10018</v>
      </c>
      <c r="M2396" t="s">
        <v>1048</v>
      </c>
      <c r="N2396" t="s">
        <v>10019</v>
      </c>
      <c r="O2396">
        <v>2440262710</v>
      </c>
      <c r="P2396" t="s">
        <v>39</v>
      </c>
      <c r="Q2396">
        <v>7</v>
      </c>
      <c r="R2396" t="s">
        <v>40</v>
      </c>
      <c r="S2396" t="s">
        <v>79</v>
      </c>
      <c r="T2396">
        <v>51081</v>
      </c>
      <c r="U2396" s="1">
        <v>45458</v>
      </c>
      <c r="V2396" t="s">
        <v>52</v>
      </c>
      <c r="W2396">
        <v>674737</v>
      </c>
      <c r="X2396" t="s">
        <v>10020</v>
      </c>
      <c r="Y2396">
        <v>718</v>
      </c>
      <c r="Z2396">
        <v>1837</v>
      </c>
      <c r="AA2396">
        <v>8</v>
      </c>
      <c r="AB2396" s="2" t="s">
        <v>10021</v>
      </c>
    </row>
    <row r="2397" spans="1:28" x14ac:dyDescent="0.3">
      <c r="A2397" t="s">
        <v>28</v>
      </c>
      <c r="B2397" t="s">
        <v>29</v>
      </c>
      <c r="C2397" t="s">
        <v>54</v>
      </c>
      <c r="D2397" t="s">
        <v>254</v>
      </c>
      <c r="E2397" t="s">
        <v>46</v>
      </c>
      <c r="F2397" t="s">
        <v>57</v>
      </c>
      <c r="G2397">
        <v>2</v>
      </c>
      <c r="H2397">
        <v>427216</v>
      </c>
      <c r="I2397" t="s">
        <v>58</v>
      </c>
      <c r="J2397" s="1">
        <v>44094</v>
      </c>
      <c r="K2397">
        <v>1000</v>
      </c>
      <c r="L2397" t="s">
        <v>10022</v>
      </c>
      <c r="M2397" t="s">
        <v>319</v>
      </c>
      <c r="N2397" t="s">
        <v>10023</v>
      </c>
      <c r="O2397" t="s">
        <v>10024</v>
      </c>
      <c r="P2397" t="s">
        <v>71</v>
      </c>
      <c r="Q2397">
        <v>17</v>
      </c>
      <c r="R2397" t="s">
        <v>40</v>
      </c>
      <c r="S2397" t="s">
        <v>118</v>
      </c>
      <c r="T2397">
        <v>90154</v>
      </c>
      <c r="U2397" s="1">
        <v>45557</v>
      </c>
      <c r="V2397" t="s">
        <v>180</v>
      </c>
      <c r="W2397">
        <v>491320</v>
      </c>
      <c r="X2397" t="s">
        <v>10025</v>
      </c>
      <c r="Y2397">
        <v>738</v>
      </c>
      <c r="Z2397">
        <v>1522</v>
      </c>
      <c r="AA2397">
        <v>7</v>
      </c>
      <c r="AB2397">
        <v>4261.6000000000004</v>
      </c>
    </row>
    <row r="2398" spans="1:28" x14ac:dyDescent="0.3">
      <c r="A2398" t="s">
        <v>28</v>
      </c>
      <c r="B2398" t="s">
        <v>29</v>
      </c>
      <c r="C2398" t="s">
        <v>66</v>
      </c>
      <c r="D2398" t="s">
        <v>163</v>
      </c>
      <c r="E2398" t="s">
        <v>46</v>
      </c>
      <c r="F2398" t="s">
        <v>175</v>
      </c>
      <c r="G2398">
        <v>95</v>
      </c>
      <c r="H2398">
        <v>415061</v>
      </c>
      <c r="I2398" t="s">
        <v>58</v>
      </c>
      <c r="J2398" s="1">
        <v>44150</v>
      </c>
      <c r="K2398">
        <v>800</v>
      </c>
      <c r="L2398" t="s">
        <v>10026</v>
      </c>
      <c r="M2398" t="s">
        <v>94</v>
      </c>
      <c r="N2398" t="s">
        <v>10027</v>
      </c>
      <c r="O2398" t="s">
        <v>10028</v>
      </c>
      <c r="P2398" t="s">
        <v>71</v>
      </c>
      <c r="Q2398">
        <v>15</v>
      </c>
      <c r="R2398" t="s">
        <v>88</v>
      </c>
      <c r="S2398" t="s">
        <v>63</v>
      </c>
      <c r="T2398">
        <v>29870</v>
      </c>
      <c r="U2398" s="1">
        <v>45376</v>
      </c>
      <c r="V2398" t="s">
        <v>72</v>
      </c>
      <c r="W2398">
        <v>319901</v>
      </c>
      <c r="X2398" t="s">
        <v>10029</v>
      </c>
      <c r="Y2398">
        <v>588</v>
      </c>
      <c r="Z2398">
        <v>502</v>
      </c>
      <c r="AA2398">
        <v>4</v>
      </c>
      <c r="AB2398">
        <v>803.2</v>
      </c>
    </row>
    <row r="2399" spans="1:28" x14ac:dyDescent="0.3">
      <c r="A2399" t="s">
        <v>28</v>
      </c>
      <c r="B2399" t="s">
        <v>29</v>
      </c>
      <c r="C2399" t="s">
        <v>148</v>
      </c>
      <c r="D2399" t="s">
        <v>45</v>
      </c>
      <c r="E2399" t="s">
        <v>32</v>
      </c>
      <c r="F2399" t="s">
        <v>83</v>
      </c>
      <c r="G2399">
        <v>87</v>
      </c>
      <c r="H2399">
        <v>429808</v>
      </c>
      <c r="I2399" t="s">
        <v>58</v>
      </c>
      <c r="J2399" s="1">
        <v>43871</v>
      </c>
      <c r="K2399">
        <v>1200</v>
      </c>
      <c r="L2399" t="s">
        <v>10030</v>
      </c>
      <c r="M2399" t="s">
        <v>68</v>
      </c>
      <c r="N2399" t="s">
        <v>10031</v>
      </c>
      <c r="O2399" t="s">
        <v>10032</v>
      </c>
      <c r="P2399" t="s">
        <v>71</v>
      </c>
      <c r="Q2399">
        <v>15</v>
      </c>
      <c r="R2399" t="s">
        <v>88</v>
      </c>
      <c r="S2399" t="s">
        <v>79</v>
      </c>
      <c r="T2399">
        <v>85752</v>
      </c>
      <c r="U2399" s="1">
        <v>45626</v>
      </c>
      <c r="V2399" t="s">
        <v>42</v>
      </c>
      <c r="W2399">
        <v>756358</v>
      </c>
      <c r="X2399" t="s">
        <v>10033</v>
      </c>
      <c r="Y2399">
        <v>380</v>
      </c>
      <c r="Z2399">
        <v>2456</v>
      </c>
      <c r="AA2399">
        <v>7</v>
      </c>
      <c r="AB2399">
        <v>6876.8</v>
      </c>
    </row>
    <row r="2400" spans="1:28" x14ac:dyDescent="0.3">
      <c r="A2400" t="s">
        <v>28</v>
      </c>
      <c r="B2400" t="s">
        <v>29</v>
      </c>
      <c r="C2400" t="s">
        <v>148</v>
      </c>
      <c r="D2400" t="s">
        <v>411</v>
      </c>
      <c r="E2400" t="s">
        <v>56</v>
      </c>
      <c r="F2400" t="s">
        <v>57</v>
      </c>
      <c r="G2400">
        <v>70</v>
      </c>
      <c r="H2400">
        <v>410754</v>
      </c>
      <c r="I2400" t="s">
        <v>58</v>
      </c>
      <c r="J2400" s="1">
        <v>44355</v>
      </c>
      <c r="K2400">
        <v>1400</v>
      </c>
      <c r="L2400" t="s">
        <v>10034</v>
      </c>
      <c r="M2400" t="s">
        <v>1356</v>
      </c>
      <c r="N2400" t="s">
        <v>10035</v>
      </c>
      <c r="O2400">
        <v>4606737539</v>
      </c>
      <c r="P2400" t="s">
        <v>51</v>
      </c>
      <c r="Q2400">
        <v>14</v>
      </c>
      <c r="R2400" t="s">
        <v>40</v>
      </c>
      <c r="S2400" t="s">
        <v>79</v>
      </c>
      <c r="T2400">
        <v>89108</v>
      </c>
      <c r="U2400" s="1">
        <v>45504</v>
      </c>
      <c r="V2400" t="s">
        <v>126</v>
      </c>
      <c r="W2400">
        <v>701352</v>
      </c>
      <c r="X2400" t="s">
        <v>10036</v>
      </c>
      <c r="Y2400">
        <v>947</v>
      </c>
      <c r="Z2400">
        <v>2263</v>
      </c>
      <c r="AA2400">
        <v>3</v>
      </c>
      <c r="AB2400" s="2" t="s">
        <v>10037</v>
      </c>
    </row>
    <row r="2401" spans="1:28" x14ac:dyDescent="0.3">
      <c r="A2401" t="s">
        <v>28</v>
      </c>
      <c r="B2401" t="s">
        <v>29</v>
      </c>
      <c r="C2401" t="s">
        <v>66</v>
      </c>
      <c r="D2401" t="s">
        <v>338</v>
      </c>
      <c r="E2401" t="s">
        <v>32</v>
      </c>
      <c r="F2401" t="s">
        <v>106</v>
      </c>
      <c r="G2401">
        <v>75</v>
      </c>
      <c r="H2401">
        <v>413118</v>
      </c>
      <c r="I2401" t="s">
        <v>58</v>
      </c>
      <c r="J2401" s="1">
        <v>45349</v>
      </c>
      <c r="K2401">
        <v>1100</v>
      </c>
      <c r="L2401" t="s">
        <v>3936</v>
      </c>
      <c r="M2401" t="s">
        <v>1007</v>
      </c>
      <c r="N2401" t="s">
        <v>10038</v>
      </c>
      <c r="O2401" t="s">
        <v>10039</v>
      </c>
      <c r="P2401" t="s">
        <v>71</v>
      </c>
      <c r="Q2401">
        <v>8</v>
      </c>
      <c r="R2401" t="s">
        <v>88</v>
      </c>
      <c r="S2401" t="s">
        <v>79</v>
      </c>
      <c r="T2401">
        <v>84037</v>
      </c>
      <c r="U2401" s="1">
        <v>45432</v>
      </c>
      <c r="V2401" t="s">
        <v>140</v>
      </c>
      <c r="W2401">
        <v>846690</v>
      </c>
      <c r="X2401" t="s">
        <v>10040</v>
      </c>
      <c r="Y2401">
        <v>353</v>
      </c>
      <c r="Z2401">
        <v>1659</v>
      </c>
      <c r="AA2401">
        <v>4</v>
      </c>
      <c r="AB2401">
        <v>2654.4</v>
      </c>
    </row>
    <row r="2402" spans="1:28" x14ac:dyDescent="0.3">
      <c r="A2402" t="s">
        <v>28</v>
      </c>
      <c r="B2402" t="s">
        <v>29</v>
      </c>
      <c r="C2402" t="s">
        <v>148</v>
      </c>
      <c r="D2402" t="s">
        <v>82</v>
      </c>
      <c r="E2402" t="s">
        <v>56</v>
      </c>
      <c r="F2402" t="s">
        <v>57</v>
      </c>
      <c r="G2402">
        <v>95</v>
      </c>
      <c r="H2402">
        <v>407030</v>
      </c>
      <c r="I2402" t="s">
        <v>58</v>
      </c>
      <c r="J2402" s="1">
        <v>44373</v>
      </c>
      <c r="K2402">
        <v>1300</v>
      </c>
      <c r="L2402" t="s">
        <v>10041</v>
      </c>
      <c r="M2402" t="s">
        <v>953</v>
      </c>
      <c r="N2402" t="s">
        <v>10042</v>
      </c>
      <c r="O2402" t="s">
        <v>10043</v>
      </c>
      <c r="P2402" t="s">
        <v>87</v>
      </c>
      <c r="Q2402">
        <v>11</v>
      </c>
      <c r="R2402" t="s">
        <v>88</v>
      </c>
      <c r="S2402" t="s">
        <v>63</v>
      </c>
      <c r="T2402">
        <v>14715</v>
      </c>
      <c r="U2402" s="1">
        <v>45533</v>
      </c>
      <c r="V2402" t="s">
        <v>64</v>
      </c>
      <c r="W2402">
        <v>806013</v>
      </c>
      <c r="X2402" t="s">
        <v>10044</v>
      </c>
      <c r="Y2402">
        <v>898</v>
      </c>
      <c r="Z2402">
        <v>2591</v>
      </c>
      <c r="AA2402">
        <v>3</v>
      </c>
      <c r="AB2402" s="2" t="s">
        <v>7591</v>
      </c>
    </row>
    <row r="2403" spans="1:28" x14ac:dyDescent="0.3">
      <c r="A2403" t="s">
        <v>28</v>
      </c>
      <c r="B2403" t="s">
        <v>29</v>
      </c>
      <c r="C2403" t="s">
        <v>148</v>
      </c>
      <c r="D2403" t="s">
        <v>267</v>
      </c>
      <c r="E2403" t="s">
        <v>56</v>
      </c>
      <c r="F2403" t="s">
        <v>99</v>
      </c>
      <c r="G2403">
        <v>19</v>
      </c>
      <c r="H2403">
        <v>439830</v>
      </c>
      <c r="I2403" t="s">
        <v>58</v>
      </c>
      <c r="J2403" s="1">
        <v>44938</v>
      </c>
      <c r="K2403">
        <v>800</v>
      </c>
      <c r="L2403" t="s">
        <v>10045</v>
      </c>
      <c r="M2403" t="s">
        <v>144</v>
      </c>
      <c r="N2403" t="s">
        <v>10046</v>
      </c>
      <c r="O2403" t="s">
        <v>10047</v>
      </c>
      <c r="P2403" t="s">
        <v>87</v>
      </c>
      <c r="Q2403">
        <v>19</v>
      </c>
      <c r="R2403" t="s">
        <v>40</v>
      </c>
      <c r="S2403" t="s">
        <v>118</v>
      </c>
      <c r="T2403">
        <v>93575</v>
      </c>
      <c r="U2403" s="1">
        <v>45451</v>
      </c>
      <c r="V2403" t="s">
        <v>52</v>
      </c>
      <c r="W2403">
        <v>267186</v>
      </c>
      <c r="X2403" t="s">
        <v>10048</v>
      </c>
      <c r="Y2403">
        <v>865</v>
      </c>
      <c r="Z2403">
        <v>1751</v>
      </c>
      <c r="AA2403">
        <v>1</v>
      </c>
      <c r="AB2403" s="2" t="s">
        <v>10049</v>
      </c>
    </row>
    <row r="2404" spans="1:28" x14ac:dyDescent="0.3">
      <c r="A2404" t="s">
        <v>28</v>
      </c>
      <c r="B2404" t="s">
        <v>29</v>
      </c>
      <c r="C2404" t="s">
        <v>193</v>
      </c>
      <c r="D2404" t="s">
        <v>237</v>
      </c>
      <c r="E2404" t="s">
        <v>46</v>
      </c>
      <c r="F2404" t="s">
        <v>99</v>
      </c>
      <c r="G2404">
        <v>5</v>
      </c>
      <c r="H2404">
        <v>433765</v>
      </c>
      <c r="I2404" t="s">
        <v>58</v>
      </c>
      <c r="J2404" s="1">
        <v>45018</v>
      </c>
      <c r="K2404">
        <v>800</v>
      </c>
      <c r="L2404" t="s">
        <v>10050</v>
      </c>
      <c r="M2404" t="s">
        <v>172</v>
      </c>
      <c r="N2404" t="s">
        <v>10051</v>
      </c>
      <c r="O2404" t="s">
        <v>10052</v>
      </c>
      <c r="P2404" t="s">
        <v>39</v>
      </c>
      <c r="Q2404">
        <v>8</v>
      </c>
      <c r="R2404" t="s">
        <v>88</v>
      </c>
      <c r="S2404" t="s">
        <v>118</v>
      </c>
      <c r="T2404">
        <v>48799</v>
      </c>
      <c r="U2404" s="1">
        <v>45464</v>
      </c>
      <c r="V2404" t="s">
        <v>52</v>
      </c>
      <c r="W2404">
        <v>224062</v>
      </c>
      <c r="X2404" t="s">
        <v>10053</v>
      </c>
      <c r="Y2404">
        <v>393</v>
      </c>
      <c r="Z2404">
        <v>862</v>
      </c>
      <c r="AA2404">
        <v>4</v>
      </c>
      <c r="AB2404">
        <v>1379.2</v>
      </c>
    </row>
    <row r="2405" spans="1:28" x14ac:dyDescent="0.3">
      <c r="A2405" t="s">
        <v>28</v>
      </c>
      <c r="B2405" t="s">
        <v>29</v>
      </c>
      <c r="C2405" t="s">
        <v>54</v>
      </c>
      <c r="D2405" t="s">
        <v>349</v>
      </c>
      <c r="E2405" t="s">
        <v>46</v>
      </c>
      <c r="F2405" t="s">
        <v>135</v>
      </c>
      <c r="G2405">
        <v>82</v>
      </c>
      <c r="H2405">
        <v>402716</v>
      </c>
      <c r="I2405" t="s">
        <v>34</v>
      </c>
      <c r="J2405" s="1">
        <v>44833</v>
      </c>
      <c r="K2405">
        <v>1300</v>
      </c>
      <c r="L2405" t="s">
        <v>10054</v>
      </c>
      <c r="M2405" t="s">
        <v>623</v>
      </c>
      <c r="N2405" t="s">
        <v>10055</v>
      </c>
      <c r="O2405" t="s">
        <v>10056</v>
      </c>
      <c r="P2405" t="s">
        <v>87</v>
      </c>
      <c r="Q2405">
        <v>20</v>
      </c>
      <c r="R2405" t="s">
        <v>88</v>
      </c>
      <c r="S2405" t="s">
        <v>63</v>
      </c>
      <c r="T2405">
        <v>68250</v>
      </c>
      <c r="U2405" s="1">
        <v>45461</v>
      </c>
      <c r="V2405" t="s">
        <v>52</v>
      </c>
      <c r="W2405">
        <v>801451</v>
      </c>
      <c r="X2405" t="s">
        <v>10057</v>
      </c>
      <c r="Y2405">
        <v>302</v>
      </c>
      <c r="Z2405">
        <v>2619</v>
      </c>
      <c r="AA2405">
        <v>1</v>
      </c>
      <c r="AB2405" s="2" t="s">
        <v>7976</v>
      </c>
    </row>
    <row r="2406" spans="1:28" x14ac:dyDescent="0.3">
      <c r="A2406" t="s">
        <v>28</v>
      </c>
      <c r="B2406" t="s">
        <v>29</v>
      </c>
      <c r="C2406" t="s">
        <v>157</v>
      </c>
      <c r="D2406" t="s">
        <v>566</v>
      </c>
      <c r="E2406" t="s">
        <v>56</v>
      </c>
      <c r="F2406" t="s">
        <v>99</v>
      </c>
      <c r="G2406">
        <v>95</v>
      </c>
      <c r="H2406">
        <v>415643</v>
      </c>
      <c r="I2406" t="s">
        <v>58</v>
      </c>
      <c r="J2406" s="1">
        <v>43928</v>
      </c>
      <c r="K2406">
        <v>1300</v>
      </c>
      <c r="L2406" t="s">
        <v>10058</v>
      </c>
      <c r="M2406" t="s">
        <v>351</v>
      </c>
      <c r="N2406" t="s">
        <v>10059</v>
      </c>
      <c r="O2406">
        <v>7132584763</v>
      </c>
      <c r="P2406" t="s">
        <v>51</v>
      </c>
      <c r="Q2406">
        <v>18</v>
      </c>
      <c r="R2406" t="s">
        <v>40</v>
      </c>
      <c r="S2406" t="s">
        <v>41</v>
      </c>
      <c r="T2406">
        <v>11335</v>
      </c>
      <c r="U2406" s="1">
        <v>45381</v>
      </c>
      <c r="V2406" t="s">
        <v>72</v>
      </c>
      <c r="W2406">
        <v>478333</v>
      </c>
      <c r="X2406" t="s">
        <v>10060</v>
      </c>
      <c r="Y2406">
        <v>934</v>
      </c>
      <c r="Z2406">
        <v>2335</v>
      </c>
      <c r="AA2406">
        <v>6</v>
      </c>
      <c r="AB2406">
        <v>5604</v>
      </c>
    </row>
    <row r="2407" spans="1:28" x14ac:dyDescent="0.3">
      <c r="A2407" t="s">
        <v>28</v>
      </c>
      <c r="B2407" t="s">
        <v>29</v>
      </c>
      <c r="C2407" t="s">
        <v>157</v>
      </c>
      <c r="D2407" t="s">
        <v>411</v>
      </c>
      <c r="E2407" t="s">
        <v>32</v>
      </c>
      <c r="F2407" t="s">
        <v>57</v>
      </c>
      <c r="G2407">
        <v>85</v>
      </c>
      <c r="H2407">
        <v>434313</v>
      </c>
      <c r="I2407" t="s">
        <v>58</v>
      </c>
      <c r="J2407" s="1">
        <v>44985</v>
      </c>
      <c r="K2407">
        <v>1200</v>
      </c>
      <c r="L2407" t="s">
        <v>10061</v>
      </c>
      <c r="M2407" t="s">
        <v>1072</v>
      </c>
      <c r="N2407" t="s">
        <v>10062</v>
      </c>
      <c r="O2407" t="s">
        <v>10063</v>
      </c>
      <c r="P2407" t="s">
        <v>39</v>
      </c>
      <c r="Q2407">
        <v>12</v>
      </c>
      <c r="R2407" t="s">
        <v>40</v>
      </c>
      <c r="S2407" t="s">
        <v>79</v>
      </c>
      <c r="T2407">
        <v>46621</v>
      </c>
      <c r="U2407" s="1">
        <v>45462</v>
      </c>
      <c r="V2407" t="s">
        <v>52</v>
      </c>
      <c r="W2407">
        <v>214056</v>
      </c>
      <c r="X2407" t="s">
        <v>10064</v>
      </c>
      <c r="Y2407">
        <v>362</v>
      </c>
      <c r="Z2407">
        <v>714</v>
      </c>
      <c r="AA2407">
        <v>7</v>
      </c>
      <c r="AB2407">
        <v>1999.2</v>
      </c>
    </row>
    <row r="2408" spans="1:28" x14ac:dyDescent="0.3">
      <c r="A2408" t="s">
        <v>28</v>
      </c>
      <c r="B2408" t="s">
        <v>29</v>
      </c>
      <c r="C2408" t="s">
        <v>54</v>
      </c>
      <c r="D2408" t="s">
        <v>105</v>
      </c>
      <c r="E2408" t="s">
        <v>32</v>
      </c>
      <c r="F2408" t="s">
        <v>83</v>
      </c>
      <c r="G2408">
        <v>9</v>
      </c>
      <c r="H2408">
        <v>401191</v>
      </c>
      <c r="I2408" t="s">
        <v>34</v>
      </c>
      <c r="J2408" s="1">
        <v>45498</v>
      </c>
      <c r="K2408">
        <v>1400</v>
      </c>
      <c r="L2408" t="s">
        <v>10065</v>
      </c>
      <c r="M2408" t="s">
        <v>256</v>
      </c>
      <c r="N2408" t="s">
        <v>10066</v>
      </c>
      <c r="O2408" t="s">
        <v>10067</v>
      </c>
      <c r="P2408" t="s">
        <v>51</v>
      </c>
      <c r="Q2408">
        <v>10</v>
      </c>
      <c r="R2408" t="s">
        <v>40</v>
      </c>
      <c r="S2408" t="s">
        <v>118</v>
      </c>
      <c r="T2408">
        <v>33293</v>
      </c>
      <c r="U2408" s="1">
        <v>45436</v>
      </c>
      <c r="V2408" t="s">
        <v>140</v>
      </c>
      <c r="W2408">
        <v>979986</v>
      </c>
      <c r="X2408" t="s">
        <v>10068</v>
      </c>
      <c r="Y2408">
        <v>591</v>
      </c>
      <c r="Z2408">
        <v>2200</v>
      </c>
      <c r="AA2408">
        <v>8</v>
      </c>
      <c r="AB2408">
        <v>7040</v>
      </c>
    </row>
    <row r="2409" spans="1:28" x14ac:dyDescent="0.3">
      <c r="A2409" t="s">
        <v>28</v>
      </c>
      <c r="B2409" t="s">
        <v>29</v>
      </c>
      <c r="C2409" t="s">
        <v>54</v>
      </c>
      <c r="D2409" t="s">
        <v>524</v>
      </c>
      <c r="E2409" t="s">
        <v>32</v>
      </c>
      <c r="F2409" t="s">
        <v>175</v>
      </c>
      <c r="G2409">
        <v>38</v>
      </c>
      <c r="H2409">
        <v>407347</v>
      </c>
      <c r="I2409" t="s">
        <v>58</v>
      </c>
      <c r="J2409" s="1">
        <v>45244</v>
      </c>
      <c r="K2409">
        <v>800</v>
      </c>
      <c r="L2409" t="s">
        <v>10069</v>
      </c>
      <c r="M2409" t="s">
        <v>680</v>
      </c>
      <c r="N2409" t="s">
        <v>10070</v>
      </c>
      <c r="O2409" t="s">
        <v>10071</v>
      </c>
      <c r="P2409" t="s">
        <v>87</v>
      </c>
      <c r="Q2409">
        <v>20</v>
      </c>
      <c r="R2409" t="s">
        <v>40</v>
      </c>
      <c r="S2409" t="s">
        <v>41</v>
      </c>
      <c r="T2409">
        <v>58032</v>
      </c>
      <c r="U2409" s="1">
        <v>45488</v>
      </c>
      <c r="V2409" t="s">
        <v>126</v>
      </c>
      <c r="W2409">
        <v>229419</v>
      </c>
      <c r="X2409" t="s">
        <v>6611</v>
      </c>
      <c r="Y2409">
        <v>333</v>
      </c>
      <c r="Z2409">
        <v>2035</v>
      </c>
      <c r="AA2409">
        <v>3</v>
      </c>
      <c r="AB2409">
        <v>2442</v>
      </c>
    </row>
    <row r="2410" spans="1:28" x14ac:dyDescent="0.3">
      <c r="A2410" t="s">
        <v>28</v>
      </c>
      <c r="B2410" t="s">
        <v>29</v>
      </c>
      <c r="C2410" t="s">
        <v>44</v>
      </c>
      <c r="D2410" t="s">
        <v>92</v>
      </c>
      <c r="E2410" t="s">
        <v>56</v>
      </c>
      <c r="F2410" t="s">
        <v>150</v>
      </c>
      <c r="G2410">
        <v>88</v>
      </c>
      <c r="H2410">
        <v>423735</v>
      </c>
      <c r="I2410" t="s">
        <v>58</v>
      </c>
      <c r="J2410" s="1">
        <v>45117</v>
      </c>
      <c r="K2410">
        <v>800</v>
      </c>
      <c r="L2410" t="s">
        <v>10072</v>
      </c>
      <c r="M2410" t="s">
        <v>216</v>
      </c>
      <c r="N2410" t="s">
        <v>10073</v>
      </c>
      <c r="O2410" t="s">
        <v>10074</v>
      </c>
      <c r="P2410" t="s">
        <v>87</v>
      </c>
      <c r="Q2410">
        <v>7</v>
      </c>
      <c r="R2410" t="s">
        <v>40</v>
      </c>
      <c r="S2410" t="s">
        <v>79</v>
      </c>
      <c r="T2410">
        <v>82557</v>
      </c>
      <c r="U2410" s="1">
        <v>45440</v>
      </c>
      <c r="V2410" t="s">
        <v>140</v>
      </c>
      <c r="W2410">
        <v>783329</v>
      </c>
      <c r="X2410" t="s">
        <v>10075</v>
      </c>
      <c r="Y2410">
        <v>775</v>
      </c>
      <c r="Z2410">
        <v>879</v>
      </c>
      <c r="AA2410">
        <v>2</v>
      </c>
      <c r="AB2410">
        <v>703.2</v>
      </c>
    </row>
    <row r="2411" spans="1:28" x14ac:dyDescent="0.3">
      <c r="A2411" t="s">
        <v>28</v>
      </c>
      <c r="B2411" t="s">
        <v>29</v>
      </c>
      <c r="C2411" t="s">
        <v>44</v>
      </c>
      <c r="D2411" t="s">
        <v>55</v>
      </c>
      <c r="E2411" t="s">
        <v>32</v>
      </c>
      <c r="F2411" t="s">
        <v>47</v>
      </c>
      <c r="G2411">
        <v>75</v>
      </c>
      <c r="H2411">
        <v>408270</v>
      </c>
      <c r="I2411" t="s">
        <v>34</v>
      </c>
      <c r="J2411" s="1">
        <v>44569</v>
      </c>
      <c r="K2411">
        <v>950</v>
      </c>
      <c r="L2411" t="s">
        <v>10076</v>
      </c>
      <c r="M2411" t="s">
        <v>366</v>
      </c>
      <c r="N2411" t="s">
        <v>10077</v>
      </c>
      <c r="O2411" t="s">
        <v>10078</v>
      </c>
      <c r="P2411" t="s">
        <v>51</v>
      </c>
      <c r="Q2411">
        <v>11</v>
      </c>
      <c r="R2411" t="s">
        <v>88</v>
      </c>
      <c r="S2411" t="s">
        <v>79</v>
      </c>
      <c r="T2411">
        <v>93071</v>
      </c>
      <c r="U2411" s="1">
        <v>45622</v>
      </c>
      <c r="V2411" t="s">
        <v>42</v>
      </c>
      <c r="W2411">
        <v>572596</v>
      </c>
      <c r="X2411" t="s">
        <v>10079</v>
      </c>
      <c r="Y2411">
        <v>595</v>
      </c>
      <c r="Z2411">
        <v>2427</v>
      </c>
      <c r="AA2411">
        <v>3</v>
      </c>
      <c r="AB2411">
        <v>2912.4</v>
      </c>
    </row>
    <row r="2412" spans="1:28" x14ac:dyDescent="0.3">
      <c r="A2412" t="s">
        <v>28</v>
      </c>
      <c r="B2412" t="s">
        <v>29</v>
      </c>
      <c r="C2412" t="s">
        <v>91</v>
      </c>
      <c r="D2412" t="s">
        <v>421</v>
      </c>
      <c r="E2412" t="s">
        <v>32</v>
      </c>
      <c r="F2412" t="s">
        <v>113</v>
      </c>
      <c r="G2412">
        <v>37</v>
      </c>
      <c r="H2412">
        <v>423716</v>
      </c>
      <c r="I2412" t="s">
        <v>58</v>
      </c>
      <c r="J2412" s="1">
        <v>44356</v>
      </c>
      <c r="K2412">
        <v>800</v>
      </c>
      <c r="L2412" t="s">
        <v>10080</v>
      </c>
      <c r="M2412" t="s">
        <v>76</v>
      </c>
      <c r="N2412" t="s">
        <v>10081</v>
      </c>
      <c r="O2412" t="s">
        <v>10082</v>
      </c>
      <c r="P2412" t="s">
        <v>71</v>
      </c>
      <c r="Q2412">
        <v>19</v>
      </c>
      <c r="R2412" t="s">
        <v>40</v>
      </c>
      <c r="S2412" t="s">
        <v>118</v>
      </c>
      <c r="T2412">
        <v>87028</v>
      </c>
      <c r="U2412" s="1">
        <v>45467</v>
      </c>
      <c r="V2412" t="s">
        <v>52</v>
      </c>
      <c r="W2412">
        <v>619120</v>
      </c>
      <c r="X2412" t="s">
        <v>10083</v>
      </c>
      <c r="Y2412">
        <v>800</v>
      </c>
      <c r="Z2412">
        <v>2172</v>
      </c>
      <c r="AA2412">
        <v>7</v>
      </c>
      <c r="AB2412">
        <v>6081.6</v>
      </c>
    </row>
    <row r="2413" spans="1:28" x14ac:dyDescent="0.3">
      <c r="A2413" t="s">
        <v>28</v>
      </c>
      <c r="B2413" t="s">
        <v>29</v>
      </c>
      <c r="C2413" t="s">
        <v>91</v>
      </c>
      <c r="D2413" t="s">
        <v>55</v>
      </c>
      <c r="E2413" t="s">
        <v>56</v>
      </c>
      <c r="F2413" t="s">
        <v>106</v>
      </c>
      <c r="G2413">
        <v>29</v>
      </c>
      <c r="H2413">
        <v>409418</v>
      </c>
      <c r="I2413" t="s">
        <v>58</v>
      </c>
      <c r="J2413" s="1">
        <v>44920</v>
      </c>
      <c r="K2413">
        <v>950</v>
      </c>
      <c r="L2413" t="s">
        <v>10084</v>
      </c>
      <c r="M2413" t="s">
        <v>85</v>
      </c>
      <c r="N2413" t="s">
        <v>10085</v>
      </c>
      <c r="O2413" t="s">
        <v>10086</v>
      </c>
      <c r="P2413" t="s">
        <v>71</v>
      </c>
      <c r="Q2413">
        <v>11</v>
      </c>
      <c r="R2413" t="s">
        <v>40</v>
      </c>
      <c r="S2413" t="s">
        <v>41</v>
      </c>
      <c r="T2413">
        <v>73411</v>
      </c>
      <c r="U2413" s="1">
        <v>45513</v>
      </c>
      <c r="V2413" t="s">
        <v>64</v>
      </c>
      <c r="W2413">
        <v>765668</v>
      </c>
      <c r="X2413" t="s">
        <v>10087</v>
      </c>
      <c r="Y2413">
        <v>286</v>
      </c>
      <c r="Z2413">
        <v>2079</v>
      </c>
      <c r="AA2413">
        <v>3</v>
      </c>
      <c r="AB2413">
        <v>2494.8000000000002</v>
      </c>
    </row>
    <row r="2414" spans="1:28" x14ac:dyDescent="0.3">
      <c r="A2414" t="s">
        <v>28</v>
      </c>
      <c r="B2414" t="s">
        <v>29</v>
      </c>
      <c r="C2414" t="s">
        <v>193</v>
      </c>
      <c r="D2414" t="s">
        <v>524</v>
      </c>
      <c r="E2414" t="s">
        <v>46</v>
      </c>
      <c r="F2414" t="s">
        <v>135</v>
      </c>
      <c r="G2414">
        <v>59</v>
      </c>
      <c r="H2414">
        <v>410364</v>
      </c>
      <c r="I2414" t="s">
        <v>34</v>
      </c>
      <c r="J2414" s="1">
        <v>44116</v>
      </c>
      <c r="K2414">
        <v>950</v>
      </c>
      <c r="L2414" t="s">
        <v>10088</v>
      </c>
      <c r="M2414" t="s">
        <v>222</v>
      </c>
      <c r="N2414" t="s">
        <v>10089</v>
      </c>
      <c r="O2414" t="s">
        <v>10090</v>
      </c>
      <c r="P2414" t="s">
        <v>51</v>
      </c>
      <c r="Q2414">
        <v>20</v>
      </c>
      <c r="R2414" t="s">
        <v>40</v>
      </c>
      <c r="S2414" t="s">
        <v>118</v>
      </c>
      <c r="T2414">
        <v>83598</v>
      </c>
      <c r="U2414" s="1">
        <v>45371</v>
      </c>
      <c r="V2414" t="s">
        <v>72</v>
      </c>
      <c r="W2414">
        <v>939175</v>
      </c>
      <c r="X2414" t="s">
        <v>10091</v>
      </c>
      <c r="Y2414">
        <v>930</v>
      </c>
      <c r="Z2414">
        <v>980</v>
      </c>
      <c r="AA2414">
        <v>6</v>
      </c>
      <c r="AB2414">
        <v>2352</v>
      </c>
    </row>
    <row r="2415" spans="1:28" x14ac:dyDescent="0.3">
      <c r="A2415" t="s">
        <v>28</v>
      </c>
      <c r="B2415" t="s">
        <v>29</v>
      </c>
      <c r="C2415" t="s">
        <v>193</v>
      </c>
      <c r="D2415" t="s">
        <v>237</v>
      </c>
      <c r="E2415" t="s">
        <v>32</v>
      </c>
      <c r="F2415" t="s">
        <v>113</v>
      </c>
      <c r="G2415">
        <v>80</v>
      </c>
      <c r="H2415">
        <v>434087</v>
      </c>
      <c r="I2415" t="s">
        <v>58</v>
      </c>
      <c r="J2415" s="1">
        <v>45257</v>
      </c>
      <c r="K2415">
        <v>1300</v>
      </c>
      <c r="L2415" t="s">
        <v>10092</v>
      </c>
      <c r="M2415" t="s">
        <v>1253</v>
      </c>
      <c r="N2415" t="s">
        <v>10093</v>
      </c>
      <c r="O2415" t="s">
        <v>10094</v>
      </c>
      <c r="P2415" t="s">
        <v>51</v>
      </c>
      <c r="Q2415">
        <v>6</v>
      </c>
      <c r="R2415" t="s">
        <v>88</v>
      </c>
      <c r="S2415" t="s">
        <v>41</v>
      </c>
      <c r="T2415">
        <v>25920</v>
      </c>
      <c r="U2415" s="1">
        <v>45346</v>
      </c>
      <c r="V2415" t="s">
        <v>119</v>
      </c>
      <c r="W2415">
        <v>514290</v>
      </c>
      <c r="X2415" t="s">
        <v>10095</v>
      </c>
      <c r="Y2415">
        <v>896</v>
      </c>
      <c r="Z2415">
        <v>2248</v>
      </c>
      <c r="AA2415">
        <v>6</v>
      </c>
      <c r="AB2415" s="2" t="s">
        <v>10096</v>
      </c>
    </row>
    <row r="2416" spans="1:28" x14ac:dyDescent="0.3">
      <c r="A2416" t="s">
        <v>28</v>
      </c>
      <c r="B2416" t="s">
        <v>29</v>
      </c>
      <c r="C2416" t="s">
        <v>66</v>
      </c>
      <c r="D2416" t="s">
        <v>442</v>
      </c>
      <c r="E2416" t="s">
        <v>32</v>
      </c>
      <c r="F2416" t="s">
        <v>113</v>
      </c>
      <c r="G2416">
        <v>97</v>
      </c>
      <c r="H2416">
        <v>435050</v>
      </c>
      <c r="I2416" t="s">
        <v>58</v>
      </c>
      <c r="J2416" s="1">
        <v>43840</v>
      </c>
      <c r="K2416">
        <v>1000</v>
      </c>
      <c r="L2416" t="s">
        <v>10097</v>
      </c>
      <c r="M2416" t="s">
        <v>216</v>
      </c>
      <c r="N2416" t="s">
        <v>10098</v>
      </c>
      <c r="O2416">
        <f>1-911-879-7420</f>
        <v>-9209</v>
      </c>
      <c r="P2416" t="s">
        <v>51</v>
      </c>
      <c r="Q2416">
        <v>13</v>
      </c>
      <c r="R2416" t="s">
        <v>88</v>
      </c>
      <c r="S2416" t="s">
        <v>41</v>
      </c>
      <c r="T2416">
        <v>53973</v>
      </c>
      <c r="U2416" s="1">
        <v>45545</v>
      </c>
      <c r="V2416" t="s">
        <v>180</v>
      </c>
      <c r="W2416">
        <v>923867</v>
      </c>
      <c r="X2416" t="s">
        <v>3280</v>
      </c>
      <c r="Y2416">
        <v>835</v>
      </c>
      <c r="Z2416">
        <v>1119</v>
      </c>
      <c r="AA2416">
        <v>2</v>
      </c>
      <c r="AB2416">
        <v>895.2</v>
      </c>
    </row>
    <row r="2417" spans="1:28" x14ac:dyDescent="0.3">
      <c r="A2417" t="s">
        <v>28</v>
      </c>
      <c r="B2417" t="s">
        <v>29</v>
      </c>
      <c r="C2417" t="s">
        <v>54</v>
      </c>
      <c r="D2417" t="s">
        <v>566</v>
      </c>
      <c r="E2417" t="s">
        <v>32</v>
      </c>
      <c r="F2417" t="s">
        <v>106</v>
      </c>
      <c r="G2417">
        <v>82</v>
      </c>
      <c r="H2417">
        <v>411325</v>
      </c>
      <c r="I2417" t="s">
        <v>58</v>
      </c>
      <c r="J2417" s="1">
        <v>45603</v>
      </c>
      <c r="K2417">
        <v>800</v>
      </c>
      <c r="L2417" t="s">
        <v>10099</v>
      </c>
      <c r="M2417" t="s">
        <v>1198</v>
      </c>
      <c r="N2417" t="s">
        <v>10100</v>
      </c>
      <c r="O2417" t="s">
        <v>10101</v>
      </c>
      <c r="P2417" t="s">
        <v>71</v>
      </c>
      <c r="Q2417">
        <v>14</v>
      </c>
      <c r="R2417" t="s">
        <v>40</v>
      </c>
      <c r="S2417" t="s">
        <v>41</v>
      </c>
      <c r="T2417">
        <v>83731</v>
      </c>
      <c r="U2417" s="1">
        <v>45523</v>
      </c>
      <c r="V2417" t="s">
        <v>64</v>
      </c>
      <c r="W2417">
        <v>133096</v>
      </c>
      <c r="X2417" t="s">
        <v>10102</v>
      </c>
      <c r="Y2417">
        <v>265</v>
      </c>
      <c r="Z2417">
        <v>2412</v>
      </c>
      <c r="AA2417">
        <v>4</v>
      </c>
      <c r="AB2417" s="2" t="s">
        <v>10103</v>
      </c>
    </row>
    <row r="2418" spans="1:28" x14ac:dyDescent="0.3">
      <c r="A2418" t="s">
        <v>28</v>
      </c>
      <c r="B2418" t="s">
        <v>29</v>
      </c>
      <c r="C2418" t="s">
        <v>148</v>
      </c>
      <c r="D2418" t="s">
        <v>546</v>
      </c>
      <c r="E2418" t="s">
        <v>32</v>
      </c>
      <c r="F2418" t="s">
        <v>47</v>
      </c>
      <c r="G2418">
        <v>44</v>
      </c>
      <c r="H2418">
        <v>400231</v>
      </c>
      <c r="I2418" t="s">
        <v>58</v>
      </c>
      <c r="J2418" s="1">
        <v>44062</v>
      </c>
      <c r="K2418">
        <v>1200</v>
      </c>
      <c r="L2418" t="s">
        <v>10104</v>
      </c>
      <c r="M2418" t="s">
        <v>85</v>
      </c>
      <c r="N2418" t="s">
        <v>10105</v>
      </c>
      <c r="O2418" t="s">
        <v>10106</v>
      </c>
      <c r="P2418" t="s">
        <v>39</v>
      </c>
      <c r="Q2418">
        <v>5</v>
      </c>
      <c r="R2418" t="s">
        <v>88</v>
      </c>
      <c r="S2418" t="s">
        <v>63</v>
      </c>
      <c r="T2418">
        <v>37241</v>
      </c>
      <c r="U2418" s="1">
        <v>45389</v>
      </c>
      <c r="V2418" t="s">
        <v>80</v>
      </c>
      <c r="W2418">
        <v>101107</v>
      </c>
      <c r="X2418" t="s">
        <v>10107</v>
      </c>
      <c r="Y2418">
        <v>342</v>
      </c>
      <c r="Z2418">
        <v>2066</v>
      </c>
      <c r="AA2418">
        <v>6</v>
      </c>
      <c r="AB2418" s="2" t="s">
        <v>10108</v>
      </c>
    </row>
    <row r="2419" spans="1:28" x14ac:dyDescent="0.3">
      <c r="A2419" t="s">
        <v>28</v>
      </c>
      <c r="B2419" t="s">
        <v>29</v>
      </c>
      <c r="C2419" t="s">
        <v>54</v>
      </c>
      <c r="D2419" t="s">
        <v>149</v>
      </c>
      <c r="E2419" t="s">
        <v>56</v>
      </c>
      <c r="F2419" t="s">
        <v>33</v>
      </c>
      <c r="G2419">
        <v>55</v>
      </c>
      <c r="H2419">
        <v>400622</v>
      </c>
      <c r="I2419" t="s">
        <v>34</v>
      </c>
      <c r="J2419" s="1">
        <v>44459</v>
      </c>
      <c r="K2419">
        <v>1400</v>
      </c>
      <c r="L2419" t="s">
        <v>10109</v>
      </c>
      <c r="M2419" t="s">
        <v>244</v>
      </c>
      <c r="N2419" t="s">
        <v>10110</v>
      </c>
      <c r="O2419" t="s">
        <v>10111</v>
      </c>
      <c r="P2419" t="s">
        <v>87</v>
      </c>
      <c r="Q2419">
        <v>17</v>
      </c>
      <c r="R2419" t="s">
        <v>88</v>
      </c>
      <c r="S2419" t="s">
        <v>118</v>
      </c>
      <c r="T2419">
        <v>92319</v>
      </c>
      <c r="U2419" s="1">
        <v>45505</v>
      </c>
      <c r="V2419" t="s">
        <v>64</v>
      </c>
      <c r="W2419">
        <v>950868</v>
      </c>
      <c r="X2419" t="s">
        <v>10112</v>
      </c>
      <c r="Y2419">
        <v>620</v>
      </c>
      <c r="Z2419">
        <v>1041</v>
      </c>
      <c r="AA2419">
        <v>6</v>
      </c>
      <c r="AB2419">
        <v>2498.4</v>
      </c>
    </row>
    <row r="2420" spans="1:28" x14ac:dyDescent="0.3">
      <c r="A2420" t="s">
        <v>28</v>
      </c>
      <c r="B2420" t="s">
        <v>29</v>
      </c>
      <c r="C2420" t="s">
        <v>91</v>
      </c>
      <c r="D2420" t="s">
        <v>182</v>
      </c>
      <c r="E2420" t="s">
        <v>32</v>
      </c>
      <c r="F2420" t="s">
        <v>57</v>
      </c>
      <c r="G2420">
        <v>1</v>
      </c>
      <c r="H2420">
        <v>418829</v>
      </c>
      <c r="I2420" t="s">
        <v>34</v>
      </c>
      <c r="J2420" s="1">
        <v>44184</v>
      </c>
      <c r="K2420">
        <v>950</v>
      </c>
      <c r="L2420" t="s">
        <v>10113</v>
      </c>
      <c r="M2420" t="s">
        <v>1118</v>
      </c>
      <c r="N2420" t="s">
        <v>10114</v>
      </c>
      <c r="O2420" t="s">
        <v>10115</v>
      </c>
      <c r="P2420" t="s">
        <v>87</v>
      </c>
      <c r="Q2420">
        <v>7</v>
      </c>
      <c r="R2420" t="s">
        <v>88</v>
      </c>
      <c r="S2420" t="s">
        <v>63</v>
      </c>
      <c r="T2420">
        <v>58962</v>
      </c>
      <c r="U2420" s="1">
        <v>45410</v>
      </c>
      <c r="V2420" t="s">
        <v>80</v>
      </c>
      <c r="W2420">
        <v>362626</v>
      </c>
      <c r="X2420" t="s">
        <v>10116</v>
      </c>
      <c r="Y2420">
        <v>492</v>
      </c>
      <c r="Z2420">
        <v>912</v>
      </c>
      <c r="AA2420">
        <v>8</v>
      </c>
      <c r="AB2420">
        <v>2918.4</v>
      </c>
    </row>
    <row r="2421" spans="1:28" x14ac:dyDescent="0.3">
      <c r="A2421" t="s">
        <v>28</v>
      </c>
      <c r="B2421" t="s">
        <v>29</v>
      </c>
      <c r="C2421" t="s">
        <v>193</v>
      </c>
      <c r="D2421" t="s">
        <v>566</v>
      </c>
      <c r="E2421" t="s">
        <v>32</v>
      </c>
      <c r="F2421" t="s">
        <v>83</v>
      </c>
      <c r="G2421">
        <v>49</v>
      </c>
      <c r="H2421">
        <v>423206</v>
      </c>
      <c r="I2421" t="s">
        <v>34</v>
      </c>
      <c r="J2421" s="1">
        <v>44229</v>
      </c>
      <c r="K2421">
        <v>1100</v>
      </c>
      <c r="L2421" t="s">
        <v>10117</v>
      </c>
      <c r="M2421" t="s">
        <v>172</v>
      </c>
      <c r="N2421" t="s">
        <v>10118</v>
      </c>
      <c r="O2421" t="s">
        <v>10119</v>
      </c>
      <c r="P2421" t="s">
        <v>87</v>
      </c>
      <c r="Q2421">
        <v>16</v>
      </c>
      <c r="R2421" t="s">
        <v>40</v>
      </c>
      <c r="S2421" t="s">
        <v>63</v>
      </c>
      <c r="T2421">
        <v>95394</v>
      </c>
      <c r="U2421" s="1">
        <v>45387</v>
      </c>
      <c r="V2421" t="s">
        <v>80</v>
      </c>
      <c r="W2421">
        <v>971124</v>
      </c>
      <c r="X2421" t="s">
        <v>9856</v>
      </c>
      <c r="Y2421">
        <v>983</v>
      </c>
      <c r="Z2421">
        <v>882</v>
      </c>
      <c r="AA2421">
        <v>4</v>
      </c>
      <c r="AB2421">
        <v>1411.2</v>
      </c>
    </row>
    <row r="2422" spans="1:28" x14ac:dyDescent="0.3">
      <c r="A2422" t="s">
        <v>28</v>
      </c>
      <c r="B2422" t="s">
        <v>29</v>
      </c>
      <c r="C2422" t="s">
        <v>193</v>
      </c>
      <c r="D2422" t="s">
        <v>170</v>
      </c>
      <c r="E2422" t="s">
        <v>46</v>
      </c>
      <c r="F2422" t="s">
        <v>135</v>
      </c>
      <c r="G2422">
        <v>65</v>
      </c>
      <c r="H2422">
        <v>436921</v>
      </c>
      <c r="I2422" t="s">
        <v>58</v>
      </c>
      <c r="J2422" s="1">
        <v>44386</v>
      </c>
      <c r="K2422">
        <v>1100</v>
      </c>
      <c r="L2422" t="s">
        <v>10120</v>
      </c>
      <c r="M2422" t="s">
        <v>222</v>
      </c>
      <c r="N2422" t="s">
        <v>10121</v>
      </c>
      <c r="O2422" t="s">
        <v>10122</v>
      </c>
      <c r="P2422" t="s">
        <v>71</v>
      </c>
      <c r="Q2422">
        <v>3</v>
      </c>
      <c r="R2422" t="s">
        <v>40</v>
      </c>
      <c r="S2422" t="s">
        <v>41</v>
      </c>
      <c r="T2422">
        <v>54651</v>
      </c>
      <c r="U2422" s="1">
        <v>45531</v>
      </c>
      <c r="V2422" t="s">
        <v>64</v>
      </c>
      <c r="W2422">
        <v>504191</v>
      </c>
      <c r="X2422" t="s">
        <v>10123</v>
      </c>
      <c r="Y2422">
        <v>970</v>
      </c>
      <c r="Z2422">
        <v>1550</v>
      </c>
      <c r="AA2422">
        <v>8</v>
      </c>
      <c r="AB2422">
        <v>4960</v>
      </c>
    </row>
    <row r="2423" spans="1:28" x14ac:dyDescent="0.3">
      <c r="A2423" t="s">
        <v>28</v>
      </c>
      <c r="B2423" t="s">
        <v>29</v>
      </c>
      <c r="C2423" t="s">
        <v>148</v>
      </c>
      <c r="D2423" t="s">
        <v>611</v>
      </c>
      <c r="E2423" t="s">
        <v>46</v>
      </c>
      <c r="F2423" t="s">
        <v>57</v>
      </c>
      <c r="G2423">
        <v>35</v>
      </c>
      <c r="H2423">
        <v>438817</v>
      </c>
      <c r="I2423" t="s">
        <v>58</v>
      </c>
      <c r="J2423" s="1">
        <v>44764</v>
      </c>
      <c r="K2423">
        <v>1000</v>
      </c>
      <c r="L2423" t="s">
        <v>10124</v>
      </c>
      <c r="M2423" t="s">
        <v>189</v>
      </c>
      <c r="N2423" t="s">
        <v>10125</v>
      </c>
      <c r="O2423" t="s">
        <v>10126</v>
      </c>
      <c r="P2423" t="s">
        <v>51</v>
      </c>
      <c r="Q2423">
        <v>15</v>
      </c>
      <c r="R2423" t="s">
        <v>40</v>
      </c>
      <c r="S2423" t="s">
        <v>41</v>
      </c>
      <c r="T2423">
        <v>56839</v>
      </c>
      <c r="U2423" s="1">
        <v>45352</v>
      </c>
      <c r="V2423" t="s">
        <v>72</v>
      </c>
      <c r="W2423">
        <v>710846</v>
      </c>
      <c r="X2423" t="s">
        <v>10127</v>
      </c>
      <c r="Y2423">
        <v>222</v>
      </c>
      <c r="Z2423">
        <v>894</v>
      </c>
      <c r="AA2423">
        <v>1</v>
      </c>
      <c r="AB2423">
        <v>357.6</v>
      </c>
    </row>
    <row r="2424" spans="1:28" x14ac:dyDescent="0.3">
      <c r="A2424" t="s">
        <v>28</v>
      </c>
      <c r="B2424" t="s">
        <v>29</v>
      </c>
      <c r="C2424" t="s">
        <v>91</v>
      </c>
      <c r="D2424" t="s">
        <v>511</v>
      </c>
      <c r="E2424" t="s">
        <v>56</v>
      </c>
      <c r="F2424" t="s">
        <v>83</v>
      </c>
      <c r="G2424">
        <v>55</v>
      </c>
      <c r="H2424">
        <v>414930</v>
      </c>
      <c r="I2424" t="s">
        <v>34</v>
      </c>
      <c r="J2424" s="1">
        <v>44099</v>
      </c>
      <c r="K2424">
        <v>1200</v>
      </c>
      <c r="L2424" t="s">
        <v>10128</v>
      </c>
      <c r="M2424" t="s">
        <v>313</v>
      </c>
      <c r="N2424" t="s">
        <v>10129</v>
      </c>
      <c r="O2424" t="s">
        <v>10130</v>
      </c>
      <c r="P2424" t="s">
        <v>71</v>
      </c>
      <c r="Q2424">
        <v>15</v>
      </c>
      <c r="R2424" t="s">
        <v>88</v>
      </c>
      <c r="S2424" t="s">
        <v>79</v>
      </c>
      <c r="T2424">
        <v>60462</v>
      </c>
      <c r="U2424" s="1">
        <v>45447</v>
      </c>
      <c r="V2424" t="s">
        <v>52</v>
      </c>
      <c r="W2424">
        <v>631853</v>
      </c>
      <c r="X2424" t="s">
        <v>10131</v>
      </c>
      <c r="Y2424">
        <v>886</v>
      </c>
      <c r="Z2424">
        <v>933</v>
      </c>
      <c r="AA2424">
        <v>5</v>
      </c>
      <c r="AB2424">
        <v>1866</v>
      </c>
    </row>
    <row r="2425" spans="1:28" x14ac:dyDescent="0.3">
      <c r="A2425" t="s">
        <v>28</v>
      </c>
      <c r="B2425" t="s">
        <v>29</v>
      </c>
      <c r="C2425" t="s">
        <v>157</v>
      </c>
      <c r="D2425" t="s">
        <v>511</v>
      </c>
      <c r="E2425" t="s">
        <v>46</v>
      </c>
      <c r="F2425" t="s">
        <v>33</v>
      </c>
      <c r="G2425">
        <v>9</v>
      </c>
      <c r="H2425">
        <v>431345</v>
      </c>
      <c r="I2425" t="s">
        <v>34</v>
      </c>
      <c r="J2425" s="1">
        <v>44743</v>
      </c>
      <c r="K2425">
        <v>1400</v>
      </c>
      <c r="L2425" t="s">
        <v>10132</v>
      </c>
      <c r="M2425" t="s">
        <v>313</v>
      </c>
      <c r="N2425" t="s">
        <v>10133</v>
      </c>
      <c r="O2425" t="s">
        <v>10134</v>
      </c>
      <c r="P2425" t="s">
        <v>71</v>
      </c>
      <c r="Q2425">
        <v>20</v>
      </c>
      <c r="R2425" t="s">
        <v>40</v>
      </c>
      <c r="S2425" t="s">
        <v>118</v>
      </c>
      <c r="T2425">
        <v>65063</v>
      </c>
      <c r="U2425" s="1">
        <v>45454</v>
      </c>
      <c r="V2425" t="s">
        <v>52</v>
      </c>
      <c r="W2425">
        <v>956882</v>
      </c>
      <c r="X2425" t="s">
        <v>10135</v>
      </c>
      <c r="Y2425">
        <v>919</v>
      </c>
      <c r="Z2425">
        <v>2464</v>
      </c>
      <c r="AA2425">
        <v>3</v>
      </c>
      <c r="AB2425">
        <v>2956.8</v>
      </c>
    </row>
    <row r="2426" spans="1:28" x14ac:dyDescent="0.3">
      <c r="A2426" t="s">
        <v>28</v>
      </c>
      <c r="B2426" t="s">
        <v>29</v>
      </c>
      <c r="C2426" t="s">
        <v>66</v>
      </c>
      <c r="D2426" t="s">
        <v>149</v>
      </c>
      <c r="E2426" t="s">
        <v>56</v>
      </c>
      <c r="F2426" t="s">
        <v>175</v>
      </c>
      <c r="G2426">
        <v>84</v>
      </c>
      <c r="H2426">
        <v>407476</v>
      </c>
      <c r="I2426" t="s">
        <v>34</v>
      </c>
      <c r="J2426" s="1">
        <v>45349</v>
      </c>
      <c r="K2426">
        <v>800</v>
      </c>
      <c r="L2426" t="s">
        <v>10136</v>
      </c>
      <c r="M2426" t="s">
        <v>2054</v>
      </c>
      <c r="N2426" t="s">
        <v>10137</v>
      </c>
      <c r="O2426">
        <v>3717746804</v>
      </c>
      <c r="P2426" t="s">
        <v>87</v>
      </c>
      <c r="Q2426">
        <v>13</v>
      </c>
      <c r="R2426" t="s">
        <v>88</v>
      </c>
      <c r="S2426" t="s">
        <v>41</v>
      </c>
      <c r="T2426">
        <v>54497</v>
      </c>
      <c r="U2426" s="1">
        <v>45359</v>
      </c>
      <c r="V2426" t="s">
        <v>72</v>
      </c>
      <c r="W2426">
        <v>535600</v>
      </c>
      <c r="X2426" t="s">
        <v>10138</v>
      </c>
      <c r="Y2426">
        <v>971</v>
      </c>
      <c r="Z2426">
        <v>724</v>
      </c>
      <c r="AA2426">
        <v>7</v>
      </c>
      <c r="AB2426">
        <v>2027.2</v>
      </c>
    </row>
    <row r="2427" spans="1:28" x14ac:dyDescent="0.3">
      <c r="A2427" t="s">
        <v>28</v>
      </c>
      <c r="B2427" t="s">
        <v>29</v>
      </c>
      <c r="C2427" t="s">
        <v>30</v>
      </c>
      <c r="D2427" t="s">
        <v>142</v>
      </c>
      <c r="E2427" t="s">
        <v>56</v>
      </c>
      <c r="F2427" t="s">
        <v>175</v>
      </c>
      <c r="G2427">
        <v>59</v>
      </c>
      <c r="H2427">
        <v>416969</v>
      </c>
      <c r="I2427" t="s">
        <v>34</v>
      </c>
      <c r="J2427" s="1">
        <v>45360</v>
      </c>
      <c r="K2427">
        <v>800</v>
      </c>
      <c r="L2427" t="s">
        <v>10139</v>
      </c>
      <c r="M2427" t="s">
        <v>372</v>
      </c>
      <c r="N2427" t="s">
        <v>10140</v>
      </c>
      <c r="O2427" t="s">
        <v>10141</v>
      </c>
      <c r="P2427" t="s">
        <v>71</v>
      </c>
      <c r="Q2427">
        <v>6</v>
      </c>
      <c r="R2427" t="s">
        <v>40</v>
      </c>
      <c r="S2427" t="s">
        <v>63</v>
      </c>
      <c r="T2427">
        <v>67061</v>
      </c>
      <c r="U2427" s="1">
        <v>45426</v>
      </c>
      <c r="V2427" t="s">
        <v>140</v>
      </c>
      <c r="W2427">
        <v>351718</v>
      </c>
      <c r="X2427" t="s">
        <v>10142</v>
      </c>
      <c r="Y2427">
        <v>673</v>
      </c>
      <c r="Z2427">
        <v>1523</v>
      </c>
      <c r="AA2427">
        <v>3</v>
      </c>
      <c r="AB2427" s="2" t="s">
        <v>9535</v>
      </c>
    </row>
    <row r="2428" spans="1:28" x14ac:dyDescent="0.3">
      <c r="A2428" t="s">
        <v>28</v>
      </c>
      <c r="B2428" t="s">
        <v>29</v>
      </c>
      <c r="C2428" t="s">
        <v>44</v>
      </c>
      <c r="D2428" t="s">
        <v>317</v>
      </c>
      <c r="E2428" t="s">
        <v>46</v>
      </c>
      <c r="F2428" t="s">
        <v>99</v>
      </c>
      <c r="G2428">
        <v>70</v>
      </c>
      <c r="H2428">
        <v>432570</v>
      </c>
      <c r="I2428" t="s">
        <v>34</v>
      </c>
      <c r="J2428" s="1">
        <v>45490</v>
      </c>
      <c r="K2428">
        <v>800</v>
      </c>
      <c r="L2428" t="s">
        <v>10143</v>
      </c>
      <c r="M2428" t="s">
        <v>49</v>
      </c>
      <c r="N2428" t="s">
        <v>10144</v>
      </c>
      <c r="O2428" t="s">
        <v>10145</v>
      </c>
      <c r="P2428" t="s">
        <v>87</v>
      </c>
      <c r="Q2428">
        <v>5</v>
      </c>
      <c r="R2428" t="s">
        <v>40</v>
      </c>
      <c r="S2428" t="s">
        <v>118</v>
      </c>
      <c r="T2428">
        <v>44499</v>
      </c>
      <c r="U2428" s="1">
        <v>45481</v>
      </c>
      <c r="V2428" t="s">
        <v>126</v>
      </c>
      <c r="W2428">
        <v>438879</v>
      </c>
      <c r="X2428" t="s">
        <v>10146</v>
      </c>
      <c r="Y2428">
        <v>542</v>
      </c>
      <c r="Z2428">
        <v>1818</v>
      </c>
      <c r="AA2428">
        <v>8</v>
      </c>
      <c r="AB2428">
        <v>5817.6</v>
      </c>
    </row>
    <row r="2429" spans="1:28" x14ac:dyDescent="0.3">
      <c r="A2429" t="s">
        <v>28</v>
      </c>
      <c r="B2429" t="s">
        <v>29</v>
      </c>
      <c r="C2429" t="s">
        <v>44</v>
      </c>
      <c r="D2429" t="s">
        <v>248</v>
      </c>
      <c r="E2429" t="s">
        <v>32</v>
      </c>
      <c r="F2429" t="s">
        <v>106</v>
      </c>
      <c r="G2429">
        <v>31</v>
      </c>
      <c r="H2429">
        <v>433798</v>
      </c>
      <c r="I2429" t="s">
        <v>58</v>
      </c>
      <c r="J2429" s="1">
        <v>45585</v>
      </c>
      <c r="K2429">
        <v>950</v>
      </c>
      <c r="L2429" t="s">
        <v>10147</v>
      </c>
      <c r="M2429" t="s">
        <v>670</v>
      </c>
      <c r="N2429" t="s">
        <v>10148</v>
      </c>
      <c r="O2429" t="s">
        <v>10149</v>
      </c>
      <c r="P2429" t="s">
        <v>87</v>
      </c>
      <c r="Q2429">
        <v>20</v>
      </c>
      <c r="R2429" t="s">
        <v>40</v>
      </c>
      <c r="S2429" t="s">
        <v>118</v>
      </c>
      <c r="T2429">
        <v>18522</v>
      </c>
      <c r="U2429" s="1">
        <v>45621</v>
      </c>
      <c r="V2429" t="s">
        <v>42</v>
      </c>
      <c r="W2429">
        <v>697902</v>
      </c>
      <c r="X2429" t="s">
        <v>10150</v>
      </c>
      <c r="Y2429">
        <v>355</v>
      </c>
      <c r="Z2429">
        <v>817</v>
      </c>
      <c r="AA2429">
        <v>3</v>
      </c>
      <c r="AB2429" s="2" t="s">
        <v>10151</v>
      </c>
    </row>
    <row r="2430" spans="1:28" x14ac:dyDescent="0.3">
      <c r="A2430" t="s">
        <v>28</v>
      </c>
      <c r="B2430" t="s">
        <v>29</v>
      </c>
      <c r="C2430" t="s">
        <v>66</v>
      </c>
      <c r="D2430" t="s">
        <v>364</v>
      </c>
      <c r="E2430" t="s">
        <v>46</v>
      </c>
      <c r="F2430" t="s">
        <v>57</v>
      </c>
      <c r="G2430">
        <v>73</v>
      </c>
      <c r="H2430">
        <v>400233</v>
      </c>
      <c r="I2430" t="s">
        <v>34</v>
      </c>
      <c r="J2430" s="1">
        <v>44509</v>
      </c>
      <c r="K2430">
        <v>950</v>
      </c>
      <c r="L2430" t="s">
        <v>10152</v>
      </c>
      <c r="M2430" t="s">
        <v>177</v>
      </c>
      <c r="N2430" t="s">
        <v>10153</v>
      </c>
      <c r="O2430">
        <v>5874603695</v>
      </c>
      <c r="P2430" t="s">
        <v>39</v>
      </c>
      <c r="Q2430">
        <v>17</v>
      </c>
      <c r="R2430" t="s">
        <v>88</v>
      </c>
      <c r="S2430" t="s">
        <v>63</v>
      </c>
      <c r="T2430">
        <v>80839</v>
      </c>
      <c r="U2430" s="1">
        <v>45315</v>
      </c>
      <c r="V2430" t="s">
        <v>111</v>
      </c>
      <c r="W2430">
        <v>549057</v>
      </c>
      <c r="X2430" t="s">
        <v>10154</v>
      </c>
      <c r="Y2430">
        <v>536</v>
      </c>
      <c r="Z2430">
        <v>2294</v>
      </c>
      <c r="AA2430">
        <v>5</v>
      </c>
      <c r="AB2430">
        <v>4588</v>
      </c>
    </row>
    <row r="2431" spans="1:28" x14ac:dyDescent="0.3">
      <c r="A2431" t="s">
        <v>28</v>
      </c>
      <c r="B2431" t="s">
        <v>29</v>
      </c>
      <c r="C2431" t="s">
        <v>148</v>
      </c>
      <c r="D2431" t="s">
        <v>560</v>
      </c>
      <c r="E2431" t="s">
        <v>32</v>
      </c>
      <c r="F2431" t="s">
        <v>135</v>
      </c>
      <c r="G2431">
        <v>15</v>
      </c>
      <c r="H2431">
        <v>424730</v>
      </c>
      <c r="I2431" t="s">
        <v>34</v>
      </c>
      <c r="J2431" s="1">
        <v>45429</v>
      </c>
      <c r="K2431">
        <v>1100</v>
      </c>
      <c r="L2431" t="s">
        <v>10155</v>
      </c>
      <c r="M2431" t="s">
        <v>123</v>
      </c>
      <c r="N2431" t="s">
        <v>10156</v>
      </c>
      <c r="O2431" t="s">
        <v>10157</v>
      </c>
      <c r="P2431" t="s">
        <v>39</v>
      </c>
      <c r="Q2431">
        <v>14</v>
      </c>
      <c r="R2431" t="s">
        <v>88</v>
      </c>
      <c r="S2431" t="s">
        <v>41</v>
      </c>
      <c r="T2431">
        <v>32600</v>
      </c>
      <c r="U2431" s="1">
        <v>45600</v>
      </c>
      <c r="V2431" t="s">
        <v>42</v>
      </c>
      <c r="W2431">
        <v>673633</v>
      </c>
      <c r="X2431" t="s">
        <v>10158</v>
      </c>
      <c r="Y2431">
        <v>660</v>
      </c>
      <c r="Z2431">
        <v>657</v>
      </c>
      <c r="AA2431">
        <v>8</v>
      </c>
      <c r="AB2431">
        <v>2102.4</v>
      </c>
    </row>
    <row r="2432" spans="1:28" x14ac:dyDescent="0.3">
      <c r="A2432" t="s">
        <v>28</v>
      </c>
      <c r="B2432" t="s">
        <v>29</v>
      </c>
      <c r="C2432" t="s">
        <v>148</v>
      </c>
      <c r="D2432" t="s">
        <v>611</v>
      </c>
      <c r="E2432" t="s">
        <v>32</v>
      </c>
      <c r="F2432" t="s">
        <v>99</v>
      </c>
      <c r="G2432">
        <v>14</v>
      </c>
      <c r="H2432">
        <v>420977</v>
      </c>
      <c r="I2432" t="s">
        <v>58</v>
      </c>
      <c r="J2432" s="1">
        <v>45138</v>
      </c>
      <c r="K2432">
        <v>1200</v>
      </c>
      <c r="L2432" t="s">
        <v>10159</v>
      </c>
      <c r="M2432" t="s">
        <v>2538</v>
      </c>
      <c r="N2432" t="s">
        <v>10160</v>
      </c>
      <c r="O2432" t="s">
        <v>10161</v>
      </c>
      <c r="P2432" t="s">
        <v>39</v>
      </c>
      <c r="Q2432">
        <v>11</v>
      </c>
      <c r="R2432" t="s">
        <v>88</v>
      </c>
      <c r="S2432" t="s">
        <v>41</v>
      </c>
      <c r="T2432">
        <v>45387</v>
      </c>
      <c r="U2432" s="1">
        <v>45520</v>
      </c>
      <c r="V2432" t="s">
        <v>64</v>
      </c>
      <c r="W2432">
        <v>754002</v>
      </c>
      <c r="X2432" t="s">
        <v>10162</v>
      </c>
      <c r="Y2432">
        <v>783</v>
      </c>
      <c r="Z2432">
        <v>2830</v>
      </c>
      <c r="AA2432">
        <v>5</v>
      </c>
      <c r="AB2432">
        <v>5660</v>
      </c>
    </row>
    <row r="2433" spans="1:28" x14ac:dyDescent="0.3">
      <c r="A2433" t="s">
        <v>28</v>
      </c>
      <c r="B2433" t="s">
        <v>29</v>
      </c>
      <c r="C2433" t="s">
        <v>66</v>
      </c>
      <c r="D2433" t="s">
        <v>566</v>
      </c>
      <c r="E2433" t="s">
        <v>46</v>
      </c>
      <c r="F2433" t="s">
        <v>113</v>
      </c>
      <c r="G2433">
        <v>68</v>
      </c>
      <c r="H2433">
        <v>401587</v>
      </c>
      <c r="I2433" t="s">
        <v>58</v>
      </c>
      <c r="J2433" s="1">
        <v>44896</v>
      </c>
      <c r="K2433">
        <v>1100</v>
      </c>
      <c r="L2433" t="s">
        <v>10163</v>
      </c>
      <c r="M2433" t="s">
        <v>287</v>
      </c>
      <c r="N2433" t="s">
        <v>10164</v>
      </c>
      <c r="O2433" t="s">
        <v>10165</v>
      </c>
      <c r="P2433" t="s">
        <v>51</v>
      </c>
      <c r="Q2433">
        <v>5</v>
      </c>
      <c r="R2433" t="s">
        <v>40</v>
      </c>
      <c r="S2433" t="s">
        <v>41</v>
      </c>
      <c r="T2433">
        <v>80572</v>
      </c>
      <c r="U2433" s="1">
        <v>45319</v>
      </c>
      <c r="V2433" t="s">
        <v>111</v>
      </c>
      <c r="W2433">
        <v>998421</v>
      </c>
      <c r="X2433" t="s">
        <v>10166</v>
      </c>
      <c r="Y2433">
        <v>254</v>
      </c>
      <c r="Z2433">
        <v>1335</v>
      </c>
      <c r="AA2433">
        <v>4</v>
      </c>
      <c r="AB2433">
        <v>2136</v>
      </c>
    </row>
    <row r="2434" spans="1:28" x14ac:dyDescent="0.3">
      <c r="A2434" t="s">
        <v>28</v>
      </c>
      <c r="B2434" t="s">
        <v>29</v>
      </c>
      <c r="C2434" t="s">
        <v>44</v>
      </c>
      <c r="D2434" t="s">
        <v>364</v>
      </c>
      <c r="E2434" t="s">
        <v>46</v>
      </c>
      <c r="F2434" t="s">
        <v>33</v>
      </c>
      <c r="G2434">
        <v>22</v>
      </c>
      <c r="H2434">
        <v>428615</v>
      </c>
      <c r="I2434" t="s">
        <v>58</v>
      </c>
      <c r="J2434" s="1">
        <v>44575</v>
      </c>
      <c r="K2434">
        <v>1000</v>
      </c>
      <c r="L2434" t="s">
        <v>10167</v>
      </c>
      <c r="M2434" t="s">
        <v>1212</v>
      </c>
      <c r="N2434" t="s">
        <v>10168</v>
      </c>
      <c r="O2434">
        <v>9889751046</v>
      </c>
      <c r="P2434" t="s">
        <v>39</v>
      </c>
      <c r="Q2434">
        <v>18</v>
      </c>
      <c r="R2434" t="s">
        <v>40</v>
      </c>
      <c r="S2434" t="s">
        <v>41</v>
      </c>
      <c r="T2434">
        <v>15032</v>
      </c>
      <c r="U2434" s="1">
        <v>45426</v>
      </c>
      <c r="V2434" t="s">
        <v>140</v>
      </c>
      <c r="W2434">
        <v>108338</v>
      </c>
      <c r="X2434" t="s">
        <v>1935</v>
      </c>
      <c r="Y2434">
        <v>385</v>
      </c>
      <c r="Z2434">
        <v>1190</v>
      </c>
      <c r="AA2434">
        <v>4</v>
      </c>
      <c r="AB2434">
        <v>1904</v>
      </c>
    </row>
    <row r="2435" spans="1:28" x14ac:dyDescent="0.3">
      <c r="A2435" t="s">
        <v>28</v>
      </c>
      <c r="B2435" t="s">
        <v>29</v>
      </c>
      <c r="C2435" t="s">
        <v>193</v>
      </c>
      <c r="D2435" t="s">
        <v>237</v>
      </c>
      <c r="E2435" t="s">
        <v>46</v>
      </c>
      <c r="F2435" t="s">
        <v>175</v>
      </c>
      <c r="G2435">
        <v>36</v>
      </c>
      <c r="H2435">
        <v>400099</v>
      </c>
      <c r="I2435" t="s">
        <v>34</v>
      </c>
      <c r="J2435" s="1">
        <v>44215</v>
      </c>
      <c r="K2435">
        <v>1100</v>
      </c>
      <c r="L2435" t="s">
        <v>10169</v>
      </c>
      <c r="M2435" t="s">
        <v>189</v>
      </c>
      <c r="N2435" t="s">
        <v>10170</v>
      </c>
      <c r="O2435" t="s">
        <v>10171</v>
      </c>
      <c r="P2435" t="s">
        <v>87</v>
      </c>
      <c r="Q2435">
        <v>5</v>
      </c>
      <c r="R2435" t="s">
        <v>88</v>
      </c>
      <c r="S2435" t="s">
        <v>79</v>
      </c>
      <c r="T2435">
        <v>84956</v>
      </c>
      <c r="U2435" s="1">
        <v>45524</v>
      </c>
      <c r="V2435" t="s">
        <v>64</v>
      </c>
      <c r="W2435">
        <v>208142</v>
      </c>
      <c r="X2435" t="s">
        <v>10172</v>
      </c>
      <c r="Y2435">
        <v>490</v>
      </c>
      <c r="Z2435">
        <v>1114</v>
      </c>
      <c r="AA2435">
        <v>2</v>
      </c>
      <c r="AB2435">
        <v>891.2</v>
      </c>
    </row>
    <row r="2436" spans="1:28" x14ac:dyDescent="0.3">
      <c r="A2436" t="s">
        <v>28</v>
      </c>
      <c r="B2436" t="s">
        <v>29</v>
      </c>
      <c r="C2436" t="s">
        <v>30</v>
      </c>
      <c r="D2436" t="s">
        <v>105</v>
      </c>
      <c r="E2436" t="s">
        <v>56</v>
      </c>
      <c r="F2436" t="s">
        <v>83</v>
      </c>
      <c r="G2436">
        <v>100</v>
      </c>
      <c r="H2436">
        <v>429959</v>
      </c>
      <c r="I2436" t="s">
        <v>58</v>
      </c>
      <c r="J2436" s="1">
        <v>45359</v>
      </c>
      <c r="K2436">
        <v>1400</v>
      </c>
      <c r="L2436" t="s">
        <v>10173</v>
      </c>
      <c r="M2436" t="s">
        <v>351</v>
      </c>
      <c r="N2436" t="s">
        <v>10174</v>
      </c>
      <c r="O2436" t="s">
        <v>10175</v>
      </c>
      <c r="P2436" t="s">
        <v>71</v>
      </c>
      <c r="Q2436">
        <v>3</v>
      </c>
      <c r="R2436" t="s">
        <v>88</v>
      </c>
      <c r="S2436" t="s">
        <v>79</v>
      </c>
      <c r="T2436">
        <v>20689</v>
      </c>
      <c r="U2436" s="1">
        <v>45578</v>
      </c>
      <c r="V2436" t="s">
        <v>155</v>
      </c>
      <c r="W2436">
        <v>352342</v>
      </c>
      <c r="X2436" t="s">
        <v>10176</v>
      </c>
      <c r="Y2436">
        <v>567</v>
      </c>
      <c r="Z2436">
        <v>1467</v>
      </c>
      <c r="AA2436">
        <v>1</v>
      </c>
      <c r="AB2436" s="2" t="s">
        <v>10177</v>
      </c>
    </row>
    <row r="2437" spans="1:28" x14ac:dyDescent="0.3">
      <c r="A2437" t="s">
        <v>28</v>
      </c>
      <c r="B2437" t="s">
        <v>29</v>
      </c>
      <c r="C2437" t="s">
        <v>44</v>
      </c>
      <c r="D2437" t="s">
        <v>546</v>
      </c>
      <c r="E2437" t="s">
        <v>32</v>
      </c>
      <c r="F2437" t="s">
        <v>99</v>
      </c>
      <c r="G2437">
        <v>18</v>
      </c>
      <c r="H2437">
        <v>431302</v>
      </c>
      <c r="I2437" t="s">
        <v>58</v>
      </c>
      <c r="J2437" s="1">
        <v>44300</v>
      </c>
      <c r="K2437">
        <v>1300</v>
      </c>
      <c r="L2437" t="s">
        <v>10178</v>
      </c>
      <c r="M2437" t="s">
        <v>94</v>
      </c>
      <c r="N2437" t="s">
        <v>10179</v>
      </c>
      <c r="O2437" t="s">
        <v>10180</v>
      </c>
      <c r="P2437" t="s">
        <v>39</v>
      </c>
      <c r="Q2437">
        <v>13</v>
      </c>
      <c r="R2437" t="s">
        <v>40</v>
      </c>
      <c r="S2437" t="s">
        <v>118</v>
      </c>
      <c r="T2437">
        <v>55454</v>
      </c>
      <c r="U2437" s="1">
        <v>45402</v>
      </c>
      <c r="V2437" t="s">
        <v>80</v>
      </c>
      <c r="W2437">
        <v>184098</v>
      </c>
      <c r="X2437" t="s">
        <v>10181</v>
      </c>
      <c r="Y2437">
        <v>555</v>
      </c>
      <c r="Z2437">
        <v>725</v>
      </c>
      <c r="AA2437">
        <v>3</v>
      </c>
      <c r="AB2437">
        <v>870</v>
      </c>
    </row>
    <row r="2438" spans="1:28" x14ac:dyDescent="0.3">
      <c r="A2438" t="s">
        <v>28</v>
      </c>
      <c r="B2438" t="s">
        <v>29</v>
      </c>
      <c r="C2438" t="s">
        <v>54</v>
      </c>
      <c r="D2438" t="s">
        <v>611</v>
      </c>
      <c r="E2438" t="s">
        <v>32</v>
      </c>
      <c r="F2438" t="s">
        <v>99</v>
      </c>
      <c r="G2438">
        <v>87</v>
      </c>
      <c r="H2438">
        <v>426747</v>
      </c>
      <c r="I2438" t="s">
        <v>58</v>
      </c>
      <c r="J2438" s="1">
        <v>44278</v>
      </c>
      <c r="K2438">
        <v>1200</v>
      </c>
      <c r="L2438" t="s">
        <v>10182</v>
      </c>
      <c r="M2438" t="s">
        <v>736</v>
      </c>
      <c r="N2438" t="s">
        <v>10183</v>
      </c>
      <c r="O2438">
        <v>6958700281</v>
      </c>
      <c r="P2438" t="s">
        <v>71</v>
      </c>
      <c r="Q2438">
        <v>10</v>
      </c>
      <c r="R2438" t="s">
        <v>88</v>
      </c>
      <c r="S2438" t="s">
        <v>63</v>
      </c>
      <c r="T2438">
        <v>33376</v>
      </c>
      <c r="U2438" s="1">
        <v>45371</v>
      </c>
      <c r="V2438" t="s">
        <v>72</v>
      </c>
      <c r="W2438">
        <v>640955</v>
      </c>
      <c r="X2438" t="s">
        <v>10184</v>
      </c>
      <c r="Y2438">
        <v>289</v>
      </c>
      <c r="Z2438">
        <v>2034</v>
      </c>
      <c r="AA2438">
        <v>7</v>
      </c>
      <c r="AB2438" s="2" t="s">
        <v>10185</v>
      </c>
    </row>
    <row r="2439" spans="1:28" x14ac:dyDescent="0.3">
      <c r="A2439" t="s">
        <v>28</v>
      </c>
      <c r="B2439" t="s">
        <v>29</v>
      </c>
      <c r="C2439" t="s">
        <v>193</v>
      </c>
      <c r="D2439" t="s">
        <v>227</v>
      </c>
      <c r="E2439" t="s">
        <v>32</v>
      </c>
      <c r="F2439" t="s">
        <v>99</v>
      </c>
      <c r="G2439">
        <v>24</v>
      </c>
      <c r="H2439">
        <v>432829</v>
      </c>
      <c r="I2439" t="s">
        <v>58</v>
      </c>
      <c r="J2439" s="1">
        <v>45537</v>
      </c>
      <c r="K2439">
        <v>950</v>
      </c>
      <c r="L2439" t="s">
        <v>10186</v>
      </c>
      <c r="M2439" t="s">
        <v>680</v>
      </c>
      <c r="N2439" t="s">
        <v>10187</v>
      </c>
      <c r="O2439" t="s">
        <v>10188</v>
      </c>
      <c r="P2439" t="s">
        <v>39</v>
      </c>
      <c r="Q2439">
        <v>8</v>
      </c>
      <c r="R2439" t="s">
        <v>40</v>
      </c>
      <c r="S2439" t="s">
        <v>63</v>
      </c>
      <c r="T2439">
        <v>16177</v>
      </c>
      <c r="U2439" s="1">
        <v>45528</v>
      </c>
      <c r="V2439" t="s">
        <v>64</v>
      </c>
      <c r="W2439">
        <v>340371</v>
      </c>
      <c r="X2439" t="s">
        <v>10189</v>
      </c>
      <c r="Y2439">
        <v>500</v>
      </c>
      <c r="Z2439">
        <v>2284</v>
      </c>
      <c r="AA2439">
        <v>5</v>
      </c>
      <c r="AB2439">
        <v>4568</v>
      </c>
    </row>
    <row r="2440" spans="1:28" x14ac:dyDescent="0.3">
      <c r="A2440" t="s">
        <v>28</v>
      </c>
      <c r="B2440" t="s">
        <v>29</v>
      </c>
      <c r="C2440" t="s">
        <v>44</v>
      </c>
      <c r="D2440" t="s">
        <v>82</v>
      </c>
      <c r="E2440" t="s">
        <v>46</v>
      </c>
      <c r="F2440" t="s">
        <v>106</v>
      </c>
      <c r="G2440">
        <v>84</v>
      </c>
      <c r="H2440">
        <v>430428</v>
      </c>
      <c r="I2440" t="s">
        <v>58</v>
      </c>
      <c r="J2440" s="1">
        <v>45575</v>
      </c>
      <c r="K2440">
        <v>1400</v>
      </c>
      <c r="L2440" t="s">
        <v>10190</v>
      </c>
      <c r="M2440" t="s">
        <v>2124</v>
      </c>
      <c r="N2440" t="s">
        <v>10191</v>
      </c>
      <c r="O2440" t="s">
        <v>10192</v>
      </c>
      <c r="P2440" t="s">
        <v>87</v>
      </c>
      <c r="Q2440">
        <v>7</v>
      </c>
      <c r="R2440" t="s">
        <v>88</v>
      </c>
      <c r="S2440" t="s">
        <v>41</v>
      </c>
      <c r="T2440">
        <v>36273</v>
      </c>
      <c r="U2440" s="1">
        <v>45339</v>
      </c>
      <c r="V2440" t="s">
        <v>119</v>
      </c>
      <c r="W2440">
        <v>439519</v>
      </c>
      <c r="X2440" t="s">
        <v>10193</v>
      </c>
      <c r="Y2440">
        <v>380</v>
      </c>
      <c r="Z2440">
        <v>2222</v>
      </c>
      <c r="AA2440">
        <v>1</v>
      </c>
      <c r="AB2440" s="2" t="s">
        <v>2452</v>
      </c>
    </row>
    <row r="2441" spans="1:28" x14ac:dyDescent="0.3">
      <c r="A2441" t="s">
        <v>28</v>
      </c>
      <c r="B2441" t="s">
        <v>29</v>
      </c>
      <c r="C2441" t="s">
        <v>91</v>
      </c>
      <c r="D2441" t="s">
        <v>364</v>
      </c>
      <c r="E2441" t="s">
        <v>32</v>
      </c>
      <c r="F2441" t="s">
        <v>135</v>
      </c>
      <c r="G2441">
        <v>7</v>
      </c>
      <c r="H2441">
        <v>407026</v>
      </c>
      <c r="I2441" t="s">
        <v>58</v>
      </c>
      <c r="J2441" s="1">
        <v>44346</v>
      </c>
      <c r="K2441">
        <v>1200</v>
      </c>
      <c r="L2441" t="s">
        <v>10194</v>
      </c>
      <c r="M2441" t="s">
        <v>1118</v>
      </c>
      <c r="N2441" t="s">
        <v>10195</v>
      </c>
      <c r="O2441" t="s">
        <v>10196</v>
      </c>
      <c r="P2441" t="s">
        <v>87</v>
      </c>
      <c r="Q2441">
        <v>3</v>
      </c>
      <c r="R2441" t="s">
        <v>40</v>
      </c>
      <c r="S2441" t="s">
        <v>63</v>
      </c>
      <c r="T2441">
        <v>73849</v>
      </c>
      <c r="U2441" s="1">
        <v>45621</v>
      </c>
      <c r="V2441" t="s">
        <v>42</v>
      </c>
      <c r="W2441">
        <v>222249</v>
      </c>
      <c r="X2441" t="s">
        <v>10197</v>
      </c>
      <c r="Y2441">
        <v>744</v>
      </c>
      <c r="Z2441">
        <v>2032</v>
      </c>
      <c r="AA2441">
        <v>4</v>
      </c>
      <c r="AB2441" s="2" t="s">
        <v>2324</v>
      </c>
    </row>
    <row r="2442" spans="1:28" x14ac:dyDescent="0.3">
      <c r="A2442" t="s">
        <v>28</v>
      </c>
      <c r="B2442" t="s">
        <v>29</v>
      </c>
      <c r="C2442" t="s">
        <v>30</v>
      </c>
      <c r="D2442" t="s">
        <v>237</v>
      </c>
      <c r="E2442" t="s">
        <v>46</v>
      </c>
      <c r="F2442" t="s">
        <v>175</v>
      </c>
      <c r="G2442">
        <v>20</v>
      </c>
      <c r="H2442">
        <v>434105</v>
      </c>
      <c r="I2442" t="s">
        <v>58</v>
      </c>
      <c r="J2442" s="1">
        <v>44266</v>
      </c>
      <c r="K2442">
        <v>1400</v>
      </c>
      <c r="L2442" t="s">
        <v>10198</v>
      </c>
      <c r="M2442" t="s">
        <v>552</v>
      </c>
      <c r="N2442" t="s">
        <v>10199</v>
      </c>
      <c r="O2442" t="s">
        <v>10200</v>
      </c>
      <c r="P2442" t="s">
        <v>39</v>
      </c>
      <c r="Q2442">
        <v>19</v>
      </c>
      <c r="R2442" t="s">
        <v>88</v>
      </c>
      <c r="S2442" t="s">
        <v>79</v>
      </c>
      <c r="T2442">
        <v>35507</v>
      </c>
      <c r="U2442" s="1">
        <v>45513</v>
      </c>
      <c r="V2442" t="s">
        <v>64</v>
      </c>
      <c r="W2442">
        <v>441581</v>
      </c>
      <c r="X2442" t="s">
        <v>10201</v>
      </c>
      <c r="Y2442">
        <v>502</v>
      </c>
      <c r="Z2442">
        <v>2217</v>
      </c>
      <c r="AA2442">
        <v>8</v>
      </c>
      <c r="AB2442" s="2" t="s">
        <v>10202</v>
      </c>
    </row>
    <row r="2443" spans="1:28" x14ac:dyDescent="0.3">
      <c r="A2443" t="s">
        <v>28</v>
      </c>
      <c r="B2443" t="s">
        <v>29</v>
      </c>
      <c r="C2443" t="s">
        <v>91</v>
      </c>
      <c r="D2443" t="s">
        <v>170</v>
      </c>
      <c r="E2443" t="s">
        <v>32</v>
      </c>
      <c r="F2443" t="s">
        <v>106</v>
      </c>
      <c r="G2443">
        <v>4</v>
      </c>
      <c r="H2443">
        <v>421536</v>
      </c>
      <c r="I2443" t="s">
        <v>34</v>
      </c>
      <c r="J2443" s="1">
        <v>44385</v>
      </c>
      <c r="K2443">
        <v>1000</v>
      </c>
      <c r="L2443" t="s">
        <v>10203</v>
      </c>
      <c r="M2443" t="s">
        <v>1058</v>
      </c>
      <c r="N2443" t="s">
        <v>10204</v>
      </c>
      <c r="O2443" t="s">
        <v>10205</v>
      </c>
      <c r="P2443" t="s">
        <v>39</v>
      </c>
      <c r="Q2443">
        <v>15</v>
      </c>
      <c r="R2443" t="s">
        <v>40</v>
      </c>
      <c r="S2443" t="s">
        <v>118</v>
      </c>
      <c r="T2443">
        <v>49795</v>
      </c>
      <c r="U2443" s="1">
        <v>45512</v>
      </c>
      <c r="V2443" t="s">
        <v>64</v>
      </c>
      <c r="W2443">
        <v>199824</v>
      </c>
      <c r="X2443" t="s">
        <v>10206</v>
      </c>
      <c r="Y2443">
        <v>898</v>
      </c>
      <c r="Z2443">
        <v>2070</v>
      </c>
      <c r="AA2443">
        <v>7</v>
      </c>
      <c r="AB2443">
        <v>5796</v>
      </c>
    </row>
    <row r="2444" spans="1:28" x14ac:dyDescent="0.3">
      <c r="A2444" t="s">
        <v>28</v>
      </c>
      <c r="B2444" t="s">
        <v>29</v>
      </c>
      <c r="C2444" t="s">
        <v>54</v>
      </c>
      <c r="D2444" t="s">
        <v>637</v>
      </c>
      <c r="E2444" t="s">
        <v>32</v>
      </c>
      <c r="F2444" t="s">
        <v>99</v>
      </c>
      <c r="G2444">
        <v>85</v>
      </c>
      <c r="H2444">
        <v>433345</v>
      </c>
      <c r="I2444" t="s">
        <v>34</v>
      </c>
      <c r="J2444" s="1">
        <v>45514</v>
      </c>
      <c r="K2444">
        <v>950</v>
      </c>
      <c r="L2444" t="s">
        <v>10207</v>
      </c>
      <c r="M2444" t="s">
        <v>49</v>
      </c>
      <c r="N2444" t="s">
        <v>10208</v>
      </c>
      <c r="O2444" t="s">
        <v>10209</v>
      </c>
      <c r="P2444" t="s">
        <v>51</v>
      </c>
      <c r="Q2444">
        <v>6</v>
      </c>
      <c r="R2444" t="s">
        <v>40</v>
      </c>
      <c r="S2444" t="s">
        <v>118</v>
      </c>
      <c r="T2444">
        <v>60479</v>
      </c>
      <c r="U2444" s="1">
        <v>45479</v>
      </c>
      <c r="V2444" t="s">
        <v>126</v>
      </c>
      <c r="W2444">
        <v>254033</v>
      </c>
      <c r="X2444" t="s">
        <v>10210</v>
      </c>
      <c r="Y2444">
        <v>367</v>
      </c>
      <c r="Z2444">
        <v>1954</v>
      </c>
      <c r="AA2444">
        <v>4</v>
      </c>
      <c r="AB2444">
        <v>3126.4</v>
      </c>
    </row>
    <row r="2445" spans="1:28" x14ac:dyDescent="0.3">
      <c r="A2445" t="s">
        <v>28</v>
      </c>
      <c r="B2445" t="s">
        <v>29</v>
      </c>
      <c r="C2445" t="s">
        <v>44</v>
      </c>
      <c r="D2445" t="s">
        <v>92</v>
      </c>
      <c r="E2445" t="s">
        <v>32</v>
      </c>
      <c r="F2445" t="s">
        <v>99</v>
      </c>
      <c r="G2445">
        <v>79</v>
      </c>
      <c r="H2445">
        <v>406882</v>
      </c>
      <c r="I2445" t="s">
        <v>34</v>
      </c>
      <c r="J2445" s="1">
        <v>43880</v>
      </c>
      <c r="K2445">
        <v>800</v>
      </c>
      <c r="L2445" t="s">
        <v>10211</v>
      </c>
      <c r="M2445" t="s">
        <v>1048</v>
      </c>
      <c r="N2445" t="s">
        <v>10212</v>
      </c>
      <c r="O2445" t="s">
        <v>10213</v>
      </c>
      <c r="P2445" t="s">
        <v>39</v>
      </c>
      <c r="Q2445">
        <v>16</v>
      </c>
      <c r="R2445" t="s">
        <v>88</v>
      </c>
      <c r="S2445" t="s">
        <v>79</v>
      </c>
      <c r="T2445">
        <v>43625</v>
      </c>
      <c r="U2445" s="1">
        <v>45303</v>
      </c>
      <c r="V2445" t="s">
        <v>111</v>
      </c>
      <c r="W2445">
        <v>739986</v>
      </c>
      <c r="X2445" t="s">
        <v>10214</v>
      </c>
      <c r="Y2445">
        <v>431</v>
      </c>
      <c r="Z2445">
        <v>2294</v>
      </c>
      <c r="AA2445">
        <v>8</v>
      </c>
      <c r="AB2445">
        <v>7340.8</v>
      </c>
    </row>
    <row r="2446" spans="1:28" x14ac:dyDescent="0.3">
      <c r="A2446" t="s">
        <v>28</v>
      </c>
      <c r="B2446" t="s">
        <v>29</v>
      </c>
      <c r="C2446" t="s">
        <v>30</v>
      </c>
      <c r="D2446" t="s">
        <v>254</v>
      </c>
      <c r="E2446" t="s">
        <v>56</v>
      </c>
      <c r="F2446" t="s">
        <v>113</v>
      </c>
      <c r="G2446">
        <v>49</v>
      </c>
      <c r="H2446">
        <v>412470</v>
      </c>
      <c r="I2446" t="s">
        <v>58</v>
      </c>
      <c r="J2446" s="1">
        <v>45019</v>
      </c>
      <c r="K2446">
        <v>1200</v>
      </c>
      <c r="L2446" t="s">
        <v>3660</v>
      </c>
      <c r="M2446" t="s">
        <v>256</v>
      </c>
      <c r="N2446" t="s">
        <v>10215</v>
      </c>
      <c r="O2446">
        <v>3794250206</v>
      </c>
      <c r="P2446" t="s">
        <v>51</v>
      </c>
      <c r="Q2446">
        <v>13</v>
      </c>
      <c r="R2446" t="s">
        <v>88</v>
      </c>
      <c r="S2446" t="s">
        <v>118</v>
      </c>
      <c r="T2446">
        <v>99346</v>
      </c>
      <c r="U2446" s="1">
        <v>45554</v>
      </c>
      <c r="V2446" t="s">
        <v>180</v>
      </c>
      <c r="W2446">
        <v>254722</v>
      </c>
      <c r="X2446" t="s">
        <v>10216</v>
      </c>
      <c r="Y2446">
        <v>892</v>
      </c>
      <c r="Z2446">
        <v>2852</v>
      </c>
      <c r="AA2446">
        <v>2</v>
      </c>
      <c r="AB2446">
        <v>2281.6</v>
      </c>
    </row>
    <row r="2447" spans="1:28" x14ac:dyDescent="0.3">
      <c r="A2447" t="s">
        <v>28</v>
      </c>
      <c r="B2447" t="s">
        <v>29</v>
      </c>
      <c r="C2447" t="s">
        <v>54</v>
      </c>
      <c r="D2447" t="s">
        <v>511</v>
      </c>
      <c r="E2447" t="s">
        <v>46</v>
      </c>
      <c r="F2447" t="s">
        <v>57</v>
      </c>
      <c r="G2447">
        <v>89</v>
      </c>
      <c r="H2447">
        <v>403640</v>
      </c>
      <c r="I2447" t="s">
        <v>58</v>
      </c>
      <c r="J2447" s="1">
        <v>45352</v>
      </c>
      <c r="K2447">
        <v>1300</v>
      </c>
      <c r="L2447" t="s">
        <v>10217</v>
      </c>
      <c r="M2447" t="s">
        <v>108</v>
      </c>
      <c r="N2447" t="s">
        <v>10218</v>
      </c>
      <c r="O2447" t="s">
        <v>10219</v>
      </c>
      <c r="P2447" t="s">
        <v>87</v>
      </c>
      <c r="Q2447">
        <v>9</v>
      </c>
      <c r="R2447" t="s">
        <v>88</v>
      </c>
      <c r="S2447" t="s">
        <v>63</v>
      </c>
      <c r="T2447">
        <v>13323</v>
      </c>
      <c r="U2447" s="1">
        <v>45413</v>
      </c>
      <c r="V2447" t="s">
        <v>140</v>
      </c>
      <c r="W2447">
        <v>916748</v>
      </c>
      <c r="X2447" t="s">
        <v>10220</v>
      </c>
      <c r="Y2447">
        <v>279</v>
      </c>
      <c r="Z2447">
        <v>2818</v>
      </c>
      <c r="AA2447">
        <v>8</v>
      </c>
      <c r="AB2447">
        <v>9017.6</v>
      </c>
    </row>
    <row r="2448" spans="1:28" x14ac:dyDescent="0.3">
      <c r="A2448" t="s">
        <v>28</v>
      </c>
      <c r="B2448" t="s">
        <v>29</v>
      </c>
      <c r="C2448" t="s">
        <v>91</v>
      </c>
      <c r="D2448" t="s">
        <v>616</v>
      </c>
      <c r="E2448" t="s">
        <v>46</v>
      </c>
      <c r="F2448" t="s">
        <v>113</v>
      </c>
      <c r="G2448">
        <v>56</v>
      </c>
      <c r="H2448">
        <v>429012</v>
      </c>
      <c r="I2448" t="s">
        <v>34</v>
      </c>
      <c r="J2448" s="1">
        <v>44463</v>
      </c>
      <c r="K2448">
        <v>1300</v>
      </c>
      <c r="L2448" t="s">
        <v>10221</v>
      </c>
      <c r="M2448" t="s">
        <v>345</v>
      </c>
      <c r="N2448" t="s">
        <v>10222</v>
      </c>
      <c r="O2448">
        <f>1-91-997-5279</f>
        <v>-6366</v>
      </c>
      <c r="P2448" t="s">
        <v>87</v>
      </c>
      <c r="Q2448">
        <v>6</v>
      </c>
      <c r="R2448" t="s">
        <v>40</v>
      </c>
      <c r="S2448" t="s">
        <v>79</v>
      </c>
      <c r="T2448">
        <v>69267</v>
      </c>
      <c r="U2448" s="1">
        <v>45310</v>
      </c>
      <c r="V2448" t="s">
        <v>111</v>
      </c>
      <c r="W2448">
        <v>920198</v>
      </c>
      <c r="X2448" t="s">
        <v>10223</v>
      </c>
      <c r="Y2448">
        <v>654</v>
      </c>
      <c r="Z2448">
        <v>2412</v>
      </c>
      <c r="AA2448">
        <v>2</v>
      </c>
      <c r="AB2448" s="2" t="s">
        <v>10224</v>
      </c>
    </row>
    <row r="2449" spans="1:28" x14ac:dyDescent="0.3">
      <c r="A2449" t="s">
        <v>28</v>
      </c>
      <c r="B2449" t="s">
        <v>29</v>
      </c>
      <c r="C2449" t="s">
        <v>66</v>
      </c>
      <c r="D2449" t="s">
        <v>163</v>
      </c>
      <c r="E2449" t="s">
        <v>32</v>
      </c>
      <c r="F2449" t="s">
        <v>57</v>
      </c>
      <c r="G2449">
        <v>75</v>
      </c>
      <c r="H2449">
        <v>415597</v>
      </c>
      <c r="I2449" t="s">
        <v>58</v>
      </c>
      <c r="J2449" s="1">
        <v>43900</v>
      </c>
      <c r="K2449">
        <v>950</v>
      </c>
      <c r="L2449" t="s">
        <v>10225</v>
      </c>
      <c r="M2449" t="s">
        <v>843</v>
      </c>
      <c r="N2449" t="s">
        <v>10226</v>
      </c>
      <c r="O2449" t="s">
        <v>10227</v>
      </c>
      <c r="P2449" t="s">
        <v>87</v>
      </c>
      <c r="Q2449">
        <v>11</v>
      </c>
      <c r="R2449" t="s">
        <v>40</v>
      </c>
      <c r="S2449" t="s">
        <v>63</v>
      </c>
      <c r="T2449">
        <v>97729</v>
      </c>
      <c r="U2449" s="1">
        <v>45338</v>
      </c>
      <c r="V2449" t="s">
        <v>119</v>
      </c>
      <c r="W2449">
        <v>477183</v>
      </c>
      <c r="X2449" t="s">
        <v>10228</v>
      </c>
      <c r="Y2449">
        <v>780</v>
      </c>
      <c r="Z2449">
        <v>2908</v>
      </c>
      <c r="AA2449">
        <v>6</v>
      </c>
      <c r="AB2449" s="2" t="s">
        <v>10229</v>
      </c>
    </row>
    <row r="2450" spans="1:28" x14ac:dyDescent="0.3">
      <c r="A2450" t="s">
        <v>28</v>
      </c>
      <c r="B2450" t="s">
        <v>29</v>
      </c>
      <c r="C2450" t="s">
        <v>54</v>
      </c>
      <c r="D2450" t="s">
        <v>442</v>
      </c>
      <c r="E2450" t="s">
        <v>56</v>
      </c>
      <c r="F2450" t="s">
        <v>33</v>
      </c>
      <c r="G2450">
        <v>11</v>
      </c>
      <c r="H2450">
        <v>400715</v>
      </c>
      <c r="I2450" t="s">
        <v>34</v>
      </c>
      <c r="J2450" s="1">
        <v>45428</v>
      </c>
      <c r="K2450">
        <v>950</v>
      </c>
      <c r="L2450" t="s">
        <v>10230</v>
      </c>
      <c r="M2450" t="s">
        <v>1488</v>
      </c>
      <c r="N2450" t="s">
        <v>10231</v>
      </c>
      <c r="O2450">
        <v>3785480933</v>
      </c>
      <c r="P2450" t="s">
        <v>87</v>
      </c>
      <c r="Q2450">
        <v>10</v>
      </c>
      <c r="R2450" t="s">
        <v>88</v>
      </c>
      <c r="S2450" t="s">
        <v>63</v>
      </c>
      <c r="T2450">
        <v>79365</v>
      </c>
      <c r="U2450" s="1">
        <v>45618</v>
      </c>
      <c r="V2450" t="s">
        <v>42</v>
      </c>
      <c r="W2450">
        <v>850603</v>
      </c>
      <c r="X2450" t="s">
        <v>10232</v>
      </c>
      <c r="Y2450">
        <v>866</v>
      </c>
      <c r="Z2450">
        <v>1206</v>
      </c>
      <c r="AA2450">
        <v>6</v>
      </c>
      <c r="AB2450">
        <v>2894.4</v>
      </c>
    </row>
    <row r="2451" spans="1:28" x14ac:dyDescent="0.3">
      <c r="A2451" t="s">
        <v>28</v>
      </c>
      <c r="B2451" t="s">
        <v>29</v>
      </c>
      <c r="C2451" t="s">
        <v>193</v>
      </c>
      <c r="D2451" t="s">
        <v>142</v>
      </c>
      <c r="E2451" t="s">
        <v>46</v>
      </c>
      <c r="F2451" t="s">
        <v>83</v>
      </c>
      <c r="G2451">
        <v>3</v>
      </c>
      <c r="H2451">
        <v>420370</v>
      </c>
      <c r="I2451" t="s">
        <v>58</v>
      </c>
      <c r="J2451" s="1">
        <v>45305</v>
      </c>
      <c r="K2451">
        <v>800</v>
      </c>
      <c r="L2451" t="s">
        <v>10233</v>
      </c>
      <c r="M2451" t="s">
        <v>596</v>
      </c>
      <c r="N2451" t="s">
        <v>10234</v>
      </c>
      <c r="O2451" t="s">
        <v>10235</v>
      </c>
      <c r="P2451" t="s">
        <v>87</v>
      </c>
      <c r="Q2451">
        <v>13</v>
      </c>
      <c r="R2451" t="s">
        <v>88</v>
      </c>
      <c r="S2451" t="s">
        <v>63</v>
      </c>
      <c r="T2451">
        <v>29947</v>
      </c>
      <c r="U2451" s="1">
        <v>45567</v>
      </c>
      <c r="V2451" t="s">
        <v>155</v>
      </c>
      <c r="W2451">
        <v>503906</v>
      </c>
      <c r="X2451" t="s">
        <v>10236</v>
      </c>
      <c r="Y2451">
        <v>915</v>
      </c>
      <c r="Z2451">
        <v>1798</v>
      </c>
      <c r="AA2451">
        <v>2</v>
      </c>
      <c r="AB2451">
        <v>1438.4</v>
      </c>
    </row>
    <row r="2452" spans="1:28" x14ac:dyDescent="0.3">
      <c r="A2452" t="s">
        <v>28</v>
      </c>
      <c r="B2452" t="s">
        <v>29</v>
      </c>
      <c r="C2452" t="s">
        <v>44</v>
      </c>
      <c r="D2452" t="s">
        <v>142</v>
      </c>
      <c r="E2452" t="s">
        <v>46</v>
      </c>
      <c r="F2452" t="s">
        <v>106</v>
      </c>
      <c r="G2452">
        <v>3</v>
      </c>
      <c r="H2452">
        <v>417794</v>
      </c>
      <c r="I2452" t="s">
        <v>58</v>
      </c>
      <c r="J2452" s="1">
        <v>45171</v>
      </c>
      <c r="K2452">
        <v>1300</v>
      </c>
      <c r="L2452" t="s">
        <v>10237</v>
      </c>
      <c r="M2452" t="s">
        <v>76</v>
      </c>
      <c r="N2452" t="s">
        <v>10238</v>
      </c>
      <c r="O2452" t="s">
        <v>10239</v>
      </c>
      <c r="P2452" t="s">
        <v>87</v>
      </c>
      <c r="Q2452">
        <v>19</v>
      </c>
      <c r="R2452" t="s">
        <v>88</v>
      </c>
      <c r="S2452" t="s">
        <v>79</v>
      </c>
      <c r="T2452">
        <v>12494</v>
      </c>
      <c r="U2452" s="1">
        <v>45315</v>
      </c>
      <c r="V2452" t="s">
        <v>111</v>
      </c>
      <c r="W2452">
        <v>863701</v>
      </c>
      <c r="X2452" t="s">
        <v>10240</v>
      </c>
      <c r="Y2452">
        <v>514</v>
      </c>
      <c r="Z2452">
        <v>515</v>
      </c>
      <c r="AA2452">
        <v>2</v>
      </c>
      <c r="AB2452">
        <v>412</v>
      </c>
    </row>
    <row r="2453" spans="1:28" x14ac:dyDescent="0.3">
      <c r="A2453" t="s">
        <v>28</v>
      </c>
      <c r="B2453" t="s">
        <v>29</v>
      </c>
      <c r="C2453" t="s">
        <v>44</v>
      </c>
      <c r="D2453" t="s">
        <v>421</v>
      </c>
      <c r="E2453" t="s">
        <v>32</v>
      </c>
      <c r="F2453" t="s">
        <v>106</v>
      </c>
      <c r="G2453">
        <v>34</v>
      </c>
      <c r="H2453">
        <v>436981</v>
      </c>
      <c r="I2453" t="s">
        <v>34</v>
      </c>
      <c r="J2453" s="1">
        <v>44442</v>
      </c>
      <c r="K2453">
        <v>1400</v>
      </c>
      <c r="L2453" t="s">
        <v>10241</v>
      </c>
      <c r="M2453" t="s">
        <v>1253</v>
      </c>
      <c r="N2453" t="s">
        <v>10242</v>
      </c>
      <c r="O2453" t="s">
        <v>10243</v>
      </c>
      <c r="P2453" t="s">
        <v>39</v>
      </c>
      <c r="Q2453">
        <v>10</v>
      </c>
      <c r="R2453" t="s">
        <v>40</v>
      </c>
      <c r="S2453" t="s">
        <v>79</v>
      </c>
      <c r="T2453">
        <v>44699</v>
      </c>
      <c r="U2453" s="1">
        <v>45580</v>
      </c>
      <c r="V2453" t="s">
        <v>155</v>
      </c>
      <c r="W2453">
        <v>626219</v>
      </c>
      <c r="X2453" t="s">
        <v>10244</v>
      </c>
      <c r="Y2453">
        <v>843</v>
      </c>
      <c r="Z2453">
        <v>1145</v>
      </c>
      <c r="AA2453">
        <v>2</v>
      </c>
      <c r="AB2453">
        <v>916</v>
      </c>
    </row>
    <row r="2454" spans="1:28" x14ac:dyDescent="0.3">
      <c r="A2454" t="s">
        <v>28</v>
      </c>
      <c r="B2454" t="s">
        <v>29</v>
      </c>
      <c r="C2454" t="s">
        <v>54</v>
      </c>
      <c r="D2454" t="s">
        <v>45</v>
      </c>
      <c r="E2454" t="s">
        <v>46</v>
      </c>
      <c r="F2454" t="s">
        <v>113</v>
      </c>
      <c r="G2454">
        <v>62</v>
      </c>
      <c r="H2454">
        <v>420904</v>
      </c>
      <c r="I2454" t="s">
        <v>34</v>
      </c>
      <c r="J2454" s="1">
        <v>45414</v>
      </c>
      <c r="K2454">
        <v>1200</v>
      </c>
      <c r="L2454" t="s">
        <v>10245</v>
      </c>
      <c r="M2454" t="s">
        <v>351</v>
      </c>
      <c r="N2454" t="s">
        <v>10246</v>
      </c>
      <c r="O2454" t="s">
        <v>10247</v>
      </c>
      <c r="P2454" t="s">
        <v>39</v>
      </c>
      <c r="Q2454">
        <v>10</v>
      </c>
      <c r="R2454" t="s">
        <v>88</v>
      </c>
      <c r="S2454" t="s">
        <v>118</v>
      </c>
      <c r="T2454">
        <v>36210</v>
      </c>
      <c r="U2454" s="1">
        <v>45592</v>
      </c>
      <c r="V2454" t="s">
        <v>155</v>
      </c>
      <c r="W2454">
        <v>215534</v>
      </c>
      <c r="X2454" t="s">
        <v>2350</v>
      </c>
      <c r="Y2454">
        <v>407</v>
      </c>
      <c r="Z2454">
        <v>1393</v>
      </c>
      <c r="AA2454">
        <v>4</v>
      </c>
      <c r="AB2454">
        <v>2228.8000000000002</v>
      </c>
    </row>
    <row r="2455" spans="1:28" x14ac:dyDescent="0.3">
      <c r="A2455" t="s">
        <v>28</v>
      </c>
      <c r="B2455" t="s">
        <v>29</v>
      </c>
      <c r="C2455" t="s">
        <v>44</v>
      </c>
      <c r="D2455" t="s">
        <v>349</v>
      </c>
      <c r="E2455" t="s">
        <v>56</v>
      </c>
      <c r="F2455" t="s">
        <v>150</v>
      </c>
      <c r="G2455">
        <v>67</v>
      </c>
      <c r="H2455">
        <v>412346</v>
      </c>
      <c r="I2455" t="s">
        <v>58</v>
      </c>
      <c r="J2455" s="1">
        <v>45395</v>
      </c>
      <c r="K2455">
        <v>1400</v>
      </c>
      <c r="L2455" t="s">
        <v>10248</v>
      </c>
      <c r="M2455" t="s">
        <v>200</v>
      </c>
      <c r="N2455" t="s">
        <v>10249</v>
      </c>
      <c r="O2455" t="s">
        <v>10250</v>
      </c>
      <c r="P2455" t="s">
        <v>87</v>
      </c>
      <c r="Q2455">
        <v>15</v>
      </c>
      <c r="R2455" t="s">
        <v>40</v>
      </c>
      <c r="S2455" t="s">
        <v>79</v>
      </c>
      <c r="T2455">
        <v>33765</v>
      </c>
      <c r="U2455" s="1">
        <v>45554</v>
      </c>
      <c r="V2455" t="s">
        <v>180</v>
      </c>
      <c r="W2455">
        <v>300647</v>
      </c>
      <c r="X2455" t="s">
        <v>10251</v>
      </c>
      <c r="Y2455">
        <v>621</v>
      </c>
      <c r="Z2455">
        <v>1233</v>
      </c>
      <c r="AA2455">
        <v>8</v>
      </c>
      <c r="AB2455" s="2" t="s">
        <v>10252</v>
      </c>
    </row>
    <row r="2456" spans="1:28" x14ac:dyDescent="0.3">
      <c r="A2456" t="s">
        <v>28</v>
      </c>
      <c r="B2456" t="s">
        <v>29</v>
      </c>
      <c r="C2456" t="s">
        <v>193</v>
      </c>
      <c r="D2456" t="s">
        <v>187</v>
      </c>
      <c r="E2456" t="s">
        <v>32</v>
      </c>
      <c r="F2456" t="s">
        <v>355</v>
      </c>
      <c r="G2456">
        <v>97</v>
      </c>
      <c r="H2456">
        <v>438666</v>
      </c>
      <c r="I2456" t="s">
        <v>34</v>
      </c>
      <c r="J2456" s="1">
        <v>43904</v>
      </c>
      <c r="K2456">
        <v>1100</v>
      </c>
      <c r="L2456" t="s">
        <v>10253</v>
      </c>
      <c r="M2456" t="s">
        <v>506</v>
      </c>
      <c r="N2456" t="s">
        <v>10254</v>
      </c>
      <c r="O2456" t="s">
        <v>10255</v>
      </c>
      <c r="P2456" t="s">
        <v>71</v>
      </c>
      <c r="Q2456">
        <v>12</v>
      </c>
      <c r="R2456" t="s">
        <v>40</v>
      </c>
      <c r="S2456" t="s">
        <v>79</v>
      </c>
      <c r="T2456">
        <v>26218</v>
      </c>
      <c r="U2456" s="1">
        <v>45381</v>
      </c>
      <c r="V2456" t="s">
        <v>72</v>
      </c>
      <c r="W2456">
        <v>662383</v>
      </c>
      <c r="X2456" t="s">
        <v>10256</v>
      </c>
      <c r="Y2456">
        <v>979</v>
      </c>
      <c r="Z2456">
        <v>640</v>
      </c>
      <c r="AA2456">
        <v>1</v>
      </c>
      <c r="AB2456">
        <v>256</v>
      </c>
    </row>
    <row r="2457" spans="1:28" x14ac:dyDescent="0.3">
      <c r="A2457" t="s">
        <v>28</v>
      </c>
      <c r="B2457" t="s">
        <v>29</v>
      </c>
      <c r="C2457" t="s">
        <v>91</v>
      </c>
      <c r="D2457" t="s">
        <v>45</v>
      </c>
      <c r="E2457" t="s">
        <v>46</v>
      </c>
      <c r="F2457" t="s">
        <v>135</v>
      </c>
      <c r="G2457">
        <v>76</v>
      </c>
      <c r="H2457">
        <v>401287</v>
      </c>
      <c r="I2457" t="s">
        <v>58</v>
      </c>
      <c r="J2457" s="1">
        <v>45316</v>
      </c>
      <c r="K2457">
        <v>1200</v>
      </c>
      <c r="L2457" t="s">
        <v>10257</v>
      </c>
      <c r="M2457" t="s">
        <v>287</v>
      </c>
      <c r="N2457" t="s">
        <v>10258</v>
      </c>
      <c r="O2457" t="s">
        <v>10259</v>
      </c>
      <c r="P2457" t="s">
        <v>51</v>
      </c>
      <c r="Q2457">
        <v>3</v>
      </c>
      <c r="R2457" t="s">
        <v>88</v>
      </c>
      <c r="S2457" t="s">
        <v>41</v>
      </c>
      <c r="T2457">
        <v>38944</v>
      </c>
      <c r="U2457" s="1">
        <v>45444</v>
      </c>
      <c r="V2457" t="s">
        <v>52</v>
      </c>
      <c r="W2457">
        <v>706796</v>
      </c>
      <c r="X2457" t="s">
        <v>10260</v>
      </c>
      <c r="Y2457">
        <v>246</v>
      </c>
      <c r="Z2457">
        <v>2057</v>
      </c>
      <c r="AA2457">
        <v>1</v>
      </c>
      <c r="AB2457" s="2" t="s">
        <v>10261</v>
      </c>
    </row>
    <row r="2458" spans="1:28" x14ac:dyDescent="0.3">
      <c r="A2458" t="s">
        <v>28</v>
      </c>
      <c r="B2458" t="s">
        <v>29</v>
      </c>
      <c r="C2458" t="s">
        <v>66</v>
      </c>
      <c r="D2458" t="s">
        <v>291</v>
      </c>
      <c r="E2458" t="s">
        <v>56</v>
      </c>
      <c r="F2458" t="s">
        <v>33</v>
      </c>
      <c r="G2458">
        <v>86</v>
      </c>
      <c r="H2458">
        <v>426362</v>
      </c>
      <c r="I2458" t="s">
        <v>58</v>
      </c>
      <c r="J2458" s="1">
        <v>45164</v>
      </c>
      <c r="K2458">
        <v>950</v>
      </c>
      <c r="L2458" t="s">
        <v>10262</v>
      </c>
      <c r="M2458" t="s">
        <v>129</v>
      </c>
      <c r="N2458" t="s">
        <v>10263</v>
      </c>
      <c r="O2458" t="s">
        <v>10264</v>
      </c>
      <c r="P2458" t="s">
        <v>71</v>
      </c>
      <c r="Q2458">
        <v>12</v>
      </c>
      <c r="R2458" t="s">
        <v>88</v>
      </c>
      <c r="S2458" t="s">
        <v>41</v>
      </c>
      <c r="T2458">
        <v>43751</v>
      </c>
      <c r="U2458" s="1">
        <v>45294</v>
      </c>
      <c r="V2458" t="s">
        <v>111</v>
      </c>
      <c r="W2458">
        <v>785141</v>
      </c>
      <c r="X2458" t="s">
        <v>10265</v>
      </c>
      <c r="Y2458">
        <v>558</v>
      </c>
      <c r="Z2458">
        <v>729</v>
      </c>
      <c r="AA2458">
        <v>2</v>
      </c>
      <c r="AB2458">
        <v>583.20000000000005</v>
      </c>
    </row>
    <row r="2459" spans="1:28" x14ac:dyDescent="0.3">
      <c r="A2459" t="s">
        <v>28</v>
      </c>
      <c r="B2459" t="s">
        <v>29</v>
      </c>
      <c r="C2459" t="s">
        <v>66</v>
      </c>
      <c r="D2459" t="s">
        <v>442</v>
      </c>
      <c r="E2459" t="s">
        <v>32</v>
      </c>
      <c r="F2459" t="s">
        <v>150</v>
      </c>
      <c r="G2459">
        <v>49</v>
      </c>
      <c r="H2459">
        <v>425342</v>
      </c>
      <c r="I2459" t="s">
        <v>34</v>
      </c>
      <c r="J2459" s="1">
        <v>44808</v>
      </c>
      <c r="K2459">
        <v>800</v>
      </c>
      <c r="L2459" t="s">
        <v>5640</v>
      </c>
      <c r="M2459" t="s">
        <v>1017</v>
      </c>
      <c r="N2459" t="s">
        <v>10266</v>
      </c>
      <c r="O2459" t="s">
        <v>10267</v>
      </c>
      <c r="P2459" t="s">
        <v>39</v>
      </c>
      <c r="Q2459">
        <v>15</v>
      </c>
      <c r="R2459" t="s">
        <v>88</v>
      </c>
      <c r="S2459" t="s">
        <v>63</v>
      </c>
      <c r="T2459">
        <v>49450</v>
      </c>
      <c r="U2459" s="1">
        <v>45617</v>
      </c>
      <c r="V2459" t="s">
        <v>42</v>
      </c>
      <c r="W2459">
        <v>308702</v>
      </c>
      <c r="X2459" t="s">
        <v>10268</v>
      </c>
      <c r="Y2459">
        <v>781</v>
      </c>
      <c r="Z2459">
        <v>1339</v>
      </c>
      <c r="AA2459">
        <v>6</v>
      </c>
      <c r="AB2459" s="2" t="s">
        <v>10269</v>
      </c>
    </row>
    <row r="2460" spans="1:28" x14ac:dyDescent="0.3">
      <c r="A2460" t="s">
        <v>28</v>
      </c>
      <c r="B2460" t="s">
        <v>29</v>
      </c>
      <c r="C2460" t="s">
        <v>30</v>
      </c>
      <c r="D2460" t="s">
        <v>442</v>
      </c>
      <c r="E2460" t="s">
        <v>56</v>
      </c>
      <c r="F2460" t="s">
        <v>106</v>
      </c>
      <c r="G2460">
        <v>67</v>
      </c>
      <c r="H2460">
        <v>426529</v>
      </c>
      <c r="I2460" t="s">
        <v>34</v>
      </c>
      <c r="J2460" s="1">
        <v>44099</v>
      </c>
      <c r="K2460">
        <v>1300</v>
      </c>
      <c r="L2460" t="s">
        <v>10270</v>
      </c>
      <c r="M2460" t="s">
        <v>239</v>
      </c>
      <c r="N2460" t="s">
        <v>10271</v>
      </c>
      <c r="O2460" t="s">
        <v>10272</v>
      </c>
      <c r="P2460" t="s">
        <v>51</v>
      </c>
      <c r="Q2460">
        <v>20</v>
      </c>
      <c r="R2460" t="s">
        <v>40</v>
      </c>
      <c r="S2460" t="s">
        <v>63</v>
      </c>
      <c r="T2460">
        <v>47784</v>
      </c>
      <c r="U2460" s="1">
        <v>45401</v>
      </c>
      <c r="V2460" t="s">
        <v>80</v>
      </c>
      <c r="W2460">
        <v>518439</v>
      </c>
      <c r="X2460" t="s">
        <v>10273</v>
      </c>
      <c r="Y2460">
        <v>511</v>
      </c>
      <c r="Z2460">
        <v>2138</v>
      </c>
      <c r="AA2460">
        <v>8</v>
      </c>
      <c r="AB2460">
        <v>6841.6</v>
      </c>
    </row>
    <row r="2461" spans="1:28" x14ac:dyDescent="0.3">
      <c r="A2461" t="s">
        <v>28</v>
      </c>
      <c r="B2461" t="s">
        <v>29</v>
      </c>
      <c r="C2461" t="s">
        <v>193</v>
      </c>
      <c r="D2461" t="s">
        <v>317</v>
      </c>
      <c r="E2461" t="s">
        <v>32</v>
      </c>
      <c r="F2461" t="s">
        <v>150</v>
      </c>
      <c r="G2461">
        <v>33</v>
      </c>
      <c r="H2461">
        <v>437682</v>
      </c>
      <c r="I2461" t="s">
        <v>34</v>
      </c>
      <c r="J2461" s="1">
        <v>45076</v>
      </c>
      <c r="K2461">
        <v>1400</v>
      </c>
      <c r="L2461" t="s">
        <v>10274</v>
      </c>
      <c r="M2461" t="s">
        <v>319</v>
      </c>
      <c r="N2461" t="s">
        <v>10275</v>
      </c>
      <c r="O2461" t="s">
        <v>10276</v>
      </c>
      <c r="P2461" t="s">
        <v>39</v>
      </c>
      <c r="Q2461">
        <v>16</v>
      </c>
      <c r="R2461" t="s">
        <v>88</v>
      </c>
      <c r="S2461" t="s">
        <v>118</v>
      </c>
      <c r="T2461">
        <v>44502</v>
      </c>
      <c r="U2461" s="1">
        <v>45556</v>
      </c>
      <c r="V2461" t="s">
        <v>180</v>
      </c>
      <c r="W2461">
        <v>780955</v>
      </c>
      <c r="X2461" t="s">
        <v>10277</v>
      </c>
      <c r="Y2461">
        <v>611</v>
      </c>
      <c r="Z2461">
        <v>1985</v>
      </c>
      <c r="AA2461">
        <v>5</v>
      </c>
      <c r="AB2461">
        <v>3970</v>
      </c>
    </row>
    <row r="2462" spans="1:28" x14ac:dyDescent="0.3">
      <c r="A2462" t="s">
        <v>28</v>
      </c>
      <c r="B2462" t="s">
        <v>29</v>
      </c>
      <c r="C2462" t="s">
        <v>157</v>
      </c>
      <c r="D2462" t="s">
        <v>267</v>
      </c>
      <c r="E2462" t="s">
        <v>56</v>
      </c>
      <c r="F2462" t="s">
        <v>83</v>
      </c>
      <c r="G2462">
        <v>5</v>
      </c>
      <c r="H2462">
        <v>408218</v>
      </c>
      <c r="I2462" t="s">
        <v>58</v>
      </c>
      <c r="J2462" s="1">
        <v>45250</v>
      </c>
      <c r="K2462">
        <v>1000</v>
      </c>
      <c r="L2462" t="s">
        <v>10278</v>
      </c>
      <c r="M2462" t="s">
        <v>1147</v>
      </c>
      <c r="N2462" t="s">
        <v>10279</v>
      </c>
      <c r="O2462" t="s">
        <v>10280</v>
      </c>
      <c r="P2462" t="s">
        <v>71</v>
      </c>
      <c r="Q2462">
        <v>7</v>
      </c>
      <c r="R2462" t="s">
        <v>40</v>
      </c>
      <c r="S2462" t="s">
        <v>118</v>
      </c>
      <c r="T2462">
        <v>59319</v>
      </c>
      <c r="U2462" s="1">
        <v>45573</v>
      </c>
      <c r="V2462" t="s">
        <v>155</v>
      </c>
      <c r="W2462">
        <v>525316</v>
      </c>
      <c r="X2462" t="s">
        <v>10281</v>
      </c>
      <c r="Y2462">
        <v>718</v>
      </c>
      <c r="Z2462">
        <v>2190</v>
      </c>
      <c r="AA2462">
        <v>6</v>
      </c>
      <c r="AB2462">
        <v>5256</v>
      </c>
    </row>
    <row r="2463" spans="1:28" x14ac:dyDescent="0.3">
      <c r="A2463" t="s">
        <v>28</v>
      </c>
      <c r="B2463" t="s">
        <v>29</v>
      </c>
      <c r="C2463" t="s">
        <v>148</v>
      </c>
      <c r="D2463" t="s">
        <v>442</v>
      </c>
      <c r="E2463" t="s">
        <v>56</v>
      </c>
      <c r="F2463" t="s">
        <v>113</v>
      </c>
      <c r="G2463">
        <v>80</v>
      </c>
      <c r="H2463">
        <v>429715</v>
      </c>
      <c r="I2463" t="s">
        <v>58</v>
      </c>
      <c r="J2463" s="1">
        <v>44657</v>
      </c>
      <c r="K2463">
        <v>1000</v>
      </c>
      <c r="L2463" t="s">
        <v>10282</v>
      </c>
      <c r="M2463" t="s">
        <v>417</v>
      </c>
      <c r="N2463" t="s">
        <v>10283</v>
      </c>
      <c r="O2463" t="s">
        <v>10284</v>
      </c>
      <c r="P2463" t="s">
        <v>51</v>
      </c>
      <c r="Q2463">
        <v>15</v>
      </c>
      <c r="R2463" t="s">
        <v>88</v>
      </c>
      <c r="S2463" t="s">
        <v>63</v>
      </c>
      <c r="T2463">
        <v>21255</v>
      </c>
      <c r="U2463" s="1">
        <v>45595</v>
      </c>
      <c r="V2463" t="s">
        <v>155</v>
      </c>
      <c r="W2463">
        <v>430700</v>
      </c>
      <c r="X2463" t="s">
        <v>10285</v>
      </c>
      <c r="Y2463">
        <v>984</v>
      </c>
      <c r="Z2463">
        <v>714</v>
      </c>
      <c r="AA2463">
        <v>2</v>
      </c>
      <c r="AB2463">
        <v>571.20000000000005</v>
      </c>
    </row>
    <row r="2464" spans="1:28" x14ac:dyDescent="0.3">
      <c r="A2464" t="s">
        <v>28</v>
      </c>
      <c r="B2464" t="s">
        <v>29</v>
      </c>
      <c r="C2464" t="s">
        <v>44</v>
      </c>
      <c r="D2464" t="s">
        <v>163</v>
      </c>
      <c r="E2464" t="s">
        <v>56</v>
      </c>
      <c r="F2464" t="s">
        <v>135</v>
      </c>
      <c r="G2464">
        <v>37</v>
      </c>
      <c r="H2464">
        <v>425409</v>
      </c>
      <c r="I2464" t="s">
        <v>34</v>
      </c>
      <c r="J2464" s="1">
        <v>44628</v>
      </c>
      <c r="K2464">
        <v>800</v>
      </c>
      <c r="L2464" t="s">
        <v>10286</v>
      </c>
      <c r="M2464" t="s">
        <v>94</v>
      </c>
      <c r="N2464" t="s">
        <v>10287</v>
      </c>
      <c r="O2464" t="s">
        <v>10288</v>
      </c>
      <c r="P2464" t="s">
        <v>39</v>
      </c>
      <c r="Q2464">
        <v>12</v>
      </c>
      <c r="R2464" t="s">
        <v>40</v>
      </c>
      <c r="S2464" t="s">
        <v>118</v>
      </c>
      <c r="T2464">
        <v>42171</v>
      </c>
      <c r="U2464" s="1">
        <v>45479</v>
      </c>
      <c r="V2464" t="s">
        <v>126</v>
      </c>
      <c r="W2464">
        <v>949605</v>
      </c>
      <c r="X2464" t="s">
        <v>10289</v>
      </c>
      <c r="Y2464">
        <v>339</v>
      </c>
      <c r="Z2464">
        <v>1749</v>
      </c>
      <c r="AA2464">
        <v>5</v>
      </c>
      <c r="AB2464">
        <v>3498</v>
      </c>
    </row>
    <row r="2465" spans="1:28" x14ac:dyDescent="0.3">
      <c r="A2465" t="s">
        <v>28</v>
      </c>
      <c r="B2465" t="s">
        <v>29</v>
      </c>
      <c r="C2465" t="s">
        <v>66</v>
      </c>
      <c r="D2465" t="s">
        <v>349</v>
      </c>
      <c r="E2465" t="s">
        <v>56</v>
      </c>
      <c r="F2465" t="s">
        <v>175</v>
      </c>
      <c r="G2465">
        <v>24</v>
      </c>
      <c r="H2465">
        <v>439422</v>
      </c>
      <c r="I2465" t="s">
        <v>58</v>
      </c>
      <c r="J2465" s="1">
        <v>44397</v>
      </c>
      <c r="K2465">
        <v>1300</v>
      </c>
      <c r="L2465" t="s">
        <v>10290</v>
      </c>
      <c r="M2465" t="s">
        <v>1291</v>
      </c>
      <c r="N2465" t="s">
        <v>10291</v>
      </c>
      <c r="O2465" t="s">
        <v>10292</v>
      </c>
      <c r="P2465" t="s">
        <v>71</v>
      </c>
      <c r="Q2465">
        <v>4</v>
      </c>
      <c r="R2465" t="s">
        <v>40</v>
      </c>
      <c r="S2465" t="s">
        <v>118</v>
      </c>
      <c r="T2465">
        <v>22229</v>
      </c>
      <c r="U2465" s="1">
        <v>45328</v>
      </c>
      <c r="V2465" t="s">
        <v>119</v>
      </c>
      <c r="W2465">
        <v>484157</v>
      </c>
      <c r="X2465" t="s">
        <v>10293</v>
      </c>
      <c r="Y2465">
        <v>448</v>
      </c>
      <c r="Z2465">
        <v>2955</v>
      </c>
      <c r="AA2465">
        <v>3</v>
      </c>
      <c r="AB2465">
        <v>3546</v>
      </c>
    </row>
    <row r="2466" spans="1:28" x14ac:dyDescent="0.3">
      <c r="A2466" t="s">
        <v>28</v>
      </c>
      <c r="B2466" t="s">
        <v>29</v>
      </c>
      <c r="C2466" t="s">
        <v>66</v>
      </c>
      <c r="D2466" t="s">
        <v>546</v>
      </c>
      <c r="E2466" t="s">
        <v>32</v>
      </c>
      <c r="F2466" t="s">
        <v>99</v>
      </c>
      <c r="G2466">
        <v>18</v>
      </c>
      <c r="H2466">
        <v>420235</v>
      </c>
      <c r="I2466" t="s">
        <v>34</v>
      </c>
      <c r="J2466" s="1">
        <v>45363</v>
      </c>
      <c r="K2466">
        <v>1400</v>
      </c>
      <c r="L2466" t="s">
        <v>10294</v>
      </c>
      <c r="M2466" t="s">
        <v>256</v>
      </c>
      <c r="N2466" t="s">
        <v>10295</v>
      </c>
      <c r="O2466" t="s">
        <v>10296</v>
      </c>
      <c r="P2466" t="s">
        <v>39</v>
      </c>
      <c r="Q2466">
        <v>12</v>
      </c>
      <c r="R2466" t="s">
        <v>88</v>
      </c>
      <c r="S2466" t="s">
        <v>118</v>
      </c>
      <c r="T2466">
        <v>85216</v>
      </c>
      <c r="U2466" s="1">
        <v>45347</v>
      </c>
      <c r="V2466" t="s">
        <v>119</v>
      </c>
      <c r="W2466">
        <v>231969</v>
      </c>
      <c r="X2466" t="s">
        <v>10297</v>
      </c>
      <c r="Y2466">
        <v>639</v>
      </c>
      <c r="Z2466">
        <v>1753</v>
      </c>
      <c r="AA2466">
        <v>1</v>
      </c>
      <c r="AB2466">
        <v>701.2</v>
      </c>
    </row>
    <row r="2467" spans="1:28" x14ac:dyDescent="0.3">
      <c r="A2467" t="s">
        <v>28</v>
      </c>
      <c r="B2467" t="s">
        <v>29</v>
      </c>
      <c r="C2467" t="s">
        <v>54</v>
      </c>
      <c r="D2467" t="s">
        <v>524</v>
      </c>
      <c r="E2467" t="s">
        <v>56</v>
      </c>
      <c r="F2467" t="s">
        <v>355</v>
      </c>
      <c r="G2467">
        <v>31</v>
      </c>
      <c r="H2467">
        <v>424372</v>
      </c>
      <c r="I2467" t="s">
        <v>34</v>
      </c>
      <c r="J2467" s="1">
        <v>45339</v>
      </c>
      <c r="K2467">
        <v>1100</v>
      </c>
      <c r="L2467" t="s">
        <v>10298</v>
      </c>
      <c r="M2467" t="s">
        <v>144</v>
      </c>
      <c r="N2467" t="s">
        <v>10299</v>
      </c>
      <c r="O2467" t="s">
        <v>10300</v>
      </c>
      <c r="P2467" t="s">
        <v>39</v>
      </c>
      <c r="Q2467">
        <v>15</v>
      </c>
      <c r="R2467" t="s">
        <v>88</v>
      </c>
      <c r="S2467" t="s">
        <v>41</v>
      </c>
      <c r="T2467">
        <v>53499</v>
      </c>
      <c r="U2467" s="1">
        <v>45353</v>
      </c>
      <c r="V2467" t="s">
        <v>72</v>
      </c>
      <c r="W2467">
        <v>423464</v>
      </c>
      <c r="X2467" t="s">
        <v>10301</v>
      </c>
      <c r="Y2467">
        <v>493</v>
      </c>
      <c r="Z2467">
        <v>1419</v>
      </c>
      <c r="AA2467">
        <v>1</v>
      </c>
      <c r="AB2467">
        <v>567.6</v>
      </c>
    </row>
    <row r="2468" spans="1:28" x14ac:dyDescent="0.3">
      <c r="A2468" t="s">
        <v>28</v>
      </c>
      <c r="B2468" t="s">
        <v>29</v>
      </c>
      <c r="C2468" t="s">
        <v>148</v>
      </c>
      <c r="D2468" t="s">
        <v>237</v>
      </c>
      <c r="E2468" t="s">
        <v>46</v>
      </c>
      <c r="F2468" t="s">
        <v>106</v>
      </c>
      <c r="G2468">
        <v>63</v>
      </c>
      <c r="H2468">
        <v>420649</v>
      </c>
      <c r="I2468" t="s">
        <v>34</v>
      </c>
      <c r="J2468" s="1">
        <v>44783</v>
      </c>
      <c r="K2468">
        <v>950</v>
      </c>
      <c r="L2468" t="s">
        <v>10302</v>
      </c>
      <c r="M2468" t="s">
        <v>423</v>
      </c>
      <c r="N2468" t="s">
        <v>10303</v>
      </c>
      <c r="O2468" t="s">
        <v>10304</v>
      </c>
      <c r="P2468" t="s">
        <v>39</v>
      </c>
      <c r="Q2468">
        <v>5</v>
      </c>
      <c r="R2468" t="s">
        <v>40</v>
      </c>
      <c r="S2468" t="s">
        <v>79</v>
      </c>
      <c r="T2468">
        <v>89546</v>
      </c>
      <c r="U2468" s="1">
        <v>45575</v>
      </c>
      <c r="V2468" t="s">
        <v>155</v>
      </c>
      <c r="W2468">
        <v>146572</v>
      </c>
      <c r="X2468" t="s">
        <v>10305</v>
      </c>
      <c r="Y2468">
        <v>436</v>
      </c>
      <c r="Z2468">
        <v>2837</v>
      </c>
      <c r="AA2468">
        <v>2</v>
      </c>
      <c r="AB2468">
        <v>2269.6</v>
      </c>
    </row>
    <row r="2469" spans="1:28" x14ac:dyDescent="0.3">
      <c r="A2469" t="s">
        <v>28</v>
      </c>
      <c r="B2469" t="s">
        <v>29</v>
      </c>
      <c r="C2469" t="s">
        <v>148</v>
      </c>
      <c r="D2469" t="s">
        <v>237</v>
      </c>
      <c r="E2469" t="s">
        <v>56</v>
      </c>
      <c r="F2469" t="s">
        <v>83</v>
      </c>
      <c r="G2469">
        <v>97</v>
      </c>
      <c r="H2469">
        <v>428833</v>
      </c>
      <c r="I2469" t="s">
        <v>34</v>
      </c>
      <c r="J2469" s="1">
        <v>45361</v>
      </c>
      <c r="K2469">
        <v>950</v>
      </c>
      <c r="L2469" t="s">
        <v>2397</v>
      </c>
      <c r="M2469" t="s">
        <v>747</v>
      </c>
      <c r="N2469" t="s">
        <v>10306</v>
      </c>
      <c r="O2469" t="s">
        <v>10307</v>
      </c>
      <c r="P2469" t="s">
        <v>87</v>
      </c>
      <c r="Q2469">
        <v>13</v>
      </c>
      <c r="R2469" t="s">
        <v>40</v>
      </c>
      <c r="S2469" t="s">
        <v>63</v>
      </c>
      <c r="T2469">
        <v>73856</v>
      </c>
      <c r="U2469" s="1">
        <v>45590</v>
      </c>
      <c r="V2469" t="s">
        <v>155</v>
      </c>
      <c r="W2469">
        <v>934953</v>
      </c>
      <c r="X2469" t="s">
        <v>385</v>
      </c>
      <c r="Y2469">
        <v>813</v>
      </c>
      <c r="Z2469">
        <v>644</v>
      </c>
      <c r="AA2469">
        <v>5</v>
      </c>
      <c r="AB2469">
        <v>1288</v>
      </c>
    </row>
    <row r="2470" spans="1:28" x14ac:dyDescent="0.3">
      <c r="A2470" t="s">
        <v>28</v>
      </c>
      <c r="B2470" t="s">
        <v>29</v>
      </c>
      <c r="C2470" t="s">
        <v>193</v>
      </c>
      <c r="D2470" t="s">
        <v>220</v>
      </c>
      <c r="E2470" t="s">
        <v>32</v>
      </c>
      <c r="F2470" t="s">
        <v>99</v>
      </c>
      <c r="G2470">
        <v>6</v>
      </c>
      <c r="H2470">
        <v>435765</v>
      </c>
      <c r="I2470" t="s">
        <v>34</v>
      </c>
      <c r="J2470" s="1">
        <v>45155</v>
      </c>
      <c r="K2470">
        <v>1400</v>
      </c>
      <c r="L2470" t="s">
        <v>10308</v>
      </c>
      <c r="M2470" t="s">
        <v>680</v>
      </c>
      <c r="N2470" t="s">
        <v>10309</v>
      </c>
      <c r="O2470" t="s">
        <v>10310</v>
      </c>
      <c r="P2470" t="s">
        <v>71</v>
      </c>
      <c r="Q2470">
        <v>4</v>
      </c>
      <c r="R2470" t="s">
        <v>40</v>
      </c>
      <c r="S2470" t="s">
        <v>118</v>
      </c>
      <c r="T2470">
        <v>46967</v>
      </c>
      <c r="U2470" s="1">
        <v>45315</v>
      </c>
      <c r="V2470" t="s">
        <v>111</v>
      </c>
      <c r="W2470">
        <v>387652</v>
      </c>
      <c r="X2470" t="s">
        <v>4461</v>
      </c>
      <c r="Y2470">
        <v>367</v>
      </c>
      <c r="Z2470">
        <v>1089</v>
      </c>
      <c r="AA2470">
        <v>7</v>
      </c>
      <c r="AB2470" s="2" t="s">
        <v>10311</v>
      </c>
    </row>
    <row r="2471" spans="1:28" x14ac:dyDescent="0.3">
      <c r="A2471" t="s">
        <v>28</v>
      </c>
      <c r="B2471" t="s">
        <v>29</v>
      </c>
      <c r="C2471" t="s">
        <v>66</v>
      </c>
      <c r="D2471" t="s">
        <v>134</v>
      </c>
      <c r="E2471" t="s">
        <v>46</v>
      </c>
      <c r="F2471" t="s">
        <v>175</v>
      </c>
      <c r="G2471">
        <v>41</v>
      </c>
      <c r="H2471">
        <v>400976</v>
      </c>
      <c r="I2471" t="s">
        <v>58</v>
      </c>
      <c r="J2471" s="1">
        <v>44407</v>
      </c>
      <c r="K2471">
        <v>1300</v>
      </c>
      <c r="L2471" t="s">
        <v>10312</v>
      </c>
      <c r="M2471" t="s">
        <v>1366</v>
      </c>
      <c r="N2471" t="s">
        <v>10313</v>
      </c>
      <c r="O2471" t="s">
        <v>10314</v>
      </c>
      <c r="P2471" t="s">
        <v>71</v>
      </c>
      <c r="Q2471">
        <v>6</v>
      </c>
      <c r="R2471" t="s">
        <v>88</v>
      </c>
      <c r="S2471" t="s">
        <v>63</v>
      </c>
      <c r="T2471">
        <v>33537</v>
      </c>
      <c r="U2471" s="1">
        <v>45528</v>
      </c>
      <c r="V2471" t="s">
        <v>64</v>
      </c>
      <c r="W2471">
        <v>182531</v>
      </c>
      <c r="X2471" t="s">
        <v>10315</v>
      </c>
      <c r="Y2471">
        <v>256</v>
      </c>
      <c r="Z2471">
        <v>2261</v>
      </c>
      <c r="AA2471">
        <v>2</v>
      </c>
      <c r="AB2471" s="2" t="s">
        <v>10316</v>
      </c>
    </row>
    <row r="2472" spans="1:28" x14ac:dyDescent="0.3">
      <c r="A2472" t="s">
        <v>28</v>
      </c>
      <c r="B2472" t="s">
        <v>29</v>
      </c>
      <c r="C2472" t="s">
        <v>44</v>
      </c>
      <c r="D2472" t="s">
        <v>411</v>
      </c>
      <c r="E2472" t="s">
        <v>56</v>
      </c>
      <c r="F2472" t="s">
        <v>150</v>
      </c>
      <c r="G2472">
        <v>10</v>
      </c>
      <c r="H2472">
        <v>412988</v>
      </c>
      <c r="I2472" t="s">
        <v>58</v>
      </c>
      <c r="J2472" s="1">
        <v>43947</v>
      </c>
      <c r="K2472">
        <v>800</v>
      </c>
      <c r="L2472" t="s">
        <v>10317</v>
      </c>
      <c r="M2472" t="s">
        <v>428</v>
      </c>
      <c r="N2472" t="s">
        <v>10318</v>
      </c>
      <c r="O2472" t="s">
        <v>10319</v>
      </c>
      <c r="P2472" t="s">
        <v>71</v>
      </c>
      <c r="Q2472">
        <v>4</v>
      </c>
      <c r="R2472" t="s">
        <v>88</v>
      </c>
      <c r="S2472" t="s">
        <v>118</v>
      </c>
      <c r="T2472">
        <v>97867</v>
      </c>
      <c r="U2472" s="1">
        <v>45380</v>
      </c>
      <c r="V2472" t="s">
        <v>72</v>
      </c>
      <c r="W2472">
        <v>551005</v>
      </c>
      <c r="X2472" t="s">
        <v>10320</v>
      </c>
      <c r="Y2472">
        <v>613</v>
      </c>
      <c r="Z2472">
        <v>953</v>
      </c>
      <c r="AA2472">
        <v>7</v>
      </c>
      <c r="AB2472">
        <v>2668.4</v>
      </c>
    </row>
    <row r="2473" spans="1:28" x14ac:dyDescent="0.3">
      <c r="A2473" t="s">
        <v>28</v>
      </c>
      <c r="B2473" t="s">
        <v>29</v>
      </c>
      <c r="C2473" t="s">
        <v>148</v>
      </c>
      <c r="D2473" t="s">
        <v>616</v>
      </c>
      <c r="E2473" t="s">
        <v>32</v>
      </c>
      <c r="F2473" t="s">
        <v>57</v>
      </c>
      <c r="G2473">
        <v>27</v>
      </c>
      <c r="H2473">
        <v>404542</v>
      </c>
      <c r="I2473" t="s">
        <v>58</v>
      </c>
      <c r="J2473" s="1">
        <v>45017</v>
      </c>
      <c r="K2473">
        <v>1000</v>
      </c>
      <c r="L2473" t="s">
        <v>10321</v>
      </c>
      <c r="M2473" t="s">
        <v>434</v>
      </c>
      <c r="N2473" t="s">
        <v>10322</v>
      </c>
      <c r="O2473" t="s">
        <v>10323</v>
      </c>
      <c r="P2473" t="s">
        <v>71</v>
      </c>
      <c r="Q2473">
        <v>6</v>
      </c>
      <c r="R2473" t="s">
        <v>88</v>
      </c>
      <c r="S2473" t="s">
        <v>41</v>
      </c>
      <c r="T2473">
        <v>53409</v>
      </c>
      <c r="U2473" s="1">
        <v>45511</v>
      </c>
      <c r="V2473" t="s">
        <v>64</v>
      </c>
      <c r="W2473">
        <v>678296</v>
      </c>
      <c r="X2473" t="s">
        <v>10324</v>
      </c>
      <c r="Y2473">
        <v>874</v>
      </c>
      <c r="Z2473">
        <v>669</v>
      </c>
      <c r="AA2473">
        <v>1</v>
      </c>
      <c r="AB2473">
        <v>267.60000000000002</v>
      </c>
    </row>
    <row r="2474" spans="1:28" x14ac:dyDescent="0.3">
      <c r="A2474" t="s">
        <v>28</v>
      </c>
      <c r="B2474" t="s">
        <v>29</v>
      </c>
      <c r="C2474" t="s">
        <v>157</v>
      </c>
      <c r="D2474" t="s">
        <v>621</v>
      </c>
      <c r="E2474" t="s">
        <v>56</v>
      </c>
      <c r="F2474" t="s">
        <v>113</v>
      </c>
      <c r="G2474">
        <v>8</v>
      </c>
      <c r="H2474">
        <v>401880</v>
      </c>
      <c r="I2474" t="s">
        <v>58</v>
      </c>
      <c r="J2474" s="1">
        <v>43968</v>
      </c>
      <c r="K2474">
        <v>1200</v>
      </c>
      <c r="L2474" t="s">
        <v>10325</v>
      </c>
      <c r="M2474" t="s">
        <v>239</v>
      </c>
      <c r="N2474" t="s">
        <v>10326</v>
      </c>
      <c r="O2474" t="s">
        <v>10327</v>
      </c>
      <c r="P2474" t="s">
        <v>39</v>
      </c>
      <c r="Q2474">
        <v>18</v>
      </c>
      <c r="R2474" t="s">
        <v>88</v>
      </c>
      <c r="S2474" t="s">
        <v>79</v>
      </c>
      <c r="T2474">
        <v>24631</v>
      </c>
      <c r="U2474" s="1">
        <v>45293</v>
      </c>
      <c r="V2474" t="s">
        <v>111</v>
      </c>
      <c r="W2474">
        <v>563586</v>
      </c>
      <c r="X2474" t="s">
        <v>10328</v>
      </c>
      <c r="Y2474">
        <v>358</v>
      </c>
      <c r="Z2474">
        <v>1628</v>
      </c>
      <c r="AA2474">
        <v>3</v>
      </c>
      <c r="AB2474" s="2" t="s">
        <v>10329</v>
      </c>
    </row>
    <row r="2475" spans="1:28" x14ac:dyDescent="0.3">
      <c r="A2475" t="s">
        <v>28</v>
      </c>
      <c r="B2475" t="s">
        <v>29</v>
      </c>
      <c r="C2475" t="s">
        <v>91</v>
      </c>
      <c r="D2475" t="s">
        <v>187</v>
      </c>
      <c r="E2475" t="s">
        <v>56</v>
      </c>
      <c r="F2475" t="s">
        <v>83</v>
      </c>
      <c r="G2475">
        <v>53</v>
      </c>
      <c r="H2475">
        <v>419768</v>
      </c>
      <c r="I2475" t="s">
        <v>34</v>
      </c>
      <c r="J2475" s="1">
        <v>44955</v>
      </c>
      <c r="K2475">
        <v>1000</v>
      </c>
      <c r="L2475" t="s">
        <v>10330</v>
      </c>
      <c r="M2475" t="s">
        <v>417</v>
      </c>
      <c r="N2475" t="s">
        <v>10331</v>
      </c>
      <c r="O2475" t="s">
        <v>10332</v>
      </c>
      <c r="P2475" t="s">
        <v>87</v>
      </c>
      <c r="Q2475">
        <v>13</v>
      </c>
      <c r="R2475" t="s">
        <v>88</v>
      </c>
      <c r="S2475" t="s">
        <v>63</v>
      </c>
      <c r="T2475">
        <v>30097</v>
      </c>
      <c r="U2475" s="1">
        <v>45507</v>
      </c>
      <c r="V2475" t="s">
        <v>64</v>
      </c>
      <c r="W2475">
        <v>923368</v>
      </c>
      <c r="X2475" t="s">
        <v>10333</v>
      </c>
      <c r="Y2475">
        <v>259</v>
      </c>
      <c r="Z2475">
        <v>1771</v>
      </c>
      <c r="AA2475">
        <v>8</v>
      </c>
      <c r="AB2475" s="2" t="s">
        <v>10334</v>
      </c>
    </row>
    <row r="2476" spans="1:28" x14ac:dyDescent="0.3">
      <c r="A2476" t="s">
        <v>28</v>
      </c>
      <c r="B2476" t="s">
        <v>29</v>
      </c>
      <c r="C2476" t="s">
        <v>157</v>
      </c>
      <c r="D2476" t="s">
        <v>338</v>
      </c>
      <c r="E2476" t="s">
        <v>56</v>
      </c>
      <c r="F2476" t="s">
        <v>135</v>
      </c>
      <c r="G2476">
        <v>4</v>
      </c>
      <c r="H2476">
        <v>405895</v>
      </c>
      <c r="I2476" t="s">
        <v>34</v>
      </c>
      <c r="J2476" s="1">
        <v>44129</v>
      </c>
      <c r="K2476">
        <v>1200</v>
      </c>
      <c r="L2476" t="s">
        <v>10335</v>
      </c>
      <c r="M2476" t="s">
        <v>487</v>
      </c>
      <c r="N2476" t="s">
        <v>10336</v>
      </c>
      <c r="O2476" t="s">
        <v>10337</v>
      </c>
      <c r="P2476" t="s">
        <v>51</v>
      </c>
      <c r="Q2476">
        <v>12</v>
      </c>
      <c r="R2476" t="s">
        <v>40</v>
      </c>
      <c r="S2476" t="s">
        <v>79</v>
      </c>
      <c r="T2476">
        <v>84176</v>
      </c>
      <c r="U2476" s="1">
        <v>45469</v>
      </c>
      <c r="V2476" t="s">
        <v>52</v>
      </c>
      <c r="W2476">
        <v>772760</v>
      </c>
      <c r="X2476" t="s">
        <v>10338</v>
      </c>
      <c r="Y2476">
        <v>468</v>
      </c>
      <c r="Z2476">
        <v>2435</v>
      </c>
      <c r="AA2476">
        <v>3</v>
      </c>
      <c r="AB2476">
        <v>2922</v>
      </c>
    </row>
    <row r="2477" spans="1:28" x14ac:dyDescent="0.3">
      <c r="A2477" t="s">
        <v>28</v>
      </c>
      <c r="B2477" t="s">
        <v>29</v>
      </c>
      <c r="C2477" t="s">
        <v>30</v>
      </c>
      <c r="D2477" t="s">
        <v>254</v>
      </c>
      <c r="E2477" t="s">
        <v>56</v>
      </c>
      <c r="F2477" t="s">
        <v>57</v>
      </c>
      <c r="G2477">
        <v>17</v>
      </c>
      <c r="H2477">
        <v>423710</v>
      </c>
      <c r="I2477" t="s">
        <v>34</v>
      </c>
      <c r="J2477" s="1">
        <v>43836</v>
      </c>
      <c r="K2477">
        <v>1100</v>
      </c>
      <c r="L2477" t="s">
        <v>10339</v>
      </c>
      <c r="M2477" t="s">
        <v>506</v>
      </c>
      <c r="N2477" t="s">
        <v>10340</v>
      </c>
      <c r="O2477" t="s">
        <v>10341</v>
      </c>
      <c r="P2477" t="s">
        <v>39</v>
      </c>
      <c r="Q2477">
        <v>15</v>
      </c>
      <c r="R2477" t="s">
        <v>88</v>
      </c>
      <c r="S2477" t="s">
        <v>63</v>
      </c>
      <c r="T2477">
        <v>58832</v>
      </c>
      <c r="U2477" s="1">
        <v>45435</v>
      </c>
      <c r="V2477" t="s">
        <v>140</v>
      </c>
      <c r="W2477">
        <v>980696</v>
      </c>
      <c r="X2477" t="s">
        <v>10342</v>
      </c>
      <c r="Y2477">
        <v>882</v>
      </c>
      <c r="Z2477">
        <v>2035</v>
      </c>
      <c r="AA2477">
        <v>6</v>
      </c>
      <c r="AB2477">
        <v>4884</v>
      </c>
    </row>
    <row r="2478" spans="1:28" x14ac:dyDescent="0.3">
      <c r="A2478" t="s">
        <v>28</v>
      </c>
      <c r="B2478" t="s">
        <v>29</v>
      </c>
      <c r="C2478" t="s">
        <v>157</v>
      </c>
      <c r="D2478" t="s">
        <v>31</v>
      </c>
      <c r="E2478" t="s">
        <v>46</v>
      </c>
      <c r="F2478" t="s">
        <v>135</v>
      </c>
      <c r="G2478">
        <v>74</v>
      </c>
      <c r="H2478">
        <v>414103</v>
      </c>
      <c r="I2478" t="s">
        <v>58</v>
      </c>
      <c r="J2478" s="1">
        <v>45361</v>
      </c>
      <c r="K2478">
        <v>1300</v>
      </c>
      <c r="L2478" t="s">
        <v>10343</v>
      </c>
      <c r="M2478" t="s">
        <v>239</v>
      </c>
      <c r="N2478" t="s">
        <v>10344</v>
      </c>
      <c r="O2478" t="s">
        <v>10345</v>
      </c>
      <c r="P2478" t="s">
        <v>39</v>
      </c>
      <c r="Q2478">
        <v>9</v>
      </c>
      <c r="R2478" t="s">
        <v>88</v>
      </c>
      <c r="S2478" t="s">
        <v>63</v>
      </c>
      <c r="T2478">
        <v>91295</v>
      </c>
      <c r="U2478" s="1">
        <v>45329</v>
      </c>
      <c r="V2478" t="s">
        <v>119</v>
      </c>
      <c r="W2478">
        <v>395973</v>
      </c>
      <c r="X2478" t="s">
        <v>10346</v>
      </c>
      <c r="Y2478">
        <v>305</v>
      </c>
      <c r="Z2478">
        <v>1154</v>
      </c>
      <c r="AA2478">
        <v>6</v>
      </c>
      <c r="AB2478" s="2" t="s">
        <v>8858</v>
      </c>
    </row>
    <row r="2479" spans="1:28" x14ac:dyDescent="0.3">
      <c r="A2479" t="s">
        <v>28</v>
      </c>
      <c r="B2479" t="s">
        <v>29</v>
      </c>
      <c r="C2479" t="s">
        <v>54</v>
      </c>
      <c r="D2479" t="s">
        <v>274</v>
      </c>
      <c r="E2479" t="s">
        <v>46</v>
      </c>
      <c r="F2479" t="s">
        <v>355</v>
      </c>
      <c r="G2479">
        <v>28</v>
      </c>
      <c r="H2479">
        <v>429026</v>
      </c>
      <c r="I2479" t="s">
        <v>34</v>
      </c>
      <c r="J2479" s="1">
        <v>44758</v>
      </c>
      <c r="K2479">
        <v>1100</v>
      </c>
      <c r="L2479" t="s">
        <v>10347</v>
      </c>
      <c r="M2479" t="s">
        <v>1488</v>
      </c>
      <c r="N2479" t="s">
        <v>10348</v>
      </c>
      <c r="O2479">
        <v>1485702820</v>
      </c>
      <c r="P2479" t="s">
        <v>39</v>
      </c>
      <c r="Q2479">
        <v>19</v>
      </c>
      <c r="R2479" t="s">
        <v>88</v>
      </c>
      <c r="S2479" t="s">
        <v>63</v>
      </c>
      <c r="T2479">
        <v>97968</v>
      </c>
      <c r="U2479" s="1">
        <v>45549</v>
      </c>
      <c r="V2479" t="s">
        <v>180</v>
      </c>
      <c r="W2479">
        <v>773191</v>
      </c>
      <c r="X2479" t="s">
        <v>10349</v>
      </c>
      <c r="Y2479">
        <v>542</v>
      </c>
      <c r="Z2479">
        <v>2557</v>
      </c>
      <c r="AA2479">
        <v>6</v>
      </c>
      <c r="AB2479">
        <v>6136.8</v>
      </c>
    </row>
    <row r="2480" spans="1:28" x14ac:dyDescent="0.3">
      <c r="A2480" t="s">
        <v>28</v>
      </c>
      <c r="B2480" t="s">
        <v>29</v>
      </c>
      <c r="C2480" t="s">
        <v>30</v>
      </c>
      <c r="D2480" t="s">
        <v>421</v>
      </c>
      <c r="E2480" t="s">
        <v>46</v>
      </c>
      <c r="F2480" t="s">
        <v>99</v>
      </c>
      <c r="G2480">
        <v>34</v>
      </c>
      <c r="H2480">
        <v>421665</v>
      </c>
      <c r="I2480" t="s">
        <v>34</v>
      </c>
      <c r="J2480" s="1">
        <v>45048</v>
      </c>
      <c r="K2480">
        <v>1200</v>
      </c>
      <c r="L2480" t="s">
        <v>10350</v>
      </c>
      <c r="M2480" t="s">
        <v>200</v>
      </c>
      <c r="N2480" t="s">
        <v>10351</v>
      </c>
      <c r="O2480">
        <v>4135809999</v>
      </c>
      <c r="P2480" t="s">
        <v>39</v>
      </c>
      <c r="Q2480">
        <v>12</v>
      </c>
      <c r="R2480" t="s">
        <v>88</v>
      </c>
      <c r="S2480" t="s">
        <v>41</v>
      </c>
      <c r="T2480">
        <v>89056</v>
      </c>
      <c r="U2480" s="1">
        <v>45517</v>
      </c>
      <c r="V2480" t="s">
        <v>64</v>
      </c>
      <c r="W2480">
        <v>404718</v>
      </c>
      <c r="X2480" t="s">
        <v>10352</v>
      </c>
      <c r="Y2480">
        <v>701</v>
      </c>
      <c r="Z2480">
        <v>862</v>
      </c>
      <c r="AA2480">
        <v>5</v>
      </c>
      <c r="AB2480">
        <v>1724</v>
      </c>
    </row>
    <row r="2481" spans="1:28" x14ac:dyDescent="0.3">
      <c r="A2481" t="s">
        <v>28</v>
      </c>
      <c r="B2481" t="s">
        <v>29</v>
      </c>
      <c r="C2481" t="s">
        <v>91</v>
      </c>
      <c r="D2481" t="s">
        <v>227</v>
      </c>
      <c r="E2481" t="s">
        <v>56</v>
      </c>
      <c r="F2481" t="s">
        <v>47</v>
      </c>
      <c r="G2481">
        <v>4</v>
      </c>
      <c r="H2481">
        <v>416860</v>
      </c>
      <c r="I2481" t="s">
        <v>34</v>
      </c>
      <c r="J2481" s="1">
        <v>45292</v>
      </c>
      <c r="K2481">
        <v>1300</v>
      </c>
      <c r="L2481" t="s">
        <v>10353</v>
      </c>
      <c r="M2481" t="s">
        <v>506</v>
      </c>
      <c r="N2481" t="s">
        <v>10354</v>
      </c>
      <c r="O2481" t="s">
        <v>10355</v>
      </c>
      <c r="P2481" t="s">
        <v>51</v>
      </c>
      <c r="Q2481">
        <v>7</v>
      </c>
      <c r="R2481" t="s">
        <v>40</v>
      </c>
      <c r="S2481" t="s">
        <v>79</v>
      </c>
      <c r="T2481">
        <v>77506</v>
      </c>
      <c r="U2481" s="1">
        <v>45534</v>
      </c>
      <c r="V2481" t="s">
        <v>64</v>
      </c>
      <c r="W2481">
        <v>326162</v>
      </c>
      <c r="X2481" t="s">
        <v>10356</v>
      </c>
      <c r="Y2481">
        <v>406</v>
      </c>
      <c r="Z2481">
        <v>1455</v>
      </c>
      <c r="AA2481">
        <v>5</v>
      </c>
      <c r="AB2481">
        <v>2910</v>
      </c>
    </row>
    <row r="2482" spans="1:28" x14ac:dyDescent="0.3">
      <c r="A2482" t="s">
        <v>28</v>
      </c>
      <c r="B2482" t="s">
        <v>29</v>
      </c>
      <c r="C2482" t="s">
        <v>54</v>
      </c>
      <c r="D2482" t="s">
        <v>98</v>
      </c>
      <c r="E2482" t="s">
        <v>46</v>
      </c>
      <c r="F2482" t="s">
        <v>150</v>
      </c>
      <c r="G2482">
        <v>37</v>
      </c>
      <c r="H2482">
        <v>411427</v>
      </c>
      <c r="I2482" t="s">
        <v>34</v>
      </c>
      <c r="J2482" s="1">
        <v>44534</v>
      </c>
      <c r="K2482">
        <v>950</v>
      </c>
      <c r="L2482" t="s">
        <v>10357</v>
      </c>
      <c r="M2482" t="s">
        <v>282</v>
      </c>
      <c r="N2482" t="s">
        <v>10358</v>
      </c>
      <c r="O2482" t="s">
        <v>10359</v>
      </c>
      <c r="P2482" t="s">
        <v>51</v>
      </c>
      <c r="Q2482">
        <v>19</v>
      </c>
      <c r="R2482" t="s">
        <v>40</v>
      </c>
      <c r="S2482" t="s">
        <v>41</v>
      </c>
      <c r="T2482">
        <v>33725</v>
      </c>
      <c r="U2482" s="1">
        <v>45420</v>
      </c>
      <c r="V2482" t="s">
        <v>140</v>
      </c>
      <c r="W2482">
        <v>669468</v>
      </c>
      <c r="X2482" t="s">
        <v>10360</v>
      </c>
      <c r="Y2482">
        <v>782</v>
      </c>
      <c r="Z2482">
        <v>1483</v>
      </c>
      <c r="AA2482">
        <v>5</v>
      </c>
      <c r="AB2482">
        <v>2966</v>
      </c>
    </row>
    <row r="2483" spans="1:28" x14ac:dyDescent="0.3">
      <c r="A2483" t="s">
        <v>28</v>
      </c>
      <c r="B2483" t="s">
        <v>29</v>
      </c>
      <c r="C2483" t="s">
        <v>157</v>
      </c>
      <c r="D2483" t="s">
        <v>524</v>
      </c>
      <c r="E2483" t="s">
        <v>32</v>
      </c>
      <c r="F2483" t="s">
        <v>355</v>
      </c>
      <c r="G2483">
        <v>97</v>
      </c>
      <c r="H2483">
        <v>436315</v>
      </c>
      <c r="I2483" t="s">
        <v>34</v>
      </c>
      <c r="J2483" s="1">
        <v>45111</v>
      </c>
      <c r="K2483">
        <v>950</v>
      </c>
      <c r="L2483" t="s">
        <v>10361</v>
      </c>
      <c r="M2483" t="s">
        <v>1366</v>
      </c>
      <c r="N2483" t="s">
        <v>10362</v>
      </c>
      <c r="O2483" t="s">
        <v>10363</v>
      </c>
      <c r="P2483" t="s">
        <v>71</v>
      </c>
      <c r="Q2483">
        <v>9</v>
      </c>
      <c r="R2483" t="s">
        <v>40</v>
      </c>
      <c r="S2483" t="s">
        <v>118</v>
      </c>
      <c r="T2483">
        <v>81870</v>
      </c>
      <c r="U2483" s="1">
        <v>45592</v>
      </c>
      <c r="V2483" t="s">
        <v>155</v>
      </c>
      <c r="W2483">
        <v>512453</v>
      </c>
      <c r="X2483" t="s">
        <v>10364</v>
      </c>
      <c r="Y2483">
        <v>637</v>
      </c>
      <c r="Z2483">
        <v>2144</v>
      </c>
      <c r="AA2483">
        <v>8</v>
      </c>
      <c r="AB2483">
        <v>6860.8</v>
      </c>
    </row>
    <row r="2484" spans="1:28" x14ac:dyDescent="0.3">
      <c r="A2484" t="s">
        <v>28</v>
      </c>
      <c r="B2484" t="s">
        <v>29</v>
      </c>
      <c r="C2484" t="s">
        <v>44</v>
      </c>
      <c r="D2484" t="s">
        <v>182</v>
      </c>
      <c r="E2484" t="s">
        <v>32</v>
      </c>
      <c r="F2484" t="s">
        <v>57</v>
      </c>
      <c r="G2484">
        <v>99</v>
      </c>
      <c r="H2484">
        <v>405744</v>
      </c>
      <c r="I2484" t="s">
        <v>58</v>
      </c>
      <c r="J2484" s="1">
        <v>45035</v>
      </c>
      <c r="K2484">
        <v>1000</v>
      </c>
      <c r="L2484" t="s">
        <v>10365</v>
      </c>
      <c r="M2484" t="s">
        <v>1058</v>
      </c>
      <c r="N2484" t="s">
        <v>10366</v>
      </c>
      <c r="O2484" t="s">
        <v>10367</v>
      </c>
      <c r="P2484" t="s">
        <v>71</v>
      </c>
      <c r="Q2484">
        <v>14</v>
      </c>
      <c r="R2484" t="s">
        <v>88</v>
      </c>
      <c r="S2484" t="s">
        <v>118</v>
      </c>
      <c r="T2484">
        <v>33181</v>
      </c>
      <c r="U2484" s="1">
        <v>45311</v>
      </c>
      <c r="V2484" t="s">
        <v>111</v>
      </c>
      <c r="W2484">
        <v>413408</v>
      </c>
      <c r="X2484" t="s">
        <v>10368</v>
      </c>
      <c r="Y2484">
        <v>960</v>
      </c>
      <c r="Z2484">
        <v>2595</v>
      </c>
      <c r="AA2484">
        <v>4</v>
      </c>
      <c r="AB2484">
        <v>4152</v>
      </c>
    </row>
    <row r="2485" spans="1:28" x14ac:dyDescent="0.3">
      <c r="A2485" t="s">
        <v>28</v>
      </c>
      <c r="B2485" t="s">
        <v>29</v>
      </c>
      <c r="C2485" t="s">
        <v>66</v>
      </c>
      <c r="D2485" t="s">
        <v>182</v>
      </c>
      <c r="E2485" t="s">
        <v>32</v>
      </c>
      <c r="F2485" t="s">
        <v>57</v>
      </c>
      <c r="G2485">
        <v>81</v>
      </c>
      <c r="H2485">
        <v>400319</v>
      </c>
      <c r="I2485" t="s">
        <v>58</v>
      </c>
      <c r="J2485" s="1">
        <v>45520</v>
      </c>
      <c r="K2485">
        <v>1000</v>
      </c>
      <c r="L2485" t="s">
        <v>10369</v>
      </c>
      <c r="M2485" t="s">
        <v>256</v>
      </c>
      <c r="N2485" t="s">
        <v>10370</v>
      </c>
      <c r="O2485" t="s">
        <v>10371</v>
      </c>
      <c r="P2485" t="s">
        <v>87</v>
      </c>
      <c r="Q2485">
        <v>11</v>
      </c>
      <c r="R2485" t="s">
        <v>88</v>
      </c>
      <c r="S2485" t="s">
        <v>41</v>
      </c>
      <c r="T2485">
        <v>80682</v>
      </c>
      <c r="U2485" s="1">
        <v>45376</v>
      </c>
      <c r="V2485" t="s">
        <v>72</v>
      </c>
      <c r="W2485">
        <v>671526</v>
      </c>
      <c r="X2485" t="s">
        <v>10372</v>
      </c>
      <c r="Y2485">
        <v>961</v>
      </c>
      <c r="Z2485">
        <v>2912</v>
      </c>
      <c r="AA2485">
        <v>4</v>
      </c>
      <c r="AB2485">
        <v>4659.2</v>
      </c>
    </row>
    <row r="2486" spans="1:28" x14ac:dyDescent="0.3">
      <c r="A2486" t="s">
        <v>28</v>
      </c>
      <c r="B2486" t="s">
        <v>29</v>
      </c>
      <c r="C2486" t="s">
        <v>193</v>
      </c>
      <c r="D2486" t="s">
        <v>546</v>
      </c>
      <c r="E2486" t="s">
        <v>32</v>
      </c>
      <c r="F2486" t="s">
        <v>47</v>
      </c>
      <c r="G2486">
        <v>12</v>
      </c>
      <c r="H2486">
        <v>424157</v>
      </c>
      <c r="I2486" t="s">
        <v>58</v>
      </c>
      <c r="J2486" s="1">
        <v>44417</v>
      </c>
      <c r="K2486">
        <v>1300</v>
      </c>
      <c r="L2486" t="s">
        <v>10373</v>
      </c>
      <c r="M2486" t="s">
        <v>85</v>
      </c>
      <c r="N2486" t="s">
        <v>10374</v>
      </c>
      <c r="O2486" t="s">
        <v>10375</v>
      </c>
      <c r="P2486" t="s">
        <v>71</v>
      </c>
      <c r="Q2486">
        <v>18</v>
      </c>
      <c r="R2486" t="s">
        <v>88</v>
      </c>
      <c r="S2486" t="s">
        <v>63</v>
      </c>
      <c r="T2486">
        <v>78022</v>
      </c>
      <c r="U2486" s="1">
        <v>45550</v>
      </c>
      <c r="V2486" t="s">
        <v>180</v>
      </c>
      <c r="W2486">
        <v>275700</v>
      </c>
      <c r="X2486" t="s">
        <v>10376</v>
      </c>
      <c r="Y2486">
        <v>865</v>
      </c>
      <c r="Z2486">
        <v>1168</v>
      </c>
      <c r="AA2486">
        <v>3</v>
      </c>
      <c r="AB2486" s="2" t="s">
        <v>10377</v>
      </c>
    </row>
    <row r="2487" spans="1:28" x14ac:dyDescent="0.3">
      <c r="A2487" t="s">
        <v>28</v>
      </c>
      <c r="B2487" t="s">
        <v>29</v>
      </c>
      <c r="C2487" t="s">
        <v>91</v>
      </c>
      <c r="D2487" t="s">
        <v>261</v>
      </c>
      <c r="E2487" t="s">
        <v>32</v>
      </c>
      <c r="F2487" t="s">
        <v>47</v>
      </c>
      <c r="G2487">
        <v>72</v>
      </c>
      <c r="H2487">
        <v>438654</v>
      </c>
      <c r="I2487" t="s">
        <v>34</v>
      </c>
      <c r="J2487" s="1">
        <v>44022</v>
      </c>
      <c r="K2487">
        <v>1000</v>
      </c>
      <c r="L2487" t="s">
        <v>4061</v>
      </c>
      <c r="M2487" t="s">
        <v>361</v>
      </c>
      <c r="N2487" t="s">
        <v>10378</v>
      </c>
      <c r="O2487" t="s">
        <v>10379</v>
      </c>
      <c r="P2487" t="s">
        <v>87</v>
      </c>
      <c r="Q2487">
        <v>8</v>
      </c>
      <c r="R2487" t="s">
        <v>88</v>
      </c>
      <c r="S2487" t="s">
        <v>63</v>
      </c>
      <c r="T2487">
        <v>12863</v>
      </c>
      <c r="U2487" s="1">
        <v>45324</v>
      </c>
      <c r="V2487" t="s">
        <v>119</v>
      </c>
      <c r="W2487">
        <v>423242</v>
      </c>
      <c r="X2487" t="s">
        <v>10380</v>
      </c>
      <c r="Y2487">
        <v>522</v>
      </c>
      <c r="Z2487">
        <v>1905</v>
      </c>
      <c r="AA2487">
        <v>7</v>
      </c>
      <c r="AB2487">
        <v>5334</v>
      </c>
    </row>
    <row r="2488" spans="1:28" x14ac:dyDescent="0.3">
      <c r="A2488" t="s">
        <v>28</v>
      </c>
      <c r="B2488" t="s">
        <v>29</v>
      </c>
      <c r="C2488" t="s">
        <v>157</v>
      </c>
      <c r="D2488" t="s">
        <v>248</v>
      </c>
      <c r="E2488" t="s">
        <v>32</v>
      </c>
      <c r="F2488" t="s">
        <v>83</v>
      </c>
      <c r="G2488">
        <v>91</v>
      </c>
      <c r="H2488">
        <v>422823</v>
      </c>
      <c r="I2488" t="s">
        <v>58</v>
      </c>
      <c r="J2488" s="1">
        <v>44820</v>
      </c>
      <c r="K2488">
        <v>800</v>
      </c>
      <c r="L2488" t="s">
        <v>10381</v>
      </c>
      <c r="M2488" t="s">
        <v>680</v>
      </c>
      <c r="N2488" t="s">
        <v>10382</v>
      </c>
      <c r="O2488" t="s">
        <v>10383</v>
      </c>
      <c r="P2488" t="s">
        <v>87</v>
      </c>
      <c r="Q2488">
        <v>9</v>
      </c>
      <c r="R2488" t="s">
        <v>88</v>
      </c>
      <c r="S2488" t="s">
        <v>63</v>
      </c>
      <c r="T2488">
        <v>48555</v>
      </c>
      <c r="U2488" s="1">
        <v>45512</v>
      </c>
      <c r="V2488" t="s">
        <v>64</v>
      </c>
      <c r="W2488">
        <v>420059</v>
      </c>
      <c r="X2488" t="s">
        <v>10384</v>
      </c>
      <c r="Y2488">
        <v>679</v>
      </c>
      <c r="Z2488">
        <v>2317</v>
      </c>
      <c r="AA2488">
        <v>7</v>
      </c>
      <c r="AB2488">
        <v>6487.6</v>
      </c>
    </row>
    <row r="2489" spans="1:28" x14ac:dyDescent="0.3">
      <c r="A2489" t="s">
        <v>28</v>
      </c>
      <c r="B2489" t="s">
        <v>29</v>
      </c>
      <c r="C2489" t="s">
        <v>91</v>
      </c>
      <c r="D2489" t="s">
        <v>616</v>
      </c>
      <c r="E2489" t="s">
        <v>46</v>
      </c>
      <c r="F2489" t="s">
        <v>150</v>
      </c>
      <c r="G2489">
        <v>38</v>
      </c>
      <c r="H2489">
        <v>404933</v>
      </c>
      <c r="I2489" t="s">
        <v>58</v>
      </c>
      <c r="J2489" s="1">
        <v>43996</v>
      </c>
      <c r="K2489">
        <v>950</v>
      </c>
      <c r="L2489" t="s">
        <v>10385</v>
      </c>
      <c r="M2489" t="s">
        <v>919</v>
      </c>
      <c r="N2489" t="s">
        <v>10386</v>
      </c>
      <c r="O2489" t="s">
        <v>10387</v>
      </c>
      <c r="P2489" t="s">
        <v>87</v>
      </c>
      <c r="Q2489">
        <v>14</v>
      </c>
      <c r="R2489" t="s">
        <v>40</v>
      </c>
      <c r="S2489" t="s">
        <v>118</v>
      </c>
      <c r="T2489">
        <v>41637</v>
      </c>
      <c r="U2489" s="1">
        <v>45372</v>
      </c>
      <c r="V2489" t="s">
        <v>72</v>
      </c>
      <c r="W2489">
        <v>951521</v>
      </c>
      <c r="X2489" t="s">
        <v>10388</v>
      </c>
      <c r="Y2489">
        <v>796</v>
      </c>
      <c r="Z2489">
        <v>627</v>
      </c>
      <c r="AA2489">
        <v>1</v>
      </c>
      <c r="AB2489">
        <v>250.8</v>
      </c>
    </row>
    <row r="2490" spans="1:28" x14ac:dyDescent="0.3">
      <c r="A2490" t="s">
        <v>28</v>
      </c>
      <c r="B2490" t="s">
        <v>29</v>
      </c>
      <c r="C2490" t="s">
        <v>44</v>
      </c>
      <c r="D2490" t="s">
        <v>227</v>
      </c>
      <c r="E2490" t="s">
        <v>46</v>
      </c>
      <c r="F2490" t="s">
        <v>113</v>
      </c>
      <c r="G2490">
        <v>33</v>
      </c>
      <c r="H2490">
        <v>416055</v>
      </c>
      <c r="I2490" t="s">
        <v>34</v>
      </c>
      <c r="J2490" s="1">
        <v>44681</v>
      </c>
      <c r="K2490">
        <v>1000</v>
      </c>
      <c r="L2490" t="s">
        <v>10389</v>
      </c>
      <c r="M2490" t="s">
        <v>308</v>
      </c>
      <c r="N2490" t="s">
        <v>10390</v>
      </c>
      <c r="O2490" t="s">
        <v>10391</v>
      </c>
      <c r="P2490" t="s">
        <v>39</v>
      </c>
      <c r="Q2490">
        <v>11</v>
      </c>
      <c r="R2490" t="s">
        <v>88</v>
      </c>
      <c r="S2490" t="s">
        <v>41</v>
      </c>
      <c r="T2490">
        <v>80227</v>
      </c>
      <c r="U2490" s="1">
        <v>45347</v>
      </c>
      <c r="V2490" t="s">
        <v>119</v>
      </c>
      <c r="W2490">
        <v>526274</v>
      </c>
      <c r="X2490" t="s">
        <v>10392</v>
      </c>
      <c r="Y2490">
        <v>411</v>
      </c>
      <c r="Z2490">
        <v>724</v>
      </c>
      <c r="AA2490">
        <v>8</v>
      </c>
      <c r="AB2490">
        <v>2316.8000000000002</v>
      </c>
    </row>
    <row r="2491" spans="1:28" x14ac:dyDescent="0.3">
      <c r="A2491" t="s">
        <v>28</v>
      </c>
      <c r="B2491" t="s">
        <v>29</v>
      </c>
      <c r="C2491" t="s">
        <v>30</v>
      </c>
      <c r="D2491" t="s">
        <v>82</v>
      </c>
      <c r="E2491" t="s">
        <v>46</v>
      </c>
      <c r="F2491" t="s">
        <v>113</v>
      </c>
      <c r="G2491">
        <v>69</v>
      </c>
      <c r="H2491">
        <v>400834</v>
      </c>
      <c r="I2491" t="s">
        <v>58</v>
      </c>
      <c r="J2491" s="1">
        <v>44787</v>
      </c>
      <c r="K2491">
        <v>950</v>
      </c>
      <c r="L2491" t="s">
        <v>10393</v>
      </c>
      <c r="M2491" t="s">
        <v>293</v>
      </c>
      <c r="N2491" t="s">
        <v>10394</v>
      </c>
      <c r="O2491" t="s">
        <v>10395</v>
      </c>
      <c r="P2491" t="s">
        <v>71</v>
      </c>
      <c r="Q2491">
        <v>4</v>
      </c>
      <c r="R2491" t="s">
        <v>40</v>
      </c>
      <c r="S2491" t="s">
        <v>41</v>
      </c>
      <c r="T2491">
        <v>87608</v>
      </c>
      <c r="U2491" s="1">
        <v>45321</v>
      </c>
      <c r="V2491" t="s">
        <v>111</v>
      </c>
      <c r="W2491">
        <v>793595</v>
      </c>
      <c r="X2491" t="s">
        <v>10396</v>
      </c>
      <c r="Y2491">
        <v>933</v>
      </c>
      <c r="Z2491">
        <v>1351</v>
      </c>
      <c r="AA2491">
        <v>3</v>
      </c>
      <c r="AB2491">
        <v>1621.2</v>
      </c>
    </row>
    <row r="2492" spans="1:28" x14ac:dyDescent="0.3">
      <c r="A2492" t="s">
        <v>28</v>
      </c>
      <c r="B2492" t="s">
        <v>29</v>
      </c>
      <c r="C2492" t="s">
        <v>30</v>
      </c>
      <c r="D2492" t="s">
        <v>511</v>
      </c>
      <c r="E2492" t="s">
        <v>56</v>
      </c>
      <c r="F2492" t="s">
        <v>57</v>
      </c>
      <c r="G2492">
        <v>29</v>
      </c>
      <c r="H2492">
        <v>430403</v>
      </c>
      <c r="I2492" t="s">
        <v>34</v>
      </c>
      <c r="J2492" s="1">
        <v>45161</v>
      </c>
      <c r="K2492">
        <v>1000</v>
      </c>
      <c r="L2492" t="s">
        <v>10397</v>
      </c>
      <c r="M2492" t="s">
        <v>496</v>
      </c>
      <c r="N2492" t="s">
        <v>10398</v>
      </c>
      <c r="O2492">
        <v>5814271093</v>
      </c>
      <c r="P2492" t="s">
        <v>39</v>
      </c>
      <c r="Q2492">
        <v>11</v>
      </c>
      <c r="R2492" t="s">
        <v>40</v>
      </c>
      <c r="S2492" t="s">
        <v>118</v>
      </c>
      <c r="T2492">
        <v>11670</v>
      </c>
      <c r="U2492" s="1">
        <v>45298</v>
      </c>
      <c r="V2492" t="s">
        <v>111</v>
      </c>
      <c r="W2492">
        <v>178145</v>
      </c>
      <c r="X2492" t="s">
        <v>10399</v>
      </c>
      <c r="Y2492">
        <v>240</v>
      </c>
      <c r="Z2492">
        <v>2227</v>
      </c>
      <c r="AA2492">
        <v>3</v>
      </c>
      <c r="AB2492">
        <v>2672.4</v>
      </c>
    </row>
    <row r="2493" spans="1:28" x14ac:dyDescent="0.3">
      <c r="A2493" t="s">
        <v>28</v>
      </c>
      <c r="B2493" t="s">
        <v>29</v>
      </c>
      <c r="C2493" t="s">
        <v>30</v>
      </c>
      <c r="D2493" t="s">
        <v>74</v>
      </c>
      <c r="E2493" t="s">
        <v>32</v>
      </c>
      <c r="F2493" t="s">
        <v>47</v>
      </c>
      <c r="G2493">
        <v>93</v>
      </c>
      <c r="H2493">
        <v>415097</v>
      </c>
      <c r="I2493" t="s">
        <v>58</v>
      </c>
      <c r="J2493" s="1">
        <v>45428</v>
      </c>
      <c r="K2493">
        <v>950</v>
      </c>
      <c r="L2493" t="s">
        <v>10400</v>
      </c>
      <c r="M2493" t="s">
        <v>1118</v>
      </c>
      <c r="N2493" t="s">
        <v>10401</v>
      </c>
      <c r="O2493" t="s">
        <v>10402</v>
      </c>
      <c r="P2493" t="s">
        <v>71</v>
      </c>
      <c r="Q2493">
        <v>17</v>
      </c>
      <c r="R2493" t="s">
        <v>40</v>
      </c>
      <c r="S2493" t="s">
        <v>41</v>
      </c>
      <c r="T2493">
        <v>27204</v>
      </c>
      <c r="U2493" s="1">
        <v>45461</v>
      </c>
      <c r="V2493" t="s">
        <v>52</v>
      </c>
      <c r="W2493">
        <v>771798</v>
      </c>
      <c r="X2493" t="s">
        <v>10403</v>
      </c>
      <c r="Y2493">
        <v>988</v>
      </c>
      <c r="Z2493">
        <v>2664</v>
      </c>
      <c r="AA2493">
        <v>1</v>
      </c>
      <c r="AB2493" s="2" t="s">
        <v>10404</v>
      </c>
    </row>
    <row r="2494" spans="1:28" x14ac:dyDescent="0.3">
      <c r="A2494" t="s">
        <v>28</v>
      </c>
      <c r="B2494" t="s">
        <v>29</v>
      </c>
      <c r="C2494" t="s">
        <v>44</v>
      </c>
      <c r="D2494" t="s">
        <v>105</v>
      </c>
      <c r="E2494" t="s">
        <v>32</v>
      </c>
      <c r="F2494" t="s">
        <v>47</v>
      </c>
      <c r="G2494">
        <v>83</v>
      </c>
      <c r="H2494">
        <v>402674</v>
      </c>
      <c r="I2494" t="s">
        <v>58</v>
      </c>
      <c r="J2494" s="1">
        <v>45002</v>
      </c>
      <c r="K2494">
        <v>800</v>
      </c>
      <c r="L2494" t="s">
        <v>10405</v>
      </c>
      <c r="M2494" t="s">
        <v>287</v>
      </c>
      <c r="N2494" t="s">
        <v>10406</v>
      </c>
      <c r="O2494">
        <v>6864117059</v>
      </c>
      <c r="P2494" t="s">
        <v>87</v>
      </c>
      <c r="Q2494">
        <v>4</v>
      </c>
      <c r="R2494" t="s">
        <v>40</v>
      </c>
      <c r="S2494" t="s">
        <v>118</v>
      </c>
      <c r="T2494">
        <v>56580</v>
      </c>
      <c r="U2494" s="1">
        <v>45526</v>
      </c>
      <c r="V2494" t="s">
        <v>64</v>
      </c>
      <c r="W2494">
        <v>978909</v>
      </c>
      <c r="X2494" t="s">
        <v>10407</v>
      </c>
      <c r="Y2494">
        <v>604</v>
      </c>
      <c r="Z2494">
        <v>2531</v>
      </c>
      <c r="AA2494">
        <v>2</v>
      </c>
      <c r="AB2494" s="2" t="s">
        <v>10408</v>
      </c>
    </row>
    <row r="2495" spans="1:28" x14ac:dyDescent="0.3">
      <c r="A2495" t="s">
        <v>28</v>
      </c>
      <c r="B2495" t="s">
        <v>29</v>
      </c>
      <c r="C2495" t="s">
        <v>148</v>
      </c>
      <c r="D2495" t="s">
        <v>105</v>
      </c>
      <c r="E2495" t="s">
        <v>46</v>
      </c>
      <c r="F2495" t="s">
        <v>150</v>
      </c>
      <c r="G2495">
        <v>78</v>
      </c>
      <c r="H2495">
        <v>401403</v>
      </c>
      <c r="I2495" t="s">
        <v>34</v>
      </c>
      <c r="J2495" s="1">
        <v>45490</v>
      </c>
      <c r="K2495">
        <v>1200</v>
      </c>
      <c r="L2495" t="s">
        <v>10409</v>
      </c>
      <c r="M2495" t="s">
        <v>568</v>
      </c>
      <c r="N2495" t="s">
        <v>10410</v>
      </c>
      <c r="O2495" t="s">
        <v>10411</v>
      </c>
      <c r="P2495" t="s">
        <v>87</v>
      </c>
      <c r="Q2495">
        <v>9</v>
      </c>
      <c r="R2495" t="s">
        <v>40</v>
      </c>
      <c r="S2495" t="s">
        <v>79</v>
      </c>
      <c r="T2495">
        <v>76583</v>
      </c>
      <c r="U2495" s="1">
        <v>45434</v>
      </c>
      <c r="V2495" t="s">
        <v>140</v>
      </c>
      <c r="W2495">
        <v>331463</v>
      </c>
      <c r="X2495" t="s">
        <v>10412</v>
      </c>
      <c r="Y2495">
        <v>852</v>
      </c>
      <c r="Z2495">
        <v>2675</v>
      </c>
      <c r="AA2495">
        <v>1</v>
      </c>
      <c r="AB2495">
        <v>1070</v>
      </c>
    </row>
    <row r="2496" spans="1:28" x14ac:dyDescent="0.3">
      <c r="A2496" t="s">
        <v>28</v>
      </c>
      <c r="B2496" t="s">
        <v>29</v>
      </c>
      <c r="C2496" t="s">
        <v>193</v>
      </c>
      <c r="D2496" t="s">
        <v>149</v>
      </c>
      <c r="E2496" t="s">
        <v>32</v>
      </c>
      <c r="F2496" t="s">
        <v>57</v>
      </c>
      <c r="G2496">
        <v>84</v>
      </c>
      <c r="H2496">
        <v>404647</v>
      </c>
      <c r="I2496" t="s">
        <v>58</v>
      </c>
      <c r="J2496" s="1">
        <v>44549</v>
      </c>
      <c r="K2496">
        <v>1100</v>
      </c>
      <c r="L2496" t="s">
        <v>10413</v>
      </c>
      <c r="M2496" t="s">
        <v>654</v>
      </c>
      <c r="N2496" t="s">
        <v>10414</v>
      </c>
      <c r="O2496" t="s">
        <v>10415</v>
      </c>
      <c r="P2496" t="s">
        <v>71</v>
      </c>
      <c r="Q2496">
        <v>10</v>
      </c>
      <c r="R2496" t="s">
        <v>40</v>
      </c>
      <c r="S2496" t="s">
        <v>118</v>
      </c>
      <c r="T2496">
        <v>21013</v>
      </c>
      <c r="U2496" s="1">
        <v>45476</v>
      </c>
      <c r="V2496" t="s">
        <v>126</v>
      </c>
      <c r="W2496">
        <v>559506</v>
      </c>
      <c r="X2496" t="s">
        <v>10416</v>
      </c>
      <c r="Y2496">
        <v>246</v>
      </c>
      <c r="Z2496">
        <v>2264</v>
      </c>
      <c r="AA2496">
        <v>5</v>
      </c>
      <c r="AB2496">
        <v>4528</v>
      </c>
    </row>
    <row r="2497" spans="1:28" x14ac:dyDescent="0.3">
      <c r="A2497" t="s">
        <v>28</v>
      </c>
      <c r="B2497" t="s">
        <v>29</v>
      </c>
      <c r="C2497" t="s">
        <v>148</v>
      </c>
      <c r="D2497" t="s">
        <v>364</v>
      </c>
      <c r="E2497" t="s">
        <v>32</v>
      </c>
      <c r="F2497" t="s">
        <v>57</v>
      </c>
      <c r="G2497">
        <v>41</v>
      </c>
      <c r="H2497">
        <v>420333</v>
      </c>
      <c r="I2497" t="s">
        <v>34</v>
      </c>
      <c r="J2497" s="1">
        <v>44068</v>
      </c>
      <c r="K2497">
        <v>1100</v>
      </c>
      <c r="L2497" t="s">
        <v>10417</v>
      </c>
      <c r="M2497" t="s">
        <v>1460</v>
      </c>
      <c r="N2497" t="s">
        <v>10418</v>
      </c>
      <c r="O2497" t="s">
        <v>10419</v>
      </c>
      <c r="P2497" t="s">
        <v>51</v>
      </c>
      <c r="Q2497">
        <v>8</v>
      </c>
      <c r="R2497" t="s">
        <v>88</v>
      </c>
      <c r="S2497" t="s">
        <v>41</v>
      </c>
      <c r="T2497">
        <v>20559</v>
      </c>
      <c r="U2497" s="1">
        <v>45568</v>
      </c>
      <c r="V2497" t="s">
        <v>155</v>
      </c>
      <c r="W2497">
        <v>553391</v>
      </c>
      <c r="X2497" t="s">
        <v>10420</v>
      </c>
      <c r="Y2497">
        <v>610</v>
      </c>
      <c r="Z2497">
        <v>1115</v>
      </c>
      <c r="AA2497">
        <v>8</v>
      </c>
      <c r="AB2497">
        <v>3568</v>
      </c>
    </row>
    <row r="2498" spans="1:28" x14ac:dyDescent="0.3">
      <c r="A2498" t="s">
        <v>28</v>
      </c>
      <c r="B2498" t="s">
        <v>29</v>
      </c>
      <c r="C2498" t="s">
        <v>66</v>
      </c>
      <c r="D2498" t="s">
        <v>317</v>
      </c>
      <c r="E2498" t="s">
        <v>46</v>
      </c>
      <c r="F2498" t="s">
        <v>150</v>
      </c>
      <c r="G2498">
        <v>16</v>
      </c>
      <c r="H2498">
        <v>402969</v>
      </c>
      <c r="I2498" t="s">
        <v>58</v>
      </c>
      <c r="J2498" s="1">
        <v>45286</v>
      </c>
      <c r="K2498">
        <v>1200</v>
      </c>
      <c r="L2498" t="s">
        <v>10421</v>
      </c>
      <c r="M2498" t="s">
        <v>895</v>
      </c>
      <c r="N2498" t="s">
        <v>10422</v>
      </c>
      <c r="O2498" t="s">
        <v>10423</v>
      </c>
      <c r="P2498" t="s">
        <v>39</v>
      </c>
      <c r="Q2498">
        <v>16</v>
      </c>
      <c r="R2498" t="s">
        <v>88</v>
      </c>
      <c r="S2498" t="s">
        <v>63</v>
      </c>
      <c r="T2498">
        <v>42374</v>
      </c>
      <c r="U2498" s="1">
        <v>45609</v>
      </c>
      <c r="V2498" t="s">
        <v>42</v>
      </c>
      <c r="W2498">
        <v>747446</v>
      </c>
      <c r="X2498" t="s">
        <v>10424</v>
      </c>
      <c r="Y2498">
        <v>773</v>
      </c>
      <c r="Z2498">
        <v>2779</v>
      </c>
      <c r="AA2498">
        <v>1</v>
      </c>
      <c r="AB2498" s="2" t="s">
        <v>10425</v>
      </c>
    </row>
    <row r="2499" spans="1:28" x14ac:dyDescent="0.3">
      <c r="A2499" t="s">
        <v>28</v>
      </c>
      <c r="B2499" t="s">
        <v>29</v>
      </c>
      <c r="C2499" t="s">
        <v>30</v>
      </c>
      <c r="D2499" t="s">
        <v>611</v>
      </c>
      <c r="E2499" t="s">
        <v>32</v>
      </c>
      <c r="F2499" t="s">
        <v>57</v>
      </c>
      <c r="G2499">
        <v>29</v>
      </c>
      <c r="H2499">
        <v>426342</v>
      </c>
      <c r="I2499" t="s">
        <v>34</v>
      </c>
      <c r="J2499" s="1">
        <v>45470</v>
      </c>
      <c r="K2499">
        <v>1000</v>
      </c>
      <c r="L2499" t="s">
        <v>10426</v>
      </c>
      <c r="M2499" t="s">
        <v>144</v>
      </c>
      <c r="N2499" t="s">
        <v>10427</v>
      </c>
      <c r="O2499" t="s">
        <v>10428</v>
      </c>
      <c r="P2499" t="s">
        <v>51</v>
      </c>
      <c r="Q2499">
        <v>16</v>
      </c>
      <c r="R2499" t="s">
        <v>88</v>
      </c>
      <c r="S2499" t="s">
        <v>118</v>
      </c>
      <c r="T2499">
        <v>64408</v>
      </c>
      <c r="U2499" s="1">
        <v>45408</v>
      </c>
      <c r="V2499" t="s">
        <v>80</v>
      </c>
      <c r="W2499">
        <v>201111</v>
      </c>
      <c r="X2499" t="s">
        <v>10429</v>
      </c>
      <c r="Y2499">
        <v>750</v>
      </c>
      <c r="Z2499">
        <v>2143</v>
      </c>
      <c r="AA2499">
        <v>8</v>
      </c>
      <c r="AB2499">
        <v>6857.6</v>
      </c>
    </row>
    <row r="2500" spans="1:28" x14ac:dyDescent="0.3">
      <c r="A2500" t="s">
        <v>28</v>
      </c>
      <c r="B2500" t="s">
        <v>29</v>
      </c>
      <c r="C2500" t="s">
        <v>66</v>
      </c>
      <c r="D2500" t="s">
        <v>74</v>
      </c>
      <c r="E2500" t="s">
        <v>56</v>
      </c>
      <c r="F2500" t="s">
        <v>99</v>
      </c>
      <c r="G2500">
        <v>68</v>
      </c>
      <c r="H2500">
        <v>413169</v>
      </c>
      <c r="I2500" t="s">
        <v>34</v>
      </c>
      <c r="J2500" s="1">
        <v>45318</v>
      </c>
      <c r="K2500">
        <v>1200</v>
      </c>
      <c r="L2500" t="s">
        <v>10430</v>
      </c>
      <c r="M2500" t="s">
        <v>68</v>
      </c>
      <c r="N2500" t="s">
        <v>10431</v>
      </c>
      <c r="O2500" t="s">
        <v>10432</v>
      </c>
      <c r="P2500" t="s">
        <v>51</v>
      </c>
      <c r="Q2500">
        <v>3</v>
      </c>
      <c r="R2500" t="s">
        <v>40</v>
      </c>
      <c r="S2500" t="s">
        <v>41</v>
      </c>
      <c r="T2500">
        <v>96433</v>
      </c>
      <c r="U2500" s="1">
        <v>45384</v>
      </c>
      <c r="V2500" t="s">
        <v>80</v>
      </c>
      <c r="W2500">
        <v>132439</v>
      </c>
      <c r="X2500" t="s">
        <v>10433</v>
      </c>
      <c r="Y2500">
        <v>332</v>
      </c>
      <c r="Z2500">
        <v>2064</v>
      </c>
      <c r="AA2500">
        <v>8</v>
      </c>
      <c r="AB2500">
        <v>6604.8</v>
      </c>
    </row>
    <row r="2501" spans="1:28" x14ac:dyDescent="0.3">
      <c r="A2501" t="s">
        <v>28</v>
      </c>
      <c r="B2501" t="s">
        <v>29</v>
      </c>
      <c r="C2501" t="s">
        <v>66</v>
      </c>
      <c r="D2501" t="s">
        <v>45</v>
      </c>
      <c r="E2501" t="s">
        <v>32</v>
      </c>
      <c r="F2501" t="s">
        <v>113</v>
      </c>
      <c r="G2501">
        <v>18</v>
      </c>
      <c r="H2501">
        <v>404745</v>
      </c>
      <c r="I2501" t="s">
        <v>34</v>
      </c>
      <c r="J2501" s="1">
        <v>44410</v>
      </c>
      <c r="K2501">
        <v>1400</v>
      </c>
      <c r="L2501" t="s">
        <v>10434</v>
      </c>
      <c r="M2501" t="s">
        <v>308</v>
      </c>
      <c r="N2501" t="s">
        <v>10435</v>
      </c>
      <c r="O2501" t="s">
        <v>10436</v>
      </c>
      <c r="P2501" t="s">
        <v>87</v>
      </c>
      <c r="Q2501">
        <v>12</v>
      </c>
      <c r="R2501" t="s">
        <v>88</v>
      </c>
      <c r="S2501" t="s">
        <v>118</v>
      </c>
      <c r="T2501">
        <v>49244</v>
      </c>
      <c r="U2501" s="1">
        <v>45327</v>
      </c>
      <c r="V2501" t="s">
        <v>119</v>
      </c>
      <c r="W2501">
        <v>413727</v>
      </c>
      <c r="X2501" t="s">
        <v>10437</v>
      </c>
      <c r="Y2501">
        <v>953</v>
      </c>
      <c r="Z2501">
        <v>2040</v>
      </c>
      <c r="AA2501">
        <v>2</v>
      </c>
      <c r="AB2501">
        <v>1632</v>
      </c>
    </row>
    <row r="2502" spans="1:28" x14ac:dyDescent="0.3">
      <c r="A2502" t="s">
        <v>28</v>
      </c>
      <c r="B2502" t="s">
        <v>29</v>
      </c>
      <c r="C2502" t="s">
        <v>54</v>
      </c>
      <c r="D2502" t="s">
        <v>274</v>
      </c>
      <c r="E2502" t="s">
        <v>32</v>
      </c>
      <c r="F2502" t="s">
        <v>57</v>
      </c>
      <c r="G2502">
        <v>3</v>
      </c>
      <c r="H2502">
        <v>434817</v>
      </c>
      <c r="I2502" t="s">
        <v>58</v>
      </c>
      <c r="J2502" s="1">
        <v>45191</v>
      </c>
      <c r="K2502">
        <v>1400</v>
      </c>
      <c r="L2502" t="s">
        <v>10438</v>
      </c>
      <c r="M2502" t="s">
        <v>591</v>
      </c>
      <c r="N2502" t="s">
        <v>10439</v>
      </c>
      <c r="O2502" t="s">
        <v>10440</v>
      </c>
      <c r="P2502" t="s">
        <v>51</v>
      </c>
      <c r="Q2502">
        <v>3</v>
      </c>
      <c r="R2502" t="s">
        <v>40</v>
      </c>
      <c r="S2502" t="s">
        <v>63</v>
      </c>
      <c r="T2502">
        <v>30460</v>
      </c>
      <c r="U2502" s="1">
        <v>45618</v>
      </c>
      <c r="V2502" t="s">
        <v>42</v>
      </c>
      <c r="W2502">
        <v>741360</v>
      </c>
      <c r="X2502" t="s">
        <v>10441</v>
      </c>
      <c r="Y2502">
        <v>936</v>
      </c>
      <c r="Z2502">
        <v>1980</v>
      </c>
      <c r="AA2502">
        <v>2</v>
      </c>
      <c r="AB2502">
        <v>1584</v>
      </c>
    </row>
    <row r="2503" spans="1:28" x14ac:dyDescent="0.3">
      <c r="A2503" t="s">
        <v>28</v>
      </c>
      <c r="B2503" t="s">
        <v>29</v>
      </c>
      <c r="C2503" t="s">
        <v>157</v>
      </c>
      <c r="D2503" t="s">
        <v>291</v>
      </c>
      <c r="E2503" t="s">
        <v>56</v>
      </c>
      <c r="F2503" t="s">
        <v>99</v>
      </c>
      <c r="G2503">
        <v>53</v>
      </c>
      <c r="H2503">
        <v>406276</v>
      </c>
      <c r="I2503" t="s">
        <v>58</v>
      </c>
      <c r="J2503" s="1">
        <v>43874</v>
      </c>
      <c r="K2503">
        <v>1300</v>
      </c>
      <c r="L2503" t="s">
        <v>10442</v>
      </c>
      <c r="M2503" t="s">
        <v>313</v>
      </c>
      <c r="N2503" t="s">
        <v>10443</v>
      </c>
      <c r="O2503" t="s">
        <v>10444</v>
      </c>
      <c r="P2503" t="s">
        <v>87</v>
      </c>
      <c r="Q2503">
        <v>5</v>
      </c>
      <c r="R2503" t="s">
        <v>88</v>
      </c>
      <c r="S2503" t="s">
        <v>41</v>
      </c>
      <c r="T2503">
        <v>87033</v>
      </c>
      <c r="U2503" s="1">
        <v>45437</v>
      </c>
      <c r="V2503" t="s">
        <v>140</v>
      </c>
      <c r="W2503">
        <v>962598</v>
      </c>
      <c r="X2503" t="s">
        <v>10445</v>
      </c>
      <c r="Y2503">
        <v>874</v>
      </c>
      <c r="Z2503">
        <v>1870</v>
      </c>
      <c r="AA2503">
        <v>4</v>
      </c>
      <c r="AB2503">
        <v>2992</v>
      </c>
    </row>
    <row r="2504" spans="1:28" x14ac:dyDescent="0.3">
      <c r="A2504" t="s">
        <v>28</v>
      </c>
      <c r="B2504" t="s">
        <v>29</v>
      </c>
      <c r="C2504" t="s">
        <v>30</v>
      </c>
      <c r="D2504" t="s">
        <v>237</v>
      </c>
      <c r="E2504" t="s">
        <v>56</v>
      </c>
      <c r="F2504" t="s">
        <v>99</v>
      </c>
      <c r="G2504">
        <v>11</v>
      </c>
      <c r="H2504">
        <v>403516</v>
      </c>
      <c r="I2504" t="s">
        <v>58</v>
      </c>
      <c r="J2504" s="1">
        <v>45019</v>
      </c>
      <c r="K2504">
        <v>1000</v>
      </c>
      <c r="L2504" t="s">
        <v>10446</v>
      </c>
      <c r="M2504" t="s">
        <v>843</v>
      </c>
      <c r="N2504" t="s">
        <v>10447</v>
      </c>
      <c r="O2504" t="s">
        <v>10448</v>
      </c>
      <c r="P2504" t="s">
        <v>87</v>
      </c>
      <c r="Q2504">
        <v>7</v>
      </c>
      <c r="R2504" t="s">
        <v>88</v>
      </c>
      <c r="S2504" t="s">
        <v>63</v>
      </c>
      <c r="T2504">
        <v>20920</v>
      </c>
      <c r="U2504" s="1">
        <v>45559</v>
      </c>
      <c r="V2504" t="s">
        <v>180</v>
      </c>
      <c r="W2504">
        <v>459312</v>
      </c>
      <c r="X2504" t="s">
        <v>10449</v>
      </c>
      <c r="Y2504">
        <v>748</v>
      </c>
      <c r="Z2504">
        <v>2365</v>
      </c>
      <c r="AA2504">
        <v>3</v>
      </c>
      <c r="AB2504">
        <v>2838</v>
      </c>
    </row>
    <row r="2505" spans="1:28" x14ac:dyDescent="0.3">
      <c r="A2505" t="s">
        <v>28</v>
      </c>
      <c r="B2505" t="s">
        <v>29</v>
      </c>
      <c r="C2505" t="s">
        <v>193</v>
      </c>
      <c r="D2505" t="s">
        <v>616</v>
      </c>
      <c r="E2505" t="s">
        <v>32</v>
      </c>
      <c r="F2505" t="s">
        <v>150</v>
      </c>
      <c r="G2505">
        <v>81</v>
      </c>
      <c r="H2505">
        <v>412063</v>
      </c>
      <c r="I2505" t="s">
        <v>34</v>
      </c>
      <c r="J2505" s="1">
        <v>45376</v>
      </c>
      <c r="K2505">
        <v>1400</v>
      </c>
      <c r="L2505" t="s">
        <v>10450</v>
      </c>
      <c r="M2505" t="s">
        <v>953</v>
      </c>
      <c r="N2505" t="s">
        <v>10451</v>
      </c>
      <c r="O2505" t="s">
        <v>10452</v>
      </c>
      <c r="P2505" t="s">
        <v>51</v>
      </c>
      <c r="Q2505">
        <v>11</v>
      </c>
      <c r="R2505" t="s">
        <v>40</v>
      </c>
      <c r="S2505" t="s">
        <v>118</v>
      </c>
      <c r="T2505">
        <v>11561</v>
      </c>
      <c r="U2505" s="1">
        <v>45433</v>
      </c>
      <c r="V2505" t="s">
        <v>140</v>
      </c>
      <c r="W2505">
        <v>616124</v>
      </c>
      <c r="X2505" t="s">
        <v>10453</v>
      </c>
      <c r="Y2505">
        <v>552</v>
      </c>
      <c r="Z2505">
        <v>2868</v>
      </c>
      <c r="AA2505">
        <v>4</v>
      </c>
      <c r="AB2505">
        <v>4588.8</v>
      </c>
    </row>
    <row r="2506" spans="1:28" x14ac:dyDescent="0.3">
      <c r="A2506" t="s">
        <v>28</v>
      </c>
      <c r="B2506" t="s">
        <v>29</v>
      </c>
      <c r="C2506" t="s">
        <v>54</v>
      </c>
      <c r="D2506" t="s">
        <v>134</v>
      </c>
      <c r="E2506" t="s">
        <v>32</v>
      </c>
      <c r="F2506" t="s">
        <v>175</v>
      </c>
      <c r="G2506">
        <v>16</v>
      </c>
      <c r="H2506">
        <v>419997</v>
      </c>
      <c r="I2506" t="s">
        <v>58</v>
      </c>
      <c r="J2506" s="1">
        <v>44203</v>
      </c>
      <c r="K2506">
        <v>950</v>
      </c>
      <c r="L2506" t="s">
        <v>10454</v>
      </c>
      <c r="M2506" t="s">
        <v>361</v>
      </c>
      <c r="N2506" t="s">
        <v>10455</v>
      </c>
      <c r="O2506" t="s">
        <v>10456</v>
      </c>
      <c r="P2506" t="s">
        <v>39</v>
      </c>
      <c r="Q2506">
        <v>14</v>
      </c>
      <c r="R2506" t="s">
        <v>40</v>
      </c>
      <c r="S2506" t="s">
        <v>79</v>
      </c>
      <c r="T2506">
        <v>63582</v>
      </c>
      <c r="U2506" s="1">
        <v>45621</v>
      </c>
      <c r="V2506" t="s">
        <v>42</v>
      </c>
      <c r="W2506">
        <v>159005</v>
      </c>
      <c r="X2506" t="s">
        <v>10457</v>
      </c>
      <c r="Y2506">
        <v>992</v>
      </c>
      <c r="Z2506">
        <v>1465</v>
      </c>
      <c r="AA2506">
        <v>7</v>
      </c>
      <c r="AB2506">
        <v>4102</v>
      </c>
    </row>
    <row r="2507" spans="1:28" x14ac:dyDescent="0.3">
      <c r="A2507" t="s">
        <v>28</v>
      </c>
      <c r="B2507" t="s">
        <v>29</v>
      </c>
      <c r="C2507" t="s">
        <v>54</v>
      </c>
      <c r="D2507" t="s">
        <v>170</v>
      </c>
      <c r="E2507" t="s">
        <v>32</v>
      </c>
      <c r="F2507" t="s">
        <v>106</v>
      </c>
      <c r="G2507">
        <v>15</v>
      </c>
      <c r="H2507">
        <v>426881</v>
      </c>
      <c r="I2507" t="s">
        <v>58</v>
      </c>
      <c r="J2507" s="1">
        <v>44748</v>
      </c>
      <c r="K2507">
        <v>1400</v>
      </c>
      <c r="L2507" t="s">
        <v>10458</v>
      </c>
      <c r="M2507" t="s">
        <v>747</v>
      </c>
      <c r="N2507" t="s">
        <v>10459</v>
      </c>
      <c r="O2507" t="s">
        <v>10460</v>
      </c>
      <c r="P2507" t="s">
        <v>71</v>
      </c>
      <c r="Q2507">
        <v>14</v>
      </c>
      <c r="R2507" t="s">
        <v>88</v>
      </c>
      <c r="S2507" t="s">
        <v>79</v>
      </c>
      <c r="T2507">
        <v>95502</v>
      </c>
      <c r="U2507" s="1">
        <v>45519</v>
      </c>
      <c r="V2507" t="s">
        <v>64</v>
      </c>
      <c r="W2507">
        <v>426336</v>
      </c>
      <c r="X2507" t="s">
        <v>10461</v>
      </c>
      <c r="Y2507">
        <v>282</v>
      </c>
      <c r="Z2507">
        <v>2963</v>
      </c>
      <c r="AA2507">
        <v>3</v>
      </c>
      <c r="AB2507" s="2" t="s">
        <v>10462</v>
      </c>
    </row>
    <row r="2508" spans="1:28" x14ac:dyDescent="0.3">
      <c r="A2508" t="s">
        <v>28</v>
      </c>
      <c r="B2508" t="s">
        <v>29</v>
      </c>
      <c r="C2508" t="s">
        <v>157</v>
      </c>
      <c r="D2508" t="s">
        <v>349</v>
      </c>
      <c r="E2508" t="s">
        <v>46</v>
      </c>
      <c r="F2508" t="s">
        <v>47</v>
      </c>
      <c r="G2508">
        <v>53</v>
      </c>
      <c r="H2508">
        <v>414784</v>
      </c>
      <c r="I2508" t="s">
        <v>58</v>
      </c>
      <c r="J2508" s="1">
        <v>45199</v>
      </c>
      <c r="K2508">
        <v>800</v>
      </c>
      <c r="L2508" t="s">
        <v>10463</v>
      </c>
      <c r="M2508" t="s">
        <v>287</v>
      </c>
      <c r="N2508" t="s">
        <v>10464</v>
      </c>
      <c r="O2508" t="s">
        <v>10465</v>
      </c>
      <c r="P2508" t="s">
        <v>87</v>
      </c>
      <c r="Q2508">
        <v>4</v>
      </c>
      <c r="R2508" t="s">
        <v>88</v>
      </c>
      <c r="S2508" t="s">
        <v>41</v>
      </c>
      <c r="T2508">
        <v>55842</v>
      </c>
      <c r="U2508" s="1">
        <v>45401</v>
      </c>
      <c r="V2508" t="s">
        <v>80</v>
      </c>
      <c r="W2508">
        <v>713019</v>
      </c>
      <c r="X2508" t="s">
        <v>10466</v>
      </c>
      <c r="Y2508">
        <v>544</v>
      </c>
      <c r="Z2508">
        <v>828</v>
      </c>
      <c r="AA2508">
        <v>4</v>
      </c>
      <c r="AB2508" s="2" t="s">
        <v>3561</v>
      </c>
    </row>
    <row r="2509" spans="1:28" x14ac:dyDescent="0.3">
      <c r="A2509" t="s">
        <v>28</v>
      </c>
      <c r="B2509" t="s">
        <v>29</v>
      </c>
      <c r="C2509" t="s">
        <v>193</v>
      </c>
      <c r="D2509" t="s">
        <v>611</v>
      </c>
      <c r="E2509" t="s">
        <v>32</v>
      </c>
      <c r="F2509" t="s">
        <v>47</v>
      </c>
      <c r="G2509">
        <v>47</v>
      </c>
      <c r="H2509">
        <v>437574</v>
      </c>
      <c r="I2509" t="s">
        <v>34</v>
      </c>
      <c r="J2509" s="1">
        <v>44464</v>
      </c>
      <c r="K2509">
        <v>1100</v>
      </c>
      <c r="L2509" t="s">
        <v>10467</v>
      </c>
      <c r="M2509" t="s">
        <v>605</v>
      </c>
      <c r="N2509" t="s">
        <v>10468</v>
      </c>
      <c r="O2509" t="s">
        <v>10469</v>
      </c>
      <c r="P2509" t="s">
        <v>87</v>
      </c>
      <c r="Q2509">
        <v>20</v>
      </c>
      <c r="R2509" t="s">
        <v>40</v>
      </c>
      <c r="S2509" t="s">
        <v>63</v>
      </c>
      <c r="T2509">
        <v>99666</v>
      </c>
      <c r="U2509" s="1">
        <v>45397</v>
      </c>
      <c r="V2509" t="s">
        <v>80</v>
      </c>
      <c r="W2509">
        <v>592571</v>
      </c>
      <c r="X2509" t="s">
        <v>10470</v>
      </c>
      <c r="Y2509">
        <v>841</v>
      </c>
      <c r="Z2509">
        <v>906</v>
      </c>
      <c r="AA2509">
        <v>3</v>
      </c>
      <c r="AB2509">
        <v>1087.2</v>
      </c>
    </row>
    <row r="2510" spans="1:28" x14ac:dyDescent="0.3">
      <c r="A2510" t="s">
        <v>28</v>
      </c>
      <c r="B2510" t="s">
        <v>29</v>
      </c>
      <c r="C2510" t="s">
        <v>193</v>
      </c>
      <c r="D2510" t="s">
        <v>442</v>
      </c>
      <c r="E2510" t="s">
        <v>56</v>
      </c>
      <c r="F2510" t="s">
        <v>33</v>
      </c>
      <c r="G2510">
        <v>42</v>
      </c>
      <c r="H2510">
        <v>412935</v>
      </c>
      <c r="I2510" t="s">
        <v>34</v>
      </c>
      <c r="J2510" s="1">
        <v>44300</v>
      </c>
      <c r="K2510">
        <v>1400</v>
      </c>
      <c r="L2510" t="s">
        <v>10471</v>
      </c>
      <c r="M2510" t="s">
        <v>542</v>
      </c>
      <c r="N2510" t="s">
        <v>10472</v>
      </c>
      <c r="O2510" t="s">
        <v>10473</v>
      </c>
      <c r="P2510" t="s">
        <v>87</v>
      </c>
      <c r="Q2510">
        <v>13</v>
      </c>
      <c r="R2510" t="s">
        <v>88</v>
      </c>
      <c r="S2510" t="s">
        <v>41</v>
      </c>
      <c r="T2510">
        <v>27846</v>
      </c>
      <c r="U2510" s="1">
        <v>45625</v>
      </c>
      <c r="V2510" t="s">
        <v>42</v>
      </c>
      <c r="W2510">
        <v>283037</v>
      </c>
      <c r="X2510" t="s">
        <v>10474</v>
      </c>
      <c r="Y2510">
        <v>307</v>
      </c>
      <c r="Z2510">
        <v>1152</v>
      </c>
      <c r="AA2510">
        <v>8</v>
      </c>
      <c r="AB2510">
        <v>3686.4</v>
      </c>
    </row>
    <row r="2511" spans="1:28" x14ac:dyDescent="0.3">
      <c r="A2511" t="s">
        <v>28</v>
      </c>
      <c r="B2511" t="s">
        <v>29</v>
      </c>
      <c r="C2511" t="s">
        <v>66</v>
      </c>
      <c r="D2511" t="s">
        <v>442</v>
      </c>
      <c r="E2511" t="s">
        <v>46</v>
      </c>
      <c r="F2511" t="s">
        <v>113</v>
      </c>
      <c r="G2511">
        <v>69</v>
      </c>
      <c r="H2511">
        <v>408894</v>
      </c>
      <c r="I2511" t="s">
        <v>58</v>
      </c>
      <c r="J2511" s="1">
        <v>45385</v>
      </c>
      <c r="K2511">
        <v>1000</v>
      </c>
      <c r="L2511" t="s">
        <v>10475</v>
      </c>
      <c r="M2511" t="s">
        <v>244</v>
      </c>
      <c r="N2511" t="s">
        <v>10476</v>
      </c>
      <c r="O2511" t="s">
        <v>10477</v>
      </c>
      <c r="P2511" t="s">
        <v>51</v>
      </c>
      <c r="Q2511">
        <v>6</v>
      </c>
      <c r="R2511" t="s">
        <v>40</v>
      </c>
      <c r="S2511" t="s">
        <v>79</v>
      </c>
      <c r="T2511">
        <v>89312</v>
      </c>
      <c r="U2511" s="1">
        <v>45551</v>
      </c>
      <c r="V2511" t="s">
        <v>180</v>
      </c>
      <c r="W2511">
        <v>808769</v>
      </c>
      <c r="X2511" t="s">
        <v>10478</v>
      </c>
      <c r="Y2511">
        <v>319</v>
      </c>
      <c r="Z2511">
        <v>2135</v>
      </c>
      <c r="AA2511">
        <v>3</v>
      </c>
      <c r="AB2511">
        <v>2562</v>
      </c>
    </row>
    <row r="2512" spans="1:28" x14ac:dyDescent="0.3">
      <c r="A2512" t="s">
        <v>28</v>
      </c>
      <c r="B2512" t="s">
        <v>29</v>
      </c>
      <c r="C2512" t="s">
        <v>30</v>
      </c>
      <c r="D2512" t="s">
        <v>220</v>
      </c>
      <c r="E2512" t="s">
        <v>32</v>
      </c>
      <c r="F2512" t="s">
        <v>33</v>
      </c>
      <c r="G2512">
        <v>3</v>
      </c>
      <c r="H2512">
        <v>417798</v>
      </c>
      <c r="I2512" t="s">
        <v>58</v>
      </c>
      <c r="J2512" s="1">
        <v>45091</v>
      </c>
      <c r="K2512">
        <v>950</v>
      </c>
      <c r="L2512" t="s">
        <v>7697</v>
      </c>
      <c r="M2512" t="s">
        <v>287</v>
      </c>
      <c r="N2512" t="s">
        <v>10479</v>
      </c>
      <c r="O2512" t="s">
        <v>10480</v>
      </c>
      <c r="P2512" t="s">
        <v>87</v>
      </c>
      <c r="Q2512">
        <v>17</v>
      </c>
      <c r="R2512" t="s">
        <v>40</v>
      </c>
      <c r="S2512" t="s">
        <v>41</v>
      </c>
      <c r="T2512">
        <v>82793</v>
      </c>
      <c r="U2512" s="1">
        <v>45525</v>
      </c>
      <c r="V2512" t="s">
        <v>64</v>
      </c>
      <c r="W2512">
        <v>157629</v>
      </c>
      <c r="X2512" t="s">
        <v>10481</v>
      </c>
      <c r="Y2512">
        <v>236</v>
      </c>
      <c r="Z2512">
        <v>1305</v>
      </c>
      <c r="AA2512">
        <v>8</v>
      </c>
      <c r="AB2512">
        <v>4176</v>
      </c>
    </row>
    <row r="2513" spans="1:28" x14ac:dyDescent="0.3">
      <c r="A2513" t="s">
        <v>28</v>
      </c>
      <c r="B2513" t="s">
        <v>29</v>
      </c>
      <c r="C2513" t="s">
        <v>193</v>
      </c>
      <c r="D2513" t="s">
        <v>187</v>
      </c>
      <c r="E2513" t="s">
        <v>56</v>
      </c>
      <c r="F2513" t="s">
        <v>150</v>
      </c>
      <c r="G2513">
        <v>43</v>
      </c>
      <c r="H2513">
        <v>410596</v>
      </c>
      <c r="I2513" t="s">
        <v>58</v>
      </c>
      <c r="J2513" s="1">
        <v>43984</v>
      </c>
      <c r="K2513">
        <v>950</v>
      </c>
      <c r="L2513" t="s">
        <v>10482</v>
      </c>
      <c r="M2513" t="s">
        <v>2054</v>
      </c>
      <c r="N2513" t="s">
        <v>10483</v>
      </c>
      <c r="O2513" t="s">
        <v>10484</v>
      </c>
      <c r="P2513" t="s">
        <v>87</v>
      </c>
      <c r="Q2513">
        <v>16</v>
      </c>
      <c r="R2513" t="s">
        <v>40</v>
      </c>
      <c r="S2513" t="s">
        <v>79</v>
      </c>
      <c r="T2513">
        <v>87902</v>
      </c>
      <c r="U2513" s="1">
        <v>45571</v>
      </c>
      <c r="V2513" t="s">
        <v>155</v>
      </c>
      <c r="W2513">
        <v>956219</v>
      </c>
      <c r="X2513" t="s">
        <v>10485</v>
      </c>
      <c r="Y2513">
        <v>899</v>
      </c>
      <c r="Z2513">
        <v>1873</v>
      </c>
      <c r="AA2513">
        <v>8</v>
      </c>
      <c r="AB2513">
        <v>5993.6</v>
      </c>
    </row>
    <row r="2514" spans="1:28" x14ac:dyDescent="0.3">
      <c r="A2514" t="s">
        <v>28</v>
      </c>
      <c r="B2514" t="s">
        <v>29</v>
      </c>
      <c r="C2514" t="s">
        <v>91</v>
      </c>
      <c r="D2514" t="s">
        <v>291</v>
      </c>
      <c r="E2514" t="s">
        <v>32</v>
      </c>
      <c r="F2514" t="s">
        <v>57</v>
      </c>
      <c r="G2514">
        <v>62</v>
      </c>
      <c r="H2514">
        <v>407911</v>
      </c>
      <c r="I2514" t="s">
        <v>34</v>
      </c>
      <c r="J2514" s="1">
        <v>44486</v>
      </c>
      <c r="K2514">
        <v>800</v>
      </c>
      <c r="L2514" t="s">
        <v>10486</v>
      </c>
      <c r="M2514" t="s">
        <v>308</v>
      </c>
      <c r="N2514" t="s">
        <v>10487</v>
      </c>
      <c r="O2514">
        <v>6264222875</v>
      </c>
      <c r="P2514" t="s">
        <v>71</v>
      </c>
      <c r="Q2514">
        <v>16</v>
      </c>
      <c r="R2514" t="s">
        <v>40</v>
      </c>
      <c r="S2514" t="s">
        <v>63</v>
      </c>
      <c r="T2514">
        <v>18406</v>
      </c>
      <c r="U2514" s="1">
        <v>45343</v>
      </c>
      <c r="V2514" t="s">
        <v>119</v>
      </c>
      <c r="W2514">
        <v>649572</v>
      </c>
      <c r="X2514" t="s">
        <v>10488</v>
      </c>
      <c r="Y2514">
        <v>563</v>
      </c>
      <c r="Z2514">
        <v>1574</v>
      </c>
      <c r="AA2514">
        <v>3</v>
      </c>
      <c r="AB2514" s="2" t="s">
        <v>10489</v>
      </c>
    </row>
    <row r="2515" spans="1:28" x14ac:dyDescent="0.3">
      <c r="A2515" t="s">
        <v>28</v>
      </c>
      <c r="B2515" t="s">
        <v>29</v>
      </c>
      <c r="C2515" t="s">
        <v>91</v>
      </c>
      <c r="D2515" t="s">
        <v>254</v>
      </c>
      <c r="E2515" t="s">
        <v>46</v>
      </c>
      <c r="F2515" t="s">
        <v>106</v>
      </c>
      <c r="G2515">
        <v>91</v>
      </c>
      <c r="H2515">
        <v>424574</v>
      </c>
      <c r="I2515" t="s">
        <v>34</v>
      </c>
      <c r="J2515" s="1">
        <v>45597</v>
      </c>
      <c r="K2515">
        <v>1400</v>
      </c>
      <c r="L2515" t="s">
        <v>10490</v>
      </c>
      <c r="M2515" t="s">
        <v>843</v>
      </c>
      <c r="N2515" t="s">
        <v>10491</v>
      </c>
      <c r="O2515" t="s">
        <v>10492</v>
      </c>
      <c r="P2515" t="s">
        <v>39</v>
      </c>
      <c r="Q2515">
        <v>6</v>
      </c>
      <c r="R2515" t="s">
        <v>88</v>
      </c>
      <c r="S2515" t="s">
        <v>41</v>
      </c>
      <c r="T2515">
        <v>10008</v>
      </c>
      <c r="U2515" s="1">
        <v>45551</v>
      </c>
      <c r="V2515" t="s">
        <v>180</v>
      </c>
      <c r="W2515">
        <v>959673</v>
      </c>
      <c r="X2515" t="s">
        <v>10493</v>
      </c>
      <c r="Y2515">
        <v>552</v>
      </c>
      <c r="Z2515">
        <v>1168</v>
      </c>
      <c r="AA2515">
        <v>8</v>
      </c>
      <c r="AB2515" s="2" t="s">
        <v>10494</v>
      </c>
    </row>
    <row r="2516" spans="1:28" x14ac:dyDescent="0.3">
      <c r="A2516" t="s">
        <v>28</v>
      </c>
      <c r="B2516" t="s">
        <v>29</v>
      </c>
      <c r="C2516" t="s">
        <v>66</v>
      </c>
      <c r="D2516" t="s">
        <v>621</v>
      </c>
      <c r="E2516" t="s">
        <v>32</v>
      </c>
      <c r="F2516" t="s">
        <v>47</v>
      </c>
      <c r="G2516">
        <v>62</v>
      </c>
      <c r="H2516">
        <v>416298</v>
      </c>
      <c r="I2516" t="s">
        <v>58</v>
      </c>
      <c r="J2516" s="1">
        <v>44978</v>
      </c>
      <c r="K2516">
        <v>800</v>
      </c>
      <c r="L2516" t="s">
        <v>10495</v>
      </c>
      <c r="M2516" t="s">
        <v>1198</v>
      </c>
      <c r="N2516" t="s">
        <v>10496</v>
      </c>
      <c r="O2516" t="s">
        <v>10497</v>
      </c>
      <c r="P2516" t="s">
        <v>39</v>
      </c>
      <c r="Q2516">
        <v>9</v>
      </c>
      <c r="R2516" t="s">
        <v>40</v>
      </c>
      <c r="S2516" t="s">
        <v>63</v>
      </c>
      <c r="T2516">
        <v>57619</v>
      </c>
      <c r="U2516" s="1">
        <v>45498</v>
      </c>
      <c r="V2516" t="s">
        <v>126</v>
      </c>
      <c r="W2516">
        <v>947706</v>
      </c>
      <c r="X2516" t="s">
        <v>10498</v>
      </c>
      <c r="Y2516">
        <v>756</v>
      </c>
      <c r="Z2516">
        <v>521</v>
      </c>
      <c r="AA2516">
        <v>7</v>
      </c>
      <c r="AB2516" s="2" t="s">
        <v>10499</v>
      </c>
    </row>
    <row r="2517" spans="1:28" x14ac:dyDescent="0.3">
      <c r="A2517" t="s">
        <v>28</v>
      </c>
      <c r="B2517" t="s">
        <v>29</v>
      </c>
      <c r="C2517" t="s">
        <v>148</v>
      </c>
      <c r="D2517" t="s">
        <v>31</v>
      </c>
      <c r="E2517" t="s">
        <v>32</v>
      </c>
      <c r="F2517" t="s">
        <v>135</v>
      </c>
      <c r="G2517">
        <v>72</v>
      </c>
      <c r="H2517">
        <v>412390</v>
      </c>
      <c r="I2517" t="s">
        <v>58</v>
      </c>
      <c r="J2517" s="1">
        <v>44645</v>
      </c>
      <c r="K2517">
        <v>800</v>
      </c>
      <c r="L2517" t="s">
        <v>10500</v>
      </c>
      <c r="M2517" t="s">
        <v>680</v>
      </c>
      <c r="N2517" t="s">
        <v>10501</v>
      </c>
      <c r="O2517" t="s">
        <v>10502</v>
      </c>
      <c r="P2517" t="s">
        <v>87</v>
      </c>
      <c r="Q2517">
        <v>6</v>
      </c>
      <c r="R2517" t="s">
        <v>88</v>
      </c>
      <c r="S2517" t="s">
        <v>41</v>
      </c>
      <c r="T2517">
        <v>76643</v>
      </c>
      <c r="U2517" s="1">
        <v>45617</v>
      </c>
      <c r="V2517" t="s">
        <v>42</v>
      </c>
      <c r="W2517">
        <v>964134</v>
      </c>
      <c r="X2517" t="s">
        <v>10503</v>
      </c>
      <c r="Y2517">
        <v>749</v>
      </c>
      <c r="Z2517">
        <v>1770</v>
      </c>
      <c r="AA2517">
        <v>8</v>
      </c>
      <c r="AB2517">
        <v>5664</v>
      </c>
    </row>
    <row r="2518" spans="1:28" x14ac:dyDescent="0.3">
      <c r="A2518" t="s">
        <v>28</v>
      </c>
      <c r="B2518" t="s">
        <v>29</v>
      </c>
      <c r="C2518" t="s">
        <v>66</v>
      </c>
      <c r="D2518" t="s">
        <v>92</v>
      </c>
      <c r="E2518" t="s">
        <v>32</v>
      </c>
      <c r="F2518" t="s">
        <v>83</v>
      </c>
      <c r="G2518">
        <v>87</v>
      </c>
      <c r="H2518">
        <v>419577</v>
      </c>
      <c r="I2518" t="s">
        <v>58</v>
      </c>
      <c r="J2518" s="1">
        <v>45355</v>
      </c>
      <c r="K2518">
        <v>950</v>
      </c>
      <c r="L2518" t="s">
        <v>10504</v>
      </c>
      <c r="M2518" t="s">
        <v>591</v>
      </c>
      <c r="N2518" t="s">
        <v>10505</v>
      </c>
      <c r="O2518">
        <f>1-4-441-7500</f>
        <v>-7944</v>
      </c>
      <c r="P2518" t="s">
        <v>51</v>
      </c>
      <c r="Q2518">
        <v>16</v>
      </c>
      <c r="R2518" t="s">
        <v>88</v>
      </c>
      <c r="S2518" t="s">
        <v>79</v>
      </c>
      <c r="T2518">
        <v>16214</v>
      </c>
      <c r="U2518" s="1">
        <v>45473</v>
      </c>
      <c r="V2518" t="s">
        <v>52</v>
      </c>
      <c r="W2518">
        <v>588723</v>
      </c>
      <c r="X2518" t="s">
        <v>10506</v>
      </c>
      <c r="Y2518">
        <v>219</v>
      </c>
      <c r="Z2518">
        <v>1985</v>
      </c>
      <c r="AA2518">
        <v>7</v>
      </c>
      <c r="AB2518">
        <v>5558</v>
      </c>
    </row>
    <row r="2519" spans="1:28" x14ac:dyDescent="0.3">
      <c r="A2519" t="s">
        <v>28</v>
      </c>
      <c r="B2519" t="s">
        <v>29</v>
      </c>
      <c r="C2519" t="s">
        <v>44</v>
      </c>
      <c r="D2519" t="s">
        <v>31</v>
      </c>
      <c r="E2519" t="s">
        <v>56</v>
      </c>
      <c r="F2519" t="s">
        <v>33</v>
      </c>
      <c r="G2519">
        <v>79</v>
      </c>
      <c r="H2519">
        <v>420112</v>
      </c>
      <c r="I2519" t="s">
        <v>34</v>
      </c>
      <c r="J2519" s="1">
        <v>43855</v>
      </c>
      <c r="K2519">
        <v>1400</v>
      </c>
      <c r="L2519" t="s">
        <v>10507</v>
      </c>
      <c r="M2519" t="s">
        <v>1017</v>
      </c>
      <c r="N2519" t="s">
        <v>10508</v>
      </c>
      <c r="O2519" t="s">
        <v>10509</v>
      </c>
      <c r="P2519" t="s">
        <v>39</v>
      </c>
      <c r="Q2519">
        <v>15</v>
      </c>
      <c r="R2519" t="s">
        <v>40</v>
      </c>
      <c r="S2519" t="s">
        <v>79</v>
      </c>
      <c r="T2519">
        <v>32432</v>
      </c>
      <c r="U2519" s="1">
        <v>45406</v>
      </c>
      <c r="V2519" t="s">
        <v>80</v>
      </c>
      <c r="W2519">
        <v>613139</v>
      </c>
      <c r="X2519" t="s">
        <v>10510</v>
      </c>
      <c r="Y2519">
        <v>645</v>
      </c>
      <c r="Z2519">
        <v>2038</v>
      </c>
      <c r="AA2519">
        <v>2</v>
      </c>
      <c r="AB2519">
        <v>1630.4</v>
      </c>
    </row>
    <row r="2520" spans="1:28" x14ac:dyDescent="0.3">
      <c r="A2520" t="s">
        <v>28</v>
      </c>
      <c r="B2520" t="s">
        <v>29</v>
      </c>
      <c r="C2520" t="s">
        <v>193</v>
      </c>
      <c r="D2520" t="s">
        <v>524</v>
      </c>
      <c r="E2520" t="s">
        <v>46</v>
      </c>
      <c r="F2520" t="s">
        <v>150</v>
      </c>
      <c r="G2520">
        <v>14</v>
      </c>
      <c r="H2520">
        <v>411959</v>
      </c>
      <c r="I2520" t="s">
        <v>34</v>
      </c>
      <c r="J2520" s="1">
        <v>44530</v>
      </c>
      <c r="K2520">
        <v>1200</v>
      </c>
      <c r="L2520" t="s">
        <v>10511</v>
      </c>
      <c r="M2520" t="s">
        <v>1366</v>
      </c>
      <c r="N2520" t="s">
        <v>10512</v>
      </c>
      <c r="O2520" t="s">
        <v>10513</v>
      </c>
      <c r="P2520" t="s">
        <v>39</v>
      </c>
      <c r="Q2520">
        <v>5</v>
      </c>
      <c r="R2520" t="s">
        <v>40</v>
      </c>
      <c r="S2520" t="s">
        <v>118</v>
      </c>
      <c r="T2520">
        <v>71520</v>
      </c>
      <c r="U2520" s="1">
        <v>45372</v>
      </c>
      <c r="V2520" t="s">
        <v>72</v>
      </c>
      <c r="W2520">
        <v>892392</v>
      </c>
      <c r="X2520" t="s">
        <v>10514</v>
      </c>
      <c r="Y2520">
        <v>309</v>
      </c>
      <c r="Z2520">
        <v>1588</v>
      </c>
      <c r="AA2520">
        <v>7</v>
      </c>
      <c r="AB2520" s="2" t="s">
        <v>10515</v>
      </c>
    </row>
    <row r="2521" spans="1:28" x14ac:dyDescent="0.3">
      <c r="A2521" t="s">
        <v>28</v>
      </c>
      <c r="B2521" t="s">
        <v>29</v>
      </c>
      <c r="C2521" t="s">
        <v>66</v>
      </c>
      <c r="D2521" t="s">
        <v>220</v>
      </c>
      <c r="E2521" t="s">
        <v>32</v>
      </c>
      <c r="F2521" t="s">
        <v>150</v>
      </c>
      <c r="G2521">
        <v>100</v>
      </c>
      <c r="H2521">
        <v>417281</v>
      </c>
      <c r="I2521" t="s">
        <v>34</v>
      </c>
      <c r="J2521" s="1">
        <v>44520</v>
      </c>
      <c r="K2521">
        <v>1100</v>
      </c>
      <c r="L2521" t="s">
        <v>10516</v>
      </c>
      <c r="M2521" t="s">
        <v>195</v>
      </c>
      <c r="N2521" t="s">
        <v>10517</v>
      </c>
      <c r="O2521">
        <v>3485687581</v>
      </c>
      <c r="P2521" t="s">
        <v>87</v>
      </c>
      <c r="Q2521">
        <v>14</v>
      </c>
      <c r="R2521" t="s">
        <v>88</v>
      </c>
      <c r="S2521" t="s">
        <v>41</v>
      </c>
      <c r="T2521">
        <v>81030</v>
      </c>
      <c r="U2521" s="1">
        <v>45393</v>
      </c>
      <c r="V2521" t="s">
        <v>80</v>
      </c>
      <c r="W2521">
        <v>301455</v>
      </c>
      <c r="X2521" t="s">
        <v>10518</v>
      </c>
      <c r="Y2521">
        <v>461</v>
      </c>
      <c r="Z2521">
        <v>1503</v>
      </c>
      <c r="AA2521">
        <v>8</v>
      </c>
      <c r="AB2521">
        <v>4809.6000000000004</v>
      </c>
    </row>
    <row r="2522" spans="1:28" x14ac:dyDescent="0.3">
      <c r="A2522" t="s">
        <v>28</v>
      </c>
      <c r="B2522" t="s">
        <v>29</v>
      </c>
      <c r="C2522" t="s">
        <v>44</v>
      </c>
      <c r="D2522" t="s">
        <v>267</v>
      </c>
      <c r="E2522" t="s">
        <v>56</v>
      </c>
      <c r="F2522" t="s">
        <v>355</v>
      </c>
      <c r="G2522">
        <v>2</v>
      </c>
      <c r="H2522">
        <v>402938</v>
      </c>
      <c r="I2522" t="s">
        <v>34</v>
      </c>
      <c r="J2522" s="1">
        <v>43892</v>
      </c>
      <c r="K2522">
        <v>1200</v>
      </c>
      <c r="L2522" t="s">
        <v>10519</v>
      </c>
      <c r="M2522" t="s">
        <v>2124</v>
      </c>
      <c r="N2522" t="s">
        <v>10520</v>
      </c>
      <c r="O2522" t="s">
        <v>10521</v>
      </c>
      <c r="P2522" t="s">
        <v>87</v>
      </c>
      <c r="Q2522">
        <v>14</v>
      </c>
      <c r="R2522" t="s">
        <v>40</v>
      </c>
      <c r="S2522" t="s">
        <v>118</v>
      </c>
      <c r="T2522">
        <v>49110</v>
      </c>
      <c r="U2522" s="1">
        <v>45581</v>
      </c>
      <c r="V2522" t="s">
        <v>155</v>
      </c>
      <c r="W2522">
        <v>123283</v>
      </c>
      <c r="X2522" t="s">
        <v>10522</v>
      </c>
      <c r="Y2522">
        <v>547</v>
      </c>
      <c r="Z2522">
        <v>771</v>
      </c>
      <c r="AA2522">
        <v>5</v>
      </c>
      <c r="AB2522">
        <v>1542</v>
      </c>
    </row>
    <row r="2523" spans="1:28" x14ac:dyDescent="0.3">
      <c r="A2523" t="s">
        <v>28</v>
      </c>
      <c r="B2523" t="s">
        <v>29</v>
      </c>
      <c r="C2523" t="s">
        <v>91</v>
      </c>
      <c r="D2523" t="s">
        <v>411</v>
      </c>
      <c r="E2523" t="s">
        <v>56</v>
      </c>
      <c r="F2523" t="s">
        <v>150</v>
      </c>
      <c r="G2523">
        <v>23</v>
      </c>
      <c r="H2523">
        <v>427912</v>
      </c>
      <c r="I2523" t="s">
        <v>34</v>
      </c>
      <c r="J2523" s="1">
        <v>44796</v>
      </c>
      <c r="K2523">
        <v>1200</v>
      </c>
      <c r="L2523" t="s">
        <v>10523</v>
      </c>
      <c r="M2523" t="s">
        <v>60</v>
      </c>
      <c r="N2523" t="s">
        <v>10524</v>
      </c>
      <c r="O2523" t="s">
        <v>10525</v>
      </c>
      <c r="P2523" t="s">
        <v>39</v>
      </c>
      <c r="Q2523">
        <v>12</v>
      </c>
      <c r="R2523" t="s">
        <v>40</v>
      </c>
      <c r="S2523" t="s">
        <v>118</v>
      </c>
      <c r="T2523">
        <v>38464</v>
      </c>
      <c r="U2523" s="1">
        <v>45427</v>
      </c>
      <c r="V2523" t="s">
        <v>140</v>
      </c>
      <c r="W2523">
        <v>526129</v>
      </c>
      <c r="X2523" t="s">
        <v>10526</v>
      </c>
      <c r="Y2523">
        <v>613</v>
      </c>
      <c r="Z2523">
        <v>2673</v>
      </c>
      <c r="AA2523">
        <v>1</v>
      </c>
      <c r="AB2523">
        <v>1069.2</v>
      </c>
    </row>
    <row r="2524" spans="1:28" x14ac:dyDescent="0.3">
      <c r="A2524" t="s">
        <v>28</v>
      </c>
      <c r="B2524" t="s">
        <v>29</v>
      </c>
      <c r="C2524" t="s">
        <v>54</v>
      </c>
      <c r="D2524" t="s">
        <v>274</v>
      </c>
      <c r="E2524" t="s">
        <v>32</v>
      </c>
      <c r="F2524" t="s">
        <v>150</v>
      </c>
      <c r="G2524">
        <v>75</v>
      </c>
      <c r="H2524">
        <v>414233</v>
      </c>
      <c r="I2524" t="s">
        <v>58</v>
      </c>
      <c r="J2524" s="1">
        <v>44507</v>
      </c>
      <c r="K2524">
        <v>1200</v>
      </c>
      <c r="L2524" t="s">
        <v>10527</v>
      </c>
      <c r="M2524" t="s">
        <v>818</v>
      </c>
      <c r="N2524" t="s">
        <v>10528</v>
      </c>
      <c r="O2524" t="s">
        <v>10529</v>
      </c>
      <c r="P2524" t="s">
        <v>87</v>
      </c>
      <c r="Q2524">
        <v>20</v>
      </c>
      <c r="R2524" t="s">
        <v>40</v>
      </c>
      <c r="S2524" t="s">
        <v>41</v>
      </c>
      <c r="T2524">
        <v>75087</v>
      </c>
      <c r="U2524" s="1">
        <v>45307</v>
      </c>
      <c r="V2524" t="s">
        <v>111</v>
      </c>
      <c r="W2524">
        <v>936827</v>
      </c>
      <c r="X2524" t="s">
        <v>10530</v>
      </c>
      <c r="Y2524">
        <v>476</v>
      </c>
      <c r="Z2524">
        <v>2632</v>
      </c>
      <c r="AA2524">
        <v>8</v>
      </c>
      <c r="AB2524">
        <v>8422.4</v>
      </c>
    </row>
    <row r="2525" spans="1:28" x14ac:dyDescent="0.3">
      <c r="A2525" t="s">
        <v>28</v>
      </c>
      <c r="B2525" t="s">
        <v>29</v>
      </c>
      <c r="C2525" t="s">
        <v>193</v>
      </c>
      <c r="D2525" t="s">
        <v>142</v>
      </c>
      <c r="E2525" t="s">
        <v>56</v>
      </c>
      <c r="F2525" t="s">
        <v>175</v>
      </c>
      <c r="G2525">
        <v>55</v>
      </c>
      <c r="H2525">
        <v>431355</v>
      </c>
      <c r="I2525" t="s">
        <v>58</v>
      </c>
      <c r="J2525" s="1">
        <v>45009</v>
      </c>
      <c r="K2525">
        <v>1300</v>
      </c>
      <c r="L2525" t="s">
        <v>10531</v>
      </c>
      <c r="M2525" t="s">
        <v>680</v>
      </c>
      <c r="N2525" t="s">
        <v>10532</v>
      </c>
      <c r="O2525" t="s">
        <v>10533</v>
      </c>
      <c r="P2525" t="s">
        <v>51</v>
      </c>
      <c r="Q2525">
        <v>7</v>
      </c>
      <c r="R2525" t="s">
        <v>40</v>
      </c>
      <c r="S2525" t="s">
        <v>63</v>
      </c>
      <c r="T2525">
        <v>93800</v>
      </c>
      <c r="U2525" s="1">
        <v>45419</v>
      </c>
      <c r="V2525" t="s">
        <v>140</v>
      </c>
      <c r="W2525">
        <v>849643</v>
      </c>
      <c r="X2525" t="s">
        <v>10534</v>
      </c>
      <c r="Y2525">
        <v>985</v>
      </c>
      <c r="Z2525">
        <v>718</v>
      </c>
      <c r="AA2525">
        <v>4</v>
      </c>
      <c r="AB2525">
        <v>1148.8</v>
      </c>
    </row>
    <row r="2526" spans="1:28" x14ac:dyDescent="0.3">
      <c r="A2526" t="s">
        <v>28</v>
      </c>
      <c r="B2526" t="s">
        <v>29</v>
      </c>
      <c r="C2526" t="s">
        <v>54</v>
      </c>
      <c r="D2526" t="s">
        <v>92</v>
      </c>
      <c r="E2526" t="s">
        <v>56</v>
      </c>
      <c r="F2526" t="s">
        <v>99</v>
      </c>
      <c r="G2526">
        <v>55</v>
      </c>
      <c r="H2526">
        <v>405036</v>
      </c>
      <c r="I2526" t="s">
        <v>58</v>
      </c>
      <c r="J2526" s="1">
        <v>45291</v>
      </c>
      <c r="K2526">
        <v>1400</v>
      </c>
      <c r="L2526" t="s">
        <v>10535</v>
      </c>
      <c r="M2526" t="s">
        <v>2054</v>
      </c>
      <c r="N2526" t="s">
        <v>10536</v>
      </c>
      <c r="O2526" t="s">
        <v>10537</v>
      </c>
      <c r="P2526" t="s">
        <v>39</v>
      </c>
      <c r="Q2526">
        <v>4</v>
      </c>
      <c r="R2526" t="s">
        <v>40</v>
      </c>
      <c r="S2526" t="s">
        <v>118</v>
      </c>
      <c r="T2526">
        <v>60212</v>
      </c>
      <c r="U2526" s="1">
        <v>45342</v>
      </c>
      <c r="V2526" t="s">
        <v>119</v>
      </c>
      <c r="W2526">
        <v>396359</v>
      </c>
      <c r="X2526" t="s">
        <v>10538</v>
      </c>
      <c r="Y2526">
        <v>546</v>
      </c>
      <c r="Z2526">
        <v>2951</v>
      </c>
      <c r="AA2526">
        <v>7</v>
      </c>
      <c r="AB2526" s="2" t="s">
        <v>10539</v>
      </c>
    </row>
    <row r="2527" spans="1:28" x14ac:dyDescent="0.3">
      <c r="A2527" t="s">
        <v>28</v>
      </c>
      <c r="B2527" t="s">
        <v>29</v>
      </c>
      <c r="C2527" t="s">
        <v>44</v>
      </c>
      <c r="D2527" t="s">
        <v>98</v>
      </c>
      <c r="E2527" t="s">
        <v>46</v>
      </c>
      <c r="F2527" t="s">
        <v>99</v>
      </c>
      <c r="G2527">
        <v>30</v>
      </c>
      <c r="H2527">
        <v>428636</v>
      </c>
      <c r="I2527" t="s">
        <v>34</v>
      </c>
      <c r="J2527" s="1">
        <v>44926</v>
      </c>
      <c r="K2527">
        <v>950</v>
      </c>
      <c r="L2527" t="s">
        <v>10540</v>
      </c>
      <c r="M2527" t="s">
        <v>747</v>
      </c>
      <c r="N2527" t="s">
        <v>10541</v>
      </c>
      <c r="O2527" t="s">
        <v>10542</v>
      </c>
      <c r="P2527" t="s">
        <v>39</v>
      </c>
      <c r="Q2527">
        <v>15</v>
      </c>
      <c r="R2527" t="s">
        <v>40</v>
      </c>
      <c r="S2527" t="s">
        <v>118</v>
      </c>
      <c r="T2527">
        <v>64515</v>
      </c>
      <c r="U2527" s="1">
        <v>45336</v>
      </c>
      <c r="V2527" t="s">
        <v>119</v>
      </c>
      <c r="W2527">
        <v>378412</v>
      </c>
      <c r="X2527" t="s">
        <v>10543</v>
      </c>
      <c r="Y2527">
        <v>363</v>
      </c>
      <c r="Z2527">
        <v>1380</v>
      </c>
      <c r="AA2527">
        <v>8</v>
      </c>
      <c r="AB2527">
        <v>4416</v>
      </c>
    </row>
    <row r="2528" spans="1:28" x14ac:dyDescent="0.3">
      <c r="A2528" t="s">
        <v>28</v>
      </c>
      <c r="B2528" t="s">
        <v>29</v>
      </c>
      <c r="C2528" t="s">
        <v>66</v>
      </c>
      <c r="D2528" t="s">
        <v>621</v>
      </c>
      <c r="E2528" t="s">
        <v>46</v>
      </c>
      <c r="F2528" t="s">
        <v>83</v>
      </c>
      <c r="G2528">
        <v>67</v>
      </c>
      <c r="H2528">
        <v>438803</v>
      </c>
      <c r="I2528" t="s">
        <v>58</v>
      </c>
      <c r="J2528" s="1">
        <v>44233</v>
      </c>
      <c r="K2528">
        <v>1200</v>
      </c>
      <c r="L2528" t="s">
        <v>10544</v>
      </c>
      <c r="M2528" t="s">
        <v>731</v>
      </c>
      <c r="N2528" t="s">
        <v>10545</v>
      </c>
      <c r="O2528" t="s">
        <v>10546</v>
      </c>
      <c r="P2528" t="s">
        <v>71</v>
      </c>
      <c r="Q2528">
        <v>18</v>
      </c>
      <c r="R2528" t="s">
        <v>40</v>
      </c>
      <c r="S2528" t="s">
        <v>79</v>
      </c>
      <c r="T2528">
        <v>88509</v>
      </c>
      <c r="U2528" s="1">
        <v>45567</v>
      </c>
      <c r="V2528" t="s">
        <v>155</v>
      </c>
      <c r="W2528">
        <v>558972</v>
      </c>
      <c r="X2528" t="s">
        <v>10547</v>
      </c>
      <c r="Y2528">
        <v>758</v>
      </c>
      <c r="Z2528">
        <v>1408</v>
      </c>
      <c r="AA2528">
        <v>2</v>
      </c>
      <c r="AB2528">
        <v>1126.4000000000001</v>
      </c>
    </row>
    <row r="2529" spans="1:28" x14ac:dyDescent="0.3">
      <c r="A2529" t="s">
        <v>28</v>
      </c>
      <c r="B2529" t="s">
        <v>29</v>
      </c>
      <c r="C2529" t="s">
        <v>193</v>
      </c>
      <c r="D2529" t="s">
        <v>621</v>
      </c>
      <c r="E2529" t="s">
        <v>56</v>
      </c>
      <c r="F2529" t="s">
        <v>355</v>
      </c>
      <c r="G2529">
        <v>29</v>
      </c>
      <c r="H2529">
        <v>438352</v>
      </c>
      <c r="I2529" t="s">
        <v>58</v>
      </c>
      <c r="J2529" s="1">
        <v>44422</v>
      </c>
      <c r="K2529">
        <v>1200</v>
      </c>
      <c r="L2529" t="s">
        <v>10548</v>
      </c>
      <c r="M2529" t="s">
        <v>211</v>
      </c>
      <c r="N2529" t="s">
        <v>10549</v>
      </c>
      <c r="O2529" t="s">
        <v>10550</v>
      </c>
      <c r="P2529" t="s">
        <v>39</v>
      </c>
      <c r="Q2529">
        <v>16</v>
      </c>
      <c r="R2529" t="s">
        <v>88</v>
      </c>
      <c r="S2529" t="s">
        <v>79</v>
      </c>
      <c r="T2529">
        <v>46767</v>
      </c>
      <c r="U2529" s="1">
        <v>45318</v>
      </c>
      <c r="V2529" t="s">
        <v>111</v>
      </c>
      <c r="W2529">
        <v>612158</v>
      </c>
      <c r="X2529" t="s">
        <v>10551</v>
      </c>
      <c r="Y2529">
        <v>466</v>
      </c>
      <c r="Z2529">
        <v>1182</v>
      </c>
      <c r="AA2529">
        <v>5</v>
      </c>
      <c r="AB2529">
        <v>2364</v>
      </c>
    </row>
    <row r="2530" spans="1:28" x14ac:dyDescent="0.3">
      <c r="A2530" t="s">
        <v>28</v>
      </c>
      <c r="B2530" t="s">
        <v>29</v>
      </c>
      <c r="C2530" t="s">
        <v>54</v>
      </c>
      <c r="D2530" t="s">
        <v>349</v>
      </c>
      <c r="E2530" t="s">
        <v>46</v>
      </c>
      <c r="F2530" t="s">
        <v>47</v>
      </c>
      <c r="G2530">
        <v>98</v>
      </c>
      <c r="H2530">
        <v>433305</v>
      </c>
      <c r="I2530" t="s">
        <v>34</v>
      </c>
      <c r="J2530" s="1">
        <v>44275</v>
      </c>
      <c r="K2530">
        <v>950</v>
      </c>
      <c r="L2530" t="s">
        <v>10552</v>
      </c>
      <c r="M2530" t="s">
        <v>282</v>
      </c>
      <c r="N2530" t="s">
        <v>10553</v>
      </c>
      <c r="O2530" t="s">
        <v>10554</v>
      </c>
      <c r="P2530" t="s">
        <v>87</v>
      </c>
      <c r="Q2530">
        <v>8</v>
      </c>
      <c r="R2530" t="s">
        <v>40</v>
      </c>
      <c r="S2530" t="s">
        <v>41</v>
      </c>
      <c r="T2530">
        <v>85373</v>
      </c>
      <c r="U2530" s="1">
        <v>45530</v>
      </c>
      <c r="V2530" t="s">
        <v>64</v>
      </c>
      <c r="W2530">
        <v>714551</v>
      </c>
      <c r="X2530" t="s">
        <v>10555</v>
      </c>
      <c r="Y2530">
        <v>423</v>
      </c>
      <c r="Z2530">
        <v>1845</v>
      </c>
      <c r="AA2530">
        <v>2</v>
      </c>
      <c r="AB2530">
        <v>1476</v>
      </c>
    </row>
    <row r="2531" spans="1:28" x14ac:dyDescent="0.3">
      <c r="A2531" t="s">
        <v>28</v>
      </c>
      <c r="B2531" t="s">
        <v>29</v>
      </c>
      <c r="C2531" t="s">
        <v>148</v>
      </c>
      <c r="D2531" t="s">
        <v>55</v>
      </c>
      <c r="E2531" t="s">
        <v>46</v>
      </c>
      <c r="F2531" t="s">
        <v>33</v>
      </c>
      <c r="G2531">
        <v>44</v>
      </c>
      <c r="H2531">
        <v>406159</v>
      </c>
      <c r="I2531" t="s">
        <v>58</v>
      </c>
      <c r="J2531" s="1">
        <v>44172</v>
      </c>
      <c r="K2531">
        <v>1300</v>
      </c>
      <c r="L2531" t="s">
        <v>10556</v>
      </c>
      <c r="M2531" t="s">
        <v>2124</v>
      </c>
      <c r="N2531" t="s">
        <v>10557</v>
      </c>
      <c r="O2531" t="s">
        <v>10558</v>
      </c>
      <c r="P2531" t="s">
        <v>39</v>
      </c>
      <c r="Q2531">
        <v>17</v>
      </c>
      <c r="R2531" t="s">
        <v>40</v>
      </c>
      <c r="S2531" t="s">
        <v>41</v>
      </c>
      <c r="T2531">
        <v>49045</v>
      </c>
      <c r="U2531" s="1">
        <v>45374</v>
      </c>
      <c r="V2531" t="s">
        <v>72</v>
      </c>
      <c r="W2531">
        <v>227182</v>
      </c>
      <c r="X2531" t="s">
        <v>10559</v>
      </c>
      <c r="Y2531">
        <v>758</v>
      </c>
      <c r="Z2531">
        <v>1411</v>
      </c>
      <c r="AA2531">
        <v>5</v>
      </c>
      <c r="AB2531">
        <v>2822</v>
      </c>
    </row>
    <row r="2532" spans="1:28" x14ac:dyDescent="0.3">
      <c r="A2532" t="s">
        <v>28</v>
      </c>
      <c r="B2532" t="s">
        <v>29</v>
      </c>
      <c r="C2532" t="s">
        <v>54</v>
      </c>
      <c r="D2532" t="s">
        <v>149</v>
      </c>
      <c r="E2532" t="s">
        <v>46</v>
      </c>
      <c r="F2532" t="s">
        <v>135</v>
      </c>
      <c r="G2532">
        <v>46</v>
      </c>
      <c r="H2532">
        <v>426935</v>
      </c>
      <c r="I2532" t="s">
        <v>58</v>
      </c>
      <c r="J2532" s="1">
        <v>43838</v>
      </c>
      <c r="K2532">
        <v>800</v>
      </c>
      <c r="L2532" t="s">
        <v>10560</v>
      </c>
      <c r="M2532" t="s">
        <v>276</v>
      </c>
      <c r="N2532" t="s">
        <v>10561</v>
      </c>
      <c r="O2532" t="s">
        <v>10562</v>
      </c>
      <c r="P2532" t="s">
        <v>87</v>
      </c>
      <c r="Q2532">
        <v>9</v>
      </c>
      <c r="R2532" t="s">
        <v>40</v>
      </c>
      <c r="S2532" t="s">
        <v>118</v>
      </c>
      <c r="T2532">
        <v>36466</v>
      </c>
      <c r="U2532" s="1">
        <v>45435</v>
      </c>
      <c r="V2532" t="s">
        <v>140</v>
      </c>
      <c r="W2532">
        <v>334697</v>
      </c>
      <c r="X2532" t="s">
        <v>1614</v>
      </c>
      <c r="Y2532">
        <v>574</v>
      </c>
      <c r="Z2532">
        <v>2250</v>
      </c>
      <c r="AA2532">
        <v>3</v>
      </c>
      <c r="AB2532">
        <v>2700</v>
      </c>
    </row>
    <row r="2533" spans="1:28" x14ac:dyDescent="0.3">
      <c r="A2533" t="s">
        <v>28</v>
      </c>
      <c r="B2533" t="s">
        <v>29</v>
      </c>
      <c r="C2533" t="s">
        <v>91</v>
      </c>
      <c r="D2533" t="s">
        <v>134</v>
      </c>
      <c r="E2533" t="s">
        <v>46</v>
      </c>
      <c r="F2533" t="s">
        <v>135</v>
      </c>
      <c r="G2533">
        <v>24</v>
      </c>
      <c r="H2533">
        <v>419105</v>
      </c>
      <c r="I2533" t="s">
        <v>34</v>
      </c>
      <c r="J2533" s="1">
        <v>45191</v>
      </c>
      <c r="K2533">
        <v>1300</v>
      </c>
      <c r="L2533" t="s">
        <v>10563</v>
      </c>
      <c r="M2533" t="s">
        <v>345</v>
      </c>
      <c r="N2533" t="s">
        <v>10564</v>
      </c>
      <c r="O2533" t="s">
        <v>10565</v>
      </c>
      <c r="P2533" t="s">
        <v>39</v>
      </c>
      <c r="Q2533">
        <v>4</v>
      </c>
      <c r="R2533" t="s">
        <v>40</v>
      </c>
      <c r="S2533" t="s">
        <v>79</v>
      </c>
      <c r="T2533">
        <v>74973</v>
      </c>
      <c r="U2533" s="1">
        <v>45512</v>
      </c>
      <c r="V2533" t="s">
        <v>64</v>
      </c>
      <c r="W2533">
        <v>728304</v>
      </c>
      <c r="X2533" t="s">
        <v>1256</v>
      </c>
      <c r="Y2533">
        <v>613</v>
      </c>
      <c r="Z2533">
        <v>1265</v>
      </c>
      <c r="AA2533">
        <v>4</v>
      </c>
      <c r="AB2533">
        <v>2024</v>
      </c>
    </row>
    <row r="2534" spans="1:28" x14ac:dyDescent="0.3">
      <c r="A2534" t="s">
        <v>28</v>
      </c>
      <c r="B2534" t="s">
        <v>29</v>
      </c>
      <c r="C2534" t="s">
        <v>30</v>
      </c>
      <c r="D2534" t="s">
        <v>98</v>
      </c>
      <c r="E2534" t="s">
        <v>56</v>
      </c>
      <c r="F2534" t="s">
        <v>355</v>
      </c>
      <c r="G2534">
        <v>14</v>
      </c>
      <c r="H2534">
        <v>417989</v>
      </c>
      <c r="I2534" t="s">
        <v>58</v>
      </c>
      <c r="J2534" s="1">
        <v>45176</v>
      </c>
      <c r="K2534">
        <v>1100</v>
      </c>
      <c r="L2534" t="s">
        <v>10566</v>
      </c>
      <c r="M2534" t="s">
        <v>1147</v>
      </c>
      <c r="N2534" t="s">
        <v>10567</v>
      </c>
      <c r="O2534" t="s">
        <v>10568</v>
      </c>
      <c r="P2534" t="s">
        <v>71</v>
      </c>
      <c r="Q2534">
        <v>6</v>
      </c>
      <c r="R2534" t="s">
        <v>40</v>
      </c>
      <c r="S2534" t="s">
        <v>79</v>
      </c>
      <c r="T2534">
        <v>86417</v>
      </c>
      <c r="U2534" s="1">
        <v>45437</v>
      </c>
      <c r="V2534" t="s">
        <v>140</v>
      </c>
      <c r="W2534">
        <v>704371</v>
      </c>
      <c r="X2534" t="s">
        <v>10569</v>
      </c>
      <c r="Y2534">
        <v>755</v>
      </c>
      <c r="Z2534">
        <v>2667</v>
      </c>
      <c r="AA2534">
        <v>3</v>
      </c>
      <c r="AB2534">
        <v>3200.4</v>
      </c>
    </row>
    <row r="2535" spans="1:28" x14ac:dyDescent="0.3">
      <c r="A2535" t="s">
        <v>28</v>
      </c>
      <c r="B2535" t="s">
        <v>29</v>
      </c>
      <c r="C2535" t="s">
        <v>91</v>
      </c>
      <c r="D2535" t="s">
        <v>524</v>
      </c>
      <c r="E2535" t="s">
        <v>32</v>
      </c>
      <c r="F2535" t="s">
        <v>33</v>
      </c>
      <c r="G2535">
        <v>15</v>
      </c>
      <c r="H2535">
        <v>404014</v>
      </c>
      <c r="I2535" t="s">
        <v>58</v>
      </c>
      <c r="J2535" s="1">
        <v>44899</v>
      </c>
      <c r="K2535">
        <v>1300</v>
      </c>
      <c r="L2535" t="s">
        <v>10570</v>
      </c>
      <c r="M2535" t="s">
        <v>115</v>
      </c>
      <c r="N2535" t="s">
        <v>10571</v>
      </c>
      <c r="O2535" t="s">
        <v>10572</v>
      </c>
      <c r="P2535" t="s">
        <v>39</v>
      </c>
      <c r="Q2535">
        <v>5</v>
      </c>
      <c r="R2535" t="s">
        <v>40</v>
      </c>
      <c r="S2535" t="s">
        <v>79</v>
      </c>
      <c r="T2535">
        <v>44085</v>
      </c>
      <c r="U2535" s="1">
        <v>45389</v>
      </c>
      <c r="V2535" t="s">
        <v>80</v>
      </c>
      <c r="W2535">
        <v>883212</v>
      </c>
      <c r="X2535" t="s">
        <v>10573</v>
      </c>
      <c r="Y2535">
        <v>728</v>
      </c>
      <c r="Z2535">
        <v>937</v>
      </c>
      <c r="AA2535">
        <v>7</v>
      </c>
      <c r="AB2535" s="2" t="s">
        <v>10574</v>
      </c>
    </row>
    <row r="2536" spans="1:28" x14ac:dyDescent="0.3">
      <c r="A2536" t="s">
        <v>28</v>
      </c>
      <c r="B2536" t="s">
        <v>29</v>
      </c>
      <c r="C2536" t="s">
        <v>54</v>
      </c>
      <c r="D2536" t="s">
        <v>182</v>
      </c>
      <c r="E2536" t="s">
        <v>56</v>
      </c>
      <c r="F2536" t="s">
        <v>175</v>
      </c>
      <c r="G2536">
        <v>70</v>
      </c>
      <c r="H2536">
        <v>436452</v>
      </c>
      <c r="I2536" t="s">
        <v>58</v>
      </c>
      <c r="J2536" s="1">
        <v>44834</v>
      </c>
      <c r="K2536">
        <v>1100</v>
      </c>
      <c r="L2536" t="s">
        <v>10575</v>
      </c>
      <c r="M2536" t="s">
        <v>287</v>
      </c>
      <c r="N2536" t="s">
        <v>10576</v>
      </c>
      <c r="O2536" t="s">
        <v>10577</v>
      </c>
      <c r="P2536" t="s">
        <v>51</v>
      </c>
      <c r="Q2536">
        <v>3</v>
      </c>
      <c r="R2536" t="s">
        <v>88</v>
      </c>
      <c r="S2536" t="s">
        <v>79</v>
      </c>
      <c r="T2536">
        <v>20977</v>
      </c>
      <c r="U2536" s="1">
        <v>45406</v>
      </c>
      <c r="V2536" t="s">
        <v>80</v>
      </c>
      <c r="W2536">
        <v>435693</v>
      </c>
      <c r="X2536" t="s">
        <v>10578</v>
      </c>
      <c r="Y2536">
        <v>900</v>
      </c>
      <c r="Z2536">
        <v>2886</v>
      </c>
      <c r="AA2536">
        <v>6</v>
      </c>
      <c r="AB2536" s="2" t="s">
        <v>10579</v>
      </c>
    </row>
    <row r="2537" spans="1:28" x14ac:dyDescent="0.3">
      <c r="A2537" t="s">
        <v>28</v>
      </c>
      <c r="B2537" t="s">
        <v>29</v>
      </c>
      <c r="C2537" t="s">
        <v>66</v>
      </c>
      <c r="D2537" t="s">
        <v>82</v>
      </c>
      <c r="E2537" t="s">
        <v>32</v>
      </c>
      <c r="F2537" t="s">
        <v>106</v>
      </c>
      <c r="G2537">
        <v>91</v>
      </c>
      <c r="H2537">
        <v>406516</v>
      </c>
      <c r="I2537" t="s">
        <v>34</v>
      </c>
      <c r="J2537" s="1">
        <v>45224</v>
      </c>
      <c r="K2537">
        <v>950</v>
      </c>
      <c r="L2537" t="s">
        <v>1317</v>
      </c>
      <c r="M2537" t="s">
        <v>605</v>
      </c>
      <c r="N2537" t="s">
        <v>10580</v>
      </c>
      <c r="O2537" t="s">
        <v>10581</v>
      </c>
      <c r="P2537" t="s">
        <v>51</v>
      </c>
      <c r="Q2537">
        <v>12</v>
      </c>
      <c r="R2537" t="s">
        <v>40</v>
      </c>
      <c r="S2537" t="s">
        <v>41</v>
      </c>
      <c r="T2537">
        <v>75557</v>
      </c>
      <c r="U2537" s="1">
        <v>45378</v>
      </c>
      <c r="V2537" t="s">
        <v>72</v>
      </c>
      <c r="W2537">
        <v>184125</v>
      </c>
      <c r="X2537" t="s">
        <v>10582</v>
      </c>
      <c r="Y2537">
        <v>609</v>
      </c>
      <c r="Z2537">
        <v>895</v>
      </c>
      <c r="AA2537">
        <v>4</v>
      </c>
      <c r="AB2537">
        <v>1432</v>
      </c>
    </row>
    <row r="2538" spans="1:28" x14ac:dyDescent="0.3">
      <c r="A2538" t="s">
        <v>28</v>
      </c>
      <c r="B2538" t="s">
        <v>29</v>
      </c>
      <c r="C2538" t="s">
        <v>193</v>
      </c>
      <c r="D2538" t="s">
        <v>274</v>
      </c>
      <c r="E2538" t="s">
        <v>46</v>
      </c>
      <c r="F2538" t="s">
        <v>99</v>
      </c>
      <c r="G2538">
        <v>83</v>
      </c>
      <c r="H2538">
        <v>430475</v>
      </c>
      <c r="I2538" t="s">
        <v>58</v>
      </c>
      <c r="J2538" s="1">
        <v>44369</v>
      </c>
      <c r="K2538">
        <v>1000</v>
      </c>
      <c r="L2538" t="s">
        <v>10583</v>
      </c>
      <c r="M2538" t="s">
        <v>417</v>
      </c>
      <c r="N2538" t="s">
        <v>10584</v>
      </c>
      <c r="O2538" t="s">
        <v>10585</v>
      </c>
      <c r="P2538" t="s">
        <v>39</v>
      </c>
      <c r="Q2538">
        <v>13</v>
      </c>
      <c r="R2538" t="s">
        <v>40</v>
      </c>
      <c r="S2538" t="s">
        <v>63</v>
      </c>
      <c r="T2538">
        <v>37988</v>
      </c>
      <c r="U2538" s="1">
        <v>45550</v>
      </c>
      <c r="V2538" t="s">
        <v>180</v>
      </c>
      <c r="W2538">
        <v>203251</v>
      </c>
      <c r="X2538" t="s">
        <v>10586</v>
      </c>
      <c r="Y2538">
        <v>917</v>
      </c>
      <c r="Z2538">
        <v>1940</v>
      </c>
      <c r="AA2538">
        <v>1</v>
      </c>
      <c r="AB2538">
        <v>776</v>
      </c>
    </row>
    <row r="2539" spans="1:28" x14ac:dyDescent="0.3">
      <c r="A2539" t="s">
        <v>28</v>
      </c>
      <c r="B2539" t="s">
        <v>29</v>
      </c>
      <c r="C2539" t="s">
        <v>66</v>
      </c>
      <c r="D2539" t="s">
        <v>170</v>
      </c>
      <c r="E2539" t="s">
        <v>46</v>
      </c>
      <c r="F2539" t="s">
        <v>135</v>
      </c>
      <c r="G2539">
        <v>97</v>
      </c>
      <c r="H2539">
        <v>425009</v>
      </c>
      <c r="I2539" t="s">
        <v>58</v>
      </c>
      <c r="J2539" s="1">
        <v>44260</v>
      </c>
      <c r="K2539">
        <v>1100</v>
      </c>
      <c r="L2539" t="s">
        <v>10587</v>
      </c>
      <c r="M2539" t="s">
        <v>895</v>
      </c>
      <c r="N2539" t="s">
        <v>10588</v>
      </c>
      <c r="O2539" t="s">
        <v>10589</v>
      </c>
      <c r="P2539" t="s">
        <v>51</v>
      </c>
      <c r="Q2539">
        <v>9</v>
      </c>
      <c r="R2539" t="s">
        <v>40</v>
      </c>
      <c r="S2539" t="s">
        <v>63</v>
      </c>
      <c r="T2539">
        <v>98828</v>
      </c>
      <c r="U2539" s="1">
        <v>45406</v>
      </c>
      <c r="V2539" t="s">
        <v>80</v>
      </c>
      <c r="W2539">
        <v>335731</v>
      </c>
      <c r="X2539" t="s">
        <v>10590</v>
      </c>
      <c r="Y2539">
        <v>627</v>
      </c>
      <c r="Z2539">
        <v>683</v>
      </c>
      <c r="AA2539">
        <v>8</v>
      </c>
      <c r="AB2539">
        <v>2185.6</v>
      </c>
    </row>
    <row r="2540" spans="1:28" x14ac:dyDescent="0.3">
      <c r="A2540" t="s">
        <v>28</v>
      </c>
      <c r="B2540" t="s">
        <v>29</v>
      </c>
      <c r="C2540" t="s">
        <v>148</v>
      </c>
      <c r="D2540" t="s">
        <v>267</v>
      </c>
      <c r="E2540" t="s">
        <v>56</v>
      </c>
      <c r="F2540" t="s">
        <v>83</v>
      </c>
      <c r="G2540">
        <v>50</v>
      </c>
      <c r="H2540">
        <v>428784</v>
      </c>
      <c r="I2540" t="s">
        <v>58</v>
      </c>
      <c r="J2540" s="1">
        <v>44647</v>
      </c>
      <c r="K2540">
        <v>1300</v>
      </c>
      <c r="L2540" t="s">
        <v>10591</v>
      </c>
      <c r="M2540" t="s">
        <v>129</v>
      </c>
      <c r="N2540" t="s">
        <v>10592</v>
      </c>
      <c r="O2540" t="s">
        <v>10593</v>
      </c>
      <c r="P2540" t="s">
        <v>87</v>
      </c>
      <c r="Q2540">
        <v>8</v>
      </c>
      <c r="R2540" t="s">
        <v>40</v>
      </c>
      <c r="S2540" t="s">
        <v>118</v>
      </c>
      <c r="T2540">
        <v>50671</v>
      </c>
      <c r="U2540" s="1">
        <v>45477</v>
      </c>
      <c r="V2540" t="s">
        <v>126</v>
      </c>
      <c r="W2540">
        <v>395117</v>
      </c>
      <c r="X2540" t="s">
        <v>10594</v>
      </c>
      <c r="Y2540">
        <v>996</v>
      </c>
      <c r="Z2540">
        <v>561</v>
      </c>
      <c r="AA2540">
        <v>4</v>
      </c>
      <c r="AB2540">
        <v>897.6</v>
      </c>
    </row>
    <row r="2541" spans="1:28" x14ac:dyDescent="0.3">
      <c r="A2541" t="s">
        <v>28</v>
      </c>
      <c r="B2541" t="s">
        <v>29</v>
      </c>
      <c r="C2541" t="s">
        <v>148</v>
      </c>
      <c r="D2541" t="s">
        <v>142</v>
      </c>
      <c r="E2541" t="s">
        <v>32</v>
      </c>
      <c r="F2541" t="s">
        <v>135</v>
      </c>
      <c r="G2541">
        <v>86</v>
      </c>
      <c r="H2541">
        <v>434611</v>
      </c>
      <c r="I2541" t="s">
        <v>34</v>
      </c>
      <c r="J2541" s="1">
        <v>45431</v>
      </c>
      <c r="K2541">
        <v>1300</v>
      </c>
      <c r="L2541" t="s">
        <v>10595</v>
      </c>
      <c r="M2541" t="s">
        <v>2054</v>
      </c>
      <c r="N2541" t="s">
        <v>10596</v>
      </c>
      <c r="O2541" t="s">
        <v>10597</v>
      </c>
      <c r="P2541" t="s">
        <v>39</v>
      </c>
      <c r="Q2541">
        <v>5</v>
      </c>
      <c r="R2541" t="s">
        <v>40</v>
      </c>
      <c r="S2541" t="s">
        <v>118</v>
      </c>
      <c r="T2541">
        <v>24013</v>
      </c>
      <c r="U2541" s="1">
        <v>45412</v>
      </c>
      <c r="V2541" t="s">
        <v>80</v>
      </c>
      <c r="W2541">
        <v>172247</v>
      </c>
      <c r="X2541" t="s">
        <v>10598</v>
      </c>
      <c r="Y2541">
        <v>889</v>
      </c>
      <c r="Z2541">
        <v>2438</v>
      </c>
      <c r="AA2541">
        <v>5</v>
      </c>
      <c r="AB2541">
        <v>4876</v>
      </c>
    </row>
    <row r="2542" spans="1:28" x14ac:dyDescent="0.3">
      <c r="A2542" t="s">
        <v>28</v>
      </c>
      <c r="B2542" t="s">
        <v>29</v>
      </c>
      <c r="C2542" t="s">
        <v>157</v>
      </c>
      <c r="D2542" t="s">
        <v>248</v>
      </c>
      <c r="E2542" t="s">
        <v>46</v>
      </c>
      <c r="F2542" t="s">
        <v>355</v>
      </c>
      <c r="G2542">
        <v>61</v>
      </c>
      <c r="H2542">
        <v>424385</v>
      </c>
      <c r="I2542" t="s">
        <v>58</v>
      </c>
      <c r="J2542" s="1">
        <v>44257</v>
      </c>
      <c r="K2542">
        <v>950</v>
      </c>
      <c r="L2542" t="s">
        <v>10599</v>
      </c>
      <c r="M2542" t="s">
        <v>487</v>
      </c>
      <c r="N2542" t="s">
        <v>10600</v>
      </c>
      <c r="O2542" t="s">
        <v>10601</v>
      </c>
      <c r="P2542" t="s">
        <v>51</v>
      </c>
      <c r="Q2542">
        <v>11</v>
      </c>
      <c r="R2542" t="s">
        <v>40</v>
      </c>
      <c r="S2542" t="s">
        <v>79</v>
      </c>
      <c r="T2542">
        <v>88835</v>
      </c>
      <c r="U2542" s="1">
        <v>45362</v>
      </c>
      <c r="V2542" t="s">
        <v>72</v>
      </c>
      <c r="W2542">
        <v>421846</v>
      </c>
      <c r="X2542" t="s">
        <v>10602</v>
      </c>
      <c r="Y2542">
        <v>845</v>
      </c>
      <c r="Z2542">
        <v>2147</v>
      </c>
      <c r="AA2542">
        <v>6</v>
      </c>
      <c r="AB2542">
        <v>5152.8</v>
      </c>
    </row>
    <row r="2543" spans="1:28" x14ac:dyDescent="0.3">
      <c r="A2543" t="s">
        <v>28</v>
      </c>
      <c r="B2543" t="s">
        <v>29</v>
      </c>
      <c r="C2543" t="s">
        <v>193</v>
      </c>
      <c r="D2543" t="s">
        <v>560</v>
      </c>
      <c r="E2543" t="s">
        <v>32</v>
      </c>
      <c r="F2543" t="s">
        <v>175</v>
      </c>
      <c r="G2543">
        <v>55</v>
      </c>
      <c r="H2543">
        <v>427408</v>
      </c>
      <c r="I2543" t="s">
        <v>34</v>
      </c>
      <c r="J2543" s="1">
        <v>44586</v>
      </c>
      <c r="K2543">
        <v>950</v>
      </c>
      <c r="L2543" t="s">
        <v>10603</v>
      </c>
      <c r="M2543" t="s">
        <v>591</v>
      </c>
      <c r="N2543" t="s">
        <v>10604</v>
      </c>
      <c r="O2543" t="s">
        <v>10605</v>
      </c>
      <c r="P2543" t="s">
        <v>71</v>
      </c>
      <c r="Q2543">
        <v>15</v>
      </c>
      <c r="R2543" t="s">
        <v>40</v>
      </c>
      <c r="S2543" t="s">
        <v>41</v>
      </c>
      <c r="T2543">
        <v>34731</v>
      </c>
      <c r="U2543" s="1">
        <v>45325</v>
      </c>
      <c r="V2543" t="s">
        <v>119</v>
      </c>
      <c r="W2543">
        <v>663112</v>
      </c>
      <c r="X2543" t="s">
        <v>10606</v>
      </c>
      <c r="Y2543">
        <v>893</v>
      </c>
      <c r="Z2543">
        <v>1427</v>
      </c>
      <c r="AA2543">
        <v>1</v>
      </c>
      <c r="AB2543" s="2" t="s">
        <v>10607</v>
      </c>
    </row>
    <row r="2544" spans="1:28" x14ac:dyDescent="0.3">
      <c r="A2544" t="s">
        <v>28</v>
      </c>
      <c r="B2544" t="s">
        <v>29</v>
      </c>
      <c r="C2544" t="s">
        <v>91</v>
      </c>
      <c r="D2544" t="s">
        <v>45</v>
      </c>
      <c r="E2544" t="s">
        <v>46</v>
      </c>
      <c r="F2544" t="s">
        <v>99</v>
      </c>
      <c r="G2544">
        <v>67</v>
      </c>
      <c r="H2544">
        <v>439517</v>
      </c>
      <c r="I2544" t="s">
        <v>34</v>
      </c>
      <c r="J2544" s="1">
        <v>45390</v>
      </c>
      <c r="K2544">
        <v>1300</v>
      </c>
      <c r="L2544" t="s">
        <v>5254</v>
      </c>
      <c r="M2544" t="s">
        <v>856</v>
      </c>
      <c r="N2544" t="s">
        <v>10608</v>
      </c>
      <c r="O2544" t="s">
        <v>10609</v>
      </c>
      <c r="P2544" t="s">
        <v>51</v>
      </c>
      <c r="Q2544">
        <v>8</v>
      </c>
      <c r="R2544" t="s">
        <v>40</v>
      </c>
      <c r="S2544" t="s">
        <v>63</v>
      </c>
      <c r="T2544">
        <v>56468</v>
      </c>
      <c r="U2544" s="1">
        <v>45381</v>
      </c>
      <c r="V2544" t="s">
        <v>72</v>
      </c>
      <c r="W2544">
        <v>560518</v>
      </c>
      <c r="X2544" t="s">
        <v>10610</v>
      </c>
      <c r="Y2544">
        <v>653</v>
      </c>
      <c r="Z2544">
        <v>1610</v>
      </c>
      <c r="AA2544">
        <v>7</v>
      </c>
      <c r="AB2544">
        <v>4508</v>
      </c>
    </row>
    <row r="2545" spans="1:28" x14ac:dyDescent="0.3">
      <c r="A2545" t="s">
        <v>28</v>
      </c>
      <c r="B2545" t="s">
        <v>29</v>
      </c>
      <c r="C2545" t="s">
        <v>193</v>
      </c>
      <c r="D2545" t="s">
        <v>98</v>
      </c>
      <c r="E2545" t="s">
        <v>56</v>
      </c>
      <c r="F2545" t="s">
        <v>83</v>
      </c>
      <c r="G2545">
        <v>26</v>
      </c>
      <c r="H2545">
        <v>428975</v>
      </c>
      <c r="I2545" t="s">
        <v>58</v>
      </c>
      <c r="J2545" s="1">
        <v>45290</v>
      </c>
      <c r="K2545">
        <v>1000</v>
      </c>
      <c r="L2545" t="s">
        <v>3873</v>
      </c>
      <c r="M2545" t="s">
        <v>919</v>
      </c>
      <c r="N2545" t="s">
        <v>10611</v>
      </c>
      <c r="O2545" t="s">
        <v>10612</v>
      </c>
      <c r="P2545" t="s">
        <v>51</v>
      </c>
      <c r="Q2545">
        <v>17</v>
      </c>
      <c r="R2545" t="s">
        <v>40</v>
      </c>
      <c r="S2545" t="s">
        <v>63</v>
      </c>
      <c r="T2545">
        <v>91154</v>
      </c>
      <c r="U2545" s="1">
        <v>45504</v>
      </c>
      <c r="V2545" t="s">
        <v>126</v>
      </c>
      <c r="W2545">
        <v>953420</v>
      </c>
      <c r="X2545" t="s">
        <v>10613</v>
      </c>
      <c r="Y2545">
        <v>379</v>
      </c>
      <c r="Z2545">
        <v>886</v>
      </c>
      <c r="AA2545">
        <v>5</v>
      </c>
      <c r="AB2545">
        <v>1772</v>
      </c>
    </row>
    <row r="2546" spans="1:28" x14ac:dyDescent="0.3">
      <c r="A2546" t="s">
        <v>28</v>
      </c>
      <c r="B2546" t="s">
        <v>29</v>
      </c>
      <c r="C2546" t="s">
        <v>54</v>
      </c>
      <c r="D2546" t="s">
        <v>291</v>
      </c>
      <c r="E2546" t="s">
        <v>46</v>
      </c>
      <c r="F2546" t="s">
        <v>99</v>
      </c>
      <c r="G2546">
        <v>98</v>
      </c>
      <c r="H2546">
        <v>437945</v>
      </c>
      <c r="I2546" t="s">
        <v>34</v>
      </c>
      <c r="J2546" s="1">
        <v>44142</v>
      </c>
      <c r="K2546">
        <v>1100</v>
      </c>
      <c r="L2546" t="s">
        <v>10614</v>
      </c>
      <c r="M2546" t="s">
        <v>263</v>
      </c>
      <c r="N2546" t="s">
        <v>10615</v>
      </c>
      <c r="O2546" t="s">
        <v>10616</v>
      </c>
      <c r="P2546" t="s">
        <v>87</v>
      </c>
      <c r="Q2546">
        <v>15</v>
      </c>
      <c r="R2546" t="s">
        <v>88</v>
      </c>
      <c r="S2546" t="s">
        <v>79</v>
      </c>
      <c r="T2546">
        <v>41564</v>
      </c>
      <c r="U2546" s="1">
        <v>45435</v>
      </c>
      <c r="V2546" t="s">
        <v>140</v>
      </c>
      <c r="W2546">
        <v>267370</v>
      </c>
      <c r="X2546" t="s">
        <v>10617</v>
      </c>
      <c r="Y2546">
        <v>565</v>
      </c>
      <c r="Z2546">
        <v>1573</v>
      </c>
      <c r="AA2546">
        <v>1</v>
      </c>
      <c r="AB2546">
        <v>629.20000000000005</v>
      </c>
    </row>
    <row r="2547" spans="1:28" x14ac:dyDescent="0.3">
      <c r="A2547" t="s">
        <v>28</v>
      </c>
      <c r="B2547" t="s">
        <v>29</v>
      </c>
      <c r="C2547" t="s">
        <v>66</v>
      </c>
      <c r="D2547" t="s">
        <v>349</v>
      </c>
      <c r="E2547" t="s">
        <v>32</v>
      </c>
      <c r="F2547" t="s">
        <v>47</v>
      </c>
      <c r="G2547">
        <v>38</v>
      </c>
      <c r="H2547">
        <v>400016</v>
      </c>
      <c r="I2547" t="s">
        <v>58</v>
      </c>
      <c r="J2547" s="1">
        <v>44121</v>
      </c>
      <c r="K2547">
        <v>1200</v>
      </c>
      <c r="L2547" t="s">
        <v>10618</v>
      </c>
      <c r="M2547" t="s">
        <v>596</v>
      </c>
      <c r="N2547" t="s">
        <v>10619</v>
      </c>
      <c r="O2547" t="s">
        <v>10620</v>
      </c>
      <c r="P2547" t="s">
        <v>39</v>
      </c>
      <c r="Q2547">
        <v>12</v>
      </c>
      <c r="R2547" t="s">
        <v>88</v>
      </c>
      <c r="S2547" t="s">
        <v>41</v>
      </c>
      <c r="T2547">
        <v>79854</v>
      </c>
      <c r="U2547" s="1">
        <v>45436</v>
      </c>
      <c r="V2547" t="s">
        <v>140</v>
      </c>
      <c r="W2547">
        <v>295746</v>
      </c>
      <c r="X2547" t="s">
        <v>10621</v>
      </c>
      <c r="Y2547">
        <v>371</v>
      </c>
      <c r="Z2547">
        <v>1929</v>
      </c>
      <c r="AA2547">
        <v>4</v>
      </c>
      <c r="AB2547">
        <v>3086.4</v>
      </c>
    </row>
    <row r="2548" spans="1:28" x14ac:dyDescent="0.3">
      <c r="A2548" t="s">
        <v>28</v>
      </c>
      <c r="B2548" t="s">
        <v>29</v>
      </c>
      <c r="C2548" t="s">
        <v>193</v>
      </c>
      <c r="D2548" t="s">
        <v>566</v>
      </c>
      <c r="E2548" t="s">
        <v>56</v>
      </c>
      <c r="F2548" t="s">
        <v>57</v>
      </c>
      <c r="G2548">
        <v>32</v>
      </c>
      <c r="H2548">
        <v>432869</v>
      </c>
      <c r="I2548" t="s">
        <v>58</v>
      </c>
      <c r="J2548" s="1">
        <v>44744</v>
      </c>
      <c r="K2548">
        <v>1100</v>
      </c>
      <c r="L2548" t="s">
        <v>5730</v>
      </c>
      <c r="M2548" t="s">
        <v>1017</v>
      </c>
      <c r="N2548" t="s">
        <v>10622</v>
      </c>
      <c r="O2548" t="s">
        <v>10623</v>
      </c>
      <c r="P2548" t="s">
        <v>51</v>
      </c>
      <c r="Q2548">
        <v>14</v>
      </c>
      <c r="R2548" t="s">
        <v>40</v>
      </c>
      <c r="S2548" t="s">
        <v>118</v>
      </c>
      <c r="T2548">
        <v>12918</v>
      </c>
      <c r="U2548" s="1">
        <v>45356</v>
      </c>
      <c r="V2548" t="s">
        <v>72</v>
      </c>
      <c r="W2548">
        <v>650293</v>
      </c>
      <c r="X2548" t="s">
        <v>10624</v>
      </c>
      <c r="Y2548">
        <v>969</v>
      </c>
      <c r="Z2548">
        <v>1452</v>
      </c>
      <c r="AA2548">
        <v>8</v>
      </c>
      <c r="AB2548" s="2" t="s">
        <v>10625</v>
      </c>
    </row>
    <row r="2549" spans="1:28" x14ac:dyDescent="0.3">
      <c r="A2549" t="s">
        <v>28</v>
      </c>
      <c r="B2549" t="s">
        <v>29</v>
      </c>
      <c r="C2549" t="s">
        <v>193</v>
      </c>
      <c r="D2549" t="s">
        <v>248</v>
      </c>
      <c r="E2549" t="s">
        <v>56</v>
      </c>
      <c r="F2549" t="s">
        <v>135</v>
      </c>
      <c r="G2549">
        <v>13</v>
      </c>
      <c r="H2549">
        <v>420019</v>
      </c>
      <c r="I2549" t="s">
        <v>34</v>
      </c>
      <c r="J2549" s="1">
        <v>45484</v>
      </c>
      <c r="K2549">
        <v>950</v>
      </c>
      <c r="L2549" t="s">
        <v>6862</v>
      </c>
      <c r="M2549" t="s">
        <v>232</v>
      </c>
      <c r="N2549" t="s">
        <v>10626</v>
      </c>
      <c r="O2549" t="s">
        <v>10627</v>
      </c>
      <c r="P2549" t="s">
        <v>87</v>
      </c>
      <c r="Q2549">
        <v>4</v>
      </c>
      <c r="R2549" t="s">
        <v>88</v>
      </c>
      <c r="S2549" t="s">
        <v>63</v>
      </c>
      <c r="T2549">
        <v>19854</v>
      </c>
      <c r="U2549" s="1">
        <v>45472</v>
      </c>
      <c r="V2549" t="s">
        <v>52</v>
      </c>
      <c r="W2549">
        <v>131003</v>
      </c>
      <c r="X2549" t="s">
        <v>10628</v>
      </c>
      <c r="Y2549">
        <v>994</v>
      </c>
      <c r="Z2549">
        <v>953</v>
      </c>
      <c r="AA2549">
        <v>4</v>
      </c>
      <c r="AB2549" s="2" t="s">
        <v>10629</v>
      </c>
    </row>
    <row r="2550" spans="1:28" x14ac:dyDescent="0.3">
      <c r="A2550" t="s">
        <v>28</v>
      </c>
      <c r="B2550" t="s">
        <v>29</v>
      </c>
      <c r="C2550" t="s">
        <v>148</v>
      </c>
      <c r="D2550" t="s">
        <v>237</v>
      </c>
      <c r="E2550" t="s">
        <v>46</v>
      </c>
      <c r="F2550" t="s">
        <v>33</v>
      </c>
      <c r="G2550">
        <v>35</v>
      </c>
      <c r="H2550">
        <v>421338</v>
      </c>
      <c r="I2550" t="s">
        <v>58</v>
      </c>
      <c r="J2550" s="1">
        <v>44536</v>
      </c>
      <c r="K2550">
        <v>1400</v>
      </c>
      <c r="L2550" t="s">
        <v>10630</v>
      </c>
      <c r="M2550" t="s">
        <v>137</v>
      </c>
      <c r="N2550" t="s">
        <v>10631</v>
      </c>
      <c r="O2550" t="s">
        <v>10632</v>
      </c>
      <c r="P2550" t="s">
        <v>39</v>
      </c>
      <c r="Q2550">
        <v>20</v>
      </c>
      <c r="R2550" t="s">
        <v>88</v>
      </c>
      <c r="S2550" t="s">
        <v>41</v>
      </c>
      <c r="T2550">
        <v>90532</v>
      </c>
      <c r="U2550" s="1">
        <v>45454</v>
      </c>
      <c r="V2550" t="s">
        <v>52</v>
      </c>
      <c r="W2550">
        <v>899588</v>
      </c>
      <c r="X2550" t="s">
        <v>10633</v>
      </c>
      <c r="Y2550">
        <v>846</v>
      </c>
      <c r="Z2550">
        <v>2869</v>
      </c>
      <c r="AA2550">
        <v>7</v>
      </c>
      <c r="AB2550" s="2" t="s">
        <v>10634</v>
      </c>
    </row>
    <row r="2551" spans="1:28" x14ac:dyDescent="0.3">
      <c r="A2551" t="s">
        <v>28</v>
      </c>
      <c r="B2551" t="s">
        <v>29</v>
      </c>
      <c r="C2551" t="s">
        <v>30</v>
      </c>
      <c r="D2551" t="s">
        <v>560</v>
      </c>
      <c r="E2551" t="s">
        <v>46</v>
      </c>
      <c r="F2551" t="s">
        <v>33</v>
      </c>
      <c r="G2551">
        <v>15</v>
      </c>
      <c r="H2551">
        <v>421178</v>
      </c>
      <c r="I2551" t="s">
        <v>34</v>
      </c>
      <c r="J2551" s="1">
        <v>45442</v>
      </c>
      <c r="K2551">
        <v>1400</v>
      </c>
      <c r="L2551" t="s">
        <v>10635</v>
      </c>
      <c r="M2551" t="s">
        <v>263</v>
      </c>
      <c r="N2551" t="s">
        <v>10636</v>
      </c>
      <c r="O2551" t="s">
        <v>10637</v>
      </c>
      <c r="P2551" t="s">
        <v>51</v>
      </c>
      <c r="Q2551">
        <v>3</v>
      </c>
      <c r="R2551" t="s">
        <v>40</v>
      </c>
      <c r="S2551" t="s">
        <v>63</v>
      </c>
      <c r="T2551">
        <v>39336</v>
      </c>
      <c r="U2551" s="1">
        <v>45584</v>
      </c>
      <c r="V2551" t="s">
        <v>155</v>
      </c>
      <c r="W2551">
        <v>776782</v>
      </c>
      <c r="X2551" t="s">
        <v>10638</v>
      </c>
      <c r="Y2551">
        <v>254</v>
      </c>
      <c r="Z2551">
        <v>2018</v>
      </c>
      <c r="AA2551">
        <v>4</v>
      </c>
      <c r="AB2551">
        <v>3228.8</v>
      </c>
    </row>
    <row r="2552" spans="1:28" x14ac:dyDescent="0.3">
      <c r="A2552" t="s">
        <v>28</v>
      </c>
      <c r="B2552" t="s">
        <v>29</v>
      </c>
      <c r="C2552" t="s">
        <v>66</v>
      </c>
      <c r="D2552" t="s">
        <v>182</v>
      </c>
      <c r="E2552" t="s">
        <v>46</v>
      </c>
      <c r="F2552" t="s">
        <v>113</v>
      </c>
      <c r="G2552">
        <v>36</v>
      </c>
      <c r="H2552">
        <v>419221</v>
      </c>
      <c r="I2552" t="s">
        <v>34</v>
      </c>
      <c r="J2552" s="1">
        <v>44994</v>
      </c>
      <c r="K2552">
        <v>800</v>
      </c>
      <c r="L2552" t="s">
        <v>10639</v>
      </c>
      <c r="M2552" t="s">
        <v>244</v>
      </c>
      <c r="N2552" t="s">
        <v>10640</v>
      </c>
      <c r="O2552" t="s">
        <v>10641</v>
      </c>
      <c r="P2552" t="s">
        <v>87</v>
      </c>
      <c r="Q2552">
        <v>18</v>
      </c>
      <c r="R2552" t="s">
        <v>40</v>
      </c>
      <c r="S2552" t="s">
        <v>63</v>
      </c>
      <c r="T2552">
        <v>11443</v>
      </c>
      <c r="U2552" s="1">
        <v>45563</v>
      </c>
      <c r="V2552" t="s">
        <v>180</v>
      </c>
      <c r="W2552">
        <v>222199</v>
      </c>
      <c r="X2552" t="s">
        <v>10642</v>
      </c>
      <c r="Y2552">
        <v>770</v>
      </c>
      <c r="Z2552">
        <v>2927</v>
      </c>
      <c r="AA2552">
        <v>7</v>
      </c>
      <c r="AB2552">
        <v>8195.6</v>
      </c>
    </row>
    <row r="2553" spans="1:28" x14ac:dyDescent="0.3">
      <c r="A2553" t="s">
        <v>28</v>
      </c>
      <c r="B2553" t="s">
        <v>29</v>
      </c>
      <c r="C2553" t="s">
        <v>54</v>
      </c>
      <c r="D2553" t="s">
        <v>637</v>
      </c>
      <c r="E2553" t="s">
        <v>46</v>
      </c>
      <c r="F2553" t="s">
        <v>57</v>
      </c>
      <c r="G2553">
        <v>46</v>
      </c>
      <c r="H2553">
        <v>431176</v>
      </c>
      <c r="I2553" t="s">
        <v>34</v>
      </c>
      <c r="J2553" s="1">
        <v>44467</v>
      </c>
      <c r="K2553">
        <v>1000</v>
      </c>
      <c r="L2553" t="s">
        <v>10643</v>
      </c>
      <c r="M2553" t="s">
        <v>1118</v>
      </c>
      <c r="N2553" t="s">
        <v>10644</v>
      </c>
      <c r="O2553" t="s">
        <v>10645</v>
      </c>
      <c r="P2553" t="s">
        <v>39</v>
      </c>
      <c r="Q2553">
        <v>17</v>
      </c>
      <c r="R2553" t="s">
        <v>88</v>
      </c>
      <c r="S2553" t="s">
        <v>79</v>
      </c>
      <c r="T2553">
        <v>44624</v>
      </c>
      <c r="U2553" s="1">
        <v>45506</v>
      </c>
      <c r="V2553" t="s">
        <v>64</v>
      </c>
      <c r="W2553">
        <v>167484</v>
      </c>
      <c r="X2553" t="s">
        <v>10646</v>
      </c>
      <c r="Y2553">
        <v>626</v>
      </c>
      <c r="Z2553">
        <v>807</v>
      </c>
      <c r="AA2553">
        <v>1</v>
      </c>
      <c r="AB2553">
        <v>322.8</v>
      </c>
    </row>
    <row r="2554" spans="1:28" x14ac:dyDescent="0.3">
      <c r="A2554" t="s">
        <v>28</v>
      </c>
      <c r="B2554" t="s">
        <v>29</v>
      </c>
      <c r="C2554" t="s">
        <v>148</v>
      </c>
      <c r="D2554" t="s">
        <v>31</v>
      </c>
      <c r="E2554" t="s">
        <v>46</v>
      </c>
      <c r="F2554" t="s">
        <v>99</v>
      </c>
      <c r="G2554">
        <v>35</v>
      </c>
      <c r="H2554">
        <v>400260</v>
      </c>
      <c r="I2554" t="s">
        <v>34</v>
      </c>
      <c r="J2554" s="1">
        <v>45307</v>
      </c>
      <c r="K2554">
        <v>950</v>
      </c>
      <c r="L2554" t="s">
        <v>10647</v>
      </c>
      <c r="M2554" t="s">
        <v>1488</v>
      </c>
      <c r="N2554" t="s">
        <v>10648</v>
      </c>
      <c r="O2554" t="s">
        <v>10649</v>
      </c>
      <c r="P2554" t="s">
        <v>39</v>
      </c>
      <c r="Q2554">
        <v>17</v>
      </c>
      <c r="R2554" t="s">
        <v>40</v>
      </c>
      <c r="S2554" t="s">
        <v>63</v>
      </c>
      <c r="T2554">
        <v>59018</v>
      </c>
      <c r="U2554" s="1">
        <v>45526</v>
      </c>
      <c r="V2554" t="s">
        <v>64</v>
      </c>
      <c r="W2554">
        <v>330289</v>
      </c>
      <c r="X2554" t="s">
        <v>10650</v>
      </c>
      <c r="Y2554">
        <v>835</v>
      </c>
      <c r="Z2554">
        <v>1025</v>
      </c>
      <c r="AA2554">
        <v>6</v>
      </c>
      <c r="AB2554">
        <v>2460</v>
      </c>
    </row>
    <row r="2555" spans="1:28" x14ac:dyDescent="0.3">
      <c r="A2555" t="s">
        <v>28</v>
      </c>
      <c r="B2555" t="s">
        <v>29</v>
      </c>
      <c r="C2555" t="s">
        <v>66</v>
      </c>
      <c r="D2555" t="s">
        <v>82</v>
      </c>
      <c r="E2555" t="s">
        <v>46</v>
      </c>
      <c r="F2555" t="s">
        <v>106</v>
      </c>
      <c r="G2555">
        <v>50</v>
      </c>
      <c r="H2555">
        <v>410582</v>
      </c>
      <c r="I2555" t="s">
        <v>58</v>
      </c>
      <c r="J2555" s="1">
        <v>44137</v>
      </c>
      <c r="K2555">
        <v>1400</v>
      </c>
      <c r="L2555" t="s">
        <v>9356</v>
      </c>
      <c r="M2555" t="s">
        <v>308</v>
      </c>
      <c r="N2555" t="s">
        <v>10651</v>
      </c>
      <c r="O2555" t="s">
        <v>10652</v>
      </c>
      <c r="P2555" t="s">
        <v>71</v>
      </c>
      <c r="Q2555">
        <v>7</v>
      </c>
      <c r="R2555" t="s">
        <v>88</v>
      </c>
      <c r="S2555" t="s">
        <v>63</v>
      </c>
      <c r="T2555">
        <v>75367</v>
      </c>
      <c r="U2555" s="1">
        <v>45577</v>
      </c>
      <c r="V2555" t="s">
        <v>155</v>
      </c>
      <c r="W2555">
        <v>335394</v>
      </c>
      <c r="X2555" t="s">
        <v>10653</v>
      </c>
      <c r="Y2555">
        <v>256</v>
      </c>
      <c r="Z2555">
        <v>2194</v>
      </c>
      <c r="AA2555">
        <v>1</v>
      </c>
      <c r="AB2555">
        <v>877.6</v>
      </c>
    </row>
    <row r="2556" spans="1:28" x14ac:dyDescent="0.3">
      <c r="A2556" t="s">
        <v>28</v>
      </c>
      <c r="B2556" t="s">
        <v>29</v>
      </c>
      <c r="C2556" t="s">
        <v>54</v>
      </c>
      <c r="D2556" t="s">
        <v>611</v>
      </c>
      <c r="E2556" t="s">
        <v>32</v>
      </c>
      <c r="F2556" t="s">
        <v>150</v>
      </c>
      <c r="G2556">
        <v>55</v>
      </c>
      <c r="H2556">
        <v>407468</v>
      </c>
      <c r="I2556" t="s">
        <v>58</v>
      </c>
      <c r="J2556" s="1">
        <v>44896</v>
      </c>
      <c r="K2556">
        <v>800</v>
      </c>
      <c r="L2556" t="s">
        <v>10654</v>
      </c>
      <c r="M2556" t="s">
        <v>232</v>
      </c>
      <c r="N2556" t="s">
        <v>10655</v>
      </c>
      <c r="O2556" t="s">
        <v>10656</v>
      </c>
      <c r="P2556" t="s">
        <v>71</v>
      </c>
      <c r="Q2556">
        <v>3</v>
      </c>
      <c r="R2556" t="s">
        <v>88</v>
      </c>
      <c r="S2556" t="s">
        <v>118</v>
      </c>
      <c r="T2556">
        <v>72376</v>
      </c>
      <c r="U2556" s="1">
        <v>45549</v>
      </c>
      <c r="V2556" t="s">
        <v>180</v>
      </c>
      <c r="W2556">
        <v>796848</v>
      </c>
      <c r="X2556" t="s">
        <v>10657</v>
      </c>
      <c r="Y2556">
        <v>926</v>
      </c>
      <c r="Z2556">
        <v>2681</v>
      </c>
      <c r="AA2556">
        <v>2</v>
      </c>
      <c r="AB2556">
        <v>2144.8000000000002</v>
      </c>
    </row>
    <row r="2557" spans="1:28" x14ac:dyDescent="0.3">
      <c r="A2557" t="s">
        <v>28</v>
      </c>
      <c r="B2557" t="s">
        <v>29</v>
      </c>
      <c r="C2557" t="s">
        <v>30</v>
      </c>
      <c r="D2557" t="s">
        <v>267</v>
      </c>
      <c r="E2557" t="s">
        <v>56</v>
      </c>
      <c r="F2557" t="s">
        <v>83</v>
      </c>
      <c r="G2557">
        <v>85</v>
      </c>
      <c r="H2557">
        <v>412332</v>
      </c>
      <c r="I2557" t="s">
        <v>34</v>
      </c>
      <c r="J2557" s="1">
        <v>44290</v>
      </c>
      <c r="K2557">
        <v>1000</v>
      </c>
      <c r="L2557" t="s">
        <v>10658</v>
      </c>
      <c r="M2557" t="s">
        <v>670</v>
      </c>
      <c r="N2557" t="s">
        <v>10659</v>
      </c>
      <c r="O2557" t="s">
        <v>10660</v>
      </c>
      <c r="P2557" t="s">
        <v>71</v>
      </c>
      <c r="Q2557">
        <v>10</v>
      </c>
      <c r="R2557" t="s">
        <v>88</v>
      </c>
      <c r="S2557" t="s">
        <v>79</v>
      </c>
      <c r="T2557">
        <v>39800</v>
      </c>
      <c r="U2557" s="1">
        <v>45335</v>
      </c>
      <c r="V2557" t="s">
        <v>119</v>
      </c>
      <c r="W2557">
        <v>449759</v>
      </c>
      <c r="X2557" t="s">
        <v>10661</v>
      </c>
      <c r="Y2557">
        <v>506</v>
      </c>
      <c r="Z2557">
        <v>2474</v>
      </c>
      <c r="AA2557">
        <v>1</v>
      </c>
      <c r="AB2557">
        <v>989.6</v>
      </c>
    </row>
    <row r="2558" spans="1:28" x14ac:dyDescent="0.3">
      <c r="A2558" t="s">
        <v>28</v>
      </c>
      <c r="B2558" t="s">
        <v>29</v>
      </c>
      <c r="C2558" t="s">
        <v>44</v>
      </c>
      <c r="D2558" t="s">
        <v>524</v>
      </c>
      <c r="E2558" t="s">
        <v>56</v>
      </c>
      <c r="F2558" t="s">
        <v>106</v>
      </c>
      <c r="G2558">
        <v>90</v>
      </c>
      <c r="H2558">
        <v>434000</v>
      </c>
      <c r="I2558" t="s">
        <v>58</v>
      </c>
      <c r="J2558" s="1">
        <v>44506</v>
      </c>
      <c r="K2558">
        <v>950</v>
      </c>
      <c r="L2558" t="s">
        <v>10662</v>
      </c>
      <c r="M2558" t="s">
        <v>68</v>
      </c>
      <c r="N2558" t="s">
        <v>10663</v>
      </c>
      <c r="O2558" t="s">
        <v>10664</v>
      </c>
      <c r="P2558" t="s">
        <v>51</v>
      </c>
      <c r="Q2558">
        <v>12</v>
      </c>
      <c r="R2558" t="s">
        <v>88</v>
      </c>
      <c r="S2558" t="s">
        <v>41</v>
      </c>
      <c r="T2558">
        <v>87527</v>
      </c>
      <c r="U2558" s="1">
        <v>45499</v>
      </c>
      <c r="V2558" t="s">
        <v>126</v>
      </c>
      <c r="W2558">
        <v>963116</v>
      </c>
      <c r="X2558" t="s">
        <v>10665</v>
      </c>
      <c r="Y2558">
        <v>634</v>
      </c>
      <c r="Z2558">
        <v>1290</v>
      </c>
      <c r="AA2558">
        <v>1</v>
      </c>
      <c r="AB2558">
        <v>516</v>
      </c>
    </row>
    <row r="2559" spans="1:28" x14ac:dyDescent="0.3">
      <c r="A2559" t="s">
        <v>28</v>
      </c>
      <c r="B2559" t="s">
        <v>29</v>
      </c>
      <c r="C2559" t="s">
        <v>148</v>
      </c>
      <c r="D2559" t="s">
        <v>163</v>
      </c>
      <c r="E2559" t="s">
        <v>46</v>
      </c>
      <c r="F2559" t="s">
        <v>106</v>
      </c>
      <c r="G2559">
        <v>16</v>
      </c>
      <c r="H2559">
        <v>434481</v>
      </c>
      <c r="I2559" t="s">
        <v>58</v>
      </c>
      <c r="J2559" s="1">
        <v>45006</v>
      </c>
      <c r="K2559">
        <v>1200</v>
      </c>
      <c r="L2559" t="s">
        <v>10666</v>
      </c>
      <c r="M2559" t="s">
        <v>313</v>
      </c>
      <c r="N2559" t="s">
        <v>10667</v>
      </c>
      <c r="O2559" t="s">
        <v>10668</v>
      </c>
      <c r="P2559" t="s">
        <v>51</v>
      </c>
      <c r="Q2559">
        <v>8</v>
      </c>
      <c r="R2559" t="s">
        <v>40</v>
      </c>
      <c r="S2559" t="s">
        <v>63</v>
      </c>
      <c r="T2559">
        <v>50130</v>
      </c>
      <c r="U2559" s="1">
        <v>45574</v>
      </c>
      <c r="V2559" t="s">
        <v>155</v>
      </c>
      <c r="W2559">
        <v>980210</v>
      </c>
      <c r="X2559" t="s">
        <v>10669</v>
      </c>
      <c r="Y2559">
        <v>342</v>
      </c>
      <c r="Z2559">
        <v>2152</v>
      </c>
      <c r="AA2559">
        <v>8</v>
      </c>
      <c r="AB2559" s="2" t="s">
        <v>4827</v>
      </c>
    </row>
    <row r="2560" spans="1:28" x14ac:dyDescent="0.3">
      <c r="A2560" t="s">
        <v>28</v>
      </c>
      <c r="B2560" t="s">
        <v>29</v>
      </c>
      <c r="C2560" t="s">
        <v>91</v>
      </c>
      <c r="D2560" t="s">
        <v>182</v>
      </c>
      <c r="E2560" t="s">
        <v>46</v>
      </c>
      <c r="F2560" t="s">
        <v>47</v>
      </c>
      <c r="G2560">
        <v>62</v>
      </c>
      <c r="H2560">
        <v>402923</v>
      </c>
      <c r="I2560" t="s">
        <v>58</v>
      </c>
      <c r="J2560" s="1">
        <v>44637</v>
      </c>
      <c r="K2560">
        <v>1100</v>
      </c>
      <c r="L2560" t="s">
        <v>10670</v>
      </c>
      <c r="M2560" t="s">
        <v>351</v>
      </c>
      <c r="N2560" t="s">
        <v>10671</v>
      </c>
      <c r="O2560" t="s">
        <v>10672</v>
      </c>
      <c r="P2560" t="s">
        <v>39</v>
      </c>
      <c r="Q2560">
        <v>7</v>
      </c>
      <c r="R2560" t="s">
        <v>88</v>
      </c>
      <c r="S2560" t="s">
        <v>118</v>
      </c>
      <c r="T2560">
        <v>17763</v>
      </c>
      <c r="U2560" s="1">
        <v>45525</v>
      </c>
      <c r="V2560" t="s">
        <v>64</v>
      </c>
      <c r="W2560">
        <v>380280</v>
      </c>
      <c r="X2560" t="s">
        <v>10673</v>
      </c>
      <c r="Y2560">
        <v>508</v>
      </c>
      <c r="Z2560">
        <v>1549</v>
      </c>
      <c r="AA2560">
        <v>6</v>
      </c>
      <c r="AB2560" s="2" t="s">
        <v>10674</v>
      </c>
    </row>
    <row r="2561" spans="1:28" x14ac:dyDescent="0.3">
      <c r="A2561" t="s">
        <v>28</v>
      </c>
      <c r="B2561" t="s">
        <v>29</v>
      </c>
      <c r="C2561" t="s">
        <v>148</v>
      </c>
      <c r="D2561" t="s">
        <v>82</v>
      </c>
      <c r="E2561" t="s">
        <v>46</v>
      </c>
      <c r="F2561" t="s">
        <v>47</v>
      </c>
      <c r="G2561">
        <v>6</v>
      </c>
      <c r="H2561">
        <v>428396</v>
      </c>
      <c r="I2561" t="s">
        <v>34</v>
      </c>
      <c r="J2561" s="1">
        <v>44109</v>
      </c>
      <c r="K2561">
        <v>1300</v>
      </c>
      <c r="L2561" t="s">
        <v>10675</v>
      </c>
      <c r="M2561" t="s">
        <v>1253</v>
      </c>
      <c r="N2561" t="s">
        <v>10676</v>
      </c>
      <c r="O2561" t="s">
        <v>10677</v>
      </c>
      <c r="P2561" t="s">
        <v>51</v>
      </c>
      <c r="Q2561">
        <v>9</v>
      </c>
      <c r="R2561" t="s">
        <v>40</v>
      </c>
      <c r="S2561" t="s">
        <v>63</v>
      </c>
      <c r="T2561">
        <v>25925</v>
      </c>
      <c r="U2561" s="1">
        <v>45392</v>
      </c>
      <c r="V2561" t="s">
        <v>80</v>
      </c>
      <c r="W2561">
        <v>148260</v>
      </c>
      <c r="X2561" t="s">
        <v>10678</v>
      </c>
      <c r="Y2561">
        <v>496</v>
      </c>
      <c r="Z2561">
        <v>2160</v>
      </c>
      <c r="AA2561">
        <v>1</v>
      </c>
      <c r="AB2561">
        <v>864</v>
      </c>
    </row>
    <row r="2562" spans="1:28" x14ac:dyDescent="0.3">
      <c r="A2562" t="s">
        <v>28</v>
      </c>
      <c r="B2562" t="s">
        <v>29</v>
      </c>
      <c r="C2562" t="s">
        <v>54</v>
      </c>
      <c r="D2562" t="s">
        <v>511</v>
      </c>
      <c r="E2562" t="s">
        <v>32</v>
      </c>
      <c r="F2562" t="s">
        <v>99</v>
      </c>
      <c r="G2562">
        <v>6</v>
      </c>
      <c r="H2562">
        <v>400552</v>
      </c>
      <c r="I2562" t="s">
        <v>34</v>
      </c>
      <c r="J2562" s="1">
        <v>45198</v>
      </c>
      <c r="K2562">
        <v>1400</v>
      </c>
      <c r="L2562" t="s">
        <v>10679</v>
      </c>
      <c r="M2562" t="s">
        <v>568</v>
      </c>
      <c r="N2562" t="s">
        <v>10680</v>
      </c>
      <c r="O2562" t="s">
        <v>10681</v>
      </c>
      <c r="P2562" t="s">
        <v>87</v>
      </c>
      <c r="Q2562">
        <v>5</v>
      </c>
      <c r="R2562" t="s">
        <v>88</v>
      </c>
      <c r="S2562" t="s">
        <v>41</v>
      </c>
      <c r="T2562">
        <v>88734</v>
      </c>
      <c r="U2562" s="1">
        <v>45371</v>
      </c>
      <c r="V2562" t="s">
        <v>72</v>
      </c>
      <c r="W2562">
        <v>233751</v>
      </c>
      <c r="X2562" t="s">
        <v>10682</v>
      </c>
      <c r="Y2562">
        <v>574</v>
      </c>
      <c r="Z2562">
        <v>1167</v>
      </c>
      <c r="AA2562">
        <v>8</v>
      </c>
      <c r="AB2562">
        <v>3734.4</v>
      </c>
    </row>
    <row r="2563" spans="1:28" x14ac:dyDescent="0.3">
      <c r="A2563" t="s">
        <v>28</v>
      </c>
      <c r="B2563" t="s">
        <v>29</v>
      </c>
      <c r="C2563" t="s">
        <v>44</v>
      </c>
      <c r="D2563" t="s">
        <v>182</v>
      </c>
      <c r="E2563" t="s">
        <v>32</v>
      </c>
      <c r="F2563" t="s">
        <v>33</v>
      </c>
      <c r="G2563">
        <v>44</v>
      </c>
      <c r="H2563">
        <v>433790</v>
      </c>
      <c r="I2563" t="s">
        <v>58</v>
      </c>
      <c r="J2563" s="1">
        <v>44457</v>
      </c>
      <c r="K2563">
        <v>1000</v>
      </c>
      <c r="L2563" t="s">
        <v>10683</v>
      </c>
      <c r="M2563" t="s">
        <v>856</v>
      </c>
      <c r="N2563" t="s">
        <v>10684</v>
      </c>
      <c r="O2563" t="s">
        <v>10685</v>
      </c>
      <c r="P2563" t="s">
        <v>39</v>
      </c>
      <c r="Q2563">
        <v>7</v>
      </c>
      <c r="R2563" t="s">
        <v>88</v>
      </c>
      <c r="S2563" t="s">
        <v>79</v>
      </c>
      <c r="T2563">
        <v>59676</v>
      </c>
      <c r="U2563" s="1">
        <v>45292</v>
      </c>
      <c r="V2563" t="s">
        <v>111</v>
      </c>
      <c r="W2563">
        <v>106692</v>
      </c>
      <c r="X2563" t="s">
        <v>10686</v>
      </c>
      <c r="Y2563">
        <v>408</v>
      </c>
      <c r="Z2563">
        <v>2394</v>
      </c>
      <c r="AA2563">
        <v>7</v>
      </c>
      <c r="AB2563" s="2" t="s">
        <v>10687</v>
      </c>
    </row>
    <row r="2564" spans="1:28" x14ac:dyDescent="0.3">
      <c r="A2564" t="s">
        <v>28</v>
      </c>
      <c r="B2564" t="s">
        <v>29</v>
      </c>
      <c r="C2564" t="s">
        <v>157</v>
      </c>
      <c r="D2564" t="s">
        <v>291</v>
      </c>
      <c r="E2564" t="s">
        <v>56</v>
      </c>
      <c r="F2564" t="s">
        <v>47</v>
      </c>
      <c r="G2564">
        <v>80</v>
      </c>
      <c r="H2564">
        <v>420735</v>
      </c>
      <c r="I2564" t="s">
        <v>58</v>
      </c>
      <c r="J2564" s="1">
        <v>44525</v>
      </c>
      <c r="K2564">
        <v>1200</v>
      </c>
      <c r="L2564" t="s">
        <v>10688</v>
      </c>
      <c r="M2564" t="s">
        <v>269</v>
      </c>
      <c r="N2564" t="s">
        <v>10689</v>
      </c>
      <c r="O2564" t="s">
        <v>10690</v>
      </c>
      <c r="P2564" t="s">
        <v>51</v>
      </c>
      <c r="Q2564">
        <v>16</v>
      </c>
      <c r="R2564" t="s">
        <v>88</v>
      </c>
      <c r="S2564" t="s">
        <v>118</v>
      </c>
      <c r="T2564">
        <v>25919</v>
      </c>
      <c r="U2564" s="1">
        <v>45309</v>
      </c>
      <c r="V2564" t="s">
        <v>111</v>
      </c>
      <c r="W2564">
        <v>961551</v>
      </c>
      <c r="X2564" t="s">
        <v>10691</v>
      </c>
      <c r="Y2564">
        <v>629</v>
      </c>
      <c r="Z2564">
        <v>688</v>
      </c>
      <c r="AA2564">
        <v>1</v>
      </c>
      <c r="AB2564">
        <v>275.2</v>
      </c>
    </row>
    <row r="2565" spans="1:28" x14ac:dyDescent="0.3">
      <c r="A2565" t="s">
        <v>28</v>
      </c>
      <c r="B2565" t="s">
        <v>29</v>
      </c>
      <c r="C2565" t="s">
        <v>54</v>
      </c>
      <c r="D2565" t="s">
        <v>220</v>
      </c>
      <c r="E2565" t="s">
        <v>56</v>
      </c>
      <c r="F2565" t="s">
        <v>355</v>
      </c>
      <c r="G2565">
        <v>46</v>
      </c>
      <c r="H2565">
        <v>421324</v>
      </c>
      <c r="I2565" t="s">
        <v>58</v>
      </c>
      <c r="J2565" s="1">
        <v>45240</v>
      </c>
      <c r="K2565">
        <v>1400</v>
      </c>
      <c r="L2565" t="s">
        <v>10692</v>
      </c>
      <c r="M2565" t="s">
        <v>2538</v>
      </c>
      <c r="N2565" t="s">
        <v>10693</v>
      </c>
      <c r="O2565" t="s">
        <v>10694</v>
      </c>
      <c r="P2565" t="s">
        <v>39</v>
      </c>
      <c r="Q2565">
        <v>18</v>
      </c>
      <c r="R2565" t="s">
        <v>40</v>
      </c>
      <c r="S2565" t="s">
        <v>63</v>
      </c>
      <c r="T2565">
        <v>89725</v>
      </c>
      <c r="U2565" s="1">
        <v>45430</v>
      </c>
      <c r="V2565" t="s">
        <v>140</v>
      </c>
      <c r="W2565">
        <v>899180</v>
      </c>
      <c r="X2565" t="s">
        <v>10695</v>
      </c>
      <c r="Y2565">
        <v>601</v>
      </c>
      <c r="Z2565">
        <v>1989</v>
      </c>
      <c r="AA2565">
        <v>6</v>
      </c>
      <c r="AB2565">
        <v>4773.6000000000004</v>
      </c>
    </row>
    <row r="2566" spans="1:28" x14ac:dyDescent="0.3">
      <c r="A2566" t="s">
        <v>28</v>
      </c>
      <c r="B2566" t="s">
        <v>29</v>
      </c>
      <c r="C2566" t="s">
        <v>44</v>
      </c>
      <c r="D2566" t="s">
        <v>105</v>
      </c>
      <c r="E2566" t="s">
        <v>32</v>
      </c>
      <c r="F2566" t="s">
        <v>135</v>
      </c>
      <c r="G2566">
        <v>89</v>
      </c>
      <c r="H2566">
        <v>405773</v>
      </c>
      <c r="I2566" t="s">
        <v>58</v>
      </c>
      <c r="J2566" s="1">
        <v>45157</v>
      </c>
      <c r="K2566">
        <v>1300</v>
      </c>
      <c r="L2566" t="s">
        <v>10696</v>
      </c>
      <c r="M2566" t="s">
        <v>68</v>
      </c>
      <c r="N2566" t="s">
        <v>10697</v>
      </c>
      <c r="O2566" t="s">
        <v>10698</v>
      </c>
      <c r="P2566" t="s">
        <v>51</v>
      </c>
      <c r="Q2566">
        <v>14</v>
      </c>
      <c r="R2566" t="s">
        <v>88</v>
      </c>
      <c r="S2566" t="s">
        <v>79</v>
      </c>
      <c r="T2566">
        <v>68422</v>
      </c>
      <c r="U2566" s="1">
        <v>45379</v>
      </c>
      <c r="V2566" t="s">
        <v>72</v>
      </c>
      <c r="W2566">
        <v>190317</v>
      </c>
      <c r="X2566" t="s">
        <v>10320</v>
      </c>
      <c r="Y2566">
        <v>426</v>
      </c>
      <c r="Z2566">
        <v>2601</v>
      </c>
      <c r="AA2566">
        <v>5</v>
      </c>
      <c r="AB2566">
        <v>5202</v>
      </c>
    </row>
    <row r="2567" spans="1:28" x14ac:dyDescent="0.3">
      <c r="A2567" t="s">
        <v>28</v>
      </c>
      <c r="B2567" t="s">
        <v>29</v>
      </c>
      <c r="C2567" t="s">
        <v>54</v>
      </c>
      <c r="D2567" t="s">
        <v>349</v>
      </c>
      <c r="E2567" t="s">
        <v>32</v>
      </c>
      <c r="F2567" t="s">
        <v>83</v>
      </c>
      <c r="G2567">
        <v>65</v>
      </c>
      <c r="H2567">
        <v>428470</v>
      </c>
      <c r="I2567" t="s">
        <v>34</v>
      </c>
      <c r="J2567" s="1">
        <v>44616</v>
      </c>
      <c r="K2567">
        <v>950</v>
      </c>
      <c r="L2567" t="s">
        <v>10699</v>
      </c>
      <c r="M2567" t="s">
        <v>351</v>
      </c>
      <c r="N2567" t="s">
        <v>10700</v>
      </c>
      <c r="O2567" t="s">
        <v>10701</v>
      </c>
      <c r="P2567" t="s">
        <v>71</v>
      </c>
      <c r="Q2567">
        <v>20</v>
      </c>
      <c r="R2567" t="s">
        <v>88</v>
      </c>
      <c r="S2567" t="s">
        <v>118</v>
      </c>
      <c r="T2567">
        <v>95764</v>
      </c>
      <c r="U2567" s="1">
        <v>45370</v>
      </c>
      <c r="V2567" t="s">
        <v>72</v>
      </c>
      <c r="W2567">
        <v>294334</v>
      </c>
      <c r="X2567" t="s">
        <v>10702</v>
      </c>
      <c r="Y2567">
        <v>320</v>
      </c>
      <c r="Z2567">
        <v>1614</v>
      </c>
      <c r="AA2567">
        <v>8</v>
      </c>
      <c r="AB2567">
        <v>5164.8</v>
      </c>
    </row>
    <row r="2568" spans="1:28" x14ac:dyDescent="0.3">
      <c r="A2568" t="s">
        <v>28</v>
      </c>
      <c r="B2568" t="s">
        <v>29</v>
      </c>
      <c r="C2568" t="s">
        <v>148</v>
      </c>
      <c r="D2568" t="s">
        <v>421</v>
      </c>
      <c r="E2568" t="s">
        <v>56</v>
      </c>
      <c r="F2568" t="s">
        <v>150</v>
      </c>
      <c r="G2568">
        <v>3</v>
      </c>
      <c r="H2568">
        <v>410340</v>
      </c>
      <c r="I2568" t="s">
        <v>34</v>
      </c>
      <c r="J2568" s="1">
        <v>44404</v>
      </c>
      <c r="K2568">
        <v>1300</v>
      </c>
      <c r="L2568" t="s">
        <v>10703</v>
      </c>
      <c r="M2568" t="s">
        <v>434</v>
      </c>
      <c r="N2568" t="s">
        <v>10704</v>
      </c>
      <c r="O2568" t="s">
        <v>10705</v>
      </c>
      <c r="P2568" t="s">
        <v>71</v>
      </c>
      <c r="Q2568">
        <v>6</v>
      </c>
      <c r="R2568" t="s">
        <v>40</v>
      </c>
      <c r="S2568" t="s">
        <v>41</v>
      </c>
      <c r="T2568">
        <v>38599</v>
      </c>
      <c r="U2568" s="1">
        <v>45422</v>
      </c>
      <c r="V2568" t="s">
        <v>140</v>
      </c>
      <c r="W2568">
        <v>549826</v>
      </c>
      <c r="X2568" t="s">
        <v>10706</v>
      </c>
      <c r="Y2568">
        <v>975</v>
      </c>
      <c r="Z2568">
        <v>1192</v>
      </c>
      <c r="AA2568">
        <v>6</v>
      </c>
      <c r="AB2568">
        <v>2860.8</v>
      </c>
    </row>
    <row r="2569" spans="1:28" x14ac:dyDescent="0.3">
      <c r="A2569" t="s">
        <v>28</v>
      </c>
      <c r="B2569" t="s">
        <v>29</v>
      </c>
      <c r="C2569" t="s">
        <v>66</v>
      </c>
      <c r="D2569" t="s">
        <v>274</v>
      </c>
      <c r="E2569" t="s">
        <v>32</v>
      </c>
      <c r="F2569" t="s">
        <v>33</v>
      </c>
      <c r="G2569">
        <v>3</v>
      </c>
      <c r="H2569">
        <v>411277</v>
      </c>
      <c r="I2569" t="s">
        <v>34</v>
      </c>
      <c r="J2569" s="1">
        <v>44406</v>
      </c>
      <c r="K2569">
        <v>950</v>
      </c>
      <c r="L2569" t="s">
        <v>10707</v>
      </c>
      <c r="M2569" t="s">
        <v>1291</v>
      </c>
      <c r="N2569" t="s">
        <v>10708</v>
      </c>
      <c r="O2569">
        <v>9369609832</v>
      </c>
      <c r="P2569" t="s">
        <v>39</v>
      </c>
      <c r="Q2569">
        <v>14</v>
      </c>
      <c r="R2569" t="s">
        <v>88</v>
      </c>
      <c r="S2569" t="s">
        <v>118</v>
      </c>
      <c r="T2569">
        <v>42591</v>
      </c>
      <c r="U2569" s="1">
        <v>45623</v>
      </c>
      <c r="V2569" t="s">
        <v>42</v>
      </c>
      <c r="W2569">
        <v>208739</v>
      </c>
      <c r="X2569" t="s">
        <v>6792</v>
      </c>
      <c r="Y2569">
        <v>732</v>
      </c>
      <c r="Z2569">
        <v>1894</v>
      </c>
      <c r="AA2569">
        <v>2</v>
      </c>
      <c r="AB2569">
        <v>1515.2</v>
      </c>
    </row>
    <row r="2570" spans="1:28" x14ac:dyDescent="0.3">
      <c r="A2570" t="s">
        <v>28</v>
      </c>
      <c r="B2570" t="s">
        <v>29</v>
      </c>
      <c r="C2570" t="s">
        <v>157</v>
      </c>
      <c r="D2570" t="s">
        <v>248</v>
      </c>
      <c r="E2570" t="s">
        <v>46</v>
      </c>
      <c r="F2570" t="s">
        <v>83</v>
      </c>
      <c r="G2570">
        <v>28</v>
      </c>
      <c r="H2570">
        <v>400396</v>
      </c>
      <c r="I2570" t="s">
        <v>58</v>
      </c>
      <c r="J2570" s="1">
        <v>44282</v>
      </c>
      <c r="K2570">
        <v>1000</v>
      </c>
      <c r="L2570" t="s">
        <v>10709</v>
      </c>
      <c r="M2570" t="s">
        <v>434</v>
      </c>
      <c r="N2570" t="s">
        <v>10710</v>
      </c>
      <c r="O2570" t="s">
        <v>10711</v>
      </c>
      <c r="P2570" t="s">
        <v>51</v>
      </c>
      <c r="Q2570">
        <v>11</v>
      </c>
      <c r="R2570" t="s">
        <v>40</v>
      </c>
      <c r="S2570" t="s">
        <v>79</v>
      </c>
      <c r="T2570">
        <v>73783</v>
      </c>
      <c r="U2570" s="1">
        <v>45391</v>
      </c>
      <c r="V2570" t="s">
        <v>80</v>
      </c>
      <c r="W2570">
        <v>157371</v>
      </c>
      <c r="X2570" t="s">
        <v>10712</v>
      </c>
      <c r="Y2570">
        <v>265</v>
      </c>
      <c r="Z2570">
        <v>877</v>
      </c>
      <c r="AA2570">
        <v>5</v>
      </c>
      <c r="AB2570">
        <v>1754</v>
      </c>
    </row>
    <row r="2571" spans="1:28" x14ac:dyDescent="0.3">
      <c r="A2571" t="s">
        <v>28</v>
      </c>
      <c r="B2571" t="s">
        <v>29</v>
      </c>
      <c r="C2571" t="s">
        <v>157</v>
      </c>
      <c r="D2571" t="s">
        <v>291</v>
      </c>
      <c r="E2571" t="s">
        <v>56</v>
      </c>
      <c r="F2571" t="s">
        <v>33</v>
      </c>
      <c r="G2571">
        <v>46</v>
      </c>
      <c r="H2571">
        <v>437053</v>
      </c>
      <c r="I2571" t="s">
        <v>34</v>
      </c>
      <c r="J2571" s="1">
        <v>44338</v>
      </c>
      <c r="K2571">
        <v>1400</v>
      </c>
      <c r="L2571" t="s">
        <v>10713</v>
      </c>
      <c r="M2571" t="s">
        <v>654</v>
      </c>
      <c r="N2571" t="s">
        <v>10714</v>
      </c>
      <c r="O2571" t="s">
        <v>10715</v>
      </c>
      <c r="P2571" t="s">
        <v>51</v>
      </c>
      <c r="Q2571">
        <v>10</v>
      </c>
      <c r="R2571" t="s">
        <v>40</v>
      </c>
      <c r="S2571" t="s">
        <v>63</v>
      </c>
      <c r="T2571">
        <v>71551</v>
      </c>
      <c r="U2571" s="1">
        <v>45353</v>
      </c>
      <c r="V2571" t="s">
        <v>72</v>
      </c>
      <c r="W2571">
        <v>544085</v>
      </c>
      <c r="X2571" t="s">
        <v>10716</v>
      </c>
      <c r="Y2571">
        <v>374</v>
      </c>
      <c r="Z2571">
        <v>2386</v>
      </c>
      <c r="AA2571">
        <v>3</v>
      </c>
      <c r="AB2571" s="2" t="s">
        <v>2868</v>
      </c>
    </row>
    <row r="2572" spans="1:28" x14ac:dyDescent="0.3">
      <c r="A2572" t="s">
        <v>28</v>
      </c>
      <c r="B2572" t="s">
        <v>29</v>
      </c>
      <c r="C2572" t="s">
        <v>54</v>
      </c>
      <c r="D2572" t="s">
        <v>187</v>
      </c>
      <c r="E2572" t="s">
        <v>56</v>
      </c>
      <c r="F2572" t="s">
        <v>99</v>
      </c>
      <c r="G2572">
        <v>30</v>
      </c>
      <c r="H2572">
        <v>415362</v>
      </c>
      <c r="I2572" t="s">
        <v>58</v>
      </c>
      <c r="J2572" s="1">
        <v>44393</v>
      </c>
      <c r="K2572">
        <v>1300</v>
      </c>
      <c r="L2572" t="s">
        <v>8946</v>
      </c>
      <c r="M2572" t="s">
        <v>263</v>
      </c>
      <c r="N2572" t="s">
        <v>10717</v>
      </c>
      <c r="O2572" t="s">
        <v>10718</v>
      </c>
      <c r="P2572" t="s">
        <v>87</v>
      </c>
      <c r="Q2572">
        <v>8</v>
      </c>
      <c r="R2572" t="s">
        <v>88</v>
      </c>
      <c r="S2572" t="s">
        <v>118</v>
      </c>
      <c r="T2572">
        <v>66464</v>
      </c>
      <c r="U2572" s="1">
        <v>45536</v>
      </c>
      <c r="V2572" t="s">
        <v>180</v>
      </c>
      <c r="W2572">
        <v>397288</v>
      </c>
      <c r="X2572" t="s">
        <v>10719</v>
      </c>
      <c r="Y2572">
        <v>311</v>
      </c>
      <c r="Z2572">
        <v>2332</v>
      </c>
      <c r="AA2572">
        <v>4</v>
      </c>
      <c r="AB2572" s="2" t="s">
        <v>5089</v>
      </c>
    </row>
    <row r="2573" spans="1:28" x14ac:dyDescent="0.3">
      <c r="A2573" t="s">
        <v>28</v>
      </c>
      <c r="B2573" t="s">
        <v>29</v>
      </c>
      <c r="C2573" t="s">
        <v>44</v>
      </c>
      <c r="D2573" t="s">
        <v>92</v>
      </c>
      <c r="E2573" t="s">
        <v>46</v>
      </c>
      <c r="F2573" t="s">
        <v>99</v>
      </c>
      <c r="G2573">
        <v>100</v>
      </c>
      <c r="H2573">
        <v>437938</v>
      </c>
      <c r="I2573" t="s">
        <v>34</v>
      </c>
      <c r="J2573" s="1">
        <v>44248</v>
      </c>
      <c r="K2573">
        <v>1000</v>
      </c>
      <c r="L2573" t="s">
        <v>10720</v>
      </c>
      <c r="M2573" t="s">
        <v>263</v>
      </c>
      <c r="N2573" t="s">
        <v>10721</v>
      </c>
      <c r="O2573" t="s">
        <v>10722</v>
      </c>
      <c r="P2573" t="s">
        <v>51</v>
      </c>
      <c r="Q2573">
        <v>18</v>
      </c>
      <c r="R2573" t="s">
        <v>40</v>
      </c>
      <c r="S2573" t="s">
        <v>63</v>
      </c>
      <c r="T2573">
        <v>17486</v>
      </c>
      <c r="U2573" s="1">
        <v>45327</v>
      </c>
      <c r="V2573" t="s">
        <v>119</v>
      </c>
      <c r="W2573">
        <v>418669</v>
      </c>
      <c r="X2573" t="s">
        <v>10723</v>
      </c>
      <c r="Y2573">
        <v>755</v>
      </c>
      <c r="Z2573">
        <v>2796</v>
      </c>
      <c r="AA2573">
        <v>7</v>
      </c>
      <c r="AB2573">
        <v>7828.8</v>
      </c>
    </row>
    <row r="2574" spans="1:28" x14ac:dyDescent="0.3">
      <c r="A2574" t="s">
        <v>28</v>
      </c>
      <c r="B2574" t="s">
        <v>29</v>
      </c>
      <c r="C2574" t="s">
        <v>157</v>
      </c>
      <c r="D2574" t="s">
        <v>254</v>
      </c>
      <c r="E2574" t="s">
        <v>46</v>
      </c>
      <c r="F2574" t="s">
        <v>99</v>
      </c>
      <c r="G2574">
        <v>75</v>
      </c>
      <c r="H2574">
        <v>419986</v>
      </c>
      <c r="I2574" t="s">
        <v>58</v>
      </c>
      <c r="J2574" s="1">
        <v>45180</v>
      </c>
      <c r="K2574">
        <v>950</v>
      </c>
      <c r="L2574" t="s">
        <v>10724</v>
      </c>
      <c r="M2574" t="s">
        <v>108</v>
      </c>
      <c r="N2574" t="s">
        <v>10725</v>
      </c>
      <c r="O2574" t="s">
        <v>10726</v>
      </c>
      <c r="P2574" t="s">
        <v>39</v>
      </c>
      <c r="Q2574">
        <v>20</v>
      </c>
      <c r="R2574" t="s">
        <v>88</v>
      </c>
      <c r="S2574" t="s">
        <v>63</v>
      </c>
      <c r="T2574">
        <v>48821</v>
      </c>
      <c r="U2574" s="1">
        <v>45466</v>
      </c>
      <c r="V2574" t="s">
        <v>52</v>
      </c>
      <c r="W2574">
        <v>372772</v>
      </c>
      <c r="X2574" t="s">
        <v>10727</v>
      </c>
      <c r="Y2574">
        <v>210</v>
      </c>
      <c r="Z2574">
        <v>1962</v>
      </c>
      <c r="AA2574">
        <v>2</v>
      </c>
      <c r="AB2574" s="2" t="s">
        <v>10728</v>
      </c>
    </row>
    <row r="2575" spans="1:28" x14ac:dyDescent="0.3">
      <c r="A2575" t="s">
        <v>28</v>
      </c>
      <c r="B2575" t="s">
        <v>29</v>
      </c>
      <c r="C2575" t="s">
        <v>91</v>
      </c>
      <c r="D2575" t="s">
        <v>105</v>
      </c>
      <c r="E2575" t="s">
        <v>46</v>
      </c>
      <c r="F2575" t="s">
        <v>99</v>
      </c>
      <c r="G2575">
        <v>8</v>
      </c>
      <c r="H2575">
        <v>417114</v>
      </c>
      <c r="I2575" t="s">
        <v>58</v>
      </c>
      <c r="J2575" s="1">
        <v>44780</v>
      </c>
      <c r="K2575">
        <v>1000</v>
      </c>
      <c r="L2575" t="s">
        <v>10729</v>
      </c>
      <c r="M2575" t="s">
        <v>269</v>
      </c>
      <c r="N2575" t="s">
        <v>10730</v>
      </c>
      <c r="O2575" t="s">
        <v>10731</v>
      </c>
      <c r="P2575" t="s">
        <v>39</v>
      </c>
      <c r="Q2575">
        <v>5</v>
      </c>
      <c r="R2575" t="s">
        <v>40</v>
      </c>
      <c r="S2575" t="s">
        <v>118</v>
      </c>
      <c r="T2575">
        <v>33462</v>
      </c>
      <c r="U2575" s="1">
        <v>45427</v>
      </c>
      <c r="V2575" t="s">
        <v>140</v>
      </c>
      <c r="W2575">
        <v>339722</v>
      </c>
      <c r="X2575" t="s">
        <v>10732</v>
      </c>
      <c r="Y2575">
        <v>269</v>
      </c>
      <c r="Z2575">
        <v>1217</v>
      </c>
      <c r="AA2575">
        <v>4</v>
      </c>
      <c r="AB2575">
        <v>1947.2</v>
      </c>
    </row>
    <row r="2576" spans="1:28" x14ac:dyDescent="0.3">
      <c r="A2576" t="s">
        <v>28</v>
      </c>
      <c r="B2576" t="s">
        <v>29</v>
      </c>
      <c r="C2576" t="s">
        <v>148</v>
      </c>
      <c r="D2576" t="s">
        <v>467</v>
      </c>
      <c r="E2576" t="s">
        <v>56</v>
      </c>
      <c r="F2576" t="s">
        <v>150</v>
      </c>
      <c r="G2576">
        <v>82</v>
      </c>
      <c r="H2576">
        <v>424852</v>
      </c>
      <c r="I2576" t="s">
        <v>58</v>
      </c>
      <c r="J2576" s="1">
        <v>44148</v>
      </c>
      <c r="K2576">
        <v>950</v>
      </c>
      <c r="L2576" t="s">
        <v>10733</v>
      </c>
      <c r="M2576" t="s">
        <v>76</v>
      </c>
      <c r="N2576" t="s">
        <v>10734</v>
      </c>
      <c r="O2576" t="s">
        <v>10735</v>
      </c>
      <c r="P2576" t="s">
        <v>71</v>
      </c>
      <c r="Q2576">
        <v>6</v>
      </c>
      <c r="R2576" t="s">
        <v>88</v>
      </c>
      <c r="S2576" t="s">
        <v>79</v>
      </c>
      <c r="T2576">
        <v>22919</v>
      </c>
      <c r="U2576" s="1">
        <v>45608</v>
      </c>
      <c r="V2576" t="s">
        <v>42</v>
      </c>
      <c r="W2576">
        <v>277416</v>
      </c>
      <c r="X2576" t="s">
        <v>10736</v>
      </c>
      <c r="Y2576">
        <v>964</v>
      </c>
      <c r="Z2576">
        <v>1272</v>
      </c>
      <c r="AA2576">
        <v>8</v>
      </c>
      <c r="AB2576">
        <v>4070.4</v>
      </c>
    </row>
    <row r="2577" spans="1:28" x14ac:dyDescent="0.3">
      <c r="A2577" t="s">
        <v>28</v>
      </c>
      <c r="B2577" t="s">
        <v>29</v>
      </c>
      <c r="C2577" t="s">
        <v>44</v>
      </c>
      <c r="D2577" t="s">
        <v>237</v>
      </c>
      <c r="E2577" t="s">
        <v>56</v>
      </c>
      <c r="F2577" t="s">
        <v>355</v>
      </c>
      <c r="G2577">
        <v>30</v>
      </c>
      <c r="H2577">
        <v>420097</v>
      </c>
      <c r="I2577" t="s">
        <v>34</v>
      </c>
      <c r="J2577" s="1">
        <v>45331</v>
      </c>
      <c r="K2577">
        <v>800</v>
      </c>
      <c r="L2577" t="s">
        <v>10737</v>
      </c>
      <c r="M2577" t="s">
        <v>205</v>
      </c>
      <c r="N2577" t="s">
        <v>10738</v>
      </c>
      <c r="O2577" t="s">
        <v>10739</v>
      </c>
      <c r="P2577" t="s">
        <v>39</v>
      </c>
      <c r="Q2577">
        <v>10</v>
      </c>
      <c r="R2577" t="s">
        <v>40</v>
      </c>
      <c r="S2577" t="s">
        <v>63</v>
      </c>
      <c r="T2577">
        <v>73196</v>
      </c>
      <c r="U2577" s="1">
        <v>45577</v>
      </c>
      <c r="V2577" t="s">
        <v>155</v>
      </c>
      <c r="W2577">
        <v>650685</v>
      </c>
      <c r="X2577" t="s">
        <v>10740</v>
      </c>
      <c r="Y2577">
        <v>281</v>
      </c>
      <c r="Z2577">
        <v>2315</v>
      </c>
      <c r="AA2577">
        <v>4</v>
      </c>
      <c r="AB2577">
        <v>3704</v>
      </c>
    </row>
    <row r="2578" spans="1:28" x14ac:dyDescent="0.3">
      <c r="A2578" t="s">
        <v>28</v>
      </c>
      <c r="B2578" t="s">
        <v>29</v>
      </c>
      <c r="C2578" t="s">
        <v>91</v>
      </c>
      <c r="D2578" t="s">
        <v>55</v>
      </c>
      <c r="E2578" t="s">
        <v>56</v>
      </c>
      <c r="F2578" t="s">
        <v>83</v>
      </c>
      <c r="G2578">
        <v>41</v>
      </c>
      <c r="H2578">
        <v>403102</v>
      </c>
      <c r="I2578" t="s">
        <v>34</v>
      </c>
      <c r="J2578" s="1">
        <v>44790</v>
      </c>
      <c r="K2578">
        <v>1000</v>
      </c>
      <c r="L2578" t="s">
        <v>10741</v>
      </c>
      <c r="M2578" t="s">
        <v>482</v>
      </c>
      <c r="N2578" t="s">
        <v>10742</v>
      </c>
      <c r="O2578">
        <v>9615262581</v>
      </c>
      <c r="P2578" t="s">
        <v>87</v>
      </c>
      <c r="Q2578">
        <v>7</v>
      </c>
      <c r="R2578" t="s">
        <v>40</v>
      </c>
      <c r="S2578" t="s">
        <v>41</v>
      </c>
      <c r="T2578">
        <v>43735</v>
      </c>
      <c r="U2578" s="1">
        <v>45611</v>
      </c>
      <c r="V2578" t="s">
        <v>42</v>
      </c>
      <c r="W2578">
        <v>395454</v>
      </c>
      <c r="X2578" t="s">
        <v>10743</v>
      </c>
      <c r="Y2578">
        <v>995</v>
      </c>
      <c r="Z2578">
        <v>2291</v>
      </c>
      <c r="AA2578">
        <v>2</v>
      </c>
      <c r="AB2578" s="2" t="s">
        <v>10744</v>
      </c>
    </row>
    <row r="2579" spans="1:28" x14ac:dyDescent="0.3">
      <c r="A2579" t="s">
        <v>28</v>
      </c>
      <c r="B2579" t="s">
        <v>29</v>
      </c>
      <c r="C2579" t="s">
        <v>193</v>
      </c>
      <c r="D2579" t="s">
        <v>227</v>
      </c>
      <c r="E2579" t="s">
        <v>32</v>
      </c>
      <c r="F2579" t="s">
        <v>113</v>
      </c>
      <c r="G2579">
        <v>72</v>
      </c>
      <c r="H2579">
        <v>428525</v>
      </c>
      <c r="I2579" t="s">
        <v>34</v>
      </c>
      <c r="J2579" s="1">
        <v>44375</v>
      </c>
      <c r="K2579">
        <v>1300</v>
      </c>
      <c r="L2579" t="s">
        <v>10745</v>
      </c>
      <c r="M2579" t="s">
        <v>2054</v>
      </c>
      <c r="N2579" t="s">
        <v>10746</v>
      </c>
      <c r="O2579" t="s">
        <v>10747</v>
      </c>
      <c r="P2579" t="s">
        <v>71</v>
      </c>
      <c r="Q2579">
        <v>7</v>
      </c>
      <c r="R2579" t="s">
        <v>88</v>
      </c>
      <c r="S2579" t="s">
        <v>63</v>
      </c>
      <c r="T2579">
        <v>27144</v>
      </c>
      <c r="U2579" s="1">
        <v>45324</v>
      </c>
      <c r="V2579" t="s">
        <v>119</v>
      </c>
      <c r="W2579">
        <v>644430</v>
      </c>
      <c r="X2579" t="s">
        <v>10748</v>
      </c>
      <c r="Y2579">
        <v>320</v>
      </c>
      <c r="Z2579">
        <v>2229</v>
      </c>
      <c r="AA2579">
        <v>4</v>
      </c>
      <c r="AB2579">
        <v>3566.4</v>
      </c>
    </row>
    <row r="2580" spans="1:28" x14ac:dyDescent="0.3">
      <c r="A2580" t="s">
        <v>28</v>
      </c>
      <c r="B2580" t="s">
        <v>29</v>
      </c>
      <c r="C2580" t="s">
        <v>66</v>
      </c>
      <c r="D2580" t="s">
        <v>149</v>
      </c>
      <c r="E2580" t="s">
        <v>56</v>
      </c>
      <c r="F2580" t="s">
        <v>113</v>
      </c>
      <c r="G2580">
        <v>28</v>
      </c>
      <c r="H2580">
        <v>406551</v>
      </c>
      <c r="I2580" t="s">
        <v>58</v>
      </c>
      <c r="J2580" s="1">
        <v>44253</v>
      </c>
      <c r="K2580">
        <v>1100</v>
      </c>
      <c r="L2580" t="s">
        <v>10749</v>
      </c>
      <c r="M2580" t="s">
        <v>85</v>
      </c>
      <c r="N2580" t="s">
        <v>10750</v>
      </c>
      <c r="O2580" t="s">
        <v>10751</v>
      </c>
      <c r="P2580" t="s">
        <v>87</v>
      </c>
      <c r="Q2580">
        <v>12</v>
      </c>
      <c r="R2580" t="s">
        <v>88</v>
      </c>
      <c r="S2580" t="s">
        <v>41</v>
      </c>
      <c r="T2580">
        <v>25412</v>
      </c>
      <c r="U2580" s="1">
        <v>45448</v>
      </c>
      <c r="V2580" t="s">
        <v>52</v>
      </c>
      <c r="W2580">
        <v>695211</v>
      </c>
      <c r="X2580" t="s">
        <v>10752</v>
      </c>
      <c r="Y2580">
        <v>634</v>
      </c>
      <c r="Z2580">
        <v>1810</v>
      </c>
      <c r="AA2580">
        <v>8</v>
      </c>
      <c r="AB2580">
        <v>5792</v>
      </c>
    </row>
    <row r="2581" spans="1:28" x14ac:dyDescent="0.3">
      <c r="A2581" t="s">
        <v>28</v>
      </c>
      <c r="B2581" t="s">
        <v>29</v>
      </c>
      <c r="C2581" t="s">
        <v>30</v>
      </c>
      <c r="D2581" t="s">
        <v>364</v>
      </c>
      <c r="E2581" t="s">
        <v>46</v>
      </c>
      <c r="F2581" t="s">
        <v>106</v>
      </c>
      <c r="G2581">
        <v>39</v>
      </c>
      <c r="H2581">
        <v>417312</v>
      </c>
      <c r="I2581" t="s">
        <v>34</v>
      </c>
      <c r="J2581" s="1">
        <v>44351</v>
      </c>
      <c r="K2581">
        <v>1100</v>
      </c>
      <c r="L2581" t="s">
        <v>10753</v>
      </c>
      <c r="M2581" t="s">
        <v>591</v>
      </c>
      <c r="N2581" t="s">
        <v>10754</v>
      </c>
      <c r="O2581" t="s">
        <v>10755</v>
      </c>
      <c r="P2581" t="s">
        <v>51</v>
      </c>
      <c r="Q2581">
        <v>15</v>
      </c>
      <c r="R2581" t="s">
        <v>88</v>
      </c>
      <c r="S2581" t="s">
        <v>41</v>
      </c>
      <c r="T2581">
        <v>68338</v>
      </c>
      <c r="U2581" s="1">
        <v>45524</v>
      </c>
      <c r="V2581" t="s">
        <v>64</v>
      </c>
      <c r="W2581">
        <v>644637</v>
      </c>
      <c r="X2581" t="s">
        <v>10756</v>
      </c>
      <c r="Y2581">
        <v>949</v>
      </c>
      <c r="Z2581">
        <v>1810</v>
      </c>
      <c r="AA2581">
        <v>3</v>
      </c>
      <c r="AB2581">
        <v>2172</v>
      </c>
    </row>
    <row r="2582" spans="1:28" x14ac:dyDescent="0.3">
      <c r="A2582" t="s">
        <v>28</v>
      </c>
      <c r="B2582" t="s">
        <v>29</v>
      </c>
      <c r="C2582" t="s">
        <v>54</v>
      </c>
      <c r="D2582" t="s">
        <v>291</v>
      </c>
      <c r="E2582" t="s">
        <v>56</v>
      </c>
      <c r="F2582" t="s">
        <v>106</v>
      </c>
      <c r="G2582">
        <v>45</v>
      </c>
      <c r="H2582">
        <v>407705</v>
      </c>
      <c r="I2582" t="s">
        <v>58</v>
      </c>
      <c r="J2582" s="1">
        <v>44494</v>
      </c>
      <c r="K2582">
        <v>1300</v>
      </c>
      <c r="L2582" t="s">
        <v>10757</v>
      </c>
      <c r="M2582" t="s">
        <v>263</v>
      </c>
      <c r="N2582" t="s">
        <v>10758</v>
      </c>
      <c r="O2582" t="s">
        <v>10759</v>
      </c>
      <c r="P2582" t="s">
        <v>87</v>
      </c>
      <c r="Q2582">
        <v>16</v>
      </c>
      <c r="R2582" t="s">
        <v>88</v>
      </c>
      <c r="S2582" t="s">
        <v>41</v>
      </c>
      <c r="T2582">
        <v>89614</v>
      </c>
      <c r="U2582" s="1">
        <v>45365</v>
      </c>
      <c r="V2582" t="s">
        <v>72</v>
      </c>
      <c r="W2582">
        <v>714424</v>
      </c>
      <c r="X2582" t="s">
        <v>10760</v>
      </c>
      <c r="Y2582">
        <v>277</v>
      </c>
      <c r="Z2582">
        <v>2313</v>
      </c>
      <c r="AA2582">
        <v>6</v>
      </c>
      <c r="AB2582" s="2" t="s">
        <v>10761</v>
      </c>
    </row>
    <row r="2583" spans="1:28" x14ac:dyDescent="0.3">
      <c r="A2583" t="s">
        <v>28</v>
      </c>
      <c r="B2583" t="s">
        <v>29</v>
      </c>
      <c r="C2583" t="s">
        <v>148</v>
      </c>
      <c r="D2583" t="s">
        <v>467</v>
      </c>
      <c r="E2583" t="s">
        <v>46</v>
      </c>
      <c r="F2583" t="s">
        <v>106</v>
      </c>
      <c r="G2583">
        <v>61</v>
      </c>
      <c r="H2583">
        <v>410291</v>
      </c>
      <c r="I2583" t="s">
        <v>34</v>
      </c>
      <c r="J2583" s="1">
        <v>44384</v>
      </c>
      <c r="K2583">
        <v>1100</v>
      </c>
      <c r="L2583" t="s">
        <v>10762</v>
      </c>
      <c r="M2583" t="s">
        <v>623</v>
      </c>
      <c r="N2583" t="s">
        <v>10763</v>
      </c>
      <c r="O2583" t="s">
        <v>10764</v>
      </c>
      <c r="P2583" t="s">
        <v>51</v>
      </c>
      <c r="Q2583">
        <v>11</v>
      </c>
      <c r="R2583" t="s">
        <v>88</v>
      </c>
      <c r="S2583" t="s">
        <v>118</v>
      </c>
      <c r="T2583">
        <v>83925</v>
      </c>
      <c r="U2583" s="1">
        <v>45540</v>
      </c>
      <c r="V2583" t="s">
        <v>180</v>
      </c>
      <c r="W2583">
        <v>878574</v>
      </c>
      <c r="X2583" t="s">
        <v>10765</v>
      </c>
      <c r="Y2583">
        <v>601</v>
      </c>
      <c r="Z2583">
        <v>2903</v>
      </c>
      <c r="AA2583">
        <v>7</v>
      </c>
      <c r="AB2583" s="2" t="s">
        <v>8741</v>
      </c>
    </row>
    <row r="2584" spans="1:28" x14ac:dyDescent="0.3">
      <c r="A2584" t="s">
        <v>28</v>
      </c>
      <c r="B2584" t="s">
        <v>29</v>
      </c>
      <c r="C2584" t="s">
        <v>66</v>
      </c>
      <c r="D2584" t="s">
        <v>163</v>
      </c>
      <c r="E2584" t="s">
        <v>56</v>
      </c>
      <c r="F2584" t="s">
        <v>83</v>
      </c>
      <c r="G2584">
        <v>18</v>
      </c>
      <c r="H2584">
        <v>407631</v>
      </c>
      <c r="I2584" t="s">
        <v>58</v>
      </c>
      <c r="J2584" s="1">
        <v>43918</v>
      </c>
      <c r="K2584">
        <v>1400</v>
      </c>
      <c r="L2584" t="s">
        <v>10766</v>
      </c>
      <c r="M2584" t="s">
        <v>2054</v>
      </c>
      <c r="N2584" t="s">
        <v>10767</v>
      </c>
      <c r="O2584" t="s">
        <v>10768</v>
      </c>
      <c r="P2584" t="s">
        <v>87</v>
      </c>
      <c r="Q2584">
        <v>3</v>
      </c>
      <c r="R2584" t="s">
        <v>88</v>
      </c>
      <c r="S2584" t="s">
        <v>118</v>
      </c>
      <c r="T2584">
        <v>33949</v>
      </c>
      <c r="U2584" s="1">
        <v>45392</v>
      </c>
      <c r="V2584" t="s">
        <v>80</v>
      </c>
      <c r="W2584">
        <v>273243</v>
      </c>
      <c r="X2584" t="s">
        <v>10769</v>
      </c>
      <c r="Y2584">
        <v>603</v>
      </c>
      <c r="Z2584">
        <v>2838</v>
      </c>
      <c r="AA2584">
        <v>4</v>
      </c>
      <c r="AB2584">
        <v>4540.8</v>
      </c>
    </row>
    <row r="2585" spans="1:28" x14ac:dyDescent="0.3">
      <c r="A2585" t="s">
        <v>28</v>
      </c>
      <c r="B2585" t="s">
        <v>29</v>
      </c>
      <c r="C2585" t="s">
        <v>30</v>
      </c>
      <c r="D2585" t="s">
        <v>31</v>
      </c>
      <c r="E2585" t="s">
        <v>46</v>
      </c>
      <c r="F2585" t="s">
        <v>175</v>
      </c>
      <c r="G2585">
        <v>63</v>
      </c>
      <c r="H2585">
        <v>404930</v>
      </c>
      <c r="I2585" t="s">
        <v>34</v>
      </c>
      <c r="J2585" s="1">
        <v>45170</v>
      </c>
      <c r="K2585">
        <v>950</v>
      </c>
      <c r="L2585" t="s">
        <v>10770</v>
      </c>
      <c r="M2585" t="s">
        <v>1147</v>
      </c>
      <c r="N2585" t="s">
        <v>10771</v>
      </c>
      <c r="O2585" t="s">
        <v>10772</v>
      </c>
      <c r="P2585" t="s">
        <v>71</v>
      </c>
      <c r="Q2585">
        <v>6</v>
      </c>
      <c r="R2585" t="s">
        <v>88</v>
      </c>
      <c r="S2585" t="s">
        <v>79</v>
      </c>
      <c r="T2585">
        <v>36058</v>
      </c>
      <c r="U2585" s="1">
        <v>45444</v>
      </c>
      <c r="V2585" t="s">
        <v>52</v>
      </c>
      <c r="W2585">
        <v>618980</v>
      </c>
      <c r="X2585" t="s">
        <v>10773</v>
      </c>
      <c r="Y2585">
        <v>333</v>
      </c>
      <c r="Z2585">
        <v>1492</v>
      </c>
      <c r="AA2585">
        <v>8</v>
      </c>
      <c r="AB2585" s="2" t="s">
        <v>10774</v>
      </c>
    </row>
    <row r="2586" spans="1:28" x14ac:dyDescent="0.3">
      <c r="A2586" t="s">
        <v>28</v>
      </c>
      <c r="B2586" t="s">
        <v>29</v>
      </c>
      <c r="C2586" t="s">
        <v>30</v>
      </c>
      <c r="D2586" t="s">
        <v>267</v>
      </c>
      <c r="E2586" t="s">
        <v>32</v>
      </c>
      <c r="F2586" t="s">
        <v>57</v>
      </c>
      <c r="G2586">
        <v>45</v>
      </c>
      <c r="H2586">
        <v>417319</v>
      </c>
      <c r="I2586" t="s">
        <v>34</v>
      </c>
      <c r="J2586" s="1">
        <v>44740</v>
      </c>
      <c r="K2586">
        <v>950</v>
      </c>
      <c r="L2586" t="s">
        <v>10775</v>
      </c>
      <c r="M2586" t="s">
        <v>596</v>
      </c>
      <c r="N2586" t="s">
        <v>10776</v>
      </c>
      <c r="O2586" t="s">
        <v>10777</v>
      </c>
      <c r="P2586" t="s">
        <v>87</v>
      </c>
      <c r="Q2586">
        <v>12</v>
      </c>
      <c r="R2586" t="s">
        <v>40</v>
      </c>
      <c r="S2586" t="s">
        <v>79</v>
      </c>
      <c r="T2586">
        <v>21262</v>
      </c>
      <c r="U2586" s="1">
        <v>45340</v>
      </c>
      <c r="V2586" t="s">
        <v>119</v>
      </c>
      <c r="W2586">
        <v>390633</v>
      </c>
      <c r="X2586" t="s">
        <v>10778</v>
      </c>
      <c r="Y2586">
        <v>888</v>
      </c>
      <c r="Z2586">
        <v>557</v>
      </c>
      <c r="AA2586">
        <v>6</v>
      </c>
      <c r="AB2586" s="2" t="s">
        <v>10779</v>
      </c>
    </row>
    <row r="2587" spans="1:28" x14ac:dyDescent="0.3">
      <c r="A2587" t="s">
        <v>28</v>
      </c>
      <c r="B2587" t="s">
        <v>29</v>
      </c>
      <c r="C2587" t="s">
        <v>30</v>
      </c>
      <c r="D2587" t="s">
        <v>349</v>
      </c>
      <c r="E2587" t="s">
        <v>56</v>
      </c>
      <c r="F2587" t="s">
        <v>83</v>
      </c>
      <c r="G2587">
        <v>74</v>
      </c>
      <c r="H2587">
        <v>401193</v>
      </c>
      <c r="I2587" t="s">
        <v>58</v>
      </c>
      <c r="J2587" s="1">
        <v>44703</v>
      </c>
      <c r="K2587">
        <v>1100</v>
      </c>
      <c r="L2587" t="s">
        <v>10780</v>
      </c>
      <c r="M2587" t="s">
        <v>747</v>
      </c>
      <c r="N2587" t="s">
        <v>10781</v>
      </c>
      <c r="O2587" t="s">
        <v>10782</v>
      </c>
      <c r="P2587" t="s">
        <v>71</v>
      </c>
      <c r="Q2587">
        <v>15</v>
      </c>
      <c r="R2587" t="s">
        <v>40</v>
      </c>
      <c r="S2587" t="s">
        <v>63</v>
      </c>
      <c r="T2587">
        <v>79464</v>
      </c>
      <c r="U2587" s="1">
        <v>45522</v>
      </c>
      <c r="V2587" t="s">
        <v>64</v>
      </c>
      <c r="W2587">
        <v>300155</v>
      </c>
      <c r="X2587" t="s">
        <v>10783</v>
      </c>
      <c r="Y2587">
        <v>946</v>
      </c>
      <c r="Z2587">
        <v>536</v>
      </c>
      <c r="AA2587">
        <v>2</v>
      </c>
      <c r="AB2587">
        <v>428.8</v>
      </c>
    </row>
    <row r="2588" spans="1:28" x14ac:dyDescent="0.3">
      <c r="A2588" t="s">
        <v>28</v>
      </c>
      <c r="B2588" t="s">
        <v>29</v>
      </c>
      <c r="C2588" t="s">
        <v>44</v>
      </c>
      <c r="D2588" t="s">
        <v>467</v>
      </c>
      <c r="E2588" t="s">
        <v>32</v>
      </c>
      <c r="F2588" t="s">
        <v>99</v>
      </c>
      <c r="G2588">
        <v>48</v>
      </c>
      <c r="H2588">
        <v>432218</v>
      </c>
      <c r="I2588" t="s">
        <v>34</v>
      </c>
      <c r="J2588" s="1">
        <v>44320</v>
      </c>
      <c r="K2588">
        <v>1100</v>
      </c>
      <c r="L2588" t="s">
        <v>10784</v>
      </c>
      <c r="M2588" t="s">
        <v>101</v>
      </c>
      <c r="N2588" t="s">
        <v>10785</v>
      </c>
      <c r="O2588" t="s">
        <v>10786</v>
      </c>
      <c r="P2588" t="s">
        <v>51</v>
      </c>
      <c r="Q2588">
        <v>3</v>
      </c>
      <c r="R2588" t="s">
        <v>40</v>
      </c>
      <c r="S2588" t="s">
        <v>63</v>
      </c>
      <c r="T2588">
        <v>55522</v>
      </c>
      <c r="U2588" s="1">
        <v>45534</v>
      </c>
      <c r="V2588" t="s">
        <v>64</v>
      </c>
      <c r="W2588">
        <v>490193</v>
      </c>
      <c r="X2588" t="s">
        <v>4351</v>
      </c>
      <c r="Y2588">
        <v>935</v>
      </c>
      <c r="Z2588">
        <v>1004</v>
      </c>
      <c r="AA2588">
        <v>6</v>
      </c>
      <c r="AB2588">
        <v>2409.6</v>
      </c>
    </row>
    <row r="2589" spans="1:28" x14ac:dyDescent="0.3">
      <c r="A2589" t="s">
        <v>28</v>
      </c>
      <c r="B2589" t="s">
        <v>29</v>
      </c>
      <c r="C2589" t="s">
        <v>91</v>
      </c>
      <c r="D2589" t="s">
        <v>338</v>
      </c>
      <c r="E2589" t="s">
        <v>32</v>
      </c>
      <c r="F2589" t="s">
        <v>33</v>
      </c>
      <c r="G2589">
        <v>29</v>
      </c>
      <c r="H2589">
        <v>414146</v>
      </c>
      <c r="I2589" t="s">
        <v>58</v>
      </c>
      <c r="J2589" s="1">
        <v>45481</v>
      </c>
      <c r="K2589">
        <v>1200</v>
      </c>
      <c r="L2589" t="s">
        <v>10787</v>
      </c>
      <c r="M2589" t="s">
        <v>953</v>
      </c>
      <c r="N2589" t="s">
        <v>10788</v>
      </c>
      <c r="O2589" t="s">
        <v>10789</v>
      </c>
      <c r="P2589" t="s">
        <v>71</v>
      </c>
      <c r="Q2589">
        <v>5</v>
      </c>
      <c r="R2589" t="s">
        <v>40</v>
      </c>
      <c r="S2589" t="s">
        <v>118</v>
      </c>
      <c r="T2589">
        <v>68620</v>
      </c>
      <c r="U2589" s="1">
        <v>45329</v>
      </c>
      <c r="V2589" t="s">
        <v>119</v>
      </c>
      <c r="W2589">
        <v>212531</v>
      </c>
      <c r="X2589" t="s">
        <v>10790</v>
      </c>
      <c r="Y2589">
        <v>589</v>
      </c>
      <c r="Z2589">
        <v>2363</v>
      </c>
      <c r="AA2589">
        <v>6</v>
      </c>
      <c r="AB2589" s="2" t="s">
        <v>10791</v>
      </c>
    </row>
    <row r="2590" spans="1:28" x14ac:dyDescent="0.3">
      <c r="A2590" t="s">
        <v>28</v>
      </c>
      <c r="B2590" t="s">
        <v>29</v>
      </c>
      <c r="C2590" t="s">
        <v>44</v>
      </c>
      <c r="D2590" t="s">
        <v>98</v>
      </c>
      <c r="E2590" t="s">
        <v>32</v>
      </c>
      <c r="F2590" t="s">
        <v>150</v>
      </c>
      <c r="G2590">
        <v>53</v>
      </c>
      <c r="H2590">
        <v>416439</v>
      </c>
      <c r="I2590" t="s">
        <v>34</v>
      </c>
      <c r="J2590" s="1">
        <v>44246</v>
      </c>
      <c r="K2590">
        <v>1000</v>
      </c>
      <c r="L2590" t="s">
        <v>10792</v>
      </c>
      <c r="M2590" t="s">
        <v>423</v>
      </c>
      <c r="N2590" t="s">
        <v>10793</v>
      </c>
      <c r="O2590" t="s">
        <v>10794</v>
      </c>
      <c r="P2590" t="s">
        <v>71</v>
      </c>
      <c r="Q2590">
        <v>20</v>
      </c>
      <c r="R2590" t="s">
        <v>40</v>
      </c>
      <c r="S2590" t="s">
        <v>63</v>
      </c>
      <c r="T2590">
        <v>34678</v>
      </c>
      <c r="U2590" s="1">
        <v>45577</v>
      </c>
      <c r="V2590" t="s">
        <v>155</v>
      </c>
      <c r="W2590">
        <v>359720</v>
      </c>
      <c r="X2590" t="s">
        <v>10795</v>
      </c>
      <c r="Y2590">
        <v>609</v>
      </c>
      <c r="Z2590">
        <v>1913</v>
      </c>
      <c r="AA2590">
        <v>2</v>
      </c>
      <c r="AB2590">
        <v>1530.4</v>
      </c>
    </row>
    <row r="2591" spans="1:28" x14ac:dyDescent="0.3">
      <c r="A2591" t="s">
        <v>28</v>
      </c>
      <c r="B2591" t="s">
        <v>29</v>
      </c>
      <c r="C2591" t="s">
        <v>66</v>
      </c>
      <c r="D2591" t="s">
        <v>237</v>
      </c>
      <c r="E2591" t="s">
        <v>56</v>
      </c>
      <c r="F2591" t="s">
        <v>150</v>
      </c>
      <c r="G2591">
        <v>3</v>
      </c>
      <c r="H2591">
        <v>430309</v>
      </c>
      <c r="I2591" t="s">
        <v>58</v>
      </c>
      <c r="J2591" s="1">
        <v>45359</v>
      </c>
      <c r="K2591">
        <v>1200</v>
      </c>
      <c r="L2591" t="s">
        <v>10796</v>
      </c>
      <c r="M2591" t="s">
        <v>101</v>
      </c>
      <c r="N2591" t="s">
        <v>10797</v>
      </c>
      <c r="O2591" t="s">
        <v>10798</v>
      </c>
      <c r="P2591" t="s">
        <v>51</v>
      </c>
      <c r="Q2591">
        <v>16</v>
      </c>
      <c r="R2591" t="s">
        <v>88</v>
      </c>
      <c r="S2591" t="s">
        <v>118</v>
      </c>
      <c r="T2591">
        <v>26224</v>
      </c>
      <c r="U2591" s="1">
        <v>45390</v>
      </c>
      <c r="V2591" t="s">
        <v>80</v>
      </c>
      <c r="W2591">
        <v>514920</v>
      </c>
      <c r="X2591" t="s">
        <v>10799</v>
      </c>
      <c r="Y2591">
        <v>751</v>
      </c>
      <c r="Z2591">
        <v>646</v>
      </c>
      <c r="AA2591">
        <v>2</v>
      </c>
      <c r="AB2591" s="2" t="s">
        <v>10800</v>
      </c>
    </row>
    <row r="2592" spans="1:28" x14ac:dyDescent="0.3">
      <c r="A2592" t="s">
        <v>28</v>
      </c>
      <c r="B2592" t="s">
        <v>29</v>
      </c>
      <c r="C2592" t="s">
        <v>54</v>
      </c>
      <c r="D2592" t="s">
        <v>338</v>
      </c>
      <c r="E2592" t="s">
        <v>46</v>
      </c>
      <c r="F2592" t="s">
        <v>175</v>
      </c>
      <c r="G2592">
        <v>97</v>
      </c>
      <c r="H2592">
        <v>418911</v>
      </c>
      <c r="I2592" t="s">
        <v>58</v>
      </c>
      <c r="J2592" s="1">
        <v>45334</v>
      </c>
      <c r="K2592">
        <v>1100</v>
      </c>
      <c r="L2592" t="s">
        <v>10801</v>
      </c>
      <c r="M2592" t="s">
        <v>361</v>
      </c>
      <c r="N2592" t="s">
        <v>10802</v>
      </c>
      <c r="O2592" t="s">
        <v>10803</v>
      </c>
      <c r="P2592" t="s">
        <v>39</v>
      </c>
      <c r="Q2592">
        <v>19</v>
      </c>
      <c r="R2592" t="s">
        <v>88</v>
      </c>
      <c r="S2592" t="s">
        <v>79</v>
      </c>
      <c r="T2592">
        <v>53810</v>
      </c>
      <c r="U2592" s="1">
        <v>45326</v>
      </c>
      <c r="V2592" t="s">
        <v>119</v>
      </c>
      <c r="W2592">
        <v>221972</v>
      </c>
      <c r="X2592" t="s">
        <v>10804</v>
      </c>
      <c r="Y2592">
        <v>408</v>
      </c>
      <c r="Z2592">
        <v>2984</v>
      </c>
      <c r="AA2592">
        <v>6</v>
      </c>
      <c r="AB2592">
        <v>7161.6</v>
      </c>
    </row>
    <row r="2593" spans="1:28" x14ac:dyDescent="0.3">
      <c r="A2593" t="s">
        <v>28</v>
      </c>
      <c r="B2593" t="s">
        <v>29</v>
      </c>
      <c r="C2593" t="s">
        <v>193</v>
      </c>
      <c r="D2593" t="s">
        <v>560</v>
      </c>
      <c r="E2593" t="s">
        <v>32</v>
      </c>
      <c r="F2593" t="s">
        <v>106</v>
      </c>
      <c r="G2593">
        <v>62</v>
      </c>
      <c r="H2593">
        <v>406799</v>
      </c>
      <c r="I2593" t="s">
        <v>58</v>
      </c>
      <c r="J2593" s="1">
        <v>45121</v>
      </c>
      <c r="K2593">
        <v>1000</v>
      </c>
      <c r="L2593" t="s">
        <v>10805</v>
      </c>
      <c r="M2593" t="s">
        <v>1147</v>
      </c>
      <c r="N2593" t="s">
        <v>10806</v>
      </c>
      <c r="O2593" t="s">
        <v>10807</v>
      </c>
      <c r="P2593" t="s">
        <v>51</v>
      </c>
      <c r="Q2593">
        <v>3</v>
      </c>
      <c r="R2593" t="s">
        <v>88</v>
      </c>
      <c r="S2593" t="s">
        <v>63</v>
      </c>
      <c r="T2593">
        <v>39752</v>
      </c>
      <c r="U2593" s="1">
        <v>45399</v>
      </c>
      <c r="V2593" t="s">
        <v>80</v>
      </c>
      <c r="W2593">
        <v>273981</v>
      </c>
      <c r="X2593" t="s">
        <v>10808</v>
      </c>
      <c r="Y2593">
        <v>572</v>
      </c>
      <c r="Z2593">
        <v>1507</v>
      </c>
      <c r="AA2593">
        <v>7</v>
      </c>
      <c r="AB2593">
        <v>4219.6000000000004</v>
      </c>
    </row>
    <row r="2594" spans="1:28" x14ac:dyDescent="0.3">
      <c r="A2594" t="s">
        <v>28</v>
      </c>
      <c r="B2594" t="s">
        <v>29</v>
      </c>
      <c r="C2594" t="s">
        <v>157</v>
      </c>
      <c r="D2594" t="s">
        <v>254</v>
      </c>
      <c r="E2594" t="s">
        <v>32</v>
      </c>
      <c r="F2594" t="s">
        <v>106</v>
      </c>
      <c r="G2594">
        <v>50</v>
      </c>
      <c r="H2594">
        <v>409277</v>
      </c>
      <c r="I2594" t="s">
        <v>34</v>
      </c>
      <c r="J2594" s="1">
        <v>43919</v>
      </c>
      <c r="K2594">
        <v>1100</v>
      </c>
      <c r="L2594" t="s">
        <v>10809</v>
      </c>
      <c r="M2594" t="s">
        <v>417</v>
      </c>
      <c r="N2594" t="s">
        <v>10810</v>
      </c>
      <c r="O2594" t="s">
        <v>10811</v>
      </c>
      <c r="P2594" t="s">
        <v>39</v>
      </c>
      <c r="Q2594">
        <v>15</v>
      </c>
      <c r="R2594" t="s">
        <v>88</v>
      </c>
      <c r="S2594" t="s">
        <v>118</v>
      </c>
      <c r="T2594">
        <v>28471</v>
      </c>
      <c r="U2594" s="1">
        <v>45318</v>
      </c>
      <c r="V2594" t="s">
        <v>111</v>
      </c>
      <c r="W2594">
        <v>959679</v>
      </c>
      <c r="X2594" t="s">
        <v>10812</v>
      </c>
      <c r="Y2594">
        <v>318</v>
      </c>
      <c r="Z2594">
        <v>2597</v>
      </c>
      <c r="AA2594">
        <v>8</v>
      </c>
      <c r="AB2594">
        <v>8310.4</v>
      </c>
    </row>
    <row r="2595" spans="1:28" x14ac:dyDescent="0.3">
      <c r="A2595" t="s">
        <v>28</v>
      </c>
      <c r="B2595" t="s">
        <v>29</v>
      </c>
      <c r="C2595" t="s">
        <v>44</v>
      </c>
      <c r="D2595" t="s">
        <v>616</v>
      </c>
      <c r="E2595" t="s">
        <v>56</v>
      </c>
      <c r="F2595" t="s">
        <v>106</v>
      </c>
      <c r="G2595">
        <v>48</v>
      </c>
      <c r="H2595">
        <v>411606</v>
      </c>
      <c r="I2595" t="s">
        <v>34</v>
      </c>
      <c r="J2595" s="1">
        <v>45005</v>
      </c>
      <c r="K2595">
        <v>1100</v>
      </c>
      <c r="L2595" t="s">
        <v>10813</v>
      </c>
      <c r="M2595" t="s">
        <v>1007</v>
      </c>
      <c r="N2595" t="s">
        <v>10814</v>
      </c>
      <c r="O2595" t="s">
        <v>10815</v>
      </c>
      <c r="P2595" t="s">
        <v>71</v>
      </c>
      <c r="Q2595">
        <v>16</v>
      </c>
      <c r="R2595" t="s">
        <v>40</v>
      </c>
      <c r="S2595" t="s">
        <v>63</v>
      </c>
      <c r="T2595">
        <v>59351</v>
      </c>
      <c r="U2595" s="1">
        <v>45521</v>
      </c>
      <c r="V2595" t="s">
        <v>64</v>
      </c>
      <c r="W2595">
        <v>131562</v>
      </c>
      <c r="X2595" t="s">
        <v>10816</v>
      </c>
      <c r="Y2595">
        <v>594</v>
      </c>
      <c r="Z2595">
        <v>709</v>
      </c>
      <c r="AA2595">
        <v>5</v>
      </c>
      <c r="AB2595">
        <v>1418</v>
      </c>
    </row>
    <row r="2596" spans="1:28" x14ac:dyDescent="0.3">
      <c r="A2596" t="s">
        <v>28</v>
      </c>
      <c r="B2596" t="s">
        <v>29</v>
      </c>
      <c r="C2596" t="s">
        <v>148</v>
      </c>
      <c r="D2596" t="s">
        <v>227</v>
      </c>
      <c r="E2596" t="s">
        <v>32</v>
      </c>
      <c r="F2596" t="s">
        <v>175</v>
      </c>
      <c r="G2596">
        <v>20</v>
      </c>
      <c r="H2596">
        <v>429726</v>
      </c>
      <c r="I2596" t="s">
        <v>34</v>
      </c>
      <c r="J2596" s="1">
        <v>45311</v>
      </c>
      <c r="K2596">
        <v>800</v>
      </c>
      <c r="L2596" t="s">
        <v>10817</v>
      </c>
      <c r="M2596" t="s">
        <v>1244</v>
      </c>
      <c r="N2596" t="s">
        <v>10818</v>
      </c>
      <c r="O2596" t="s">
        <v>10819</v>
      </c>
      <c r="P2596" t="s">
        <v>51</v>
      </c>
      <c r="Q2596">
        <v>14</v>
      </c>
      <c r="R2596" t="s">
        <v>40</v>
      </c>
      <c r="S2596" t="s">
        <v>79</v>
      </c>
      <c r="T2596">
        <v>51222</v>
      </c>
      <c r="U2596" s="1">
        <v>45307</v>
      </c>
      <c r="V2596" t="s">
        <v>111</v>
      </c>
      <c r="W2596">
        <v>729797</v>
      </c>
      <c r="X2596" t="s">
        <v>10820</v>
      </c>
      <c r="Y2596">
        <v>426</v>
      </c>
      <c r="Z2596">
        <v>2672</v>
      </c>
      <c r="AA2596">
        <v>6</v>
      </c>
      <c r="AB2596">
        <v>6412.8</v>
      </c>
    </row>
    <row r="2597" spans="1:28" x14ac:dyDescent="0.3">
      <c r="A2597" t="s">
        <v>28</v>
      </c>
      <c r="B2597" t="s">
        <v>29</v>
      </c>
      <c r="C2597" t="s">
        <v>157</v>
      </c>
      <c r="D2597" t="s">
        <v>134</v>
      </c>
      <c r="E2597" t="s">
        <v>46</v>
      </c>
      <c r="F2597" t="s">
        <v>150</v>
      </c>
      <c r="G2597">
        <v>93</v>
      </c>
      <c r="H2597">
        <v>422943</v>
      </c>
      <c r="I2597" t="s">
        <v>58</v>
      </c>
      <c r="J2597" s="1">
        <v>44393</v>
      </c>
      <c r="K2597">
        <v>950</v>
      </c>
      <c r="L2597" t="s">
        <v>10821</v>
      </c>
      <c r="M2597" t="s">
        <v>2124</v>
      </c>
      <c r="N2597" t="s">
        <v>10822</v>
      </c>
      <c r="O2597" t="s">
        <v>10823</v>
      </c>
      <c r="P2597" t="s">
        <v>39</v>
      </c>
      <c r="Q2597">
        <v>15</v>
      </c>
      <c r="R2597" t="s">
        <v>40</v>
      </c>
      <c r="S2597" t="s">
        <v>118</v>
      </c>
      <c r="T2597">
        <v>44183</v>
      </c>
      <c r="U2597" s="1">
        <v>45346</v>
      </c>
      <c r="V2597" t="s">
        <v>119</v>
      </c>
      <c r="W2597">
        <v>270324</v>
      </c>
      <c r="X2597" t="s">
        <v>10824</v>
      </c>
      <c r="Y2597">
        <v>417</v>
      </c>
      <c r="Z2597">
        <v>1813</v>
      </c>
      <c r="AA2597">
        <v>7</v>
      </c>
      <c r="AB2597" s="2" t="s">
        <v>4514</v>
      </c>
    </row>
    <row r="2598" spans="1:28" x14ac:dyDescent="0.3">
      <c r="A2598" t="s">
        <v>28</v>
      </c>
      <c r="B2598" t="s">
        <v>29</v>
      </c>
      <c r="C2598" t="s">
        <v>91</v>
      </c>
      <c r="D2598" t="s">
        <v>421</v>
      </c>
      <c r="E2598" t="s">
        <v>32</v>
      </c>
      <c r="F2598" t="s">
        <v>113</v>
      </c>
      <c r="G2598">
        <v>71</v>
      </c>
      <c r="H2598">
        <v>421544</v>
      </c>
      <c r="I2598" t="s">
        <v>34</v>
      </c>
      <c r="J2598" s="1">
        <v>44664</v>
      </c>
      <c r="K2598">
        <v>1000</v>
      </c>
      <c r="L2598" t="s">
        <v>10825</v>
      </c>
      <c r="M2598" t="s">
        <v>222</v>
      </c>
      <c r="N2598" t="s">
        <v>10826</v>
      </c>
      <c r="O2598" t="s">
        <v>10827</v>
      </c>
      <c r="P2598" t="s">
        <v>39</v>
      </c>
      <c r="Q2598">
        <v>18</v>
      </c>
      <c r="R2598" t="s">
        <v>40</v>
      </c>
      <c r="S2598" t="s">
        <v>41</v>
      </c>
      <c r="T2598">
        <v>15923</v>
      </c>
      <c r="U2598" s="1">
        <v>45360</v>
      </c>
      <c r="V2598" t="s">
        <v>72</v>
      </c>
      <c r="W2598">
        <v>495476</v>
      </c>
      <c r="X2598" t="s">
        <v>10828</v>
      </c>
      <c r="Y2598">
        <v>590</v>
      </c>
      <c r="Z2598">
        <v>2196</v>
      </c>
      <c r="AA2598">
        <v>3</v>
      </c>
      <c r="AB2598" s="2" t="s">
        <v>10829</v>
      </c>
    </row>
    <row r="2599" spans="1:28" x14ac:dyDescent="0.3">
      <c r="A2599" t="s">
        <v>28</v>
      </c>
      <c r="B2599" t="s">
        <v>29</v>
      </c>
      <c r="C2599" t="s">
        <v>148</v>
      </c>
      <c r="D2599" t="s">
        <v>31</v>
      </c>
      <c r="E2599" t="s">
        <v>56</v>
      </c>
      <c r="F2599" t="s">
        <v>47</v>
      </c>
      <c r="G2599">
        <v>3</v>
      </c>
      <c r="H2599">
        <v>438402</v>
      </c>
      <c r="I2599" t="s">
        <v>34</v>
      </c>
      <c r="J2599" s="1">
        <v>44389</v>
      </c>
      <c r="K2599">
        <v>1300</v>
      </c>
      <c r="L2599" t="s">
        <v>10830</v>
      </c>
      <c r="M2599" t="s">
        <v>1147</v>
      </c>
      <c r="N2599" t="s">
        <v>10831</v>
      </c>
      <c r="O2599" t="s">
        <v>10832</v>
      </c>
      <c r="P2599" t="s">
        <v>71</v>
      </c>
      <c r="Q2599">
        <v>16</v>
      </c>
      <c r="R2599" t="s">
        <v>88</v>
      </c>
      <c r="S2599" t="s">
        <v>63</v>
      </c>
      <c r="T2599">
        <v>55989</v>
      </c>
      <c r="U2599" s="1">
        <v>45583</v>
      </c>
      <c r="V2599" t="s">
        <v>155</v>
      </c>
      <c r="W2599">
        <v>127995</v>
      </c>
      <c r="X2599" t="s">
        <v>3409</v>
      </c>
      <c r="Y2599">
        <v>248</v>
      </c>
      <c r="Z2599">
        <v>2168</v>
      </c>
      <c r="AA2599">
        <v>1</v>
      </c>
      <c r="AB2599">
        <v>867.2</v>
      </c>
    </row>
    <row r="2600" spans="1:28" x14ac:dyDescent="0.3">
      <c r="A2600" t="s">
        <v>28</v>
      </c>
      <c r="B2600" t="s">
        <v>29</v>
      </c>
      <c r="C2600" t="s">
        <v>54</v>
      </c>
      <c r="D2600" t="s">
        <v>511</v>
      </c>
      <c r="E2600" t="s">
        <v>56</v>
      </c>
      <c r="F2600" t="s">
        <v>113</v>
      </c>
      <c r="G2600">
        <v>46</v>
      </c>
      <c r="H2600">
        <v>429351</v>
      </c>
      <c r="I2600" t="s">
        <v>34</v>
      </c>
      <c r="J2600" s="1">
        <v>44570</v>
      </c>
      <c r="K2600">
        <v>950</v>
      </c>
      <c r="L2600" t="s">
        <v>10833</v>
      </c>
      <c r="M2600" t="s">
        <v>94</v>
      </c>
      <c r="N2600" t="s">
        <v>10834</v>
      </c>
      <c r="O2600">
        <v>3134167412</v>
      </c>
      <c r="P2600" t="s">
        <v>71</v>
      </c>
      <c r="Q2600">
        <v>4</v>
      </c>
      <c r="R2600" t="s">
        <v>40</v>
      </c>
      <c r="S2600" t="s">
        <v>118</v>
      </c>
      <c r="T2600">
        <v>21545</v>
      </c>
      <c r="U2600" s="1">
        <v>45561</v>
      </c>
      <c r="V2600" t="s">
        <v>180</v>
      </c>
      <c r="W2600">
        <v>391331</v>
      </c>
      <c r="X2600" t="s">
        <v>10835</v>
      </c>
      <c r="Y2600">
        <v>511</v>
      </c>
      <c r="Z2600">
        <v>2589</v>
      </c>
      <c r="AA2600">
        <v>6</v>
      </c>
      <c r="AB2600">
        <v>6213.6</v>
      </c>
    </row>
    <row r="2601" spans="1:28" x14ac:dyDescent="0.3">
      <c r="A2601" t="s">
        <v>28</v>
      </c>
      <c r="B2601" t="s">
        <v>29</v>
      </c>
      <c r="C2601" t="s">
        <v>91</v>
      </c>
      <c r="D2601" t="s">
        <v>182</v>
      </c>
      <c r="E2601" t="s">
        <v>56</v>
      </c>
      <c r="F2601" t="s">
        <v>99</v>
      </c>
      <c r="G2601">
        <v>60</v>
      </c>
      <c r="H2601">
        <v>412883</v>
      </c>
      <c r="I2601" t="s">
        <v>58</v>
      </c>
      <c r="J2601" s="1">
        <v>43999</v>
      </c>
      <c r="K2601">
        <v>1100</v>
      </c>
      <c r="L2601" t="s">
        <v>10836</v>
      </c>
      <c r="M2601" t="s">
        <v>159</v>
      </c>
      <c r="N2601" t="s">
        <v>10837</v>
      </c>
      <c r="O2601" t="s">
        <v>10838</v>
      </c>
      <c r="P2601" t="s">
        <v>51</v>
      </c>
      <c r="Q2601">
        <v>16</v>
      </c>
      <c r="R2601" t="s">
        <v>40</v>
      </c>
      <c r="S2601" t="s">
        <v>79</v>
      </c>
      <c r="T2601">
        <v>68589</v>
      </c>
      <c r="U2601" s="1">
        <v>45442</v>
      </c>
      <c r="V2601" t="s">
        <v>140</v>
      </c>
      <c r="W2601">
        <v>895747</v>
      </c>
      <c r="X2601" t="s">
        <v>10839</v>
      </c>
      <c r="Y2601">
        <v>598</v>
      </c>
      <c r="Z2601">
        <v>2030</v>
      </c>
      <c r="AA2601">
        <v>7</v>
      </c>
      <c r="AB2601">
        <v>5684</v>
      </c>
    </row>
    <row r="2602" spans="1:28" x14ac:dyDescent="0.3">
      <c r="A2602" t="s">
        <v>28</v>
      </c>
      <c r="B2602" t="s">
        <v>29</v>
      </c>
      <c r="C2602" t="s">
        <v>30</v>
      </c>
      <c r="D2602" t="s">
        <v>546</v>
      </c>
      <c r="E2602" t="s">
        <v>56</v>
      </c>
      <c r="F2602" t="s">
        <v>113</v>
      </c>
      <c r="G2602">
        <v>65</v>
      </c>
      <c r="H2602">
        <v>408545</v>
      </c>
      <c r="I2602" t="s">
        <v>58</v>
      </c>
      <c r="J2602" s="1">
        <v>44703</v>
      </c>
      <c r="K2602">
        <v>800</v>
      </c>
      <c r="L2602" t="s">
        <v>10840</v>
      </c>
      <c r="M2602" t="s">
        <v>1017</v>
      </c>
      <c r="N2602" t="s">
        <v>10841</v>
      </c>
      <c r="O2602" t="s">
        <v>10842</v>
      </c>
      <c r="P2602" t="s">
        <v>71</v>
      </c>
      <c r="Q2602">
        <v>9</v>
      </c>
      <c r="R2602" t="s">
        <v>40</v>
      </c>
      <c r="S2602" t="s">
        <v>79</v>
      </c>
      <c r="T2602">
        <v>85100</v>
      </c>
      <c r="U2602" s="1">
        <v>45335</v>
      </c>
      <c r="V2602" t="s">
        <v>119</v>
      </c>
      <c r="W2602">
        <v>438732</v>
      </c>
      <c r="X2602" t="s">
        <v>10843</v>
      </c>
      <c r="Y2602">
        <v>707</v>
      </c>
      <c r="Z2602">
        <v>1733</v>
      </c>
      <c r="AA2602">
        <v>8</v>
      </c>
      <c r="AB2602">
        <v>5545.6</v>
      </c>
    </row>
    <row r="2603" spans="1:28" x14ac:dyDescent="0.3">
      <c r="A2603" t="s">
        <v>28</v>
      </c>
      <c r="B2603" t="s">
        <v>29</v>
      </c>
      <c r="C2603" t="s">
        <v>193</v>
      </c>
      <c r="D2603" t="s">
        <v>611</v>
      </c>
      <c r="E2603" t="s">
        <v>32</v>
      </c>
      <c r="F2603" t="s">
        <v>99</v>
      </c>
      <c r="G2603">
        <v>54</v>
      </c>
      <c r="H2603">
        <v>400385</v>
      </c>
      <c r="I2603" t="s">
        <v>34</v>
      </c>
      <c r="J2603" s="1">
        <v>44896</v>
      </c>
      <c r="K2603">
        <v>1100</v>
      </c>
      <c r="L2603" t="s">
        <v>10844</v>
      </c>
      <c r="M2603" t="s">
        <v>49</v>
      </c>
      <c r="N2603" t="s">
        <v>10845</v>
      </c>
      <c r="O2603" t="s">
        <v>10846</v>
      </c>
      <c r="P2603" t="s">
        <v>87</v>
      </c>
      <c r="Q2603">
        <v>15</v>
      </c>
      <c r="R2603" t="s">
        <v>40</v>
      </c>
      <c r="S2603" t="s">
        <v>41</v>
      </c>
      <c r="T2603">
        <v>98632</v>
      </c>
      <c r="U2603" s="1">
        <v>45327</v>
      </c>
      <c r="V2603" t="s">
        <v>119</v>
      </c>
      <c r="W2603">
        <v>891376</v>
      </c>
      <c r="X2603" t="s">
        <v>10847</v>
      </c>
      <c r="Y2603">
        <v>352</v>
      </c>
      <c r="Z2603">
        <v>723</v>
      </c>
      <c r="AA2603">
        <v>3</v>
      </c>
      <c r="AB2603">
        <v>867.6</v>
      </c>
    </row>
    <row r="2604" spans="1:28" x14ac:dyDescent="0.3">
      <c r="A2604" t="s">
        <v>28</v>
      </c>
      <c r="B2604" t="s">
        <v>29</v>
      </c>
      <c r="C2604" t="s">
        <v>157</v>
      </c>
      <c r="D2604" t="s">
        <v>349</v>
      </c>
      <c r="E2604" t="s">
        <v>32</v>
      </c>
      <c r="F2604" t="s">
        <v>106</v>
      </c>
      <c r="G2604">
        <v>62</v>
      </c>
      <c r="H2604">
        <v>438901</v>
      </c>
      <c r="I2604" t="s">
        <v>58</v>
      </c>
      <c r="J2604" s="1">
        <v>44639</v>
      </c>
      <c r="K2604">
        <v>1000</v>
      </c>
      <c r="L2604" t="s">
        <v>10848</v>
      </c>
      <c r="M2604" t="s">
        <v>334</v>
      </c>
      <c r="N2604" t="s">
        <v>10849</v>
      </c>
      <c r="O2604" t="s">
        <v>10850</v>
      </c>
      <c r="P2604" t="s">
        <v>87</v>
      </c>
      <c r="Q2604">
        <v>20</v>
      </c>
      <c r="R2604" t="s">
        <v>40</v>
      </c>
      <c r="S2604" t="s">
        <v>63</v>
      </c>
      <c r="T2604">
        <v>48394</v>
      </c>
      <c r="U2604" s="1">
        <v>45312</v>
      </c>
      <c r="V2604" t="s">
        <v>111</v>
      </c>
      <c r="W2604">
        <v>629843</v>
      </c>
      <c r="X2604" t="s">
        <v>10851</v>
      </c>
      <c r="Y2604">
        <v>553</v>
      </c>
      <c r="Z2604">
        <v>2059</v>
      </c>
      <c r="AA2604">
        <v>2</v>
      </c>
      <c r="AB2604">
        <v>1647.2</v>
      </c>
    </row>
    <row r="2605" spans="1:28" x14ac:dyDescent="0.3">
      <c r="A2605" t="s">
        <v>28</v>
      </c>
      <c r="B2605" t="s">
        <v>29</v>
      </c>
      <c r="C2605" t="s">
        <v>91</v>
      </c>
      <c r="D2605" t="s">
        <v>149</v>
      </c>
      <c r="E2605" t="s">
        <v>56</v>
      </c>
      <c r="F2605" t="s">
        <v>99</v>
      </c>
      <c r="G2605">
        <v>38</v>
      </c>
      <c r="H2605">
        <v>411653</v>
      </c>
      <c r="I2605" t="s">
        <v>58</v>
      </c>
      <c r="J2605" s="1">
        <v>44644</v>
      </c>
      <c r="K2605">
        <v>1100</v>
      </c>
      <c r="L2605" t="s">
        <v>10852</v>
      </c>
      <c r="M2605" t="s">
        <v>654</v>
      </c>
      <c r="N2605" t="s">
        <v>10853</v>
      </c>
      <c r="O2605">
        <v>7269187464</v>
      </c>
      <c r="P2605" t="s">
        <v>71</v>
      </c>
      <c r="Q2605">
        <v>20</v>
      </c>
      <c r="R2605" t="s">
        <v>88</v>
      </c>
      <c r="S2605" t="s">
        <v>118</v>
      </c>
      <c r="T2605">
        <v>41735</v>
      </c>
      <c r="U2605" s="1">
        <v>45420</v>
      </c>
      <c r="V2605" t="s">
        <v>140</v>
      </c>
      <c r="W2605">
        <v>291543</v>
      </c>
      <c r="X2605" t="s">
        <v>10854</v>
      </c>
      <c r="Y2605">
        <v>514</v>
      </c>
      <c r="Z2605">
        <v>967</v>
      </c>
      <c r="AA2605">
        <v>3</v>
      </c>
      <c r="AB2605">
        <v>1160.4000000000001</v>
      </c>
    </row>
    <row r="2606" spans="1:28" x14ac:dyDescent="0.3">
      <c r="A2606" t="s">
        <v>28</v>
      </c>
      <c r="B2606" t="s">
        <v>29</v>
      </c>
      <c r="C2606" t="s">
        <v>66</v>
      </c>
      <c r="D2606" t="s">
        <v>611</v>
      </c>
      <c r="E2606" t="s">
        <v>56</v>
      </c>
      <c r="F2606" t="s">
        <v>83</v>
      </c>
      <c r="G2606">
        <v>14</v>
      </c>
      <c r="H2606">
        <v>430761</v>
      </c>
      <c r="I2606" t="s">
        <v>34</v>
      </c>
      <c r="J2606" s="1">
        <v>45005</v>
      </c>
      <c r="K2606">
        <v>1200</v>
      </c>
      <c r="L2606" t="s">
        <v>10855</v>
      </c>
      <c r="M2606" t="s">
        <v>239</v>
      </c>
      <c r="N2606" t="s">
        <v>10856</v>
      </c>
      <c r="O2606" t="s">
        <v>10857</v>
      </c>
      <c r="P2606" t="s">
        <v>51</v>
      </c>
      <c r="Q2606">
        <v>7</v>
      </c>
      <c r="R2606" t="s">
        <v>40</v>
      </c>
      <c r="S2606" t="s">
        <v>79</v>
      </c>
      <c r="T2606">
        <v>42549</v>
      </c>
      <c r="U2606" s="1">
        <v>45297</v>
      </c>
      <c r="V2606" t="s">
        <v>111</v>
      </c>
      <c r="W2606">
        <v>157869</v>
      </c>
      <c r="X2606" t="s">
        <v>10858</v>
      </c>
      <c r="Y2606">
        <v>313</v>
      </c>
      <c r="Z2606">
        <v>2394</v>
      </c>
      <c r="AA2606">
        <v>6</v>
      </c>
      <c r="AB2606">
        <v>5745.6</v>
      </c>
    </row>
    <row r="2607" spans="1:28" x14ac:dyDescent="0.3">
      <c r="A2607" t="s">
        <v>28</v>
      </c>
      <c r="B2607" t="s">
        <v>29</v>
      </c>
      <c r="C2607" t="s">
        <v>30</v>
      </c>
      <c r="D2607" t="s">
        <v>227</v>
      </c>
      <c r="E2607" t="s">
        <v>32</v>
      </c>
      <c r="F2607" t="s">
        <v>83</v>
      </c>
      <c r="G2607">
        <v>99</v>
      </c>
      <c r="H2607">
        <v>420968</v>
      </c>
      <c r="I2607" t="s">
        <v>58</v>
      </c>
      <c r="J2607" s="1">
        <v>45247</v>
      </c>
      <c r="K2607">
        <v>1300</v>
      </c>
      <c r="L2607" t="s">
        <v>10859</v>
      </c>
      <c r="M2607" t="s">
        <v>1017</v>
      </c>
      <c r="N2607" t="s">
        <v>10860</v>
      </c>
      <c r="O2607" t="s">
        <v>10861</v>
      </c>
      <c r="P2607" t="s">
        <v>51</v>
      </c>
      <c r="Q2607">
        <v>20</v>
      </c>
      <c r="R2607" t="s">
        <v>40</v>
      </c>
      <c r="S2607" t="s">
        <v>41</v>
      </c>
      <c r="T2607">
        <v>79859</v>
      </c>
      <c r="U2607" s="1">
        <v>45627</v>
      </c>
      <c r="V2607" t="s">
        <v>259</v>
      </c>
      <c r="W2607">
        <v>822877</v>
      </c>
      <c r="X2607" t="s">
        <v>10862</v>
      </c>
      <c r="Y2607">
        <v>230</v>
      </c>
      <c r="Z2607">
        <v>1940</v>
      </c>
      <c r="AA2607">
        <v>4</v>
      </c>
      <c r="AB2607">
        <v>3104</v>
      </c>
    </row>
    <row r="2608" spans="1:28" x14ac:dyDescent="0.3">
      <c r="A2608" t="s">
        <v>28</v>
      </c>
      <c r="B2608" t="s">
        <v>29</v>
      </c>
      <c r="C2608" t="s">
        <v>193</v>
      </c>
      <c r="D2608" t="s">
        <v>616</v>
      </c>
      <c r="E2608" t="s">
        <v>32</v>
      </c>
      <c r="F2608" t="s">
        <v>135</v>
      </c>
      <c r="G2608">
        <v>70</v>
      </c>
      <c r="H2608">
        <v>422964</v>
      </c>
      <c r="I2608" t="s">
        <v>58</v>
      </c>
      <c r="J2608" s="1">
        <v>45279</v>
      </c>
      <c r="K2608">
        <v>1300</v>
      </c>
      <c r="L2608" t="s">
        <v>10863</v>
      </c>
      <c r="M2608" t="s">
        <v>623</v>
      </c>
      <c r="N2608" t="s">
        <v>10864</v>
      </c>
      <c r="O2608" t="s">
        <v>10865</v>
      </c>
      <c r="P2608" t="s">
        <v>87</v>
      </c>
      <c r="Q2608">
        <v>8</v>
      </c>
      <c r="R2608" t="s">
        <v>40</v>
      </c>
      <c r="S2608" t="s">
        <v>63</v>
      </c>
      <c r="T2608">
        <v>10963</v>
      </c>
      <c r="U2608" s="1">
        <v>45590</v>
      </c>
      <c r="V2608" t="s">
        <v>155</v>
      </c>
      <c r="W2608">
        <v>251201</v>
      </c>
      <c r="X2608" t="s">
        <v>10866</v>
      </c>
      <c r="Y2608">
        <v>421</v>
      </c>
      <c r="Z2608">
        <v>633</v>
      </c>
      <c r="AA2608">
        <v>3</v>
      </c>
      <c r="AB2608">
        <v>759.6</v>
      </c>
    </row>
    <row r="2609" spans="1:28" x14ac:dyDescent="0.3">
      <c r="A2609" t="s">
        <v>28</v>
      </c>
      <c r="B2609" t="s">
        <v>29</v>
      </c>
      <c r="C2609" t="s">
        <v>54</v>
      </c>
      <c r="D2609" t="s">
        <v>317</v>
      </c>
      <c r="E2609" t="s">
        <v>56</v>
      </c>
      <c r="F2609" t="s">
        <v>99</v>
      </c>
      <c r="G2609">
        <v>90</v>
      </c>
      <c r="H2609">
        <v>412517</v>
      </c>
      <c r="I2609" t="s">
        <v>34</v>
      </c>
      <c r="J2609" s="1">
        <v>44845</v>
      </c>
      <c r="K2609">
        <v>1200</v>
      </c>
      <c r="L2609" t="s">
        <v>10867</v>
      </c>
      <c r="M2609" t="s">
        <v>159</v>
      </c>
      <c r="N2609" t="s">
        <v>10868</v>
      </c>
      <c r="O2609" t="s">
        <v>10869</v>
      </c>
      <c r="P2609" t="s">
        <v>71</v>
      </c>
      <c r="Q2609">
        <v>14</v>
      </c>
      <c r="R2609" t="s">
        <v>88</v>
      </c>
      <c r="S2609" t="s">
        <v>79</v>
      </c>
      <c r="T2609">
        <v>90145</v>
      </c>
      <c r="U2609" s="1">
        <v>45551</v>
      </c>
      <c r="V2609" t="s">
        <v>180</v>
      </c>
      <c r="W2609">
        <v>870181</v>
      </c>
      <c r="X2609" t="s">
        <v>10870</v>
      </c>
      <c r="Y2609">
        <v>617</v>
      </c>
      <c r="Z2609">
        <v>1838</v>
      </c>
      <c r="AA2609">
        <v>5</v>
      </c>
      <c r="AB2609">
        <v>3676</v>
      </c>
    </row>
    <row r="2610" spans="1:28" x14ac:dyDescent="0.3">
      <c r="A2610" t="s">
        <v>28</v>
      </c>
      <c r="B2610" t="s">
        <v>29</v>
      </c>
      <c r="C2610" t="s">
        <v>148</v>
      </c>
      <c r="D2610" t="s">
        <v>55</v>
      </c>
      <c r="E2610" t="s">
        <v>32</v>
      </c>
      <c r="F2610" t="s">
        <v>135</v>
      </c>
      <c r="G2610">
        <v>77</v>
      </c>
      <c r="H2610">
        <v>430732</v>
      </c>
      <c r="I2610" t="s">
        <v>34</v>
      </c>
      <c r="J2610" s="1">
        <v>44012</v>
      </c>
      <c r="K2610">
        <v>950</v>
      </c>
      <c r="L2610" t="s">
        <v>10871</v>
      </c>
      <c r="M2610" t="s">
        <v>269</v>
      </c>
      <c r="N2610" t="s">
        <v>10872</v>
      </c>
      <c r="O2610">
        <f>1-104-203-2587</f>
        <v>-2893</v>
      </c>
      <c r="P2610" t="s">
        <v>87</v>
      </c>
      <c r="Q2610">
        <v>14</v>
      </c>
      <c r="R2610" t="s">
        <v>88</v>
      </c>
      <c r="S2610" t="s">
        <v>41</v>
      </c>
      <c r="T2610">
        <v>97697</v>
      </c>
      <c r="U2610" s="1">
        <v>45620</v>
      </c>
      <c r="V2610" t="s">
        <v>42</v>
      </c>
      <c r="W2610">
        <v>112732</v>
      </c>
      <c r="X2610" t="s">
        <v>10873</v>
      </c>
      <c r="Y2610">
        <v>667</v>
      </c>
      <c r="Z2610">
        <v>2009</v>
      </c>
      <c r="AA2610">
        <v>5</v>
      </c>
      <c r="AB2610">
        <v>4018</v>
      </c>
    </row>
    <row r="2611" spans="1:28" x14ac:dyDescent="0.3">
      <c r="A2611" t="s">
        <v>28</v>
      </c>
      <c r="B2611" t="s">
        <v>29</v>
      </c>
      <c r="C2611" t="s">
        <v>44</v>
      </c>
      <c r="D2611" t="s">
        <v>524</v>
      </c>
      <c r="E2611" t="s">
        <v>32</v>
      </c>
      <c r="F2611" t="s">
        <v>113</v>
      </c>
      <c r="G2611">
        <v>60</v>
      </c>
      <c r="H2611">
        <v>411096</v>
      </c>
      <c r="I2611" t="s">
        <v>58</v>
      </c>
      <c r="J2611" s="1">
        <v>44782</v>
      </c>
      <c r="K2611">
        <v>1400</v>
      </c>
      <c r="L2611" t="s">
        <v>10874</v>
      </c>
      <c r="M2611" t="s">
        <v>423</v>
      </c>
      <c r="N2611" t="s">
        <v>10875</v>
      </c>
      <c r="O2611" t="s">
        <v>10876</v>
      </c>
      <c r="P2611" t="s">
        <v>39</v>
      </c>
      <c r="Q2611">
        <v>16</v>
      </c>
      <c r="R2611" t="s">
        <v>40</v>
      </c>
      <c r="S2611" t="s">
        <v>63</v>
      </c>
      <c r="T2611">
        <v>56719</v>
      </c>
      <c r="U2611" s="1">
        <v>45419</v>
      </c>
      <c r="V2611" t="s">
        <v>140</v>
      </c>
      <c r="W2611">
        <v>410305</v>
      </c>
      <c r="X2611" t="s">
        <v>10877</v>
      </c>
      <c r="Y2611">
        <v>931</v>
      </c>
      <c r="Z2611">
        <v>2583</v>
      </c>
      <c r="AA2611">
        <v>6</v>
      </c>
      <c r="AB2611" s="2" t="s">
        <v>10878</v>
      </c>
    </row>
    <row r="2612" spans="1:28" x14ac:dyDescent="0.3">
      <c r="A2612" t="s">
        <v>28</v>
      </c>
      <c r="B2612" t="s">
        <v>29</v>
      </c>
      <c r="C2612" t="s">
        <v>30</v>
      </c>
      <c r="D2612" t="s">
        <v>74</v>
      </c>
      <c r="E2612" t="s">
        <v>32</v>
      </c>
      <c r="F2612" t="s">
        <v>57</v>
      </c>
      <c r="G2612">
        <v>18</v>
      </c>
      <c r="H2612">
        <v>419010</v>
      </c>
      <c r="I2612" t="s">
        <v>34</v>
      </c>
      <c r="J2612" s="1">
        <v>45594</v>
      </c>
      <c r="K2612">
        <v>1400</v>
      </c>
      <c r="L2612" t="s">
        <v>10879</v>
      </c>
      <c r="M2612" t="s">
        <v>250</v>
      </c>
      <c r="N2612" t="s">
        <v>10880</v>
      </c>
      <c r="O2612" t="s">
        <v>10881</v>
      </c>
      <c r="P2612" t="s">
        <v>39</v>
      </c>
      <c r="Q2612">
        <v>6</v>
      </c>
      <c r="R2612" t="s">
        <v>88</v>
      </c>
      <c r="S2612" t="s">
        <v>79</v>
      </c>
      <c r="T2612">
        <v>32732</v>
      </c>
      <c r="U2612" s="1">
        <v>45492</v>
      </c>
      <c r="V2612" t="s">
        <v>126</v>
      </c>
      <c r="W2612">
        <v>725401</v>
      </c>
      <c r="X2612" t="s">
        <v>10882</v>
      </c>
      <c r="Y2612">
        <v>709</v>
      </c>
      <c r="Z2612">
        <v>910</v>
      </c>
      <c r="AA2612">
        <v>8</v>
      </c>
      <c r="AB2612">
        <v>2912</v>
      </c>
    </row>
    <row r="2613" spans="1:28" x14ac:dyDescent="0.3">
      <c r="A2613" t="s">
        <v>28</v>
      </c>
      <c r="B2613" t="s">
        <v>29</v>
      </c>
      <c r="C2613" t="s">
        <v>91</v>
      </c>
      <c r="D2613" t="s">
        <v>274</v>
      </c>
      <c r="E2613" t="s">
        <v>56</v>
      </c>
      <c r="F2613" t="s">
        <v>135</v>
      </c>
      <c r="G2613">
        <v>67</v>
      </c>
      <c r="H2613">
        <v>426438</v>
      </c>
      <c r="I2613" t="s">
        <v>58</v>
      </c>
      <c r="J2613" s="1">
        <v>44095</v>
      </c>
      <c r="K2613">
        <v>1200</v>
      </c>
      <c r="L2613" t="s">
        <v>10883</v>
      </c>
      <c r="M2613" t="s">
        <v>361</v>
      </c>
      <c r="N2613" t="s">
        <v>10884</v>
      </c>
      <c r="O2613" t="s">
        <v>10885</v>
      </c>
      <c r="P2613" t="s">
        <v>51</v>
      </c>
      <c r="Q2613">
        <v>9</v>
      </c>
      <c r="R2613" t="s">
        <v>88</v>
      </c>
      <c r="S2613" t="s">
        <v>41</v>
      </c>
      <c r="T2613">
        <v>59161</v>
      </c>
      <c r="U2613" s="1">
        <v>45319</v>
      </c>
      <c r="V2613" t="s">
        <v>111</v>
      </c>
      <c r="W2613">
        <v>967541</v>
      </c>
      <c r="X2613" t="s">
        <v>7256</v>
      </c>
      <c r="Y2613">
        <v>877</v>
      </c>
      <c r="Z2613">
        <v>1518</v>
      </c>
      <c r="AA2613">
        <v>2</v>
      </c>
      <c r="AB2613">
        <v>1214.4000000000001</v>
      </c>
    </row>
    <row r="2614" spans="1:28" x14ac:dyDescent="0.3">
      <c r="A2614" t="s">
        <v>28</v>
      </c>
      <c r="B2614" t="s">
        <v>29</v>
      </c>
      <c r="C2614" t="s">
        <v>148</v>
      </c>
      <c r="D2614" t="s">
        <v>511</v>
      </c>
      <c r="E2614" t="s">
        <v>32</v>
      </c>
      <c r="F2614" t="s">
        <v>47</v>
      </c>
      <c r="G2614">
        <v>89</v>
      </c>
      <c r="H2614">
        <v>417550</v>
      </c>
      <c r="I2614" t="s">
        <v>34</v>
      </c>
      <c r="J2614" s="1">
        <v>44542</v>
      </c>
      <c r="K2614">
        <v>1200</v>
      </c>
      <c r="L2614" t="s">
        <v>10886</v>
      </c>
      <c r="M2614" t="s">
        <v>366</v>
      </c>
      <c r="N2614" t="s">
        <v>10887</v>
      </c>
      <c r="O2614" t="s">
        <v>10888</v>
      </c>
      <c r="P2614" t="s">
        <v>51</v>
      </c>
      <c r="Q2614">
        <v>11</v>
      </c>
      <c r="R2614" t="s">
        <v>40</v>
      </c>
      <c r="S2614" t="s">
        <v>79</v>
      </c>
      <c r="T2614">
        <v>42498</v>
      </c>
      <c r="U2614" s="1">
        <v>45516</v>
      </c>
      <c r="V2614" t="s">
        <v>64</v>
      </c>
      <c r="W2614">
        <v>830514</v>
      </c>
      <c r="X2614" t="s">
        <v>10889</v>
      </c>
      <c r="Y2614">
        <v>826</v>
      </c>
      <c r="Z2614">
        <v>1183</v>
      </c>
      <c r="AA2614">
        <v>4</v>
      </c>
      <c r="AB2614" s="2" t="s">
        <v>10890</v>
      </c>
    </row>
    <row r="2615" spans="1:28" x14ac:dyDescent="0.3">
      <c r="A2615" t="s">
        <v>28</v>
      </c>
      <c r="B2615" t="s">
        <v>29</v>
      </c>
      <c r="C2615" t="s">
        <v>148</v>
      </c>
      <c r="D2615" t="s">
        <v>74</v>
      </c>
      <c r="E2615" t="s">
        <v>32</v>
      </c>
      <c r="F2615" t="s">
        <v>33</v>
      </c>
      <c r="G2615">
        <v>51</v>
      </c>
      <c r="H2615">
        <v>402686</v>
      </c>
      <c r="I2615" t="s">
        <v>34</v>
      </c>
      <c r="J2615" s="1">
        <v>44648</v>
      </c>
      <c r="K2615">
        <v>1200</v>
      </c>
      <c r="L2615" t="s">
        <v>10891</v>
      </c>
      <c r="M2615" t="s">
        <v>334</v>
      </c>
      <c r="N2615" t="s">
        <v>10892</v>
      </c>
      <c r="O2615" t="s">
        <v>10893</v>
      </c>
      <c r="P2615" t="s">
        <v>51</v>
      </c>
      <c r="Q2615">
        <v>7</v>
      </c>
      <c r="R2615" t="s">
        <v>40</v>
      </c>
      <c r="S2615" t="s">
        <v>118</v>
      </c>
      <c r="T2615">
        <v>44112</v>
      </c>
      <c r="U2615" s="1">
        <v>45370</v>
      </c>
      <c r="V2615" t="s">
        <v>72</v>
      </c>
      <c r="W2615">
        <v>242131</v>
      </c>
      <c r="X2615" t="s">
        <v>10894</v>
      </c>
      <c r="Y2615">
        <v>820</v>
      </c>
      <c r="Z2615">
        <v>2317</v>
      </c>
      <c r="AA2615">
        <v>1</v>
      </c>
      <c r="AB2615" s="2" t="s">
        <v>10895</v>
      </c>
    </row>
    <row r="2616" spans="1:28" x14ac:dyDescent="0.3">
      <c r="A2616" t="s">
        <v>28</v>
      </c>
      <c r="B2616" t="s">
        <v>29</v>
      </c>
      <c r="C2616" t="s">
        <v>193</v>
      </c>
      <c r="D2616" t="s">
        <v>267</v>
      </c>
      <c r="E2616" t="s">
        <v>32</v>
      </c>
      <c r="F2616" t="s">
        <v>135</v>
      </c>
      <c r="G2616">
        <v>38</v>
      </c>
      <c r="H2616">
        <v>410920</v>
      </c>
      <c r="I2616" t="s">
        <v>34</v>
      </c>
      <c r="J2616" s="1">
        <v>43950</v>
      </c>
      <c r="K2616">
        <v>1400</v>
      </c>
      <c r="L2616" t="s">
        <v>10896</v>
      </c>
      <c r="M2616" t="s">
        <v>1118</v>
      </c>
      <c r="N2616" t="s">
        <v>10897</v>
      </c>
      <c r="O2616" t="s">
        <v>10898</v>
      </c>
      <c r="P2616" t="s">
        <v>71</v>
      </c>
      <c r="Q2616">
        <v>5</v>
      </c>
      <c r="R2616" t="s">
        <v>88</v>
      </c>
      <c r="S2616" t="s">
        <v>41</v>
      </c>
      <c r="T2616">
        <v>50644</v>
      </c>
      <c r="U2616" s="1">
        <v>45601</v>
      </c>
      <c r="V2616" t="s">
        <v>42</v>
      </c>
      <c r="W2616">
        <v>249518</v>
      </c>
      <c r="X2616" t="s">
        <v>10899</v>
      </c>
      <c r="Y2616">
        <v>985</v>
      </c>
      <c r="Z2616">
        <v>601</v>
      </c>
      <c r="AA2616">
        <v>4</v>
      </c>
      <c r="AB2616">
        <v>961.6</v>
      </c>
    </row>
    <row r="2617" spans="1:28" x14ac:dyDescent="0.3">
      <c r="A2617" t="s">
        <v>28</v>
      </c>
      <c r="B2617" t="s">
        <v>29</v>
      </c>
      <c r="C2617" t="s">
        <v>91</v>
      </c>
      <c r="D2617" t="s">
        <v>442</v>
      </c>
      <c r="E2617" t="s">
        <v>46</v>
      </c>
      <c r="F2617" t="s">
        <v>113</v>
      </c>
      <c r="G2617">
        <v>41</v>
      </c>
      <c r="H2617">
        <v>430259</v>
      </c>
      <c r="I2617" t="s">
        <v>34</v>
      </c>
      <c r="J2617" s="1">
        <v>45406</v>
      </c>
      <c r="K2617">
        <v>1200</v>
      </c>
      <c r="L2617" t="s">
        <v>10900</v>
      </c>
      <c r="M2617" t="s">
        <v>843</v>
      </c>
      <c r="N2617" t="s">
        <v>10901</v>
      </c>
      <c r="O2617">
        <v>1906478930</v>
      </c>
      <c r="P2617" t="s">
        <v>87</v>
      </c>
      <c r="Q2617">
        <v>12</v>
      </c>
      <c r="R2617" t="s">
        <v>88</v>
      </c>
      <c r="S2617" t="s">
        <v>118</v>
      </c>
      <c r="T2617">
        <v>12260</v>
      </c>
      <c r="U2617" s="1">
        <v>45393</v>
      </c>
      <c r="V2617" t="s">
        <v>80</v>
      </c>
      <c r="W2617">
        <v>180053</v>
      </c>
      <c r="X2617" t="s">
        <v>10902</v>
      </c>
      <c r="Y2617">
        <v>595</v>
      </c>
      <c r="Z2617">
        <v>1150</v>
      </c>
      <c r="AA2617">
        <v>5</v>
      </c>
      <c r="AB2617">
        <v>2300</v>
      </c>
    </row>
    <row r="2618" spans="1:28" x14ac:dyDescent="0.3">
      <c r="A2618" t="s">
        <v>28</v>
      </c>
      <c r="B2618" t="s">
        <v>29</v>
      </c>
      <c r="C2618" t="s">
        <v>30</v>
      </c>
      <c r="D2618" t="s">
        <v>237</v>
      </c>
      <c r="E2618" t="s">
        <v>56</v>
      </c>
      <c r="F2618" t="s">
        <v>175</v>
      </c>
      <c r="G2618">
        <v>3</v>
      </c>
      <c r="H2618">
        <v>408731</v>
      </c>
      <c r="I2618" t="s">
        <v>58</v>
      </c>
      <c r="J2618" s="1">
        <v>44573</v>
      </c>
      <c r="K2618">
        <v>1400</v>
      </c>
      <c r="L2618" t="s">
        <v>10903</v>
      </c>
      <c r="M2618" t="s">
        <v>293</v>
      </c>
      <c r="N2618" t="s">
        <v>10904</v>
      </c>
      <c r="O2618">
        <v>4904400582</v>
      </c>
      <c r="P2618" t="s">
        <v>39</v>
      </c>
      <c r="Q2618">
        <v>17</v>
      </c>
      <c r="R2618" t="s">
        <v>88</v>
      </c>
      <c r="S2618" t="s">
        <v>63</v>
      </c>
      <c r="T2618">
        <v>95142</v>
      </c>
      <c r="U2618" s="1">
        <v>45356</v>
      </c>
      <c r="V2618" t="s">
        <v>72</v>
      </c>
      <c r="W2618">
        <v>418439</v>
      </c>
      <c r="X2618" t="s">
        <v>10905</v>
      </c>
      <c r="Y2618">
        <v>693</v>
      </c>
      <c r="Z2618">
        <v>1031</v>
      </c>
      <c r="AA2618">
        <v>7</v>
      </c>
      <c r="AB2618">
        <v>2886.8</v>
      </c>
    </row>
    <row r="2619" spans="1:28" x14ac:dyDescent="0.3">
      <c r="A2619" t="s">
        <v>28</v>
      </c>
      <c r="B2619" t="s">
        <v>29</v>
      </c>
      <c r="C2619" t="s">
        <v>44</v>
      </c>
      <c r="D2619" t="s">
        <v>142</v>
      </c>
      <c r="E2619" t="s">
        <v>46</v>
      </c>
      <c r="F2619" t="s">
        <v>33</v>
      </c>
      <c r="G2619">
        <v>91</v>
      </c>
      <c r="H2619">
        <v>416898</v>
      </c>
      <c r="I2619" t="s">
        <v>34</v>
      </c>
      <c r="J2619" s="1">
        <v>44149</v>
      </c>
      <c r="K2619">
        <v>1400</v>
      </c>
      <c r="L2619" t="s">
        <v>10906</v>
      </c>
      <c r="M2619" t="s">
        <v>1356</v>
      </c>
      <c r="N2619" t="s">
        <v>10907</v>
      </c>
      <c r="O2619" s="2" t="s">
        <v>10908</v>
      </c>
      <c r="P2619" t="s">
        <v>71</v>
      </c>
      <c r="Q2619">
        <v>12</v>
      </c>
      <c r="R2619" t="s">
        <v>40</v>
      </c>
      <c r="S2619" t="s">
        <v>41</v>
      </c>
      <c r="T2619">
        <v>29550</v>
      </c>
      <c r="U2619" s="1">
        <v>45609</v>
      </c>
      <c r="V2619" t="s">
        <v>42</v>
      </c>
      <c r="W2619">
        <v>927590</v>
      </c>
      <c r="X2619" t="s">
        <v>10909</v>
      </c>
      <c r="Y2619">
        <v>872</v>
      </c>
      <c r="Z2619">
        <v>1930</v>
      </c>
      <c r="AA2619">
        <v>2</v>
      </c>
      <c r="AB2619">
        <v>1544</v>
      </c>
    </row>
    <row r="2620" spans="1:28" x14ac:dyDescent="0.3">
      <c r="A2620" t="s">
        <v>28</v>
      </c>
      <c r="B2620" t="s">
        <v>29</v>
      </c>
      <c r="C2620" t="s">
        <v>30</v>
      </c>
      <c r="D2620" t="s">
        <v>411</v>
      </c>
      <c r="E2620" t="s">
        <v>46</v>
      </c>
      <c r="F2620" t="s">
        <v>150</v>
      </c>
      <c r="G2620">
        <v>90</v>
      </c>
      <c r="H2620">
        <v>416928</v>
      </c>
      <c r="I2620" t="s">
        <v>58</v>
      </c>
      <c r="J2620" s="1">
        <v>44095</v>
      </c>
      <c r="K2620">
        <v>950</v>
      </c>
      <c r="L2620" t="s">
        <v>10910</v>
      </c>
      <c r="M2620" t="s">
        <v>129</v>
      </c>
      <c r="N2620" t="s">
        <v>10911</v>
      </c>
      <c r="O2620" t="s">
        <v>10912</v>
      </c>
      <c r="P2620" t="s">
        <v>71</v>
      </c>
      <c r="Q2620">
        <v>14</v>
      </c>
      <c r="R2620" t="s">
        <v>88</v>
      </c>
      <c r="S2620" t="s">
        <v>41</v>
      </c>
      <c r="T2620">
        <v>81236</v>
      </c>
      <c r="U2620" s="1">
        <v>45474</v>
      </c>
      <c r="V2620" t="s">
        <v>126</v>
      </c>
      <c r="W2620">
        <v>365671</v>
      </c>
      <c r="X2620" t="s">
        <v>10913</v>
      </c>
      <c r="Y2620">
        <v>601</v>
      </c>
      <c r="Z2620">
        <v>1621</v>
      </c>
      <c r="AA2620">
        <v>8</v>
      </c>
      <c r="AB2620" s="2" t="s">
        <v>10914</v>
      </c>
    </row>
    <row r="2621" spans="1:28" x14ac:dyDescent="0.3">
      <c r="A2621" t="s">
        <v>28</v>
      </c>
      <c r="B2621" t="s">
        <v>29</v>
      </c>
      <c r="C2621" t="s">
        <v>157</v>
      </c>
      <c r="D2621" t="s">
        <v>55</v>
      </c>
      <c r="E2621" t="s">
        <v>46</v>
      </c>
      <c r="F2621" t="s">
        <v>135</v>
      </c>
      <c r="G2621">
        <v>47</v>
      </c>
      <c r="H2621">
        <v>408415</v>
      </c>
      <c r="I2621" t="s">
        <v>34</v>
      </c>
      <c r="J2621" s="1">
        <v>45097</v>
      </c>
      <c r="K2621">
        <v>1200</v>
      </c>
      <c r="L2621" t="s">
        <v>10915</v>
      </c>
      <c r="M2621" t="s">
        <v>496</v>
      </c>
      <c r="N2621" t="s">
        <v>10916</v>
      </c>
      <c r="O2621" t="s">
        <v>10917</v>
      </c>
      <c r="P2621" t="s">
        <v>87</v>
      </c>
      <c r="Q2621">
        <v>18</v>
      </c>
      <c r="R2621" t="s">
        <v>88</v>
      </c>
      <c r="S2621" t="s">
        <v>79</v>
      </c>
      <c r="T2621">
        <v>24221</v>
      </c>
      <c r="U2621" s="1">
        <v>45369</v>
      </c>
      <c r="V2621" t="s">
        <v>72</v>
      </c>
      <c r="W2621">
        <v>471359</v>
      </c>
      <c r="X2621" t="s">
        <v>10918</v>
      </c>
      <c r="Y2621">
        <v>336</v>
      </c>
      <c r="Z2621">
        <v>1425</v>
      </c>
      <c r="AA2621">
        <v>5</v>
      </c>
      <c r="AB2621">
        <v>2850</v>
      </c>
    </row>
    <row r="2622" spans="1:28" x14ac:dyDescent="0.3">
      <c r="A2622" t="s">
        <v>28</v>
      </c>
      <c r="B2622" t="s">
        <v>29</v>
      </c>
      <c r="C2622" t="s">
        <v>193</v>
      </c>
      <c r="D2622" t="s">
        <v>560</v>
      </c>
      <c r="E2622" t="s">
        <v>56</v>
      </c>
      <c r="F2622" t="s">
        <v>83</v>
      </c>
      <c r="G2622">
        <v>45</v>
      </c>
      <c r="H2622">
        <v>418526</v>
      </c>
      <c r="I2622" t="s">
        <v>34</v>
      </c>
      <c r="J2622" s="1">
        <v>44959</v>
      </c>
      <c r="K2622">
        <v>1000</v>
      </c>
      <c r="L2622" t="s">
        <v>10919</v>
      </c>
      <c r="M2622" t="s">
        <v>1048</v>
      </c>
      <c r="N2622" t="s">
        <v>10920</v>
      </c>
      <c r="O2622" t="s">
        <v>10921</v>
      </c>
      <c r="P2622" t="s">
        <v>71</v>
      </c>
      <c r="Q2622">
        <v>3</v>
      </c>
      <c r="R2622" t="s">
        <v>88</v>
      </c>
      <c r="S2622" t="s">
        <v>63</v>
      </c>
      <c r="T2622">
        <v>79090</v>
      </c>
      <c r="U2622" s="1">
        <v>45382</v>
      </c>
      <c r="V2622" t="s">
        <v>72</v>
      </c>
      <c r="W2622">
        <v>288735</v>
      </c>
      <c r="X2622" t="s">
        <v>10922</v>
      </c>
      <c r="Y2622">
        <v>278</v>
      </c>
      <c r="Z2622">
        <v>1118</v>
      </c>
      <c r="AA2622">
        <v>2</v>
      </c>
      <c r="AB2622" s="2" t="s">
        <v>10923</v>
      </c>
    </row>
    <row r="2623" spans="1:28" x14ac:dyDescent="0.3">
      <c r="A2623" t="s">
        <v>28</v>
      </c>
      <c r="B2623" t="s">
        <v>29</v>
      </c>
      <c r="C2623" t="s">
        <v>193</v>
      </c>
      <c r="D2623" t="s">
        <v>74</v>
      </c>
      <c r="E2623" t="s">
        <v>46</v>
      </c>
      <c r="F2623" t="s">
        <v>83</v>
      </c>
      <c r="G2623">
        <v>2</v>
      </c>
      <c r="H2623">
        <v>410896</v>
      </c>
      <c r="I2623" t="s">
        <v>58</v>
      </c>
      <c r="J2623" s="1">
        <v>44555</v>
      </c>
      <c r="K2623">
        <v>1100</v>
      </c>
      <c r="L2623" t="s">
        <v>10924</v>
      </c>
      <c r="M2623" t="s">
        <v>239</v>
      </c>
      <c r="N2623" t="s">
        <v>10925</v>
      </c>
      <c r="O2623" t="s">
        <v>10926</v>
      </c>
      <c r="P2623" t="s">
        <v>87</v>
      </c>
      <c r="Q2623">
        <v>9</v>
      </c>
      <c r="R2623" t="s">
        <v>40</v>
      </c>
      <c r="S2623" t="s">
        <v>41</v>
      </c>
      <c r="T2623">
        <v>91197</v>
      </c>
      <c r="U2623" s="1">
        <v>45434</v>
      </c>
      <c r="V2623" t="s">
        <v>140</v>
      </c>
      <c r="W2623">
        <v>816772</v>
      </c>
      <c r="X2623" t="s">
        <v>10927</v>
      </c>
      <c r="Y2623">
        <v>678</v>
      </c>
      <c r="Z2623">
        <v>2891</v>
      </c>
      <c r="AA2623">
        <v>3</v>
      </c>
      <c r="AB2623" s="2" t="s">
        <v>10928</v>
      </c>
    </row>
    <row r="2624" spans="1:28" x14ac:dyDescent="0.3">
      <c r="A2624" t="s">
        <v>28</v>
      </c>
      <c r="B2624" t="s">
        <v>29</v>
      </c>
      <c r="C2624" t="s">
        <v>44</v>
      </c>
      <c r="D2624" t="s">
        <v>134</v>
      </c>
      <c r="E2624" t="s">
        <v>32</v>
      </c>
      <c r="F2624" t="s">
        <v>99</v>
      </c>
      <c r="G2624">
        <v>1</v>
      </c>
      <c r="H2624">
        <v>438204</v>
      </c>
      <c r="I2624" t="s">
        <v>58</v>
      </c>
      <c r="J2624" s="1">
        <v>44396</v>
      </c>
      <c r="K2624">
        <v>1200</v>
      </c>
      <c r="L2624" t="s">
        <v>10929</v>
      </c>
      <c r="M2624" t="s">
        <v>1366</v>
      </c>
      <c r="N2624" t="s">
        <v>10930</v>
      </c>
      <c r="O2624" t="s">
        <v>10931</v>
      </c>
      <c r="P2624" t="s">
        <v>71</v>
      </c>
      <c r="Q2624">
        <v>8</v>
      </c>
      <c r="R2624" t="s">
        <v>40</v>
      </c>
      <c r="S2624" t="s">
        <v>118</v>
      </c>
      <c r="T2624">
        <v>64311</v>
      </c>
      <c r="U2624" s="1">
        <v>45395</v>
      </c>
      <c r="V2624" t="s">
        <v>80</v>
      </c>
      <c r="W2624">
        <v>838811</v>
      </c>
      <c r="X2624" t="s">
        <v>10932</v>
      </c>
      <c r="Y2624">
        <v>915</v>
      </c>
      <c r="Z2624">
        <v>1612</v>
      </c>
      <c r="AA2624">
        <v>3</v>
      </c>
      <c r="AB2624">
        <v>1934.4</v>
      </c>
    </row>
    <row r="2625" spans="1:28" x14ac:dyDescent="0.3">
      <c r="A2625" t="s">
        <v>28</v>
      </c>
      <c r="B2625" t="s">
        <v>29</v>
      </c>
      <c r="C2625" t="s">
        <v>44</v>
      </c>
      <c r="D2625" t="s">
        <v>349</v>
      </c>
      <c r="E2625" t="s">
        <v>32</v>
      </c>
      <c r="F2625" t="s">
        <v>57</v>
      </c>
      <c r="G2625">
        <v>100</v>
      </c>
      <c r="H2625">
        <v>420311</v>
      </c>
      <c r="I2625" t="s">
        <v>34</v>
      </c>
      <c r="J2625" s="1">
        <v>45214</v>
      </c>
      <c r="K2625">
        <v>800</v>
      </c>
      <c r="L2625" t="s">
        <v>10933</v>
      </c>
      <c r="M2625" t="s">
        <v>76</v>
      </c>
      <c r="N2625" t="s">
        <v>10934</v>
      </c>
      <c r="O2625" t="s">
        <v>10935</v>
      </c>
      <c r="P2625" t="s">
        <v>39</v>
      </c>
      <c r="Q2625">
        <v>7</v>
      </c>
      <c r="R2625" t="s">
        <v>40</v>
      </c>
      <c r="S2625" t="s">
        <v>41</v>
      </c>
      <c r="T2625">
        <v>16632</v>
      </c>
      <c r="U2625" s="1">
        <v>45522</v>
      </c>
      <c r="V2625" t="s">
        <v>64</v>
      </c>
      <c r="W2625">
        <v>902769</v>
      </c>
      <c r="X2625" t="s">
        <v>10112</v>
      </c>
      <c r="Y2625">
        <v>301</v>
      </c>
      <c r="Z2625">
        <v>1338</v>
      </c>
      <c r="AA2625">
        <v>5</v>
      </c>
      <c r="AB2625">
        <v>2676</v>
      </c>
    </row>
    <row r="2626" spans="1:28" x14ac:dyDescent="0.3">
      <c r="A2626" t="s">
        <v>28</v>
      </c>
      <c r="B2626" t="s">
        <v>29</v>
      </c>
      <c r="C2626" t="s">
        <v>66</v>
      </c>
      <c r="D2626" t="s">
        <v>31</v>
      </c>
      <c r="E2626" t="s">
        <v>32</v>
      </c>
      <c r="F2626" t="s">
        <v>33</v>
      </c>
      <c r="G2626">
        <v>44</v>
      </c>
      <c r="H2626">
        <v>402732</v>
      </c>
      <c r="I2626" t="s">
        <v>34</v>
      </c>
      <c r="J2626" s="1">
        <v>43842</v>
      </c>
      <c r="K2626">
        <v>1000</v>
      </c>
      <c r="L2626" t="s">
        <v>10936</v>
      </c>
      <c r="M2626" t="s">
        <v>129</v>
      </c>
      <c r="N2626" t="s">
        <v>10937</v>
      </c>
      <c r="O2626" t="s">
        <v>10938</v>
      </c>
      <c r="P2626" t="s">
        <v>87</v>
      </c>
      <c r="Q2626">
        <v>8</v>
      </c>
      <c r="R2626" t="s">
        <v>88</v>
      </c>
      <c r="S2626" t="s">
        <v>63</v>
      </c>
      <c r="T2626">
        <v>53016</v>
      </c>
      <c r="U2626" s="1">
        <v>45397</v>
      </c>
      <c r="V2626" t="s">
        <v>80</v>
      </c>
      <c r="W2626">
        <v>164055</v>
      </c>
      <c r="X2626" t="s">
        <v>10939</v>
      </c>
      <c r="Y2626">
        <v>578</v>
      </c>
      <c r="Z2626">
        <v>2543</v>
      </c>
      <c r="AA2626">
        <v>5</v>
      </c>
      <c r="AB2626">
        <v>5086</v>
      </c>
    </row>
    <row r="2627" spans="1:28" x14ac:dyDescent="0.3">
      <c r="A2627" t="s">
        <v>28</v>
      </c>
      <c r="B2627" t="s">
        <v>29</v>
      </c>
      <c r="C2627" t="s">
        <v>148</v>
      </c>
      <c r="D2627" t="s">
        <v>380</v>
      </c>
      <c r="E2627" t="s">
        <v>56</v>
      </c>
      <c r="F2627" t="s">
        <v>113</v>
      </c>
      <c r="G2627">
        <v>99</v>
      </c>
      <c r="H2627">
        <v>400801</v>
      </c>
      <c r="I2627" t="s">
        <v>58</v>
      </c>
      <c r="J2627" s="1">
        <v>44874</v>
      </c>
      <c r="K2627">
        <v>1200</v>
      </c>
      <c r="L2627" t="s">
        <v>10940</v>
      </c>
      <c r="M2627" t="s">
        <v>85</v>
      </c>
      <c r="N2627" t="s">
        <v>10941</v>
      </c>
      <c r="O2627">
        <v>7585873165</v>
      </c>
      <c r="P2627" t="s">
        <v>87</v>
      </c>
      <c r="Q2627">
        <v>10</v>
      </c>
      <c r="R2627" t="s">
        <v>88</v>
      </c>
      <c r="S2627" t="s">
        <v>118</v>
      </c>
      <c r="T2627">
        <v>85723</v>
      </c>
      <c r="U2627" s="1">
        <v>45533</v>
      </c>
      <c r="V2627" t="s">
        <v>64</v>
      </c>
      <c r="W2627">
        <v>195292</v>
      </c>
      <c r="X2627" t="s">
        <v>10942</v>
      </c>
      <c r="Y2627">
        <v>762</v>
      </c>
      <c r="Z2627">
        <v>2390</v>
      </c>
      <c r="AA2627">
        <v>5</v>
      </c>
      <c r="AB2627">
        <v>4780</v>
      </c>
    </row>
    <row r="2628" spans="1:28" x14ac:dyDescent="0.3">
      <c r="A2628" t="s">
        <v>28</v>
      </c>
      <c r="B2628" t="s">
        <v>29</v>
      </c>
      <c r="C2628" t="s">
        <v>148</v>
      </c>
      <c r="D2628" t="s">
        <v>421</v>
      </c>
      <c r="E2628" t="s">
        <v>46</v>
      </c>
      <c r="F2628" t="s">
        <v>355</v>
      </c>
      <c r="G2628">
        <v>33</v>
      </c>
      <c r="H2628">
        <v>438528</v>
      </c>
      <c r="I2628" t="s">
        <v>58</v>
      </c>
      <c r="J2628" s="1">
        <v>43833</v>
      </c>
      <c r="K2628">
        <v>1200</v>
      </c>
      <c r="L2628" t="s">
        <v>10943</v>
      </c>
      <c r="M2628" t="s">
        <v>736</v>
      </c>
      <c r="N2628" t="s">
        <v>10944</v>
      </c>
      <c r="O2628" t="s">
        <v>10945</v>
      </c>
      <c r="P2628" t="s">
        <v>51</v>
      </c>
      <c r="Q2628">
        <v>9</v>
      </c>
      <c r="R2628" t="s">
        <v>88</v>
      </c>
      <c r="S2628" t="s">
        <v>63</v>
      </c>
      <c r="T2628">
        <v>36547</v>
      </c>
      <c r="U2628" s="1">
        <v>45396</v>
      </c>
      <c r="V2628" t="s">
        <v>80</v>
      </c>
      <c r="W2628">
        <v>415475</v>
      </c>
      <c r="X2628" t="s">
        <v>5181</v>
      </c>
      <c r="Y2628">
        <v>623</v>
      </c>
      <c r="Z2628">
        <v>552</v>
      </c>
      <c r="AA2628">
        <v>1</v>
      </c>
      <c r="AB2628">
        <v>220.8</v>
      </c>
    </row>
    <row r="2629" spans="1:28" x14ac:dyDescent="0.3">
      <c r="A2629" t="s">
        <v>28</v>
      </c>
      <c r="B2629" t="s">
        <v>29</v>
      </c>
      <c r="C2629" t="s">
        <v>66</v>
      </c>
      <c r="D2629" t="s">
        <v>349</v>
      </c>
      <c r="E2629" t="s">
        <v>46</v>
      </c>
      <c r="F2629" t="s">
        <v>355</v>
      </c>
      <c r="G2629">
        <v>54</v>
      </c>
      <c r="H2629">
        <v>404072</v>
      </c>
      <c r="I2629" t="s">
        <v>58</v>
      </c>
      <c r="J2629" s="1">
        <v>44342</v>
      </c>
      <c r="K2629">
        <v>1400</v>
      </c>
      <c r="L2629" t="s">
        <v>3919</v>
      </c>
      <c r="M2629" t="s">
        <v>177</v>
      </c>
      <c r="N2629" t="s">
        <v>10946</v>
      </c>
      <c r="O2629" t="s">
        <v>10947</v>
      </c>
      <c r="P2629" t="s">
        <v>71</v>
      </c>
      <c r="Q2629">
        <v>18</v>
      </c>
      <c r="R2629" t="s">
        <v>40</v>
      </c>
      <c r="S2629" t="s">
        <v>79</v>
      </c>
      <c r="T2629">
        <v>64526</v>
      </c>
      <c r="U2629" s="1">
        <v>45446</v>
      </c>
      <c r="V2629" t="s">
        <v>52</v>
      </c>
      <c r="W2629">
        <v>813306</v>
      </c>
      <c r="X2629" t="s">
        <v>10948</v>
      </c>
      <c r="Y2629">
        <v>620</v>
      </c>
      <c r="Z2629">
        <v>2098</v>
      </c>
      <c r="AA2629">
        <v>2</v>
      </c>
      <c r="AB2629">
        <v>1678.4</v>
      </c>
    </row>
    <row r="2630" spans="1:28" x14ac:dyDescent="0.3">
      <c r="A2630" t="s">
        <v>28</v>
      </c>
      <c r="B2630" t="s">
        <v>29</v>
      </c>
      <c r="C2630" t="s">
        <v>66</v>
      </c>
      <c r="D2630" t="s">
        <v>237</v>
      </c>
      <c r="E2630" t="s">
        <v>32</v>
      </c>
      <c r="F2630" t="s">
        <v>57</v>
      </c>
      <c r="G2630">
        <v>18</v>
      </c>
      <c r="H2630">
        <v>430114</v>
      </c>
      <c r="I2630" t="s">
        <v>34</v>
      </c>
      <c r="J2630" s="1">
        <v>45295</v>
      </c>
      <c r="K2630">
        <v>800</v>
      </c>
      <c r="L2630" t="s">
        <v>10949</v>
      </c>
      <c r="M2630" t="s">
        <v>1072</v>
      </c>
      <c r="N2630" t="s">
        <v>10950</v>
      </c>
      <c r="O2630">
        <v>1284500161</v>
      </c>
      <c r="P2630" t="s">
        <v>39</v>
      </c>
      <c r="Q2630">
        <v>5</v>
      </c>
      <c r="R2630" t="s">
        <v>88</v>
      </c>
      <c r="S2630" t="s">
        <v>79</v>
      </c>
      <c r="T2630">
        <v>74305</v>
      </c>
      <c r="U2630" s="1">
        <v>45612</v>
      </c>
      <c r="V2630" t="s">
        <v>42</v>
      </c>
      <c r="W2630">
        <v>477902</v>
      </c>
      <c r="X2630" t="s">
        <v>10951</v>
      </c>
      <c r="Y2630">
        <v>647</v>
      </c>
      <c r="Z2630">
        <v>664</v>
      </c>
      <c r="AA2630">
        <v>5</v>
      </c>
      <c r="AB2630">
        <v>1328</v>
      </c>
    </row>
    <row r="2631" spans="1:28" x14ac:dyDescent="0.3">
      <c r="A2631" t="s">
        <v>28</v>
      </c>
      <c r="B2631" t="s">
        <v>29</v>
      </c>
      <c r="C2631" t="s">
        <v>44</v>
      </c>
      <c r="D2631" t="s">
        <v>411</v>
      </c>
      <c r="E2631" t="s">
        <v>32</v>
      </c>
      <c r="F2631" t="s">
        <v>106</v>
      </c>
      <c r="G2631">
        <v>99</v>
      </c>
      <c r="H2631">
        <v>418258</v>
      </c>
      <c r="I2631" t="s">
        <v>58</v>
      </c>
      <c r="J2631" s="1">
        <v>44692</v>
      </c>
      <c r="K2631">
        <v>1300</v>
      </c>
      <c r="L2631" t="s">
        <v>10952</v>
      </c>
      <c r="M2631" t="s">
        <v>1366</v>
      </c>
      <c r="N2631" t="s">
        <v>10953</v>
      </c>
      <c r="O2631" t="s">
        <v>10954</v>
      </c>
      <c r="P2631" t="s">
        <v>39</v>
      </c>
      <c r="Q2631">
        <v>12</v>
      </c>
      <c r="R2631" t="s">
        <v>40</v>
      </c>
      <c r="S2631" t="s">
        <v>118</v>
      </c>
      <c r="T2631">
        <v>99098</v>
      </c>
      <c r="U2631" s="1">
        <v>45371</v>
      </c>
      <c r="V2631" t="s">
        <v>72</v>
      </c>
      <c r="W2631">
        <v>468639</v>
      </c>
      <c r="X2631" t="s">
        <v>10955</v>
      </c>
      <c r="Y2631">
        <v>591</v>
      </c>
      <c r="Z2631">
        <v>2779</v>
      </c>
      <c r="AA2631">
        <v>5</v>
      </c>
      <c r="AB2631">
        <v>5558</v>
      </c>
    </row>
    <row r="2632" spans="1:28" x14ac:dyDescent="0.3">
      <c r="A2632" t="s">
        <v>28</v>
      </c>
      <c r="B2632" t="s">
        <v>29</v>
      </c>
      <c r="C2632" t="s">
        <v>91</v>
      </c>
      <c r="D2632" t="s">
        <v>182</v>
      </c>
      <c r="E2632" t="s">
        <v>56</v>
      </c>
      <c r="F2632" t="s">
        <v>150</v>
      </c>
      <c r="G2632">
        <v>69</v>
      </c>
      <c r="H2632">
        <v>438875</v>
      </c>
      <c r="I2632" t="s">
        <v>34</v>
      </c>
      <c r="J2632" s="1">
        <v>44644</v>
      </c>
      <c r="K2632">
        <v>1400</v>
      </c>
      <c r="L2632" t="s">
        <v>10956</v>
      </c>
      <c r="M2632" t="s">
        <v>1072</v>
      </c>
      <c r="N2632" t="s">
        <v>10957</v>
      </c>
      <c r="O2632" t="s">
        <v>10958</v>
      </c>
      <c r="P2632" t="s">
        <v>51</v>
      </c>
      <c r="Q2632">
        <v>8</v>
      </c>
      <c r="R2632" t="s">
        <v>40</v>
      </c>
      <c r="S2632" t="s">
        <v>118</v>
      </c>
      <c r="T2632">
        <v>80641</v>
      </c>
      <c r="U2632" s="1">
        <v>45488</v>
      </c>
      <c r="V2632" t="s">
        <v>126</v>
      </c>
      <c r="W2632">
        <v>861828</v>
      </c>
      <c r="X2632" t="s">
        <v>10959</v>
      </c>
      <c r="Y2632">
        <v>599</v>
      </c>
      <c r="Z2632">
        <v>2770</v>
      </c>
      <c r="AA2632">
        <v>1</v>
      </c>
      <c r="AB2632">
        <v>1108</v>
      </c>
    </row>
    <row r="2633" spans="1:28" x14ac:dyDescent="0.3">
      <c r="A2633" t="s">
        <v>28</v>
      </c>
      <c r="B2633" t="s">
        <v>29</v>
      </c>
      <c r="C2633" t="s">
        <v>30</v>
      </c>
      <c r="D2633" t="s">
        <v>560</v>
      </c>
      <c r="E2633" t="s">
        <v>32</v>
      </c>
      <c r="F2633" t="s">
        <v>175</v>
      </c>
      <c r="G2633">
        <v>36</v>
      </c>
      <c r="H2633">
        <v>436479</v>
      </c>
      <c r="I2633" t="s">
        <v>58</v>
      </c>
      <c r="J2633" s="1">
        <v>44705</v>
      </c>
      <c r="K2633">
        <v>800</v>
      </c>
      <c r="L2633" t="s">
        <v>10960</v>
      </c>
      <c r="M2633" t="s">
        <v>1030</v>
      </c>
      <c r="N2633" t="s">
        <v>10961</v>
      </c>
      <c r="O2633">
        <f>1-61-555-7681</f>
        <v>-8296</v>
      </c>
      <c r="P2633" t="s">
        <v>51</v>
      </c>
      <c r="Q2633">
        <v>3</v>
      </c>
      <c r="R2633" t="s">
        <v>88</v>
      </c>
      <c r="S2633" t="s">
        <v>79</v>
      </c>
      <c r="T2633">
        <v>34838</v>
      </c>
      <c r="U2633" s="1">
        <v>45323</v>
      </c>
      <c r="V2633" t="s">
        <v>119</v>
      </c>
      <c r="W2633">
        <v>383984</v>
      </c>
      <c r="X2633" t="s">
        <v>10962</v>
      </c>
      <c r="Y2633">
        <v>548</v>
      </c>
      <c r="Z2633">
        <v>1847</v>
      </c>
      <c r="AA2633">
        <v>7</v>
      </c>
      <c r="AB2633">
        <v>5171.6000000000004</v>
      </c>
    </row>
    <row r="2634" spans="1:28" x14ac:dyDescent="0.3">
      <c r="A2634" t="s">
        <v>28</v>
      </c>
      <c r="B2634" t="s">
        <v>29</v>
      </c>
      <c r="C2634" t="s">
        <v>30</v>
      </c>
      <c r="D2634" t="s">
        <v>274</v>
      </c>
      <c r="E2634" t="s">
        <v>56</v>
      </c>
      <c r="F2634" t="s">
        <v>135</v>
      </c>
      <c r="G2634">
        <v>73</v>
      </c>
      <c r="H2634">
        <v>436497</v>
      </c>
      <c r="I2634" t="s">
        <v>34</v>
      </c>
      <c r="J2634" s="1">
        <v>44459</v>
      </c>
      <c r="K2634">
        <v>950</v>
      </c>
      <c r="L2634" t="s">
        <v>10963</v>
      </c>
      <c r="M2634" t="s">
        <v>1147</v>
      </c>
      <c r="N2634" t="s">
        <v>10964</v>
      </c>
      <c r="O2634" t="s">
        <v>10965</v>
      </c>
      <c r="P2634" t="s">
        <v>71</v>
      </c>
      <c r="Q2634">
        <v>20</v>
      </c>
      <c r="R2634" t="s">
        <v>88</v>
      </c>
      <c r="S2634" t="s">
        <v>118</v>
      </c>
      <c r="T2634">
        <v>72349</v>
      </c>
      <c r="U2634" s="1">
        <v>45295</v>
      </c>
      <c r="V2634" t="s">
        <v>111</v>
      </c>
      <c r="W2634">
        <v>230360</v>
      </c>
      <c r="X2634" t="s">
        <v>10966</v>
      </c>
      <c r="Y2634">
        <v>802</v>
      </c>
      <c r="Z2634">
        <v>1681</v>
      </c>
      <c r="AA2634">
        <v>4</v>
      </c>
      <c r="AB2634" s="2" t="s">
        <v>1555</v>
      </c>
    </row>
    <row r="2635" spans="1:28" x14ac:dyDescent="0.3">
      <c r="A2635" t="s">
        <v>28</v>
      </c>
      <c r="B2635" t="s">
        <v>29</v>
      </c>
      <c r="C2635" t="s">
        <v>66</v>
      </c>
      <c r="D2635" t="s">
        <v>227</v>
      </c>
      <c r="E2635" t="s">
        <v>32</v>
      </c>
      <c r="F2635" t="s">
        <v>57</v>
      </c>
      <c r="G2635">
        <v>59</v>
      </c>
      <c r="H2635">
        <v>410506</v>
      </c>
      <c r="I2635" t="s">
        <v>58</v>
      </c>
      <c r="J2635" s="1">
        <v>45495</v>
      </c>
      <c r="K2635">
        <v>1300</v>
      </c>
      <c r="L2635" t="s">
        <v>10967</v>
      </c>
      <c r="M2635" t="s">
        <v>345</v>
      </c>
      <c r="N2635" t="s">
        <v>10968</v>
      </c>
      <c r="O2635" t="s">
        <v>10969</v>
      </c>
      <c r="P2635" t="s">
        <v>39</v>
      </c>
      <c r="Q2635">
        <v>15</v>
      </c>
      <c r="R2635" t="s">
        <v>40</v>
      </c>
      <c r="S2635" t="s">
        <v>41</v>
      </c>
      <c r="T2635">
        <v>18834</v>
      </c>
      <c r="U2635" s="1">
        <v>45342</v>
      </c>
      <c r="V2635" t="s">
        <v>119</v>
      </c>
      <c r="W2635">
        <v>333603</v>
      </c>
      <c r="X2635" t="s">
        <v>10970</v>
      </c>
      <c r="Y2635">
        <v>984</v>
      </c>
      <c r="Z2635">
        <v>1069</v>
      </c>
      <c r="AA2635">
        <v>6</v>
      </c>
      <c r="AB2635" s="2" t="s">
        <v>10971</v>
      </c>
    </row>
    <row r="2636" spans="1:28" x14ac:dyDescent="0.3">
      <c r="A2636" t="s">
        <v>28</v>
      </c>
      <c r="B2636" t="s">
        <v>29</v>
      </c>
      <c r="C2636" t="s">
        <v>91</v>
      </c>
      <c r="D2636" t="s">
        <v>149</v>
      </c>
      <c r="E2636" t="s">
        <v>32</v>
      </c>
      <c r="F2636" t="s">
        <v>99</v>
      </c>
      <c r="G2636">
        <v>86</v>
      </c>
      <c r="H2636">
        <v>426428</v>
      </c>
      <c r="I2636" t="s">
        <v>58</v>
      </c>
      <c r="J2636" s="1">
        <v>43879</v>
      </c>
      <c r="K2636">
        <v>1000</v>
      </c>
      <c r="L2636" t="s">
        <v>10972</v>
      </c>
      <c r="M2636" t="s">
        <v>680</v>
      </c>
      <c r="N2636" t="s">
        <v>10973</v>
      </c>
      <c r="O2636" t="s">
        <v>10974</v>
      </c>
      <c r="P2636" t="s">
        <v>39</v>
      </c>
      <c r="Q2636">
        <v>10</v>
      </c>
      <c r="R2636" t="s">
        <v>88</v>
      </c>
      <c r="S2636" t="s">
        <v>118</v>
      </c>
      <c r="T2636">
        <v>87349</v>
      </c>
      <c r="U2636" s="1">
        <v>45495</v>
      </c>
      <c r="V2636" t="s">
        <v>126</v>
      </c>
      <c r="W2636">
        <v>552271</v>
      </c>
      <c r="X2636" t="s">
        <v>10975</v>
      </c>
      <c r="Y2636">
        <v>904</v>
      </c>
      <c r="Z2636">
        <v>700</v>
      </c>
      <c r="AA2636">
        <v>1</v>
      </c>
      <c r="AB2636">
        <v>280</v>
      </c>
    </row>
    <row r="2637" spans="1:28" x14ac:dyDescent="0.3">
      <c r="A2637" t="s">
        <v>28</v>
      </c>
      <c r="B2637" t="s">
        <v>29</v>
      </c>
      <c r="C2637" t="s">
        <v>91</v>
      </c>
      <c r="D2637" t="s">
        <v>187</v>
      </c>
      <c r="E2637" t="s">
        <v>46</v>
      </c>
      <c r="F2637" t="s">
        <v>106</v>
      </c>
      <c r="G2637">
        <v>93</v>
      </c>
      <c r="H2637">
        <v>404484</v>
      </c>
      <c r="I2637" t="s">
        <v>58</v>
      </c>
      <c r="J2637" s="1">
        <v>45027</v>
      </c>
      <c r="K2637">
        <v>1100</v>
      </c>
      <c r="L2637" t="s">
        <v>10976</v>
      </c>
      <c r="M2637" t="s">
        <v>256</v>
      </c>
      <c r="N2637" t="s">
        <v>10977</v>
      </c>
      <c r="O2637">
        <f>1-842-108-2427</f>
        <v>-3376</v>
      </c>
      <c r="P2637" t="s">
        <v>71</v>
      </c>
      <c r="Q2637">
        <v>5</v>
      </c>
      <c r="R2637" t="s">
        <v>40</v>
      </c>
      <c r="S2637" t="s">
        <v>63</v>
      </c>
      <c r="T2637">
        <v>86929</v>
      </c>
      <c r="U2637" s="1">
        <v>45414</v>
      </c>
      <c r="V2637" t="s">
        <v>140</v>
      </c>
      <c r="W2637">
        <v>868580</v>
      </c>
      <c r="X2637" t="s">
        <v>10978</v>
      </c>
      <c r="Y2637">
        <v>700</v>
      </c>
      <c r="Z2637">
        <v>1970</v>
      </c>
      <c r="AA2637">
        <v>4</v>
      </c>
      <c r="AB2637">
        <v>3152</v>
      </c>
    </row>
    <row r="2638" spans="1:28" x14ac:dyDescent="0.3">
      <c r="A2638" t="s">
        <v>28</v>
      </c>
      <c r="B2638" t="s">
        <v>29</v>
      </c>
      <c r="C2638" t="s">
        <v>148</v>
      </c>
      <c r="D2638" t="s">
        <v>546</v>
      </c>
      <c r="E2638" t="s">
        <v>32</v>
      </c>
      <c r="F2638" t="s">
        <v>135</v>
      </c>
      <c r="G2638">
        <v>7</v>
      </c>
      <c r="H2638">
        <v>424082</v>
      </c>
      <c r="I2638" t="s">
        <v>34</v>
      </c>
      <c r="J2638" s="1">
        <v>45373</v>
      </c>
      <c r="K2638">
        <v>1400</v>
      </c>
      <c r="L2638" t="s">
        <v>10979</v>
      </c>
      <c r="M2638" t="s">
        <v>1212</v>
      </c>
      <c r="N2638" t="s">
        <v>10980</v>
      </c>
      <c r="O2638" t="s">
        <v>10981</v>
      </c>
      <c r="P2638" t="s">
        <v>87</v>
      </c>
      <c r="Q2638">
        <v>9</v>
      </c>
      <c r="R2638" t="s">
        <v>88</v>
      </c>
      <c r="S2638" t="s">
        <v>79</v>
      </c>
      <c r="T2638">
        <v>41431</v>
      </c>
      <c r="U2638" s="1">
        <v>45414</v>
      </c>
      <c r="V2638" t="s">
        <v>140</v>
      </c>
      <c r="W2638">
        <v>995063</v>
      </c>
      <c r="X2638" t="s">
        <v>10982</v>
      </c>
      <c r="Y2638">
        <v>258</v>
      </c>
      <c r="Z2638">
        <v>666</v>
      </c>
      <c r="AA2638">
        <v>1</v>
      </c>
      <c r="AB2638" s="2" t="s">
        <v>10983</v>
      </c>
    </row>
    <row r="2639" spans="1:28" x14ac:dyDescent="0.3">
      <c r="A2639" t="s">
        <v>28</v>
      </c>
      <c r="B2639" t="s">
        <v>29</v>
      </c>
      <c r="C2639" t="s">
        <v>148</v>
      </c>
      <c r="D2639" t="s">
        <v>411</v>
      </c>
      <c r="E2639" t="s">
        <v>32</v>
      </c>
      <c r="F2639" t="s">
        <v>47</v>
      </c>
      <c r="G2639">
        <v>97</v>
      </c>
      <c r="H2639">
        <v>426209</v>
      </c>
      <c r="I2639" t="s">
        <v>58</v>
      </c>
      <c r="J2639" s="1">
        <v>45432</v>
      </c>
      <c r="K2639">
        <v>1300</v>
      </c>
      <c r="L2639" t="s">
        <v>10984</v>
      </c>
      <c r="M2639" t="s">
        <v>366</v>
      </c>
      <c r="N2639" t="s">
        <v>10985</v>
      </c>
      <c r="O2639" t="s">
        <v>10986</v>
      </c>
      <c r="P2639" t="s">
        <v>39</v>
      </c>
      <c r="Q2639">
        <v>10</v>
      </c>
      <c r="R2639" t="s">
        <v>40</v>
      </c>
      <c r="S2639" t="s">
        <v>118</v>
      </c>
      <c r="T2639">
        <v>91502</v>
      </c>
      <c r="U2639" s="1">
        <v>45376</v>
      </c>
      <c r="V2639" t="s">
        <v>72</v>
      </c>
      <c r="W2639">
        <v>952432</v>
      </c>
      <c r="X2639" t="s">
        <v>10400</v>
      </c>
      <c r="Y2639">
        <v>900</v>
      </c>
      <c r="Z2639">
        <v>2384</v>
      </c>
      <c r="AA2639">
        <v>5</v>
      </c>
      <c r="AB2639">
        <v>4768</v>
      </c>
    </row>
    <row r="2640" spans="1:28" x14ac:dyDescent="0.3">
      <c r="A2640" t="s">
        <v>28</v>
      </c>
      <c r="B2640" t="s">
        <v>29</v>
      </c>
      <c r="C2640" t="s">
        <v>193</v>
      </c>
      <c r="D2640" t="s">
        <v>261</v>
      </c>
      <c r="E2640" t="s">
        <v>46</v>
      </c>
      <c r="F2640" t="s">
        <v>355</v>
      </c>
      <c r="G2640">
        <v>32</v>
      </c>
      <c r="H2640">
        <v>415284</v>
      </c>
      <c r="I2640" t="s">
        <v>34</v>
      </c>
      <c r="J2640" s="1">
        <v>45308</v>
      </c>
      <c r="K2640">
        <v>800</v>
      </c>
      <c r="L2640" t="s">
        <v>10987</v>
      </c>
      <c r="M2640" t="s">
        <v>101</v>
      </c>
      <c r="N2640" t="s">
        <v>10988</v>
      </c>
      <c r="O2640" t="s">
        <v>10989</v>
      </c>
      <c r="P2640" t="s">
        <v>71</v>
      </c>
      <c r="Q2640">
        <v>18</v>
      </c>
      <c r="R2640" t="s">
        <v>88</v>
      </c>
      <c r="S2640" t="s">
        <v>118</v>
      </c>
      <c r="T2640">
        <v>55100</v>
      </c>
      <c r="U2640" s="1">
        <v>45296</v>
      </c>
      <c r="V2640" t="s">
        <v>111</v>
      </c>
      <c r="W2640">
        <v>496427</v>
      </c>
      <c r="X2640" t="s">
        <v>10990</v>
      </c>
      <c r="Y2640">
        <v>357</v>
      </c>
      <c r="Z2640">
        <v>2967</v>
      </c>
      <c r="AA2640">
        <v>7</v>
      </c>
      <c r="AB2640">
        <v>8307.6</v>
      </c>
    </row>
    <row r="2641" spans="1:28" x14ac:dyDescent="0.3">
      <c r="A2641" t="s">
        <v>28</v>
      </c>
      <c r="B2641" t="s">
        <v>29</v>
      </c>
      <c r="C2641" t="s">
        <v>91</v>
      </c>
      <c r="D2641" t="s">
        <v>45</v>
      </c>
      <c r="E2641" t="s">
        <v>46</v>
      </c>
      <c r="F2641" t="s">
        <v>106</v>
      </c>
      <c r="G2641">
        <v>17</v>
      </c>
      <c r="H2641">
        <v>434111</v>
      </c>
      <c r="I2641" t="s">
        <v>34</v>
      </c>
      <c r="J2641" s="1">
        <v>44849</v>
      </c>
      <c r="K2641">
        <v>950</v>
      </c>
      <c r="L2641" t="s">
        <v>10991</v>
      </c>
      <c r="M2641" t="s">
        <v>895</v>
      </c>
      <c r="N2641" t="s">
        <v>10992</v>
      </c>
      <c r="O2641" t="s">
        <v>10993</v>
      </c>
      <c r="P2641" t="s">
        <v>39</v>
      </c>
      <c r="Q2641">
        <v>14</v>
      </c>
      <c r="R2641" t="s">
        <v>40</v>
      </c>
      <c r="S2641" t="s">
        <v>79</v>
      </c>
      <c r="T2641">
        <v>47879</v>
      </c>
      <c r="U2641" s="1">
        <v>45617</v>
      </c>
      <c r="V2641" t="s">
        <v>42</v>
      </c>
      <c r="W2641">
        <v>825640</v>
      </c>
      <c r="X2641" t="s">
        <v>10994</v>
      </c>
      <c r="Y2641">
        <v>848</v>
      </c>
      <c r="Z2641">
        <v>2207</v>
      </c>
      <c r="AA2641">
        <v>1</v>
      </c>
      <c r="AB2641" s="2" t="s">
        <v>10995</v>
      </c>
    </row>
    <row r="2642" spans="1:28" x14ac:dyDescent="0.3">
      <c r="A2642" t="s">
        <v>28</v>
      </c>
      <c r="B2642" t="s">
        <v>29</v>
      </c>
      <c r="C2642" t="s">
        <v>66</v>
      </c>
      <c r="D2642" t="s">
        <v>566</v>
      </c>
      <c r="E2642" t="s">
        <v>56</v>
      </c>
      <c r="F2642" t="s">
        <v>355</v>
      </c>
      <c r="G2642">
        <v>91</v>
      </c>
      <c r="H2642">
        <v>414031</v>
      </c>
      <c r="I2642" t="s">
        <v>58</v>
      </c>
      <c r="J2642" s="1">
        <v>45147</v>
      </c>
      <c r="K2642">
        <v>1200</v>
      </c>
      <c r="L2642" t="s">
        <v>5057</v>
      </c>
      <c r="M2642" t="s">
        <v>596</v>
      </c>
      <c r="N2642" t="s">
        <v>10996</v>
      </c>
      <c r="O2642" t="s">
        <v>10997</v>
      </c>
      <c r="P2642" t="s">
        <v>39</v>
      </c>
      <c r="Q2642">
        <v>5</v>
      </c>
      <c r="R2642" t="s">
        <v>88</v>
      </c>
      <c r="S2642" t="s">
        <v>118</v>
      </c>
      <c r="T2642">
        <v>94203</v>
      </c>
      <c r="U2642" s="1">
        <v>45371</v>
      </c>
      <c r="V2642" t="s">
        <v>72</v>
      </c>
      <c r="W2642">
        <v>399126</v>
      </c>
      <c r="X2642" t="s">
        <v>10998</v>
      </c>
      <c r="Y2642">
        <v>417</v>
      </c>
      <c r="Z2642">
        <v>1281</v>
      </c>
      <c r="AA2642">
        <v>2</v>
      </c>
      <c r="AB2642">
        <v>1024.8</v>
      </c>
    </row>
    <row r="2643" spans="1:28" x14ac:dyDescent="0.3">
      <c r="A2643" t="s">
        <v>28</v>
      </c>
      <c r="B2643" t="s">
        <v>29</v>
      </c>
      <c r="C2643" t="s">
        <v>54</v>
      </c>
      <c r="D2643" t="s">
        <v>170</v>
      </c>
      <c r="E2643" t="s">
        <v>32</v>
      </c>
      <c r="F2643" t="s">
        <v>99</v>
      </c>
      <c r="G2643">
        <v>57</v>
      </c>
      <c r="H2643">
        <v>405771</v>
      </c>
      <c r="I2643" t="s">
        <v>34</v>
      </c>
      <c r="J2643" s="1">
        <v>45017</v>
      </c>
      <c r="K2643">
        <v>1000</v>
      </c>
      <c r="L2643" t="s">
        <v>10999</v>
      </c>
      <c r="M2643" t="s">
        <v>313</v>
      </c>
      <c r="N2643" t="s">
        <v>11000</v>
      </c>
      <c r="O2643" t="s">
        <v>11001</v>
      </c>
      <c r="P2643" t="s">
        <v>87</v>
      </c>
      <c r="Q2643">
        <v>9</v>
      </c>
      <c r="R2643" t="s">
        <v>88</v>
      </c>
      <c r="S2643" t="s">
        <v>41</v>
      </c>
      <c r="T2643">
        <v>17854</v>
      </c>
      <c r="U2643" s="1">
        <v>45308</v>
      </c>
      <c r="V2643" t="s">
        <v>111</v>
      </c>
      <c r="W2643">
        <v>486362</v>
      </c>
      <c r="X2643" t="s">
        <v>11002</v>
      </c>
      <c r="Y2643">
        <v>763</v>
      </c>
      <c r="Z2643">
        <v>2496</v>
      </c>
      <c r="AA2643">
        <v>7</v>
      </c>
      <c r="AB2643">
        <v>6988.8</v>
      </c>
    </row>
    <row r="2644" spans="1:28" x14ac:dyDescent="0.3">
      <c r="A2644" t="s">
        <v>28</v>
      </c>
      <c r="B2644" t="s">
        <v>29</v>
      </c>
      <c r="C2644" t="s">
        <v>54</v>
      </c>
      <c r="D2644" t="s">
        <v>637</v>
      </c>
      <c r="E2644" t="s">
        <v>56</v>
      </c>
      <c r="F2644" t="s">
        <v>135</v>
      </c>
      <c r="G2644">
        <v>33</v>
      </c>
      <c r="H2644">
        <v>401651</v>
      </c>
      <c r="I2644" t="s">
        <v>34</v>
      </c>
      <c r="J2644" s="1">
        <v>44686</v>
      </c>
      <c r="K2644">
        <v>800</v>
      </c>
      <c r="L2644" t="s">
        <v>9994</v>
      </c>
      <c r="M2644" t="s">
        <v>869</v>
      </c>
      <c r="N2644" t="s">
        <v>11003</v>
      </c>
      <c r="O2644" t="s">
        <v>11004</v>
      </c>
      <c r="P2644" t="s">
        <v>87</v>
      </c>
      <c r="Q2644">
        <v>6</v>
      </c>
      <c r="R2644" t="s">
        <v>88</v>
      </c>
      <c r="S2644" t="s">
        <v>118</v>
      </c>
      <c r="T2644">
        <v>63391</v>
      </c>
      <c r="U2644" s="1">
        <v>45355</v>
      </c>
      <c r="V2644" t="s">
        <v>72</v>
      </c>
      <c r="W2644">
        <v>268863</v>
      </c>
      <c r="X2644" t="s">
        <v>11005</v>
      </c>
      <c r="Y2644">
        <v>208</v>
      </c>
      <c r="Z2644">
        <v>2491</v>
      </c>
      <c r="AA2644">
        <v>8</v>
      </c>
      <c r="AB2644" s="2" t="s">
        <v>8057</v>
      </c>
    </row>
    <row r="2645" spans="1:28" x14ac:dyDescent="0.3">
      <c r="A2645" t="s">
        <v>28</v>
      </c>
      <c r="B2645" t="s">
        <v>29</v>
      </c>
      <c r="C2645" t="s">
        <v>54</v>
      </c>
      <c r="D2645" t="s">
        <v>82</v>
      </c>
      <c r="E2645" t="s">
        <v>46</v>
      </c>
      <c r="F2645" t="s">
        <v>33</v>
      </c>
      <c r="G2645">
        <v>15</v>
      </c>
      <c r="H2645">
        <v>439328</v>
      </c>
      <c r="I2645" t="s">
        <v>34</v>
      </c>
      <c r="J2645" s="1">
        <v>45254</v>
      </c>
      <c r="K2645">
        <v>1400</v>
      </c>
      <c r="L2645" t="s">
        <v>11006</v>
      </c>
      <c r="M2645" t="s">
        <v>195</v>
      </c>
      <c r="N2645" t="s">
        <v>11007</v>
      </c>
      <c r="O2645" t="s">
        <v>11008</v>
      </c>
      <c r="P2645" t="s">
        <v>87</v>
      </c>
      <c r="Q2645">
        <v>4</v>
      </c>
      <c r="R2645" t="s">
        <v>88</v>
      </c>
      <c r="S2645" t="s">
        <v>63</v>
      </c>
      <c r="T2645">
        <v>84870</v>
      </c>
      <c r="U2645" s="1">
        <v>45489</v>
      </c>
      <c r="V2645" t="s">
        <v>126</v>
      </c>
      <c r="W2645">
        <v>791502</v>
      </c>
      <c r="X2645" t="s">
        <v>11009</v>
      </c>
      <c r="Y2645">
        <v>768</v>
      </c>
      <c r="Z2645">
        <v>895</v>
      </c>
      <c r="AA2645">
        <v>1</v>
      </c>
      <c r="AB2645">
        <v>358</v>
      </c>
    </row>
    <row r="2646" spans="1:28" x14ac:dyDescent="0.3">
      <c r="A2646" t="s">
        <v>28</v>
      </c>
      <c r="B2646" t="s">
        <v>29</v>
      </c>
      <c r="C2646" t="s">
        <v>193</v>
      </c>
      <c r="D2646" t="s">
        <v>511</v>
      </c>
      <c r="E2646" t="s">
        <v>32</v>
      </c>
      <c r="F2646" t="s">
        <v>83</v>
      </c>
      <c r="G2646">
        <v>53</v>
      </c>
      <c r="H2646">
        <v>428557</v>
      </c>
      <c r="I2646" t="s">
        <v>58</v>
      </c>
      <c r="J2646" s="1">
        <v>45452</v>
      </c>
      <c r="K2646">
        <v>800</v>
      </c>
      <c r="L2646" t="s">
        <v>11010</v>
      </c>
      <c r="M2646" t="s">
        <v>423</v>
      </c>
      <c r="N2646" t="s">
        <v>11011</v>
      </c>
      <c r="O2646" t="s">
        <v>11012</v>
      </c>
      <c r="P2646" t="s">
        <v>71</v>
      </c>
      <c r="Q2646">
        <v>8</v>
      </c>
      <c r="R2646" t="s">
        <v>88</v>
      </c>
      <c r="S2646" t="s">
        <v>63</v>
      </c>
      <c r="T2646">
        <v>45157</v>
      </c>
      <c r="U2646" s="1">
        <v>45594</v>
      </c>
      <c r="V2646" t="s">
        <v>155</v>
      </c>
      <c r="W2646">
        <v>741167</v>
      </c>
      <c r="X2646" t="s">
        <v>11013</v>
      </c>
      <c r="Y2646">
        <v>804</v>
      </c>
      <c r="Z2646">
        <v>2350</v>
      </c>
      <c r="AA2646">
        <v>4</v>
      </c>
      <c r="AB2646">
        <v>3760</v>
      </c>
    </row>
    <row r="2647" spans="1:28" x14ac:dyDescent="0.3">
      <c r="A2647" t="s">
        <v>28</v>
      </c>
      <c r="B2647" t="s">
        <v>29</v>
      </c>
      <c r="C2647" t="s">
        <v>91</v>
      </c>
      <c r="D2647" t="s">
        <v>134</v>
      </c>
      <c r="E2647" t="s">
        <v>46</v>
      </c>
      <c r="F2647" t="s">
        <v>106</v>
      </c>
      <c r="G2647">
        <v>79</v>
      </c>
      <c r="H2647">
        <v>436945</v>
      </c>
      <c r="I2647" t="s">
        <v>58</v>
      </c>
      <c r="J2647" s="1">
        <v>44937</v>
      </c>
      <c r="K2647">
        <v>1300</v>
      </c>
      <c r="L2647" t="s">
        <v>11014</v>
      </c>
      <c r="M2647" t="s">
        <v>423</v>
      </c>
      <c r="N2647" t="s">
        <v>11015</v>
      </c>
      <c r="O2647" t="s">
        <v>11016</v>
      </c>
      <c r="P2647" t="s">
        <v>51</v>
      </c>
      <c r="Q2647">
        <v>11</v>
      </c>
      <c r="R2647" t="s">
        <v>40</v>
      </c>
      <c r="S2647" t="s">
        <v>118</v>
      </c>
      <c r="T2647">
        <v>49608</v>
      </c>
      <c r="U2647" s="1">
        <v>45301</v>
      </c>
      <c r="V2647" t="s">
        <v>111</v>
      </c>
      <c r="W2647">
        <v>909228</v>
      </c>
      <c r="X2647" t="s">
        <v>11017</v>
      </c>
      <c r="Y2647">
        <v>703</v>
      </c>
      <c r="Z2647">
        <v>2080</v>
      </c>
      <c r="AA2647">
        <v>1</v>
      </c>
      <c r="AB2647">
        <v>832</v>
      </c>
    </row>
    <row r="2648" spans="1:28" x14ac:dyDescent="0.3">
      <c r="A2648" t="s">
        <v>28</v>
      </c>
      <c r="B2648" t="s">
        <v>29</v>
      </c>
      <c r="C2648" t="s">
        <v>30</v>
      </c>
      <c r="D2648" t="s">
        <v>467</v>
      </c>
      <c r="E2648" t="s">
        <v>32</v>
      </c>
      <c r="F2648" t="s">
        <v>33</v>
      </c>
      <c r="G2648">
        <v>58</v>
      </c>
      <c r="H2648">
        <v>403266</v>
      </c>
      <c r="I2648" t="s">
        <v>58</v>
      </c>
      <c r="J2648" s="1">
        <v>44162</v>
      </c>
      <c r="K2648">
        <v>1200</v>
      </c>
      <c r="L2648" t="s">
        <v>11018</v>
      </c>
      <c r="M2648" t="s">
        <v>394</v>
      </c>
      <c r="N2648" t="s">
        <v>11019</v>
      </c>
      <c r="O2648" t="s">
        <v>11020</v>
      </c>
      <c r="P2648" t="s">
        <v>71</v>
      </c>
      <c r="Q2648">
        <v>18</v>
      </c>
      <c r="R2648" t="s">
        <v>88</v>
      </c>
      <c r="S2648" t="s">
        <v>41</v>
      </c>
      <c r="T2648">
        <v>33154</v>
      </c>
      <c r="U2648" s="1">
        <v>45561</v>
      </c>
      <c r="V2648" t="s">
        <v>180</v>
      </c>
      <c r="W2648">
        <v>558617</v>
      </c>
      <c r="X2648" t="s">
        <v>11021</v>
      </c>
      <c r="Y2648">
        <v>457</v>
      </c>
      <c r="Z2648">
        <v>2289</v>
      </c>
      <c r="AA2648">
        <v>7</v>
      </c>
      <c r="AB2648" s="2" t="s">
        <v>6617</v>
      </c>
    </row>
    <row r="2649" spans="1:28" x14ac:dyDescent="0.3">
      <c r="A2649" t="s">
        <v>28</v>
      </c>
      <c r="B2649" t="s">
        <v>29</v>
      </c>
      <c r="C2649" t="s">
        <v>91</v>
      </c>
      <c r="D2649" t="s">
        <v>187</v>
      </c>
      <c r="E2649" t="s">
        <v>32</v>
      </c>
      <c r="F2649" t="s">
        <v>135</v>
      </c>
      <c r="G2649">
        <v>62</v>
      </c>
      <c r="H2649">
        <v>431213</v>
      </c>
      <c r="I2649" t="s">
        <v>58</v>
      </c>
      <c r="J2649" s="1">
        <v>44235</v>
      </c>
      <c r="K2649">
        <v>1400</v>
      </c>
      <c r="L2649" t="s">
        <v>11022</v>
      </c>
      <c r="M2649" t="s">
        <v>137</v>
      </c>
      <c r="N2649" t="s">
        <v>11023</v>
      </c>
      <c r="O2649" t="s">
        <v>11024</v>
      </c>
      <c r="P2649" t="s">
        <v>71</v>
      </c>
      <c r="Q2649">
        <v>13</v>
      </c>
      <c r="R2649" t="s">
        <v>40</v>
      </c>
      <c r="S2649" t="s">
        <v>41</v>
      </c>
      <c r="T2649">
        <v>54148</v>
      </c>
      <c r="U2649" s="1">
        <v>45525</v>
      </c>
      <c r="V2649" t="s">
        <v>64</v>
      </c>
      <c r="W2649">
        <v>735772</v>
      </c>
      <c r="X2649" t="s">
        <v>11025</v>
      </c>
      <c r="Y2649">
        <v>714</v>
      </c>
      <c r="Z2649">
        <v>1122</v>
      </c>
      <c r="AA2649">
        <v>2</v>
      </c>
      <c r="AB2649">
        <v>897.6</v>
      </c>
    </row>
    <row r="2650" spans="1:28" x14ac:dyDescent="0.3">
      <c r="A2650" t="s">
        <v>28</v>
      </c>
      <c r="B2650" t="s">
        <v>29</v>
      </c>
      <c r="C2650" t="s">
        <v>193</v>
      </c>
      <c r="D2650" t="s">
        <v>220</v>
      </c>
      <c r="E2650" t="s">
        <v>46</v>
      </c>
      <c r="F2650" t="s">
        <v>47</v>
      </c>
      <c r="G2650">
        <v>19</v>
      </c>
      <c r="H2650">
        <v>403492</v>
      </c>
      <c r="I2650" t="s">
        <v>58</v>
      </c>
      <c r="J2650" s="1">
        <v>44210</v>
      </c>
      <c r="K2650">
        <v>950</v>
      </c>
      <c r="L2650" t="s">
        <v>11026</v>
      </c>
      <c r="M2650" t="s">
        <v>222</v>
      </c>
      <c r="N2650" t="s">
        <v>11027</v>
      </c>
      <c r="O2650" t="s">
        <v>11028</v>
      </c>
      <c r="P2650" t="s">
        <v>71</v>
      </c>
      <c r="Q2650">
        <v>8</v>
      </c>
      <c r="R2650" t="s">
        <v>88</v>
      </c>
      <c r="S2650" t="s">
        <v>63</v>
      </c>
      <c r="T2650">
        <v>99331</v>
      </c>
      <c r="U2650" s="1">
        <v>45499</v>
      </c>
      <c r="V2650" t="s">
        <v>126</v>
      </c>
      <c r="W2650">
        <v>854960</v>
      </c>
      <c r="X2650" t="s">
        <v>5292</v>
      </c>
      <c r="Y2650">
        <v>525</v>
      </c>
      <c r="Z2650">
        <v>1598</v>
      </c>
      <c r="AA2650">
        <v>8</v>
      </c>
      <c r="AB2650">
        <v>5113.6000000000004</v>
      </c>
    </row>
    <row r="2651" spans="1:28" x14ac:dyDescent="0.3">
      <c r="A2651" t="s">
        <v>28</v>
      </c>
      <c r="B2651" t="s">
        <v>29</v>
      </c>
      <c r="C2651" t="s">
        <v>54</v>
      </c>
      <c r="D2651" t="s">
        <v>637</v>
      </c>
      <c r="E2651" t="s">
        <v>32</v>
      </c>
      <c r="F2651" t="s">
        <v>106</v>
      </c>
      <c r="G2651">
        <v>6</v>
      </c>
      <c r="H2651">
        <v>406555</v>
      </c>
      <c r="I2651" t="s">
        <v>34</v>
      </c>
      <c r="J2651" s="1">
        <v>44944</v>
      </c>
      <c r="K2651">
        <v>1200</v>
      </c>
      <c r="L2651" t="s">
        <v>11029</v>
      </c>
      <c r="M2651" t="s">
        <v>263</v>
      </c>
      <c r="N2651" t="s">
        <v>11030</v>
      </c>
      <c r="O2651">
        <v>3059270014</v>
      </c>
      <c r="P2651" t="s">
        <v>51</v>
      </c>
      <c r="Q2651">
        <v>5</v>
      </c>
      <c r="R2651" t="s">
        <v>88</v>
      </c>
      <c r="S2651" t="s">
        <v>63</v>
      </c>
      <c r="T2651">
        <v>40319</v>
      </c>
      <c r="U2651" s="1">
        <v>45529</v>
      </c>
      <c r="V2651" t="s">
        <v>64</v>
      </c>
      <c r="W2651">
        <v>714513</v>
      </c>
      <c r="X2651" t="s">
        <v>11031</v>
      </c>
      <c r="Y2651">
        <v>814</v>
      </c>
      <c r="Z2651">
        <v>2454</v>
      </c>
      <c r="AA2651">
        <v>6</v>
      </c>
      <c r="AB2651">
        <v>5889.6</v>
      </c>
    </row>
    <row r="2652" spans="1:28" x14ac:dyDescent="0.3">
      <c r="A2652" t="s">
        <v>28</v>
      </c>
      <c r="B2652" t="s">
        <v>29</v>
      </c>
      <c r="C2652" t="s">
        <v>148</v>
      </c>
      <c r="D2652" t="s">
        <v>220</v>
      </c>
      <c r="E2652" t="s">
        <v>46</v>
      </c>
      <c r="F2652" t="s">
        <v>47</v>
      </c>
      <c r="G2652">
        <v>64</v>
      </c>
      <c r="H2652">
        <v>421140</v>
      </c>
      <c r="I2652" t="s">
        <v>58</v>
      </c>
      <c r="J2652" s="1">
        <v>44219</v>
      </c>
      <c r="K2652">
        <v>1100</v>
      </c>
      <c r="L2652" t="s">
        <v>11032</v>
      </c>
      <c r="M2652" t="s">
        <v>49</v>
      </c>
      <c r="N2652" t="s">
        <v>11033</v>
      </c>
      <c r="O2652" t="s">
        <v>11034</v>
      </c>
      <c r="P2652" t="s">
        <v>39</v>
      </c>
      <c r="Q2652">
        <v>12</v>
      </c>
      <c r="R2652" t="s">
        <v>88</v>
      </c>
      <c r="S2652" t="s">
        <v>41</v>
      </c>
      <c r="T2652">
        <v>44871</v>
      </c>
      <c r="U2652" s="1">
        <v>45591</v>
      </c>
      <c r="V2652" t="s">
        <v>155</v>
      </c>
      <c r="W2652">
        <v>261250</v>
      </c>
      <c r="X2652" t="s">
        <v>11035</v>
      </c>
      <c r="Y2652">
        <v>402</v>
      </c>
      <c r="Z2652">
        <v>524</v>
      </c>
      <c r="AA2652">
        <v>6</v>
      </c>
      <c r="AB2652" s="2" t="s">
        <v>11036</v>
      </c>
    </row>
    <row r="2653" spans="1:28" x14ac:dyDescent="0.3">
      <c r="A2653" t="s">
        <v>28</v>
      </c>
      <c r="B2653" t="s">
        <v>29</v>
      </c>
      <c r="C2653" t="s">
        <v>54</v>
      </c>
      <c r="D2653" t="s">
        <v>149</v>
      </c>
      <c r="E2653" t="s">
        <v>46</v>
      </c>
      <c r="F2653" t="s">
        <v>47</v>
      </c>
      <c r="G2653">
        <v>55</v>
      </c>
      <c r="H2653">
        <v>408175</v>
      </c>
      <c r="I2653" t="s">
        <v>34</v>
      </c>
      <c r="J2653" s="1">
        <v>45354</v>
      </c>
      <c r="K2653">
        <v>1300</v>
      </c>
      <c r="L2653" t="s">
        <v>11037</v>
      </c>
      <c r="M2653" t="s">
        <v>482</v>
      </c>
      <c r="N2653" t="s">
        <v>11038</v>
      </c>
      <c r="O2653" t="s">
        <v>11039</v>
      </c>
      <c r="P2653" t="s">
        <v>51</v>
      </c>
      <c r="Q2653">
        <v>15</v>
      </c>
      <c r="R2653" t="s">
        <v>88</v>
      </c>
      <c r="S2653" t="s">
        <v>79</v>
      </c>
      <c r="T2653">
        <v>76943</v>
      </c>
      <c r="U2653" s="1">
        <v>45409</v>
      </c>
      <c r="V2653" t="s">
        <v>80</v>
      </c>
      <c r="W2653">
        <v>985260</v>
      </c>
      <c r="X2653" t="s">
        <v>11040</v>
      </c>
      <c r="Y2653">
        <v>911</v>
      </c>
      <c r="Z2653">
        <v>1117</v>
      </c>
      <c r="AA2653">
        <v>8</v>
      </c>
      <c r="AB2653">
        <v>3574.4</v>
      </c>
    </row>
    <row r="2654" spans="1:28" x14ac:dyDescent="0.3">
      <c r="A2654" t="s">
        <v>28</v>
      </c>
      <c r="B2654" t="s">
        <v>29</v>
      </c>
      <c r="C2654" t="s">
        <v>148</v>
      </c>
      <c r="D2654" t="s">
        <v>182</v>
      </c>
      <c r="E2654" t="s">
        <v>46</v>
      </c>
      <c r="F2654" t="s">
        <v>33</v>
      </c>
      <c r="G2654">
        <v>87</v>
      </c>
      <c r="H2654">
        <v>418611</v>
      </c>
      <c r="I2654" t="s">
        <v>58</v>
      </c>
      <c r="J2654" s="1">
        <v>44961</v>
      </c>
      <c r="K2654">
        <v>1300</v>
      </c>
      <c r="L2654" t="s">
        <v>11041</v>
      </c>
      <c r="M2654" t="s">
        <v>269</v>
      </c>
      <c r="N2654" t="s">
        <v>11042</v>
      </c>
      <c r="O2654" t="s">
        <v>11043</v>
      </c>
      <c r="P2654" t="s">
        <v>87</v>
      </c>
      <c r="Q2654">
        <v>11</v>
      </c>
      <c r="R2654" t="s">
        <v>40</v>
      </c>
      <c r="S2654" t="s">
        <v>63</v>
      </c>
      <c r="T2654">
        <v>86432</v>
      </c>
      <c r="U2654" s="1">
        <v>45536</v>
      </c>
      <c r="V2654" t="s">
        <v>180</v>
      </c>
      <c r="W2654">
        <v>947405</v>
      </c>
      <c r="X2654" t="s">
        <v>11044</v>
      </c>
      <c r="Y2654">
        <v>286</v>
      </c>
      <c r="Z2654">
        <v>1003</v>
      </c>
      <c r="AA2654">
        <v>3</v>
      </c>
      <c r="AB2654" s="2" t="s">
        <v>11045</v>
      </c>
    </row>
    <row r="2655" spans="1:28" x14ac:dyDescent="0.3">
      <c r="A2655" t="s">
        <v>28</v>
      </c>
      <c r="B2655" t="s">
        <v>29</v>
      </c>
      <c r="C2655" t="s">
        <v>148</v>
      </c>
      <c r="D2655" t="s">
        <v>546</v>
      </c>
      <c r="E2655" t="s">
        <v>46</v>
      </c>
      <c r="F2655" t="s">
        <v>150</v>
      </c>
      <c r="G2655">
        <v>58</v>
      </c>
      <c r="H2655">
        <v>435483</v>
      </c>
      <c r="I2655" t="s">
        <v>34</v>
      </c>
      <c r="J2655" s="1">
        <v>45573</v>
      </c>
      <c r="K2655">
        <v>950</v>
      </c>
      <c r="L2655" t="s">
        <v>11046</v>
      </c>
      <c r="M2655" t="s">
        <v>123</v>
      </c>
      <c r="N2655" t="s">
        <v>11047</v>
      </c>
      <c r="O2655" t="s">
        <v>11048</v>
      </c>
      <c r="P2655" t="s">
        <v>51</v>
      </c>
      <c r="Q2655">
        <v>18</v>
      </c>
      <c r="R2655" t="s">
        <v>88</v>
      </c>
      <c r="S2655" t="s">
        <v>41</v>
      </c>
      <c r="T2655">
        <v>99586</v>
      </c>
      <c r="U2655" s="1">
        <v>45625</v>
      </c>
      <c r="V2655" t="s">
        <v>42</v>
      </c>
      <c r="W2655">
        <v>239253</v>
      </c>
      <c r="X2655" t="s">
        <v>11049</v>
      </c>
      <c r="Y2655">
        <v>579</v>
      </c>
      <c r="Z2655">
        <v>2368</v>
      </c>
      <c r="AA2655">
        <v>7</v>
      </c>
      <c r="AB2655" s="2" t="s">
        <v>11050</v>
      </c>
    </row>
    <row r="2656" spans="1:28" x14ac:dyDescent="0.3">
      <c r="A2656" t="s">
        <v>28</v>
      </c>
      <c r="B2656" t="s">
        <v>29</v>
      </c>
      <c r="C2656" t="s">
        <v>193</v>
      </c>
      <c r="D2656" t="s">
        <v>220</v>
      </c>
      <c r="E2656" t="s">
        <v>46</v>
      </c>
      <c r="F2656" t="s">
        <v>106</v>
      </c>
      <c r="G2656">
        <v>48</v>
      </c>
      <c r="H2656">
        <v>416596</v>
      </c>
      <c r="I2656" t="s">
        <v>58</v>
      </c>
      <c r="J2656" s="1">
        <v>45528</v>
      </c>
      <c r="K2656">
        <v>1200</v>
      </c>
      <c r="L2656" t="s">
        <v>11051</v>
      </c>
      <c r="M2656" t="s">
        <v>216</v>
      </c>
      <c r="N2656" t="s">
        <v>11052</v>
      </c>
      <c r="O2656" t="s">
        <v>11053</v>
      </c>
      <c r="P2656" t="s">
        <v>51</v>
      </c>
      <c r="Q2656">
        <v>6</v>
      </c>
      <c r="R2656" t="s">
        <v>40</v>
      </c>
      <c r="S2656" t="s">
        <v>118</v>
      </c>
      <c r="T2656">
        <v>74569</v>
      </c>
      <c r="U2656" s="1">
        <v>45314</v>
      </c>
      <c r="V2656" t="s">
        <v>111</v>
      </c>
      <c r="W2656">
        <v>464281</v>
      </c>
      <c r="X2656" t="s">
        <v>11054</v>
      </c>
      <c r="Y2656">
        <v>290</v>
      </c>
      <c r="Z2656">
        <v>1768</v>
      </c>
      <c r="AA2656">
        <v>3</v>
      </c>
      <c r="AB2656">
        <v>2121.6</v>
      </c>
    </row>
    <row r="2657" spans="1:28" x14ac:dyDescent="0.3">
      <c r="A2657" t="s">
        <v>28</v>
      </c>
      <c r="B2657" t="s">
        <v>29</v>
      </c>
      <c r="C2657" t="s">
        <v>157</v>
      </c>
      <c r="D2657" t="s">
        <v>411</v>
      </c>
      <c r="E2657" t="s">
        <v>56</v>
      </c>
      <c r="F2657" t="s">
        <v>113</v>
      </c>
      <c r="G2657">
        <v>3</v>
      </c>
      <c r="H2657">
        <v>422167</v>
      </c>
      <c r="I2657" t="s">
        <v>34</v>
      </c>
      <c r="J2657" s="1">
        <v>44542</v>
      </c>
      <c r="K2657">
        <v>1200</v>
      </c>
      <c r="L2657" t="s">
        <v>11055</v>
      </c>
      <c r="M2657" t="s">
        <v>670</v>
      </c>
      <c r="N2657" t="s">
        <v>11056</v>
      </c>
      <c r="O2657" t="s">
        <v>11057</v>
      </c>
      <c r="P2657" t="s">
        <v>39</v>
      </c>
      <c r="Q2657">
        <v>10</v>
      </c>
      <c r="R2657" t="s">
        <v>88</v>
      </c>
      <c r="S2657" t="s">
        <v>118</v>
      </c>
      <c r="T2657">
        <v>92162</v>
      </c>
      <c r="U2657" s="1">
        <v>45570</v>
      </c>
      <c r="V2657" t="s">
        <v>155</v>
      </c>
      <c r="W2657">
        <v>696906</v>
      </c>
      <c r="X2657" t="s">
        <v>2077</v>
      </c>
      <c r="Y2657">
        <v>552</v>
      </c>
      <c r="Z2657">
        <v>1973</v>
      </c>
      <c r="AA2657">
        <v>4</v>
      </c>
      <c r="AB2657">
        <v>3156.8</v>
      </c>
    </row>
    <row r="2658" spans="1:28" x14ac:dyDescent="0.3">
      <c r="A2658" t="s">
        <v>28</v>
      </c>
      <c r="B2658" t="s">
        <v>29</v>
      </c>
      <c r="C2658" t="s">
        <v>66</v>
      </c>
      <c r="D2658" t="s">
        <v>380</v>
      </c>
      <c r="E2658" t="s">
        <v>46</v>
      </c>
      <c r="F2658" t="s">
        <v>47</v>
      </c>
      <c r="G2658">
        <v>72</v>
      </c>
      <c r="H2658">
        <v>410312</v>
      </c>
      <c r="I2658" t="s">
        <v>34</v>
      </c>
      <c r="J2658" s="1">
        <v>44575</v>
      </c>
      <c r="K2658">
        <v>1300</v>
      </c>
      <c r="L2658" t="s">
        <v>11058</v>
      </c>
      <c r="M2658" t="s">
        <v>1409</v>
      </c>
      <c r="N2658" t="s">
        <v>11059</v>
      </c>
      <c r="O2658">
        <v>4259374858</v>
      </c>
      <c r="P2658" t="s">
        <v>39</v>
      </c>
      <c r="Q2658">
        <v>4</v>
      </c>
      <c r="R2658" t="s">
        <v>88</v>
      </c>
      <c r="S2658" t="s">
        <v>63</v>
      </c>
      <c r="T2658">
        <v>45037</v>
      </c>
      <c r="U2658" s="1">
        <v>45375</v>
      </c>
      <c r="V2658" t="s">
        <v>72</v>
      </c>
      <c r="W2658">
        <v>890425</v>
      </c>
      <c r="X2658" t="s">
        <v>11060</v>
      </c>
      <c r="Y2658">
        <v>442</v>
      </c>
      <c r="Z2658">
        <v>2267</v>
      </c>
      <c r="AA2658">
        <v>1</v>
      </c>
      <c r="AB2658" s="2" t="s">
        <v>11061</v>
      </c>
    </row>
    <row r="2659" spans="1:28" x14ac:dyDescent="0.3">
      <c r="A2659" t="s">
        <v>28</v>
      </c>
      <c r="B2659" t="s">
        <v>29</v>
      </c>
      <c r="C2659" t="s">
        <v>91</v>
      </c>
      <c r="D2659" t="s">
        <v>248</v>
      </c>
      <c r="E2659" t="s">
        <v>32</v>
      </c>
      <c r="F2659" t="s">
        <v>83</v>
      </c>
      <c r="G2659">
        <v>63</v>
      </c>
      <c r="H2659">
        <v>415106</v>
      </c>
      <c r="I2659" t="s">
        <v>58</v>
      </c>
      <c r="J2659" s="1">
        <v>44014</v>
      </c>
      <c r="K2659">
        <v>1200</v>
      </c>
      <c r="L2659" t="s">
        <v>11062</v>
      </c>
      <c r="M2659" t="s">
        <v>1253</v>
      </c>
      <c r="N2659" t="s">
        <v>11063</v>
      </c>
      <c r="O2659" t="s">
        <v>11064</v>
      </c>
      <c r="P2659" t="s">
        <v>71</v>
      </c>
      <c r="Q2659">
        <v>14</v>
      </c>
      <c r="R2659" t="s">
        <v>40</v>
      </c>
      <c r="S2659" t="s">
        <v>79</v>
      </c>
      <c r="T2659">
        <v>26199</v>
      </c>
      <c r="U2659" s="1">
        <v>45540</v>
      </c>
      <c r="V2659" t="s">
        <v>180</v>
      </c>
      <c r="W2659">
        <v>802489</v>
      </c>
      <c r="X2659" t="s">
        <v>11065</v>
      </c>
      <c r="Y2659">
        <v>296</v>
      </c>
      <c r="Z2659">
        <v>1667</v>
      </c>
      <c r="AA2659">
        <v>3</v>
      </c>
      <c r="AB2659">
        <v>2000.4</v>
      </c>
    </row>
    <row r="2660" spans="1:28" x14ac:dyDescent="0.3">
      <c r="A2660" t="s">
        <v>28</v>
      </c>
      <c r="B2660" t="s">
        <v>29</v>
      </c>
      <c r="C2660" t="s">
        <v>157</v>
      </c>
      <c r="D2660" t="s">
        <v>163</v>
      </c>
      <c r="E2660" t="s">
        <v>56</v>
      </c>
      <c r="F2660" t="s">
        <v>99</v>
      </c>
      <c r="G2660">
        <v>100</v>
      </c>
      <c r="H2660">
        <v>407219</v>
      </c>
      <c r="I2660" t="s">
        <v>58</v>
      </c>
      <c r="J2660" s="1">
        <v>44309</v>
      </c>
      <c r="K2660">
        <v>1400</v>
      </c>
      <c r="L2660" t="s">
        <v>11066</v>
      </c>
      <c r="M2660" t="s">
        <v>736</v>
      </c>
      <c r="N2660" t="s">
        <v>11067</v>
      </c>
      <c r="O2660" t="s">
        <v>11068</v>
      </c>
      <c r="P2660" t="s">
        <v>71</v>
      </c>
      <c r="Q2660">
        <v>17</v>
      </c>
      <c r="R2660" t="s">
        <v>40</v>
      </c>
      <c r="S2660" t="s">
        <v>41</v>
      </c>
      <c r="T2660">
        <v>42610</v>
      </c>
      <c r="U2660" s="1">
        <v>45613</v>
      </c>
      <c r="V2660" t="s">
        <v>42</v>
      </c>
      <c r="W2660">
        <v>801571</v>
      </c>
      <c r="X2660" t="s">
        <v>11069</v>
      </c>
      <c r="Y2660">
        <v>670</v>
      </c>
      <c r="Z2660">
        <v>1712</v>
      </c>
      <c r="AA2660">
        <v>5</v>
      </c>
      <c r="AB2660">
        <v>3424</v>
      </c>
    </row>
    <row r="2661" spans="1:28" x14ac:dyDescent="0.3">
      <c r="A2661" t="s">
        <v>28</v>
      </c>
      <c r="B2661" t="s">
        <v>29</v>
      </c>
      <c r="C2661" t="s">
        <v>91</v>
      </c>
      <c r="D2661" t="s">
        <v>248</v>
      </c>
      <c r="E2661" t="s">
        <v>46</v>
      </c>
      <c r="F2661" t="s">
        <v>83</v>
      </c>
      <c r="G2661">
        <v>71</v>
      </c>
      <c r="H2661">
        <v>427930</v>
      </c>
      <c r="I2661" t="s">
        <v>34</v>
      </c>
      <c r="J2661" s="1">
        <v>44084</v>
      </c>
      <c r="K2661">
        <v>950</v>
      </c>
      <c r="L2661" t="s">
        <v>11070</v>
      </c>
      <c r="M2661" t="s">
        <v>1091</v>
      </c>
      <c r="N2661" t="s">
        <v>11071</v>
      </c>
      <c r="O2661" t="s">
        <v>11072</v>
      </c>
      <c r="P2661" t="s">
        <v>51</v>
      </c>
      <c r="Q2661">
        <v>15</v>
      </c>
      <c r="R2661" t="s">
        <v>40</v>
      </c>
      <c r="S2661" t="s">
        <v>41</v>
      </c>
      <c r="T2661">
        <v>40549</v>
      </c>
      <c r="U2661" s="1">
        <v>45559</v>
      </c>
      <c r="V2661" t="s">
        <v>180</v>
      </c>
      <c r="W2661">
        <v>249203</v>
      </c>
      <c r="X2661" t="s">
        <v>11073</v>
      </c>
      <c r="Y2661">
        <v>544</v>
      </c>
      <c r="Z2661">
        <v>2339</v>
      </c>
      <c r="AA2661">
        <v>4</v>
      </c>
      <c r="AB2661">
        <v>3742.4</v>
      </c>
    </row>
    <row r="2662" spans="1:28" x14ac:dyDescent="0.3">
      <c r="A2662" t="s">
        <v>28</v>
      </c>
      <c r="B2662" t="s">
        <v>29</v>
      </c>
      <c r="C2662" t="s">
        <v>91</v>
      </c>
      <c r="D2662" t="s">
        <v>182</v>
      </c>
      <c r="E2662" t="s">
        <v>32</v>
      </c>
      <c r="F2662" t="s">
        <v>106</v>
      </c>
      <c r="G2662">
        <v>32</v>
      </c>
      <c r="H2662">
        <v>433711</v>
      </c>
      <c r="I2662" t="s">
        <v>34</v>
      </c>
      <c r="J2662" s="1">
        <v>43888</v>
      </c>
      <c r="K2662">
        <v>1000</v>
      </c>
      <c r="L2662" t="s">
        <v>11074</v>
      </c>
      <c r="M2662" t="s">
        <v>250</v>
      </c>
      <c r="N2662" t="s">
        <v>11075</v>
      </c>
      <c r="O2662" t="s">
        <v>11076</v>
      </c>
      <c r="P2662" t="s">
        <v>51</v>
      </c>
      <c r="Q2662">
        <v>7</v>
      </c>
      <c r="R2662" t="s">
        <v>40</v>
      </c>
      <c r="S2662" t="s">
        <v>63</v>
      </c>
      <c r="T2662">
        <v>75739</v>
      </c>
      <c r="U2662" s="1">
        <v>45359</v>
      </c>
      <c r="V2662" t="s">
        <v>72</v>
      </c>
      <c r="W2662">
        <v>366506</v>
      </c>
      <c r="X2662" t="s">
        <v>11077</v>
      </c>
      <c r="Y2662">
        <v>541</v>
      </c>
      <c r="Z2662">
        <v>778</v>
      </c>
      <c r="AA2662">
        <v>5</v>
      </c>
      <c r="AB2662">
        <v>1556</v>
      </c>
    </row>
    <row r="2663" spans="1:28" x14ac:dyDescent="0.3">
      <c r="A2663" t="s">
        <v>28</v>
      </c>
      <c r="B2663" t="s">
        <v>29</v>
      </c>
      <c r="C2663" t="s">
        <v>91</v>
      </c>
      <c r="D2663" t="s">
        <v>74</v>
      </c>
      <c r="E2663" t="s">
        <v>56</v>
      </c>
      <c r="F2663" t="s">
        <v>113</v>
      </c>
      <c r="G2663">
        <v>14</v>
      </c>
      <c r="H2663">
        <v>421882</v>
      </c>
      <c r="I2663" t="s">
        <v>34</v>
      </c>
      <c r="J2663" s="1">
        <v>45568</v>
      </c>
      <c r="K2663">
        <v>1000</v>
      </c>
      <c r="L2663" t="s">
        <v>11078</v>
      </c>
      <c r="M2663" t="s">
        <v>428</v>
      </c>
      <c r="N2663" t="s">
        <v>11079</v>
      </c>
      <c r="O2663">
        <v>4868937330</v>
      </c>
      <c r="P2663" t="s">
        <v>39</v>
      </c>
      <c r="Q2663">
        <v>7</v>
      </c>
      <c r="R2663" t="s">
        <v>88</v>
      </c>
      <c r="S2663" t="s">
        <v>41</v>
      </c>
      <c r="T2663">
        <v>89172</v>
      </c>
      <c r="U2663" s="1">
        <v>45573</v>
      </c>
      <c r="V2663" t="s">
        <v>155</v>
      </c>
      <c r="W2663">
        <v>709064</v>
      </c>
      <c r="X2663" t="s">
        <v>11080</v>
      </c>
      <c r="Y2663">
        <v>893</v>
      </c>
      <c r="Z2663">
        <v>1521</v>
      </c>
      <c r="AA2663">
        <v>7</v>
      </c>
      <c r="AB2663">
        <v>4258.8</v>
      </c>
    </row>
    <row r="2664" spans="1:28" x14ac:dyDescent="0.3">
      <c r="A2664" t="s">
        <v>28</v>
      </c>
      <c r="B2664" t="s">
        <v>29</v>
      </c>
      <c r="C2664" t="s">
        <v>30</v>
      </c>
      <c r="D2664" t="s">
        <v>142</v>
      </c>
      <c r="E2664" t="s">
        <v>32</v>
      </c>
      <c r="F2664" t="s">
        <v>106</v>
      </c>
      <c r="G2664">
        <v>75</v>
      </c>
      <c r="H2664">
        <v>439599</v>
      </c>
      <c r="I2664" t="s">
        <v>34</v>
      </c>
      <c r="J2664" s="1">
        <v>45321</v>
      </c>
      <c r="K2664">
        <v>950</v>
      </c>
      <c r="L2664" t="s">
        <v>11081</v>
      </c>
      <c r="M2664" t="s">
        <v>282</v>
      </c>
      <c r="N2664" t="s">
        <v>11082</v>
      </c>
      <c r="O2664" t="s">
        <v>11083</v>
      </c>
      <c r="P2664" t="s">
        <v>39</v>
      </c>
      <c r="Q2664">
        <v>7</v>
      </c>
      <c r="R2664" t="s">
        <v>88</v>
      </c>
      <c r="S2664" t="s">
        <v>41</v>
      </c>
      <c r="T2664">
        <v>34933</v>
      </c>
      <c r="U2664" s="1">
        <v>45483</v>
      </c>
      <c r="V2664" t="s">
        <v>126</v>
      </c>
      <c r="W2664">
        <v>937862</v>
      </c>
      <c r="X2664" t="s">
        <v>11084</v>
      </c>
      <c r="Y2664">
        <v>270</v>
      </c>
      <c r="Z2664">
        <v>2904</v>
      </c>
      <c r="AA2664">
        <v>2</v>
      </c>
      <c r="AB2664" s="2" t="s">
        <v>11085</v>
      </c>
    </row>
    <row r="2665" spans="1:28" x14ac:dyDescent="0.3">
      <c r="A2665" t="s">
        <v>28</v>
      </c>
      <c r="B2665" t="s">
        <v>29</v>
      </c>
      <c r="C2665" t="s">
        <v>30</v>
      </c>
      <c r="D2665" t="s">
        <v>142</v>
      </c>
      <c r="E2665" t="s">
        <v>32</v>
      </c>
      <c r="F2665" t="s">
        <v>83</v>
      </c>
      <c r="G2665">
        <v>57</v>
      </c>
      <c r="H2665">
        <v>438906</v>
      </c>
      <c r="I2665" t="s">
        <v>34</v>
      </c>
      <c r="J2665" s="1">
        <v>44540</v>
      </c>
      <c r="K2665">
        <v>1100</v>
      </c>
      <c r="L2665" t="s">
        <v>11086</v>
      </c>
      <c r="M2665" t="s">
        <v>319</v>
      </c>
      <c r="N2665" t="s">
        <v>11087</v>
      </c>
      <c r="O2665" t="s">
        <v>11088</v>
      </c>
      <c r="P2665" t="s">
        <v>51</v>
      </c>
      <c r="Q2665">
        <v>18</v>
      </c>
      <c r="R2665" t="s">
        <v>40</v>
      </c>
      <c r="S2665" t="s">
        <v>118</v>
      </c>
      <c r="T2665">
        <v>65608</v>
      </c>
      <c r="U2665" s="1">
        <v>45351</v>
      </c>
      <c r="V2665" t="s">
        <v>119</v>
      </c>
      <c r="W2665">
        <v>997587</v>
      </c>
      <c r="X2665" t="s">
        <v>11089</v>
      </c>
      <c r="Y2665">
        <v>561</v>
      </c>
      <c r="Z2665">
        <v>1433</v>
      </c>
      <c r="AA2665">
        <v>1</v>
      </c>
      <c r="AB2665">
        <v>573.20000000000005</v>
      </c>
    </row>
    <row r="2666" spans="1:28" x14ac:dyDescent="0.3">
      <c r="A2666" t="s">
        <v>28</v>
      </c>
      <c r="B2666" t="s">
        <v>29</v>
      </c>
      <c r="C2666" t="s">
        <v>148</v>
      </c>
      <c r="D2666" t="s">
        <v>616</v>
      </c>
      <c r="E2666" t="s">
        <v>56</v>
      </c>
      <c r="F2666" t="s">
        <v>47</v>
      </c>
      <c r="G2666">
        <v>34</v>
      </c>
      <c r="H2666">
        <v>423143</v>
      </c>
      <c r="I2666" t="s">
        <v>34</v>
      </c>
      <c r="J2666" s="1">
        <v>44056</v>
      </c>
      <c r="K2666">
        <v>1400</v>
      </c>
      <c r="L2666" t="s">
        <v>11090</v>
      </c>
      <c r="M2666" t="s">
        <v>2124</v>
      </c>
      <c r="N2666" t="s">
        <v>11091</v>
      </c>
      <c r="O2666" t="s">
        <v>11092</v>
      </c>
      <c r="P2666" t="s">
        <v>87</v>
      </c>
      <c r="Q2666">
        <v>15</v>
      </c>
      <c r="R2666" t="s">
        <v>40</v>
      </c>
      <c r="S2666" t="s">
        <v>63</v>
      </c>
      <c r="T2666">
        <v>29821</v>
      </c>
      <c r="U2666" s="1">
        <v>45629</v>
      </c>
      <c r="V2666" t="s">
        <v>259</v>
      </c>
      <c r="W2666">
        <v>536839</v>
      </c>
      <c r="X2666" t="s">
        <v>11093</v>
      </c>
      <c r="Y2666">
        <v>572</v>
      </c>
      <c r="Z2666">
        <v>1879</v>
      </c>
      <c r="AA2666">
        <v>3</v>
      </c>
      <c r="AB2666">
        <v>2254.8000000000002</v>
      </c>
    </row>
    <row r="2667" spans="1:28" x14ac:dyDescent="0.3">
      <c r="A2667" t="s">
        <v>28</v>
      </c>
      <c r="B2667" t="s">
        <v>29</v>
      </c>
      <c r="C2667" t="s">
        <v>193</v>
      </c>
      <c r="D2667" t="s">
        <v>92</v>
      </c>
      <c r="E2667" t="s">
        <v>56</v>
      </c>
      <c r="F2667" t="s">
        <v>113</v>
      </c>
      <c r="G2667">
        <v>55</v>
      </c>
      <c r="H2667">
        <v>409109</v>
      </c>
      <c r="I2667" t="s">
        <v>34</v>
      </c>
      <c r="J2667" s="1">
        <v>43940</v>
      </c>
      <c r="K2667">
        <v>1000</v>
      </c>
      <c r="L2667" t="s">
        <v>11094</v>
      </c>
      <c r="M2667" t="s">
        <v>1007</v>
      </c>
      <c r="N2667" t="s">
        <v>11095</v>
      </c>
      <c r="O2667" t="s">
        <v>11096</v>
      </c>
      <c r="P2667" t="s">
        <v>51</v>
      </c>
      <c r="Q2667">
        <v>13</v>
      </c>
      <c r="R2667" t="s">
        <v>40</v>
      </c>
      <c r="S2667" t="s">
        <v>79</v>
      </c>
      <c r="T2667">
        <v>56705</v>
      </c>
      <c r="U2667" s="1">
        <v>45375</v>
      </c>
      <c r="V2667" t="s">
        <v>72</v>
      </c>
      <c r="W2667">
        <v>668454</v>
      </c>
      <c r="X2667" t="s">
        <v>11097</v>
      </c>
      <c r="Y2667">
        <v>344</v>
      </c>
      <c r="Z2667">
        <v>1218</v>
      </c>
      <c r="AA2667">
        <v>4</v>
      </c>
      <c r="AB2667" s="2" t="s">
        <v>11098</v>
      </c>
    </row>
    <row r="2668" spans="1:28" x14ac:dyDescent="0.3">
      <c r="A2668" t="s">
        <v>28</v>
      </c>
      <c r="B2668" t="s">
        <v>29</v>
      </c>
      <c r="C2668" t="s">
        <v>66</v>
      </c>
      <c r="D2668" t="s">
        <v>421</v>
      </c>
      <c r="E2668" t="s">
        <v>56</v>
      </c>
      <c r="F2668" t="s">
        <v>57</v>
      </c>
      <c r="G2668">
        <v>62</v>
      </c>
      <c r="H2668">
        <v>425741</v>
      </c>
      <c r="I2668" t="s">
        <v>34</v>
      </c>
      <c r="J2668" s="1">
        <v>45138</v>
      </c>
      <c r="K2668">
        <v>1300</v>
      </c>
      <c r="L2668" t="s">
        <v>11099</v>
      </c>
      <c r="M2668" t="s">
        <v>282</v>
      </c>
      <c r="N2668" t="s">
        <v>11100</v>
      </c>
      <c r="O2668" t="s">
        <v>11101</v>
      </c>
      <c r="P2668" t="s">
        <v>39</v>
      </c>
      <c r="Q2668">
        <v>15</v>
      </c>
      <c r="R2668" t="s">
        <v>88</v>
      </c>
      <c r="S2668" t="s">
        <v>41</v>
      </c>
      <c r="T2668">
        <v>44975</v>
      </c>
      <c r="U2668" s="1">
        <v>45609</v>
      </c>
      <c r="V2668" t="s">
        <v>42</v>
      </c>
      <c r="W2668">
        <v>856138</v>
      </c>
      <c r="X2668" t="s">
        <v>11102</v>
      </c>
      <c r="Y2668">
        <v>414</v>
      </c>
      <c r="Z2668">
        <v>576</v>
      </c>
      <c r="AA2668">
        <v>8</v>
      </c>
      <c r="AB2668">
        <v>1843.2</v>
      </c>
    </row>
    <row r="2669" spans="1:28" x14ac:dyDescent="0.3">
      <c r="A2669" t="s">
        <v>28</v>
      </c>
      <c r="B2669" t="s">
        <v>29</v>
      </c>
      <c r="C2669" t="s">
        <v>148</v>
      </c>
      <c r="D2669" t="s">
        <v>524</v>
      </c>
      <c r="E2669" t="s">
        <v>56</v>
      </c>
      <c r="F2669" t="s">
        <v>33</v>
      </c>
      <c r="G2669">
        <v>8</v>
      </c>
      <c r="H2669">
        <v>408633</v>
      </c>
      <c r="I2669" t="s">
        <v>58</v>
      </c>
      <c r="J2669" s="1">
        <v>43960</v>
      </c>
      <c r="K2669">
        <v>1200</v>
      </c>
      <c r="L2669" t="s">
        <v>11103</v>
      </c>
      <c r="M2669" t="s">
        <v>287</v>
      </c>
      <c r="N2669" t="s">
        <v>11104</v>
      </c>
      <c r="O2669" t="s">
        <v>11105</v>
      </c>
      <c r="P2669" t="s">
        <v>39</v>
      </c>
      <c r="Q2669">
        <v>6</v>
      </c>
      <c r="R2669" t="s">
        <v>40</v>
      </c>
      <c r="S2669" t="s">
        <v>41</v>
      </c>
      <c r="T2669">
        <v>67681</v>
      </c>
      <c r="U2669" s="1">
        <v>45528</v>
      </c>
      <c r="V2669" t="s">
        <v>64</v>
      </c>
      <c r="W2669">
        <v>573234</v>
      </c>
      <c r="X2669" t="s">
        <v>11106</v>
      </c>
      <c r="Y2669">
        <v>467</v>
      </c>
      <c r="Z2669">
        <v>1633</v>
      </c>
      <c r="AA2669">
        <v>1</v>
      </c>
      <c r="AB2669">
        <v>653.20000000000005</v>
      </c>
    </row>
    <row r="2670" spans="1:28" x14ac:dyDescent="0.3">
      <c r="A2670" t="s">
        <v>28</v>
      </c>
      <c r="B2670" t="s">
        <v>29</v>
      </c>
      <c r="C2670" t="s">
        <v>91</v>
      </c>
      <c r="D2670" t="s">
        <v>511</v>
      </c>
      <c r="E2670" t="s">
        <v>56</v>
      </c>
      <c r="F2670" t="s">
        <v>135</v>
      </c>
      <c r="G2670">
        <v>64</v>
      </c>
      <c r="H2670">
        <v>414779</v>
      </c>
      <c r="I2670" t="s">
        <v>34</v>
      </c>
      <c r="J2670" s="1">
        <v>44450</v>
      </c>
      <c r="K2670">
        <v>1400</v>
      </c>
      <c r="L2670" t="s">
        <v>11107</v>
      </c>
      <c r="M2670" t="s">
        <v>101</v>
      </c>
      <c r="N2670" t="s">
        <v>11108</v>
      </c>
      <c r="O2670" t="s">
        <v>11109</v>
      </c>
      <c r="P2670" t="s">
        <v>87</v>
      </c>
      <c r="Q2670">
        <v>16</v>
      </c>
      <c r="R2670" t="s">
        <v>40</v>
      </c>
      <c r="S2670" t="s">
        <v>118</v>
      </c>
      <c r="T2670">
        <v>17368</v>
      </c>
      <c r="U2670" s="1">
        <v>45373</v>
      </c>
      <c r="V2670" t="s">
        <v>72</v>
      </c>
      <c r="W2670">
        <v>704979</v>
      </c>
      <c r="X2670" t="s">
        <v>11110</v>
      </c>
      <c r="Y2670">
        <v>496</v>
      </c>
      <c r="Z2670">
        <v>1042</v>
      </c>
      <c r="AA2670">
        <v>5</v>
      </c>
      <c r="AB2670">
        <v>2084</v>
      </c>
    </row>
    <row r="2671" spans="1:28" x14ac:dyDescent="0.3">
      <c r="A2671" t="s">
        <v>28</v>
      </c>
      <c r="B2671" t="s">
        <v>29</v>
      </c>
      <c r="C2671" t="s">
        <v>148</v>
      </c>
      <c r="D2671" t="s">
        <v>254</v>
      </c>
      <c r="E2671" t="s">
        <v>56</v>
      </c>
      <c r="F2671" t="s">
        <v>57</v>
      </c>
      <c r="G2671">
        <v>3</v>
      </c>
      <c r="H2671">
        <v>410888</v>
      </c>
      <c r="I2671" t="s">
        <v>34</v>
      </c>
      <c r="J2671" s="1">
        <v>44264</v>
      </c>
      <c r="K2671">
        <v>950</v>
      </c>
      <c r="L2671" t="s">
        <v>11111</v>
      </c>
      <c r="M2671" t="s">
        <v>1212</v>
      </c>
      <c r="N2671" t="s">
        <v>11112</v>
      </c>
      <c r="O2671" t="s">
        <v>11113</v>
      </c>
      <c r="P2671" t="s">
        <v>71</v>
      </c>
      <c r="Q2671">
        <v>6</v>
      </c>
      <c r="R2671" t="s">
        <v>88</v>
      </c>
      <c r="S2671" t="s">
        <v>63</v>
      </c>
      <c r="T2671">
        <v>58567</v>
      </c>
      <c r="U2671" s="1">
        <v>45549</v>
      </c>
      <c r="V2671" t="s">
        <v>180</v>
      </c>
      <c r="W2671">
        <v>339844</v>
      </c>
      <c r="X2671" t="s">
        <v>11114</v>
      </c>
      <c r="Y2671">
        <v>307</v>
      </c>
      <c r="Z2671">
        <v>1188</v>
      </c>
      <c r="AA2671">
        <v>3</v>
      </c>
      <c r="AB2671" s="2" t="s">
        <v>11115</v>
      </c>
    </row>
    <row r="2672" spans="1:28" x14ac:dyDescent="0.3">
      <c r="A2672" t="s">
        <v>28</v>
      </c>
      <c r="B2672" t="s">
        <v>29</v>
      </c>
      <c r="C2672" t="s">
        <v>54</v>
      </c>
      <c r="D2672" t="s">
        <v>134</v>
      </c>
      <c r="E2672" t="s">
        <v>56</v>
      </c>
      <c r="F2672" t="s">
        <v>135</v>
      </c>
      <c r="G2672">
        <v>5</v>
      </c>
      <c r="H2672">
        <v>404569</v>
      </c>
      <c r="I2672" t="s">
        <v>58</v>
      </c>
      <c r="J2672" s="1">
        <v>45054</v>
      </c>
      <c r="K2672">
        <v>1300</v>
      </c>
      <c r="L2672" t="s">
        <v>11116</v>
      </c>
      <c r="M2672" t="s">
        <v>487</v>
      </c>
      <c r="N2672" t="s">
        <v>11117</v>
      </c>
      <c r="O2672" t="s">
        <v>11118</v>
      </c>
      <c r="P2672" t="s">
        <v>71</v>
      </c>
      <c r="Q2672">
        <v>12</v>
      </c>
      <c r="R2672" t="s">
        <v>88</v>
      </c>
      <c r="S2672" t="s">
        <v>41</v>
      </c>
      <c r="T2672">
        <v>96152</v>
      </c>
      <c r="U2672" s="1">
        <v>45325</v>
      </c>
      <c r="V2672" t="s">
        <v>119</v>
      </c>
      <c r="W2672">
        <v>621001</v>
      </c>
      <c r="X2672" t="s">
        <v>11119</v>
      </c>
      <c r="Y2672">
        <v>747</v>
      </c>
      <c r="Z2672">
        <v>2190</v>
      </c>
      <c r="AA2672">
        <v>3</v>
      </c>
      <c r="AB2672">
        <v>2628</v>
      </c>
    </row>
    <row r="2673" spans="1:28" x14ac:dyDescent="0.3">
      <c r="A2673" t="s">
        <v>28</v>
      </c>
      <c r="B2673" t="s">
        <v>29</v>
      </c>
      <c r="C2673" t="s">
        <v>157</v>
      </c>
      <c r="D2673" t="s">
        <v>338</v>
      </c>
      <c r="E2673" t="s">
        <v>56</v>
      </c>
      <c r="F2673" t="s">
        <v>150</v>
      </c>
      <c r="G2673">
        <v>31</v>
      </c>
      <c r="H2673">
        <v>419653</v>
      </c>
      <c r="I2673" t="s">
        <v>34</v>
      </c>
      <c r="J2673" s="1">
        <v>44862</v>
      </c>
      <c r="K2673">
        <v>1300</v>
      </c>
      <c r="L2673" t="s">
        <v>11120</v>
      </c>
      <c r="M2673" t="s">
        <v>482</v>
      </c>
      <c r="N2673" t="s">
        <v>11121</v>
      </c>
      <c r="O2673" t="s">
        <v>11122</v>
      </c>
      <c r="P2673" t="s">
        <v>51</v>
      </c>
      <c r="Q2673">
        <v>3</v>
      </c>
      <c r="R2673" t="s">
        <v>88</v>
      </c>
      <c r="S2673" t="s">
        <v>79</v>
      </c>
      <c r="T2673">
        <v>87758</v>
      </c>
      <c r="U2673" s="1">
        <v>45421</v>
      </c>
      <c r="V2673" t="s">
        <v>140</v>
      </c>
      <c r="W2673">
        <v>434043</v>
      </c>
      <c r="X2673" t="s">
        <v>11123</v>
      </c>
      <c r="Y2673">
        <v>660</v>
      </c>
      <c r="Z2673">
        <v>1975</v>
      </c>
      <c r="AA2673">
        <v>1</v>
      </c>
      <c r="AB2673">
        <v>790</v>
      </c>
    </row>
    <row r="2674" spans="1:28" x14ac:dyDescent="0.3">
      <c r="A2674" t="s">
        <v>28</v>
      </c>
      <c r="B2674" t="s">
        <v>29</v>
      </c>
      <c r="C2674" t="s">
        <v>193</v>
      </c>
      <c r="D2674" t="s">
        <v>149</v>
      </c>
      <c r="E2674" t="s">
        <v>32</v>
      </c>
      <c r="F2674" t="s">
        <v>33</v>
      </c>
      <c r="G2674">
        <v>67</v>
      </c>
      <c r="H2674">
        <v>408523</v>
      </c>
      <c r="I2674" t="s">
        <v>58</v>
      </c>
      <c r="J2674" s="1">
        <v>44532</v>
      </c>
      <c r="K2674">
        <v>1400</v>
      </c>
      <c r="L2674" t="s">
        <v>6704</v>
      </c>
      <c r="M2674" t="s">
        <v>736</v>
      </c>
      <c r="N2674" t="s">
        <v>11124</v>
      </c>
      <c r="O2674" t="s">
        <v>11125</v>
      </c>
      <c r="P2674" t="s">
        <v>87</v>
      </c>
      <c r="Q2674">
        <v>6</v>
      </c>
      <c r="R2674" t="s">
        <v>88</v>
      </c>
      <c r="S2674" t="s">
        <v>41</v>
      </c>
      <c r="T2674">
        <v>58006</v>
      </c>
      <c r="U2674" s="1">
        <v>45403</v>
      </c>
      <c r="V2674" t="s">
        <v>80</v>
      </c>
      <c r="W2674">
        <v>277700</v>
      </c>
      <c r="X2674" t="s">
        <v>11126</v>
      </c>
      <c r="Y2674">
        <v>776</v>
      </c>
      <c r="Z2674">
        <v>1375</v>
      </c>
      <c r="AA2674">
        <v>1</v>
      </c>
      <c r="AB2674">
        <v>550</v>
      </c>
    </row>
    <row r="2675" spans="1:28" x14ac:dyDescent="0.3">
      <c r="A2675" t="s">
        <v>28</v>
      </c>
      <c r="B2675" t="s">
        <v>29</v>
      </c>
      <c r="C2675" t="s">
        <v>157</v>
      </c>
      <c r="D2675" t="s">
        <v>546</v>
      </c>
      <c r="E2675" t="s">
        <v>56</v>
      </c>
      <c r="F2675" t="s">
        <v>33</v>
      </c>
      <c r="G2675">
        <v>10</v>
      </c>
      <c r="H2675">
        <v>430100</v>
      </c>
      <c r="I2675" t="s">
        <v>34</v>
      </c>
      <c r="J2675" s="1">
        <v>44678</v>
      </c>
      <c r="K2675">
        <v>1100</v>
      </c>
      <c r="L2675" t="s">
        <v>11127</v>
      </c>
      <c r="M2675" t="s">
        <v>818</v>
      </c>
      <c r="N2675" t="s">
        <v>11128</v>
      </c>
      <c r="O2675" t="s">
        <v>11129</v>
      </c>
      <c r="P2675" t="s">
        <v>51</v>
      </c>
      <c r="Q2675">
        <v>9</v>
      </c>
      <c r="R2675" t="s">
        <v>88</v>
      </c>
      <c r="S2675" t="s">
        <v>79</v>
      </c>
      <c r="T2675">
        <v>20482</v>
      </c>
      <c r="U2675" s="1">
        <v>45299</v>
      </c>
      <c r="V2675" t="s">
        <v>111</v>
      </c>
      <c r="W2675">
        <v>240948</v>
      </c>
      <c r="X2675" t="s">
        <v>11130</v>
      </c>
      <c r="Y2675">
        <v>287</v>
      </c>
      <c r="Z2675">
        <v>2176</v>
      </c>
      <c r="AA2675">
        <v>8</v>
      </c>
      <c r="AB2675" s="2" t="s">
        <v>11131</v>
      </c>
    </row>
    <row r="2676" spans="1:28" x14ac:dyDescent="0.3">
      <c r="A2676" t="s">
        <v>28</v>
      </c>
      <c r="B2676" t="s">
        <v>29</v>
      </c>
      <c r="C2676" t="s">
        <v>91</v>
      </c>
      <c r="D2676" t="s">
        <v>142</v>
      </c>
      <c r="E2676" t="s">
        <v>46</v>
      </c>
      <c r="F2676" t="s">
        <v>33</v>
      </c>
      <c r="G2676">
        <v>34</v>
      </c>
      <c r="H2676">
        <v>416121</v>
      </c>
      <c r="I2676" t="s">
        <v>58</v>
      </c>
      <c r="J2676" s="1">
        <v>45567</v>
      </c>
      <c r="K2676">
        <v>950</v>
      </c>
      <c r="L2676" t="s">
        <v>11132</v>
      </c>
      <c r="M2676" t="s">
        <v>417</v>
      </c>
      <c r="N2676" t="s">
        <v>11133</v>
      </c>
      <c r="O2676" t="s">
        <v>11134</v>
      </c>
      <c r="P2676" t="s">
        <v>39</v>
      </c>
      <c r="Q2676">
        <v>13</v>
      </c>
      <c r="R2676" t="s">
        <v>40</v>
      </c>
      <c r="S2676" t="s">
        <v>118</v>
      </c>
      <c r="T2676">
        <v>87503</v>
      </c>
      <c r="U2676" s="1">
        <v>45304</v>
      </c>
      <c r="V2676" t="s">
        <v>111</v>
      </c>
      <c r="W2676">
        <v>720500</v>
      </c>
      <c r="X2676" t="s">
        <v>11135</v>
      </c>
      <c r="Y2676">
        <v>559</v>
      </c>
      <c r="Z2676">
        <v>2572</v>
      </c>
      <c r="AA2676">
        <v>5</v>
      </c>
      <c r="AB2676">
        <v>5144</v>
      </c>
    </row>
    <row r="2677" spans="1:28" x14ac:dyDescent="0.3">
      <c r="A2677" t="s">
        <v>28</v>
      </c>
      <c r="B2677" t="s">
        <v>29</v>
      </c>
      <c r="C2677" t="s">
        <v>157</v>
      </c>
      <c r="D2677" t="s">
        <v>349</v>
      </c>
      <c r="E2677" t="s">
        <v>56</v>
      </c>
      <c r="F2677" t="s">
        <v>150</v>
      </c>
      <c r="G2677">
        <v>34</v>
      </c>
      <c r="H2677">
        <v>421348</v>
      </c>
      <c r="I2677" t="s">
        <v>58</v>
      </c>
      <c r="J2677" s="1">
        <v>44114</v>
      </c>
      <c r="K2677">
        <v>1400</v>
      </c>
      <c r="L2677" t="s">
        <v>11136</v>
      </c>
      <c r="M2677" t="s">
        <v>129</v>
      </c>
      <c r="N2677" t="s">
        <v>11137</v>
      </c>
      <c r="O2677" t="s">
        <v>11138</v>
      </c>
      <c r="P2677" t="s">
        <v>51</v>
      </c>
      <c r="Q2677">
        <v>4</v>
      </c>
      <c r="R2677" t="s">
        <v>40</v>
      </c>
      <c r="S2677" t="s">
        <v>118</v>
      </c>
      <c r="T2677">
        <v>10850</v>
      </c>
      <c r="U2677" s="1">
        <v>45522</v>
      </c>
      <c r="V2677" t="s">
        <v>64</v>
      </c>
      <c r="W2677">
        <v>619925</v>
      </c>
      <c r="X2677" t="s">
        <v>886</v>
      </c>
      <c r="Y2677">
        <v>963</v>
      </c>
      <c r="Z2677">
        <v>2133</v>
      </c>
      <c r="AA2677">
        <v>6</v>
      </c>
      <c r="AB2677" s="2" t="s">
        <v>11139</v>
      </c>
    </row>
    <row r="2678" spans="1:28" x14ac:dyDescent="0.3">
      <c r="A2678" t="s">
        <v>28</v>
      </c>
      <c r="B2678" t="s">
        <v>29</v>
      </c>
      <c r="C2678" t="s">
        <v>44</v>
      </c>
      <c r="D2678" t="s">
        <v>82</v>
      </c>
      <c r="E2678" t="s">
        <v>32</v>
      </c>
      <c r="F2678" t="s">
        <v>355</v>
      </c>
      <c r="G2678">
        <v>32</v>
      </c>
      <c r="H2678">
        <v>423757</v>
      </c>
      <c r="I2678" t="s">
        <v>58</v>
      </c>
      <c r="J2678" s="1">
        <v>45366</v>
      </c>
      <c r="K2678">
        <v>950</v>
      </c>
      <c r="L2678" t="s">
        <v>11140</v>
      </c>
      <c r="M2678" t="s">
        <v>189</v>
      </c>
      <c r="N2678" t="s">
        <v>11141</v>
      </c>
      <c r="O2678" t="s">
        <v>11142</v>
      </c>
      <c r="P2678" t="s">
        <v>39</v>
      </c>
      <c r="Q2678">
        <v>4</v>
      </c>
      <c r="R2678" t="s">
        <v>40</v>
      </c>
      <c r="S2678" t="s">
        <v>79</v>
      </c>
      <c r="T2678">
        <v>62710</v>
      </c>
      <c r="U2678" s="1">
        <v>45533</v>
      </c>
      <c r="V2678" t="s">
        <v>64</v>
      </c>
      <c r="W2678">
        <v>458767</v>
      </c>
      <c r="X2678" t="s">
        <v>11143</v>
      </c>
      <c r="Y2678">
        <v>650</v>
      </c>
      <c r="Z2678">
        <v>897</v>
      </c>
      <c r="AA2678">
        <v>4</v>
      </c>
      <c r="AB2678">
        <v>1435.2</v>
      </c>
    </row>
    <row r="2679" spans="1:28" x14ac:dyDescent="0.3">
      <c r="A2679" t="s">
        <v>28</v>
      </c>
      <c r="B2679" t="s">
        <v>29</v>
      </c>
      <c r="C2679" t="s">
        <v>91</v>
      </c>
      <c r="D2679" t="s">
        <v>55</v>
      </c>
      <c r="E2679" t="s">
        <v>56</v>
      </c>
      <c r="F2679" t="s">
        <v>57</v>
      </c>
      <c r="G2679">
        <v>58</v>
      </c>
      <c r="H2679">
        <v>427926</v>
      </c>
      <c r="I2679" t="s">
        <v>34</v>
      </c>
      <c r="J2679" s="1">
        <v>43904</v>
      </c>
      <c r="K2679">
        <v>1400</v>
      </c>
      <c r="L2679" t="s">
        <v>11144</v>
      </c>
      <c r="M2679" t="s">
        <v>345</v>
      </c>
      <c r="N2679" t="s">
        <v>11145</v>
      </c>
      <c r="O2679" t="s">
        <v>11146</v>
      </c>
      <c r="P2679" t="s">
        <v>71</v>
      </c>
      <c r="Q2679">
        <v>12</v>
      </c>
      <c r="R2679" t="s">
        <v>40</v>
      </c>
      <c r="S2679" t="s">
        <v>63</v>
      </c>
      <c r="T2679">
        <v>91233</v>
      </c>
      <c r="U2679" s="1">
        <v>45605</v>
      </c>
      <c r="V2679" t="s">
        <v>42</v>
      </c>
      <c r="W2679">
        <v>694513</v>
      </c>
      <c r="X2679" t="s">
        <v>11147</v>
      </c>
      <c r="Y2679">
        <v>767</v>
      </c>
      <c r="Z2679">
        <v>557</v>
      </c>
      <c r="AA2679">
        <v>7</v>
      </c>
      <c r="AB2679" s="2" t="s">
        <v>11148</v>
      </c>
    </row>
    <row r="2680" spans="1:28" x14ac:dyDescent="0.3">
      <c r="A2680" t="s">
        <v>28</v>
      </c>
      <c r="B2680" t="s">
        <v>29</v>
      </c>
      <c r="C2680" t="s">
        <v>44</v>
      </c>
      <c r="D2680" t="s">
        <v>637</v>
      </c>
      <c r="E2680" t="s">
        <v>46</v>
      </c>
      <c r="F2680" t="s">
        <v>135</v>
      </c>
      <c r="G2680">
        <v>84</v>
      </c>
      <c r="H2680">
        <v>433565</v>
      </c>
      <c r="I2680" t="s">
        <v>34</v>
      </c>
      <c r="J2680" s="1">
        <v>45531</v>
      </c>
      <c r="K2680">
        <v>800</v>
      </c>
      <c r="L2680" t="s">
        <v>11149</v>
      </c>
      <c r="M2680" t="s">
        <v>670</v>
      </c>
      <c r="N2680" t="s">
        <v>11150</v>
      </c>
      <c r="O2680" t="s">
        <v>11151</v>
      </c>
      <c r="P2680" t="s">
        <v>71</v>
      </c>
      <c r="Q2680">
        <v>10</v>
      </c>
      <c r="R2680" t="s">
        <v>88</v>
      </c>
      <c r="S2680" t="s">
        <v>41</v>
      </c>
      <c r="T2680">
        <v>48837</v>
      </c>
      <c r="U2680" s="1">
        <v>45522</v>
      </c>
      <c r="V2680" t="s">
        <v>64</v>
      </c>
      <c r="W2680">
        <v>917888</v>
      </c>
      <c r="X2680" t="s">
        <v>11152</v>
      </c>
      <c r="Y2680">
        <v>706</v>
      </c>
      <c r="Z2680">
        <v>1669</v>
      </c>
      <c r="AA2680">
        <v>1</v>
      </c>
      <c r="AB2680">
        <v>667.6</v>
      </c>
    </row>
    <row r="2681" spans="1:28" x14ac:dyDescent="0.3">
      <c r="A2681" t="s">
        <v>28</v>
      </c>
      <c r="B2681" t="s">
        <v>29</v>
      </c>
      <c r="C2681" t="s">
        <v>148</v>
      </c>
      <c r="D2681" t="s">
        <v>511</v>
      </c>
      <c r="E2681" t="s">
        <v>32</v>
      </c>
      <c r="F2681" t="s">
        <v>175</v>
      </c>
      <c r="G2681">
        <v>4</v>
      </c>
      <c r="H2681">
        <v>414064</v>
      </c>
      <c r="I2681" t="s">
        <v>34</v>
      </c>
      <c r="J2681" s="1">
        <v>45378</v>
      </c>
      <c r="K2681">
        <v>1400</v>
      </c>
      <c r="L2681" t="s">
        <v>11153</v>
      </c>
      <c r="M2681" t="s">
        <v>159</v>
      </c>
      <c r="N2681" t="s">
        <v>11154</v>
      </c>
      <c r="O2681" t="s">
        <v>11155</v>
      </c>
      <c r="P2681" t="s">
        <v>39</v>
      </c>
      <c r="Q2681">
        <v>6</v>
      </c>
      <c r="R2681" t="s">
        <v>88</v>
      </c>
      <c r="S2681" t="s">
        <v>118</v>
      </c>
      <c r="T2681">
        <v>92091</v>
      </c>
      <c r="U2681" s="1">
        <v>45369</v>
      </c>
      <c r="V2681" t="s">
        <v>72</v>
      </c>
      <c r="W2681">
        <v>246402</v>
      </c>
      <c r="X2681" t="s">
        <v>11156</v>
      </c>
      <c r="Y2681">
        <v>691</v>
      </c>
      <c r="Z2681">
        <v>975</v>
      </c>
      <c r="AA2681">
        <v>4</v>
      </c>
      <c r="AB2681">
        <v>1560</v>
      </c>
    </row>
    <row r="2682" spans="1:28" x14ac:dyDescent="0.3">
      <c r="A2682" t="s">
        <v>28</v>
      </c>
      <c r="B2682" t="s">
        <v>29</v>
      </c>
      <c r="C2682" t="s">
        <v>193</v>
      </c>
      <c r="D2682" t="s">
        <v>170</v>
      </c>
      <c r="E2682" t="s">
        <v>46</v>
      </c>
      <c r="F2682" t="s">
        <v>99</v>
      </c>
      <c r="G2682">
        <v>23</v>
      </c>
      <c r="H2682">
        <v>427027</v>
      </c>
      <c r="I2682" t="s">
        <v>34</v>
      </c>
      <c r="J2682" s="1">
        <v>44294</v>
      </c>
      <c r="K2682">
        <v>950</v>
      </c>
      <c r="L2682" t="s">
        <v>11157</v>
      </c>
      <c r="M2682" t="s">
        <v>319</v>
      </c>
      <c r="N2682" t="s">
        <v>11158</v>
      </c>
      <c r="O2682" t="s">
        <v>11159</v>
      </c>
      <c r="P2682" t="s">
        <v>51</v>
      </c>
      <c r="Q2682">
        <v>7</v>
      </c>
      <c r="R2682" t="s">
        <v>88</v>
      </c>
      <c r="S2682" t="s">
        <v>118</v>
      </c>
      <c r="T2682">
        <v>48261</v>
      </c>
      <c r="U2682" s="1">
        <v>45471</v>
      </c>
      <c r="V2682" t="s">
        <v>52</v>
      </c>
      <c r="W2682">
        <v>903843</v>
      </c>
      <c r="X2682" t="s">
        <v>11160</v>
      </c>
      <c r="Y2682">
        <v>350</v>
      </c>
      <c r="Z2682">
        <v>1302</v>
      </c>
      <c r="AA2682">
        <v>7</v>
      </c>
      <c r="AB2682" s="2" t="s">
        <v>11161</v>
      </c>
    </row>
    <row r="2683" spans="1:28" x14ac:dyDescent="0.3">
      <c r="A2683" t="s">
        <v>28</v>
      </c>
      <c r="B2683" t="s">
        <v>29</v>
      </c>
      <c r="C2683" t="s">
        <v>193</v>
      </c>
      <c r="D2683" t="s">
        <v>267</v>
      </c>
      <c r="E2683" t="s">
        <v>32</v>
      </c>
      <c r="F2683" t="s">
        <v>150</v>
      </c>
      <c r="G2683">
        <v>89</v>
      </c>
      <c r="H2683">
        <v>404045</v>
      </c>
      <c r="I2683" t="s">
        <v>58</v>
      </c>
      <c r="J2683" s="1">
        <v>44399</v>
      </c>
      <c r="K2683">
        <v>1000</v>
      </c>
      <c r="L2683" t="s">
        <v>11162</v>
      </c>
      <c r="M2683" t="s">
        <v>345</v>
      </c>
      <c r="N2683" t="s">
        <v>11163</v>
      </c>
      <c r="O2683" t="s">
        <v>11164</v>
      </c>
      <c r="P2683" t="s">
        <v>39</v>
      </c>
      <c r="Q2683">
        <v>7</v>
      </c>
      <c r="R2683" t="s">
        <v>88</v>
      </c>
      <c r="S2683" t="s">
        <v>118</v>
      </c>
      <c r="T2683">
        <v>66109</v>
      </c>
      <c r="U2683" s="1">
        <v>45539</v>
      </c>
      <c r="V2683" t="s">
        <v>180</v>
      </c>
      <c r="W2683">
        <v>958534</v>
      </c>
      <c r="X2683" t="s">
        <v>11165</v>
      </c>
      <c r="Y2683">
        <v>792</v>
      </c>
      <c r="Z2683">
        <v>2738</v>
      </c>
      <c r="AA2683">
        <v>5</v>
      </c>
      <c r="AB2683">
        <v>5476</v>
      </c>
    </row>
    <row r="2684" spans="1:28" x14ac:dyDescent="0.3">
      <c r="A2684" t="s">
        <v>28</v>
      </c>
      <c r="B2684" t="s">
        <v>29</v>
      </c>
      <c r="C2684" t="s">
        <v>91</v>
      </c>
      <c r="D2684" t="s">
        <v>621</v>
      </c>
      <c r="E2684" t="s">
        <v>32</v>
      </c>
      <c r="F2684" t="s">
        <v>47</v>
      </c>
      <c r="G2684">
        <v>59</v>
      </c>
      <c r="H2684">
        <v>408150</v>
      </c>
      <c r="I2684" t="s">
        <v>34</v>
      </c>
      <c r="J2684" s="1">
        <v>44678</v>
      </c>
      <c r="K2684">
        <v>1200</v>
      </c>
      <c r="L2684" t="s">
        <v>11166</v>
      </c>
      <c r="M2684" t="s">
        <v>496</v>
      </c>
      <c r="N2684" t="s">
        <v>11167</v>
      </c>
      <c r="O2684" t="s">
        <v>11168</v>
      </c>
      <c r="P2684" t="s">
        <v>51</v>
      </c>
      <c r="Q2684">
        <v>17</v>
      </c>
      <c r="R2684" t="s">
        <v>88</v>
      </c>
      <c r="S2684" t="s">
        <v>41</v>
      </c>
      <c r="T2684">
        <v>39841</v>
      </c>
      <c r="U2684" s="1">
        <v>45547</v>
      </c>
      <c r="V2684" t="s">
        <v>180</v>
      </c>
      <c r="W2684">
        <v>441869</v>
      </c>
      <c r="X2684" t="s">
        <v>5208</v>
      </c>
      <c r="Y2684">
        <v>815</v>
      </c>
      <c r="Z2684">
        <v>2724</v>
      </c>
      <c r="AA2684">
        <v>3</v>
      </c>
      <c r="AB2684">
        <v>3268.8</v>
      </c>
    </row>
    <row r="2685" spans="1:28" x14ac:dyDescent="0.3">
      <c r="A2685" t="s">
        <v>28</v>
      </c>
      <c r="B2685" t="s">
        <v>29</v>
      </c>
      <c r="C2685" t="s">
        <v>44</v>
      </c>
      <c r="D2685" t="s">
        <v>92</v>
      </c>
      <c r="E2685" t="s">
        <v>46</v>
      </c>
      <c r="F2685" t="s">
        <v>83</v>
      </c>
      <c r="G2685">
        <v>26</v>
      </c>
      <c r="H2685">
        <v>434952</v>
      </c>
      <c r="I2685" t="s">
        <v>58</v>
      </c>
      <c r="J2685" s="1">
        <v>43871</v>
      </c>
      <c r="K2685">
        <v>1100</v>
      </c>
      <c r="L2685" t="s">
        <v>279</v>
      </c>
      <c r="M2685" t="s">
        <v>478</v>
      </c>
      <c r="N2685" t="s">
        <v>11169</v>
      </c>
      <c r="O2685" t="s">
        <v>11170</v>
      </c>
      <c r="P2685" t="s">
        <v>39</v>
      </c>
      <c r="Q2685">
        <v>13</v>
      </c>
      <c r="R2685" t="s">
        <v>88</v>
      </c>
      <c r="S2685" t="s">
        <v>41</v>
      </c>
      <c r="T2685">
        <v>95539</v>
      </c>
      <c r="U2685" s="1">
        <v>45317</v>
      </c>
      <c r="V2685" t="s">
        <v>111</v>
      </c>
      <c r="W2685">
        <v>496501</v>
      </c>
      <c r="X2685" t="s">
        <v>11171</v>
      </c>
      <c r="Y2685">
        <v>563</v>
      </c>
      <c r="Z2685">
        <v>640</v>
      </c>
      <c r="AA2685">
        <v>5</v>
      </c>
      <c r="AB2685">
        <v>1280</v>
      </c>
    </row>
    <row r="2686" spans="1:28" x14ac:dyDescent="0.3">
      <c r="A2686" t="s">
        <v>28</v>
      </c>
      <c r="B2686" t="s">
        <v>29</v>
      </c>
      <c r="C2686" t="s">
        <v>30</v>
      </c>
      <c r="D2686" t="s">
        <v>411</v>
      </c>
      <c r="E2686" t="s">
        <v>46</v>
      </c>
      <c r="F2686" t="s">
        <v>150</v>
      </c>
      <c r="G2686">
        <v>47</v>
      </c>
      <c r="H2686">
        <v>408799</v>
      </c>
      <c r="I2686" t="s">
        <v>34</v>
      </c>
      <c r="J2686" s="1">
        <v>44961</v>
      </c>
      <c r="K2686">
        <v>950</v>
      </c>
      <c r="L2686" t="s">
        <v>11172</v>
      </c>
      <c r="M2686" t="s">
        <v>152</v>
      </c>
      <c r="N2686" t="s">
        <v>11173</v>
      </c>
      <c r="O2686" t="s">
        <v>11174</v>
      </c>
      <c r="P2686" t="s">
        <v>87</v>
      </c>
      <c r="Q2686">
        <v>11</v>
      </c>
      <c r="R2686" t="s">
        <v>88</v>
      </c>
      <c r="S2686" t="s">
        <v>118</v>
      </c>
      <c r="T2686">
        <v>15398</v>
      </c>
      <c r="U2686" s="1">
        <v>45429</v>
      </c>
      <c r="V2686" t="s">
        <v>140</v>
      </c>
      <c r="W2686">
        <v>236399</v>
      </c>
      <c r="X2686" t="s">
        <v>11175</v>
      </c>
      <c r="Y2686">
        <v>859</v>
      </c>
      <c r="Z2686">
        <v>2155</v>
      </c>
      <c r="AA2686">
        <v>6</v>
      </c>
      <c r="AB2686">
        <v>5172</v>
      </c>
    </row>
    <row r="2687" spans="1:28" x14ac:dyDescent="0.3">
      <c r="A2687" t="s">
        <v>28</v>
      </c>
      <c r="B2687" t="s">
        <v>29</v>
      </c>
      <c r="C2687" t="s">
        <v>30</v>
      </c>
      <c r="D2687" t="s">
        <v>45</v>
      </c>
      <c r="E2687" t="s">
        <v>56</v>
      </c>
      <c r="F2687" t="s">
        <v>113</v>
      </c>
      <c r="G2687">
        <v>53</v>
      </c>
      <c r="H2687">
        <v>400976</v>
      </c>
      <c r="I2687" t="s">
        <v>34</v>
      </c>
      <c r="J2687" s="1">
        <v>44423</v>
      </c>
      <c r="K2687">
        <v>950</v>
      </c>
      <c r="L2687" t="s">
        <v>11176</v>
      </c>
      <c r="M2687" t="s">
        <v>205</v>
      </c>
      <c r="N2687" t="s">
        <v>11177</v>
      </c>
      <c r="O2687" t="s">
        <v>11178</v>
      </c>
      <c r="P2687" t="s">
        <v>87</v>
      </c>
      <c r="Q2687">
        <v>4</v>
      </c>
      <c r="R2687" t="s">
        <v>88</v>
      </c>
      <c r="S2687" t="s">
        <v>118</v>
      </c>
      <c r="T2687">
        <v>25260</v>
      </c>
      <c r="U2687" s="1">
        <v>45328</v>
      </c>
      <c r="V2687" t="s">
        <v>119</v>
      </c>
      <c r="W2687">
        <v>630302</v>
      </c>
      <c r="X2687" t="s">
        <v>11179</v>
      </c>
      <c r="Y2687">
        <v>268</v>
      </c>
      <c r="Z2687">
        <v>2715</v>
      </c>
      <c r="AA2687">
        <v>8</v>
      </c>
      <c r="AB2687">
        <v>8688</v>
      </c>
    </row>
    <row r="2688" spans="1:28" x14ac:dyDescent="0.3">
      <c r="A2688" t="s">
        <v>28</v>
      </c>
      <c r="B2688" t="s">
        <v>29</v>
      </c>
      <c r="C2688" t="s">
        <v>66</v>
      </c>
      <c r="D2688" t="s">
        <v>220</v>
      </c>
      <c r="E2688" t="s">
        <v>56</v>
      </c>
      <c r="F2688" t="s">
        <v>33</v>
      </c>
      <c r="G2688">
        <v>99</v>
      </c>
      <c r="H2688">
        <v>427234</v>
      </c>
      <c r="I2688" t="s">
        <v>58</v>
      </c>
      <c r="J2688" s="1">
        <v>45075</v>
      </c>
      <c r="K2688">
        <v>1200</v>
      </c>
      <c r="L2688" t="s">
        <v>11180</v>
      </c>
      <c r="M2688" t="s">
        <v>1072</v>
      </c>
      <c r="N2688" t="s">
        <v>11181</v>
      </c>
      <c r="O2688" t="s">
        <v>11182</v>
      </c>
      <c r="P2688" t="s">
        <v>51</v>
      </c>
      <c r="Q2688">
        <v>3</v>
      </c>
      <c r="R2688" t="s">
        <v>40</v>
      </c>
      <c r="S2688" t="s">
        <v>79</v>
      </c>
      <c r="T2688">
        <v>23980</v>
      </c>
      <c r="U2688" s="1">
        <v>45523</v>
      </c>
      <c r="V2688" t="s">
        <v>64</v>
      </c>
      <c r="W2688">
        <v>669805</v>
      </c>
      <c r="X2688" t="s">
        <v>11183</v>
      </c>
      <c r="Y2688">
        <v>506</v>
      </c>
      <c r="Z2688">
        <v>973</v>
      </c>
      <c r="AA2688">
        <v>4</v>
      </c>
      <c r="AB2688" s="2" t="s">
        <v>11184</v>
      </c>
    </row>
    <row r="2689" spans="1:28" x14ac:dyDescent="0.3">
      <c r="A2689" t="s">
        <v>28</v>
      </c>
      <c r="B2689" t="s">
        <v>29</v>
      </c>
      <c r="C2689" t="s">
        <v>66</v>
      </c>
      <c r="D2689" t="s">
        <v>338</v>
      </c>
      <c r="E2689" t="s">
        <v>46</v>
      </c>
      <c r="F2689" t="s">
        <v>150</v>
      </c>
      <c r="G2689">
        <v>75</v>
      </c>
      <c r="H2689">
        <v>413031</v>
      </c>
      <c r="I2689" t="s">
        <v>34</v>
      </c>
      <c r="J2689" s="1">
        <v>44169</v>
      </c>
      <c r="K2689">
        <v>1300</v>
      </c>
      <c r="L2689" t="s">
        <v>11185</v>
      </c>
      <c r="M2689" t="s">
        <v>552</v>
      </c>
      <c r="N2689" t="s">
        <v>11186</v>
      </c>
      <c r="O2689" t="s">
        <v>11187</v>
      </c>
      <c r="P2689" t="s">
        <v>39</v>
      </c>
      <c r="Q2689">
        <v>20</v>
      </c>
      <c r="R2689" t="s">
        <v>40</v>
      </c>
      <c r="S2689" t="s">
        <v>118</v>
      </c>
      <c r="T2689">
        <v>64757</v>
      </c>
      <c r="U2689" s="1">
        <v>45545</v>
      </c>
      <c r="V2689" t="s">
        <v>180</v>
      </c>
      <c r="W2689">
        <v>742969</v>
      </c>
      <c r="X2689" t="s">
        <v>11188</v>
      </c>
      <c r="Y2689">
        <v>652</v>
      </c>
      <c r="Z2689">
        <v>2251</v>
      </c>
      <c r="AA2689">
        <v>2</v>
      </c>
      <c r="AB2689" s="2" t="s">
        <v>11189</v>
      </c>
    </row>
    <row r="2690" spans="1:28" x14ac:dyDescent="0.3">
      <c r="A2690" t="s">
        <v>28</v>
      </c>
      <c r="B2690" t="s">
        <v>29</v>
      </c>
      <c r="C2690" t="s">
        <v>30</v>
      </c>
      <c r="D2690" t="s">
        <v>74</v>
      </c>
      <c r="E2690" t="s">
        <v>32</v>
      </c>
      <c r="F2690" t="s">
        <v>83</v>
      </c>
      <c r="G2690">
        <v>8</v>
      </c>
      <c r="H2690">
        <v>433144</v>
      </c>
      <c r="I2690" t="s">
        <v>34</v>
      </c>
      <c r="J2690" s="1">
        <v>43870</v>
      </c>
      <c r="K2690">
        <v>800</v>
      </c>
      <c r="L2690" t="s">
        <v>11190</v>
      </c>
      <c r="M2690" t="s">
        <v>165</v>
      </c>
      <c r="N2690" t="s">
        <v>11191</v>
      </c>
      <c r="O2690" t="s">
        <v>11192</v>
      </c>
      <c r="P2690" t="s">
        <v>51</v>
      </c>
      <c r="Q2690">
        <v>17</v>
      </c>
      <c r="R2690" t="s">
        <v>40</v>
      </c>
      <c r="S2690" t="s">
        <v>79</v>
      </c>
      <c r="T2690">
        <v>61483</v>
      </c>
      <c r="U2690" s="1">
        <v>45487</v>
      </c>
      <c r="V2690" t="s">
        <v>126</v>
      </c>
      <c r="W2690">
        <v>856795</v>
      </c>
      <c r="X2690" t="s">
        <v>11193</v>
      </c>
      <c r="Y2690">
        <v>486</v>
      </c>
      <c r="Z2690">
        <v>974</v>
      </c>
      <c r="AA2690">
        <v>4</v>
      </c>
      <c r="AB2690">
        <v>1558.4</v>
      </c>
    </row>
    <row r="2691" spans="1:28" x14ac:dyDescent="0.3">
      <c r="A2691" t="s">
        <v>28</v>
      </c>
      <c r="B2691" t="s">
        <v>29</v>
      </c>
      <c r="C2691" t="s">
        <v>44</v>
      </c>
      <c r="D2691" t="s">
        <v>45</v>
      </c>
      <c r="E2691" t="s">
        <v>32</v>
      </c>
      <c r="F2691" t="s">
        <v>33</v>
      </c>
      <c r="G2691">
        <v>65</v>
      </c>
      <c r="H2691">
        <v>408518</v>
      </c>
      <c r="I2691" t="s">
        <v>58</v>
      </c>
      <c r="J2691" s="1">
        <v>45196</v>
      </c>
      <c r="K2691">
        <v>1300</v>
      </c>
      <c r="L2691" t="s">
        <v>11194</v>
      </c>
      <c r="M2691" t="s">
        <v>108</v>
      </c>
      <c r="N2691" t="s">
        <v>11195</v>
      </c>
      <c r="O2691">
        <v>7053000375</v>
      </c>
      <c r="P2691" t="s">
        <v>87</v>
      </c>
      <c r="Q2691">
        <v>9</v>
      </c>
      <c r="R2691" t="s">
        <v>40</v>
      </c>
      <c r="S2691" t="s">
        <v>63</v>
      </c>
      <c r="T2691">
        <v>28951</v>
      </c>
      <c r="U2691" s="1">
        <v>45361</v>
      </c>
      <c r="V2691" t="s">
        <v>72</v>
      </c>
      <c r="W2691">
        <v>631673</v>
      </c>
      <c r="X2691" t="s">
        <v>11196</v>
      </c>
      <c r="Y2691">
        <v>854</v>
      </c>
      <c r="Z2691">
        <v>2454</v>
      </c>
      <c r="AA2691">
        <v>3</v>
      </c>
      <c r="AB2691">
        <v>2944.8</v>
      </c>
    </row>
    <row r="2692" spans="1:28" x14ac:dyDescent="0.3">
      <c r="A2692" t="s">
        <v>28</v>
      </c>
      <c r="B2692" t="s">
        <v>29</v>
      </c>
      <c r="C2692" t="s">
        <v>193</v>
      </c>
      <c r="D2692" t="s">
        <v>411</v>
      </c>
      <c r="E2692" t="s">
        <v>56</v>
      </c>
      <c r="F2692" t="s">
        <v>175</v>
      </c>
      <c r="G2692">
        <v>49</v>
      </c>
      <c r="H2692">
        <v>426448</v>
      </c>
      <c r="I2692" t="s">
        <v>34</v>
      </c>
      <c r="J2692" s="1">
        <v>45426</v>
      </c>
      <c r="K2692">
        <v>1300</v>
      </c>
      <c r="L2692" t="s">
        <v>6998</v>
      </c>
      <c r="M2692" t="s">
        <v>482</v>
      </c>
      <c r="N2692" t="s">
        <v>11197</v>
      </c>
      <c r="O2692" t="s">
        <v>11198</v>
      </c>
      <c r="P2692" t="s">
        <v>39</v>
      </c>
      <c r="Q2692">
        <v>9</v>
      </c>
      <c r="R2692" t="s">
        <v>40</v>
      </c>
      <c r="S2692" t="s">
        <v>79</v>
      </c>
      <c r="T2692">
        <v>76593</v>
      </c>
      <c r="U2692" s="1">
        <v>45617</v>
      </c>
      <c r="V2692" t="s">
        <v>42</v>
      </c>
      <c r="W2692">
        <v>602425</v>
      </c>
      <c r="X2692" t="s">
        <v>11199</v>
      </c>
      <c r="Y2692">
        <v>478</v>
      </c>
      <c r="Z2692">
        <v>1989</v>
      </c>
      <c r="AA2692">
        <v>4</v>
      </c>
      <c r="AB2692">
        <v>3182.4</v>
      </c>
    </row>
    <row r="2693" spans="1:28" x14ac:dyDescent="0.3">
      <c r="A2693" t="s">
        <v>28</v>
      </c>
      <c r="B2693" t="s">
        <v>29</v>
      </c>
      <c r="C2693" t="s">
        <v>91</v>
      </c>
      <c r="D2693" t="s">
        <v>187</v>
      </c>
      <c r="E2693" t="s">
        <v>46</v>
      </c>
      <c r="F2693" t="s">
        <v>99</v>
      </c>
      <c r="G2693">
        <v>89</v>
      </c>
      <c r="H2693">
        <v>412401</v>
      </c>
      <c r="I2693" t="s">
        <v>34</v>
      </c>
      <c r="J2693" s="1">
        <v>45299</v>
      </c>
      <c r="K2693">
        <v>800</v>
      </c>
      <c r="L2693" t="s">
        <v>11200</v>
      </c>
      <c r="M2693" t="s">
        <v>232</v>
      </c>
      <c r="N2693" t="s">
        <v>11201</v>
      </c>
      <c r="O2693" t="s">
        <v>11202</v>
      </c>
      <c r="P2693" t="s">
        <v>39</v>
      </c>
      <c r="Q2693">
        <v>5</v>
      </c>
      <c r="R2693" t="s">
        <v>40</v>
      </c>
      <c r="S2693" t="s">
        <v>63</v>
      </c>
      <c r="T2693">
        <v>96098</v>
      </c>
      <c r="U2693" s="1">
        <v>45504</v>
      </c>
      <c r="V2693" t="s">
        <v>126</v>
      </c>
      <c r="W2693">
        <v>234202</v>
      </c>
      <c r="X2693" t="s">
        <v>11203</v>
      </c>
      <c r="Y2693">
        <v>824</v>
      </c>
      <c r="Z2693">
        <v>1823</v>
      </c>
      <c r="AA2693">
        <v>7</v>
      </c>
      <c r="AB2693" s="2" t="s">
        <v>11204</v>
      </c>
    </row>
    <row r="2694" spans="1:28" x14ac:dyDescent="0.3">
      <c r="A2694" t="s">
        <v>28</v>
      </c>
      <c r="B2694" t="s">
        <v>29</v>
      </c>
      <c r="C2694" t="s">
        <v>44</v>
      </c>
      <c r="D2694" t="s">
        <v>546</v>
      </c>
      <c r="E2694" t="s">
        <v>32</v>
      </c>
      <c r="F2694" t="s">
        <v>113</v>
      </c>
      <c r="G2694">
        <v>66</v>
      </c>
      <c r="H2694">
        <v>431641</v>
      </c>
      <c r="I2694" t="s">
        <v>58</v>
      </c>
      <c r="J2694" s="1">
        <v>44938</v>
      </c>
      <c r="K2694">
        <v>1400</v>
      </c>
      <c r="L2694" t="s">
        <v>4169</v>
      </c>
      <c r="M2694" t="s">
        <v>1048</v>
      </c>
      <c r="N2694" t="s">
        <v>11205</v>
      </c>
      <c r="O2694" t="s">
        <v>11206</v>
      </c>
      <c r="P2694" t="s">
        <v>71</v>
      </c>
      <c r="Q2694">
        <v>6</v>
      </c>
      <c r="R2694" t="s">
        <v>40</v>
      </c>
      <c r="S2694" t="s">
        <v>63</v>
      </c>
      <c r="T2694">
        <v>56581</v>
      </c>
      <c r="U2694" s="1">
        <v>45382</v>
      </c>
      <c r="V2694" t="s">
        <v>72</v>
      </c>
      <c r="W2694">
        <v>210370</v>
      </c>
      <c r="X2694" t="s">
        <v>11207</v>
      </c>
      <c r="Y2694">
        <v>789</v>
      </c>
      <c r="Z2694">
        <v>2118</v>
      </c>
      <c r="AA2694">
        <v>2</v>
      </c>
      <c r="AB2694">
        <v>1694.4</v>
      </c>
    </row>
    <row r="2695" spans="1:28" x14ac:dyDescent="0.3">
      <c r="A2695" t="s">
        <v>28</v>
      </c>
      <c r="B2695" t="s">
        <v>29</v>
      </c>
      <c r="C2695" t="s">
        <v>157</v>
      </c>
      <c r="D2695" t="s">
        <v>45</v>
      </c>
      <c r="E2695" t="s">
        <v>46</v>
      </c>
      <c r="F2695" t="s">
        <v>355</v>
      </c>
      <c r="G2695">
        <v>75</v>
      </c>
      <c r="H2695">
        <v>415386</v>
      </c>
      <c r="I2695" t="s">
        <v>58</v>
      </c>
      <c r="J2695" s="1">
        <v>45103</v>
      </c>
      <c r="K2695">
        <v>1100</v>
      </c>
      <c r="L2695" t="s">
        <v>11208</v>
      </c>
      <c r="M2695" t="s">
        <v>596</v>
      </c>
      <c r="N2695" t="s">
        <v>11209</v>
      </c>
      <c r="O2695" t="s">
        <v>11210</v>
      </c>
      <c r="P2695" t="s">
        <v>87</v>
      </c>
      <c r="Q2695">
        <v>18</v>
      </c>
      <c r="R2695" t="s">
        <v>40</v>
      </c>
      <c r="S2695" t="s">
        <v>118</v>
      </c>
      <c r="T2695">
        <v>28837</v>
      </c>
      <c r="U2695" s="1">
        <v>45505</v>
      </c>
      <c r="V2695" t="s">
        <v>64</v>
      </c>
      <c r="W2695">
        <v>812809</v>
      </c>
      <c r="X2695" t="s">
        <v>11211</v>
      </c>
      <c r="Y2695">
        <v>436</v>
      </c>
      <c r="Z2695">
        <v>1045</v>
      </c>
      <c r="AA2695">
        <v>3</v>
      </c>
      <c r="AB2695">
        <v>1254</v>
      </c>
    </row>
    <row r="2696" spans="1:28" x14ac:dyDescent="0.3">
      <c r="A2696" t="s">
        <v>28</v>
      </c>
      <c r="B2696" t="s">
        <v>29</v>
      </c>
      <c r="C2696" t="s">
        <v>193</v>
      </c>
      <c r="D2696" t="s">
        <v>227</v>
      </c>
      <c r="E2696" t="s">
        <v>46</v>
      </c>
      <c r="F2696" t="s">
        <v>106</v>
      </c>
      <c r="G2696">
        <v>24</v>
      </c>
      <c r="H2696">
        <v>414265</v>
      </c>
      <c r="I2696" t="s">
        <v>34</v>
      </c>
      <c r="J2696" s="1">
        <v>45135</v>
      </c>
      <c r="K2696">
        <v>1100</v>
      </c>
      <c r="L2696" t="s">
        <v>11212</v>
      </c>
      <c r="M2696" t="s">
        <v>232</v>
      </c>
      <c r="N2696" t="s">
        <v>11213</v>
      </c>
      <c r="O2696" t="s">
        <v>11214</v>
      </c>
      <c r="P2696" t="s">
        <v>39</v>
      </c>
      <c r="Q2696">
        <v>13</v>
      </c>
      <c r="R2696" t="s">
        <v>40</v>
      </c>
      <c r="S2696" t="s">
        <v>79</v>
      </c>
      <c r="T2696">
        <v>38843</v>
      </c>
      <c r="U2696" s="1">
        <v>45333</v>
      </c>
      <c r="V2696" t="s">
        <v>119</v>
      </c>
      <c r="W2696">
        <v>877036</v>
      </c>
      <c r="X2696" t="s">
        <v>11215</v>
      </c>
      <c r="Y2696">
        <v>477</v>
      </c>
      <c r="Z2696">
        <v>1867</v>
      </c>
      <c r="AA2696">
        <v>8</v>
      </c>
      <c r="AB2696" s="2" t="s">
        <v>11216</v>
      </c>
    </row>
    <row r="2697" spans="1:28" x14ac:dyDescent="0.3">
      <c r="A2697" t="s">
        <v>28</v>
      </c>
      <c r="B2697" t="s">
        <v>29</v>
      </c>
      <c r="C2697" t="s">
        <v>54</v>
      </c>
      <c r="D2697" t="s">
        <v>317</v>
      </c>
      <c r="E2697" t="s">
        <v>32</v>
      </c>
      <c r="F2697" t="s">
        <v>83</v>
      </c>
      <c r="G2697">
        <v>87</v>
      </c>
      <c r="H2697">
        <v>439962</v>
      </c>
      <c r="I2697" t="s">
        <v>34</v>
      </c>
      <c r="J2697" s="1">
        <v>44300</v>
      </c>
      <c r="K2697">
        <v>1000</v>
      </c>
      <c r="L2697" t="s">
        <v>11217</v>
      </c>
      <c r="M2697" t="s">
        <v>731</v>
      </c>
      <c r="N2697" t="s">
        <v>11218</v>
      </c>
      <c r="O2697" t="s">
        <v>11219</v>
      </c>
      <c r="P2697" t="s">
        <v>71</v>
      </c>
      <c r="Q2697">
        <v>20</v>
      </c>
      <c r="R2697" t="s">
        <v>88</v>
      </c>
      <c r="S2697" t="s">
        <v>118</v>
      </c>
      <c r="T2697">
        <v>40614</v>
      </c>
      <c r="U2697" s="1">
        <v>45502</v>
      </c>
      <c r="V2697" t="s">
        <v>126</v>
      </c>
      <c r="W2697">
        <v>628735</v>
      </c>
      <c r="X2697" t="s">
        <v>11220</v>
      </c>
      <c r="Y2697">
        <v>782</v>
      </c>
      <c r="Z2697">
        <v>2377</v>
      </c>
      <c r="AA2697">
        <v>2</v>
      </c>
      <c r="AB2697" s="2" t="s">
        <v>11221</v>
      </c>
    </row>
    <row r="2698" spans="1:28" x14ac:dyDescent="0.3">
      <c r="A2698" t="s">
        <v>28</v>
      </c>
      <c r="B2698" t="s">
        <v>29</v>
      </c>
      <c r="C2698" t="s">
        <v>66</v>
      </c>
      <c r="D2698" t="s">
        <v>163</v>
      </c>
      <c r="E2698" t="s">
        <v>46</v>
      </c>
      <c r="F2698" t="s">
        <v>113</v>
      </c>
      <c r="G2698">
        <v>71</v>
      </c>
      <c r="H2698">
        <v>424030</v>
      </c>
      <c r="I2698" t="s">
        <v>34</v>
      </c>
      <c r="J2698" s="1">
        <v>44358</v>
      </c>
      <c r="K2698">
        <v>1200</v>
      </c>
      <c r="L2698" t="s">
        <v>11222</v>
      </c>
      <c r="M2698" t="s">
        <v>366</v>
      </c>
      <c r="N2698" t="s">
        <v>11223</v>
      </c>
      <c r="O2698" t="s">
        <v>11224</v>
      </c>
      <c r="P2698" t="s">
        <v>87</v>
      </c>
      <c r="Q2698">
        <v>15</v>
      </c>
      <c r="R2698" t="s">
        <v>88</v>
      </c>
      <c r="S2698" t="s">
        <v>41</v>
      </c>
      <c r="T2698">
        <v>27921</v>
      </c>
      <c r="U2698" s="1">
        <v>45333</v>
      </c>
      <c r="V2698" t="s">
        <v>119</v>
      </c>
      <c r="W2698">
        <v>342603</v>
      </c>
      <c r="X2698" t="s">
        <v>11225</v>
      </c>
      <c r="Y2698">
        <v>667</v>
      </c>
      <c r="Z2698">
        <v>2632</v>
      </c>
      <c r="AA2698">
        <v>8</v>
      </c>
      <c r="AB2698">
        <v>8422.4</v>
      </c>
    </row>
    <row r="2699" spans="1:28" x14ac:dyDescent="0.3">
      <c r="A2699" t="s">
        <v>28</v>
      </c>
      <c r="B2699" t="s">
        <v>29</v>
      </c>
      <c r="C2699" t="s">
        <v>91</v>
      </c>
      <c r="D2699" t="s">
        <v>560</v>
      </c>
      <c r="E2699" t="s">
        <v>32</v>
      </c>
      <c r="F2699" t="s">
        <v>135</v>
      </c>
      <c r="G2699">
        <v>51</v>
      </c>
      <c r="H2699">
        <v>412846</v>
      </c>
      <c r="I2699" t="s">
        <v>34</v>
      </c>
      <c r="J2699" s="1">
        <v>45312</v>
      </c>
      <c r="K2699">
        <v>800</v>
      </c>
      <c r="L2699" t="s">
        <v>11226</v>
      </c>
      <c r="M2699" t="s">
        <v>1305</v>
      </c>
      <c r="N2699" t="s">
        <v>11227</v>
      </c>
      <c r="O2699" t="s">
        <v>11228</v>
      </c>
      <c r="P2699" t="s">
        <v>87</v>
      </c>
      <c r="Q2699">
        <v>11</v>
      </c>
      <c r="R2699" t="s">
        <v>40</v>
      </c>
      <c r="S2699" t="s">
        <v>118</v>
      </c>
      <c r="T2699">
        <v>11664</v>
      </c>
      <c r="U2699" s="1">
        <v>45624</v>
      </c>
      <c r="V2699" t="s">
        <v>42</v>
      </c>
      <c r="W2699">
        <v>149818</v>
      </c>
      <c r="X2699" t="s">
        <v>11229</v>
      </c>
      <c r="Y2699">
        <v>632</v>
      </c>
      <c r="Z2699">
        <v>1271</v>
      </c>
      <c r="AA2699">
        <v>4</v>
      </c>
      <c r="AB2699" s="2" t="s">
        <v>11230</v>
      </c>
    </row>
    <row r="2700" spans="1:28" x14ac:dyDescent="0.3">
      <c r="A2700" t="s">
        <v>28</v>
      </c>
      <c r="B2700" t="s">
        <v>29</v>
      </c>
      <c r="C2700" t="s">
        <v>148</v>
      </c>
      <c r="D2700" t="s">
        <v>170</v>
      </c>
      <c r="E2700" t="s">
        <v>46</v>
      </c>
      <c r="F2700" t="s">
        <v>83</v>
      </c>
      <c r="G2700">
        <v>76</v>
      </c>
      <c r="H2700">
        <v>416734</v>
      </c>
      <c r="I2700" t="s">
        <v>58</v>
      </c>
      <c r="J2700" s="1">
        <v>44774</v>
      </c>
      <c r="K2700">
        <v>1200</v>
      </c>
      <c r="L2700" t="s">
        <v>11231</v>
      </c>
      <c r="M2700" t="s">
        <v>482</v>
      </c>
      <c r="N2700" t="s">
        <v>11232</v>
      </c>
      <c r="O2700" t="s">
        <v>11233</v>
      </c>
      <c r="P2700" t="s">
        <v>51</v>
      </c>
      <c r="Q2700">
        <v>7</v>
      </c>
      <c r="R2700" t="s">
        <v>88</v>
      </c>
      <c r="S2700" t="s">
        <v>118</v>
      </c>
      <c r="T2700">
        <v>36358</v>
      </c>
      <c r="U2700" s="1">
        <v>45623</v>
      </c>
      <c r="V2700" t="s">
        <v>42</v>
      </c>
      <c r="W2700">
        <v>531116</v>
      </c>
      <c r="X2700" t="s">
        <v>11234</v>
      </c>
      <c r="Y2700">
        <v>688</v>
      </c>
      <c r="Z2700">
        <v>2073</v>
      </c>
      <c r="AA2700">
        <v>7</v>
      </c>
      <c r="AB2700" s="2" t="s">
        <v>11235</v>
      </c>
    </row>
    <row r="2701" spans="1:28" x14ac:dyDescent="0.3">
      <c r="A2701" t="s">
        <v>28</v>
      </c>
      <c r="B2701" t="s">
        <v>29</v>
      </c>
      <c r="C2701" t="s">
        <v>148</v>
      </c>
      <c r="D2701" t="s">
        <v>349</v>
      </c>
      <c r="E2701" t="s">
        <v>32</v>
      </c>
      <c r="F2701" t="s">
        <v>175</v>
      </c>
      <c r="G2701">
        <v>48</v>
      </c>
      <c r="H2701">
        <v>413731</v>
      </c>
      <c r="I2701" t="s">
        <v>34</v>
      </c>
      <c r="J2701" s="1">
        <v>44688</v>
      </c>
      <c r="K2701">
        <v>1100</v>
      </c>
      <c r="L2701" t="s">
        <v>11236</v>
      </c>
      <c r="M2701" t="s">
        <v>2538</v>
      </c>
      <c r="N2701" t="s">
        <v>11237</v>
      </c>
      <c r="O2701" t="s">
        <v>11238</v>
      </c>
      <c r="P2701" t="s">
        <v>39</v>
      </c>
      <c r="Q2701">
        <v>15</v>
      </c>
      <c r="R2701" t="s">
        <v>40</v>
      </c>
      <c r="S2701" t="s">
        <v>41</v>
      </c>
      <c r="T2701">
        <v>66922</v>
      </c>
      <c r="U2701" s="1">
        <v>45369</v>
      </c>
      <c r="V2701" t="s">
        <v>72</v>
      </c>
      <c r="W2701">
        <v>699954</v>
      </c>
      <c r="X2701" t="s">
        <v>11239</v>
      </c>
      <c r="Y2701">
        <v>907</v>
      </c>
      <c r="Z2701">
        <v>2200</v>
      </c>
      <c r="AA2701">
        <v>5</v>
      </c>
      <c r="AB2701">
        <v>4400</v>
      </c>
    </row>
    <row r="2702" spans="1:28" x14ac:dyDescent="0.3">
      <c r="A2702" t="s">
        <v>28</v>
      </c>
      <c r="B2702" t="s">
        <v>29</v>
      </c>
      <c r="C2702" t="s">
        <v>30</v>
      </c>
      <c r="D2702" t="s">
        <v>105</v>
      </c>
      <c r="E2702" t="s">
        <v>46</v>
      </c>
      <c r="F2702" t="s">
        <v>355</v>
      </c>
      <c r="G2702">
        <v>31</v>
      </c>
      <c r="H2702">
        <v>401207</v>
      </c>
      <c r="I2702" t="s">
        <v>58</v>
      </c>
      <c r="J2702" s="1">
        <v>45365</v>
      </c>
      <c r="K2702">
        <v>950</v>
      </c>
      <c r="L2702" t="s">
        <v>11240</v>
      </c>
      <c r="M2702" t="s">
        <v>1147</v>
      </c>
      <c r="N2702" t="s">
        <v>11241</v>
      </c>
      <c r="O2702" t="s">
        <v>11242</v>
      </c>
      <c r="P2702" t="s">
        <v>87</v>
      </c>
      <c r="Q2702">
        <v>19</v>
      </c>
      <c r="R2702" t="s">
        <v>88</v>
      </c>
      <c r="S2702" t="s">
        <v>79</v>
      </c>
      <c r="T2702">
        <v>79555</v>
      </c>
      <c r="U2702" s="1">
        <v>45330</v>
      </c>
      <c r="V2702" t="s">
        <v>119</v>
      </c>
      <c r="W2702">
        <v>505818</v>
      </c>
      <c r="X2702" t="s">
        <v>11243</v>
      </c>
      <c r="Y2702">
        <v>409</v>
      </c>
      <c r="Z2702">
        <v>2851</v>
      </c>
      <c r="AA2702">
        <v>5</v>
      </c>
      <c r="AB2702">
        <v>5702</v>
      </c>
    </row>
    <row r="2703" spans="1:28" x14ac:dyDescent="0.3">
      <c r="A2703" t="s">
        <v>28</v>
      </c>
      <c r="B2703" t="s">
        <v>29</v>
      </c>
      <c r="C2703" t="s">
        <v>54</v>
      </c>
      <c r="D2703" t="s">
        <v>566</v>
      </c>
      <c r="E2703" t="s">
        <v>32</v>
      </c>
      <c r="F2703" t="s">
        <v>355</v>
      </c>
      <c r="G2703">
        <v>56</v>
      </c>
      <c r="H2703">
        <v>415947</v>
      </c>
      <c r="I2703" t="s">
        <v>58</v>
      </c>
      <c r="J2703" s="1">
        <v>44204</v>
      </c>
      <c r="K2703">
        <v>950</v>
      </c>
      <c r="L2703" t="s">
        <v>8604</v>
      </c>
      <c r="M2703" t="s">
        <v>2124</v>
      </c>
      <c r="N2703" t="s">
        <v>11244</v>
      </c>
      <c r="O2703" t="s">
        <v>11245</v>
      </c>
      <c r="P2703" t="s">
        <v>87</v>
      </c>
      <c r="Q2703">
        <v>11</v>
      </c>
      <c r="R2703" t="s">
        <v>40</v>
      </c>
      <c r="S2703" t="s">
        <v>63</v>
      </c>
      <c r="T2703">
        <v>27558</v>
      </c>
      <c r="U2703" s="1">
        <v>45402</v>
      </c>
      <c r="V2703" t="s">
        <v>80</v>
      </c>
      <c r="W2703">
        <v>992127</v>
      </c>
      <c r="X2703" t="s">
        <v>11246</v>
      </c>
      <c r="Y2703">
        <v>259</v>
      </c>
      <c r="Z2703">
        <v>2533</v>
      </c>
      <c r="AA2703">
        <v>1</v>
      </c>
      <c r="AB2703">
        <v>1013.2</v>
      </c>
    </row>
    <row r="2704" spans="1:28" x14ac:dyDescent="0.3">
      <c r="A2704" t="s">
        <v>28</v>
      </c>
      <c r="B2704" t="s">
        <v>29</v>
      </c>
      <c r="C2704" t="s">
        <v>44</v>
      </c>
      <c r="D2704" t="s">
        <v>142</v>
      </c>
      <c r="E2704" t="s">
        <v>32</v>
      </c>
      <c r="F2704" t="s">
        <v>113</v>
      </c>
      <c r="G2704">
        <v>30</v>
      </c>
      <c r="H2704">
        <v>430029</v>
      </c>
      <c r="I2704" t="s">
        <v>58</v>
      </c>
      <c r="J2704" s="1">
        <v>45536</v>
      </c>
      <c r="K2704">
        <v>1000</v>
      </c>
      <c r="L2704" t="s">
        <v>5916</v>
      </c>
      <c r="M2704" t="s">
        <v>36</v>
      </c>
      <c r="N2704" t="s">
        <v>11247</v>
      </c>
      <c r="O2704" t="s">
        <v>11248</v>
      </c>
      <c r="P2704" t="s">
        <v>51</v>
      </c>
      <c r="Q2704">
        <v>15</v>
      </c>
      <c r="R2704" t="s">
        <v>88</v>
      </c>
      <c r="S2704" t="s">
        <v>118</v>
      </c>
      <c r="T2704">
        <v>76726</v>
      </c>
      <c r="U2704" s="1">
        <v>45492</v>
      </c>
      <c r="V2704" t="s">
        <v>126</v>
      </c>
      <c r="W2704">
        <v>860773</v>
      </c>
      <c r="X2704" t="s">
        <v>1314</v>
      </c>
      <c r="Y2704">
        <v>470</v>
      </c>
      <c r="Z2704">
        <v>2175</v>
      </c>
      <c r="AA2704">
        <v>5</v>
      </c>
      <c r="AB2704">
        <v>4350</v>
      </c>
    </row>
    <row r="2705" spans="1:28" x14ac:dyDescent="0.3">
      <c r="A2705" t="s">
        <v>28</v>
      </c>
      <c r="B2705" t="s">
        <v>29</v>
      </c>
      <c r="C2705" t="s">
        <v>157</v>
      </c>
      <c r="D2705" t="s">
        <v>317</v>
      </c>
      <c r="E2705" t="s">
        <v>46</v>
      </c>
      <c r="F2705" t="s">
        <v>175</v>
      </c>
      <c r="G2705">
        <v>75</v>
      </c>
      <c r="H2705">
        <v>407723</v>
      </c>
      <c r="I2705" t="s">
        <v>58</v>
      </c>
      <c r="J2705" s="1">
        <v>43941</v>
      </c>
      <c r="K2705">
        <v>1100</v>
      </c>
      <c r="L2705" t="s">
        <v>11249</v>
      </c>
      <c r="M2705" t="s">
        <v>244</v>
      </c>
      <c r="N2705" t="s">
        <v>11250</v>
      </c>
      <c r="O2705" t="s">
        <v>11251</v>
      </c>
      <c r="P2705" t="s">
        <v>87</v>
      </c>
      <c r="Q2705">
        <v>13</v>
      </c>
      <c r="R2705" t="s">
        <v>40</v>
      </c>
      <c r="S2705" t="s">
        <v>79</v>
      </c>
      <c r="T2705">
        <v>97164</v>
      </c>
      <c r="U2705" s="1">
        <v>45624</v>
      </c>
      <c r="V2705" t="s">
        <v>42</v>
      </c>
      <c r="W2705">
        <v>933630</v>
      </c>
      <c r="X2705" t="s">
        <v>11252</v>
      </c>
      <c r="Y2705">
        <v>273</v>
      </c>
      <c r="Z2705">
        <v>1500</v>
      </c>
      <c r="AA2705">
        <v>7</v>
      </c>
      <c r="AB2705">
        <v>4200</v>
      </c>
    </row>
    <row r="2706" spans="1:28" x14ac:dyDescent="0.3">
      <c r="A2706" t="s">
        <v>28</v>
      </c>
      <c r="B2706" t="s">
        <v>29</v>
      </c>
      <c r="C2706" t="s">
        <v>44</v>
      </c>
      <c r="D2706" t="s">
        <v>291</v>
      </c>
      <c r="E2706" t="s">
        <v>32</v>
      </c>
      <c r="F2706" t="s">
        <v>175</v>
      </c>
      <c r="G2706">
        <v>17</v>
      </c>
      <c r="H2706">
        <v>437355</v>
      </c>
      <c r="I2706" t="s">
        <v>34</v>
      </c>
      <c r="J2706" s="1">
        <v>44627</v>
      </c>
      <c r="K2706">
        <v>1300</v>
      </c>
      <c r="L2706" t="s">
        <v>11253</v>
      </c>
      <c r="M2706" t="s">
        <v>36</v>
      </c>
      <c r="N2706" t="s">
        <v>11254</v>
      </c>
      <c r="O2706" t="s">
        <v>11255</v>
      </c>
      <c r="P2706" t="s">
        <v>71</v>
      </c>
      <c r="Q2706">
        <v>12</v>
      </c>
      <c r="R2706" t="s">
        <v>40</v>
      </c>
      <c r="S2706" t="s">
        <v>118</v>
      </c>
      <c r="T2706">
        <v>27207</v>
      </c>
      <c r="U2706" s="1">
        <v>45577</v>
      </c>
      <c r="V2706" t="s">
        <v>155</v>
      </c>
      <c r="W2706">
        <v>350874</v>
      </c>
      <c r="X2706" t="s">
        <v>11256</v>
      </c>
      <c r="Y2706">
        <v>322</v>
      </c>
      <c r="Z2706">
        <v>2210</v>
      </c>
      <c r="AA2706">
        <v>3</v>
      </c>
      <c r="AB2706">
        <v>2652</v>
      </c>
    </row>
    <row r="2707" spans="1:28" x14ac:dyDescent="0.3">
      <c r="A2707" t="s">
        <v>28</v>
      </c>
      <c r="B2707" t="s">
        <v>29</v>
      </c>
      <c r="C2707" t="s">
        <v>91</v>
      </c>
      <c r="D2707" t="s">
        <v>31</v>
      </c>
      <c r="E2707" t="s">
        <v>46</v>
      </c>
      <c r="F2707" t="s">
        <v>47</v>
      </c>
      <c r="G2707">
        <v>53</v>
      </c>
      <c r="H2707">
        <v>424631</v>
      </c>
      <c r="I2707" t="s">
        <v>34</v>
      </c>
      <c r="J2707" s="1">
        <v>45407</v>
      </c>
      <c r="K2707">
        <v>1000</v>
      </c>
      <c r="L2707" t="s">
        <v>11257</v>
      </c>
      <c r="M2707" t="s">
        <v>250</v>
      </c>
      <c r="N2707" t="s">
        <v>11258</v>
      </c>
      <c r="O2707" t="s">
        <v>11259</v>
      </c>
      <c r="P2707" t="s">
        <v>51</v>
      </c>
      <c r="Q2707">
        <v>9</v>
      </c>
      <c r="R2707" t="s">
        <v>40</v>
      </c>
      <c r="S2707" t="s">
        <v>41</v>
      </c>
      <c r="T2707">
        <v>37169</v>
      </c>
      <c r="U2707" s="1">
        <v>45362</v>
      </c>
      <c r="V2707" t="s">
        <v>72</v>
      </c>
      <c r="W2707">
        <v>741112</v>
      </c>
      <c r="X2707" t="s">
        <v>11260</v>
      </c>
      <c r="Y2707">
        <v>890</v>
      </c>
      <c r="Z2707">
        <v>2232</v>
      </c>
      <c r="AA2707">
        <v>6</v>
      </c>
      <c r="AB2707">
        <v>5356.8</v>
      </c>
    </row>
    <row r="2708" spans="1:28" x14ac:dyDescent="0.3">
      <c r="A2708" t="s">
        <v>28</v>
      </c>
      <c r="B2708" t="s">
        <v>29</v>
      </c>
      <c r="C2708" t="s">
        <v>157</v>
      </c>
      <c r="D2708" t="s">
        <v>254</v>
      </c>
      <c r="E2708" t="s">
        <v>56</v>
      </c>
      <c r="F2708" t="s">
        <v>99</v>
      </c>
      <c r="G2708">
        <v>83</v>
      </c>
      <c r="H2708">
        <v>401797</v>
      </c>
      <c r="I2708" t="s">
        <v>34</v>
      </c>
      <c r="J2708" s="1">
        <v>44815</v>
      </c>
      <c r="K2708">
        <v>1400</v>
      </c>
      <c r="L2708" t="s">
        <v>11261</v>
      </c>
      <c r="M2708" t="s">
        <v>434</v>
      </c>
      <c r="N2708" t="s">
        <v>11262</v>
      </c>
      <c r="O2708" t="s">
        <v>11263</v>
      </c>
      <c r="P2708" t="s">
        <v>71</v>
      </c>
      <c r="Q2708">
        <v>12</v>
      </c>
      <c r="R2708" t="s">
        <v>88</v>
      </c>
      <c r="S2708" t="s">
        <v>118</v>
      </c>
      <c r="T2708">
        <v>52107</v>
      </c>
      <c r="U2708" s="1">
        <v>45442</v>
      </c>
      <c r="V2708" t="s">
        <v>140</v>
      </c>
      <c r="W2708">
        <v>349325</v>
      </c>
      <c r="X2708" t="s">
        <v>11264</v>
      </c>
      <c r="Y2708">
        <v>722</v>
      </c>
      <c r="Z2708">
        <v>1336</v>
      </c>
      <c r="AA2708">
        <v>7</v>
      </c>
      <c r="AB2708">
        <v>3740.8</v>
      </c>
    </row>
    <row r="2709" spans="1:28" x14ac:dyDescent="0.3">
      <c r="A2709" t="s">
        <v>28</v>
      </c>
      <c r="B2709" t="s">
        <v>29</v>
      </c>
      <c r="C2709" t="s">
        <v>30</v>
      </c>
      <c r="D2709" t="s">
        <v>261</v>
      </c>
      <c r="E2709" t="s">
        <v>46</v>
      </c>
      <c r="F2709" t="s">
        <v>47</v>
      </c>
      <c r="G2709">
        <v>77</v>
      </c>
      <c r="H2709">
        <v>437524</v>
      </c>
      <c r="I2709" t="s">
        <v>34</v>
      </c>
      <c r="J2709" s="1">
        <v>45153</v>
      </c>
      <c r="K2709">
        <v>1300</v>
      </c>
      <c r="L2709" t="s">
        <v>11265</v>
      </c>
      <c r="M2709" t="s">
        <v>222</v>
      </c>
      <c r="N2709" t="s">
        <v>11266</v>
      </c>
      <c r="O2709" t="s">
        <v>11267</v>
      </c>
      <c r="P2709" t="s">
        <v>87</v>
      </c>
      <c r="Q2709">
        <v>3</v>
      </c>
      <c r="R2709" t="s">
        <v>40</v>
      </c>
      <c r="S2709" t="s">
        <v>79</v>
      </c>
      <c r="T2709">
        <v>88652</v>
      </c>
      <c r="U2709" s="1">
        <v>45421</v>
      </c>
      <c r="V2709" t="s">
        <v>140</v>
      </c>
      <c r="W2709">
        <v>492733</v>
      </c>
      <c r="X2709" t="s">
        <v>11268</v>
      </c>
      <c r="Y2709">
        <v>265</v>
      </c>
      <c r="Z2709">
        <v>1571</v>
      </c>
      <c r="AA2709">
        <v>5</v>
      </c>
      <c r="AB2709">
        <v>3142</v>
      </c>
    </row>
    <row r="2710" spans="1:28" x14ac:dyDescent="0.3">
      <c r="A2710" t="s">
        <v>28</v>
      </c>
      <c r="B2710" t="s">
        <v>29</v>
      </c>
      <c r="C2710" t="s">
        <v>30</v>
      </c>
      <c r="D2710" t="s">
        <v>163</v>
      </c>
      <c r="E2710" t="s">
        <v>56</v>
      </c>
      <c r="F2710" t="s">
        <v>33</v>
      </c>
      <c r="G2710">
        <v>32</v>
      </c>
      <c r="H2710">
        <v>423721</v>
      </c>
      <c r="I2710" t="s">
        <v>58</v>
      </c>
      <c r="J2710" s="1">
        <v>44323</v>
      </c>
      <c r="K2710">
        <v>1100</v>
      </c>
      <c r="L2710" t="s">
        <v>11269</v>
      </c>
      <c r="M2710" t="s">
        <v>263</v>
      </c>
      <c r="N2710" t="s">
        <v>11270</v>
      </c>
      <c r="O2710" t="s">
        <v>11271</v>
      </c>
      <c r="P2710" t="s">
        <v>87</v>
      </c>
      <c r="Q2710">
        <v>9</v>
      </c>
      <c r="R2710" t="s">
        <v>40</v>
      </c>
      <c r="S2710" t="s">
        <v>41</v>
      </c>
      <c r="T2710">
        <v>12565</v>
      </c>
      <c r="U2710" s="1">
        <v>45550</v>
      </c>
      <c r="V2710" t="s">
        <v>180</v>
      </c>
      <c r="W2710">
        <v>962499</v>
      </c>
      <c r="X2710" t="s">
        <v>11272</v>
      </c>
      <c r="Y2710">
        <v>520</v>
      </c>
      <c r="Z2710">
        <v>1186</v>
      </c>
      <c r="AA2710">
        <v>8</v>
      </c>
      <c r="AB2710" s="2" t="s">
        <v>5898</v>
      </c>
    </row>
    <row r="2711" spans="1:28" x14ac:dyDescent="0.3">
      <c r="A2711" t="s">
        <v>28</v>
      </c>
      <c r="B2711" t="s">
        <v>29</v>
      </c>
      <c r="C2711" t="s">
        <v>30</v>
      </c>
      <c r="D2711" t="s">
        <v>170</v>
      </c>
      <c r="E2711" t="s">
        <v>56</v>
      </c>
      <c r="F2711" t="s">
        <v>150</v>
      </c>
      <c r="G2711">
        <v>67</v>
      </c>
      <c r="H2711">
        <v>439561</v>
      </c>
      <c r="I2711" t="s">
        <v>34</v>
      </c>
      <c r="J2711" s="1">
        <v>45211</v>
      </c>
      <c r="K2711">
        <v>1400</v>
      </c>
      <c r="L2711" t="s">
        <v>11273</v>
      </c>
      <c r="M2711" t="s">
        <v>843</v>
      </c>
      <c r="N2711" t="s">
        <v>11274</v>
      </c>
      <c r="O2711" t="s">
        <v>11275</v>
      </c>
      <c r="P2711" t="s">
        <v>39</v>
      </c>
      <c r="Q2711">
        <v>12</v>
      </c>
      <c r="R2711" t="s">
        <v>40</v>
      </c>
      <c r="S2711" t="s">
        <v>63</v>
      </c>
      <c r="T2711">
        <v>80277</v>
      </c>
      <c r="U2711" s="1">
        <v>45362</v>
      </c>
      <c r="V2711" t="s">
        <v>72</v>
      </c>
      <c r="W2711">
        <v>468139</v>
      </c>
      <c r="X2711" t="s">
        <v>11276</v>
      </c>
      <c r="Y2711">
        <v>718</v>
      </c>
      <c r="Z2711">
        <v>1693</v>
      </c>
      <c r="AA2711">
        <v>8</v>
      </c>
      <c r="AB2711">
        <v>5417.6</v>
      </c>
    </row>
    <row r="2712" spans="1:28" x14ac:dyDescent="0.3">
      <c r="A2712" t="s">
        <v>28</v>
      </c>
      <c r="B2712" t="s">
        <v>29</v>
      </c>
      <c r="C2712" t="s">
        <v>157</v>
      </c>
      <c r="D2712" t="s">
        <v>274</v>
      </c>
      <c r="E2712" t="s">
        <v>32</v>
      </c>
      <c r="F2712" t="s">
        <v>175</v>
      </c>
      <c r="G2712">
        <v>82</v>
      </c>
      <c r="H2712">
        <v>415999</v>
      </c>
      <c r="I2712" t="s">
        <v>34</v>
      </c>
      <c r="J2712" s="1">
        <v>43885</v>
      </c>
      <c r="K2712">
        <v>1000</v>
      </c>
      <c r="L2712" t="s">
        <v>11277</v>
      </c>
      <c r="M2712" t="s">
        <v>818</v>
      </c>
      <c r="N2712" t="s">
        <v>11278</v>
      </c>
      <c r="O2712" t="s">
        <v>11279</v>
      </c>
      <c r="P2712" t="s">
        <v>39</v>
      </c>
      <c r="Q2712">
        <v>16</v>
      </c>
      <c r="R2712" t="s">
        <v>88</v>
      </c>
      <c r="S2712" t="s">
        <v>63</v>
      </c>
      <c r="T2712">
        <v>22292</v>
      </c>
      <c r="U2712" s="1">
        <v>45366</v>
      </c>
      <c r="V2712" t="s">
        <v>72</v>
      </c>
      <c r="W2712">
        <v>922593</v>
      </c>
      <c r="X2712" t="s">
        <v>11280</v>
      </c>
      <c r="Y2712">
        <v>320</v>
      </c>
      <c r="Z2712">
        <v>1061</v>
      </c>
      <c r="AA2712">
        <v>8</v>
      </c>
      <c r="AB2712" s="2" t="s">
        <v>11281</v>
      </c>
    </row>
    <row r="2713" spans="1:28" x14ac:dyDescent="0.3">
      <c r="A2713" t="s">
        <v>28</v>
      </c>
      <c r="B2713" t="s">
        <v>29</v>
      </c>
      <c r="C2713" t="s">
        <v>30</v>
      </c>
      <c r="D2713" t="s">
        <v>92</v>
      </c>
      <c r="E2713" t="s">
        <v>46</v>
      </c>
      <c r="F2713" t="s">
        <v>175</v>
      </c>
      <c r="G2713">
        <v>56</v>
      </c>
      <c r="H2713">
        <v>408914</v>
      </c>
      <c r="I2713" t="s">
        <v>58</v>
      </c>
      <c r="J2713" s="1">
        <v>44889</v>
      </c>
      <c r="K2713">
        <v>1200</v>
      </c>
      <c r="L2713" t="s">
        <v>11282</v>
      </c>
      <c r="M2713" t="s">
        <v>919</v>
      </c>
      <c r="N2713" t="s">
        <v>11283</v>
      </c>
      <c r="O2713" t="s">
        <v>11284</v>
      </c>
      <c r="P2713" t="s">
        <v>39</v>
      </c>
      <c r="Q2713">
        <v>16</v>
      </c>
      <c r="R2713" t="s">
        <v>40</v>
      </c>
      <c r="S2713" t="s">
        <v>41</v>
      </c>
      <c r="T2713">
        <v>61870</v>
      </c>
      <c r="U2713" s="1">
        <v>45392</v>
      </c>
      <c r="V2713" t="s">
        <v>80</v>
      </c>
      <c r="W2713">
        <v>985921</v>
      </c>
      <c r="X2713" t="s">
        <v>11285</v>
      </c>
      <c r="Y2713">
        <v>498</v>
      </c>
      <c r="Z2713">
        <v>2014</v>
      </c>
      <c r="AA2713">
        <v>4</v>
      </c>
      <c r="AB2713">
        <v>3222.4</v>
      </c>
    </row>
    <row r="2714" spans="1:28" x14ac:dyDescent="0.3">
      <c r="A2714" t="s">
        <v>28</v>
      </c>
      <c r="B2714" t="s">
        <v>29</v>
      </c>
      <c r="C2714" t="s">
        <v>30</v>
      </c>
      <c r="D2714" t="s">
        <v>349</v>
      </c>
      <c r="E2714" t="s">
        <v>32</v>
      </c>
      <c r="F2714" t="s">
        <v>150</v>
      </c>
      <c r="G2714">
        <v>72</v>
      </c>
      <c r="H2714">
        <v>423728</v>
      </c>
      <c r="I2714" t="s">
        <v>34</v>
      </c>
      <c r="J2714" s="1">
        <v>44550</v>
      </c>
      <c r="K2714">
        <v>1200</v>
      </c>
      <c r="L2714" t="s">
        <v>11286</v>
      </c>
      <c r="M2714" t="s">
        <v>345</v>
      </c>
      <c r="N2714" t="s">
        <v>11287</v>
      </c>
      <c r="O2714" t="s">
        <v>11288</v>
      </c>
      <c r="P2714" t="s">
        <v>71</v>
      </c>
      <c r="Q2714">
        <v>6</v>
      </c>
      <c r="R2714" t="s">
        <v>88</v>
      </c>
      <c r="S2714" t="s">
        <v>118</v>
      </c>
      <c r="T2714">
        <v>35748</v>
      </c>
      <c r="U2714" s="1">
        <v>45325</v>
      </c>
      <c r="V2714" t="s">
        <v>119</v>
      </c>
      <c r="W2714">
        <v>985018</v>
      </c>
      <c r="X2714" t="s">
        <v>11289</v>
      </c>
      <c r="Y2714">
        <v>476</v>
      </c>
      <c r="Z2714">
        <v>2289</v>
      </c>
      <c r="AA2714">
        <v>1</v>
      </c>
      <c r="AB2714">
        <v>915.6</v>
      </c>
    </row>
    <row r="2715" spans="1:28" x14ac:dyDescent="0.3">
      <c r="A2715" t="s">
        <v>28</v>
      </c>
      <c r="B2715" t="s">
        <v>29</v>
      </c>
      <c r="C2715" t="s">
        <v>30</v>
      </c>
      <c r="D2715" t="s">
        <v>31</v>
      </c>
      <c r="E2715" t="s">
        <v>46</v>
      </c>
      <c r="F2715" t="s">
        <v>99</v>
      </c>
      <c r="G2715">
        <v>28</v>
      </c>
      <c r="H2715">
        <v>437239</v>
      </c>
      <c r="I2715" t="s">
        <v>34</v>
      </c>
      <c r="J2715" s="1">
        <v>44708</v>
      </c>
      <c r="K2715">
        <v>1400</v>
      </c>
      <c r="L2715" t="s">
        <v>11290</v>
      </c>
      <c r="M2715" t="s">
        <v>919</v>
      </c>
      <c r="N2715" t="s">
        <v>11291</v>
      </c>
      <c r="O2715" t="s">
        <v>11292</v>
      </c>
      <c r="P2715" t="s">
        <v>87</v>
      </c>
      <c r="Q2715">
        <v>3</v>
      </c>
      <c r="R2715" t="s">
        <v>40</v>
      </c>
      <c r="S2715" t="s">
        <v>118</v>
      </c>
      <c r="T2715">
        <v>44768</v>
      </c>
      <c r="U2715" s="1">
        <v>45415</v>
      </c>
      <c r="V2715" t="s">
        <v>140</v>
      </c>
      <c r="W2715">
        <v>405030</v>
      </c>
      <c r="X2715" t="s">
        <v>11293</v>
      </c>
      <c r="Y2715">
        <v>279</v>
      </c>
      <c r="Z2715">
        <v>525</v>
      </c>
      <c r="AA2715">
        <v>2</v>
      </c>
      <c r="AB2715">
        <v>420</v>
      </c>
    </row>
    <row r="2716" spans="1:28" x14ac:dyDescent="0.3">
      <c r="A2716" t="s">
        <v>28</v>
      </c>
      <c r="B2716" t="s">
        <v>29</v>
      </c>
      <c r="C2716" t="s">
        <v>66</v>
      </c>
      <c r="D2716" t="s">
        <v>637</v>
      </c>
      <c r="E2716" t="s">
        <v>46</v>
      </c>
      <c r="F2716" t="s">
        <v>99</v>
      </c>
      <c r="G2716">
        <v>17</v>
      </c>
      <c r="H2716">
        <v>407913</v>
      </c>
      <c r="I2716" t="s">
        <v>58</v>
      </c>
      <c r="J2716" s="1">
        <v>44423</v>
      </c>
      <c r="K2716">
        <v>950</v>
      </c>
      <c r="L2716" t="s">
        <v>11294</v>
      </c>
      <c r="M2716" t="s">
        <v>1460</v>
      </c>
      <c r="N2716" t="s">
        <v>11295</v>
      </c>
      <c r="O2716" t="s">
        <v>11296</v>
      </c>
      <c r="P2716" t="s">
        <v>39</v>
      </c>
      <c r="Q2716">
        <v>11</v>
      </c>
      <c r="R2716" t="s">
        <v>88</v>
      </c>
      <c r="S2716" t="s">
        <v>79</v>
      </c>
      <c r="T2716">
        <v>67295</v>
      </c>
      <c r="U2716" s="1">
        <v>45522</v>
      </c>
      <c r="V2716" t="s">
        <v>64</v>
      </c>
      <c r="W2716">
        <v>644610</v>
      </c>
      <c r="X2716" t="s">
        <v>11297</v>
      </c>
      <c r="Y2716">
        <v>363</v>
      </c>
      <c r="Z2716">
        <v>1092</v>
      </c>
      <c r="AA2716">
        <v>4</v>
      </c>
      <c r="AB2716">
        <v>1747.2</v>
      </c>
    </row>
    <row r="2717" spans="1:28" x14ac:dyDescent="0.3">
      <c r="A2717" t="s">
        <v>28</v>
      </c>
      <c r="B2717" t="s">
        <v>29</v>
      </c>
      <c r="C2717" t="s">
        <v>91</v>
      </c>
      <c r="D2717" t="s">
        <v>616</v>
      </c>
      <c r="E2717" t="s">
        <v>46</v>
      </c>
      <c r="F2717" t="s">
        <v>47</v>
      </c>
      <c r="G2717">
        <v>7</v>
      </c>
      <c r="H2717">
        <v>405393</v>
      </c>
      <c r="I2717" t="s">
        <v>58</v>
      </c>
      <c r="J2717" s="1">
        <v>45026</v>
      </c>
      <c r="K2717">
        <v>1400</v>
      </c>
      <c r="L2717" t="s">
        <v>11298</v>
      </c>
      <c r="M2717" t="s">
        <v>1198</v>
      </c>
      <c r="N2717" t="s">
        <v>11299</v>
      </c>
      <c r="O2717" t="s">
        <v>11300</v>
      </c>
      <c r="P2717" t="s">
        <v>51</v>
      </c>
      <c r="Q2717">
        <v>9</v>
      </c>
      <c r="R2717" t="s">
        <v>40</v>
      </c>
      <c r="S2717" t="s">
        <v>79</v>
      </c>
      <c r="T2717">
        <v>80203</v>
      </c>
      <c r="U2717" s="1">
        <v>45372</v>
      </c>
      <c r="V2717" t="s">
        <v>72</v>
      </c>
      <c r="W2717">
        <v>699493</v>
      </c>
      <c r="X2717" t="s">
        <v>11301</v>
      </c>
      <c r="Y2717">
        <v>261</v>
      </c>
      <c r="Z2717">
        <v>1878</v>
      </c>
      <c r="AA2717">
        <v>4</v>
      </c>
      <c r="AB2717">
        <v>3004.8</v>
      </c>
    </row>
    <row r="2718" spans="1:28" x14ac:dyDescent="0.3">
      <c r="A2718" t="s">
        <v>28</v>
      </c>
      <c r="B2718" t="s">
        <v>29</v>
      </c>
      <c r="C2718" t="s">
        <v>54</v>
      </c>
      <c r="D2718" t="s">
        <v>637</v>
      </c>
      <c r="E2718" t="s">
        <v>46</v>
      </c>
      <c r="F2718" t="s">
        <v>150</v>
      </c>
      <c r="G2718">
        <v>99</v>
      </c>
      <c r="H2718">
        <v>404396</v>
      </c>
      <c r="I2718" t="s">
        <v>34</v>
      </c>
      <c r="J2718" s="1">
        <v>44928</v>
      </c>
      <c r="K2718">
        <v>1200</v>
      </c>
      <c r="L2718" t="s">
        <v>11302</v>
      </c>
      <c r="M2718" t="s">
        <v>1409</v>
      </c>
      <c r="N2718" t="s">
        <v>11303</v>
      </c>
      <c r="O2718" t="s">
        <v>11304</v>
      </c>
      <c r="P2718" t="s">
        <v>51</v>
      </c>
      <c r="Q2718">
        <v>19</v>
      </c>
      <c r="R2718" t="s">
        <v>88</v>
      </c>
      <c r="S2718" t="s">
        <v>63</v>
      </c>
      <c r="T2718">
        <v>62249</v>
      </c>
      <c r="U2718" s="1">
        <v>45505</v>
      </c>
      <c r="V2718" t="s">
        <v>64</v>
      </c>
      <c r="W2718">
        <v>348121</v>
      </c>
      <c r="X2718" t="s">
        <v>11305</v>
      </c>
      <c r="Y2718">
        <v>839</v>
      </c>
      <c r="Z2718">
        <v>737</v>
      </c>
      <c r="AA2718">
        <v>5</v>
      </c>
      <c r="AB2718">
        <v>1474</v>
      </c>
    </row>
    <row r="2719" spans="1:28" x14ac:dyDescent="0.3">
      <c r="A2719" t="s">
        <v>28</v>
      </c>
      <c r="B2719" t="s">
        <v>29</v>
      </c>
      <c r="C2719" t="s">
        <v>91</v>
      </c>
      <c r="D2719" t="s">
        <v>317</v>
      </c>
      <c r="E2719" t="s">
        <v>56</v>
      </c>
      <c r="F2719" t="s">
        <v>106</v>
      </c>
      <c r="G2719">
        <v>76</v>
      </c>
      <c r="H2719">
        <v>406213</v>
      </c>
      <c r="I2719" t="s">
        <v>58</v>
      </c>
      <c r="J2719" s="1">
        <v>45175</v>
      </c>
      <c r="K2719">
        <v>1300</v>
      </c>
      <c r="L2719" t="s">
        <v>11306</v>
      </c>
      <c r="M2719" t="s">
        <v>747</v>
      </c>
      <c r="N2719" t="s">
        <v>11307</v>
      </c>
      <c r="O2719">
        <v>3009731820</v>
      </c>
      <c r="P2719" t="s">
        <v>71</v>
      </c>
      <c r="Q2719">
        <v>3</v>
      </c>
      <c r="R2719" t="s">
        <v>40</v>
      </c>
      <c r="S2719" t="s">
        <v>118</v>
      </c>
      <c r="T2719">
        <v>41705</v>
      </c>
      <c r="U2719" s="1">
        <v>45558</v>
      </c>
      <c r="V2719" t="s">
        <v>180</v>
      </c>
      <c r="W2719">
        <v>802023</v>
      </c>
      <c r="X2719" t="s">
        <v>11308</v>
      </c>
      <c r="Y2719">
        <v>841</v>
      </c>
      <c r="Z2719">
        <v>1648</v>
      </c>
      <c r="AA2719">
        <v>3</v>
      </c>
      <c r="AB2719" s="2" t="s">
        <v>3198</v>
      </c>
    </row>
    <row r="2720" spans="1:28" x14ac:dyDescent="0.3">
      <c r="A2720" t="s">
        <v>28</v>
      </c>
      <c r="B2720" t="s">
        <v>29</v>
      </c>
      <c r="C2720" t="s">
        <v>193</v>
      </c>
      <c r="D2720" t="s">
        <v>227</v>
      </c>
      <c r="E2720" t="s">
        <v>46</v>
      </c>
      <c r="F2720" t="s">
        <v>99</v>
      </c>
      <c r="G2720">
        <v>8</v>
      </c>
      <c r="H2720">
        <v>435515</v>
      </c>
      <c r="I2720" t="s">
        <v>34</v>
      </c>
      <c r="J2720" s="1">
        <v>45172</v>
      </c>
      <c r="K2720">
        <v>1100</v>
      </c>
      <c r="L2720" t="s">
        <v>11309</v>
      </c>
      <c r="M2720" t="s">
        <v>1212</v>
      </c>
      <c r="N2720" t="s">
        <v>11310</v>
      </c>
      <c r="O2720" t="s">
        <v>11311</v>
      </c>
      <c r="P2720" t="s">
        <v>87</v>
      </c>
      <c r="Q2720">
        <v>15</v>
      </c>
      <c r="R2720" t="s">
        <v>40</v>
      </c>
      <c r="S2720" t="s">
        <v>118</v>
      </c>
      <c r="T2720">
        <v>51936</v>
      </c>
      <c r="U2720" s="1">
        <v>45419</v>
      </c>
      <c r="V2720" t="s">
        <v>140</v>
      </c>
      <c r="W2720">
        <v>781619</v>
      </c>
      <c r="X2720" t="s">
        <v>11312</v>
      </c>
      <c r="Y2720">
        <v>576</v>
      </c>
      <c r="Z2720">
        <v>718</v>
      </c>
      <c r="AA2720">
        <v>1</v>
      </c>
      <c r="AB2720">
        <v>287.2</v>
      </c>
    </row>
    <row r="2721" spans="1:28" x14ac:dyDescent="0.3">
      <c r="A2721" t="s">
        <v>28</v>
      </c>
      <c r="B2721" t="s">
        <v>29</v>
      </c>
      <c r="C2721" t="s">
        <v>193</v>
      </c>
      <c r="D2721" t="s">
        <v>611</v>
      </c>
      <c r="E2721" t="s">
        <v>56</v>
      </c>
      <c r="F2721" t="s">
        <v>175</v>
      </c>
      <c r="G2721">
        <v>30</v>
      </c>
      <c r="H2721">
        <v>405734</v>
      </c>
      <c r="I2721" t="s">
        <v>34</v>
      </c>
      <c r="J2721" s="1">
        <v>45354</v>
      </c>
      <c r="K2721">
        <v>1300</v>
      </c>
      <c r="L2721" t="s">
        <v>11313</v>
      </c>
      <c r="M2721" t="s">
        <v>542</v>
      </c>
      <c r="N2721" t="s">
        <v>11314</v>
      </c>
      <c r="O2721" t="s">
        <v>11315</v>
      </c>
      <c r="P2721" t="s">
        <v>51</v>
      </c>
      <c r="Q2721">
        <v>6</v>
      </c>
      <c r="R2721" t="s">
        <v>40</v>
      </c>
      <c r="S2721" t="s">
        <v>79</v>
      </c>
      <c r="T2721">
        <v>58735</v>
      </c>
      <c r="U2721" s="1">
        <v>45307</v>
      </c>
      <c r="V2721" t="s">
        <v>111</v>
      </c>
      <c r="W2721">
        <v>645062</v>
      </c>
      <c r="X2721" t="s">
        <v>11316</v>
      </c>
      <c r="Y2721">
        <v>684</v>
      </c>
      <c r="Z2721">
        <v>2109</v>
      </c>
      <c r="AA2721">
        <v>4</v>
      </c>
      <c r="AB2721">
        <v>3374.4</v>
      </c>
    </row>
    <row r="2722" spans="1:28" x14ac:dyDescent="0.3">
      <c r="A2722" t="s">
        <v>28</v>
      </c>
      <c r="B2722" t="s">
        <v>29</v>
      </c>
      <c r="C2722" t="s">
        <v>44</v>
      </c>
      <c r="D2722" t="s">
        <v>149</v>
      </c>
      <c r="E2722" t="s">
        <v>56</v>
      </c>
      <c r="F2722" t="s">
        <v>47</v>
      </c>
      <c r="G2722">
        <v>8</v>
      </c>
      <c r="H2722">
        <v>405290</v>
      </c>
      <c r="I2722" t="s">
        <v>58</v>
      </c>
      <c r="J2722" s="1">
        <v>44728</v>
      </c>
      <c r="K2722">
        <v>1400</v>
      </c>
      <c r="L2722" t="s">
        <v>11317</v>
      </c>
      <c r="M2722" t="s">
        <v>60</v>
      </c>
      <c r="N2722" t="s">
        <v>11318</v>
      </c>
      <c r="O2722" t="s">
        <v>11319</v>
      </c>
      <c r="P2722" t="s">
        <v>51</v>
      </c>
      <c r="Q2722">
        <v>14</v>
      </c>
      <c r="R2722" t="s">
        <v>88</v>
      </c>
      <c r="S2722" t="s">
        <v>41</v>
      </c>
      <c r="T2722">
        <v>66470</v>
      </c>
      <c r="U2722" s="1">
        <v>45486</v>
      </c>
      <c r="V2722" t="s">
        <v>126</v>
      </c>
      <c r="W2722">
        <v>437159</v>
      </c>
      <c r="X2722" t="s">
        <v>11320</v>
      </c>
      <c r="Y2722">
        <v>615</v>
      </c>
      <c r="Z2722">
        <v>979</v>
      </c>
      <c r="AA2722">
        <v>1</v>
      </c>
      <c r="AB2722">
        <v>391.6</v>
      </c>
    </row>
    <row r="2723" spans="1:28" x14ac:dyDescent="0.3">
      <c r="A2723" t="s">
        <v>28</v>
      </c>
      <c r="B2723" t="s">
        <v>29</v>
      </c>
      <c r="C2723" t="s">
        <v>157</v>
      </c>
      <c r="D2723" t="s">
        <v>105</v>
      </c>
      <c r="E2723" t="s">
        <v>56</v>
      </c>
      <c r="F2723" t="s">
        <v>113</v>
      </c>
      <c r="G2723">
        <v>88</v>
      </c>
      <c r="H2723">
        <v>432471</v>
      </c>
      <c r="I2723" t="s">
        <v>34</v>
      </c>
      <c r="J2723" s="1">
        <v>43979</v>
      </c>
      <c r="K2723">
        <v>800</v>
      </c>
      <c r="L2723" t="s">
        <v>6892</v>
      </c>
      <c r="M2723" t="s">
        <v>1007</v>
      </c>
      <c r="N2723" t="s">
        <v>11321</v>
      </c>
      <c r="O2723" t="s">
        <v>11322</v>
      </c>
      <c r="P2723" t="s">
        <v>39</v>
      </c>
      <c r="Q2723">
        <v>14</v>
      </c>
      <c r="R2723" t="s">
        <v>40</v>
      </c>
      <c r="S2723" t="s">
        <v>41</v>
      </c>
      <c r="T2723">
        <v>22833</v>
      </c>
      <c r="U2723" s="1">
        <v>45610</v>
      </c>
      <c r="V2723" t="s">
        <v>42</v>
      </c>
      <c r="W2723">
        <v>869268</v>
      </c>
      <c r="X2723" t="s">
        <v>11323</v>
      </c>
      <c r="Y2723">
        <v>904</v>
      </c>
      <c r="Z2723">
        <v>2430</v>
      </c>
      <c r="AA2723">
        <v>7</v>
      </c>
      <c r="AB2723">
        <v>6804</v>
      </c>
    </row>
    <row r="2724" spans="1:28" x14ac:dyDescent="0.3">
      <c r="A2724" t="s">
        <v>28</v>
      </c>
      <c r="B2724" t="s">
        <v>29</v>
      </c>
      <c r="C2724" t="s">
        <v>66</v>
      </c>
      <c r="D2724" t="s">
        <v>82</v>
      </c>
      <c r="E2724" t="s">
        <v>56</v>
      </c>
      <c r="F2724" t="s">
        <v>113</v>
      </c>
      <c r="G2724">
        <v>60</v>
      </c>
      <c r="H2724">
        <v>406011</v>
      </c>
      <c r="I2724" t="s">
        <v>58</v>
      </c>
      <c r="J2724" s="1">
        <v>43926</v>
      </c>
      <c r="K2724">
        <v>1400</v>
      </c>
      <c r="L2724" t="s">
        <v>11324</v>
      </c>
      <c r="M2724" t="s">
        <v>869</v>
      </c>
      <c r="N2724" t="s">
        <v>11325</v>
      </c>
      <c r="O2724" t="s">
        <v>11326</v>
      </c>
      <c r="P2724" t="s">
        <v>87</v>
      </c>
      <c r="Q2724">
        <v>9</v>
      </c>
      <c r="R2724" t="s">
        <v>88</v>
      </c>
      <c r="S2724" t="s">
        <v>63</v>
      </c>
      <c r="T2724">
        <v>96929</v>
      </c>
      <c r="U2724" s="1">
        <v>45624</v>
      </c>
      <c r="V2724" t="s">
        <v>42</v>
      </c>
      <c r="W2724">
        <v>952826</v>
      </c>
      <c r="X2724" t="s">
        <v>11327</v>
      </c>
      <c r="Y2724">
        <v>342</v>
      </c>
      <c r="Z2724">
        <v>2915</v>
      </c>
      <c r="AA2724">
        <v>2</v>
      </c>
      <c r="AB2724">
        <v>2332</v>
      </c>
    </row>
    <row r="2725" spans="1:28" x14ac:dyDescent="0.3">
      <c r="A2725" t="s">
        <v>28</v>
      </c>
      <c r="B2725" t="s">
        <v>29</v>
      </c>
      <c r="C2725" t="s">
        <v>66</v>
      </c>
      <c r="D2725" t="s">
        <v>317</v>
      </c>
      <c r="E2725" t="s">
        <v>46</v>
      </c>
      <c r="F2725" t="s">
        <v>99</v>
      </c>
      <c r="G2725">
        <v>97</v>
      </c>
      <c r="H2725">
        <v>430452</v>
      </c>
      <c r="I2725" t="s">
        <v>58</v>
      </c>
      <c r="J2725" s="1">
        <v>44901</v>
      </c>
      <c r="K2725">
        <v>1300</v>
      </c>
      <c r="L2725" t="s">
        <v>11328</v>
      </c>
      <c r="M2725" t="s">
        <v>1366</v>
      </c>
      <c r="N2725" t="s">
        <v>11329</v>
      </c>
      <c r="O2725" t="s">
        <v>11330</v>
      </c>
      <c r="P2725" t="s">
        <v>71</v>
      </c>
      <c r="Q2725">
        <v>17</v>
      </c>
      <c r="R2725" t="s">
        <v>88</v>
      </c>
      <c r="S2725" t="s">
        <v>63</v>
      </c>
      <c r="T2725">
        <v>39561</v>
      </c>
      <c r="U2725" s="1">
        <v>45552</v>
      </c>
      <c r="V2725" t="s">
        <v>180</v>
      </c>
      <c r="W2725">
        <v>772486</v>
      </c>
      <c r="X2725" t="s">
        <v>11331</v>
      </c>
      <c r="Y2725">
        <v>364</v>
      </c>
      <c r="Z2725">
        <v>2648</v>
      </c>
      <c r="AA2725">
        <v>1</v>
      </c>
      <c r="AB2725">
        <v>1059.2</v>
      </c>
    </row>
    <row r="2726" spans="1:28" x14ac:dyDescent="0.3">
      <c r="A2726" t="s">
        <v>28</v>
      </c>
      <c r="B2726" t="s">
        <v>29</v>
      </c>
      <c r="C2726" t="s">
        <v>193</v>
      </c>
      <c r="D2726" t="s">
        <v>467</v>
      </c>
      <c r="E2726" t="s">
        <v>32</v>
      </c>
      <c r="F2726" t="s">
        <v>33</v>
      </c>
      <c r="G2726">
        <v>27</v>
      </c>
      <c r="H2726">
        <v>401250</v>
      </c>
      <c r="I2726" t="s">
        <v>34</v>
      </c>
      <c r="J2726" s="1">
        <v>44284</v>
      </c>
      <c r="K2726">
        <v>1300</v>
      </c>
      <c r="L2726" t="s">
        <v>11332</v>
      </c>
      <c r="M2726" t="s">
        <v>76</v>
      </c>
      <c r="N2726" t="s">
        <v>11333</v>
      </c>
      <c r="O2726" t="s">
        <v>11334</v>
      </c>
      <c r="P2726" t="s">
        <v>87</v>
      </c>
      <c r="Q2726">
        <v>6</v>
      </c>
      <c r="R2726" t="s">
        <v>40</v>
      </c>
      <c r="S2726" t="s">
        <v>41</v>
      </c>
      <c r="T2726">
        <v>75946</v>
      </c>
      <c r="U2726" s="1">
        <v>45602</v>
      </c>
      <c r="V2726" t="s">
        <v>42</v>
      </c>
      <c r="W2726">
        <v>950637</v>
      </c>
      <c r="X2726" t="s">
        <v>11335</v>
      </c>
      <c r="Y2726">
        <v>298</v>
      </c>
      <c r="Z2726">
        <v>2518</v>
      </c>
      <c r="AA2726">
        <v>5</v>
      </c>
      <c r="AB2726">
        <v>5036</v>
      </c>
    </row>
    <row r="2727" spans="1:28" x14ac:dyDescent="0.3">
      <c r="A2727" t="s">
        <v>28</v>
      </c>
      <c r="B2727" t="s">
        <v>29</v>
      </c>
      <c r="C2727" t="s">
        <v>148</v>
      </c>
      <c r="D2727" t="s">
        <v>98</v>
      </c>
      <c r="E2727" t="s">
        <v>32</v>
      </c>
      <c r="F2727" t="s">
        <v>135</v>
      </c>
      <c r="G2727">
        <v>12</v>
      </c>
      <c r="H2727">
        <v>405340</v>
      </c>
      <c r="I2727" t="s">
        <v>58</v>
      </c>
      <c r="J2727" s="1">
        <v>44028</v>
      </c>
      <c r="K2727">
        <v>1200</v>
      </c>
      <c r="L2727" t="s">
        <v>11336</v>
      </c>
      <c r="M2727" t="s">
        <v>250</v>
      </c>
      <c r="N2727" t="s">
        <v>11337</v>
      </c>
      <c r="O2727" t="s">
        <v>11338</v>
      </c>
      <c r="P2727" t="s">
        <v>39</v>
      </c>
      <c r="Q2727">
        <v>10</v>
      </c>
      <c r="R2727" t="s">
        <v>40</v>
      </c>
      <c r="S2727" t="s">
        <v>41</v>
      </c>
      <c r="T2727">
        <v>84395</v>
      </c>
      <c r="U2727" s="1">
        <v>45382</v>
      </c>
      <c r="V2727" t="s">
        <v>72</v>
      </c>
      <c r="W2727">
        <v>179801</v>
      </c>
      <c r="X2727" t="s">
        <v>11339</v>
      </c>
      <c r="Y2727">
        <v>501</v>
      </c>
      <c r="Z2727">
        <v>2120</v>
      </c>
      <c r="AA2727">
        <v>4</v>
      </c>
      <c r="AB2727">
        <v>3392</v>
      </c>
    </row>
    <row r="2728" spans="1:28" x14ac:dyDescent="0.3">
      <c r="A2728" t="s">
        <v>28</v>
      </c>
      <c r="B2728" t="s">
        <v>29</v>
      </c>
      <c r="C2728" t="s">
        <v>66</v>
      </c>
      <c r="D2728" t="s">
        <v>317</v>
      </c>
      <c r="E2728" t="s">
        <v>46</v>
      </c>
      <c r="F2728" t="s">
        <v>150</v>
      </c>
      <c r="G2728">
        <v>55</v>
      </c>
      <c r="H2728">
        <v>423776</v>
      </c>
      <c r="I2728" t="s">
        <v>58</v>
      </c>
      <c r="J2728" s="1">
        <v>45359</v>
      </c>
      <c r="K2728">
        <v>950</v>
      </c>
      <c r="L2728" t="s">
        <v>11340</v>
      </c>
      <c r="M2728" t="s">
        <v>250</v>
      </c>
      <c r="N2728" t="s">
        <v>11341</v>
      </c>
      <c r="O2728" t="s">
        <v>11342</v>
      </c>
      <c r="P2728" t="s">
        <v>39</v>
      </c>
      <c r="Q2728">
        <v>3</v>
      </c>
      <c r="R2728" t="s">
        <v>40</v>
      </c>
      <c r="S2728" t="s">
        <v>79</v>
      </c>
      <c r="T2728">
        <v>93002</v>
      </c>
      <c r="U2728" s="1">
        <v>45339</v>
      </c>
      <c r="V2728" t="s">
        <v>119</v>
      </c>
      <c r="W2728">
        <v>287131</v>
      </c>
      <c r="X2728" t="s">
        <v>11343</v>
      </c>
      <c r="Y2728">
        <v>234</v>
      </c>
      <c r="Z2728">
        <v>2602</v>
      </c>
      <c r="AA2728">
        <v>4</v>
      </c>
      <c r="AB2728">
        <v>4163.2</v>
      </c>
    </row>
    <row r="2729" spans="1:28" x14ac:dyDescent="0.3">
      <c r="A2729" t="s">
        <v>28</v>
      </c>
      <c r="B2729" t="s">
        <v>29</v>
      </c>
      <c r="C2729" t="s">
        <v>30</v>
      </c>
      <c r="D2729" t="s">
        <v>364</v>
      </c>
      <c r="E2729" t="s">
        <v>46</v>
      </c>
      <c r="F2729" t="s">
        <v>175</v>
      </c>
      <c r="G2729">
        <v>98</v>
      </c>
      <c r="H2729">
        <v>415094</v>
      </c>
      <c r="I2729" t="s">
        <v>58</v>
      </c>
      <c r="J2729" s="1">
        <v>45201</v>
      </c>
      <c r="K2729">
        <v>950</v>
      </c>
      <c r="L2729" t="s">
        <v>11344</v>
      </c>
      <c r="M2729" t="s">
        <v>1460</v>
      </c>
      <c r="N2729" t="s">
        <v>11345</v>
      </c>
      <c r="O2729" t="s">
        <v>11346</v>
      </c>
      <c r="P2729" t="s">
        <v>87</v>
      </c>
      <c r="Q2729">
        <v>15</v>
      </c>
      <c r="R2729" t="s">
        <v>40</v>
      </c>
      <c r="S2729" t="s">
        <v>41</v>
      </c>
      <c r="T2729">
        <v>62117</v>
      </c>
      <c r="U2729" s="1">
        <v>45470</v>
      </c>
      <c r="V2729" t="s">
        <v>52</v>
      </c>
      <c r="W2729">
        <v>829667</v>
      </c>
      <c r="X2729" t="s">
        <v>11347</v>
      </c>
      <c r="Y2729">
        <v>507</v>
      </c>
      <c r="Z2729">
        <v>1757</v>
      </c>
      <c r="AA2729">
        <v>1</v>
      </c>
      <c r="AB2729" s="2" t="s">
        <v>11348</v>
      </c>
    </row>
    <row r="2730" spans="1:28" x14ac:dyDescent="0.3">
      <c r="A2730" t="s">
        <v>28</v>
      </c>
      <c r="B2730" t="s">
        <v>29</v>
      </c>
      <c r="C2730" t="s">
        <v>30</v>
      </c>
      <c r="D2730" t="s">
        <v>380</v>
      </c>
      <c r="E2730" t="s">
        <v>56</v>
      </c>
      <c r="F2730" t="s">
        <v>99</v>
      </c>
      <c r="G2730">
        <v>91</v>
      </c>
      <c r="H2730">
        <v>414754</v>
      </c>
      <c r="I2730" t="s">
        <v>34</v>
      </c>
      <c r="J2730" s="1">
        <v>45012</v>
      </c>
      <c r="K2730">
        <v>1200</v>
      </c>
      <c r="L2730" t="s">
        <v>11349</v>
      </c>
      <c r="M2730" t="s">
        <v>334</v>
      </c>
      <c r="N2730" t="s">
        <v>11350</v>
      </c>
      <c r="O2730" t="s">
        <v>11351</v>
      </c>
      <c r="P2730" t="s">
        <v>87</v>
      </c>
      <c r="Q2730">
        <v>4</v>
      </c>
      <c r="R2730" t="s">
        <v>88</v>
      </c>
      <c r="S2730" t="s">
        <v>118</v>
      </c>
      <c r="T2730">
        <v>55928</v>
      </c>
      <c r="U2730" s="1">
        <v>45614</v>
      </c>
      <c r="V2730" t="s">
        <v>42</v>
      </c>
      <c r="W2730">
        <v>481151</v>
      </c>
      <c r="X2730" t="s">
        <v>11352</v>
      </c>
      <c r="Y2730">
        <v>733</v>
      </c>
      <c r="Z2730">
        <v>2395</v>
      </c>
      <c r="AA2730">
        <v>6</v>
      </c>
      <c r="AB2730">
        <v>5748</v>
      </c>
    </row>
    <row r="2731" spans="1:28" x14ac:dyDescent="0.3">
      <c r="A2731" t="s">
        <v>28</v>
      </c>
      <c r="B2731" t="s">
        <v>29</v>
      </c>
      <c r="C2731" t="s">
        <v>66</v>
      </c>
      <c r="D2731" t="s">
        <v>74</v>
      </c>
      <c r="E2731" t="s">
        <v>56</v>
      </c>
      <c r="F2731" t="s">
        <v>175</v>
      </c>
      <c r="G2731">
        <v>100</v>
      </c>
      <c r="H2731">
        <v>437930</v>
      </c>
      <c r="I2731" t="s">
        <v>58</v>
      </c>
      <c r="J2731" s="1">
        <v>44308</v>
      </c>
      <c r="K2731">
        <v>1200</v>
      </c>
      <c r="L2731" t="s">
        <v>11353</v>
      </c>
      <c r="M2731" t="s">
        <v>568</v>
      </c>
      <c r="N2731" t="s">
        <v>11354</v>
      </c>
      <c r="O2731" s="2" t="s">
        <v>11355</v>
      </c>
      <c r="P2731" t="s">
        <v>51</v>
      </c>
      <c r="Q2731">
        <v>3</v>
      </c>
      <c r="R2731" t="s">
        <v>88</v>
      </c>
      <c r="S2731" t="s">
        <v>79</v>
      </c>
      <c r="T2731">
        <v>38110</v>
      </c>
      <c r="U2731" s="1">
        <v>45590</v>
      </c>
      <c r="V2731" t="s">
        <v>155</v>
      </c>
      <c r="W2731">
        <v>370977</v>
      </c>
      <c r="X2731" t="s">
        <v>11356</v>
      </c>
      <c r="Y2731">
        <v>867</v>
      </c>
      <c r="Z2731">
        <v>2301</v>
      </c>
      <c r="AA2731">
        <v>8</v>
      </c>
      <c r="AB2731" s="2" t="s">
        <v>11357</v>
      </c>
    </row>
    <row r="2732" spans="1:28" x14ac:dyDescent="0.3">
      <c r="A2732" t="s">
        <v>28</v>
      </c>
      <c r="B2732" t="s">
        <v>29</v>
      </c>
      <c r="C2732" t="s">
        <v>54</v>
      </c>
      <c r="D2732" t="s">
        <v>261</v>
      </c>
      <c r="E2732" t="s">
        <v>46</v>
      </c>
      <c r="F2732" t="s">
        <v>83</v>
      </c>
      <c r="G2732">
        <v>13</v>
      </c>
      <c r="H2732">
        <v>425590</v>
      </c>
      <c r="I2732" t="s">
        <v>58</v>
      </c>
      <c r="J2732" s="1">
        <v>44059</v>
      </c>
      <c r="K2732">
        <v>1300</v>
      </c>
      <c r="L2732" t="s">
        <v>9904</v>
      </c>
      <c r="M2732" t="s">
        <v>189</v>
      </c>
      <c r="N2732" t="s">
        <v>11358</v>
      </c>
      <c r="O2732" t="s">
        <v>11359</v>
      </c>
      <c r="P2732" t="s">
        <v>87</v>
      </c>
      <c r="Q2732">
        <v>10</v>
      </c>
      <c r="R2732" t="s">
        <v>88</v>
      </c>
      <c r="S2732" t="s">
        <v>118</v>
      </c>
      <c r="T2732">
        <v>35210</v>
      </c>
      <c r="U2732" s="1">
        <v>45426</v>
      </c>
      <c r="V2732" t="s">
        <v>140</v>
      </c>
      <c r="W2732">
        <v>644685</v>
      </c>
      <c r="X2732" t="s">
        <v>11360</v>
      </c>
      <c r="Y2732">
        <v>985</v>
      </c>
      <c r="Z2732">
        <v>1264</v>
      </c>
      <c r="AA2732">
        <v>3</v>
      </c>
      <c r="AB2732" s="2" t="s">
        <v>11361</v>
      </c>
    </row>
    <row r="2733" spans="1:28" x14ac:dyDescent="0.3">
      <c r="A2733" t="s">
        <v>28</v>
      </c>
      <c r="B2733" t="s">
        <v>29</v>
      </c>
      <c r="C2733" t="s">
        <v>193</v>
      </c>
      <c r="D2733" t="s">
        <v>227</v>
      </c>
      <c r="E2733" t="s">
        <v>56</v>
      </c>
      <c r="F2733" t="s">
        <v>47</v>
      </c>
      <c r="G2733">
        <v>26</v>
      </c>
      <c r="H2733">
        <v>413918</v>
      </c>
      <c r="I2733" t="s">
        <v>34</v>
      </c>
      <c r="J2733" s="1">
        <v>45588</v>
      </c>
      <c r="K2733">
        <v>1400</v>
      </c>
      <c r="L2733" t="s">
        <v>11362</v>
      </c>
      <c r="M2733" t="s">
        <v>68</v>
      </c>
      <c r="N2733" t="s">
        <v>11363</v>
      </c>
      <c r="O2733" t="s">
        <v>11364</v>
      </c>
      <c r="P2733" t="s">
        <v>71</v>
      </c>
      <c r="Q2733">
        <v>15</v>
      </c>
      <c r="R2733" t="s">
        <v>40</v>
      </c>
      <c r="S2733" t="s">
        <v>63</v>
      </c>
      <c r="T2733">
        <v>45141</v>
      </c>
      <c r="U2733" s="1">
        <v>45530</v>
      </c>
      <c r="V2733" t="s">
        <v>64</v>
      </c>
      <c r="W2733">
        <v>199214</v>
      </c>
      <c r="X2733" t="s">
        <v>11365</v>
      </c>
      <c r="Y2733">
        <v>291</v>
      </c>
      <c r="Z2733">
        <v>1948</v>
      </c>
      <c r="AA2733">
        <v>1</v>
      </c>
      <c r="AB2733">
        <v>779.2</v>
      </c>
    </row>
    <row r="2734" spans="1:28" x14ac:dyDescent="0.3">
      <c r="A2734" t="s">
        <v>28</v>
      </c>
      <c r="B2734" t="s">
        <v>29</v>
      </c>
      <c r="C2734" t="s">
        <v>193</v>
      </c>
      <c r="D2734" t="s">
        <v>317</v>
      </c>
      <c r="E2734" t="s">
        <v>46</v>
      </c>
      <c r="F2734" t="s">
        <v>175</v>
      </c>
      <c r="G2734">
        <v>49</v>
      </c>
      <c r="H2734">
        <v>438729</v>
      </c>
      <c r="I2734" t="s">
        <v>34</v>
      </c>
      <c r="J2734" s="1">
        <v>44046</v>
      </c>
      <c r="K2734">
        <v>1400</v>
      </c>
      <c r="L2734" t="s">
        <v>11366</v>
      </c>
      <c r="M2734" t="s">
        <v>434</v>
      </c>
      <c r="N2734" t="s">
        <v>11367</v>
      </c>
      <c r="O2734" t="s">
        <v>11368</v>
      </c>
      <c r="P2734" t="s">
        <v>87</v>
      </c>
      <c r="Q2734">
        <v>7</v>
      </c>
      <c r="R2734" t="s">
        <v>88</v>
      </c>
      <c r="S2734" t="s">
        <v>79</v>
      </c>
      <c r="T2734">
        <v>68881</v>
      </c>
      <c r="U2734" s="1">
        <v>45375</v>
      </c>
      <c r="V2734" t="s">
        <v>72</v>
      </c>
      <c r="W2734">
        <v>178141</v>
      </c>
      <c r="X2734" t="s">
        <v>11369</v>
      </c>
      <c r="Y2734">
        <v>878</v>
      </c>
      <c r="Z2734">
        <v>1688</v>
      </c>
      <c r="AA2734">
        <v>6</v>
      </c>
      <c r="AB2734" s="2" t="s">
        <v>2976</v>
      </c>
    </row>
    <row r="2735" spans="1:28" x14ac:dyDescent="0.3">
      <c r="A2735" t="s">
        <v>28</v>
      </c>
      <c r="B2735" t="s">
        <v>29</v>
      </c>
      <c r="C2735" t="s">
        <v>148</v>
      </c>
      <c r="D2735" t="s">
        <v>317</v>
      </c>
      <c r="E2735" t="s">
        <v>46</v>
      </c>
      <c r="F2735" t="s">
        <v>99</v>
      </c>
      <c r="G2735">
        <v>15</v>
      </c>
      <c r="H2735">
        <v>415870</v>
      </c>
      <c r="I2735" t="s">
        <v>34</v>
      </c>
      <c r="J2735" s="1">
        <v>44966</v>
      </c>
      <c r="K2735">
        <v>1000</v>
      </c>
      <c r="L2735" t="s">
        <v>11370</v>
      </c>
      <c r="M2735" t="s">
        <v>319</v>
      </c>
      <c r="N2735" t="s">
        <v>11371</v>
      </c>
      <c r="O2735" t="s">
        <v>11372</v>
      </c>
      <c r="P2735" t="s">
        <v>39</v>
      </c>
      <c r="Q2735">
        <v>6</v>
      </c>
      <c r="R2735" t="s">
        <v>88</v>
      </c>
      <c r="S2735" t="s">
        <v>79</v>
      </c>
      <c r="T2735">
        <v>43159</v>
      </c>
      <c r="U2735" s="1">
        <v>45396</v>
      </c>
      <c r="V2735" t="s">
        <v>80</v>
      </c>
      <c r="W2735">
        <v>585232</v>
      </c>
      <c r="X2735" t="s">
        <v>11373</v>
      </c>
      <c r="Y2735">
        <v>929</v>
      </c>
      <c r="Z2735">
        <v>2736</v>
      </c>
      <c r="AA2735">
        <v>6</v>
      </c>
      <c r="AB2735" s="2" t="s">
        <v>5841</v>
      </c>
    </row>
    <row r="2736" spans="1:28" x14ac:dyDescent="0.3">
      <c r="A2736" t="s">
        <v>28</v>
      </c>
      <c r="B2736" t="s">
        <v>29</v>
      </c>
      <c r="C2736" t="s">
        <v>30</v>
      </c>
      <c r="D2736" t="s">
        <v>170</v>
      </c>
      <c r="E2736" t="s">
        <v>32</v>
      </c>
      <c r="F2736" t="s">
        <v>113</v>
      </c>
      <c r="G2736">
        <v>98</v>
      </c>
      <c r="H2736">
        <v>436088</v>
      </c>
      <c r="I2736" t="s">
        <v>34</v>
      </c>
      <c r="J2736" s="1">
        <v>45176</v>
      </c>
      <c r="K2736">
        <v>1400</v>
      </c>
      <c r="L2736" t="s">
        <v>11374</v>
      </c>
      <c r="M2736" t="s">
        <v>1366</v>
      </c>
      <c r="N2736" t="s">
        <v>11375</v>
      </c>
      <c r="O2736" t="s">
        <v>11376</v>
      </c>
      <c r="P2736" t="s">
        <v>87</v>
      </c>
      <c r="Q2736">
        <v>11</v>
      </c>
      <c r="R2736" t="s">
        <v>88</v>
      </c>
      <c r="S2736" t="s">
        <v>79</v>
      </c>
      <c r="T2736">
        <v>56086</v>
      </c>
      <c r="U2736" s="1">
        <v>45622</v>
      </c>
      <c r="V2736" t="s">
        <v>42</v>
      </c>
      <c r="W2736">
        <v>261198</v>
      </c>
      <c r="X2736" t="s">
        <v>11377</v>
      </c>
      <c r="Y2736">
        <v>363</v>
      </c>
      <c r="Z2736">
        <v>2643</v>
      </c>
      <c r="AA2736">
        <v>5</v>
      </c>
      <c r="AB2736">
        <v>5286</v>
      </c>
    </row>
    <row r="2737" spans="1:28" x14ac:dyDescent="0.3">
      <c r="A2737" t="s">
        <v>28</v>
      </c>
      <c r="B2737" t="s">
        <v>29</v>
      </c>
      <c r="C2737" t="s">
        <v>54</v>
      </c>
      <c r="D2737" t="s">
        <v>616</v>
      </c>
      <c r="E2737" t="s">
        <v>32</v>
      </c>
      <c r="F2737" t="s">
        <v>150</v>
      </c>
      <c r="G2737">
        <v>12</v>
      </c>
      <c r="H2737">
        <v>423931</v>
      </c>
      <c r="I2737" t="s">
        <v>34</v>
      </c>
      <c r="J2737" s="1">
        <v>45512</v>
      </c>
      <c r="K2737">
        <v>1100</v>
      </c>
      <c r="L2737" t="s">
        <v>11378</v>
      </c>
      <c r="M2737" t="s">
        <v>2538</v>
      </c>
      <c r="N2737" t="s">
        <v>11379</v>
      </c>
      <c r="O2737" t="s">
        <v>11380</v>
      </c>
      <c r="P2737" t="s">
        <v>51</v>
      </c>
      <c r="Q2737">
        <v>19</v>
      </c>
      <c r="R2737" t="s">
        <v>88</v>
      </c>
      <c r="S2737" t="s">
        <v>118</v>
      </c>
      <c r="T2737">
        <v>60505</v>
      </c>
      <c r="U2737" s="1">
        <v>45605</v>
      </c>
      <c r="V2737" t="s">
        <v>42</v>
      </c>
      <c r="W2737">
        <v>423889</v>
      </c>
      <c r="X2737" t="s">
        <v>11381</v>
      </c>
      <c r="Y2737">
        <v>724</v>
      </c>
      <c r="Z2737">
        <v>1703</v>
      </c>
      <c r="AA2737">
        <v>1</v>
      </c>
      <c r="AB2737">
        <v>681.2</v>
      </c>
    </row>
    <row r="2738" spans="1:28" x14ac:dyDescent="0.3">
      <c r="A2738" t="s">
        <v>28</v>
      </c>
      <c r="B2738" t="s">
        <v>29</v>
      </c>
      <c r="C2738" t="s">
        <v>30</v>
      </c>
      <c r="D2738" t="s">
        <v>621</v>
      </c>
      <c r="E2738" t="s">
        <v>46</v>
      </c>
      <c r="F2738" t="s">
        <v>150</v>
      </c>
      <c r="G2738">
        <v>43</v>
      </c>
      <c r="H2738">
        <v>405862</v>
      </c>
      <c r="I2738" t="s">
        <v>34</v>
      </c>
      <c r="J2738" s="1">
        <v>45399</v>
      </c>
      <c r="K2738">
        <v>1000</v>
      </c>
      <c r="L2738" t="s">
        <v>11382</v>
      </c>
      <c r="M2738" t="s">
        <v>351</v>
      </c>
      <c r="N2738" t="s">
        <v>11383</v>
      </c>
      <c r="O2738" t="s">
        <v>11384</v>
      </c>
      <c r="P2738" t="s">
        <v>39</v>
      </c>
      <c r="Q2738">
        <v>5</v>
      </c>
      <c r="R2738" t="s">
        <v>40</v>
      </c>
      <c r="S2738" t="s">
        <v>118</v>
      </c>
      <c r="T2738">
        <v>62215</v>
      </c>
      <c r="U2738" s="1">
        <v>45349</v>
      </c>
      <c r="V2738" t="s">
        <v>119</v>
      </c>
      <c r="W2738">
        <v>826646</v>
      </c>
      <c r="X2738" t="s">
        <v>11385</v>
      </c>
      <c r="Y2738">
        <v>521</v>
      </c>
      <c r="Z2738">
        <v>2030</v>
      </c>
      <c r="AA2738">
        <v>3</v>
      </c>
      <c r="AB2738">
        <v>2436</v>
      </c>
    </row>
    <row r="2739" spans="1:28" x14ac:dyDescent="0.3">
      <c r="A2739" t="s">
        <v>28</v>
      </c>
      <c r="B2739" t="s">
        <v>29</v>
      </c>
      <c r="C2739" t="s">
        <v>157</v>
      </c>
      <c r="D2739" t="s">
        <v>254</v>
      </c>
      <c r="E2739" t="s">
        <v>32</v>
      </c>
      <c r="F2739" t="s">
        <v>135</v>
      </c>
      <c r="G2739">
        <v>70</v>
      </c>
      <c r="H2739">
        <v>436716</v>
      </c>
      <c r="I2739" t="s">
        <v>58</v>
      </c>
      <c r="J2739" s="1">
        <v>45353</v>
      </c>
      <c r="K2739">
        <v>1200</v>
      </c>
      <c r="L2739" t="s">
        <v>11386</v>
      </c>
      <c r="M2739" t="s">
        <v>211</v>
      </c>
      <c r="N2739" t="s">
        <v>11387</v>
      </c>
      <c r="O2739" t="s">
        <v>11388</v>
      </c>
      <c r="P2739" t="s">
        <v>71</v>
      </c>
      <c r="Q2739">
        <v>9</v>
      </c>
      <c r="R2739" t="s">
        <v>88</v>
      </c>
      <c r="S2739" t="s">
        <v>118</v>
      </c>
      <c r="T2739">
        <v>79912</v>
      </c>
      <c r="U2739" s="1">
        <v>45417</v>
      </c>
      <c r="V2739" t="s">
        <v>140</v>
      </c>
      <c r="W2739">
        <v>443245</v>
      </c>
      <c r="X2739" t="s">
        <v>11389</v>
      </c>
      <c r="Y2739">
        <v>596</v>
      </c>
      <c r="Z2739">
        <v>2103</v>
      </c>
      <c r="AA2739">
        <v>4</v>
      </c>
      <c r="AB2739">
        <v>3364.8</v>
      </c>
    </row>
    <row r="2740" spans="1:28" x14ac:dyDescent="0.3">
      <c r="A2740" t="s">
        <v>28</v>
      </c>
      <c r="B2740" t="s">
        <v>29</v>
      </c>
      <c r="C2740" t="s">
        <v>44</v>
      </c>
      <c r="D2740" t="s">
        <v>364</v>
      </c>
      <c r="E2740" t="s">
        <v>32</v>
      </c>
      <c r="F2740" t="s">
        <v>135</v>
      </c>
      <c r="G2740">
        <v>80</v>
      </c>
      <c r="H2740">
        <v>403258</v>
      </c>
      <c r="I2740" t="s">
        <v>58</v>
      </c>
      <c r="J2740" s="1">
        <v>45492</v>
      </c>
      <c r="K2740">
        <v>1000</v>
      </c>
      <c r="L2740" t="s">
        <v>11390</v>
      </c>
      <c r="M2740" t="s">
        <v>478</v>
      </c>
      <c r="N2740" t="s">
        <v>11391</v>
      </c>
      <c r="O2740" t="s">
        <v>11392</v>
      </c>
      <c r="P2740" t="s">
        <v>87</v>
      </c>
      <c r="Q2740">
        <v>17</v>
      </c>
      <c r="R2740" t="s">
        <v>40</v>
      </c>
      <c r="S2740" t="s">
        <v>63</v>
      </c>
      <c r="T2740">
        <v>68710</v>
      </c>
      <c r="U2740" s="1">
        <v>45449</v>
      </c>
      <c r="V2740" t="s">
        <v>52</v>
      </c>
      <c r="W2740">
        <v>325277</v>
      </c>
      <c r="X2740" t="s">
        <v>3765</v>
      </c>
      <c r="Y2740">
        <v>457</v>
      </c>
      <c r="Z2740">
        <v>2985</v>
      </c>
      <c r="AA2740">
        <v>6</v>
      </c>
      <c r="AB2740">
        <v>7164</v>
      </c>
    </row>
    <row r="2741" spans="1:28" x14ac:dyDescent="0.3">
      <c r="A2741" t="s">
        <v>28</v>
      </c>
      <c r="B2741" t="s">
        <v>29</v>
      </c>
      <c r="C2741" t="s">
        <v>148</v>
      </c>
      <c r="D2741" t="s">
        <v>254</v>
      </c>
      <c r="E2741" t="s">
        <v>46</v>
      </c>
      <c r="F2741" t="s">
        <v>83</v>
      </c>
      <c r="G2741">
        <v>30</v>
      </c>
      <c r="H2741">
        <v>422754</v>
      </c>
      <c r="I2741" t="s">
        <v>34</v>
      </c>
      <c r="J2741" s="1">
        <v>45526</v>
      </c>
      <c r="K2741">
        <v>1100</v>
      </c>
      <c r="L2741" t="s">
        <v>11393</v>
      </c>
      <c r="M2741" t="s">
        <v>287</v>
      </c>
      <c r="N2741" t="s">
        <v>11394</v>
      </c>
      <c r="O2741" t="s">
        <v>11395</v>
      </c>
      <c r="P2741" t="s">
        <v>51</v>
      </c>
      <c r="Q2741">
        <v>16</v>
      </c>
      <c r="R2741" t="s">
        <v>88</v>
      </c>
      <c r="S2741" t="s">
        <v>79</v>
      </c>
      <c r="T2741">
        <v>63618</v>
      </c>
      <c r="U2741" s="1">
        <v>45301</v>
      </c>
      <c r="V2741" t="s">
        <v>111</v>
      </c>
      <c r="W2741">
        <v>857260</v>
      </c>
      <c r="X2741" t="s">
        <v>11396</v>
      </c>
      <c r="Y2741">
        <v>516</v>
      </c>
      <c r="Z2741">
        <v>1848</v>
      </c>
      <c r="AA2741">
        <v>8</v>
      </c>
      <c r="AB2741">
        <v>5913.6</v>
      </c>
    </row>
    <row r="2742" spans="1:28" x14ac:dyDescent="0.3">
      <c r="A2742" t="s">
        <v>28</v>
      </c>
      <c r="B2742" t="s">
        <v>29</v>
      </c>
      <c r="C2742" t="s">
        <v>44</v>
      </c>
      <c r="D2742" t="s">
        <v>560</v>
      </c>
      <c r="E2742" t="s">
        <v>46</v>
      </c>
      <c r="F2742" t="s">
        <v>33</v>
      </c>
      <c r="G2742">
        <v>39</v>
      </c>
      <c r="H2742">
        <v>411763</v>
      </c>
      <c r="I2742" t="s">
        <v>58</v>
      </c>
      <c r="J2742" s="1">
        <v>43901</v>
      </c>
      <c r="K2742">
        <v>1000</v>
      </c>
      <c r="L2742" t="s">
        <v>11397</v>
      </c>
      <c r="M2742" t="s">
        <v>506</v>
      </c>
      <c r="N2742" t="s">
        <v>11398</v>
      </c>
      <c r="O2742" t="s">
        <v>11399</v>
      </c>
      <c r="P2742" t="s">
        <v>51</v>
      </c>
      <c r="Q2742">
        <v>13</v>
      </c>
      <c r="R2742" t="s">
        <v>88</v>
      </c>
      <c r="S2742" t="s">
        <v>79</v>
      </c>
      <c r="T2742">
        <v>11549</v>
      </c>
      <c r="U2742" s="1">
        <v>45401</v>
      </c>
      <c r="V2742" t="s">
        <v>80</v>
      </c>
      <c r="W2742">
        <v>999049</v>
      </c>
      <c r="X2742" t="s">
        <v>11400</v>
      </c>
      <c r="Y2742">
        <v>955</v>
      </c>
      <c r="Z2742">
        <v>795</v>
      </c>
      <c r="AA2742">
        <v>1</v>
      </c>
      <c r="AB2742">
        <v>318</v>
      </c>
    </row>
    <row r="2743" spans="1:28" x14ac:dyDescent="0.3">
      <c r="A2743" t="s">
        <v>28</v>
      </c>
      <c r="B2743" t="s">
        <v>29</v>
      </c>
      <c r="C2743" t="s">
        <v>193</v>
      </c>
      <c r="D2743" t="s">
        <v>621</v>
      </c>
      <c r="E2743" t="s">
        <v>56</v>
      </c>
      <c r="F2743" t="s">
        <v>135</v>
      </c>
      <c r="G2743">
        <v>78</v>
      </c>
      <c r="H2743">
        <v>427495</v>
      </c>
      <c r="I2743" t="s">
        <v>34</v>
      </c>
      <c r="J2743" s="1">
        <v>45534</v>
      </c>
      <c r="K2743">
        <v>1400</v>
      </c>
      <c r="L2743" t="s">
        <v>11401</v>
      </c>
      <c r="M2743" t="s">
        <v>568</v>
      </c>
      <c r="N2743" t="s">
        <v>11402</v>
      </c>
      <c r="O2743" t="s">
        <v>11403</v>
      </c>
      <c r="P2743" t="s">
        <v>87</v>
      </c>
      <c r="Q2743">
        <v>18</v>
      </c>
      <c r="R2743" t="s">
        <v>88</v>
      </c>
      <c r="S2743" t="s">
        <v>63</v>
      </c>
      <c r="T2743">
        <v>94948</v>
      </c>
      <c r="U2743" s="1">
        <v>45609</v>
      </c>
      <c r="V2743" t="s">
        <v>42</v>
      </c>
      <c r="W2743">
        <v>190196</v>
      </c>
      <c r="X2743" t="s">
        <v>11404</v>
      </c>
      <c r="Y2743">
        <v>518</v>
      </c>
      <c r="Z2743">
        <v>2780</v>
      </c>
      <c r="AA2743">
        <v>2</v>
      </c>
      <c r="AB2743">
        <v>2224</v>
      </c>
    </row>
    <row r="2744" spans="1:28" x14ac:dyDescent="0.3">
      <c r="A2744" t="s">
        <v>28</v>
      </c>
      <c r="B2744" t="s">
        <v>29</v>
      </c>
      <c r="C2744" t="s">
        <v>157</v>
      </c>
      <c r="D2744" t="s">
        <v>364</v>
      </c>
      <c r="E2744" t="s">
        <v>32</v>
      </c>
      <c r="F2744" t="s">
        <v>113</v>
      </c>
      <c r="G2744">
        <v>76</v>
      </c>
      <c r="H2744">
        <v>421972</v>
      </c>
      <c r="I2744" t="s">
        <v>58</v>
      </c>
      <c r="J2744" s="1">
        <v>45058</v>
      </c>
      <c r="K2744">
        <v>800</v>
      </c>
      <c r="L2744" t="s">
        <v>11405</v>
      </c>
      <c r="M2744" t="s">
        <v>1305</v>
      </c>
      <c r="N2744" t="s">
        <v>11406</v>
      </c>
      <c r="O2744" s="2" t="s">
        <v>11407</v>
      </c>
      <c r="P2744" t="s">
        <v>87</v>
      </c>
      <c r="Q2744">
        <v>14</v>
      </c>
      <c r="R2744" t="s">
        <v>88</v>
      </c>
      <c r="S2744" t="s">
        <v>79</v>
      </c>
      <c r="T2744">
        <v>87285</v>
      </c>
      <c r="U2744" s="1">
        <v>45383</v>
      </c>
      <c r="V2744" t="s">
        <v>80</v>
      </c>
      <c r="W2744">
        <v>358804</v>
      </c>
      <c r="X2744" t="s">
        <v>11408</v>
      </c>
      <c r="Y2744">
        <v>216</v>
      </c>
      <c r="Z2744">
        <v>1389</v>
      </c>
      <c r="AA2744">
        <v>3</v>
      </c>
      <c r="AB2744" s="2" t="s">
        <v>11409</v>
      </c>
    </row>
    <row r="2745" spans="1:28" x14ac:dyDescent="0.3">
      <c r="A2745" t="s">
        <v>28</v>
      </c>
      <c r="B2745" t="s">
        <v>29</v>
      </c>
      <c r="C2745" t="s">
        <v>91</v>
      </c>
      <c r="D2745" t="s">
        <v>364</v>
      </c>
      <c r="E2745" t="s">
        <v>46</v>
      </c>
      <c r="F2745" t="s">
        <v>135</v>
      </c>
      <c r="G2745">
        <v>27</v>
      </c>
      <c r="H2745">
        <v>421877</v>
      </c>
      <c r="I2745" t="s">
        <v>34</v>
      </c>
      <c r="J2745" s="1">
        <v>43948</v>
      </c>
      <c r="K2745">
        <v>1000</v>
      </c>
      <c r="L2745" t="s">
        <v>11410</v>
      </c>
      <c r="M2745" t="s">
        <v>482</v>
      </c>
      <c r="N2745" t="s">
        <v>11411</v>
      </c>
      <c r="O2745">
        <f>1-932-471-1661</f>
        <v>-3063</v>
      </c>
      <c r="P2745" t="s">
        <v>39</v>
      </c>
      <c r="Q2745">
        <v>20</v>
      </c>
      <c r="R2745" t="s">
        <v>88</v>
      </c>
      <c r="S2745" t="s">
        <v>41</v>
      </c>
      <c r="T2745">
        <v>10526</v>
      </c>
      <c r="U2745" s="1">
        <v>45465</v>
      </c>
      <c r="V2745" t="s">
        <v>52</v>
      </c>
      <c r="W2745">
        <v>726216</v>
      </c>
      <c r="X2745" t="s">
        <v>11412</v>
      </c>
      <c r="Y2745">
        <v>995</v>
      </c>
      <c r="Z2745">
        <v>1838</v>
      </c>
      <c r="AA2745">
        <v>5</v>
      </c>
      <c r="AB2745">
        <v>3676</v>
      </c>
    </row>
    <row r="2746" spans="1:28" x14ac:dyDescent="0.3">
      <c r="A2746" t="s">
        <v>28</v>
      </c>
      <c r="B2746" t="s">
        <v>29</v>
      </c>
      <c r="C2746" t="s">
        <v>66</v>
      </c>
      <c r="D2746" t="s">
        <v>163</v>
      </c>
      <c r="E2746" t="s">
        <v>46</v>
      </c>
      <c r="F2746" t="s">
        <v>175</v>
      </c>
      <c r="G2746">
        <v>22</v>
      </c>
      <c r="H2746">
        <v>408198</v>
      </c>
      <c r="I2746" t="s">
        <v>34</v>
      </c>
      <c r="J2746" s="1">
        <v>45415</v>
      </c>
      <c r="K2746">
        <v>800</v>
      </c>
      <c r="L2746" t="s">
        <v>11413</v>
      </c>
      <c r="M2746" t="s">
        <v>568</v>
      </c>
      <c r="N2746" t="s">
        <v>11414</v>
      </c>
      <c r="O2746" t="s">
        <v>11415</v>
      </c>
      <c r="P2746" t="s">
        <v>71</v>
      </c>
      <c r="Q2746">
        <v>15</v>
      </c>
      <c r="R2746" t="s">
        <v>40</v>
      </c>
      <c r="S2746" t="s">
        <v>79</v>
      </c>
      <c r="T2746">
        <v>76799</v>
      </c>
      <c r="U2746" s="1">
        <v>45452</v>
      </c>
      <c r="V2746" t="s">
        <v>52</v>
      </c>
      <c r="W2746">
        <v>818847</v>
      </c>
      <c r="X2746" t="s">
        <v>11416</v>
      </c>
      <c r="Y2746">
        <v>572</v>
      </c>
      <c r="Z2746">
        <v>928</v>
      </c>
      <c r="AA2746">
        <v>4</v>
      </c>
      <c r="AB2746" s="2" t="s">
        <v>11417</v>
      </c>
    </row>
    <row r="2747" spans="1:28" x14ac:dyDescent="0.3">
      <c r="A2747" t="s">
        <v>28</v>
      </c>
      <c r="B2747" t="s">
        <v>29</v>
      </c>
      <c r="C2747" t="s">
        <v>193</v>
      </c>
      <c r="D2747" t="s">
        <v>637</v>
      </c>
      <c r="E2747" t="s">
        <v>46</v>
      </c>
      <c r="F2747" t="s">
        <v>99</v>
      </c>
      <c r="G2747">
        <v>60</v>
      </c>
      <c r="H2747">
        <v>431749</v>
      </c>
      <c r="I2747" t="s">
        <v>58</v>
      </c>
      <c r="J2747" s="1">
        <v>45241</v>
      </c>
      <c r="K2747">
        <v>1400</v>
      </c>
      <c r="L2747" t="s">
        <v>11418</v>
      </c>
      <c r="M2747" t="s">
        <v>85</v>
      </c>
      <c r="N2747" t="s">
        <v>11419</v>
      </c>
      <c r="O2747" t="s">
        <v>11420</v>
      </c>
      <c r="P2747" t="s">
        <v>51</v>
      </c>
      <c r="Q2747">
        <v>19</v>
      </c>
      <c r="R2747" t="s">
        <v>40</v>
      </c>
      <c r="S2747" t="s">
        <v>41</v>
      </c>
      <c r="T2747">
        <v>96186</v>
      </c>
      <c r="U2747" s="1">
        <v>45341</v>
      </c>
      <c r="V2747" t="s">
        <v>119</v>
      </c>
      <c r="W2747">
        <v>836125</v>
      </c>
      <c r="X2747" t="s">
        <v>11421</v>
      </c>
      <c r="Y2747">
        <v>206</v>
      </c>
      <c r="Z2747">
        <v>1899</v>
      </c>
      <c r="AA2747">
        <v>3</v>
      </c>
      <c r="AB2747">
        <v>2278.8000000000002</v>
      </c>
    </row>
    <row r="2748" spans="1:28" x14ac:dyDescent="0.3">
      <c r="A2748" t="s">
        <v>28</v>
      </c>
      <c r="B2748" t="s">
        <v>29</v>
      </c>
      <c r="C2748" t="s">
        <v>148</v>
      </c>
      <c r="D2748" t="s">
        <v>442</v>
      </c>
      <c r="E2748" t="s">
        <v>32</v>
      </c>
      <c r="F2748" t="s">
        <v>135</v>
      </c>
      <c r="G2748">
        <v>63</v>
      </c>
      <c r="H2748">
        <v>404535</v>
      </c>
      <c r="I2748" t="s">
        <v>34</v>
      </c>
      <c r="J2748" s="1">
        <v>44723</v>
      </c>
      <c r="K2748">
        <v>950</v>
      </c>
      <c r="L2748" t="s">
        <v>11422</v>
      </c>
      <c r="M2748" t="s">
        <v>334</v>
      </c>
      <c r="N2748" t="s">
        <v>11423</v>
      </c>
      <c r="O2748">
        <v>1291023115</v>
      </c>
      <c r="P2748" t="s">
        <v>51</v>
      </c>
      <c r="Q2748">
        <v>12</v>
      </c>
      <c r="R2748" t="s">
        <v>88</v>
      </c>
      <c r="S2748" t="s">
        <v>118</v>
      </c>
      <c r="T2748">
        <v>17566</v>
      </c>
      <c r="U2748" s="1">
        <v>45328</v>
      </c>
      <c r="V2748" t="s">
        <v>119</v>
      </c>
      <c r="W2748">
        <v>807719</v>
      </c>
      <c r="X2748" t="s">
        <v>11424</v>
      </c>
      <c r="Y2748">
        <v>864</v>
      </c>
      <c r="Z2748">
        <v>1024</v>
      </c>
      <c r="AA2748">
        <v>8</v>
      </c>
      <c r="AB2748">
        <v>3276.8</v>
      </c>
    </row>
    <row r="2749" spans="1:28" x14ac:dyDescent="0.3">
      <c r="A2749" t="s">
        <v>28</v>
      </c>
      <c r="B2749" t="s">
        <v>29</v>
      </c>
      <c r="C2749" t="s">
        <v>148</v>
      </c>
      <c r="D2749" t="s">
        <v>566</v>
      </c>
      <c r="E2749" t="s">
        <v>46</v>
      </c>
      <c r="F2749" t="s">
        <v>33</v>
      </c>
      <c r="G2749">
        <v>7</v>
      </c>
      <c r="H2749">
        <v>433607</v>
      </c>
      <c r="I2749" t="s">
        <v>34</v>
      </c>
      <c r="J2749" s="1">
        <v>44397</v>
      </c>
      <c r="K2749">
        <v>1200</v>
      </c>
      <c r="L2749" t="s">
        <v>11425</v>
      </c>
      <c r="M2749" t="s">
        <v>287</v>
      </c>
      <c r="N2749" t="s">
        <v>11426</v>
      </c>
      <c r="O2749" t="s">
        <v>11427</v>
      </c>
      <c r="P2749" t="s">
        <v>39</v>
      </c>
      <c r="Q2749">
        <v>11</v>
      </c>
      <c r="R2749" t="s">
        <v>88</v>
      </c>
      <c r="S2749" t="s">
        <v>63</v>
      </c>
      <c r="T2749">
        <v>57491</v>
      </c>
      <c r="U2749" s="1">
        <v>45551</v>
      </c>
      <c r="V2749" t="s">
        <v>180</v>
      </c>
      <c r="W2749">
        <v>957357</v>
      </c>
      <c r="X2749" t="s">
        <v>11428</v>
      </c>
      <c r="Y2749">
        <v>696</v>
      </c>
      <c r="Z2749">
        <v>2146</v>
      </c>
      <c r="AA2749">
        <v>3</v>
      </c>
      <c r="AB2749" s="2" t="s">
        <v>11429</v>
      </c>
    </row>
    <row r="2750" spans="1:28" x14ac:dyDescent="0.3">
      <c r="A2750" t="s">
        <v>28</v>
      </c>
      <c r="B2750" t="s">
        <v>29</v>
      </c>
      <c r="C2750" t="s">
        <v>66</v>
      </c>
      <c r="D2750" t="s">
        <v>421</v>
      </c>
      <c r="E2750" t="s">
        <v>56</v>
      </c>
      <c r="F2750" t="s">
        <v>150</v>
      </c>
      <c r="G2750">
        <v>64</v>
      </c>
      <c r="H2750">
        <v>427518</v>
      </c>
      <c r="I2750" t="s">
        <v>34</v>
      </c>
      <c r="J2750" s="1">
        <v>45168</v>
      </c>
      <c r="K2750">
        <v>1000</v>
      </c>
      <c r="L2750" t="s">
        <v>886</v>
      </c>
      <c r="M2750" t="s">
        <v>361</v>
      </c>
      <c r="N2750" t="s">
        <v>11430</v>
      </c>
      <c r="O2750" t="s">
        <v>11431</v>
      </c>
      <c r="P2750" t="s">
        <v>51</v>
      </c>
      <c r="Q2750">
        <v>10</v>
      </c>
      <c r="R2750" t="s">
        <v>88</v>
      </c>
      <c r="S2750" t="s">
        <v>63</v>
      </c>
      <c r="T2750">
        <v>69585</v>
      </c>
      <c r="U2750" s="1">
        <v>45458</v>
      </c>
      <c r="V2750" t="s">
        <v>52</v>
      </c>
      <c r="W2750">
        <v>667918</v>
      </c>
      <c r="X2750" t="s">
        <v>11432</v>
      </c>
      <c r="Y2750">
        <v>590</v>
      </c>
      <c r="Z2750">
        <v>669</v>
      </c>
      <c r="AA2750">
        <v>5</v>
      </c>
      <c r="AB2750">
        <v>1338</v>
      </c>
    </row>
    <row r="2751" spans="1:28" x14ac:dyDescent="0.3">
      <c r="A2751" t="s">
        <v>28</v>
      </c>
      <c r="B2751" t="s">
        <v>29</v>
      </c>
      <c r="C2751" t="s">
        <v>157</v>
      </c>
      <c r="D2751" t="s">
        <v>560</v>
      </c>
      <c r="E2751" t="s">
        <v>46</v>
      </c>
      <c r="F2751" t="s">
        <v>99</v>
      </c>
      <c r="G2751">
        <v>78</v>
      </c>
      <c r="H2751">
        <v>428580</v>
      </c>
      <c r="I2751" t="s">
        <v>34</v>
      </c>
      <c r="J2751" s="1">
        <v>44071</v>
      </c>
      <c r="K2751">
        <v>800</v>
      </c>
      <c r="L2751" t="s">
        <v>11433</v>
      </c>
      <c r="M2751" t="s">
        <v>1488</v>
      </c>
      <c r="N2751" t="s">
        <v>11434</v>
      </c>
      <c r="O2751" t="s">
        <v>11435</v>
      </c>
      <c r="P2751" t="s">
        <v>39</v>
      </c>
      <c r="Q2751">
        <v>17</v>
      </c>
      <c r="R2751" t="s">
        <v>40</v>
      </c>
      <c r="S2751" t="s">
        <v>63</v>
      </c>
      <c r="T2751">
        <v>85729</v>
      </c>
      <c r="U2751" s="1">
        <v>45454</v>
      </c>
      <c r="V2751" t="s">
        <v>52</v>
      </c>
      <c r="W2751">
        <v>755117</v>
      </c>
      <c r="X2751" t="s">
        <v>11436</v>
      </c>
      <c r="Y2751">
        <v>786</v>
      </c>
      <c r="Z2751">
        <v>1775</v>
      </c>
      <c r="AA2751">
        <v>7</v>
      </c>
      <c r="AB2751">
        <v>4970</v>
      </c>
    </row>
    <row r="2752" spans="1:28" x14ac:dyDescent="0.3">
      <c r="A2752" t="s">
        <v>28</v>
      </c>
      <c r="B2752" t="s">
        <v>29</v>
      </c>
      <c r="C2752" t="s">
        <v>30</v>
      </c>
      <c r="D2752" t="s">
        <v>45</v>
      </c>
      <c r="E2752" t="s">
        <v>56</v>
      </c>
      <c r="F2752" t="s">
        <v>175</v>
      </c>
      <c r="G2752">
        <v>50</v>
      </c>
      <c r="H2752">
        <v>420238</v>
      </c>
      <c r="I2752" t="s">
        <v>58</v>
      </c>
      <c r="J2752" s="1">
        <v>44030</v>
      </c>
      <c r="K2752">
        <v>1100</v>
      </c>
      <c r="L2752" t="s">
        <v>11437</v>
      </c>
      <c r="M2752" t="s">
        <v>232</v>
      </c>
      <c r="N2752" t="s">
        <v>11438</v>
      </c>
      <c r="O2752" t="s">
        <v>11439</v>
      </c>
      <c r="P2752" t="s">
        <v>39</v>
      </c>
      <c r="Q2752">
        <v>18</v>
      </c>
      <c r="R2752" t="s">
        <v>40</v>
      </c>
      <c r="S2752" t="s">
        <v>41</v>
      </c>
      <c r="T2752">
        <v>40500</v>
      </c>
      <c r="U2752" s="1">
        <v>45468</v>
      </c>
      <c r="V2752" t="s">
        <v>52</v>
      </c>
      <c r="W2752">
        <v>585792</v>
      </c>
      <c r="X2752" t="s">
        <v>11440</v>
      </c>
      <c r="Y2752">
        <v>800</v>
      </c>
      <c r="Z2752">
        <v>2818</v>
      </c>
      <c r="AA2752">
        <v>2</v>
      </c>
      <c r="AB2752">
        <v>2254.4</v>
      </c>
    </row>
    <row r="2753" spans="1:28" x14ac:dyDescent="0.3">
      <c r="A2753" t="s">
        <v>28</v>
      </c>
      <c r="B2753" t="s">
        <v>29</v>
      </c>
      <c r="C2753" t="s">
        <v>157</v>
      </c>
      <c r="D2753" t="s">
        <v>611</v>
      </c>
      <c r="E2753" t="s">
        <v>46</v>
      </c>
      <c r="F2753" t="s">
        <v>113</v>
      </c>
      <c r="G2753">
        <v>13</v>
      </c>
      <c r="H2753">
        <v>406124</v>
      </c>
      <c r="I2753" t="s">
        <v>34</v>
      </c>
      <c r="J2753" s="1">
        <v>45422</v>
      </c>
      <c r="K2753">
        <v>1100</v>
      </c>
      <c r="L2753" t="s">
        <v>11441</v>
      </c>
      <c r="M2753" t="s">
        <v>205</v>
      </c>
      <c r="N2753" t="s">
        <v>11442</v>
      </c>
      <c r="O2753" t="s">
        <v>11443</v>
      </c>
      <c r="P2753" t="s">
        <v>87</v>
      </c>
      <c r="Q2753">
        <v>10</v>
      </c>
      <c r="R2753" t="s">
        <v>40</v>
      </c>
      <c r="S2753" t="s">
        <v>79</v>
      </c>
      <c r="T2753">
        <v>97167</v>
      </c>
      <c r="U2753" s="1">
        <v>45543</v>
      </c>
      <c r="V2753" t="s">
        <v>180</v>
      </c>
      <c r="W2753">
        <v>235047</v>
      </c>
      <c r="X2753" t="s">
        <v>11444</v>
      </c>
      <c r="Y2753">
        <v>545</v>
      </c>
      <c r="Z2753">
        <v>1295</v>
      </c>
      <c r="AA2753">
        <v>3</v>
      </c>
      <c r="AB2753">
        <v>1554</v>
      </c>
    </row>
    <row r="2754" spans="1:28" x14ac:dyDescent="0.3">
      <c r="A2754" t="s">
        <v>28</v>
      </c>
      <c r="B2754" t="s">
        <v>29</v>
      </c>
      <c r="C2754" t="s">
        <v>44</v>
      </c>
      <c r="D2754" t="s">
        <v>45</v>
      </c>
      <c r="E2754" t="s">
        <v>56</v>
      </c>
      <c r="F2754" t="s">
        <v>99</v>
      </c>
      <c r="G2754">
        <v>32</v>
      </c>
      <c r="H2754">
        <v>425394</v>
      </c>
      <c r="I2754" t="s">
        <v>34</v>
      </c>
      <c r="J2754" s="1">
        <v>43993</v>
      </c>
      <c r="K2754">
        <v>1400</v>
      </c>
      <c r="L2754" t="s">
        <v>11445</v>
      </c>
      <c r="M2754" t="s">
        <v>736</v>
      </c>
      <c r="N2754" t="s">
        <v>11446</v>
      </c>
      <c r="O2754" t="s">
        <v>11447</v>
      </c>
      <c r="P2754" t="s">
        <v>87</v>
      </c>
      <c r="Q2754">
        <v>17</v>
      </c>
      <c r="R2754" t="s">
        <v>40</v>
      </c>
      <c r="S2754" t="s">
        <v>79</v>
      </c>
      <c r="T2754">
        <v>49301</v>
      </c>
      <c r="U2754" s="1">
        <v>45310</v>
      </c>
      <c r="V2754" t="s">
        <v>111</v>
      </c>
      <c r="W2754">
        <v>937600</v>
      </c>
      <c r="X2754" t="s">
        <v>11448</v>
      </c>
      <c r="Y2754">
        <v>498</v>
      </c>
      <c r="Z2754">
        <v>1819</v>
      </c>
      <c r="AA2754">
        <v>2</v>
      </c>
      <c r="AB2754">
        <v>1455.2</v>
      </c>
    </row>
    <row r="2755" spans="1:28" x14ac:dyDescent="0.3">
      <c r="A2755" t="s">
        <v>28</v>
      </c>
      <c r="B2755" t="s">
        <v>29</v>
      </c>
      <c r="C2755" t="s">
        <v>91</v>
      </c>
      <c r="D2755" t="s">
        <v>411</v>
      </c>
      <c r="E2755" t="s">
        <v>32</v>
      </c>
      <c r="F2755" t="s">
        <v>113</v>
      </c>
      <c r="G2755">
        <v>49</v>
      </c>
      <c r="H2755">
        <v>406508</v>
      </c>
      <c r="I2755" t="s">
        <v>34</v>
      </c>
      <c r="J2755" s="1">
        <v>45152</v>
      </c>
      <c r="K2755">
        <v>1400</v>
      </c>
      <c r="L2755" t="s">
        <v>11449</v>
      </c>
      <c r="M2755" t="s">
        <v>195</v>
      </c>
      <c r="N2755" t="s">
        <v>11450</v>
      </c>
      <c r="O2755" t="s">
        <v>11451</v>
      </c>
      <c r="P2755" t="s">
        <v>51</v>
      </c>
      <c r="Q2755">
        <v>17</v>
      </c>
      <c r="R2755" t="s">
        <v>88</v>
      </c>
      <c r="S2755" t="s">
        <v>41</v>
      </c>
      <c r="T2755">
        <v>93670</v>
      </c>
      <c r="U2755" s="1">
        <v>45382</v>
      </c>
      <c r="V2755" t="s">
        <v>72</v>
      </c>
      <c r="W2755">
        <v>473979</v>
      </c>
      <c r="X2755" t="s">
        <v>11452</v>
      </c>
      <c r="Y2755">
        <v>880</v>
      </c>
      <c r="Z2755">
        <v>2836</v>
      </c>
      <c r="AA2755">
        <v>6</v>
      </c>
      <c r="AB2755" s="2" t="s">
        <v>11453</v>
      </c>
    </row>
    <row r="2756" spans="1:28" x14ac:dyDescent="0.3">
      <c r="A2756" t="s">
        <v>28</v>
      </c>
      <c r="B2756" t="s">
        <v>29</v>
      </c>
      <c r="C2756" t="s">
        <v>193</v>
      </c>
      <c r="D2756" t="s">
        <v>227</v>
      </c>
      <c r="E2756" t="s">
        <v>56</v>
      </c>
      <c r="F2756" t="s">
        <v>83</v>
      </c>
      <c r="G2756">
        <v>53</v>
      </c>
      <c r="H2756">
        <v>411151</v>
      </c>
      <c r="I2756" t="s">
        <v>58</v>
      </c>
      <c r="J2756" s="1">
        <v>44251</v>
      </c>
      <c r="K2756">
        <v>1400</v>
      </c>
      <c r="L2756" t="s">
        <v>11454</v>
      </c>
      <c r="M2756" t="s">
        <v>736</v>
      </c>
      <c r="N2756" t="s">
        <v>11455</v>
      </c>
      <c r="O2756" t="s">
        <v>11456</v>
      </c>
      <c r="P2756" t="s">
        <v>51</v>
      </c>
      <c r="Q2756">
        <v>8</v>
      </c>
      <c r="R2756" t="s">
        <v>40</v>
      </c>
      <c r="S2756" t="s">
        <v>79</v>
      </c>
      <c r="T2756">
        <v>85763</v>
      </c>
      <c r="U2756" s="1">
        <v>45592</v>
      </c>
      <c r="V2756" t="s">
        <v>155</v>
      </c>
      <c r="W2756">
        <v>736548</v>
      </c>
      <c r="X2756" t="s">
        <v>11457</v>
      </c>
      <c r="Y2756">
        <v>498</v>
      </c>
      <c r="Z2756">
        <v>1964</v>
      </c>
      <c r="AA2756">
        <v>3</v>
      </c>
      <c r="AB2756">
        <v>2356.8000000000002</v>
      </c>
    </row>
    <row r="2757" spans="1:28" x14ac:dyDescent="0.3">
      <c r="A2757" t="s">
        <v>28</v>
      </c>
      <c r="B2757" t="s">
        <v>29</v>
      </c>
      <c r="C2757" t="s">
        <v>91</v>
      </c>
      <c r="D2757" t="s">
        <v>170</v>
      </c>
      <c r="E2757" t="s">
        <v>56</v>
      </c>
      <c r="F2757" t="s">
        <v>150</v>
      </c>
      <c r="G2757">
        <v>23</v>
      </c>
      <c r="H2757">
        <v>415475</v>
      </c>
      <c r="I2757" t="s">
        <v>58</v>
      </c>
      <c r="J2757" s="1">
        <v>45359</v>
      </c>
      <c r="K2757">
        <v>1000</v>
      </c>
      <c r="L2757" t="s">
        <v>11458</v>
      </c>
      <c r="M2757" t="s">
        <v>654</v>
      </c>
      <c r="N2757" t="s">
        <v>11459</v>
      </c>
      <c r="O2757" t="s">
        <v>11460</v>
      </c>
      <c r="P2757" t="s">
        <v>87</v>
      </c>
      <c r="Q2757">
        <v>16</v>
      </c>
      <c r="R2757" t="s">
        <v>40</v>
      </c>
      <c r="S2757" t="s">
        <v>118</v>
      </c>
      <c r="T2757">
        <v>40914</v>
      </c>
      <c r="U2757" s="1">
        <v>45490</v>
      </c>
      <c r="V2757" t="s">
        <v>126</v>
      </c>
      <c r="W2757">
        <v>772299</v>
      </c>
      <c r="X2757" t="s">
        <v>11461</v>
      </c>
      <c r="Y2757">
        <v>450</v>
      </c>
      <c r="Z2757">
        <v>590</v>
      </c>
      <c r="AA2757">
        <v>4</v>
      </c>
      <c r="AB2757">
        <v>944</v>
      </c>
    </row>
    <row r="2758" spans="1:28" x14ac:dyDescent="0.3">
      <c r="A2758" t="s">
        <v>28</v>
      </c>
      <c r="B2758" t="s">
        <v>29</v>
      </c>
      <c r="C2758" t="s">
        <v>157</v>
      </c>
      <c r="D2758" t="s">
        <v>55</v>
      </c>
      <c r="E2758" t="s">
        <v>56</v>
      </c>
      <c r="F2758" t="s">
        <v>47</v>
      </c>
      <c r="G2758">
        <v>41</v>
      </c>
      <c r="H2758">
        <v>411560</v>
      </c>
      <c r="I2758" t="s">
        <v>58</v>
      </c>
      <c r="J2758" s="1">
        <v>44966</v>
      </c>
      <c r="K2758">
        <v>800</v>
      </c>
      <c r="L2758" t="s">
        <v>11462</v>
      </c>
      <c r="M2758" t="s">
        <v>137</v>
      </c>
      <c r="N2758" t="s">
        <v>11463</v>
      </c>
      <c r="O2758">
        <f>1-933-231-1693</f>
        <v>-2856</v>
      </c>
      <c r="P2758" t="s">
        <v>39</v>
      </c>
      <c r="Q2758">
        <v>19</v>
      </c>
      <c r="R2758" t="s">
        <v>40</v>
      </c>
      <c r="S2758" t="s">
        <v>79</v>
      </c>
      <c r="T2758">
        <v>84110</v>
      </c>
      <c r="U2758" s="1">
        <v>45618</v>
      </c>
      <c r="V2758" t="s">
        <v>42</v>
      </c>
      <c r="W2758">
        <v>386665</v>
      </c>
      <c r="X2758" t="s">
        <v>11464</v>
      </c>
      <c r="Y2758">
        <v>294</v>
      </c>
      <c r="Z2758">
        <v>1117</v>
      </c>
      <c r="AA2758">
        <v>5</v>
      </c>
      <c r="AB2758">
        <v>2234</v>
      </c>
    </row>
    <row r="2759" spans="1:28" x14ac:dyDescent="0.3">
      <c r="A2759" t="s">
        <v>28</v>
      </c>
      <c r="B2759" t="s">
        <v>29</v>
      </c>
      <c r="C2759" t="s">
        <v>193</v>
      </c>
      <c r="D2759" t="s">
        <v>524</v>
      </c>
      <c r="E2759" t="s">
        <v>32</v>
      </c>
      <c r="F2759" t="s">
        <v>175</v>
      </c>
      <c r="G2759">
        <v>96</v>
      </c>
      <c r="H2759">
        <v>417540</v>
      </c>
      <c r="I2759" t="s">
        <v>58</v>
      </c>
      <c r="J2759" s="1">
        <v>44243</v>
      </c>
      <c r="K2759">
        <v>1100</v>
      </c>
      <c r="L2759" t="s">
        <v>1205</v>
      </c>
      <c r="M2759" t="s">
        <v>1118</v>
      </c>
      <c r="N2759" t="s">
        <v>11465</v>
      </c>
      <c r="O2759" t="s">
        <v>11466</v>
      </c>
      <c r="P2759" t="s">
        <v>71</v>
      </c>
      <c r="Q2759">
        <v>9</v>
      </c>
      <c r="R2759" t="s">
        <v>88</v>
      </c>
      <c r="S2759" t="s">
        <v>118</v>
      </c>
      <c r="T2759">
        <v>16108</v>
      </c>
      <c r="U2759" s="1">
        <v>45481</v>
      </c>
      <c r="V2759" t="s">
        <v>126</v>
      </c>
      <c r="W2759">
        <v>850402</v>
      </c>
      <c r="X2759" t="s">
        <v>3738</v>
      </c>
      <c r="Y2759">
        <v>898</v>
      </c>
      <c r="Z2759">
        <v>2467</v>
      </c>
      <c r="AA2759">
        <v>7</v>
      </c>
      <c r="AB2759">
        <v>6907.6</v>
      </c>
    </row>
    <row r="2760" spans="1:28" x14ac:dyDescent="0.3">
      <c r="A2760" t="s">
        <v>28</v>
      </c>
      <c r="B2760" t="s">
        <v>29</v>
      </c>
      <c r="C2760" t="s">
        <v>44</v>
      </c>
      <c r="D2760" t="s">
        <v>248</v>
      </c>
      <c r="E2760" t="s">
        <v>56</v>
      </c>
      <c r="F2760" t="s">
        <v>57</v>
      </c>
      <c r="G2760">
        <v>91</v>
      </c>
      <c r="H2760">
        <v>425050</v>
      </c>
      <c r="I2760" t="s">
        <v>58</v>
      </c>
      <c r="J2760" s="1">
        <v>44231</v>
      </c>
      <c r="K2760">
        <v>1100</v>
      </c>
      <c r="L2760" t="s">
        <v>11467</v>
      </c>
      <c r="M2760" t="s">
        <v>542</v>
      </c>
      <c r="N2760" t="s">
        <v>11468</v>
      </c>
      <c r="O2760" t="s">
        <v>11469</v>
      </c>
      <c r="P2760" t="s">
        <v>87</v>
      </c>
      <c r="Q2760">
        <v>4</v>
      </c>
      <c r="R2760" t="s">
        <v>88</v>
      </c>
      <c r="S2760" t="s">
        <v>63</v>
      </c>
      <c r="T2760">
        <v>58013</v>
      </c>
      <c r="U2760" s="1">
        <v>45387</v>
      </c>
      <c r="V2760" t="s">
        <v>80</v>
      </c>
      <c r="W2760">
        <v>870428</v>
      </c>
      <c r="X2760" t="s">
        <v>11470</v>
      </c>
      <c r="Y2760">
        <v>675</v>
      </c>
      <c r="Z2760">
        <v>1308</v>
      </c>
      <c r="AA2760">
        <v>6</v>
      </c>
      <c r="AB2760" s="2" t="s">
        <v>11471</v>
      </c>
    </row>
    <row r="2761" spans="1:28" x14ac:dyDescent="0.3">
      <c r="A2761" t="s">
        <v>28</v>
      </c>
      <c r="B2761" t="s">
        <v>29</v>
      </c>
      <c r="C2761" t="s">
        <v>157</v>
      </c>
      <c r="D2761" t="s">
        <v>364</v>
      </c>
      <c r="E2761" t="s">
        <v>32</v>
      </c>
      <c r="F2761" t="s">
        <v>135</v>
      </c>
      <c r="G2761">
        <v>1</v>
      </c>
      <c r="H2761">
        <v>404649</v>
      </c>
      <c r="I2761" t="s">
        <v>58</v>
      </c>
      <c r="J2761" s="1">
        <v>44054</v>
      </c>
      <c r="K2761">
        <v>1200</v>
      </c>
      <c r="L2761" t="s">
        <v>11472</v>
      </c>
      <c r="M2761" t="s">
        <v>351</v>
      </c>
      <c r="N2761" t="s">
        <v>11473</v>
      </c>
      <c r="O2761" t="s">
        <v>11474</v>
      </c>
      <c r="P2761" t="s">
        <v>87</v>
      </c>
      <c r="Q2761">
        <v>7</v>
      </c>
      <c r="R2761" t="s">
        <v>40</v>
      </c>
      <c r="S2761" t="s">
        <v>63</v>
      </c>
      <c r="T2761">
        <v>37307</v>
      </c>
      <c r="U2761" s="1">
        <v>45399</v>
      </c>
      <c r="V2761" t="s">
        <v>80</v>
      </c>
      <c r="W2761">
        <v>474253</v>
      </c>
      <c r="X2761" t="s">
        <v>11475</v>
      </c>
      <c r="Y2761">
        <v>669</v>
      </c>
      <c r="Z2761">
        <v>1233</v>
      </c>
      <c r="AA2761">
        <v>7</v>
      </c>
      <c r="AB2761">
        <v>3452.4</v>
      </c>
    </row>
    <row r="2762" spans="1:28" x14ac:dyDescent="0.3">
      <c r="A2762" t="s">
        <v>28</v>
      </c>
      <c r="B2762" t="s">
        <v>29</v>
      </c>
      <c r="C2762" t="s">
        <v>54</v>
      </c>
      <c r="D2762" t="s">
        <v>149</v>
      </c>
      <c r="E2762" t="s">
        <v>56</v>
      </c>
      <c r="F2762" t="s">
        <v>106</v>
      </c>
      <c r="G2762">
        <v>78</v>
      </c>
      <c r="H2762">
        <v>425726</v>
      </c>
      <c r="I2762" t="s">
        <v>34</v>
      </c>
      <c r="J2762" s="1">
        <v>45167</v>
      </c>
      <c r="K2762">
        <v>800</v>
      </c>
      <c r="L2762" t="s">
        <v>11476</v>
      </c>
      <c r="M2762" t="s">
        <v>1244</v>
      </c>
      <c r="N2762" t="s">
        <v>11477</v>
      </c>
      <c r="O2762" t="s">
        <v>11478</v>
      </c>
      <c r="P2762" t="s">
        <v>39</v>
      </c>
      <c r="Q2762">
        <v>19</v>
      </c>
      <c r="R2762" t="s">
        <v>88</v>
      </c>
      <c r="S2762" t="s">
        <v>79</v>
      </c>
      <c r="T2762">
        <v>85830</v>
      </c>
      <c r="U2762" s="1">
        <v>45580</v>
      </c>
      <c r="V2762" t="s">
        <v>155</v>
      </c>
      <c r="W2762">
        <v>900315</v>
      </c>
      <c r="X2762" t="s">
        <v>11479</v>
      </c>
      <c r="Y2762">
        <v>618</v>
      </c>
      <c r="Z2762">
        <v>844</v>
      </c>
      <c r="AA2762">
        <v>1</v>
      </c>
      <c r="AB2762">
        <v>337.6</v>
      </c>
    </row>
    <row r="2763" spans="1:28" x14ac:dyDescent="0.3">
      <c r="A2763" t="s">
        <v>28</v>
      </c>
      <c r="B2763" t="s">
        <v>29</v>
      </c>
      <c r="C2763" t="s">
        <v>91</v>
      </c>
      <c r="D2763" t="s">
        <v>637</v>
      </c>
      <c r="E2763" t="s">
        <v>32</v>
      </c>
      <c r="F2763" t="s">
        <v>355</v>
      </c>
      <c r="G2763">
        <v>39</v>
      </c>
      <c r="H2763">
        <v>436928</v>
      </c>
      <c r="I2763" t="s">
        <v>34</v>
      </c>
      <c r="J2763" s="1">
        <v>44229</v>
      </c>
      <c r="K2763">
        <v>1400</v>
      </c>
      <c r="L2763" t="s">
        <v>11480</v>
      </c>
      <c r="M2763" t="s">
        <v>232</v>
      </c>
      <c r="N2763" t="s">
        <v>11481</v>
      </c>
      <c r="O2763" t="s">
        <v>11482</v>
      </c>
      <c r="P2763" t="s">
        <v>71</v>
      </c>
      <c r="Q2763">
        <v>18</v>
      </c>
      <c r="R2763" t="s">
        <v>88</v>
      </c>
      <c r="S2763" t="s">
        <v>118</v>
      </c>
      <c r="T2763">
        <v>32044</v>
      </c>
      <c r="U2763" s="1">
        <v>45492</v>
      </c>
      <c r="V2763" t="s">
        <v>126</v>
      </c>
      <c r="W2763">
        <v>113700</v>
      </c>
      <c r="X2763" t="s">
        <v>11483</v>
      </c>
      <c r="Y2763">
        <v>306</v>
      </c>
      <c r="Z2763">
        <v>2433</v>
      </c>
      <c r="AA2763">
        <v>3</v>
      </c>
      <c r="AB2763" s="2" t="s">
        <v>11484</v>
      </c>
    </row>
    <row r="2764" spans="1:28" x14ac:dyDescent="0.3">
      <c r="A2764" t="s">
        <v>28</v>
      </c>
      <c r="B2764" t="s">
        <v>29</v>
      </c>
      <c r="C2764" t="s">
        <v>157</v>
      </c>
      <c r="D2764" t="s">
        <v>31</v>
      </c>
      <c r="E2764" t="s">
        <v>32</v>
      </c>
      <c r="F2764" t="s">
        <v>106</v>
      </c>
      <c r="G2764">
        <v>11</v>
      </c>
      <c r="H2764">
        <v>438966</v>
      </c>
      <c r="I2764" t="s">
        <v>34</v>
      </c>
      <c r="J2764" s="1">
        <v>45049</v>
      </c>
      <c r="K2764">
        <v>1100</v>
      </c>
      <c r="L2764" t="s">
        <v>11485</v>
      </c>
      <c r="M2764" t="s">
        <v>423</v>
      </c>
      <c r="N2764" t="s">
        <v>11486</v>
      </c>
      <c r="O2764" t="s">
        <v>11487</v>
      </c>
      <c r="P2764" t="s">
        <v>71</v>
      </c>
      <c r="Q2764">
        <v>6</v>
      </c>
      <c r="R2764" t="s">
        <v>40</v>
      </c>
      <c r="S2764" t="s">
        <v>79</v>
      </c>
      <c r="T2764">
        <v>46641</v>
      </c>
      <c r="U2764" s="1">
        <v>45620</v>
      </c>
      <c r="V2764" t="s">
        <v>42</v>
      </c>
      <c r="W2764">
        <v>905148</v>
      </c>
      <c r="X2764" t="s">
        <v>11488</v>
      </c>
      <c r="Y2764">
        <v>378</v>
      </c>
      <c r="Z2764">
        <v>793</v>
      </c>
      <c r="AA2764">
        <v>6</v>
      </c>
      <c r="AB2764">
        <v>1903.2</v>
      </c>
    </row>
    <row r="2765" spans="1:28" x14ac:dyDescent="0.3">
      <c r="A2765" t="s">
        <v>28</v>
      </c>
      <c r="B2765" t="s">
        <v>29</v>
      </c>
      <c r="C2765" t="s">
        <v>148</v>
      </c>
      <c r="D2765" t="s">
        <v>524</v>
      </c>
      <c r="E2765" t="s">
        <v>56</v>
      </c>
      <c r="F2765" t="s">
        <v>99</v>
      </c>
      <c r="G2765">
        <v>34</v>
      </c>
      <c r="H2765">
        <v>426399</v>
      </c>
      <c r="I2765" t="s">
        <v>34</v>
      </c>
      <c r="J2765" s="1">
        <v>45482</v>
      </c>
      <c r="K2765">
        <v>800</v>
      </c>
      <c r="L2765" t="s">
        <v>11489</v>
      </c>
      <c r="M2765" t="s">
        <v>1305</v>
      </c>
      <c r="N2765" t="s">
        <v>11490</v>
      </c>
      <c r="O2765" t="s">
        <v>11491</v>
      </c>
      <c r="P2765" t="s">
        <v>87</v>
      </c>
      <c r="Q2765">
        <v>14</v>
      </c>
      <c r="R2765" t="s">
        <v>40</v>
      </c>
      <c r="S2765" t="s">
        <v>63</v>
      </c>
      <c r="T2765">
        <v>47811</v>
      </c>
      <c r="U2765" s="1">
        <v>45293</v>
      </c>
      <c r="V2765" t="s">
        <v>111</v>
      </c>
      <c r="W2765">
        <v>242239</v>
      </c>
      <c r="X2765" t="s">
        <v>11492</v>
      </c>
      <c r="Y2765">
        <v>927</v>
      </c>
      <c r="Z2765">
        <v>1707</v>
      </c>
      <c r="AA2765">
        <v>6</v>
      </c>
      <c r="AB2765">
        <v>4096.8</v>
      </c>
    </row>
    <row r="2766" spans="1:28" x14ac:dyDescent="0.3">
      <c r="A2766" t="s">
        <v>28</v>
      </c>
      <c r="B2766" t="s">
        <v>29</v>
      </c>
      <c r="C2766" t="s">
        <v>44</v>
      </c>
      <c r="D2766" t="s">
        <v>566</v>
      </c>
      <c r="E2766" t="s">
        <v>32</v>
      </c>
      <c r="F2766" t="s">
        <v>57</v>
      </c>
      <c r="G2766">
        <v>31</v>
      </c>
      <c r="H2766">
        <v>432484</v>
      </c>
      <c r="I2766" t="s">
        <v>58</v>
      </c>
      <c r="J2766" s="1">
        <v>43926</v>
      </c>
      <c r="K2766">
        <v>1400</v>
      </c>
      <c r="L2766" t="s">
        <v>11493</v>
      </c>
      <c r="M2766" t="s">
        <v>623</v>
      </c>
      <c r="N2766" t="s">
        <v>11494</v>
      </c>
      <c r="O2766" t="s">
        <v>11495</v>
      </c>
      <c r="P2766" t="s">
        <v>39</v>
      </c>
      <c r="Q2766">
        <v>10</v>
      </c>
      <c r="R2766" t="s">
        <v>40</v>
      </c>
      <c r="S2766" t="s">
        <v>79</v>
      </c>
      <c r="T2766">
        <v>72032</v>
      </c>
      <c r="U2766" s="1">
        <v>45592</v>
      </c>
      <c r="V2766" t="s">
        <v>155</v>
      </c>
      <c r="W2766">
        <v>786680</v>
      </c>
      <c r="X2766" t="s">
        <v>11496</v>
      </c>
      <c r="Y2766">
        <v>889</v>
      </c>
      <c r="Z2766">
        <v>2881</v>
      </c>
      <c r="AA2766">
        <v>2</v>
      </c>
      <c r="AB2766">
        <v>2304.8000000000002</v>
      </c>
    </row>
    <row r="2767" spans="1:28" x14ac:dyDescent="0.3">
      <c r="A2767" t="s">
        <v>28</v>
      </c>
      <c r="B2767" t="s">
        <v>29</v>
      </c>
      <c r="C2767" t="s">
        <v>54</v>
      </c>
      <c r="D2767" t="s">
        <v>105</v>
      </c>
      <c r="E2767" t="s">
        <v>56</v>
      </c>
      <c r="F2767" t="s">
        <v>150</v>
      </c>
      <c r="G2767">
        <v>58</v>
      </c>
      <c r="H2767">
        <v>402844</v>
      </c>
      <c r="I2767" t="s">
        <v>58</v>
      </c>
      <c r="J2767" s="1">
        <v>45375</v>
      </c>
      <c r="K2767">
        <v>1400</v>
      </c>
      <c r="L2767" t="s">
        <v>11497</v>
      </c>
      <c r="M2767" t="s">
        <v>152</v>
      </c>
      <c r="N2767" t="s">
        <v>11498</v>
      </c>
      <c r="O2767" t="s">
        <v>11499</v>
      </c>
      <c r="P2767" t="s">
        <v>71</v>
      </c>
      <c r="Q2767">
        <v>6</v>
      </c>
      <c r="R2767" t="s">
        <v>88</v>
      </c>
      <c r="S2767" t="s">
        <v>63</v>
      </c>
      <c r="T2767">
        <v>29491</v>
      </c>
      <c r="U2767" s="1">
        <v>45423</v>
      </c>
      <c r="V2767" t="s">
        <v>140</v>
      </c>
      <c r="W2767">
        <v>882321</v>
      </c>
      <c r="X2767" t="s">
        <v>11500</v>
      </c>
      <c r="Y2767">
        <v>465</v>
      </c>
      <c r="Z2767">
        <v>1942</v>
      </c>
      <c r="AA2767">
        <v>7</v>
      </c>
      <c r="AB2767">
        <v>5437.6</v>
      </c>
    </row>
    <row r="2768" spans="1:28" x14ac:dyDescent="0.3">
      <c r="A2768" t="s">
        <v>28</v>
      </c>
      <c r="B2768" t="s">
        <v>29</v>
      </c>
      <c r="C2768" t="s">
        <v>54</v>
      </c>
      <c r="D2768" t="s">
        <v>637</v>
      </c>
      <c r="E2768" t="s">
        <v>46</v>
      </c>
      <c r="F2768" t="s">
        <v>47</v>
      </c>
      <c r="G2768">
        <v>29</v>
      </c>
      <c r="H2768">
        <v>405897</v>
      </c>
      <c r="I2768" t="s">
        <v>34</v>
      </c>
      <c r="J2768" s="1">
        <v>44648</v>
      </c>
      <c r="K2768">
        <v>1300</v>
      </c>
      <c r="L2768" t="s">
        <v>11501</v>
      </c>
      <c r="M2768" t="s">
        <v>361</v>
      </c>
      <c r="N2768" t="s">
        <v>11502</v>
      </c>
      <c r="O2768">
        <v>4079978512</v>
      </c>
      <c r="P2768" t="s">
        <v>71</v>
      </c>
      <c r="Q2768">
        <v>15</v>
      </c>
      <c r="R2768" t="s">
        <v>40</v>
      </c>
      <c r="S2768" t="s">
        <v>118</v>
      </c>
      <c r="T2768">
        <v>41828</v>
      </c>
      <c r="U2768" s="1">
        <v>45607</v>
      </c>
      <c r="V2768" t="s">
        <v>42</v>
      </c>
      <c r="W2768">
        <v>334958</v>
      </c>
      <c r="X2768" t="s">
        <v>11503</v>
      </c>
      <c r="Y2768">
        <v>655</v>
      </c>
      <c r="Z2768">
        <v>1674</v>
      </c>
      <c r="AA2768">
        <v>8</v>
      </c>
      <c r="AB2768">
        <v>5356.8</v>
      </c>
    </row>
    <row r="2769" spans="1:28" x14ac:dyDescent="0.3">
      <c r="A2769" t="s">
        <v>28</v>
      </c>
      <c r="B2769" t="s">
        <v>29</v>
      </c>
      <c r="C2769" t="s">
        <v>148</v>
      </c>
      <c r="D2769" t="s">
        <v>227</v>
      </c>
      <c r="E2769" t="s">
        <v>56</v>
      </c>
      <c r="F2769" t="s">
        <v>99</v>
      </c>
      <c r="G2769">
        <v>19</v>
      </c>
      <c r="H2769">
        <v>428983</v>
      </c>
      <c r="I2769" t="s">
        <v>34</v>
      </c>
      <c r="J2769" s="1">
        <v>45447</v>
      </c>
      <c r="K2769">
        <v>1200</v>
      </c>
      <c r="L2769" t="s">
        <v>11504</v>
      </c>
      <c r="M2769" t="s">
        <v>293</v>
      </c>
      <c r="N2769" t="s">
        <v>11505</v>
      </c>
      <c r="O2769">
        <v>5853794232</v>
      </c>
      <c r="P2769" t="s">
        <v>39</v>
      </c>
      <c r="Q2769">
        <v>9</v>
      </c>
      <c r="R2769" t="s">
        <v>88</v>
      </c>
      <c r="S2769" t="s">
        <v>63</v>
      </c>
      <c r="T2769">
        <v>28000</v>
      </c>
      <c r="U2769" s="1">
        <v>45448</v>
      </c>
      <c r="V2769" t="s">
        <v>52</v>
      </c>
      <c r="W2769">
        <v>247496</v>
      </c>
      <c r="X2769" t="s">
        <v>11506</v>
      </c>
      <c r="Y2769">
        <v>441</v>
      </c>
      <c r="Z2769">
        <v>2027</v>
      </c>
      <c r="AA2769">
        <v>3</v>
      </c>
      <c r="AB2769">
        <v>2432.4</v>
      </c>
    </row>
    <row r="2770" spans="1:28" x14ac:dyDescent="0.3">
      <c r="A2770" t="s">
        <v>28</v>
      </c>
      <c r="B2770" t="s">
        <v>29</v>
      </c>
      <c r="C2770" t="s">
        <v>157</v>
      </c>
      <c r="D2770" t="s">
        <v>411</v>
      </c>
      <c r="E2770" t="s">
        <v>32</v>
      </c>
      <c r="F2770" t="s">
        <v>99</v>
      </c>
      <c r="G2770">
        <v>86</v>
      </c>
      <c r="H2770">
        <v>434845</v>
      </c>
      <c r="I2770" t="s">
        <v>34</v>
      </c>
      <c r="J2770" s="1">
        <v>45534</v>
      </c>
      <c r="K2770">
        <v>800</v>
      </c>
      <c r="L2770" t="s">
        <v>11507</v>
      </c>
      <c r="M2770" t="s">
        <v>818</v>
      </c>
      <c r="N2770" t="s">
        <v>11508</v>
      </c>
      <c r="O2770" t="s">
        <v>11509</v>
      </c>
      <c r="P2770" t="s">
        <v>39</v>
      </c>
      <c r="Q2770">
        <v>10</v>
      </c>
      <c r="R2770" t="s">
        <v>88</v>
      </c>
      <c r="S2770" t="s">
        <v>41</v>
      </c>
      <c r="T2770">
        <v>47864</v>
      </c>
      <c r="U2770" s="1">
        <v>45476</v>
      </c>
      <c r="V2770" t="s">
        <v>126</v>
      </c>
      <c r="W2770">
        <v>622389</v>
      </c>
      <c r="X2770" t="s">
        <v>11510</v>
      </c>
      <c r="Y2770">
        <v>250</v>
      </c>
      <c r="Z2770">
        <v>672</v>
      </c>
      <c r="AA2770">
        <v>4</v>
      </c>
      <c r="AB2770">
        <v>1075.2</v>
      </c>
    </row>
    <row r="2771" spans="1:28" x14ac:dyDescent="0.3">
      <c r="A2771" t="s">
        <v>28</v>
      </c>
      <c r="B2771" t="s">
        <v>29</v>
      </c>
      <c r="C2771" t="s">
        <v>91</v>
      </c>
      <c r="D2771" t="s">
        <v>621</v>
      </c>
      <c r="E2771" t="s">
        <v>32</v>
      </c>
      <c r="F2771" t="s">
        <v>150</v>
      </c>
      <c r="G2771">
        <v>40</v>
      </c>
      <c r="H2771">
        <v>414056</v>
      </c>
      <c r="I2771" t="s">
        <v>58</v>
      </c>
      <c r="J2771" s="1">
        <v>45302</v>
      </c>
      <c r="K2771">
        <v>950</v>
      </c>
      <c r="L2771" t="s">
        <v>11511</v>
      </c>
      <c r="M2771" t="s">
        <v>351</v>
      </c>
      <c r="N2771" t="s">
        <v>11512</v>
      </c>
      <c r="O2771" t="s">
        <v>11513</v>
      </c>
      <c r="P2771" t="s">
        <v>71</v>
      </c>
      <c r="Q2771">
        <v>15</v>
      </c>
      <c r="R2771" t="s">
        <v>40</v>
      </c>
      <c r="S2771" t="s">
        <v>63</v>
      </c>
      <c r="T2771">
        <v>19689</v>
      </c>
      <c r="U2771" s="1">
        <v>45374</v>
      </c>
      <c r="V2771" t="s">
        <v>72</v>
      </c>
      <c r="W2771">
        <v>961508</v>
      </c>
      <c r="X2771" t="s">
        <v>11514</v>
      </c>
      <c r="Y2771">
        <v>387</v>
      </c>
      <c r="Z2771">
        <v>1146</v>
      </c>
      <c r="AA2771">
        <v>5</v>
      </c>
      <c r="AB2771">
        <v>2292</v>
      </c>
    </row>
    <row r="2772" spans="1:28" x14ac:dyDescent="0.3">
      <c r="A2772" t="s">
        <v>28</v>
      </c>
      <c r="B2772" t="s">
        <v>29</v>
      </c>
      <c r="C2772" t="s">
        <v>148</v>
      </c>
      <c r="D2772" t="s">
        <v>134</v>
      </c>
      <c r="E2772" t="s">
        <v>46</v>
      </c>
      <c r="F2772" t="s">
        <v>355</v>
      </c>
      <c r="G2772">
        <v>85</v>
      </c>
      <c r="H2772">
        <v>432053</v>
      </c>
      <c r="I2772" t="s">
        <v>34</v>
      </c>
      <c r="J2772" s="1">
        <v>45548</v>
      </c>
      <c r="K2772">
        <v>950</v>
      </c>
      <c r="L2772" t="s">
        <v>11515</v>
      </c>
      <c r="M2772" t="s">
        <v>1212</v>
      </c>
      <c r="N2772" t="s">
        <v>11516</v>
      </c>
      <c r="O2772" t="s">
        <v>11517</v>
      </c>
      <c r="P2772" t="s">
        <v>87</v>
      </c>
      <c r="Q2772">
        <v>4</v>
      </c>
      <c r="R2772" t="s">
        <v>88</v>
      </c>
      <c r="S2772" t="s">
        <v>63</v>
      </c>
      <c r="T2772">
        <v>71064</v>
      </c>
      <c r="U2772" s="1">
        <v>45304</v>
      </c>
      <c r="V2772" t="s">
        <v>111</v>
      </c>
      <c r="W2772">
        <v>115244</v>
      </c>
      <c r="X2772" t="s">
        <v>11518</v>
      </c>
      <c r="Y2772">
        <v>352</v>
      </c>
      <c r="Z2772">
        <v>2292</v>
      </c>
      <c r="AA2772">
        <v>4</v>
      </c>
      <c r="AB2772" s="2" t="s">
        <v>3632</v>
      </c>
    </row>
    <row r="2773" spans="1:28" x14ac:dyDescent="0.3">
      <c r="A2773" t="s">
        <v>28</v>
      </c>
      <c r="B2773" t="s">
        <v>29</v>
      </c>
      <c r="C2773" t="s">
        <v>157</v>
      </c>
      <c r="D2773" t="s">
        <v>291</v>
      </c>
      <c r="E2773" t="s">
        <v>56</v>
      </c>
      <c r="F2773" t="s">
        <v>57</v>
      </c>
      <c r="G2773">
        <v>93</v>
      </c>
      <c r="H2773">
        <v>428993</v>
      </c>
      <c r="I2773" t="s">
        <v>58</v>
      </c>
      <c r="J2773" s="1">
        <v>44351</v>
      </c>
      <c r="K2773">
        <v>800</v>
      </c>
      <c r="L2773" t="s">
        <v>11519</v>
      </c>
      <c r="M2773" t="s">
        <v>1058</v>
      </c>
      <c r="N2773" t="s">
        <v>11520</v>
      </c>
      <c r="O2773">
        <v>7898718038</v>
      </c>
      <c r="P2773" t="s">
        <v>39</v>
      </c>
      <c r="Q2773">
        <v>3</v>
      </c>
      <c r="R2773" t="s">
        <v>88</v>
      </c>
      <c r="S2773" t="s">
        <v>41</v>
      </c>
      <c r="T2773">
        <v>63031</v>
      </c>
      <c r="U2773" s="1">
        <v>45560</v>
      </c>
      <c r="V2773" t="s">
        <v>180</v>
      </c>
      <c r="W2773">
        <v>973615</v>
      </c>
      <c r="X2773" t="s">
        <v>11521</v>
      </c>
      <c r="Y2773">
        <v>568</v>
      </c>
      <c r="Z2773">
        <v>505</v>
      </c>
      <c r="AA2773">
        <v>2</v>
      </c>
      <c r="AB2773">
        <v>404</v>
      </c>
    </row>
    <row r="2774" spans="1:28" x14ac:dyDescent="0.3">
      <c r="A2774" t="s">
        <v>28</v>
      </c>
      <c r="B2774" t="s">
        <v>29</v>
      </c>
      <c r="C2774" t="s">
        <v>44</v>
      </c>
      <c r="D2774" t="s">
        <v>338</v>
      </c>
      <c r="E2774" t="s">
        <v>46</v>
      </c>
      <c r="F2774" t="s">
        <v>83</v>
      </c>
      <c r="G2774">
        <v>3</v>
      </c>
      <c r="H2774">
        <v>420585</v>
      </c>
      <c r="I2774" t="s">
        <v>34</v>
      </c>
      <c r="J2774" s="1">
        <v>44891</v>
      </c>
      <c r="K2774">
        <v>800</v>
      </c>
      <c r="L2774" t="s">
        <v>11522</v>
      </c>
      <c r="M2774" t="s">
        <v>49</v>
      </c>
      <c r="N2774" t="s">
        <v>11523</v>
      </c>
      <c r="O2774" t="s">
        <v>11524</v>
      </c>
      <c r="P2774" t="s">
        <v>87</v>
      </c>
      <c r="Q2774">
        <v>4</v>
      </c>
      <c r="R2774" t="s">
        <v>40</v>
      </c>
      <c r="S2774" t="s">
        <v>118</v>
      </c>
      <c r="T2774">
        <v>12065</v>
      </c>
      <c r="U2774" s="1">
        <v>45512</v>
      </c>
      <c r="V2774" t="s">
        <v>64</v>
      </c>
      <c r="W2774">
        <v>143483</v>
      </c>
      <c r="X2774" t="s">
        <v>11525</v>
      </c>
      <c r="Y2774">
        <v>332</v>
      </c>
      <c r="Z2774">
        <v>2304</v>
      </c>
      <c r="AA2774">
        <v>6</v>
      </c>
      <c r="AB2774">
        <v>5529.6</v>
      </c>
    </row>
    <row r="2775" spans="1:28" x14ac:dyDescent="0.3">
      <c r="A2775" t="s">
        <v>28</v>
      </c>
      <c r="B2775" t="s">
        <v>29</v>
      </c>
      <c r="C2775" t="s">
        <v>91</v>
      </c>
      <c r="D2775" t="s">
        <v>411</v>
      </c>
      <c r="E2775" t="s">
        <v>46</v>
      </c>
      <c r="F2775" t="s">
        <v>47</v>
      </c>
      <c r="G2775">
        <v>78</v>
      </c>
      <c r="H2775">
        <v>425390</v>
      </c>
      <c r="I2775" t="s">
        <v>34</v>
      </c>
      <c r="J2775" s="1">
        <v>43942</v>
      </c>
      <c r="K2775">
        <v>1200</v>
      </c>
      <c r="L2775" t="s">
        <v>11526</v>
      </c>
      <c r="M2775" t="s">
        <v>1091</v>
      </c>
      <c r="N2775" t="s">
        <v>11527</v>
      </c>
      <c r="O2775" t="s">
        <v>11528</v>
      </c>
      <c r="P2775" t="s">
        <v>71</v>
      </c>
      <c r="Q2775">
        <v>10</v>
      </c>
      <c r="R2775" t="s">
        <v>40</v>
      </c>
      <c r="S2775" t="s">
        <v>63</v>
      </c>
      <c r="T2775">
        <v>37045</v>
      </c>
      <c r="U2775" s="1">
        <v>45479</v>
      </c>
      <c r="V2775" t="s">
        <v>126</v>
      </c>
      <c r="W2775">
        <v>938678</v>
      </c>
      <c r="X2775" t="s">
        <v>797</v>
      </c>
      <c r="Y2775">
        <v>534</v>
      </c>
      <c r="Z2775">
        <v>1570</v>
      </c>
      <c r="AA2775">
        <v>8</v>
      </c>
      <c r="AB2775">
        <v>5024</v>
      </c>
    </row>
    <row r="2776" spans="1:28" x14ac:dyDescent="0.3">
      <c r="A2776" t="s">
        <v>28</v>
      </c>
      <c r="B2776" t="s">
        <v>29</v>
      </c>
      <c r="C2776" t="s">
        <v>30</v>
      </c>
      <c r="D2776" t="s">
        <v>421</v>
      </c>
      <c r="E2776" t="s">
        <v>32</v>
      </c>
      <c r="F2776" t="s">
        <v>135</v>
      </c>
      <c r="G2776">
        <v>56</v>
      </c>
      <c r="H2776">
        <v>405895</v>
      </c>
      <c r="I2776" t="s">
        <v>58</v>
      </c>
      <c r="J2776" s="1">
        <v>44036</v>
      </c>
      <c r="K2776">
        <v>1300</v>
      </c>
      <c r="L2776" t="s">
        <v>11529</v>
      </c>
      <c r="M2776" t="s">
        <v>205</v>
      </c>
      <c r="N2776" t="s">
        <v>11530</v>
      </c>
      <c r="O2776" t="s">
        <v>11531</v>
      </c>
      <c r="P2776" t="s">
        <v>51</v>
      </c>
      <c r="Q2776">
        <v>5</v>
      </c>
      <c r="R2776" t="s">
        <v>88</v>
      </c>
      <c r="S2776" t="s">
        <v>79</v>
      </c>
      <c r="T2776">
        <v>12432</v>
      </c>
      <c r="U2776" s="1">
        <v>45449</v>
      </c>
      <c r="V2776" t="s">
        <v>52</v>
      </c>
      <c r="W2776">
        <v>508082</v>
      </c>
      <c r="X2776" t="s">
        <v>11532</v>
      </c>
      <c r="Y2776">
        <v>621</v>
      </c>
      <c r="Z2776">
        <v>1401</v>
      </c>
      <c r="AA2776">
        <v>6</v>
      </c>
      <c r="AB2776">
        <v>3362.4</v>
      </c>
    </row>
    <row r="2777" spans="1:28" x14ac:dyDescent="0.3">
      <c r="A2777" t="s">
        <v>28</v>
      </c>
      <c r="B2777" t="s">
        <v>29</v>
      </c>
      <c r="C2777" t="s">
        <v>157</v>
      </c>
      <c r="D2777" t="s">
        <v>248</v>
      </c>
      <c r="E2777" t="s">
        <v>32</v>
      </c>
      <c r="F2777" t="s">
        <v>113</v>
      </c>
      <c r="G2777">
        <v>24</v>
      </c>
      <c r="H2777">
        <v>414321</v>
      </c>
      <c r="I2777" t="s">
        <v>34</v>
      </c>
      <c r="J2777" s="1">
        <v>44645</v>
      </c>
      <c r="K2777">
        <v>1300</v>
      </c>
      <c r="L2777" t="s">
        <v>11533</v>
      </c>
      <c r="M2777" t="s">
        <v>568</v>
      </c>
      <c r="N2777" t="s">
        <v>11534</v>
      </c>
      <c r="O2777">
        <v>4466182691</v>
      </c>
      <c r="P2777" t="s">
        <v>51</v>
      </c>
      <c r="Q2777">
        <v>16</v>
      </c>
      <c r="R2777" t="s">
        <v>40</v>
      </c>
      <c r="S2777" t="s">
        <v>118</v>
      </c>
      <c r="T2777">
        <v>57576</v>
      </c>
      <c r="U2777" s="1">
        <v>45418</v>
      </c>
      <c r="V2777" t="s">
        <v>140</v>
      </c>
      <c r="W2777">
        <v>296497</v>
      </c>
      <c r="X2777" t="s">
        <v>11535</v>
      </c>
      <c r="Y2777">
        <v>416</v>
      </c>
      <c r="Z2777">
        <v>701</v>
      </c>
      <c r="AA2777">
        <v>4</v>
      </c>
      <c r="AB2777" s="2" t="s">
        <v>2098</v>
      </c>
    </row>
    <row r="2778" spans="1:28" x14ac:dyDescent="0.3">
      <c r="A2778" t="s">
        <v>28</v>
      </c>
      <c r="B2778" t="s">
        <v>29</v>
      </c>
      <c r="C2778" t="s">
        <v>54</v>
      </c>
      <c r="D2778" t="s">
        <v>55</v>
      </c>
      <c r="E2778" t="s">
        <v>46</v>
      </c>
      <c r="F2778" t="s">
        <v>113</v>
      </c>
      <c r="G2778">
        <v>51</v>
      </c>
      <c r="H2778">
        <v>401982</v>
      </c>
      <c r="I2778" t="s">
        <v>34</v>
      </c>
      <c r="J2778" s="1">
        <v>45194</v>
      </c>
      <c r="K2778">
        <v>1000</v>
      </c>
      <c r="L2778" t="s">
        <v>11536</v>
      </c>
      <c r="M2778" t="s">
        <v>144</v>
      </c>
      <c r="N2778" t="s">
        <v>11537</v>
      </c>
      <c r="O2778" t="s">
        <v>11538</v>
      </c>
      <c r="P2778" t="s">
        <v>39</v>
      </c>
      <c r="Q2778">
        <v>20</v>
      </c>
      <c r="R2778" t="s">
        <v>88</v>
      </c>
      <c r="S2778" t="s">
        <v>41</v>
      </c>
      <c r="T2778">
        <v>13753</v>
      </c>
      <c r="U2778" s="1">
        <v>45543</v>
      </c>
      <c r="V2778" t="s">
        <v>180</v>
      </c>
      <c r="W2778">
        <v>666843</v>
      </c>
      <c r="X2778" t="s">
        <v>11539</v>
      </c>
      <c r="Y2778">
        <v>858</v>
      </c>
      <c r="Z2778">
        <v>538</v>
      </c>
      <c r="AA2778">
        <v>8</v>
      </c>
      <c r="AB2778" s="2" t="s">
        <v>11540</v>
      </c>
    </row>
    <row r="2779" spans="1:28" x14ac:dyDescent="0.3">
      <c r="A2779" t="s">
        <v>28</v>
      </c>
      <c r="B2779" t="s">
        <v>29</v>
      </c>
      <c r="C2779" t="s">
        <v>157</v>
      </c>
      <c r="D2779" t="s">
        <v>560</v>
      </c>
      <c r="E2779" t="s">
        <v>32</v>
      </c>
      <c r="F2779" t="s">
        <v>113</v>
      </c>
      <c r="G2779">
        <v>100</v>
      </c>
      <c r="H2779">
        <v>402992</v>
      </c>
      <c r="I2779" t="s">
        <v>58</v>
      </c>
      <c r="J2779" s="1">
        <v>44623</v>
      </c>
      <c r="K2779">
        <v>1200</v>
      </c>
      <c r="L2779" t="s">
        <v>11541</v>
      </c>
      <c r="M2779" t="s">
        <v>1291</v>
      </c>
      <c r="N2779" t="s">
        <v>11542</v>
      </c>
      <c r="O2779">
        <v>7893229339</v>
      </c>
      <c r="P2779" t="s">
        <v>51</v>
      </c>
      <c r="Q2779">
        <v>17</v>
      </c>
      <c r="R2779" t="s">
        <v>40</v>
      </c>
      <c r="S2779" t="s">
        <v>118</v>
      </c>
      <c r="T2779">
        <v>31954</v>
      </c>
      <c r="U2779" s="1">
        <v>45502</v>
      </c>
      <c r="V2779" t="s">
        <v>126</v>
      </c>
      <c r="W2779">
        <v>460833</v>
      </c>
      <c r="X2779" t="s">
        <v>11543</v>
      </c>
      <c r="Y2779">
        <v>994</v>
      </c>
      <c r="Z2779">
        <v>1260</v>
      </c>
      <c r="AA2779">
        <v>8</v>
      </c>
      <c r="AB2779">
        <v>4032</v>
      </c>
    </row>
    <row r="2780" spans="1:28" x14ac:dyDescent="0.3">
      <c r="A2780" t="s">
        <v>28</v>
      </c>
      <c r="B2780" t="s">
        <v>29</v>
      </c>
      <c r="C2780" t="s">
        <v>91</v>
      </c>
      <c r="D2780" t="s">
        <v>637</v>
      </c>
      <c r="E2780" t="s">
        <v>56</v>
      </c>
      <c r="F2780" t="s">
        <v>135</v>
      </c>
      <c r="G2780">
        <v>25</v>
      </c>
      <c r="H2780">
        <v>414444</v>
      </c>
      <c r="I2780" t="s">
        <v>34</v>
      </c>
      <c r="J2780" s="1">
        <v>44241</v>
      </c>
      <c r="K2780">
        <v>1000</v>
      </c>
      <c r="L2780" t="s">
        <v>11544</v>
      </c>
      <c r="M2780" t="s">
        <v>366</v>
      </c>
      <c r="N2780" t="s">
        <v>11545</v>
      </c>
      <c r="O2780" t="s">
        <v>11546</v>
      </c>
      <c r="P2780" t="s">
        <v>87</v>
      </c>
      <c r="Q2780">
        <v>8</v>
      </c>
      <c r="R2780" t="s">
        <v>40</v>
      </c>
      <c r="S2780" t="s">
        <v>79</v>
      </c>
      <c r="T2780">
        <v>27818</v>
      </c>
      <c r="U2780" s="1">
        <v>45398</v>
      </c>
      <c r="V2780" t="s">
        <v>80</v>
      </c>
      <c r="W2780">
        <v>101317</v>
      </c>
      <c r="X2780" t="s">
        <v>8321</v>
      </c>
      <c r="Y2780">
        <v>418</v>
      </c>
      <c r="Z2780">
        <v>773</v>
      </c>
      <c r="AA2780">
        <v>5</v>
      </c>
      <c r="AB2780">
        <v>1546</v>
      </c>
    </row>
    <row r="2781" spans="1:28" x14ac:dyDescent="0.3">
      <c r="A2781" t="s">
        <v>28</v>
      </c>
      <c r="B2781" t="s">
        <v>29</v>
      </c>
      <c r="C2781" t="s">
        <v>193</v>
      </c>
      <c r="D2781" t="s">
        <v>511</v>
      </c>
      <c r="E2781" t="s">
        <v>56</v>
      </c>
      <c r="F2781" t="s">
        <v>113</v>
      </c>
      <c r="G2781">
        <v>78</v>
      </c>
      <c r="H2781">
        <v>402874</v>
      </c>
      <c r="I2781" t="s">
        <v>58</v>
      </c>
      <c r="J2781" s="1">
        <v>44385</v>
      </c>
      <c r="K2781">
        <v>1100</v>
      </c>
      <c r="L2781" t="s">
        <v>11547</v>
      </c>
      <c r="M2781" t="s">
        <v>372</v>
      </c>
      <c r="N2781" t="s">
        <v>11548</v>
      </c>
      <c r="O2781">
        <v>3026038231</v>
      </c>
      <c r="P2781" t="s">
        <v>51</v>
      </c>
      <c r="Q2781">
        <v>4</v>
      </c>
      <c r="R2781" t="s">
        <v>40</v>
      </c>
      <c r="S2781" t="s">
        <v>63</v>
      </c>
      <c r="T2781">
        <v>33345</v>
      </c>
      <c r="U2781" s="1">
        <v>45465</v>
      </c>
      <c r="V2781" t="s">
        <v>52</v>
      </c>
      <c r="W2781">
        <v>120877</v>
      </c>
      <c r="X2781" t="s">
        <v>11549</v>
      </c>
      <c r="Y2781">
        <v>460</v>
      </c>
      <c r="Z2781">
        <v>2183</v>
      </c>
      <c r="AA2781">
        <v>3</v>
      </c>
      <c r="AB2781" s="2" t="s">
        <v>11550</v>
      </c>
    </row>
    <row r="2782" spans="1:28" x14ac:dyDescent="0.3">
      <c r="A2782" t="s">
        <v>28</v>
      </c>
      <c r="B2782" t="s">
        <v>29</v>
      </c>
      <c r="C2782" t="s">
        <v>44</v>
      </c>
      <c r="D2782" t="s">
        <v>134</v>
      </c>
      <c r="E2782" t="s">
        <v>46</v>
      </c>
      <c r="F2782" t="s">
        <v>355</v>
      </c>
      <c r="G2782">
        <v>89</v>
      </c>
      <c r="H2782">
        <v>417097</v>
      </c>
      <c r="I2782" t="s">
        <v>34</v>
      </c>
      <c r="J2782" s="1">
        <v>44996</v>
      </c>
      <c r="K2782">
        <v>1300</v>
      </c>
      <c r="L2782" t="s">
        <v>11551</v>
      </c>
      <c r="M2782" t="s">
        <v>736</v>
      </c>
      <c r="N2782" t="s">
        <v>11552</v>
      </c>
      <c r="O2782" t="s">
        <v>11553</v>
      </c>
      <c r="P2782" t="s">
        <v>39</v>
      </c>
      <c r="Q2782">
        <v>17</v>
      </c>
      <c r="R2782" t="s">
        <v>40</v>
      </c>
      <c r="S2782" t="s">
        <v>118</v>
      </c>
      <c r="T2782">
        <v>26222</v>
      </c>
      <c r="U2782" s="1">
        <v>45555</v>
      </c>
      <c r="V2782" t="s">
        <v>180</v>
      </c>
      <c r="W2782">
        <v>296558</v>
      </c>
      <c r="X2782" t="s">
        <v>11554</v>
      </c>
      <c r="Y2782">
        <v>989</v>
      </c>
      <c r="Z2782">
        <v>1462</v>
      </c>
      <c r="AA2782">
        <v>8</v>
      </c>
      <c r="AB2782" s="2" t="s">
        <v>11555</v>
      </c>
    </row>
    <row r="2783" spans="1:28" x14ac:dyDescent="0.3">
      <c r="A2783" t="s">
        <v>28</v>
      </c>
      <c r="B2783" t="s">
        <v>29</v>
      </c>
      <c r="C2783" t="s">
        <v>54</v>
      </c>
      <c r="D2783" t="s">
        <v>511</v>
      </c>
      <c r="E2783" t="s">
        <v>56</v>
      </c>
      <c r="F2783" t="s">
        <v>33</v>
      </c>
      <c r="G2783">
        <v>89</v>
      </c>
      <c r="H2783">
        <v>411616</v>
      </c>
      <c r="I2783" t="s">
        <v>34</v>
      </c>
      <c r="J2783" s="1">
        <v>45560</v>
      </c>
      <c r="K2783">
        <v>1000</v>
      </c>
      <c r="L2783" t="s">
        <v>11556</v>
      </c>
      <c r="M2783" t="s">
        <v>1007</v>
      </c>
      <c r="N2783" t="s">
        <v>11557</v>
      </c>
      <c r="O2783" t="s">
        <v>11558</v>
      </c>
      <c r="P2783" t="s">
        <v>71</v>
      </c>
      <c r="Q2783">
        <v>10</v>
      </c>
      <c r="R2783" t="s">
        <v>88</v>
      </c>
      <c r="S2783" t="s">
        <v>63</v>
      </c>
      <c r="T2783">
        <v>80448</v>
      </c>
      <c r="U2783" s="1">
        <v>45607</v>
      </c>
      <c r="V2783" t="s">
        <v>42</v>
      </c>
      <c r="W2783">
        <v>545212</v>
      </c>
      <c r="X2783" t="s">
        <v>11559</v>
      </c>
      <c r="Y2783">
        <v>536</v>
      </c>
      <c r="Z2783">
        <v>2252</v>
      </c>
      <c r="AA2783">
        <v>3</v>
      </c>
      <c r="AB2783">
        <v>2702.4</v>
      </c>
    </row>
    <row r="2784" spans="1:28" x14ac:dyDescent="0.3">
      <c r="A2784" t="s">
        <v>28</v>
      </c>
      <c r="B2784" t="s">
        <v>29</v>
      </c>
      <c r="C2784" t="s">
        <v>193</v>
      </c>
      <c r="D2784" t="s">
        <v>163</v>
      </c>
      <c r="E2784" t="s">
        <v>46</v>
      </c>
      <c r="F2784" t="s">
        <v>47</v>
      </c>
      <c r="G2784">
        <v>61</v>
      </c>
      <c r="H2784">
        <v>426523</v>
      </c>
      <c r="I2784" t="s">
        <v>58</v>
      </c>
      <c r="J2784" s="1">
        <v>44223</v>
      </c>
      <c r="K2784">
        <v>1100</v>
      </c>
      <c r="L2784" t="s">
        <v>11560</v>
      </c>
      <c r="M2784" t="s">
        <v>856</v>
      </c>
      <c r="N2784" t="s">
        <v>11561</v>
      </c>
      <c r="O2784" t="s">
        <v>11562</v>
      </c>
      <c r="P2784" t="s">
        <v>39</v>
      </c>
      <c r="Q2784">
        <v>4</v>
      </c>
      <c r="R2784" t="s">
        <v>88</v>
      </c>
      <c r="S2784" t="s">
        <v>118</v>
      </c>
      <c r="T2784">
        <v>83662</v>
      </c>
      <c r="U2784" s="1">
        <v>45536</v>
      </c>
      <c r="V2784" t="s">
        <v>180</v>
      </c>
      <c r="W2784">
        <v>368920</v>
      </c>
      <c r="X2784" t="s">
        <v>11563</v>
      </c>
      <c r="Y2784">
        <v>379</v>
      </c>
      <c r="Z2784">
        <v>902</v>
      </c>
      <c r="AA2784">
        <v>6</v>
      </c>
      <c r="AB2784">
        <v>2164.8000000000002</v>
      </c>
    </row>
    <row r="2785" spans="1:28" x14ac:dyDescent="0.3">
      <c r="A2785" t="s">
        <v>28</v>
      </c>
      <c r="B2785" t="s">
        <v>29</v>
      </c>
      <c r="C2785" t="s">
        <v>193</v>
      </c>
      <c r="D2785" t="s">
        <v>170</v>
      </c>
      <c r="E2785" t="s">
        <v>32</v>
      </c>
      <c r="F2785" t="s">
        <v>83</v>
      </c>
      <c r="G2785">
        <v>95</v>
      </c>
      <c r="H2785">
        <v>419817</v>
      </c>
      <c r="I2785" t="s">
        <v>34</v>
      </c>
      <c r="J2785" s="1">
        <v>44078</v>
      </c>
      <c r="K2785">
        <v>1000</v>
      </c>
      <c r="L2785" t="s">
        <v>11564</v>
      </c>
      <c r="M2785" t="s">
        <v>293</v>
      </c>
      <c r="N2785" t="s">
        <v>11565</v>
      </c>
      <c r="O2785" t="s">
        <v>11566</v>
      </c>
      <c r="P2785" t="s">
        <v>51</v>
      </c>
      <c r="Q2785">
        <v>19</v>
      </c>
      <c r="R2785" t="s">
        <v>88</v>
      </c>
      <c r="S2785" t="s">
        <v>63</v>
      </c>
      <c r="T2785">
        <v>82497</v>
      </c>
      <c r="U2785" s="1">
        <v>45389</v>
      </c>
      <c r="V2785" t="s">
        <v>80</v>
      </c>
      <c r="W2785">
        <v>770827</v>
      </c>
      <c r="X2785" t="s">
        <v>11567</v>
      </c>
      <c r="Y2785">
        <v>781</v>
      </c>
      <c r="Z2785">
        <v>1684</v>
      </c>
      <c r="AA2785">
        <v>8</v>
      </c>
      <c r="AB2785">
        <v>5388.8</v>
      </c>
    </row>
    <row r="2786" spans="1:28" x14ac:dyDescent="0.3">
      <c r="A2786" t="s">
        <v>28</v>
      </c>
      <c r="B2786" t="s">
        <v>29</v>
      </c>
      <c r="C2786" t="s">
        <v>54</v>
      </c>
      <c r="D2786" t="s">
        <v>274</v>
      </c>
      <c r="E2786" t="s">
        <v>46</v>
      </c>
      <c r="F2786" t="s">
        <v>113</v>
      </c>
      <c r="G2786">
        <v>86</v>
      </c>
      <c r="H2786">
        <v>424260</v>
      </c>
      <c r="I2786" t="s">
        <v>34</v>
      </c>
      <c r="J2786" s="1">
        <v>45504</v>
      </c>
      <c r="K2786">
        <v>1300</v>
      </c>
      <c r="L2786" t="s">
        <v>11568</v>
      </c>
      <c r="M2786" t="s">
        <v>137</v>
      </c>
      <c r="N2786" t="s">
        <v>11569</v>
      </c>
      <c r="O2786" t="s">
        <v>11570</v>
      </c>
      <c r="P2786" t="s">
        <v>87</v>
      </c>
      <c r="Q2786">
        <v>3</v>
      </c>
      <c r="R2786" t="s">
        <v>88</v>
      </c>
      <c r="S2786" t="s">
        <v>118</v>
      </c>
      <c r="T2786">
        <v>11885</v>
      </c>
      <c r="U2786" s="1">
        <v>45392</v>
      </c>
      <c r="V2786" t="s">
        <v>80</v>
      </c>
      <c r="W2786">
        <v>129690</v>
      </c>
      <c r="X2786" t="s">
        <v>11571</v>
      </c>
      <c r="Y2786">
        <v>988</v>
      </c>
      <c r="Z2786">
        <v>1787</v>
      </c>
      <c r="AA2786">
        <v>7</v>
      </c>
      <c r="AB2786">
        <v>5003.6000000000004</v>
      </c>
    </row>
    <row r="2787" spans="1:28" x14ac:dyDescent="0.3">
      <c r="A2787" t="s">
        <v>28</v>
      </c>
      <c r="B2787" t="s">
        <v>29</v>
      </c>
      <c r="C2787" t="s">
        <v>157</v>
      </c>
      <c r="D2787" t="s">
        <v>338</v>
      </c>
      <c r="E2787" t="s">
        <v>46</v>
      </c>
      <c r="F2787" t="s">
        <v>47</v>
      </c>
      <c r="G2787">
        <v>1</v>
      </c>
      <c r="H2787">
        <v>402800</v>
      </c>
      <c r="I2787" t="s">
        <v>34</v>
      </c>
      <c r="J2787" s="1">
        <v>44876</v>
      </c>
      <c r="K2787">
        <v>1400</v>
      </c>
      <c r="L2787" t="s">
        <v>11572</v>
      </c>
      <c r="M2787" t="s">
        <v>244</v>
      </c>
      <c r="N2787" t="s">
        <v>11573</v>
      </c>
      <c r="O2787" t="s">
        <v>11574</v>
      </c>
      <c r="P2787" t="s">
        <v>51</v>
      </c>
      <c r="Q2787">
        <v>5</v>
      </c>
      <c r="R2787" t="s">
        <v>40</v>
      </c>
      <c r="S2787" t="s">
        <v>118</v>
      </c>
      <c r="T2787">
        <v>45823</v>
      </c>
      <c r="U2787" s="1">
        <v>45443</v>
      </c>
      <c r="V2787" t="s">
        <v>140</v>
      </c>
      <c r="W2787">
        <v>796249</v>
      </c>
      <c r="X2787" t="s">
        <v>9154</v>
      </c>
      <c r="Y2787">
        <v>681</v>
      </c>
      <c r="Z2787">
        <v>1952</v>
      </c>
      <c r="AA2787">
        <v>1</v>
      </c>
      <c r="AB2787" s="2" t="s">
        <v>2509</v>
      </c>
    </row>
    <row r="2788" spans="1:28" x14ac:dyDescent="0.3">
      <c r="A2788" t="s">
        <v>28</v>
      </c>
      <c r="B2788" t="s">
        <v>29</v>
      </c>
      <c r="C2788" t="s">
        <v>66</v>
      </c>
      <c r="D2788" t="s">
        <v>237</v>
      </c>
      <c r="E2788" t="s">
        <v>32</v>
      </c>
      <c r="F2788" t="s">
        <v>355</v>
      </c>
      <c r="G2788">
        <v>40</v>
      </c>
      <c r="H2788">
        <v>402365</v>
      </c>
      <c r="I2788" t="s">
        <v>58</v>
      </c>
      <c r="J2788" s="1">
        <v>44085</v>
      </c>
      <c r="K2788">
        <v>1100</v>
      </c>
      <c r="L2788" t="s">
        <v>11575</v>
      </c>
      <c r="M2788" t="s">
        <v>417</v>
      </c>
      <c r="N2788" t="s">
        <v>11576</v>
      </c>
      <c r="O2788" t="s">
        <v>11577</v>
      </c>
      <c r="P2788" t="s">
        <v>51</v>
      </c>
      <c r="Q2788">
        <v>18</v>
      </c>
      <c r="R2788" t="s">
        <v>88</v>
      </c>
      <c r="S2788" t="s">
        <v>118</v>
      </c>
      <c r="T2788">
        <v>50427</v>
      </c>
      <c r="U2788" s="1">
        <v>45493</v>
      </c>
      <c r="V2788" t="s">
        <v>126</v>
      </c>
      <c r="W2788">
        <v>918552</v>
      </c>
      <c r="X2788" t="s">
        <v>11578</v>
      </c>
      <c r="Y2788">
        <v>360</v>
      </c>
      <c r="Z2788">
        <v>2126</v>
      </c>
      <c r="AA2788">
        <v>6</v>
      </c>
      <c r="AB2788" s="2" t="s">
        <v>11579</v>
      </c>
    </row>
    <row r="2789" spans="1:28" x14ac:dyDescent="0.3">
      <c r="A2789" t="s">
        <v>28</v>
      </c>
      <c r="B2789" t="s">
        <v>29</v>
      </c>
      <c r="C2789" t="s">
        <v>193</v>
      </c>
      <c r="D2789" t="s">
        <v>411</v>
      </c>
      <c r="E2789" t="s">
        <v>32</v>
      </c>
      <c r="F2789" t="s">
        <v>175</v>
      </c>
      <c r="G2789">
        <v>70</v>
      </c>
      <c r="H2789">
        <v>427903</v>
      </c>
      <c r="I2789" t="s">
        <v>34</v>
      </c>
      <c r="J2789" s="1">
        <v>44241</v>
      </c>
      <c r="K2789">
        <v>1400</v>
      </c>
      <c r="L2789" t="s">
        <v>11580</v>
      </c>
      <c r="M2789" t="s">
        <v>269</v>
      </c>
      <c r="N2789" t="s">
        <v>11581</v>
      </c>
      <c r="O2789" t="s">
        <v>11582</v>
      </c>
      <c r="P2789" t="s">
        <v>39</v>
      </c>
      <c r="Q2789">
        <v>7</v>
      </c>
      <c r="R2789" t="s">
        <v>40</v>
      </c>
      <c r="S2789" t="s">
        <v>63</v>
      </c>
      <c r="T2789">
        <v>81894</v>
      </c>
      <c r="U2789" s="1">
        <v>45535</v>
      </c>
      <c r="V2789" t="s">
        <v>64</v>
      </c>
      <c r="W2789">
        <v>897098</v>
      </c>
      <c r="X2789" t="s">
        <v>11583</v>
      </c>
      <c r="Y2789">
        <v>690</v>
      </c>
      <c r="Z2789">
        <v>2520</v>
      </c>
      <c r="AA2789">
        <v>4</v>
      </c>
      <c r="AB2789">
        <v>4032</v>
      </c>
    </row>
    <row r="2790" spans="1:28" x14ac:dyDescent="0.3">
      <c r="A2790" t="s">
        <v>28</v>
      </c>
      <c r="B2790" t="s">
        <v>29</v>
      </c>
      <c r="C2790" t="s">
        <v>157</v>
      </c>
      <c r="D2790" t="s">
        <v>621</v>
      </c>
      <c r="E2790" t="s">
        <v>56</v>
      </c>
      <c r="F2790" t="s">
        <v>57</v>
      </c>
      <c r="G2790">
        <v>50</v>
      </c>
      <c r="H2790">
        <v>427635</v>
      </c>
      <c r="I2790" t="s">
        <v>58</v>
      </c>
      <c r="J2790" s="1">
        <v>44142</v>
      </c>
      <c r="K2790">
        <v>1200</v>
      </c>
      <c r="L2790" t="s">
        <v>2212</v>
      </c>
      <c r="M2790" t="s">
        <v>434</v>
      </c>
      <c r="N2790" t="s">
        <v>11584</v>
      </c>
      <c r="O2790" t="s">
        <v>11585</v>
      </c>
      <c r="P2790" t="s">
        <v>87</v>
      </c>
      <c r="Q2790">
        <v>5</v>
      </c>
      <c r="R2790" t="s">
        <v>88</v>
      </c>
      <c r="S2790" t="s">
        <v>41</v>
      </c>
      <c r="T2790">
        <v>40695</v>
      </c>
      <c r="U2790" s="1">
        <v>45334</v>
      </c>
      <c r="V2790" t="s">
        <v>119</v>
      </c>
      <c r="W2790">
        <v>141854</v>
      </c>
      <c r="X2790" t="s">
        <v>11586</v>
      </c>
      <c r="Y2790">
        <v>858</v>
      </c>
      <c r="Z2790">
        <v>797</v>
      </c>
      <c r="AA2790">
        <v>8</v>
      </c>
      <c r="AB2790">
        <v>2550.4</v>
      </c>
    </row>
    <row r="2791" spans="1:28" x14ac:dyDescent="0.3">
      <c r="A2791" t="s">
        <v>28</v>
      </c>
      <c r="B2791" t="s">
        <v>29</v>
      </c>
      <c r="C2791" t="s">
        <v>54</v>
      </c>
      <c r="D2791" t="s">
        <v>261</v>
      </c>
      <c r="E2791" t="s">
        <v>46</v>
      </c>
      <c r="F2791" t="s">
        <v>47</v>
      </c>
      <c r="G2791">
        <v>31</v>
      </c>
      <c r="H2791">
        <v>425171</v>
      </c>
      <c r="I2791" t="s">
        <v>34</v>
      </c>
      <c r="J2791" s="1">
        <v>45392</v>
      </c>
      <c r="K2791">
        <v>1200</v>
      </c>
      <c r="L2791" t="s">
        <v>11587</v>
      </c>
      <c r="M2791" t="s">
        <v>308</v>
      </c>
      <c r="N2791" t="s">
        <v>11588</v>
      </c>
      <c r="O2791" t="s">
        <v>11589</v>
      </c>
      <c r="P2791" t="s">
        <v>51</v>
      </c>
      <c r="Q2791">
        <v>3</v>
      </c>
      <c r="R2791" t="s">
        <v>40</v>
      </c>
      <c r="S2791" t="s">
        <v>63</v>
      </c>
      <c r="T2791">
        <v>79937</v>
      </c>
      <c r="U2791" s="1">
        <v>45563</v>
      </c>
      <c r="V2791" t="s">
        <v>180</v>
      </c>
      <c r="W2791">
        <v>745009</v>
      </c>
      <c r="X2791" t="s">
        <v>11590</v>
      </c>
      <c r="Y2791">
        <v>470</v>
      </c>
      <c r="Z2791">
        <v>825</v>
      </c>
      <c r="AA2791">
        <v>6</v>
      </c>
      <c r="AB2791">
        <v>1980</v>
      </c>
    </row>
    <row r="2792" spans="1:28" x14ac:dyDescent="0.3">
      <c r="A2792" t="s">
        <v>28</v>
      </c>
      <c r="B2792" t="s">
        <v>29</v>
      </c>
      <c r="C2792" t="s">
        <v>193</v>
      </c>
      <c r="D2792" t="s">
        <v>98</v>
      </c>
      <c r="E2792" t="s">
        <v>46</v>
      </c>
      <c r="F2792" t="s">
        <v>83</v>
      </c>
      <c r="G2792">
        <v>31</v>
      </c>
      <c r="H2792">
        <v>401331</v>
      </c>
      <c r="I2792" t="s">
        <v>58</v>
      </c>
      <c r="J2792" s="1">
        <v>44487</v>
      </c>
      <c r="K2792">
        <v>950</v>
      </c>
      <c r="L2792" t="s">
        <v>11591</v>
      </c>
      <c r="M2792" t="s">
        <v>731</v>
      </c>
      <c r="N2792" t="s">
        <v>11592</v>
      </c>
      <c r="O2792">
        <v>5021965204</v>
      </c>
      <c r="P2792" t="s">
        <v>39</v>
      </c>
      <c r="Q2792">
        <v>9</v>
      </c>
      <c r="R2792" t="s">
        <v>88</v>
      </c>
      <c r="S2792" t="s">
        <v>63</v>
      </c>
      <c r="T2792">
        <v>15994</v>
      </c>
      <c r="U2792" s="1">
        <v>45620</v>
      </c>
      <c r="V2792" t="s">
        <v>42</v>
      </c>
      <c r="W2792">
        <v>100792</v>
      </c>
      <c r="X2792" t="s">
        <v>11593</v>
      </c>
      <c r="Y2792">
        <v>422</v>
      </c>
      <c r="Z2792">
        <v>1749</v>
      </c>
      <c r="AA2792">
        <v>1</v>
      </c>
      <c r="AB2792">
        <v>699.6</v>
      </c>
    </row>
    <row r="2793" spans="1:28" x14ac:dyDescent="0.3">
      <c r="A2793" t="s">
        <v>28</v>
      </c>
      <c r="B2793" t="s">
        <v>29</v>
      </c>
      <c r="C2793" t="s">
        <v>91</v>
      </c>
      <c r="D2793" t="s">
        <v>254</v>
      </c>
      <c r="E2793" t="s">
        <v>46</v>
      </c>
      <c r="F2793" t="s">
        <v>83</v>
      </c>
      <c r="G2793">
        <v>2</v>
      </c>
      <c r="H2793">
        <v>409258</v>
      </c>
      <c r="I2793" t="s">
        <v>58</v>
      </c>
      <c r="J2793" s="1">
        <v>44487</v>
      </c>
      <c r="K2793">
        <v>1200</v>
      </c>
      <c r="L2793" t="s">
        <v>11594</v>
      </c>
      <c r="M2793" t="s">
        <v>189</v>
      </c>
      <c r="N2793" t="s">
        <v>11595</v>
      </c>
      <c r="O2793" t="s">
        <v>11596</v>
      </c>
      <c r="P2793" t="s">
        <v>87</v>
      </c>
      <c r="Q2793">
        <v>14</v>
      </c>
      <c r="R2793" t="s">
        <v>40</v>
      </c>
      <c r="S2793" t="s">
        <v>79</v>
      </c>
      <c r="T2793">
        <v>87408</v>
      </c>
      <c r="U2793" s="1">
        <v>45293</v>
      </c>
      <c r="V2793" t="s">
        <v>111</v>
      </c>
      <c r="W2793">
        <v>883605</v>
      </c>
      <c r="X2793" t="s">
        <v>9431</v>
      </c>
      <c r="Y2793">
        <v>643</v>
      </c>
      <c r="Z2793">
        <v>2178</v>
      </c>
      <c r="AA2793">
        <v>4</v>
      </c>
      <c r="AB2793">
        <v>3484.8</v>
      </c>
    </row>
    <row r="2794" spans="1:28" x14ac:dyDescent="0.3">
      <c r="A2794" t="s">
        <v>28</v>
      </c>
      <c r="B2794" t="s">
        <v>29</v>
      </c>
      <c r="C2794" t="s">
        <v>148</v>
      </c>
      <c r="D2794" t="s">
        <v>546</v>
      </c>
      <c r="E2794" t="s">
        <v>56</v>
      </c>
      <c r="F2794" t="s">
        <v>99</v>
      </c>
      <c r="G2794">
        <v>22</v>
      </c>
      <c r="H2794">
        <v>402021</v>
      </c>
      <c r="I2794" t="s">
        <v>34</v>
      </c>
      <c r="J2794" s="1">
        <v>44228</v>
      </c>
      <c r="K2794">
        <v>1000</v>
      </c>
      <c r="L2794" t="s">
        <v>8480</v>
      </c>
      <c r="M2794" t="s">
        <v>591</v>
      </c>
      <c r="N2794" t="s">
        <v>11597</v>
      </c>
      <c r="O2794" t="s">
        <v>11598</v>
      </c>
      <c r="P2794" t="s">
        <v>71</v>
      </c>
      <c r="Q2794">
        <v>19</v>
      </c>
      <c r="R2794" t="s">
        <v>88</v>
      </c>
      <c r="S2794" t="s">
        <v>79</v>
      </c>
      <c r="T2794">
        <v>84145</v>
      </c>
      <c r="U2794" s="1">
        <v>45437</v>
      </c>
      <c r="V2794" t="s">
        <v>140</v>
      </c>
      <c r="W2794">
        <v>161013</v>
      </c>
      <c r="X2794" t="s">
        <v>11599</v>
      </c>
      <c r="Y2794">
        <v>904</v>
      </c>
      <c r="Z2794">
        <v>1563</v>
      </c>
      <c r="AA2794">
        <v>1</v>
      </c>
      <c r="AB2794">
        <v>625.20000000000005</v>
      </c>
    </row>
    <row r="2795" spans="1:28" x14ac:dyDescent="0.3">
      <c r="A2795" t="s">
        <v>28</v>
      </c>
      <c r="B2795" t="s">
        <v>29</v>
      </c>
      <c r="C2795" t="s">
        <v>91</v>
      </c>
      <c r="D2795" t="s">
        <v>105</v>
      </c>
      <c r="E2795" t="s">
        <v>56</v>
      </c>
      <c r="F2795" t="s">
        <v>83</v>
      </c>
      <c r="G2795">
        <v>8</v>
      </c>
      <c r="H2795">
        <v>422495</v>
      </c>
      <c r="I2795" t="s">
        <v>58</v>
      </c>
      <c r="J2795" s="1">
        <v>44591</v>
      </c>
      <c r="K2795">
        <v>1200</v>
      </c>
      <c r="L2795" t="s">
        <v>11600</v>
      </c>
      <c r="M2795" t="s">
        <v>591</v>
      </c>
      <c r="N2795" t="s">
        <v>11601</v>
      </c>
      <c r="O2795" t="s">
        <v>11602</v>
      </c>
      <c r="P2795" t="s">
        <v>39</v>
      </c>
      <c r="Q2795">
        <v>11</v>
      </c>
      <c r="R2795" t="s">
        <v>88</v>
      </c>
      <c r="S2795" t="s">
        <v>79</v>
      </c>
      <c r="T2795">
        <v>24911</v>
      </c>
      <c r="U2795" s="1">
        <v>45592</v>
      </c>
      <c r="V2795" t="s">
        <v>155</v>
      </c>
      <c r="W2795">
        <v>271718</v>
      </c>
      <c r="X2795" t="s">
        <v>7409</v>
      </c>
      <c r="Y2795">
        <v>689</v>
      </c>
      <c r="Z2795">
        <v>1547</v>
      </c>
      <c r="AA2795">
        <v>6</v>
      </c>
      <c r="AB2795">
        <v>3712.8</v>
      </c>
    </row>
    <row r="2796" spans="1:28" x14ac:dyDescent="0.3">
      <c r="A2796" t="s">
        <v>28</v>
      </c>
      <c r="B2796" t="s">
        <v>29</v>
      </c>
      <c r="C2796" t="s">
        <v>91</v>
      </c>
      <c r="D2796" t="s">
        <v>237</v>
      </c>
      <c r="E2796" t="s">
        <v>32</v>
      </c>
      <c r="F2796" t="s">
        <v>83</v>
      </c>
      <c r="G2796">
        <v>80</v>
      </c>
      <c r="H2796">
        <v>412665</v>
      </c>
      <c r="I2796" t="s">
        <v>34</v>
      </c>
      <c r="J2796" s="1">
        <v>44091</v>
      </c>
      <c r="K2796">
        <v>950</v>
      </c>
      <c r="L2796" t="s">
        <v>2178</v>
      </c>
      <c r="M2796" t="s">
        <v>1409</v>
      </c>
      <c r="N2796" t="s">
        <v>11603</v>
      </c>
      <c r="O2796" t="s">
        <v>11604</v>
      </c>
      <c r="P2796" t="s">
        <v>71</v>
      </c>
      <c r="Q2796">
        <v>17</v>
      </c>
      <c r="R2796" t="s">
        <v>40</v>
      </c>
      <c r="S2796" t="s">
        <v>63</v>
      </c>
      <c r="T2796">
        <v>26309</v>
      </c>
      <c r="U2796" s="1">
        <v>45564</v>
      </c>
      <c r="V2796" t="s">
        <v>180</v>
      </c>
      <c r="W2796">
        <v>894912</v>
      </c>
      <c r="X2796" t="s">
        <v>11605</v>
      </c>
      <c r="Y2796">
        <v>397</v>
      </c>
      <c r="Z2796">
        <v>1444</v>
      </c>
      <c r="AA2796">
        <v>6</v>
      </c>
      <c r="AB2796" s="2" t="s">
        <v>721</v>
      </c>
    </row>
    <row r="2797" spans="1:28" x14ac:dyDescent="0.3">
      <c r="A2797" t="s">
        <v>28</v>
      </c>
      <c r="B2797" t="s">
        <v>29</v>
      </c>
      <c r="C2797" t="s">
        <v>193</v>
      </c>
      <c r="D2797" t="s">
        <v>364</v>
      </c>
      <c r="E2797" t="s">
        <v>32</v>
      </c>
      <c r="F2797" t="s">
        <v>83</v>
      </c>
      <c r="G2797">
        <v>20</v>
      </c>
      <c r="H2797">
        <v>430136</v>
      </c>
      <c r="I2797" t="s">
        <v>34</v>
      </c>
      <c r="J2797" s="1">
        <v>45124</v>
      </c>
      <c r="K2797">
        <v>1300</v>
      </c>
      <c r="L2797" t="s">
        <v>11606</v>
      </c>
      <c r="M2797" t="s">
        <v>1305</v>
      </c>
      <c r="N2797" t="s">
        <v>11607</v>
      </c>
      <c r="O2797" t="s">
        <v>11608</v>
      </c>
      <c r="P2797" t="s">
        <v>39</v>
      </c>
      <c r="Q2797">
        <v>18</v>
      </c>
      <c r="R2797" t="s">
        <v>88</v>
      </c>
      <c r="S2797" t="s">
        <v>41</v>
      </c>
      <c r="T2797">
        <v>32462</v>
      </c>
      <c r="U2797" s="1">
        <v>45321</v>
      </c>
      <c r="V2797" t="s">
        <v>111</v>
      </c>
      <c r="W2797">
        <v>947988</v>
      </c>
      <c r="X2797" t="s">
        <v>11609</v>
      </c>
      <c r="Y2797">
        <v>413</v>
      </c>
      <c r="Z2797">
        <v>612</v>
      </c>
      <c r="AA2797">
        <v>6</v>
      </c>
      <c r="AB2797" s="2" t="s">
        <v>3647</v>
      </c>
    </row>
    <row r="2798" spans="1:28" x14ac:dyDescent="0.3">
      <c r="A2798" t="s">
        <v>28</v>
      </c>
      <c r="B2798" t="s">
        <v>29</v>
      </c>
      <c r="C2798" t="s">
        <v>66</v>
      </c>
      <c r="D2798" t="s">
        <v>421</v>
      </c>
      <c r="E2798" t="s">
        <v>46</v>
      </c>
      <c r="F2798" t="s">
        <v>355</v>
      </c>
      <c r="G2798">
        <v>97</v>
      </c>
      <c r="H2798">
        <v>416059</v>
      </c>
      <c r="I2798" t="s">
        <v>58</v>
      </c>
      <c r="J2798" s="1">
        <v>44581</v>
      </c>
      <c r="K2798">
        <v>1100</v>
      </c>
      <c r="L2798" t="s">
        <v>11610</v>
      </c>
      <c r="M2798" t="s">
        <v>1017</v>
      </c>
      <c r="N2798" t="s">
        <v>11611</v>
      </c>
      <c r="O2798" t="s">
        <v>11612</v>
      </c>
      <c r="P2798" t="s">
        <v>71</v>
      </c>
      <c r="Q2798">
        <v>6</v>
      </c>
      <c r="R2798" t="s">
        <v>88</v>
      </c>
      <c r="S2798" t="s">
        <v>118</v>
      </c>
      <c r="T2798">
        <v>34165</v>
      </c>
      <c r="U2798" s="1">
        <v>45524</v>
      </c>
      <c r="V2798" t="s">
        <v>64</v>
      </c>
      <c r="W2798">
        <v>869802</v>
      </c>
      <c r="X2798" t="s">
        <v>11613</v>
      </c>
      <c r="Y2798">
        <v>908</v>
      </c>
      <c r="Z2798">
        <v>1382</v>
      </c>
      <c r="AA2798">
        <v>2</v>
      </c>
      <c r="AB2798" s="2" t="s">
        <v>11614</v>
      </c>
    </row>
    <row r="2799" spans="1:28" x14ac:dyDescent="0.3">
      <c r="A2799" t="s">
        <v>28</v>
      </c>
      <c r="B2799" t="s">
        <v>29</v>
      </c>
      <c r="C2799" t="s">
        <v>54</v>
      </c>
      <c r="D2799" t="s">
        <v>92</v>
      </c>
      <c r="E2799" t="s">
        <v>46</v>
      </c>
      <c r="F2799" t="s">
        <v>355</v>
      </c>
      <c r="G2799">
        <v>93</v>
      </c>
      <c r="H2799">
        <v>400079</v>
      </c>
      <c r="I2799" t="s">
        <v>34</v>
      </c>
      <c r="J2799" s="1">
        <v>45136</v>
      </c>
      <c r="K2799">
        <v>1200</v>
      </c>
      <c r="L2799" t="s">
        <v>11615</v>
      </c>
      <c r="M2799" t="s">
        <v>85</v>
      </c>
      <c r="N2799" t="s">
        <v>11616</v>
      </c>
      <c r="O2799" t="s">
        <v>11617</v>
      </c>
      <c r="P2799" t="s">
        <v>51</v>
      </c>
      <c r="Q2799">
        <v>20</v>
      </c>
      <c r="R2799" t="s">
        <v>88</v>
      </c>
      <c r="S2799" t="s">
        <v>63</v>
      </c>
      <c r="T2799">
        <v>60269</v>
      </c>
      <c r="U2799" s="1">
        <v>45476</v>
      </c>
      <c r="V2799" t="s">
        <v>126</v>
      </c>
      <c r="W2799">
        <v>984332</v>
      </c>
      <c r="X2799" t="s">
        <v>11618</v>
      </c>
      <c r="Y2799">
        <v>982</v>
      </c>
      <c r="Z2799">
        <v>1107</v>
      </c>
      <c r="AA2799">
        <v>6</v>
      </c>
      <c r="AB2799">
        <v>2656.8</v>
      </c>
    </row>
    <row r="2800" spans="1:28" x14ac:dyDescent="0.3">
      <c r="A2800" t="s">
        <v>28</v>
      </c>
      <c r="B2800" t="s">
        <v>29</v>
      </c>
      <c r="C2800" t="s">
        <v>30</v>
      </c>
      <c r="D2800" t="s">
        <v>261</v>
      </c>
      <c r="E2800" t="s">
        <v>46</v>
      </c>
      <c r="F2800" t="s">
        <v>150</v>
      </c>
      <c r="G2800">
        <v>29</v>
      </c>
      <c r="H2800">
        <v>403291</v>
      </c>
      <c r="I2800" t="s">
        <v>58</v>
      </c>
      <c r="J2800" s="1">
        <v>44358</v>
      </c>
      <c r="K2800">
        <v>1300</v>
      </c>
      <c r="L2800" t="s">
        <v>11619</v>
      </c>
      <c r="M2800" t="s">
        <v>731</v>
      </c>
      <c r="N2800" t="s">
        <v>11620</v>
      </c>
      <c r="O2800" t="s">
        <v>11621</v>
      </c>
      <c r="P2800" t="s">
        <v>51</v>
      </c>
      <c r="Q2800">
        <v>16</v>
      </c>
      <c r="R2800" t="s">
        <v>40</v>
      </c>
      <c r="S2800" t="s">
        <v>118</v>
      </c>
      <c r="T2800">
        <v>91806</v>
      </c>
      <c r="U2800" s="1">
        <v>45444</v>
      </c>
      <c r="V2800" t="s">
        <v>52</v>
      </c>
      <c r="W2800">
        <v>157277</v>
      </c>
      <c r="X2800" t="s">
        <v>11622</v>
      </c>
      <c r="Y2800">
        <v>658</v>
      </c>
      <c r="Z2800">
        <v>986</v>
      </c>
      <c r="AA2800">
        <v>3</v>
      </c>
      <c r="AB2800">
        <v>1183.2</v>
      </c>
    </row>
    <row r="2801" spans="1:28" x14ac:dyDescent="0.3">
      <c r="A2801" t="s">
        <v>28</v>
      </c>
      <c r="B2801" t="s">
        <v>29</v>
      </c>
      <c r="C2801" t="s">
        <v>44</v>
      </c>
      <c r="D2801" t="s">
        <v>546</v>
      </c>
      <c r="E2801" t="s">
        <v>32</v>
      </c>
      <c r="F2801" t="s">
        <v>47</v>
      </c>
      <c r="G2801">
        <v>4</v>
      </c>
      <c r="H2801">
        <v>416578</v>
      </c>
      <c r="I2801" t="s">
        <v>34</v>
      </c>
      <c r="J2801" s="1">
        <v>43985</v>
      </c>
      <c r="K2801">
        <v>1000</v>
      </c>
      <c r="L2801" t="s">
        <v>5684</v>
      </c>
      <c r="M2801" t="s">
        <v>1118</v>
      </c>
      <c r="N2801" t="s">
        <v>11623</v>
      </c>
      <c r="O2801" t="s">
        <v>11624</v>
      </c>
      <c r="P2801" t="s">
        <v>87</v>
      </c>
      <c r="Q2801">
        <v>3</v>
      </c>
      <c r="R2801" t="s">
        <v>40</v>
      </c>
      <c r="S2801" t="s">
        <v>41</v>
      </c>
      <c r="T2801">
        <v>32005</v>
      </c>
      <c r="U2801" s="1">
        <v>45299</v>
      </c>
      <c r="V2801" t="s">
        <v>111</v>
      </c>
      <c r="W2801">
        <v>850043</v>
      </c>
      <c r="X2801" t="s">
        <v>11625</v>
      </c>
      <c r="Y2801">
        <v>646</v>
      </c>
      <c r="Z2801">
        <v>1804</v>
      </c>
      <c r="AA2801">
        <v>3</v>
      </c>
      <c r="AB2801">
        <v>2164.8000000000002</v>
      </c>
    </row>
    <row r="2802" spans="1:28" x14ac:dyDescent="0.3">
      <c r="A2802" t="s">
        <v>28</v>
      </c>
      <c r="B2802" t="s">
        <v>29</v>
      </c>
      <c r="C2802" t="s">
        <v>44</v>
      </c>
      <c r="D2802" t="s">
        <v>142</v>
      </c>
      <c r="E2802" t="s">
        <v>32</v>
      </c>
      <c r="F2802" t="s">
        <v>175</v>
      </c>
      <c r="G2802">
        <v>33</v>
      </c>
      <c r="H2802">
        <v>438271</v>
      </c>
      <c r="I2802" t="s">
        <v>34</v>
      </c>
      <c r="J2802" s="1">
        <v>45004</v>
      </c>
      <c r="K2802">
        <v>1200</v>
      </c>
      <c r="L2802" t="s">
        <v>11626</v>
      </c>
      <c r="M2802" t="s">
        <v>165</v>
      </c>
      <c r="N2802" t="s">
        <v>11627</v>
      </c>
      <c r="O2802" t="s">
        <v>11628</v>
      </c>
      <c r="P2802" t="s">
        <v>71</v>
      </c>
      <c r="Q2802">
        <v>13</v>
      </c>
      <c r="R2802" t="s">
        <v>40</v>
      </c>
      <c r="S2802" t="s">
        <v>118</v>
      </c>
      <c r="T2802">
        <v>68390</v>
      </c>
      <c r="U2802" s="1">
        <v>45622</v>
      </c>
      <c r="V2802" t="s">
        <v>42</v>
      </c>
      <c r="W2802">
        <v>785147</v>
      </c>
      <c r="X2802" t="s">
        <v>2346</v>
      </c>
      <c r="Y2802">
        <v>408</v>
      </c>
      <c r="Z2802">
        <v>1897</v>
      </c>
      <c r="AA2802">
        <v>6</v>
      </c>
      <c r="AB2802">
        <v>4552.8</v>
      </c>
    </row>
    <row r="2803" spans="1:28" x14ac:dyDescent="0.3">
      <c r="A2803" t="s">
        <v>28</v>
      </c>
      <c r="B2803" t="s">
        <v>29</v>
      </c>
      <c r="C2803" t="s">
        <v>148</v>
      </c>
      <c r="D2803" t="s">
        <v>134</v>
      </c>
      <c r="E2803" t="s">
        <v>56</v>
      </c>
      <c r="F2803" t="s">
        <v>175</v>
      </c>
      <c r="G2803">
        <v>62</v>
      </c>
      <c r="H2803">
        <v>401827</v>
      </c>
      <c r="I2803" t="s">
        <v>58</v>
      </c>
      <c r="J2803" s="1">
        <v>44162</v>
      </c>
      <c r="K2803">
        <v>1100</v>
      </c>
      <c r="L2803" t="s">
        <v>11099</v>
      </c>
      <c r="M2803" t="s">
        <v>60</v>
      </c>
      <c r="N2803" t="s">
        <v>11629</v>
      </c>
      <c r="O2803" t="s">
        <v>11630</v>
      </c>
      <c r="P2803" t="s">
        <v>51</v>
      </c>
      <c r="Q2803">
        <v>6</v>
      </c>
      <c r="R2803" t="s">
        <v>40</v>
      </c>
      <c r="S2803" t="s">
        <v>79</v>
      </c>
      <c r="T2803">
        <v>15538</v>
      </c>
      <c r="U2803" s="1">
        <v>45550</v>
      </c>
      <c r="V2803" t="s">
        <v>180</v>
      </c>
      <c r="W2803">
        <v>959836</v>
      </c>
      <c r="X2803" t="s">
        <v>11631</v>
      </c>
      <c r="Y2803">
        <v>480</v>
      </c>
      <c r="Z2803">
        <v>1159</v>
      </c>
      <c r="AA2803">
        <v>5</v>
      </c>
      <c r="AB2803">
        <v>2318</v>
      </c>
    </row>
    <row r="2804" spans="1:28" x14ac:dyDescent="0.3">
      <c r="A2804" t="s">
        <v>28</v>
      </c>
      <c r="B2804" t="s">
        <v>29</v>
      </c>
      <c r="C2804" t="s">
        <v>157</v>
      </c>
      <c r="D2804" t="s">
        <v>163</v>
      </c>
      <c r="E2804" t="s">
        <v>32</v>
      </c>
      <c r="F2804" t="s">
        <v>57</v>
      </c>
      <c r="G2804">
        <v>95</v>
      </c>
      <c r="H2804">
        <v>401363</v>
      </c>
      <c r="I2804" t="s">
        <v>58</v>
      </c>
      <c r="J2804" s="1">
        <v>44913</v>
      </c>
      <c r="K2804">
        <v>1000</v>
      </c>
      <c r="L2804" t="s">
        <v>11632</v>
      </c>
      <c r="M2804" t="s">
        <v>423</v>
      </c>
      <c r="N2804" t="s">
        <v>11633</v>
      </c>
      <c r="O2804" t="s">
        <v>11634</v>
      </c>
      <c r="P2804" t="s">
        <v>51</v>
      </c>
      <c r="Q2804">
        <v>8</v>
      </c>
      <c r="R2804" t="s">
        <v>40</v>
      </c>
      <c r="S2804" t="s">
        <v>118</v>
      </c>
      <c r="T2804">
        <v>36191</v>
      </c>
      <c r="U2804" s="1">
        <v>45525</v>
      </c>
      <c r="V2804" t="s">
        <v>64</v>
      </c>
      <c r="W2804">
        <v>969636</v>
      </c>
      <c r="X2804" t="s">
        <v>11635</v>
      </c>
      <c r="Y2804">
        <v>842</v>
      </c>
      <c r="Z2804">
        <v>2165</v>
      </c>
      <c r="AA2804">
        <v>4</v>
      </c>
      <c r="AB2804">
        <v>3464</v>
      </c>
    </row>
    <row r="2805" spans="1:28" x14ac:dyDescent="0.3">
      <c r="A2805" t="s">
        <v>28</v>
      </c>
      <c r="B2805" t="s">
        <v>29</v>
      </c>
      <c r="C2805" t="s">
        <v>91</v>
      </c>
      <c r="D2805" t="s">
        <v>163</v>
      </c>
      <c r="E2805" t="s">
        <v>32</v>
      </c>
      <c r="F2805" t="s">
        <v>175</v>
      </c>
      <c r="G2805">
        <v>98</v>
      </c>
      <c r="H2805">
        <v>404549</v>
      </c>
      <c r="I2805" t="s">
        <v>34</v>
      </c>
      <c r="J2805" s="1">
        <v>44750</v>
      </c>
      <c r="K2805">
        <v>800</v>
      </c>
      <c r="L2805" t="s">
        <v>11636</v>
      </c>
      <c r="M2805" t="s">
        <v>144</v>
      </c>
      <c r="N2805" t="s">
        <v>11637</v>
      </c>
      <c r="O2805" t="s">
        <v>11638</v>
      </c>
      <c r="P2805" t="s">
        <v>71</v>
      </c>
      <c r="Q2805">
        <v>12</v>
      </c>
      <c r="R2805" t="s">
        <v>40</v>
      </c>
      <c r="S2805" t="s">
        <v>118</v>
      </c>
      <c r="T2805">
        <v>80181</v>
      </c>
      <c r="U2805" s="1">
        <v>45339</v>
      </c>
      <c r="V2805" t="s">
        <v>119</v>
      </c>
      <c r="W2805">
        <v>744599</v>
      </c>
      <c r="X2805" t="s">
        <v>11639</v>
      </c>
      <c r="Y2805">
        <v>731</v>
      </c>
      <c r="Z2805">
        <v>2848</v>
      </c>
      <c r="AA2805">
        <v>8</v>
      </c>
      <c r="AB2805">
        <v>9113.6</v>
      </c>
    </row>
    <row r="2806" spans="1:28" x14ac:dyDescent="0.3">
      <c r="A2806" t="s">
        <v>28</v>
      </c>
      <c r="B2806" t="s">
        <v>29</v>
      </c>
      <c r="C2806" t="s">
        <v>157</v>
      </c>
      <c r="D2806" t="s">
        <v>637</v>
      </c>
      <c r="E2806" t="s">
        <v>56</v>
      </c>
      <c r="F2806" t="s">
        <v>99</v>
      </c>
      <c r="G2806">
        <v>13</v>
      </c>
      <c r="H2806">
        <v>405829</v>
      </c>
      <c r="I2806" t="s">
        <v>58</v>
      </c>
      <c r="J2806" s="1">
        <v>45602</v>
      </c>
      <c r="K2806">
        <v>1200</v>
      </c>
      <c r="L2806" t="s">
        <v>11640</v>
      </c>
      <c r="M2806" t="s">
        <v>1118</v>
      </c>
      <c r="N2806" t="s">
        <v>11641</v>
      </c>
      <c r="O2806" t="s">
        <v>11642</v>
      </c>
      <c r="P2806" t="s">
        <v>71</v>
      </c>
      <c r="Q2806">
        <v>7</v>
      </c>
      <c r="R2806" t="s">
        <v>40</v>
      </c>
      <c r="S2806" t="s">
        <v>118</v>
      </c>
      <c r="T2806">
        <v>10260</v>
      </c>
      <c r="U2806" s="1">
        <v>45587</v>
      </c>
      <c r="V2806" t="s">
        <v>155</v>
      </c>
      <c r="W2806">
        <v>274362</v>
      </c>
      <c r="X2806" t="s">
        <v>11643</v>
      </c>
      <c r="Y2806">
        <v>409</v>
      </c>
      <c r="Z2806">
        <v>1458</v>
      </c>
      <c r="AA2806">
        <v>2</v>
      </c>
      <c r="AB2806">
        <v>1166.4000000000001</v>
      </c>
    </row>
    <row r="2807" spans="1:28" x14ac:dyDescent="0.3">
      <c r="A2807" t="s">
        <v>28</v>
      </c>
      <c r="B2807" t="s">
        <v>29</v>
      </c>
      <c r="C2807" t="s">
        <v>54</v>
      </c>
      <c r="D2807" t="s">
        <v>467</v>
      </c>
      <c r="E2807" t="s">
        <v>32</v>
      </c>
      <c r="F2807" t="s">
        <v>47</v>
      </c>
      <c r="G2807">
        <v>87</v>
      </c>
      <c r="H2807">
        <v>401082</v>
      </c>
      <c r="I2807" t="s">
        <v>58</v>
      </c>
      <c r="J2807" s="1">
        <v>45554</v>
      </c>
      <c r="K2807">
        <v>1300</v>
      </c>
      <c r="L2807" t="s">
        <v>11644</v>
      </c>
      <c r="M2807" t="s">
        <v>1460</v>
      </c>
      <c r="N2807" t="s">
        <v>11645</v>
      </c>
      <c r="O2807" t="s">
        <v>11646</v>
      </c>
      <c r="P2807" t="s">
        <v>87</v>
      </c>
      <c r="Q2807">
        <v>17</v>
      </c>
      <c r="R2807" t="s">
        <v>40</v>
      </c>
      <c r="S2807" t="s">
        <v>63</v>
      </c>
      <c r="T2807">
        <v>59984</v>
      </c>
      <c r="U2807" s="1">
        <v>45627</v>
      </c>
      <c r="V2807" t="s">
        <v>259</v>
      </c>
      <c r="W2807">
        <v>148864</v>
      </c>
      <c r="X2807" t="s">
        <v>11647</v>
      </c>
      <c r="Y2807">
        <v>963</v>
      </c>
      <c r="Z2807">
        <v>2983</v>
      </c>
      <c r="AA2807">
        <v>3</v>
      </c>
      <c r="AB2807" s="2" t="s">
        <v>11648</v>
      </c>
    </row>
    <row r="2808" spans="1:28" x14ac:dyDescent="0.3">
      <c r="A2808" t="s">
        <v>28</v>
      </c>
      <c r="B2808" t="s">
        <v>29</v>
      </c>
      <c r="C2808" t="s">
        <v>66</v>
      </c>
      <c r="D2808" t="s">
        <v>364</v>
      </c>
      <c r="E2808" t="s">
        <v>56</v>
      </c>
      <c r="F2808" t="s">
        <v>47</v>
      </c>
      <c r="G2808">
        <v>35</v>
      </c>
      <c r="H2808">
        <v>423031</v>
      </c>
      <c r="I2808" t="s">
        <v>34</v>
      </c>
      <c r="J2808" s="1">
        <v>45625</v>
      </c>
      <c r="K2808">
        <v>1300</v>
      </c>
      <c r="L2808" t="s">
        <v>11649</v>
      </c>
      <c r="M2808" t="s">
        <v>68</v>
      </c>
      <c r="N2808" t="s">
        <v>11650</v>
      </c>
      <c r="O2808" t="s">
        <v>11651</v>
      </c>
      <c r="P2808" t="s">
        <v>51</v>
      </c>
      <c r="Q2808">
        <v>14</v>
      </c>
      <c r="R2808" t="s">
        <v>40</v>
      </c>
      <c r="S2808" t="s">
        <v>63</v>
      </c>
      <c r="T2808">
        <v>67546</v>
      </c>
      <c r="U2808" s="1">
        <v>45330</v>
      </c>
      <c r="V2808" t="s">
        <v>119</v>
      </c>
      <c r="W2808">
        <v>404807</v>
      </c>
      <c r="X2808" t="s">
        <v>11652</v>
      </c>
      <c r="Y2808">
        <v>283</v>
      </c>
      <c r="Z2808">
        <v>2853</v>
      </c>
      <c r="AA2808">
        <v>4</v>
      </c>
      <c r="AB2808">
        <v>4564.8</v>
      </c>
    </row>
    <row r="2809" spans="1:28" x14ac:dyDescent="0.3">
      <c r="A2809" t="s">
        <v>28</v>
      </c>
      <c r="B2809" t="s">
        <v>29</v>
      </c>
      <c r="C2809" t="s">
        <v>193</v>
      </c>
      <c r="D2809" t="s">
        <v>55</v>
      </c>
      <c r="E2809" t="s">
        <v>46</v>
      </c>
      <c r="F2809" t="s">
        <v>57</v>
      </c>
      <c r="G2809">
        <v>59</v>
      </c>
      <c r="H2809">
        <v>409456</v>
      </c>
      <c r="I2809" t="s">
        <v>58</v>
      </c>
      <c r="J2809" s="1">
        <v>44638</v>
      </c>
      <c r="K2809">
        <v>1000</v>
      </c>
      <c r="L2809" t="s">
        <v>11653</v>
      </c>
      <c r="M2809" t="s">
        <v>428</v>
      </c>
      <c r="N2809" t="s">
        <v>11654</v>
      </c>
      <c r="O2809" t="s">
        <v>11655</v>
      </c>
      <c r="P2809" t="s">
        <v>39</v>
      </c>
      <c r="Q2809">
        <v>7</v>
      </c>
      <c r="R2809" t="s">
        <v>40</v>
      </c>
      <c r="S2809" t="s">
        <v>63</v>
      </c>
      <c r="T2809">
        <v>90182</v>
      </c>
      <c r="U2809" s="1">
        <v>45516</v>
      </c>
      <c r="V2809" t="s">
        <v>64</v>
      </c>
      <c r="W2809">
        <v>392174</v>
      </c>
      <c r="X2809" t="s">
        <v>11656</v>
      </c>
      <c r="Y2809">
        <v>753</v>
      </c>
      <c r="Z2809">
        <v>1350</v>
      </c>
      <c r="AA2809">
        <v>5</v>
      </c>
      <c r="AB2809">
        <v>2700</v>
      </c>
    </row>
    <row r="2810" spans="1:28" x14ac:dyDescent="0.3">
      <c r="A2810" t="s">
        <v>28</v>
      </c>
      <c r="B2810" t="s">
        <v>29</v>
      </c>
      <c r="C2810" t="s">
        <v>66</v>
      </c>
      <c r="D2810" t="s">
        <v>317</v>
      </c>
      <c r="E2810" t="s">
        <v>32</v>
      </c>
      <c r="F2810" t="s">
        <v>99</v>
      </c>
      <c r="G2810">
        <v>73</v>
      </c>
      <c r="H2810">
        <v>414495</v>
      </c>
      <c r="I2810" t="s">
        <v>34</v>
      </c>
      <c r="J2810" s="1">
        <v>45394</v>
      </c>
      <c r="K2810">
        <v>1400</v>
      </c>
      <c r="L2810" t="s">
        <v>7901</v>
      </c>
      <c r="M2810" t="s">
        <v>1488</v>
      </c>
      <c r="N2810" t="s">
        <v>11657</v>
      </c>
      <c r="O2810" t="s">
        <v>11658</v>
      </c>
      <c r="P2810" t="s">
        <v>51</v>
      </c>
      <c r="Q2810">
        <v>8</v>
      </c>
      <c r="R2810" t="s">
        <v>88</v>
      </c>
      <c r="S2810" t="s">
        <v>118</v>
      </c>
      <c r="T2810">
        <v>51239</v>
      </c>
      <c r="U2810" s="1">
        <v>45547</v>
      </c>
      <c r="V2810" t="s">
        <v>180</v>
      </c>
      <c r="W2810">
        <v>547125</v>
      </c>
      <c r="X2810" t="s">
        <v>11659</v>
      </c>
      <c r="Y2810">
        <v>683</v>
      </c>
      <c r="Z2810">
        <v>2712</v>
      </c>
      <c r="AA2810">
        <v>7</v>
      </c>
      <c r="AB2810">
        <v>7593.6</v>
      </c>
    </row>
    <row r="2811" spans="1:28" x14ac:dyDescent="0.3">
      <c r="A2811" t="s">
        <v>28</v>
      </c>
      <c r="B2811" t="s">
        <v>29</v>
      </c>
      <c r="C2811" t="s">
        <v>30</v>
      </c>
      <c r="D2811" t="s">
        <v>546</v>
      </c>
      <c r="E2811" t="s">
        <v>32</v>
      </c>
      <c r="F2811" t="s">
        <v>83</v>
      </c>
      <c r="G2811">
        <v>54</v>
      </c>
      <c r="H2811">
        <v>401265</v>
      </c>
      <c r="I2811" t="s">
        <v>58</v>
      </c>
      <c r="J2811" s="1">
        <v>44105</v>
      </c>
      <c r="K2811">
        <v>1000</v>
      </c>
      <c r="L2811" t="s">
        <v>11660</v>
      </c>
      <c r="M2811" t="s">
        <v>1058</v>
      </c>
      <c r="N2811" t="s">
        <v>11661</v>
      </c>
      <c r="O2811" t="s">
        <v>11662</v>
      </c>
      <c r="P2811" t="s">
        <v>87</v>
      </c>
      <c r="Q2811">
        <v>19</v>
      </c>
      <c r="R2811" t="s">
        <v>88</v>
      </c>
      <c r="S2811" t="s">
        <v>118</v>
      </c>
      <c r="T2811">
        <v>22478</v>
      </c>
      <c r="U2811" s="1">
        <v>45307</v>
      </c>
      <c r="V2811" t="s">
        <v>111</v>
      </c>
      <c r="W2811">
        <v>647658</v>
      </c>
      <c r="X2811" t="s">
        <v>11663</v>
      </c>
      <c r="Y2811">
        <v>507</v>
      </c>
      <c r="Z2811">
        <v>702</v>
      </c>
      <c r="AA2811">
        <v>7</v>
      </c>
      <c r="AB2811" s="2" t="s">
        <v>8705</v>
      </c>
    </row>
    <row r="2812" spans="1:28" x14ac:dyDescent="0.3">
      <c r="A2812" t="s">
        <v>28</v>
      </c>
      <c r="B2812" t="s">
        <v>29</v>
      </c>
      <c r="C2812" t="s">
        <v>66</v>
      </c>
      <c r="D2812" t="s">
        <v>254</v>
      </c>
      <c r="E2812" t="s">
        <v>32</v>
      </c>
      <c r="F2812" t="s">
        <v>175</v>
      </c>
      <c r="G2812">
        <v>26</v>
      </c>
      <c r="H2812">
        <v>418135</v>
      </c>
      <c r="I2812" t="s">
        <v>58</v>
      </c>
      <c r="J2812" s="1">
        <v>45196</v>
      </c>
      <c r="K2812">
        <v>1000</v>
      </c>
      <c r="L2812" t="s">
        <v>11664</v>
      </c>
      <c r="M2812" t="s">
        <v>623</v>
      </c>
      <c r="N2812" t="s">
        <v>11665</v>
      </c>
      <c r="O2812" t="s">
        <v>11666</v>
      </c>
      <c r="P2812" t="s">
        <v>71</v>
      </c>
      <c r="Q2812">
        <v>10</v>
      </c>
      <c r="R2812" t="s">
        <v>40</v>
      </c>
      <c r="S2812" t="s">
        <v>41</v>
      </c>
      <c r="T2812">
        <v>27969</v>
      </c>
      <c r="U2812" s="1">
        <v>45347</v>
      </c>
      <c r="V2812" t="s">
        <v>119</v>
      </c>
      <c r="W2812">
        <v>269600</v>
      </c>
      <c r="X2812" t="s">
        <v>3786</v>
      </c>
      <c r="Y2812">
        <v>630</v>
      </c>
      <c r="Z2812">
        <v>2738</v>
      </c>
      <c r="AA2812">
        <v>5</v>
      </c>
      <c r="AB2812">
        <v>5476</v>
      </c>
    </row>
    <row r="2813" spans="1:28" x14ac:dyDescent="0.3">
      <c r="A2813" t="s">
        <v>28</v>
      </c>
      <c r="B2813" t="s">
        <v>29</v>
      </c>
      <c r="C2813" t="s">
        <v>66</v>
      </c>
      <c r="D2813" t="s">
        <v>170</v>
      </c>
      <c r="E2813" t="s">
        <v>56</v>
      </c>
      <c r="F2813" t="s">
        <v>355</v>
      </c>
      <c r="G2813">
        <v>67</v>
      </c>
      <c r="H2813">
        <v>415509</v>
      </c>
      <c r="I2813" t="s">
        <v>58</v>
      </c>
      <c r="J2813" s="1">
        <v>44147</v>
      </c>
      <c r="K2813">
        <v>950</v>
      </c>
      <c r="L2813" t="s">
        <v>11667</v>
      </c>
      <c r="M2813" t="s">
        <v>1198</v>
      </c>
      <c r="N2813" t="s">
        <v>11668</v>
      </c>
      <c r="O2813" t="s">
        <v>11669</v>
      </c>
      <c r="P2813" t="s">
        <v>71</v>
      </c>
      <c r="Q2813">
        <v>14</v>
      </c>
      <c r="R2813" t="s">
        <v>40</v>
      </c>
      <c r="S2813" t="s">
        <v>63</v>
      </c>
      <c r="T2813">
        <v>34031</v>
      </c>
      <c r="U2813" s="1">
        <v>45463</v>
      </c>
      <c r="V2813" t="s">
        <v>52</v>
      </c>
      <c r="W2813">
        <v>330881</v>
      </c>
      <c r="X2813" t="s">
        <v>11670</v>
      </c>
      <c r="Y2813">
        <v>440</v>
      </c>
      <c r="Z2813">
        <v>933</v>
      </c>
      <c r="AA2813">
        <v>5</v>
      </c>
      <c r="AB2813">
        <v>1866</v>
      </c>
    </row>
    <row r="2814" spans="1:28" x14ac:dyDescent="0.3">
      <c r="A2814" t="s">
        <v>28</v>
      </c>
      <c r="B2814" t="s">
        <v>29</v>
      </c>
      <c r="C2814" t="s">
        <v>44</v>
      </c>
      <c r="D2814" t="s">
        <v>82</v>
      </c>
      <c r="E2814" t="s">
        <v>32</v>
      </c>
      <c r="F2814" t="s">
        <v>175</v>
      </c>
      <c r="G2814">
        <v>58</v>
      </c>
      <c r="H2814">
        <v>429540</v>
      </c>
      <c r="I2814" t="s">
        <v>34</v>
      </c>
      <c r="J2814" s="1">
        <v>44577</v>
      </c>
      <c r="K2814">
        <v>800</v>
      </c>
      <c r="L2814" t="s">
        <v>11671</v>
      </c>
      <c r="M2814" t="s">
        <v>1198</v>
      </c>
      <c r="N2814" t="s">
        <v>11672</v>
      </c>
      <c r="O2814" t="s">
        <v>11673</v>
      </c>
      <c r="P2814" t="s">
        <v>71</v>
      </c>
      <c r="Q2814">
        <v>8</v>
      </c>
      <c r="R2814" t="s">
        <v>88</v>
      </c>
      <c r="S2814" t="s">
        <v>79</v>
      </c>
      <c r="T2814">
        <v>58819</v>
      </c>
      <c r="U2814" s="1">
        <v>45526</v>
      </c>
      <c r="V2814" t="s">
        <v>64</v>
      </c>
      <c r="W2814">
        <v>344186</v>
      </c>
      <c r="X2814" t="s">
        <v>1167</v>
      </c>
      <c r="Y2814">
        <v>692</v>
      </c>
      <c r="Z2814">
        <v>1285</v>
      </c>
      <c r="AA2814">
        <v>6</v>
      </c>
      <c r="AB2814">
        <v>3084</v>
      </c>
    </row>
    <row r="2815" spans="1:28" x14ac:dyDescent="0.3">
      <c r="A2815" t="s">
        <v>28</v>
      </c>
      <c r="B2815" t="s">
        <v>29</v>
      </c>
      <c r="C2815" t="s">
        <v>91</v>
      </c>
      <c r="D2815" t="s">
        <v>274</v>
      </c>
      <c r="E2815" t="s">
        <v>56</v>
      </c>
      <c r="F2815" t="s">
        <v>355</v>
      </c>
      <c r="G2815">
        <v>80</v>
      </c>
      <c r="H2815">
        <v>415059</v>
      </c>
      <c r="I2815" t="s">
        <v>58</v>
      </c>
      <c r="J2815" s="1">
        <v>44114</v>
      </c>
      <c r="K2815">
        <v>1100</v>
      </c>
      <c r="L2815" t="s">
        <v>11674</v>
      </c>
      <c r="M2815" t="s">
        <v>1366</v>
      </c>
      <c r="N2815" t="s">
        <v>11675</v>
      </c>
      <c r="O2815" t="s">
        <v>11676</v>
      </c>
      <c r="P2815" t="s">
        <v>51</v>
      </c>
      <c r="Q2815">
        <v>5</v>
      </c>
      <c r="R2815" t="s">
        <v>88</v>
      </c>
      <c r="S2815" t="s">
        <v>79</v>
      </c>
      <c r="T2815">
        <v>40953</v>
      </c>
      <c r="U2815" s="1">
        <v>45418</v>
      </c>
      <c r="V2815" t="s">
        <v>140</v>
      </c>
      <c r="W2815">
        <v>206351</v>
      </c>
      <c r="X2815" t="s">
        <v>11677</v>
      </c>
      <c r="Y2815">
        <v>588</v>
      </c>
      <c r="Z2815">
        <v>2069</v>
      </c>
      <c r="AA2815">
        <v>7</v>
      </c>
      <c r="AB2815" s="2" t="s">
        <v>11678</v>
      </c>
    </row>
    <row r="2816" spans="1:28" x14ac:dyDescent="0.3">
      <c r="A2816" t="s">
        <v>28</v>
      </c>
      <c r="B2816" t="s">
        <v>29</v>
      </c>
      <c r="C2816" t="s">
        <v>193</v>
      </c>
      <c r="D2816" t="s">
        <v>546</v>
      </c>
      <c r="E2816" t="s">
        <v>32</v>
      </c>
      <c r="F2816" t="s">
        <v>83</v>
      </c>
      <c r="G2816">
        <v>44</v>
      </c>
      <c r="H2816">
        <v>419246</v>
      </c>
      <c r="I2816" t="s">
        <v>58</v>
      </c>
      <c r="J2816" s="1">
        <v>45299</v>
      </c>
      <c r="K2816">
        <v>1300</v>
      </c>
      <c r="L2816" t="s">
        <v>11679</v>
      </c>
      <c r="M2816" t="s">
        <v>177</v>
      </c>
      <c r="N2816" t="s">
        <v>11680</v>
      </c>
      <c r="O2816" t="s">
        <v>11681</v>
      </c>
      <c r="P2816" t="s">
        <v>71</v>
      </c>
      <c r="Q2816">
        <v>20</v>
      </c>
      <c r="R2816" t="s">
        <v>88</v>
      </c>
      <c r="S2816" t="s">
        <v>41</v>
      </c>
      <c r="T2816">
        <v>50106</v>
      </c>
      <c r="U2816" s="1">
        <v>45569</v>
      </c>
      <c r="V2816" t="s">
        <v>155</v>
      </c>
      <c r="W2816">
        <v>344370</v>
      </c>
      <c r="X2816" t="s">
        <v>8588</v>
      </c>
      <c r="Y2816">
        <v>399</v>
      </c>
      <c r="Z2816">
        <v>617</v>
      </c>
      <c r="AA2816">
        <v>4</v>
      </c>
      <c r="AB2816">
        <v>987.2</v>
      </c>
    </row>
    <row r="2817" spans="1:28" x14ac:dyDescent="0.3">
      <c r="A2817" t="s">
        <v>28</v>
      </c>
      <c r="B2817" t="s">
        <v>29</v>
      </c>
      <c r="C2817" t="s">
        <v>44</v>
      </c>
      <c r="D2817" t="s">
        <v>98</v>
      </c>
      <c r="E2817" t="s">
        <v>46</v>
      </c>
      <c r="F2817" t="s">
        <v>355</v>
      </c>
      <c r="G2817">
        <v>71</v>
      </c>
      <c r="H2817">
        <v>435962</v>
      </c>
      <c r="I2817" t="s">
        <v>34</v>
      </c>
      <c r="J2817" s="1">
        <v>44815</v>
      </c>
      <c r="K2817">
        <v>950</v>
      </c>
      <c r="L2817" t="s">
        <v>11682</v>
      </c>
      <c r="M2817" t="s">
        <v>1483</v>
      </c>
      <c r="N2817" t="s">
        <v>11683</v>
      </c>
      <c r="O2817" t="s">
        <v>11684</v>
      </c>
      <c r="P2817" t="s">
        <v>51</v>
      </c>
      <c r="Q2817">
        <v>15</v>
      </c>
      <c r="R2817" t="s">
        <v>40</v>
      </c>
      <c r="S2817" t="s">
        <v>79</v>
      </c>
      <c r="T2817">
        <v>94976</v>
      </c>
      <c r="U2817" s="1">
        <v>45379</v>
      </c>
      <c r="V2817" t="s">
        <v>72</v>
      </c>
      <c r="W2817">
        <v>275803</v>
      </c>
      <c r="X2817" t="s">
        <v>3824</v>
      </c>
      <c r="Y2817">
        <v>292</v>
      </c>
      <c r="Z2817">
        <v>1640</v>
      </c>
      <c r="AA2817">
        <v>5</v>
      </c>
      <c r="AB2817">
        <v>3280</v>
      </c>
    </row>
    <row r="2818" spans="1:28" x14ac:dyDescent="0.3">
      <c r="A2818" t="s">
        <v>28</v>
      </c>
      <c r="B2818" t="s">
        <v>29</v>
      </c>
      <c r="C2818" t="s">
        <v>66</v>
      </c>
      <c r="D2818" t="s">
        <v>98</v>
      </c>
      <c r="E2818" t="s">
        <v>46</v>
      </c>
      <c r="F2818" t="s">
        <v>106</v>
      </c>
      <c r="G2818">
        <v>17</v>
      </c>
      <c r="H2818">
        <v>426267</v>
      </c>
      <c r="I2818" t="s">
        <v>34</v>
      </c>
      <c r="J2818" s="1">
        <v>44940</v>
      </c>
      <c r="K2818">
        <v>800</v>
      </c>
      <c r="L2818" t="s">
        <v>2960</v>
      </c>
      <c r="M2818" t="s">
        <v>49</v>
      </c>
      <c r="N2818" t="s">
        <v>11685</v>
      </c>
      <c r="O2818" t="s">
        <v>11686</v>
      </c>
      <c r="P2818" t="s">
        <v>71</v>
      </c>
      <c r="Q2818">
        <v>11</v>
      </c>
      <c r="R2818" t="s">
        <v>88</v>
      </c>
      <c r="S2818" t="s">
        <v>79</v>
      </c>
      <c r="T2818">
        <v>92748</v>
      </c>
      <c r="U2818" s="1">
        <v>45534</v>
      </c>
      <c r="V2818" t="s">
        <v>64</v>
      </c>
      <c r="W2818">
        <v>915525</v>
      </c>
      <c r="X2818" t="s">
        <v>11687</v>
      </c>
      <c r="Y2818">
        <v>322</v>
      </c>
      <c r="Z2818">
        <v>1358</v>
      </c>
      <c r="AA2818">
        <v>4</v>
      </c>
      <c r="AB2818">
        <v>2172.8000000000002</v>
      </c>
    </row>
    <row r="2819" spans="1:28" x14ac:dyDescent="0.3">
      <c r="A2819" t="s">
        <v>28</v>
      </c>
      <c r="B2819" t="s">
        <v>29</v>
      </c>
      <c r="C2819" t="s">
        <v>44</v>
      </c>
      <c r="D2819" t="s">
        <v>163</v>
      </c>
      <c r="E2819" t="s">
        <v>32</v>
      </c>
      <c r="F2819" t="s">
        <v>57</v>
      </c>
      <c r="G2819">
        <v>36</v>
      </c>
      <c r="H2819">
        <v>426340</v>
      </c>
      <c r="I2819" t="s">
        <v>34</v>
      </c>
      <c r="J2819" s="1">
        <v>45213</v>
      </c>
      <c r="K2819">
        <v>1300</v>
      </c>
      <c r="L2819" t="s">
        <v>11688</v>
      </c>
      <c r="M2819" t="s">
        <v>1244</v>
      </c>
      <c r="N2819" t="s">
        <v>11689</v>
      </c>
      <c r="O2819" t="s">
        <v>11690</v>
      </c>
      <c r="P2819" t="s">
        <v>39</v>
      </c>
      <c r="Q2819">
        <v>4</v>
      </c>
      <c r="R2819" t="s">
        <v>88</v>
      </c>
      <c r="S2819" t="s">
        <v>79</v>
      </c>
      <c r="T2819">
        <v>66230</v>
      </c>
      <c r="U2819" s="1">
        <v>45465</v>
      </c>
      <c r="V2819" t="s">
        <v>52</v>
      </c>
      <c r="W2819">
        <v>988283</v>
      </c>
      <c r="X2819" t="s">
        <v>11691</v>
      </c>
      <c r="Y2819">
        <v>985</v>
      </c>
      <c r="Z2819">
        <v>1758</v>
      </c>
      <c r="AA2819">
        <v>6</v>
      </c>
      <c r="AB2819">
        <v>4219.2</v>
      </c>
    </row>
    <row r="2820" spans="1:28" x14ac:dyDescent="0.3">
      <c r="A2820" t="s">
        <v>28</v>
      </c>
      <c r="B2820" t="s">
        <v>29</v>
      </c>
      <c r="C2820" t="s">
        <v>148</v>
      </c>
      <c r="D2820" t="s">
        <v>546</v>
      </c>
      <c r="E2820" t="s">
        <v>46</v>
      </c>
      <c r="F2820" t="s">
        <v>106</v>
      </c>
      <c r="G2820">
        <v>80</v>
      </c>
      <c r="H2820">
        <v>412750</v>
      </c>
      <c r="I2820" t="s">
        <v>34</v>
      </c>
      <c r="J2820" s="1">
        <v>45128</v>
      </c>
      <c r="K2820">
        <v>1200</v>
      </c>
      <c r="L2820" t="s">
        <v>11692</v>
      </c>
      <c r="M2820" t="s">
        <v>482</v>
      </c>
      <c r="N2820" t="s">
        <v>11693</v>
      </c>
      <c r="O2820" t="s">
        <v>11694</v>
      </c>
      <c r="P2820" t="s">
        <v>39</v>
      </c>
      <c r="Q2820">
        <v>8</v>
      </c>
      <c r="R2820" t="s">
        <v>88</v>
      </c>
      <c r="S2820" t="s">
        <v>63</v>
      </c>
      <c r="T2820">
        <v>15364</v>
      </c>
      <c r="U2820" s="1">
        <v>45379</v>
      </c>
      <c r="V2820" t="s">
        <v>72</v>
      </c>
      <c r="W2820">
        <v>507585</v>
      </c>
      <c r="X2820" t="s">
        <v>11695</v>
      </c>
      <c r="Y2820">
        <v>331</v>
      </c>
      <c r="Z2820">
        <v>1674</v>
      </c>
      <c r="AA2820">
        <v>2</v>
      </c>
      <c r="AB2820">
        <v>1339.2</v>
      </c>
    </row>
    <row r="2821" spans="1:28" x14ac:dyDescent="0.3">
      <c r="A2821" t="s">
        <v>28</v>
      </c>
      <c r="B2821" t="s">
        <v>29</v>
      </c>
      <c r="C2821" t="s">
        <v>44</v>
      </c>
      <c r="D2821" t="s">
        <v>637</v>
      </c>
      <c r="E2821" t="s">
        <v>32</v>
      </c>
      <c r="F2821" t="s">
        <v>47</v>
      </c>
      <c r="G2821">
        <v>36</v>
      </c>
      <c r="H2821">
        <v>402480</v>
      </c>
      <c r="I2821" t="s">
        <v>34</v>
      </c>
      <c r="J2821" s="1">
        <v>44325</v>
      </c>
      <c r="K2821">
        <v>1200</v>
      </c>
      <c r="L2821" t="s">
        <v>11696</v>
      </c>
      <c r="M2821" t="s">
        <v>478</v>
      </c>
      <c r="N2821" t="s">
        <v>11697</v>
      </c>
      <c r="O2821" t="s">
        <v>11698</v>
      </c>
      <c r="P2821" t="s">
        <v>71</v>
      </c>
      <c r="Q2821">
        <v>6</v>
      </c>
      <c r="R2821" t="s">
        <v>40</v>
      </c>
      <c r="S2821" t="s">
        <v>79</v>
      </c>
      <c r="T2821">
        <v>68393</v>
      </c>
      <c r="U2821" s="1">
        <v>45336</v>
      </c>
      <c r="V2821" t="s">
        <v>119</v>
      </c>
      <c r="W2821">
        <v>945955</v>
      </c>
      <c r="X2821" t="s">
        <v>11699</v>
      </c>
      <c r="Y2821">
        <v>772</v>
      </c>
      <c r="Z2821">
        <v>669</v>
      </c>
      <c r="AA2821">
        <v>2</v>
      </c>
      <c r="AB2821">
        <v>535.20000000000005</v>
      </c>
    </row>
    <row r="2822" spans="1:28" x14ac:dyDescent="0.3">
      <c r="A2822" t="s">
        <v>28</v>
      </c>
      <c r="B2822" t="s">
        <v>29</v>
      </c>
      <c r="C2822" t="s">
        <v>54</v>
      </c>
      <c r="D2822" t="s">
        <v>92</v>
      </c>
      <c r="E2822" t="s">
        <v>32</v>
      </c>
      <c r="F2822" t="s">
        <v>33</v>
      </c>
      <c r="G2822">
        <v>51</v>
      </c>
      <c r="H2822">
        <v>433407</v>
      </c>
      <c r="I2822" t="s">
        <v>34</v>
      </c>
      <c r="J2822" s="1">
        <v>43906</v>
      </c>
      <c r="K2822">
        <v>1200</v>
      </c>
      <c r="L2822" t="s">
        <v>11700</v>
      </c>
      <c r="M2822" t="s">
        <v>189</v>
      </c>
      <c r="N2822" t="s">
        <v>11701</v>
      </c>
      <c r="O2822" t="s">
        <v>11702</v>
      </c>
      <c r="P2822" t="s">
        <v>87</v>
      </c>
      <c r="Q2822">
        <v>5</v>
      </c>
      <c r="R2822" t="s">
        <v>88</v>
      </c>
      <c r="S2822" t="s">
        <v>118</v>
      </c>
      <c r="T2822">
        <v>23733</v>
      </c>
      <c r="U2822" s="1">
        <v>45306</v>
      </c>
      <c r="V2822" t="s">
        <v>111</v>
      </c>
      <c r="W2822">
        <v>891087</v>
      </c>
      <c r="X2822" t="s">
        <v>11703</v>
      </c>
      <c r="Y2822">
        <v>650</v>
      </c>
      <c r="Z2822">
        <v>1655</v>
      </c>
      <c r="AA2822">
        <v>7</v>
      </c>
      <c r="AB2822">
        <v>4634</v>
      </c>
    </row>
    <row r="2823" spans="1:28" x14ac:dyDescent="0.3">
      <c r="A2823" t="s">
        <v>28</v>
      </c>
      <c r="B2823" t="s">
        <v>29</v>
      </c>
      <c r="C2823" t="s">
        <v>193</v>
      </c>
      <c r="D2823" t="s">
        <v>621</v>
      </c>
      <c r="E2823" t="s">
        <v>56</v>
      </c>
      <c r="F2823" t="s">
        <v>113</v>
      </c>
      <c r="G2823">
        <v>67</v>
      </c>
      <c r="H2823">
        <v>422747</v>
      </c>
      <c r="I2823" t="s">
        <v>58</v>
      </c>
      <c r="J2823" s="1">
        <v>45182</v>
      </c>
      <c r="K2823">
        <v>950</v>
      </c>
      <c r="L2823" t="s">
        <v>11704</v>
      </c>
      <c r="M2823" t="s">
        <v>269</v>
      </c>
      <c r="N2823" t="s">
        <v>11705</v>
      </c>
      <c r="O2823" t="s">
        <v>11706</v>
      </c>
      <c r="P2823" t="s">
        <v>71</v>
      </c>
      <c r="Q2823">
        <v>18</v>
      </c>
      <c r="R2823" t="s">
        <v>40</v>
      </c>
      <c r="S2823" t="s">
        <v>63</v>
      </c>
      <c r="T2823">
        <v>11215</v>
      </c>
      <c r="U2823" s="1">
        <v>45403</v>
      </c>
      <c r="V2823" t="s">
        <v>80</v>
      </c>
      <c r="W2823">
        <v>168926</v>
      </c>
      <c r="X2823" t="s">
        <v>11707</v>
      </c>
      <c r="Y2823">
        <v>708</v>
      </c>
      <c r="Z2823">
        <v>1027</v>
      </c>
      <c r="AA2823">
        <v>2</v>
      </c>
      <c r="AB2823">
        <v>821.6</v>
      </c>
    </row>
    <row r="2824" spans="1:28" x14ac:dyDescent="0.3">
      <c r="A2824" t="s">
        <v>28</v>
      </c>
      <c r="B2824" t="s">
        <v>29</v>
      </c>
      <c r="C2824" t="s">
        <v>148</v>
      </c>
      <c r="D2824" t="s">
        <v>74</v>
      </c>
      <c r="E2824" t="s">
        <v>56</v>
      </c>
      <c r="F2824" t="s">
        <v>355</v>
      </c>
      <c r="G2824">
        <v>45</v>
      </c>
      <c r="H2824">
        <v>405200</v>
      </c>
      <c r="I2824" t="s">
        <v>58</v>
      </c>
      <c r="J2824" s="1">
        <v>44240</v>
      </c>
      <c r="K2824">
        <v>800</v>
      </c>
      <c r="L2824" t="s">
        <v>11708</v>
      </c>
      <c r="M2824" t="s">
        <v>506</v>
      </c>
      <c r="N2824" t="s">
        <v>11709</v>
      </c>
      <c r="O2824">
        <v>4815333439</v>
      </c>
      <c r="P2824" t="s">
        <v>87</v>
      </c>
      <c r="Q2824">
        <v>16</v>
      </c>
      <c r="R2824" t="s">
        <v>40</v>
      </c>
      <c r="S2824" t="s">
        <v>41</v>
      </c>
      <c r="T2824">
        <v>56317</v>
      </c>
      <c r="U2824" s="1">
        <v>45602</v>
      </c>
      <c r="V2824" t="s">
        <v>42</v>
      </c>
      <c r="W2824">
        <v>351430</v>
      </c>
      <c r="X2824" t="s">
        <v>11710</v>
      </c>
      <c r="Y2824">
        <v>656</v>
      </c>
      <c r="Z2824">
        <v>2041</v>
      </c>
      <c r="AA2824">
        <v>7</v>
      </c>
      <c r="AB2824">
        <v>5714.8</v>
      </c>
    </row>
    <row r="2825" spans="1:28" x14ac:dyDescent="0.3">
      <c r="A2825" t="s">
        <v>28</v>
      </c>
      <c r="B2825" t="s">
        <v>29</v>
      </c>
      <c r="C2825" t="s">
        <v>91</v>
      </c>
      <c r="D2825" t="s">
        <v>421</v>
      </c>
      <c r="E2825" t="s">
        <v>46</v>
      </c>
      <c r="F2825" t="s">
        <v>47</v>
      </c>
      <c r="G2825">
        <v>69</v>
      </c>
      <c r="H2825">
        <v>417657</v>
      </c>
      <c r="I2825" t="s">
        <v>58</v>
      </c>
      <c r="J2825" s="1">
        <v>44500</v>
      </c>
      <c r="K2825">
        <v>1000</v>
      </c>
      <c r="L2825" t="s">
        <v>11711</v>
      </c>
      <c r="M2825" t="s">
        <v>1366</v>
      </c>
      <c r="N2825" t="s">
        <v>11712</v>
      </c>
      <c r="O2825" t="s">
        <v>11713</v>
      </c>
      <c r="P2825" t="s">
        <v>39</v>
      </c>
      <c r="Q2825">
        <v>15</v>
      </c>
      <c r="R2825" t="s">
        <v>40</v>
      </c>
      <c r="S2825" t="s">
        <v>41</v>
      </c>
      <c r="T2825">
        <v>72106</v>
      </c>
      <c r="U2825" s="1">
        <v>45464</v>
      </c>
      <c r="V2825" t="s">
        <v>52</v>
      </c>
      <c r="W2825">
        <v>182042</v>
      </c>
      <c r="X2825" t="s">
        <v>1823</v>
      </c>
      <c r="Y2825">
        <v>670</v>
      </c>
      <c r="Z2825">
        <v>2377</v>
      </c>
      <c r="AA2825">
        <v>6</v>
      </c>
      <c r="AB2825">
        <v>5704.8</v>
      </c>
    </row>
    <row r="2826" spans="1:28" x14ac:dyDescent="0.3">
      <c r="A2826" t="s">
        <v>28</v>
      </c>
      <c r="B2826" t="s">
        <v>29</v>
      </c>
      <c r="C2826" t="s">
        <v>148</v>
      </c>
      <c r="D2826" t="s">
        <v>616</v>
      </c>
      <c r="E2826" t="s">
        <v>32</v>
      </c>
      <c r="F2826" t="s">
        <v>135</v>
      </c>
      <c r="G2826">
        <v>38</v>
      </c>
      <c r="H2826">
        <v>435015</v>
      </c>
      <c r="I2826" t="s">
        <v>58</v>
      </c>
      <c r="J2826" s="1">
        <v>44801</v>
      </c>
      <c r="K2826">
        <v>1300</v>
      </c>
      <c r="L2826" t="s">
        <v>11714</v>
      </c>
      <c r="M2826" t="s">
        <v>856</v>
      </c>
      <c r="N2826" t="s">
        <v>11715</v>
      </c>
      <c r="O2826" s="2" t="s">
        <v>11716</v>
      </c>
      <c r="P2826" t="s">
        <v>51</v>
      </c>
      <c r="Q2826">
        <v>6</v>
      </c>
      <c r="R2826" t="s">
        <v>88</v>
      </c>
      <c r="S2826" t="s">
        <v>41</v>
      </c>
      <c r="T2826">
        <v>20286</v>
      </c>
      <c r="U2826" s="1">
        <v>45473</v>
      </c>
      <c r="V2826" t="s">
        <v>52</v>
      </c>
      <c r="W2826">
        <v>118660</v>
      </c>
      <c r="X2826" t="s">
        <v>11717</v>
      </c>
      <c r="Y2826">
        <v>911</v>
      </c>
      <c r="Z2826">
        <v>912</v>
      </c>
      <c r="AA2826">
        <v>4</v>
      </c>
      <c r="AB2826">
        <v>1459.2</v>
      </c>
    </row>
    <row r="2827" spans="1:28" x14ac:dyDescent="0.3">
      <c r="A2827" t="s">
        <v>28</v>
      </c>
      <c r="B2827" t="s">
        <v>29</v>
      </c>
      <c r="C2827" t="s">
        <v>148</v>
      </c>
      <c r="D2827" t="s">
        <v>364</v>
      </c>
      <c r="E2827" t="s">
        <v>46</v>
      </c>
      <c r="F2827" t="s">
        <v>135</v>
      </c>
      <c r="G2827">
        <v>38</v>
      </c>
      <c r="H2827">
        <v>430354</v>
      </c>
      <c r="I2827" t="s">
        <v>58</v>
      </c>
      <c r="J2827" s="1">
        <v>44811</v>
      </c>
      <c r="K2827">
        <v>1200</v>
      </c>
      <c r="L2827" t="s">
        <v>11718</v>
      </c>
      <c r="M2827" t="s">
        <v>250</v>
      </c>
      <c r="N2827" t="s">
        <v>11719</v>
      </c>
      <c r="O2827" t="s">
        <v>11720</v>
      </c>
      <c r="P2827" t="s">
        <v>51</v>
      </c>
      <c r="Q2827">
        <v>14</v>
      </c>
      <c r="R2827" t="s">
        <v>88</v>
      </c>
      <c r="S2827" t="s">
        <v>79</v>
      </c>
      <c r="T2827">
        <v>20597</v>
      </c>
      <c r="U2827" s="1">
        <v>45355</v>
      </c>
      <c r="V2827" t="s">
        <v>72</v>
      </c>
      <c r="W2827">
        <v>795838</v>
      </c>
      <c r="X2827" t="s">
        <v>11721</v>
      </c>
      <c r="Y2827">
        <v>224</v>
      </c>
      <c r="Z2827">
        <v>2636</v>
      </c>
      <c r="AA2827">
        <v>5</v>
      </c>
      <c r="AB2827">
        <v>5272</v>
      </c>
    </row>
    <row r="2828" spans="1:28" x14ac:dyDescent="0.3">
      <c r="A2828" t="s">
        <v>28</v>
      </c>
      <c r="B2828" t="s">
        <v>29</v>
      </c>
      <c r="C2828" t="s">
        <v>44</v>
      </c>
      <c r="D2828" t="s">
        <v>31</v>
      </c>
      <c r="E2828" t="s">
        <v>56</v>
      </c>
      <c r="F2828" t="s">
        <v>106</v>
      </c>
      <c r="G2828">
        <v>82</v>
      </c>
      <c r="H2828">
        <v>435706</v>
      </c>
      <c r="I2828" t="s">
        <v>58</v>
      </c>
      <c r="J2828" s="1">
        <v>45207</v>
      </c>
      <c r="K2828">
        <v>1300</v>
      </c>
      <c r="L2828" t="s">
        <v>11722</v>
      </c>
      <c r="M2828" t="s">
        <v>895</v>
      </c>
      <c r="N2828" t="s">
        <v>11723</v>
      </c>
      <c r="O2828" t="s">
        <v>11724</v>
      </c>
      <c r="P2828" t="s">
        <v>71</v>
      </c>
      <c r="Q2828">
        <v>17</v>
      </c>
      <c r="R2828" t="s">
        <v>88</v>
      </c>
      <c r="S2828" t="s">
        <v>63</v>
      </c>
      <c r="T2828">
        <v>22697</v>
      </c>
      <c r="U2828" s="1">
        <v>45310</v>
      </c>
      <c r="V2828" t="s">
        <v>111</v>
      </c>
      <c r="W2828">
        <v>302388</v>
      </c>
      <c r="X2828" t="s">
        <v>11725</v>
      </c>
      <c r="Y2828">
        <v>845</v>
      </c>
      <c r="Z2828">
        <v>2943</v>
      </c>
      <c r="AA2828">
        <v>6</v>
      </c>
      <c r="AB2828" s="2" t="s">
        <v>11726</v>
      </c>
    </row>
    <row r="2829" spans="1:28" x14ac:dyDescent="0.3">
      <c r="A2829" t="s">
        <v>28</v>
      </c>
      <c r="B2829" t="s">
        <v>29</v>
      </c>
      <c r="C2829" t="s">
        <v>54</v>
      </c>
      <c r="D2829" t="s">
        <v>338</v>
      </c>
      <c r="E2829" t="s">
        <v>46</v>
      </c>
      <c r="F2829" t="s">
        <v>33</v>
      </c>
      <c r="G2829">
        <v>22</v>
      </c>
      <c r="H2829">
        <v>439634</v>
      </c>
      <c r="I2829" t="s">
        <v>58</v>
      </c>
      <c r="J2829" s="1">
        <v>45140</v>
      </c>
      <c r="K2829">
        <v>1300</v>
      </c>
      <c r="L2829" t="s">
        <v>11727</v>
      </c>
      <c r="M2829" t="s">
        <v>1409</v>
      </c>
      <c r="N2829" t="s">
        <v>11728</v>
      </c>
      <c r="O2829" t="s">
        <v>11729</v>
      </c>
      <c r="P2829" t="s">
        <v>39</v>
      </c>
      <c r="Q2829">
        <v>18</v>
      </c>
      <c r="R2829" t="s">
        <v>40</v>
      </c>
      <c r="S2829" t="s">
        <v>118</v>
      </c>
      <c r="T2829">
        <v>36079</v>
      </c>
      <c r="U2829" s="1">
        <v>45336</v>
      </c>
      <c r="V2829" t="s">
        <v>119</v>
      </c>
      <c r="W2829">
        <v>930384</v>
      </c>
      <c r="X2829" t="s">
        <v>11730</v>
      </c>
      <c r="Y2829">
        <v>540</v>
      </c>
      <c r="Z2829">
        <v>722</v>
      </c>
      <c r="AA2829">
        <v>8</v>
      </c>
      <c r="AB2829">
        <v>2310.4</v>
      </c>
    </row>
    <row r="2830" spans="1:28" x14ac:dyDescent="0.3">
      <c r="A2830" t="s">
        <v>28</v>
      </c>
      <c r="B2830" t="s">
        <v>29</v>
      </c>
      <c r="C2830" t="s">
        <v>66</v>
      </c>
      <c r="D2830" t="s">
        <v>546</v>
      </c>
      <c r="E2830" t="s">
        <v>56</v>
      </c>
      <c r="F2830" t="s">
        <v>355</v>
      </c>
      <c r="G2830">
        <v>49</v>
      </c>
      <c r="H2830">
        <v>427667</v>
      </c>
      <c r="I2830" t="s">
        <v>34</v>
      </c>
      <c r="J2830" s="1">
        <v>44875</v>
      </c>
      <c r="K2830">
        <v>1300</v>
      </c>
      <c r="L2830" t="s">
        <v>11731</v>
      </c>
      <c r="M2830" t="s">
        <v>670</v>
      </c>
      <c r="N2830" t="s">
        <v>11732</v>
      </c>
      <c r="O2830" t="s">
        <v>11733</v>
      </c>
      <c r="P2830" t="s">
        <v>39</v>
      </c>
      <c r="Q2830">
        <v>11</v>
      </c>
      <c r="R2830" t="s">
        <v>40</v>
      </c>
      <c r="S2830" t="s">
        <v>79</v>
      </c>
      <c r="T2830">
        <v>32805</v>
      </c>
      <c r="U2830" s="1">
        <v>45390</v>
      </c>
      <c r="V2830" t="s">
        <v>80</v>
      </c>
      <c r="W2830">
        <v>782274</v>
      </c>
      <c r="X2830" t="s">
        <v>11734</v>
      </c>
      <c r="Y2830">
        <v>633</v>
      </c>
      <c r="Z2830">
        <v>1270</v>
      </c>
      <c r="AA2830">
        <v>5</v>
      </c>
      <c r="AB2830">
        <v>2540</v>
      </c>
    </row>
    <row r="2831" spans="1:28" x14ac:dyDescent="0.3">
      <c r="A2831" t="s">
        <v>28</v>
      </c>
      <c r="B2831" t="s">
        <v>29</v>
      </c>
      <c r="C2831" t="s">
        <v>66</v>
      </c>
      <c r="D2831" t="s">
        <v>31</v>
      </c>
      <c r="E2831" t="s">
        <v>46</v>
      </c>
      <c r="F2831" t="s">
        <v>113</v>
      </c>
      <c r="G2831">
        <v>55</v>
      </c>
      <c r="H2831">
        <v>402058</v>
      </c>
      <c r="I2831" t="s">
        <v>58</v>
      </c>
      <c r="J2831" s="1">
        <v>44295</v>
      </c>
      <c r="K2831">
        <v>1300</v>
      </c>
      <c r="L2831" t="s">
        <v>11735</v>
      </c>
      <c r="M2831" t="s">
        <v>953</v>
      </c>
      <c r="N2831" t="s">
        <v>11736</v>
      </c>
      <c r="O2831" t="s">
        <v>11737</v>
      </c>
      <c r="P2831" t="s">
        <v>71</v>
      </c>
      <c r="Q2831">
        <v>15</v>
      </c>
      <c r="R2831" t="s">
        <v>40</v>
      </c>
      <c r="S2831" t="s">
        <v>118</v>
      </c>
      <c r="T2831">
        <v>70416</v>
      </c>
      <c r="U2831" s="1">
        <v>45334</v>
      </c>
      <c r="V2831" t="s">
        <v>119</v>
      </c>
      <c r="W2831">
        <v>684758</v>
      </c>
      <c r="X2831" t="s">
        <v>11738</v>
      </c>
      <c r="Y2831">
        <v>531</v>
      </c>
      <c r="Z2831">
        <v>1342</v>
      </c>
      <c r="AA2831">
        <v>6</v>
      </c>
      <c r="AB2831">
        <v>3220.8</v>
      </c>
    </row>
    <row r="2832" spans="1:28" x14ac:dyDescent="0.3">
      <c r="A2832" t="s">
        <v>28</v>
      </c>
      <c r="B2832" t="s">
        <v>29</v>
      </c>
      <c r="C2832" t="s">
        <v>91</v>
      </c>
      <c r="D2832" t="s">
        <v>220</v>
      </c>
      <c r="E2832" t="s">
        <v>46</v>
      </c>
      <c r="F2832" t="s">
        <v>150</v>
      </c>
      <c r="G2832">
        <v>96</v>
      </c>
      <c r="H2832">
        <v>425511</v>
      </c>
      <c r="I2832" t="s">
        <v>58</v>
      </c>
      <c r="J2832" s="1">
        <v>44074</v>
      </c>
      <c r="K2832">
        <v>1000</v>
      </c>
      <c r="L2832" t="s">
        <v>11739</v>
      </c>
      <c r="M2832" t="s">
        <v>366</v>
      </c>
      <c r="N2832" t="s">
        <v>11740</v>
      </c>
      <c r="O2832" t="s">
        <v>11741</v>
      </c>
      <c r="P2832" t="s">
        <v>51</v>
      </c>
      <c r="Q2832">
        <v>14</v>
      </c>
      <c r="R2832" t="s">
        <v>88</v>
      </c>
      <c r="S2832" t="s">
        <v>79</v>
      </c>
      <c r="T2832">
        <v>75327</v>
      </c>
      <c r="U2832" s="1">
        <v>45386</v>
      </c>
      <c r="V2832" t="s">
        <v>80</v>
      </c>
      <c r="W2832">
        <v>796092</v>
      </c>
      <c r="X2832" t="s">
        <v>11742</v>
      </c>
      <c r="Y2832">
        <v>662</v>
      </c>
      <c r="Z2832">
        <v>924</v>
      </c>
      <c r="AA2832">
        <v>7</v>
      </c>
      <c r="AB2832" s="2" t="s">
        <v>11743</v>
      </c>
    </row>
    <row r="2833" spans="1:28" x14ac:dyDescent="0.3">
      <c r="A2833" t="s">
        <v>28</v>
      </c>
      <c r="B2833" t="s">
        <v>29</v>
      </c>
      <c r="C2833" t="s">
        <v>91</v>
      </c>
      <c r="D2833" t="s">
        <v>142</v>
      </c>
      <c r="E2833" t="s">
        <v>32</v>
      </c>
      <c r="F2833" t="s">
        <v>150</v>
      </c>
      <c r="G2833">
        <v>59</v>
      </c>
      <c r="H2833">
        <v>434185</v>
      </c>
      <c r="I2833" t="s">
        <v>34</v>
      </c>
      <c r="J2833" s="1">
        <v>44654</v>
      </c>
      <c r="K2833">
        <v>950</v>
      </c>
      <c r="L2833" t="s">
        <v>11744</v>
      </c>
      <c r="M2833" t="s">
        <v>177</v>
      </c>
      <c r="N2833" t="s">
        <v>11745</v>
      </c>
      <c r="O2833">
        <v>2109012519</v>
      </c>
      <c r="P2833" t="s">
        <v>71</v>
      </c>
      <c r="Q2833">
        <v>7</v>
      </c>
      <c r="R2833" t="s">
        <v>88</v>
      </c>
      <c r="S2833" t="s">
        <v>41</v>
      </c>
      <c r="T2833">
        <v>14364</v>
      </c>
      <c r="U2833" s="1">
        <v>45312</v>
      </c>
      <c r="V2833" t="s">
        <v>111</v>
      </c>
      <c r="W2833">
        <v>924511</v>
      </c>
      <c r="X2833" t="s">
        <v>11746</v>
      </c>
      <c r="Y2833">
        <v>919</v>
      </c>
      <c r="Z2833">
        <v>2448</v>
      </c>
      <c r="AA2833">
        <v>5</v>
      </c>
      <c r="AB2833">
        <v>4896</v>
      </c>
    </row>
    <row r="2834" spans="1:28" x14ac:dyDescent="0.3">
      <c r="A2834" t="s">
        <v>28</v>
      </c>
      <c r="B2834" t="s">
        <v>29</v>
      </c>
      <c r="C2834" t="s">
        <v>44</v>
      </c>
      <c r="D2834" t="s">
        <v>364</v>
      </c>
      <c r="E2834" t="s">
        <v>56</v>
      </c>
      <c r="F2834" t="s">
        <v>47</v>
      </c>
      <c r="G2834">
        <v>86</v>
      </c>
      <c r="H2834">
        <v>425649</v>
      </c>
      <c r="I2834" t="s">
        <v>34</v>
      </c>
      <c r="J2834" s="1">
        <v>45507</v>
      </c>
      <c r="K2834">
        <v>800</v>
      </c>
      <c r="L2834" t="s">
        <v>11747</v>
      </c>
      <c r="M2834" t="s">
        <v>152</v>
      </c>
      <c r="N2834" t="s">
        <v>11748</v>
      </c>
      <c r="O2834" t="s">
        <v>11749</v>
      </c>
      <c r="P2834" t="s">
        <v>71</v>
      </c>
      <c r="Q2834">
        <v>13</v>
      </c>
      <c r="R2834" t="s">
        <v>88</v>
      </c>
      <c r="S2834" t="s">
        <v>41</v>
      </c>
      <c r="T2834">
        <v>53247</v>
      </c>
      <c r="U2834" s="1">
        <v>45370</v>
      </c>
      <c r="V2834" t="s">
        <v>72</v>
      </c>
      <c r="W2834">
        <v>720719</v>
      </c>
      <c r="X2834" t="s">
        <v>11750</v>
      </c>
      <c r="Y2834">
        <v>946</v>
      </c>
      <c r="Z2834">
        <v>882</v>
      </c>
      <c r="AA2834">
        <v>7</v>
      </c>
      <c r="AB2834" s="2" t="s">
        <v>11751</v>
      </c>
    </row>
    <row r="2835" spans="1:28" x14ac:dyDescent="0.3">
      <c r="A2835" t="s">
        <v>28</v>
      </c>
      <c r="B2835" t="s">
        <v>29</v>
      </c>
      <c r="C2835" t="s">
        <v>66</v>
      </c>
      <c r="D2835" t="s">
        <v>291</v>
      </c>
      <c r="E2835" t="s">
        <v>56</v>
      </c>
      <c r="F2835" t="s">
        <v>135</v>
      </c>
      <c r="G2835">
        <v>52</v>
      </c>
      <c r="H2835">
        <v>422903</v>
      </c>
      <c r="I2835" t="s">
        <v>34</v>
      </c>
      <c r="J2835" s="1">
        <v>45276</v>
      </c>
      <c r="K2835">
        <v>1000</v>
      </c>
      <c r="L2835" t="s">
        <v>11752</v>
      </c>
      <c r="M2835" t="s">
        <v>1356</v>
      </c>
      <c r="N2835" t="s">
        <v>11753</v>
      </c>
      <c r="O2835" t="s">
        <v>11754</v>
      </c>
      <c r="P2835" t="s">
        <v>87</v>
      </c>
      <c r="Q2835">
        <v>12</v>
      </c>
      <c r="R2835" t="s">
        <v>88</v>
      </c>
      <c r="S2835" t="s">
        <v>79</v>
      </c>
      <c r="T2835">
        <v>90384</v>
      </c>
      <c r="U2835" s="1">
        <v>45350</v>
      </c>
      <c r="V2835" t="s">
        <v>119</v>
      </c>
      <c r="W2835">
        <v>809805</v>
      </c>
      <c r="X2835" t="s">
        <v>11755</v>
      </c>
      <c r="Y2835">
        <v>577</v>
      </c>
      <c r="Z2835">
        <v>1337</v>
      </c>
      <c r="AA2835">
        <v>8</v>
      </c>
      <c r="AB2835" s="2" t="s">
        <v>9409</v>
      </c>
    </row>
    <row r="2836" spans="1:28" x14ac:dyDescent="0.3">
      <c r="A2836" t="s">
        <v>28</v>
      </c>
      <c r="B2836" t="s">
        <v>29</v>
      </c>
      <c r="C2836" t="s">
        <v>66</v>
      </c>
      <c r="D2836" t="s">
        <v>254</v>
      </c>
      <c r="E2836" t="s">
        <v>32</v>
      </c>
      <c r="F2836" t="s">
        <v>83</v>
      </c>
      <c r="G2836">
        <v>33</v>
      </c>
      <c r="H2836">
        <v>412242</v>
      </c>
      <c r="I2836" t="s">
        <v>58</v>
      </c>
      <c r="J2836" s="1">
        <v>44154</v>
      </c>
      <c r="K2836">
        <v>950</v>
      </c>
      <c r="L2836" t="s">
        <v>11756</v>
      </c>
      <c r="M2836" t="s">
        <v>1244</v>
      </c>
      <c r="N2836" t="s">
        <v>11757</v>
      </c>
      <c r="O2836" t="s">
        <v>11758</v>
      </c>
      <c r="P2836" t="s">
        <v>71</v>
      </c>
      <c r="Q2836">
        <v>10</v>
      </c>
      <c r="R2836" t="s">
        <v>88</v>
      </c>
      <c r="S2836" t="s">
        <v>79</v>
      </c>
      <c r="T2836">
        <v>41719</v>
      </c>
      <c r="U2836" s="1">
        <v>45611</v>
      </c>
      <c r="V2836" t="s">
        <v>42</v>
      </c>
      <c r="W2836">
        <v>227131</v>
      </c>
      <c r="X2836" t="s">
        <v>11759</v>
      </c>
      <c r="Y2836">
        <v>565</v>
      </c>
      <c r="Z2836">
        <v>679</v>
      </c>
      <c r="AA2836">
        <v>5</v>
      </c>
      <c r="AB2836">
        <v>1358</v>
      </c>
    </row>
    <row r="2837" spans="1:28" x14ac:dyDescent="0.3">
      <c r="A2837" t="s">
        <v>28</v>
      </c>
      <c r="B2837" t="s">
        <v>29</v>
      </c>
      <c r="C2837" t="s">
        <v>91</v>
      </c>
      <c r="D2837" t="s">
        <v>380</v>
      </c>
      <c r="E2837" t="s">
        <v>56</v>
      </c>
      <c r="F2837" t="s">
        <v>175</v>
      </c>
      <c r="G2837">
        <v>54</v>
      </c>
      <c r="H2837">
        <v>426193</v>
      </c>
      <c r="I2837" t="s">
        <v>58</v>
      </c>
      <c r="J2837" s="1">
        <v>44346</v>
      </c>
      <c r="K2837">
        <v>1000</v>
      </c>
      <c r="L2837" t="s">
        <v>11760</v>
      </c>
      <c r="M2837" t="s">
        <v>101</v>
      </c>
      <c r="N2837" t="s">
        <v>11761</v>
      </c>
      <c r="O2837" t="s">
        <v>11762</v>
      </c>
      <c r="P2837" t="s">
        <v>51</v>
      </c>
      <c r="Q2837">
        <v>3</v>
      </c>
      <c r="R2837" t="s">
        <v>88</v>
      </c>
      <c r="S2837" t="s">
        <v>63</v>
      </c>
      <c r="T2837">
        <v>28240</v>
      </c>
      <c r="U2837" s="1">
        <v>45370</v>
      </c>
      <c r="V2837" t="s">
        <v>72</v>
      </c>
      <c r="W2837">
        <v>827969</v>
      </c>
      <c r="X2837" t="s">
        <v>11763</v>
      </c>
      <c r="Y2837">
        <v>569</v>
      </c>
      <c r="Z2837">
        <v>1568</v>
      </c>
      <c r="AA2837">
        <v>2</v>
      </c>
      <c r="AB2837">
        <v>1254.4000000000001</v>
      </c>
    </row>
    <row r="2838" spans="1:28" x14ac:dyDescent="0.3">
      <c r="A2838" t="s">
        <v>28</v>
      </c>
      <c r="B2838" t="s">
        <v>29</v>
      </c>
      <c r="C2838" t="s">
        <v>193</v>
      </c>
      <c r="D2838" t="s">
        <v>92</v>
      </c>
      <c r="E2838" t="s">
        <v>56</v>
      </c>
      <c r="F2838" t="s">
        <v>135</v>
      </c>
      <c r="G2838">
        <v>13</v>
      </c>
      <c r="H2838">
        <v>407084</v>
      </c>
      <c r="I2838" t="s">
        <v>58</v>
      </c>
      <c r="J2838" s="1">
        <v>45152</v>
      </c>
      <c r="K2838">
        <v>950</v>
      </c>
      <c r="L2838" t="s">
        <v>11764</v>
      </c>
      <c r="M2838" t="s">
        <v>1356</v>
      </c>
      <c r="N2838" t="s">
        <v>11765</v>
      </c>
      <c r="O2838" t="s">
        <v>11766</v>
      </c>
      <c r="P2838" t="s">
        <v>71</v>
      </c>
      <c r="Q2838">
        <v>13</v>
      </c>
      <c r="R2838" t="s">
        <v>88</v>
      </c>
      <c r="S2838" t="s">
        <v>63</v>
      </c>
      <c r="T2838">
        <v>14983</v>
      </c>
      <c r="U2838" s="1">
        <v>45376</v>
      </c>
      <c r="V2838" t="s">
        <v>72</v>
      </c>
      <c r="W2838">
        <v>354939</v>
      </c>
      <c r="X2838" t="s">
        <v>11767</v>
      </c>
      <c r="Y2838">
        <v>564</v>
      </c>
      <c r="Z2838">
        <v>728</v>
      </c>
      <c r="AA2838">
        <v>6</v>
      </c>
      <c r="AB2838">
        <v>1747.2</v>
      </c>
    </row>
    <row r="2839" spans="1:28" x14ac:dyDescent="0.3">
      <c r="A2839" t="s">
        <v>28</v>
      </c>
      <c r="B2839" t="s">
        <v>29</v>
      </c>
      <c r="C2839" t="s">
        <v>44</v>
      </c>
      <c r="D2839" t="s">
        <v>467</v>
      </c>
      <c r="E2839" t="s">
        <v>46</v>
      </c>
      <c r="F2839" t="s">
        <v>113</v>
      </c>
      <c r="G2839">
        <v>43</v>
      </c>
      <c r="H2839">
        <v>408822</v>
      </c>
      <c r="I2839" t="s">
        <v>34</v>
      </c>
      <c r="J2839" s="1">
        <v>44640</v>
      </c>
      <c r="K2839">
        <v>950</v>
      </c>
      <c r="L2839" t="s">
        <v>11768</v>
      </c>
      <c r="M2839" t="s">
        <v>76</v>
      </c>
      <c r="N2839" t="s">
        <v>11769</v>
      </c>
      <c r="O2839" t="s">
        <v>11770</v>
      </c>
      <c r="P2839" t="s">
        <v>39</v>
      </c>
      <c r="Q2839">
        <v>6</v>
      </c>
      <c r="R2839" t="s">
        <v>88</v>
      </c>
      <c r="S2839" t="s">
        <v>118</v>
      </c>
      <c r="T2839">
        <v>24810</v>
      </c>
      <c r="U2839" s="1">
        <v>45580</v>
      </c>
      <c r="V2839" t="s">
        <v>155</v>
      </c>
      <c r="W2839">
        <v>283832</v>
      </c>
      <c r="X2839" t="s">
        <v>11771</v>
      </c>
      <c r="Y2839">
        <v>253</v>
      </c>
      <c r="Z2839">
        <v>1956</v>
      </c>
      <c r="AA2839">
        <v>6</v>
      </c>
      <c r="AB2839" s="2" t="s">
        <v>7829</v>
      </c>
    </row>
    <row r="2840" spans="1:28" x14ac:dyDescent="0.3">
      <c r="A2840" t="s">
        <v>28</v>
      </c>
      <c r="B2840" t="s">
        <v>29</v>
      </c>
      <c r="C2840" t="s">
        <v>66</v>
      </c>
      <c r="D2840" t="s">
        <v>248</v>
      </c>
      <c r="E2840" t="s">
        <v>46</v>
      </c>
      <c r="F2840" t="s">
        <v>150</v>
      </c>
      <c r="G2840">
        <v>75</v>
      </c>
      <c r="H2840">
        <v>406634</v>
      </c>
      <c r="I2840" t="s">
        <v>34</v>
      </c>
      <c r="J2840" s="1">
        <v>45611</v>
      </c>
      <c r="K2840">
        <v>800</v>
      </c>
      <c r="L2840" t="s">
        <v>11772</v>
      </c>
      <c r="M2840" t="s">
        <v>869</v>
      </c>
      <c r="N2840" t="s">
        <v>11773</v>
      </c>
      <c r="O2840" t="s">
        <v>11774</v>
      </c>
      <c r="P2840" t="s">
        <v>71</v>
      </c>
      <c r="Q2840">
        <v>4</v>
      </c>
      <c r="R2840" t="s">
        <v>40</v>
      </c>
      <c r="S2840" t="s">
        <v>79</v>
      </c>
      <c r="T2840">
        <v>69797</v>
      </c>
      <c r="U2840" s="1">
        <v>45347</v>
      </c>
      <c r="V2840" t="s">
        <v>119</v>
      </c>
      <c r="W2840">
        <v>924370</v>
      </c>
      <c r="X2840" t="s">
        <v>11775</v>
      </c>
      <c r="Y2840">
        <v>636</v>
      </c>
      <c r="Z2840">
        <v>2918</v>
      </c>
      <c r="AA2840">
        <v>7</v>
      </c>
      <c r="AB2840" s="2" t="s">
        <v>11776</v>
      </c>
    </row>
    <row r="2841" spans="1:28" x14ac:dyDescent="0.3">
      <c r="A2841" t="s">
        <v>28</v>
      </c>
      <c r="B2841" t="s">
        <v>29</v>
      </c>
      <c r="C2841" t="s">
        <v>91</v>
      </c>
      <c r="D2841" t="s">
        <v>338</v>
      </c>
      <c r="E2841" t="s">
        <v>46</v>
      </c>
      <c r="F2841" t="s">
        <v>135</v>
      </c>
      <c r="G2841">
        <v>17</v>
      </c>
      <c r="H2841">
        <v>412854</v>
      </c>
      <c r="I2841" t="s">
        <v>58</v>
      </c>
      <c r="J2841" s="1">
        <v>45391</v>
      </c>
      <c r="K2841">
        <v>1400</v>
      </c>
      <c r="L2841" t="s">
        <v>11777</v>
      </c>
      <c r="M2841" t="s">
        <v>605</v>
      </c>
      <c r="N2841" t="s">
        <v>11778</v>
      </c>
      <c r="O2841" t="s">
        <v>11779</v>
      </c>
      <c r="P2841" t="s">
        <v>71</v>
      </c>
      <c r="Q2841">
        <v>11</v>
      </c>
      <c r="R2841" t="s">
        <v>40</v>
      </c>
      <c r="S2841" t="s">
        <v>63</v>
      </c>
      <c r="T2841">
        <v>91703</v>
      </c>
      <c r="U2841" s="1">
        <v>45306</v>
      </c>
      <c r="V2841" t="s">
        <v>111</v>
      </c>
      <c r="W2841">
        <v>747707</v>
      </c>
      <c r="X2841" t="s">
        <v>11780</v>
      </c>
      <c r="Y2841">
        <v>814</v>
      </c>
      <c r="Z2841">
        <v>736</v>
      </c>
      <c r="AA2841">
        <v>7</v>
      </c>
      <c r="AB2841">
        <v>2060.8000000000002</v>
      </c>
    </row>
    <row r="2842" spans="1:28" x14ac:dyDescent="0.3">
      <c r="A2842" t="s">
        <v>28</v>
      </c>
      <c r="B2842" t="s">
        <v>29</v>
      </c>
      <c r="C2842" t="s">
        <v>44</v>
      </c>
      <c r="D2842" t="s">
        <v>611</v>
      </c>
      <c r="E2842" t="s">
        <v>46</v>
      </c>
      <c r="F2842" t="s">
        <v>355</v>
      </c>
      <c r="G2842">
        <v>63</v>
      </c>
      <c r="H2842">
        <v>422616</v>
      </c>
      <c r="I2842" t="s">
        <v>34</v>
      </c>
      <c r="J2842" s="1">
        <v>44001</v>
      </c>
      <c r="K2842">
        <v>1400</v>
      </c>
      <c r="L2842" t="s">
        <v>11781</v>
      </c>
      <c r="M2842" t="s">
        <v>680</v>
      </c>
      <c r="N2842" t="s">
        <v>11782</v>
      </c>
      <c r="O2842" t="s">
        <v>11783</v>
      </c>
      <c r="P2842" t="s">
        <v>87</v>
      </c>
      <c r="Q2842">
        <v>10</v>
      </c>
      <c r="R2842" t="s">
        <v>88</v>
      </c>
      <c r="S2842" t="s">
        <v>41</v>
      </c>
      <c r="T2842">
        <v>84377</v>
      </c>
      <c r="U2842" s="1">
        <v>45404</v>
      </c>
      <c r="V2842" t="s">
        <v>80</v>
      </c>
      <c r="W2842">
        <v>394899</v>
      </c>
      <c r="X2842" t="s">
        <v>11784</v>
      </c>
      <c r="Y2842">
        <v>465</v>
      </c>
      <c r="Z2842">
        <v>1879</v>
      </c>
      <c r="AA2842">
        <v>7</v>
      </c>
      <c r="AB2842" s="2" t="s">
        <v>11785</v>
      </c>
    </row>
    <row r="2843" spans="1:28" x14ac:dyDescent="0.3">
      <c r="A2843" t="s">
        <v>28</v>
      </c>
      <c r="B2843" t="s">
        <v>29</v>
      </c>
      <c r="C2843" t="s">
        <v>30</v>
      </c>
      <c r="D2843" t="s">
        <v>511</v>
      </c>
      <c r="E2843" t="s">
        <v>56</v>
      </c>
      <c r="F2843" t="s">
        <v>47</v>
      </c>
      <c r="G2843">
        <v>88</v>
      </c>
      <c r="H2843">
        <v>435978</v>
      </c>
      <c r="I2843" t="s">
        <v>34</v>
      </c>
      <c r="J2843" s="1">
        <v>45496</v>
      </c>
      <c r="K2843">
        <v>1100</v>
      </c>
      <c r="L2843" t="s">
        <v>11786</v>
      </c>
      <c r="M2843" t="s">
        <v>1305</v>
      </c>
      <c r="N2843" t="s">
        <v>11787</v>
      </c>
      <c r="O2843" t="s">
        <v>11788</v>
      </c>
      <c r="P2843" t="s">
        <v>87</v>
      </c>
      <c r="Q2843">
        <v>12</v>
      </c>
      <c r="R2843" t="s">
        <v>88</v>
      </c>
      <c r="S2843" t="s">
        <v>63</v>
      </c>
      <c r="T2843">
        <v>70128</v>
      </c>
      <c r="U2843" s="1">
        <v>45626</v>
      </c>
      <c r="V2843" t="s">
        <v>42</v>
      </c>
      <c r="W2843">
        <v>963796</v>
      </c>
      <c r="X2843" t="s">
        <v>11789</v>
      </c>
      <c r="Y2843">
        <v>396</v>
      </c>
      <c r="Z2843">
        <v>2407</v>
      </c>
      <c r="AA2843">
        <v>2</v>
      </c>
      <c r="AB2843" s="2" t="s">
        <v>11790</v>
      </c>
    </row>
    <row r="2844" spans="1:28" x14ac:dyDescent="0.3">
      <c r="A2844" t="s">
        <v>28</v>
      </c>
      <c r="B2844" t="s">
        <v>29</v>
      </c>
      <c r="C2844" t="s">
        <v>44</v>
      </c>
      <c r="D2844" t="s">
        <v>220</v>
      </c>
      <c r="E2844" t="s">
        <v>56</v>
      </c>
      <c r="F2844" t="s">
        <v>99</v>
      </c>
      <c r="G2844">
        <v>23</v>
      </c>
      <c r="H2844">
        <v>424395</v>
      </c>
      <c r="I2844" t="s">
        <v>34</v>
      </c>
      <c r="J2844" s="1">
        <v>44882</v>
      </c>
      <c r="K2844">
        <v>1400</v>
      </c>
      <c r="L2844" t="s">
        <v>11791</v>
      </c>
      <c r="M2844" t="s">
        <v>129</v>
      </c>
      <c r="N2844" t="s">
        <v>11792</v>
      </c>
      <c r="O2844" t="s">
        <v>11793</v>
      </c>
      <c r="P2844" t="s">
        <v>87</v>
      </c>
      <c r="Q2844">
        <v>11</v>
      </c>
      <c r="R2844" t="s">
        <v>88</v>
      </c>
      <c r="S2844" t="s">
        <v>41</v>
      </c>
      <c r="T2844">
        <v>76466</v>
      </c>
      <c r="U2844" s="1">
        <v>45619</v>
      </c>
      <c r="V2844" t="s">
        <v>42</v>
      </c>
      <c r="W2844">
        <v>743535</v>
      </c>
      <c r="X2844" t="s">
        <v>11794</v>
      </c>
      <c r="Y2844">
        <v>360</v>
      </c>
      <c r="Z2844">
        <v>1453</v>
      </c>
      <c r="AA2844">
        <v>1</v>
      </c>
      <c r="AB2844">
        <v>581.20000000000005</v>
      </c>
    </row>
    <row r="2845" spans="1:28" x14ac:dyDescent="0.3">
      <c r="A2845" t="s">
        <v>28</v>
      </c>
      <c r="B2845" t="s">
        <v>29</v>
      </c>
      <c r="C2845" t="s">
        <v>30</v>
      </c>
      <c r="D2845" t="s">
        <v>149</v>
      </c>
      <c r="E2845" t="s">
        <v>56</v>
      </c>
      <c r="F2845" t="s">
        <v>83</v>
      </c>
      <c r="G2845">
        <v>37</v>
      </c>
      <c r="H2845">
        <v>435827</v>
      </c>
      <c r="I2845" t="s">
        <v>34</v>
      </c>
      <c r="J2845" s="1">
        <v>45602</v>
      </c>
      <c r="K2845">
        <v>950</v>
      </c>
      <c r="L2845" t="s">
        <v>11795</v>
      </c>
      <c r="M2845" t="s">
        <v>345</v>
      </c>
      <c r="N2845" t="s">
        <v>11796</v>
      </c>
      <c r="O2845" t="s">
        <v>11797</v>
      </c>
      <c r="P2845" t="s">
        <v>87</v>
      </c>
      <c r="Q2845">
        <v>20</v>
      </c>
      <c r="R2845" t="s">
        <v>40</v>
      </c>
      <c r="S2845" t="s">
        <v>63</v>
      </c>
      <c r="T2845">
        <v>41889</v>
      </c>
      <c r="U2845" s="1">
        <v>45481</v>
      </c>
      <c r="V2845" t="s">
        <v>126</v>
      </c>
      <c r="W2845">
        <v>541568</v>
      </c>
      <c r="X2845" t="s">
        <v>11798</v>
      </c>
      <c r="Y2845">
        <v>565</v>
      </c>
      <c r="Z2845">
        <v>1210</v>
      </c>
      <c r="AA2845">
        <v>6</v>
      </c>
      <c r="AB2845">
        <v>2904</v>
      </c>
    </row>
    <row r="2846" spans="1:28" x14ac:dyDescent="0.3">
      <c r="A2846" t="s">
        <v>28</v>
      </c>
      <c r="B2846" t="s">
        <v>29</v>
      </c>
      <c r="C2846" t="s">
        <v>30</v>
      </c>
      <c r="D2846" t="s">
        <v>142</v>
      </c>
      <c r="E2846" t="s">
        <v>32</v>
      </c>
      <c r="F2846" t="s">
        <v>135</v>
      </c>
      <c r="G2846">
        <v>81</v>
      </c>
      <c r="H2846">
        <v>411365</v>
      </c>
      <c r="I2846" t="s">
        <v>58</v>
      </c>
      <c r="J2846" s="1">
        <v>44209</v>
      </c>
      <c r="K2846">
        <v>1200</v>
      </c>
      <c r="L2846" t="s">
        <v>11799</v>
      </c>
      <c r="M2846" t="s">
        <v>2054</v>
      </c>
      <c r="N2846" t="s">
        <v>11800</v>
      </c>
      <c r="O2846">
        <v>7496934714</v>
      </c>
      <c r="P2846" t="s">
        <v>51</v>
      </c>
      <c r="Q2846">
        <v>11</v>
      </c>
      <c r="R2846" t="s">
        <v>40</v>
      </c>
      <c r="S2846" t="s">
        <v>63</v>
      </c>
      <c r="T2846">
        <v>93170</v>
      </c>
      <c r="U2846" s="1">
        <v>45417</v>
      </c>
      <c r="V2846" t="s">
        <v>140</v>
      </c>
      <c r="W2846">
        <v>177719</v>
      </c>
      <c r="X2846" t="s">
        <v>11801</v>
      </c>
      <c r="Y2846">
        <v>695</v>
      </c>
      <c r="Z2846">
        <v>2394</v>
      </c>
      <c r="AA2846">
        <v>3</v>
      </c>
      <c r="AB2846">
        <v>2872.8</v>
      </c>
    </row>
    <row r="2847" spans="1:28" x14ac:dyDescent="0.3">
      <c r="A2847" t="s">
        <v>28</v>
      </c>
      <c r="B2847" t="s">
        <v>29</v>
      </c>
      <c r="C2847" t="s">
        <v>66</v>
      </c>
      <c r="D2847" t="s">
        <v>98</v>
      </c>
      <c r="E2847" t="s">
        <v>32</v>
      </c>
      <c r="F2847" t="s">
        <v>113</v>
      </c>
      <c r="G2847">
        <v>60</v>
      </c>
      <c r="H2847">
        <v>436904</v>
      </c>
      <c r="I2847" t="s">
        <v>58</v>
      </c>
      <c r="J2847" s="1">
        <v>45239</v>
      </c>
      <c r="K2847">
        <v>1000</v>
      </c>
      <c r="L2847" t="s">
        <v>11802</v>
      </c>
      <c r="M2847" t="s">
        <v>542</v>
      </c>
      <c r="N2847" t="s">
        <v>11803</v>
      </c>
      <c r="O2847" t="s">
        <v>11804</v>
      </c>
      <c r="P2847" t="s">
        <v>87</v>
      </c>
      <c r="Q2847">
        <v>12</v>
      </c>
      <c r="R2847" t="s">
        <v>88</v>
      </c>
      <c r="S2847" t="s">
        <v>63</v>
      </c>
      <c r="T2847">
        <v>46610</v>
      </c>
      <c r="U2847" s="1">
        <v>45544</v>
      </c>
      <c r="V2847" t="s">
        <v>180</v>
      </c>
      <c r="W2847">
        <v>111304</v>
      </c>
      <c r="X2847" t="s">
        <v>11805</v>
      </c>
      <c r="Y2847">
        <v>805</v>
      </c>
      <c r="Z2847">
        <v>2061</v>
      </c>
      <c r="AA2847">
        <v>2</v>
      </c>
      <c r="AB2847" s="2" t="s">
        <v>11806</v>
      </c>
    </row>
    <row r="2848" spans="1:28" x14ac:dyDescent="0.3">
      <c r="A2848" t="s">
        <v>28</v>
      </c>
      <c r="B2848" t="s">
        <v>29</v>
      </c>
      <c r="C2848" t="s">
        <v>193</v>
      </c>
      <c r="D2848" t="s">
        <v>149</v>
      </c>
      <c r="E2848" t="s">
        <v>46</v>
      </c>
      <c r="F2848" t="s">
        <v>150</v>
      </c>
      <c r="G2848">
        <v>58</v>
      </c>
      <c r="H2848">
        <v>402819</v>
      </c>
      <c r="I2848" t="s">
        <v>58</v>
      </c>
      <c r="J2848" s="1">
        <v>44871</v>
      </c>
      <c r="K2848">
        <v>1100</v>
      </c>
      <c r="L2848" t="s">
        <v>11807</v>
      </c>
      <c r="M2848" t="s">
        <v>1212</v>
      </c>
      <c r="N2848" t="s">
        <v>11808</v>
      </c>
      <c r="O2848" t="s">
        <v>11809</v>
      </c>
      <c r="P2848" t="s">
        <v>71</v>
      </c>
      <c r="Q2848">
        <v>5</v>
      </c>
      <c r="R2848" t="s">
        <v>40</v>
      </c>
      <c r="S2848" t="s">
        <v>41</v>
      </c>
      <c r="T2848">
        <v>65746</v>
      </c>
      <c r="U2848" s="1">
        <v>45383</v>
      </c>
      <c r="V2848" t="s">
        <v>80</v>
      </c>
      <c r="W2848">
        <v>683590</v>
      </c>
      <c r="X2848" t="s">
        <v>11810</v>
      </c>
      <c r="Y2848">
        <v>503</v>
      </c>
      <c r="Z2848">
        <v>1961</v>
      </c>
      <c r="AA2848">
        <v>4</v>
      </c>
      <c r="AB2848" s="2" t="s">
        <v>11811</v>
      </c>
    </row>
    <row r="2849" spans="1:28" x14ac:dyDescent="0.3">
      <c r="A2849" t="s">
        <v>28</v>
      </c>
      <c r="B2849" t="s">
        <v>29</v>
      </c>
      <c r="C2849" t="s">
        <v>44</v>
      </c>
      <c r="D2849" t="s">
        <v>274</v>
      </c>
      <c r="E2849" t="s">
        <v>56</v>
      </c>
      <c r="F2849" t="s">
        <v>355</v>
      </c>
      <c r="G2849">
        <v>16</v>
      </c>
      <c r="H2849">
        <v>408018</v>
      </c>
      <c r="I2849" t="s">
        <v>58</v>
      </c>
      <c r="J2849" s="1">
        <v>45155</v>
      </c>
      <c r="K2849">
        <v>800</v>
      </c>
      <c r="L2849" t="s">
        <v>11812</v>
      </c>
      <c r="M2849" t="s">
        <v>189</v>
      </c>
      <c r="N2849" t="s">
        <v>11813</v>
      </c>
      <c r="O2849" t="s">
        <v>11814</v>
      </c>
      <c r="P2849" t="s">
        <v>87</v>
      </c>
      <c r="Q2849">
        <v>5</v>
      </c>
      <c r="R2849" t="s">
        <v>40</v>
      </c>
      <c r="S2849" t="s">
        <v>118</v>
      </c>
      <c r="T2849">
        <v>98007</v>
      </c>
      <c r="U2849" s="1">
        <v>45617</v>
      </c>
      <c r="V2849" t="s">
        <v>42</v>
      </c>
      <c r="W2849">
        <v>326852</v>
      </c>
      <c r="X2849" t="s">
        <v>11815</v>
      </c>
      <c r="Y2849">
        <v>247</v>
      </c>
      <c r="Z2849">
        <v>2815</v>
      </c>
      <c r="AA2849">
        <v>1</v>
      </c>
      <c r="AB2849">
        <v>1126</v>
      </c>
    </row>
    <row r="2850" spans="1:28" x14ac:dyDescent="0.3">
      <c r="A2850" t="s">
        <v>28</v>
      </c>
      <c r="B2850" t="s">
        <v>29</v>
      </c>
      <c r="C2850" t="s">
        <v>54</v>
      </c>
      <c r="D2850" t="s">
        <v>421</v>
      </c>
      <c r="E2850" t="s">
        <v>46</v>
      </c>
      <c r="F2850" t="s">
        <v>83</v>
      </c>
      <c r="G2850">
        <v>58</v>
      </c>
      <c r="H2850">
        <v>406107</v>
      </c>
      <c r="I2850" t="s">
        <v>58</v>
      </c>
      <c r="J2850" s="1">
        <v>45064</v>
      </c>
      <c r="K2850">
        <v>950</v>
      </c>
      <c r="L2850" t="s">
        <v>11816</v>
      </c>
      <c r="M2850" t="s">
        <v>568</v>
      </c>
      <c r="N2850" t="s">
        <v>11817</v>
      </c>
      <c r="O2850" t="s">
        <v>11818</v>
      </c>
      <c r="P2850" t="s">
        <v>51</v>
      </c>
      <c r="Q2850">
        <v>20</v>
      </c>
      <c r="R2850" t="s">
        <v>40</v>
      </c>
      <c r="S2850" t="s">
        <v>118</v>
      </c>
      <c r="T2850">
        <v>60122</v>
      </c>
      <c r="U2850" s="1">
        <v>45337</v>
      </c>
      <c r="V2850" t="s">
        <v>119</v>
      </c>
      <c r="W2850">
        <v>166742</v>
      </c>
      <c r="X2850" t="s">
        <v>3552</v>
      </c>
      <c r="Y2850">
        <v>885</v>
      </c>
      <c r="Z2850">
        <v>930</v>
      </c>
      <c r="AA2850">
        <v>1</v>
      </c>
      <c r="AB2850">
        <v>372</v>
      </c>
    </row>
    <row r="2851" spans="1:28" x14ac:dyDescent="0.3">
      <c r="A2851" t="s">
        <v>28</v>
      </c>
      <c r="B2851" t="s">
        <v>29</v>
      </c>
      <c r="C2851" t="s">
        <v>193</v>
      </c>
      <c r="D2851" t="s">
        <v>142</v>
      </c>
      <c r="E2851" t="s">
        <v>56</v>
      </c>
      <c r="F2851" t="s">
        <v>113</v>
      </c>
      <c r="G2851">
        <v>23</v>
      </c>
      <c r="H2851">
        <v>426565</v>
      </c>
      <c r="I2851" t="s">
        <v>58</v>
      </c>
      <c r="J2851" s="1">
        <v>44354</v>
      </c>
      <c r="K2851">
        <v>800</v>
      </c>
      <c r="L2851" t="s">
        <v>11819</v>
      </c>
      <c r="M2851" t="s">
        <v>654</v>
      </c>
      <c r="N2851" t="s">
        <v>11820</v>
      </c>
      <c r="O2851" t="s">
        <v>11821</v>
      </c>
      <c r="P2851" t="s">
        <v>87</v>
      </c>
      <c r="Q2851">
        <v>14</v>
      </c>
      <c r="R2851" t="s">
        <v>40</v>
      </c>
      <c r="S2851" t="s">
        <v>79</v>
      </c>
      <c r="T2851">
        <v>15457</v>
      </c>
      <c r="U2851" s="1">
        <v>45578</v>
      </c>
      <c r="V2851" t="s">
        <v>155</v>
      </c>
      <c r="W2851">
        <v>379609</v>
      </c>
      <c r="X2851" t="s">
        <v>11822</v>
      </c>
      <c r="Y2851">
        <v>294</v>
      </c>
      <c r="Z2851">
        <v>2740</v>
      </c>
      <c r="AA2851">
        <v>8</v>
      </c>
      <c r="AB2851">
        <v>8768</v>
      </c>
    </row>
    <row r="2852" spans="1:28" x14ac:dyDescent="0.3">
      <c r="A2852" t="s">
        <v>28</v>
      </c>
      <c r="B2852" t="s">
        <v>29</v>
      </c>
      <c r="C2852" t="s">
        <v>44</v>
      </c>
      <c r="D2852" t="s">
        <v>291</v>
      </c>
      <c r="E2852" t="s">
        <v>46</v>
      </c>
      <c r="F2852" t="s">
        <v>99</v>
      </c>
      <c r="G2852">
        <v>32</v>
      </c>
      <c r="H2852">
        <v>431628</v>
      </c>
      <c r="I2852" t="s">
        <v>58</v>
      </c>
      <c r="J2852" s="1">
        <v>44551</v>
      </c>
      <c r="K2852">
        <v>1000</v>
      </c>
      <c r="L2852" t="s">
        <v>11823</v>
      </c>
      <c r="M2852" t="s">
        <v>172</v>
      </c>
      <c r="N2852" t="s">
        <v>11824</v>
      </c>
      <c r="O2852" t="s">
        <v>11825</v>
      </c>
      <c r="P2852" t="s">
        <v>39</v>
      </c>
      <c r="Q2852">
        <v>7</v>
      </c>
      <c r="R2852" t="s">
        <v>40</v>
      </c>
      <c r="S2852" t="s">
        <v>41</v>
      </c>
      <c r="T2852">
        <v>77260</v>
      </c>
      <c r="U2852" s="1">
        <v>45337</v>
      </c>
      <c r="V2852" t="s">
        <v>119</v>
      </c>
      <c r="W2852">
        <v>839214</v>
      </c>
      <c r="X2852" t="s">
        <v>11826</v>
      </c>
      <c r="Y2852">
        <v>288</v>
      </c>
      <c r="Z2852">
        <v>930</v>
      </c>
      <c r="AA2852">
        <v>4</v>
      </c>
      <c r="AB2852">
        <v>1488</v>
      </c>
    </row>
    <row r="2853" spans="1:28" x14ac:dyDescent="0.3">
      <c r="A2853" t="s">
        <v>28</v>
      </c>
      <c r="B2853" t="s">
        <v>29</v>
      </c>
      <c r="C2853" t="s">
        <v>193</v>
      </c>
      <c r="D2853" t="s">
        <v>411</v>
      </c>
      <c r="E2853" t="s">
        <v>56</v>
      </c>
      <c r="F2853" t="s">
        <v>355</v>
      </c>
      <c r="G2853">
        <v>88</v>
      </c>
      <c r="H2853">
        <v>417010</v>
      </c>
      <c r="I2853" t="s">
        <v>58</v>
      </c>
      <c r="J2853" s="1">
        <v>43920</v>
      </c>
      <c r="K2853">
        <v>950</v>
      </c>
      <c r="L2853" t="s">
        <v>11827</v>
      </c>
      <c r="M2853" t="s">
        <v>654</v>
      </c>
      <c r="N2853" t="s">
        <v>11828</v>
      </c>
      <c r="O2853" t="s">
        <v>11829</v>
      </c>
      <c r="P2853" t="s">
        <v>87</v>
      </c>
      <c r="Q2853">
        <v>12</v>
      </c>
      <c r="R2853" t="s">
        <v>88</v>
      </c>
      <c r="S2853" t="s">
        <v>79</v>
      </c>
      <c r="T2853">
        <v>72463</v>
      </c>
      <c r="U2853" s="1">
        <v>45457</v>
      </c>
      <c r="V2853" t="s">
        <v>52</v>
      </c>
      <c r="W2853">
        <v>770577</v>
      </c>
      <c r="X2853" t="s">
        <v>11830</v>
      </c>
      <c r="Y2853">
        <v>574</v>
      </c>
      <c r="Z2853">
        <v>2519</v>
      </c>
      <c r="AA2853">
        <v>7</v>
      </c>
      <c r="AB2853" s="2" t="s">
        <v>11831</v>
      </c>
    </row>
    <row r="2854" spans="1:28" x14ac:dyDescent="0.3">
      <c r="A2854" t="s">
        <v>28</v>
      </c>
      <c r="B2854" t="s">
        <v>29</v>
      </c>
      <c r="C2854" t="s">
        <v>91</v>
      </c>
      <c r="D2854" t="s">
        <v>163</v>
      </c>
      <c r="E2854" t="s">
        <v>56</v>
      </c>
      <c r="F2854" t="s">
        <v>355</v>
      </c>
      <c r="G2854">
        <v>39</v>
      </c>
      <c r="H2854">
        <v>405406</v>
      </c>
      <c r="I2854" t="s">
        <v>34</v>
      </c>
      <c r="J2854" s="1">
        <v>44118</v>
      </c>
      <c r="K2854">
        <v>1000</v>
      </c>
      <c r="L2854" t="s">
        <v>11832</v>
      </c>
      <c r="M2854" t="s">
        <v>200</v>
      </c>
      <c r="N2854" t="s">
        <v>11833</v>
      </c>
      <c r="O2854" t="s">
        <v>11834</v>
      </c>
      <c r="P2854" t="s">
        <v>51</v>
      </c>
      <c r="Q2854">
        <v>11</v>
      </c>
      <c r="R2854" t="s">
        <v>88</v>
      </c>
      <c r="S2854" t="s">
        <v>41</v>
      </c>
      <c r="T2854">
        <v>55292</v>
      </c>
      <c r="U2854" s="1">
        <v>45417</v>
      </c>
      <c r="V2854" t="s">
        <v>140</v>
      </c>
      <c r="W2854">
        <v>681918</v>
      </c>
      <c r="X2854" t="s">
        <v>11835</v>
      </c>
      <c r="Y2854">
        <v>791</v>
      </c>
      <c r="Z2854">
        <v>2198</v>
      </c>
      <c r="AA2854">
        <v>6</v>
      </c>
      <c r="AB2854" s="2" t="s">
        <v>11836</v>
      </c>
    </row>
    <row r="2855" spans="1:28" x14ac:dyDescent="0.3">
      <c r="A2855" t="s">
        <v>28</v>
      </c>
      <c r="B2855" t="s">
        <v>29</v>
      </c>
      <c r="C2855" t="s">
        <v>193</v>
      </c>
      <c r="D2855" t="s">
        <v>467</v>
      </c>
      <c r="E2855" t="s">
        <v>56</v>
      </c>
      <c r="F2855" t="s">
        <v>47</v>
      </c>
      <c r="G2855">
        <v>13</v>
      </c>
      <c r="H2855">
        <v>439490</v>
      </c>
      <c r="I2855" t="s">
        <v>58</v>
      </c>
      <c r="J2855" s="1">
        <v>43851</v>
      </c>
      <c r="K2855">
        <v>1000</v>
      </c>
      <c r="L2855" t="s">
        <v>8771</v>
      </c>
      <c r="M2855" t="s">
        <v>177</v>
      </c>
      <c r="N2855" t="s">
        <v>11837</v>
      </c>
      <c r="O2855" t="s">
        <v>11838</v>
      </c>
      <c r="P2855" t="s">
        <v>71</v>
      </c>
      <c r="Q2855">
        <v>19</v>
      </c>
      <c r="R2855" t="s">
        <v>40</v>
      </c>
      <c r="S2855" t="s">
        <v>41</v>
      </c>
      <c r="T2855">
        <v>55375</v>
      </c>
      <c r="U2855" s="1">
        <v>45462</v>
      </c>
      <c r="V2855" t="s">
        <v>52</v>
      </c>
      <c r="W2855">
        <v>379815</v>
      </c>
      <c r="X2855" t="s">
        <v>11839</v>
      </c>
      <c r="Y2855">
        <v>839</v>
      </c>
      <c r="Z2855">
        <v>1068</v>
      </c>
      <c r="AA2855">
        <v>6</v>
      </c>
      <c r="AB2855" s="2" t="s">
        <v>11840</v>
      </c>
    </row>
    <row r="2856" spans="1:28" x14ac:dyDescent="0.3">
      <c r="A2856" t="s">
        <v>28</v>
      </c>
      <c r="B2856" t="s">
        <v>29</v>
      </c>
      <c r="C2856" t="s">
        <v>193</v>
      </c>
      <c r="D2856" t="s">
        <v>98</v>
      </c>
      <c r="E2856" t="s">
        <v>46</v>
      </c>
      <c r="F2856" t="s">
        <v>113</v>
      </c>
      <c r="G2856">
        <v>67</v>
      </c>
      <c r="H2856">
        <v>428321</v>
      </c>
      <c r="I2856" t="s">
        <v>58</v>
      </c>
      <c r="J2856" s="1">
        <v>44663</v>
      </c>
      <c r="K2856">
        <v>1200</v>
      </c>
      <c r="L2856" t="s">
        <v>11841</v>
      </c>
      <c r="M2856" t="s">
        <v>68</v>
      </c>
      <c r="N2856" t="s">
        <v>11842</v>
      </c>
      <c r="O2856" t="s">
        <v>11843</v>
      </c>
      <c r="P2856" t="s">
        <v>87</v>
      </c>
      <c r="Q2856">
        <v>12</v>
      </c>
      <c r="R2856" t="s">
        <v>40</v>
      </c>
      <c r="S2856" t="s">
        <v>63</v>
      </c>
      <c r="T2856">
        <v>23095</v>
      </c>
      <c r="U2856" s="1">
        <v>45300</v>
      </c>
      <c r="V2856" t="s">
        <v>111</v>
      </c>
      <c r="W2856">
        <v>760881</v>
      </c>
      <c r="X2856" t="s">
        <v>11844</v>
      </c>
      <c r="Y2856">
        <v>263</v>
      </c>
      <c r="Z2856">
        <v>2675</v>
      </c>
      <c r="AA2856">
        <v>5</v>
      </c>
      <c r="AB2856">
        <v>5350</v>
      </c>
    </row>
    <row r="2857" spans="1:28" x14ac:dyDescent="0.3">
      <c r="A2857" t="s">
        <v>28</v>
      </c>
      <c r="B2857" t="s">
        <v>29</v>
      </c>
      <c r="C2857" t="s">
        <v>66</v>
      </c>
      <c r="D2857" t="s">
        <v>248</v>
      </c>
      <c r="E2857" t="s">
        <v>46</v>
      </c>
      <c r="F2857" t="s">
        <v>57</v>
      </c>
      <c r="G2857">
        <v>64</v>
      </c>
      <c r="H2857">
        <v>424403</v>
      </c>
      <c r="I2857" t="s">
        <v>58</v>
      </c>
      <c r="J2857" s="1">
        <v>45544</v>
      </c>
      <c r="K2857">
        <v>1100</v>
      </c>
      <c r="L2857" t="s">
        <v>11845</v>
      </c>
      <c r="M2857" t="s">
        <v>76</v>
      </c>
      <c r="N2857" t="s">
        <v>11846</v>
      </c>
      <c r="O2857" t="s">
        <v>11847</v>
      </c>
      <c r="P2857" t="s">
        <v>39</v>
      </c>
      <c r="Q2857">
        <v>19</v>
      </c>
      <c r="R2857" t="s">
        <v>40</v>
      </c>
      <c r="S2857" t="s">
        <v>41</v>
      </c>
      <c r="T2857">
        <v>63342</v>
      </c>
      <c r="U2857" s="1">
        <v>45350</v>
      </c>
      <c r="V2857" t="s">
        <v>119</v>
      </c>
      <c r="W2857">
        <v>283710</v>
      </c>
      <c r="X2857" t="s">
        <v>11848</v>
      </c>
      <c r="Y2857">
        <v>623</v>
      </c>
      <c r="Z2857">
        <v>2520</v>
      </c>
      <c r="AA2857">
        <v>4</v>
      </c>
      <c r="AB2857">
        <v>4032</v>
      </c>
    </row>
    <row r="2858" spans="1:28" x14ac:dyDescent="0.3">
      <c r="A2858" t="s">
        <v>28</v>
      </c>
      <c r="B2858" t="s">
        <v>29</v>
      </c>
      <c r="C2858" t="s">
        <v>44</v>
      </c>
      <c r="D2858" t="s">
        <v>134</v>
      </c>
      <c r="E2858" t="s">
        <v>32</v>
      </c>
      <c r="F2858" t="s">
        <v>57</v>
      </c>
      <c r="G2858">
        <v>24</v>
      </c>
      <c r="H2858">
        <v>423449</v>
      </c>
      <c r="I2858" t="s">
        <v>34</v>
      </c>
      <c r="J2858" s="1">
        <v>44626</v>
      </c>
      <c r="K2858">
        <v>1100</v>
      </c>
      <c r="L2858" t="s">
        <v>11849</v>
      </c>
      <c r="M2858" t="s">
        <v>1244</v>
      </c>
      <c r="N2858" t="s">
        <v>11850</v>
      </c>
      <c r="O2858" t="s">
        <v>11851</v>
      </c>
      <c r="P2858" t="s">
        <v>39</v>
      </c>
      <c r="Q2858">
        <v>8</v>
      </c>
      <c r="R2858" t="s">
        <v>40</v>
      </c>
      <c r="S2858" t="s">
        <v>118</v>
      </c>
      <c r="T2858">
        <v>35483</v>
      </c>
      <c r="U2858" s="1">
        <v>45405</v>
      </c>
      <c r="V2858" t="s">
        <v>80</v>
      </c>
      <c r="W2858">
        <v>687534</v>
      </c>
      <c r="X2858" t="s">
        <v>11852</v>
      </c>
      <c r="Y2858">
        <v>354</v>
      </c>
      <c r="Z2858">
        <v>2609</v>
      </c>
      <c r="AA2858">
        <v>3</v>
      </c>
      <c r="AB2858">
        <v>3130.8</v>
      </c>
    </row>
    <row r="2859" spans="1:28" x14ac:dyDescent="0.3">
      <c r="A2859" t="s">
        <v>28</v>
      </c>
      <c r="B2859" t="s">
        <v>29</v>
      </c>
      <c r="C2859" t="s">
        <v>54</v>
      </c>
      <c r="D2859" t="s">
        <v>349</v>
      </c>
      <c r="E2859" t="s">
        <v>56</v>
      </c>
      <c r="F2859" t="s">
        <v>175</v>
      </c>
      <c r="G2859">
        <v>28</v>
      </c>
      <c r="H2859">
        <v>413272</v>
      </c>
      <c r="I2859" t="s">
        <v>58</v>
      </c>
      <c r="J2859" s="1">
        <v>44845</v>
      </c>
      <c r="K2859">
        <v>950</v>
      </c>
      <c r="L2859" t="s">
        <v>11853</v>
      </c>
      <c r="M2859" t="s">
        <v>60</v>
      </c>
      <c r="N2859" t="s">
        <v>11854</v>
      </c>
      <c r="O2859" t="s">
        <v>11855</v>
      </c>
      <c r="P2859" t="s">
        <v>39</v>
      </c>
      <c r="Q2859">
        <v>8</v>
      </c>
      <c r="R2859" t="s">
        <v>88</v>
      </c>
      <c r="S2859" t="s">
        <v>63</v>
      </c>
      <c r="T2859">
        <v>38147</v>
      </c>
      <c r="U2859" s="1">
        <v>45464</v>
      </c>
      <c r="V2859" t="s">
        <v>52</v>
      </c>
      <c r="W2859">
        <v>238769</v>
      </c>
      <c r="X2859" t="s">
        <v>11856</v>
      </c>
      <c r="Y2859">
        <v>944</v>
      </c>
      <c r="Z2859">
        <v>1035</v>
      </c>
      <c r="AA2859">
        <v>2</v>
      </c>
      <c r="AB2859">
        <v>828</v>
      </c>
    </row>
    <row r="2860" spans="1:28" x14ac:dyDescent="0.3">
      <c r="A2860" t="s">
        <v>28</v>
      </c>
      <c r="B2860" t="s">
        <v>29</v>
      </c>
      <c r="C2860" t="s">
        <v>91</v>
      </c>
      <c r="D2860" t="s">
        <v>611</v>
      </c>
      <c r="E2860" t="s">
        <v>46</v>
      </c>
      <c r="F2860" t="s">
        <v>355</v>
      </c>
      <c r="G2860">
        <v>3</v>
      </c>
      <c r="H2860">
        <v>432858</v>
      </c>
      <c r="I2860" t="s">
        <v>58</v>
      </c>
      <c r="J2860" s="1">
        <v>44214</v>
      </c>
      <c r="K2860">
        <v>1200</v>
      </c>
      <c r="L2860" t="s">
        <v>11857</v>
      </c>
      <c r="M2860" t="s">
        <v>276</v>
      </c>
      <c r="N2860" t="s">
        <v>11858</v>
      </c>
      <c r="O2860" t="s">
        <v>11859</v>
      </c>
      <c r="P2860" t="s">
        <v>39</v>
      </c>
      <c r="Q2860">
        <v>16</v>
      </c>
      <c r="R2860" t="s">
        <v>40</v>
      </c>
      <c r="S2860" t="s">
        <v>79</v>
      </c>
      <c r="T2860">
        <v>37261</v>
      </c>
      <c r="U2860" s="1">
        <v>45293</v>
      </c>
      <c r="V2860" t="s">
        <v>111</v>
      </c>
      <c r="W2860">
        <v>816254</v>
      </c>
      <c r="X2860" t="s">
        <v>11860</v>
      </c>
      <c r="Y2860">
        <v>989</v>
      </c>
      <c r="Z2860">
        <v>644</v>
      </c>
      <c r="AA2860">
        <v>8</v>
      </c>
      <c r="AB2860">
        <v>2060.8000000000002</v>
      </c>
    </row>
    <row r="2861" spans="1:28" x14ac:dyDescent="0.3">
      <c r="A2861" t="s">
        <v>28</v>
      </c>
      <c r="B2861" t="s">
        <v>29</v>
      </c>
      <c r="C2861" t="s">
        <v>54</v>
      </c>
      <c r="D2861" t="s">
        <v>170</v>
      </c>
      <c r="E2861" t="s">
        <v>56</v>
      </c>
      <c r="F2861" t="s">
        <v>83</v>
      </c>
      <c r="G2861">
        <v>75</v>
      </c>
      <c r="H2861">
        <v>406092</v>
      </c>
      <c r="I2861" t="s">
        <v>58</v>
      </c>
      <c r="J2861" s="1">
        <v>44008</v>
      </c>
      <c r="K2861">
        <v>1300</v>
      </c>
      <c r="L2861" t="s">
        <v>11861</v>
      </c>
      <c r="M2861" t="s">
        <v>1091</v>
      </c>
      <c r="N2861" t="s">
        <v>11862</v>
      </c>
      <c r="O2861" t="s">
        <v>11863</v>
      </c>
      <c r="P2861" t="s">
        <v>87</v>
      </c>
      <c r="Q2861">
        <v>18</v>
      </c>
      <c r="R2861" t="s">
        <v>88</v>
      </c>
      <c r="S2861" t="s">
        <v>63</v>
      </c>
      <c r="T2861">
        <v>26649</v>
      </c>
      <c r="U2861" s="1">
        <v>45587</v>
      </c>
      <c r="V2861" t="s">
        <v>155</v>
      </c>
      <c r="W2861">
        <v>240181</v>
      </c>
      <c r="X2861" t="s">
        <v>11864</v>
      </c>
      <c r="Y2861">
        <v>814</v>
      </c>
      <c r="Z2861">
        <v>1375</v>
      </c>
      <c r="AA2861">
        <v>4</v>
      </c>
      <c r="AB2861">
        <v>2200</v>
      </c>
    </row>
    <row r="2862" spans="1:28" x14ac:dyDescent="0.3">
      <c r="A2862" t="s">
        <v>28</v>
      </c>
      <c r="B2862" t="s">
        <v>29</v>
      </c>
      <c r="C2862" t="s">
        <v>66</v>
      </c>
      <c r="D2862" t="s">
        <v>142</v>
      </c>
      <c r="E2862" t="s">
        <v>56</v>
      </c>
      <c r="F2862" t="s">
        <v>57</v>
      </c>
      <c r="G2862">
        <v>48</v>
      </c>
      <c r="H2862">
        <v>421018</v>
      </c>
      <c r="I2862" t="s">
        <v>34</v>
      </c>
      <c r="J2862" s="1">
        <v>43903</v>
      </c>
      <c r="K2862">
        <v>1300</v>
      </c>
      <c r="L2862" t="s">
        <v>11865</v>
      </c>
      <c r="M2862" t="s">
        <v>129</v>
      </c>
      <c r="N2862" t="s">
        <v>11866</v>
      </c>
      <c r="O2862" t="s">
        <v>11867</v>
      </c>
      <c r="P2862" t="s">
        <v>39</v>
      </c>
      <c r="Q2862">
        <v>12</v>
      </c>
      <c r="R2862" t="s">
        <v>40</v>
      </c>
      <c r="S2862" t="s">
        <v>79</v>
      </c>
      <c r="T2862">
        <v>67091</v>
      </c>
      <c r="U2862" s="1">
        <v>45552</v>
      </c>
      <c r="V2862" t="s">
        <v>180</v>
      </c>
      <c r="W2862">
        <v>148436</v>
      </c>
      <c r="X2862" t="s">
        <v>11868</v>
      </c>
      <c r="Y2862">
        <v>503</v>
      </c>
      <c r="Z2862">
        <v>1516</v>
      </c>
      <c r="AA2862">
        <v>1</v>
      </c>
      <c r="AB2862">
        <v>606.4</v>
      </c>
    </row>
    <row r="2863" spans="1:28" x14ac:dyDescent="0.3">
      <c r="A2863" t="s">
        <v>28</v>
      </c>
      <c r="B2863" t="s">
        <v>29</v>
      </c>
      <c r="C2863" t="s">
        <v>66</v>
      </c>
      <c r="D2863" t="s">
        <v>338</v>
      </c>
      <c r="E2863" t="s">
        <v>32</v>
      </c>
      <c r="F2863" t="s">
        <v>83</v>
      </c>
      <c r="G2863">
        <v>53</v>
      </c>
      <c r="H2863">
        <v>419688</v>
      </c>
      <c r="I2863" t="s">
        <v>34</v>
      </c>
      <c r="J2863" s="1">
        <v>44466</v>
      </c>
      <c r="K2863">
        <v>800</v>
      </c>
      <c r="L2863" t="s">
        <v>11869</v>
      </c>
      <c r="M2863" t="s">
        <v>205</v>
      </c>
      <c r="N2863" t="s">
        <v>11870</v>
      </c>
      <c r="O2863" t="s">
        <v>11871</v>
      </c>
      <c r="P2863" t="s">
        <v>71</v>
      </c>
      <c r="Q2863">
        <v>17</v>
      </c>
      <c r="R2863" t="s">
        <v>88</v>
      </c>
      <c r="S2863" t="s">
        <v>41</v>
      </c>
      <c r="T2863">
        <v>28389</v>
      </c>
      <c r="U2863" s="1">
        <v>45418</v>
      </c>
      <c r="V2863" t="s">
        <v>140</v>
      </c>
      <c r="W2863">
        <v>728961</v>
      </c>
      <c r="X2863" t="s">
        <v>11872</v>
      </c>
      <c r="Y2863">
        <v>818</v>
      </c>
      <c r="Z2863">
        <v>2083</v>
      </c>
      <c r="AA2863">
        <v>2</v>
      </c>
      <c r="AB2863">
        <v>1666.4</v>
      </c>
    </row>
    <row r="2864" spans="1:28" x14ac:dyDescent="0.3">
      <c r="A2864" t="s">
        <v>28</v>
      </c>
      <c r="B2864" t="s">
        <v>29</v>
      </c>
      <c r="C2864" t="s">
        <v>91</v>
      </c>
      <c r="D2864" t="s">
        <v>105</v>
      </c>
      <c r="E2864" t="s">
        <v>46</v>
      </c>
      <c r="F2864" t="s">
        <v>355</v>
      </c>
      <c r="G2864">
        <v>2</v>
      </c>
      <c r="H2864">
        <v>402036</v>
      </c>
      <c r="I2864" t="s">
        <v>34</v>
      </c>
      <c r="J2864" s="1">
        <v>44866</v>
      </c>
      <c r="K2864">
        <v>800</v>
      </c>
      <c r="L2864" t="s">
        <v>11873</v>
      </c>
      <c r="M2864" t="s">
        <v>1244</v>
      </c>
      <c r="N2864" t="s">
        <v>11874</v>
      </c>
      <c r="O2864" t="s">
        <v>11875</v>
      </c>
      <c r="P2864" t="s">
        <v>51</v>
      </c>
      <c r="Q2864">
        <v>20</v>
      </c>
      <c r="R2864" t="s">
        <v>40</v>
      </c>
      <c r="S2864" t="s">
        <v>118</v>
      </c>
      <c r="T2864">
        <v>92436</v>
      </c>
      <c r="U2864" s="1">
        <v>45403</v>
      </c>
      <c r="V2864" t="s">
        <v>80</v>
      </c>
      <c r="W2864">
        <v>804218</v>
      </c>
      <c r="X2864" t="s">
        <v>11876</v>
      </c>
      <c r="Y2864">
        <v>230</v>
      </c>
      <c r="Z2864">
        <v>2163</v>
      </c>
      <c r="AA2864">
        <v>7</v>
      </c>
      <c r="AB2864" s="2" t="s">
        <v>11877</v>
      </c>
    </row>
    <row r="2865" spans="1:28" x14ac:dyDescent="0.3">
      <c r="A2865" t="s">
        <v>28</v>
      </c>
      <c r="B2865" t="s">
        <v>29</v>
      </c>
      <c r="C2865" t="s">
        <v>193</v>
      </c>
      <c r="D2865" t="s">
        <v>149</v>
      </c>
      <c r="E2865" t="s">
        <v>46</v>
      </c>
      <c r="F2865" t="s">
        <v>57</v>
      </c>
      <c r="G2865">
        <v>96</v>
      </c>
      <c r="H2865">
        <v>429745</v>
      </c>
      <c r="I2865" t="s">
        <v>58</v>
      </c>
      <c r="J2865" s="1">
        <v>44229</v>
      </c>
      <c r="K2865">
        <v>1100</v>
      </c>
      <c r="L2865" t="s">
        <v>11878</v>
      </c>
      <c r="M2865" t="s">
        <v>1017</v>
      </c>
      <c r="N2865" t="s">
        <v>11879</v>
      </c>
      <c r="O2865" t="s">
        <v>11880</v>
      </c>
      <c r="P2865" t="s">
        <v>87</v>
      </c>
      <c r="Q2865">
        <v>8</v>
      </c>
      <c r="R2865" t="s">
        <v>88</v>
      </c>
      <c r="S2865" t="s">
        <v>79</v>
      </c>
      <c r="T2865">
        <v>60674</v>
      </c>
      <c r="U2865" s="1">
        <v>45397</v>
      </c>
      <c r="V2865" t="s">
        <v>80</v>
      </c>
      <c r="W2865">
        <v>403621</v>
      </c>
      <c r="X2865" t="s">
        <v>11881</v>
      </c>
      <c r="Y2865">
        <v>767</v>
      </c>
      <c r="Z2865">
        <v>2504</v>
      </c>
      <c r="AA2865">
        <v>2</v>
      </c>
      <c r="AB2865">
        <v>2003.2</v>
      </c>
    </row>
    <row r="2866" spans="1:28" x14ac:dyDescent="0.3">
      <c r="A2866" t="s">
        <v>28</v>
      </c>
      <c r="B2866" t="s">
        <v>29</v>
      </c>
      <c r="C2866" t="s">
        <v>157</v>
      </c>
      <c r="D2866" t="s">
        <v>220</v>
      </c>
      <c r="E2866" t="s">
        <v>46</v>
      </c>
      <c r="F2866" t="s">
        <v>135</v>
      </c>
      <c r="G2866">
        <v>55</v>
      </c>
      <c r="H2866">
        <v>438281</v>
      </c>
      <c r="I2866" t="s">
        <v>58</v>
      </c>
      <c r="J2866" s="1">
        <v>45475</v>
      </c>
      <c r="K2866">
        <v>950</v>
      </c>
      <c r="L2866" t="s">
        <v>8569</v>
      </c>
      <c r="M2866" t="s">
        <v>731</v>
      </c>
      <c r="N2866" t="s">
        <v>11882</v>
      </c>
      <c r="O2866" t="s">
        <v>11883</v>
      </c>
      <c r="P2866" t="s">
        <v>71</v>
      </c>
      <c r="Q2866">
        <v>12</v>
      </c>
      <c r="R2866" t="s">
        <v>40</v>
      </c>
      <c r="S2866" t="s">
        <v>79</v>
      </c>
      <c r="T2866">
        <v>88423</v>
      </c>
      <c r="U2866" s="1">
        <v>45397</v>
      </c>
      <c r="V2866" t="s">
        <v>80</v>
      </c>
      <c r="W2866">
        <v>481016</v>
      </c>
      <c r="X2866" t="s">
        <v>11884</v>
      </c>
      <c r="Y2866">
        <v>437</v>
      </c>
      <c r="Z2866">
        <v>2284</v>
      </c>
      <c r="AA2866">
        <v>3</v>
      </c>
      <c r="AB2866">
        <v>2740.8</v>
      </c>
    </row>
    <row r="2867" spans="1:28" x14ac:dyDescent="0.3">
      <c r="A2867" t="s">
        <v>28</v>
      </c>
      <c r="B2867" t="s">
        <v>29</v>
      </c>
      <c r="C2867" t="s">
        <v>44</v>
      </c>
      <c r="D2867" t="s">
        <v>227</v>
      </c>
      <c r="E2867" t="s">
        <v>56</v>
      </c>
      <c r="F2867" t="s">
        <v>83</v>
      </c>
      <c r="G2867">
        <v>19</v>
      </c>
      <c r="H2867">
        <v>418030</v>
      </c>
      <c r="I2867" t="s">
        <v>34</v>
      </c>
      <c r="J2867" s="1">
        <v>44592</v>
      </c>
      <c r="K2867">
        <v>800</v>
      </c>
      <c r="L2867" t="s">
        <v>11885</v>
      </c>
      <c r="M2867" t="s">
        <v>137</v>
      </c>
      <c r="N2867" t="s">
        <v>11886</v>
      </c>
      <c r="O2867" t="s">
        <v>11887</v>
      </c>
      <c r="P2867" t="s">
        <v>87</v>
      </c>
      <c r="Q2867">
        <v>6</v>
      </c>
      <c r="R2867" t="s">
        <v>88</v>
      </c>
      <c r="S2867" t="s">
        <v>118</v>
      </c>
      <c r="T2867">
        <v>64037</v>
      </c>
      <c r="U2867" s="1">
        <v>45372</v>
      </c>
      <c r="V2867" t="s">
        <v>72</v>
      </c>
      <c r="W2867">
        <v>990774</v>
      </c>
      <c r="X2867" t="s">
        <v>11888</v>
      </c>
      <c r="Y2867">
        <v>331</v>
      </c>
      <c r="Z2867">
        <v>2008</v>
      </c>
      <c r="AA2867">
        <v>1</v>
      </c>
      <c r="AB2867">
        <v>803.2</v>
      </c>
    </row>
    <row r="2868" spans="1:28" x14ac:dyDescent="0.3">
      <c r="A2868" t="s">
        <v>28</v>
      </c>
      <c r="B2868" t="s">
        <v>29</v>
      </c>
      <c r="C2868" t="s">
        <v>193</v>
      </c>
      <c r="D2868" t="s">
        <v>274</v>
      </c>
      <c r="E2868" t="s">
        <v>56</v>
      </c>
      <c r="F2868" t="s">
        <v>57</v>
      </c>
      <c r="G2868">
        <v>98</v>
      </c>
      <c r="H2868">
        <v>439137</v>
      </c>
      <c r="I2868" t="s">
        <v>34</v>
      </c>
      <c r="J2868" s="1">
        <v>44867</v>
      </c>
      <c r="K2868">
        <v>1300</v>
      </c>
      <c r="L2868" t="s">
        <v>11889</v>
      </c>
      <c r="M2868" t="s">
        <v>200</v>
      </c>
      <c r="N2868" t="s">
        <v>11890</v>
      </c>
      <c r="O2868" t="s">
        <v>11891</v>
      </c>
      <c r="P2868" t="s">
        <v>51</v>
      </c>
      <c r="Q2868">
        <v>3</v>
      </c>
      <c r="R2868" t="s">
        <v>40</v>
      </c>
      <c r="S2868" t="s">
        <v>79</v>
      </c>
      <c r="T2868">
        <v>37519</v>
      </c>
      <c r="U2868" s="1">
        <v>45553</v>
      </c>
      <c r="V2868" t="s">
        <v>180</v>
      </c>
      <c r="W2868">
        <v>282812</v>
      </c>
      <c r="X2868" t="s">
        <v>11892</v>
      </c>
      <c r="Y2868">
        <v>617</v>
      </c>
      <c r="Z2868">
        <v>1703</v>
      </c>
      <c r="AA2868">
        <v>4</v>
      </c>
      <c r="AB2868">
        <v>2724.8</v>
      </c>
    </row>
    <row r="2869" spans="1:28" x14ac:dyDescent="0.3">
      <c r="A2869" t="s">
        <v>28</v>
      </c>
      <c r="B2869" t="s">
        <v>29</v>
      </c>
      <c r="C2869" t="s">
        <v>30</v>
      </c>
      <c r="D2869" t="s">
        <v>254</v>
      </c>
      <c r="E2869" t="s">
        <v>56</v>
      </c>
      <c r="F2869" t="s">
        <v>113</v>
      </c>
      <c r="G2869">
        <v>62</v>
      </c>
      <c r="H2869">
        <v>428705</v>
      </c>
      <c r="I2869" t="s">
        <v>34</v>
      </c>
      <c r="J2869" s="1">
        <v>45586</v>
      </c>
      <c r="K2869">
        <v>1200</v>
      </c>
      <c r="L2869" t="s">
        <v>11893</v>
      </c>
      <c r="M2869" t="s">
        <v>293</v>
      </c>
      <c r="N2869" t="s">
        <v>11894</v>
      </c>
      <c r="O2869" t="s">
        <v>11895</v>
      </c>
      <c r="P2869" t="s">
        <v>39</v>
      </c>
      <c r="Q2869">
        <v>12</v>
      </c>
      <c r="R2869" t="s">
        <v>40</v>
      </c>
      <c r="S2869" t="s">
        <v>118</v>
      </c>
      <c r="T2869">
        <v>88760</v>
      </c>
      <c r="U2869" s="1">
        <v>45438</v>
      </c>
      <c r="V2869" t="s">
        <v>140</v>
      </c>
      <c r="W2869">
        <v>878372</v>
      </c>
      <c r="X2869" t="s">
        <v>11896</v>
      </c>
      <c r="Y2869">
        <v>245</v>
      </c>
      <c r="Z2869">
        <v>606</v>
      </c>
      <c r="AA2869">
        <v>7</v>
      </c>
      <c r="AB2869" s="2" t="s">
        <v>11897</v>
      </c>
    </row>
    <row r="2870" spans="1:28" x14ac:dyDescent="0.3">
      <c r="A2870" t="s">
        <v>28</v>
      </c>
      <c r="B2870" t="s">
        <v>29</v>
      </c>
      <c r="C2870" t="s">
        <v>193</v>
      </c>
      <c r="D2870" t="s">
        <v>220</v>
      </c>
      <c r="E2870" t="s">
        <v>56</v>
      </c>
      <c r="F2870" t="s">
        <v>135</v>
      </c>
      <c r="G2870">
        <v>12</v>
      </c>
      <c r="H2870">
        <v>437299</v>
      </c>
      <c r="I2870" t="s">
        <v>34</v>
      </c>
      <c r="J2870" s="1">
        <v>44289</v>
      </c>
      <c r="K2870">
        <v>1000</v>
      </c>
      <c r="L2870" t="s">
        <v>11898</v>
      </c>
      <c r="M2870" t="s">
        <v>366</v>
      </c>
      <c r="N2870" t="s">
        <v>11899</v>
      </c>
      <c r="O2870" t="s">
        <v>11900</v>
      </c>
      <c r="P2870" t="s">
        <v>51</v>
      </c>
      <c r="Q2870">
        <v>14</v>
      </c>
      <c r="R2870" t="s">
        <v>40</v>
      </c>
      <c r="S2870" t="s">
        <v>41</v>
      </c>
      <c r="T2870">
        <v>99293</v>
      </c>
      <c r="U2870" s="1">
        <v>45392</v>
      </c>
      <c r="V2870" t="s">
        <v>80</v>
      </c>
      <c r="W2870">
        <v>485773</v>
      </c>
      <c r="X2870" t="s">
        <v>11901</v>
      </c>
      <c r="Y2870">
        <v>567</v>
      </c>
      <c r="Z2870">
        <v>1617</v>
      </c>
      <c r="AA2870">
        <v>7</v>
      </c>
      <c r="AB2870">
        <v>4527.6000000000004</v>
      </c>
    </row>
    <row r="2871" spans="1:28" x14ac:dyDescent="0.3">
      <c r="A2871" t="s">
        <v>28</v>
      </c>
      <c r="B2871" t="s">
        <v>29</v>
      </c>
      <c r="C2871" t="s">
        <v>54</v>
      </c>
      <c r="D2871" t="s">
        <v>524</v>
      </c>
      <c r="E2871" t="s">
        <v>32</v>
      </c>
      <c r="F2871" t="s">
        <v>150</v>
      </c>
      <c r="G2871">
        <v>27</v>
      </c>
      <c r="H2871">
        <v>439641</v>
      </c>
      <c r="I2871" t="s">
        <v>34</v>
      </c>
      <c r="J2871" s="1">
        <v>44440</v>
      </c>
      <c r="K2871">
        <v>1100</v>
      </c>
      <c r="L2871" t="s">
        <v>11902</v>
      </c>
      <c r="M2871" t="s">
        <v>1007</v>
      </c>
      <c r="N2871" t="s">
        <v>11903</v>
      </c>
      <c r="O2871" t="s">
        <v>11904</v>
      </c>
      <c r="P2871" t="s">
        <v>51</v>
      </c>
      <c r="Q2871">
        <v>17</v>
      </c>
      <c r="R2871" t="s">
        <v>88</v>
      </c>
      <c r="S2871" t="s">
        <v>118</v>
      </c>
      <c r="T2871">
        <v>63646</v>
      </c>
      <c r="U2871" s="1">
        <v>45495</v>
      </c>
      <c r="V2871" t="s">
        <v>126</v>
      </c>
      <c r="W2871">
        <v>797549</v>
      </c>
      <c r="X2871" t="s">
        <v>11905</v>
      </c>
      <c r="Y2871">
        <v>228</v>
      </c>
      <c r="Z2871">
        <v>940</v>
      </c>
      <c r="AA2871">
        <v>5</v>
      </c>
      <c r="AB2871">
        <v>1880</v>
      </c>
    </row>
    <row r="2872" spans="1:28" x14ac:dyDescent="0.3">
      <c r="A2872" t="s">
        <v>28</v>
      </c>
      <c r="B2872" t="s">
        <v>29</v>
      </c>
      <c r="C2872" t="s">
        <v>44</v>
      </c>
      <c r="D2872" t="s">
        <v>291</v>
      </c>
      <c r="E2872" t="s">
        <v>56</v>
      </c>
      <c r="F2872" t="s">
        <v>47</v>
      </c>
      <c r="G2872">
        <v>43</v>
      </c>
      <c r="H2872">
        <v>415959</v>
      </c>
      <c r="I2872" t="s">
        <v>34</v>
      </c>
      <c r="J2872" s="1">
        <v>44436</v>
      </c>
      <c r="K2872">
        <v>1400</v>
      </c>
      <c r="L2872" t="s">
        <v>11906</v>
      </c>
      <c r="M2872" t="s">
        <v>568</v>
      </c>
      <c r="N2872" t="s">
        <v>11907</v>
      </c>
      <c r="O2872">
        <f>1-880-224-8822</f>
        <v>-9925</v>
      </c>
      <c r="P2872" t="s">
        <v>39</v>
      </c>
      <c r="Q2872">
        <v>16</v>
      </c>
      <c r="R2872" t="s">
        <v>88</v>
      </c>
      <c r="S2872" t="s">
        <v>118</v>
      </c>
      <c r="T2872">
        <v>32419</v>
      </c>
      <c r="U2872" s="1">
        <v>45473</v>
      </c>
      <c r="V2872" t="s">
        <v>52</v>
      </c>
      <c r="W2872">
        <v>943661</v>
      </c>
      <c r="X2872" t="s">
        <v>9281</v>
      </c>
      <c r="Y2872">
        <v>257</v>
      </c>
      <c r="Z2872">
        <v>2252</v>
      </c>
      <c r="AA2872">
        <v>1</v>
      </c>
      <c r="AB2872" s="2" t="s">
        <v>11908</v>
      </c>
    </row>
    <row r="2873" spans="1:28" x14ac:dyDescent="0.3">
      <c r="A2873" t="s">
        <v>28</v>
      </c>
      <c r="B2873" t="s">
        <v>29</v>
      </c>
      <c r="C2873" t="s">
        <v>157</v>
      </c>
      <c r="D2873" t="s">
        <v>220</v>
      </c>
      <c r="E2873" t="s">
        <v>56</v>
      </c>
      <c r="F2873" t="s">
        <v>33</v>
      </c>
      <c r="G2873">
        <v>2</v>
      </c>
      <c r="H2873">
        <v>403465</v>
      </c>
      <c r="I2873" t="s">
        <v>34</v>
      </c>
      <c r="J2873" s="1">
        <v>44664</v>
      </c>
      <c r="K2873">
        <v>1100</v>
      </c>
      <c r="L2873" t="s">
        <v>11909</v>
      </c>
      <c r="M2873" t="s">
        <v>1291</v>
      </c>
      <c r="N2873" t="s">
        <v>11910</v>
      </c>
      <c r="O2873" t="s">
        <v>11911</v>
      </c>
      <c r="P2873" t="s">
        <v>87</v>
      </c>
      <c r="Q2873">
        <v>11</v>
      </c>
      <c r="R2873" t="s">
        <v>88</v>
      </c>
      <c r="S2873" t="s">
        <v>41</v>
      </c>
      <c r="T2873">
        <v>37392</v>
      </c>
      <c r="U2873" s="1">
        <v>45342</v>
      </c>
      <c r="V2873" t="s">
        <v>119</v>
      </c>
      <c r="W2873">
        <v>109356</v>
      </c>
      <c r="X2873" t="s">
        <v>11912</v>
      </c>
      <c r="Y2873">
        <v>891</v>
      </c>
      <c r="Z2873">
        <v>2368</v>
      </c>
      <c r="AA2873">
        <v>2</v>
      </c>
      <c r="AB2873">
        <v>1894.4</v>
      </c>
    </row>
    <row r="2874" spans="1:28" x14ac:dyDescent="0.3">
      <c r="A2874" t="s">
        <v>28</v>
      </c>
      <c r="B2874" t="s">
        <v>29</v>
      </c>
      <c r="C2874" t="s">
        <v>91</v>
      </c>
      <c r="D2874" t="s">
        <v>142</v>
      </c>
      <c r="E2874" t="s">
        <v>32</v>
      </c>
      <c r="F2874" t="s">
        <v>83</v>
      </c>
      <c r="G2874">
        <v>86</v>
      </c>
      <c r="H2874">
        <v>407701</v>
      </c>
      <c r="I2874" t="s">
        <v>58</v>
      </c>
      <c r="J2874" s="1">
        <v>44638</v>
      </c>
      <c r="K2874">
        <v>1300</v>
      </c>
      <c r="L2874" t="s">
        <v>9245</v>
      </c>
      <c r="M2874" t="s">
        <v>1291</v>
      </c>
      <c r="N2874" t="s">
        <v>11913</v>
      </c>
      <c r="O2874" t="s">
        <v>11914</v>
      </c>
      <c r="P2874" t="s">
        <v>51</v>
      </c>
      <c r="Q2874">
        <v>17</v>
      </c>
      <c r="R2874" t="s">
        <v>40</v>
      </c>
      <c r="S2874" t="s">
        <v>79</v>
      </c>
      <c r="T2874">
        <v>10021</v>
      </c>
      <c r="U2874" s="1">
        <v>45326</v>
      </c>
      <c r="V2874" t="s">
        <v>119</v>
      </c>
      <c r="W2874">
        <v>261297</v>
      </c>
      <c r="X2874" t="s">
        <v>11915</v>
      </c>
      <c r="Y2874">
        <v>748</v>
      </c>
      <c r="Z2874">
        <v>749</v>
      </c>
      <c r="AA2874">
        <v>3</v>
      </c>
      <c r="AB2874" s="2" t="s">
        <v>11916</v>
      </c>
    </row>
    <row r="2875" spans="1:28" x14ac:dyDescent="0.3">
      <c r="A2875" t="s">
        <v>28</v>
      </c>
      <c r="B2875" t="s">
        <v>29</v>
      </c>
      <c r="C2875" t="s">
        <v>157</v>
      </c>
      <c r="D2875" t="s">
        <v>261</v>
      </c>
      <c r="E2875" t="s">
        <v>32</v>
      </c>
      <c r="F2875" t="s">
        <v>99</v>
      </c>
      <c r="G2875">
        <v>91</v>
      </c>
      <c r="H2875">
        <v>433855</v>
      </c>
      <c r="I2875" t="s">
        <v>58</v>
      </c>
      <c r="J2875" s="1">
        <v>43922</v>
      </c>
      <c r="K2875">
        <v>1300</v>
      </c>
      <c r="L2875" t="s">
        <v>11917</v>
      </c>
      <c r="M2875" t="s">
        <v>478</v>
      </c>
      <c r="N2875" t="s">
        <v>11918</v>
      </c>
      <c r="O2875">
        <v>4259846782</v>
      </c>
      <c r="P2875" t="s">
        <v>71</v>
      </c>
      <c r="Q2875">
        <v>17</v>
      </c>
      <c r="R2875" t="s">
        <v>40</v>
      </c>
      <c r="S2875" t="s">
        <v>63</v>
      </c>
      <c r="T2875">
        <v>87629</v>
      </c>
      <c r="U2875" s="1">
        <v>45540</v>
      </c>
      <c r="V2875" t="s">
        <v>180</v>
      </c>
      <c r="W2875">
        <v>763955</v>
      </c>
      <c r="X2875" t="s">
        <v>11919</v>
      </c>
      <c r="Y2875">
        <v>553</v>
      </c>
      <c r="Z2875">
        <v>2277</v>
      </c>
      <c r="AA2875">
        <v>2</v>
      </c>
      <c r="AB2875" s="2" t="s">
        <v>9267</v>
      </c>
    </row>
    <row r="2876" spans="1:28" x14ac:dyDescent="0.3">
      <c r="A2876" t="s">
        <v>28</v>
      </c>
      <c r="B2876" t="s">
        <v>29</v>
      </c>
      <c r="C2876" t="s">
        <v>30</v>
      </c>
      <c r="D2876" t="s">
        <v>187</v>
      </c>
      <c r="E2876" t="s">
        <v>32</v>
      </c>
      <c r="F2876" t="s">
        <v>355</v>
      </c>
      <c r="G2876">
        <v>9</v>
      </c>
      <c r="H2876">
        <v>427977</v>
      </c>
      <c r="I2876" t="s">
        <v>34</v>
      </c>
      <c r="J2876" s="1">
        <v>44354</v>
      </c>
      <c r="K2876">
        <v>1400</v>
      </c>
      <c r="L2876" t="s">
        <v>11920</v>
      </c>
      <c r="M2876" t="s">
        <v>68</v>
      </c>
      <c r="N2876" t="s">
        <v>11921</v>
      </c>
      <c r="O2876" t="s">
        <v>11922</v>
      </c>
      <c r="P2876" t="s">
        <v>39</v>
      </c>
      <c r="Q2876">
        <v>4</v>
      </c>
      <c r="R2876" t="s">
        <v>40</v>
      </c>
      <c r="S2876" t="s">
        <v>79</v>
      </c>
      <c r="T2876">
        <v>78622</v>
      </c>
      <c r="U2876" s="1">
        <v>45539</v>
      </c>
      <c r="V2876" t="s">
        <v>180</v>
      </c>
      <c r="W2876">
        <v>768427</v>
      </c>
      <c r="X2876" t="s">
        <v>11923</v>
      </c>
      <c r="Y2876">
        <v>562</v>
      </c>
      <c r="Z2876">
        <v>1711</v>
      </c>
      <c r="AA2876">
        <v>5</v>
      </c>
      <c r="AB2876">
        <v>3422</v>
      </c>
    </row>
    <row r="2877" spans="1:28" x14ac:dyDescent="0.3">
      <c r="A2877" t="s">
        <v>28</v>
      </c>
      <c r="B2877" t="s">
        <v>29</v>
      </c>
      <c r="C2877" t="s">
        <v>148</v>
      </c>
      <c r="D2877" t="s">
        <v>616</v>
      </c>
      <c r="E2877" t="s">
        <v>32</v>
      </c>
      <c r="F2877" t="s">
        <v>33</v>
      </c>
      <c r="G2877">
        <v>95</v>
      </c>
      <c r="H2877">
        <v>422591</v>
      </c>
      <c r="I2877" t="s">
        <v>34</v>
      </c>
      <c r="J2877" s="1">
        <v>43928</v>
      </c>
      <c r="K2877">
        <v>1000</v>
      </c>
      <c r="L2877" t="s">
        <v>11924</v>
      </c>
      <c r="M2877" t="s">
        <v>552</v>
      </c>
      <c r="N2877" t="s">
        <v>11925</v>
      </c>
      <c r="O2877" t="s">
        <v>11926</v>
      </c>
      <c r="P2877" t="s">
        <v>87</v>
      </c>
      <c r="Q2877">
        <v>19</v>
      </c>
      <c r="R2877" t="s">
        <v>40</v>
      </c>
      <c r="S2877" t="s">
        <v>79</v>
      </c>
      <c r="T2877">
        <v>27341</v>
      </c>
      <c r="U2877" s="1">
        <v>45315</v>
      </c>
      <c r="V2877" t="s">
        <v>111</v>
      </c>
      <c r="W2877">
        <v>684628</v>
      </c>
      <c r="X2877" t="s">
        <v>11927</v>
      </c>
      <c r="Y2877">
        <v>660</v>
      </c>
      <c r="Z2877">
        <v>1848</v>
      </c>
      <c r="AA2877">
        <v>4</v>
      </c>
      <c r="AB2877">
        <v>2956.8</v>
      </c>
    </row>
    <row r="2878" spans="1:28" x14ac:dyDescent="0.3">
      <c r="A2878" t="s">
        <v>28</v>
      </c>
      <c r="B2878" t="s">
        <v>29</v>
      </c>
      <c r="C2878" t="s">
        <v>54</v>
      </c>
      <c r="D2878" t="s">
        <v>98</v>
      </c>
      <c r="E2878" t="s">
        <v>32</v>
      </c>
      <c r="F2878" t="s">
        <v>57</v>
      </c>
      <c r="G2878">
        <v>66</v>
      </c>
      <c r="H2878">
        <v>405027</v>
      </c>
      <c r="I2878" t="s">
        <v>58</v>
      </c>
      <c r="J2878" s="1">
        <v>44140</v>
      </c>
      <c r="K2878">
        <v>800</v>
      </c>
      <c r="L2878" t="s">
        <v>11928</v>
      </c>
      <c r="M2878" t="s">
        <v>287</v>
      </c>
      <c r="N2878" t="s">
        <v>11929</v>
      </c>
      <c r="O2878" t="s">
        <v>11930</v>
      </c>
      <c r="P2878" t="s">
        <v>39</v>
      </c>
      <c r="Q2878">
        <v>6</v>
      </c>
      <c r="R2878" t="s">
        <v>40</v>
      </c>
      <c r="S2878" t="s">
        <v>79</v>
      </c>
      <c r="T2878">
        <v>62970</v>
      </c>
      <c r="U2878" s="1">
        <v>45335</v>
      </c>
      <c r="V2878" t="s">
        <v>119</v>
      </c>
      <c r="W2878">
        <v>799841</v>
      </c>
      <c r="X2878" t="s">
        <v>11931</v>
      </c>
      <c r="Y2878">
        <v>539</v>
      </c>
      <c r="Z2878">
        <v>2884</v>
      </c>
      <c r="AA2878">
        <v>8</v>
      </c>
      <c r="AB2878" s="2" t="s">
        <v>11932</v>
      </c>
    </row>
    <row r="2879" spans="1:28" x14ac:dyDescent="0.3">
      <c r="A2879" t="s">
        <v>28</v>
      </c>
      <c r="B2879" t="s">
        <v>29</v>
      </c>
      <c r="C2879" t="s">
        <v>66</v>
      </c>
      <c r="D2879" t="s">
        <v>261</v>
      </c>
      <c r="E2879" t="s">
        <v>32</v>
      </c>
      <c r="F2879" t="s">
        <v>47</v>
      </c>
      <c r="G2879">
        <v>87</v>
      </c>
      <c r="H2879">
        <v>417104</v>
      </c>
      <c r="I2879" t="s">
        <v>34</v>
      </c>
      <c r="J2879" s="1">
        <v>44426</v>
      </c>
      <c r="K2879">
        <v>1000</v>
      </c>
      <c r="L2879" t="s">
        <v>11933</v>
      </c>
      <c r="M2879" t="s">
        <v>101</v>
      </c>
      <c r="N2879" t="s">
        <v>11934</v>
      </c>
      <c r="O2879" t="s">
        <v>11935</v>
      </c>
      <c r="P2879" t="s">
        <v>87</v>
      </c>
      <c r="Q2879">
        <v>3</v>
      </c>
      <c r="R2879" t="s">
        <v>88</v>
      </c>
      <c r="S2879" t="s">
        <v>41</v>
      </c>
      <c r="T2879">
        <v>37540</v>
      </c>
      <c r="U2879" s="1">
        <v>45596</v>
      </c>
      <c r="V2879" t="s">
        <v>155</v>
      </c>
      <c r="W2879">
        <v>631275</v>
      </c>
      <c r="X2879" t="s">
        <v>11936</v>
      </c>
      <c r="Y2879">
        <v>845</v>
      </c>
      <c r="Z2879">
        <v>2673</v>
      </c>
      <c r="AA2879">
        <v>5</v>
      </c>
      <c r="AB2879">
        <v>5346</v>
      </c>
    </row>
    <row r="2880" spans="1:28" x14ac:dyDescent="0.3">
      <c r="A2880" t="s">
        <v>28</v>
      </c>
      <c r="B2880" t="s">
        <v>29</v>
      </c>
      <c r="C2880" t="s">
        <v>54</v>
      </c>
      <c r="D2880" t="s">
        <v>621</v>
      </c>
      <c r="E2880" t="s">
        <v>46</v>
      </c>
      <c r="F2880" t="s">
        <v>106</v>
      </c>
      <c r="G2880">
        <v>13</v>
      </c>
      <c r="H2880">
        <v>429585</v>
      </c>
      <c r="I2880" t="s">
        <v>58</v>
      </c>
      <c r="J2880" s="1">
        <v>44345</v>
      </c>
      <c r="K2880">
        <v>1300</v>
      </c>
      <c r="L2880" t="s">
        <v>11937</v>
      </c>
      <c r="M2880" t="s">
        <v>506</v>
      </c>
      <c r="N2880" t="s">
        <v>11938</v>
      </c>
      <c r="O2880" t="s">
        <v>11939</v>
      </c>
      <c r="P2880" t="s">
        <v>87</v>
      </c>
      <c r="Q2880">
        <v>15</v>
      </c>
      <c r="R2880" t="s">
        <v>88</v>
      </c>
      <c r="S2880" t="s">
        <v>41</v>
      </c>
      <c r="T2880">
        <v>68371</v>
      </c>
      <c r="U2880" s="1">
        <v>45612</v>
      </c>
      <c r="V2880" t="s">
        <v>42</v>
      </c>
      <c r="W2880">
        <v>985861</v>
      </c>
      <c r="X2880" t="s">
        <v>11940</v>
      </c>
      <c r="Y2880">
        <v>696</v>
      </c>
      <c r="Z2880">
        <v>2703</v>
      </c>
      <c r="AA2880">
        <v>7</v>
      </c>
      <c r="AB2880" s="2" t="s">
        <v>11941</v>
      </c>
    </row>
    <row r="2881" spans="1:28" x14ac:dyDescent="0.3">
      <c r="A2881" t="s">
        <v>28</v>
      </c>
      <c r="B2881" t="s">
        <v>29</v>
      </c>
      <c r="C2881" t="s">
        <v>66</v>
      </c>
      <c r="D2881" t="s">
        <v>267</v>
      </c>
      <c r="E2881" t="s">
        <v>56</v>
      </c>
      <c r="F2881" t="s">
        <v>47</v>
      </c>
      <c r="G2881">
        <v>81</v>
      </c>
      <c r="H2881">
        <v>427564</v>
      </c>
      <c r="I2881" t="s">
        <v>58</v>
      </c>
      <c r="J2881" s="1">
        <v>43935</v>
      </c>
      <c r="K2881">
        <v>800</v>
      </c>
      <c r="L2881" t="s">
        <v>11942</v>
      </c>
      <c r="M2881" t="s">
        <v>596</v>
      </c>
      <c r="N2881" t="s">
        <v>11943</v>
      </c>
      <c r="O2881" t="s">
        <v>11944</v>
      </c>
      <c r="P2881" t="s">
        <v>71</v>
      </c>
      <c r="Q2881">
        <v>17</v>
      </c>
      <c r="R2881" t="s">
        <v>88</v>
      </c>
      <c r="S2881" t="s">
        <v>79</v>
      </c>
      <c r="T2881">
        <v>25215</v>
      </c>
      <c r="U2881" s="1">
        <v>45424</v>
      </c>
      <c r="V2881" t="s">
        <v>140</v>
      </c>
      <c r="W2881">
        <v>654693</v>
      </c>
      <c r="X2881" t="s">
        <v>11945</v>
      </c>
      <c r="Y2881">
        <v>421</v>
      </c>
      <c r="Z2881">
        <v>2131</v>
      </c>
      <c r="AA2881">
        <v>8</v>
      </c>
      <c r="AB2881" s="2" t="s">
        <v>11946</v>
      </c>
    </row>
    <row r="2882" spans="1:28" x14ac:dyDescent="0.3">
      <c r="A2882" t="s">
        <v>28</v>
      </c>
      <c r="B2882" t="s">
        <v>29</v>
      </c>
      <c r="C2882" t="s">
        <v>91</v>
      </c>
      <c r="D2882" t="s">
        <v>82</v>
      </c>
      <c r="E2882" t="s">
        <v>56</v>
      </c>
      <c r="F2882" t="s">
        <v>57</v>
      </c>
      <c r="G2882">
        <v>6</v>
      </c>
      <c r="H2882">
        <v>434801</v>
      </c>
      <c r="I2882" t="s">
        <v>58</v>
      </c>
      <c r="J2882" s="1">
        <v>44255</v>
      </c>
      <c r="K2882">
        <v>1400</v>
      </c>
      <c r="L2882" t="s">
        <v>11947</v>
      </c>
      <c r="M2882" t="s">
        <v>542</v>
      </c>
      <c r="N2882" t="s">
        <v>11948</v>
      </c>
      <c r="O2882" t="s">
        <v>11949</v>
      </c>
      <c r="P2882" t="s">
        <v>51</v>
      </c>
      <c r="Q2882">
        <v>6</v>
      </c>
      <c r="R2882" t="s">
        <v>88</v>
      </c>
      <c r="S2882" t="s">
        <v>41</v>
      </c>
      <c r="T2882">
        <v>37064</v>
      </c>
      <c r="U2882" s="1">
        <v>45376</v>
      </c>
      <c r="V2882" t="s">
        <v>72</v>
      </c>
      <c r="W2882">
        <v>645338</v>
      </c>
      <c r="X2882" t="s">
        <v>10915</v>
      </c>
      <c r="Y2882">
        <v>861</v>
      </c>
      <c r="Z2882">
        <v>2853</v>
      </c>
      <c r="AA2882">
        <v>6</v>
      </c>
      <c r="AB2882" s="2" t="s">
        <v>11950</v>
      </c>
    </row>
    <row r="2883" spans="1:28" x14ac:dyDescent="0.3">
      <c r="A2883" t="s">
        <v>28</v>
      </c>
      <c r="B2883" t="s">
        <v>29</v>
      </c>
      <c r="C2883" t="s">
        <v>44</v>
      </c>
      <c r="D2883" t="s">
        <v>74</v>
      </c>
      <c r="E2883" t="s">
        <v>56</v>
      </c>
      <c r="F2883" t="s">
        <v>33</v>
      </c>
      <c r="G2883">
        <v>68</v>
      </c>
      <c r="H2883">
        <v>434989</v>
      </c>
      <c r="I2883" t="s">
        <v>34</v>
      </c>
      <c r="J2883" s="1">
        <v>44516</v>
      </c>
      <c r="K2883">
        <v>1000</v>
      </c>
      <c r="L2883" t="s">
        <v>11951</v>
      </c>
      <c r="M2883" t="s">
        <v>1198</v>
      </c>
      <c r="N2883" t="s">
        <v>11952</v>
      </c>
      <c r="O2883" t="s">
        <v>11953</v>
      </c>
      <c r="P2883" t="s">
        <v>87</v>
      </c>
      <c r="Q2883">
        <v>18</v>
      </c>
      <c r="R2883" t="s">
        <v>40</v>
      </c>
      <c r="S2883" t="s">
        <v>63</v>
      </c>
      <c r="T2883">
        <v>41991</v>
      </c>
      <c r="U2883" s="1">
        <v>45518</v>
      </c>
      <c r="V2883" t="s">
        <v>64</v>
      </c>
      <c r="W2883">
        <v>879674</v>
      </c>
      <c r="X2883" t="s">
        <v>11954</v>
      </c>
      <c r="Y2883">
        <v>243</v>
      </c>
      <c r="Z2883">
        <v>1426</v>
      </c>
      <c r="AA2883">
        <v>8</v>
      </c>
      <c r="AB2883">
        <v>4563.2</v>
      </c>
    </row>
    <row r="2884" spans="1:28" x14ac:dyDescent="0.3">
      <c r="A2884" t="s">
        <v>28</v>
      </c>
      <c r="B2884" t="s">
        <v>29</v>
      </c>
      <c r="C2884" t="s">
        <v>66</v>
      </c>
      <c r="D2884" t="s">
        <v>31</v>
      </c>
      <c r="E2884" t="s">
        <v>56</v>
      </c>
      <c r="F2884" t="s">
        <v>135</v>
      </c>
      <c r="G2884">
        <v>71</v>
      </c>
      <c r="H2884">
        <v>404166</v>
      </c>
      <c r="I2884" t="s">
        <v>58</v>
      </c>
      <c r="J2884" s="1">
        <v>44271</v>
      </c>
      <c r="K2884">
        <v>1100</v>
      </c>
      <c r="L2884" t="s">
        <v>11955</v>
      </c>
      <c r="M2884" t="s">
        <v>361</v>
      </c>
      <c r="N2884" t="s">
        <v>11956</v>
      </c>
      <c r="O2884" t="s">
        <v>11957</v>
      </c>
      <c r="P2884" t="s">
        <v>39</v>
      </c>
      <c r="Q2884">
        <v>7</v>
      </c>
      <c r="R2884" t="s">
        <v>40</v>
      </c>
      <c r="S2884" t="s">
        <v>118</v>
      </c>
      <c r="T2884">
        <v>33051</v>
      </c>
      <c r="U2884" s="1">
        <v>45369</v>
      </c>
      <c r="V2884" t="s">
        <v>72</v>
      </c>
      <c r="W2884">
        <v>958743</v>
      </c>
      <c r="X2884" t="s">
        <v>11958</v>
      </c>
      <c r="Y2884">
        <v>869</v>
      </c>
      <c r="Z2884">
        <v>2907</v>
      </c>
      <c r="AA2884">
        <v>5</v>
      </c>
      <c r="AB2884">
        <v>5814</v>
      </c>
    </row>
    <row r="2885" spans="1:28" x14ac:dyDescent="0.3">
      <c r="A2885" t="s">
        <v>28</v>
      </c>
      <c r="B2885" t="s">
        <v>29</v>
      </c>
      <c r="C2885" t="s">
        <v>148</v>
      </c>
      <c r="D2885" t="s">
        <v>74</v>
      </c>
      <c r="E2885" t="s">
        <v>46</v>
      </c>
      <c r="F2885" t="s">
        <v>99</v>
      </c>
      <c r="G2885">
        <v>81</v>
      </c>
      <c r="H2885">
        <v>413270</v>
      </c>
      <c r="I2885" t="s">
        <v>34</v>
      </c>
      <c r="J2885" s="1">
        <v>44126</v>
      </c>
      <c r="K2885">
        <v>800</v>
      </c>
      <c r="L2885" t="s">
        <v>11959</v>
      </c>
      <c r="M2885" t="s">
        <v>101</v>
      </c>
      <c r="N2885" t="s">
        <v>11960</v>
      </c>
      <c r="O2885" t="s">
        <v>11961</v>
      </c>
      <c r="P2885" t="s">
        <v>71</v>
      </c>
      <c r="Q2885">
        <v>17</v>
      </c>
      <c r="R2885" t="s">
        <v>88</v>
      </c>
      <c r="S2885" t="s">
        <v>79</v>
      </c>
      <c r="T2885">
        <v>88820</v>
      </c>
      <c r="U2885" s="1">
        <v>45467</v>
      </c>
      <c r="V2885" t="s">
        <v>52</v>
      </c>
      <c r="W2885">
        <v>681966</v>
      </c>
      <c r="X2885" t="s">
        <v>11962</v>
      </c>
      <c r="Y2885">
        <v>445</v>
      </c>
      <c r="Z2885">
        <v>2512</v>
      </c>
      <c r="AA2885">
        <v>2</v>
      </c>
      <c r="AB2885" s="2" t="s">
        <v>11963</v>
      </c>
    </row>
    <row r="2886" spans="1:28" x14ac:dyDescent="0.3">
      <c r="A2886" t="s">
        <v>28</v>
      </c>
      <c r="B2886" t="s">
        <v>29</v>
      </c>
      <c r="C2886" t="s">
        <v>91</v>
      </c>
      <c r="D2886" t="s">
        <v>170</v>
      </c>
      <c r="E2886" t="s">
        <v>32</v>
      </c>
      <c r="F2886" t="s">
        <v>33</v>
      </c>
      <c r="G2886">
        <v>99</v>
      </c>
      <c r="H2886">
        <v>427276</v>
      </c>
      <c r="I2886" t="s">
        <v>34</v>
      </c>
      <c r="J2886" s="1">
        <v>45303</v>
      </c>
      <c r="K2886">
        <v>800</v>
      </c>
      <c r="L2886" t="s">
        <v>11964</v>
      </c>
      <c r="M2886" t="s">
        <v>434</v>
      </c>
      <c r="N2886" t="s">
        <v>11965</v>
      </c>
      <c r="O2886" t="s">
        <v>11966</v>
      </c>
      <c r="P2886" t="s">
        <v>39</v>
      </c>
      <c r="Q2886">
        <v>14</v>
      </c>
      <c r="R2886" t="s">
        <v>88</v>
      </c>
      <c r="S2886" t="s">
        <v>79</v>
      </c>
      <c r="T2886">
        <v>21902</v>
      </c>
      <c r="U2886" s="1">
        <v>45448</v>
      </c>
      <c r="V2886" t="s">
        <v>52</v>
      </c>
      <c r="W2886">
        <v>564861</v>
      </c>
      <c r="X2886" t="s">
        <v>11967</v>
      </c>
      <c r="Y2886">
        <v>759</v>
      </c>
      <c r="Z2886">
        <v>522</v>
      </c>
      <c r="AA2886">
        <v>3</v>
      </c>
      <c r="AB2886" s="2" t="s">
        <v>11968</v>
      </c>
    </row>
    <row r="2887" spans="1:28" x14ac:dyDescent="0.3">
      <c r="A2887" t="s">
        <v>28</v>
      </c>
      <c r="B2887" t="s">
        <v>29</v>
      </c>
      <c r="C2887" t="s">
        <v>66</v>
      </c>
      <c r="D2887" t="s">
        <v>560</v>
      </c>
      <c r="E2887" t="s">
        <v>32</v>
      </c>
      <c r="F2887" t="s">
        <v>83</v>
      </c>
      <c r="G2887">
        <v>99</v>
      </c>
      <c r="H2887">
        <v>404644</v>
      </c>
      <c r="I2887" t="s">
        <v>34</v>
      </c>
      <c r="J2887" s="1">
        <v>44101</v>
      </c>
      <c r="K2887">
        <v>1300</v>
      </c>
      <c r="L2887" t="s">
        <v>11969</v>
      </c>
      <c r="M2887" t="s">
        <v>263</v>
      </c>
      <c r="N2887" t="s">
        <v>11970</v>
      </c>
      <c r="O2887" t="s">
        <v>11971</v>
      </c>
      <c r="P2887" t="s">
        <v>87</v>
      </c>
      <c r="Q2887">
        <v>17</v>
      </c>
      <c r="R2887" t="s">
        <v>88</v>
      </c>
      <c r="S2887" t="s">
        <v>118</v>
      </c>
      <c r="T2887">
        <v>20781</v>
      </c>
      <c r="U2887" s="1">
        <v>45568</v>
      </c>
      <c r="V2887" t="s">
        <v>155</v>
      </c>
      <c r="W2887">
        <v>227732</v>
      </c>
      <c r="X2887" t="s">
        <v>11972</v>
      </c>
      <c r="Y2887">
        <v>524</v>
      </c>
      <c r="Z2887">
        <v>1072</v>
      </c>
      <c r="AA2887">
        <v>6</v>
      </c>
      <c r="AB2887">
        <v>2572.8000000000002</v>
      </c>
    </row>
    <row r="2888" spans="1:28" x14ac:dyDescent="0.3">
      <c r="A2888" t="s">
        <v>28</v>
      </c>
      <c r="B2888" t="s">
        <v>29</v>
      </c>
      <c r="C2888" t="s">
        <v>66</v>
      </c>
      <c r="D2888" t="s">
        <v>248</v>
      </c>
      <c r="E2888" t="s">
        <v>56</v>
      </c>
      <c r="F2888" t="s">
        <v>175</v>
      </c>
      <c r="G2888">
        <v>24</v>
      </c>
      <c r="H2888">
        <v>416893</v>
      </c>
      <c r="I2888" t="s">
        <v>34</v>
      </c>
      <c r="J2888" s="1">
        <v>44273</v>
      </c>
      <c r="K2888">
        <v>1000</v>
      </c>
      <c r="L2888" t="s">
        <v>11973</v>
      </c>
      <c r="M2888" t="s">
        <v>623</v>
      </c>
      <c r="N2888" t="s">
        <v>11974</v>
      </c>
      <c r="O2888" t="s">
        <v>11975</v>
      </c>
      <c r="P2888" t="s">
        <v>51</v>
      </c>
      <c r="Q2888">
        <v>13</v>
      </c>
      <c r="R2888" t="s">
        <v>88</v>
      </c>
      <c r="S2888" t="s">
        <v>118</v>
      </c>
      <c r="T2888">
        <v>70408</v>
      </c>
      <c r="U2888" s="1">
        <v>45546</v>
      </c>
      <c r="V2888" t="s">
        <v>180</v>
      </c>
      <c r="W2888">
        <v>894240</v>
      </c>
      <c r="X2888" t="s">
        <v>11976</v>
      </c>
      <c r="Y2888">
        <v>455</v>
      </c>
      <c r="Z2888">
        <v>2950</v>
      </c>
      <c r="AA2888">
        <v>5</v>
      </c>
      <c r="AB2888">
        <v>5900</v>
      </c>
    </row>
    <row r="2889" spans="1:28" x14ac:dyDescent="0.3">
      <c r="A2889" t="s">
        <v>28</v>
      </c>
      <c r="B2889" t="s">
        <v>29</v>
      </c>
      <c r="C2889" t="s">
        <v>193</v>
      </c>
      <c r="D2889" t="s">
        <v>74</v>
      </c>
      <c r="E2889" t="s">
        <v>46</v>
      </c>
      <c r="F2889" t="s">
        <v>106</v>
      </c>
      <c r="G2889">
        <v>67</v>
      </c>
      <c r="H2889">
        <v>417526</v>
      </c>
      <c r="I2889" t="s">
        <v>58</v>
      </c>
      <c r="J2889" s="1">
        <v>44716</v>
      </c>
      <c r="K2889">
        <v>1000</v>
      </c>
      <c r="L2889" t="s">
        <v>11977</v>
      </c>
      <c r="M2889" t="s">
        <v>177</v>
      </c>
      <c r="N2889" t="s">
        <v>11978</v>
      </c>
      <c r="O2889" t="s">
        <v>11979</v>
      </c>
      <c r="P2889" t="s">
        <v>39</v>
      </c>
      <c r="Q2889">
        <v>17</v>
      </c>
      <c r="R2889" t="s">
        <v>88</v>
      </c>
      <c r="S2889" t="s">
        <v>79</v>
      </c>
      <c r="T2889">
        <v>21948</v>
      </c>
      <c r="U2889" s="1">
        <v>45580</v>
      </c>
      <c r="V2889" t="s">
        <v>155</v>
      </c>
      <c r="W2889">
        <v>358954</v>
      </c>
      <c r="X2889" t="s">
        <v>11980</v>
      </c>
      <c r="Y2889">
        <v>742</v>
      </c>
      <c r="Z2889">
        <v>1323</v>
      </c>
      <c r="AA2889">
        <v>1</v>
      </c>
      <c r="AB2889">
        <v>529.20000000000005</v>
      </c>
    </row>
    <row r="2890" spans="1:28" x14ac:dyDescent="0.3">
      <c r="A2890" t="s">
        <v>28</v>
      </c>
      <c r="B2890" t="s">
        <v>29</v>
      </c>
      <c r="C2890" t="s">
        <v>193</v>
      </c>
      <c r="D2890" t="s">
        <v>380</v>
      </c>
      <c r="E2890" t="s">
        <v>32</v>
      </c>
      <c r="F2890" t="s">
        <v>57</v>
      </c>
      <c r="G2890">
        <v>10</v>
      </c>
      <c r="H2890">
        <v>430836</v>
      </c>
      <c r="I2890" t="s">
        <v>34</v>
      </c>
      <c r="J2890" s="1">
        <v>44569</v>
      </c>
      <c r="K2890">
        <v>1200</v>
      </c>
      <c r="L2890" t="s">
        <v>11981</v>
      </c>
      <c r="M2890" t="s">
        <v>68</v>
      </c>
      <c r="N2890" t="s">
        <v>11982</v>
      </c>
      <c r="O2890">
        <v>7327808602</v>
      </c>
      <c r="P2890" t="s">
        <v>71</v>
      </c>
      <c r="Q2890">
        <v>11</v>
      </c>
      <c r="R2890" t="s">
        <v>88</v>
      </c>
      <c r="S2890" t="s">
        <v>63</v>
      </c>
      <c r="T2890">
        <v>78039</v>
      </c>
      <c r="U2890" s="1">
        <v>45367</v>
      </c>
      <c r="V2890" t="s">
        <v>72</v>
      </c>
      <c r="W2890">
        <v>437584</v>
      </c>
      <c r="X2890" t="s">
        <v>11983</v>
      </c>
      <c r="Y2890">
        <v>880</v>
      </c>
      <c r="Z2890">
        <v>1341</v>
      </c>
      <c r="AA2890">
        <v>8</v>
      </c>
      <c r="AB2890">
        <v>4291.2</v>
      </c>
    </row>
    <row r="2891" spans="1:28" x14ac:dyDescent="0.3">
      <c r="A2891" t="s">
        <v>28</v>
      </c>
      <c r="B2891" t="s">
        <v>29</v>
      </c>
      <c r="C2891" t="s">
        <v>193</v>
      </c>
      <c r="D2891" t="s">
        <v>267</v>
      </c>
      <c r="E2891" t="s">
        <v>56</v>
      </c>
      <c r="F2891" t="s">
        <v>355</v>
      </c>
      <c r="G2891">
        <v>17</v>
      </c>
      <c r="H2891">
        <v>430084</v>
      </c>
      <c r="I2891" t="s">
        <v>34</v>
      </c>
      <c r="J2891" s="1">
        <v>44171</v>
      </c>
      <c r="K2891">
        <v>800</v>
      </c>
      <c r="L2891" t="s">
        <v>11984</v>
      </c>
      <c r="M2891" t="s">
        <v>49</v>
      </c>
      <c r="N2891" t="s">
        <v>11985</v>
      </c>
      <c r="O2891" t="s">
        <v>11986</v>
      </c>
      <c r="P2891" t="s">
        <v>87</v>
      </c>
      <c r="Q2891">
        <v>13</v>
      </c>
      <c r="R2891" t="s">
        <v>40</v>
      </c>
      <c r="S2891" t="s">
        <v>118</v>
      </c>
      <c r="T2891">
        <v>27380</v>
      </c>
      <c r="U2891" s="1">
        <v>45391</v>
      </c>
      <c r="V2891" t="s">
        <v>80</v>
      </c>
      <c r="W2891">
        <v>602742</v>
      </c>
      <c r="X2891" t="s">
        <v>11987</v>
      </c>
      <c r="Y2891">
        <v>744</v>
      </c>
      <c r="Z2891">
        <v>1341</v>
      </c>
      <c r="AA2891">
        <v>1</v>
      </c>
      <c r="AB2891">
        <v>536.4</v>
      </c>
    </row>
    <row r="2892" spans="1:28" x14ac:dyDescent="0.3">
      <c r="A2892" t="s">
        <v>28</v>
      </c>
      <c r="B2892" t="s">
        <v>29</v>
      </c>
      <c r="C2892" t="s">
        <v>91</v>
      </c>
      <c r="D2892" t="s">
        <v>364</v>
      </c>
      <c r="E2892" t="s">
        <v>32</v>
      </c>
      <c r="F2892" t="s">
        <v>47</v>
      </c>
      <c r="G2892">
        <v>75</v>
      </c>
      <c r="H2892">
        <v>436683</v>
      </c>
      <c r="I2892" t="s">
        <v>34</v>
      </c>
      <c r="J2892" s="1">
        <v>44856</v>
      </c>
      <c r="K2892">
        <v>1100</v>
      </c>
      <c r="L2892" t="s">
        <v>11988</v>
      </c>
      <c r="M2892" t="s">
        <v>308</v>
      </c>
      <c r="N2892" t="s">
        <v>11989</v>
      </c>
      <c r="O2892" t="s">
        <v>11990</v>
      </c>
      <c r="P2892" t="s">
        <v>71</v>
      </c>
      <c r="Q2892">
        <v>5</v>
      </c>
      <c r="R2892" t="s">
        <v>88</v>
      </c>
      <c r="S2892" t="s">
        <v>41</v>
      </c>
      <c r="T2892">
        <v>10551</v>
      </c>
      <c r="U2892" s="1">
        <v>45469</v>
      </c>
      <c r="V2892" t="s">
        <v>52</v>
      </c>
      <c r="W2892">
        <v>130049</v>
      </c>
      <c r="X2892" t="s">
        <v>11991</v>
      </c>
      <c r="Y2892">
        <v>332</v>
      </c>
      <c r="Z2892">
        <v>1973</v>
      </c>
      <c r="AA2892">
        <v>7</v>
      </c>
      <c r="AB2892" s="2" t="s">
        <v>11992</v>
      </c>
    </row>
    <row r="2893" spans="1:28" x14ac:dyDescent="0.3">
      <c r="A2893" t="s">
        <v>28</v>
      </c>
      <c r="B2893" t="s">
        <v>29</v>
      </c>
      <c r="C2893" t="s">
        <v>44</v>
      </c>
      <c r="D2893" t="s">
        <v>267</v>
      </c>
      <c r="E2893" t="s">
        <v>46</v>
      </c>
      <c r="F2893" t="s">
        <v>99</v>
      </c>
      <c r="G2893">
        <v>57</v>
      </c>
      <c r="H2893">
        <v>410444</v>
      </c>
      <c r="I2893" t="s">
        <v>58</v>
      </c>
      <c r="J2893" s="1">
        <v>45262</v>
      </c>
      <c r="K2893">
        <v>1100</v>
      </c>
      <c r="L2893" t="s">
        <v>11993</v>
      </c>
      <c r="M2893" t="s">
        <v>239</v>
      </c>
      <c r="N2893" t="s">
        <v>11994</v>
      </c>
      <c r="O2893" t="s">
        <v>11995</v>
      </c>
      <c r="P2893" t="s">
        <v>87</v>
      </c>
      <c r="Q2893">
        <v>20</v>
      </c>
      <c r="R2893" t="s">
        <v>40</v>
      </c>
      <c r="S2893" t="s">
        <v>79</v>
      </c>
      <c r="T2893">
        <v>55517</v>
      </c>
      <c r="U2893" s="1">
        <v>45300</v>
      </c>
      <c r="V2893" t="s">
        <v>111</v>
      </c>
      <c r="W2893">
        <v>511674</v>
      </c>
      <c r="X2893" t="s">
        <v>11996</v>
      </c>
      <c r="Y2893">
        <v>786</v>
      </c>
      <c r="Z2893">
        <v>606</v>
      </c>
      <c r="AA2893">
        <v>7</v>
      </c>
      <c r="AB2893" s="2" t="s">
        <v>11897</v>
      </c>
    </row>
    <row r="2894" spans="1:28" x14ac:dyDescent="0.3">
      <c r="A2894" t="s">
        <v>28</v>
      </c>
      <c r="B2894" t="s">
        <v>29</v>
      </c>
      <c r="C2894" t="s">
        <v>193</v>
      </c>
      <c r="D2894" t="s">
        <v>254</v>
      </c>
      <c r="E2894" t="s">
        <v>46</v>
      </c>
      <c r="F2894" t="s">
        <v>106</v>
      </c>
      <c r="G2894">
        <v>25</v>
      </c>
      <c r="H2894">
        <v>417442</v>
      </c>
      <c r="I2894" t="s">
        <v>58</v>
      </c>
      <c r="J2894" s="1">
        <v>44514</v>
      </c>
      <c r="K2894">
        <v>1300</v>
      </c>
      <c r="L2894" t="s">
        <v>11997</v>
      </c>
      <c r="M2894" t="s">
        <v>428</v>
      </c>
      <c r="N2894" t="s">
        <v>11998</v>
      </c>
      <c r="O2894" t="s">
        <v>11999</v>
      </c>
      <c r="P2894" t="s">
        <v>51</v>
      </c>
      <c r="Q2894">
        <v>15</v>
      </c>
      <c r="R2894" t="s">
        <v>88</v>
      </c>
      <c r="S2894" t="s">
        <v>118</v>
      </c>
      <c r="T2894">
        <v>72097</v>
      </c>
      <c r="U2894" s="1">
        <v>45449</v>
      </c>
      <c r="V2894" t="s">
        <v>52</v>
      </c>
      <c r="W2894">
        <v>448783</v>
      </c>
      <c r="X2894" t="s">
        <v>6867</v>
      </c>
      <c r="Y2894">
        <v>496</v>
      </c>
      <c r="Z2894">
        <v>1593</v>
      </c>
      <c r="AA2894">
        <v>3</v>
      </c>
      <c r="AB2894" s="2" t="s">
        <v>12000</v>
      </c>
    </row>
    <row r="2895" spans="1:28" x14ac:dyDescent="0.3">
      <c r="A2895" t="s">
        <v>28</v>
      </c>
      <c r="B2895" t="s">
        <v>29</v>
      </c>
      <c r="C2895" t="s">
        <v>44</v>
      </c>
      <c r="D2895" t="s">
        <v>546</v>
      </c>
      <c r="E2895" t="s">
        <v>32</v>
      </c>
      <c r="F2895" t="s">
        <v>57</v>
      </c>
      <c r="G2895">
        <v>13</v>
      </c>
      <c r="H2895">
        <v>423824</v>
      </c>
      <c r="I2895" t="s">
        <v>34</v>
      </c>
      <c r="J2895" s="1">
        <v>44763</v>
      </c>
      <c r="K2895">
        <v>1200</v>
      </c>
      <c r="L2895" t="s">
        <v>9281</v>
      </c>
      <c r="M2895" t="s">
        <v>869</v>
      </c>
      <c r="N2895" t="s">
        <v>12001</v>
      </c>
      <c r="O2895" t="s">
        <v>12002</v>
      </c>
      <c r="P2895" t="s">
        <v>39</v>
      </c>
      <c r="Q2895">
        <v>12</v>
      </c>
      <c r="R2895" t="s">
        <v>88</v>
      </c>
      <c r="S2895" t="s">
        <v>118</v>
      </c>
      <c r="T2895">
        <v>60387</v>
      </c>
      <c r="U2895" s="1">
        <v>45469</v>
      </c>
      <c r="V2895" t="s">
        <v>52</v>
      </c>
      <c r="W2895">
        <v>180937</v>
      </c>
      <c r="X2895" t="s">
        <v>12003</v>
      </c>
      <c r="Y2895">
        <v>430</v>
      </c>
      <c r="Z2895">
        <v>2908</v>
      </c>
      <c r="AA2895">
        <v>6</v>
      </c>
      <c r="AB2895" s="2" t="s">
        <v>10229</v>
      </c>
    </row>
    <row r="2896" spans="1:28" x14ac:dyDescent="0.3">
      <c r="A2896" t="s">
        <v>28</v>
      </c>
      <c r="B2896" t="s">
        <v>29</v>
      </c>
      <c r="C2896" t="s">
        <v>193</v>
      </c>
      <c r="D2896" t="s">
        <v>55</v>
      </c>
      <c r="E2896" t="s">
        <v>32</v>
      </c>
      <c r="F2896" t="s">
        <v>175</v>
      </c>
      <c r="G2896">
        <v>14</v>
      </c>
      <c r="H2896">
        <v>439517</v>
      </c>
      <c r="I2896" t="s">
        <v>58</v>
      </c>
      <c r="J2896" s="1">
        <v>44242</v>
      </c>
      <c r="K2896">
        <v>1300</v>
      </c>
      <c r="L2896" t="s">
        <v>12004</v>
      </c>
      <c r="M2896" t="s">
        <v>372</v>
      </c>
      <c r="N2896" t="s">
        <v>12005</v>
      </c>
      <c r="O2896" t="s">
        <v>12006</v>
      </c>
      <c r="P2896" t="s">
        <v>51</v>
      </c>
      <c r="Q2896">
        <v>12</v>
      </c>
      <c r="R2896" t="s">
        <v>88</v>
      </c>
      <c r="S2896" t="s">
        <v>63</v>
      </c>
      <c r="T2896">
        <v>57978</v>
      </c>
      <c r="U2896" s="1">
        <v>45292</v>
      </c>
      <c r="V2896" t="s">
        <v>111</v>
      </c>
      <c r="W2896">
        <v>404659</v>
      </c>
      <c r="X2896" t="s">
        <v>12007</v>
      </c>
      <c r="Y2896">
        <v>665</v>
      </c>
      <c r="Z2896">
        <v>2247</v>
      </c>
      <c r="AA2896">
        <v>6</v>
      </c>
      <c r="AB2896">
        <v>5392.8</v>
      </c>
    </row>
    <row r="2897" spans="1:28" x14ac:dyDescent="0.3">
      <c r="A2897" t="s">
        <v>28</v>
      </c>
      <c r="B2897" t="s">
        <v>29</v>
      </c>
      <c r="C2897" t="s">
        <v>148</v>
      </c>
      <c r="D2897" t="s">
        <v>560</v>
      </c>
      <c r="E2897" t="s">
        <v>46</v>
      </c>
      <c r="F2897" t="s">
        <v>150</v>
      </c>
      <c r="G2897">
        <v>8</v>
      </c>
      <c r="H2897">
        <v>400242</v>
      </c>
      <c r="I2897" t="s">
        <v>58</v>
      </c>
      <c r="J2897" s="1">
        <v>43836</v>
      </c>
      <c r="K2897">
        <v>1400</v>
      </c>
      <c r="L2897" t="s">
        <v>12008</v>
      </c>
      <c r="M2897" t="s">
        <v>1091</v>
      </c>
      <c r="N2897" t="s">
        <v>12009</v>
      </c>
      <c r="O2897" t="s">
        <v>12010</v>
      </c>
      <c r="P2897" t="s">
        <v>39</v>
      </c>
      <c r="Q2897">
        <v>12</v>
      </c>
      <c r="R2897" t="s">
        <v>40</v>
      </c>
      <c r="S2897" t="s">
        <v>118</v>
      </c>
      <c r="T2897">
        <v>57835</v>
      </c>
      <c r="U2897" s="1">
        <v>45606</v>
      </c>
      <c r="V2897" t="s">
        <v>42</v>
      </c>
      <c r="W2897">
        <v>504716</v>
      </c>
      <c r="X2897" t="s">
        <v>12011</v>
      </c>
      <c r="Y2897">
        <v>805</v>
      </c>
      <c r="Z2897">
        <v>2123</v>
      </c>
      <c r="AA2897">
        <v>4</v>
      </c>
      <c r="AB2897">
        <v>3396.8</v>
      </c>
    </row>
    <row r="2898" spans="1:28" x14ac:dyDescent="0.3">
      <c r="A2898" t="s">
        <v>28</v>
      </c>
      <c r="B2898" t="s">
        <v>29</v>
      </c>
      <c r="C2898" t="s">
        <v>66</v>
      </c>
      <c r="D2898" t="s">
        <v>364</v>
      </c>
      <c r="E2898" t="s">
        <v>32</v>
      </c>
      <c r="F2898" t="s">
        <v>150</v>
      </c>
      <c r="G2898">
        <v>71</v>
      </c>
      <c r="H2898">
        <v>400306</v>
      </c>
      <c r="I2898" t="s">
        <v>34</v>
      </c>
      <c r="J2898" s="1">
        <v>45536</v>
      </c>
      <c r="K2898">
        <v>1100</v>
      </c>
      <c r="L2898" t="s">
        <v>12012</v>
      </c>
      <c r="M2898" t="s">
        <v>1366</v>
      </c>
      <c r="N2898" t="s">
        <v>12013</v>
      </c>
      <c r="O2898" t="s">
        <v>12014</v>
      </c>
      <c r="P2898" t="s">
        <v>51</v>
      </c>
      <c r="Q2898">
        <v>10</v>
      </c>
      <c r="R2898" t="s">
        <v>88</v>
      </c>
      <c r="S2898" t="s">
        <v>41</v>
      </c>
      <c r="T2898">
        <v>56647</v>
      </c>
      <c r="U2898" s="1">
        <v>45514</v>
      </c>
      <c r="V2898" t="s">
        <v>64</v>
      </c>
      <c r="W2898">
        <v>405405</v>
      </c>
      <c r="X2898" t="s">
        <v>12015</v>
      </c>
      <c r="Y2898">
        <v>447</v>
      </c>
      <c r="Z2898">
        <v>2478</v>
      </c>
      <c r="AA2898">
        <v>2</v>
      </c>
      <c r="AB2898">
        <v>1982.4</v>
      </c>
    </row>
    <row r="2899" spans="1:28" x14ac:dyDescent="0.3">
      <c r="A2899" t="s">
        <v>28</v>
      </c>
      <c r="B2899" t="s">
        <v>29</v>
      </c>
      <c r="C2899" t="s">
        <v>66</v>
      </c>
      <c r="D2899" t="s">
        <v>338</v>
      </c>
      <c r="E2899" t="s">
        <v>32</v>
      </c>
      <c r="F2899" t="s">
        <v>99</v>
      </c>
      <c r="G2899">
        <v>84</v>
      </c>
      <c r="H2899">
        <v>434604</v>
      </c>
      <c r="I2899" t="s">
        <v>58</v>
      </c>
      <c r="J2899" s="1">
        <v>44866</v>
      </c>
      <c r="K2899">
        <v>1400</v>
      </c>
      <c r="L2899" t="s">
        <v>12016</v>
      </c>
      <c r="M2899" t="s">
        <v>1366</v>
      </c>
      <c r="N2899" t="s">
        <v>12017</v>
      </c>
      <c r="O2899" t="s">
        <v>12018</v>
      </c>
      <c r="P2899" t="s">
        <v>51</v>
      </c>
      <c r="Q2899">
        <v>13</v>
      </c>
      <c r="R2899" t="s">
        <v>88</v>
      </c>
      <c r="S2899" t="s">
        <v>63</v>
      </c>
      <c r="T2899">
        <v>14245</v>
      </c>
      <c r="U2899" s="1">
        <v>45605</v>
      </c>
      <c r="V2899" t="s">
        <v>42</v>
      </c>
      <c r="W2899">
        <v>737676</v>
      </c>
      <c r="X2899" t="s">
        <v>12019</v>
      </c>
      <c r="Y2899">
        <v>690</v>
      </c>
      <c r="Z2899">
        <v>1943</v>
      </c>
      <c r="AA2899">
        <v>2</v>
      </c>
      <c r="AB2899">
        <v>1554.4</v>
      </c>
    </row>
    <row r="2900" spans="1:28" x14ac:dyDescent="0.3">
      <c r="A2900" t="s">
        <v>28</v>
      </c>
      <c r="B2900" t="s">
        <v>29</v>
      </c>
      <c r="C2900" t="s">
        <v>66</v>
      </c>
      <c r="D2900" t="s">
        <v>380</v>
      </c>
      <c r="E2900" t="s">
        <v>56</v>
      </c>
      <c r="F2900" t="s">
        <v>355</v>
      </c>
      <c r="G2900">
        <v>98</v>
      </c>
      <c r="H2900">
        <v>400354</v>
      </c>
      <c r="I2900" t="s">
        <v>34</v>
      </c>
      <c r="J2900" s="1">
        <v>44434</v>
      </c>
      <c r="K2900">
        <v>1400</v>
      </c>
      <c r="L2900" t="s">
        <v>12020</v>
      </c>
      <c r="M2900" t="s">
        <v>506</v>
      </c>
      <c r="N2900" t="s">
        <v>12021</v>
      </c>
      <c r="O2900" t="s">
        <v>12022</v>
      </c>
      <c r="P2900" t="s">
        <v>39</v>
      </c>
      <c r="Q2900">
        <v>8</v>
      </c>
      <c r="R2900" t="s">
        <v>40</v>
      </c>
      <c r="S2900" t="s">
        <v>79</v>
      </c>
      <c r="T2900">
        <v>52891</v>
      </c>
      <c r="U2900" s="1">
        <v>45624</v>
      </c>
      <c r="V2900" t="s">
        <v>42</v>
      </c>
      <c r="W2900">
        <v>329837</v>
      </c>
      <c r="X2900" t="s">
        <v>12023</v>
      </c>
      <c r="Y2900">
        <v>297</v>
      </c>
      <c r="Z2900">
        <v>1635</v>
      </c>
      <c r="AA2900">
        <v>7</v>
      </c>
      <c r="AB2900">
        <v>4578</v>
      </c>
    </row>
    <row r="2901" spans="1:28" x14ac:dyDescent="0.3">
      <c r="A2901" t="s">
        <v>28</v>
      </c>
      <c r="B2901" t="s">
        <v>29</v>
      </c>
      <c r="C2901" t="s">
        <v>44</v>
      </c>
      <c r="D2901" t="s">
        <v>317</v>
      </c>
      <c r="E2901" t="s">
        <v>32</v>
      </c>
      <c r="F2901" t="s">
        <v>175</v>
      </c>
      <c r="G2901">
        <v>11</v>
      </c>
      <c r="H2901">
        <v>400548</v>
      </c>
      <c r="I2901" t="s">
        <v>58</v>
      </c>
      <c r="J2901" s="1">
        <v>44910</v>
      </c>
      <c r="K2901">
        <v>950</v>
      </c>
      <c r="L2901" t="s">
        <v>12024</v>
      </c>
      <c r="M2901" t="s">
        <v>747</v>
      </c>
      <c r="N2901" t="s">
        <v>12025</v>
      </c>
      <c r="O2901" t="s">
        <v>12026</v>
      </c>
      <c r="P2901" t="s">
        <v>87</v>
      </c>
      <c r="Q2901">
        <v>15</v>
      </c>
      <c r="R2901" t="s">
        <v>40</v>
      </c>
      <c r="S2901" t="s">
        <v>41</v>
      </c>
      <c r="T2901">
        <v>68439</v>
      </c>
      <c r="U2901" s="1">
        <v>45497</v>
      </c>
      <c r="V2901" t="s">
        <v>126</v>
      </c>
      <c r="W2901">
        <v>310717</v>
      </c>
      <c r="X2901" t="s">
        <v>12027</v>
      </c>
      <c r="Y2901">
        <v>922</v>
      </c>
      <c r="Z2901">
        <v>2286</v>
      </c>
      <c r="AA2901">
        <v>6</v>
      </c>
      <c r="AB2901" s="2" t="s">
        <v>12028</v>
      </c>
    </row>
    <row r="2902" spans="1:28" x14ac:dyDescent="0.3">
      <c r="A2902" t="s">
        <v>28</v>
      </c>
      <c r="B2902" t="s">
        <v>29</v>
      </c>
      <c r="C2902" t="s">
        <v>54</v>
      </c>
      <c r="D2902" t="s">
        <v>142</v>
      </c>
      <c r="E2902" t="s">
        <v>32</v>
      </c>
      <c r="F2902" t="s">
        <v>175</v>
      </c>
      <c r="G2902">
        <v>26</v>
      </c>
      <c r="H2902">
        <v>426914</v>
      </c>
      <c r="I2902" t="s">
        <v>34</v>
      </c>
      <c r="J2902" s="1">
        <v>44586</v>
      </c>
      <c r="K2902">
        <v>950</v>
      </c>
      <c r="L2902" t="s">
        <v>12029</v>
      </c>
      <c r="M2902" t="s">
        <v>417</v>
      </c>
      <c r="N2902" t="s">
        <v>12030</v>
      </c>
      <c r="O2902" t="s">
        <v>12031</v>
      </c>
      <c r="P2902" t="s">
        <v>51</v>
      </c>
      <c r="Q2902">
        <v>6</v>
      </c>
      <c r="R2902" t="s">
        <v>88</v>
      </c>
      <c r="S2902" t="s">
        <v>63</v>
      </c>
      <c r="T2902">
        <v>51040</v>
      </c>
      <c r="U2902" s="1">
        <v>45475</v>
      </c>
      <c r="V2902" t="s">
        <v>126</v>
      </c>
      <c r="W2902">
        <v>288503</v>
      </c>
      <c r="X2902" t="s">
        <v>12032</v>
      </c>
      <c r="Y2902">
        <v>972</v>
      </c>
      <c r="Z2902">
        <v>2508</v>
      </c>
      <c r="AA2902">
        <v>4</v>
      </c>
      <c r="AB2902">
        <v>4012.8</v>
      </c>
    </row>
    <row r="2903" spans="1:28" x14ac:dyDescent="0.3">
      <c r="A2903" t="s">
        <v>28</v>
      </c>
      <c r="B2903" t="s">
        <v>29</v>
      </c>
      <c r="C2903" t="s">
        <v>66</v>
      </c>
      <c r="D2903" t="s">
        <v>92</v>
      </c>
      <c r="E2903" t="s">
        <v>32</v>
      </c>
      <c r="F2903" t="s">
        <v>57</v>
      </c>
      <c r="G2903">
        <v>64</v>
      </c>
      <c r="H2903">
        <v>433052</v>
      </c>
      <c r="I2903" t="s">
        <v>34</v>
      </c>
      <c r="J2903" s="1">
        <v>45176</v>
      </c>
      <c r="K2903">
        <v>950</v>
      </c>
      <c r="L2903" t="s">
        <v>12033</v>
      </c>
      <c r="M2903" t="s">
        <v>487</v>
      </c>
      <c r="N2903" t="s">
        <v>12034</v>
      </c>
      <c r="O2903" t="s">
        <v>12035</v>
      </c>
      <c r="P2903" t="s">
        <v>71</v>
      </c>
      <c r="Q2903">
        <v>13</v>
      </c>
      <c r="R2903" t="s">
        <v>88</v>
      </c>
      <c r="S2903" t="s">
        <v>41</v>
      </c>
      <c r="T2903">
        <v>56299</v>
      </c>
      <c r="U2903" s="1">
        <v>45417</v>
      </c>
      <c r="V2903" t="s">
        <v>140</v>
      </c>
      <c r="W2903">
        <v>774155</v>
      </c>
      <c r="X2903" t="s">
        <v>12036</v>
      </c>
      <c r="Y2903">
        <v>762</v>
      </c>
      <c r="Z2903">
        <v>852</v>
      </c>
      <c r="AA2903">
        <v>7</v>
      </c>
      <c r="AB2903">
        <v>2385.6</v>
      </c>
    </row>
    <row r="2904" spans="1:28" x14ac:dyDescent="0.3">
      <c r="A2904" t="s">
        <v>28</v>
      </c>
      <c r="B2904" t="s">
        <v>29</v>
      </c>
      <c r="C2904" t="s">
        <v>30</v>
      </c>
      <c r="D2904" t="s">
        <v>237</v>
      </c>
      <c r="E2904" t="s">
        <v>56</v>
      </c>
      <c r="F2904" t="s">
        <v>47</v>
      </c>
      <c r="G2904">
        <v>6</v>
      </c>
      <c r="H2904">
        <v>422815</v>
      </c>
      <c r="I2904" t="s">
        <v>34</v>
      </c>
      <c r="J2904" s="1">
        <v>44792</v>
      </c>
      <c r="K2904">
        <v>1100</v>
      </c>
      <c r="L2904" t="s">
        <v>12037</v>
      </c>
      <c r="M2904" t="s">
        <v>372</v>
      </c>
      <c r="N2904" t="s">
        <v>12038</v>
      </c>
      <c r="O2904" t="s">
        <v>12039</v>
      </c>
      <c r="P2904" t="s">
        <v>39</v>
      </c>
      <c r="Q2904">
        <v>9</v>
      </c>
      <c r="R2904" t="s">
        <v>40</v>
      </c>
      <c r="S2904" t="s">
        <v>63</v>
      </c>
      <c r="T2904">
        <v>22820</v>
      </c>
      <c r="U2904" s="1">
        <v>45378</v>
      </c>
      <c r="V2904" t="s">
        <v>72</v>
      </c>
      <c r="W2904">
        <v>772153</v>
      </c>
      <c r="X2904" t="s">
        <v>12040</v>
      </c>
      <c r="Y2904">
        <v>622</v>
      </c>
      <c r="Z2904">
        <v>2389</v>
      </c>
      <c r="AA2904">
        <v>2</v>
      </c>
      <c r="AB2904">
        <v>1911.2</v>
      </c>
    </row>
    <row r="2905" spans="1:28" x14ac:dyDescent="0.3">
      <c r="A2905" t="s">
        <v>28</v>
      </c>
      <c r="B2905" t="s">
        <v>29</v>
      </c>
      <c r="C2905" t="s">
        <v>54</v>
      </c>
      <c r="D2905" t="s">
        <v>616</v>
      </c>
      <c r="E2905" t="s">
        <v>46</v>
      </c>
      <c r="F2905" t="s">
        <v>99</v>
      </c>
      <c r="G2905">
        <v>42</v>
      </c>
      <c r="H2905">
        <v>418801</v>
      </c>
      <c r="I2905" t="s">
        <v>34</v>
      </c>
      <c r="J2905" s="1">
        <v>45210</v>
      </c>
      <c r="K2905">
        <v>1400</v>
      </c>
      <c r="L2905" t="s">
        <v>12041</v>
      </c>
      <c r="M2905" t="s">
        <v>856</v>
      </c>
      <c r="N2905" t="s">
        <v>12042</v>
      </c>
      <c r="O2905" t="s">
        <v>12043</v>
      </c>
      <c r="P2905" t="s">
        <v>51</v>
      </c>
      <c r="Q2905">
        <v>19</v>
      </c>
      <c r="R2905" t="s">
        <v>40</v>
      </c>
      <c r="S2905" t="s">
        <v>79</v>
      </c>
      <c r="T2905">
        <v>13704</v>
      </c>
      <c r="U2905" s="1">
        <v>45543</v>
      </c>
      <c r="V2905" t="s">
        <v>180</v>
      </c>
      <c r="W2905">
        <v>143120</v>
      </c>
      <c r="X2905" t="s">
        <v>5106</v>
      </c>
      <c r="Y2905">
        <v>578</v>
      </c>
      <c r="Z2905">
        <v>633</v>
      </c>
      <c r="AA2905">
        <v>3</v>
      </c>
      <c r="AB2905">
        <v>759.6</v>
      </c>
    </row>
    <row r="2906" spans="1:28" x14ac:dyDescent="0.3">
      <c r="A2906" t="s">
        <v>28</v>
      </c>
      <c r="B2906" t="s">
        <v>29</v>
      </c>
      <c r="C2906" t="s">
        <v>148</v>
      </c>
      <c r="D2906" t="s">
        <v>380</v>
      </c>
      <c r="E2906" t="s">
        <v>56</v>
      </c>
      <c r="F2906" t="s">
        <v>83</v>
      </c>
      <c r="G2906">
        <v>62</v>
      </c>
      <c r="H2906">
        <v>421884</v>
      </c>
      <c r="I2906" t="s">
        <v>58</v>
      </c>
      <c r="J2906" s="1">
        <v>44177</v>
      </c>
      <c r="K2906">
        <v>800</v>
      </c>
      <c r="L2906" t="s">
        <v>12044</v>
      </c>
      <c r="M2906" t="s">
        <v>68</v>
      </c>
      <c r="N2906" t="s">
        <v>12045</v>
      </c>
      <c r="O2906" t="s">
        <v>12046</v>
      </c>
      <c r="P2906" t="s">
        <v>87</v>
      </c>
      <c r="Q2906">
        <v>10</v>
      </c>
      <c r="R2906" t="s">
        <v>88</v>
      </c>
      <c r="S2906" t="s">
        <v>118</v>
      </c>
      <c r="T2906">
        <v>48607</v>
      </c>
      <c r="U2906" s="1">
        <v>45313</v>
      </c>
      <c r="V2906" t="s">
        <v>111</v>
      </c>
      <c r="W2906">
        <v>225280</v>
      </c>
      <c r="X2906" t="s">
        <v>12047</v>
      </c>
      <c r="Y2906">
        <v>592</v>
      </c>
      <c r="Z2906">
        <v>746</v>
      </c>
      <c r="AA2906">
        <v>6</v>
      </c>
      <c r="AB2906">
        <v>1790.4</v>
      </c>
    </row>
    <row r="2907" spans="1:28" x14ac:dyDescent="0.3">
      <c r="A2907" t="s">
        <v>28</v>
      </c>
      <c r="B2907" t="s">
        <v>29</v>
      </c>
      <c r="C2907" t="s">
        <v>157</v>
      </c>
      <c r="D2907" t="s">
        <v>105</v>
      </c>
      <c r="E2907" t="s">
        <v>56</v>
      </c>
      <c r="F2907" t="s">
        <v>150</v>
      </c>
      <c r="G2907">
        <v>23</v>
      </c>
      <c r="H2907">
        <v>415821</v>
      </c>
      <c r="I2907" t="s">
        <v>34</v>
      </c>
      <c r="J2907" s="1">
        <v>44673</v>
      </c>
      <c r="K2907">
        <v>1200</v>
      </c>
      <c r="L2907" t="s">
        <v>12048</v>
      </c>
      <c r="M2907" t="s">
        <v>1409</v>
      </c>
      <c r="N2907" t="s">
        <v>12049</v>
      </c>
      <c r="O2907" t="s">
        <v>12050</v>
      </c>
      <c r="P2907" t="s">
        <v>39</v>
      </c>
      <c r="Q2907">
        <v>10</v>
      </c>
      <c r="R2907" t="s">
        <v>88</v>
      </c>
      <c r="S2907" t="s">
        <v>63</v>
      </c>
      <c r="T2907">
        <v>77730</v>
      </c>
      <c r="U2907" s="1">
        <v>45414</v>
      </c>
      <c r="V2907" t="s">
        <v>140</v>
      </c>
      <c r="W2907">
        <v>343263</v>
      </c>
      <c r="X2907" t="s">
        <v>12051</v>
      </c>
      <c r="Y2907">
        <v>434</v>
      </c>
      <c r="Z2907">
        <v>2156</v>
      </c>
      <c r="AA2907">
        <v>4</v>
      </c>
      <c r="AB2907" s="2" t="s">
        <v>12052</v>
      </c>
    </row>
    <row r="2908" spans="1:28" x14ac:dyDescent="0.3">
      <c r="A2908" t="s">
        <v>28</v>
      </c>
      <c r="B2908" t="s">
        <v>29</v>
      </c>
      <c r="C2908" t="s">
        <v>66</v>
      </c>
      <c r="D2908" t="s">
        <v>616</v>
      </c>
      <c r="E2908" t="s">
        <v>46</v>
      </c>
      <c r="F2908" t="s">
        <v>33</v>
      </c>
      <c r="G2908">
        <v>3</v>
      </c>
      <c r="H2908">
        <v>415344</v>
      </c>
      <c r="I2908" t="s">
        <v>58</v>
      </c>
      <c r="J2908" s="1">
        <v>44769</v>
      </c>
      <c r="K2908">
        <v>1400</v>
      </c>
      <c r="L2908" t="s">
        <v>12053</v>
      </c>
      <c r="M2908" t="s">
        <v>256</v>
      </c>
      <c r="N2908" t="s">
        <v>12054</v>
      </c>
      <c r="O2908" t="s">
        <v>12055</v>
      </c>
      <c r="P2908" t="s">
        <v>51</v>
      </c>
      <c r="Q2908">
        <v>10</v>
      </c>
      <c r="R2908" t="s">
        <v>88</v>
      </c>
      <c r="S2908" t="s">
        <v>63</v>
      </c>
      <c r="T2908">
        <v>23083</v>
      </c>
      <c r="U2908" s="1">
        <v>45577</v>
      </c>
      <c r="V2908" t="s">
        <v>155</v>
      </c>
      <c r="W2908">
        <v>400169</v>
      </c>
      <c r="X2908" t="s">
        <v>12056</v>
      </c>
      <c r="Y2908">
        <v>780</v>
      </c>
      <c r="Z2908">
        <v>1809</v>
      </c>
      <c r="AA2908">
        <v>3</v>
      </c>
      <c r="AB2908">
        <v>2170.8000000000002</v>
      </c>
    </row>
    <row r="2909" spans="1:28" x14ac:dyDescent="0.3">
      <c r="A2909" t="s">
        <v>28</v>
      </c>
      <c r="B2909" t="s">
        <v>29</v>
      </c>
      <c r="C2909" t="s">
        <v>54</v>
      </c>
      <c r="D2909" t="s">
        <v>237</v>
      </c>
      <c r="E2909" t="s">
        <v>32</v>
      </c>
      <c r="F2909" t="s">
        <v>33</v>
      </c>
      <c r="G2909">
        <v>56</v>
      </c>
      <c r="H2909">
        <v>416541</v>
      </c>
      <c r="I2909" t="s">
        <v>34</v>
      </c>
      <c r="J2909" s="1">
        <v>44286</v>
      </c>
      <c r="K2909">
        <v>950</v>
      </c>
      <c r="L2909" t="s">
        <v>12057</v>
      </c>
      <c r="M2909" t="s">
        <v>205</v>
      </c>
      <c r="N2909" t="s">
        <v>12058</v>
      </c>
      <c r="O2909" t="s">
        <v>12059</v>
      </c>
      <c r="P2909" t="s">
        <v>39</v>
      </c>
      <c r="Q2909">
        <v>10</v>
      </c>
      <c r="R2909" t="s">
        <v>40</v>
      </c>
      <c r="S2909" t="s">
        <v>118</v>
      </c>
      <c r="T2909">
        <v>22743</v>
      </c>
      <c r="U2909" s="1">
        <v>45602</v>
      </c>
      <c r="V2909" t="s">
        <v>42</v>
      </c>
      <c r="W2909">
        <v>496491</v>
      </c>
      <c r="X2909" t="s">
        <v>12060</v>
      </c>
      <c r="Y2909">
        <v>718</v>
      </c>
      <c r="Z2909">
        <v>2486</v>
      </c>
      <c r="AA2909">
        <v>2</v>
      </c>
      <c r="AB2909" s="2" t="s">
        <v>12061</v>
      </c>
    </row>
    <row r="2910" spans="1:28" x14ac:dyDescent="0.3">
      <c r="A2910" t="s">
        <v>28</v>
      </c>
      <c r="B2910" t="s">
        <v>29</v>
      </c>
      <c r="C2910" t="s">
        <v>30</v>
      </c>
      <c r="D2910" t="s">
        <v>187</v>
      </c>
      <c r="E2910" t="s">
        <v>32</v>
      </c>
      <c r="F2910" t="s">
        <v>57</v>
      </c>
      <c r="G2910">
        <v>9</v>
      </c>
      <c r="H2910">
        <v>414096</v>
      </c>
      <c r="I2910" t="s">
        <v>58</v>
      </c>
      <c r="J2910" s="1">
        <v>44986</v>
      </c>
      <c r="K2910">
        <v>1400</v>
      </c>
      <c r="L2910" t="s">
        <v>12062</v>
      </c>
      <c r="M2910" t="s">
        <v>1091</v>
      </c>
      <c r="N2910" t="s">
        <v>12063</v>
      </c>
      <c r="O2910">
        <f>1-914-587-2845</f>
        <v>-4345</v>
      </c>
      <c r="P2910" t="s">
        <v>87</v>
      </c>
      <c r="Q2910">
        <v>19</v>
      </c>
      <c r="R2910" t="s">
        <v>88</v>
      </c>
      <c r="S2910" t="s">
        <v>118</v>
      </c>
      <c r="T2910">
        <v>26973</v>
      </c>
      <c r="U2910" s="1">
        <v>45480</v>
      </c>
      <c r="V2910" t="s">
        <v>126</v>
      </c>
      <c r="W2910">
        <v>681870</v>
      </c>
      <c r="X2910" t="s">
        <v>12064</v>
      </c>
      <c r="Y2910">
        <v>519</v>
      </c>
      <c r="Z2910">
        <v>1511</v>
      </c>
      <c r="AA2910">
        <v>4</v>
      </c>
      <c r="AB2910">
        <v>2417.6</v>
      </c>
    </row>
    <row r="2911" spans="1:28" x14ac:dyDescent="0.3">
      <c r="A2911" t="s">
        <v>28</v>
      </c>
      <c r="B2911" t="s">
        <v>29</v>
      </c>
      <c r="C2911" t="s">
        <v>54</v>
      </c>
      <c r="D2911" t="s">
        <v>98</v>
      </c>
      <c r="E2911" t="s">
        <v>56</v>
      </c>
      <c r="F2911" t="s">
        <v>135</v>
      </c>
      <c r="G2911">
        <v>83</v>
      </c>
      <c r="H2911">
        <v>419732</v>
      </c>
      <c r="I2911" t="s">
        <v>34</v>
      </c>
      <c r="J2911" s="1">
        <v>44180</v>
      </c>
      <c r="K2911">
        <v>1300</v>
      </c>
      <c r="L2911" t="s">
        <v>12065</v>
      </c>
      <c r="M2911" t="s">
        <v>591</v>
      </c>
      <c r="N2911" t="s">
        <v>12066</v>
      </c>
      <c r="O2911">
        <v>1191765194</v>
      </c>
      <c r="P2911" t="s">
        <v>39</v>
      </c>
      <c r="Q2911">
        <v>10</v>
      </c>
      <c r="R2911" t="s">
        <v>40</v>
      </c>
      <c r="S2911" t="s">
        <v>41</v>
      </c>
      <c r="T2911">
        <v>54410</v>
      </c>
      <c r="U2911" s="1">
        <v>45581</v>
      </c>
      <c r="V2911" t="s">
        <v>155</v>
      </c>
      <c r="W2911">
        <v>940156</v>
      </c>
      <c r="X2911" t="s">
        <v>12067</v>
      </c>
      <c r="Y2911">
        <v>356</v>
      </c>
      <c r="Z2911">
        <v>2668</v>
      </c>
      <c r="AA2911">
        <v>2</v>
      </c>
      <c r="AB2911">
        <v>2134.4</v>
      </c>
    </row>
    <row r="2912" spans="1:28" x14ac:dyDescent="0.3">
      <c r="A2912" t="s">
        <v>28</v>
      </c>
      <c r="B2912" t="s">
        <v>29</v>
      </c>
      <c r="C2912" t="s">
        <v>193</v>
      </c>
      <c r="D2912" t="s">
        <v>237</v>
      </c>
      <c r="E2912" t="s">
        <v>32</v>
      </c>
      <c r="F2912" t="s">
        <v>355</v>
      </c>
      <c r="G2912">
        <v>62</v>
      </c>
      <c r="H2912">
        <v>417420</v>
      </c>
      <c r="I2912" t="s">
        <v>58</v>
      </c>
      <c r="J2912" s="1">
        <v>43871</v>
      </c>
      <c r="K2912">
        <v>1300</v>
      </c>
      <c r="L2912" t="s">
        <v>12068</v>
      </c>
      <c r="M2912" t="s">
        <v>361</v>
      </c>
      <c r="N2912" t="s">
        <v>12069</v>
      </c>
      <c r="O2912">
        <v>4972659027</v>
      </c>
      <c r="P2912" t="s">
        <v>87</v>
      </c>
      <c r="Q2912">
        <v>9</v>
      </c>
      <c r="R2912" t="s">
        <v>88</v>
      </c>
      <c r="S2912" t="s">
        <v>63</v>
      </c>
      <c r="T2912">
        <v>78683</v>
      </c>
      <c r="U2912" s="1">
        <v>45604</v>
      </c>
      <c r="V2912" t="s">
        <v>42</v>
      </c>
      <c r="W2912">
        <v>795108</v>
      </c>
      <c r="X2912" t="s">
        <v>12070</v>
      </c>
      <c r="Y2912">
        <v>431</v>
      </c>
      <c r="Z2912">
        <v>2517</v>
      </c>
      <c r="AA2912">
        <v>6</v>
      </c>
      <c r="AB2912">
        <v>6040.8</v>
      </c>
    </row>
    <row r="2913" spans="1:28" x14ac:dyDescent="0.3">
      <c r="A2913" t="s">
        <v>28</v>
      </c>
      <c r="B2913" t="s">
        <v>29</v>
      </c>
      <c r="C2913" t="s">
        <v>148</v>
      </c>
      <c r="D2913" t="s">
        <v>261</v>
      </c>
      <c r="E2913" t="s">
        <v>32</v>
      </c>
      <c r="F2913" t="s">
        <v>135</v>
      </c>
      <c r="G2913">
        <v>70</v>
      </c>
      <c r="H2913">
        <v>402445</v>
      </c>
      <c r="I2913" t="s">
        <v>34</v>
      </c>
      <c r="J2913" s="1">
        <v>44584</v>
      </c>
      <c r="K2913">
        <v>1000</v>
      </c>
      <c r="L2913" t="s">
        <v>12071</v>
      </c>
      <c r="M2913" t="s">
        <v>1212</v>
      </c>
      <c r="N2913" t="s">
        <v>12072</v>
      </c>
      <c r="O2913" t="s">
        <v>12073</v>
      </c>
      <c r="P2913" t="s">
        <v>51</v>
      </c>
      <c r="Q2913">
        <v>12</v>
      </c>
      <c r="R2913" t="s">
        <v>88</v>
      </c>
      <c r="S2913" t="s">
        <v>118</v>
      </c>
      <c r="T2913">
        <v>78639</v>
      </c>
      <c r="U2913" s="1">
        <v>45400</v>
      </c>
      <c r="V2913" t="s">
        <v>80</v>
      </c>
      <c r="W2913">
        <v>822760</v>
      </c>
      <c r="X2913" t="s">
        <v>12074</v>
      </c>
      <c r="Y2913">
        <v>858</v>
      </c>
      <c r="Z2913">
        <v>2590</v>
      </c>
      <c r="AA2913">
        <v>8</v>
      </c>
      <c r="AB2913">
        <v>8288</v>
      </c>
    </row>
    <row r="2914" spans="1:28" x14ac:dyDescent="0.3">
      <c r="A2914" t="s">
        <v>28</v>
      </c>
      <c r="B2914" t="s">
        <v>29</v>
      </c>
      <c r="C2914" t="s">
        <v>54</v>
      </c>
      <c r="D2914" t="s">
        <v>411</v>
      </c>
      <c r="E2914" t="s">
        <v>32</v>
      </c>
      <c r="F2914" t="s">
        <v>150</v>
      </c>
      <c r="G2914">
        <v>60</v>
      </c>
      <c r="H2914">
        <v>414486</v>
      </c>
      <c r="I2914" t="s">
        <v>58</v>
      </c>
      <c r="J2914" s="1">
        <v>44191</v>
      </c>
      <c r="K2914">
        <v>950</v>
      </c>
      <c r="L2914" t="s">
        <v>12075</v>
      </c>
      <c r="M2914" t="s">
        <v>282</v>
      </c>
      <c r="N2914" t="s">
        <v>12076</v>
      </c>
      <c r="O2914" t="s">
        <v>12077</v>
      </c>
      <c r="P2914" t="s">
        <v>39</v>
      </c>
      <c r="Q2914">
        <v>7</v>
      </c>
      <c r="R2914" t="s">
        <v>40</v>
      </c>
      <c r="S2914" t="s">
        <v>118</v>
      </c>
      <c r="T2914">
        <v>36821</v>
      </c>
      <c r="U2914" s="1">
        <v>45624</v>
      </c>
      <c r="V2914" t="s">
        <v>42</v>
      </c>
      <c r="W2914">
        <v>216117</v>
      </c>
      <c r="X2914" t="s">
        <v>12078</v>
      </c>
      <c r="Y2914">
        <v>433</v>
      </c>
      <c r="Z2914">
        <v>1402</v>
      </c>
      <c r="AA2914">
        <v>3</v>
      </c>
      <c r="AB2914">
        <v>1682.4</v>
      </c>
    </row>
    <row r="2915" spans="1:28" x14ac:dyDescent="0.3">
      <c r="A2915" t="s">
        <v>28</v>
      </c>
      <c r="B2915" t="s">
        <v>29</v>
      </c>
      <c r="C2915" t="s">
        <v>54</v>
      </c>
      <c r="D2915" t="s">
        <v>142</v>
      </c>
      <c r="E2915" t="s">
        <v>46</v>
      </c>
      <c r="F2915" t="s">
        <v>83</v>
      </c>
      <c r="G2915">
        <v>50</v>
      </c>
      <c r="H2915">
        <v>406349</v>
      </c>
      <c r="I2915" t="s">
        <v>58</v>
      </c>
      <c r="J2915" s="1">
        <v>43858</v>
      </c>
      <c r="K2915">
        <v>1400</v>
      </c>
      <c r="L2915" t="s">
        <v>12079</v>
      </c>
      <c r="M2915" t="s">
        <v>895</v>
      </c>
      <c r="N2915" t="s">
        <v>12080</v>
      </c>
      <c r="O2915" t="s">
        <v>12081</v>
      </c>
      <c r="P2915" t="s">
        <v>87</v>
      </c>
      <c r="Q2915">
        <v>17</v>
      </c>
      <c r="R2915" t="s">
        <v>40</v>
      </c>
      <c r="S2915" t="s">
        <v>63</v>
      </c>
      <c r="T2915">
        <v>16767</v>
      </c>
      <c r="U2915" s="1">
        <v>45357</v>
      </c>
      <c r="V2915" t="s">
        <v>72</v>
      </c>
      <c r="W2915">
        <v>618750</v>
      </c>
      <c r="X2915" t="s">
        <v>12082</v>
      </c>
      <c r="Y2915">
        <v>652</v>
      </c>
      <c r="Z2915">
        <v>1387</v>
      </c>
      <c r="AA2915">
        <v>3</v>
      </c>
      <c r="AB2915">
        <v>1664.4</v>
      </c>
    </row>
    <row r="2916" spans="1:28" x14ac:dyDescent="0.3">
      <c r="A2916" t="s">
        <v>28</v>
      </c>
      <c r="B2916" t="s">
        <v>29</v>
      </c>
      <c r="C2916" t="s">
        <v>148</v>
      </c>
      <c r="D2916" t="s">
        <v>349</v>
      </c>
      <c r="E2916" t="s">
        <v>46</v>
      </c>
      <c r="F2916" t="s">
        <v>355</v>
      </c>
      <c r="G2916">
        <v>94</v>
      </c>
      <c r="H2916">
        <v>407087</v>
      </c>
      <c r="I2916" t="s">
        <v>34</v>
      </c>
      <c r="J2916" s="1">
        <v>45227</v>
      </c>
      <c r="K2916">
        <v>1100</v>
      </c>
      <c r="L2916" t="s">
        <v>12083</v>
      </c>
      <c r="M2916" t="s">
        <v>287</v>
      </c>
      <c r="N2916" t="s">
        <v>12084</v>
      </c>
      <c r="O2916" t="s">
        <v>12085</v>
      </c>
      <c r="P2916" t="s">
        <v>87</v>
      </c>
      <c r="Q2916">
        <v>4</v>
      </c>
      <c r="R2916" t="s">
        <v>88</v>
      </c>
      <c r="S2916" t="s">
        <v>41</v>
      </c>
      <c r="T2916">
        <v>55991</v>
      </c>
      <c r="U2916" s="1">
        <v>45508</v>
      </c>
      <c r="V2916" t="s">
        <v>64</v>
      </c>
      <c r="W2916">
        <v>795902</v>
      </c>
      <c r="X2916" t="s">
        <v>12086</v>
      </c>
      <c r="Y2916">
        <v>744</v>
      </c>
      <c r="Z2916">
        <v>2606</v>
      </c>
      <c r="AA2916">
        <v>5</v>
      </c>
      <c r="AB2916">
        <v>5212</v>
      </c>
    </row>
    <row r="2917" spans="1:28" x14ac:dyDescent="0.3">
      <c r="A2917" t="s">
        <v>28</v>
      </c>
      <c r="B2917" t="s">
        <v>29</v>
      </c>
      <c r="C2917" t="s">
        <v>91</v>
      </c>
      <c r="D2917" t="s">
        <v>237</v>
      </c>
      <c r="E2917" t="s">
        <v>32</v>
      </c>
      <c r="F2917" t="s">
        <v>57</v>
      </c>
      <c r="G2917">
        <v>58</v>
      </c>
      <c r="H2917">
        <v>416075</v>
      </c>
      <c r="I2917" t="s">
        <v>58</v>
      </c>
      <c r="J2917" s="1">
        <v>44171</v>
      </c>
      <c r="K2917">
        <v>1300</v>
      </c>
      <c r="L2917" t="s">
        <v>12087</v>
      </c>
      <c r="M2917" t="s">
        <v>115</v>
      </c>
      <c r="N2917" t="s">
        <v>12088</v>
      </c>
      <c r="O2917" t="s">
        <v>12089</v>
      </c>
      <c r="P2917" t="s">
        <v>51</v>
      </c>
      <c r="Q2917">
        <v>17</v>
      </c>
      <c r="R2917" t="s">
        <v>88</v>
      </c>
      <c r="S2917" t="s">
        <v>41</v>
      </c>
      <c r="T2917">
        <v>84060</v>
      </c>
      <c r="U2917" s="1">
        <v>45348</v>
      </c>
      <c r="V2917" t="s">
        <v>119</v>
      </c>
      <c r="W2917">
        <v>970740</v>
      </c>
      <c r="X2917" t="s">
        <v>12090</v>
      </c>
      <c r="Y2917">
        <v>842</v>
      </c>
      <c r="Z2917">
        <v>2011</v>
      </c>
      <c r="AA2917">
        <v>7</v>
      </c>
      <c r="AB2917">
        <v>5630.8</v>
      </c>
    </row>
    <row r="2918" spans="1:28" x14ac:dyDescent="0.3">
      <c r="A2918" t="s">
        <v>28</v>
      </c>
      <c r="B2918" t="s">
        <v>29</v>
      </c>
      <c r="C2918" t="s">
        <v>91</v>
      </c>
      <c r="D2918" t="s">
        <v>142</v>
      </c>
      <c r="E2918" t="s">
        <v>32</v>
      </c>
      <c r="F2918" t="s">
        <v>33</v>
      </c>
      <c r="G2918">
        <v>7</v>
      </c>
      <c r="H2918">
        <v>417915</v>
      </c>
      <c r="I2918" t="s">
        <v>34</v>
      </c>
      <c r="J2918" s="1">
        <v>44476</v>
      </c>
      <c r="K2918">
        <v>1300</v>
      </c>
      <c r="L2918" t="s">
        <v>12091</v>
      </c>
      <c r="M2918" t="s">
        <v>123</v>
      </c>
      <c r="N2918" t="s">
        <v>12092</v>
      </c>
      <c r="O2918" t="s">
        <v>12093</v>
      </c>
      <c r="P2918" t="s">
        <v>39</v>
      </c>
      <c r="Q2918">
        <v>10</v>
      </c>
      <c r="R2918" t="s">
        <v>88</v>
      </c>
      <c r="S2918" t="s">
        <v>118</v>
      </c>
      <c r="T2918">
        <v>98021</v>
      </c>
      <c r="U2918" s="1">
        <v>45593</v>
      </c>
      <c r="V2918" t="s">
        <v>155</v>
      </c>
      <c r="W2918">
        <v>843144</v>
      </c>
      <c r="X2918" t="s">
        <v>12094</v>
      </c>
      <c r="Y2918">
        <v>638</v>
      </c>
      <c r="Z2918">
        <v>1922</v>
      </c>
      <c r="AA2918">
        <v>8</v>
      </c>
      <c r="AB2918" s="2" t="s">
        <v>12095</v>
      </c>
    </row>
    <row r="2919" spans="1:28" x14ac:dyDescent="0.3">
      <c r="A2919" t="s">
        <v>28</v>
      </c>
      <c r="B2919" t="s">
        <v>29</v>
      </c>
      <c r="C2919" t="s">
        <v>148</v>
      </c>
      <c r="D2919" t="s">
        <v>248</v>
      </c>
      <c r="E2919" t="s">
        <v>56</v>
      </c>
      <c r="F2919" t="s">
        <v>33</v>
      </c>
      <c r="G2919">
        <v>89</v>
      </c>
      <c r="H2919">
        <v>438674</v>
      </c>
      <c r="I2919" t="s">
        <v>34</v>
      </c>
      <c r="J2919" s="1">
        <v>45522</v>
      </c>
      <c r="K2919">
        <v>1300</v>
      </c>
      <c r="L2919" t="s">
        <v>12096</v>
      </c>
      <c r="M2919" t="s">
        <v>144</v>
      </c>
      <c r="N2919" t="s">
        <v>12097</v>
      </c>
      <c r="O2919" t="s">
        <v>12098</v>
      </c>
      <c r="P2919" t="s">
        <v>87</v>
      </c>
      <c r="Q2919">
        <v>13</v>
      </c>
      <c r="R2919" t="s">
        <v>40</v>
      </c>
      <c r="S2919" t="s">
        <v>118</v>
      </c>
      <c r="T2919">
        <v>62149</v>
      </c>
      <c r="U2919" s="1">
        <v>45409</v>
      </c>
      <c r="V2919" t="s">
        <v>80</v>
      </c>
      <c r="W2919">
        <v>228837</v>
      </c>
      <c r="X2919" t="s">
        <v>12099</v>
      </c>
      <c r="Y2919">
        <v>748</v>
      </c>
      <c r="Z2919">
        <v>1671</v>
      </c>
      <c r="AA2919">
        <v>7</v>
      </c>
      <c r="AB2919">
        <v>4678.8</v>
      </c>
    </row>
    <row r="2920" spans="1:28" x14ac:dyDescent="0.3">
      <c r="A2920" t="s">
        <v>28</v>
      </c>
      <c r="B2920" t="s">
        <v>29</v>
      </c>
      <c r="C2920" t="s">
        <v>44</v>
      </c>
      <c r="D2920" t="s">
        <v>92</v>
      </c>
      <c r="E2920" t="s">
        <v>56</v>
      </c>
      <c r="F2920" t="s">
        <v>57</v>
      </c>
      <c r="G2920">
        <v>93</v>
      </c>
      <c r="H2920">
        <v>438929</v>
      </c>
      <c r="I2920" t="s">
        <v>34</v>
      </c>
      <c r="J2920" s="1">
        <v>44464</v>
      </c>
      <c r="K2920">
        <v>1100</v>
      </c>
      <c r="L2920" t="s">
        <v>12100</v>
      </c>
      <c r="M2920" t="s">
        <v>1291</v>
      </c>
      <c r="N2920" t="s">
        <v>12101</v>
      </c>
      <c r="O2920" t="s">
        <v>12102</v>
      </c>
      <c r="P2920" t="s">
        <v>39</v>
      </c>
      <c r="Q2920">
        <v>12</v>
      </c>
      <c r="R2920" t="s">
        <v>40</v>
      </c>
      <c r="S2920" t="s">
        <v>79</v>
      </c>
      <c r="T2920">
        <v>90589</v>
      </c>
      <c r="U2920" s="1">
        <v>45554</v>
      </c>
      <c r="V2920" t="s">
        <v>180</v>
      </c>
      <c r="W2920">
        <v>285039</v>
      </c>
      <c r="X2920" t="s">
        <v>12103</v>
      </c>
      <c r="Y2920">
        <v>911</v>
      </c>
      <c r="Z2920">
        <v>1935</v>
      </c>
      <c r="AA2920">
        <v>7</v>
      </c>
      <c r="AB2920">
        <v>5418</v>
      </c>
    </row>
    <row r="2921" spans="1:28" x14ac:dyDescent="0.3">
      <c r="A2921" t="s">
        <v>28</v>
      </c>
      <c r="B2921" t="s">
        <v>29</v>
      </c>
      <c r="C2921" t="s">
        <v>193</v>
      </c>
      <c r="D2921" t="s">
        <v>524</v>
      </c>
      <c r="E2921" t="s">
        <v>46</v>
      </c>
      <c r="F2921" t="s">
        <v>83</v>
      </c>
      <c r="G2921">
        <v>94</v>
      </c>
      <c r="H2921">
        <v>420658</v>
      </c>
      <c r="I2921" t="s">
        <v>58</v>
      </c>
      <c r="J2921" s="1">
        <v>44021</v>
      </c>
      <c r="K2921">
        <v>950</v>
      </c>
      <c r="L2921" t="s">
        <v>12104</v>
      </c>
      <c r="M2921" t="s">
        <v>670</v>
      </c>
      <c r="N2921" t="s">
        <v>12105</v>
      </c>
      <c r="O2921">
        <v>6904950050</v>
      </c>
      <c r="P2921" t="s">
        <v>51</v>
      </c>
      <c r="Q2921">
        <v>11</v>
      </c>
      <c r="R2921" t="s">
        <v>40</v>
      </c>
      <c r="S2921" t="s">
        <v>79</v>
      </c>
      <c r="T2921">
        <v>97069</v>
      </c>
      <c r="U2921" s="1">
        <v>45415</v>
      </c>
      <c r="V2921" t="s">
        <v>140</v>
      </c>
      <c r="W2921">
        <v>898839</v>
      </c>
      <c r="X2921" t="s">
        <v>12106</v>
      </c>
      <c r="Y2921">
        <v>848</v>
      </c>
      <c r="Z2921">
        <v>653</v>
      </c>
      <c r="AA2921">
        <v>6</v>
      </c>
      <c r="AB2921">
        <v>1567.2</v>
      </c>
    </row>
    <row r="2922" spans="1:28" x14ac:dyDescent="0.3">
      <c r="A2922" t="s">
        <v>28</v>
      </c>
      <c r="B2922" t="s">
        <v>29</v>
      </c>
      <c r="C2922" t="s">
        <v>157</v>
      </c>
      <c r="D2922" t="s">
        <v>227</v>
      </c>
      <c r="E2922" t="s">
        <v>32</v>
      </c>
      <c r="F2922" t="s">
        <v>135</v>
      </c>
      <c r="G2922">
        <v>13</v>
      </c>
      <c r="H2922">
        <v>413504</v>
      </c>
      <c r="I2922" t="s">
        <v>58</v>
      </c>
      <c r="J2922" s="1">
        <v>44590</v>
      </c>
      <c r="K2922">
        <v>1400</v>
      </c>
      <c r="L2922" t="s">
        <v>12107</v>
      </c>
      <c r="M2922" t="s">
        <v>1291</v>
      </c>
      <c r="N2922" t="s">
        <v>12108</v>
      </c>
      <c r="O2922">
        <f>1-563-52-7279</f>
        <v>-7893</v>
      </c>
      <c r="P2922" t="s">
        <v>39</v>
      </c>
      <c r="Q2922">
        <v>12</v>
      </c>
      <c r="R2922" t="s">
        <v>88</v>
      </c>
      <c r="S2922" t="s">
        <v>118</v>
      </c>
      <c r="T2922">
        <v>45065</v>
      </c>
      <c r="U2922" s="1">
        <v>45585</v>
      </c>
      <c r="V2922" t="s">
        <v>155</v>
      </c>
      <c r="W2922">
        <v>472087</v>
      </c>
      <c r="X2922" t="s">
        <v>12109</v>
      </c>
      <c r="Y2922">
        <v>428</v>
      </c>
      <c r="Z2922">
        <v>634</v>
      </c>
      <c r="AA2922">
        <v>1</v>
      </c>
      <c r="AB2922" s="2" t="s">
        <v>12110</v>
      </c>
    </row>
    <row r="2923" spans="1:28" x14ac:dyDescent="0.3">
      <c r="A2923" t="s">
        <v>28</v>
      </c>
      <c r="B2923" t="s">
        <v>29</v>
      </c>
      <c r="C2923" t="s">
        <v>66</v>
      </c>
      <c r="D2923" t="s">
        <v>237</v>
      </c>
      <c r="E2923" t="s">
        <v>46</v>
      </c>
      <c r="F2923" t="s">
        <v>33</v>
      </c>
      <c r="G2923">
        <v>76</v>
      </c>
      <c r="H2923">
        <v>413002</v>
      </c>
      <c r="I2923" t="s">
        <v>58</v>
      </c>
      <c r="J2923" s="1">
        <v>45612</v>
      </c>
      <c r="K2923">
        <v>1400</v>
      </c>
      <c r="L2923" t="s">
        <v>12111</v>
      </c>
      <c r="M2923" t="s">
        <v>222</v>
      </c>
      <c r="N2923" t="s">
        <v>12112</v>
      </c>
      <c r="O2923" t="s">
        <v>12113</v>
      </c>
      <c r="P2923" t="s">
        <v>51</v>
      </c>
      <c r="Q2923">
        <v>3</v>
      </c>
      <c r="R2923" t="s">
        <v>40</v>
      </c>
      <c r="S2923" t="s">
        <v>118</v>
      </c>
      <c r="T2923">
        <v>50334</v>
      </c>
      <c r="U2923" s="1">
        <v>45600</v>
      </c>
      <c r="V2923" t="s">
        <v>42</v>
      </c>
      <c r="W2923">
        <v>463323</v>
      </c>
      <c r="X2923" t="s">
        <v>12114</v>
      </c>
      <c r="Y2923">
        <v>854</v>
      </c>
      <c r="Z2923">
        <v>2883</v>
      </c>
      <c r="AA2923">
        <v>7</v>
      </c>
      <c r="AB2923" s="2" t="s">
        <v>8308</v>
      </c>
    </row>
    <row r="2924" spans="1:28" x14ac:dyDescent="0.3">
      <c r="A2924" t="s">
        <v>28</v>
      </c>
      <c r="B2924" t="s">
        <v>29</v>
      </c>
      <c r="C2924" t="s">
        <v>148</v>
      </c>
      <c r="D2924" t="s">
        <v>364</v>
      </c>
      <c r="E2924" t="s">
        <v>46</v>
      </c>
      <c r="F2924" t="s">
        <v>113</v>
      </c>
      <c r="G2924">
        <v>12</v>
      </c>
      <c r="H2924">
        <v>419139</v>
      </c>
      <c r="I2924" t="s">
        <v>58</v>
      </c>
      <c r="J2924" s="1">
        <v>44809</v>
      </c>
      <c r="K2924">
        <v>950</v>
      </c>
      <c r="L2924" t="s">
        <v>12115</v>
      </c>
      <c r="M2924" t="s">
        <v>843</v>
      </c>
      <c r="N2924" t="s">
        <v>12116</v>
      </c>
      <c r="O2924" t="s">
        <v>12117</v>
      </c>
      <c r="P2924" t="s">
        <v>87</v>
      </c>
      <c r="Q2924">
        <v>8</v>
      </c>
      <c r="R2924" t="s">
        <v>88</v>
      </c>
      <c r="S2924" t="s">
        <v>118</v>
      </c>
      <c r="T2924">
        <v>91316</v>
      </c>
      <c r="U2924" s="1">
        <v>45521</v>
      </c>
      <c r="V2924" t="s">
        <v>64</v>
      </c>
      <c r="W2924">
        <v>179103</v>
      </c>
      <c r="X2924" t="s">
        <v>12118</v>
      </c>
      <c r="Y2924">
        <v>526</v>
      </c>
      <c r="Z2924">
        <v>2732</v>
      </c>
      <c r="AA2924">
        <v>4</v>
      </c>
      <c r="AB2924">
        <v>4371.2</v>
      </c>
    </row>
    <row r="2925" spans="1:28" x14ac:dyDescent="0.3">
      <c r="A2925" t="s">
        <v>28</v>
      </c>
      <c r="B2925" t="s">
        <v>29</v>
      </c>
      <c r="C2925" t="s">
        <v>66</v>
      </c>
      <c r="D2925" t="s">
        <v>566</v>
      </c>
      <c r="E2925" t="s">
        <v>56</v>
      </c>
      <c r="F2925" t="s">
        <v>150</v>
      </c>
      <c r="G2925">
        <v>39</v>
      </c>
      <c r="H2925">
        <v>403821</v>
      </c>
      <c r="I2925" t="s">
        <v>34</v>
      </c>
      <c r="J2925" s="1">
        <v>44249</v>
      </c>
      <c r="K2925">
        <v>1000</v>
      </c>
      <c r="L2925" t="s">
        <v>12119</v>
      </c>
      <c r="M2925" t="s">
        <v>239</v>
      </c>
      <c r="N2925" t="s">
        <v>12120</v>
      </c>
      <c r="O2925" t="s">
        <v>12121</v>
      </c>
      <c r="P2925" t="s">
        <v>71</v>
      </c>
      <c r="Q2925">
        <v>13</v>
      </c>
      <c r="R2925" t="s">
        <v>40</v>
      </c>
      <c r="S2925" t="s">
        <v>118</v>
      </c>
      <c r="T2925">
        <v>86280</v>
      </c>
      <c r="U2925" s="1">
        <v>45628</v>
      </c>
      <c r="V2925" t="s">
        <v>259</v>
      </c>
      <c r="W2925">
        <v>485101</v>
      </c>
      <c r="X2925" t="s">
        <v>12122</v>
      </c>
      <c r="Y2925">
        <v>366</v>
      </c>
      <c r="Z2925">
        <v>1018</v>
      </c>
      <c r="AA2925">
        <v>3</v>
      </c>
      <c r="AB2925" s="2" t="s">
        <v>12123</v>
      </c>
    </row>
    <row r="2926" spans="1:28" x14ac:dyDescent="0.3">
      <c r="A2926" t="s">
        <v>28</v>
      </c>
      <c r="B2926" t="s">
        <v>29</v>
      </c>
      <c r="C2926" t="s">
        <v>44</v>
      </c>
      <c r="D2926" t="s">
        <v>220</v>
      </c>
      <c r="E2926" t="s">
        <v>46</v>
      </c>
      <c r="F2926" t="s">
        <v>355</v>
      </c>
      <c r="G2926">
        <v>19</v>
      </c>
      <c r="H2926">
        <v>416238</v>
      </c>
      <c r="I2926" t="s">
        <v>34</v>
      </c>
      <c r="J2926" s="1">
        <v>45597</v>
      </c>
      <c r="K2926">
        <v>1400</v>
      </c>
      <c r="L2926" t="s">
        <v>12124</v>
      </c>
      <c r="M2926" t="s">
        <v>487</v>
      </c>
      <c r="N2926" t="s">
        <v>12125</v>
      </c>
      <c r="O2926" t="s">
        <v>12126</v>
      </c>
      <c r="P2926" t="s">
        <v>39</v>
      </c>
      <c r="Q2926">
        <v>11</v>
      </c>
      <c r="R2926" t="s">
        <v>40</v>
      </c>
      <c r="S2926" t="s">
        <v>41</v>
      </c>
      <c r="T2926">
        <v>66062</v>
      </c>
      <c r="U2926" s="1">
        <v>45562</v>
      </c>
      <c r="V2926" t="s">
        <v>180</v>
      </c>
      <c r="W2926">
        <v>546049</v>
      </c>
      <c r="X2926" t="s">
        <v>12127</v>
      </c>
      <c r="Y2926">
        <v>705</v>
      </c>
      <c r="Z2926">
        <v>2789</v>
      </c>
      <c r="AA2926">
        <v>2</v>
      </c>
      <c r="AB2926" s="2" t="s">
        <v>8040</v>
      </c>
    </row>
    <row r="2927" spans="1:28" x14ac:dyDescent="0.3">
      <c r="A2927" t="s">
        <v>28</v>
      </c>
      <c r="B2927" t="s">
        <v>29</v>
      </c>
      <c r="C2927" t="s">
        <v>66</v>
      </c>
      <c r="D2927" t="s">
        <v>220</v>
      </c>
      <c r="E2927" t="s">
        <v>46</v>
      </c>
      <c r="F2927" t="s">
        <v>83</v>
      </c>
      <c r="G2927">
        <v>46</v>
      </c>
      <c r="H2927">
        <v>411655</v>
      </c>
      <c r="I2927" t="s">
        <v>58</v>
      </c>
      <c r="J2927" s="1">
        <v>45115</v>
      </c>
      <c r="K2927">
        <v>800</v>
      </c>
      <c r="L2927" t="s">
        <v>12128</v>
      </c>
      <c r="M2927" t="s">
        <v>1483</v>
      </c>
      <c r="N2927" t="s">
        <v>12129</v>
      </c>
      <c r="O2927" t="s">
        <v>12130</v>
      </c>
      <c r="P2927" t="s">
        <v>39</v>
      </c>
      <c r="Q2927">
        <v>16</v>
      </c>
      <c r="R2927" t="s">
        <v>88</v>
      </c>
      <c r="S2927" t="s">
        <v>79</v>
      </c>
      <c r="T2927">
        <v>90781</v>
      </c>
      <c r="U2927" s="1">
        <v>45596</v>
      </c>
      <c r="V2927" t="s">
        <v>155</v>
      </c>
      <c r="W2927">
        <v>992518</v>
      </c>
      <c r="X2927" t="s">
        <v>12131</v>
      </c>
      <c r="Y2927">
        <v>966</v>
      </c>
      <c r="Z2927">
        <v>1071</v>
      </c>
      <c r="AA2927">
        <v>6</v>
      </c>
      <c r="AB2927">
        <v>2570.4</v>
      </c>
    </row>
    <row r="2928" spans="1:28" x14ac:dyDescent="0.3">
      <c r="A2928" t="s">
        <v>28</v>
      </c>
      <c r="B2928" t="s">
        <v>29</v>
      </c>
      <c r="C2928" t="s">
        <v>54</v>
      </c>
      <c r="D2928" t="s">
        <v>380</v>
      </c>
      <c r="E2928" t="s">
        <v>56</v>
      </c>
      <c r="F2928" t="s">
        <v>150</v>
      </c>
      <c r="G2928">
        <v>43</v>
      </c>
      <c r="H2928">
        <v>437011</v>
      </c>
      <c r="I2928" t="s">
        <v>34</v>
      </c>
      <c r="J2928" s="1">
        <v>44857</v>
      </c>
      <c r="K2928">
        <v>800</v>
      </c>
      <c r="L2928" t="s">
        <v>12132</v>
      </c>
      <c r="M2928" t="s">
        <v>1048</v>
      </c>
      <c r="N2928" t="s">
        <v>12133</v>
      </c>
      <c r="O2928" t="s">
        <v>12134</v>
      </c>
      <c r="P2928" t="s">
        <v>39</v>
      </c>
      <c r="Q2928">
        <v>20</v>
      </c>
      <c r="R2928" t="s">
        <v>88</v>
      </c>
      <c r="S2928" t="s">
        <v>41</v>
      </c>
      <c r="T2928">
        <v>37139</v>
      </c>
      <c r="U2928" s="1">
        <v>45342</v>
      </c>
      <c r="V2928" t="s">
        <v>119</v>
      </c>
      <c r="W2928">
        <v>702587</v>
      </c>
      <c r="X2928" t="s">
        <v>12135</v>
      </c>
      <c r="Y2928">
        <v>775</v>
      </c>
      <c r="Z2928">
        <v>1086</v>
      </c>
      <c r="AA2928">
        <v>2</v>
      </c>
      <c r="AB2928" s="2" t="s">
        <v>3978</v>
      </c>
    </row>
    <row r="2929" spans="1:28" x14ac:dyDescent="0.3">
      <c r="A2929" t="s">
        <v>28</v>
      </c>
      <c r="B2929" t="s">
        <v>29</v>
      </c>
      <c r="C2929" t="s">
        <v>54</v>
      </c>
      <c r="D2929" t="s">
        <v>274</v>
      </c>
      <c r="E2929" t="s">
        <v>32</v>
      </c>
      <c r="F2929" t="s">
        <v>106</v>
      </c>
      <c r="G2929">
        <v>38</v>
      </c>
      <c r="H2929">
        <v>400647</v>
      </c>
      <c r="I2929" t="s">
        <v>58</v>
      </c>
      <c r="J2929" s="1">
        <v>44802</v>
      </c>
      <c r="K2929">
        <v>1100</v>
      </c>
      <c r="L2929" t="s">
        <v>12136</v>
      </c>
      <c r="M2929" t="s">
        <v>94</v>
      </c>
      <c r="N2929" t="s">
        <v>12137</v>
      </c>
      <c r="O2929" t="s">
        <v>12138</v>
      </c>
      <c r="P2929" t="s">
        <v>71</v>
      </c>
      <c r="Q2929">
        <v>4</v>
      </c>
      <c r="R2929" t="s">
        <v>88</v>
      </c>
      <c r="S2929" t="s">
        <v>63</v>
      </c>
      <c r="T2929">
        <v>27619</v>
      </c>
      <c r="U2929" s="1">
        <v>45385</v>
      </c>
      <c r="V2929" t="s">
        <v>80</v>
      </c>
      <c r="W2929">
        <v>955706</v>
      </c>
      <c r="X2929" t="s">
        <v>12139</v>
      </c>
      <c r="Y2929">
        <v>457</v>
      </c>
      <c r="Z2929">
        <v>760</v>
      </c>
      <c r="AA2929">
        <v>3</v>
      </c>
      <c r="AB2929">
        <v>912</v>
      </c>
    </row>
    <row r="2930" spans="1:28" x14ac:dyDescent="0.3">
      <c r="A2930" t="s">
        <v>28</v>
      </c>
      <c r="B2930" t="s">
        <v>29</v>
      </c>
      <c r="C2930" t="s">
        <v>91</v>
      </c>
      <c r="D2930" t="s">
        <v>92</v>
      </c>
      <c r="E2930" t="s">
        <v>32</v>
      </c>
      <c r="F2930" t="s">
        <v>33</v>
      </c>
      <c r="G2930">
        <v>9</v>
      </c>
      <c r="H2930">
        <v>413332</v>
      </c>
      <c r="I2930" t="s">
        <v>58</v>
      </c>
      <c r="J2930" s="1">
        <v>44420</v>
      </c>
      <c r="K2930">
        <v>1200</v>
      </c>
      <c r="L2930" t="s">
        <v>12140</v>
      </c>
      <c r="M2930" t="s">
        <v>287</v>
      </c>
      <c r="N2930" t="s">
        <v>12141</v>
      </c>
      <c r="O2930" t="s">
        <v>12142</v>
      </c>
      <c r="P2930" t="s">
        <v>39</v>
      </c>
      <c r="Q2930">
        <v>20</v>
      </c>
      <c r="R2930" t="s">
        <v>88</v>
      </c>
      <c r="S2930" t="s">
        <v>79</v>
      </c>
      <c r="T2930">
        <v>33085</v>
      </c>
      <c r="U2930" s="1">
        <v>45542</v>
      </c>
      <c r="V2930" t="s">
        <v>180</v>
      </c>
      <c r="W2930">
        <v>918901</v>
      </c>
      <c r="X2930" t="s">
        <v>12143</v>
      </c>
      <c r="Y2930">
        <v>737</v>
      </c>
      <c r="Z2930">
        <v>604</v>
      </c>
      <c r="AA2930">
        <v>3</v>
      </c>
      <c r="AB2930" s="2" t="s">
        <v>12144</v>
      </c>
    </row>
    <row r="2931" spans="1:28" x14ac:dyDescent="0.3">
      <c r="A2931" t="s">
        <v>28</v>
      </c>
      <c r="B2931" t="s">
        <v>29</v>
      </c>
      <c r="C2931" t="s">
        <v>157</v>
      </c>
      <c r="D2931" t="s">
        <v>291</v>
      </c>
      <c r="E2931" t="s">
        <v>32</v>
      </c>
      <c r="F2931" t="s">
        <v>83</v>
      </c>
      <c r="G2931">
        <v>28</v>
      </c>
      <c r="H2931">
        <v>430257</v>
      </c>
      <c r="I2931" t="s">
        <v>34</v>
      </c>
      <c r="J2931" s="1">
        <v>44996</v>
      </c>
      <c r="K2931">
        <v>1000</v>
      </c>
      <c r="L2931" t="s">
        <v>12145</v>
      </c>
      <c r="M2931" t="s">
        <v>1460</v>
      </c>
      <c r="N2931" t="s">
        <v>12146</v>
      </c>
      <c r="O2931" t="s">
        <v>12147</v>
      </c>
      <c r="P2931" t="s">
        <v>71</v>
      </c>
      <c r="Q2931">
        <v>16</v>
      </c>
      <c r="R2931" t="s">
        <v>88</v>
      </c>
      <c r="S2931" t="s">
        <v>41</v>
      </c>
      <c r="T2931">
        <v>51020</v>
      </c>
      <c r="U2931" s="1">
        <v>45450</v>
      </c>
      <c r="V2931" t="s">
        <v>52</v>
      </c>
      <c r="W2931">
        <v>435047</v>
      </c>
      <c r="X2931" t="s">
        <v>12148</v>
      </c>
      <c r="Y2931">
        <v>908</v>
      </c>
      <c r="Z2931">
        <v>1142</v>
      </c>
      <c r="AA2931">
        <v>8</v>
      </c>
      <c r="AB2931">
        <v>3654.4</v>
      </c>
    </row>
    <row r="2932" spans="1:28" x14ac:dyDescent="0.3">
      <c r="A2932" t="s">
        <v>28</v>
      </c>
      <c r="B2932" t="s">
        <v>29</v>
      </c>
      <c r="C2932" t="s">
        <v>44</v>
      </c>
      <c r="D2932" t="s">
        <v>274</v>
      </c>
      <c r="E2932" t="s">
        <v>46</v>
      </c>
      <c r="F2932" t="s">
        <v>150</v>
      </c>
      <c r="G2932">
        <v>60</v>
      </c>
      <c r="H2932">
        <v>409002</v>
      </c>
      <c r="I2932" t="s">
        <v>34</v>
      </c>
      <c r="J2932" s="1">
        <v>44774</v>
      </c>
      <c r="K2932">
        <v>1000</v>
      </c>
      <c r="L2932" t="s">
        <v>12149</v>
      </c>
      <c r="M2932" t="s">
        <v>351</v>
      </c>
      <c r="N2932" t="s">
        <v>12150</v>
      </c>
      <c r="O2932" t="s">
        <v>12151</v>
      </c>
      <c r="P2932" t="s">
        <v>39</v>
      </c>
      <c r="Q2932">
        <v>12</v>
      </c>
      <c r="R2932" t="s">
        <v>40</v>
      </c>
      <c r="S2932" t="s">
        <v>79</v>
      </c>
      <c r="T2932">
        <v>39106</v>
      </c>
      <c r="U2932" s="1">
        <v>45476</v>
      </c>
      <c r="V2932" t="s">
        <v>126</v>
      </c>
      <c r="W2932">
        <v>667769</v>
      </c>
      <c r="X2932" t="s">
        <v>12152</v>
      </c>
      <c r="Y2932">
        <v>913</v>
      </c>
      <c r="Z2932">
        <v>1673</v>
      </c>
      <c r="AA2932">
        <v>7</v>
      </c>
      <c r="AB2932" s="2" t="s">
        <v>12153</v>
      </c>
    </row>
    <row r="2933" spans="1:28" x14ac:dyDescent="0.3">
      <c r="A2933" t="s">
        <v>28</v>
      </c>
      <c r="B2933" t="s">
        <v>29</v>
      </c>
      <c r="C2933" t="s">
        <v>91</v>
      </c>
      <c r="D2933" t="s">
        <v>267</v>
      </c>
      <c r="E2933" t="s">
        <v>32</v>
      </c>
      <c r="F2933" t="s">
        <v>99</v>
      </c>
      <c r="G2933">
        <v>97</v>
      </c>
      <c r="H2933">
        <v>427099</v>
      </c>
      <c r="I2933" t="s">
        <v>58</v>
      </c>
      <c r="J2933" s="1">
        <v>44007</v>
      </c>
      <c r="K2933">
        <v>800</v>
      </c>
      <c r="L2933" t="s">
        <v>12154</v>
      </c>
      <c r="M2933" t="s">
        <v>319</v>
      </c>
      <c r="N2933" t="s">
        <v>12155</v>
      </c>
      <c r="O2933" s="2" t="s">
        <v>12156</v>
      </c>
      <c r="P2933" t="s">
        <v>87</v>
      </c>
      <c r="Q2933">
        <v>14</v>
      </c>
      <c r="R2933" t="s">
        <v>40</v>
      </c>
      <c r="S2933" t="s">
        <v>63</v>
      </c>
      <c r="T2933">
        <v>64951</v>
      </c>
      <c r="U2933" s="1">
        <v>45539</v>
      </c>
      <c r="V2933" t="s">
        <v>180</v>
      </c>
      <c r="W2933">
        <v>797436</v>
      </c>
      <c r="X2933" t="s">
        <v>12157</v>
      </c>
      <c r="Y2933">
        <v>256</v>
      </c>
      <c r="Z2933">
        <v>1511</v>
      </c>
      <c r="AA2933">
        <v>5</v>
      </c>
      <c r="AB2933">
        <v>3022</v>
      </c>
    </row>
    <row r="2934" spans="1:28" x14ac:dyDescent="0.3">
      <c r="A2934" t="s">
        <v>28</v>
      </c>
      <c r="B2934" t="s">
        <v>29</v>
      </c>
      <c r="C2934" t="s">
        <v>91</v>
      </c>
      <c r="D2934" t="s">
        <v>267</v>
      </c>
      <c r="E2934" t="s">
        <v>32</v>
      </c>
      <c r="F2934" t="s">
        <v>355</v>
      </c>
      <c r="G2934">
        <v>39</v>
      </c>
      <c r="H2934">
        <v>436592</v>
      </c>
      <c r="I2934" t="s">
        <v>34</v>
      </c>
      <c r="J2934" s="1">
        <v>44159</v>
      </c>
      <c r="K2934">
        <v>1300</v>
      </c>
      <c r="L2934" t="s">
        <v>12158</v>
      </c>
      <c r="M2934" t="s">
        <v>423</v>
      </c>
      <c r="N2934" t="s">
        <v>12159</v>
      </c>
      <c r="O2934" t="s">
        <v>12160</v>
      </c>
      <c r="P2934" t="s">
        <v>51</v>
      </c>
      <c r="Q2934">
        <v>15</v>
      </c>
      <c r="R2934" t="s">
        <v>88</v>
      </c>
      <c r="S2934" t="s">
        <v>63</v>
      </c>
      <c r="T2934">
        <v>83442</v>
      </c>
      <c r="U2934" s="1">
        <v>45390</v>
      </c>
      <c r="V2934" t="s">
        <v>80</v>
      </c>
      <c r="W2934">
        <v>816745</v>
      </c>
      <c r="X2934" t="s">
        <v>12161</v>
      </c>
      <c r="Y2934">
        <v>846</v>
      </c>
      <c r="Z2934">
        <v>2257</v>
      </c>
      <c r="AA2934">
        <v>6</v>
      </c>
      <c r="AB2934">
        <v>5416.8</v>
      </c>
    </row>
    <row r="2935" spans="1:28" x14ac:dyDescent="0.3">
      <c r="A2935" t="s">
        <v>28</v>
      </c>
      <c r="B2935" t="s">
        <v>29</v>
      </c>
      <c r="C2935" t="s">
        <v>66</v>
      </c>
      <c r="D2935" t="s">
        <v>421</v>
      </c>
      <c r="E2935" t="s">
        <v>46</v>
      </c>
      <c r="F2935" t="s">
        <v>33</v>
      </c>
      <c r="G2935">
        <v>27</v>
      </c>
      <c r="H2935">
        <v>436350</v>
      </c>
      <c r="I2935" t="s">
        <v>58</v>
      </c>
      <c r="J2935" s="1">
        <v>44095</v>
      </c>
      <c r="K2935">
        <v>1200</v>
      </c>
      <c r="L2935" t="s">
        <v>12162</v>
      </c>
      <c r="M2935" t="s">
        <v>482</v>
      </c>
      <c r="N2935" t="s">
        <v>12163</v>
      </c>
      <c r="O2935" t="s">
        <v>12164</v>
      </c>
      <c r="P2935" t="s">
        <v>71</v>
      </c>
      <c r="Q2935">
        <v>10</v>
      </c>
      <c r="R2935" t="s">
        <v>88</v>
      </c>
      <c r="S2935" t="s">
        <v>41</v>
      </c>
      <c r="T2935">
        <v>98306</v>
      </c>
      <c r="U2935" s="1">
        <v>45574</v>
      </c>
      <c r="V2935" t="s">
        <v>155</v>
      </c>
      <c r="W2935">
        <v>603148</v>
      </c>
      <c r="X2935" t="s">
        <v>12165</v>
      </c>
      <c r="Y2935">
        <v>418</v>
      </c>
      <c r="Z2935">
        <v>1931</v>
      </c>
      <c r="AA2935">
        <v>1</v>
      </c>
      <c r="AB2935" s="2" t="s">
        <v>12166</v>
      </c>
    </row>
    <row r="2936" spans="1:28" x14ac:dyDescent="0.3">
      <c r="A2936" t="s">
        <v>28</v>
      </c>
      <c r="B2936" t="s">
        <v>29</v>
      </c>
      <c r="C2936" t="s">
        <v>193</v>
      </c>
      <c r="D2936" t="s">
        <v>380</v>
      </c>
      <c r="E2936" t="s">
        <v>56</v>
      </c>
      <c r="F2936" t="s">
        <v>57</v>
      </c>
      <c r="G2936">
        <v>76</v>
      </c>
      <c r="H2936">
        <v>424651</v>
      </c>
      <c r="I2936" t="s">
        <v>58</v>
      </c>
      <c r="J2936" s="1">
        <v>45519</v>
      </c>
      <c r="K2936">
        <v>1300</v>
      </c>
      <c r="L2936" t="s">
        <v>12167</v>
      </c>
      <c r="M2936" t="s">
        <v>2054</v>
      </c>
      <c r="N2936" t="s">
        <v>12168</v>
      </c>
      <c r="O2936" t="s">
        <v>12169</v>
      </c>
      <c r="P2936" t="s">
        <v>71</v>
      </c>
      <c r="Q2936">
        <v>3</v>
      </c>
      <c r="R2936" t="s">
        <v>88</v>
      </c>
      <c r="S2936" t="s">
        <v>118</v>
      </c>
      <c r="T2936">
        <v>36929</v>
      </c>
      <c r="U2936" s="1">
        <v>45412</v>
      </c>
      <c r="V2936" t="s">
        <v>80</v>
      </c>
      <c r="W2936">
        <v>329916</v>
      </c>
      <c r="X2936" t="s">
        <v>12170</v>
      </c>
      <c r="Y2936">
        <v>964</v>
      </c>
      <c r="Z2936">
        <v>1407</v>
      </c>
      <c r="AA2936">
        <v>5</v>
      </c>
      <c r="AB2936">
        <v>2814</v>
      </c>
    </row>
    <row r="2937" spans="1:28" x14ac:dyDescent="0.3">
      <c r="A2937" t="s">
        <v>28</v>
      </c>
      <c r="B2937" t="s">
        <v>29</v>
      </c>
      <c r="C2937" t="s">
        <v>44</v>
      </c>
      <c r="D2937" t="s">
        <v>92</v>
      </c>
      <c r="E2937" t="s">
        <v>46</v>
      </c>
      <c r="F2937" t="s">
        <v>355</v>
      </c>
      <c r="G2937">
        <v>12</v>
      </c>
      <c r="H2937">
        <v>426525</v>
      </c>
      <c r="I2937" t="s">
        <v>58</v>
      </c>
      <c r="J2937" s="1">
        <v>45557</v>
      </c>
      <c r="K2937">
        <v>1100</v>
      </c>
      <c r="L2937" t="s">
        <v>12171</v>
      </c>
      <c r="M2937" t="s">
        <v>287</v>
      </c>
      <c r="N2937" t="s">
        <v>12172</v>
      </c>
      <c r="O2937" t="s">
        <v>12173</v>
      </c>
      <c r="P2937" t="s">
        <v>51</v>
      </c>
      <c r="Q2937">
        <v>6</v>
      </c>
      <c r="R2937" t="s">
        <v>88</v>
      </c>
      <c r="S2937" t="s">
        <v>41</v>
      </c>
      <c r="T2937">
        <v>23110</v>
      </c>
      <c r="U2937" s="1">
        <v>45574</v>
      </c>
      <c r="V2937" t="s">
        <v>155</v>
      </c>
      <c r="W2937">
        <v>150318</v>
      </c>
      <c r="X2937" t="s">
        <v>12174</v>
      </c>
      <c r="Y2937">
        <v>907</v>
      </c>
      <c r="Z2937">
        <v>2193</v>
      </c>
      <c r="AA2937">
        <v>4</v>
      </c>
      <c r="AB2937">
        <v>3508.8</v>
      </c>
    </row>
    <row r="2938" spans="1:28" x14ac:dyDescent="0.3">
      <c r="A2938" t="s">
        <v>28</v>
      </c>
      <c r="B2938" t="s">
        <v>29</v>
      </c>
      <c r="C2938" t="s">
        <v>66</v>
      </c>
      <c r="D2938" t="s">
        <v>511</v>
      </c>
      <c r="E2938" t="s">
        <v>32</v>
      </c>
      <c r="F2938" t="s">
        <v>175</v>
      </c>
      <c r="G2938">
        <v>31</v>
      </c>
      <c r="H2938">
        <v>429683</v>
      </c>
      <c r="I2938" t="s">
        <v>58</v>
      </c>
      <c r="J2938" s="1">
        <v>45358</v>
      </c>
      <c r="K2938">
        <v>950</v>
      </c>
      <c r="L2938" t="s">
        <v>12175</v>
      </c>
      <c r="M2938" t="s">
        <v>2054</v>
      </c>
      <c r="N2938" t="s">
        <v>12176</v>
      </c>
      <c r="O2938" t="s">
        <v>12177</v>
      </c>
      <c r="P2938" t="s">
        <v>87</v>
      </c>
      <c r="Q2938">
        <v>8</v>
      </c>
      <c r="R2938" t="s">
        <v>88</v>
      </c>
      <c r="S2938" t="s">
        <v>41</v>
      </c>
      <c r="T2938">
        <v>67686</v>
      </c>
      <c r="U2938" s="1">
        <v>45608</v>
      </c>
      <c r="V2938" t="s">
        <v>42</v>
      </c>
      <c r="W2938">
        <v>578067</v>
      </c>
      <c r="X2938" t="s">
        <v>12178</v>
      </c>
      <c r="Y2938">
        <v>789</v>
      </c>
      <c r="Z2938">
        <v>899</v>
      </c>
      <c r="AA2938">
        <v>5</v>
      </c>
      <c r="AB2938">
        <v>1798</v>
      </c>
    </row>
    <row r="2939" spans="1:28" x14ac:dyDescent="0.3">
      <c r="A2939" t="s">
        <v>28</v>
      </c>
      <c r="B2939" t="s">
        <v>29</v>
      </c>
      <c r="C2939" t="s">
        <v>148</v>
      </c>
      <c r="D2939" t="s">
        <v>105</v>
      </c>
      <c r="E2939" t="s">
        <v>46</v>
      </c>
      <c r="F2939" t="s">
        <v>106</v>
      </c>
      <c r="G2939">
        <v>91</v>
      </c>
      <c r="H2939">
        <v>413437</v>
      </c>
      <c r="I2939" t="s">
        <v>34</v>
      </c>
      <c r="J2939" s="1">
        <v>45138</v>
      </c>
      <c r="K2939">
        <v>1300</v>
      </c>
      <c r="L2939" t="s">
        <v>11924</v>
      </c>
      <c r="M2939" t="s">
        <v>478</v>
      </c>
      <c r="N2939" t="s">
        <v>12179</v>
      </c>
      <c r="O2939" t="s">
        <v>12180</v>
      </c>
      <c r="P2939" t="s">
        <v>39</v>
      </c>
      <c r="Q2939">
        <v>10</v>
      </c>
      <c r="R2939" t="s">
        <v>40</v>
      </c>
      <c r="S2939" t="s">
        <v>63</v>
      </c>
      <c r="T2939">
        <v>19122</v>
      </c>
      <c r="U2939" s="1">
        <v>45498</v>
      </c>
      <c r="V2939" t="s">
        <v>126</v>
      </c>
      <c r="W2939">
        <v>430266</v>
      </c>
      <c r="X2939" t="s">
        <v>12181</v>
      </c>
      <c r="Y2939">
        <v>254</v>
      </c>
      <c r="Z2939">
        <v>2810</v>
      </c>
      <c r="AA2939">
        <v>2</v>
      </c>
      <c r="AB2939">
        <v>2248</v>
      </c>
    </row>
    <row r="2940" spans="1:28" x14ac:dyDescent="0.3">
      <c r="A2940" t="s">
        <v>28</v>
      </c>
      <c r="B2940" t="s">
        <v>29</v>
      </c>
      <c r="C2940" t="s">
        <v>193</v>
      </c>
      <c r="D2940" t="s">
        <v>611</v>
      </c>
      <c r="E2940" t="s">
        <v>32</v>
      </c>
      <c r="F2940" t="s">
        <v>57</v>
      </c>
      <c r="G2940">
        <v>14</v>
      </c>
      <c r="H2940">
        <v>416282</v>
      </c>
      <c r="I2940" t="s">
        <v>58</v>
      </c>
      <c r="J2940" s="1">
        <v>44161</v>
      </c>
      <c r="K2940">
        <v>800</v>
      </c>
      <c r="L2940" t="s">
        <v>12182</v>
      </c>
      <c r="M2940" t="s">
        <v>869</v>
      </c>
      <c r="N2940" t="s">
        <v>12183</v>
      </c>
      <c r="O2940" t="s">
        <v>12184</v>
      </c>
      <c r="P2940" t="s">
        <v>87</v>
      </c>
      <c r="Q2940">
        <v>15</v>
      </c>
      <c r="R2940" t="s">
        <v>88</v>
      </c>
      <c r="S2940" t="s">
        <v>79</v>
      </c>
      <c r="T2940">
        <v>98114</v>
      </c>
      <c r="U2940" s="1">
        <v>45606</v>
      </c>
      <c r="V2940" t="s">
        <v>42</v>
      </c>
      <c r="W2940">
        <v>587135</v>
      </c>
      <c r="X2940" t="s">
        <v>12185</v>
      </c>
      <c r="Y2940">
        <v>837</v>
      </c>
      <c r="Z2940">
        <v>2659</v>
      </c>
      <c r="AA2940">
        <v>5</v>
      </c>
      <c r="AB2940">
        <v>5318</v>
      </c>
    </row>
    <row r="2941" spans="1:28" x14ac:dyDescent="0.3">
      <c r="A2941" t="s">
        <v>28</v>
      </c>
      <c r="B2941" t="s">
        <v>29</v>
      </c>
      <c r="C2941" t="s">
        <v>66</v>
      </c>
      <c r="D2941" t="s">
        <v>261</v>
      </c>
      <c r="E2941" t="s">
        <v>46</v>
      </c>
      <c r="F2941" t="s">
        <v>106</v>
      </c>
      <c r="G2941">
        <v>94</v>
      </c>
      <c r="H2941">
        <v>425620</v>
      </c>
      <c r="I2941" t="s">
        <v>34</v>
      </c>
      <c r="J2941" s="1">
        <v>45498</v>
      </c>
      <c r="K2941">
        <v>1400</v>
      </c>
      <c r="L2941" t="s">
        <v>12186</v>
      </c>
      <c r="M2941" t="s">
        <v>313</v>
      </c>
      <c r="N2941" t="s">
        <v>12187</v>
      </c>
      <c r="O2941" t="s">
        <v>12188</v>
      </c>
      <c r="P2941" t="s">
        <v>87</v>
      </c>
      <c r="Q2941">
        <v>20</v>
      </c>
      <c r="R2941" t="s">
        <v>40</v>
      </c>
      <c r="S2941" t="s">
        <v>63</v>
      </c>
      <c r="T2941">
        <v>54683</v>
      </c>
      <c r="U2941" s="1">
        <v>45551</v>
      </c>
      <c r="V2941" t="s">
        <v>180</v>
      </c>
      <c r="W2941">
        <v>546524</v>
      </c>
      <c r="X2941" t="s">
        <v>12189</v>
      </c>
      <c r="Y2941">
        <v>238</v>
      </c>
      <c r="Z2941">
        <v>699</v>
      </c>
      <c r="AA2941">
        <v>5</v>
      </c>
      <c r="AB2941">
        <v>1398</v>
      </c>
    </row>
    <row r="2942" spans="1:28" x14ac:dyDescent="0.3">
      <c r="A2942" t="s">
        <v>28</v>
      </c>
      <c r="B2942" t="s">
        <v>29</v>
      </c>
      <c r="C2942" t="s">
        <v>91</v>
      </c>
      <c r="D2942" t="s">
        <v>338</v>
      </c>
      <c r="E2942" t="s">
        <v>46</v>
      </c>
      <c r="F2942" t="s">
        <v>175</v>
      </c>
      <c r="G2942">
        <v>77</v>
      </c>
      <c r="H2942">
        <v>406335</v>
      </c>
      <c r="I2942" t="s">
        <v>34</v>
      </c>
      <c r="J2942" s="1">
        <v>43879</v>
      </c>
      <c r="K2942">
        <v>1100</v>
      </c>
      <c r="L2942" t="s">
        <v>12190</v>
      </c>
      <c r="M2942" t="s">
        <v>1305</v>
      </c>
      <c r="N2942" t="s">
        <v>12191</v>
      </c>
      <c r="O2942" t="s">
        <v>12192</v>
      </c>
      <c r="P2942" t="s">
        <v>39</v>
      </c>
      <c r="Q2942">
        <v>3</v>
      </c>
      <c r="R2942" t="s">
        <v>88</v>
      </c>
      <c r="S2942" t="s">
        <v>79</v>
      </c>
      <c r="T2942">
        <v>77371</v>
      </c>
      <c r="U2942" s="1">
        <v>45327</v>
      </c>
      <c r="V2942" t="s">
        <v>119</v>
      </c>
      <c r="W2942">
        <v>388993</v>
      </c>
      <c r="X2942" t="s">
        <v>12193</v>
      </c>
      <c r="Y2942">
        <v>248</v>
      </c>
      <c r="Z2942">
        <v>2637</v>
      </c>
      <c r="AA2942">
        <v>6</v>
      </c>
      <c r="AB2942">
        <v>6328.8</v>
      </c>
    </row>
    <row r="2943" spans="1:28" x14ac:dyDescent="0.3">
      <c r="A2943" t="s">
        <v>28</v>
      </c>
      <c r="B2943" t="s">
        <v>29</v>
      </c>
      <c r="C2943" t="s">
        <v>30</v>
      </c>
      <c r="D2943" t="s">
        <v>546</v>
      </c>
      <c r="E2943" t="s">
        <v>56</v>
      </c>
      <c r="F2943" t="s">
        <v>57</v>
      </c>
      <c r="G2943">
        <v>51</v>
      </c>
      <c r="H2943">
        <v>409346</v>
      </c>
      <c r="I2943" t="s">
        <v>58</v>
      </c>
      <c r="J2943" s="1">
        <v>44488</v>
      </c>
      <c r="K2943">
        <v>950</v>
      </c>
      <c r="L2943" t="s">
        <v>12194</v>
      </c>
      <c r="M2943" t="s">
        <v>189</v>
      </c>
      <c r="N2943" t="s">
        <v>12195</v>
      </c>
      <c r="O2943" t="s">
        <v>12196</v>
      </c>
      <c r="P2943" t="s">
        <v>51</v>
      </c>
      <c r="Q2943">
        <v>14</v>
      </c>
      <c r="R2943" t="s">
        <v>40</v>
      </c>
      <c r="S2943" t="s">
        <v>79</v>
      </c>
      <c r="T2943">
        <v>47794</v>
      </c>
      <c r="U2943" s="1">
        <v>45298</v>
      </c>
      <c r="V2943" t="s">
        <v>111</v>
      </c>
      <c r="W2943">
        <v>881244</v>
      </c>
      <c r="X2943" t="s">
        <v>12197</v>
      </c>
      <c r="Y2943">
        <v>312</v>
      </c>
      <c r="Z2943">
        <v>2499</v>
      </c>
      <c r="AA2943">
        <v>1</v>
      </c>
      <c r="AB2943">
        <v>999.6</v>
      </c>
    </row>
    <row r="2944" spans="1:28" x14ac:dyDescent="0.3">
      <c r="A2944" t="s">
        <v>28</v>
      </c>
      <c r="B2944" t="s">
        <v>29</v>
      </c>
      <c r="C2944" t="s">
        <v>193</v>
      </c>
      <c r="D2944" t="s">
        <v>237</v>
      </c>
      <c r="E2944" t="s">
        <v>46</v>
      </c>
      <c r="F2944" t="s">
        <v>57</v>
      </c>
      <c r="G2944">
        <v>40</v>
      </c>
      <c r="H2944">
        <v>410305</v>
      </c>
      <c r="I2944" t="s">
        <v>34</v>
      </c>
      <c r="J2944" s="1">
        <v>44923</v>
      </c>
      <c r="K2944">
        <v>1200</v>
      </c>
      <c r="L2944" t="s">
        <v>12198</v>
      </c>
      <c r="M2944" t="s">
        <v>49</v>
      </c>
      <c r="N2944" t="s">
        <v>12199</v>
      </c>
      <c r="O2944" t="s">
        <v>12200</v>
      </c>
      <c r="P2944" t="s">
        <v>39</v>
      </c>
      <c r="Q2944">
        <v>8</v>
      </c>
      <c r="R2944" t="s">
        <v>40</v>
      </c>
      <c r="S2944" t="s">
        <v>41</v>
      </c>
      <c r="T2944">
        <v>60926</v>
      </c>
      <c r="U2944" s="1">
        <v>45401</v>
      </c>
      <c r="V2944" t="s">
        <v>80</v>
      </c>
      <c r="W2944">
        <v>684916</v>
      </c>
      <c r="X2944" t="s">
        <v>12201</v>
      </c>
      <c r="Y2944">
        <v>342</v>
      </c>
      <c r="Z2944">
        <v>2511</v>
      </c>
      <c r="AA2944">
        <v>5</v>
      </c>
      <c r="AB2944">
        <v>5022</v>
      </c>
    </row>
    <row r="2945" spans="1:28" x14ac:dyDescent="0.3">
      <c r="A2945" t="s">
        <v>28</v>
      </c>
      <c r="B2945" t="s">
        <v>29</v>
      </c>
      <c r="C2945" t="s">
        <v>157</v>
      </c>
      <c r="D2945" t="s">
        <v>349</v>
      </c>
      <c r="E2945" t="s">
        <v>32</v>
      </c>
      <c r="F2945" t="s">
        <v>47</v>
      </c>
      <c r="G2945">
        <v>32</v>
      </c>
      <c r="H2945">
        <v>400718</v>
      </c>
      <c r="I2945" t="s">
        <v>34</v>
      </c>
      <c r="J2945" s="1">
        <v>45255</v>
      </c>
      <c r="K2945">
        <v>950</v>
      </c>
      <c r="L2945" t="s">
        <v>12202</v>
      </c>
      <c r="M2945" t="s">
        <v>434</v>
      </c>
      <c r="N2945" t="s">
        <v>12203</v>
      </c>
      <c r="O2945" t="s">
        <v>12204</v>
      </c>
      <c r="P2945" t="s">
        <v>51</v>
      </c>
      <c r="Q2945">
        <v>7</v>
      </c>
      <c r="R2945" t="s">
        <v>88</v>
      </c>
      <c r="S2945" t="s">
        <v>63</v>
      </c>
      <c r="T2945">
        <v>52864</v>
      </c>
      <c r="U2945" s="1">
        <v>45419</v>
      </c>
      <c r="V2945" t="s">
        <v>140</v>
      </c>
      <c r="W2945">
        <v>120599</v>
      </c>
      <c r="X2945" t="s">
        <v>12205</v>
      </c>
      <c r="Y2945">
        <v>346</v>
      </c>
      <c r="Z2945">
        <v>2179</v>
      </c>
      <c r="AA2945">
        <v>4</v>
      </c>
      <c r="AB2945">
        <v>3486.4</v>
      </c>
    </row>
    <row r="2946" spans="1:28" x14ac:dyDescent="0.3">
      <c r="A2946" t="s">
        <v>28</v>
      </c>
      <c r="B2946" t="s">
        <v>29</v>
      </c>
      <c r="C2946" t="s">
        <v>66</v>
      </c>
      <c r="D2946" t="s">
        <v>267</v>
      </c>
      <c r="E2946" t="s">
        <v>56</v>
      </c>
      <c r="F2946" t="s">
        <v>33</v>
      </c>
      <c r="G2946">
        <v>14</v>
      </c>
      <c r="H2946">
        <v>426853</v>
      </c>
      <c r="I2946" t="s">
        <v>58</v>
      </c>
      <c r="J2946" s="1">
        <v>44214</v>
      </c>
      <c r="K2946">
        <v>1400</v>
      </c>
      <c r="L2946" t="s">
        <v>12206</v>
      </c>
      <c r="M2946" t="s">
        <v>605</v>
      </c>
      <c r="N2946" t="s">
        <v>12207</v>
      </c>
      <c r="O2946" t="s">
        <v>12208</v>
      </c>
      <c r="P2946" t="s">
        <v>51</v>
      </c>
      <c r="Q2946">
        <v>11</v>
      </c>
      <c r="R2946" t="s">
        <v>88</v>
      </c>
      <c r="S2946" t="s">
        <v>63</v>
      </c>
      <c r="T2946">
        <v>95903</v>
      </c>
      <c r="U2946" s="1">
        <v>45533</v>
      </c>
      <c r="V2946" t="s">
        <v>64</v>
      </c>
      <c r="W2946">
        <v>414643</v>
      </c>
      <c r="X2946" t="s">
        <v>12209</v>
      </c>
      <c r="Y2946">
        <v>952</v>
      </c>
      <c r="Z2946">
        <v>2835</v>
      </c>
      <c r="AA2946">
        <v>6</v>
      </c>
      <c r="AB2946">
        <v>6804</v>
      </c>
    </row>
    <row r="2947" spans="1:28" x14ac:dyDescent="0.3">
      <c r="A2947" t="s">
        <v>28</v>
      </c>
      <c r="B2947" t="s">
        <v>29</v>
      </c>
      <c r="C2947" t="s">
        <v>157</v>
      </c>
      <c r="D2947" t="s">
        <v>317</v>
      </c>
      <c r="E2947" t="s">
        <v>32</v>
      </c>
      <c r="F2947" t="s">
        <v>355</v>
      </c>
      <c r="G2947">
        <v>52</v>
      </c>
      <c r="H2947">
        <v>406415</v>
      </c>
      <c r="I2947" t="s">
        <v>58</v>
      </c>
      <c r="J2947" s="1">
        <v>44276</v>
      </c>
      <c r="K2947">
        <v>1000</v>
      </c>
      <c r="L2947" t="s">
        <v>12210</v>
      </c>
      <c r="M2947" t="s">
        <v>478</v>
      </c>
      <c r="N2947" t="s">
        <v>12211</v>
      </c>
      <c r="O2947" t="s">
        <v>12212</v>
      </c>
      <c r="P2947" t="s">
        <v>71</v>
      </c>
      <c r="Q2947">
        <v>8</v>
      </c>
      <c r="R2947" t="s">
        <v>40</v>
      </c>
      <c r="S2947" t="s">
        <v>79</v>
      </c>
      <c r="T2947">
        <v>17356</v>
      </c>
      <c r="U2947" s="1">
        <v>45465</v>
      </c>
      <c r="V2947" t="s">
        <v>52</v>
      </c>
      <c r="W2947">
        <v>449609</v>
      </c>
      <c r="X2947" t="s">
        <v>12213</v>
      </c>
      <c r="Y2947">
        <v>359</v>
      </c>
      <c r="Z2947">
        <v>777</v>
      </c>
      <c r="AA2947">
        <v>3</v>
      </c>
      <c r="AB2947" s="2" t="s">
        <v>12214</v>
      </c>
    </row>
    <row r="2948" spans="1:28" x14ac:dyDescent="0.3">
      <c r="A2948" t="s">
        <v>28</v>
      </c>
      <c r="B2948" t="s">
        <v>29</v>
      </c>
      <c r="C2948" t="s">
        <v>44</v>
      </c>
      <c r="D2948" t="s">
        <v>182</v>
      </c>
      <c r="E2948" t="s">
        <v>46</v>
      </c>
      <c r="F2948" t="s">
        <v>150</v>
      </c>
      <c r="G2948">
        <v>70</v>
      </c>
      <c r="H2948">
        <v>406053</v>
      </c>
      <c r="I2948" t="s">
        <v>34</v>
      </c>
      <c r="J2948" s="1">
        <v>44526</v>
      </c>
      <c r="K2948">
        <v>950</v>
      </c>
      <c r="L2948" t="s">
        <v>12215</v>
      </c>
      <c r="M2948" t="s">
        <v>596</v>
      </c>
      <c r="N2948" t="s">
        <v>12216</v>
      </c>
      <c r="O2948" t="s">
        <v>12217</v>
      </c>
      <c r="P2948" t="s">
        <v>39</v>
      </c>
      <c r="Q2948">
        <v>12</v>
      </c>
      <c r="R2948" t="s">
        <v>40</v>
      </c>
      <c r="S2948" t="s">
        <v>79</v>
      </c>
      <c r="T2948">
        <v>16134</v>
      </c>
      <c r="U2948" s="1">
        <v>45407</v>
      </c>
      <c r="V2948" t="s">
        <v>80</v>
      </c>
      <c r="W2948">
        <v>515560</v>
      </c>
      <c r="X2948" t="s">
        <v>12218</v>
      </c>
      <c r="Y2948">
        <v>574</v>
      </c>
      <c r="Z2948">
        <v>1627</v>
      </c>
      <c r="AA2948">
        <v>6</v>
      </c>
      <c r="AB2948">
        <v>3904.8</v>
      </c>
    </row>
    <row r="2949" spans="1:28" x14ac:dyDescent="0.3">
      <c r="A2949" t="s">
        <v>28</v>
      </c>
      <c r="B2949" t="s">
        <v>29</v>
      </c>
      <c r="C2949" t="s">
        <v>193</v>
      </c>
      <c r="D2949" t="s">
        <v>467</v>
      </c>
      <c r="E2949" t="s">
        <v>32</v>
      </c>
      <c r="F2949" t="s">
        <v>83</v>
      </c>
      <c r="G2949">
        <v>58</v>
      </c>
      <c r="H2949">
        <v>400273</v>
      </c>
      <c r="I2949" t="s">
        <v>34</v>
      </c>
      <c r="J2949" s="1">
        <v>44760</v>
      </c>
      <c r="K2949">
        <v>1100</v>
      </c>
      <c r="L2949" t="s">
        <v>12219</v>
      </c>
      <c r="M2949" t="s">
        <v>211</v>
      </c>
      <c r="N2949" t="s">
        <v>12220</v>
      </c>
      <c r="O2949" t="s">
        <v>12221</v>
      </c>
      <c r="P2949" t="s">
        <v>51</v>
      </c>
      <c r="Q2949">
        <v>14</v>
      </c>
      <c r="R2949" t="s">
        <v>88</v>
      </c>
      <c r="S2949" t="s">
        <v>63</v>
      </c>
      <c r="T2949">
        <v>16097</v>
      </c>
      <c r="U2949" s="1">
        <v>45541</v>
      </c>
      <c r="V2949" t="s">
        <v>180</v>
      </c>
      <c r="W2949">
        <v>757872</v>
      </c>
      <c r="X2949" t="s">
        <v>12222</v>
      </c>
      <c r="Y2949">
        <v>612</v>
      </c>
      <c r="Z2949">
        <v>1390</v>
      </c>
      <c r="AA2949">
        <v>8</v>
      </c>
      <c r="AB2949">
        <v>4448</v>
      </c>
    </row>
    <row r="2950" spans="1:28" x14ac:dyDescent="0.3">
      <c r="A2950" t="s">
        <v>28</v>
      </c>
      <c r="B2950" t="s">
        <v>29</v>
      </c>
      <c r="C2950" t="s">
        <v>157</v>
      </c>
      <c r="D2950" t="s">
        <v>338</v>
      </c>
      <c r="E2950" t="s">
        <v>56</v>
      </c>
      <c r="F2950" t="s">
        <v>113</v>
      </c>
      <c r="G2950">
        <v>4</v>
      </c>
      <c r="H2950">
        <v>409615</v>
      </c>
      <c r="I2950" t="s">
        <v>58</v>
      </c>
      <c r="J2950" s="1">
        <v>44012</v>
      </c>
      <c r="K2950">
        <v>950</v>
      </c>
      <c r="L2950" t="s">
        <v>12223</v>
      </c>
      <c r="M2950" t="s">
        <v>276</v>
      </c>
      <c r="N2950" t="s">
        <v>12224</v>
      </c>
      <c r="O2950" t="s">
        <v>12225</v>
      </c>
      <c r="P2950" t="s">
        <v>87</v>
      </c>
      <c r="Q2950">
        <v>5</v>
      </c>
      <c r="R2950" t="s">
        <v>88</v>
      </c>
      <c r="S2950" t="s">
        <v>118</v>
      </c>
      <c r="T2950">
        <v>47105</v>
      </c>
      <c r="U2950" s="1">
        <v>45424</v>
      </c>
      <c r="V2950" t="s">
        <v>140</v>
      </c>
      <c r="W2950">
        <v>657049</v>
      </c>
      <c r="X2950" t="s">
        <v>12226</v>
      </c>
      <c r="Y2950">
        <v>857</v>
      </c>
      <c r="Z2950">
        <v>1314</v>
      </c>
      <c r="AA2950">
        <v>2</v>
      </c>
      <c r="AB2950">
        <v>1051.2</v>
      </c>
    </row>
    <row r="2951" spans="1:28" x14ac:dyDescent="0.3">
      <c r="A2951" t="s">
        <v>28</v>
      </c>
      <c r="B2951" t="s">
        <v>29</v>
      </c>
      <c r="C2951" t="s">
        <v>91</v>
      </c>
      <c r="D2951" t="s">
        <v>637</v>
      </c>
      <c r="E2951" t="s">
        <v>46</v>
      </c>
      <c r="F2951" t="s">
        <v>150</v>
      </c>
      <c r="G2951">
        <v>10</v>
      </c>
      <c r="H2951">
        <v>419715</v>
      </c>
      <c r="I2951" t="s">
        <v>58</v>
      </c>
      <c r="J2951" s="1">
        <v>44243</v>
      </c>
      <c r="K2951">
        <v>1300</v>
      </c>
      <c r="L2951" t="s">
        <v>12227</v>
      </c>
      <c r="M2951" t="s">
        <v>152</v>
      </c>
      <c r="N2951" t="s">
        <v>12228</v>
      </c>
      <c r="O2951" t="s">
        <v>12229</v>
      </c>
      <c r="P2951" t="s">
        <v>71</v>
      </c>
      <c r="Q2951">
        <v>16</v>
      </c>
      <c r="R2951" t="s">
        <v>40</v>
      </c>
      <c r="S2951" t="s">
        <v>118</v>
      </c>
      <c r="T2951">
        <v>49698</v>
      </c>
      <c r="U2951" s="1">
        <v>45316</v>
      </c>
      <c r="V2951" t="s">
        <v>111</v>
      </c>
      <c r="W2951">
        <v>471473</v>
      </c>
      <c r="X2951" t="s">
        <v>12230</v>
      </c>
      <c r="Y2951">
        <v>955</v>
      </c>
      <c r="Z2951">
        <v>2597</v>
      </c>
      <c r="AA2951">
        <v>3</v>
      </c>
      <c r="AB2951">
        <v>3116.4</v>
      </c>
    </row>
    <row r="2952" spans="1:28" x14ac:dyDescent="0.3">
      <c r="A2952" t="s">
        <v>28</v>
      </c>
      <c r="B2952" t="s">
        <v>29</v>
      </c>
      <c r="C2952" t="s">
        <v>30</v>
      </c>
      <c r="D2952" t="s">
        <v>254</v>
      </c>
      <c r="E2952" t="s">
        <v>46</v>
      </c>
      <c r="F2952" t="s">
        <v>57</v>
      </c>
      <c r="G2952">
        <v>83</v>
      </c>
      <c r="H2952">
        <v>433422</v>
      </c>
      <c r="I2952" t="s">
        <v>58</v>
      </c>
      <c r="J2952" s="1">
        <v>44254</v>
      </c>
      <c r="K2952">
        <v>950</v>
      </c>
      <c r="L2952" t="s">
        <v>12231</v>
      </c>
      <c r="M2952" t="s">
        <v>276</v>
      </c>
      <c r="N2952" t="s">
        <v>12232</v>
      </c>
      <c r="O2952" t="s">
        <v>12233</v>
      </c>
      <c r="P2952" t="s">
        <v>39</v>
      </c>
      <c r="Q2952">
        <v>15</v>
      </c>
      <c r="R2952" t="s">
        <v>88</v>
      </c>
      <c r="S2952" t="s">
        <v>79</v>
      </c>
      <c r="T2952">
        <v>45368</v>
      </c>
      <c r="U2952" s="1">
        <v>45563</v>
      </c>
      <c r="V2952" t="s">
        <v>180</v>
      </c>
      <c r="W2952">
        <v>597247</v>
      </c>
      <c r="X2952" t="s">
        <v>12234</v>
      </c>
      <c r="Y2952">
        <v>230</v>
      </c>
      <c r="Z2952">
        <v>2081</v>
      </c>
      <c r="AA2952">
        <v>4</v>
      </c>
      <c r="AB2952" s="2" t="s">
        <v>12235</v>
      </c>
    </row>
    <row r="2953" spans="1:28" x14ac:dyDescent="0.3">
      <c r="A2953" t="s">
        <v>28</v>
      </c>
      <c r="B2953" t="s">
        <v>29</v>
      </c>
      <c r="C2953" t="s">
        <v>91</v>
      </c>
      <c r="D2953" t="s">
        <v>616</v>
      </c>
      <c r="E2953" t="s">
        <v>32</v>
      </c>
      <c r="F2953" t="s">
        <v>175</v>
      </c>
      <c r="G2953">
        <v>51</v>
      </c>
      <c r="H2953">
        <v>425353</v>
      </c>
      <c r="I2953" t="s">
        <v>34</v>
      </c>
      <c r="J2953" s="1">
        <v>45262</v>
      </c>
      <c r="K2953">
        <v>1400</v>
      </c>
      <c r="L2953" t="s">
        <v>12236</v>
      </c>
      <c r="M2953" t="s">
        <v>670</v>
      </c>
      <c r="N2953" t="s">
        <v>12237</v>
      </c>
      <c r="O2953" t="s">
        <v>12238</v>
      </c>
      <c r="P2953" t="s">
        <v>71</v>
      </c>
      <c r="Q2953">
        <v>8</v>
      </c>
      <c r="R2953" t="s">
        <v>40</v>
      </c>
      <c r="S2953" t="s">
        <v>118</v>
      </c>
      <c r="T2953">
        <v>77439</v>
      </c>
      <c r="U2953" s="1">
        <v>45464</v>
      </c>
      <c r="V2953" t="s">
        <v>52</v>
      </c>
      <c r="W2953">
        <v>350250</v>
      </c>
      <c r="X2953" t="s">
        <v>12239</v>
      </c>
      <c r="Y2953">
        <v>772</v>
      </c>
      <c r="Z2953">
        <v>1250</v>
      </c>
      <c r="AA2953">
        <v>3</v>
      </c>
      <c r="AB2953">
        <v>1500</v>
      </c>
    </row>
    <row r="2954" spans="1:28" x14ac:dyDescent="0.3">
      <c r="A2954" t="s">
        <v>28</v>
      </c>
      <c r="B2954" t="s">
        <v>29</v>
      </c>
      <c r="C2954" t="s">
        <v>157</v>
      </c>
      <c r="D2954" t="s">
        <v>349</v>
      </c>
      <c r="E2954" t="s">
        <v>56</v>
      </c>
      <c r="F2954" t="s">
        <v>150</v>
      </c>
      <c r="G2954">
        <v>30</v>
      </c>
      <c r="H2954">
        <v>412297</v>
      </c>
      <c r="I2954" t="s">
        <v>58</v>
      </c>
      <c r="J2954" s="1">
        <v>44968</v>
      </c>
      <c r="K2954">
        <v>1200</v>
      </c>
      <c r="L2954" t="s">
        <v>12240</v>
      </c>
      <c r="M2954" t="s">
        <v>276</v>
      </c>
      <c r="N2954" t="s">
        <v>12241</v>
      </c>
      <c r="O2954">
        <f>1-568-7-3582</f>
        <v>-4156</v>
      </c>
      <c r="P2954" t="s">
        <v>39</v>
      </c>
      <c r="Q2954">
        <v>14</v>
      </c>
      <c r="R2954" t="s">
        <v>40</v>
      </c>
      <c r="S2954" t="s">
        <v>118</v>
      </c>
      <c r="T2954">
        <v>12290</v>
      </c>
      <c r="U2954" s="1">
        <v>45620</v>
      </c>
      <c r="V2954" t="s">
        <v>42</v>
      </c>
      <c r="W2954">
        <v>437446</v>
      </c>
      <c r="X2954" t="s">
        <v>12242</v>
      </c>
      <c r="Y2954">
        <v>991</v>
      </c>
      <c r="Z2954">
        <v>863</v>
      </c>
      <c r="AA2954">
        <v>6</v>
      </c>
      <c r="AB2954" s="2" t="s">
        <v>6193</v>
      </c>
    </row>
    <row r="2955" spans="1:28" x14ac:dyDescent="0.3">
      <c r="A2955" t="s">
        <v>28</v>
      </c>
      <c r="B2955" t="s">
        <v>29</v>
      </c>
      <c r="C2955" t="s">
        <v>44</v>
      </c>
      <c r="D2955" t="s">
        <v>170</v>
      </c>
      <c r="E2955" t="s">
        <v>32</v>
      </c>
      <c r="F2955" t="s">
        <v>150</v>
      </c>
      <c r="G2955">
        <v>44</v>
      </c>
      <c r="H2955">
        <v>435315</v>
      </c>
      <c r="I2955" t="s">
        <v>34</v>
      </c>
      <c r="J2955" s="1">
        <v>44516</v>
      </c>
      <c r="K2955">
        <v>1000</v>
      </c>
      <c r="L2955" t="s">
        <v>12243</v>
      </c>
      <c r="M2955" t="s">
        <v>568</v>
      </c>
      <c r="N2955" t="s">
        <v>12244</v>
      </c>
      <c r="O2955" t="s">
        <v>12245</v>
      </c>
      <c r="P2955" t="s">
        <v>51</v>
      </c>
      <c r="Q2955">
        <v>12</v>
      </c>
      <c r="R2955" t="s">
        <v>40</v>
      </c>
      <c r="S2955" t="s">
        <v>41</v>
      </c>
      <c r="T2955">
        <v>26413</v>
      </c>
      <c r="U2955" s="1">
        <v>45476</v>
      </c>
      <c r="V2955" t="s">
        <v>126</v>
      </c>
      <c r="W2955">
        <v>728607</v>
      </c>
      <c r="X2955" t="s">
        <v>12246</v>
      </c>
      <c r="Y2955">
        <v>357</v>
      </c>
      <c r="Z2955">
        <v>1809</v>
      </c>
      <c r="AA2955">
        <v>8</v>
      </c>
      <c r="AB2955">
        <v>5788.8</v>
      </c>
    </row>
    <row r="2956" spans="1:28" x14ac:dyDescent="0.3">
      <c r="A2956" t="s">
        <v>28</v>
      </c>
      <c r="B2956" t="s">
        <v>29</v>
      </c>
      <c r="C2956" t="s">
        <v>157</v>
      </c>
      <c r="D2956" t="s">
        <v>45</v>
      </c>
      <c r="E2956" t="s">
        <v>46</v>
      </c>
      <c r="F2956" t="s">
        <v>47</v>
      </c>
      <c r="G2956">
        <v>72</v>
      </c>
      <c r="H2956">
        <v>434282</v>
      </c>
      <c r="I2956" t="s">
        <v>58</v>
      </c>
      <c r="J2956" s="1">
        <v>43973</v>
      </c>
      <c r="K2956">
        <v>800</v>
      </c>
      <c r="L2956" t="s">
        <v>12247</v>
      </c>
      <c r="M2956" t="s">
        <v>1244</v>
      </c>
      <c r="N2956" t="s">
        <v>12248</v>
      </c>
      <c r="O2956" t="s">
        <v>12249</v>
      </c>
      <c r="P2956" t="s">
        <v>71</v>
      </c>
      <c r="Q2956">
        <v>17</v>
      </c>
      <c r="R2956" t="s">
        <v>88</v>
      </c>
      <c r="S2956" t="s">
        <v>41</v>
      </c>
      <c r="T2956">
        <v>38330</v>
      </c>
      <c r="U2956" s="1">
        <v>45487</v>
      </c>
      <c r="V2956" t="s">
        <v>126</v>
      </c>
      <c r="W2956">
        <v>142191</v>
      </c>
      <c r="X2956" t="s">
        <v>12250</v>
      </c>
      <c r="Y2956">
        <v>702</v>
      </c>
      <c r="Z2956">
        <v>620</v>
      </c>
      <c r="AA2956">
        <v>3</v>
      </c>
      <c r="AB2956">
        <v>744</v>
      </c>
    </row>
    <row r="2957" spans="1:28" x14ac:dyDescent="0.3">
      <c r="A2957" t="s">
        <v>28</v>
      </c>
      <c r="B2957" t="s">
        <v>29</v>
      </c>
      <c r="C2957" t="s">
        <v>193</v>
      </c>
      <c r="D2957" t="s">
        <v>227</v>
      </c>
      <c r="E2957" t="s">
        <v>46</v>
      </c>
      <c r="F2957" t="s">
        <v>106</v>
      </c>
      <c r="G2957">
        <v>62</v>
      </c>
      <c r="H2957">
        <v>439503</v>
      </c>
      <c r="I2957" t="s">
        <v>34</v>
      </c>
      <c r="J2957" s="1">
        <v>45259</v>
      </c>
      <c r="K2957">
        <v>1000</v>
      </c>
      <c r="L2957" t="s">
        <v>12251</v>
      </c>
      <c r="M2957" t="s">
        <v>244</v>
      </c>
      <c r="N2957" t="s">
        <v>12252</v>
      </c>
      <c r="O2957" t="s">
        <v>12253</v>
      </c>
      <c r="P2957" t="s">
        <v>51</v>
      </c>
      <c r="Q2957">
        <v>7</v>
      </c>
      <c r="R2957" t="s">
        <v>40</v>
      </c>
      <c r="S2957" t="s">
        <v>79</v>
      </c>
      <c r="T2957">
        <v>97735</v>
      </c>
      <c r="U2957" s="1">
        <v>45480</v>
      </c>
      <c r="V2957" t="s">
        <v>126</v>
      </c>
      <c r="W2957">
        <v>719256</v>
      </c>
      <c r="X2957" t="s">
        <v>12254</v>
      </c>
      <c r="Y2957">
        <v>765</v>
      </c>
      <c r="Z2957">
        <v>2685</v>
      </c>
      <c r="AA2957">
        <v>8</v>
      </c>
      <c r="AB2957">
        <v>8592</v>
      </c>
    </row>
    <row r="2958" spans="1:28" x14ac:dyDescent="0.3">
      <c r="A2958" t="s">
        <v>28</v>
      </c>
      <c r="B2958" t="s">
        <v>29</v>
      </c>
      <c r="C2958" t="s">
        <v>148</v>
      </c>
      <c r="D2958" t="s">
        <v>254</v>
      </c>
      <c r="E2958" t="s">
        <v>32</v>
      </c>
      <c r="F2958" t="s">
        <v>150</v>
      </c>
      <c r="G2958">
        <v>70</v>
      </c>
      <c r="H2958">
        <v>408555</v>
      </c>
      <c r="I2958" t="s">
        <v>58</v>
      </c>
      <c r="J2958" s="1">
        <v>45200</v>
      </c>
      <c r="K2958">
        <v>1400</v>
      </c>
      <c r="L2958" t="s">
        <v>12255</v>
      </c>
      <c r="M2958" t="s">
        <v>506</v>
      </c>
      <c r="N2958" t="s">
        <v>12256</v>
      </c>
      <c r="O2958" t="s">
        <v>12257</v>
      </c>
      <c r="P2958" t="s">
        <v>71</v>
      </c>
      <c r="Q2958">
        <v>5</v>
      </c>
      <c r="R2958" t="s">
        <v>40</v>
      </c>
      <c r="S2958" t="s">
        <v>118</v>
      </c>
      <c r="T2958">
        <v>93516</v>
      </c>
      <c r="U2958" s="1">
        <v>45428</v>
      </c>
      <c r="V2958" t="s">
        <v>140</v>
      </c>
      <c r="W2958">
        <v>998344</v>
      </c>
      <c r="X2958" t="s">
        <v>12258</v>
      </c>
      <c r="Y2958">
        <v>367</v>
      </c>
      <c r="Z2958">
        <v>2178</v>
      </c>
      <c r="AA2958">
        <v>8</v>
      </c>
      <c r="AB2958">
        <v>6969.6</v>
      </c>
    </row>
    <row r="2959" spans="1:28" x14ac:dyDescent="0.3">
      <c r="A2959" t="s">
        <v>28</v>
      </c>
      <c r="B2959" t="s">
        <v>29</v>
      </c>
      <c r="C2959" t="s">
        <v>148</v>
      </c>
      <c r="D2959" t="s">
        <v>55</v>
      </c>
      <c r="E2959" t="s">
        <v>32</v>
      </c>
      <c r="F2959" t="s">
        <v>47</v>
      </c>
      <c r="G2959">
        <v>54</v>
      </c>
      <c r="H2959">
        <v>434085</v>
      </c>
      <c r="I2959" t="s">
        <v>58</v>
      </c>
      <c r="J2959" s="1">
        <v>44463</v>
      </c>
      <c r="K2959">
        <v>1100</v>
      </c>
      <c r="L2959" t="s">
        <v>12259</v>
      </c>
      <c r="M2959" t="s">
        <v>195</v>
      </c>
      <c r="N2959" t="s">
        <v>12260</v>
      </c>
      <c r="O2959" t="s">
        <v>12261</v>
      </c>
      <c r="P2959" t="s">
        <v>51</v>
      </c>
      <c r="Q2959">
        <v>20</v>
      </c>
      <c r="R2959" t="s">
        <v>40</v>
      </c>
      <c r="S2959" t="s">
        <v>79</v>
      </c>
      <c r="T2959">
        <v>91466</v>
      </c>
      <c r="U2959" s="1">
        <v>45550</v>
      </c>
      <c r="V2959" t="s">
        <v>180</v>
      </c>
      <c r="W2959">
        <v>248288</v>
      </c>
      <c r="X2959" t="s">
        <v>12262</v>
      </c>
      <c r="Y2959">
        <v>543</v>
      </c>
      <c r="Z2959">
        <v>1102</v>
      </c>
      <c r="AA2959">
        <v>8</v>
      </c>
      <c r="AB2959">
        <v>3526.4</v>
      </c>
    </row>
    <row r="2960" spans="1:28" x14ac:dyDescent="0.3">
      <c r="A2960" t="s">
        <v>28</v>
      </c>
      <c r="B2960" t="s">
        <v>29</v>
      </c>
      <c r="C2960" t="s">
        <v>157</v>
      </c>
      <c r="D2960" t="s">
        <v>411</v>
      </c>
      <c r="E2960" t="s">
        <v>46</v>
      </c>
      <c r="F2960" t="s">
        <v>99</v>
      </c>
      <c r="G2960">
        <v>44</v>
      </c>
      <c r="H2960">
        <v>403119</v>
      </c>
      <c r="I2960" t="s">
        <v>58</v>
      </c>
      <c r="J2960" s="1">
        <v>45524</v>
      </c>
      <c r="K2960">
        <v>1100</v>
      </c>
      <c r="L2960" t="s">
        <v>12263</v>
      </c>
      <c r="M2960" t="s">
        <v>211</v>
      </c>
      <c r="N2960" t="s">
        <v>12264</v>
      </c>
      <c r="O2960" t="s">
        <v>12265</v>
      </c>
      <c r="P2960" t="s">
        <v>51</v>
      </c>
      <c r="Q2960">
        <v>15</v>
      </c>
      <c r="R2960" t="s">
        <v>40</v>
      </c>
      <c r="S2960" t="s">
        <v>41</v>
      </c>
      <c r="T2960">
        <v>65983</v>
      </c>
      <c r="U2960" s="1">
        <v>45613</v>
      </c>
      <c r="V2960" t="s">
        <v>42</v>
      </c>
      <c r="W2960">
        <v>891094</v>
      </c>
      <c r="X2960" t="s">
        <v>12266</v>
      </c>
      <c r="Y2960">
        <v>359</v>
      </c>
      <c r="Z2960">
        <v>2983</v>
      </c>
      <c r="AA2960">
        <v>3</v>
      </c>
      <c r="AB2960" s="2" t="s">
        <v>11648</v>
      </c>
    </row>
    <row r="2961" spans="1:28" x14ac:dyDescent="0.3">
      <c r="A2961" t="s">
        <v>28</v>
      </c>
      <c r="B2961" t="s">
        <v>29</v>
      </c>
      <c r="C2961" t="s">
        <v>54</v>
      </c>
      <c r="D2961" t="s">
        <v>338</v>
      </c>
      <c r="E2961" t="s">
        <v>32</v>
      </c>
      <c r="F2961" t="s">
        <v>47</v>
      </c>
      <c r="G2961">
        <v>97</v>
      </c>
      <c r="H2961">
        <v>419220</v>
      </c>
      <c r="I2961" t="s">
        <v>58</v>
      </c>
      <c r="J2961" s="1">
        <v>45444</v>
      </c>
      <c r="K2961">
        <v>950</v>
      </c>
      <c r="L2961" t="s">
        <v>12267</v>
      </c>
      <c r="M2961" t="s">
        <v>623</v>
      </c>
      <c r="N2961" t="s">
        <v>12268</v>
      </c>
      <c r="O2961" t="s">
        <v>12269</v>
      </c>
      <c r="P2961" t="s">
        <v>87</v>
      </c>
      <c r="Q2961">
        <v>14</v>
      </c>
      <c r="R2961" t="s">
        <v>88</v>
      </c>
      <c r="S2961" t="s">
        <v>63</v>
      </c>
      <c r="T2961">
        <v>43634</v>
      </c>
      <c r="U2961" s="1">
        <v>45464</v>
      </c>
      <c r="V2961" t="s">
        <v>52</v>
      </c>
      <c r="W2961">
        <v>214280</v>
      </c>
      <c r="X2961" t="s">
        <v>12270</v>
      </c>
      <c r="Y2961">
        <v>986</v>
      </c>
      <c r="Z2961">
        <v>2819</v>
      </c>
      <c r="AA2961">
        <v>5</v>
      </c>
      <c r="AB2961">
        <v>5638</v>
      </c>
    </row>
    <row r="2962" spans="1:28" x14ac:dyDescent="0.3">
      <c r="A2962" t="s">
        <v>28</v>
      </c>
      <c r="B2962" t="s">
        <v>29</v>
      </c>
      <c r="C2962" t="s">
        <v>193</v>
      </c>
      <c r="D2962" t="s">
        <v>237</v>
      </c>
      <c r="E2962" t="s">
        <v>32</v>
      </c>
      <c r="F2962" t="s">
        <v>57</v>
      </c>
      <c r="G2962">
        <v>79</v>
      </c>
      <c r="H2962">
        <v>407627</v>
      </c>
      <c r="I2962" t="s">
        <v>58</v>
      </c>
      <c r="J2962" s="1">
        <v>44352</v>
      </c>
      <c r="K2962">
        <v>1200</v>
      </c>
      <c r="L2962" t="s">
        <v>1094</v>
      </c>
      <c r="M2962" t="s">
        <v>2054</v>
      </c>
      <c r="N2962" t="s">
        <v>12271</v>
      </c>
      <c r="O2962" t="s">
        <v>12272</v>
      </c>
      <c r="P2962" t="s">
        <v>71</v>
      </c>
      <c r="Q2962">
        <v>14</v>
      </c>
      <c r="R2962" t="s">
        <v>88</v>
      </c>
      <c r="S2962" t="s">
        <v>79</v>
      </c>
      <c r="T2962">
        <v>60935</v>
      </c>
      <c r="U2962" s="1">
        <v>45374</v>
      </c>
      <c r="V2962" t="s">
        <v>72</v>
      </c>
      <c r="W2962">
        <v>630054</v>
      </c>
      <c r="X2962" t="s">
        <v>12273</v>
      </c>
      <c r="Y2962">
        <v>649</v>
      </c>
      <c r="Z2962">
        <v>2451</v>
      </c>
      <c r="AA2962">
        <v>6</v>
      </c>
      <c r="AB2962" s="2" t="s">
        <v>12274</v>
      </c>
    </row>
    <row r="2963" spans="1:28" x14ac:dyDescent="0.3">
      <c r="A2963" t="s">
        <v>28</v>
      </c>
      <c r="B2963" t="s">
        <v>29</v>
      </c>
      <c r="C2963" t="s">
        <v>148</v>
      </c>
      <c r="D2963" t="s">
        <v>170</v>
      </c>
      <c r="E2963" t="s">
        <v>32</v>
      </c>
      <c r="F2963" t="s">
        <v>47</v>
      </c>
      <c r="G2963">
        <v>79</v>
      </c>
      <c r="H2963">
        <v>425702</v>
      </c>
      <c r="I2963" t="s">
        <v>34</v>
      </c>
      <c r="J2963" s="1">
        <v>45019</v>
      </c>
      <c r="K2963">
        <v>800</v>
      </c>
      <c r="L2963" t="s">
        <v>12275</v>
      </c>
      <c r="M2963" t="s">
        <v>1483</v>
      </c>
      <c r="N2963" t="s">
        <v>12276</v>
      </c>
      <c r="O2963" t="s">
        <v>12277</v>
      </c>
      <c r="P2963" t="s">
        <v>87</v>
      </c>
      <c r="Q2963">
        <v>11</v>
      </c>
      <c r="R2963" t="s">
        <v>88</v>
      </c>
      <c r="S2963" t="s">
        <v>41</v>
      </c>
      <c r="T2963">
        <v>38355</v>
      </c>
      <c r="U2963" s="1">
        <v>45343</v>
      </c>
      <c r="V2963" t="s">
        <v>119</v>
      </c>
      <c r="W2963">
        <v>328237</v>
      </c>
      <c r="X2963" t="s">
        <v>12278</v>
      </c>
      <c r="Y2963">
        <v>269</v>
      </c>
      <c r="Z2963">
        <v>702</v>
      </c>
      <c r="AA2963">
        <v>6</v>
      </c>
      <c r="AB2963" s="2" t="s">
        <v>12279</v>
      </c>
    </row>
    <row r="2964" spans="1:28" x14ac:dyDescent="0.3">
      <c r="A2964" t="s">
        <v>28</v>
      </c>
      <c r="B2964" t="s">
        <v>29</v>
      </c>
      <c r="C2964" t="s">
        <v>91</v>
      </c>
      <c r="D2964" t="s">
        <v>187</v>
      </c>
      <c r="E2964" t="s">
        <v>32</v>
      </c>
      <c r="F2964" t="s">
        <v>99</v>
      </c>
      <c r="G2964">
        <v>100</v>
      </c>
      <c r="H2964">
        <v>423741</v>
      </c>
      <c r="I2964" t="s">
        <v>58</v>
      </c>
      <c r="J2964" s="1">
        <v>44744</v>
      </c>
      <c r="K2964">
        <v>800</v>
      </c>
      <c r="L2964" t="s">
        <v>12280</v>
      </c>
      <c r="M2964" t="s">
        <v>1147</v>
      </c>
      <c r="N2964" t="s">
        <v>12281</v>
      </c>
      <c r="O2964" t="s">
        <v>12282</v>
      </c>
      <c r="P2964" t="s">
        <v>71</v>
      </c>
      <c r="Q2964">
        <v>18</v>
      </c>
      <c r="R2964" t="s">
        <v>40</v>
      </c>
      <c r="S2964" t="s">
        <v>79</v>
      </c>
      <c r="T2964">
        <v>27702</v>
      </c>
      <c r="U2964" s="1">
        <v>45405</v>
      </c>
      <c r="V2964" t="s">
        <v>80</v>
      </c>
      <c r="W2964">
        <v>701271</v>
      </c>
      <c r="X2964" t="s">
        <v>12283</v>
      </c>
      <c r="Y2964">
        <v>780</v>
      </c>
      <c r="Z2964">
        <v>1862</v>
      </c>
      <c r="AA2964">
        <v>7</v>
      </c>
      <c r="AB2964">
        <v>5213.6000000000004</v>
      </c>
    </row>
    <row r="2965" spans="1:28" x14ac:dyDescent="0.3">
      <c r="A2965" t="s">
        <v>28</v>
      </c>
      <c r="B2965" t="s">
        <v>29</v>
      </c>
      <c r="C2965" t="s">
        <v>66</v>
      </c>
      <c r="D2965" t="s">
        <v>254</v>
      </c>
      <c r="E2965" t="s">
        <v>56</v>
      </c>
      <c r="F2965" t="s">
        <v>355</v>
      </c>
      <c r="G2965">
        <v>21</v>
      </c>
      <c r="H2965">
        <v>411486</v>
      </c>
      <c r="I2965" t="s">
        <v>58</v>
      </c>
      <c r="J2965" s="1">
        <v>43937</v>
      </c>
      <c r="K2965">
        <v>1400</v>
      </c>
      <c r="L2965" t="s">
        <v>12284</v>
      </c>
      <c r="M2965" t="s">
        <v>2538</v>
      </c>
      <c r="N2965" t="s">
        <v>12285</v>
      </c>
      <c r="O2965" t="s">
        <v>12286</v>
      </c>
      <c r="P2965" t="s">
        <v>71</v>
      </c>
      <c r="Q2965">
        <v>16</v>
      </c>
      <c r="R2965" t="s">
        <v>88</v>
      </c>
      <c r="S2965" t="s">
        <v>63</v>
      </c>
      <c r="T2965">
        <v>71219</v>
      </c>
      <c r="U2965" s="1">
        <v>45370</v>
      </c>
      <c r="V2965" t="s">
        <v>72</v>
      </c>
      <c r="W2965">
        <v>493436</v>
      </c>
      <c r="X2965" t="s">
        <v>12287</v>
      </c>
      <c r="Y2965">
        <v>548</v>
      </c>
      <c r="Z2965">
        <v>791</v>
      </c>
      <c r="AA2965">
        <v>4</v>
      </c>
      <c r="AB2965" s="2" t="s">
        <v>12288</v>
      </c>
    </row>
    <row r="2966" spans="1:28" x14ac:dyDescent="0.3">
      <c r="A2966" t="s">
        <v>28</v>
      </c>
      <c r="B2966" t="s">
        <v>29</v>
      </c>
      <c r="C2966" t="s">
        <v>54</v>
      </c>
      <c r="D2966" t="s">
        <v>163</v>
      </c>
      <c r="E2966" t="s">
        <v>56</v>
      </c>
      <c r="F2966" t="s">
        <v>355</v>
      </c>
      <c r="G2966">
        <v>13</v>
      </c>
      <c r="H2966">
        <v>400907</v>
      </c>
      <c r="I2966" t="s">
        <v>58</v>
      </c>
      <c r="J2966" s="1">
        <v>44450</v>
      </c>
      <c r="K2966">
        <v>800</v>
      </c>
      <c r="L2966" t="s">
        <v>12289</v>
      </c>
      <c r="M2966" t="s">
        <v>895</v>
      </c>
      <c r="N2966" t="s">
        <v>12290</v>
      </c>
      <c r="O2966" t="s">
        <v>12291</v>
      </c>
      <c r="P2966" t="s">
        <v>39</v>
      </c>
      <c r="Q2966">
        <v>14</v>
      </c>
      <c r="R2966" t="s">
        <v>40</v>
      </c>
      <c r="S2966" t="s">
        <v>63</v>
      </c>
      <c r="T2966">
        <v>55182</v>
      </c>
      <c r="U2966" s="1">
        <v>45472</v>
      </c>
      <c r="V2966" t="s">
        <v>52</v>
      </c>
      <c r="W2966">
        <v>148962</v>
      </c>
      <c r="X2966" t="s">
        <v>12292</v>
      </c>
      <c r="Y2966">
        <v>879</v>
      </c>
      <c r="Z2966">
        <v>2155</v>
      </c>
      <c r="AA2966">
        <v>3</v>
      </c>
      <c r="AB2966">
        <v>2586</v>
      </c>
    </row>
    <row r="2967" spans="1:28" x14ac:dyDescent="0.3">
      <c r="A2967" t="s">
        <v>28</v>
      </c>
      <c r="B2967" t="s">
        <v>29</v>
      </c>
      <c r="C2967" t="s">
        <v>54</v>
      </c>
      <c r="D2967" t="s">
        <v>134</v>
      </c>
      <c r="E2967" t="s">
        <v>56</v>
      </c>
      <c r="F2967" t="s">
        <v>175</v>
      </c>
      <c r="G2967">
        <v>1</v>
      </c>
      <c r="H2967">
        <v>400306</v>
      </c>
      <c r="I2967" t="s">
        <v>58</v>
      </c>
      <c r="J2967" s="1">
        <v>45498</v>
      </c>
      <c r="K2967">
        <v>1300</v>
      </c>
      <c r="L2967" t="s">
        <v>12293</v>
      </c>
      <c r="M2967" t="s">
        <v>36</v>
      </c>
      <c r="N2967" t="s">
        <v>12294</v>
      </c>
      <c r="O2967" t="s">
        <v>12295</v>
      </c>
      <c r="P2967" t="s">
        <v>71</v>
      </c>
      <c r="Q2967">
        <v>12</v>
      </c>
      <c r="R2967" t="s">
        <v>40</v>
      </c>
      <c r="S2967" t="s">
        <v>118</v>
      </c>
      <c r="T2967">
        <v>58134</v>
      </c>
      <c r="U2967" s="1">
        <v>45505</v>
      </c>
      <c r="V2967" t="s">
        <v>64</v>
      </c>
      <c r="W2967">
        <v>640132</v>
      </c>
      <c r="X2967" t="s">
        <v>12296</v>
      </c>
      <c r="Y2967">
        <v>242</v>
      </c>
      <c r="Z2967">
        <v>2508</v>
      </c>
      <c r="AA2967">
        <v>5</v>
      </c>
      <c r="AB2967">
        <v>5016</v>
      </c>
    </row>
    <row r="2968" spans="1:28" x14ac:dyDescent="0.3">
      <c r="A2968" t="s">
        <v>28</v>
      </c>
      <c r="B2968" t="s">
        <v>29</v>
      </c>
      <c r="C2968" t="s">
        <v>54</v>
      </c>
      <c r="D2968" t="s">
        <v>467</v>
      </c>
      <c r="E2968" t="s">
        <v>56</v>
      </c>
      <c r="F2968" t="s">
        <v>47</v>
      </c>
      <c r="G2968">
        <v>36</v>
      </c>
      <c r="H2968">
        <v>407466</v>
      </c>
      <c r="I2968" t="s">
        <v>58</v>
      </c>
      <c r="J2968" s="1">
        <v>45488</v>
      </c>
      <c r="K2968">
        <v>1300</v>
      </c>
      <c r="L2968" t="s">
        <v>12297</v>
      </c>
      <c r="M2968" t="s">
        <v>211</v>
      </c>
      <c r="N2968" t="s">
        <v>12298</v>
      </c>
      <c r="O2968" t="s">
        <v>12299</v>
      </c>
      <c r="P2968" t="s">
        <v>87</v>
      </c>
      <c r="Q2968">
        <v>19</v>
      </c>
      <c r="R2968" t="s">
        <v>88</v>
      </c>
      <c r="S2968" t="s">
        <v>41</v>
      </c>
      <c r="T2968">
        <v>48979</v>
      </c>
      <c r="U2968" s="1">
        <v>45579</v>
      </c>
      <c r="V2968" t="s">
        <v>155</v>
      </c>
      <c r="W2968">
        <v>746180</v>
      </c>
      <c r="X2968" t="s">
        <v>10385</v>
      </c>
      <c r="Y2968">
        <v>683</v>
      </c>
      <c r="Z2968">
        <v>906</v>
      </c>
      <c r="AA2968">
        <v>3</v>
      </c>
      <c r="AB2968">
        <v>1087.2</v>
      </c>
    </row>
    <row r="2969" spans="1:28" x14ac:dyDescent="0.3">
      <c r="A2969" t="s">
        <v>28</v>
      </c>
      <c r="B2969" t="s">
        <v>29</v>
      </c>
      <c r="C2969" t="s">
        <v>157</v>
      </c>
      <c r="D2969" t="s">
        <v>45</v>
      </c>
      <c r="E2969" t="s">
        <v>56</v>
      </c>
      <c r="F2969" t="s">
        <v>113</v>
      </c>
      <c r="G2969">
        <v>82</v>
      </c>
      <c r="H2969">
        <v>421899</v>
      </c>
      <c r="I2969" t="s">
        <v>58</v>
      </c>
      <c r="J2969" s="1">
        <v>45620</v>
      </c>
      <c r="K2969">
        <v>1200</v>
      </c>
      <c r="L2969" t="s">
        <v>12300</v>
      </c>
      <c r="M2969" t="s">
        <v>1058</v>
      </c>
      <c r="N2969" t="s">
        <v>12301</v>
      </c>
      <c r="O2969">
        <f>1-436-601-5659</f>
        <v>-6695</v>
      </c>
      <c r="P2969" t="s">
        <v>87</v>
      </c>
      <c r="Q2969">
        <v>3</v>
      </c>
      <c r="R2969" t="s">
        <v>40</v>
      </c>
      <c r="S2969" t="s">
        <v>41</v>
      </c>
      <c r="T2969">
        <v>60133</v>
      </c>
      <c r="U2969" s="1">
        <v>45460</v>
      </c>
      <c r="V2969" t="s">
        <v>52</v>
      </c>
      <c r="W2969">
        <v>608707</v>
      </c>
      <c r="X2969" t="s">
        <v>12302</v>
      </c>
      <c r="Y2969">
        <v>715</v>
      </c>
      <c r="Z2969">
        <v>2856</v>
      </c>
      <c r="AA2969">
        <v>1</v>
      </c>
      <c r="AB2969">
        <v>1142.4000000000001</v>
      </c>
    </row>
    <row r="2970" spans="1:28" x14ac:dyDescent="0.3">
      <c r="A2970" t="s">
        <v>28</v>
      </c>
      <c r="B2970" t="s">
        <v>29</v>
      </c>
      <c r="C2970" t="s">
        <v>30</v>
      </c>
      <c r="D2970" t="s">
        <v>291</v>
      </c>
      <c r="E2970" t="s">
        <v>56</v>
      </c>
      <c r="F2970" t="s">
        <v>47</v>
      </c>
      <c r="G2970">
        <v>20</v>
      </c>
      <c r="H2970">
        <v>407626</v>
      </c>
      <c r="I2970" t="s">
        <v>34</v>
      </c>
      <c r="J2970" s="1">
        <v>44521</v>
      </c>
      <c r="K2970">
        <v>950</v>
      </c>
      <c r="L2970" t="s">
        <v>12303</v>
      </c>
      <c r="M2970" t="s">
        <v>869</v>
      </c>
      <c r="N2970" t="s">
        <v>12304</v>
      </c>
      <c r="O2970" t="s">
        <v>12305</v>
      </c>
      <c r="P2970" t="s">
        <v>87</v>
      </c>
      <c r="Q2970">
        <v>9</v>
      </c>
      <c r="R2970" t="s">
        <v>40</v>
      </c>
      <c r="S2970" t="s">
        <v>118</v>
      </c>
      <c r="T2970">
        <v>53582</v>
      </c>
      <c r="U2970" s="1">
        <v>45445</v>
      </c>
      <c r="V2970" t="s">
        <v>52</v>
      </c>
      <c r="W2970">
        <v>920676</v>
      </c>
      <c r="X2970" t="s">
        <v>12306</v>
      </c>
      <c r="Y2970">
        <v>465</v>
      </c>
      <c r="Z2970">
        <v>737</v>
      </c>
      <c r="AA2970">
        <v>7</v>
      </c>
      <c r="AB2970">
        <v>2063.6</v>
      </c>
    </row>
    <row r="2971" spans="1:28" x14ac:dyDescent="0.3">
      <c r="A2971" t="s">
        <v>28</v>
      </c>
      <c r="B2971" t="s">
        <v>29</v>
      </c>
      <c r="C2971" t="s">
        <v>30</v>
      </c>
      <c r="D2971" t="s">
        <v>261</v>
      </c>
      <c r="E2971" t="s">
        <v>56</v>
      </c>
      <c r="F2971" t="s">
        <v>33</v>
      </c>
      <c r="G2971">
        <v>65</v>
      </c>
      <c r="H2971">
        <v>408355</v>
      </c>
      <c r="I2971" t="s">
        <v>58</v>
      </c>
      <c r="J2971" s="1">
        <v>43914</v>
      </c>
      <c r="K2971">
        <v>1300</v>
      </c>
      <c r="L2971" t="s">
        <v>12307</v>
      </c>
      <c r="M2971" t="s">
        <v>200</v>
      </c>
      <c r="N2971" t="s">
        <v>12308</v>
      </c>
      <c r="O2971" t="s">
        <v>12309</v>
      </c>
      <c r="P2971" t="s">
        <v>87</v>
      </c>
      <c r="Q2971">
        <v>5</v>
      </c>
      <c r="R2971" t="s">
        <v>88</v>
      </c>
      <c r="S2971" t="s">
        <v>63</v>
      </c>
      <c r="T2971">
        <v>37373</v>
      </c>
      <c r="U2971" s="1">
        <v>45608</v>
      </c>
      <c r="V2971" t="s">
        <v>42</v>
      </c>
      <c r="W2971">
        <v>334593</v>
      </c>
      <c r="X2971" t="s">
        <v>12310</v>
      </c>
      <c r="Y2971">
        <v>716</v>
      </c>
      <c r="Z2971">
        <v>2877</v>
      </c>
      <c r="AA2971">
        <v>4</v>
      </c>
      <c r="AB2971">
        <v>4603.2</v>
      </c>
    </row>
    <row r="2972" spans="1:28" x14ac:dyDescent="0.3">
      <c r="A2972" t="s">
        <v>28</v>
      </c>
      <c r="B2972" t="s">
        <v>29</v>
      </c>
      <c r="C2972" t="s">
        <v>193</v>
      </c>
      <c r="D2972" t="s">
        <v>546</v>
      </c>
      <c r="E2972" t="s">
        <v>46</v>
      </c>
      <c r="F2972" t="s">
        <v>83</v>
      </c>
      <c r="G2972">
        <v>46</v>
      </c>
      <c r="H2972">
        <v>417052</v>
      </c>
      <c r="I2972" t="s">
        <v>34</v>
      </c>
      <c r="J2972" s="1">
        <v>44685</v>
      </c>
      <c r="K2972">
        <v>1100</v>
      </c>
      <c r="L2972" t="s">
        <v>12311</v>
      </c>
      <c r="M2972" t="s">
        <v>308</v>
      </c>
      <c r="N2972" t="s">
        <v>12312</v>
      </c>
      <c r="O2972" t="s">
        <v>12313</v>
      </c>
      <c r="P2972" t="s">
        <v>71</v>
      </c>
      <c r="Q2972">
        <v>15</v>
      </c>
      <c r="R2972" t="s">
        <v>88</v>
      </c>
      <c r="S2972" t="s">
        <v>41</v>
      </c>
      <c r="T2972">
        <v>96455</v>
      </c>
      <c r="U2972" s="1">
        <v>45357</v>
      </c>
      <c r="V2972" t="s">
        <v>72</v>
      </c>
      <c r="W2972">
        <v>732825</v>
      </c>
      <c r="X2972" t="s">
        <v>12314</v>
      </c>
      <c r="Y2972">
        <v>839</v>
      </c>
      <c r="Z2972">
        <v>1150</v>
      </c>
      <c r="AA2972">
        <v>2</v>
      </c>
      <c r="AB2972">
        <v>920</v>
      </c>
    </row>
    <row r="2973" spans="1:28" x14ac:dyDescent="0.3">
      <c r="A2973" t="s">
        <v>28</v>
      </c>
      <c r="B2973" t="s">
        <v>29</v>
      </c>
      <c r="C2973" t="s">
        <v>91</v>
      </c>
      <c r="D2973" t="s">
        <v>546</v>
      </c>
      <c r="E2973" t="s">
        <v>56</v>
      </c>
      <c r="F2973" t="s">
        <v>99</v>
      </c>
      <c r="G2973">
        <v>63</v>
      </c>
      <c r="H2973">
        <v>401967</v>
      </c>
      <c r="I2973" t="s">
        <v>34</v>
      </c>
      <c r="J2973" s="1">
        <v>45533</v>
      </c>
      <c r="K2973">
        <v>1200</v>
      </c>
      <c r="L2973" t="s">
        <v>12315</v>
      </c>
      <c r="M2973" t="s">
        <v>177</v>
      </c>
      <c r="N2973" t="s">
        <v>12316</v>
      </c>
      <c r="O2973" t="s">
        <v>12317</v>
      </c>
      <c r="P2973" t="s">
        <v>71</v>
      </c>
      <c r="Q2973">
        <v>11</v>
      </c>
      <c r="R2973" t="s">
        <v>40</v>
      </c>
      <c r="S2973" t="s">
        <v>63</v>
      </c>
      <c r="T2973">
        <v>53345</v>
      </c>
      <c r="U2973" s="1">
        <v>45529</v>
      </c>
      <c r="V2973" t="s">
        <v>64</v>
      </c>
      <c r="W2973">
        <v>647278</v>
      </c>
      <c r="X2973" t="s">
        <v>12318</v>
      </c>
      <c r="Y2973">
        <v>943</v>
      </c>
      <c r="Z2973">
        <v>2083</v>
      </c>
      <c r="AA2973">
        <v>8</v>
      </c>
      <c r="AB2973">
        <v>6665.6</v>
      </c>
    </row>
    <row r="2974" spans="1:28" x14ac:dyDescent="0.3">
      <c r="A2974" t="s">
        <v>28</v>
      </c>
      <c r="B2974" t="s">
        <v>29</v>
      </c>
      <c r="C2974" t="s">
        <v>44</v>
      </c>
      <c r="D2974" t="s">
        <v>637</v>
      </c>
      <c r="E2974" t="s">
        <v>56</v>
      </c>
      <c r="F2974" t="s">
        <v>135</v>
      </c>
      <c r="G2974">
        <v>64</v>
      </c>
      <c r="H2974">
        <v>436774</v>
      </c>
      <c r="I2974" t="s">
        <v>34</v>
      </c>
      <c r="J2974" s="1">
        <v>45588</v>
      </c>
      <c r="K2974">
        <v>800</v>
      </c>
      <c r="L2974" t="s">
        <v>12319</v>
      </c>
      <c r="M2974" t="s">
        <v>68</v>
      </c>
      <c r="N2974" t="s">
        <v>12320</v>
      </c>
      <c r="O2974">
        <f>1-971-167-3204</f>
        <v>-4341</v>
      </c>
      <c r="P2974" t="s">
        <v>51</v>
      </c>
      <c r="Q2974">
        <v>14</v>
      </c>
      <c r="R2974" t="s">
        <v>40</v>
      </c>
      <c r="S2974" t="s">
        <v>118</v>
      </c>
      <c r="T2974">
        <v>23494</v>
      </c>
      <c r="U2974" s="1">
        <v>45439</v>
      </c>
      <c r="V2974" t="s">
        <v>140</v>
      </c>
      <c r="W2974">
        <v>907044</v>
      </c>
      <c r="X2974" t="s">
        <v>12321</v>
      </c>
      <c r="Y2974">
        <v>769</v>
      </c>
      <c r="Z2974">
        <v>759</v>
      </c>
      <c r="AA2974">
        <v>3</v>
      </c>
      <c r="AB2974" s="2" t="s">
        <v>6271</v>
      </c>
    </row>
    <row r="2975" spans="1:28" x14ac:dyDescent="0.3">
      <c r="A2975" t="s">
        <v>28</v>
      </c>
      <c r="B2975" t="s">
        <v>29</v>
      </c>
      <c r="C2975" t="s">
        <v>193</v>
      </c>
      <c r="D2975" t="s">
        <v>55</v>
      </c>
      <c r="E2975" t="s">
        <v>32</v>
      </c>
      <c r="F2975" t="s">
        <v>47</v>
      </c>
      <c r="G2975">
        <v>36</v>
      </c>
      <c r="H2975">
        <v>432919</v>
      </c>
      <c r="I2975" t="s">
        <v>58</v>
      </c>
      <c r="J2975" s="1">
        <v>44542</v>
      </c>
      <c r="K2975">
        <v>1200</v>
      </c>
      <c r="L2975" t="s">
        <v>12322</v>
      </c>
      <c r="M2975" t="s">
        <v>623</v>
      </c>
      <c r="N2975" t="s">
        <v>12323</v>
      </c>
      <c r="O2975" t="s">
        <v>12324</v>
      </c>
      <c r="P2975" t="s">
        <v>39</v>
      </c>
      <c r="Q2975">
        <v>7</v>
      </c>
      <c r="R2975" t="s">
        <v>88</v>
      </c>
      <c r="S2975" t="s">
        <v>63</v>
      </c>
      <c r="T2975">
        <v>96433</v>
      </c>
      <c r="U2975" s="1">
        <v>45570</v>
      </c>
      <c r="V2975" t="s">
        <v>155</v>
      </c>
      <c r="W2975">
        <v>820334</v>
      </c>
      <c r="X2975" t="s">
        <v>12325</v>
      </c>
      <c r="Y2975">
        <v>944</v>
      </c>
      <c r="Z2975">
        <v>2033</v>
      </c>
      <c r="AA2975">
        <v>2</v>
      </c>
      <c r="AB2975">
        <v>1626.4</v>
      </c>
    </row>
    <row r="2976" spans="1:28" x14ac:dyDescent="0.3">
      <c r="A2976" t="s">
        <v>28</v>
      </c>
      <c r="B2976" t="s">
        <v>29</v>
      </c>
      <c r="C2976" t="s">
        <v>66</v>
      </c>
      <c r="D2976" t="s">
        <v>254</v>
      </c>
      <c r="E2976" t="s">
        <v>46</v>
      </c>
      <c r="F2976" t="s">
        <v>33</v>
      </c>
      <c r="G2976">
        <v>47</v>
      </c>
      <c r="H2976">
        <v>417962</v>
      </c>
      <c r="I2976" t="s">
        <v>58</v>
      </c>
      <c r="J2976" s="1">
        <v>44793</v>
      </c>
      <c r="K2976">
        <v>1200</v>
      </c>
      <c r="L2976" t="s">
        <v>12326</v>
      </c>
      <c r="M2976" t="s">
        <v>76</v>
      </c>
      <c r="N2976" t="s">
        <v>12327</v>
      </c>
      <c r="O2976" t="s">
        <v>12328</v>
      </c>
      <c r="P2976" t="s">
        <v>87</v>
      </c>
      <c r="Q2976">
        <v>15</v>
      </c>
      <c r="R2976" t="s">
        <v>40</v>
      </c>
      <c r="S2976" t="s">
        <v>79</v>
      </c>
      <c r="T2976">
        <v>49406</v>
      </c>
      <c r="U2976" s="1">
        <v>45565</v>
      </c>
      <c r="V2976" t="s">
        <v>180</v>
      </c>
      <c r="W2976">
        <v>349154</v>
      </c>
      <c r="X2976" t="s">
        <v>12329</v>
      </c>
      <c r="Y2976">
        <v>311</v>
      </c>
      <c r="Z2976">
        <v>2865</v>
      </c>
      <c r="AA2976">
        <v>7</v>
      </c>
      <c r="AB2976">
        <v>8022</v>
      </c>
    </row>
    <row r="2977" spans="1:28" x14ac:dyDescent="0.3">
      <c r="A2977" t="s">
        <v>28</v>
      </c>
      <c r="B2977" t="s">
        <v>29</v>
      </c>
      <c r="C2977" t="s">
        <v>66</v>
      </c>
      <c r="D2977" t="s">
        <v>187</v>
      </c>
      <c r="E2977" t="s">
        <v>56</v>
      </c>
      <c r="F2977" t="s">
        <v>150</v>
      </c>
      <c r="G2977">
        <v>72</v>
      </c>
      <c r="H2977">
        <v>411353</v>
      </c>
      <c r="I2977" t="s">
        <v>34</v>
      </c>
      <c r="J2977" s="1">
        <v>45493</v>
      </c>
      <c r="K2977">
        <v>1200</v>
      </c>
      <c r="L2977" t="s">
        <v>12330</v>
      </c>
      <c r="M2977" t="s">
        <v>591</v>
      </c>
      <c r="N2977" t="s">
        <v>12331</v>
      </c>
      <c r="O2977" t="s">
        <v>12332</v>
      </c>
      <c r="P2977" t="s">
        <v>71</v>
      </c>
      <c r="Q2977">
        <v>11</v>
      </c>
      <c r="R2977" t="s">
        <v>40</v>
      </c>
      <c r="S2977" t="s">
        <v>63</v>
      </c>
      <c r="T2977">
        <v>78746</v>
      </c>
      <c r="U2977" s="1">
        <v>45511</v>
      </c>
      <c r="V2977" t="s">
        <v>64</v>
      </c>
      <c r="W2977">
        <v>404438</v>
      </c>
      <c r="X2977" t="s">
        <v>10162</v>
      </c>
      <c r="Y2977">
        <v>322</v>
      </c>
      <c r="Z2977">
        <v>1107</v>
      </c>
      <c r="AA2977">
        <v>6</v>
      </c>
      <c r="AB2977">
        <v>2656.8</v>
      </c>
    </row>
    <row r="2978" spans="1:28" x14ac:dyDescent="0.3">
      <c r="A2978" t="s">
        <v>28</v>
      </c>
      <c r="B2978" t="s">
        <v>29</v>
      </c>
      <c r="C2978" t="s">
        <v>30</v>
      </c>
      <c r="D2978" t="s">
        <v>546</v>
      </c>
      <c r="E2978" t="s">
        <v>46</v>
      </c>
      <c r="F2978" t="s">
        <v>355</v>
      </c>
      <c r="G2978">
        <v>88</v>
      </c>
      <c r="H2978">
        <v>416359</v>
      </c>
      <c r="I2978" t="s">
        <v>58</v>
      </c>
      <c r="J2978" s="1">
        <v>44776</v>
      </c>
      <c r="K2978">
        <v>1200</v>
      </c>
      <c r="L2978" t="s">
        <v>12333</v>
      </c>
      <c r="M2978" t="s">
        <v>250</v>
      </c>
      <c r="N2978" t="s">
        <v>12334</v>
      </c>
      <c r="O2978" t="s">
        <v>12335</v>
      </c>
      <c r="P2978" t="s">
        <v>71</v>
      </c>
      <c r="Q2978">
        <v>6</v>
      </c>
      <c r="R2978" t="s">
        <v>40</v>
      </c>
      <c r="S2978" t="s">
        <v>41</v>
      </c>
      <c r="T2978">
        <v>57342</v>
      </c>
      <c r="U2978" s="1">
        <v>45535</v>
      </c>
      <c r="V2978" t="s">
        <v>64</v>
      </c>
      <c r="W2978">
        <v>122625</v>
      </c>
      <c r="X2978" t="s">
        <v>12336</v>
      </c>
      <c r="Y2978">
        <v>206</v>
      </c>
      <c r="Z2978">
        <v>1757</v>
      </c>
      <c r="AA2978">
        <v>5</v>
      </c>
      <c r="AB2978">
        <v>3514</v>
      </c>
    </row>
    <row r="2979" spans="1:28" x14ac:dyDescent="0.3">
      <c r="A2979" t="s">
        <v>28</v>
      </c>
      <c r="B2979" t="s">
        <v>29</v>
      </c>
      <c r="C2979" t="s">
        <v>44</v>
      </c>
      <c r="D2979" t="s">
        <v>560</v>
      </c>
      <c r="E2979" t="s">
        <v>56</v>
      </c>
      <c r="F2979" t="s">
        <v>83</v>
      </c>
      <c r="G2979">
        <v>44</v>
      </c>
      <c r="H2979">
        <v>427792</v>
      </c>
      <c r="I2979" t="s">
        <v>34</v>
      </c>
      <c r="J2979" s="1">
        <v>45597</v>
      </c>
      <c r="K2979">
        <v>950</v>
      </c>
      <c r="L2979" t="s">
        <v>12337</v>
      </c>
      <c r="M2979" t="s">
        <v>159</v>
      </c>
      <c r="N2979" t="s">
        <v>12338</v>
      </c>
      <c r="O2979" t="s">
        <v>12339</v>
      </c>
      <c r="P2979" t="s">
        <v>71</v>
      </c>
      <c r="Q2979">
        <v>20</v>
      </c>
      <c r="R2979" t="s">
        <v>88</v>
      </c>
      <c r="S2979" t="s">
        <v>41</v>
      </c>
      <c r="T2979">
        <v>93100</v>
      </c>
      <c r="U2979" s="1">
        <v>45434</v>
      </c>
      <c r="V2979" t="s">
        <v>140</v>
      </c>
      <c r="W2979">
        <v>741825</v>
      </c>
      <c r="X2979" t="s">
        <v>12340</v>
      </c>
      <c r="Y2979">
        <v>958</v>
      </c>
      <c r="Z2979">
        <v>2927</v>
      </c>
      <c r="AA2979">
        <v>3</v>
      </c>
      <c r="AB2979">
        <v>3512.4</v>
      </c>
    </row>
    <row r="2980" spans="1:28" x14ac:dyDescent="0.3">
      <c r="A2980" t="s">
        <v>28</v>
      </c>
      <c r="B2980" t="s">
        <v>29</v>
      </c>
      <c r="C2980" t="s">
        <v>193</v>
      </c>
      <c r="D2980" t="s">
        <v>92</v>
      </c>
      <c r="E2980" t="s">
        <v>32</v>
      </c>
      <c r="F2980" t="s">
        <v>33</v>
      </c>
      <c r="G2980">
        <v>60</v>
      </c>
      <c r="H2980">
        <v>413138</v>
      </c>
      <c r="I2980" t="s">
        <v>34</v>
      </c>
      <c r="J2980" s="1">
        <v>44785</v>
      </c>
      <c r="K2980">
        <v>1400</v>
      </c>
      <c r="L2980" t="s">
        <v>9037</v>
      </c>
      <c r="M2980" t="s">
        <v>670</v>
      </c>
      <c r="N2980" t="s">
        <v>12341</v>
      </c>
      <c r="O2980" t="s">
        <v>12342</v>
      </c>
      <c r="P2980" t="s">
        <v>51</v>
      </c>
      <c r="Q2980">
        <v>16</v>
      </c>
      <c r="R2980" t="s">
        <v>88</v>
      </c>
      <c r="S2980" t="s">
        <v>79</v>
      </c>
      <c r="T2980">
        <v>17660</v>
      </c>
      <c r="U2980" s="1">
        <v>45520</v>
      </c>
      <c r="V2980" t="s">
        <v>64</v>
      </c>
      <c r="W2980">
        <v>628892</v>
      </c>
      <c r="X2980" t="s">
        <v>12343</v>
      </c>
      <c r="Y2980">
        <v>254</v>
      </c>
      <c r="Z2980">
        <v>2979</v>
      </c>
      <c r="AA2980">
        <v>4</v>
      </c>
      <c r="AB2980" s="2" t="s">
        <v>12344</v>
      </c>
    </row>
    <row r="2981" spans="1:28" x14ac:dyDescent="0.3">
      <c r="A2981" t="s">
        <v>28</v>
      </c>
      <c r="B2981" t="s">
        <v>29</v>
      </c>
      <c r="C2981" t="s">
        <v>44</v>
      </c>
      <c r="D2981" t="s">
        <v>105</v>
      </c>
      <c r="E2981" t="s">
        <v>56</v>
      </c>
      <c r="F2981" t="s">
        <v>99</v>
      </c>
      <c r="G2981">
        <v>83</v>
      </c>
      <c r="H2981">
        <v>438986</v>
      </c>
      <c r="I2981" t="s">
        <v>58</v>
      </c>
      <c r="J2981" s="1">
        <v>43861</v>
      </c>
      <c r="K2981">
        <v>950</v>
      </c>
      <c r="L2981" t="s">
        <v>12345</v>
      </c>
      <c r="M2981" t="s">
        <v>596</v>
      </c>
      <c r="N2981" t="s">
        <v>12346</v>
      </c>
      <c r="O2981">
        <v>3714759462</v>
      </c>
      <c r="P2981" t="s">
        <v>71</v>
      </c>
      <c r="Q2981">
        <v>13</v>
      </c>
      <c r="R2981" t="s">
        <v>88</v>
      </c>
      <c r="S2981" t="s">
        <v>118</v>
      </c>
      <c r="T2981">
        <v>90799</v>
      </c>
      <c r="U2981" s="1">
        <v>45456</v>
      </c>
      <c r="V2981" t="s">
        <v>52</v>
      </c>
      <c r="W2981">
        <v>186142</v>
      </c>
      <c r="X2981" t="s">
        <v>12347</v>
      </c>
      <c r="Y2981">
        <v>736</v>
      </c>
      <c r="Z2981">
        <v>1827</v>
      </c>
      <c r="AA2981">
        <v>5</v>
      </c>
      <c r="AB2981">
        <v>3654</v>
      </c>
    </row>
    <row r="2982" spans="1:28" x14ac:dyDescent="0.3">
      <c r="A2982" t="s">
        <v>28</v>
      </c>
      <c r="B2982" t="s">
        <v>29</v>
      </c>
      <c r="C2982" t="s">
        <v>30</v>
      </c>
      <c r="D2982" t="s">
        <v>182</v>
      </c>
      <c r="E2982" t="s">
        <v>56</v>
      </c>
      <c r="F2982" t="s">
        <v>175</v>
      </c>
      <c r="G2982">
        <v>14</v>
      </c>
      <c r="H2982">
        <v>424194</v>
      </c>
      <c r="I2982" t="s">
        <v>58</v>
      </c>
      <c r="J2982" s="1">
        <v>43918</v>
      </c>
      <c r="K2982">
        <v>1100</v>
      </c>
      <c r="L2982" t="s">
        <v>12348</v>
      </c>
      <c r="M2982" t="s">
        <v>144</v>
      </c>
      <c r="N2982" t="s">
        <v>12349</v>
      </c>
      <c r="O2982" t="s">
        <v>12350</v>
      </c>
      <c r="P2982" t="s">
        <v>51</v>
      </c>
      <c r="Q2982">
        <v>11</v>
      </c>
      <c r="R2982" t="s">
        <v>88</v>
      </c>
      <c r="S2982" t="s">
        <v>118</v>
      </c>
      <c r="T2982">
        <v>67251</v>
      </c>
      <c r="U2982" s="1">
        <v>45376</v>
      </c>
      <c r="V2982" t="s">
        <v>72</v>
      </c>
      <c r="W2982">
        <v>116900</v>
      </c>
      <c r="X2982" t="s">
        <v>12351</v>
      </c>
      <c r="Y2982">
        <v>436</v>
      </c>
      <c r="Z2982">
        <v>637</v>
      </c>
      <c r="AA2982">
        <v>4</v>
      </c>
      <c r="AB2982">
        <v>1019.2</v>
      </c>
    </row>
    <row r="2983" spans="1:28" x14ac:dyDescent="0.3">
      <c r="A2983" t="s">
        <v>28</v>
      </c>
      <c r="B2983" t="s">
        <v>29</v>
      </c>
      <c r="C2983" t="s">
        <v>30</v>
      </c>
      <c r="D2983" t="s">
        <v>254</v>
      </c>
      <c r="E2983" t="s">
        <v>32</v>
      </c>
      <c r="F2983" t="s">
        <v>106</v>
      </c>
      <c r="G2983">
        <v>88</v>
      </c>
      <c r="H2983">
        <v>421886</v>
      </c>
      <c r="I2983" t="s">
        <v>34</v>
      </c>
      <c r="J2983" s="1">
        <v>44876</v>
      </c>
      <c r="K2983">
        <v>1100</v>
      </c>
      <c r="L2983" t="s">
        <v>12352</v>
      </c>
      <c r="M2983" t="s">
        <v>287</v>
      </c>
      <c r="N2983" t="s">
        <v>12353</v>
      </c>
      <c r="O2983" t="s">
        <v>12354</v>
      </c>
      <c r="P2983" t="s">
        <v>39</v>
      </c>
      <c r="Q2983">
        <v>19</v>
      </c>
      <c r="R2983" t="s">
        <v>88</v>
      </c>
      <c r="S2983" t="s">
        <v>41</v>
      </c>
      <c r="T2983">
        <v>27315</v>
      </c>
      <c r="U2983" s="1">
        <v>45425</v>
      </c>
      <c r="V2983" t="s">
        <v>140</v>
      </c>
      <c r="W2983">
        <v>464455</v>
      </c>
      <c r="X2983" t="s">
        <v>12355</v>
      </c>
      <c r="Y2983">
        <v>250</v>
      </c>
      <c r="Z2983">
        <v>2939</v>
      </c>
      <c r="AA2983">
        <v>1</v>
      </c>
      <c r="AB2983" s="2" t="s">
        <v>12356</v>
      </c>
    </row>
    <row r="2984" spans="1:28" x14ac:dyDescent="0.3">
      <c r="A2984" t="s">
        <v>28</v>
      </c>
      <c r="B2984" t="s">
        <v>29</v>
      </c>
      <c r="C2984" t="s">
        <v>148</v>
      </c>
      <c r="D2984" t="s">
        <v>349</v>
      </c>
      <c r="E2984" t="s">
        <v>56</v>
      </c>
      <c r="F2984" t="s">
        <v>150</v>
      </c>
      <c r="G2984">
        <v>81</v>
      </c>
      <c r="H2984">
        <v>439886</v>
      </c>
      <c r="I2984" t="s">
        <v>34</v>
      </c>
      <c r="J2984" s="1">
        <v>44407</v>
      </c>
      <c r="K2984">
        <v>1100</v>
      </c>
      <c r="L2984" t="s">
        <v>12357</v>
      </c>
      <c r="M2984" t="s">
        <v>1147</v>
      </c>
      <c r="N2984" t="s">
        <v>12358</v>
      </c>
      <c r="O2984" t="s">
        <v>12359</v>
      </c>
      <c r="P2984" t="s">
        <v>71</v>
      </c>
      <c r="Q2984">
        <v>17</v>
      </c>
      <c r="R2984" t="s">
        <v>40</v>
      </c>
      <c r="S2984" t="s">
        <v>118</v>
      </c>
      <c r="T2984">
        <v>97543</v>
      </c>
      <c r="U2984" s="1">
        <v>45565</v>
      </c>
      <c r="V2984" t="s">
        <v>180</v>
      </c>
      <c r="W2984">
        <v>620317</v>
      </c>
      <c r="X2984" t="s">
        <v>12360</v>
      </c>
      <c r="Y2984">
        <v>829</v>
      </c>
      <c r="Z2984">
        <v>2509</v>
      </c>
      <c r="AA2984">
        <v>7</v>
      </c>
      <c r="AB2984" s="2" t="s">
        <v>12361</v>
      </c>
    </row>
    <row r="2985" spans="1:28" x14ac:dyDescent="0.3">
      <c r="A2985" t="s">
        <v>28</v>
      </c>
      <c r="B2985" t="s">
        <v>29</v>
      </c>
      <c r="C2985" t="s">
        <v>44</v>
      </c>
      <c r="D2985" t="s">
        <v>248</v>
      </c>
      <c r="E2985" t="s">
        <v>46</v>
      </c>
      <c r="F2985" t="s">
        <v>57</v>
      </c>
      <c r="G2985">
        <v>49</v>
      </c>
      <c r="H2985">
        <v>405525</v>
      </c>
      <c r="I2985" t="s">
        <v>58</v>
      </c>
      <c r="J2985" s="1">
        <v>44284</v>
      </c>
      <c r="K2985">
        <v>1200</v>
      </c>
      <c r="L2985" t="s">
        <v>12362</v>
      </c>
      <c r="M2985" t="s">
        <v>159</v>
      </c>
      <c r="N2985" t="s">
        <v>12363</v>
      </c>
      <c r="O2985" t="s">
        <v>12364</v>
      </c>
      <c r="P2985" t="s">
        <v>39</v>
      </c>
      <c r="Q2985">
        <v>15</v>
      </c>
      <c r="R2985" t="s">
        <v>88</v>
      </c>
      <c r="S2985" t="s">
        <v>118</v>
      </c>
      <c r="T2985">
        <v>59110</v>
      </c>
      <c r="U2985" s="1">
        <v>45325</v>
      </c>
      <c r="V2985" t="s">
        <v>119</v>
      </c>
      <c r="W2985">
        <v>136960</v>
      </c>
      <c r="X2985" t="s">
        <v>12365</v>
      </c>
      <c r="Y2985">
        <v>744</v>
      </c>
      <c r="Z2985">
        <v>653</v>
      </c>
      <c r="AA2985">
        <v>3</v>
      </c>
      <c r="AB2985">
        <v>783.6</v>
      </c>
    </row>
    <row r="2986" spans="1:28" x14ac:dyDescent="0.3">
      <c r="A2986" t="s">
        <v>28</v>
      </c>
      <c r="B2986" t="s">
        <v>29</v>
      </c>
      <c r="C2986" t="s">
        <v>54</v>
      </c>
      <c r="D2986" t="s">
        <v>237</v>
      </c>
      <c r="E2986" t="s">
        <v>46</v>
      </c>
      <c r="F2986" t="s">
        <v>113</v>
      </c>
      <c r="G2986">
        <v>28</v>
      </c>
      <c r="H2986">
        <v>430531</v>
      </c>
      <c r="I2986" t="s">
        <v>58</v>
      </c>
      <c r="J2986" s="1">
        <v>44464</v>
      </c>
      <c r="K2986">
        <v>1100</v>
      </c>
      <c r="L2986" t="s">
        <v>12366</v>
      </c>
      <c r="M2986" t="s">
        <v>856</v>
      </c>
      <c r="N2986" t="s">
        <v>12367</v>
      </c>
      <c r="O2986" t="s">
        <v>12368</v>
      </c>
      <c r="P2986" t="s">
        <v>87</v>
      </c>
      <c r="Q2986">
        <v>3</v>
      </c>
      <c r="R2986" t="s">
        <v>88</v>
      </c>
      <c r="S2986" t="s">
        <v>118</v>
      </c>
      <c r="T2986">
        <v>15964</v>
      </c>
      <c r="U2986" s="1">
        <v>45486</v>
      </c>
      <c r="V2986" t="s">
        <v>126</v>
      </c>
      <c r="W2986">
        <v>964216</v>
      </c>
      <c r="X2986" t="s">
        <v>12369</v>
      </c>
      <c r="Y2986">
        <v>204</v>
      </c>
      <c r="Z2986">
        <v>2691</v>
      </c>
      <c r="AA2986">
        <v>5</v>
      </c>
      <c r="AB2986">
        <v>5382</v>
      </c>
    </row>
    <row r="2987" spans="1:28" x14ac:dyDescent="0.3">
      <c r="A2987" t="s">
        <v>28</v>
      </c>
      <c r="B2987" t="s">
        <v>29</v>
      </c>
      <c r="C2987" t="s">
        <v>54</v>
      </c>
      <c r="D2987" t="s">
        <v>467</v>
      </c>
      <c r="E2987" t="s">
        <v>46</v>
      </c>
      <c r="F2987" t="s">
        <v>135</v>
      </c>
      <c r="G2987">
        <v>21</v>
      </c>
      <c r="H2987">
        <v>425848</v>
      </c>
      <c r="I2987" t="s">
        <v>58</v>
      </c>
      <c r="J2987" s="1">
        <v>44929</v>
      </c>
      <c r="K2987">
        <v>1400</v>
      </c>
      <c r="L2987" t="s">
        <v>12370</v>
      </c>
      <c r="M2987" t="s">
        <v>1488</v>
      </c>
      <c r="N2987" t="s">
        <v>12371</v>
      </c>
      <c r="O2987" t="s">
        <v>12372</v>
      </c>
      <c r="P2987" t="s">
        <v>71</v>
      </c>
      <c r="Q2987">
        <v>7</v>
      </c>
      <c r="R2987" t="s">
        <v>88</v>
      </c>
      <c r="S2987" t="s">
        <v>79</v>
      </c>
      <c r="T2987">
        <v>15454</v>
      </c>
      <c r="U2987" s="1">
        <v>45365</v>
      </c>
      <c r="V2987" t="s">
        <v>72</v>
      </c>
      <c r="W2987">
        <v>962573</v>
      </c>
      <c r="X2987" t="s">
        <v>12373</v>
      </c>
      <c r="Y2987">
        <v>675</v>
      </c>
      <c r="Z2987">
        <v>2347</v>
      </c>
      <c r="AA2987">
        <v>2</v>
      </c>
      <c r="AB2987" s="2" t="s">
        <v>12374</v>
      </c>
    </row>
    <row r="2988" spans="1:28" x14ac:dyDescent="0.3">
      <c r="A2988" t="s">
        <v>28</v>
      </c>
      <c r="B2988" t="s">
        <v>29</v>
      </c>
      <c r="C2988" t="s">
        <v>157</v>
      </c>
      <c r="D2988" t="s">
        <v>248</v>
      </c>
      <c r="E2988" t="s">
        <v>32</v>
      </c>
      <c r="F2988" t="s">
        <v>355</v>
      </c>
      <c r="G2988">
        <v>1</v>
      </c>
      <c r="H2988">
        <v>403512</v>
      </c>
      <c r="I2988" t="s">
        <v>58</v>
      </c>
      <c r="J2988" s="1">
        <v>45268</v>
      </c>
      <c r="K2988">
        <v>1400</v>
      </c>
      <c r="L2988" t="s">
        <v>12375</v>
      </c>
      <c r="M2988" t="s">
        <v>423</v>
      </c>
      <c r="N2988" t="s">
        <v>12376</v>
      </c>
      <c r="O2988" t="s">
        <v>12377</v>
      </c>
      <c r="P2988" t="s">
        <v>51</v>
      </c>
      <c r="Q2988">
        <v>7</v>
      </c>
      <c r="R2988" t="s">
        <v>40</v>
      </c>
      <c r="S2988" t="s">
        <v>79</v>
      </c>
      <c r="T2988">
        <v>75951</v>
      </c>
      <c r="U2988" s="1">
        <v>45579</v>
      </c>
      <c r="V2988" t="s">
        <v>155</v>
      </c>
      <c r="W2988">
        <v>449249</v>
      </c>
      <c r="X2988" t="s">
        <v>12378</v>
      </c>
      <c r="Y2988">
        <v>609</v>
      </c>
      <c r="Z2988">
        <v>2010</v>
      </c>
      <c r="AA2988">
        <v>8</v>
      </c>
      <c r="AB2988">
        <v>6432</v>
      </c>
    </row>
    <row r="2989" spans="1:28" x14ac:dyDescent="0.3">
      <c r="A2989" t="s">
        <v>28</v>
      </c>
      <c r="B2989" t="s">
        <v>29</v>
      </c>
      <c r="C2989" t="s">
        <v>91</v>
      </c>
      <c r="D2989" t="s">
        <v>227</v>
      </c>
      <c r="E2989" t="s">
        <v>32</v>
      </c>
      <c r="F2989" t="s">
        <v>47</v>
      </c>
      <c r="G2989">
        <v>86</v>
      </c>
      <c r="H2989">
        <v>427686</v>
      </c>
      <c r="I2989" t="s">
        <v>34</v>
      </c>
      <c r="J2989" s="1">
        <v>44257</v>
      </c>
      <c r="K2989">
        <v>1100</v>
      </c>
      <c r="L2989" t="s">
        <v>12379</v>
      </c>
      <c r="M2989" t="s">
        <v>276</v>
      </c>
      <c r="N2989" t="s">
        <v>12380</v>
      </c>
      <c r="O2989" t="s">
        <v>12381</v>
      </c>
      <c r="P2989" t="s">
        <v>87</v>
      </c>
      <c r="Q2989">
        <v>13</v>
      </c>
      <c r="R2989" t="s">
        <v>40</v>
      </c>
      <c r="S2989" t="s">
        <v>41</v>
      </c>
      <c r="T2989">
        <v>73859</v>
      </c>
      <c r="U2989" s="1">
        <v>45455</v>
      </c>
      <c r="V2989" t="s">
        <v>52</v>
      </c>
      <c r="W2989">
        <v>531962</v>
      </c>
      <c r="X2989" t="s">
        <v>12382</v>
      </c>
      <c r="Y2989">
        <v>614</v>
      </c>
      <c r="Z2989">
        <v>653</v>
      </c>
      <c r="AA2989">
        <v>4</v>
      </c>
      <c r="AB2989">
        <v>1044.8</v>
      </c>
    </row>
    <row r="2990" spans="1:28" x14ac:dyDescent="0.3">
      <c r="A2990" t="s">
        <v>28</v>
      </c>
      <c r="B2990" t="s">
        <v>29</v>
      </c>
      <c r="C2990" t="s">
        <v>54</v>
      </c>
      <c r="D2990" t="s">
        <v>560</v>
      </c>
      <c r="E2990" t="s">
        <v>46</v>
      </c>
      <c r="F2990" t="s">
        <v>99</v>
      </c>
      <c r="G2990">
        <v>57</v>
      </c>
      <c r="H2990">
        <v>437972</v>
      </c>
      <c r="I2990" t="s">
        <v>58</v>
      </c>
      <c r="J2990" s="1">
        <v>45460</v>
      </c>
      <c r="K2990">
        <v>950</v>
      </c>
      <c r="L2990" t="s">
        <v>12383</v>
      </c>
      <c r="M2990" t="s">
        <v>919</v>
      </c>
      <c r="N2990" t="s">
        <v>12384</v>
      </c>
      <c r="O2990" t="s">
        <v>12385</v>
      </c>
      <c r="P2990" t="s">
        <v>51</v>
      </c>
      <c r="Q2990">
        <v>5</v>
      </c>
      <c r="R2990" t="s">
        <v>40</v>
      </c>
      <c r="S2990" t="s">
        <v>79</v>
      </c>
      <c r="T2990">
        <v>46564</v>
      </c>
      <c r="U2990" s="1">
        <v>45549</v>
      </c>
      <c r="V2990" t="s">
        <v>180</v>
      </c>
      <c r="W2990">
        <v>470954</v>
      </c>
      <c r="X2990" t="s">
        <v>12386</v>
      </c>
      <c r="Y2990">
        <v>239</v>
      </c>
      <c r="Z2990">
        <v>694</v>
      </c>
      <c r="AA2990">
        <v>2</v>
      </c>
      <c r="AB2990">
        <v>555.20000000000005</v>
      </c>
    </row>
    <row r="2991" spans="1:28" x14ac:dyDescent="0.3">
      <c r="A2991" t="s">
        <v>28</v>
      </c>
      <c r="B2991" t="s">
        <v>29</v>
      </c>
      <c r="C2991" t="s">
        <v>91</v>
      </c>
      <c r="D2991" t="s">
        <v>254</v>
      </c>
      <c r="E2991" t="s">
        <v>46</v>
      </c>
      <c r="F2991" t="s">
        <v>175</v>
      </c>
      <c r="G2991">
        <v>9</v>
      </c>
      <c r="H2991">
        <v>439609</v>
      </c>
      <c r="I2991" t="s">
        <v>58</v>
      </c>
      <c r="J2991" s="1">
        <v>44521</v>
      </c>
      <c r="K2991">
        <v>950</v>
      </c>
      <c r="L2991" t="s">
        <v>12387</v>
      </c>
      <c r="M2991" t="s">
        <v>282</v>
      </c>
      <c r="N2991" t="s">
        <v>12388</v>
      </c>
      <c r="O2991" t="s">
        <v>12389</v>
      </c>
      <c r="P2991" t="s">
        <v>71</v>
      </c>
      <c r="Q2991">
        <v>13</v>
      </c>
      <c r="R2991" t="s">
        <v>88</v>
      </c>
      <c r="S2991" t="s">
        <v>63</v>
      </c>
      <c r="T2991">
        <v>64426</v>
      </c>
      <c r="U2991" s="1">
        <v>45298</v>
      </c>
      <c r="V2991" t="s">
        <v>111</v>
      </c>
      <c r="W2991">
        <v>222123</v>
      </c>
      <c r="X2991" t="s">
        <v>12390</v>
      </c>
      <c r="Y2991">
        <v>298</v>
      </c>
      <c r="Z2991">
        <v>2458</v>
      </c>
      <c r="AA2991">
        <v>2</v>
      </c>
      <c r="AB2991">
        <v>1966.4</v>
      </c>
    </row>
    <row r="2992" spans="1:28" x14ac:dyDescent="0.3">
      <c r="A2992" t="s">
        <v>28</v>
      </c>
      <c r="B2992" t="s">
        <v>29</v>
      </c>
      <c r="C2992" t="s">
        <v>44</v>
      </c>
      <c r="D2992" t="s">
        <v>560</v>
      </c>
      <c r="E2992" t="s">
        <v>56</v>
      </c>
      <c r="F2992" t="s">
        <v>113</v>
      </c>
      <c r="G2992">
        <v>4</v>
      </c>
      <c r="H2992">
        <v>402312</v>
      </c>
      <c r="I2992" t="s">
        <v>34</v>
      </c>
      <c r="J2992" s="1">
        <v>44688</v>
      </c>
      <c r="K2992">
        <v>1400</v>
      </c>
      <c r="L2992" t="s">
        <v>12391</v>
      </c>
      <c r="M2992" t="s">
        <v>211</v>
      </c>
      <c r="N2992" t="s">
        <v>12392</v>
      </c>
      <c r="O2992" t="s">
        <v>12393</v>
      </c>
      <c r="P2992" t="s">
        <v>71</v>
      </c>
      <c r="Q2992">
        <v>17</v>
      </c>
      <c r="R2992" t="s">
        <v>40</v>
      </c>
      <c r="S2992" t="s">
        <v>118</v>
      </c>
      <c r="T2992">
        <v>62778</v>
      </c>
      <c r="U2992" s="1">
        <v>45383</v>
      </c>
      <c r="V2992" t="s">
        <v>80</v>
      </c>
      <c r="W2992">
        <v>581164</v>
      </c>
      <c r="X2992" t="s">
        <v>12394</v>
      </c>
      <c r="Y2992">
        <v>718</v>
      </c>
      <c r="Z2992">
        <v>2732</v>
      </c>
      <c r="AA2992">
        <v>8</v>
      </c>
      <c r="AB2992">
        <v>8742.4</v>
      </c>
    </row>
    <row r="2993" spans="1:28" x14ac:dyDescent="0.3">
      <c r="A2993" t="s">
        <v>28</v>
      </c>
      <c r="B2993" t="s">
        <v>29</v>
      </c>
      <c r="C2993" t="s">
        <v>91</v>
      </c>
      <c r="D2993" t="s">
        <v>254</v>
      </c>
      <c r="E2993" t="s">
        <v>32</v>
      </c>
      <c r="F2993" t="s">
        <v>135</v>
      </c>
      <c r="G2993">
        <v>56</v>
      </c>
      <c r="H2993">
        <v>418630</v>
      </c>
      <c r="I2993" t="s">
        <v>58</v>
      </c>
      <c r="J2993" s="1">
        <v>45515</v>
      </c>
      <c r="K2993">
        <v>1000</v>
      </c>
      <c r="L2993" t="s">
        <v>12395</v>
      </c>
      <c r="M2993" t="s">
        <v>144</v>
      </c>
      <c r="N2993" t="s">
        <v>12396</v>
      </c>
      <c r="O2993" t="s">
        <v>12397</v>
      </c>
      <c r="P2993" t="s">
        <v>87</v>
      </c>
      <c r="Q2993">
        <v>7</v>
      </c>
      <c r="R2993" t="s">
        <v>40</v>
      </c>
      <c r="S2993" t="s">
        <v>79</v>
      </c>
      <c r="T2993">
        <v>67115</v>
      </c>
      <c r="U2993" s="1">
        <v>45573</v>
      </c>
      <c r="V2993" t="s">
        <v>155</v>
      </c>
      <c r="W2993">
        <v>708511</v>
      </c>
      <c r="X2993" t="s">
        <v>12398</v>
      </c>
      <c r="Y2993">
        <v>482</v>
      </c>
      <c r="Z2993">
        <v>2748</v>
      </c>
      <c r="AA2993">
        <v>5</v>
      </c>
      <c r="AB2993">
        <v>5496</v>
      </c>
    </row>
    <row r="2994" spans="1:28" x14ac:dyDescent="0.3">
      <c r="A2994" t="s">
        <v>28</v>
      </c>
      <c r="B2994" t="s">
        <v>29</v>
      </c>
      <c r="C2994" t="s">
        <v>30</v>
      </c>
      <c r="D2994" t="s">
        <v>637</v>
      </c>
      <c r="E2994" t="s">
        <v>32</v>
      </c>
      <c r="F2994" t="s">
        <v>33</v>
      </c>
      <c r="G2994">
        <v>2</v>
      </c>
      <c r="H2994">
        <v>416368</v>
      </c>
      <c r="I2994" t="s">
        <v>34</v>
      </c>
      <c r="J2994" s="1">
        <v>43924</v>
      </c>
      <c r="K2994">
        <v>1100</v>
      </c>
      <c r="L2994" t="s">
        <v>12399</v>
      </c>
      <c r="M2994" t="s">
        <v>736</v>
      </c>
      <c r="N2994" t="s">
        <v>12400</v>
      </c>
      <c r="O2994" t="s">
        <v>12401</v>
      </c>
      <c r="P2994" t="s">
        <v>71</v>
      </c>
      <c r="Q2994">
        <v>19</v>
      </c>
      <c r="R2994" t="s">
        <v>88</v>
      </c>
      <c r="S2994" t="s">
        <v>63</v>
      </c>
      <c r="T2994">
        <v>92806</v>
      </c>
      <c r="U2994" s="1">
        <v>45424</v>
      </c>
      <c r="V2994" t="s">
        <v>140</v>
      </c>
      <c r="W2994">
        <v>353606</v>
      </c>
      <c r="X2994" t="s">
        <v>12402</v>
      </c>
      <c r="Y2994">
        <v>529</v>
      </c>
      <c r="Z2994">
        <v>1212</v>
      </c>
      <c r="AA2994">
        <v>5</v>
      </c>
      <c r="AB2994">
        <v>2424</v>
      </c>
    </row>
    <row r="2995" spans="1:28" x14ac:dyDescent="0.3">
      <c r="A2995" t="s">
        <v>28</v>
      </c>
      <c r="B2995" t="s">
        <v>29</v>
      </c>
      <c r="C2995" t="s">
        <v>66</v>
      </c>
      <c r="D2995" t="s">
        <v>411</v>
      </c>
      <c r="E2995" t="s">
        <v>56</v>
      </c>
      <c r="F2995" t="s">
        <v>83</v>
      </c>
      <c r="G2995">
        <v>70</v>
      </c>
      <c r="H2995">
        <v>429061</v>
      </c>
      <c r="I2995" t="s">
        <v>58</v>
      </c>
      <c r="J2995" s="1">
        <v>45212</v>
      </c>
      <c r="K2995">
        <v>1100</v>
      </c>
      <c r="L2995" t="s">
        <v>12403</v>
      </c>
      <c r="M2995" t="s">
        <v>1072</v>
      </c>
      <c r="N2995" t="s">
        <v>12404</v>
      </c>
      <c r="O2995" t="s">
        <v>12405</v>
      </c>
      <c r="P2995" t="s">
        <v>71</v>
      </c>
      <c r="Q2995">
        <v>3</v>
      </c>
      <c r="R2995" t="s">
        <v>88</v>
      </c>
      <c r="S2995" t="s">
        <v>79</v>
      </c>
      <c r="T2995">
        <v>73515</v>
      </c>
      <c r="U2995" s="1">
        <v>45488</v>
      </c>
      <c r="V2995" t="s">
        <v>126</v>
      </c>
      <c r="W2995">
        <v>686449</v>
      </c>
      <c r="X2995" t="s">
        <v>12406</v>
      </c>
      <c r="Y2995">
        <v>801</v>
      </c>
      <c r="Z2995">
        <v>2153</v>
      </c>
      <c r="AA2995">
        <v>7</v>
      </c>
      <c r="AB2995" s="2" t="s">
        <v>8479</v>
      </c>
    </row>
    <row r="2996" spans="1:28" x14ac:dyDescent="0.3">
      <c r="A2996" t="s">
        <v>28</v>
      </c>
      <c r="B2996" t="s">
        <v>29</v>
      </c>
      <c r="C2996" t="s">
        <v>91</v>
      </c>
      <c r="D2996" t="s">
        <v>55</v>
      </c>
      <c r="E2996" t="s">
        <v>46</v>
      </c>
      <c r="F2996" t="s">
        <v>113</v>
      </c>
      <c r="G2996">
        <v>100</v>
      </c>
      <c r="H2996">
        <v>412417</v>
      </c>
      <c r="I2996" t="s">
        <v>58</v>
      </c>
      <c r="J2996" s="1">
        <v>45407</v>
      </c>
      <c r="K2996">
        <v>1400</v>
      </c>
      <c r="L2996" t="s">
        <v>12407</v>
      </c>
      <c r="M2996" t="s">
        <v>165</v>
      </c>
      <c r="N2996" t="s">
        <v>12408</v>
      </c>
      <c r="O2996" t="s">
        <v>12409</v>
      </c>
      <c r="P2996" t="s">
        <v>71</v>
      </c>
      <c r="Q2996">
        <v>12</v>
      </c>
      <c r="R2996" t="s">
        <v>88</v>
      </c>
      <c r="S2996" t="s">
        <v>79</v>
      </c>
      <c r="T2996">
        <v>46244</v>
      </c>
      <c r="U2996" s="1">
        <v>45314</v>
      </c>
      <c r="V2996" t="s">
        <v>111</v>
      </c>
      <c r="W2996">
        <v>997441</v>
      </c>
      <c r="X2996" t="s">
        <v>12410</v>
      </c>
      <c r="Y2996">
        <v>349</v>
      </c>
      <c r="Z2996">
        <v>538</v>
      </c>
      <c r="AA2996">
        <v>8</v>
      </c>
      <c r="AB2996" s="2" t="s">
        <v>11540</v>
      </c>
    </row>
    <row r="2997" spans="1:28" x14ac:dyDescent="0.3">
      <c r="A2997" t="s">
        <v>28</v>
      </c>
      <c r="B2997" t="s">
        <v>29</v>
      </c>
      <c r="C2997" t="s">
        <v>54</v>
      </c>
      <c r="D2997" t="s">
        <v>45</v>
      </c>
      <c r="E2997" t="s">
        <v>32</v>
      </c>
      <c r="F2997" t="s">
        <v>47</v>
      </c>
      <c r="G2997">
        <v>24</v>
      </c>
      <c r="H2997">
        <v>413788</v>
      </c>
      <c r="I2997" t="s">
        <v>34</v>
      </c>
      <c r="J2997" s="1">
        <v>45581</v>
      </c>
      <c r="K2997">
        <v>800</v>
      </c>
      <c r="L2997" t="s">
        <v>12411</v>
      </c>
      <c r="M2997" t="s">
        <v>434</v>
      </c>
      <c r="N2997" t="s">
        <v>12412</v>
      </c>
      <c r="O2997" t="s">
        <v>12413</v>
      </c>
      <c r="P2997" t="s">
        <v>51</v>
      </c>
      <c r="Q2997">
        <v>3</v>
      </c>
      <c r="R2997" t="s">
        <v>40</v>
      </c>
      <c r="S2997" t="s">
        <v>63</v>
      </c>
      <c r="T2997">
        <v>16092</v>
      </c>
      <c r="U2997" s="1">
        <v>45506</v>
      </c>
      <c r="V2997" t="s">
        <v>64</v>
      </c>
      <c r="W2997">
        <v>148308</v>
      </c>
      <c r="X2997" t="s">
        <v>12414</v>
      </c>
      <c r="Y2997">
        <v>581</v>
      </c>
      <c r="Z2997">
        <v>2594</v>
      </c>
      <c r="AA2997">
        <v>2</v>
      </c>
      <c r="AB2997" s="2" t="s">
        <v>12415</v>
      </c>
    </row>
    <row r="2998" spans="1:28" x14ac:dyDescent="0.3">
      <c r="A2998" t="s">
        <v>28</v>
      </c>
      <c r="B2998" t="s">
        <v>29</v>
      </c>
      <c r="C2998" t="s">
        <v>54</v>
      </c>
      <c r="D2998" t="s">
        <v>163</v>
      </c>
      <c r="E2998" t="s">
        <v>46</v>
      </c>
      <c r="F2998" t="s">
        <v>355</v>
      </c>
      <c r="G2998">
        <v>6</v>
      </c>
      <c r="H2998">
        <v>429158</v>
      </c>
      <c r="I2998" t="s">
        <v>34</v>
      </c>
      <c r="J2998" s="1">
        <v>45161</v>
      </c>
      <c r="K2998">
        <v>1300</v>
      </c>
      <c r="L2998" t="s">
        <v>12416</v>
      </c>
      <c r="M2998" t="s">
        <v>482</v>
      </c>
      <c r="N2998" t="s">
        <v>12417</v>
      </c>
      <c r="O2998" t="s">
        <v>12418</v>
      </c>
      <c r="P2998" t="s">
        <v>51</v>
      </c>
      <c r="Q2998">
        <v>5</v>
      </c>
      <c r="R2998" t="s">
        <v>88</v>
      </c>
      <c r="S2998" t="s">
        <v>63</v>
      </c>
      <c r="T2998">
        <v>19108</v>
      </c>
      <c r="U2998" s="1">
        <v>45480</v>
      </c>
      <c r="V2998" t="s">
        <v>126</v>
      </c>
      <c r="W2998">
        <v>961396</v>
      </c>
      <c r="X2998" t="s">
        <v>12419</v>
      </c>
      <c r="Y2998">
        <v>789</v>
      </c>
      <c r="Z2998">
        <v>1518</v>
      </c>
      <c r="AA2998">
        <v>8</v>
      </c>
      <c r="AB2998">
        <v>4857.6000000000004</v>
      </c>
    </row>
    <row r="2999" spans="1:28" x14ac:dyDescent="0.3">
      <c r="A2999" t="s">
        <v>28</v>
      </c>
      <c r="B2999" t="s">
        <v>29</v>
      </c>
      <c r="C2999" t="s">
        <v>148</v>
      </c>
      <c r="D2999" t="s">
        <v>142</v>
      </c>
      <c r="E2999" t="s">
        <v>46</v>
      </c>
      <c r="F2999" t="s">
        <v>175</v>
      </c>
      <c r="G2999">
        <v>49</v>
      </c>
      <c r="H2999">
        <v>408729</v>
      </c>
      <c r="I2999" t="s">
        <v>58</v>
      </c>
      <c r="J2999" s="1">
        <v>44437</v>
      </c>
      <c r="K2999">
        <v>1000</v>
      </c>
      <c r="L2999" t="s">
        <v>12420</v>
      </c>
      <c r="M2999" t="s">
        <v>856</v>
      </c>
      <c r="N2999" t="s">
        <v>12421</v>
      </c>
      <c r="O2999" t="s">
        <v>12422</v>
      </c>
      <c r="P2999" t="s">
        <v>87</v>
      </c>
      <c r="Q2999">
        <v>6</v>
      </c>
      <c r="R2999" t="s">
        <v>40</v>
      </c>
      <c r="S2999" t="s">
        <v>79</v>
      </c>
      <c r="T2999">
        <v>40111</v>
      </c>
      <c r="U2999" s="1">
        <v>45434</v>
      </c>
      <c r="V2999" t="s">
        <v>140</v>
      </c>
      <c r="W2999">
        <v>238123</v>
      </c>
      <c r="X2999" t="s">
        <v>8146</v>
      </c>
      <c r="Y2999">
        <v>964</v>
      </c>
      <c r="Z2999">
        <v>1992</v>
      </c>
      <c r="AA2999">
        <v>7</v>
      </c>
      <c r="AB2999">
        <v>5577.6</v>
      </c>
    </row>
    <row r="3000" spans="1:28" x14ac:dyDescent="0.3">
      <c r="A3000" t="s">
        <v>28</v>
      </c>
      <c r="B3000" t="s">
        <v>29</v>
      </c>
      <c r="C3000" t="s">
        <v>30</v>
      </c>
      <c r="D3000" t="s">
        <v>364</v>
      </c>
      <c r="E3000" t="s">
        <v>32</v>
      </c>
      <c r="F3000" t="s">
        <v>150</v>
      </c>
      <c r="G3000">
        <v>71</v>
      </c>
      <c r="H3000">
        <v>427744</v>
      </c>
      <c r="I3000" t="s">
        <v>58</v>
      </c>
      <c r="J3000" s="1">
        <v>45211</v>
      </c>
      <c r="K3000">
        <v>1200</v>
      </c>
      <c r="L3000" t="s">
        <v>12423</v>
      </c>
      <c r="M3000" t="s">
        <v>605</v>
      </c>
      <c r="N3000" t="s">
        <v>12424</v>
      </c>
      <c r="O3000" t="s">
        <v>12425</v>
      </c>
      <c r="P3000" t="s">
        <v>39</v>
      </c>
      <c r="Q3000">
        <v>13</v>
      </c>
      <c r="R3000" t="s">
        <v>88</v>
      </c>
      <c r="S3000" t="s">
        <v>41</v>
      </c>
      <c r="T3000">
        <v>89769</v>
      </c>
      <c r="U3000" s="1">
        <v>45377</v>
      </c>
      <c r="V3000" t="s">
        <v>72</v>
      </c>
      <c r="W3000">
        <v>302557</v>
      </c>
      <c r="X3000" t="s">
        <v>12426</v>
      </c>
      <c r="Y3000">
        <v>232</v>
      </c>
      <c r="Z3000">
        <v>709</v>
      </c>
      <c r="AA3000">
        <v>6</v>
      </c>
      <c r="AB3000" s="2" t="s">
        <v>3756</v>
      </c>
    </row>
    <row r="3001" spans="1:28" x14ac:dyDescent="0.3">
      <c r="A3001" t="s">
        <v>28</v>
      </c>
      <c r="B3001" t="s">
        <v>29</v>
      </c>
      <c r="C3001" t="s">
        <v>66</v>
      </c>
      <c r="D3001" t="s">
        <v>380</v>
      </c>
      <c r="E3001" t="s">
        <v>46</v>
      </c>
      <c r="F3001" t="s">
        <v>175</v>
      </c>
      <c r="G3001">
        <v>29</v>
      </c>
      <c r="H3001">
        <v>433015</v>
      </c>
      <c r="I3001" t="s">
        <v>34</v>
      </c>
      <c r="J3001" s="1">
        <v>44075</v>
      </c>
      <c r="K3001">
        <v>1300</v>
      </c>
      <c r="L3001" t="s">
        <v>12427</v>
      </c>
      <c r="M3001" t="s">
        <v>1007</v>
      </c>
      <c r="N3001" t="s">
        <v>12428</v>
      </c>
      <c r="O3001" t="s">
        <v>12429</v>
      </c>
      <c r="P3001" t="s">
        <v>87</v>
      </c>
      <c r="Q3001">
        <v>10</v>
      </c>
      <c r="R3001" t="s">
        <v>40</v>
      </c>
      <c r="S3001" t="s">
        <v>63</v>
      </c>
      <c r="T3001">
        <v>45732</v>
      </c>
      <c r="U3001" s="1">
        <v>45344</v>
      </c>
      <c r="V3001" t="s">
        <v>119</v>
      </c>
      <c r="W3001">
        <v>694165</v>
      </c>
      <c r="X3001" t="s">
        <v>12430</v>
      </c>
      <c r="Y3001">
        <v>669</v>
      </c>
      <c r="Z3001">
        <v>1356</v>
      </c>
      <c r="AA3001">
        <v>3</v>
      </c>
      <c r="AB3001">
        <v>1627.2</v>
      </c>
    </row>
    <row r="3002" spans="1:28" x14ac:dyDescent="0.3">
      <c r="A3002" t="s">
        <v>28</v>
      </c>
      <c r="B3002" t="s">
        <v>29</v>
      </c>
      <c r="C3002" t="s">
        <v>66</v>
      </c>
      <c r="D3002" t="s">
        <v>248</v>
      </c>
      <c r="E3002" t="s">
        <v>56</v>
      </c>
      <c r="F3002" t="s">
        <v>150</v>
      </c>
      <c r="G3002">
        <v>34</v>
      </c>
      <c r="H3002">
        <v>408003</v>
      </c>
      <c r="I3002" t="s">
        <v>58</v>
      </c>
      <c r="J3002" s="1">
        <v>45266</v>
      </c>
      <c r="K3002">
        <v>1400</v>
      </c>
      <c r="L3002" t="s">
        <v>886</v>
      </c>
      <c r="M3002" t="s">
        <v>1048</v>
      </c>
      <c r="N3002" t="s">
        <v>12431</v>
      </c>
      <c r="O3002" t="s">
        <v>12432</v>
      </c>
      <c r="P3002" t="s">
        <v>39</v>
      </c>
      <c r="Q3002">
        <v>9</v>
      </c>
      <c r="R3002" t="s">
        <v>40</v>
      </c>
      <c r="S3002" t="s">
        <v>41</v>
      </c>
      <c r="T3002">
        <v>22197</v>
      </c>
      <c r="U3002" s="1">
        <v>45373</v>
      </c>
      <c r="V3002" t="s">
        <v>72</v>
      </c>
      <c r="W3002">
        <v>287754</v>
      </c>
      <c r="X3002" t="s">
        <v>12433</v>
      </c>
      <c r="Y3002">
        <v>517</v>
      </c>
      <c r="Z3002">
        <v>1262</v>
      </c>
      <c r="AA3002">
        <v>7</v>
      </c>
      <c r="AB3002" s="2" t="s">
        <v>12434</v>
      </c>
    </row>
    <row r="3003" spans="1:28" x14ac:dyDescent="0.3">
      <c r="A3003" t="s">
        <v>28</v>
      </c>
      <c r="B3003" t="s">
        <v>29</v>
      </c>
      <c r="C3003" t="s">
        <v>148</v>
      </c>
      <c r="D3003" t="s">
        <v>31</v>
      </c>
      <c r="E3003" t="s">
        <v>46</v>
      </c>
      <c r="F3003" t="s">
        <v>355</v>
      </c>
      <c r="G3003">
        <v>88</v>
      </c>
      <c r="H3003">
        <v>420525</v>
      </c>
      <c r="I3003" t="s">
        <v>58</v>
      </c>
      <c r="J3003" s="1">
        <v>45077</v>
      </c>
      <c r="K3003">
        <v>1200</v>
      </c>
      <c r="L3003" t="s">
        <v>12435</v>
      </c>
      <c r="M3003" t="s">
        <v>654</v>
      </c>
      <c r="N3003" t="s">
        <v>12436</v>
      </c>
      <c r="O3003" t="s">
        <v>12437</v>
      </c>
      <c r="P3003" t="s">
        <v>87</v>
      </c>
      <c r="Q3003">
        <v>14</v>
      </c>
      <c r="R3003" t="s">
        <v>88</v>
      </c>
      <c r="S3003" t="s">
        <v>118</v>
      </c>
      <c r="T3003">
        <v>75900</v>
      </c>
      <c r="U3003" s="1">
        <v>45327</v>
      </c>
      <c r="V3003" t="s">
        <v>119</v>
      </c>
      <c r="W3003">
        <v>639314</v>
      </c>
      <c r="X3003" t="s">
        <v>12438</v>
      </c>
      <c r="Y3003">
        <v>234</v>
      </c>
      <c r="Z3003">
        <v>1654</v>
      </c>
      <c r="AA3003">
        <v>6</v>
      </c>
      <c r="AB3003" s="2" t="s">
        <v>12439</v>
      </c>
    </row>
    <row r="3004" spans="1:28" x14ac:dyDescent="0.3">
      <c r="A3004" t="s">
        <v>28</v>
      </c>
      <c r="B3004" t="s">
        <v>29</v>
      </c>
      <c r="C3004" t="s">
        <v>157</v>
      </c>
      <c r="D3004" t="s">
        <v>187</v>
      </c>
      <c r="E3004" t="s">
        <v>46</v>
      </c>
      <c r="F3004" t="s">
        <v>33</v>
      </c>
      <c r="G3004">
        <v>82</v>
      </c>
      <c r="H3004">
        <v>404594</v>
      </c>
      <c r="I3004" t="s">
        <v>34</v>
      </c>
      <c r="J3004" s="1">
        <v>44308</v>
      </c>
      <c r="K3004">
        <v>1400</v>
      </c>
      <c r="L3004" t="s">
        <v>12440</v>
      </c>
      <c r="M3004" t="s">
        <v>319</v>
      </c>
      <c r="N3004" t="s">
        <v>12441</v>
      </c>
      <c r="O3004" t="s">
        <v>12442</v>
      </c>
      <c r="P3004" t="s">
        <v>71</v>
      </c>
      <c r="Q3004">
        <v>18</v>
      </c>
      <c r="R3004" t="s">
        <v>40</v>
      </c>
      <c r="S3004" t="s">
        <v>63</v>
      </c>
      <c r="T3004">
        <v>20467</v>
      </c>
      <c r="U3004" s="1">
        <v>45334</v>
      </c>
      <c r="V3004" t="s">
        <v>119</v>
      </c>
      <c r="W3004">
        <v>909723</v>
      </c>
      <c r="X3004" t="s">
        <v>12443</v>
      </c>
      <c r="Y3004">
        <v>991</v>
      </c>
      <c r="Z3004">
        <v>1288</v>
      </c>
      <c r="AA3004">
        <v>8</v>
      </c>
      <c r="AB3004">
        <v>4121.6000000000004</v>
      </c>
    </row>
    <row r="3005" spans="1:28" x14ac:dyDescent="0.3">
      <c r="A3005" t="s">
        <v>28</v>
      </c>
      <c r="B3005" t="s">
        <v>29</v>
      </c>
      <c r="C3005" t="s">
        <v>91</v>
      </c>
      <c r="D3005" t="s">
        <v>187</v>
      </c>
      <c r="E3005" t="s">
        <v>56</v>
      </c>
      <c r="F3005" t="s">
        <v>355</v>
      </c>
      <c r="G3005">
        <v>29</v>
      </c>
      <c r="H3005">
        <v>403522</v>
      </c>
      <c r="I3005" t="s">
        <v>34</v>
      </c>
      <c r="J3005" s="1">
        <v>44010</v>
      </c>
      <c r="K3005">
        <v>1000</v>
      </c>
      <c r="L3005" t="s">
        <v>12444</v>
      </c>
      <c r="M3005" t="s">
        <v>843</v>
      </c>
      <c r="N3005" t="s">
        <v>12445</v>
      </c>
      <c r="O3005" t="s">
        <v>12446</v>
      </c>
      <c r="P3005" t="s">
        <v>51</v>
      </c>
      <c r="Q3005">
        <v>13</v>
      </c>
      <c r="R3005" t="s">
        <v>40</v>
      </c>
      <c r="S3005" t="s">
        <v>79</v>
      </c>
      <c r="T3005">
        <v>77096</v>
      </c>
      <c r="U3005" s="1">
        <v>45433</v>
      </c>
      <c r="V3005" t="s">
        <v>140</v>
      </c>
      <c r="W3005">
        <v>833493</v>
      </c>
      <c r="X3005" t="s">
        <v>12447</v>
      </c>
      <c r="Y3005">
        <v>500</v>
      </c>
      <c r="Z3005">
        <v>2503</v>
      </c>
      <c r="AA3005">
        <v>3</v>
      </c>
      <c r="AB3005" s="2" t="s">
        <v>12448</v>
      </c>
    </row>
    <row r="3006" spans="1:28" x14ac:dyDescent="0.3">
      <c r="A3006" t="s">
        <v>28</v>
      </c>
      <c r="B3006" t="s">
        <v>29</v>
      </c>
      <c r="C3006" t="s">
        <v>157</v>
      </c>
      <c r="D3006" t="s">
        <v>338</v>
      </c>
      <c r="E3006" t="s">
        <v>46</v>
      </c>
      <c r="F3006" t="s">
        <v>47</v>
      </c>
      <c r="G3006">
        <v>67</v>
      </c>
      <c r="H3006">
        <v>420931</v>
      </c>
      <c r="I3006" t="s">
        <v>34</v>
      </c>
      <c r="J3006" s="1">
        <v>43850</v>
      </c>
      <c r="K3006">
        <v>1000</v>
      </c>
      <c r="L3006" t="s">
        <v>12449</v>
      </c>
      <c r="M3006" t="s">
        <v>596</v>
      </c>
      <c r="N3006" t="s">
        <v>12450</v>
      </c>
      <c r="O3006">
        <v>6593640722</v>
      </c>
      <c r="P3006" t="s">
        <v>87</v>
      </c>
      <c r="Q3006">
        <v>13</v>
      </c>
      <c r="R3006" t="s">
        <v>88</v>
      </c>
      <c r="S3006" t="s">
        <v>41</v>
      </c>
      <c r="T3006">
        <v>71310</v>
      </c>
      <c r="U3006" s="1">
        <v>45345</v>
      </c>
      <c r="V3006" t="s">
        <v>119</v>
      </c>
      <c r="W3006">
        <v>199927</v>
      </c>
      <c r="X3006" t="s">
        <v>12451</v>
      </c>
      <c r="Y3006">
        <v>338</v>
      </c>
      <c r="Z3006">
        <v>792</v>
      </c>
      <c r="AA3006">
        <v>2</v>
      </c>
      <c r="AB3006">
        <v>633.6</v>
      </c>
    </row>
    <row r="3007" spans="1:28" x14ac:dyDescent="0.3">
      <c r="A3007" t="s">
        <v>28</v>
      </c>
      <c r="B3007" t="s">
        <v>29</v>
      </c>
      <c r="C3007" t="s">
        <v>54</v>
      </c>
      <c r="D3007" t="s">
        <v>98</v>
      </c>
      <c r="E3007" t="s">
        <v>32</v>
      </c>
      <c r="F3007" t="s">
        <v>57</v>
      </c>
      <c r="G3007">
        <v>71</v>
      </c>
      <c r="H3007">
        <v>420362</v>
      </c>
      <c r="I3007" t="s">
        <v>34</v>
      </c>
      <c r="J3007" s="1">
        <v>45129</v>
      </c>
      <c r="K3007">
        <v>1100</v>
      </c>
      <c r="L3007" t="s">
        <v>12452</v>
      </c>
      <c r="M3007" t="s">
        <v>239</v>
      </c>
      <c r="N3007" t="s">
        <v>12453</v>
      </c>
      <c r="O3007" t="s">
        <v>12454</v>
      </c>
      <c r="P3007" t="s">
        <v>51</v>
      </c>
      <c r="Q3007">
        <v>5</v>
      </c>
      <c r="R3007" t="s">
        <v>88</v>
      </c>
      <c r="S3007" t="s">
        <v>118</v>
      </c>
      <c r="T3007">
        <v>35200</v>
      </c>
      <c r="U3007" s="1">
        <v>45368</v>
      </c>
      <c r="V3007" t="s">
        <v>72</v>
      </c>
      <c r="W3007">
        <v>909135</v>
      </c>
      <c r="X3007" t="s">
        <v>12455</v>
      </c>
      <c r="Y3007">
        <v>604</v>
      </c>
      <c r="Z3007">
        <v>1800</v>
      </c>
      <c r="AA3007">
        <v>5</v>
      </c>
      <c r="AB3007">
        <v>3600</v>
      </c>
    </row>
    <row r="3008" spans="1:28" x14ac:dyDescent="0.3">
      <c r="A3008" t="s">
        <v>28</v>
      </c>
      <c r="B3008" t="s">
        <v>29</v>
      </c>
      <c r="C3008" t="s">
        <v>157</v>
      </c>
      <c r="D3008" t="s">
        <v>411</v>
      </c>
      <c r="E3008" t="s">
        <v>46</v>
      </c>
      <c r="F3008" t="s">
        <v>33</v>
      </c>
      <c r="G3008">
        <v>7</v>
      </c>
      <c r="H3008">
        <v>420438</v>
      </c>
      <c r="I3008" t="s">
        <v>34</v>
      </c>
      <c r="J3008" s="1">
        <v>45384</v>
      </c>
      <c r="K3008">
        <v>800</v>
      </c>
      <c r="L3008" t="s">
        <v>12456</v>
      </c>
      <c r="M3008" t="s">
        <v>487</v>
      </c>
      <c r="N3008" t="s">
        <v>12457</v>
      </c>
      <c r="O3008" t="s">
        <v>12458</v>
      </c>
      <c r="P3008" t="s">
        <v>87</v>
      </c>
      <c r="Q3008">
        <v>17</v>
      </c>
      <c r="R3008" t="s">
        <v>40</v>
      </c>
      <c r="S3008" t="s">
        <v>118</v>
      </c>
      <c r="T3008">
        <v>73714</v>
      </c>
      <c r="U3008" s="1">
        <v>45367</v>
      </c>
      <c r="V3008" t="s">
        <v>72</v>
      </c>
      <c r="W3008">
        <v>204533</v>
      </c>
      <c r="X3008" t="s">
        <v>12459</v>
      </c>
      <c r="Y3008">
        <v>348</v>
      </c>
      <c r="Z3008">
        <v>1089</v>
      </c>
      <c r="AA3008">
        <v>3</v>
      </c>
      <c r="AB3008" s="2" t="s">
        <v>12460</v>
      </c>
    </row>
    <row r="3009" spans="1:28" x14ac:dyDescent="0.3">
      <c r="A3009" t="s">
        <v>28</v>
      </c>
      <c r="B3009" t="s">
        <v>29</v>
      </c>
      <c r="C3009" t="s">
        <v>148</v>
      </c>
      <c r="D3009" t="s">
        <v>82</v>
      </c>
      <c r="E3009" t="s">
        <v>56</v>
      </c>
      <c r="F3009" t="s">
        <v>135</v>
      </c>
      <c r="G3009">
        <v>88</v>
      </c>
      <c r="H3009">
        <v>405152</v>
      </c>
      <c r="I3009" t="s">
        <v>58</v>
      </c>
      <c r="J3009" s="1">
        <v>45153</v>
      </c>
      <c r="K3009">
        <v>1300</v>
      </c>
      <c r="L3009" t="s">
        <v>12461</v>
      </c>
      <c r="M3009" t="s">
        <v>1058</v>
      </c>
      <c r="N3009" t="s">
        <v>12462</v>
      </c>
      <c r="O3009" t="s">
        <v>12463</v>
      </c>
      <c r="P3009" t="s">
        <v>71</v>
      </c>
      <c r="Q3009">
        <v>7</v>
      </c>
      <c r="R3009" t="s">
        <v>40</v>
      </c>
      <c r="S3009" t="s">
        <v>79</v>
      </c>
      <c r="T3009">
        <v>70129</v>
      </c>
      <c r="U3009" s="1">
        <v>45571</v>
      </c>
      <c r="V3009" t="s">
        <v>155</v>
      </c>
      <c r="W3009">
        <v>422169</v>
      </c>
      <c r="X3009" t="s">
        <v>6538</v>
      </c>
      <c r="Y3009">
        <v>969</v>
      </c>
      <c r="Z3009">
        <v>2400</v>
      </c>
      <c r="AA3009">
        <v>1</v>
      </c>
      <c r="AB3009">
        <v>960</v>
      </c>
    </row>
    <row r="3010" spans="1:28" x14ac:dyDescent="0.3">
      <c r="A3010" t="s">
        <v>28</v>
      </c>
      <c r="B3010" t="s">
        <v>29</v>
      </c>
      <c r="C3010" t="s">
        <v>66</v>
      </c>
      <c r="D3010" t="s">
        <v>45</v>
      </c>
      <c r="E3010" t="s">
        <v>56</v>
      </c>
      <c r="F3010" t="s">
        <v>135</v>
      </c>
      <c r="G3010">
        <v>56</v>
      </c>
      <c r="H3010">
        <v>439618</v>
      </c>
      <c r="I3010" t="s">
        <v>34</v>
      </c>
      <c r="J3010" s="1">
        <v>44653</v>
      </c>
      <c r="K3010">
        <v>1200</v>
      </c>
      <c r="L3010" t="s">
        <v>12464</v>
      </c>
      <c r="M3010" t="s">
        <v>596</v>
      </c>
      <c r="N3010" t="s">
        <v>12465</v>
      </c>
      <c r="O3010" t="s">
        <v>12466</v>
      </c>
      <c r="P3010" t="s">
        <v>39</v>
      </c>
      <c r="Q3010">
        <v>17</v>
      </c>
      <c r="R3010" t="s">
        <v>88</v>
      </c>
      <c r="S3010" t="s">
        <v>79</v>
      </c>
      <c r="T3010">
        <v>14707</v>
      </c>
      <c r="U3010" s="1">
        <v>45320</v>
      </c>
      <c r="V3010" t="s">
        <v>111</v>
      </c>
      <c r="W3010">
        <v>332865</v>
      </c>
      <c r="X3010" t="s">
        <v>12467</v>
      </c>
      <c r="Y3010">
        <v>862</v>
      </c>
      <c r="Z3010">
        <v>1482</v>
      </c>
      <c r="AA3010">
        <v>3</v>
      </c>
      <c r="AB3010">
        <v>1778.4</v>
      </c>
    </row>
    <row r="3011" spans="1:28" x14ac:dyDescent="0.3">
      <c r="A3011" t="s">
        <v>28</v>
      </c>
      <c r="B3011" t="s">
        <v>29</v>
      </c>
      <c r="C3011" t="s">
        <v>193</v>
      </c>
      <c r="D3011" t="s">
        <v>45</v>
      </c>
      <c r="E3011" t="s">
        <v>56</v>
      </c>
      <c r="F3011" t="s">
        <v>150</v>
      </c>
      <c r="G3011">
        <v>51</v>
      </c>
      <c r="H3011">
        <v>434588</v>
      </c>
      <c r="I3011" t="s">
        <v>34</v>
      </c>
      <c r="J3011" s="1">
        <v>45583</v>
      </c>
      <c r="K3011">
        <v>1200</v>
      </c>
      <c r="L3011" t="s">
        <v>3979</v>
      </c>
      <c r="M3011" t="s">
        <v>244</v>
      </c>
      <c r="N3011" t="s">
        <v>12468</v>
      </c>
      <c r="O3011" t="s">
        <v>12469</v>
      </c>
      <c r="P3011" t="s">
        <v>71</v>
      </c>
      <c r="Q3011">
        <v>11</v>
      </c>
      <c r="R3011" t="s">
        <v>88</v>
      </c>
      <c r="S3011" t="s">
        <v>41</v>
      </c>
      <c r="T3011">
        <v>98954</v>
      </c>
      <c r="U3011" s="1">
        <v>45390</v>
      </c>
      <c r="V3011" t="s">
        <v>80</v>
      </c>
      <c r="W3011">
        <v>376401</v>
      </c>
      <c r="X3011" t="s">
        <v>12470</v>
      </c>
      <c r="Y3011">
        <v>208</v>
      </c>
      <c r="Z3011">
        <v>805</v>
      </c>
      <c r="AA3011">
        <v>8</v>
      </c>
      <c r="AB3011">
        <v>2576</v>
      </c>
    </row>
    <row r="3012" spans="1:28" x14ac:dyDescent="0.3">
      <c r="A3012" t="s">
        <v>28</v>
      </c>
      <c r="B3012" t="s">
        <v>29</v>
      </c>
      <c r="C3012" t="s">
        <v>91</v>
      </c>
      <c r="D3012" t="s">
        <v>338</v>
      </c>
      <c r="E3012" t="s">
        <v>32</v>
      </c>
      <c r="F3012" t="s">
        <v>83</v>
      </c>
      <c r="G3012">
        <v>8</v>
      </c>
      <c r="H3012">
        <v>431510</v>
      </c>
      <c r="I3012" t="s">
        <v>34</v>
      </c>
      <c r="J3012" s="1">
        <v>44353</v>
      </c>
      <c r="K3012">
        <v>950</v>
      </c>
      <c r="L3012" t="s">
        <v>12471</v>
      </c>
      <c r="M3012" t="s">
        <v>2538</v>
      </c>
      <c r="N3012" t="s">
        <v>12472</v>
      </c>
      <c r="O3012" t="s">
        <v>12473</v>
      </c>
      <c r="P3012" t="s">
        <v>39</v>
      </c>
      <c r="Q3012">
        <v>12</v>
      </c>
      <c r="R3012" t="s">
        <v>88</v>
      </c>
      <c r="S3012" t="s">
        <v>63</v>
      </c>
      <c r="T3012">
        <v>17776</v>
      </c>
      <c r="U3012" s="1">
        <v>45556</v>
      </c>
      <c r="V3012" t="s">
        <v>180</v>
      </c>
      <c r="W3012">
        <v>933984</v>
      </c>
      <c r="X3012" t="s">
        <v>9686</v>
      </c>
      <c r="Y3012">
        <v>502</v>
      </c>
      <c r="Z3012">
        <v>2884</v>
      </c>
      <c r="AA3012">
        <v>6</v>
      </c>
      <c r="AB3012">
        <v>6921.6</v>
      </c>
    </row>
    <row r="3013" spans="1:28" x14ac:dyDescent="0.3">
      <c r="A3013" t="s">
        <v>28</v>
      </c>
      <c r="B3013" t="s">
        <v>29</v>
      </c>
      <c r="C3013" t="s">
        <v>91</v>
      </c>
      <c r="D3013" t="s">
        <v>524</v>
      </c>
      <c r="E3013" t="s">
        <v>32</v>
      </c>
      <c r="F3013" t="s">
        <v>150</v>
      </c>
      <c r="G3013">
        <v>64</v>
      </c>
      <c r="H3013">
        <v>439766</v>
      </c>
      <c r="I3013" t="s">
        <v>58</v>
      </c>
      <c r="J3013" s="1">
        <v>45539</v>
      </c>
      <c r="K3013">
        <v>800</v>
      </c>
      <c r="L3013" t="s">
        <v>12474</v>
      </c>
      <c r="M3013" t="s">
        <v>144</v>
      </c>
      <c r="N3013" t="s">
        <v>12475</v>
      </c>
      <c r="O3013" t="s">
        <v>12476</v>
      </c>
      <c r="P3013" t="s">
        <v>51</v>
      </c>
      <c r="Q3013">
        <v>13</v>
      </c>
      <c r="R3013" t="s">
        <v>88</v>
      </c>
      <c r="S3013" t="s">
        <v>41</v>
      </c>
      <c r="T3013">
        <v>88931</v>
      </c>
      <c r="U3013" s="1">
        <v>45499</v>
      </c>
      <c r="V3013" t="s">
        <v>126</v>
      </c>
      <c r="W3013">
        <v>602846</v>
      </c>
      <c r="X3013" t="s">
        <v>12477</v>
      </c>
      <c r="Y3013">
        <v>841</v>
      </c>
      <c r="Z3013">
        <v>932</v>
      </c>
      <c r="AA3013">
        <v>7</v>
      </c>
      <c r="AB3013" s="2" t="s">
        <v>12478</v>
      </c>
    </row>
    <row r="3014" spans="1:28" x14ac:dyDescent="0.3">
      <c r="A3014" t="s">
        <v>28</v>
      </c>
      <c r="B3014" t="s">
        <v>29</v>
      </c>
      <c r="C3014" t="s">
        <v>54</v>
      </c>
      <c r="D3014" t="s">
        <v>611</v>
      </c>
      <c r="E3014" t="s">
        <v>32</v>
      </c>
      <c r="F3014" t="s">
        <v>99</v>
      </c>
      <c r="G3014">
        <v>13</v>
      </c>
      <c r="H3014">
        <v>405901</v>
      </c>
      <c r="I3014" t="s">
        <v>58</v>
      </c>
      <c r="J3014" s="1">
        <v>45432</v>
      </c>
      <c r="K3014">
        <v>1400</v>
      </c>
      <c r="L3014" t="s">
        <v>12479</v>
      </c>
      <c r="M3014" t="s">
        <v>1356</v>
      </c>
      <c r="N3014" t="s">
        <v>12480</v>
      </c>
      <c r="O3014" t="s">
        <v>12481</v>
      </c>
      <c r="P3014" t="s">
        <v>39</v>
      </c>
      <c r="Q3014">
        <v>7</v>
      </c>
      <c r="R3014" t="s">
        <v>40</v>
      </c>
      <c r="S3014" t="s">
        <v>79</v>
      </c>
      <c r="T3014">
        <v>21486</v>
      </c>
      <c r="U3014" s="1">
        <v>45368</v>
      </c>
      <c r="V3014" t="s">
        <v>72</v>
      </c>
      <c r="W3014">
        <v>222769</v>
      </c>
      <c r="X3014" t="s">
        <v>12482</v>
      </c>
      <c r="Y3014">
        <v>663</v>
      </c>
      <c r="Z3014">
        <v>1009</v>
      </c>
      <c r="AA3014">
        <v>1</v>
      </c>
      <c r="AB3014">
        <v>403.6</v>
      </c>
    </row>
    <row r="3015" spans="1:28" x14ac:dyDescent="0.3">
      <c r="A3015" t="s">
        <v>28</v>
      </c>
      <c r="B3015" t="s">
        <v>29</v>
      </c>
      <c r="C3015" t="s">
        <v>54</v>
      </c>
      <c r="D3015" t="s">
        <v>380</v>
      </c>
      <c r="E3015" t="s">
        <v>46</v>
      </c>
      <c r="F3015" t="s">
        <v>175</v>
      </c>
      <c r="G3015">
        <v>22</v>
      </c>
      <c r="H3015">
        <v>432988</v>
      </c>
      <c r="I3015" t="s">
        <v>34</v>
      </c>
      <c r="J3015" s="1">
        <v>45255</v>
      </c>
      <c r="K3015">
        <v>1000</v>
      </c>
      <c r="L3015" t="s">
        <v>12483</v>
      </c>
      <c r="M3015" t="s">
        <v>216</v>
      </c>
      <c r="N3015" t="s">
        <v>12484</v>
      </c>
      <c r="O3015" t="s">
        <v>12485</v>
      </c>
      <c r="P3015" t="s">
        <v>39</v>
      </c>
      <c r="Q3015">
        <v>18</v>
      </c>
      <c r="R3015" t="s">
        <v>88</v>
      </c>
      <c r="S3015" t="s">
        <v>63</v>
      </c>
      <c r="T3015">
        <v>26474</v>
      </c>
      <c r="U3015" s="1">
        <v>45495</v>
      </c>
      <c r="V3015" t="s">
        <v>126</v>
      </c>
      <c r="W3015">
        <v>441651</v>
      </c>
      <c r="X3015" t="s">
        <v>12486</v>
      </c>
      <c r="Y3015">
        <v>730</v>
      </c>
      <c r="Z3015">
        <v>1316</v>
      </c>
      <c r="AA3015">
        <v>4</v>
      </c>
      <c r="AB3015">
        <v>2105.6</v>
      </c>
    </row>
    <row r="3016" spans="1:28" x14ac:dyDescent="0.3">
      <c r="A3016" t="s">
        <v>28</v>
      </c>
      <c r="B3016" t="s">
        <v>29</v>
      </c>
      <c r="C3016" t="s">
        <v>66</v>
      </c>
      <c r="D3016" t="s">
        <v>364</v>
      </c>
      <c r="E3016" t="s">
        <v>56</v>
      </c>
      <c r="F3016" t="s">
        <v>175</v>
      </c>
      <c r="G3016">
        <v>85</v>
      </c>
      <c r="H3016">
        <v>417351</v>
      </c>
      <c r="I3016" t="s">
        <v>34</v>
      </c>
      <c r="J3016" s="1">
        <v>45549</v>
      </c>
      <c r="K3016">
        <v>1300</v>
      </c>
      <c r="L3016" t="s">
        <v>12487</v>
      </c>
      <c r="M3016" t="s">
        <v>239</v>
      </c>
      <c r="N3016" t="s">
        <v>12488</v>
      </c>
      <c r="O3016">
        <v>1521901967</v>
      </c>
      <c r="P3016" t="s">
        <v>71</v>
      </c>
      <c r="Q3016">
        <v>6</v>
      </c>
      <c r="R3016" t="s">
        <v>40</v>
      </c>
      <c r="S3016" t="s">
        <v>41</v>
      </c>
      <c r="T3016">
        <v>46822</v>
      </c>
      <c r="U3016" s="1">
        <v>45580</v>
      </c>
      <c r="V3016" t="s">
        <v>155</v>
      </c>
      <c r="W3016">
        <v>348288</v>
      </c>
      <c r="X3016" t="s">
        <v>12489</v>
      </c>
      <c r="Y3016">
        <v>759</v>
      </c>
      <c r="Z3016">
        <v>1242</v>
      </c>
      <c r="AA3016">
        <v>3</v>
      </c>
      <c r="AB3016">
        <v>1490.4</v>
      </c>
    </row>
    <row r="3017" spans="1:28" x14ac:dyDescent="0.3">
      <c r="A3017" t="s">
        <v>28</v>
      </c>
      <c r="B3017" t="s">
        <v>29</v>
      </c>
      <c r="C3017" t="s">
        <v>157</v>
      </c>
      <c r="D3017" t="s">
        <v>55</v>
      </c>
      <c r="E3017" t="s">
        <v>32</v>
      </c>
      <c r="F3017" t="s">
        <v>175</v>
      </c>
      <c r="G3017">
        <v>52</v>
      </c>
      <c r="H3017">
        <v>420813</v>
      </c>
      <c r="I3017" t="s">
        <v>34</v>
      </c>
      <c r="J3017" s="1">
        <v>44932</v>
      </c>
      <c r="K3017">
        <v>950</v>
      </c>
      <c r="L3017" t="s">
        <v>12490</v>
      </c>
      <c r="M3017" t="s">
        <v>623</v>
      </c>
      <c r="N3017" t="s">
        <v>12491</v>
      </c>
      <c r="O3017" t="s">
        <v>12492</v>
      </c>
      <c r="P3017" t="s">
        <v>87</v>
      </c>
      <c r="Q3017">
        <v>11</v>
      </c>
      <c r="R3017" t="s">
        <v>88</v>
      </c>
      <c r="S3017" t="s">
        <v>63</v>
      </c>
      <c r="T3017">
        <v>81905</v>
      </c>
      <c r="U3017" s="1">
        <v>45480</v>
      </c>
      <c r="V3017" t="s">
        <v>126</v>
      </c>
      <c r="W3017">
        <v>505590</v>
      </c>
      <c r="X3017" t="s">
        <v>12493</v>
      </c>
      <c r="Y3017">
        <v>636</v>
      </c>
      <c r="Z3017">
        <v>1536</v>
      </c>
      <c r="AA3017">
        <v>6</v>
      </c>
      <c r="AB3017">
        <v>3686.4</v>
      </c>
    </row>
    <row r="3018" spans="1:28" x14ac:dyDescent="0.3">
      <c r="A3018" t="s">
        <v>28</v>
      </c>
      <c r="B3018" t="s">
        <v>29</v>
      </c>
      <c r="C3018" t="s">
        <v>44</v>
      </c>
      <c r="D3018" t="s">
        <v>467</v>
      </c>
      <c r="E3018" t="s">
        <v>56</v>
      </c>
      <c r="F3018" t="s">
        <v>150</v>
      </c>
      <c r="G3018">
        <v>5</v>
      </c>
      <c r="H3018">
        <v>429102</v>
      </c>
      <c r="I3018" t="s">
        <v>34</v>
      </c>
      <c r="J3018" s="1">
        <v>44459</v>
      </c>
      <c r="K3018">
        <v>800</v>
      </c>
      <c r="L3018" t="s">
        <v>12314</v>
      </c>
      <c r="M3018" t="s">
        <v>654</v>
      </c>
      <c r="N3018" t="s">
        <v>12494</v>
      </c>
      <c r="O3018" t="s">
        <v>12495</v>
      </c>
      <c r="P3018" t="s">
        <v>39</v>
      </c>
      <c r="Q3018">
        <v>14</v>
      </c>
      <c r="R3018" t="s">
        <v>40</v>
      </c>
      <c r="S3018" t="s">
        <v>118</v>
      </c>
      <c r="T3018">
        <v>40457</v>
      </c>
      <c r="U3018" s="1">
        <v>45462</v>
      </c>
      <c r="V3018" t="s">
        <v>52</v>
      </c>
      <c r="W3018">
        <v>519174</v>
      </c>
      <c r="X3018" t="s">
        <v>12496</v>
      </c>
      <c r="Y3018">
        <v>681</v>
      </c>
      <c r="Z3018">
        <v>1336</v>
      </c>
      <c r="AA3018">
        <v>5</v>
      </c>
      <c r="AB3018">
        <v>2672</v>
      </c>
    </row>
    <row r="3019" spans="1:28" x14ac:dyDescent="0.3">
      <c r="A3019" t="s">
        <v>28</v>
      </c>
      <c r="B3019" t="s">
        <v>29</v>
      </c>
      <c r="C3019" t="s">
        <v>157</v>
      </c>
      <c r="D3019" t="s">
        <v>546</v>
      </c>
      <c r="E3019" t="s">
        <v>32</v>
      </c>
      <c r="F3019" t="s">
        <v>99</v>
      </c>
      <c r="G3019">
        <v>58</v>
      </c>
      <c r="H3019">
        <v>439962</v>
      </c>
      <c r="I3019" t="s">
        <v>34</v>
      </c>
      <c r="J3019" s="1">
        <v>44914</v>
      </c>
      <c r="K3019">
        <v>1000</v>
      </c>
      <c r="L3019" t="s">
        <v>12497</v>
      </c>
      <c r="M3019" t="s">
        <v>670</v>
      </c>
      <c r="N3019" t="s">
        <v>12498</v>
      </c>
      <c r="O3019" t="s">
        <v>12499</v>
      </c>
      <c r="P3019" t="s">
        <v>71</v>
      </c>
      <c r="Q3019">
        <v>3</v>
      </c>
      <c r="R3019" t="s">
        <v>88</v>
      </c>
      <c r="S3019" t="s">
        <v>79</v>
      </c>
      <c r="T3019">
        <v>88267</v>
      </c>
      <c r="U3019" s="1">
        <v>45374</v>
      </c>
      <c r="V3019" t="s">
        <v>72</v>
      </c>
      <c r="W3019">
        <v>398911</v>
      </c>
      <c r="X3019" t="s">
        <v>12500</v>
      </c>
      <c r="Y3019">
        <v>236</v>
      </c>
      <c r="Z3019">
        <v>1344</v>
      </c>
      <c r="AA3019">
        <v>5</v>
      </c>
      <c r="AB3019">
        <v>2688</v>
      </c>
    </row>
    <row r="3020" spans="1:28" x14ac:dyDescent="0.3">
      <c r="A3020" t="s">
        <v>28</v>
      </c>
      <c r="B3020" t="s">
        <v>29</v>
      </c>
      <c r="C3020" t="s">
        <v>44</v>
      </c>
      <c r="D3020" t="s">
        <v>92</v>
      </c>
      <c r="E3020" t="s">
        <v>46</v>
      </c>
      <c r="F3020" t="s">
        <v>106</v>
      </c>
      <c r="G3020">
        <v>79</v>
      </c>
      <c r="H3020">
        <v>402736</v>
      </c>
      <c r="I3020" t="s">
        <v>34</v>
      </c>
      <c r="J3020" s="1">
        <v>45018</v>
      </c>
      <c r="K3020">
        <v>800</v>
      </c>
      <c r="L3020" t="s">
        <v>12501</v>
      </c>
      <c r="M3020" t="s">
        <v>123</v>
      </c>
      <c r="N3020" t="s">
        <v>12502</v>
      </c>
      <c r="O3020">
        <f>1-270-485-361</f>
        <v>-1115</v>
      </c>
      <c r="P3020" t="s">
        <v>51</v>
      </c>
      <c r="Q3020">
        <v>5</v>
      </c>
      <c r="R3020" t="s">
        <v>88</v>
      </c>
      <c r="S3020" t="s">
        <v>41</v>
      </c>
      <c r="T3020">
        <v>25115</v>
      </c>
      <c r="U3020" s="1">
        <v>45459</v>
      </c>
      <c r="V3020" t="s">
        <v>52</v>
      </c>
      <c r="W3020">
        <v>623506</v>
      </c>
      <c r="X3020" t="s">
        <v>12503</v>
      </c>
      <c r="Y3020">
        <v>848</v>
      </c>
      <c r="Z3020">
        <v>2930</v>
      </c>
      <c r="AA3020">
        <v>3</v>
      </c>
      <c r="AB3020">
        <v>3516</v>
      </c>
    </row>
    <row r="3021" spans="1:28" x14ac:dyDescent="0.3">
      <c r="A3021" t="s">
        <v>28</v>
      </c>
      <c r="B3021" t="s">
        <v>29</v>
      </c>
      <c r="C3021" t="s">
        <v>148</v>
      </c>
      <c r="D3021" t="s">
        <v>31</v>
      </c>
      <c r="E3021" t="s">
        <v>56</v>
      </c>
      <c r="F3021" t="s">
        <v>57</v>
      </c>
      <c r="G3021">
        <v>87</v>
      </c>
      <c r="H3021">
        <v>407042</v>
      </c>
      <c r="I3021" t="s">
        <v>58</v>
      </c>
      <c r="J3021" s="1">
        <v>44904</v>
      </c>
      <c r="K3021">
        <v>800</v>
      </c>
      <c r="L3021" t="s">
        <v>12504</v>
      </c>
      <c r="M3021" t="s">
        <v>36</v>
      </c>
      <c r="N3021" t="s">
        <v>12505</v>
      </c>
      <c r="O3021" t="s">
        <v>12506</v>
      </c>
      <c r="P3021" t="s">
        <v>51</v>
      </c>
      <c r="Q3021">
        <v>7</v>
      </c>
      <c r="R3021" t="s">
        <v>88</v>
      </c>
      <c r="S3021" t="s">
        <v>41</v>
      </c>
      <c r="T3021">
        <v>64673</v>
      </c>
      <c r="U3021" s="1">
        <v>45399</v>
      </c>
      <c r="V3021" t="s">
        <v>80</v>
      </c>
      <c r="W3021">
        <v>286232</v>
      </c>
      <c r="X3021" t="s">
        <v>12507</v>
      </c>
      <c r="Y3021">
        <v>675</v>
      </c>
      <c r="Z3021">
        <v>1342</v>
      </c>
      <c r="AA3021">
        <v>4</v>
      </c>
      <c r="AB3021" s="2" t="s">
        <v>12508</v>
      </c>
    </row>
    <row r="3022" spans="1:28" x14ac:dyDescent="0.3">
      <c r="A3022" t="s">
        <v>28</v>
      </c>
      <c r="B3022" t="s">
        <v>29</v>
      </c>
      <c r="C3022" t="s">
        <v>148</v>
      </c>
      <c r="D3022" t="s">
        <v>274</v>
      </c>
      <c r="E3022" t="s">
        <v>56</v>
      </c>
      <c r="F3022" t="s">
        <v>135</v>
      </c>
      <c r="G3022">
        <v>61</v>
      </c>
      <c r="H3022">
        <v>406785</v>
      </c>
      <c r="I3022" t="s">
        <v>58</v>
      </c>
      <c r="J3022" s="1">
        <v>45439</v>
      </c>
      <c r="K3022">
        <v>1100</v>
      </c>
      <c r="L3022" t="s">
        <v>12509</v>
      </c>
      <c r="M3022" t="s">
        <v>345</v>
      </c>
      <c r="N3022" t="s">
        <v>12510</v>
      </c>
      <c r="O3022" t="s">
        <v>12511</v>
      </c>
      <c r="P3022" t="s">
        <v>39</v>
      </c>
      <c r="Q3022">
        <v>14</v>
      </c>
      <c r="R3022" t="s">
        <v>88</v>
      </c>
      <c r="S3022" t="s">
        <v>63</v>
      </c>
      <c r="T3022">
        <v>64914</v>
      </c>
      <c r="U3022" s="1">
        <v>45392</v>
      </c>
      <c r="V3022" t="s">
        <v>80</v>
      </c>
      <c r="W3022">
        <v>462133</v>
      </c>
      <c r="X3022" t="s">
        <v>12512</v>
      </c>
      <c r="Y3022">
        <v>291</v>
      </c>
      <c r="Z3022">
        <v>1455</v>
      </c>
      <c r="AA3022">
        <v>1</v>
      </c>
      <c r="AB3022">
        <v>582</v>
      </c>
    </row>
    <row r="3023" spans="1:28" x14ac:dyDescent="0.3">
      <c r="A3023" t="s">
        <v>28</v>
      </c>
      <c r="B3023" t="s">
        <v>29</v>
      </c>
      <c r="C3023" t="s">
        <v>91</v>
      </c>
      <c r="D3023" t="s">
        <v>380</v>
      </c>
      <c r="E3023" t="s">
        <v>46</v>
      </c>
      <c r="F3023" t="s">
        <v>106</v>
      </c>
      <c r="G3023">
        <v>58</v>
      </c>
      <c r="H3023">
        <v>411620</v>
      </c>
      <c r="I3023" t="s">
        <v>34</v>
      </c>
      <c r="J3023" s="1">
        <v>44015</v>
      </c>
      <c r="K3023">
        <v>1400</v>
      </c>
      <c r="L3023" t="s">
        <v>12513</v>
      </c>
      <c r="M3023" t="s">
        <v>1072</v>
      </c>
      <c r="N3023" t="s">
        <v>12514</v>
      </c>
      <c r="O3023" t="s">
        <v>12515</v>
      </c>
      <c r="P3023" t="s">
        <v>51</v>
      </c>
      <c r="Q3023">
        <v>5</v>
      </c>
      <c r="R3023" t="s">
        <v>88</v>
      </c>
      <c r="S3023" t="s">
        <v>41</v>
      </c>
      <c r="T3023">
        <v>32177</v>
      </c>
      <c r="U3023" s="1">
        <v>45413</v>
      </c>
      <c r="V3023" t="s">
        <v>140</v>
      </c>
      <c r="W3023">
        <v>147851</v>
      </c>
      <c r="X3023" t="s">
        <v>12516</v>
      </c>
      <c r="Y3023">
        <v>596</v>
      </c>
      <c r="Z3023">
        <v>1282</v>
      </c>
      <c r="AA3023">
        <v>6</v>
      </c>
      <c r="AB3023">
        <v>3076.8</v>
      </c>
    </row>
    <row r="3024" spans="1:28" x14ac:dyDescent="0.3">
      <c r="A3024" t="s">
        <v>28</v>
      </c>
      <c r="B3024" t="s">
        <v>29</v>
      </c>
      <c r="C3024" t="s">
        <v>30</v>
      </c>
      <c r="D3024" t="s">
        <v>317</v>
      </c>
      <c r="E3024" t="s">
        <v>56</v>
      </c>
      <c r="F3024" t="s">
        <v>47</v>
      </c>
      <c r="G3024">
        <v>66</v>
      </c>
      <c r="H3024">
        <v>405211</v>
      </c>
      <c r="I3024" t="s">
        <v>34</v>
      </c>
      <c r="J3024" s="1">
        <v>44016</v>
      </c>
      <c r="K3024">
        <v>1100</v>
      </c>
      <c r="L3024" t="s">
        <v>12517</v>
      </c>
      <c r="M3024" t="s">
        <v>1409</v>
      </c>
      <c r="N3024" t="s">
        <v>12518</v>
      </c>
      <c r="O3024" t="s">
        <v>12519</v>
      </c>
      <c r="P3024" t="s">
        <v>71</v>
      </c>
      <c r="Q3024">
        <v>13</v>
      </c>
      <c r="R3024" t="s">
        <v>88</v>
      </c>
      <c r="S3024" t="s">
        <v>41</v>
      </c>
      <c r="T3024">
        <v>41041</v>
      </c>
      <c r="U3024" s="1">
        <v>45472</v>
      </c>
      <c r="V3024" t="s">
        <v>52</v>
      </c>
      <c r="W3024">
        <v>743197</v>
      </c>
      <c r="X3024" t="s">
        <v>12520</v>
      </c>
      <c r="Y3024">
        <v>749</v>
      </c>
      <c r="Z3024">
        <v>1991</v>
      </c>
      <c r="AA3024">
        <v>2</v>
      </c>
      <c r="AB3024" s="2" t="s">
        <v>12521</v>
      </c>
    </row>
    <row r="3025" spans="1:28" x14ac:dyDescent="0.3">
      <c r="A3025" t="s">
        <v>28</v>
      </c>
      <c r="B3025" t="s">
        <v>29</v>
      </c>
      <c r="C3025" t="s">
        <v>148</v>
      </c>
      <c r="D3025" t="s">
        <v>170</v>
      </c>
      <c r="E3025" t="s">
        <v>56</v>
      </c>
      <c r="F3025" t="s">
        <v>355</v>
      </c>
      <c r="G3025">
        <v>81</v>
      </c>
      <c r="H3025">
        <v>429714</v>
      </c>
      <c r="I3025" t="s">
        <v>34</v>
      </c>
      <c r="J3025" s="1">
        <v>44037</v>
      </c>
      <c r="K3025">
        <v>1200</v>
      </c>
      <c r="L3025" t="s">
        <v>12522</v>
      </c>
      <c r="M3025" t="s">
        <v>115</v>
      </c>
      <c r="N3025" t="s">
        <v>12523</v>
      </c>
      <c r="O3025" t="s">
        <v>12524</v>
      </c>
      <c r="P3025" t="s">
        <v>71</v>
      </c>
      <c r="Q3025">
        <v>10</v>
      </c>
      <c r="R3025" t="s">
        <v>40</v>
      </c>
      <c r="S3025" t="s">
        <v>41</v>
      </c>
      <c r="T3025">
        <v>27822</v>
      </c>
      <c r="U3025" s="1">
        <v>45568</v>
      </c>
      <c r="V3025" t="s">
        <v>155</v>
      </c>
      <c r="W3025">
        <v>122211</v>
      </c>
      <c r="X3025" t="s">
        <v>9955</v>
      </c>
      <c r="Y3025">
        <v>968</v>
      </c>
      <c r="Z3025">
        <v>2310</v>
      </c>
      <c r="AA3025">
        <v>1</v>
      </c>
      <c r="AB3025">
        <v>924</v>
      </c>
    </row>
    <row r="3026" spans="1:28" x14ac:dyDescent="0.3">
      <c r="A3026" t="s">
        <v>28</v>
      </c>
      <c r="B3026" t="s">
        <v>29</v>
      </c>
      <c r="C3026" t="s">
        <v>148</v>
      </c>
      <c r="D3026" t="s">
        <v>274</v>
      </c>
      <c r="E3026" t="s">
        <v>46</v>
      </c>
      <c r="F3026" t="s">
        <v>135</v>
      </c>
      <c r="G3026">
        <v>56</v>
      </c>
      <c r="H3026">
        <v>428930</v>
      </c>
      <c r="I3026" t="s">
        <v>34</v>
      </c>
      <c r="J3026" s="1">
        <v>45213</v>
      </c>
      <c r="K3026">
        <v>1400</v>
      </c>
      <c r="L3026" t="s">
        <v>12525</v>
      </c>
      <c r="M3026" t="s">
        <v>189</v>
      </c>
      <c r="N3026" t="s">
        <v>12526</v>
      </c>
      <c r="O3026" t="s">
        <v>12527</v>
      </c>
      <c r="P3026" t="s">
        <v>39</v>
      </c>
      <c r="Q3026">
        <v>8</v>
      </c>
      <c r="R3026" t="s">
        <v>88</v>
      </c>
      <c r="S3026" t="s">
        <v>41</v>
      </c>
      <c r="T3026">
        <v>37093</v>
      </c>
      <c r="U3026" s="1">
        <v>45292</v>
      </c>
      <c r="V3026" t="s">
        <v>111</v>
      </c>
      <c r="W3026">
        <v>380343</v>
      </c>
      <c r="X3026" t="s">
        <v>12528</v>
      </c>
      <c r="Y3026">
        <v>301</v>
      </c>
      <c r="Z3026">
        <v>2106</v>
      </c>
      <c r="AA3026">
        <v>1</v>
      </c>
      <c r="AB3026" s="2" t="s">
        <v>3305</v>
      </c>
    </row>
    <row r="3027" spans="1:28" x14ac:dyDescent="0.3">
      <c r="A3027" t="s">
        <v>28</v>
      </c>
      <c r="B3027" t="s">
        <v>29</v>
      </c>
      <c r="C3027" t="s">
        <v>44</v>
      </c>
      <c r="D3027" t="s">
        <v>31</v>
      </c>
      <c r="E3027" t="s">
        <v>32</v>
      </c>
      <c r="F3027" t="s">
        <v>47</v>
      </c>
      <c r="G3027">
        <v>42</v>
      </c>
      <c r="H3027">
        <v>408258</v>
      </c>
      <c r="I3027" t="s">
        <v>58</v>
      </c>
      <c r="J3027" s="1">
        <v>44892</v>
      </c>
      <c r="K3027">
        <v>800</v>
      </c>
      <c r="L3027" t="s">
        <v>12529</v>
      </c>
      <c r="M3027" t="s">
        <v>222</v>
      </c>
      <c r="N3027" t="s">
        <v>12530</v>
      </c>
      <c r="O3027">
        <v>8025463182</v>
      </c>
      <c r="P3027" t="s">
        <v>51</v>
      </c>
      <c r="Q3027">
        <v>10</v>
      </c>
      <c r="R3027" t="s">
        <v>88</v>
      </c>
      <c r="S3027" t="s">
        <v>79</v>
      </c>
      <c r="T3027">
        <v>76030</v>
      </c>
      <c r="U3027" s="1">
        <v>45541</v>
      </c>
      <c r="V3027" t="s">
        <v>180</v>
      </c>
      <c r="W3027">
        <v>472005</v>
      </c>
      <c r="X3027" t="s">
        <v>12531</v>
      </c>
      <c r="Y3027">
        <v>713</v>
      </c>
      <c r="Z3027">
        <v>669</v>
      </c>
      <c r="AA3027">
        <v>8</v>
      </c>
      <c r="AB3027">
        <v>2140.8000000000002</v>
      </c>
    </row>
    <row r="3028" spans="1:28" x14ac:dyDescent="0.3">
      <c r="A3028" t="s">
        <v>28</v>
      </c>
      <c r="B3028" t="s">
        <v>29</v>
      </c>
      <c r="C3028" t="s">
        <v>44</v>
      </c>
      <c r="D3028" t="s">
        <v>317</v>
      </c>
      <c r="E3028" t="s">
        <v>56</v>
      </c>
      <c r="F3028" t="s">
        <v>113</v>
      </c>
      <c r="G3028">
        <v>46</v>
      </c>
      <c r="H3028">
        <v>423415</v>
      </c>
      <c r="I3028" t="s">
        <v>34</v>
      </c>
      <c r="J3028" s="1">
        <v>44711</v>
      </c>
      <c r="K3028">
        <v>800</v>
      </c>
      <c r="L3028" t="s">
        <v>12532</v>
      </c>
      <c r="M3028" t="s">
        <v>428</v>
      </c>
      <c r="N3028" t="s">
        <v>12533</v>
      </c>
      <c r="O3028" t="s">
        <v>12534</v>
      </c>
      <c r="P3028" t="s">
        <v>71</v>
      </c>
      <c r="Q3028">
        <v>15</v>
      </c>
      <c r="R3028" t="s">
        <v>40</v>
      </c>
      <c r="S3028" t="s">
        <v>41</v>
      </c>
      <c r="T3028">
        <v>18124</v>
      </c>
      <c r="U3028" s="1">
        <v>45438</v>
      </c>
      <c r="V3028" t="s">
        <v>140</v>
      </c>
      <c r="W3028">
        <v>107027</v>
      </c>
      <c r="X3028" t="s">
        <v>12535</v>
      </c>
      <c r="Y3028">
        <v>536</v>
      </c>
      <c r="Z3028">
        <v>2556</v>
      </c>
      <c r="AA3028">
        <v>6</v>
      </c>
      <c r="AB3028" s="2" t="s">
        <v>12536</v>
      </c>
    </row>
    <row r="3029" spans="1:28" x14ac:dyDescent="0.3">
      <c r="A3029" t="s">
        <v>28</v>
      </c>
      <c r="B3029" t="s">
        <v>29</v>
      </c>
      <c r="C3029" t="s">
        <v>193</v>
      </c>
      <c r="D3029" t="s">
        <v>98</v>
      </c>
      <c r="E3029" t="s">
        <v>46</v>
      </c>
      <c r="F3029" t="s">
        <v>83</v>
      </c>
      <c r="G3029">
        <v>24</v>
      </c>
      <c r="H3029">
        <v>410235</v>
      </c>
      <c r="I3029" t="s">
        <v>34</v>
      </c>
      <c r="J3029" s="1">
        <v>43924</v>
      </c>
      <c r="K3029">
        <v>1200</v>
      </c>
      <c r="L3029" t="s">
        <v>12537</v>
      </c>
      <c r="M3029" t="s">
        <v>200</v>
      </c>
      <c r="N3029" t="s">
        <v>12538</v>
      </c>
      <c r="O3029" t="s">
        <v>12539</v>
      </c>
      <c r="P3029" t="s">
        <v>71</v>
      </c>
      <c r="Q3029">
        <v>16</v>
      </c>
      <c r="R3029" t="s">
        <v>88</v>
      </c>
      <c r="S3029" t="s">
        <v>41</v>
      </c>
      <c r="T3029">
        <v>64937</v>
      </c>
      <c r="U3029" s="1">
        <v>45553</v>
      </c>
      <c r="V3029" t="s">
        <v>180</v>
      </c>
      <c r="W3029">
        <v>194999</v>
      </c>
      <c r="X3029" t="s">
        <v>12540</v>
      </c>
      <c r="Y3029">
        <v>803</v>
      </c>
      <c r="Z3029">
        <v>1957</v>
      </c>
      <c r="AA3029">
        <v>3</v>
      </c>
      <c r="AB3029">
        <v>2348.4</v>
      </c>
    </row>
    <row r="3030" spans="1:28" x14ac:dyDescent="0.3">
      <c r="A3030" t="s">
        <v>28</v>
      </c>
      <c r="B3030" t="s">
        <v>29</v>
      </c>
      <c r="C3030" t="s">
        <v>66</v>
      </c>
      <c r="D3030" t="s">
        <v>31</v>
      </c>
      <c r="E3030" t="s">
        <v>32</v>
      </c>
      <c r="F3030" t="s">
        <v>355</v>
      </c>
      <c r="G3030">
        <v>88</v>
      </c>
      <c r="H3030">
        <v>410458</v>
      </c>
      <c r="I3030" t="s">
        <v>34</v>
      </c>
      <c r="J3030" s="1">
        <v>44554</v>
      </c>
      <c r="K3030">
        <v>1100</v>
      </c>
      <c r="L3030" t="s">
        <v>12541</v>
      </c>
      <c r="M3030" t="s">
        <v>542</v>
      </c>
      <c r="N3030" t="s">
        <v>12542</v>
      </c>
      <c r="O3030">
        <f>1-944-18-8038</f>
        <v>-8999</v>
      </c>
      <c r="P3030" t="s">
        <v>71</v>
      </c>
      <c r="Q3030">
        <v>16</v>
      </c>
      <c r="R3030" t="s">
        <v>88</v>
      </c>
      <c r="S3030" t="s">
        <v>79</v>
      </c>
      <c r="T3030">
        <v>72160</v>
      </c>
      <c r="U3030" s="1">
        <v>45616</v>
      </c>
      <c r="V3030" t="s">
        <v>42</v>
      </c>
      <c r="W3030">
        <v>481414</v>
      </c>
      <c r="X3030" t="s">
        <v>12543</v>
      </c>
      <c r="Y3030">
        <v>954</v>
      </c>
      <c r="Z3030">
        <v>2258</v>
      </c>
      <c r="AA3030">
        <v>5</v>
      </c>
      <c r="AB3030">
        <v>4516</v>
      </c>
    </row>
    <row r="3031" spans="1:28" x14ac:dyDescent="0.3">
      <c r="A3031" t="s">
        <v>28</v>
      </c>
      <c r="B3031" t="s">
        <v>29</v>
      </c>
      <c r="C3031" t="s">
        <v>66</v>
      </c>
      <c r="D3031" t="s">
        <v>274</v>
      </c>
      <c r="E3031" t="s">
        <v>56</v>
      </c>
      <c r="F3031" t="s">
        <v>83</v>
      </c>
      <c r="G3031">
        <v>77</v>
      </c>
      <c r="H3031">
        <v>411973</v>
      </c>
      <c r="I3031" t="s">
        <v>34</v>
      </c>
      <c r="J3031" s="1">
        <v>45413</v>
      </c>
      <c r="K3031">
        <v>950</v>
      </c>
      <c r="L3031" t="s">
        <v>12544</v>
      </c>
      <c r="M3031" t="s">
        <v>1253</v>
      </c>
      <c r="N3031" t="s">
        <v>12545</v>
      </c>
      <c r="O3031" t="s">
        <v>12546</v>
      </c>
      <c r="P3031" t="s">
        <v>39</v>
      </c>
      <c r="Q3031">
        <v>4</v>
      </c>
      <c r="R3031" t="s">
        <v>88</v>
      </c>
      <c r="S3031" t="s">
        <v>41</v>
      </c>
      <c r="T3031">
        <v>55099</v>
      </c>
      <c r="U3031" s="1">
        <v>45475</v>
      </c>
      <c r="V3031" t="s">
        <v>126</v>
      </c>
      <c r="W3031">
        <v>559860</v>
      </c>
      <c r="X3031" t="s">
        <v>12547</v>
      </c>
      <c r="Y3031">
        <v>942</v>
      </c>
      <c r="Z3031">
        <v>2785</v>
      </c>
      <c r="AA3031">
        <v>7</v>
      </c>
      <c r="AB3031">
        <v>7798</v>
      </c>
    </row>
    <row r="3032" spans="1:28" x14ac:dyDescent="0.3">
      <c r="A3032" t="s">
        <v>28</v>
      </c>
      <c r="B3032" t="s">
        <v>29</v>
      </c>
      <c r="C3032" t="s">
        <v>91</v>
      </c>
      <c r="D3032" t="s">
        <v>134</v>
      </c>
      <c r="E3032" t="s">
        <v>32</v>
      </c>
      <c r="F3032" t="s">
        <v>57</v>
      </c>
      <c r="G3032">
        <v>65</v>
      </c>
      <c r="H3032">
        <v>410522</v>
      </c>
      <c r="I3032" t="s">
        <v>34</v>
      </c>
      <c r="J3032" s="1">
        <v>45319</v>
      </c>
      <c r="K3032">
        <v>800</v>
      </c>
      <c r="L3032" t="s">
        <v>12548</v>
      </c>
      <c r="M3032" t="s">
        <v>736</v>
      </c>
      <c r="N3032" t="s">
        <v>12549</v>
      </c>
      <c r="O3032" t="s">
        <v>12550</v>
      </c>
      <c r="P3032" t="s">
        <v>71</v>
      </c>
      <c r="Q3032">
        <v>11</v>
      </c>
      <c r="R3032" t="s">
        <v>40</v>
      </c>
      <c r="S3032" t="s">
        <v>41</v>
      </c>
      <c r="T3032">
        <v>67580</v>
      </c>
      <c r="U3032" s="1">
        <v>45527</v>
      </c>
      <c r="V3032" t="s">
        <v>64</v>
      </c>
      <c r="W3032">
        <v>698621</v>
      </c>
      <c r="X3032" t="s">
        <v>12345</v>
      </c>
      <c r="Y3032">
        <v>260</v>
      </c>
      <c r="Z3032">
        <v>1359</v>
      </c>
      <c r="AA3032">
        <v>8</v>
      </c>
      <c r="AB3032">
        <v>4348.8</v>
      </c>
    </row>
    <row r="3033" spans="1:28" x14ac:dyDescent="0.3">
      <c r="A3033" t="s">
        <v>28</v>
      </c>
      <c r="B3033" t="s">
        <v>29</v>
      </c>
      <c r="C3033" t="s">
        <v>193</v>
      </c>
      <c r="D3033" t="s">
        <v>611</v>
      </c>
      <c r="E3033" t="s">
        <v>46</v>
      </c>
      <c r="F3033" t="s">
        <v>113</v>
      </c>
      <c r="G3033">
        <v>52</v>
      </c>
      <c r="H3033">
        <v>432285</v>
      </c>
      <c r="I3033" t="s">
        <v>34</v>
      </c>
      <c r="J3033" s="1">
        <v>45371</v>
      </c>
      <c r="K3033">
        <v>1100</v>
      </c>
      <c r="L3033" t="s">
        <v>3660</v>
      </c>
      <c r="M3033" t="s">
        <v>1483</v>
      </c>
      <c r="N3033" t="s">
        <v>12551</v>
      </c>
      <c r="O3033" t="s">
        <v>12552</v>
      </c>
      <c r="P3033" t="s">
        <v>87</v>
      </c>
      <c r="Q3033">
        <v>6</v>
      </c>
      <c r="R3033" t="s">
        <v>88</v>
      </c>
      <c r="S3033" t="s">
        <v>79</v>
      </c>
      <c r="T3033">
        <v>74606</v>
      </c>
      <c r="U3033" s="1">
        <v>45539</v>
      </c>
      <c r="V3033" t="s">
        <v>180</v>
      </c>
      <c r="W3033">
        <v>311057</v>
      </c>
      <c r="X3033" t="s">
        <v>12553</v>
      </c>
      <c r="Y3033">
        <v>624</v>
      </c>
      <c r="Z3033">
        <v>1638</v>
      </c>
      <c r="AA3033">
        <v>7</v>
      </c>
      <c r="AB3033" s="2" t="s">
        <v>12554</v>
      </c>
    </row>
    <row r="3034" spans="1:28" x14ac:dyDescent="0.3">
      <c r="A3034" t="s">
        <v>28</v>
      </c>
      <c r="B3034" t="s">
        <v>29</v>
      </c>
      <c r="C3034" t="s">
        <v>66</v>
      </c>
      <c r="D3034" t="s">
        <v>566</v>
      </c>
      <c r="E3034" t="s">
        <v>56</v>
      </c>
      <c r="F3034" t="s">
        <v>150</v>
      </c>
      <c r="G3034">
        <v>36</v>
      </c>
      <c r="H3034">
        <v>425785</v>
      </c>
      <c r="I3034" t="s">
        <v>34</v>
      </c>
      <c r="J3034" s="1">
        <v>44206</v>
      </c>
      <c r="K3034">
        <v>800</v>
      </c>
      <c r="L3034" t="s">
        <v>12555</v>
      </c>
      <c r="M3034" t="s">
        <v>250</v>
      </c>
      <c r="N3034" t="s">
        <v>12556</v>
      </c>
      <c r="O3034" t="s">
        <v>12557</v>
      </c>
      <c r="P3034" t="s">
        <v>71</v>
      </c>
      <c r="Q3034">
        <v>16</v>
      </c>
      <c r="R3034" t="s">
        <v>88</v>
      </c>
      <c r="S3034" t="s">
        <v>118</v>
      </c>
      <c r="T3034">
        <v>31663</v>
      </c>
      <c r="U3034" s="1">
        <v>45482</v>
      </c>
      <c r="V3034" t="s">
        <v>126</v>
      </c>
      <c r="W3034">
        <v>868778</v>
      </c>
      <c r="X3034" t="s">
        <v>3205</v>
      </c>
      <c r="Y3034">
        <v>322</v>
      </c>
      <c r="Z3034">
        <v>1234</v>
      </c>
      <c r="AA3034">
        <v>8</v>
      </c>
      <c r="AB3034">
        <v>3948.8</v>
      </c>
    </row>
    <row r="3035" spans="1:28" x14ac:dyDescent="0.3">
      <c r="A3035" t="s">
        <v>28</v>
      </c>
      <c r="B3035" t="s">
        <v>29</v>
      </c>
      <c r="C3035" t="s">
        <v>66</v>
      </c>
      <c r="D3035" t="s">
        <v>411</v>
      </c>
      <c r="E3035" t="s">
        <v>32</v>
      </c>
      <c r="F3035" t="s">
        <v>150</v>
      </c>
      <c r="G3035">
        <v>23</v>
      </c>
      <c r="H3035">
        <v>405627</v>
      </c>
      <c r="I3035" t="s">
        <v>34</v>
      </c>
      <c r="J3035" s="1">
        <v>44805</v>
      </c>
      <c r="K3035">
        <v>950</v>
      </c>
      <c r="L3035" t="s">
        <v>11560</v>
      </c>
      <c r="M3035" t="s">
        <v>487</v>
      </c>
      <c r="N3035" t="s">
        <v>12558</v>
      </c>
      <c r="O3035" t="s">
        <v>12559</v>
      </c>
      <c r="P3035" t="s">
        <v>51</v>
      </c>
      <c r="Q3035">
        <v>18</v>
      </c>
      <c r="R3035" t="s">
        <v>88</v>
      </c>
      <c r="S3035" t="s">
        <v>118</v>
      </c>
      <c r="T3035">
        <v>64021</v>
      </c>
      <c r="U3035" s="1">
        <v>45595</v>
      </c>
      <c r="V3035" t="s">
        <v>155</v>
      </c>
      <c r="W3035">
        <v>703982</v>
      </c>
      <c r="X3035" t="s">
        <v>12560</v>
      </c>
      <c r="Y3035">
        <v>913</v>
      </c>
      <c r="Z3035">
        <v>2990</v>
      </c>
      <c r="AA3035">
        <v>7</v>
      </c>
      <c r="AB3035">
        <v>8372</v>
      </c>
    </row>
    <row r="3036" spans="1:28" x14ac:dyDescent="0.3">
      <c r="A3036" t="s">
        <v>28</v>
      </c>
      <c r="B3036" t="s">
        <v>29</v>
      </c>
      <c r="C3036" t="s">
        <v>30</v>
      </c>
      <c r="D3036" t="s">
        <v>546</v>
      </c>
      <c r="E3036" t="s">
        <v>32</v>
      </c>
      <c r="F3036" t="s">
        <v>57</v>
      </c>
      <c r="G3036">
        <v>55</v>
      </c>
      <c r="H3036">
        <v>439466</v>
      </c>
      <c r="I3036" t="s">
        <v>34</v>
      </c>
      <c r="J3036" s="1">
        <v>44853</v>
      </c>
      <c r="K3036">
        <v>950</v>
      </c>
      <c r="L3036" t="s">
        <v>12561</v>
      </c>
      <c r="M3036" t="s">
        <v>189</v>
      </c>
      <c r="N3036" t="s">
        <v>12562</v>
      </c>
      <c r="O3036" t="s">
        <v>12563</v>
      </c>
      <c r="P3036" t="s">
        <v>71</v>
      </c>
      <c r="Q3036">
        <v>17</v>
      </c>
      <c r="R3036" t="s">
        <v>88</v>
      </c>
      <c r="S3036" t="s">
        <v>79</v>
      </c>
      <c r="T3036">
        <v>74879</v>
      </c>
      <c r="U3036" s="1">
        <v>45572</v>
      </c>
      <c r="V3036" t="s">
        <v>155</v>
      </c>
      <c r="W3036">
        <v>636813</v>
      </c>
      <c r="X3036" t="s">
        <v>12564</v>
      </c>
      <c r="Y3036">
        <v>783</v>
      </c>
      <c r="Z3036">
        <v>2388</v>
      </c>
      <c r="AA3036">
        <v>3</v>
      </c>
      <c r="AB3036" s="2" t="s">
        <v>9324</v>
      </c>
    </row>
    <row r="3037" spans="1:28" x14ac:dyDescent="0.3">
      <c r="A3037" t="s">
        <v>28</v>
      </c>
      <c r="B3037" t="s">
        <v>29</v>
      </c>
      <c r="C3037" t="s">
        <v>66</v>
      </c>
      <c r="D3037" t="s">
        <v>237</v>
      </c>
      <c r="E3037" t="s">
        <v>32</v>
      </c>
      <c r="F3037" t="s">
        <v>47</v>
      </c>
      <c r="G3037">
        <v>46</v>
      </c>
      <c r="H3037">
        <v>419920</v>
      </c>
      <c r="I3037" t="s">
        <v>34</v>
      </c>
      <c r="J3037" s="1">
        <v>44283</v>
      </c>
      <c r="K3037">
        <v>1400</v>
      </c>
      <c r="L3037" t="s">
        <v>12565</v>
      </c>
      <c r="M3037" t="s">
        <v>568</v>
      </c>
      <c r="N3037" t="s">
        <v>12566</v>
      </c>
      <c r="O3037">
        <v>1189627765</v>
      </c>
      <c r="P3037" t="s">
        <v>87</v>
      </c>
      <c r="Q3037">
        <v>15</v>
      </c>
      <c r="R3037" t="s">
        <v>40</v>
      </c>
      <c r="S3037" t="s">
        <v>41</v>
      </c>
      <c r="T3037">
        <v>75540</v>
      </c>
      <c r="U3037" s="1">
        <v>45553</v>
      </c>
      <c r="V3037" t="s">
        <v>180</v>
      </c>
      <c r="W3037">
        <v>887779</v>
      </c>
      <c r="X3037" t="s">
        <v>3606</v>
      </c>
      <c r="Y3037">
        <v>963</v>
      </c>
      <c r="Z3037">
        <v>1989</v>
      </c>
      <c r="AA3037">
        <v>8</v>
      </c>
      <c r="AB3037">
        <v>6364.8</v>
      </c>
    </row>
    <row r="3038" spans="1:28" x14ac:dyDescent="0.3">
      <c r="A3038" t="s">
        <v>28</v>
      </c>
      <c r="B3038" t="s">
        <v>29</v>
      </c>
      <c r="C3038" t="s">
        <v>193</v>
      </c>
      <c r="D3038" t="s">
        <v>364</v>
      </c>
      <c r="E3038" t="s">
        <v>32</v>
      </c>
      <c r="F3038" t="s">
        <v>33</v>
      </c>
      <c r="G3038">
        <v>76</v>
      </c>
      <c r="H3038">
        <v>435933</v>
      </c>
      <c r="I3038" t="s">
        <v>58</v>
      </c>
      <c r="J3038" s="1">
        <v>44247</v>
      </c>
      <c r="K3038">
        <v>1400</v>
      </c>
      <c r="L3038" t="s">
        <v>12567</v>
      </c>
      <c r="M3038" t="s">
        <v>1305</v>
      </c>
      <c r="N3038" t="s">
        <v>12568</v>
      </c>
      <c r="O3038" t="s">
        <v>12569</v>
      </c>
      <c r="P3038" t="s">
        <v>71</v>
      </c>
      <c r="Q3038">
        <v>16</v>
      </c>
      <c r="R3038" t="s">
        <v>88</v>
      </c>
      <c r="S3038" t="s">
        <v>63</v>
      </c>
      <c r="T3038">
        <v>26893</v>
      </c>
      <c r="U3038" s="1">
        <v>45344</v>
      </c>
      <c r="V3038" t="s">
        <v>119</v>
      </c>
      <c r="W3038">
        <v>889057</v>
      </c>
      <c r="X3038" t="s">
        <v>8424</v>
      </c>
      <c r="Y3038">
        <v>968</v>
      </c>
      <c r="Z3038">
        <v>2068</v>
      </c>
      <c r="AA3038">
        <v>3</v>
      </c>
      <c r="AB3038" s="2" t="s">
        <v>12570</v>
      </c>
    </row>
    <row r="3039" spans="1:28" x14ac:dyDescent="0.3">
      <c r="A3039" t="s">
        <v>28</v>
      </c>
      <c r="B3039" t="s">
        <v>29</v>
      </c>
      <c r="C3039" t="s">
        <v>66</v>
      </c>
      <c r="D3039" t="s">
        <v>149</v>
      </c>
      <c r="E3039" t="s">
        <v>46</v>
      </c>
      <c r="F3039" t="s">
        <v>106</v>
      </c>
      <c r="G3039">
        <v>82</v>
      </c>
      <c r="H3039">
        <v>414225</v>
      </c>
      <c r="I3039" t="s">
        <v>34</v>
      </c>
      <c r="J3039" s="1">
        <v>44593</v>
      </c>
      <c r="K3039">
        <v>1400</v>
      </c>
      <c r="L3039" t="s">
        <v>12571</v>
      </c>
      <c r="M3039" t="s">
        <v>345</v>
      </c>
      <c r="N3039" t="s">
        <v>12572</v>
      </c>
      <c r="O3039" t="s">
        <v>12573</v>
      </c>
      <c r="P3039" t="s">
        <v>51</v>
      </c>
      <c r="Q3039">
        <v>17</v>
      </c>
      <c r="R3039" t="s">
        <v>88</v>
      </c>
      <c r="S3039" t="s">
        <v>41</v>
      </c>
      <c r="T3039">
        <v>65451</v>
      </c>
      <c r="U3039" s="1">
        <v>45447</v>
      </c>
      <c r="V3039" t="s">
        <v>52</v>
      </c>
      <c r="W3039">
        <v>803455</v>
      </c>
      <c r="X3039" t="s">
        <v>12574</v>
      </c>
      <c r="Y3039">
        <v>261</v>
      </c>
      <c r="Z3039">
        <v>939</v>
      </c>
      <c r="AA3039">
        <v>5</v>
      </c>
      <c r="AB3039">
        <v>1878</v>
      </c>
    </row>
    <row r="3040" spans="1:28" x14ac:dyDescent="0.3">
      <c r="A3040" t="s">
        <v>28</v>
      </c>
      <c r="B3040" t="s">
        <v>29</v>
      </c>
      <c r="C3040" t="s">
        <v>148</v>
      </c>
      <c r="D3040" t="s">
        <v>45</v>
      </c>
      <c r="E3040" t="s">
        <v>56</v>
      </c>
      <c r="F3040" t="s">
        <v>106</v>
      </c>
      <c r="G3040">
        <v>79</v>
      </c>
      <c r="H3040">
        <v>401387</v>
      </c>
      <c r="I3040" t="s">
        <v>58</v>
      </c>
      <c r="J3040" s="1">
        <v>45316</v>
      </c>
      <c r="K3040">
        <v>1400</v>
      </c>
      <c r="L3040" t="s">
        <v>12575</v>
      </c>
      <c r="M3040" t="s">
        <v>239</v>
      </c>
      <c r="N3040" t="s">
        <v>12576</v>
      </c>
      <c r="O3040" t="s">
        <v>12577</v>
      </c>
      <c r="P3040" t="s">
        <v>71</v>
      </c>
      <c r="Q3040">
        <v>5</v>
      </c>
      <c r="R3040" t="s">
        <v>40</v>
      </c>
      <c r="S3040" t="s">
        <v>118</v>
      </c>
      <c r="T3040">
        <v>72292</v>
      </c>
      <c r="U3040" s="1">
        <v>45441</v>
      </c>
      <c r="V3040" t="s">
        <v>140</v>
      </c>
      <c r="W3040">
        <v>662596</v>
      </c>
      <c r="X3040" t="s">
        <v>12578</v>
      </c>
      <c r="Y3040">
        <v>387</v>
      </c>
      <c r="Z3040">
        <v>1496</v>
      </c>
      <c r="AA3040">
        <v>7</v>
      </c>
      <c r="AB3040">
        <v>4188.8</v>
      </c>
    </row>
    <row r="3041" spans="1:28" x14ac:dyDescent="0.3">
      <c r="A3041" t="s">
        <v>28</v>
      </c>
      <c r="B3041" t="s">
        <v>29</v>
      </c>
      <c r="C3041" t="s">
        <v>44</v>
      </c>
      <c r="D3041" t="s">
        <v>616</v>
      </c>
      <c r="E3041" t="s">
        <v>46</v>
      </c>
      <c r="F3041" t="s">
        <v>135</v>
      </c>
      <c r="G3041">
        <v>22</v>
      </c>
      <c r="H3041">
        <v>429435</v>
      </c>
      <c r="I3041" t="s">
        <v>58</v>
      </c>
      <c r="J3041" s="1">
        <v>45508</v>
      </c>
      <c r="K3041">
        <v>1300</v>
      </c>
      <c r="L3041" t="s">
        <v>12579</v>
      </c>
      <c r="M3041" t="s">
        <v>478</v>
      </c>
      <c r="N3041" t="s">
        <v>12580</v>
      </c>
      <c r="O3041" t="s">
        <v>12581</v>
      </c>
      <c r="P3041" t="s">
        <v>51</v>
      </c>
      <c r="Q3041">
        <v>14</v>
      </c>
      <c r="R3041" t="s">
        <v>88</v>
      </c>
      <c r="S3041" t="s">
        <v>41</v>
      </c>
      <c r="T3041">
        <v>68666</v>
      </c>
      <c r="U3041" s="1">
        <v>45309</v>
      </c>
      <c r="V3041" t="s">
        <v>111</v>
      </c>
      <c r="W3041">
        <v>170743</v>
      </c>
      <c r="X3041" t="s">
        <v>1742</v>
      </c>
      <c r="Y3041">
        <v>736</v>
      </c>
      <c r="Z3041">
        <v>1751</v>
      </c>
      <c r="AA3041">
        <v>5</v>
      </c>
      <c r="AB3041">
        <v>3502</v>
      </c>
    </row>
    <row r="3042" spans="1:28" x14ac:dyDescent="0.3">
      <c r="A3042" t="s">
        <v>28</v>
      </c>
      <c r="B3042" t="s">
        <v>29</v>
      </c>
      <c r="C3042" t="s">
        <v>193</v>
      </c>
      <c r="D3042" t="s">
        <v>134</v>
      </c>
      <c r="E3042" t="s">
        <v>46</v>
      </c>
      <c r="F3042" t="s">
        <v>135</v>
      </c>
      <c r="G3042">
        <v>21</v>
      </c>
      <c r="H3042">
        <v>436164</v>
      </c>
      <c r="I3042" t="s">
        <v>34</v>
      </c>
      <c r="J3042" s="1">
        <v>44232</v>
      </c>
      <c r="K3042">
        <v>1000</v>
      </c>
      <c r="L3042" t="s">
        <v>12582</v>
      </c>
      <c r="M3042" t="s">
        <v>36</v>
      </c>
      <c r="N3042" t="s">
        <v>12583</v>
      </c>
      <c r="O3042" t="s">
        <v>12584</v>
      </c>
      <c r="P3042" t="s">
        <v>39</v>
      </c>
      <c r="Q3042">
        <v>4</v>
      </c>
      <c r="R3042" t="s">
        <v>88</v>
      </c>
      <c r="S3042" t="s">
        <v>63</v>
      </c>
      <c r="T3042">
        <v>65510</v>
      </c>
      <c r="U3042" s="1">
        <v>45365</v>
      </c>
      <c r="V3042" t="s">
        <v>72</v>
      </c>
      <c r="W3042">
        <v>800962</v>
      </c>
      <c r="X3042" t="s">
        <v>12585</v>
      </c>
      <c r="Y3042">
        <v>218</v>
      </c>
      <c r="Z3042">
        <v>1739</v>
      </c>
      <c r="AA3042">
        <v>6</v>
      </c>
      <c r="AB3042">
        <v>4173.6000000000004</v>
      </c>
    </row>
    <row r="3043" spans="1:28" x14ac:dyDescent="0.3">
      <c r="A3043" t="s">
        <v>28</v>
      </c>
      <c r="B3043" t="s">
        <v>29</v>
      </c>
      <c r="C3043" t="s">
        <v>66</v>
      </c>
      <c r="D3043" t="s">
        <v>227</v>
      </c>
      <c r="E3043" t="s">
        <v>56</v>
      </c>
      <c r="F3043" t="s">
        <v>106</v>
      </c>
      <c r="G3043">
        <v>9</v>
      </c>
      <c r="H3043">
        <v>409024</v>
      </c>
      <c r="I3043" t="s">
        <v>34</v>
      </c>
      <c r="J3043" s="1">
        <v>45626</v>
      </c>
      <c r="K3043">
        <v>950</v>
      </c>
      <c r="L3043" t="s">
        <v>12586</v>
      </c>
      <c r="M3043" t="s">
        <v>244</v>
      </c>
      <c r="N3043" t="s">
        <v>12587</v>
      </c>
      <c r="O3043" t="s">
        <v>12588</v>
      </c>
      <c r="P3043" t="s">
        <v>87</v>
      </c>
      <c r="Q3043">
        <v>5</v>
      </c>
      <c r="R3043" t="s">
        <v>40</v>
      </c>
      <c r="S3043" t="s">
        <v>41</v>
      </c>
      <c r="T3043">
        <v>71042</v>
      </c>
      <c r="U3043" s="1">
        <v>45473</v>
      </c>
      <c r="V3043" t="s">
        <v>52</v>
      </c>
      <c r="W3043">
        <v>841146</v>
      </c>
      <c r="X3043" t="s">
        <v>12589</v>
      </c>
      <c r="Y3043">
        <v>526</v>
      </c>
      <c r="Z3043">
        <v>617</v>
      </c>
      <c r="AA3043">
        <v>6</v>
      </c>
      <c r="AB3043" s="2" t="s">
        <v>12590</v>
      </c>
    </row>
    <row r="3044" spans="1:28" x14ac:dyDescent="0.3">
      <c r="A3044" t="s">
        <v>28</v>
      </c>
      <c r="B3044" t="s">
        <v>29</v>
      </c>
      <c r="C3044" t="s">
        <v>91</v>
      </c>
      <c r="D3044" t="s">
        <v>380</v>
      </c>
      <c r="E3044" t="s">
        <v>56</v>
      </c>
      <c r="F3044" t="s">
        <v>57</v>
      </c>
      <c r="G3044">
        <v>85</v>
      </c>
      <c r="H3044">
        <v>415489</v>
      </c>
      <c r="I3044" t="s">
        <v>34</v>
      </c>
      <c r="J3044" s="1">
        <v>44249</v>
      </c>
      <c r="K3044">
        <v>1200</v>
      </c>
      <c r="L3044" t="s">
        <v>12591</v>
      </c>
      <c r="M3044" t="s">
        <v>552</v>
      </c>
      <c r="N3044" t="s">
        <v>12592</v>
      </c>
      <c r="O3044" t="s">
        <v>12593</v>
      </c>
      <c r="P3044" t="s">
        <v>39</v>
      </c>
      <c r="Q3044">
        <v>17</v>
      </c>
      <c r="R3044" t="s">
        <v>40</v>
      </c>
      <c r="S3044" t="s">
        <v>118</v>
      </c>
      <c r="T3044">
        <v>59326</v>
      </c>
      <c r="U3044" s="1">
        <v>45570</v>
      </c>
      <c r="V3044" t="s">
        <v>155</v>
      </c>
      <c r="W3044">
        <v>836465</v>
      </c>
      <c r="X3044" t="s">
        <v>12594</v>
      </c>
      <c r="Y3044">
        <v>315</v>
      </c>
      <c r="Z3044">
        <v>2348</v>
      </c>
      <c r="AA3044">
        <v>1</v>
      </c>
      <c r="AB3044">
        <v>939.2</v>
      </c>
    </row>
    <row r="3045" spans="1:28" x14ac:dyDescent="0.3">
      <c r="A3045" t="s">
        <v>28</v>
      </c>
      <c r="B3045" t="s">
        <v>29</v>
      </c>
      <c r="C3045" t="s">
        <v>193</v>
      </c>
      <c r="D3045" t="s">
        <v>82</v>
      </c>
      <c r="E3045" t="s">
        <v>46</v>
      </c>
      <c r="F3045" t="s">
        <v>57</v>
      </c>
      <c r="G3045">
        <v>78</v>
      </c>
      <c r="H3045">
        <v>416875</v>
      </c>
      <c r="I3045" t="s">
        <v>34</v>
      </c>
      <c r="J3045" s="1">
        <v>44456</v>
      </c>
      <c r="K3045">
        <v>1100</v>
      </c>
      <c r="L3045" t="s">
        <v>12595</v>
      </c>
      <c r="M3045" t="s">
        <v>165</v>
      </c>
      <c r="N3045" t="s">
        <v>12596</v>
      </c>
      <c r="O3045" t="s">
        <v>12597</v>
      </c>
      <c r="P3045" t="s">
        <v>39</v>
      </c>
      <c r="Q3045">
        <v>11</v>
      </c>
      <c r="R3045" t="s">
        <v>40</v>
      </c>
      <c r="S3045" t="s">
        <v>79</v>
      </c>
      <c r="T3045">
        <v>81270</v>
      </c>
      <c r="U3045" s="1">
        <v>45417</v>
      </c>
      <c r="V3045" t="s">
        <v>140</v>
      </c>
      <c r="W3045">
        <v>425025</v>
      </c>
      <c r="X3045" t="s">
        <v>12598</v>
      </c>
      <c r="Y3045">
        <v>386</v>
      </c>
      <c r="Z3045">
        <v>1947</v>
      </c>
      <c r="AA3045">
        <v>7</v>
      </c>
      <c r="AB3045">
        <v>5451.6</v>
      </c>
    </row>
    <row r="3046" spans="1:28" x14ac:dyDescent="0.3">
      <c r="A3046" t="s">
        <v>28</v>
      </c>
      <c r="B3046" t="s">
        <v>29</v>
      </c>
      <c r="C3046" t="s">
        <v>148</v>
      </c>
      <c r="D3046" t="s">
        <v>254</v>
      </c>
      <c r="E3046" t="s">
        <v>46</v>
      </c>
      <c r="F3046" t="s">
        <v>47</v>
      </c>
      <c r="G3046">
        <v>98</v>
      </c>
      <c r="H3046">
        <v>429125</v>
      </c>
      <c r="I3046" t="s">
        <v>58</v>
      </c>
      <c r="J3046" s="1">
        <v>45290</v>
      </c>
      <c r="K3046">
        <v>1100</v>
      </c>
      <c r="L3046" t="s">
        <v>12599</v>
      </c>
      <c r="M3046" t="s">
        <v>1058</v>
      </c>
      <c r="N3046" t="s">
        <v>12600</v>
      </c>
      <c r="O3046">
        <f>1-168-262-4722</f>
        <v>-5151</v>
      </c>
      <c r="P3046" t="s">
        <v>71</v>
      </c>
      <c r="Q3046">
        <v>3</v>
      </c>
      <c r="R3046" t="s">
        <v>40</v>
      </c>
      <c r="S3046" t="s">
        <v>63</v>
      </c>
      <c r="T3046">
        <v>76693</v>
      </c>
      <c r="U3046" s="1">
        <v>45439</v>
      </c>
      <c r="V3046" t="s">
        <v>140</v>
      </c>
      <c r="W3046">
        <v>638817</v>
      </c>
      <c r="X3046" t="s">
        <v>12601</v>
      </c>
      <c r="Y3046">
        <v>657</v>
      </c>
      <c r="Z3046">
        <v>2230</v>
      </c>
      <c r="AA3046">
        <v>6</v>
      </c>
      <c r="AB3046">
        <v>5352</v>
      </c>
    </row>
    <row r="3047" spans="1:28" x14ac:dyDescent="0.3">
      <c r="A3047" t="s">
        <v>28</v>
      </c>
      <c r="B3047" t="s">
        <v>29</v>
      </c>
      <c r="C3047" t="s">
        <v>30</v>
      </c>
      <c r="D3047" t="s">
        <v>364</v>
      </c>
      <c r="E3047" t="s">
        <v>32</v>
      </c>
      <c r="F3047" t="s">
        <v>99</v>
      </c>
      <c r="G3047">
        <v>6</v>
      </c>
      <c r="H3047">
        <v>416747</v>
      </c>
      <c r="I3047" t="s">
        <v>34</v>
      </c>
      <c r="J3047" s="1">
        <v>45189</v>
      </c>
      <c r="K3047">
        <v>1000</v>
      </c>
      <c r="L3047" t="s">
        <v>12602</v>
      </c>
      <c r="M3047" t="s">
        <v>552</v>
      </c>
      <c r="N3047" t="s">
        <v>12603</v>
      </c>
      <c r="O3047">
        <v>8160380064</v>
      </c>
      <c r="P3047" t="s">
        <v>39</v>
      </c>
      <c r="Q3047">
        <v>8</v>
      </c>
      <c r="R3047" t="s">
        <v>40</v>
      </c>
      <c r="S3047" t="s">
        <v>118</v>
      </c>
      <c r="T3047">
        <v>87857</v>
      </c>
      <c r="U3047" s="1">
        <v>45419</v>
      </c>
      <c r="V3047" t="s">
        <v>140</v>
      </c>
      <c r="W3047">
        <v>355910</v>
      </c>
      <c r="X3047" t="s">
        <v>12604</v>
      </c>
      <c r="Y3047">
        <v>690</v>
      </c>
      <c r="Z3047">
        <v>959</v>
      </c>
      <c r="AA3047">
        <v>6</v>
      </c>
      <c r="AB3047">
        <v>2301.6</v>
      </c>
    </row>
    <row r="3048" spans="1:28" x14ac:dyDescent="0.3">
      <c r="A3048" t="s">
        <v>28</v>
      </c>
      <c r="B3048" t="s">
        <v>29</v>
      </c>
      <c r="C3048" t="s">
        <v>30</v>
      </c>
      <c r="D3048" t="s">
        <v>291</v>
      </c>
      <c r="E3048" t="s">
        <v>46</v>
      </c>
      <c r="F3048" t="s">
        <v>355</v>
      </c>
      <c r="G3048">
        <v>37</v>
      </c>
      <c r="H3048">
        <v>410551</v>
      </c>
      <c r="I3048" t="s">
        <v>58</v>
      </c>
      <c r="J3048" s="1">
        <v>44052</v>
      </c>
      <c r="K3048">
        <v>800</v>
      </c>
      <c r="L3048" t="s">
        <v>12605</v>
      </c>
      <c r="M3048" t="s">
        <v>487</v>
      </c>
      <c r="N3048" t="s">
        <v>12606</v>
      </c>
      <c r="O3048">
        <f>1-581-258-4948</f>
        <v>-5786</v>
      </c>
      <c r="P3048" t="s">
        <v>51</v>
      </c>
      <c r="Q3048">
        <v>11</v>
      </c>
      <c r="R3048" t="s">
        <v>88</v>
      </c>
      <c r="S3048" t="s">
        <v>79</v>
      </c>
      <c r="T3048">
        <v>35936</v>
      </c>
      <c r="U3048" s="1">
        <v>45313</v>
      </c>
      <c r="V3048" t="s">
        <v>111</v>
      </c>
      <c r="W3048">
        <v>262285</v>
      </c>
      <c r="X3048" t="s">
        <v>12607</v>
      </c>
      <c r="Y3048">
        <v>876</v>
      </c>
      <c r="Z3048">
        <v>1779</v>
      </c>
      <c r="AA3048">
        <v>5</v>
      </c>
      <c r="AB3048">
        <v>3558</v>
      </c>
    </row>
    <row r="3049" spans="1:28" x14ac:dyDescent="0.3">
      <c r="A3049" t="s">
        <v>28</v>
      </c>
      <c r="B3049" t="s">
        <v>29</v>
      </c>
      <c r="C3049" t="s">
        <v>66</v>
      </c>
      <c r="D3049" t="s">
        <v>182</v>
      </c>
      <c r="E3049" t="s">
        <v>56</v>
      </c>
      <c r="F3049" t="s">
        <v>150</v>
      </c>
      <c r="G3049">
        <v>94</v>
      </c>
      <c r="H3049">
        <v>407753</v>
      </c>
      <c r="I3049" t="s">
        <v>34</v>
      </c>
      <c r="J3049" s="1">
        <v>45322</v>
      </c>
      <c r="K3049">
        <v>1200</v>
      </c>
      <c r="L3049" t="s">
        <v>12608</v>
      </c>
      <c r="M3049" t="s">
        <v>205</v>
      </c>
      <c r="N3049" t="s">
        <v>12609</v>
      </c>
      <c r="O3049" t="s">
        <v>12610</v>
      </c>
      <c r="P3049" t="s">
        <v>51</v>
      </c>
      <c r="Q3049">
        <v>6</v>
      </c>
      <c r="R3049" t="s">
        <v>40</v>
      </c>
      <c r="S3049" t="s">
        <v>41</v>
      </c>
      <c r="T3049">
        <v>82877</v>
      </c>
      <c r="U3049" s="1">
        <v>45385</v>
      </c>
      <c r="V3049" t="s">
        <v>80</v>
      </c>
      <c r="W3049">
        <v>718928</v>
      </c>
      <c r="X3049" t="s">
        <v>12611</v>
      </c>
      <c r="Y3049">
        <v>808</v>
      </c>
      <c r="Z3049">
        <v>1905</v>
      </c>
      <c r="AA3049">
        <v>5</v>
      </c>
      <c r="AB3049">
        <v>3810</v>
      </c>
    </row>
    <row r="3050" spans="1:28" x14ac:dyDescent="0.3">
      <c r="A3050" t="s">
        <v>28</v>
      </c>
      <c r="B3050" t="s">
        <v>29</v>
      </c>
      <c r="C3050" t="s">
        <v>30</v>
      </c>
      <c r="D3050" t="s">
        <v>82</v>
      </c>
      <c r="E3050" t="s">
        <v>56</v>
      </c>
      <c r="F3050" t="s">
        <v>47</v>
      </c>
      <c r="G3050">
        <v>79</v>
      </c>
      <c r="H3050">
        <v>420822</v>
      </c>
      <c r="I3050" t="s">
        <v>34</v>
      </c>
      <c r="J3050" s="1">
        <v>44746</v>
      </c>
      <c r="K3050">
        <v>950</v>
      </c>
      <c r="L3050" t="s">
        <v>12612</v>
      </c>
      <c r="M3050" t="s">
        <v>200</v>
      </c>
      <c r="N3050" t="s">
        <v>12613</v>
      </c>
      <c r="O3050">
        <f>1-94-116-7334</f>
        <v>-7543</v>
      </c>
      <c r="P3050" t="s">
        <v>71</v>
      </c>
      <c r="Q3050">
        <v>8</v>
      </c>
      <c r="R3050" t="s">
        <v>40</v>
      </c>
      <c r="S3050" t="s">
        <v>79</v>
      </c>
      <c r="T3050">
        <v>84136</v>
      </c>
      <c r="U3050" s="1">
        <v>45368</v>
      </c>
      <c r="V3050" t="s">
        <v>72</v>
      </c>
      <c r="W3050">
        <v>811216</v>
      </c>
      <c r="X3050" t="s">
        <v>4174</v>
      </c>
      <c r="Y3050">
        <v>412</v>
      </c>
      <c r="Z3050">
        <v>2814</v>
      </c>
      <c r="AA3050">
        <v>1</v>
      </c>
      <c r="AB3050" s="2" t="s">
        <v>12614</v>
      </c>
    </row>
    <row r="3051" spans="1:28" x14ac:dyDescent="0.3">
      <c r="A3051" t="s">
        <v>28</v>
      </c>
      <c r="B3051" t="s">
        <v>29</v>
      </c>
      <c r="C3051" t="s">
        <v>44</v>
      </c>
      <c r="D3051" t="s">
        <v>524</v>
      </c>
      <c r="E3051" t="s">
        <v>56</v>
      </c>
      <c r="F3051" t="s">
        <v>57</v>
      </c>
      <c r="G3051">
        <v>81</v>
      </c>
      <c r="H3051">
        <v>432832</v>
      </c>
      <c r="I3051" t="s">
        <v>34</v>
      </c>
      <c r="J3051" s="1">
        <v>45285</v>
      </c>
      <c r="K3051">
        <v>1300</v>
      </c>
      <c r="L3051" t="s">
        <v>12615</v>
      </c>
      <c r="M3051" t="s">
        <v>108</v>
      </c>
      <c r="N3051" t="s">
        <v>12616</v>
      </c>
      <c r="O3051" t="s">
        <v>12617</v>
      </c>
      <c r="P3051" t="s">
        <v>71</v>
      </c>
      <c r="Q3051">
        <v>15</v>
      </c>
      <c r="R3051" t="s">
        <v>40</v>
      </c>
      <c r="S3051" t="s">
        <v>41</v>
      </c>
      <c r="T3051">
        <v>43347</v>
      </c>
      <c r="U3051" s="1">
        <v>45487</v>
      </c>
      <c r="V3051" t="s">
        <v>126</v>
      </c>
      <c r="W3051">
        <v>701671</v>
      </c>
      <c r="X3051" t="s">
        <v>12618</v>
      </c>
      <c r="Y3051">
        <v>514</v>
      </c>
      <c r="Z3051">
        <v>1289</v>
      </c>
      <c r="AA3051">
        <v>2</v>
      </c>
      <c r="AB3051">
        <v>1031.2</v>
      </c>
    </row>
    <row r="3052" spans="1:28" x14ac:dyDescent="0.3">
      <c r="A3052" t="s">
        <v>28</v>
      </c>
      <c r="B3052" t="s">
        <v>29</v>
      </c>
      <c r="C3052" t="s">
        <v>148</v>
      </c>
      <c r="D3052" t="s">
        <v>142</v>
      </c>
      <c r="E3052" t="s">
        <v>46</v>
      </c>
      <c r="F3052" t="s">
        <v>175</v>
      </c>
      <c r="G3052">
        <v>84</v>
      </c>
      <c r="H3052">
        <v>437239</v>
      </c>
      <c r="I3052" t="s">
        <v>58</v>
      </c>
      <c r="J3052" s="1">
        <v>44568</v>
      </c>
      <c r="K3052">
        <v>1400</v>
      </c>
      <c r="L3052" t="s">
        <v>12619</v>
      </c>
      <c r="M3052" t="s">
        <v>172</v>
      </c>
      <c r="N3052" t="s">
        <v>12620</v>
      </c>
      <c r="O3052" t="s">
        <v>12621</v>
      </c>
      <c r="P3052" t="s">
        <v>87</v>
      </c>
      <c r="Q3052">
        <v>7</v>
      </c>
      <c r="R3052" t="s">
        <v>40</v>
      </c>
      <c r="S3052" t="s">
        <v>63</v>
      </c>
      <c r="T3052">
        <v>18304</v>
      </c>
      <c r="U3052" s="1">
        <v>45359</v>
      </c>
      <c r="V3052" t="s">
        <v>72</v>
      </c>
      <c r="W3052">
        <v>642311</v>
      </c>
      <c r="X3052" t="s">
        <v>12622</v>
      </c>
      <c r="Y3052">
        <v>650</v>
      </c>
      <c r="Z3052">
        <v>2360</v>
      </c>
      <c r="AA3052">
        <v>1</v>
      </c>
      <c r="AB3052">
        <v>944</v>
      </c>
    </row>
    <row r="3053" spans="1:28" x14ac:dyDescent="0.3">
      <c r="A3053" t="s">
        <v>28</v>
      </c>
      <c r="B3053" t="s">
        <v>29</v>
      </c>
      <c r="C3053" t="s">
        <v>148</v>
      </c>
      <c r="D3053" t="s">
        <v>380</v>
      </c>
      <c r="E3053" t="s">
        <v>56</v>
      </c>
      <c r="F3053" t="s">
        <v>57</v>
      </c>
      <c r="G3053">
        <v>44</v>
      </c>
      <c r="H3053">
        <v>437635</v>
      </c>
      <c r="I3053" t="s">
        <v>58</v>
      </c>
      <c r="J3053" s="1">
        <v>45566</v>
      </c>
      <c r="K3053">
        <v>800</v>
      </c>
      <c r="L3053" t="s">
        <v>12623</v>
      </c>
      <c r="M3053" t="s">
        <v>482</v>
      </c>
      <c r="N3053" t="s">
        <v>12624</v>
      </c>
      <c r="O3053" t="s">
        <v>12625</v>
      </c>
      <c r="P3053" t="s">
        <v>51</v>
      </c>
      <c r="Q3053">
        <v>7</v>
      </c>
      <c r="R3053" t="s">
        <v>88</v>
      </c>
      <c r="S3053" t="s">
        <v>118</v>
      </c>
      <c r="T3053">
        <v>71055</v>
      </c>
      <c r="U3053" s="1">
        <v>45602</v>
      </c>
      <c r="V3053" t="s">
        <v>42</v>
      </c>
      <c r="W3053">
        <v>449031</v>
      </c>
      <c r="X3053" t="s">
        <v>12626</v>
      </c>
      <c r="Y3053">
        <v>816</v>
      </c>
      <c r="Z3053">
        <v>1544</v>
      </c>
      <c r="AA3053">
        <v>1</v>
      </c>
      <c r="AB3053">
        <v>617.6</v>
      </c>
    </row>
    <row r="3054" spans="1:28" x14ac:dyDescent="0.3">
      <c r="A3054" t="s">
        <v>28</v>
      </c>
      <c r="B3054" t="s">
        <v>29</v>
      </c>
      <c r="C3054" t="s">
        <v>193</v>
      </c>
      <c r="D3054" t="s">
        <v>637</v>
      </c>
      <c r="E3054" t="s">
        <v>46</v>
      </c>
      <c r="F3054" t="s">
        <v>47</v>
      </c>
      <c r="G3054">
        <v>49</v>
      </c>
      <c r="H3054">
        <v>434074</v>
      </c>
      <c r="I3054" t="s">
        <v>34</v>
      </c>
      <c r="J3054" s="1">
        <v>45349</v>
      </c>
      <c r="K3054">
        <v>950</v>
      </c>
      <c r="L3054" t="s">
        <v>12627</v>
      </c>
      <c r="M3054" t="s">
        <v>2054</v>
      </c>
      <c r="N3054" t="s">
        <v>12628</v>
      </c>
      <c r="O3054">
        <v>2963892515</v>
      </c>
      <c r="P3054" t="s">
        <v>51</v>
      </c>
      <c r="Q3054">
        <v>14</v>
      </c>
      <c r="R3054" t="s">
        <v>40</v>
      </c>
      <c r="S3054" t="s">
        <v>79</v>
      </c>
      <c r="T3054">
        <v>81307</v>
      </c>
      <c r="U3054" s="1">
        <v>45559</v>
      </c>
      <c r="V3054" t="s">
        <v>180</v>
      </c>
      <c r="W3054">
        <v>649636</v>
      </c>
      <c r="X3054" t="s">
        <v>12629</v>
      </c>
      <c r="Y3054">
        <v>847</v>
      </c>
      <c r="Z3054">
        <v>1366</v>
      </c>
      <c r="AA3054">
        <v>5</v>
      </c>
      <c r="AB3054">
        <v>2732</v>
      </c>
    </row>
    <row r="3055" spans="1:28" x14ac:dyDescent="0.3">
      <c r="A3055" t="s">
        <v>28</v>
      </c>
      <c r="B3055" t="s">
        <v>29</v>
      </c>
      <c r="C3055" t="s">
        <v>148</v>
      </c>
      <c r="D3055" t="s">
        <v>227</v>
      </c>
      <c r="E3055" t="s">
        <v>32</v>
      </c>
      <c r="F3055" t="s">
        <v>83</v>
      </c>
      <c r="G3055">
        <v>57</v>
      </c>
      <c r="H3055">
        <v>415656</v>
      </c>
      <c r="I3055" t="s">
        <v>34</v>
      </c>
      <c r="J3055" s="1">
        <v>44773</v>
      </c>
      <c r="K3055">
        <v>800</v>
      </c>
      <c r="L3055" t="s">
        <v>12630</v>
      </c>
      <c r="M3055" t="s">
        <v>101</v>
      </c>
      <c r="N3055" t="s">
        <v>12631</v>
      </c>
      <c r="O3055" t="s">
        <v>12632</v>
      </c>
      <c r="P3055" t="s">
        <v>51</v>
      </c>
      <c r="Q3055">
        <v>7</v>
      </c>
      <c r="R3055" t="s">
        <v>88</v>
      </c>
      <c r="S3055" t="s">
        <v>41</v>
      </c>
      <c r="T3055">
        <v>33540</v>
      </c>
      <c r="U3055" s="1">
        <v>45511</v>
      </c>
      <c r="V3055" t="s">
        <v>64</v>
      </c>
      <c r="W3055">
        <v>881867</v>
      </c>
      <c r="X3055" t="s">
        <v>12633</v>
      </c>
      <c r="Y3055">
        <v>526</v>
      </c>
      <c r="Z3055">
        <v>1550</v>
      </c>
      <c r="AA3055">
        <v>3</v>
      </c>
      <c r="AB3055">
        <v>1860</v>
      </c>
    </row>
    <row r="3056" spans="1:28" x14ac:dyDescent="0.3">
      <c r="A3056" t="s">
        <v>28</v>
      </c>
      <c r="B3056" t="s">
        <v>29</v>
      </c>
      <c r="C3056" t="s">
        <v>91</v>
      </c>
      <c r="D3056" t="s">
        <v>254</v>
      </c>
      <c r="E3056" t="s">
        <v>32</v>
      </c>
      <c r="F3056" t="s">
        <v>99</v>
      </c>
      <c r="G3056">
        <v>96</v>
      </c>
      <c r="H3056">
        <v>423415</v>
      </c>
      <c r="I3056" t="s">
        <v>58</v>
      </c>
      <c r="J3056" s="1">
        <v>43924</v>
      </c>
      <c r="K3056">
        <v>1100</v>
      </c>
      <c r="L3056" t="s">
        <v>12634</v>
      </c>
      <c r="M3056" t="s">
        <v>680</v>
      </c>
      <c r="N3056" t="s">
        <v>12635</v>
      </c>
      <c r="O3056" t="s">
        <v>12636</v>
      </c>
      <c r="P3056" t="s">
        <v>87</v>
      </c>
      <c r="Q3056">
        <v>3</v>
      </c>
      <c r="R3056" t="s">
        <v>40</v>
      </c>
      <c r="S3056" t="s">
        <v>41</v>
      </c>
      <c r="T3056">
        <v>10463</v>
      </c>
      <c r="U3056" s="1">
        <v>45627</v>
      </c>
      <c r="V3056" t="s">
        <v>259</v>
      </c>
      <c r="W3056">
        <v>843852</v>
      </c>
      <c r="X3056" t="s">
        <v>12637</v>
      </c>
      <c r="Y3056">
        <v>390</v>
      </c>
      <c r="Z3056">
        <v>867</v>
      </c>
      <c r="AA3056">
        <v>2</v>
      </c>
      <c r="AB3056">
        <v>693.6</v>
      </c>
    </row>
    <row r="3057" spans="1:28" x14ac:dyDescent="0.3">
      <c r="A3057" t="s">
        <v>28</v>
      </c>
      <c r="B3057" t="s">
        <v>29</v>
      </c>
      <c r="C3057" t="s">
        <v>157</v>
      </c>
      <c r="D3057" t="s">
        <v>364</v>
      </c>
      <c r="E3057" t="s">
        <v>56</v>
      </c>
      <c r="F3057" t="s">
        <v>83</v>
      </c>
      <c r="G3057">
        <v>55</v>
      </c>
      <c r="H3057">
        <v>434343</v>
      </c>
      <c r="I3057" t="s">
        <v>34</v>
      </c>
      <c r="J3057" s="1">
        <v>44872</v>
      </c>
      <c r="K3057">
        <v>1000</v>
      </c>
      <c r="L3057" t="s">
        <v>12638</v>
      </c>
      <c r="M3057" t="s">
        <v>1212</v>
      </c>
      <c r="N3057" t="s">
        <v>12639</v>
      </c>
      <c r="O3057" t="s">
        <v>12640</v>
      </c>
      <c r="P3057" t="s">
        <v>87</v>
      </c>
      <c r="Q3057">
        <v>18</v>
      </c>
      <c r="R3057" t="s">
        <v>40</v>
      </c>
      <c r="S3057" t="s">
        <v>118</v>
      </c>
      <c r="T3057">
        <v>73239</v>
      </c>
      <c r="U3057" s="1">
        <v>45608</v>
      </c>
      <c r="V3057" t="s">
        <v>42</v>
      </c>
      <c r="W3057">
        <v>109100</v>
      </c>
      <c r="X3057" t="s">
        <v>12641</v>
      </c>
      <c r="Y3057">
        <v>556</v>
      </c>
      <c r="Z3057">
        <v>1585</v>
      </c>
      <c r="AA3057">
        <v>5</v>
      </c>
      <c r="AB3057">
        <v>3170</v>
      </c>
    </row>
    <row r="3058" spans="1:28" x14ac:dyDescent="0.3">
      <c r="A3058" t="s">
        <v>28</v>
      </c>
      <c r="B3058" t="s">
        <v>29</v>
      </c>
      <c r="C3058" t="s">
        <v>44</v>
      </c>
      <c r="D3058" t="s">
        <v>31</v>
      </c>
      <c r="E3058" t="s">
        <v>56</v>
      </c>
      <c r="F3058" t="s">
        <v>33</v>
      </c>
      <c r="G3058">
        <v>57</v>
      </c>
      <c r="H3058">
        <v>412948</v>
      </c>
      <c r="I3058" t="s">
        <v>34</v>
      </c>
      <c r="J3058" s="1">
        <v>43934</v>
      </c>
      <c r="K3058">
        <v>1300</v>
      </c>
      <c r="L3058" t="s">
        <v>12642</v>
      </c>
      <c r="M3058" t="s">
        <v>478</v>
      </c>
      <c r="N3058" t="s">
        <v>12643</v>
      </c>
      <c r="O3058" t="s">
        <v>12644</v>
      </c>
      <c r="P3058" t="s">
        <v>39</v>
      </c>
      <c r="Q3058">
        <v>11</v>
      </c>
      <c r="R3058" t="s">
        <v>88</v>
      </c>
      <c r="S3058" t="s">
        <v>118</v>
      </c>
      <c r="T3058">
        <v>15136</v>
      </c>
      <c r="U3058" s="1">
        <v>45322</v>
      </c>
      <c r="V3058" t="s">
        <v>111</v>
      </c>
      <c r="W3058">
        <v>909674</v>
      </c>
      <c r="X3058" t="s">
        <v>7060</v>
      </c>
      <c r="Y3058">
        <v>659</v>
      </c>
      <c r="Z3058">
        <v>804</v>
      </c>
      <c r="AA3058">
        <v>8</v>
      </c>
      <c r="AB3058">
        <v>2572.8000000000002</v>
      </c>
    </row>
    <row r="3059" spans="1:28" x14ac:dyDescent="0.3">
      <c r="A3059" t="s">
        <v>28</v>
      </c>
      <c r="B3059" t="s">
        <v>29</v>
      </c>
      <c r="C3059" t="s">
        <v>157</v>
      </c>
      <c r="D3059" t="s">
        <v>31</v>
      </c>
      <c r="E3059" t="s">
        <v>46</v>
      </c>
      <c r="F3059" t="s">
        <v>135</v>
      </c>
      <c r="G3059">
        <v>27</v>
      </c>
      <c r="H3059">
        <v>424307</v>
      </c>
      <c r="I3059" t="s">
        <v>34</v>
      </c>
      <c r="J3059" s="1">
        <v>44513</v>
      </c>
      <c r="K3059">
        <v>1100</v>
      </c>
      <c r="L3059" t="s">
        <v>12645</v>
      </c>
      <c r="M3059" t="s">
        <v>1291</v>
      </c>
      <c r="N3059" t="s">
        <v>12646</v>
      </c>
      <c r="O3059" t="s">
        <v>12647</v>
      </c>
      <c r="P3059" t="s">
        <v>87</v>
      </c>
      <c r="Q3059">
        <v>3</v>
      </c>
      <c r="R3059" t="s">
        <v>40</v>
      </c>
      <c r="S3059" t="s">
        <v>41</v>
      </c>
      <c r="T3059">
        <v>45946</v>
      </c>
      <c r="U3059" s="1">
        <v>45322</v>
      </c>
      <c r="V3059" t="s">
        <v>111</v>
      </c>
      <c r="W3059">
        <v>478829</v>
      </c>
      <c r="X3059" t="s">
        <v>12648</v>
      </c>
      <c r="Y3059">
        <v>321</v>
      </c>
      <c r="Z3059">
        <v>2223</v>
      </c>
      <c r="AA3059">
        <v>8</v>
      </c>
      <c r="AB3059">
        <v>7113.6</v>
      </c>
    </row>
    <row r="3060" spans="1:28" x14ac:dyDescent="0.3">
      <c r="A3060" t="s">
        <v>28</v>
      </c>
      <c r="B3060" t="s">
        <v>29</v>
      </c>
      <c r="C3060" t="s">
        <v>30</v>
      </c>
      <c r="D3060" t="s">
        <v>380</v>
      </c>
      <c r="E3060" t="s">
        <v>46</v>
      </c>
      <c r="F3060" t="s">
        <v>355</v>
      </c>
      <c r="G3060">
        <v>29</v>
      </c>
      <c r="H3060">
        <v>404977</v>
      </c>
      <c r="I3060" t="s">
        <v>34</v>
      </c>
      <c r="J3060" s="1">
        <v>45458</v>
      </c>
      <c r="K3060">
        <v>1400</v>
      </c>
      <c r="L3060" t="s">
        <v>12649</v>
      </c>
      <c r="M3060" t="s">
        <v>1366</v>
      </c>
      <c r="N3060" t="s">
        <v>12650</v>
      </c>
      <c r="O3060" s="2" t="s">
        <v>12651</v>
      </c>
      <c r="P3060" t="s">
        <v>87</v>
      </c>
      <c r="Q3060">
        <v>13</v>
      </c>
      <c r="R3060" t="s">
        <v>88</v>
      </c>
      <c r="S3060" t="s">
        <v>79</v>
      </c>
      <c r="T3060">
        <v>19222</v>
      </c>
      <c r="U3060" s="1">
        <v>45327</v>
      </c>
      <c r="V3060" t="s">
        <v>119</v>
      </c>
      <c r="W3060">
        <v>494854</v>
      </c>
      <c r="X3060" t="s">
        <v>12652</v>
      </c>
      <c r="Y3060">
        <v>248</v>
      </c>
      <c r="Z3060">
        <v>1580</v>
      </c>
      <c r="AA3060">
        <v>8</v>
      </c>
      <c r="AB3060">
        <v>5056</v>
      </c>
    </row>
    <row r="3061" spans="1:28" x14ac:dyDescent="0.3">
      <c r="A3061" t="s">
        <v>28</v>
      </c>
      <c r="B3061" t="s">
        <v>29</v>
      </c>
      <c r="C3061" t="s">
        <v>30</v>
      </c>
      <c r="D3061" t="s">
        <v>274</v>
      </c>
      <c r="E3061" t="s">
        <v>56</v>
      </c>
      <c r="F3061" t="s">
        <v>83</v>
      </c>
      <c r="G3061">
        <v>77</v>
      </c>
      <c r="H3061">
        <v>433078</v>
      </c>
      <c r="I3061" t="s">
        <v>34</v>
      </c>
      <c r="J3061" s="1">
        <v>44639</v>
      </c>
      <c r="K3061">
        <v>1200</v>
      </c>
      <c r="L3061" t="s">
        <v>12653</v>
      </c>
      <c r="M3061" t="s">
        <v>351</v>
      </c>
      <c r="N3061" t="s">
        <v>12654</v>
      </c>
      <c r="O3061" t="s">
        <v>12655</v>
      </c>
      <c r="P3061" t="s">
        <v>87</v>
      </c>
      <c r="Q3061">
        <v>9</v>
      </c>
      <c r="R3061" t="s">
        <v>40</v>
      </c>
      <c r="S3061" t="s">
        <v>79</v>
      </c>
      <c r="T3061">
        <v>65736</v>
      </c>
      <c r="U3061" s="1">
        <v>45393</v>
      </c>
      <c r="V3061" t="s">
        <v>80</v>
      </c>
      <c r="W3061">
        <v>505928</v>
      </c>
      <c r="X3061" t="s">
        <v>12656</v>
      </c>
      <c r="Y3061">
        <v>713</v>
      </c>
      <c r="Z3061">
        <v>2512</v>
      </c>
      <c r="AA3061">
        <v>2</v>
      </c>
      <c r="AB3061" s="2" t="s">
        <v>11963</v>
      </c>
    </row>
    <row r="3062" spans="1:28" x14ac:dyDescent="0.3">
      <c r="A3062" t="s">
        <v>28</v>
      </c>
      <c r="B3062" t="s">
        <v>29</v>
      </c>
      <c r="C3062" t="s">
        <v>54</v>
      </c>
      <c r="D3062" t="s">
        <v>220</v>
      </c>
      <c r="E3062" t="s">
        <v>46</v>
      </c>
      <c r="F3062" t="s">
        <v>113</v>
      </c>
      <c r="G3062">
        <v>43</v>
      </c>
      <c r="H3062">
        <v>411311</v>
      </c>
      <c r="I3062" t="s">
        <v>34</v>
      </c>
      <c r="J3062" s="1">
        <v>44128</v>
      </c>
      <c r="K3062">
        <v>1300</v>
      </c>
      <c r="L3062" t="s">
        <v>12657</v>
      </c>
      <c r="M3062" t="s">
        <v>361</v>
      </c>
      <c r="N3062" t="s">
        <v>12658</v>
      </c>
      <c r="O3062">
        <v>8904387953</v>
      </c>
      <c r="P3062" t="s">
        <v>87</v>
      </c>
      <c r="Q3062">
        <v>12</v>
      </c>
      <c r="R3062" t="s">
        <v>88</v>
      </c>
      <c r="S3062" t="s">
        <v>118</v>
      </c>
      <c r="T3062">
        <v>84982</v>
      </c>
      <c r="U3062" s="1">
        <v>45300</v>
      </c>
      <c r="V3062" t="s">
        <v>111</v>
      </c>
      <c r="W3062">
        <v>292339</v>
      </c>
      <c r="X3062" t="s">
        <v>12659</v>
      </c>
      <c r="Y3062">
        <v>579</v>
      </c>
      <c r="Z3062">
        <v>2729</v>
      </c>
      <c r="AA3062">
        <v>2</v>
      </c>
      <c r="AB3062" s="2" t="s">
        <v>12660</v>
      </c>
    </row>
    <row r="3063" spans="1:28" x14ac:dyDescent="0.3">
      <c r="A3063" t="s">
        <v>28</v>
      </c>
      <c r="B3063" t="s">
        <v>29</v>
      </c>
      <c r="C3063" t="s">
        <v>91</v>
      </c>
      <c r="D3063" t="s">
        <v>349</v>
      </c>
      <c r="E3063" t="s">
        <v>56</v>
      </c>
      <c r="F3063" t="s">
        <v>175</v>
      </c>
      <c r="G3063">
        <v>38</v>
      </c>
      <c r="H3063">
        <v>420981</v>
      </c>
      <c r="I3063" t="s">
        <v>58</v>
      </c>
      <c r="J3063" s="1">
        <v>44819</v>
      </c>
      <c r="K3063">
        <v>1200</v>
      </c>
      <c r="L3063" t="s">
        <v>12661</v>
      </c>
      <c r="M3063" t="s">
        <v>319</v>
      </c>
      <c r="N3063" t="s">
        <v>12662</v>
      </c>
      <c r="O3063" t="s">
        <v>12663</v>
      </c>
      <c r="P3063" t="s">
        <v>71</v>
      </c>
      <c r="Q3063">
        <v>12</v>
      </c>
      <c r="R3063" t="s">
        <v>88</v>
      </c>
      <c r="S3063" t="s">
        <v>63</v>
      </c>
      <c r="T3063">
        <v>11899</v>
      </c>
      <c r="U3063" s="1">
        <v>45505</v>
      </c>
      <c r="V3063" t="s">
        <v>64</v>
      </c>
      <c r="W3063">
        <v>958592</v>
      </c>
      <c r="X3063" t="s">
        <v>12664</v>
      </c>
      <c r="Y3063">
        <v>331</v>
      </c>
      <c r="Z3063">
        <v>1115</v>
      </c>
      <c r="AA3063">
        <v>6</v>
      </c>
      <c r="AB3063">
        <v>2676</v>
      </c>
    </row>
    <row r="3064" spans="1:28" x14ac:dyDescent="0.3">
      <c r="A3064" t="s">
        <v>28</v>
      </c>
      <c r="B3064" t="s">
        <v>29</v>
      </c>
      <c r="C3064" t="s">
        <v>148</v>
      </c>
      <c r="D3064" t="s">
        <v>467</v>
      </c>
      <c r="E3064" t="s">
        <v>56</v>
      </c>
      <c r="F3064" t="s">
        <v>135</v>
      </c>
      <c r="G3064">
        <v>71</v>
      </c>
      <c r="H3064">
        <v>409416</v>
      </c>
      <c r="I3064" t="s">
        <v>34</v>
      </c>
      <c r="J3064" s="1">
        <v>44282</v>
      </c>
      <c r="K3064">
        <v>1100</v>
      </c>
      <c r="L3064" t="s">
        <v>12665</v>
      </c>
      <c r="M3064" t="s">
        <v>2054</v>
      </c>
      <c r="N3064" t="s">
        <v>12666</v>
      </c>
      <c r="O3064" t="s">
        <v>12667</v>
      </c>
      <c r="P3064" t="s">
        <v>51</v>
      </c>
      <c r="Q3064">
        <v>14</v>
      </c>
      <c r="R3064" t="s">
        <v>88</v>
      </c>
      <c r="S3064" t="s">
        <v>79</v>
      </c>
      <c r="T3064">
        <v>97721</v>
      </c>
      <c r="U3064" s="1">
        <v>45623</v>
      </c>
      <c r="V3064" t="s">
        <v>42</v>
      </c>
      <c r="W3064">
        <v>540962</v>
      </c>
      <c r="X3064" t="s">
        <v>12668</v>
      </c>
      <c r="Y3064">
        <v>435</v>
      </c>
      <c r="Z3064">
        <v>1684</v>
      </c>
      <c r="AA3064">
        <v>5</v>
      </c>
      <c r="AB3064">
        <v>3368</v>
      </c>
    </row>
    <row r="3065" spans="1:28" x14ac:dyDescent="0.3">
      <c r="A3065" t="s">
        <v>28</v>
      </c>
      <c r="B3065" t="s">
        <v>29</v>
      </c>
      <c r="C3065" t="s">
        <v>66</v>
      </c>
      <c r="D3065" t="s">
        <v>380</v>
      </c>
      <c r="E3065" t="s">
        <v>56</v>
      </c>
      <c r="F3065" t="s">
        <v>57</v>
      </c>
      <c r="G3065">
        <v>95</v>
      </c>
      <c r="H3065">
        <v>431633</v>
      </c>
      <c r="I3065" t="s">
        <v>34</v>
      </c>
      <c r="J3065" s="1">
        <v>44799</v>
      </c>
      <c r="K3065">
        <v>1200</v>
      </c>
      <c r="L3065" t="s">
        <v>12669</v>
      </c>
      <c r="M3065" t="s">
        <v>366</v>
      </c>
      <c r="N3065" t="s">
        <v>12670</v>
      </c>
      <c r="O3065" t="s">
        <v>12671</v>
      </c>
      <c r="P3065" t="s">
        <v>39</v>
      </c>
      <c r="Q3065">
        <v>17</v>
      </c>
      <c r="R3065" t="s">
        <v>88</v>
      </c>
      <c r="S3065" t="s">
        <v>118</v>
      </c>
      <c r="T3065">
        <v>26439</v>
      </c>
      <c r="U3065" s="1">
        <v>45501</v>
      </c>
      <c r="V3065" t="s">
        <v>126</v>
      </c>
      <c r="W3065">
        <v>192076</v>
      </c>
      <c r="X3065" t="s">
        <v>12672</v>
      </c>
      <c r="Y3065">
        <v>538</v>
      </c>
      <c r="Z3065">
        <v>2121</v>
      </c>
      <c r="AA3065">
        <v>2</v>
      </c>
      <c r="AB3065" s="2" t="s">
        <v>11897</v>
      </c>
    </row>
    <row r="3066" spans="1:28" x14ac:dyDescent="0.3">
      <c r="A3066" t="s">
        <v>28</v>
      </c>
      <c r="B3066" t="s">
        <v>29</v>
      </c>
      <c r="C3066" t="s">
        <v>193</v>
      </c>
      <c r="D3066" t="s">
        <v>560</v>
      </c>
      <c r="E3066" t="s">
        <v>56</v>
      </c>
      <c r="F3066" t="s">
        <v>355</v>
      </c>
      <c r="G3066">
        <v>19</v>
      </c>
      <c r="H3066">
        <v>424619</v>
      </c>
      <c r="I3066" t="s">
        <v>34</v>
      </c>
      <c r="J3066" s="1">
        <v>45261</v>
      </c>
      <c r="K3066">
        <v>800</v>
      </c>
      <c r="L3066" t="s">
        <v>12673</v>
      </c>
      <c r="M3066" t="s">
        <v>680</v>
      </c>
      <c r="N3066" t="s">
        <v>12674</v>
      </c>
      <c r="O3066" t="s">
        <v>12675</v>
      </c>
      <c r="P3066" t="s">
        <v>87</v>
      </c>
      <c r="Q3066">
        <v>15</v>
      </c>
      <c r="R3066" t="s">
        <v>88</v>
      </c>
      <c r="S3066" t="s">
        <v>41</v>
      </c>
      <c r="T3066">
        <v>14384</v>
      </c>
      <c r="U3066" s="1">
        <v>45545</v>
      </c>
      <c r="V3066" t="s">
        <v>180</v>
      </c>
      <c r="W3066">
        <v>535071</v>
      </c>
      <c r="X3066" t="s">
        <v>12676</v>
      </c>
      <c r="Y3066">
        <v>515</v>
      </c>
      <c r="Z3066">
        <v>2220</v>
      </c>
      <c r="AA3066">
        <v>4</v>
      </c>
      <c r="AB3066">
        <v>3552</v>
      </c>
    </row>
    <row r="3067" spans="1:28" x14ac:dyDescent="0.3">
      <c r="A3067" t="s">
        <v>28</v>
      </c>
      <c r="B3067" t="s">
        <v>29</v>
      </c>
      <c r="C3067" t="s">
        <v>30</v>
      </c>
      <c r="D3067" t="s">
        <v>364</v>
      </c>
      <c r="E3067" t="s">
        <v>32</v>
      </c>
      <c r="F3067" t="s">
        <v>99</v>
      </c>
      <c r="G3067">
        <v>61</v>
      </c>
      <c r="H3067">
        <v>410933</v>
      </c>
      <c r="I3067" t="s">
        <v>34</v>
      </c>
      <c r="J3067" s="1">
        <v>43845</v>
      </c>
      <c r="K3067">
        <v>1000</v>
      </c>
      <c r="L3067" t="s">
        <v>7313</v>
      </c>
      <c r="M3067" t="s">
        <v>108</v>
      </c>
      <c r="N3067" t="s">
        <v>12677</v>
      </c>
      <c r="O3067" t="s">
        <v>12678</v>
      </c>
      <c r="P3067" t="s">
        <v>71</v>
      </c>
      <c r="Q3067">
        <v>17</v>
      </c>
      <c r="R3067" t="s">
        <v>40</v>
      </c>
      <c r="S3067" t="s">
        <v>63</v>
      </c>
      <c r="T3067">
        <v>25477</v>
      </c>
      <c r="U3067" s="1">
        <v>45616</v>
      </c>
      <c r="V3067" t="s">
        <v>42</v>
      </c>
      <c r="W3067">
        <v>879599</v>
      </c>
      <c r="X3067" t="s">
        <v>12679</v>
      </c>
      <c r="Y3067">
        <v>803</v>
      </c>
      <c r="Z3067">
        <v>689</v>
      </c>
      <c r="AA3067">
        <v>8</v>
      </c>
      <c r="AB3067">
        <v>2204.8000000000002</v>
      </c>
    </row>
    <row r="3068" spans="1:28" x14ac:dyDescent="0.3">
      <c r="A3068" t="s">
        <v>28</v>
      </c>
      <c r="B3068" t="s">
        <v>29</v>
      </c>
      <c r="C3068" t="s">
        <v>54</v>
      </c>
      <c r="D3068" t="s">
        <v>291</v>
      </c>
      <c r="E3068" t="s">
        <v>32</v>
      </c>
      <c r="F3068" t="s">
        <v>83</v>
      </c>
      <c r="G3068">
        <v>99</v>
      </c>
      <c r="H3068">
        <v>437316</v>
      </c>
      <c r="I3068" t="s">
        <v>58</v>
      </c>
      <c r="J3068" s="1">
        <v>45197</v>
      </c>
      <c r="K3068">
        <v>1100</v>
      </c>
      <c r="L3068" t="s">
        <v>9681</v>
      </c>
      <c r="M3068" t="s">
        <v>287</v>
      </c>
      <c r="N3068" t="s">
        <v>12680</v>
      </c>
      <c r="O3068" t="s">
        <v>12681</v>
      </c>
      <c r="P3068" t="s">
        <v>71</v>
      </c>
      <c r="Q3068">
        <v>16</v>
      </c>
      <c r="R3068" t="s">
        <v>88</v>
      </c>
      <c r="S3068" t="s">
        <v>63</v>
      </c>
      <c r="T3068">
        <v>16943</v>
      </c>
      <c r="U3068" s="1">
        <v>45382</v>
      </c>
      <c r="V3068" t="s">
        <v>72</v>
      </c>
      <c r="W3068">
        <v>431104</v>
      </c>
      <c r="X3068" t="s">
        <v>12682</v>
      </c>
      <c r="Y3068">
        <v>520</v>
      </c>
      <c r="Z3068">
        <v>2289</v>
      </c>
      <c r="AA3068">
        <v>6</v>
      </c>
      <c r="AB3068">
        <v>5493.6</v>
      </c>
    </row>
    <row r="3069" spans="1:28" x14ac:dyDescent="0.3">
      <c r="A3069" t="s">
        <v>28</v>
      </c>
      <c r="B3069" t="s">
        <v>29</v>
      </c>
      <c r="C3069" t="s">
        <v>148</v>
      </c>
      <c r="D3069" t="s">
        <v>74</v>
      </c>
      <c r="E3069" t="s">
        <v>46</v>
      </c>
      <c r="F3069" t="s">
        <v>150</v>
      </c>
      <c r="G3069">
        <v>42</v>
      </c>
      <c r="H3069">
        <v>438709</v>
      </c>
      <c r="I3069" t="s">
        <v>58</v>
      </c>
      <c r="J3069" s="1">
        <v>45186</v>
      </c>
      <c r="K3069">
        <v>1000</v>
      </c>
      <c r="L3069" t="s">
        <v>12683</v>
      </c>
      <c r="M3069" t="s">
        <v>747</v>
      </c>
      <c r="N3069" t="s">
        <v>12684</v>
      </c>
      <c r="O3069" t="s">
        <v>12685</v>
      </c>
      <c r="P3069" t="s">
        <v>51</v>
      </c>
      <c r="Q3069">
        <v>20</v>
      </c>
      <c r="R3069" t="s">
        <v>40</v>
      </c>
      <c r="S3069" t="s">
        <v>63</v>
      </c>
      <c r="T3069">
        <v>41550</v>
      </c>
      <c r="U3069" s="1">
        <v>45452</v>
      </c>
      <c r="V3069" t="s">
        <v>52</v>
      </c>
      <c r="W3069">
        <v>660193</v>
      </c>
      <c r="X3069" t="s">
        <v>12686</v>
      </c>
      <c r="Y3069">
        <v>551</v>
      </c>
      <c r="Z3069">
        <v>1914</v>
      </c>
      <c r="AA3069">
        <v>2</v>
      </c>
      <c r="AB3069">
        <v>1531.2</v>
      </c>
    </row>
    <row r="3070" spans="1:28" x14ac:dyDescent="0.3">
      <c r="A3070" t="s">
        <v>28</v>
      </c>
      <c r="B3070" t="s">
        <v>29</v>
      </c>
      <c r="C3070" t="s">
        <v>193</v>
      </c>
      <c r="D3070" t="s">
        <v>546</v>
      </c>
      <c r="E3070" t="s">
        <v>46</v>
      </c>
      <c r="F3070" t="s">
        <v>57</v>
      </c>
      <c r="G3070">
        <v>81</v>
      </c>
      <c r="H3070">
        <v>436827</v>
      </c>
      <c r="I3070" t="s">
        <v>58</v>
      </c>
      <c r="J3070" s="1">
        <v>43989</v>
      </c>
      <c r="K3070">
        <v>950</v>
      </c>
      <c r="L3070" t="s">
        <v>12687</v>
      </c>
      <c r="M3070" t="s">
        <v>361</v>
      </c>
      <c r="N3070" t="s">
        <v>12688</v>
      </c>
      <c r="O3070" t="s">
        <v>12689</v>
      </c>
      <c r="P3070" t="s">
        <v>51</v>
      </c>
      <c r="Q3070">
        <v>17</v>
      </c>
      <c r="R3070" t="s">
        <v>40</v>
      </c>
      <c r="S3070" t="s">
        <v>41</v>
      </c>
      <c r="T3070">
        <v>49839</v>
      </c>
      <c r="U3070" s="1">
        <v>45386</v>
      </c>
      <c r="V3070" t="s">
        <v>80</v>
      </c>
      <c r="W3070">
        <v>664922</v>
      </c>
      <c r="X3070" t="s">
        <v>12690</v>
      </c>
      <c r="Y3070">
        <v>204</v>
      </c>
      <c r="Z3070">
        <v>2646</v>
      </c>
      <c r="AA3070">
        <v>2</v>
      </c>
      <c r="AB3070">
        <v>2116.8000000000002</v>
      </c>
    </row>
    <row r="3071" spans="1:28" x14ac:dyDescent="0.3">
      <c r="A3071" t="s">
        <v>28</v>
      </c>
      <c r="B3071" t="s">
        <v>29</v>
      </c>
      <c r="C3071" t="s">
        <v>148</v>
      </c>
      <c r="D3071" t="s">
        <v>566</v>
      </c>
      <c r="E3071" t="s">
        <v>46</v>
      </c>
      <c r="F3071" t="s">
        <v>33</v>
      </c>
      <c r="G3071">
        <v>28</v>
      </c>
      <c r="H3071">
        <v>412063</v>
      </c>
      <c r="I3071" t="s">
        <v>34</v>
      </c>
      <c r="J3071" s="1">
        <v>44819</v>
      </c>
      <c r="K3071">
        <v>800</v>
      </c>
      <c r="L3071" t="s">
        <v>12691</v>
      </c>
      <c r="M3071" t="s">
        <v>2538</v>
      </c>
      <c r="N3071" t="s">
        <v>12692</v>
      </c>
      <c r="O3071" t="s">
        <v>12693</v>
      </c>
      <c r="P3071" t="s">
        <v>51</v>
      </c>
      <c r="Q3071">
        <v>5</v>
      </c>
      <c r="R3071" t="s">
        <v>88</v>
      </c>
      <c r="S3071" t="s">
        <v>41</v>
      </c>
      <c r="T3071">
        <v>90658</v>
      </c>
      <c r="U3071" s="1">
        <v>45553</v>
      </c>
      <c r="V3071" t="s">
        <v>180</v>
      </c>
      <c r="W3071">
        <v>604816</v>
      </c>
      <c r="X3071" t="s">
        <v>12694</v>
      </c>
      <c r="Y3071">
        <v>550</v>
      </c>
      <c r="Z3071">
        <v>1121</v>
      </c>
      <c r="AA3071">
        <v>5</v>
      </c>
      <c r="AB3071">
        <v>2242</v>
      </c>
    </row>
    <row r="3072" spans="1:28" x14ac:dyDescent="0.3">
      <c r="A3072" t="s">
        <v>28</v>
      </c>
      <c r="B3072" t="s">
        <v>29</v>
      </c>
      <c r="C3072" t="s">
        <v>157</v>
      </c>
      <c r="D3072" t="s">
        <v>248</v>
      </c>
      <c r="E3072" t="s">
        <v>46</v>
      </c>
      <c r="F3072" t="s">
        <v>106</v>
      </c>
      <c r="G3072">
        <v>1</v>
      </c>
      <c r="H3072">
        <v>431823</v>
      </c>
      <c r="I3072" t="s">
        <v>58</v>
      </c>
      <c r="J3072" s="1">
        <v>44935</v>
      </c>
      <c r="K3072">
        <v>1100</v>
      </c>
      <c r="L3072" t="s">
        <v>12695</v>
      </c>
      <c r="M3072" t="s">
        <v>319</v>
      </c>
      <c r="N3072" t="s">
        <v>12696</v>
      </c>
      <c r="O3072" t="s">
        <v>12697</v>
      </c>
      <c r="P3072" t="s">
        <v>39</v>
      </c>
      <c r="Q3072">
        <v>15</v>
      </c>
      <c r="R3072" t="s">
        <v>88</v>
      </c>
      <c r="S3072" t="s">
        <v>63</v>
      </c>
      <c r="T3072">
        <v>37812</v>
      </c>
      <c r="U3072" s="1">
        <v>45550</v>
      </c>
      <c r="V3072" t="s">
        <v>180</v>
      </c>
      <c r="W3072">
        <v>199087</v>
      </c>
      <c r="X3072" t="s">
        <v>12698</v>
      </c>
      <c r="Y3072">
        <v>502</v>
      </c>
      <c r="Z3072">
        <v>552</v>
      </c>
      <c r="AA3072">
        <v>4</v>
      </c>
      <c r="AB3072">
        <v>883.2</v>
      </c>
    </row>
    <row r="3073" spans="1:28" x14ac:dyDescent="0.3">
      <c r="A3073" t="s">
        <v>28</v>
      </c>
      <c r="B3073" t="s">
        <v>29</v>
      </c>
      <c r="C3073" t="s">
        <v>148</v>
      </c>
      <c r="D3073" t="s">
        <v>134</v>
      </c>
      <c r="E3073" t="s">
        <v>32</v>
      </c>
      <c r="F3073" t="s">
        <v>33</v>
      </c>
      <c r="G3073">
        <v>33</v>
      </c>
      <c r="H3073">
        <v>420996</v>
      </c>
      <c r="I3073" t="s">
        <v>34</v>
      </c>
      <c r="J3073" s="1">
        <v>44133</v>
      </c>
      <c r="K3073">
        <v>800</v>
      </c>
      <c r="L3073" t="s">
        <v>12699</v>
      </c>
      <c r="M3073" t="s">
        <v>372</v>
      </c>
      <c r="N3073" t="s">
        <v>12700</v>
      </c>
      <c r="O3073" t="s">
        <v>12701</v>
      </c>
      <c r="P3073" t="s">
        <v>71</v>
      </c>
      <c r="Q3073">
        <v>4</v>
      </c>
      <c r="R3073" t="s">
        <v>88</v>
      </c>
      <c r="S3073" t="s">
        <v>79</v>
      </c>
      <c r="T3073">
        <v>76927</v>
      </c>
      <c r="U3073" s="1">
        <v>45459</v>
      </c>
      <c r="V3073" t="s">
        <v>52</v>
      </c>
      <c r="W3073">
        <v>470637</v>
      </c>
      <c r="X3073" t="s">
        <v>12702</v>
      </c>
      <c r="Y3073">
        <v>466</v>
      </c>
      <c r="Z3073">
        <v>1298</v>
      </c>
      <c r="AA3073">
        <v>6</v>
      </c>
      <c r="AB3073" s="2" t="s">
        <v>1736</v>
      </c>
    </row>
    <row r="3074" spans="1:28" x14ac:dyDescent="0.3">
      <c r="A3074" t="s">
        <v>28</v>
      </c>
      <c r="B3074" t="s">
        <v>29</v>
      </c>
      <c r="C3074" t="s">
        <v>157</v>
      </c>
      <c r="D3074" t="s">
        <v>560</v>
      </c>
      <c r="E3074" t="s">
        <v>56</v>
      </c>
      <c r="F3074" t="s">
        <v>106</v>
      </c>
      <c r="G3074">
        <v>12</v>
      </c>
      <c r="H3074">
        <v>421514</v>
      </c>
      <c r="I3074" t="s">
        <v>34</v>
      </c>
      <c r="J3074" s="1">
        <v>44552</v>
      </c>
      <c r="K3074">
        <v>1000</v>
      </c>
      <c r="L3074" t="s">
        <v>12703</v>
      </c>
      <c r="M3074" t="s">
        <v>222</v>
      </c>
      <c r="N3074" t="s">
        <v>12704</v>
      </c>
      <c r="O3074" t="s">
        <v>12705</v>
      </c>
      <c r="P3074" t="s">
        <v>87</v>
      </c>
      <c r="Q3074">
        <v>6</v>
      </c>
      <c r="R3074" t="s">
        <v>40</v>
      </c>
      <c r="S3074" t="s">
        <v>118</v>
      </c>
      <c r="T3074">
        <v>97016</v>
      </c>
      <c r="U3074" s="1">
        <v>45582</v>
      </c>
      <c r="V3074" t="s">
        <v>155</v>
      </c>
      <c r="W3074">
        <v>786621</v>
      </c>
      <c r="X3074" t="s">
        <v>765</v>
      </c>
      <c r="Y3074">
        <v>903</v>
      </c>
      <c r="Z3074">
        <v>1962</v>
      </c>
      <c r="AA3074">
        <v>2</v>
      </c>
      <c r="AB3074" s="2" t="s">
        <v>10728</v>
      </c>
    </row>
    <row r="3075" spans="1:28" x14ac:dyDescent="0.3">
      <c r="A3075" t="s">
        <v>28</v>
      </c>
      <c r="B3075" t="s">
        <v>29</v>
      </c>
      <c r="C3075" t="s">
        <v>193</v>
      </c>
      <c r="D3075" t="s">
        <v>566</v>
      </c>
      <c r="E3075" t="s">
        <v>46</v>
      </c>
      <c r="F3075" t="s">
        <v>355</v>
      </c>
      <c r="G3075">
        <v>50</v>
      </c>
      <c r="H3075">
        <v>421825</v>
      </c>
      <c r="I3075" t="s">
        <v>34</v>
      </c>
      <c r="J3075" s="1">
        <v>44242</v>
      </c>
      <c r="K3075">
        <v>1400</v>
      </c>
      <c r="L3075" t="s">
        <v>12706</v>
      </c>
      <c r="M3075" t="s">
        <v>654</v>
      </c>
      <c r="N3075" t="s">
        <v>12707</v>
      </c>
      <c r="O3075" t="s">
        <v>12708</v>
      </c>
      <c r="P3075" t="s">
        <v>39</v>
      </c>
      <c r="Q3075">
        <v>4</v>
      </c>
      <c r="R3075" t="s">
        <v>40</v>
      </c>
      <c r="S3075" t="s">
        <v>63</v>
      </c>
      <c r="T3075">
        <v>36146</v>
      </c>
      <c r="U3075" s="1">
        <v>45544</v>
      </c>
      <c r="V3075" t="s">
        <v>180</v>
      </c>
      <c r="W3075">
        <v>808595</v>
      </c>
      <c r="X3075" t="s">
        <v>12709</v>
      </c>
      <c r="Y3075">
        <v>890</v>
      </c>
      <c r="Z3075">
        <v>2193</v>
      </c>
      <c r="AA3075">
        <v>3</v>
      </c>
      <c r="AB3075" s="2" t="s">
        <v>12710</v>
      </c>
    </row>
    <row r="3076" spans="1:28" x14ac:dyDescent="0.3">
      <c r="A3076" t="s">
        <v>28</v>
      </c>
      <c r="B3076" t="s">
        <v>29</v>
      </c>
      <c r="C3076" t="s">
        <v>193</v>
      </c>
      <c r="D3076" t="s">
        <v>291</v>
      </c>
      <c r="E3076" t="s">
        <v>46</v>
      </c>
      <c r="F3076" t="s">
        <v>33</v>
      </c>
      <c r="G3076">
        <v>27</v>
      </c>
      <c r="H3076">
        <v>414782</v>
      </c>
      <c r="I3076" t="s">
        <v>34</v>
      </c>
      <c r="J3076" s="1">
        <v>45317</v>
      </c>
      <c r="K3076">
        <v>1100</v>
      </c>
      <c r="L3076" t="s">
        <v>12711</v>
      </c>
      <c r="M3076" t="s">
        <v>506</v>
      </c>
      <c r="N3076" t="s">
        <v>12712</v>
      </c>
      <c r="O3076" t="s">
        <v>12713</v>
      </c>
      <c r="P3076" t="s">
        <v>39</v>
      </c>
      <c r="Q3076">
        <v>14</v>
      </c>
      <c r="R3076" t="s">
        <v>88</v>
      </c>
      <c r="S3076" t="s">
        <v>118</v>
      </c>
      <c r="T3076">
        <v>40618</v>
      </c>
      <c r="U3076" s="1">
        <v>45415</v>
      </c>
      <c r="V3076" t="s">
        <v>140</v>
      </c>
      <c r="W3076">
        <v>505806</v>
      </c>
      <c r="X3076" t="s">
        <v>12714</v>
      </c>
      <c r="Y3076">
        <v>423</v>
      </c>
      <c r="Z3076">
        <v>996</v>
      </c>
      <c r="AA3076">
        <v>2</v>
      </c>
      <c r="AB3076" s="2" t="s">
        <v>12715</v>
      </c>
    </row>
    <row r="3077" spans="1:28" x14ac:dyDescent="0.3">
      <c r="A3077" t="s">
        <v>28</v>
      </c>
      <c r="B3077" t="s">
        <v>29</v>
      </c>
      <c r="C3077" t="s">
        <v>91</v>
      </c>
      <c r="D3077" t="s">
        <v>261</v>
      </c>
      <c r="E3077" t="s">
        <v>32</v>
      </c>
      <c r="F3077" t="s">
        <v>175</v>
      </c>
      <c r="G3077">
        <v>86</v>
      </c>
      <c r="H3077">
        <v>402153</v>
      </c>
      <c r="I3077" t="s">
        <v>34</v>
      </c>
      <c r="J3077" s="1">
        <v>44422</v>
      </c>
      <c r="K3077">
        <v>1300</v>
      </c>
      <c r="L3077" t="s">
        <v>12716</v>
      </c>
      <c r="M3077" t="s">
        <v>417</v>
      </c>
      <c r="N3077" t="s">
        <v>12717</v>
      </c>
      <c r="O3077" t="s">
        <v>12718</v>
      </c>
      <c r="P3077" t="s">
        <v>87</v>
      </c>
      <c r="Q3077">
        <v>20</v>
      </c>
      <c r="R3077" t="s">
        <v>88</v>
      </c>
      <c r="S3077" t="s">
        <v>63</v>
      </c>
      <c r="T3077">
        <v>13336</v>
      </c>
      <c r="U3077" s="1">
        <v>45344</v>
      </c>
      <c r="V3077" t="s">
        <v>119</v>
      </c>
      <c r="W3077">
        <v>292395</v>
      </c>
      <c r="X3077" t="s">
        <v>12719</v>
      </c>
      <c r="Y3077">
        <v>793</v>
      </c>
      <c r="Z3077">
        <v>1299</v>
      </c>
      <c r="AA3077">
        <v>7</v>
      </c>
      <c r="AB3077" s="2" t="s">
        <v>12720</v>
      </c>
    </row>
    <row r="3078" spans="1:28" x14ac:dyDescent="0.3">
      <c r="A3078" t="s">
        <v>28</v>
      </c>
      <c r="B3078" t="s">
        <v>29</v>
      </c>
      <c r="C3078" t="s">
        <v>54</v>
      </c>
      <c r="D3078" t="s">
        <v>105</v>
      </c>
      <c r="E3078" t="s">
        <v>56</v>
      </c>
      <c r="F3078" t="s">
        <v>47</v>
      </c>
      <c r="G3078">
        <v>20</v>
      </c>
      <c r="H3078">
        <v>425923</v>
      </c>
      <c r="I3078" t="s">
        <v>58</v>
      </c>
      <c r="J3078" s="1">
        <v>44740</v>
      </c>
      <c r="K3078">
        <v>800</v>
      </c>
      <c r="L3078" t="s">
        <v>12721</v>
      </c>
      <c r="M3078" t="s">
        <v>1460</v>
      </c>
      <c r="N3078" t="s">
        <v>12722</v>
      </c>
      <c r="O3078" t="s">
        <v>12723</v>
      </c>
      <c r="P3078" t="s">
        <v>51</v>
      </c>
      <c r="Q3078">
        <v>12</v>
      </c>
      <c r="R3078" t="s">
        <v>88</v>
      </c>
      <c r="S3078" t="s">
        <v>79</v>
      </c>
      <c r="T3078">
        <v>37685</v>
      </c>
      <c r="U3078" s="1">
        <v>45561</v>
      </c>
      <c r="V3078" t="s">
        <v>180</v>
      </c>
      <c r="W3078">
        <v>635049</v>
      </c>
      <c r="X3078" t="s">
        <v>12724</v>
      </c>
      <c r="Y3078">
        <v>480</v>
      </c>
      <c r="Z3078">
        <v>2397</v>
      </c>
      <c r="AA3078">
        <v>8</v>
      </c>
      <c r="AB3078" s="2" t="s">
        <v>12725</v>
      </c>
    </row>
    <row r="3079" spans="1:28" x14ac:dyDescent="0.3">
      <c r="A3079" t="s">
        <v>28</v>
      </c>
      <c r="B3079" t="s">
        <v>29</v>
      </c>
      <c r="C3079" t="s">
        <v>148</v>
      </c>
      <c r="D3079" t="s">
        <v>227</v>
      </c>
      <c r="E3079" t="s">
        <v>56</v>
      </c>
      <c r="F3079" t="s">
        <v>106</v>
      </c>
      <c r="G3079">
        <v>48</v>
      </c>
      <c r="H3079">
        <v>411498</v>
      </c>
      <c r="I3079" t="s">
        <v>34</v>
      </c>
      <c r="J3079" s="1">
        <v>44377</v>
      </c>
      <c r="K3079">
        <v>950</v>
      </c>
      <c r="L3079" t="s">
        <v>3409</v>
      </c>
      <c r="M3079" t="s">
        <v>345</v>
      </c>
      <c r="N3079" t="s">
        <v>12726</v>
      </c>
      <c r="O3079" s="2" t="s">
        <v>12727</v>
      </c>
      <c r="P3079" t="s">
        <v>71</v>
      </c>
      <c r="Q3079">
        <v>18</v>
      </c>
      <c r="R3079" t="s">
        <v>88</v>
      </c>
      <c r="S3079" t="s">
        <v>79</v>
      </c>
      <c r="T3079">
        <v>87769</v>
      </c>
      <c r="U3079" s="1">
        <v>45402</v>
      </c>
      <c r="V3079" t="s">
        <v>80</v>
      </c>
      <c r="W3079">
        <v>619490</v>
      </c>
      <c r="X3079" t="s">
        <v>12728</v>
      </c>
      <c r="Y3079">
        <v>967</v>
      </c>
      <c r="Z3079">
        <v>2661</v>
      </c>
      <c r="AA3079">
        <v>1</v>
      </c>
      <c r="AB3079">
        <v>1064.4000000000001</v>
      </c>
    </row>
    <row r="3080" spans="1:28" x14ac:dyDescent="0.3">
      <c r="A3080" t="s">
        <v>28</v>
      </c>
      <c r="B3080" t="s">
        <v>29</v>
      </c>
      <c r="C3080" t="s">
        <v>193</v>
      </c>
      <c r="D3080" t="s">
        <v>524</v>
      </c>
      <c r="E3080" t="s">
        <v>56</v>
      </c>
      <c r="F3080" t="s">
        <v>83</v>
      </c>
      <c r="G3080">
        <v>56</v>
      </c>
      <c r="H3080">
        <v>403467</v>
      </c>
      <c r="I3080" t="s">
        <v>58</v>
      </c>
      <c r="J3080" s="1">
        <v>44732</v>
      </c>
      <c r="K3080">
        <v>1000</v>
      </c>
      <c r="L3080" t="s">
        <v>12729</v>
      </c>
      <c r="M3080" t="s">
        <v>366</v>
      </c>
      <c r="N3080" t="s">
        <v>12730</v>
      </c>
      <c r="O3080" t="s">
        <v>12731</v>
      </c>
      <c r="P3080" t="s">
        <v>71</v>
      </c>
      <c r="Q3080">
        <v>20</v>
      </c>
      <c r="R3080" t="s">
        <v>88</v>
      </c>
      <c r="S3080" t="s">
        <v>118</v>
      </c>
      <c r="T3080">
        <v>53773</v>
      </c>
      <c r="U3080" s="1">
        <v>45411</v>
      </c>
      <c r="V3080" t="s">
        <v>80</v>
      </c>
      <c r="W3080">
        <v>677729</v>
      </c>
      <c r="X3080" t="s">
        <v>12732</v>
      </c>
      <c r="Y3080">
        <v>523</v>
      </c>
      <c r="Z3080">
        <v>1854</v>
      </c>
      <c r="AA3080">
        <v>8</v>
      </c>
      <c r="AB3080">
        <v>5932.8</v>
      </c>
    </row>
    <row r="3081" spans="1:28" x14ac:dyDescent="0.3">
      <c r="A3081" t="s">
        <v>28</v>
      </c>
      <c r="B3081" t="s">
        <v>29</v>
      </c>
      <c r="C3081" t="s">
        <v>54</v>
      </c>
      <c r="D3081" t="s">
        <v>163</v>
      </c>
      <c r="E3081" t="s">
        <v>56</v>
      </c>
      <c r="F3081" t="s">
        <v>99</v>
      </c>
      <c r="G3081">
        <v>96</v>
      </c>
      <c r="H3081">
        <v>409589</v>
      </c>
      <c r="I3081" t="s">
        <v>58</v>
      </c>
      <c r="J3081" s="1">
        <v>45287</v>
      </c>
      <c r="K3081">
        <v>1100</v>
      </c>
      <c r="L3081" t="s">
        <v>12733</v>
      </c>
      <c r="M3081" t="s">
        <v>869</v>
      </c>
      <c r="N3081" t="s">
        <v>12734</v>
      </c>
      <c r="O3081" t="s">
        <v>12735</v>
      </c>
      <c r="P3081" t="s">
        <v>87</v>
      </c>
      <c r="Q3081">
        <v>16</v>
      </c>
      <c r="R3081" t="s">
        <v>88</v>
      </c>
      <c r="S3081" t="s">
        <v>41</v>
      </c>
      <c r="T3081">
        <v>74942</v>
      </c>
      <c r="U3081" s="1">
        <v>45478</v>
      </c>
      <c r="V3081" t="s">
        <v>126</v>
      </c>
      <c r="W3081">
        <v>198934</v>
      </c>
      <c r="X3081" t="s">
        <v>12736</v>
      </c>
      <c r="Y3081">
        <v>421</v>
      </c>
      <c r="Z3081">
        <v>849</v>
      </c>
      <c r="AA3081">
        <v>4</v>
      </c>
      <c r="AB3081">
        <v>1358.4</v>
      </c>
    </row>
    <row r="3082" spans="1:28" x14ac:dyDescent="0.3">
      <c r="A3082" t="s">
        <v>28</v>
      </c>
      <c r="B3082" t="s">
        <v>29</v>
      </c>
      <c r="C3082" t="s">
        <v>91</v>
      </c>
      <c r="D3082" t="s">
        <v>317</v>
      </c>
      <c r="E3082" t="s">
        <v>56</v>
      </c>
      <c r="F3082" t="s">
        <v>83</v>
      </c>
      <c r="G3082">
        <v>22</v>
      </c>
      <c r="H3082">
        <v>428801</v>
      </c>
      <c r="I3082" t="s">
        <v>34</v>
      </c>
      <c r="J3082" s="1">
        <v>44562</v>
      </c>
      <c r="K3082">
        <v>1000</v>
      </c>
      <c r="L3082" t="s">
        <v>12737</v>
      </c>
      <c r="M3082" t="s">
        <v>205</v>
      </c>
      <c r="N3082" t="s">
        <v>12738</v>
      </c>
      <c r="O3082" t="s">
        <v>12739</v>
      </c>
      <c r="P3082" t="s">
        <v>39</v>
      </c>
      <c r="Q3082">
        <v>8</v>
      </c>
      <c r="R3082" t="s">
        <v>88</v>
      </c>
      <c r="S3082" t="s">
        <v>63</v>
      </c>
      <c r="T3082">
        <v>18864</v>
      </c>
      <c r="U3082" s="1">
        <v>45557</v>
      </c>
      <c r="V3082" t="s">
        <v>180</v>
      </c>
      <c r="W3082">
        <v>201120</v>
      </c>
      <c r="X3082" t="s">
        <v>12740</v>
      </c>
      <c r="Y3082">
        <v>850</v>
      </c>
      <c r="Z3082">
        <v>803</v>
      </c>
      <c r="AA3082">
        <v>6</v>
      </c>
      <c r="AB3082">
        <v>1927.2</v>
      </c>
    </row>
    <row r="3083" spans="1:28" x14ac:dyDescent="0.3">
      <c r="A3083" t="s">
        <v>28</v>
      </c>
      <c r="B3083" t="s">
        <v>29</v>
      </c>
      <c r="C3083" t="s">
        <v>157</v>
      </c>
      <c r="D3083" t="s">
        <v>274</v>
      </c>
      <c r="E3083" t="s">
        <v>32</v>
      </c>
      <c r="F3083" t="s">
        <v>33</v>
      </c>
      <c r="G3083">
        <v>61</v>
      </c>
      <c r="H3083">
        <v>437991</v>
      </c>
      <c r="I3083" t="s">
        <v>58</v>
      </c>
      <c r="J3083" s="1">
        <v>45397</v>
      </c>
      <c r="K3083">
        <v>1200</v>
      </c>
      <c r="L3083" t="s">
        <v>12741</v>
      </c>
      <c r="M3083" t="s">
        <v>1409</v>
      </c>
      <c r="N3083" t="s">
        <v>12742</v>
      </c>
      <c r="O3083">
        <v>8145911235</v>
      </c>
      <c r="P3083" t="s">
        <v>39</v>
      </c>
      <c r="Q3083">
        <v>15</v>
      </c>
      <c r="R3083" t="s">
        <v>88</v>
      </c>
      <c r="S3083" t="s">
        <v>79</v>
      </c>
      <c r="T3083">
        <v>51820</v>
      </c>
      <c r="U3083" s="1">
        <v>45468</v>
      </c>
      <c r="V3083" t="s">
        <v>52</v>
      </c>
      <c r="W3083">
        <v>208319</v>
      </c>
      <c r="X3083" t="s">
        <v>12743</v>
      </c>
      <c r="Y3083">
        <v>606</v>
      </c>
      <c r="Z3083">
        <v>2667</v>
      </c>
      <c r="AA3083">
        <v>1</v>
      </c>
      <c r="AB3083">
        <v>1066.8</v>
      </c>
    </row>
    <row r="3084" spans="1:28" x14ac:dyDescent="0.3">
      <c r="A3084" t="s">
        <v>28</v>
      </c>
      <c r="B3084" t="s">
        <v>29</v>
      </c>
      <c r="C3084" t="s">
        <v>157</v>
      </c>
      <c r="D3084" t="s">
        <v>98</v>
      </c>
      <c r="E3084" t="s">
        <v>32</v>
      </c>
      <c r="F3084" t="s">
        <v>106</v>
      </c>
      <c r="G3084">
        <v>100</v>
      </c>
      <c r="H3084">
        <v>426183</v>
      </c>
      <c r="I3084" t="s">
        <v>58</v>
      </c>
      <c r="J3084" s="1">
        <v>45151</v>
      </c>
      <c r="K3084">
        <v>950</v>
      </c>
      <c r="L3084" t="s">
        <v>3397</v>
      </c>
      <c r="M3084" t="s">
        <v>308</v>
      </c>
      <c r="N3084" t="s">
        <v>12744</v>
      </c>
      <c r="O3084" t="s">
        <v>12745</v>
      </c>
      <c r="P3084" t="s">
        <v>71</v>
      </c>
      <c r="Q3084">
        <v>15</v>
      </c>
      <c r="R3084" t="s">
        <v>88</v>
      </c>
      <c r="S3084" t="s">
        <v>118</v>
      </c>
      <c r="T3084">
        <v>14619</v>
      </c>
      <c r="U3084" s="1">
        <v>45560</v>
      </c>
      <c r="V3084" t="s">
        <v>180</v>
      </c>
      <c r="W3084">
        <v>216370</v>
      </c>
      <c r="X3084" t="s">
        <v>12746</v>
      </c>
      <c r="Y3084">
        <v>576</v>
      </c>
      <c r="Z3084">
        <v>2718</v>
      </c>
      <c r="AA3084">
        <v>8</v>
      </c>
      <c r="AB3084">
        <v>8697.6</v>
      </c>
    </row>
    <row r="3085" spans="1:28" x14ac:dyDescent="0.3">
      <c r="A3085" t="s">
        <v>28</v>
      </c>
      <c r="B3085" t="s">
        <v>29</v>
      </c>
      <c r="C3085" t="s">
        <v>148</v>
      </c>
      <c r="D3085" t="s">
        <v>182</v>
      </c>
      <c r="E3085" t="s">
        <v>56</v>
      </c>
      <c r="F3085" t="s">
        <v>99</v>
      </c>
      <c r="G3085">
        <v>28</v>
      </c>
      <c r="H3085">
        <v>400397</v>
      </c>
      <c r="I3085" t="s">
        <v>34</v>
      </c>
      <c r="J3085" s="1">
        <v>45459</v>
      </c>
      <c r="K3085">
        <v>800</v>
      </c>
      <c r="L3085" t="s">
        <v>12747</v>
      </c>
      <c r="M3085" t="s">
        <v>60</v>
      </c>
      <c r="N3085" t="s">
        <v>12748</v>
      </c>
      <c r="O3085" t="s">
        <v>12749</v>
      </c>
      <c r="P3085" t="s">
        <v>87</v>
      </c>
      <c r="Q3085">
        <v>13</v>
      </c>
      <c r="R3085" t="s">
        <v>88</v>
      </c>
      <c r="S3085" t="s">
        <v>63</v>
      </c>
      <c r="T3085">
        <v>14761</v>
      </c>
      <c r="U3085" s="1">
        <v>45456</v>
      </c>
      <c r="V3085" t="s">
        <v>52</v>
      </c>
      <c r="W3085">
        <v>132143</v>
      </c>
      <c r="X3085" t="s">
        <v>12750</v>
      </c>
      <c r="Y3085">
        <v>650</v>
      </c>
      <c r="Z3085">
        <v>961</v>
      </c>
      <c r="AA3085">
        <v>2</v>
      </c>
      <c r="AB3085" s="2" t="s">
        <v>12751</v>
      </c>
    </row>
    <row r="3086" spans="1:28" x14ac:dyDescent="0.3">
      <c r="A3086" t="s">
        <v>28</v>
      </c>
      <c r="B3086" t="s">
        <v>29</v>
      </c>
      <c r="C3086" t="s">
        <v>148</v>
      </c>
      <c r="D3086" t="s">
        <v>637</v>
      </c>
      <c r="E3086" t="s">
        <v>46</v>
      </c>
      <c r="F3086" t="s">
        <v>150</v>
      </c>
      <c r="G3086">
        <v>75</v>
      </c>
      <c r="H3086">
        <v>405932</v>
      </c>
      <c r="I3086" t="s">
        <v>58</v>
      </c>
      <c r="J3086" s="1">
        <v>44541</v>
      </c>
      <c r="K3086">
        <v>950</v>
      </c>
      <c r="L3086" t="s">
        <v>12752</v>
      </c>
      <c r="M3086" t="s">
        <v>843</v>
      </c>
      <c r="N3086" t="s">
        <v>12753</v>
      </c>
      <c r="O3086">
        <v>3571366947</v>
      </c>
      <c r="P3086" t="s">
        <v>87</v>
      </c>
      <c r="Q3086">
        <v>8</v>
      </c>
      <c r="R3086" t="s">
        <v>88</v>
      </c>
      <c r="S3086" t="s">
        <v>41</v>
      </c>
      <c r="T3086">
        <v>55733</v>
      </c>
      <c r="U3086" s="1">
        <v>45521</v>
      </c>
      <c r="V3086" t="s">
        <v>64</v>
      </c>
      <c r="W3086">
        <v>414904</v>
      </c>
      <c r="X3086" t="s">
        <v>12754</v>
      </c>
      <c r="Y3086">
        <v>288</v>
      </c>
      <c r="Z3086">
        <v>2165</v>
      </c>
      <c r="AA3086">
        <v>8</v>
      </c>
      <c r="AB3086">
        <v>6928</v>
      </c>
    </row>
    <row r="3087" spans="1:28" x14ac:dyDescent="0.3">
      <c r="A3087" t="s">
        <v>28</v>
      </c>
      <c r="B3087" t="s">
        <v>29</v>
      </c>
      <c r="C3087" t="s">
        <v>44</v>
      </c>
      <c r="D3087" t="s">
        <v>182</v>
      </c>
      <c r="E3087" t="s">
        <v>56</v>
      </c>
      <c r="F3087" t="s">
        <v>355</v>
      </c>
      <c r="G3087">
        <v>5</v>
      </c>
      <c r="H3087">
        <v>412170</v>
      </c>
      <c r="I3087" t="s">
        <v>58</v>
      </c>
      <c r="J3087" s="1">
        <v>44272</v>
      </c>
      <c r="K3087">
        <v>950</v>
      </c>
      <c r="L3087" t="s">
        <v>12755</v>
      </c>
      <c r="M3087" t="s">
        <v>222</v>
      </c>
      <c r="N3087" t="s">
        <v>12756</v>
      </c>
      <c r="O3087" t="s">
        <v>12757</v>
      </c>
      <c r="P3087" t="s">
        <v>51</v>
      </c>
      <c r="Q3087">
        <v>14</v>
      </c>
      <c r="R3087" t="s">
        <v>40</v>
      </c>
      <c r="S3087" t="s">
        <v>41</v>
      </c>
      <c r="T3087">
        <v>37094</v>
      </c>
      <c r="U3087" s="1">
        <v>45408</v>
      </c>
      <c r="V3087" t="s">
        <v>80</v>
      </c>
      <c r="W3087">
        <v>547585</v>
      </c>
      <c r="X3087" t="s">
        <v>12758</v>
      </c>
      <c r="Y3087">
        <v>886</v>
      </c>
      <c r="Z3087">
        <v>2180</v>
      </c>
      <c r="AA3087">
        <v>5</v>
      </c>
      <c r="AB3087">
        <v>4360</v>
      </c>
    </row>
    <row r="3088" spans="1:28" x14ac:dyDescent="0.3">
      <c r="A3088" t="s">
        <v>28</v>
      </c>
      <c r="B3088" t="s">
        <v>29</v>
      </c>
      <c r="C3088" t="s">
        <v>157</v>
      </c>
      <c r="D3088" t="s">
        <v>163</v>
      </c>
      <c r="E3088" t="s">
        <v>56</v>
      </c>
      <c r="F3088" t="s">
        <v>47</v>
      </c>
      <c r="G3088">
        <v>86</v>
      </c>
      <c r="H3088">
        <v>428613</v>
      </c>
      <c r="I3088" t="s">
        <v>58</v>
      </c>
      <c r="J3088" s="1">
        <v>44236</v>
      </c>
      <c r="K3088">
        <v>1300</v>
      </c>
      <c r="L3088" t="s">
        <v>12759</v>
      </c>
      <c r="M3088" t="s">
        <v>172</v>
      </c>
      <c r="N3088" t="s">
        <v>12760</v>
      </c>
      <c r="O3088" t="s">
        <v>12761</v>
      </c>
      <c r="P3088" t="s">
        <v>87</v>
      </c>
      <c r="Q3088">
        <v>17</v>
      </c>
      <c r="R3088" t="s">
        <v>88</v>
      </c>
      <c r="S3088" t="s">
        <v>63</v>
      </c>
      <c r="T3088">
        <v>62765</v>
      </c>
      <c r="U3088" s="1">
        <v>45407</v>
      </c>
      <c r="V3088" t="s">
        <v>80</v>
      </c>
      <c r="W3088">
        <v>872549</v>
      </c>
      <c r="X3088" t="s">
        <v>12762</v>
      </c>
      <c r="Y3088">
        <v>958</v>
      </c>
      <c r="Z3088">
        <v>2046</v>
      </c>
      <c r="AA3088">
        <v>4</v>
      </c>
      <c r="AB3088" s="2" t="s">
        <v>12763</v>
      </c>
    </row>
    <row r="3089" spans="1:28" x14ac:dyDescent="0.3">
      <c r="A3089" t="s">
        <v>28</v>
      </c>
      <c r="B3089" t="s">
        <v>29</v>
      </c>
      <c r="C3089" t="s">
        <v>91</v>
      </c>
      <c r="D3089" t="s">
        <v>511</v>
      </c>
      <c r="E3089" t="s">
        <v>46</v>
      </c>
      <c r="F3089" t="s">
        <v>175</v>
      </c>
      <c r="G3089">
        <v>33</v>
      </c>
      <c r="H3089">
        <v>416782</v>
      </c>
      <c r="I3089" t="s">
        <v>58</v>
      </c>
      <c r="J3089" s="1">
        <v>44960</v>
      </c>
      <c r="K3089">
        <v>1400</v>
      </c>
      <c r="L3089" t="s">
        <v>12764</v>
      </c>
      <c r="M3089" t="s">
        <v>747</v>
      </c>
      <c r="N3089" t="s">
        <v>12765</v>
      </c>
      <c r="O3089" t="s">
        <v>12766</v>
      </c>
      <c r="P3089" t="s">
        <v>71</v>
      </c>
      <c r="Q3089">
        <v>19</v>
      </c>
      <c r="R3089" t="s">
        <v>88</v>
      </c>
      <c r="S3089" t="s">
        <v>41</v>
      </c>
      <c r="T3089">
        <v>61752</v>
      </c>
      <c r="U3089" s="1">
        <v>45601</v>
      </c>
      <c r="V3089" t="s">
        <v>42</v>
      </c>
      <c r="W3089">
        <v>184422</v>
      </c>
      <c r="X3089" t="s">
        <v>11878</v>
      </c>
      <c r="Y3089">
        <v>337</v>
      </c>
      <c r="Z3089">
        <v>2001</v>
      </c>
      <c r="AA3089">
        <v>7</v>
      </c>
      <c r="AB3089">
        <v>5602.8</v>
      </c>
    </row>
    <row r="3090" spans="1:28" x14ac:dyDescent="0.3">
      <c r="A3090" t="s">
        <v>28</v>
      </c>
      <c r="B3090" t="s">
        <v>29</v>
      </c>
      <c r="C3090" t="s">
        <v>44</v>
      </c>
      <c r="D3090" t="s">
        <v>237</v>
      </c>
      <c r="E3090" t="s">
        <v>32</v>
      </c>
      <c r="F3090" t="s">
        <v>355</v>
      </c>
      <c r="G3090">
        <v>55</v>
      </c>
      <c r="H3090">
        <v>413849</v>
      </c>
      <c r="I3090" t="s">
        <v>58</v>
      </c>
      <c r="J3090" s="1">
        <v>45116</v>
      </c>
      <c r="K3090">
        <v>1100</v>
      </c>
      <c r="L3090" t="s">
        <v>12767</v>
      </c>
      <c r="M3090" t="s">
        <v>1091</v>
      </c>
      <c r="N3090" t="s">
        <v>12768</v>
      </c>
      <c r="O3090">
        <v>7670914662</v>
      </c>
      <c r="P3090" t="s">
        <v>39</v>
      </c>
      <c r="Q3090">
        <v>10</v>
      </c>
      <c r="R3090" t="s">
        <v>40</v>
      </c>
      <c r="S3090" t="s">
        <v>118</v>
      </c>
      <c r="T3090">
        <v>48337</v>
      </c>
      <c r="U3090" s="1">
        <v>45338</v>
      </c>
      <c r="V3090" t="s">
        <v>119</v>
      </c>
      <c r="W3090">
        <v>855835</v>
      </c>
      <c r="X3090" t="s">
        <v>12769</v>
      </c>
      <c r="Y3090">
        <v>708</v>
      </c>
      <c r="Z3090">
        <v>853</v>
      </c>
      <c r="AA3090">
        <v>3</v>
      </c>
      <c r="AB3090">
        <v>1023.6</v>
      </c>
    </row>
    <row r="3091" spans="1:28" x14ac:dyDescent="0.3">
      <c r="A3091" t="s">
        <v>28</v>
      </c>
      <c r="B3091" t="s">
        <v>29</v>
      </c>
      <c r="C3091" t="s">
        <v>30</v>
      </c>
      <c r="D3091" t="s">
        <v>621</v>
      </c>
      <c r="E3091" t="s">
        <v>56</v>
      </c>
      <c r="F3091" t="s">
        <v>355</v>
      </c>
      <c r="G3091">
        <v>63</v>
      </c>
      <c r="H3091">
        <v>423537</v>
      </c>
      <c r="I3091" t="s">
        <v>58</v>
      </c>
      <c r="J3091" s="1">
        <v>45160</v>
      </c>
      <c r="K3091">
        <v>1300</v>
      </c>
      <c r="L3091" t="s">
        <v>12770</v>
      </c>
      <c r="M3091" t="s">
        <v>591</v>
      </c>
      <c r="N3091" t="s">
        <v>12771</v>
      </c>
      <c r="O3091">
        <v>9487935136</v>
      </c>
      <c r="P3091" t="s">
        <v>71</v>
      </c>
      <c r="Q3091">
        <v>9</v>
      </c>
      <c r="R3091" t="s">
        <v>40</v>
      </c>
      <c r="S3091" t="s">
        <v>63</v>
      </c>
      <c r="T3091">
        <v>35259</v>
      </c>
      <c r="U3091" s="1">
        <v>45481</v>
      </c>
      <c r="V3091" t="s">
        <v>126</v>
      </c>
      <c r="W3091">
        <v>801329</v>
      </c>
      <c r="X3091" t="s">
        <v>12772</v>
      </c>
      <c r="Y3091">
        <v>213</v>
      </c>
      <c r="Z3091">
        <v>2138</v>
      </c>
      <c r="AA3091">
        <v>1</v>
      </c>
      <c r="AB3091">
        <v>855.2</v>
      </c>
    </row>
    <row r="3092" spans="1:28" x14ac:dyDescent="0.3">
      <c r="A3092" t="s">
        <v>28</v>
      </c>
      <c r="B3092" t="s">
        <v>29</v>
      </c>
      <c r="C3092" t="s">
        <v>30</v>
      </c>
      <c r="D3092" t="s">
        <v>227</v>
      </c>
      <c r="E3092" t="s">
        <v>56</v>
      </c>
      <c r="F3092" t="s">
        <v>99</v>
      </c>
      <c r="G3092">
        <v>56</v>
      </c>
      <c r="H3092">
        <v>400765</v>
      </c>
      <c r="I3092" t="s">
        <v>58</v>
      </c>
      <c r="J3092" s="1">
        <v>44245</v>
      </c>
      <c r="K3092">
        <v>950</v>
      </c>
      <c r="L3092" t="s">
        <v>12773</v>
      </c>
      <c r="M3092" t="s">
        <v>68</v>
      </c>
      <c r="N3092" t="s">
        <v>12774</v>
      </c>
      <c r="O3092" t="s">
        <v>12775</v>
      </c>
      <c r="P3092" t="s">
        <v>39</v>
      </c>
      <c r="Q3092">
        <v>17</v>
      </c>
      <c r="R3092" t="s">
        <v>40</v>
      </c>
      <c r="S3092" t="s">
        <v>79</v>
      </c>
      <c r="T3092">
        <v>70697</v>
      </c>
      <c r="U3092" s="1">
        <v>45391</v>
      </c>
      <c r="V3092" t="s">
        <v>80</v>
      </c>
      <c r="W3092">
        <v>868399</v>
      </c>
      <c r="X3092" t="s">
        <v>12776</v>
      </c>
      <c r="Y3092">
        <v>593</v>
      </c>
      <c r="Z3092">
        <v>1321</v>
      </c>
      <c r="AA3092">
        <v>4</v>
      </c>
      <c r="AB3092">
        <v>2113.6</v>
      </c>
    </row>
    <row r="3093" spans="1:28" x14ac:dyDescent="0.3">
      <c r="A3093" t="s">
        <v>28</v>
      </c>
      <c r="B3093" t="s">
        <v>29</v>
      </c>
      <c r="C3093" t="s">
        <v>44</v>
      </c>
      <c r="D3093" t="s">
        <v>261</v>
      </c>
      <c r="E3093" t="s">
        <v>46</v>
      </c>
      <c r="F3093" t="s">
        <v>83</v>
      </c>
      <c r="G3093">
        <v>92</v>
      </c>
      <c r="H3093">
        <v>420842</v>
      </c>
      <c r="I3093" t="s">
        <v>58</v>
      </c>
      <c r="J3093" s="1">
        <v>45619</v>
      </c>
      <c r="K3093">
        <v>1300</v>
      </c>
      <c r="L3093" t="s">
        <v>12777</v>
      </c>
      <c r="M3093" t="s">
        <v>276</v>
      </c>
      <c r="N3093" t="s">
        <v>12778</v>
      </c>
      <c r="O3093" t="s">
        <v>12779</v>
      </c>
      <c r="P3093" t="s">
        <v>71</v>
      </c>
      <c r="Q3093">
        <v>20</v>
      </c>
      <c r="R3093" t="s">
        <v>88</v>
      </c>
      <c r="S3093" t="s">
        <v>79</v>
      </c>
      <c r="T3093">
        <v>56558</v>
      </c>
      <c r="U3093" s="1">
        <v>45392</v>
      </c>
      <c r="V3093" t="s">
        <v>80</v>
      </c>
      <c r="W3093">
        <v>179490</v>
      </c>
      <c r="X3093" t="s">
        <v>12780</v>
      </c>
      <c r="Y3093">
        <v>966</v>
      </c>
      <c r="Z3093">
        <v>2117</v>
      </c>
      <c r="AA3093">
        <v>6</v>
      </c>
      <c r="AB3093">
        <v>5080.8</v>
      </c>
    </row>
    <row r="3094" spans="1:28" x14ac:dyDescent="0.3">
      <c r="A3094" t="s">
        <v>28</v>
      </c>
      <c r="B3094" t="s">
        <v>29</v>
      </c>
      <c r="C3094" t="s">
        <v>44</v>
      </c>
      <c r="D3094" t="s">
        <v>291</v>
      </c>
      <c r="E3094" t="s">
        <v>56</v>
      </c>
      <c r="F3094" t="s">
        <v>33</v>
      </c>
      <c r="G3094">
        <v>53</v>
      </c>
      <c r="H3094">
        <v>429093</v>
      </c>
      <c r="I3094" t="s">
        <v>34</v>
      </c>
      <c r="J3094" s="1">
        <v>45356</v>
      </c>
      <c r="K3094">
        <v>800</v>
      </c>
      <c r="L3094" t="s">
        <v>12781</v>
      </c>
      <c r="M3094" t="s">
        <v>591</v>
      </c>
      <c r="N3094" t="s">
        <v>12782</v>
      </c>
      <c r="O3094" t="s">
        <v>12783</v>
      </c>
      <c r="P3094" t="s">
        <v>71</v>
      </c>
      <c r="Q3094">
        <v>12</v>
      </c>
      <c r="R3094" t="s">
        <v>40</v>
      </c>
      <c r="S3094" t="s">
        <v>41</v>
      </c>
      <c r="T3094">
        <v>45340</v>
      </c>
      <c r="U3094" s="1">
        <v>45292</v>
      </c>
      <c r="V3094" t="s">
        <v>111</v>
      </c>
      <c r="W3094">
        <v>180652</v>
      </c>
      <c r="X3094" t="s">
        <v>12784</v>
      </c>
      <c r="Y3094">
        <v>560</v>
      </c>
      <c r="Z3094">
        <v>1526</v>
      </c>
      <c r="AA3094">
        <v>7</v>
      </c>
      <c r="AB3094">
        <v>4272.8</v>
      </c>
    </row>
    <row r="3095" spans="1:28" x14ac:dyDescent="0.3">
      <c r="A3095" t="s">
        <v>28</v>
      </c>
      <c r="B3095" t="s">
        <v>29</v>
      </c>
      <c r="C3095" t="s">
        <v>66</v>
      </c>
      <c r="D3095" t="s">
        <v>182</v>
      </c>
      <c r="E3095" t="s">
        <v>32</v>
      </c>
      <c r="F3095" t="s">
        <v>106</v>
      </c>
      <c r="G3095">
        <v>9</v>
      </c>
      <c r="H3095">
        <v>435939</v>
      </c>
      <c r="I3095" t="s">
        <v>34</v>
      </c>
      <c r="J3095" s="1">
        <v>44500</v>
      </c>
      <c r="K3095">
        <v>800</v>
      </c>
      <c r="L3095" t="s">
        <v>12785</v>
      </c>
      <c r="M3095" t="s">
        <v>680</v>
      </c>
      <c r="N3095" t="s">
        <v>12786</v>
      </c>
      <c r="O3095">
        <v>4900808440</v>
      </c>
      <c r="P3095" t="s">
        <v>71</v>
      </c>
      <c r="Q3095">
        <v>5</v>
      </c>
      <c r="R3095" t="s">
        <v>40</v>
      </c>
      <c r="S3095" t="s">
        <v>118</v>
      </c>
      <c r="T3095">
        <v>50799</v>
      </c>
      <c r="U3095" s="1">
        <v>45609</v>
      </c>
      <c r="V3095" t="s">
        <v>42</v>
      </c>
      <c r="W3095">
        <v>995980</v>
      </c>
      <c r="X3095" t="s">
        <v>12787</v>
      </c>
      <c r="Y3095">
        <v>895</v>
      </c>
      <c r="Z3095">
        <v>2383</v>
      </c>
      <c r="AA3095">
        <v>3</v>
      </c>
      <c r="AB3095" s="2" t="s">
        <v>4291</v>
      </c>
    </row>
    <row r="3096" spans="1:28" x14ac:dyDescent="0.3">
      <c r="A3096" t="s">
        <v>28</v>
      </c>
      <c r="B3096" t="s">
        <v>29</v>
      </c>
      <c r="C3096" t="s">
        <v>157</v>
      </c>
      <c r="D3096" t="s">
        <v>142</v>
      </c>
      <c r="E3096" t="s">
        <v>32</v>
      </c>
      <c r="F3096" t="s">
        <v>135</v>
      </c>
      <c r="G3096">
        <v>47</v>
      </c>
      <c r="H3096">
        <v>436014</v>
      </c>
      <c r="I3096" t="s">
        <v>58</v>
      </c>
      <c r="J3096" s="1">
        <v>44013</v>
      </c>
      <c r="K3096">
        <v>800</v>
      </c>
      <c r="L3096" t="s">
        <v>12788</v>
      </c>
      <c r="M3096" t="s">
        <v>731</v>
      </c>
      <c r="N3096" t="s">
        <v>12789</v>
      </c>
      <c r="O3096" t="s">
        <v>12790</v>
      </c>
      <c r="P3096" t="s">
        <v>39</v>
      </c>
      <c r="Q3096">
        <v>18</v>
      </c>
      <c r="R3096" t="s">
        <v>40</v>
      </c>
      <c r="S3096" t="s">
        <v>41</v>
      </c>
      <c r="T3096">
        <v>20186</v>
      </c>
      <c r="U3096" s="1">
        <v>45504</v>
      </c>
      <c r="V3096" t="s">
        <v>126</v>
      </c>
      <c r="W3096">
        <v>824192</v>
      </c>
      <c r="X3096" t="s">
        <v>12791</v>
      </c>
      <c r="Y3096">
        <v>321</v>
      </c>
      <c r="Z3096">
        <v>920</v>
      </c>
      <c r="AA3096">
        <v>6</v>
      </c>
      <c r="AB3096">
        <v>2208</v>
      </c>
    </row>
    <row r="3097" spans="1:28" x14ac:dyDescent="0.3">
      <c r="A3097" t="s">
        <v>28</v>
      </c>
      <c r="B3097" t="s">
        <v>29</v>
      </c>
      <c r="C3097" t="s">
        <v>148</v>
      </c>
      <c r="D3097" t="s">
        <v>338</v>
      </c>
      <c r="E3097" t="s">
        <v>32</v>
      </c>
      <c r="F3097" t="s">
        <v>57</v>
      </c>
      <c r="G3097">
        <v>51</v>
      </c>
      <c r="H3097">
        <v>402479</v>
      </c>
      <c r="I3097" t="s">
        <v>58</v>
      </c>
      <c r="J3097" s="1">
        <v>45045</v>
      </c>
      <c r="K3097">
        <v>1300</v>
      </c>
      <c r="L3097" t="s">
        <v>12792</v>
      </c>
      <c r="M3097" t="s">
        <v>308</v>
      </c>
      <c r="N3097" t="s">
        <v>12793</v>
      </c>
      <c r="O3097" t="s">
        <v>12794</v>
      </c>
      <c r="P3097" t="s">
        <v>87</v>
      </c>
      <c r="Q3097">
        <v>11</v>
      </c>
      <c r="R3097" t="s">
        <v>40</v>
      </c>
      <c r="S3097" t="s">
        <v>63</v>
      </c>
      <c r="T3097">
        <v>41256</v>
      </c>
      <c r="U3097" s="1">
        <v>45532</v>
      </c>
      <c r="V3097" t="s">
        <v>64</v>
      </c>
      <c r="W3097">
        <v>328029</v>
      </c>
      <c r="X3097" t="s">
        <v>12795</v>
      </c>
      <c r="Y3097">
        <v>475</v>
      </c>
      <c r="Z3097">
        <v>1016</v>
      </c>
      <c r="AA3097">
        <v>7</v>
      </c>
      <c r="AB3097">
        <v>2844.8</v>
      </c>
    </row>
    <row r="3098" spans="1:28" x14ac:dyDescent="0.3">
      <c r="A3098" t="s">
        <v>28</v>
      </c>
      <c r="B3098" t="s">
        <v>29</v>
      </c>
      <c r="C3098" t="s">
        <v>193</v>
      </c>
      <c r="D3098" t="s">
        <v>621</v>
      </c>
      <c r="E3098" t="s">
        <v>32</v>
      </c>
      <c r="F3098" t="s">
        <v>150</v>
      </c>
      <c r="G3098">
        <v>79</v>
      </c>
      <c r="H3098">
        <v>427575</v>
      </c>
      <c r="I3098" t="s">
        <v>58</v>
      </c>
      <c r="J3098" s="1">
        <v>44039</v>
      </c>
      <c r="K3098">
        <v>1000</v>
      </c>
      <c r="L3098" t="s">
        <v>12796</v>
      </c>
      <c r="M3098" t="s">
        <v>94</v>
      </c>
      <c r="N3098" t="s">
        <v>12797</v>
      </c>
      <c r="O3098" t="s">
        <v>12798</v>
      </c>
      <c r="P3098" t="s">
        <v>87</v>
      </c>
      <c r="Q3098">
        <v>20</v>
      </c>
      <c r="R3098" t="s">
        <v>40</v>
      </c>
      <c r="S3098" t="s">
        <v>41</v>
      </c>
      <c r="T3098">
        <v>47041</v>
      </c>
      <c r="U3098" s="1">
        <v>45532</v>
      </c>
      <c r="V3098" t="s">
        <v>64</v>
      </c>
      <c r="W3098">
        <v>803130</v>
      </c>
      <c r="X3098" t="s">
        <v>12799</v>
      </c>
      <c r="Y3098">
        <v>542</v>
      </c>
      <c r="Z3098">
        <v>1459</v>
      </c>
      <c r="AA3098">
        <v>4</v>
      </c>
      <c r="AB3098">
        <v>2334.4</v>
      </c>
    </row>
    <row r="3099" spans="1:28" x14ac:dyDescent="0.3">
      <c r="A3099" t="s">
        <v>28</v>
      </c>
      <c r="B3099" t="s">
        <v>29</v>
      </c>
      <c r="C3099" t="s">
        <v>193</v>
      </c>
      <c r="D3099" t="s">
        <v>338</v>
      </c>
      <c r="E3099" t="s">
        <v>46</v>
      </c>
      <c r="F3099" t="s">
        <v>113</v>
      </c>
      <c r="G3099">
        <v>95</v>
      </c>
      <c r="H3099">
        <v>418923</v>
      </c>
      <c r="I3099" t="s">
        <v>34</v>
      </c>
      <c r="J3099" s="1">
        <v>45507</v>
      </c>
      <c r="K3099">
        <v>1000</v>
      </c>
      <c r="L3099" t="s">
        <v>12800</v>
      </c>
      <c r="M3099" t="s">
        <v>222</v>
      </c>
      <c r="N3099" t="s">
        <v>12801</v>
      </c>
      <c r="O3099" t="s">
        <v>12802</v>
      </c>
      <c r="P3099" t="s">
        <v>71</v>
      </c>
      <c r="Q3099">
        <v>18</v>
      </c>
      <c r="R3099" t="s">
        <v>88</v>
      </c>
      <c r="S3099" t="s">
        <v>41</v>
      </c>
      <c r="T3099">
        <v>45332</v>
      </c>
      <c r="U3099" s="1">
        <v>45306</v>
      </c>
      <c r="V3099" t="s">
        <v>111</v>
      </c>
      <c r="W3099">
        <v>654037</v>
      </c>
      <c r="X3099" t="s">
        <v>12803</v>
      </c>
      <c r="Y3099">
        <v>595</v>
      </c>
      <c r="Z3099">
        <v>1060</v>
      </c>
      <c r="AA3099">
        <v>2</v>
      </c>
      <c r="AB3099">
        <v>848</v>
      </c>
    </row>
    <row r="3100" spans="1:28" x14ac:dyDescent="0.3">
      <c r="A3100" t="s">
        <v>28</v>
      </c>
      <c r="B3100" t="s">
        <v>29</v>
      </c>
      <c r="C3100" t="s">
        <v>193</v>
      </c>
      <c r="D3100" t="s">
        <v>637</v>
      </c>
      <c r="E3100" t="s">
        <v>32</v>
      </c>
      <c r="F3100" t="s">
        <v>113</v>
      </c>
      <c r="G3100">
        <v>19</v>
      </c>
      <c r="H3100">
        <v>420400</v>
      </c>
      <c r="I3100" t="s">
        <v>34</v>
      </c>
      <c r="J3100" s="1">
        <v>45543</v>
      </c>
      <c r="K3100">
        <v>1100</v>
      </c>
      <c r="L3100" t="s">
        <v>12804</v>
      </c>
      <c r="M3100" t="s">
        <v>108</v>
      </c>
      <c r="N3100" t="s">
        <v>12805</v>
      </c>
      <c r="O3100" t="s">
        <v>12806</v>
      </c>
      <c r="P3100" t="s">
        <v>51</v>
      </c>
      <c r="Q3100">
        <v>6</v>
      </c>
      <c r="R3100" t="s">
        <v>40</v>
      </c>
      <c r="S3100" t="s">
        <v>63</v>
      </c>
      <c r="T3100">
        <v>77691</v>
      </c>
      <c r="U3100" s="1">
        <v>45347</v>
      </c>
      <c r="V3100" t="s">
        <v>119</v>
      </c>
      <c r="W3100">
        <v>908742</v>
      </c>
      <c r="X3100" t="s">
        <v>12807</v>
      </c>
      <c r="Y3100">
        <v>482</v>
      </c>
      <c r="Z3100">
        <v>583</v>
      </c>
      <c r="AA3100">
        <v>6</v>
      </c>
      <c r="AB3100">
        <v>1399.2</v>
      </c>
    </row>
    <row r="3101" spans="1:28" x14ac:dyDescent="0.3">
      <c r="A3101" t="s">
        <v>28</v>
      </c>
      <c r="B3101" t="s">
        <v>29</v>
      </c>
      <c r="C3101" t="s">
        <v>66</v>
      </c>
      <c r="D3101" t="s">
        <v>546</v>
      </c>
      <c r="E3101" t="s">
        <v>46</v>
      </c>
      <c r="F3101" t="s">
        <v>113</v>
      </c>
      <c r="G3101">
        <v>28</v>
      </c>
      <c r="H3101">
        <v>430203</v>
      </c>
      <c r="I3101" t="s">
        <v>34</v>
      </c>
      <c r="J3101" s="1">
        <v>45269</v>
      </c>
      <c r="K3101">
        <v>1100</v>
      </c>
      <c r="L3101" t="s">
        <v>12808</v>
      </c>
      <c r="M3101" t="s">
        <v>552</v>
      </c>
      <c r="N3101" t="s">
        <v>12809</v>
      </c>
      <c r="O3101" t="s">
        <v>12810</v>
      </c>
      <c r="P3101" t="s">
        <v>51</v>
      </c>
      <c r="Q3101">
        <v>7</v>
      </c>
      <c r="R3101" t="s">
        <v>88</v>
      </c>
      <c r="S3101" t="s">
        <v>63</v>
      </c>
      <c r="T3101">
        <v>88733</v>
      </c>
      <c r="U3101" s="1">
        <v>45369</v>
      </c>
      <c r="V3101" t="s">
        <v>72</v>
      </c>
      <c r="W3101">
        <v>646885</v>
      </c>
      <c r="X3101" t="s">
        <v>12811</v>
      </c>
      <c r="Y3101">
        <v>966</v>
      </c>
      <c r="Z3101">
        <v>1162</v>
      </c>
      <c r="AA3101">
        <v>2</v>
      </c>
      <c r="AB3101">
        <v>929.6</v>
      </c>
    </row>
    <row r="3102" spans="1:28" x14ac:dyDescent="0.3">
      <c r="A3102" t="s">
        <v>28</v>
      </c>
      <c r="B3102" t="s">
        <v>29</v>
      </c>
      <c r="C3102" t="s">
        <v>44</v>
      </c>
      <c r="D3102" t="s">
        <v>421</v>
      </c>
      <c r="E3102" t="s">
        <v>46</v>
      </c>
      <c r="F3102" t="s">
        <v>135</v>
      </c>
      <c r="G3102">
        <v>75</v>
      </c>
      <c r="H3102">
        <v>422721</v>
      </c>
      <c r="I3102" t="s">
        <v>34</v>
      </c>
      <c r="J3102" s="1">
        <v>45376</v>
      </c>
      <c r="K3102">
        <v>1000</v>
      </c>
      <c r="L3102" t="s">
        <v>12812</v>
      </c>
      <c r="M3102" t="s">
        <v>222</v>
      </c>
      <c r="N3102" t="s">
        <v>12813</v>
      </c>
      <c r="O3102" t="s">
        <v>12814</v>
      </c>
      <c r="P3102" t="s">
        <v>71</v>
      </c>
      <c r="Q3102">
        <v>10</v>
      </c>
      <c r="R3102" t="s">
        <v>40</v>
      </c>
      <c r="S3102" t="s">
        <v>118</v>
      </c>
      <c r="T3102">
        <v>19704</v>
      </c>
      <c r="U3102" s="1">
        <v>45454</v>
      </c>
      <c r="V3102" t="s">
        <v>52</v>
      </c>
      <c r="W3102">
        <v>583722</v>
      </c>
      <c r="X3102" t="s">
        <v>12815</v>
      </c>
      <c r="Y3102">
        <v>841</v>
      </c>
      <c r="Z3102">
        <v>1359</v>
      </c>
      <c r="AA3102">
        <v>4</v>
      </c>
      <c r="AB3102">
        <v>2174.4</v>
      </c>
    </row>
    <row r="3103" spans="1:28" x14ac:dyDescent="0.3">
      <c r="A3103" t="s">
        <v>28</v>
      </c>
      <c r="B3103" t="s">
        <v>29</v>
      </c>
      <c r="C3103" t="s">
        <v>157</v>
      </c>
      <c r="D3103" t="s">
        <v>163</v>
      </c>
      <c r="E3103" t="s">
        <v>46</v>
      </c>
      <c r="F3103" t="s">
        <v>113</v>
      </c>
      <c r="G3103">
        <v>28</v>
      </c>
      <c r="H3103">
        <v>432073</v>
      </c>
      <c r="I3103" t="s">
        <v>34</v>
      </c>
      <c r="J3103" s="1">
        <v>44392</v>
      </c>
      <c r="K3103">
        <v>800</v>
      </c>
      <c r="L3103" t="s">
        <v>12816</v>
      </c>
      <c r="M3103" t="s">
        <v>129</v>
      </c>
      <c r="N3103" t="s">
        <v>12817</v>
      </c>
      <c r="O3103" t="s">
        <v>12818</v>
      </c>
      <c r="P3103" t="s">
        <v>71</v>
      </c>
      <c r="Q3103">
        <v>9</v>
      </c>
      <c r="R3103" t="s">
        <v>88</v>
      </c>
      <c r="S3103" t="s">
        <v>41</v>
      </c>
      <c r="T3103">
        <v>53247</v>
      </c>
      <c r="U3103" s="1">
        <v>45562</v>
      </c>
      <c r="V3103" t="s">
        <v>180</v>
      </c>
      <c r="W3103">
        <v>277120</v>
      </c>
      <c r="X3103" t="s">
        <v>12819</v>
      </c>
      <c r="Y3103">
        <v>561</v>
      </c>
      <c r="Z3103">
        <v>696</v>
      </c>
      <c r="AA3103">
        <v>8</v>
      </c>
      <c r="AB3103" s="2" t="s">
        <v>12820</v>
      </c>
    </row>
    <row r="3104" spans="1:28" x14ac:dyDescent="0.3">
      <c r="A3104" t="s">
        <v>28</v>
      </c>
      <c r="B3104" t="s">
        <v>29</v>
      </c>
      <c r="C3104" t="s">
        <v>91</v>
      </c>
      <c r="D3104" t="s">
        <v>55</v>
      </c>
      <c r="E3104" t="s">
        <v>32</v>
      </c>
      <c r="F3104" t="s">
        <v>175</v>
      </c>
      <c r="G3104">
        <v>5</v>
      </c>
      <c r="H3104">
        <v>407811</v>
      </c>
      <c r="I3104" t="s">
        <v>34</v>
      </c>
      <c r="J3104" s="1">
        <v>44505</v>
      </c>
      <c r="K3104">
        <v>800</v>
      </c>
      <c r="L3104" t="s">
        <v>12821</v>
      </c>
      <c r="M3104" t="s">
        <v>1091</v>
      </c>
      <c r="N3104" t="s">
        <v>12822</v>
      </c>
      <c r="O3104" t="s">
        <v>12823</v>
      </c>
      <c r="P3104" t="s">
        <v>51</v>
      </c>
      <c r="Q3104">
        <v>11</v>
      </c>
      <c r="R3104" t="s">
        <v>88</v>
      </c>
      <c r="S3104" t="s">
        <v>63</v>
      </c>
      <c r="T3104">
        <v>53882</v>
      </c>
      <c r="U3104" s="1">
        <v>45470</v>
      </c>
      <c r="V3104" t="s">
        <v>52</v>
      </c>
      <c r="W3104">
        <v>172657</v>
      </c>
      <c r="X3104" t="s">
        <v>12824</v>
      </c>
      <c r="Y3104">
        <v>456</v>
      </c>
      <c r="Z3104">
        <v>2681</v>
      </c>
      <c r="AA3104">
        <v>8</v>
      </c>
      <c r="AB3104">
        <v>8579.2000000000007</v>
      </c>
    </row>
    <row r="3105" spans="1:28" x14ac:dyDescent="0.3">
      <c r="A3105" t="s">
        <v>28</v>
      </c>
      <c r="B3105" t="s">
        <v>29</v>
      </c>
      <c r="C3105" t="s">
        <v>148</v>
      </c>
      <c r="D3105" t="s">
        <v>560</v>
      </c>
      <c r="E3105" t="s">
        <v>56</v>
      </c>
      <c r="F3105" t="s">
        <v>175</v>
      </c>
      <c r="G3105">
        <v>80</v>
      </c>
      <c r="H3105">
        <v>416937</v>
      </c>
      <c r="I3105" t="s">
        <v>58</v>
      </c>
      <c r="J3105" s="1">
        <v>45593</v>
      </c>
      <c r="K3105">
        <v>1200</v>
      </c>
      <c r="L3105" t="s">
        <v>12825</v>
      </c>
      <c r="M3105" t="s">
        <v>189</v>
      </c>
      <c r="N3105" t="s">
        <v>12826</v>
      </c>
      <c r="O3105" t="s">
        <v>12827</v>
      </c>
      <c r="P3105" t="s">
        <v>39</v>
      </c>
      <c r="Q3105">
        <v>4</v>
      </c>
      <c r="R3105" t="s">
        <v>40</v>
      </c>
      <c r="S3105" t="s">
        <v>63</v>
      </c>
      <c r="T3105">
        <v>85958</v>
      </c>
      <c r="U3105" s="1">
        <v>45627</v>
      </c>
      <c r="V3105" t="s">
        <v>259</v>
      </c>
      <c r="W3105">
        <v>166454</v>
      </c>
      <c r="X3105" t="s">
        <v>12828</v>
      </c>
      <c r="Y3105">
        <v>679</v>
      </c>
      <c r="Z3105">
        <v>1211</v>
      </c>
      <c r="AA3105">
        <v>8</v>
      </c>
      <c r="AB3105" s="2" t="s">
        <v>12829</v>
      </c>
    </row>
    <row r="3106" spans="1:28" x14ac:dyDescent="0.3">
      <c r="A3106" t="s">
        <v>28</v>
      </c>
      <c r="B3106" t="s">
        <v>29</v>
      </c>
      <c r="C3106" t="s">
        <v>157</v>
      </c>
      <c r="D3106" t="s">
        <v>421</v>
      </c>
      <c r="E3106" t="s">
        <v>32</v>
      </c>
      <c r="F3106" t="s">
        <v>150</v>
      </c>
      <c r="G3106">
        <v>27</v>
      </c>
      <c r="H3106">
        <v>407842</v>
      </c>
      <c r="I3106" t="s">
        <v>58</v>
      </c>
      <c r="J3106" s="1">
        <v>45300</v>
      </c>
      <c r="K3106">
        <v>1200</v>
      </c>
      <c r="L3106" t="s">
        <v>12830</v>
      </c>
      <c r="M3106" t="s">
        <v>308</v>
      </c>
      <c r="N3106" t="s">
        <v>12831</v>
      </c>
      <c r="O3106">
        <v>5295968417</v>
      </c>
      <c r="P3106" t="s">
        <v>87</v>
      </c>
      <c r="Q3106">
        <v>17</v>
      </c>
      <c r="R3106" t="s">
        <v>40</v>
      </c>
      <c r="S3106" t="s">
        <v>79</v>
      </c>
      <c r="T3106">
        <v>35773</v>
      </c>
      <c r="U3106" s="1">
        <v>45538</v>
      </c>
      <c r="V3106" t="s">
        <v>180</v>
      </c>
      <c r="W3106">
        <v>313293</v>
      </c>
      <c r="X3106" t="s">
        <v>12832</v>
      </c>
      <c r="Y3106">
        <v>807</v>
      </c>
      <c r="Z3106">
        <v>1344</v>
      </c>
      <c r="AA3106">
        <v>3</v>
      </c>
      <c r="AB3106" s="2" t="s">
        <v>12833</v>
      </c>
    </row>
    <row r="3107" spans="1:28" x14ac:dyDescent="0.3">
      <c r="A3107" t="s">
        <v>28</v>
      </c>
      <c r="B3107" t="s">
        <v>29</v>
      </c>
      <c r="C3107" t="s">
        <v>54</v>
      </c>
      <c r="D3107" t="s">
        <v>248</v>
      </c>
      <c r="E3107" t="s">
        <v>56</v>
      </c>
      <c r="F3107" t="s">
        <v>99</v>
      </c>
      <c r="G3107">
        <v>14</v>
      </c>
      <c r="H3107">
        <v>433440</v>
      </c>
      <c r="I3107" t="s">
        <v>58</v>
      </c>
      <c r="J3107" s="1">
        <v>44730</v>
      </c>
      <c r="K3107">
        <v>1200</v>
      </c>
      <c r="L3107" t="s">
        <v>12834</v>
      </c>
      <c r="M3107" t="s">
        <v>144</v>
      </c>
      <c r="N3107" t="s">
        <v>12835</v>
      </c>
      <c r="O3107" t="s">
        <v>12836</v>
      </c>
      <c r="P3107" t="s">
        <v>87</v>
      </c>
      <c r="Q3107">
        <v>3</v>
      </c>
      <c r="R3107" t="s">
        <v>40</v>
      </c>
      <c r="S3107" t="s">
        <v>79</v>
      </c>
      <c r="T3107">
        <v>95763</v>
      </c>
      <c r="U3107" s="1">
        <v>45501</v>
      </c>
      <c r="V3107" t="s">
        <v>126</v>
      </c>
      <c r="W3107">
        <v>879876</v>
      </c>
      <c r="X3107" t="s">
        <v>12837</v>
      </c>
      <c r="Y3107">
        <v>439</v>
      </c>
      <c r="Z3107">
        <v>1124</v>
      </c>
      <c r="AA3107">
        <v>2</v>
      </c>
      <c r="AB3107">
        <v>899.2</v>
      </c>
    </row>
    <row r="3108" spans="1:28" x14ac:dyDescent="0.3">
      <c r="A3108" t="s">
        <v>28</v>
      </c>
      <c r="B3108" t="s">
        <v>29</v>
      </c>
      <c r="C3108" t="s">
        <v>30</v>
      </c>
      <c r="D3108" t="s">
        <v>637</v>
      </c>
      <c r="E3108" t="s">
        <v>56</v>
      </c>
      <c r="F3108" t="s">
        <v>113</v>
      </c>
      <c r="G3108">
        <v>73</v>
      </c>
      <c r="H3108">
        <v>427032</v>
      </c>
      <c r="I3108" t="s">
        <v>58</v>
      </c>
      <c r="J3108" s="1">
        <v>44943</v>
      </c>
      <c r="K3108">
        <v>1200</v>
      </c>
      <c r="L3108" t="s">
        <v>12838</v>
      </c>
      <c r="M3108" t="s">
        <v>487</v>
      </c>
      <c r="N3108" t="s">
        <v>12839</v>
      </c>
      <c r="O3108" t="s">
        <v>12840</v>
      </c>
      <c r="P3108" t="s">
        <v>71</v>
      </c>
      <c r="Q3108">
        <v>12</v>
      </c>
      <c r="R3108" t="s">
        <v>88</v>
      </c>
      <c r="S3108" t="s">
        <v>41</v>
      </c>
      <c r="T3108">
        <v>32977</v>
      </c>
      <c r="U3108" s="1">
        <v>45298</v>
      </c>
      <c r="V3108" t="s">
        <v>111</v>
      </c>
      <c r="W3108">
        <v>185029</v>
      </c>
      <c r="X3108" t="s">
        <v>12841</v>
      </c>
      <c r="Y3108">
        <v>968</v>
      </c>
      <c r="Z3108">
        <v>2581</v>
      </c>
      <c r="AA3108">
        <v>4</v>
      </c>
      <c r="AB3108">
        <v>4129.6000000000004</v>
      </c>
    </row>
    <row r="3109" spans="1:28" x14ac:dyDescent="0.3">
      <c r="A3109" t="s">
        <v>28</v>
      </c>
      <c r="B3109" t="s">
        <v>29</v>
      </c>
      <c r="C3109" t="s">
        <v>54</v>
      </c>
      <c r="D3109" t="s">
        <v>467</v>
      </c>
      <c r="E3109" t="s">
        <v>56</v>
      </c>
      <c r="F3109" t="s">
        <v>150</v>
      </c>
      <c r="G3109">
        <v>50</v>
      </c>
      <c r="H3109">
        <v>406093</v>
      </c>
      <c r="I3109" t="s">
        <v>34</v>
      </c>
      <c r="J3109" s="1">
        <v>44139</v>
      </c>
      <c r="K3109">
        <v>1100</v>
      </c>
      <c r="L3109" t="s">
        <v>12842</v>
      </c>
      <c r="M3109" t="s">
        <v>394</v>
      </c>
      <c r="N3109" t="s">
        <v>12843</v>
      </c>
      <c r="O3109" t="s">
        <v>12844</v>
      </c>
      <c r="P3109" t="s">
        <v>71</v>
      </c>
      <c r="Q3109">
        <v>16</v>
      </c>
      <c r="R3109" t="s">
        <v>40</v>
      </c>
      <c r="S3109" t="s">
        <v>63</v>
      </c>
      <c r="T3109">
        <v>84838</v>
      </c>
      <c r="U3109" s="1">
        <v>45432</v>
      </c>
      <c r="V3109" t="s">
        <v>140</v>
      </c>
      <c r="W3109">
        <v>956421</v>
      </c>
      <c r="X3109" t="s">
        <v>12845</v>
      </c>
      <c r="Y3109">
        <v>656</v>
      </c>
      <c r="Z3109">
        <v>589</v>
      </c>
      <c r="AA3109">
        <v>1</v>
      </c>
      <c r="AB3109" s="2" t="s">
        <v>12846</v>
      </c>
    </row>
    <row r="3110" spans="1:28" x14ac:dyDescent="0.3">
      <c r="A3110" t="s">
        <v>28</v>
      </c>
      <c r="B3110" t="s">
        <v>29</v>
      </c>
      <c r="C3110" t="s">
        <v>193</v>
      </c>
      <c r="D3110" t="s">
        <v>546</v>
      </c>
      <c r="E3110" t="s">
        <v>46</v>
      </c>
      <c r="F3110" t="s">
        <v>57</v>
      </c>
      <c r="G3110">
        <v>63</v>
      </c>
      <c r="H3110">
        <v>422970</v>
      </c>
      <c r="I3110" t="s">
        <v>58</v>
      </c>
      <c r="J3110" s="1">
        <v>44413</v>
      </c>
      <c r="K3110">
        <v>1200</v>
      </c>
      <c r="L3110" t="s">
        <v>12847</v>
      </c>
      <c r="M3110" t="s">
        <v>596</v>
      </c>
      <c r="N3110" t="s">
        <v>12848</v>
      </c>
      <c r="O3110" t="s">
        <v>12849</v>
      </c>
      <c r="P3110" t="s">
        <v>39</v>
      </c>
      <c r="Q3110">
        <v>19</v>
      </c>
      <c r="R3110" t="s">
        <v>88</v>
      </c>
      <c r="S3110" t="s">
        <v>118</v>
      </c>
      <c r="T3110">
        <v>39009</v>
      </c>
      <c r="U3110" s="1">
        <v>45410</v>
      </c>
      <c r="V3110" t="s">
        <v>80</v>
      </c>
      <c r="W3110">
        <v>310683</v>
      </c>
      <c r="X3110" t="s">
        <v>12850</v>
      </c>
      <c r="Y3110">
        <v>379</v>
      </c>
      <c r="Z3110">
        <v>1011</v>
      </c>
      <c r="AA3110">
        <v>5</v>
      </c>
      <c r="AB3110">
        <v>2022</v>
      </c>
    </row>
    <row r="3111" spans="1:28" x14ac:dyDescent="0.3">
      <c r="A3111" t="s">
        <v>28</v>
      </c>
      <c r="B3111" t="s">
        <v>29</v>
      </c>
      <c r="C3111" t="s">
        <v>193</v>
      </c>
      <c r="D3111" t="s">
        <v>261</v>
      </c>
      <c r="E3111" t="s">
        <v>46</v>
      </c>
      <c r="F3111" t="s">
        <v>47</v>
      </c>
      <c r="G3111">
        <v>80</v>
      </c>
      <c r="H3111">
        <v>400401</v>
      </c>
      <c r="I3111" t="s">
        <v>58</v>
      </c>
      <c r="J3111" s="1">
        <v>45094</v>
      </c>
      <c r="K3111">
        <v>1300</v>
      </c>
      <c r="L3111" t="s">
        <v>12851</v>
      </c>
      <c r="M3111" t="s">
        <v>552</v>
      </c>
      <c r="N3111" t="s">
        <v>12852</v>
      </c>
      <c r="O3111" t="s">
        <v>12853</v>
      </c>
      <c r="P3111" t="s">
        <v>71</v>
      </c>
      <c r="Q3111">
        <v>14</v>
      </c>
      <c r="R3111" t="s">
        <v>88</v>
      </c>
      <c r="S3111" t="s">
        <v>63</v>
      </c>
      <c r="T3111">
        <v>33842</v>
      </c>
      <c r="U3111" s="1">
        <v>45461</v>
      </c>
      <c r="V3111" t="s">
        <v>52</v>
      </c>
      <c r="W3111">
        <v>944080</v>
      </c>
      <c r="X3111" t="s">
        <v>3786</v>
      </c>
      <c r="Y3111">
        <v>953</v>
      </c>
      <c r="Z3111">
        <v>1674</v>
      </c>
      <c r="AA3111">
        <v>5</v>
      </c>
      <c r="AB3111">
        <v>3348</v>
      </c>
    </row>
    <row r="3112" spans="1:28" x14ac:dyDescent="0.3">
      <c r="A3112" t="s">
        <v>28</v>
      </c>
      <c r="B3112" t="s">
        <v>29</v>
      </c>
      <c r="C3112" t="s">
        <v>66</v>
      </c>
      <c r="D3112" t="s">
        <v>182</v>
      </c>
      <c r="E3112" t="s">
        <v>56</v>
      </c>
      <c r="F3112" t="s">
        <v>113</v>
      </c>
      <c r="G3112">
        <v>29</v>
      </c>
      <c r="H3112">
        <v>426507</v>
      </c>
      <c r="I3112" t="s">
        <v>58</v>
      </c>
      <c r="J3112" s="1">
        <v>44228</v>
      </c>
      <c r="K3112">
        <v>1100</v>
      </c>
      <c r="L3112" t="s">
        <v>12854</v>
      </c>
      <c r="M3112" t="s">
        <v>953</v>
      </c>
      <c r="N3112" t="s">
        <v>12855</v>
      </c>
      <c r="O3112" t="s">
        <v>12856</v>
      </c>
      <c r="P3112" t="s">
        <v>51</v>
      </c>
      <c r="Q3112">
        <v>12</v>
      </c>
      <c r="R3112" t="s">
        <v>40</v>
      </c>
      <c r="S3112" t="s">
        <v>63</v>
      </c>
      <c r="T3112">
        <v>21318</v>
      </c>
      <c r="U3112" s="1">
        <v>45518</v>
      </c>
      <c r="V3112" t="s">
        <v>64</v>
      </c>
      <c r="W3112">
        <v>520735</v>
      </c>
      <c r="X3112" t="s">
        <v>12857</v>
      </c>
      <c r="Y3112">
        <v>213</v>
      </c>
      <c r="Z3112">
        <v>2664</v>
      </c>
      <c r="AA3112">
        <v>2</v>
      </c>
      <c r="AB3112" s="2" t="s">
        <v>12858</v>
      </c>
    </row>
    <row r="3113" spans="1:28" x14ac:dyDescent="0.3">
      <c r="A3113" t="s">
        <v>28</v>
      </c>
      <c r="B3113" t="s">
        <v>29</v>
      </c>
      <c r="C3113" t="s">
        <v>44</v>
      </c>
      <c r="D3113" t="s">
        <v>364</v>
      </c>
      <c r="E3113" t="s">
        <v>56</v>
      </c>
      <c r="F3113" t="s">
        <v>175</v>
      </c>
      <c r="G3113">
        <v>50</v>
      </c>
      <c r="H3113">
        <v>401768</v>
      </c>
      <c r="I3113" t="s">
        <v>34</v>
      </c>
      <c r="J3113" s="1">
        <v>44388</v>
      </c>
      <c r="K3113">
        <v>1300</v>
      </c>
      <c r="L3113" t="s">
        <v>12859</v>
      </c>
      <c r="M3113" t="s">
        <v>736</v>
      </c>
      <c r="N3113" t="s">
        <v>12860</v>
      </c>
      <c r="O3113" t="s">
        <v>12861</v>
      </c>
      <c r="P3113" t="s">
        <v>51</v>
      </c>
      <c r="Q3113">
        <v>17</v>
      </c>
      <c r="R3113" t="s">
        <v>40</v>
      </c>
      <c r="S3113" t="s">
        <v>118</v>
      </c>
      <c r="T3113">
        <v>64201</v>
      </c>
      <c r="U3113" s="1">
        <v>45366</v>
      </c>
      <c r="V3113" t="s">
        <v>72</v>
      </c>
      <c r="W3113">
        <v>900349</v>
      </c>
      <c r="X3113" t="s">
        <v>3409</v>
      </c>
      <c r="Y3113">
        <v>970</v>
      </c>
      <c r="Z3113">
        <v>2211</v>
      </c>
      <c r="AA3113">
        <v>4</v>
      </c>
      <c r="AB3113" s="2" t="s">
        <v>1643</v>
      </c>
    </row>
    <row r="3114" spans="1:28" x14ac:dyDescent="0.3">
      <c r="A3114" t="s">
        <v>28</v>
      </c>
      <c r="B3114" t="s">
        <v>29</v>
      </c>
      <c r="C3114" t="s">
        <v>157</v>
      </c>
      <c r="D3114" t="s">
        <v>380</v>
      </c>
      <c r="E3114" t="s">
        <v>32</v>
      </c>
      <c r="F3114" t="s">
        <v>135</v>
      </c>
      <c r="G3114">
        <v>87</v>
      </c>
      <c r="H3114">
        <v>411741</v>
      </c>
      <c r="I3114" t="s">
        <v>34</v>
      </c>
      <c r="J3114" s="1">
        <v>44461</v>
      </c>
      <c r="K3114">
        <v>1000</v>
      </c>
      <c r="L3114" t="s">
        <v>12862</v>
      </c>
      <c r="M3114" t="s">
        <v>818</v>
      </c>
      <c r="N3114" t="s">
        <v>12863</v>
      </c>
      <c r="O3114" t="s">
        <v>12864</v>
      </c>
      <c r="P3114" t="s">
        <v>51</v>
      </c>
      <c r="Q3114">
        <v>19</v>
      </c>
      <c r="R3114" t="s">
        <v>40</v>
      </c>
      <c r="S3114" t="s">
        <v>118</v>
      </c>
      <c r="T3114">
        <v>21634</v>
      </c>
      <c r="U3114" s="1">
        <v>45388</v>
      </c>
      <c r="V3114" t="s">
        <v>80</v>
      </c>
      <c r="W3114">
        <v>882182</v>
      </c>
      <c r="X3114" t="s">
        <v>12865</v>
      </c>
      <c r="Y3114">
        <v>345</v>
      </c>
      <c r="Z3114">
        <v>1735</v>
      </c>
      <c r="AA3114">
        <v>4</v>
      </c>
      <c r="AB3114">
        <v>2776</v>
      </c>
    </row>
    <row r="3115" spans="1:28" x14ac:dyDescent="0.3">
      <c r="A3115" t="s">
        <v>28</v>
      </c>
      <c r="B3115" t="s">
        <v>29</v>
      </c>
      <c r="C3115" t="s">
        <v>66</v>
      </c>
      <c r="D3115" t="s">
        <v>411</v>
      </c>
      <c r="E3115" t="s">
        <v>46</v>
      </c>
      <c r="F3115" t="s">
        <v>175</v>
      </c>
      <c r="G3115">
        <v>35</v>
      </c>
      <c r="H3115">
        <v>414822</v>
      </c>
      <c r="I3115" t="s">
        <v>58</v>
      </c>
      <c r="J3115" s="1">
        <v>45522</v>
      </c>
      <c r="K3115">
        <v>950</v>
      </c>
      <c r="L3115" t="s">
        <v>12866</v>
      </c>
      <c r="M3115" t="s">
        <v>1091</v>
      </c>
      <c r="N3115" t="s">
        <v>12867</v>
      </c>
      <c r="O3115" t="s">
        <v>12868</v>
      </c>
      <c r="P3115" t="s">
        <v>71</v>
      </c>
      <c r="Q3115">
        <v>7</v>
      </c>
      <c r="R3115" t="s">
        <v>40</v>
      </c>
      <c r="S3115" t="s">
        <v>63</v>
      </c>
      <c r="T3115">
        <v>98472</v>
      </c>
      <c r="U3115" s="1">
        <v>45570</v>
      </c>
      <c r="V3115" t="s">
        <v>155</v>
      </c>
      <c r="W3115">
        <v>445724</v>
      </c>
      <c r="X3115" t="s">
        <v>12869</v>
      </c>
      <c r="Y3115">
        <v>528</v>
      </c>
      <c r="Z3115">
        <v>2196</v>
      </c>
      <c r="AA3115">
        <v>2</v>
      </c>
      <c r="AB3115" s="2" t="s">
        <v>1601</v>
      </c>
    </row>
    <row r="3116" spans="1:28" x14ac:dyDescent="0.3">
      <c r="A3116" t="s">
        <v>28</v>
      </c>
      <c r="B3116" t="s">
        <v>29</v>
      </c>
      <c r="C3116" t="s">
        <v>148</v>
      </c>
      <c r="D3116" t="s">
        <v>31</v>
      </c>
      <c r="E3116" t="s">
        <v>32</v>
      </c>
      <c r="F3116" t="s">
        <v>106</v>
      </c>
      <c r="G3116">
        <v>33</v>
      </c>
      <c r="H3116">
        <v>430358</v>
      </c>
      <c r="I3116" t="s">
        <v>34</v>
      </c>
      <c r="J3116" s="1">
        <v>44015</v>
      </c>
      <c r="K3116">
        <v>1200</v>
      </c>
      <c r="L3116" t="s">
        <v>12870</v>
      </c>
      <c r="M3116" t="s">
        <v>256</v>
      </c>
      <c r="N3116" t="s">
        <v>12871</v>
      </c>
      <c r="O3116" t="s">
        <v>12872</v>
      </c>
      <c r="P3116" t="s">
        <v>87</v>
      </c>
      <c r="Q3116">
        <v>15</v>
      </c>
      <c r="R3116" t="s">
        <v>88</v>
      </c>
      <c r="S3116" t="s">
        <v>118</v>
      </c>
      <c r="T3116">
        <v>94784</v>
      </c>
      <c r="U3116" s="1">
        <v>45469</v>
      </c>
      <c r="V3116" t="s">
        <v>52</v>
      </c>
      <c r="W3116">
        <v>495595</v>
      </c>
      <c r="X3116" t="s">
        <v>11789</v>
      </c>
      <c r="Y3116">
        <v>256</v>
      </c>
      <c r="Z3116">
        <v>764</v>
      </c>
      <c r="AA3116">
        <v>7</v>
      </c>
      <c r="AB3116" s="2" t="s">
        <v>6180</v>
      </c>
    </row>
    <row r="3117" spans="1:28" x14ac:dyDescent="0.3">
      <c r="A3117" t="s">
        <v>28</v>
      </c>
      <c r="B3117" t="s">
        <v>29</v>
      </c>
      <c r="C3117" t="s">
        <v>54</v>
      </c>
      <c r="D3117" t="s">
        <v>267</v>
      </c>
      <c r="E3117" t="s">
        <v>56</v>
      </c>
      <c r="F3117" t="s">
        <v>33</v>
      </c>
      <c r="G3117">
        <v>72</v>
      </c>
      <c r="H3117">
        <v>421904</v>
      </c>
      <c r="I3117" t="s">
        <v>58</v>
      </c>
      <c r="J3117" s="1">
        <v>43957</v>
      </c>
      <c r="K3117">
        <v>1200</v>
      </c>
      <c r="L3117" t="s">
        <v>12873</v>
      </c>
      <c r="M3117" t="s">
        <v>1030</v>
      </c>
      <c r="N3117" t="s">
        <v>12874</v>
      </c>
      <c r="O3117" t="s">
        <v>12875</v>
      </c>
      <c r="P3117" t="s">
        <v>87</v>
      </c>
      <c r="Q3117">
        <v>11</v>
      </c>
      <c r="R3117" t="s">
        <v>40</v>
      </c>
      <c r="S3117" t="s">
        <v>79</v>
      </c>
      <c r="T3117">
        <v>40807</v>
      </c>
      <c r="U3117" s="1">
        <v>45553</v>
      </c>
      <c r="V3117" t="s">
        <v>180</v>
      </c>
      <c r="W3117">
        <v>237235</v>
      </c>
      <c r="X3117" t="s">
        <v>12876</v>
      </c>
      <c r="Y3117">
        <v>584</v>
      </c>
      <c r="Z3117">
        <v>2106</v>
      </c>
      <c r="AA3117">
        <v>4</v>
      </c>
      <c r="AB3117" s="2" t="s">
        <v>12877</v>
      </c>
    </row>
    <row r="3118" spans="1:28" x14ac:dyDescent="0.3">
      <c r="A3118" t="s">
        <v>28</v>
      </c>
      <c r="B3118" t="s">
        <v>29</v>
      </c>
      <c r="C3118" t="s">
        <v>44</v>
      </c>
      <c r="D3118" t="s">
        <v>566</v>
      </c>
      <c r="E3118" t="s">
        <v>46</v>
      </c>
      <c r="F3118" t="s">
        <v>106</v>
      </c>
      <c r="G3118">
        <v>17</v>
      </c>
      <c r="H3118">
        <v>402168</v>
      </c>
      <c r="I3118" t="s">
        <v>58</v>
      </c>
      <c r="J3118" s="1">
        <v>45161</v>
      </c>
      <c r="K3118">
        <v>1400</v>
      </c>
      <c r="L3118" t="s">
        <v>12878</v>
      </c>
      <c r="M3118" t="s">
        <v>1048</v>
      </c>
      <c r="N3118" t="s">
        <v>12879</v>
      </c>
      <c r="O3118" t="s">
        <v>12880</v>
      </c>
      <c r="P3118" t="s">
        <v>39</v>
      </c>
      <c r="Q3118">
        <v>11</v>
      </c>
      <c r="R3118" t="s">
        <v>88</v>
      </c>
      <c r="S3118" t="s">
        <v>118</v>
      </c>
      <c r="T3118">
        <v>49411</v>
      </c>
      <c r="U3118" s="1">
        <v>45334</v>
      </c>
      <c r="V3118" t="s">
        <v>119</v>
      </c>
      <c r="W3118">
        <v>528797</v>
      </c>
      <c r="X3118" t="s">
        <v>12881</v>
      </c>
      <c r="Y3118">
        <v>872</v>
      </c>
      <c r="Z3118">
        <v>915</v>
      </c>
      <c r="AA3118">
        <v>4</v>
      </c>
      <c r="AB3118">
        <v>1464</v>
      </c>
    </row>
    <row r="3119" spans="1:28" x14ac:dyDescent="0.3">
      <c r="A3119" t="s">
        <v>28</v>
      </c>
      <c r="B3119" t="s">
        <v>29</v>
      </c>
      <c r="C3119" t="s">
        <v>54</v>
      </c>
      <c r="D3119" t="s">
        <v>380</v>
      </c>
      <c r="E3119" t="s">
        <v>46</v>
      </c>
      <c r="F3119" t="s">
        <v>33</v>
      </c>
      <c r="G3119">
        <v>54</v>
      </c>
      <c r="H3119">
        <v>414705</v>
      </c>
      <c r="I3119" t="s">
        <v>58</v>
      </c>
      <c r="J3119" s="1">
        <v>45288</v>
      </c>
      <c r="K3119">
        <v>1300</v>
      </c>
      <c r="L3119" t="s">
        <v>12882</v>
      </c>
      <c r="M3119" t="s">
        <v>68</v>
      </c>
      <c r="N3119" t="s">
        <v>12883</v>
      </c>
      <c r="O3119" t="s">
        <v>12884</v>
      </c>
      <c r="P3119" t="s">
        <v>87</v>
      </c>
      <c r="Q3119">
        <v>12</v>
      </c>
      <c r="R3119" t="s">
        <v>88</v>
      </c>
      <c r="S3119" t="s">
        <v>41</v>
      </c>
      <c r="T3119">
        <v>14808</v>
      </c>
      <c r="U3119" s="1">
        <v>45524</v>
      </c>
      <c r="V3119" t="s">
        <v>64</v>
      </c>
      <c r="W3119">
        <v>394905</v>
      </c>
      <c r="X3119" t="s">
        <v>12152</v>
      </c>
      <c r="Y3119">
        <v>364</v>
      </c>
      <c r="Z3119">
        <v>1323</v>
      </c>
      <c r="AA3119">
        <v>2</v>
      </c>
      <c r="AB3119">
        <v>1058.4000000000001</v>
      </c>
    </row>
    <row r="3120" spans="1:28" x14ac:dyDescent="0.3">
      <c r="A3120" t="s">
        <v>28</v>
      </c>
      <c r="B3120" t="s">
        <v>29</v>
      </c>
      <c r="C3120" t="s">
        <v>157</v>
      </c>
      <c r="D3120" t="s">
        <v>142</v>
      </c>
      <c r="E3120" t="s">
        <v>46</v>
      </c>
      <c r="F3120" t="s">
        <v>175</v>
      </c>
      <c r="G3120">
        <v>100</v>
      </c>
      <c r="H3120">
        <v>434412</v>
      </c>
      <c r="I3120" t="s">
        <v>34</v>
      </c>
      <c r="J3120" s="1">
        <v>44372</v>
      </c>
      <c r="K3120">
        <v>1100</v>
      </c>
      <c r="L3120" t="s">
        <v>5698</v>
      </c>
      <c r="M3120" t="s">
        <v>1253</v>
      </c>
      <c r="N3120" t="s">
        <v>12885</v>
      </c>
      <c r="O3120">
        <v>2528700544</v>
      </c>
      <c r="P3120" t="s">
        <v>87</v>
      </c>
      <c r="Q3120">
        <v>11</v>
      </c>
      <c r="R3120" t="s">
        <v>88</v>
      </c>
      <c r="S3120" t="s">
        <v>118</v>
      </c>
      <c r="T3120">
        <v>18906</v>
      </c>
      <c r="U3120" s="1">
        <v>45592</v>
      </c>
      <c r="V3120" t="s">
        <v>155</v>
      </c>
      <c r="W3120">
        <v>560855</v>
      </c>
      <c r="X3120" t="s">
        <v>12886</v>
      </c>
      <c r="Y3120">
        <v>493</v>
      </c>
      <c r="Z3120">
        <v>616</v>
      </c>
      <c r="AA3120">
        <v>8</v>
      </c>
      <c r="AB3120">
        <v>1971.2</v>
      </c>
    </row>
    <row r="3121" spans="1:28" x14ac:dyDescent="0.3">
      <c r="A3121" t="s">
        <v>28</v>
      </c>
      <c r="B3121" t="s">
        <v>29</v>
      </c>
      <c r="C3121" t="s">
        <v>30</v>
      </c>
      <c r="D3121" t="s">
        <v>566</v>
      </c>
      <c r="E3121" t="s">
        <v>32</v>
      </c>
      <c r="F3121" t="s">
        <v>83</v>
      </c>
      <c r="G3121">
        <v>60</v>
      </c>
      <c r="H3121">
        <v>438060</v>
      </c>
      <c r="I3121" t="s">
        <v>58</v>
      </c>
      <c r="J3121" s="1">
        <v>43917</v>
      </c>
      <c r="K3121">
        <v>1200</v>
      </c>
      <c r="L3121" t="s">
        <v>12887</v>
      </c>
      <c r="M3121" t="s">
        <v>334</v>
      </c>
      <c r="N3121" t="s">
        <v>12888</v>
      </c>
      <c r="O3121" t="s">
        <v>12889</v>
      </c>
      <c r="P3121" t="s">
        <v>51</v>
      </c>
      <c r="Q3121">
        <v>19</v>
      </c>
      <c r="R3121" t="s">
        <v>40</v>
      </c>
      <c r="S3121" t="s">
        <v>41</v>
      </c>
      <c r="T3121">
        <v>34950</v>
      </c>
      <c r="U3121" s="1">
        <v>45558</v>
      </c>
      <c r="V3121" t="s">
        <v>180</v>
      </c>
      <c r="W3121">
        <v>135208</v>
      </c>
      <c r="X3121" t="s">
        <v>12890</v>
      </c>
      <c r="Y3121">
        <v>458</v>
      </c>
      <c r="Z3121">
        <v>1104</v>
      </c>
      <c r="AA3121">
        <v>7</v>
      </c>
      <c r="AB3121" s="2" t="s">
        <v>4376</v>
      </c>
    </row>
    <row r="3122" spans="1:28" x14ac:dyDescent="0.3">
      <c r="A3122" t="s">
        <v>28</v>
      </c>
      <c r="B3122" t="s">
        <v>29</v>
      </c>
      <c r="C3122" t="s">
        <v>157</v>
      </c>
      <c r="D3122" t="s">
        <v>45</v>
      </c>
      <c r="E3122" t="s">
        <v>56</v>
      </c>
      <c r="F3122" t="s">
        <v>113</v>
      </c>
      <c r="G3122">
        <v>76</v>
      </c>
      <c r="H3122">
        <v>414297</v>
      </c>
      <c r="I3122" t="s">
        <v>58</v>
      </c>
      <c r="J3122" s="1">
        <v>45364</v>
      </c>
      <c r="K3122">
        <v>1000</v>
      </c>
      <c r="L3122" t="s">
        <v>12891</v>
      </c>
      <c r="M3122" t="s">
        <v>189</v>
      </c>
      <c r="N3122" t="s">
        <v>12892</v>
      </c>
      <c r="O3122" t="s">
        <v>12893</v>
      </c>
      <c r="P3122" t="s">
        <v>87</v>
      </c>
      <c r="Q3122">
        <v>3</v>
      </c>
      <c r="R3122" t="s">
        <v>88</v>
      </c>
      <c r="S3122" t="s">
        <v>63</v>
      </c>
      <c r="T3122">
        <v>96547</v>
      </c>
      <c r="U3122" s="1">
        <v>45581</v>
      </c>
      <c r="V3122" t="s">
        <v>155</v>
      </c>
      <c r="W3122">
        <v>117510</v>
      </c>
      <c r="X3122" t="s">
        <v>12894</v>
      </c>
      <c r="Y3122">
        <v>615</v>
      </c>
      <c r="Z3122">
        <v>2805</v>
      </c>
      <c r="AA3122">
        <v>8</v>
      </c>
      <c r="AB3122">
        <v>8976</v>
      </c>
    </row>
    <row r="3123" spans="1:28" x14ac:dyDescent="0.3">
      <c r="A3123" t="s">
        <v>28</v>
      </c>
      <c r="B3123" t="s">
        <v>29</v>
      </c>
      <c r="C3123" t="s">
        <v>157</v>
      </c>
      <c r="D3123" t="s">
        <v>149</v>
      </c>
      <c r="E3123" t="s">
        <v>46</v>
      </c>
      <c r="F3123" t="s">
        <v>83</v>
      </c>
      <c r="G3123">
        <v>29</v>
      </c>
      <c r="H3123">
        <v>435724</v>
      </c>
      <c r="I3123" t="s">
        <v>34</v>
      </c>
      <c r="J3123" s="1">
        <v>45623</v>
      </c>
      <c r="K3123">
        <v>950</v>
      </c>
      <c r="L3123" t="s">
        <v>12895</v>
      </c>
      <c r="M3123" t="s">
        <v>1409</v>
      </c>
      <c r="N3123" t="s">
        <v>12896</v>
      </c>
      <c r="O3123" t="s">
        <v>12897</v>
      </c>
      <c r="P3123" t="s">
        <v>87</v>
      </c>
      <c r="Q3123">
        <v>19</v>
      </c>
      <c r="R3123" t="s">
        <v>40</v>
      </c>
      <c r="S3123" t="s">
        <v>63</v>
      </c>
      <c r="T3123">
        <v>99209</v>
      </c>
      <c r="U3123" s="1">
        <v>45580</v>
      </c>
      <c r="V3123" t="s">
        <v>155</v>
      </c>
      <c r="W3123">
        <v>106197</v>
      </c>
      <c r="X3123" t="s">
        <v>12898</v>
      </c>
      <c r="Y3123">
        <v>334</v>
      </c>
      <c r="Z3123">
        <v>2956</v>
      </c>
      <c r="AA3123">
        <v>2</v>
      </c>
      <c r="AB3123">
        <v>2364.8000000000002</v>
      </c>
    </row>
    <row r="3124" spans="1:28" x14ac:dyDescent="0.3">
      <c r="A3124" t="s">
        <v>28</v>
      </c>
      <c r="B3124" t="s">
        <v>29</v>
      </c>
      <c r="C3124" t="s">
        <v>193</v>
      </c>
      <c r="D3124" t="s">
        <v>45</v>
      </c>
      <c r="E3124" t="s">
        <v>56</v>
      </c>
      <c r="F3124" t="s">
        <v>150</v>
      </c>
      <c r="G3124">
        <v>26</v>
      </c>
      <c r="H3124">
        <v>421738</v>
      </c>
      <c r="I3124" t="s">
        <v>34</v>
      </c>
      <c r="J3124" s="1">
        <v>44268</v>
      </c>
      <c r="K3124">
        <v>1400</v>
      </c>
      <c r="L3124" t="s">
        <v>12899</v>
      </c>
      <c r="M3124" t="s">
        <v>1147</v>
      </c>
      <c r="N3124" t="s">
        <v>12900</v>
      </c>
      <c r="O3124" t="s">
        <v>12901</v>
      </c>
      <c r="P3124" t="s">
        <v>71</v>
      </c>
      <c r="Q3124">
        <v>17</v>
      </c>
      <c r="R3124" t="s">
        <v>40</v>
      </c>
      <c r="S3124" t="s">
        <v>118</v>
      </c>
      <c r="T3124">
        <v>35643</v>
      </c>
      <c r="U3124" s="1">
        <v>45321</v>
      </c>
      <c r="V3124" t="s">
        <v>111</v>
      </c>
      <c r="W3124">
        <v>814095</v>
      </c>
      <c r="X3124" t="s">
        <v>9219</v>
      </c>
      <c r="Y3124">
        <v>366</v>
      </c>
      <c r="Z3124">
        <v>1576</v>
      </c>
      <c r="AA3124">
        <v>7</v>
      </c>
      <c r="AB3124">
        <v>4412.8</v>
      </c>
    </row>
    <row r="3125" spans="1:28" x14ac:dyDescent="0.3">
      <c r="A3125" t="s">
        <v>28</v>
      </c>
      <c r="B3125" t="s">
        <v>29</v>
      </c>
      <c r="C3125" t="s">
        <v>148</v>
      </c>
      <c r="D3125" t="s">
        <v>411</v>
      </c>
      <c r="E3125" t="s">
        <v>46</v>
      </c>
      <c r="F3125" t="s">
        <v>99</v>
      </c>
      <c r="G3125">
        <v>13</v>
      </c>
      <c r="H3125">
        <v>417613</v>
      </c>
      <c r="I3125" t="s">
        <v>34</v>
      </c>
      <c r="J3125" s="1">
        <v>45322</v>
      </c>
      <c r="K3125">
        <v>1100</v>
      </c>
      <c r="L3125" t="s">
        <v>12902</v>
      </c>
      <c r="M3125" t="s">
        <v>144</v>
      </c>
      <c r="N3125" t="s">
        <v>12903</v>
      </c>
      <c r="O3125" t="s">
        <v>12904</v>
      </c>
      <c r="P3125" t="s">
        <v>39</v>
      </c>
      <c r="Q3125">
        <v>5</v>
      </c>
      <c r="R3125" t="s">
        <v>88</v>
      </c>
      <c r="S3125" t="s">
        <v>79</v>
      </c>
      <c r="T3125">
        <v>65808</v>
      </c>
      <c r="U3125" s="1">
        <v>45607</v>
      </c>
      <c r="V3125" t="s">
        <v>42</v>
      </c>
      <c r="W3125">
        <v>735497</v>
      </c>
      <c r="X3125" t="s">
        <v>12905</v>
      </c>
      <c r="Y3125">
        <v>621</v>
      </c>
      <c r="Z3125">
        <v>522</v>
      </c>
      <c r="AA3125">
        <v>3</v>
      </c>
      <c r="AB3125" s="2" t="s">
        <v>11968</v>
      </c>
    </row>
    <row r="3126" spans="1:28" x14ac:dyDescent="0.3">
      <c r="A3126" t="s">
        <v>28</v>
      </c>
      <c r="B3126" t="s">
        <v>29</v>
      </c>
      <c r="C3126" t="s">
        <v>148</v>
      </c>
      <c r="D3126" t="s">
        <v>274</v>
      </c>
      <c r="E3126" t="s">
        <v>32</v>
      </c>
      <c r="F3126" t="s">
        <v>175</v>
      </c>
      <c r="G3126">
        <v>25</v>
      </c>
      <c r="H3126">
        <v>401547</v>
      </c>
      <c r="I3126" t="s">
        <v>58</v>
      </c>
      <c r="J3126" s="1">
        <v>44439</v>
      </c>
      <c r="K3126">
        <v>1000</v>
      </c>
      <c r="L3126" t="s">
        <v>12906</v>
      </c>
      <c r="M3126" t="s">
        <v>287</v>
      </c>
      <c r="N3126" t="s">
        <v>12907</v>
      </c>
      <c r="O3126" t="s">
        <v>12908</v>
      </c>
      <c r="P3126" t="s">
        <v>87</v>
      </c>
      <c r="Q3126">
        <v>17</v>
      </c>
      <c r="R3126" t="s">
        <v>40</v>
      </c>
      <c r="S3126" t="s">
        <v>41</v>
      </c>
      <c r="T3126">
        <v>13549</v>
      </c>
      <c r="U3126" s="1">
        <v>45412</v>
      </c>
      <c r="V3126" t="s">
        <v>80</v>
      </c>
      <c r="W3126">
        <v>883807</v>
      </c>
      <c r="X3126" t="s">
        <v>12909</v>
      </c>
      <c r="Y3126">
        <v>393</v>
      </c>
      <c r="Z3126">
        <v>686</v>
      </c>
      <c r="AA3126">
        <v>8</v>
      </c>
      <c r="AB3126" s="2" t="s">
        <v>12910</v>
      </c>
    </row>
    <row r="3127" spans="1:28" x14ac:dyDescent="0.3">
      <c r="A3127" t="s">
        <v>28</v>
      </c>
      <c r="B3127" t="s">
        <v>29</v>
      </c>
      <c r="C3127" t="s">
        <v>44</v>
      </c>
      <c r="D3127" t="s">
        <v>142</v>
      </c>
      <c r="E3127" t="s">
        <v>46</v>
      </c>
      <c r="F3127" t="s">
        <v>83</v>
      </c>
      <c r="G3127">
        <v>71</v>
      </c>
      <c r="H3127">
        <v>433775</v>
      </c>
      <c r="I3127" t="s">
        <v>58</v>
      </c>
      <c r="J3127" s="1">
        <v>44985</v>
      </c>
      <c r="K3127">
        <v>1200</v>
      </c>
      <c r="L3127" t="s">
        <v>12911</v>
      </c>
      <c r="M3127" t="s">
        <v>239</v>
      </c>
      <c r="N3127" t="s">
        <v>12912</v>
      </c>
      <c r="O3127" t="s">
        <v>12913</v>
      </c>
      <c r="P3127" t="s">
        <v>71</v>
      </c>
      <c r="Q3127">
        <v>15</v>
      </c>
      <c r="R3127" t="s">
        <v>88</v>
      </c>
      <c r="S3127" t="s">
        <v>63</v>
      </c>
      <c r="T3127">
        <v>38291</v>
      </c>
      <c r="U3127" s="1">
        <v>45479</v>
      </c>
      <c r="V3127" t="s">
        <v>126</v>
      </c>
      <c r="W3127">
        <v>210846</v>
      </c>
      <c r="X3127" t="s">
        <v>12914</v>
      </c>
      <c r="Y3127">
        <v>542</v>
      </c>
      <c r="Z3127">
        <v>2138</v>
      </c>
      <c r="AA3127">
        <v>8</v>
      </c>
      <c r="AB3127">
        <v>6841.6</v>
      </c>
    </row>
    <row r="3128" spans="1:28" x14ac:dyDescent="0.3">
      <c r="A3128" t="s">
        <v>28</v>
      </c>
      <c r="B3128" t="s">
        <v>29</v>
      </c>
      <c r="C3128" t="s">
        <v>54</v>
      </c>
      <c r="D3128" t="s">
        <v>421</v>
      </c>
      <c r="E3128" t="s">
        <v>32</v>
      </c>
      <c r="F3128" t="s">
        <v>150</v>
      </c>
      <c r="G3128">
        <v>27</v>
      </c>
      <c r="H3128">
        <v>400123</v>
      </c>
      <c r="I3128" t="s">
        <v>58</v>
      </c>
      <c r="J3128" s="1">
        <v>43909</v>
      </c>
      <c r="K3128">
        <v>1200</v>
      </c>
      <c r="L3128" t="s">
        <v>12915</v>
      </c>
      <c r="M3128" t="s">
        <v>101</v>
      </c>
      <c r="N3128" t="s">
        <v>12916</v>
      </c>
      <c r="O3128" t="s">
        <v>12917</v>
      </c>
      <c r="P3128" t="s">
        <v>71</v>
      </c>
      <c r="Q3128">
        <v>13</v>
      </c>
      <c r="R3128" t="s">
        <v>88</v>
      </c>
      <c r="S3128" t="s">
        <v>79</v>
      </c>
      <c r="T3128">
        <v>83846</v>
      </c>
      <c r="U3128" s="1">
        <v>45334</v>
      </c>
      <c r="V3128" t="s">
        <v>119</v>
      </c>
      <c r="W3128">
        <v>939193</v>
      </c>
      <c r="X3128" t="s">
        <v>12918</v>
      </c>
      <c r="Y3128">
        <v>881</v>
      </c>
      <c r="Z3128">
        <v>2118</v>
      </c>
      <c r="AA3128">
        <v>1</v>
      </c>
      <c r="AB3128">
        <v>847.2</v>
      </c>
    </row>
    <row r="3129" spans="1:28" x14ac:dyDescent="0.3">
      <c r="A3129" t="s">
        <v>28</v>
      </c>
      <c r="B3129" t="s">
        <v>29</v>
      </c>
      <c r="C3129" t="s">
        <v>193</v>
      </c>
      <c r="D3129" t="s">
        <v>467</v>
      </c>
      <c r="E3129" t="s">
        <v>46</v>
      </c>
      <c r="F3129" t="s">
        <v>47</v>
      </c>
      <c r="G3129">
        <v>18</v>
      </c>
      <c r="H3129">
        <v>407976</v>
      </c>
      <c r="I3129" t="s">
        <v>34</v>
      </c>
      <c r="J3129" s="1">
        <v>44067</v>
      </c>
      <c r="K3129">
        <v>1400</v>
      </c>
      <c r="L3129" t="s">
        <v>12919</v>
      </c>
      <c r="M3129" t="s">
        <v>263</v>
      </c>
      <c r="N3129" t="s">
        <v>12920</v>
      </c>
      <c r="O3129" t="s">
        <v>12921</v>
      </c>
      <c r="P3129" t="s">
        <v>71</v>
      </c>
      <c r="Q3129">
        <v>8</v>
      </c>
      <c r="R3129" t="s">
        <v>88</v>
      </c>
      <c r="S3129" t="s">
        <v>41</v>
      </c>
      <c r="T3129">
        <v>83133</v>
      </c>
      <c r="U3129" s="1">
        <v>45435</v>
      </c>
      <c r="V3129" t="s">
        <v>140</v>
      </c>
      <c r="W3129">
        <v>671755</v>
      </c>
      <c r="X3129" t="s">
        <v>12922</v>
      </c>
      <c r="Y3129">
        <v>387</v>
      </c>
      <c r="Z3129">
        <v>2927</v>
      </c>
      <c r="AA3129">
        <v>3</v>
      </c>
      <c r="AB3129">
        <v>3512.4</v>
      </c>
    </row>
    <row r="3130" spans="1:28" x14ac:dyDescent="0.3">
      <c r="A3130" t="s">
        <v>28</v>
      </c>
      <c r="B3130" t="s">
        <v>29</v>
      </c>
      <c r="C3130" t="s">
        <v>30</v>
      </c>
      <c r="D3130" t="s">
        <v>560</v>
      </c>
      <c r="E3130" t="s">
        <v>56</v>
      </c>
      <c r="F3130" t="s">
        <v>83</v>
      </c>
      <c r="G3130">
        <v>11</v>
      </c>
      <c r="H3130">
        <v>405186</v>
      </c>
      <c r="I3130" t="s">
        <v>34</v>
      </c>
      <c r="J3130" s="1">
        <v>45525</v>
      </c>
      <c r="K3130">
        <v>1200</v>
      </c>
      <c r="L3130" t="s">
        <v>12923</v>
      </c>
      <c r="M3130" t="s">
        <v>189</v>
      </c>
      <c r="N3130" t="s">
        <v>12924</v>
      </c>
      <c r="O3130" t="s">
        <v>12925</v>
      </c>
      <c r="P3130" t="s">
        <v>71</v>
      </c>
      <c r="Q3130">
        <v>18</v>
      </c>
      <c r="R3130" t="s">
        <v>88</v>
      </c>
      <c r="S3130" t="s">
        <v>63</v>
      </c>
      <c r="T3130">
        <v>43355</v>
      </c>
      <c r="U3130" s="1">
        <v>45403</v>
      </c>
      <c r="V3130" t="s">
        <v>80</v>
      </c>
      <c r="W3130">
        <v>918303</v>
      </c>
      <c r="X3130" t="s">
        <v>12926</v>
      </c>
      <c r="Y3130">
        <v>312</v>
      </c>
      <c r="Z3130">
        <v>2021</v>
      </c>
      <c r="AA3130">
        <v>2</v>
      </c>
      <c r="AB3130" s="2" t="s">
        <v>12927</v>
      </c>
    </row>
    <row r="3131" spans="1:28" x14ac:dyDescent="0.3">
      <c r="A3131" t="s">
        <v>28</v>
      </c>
      <c r="B3131" t="s">
        <v>29</v>
      </c>
      <c r="C3131" t="s">
        <v>30</v>
      </c>
      <c r="D3131" t="s">
        <v>380</v>
      </c>
      <c r="E3131" t="s">
        <v>46</v>
      </c>
      <c r="F3131" t="s">
        <v>355</v>
      </c>
      <c r="G3131">
        <v>77</v>
      </c>
      <c r="H3131">
        <v>407038</v>
      </c>
      <c r="I3131" t="s">
        <v>34</v>
      </c>
      <c r="J3131" s="1">
        <v>45195</v>
      </c>
      <c r="K3131">
        <v>1400</v>
      </c>
      <c r="L3131" t="s">
        <v>12928</v>
      </c>
      <c r="M3131" t="s">
        <v>68</v>
      </c>
      <c r="N3131" t="s">
        <v>12929</v>
      </c>
      <c r="O3131" t="s">
        <v>12930</v>
      </c>
      <c r="P3131" t="s">
        <v>87</v>
      </c>
      <c r="Q3131">
        <v>18</v>
      </c>
      <c r="R3131" t="s">
        <v>88</v>
      </c>
      <c r="S3131" t="s">
        <v>118</v>
      </c>
      <c r="T3131">
        <v>42614</v>
      </c>
      <c r="U3131" s="1">
        <v>45576</v>
      </c>
      <c r="V3131" t="s">
        <v>155</v>
      </c>
      <c r="W3131">
        <v>301745</v>
      </c>
      <c r="X3131" t="s">
        <v>12931</v>
      </c>
      <c r="Y3131">
        <v>979</v>
      </c>
      <c r="Z3131">
        <v>1127</v>
      </c>
      <c r="AA3131">
        <v>2</v>
      </c>
      <c r="AB3131">
        <v>901.6</v>
      </c>
    </row>
    <row r="3132" spans="1:28" x14ac:dyDescent="0.3">
      <c r="A3132" t="s">
        <v>28</v>
      </c>
      <c r="B3132" t="s">
        <v>29</v>
      </c>
      <c r="C3132" t="s">
        <v>44</v>
      </c>
      <c r="D3132" t="s">
        <v>411</v>
      </c>
      <c r="E3132" t="s">
        <v>56</v>
      </c>
      <c r="F3132" t="s">
        <v>175</v>
      </c>
      <c r="G3132">
        <v>68</v>
      </c>
      <c r="H3132">
        <v>402447</v>
      </c>
      <c r="I3132" t="s">
        <v>58</v>
      </c>
      <c r="J3132" s="1">
        <v>45080</v>
      </c>
      <c r="K3132">
        <v>1300</v>
      </c>
      <c r="L3132" t="s">
        <v>12932</v>
      </c>
      <c r="M3132" t="s">
        <v>496</v>
      </c>
      <c r="N3132" t="s">
        <v>12933</v>
      </c>
      <c r="O3132" t="s">
        <v>12934</v>
      </c>
      <c r="P3132" t="s">
        <v>87</v>
      </c>
      <c r="Q3132">
        <v>15</v>
      </c>
      <c r="R3132" t="s">
        <v>88</v>
      </c>
      <c r="S3132" t="s">
        <v>79</v>
      </c>
      <c r="T3132">
        <v>74027</v>
      </c>
      <c r="U3132" s="1">
        <v>45406</v>
      </c>
      <c r="V3132" t="s">
        <v>80</v>
      </c>
      <c r="W3132">
        <v>804221</v>
      </c>
      <c r="X3132" t="s">
        <v>12935</v>
      </c>
      <c r="Y3132">
        <v>862</v>
      </c>
      <c r="Z3132">
        <v>2587</v>
      </c>
      <c r="AA3132">
        <v>3</v>
      </c>
      <c r="AB3132">
        <v>3104.4</v>
      </c>
    </row>
    <row r="3133" spans="1:28" x14ac:dyDescent="0.3">
      <c r="A3133" t="s">
        <v>28</v>
      </c>
      <c r="B3133" t="s">
        <v>29</v>
      </c>
      <c r="C3133" t="s">
        <v>66</v>
      </c>
      <c r="D3133" t="s">
        <v>511</v>
      </c>
      <c r="E3133" t="s">
        <v>46</v>
      </c>
      <c r="F3133" t="s">
        <v>33</v>
      </c>
      <c r="G3133">
        <v>96</v>
      </c>
      <c r="H3133">
        <v>420181</v>
      </c>
      <c r="I3133" t="s">
        <v>34</v>
      </c>
      <c r="J3133" s="1">
        <v>44917</v>
      </c>
      <c r="K3133">
        <v>800</v>
      </c>
      <c r="L3133" t="s">
        <v>12936</v>
      </c>
      <c r="M3133" t="s">
        <v>478</v>
      </c>
      <c r="N3133" t="s">
        <v>12937</v>
      </c>
      <c r="O3133" t="s">
        <v>12938</v>
      </c>
      <c r="P3133" t="s">
        <v>39</v>
      </c>
      <c r="Q3133">
        <v>16</v>
      </c>
      <c r="R3133" t="s">
        <v>40</v>
      </c>
      <c r="S3133" t="s">
        <v>79</v>
      </c>
      <c r="T3133">
        <v>95840</v>
      </c>
      <c r="U3133" s="1">
        <v>45404</v>
      </c>
      <c r="V3133" t="s">
        <v>80</v>
      </c>
      <c r="W3133">
        <v>502217</v>
      </c>
      <c r="X3133" t="s">
        <v>12939</v>
      </c>
      <c r="Y3133">
        <v>801</v>
      </c>
      <c r="Z3133">
        <v>979</v>
      </c>
      <c r="AA3133">
        <v>1</v>
      </c>
      <c r="AB3133">
        <v>391.6</v>
      </c>
    </row>
    <row r="3134" spans="1:28" x14ac:dyDescent="0.3">
      <c r="A3134" t="s">
        <v>28</v>
      </c>
      <c r="B3134" t="s">
        <v>29</v>
      </c>
      <c r="C3134" t="s">
        <v>54</v>
      </c>
      <c r="D3134" t="s">
        <v>546</v>
      </c>
      <c r="E3134" t="s">
        <v>32</v>
      </c>
      <c r="F3134" t="s">
        <v>83</v>
      </c>
      <c r="G3134">
        <v>34</v>
      </c>
      <c r="H3134">
        <v>406234</v>
      </c>
      <c r="I3134" t="s">
        <v>58</v>
      </c>
      <c r="J3134" s="1">
        <v>44139</v>
      </c>
      <c r="K3134">
        <v>1000</v>
      </c>
      <c r="L3134" t="s">
        <v>12940</v>
      </c>
      <c r="M3134" t="s">
        <v>417</v>
      </c>
      <c r="N3134" t="s">
        <v>12941</v>
      </c>
      <c r="O3134" t="s">
        <v>12942</v>
      </c>
      <c r="P3134" t="s">
        <v>87</v>
      </c>
      <c r="Q3134">
        <v>4</v>
      </c>
      <c r="R3134" t="s">
        <v>88</v>
      </c>
      <c r="S3134" t="s">
        <v>118</v>
      </c>
      <c r="T3134">
        <v>55780</v>
      </c>
      <c r="U3134" s="1">
        <v>45567</v>
      </c>
      <c r="V3134" t="s">
        <v>155</v>
      </c>
      <c r="W3134">
        <v>714583</v>
      </c>
      <c r="X3134" t="s">
        <v>11625</v>
      </c>
      <c r="Y3134">
        <v>804</v>
      </c>
      <c r="Z3134">
        <v>2774</v>
      </c>
      <c r="AA3134">
        <v>2</v>
      </c>
      <c r="AB3134" s="2" t="s">
        <v>12943</v>
      </c>
    </row>
    <row r="3135" spans="1:28" x14ac:dyDescent="0.3">
      <c r="A3135" t="s">
        <v>28</v>
      </c>
      <c r="B3135" t="s">
        <v>29</v>
      </c>
      <c r="C3135" t="s">
        <v>91</v>
      </c>
      <c r="D3135" t="s">
        <v>74</v>
      </c>
      <c r="E3135" t="s">
        <v>56</v>
      </c>
      <c r="F3135" t="s">
        <v>83</v>
      </c>
      <c r="G3135">
        <v>2</v>
      </c>
      <c r="H3135">
        <v>402026</v>
      </c>
      <c r="I3135" t="s">
        <v>58</v>
      </c>
      <c r="J3135" s="1">
        <v>44645</v>
      </c>
      <c r="K3135">
        <v>1400</v>
      </c>
      <c r="L3135" t="s">
        <v>12944</v>
      </c>
      <c r="M3135" t="s">
        <v>680</v>
      </c>
      <c r="N3135" t="s">
        <v>12945</v>
      </c>
      <c r="O3135" t="s">
        <v>12946</v>
      </c>
      <c r="P3135" t="s">
        <v>39</v>
      </c>
      <c r="Q3135">
        <v>13</v>
      </c>
      <c r="R3135" t="s">
        <v>40</v>
      </c>
      <c r="S3135" t="s">
        <v>41</v>
      </c>
      <c r="T3135">
        <v>57332</v>
      </c>
      <c r="U3135" s="1">
        <v>45619</v>
      </c>
      <c r="V3135" t="s">
        <v>42</v>
      </c>
      <c r="W3135">
        <v>550943</v>
      </c>
      <c r="X3135" t="s">
        <v>12947</v>
      </c>
      <c r="Y3135">
        <v>804</v>
      </c>
      <c r="Z3135">
        <v>980</v>
      </c>
      <c r="AA3135">
        <v>2</v>
      </c>
      <c r="AB3135">
        <v>784</v>
      </c>
    </row>
    <row r="3136" spans="1:28" x14ac:dyDescent="0.3">
      <c r="A3136" t="s">
        <v>28</v>
      </c>
      <c r="B3136" t="s">
        <v>29</v>
      </c>
      <c r="C3136" t="s">
        <v>91</v>
      </c>
      <c r="D3136" t="s">
        <v>82</v>
      </c>
      <c r="E3136" t="s">
        <v>56</v>
      </c>
      <c r="F3136" t="s">
        <v>33</v>
      </c>
      <c r="G3136">
        <v>27</v>
      </c>
      <c r="H3136">
        <v>418150</v>
      </c>
      <c r="I3136" t="s">
        <v>34</v>
      </c>
      <c r="J3136" s="1">
        <v>45016</v>
      </c>
      <c r="K3136">
        <v>1300</v>
      </c>
      <c r="L3136" t="s">
        <v>12948</v>
      </c>
      <c r="M3136" t="s">
        <v>361</v>
      </c>
      <c r="N3136" t="s">
        <v>12949</v>
      </c>
      <c r="O3136" t="s">
        <v>12950</v>
      </c>
      <c r="P3136" t="s">
        <v>71</v>
      </c>
      <c r="Q3136">
        <v>6</v>
      </c>
      <c r="R3136" t="s">
        <v>40</v>
      </c>
      <c r="S3136" t="s">
        <v>41</v>
      </c>
      <c r="T3136">
        <v>82137</v>
      </c>
      <c r="U3136" s="1">
        <v>45549</v>
      </c>
      <c r="V3136" t="s">
        <v>180</v>
      </c>
      <c r="W3136">
        <v>702988</v>
      </c>
      <c r="X3136" t="s">
        <v>12951</v>
      </c>
      <c r="Y3136">
        <v>380</v>
      </c>
      <c r="Z3136">
        <v>2015</v>
      </c>
      <c r="AA3136">
        <v>1</v>
      </c>
      <c r="AB3136">
        <v>806</v>
      </c>
    </row>
    <row r="3137" spans="1:28" x14ac:dyDescent="0.3">
      <c r="A3137" t="s">
        <v>28</v>
      </c>
      <c r="B3137" t="s">
        <v>29</v>
      </c>
      <c r="C3137" t="s">
        <v>157</v>
      </c>
      <c r="D3137" t="s">
        <v>317</v>
      </c>
      <c r="E3137" t="s">
        <v>56</v>
      </c>
      <c r="F3137" t="s">
        <v>57</v>
      </c>
      <c r="G3137">
        <v>30</v>
      </c>
      <c r="H3137">
        <v>438588</v>
      </c>
      <c r="I3137" t="s">
        <v>58</v>
      </c>
      <c r="J3137" s="1">
        <v>45026</v>
      </c>
      <c r="K3137">
        <v>950</v>
      </c>
      <c r="L3137" t="s">
        <v>12952</v>
      </c>
      <c r="M3137" t="s">
        <v>1488</v>
      </c>
      <c r="N3137" t="s">
        <v>12953</v>
      </c>
      <c r="O3137" t="s">
        <v>12954</v>
      </c>
      <c r="P3137" t="s">
        <v>51</v>
      </c>
      <c r="Q3137">
        <v>10</v>
      </c>
      <c r="R3137" t="s">
        <v>40</v>
      </c>
      <c r="S3137" t="s">
        <v>63</v>
      </c>
      <c r="T3137">
        <v>33153</v>
      </c>
      <c r="U3137" s="1">
        <v>45463</v>
      </c>
      <c r="V3137" t="s">
        <v>52</v>
      </c>
      <c r="W3137">
        <v>255788</v>
      </c>
      <c r="X3137" t="s">
        <v>12955</v>
      </c>
      <c r="Y3137">
        <v>427</v>
      </c>
      <c r="Z3137">
        <v>1823</v>
      </c>
      <c r="AA3137">
        <v>3</v>
      </c>
      <c r="AB3137">
        <v>2187.6</v>
      </c>
    </row>
    <row r="3138" spans="1:28" x14ac:dyDescent="0.3">
      <c r="A3138" t="s">
        <v>28</v>
      </c>
      <c r="B3138" t="s">
        <v>29</v>
      </c>
      <c r="C3138" t="s">
        <v>30</v>
      </c>
      <c r="D3138" t="s">
        <v>267</v>
      </c>
      <c r="E3138" t="s">
        <v>46</v>
      </c>
      <c r="F3138" t="s">
        <v>355</v>
      </c>
      <c r="G3138">
        <v>11</v>
      </c>
      <c r="H3138">
        <v>416709</v>
      </c>
      <c r="I3138" t="s">
        <v>58</v>
      </c>
      <c r="J3138" s="1">
        <v>44672</v>
      </c>
      <c r="K3138">
        <v>1300</v>
      </c>
      <c r="L3138" t="s">
        <v>12956</v>
      </c>
      <c r="M3138" t="s">
        <v>919</v>
      </c>
      <c r="N3138" t="s">
        <v>12957</v>
      </c>
      <c r="O3138" t="s">
        <v>12958</v>
      </c>
      <c r="P3138" t="s">
        <v>39</v>
      </c>
      <c r="Q3138">
        <v>12</v>
      </c>
      <c r="R3138" t="s">
        <v>88</v>
      </c>
      <c r="S3138" t="s">
        <v>79</v>
      </c>
      <c r="T3138">
        <v>16873</v>
      </c>
      <c r="U3138" s="1">
        <v>45559</v>
      </c>
      <c r="V3138" t="s">
        <v>180</v>
      </c>
      <c r="W3138">
        <v>928991</v>
      </c>
      <c r="X3138" t="s">
        <v>12959</v>
      </c>
      <c r="Y3138">
        <v>630</v>
      </c>
      <c r="Z3138">
        <v>1815</v>
      </c>
      <c r="AA3138">
        <v>4</v>
      </c>
      <c r="AB3138">
        <v>2904</v>
      </c>
    </row>
    <row r="3139" spans="1:28" x14ac:dyDescent="0.3">
      <c r="A3139" t="s">
        <v>28</v>
      </c>
      <c r="B3139" t="s">
        <v>29</v>
      </c>
      <c r="C3139" t="s">
        <v>44</v>
      </c>
      <c r="D3139" t="s">
        <v>187</v>
      </c>
      <c r="E3139" t="s">
        <v>46</v>
      </c>
      <c r="F3139" t="s">
        <v>99</v>
      </c>
      <c r="G3139">
        <v>94</v>
      </c>
      <c r="H3139">
        <v>408514</v>
      </c>
      <c r="I3139" t="s">
        <v>34</v>
      </c>
      <c r="J3139" s="1">
        <v>44576</v>
      </c>
      <c r="K3139">
        <v>1400</v>
      </c>
      <c r="L3139" t="s">
        <v>12960</v>
      </c>
      <c r="M3139" t="s">
        <v>1356</v>
      </c>
      <c r="N3139" t="s">
        <v>12961</v>
      </c>
      <c r="O3139" t="s">
        <v>12962</v>
      </c>
      <c r="P3139" t="s">
        <v>71</v>
      </c>
      <c r="Q3139">
        <v>17</v>
      </c>
      <c r="R3139" t="s">
        <v>88</v>
      </c>
      <c r="S3139" t="s">
        <v>63</v>
      </c>
      <c r="T3139">
        <v>13967</v>
      </c>
      <c r="U3139" s="1">
        <v>45564</v>
      </c>
      <c r="V3139" t="s">
        <v>180</v>
      </c>
      <c r="W3139">
        <v>982189</v>
      </c>
      <c r="X3139" t="s">
        <v>12963</v>
      </c>
      <c r="Y3139">
        <v>726</v>
      </c>
      <c r="Z3139">
        <v>2443</v>
      </c>
      <c r="AA3139">
        <v>7</v>
      </c>
      <c r="AB3139" s="2" t="s">
        <v>740</v>
      </c>
    </row>
    <row r="3140" spans="1:28" x14ac:dyDescent="0.3">
      <c r="A3140" t="s">
        <v>28</v>
      </c>
      <c r="B3140" t="s">
        <v>29</v>
      </c>
      <c r="C3140" t="s">
        <v>91</v>
      </c>
      <c r="D3140" t="s">
        <v>182</v>
      </c>
      <c r="E3140" t="s">
        <v>32</v>
      </c>
      <c r="F3140" t="s">
        <v>99</v>
      </c>
      <c r="G3140">
        <v>3</v>
      </c>
      <c r="H3140">
        <v>408570</v>
      </c>
      <c r="I3140" t="s">
        <v>34</v>
      </c>
      <c r="J3140" s="1">
        <v>44102</v>
      </c>
      <c r="K3140">
        <v>950</v>
      </c>
      <c r="L3140" t="s">
        <v>12964</v>
      </c>
      <c r="M3140" t="s">
        <v>94</v>
      </c>
      <c r="N3140" t="s">
        <v>12965</v>
      </c>
      <c r="O3140" t="s">
        <v>12966</v>
      </c>
      <c r="P3140" t="s">
        <v>39</v>
      </c>
      <c r="Q3140">
        <v>14</v>
      </c>
      <c r="R3140" t="s">
        <v>40</v>
      </c>
      <c r="S3140" t="s">
        <v>41</v>
      </c>
      <c r="T3140">
        <v>74129</v>
      </c>
      <c r="U3140" s="1">
        <v>45420</v>
      </c>
      <c r="V3140" t="s">
        <v>140</v>
      </c>
      <c r="W3140">
        <v>144650</v>
      </c>
      <c r="X3140" t="s">
        <v>12967</v>
      </c>
      <c r="Y3140">
        <v>672</v>
      </c>
      <c r="Z3140">
        <v>1109</v>
      </c>
      <c r="AA3140">
        <v>3</v>
      </c>
      <c r="AB3140" s="2" t="s">
        <v>12968</v>
      </c>
    </row>
    <row r="3141" spans="1:28" x14ac:dyDescent="0.3">
      <c r="A3141" t="s">
        <v>28</v>
      </c>
      <c r="B3141" t="s">
        <v>29</v>
      </c>
      <c r="C3141" t="s">
        <v>91</v>
      </c>
      <c r="D3141" t="s">
        <v>274</v>
      </c>
      <c r="E3141" t="s">
        <v>46</v>
      </c>
      <c r="F3141" t="s">
        <v>355</v>
      </c>
      <c r="G3141">
        <v>91</v>
      </c>
      <c r="H3141">
        <v>404326</v>
      </c>
      <c r="I3141" t="s">
        <v>58</v>
      </c>
      <c r="J3141" s="1">
        <v>44295</v>
      </c>
      <c r="K3141">
        <v>1200</v>
      </c>
      <c r="L3141" t="s">
        <v>12969</v>
      </c>
      <c r="M3141" t="s">
        <v>1072</v>
      </c>
      <c r="N3141" t="s">
        <v>12970</v>
      </c>
      <c r="O3141" t="s">
        <v>12971</v>
      </c>
      <c r="P3141" t="s">
        <v>87</v>
      </c>
      <c r="Q3141">
        <v>15</v>
      </c>
      <c r="R3141" t="s">
        <v>40</v>
      </c>
      <c r="S3141" t="s">
        <v>63</v>
      </c>
      <c r="T3141">
        <v>33071</v>
      </c>
      <c r="U3141" s="1">
        <v>45462</v>
      </c>
      <c r="V3141" t="s">
        <v>52</v>
      </c>
      <c r="W3141">
        <v>409697</v>
      </c>
      <c r="X3141" t="s">
        <v>12972</v>
      </c>
      <c r="Y3141">
        <v>747</v>
      </c>
      <c r="Z3141">
        <v>964</v>
      </c>
      <c r="AA3141">
        <v>5</v>
      </c>
      <c r="AB3141">
        <v>1928</v>
      </c>
    </row>
    <row r="3142" spans="1:28" x14ac:dyDescent="0.3">
      <c r="A3142" t="s">
        <v>28</v>
      </c>
      <c r="B3142" t="s">
        <v>29</v>
      </c>
      <c r="C3142" t="s">
        <v>91</v>
      </c>
      <c r="D3142" t="s">
        <v>546</v>
      </c>
      <c r="E3142" t="s">
        <v>32</v>
      </c>
      <c r="F3142" t="s">
        <v>175</v>
      </c>
      <c r="G3142">
        <v>78</v>
      </c>
      <c r="H3142">
        <v>409580</v>
      </c>
      <c r="I3142" t="s">
        <v>34</v>
      </c>
      <c r="J3142" s="1">
        <v>44532</v>
      </c>
      <c r="K3142">
        <v>1200</v>
      </c>
      <c r="L3142" t="s">
        <v>12973</v>
      </c>
      <c r="M3142" t="s">
        <v>256</v>
      </c>
      <c r="N3142" t="s">
        <v>12974</v>
      </c>
      <c r="O3142" t="s">
        <v>12975</v>
      </c>
      <c r="P3142" t="s">
        <v>51</v>
      </c>
      <c r="Q3142">
        <v>4</v>
      </c>
      <c r="R3142" t="s">
        <v>40</v>
      </c>
      <c r="S3142" t="s">
        <v>79</v>
      </c>
      <c r="T3142">
        <v>56726</v>
      </c>
      <c r="U3142" s="1">
        <v>45502</v>
      </c>
      <c r="V3142" t="s">
        <v>126</v>
      </c>
      <c r="W3142">
        <v>747338</v>
      </c>
      <c r="X3142" t="s">
        <v>12976</v>
      </c>
      <c r="Y3142">
        <v>960</v>
      </c>
      <c r="Z3142">
        <v>1741</v>
      </c>
      <c r="AA3142">
        <v>2</v>
      </c>
      <c r="AB3142" s="2" t="s">
        <v>12977</v>
      </c>
    </row>
    <row r="3143" spans="1:28" x14ac:dyDescent="0.3">
      <c r="A3143" t="s">
        <v>28</v>
      </c>
      <c r="B3143" t="s">
        <v>29</v>
      </c>
      <c r="C3143" t="s">
        <v>30</v>
      </c>
      <c r="D3143" t="s">
        <v>611</v>
      </c>
      <c r="E3143" t="s">
        <v>32</v>
      </c>
      <c r="F3143" t="s">
        <v>113</v>
      </c>
      <c r="G3143">
        <v>77</v>
      </c>
      <c r="H3143">
        <v>422570</v>
      </c>
      <c r="I3143" t="s">
        <v>34</v>
      </c>
      <c r="J3143" s="1">
        <v>43833</v>
      </c>
      <c r="K3143">
        <v>1100</v>
      </c>
      <c r="L3143" t="s">
        <v>11605</v>
      </c>
      <c r="M3143" t="s">
        <v>623</v>
      </c>
      <c r="N3143" t="s">
        <v>12978</v>
      </c>
      <c r="O3143" t="s">
        <v>12979</v>
      </c>
      <c r="P3143" t="s">
        <v>39</v>
      </c>
      <c r="Q3143">
        <v>11</v>
      </c>
      <c r="R3143" t="s">
        <v>88</v>
      </c>
      <c r="S3143" t="s">
        <v>63</v>
      </c>
      <c r="T3143">
        <v>51480</v>
      </c>
      <c r="U3143" s="1">
        <v>45426</v>
      </c>
      <c r="V3143" t="s">
        <v>140</v>
      </c>
      <c r="W3143">
        <v>171339</v>
      </c>
      <c r="X3143" t="s">
        <v>12980</v>
      </c>
      <c r="Y3143">
        <v>334</v>
      </c>
      <c r="Z3143">
        <v>1453</v>
      </c>
      <c r="AA3143">
        <v>8</v>
      </c>
      <c r="AB3143">
        <v>4649.6000000000004</v>
      </c>
    </row>
    <row r="3144" spans="1:28" x14ac:dyDescent="0.3">
      <c r="A3144" t="s">
        <v>28</v>
      </c>
      <c r="B3144" t="s">
        <v>29</v>
      </c>
      <c r="C3144" t="s">
        <v>157</v>
      </c>
      <c r="D3144" t="s">
        <v>254</v>
      </c>
      <c r="E3144" t="s">
        <v>56</v>
      </c>
      <c r="F3144" t="s">
        <v>47</v>
      </c>
      <c r="G3144">
        <v>46</v>
      </c>
      <c r="H3144">
        <v>402067</v>
      </c>
      <c r="I3144" t="s">
        <v>58</v>
      </c>
      <c r="J3144" s="1">
        <v>44819</v>
      </c>
      <c r="K3144">
        <v>1400</v>
      </c>
      <c r="L3144" t="s">
        <v>12981</v>
      </c>
      <c r="M3144" t="s">
        <v>736</v>
      </c>
      <c r="N3144" t="s">
        <v>12982</v>
      </c>
      <c r="O3144" t="s">
        <v>12983</v>
      </c>
      <c r="P3144" t="s">
        <v>87</v>
      </c>
      <c r="Q3144">
        <v>9</v>
      </c>
      <c r="R3144" t="s">
        <v>40</v>
      </c>
      <c r="S3144" t="s">
        <v>41</v>
      </c>
      <c r="T3144">
        <v>21592</v>
      </c>
      <c r="U3144" s="1">
        <v>45537</v>
      </c>
      <c r="V3144" t="s">
        <v>180</v>
      </c>
      <c r="W3144">
        <v>391777</v>
      </c>
      <c r="X3144" t="s">
        <v>12984</v>
      </c>
      <c r="Y3144">
        <v>334</v>
      </c>
      <c r="Z3144">
        <v>2285</v>
      </c>
      <c r="AA3144">
        <v>8</v>
      </c>
      <c r="AB3144">
        <v>7312</v>
      </c>
    </row>
    <row r="3145" spans="1:28" x14ac:dyDescent="0.3">
      <c r="A3145" t="s">
        <v>28</v>
      </c>
      <c r="B3145" t="s">
        <v>29</v>
      </c>
      <c r="C3145" t="s">
        <v>30</v>
      </c>
      <c r="D3145" t="s">
        <v>364</v>
      </c>
      <c r="E3145" t="s">
        <v>32</v>
      </c>
      <c r="F3145" t="s">
        <v>83</v>
      </c>
      <c r="G3145">
        <v>28</v>
      </c>
      <c r="H3145">
        <v>439457</v>
      </c>
      <c r="I3145" t="s">
        <v>58</v>
      </c>
      <c r="J3145" s="1">
        <v>44806</v>
      </c>
      <c r="K3145">
        <v>1400</v>
      </c>
      <c r="L3145" t="s">
        <v>12985</v>
      </c>
      <c r="M3145" t="s">
        <v>319</v>
      </c>
      <c r="N3145" t="s">
        <v>12986</v>
      </c>
      <c r="O3145" t="s">
        <v>12987</v>
      </c>
      <c r="P3145" t="s">
        <v>51</v>
      </c>
      <c r="Q3145">
        <v>14</v>
      </c>
      <c r="R3145" t="s">
        <v>40</v>
      </c>
      <c r="S3145" t="s">
        <v>41</v>
      </c>
      <c r="T3145">
        <v>72648</v>
      </c>
      <c r="U3145" s="1">
        <v>45474</v>
      </c>
      <c r="V3145" t="s">
        <v>126</v>
      </c>
      <c r="W3145">
        <v>328058</v>
      </c>
      <c r="X3145" t="s">
        <v>12988</v>
      </c>
      <c r="Y3145">
        <v>275</v>
      </c>
      <c r="Z3145">
        <v>2865</v>
      </c>
      <c r="AA3145">
        <v>3</v>
      </c>
      <c r="AB3145">
        <v>3438</v>
      </c>
    </row>
    <row r="3146" spans="1:28" x14ac:dyDescent="0.3">
      <c r="A3146" t="s">
        <v>28</v>
      </c>
      <c r="B3146" t="s">
        <v>29</v>
      </c>
      <c r="C3146" t="s">
        <v>66</v>
      </c>
      <c r="D3146" t="s">
        <v>546</v>
      </c>
      <c r="E3146" t="s">
        <v>32</v>
      </c>
      <c r="F3146" t="s">
        <v>150</v>
      </c>
      <c r="G3146">
        <v>96</v>
      </c>
      <c r="H3146">
        <v>423645</v>
      </c>
      <c r="I3146" t="s">
        <v>34</v>
      </c>
      <c r="J3146" s="1">
        <v>44713</v>
      </c>
      <c r="K3146">
        <v>1000</v>
      </c>
      <c r="L3146" t="s">
        <v>12989</v>
      </c>
      <c r="M3146" t="s">
        <v>856</v>
      </c>
      <c r="N3146" t="s">
        <v>12990</v>
      </c>
      <c r="O3146">
        <v>8319285397</v>
      </c>
      <c r="P3146" t="s">
        <v>71</v>
      </c>
      <c r="Q3146">
        <v>14</v>
      </c>
      <c r="R3146" t="s">
        <v>40</v>
      </c>
      <c r="S3146" t="s">
        <v>63</v>
      </c>
      <c r="T3146">
        <v>46185</v>
      </c>
      <c r="U3146" s="1">
        <v>45617</v>
      </c>
      <c r="V3146" t="s">
        <v>42</v>
      </c>
      <c r="W3146">
        <v>546415</v>
      </c>
      <c r="X3146" t="s">
        <v>12991</v>
      </c>
      <c r="Y3146">
        <v>653</v>
      </c>
      <c r="Z3146">
        <v>2189</v>
      </c>
      <c r="AA3146">
        <v>5</v>
      </c>
      <c r="AB3146">
        <v>4378</v>
      </c>
    </row>
    <row r="3147" spans="1:28" x14ac:dyDescent="0.3">
      <c r="A3147" t="s">
        <v>28</v>
      </c>
      <c r="B3147" t="s">
        <v>29</v>
      </c>
      <c r="C3147" t="s">
        <v>44</v>
      </c>
      <c r="D3147" t="s">
        <v>163</v>
      </c>
      <c r="E3147" t="s">
        <v>46</v>
      </c>
      <c r="F3147" t="s">
        <v>83</v>
      </c>
      <c r="G3147">
        <v>58</v>
      </c>
      <c r="H3147">
        <v>430513</v>
      </c>
      <c r="I3147" t="s">
        <v>34</v>
      </c>
      <c r="J3147" s="1">
        <v>44277</v>
      </c>
      <c r="K3147">
        <v>800</v>
      </c>
      <c r="L3147" t="s">
        <v>12992</v>
      </c>
      <c r="M3147" t="s">
        <v>172</v>
      </c>
      <c r="N3147" t="s">
        <v>12993</v>
      </c>
      <c r="O3147" t="s">
        <v>12994</v>
      </c>
      <c r="P3147" t="s">
        <v>39</v>
      </c>
      <c r="Q3147">
        <v>7</v>
      </c>
      <c r="R3147" t="s">
        <v>88</v>
      </c>
      <c r="S3147" t="s">
        <v>79</v>
      </c>
      <c r="T3147">
        <v>10450</v>
      </c>
      <c r="U3147" s="1">
        <v>45487</v>
      </c>
      <c r="V3147" t="s">
        <v>126</v>
      </c>
      <c r="W3147">
        <v>709314</v>
      </c>
      <c r="X3147" t="s">
        <v>1159</v>
      </c>
      <c r="Y3147">
        <v>329</v>
      </c>
      <c r="Z3147">
        <v>2595</v>
      </c>
      <c r="AA3147">
        <v>3</v>
      </c>
      <c r="AB3147">
        <v>3114</v>
      </c>
    </row>
    <row r="3148" spans="1:28" x14ac:dyDescent="0.3">
      <c r="A3148" t="s">
        <v>28</v>
      </c>
      <c r="B3148" t="s">
        <v>29</v>
      </c>
      <c r="C3148" t="s">
        <v>157</v>
      </c>
      <c r="D3148" t="s">
        <v>380</v>
      </c>
      <c r="E3148" t="s">
        <v>46</v>
      </c>
      <c r="F3148" t="s">
        <v>33</v>
      </c>
      <c r="G3148">
        <v>56</v>
      </c>
      <c r="H3148">
        <v>417045</v>
      </c>
      <c r="I3148" t="s">
        <v>34</v>
      </c>
      <c r="J3148" s="1">
        <v>43963</v>
      </c>
      <c r="K3148">
        <v>800</v>
      </c>
      <c r="L3148" t="s">
        <v>12995</v>
      </c>
      <c r="M3148" t="s">
        <v>263</v>
      </c>
      <c r="N3148" t="s">
        <v>12996</v>
      </c>
      <c r="O3148" t="s">
        <v>12997</v>
      </c>
      <c r="P3148" t="s">
        <v>71</v>
      </c>
      <c r="Q3148">
        <v>12</v>
      </c>
      <c r="R3148" t="s">
        <v>40</v>
      </c>
      <c r="S3148" t="s">
        <v>41</v>
      </c>
      <c r="T3148">
        <v>48186</v>
      </c>
      <c r="U3148" s="1">
        <v>45360</v>
      </c>
      <c r="V3148" t="s">
        <v>72</v>
      </c>
      <c r="W3148">
        <v>313819</v>
      </c>
      <c r="X3148" t="s">
        <v>12998</v>
      </c>
      <c r="Y3148">
        <v>830</v>
      </c>
      <c r="Z3148">
        <v>2450</v>
      </c>
      <c r="AA3148">
        <v>8</v>
      </c>
      <c r="AB3148">
        <v>7840</v>
      </c>
    </row>
    <row r="3149" spans="1:28" x14ac:dyDescent="0.3">
      <c r="A3149" t="s">
        <v>28</v>
      </c>
      <c r="B3149" t="s">
        <v>29</v>
      </c>
      <c r="C3149" t="s">
        <v>157</v>
      </c>
      <c r="D3149" t="s">
        <v>55</v>
      </c>
      <c r="E3149" t="s">
        <v>46</v>
      </c>
      <c r="F3149" t="s">
        <v>135</v>
      </c>
      <c r="G3149">
        <v>23</v>
      </c>
      <c r="H3149">
        <v>428548</v>
      </c>
      <c r="I3149" t="s">
        <v>58</v>
      </c>
      <c r="J3149" s="1">
        <v>44162</v>
      </c>
      <c r="K3149">
        <v>1200</v>
      </c>
      <c r="L3149" t="s">
        <v>12999</v>
      </c>
      <c r="M3149" t="s">
        <v>670</v>
      </c>
      <c r="N3149" t="s">
        <v>13000</v>
      </c>
      <c r="O3149" t="s">
        <v>13001</v>
      </c>
      <c r="P3149" t="s">
        <v>39</v>
      </c>
      <c r="Q3149">
        <v>19</v>
      </c>
      <c r="R3149" t="s">
        <v>40</v>
      </c>
      <c r="S3149" t="s">
        <v>118</v>
      </c>
      <c r="T3149">
        <v>55945</v>
      </c>
      <c r="U3149" s="1">
        <v>45543</v>
      </c>
      <c r="V3149" t="s">
        <v>180</v>
      </c>
      <c r="W3149">
        <v>826399</v>
      </c>
      <c r="X3149" t="s">
        <v>13002</v>
      </c>
      <c r="Y3149">
        <v>813</v>
      </c>
      <c r="Z3149">
        <v>741</v>
      </c>
      <c r="AA3149">
        <v>5</v>
      </c>
      <c r="AB3149">
        <v>1482</v>
      </c>
    </row>
    <row r="3150" spans="1:28" x14ac:dyDescent="0.3">
      <c r="A3150" t="s">
        <v>28</v>
      </c>
      <c r="B3150" t="s">
        <v>29</v>
      </c>
      <c r="C3150" t="s">
        <v>30</v>
      </c>
      <c r="D3150" t="s">
        <v>227</v>
      </c>
      <c r="E3150" t="s">
        <v>56</v>
      </c>
      <c r="F3150" t="s">
        <v>57</v>
      </c>
      <c r="G3150">
        <v>18</v>
      </c>
      <c r="H3150">
        <v>424347</v>
      </c>
      <c r="I3150" t="s">
        <v>58</v>
      </c>
      <c r="J3150" s="1">
        <v>45317</v>
      </c>
      <c r="K3150">
        <v>1300</v>
      </c>
      <c r="L3150" t="s">
        <v>8980</v>
      </c>
      <c r="M3150" t="s">
        <v>189</v>
      </c>
      <c r="N3150" t="s">
        <v>13003</v>
      </c>
      <c r="O3150" t="s">
        <v>13004</v>
      </c>
      <c r="P3150" t="s">
        <v>39</v>
      </c>
      <c r="Q3150">
        <v>6</v>
      </c>
      <c r="R3150" t="s">
        <v>40</v>
      </c>
      <c r="S3150" t="s">
        <v>41</v>
      </c>
      <c r="T3150">
        <v>88153</v>
      </c>
      <c r="U3150" s="1">
        <v>45463</v>
      </c>
      <c r="V3150" t="s">
        <v>52</v>
      </c>
      <c r="W3150">
        <v>120508</v>
      </c>
      <c r="X3150" t="s">
        <v>13005</v>
      </c>
      <c r="Y3150">
        <v>720</v>
      </c>
      <c r="Z3150">
        <v>2848</v>
      </c>
      <c r="AA3150">
        <v>5</v>
      </c>
      <c r="AB3150">
        <v>5696</v>
      </c>
    </row>
    <row r="3151" spans="1:28" x14ac:dyDescent="0.3">
      <c r="A3151" t="s">
        <v>28</v>
      </c>
      <c r="B3151" t="s">
        <v>29</v>
      </c>
      <c r="C3151" t="s">
        <v>91</v>
      </c>
      <c r="D3151" t="s">
        <v>248</v>
      </c>
      <c r="E3151" t="s">
        <v>32</v>
      </c>
      <c r="F3151" t="s">
        <v>150</v>
      </c>
      <c r="G3151">
        <v>11</v>
      </c>
      <c r="H3151">
        <v>430043</v>
      </c>
      <c r="I3151" t="s">
        <v>34</v>
      </c>
      <c r="J3151" s="1">
        <v>44624</v>
      </c>
      <c r="K3151">
        <v>1100</v>
      </c>
      <c r="L3151" t="s">
        <v>13006</v>
      </c>
      <c r="M3151" t="s">
        <v>506</v>
      </c>
      <c r="N3151" t="s">
        <v>13007</v>
      </c>
      <c r="O3151" t="s">
        <v>13008</v>
      </c>
      <c r="P3151" t="s">
        <v>39</v>
      </c>
      <c r="Q3151">
        <v>12</v>
      </c>
      <c r="R3151" t="s">
        <v>40</v>
      </c>
      <c r="S3151" t="s">
        <v>79</v>
      </c>
      <c r="T3151">
        <v>35788</v>
      </c>
      <c r="U3151" s="1">
        <v>45548</v>
      </c>
      <c r="V3151" t="s">
        <v>180</v>
      </c>
      <c r="W3151">
        <v>536919</v>
      </c>
      <c r="X3151" t="s">
        <v>13009</v>
      </c>
      <c r="Y3151">
        <v>236</v>
      </c>
      <c r="Z3151">
        <v>1704</v>
      </c>
      <c r="AA3151">
        <v>1</v>
      </c>
      <c r="AB3151">
        <v>681.6</v>
      </c>
    </row>
    <row r="3152" spans="1:28" x14ac:dyDescent="0.3">
      <c r="A3152" t="s">
        <v>28</v>
      </c>
      <c r="B3152" t="s">
        <v>29</v>
      </c>
      <c r="C3152" t="s">
        <v>44</v>
      </c>
      <c r="D3152" t="s">
        <v>511</v>
      </c>
      <c r="E3152" t="s">
        <v>56</v>
      </c>
      <c r="F3152" t="s">
        <v>57</v>
      </c>
      <c r="G3152">
        <v>69</v>
      </c>
      <c r="H3152">
        <v>435182</v>
      </c>
      <c r="I3152" t="s">
        <v>34</v>
      </c>
      <c r="J3152" s="1">
        <v>44539</v>
      </c>
      <c r="K3152">
        <v>800</v>
      </c>
      <c r="L3152" t="s">
        <v>13010</v>
      </c>
      <c r="M3152" t="s">
        <v>287</v>
      </c>
      <c r="N3152" t="s">
        <v>13011</v>
      </c>
      <c r="O3152" t="s">
        <v>13012</v>
      </c>
      <c r="P3152" t="s">
        <v>71</v>
      </c>
      <c r="Q3152">
        <v>4</v>
      </c>
      <c r="R3152" t="s">
        <v>40</v>
      </c>
      <c r="S3152" t="s">
        <v>79</v>
      </c>
      <c r="T3152">
        <v>17048</v>
      </c>
      <c r="U3152" s="1">
        <v>45433</v>
      </c>
      <c r="V3152" t="s">
        <v>140</v>
      </c>
      <c r="W3152">
        <v>962376</v>
      </c>
      <c r="X3152" t="s">
        <v>13013</v>
      </c>
      <c r="Y3152">
        <v>592</v>
      </c>
      <c r="Z3152">
        <v>1395</v>
      </c>
      <c r="AA3152">
        <v>5</v>
      </c>
      <c r="AB3152">
        <v>2790</v>
      </c>
    </row>
    <row r="3153" spans="1:28" x14ac:dyDescent="0.3">
      <c r="A3153" t="s">
        <v>28</v>
      </c>
      <c r="B3153" t="s">
        <v>29</v>
      </c>
      <c r="C3153" t="s">
        <v>157</v>
      </c>
      <c r="D3153" t="s">
        <v>254</v>
      </c>
      <c r="E3153" t="s">
        <v>46</v>
      </c>
      <c r="F3153" t="s">
        <v>57</v>
      </c>
      <c r="G3153">
        <v>29</v>
      </c>
      <c r="H3153">
        <v>405652</v>
      </c>
      <c r="I3153" t="s">
        <v>34</v>
      </c>
      <c r="J3153" s="1">
        <v>44240</v>
      </c>
      <c r="K3153">
        <v>950</v>
      </c>
      <c r="L3153" t="s">
        <v>13014</v>
      </c>
      <c r="M3153" t="s">
        <v>856</v>
      </c>
      <c r="N3153" t="s">
        <v>13015</v>
      </c>
      <c r="O3153" t="s">
        <v>13016</v>
      </c>
      <c r="P3153" t="s">
        <v>71</v>
      </c>
      <c r="Q3153">
        <v>14</v>
      </c>
      <c r="R3153" t="s">
        <v>40</v>
      </c>
      <c r="S3153" t="s">
        <v>41</v>
      </c>
      <c r="T3153">
        <v>95768</v>
      </c>
      <c r="U3153" s="1">
        <v>45628</v>
      </c>
      <c r="V3153" t="s">
        <v>259</v>
      </c>
      <c r="W3153">
        <v>161946</v>
      </c>
      <c r="X3153" t="s">
        <v>13017</v>
      </c>
      <c r="Y3153">
        <v>691</v>
      </c>
      <c r="Z3153">
        <v>1389</v>
      </c>
      <c r="AA3153">
        <v>2</v>
      </c>
      <c r="AB3153">
        <v>1111.2</v>
      </c>
    </row>
    <row r="3154" spans="1:28" x14ac:dyDescent="0.3">
      <c r="A3154" t="s">
        <v>28</v>
      </c>
      <c r="B3154" t="s">
        <v>29</v>
      </c>
      <c r="C3154" t="s">
        <v>44</v>
      </c>
      <c r="D3154" t="s">
        <v>421</v>
      </c>
      <c r="E3154" t="s">
        <v>56</v>
      </c>
      <c r="F3154" t="s">
        <v>47</v>
      </c>
      <c r="G3154">
        <v>91</v>
      </c>
      <c r="H3154">
        <v>432553</v>
      </c>
      <c r="I3154" t="s">
        <v>58</v>
      </c>
      <c r="J3154" s="1">
        <v>44763</v>
      </c>
      <c r="K3154">
        <v>950</v>
      </c>
      <c r="L3154" t="s">
        <v>13018</v>
      </c>
      <c r="M3154" t="s">
        <v>2538</v>
      </c>
      <c r="N3154" t="s">
        <v>13019</v>
      </c>
      <c r="O3154" t="s">
        <v>13020</v>
      </c>
      <c r="P3154" t="s">
        <v>51</v>
      </c>
      <c r="Q3154">
        <v>9</v>
      </c>
      <c r="R3154" t="s">
        <v>40</v>
      </c>
      <c r="S3154" t="s">
        <v>118</v>
      </c>
      <c r="T3154">
        <v>51064</v>
      </c>
      <c r="U3154" s="1">
        <v>45393</v>
      </c>
      <c r="V3154" t="s">
        <v>80</v>
      </c>
      <c r="W3154">
        <v>916299</v>
      </c>
      <c r="X3154" t="s">
        <v>13021</v>
      </c>
      <c r="Y3154">
        <v>732</v>
      </c>
      <c r="Z3154">
        <v>2454</v>
      </c>
      <c r="AA3154">
        <v>4</v>
      </c>
      <c r="AB3154">
        <v>3926.4</v>
      </c>
    </row>
    <row r="3155" spans="1:28" x14ac:dyDescent="0.3">
      <c r="A3155" t="s">
        <v>28</v>
      </c>
      <c r="B3155" t="s">
        <v>29</v>
      </c>
      <c r="C3155" t="s">
        <v>66</v>
      </c>
      <c r="D3155" t="s">
        <v>92</v>
      </c>
      <c r="E3155" t="s">
        <v>32</v>
      </c>
      <c r="F3155" t="s">
        <v>135</v>
      </c>
      <c r="G3155">
        <v>50</v>
      </c>
      <c r="H3155">
        <v>428213</v>
      </c>
      <c r="I3155" t="s">
        <v>58</v>
      </c>
      <c r="J3155" s="1">
        <v>45022</v>
      </c>
      <c r="K3155">
        <v>1400</v>
      </c>
      <c r="L3155" t="s">
        <v>13022</v>
      </c>
      <c r="M3155" t="s">
        <v>2054</v>
      </c>
      <c r="N3155" t="s">
        <v>13023</v>
      </c>
      <c r="O3155" t="s">
        <v>13024</v>
      </c>
      <c r="P3155" t="s">
        <v>51</v>
      </c>
      <c r="Q3155">
        <v>3</v>
      </c>
      <c r="R3155" t="s">
        <v>40</v>
      </c>
      <c r="S3155" t="s">
        <v>63</v>
      </c>
      <c r="T3155">
        <v>44908</v>
      </c>
      <c r="U3155" s="1">
        <v>45605</v>
      </c>
      <c r="V3155" t="s">
        <v>42</v>
      </c>
      <c r="W3155">
        <v>440079</v>
      </c>
      <c r="X3155" t="s">
        <v>13025</v>
      </c>
      <c r="Y3155">
        <v>884</v>
      </c>
      <c r="Z3155">
        <v>1870</v>
      </c>
      <c r="AA3155">
        <v>3</v>
      </c>
      <c r="AB3155">
        <v>2244</v>
      </c>
    </row>
    <row r="3156" spans="1:28" x14ac:dyDescent="0.3">
      <c r="A3156" t="s">
        <v>28</v>
      </c>
      <c r="B3156" t="s">
        <v>29</v>
      </c>
      <c r="C3156" t="s">
        <v>54</v>
      </c>
      <c r="D3156" t="s">
        <v>274</v>
      </c>
      <c r="E3156" t="s">
        <v>46</v>
      </c>
      <c r="F3156" t="s">
        <v>135</v>
      </c>
      <c r="G3156">
        <v>17</v>
      </c>
      <c r="H3156">
        <v>413882</v>
      </c>
      <c r="I3156" t="s">
        <v>58</v>
      </c>
      <c r="J3156" s="1">
        <v>45143</v>
      </c>
      <c r="K3156">
        <v>950</v>
      </c>
      <c r="L3156" t="s">
        <v>13026</v>
      </c>
      <c r="M3156" t="s">
        <v>1488</v>
      </c>
      <c r="N3156" t="s">
        <v>13027</v>
      </c>
      <c r="O3156" t="s">
        <v>13028</v>
      </c>
      <c r="P3156" t="s">
        <v>51</v>
      </c>
      <c r="Q3156">
        <v>20</v>
      </c>
      <c r="R3156" t="s">
        <v>40</v>
      </c>
      <c r="S3156" t="s">
        <v>41</v>
      </c>
      <c r="T3156">
        <v>64315</v>
      </c>
      <c r="U3156" s="1">
        <v>45520</v>
      </c>
      <c r="V3156" t="s">
        <v>64</v>
      </c>
      <c r="W3156">
        <v>571923</v>
      </c>
      <c r="X3156" t="s">
        <v>13029</v>
      </c>
      <c r="Y3156">
        <v>399</v>
      </c>
      <c r="Z3156">
        <v>770</v>
      </c>
      <c r="AA3156">
        <v>5</v>
      </c>
      <c r="AB3156">
        <v>1540</v>
      </c>
    </row>
    <row r="3157" spans="1:28" x14ac:dyDescent="0.3">
      <c r="A3157" t="s">
        <v>28</v>
      </c>
      <c r="B3157" t="s">
        <v>29</v>
      </c>
      <c r="C3157" t="s">
        <v>193</v>
      </c>
      <c r="D3157" t="s">
        <v>105</v>
      </c>
      <c r="E3157" t="s">
        <v>46</v>
      </c>
      <c r="F3157" t="s">
        <v>106</v>
      </c>
      <c r="G3157">
        <v>51</v>
      </c>
      <c r="H3157">
        <v>424155</v>
      </c>
      <c r="I3157" t="s">
        <v>34</v>
      </c>
      <c r="J3157" s="1">
        <v>44104</v>
      </c>
      <c r="K3157">
        <v>800</v>
      </c>
      <c r="L3157" t="s">
        <v>13030</v>
      </c>
      <c r="M3157" t="s">
        <v>423</v>
      </c>
      <c r="N3157" t="s">
        <v>13031</v>
      </c>
      <c r="O3157" t="s">
        <v>13032</v>
      </c>
      <c r="P3157" t="s">
        <v>39</v>
      </c>
      <c r="Q3157">
        <v>9</v>
      </c>
      <c r="R3157" t="s">
        <v>40</v>
      </c>
      <c r="S3157" t="s">
        <v>41</v>
      </c>
      <c r="T3157">
        <v>85761</v>
      </c>
      <c r="U3157" s="1">
        <v>45580</v>
      </c>
      <c r="V3157" t="s">
        <v>155</v>
      </c>
      <c r="W3157">
        <v>460808</v>
      </c>
      <c r="X3157" t="s">
        <v>13033</v>
      </c>
      <c r="Y3157">
        <v>889</v>
      </c>
      <c r="Z3157">
        <v>2622</v>
      </c>
      <c r="AA3157">
        <v>7</v>
      </c>
      <c r="AB3157">
        <v>7341.6</v>
      </c>
    </row>
    <row r="3158" spans="1:28" x14ac:dyDescent="0.3">
      <c r="A3158" t="s">
        <v>28</v>
      </c>
      <c r="B3158" t="s">
        <v>29</v>
      </c>
      <c r="C3158" t="s">
        <v>193</v>
      </c>
      <c r="D3158" t="s">
        <v>237</v>
      </c>
      <c r="E3158" t="s">
        <v>46</v>
      </c>
      <c r="F3158" t="s">
        <v>113</v>
      </c>
      <c r="G3158">
        <v>68</v>
      </c>
      <c r="H3158">
        <v>435679</v>
      </c>
      <c r="I3158" t="s">
        <v>34</v>
      </c>
      <c r="J3158" s="1">
        <v>45172</v>
      </c>
      <c r="K3158">
        <v>1400</v>
      </c>
      <c r="L3158" t="s">
        <v>13034</v>
      </c>
      <c r="M3158" t="s">
        <v>177</v>
      </c>
      <c r="N3158" t="s">
        <v>13035</v>
      </c>
      <c r="O3158" t="s">
        <v>13036</v>
      </c>
      <c r="P3158" t="s">
        <v>39</v>
      </c>
      <c r="Q3158">
        <v>8</v>
      </c>
      <c r="R3158" t="s">
        <v>40</v>
      </c>
      <c r="S3158" t="s">
        <v>63</v>
      </c>
      <c r="T3158">
        <v>28235</v>
      </c>
      <c r="U3158" s="1">
        <v>45490</v>
      </c>
      <c r="V3158" t="s">
        <v>126</v>
      </c>
      <c r="W3158">
        <v>869989</v>
      </c>
      <c r="X3158" t="s">
        <v>13037</v>
      </c>
      <c r="Y3158">
        <v>683</v>
      </c>
      <c r="Z3158">
        <v>1967</v>
      </c>
      <c r="AA3158">
        <v>1</v>
      </c>
      <c r="AB3158" s="2" t="s">
        <v>13038</v>
      </c>
    </row>
    <row r="3159" spans="1:28" x14ac:dyDescent="0.3">
      <c r="A3159" t="s">
        <v>28</v>
      </c>
      <c r="B3159" t="s">
        <v>29</v>
      </c>
      <c r="C3159" t="s">
        <v>54</v>
      </c>
      <c r="D3159" t="s">
        <v>105</v>
      </c>
      <c r="E3159" t="s">
        <v>56</v>
      </c>
      <c r="F3159" t="s">
        <v>106</v>
      </c>
      <c r="G3159">
        <v>62</v>
      </c>
      <c r="H3159">
        <v>431519</v>
      </c>
      <c r="I3159" t="s">
        <v>58</v>
      </c>
      <c r="J3159" s="1">
        <v>45276</v>
      </c>
      <c r="K3159">
        <v>1100</v>
      </c>
      <c r="L3159" t="s">
        <v>13039</v>
      </c>
      <c r="M3159" t="s">
        <v>487</v>
      </c>
      <c r="N3159" t="s">
        <v>13040</v>
      </c>
      <c r="O3159" t="s">
        <v>13041</v>
      </c>
      <c r="P3159" t="s">
        <v>71</v>
      </c>
      <c r="Q3159">
        <v>8</v>
      </c>
      <c r="R3159" t="s">
        <v>88</v>
      </c>
      <c r="S3159" t="s">
        <v>63</v>
      </c>
      <c r="T3159">
        <v>10008</v>
      </c>
      <c r="U3159" s="1">
        <v>45480</v>
      </c>
      <c r="V3159" t="s">
        <v>126</v>
      </c>
      <c r="W3159">
        <v>755871</v>
      </c>
      <c r="X3159" t="s">
        <v>13042</v>
      </c>
      <c r="Y3159">
        <v>364</v>
      </c>
      <c r="Z3159">
        <v>2498</v>
      </c>
      <c r="AA3159">
        <v>1</v>
      </c>
      <c r="AB3159">
        <v>999.2</v>
      </c>
    </row>
    <row r="3160" spans="1:28" x14ac:dyDescent="0.3">
      <c r="A3160" t="s">
        <v>28</v>
      </c>
      <c r="B3160" t="s">
        <v>29</v>
      </c>
      <c r="C3160" t="s">
        <v>30</v>
      </c>
      <c r="D3160" t="s">
        <v>261</v>
      </c>
      <c r="E3160" t="s">
        <v>32</v>
      </c>
      <c r="F3160" t="s">
        <v>33</v>
      </c>
      <c r="G3160">
        <v>63</v>
      </c>
      <c r="H3160">
        <v>412025</v>
      </c>
      <c r="I3160" t="s">
        <v>34</v>
      </c>
      <c r="J3160" s="1">
        <v>45344</v>
      </c>
      <c r="K3160">
        <v>1400</v>
      </c>
      <c r="L3160" t="s">
        <v>13043</v>
      </c>
      <c r="M3160" t="s">
        <v>308</v>
      </c>
      <c r="N3160" t="s">
        <v>13044</v>
      </c>
      <c r="O3160" t="s">
        <v>13045</v>
      </c>
      <c r="P3160" t="s">
        <v>71</v>
      </c>
      <c r="Q3160">
        <v>16</v>
      </c>
      <c r="R3160" t="s">
        <v>88</v>
      </c>
      <c r="S3160" t="s">
        <v>118</v>
      </c>
      <c r="T3160">
        <v>75637</v>
      </c>
      <c r="U3160" s="1">
        <v>45628</v>
      </c>
      <c r="V3160" t="s">
        <v>259</v>
      </c>
      <c r="W3160">
        <v>192560</v>
      </c>
      <c r="X3160" t="s">
        <v>13046</v>
      </c>
      <c r="Y3160">
        <v>567</v>
      </c>
      <c r="Z3160">
        <v>1381</v>
      </c>
      <c r="AA3160">
        <v>3</v>
      </c>
      <c r="AB3160">
        <v>1657.2</v>
      </c>
    </row>
    <row r="3161" spans="1:28" x14ac:dyDescent="0.3">
      <c r="A3161" t="s">
        <v>28</v>
      </c>
      <c r="B3161" t="s">
        <v>29</v>
      </c>
      <c r="C3161" t="s">
        <v>193</v>
      </c>
      <c r="D3161" t="s">
        <v>254</v>
      </c>
      <c r="E3161" t="s">
        <v>56</v>
      </c>
      <c r="F3161" t="s">
        <v>106</v>
      </c>
      <c r="G3161">
        <v>56</v>
      </c>
      <c r="H3161">
        <v>400828</v>
      </c>
      <c r="I3161" t="s">
        <v>34</v>
      </c>
      <c r="J3161" s="1">
        <v>44299</v>
      </c>
      <c r="K3161">
        <v>1100</v>
      </c>
      <c r="L3161" t="s">
        <v>13047</v>
      </c>
      <c r="M3161" t="s">
        <v>76</v>
      </c>
      <c r="N3161" t="s">
        <v>13048</v>
      </c>
      <c r="O3161" t="s">
        <v>13049</v>
      </c>
      <c r="P3161" t="s">
        <v>51</v>
      </c>
      <c r="Q3161">
        <v>5</v>
      </c>
      <c r="R3161" t="s">
        <v>40</v>
      </c>
      <c r="S3161" t="s">
        <v>118</v>
      </c>
      <c r="T3161">
        <v>33629</v>
      </c>
      <c r="U3161" s="1">
        <v>45610</v>
      </c>
      <c r="V3161" t="s">
        <v>42</v>
      </c>
      <c r="W3161">
        <v>415074</v>
      </c>
      <c r="X3161" t="s">
        <v>13050</v>
      </c>
      <c r="Y3161">
        <v>548</v>
      </c>
      <c r="Z3161">
        <v>1155</v>
      </c>
      <c r="AA3161">
        <v>3</v>
      </c>
      <c r="AB3161">
        <v>1386</v>
      </c>
    </row>
    <row r="3162" spans="1:28" x14ac:dyDescent="0.3">
      <c r="A3162" t="s">
        <v>28</v>
      </c>
      <c r="B3162" t="s">
        <v>29</v>
      </c>
      <c r="C3162" t="s">
        <v>193</v>
      </c>
      <c r="D3162" t="s">
        <v>637</v>
      </c>
      <c r="E3162" t="s">
        <v>46</v>
      </c>
      <c r="F3162" t="s">
        <v>355</v>
      </c>
      <c r="G3162">
        <v>75</v>
      </c>
      <c r="H3162">
        <v>425544</v>
      </c>
      <c r="I3162" t="s">
        <v>34</v>
      </c>
      <c r="J3162" s="1">
        <v>44883</v>
      </c>
      <c r="K3162">
        <v>1100</v>
      </c>
      <c r="L3162" t="s">
        <v>13051</v>
      </c>
      <c r="M3162" t="s">
        <v>1198</v>
      </c>
      <c r="N3162" t="s">
        <v>13052</v>
      </c>
      <c r="O3162" t="s">
        <v>13053</v>
      </c>
      <c r="P3162" t="s">
        <v>51</v>
      </c>
      <c r="Q3162">
        <v>6</v>
      </c>
      <c r="R3162" t="s">
        <v>40</v>
      </c>
      <c r="S3162" t="s">
        <v>41</v>
      </c>
      <c r="T3162">
        <v>95490</v>
      </c>
      <c r="U3162" s="1">
        <v>45620</v>
      </c>
      <c r="V3162" t="s">
        <v>42</v>
      </c>
      <c r="W3162">
        <v>280269</v>
      </c>
      <c r="X3162" t="s">
        <v>13054</v>
      </c>
      <c r="Y3162">
        <v>680</v>
      </c>
      <c r="Z3162">
        <v>2585</v>
      </c>
      <c r="AA3162">
        <v>3</v>
      </c>
      <c r="AB3162">
        <v>3102</v>
      </c>
    </row>
    <row r="3163" spans="1:28" x14ac:dyDescent="0.3">
      <c r="A3163" t="s">
        <v>28</v>
      </c>
      <c r="B3163" t="s">
        <v>29</v>
      </c>
      <c r="C3163" t="s">
        <v>30</v>
      </c>
      <c r="D3163" t="s">
        <v>349</v>
      </c>
      <c r="E3163" t="s">
        <v>56</v>
      </c>
      <c r="F3163" t="s">
        <v>47</v>
      </c>
      <c r="G3163">
        <v>76</v>
      </c>
      <c r="H3163">
        <v>409762</v>
      </c>
      <c r="I3163" t="s">
        <v>34</v>
      </c>
      <c r="J3163" s="1">
        <v>45388</v>
      </c>
      <c r="K3163">
        <v>1400</v>
      </c>
      <c r="L3163" t="s">
        <v>13055</v>
      </c>
      <c r="M3163" t="s">
        <v>282</v>
      </c>
      <c r="N3163" t="s">
        <v>13056</v>
      </c>
      <c r="O3163" t="s">
        <v>13057</v>
      </c>
      <c r="P3163" t="s">
        <v>87</v>
      </c>
      <c r="Q3163">
        <v>12</v>
      </c>
      <c r="R3163" t="s">
        <v>40</v>
      </c>
      <c r="S3163" t="s">
        <v>118</v>
      </c>
      <c r="T3163">
        <v>94649</v>
      </c>
      <c r="U3163" s="1">
        <v>45297</v>
      </c>
      <c r="V3163" t="s">
        <v>111</v>
      </c>
      <c r="W3163">
        <v>665721</v>
      </c>
      <c r="X3163" t="s">
        <v>1238</v>
      </c>
      <c r="Y3163">
        <v>338</v>
      </c>
      <c r="Z3163">
        <v>2320</v>
      </c>
      <c r="AA3163">
        <v>4</v>
      </c>
      <c r="AB3163">
        <v>3712</v>
      </c>
    </row>
    <row r="3164" spans="1:28" x14ac:dyDescent="0.3">
      <c r="A3164" t="s">
        <v>28</v>
      </c>
      <c r="B3164" t="s">
        <v>29</v>
      </c>
      <c r="C3164" t="s">
        <v>30</v>
      </c>
      <c r="D3164" t="s">
        <v>92</v>
      </c>
      <c r="E3164" t="s">
        <v>46</v>
      </c>
      <c r="F3164" t="s">
        <v>355</v>
      </c>
      <c r="G3164">
        <v>31</v>
      </c>
      <c r="H3164">
        <v>422916</v>
      </c>
      <c r="I3164" t="s">
        <v>34</v>
      </c>
      <c r="J3164" s="1">
        <v>45306</v>
      </c>
      <c r="K3164">
        <v>1100</v>
      </c>
      <c r="L3164" t="s">
        <v>13058</v>
      </c>
      <c r="M3164" t="s">
        <v>68</v>
      </c>
      <c r="N3164" t="s">
        <v>13059</v>
      </c>
      <c r="O3164" t="s">
        <v>13060</v>
      </c>
      <c r="P3164" t="s">
        <v>51</v>
      </c>
      <c r="Q3164">
        <v>12</v>
      </c>
      <c r="R3164" t="s">
        <v>88</v>
      </c>
      <c r="S3164" t="s">
        <v>118</v>
      </c>
      <c r="T3164">
        <v>86014</v>
      </c>
      <c r="U3164" s="1">
        <v>45428</v>
      </c>
      <c r="V3164" t="s">
        <v>140</v>
      </c>
      <c r="W3164">
        <v>338888</v>
      </c>
      <c r="X3164" t="s">
        <v>1051</v>
      </c>
      <c r="Y3164">
        <v>763</v>
      </c>
      <c r="Z3164">
        <v>1142</v>
      </c>
      <c r="AA3164">
        <v>7</v>
      </c>
      <c r="AB3164" s="2" t="s">
        <v>13061</v>
      </c>
    </row>
    <row r="3165" spans="1:28" x14ac:dyDescent="0.3">
      <c r="A3165" t="s">
        <v>28</v>
      </c>
      <c r="B3165" t="s">
        <v>29</v>
      </c>
      <c r="C3165" t="s">
        <v>66</v>
      </c>
      <c r="D3165" t="s">
        <v>364</v>
      </c>
      <c r="E3165" t="s">
        <v>56</v>
      </c>
      <c r="F3165" t="s">
        <v>150</v>
      </c>
      <c r="G3165">
        <v>37</v>
      </c>
      <c r="H3165">
        <v>404836</v>
      </c>
      <c r="I3165" t="s">
        <v>58</v>
      </c>
      <c r="J3165" s="1">
        <v>44507</v>
      </c>
      <c r="K3165">
        <v>1100</v>
      </c>
      <c r="L3165" t="s">
        <v>13062</v>
      </c>
      <c r="M3165" t="s">
        <v>319</v>
      </c>
      <c r="N3165" t="s">
        <v>13063</v>
      </c>
      <c r="O3165" t="s">
        <v>13064</v>
      </c>
      <c r="P3165" t="s">
        <v>87</v>
      </c>
      <c r="Q3165">
        <v>8</v>
      </c>
      <c r="R3165" t="s">
        <v>88</v>
      </c>
      <c r="S3165" t="s">
        <v>41</v>
      </c>
      <c r="T3165">
        <v>36681</v>
      </c>
      <c r="U3165" s="1">
        <v>45426</v>
      </c>
      <c r="V3165" t="s">
        <v>140</v>
      </c>
      <c r="W3165">
        <v>832370</v>
      </c>
      <c r="X3165" t="s">
        <v>13065</v>
      </c>
      <c r="Y3165">
        <v>928</v>
      </c>
      <c r="Z3165">
        <v>1785</v>
      </c>
      <c r="AA3165">
        <v>6</v>
      </c>
      <c r="AB3165">
        <v>4284</v>
      </c>
    </row>
    <row r="3166" spans="1:28" x14ac:dyDescent="0.3">
      <c r="A3166" t="s">
        <v>28</v>
      </c>
      <c r="B3166" t="s">
        <v>29</v>
      </c>
      <c r="C3166" t="s">
        <v>91</v>
      </c>
      <c r="D3166" t="s">
        <v>98</v>
      </c>
      <c r="E3166" t="s">
        <v>56</v>
      </c>
      <c r="F3166" t="s">
        <v>57</v>
      </c>
      <c r="G3166">
        <v>73</v>
      </c>
      <c r="H3166">
        <v>439789</v>
      </c>
      <c r="I3166" t="s">
        <v>34</v>
      </c>
      <c r="J3166" s="1">
        <v>44780</v>
      </c>
      <c r="K3166">
        <v>800</v>
      </c>
      <c r="L3166" t="s">
        <v>13066</v>
      </c>
      <c r="M3166" t="s">
        <v>953</v>
      </c>
      <c r="N3166" t="s">
        <v>13067</v>
      </c>
      <c r="O3166" t="s">
        <v>13068</v>
      </c>
      <c r="P3166" t="s">
        <v>39</v>
      </c>
      <c r="Q3166">
        <v>19</v>
      </c>
      <c r="R3166" t="s">
        <v>40</v>
      </c>
      <c r="S3166" t="s">
        <v>79</v>
      </c>
      <c r="T3166">
        <v>43204</v>
      </c>
      <c r="U3166" s="1">
        <v>45315</v>
      </c>
      <c r="V3166" t="s">
        <v>111</v>
      </c>
      <c r="W3166">
        <v>989139</v>
      </c>
      <c r="X3166" t="s">
        <v>13069</v>
      </c>
      <c r="Y3166">
        <v>613</v>
      </c>
      <c r="Z3166">
        <v>848</v>
      </c>
      <c r="AA3166">
        <v>8</v>
      </c>
      <c r="AB3166" s="2" t="s">
        <v>13070</v>
      </c>
    </row>
    <row r="3167" spans="1:28" x14ac:dyDescent="0.3">
      <c r="A3167" t="s">
        <v>28</v>
      </c>
      <c r="B3167" t="s">
        <v>29</v>
      </c>
      <c r="C3167" t="s">
        <v>30</v>
      </c>
      <c r="D3167" t="s">
        <v>92</v>
      </c>
      <c r="E3167" t="s">
        <v>46</v>
      </c>
      <c r="F3167" t="s">
        <v>47</v>
      </c>
      <c r="G3167">
        <v>67</v>
      </c>
      <c r="H3167">
        <v>400231</v>
      </c>
      <c r="I3167" t="s">
        <v>34</v>
      </c>
      <c r="J3167" s="1">
        <v>45340</v>
      </c>
      <c r="K3167">
        <v>1400</v>
      </c>
      <c r="L3167" t="s">
        <v>13071</v>
      </c>
      <c r="M3167" t="s">
        <v>144</v>
      </c>
      <c r="N3167" t="s">
        <v>13072</v>
      </c>
      <c r="O3167" t="s">
        <v>13073</v>
      </c>
      <c r="P3167" t="s">
        <v>71</v>
      </c>
      <c r="Q3167">
        <v>8</v>
      </c>
      <c r="R3167" t="s">
        <v>88</v>
      </c>
      <c r="S3167" t="s">
        <v>79</v>
      </c>
      <c r="T3167">
        <v>49776</v>
      </c>
      <c r="U3167" s="1">
        <v>45298</v>
      </c>
      <c r="V3167" t="s">
        <v>111</v>
      </c>
      <c r="W3167">
        <v>916770</v>
      </c>
      <c r="X3167" t="s">
        <v>13074</v>
      </c>
      <c r="Y3167">
        <v>840</v>
      </c>
      <c r="Z3167">
        <v>1917</v>
      </c>
      <c r="AA3167">
        <v>2</v>
      </c>
      <c r="AB3167" s="2" t="s">
        <v>13075</v>
      </c>
    </row>
    <row r="3168" spans="1:28" x14ac:dyDescent="0.3">
      <c r="A3168" t="s">
        <v>28</v>
      </c>
      <c r="B3168" t="s">
        <v>29</v>
      </c>
      <c r="C3168" t="s">
        <v>30</v>
      </c>
      <c r="D3168" t="s">
        <v>274</v>
      </c>
      <c r="E3168" t="s">
        <v>32</v>
      </c>
      <c r="F3168" t="s">
        <v>135</v>
      </c>
      <c r="G3168">
        <v>2</v>
      </c>
      <c r="H3168">
        <v>430567</v>
      </c>
      <c r="I3168" t="s">
        <v>58</v>
      </c>
      <c r="J3168" s="1">
        <v>43966</v>
      </c>
      <c r="K3168">
        <v>1300</v>
      </c>
      <c r="L3168" t="s">
        <v>13076</v>
      </c>
      <c r="M3168" t="s">
        <v>434</v>
      </c>
      <c r="N3168" t="s">
        <v>13077</v>
      </c>
      <c r="O3168">
        <v>5842079965</v>
      </c>
      <c r="P3168" t="s">
        <v>39</v>
      </c>
      <c r="Q3168">
        <v>3</v>
      </c>
      <c r="R3168" t="s">
        <v>88</v>
      </c>
      <c r="S3168" t="s">
        <v>118</v>
      </c>
      <c r="T3168">
        <v>69801</v>
      </c>
      <c r="U3168" s="1">
        <v>45394</v>
      </c>
      <c r="V3168" t="s">
        <v>80</v>
      </c>
      <c r="W3168">
        <v>578819</v>
      </c>
      <c r="X3168" t="s">
        <v>13078</v>
      </c>
      <c r="Y3168">
        <v>420</v>
      </c>
      <c r="Z3168">
        <v>1459</v>
      </c>
      <c r="AA3168">
        <v>4</v>
      </c>
      <c r="AB3168">
        <v>2334.4</v>
      </c>
    </row>
    <row r="3169" spans="1:28" x14ac:dyDescent="0.3">
      <c r="A3169" t="s">
        <v>28</v>
      </c>
      <c r="B3169" t="s">
        <v>29</v>
      </c>
      <c r="C3169" t="s">
        <v>44</v>
      </c>
      <c r="D3169" t="s">
        <v>237</v>
      </c>
      <c r="E3169" t="s">
        <v>32</v>
      </c>
      <c r="F3169" t="s">
        <v>83</v>
      </c>
      <c r="G3169">
        <v>44</v>
      </c>
      <c r="H3169">
        <v>408473</v>
      </c>
      <c r="I3169" t="s">
        <v>34</v>
      </c>
      <c r="J3169" s="1">
        <v>44380</v>
      </c>
      <c r="K3169">
        <v>950</v>
      </c>
      <c r="L3169" t="s">
        <v>13079</v>
      </c>
      <c r="M3169" t="s">
        <v>1488</v>
      </c>
      <c r="N3169" t="s">
        <v>13080</v>
      </c>
      <c r="O3169" t="s">
        <v>13081</v>
      </c>
      <c r="P3169" t="s">
        <v>87</v>
      </c>
      <c r="Q3169">
        <v>13</v>
      </c>
      <c r="R3169" t="s">
        <v>88</v>
      </c>
      <c r="S3169" t="s">
        <v>41</v>
      </c>
      <c r="T3169">
        <v>80913</v>
      </c>
      <c r="U3169" s="1">
        <v>45471</v>
      </c>
      <c r="V3169" t="s">
        <v>52</v>
      </c>
      <c r="W3169">
        <v>579487</v>
      </c>
      <c r="X3169" t="s">
        <v>13082</v>
      </c>
      <c r="Y3169">
        <v>564</v>
      </c>
      <c r="Z3169">
        <v>859</v>
      </c>
      <c r="AA3169">
        <v>6</v>
      </c>
      <c r="AB3169">
        <v>2061.6</v>
      </c>
    </row>
    <row r="3170" spans="1:28" x14ac:dyDescent="0.3">
      <c r="A3170" t="s">
        <v>28</v>
      </c>
      <c r="B3170" t="s">
        <v>29</v>
      </c>
      <c r="C3170" t="s">
        <v>44</v>
      </c>
      <c r="D3170" t="s">
        <v>616</v>
      </c>
      <c r="E3170" t="s">
        <v>32</v>
      </c>
      <c r="F3170" t="s">
        <v>113</v>
      </c>
      <c r="G3170">
        <v>31</v>
      </c>
      <c r="H3170">
        <v>416252</v>
      </c>
      <c r="I3170" t="s">
        <v>34</v>
      </c>
      <c r="J3170" s="1">
        <v>44023</v>
      </c>
      <c r="K3170">
        <v>1300</v>
      </c>
      <c r="L3170" t="s">
        <v>13083</v>
      </c>
      <c r="M3170" t="s">
        <v>129</v>
      </c>
      <c r="N3170" t="s">
        <v>13084</v>
      </c>
      <c r="O3170">
        <v>2109998904</v>
      </c>
      <c r="P3170" t="s">
        <v>87</v>
      </c>
      <c r="Q3170">
        <v>19</v>
      </c>
      <c r="R3170" t="s">
        <v>88</v>
      </c>
      <c r="S3170" t="s">
        <v>118</v>
      </c>
      <c r="T3170">
        <v>88474</v>
      </c>
      <c r="U3170" s="1">
        <v>45450</v>
      </c>
      <c r="V3170" t="s">
        <v>52</v>
      </c>
      <c r="W3170">
        <v>117535</v>
      </c>
      <c r="X3170" t="s">
        <v>13085</v>
      </c>
      <c r="Y3170">
        <v>338</v>
      </c>
      <c r="Z3170">
        <v>1669</v>
      </c>
      <c r="AA3170">
        <v>4</v>
      </c>
      <c r="AB3170">
        <v>2670.4</v>
      </c>
    </row>
    <row r="3171" spans="1:28" x14ac:dyDescent="0.3">
      <c r="A3171" t="s">
        <v>28</v>
      </c>
      <c r="B3171" t="s">
        <v>29</v>
      </c>
      <c r="C3171" t="s">
        <v>44</v>
      </c>
      <c r="D3171" t="s">
        <v>142</v>
      </c>
      <c r="E3171" t="s">
        <v>32</v>
      </c>
      <c r="F3171" t="s">
        <v>33</v>
      </c>
      <c r="G3171">
        <v>6</v>
      </c>
      <c r="H3171">
        <v>429732</v>
      </c>
      <c r="I3171" t="s">
        <v>34</v>
      </c>
      <c r="J3171" s="1">
        <v>43895</v>
      </c>
      <c r="K3171">
        <v>1200</v>
      </c>
      <c r="L3171" t="s">
        <v>13086</v>
      </c>
      <c r="M3171" t="s">
        <v>542</v>
      </c>
      <c r="N3171" t="s">
        <v>13087</v>
      </c>
      <c r="O3171" t="s">
        <v>13088</v>
      </c>
      <c r="P3171" t="s">
        <v>39</v>
      </c>
      <c r="Q3171">
        <v>19</v>
      </c>
      <c r="R3171" t="s">
        <v>40</v>
      </c>
      <c r="S3171" t="s">
        <v>41</v>
      </c>
      <c r="T3171">
        <v>32053</v>
      </c>
      <c r="U3171" s="1">
        <v>45563</v>
      </c>
      <c r="V3171" t="s">
        <v>180</v>
      </c>
      <c r="W3171">
        <v>260443</v>
      </c>
      <c r="X3171" t="s">
        <v>13089</v>
      </c>
      <c r="Y3171">
        <v>738</v>
      </c>
      <c r="Z3171">
        <v>1511</v>
      </c>
      <c r="AA3171">
        <v>5</v>
      </c>
      <c r="AB3171">
        <v>3022</v>
      </c>
    </row>
    <row r="3172" spans="1:28" x14ac:dyDescent="0.3">
      <c r="A3172" t="s">
        <v>28</v>
      </c>
      <c r="B3172" t="s">
        <v>29</v>
      </c>
      <c r="C3172" t="s">
        <v>66</v>
      </c>
      <c r="D3172" t="s">
        <v>31</v>
      </c>
      <c r="E3172" t="s">
        <v>32</v>
      </c>
      <c r="F3172" t="s">
        <v>135</v>
      </c>
      <c r="G3172">
        <v>45</v>
      </c>
      <c r="H3172">
        <v>432268</v>
      </c>
      <c r="I3172" t="s">
        <v>58</v>
      </c>
      <c r="J3172" s="1">
        <v>44100</v>
      </c>
      <c r="K3172">
        <v>1200</v>
      </c>
      <c r="L3172" t="s">
        <v>13090</v>
      </c>
      <c r="M3172" t="s">
        <v>417</v>
      </c>
      <c r="N3172" t="s">
        <v>13091</v>
      </c>
      <c r="O3172" t="s">
        <v>13092</v>
      </c>
      <c r="P3172" t="s">
        <v>87</v>
      </c>
      <c r="Q3172">
        <v>6</v>
      </c>
      <c r="R3172" t="s">
        <v>88</v>
      </c>
      <c r="S3172" t="s">
        <v>41</v>
      </c>
      <c r="T3172">
        <v>56236</v>
      </c>
      <c r="U3172" s="1">
        <v>45403</v>
      </c>
      <c r="V3172" t="s">
        <v>80</v>
      </c>
      <c r="W3172">
        <v>859740</v>
      </c>
      <c r="X3172" t="s">
        <v>13093</v>
      </c>
      <c r="Y3172">
        <v>438</v>
      </c>
      <c r="Z3172">
        <v>1787</v>
      </c>
      <c r="AA3172">
        <v>3</v>
      </c>
      <c r="AB3172">
        <v>2144.4</v>
      </c>
    </row>
    <row r="3173" spans="1:28" x14ac:dyDescent="0.3">
      <c r="A3173" t="s">
        <v>28</v>
      </c>
      <c r="B3173" t="s">
        <v>29</v>
      </c>
      <c r="C3173" t="s">
        <v>157</v>
      </c>
      <c r="D3173" t="s">
        <v>274</v>
      </c>
      <c r="E3173" t="s">
        <v>32</v>
      </c>
      <c r="F3173" t="s">
        <v>135</v>
      </c>
      <c r="G3173">
        <v>20</v>
      </c>
      <c r="H3173">
        <v>427456</v>
      </c>
      <c r="I3173" t="s">
        <v>34</v>
      </c>
      <c r="J3173" s="1">
        <v>45050</v>
      </c>
      <c r="K3173">
        <v>1000</v>
      </c>
      <c r="L3173" t="s">
        <v>13094</v>
      </c>
      <c r="M3173" t="s">
        <v>129</v>
      </c>
      <c r="N3173" t="s">
        <v>13095</v>
      </c>
      <c r="O3173" t="s">
        <v>13096</v>
      </c>
      <c r="P3173" t="s">
        <v>87</v>
      </c>
      <c r="Q3173">
        <v>15</v>
      </c>
      <c r="R3173" t="s">
        <v>40</v>
      </c>
      <c r="S3173" t="s">
        <v>118</v>
      </c>
      <c r="T3173">
        <v>28637</v>
      </c>
      <c r="U3173" s="1">
        <v>45301</v>
      </c>
      <c r="V3173" t="s">
        <v>111</v>
      </c>
      <c r="W3173">
        <v>624344</v>
      </c>
      <c r="X3173" t="s">
        <v>13097</v>
      </c>
      <c r="Y3173">
        <v>668</v>
      </c>
      <c r="Z3173">
        <v>1452</v>
      </c>
      <c r="AA3173">
        <v>7</v>
      </c>
      <c r="AB3173" s="2" t="s">
        <v>13098</v>
      </c>
    </row>
    <row r="3174" spans="1:28" x14ac:dyDescent="0.3">
      <c r="A3174" t="s">
        <v>28</v>
      </c>
      <c r="B3174" t="s">
        <v>29</v>
      </c>
      <c r="C3174" t="s">
        <v>193</v>
      </c>
      <c r="D3174" t="s">
        <v>248</v>
      </c>
      <c r="E3174" t="s">
        <v>46</v>
      </c>
      <c r="F3174" t="s">
        <v>33</v>
      </c>
      <c r="G3174">
        <v>13</v>
      </c>
      <c r="H3174">
        <v>421754</v>
      </c>
      <c r="I3174" t="s">
        <v>58</v>
      </c>
      <c r="J3174" s="1">
        <v>44079</v>
      </c>
      <c r="K3174">
        <v>950</v>
      </c>
      <c r="L3174" t="s">
        <v>13099</v>
      </c>
      <c r="M3174" t="s">
        <v>1291</v>
      </c>
      <c r="N3174" t="s">
        <v>13100</v>
      </c>
      <c r="O3174" t="s">
        <v>13101</v>
      </c>
      <c r="P3174" t="s">
        <v>51</v>
      </c>
      <c r="Q3174">
        <v>7</v>
      </c>
      <c r="R3174" t="s">
        <v>40</v>
      </c>
      <c r="S3174" t="s">
        <v>79</v>
      </c>
      <c r="T3174">
        <v>42499</v>
      </c>
      <c r="U3174" s="1">
        <v>45385</v>
      </c>
      <c r="V3174" t="s">
        <v>80</v>
      </c>
      <c r="W3174">
        <v>498909</v>
      </c>
      <c r="X3174" t="s">
        <v>13102</v>
      </c>
      <c r="Y3174">
        <v>310</v>
      </c>
      <c r="Z3174">
        <v>1494</v>
      </c>
      <c r="AA3174">
        <v>6</v>
      </c>
      <c r="AB3174" s="2" t="s">
        <v>1806</v>
      </c>
    </row>
    <row r="3175" spans="1:28" x14ac:dyDescent="0.3">
      <c r="A3175" t="s">
        <v>28</v>
      </c>
      <c r="B3175" t="s">
        <v>29</v>
      </c>
      <c r="C3175" t="s">
        <v>44</v>
      </c>
      <c r="D3175" t="s">
        <v>274</v>
      </c>
      <c r="E3175" t="s">
        <v>46</v>
      </c>
      <c r="F3175" t="s">
        <v>150</v>
      </c>
      <c r="G3175">
        <v>28</v>
      </c>
      <c r="H3175">
        <v>412784</v>
      </c>
      <c r="I3175" t="s">
        <v>58</v>
      </c>
      <c r="J3175" s="1">
        <v>45078</v>
      </c>
      <c r="K3175">
        <v>1100</v>
      </c>
      <c r="L3175" t="s">
        <v>13103</v>
      </c>
      <c r="M3175" t="s">
        <v>1091</v>
      </c>
      <c r="N3175" t="s">
        <v>13104</v>
      </c>
      <c r="O3175" t="s">
        <v>13105</v>
      </c>
      <c r="P3175" t="s">
        <v>51</v>
      </c>
      <c r="Q3175">
        <v>16</v>
      </c>
      <c r="R3175" t="s">
        <v>40</v>
      </c>
      <c r="S3175" t="s">
        <v>79</v>
      </c>
      <c r="T3175">
        <v>73460</v>
      </c>
      <c r="U3175" s="1">
        <v>45332</v>
      </c>
      <c r="V3175" t="s">
        <v>119</v>
      </c>
      <c r="W3175">
        <v>456901</v>
      </c>
      <c r="X3175" t="s">
        <v>13106</v>
      </c>
      <c r="Y3175">
        <v>270</v>
      </c>
      <c r="Z3175">
        <v>1638</v>
      </c>
      <c r="AA3175">
        <v>1</v>
      </c>
      <c r="AB3175">
        <v>655.20000000000005</v>
      </c>
    </row>
    <row r="3176" spans="1:28" x14ac:dyDescent="0.3">
      <c r="A3176" t="s">
        <v>28</v>
      </c>
      <c r="B3176" t="s">
        <v>29</v>
      </c>
      <c r="C3176" t="s">
        <v>54</v>
      </c>
      <c r="D3176" t="s">
        <v>411</v>
      </c>
      <c r="E3176" t="s">
        <v>56</v>
      </c>
      <c r="F3176" t="s">
        <v>99</v>
      </c>
      <c r="G3176">
        <v>75</v>
      </c>
      <c r="H3176">
        <v>432603</v>
      </c>
      <c r="I3176" t="s">
        <v>58</v>
      </c>
      <c r="J3176" s="1">
        <v>44981</v>
      </c>
      <c r="K3176">
        <v>1300</v>
      </c>
      <c r="L3176" t="s">
        <v>13107</v>
      </c>
      <c r="M3176" t="s">
        <v>287</v>
      </c>
      <c r="N3176" t="s">
        <v>13108</v>
      </c>
      <c r="O3176">
        <v>4161686545</v>
      </c>
      <c r="P3176" t="s">
        <v>51</v>
      </c>
      <c r="Q3176">
        <v>4</v>
      </c>
      <c r="R3176" t="s">
        <v>40</v>
      </c>
      <c r="S3176" t="s">
        <v>41</v>
      </c>
      <c r="T3176">
        <v>40796</v>
      </c>
      <c r="U3176" s="1">
        <v>45430</v>
      </c>
      <c r="V3176" t="s">
        <v>140</v>
      </c>
      <c r="W3176">
        <v>691550</v>
      </c>
      <c r="X3176" t="s">
        <v>13109</v>
      </c>
      <c r="Y3176">
        <v>632</v>
      </c>
      <c r="Z3176">
        <v>1645</v>
      </c>
      <c r="AA3176">
        <v>4</v>
      </c>
      <c r="AB3176">
        <v>2632</v>
      </c>
    </row>
    <row r="3177" spans="1:28" x14ac:dyDescent="0.3">
      <c r="A3177" t="s">
        <v>28</v>
      </c>
      <c r="B3177" t="s">
        <v>29</v>
      </c>
      <c r="C3177" t="s">
        <v>44</v>
      </c>
      <c r="D3177" t="s">
        <v>74</v>
      </c>
      <c r="E3177" t="s">
        <v>56</v>
      </c>
      <c r="F3177" t="s">
        <v>33</v>
      </c>
      <c r="G3177">
        <v>97</v>
      </c>
      <c r="H3177">
        <v>430192</v>
      </c>
      <c r="I3177" t="s">
        <v>58</v>
      </c>
      <c r="J3177" s="1">
        <v>44344</v>
      </c>
      <c r="K3177">
        <v>1000</v>
      </c>
      <c r="L3177" t="s">
        <v>13110</v>
      </c>
      <c r="M3177" t="s">
        <v>232</v>
      </c>
      <c r="N3177" t="s">
        <v>13111</v>
      </c>
      <c r="O3177" t="s">
        <v>13112</v>
      </c>
      <c r="P3177" t="s">
        <v>87</v>
      </c>
      <c r="Q3177">
        <v>6</v>
      </c>
      <c r="R3177" t="s">
        <v>40</v>
      </c>
      <c r="S3177" t="s">
        <v>118</v>
      </c>
      <c r="T3177">
        <v>29215</v>
      </c>
      <c r="U3177" s="1">
        <v>45355</v>
      </c>
      <c r="V3177" t="s">
        <v>72</v>
      </c>
      <c r="W3177">
        <v>635229</v>
      </c>
      <c r="X3177" t="s">
        <v>13113</v>
      </c>
      <c r="Y3177">
        <v>374</v>
      </c>
      <c r="Z3177">
        <v>1662</v>
      </c>
      <c r="AA3177">
        <v>4</v>
      </c>
      <c r="AB3177" s="2" t="s">
        <v>13114</v>
      </c>
    </row>
    <row r="3178" spans="1:28" x14ac:dyDescent="0.3">
      <c r="A3178" t="s">
        <v>28</v>
      </c>
      <c r="B3178" t="s">
        <v>29</v>
      </c>
      <c r="C3178" t="s">
        <v>91</v>
      </c>
      <c r="D3178" t="s">
        <v>163</v>
      </c>
      <c r="E3178" t="s">
        <v>46</v>
      </c>
      <c r="F3178" t="s">
        <v>99</v>
      </c>
      <c r="G3178">
        <v>9</v>
      </c>
      <c r="H3178">
        <v>420070</v>
      </c>
      <c r="I3178" t="s">
        <v>34</v>
      </c>
      <c r="J3178" s="1">
        <v>45210</v>
      </c>
      <c r="K3178">
        <v>1300</v>
      </c>
      <c r="L3178" t="s">
        <v>13115</v>
      </c>
      <c r="M3178" t="s">
        <v>605</v>
      </c>
      <c r="N3178" t="s">
        <v>13116</v>
      </c>
      <c r="O3178" t="s">
        <v>13117</v>
      </c>
      <c r="P3178" t="s">
        <v>71</v>
      </c>
      <c r="Q3178">
        <v>8</v>
      </c>
      <c r="R3178" t="s">
        <v>40</v>
      </c>
      <c r="S3178" t="s">
        <v>79</v>
      </c>
      <c r="T3178">
        <v>79706</v>
      </c>
      <c r="U3178" s="1">
        <v>45360</v>
      </c>
      <c r="V3178" t="s">
        <v>72</v>
      </c>
      <c r="W3178">
        <v>675458</v>
      </c>
      <c r="X3178" t="s">
        <v>13118</v>
      </c>
      <c r="Y3178">
        <v>972</v>
      </c>
      <c r="Z3178">
        <v>2729</v>
      </c>
      <c r="AA3178">
        <v>4</v>
      </c>
      <c r="AB3178" s="2" t="s">
        <v>13119</v>
      </c>
    </row>
    <row r="3179" spans="1:28" x14ac:dyDescent="0.3">
      <c r="A3179" t="s">
        <v>28</v>
      </c>
      <c r="B3179" t="s">
        <v>29</v>
      </c>
      <c r="C3179" t="s">
        <v>54</v>
      </c>
      <c r="D3179" t="s">
        <v>566</v>
      </c>
      <c r="E3179" t="s">
        <v>32</v>
      </c>
      <c r="F3179" t="s">
        <v>57</v>
      </c>
      <c r="G3179">
        <v>11</v>
      </c>
      <c r="H3179">
        <v>424030</v>
      </c>
      <c r="I3179" t="s">
        <v>58</v>
      </c>
      <c r="J3179" s="1">
        <v>45599</v>
      </c>
      <c r="K3179">
        <v>950</v>
      </c>
      <c r="L3179" t="s">
        <v>13120</v>
      </c>
      <c r="M3179" t="s">
        <v>1483</v>
      </c>
      <c r="N3179" t="s">
        <v>13121</v>
      </c>
      <c r="O3179">
        <v>3685248448</v>
      </c>
      <c r="P3179" t="s">
        <v>87</v>
      </c>
      <c r="Q3179">
        <v>20</v>
      </c>
      <c r="R3179" t="s">
        <v>40</v>
      </c>
      <c r="S3179" t="s">
        <v>118</v>
      </c>
      <c r="T3179">
        <v>31068</v>
      </c>
      <c r="U3179" s="1">
        <v>45327</v>
      </c>
      <c r="V3179" t="s">
        <v>119</v>
      </c>
      <c r="W3179">
        <v>158457</v>
      </c>
      <c r="X3179" t="s">
        <v>13122</v>
      </c>
      <c r="Y3179">
        <v>788</v>
      </c>
      <c r="Z3179">
        <v>2691</v>
      </c>
      <c r="AA3179">
        <v>1</v>
      </c>
      <c r="AB3179">
        <v>1076.4000000000001</v>
      </c>
    </row>
    <row r="3180" spans="1:28" x14ac:dyDescent="0.3">
      <c r="A3180" t="s">
        <v>28</v>
      </c>
      <c r="B3180" t="s">
        <v>29</v>
      </c>
      <c r="C3180" t="s">
        <v>54</v>
      </c>
      <c r="D3180" t="s">
        <v>317</v>
      </c>
      <c r="E3180" t="s">
        <v>56</v>
      </c>
      <c r="F3180" t="s">
        <v>355</v>
      </c>
      <c r="G3180">
        <v>91</v>
      </c>
      <c r="H3180">
        <v>422511</v>
      </c>
      <c r="I3180" t="s">
        <v>58</v>
      </c>
      <c r="J3180" s="1">
        <v>44003</v>
      </c>
      <c r="K3180">
        <v>1300</v>
      </c>
      <c r="L3180" t="s">
        <v>13123</v>
      </c>
      <c r="M3180" t="s">
        <v>2124</v>
      </c>
      <c r="N3180" t="s">
        <v>13124</v>
      </c>
      <c r="O3180" t="s">
        <v>13125</v>
      </c>
      <c r="P3180" t="s">
        <v>71</v>
      </c>
      <c r="Q3180">
        <v>3</v>
      </c>
      <c r="R3180" t="s">
        <v>88</v>
      </c>
      <c r="S3180" t="s">
        <v>63</v>
      </c>
      <c r="T3180">
        <v>36743</v>
      </c>
      <c r="U3180" s="1">
        <v>45605</v>
      </c>
      <c r="V3180" t="s">
        <v>42</v>
      </c>
      <c r="W3180">
        <v>927384</v>
      </c>
      <c r="X3180" t="s">
        <v>3472</v>
      </c>
      <c r="Y3180">
        <v>343</v>
      </c>
      <c r="Z3180">
        <v>2001</v>
      </c>
      <c r="AA3180">
        <v>5</v>
      </c>
      <c r="AB3180">
        <v>4002</v>
      </c>
    </row>
    <row r="3181" spans="1:28" x14ac:dyDescent="0.3">
      <c r="A3181" t="s">
        <v>28</v>
      </c>
      <c r="B3181" t="s">
        <v>29</v>
      </c>
      <c r="C3181" t="s">
        <v>148</v>
      </c>
      <c r="D3181" t="s">
        <v>560</v>
      </c>
      <c r="E3181" t="s">
        <v>56</v>
      </c>
      <c r="F3181" t="s">
        <v>113</v>
      </c>
      <c r="G3181">
        <v>71</v>
      </c>
      <c r="H3181">
        <v>409104</v>
      </c>
      <c r="I3181" t="s">
        <v>58</v>
      </c>
      <c r="J3181" s="1">
        <v>45473</v>
      </c>
      <c r="K3181">
        <v>1200</v>
      </c>
      <c r="L3181" t="s">
        <v>13126</v>
      </c>
      <c r="M3181" t="s">
        <v>1030</v>
      </c>
      <c r="N3181" t="s">
        <v>13127</v>
      </c>
      <c r="O3181" t="s">
        <v>13128</v>
      </c>
      <c r="P3181" t="s">
        <v>51</v>
      </c>
      <c r="Q3181">
        <v>15</v>
      </c>
      <c r="R3181" t="s">
        <v>40</v>
      </c>
      <c r="S3181" t="s">
        <v>41</v>
      </c>
      <c r="T3181">
        <v>12667</v>
      </c>
      <c r="U3181" s="1">
        <v>45617</v>
      </c>
      <c r="V3181" t="s">
        <v>42</v>
      </c>
      <c r="W3181">
        <v>279291</v>
      </c>
      <c r="X3181" t="s">
        <v>13129</v>
      </c>
      <c r="Y3181">
        <v>211</v>
      </c>
      <c r="Z3181">
        <v>598</v>
      </c>
      <c r="AA3181">
        <v>1</v>
      </c>
      <c r="AB3181" s="2" t="s">
        <v>13130</v>
      </c>
    </row>
    <row r="3182" spans="1:28" x14ac:dyDescent="0.3">
      <c r="A3182" t="s">
        <v>28</v>
      </c>
      <c r="B3182" t="s">
        <v>29</v>
      </c>
      <c r="C3182" t="s">
        <v>157</v>
      </c>
      <c r="D3182" t="s">
        <v>261</v>
      </c>
      <c r="E3182" t="s">
        <v>46</v>
      </c>
      <c r="F3182" t="s">
        <v>150</v>
      </c>
      <c r="G3182">
        <v>53</v>
      </c>
      <c r="H3182">
        <v>439159</v>
      </c>
      <c r="I3182" t="s">
        <v>34</v>
      </c>
      <c r="J3182" s="1">
        <v>45184</v>
      </c>
      <c r="K3182">
        <v>1300</v>
      </c>
      <c r="L3182" t="s">
        <v>13131</v>
      </c>
      <c r="M3182" t="s">
        <v>269</v>
      </c>
      <c r="N3182" t="s">
        <v>13132</v>
      </c>
      <c r="O3182" t="s">
        <v>13133</v>
      </c>
      <c r="P3182" t="s">
        <v>87</v>
      </c>
      <c r="Q3182">
        <v>14</v>
      </c>
      <c r="R3182" t="s">
        <v>40</v>
      </c>
      <c r="S3182" t="s">
        <v>63</v>
      </c>
      <c r="T3182">
        <v>70617</v>
      </c>
      <c r="U3182" s="1">
        <v>45373</v>
      </c>
      <c r="V3182" t="s">
        <v>72</v>
      </c>
      <c r="W3182">
        <v>450584</v>
      </c>
      <c r="X3182" t="s">
        <v>13134</v>
      </c>
      <c r="Y3182">
        <v>222</v>
      </c>
      <c r="Z3182">
        <v>625</v>
      </c>
      <c r="AA3182">
        <v>1</v>
      </c>
      <c r="AB3182">
        <v>250</v>
      </c>
    </row>
    <row r="3183" spans="1:28" x14ac:dyDescent="0.3">
      <c r="A3183" t="s">
        <v>28</v>
      </c>
      <c r="B3183" t="s">
        <v>29</v>
      </c>
      <c r="C3183" t="s">
        <v>91</v>
      </c>
      <c r="D3183" t="s">
        <v>149</v>
      </c>
      <c r="E3183" t="s">
        <v>32</v>
      </c>
      <c r="F3183" t="s">
        <v>150</v>
      </c>
      <c r="G3183">
        <v>7</v>
      </c>
      <c r="H3183">
        <v>434754</v>
      </c>
      <c r="I3183" t="s">
        <v>58</v>
      </c>
      <c r="J3183" s="1">
        <v>44805</v>
      </c>
      <c r="K3183">
        <v>1400</v>
      </c>
      <c r="L3183" t="s">
        <v>13135</v>
      </c>
      <c r="M3183" t="s">
        <v>200</v>
      </c>
      <c r="N3183" t="s">
        <v>13136</v>
      </c>
      <c r="O3183" t="s">
        <v>13137</v>
      </c>
      <c r="P3183" t="s">
        <v>87</v>
      </c>
      <c r="Q3183">
        <v>14</v>
      </c>
      <c r="R3183" t="s">
        <v>40</v>
      </c>
      <c r="S3183" t="s">
        <v>63</v>
      </c>
      <c r="T3183">
        <v>52467</v>
      </c>
      <c r="U3183" s="1">
        <v>45485</v>
      </c>
      <c r="V3183" t="s">
        <v>126</v>
      </c>
      <c r="W3183">
        <v>509241</v>
      </c>
      <c r="X3183" t="s">
        <v>13138</v>
      </c>
      <c r="Y3183">
        <v>256</v>
      </c>
      <c r="Z3183">
        <v>2583</v>
      </c>
      <c r="AA3183">
        <v>6</v>
      </c>
      <c r="AB3183" s="2" t="s">
        <v>10878</v>
      </c>
    </row>
    <row r="3184" spans="1:28" x14ac:dyDescent="0.3">
      <c r="A3184" t="s">
        <v>28</v>
      </c>
      <c r="B3184" t="s">
        <v>29</v>
      </c>
      <c r="C3184" t="s">
        <v>30</v>
      </c>
      <c r="D3184" t="s">
        <v>411</v>
      </c>
      <c r="E3184" t="s">
        <v>46</v>
      </c>
      <c r="F3184" t="s">
        <v>135</v>
      </c>
      <c r="G3184">
        <v>7</v>
      </c>
      <c r="H3184">
        <v>438919</v>
      </c>
      <c r="I3184" t="s">
        <v>34</v>
      </c>
      <c r="J3184" s="1">
        <v>44774</v>
      </c>
      <c r="K3184">
        <v>1200</v>
      </c>
      <c r="L3184" t="s">
        <v>13139</v>
      </c>
      <c r="M3184" t="s">
        <v>1356</v>
      </c>
      <c r="N3184" t="s">
        <v>13140</v>
      </c>
      <c r="O3184" t="s">
        <v>13141</v>
      </c>
      <c r="P3184" t="s">
        <v>39</v>
      </c>
      <c r="Q3184">
        <v>19</v>
      </c>
      <c r="R3184" t="s">
        <v>40</v>
      </c>
      <c r="S3184" t="s">
        <v>79</v>
      </c>
      <c r="T3184">
        <v>51767</v>
      </c>
      <c r="U3184" s="1">
        <v>45453</v>
      </c>
      <c r="V3184" t="s">
        <v>52</v>
      </c>
      <c r="W3184">
        <v>628633</v>
      </c>
      <c r="X3184" t="s">
        <v>13142</v>
      </c>
      <c r="Y3184">
        <v>592</v>
      </c>
      <c r="Z3184">
        <v>2604</v>
      </c>
      <c r="AA3184">
        <v>5</v>
      </c>
      <c r="AB3184">
        <v>5208</v>
      </c>
    </row>
    <row r="3185" spans="1:28" x14ac:dyDescent="0.3">
      <c r="A3185" t="s">
        <v>28</v>
      </c>
      <c r="B3185" t="s">
        <v>29</v>
      </c>
      <c r="C3185" t="s">
        <v>44</v>
      </c>
      <c r="D3185" t="s">
        <v>170</v>
      </c>
      <c r="E3185" t="s">
        <v>56</v>
      </c>
      <c r="F3185" t="s">
        <v>47</v>
      </c>
      <c r="G3185">
        <v>15</v>
      </c>
      <c r="H3185">
        <v>427001</v>
      </c>
      <c r="I3185" t="s">
        <v>58</v>
      </c>
      <c r="J3185" s="1">
        <v>44726</v>
      </c>
      <c r="K3185">
        <v>1400</v>
      </c>
      <c r="L3185" t="s">
        <v>13143</v>
      </c>
      <c r="M3185" t="s">
        <v>434</v>
      </c>
      <c r="N3185" t="s">
        <v>13144</v>
      </c>
      <c r="O3185" t="s">
        <v>13145</v>
      </c>
      <c r="P3185" t="s">
        <v>51</v>
      </c>
      <c r="Q3185">
        <v>11</v>
      </c>
      <c r="R3185" t="s">
        <v>40</v>
      </c>
      <c r="S3185" t="s">
        <v>63</v>
      </c>
      <c r="T3185">
        <v>27603</v>
      </c>
      <c r="U3185" s="1">
        <v>45303</v>
      </c>
      <c r="V3185" t="s">
        <v>111</v>
      </c>
      <c r="W3185">
        <v>298577</v>
      </c>
      <c r="X3185" t="s">
        <v>13146</v>
      </c>
      <c r="Y3185">
        <v>690</v>
      </c>
      <c r="Z3185">
        <v>2079</v>
      </c>
      <c r="AA3185">
        <v>8</v>
      </c>
      <c r="AB3185">
        <v>6652.8</v>
      </c>
    </row>
    <row r="3186" spans="1:28" x14ac:dyDescent="0.3">
      <c r="A3186" t="s">
        <v>28</v>
      </c>
      <c r="B3186" t="s">
        <v>29</v>
      </c>
      <c r="C3186" t="s">
        <v>66</v>
      </c>
      <c r="D3186" t="s">
        <v>338</v>
      </c>
      <c r="E3186" t="s">
        <v>32</v>
      </c>
      <c r="F3186" t="s">
        <v>355</v>
      </c>
      <c r="G3186">
        <v>70</v>
      </c>
      <c r="H3186">
        <v>416909</v>
      </c>
      <c r="I3186" t="s">
        <v>58</v>
      </c>
      <c r="J3186" s="1">
        <v>44573</v>
      </c>
      <c r="K3186">
        <v>1400</v>
      </c>
      <c r="L3186" t="s">
        <v>13147</v>
      </c>
      <c r="M3186" t="s">
        <v>129</v>
      </c>
      <c r="N3186" t="s">
        <v>13148</v>
      </c>
      <c r="O3186" t="s">
        <v>13149</v>
      </c>
      <c r="P3186" t="s">
        <v>71</v>
      </c>
      <c r="Q3186">
        <v>6</v>
      </c>
      <c r="R3186" t="s">
        <v>88</v>
      </c>
      <c r="S3186" t="s">
        <v>118</v>
      </c>
      <c r="T3186">
        <v>83918</v>
      </c>
      <c r="U3186" s="1">
        <v>45567</v>
      </c>
      <c r="V3186" t="s">
        <v>155</v>
      </c>
      <c r="W3186">
        <v>212847</v>
      </c>
      <c r="X3186" t="s">
        <v>13150</v>
      </c>
      <c r="Y3186">
        <v>902</v>
      </c>
      <c r="Z3186">
        <v>1489</v>
      </c>
      <c r="AA3186">
        <v>2</v>
      </c>
      <c r="AB3186">
        <v>1191.2</v>
      </c>
    </row>
    <row r="3187" spans="1:28" x14ac:dyDescent="0.3">
      <c r="A3187" t="s">
        <v>28</v>
      </c>
      <c r="B3187" t="s">
        <v>29</v>
      </c>
      <c r="C3187" t="s">
        <v>157</v>
      </c>
      <c r="D3187" t="s">
        <v>237</v>
      </c>
      <c r="E3187" t="s">
        <v>56</v>
      </c>
      <c r="F3187" t="s">
        <v>175</v>
      </c>
      <c r="G3187">
        <v>79</v>
      </c>
      <c r="H3187">
        <v>439455</v>
      </c>
      <c r="I3187" t="s">
        <v>58</v>
      </c>
      <c r="J3187" s="1">
        <v>44381</v>
      </c>
      <c r="K3187">
        <v>1100</v>
      </c>
      <c r="L3187" t="s">
        <v>13151</v>
      </c>
      <c r="M3187" t="s">
        <v>287</v>
      </c>
      <c r="N3187" t="s">
        <v>13152</v>
      </c>
      <c r="O3187" t="s">
        <v>13153</v>
      </c>
      <c r="P3187" t="s">
        <v>39</v>
      </c>
      <c r="Q3187">
        <v>8</v>
      </c>
      <c r="R3187" t="s">
        <v>40</v>
      </c>
      <c r="S3187" t="s">
        <v>63</v>
      </c>
      <c r="T3187">
        <v>99570</v>
      </c>
      <c r="U3187" s="1">
        <v>45526</v>
      </c>
      <c r="V3187" t="s">
        <v>64</v>
      </c>
      <c r="W3187">
        <v>831626</v>
      </c>
      <c r="X3187" t="s">
        <v>13154</v>
      </c>
      <c r="Y3187">
        <v>617</v>
      </c>
      <c r="Z3187">
        <v>859</v>
      </c>
      <c r="AA3187">
        <v>4</v>
      </c>
      <c r="AB3187">
        <v>1374.4</v>
      </c>
    </row>
    <row r="3188" spans="1:28" x14ac:dyDescent="0.3">
      <c r="A3188" t="s">
        <v>28</v>
      </c>
      <c r="B3188" t="s">
        <v>29</v>
      </c>
      <c r="C3188" t="s">
        <v>157</v>
      </c>
      <c r="D3188" t="s">
        <v>45</v>
      </c>
      <c r="E3188" t="s">
        <v>56</v>
      </c>
      <c r="F3188" t="s">
        <v>355</v>
      </c>
      <c r="G3188">
        <v>30</v>
      </c>
      <c r="H3188">
        <v>426298</v>
      </c>
      <c r="I3188" t="s">
        <v>34</v>
      </c>
      <c r="J3188" s="1">
        <v>45528</v>
      </c>
      <c r="K3188">
        <v>1100</v>
      </c>
      <c r="L3188" t="s">
        <v>13155</v>
      </c>
      <c r="M3188" t="s">
        <v>287</v>
      </c>
      <c r="N3188" t="s">
        <v>13156</v>
      </c>
      <c r="O3188" t="s">
        <v>13157</v>
      </c>
      <c r="P3188" t="s">
        <v>51</v>
      </c>
      <c r="Q3188">
        <v>20</v>
      </c>
      <c r="R3188" t="s">
        <v>88</v>
      </c>
      <c r="S3188" t="s">
        <v>63</v>
      </c>
      <c r="T3188">
        <v>61331</v>
      </c>
      <c r="U3188" s="1">
        <v>45615</v>
      </c>
      <c r="V3188" t="s">
        <v>42</v>
      </c>
      <c r="W3188">
        <v>829364</v>
      </c>
      <c r="X3188" t="s">
        <v>6527</v>
      </c>
      <c r="Y3188">
        <v>906</v>
      </c>
      <c r="Z3188">
        <v>2857</v>
      </c>
      <c r="AA3188">
        <v>2</v>
      </c>
      <c r="AB3188">
        <v>2285.6</v>
      </c>
    </row>
    <row r="3189" spans="1:28" x14ac:dyDescent="0.3">
      <c r="A3189" t="s">
        <v>28</v>
      </c>
      <c r="B3189" t="s">
        <v>29</v>
      </c>
      <c r="C3189" t="s">
        <v>66</v>
      </c>
      <c r="D3189" t="s">
        <v>349</v>
      </c>
      <c r="E3189" t="s">
        <v>46</v>
      </c>
      <c r="F3189" t="s">
        <v>135</v>
      </c>
      <c r="G3189">
        <v>11</v>
      </c>
      <c r="H3189">
        <v>431147</v>
      </c>
      <c r="I3189" t="s">
        <v>58</v>
      </c>
      <c r="J3189" s="1">
        <v>44527</v>
      </c>
      <c r="K3189">
        <v>950</v>
      </c>
      <c r="L3189" t="s">
        <v>431</v>
      </c>
      <c r="M3189" t="s">
        <v>506</v>
      </c>
      <c r="N3189" t="s">
        <v>13158</v>
      </c>
      <c r="O3189" t="s">
        <v>13159</v>
      </c>
      <c r="P3189" t="s">
        <v>39</v>
      </c>
      <c r="Q3189">
        <v>10</v>
      </c>
      <c r="R3189" t="s">
        <v>40</v>
      </c>
      <c r="S3189" t="s">
        <v>79</v>
      </c>
      <c r="T3189">
        <v>26222</v>
      </c>
      <c r="U3189" s="1">
        <v>45305</v>
      </c>
      <c r="V3189" t="s">
        <v>111</v>
      </c>
      <c r="W3189">
        <v>410841</v>
      </c>
      <c r="X3189" t="s">
        <v>13160</v>
      </c>
      <c r="Y3189">
        <v>357</v>
      </c>
      <c r="Z3189">
        <v>1464</v>
      </c>
      <c r="AA3189">
        <v>4</v>
      </c>
      <c r="AB3189">
        <v>2342.4</v>
      </c>
    </row>
    <row r="3190" spans="1:28" x14ac:dyDescent="0.3">
      <c r="A3190" t="s">
        <v>28</v>
      </c>
      <c r="B3190" t="s">
        <v>29</v>
      </c>
      <c r="C3190" t="s">
        <v>66</v>
      </c>
      <c r="D3190" t="s">
        <v>98</v>
      </c>
      <c r="E3190" t="s">
        <v>56</v>
      </c>
      <c r="F3190" t="s">
        <v>57</v>
      </c>
      <c r="G3190">
        <v>37</v>
      </c>
      <c r="H3190">
        <v>425084</v>
      </c>
      <c r="I3190" t="s">
        <v>58</v>
      </c>
      <c r="J3190" s="1">
        <v>44605</v>
      </c>
      <c r="K3190">
        <v>1300</v>
      </c>
      <c r="L3190" t="s">
        <v>13161</v>
      </c>
      <c r="M3190" t="s">
        <v>108</v>
      </c>
      <c r="N3190" t="s">
        <v>13162</v>
      </c>
      <c r="O3190" t="s">
        <v>13163</v>
      </c>
      <c r="P3190" t="s">
        <v>39</v>
      </c>
      <c r="Q3190">
        <v>8</v>
      </c>
      <c r="R3190" t="s">
        <v>40</v>
      </c>
      <c r="S3190" t="s">
        <v>41</v>
      </c>
      <c r="T3190">
        <v>24165</v>
      </c>
      <c r="U3190" s="1">
        <v>45510</v>
      </c>
      <c r="V3190" t="s">
        <v>64</v>
      </c>
      <c r="W3190">
        <v>639172</v>
      </c>
      <c r="X3190" t="s">
        <v>5695</v>
      </c>
      <c r="Y3190">
        <v>974</v>
      </c>
      <c r="Z3190">
        <v>2101</v>
      </c>
      <c r="AA3190">
        <v>3</v>
      </c>
      <c r="AB3190" s="2" t="s">
        <v>5135</v>
      </c>
    </row>
    <row r="3191" spans="1:28" x14ac:dyDescent="0.3">
      <c r="A3191" t="s">
        <v>28</v>
      </c>
      <c r="B3191" t="s">
        <v>29</v>
      </c>
      <c r="C3191" t="s">
        <v>157</v>
      </c>
      <c r="D3191" t="s">
        <v>182</v>
      </c>
      <c r="E3191" t="s">
        <v>46</v>
      </c>
      <c r="F3191" t="s">
        <v>57</v>
      </c>
      <c r="G3191">
        <v>7</v>
      </c>
      <c r="H3191">
        <v>434322</v>
      </c>
      <c r="I3191" t="s">
        <v>58</v>
      </c>
      <c r="J3191" s="1">
        <v>44935</v>
      </c>
      <c r="K3191">
        <v>1200</v>
      </c>
      <c r="L3191" t="s">
        <v>13164</v>
      </c>
      <c r="M3191" t="s">
        <v>250</v>
      </c>
      <c r="N3191" t="s">
        <v>13165</v>
      </c>
      <c r="O3191" t="s">
        <v>13166</v>
      </c>
      <c r="P3191" t="s">
        <v>71</v>
      </c>
      <c r="Q3191">
        <v>9</v>
      </c>
      <c r="R3191" t="s">
        <v>88</v>
      </c>
      <c r="S3191" t="s">
        <v>63</v>
      </c>
      <c r="T3191">
        <v>53632</v>
      </c>
      <c r="U3191" s="1">
        <v>45547</v>
      </c>
      <c r="V3191" t="s">
        <v>180</v>
      </c>
      <c r="W3191">
        <v>290610</v>
      </c>
      <c r="X3191" t="s">
        <v>13167</v>
      </c>
      <c r="Y3191">
        <v>499</v>
      </c>
      <c r="Z3191">
        <v>2461</v>
      </c>
      <c r="AA3191">
        <v>8</v>
      </c>
      <c r="AB3191" s="2" t="s">
        <v>13168</v>
      </c>
    </row>
    <row r="3192" spans="1:28" x14ac:dyDescent="0.3">
      <c r="A3192" t="s">
        <v>28</v>
      </c>
      <c r="B3192" t="s">
        <v>29</v>
      </c>
      <c r="C3192" t="s">
        <v>148</v>
      </c>
      <c r="D3192" t="s">
        <v>511</v>
      </c>
      <c r="E3192" t="s">
        <v>56</v>
      </c>
      <c r="F3192" t="s">
        <v>33</v>
      </c>
      <c r="G3192">
        <v>90</v>
      </c>
      <c r="H3192">
        <v>439590</v>
      </c>
      <c r="I3192" t="s">
        <v>58</v>
      </c>
      <c r="J3192" s="1">
        <v>44855</v>
      </c>
      <c r="K3192">
        <v>1400</v>
      </c>
      <c r="L3192" t="s">
        <v>13169</v>
      </c>
      <c r="M3192" t="s">
        <v>394</v>
      </c>
      <c r="N3192" t="s">
        <v>13170</v>
      </c>
      <c r="O3192" t="s">
        <v>13171</v>
      </c>
      <c r="P3192" t="s">
        <v>87</v>
      </c>
      <c r="Q3192">
        <v>7</v>
      </c>
      <c r="R3192" t="s">
        <v>88</v>
      </c>
      <c r="S3192" t="s">
        <v>63</v>
      </c>
      <c r="T3192">
        <v>14463</v>
      </c>
      <c r="U3192" s="1">
        <v>45316</v>
      </c>
      <c r="V3192" t="s">
        <v>111</v>
      </c>
      <c r="W3192">
        <v>372445</v>
      </c>
      <c r="X3192" t="s">
        <v>13172</v>
      </c>
      <c r="Y3192">
        <v>684</v>
      </c>
      <c r="Z3192">
        <v>2585</v>
      </c>
      <c r="AA3192">
        <v>3</v>
      </c>
      <c r="AB3192">
        <v>3102</v>
      </c>
    </row>
    <row r="3193" spans="1:28" x14ac:dyDescent="0.3">
      <c r="A3193" t="s">
        <v>28</v>
      </c>
      <c r="B3193" t="s">
        <v>29</v>
      </c>
      <c r="C3193" t="s">
        <v>66</v>
      </c>
      <c r="D3193" t="s">
        <v>237</v>
      </c>
      <c r="E3193" t="s">
        <v>32</v>
      </c>
      <c r="F3193" t="s">
        <v>99</v>
      </c>
      <c r="G3193">
        <v>48</v>
      </c>
      <c r="H3193">
        <v>417190</v>
      </c>
      <c r="I3193" t="s">
        <v>34</v>
      </c>
      <c r="J3193" s="1">
        <v>45002</v>
      </c>
      <c r="K3193">
        <v>1100</v>
      </c>
      <c r="L3193" t="s">
        <v>13173</v>
      </c>
      <c r="M3193" t="s">
        <v>152</v>
      </c>
      <c r="N3193" t="s">
        <v>13174</v>
      </c>
      <c r="O3193" t="s">
        <v>13175</v>
      </c>
      <c r="P3193" t="s">
        <v>71</v>
      </c>
      <c r="Q3193">
        <v>6</v>
      </c>
      <c r="R3193" t="s">
        <v>40</v>
      </c>
      <c r="S3193" t="s">
        <v>41</v>
      </c>
      <c r="T3193">
        <v>74478</v>
      </c>
      <c r="U3193" s="1">
        <v>45544</v>
      </c>
      <c r="V3193" t="s">
        <v>180</v>
      </c>
      <c r="W3193">
        <v>869078</v>
      </c>
      <c r="X3193" t="s">
        <v>13176</v>
      </c>
      <c r="Y3193">
        <v>738</v>
      </c>
      <c r="Z3193">
        <v>2089</v>
      </c>
      <c r="AA3193">
        <v>8</v>
      </c>
      <c r="AB3193">
        <v>6684.8</v>
      </c>
    </row>
    <row r="3194" spans="1:28" x14ac:dyDescent="0.3">
      <c r="A3194" t="s">
        <v>28</v>
      </c>
      <c r="B3194" t="s">
        <v>29</v>
      </c>
      <c r="C3194" t="s">
        <v>66</v>
      </c>
      <c r="D3194" t="s">
        <v>380</v>
      </c>
      <c r="E3194" t="s">
        <v>56</v>
      </c>
      <c r="F3194" t="s">
        <v>33</v>
      </c>
      <c r="G3194">
        <v>48</v>
      </c>
      <c r="H3194">
        <v>436168</v>
      </c>
      <c r="I3194" t="s">
        <v>58</v>
      </c>
      <c r="J3194" s="1">
        <v>44052</v>
      </c>
      <c r="K3194">
        <v>1200</v>
      </c>
      <c r="L3194" t="s">
        <v>13177</v>
      </c>
      <c r="M3194" t="s">
        <v>654</v>
      </c>
      <c r="N3194" t="s">
        <v>13178</v>
      </c>
      <c r="O3194" t="s">
        <v>13179</v>
      </c>
      <c r="P3194" t="s">
        <v>87</v>
      </c>
      <c r="Q3194">
        <v>9</v>
      </c>
      <c r="R3194" t="s">
        <v>40</v>
      </c>
      <c r="S3194" t="s">
        <v>63</v>
      </c>
      <c r="T3194">
        <v>32923</v>
      </c>
      <c r="U3194" s="1">
        <v>45465</v>
      </c>
      <c r="V3194" t="s">
        <v>52</v>
      </c>
      <c r="W3194">
        <v>948163</v>
      </c>
      <c r="X3194" t="s">
        <v>13180</v>
      </c>
      <c r="Y3194">
        <v>238</v>
      </c>
      <c r="Z3194">
        <v>1213</v>
      </c>
      <c r="AA3194">
        <v>1</v>
      </c>
      <c r="AB3194" s="2" t="s">
        <v>13181</v>
      </c>
    </row>
    <row r="3195" spans="1:28" x14ac:dyDescent="0.3">
      <c r="A3195" t="s">
        <v>28</v>
      </c>
      <c r="B3195" t="s">
        <v>29</v>
      </c>
      <c r="C3195" t="s">
        <v>44</v>
      </c>
      <c r="D3195" t="s">
        <v>92</v>
      </c>
      <c r="E3195" t="s">
        <v>46</v>
      </c>
      <c r="F3195" t="s">
        <v>47</v>
      </c>
      <c r="G3195">
        <v>39</v>
      </c>
      <c r="H3195">
        <v>433484</v>
      </c>
      <c r="I3195" t="s">
        <v>58</v>
      </c>
      <c r="J3195" s="1">
        <v>43938</v>
      </c>
      <c r="K3195">
        <v>1000</v>
      </c>
      <c r="L3195" t="s">
        <v>13182</v>
      </c>
      <c r="M3195" t="s">
        <v>76</v>
      </c>
      <c r="N3195" t="s">
        <v>13183</v>
      </c>
      <c r="O3195" t="s">
        <v>13184</v>
      </c>
      <c r="P3195" t="s">
        <v>71</v>
      </c>
      <c r="Q3195">
        <v>3</v>
      </c>
      <c r="R3195" t="s">
        <v>40</v>
      </c>
      <c r="S3195" t="s">
        <v>118</v>
      </c>
      <c r="T3195">
        <v>32669</v>
      </c>
      <c r="U3195" s="1">
        <v>45618</v>
      </c>
      <c r="V3195" t="s">
        <v>42</v>
      </c>
      <c r="W3195">
        <v>607225</v>
      </c>
      <c r="X3195" t="s">
        <v>13185</v>
      </c>
      <c r="Y3195">
        <v>619</v>
      </c>
      <c r="Z3195">
        <v>2184</v>
      </c>
      <c r="AA3195">
        <v>7</v>
      </c>
      <c r="AB3195" s="2" t="s">
        <v>13186</v>
      </c>
    </row>
    <row r="3196" spans="1:28" x14ac:dyDescent="0.3">
      <c r="A3196" t="s">
        <v>28</v>
      </c>
      <c r="B3196" t="s">
        <v>29</v>
      </c>
      <c r="C3196" t="s">
        <v>157</v>
      </c>
      <c r="D3196" t="s">
        <v>267</v>
      </c>
      <c r="E3196" t="s">
        <v>46</v>
      </c>
      <c r="F3196" t="s">
        <v>83</v>
      </c>
      <c r="G3196">
        <v>27</v>
      </c>
      <c r="H3196">
        <v>411874</v>
      </c>
      <c r="I3196" t="s">
        <v>34</v>
      </c>
      <c r="J3196" s="1">
        <v>44590</v>
      </c>
      <c r="K3196">
        <v>1400</v>
      </c>
      <c r="L3196" t="s">
        <v>13187</v>
      </c>
      <c r="M3196" t="s">
        <v>1091</v>
      </c>
      <c r="N3196" t="s">
        <v>13188</v>
      </c>
      <c r="O3196" t="s">
        <v>13189</v>
      </c>
      <c r="P3196" t="s">
        <v>87</v>
      </c>
      <c r="Q3196">
        <v>7</v>
      </c>
      <c r="R3196" t="s">
        <v>40</v>
      </c>
      <c r="S3196" t="s">
        <v>63</v>
      </c>
      <c r="T3196">
        <v>20218</v>
      </c>
      <c r="U3196" s="1">
        <v>45466</v>
      </c>
      <c r="V3196" t="s">
        <v>52</v>
      </c>
      <c r="W3196">
        <v>454955</v>
      </c>
      <c r="X3196" t="s">
        <v>13190</v>
      </c>
      <c r="Y3196">
        <v>965</v>
      </c>
      <c r="Z3196">
        <v>2715</v>
      </c>
      <c r="AA3196">
        <v>1</v>
      </c>
      <c r="AB3196">
        <v>1086</v>
      </c>
    </row>
    <row r="3197" spans="1:28" x14ac:dyDescent="0.3">
      <c r="A3197" t="s">
        <v>28</v>
      </c>
      <c r="B3197" t="s">
        <v>29</v>
      </c>
      <c r="C3197" t="s">
        <v>66</v>
      </c>
      <c r="D3197" t="s">
        <v>411</v>
      </c>
      <c r="E3197" t="s">
        <v>46</v>
      </c>
      <c r="F3197" t="s">
        <v>99</v>
      </c>
      <c r="G3197">
        <v>13</v>
      </c>
      <c r="H3197">
        <v>407061</v>
      </c>
      <c r="I3197" t="s">
        <v>58</v>
      </c>
      <c r="J3197" s="1">
        <v>44527</v>
      </c>
      <c r="K3197">
        <v>1000</v>
      </c>
      <c r="L3197" t="s">
        <v>13191</v>
      </c>
      <c r="M3197" t="s">
        <v>680</v>
      </c>
      <c r="N3197" t="s">
        <v>13192</v>
      </c>
      <c r="O3197" t="s">
        <v>13193</v>
      </c>
      <c r="P3197" t="s">
        <v>71</v>
      </c>
      <c r="Q3197">
        <v>12</v>
      </c>
      <c r="R3197" t="s">
        <v>40</v>
      </c>
      <c r="S3197" t="s">
        <v>63</v>
      </c>
      <c r="T3197">
        <v>87364</v>
      </c>
      <c r="U3197" s="1">
        <v>45439</v>
      </c>
      <c r="V3197" t="s">
        <v>140</v>
      </c>
      <c r="W3197">
        <v>714166</v>
      </c>
      <c r="X3197" t="s">
        <v>13194</v>
      </c>
      <c r="Y3197">
        <v>873</v>
      </c>
      <c r="Z3197">
        <v>1578</v>
      </c>
      <c r="AA3197">
        <v>2</v>
      </c>
      <c r="AB3197">
        <v>1262.4000000000001</v>
      </c>
    </row>
    <row r="3198" spans="1:28" x14ac:dyDescent="0.3">
      <c r="A3198" t="s">
        <v>28</v>
      </c>
      <c r="B3198" t="s">
        <v>29</v>
      </c>
      <c r="C3198" t="s">
        <v>54</v>
      </c>
      <c r="D3198" t="s">
        <v>134</v>
      </c>
      <c r="E3198" t="s">
        <v>46</v>
      </c>
      <c r="F3198" t="s">
        <v>33</v>
      </c>
      <c r="G3198">
        <v>33</v>
      </c>
      <c r="H3198">
        <v>439096</v>
      </c>
      <c r="I3198" t="s">
        <v>34</v>
      </c>
      <c r="J3198" s="1">
        <v>44011</v>
      </c>
      <c r="K3198">
        <v>950</v>
      </c>
      <c r="L3198" t="s">
        <v>13195</v>
      </c>
      <c r="M3198" t="s">
        <v>108</v>
      </c>
      <c r="N3198" t="s">
        <v>13196</v>
      </c>
      <c r="O3198" t="s">
        <v>13197</v>
      </c>
      <c r="P3198" t="s">
        <v>87</v>
      </c>
      <c r="Q3198">
        <v>17</v>
      </c>
      <c r="R3198" t="s">
        <v>40</v>
      </c>
      <c r="S3198" t="s">
        <v>63</v>
      </c>
      <c r="T3198">
        <v>48592</v>
      </c>
      <c r="U3198" s="1">
        <v>45435</v>
      </c>
      <c r="V3198" t="s">
        <v>140</v>
      </c>
      <c r="W3198">
        <v>322869</v>
      </c>
      <c r="X3198" t="s">
        <v>13198</v>
      </c>
      <c r="Y3198">
        <v>205</v>
      </c>
      <c r="Z3198">
        <v>1718</v>
      </c>
      <c r="AA3198">
        <v>2</v>
      </c>
      <c r="AB3198">
        <v>1374.4</v>
      </c>
    </row>
    <row r="3199" spans="1:28" x14ac:dyDescent="0.3">
      <c r="A3199" t="s">
        <v>28</v>
      </c>
      <c r="B3199" t="s">
        <v>29</v>
      </c>
      <c r="C3199" t="s">
        <v>66</v>
      </c>
      <c r="D3199" t="s">
        <v>142</v>
      </c>
      <c r="E3199" t="s">
        <v>56</v>
      </c>
      <c r="F3199" t="s">
        <v>135</v>
      </c>
      <c r="G3199">
        <v>76</v>
      </c>
      <c r="H3199">
        <v>413727</v>
      </c>
      <c r="I3199" t="s">
        <v>58</v>
      </c>
      <c r="J3199" s="1">
        <v>45582</v>
      </c>
      <c r="K3199">
        <v>1400</v>
      </c>
      <c r="L3199" t="s">
        <v>13199</v>
      </c>
      <c r="M3199" t="s">
        <v>1007</v>
      </c>
      <c r="N3199" t="s">
        <v>13200</v>
      </c>
      <c r="O3199" t="s">
        <v>13201</v>
      </c>
      <c r="P3199" t="s">
        <v>87</v>
      </c>
      <c r="Q3199">
        <v>6</v>
      </c>
      <c r="R3199" t="s">
        <v>88</v>
      </c>
      <c r="S3199" t="s">
        <v>118</v>
      </c>
      <c r="T3199">
        <v>63551</v>
      </c>
      <c r="U3199" s="1">
        <v>45379</v>
      </c>
      <c r="V3199" t="s">
        <v>72</v>
      </c>
      <c r="W3199">
        <v>262240</v>
      </c>
      <c r="X3199" t="s">
        <v>13202</v>
      </c>
      <c r="Y3199">
        <v>937</v>
      </c>
      <c r="Z3199">
        <v>2681</v>
      </c>
      <c r="AA3199">
        <v>7</v>
      </c>
      <c r="AB3199">
        <v>7506.8</v>
      </c>
    </row>
    <row r="3200" spans="1:28" x14ac:dyDescent="0.3">
      <c r="A3200" t="s">
        <v>28</v>
      </c>
      <c r="B3200" t="s">
        <v>29</v>
      </c>
      <c r="C3200" t="s">
        <v>30</v>
      </c>
      <c r="D3200" t="s">
        <v>467</v>
      </c>
      <c r="E3200" t="s">
        <v>46</v>
      </c>
      <c r="F3200" t="s">
        <v>113</v>
      </c>
      <c r="G3200">
        <v>25</v>
      </c>
      <c r="H3200">
        <v>406710</v>
      </c>
      <c r="I3200" t="s">
        <v>34</v>
      </c>
      <c r="J3200" s="1">
        <v>43895</v>
      </c>
      <c r="K3200">
        <v>1000</v>
      </c>
      <c r="L3200" t="s">
        <v>13203</v>
      </c>
      <c r="M3200" t="s">
        <v>417</v>
      </c>
      <c r="N3200" t="s">
        <v>13204</v>
      </c>
      <c r="O3200" t="s">
        <v>13205</v>
      </c>
      <c r="P3200" t="s">
        <v>39</v>
      </c>
      <c r="Q3200">
        <v>6</v>
      </c>
      <c r="R3200" t="s">
        <v>40</v>
      </c>
      <c r="S3200" t="s">
        <v>79</v>
      </c>
      <c r="T3200">
        <v>34644</v>
      </c>
      <c r="U3200" s="1">
        <v>45521</v>
      </c>
      <c r="V3200" t="s">
        <v>64</v>
      </c>
      <c r="W3200">
        <v>408681</v>
      </c>
      <c r="X3200" t="s">
        <v>13206</v>
      </c>
      <c r="Y3200">
        <v>875</v>
      </c>
      <c r="Z3200">
        <v>1223</v>
      </c>
      <c r="AA3200">
        <v>1</v>
      </c>
      <c r="AB3200" s="2" t="s">
        <v>13207</v>
      </c>
    </row>
    <row r="3201" spans="1:28" x14ac:dyDescent="0.3">
      <c r="A3201" t="s">
        <v>28</v>
      </c>
      <c r="B3201" t="s">
        <v>29</v>
      </c>
      <c r="C3201" t="s">
        <v>148</v>
      </c>
      <c r="D3201" t="s">
        <v>182</v>
      </c>
      <c r="E3201" t="s">
        <v>32</v>
      </c>
      <c r="F3201" t="s">
        <v>150</v>
      </c>
      <c r="G3201">
        <v>62</v>
      </c>
      <c r="H3201">
        <v>419640</v>
      </c>
      <c r="I3201" t="s">
        <v>34</v>
      </c>
      <c r="J3201" s="1">
        <v>44020</v>
      </c>
      <c r="K3201">
        <v>1000</v>
      </c>
      <c r="L3201" t="s">
        <v>13208</v>
      </c>
      <c r="M3201" t="s">
        <v>568</v>
      </c>
      <c r="N3201" t="s">
        <v>13209</v>
      </c>
      <c r="O3201" t="s">
        <v>13210</v>
      </c>
      <c r="P3201" t="s">
        <v>87</v>
      </c>
      <c r="Q3201">
        <v>3</v>
      </c>
      <c r="R3201" t="s">
        <v>88</v>
      </c>
      <c r="S3201" t="s">
        <v>118</v>
      </c>
      <c r="T3201">
        <v>84687</v>
      </c>
      <c r="U3201" s="1">
        <v>45498</v>
      </c>
      <c r="V3201" t="s">
        <v>126</v>
      </c>
      <c r="W3201">
        <v>417482</v>
      </c>
      <c r="X3201" t="s">
        <v>13211</v>
      </c>
      <c r="Y3201">
        <v>648</v>
      </c>
      <c r="Z3201">
        <v>1999</v>
      </c>
      <c r="AA3201">
        <v>6</v>
      </c>
      <c r="AB3201">
        <v>4797.6000000000004</v>
      </c>
    </row>
    <row r="3202" spans="1:28" x14ac:dyDescent="0.3">
      <c r="A3202" t="s">
        <v>28</v>
      </c>
      <c r="B3202" t="s">
        <v>29</v>
      </c>
      <c r="C3202" t="s">
        <v>193</v>
      </c>
      <c r="D3202" t="s">
        <v>546</v>
      </c>
      <c r="E3202" t="s">
        <v>56</v>
      </c>
      <c r="F3202" t="s">
        <v>135</v>
      </c>
      <c r="G3202">
        <v>54</v>
      </c>
      <c r="H3202">
        <v>420408</v>
      </c>
      <c r="I3202" t="s">
        <v>58</v>
      </c>
      <c r="J3202" s="1">
        <v>45154</v>
      </c>
      <c r="K3202">
        <v>1400</v>
      </c>
      <c r="L3202" t="s">
        <v>13212</v>
      </c>
      <c r="M3202" t="s">
        <v>856</v>
      </c>
      <c r="N3202" t="s">
        <v>13213</v>
      </c>
      <c r="O3202" t="s">
        <v>13214</v>
      </c>
      <c r="P3202" t="s">
        <v>87</v>
      </c>
      <c r="Q3202">
        <v>20</v>
      </c>
      <c r="R3202" t="s">
        <v>88</v>
      </c>
      <c r="S3202" t="s">
        <v>79</v>
      </c>
      <c r="T3202">
        <v>76612</v>
      </c>
      <c r="U3202" s="1">
        <v>45419</v>
      </c>
      <c r="V3202" t="s">
        <v>140</v>
      </c>
      <c r="W3202">
        <v>397899</v>
      </c>
      <c r="X3202" t="s">
        <v>13215</v>
      </c>
      <c r="Y3202">
        <v>508</v>
      </c>
      <c r="Z3202">
        <v>1028</v>
      </c>
      <c r="AA3202">
        <v>1</v>
      </c>
      <c r="AB3202" s="2" t="s">
        <v>9978</v>
      </c>
    </row>
    <row r="3203" spans="1:28" x14ac:dyDescent="0.3">
      <c r="A3203" t="s">
        <v>28</v>
      </c>
      <c r="B3203" t="s">
        <v>29</v>
      </c>
      <c r="C3203" t="s">
        <v>193</v>
      </c>
      <c r="D3203" t="s">
        <v>637</v>
      </c>
      <c r="E3203" t="s">
        <v>56</v>
      </c>
      <c r="F3203" t="s">
        <v>106</v>
      </c>
      <c r="G3203">
        <v>67</v>
      </c>
      <c r="H3203">
        <v>414484</v>
      </c>
      <c r="I3203" t="s">
        <v>34</v>
      </c>
      <c r="J3203" s="1">
        <v>44305</v>
      </c>
      <c r="K3203">
        <v>950</v>
      </c>
      <c r="L3203" t="s">
        <v>13216</v>
      </c>
      <c r="M3203" t="s">
        <v>1488</v>
      </c>
      <c r="N3203" t="s">
        <v>13217</v>
      </c>
      <c r="O3203" t="s">
        <v>13218</v>
      </c>
      <c r="P3203" t="s">
        <v>39</v>
      </c>
      <c r="Q3203">
        <v>6</v>
      </c>
      <c r="R3203" t="s">
        <v>88</v>
      </c>
      <c r="S3203" t="s">
        <v>118</v>
      </c>
      <c r="T3203">
        <v>97323</v>
      </c>
      <c r="U3203" s="1">
        <v>45613</v>
      </c>
      <c r="V3203" t="s">
        <v>42</v>
      </c>
      <c r="W3203">
        <v>398593</v>
      </c>
      <c r="X3203" t="s">
        <v>13219</v>
      </c>
      <c r="Y3203">
        <v>983</v>
      </c>
      <c r="Z3203">
        <v>867</v>
      </c>
      <c r="AA3203">
        <v>4</v>
      </c>
      <c r="AB3203">
        <v>1387.2</v>
      </c>
    </row>
    <row r="3204" spans="1:28" x14ac:dyDescent="0.3">
      <c r="A3204" t="s">
        <v>28</v>
      </c>
      <c r="B3204" t="s">
        <v>29</v>
      </c>
      <c r="C3204" t="s">
        <v>66</v>
      </c>
      <c r="D3204" t="s">
        <v>621</v>
      </c>
      <c r="E3204" t="s">
        <v>46</v>
      </c>
      <c r="F3204" t="s">
        <v>83</v>
      </c>
      <c r="G3204">
        <v>31</v>
      </c>
      <c r="H3204">
        <v>416227</v>
      </c>
      <c r="I3204" t="s">
        <v>58</v>
      </c>
      <c r="J3204" s="1">
        <v>43897</v>
      </c>
      <c r="K3204">
        <v>1300</v>
      </c>
      <c r="L3204" t="s">
        <v>13220</v>
      </c>
      <c r="M3204" t="s">
        <v>244</v>
      </c>
      <c r="N3204" t="s">
        <v>13221</v>
      </c>
      <c r="O3204" s="2" t="s">
        <v>13222</v>
      </c>
      <c r="P3204" t="s">
        <v>71</v>
      </c>
      <c r="Q3204">
        <v>7</v>
      </c>
      <c r="R3204" t="s">
        <v>88</v>
      </c>
      <c r="S3204" t="s">
        <v>63</v>
      </c>
      <c r="T3204">
        <v>60878</v>
      </c>
      <c r="U3204" s="1">
        <v>45383</v>
      </c>
      <c r="V3204" t="s">
        <v>80</v>
      </c>
      <c r="W3204">
        <v>829248</v>
      </c>
      <c r="X3204" t="s">
        <v>13223</v>
      </c>
      <c r="Y3204">
        <v>247</v>
      </c>
      <c r="Z3204">
        <v>2240</v>
      </c>
      <c r="AA3204">
        <v>8</v>
      </c>
      <c r="AB3204">
        <v>7168</v>
      </c>
    </row>
    <row r="3205" spans="1:28" x14ac:dyDescent="0.3">
      <c r="A3205" t="s">
        <v>28</v>
      </c>
      <c r="B3205" t="s">
        <v>29</v>
      </c>
      <c r="C3205" t="s">
        <v>54</v>
      </c>
      <c r="D3205" t="s">
        <v>274</v>
      </c>
      <c r="E3205" t="s">
        <v>56</v>
      </c>
      <c r="F3205" t="s">
        <v>355</v>
      </c>
      <c r="G3205">
        <v>14</v>
      </c>
      <c r="H3205">
        <v>425764</v>
      </c>
      <c r="I3205" t="s">
        <v>58</v>
      </c>
      <c r="J3205" s="1">
        <v>44410</v>
      </c>
      <c r="K3205">
        <v>1000</v>
      </c>
      <c r="L3205" t="s">
        <v>13224</v>
      </c>
      <c r="M3205" t="s">
        <v>256</v>
      </c>
      <c r="N3205" t="s">
        <v>13225</v>
      </c>
      <c r="O3205" t="s">
        <v>13226</v>
      </c>
      <c r="P3205" t="s">
        <v>39</v>
      </c>
      <c r="Q3205">
        <v>4</v>
      </c>
      <c r="R3205" t="s">
        <v>88</v>
      </c>
      <c r="S3205" t="s">
        <v>79</v>
      </c>
      <c r="T3205">
        <v>62065</v>
      </c>
      <c r="U3205" s="1">
        <v>45450</v>
      </c>
      <c r="V3205" t="s">
        <v>52</v>
      </c>
      <c r="W3205">
        <v>695308</v>
      </c>
      <c r="X3205" t="s">
        <v>13227</v>
      </c>
      <c r="Y3205">
        <v>904</v>
      </c>
      <c r="Z3205">
        <v>1888</v>
      </c>
      <c r="AA3205">
        <v>1</v>
      </c>
      <c r="AB3205">
        <v>755.2</v>
      </c>
    </row>
    <row r="3206" spans="1:28" x14ac:dyDescent="0.3">
      <c r="A3206" t="s">
        <v>28</v>
      </c>
      <c r="B3206" t="s">
        <v>29</v>
      </c>
      <c r="C3206" t="s">
        <v>193</v>
      </c>
      <c r="D3206" t="s">
        <v>237</v>
      </c>
      <c r="E3206" t="s">
        <v>32</v>
      </c>
      <c r="F3206" t="s">
        <v>150</v>
      </c>
      <c r="G3206">
        <v>82</v>
      </c>
      <c r="H3206">
        <v>411403</v>
      </c>
      <c r="I3206" t="s">
        <v>34</v>
      </c>
      <c r="J3206" s="1">
        <v>45002</v>
      </c>
      <c r="K3206">
        <v>1400</v>
      </c>
      <c r="L3206" t="s">
        <v>13228</v>
      </c>
      <c r="M3206" t="s">
        <v>654</v>
      </c>
      <c r="N3206" t="s">
        <v>13229</v>
      </c>
      <c r="O3206">
        <v>3932150866</v>
      </c>
      <c r="P3206" t="s">
        <v>71</v>
      </c>
      <c r="Q3206">
        <v>13</v>
      </c>
      <c r="R3206" t="s">
        <v>40</v>
      </c>
      <c r="S3206" t="s">
        <v>63</v>
      </c>
      <c r="T3206">
        <v>24588</v>
      </c>
      <c r="U3206" s="1">
        <v>45360</v>
      </c>
      <c r="V3206" t="s">
        <v>72</v>
      </c>
      <c r="W3206">
        <v>296594</v>
      </c>
      <c r="X3206" t="s">
        <v>252</v>
      </c>
      <c r="Y3206">
        <v>974</v>
      </c>
      <c r="Z3206">
        <v>1382</v>
      </c>
      <c r="AA3206">
        <v>7</v>
      </c>
      <c r="AB3206" s="2" t="s">
        <v>13230</v>
      </c>
    </row>
    <row r="3207" spans="1:28" x14ac:dyDescent="0.3">
      <c r="A3207" t="s">
        <v>28</v>
      </c>
      <c r="B3207" t="s">
        <v>29</v>
      </c>
      <c r="C3207" t="s">
        <v>54</v>
      </c>
      <c r="D3207" t="s">
        <v>105</v>
      </c>
      <c r="E3207" t="s">
        <v>46</v>
      </c>
      <c r="F3207" t="s">
        <v>113</v>
      </c>
      <c r="G3207">
        <v>54</v>
      </c>
      <c r="H3207">
        <v>420524</v>
      </c>
      <c r="I3207" t="s">
        <v>58</v>
      </c>
      <c r="J3207" s="1">
        <v>44557</v>
      </c>
      <c r="K3207">
        <v>1300</v>
      </c>
      <c r="L3207" t="s">
        <v>13231</v>
      </c>
      <c r="M3207" t="s">
        <v>843</v>
      </c>
      <c r="N3207" t="s">
        <v>13232</v>
      </c>
      <c r="O3207" t="s">
        <v>13233</v>
      </c>
      <c r="P3207" t="s">
        <v>87</v>
      </c>
      <c r="Q3207">
        <v>5</v>
      </c>
      <c r="R3207" t="s">
        <v>88</v>
      </c>
      <c r="S3207" t="s">
        <v>118</v>
      </c>
      <c r="T3207">
        <v>13491</v>
      </c>
      <c r="U3207" s="1">
        <v>45417</v>
      </c>
      <c r="V3207" t="s">
        <v>140</v>
      </c>
      <c r="W3207">
        <v>486494</v>
      </c>
      <c r="X3207" t="s">
        <v>13234</v>
      </c>
      <c r="Y3207">
        <v>889</v>
      </c>
      <c r="Z3207">
        <v>2904</v>
      </c>
      <c r="AA3207">
        <v>8</v>
      </c>
      <c r="AB3207" s="2" t="s">
        <v>13235</v>
      </c>
    </row>
    <row r="3208" spans="1:28" x14ac:dyDescent="0.3">
      <c r="A3208" t="s">
        <v>28</v>
      </c>
      <c r="B3208" t="s">
        <v>29</v>
      </c>
      <c r="C3208" t="s">
        <v>66</v>
      </c>
      <c r="D3208" t="s">
        <v>220</v>
      </c>
      <c r="E3208" t="s">
        <v>56</v>
      </c>
      <c r="F3208" t="s">
        <v>57</v>
      </c>
      <c r="G3208">
        <v>58</v>
      </c>
      <c r="H3208">
        <v>414371</v>
      </c>
      <c r="I3208" t="s">
        <v>34</v>
      </c>
      <c r="J3208" s="1">
        <v>45178</v>
      </c>
      <c r="K3208">
        <v>1200</v>
      </c>
      <c r="L3208" t="s">
        <v>13236</v>
      </c>
      <c r="M3208" t="s">
        <v>1007</v>
      </c>
      <c r="N3208" t="s">
        <v>13237</v>
      </c>
      <c r="O3208" t="s">
        <v>13238</v>
      </c>
      <c r="P3208" t="s">
        <v>87</v>
      </c>
      <c r="Q3208">
        <v>14</v>
      </c>
      <c r="R3208" t="s">
        <v>88</v>
      </c>
      <c r="S3208" t="s">
        <v>118</v>
      </c>
      <c r="T3208">
        <v>22372</v>
      </c>
      <c r="U3208" s="1">
        <v>45309</v>
      </c>
      <c r="V3208" t="s">
        <v>111</v>
      </c>
      <c r="W3208">
        <v>178953</v>
      </c>
      <c r="X3208" t="s">
        <v>13239</v>
      </c>
      <c r="Y3208">
        <v>988</v>
      </c>
      <c r="Z3208">
        <v>1572</v>
      </c>
      <c r="AA3208">
        <v>3</v>
      </c>
      <c r="AB3208">
        <v>1886.4</v>
      </c>
    </row>
    <row r="3209" spans="1:28" x14ac:dyDescent="0.3">
      <c r="A3209" t="s">
        <v>28</v>
      </c>
      <c r="B3209" t="s">
        <v>29</v>
      </c>
      <c r="C3209" t="s">
        <v>44</v>
      </c>
      <c r="D3209" t="s">
        <v>98</v>
      </c>
      <c r="E3209" t="s">
        <v>32</v>
      </c>
      <c r="F3209" t="s">
        <v>113</v>
      </c>
      <c r="G3209">
        <v>91</v>
      </c>
      <c r="H3209">
        <v>413407</v>
      </c>
      <c r="I3209" t="s">
        <v>34</v>
      </c>
      <c r="J3209" s="1">
        <v>45048</v>
      </c>
      <c r="K3209">
        <v>1000</v>
      </c>
      <c r="L3209" t="s">
        <v>13240</v>
      </c>
      <c r="M3209" t="s">
        <v>269</v>
      </c>
      <c r="N3209" t="s">
        <v>13241</v>
      </c>
      <c r="O3209" t="s">
        <v>13242</v>
      </c>
      <c r="P3209" t="s">
        <v>39</v>
      </c>
      <c r="Q3209">
        <v>20</v>
      </c>
      <c r="R3209" t="s">
        <v>40</v>
      </c>
      <c r="S3209" t="s">
        <v>41</v>
      </c>
      <c r="T3209">
        <v>81595</v>
      </c>
      <c r="U3209" s="1">
        <v>45610</v>
      </c>
      <c r="V3209" t="s">
        <v>42</v>
      </c>
      <c r="W3209">
        <v>939412</v>
      </c>
      <c r="X3209" t="s">
        <v>13243</v>
      </c>
      <c r="Y3209">
        <v>840</v>
      </c>
      <c r="Z3209">
        <v>1386</v>
      </c>
      <c r="AA3209">
        <v>6</v>
      </c>
      <c r="AB3209">
        <v>3326.4</v>
      </c>
    </row>
    <row r="3210" spans="1:28" x14ac:dyDescent="0.3">
      <c r="A3210" t="s">
        <v>28</v>
      </c>
      <c r="B3210" t="s">
        <v>29</v>
      </c>
      <c r="C3210" t="s">
        <v>157</v>
      </c>
      <c r="D3210" t="s">
        <v>616</v>
      </c>
      <c r="E3210" t="s">
        <v>56</v>
      </c>
      <c r="F3210" t="s">
        <v>106</v>
      </c>
      <c r="G3210">
        <v>73</v>
      </c>
      <c r="H3210">
        <v>434522</v>
      </c>
      <c r="I3210" t="s">
        <v>34</v>
      </c>
      <c r="J3210" s="1">
        <v>45626</v>
      </c>
      <c r="K3210">
        <v>1000</v>
      </c>
      <c r="L3210" t="s">
        <v>13244</v>
      </c>
      <c r="M3210" t="s">
        <v>552</v>
      </c>
      <c r="N3210" t="s">
        <v>13245</v>
      </c>
      <c r="O3210" t="s">
        <v>13246</v>
      </c>
      <c r="P3210" t="s">
        <v>39</v>
      </c>
      <c r="Q3210">
        <v>12</v>
      </c>
      <c r="R3210" t="s">
        <v>40</v>
      </c>
      <c r="S3210" t="s">
        <v>41</v>
      </c>
      <c r="T3210">
        <v>57461</v>
      </c>
      <c r="U3210" s="1">
        <v>45312</v>
      </c>
      <c r="V3210" t="s">
        <v>111</v>
      </c>
      <c r="W3210">
        <v>633226</v>
      </c>
      <c r="X3210" t="s">
        <v>13247</v>
      </c>
      <c r="Y3210">
        <v>748</v>
      </c>
      <c r="Z3210">
        <v>2600</v>
      </c>
      <c r="AA3210">
        <v>8</v>
      </c>
      <c r="AB3210">
        <v>8320</v>
      </c>
    </row>
    <row r="3211" spans="1:28" x14ac:dyDescent="0.3">
      <c r="A3211" t="s">
        <v>28</v>
      </c>
      <c r="B3211" t="s">
        <v>29</v>
      </c>
      <c r="C3211" t="s">
        <v>44</v>
      </c>
      <c r="D3211" t="s">
        <v>134</v>
      </c>
      <c r="E3211" t="s">
        <v>32</v>
      </c>
      <c r="F3211" t="s">
        <v>355</v>
      </c>
      <c r="G3211">
        <v>40</v>
      </c>
      <c r="H3211">
        <v>401489</v>
      </c>
      <c r="I3211" t="s">
        <v>34</v>
      </c>
      <c r="J3211" s="1">
        <v>44780</v>
      </c>
      <c r="K3211">
        <v>1000</v>
      </c>
      <c r="L3211" t="s">
        <v>13248</v>
      </c>
      <c r="M3211" t="s">
        <v>731</v>
      </c>
      <c r="N3211" t="s">
        <v>13249</v>
      </c>
      <c r="O3211" t="s">
        <v>13250</v>
      </c>
      <c r="P3211" t="s">
        <v>71</v>
      </c>
      <c r="Q3211">
        <v>19</v>
      </c>
      <c r="R3211" t="s">
        <v>88</v>
      </c>
      <c r="S3211" t="s">
        <v>118</v>
      </c>
      <c r="T3211">
        <v>46699</v>
      </c>
      <c r="U3211" s="1">
        <v>45369</v>
      </c>
      <c r="V3211" t="s">
        <v>72</v>
      </c>
      <c r="W3211">
        <v>460295</v>
      </c>
      <c r="X3211" t="s">
        <v>13251</v>
      </c>
      <c r="Y3211">
        <v>886</v>
      </c>
      <c r="Z3211">
        <v>1396</v>
      </c>
      <c r="AA3211">
        <v>8</v>
      </c>
      <c r="AB3211">
        <v>4467.2</v>
      </c>
    </row>
    <row r="3212" spans="1:28" x14ac:dyDescent="0.3">
      <c r="A3212" t="s">
        <v>28</v>
      </c>
      <c r="B3212" t="s">
        <v>29</v>
      </c>
      <c r="C3212" t="s">
        <v>44</v>
      </c>
      <c r="D3212" t="s">
        <v>546</v>
      </c>
      <c r="E3212" t="s">
        <v>32</v>
      </c>
      <c r="F3212" t="s">
        <v>83</v>
      </c>
      <c r="G3212">
        <v>42</v>
      </c>
      <c r="H3212">
        <v>435411</v>
      </c>
      <c r="I3212" t="s">
        <v>58</v>
      </c>
      <c r="J3212" s="1">
        <v>45519</v>
      </c>
      <c r="K3212">
        <v>1100</v>
      </c>
      <c r="L3212" t="s">
        <v>13252</v>
      </c>
      <c r="M3212" t="s">
        <v>68</v>
      </c>
      <c r="N3212" t="s">
        <v>13253</v>
      </c>
      <c r="O3212" t="s">
        <v>13254</v>
      </c>
      <c r="P3212" t="s">
        <v>51</v>
      </c>
      <c r="Q3212">
        <v>11</v>
      </c>
      <c r="R3212" t="s">
        <v>88</v>
      </c>
      <c r="S3212" t="s">
        <v>63</v>
      </c>
      <c r="T3212">
        <v>55187</v>
      </c>
      <c r="U3212" s="1">
        <v>45491</v>
      </c>
      <c r="V3212" t="s">
        <v>126</v>
      </c>
      <c r="W3212">
        <v>587275</v>
      </c>
      <c r="X3212" t="s">
        <v>13255</v>
      </c>
      <c r="Y3212">
        <v>439</v>
      </c>
      <c r="Z3212">
        <v>1065</v>
      </c>
      <c r="AA3212">
        <v>1</v>
      </c>
      <c r="AB3212">
        <v>426</v>
      </c>
    </row>
    <row r="3213" spans="1:28" x14ac:dyDescent="0.3">
      <c r="A3213" t="s">
        <v>28</v>
      </c>
      <c r="B3213" t="s">
        <v>29</v>
      </c>
      <c r="C3213" t="s">
        <v>66</v>
      </c>
      <c r="D3213" t="s">
        <v>149</v>
      </c>
      <c r="E3213" t="s">
        <v>46</v>
      </c>
      <c r="F3213" t="s">
        <v>113</v>
      </c>
      <c r="G3213">
        <v>64</v>
      </c>
      <c r="H3213">
        <v>429028</v>
      </c>
      <c r="I3213" t="s">
        <v>34</v>
      </c>
      <c r="J3213" s="1">
        <v>45315</v>
      </c>
      <c r="K3213">
        <v>1000</v>
      </c>
      <c r="L3213" t="s">
        <v>13256</v>
      </c>
      <c r="M3213" t="s">
        <v>172</v>
      </c>
      <c r="N3213" t="s">
        <v>13257</v>
      </c>
      <c r="O3213" t="s">
        <v>13258</v>
      </c>
      <c r="P3213" t="s">
        <v>39</v>
      </c>
      <c r="Q3213">
        <v>16</v>
      </c>
      <c r="R3213" t="s">
        <v>88</v>
      </c>
      <c r="S3213" t="s">
        <v>79</v>
      </c>
      <c r="T3213">
        <v>48638</v>
      </c>
      <c r="U3213" s="1">
        <v>45521</v>
      </c>
      <c r="V3213" t="s">
        <v>64</v>
      </c>
      <c r="W3213">
        <v>124319</v>
      </c>
      <c r="X3213" t="s">
        <v>13259</v>
      </c>
      <c r="Y3213">
        <v>578</v>
      </c>
      <c r="Z3213">
        <v>2580</v>
      </c>
      <c r="AA3213">
        <v>5</v>
      </c>
      <c r="AB3213">
        <v>5160</v>
      </c>
    </row>
    <row r="3214" spans="1:28" x14ac:dyDescent="0.3">
      <c r="A3214" t="s">
        <v>28</v>
      </c>
      <c r="B3214" t="s">
        <v>29</v>
      </c>
      <c r="C3214" t="s">
        <v>157</v>
      </c>
      <c r="D3214" t="s">
        <v>524</v>
      </c>
      <c r="E3214" t="s">
        <v>56</v>
      </c>
      <c r="F3214" t="s">
        <v>33</v>
      </c>
      <c r="G3214">
        <v>19</v>
      </c>
      <c r="H3214">
        <v>424818</v>
      </c>
      <c r="I3214" t="s">
        <v>34</v>
      </c>
      <c r="J3214" s="1">
        <v>45462</v>
      </c>
      <c r="K3214">
        <v>950</v>
      </c>
      <c r="L3214" t="s">
        <v>13260</v>
      </c>
      <c r="M3214" t="s">
        <v>568</v>
      </c>
      <c r="N3214" t="s">
        <v>13261</v>
      </c>
      <c r="O3214" t="s">
        <v>13262</v>
      </c>
      <c r="P3214" t="s">
        <v>71</v>
      </c>
      <c r="Q3214">
        <v>10</v>
      </c>
      <c r="R3214" t="s">
        <v>40</v>
      </c>
      <c r="S3214" t="s">
        <v>41</v>
      </c>
      <c r="T3214">
        <v>49508</v>
      </c>
      <c r="U3214" s="1">
        <v>45563</v>
      </c>
      <c r="V3214" t="s">
        <v>180</v>
      </c>
      <c r="W3214">
        <v>398026</v>
      </c>
      <c r="X3214" t="s">
        <v>13263</v>
      </c>
      <c r="Y3214">
        <v>586</v>
      </c>
      <c r="Z3214">
        <v>901</v>
      </c>
      <c r="AA3214">
        <v>5</v>
      </c>
      <c r="AB3214">
        <v>1802</v>
      </c>
    </row>
    <row r="3215" spans="1:28" x14ac:dyDescent="0.3">
      <c r="A3215" t="s">
        <v>28</v>
      </c>
      <c r="B3215" t="s">
        <v>29</v>
      </c>
      <c r="C3215" t="s">
        <v>193</v>
      </c>
      <c r="D3215" t="s">
        <v>227</v>
      </c>
      <c r="E3215" t="s">
        <v>56</v>
      </c>
      <c r="F3215" t="s">
        <v>99</v>
      </c>
      <c r="G3215">
        <v>94</v>
      </c>
      <c r="H3215">
        <v>431628</v>
      </c>
      <c r="I3215" t="s">
        <v>58</v>
      </c>
      <c r="J3215" s="1">
        <v>44045</v>
      </c>
      <c r="K3215">
        <v>1200</v>
      </c>
      <c r="L3215" t="s">
        <v>13264</v>
      </c>
      <c r="M3215" t="s">
        <v>308</v>
      </c>
      <c r="N3215" t="s">
        <v>13265</v>
      </c>
      <c r="O3215" t="s">
        <v>13266</v>
      </c>
      <c r="P3215" t="s">
        <v>71</v>
      </c>
      <c r="Q3215">
        <v>13</v>
      </c>
      <c r="R3215" t="s">
        <v>88</v>
      </c>
      <c r="S3215" t="s">
        <v>118</v>
      </c>
      <c r="T3215">
        <v>54125</v>
      </c>
      <c r="U3215" s="1">
        <v>45427</v>
      </c>
      <c r="V3215" t="s">
        <v>140</v>
      </c>
      <c r="W3215">
        <v>383738</v>
      </c>
      <c r="X3215" t="s">
        <v>13267</v>
      </c>
      <c r="Y3215">
        <v>559</v>
      </c>
      <c r="Z3215">
        <v>1603</v>
      </c>
      <c r="AA3215">
        <v>6</v>
      </c>
      <c r="AB3215" s="2" t="s">
        <v>13268</v>
      </c>
    </row>
    <row r="3216" spans="1:28" x14ac:dyDescent="0.3">
      <c r="A3216" t="s">
        <v>28</v>
      </c>
      <c r="B3216" t="s">
        <v>29</v>
      </c>
      <c r="C3216" t="s">
        <v>91</v>
      </c>
      <c r="D3216" t="s">
        <v>105</v>
      </c>
      <c r="E3216" t="s">
        <v>56</v>
      </c>
      <c r="F3216" t="s">
        <v>83</v>
      </c>
      <c r="G3216">
        <v>23</v>
      </c>
      <c r="H3216">
        <v>437328</v>
      </c>
      <c r="I3216" t="s">
        <v>58</v>
      </c>
      <c r="J3216" s="1">
        <v>44401</v>
      </c>
      <c r="K3216">
        <v>1200</v>
      </c>
      <c r="L3216" t="s">
        <v>12909</v>
      </c>
      <c r="M3216" t="s">
        <v>232</v>
      </c>
      <c r="N3216" t="s">
        <v>13269</v>
      </c>
      <c r="O3216">
        <v>1478807757</v>
      </c>
      <c r="P3216" t="s">
        <v>51</v>
      </c>
      <c r="Q3216">
        <v>16</v>
      </c>
      <c r="R3216" t="s">
        <v>88</v>
      </c>
      <c r="S3216" t="s">
        <v>41</v>
      </c>
      <c r="T3216">
        <v>59201</v>
      </c>
      <c r="U3216" s="1">
        <v>45524</v>
      </c>
      <c r="V3216" t="s">
        <v>64</v>
      </c>
      <c r="W3216">
        <v>461078</v>
      </c>
      <c r="X3216" t="s">
        <v>13270</v>
      </c>
      <c r="Y3216">
        <v>590</v>
      </c>
      <c r="Z3216">
        <v>1840</v>
      </c>
      <c r="AA3216">
        <v>7</v>
      </c>
      <c r="AB3216">
        <v>5152</v>
      </c>
    </row>
    <row r="3217" spans="1:28" x14ac:dyDescent="0.3">
      <c r="A3217" t="s">
        <v>28</v>
      </c>
      <c r="B3217" t="s">
        <v>29</v>
      </c>
      <c r="C3217" t="s">
        <v>91</v>
      </c>
      <c r="D3217" t="s">
        <v>317</v>
      </c>
      <c r="E3217" t="s">
        <v>46</v>
      </c>
      <c r="F3217" t="s">
        <v>57</v>
      </c>
      <c r="G3217">
        <v>12</v>
      </c>
      <c r="H3217">
        <v>415756</v>
      </c>
      <c r="I3217" t="s">
        <v>34</v>
      </c>
      <c r="J3217" s="1">
        <v>44467</v>
      </c>
      <c r="K3217">
        <v>1200</v>
      </c>
      <c r="L3217" t="s">
        <v>13271</v>
      </c>
      <c r="M3217" t="s">
        <v>282</v>
      </c>
      <c r="N3217" t="s">
        <v>13272</v>
      </c>
      <c r="O3217" t="s">
        <v>13273</v>
      </c>
      <c r="P3217" t="s">
        <v>71</v>
      </c>
      <c r="Q3217">
        <v>12</v>
      </c>
      <c r="R3217" t="s">
        <v>40</v>
      </c>
      <c r="S3217" t="s">
        <v>118</v>
      </c>
      <c r="T3217">
        <v>19151</v>
      </c>
      <c r="U3217" s="1">
        <v>45543</v>
      </c>
      <c r="V3217" t="s">
        <v>180</v>
      </c>
      <c r="W3217">
        <v>180661</v>
      </c>
      <c r="X3217" t="s">
        <v>13274</v>
      </c>
      <c r="Y3217">
        <v>666</v>
      </c>
      <c r="Z3217">
        <v>2371</v>
      </c>
      <c r="AA3217">
        <v>3</v>
      </c>
      <c r="AB3217" s="2" t="s">
        <v>13275</v>
      </c>
    </row>
    <row r="3218" spans="1:28" x14ac:dyDescent="0.3">
      <c r="A3218" t="s">
        <v>28</v>
      </c>
      <c r="B3218" t="s">
        <v>29</v>
      </c>
      <c r="C3218" t="s">
        <v>66</v>
      </c>
      <c r="D3218" t="s">
        <v>254</v>
      </c>
      <c r="E3218" t="s">
        <v>56</v>
      </c>
      <c r="F3218" t="s">
        <v>175</v>
      </c>
      <c r="G3218">
        <v>28</v>
      </c>
      <c r="H3218">
        <v>419048</v>
      </c>
      <c r="I3218" t="s">
        <v>34</v>
      </c>
      <c r="J3218" s="1">
        <v>45620</v>
      </c>
      <c r="K3218">
        <v>1100</v>
      </c>
      <c r="L3218" t="s">
        <v>13276</v>
      </c>
      <c r="M3218" t="s">
        <v>434</v>
      </c>
      <c r="N3218" t="s">
        <v>13277</v>
      </c>
      <c r="O3218" t="s">
        <v>13278</v>
      </c>
      <c r="P3218" t="s">
        <v>39</v>
      </c>
      <c r="Q3218">
        <v>4</v>
      </c>
      <c r="R3218" t="s">
        <v>88</v>
      </c>
      <c r="S3218" t="s">
        <v>79</v>
      </c>
      <c r="T3218">
        <v>63493</v>
      </c>
      <c r="U3218" s="1">
        <v>45470</v>
      </c>
      <c r="V3218" t="s">
        <v>52</v>
      </c>
      <c r="W3218">
        <v>573482</v>
      </c>
      <c r="X3218" t="s">
        <v>13279</v>
      </c>
      <c r="Y3218">
        <v>422</v>
      </c>
      <c r="Z3218">
        <v>1653</v>
      </c>
      <c r="AA3218">
        <v>6</v>
      </c>
      <c r="AB3218" s="2" t="s">
        <v>13280</v>
      </c>
    </row>
    <row r="3219" spans="1:28" x14ac:dyDescent="0.3">
      <c r="A3219" t="s">
        <v>28</v>
      </c>
      <c r="B3219" t="s">
        <v>29</v>
      </c>
      <c r="C3219" t="s">
        <v>157</v>
      </c>
      <c r="D3219" t="s">
        <v>237</v>
      </c>
      <c r="E3219" t="s">
        <v>46</v>
      </c>
      <c r="F3219" t="s">
        <v>57</v>
      </c>
      <c r="G3219">
        <v>10</v>
      </c>
      <c r="H3219">
        <v>427371</v>
      </c>
      <c r="I3219" t="s">
        <v>58</v>
      </c>
      <c r="J3219" s="1">
        <v>45210</v>
      </c>
      <c r="K3219">
        <v>800</v>
      </c>
      <c r="L3219" t="s">
        <v>13281</v>
      </c>
      <c r="M3219" t="s">
        <v>895</v>
      </c>
      <c r="N3219" t="s">
        <v>13282</v>
      </c>
      <c r="O3219" t="s">
        <v>13283</v>
      </c>
      <c r="P3219" t="s">
        <v>39</v>
      </c>
      <c r="Q3219">
        <v>19</v>
      </c>
      <c r="R3219" t="s">
        <v>40</v>
      </c>
      <c r="S3219" t="s">
        <v>63</v>
      </c>
      <c r="T3219">
        <v>41270</v>
      </c>
      <c r="U3219" s="1">
        <v>45487</v>
      </c>
      <c r="V3219" t="s">
        <v>126</v>
      </c>
      <c r="W3219">
        <v>357902</v>
      </c>
      <c r="X3219" t="s">
        <v>13284</v>
      </c>
      <c r="Y3219">
        <v>962</v>
      </c>
      <c r="Z3219">
        <v>2132</v>
      </c>
      <c r="AA3219">
        <v>8</v>
      </c>
      <c r="AB3219" s="2" t="s">
        <v>9682</v>
      </c>
    </row>
    <row r="3220" spans="1:28" x14ac:dyDescent="0.3">
      <c r="A3220" t="s">
        <v>28</v>
      </c>
      <c r="B3220" t="s">
        <v>29</v>
      </c>
      <c r="C3220" t="s">
        <v>91</v>
      </c>
      <c r="D3220" t="s">
        <v>187</v>
      </c>
      <c r="E3220" t="s">
        <v>46</v>
      </c>
      <c r="F3220" t="s">
        <v>33</v>
      </c>
      <c r="G3220">
        <v>4</v>
      </c>
      <c r="H3220">
        <v>436412</v>
      </c>
      <c r="I3220" t="s">
        <v>34</v>
      </c>
      <c r="J3220" s="1">
        <v>45246</v>
      </c>
      <c r="K3220">
        <v>1400</v>
      </c>
      <c r="L3220" t="s">
        <v>13285</v>
      </c>
      <c r="M3220" t="s">
        <v>101</v>
      </c>
      <c r="N3220" t="s">
        <v>13286</v>
      </c>
      <c r="O3220" t="s">
        <v>13287</v>
      </c>
      <c r="P3220" t="s">
        <v>87</v>
      </c>
      <c r="Q3220">
        <v>20</v>
      </c>
      <c r="R3220" t="s">
        <v>40</v>
      </c>
      <c r="S3220" t="s">
        <v>118</v>
      </c>
      <c r="T3220">
        <v>68365</v>
      </c>
      <c r="U3220" s="1">
        <v>45440</v>
      </c>
      <c r="V3220" t="s">
        <v>140</v>
      </c>
      <c r="W3220">
        <v>988721</v>
      </c>
      <c r="X3220" t="s">
        <v>13288</v>
      </c>
      <c r="Y3220">
        <v>976</v>
      </c>
      <c r="Z3220">
        <v>1021</v>
      </c>
      <c r="AA3220">
        <v>7</v>
      </c>
      <c r="AB3220">
        <v>2858.8</v>
      </c>
    </row>
    <row r="3221" spans="1:28" x14ac:dyDescent="0.3">
      <c r="A3221" t="s">
        <v>28</v>
      </c>
      <c r="B3221" t="s">
        <v>29</v>
      </c>
      <c r="C3221" t="s">
        <v>30</v>
      </c>
      <c r="D3221" t="s">
        <v>45</v>
      </c>
      <c r="E3221" t="s">
        <v>56</v>
      </c>
      <c r="F3221" t="s">
        <v>150</v>
      </c>
      <c r="G3221">
        <v>7</v>
      </c>
      <c r="H3221">
        <v>425359</v>
      </c>
      <c r="I3221" t="s">
        <v>58</v>
      </c>
      <c r="J3221" s="1">
        <v>45454</v>
      </c>
      <c r="K3221">
        <v>950</v>
      </c>
      <c r="L3221" t="s">
        <v>13289</v>
      </c>
      <c r="M3221" t="s">
        <v>482</v>
      </c>
      <c r="N3221" t="s">
        <v>13290</v>
      </c>
      <c r="O3221" t="s">
        <v>13291</v>
      </c>
      <c r="P3221" t="s">
        <v>87</v>
      </c>
      <c r="Q3221">
        <v>14</v>
      </c>
      <c r="R3221" t="s">
        <v>88</v>
      </c>
      <c r="S3221" t="s">
        <v>41</v>
      </c>
      <c r="T3221">
        <v>36431</v>
      </c>
      <c r="U3221" s="1">
        <v>45359</v>
      </c>
      <c r="V3221" t="s">
        <v>72</v>
      </c>
      <c r="W3221">
        <v>215182</v>
      </c>
      <c r="X3221" t="s">
        <v>13292</v>
      </c>
      <c r="Y3221">
        <v>405</v>
      </c>
      <c r="Z3221">
        <v>2699</v>
      </c>
      <c r="AA3221">
        <v>7</v>
      </c>
      <c r="AB3221" s="2" t="s">
        <v>13293</v>
      </c>
    </row>
    <row r="3222" spans="1:28" x14ac:dyDescent="0.3">
      <c r="A3222" t="s">
        <v>28</v>
      </c>
      <c r="B3222" t="s">
        <v>29</v>
      </c>
      <c r="C3222" t="s">
        <v>193</v>
      </c>
      <c r="D3222" t="s">
        <v>566</v>
      </c>
      <c r="E3222" t="s">
        <v>32</v>
      </c>
      <c r="F3222" t="s">
        <v>150</v>
      </c>
      <c r="G3222">
        <v>40</v>
      </c>
      <c r="H3222">
        <v>429742</v>
      </c>
      <c r="I3222" t="s">
        <v>58</v>
      </c>
      <c r="J3222" s="1">
        <v>43938</v>
      </c>
      <c r="K3222">
        <v>800</v>
      </c>
      <c r="L3222" t="s">
        <v>13294</v>
      </c>
      <c r="M3222" t="s">
        <v>417</v>
      </c>
      <c r="N3222" t="s">
        <v>13295</v>
      </c>
      <c r="O3222" t="s">
        <v>13296</v>
      </c>
      <c r="P3222" t="s">
        <v>51</v>
      </c>
      <c r="Q3222">
        <v>18</v>
      </c>
      <c r="R3222" t="s">
        <v>40</v>
      </c>
      <c r="S3222" t="s">
        <v>118</v>
      </c>
      <c r="T3222">
        <v>89273</v>
      </c>
      <c r="U3222" s="1">
        <v>45407</v>
      </c>
      <c r="V3222" t="s">
        <v>80</v>
      </c>
      <c r="W3222">
        <v>268070</v>
      </c>
      <c r="X3222" t="s">
        <v>13297</v>
      </c>
      <c r="Y3222">
        <v>853</v>
      </c>
      <c r="Z3222">
        <v>2075</v>
      </c>
      <c r="AA3222">
        <v>3</v>
      </c>
      <c r="AB3222">
        <v>2490</v>
      </c>
    </row>
    <row r="3223" spans="1:28" x14ac:dyDescent="0.3">
      <c r="A3223" t="s">
        <v>28</v>
      </c>
      <c r="B3223" t="s">
        <v>29</v>
      </c>
      <c r="C3223" t="s">
        <v>66</v>
      </c>
      <c r="D3223" t="s">
        <v>92</v>
      </c>
      <c r="E3223" t="s">
        <v>46</v>
      </c>
      <c r="F3223" t="s">
        <v>47</v>
      </c>
      <c r="G3223">
        <v>100</v>
      </c>
      <c r="H3223">
        <v>401094</v>
      </c>
      <c r="I3223" t="s">
        <v>58</v>
      </c>
      <c r="J3223" s="1">
        <v>44824</v>
      </c>
      <c r="K3223">
        <v>1300</v>
      </c>
      <c r="L3223" t="s">
        <v>13298</v>
      </c>
      <c r="M3223" t="s">
        <v>1007</v>
      </c>
      <c r="N3223" t="s">
        <v>13299</v>
      </c>
      <c r="O3223">
        <f>1-959-653-9104</f>
        <v>-10715</v>
      </c>
      <c r="P3223" t="s">
        <v>51</v>
      </c>
      <c r="Q3223">
        <v>9</v>
      </c>
      <c r="R3223" t="s">
        <v>88</v>
      </c>
      <c r="S3223" t="s">
        <v>118</v>
      </c>
      <c r="T3223">
        <v>59609</v>
      </c>
      <c r="U3223" s="1">
        <v>45397</v>
      </c>
      <c r="V3223" t="s">
        <v>80</v>
      </c>
      <c r="W3223">
        <v>387625</v>
      </c>
      <c r="X3223" t="s">
        <v>13300</v>
      </c>
      <c r="Y3223">
        <v>264</v>
      </c>
      <c r="Z3223">
        <v>1977</v>
      </c>
      <c r="AA3223">
        <v>7</v>
      </c>
      <c r="AB3223">
        <v>5535.6</v>
      </c>
    </row>
    <row r="3224" spans="1:28" x14ac:dyDescent="0.3">
      <c r="A3224" t="s">
        <v>28</v>
      </c>
      <c r="B3224" t="s">
        <v>29</v>
      </c>
      <c r="C3224" t="s">
        <v>148</v>
      </c>
      <c r="D3224" t="s">
        <v>74</v>
      </c>
      <c r="E3224" t="s">
        <v>32</v>
      </c>
      <c r="F3224" t="s">
        <v>47</v>
      </c>
      <c r="G3224">
        <v>66</v>
      </c>
      <c r="H3224">
        <v>400292</v>
      </c>
      <c r="I3224" t="s">
        <v>34</v>
      </c>
      <c r="J3224" s="1">
        <v>44010</v>
      </c>
      <c r="K3224">
        <v>950</v>
      </c>
      <c r="L3224" t="s">
        <v>13301</v>
      </c>
      <c r="M3224" t="s">
        <v>394</v>
      </c>
      <c r="N3224" t="s">
        <v>13302</v>
      </c>
      <c r="O3224" t="s">
        <v>13303</v>
      </c>
      <c r="P3224" t="s">
        <v>71</v>
      </c>
      <c r="Q3224">
        <v>10</v>
      </c>
      <c r="R3224" t="s">
        <v>40</v>
      </c>
      <c r="S3224" t="s">
        <v>118</v>
      </c>
      <c r="T3224">
        <v>89953</v>
      </c>
      <c r="U3224" s="1">
        <v>45433</v>
      </c>
      <c r="V3224" t="s">
        <v>140</v>
      </c>
      <c r="W3224">
        <v>305676</v>
      </c>
      <c r="X3224" t="s">
        <v>13304</v>
      </c>
      <c r="Y3224">
        <v>799</v>
      </c>
      <c r="Z3224">
        <v>637</v>
      </c>
      <c r="AA3224">
        <v>7</v>
      </c>
      <c r="AB3224" s="2" t="s">
        <v>13305</v>
      </c>
    </row>
    <row r="3225" spans="1:28" x14ac:dyDescent="0.3">
      <c r="A3225" t="s">
        <v>28</v>
      </c>
      <c r="B3225" t="s">
        <v>29</v>
      </c>
      <c r="C3225" t="s">
        <v>30</v>
      </c>
      <c r="D3225" t="s">
        <v>291</v>
      </c>
      <c r="E3225" t="s">
        <v>46</v>
      </c>
      <c r="F3225" t="s">
        <v>355</v>
      </c>
      <c r="G3225">
        <v>43</v>
      </c>
      <c r="H3225">
        <v>407584</v>
      </c>
      <c r="I3225" t="s">
        <v>34</v>
      </c>
      <c r="J3225" s="1">
        <v>43989</v>
      </c>
      <c r="K3225">
        <v>800</v>
      </c>
      <c r="L3225" t="s">
        <v>13306</v>
      </c>
      <c r="M3225" t="s">
        <v>351</v>
      </c>
      <c r="N3225" t="s">
        <v>13307</v>
      </c>
      <c r="O3225" t="s">
        <v>13308</v>
      </c>
      <c r="P3225" t="s">
        <v>71</v>
      </c>
      <c r="Q3225">
        <v>6</v>
      </c>
      <c r="R3225" t="s">
        <v>40</v>
      </c>
      <c r="S3225" t="s">
        <v>41</v>
      </c>
      <c r="T3225">
        <v>84618</v>
      </c>
      <c r="U3225" s="1">
        <v>45609</v>
      </c>
      <c r="V3225" t="s">
        <v>42</v>
      </c>
      <c r="W3225">
        <v>147969</v>
      </c>
      <c r="X3225" t="s">
        <v>13309</v>
      </c>
      <c r="Y3225">
        <v>206</v>
      </c>
      <c r="Z3225">
        <v>2037</v>
      </c>
      <c r="AA3225">
        <v>5</v>
      </c>
      <c r="AB3225">
        <v>4074</v>
      </c>
    </row>
    <row r="3226" spans="1:28" x14ac:dyDescent="0.3">
      <c r="A3226" t="s">
        <v>28</v>
      </c>
      <c r="B3226" t="s">
        <v>29</v>
      </c>
      <c r="C3226" t="s">
        <v>30</v>
      </c>
      <c r="D3226" t="s">
        <v>442</v>
      </c>
      <c r="E3226" t="s">
        <v>56</v>
      </c>
      <c r="F3226" t="s">
        <v>106</v>
      </c>
      <c r="G3226">
        <v>64</v>
      </c>
      <c r="H3226">
        <v>411053</v>
      </c>
      <c r="I3226" t="s">
        <v>34</v>
      </c>
      <c r="J3226" s="1">
        <v>44907</v>
      </c>
      <c r="K3226">
        <v>1200</v>
      </c>
      <c r="L3226" t="s">
        <v>13310</v>
      </c>
      <c r="M3226" t="s">
        <v>2538</v>
      </c>
      <c r="N3226" t="s">
        <v>13311</v>
      </c>
      <c r="O3226" t="s">
        <v>13312</v>
      </c>
      <c r="P3226" t="s">
        <v>71</v>
      </c>
      <c r="Q3226">
        <v>16</v>
      </c>
      <c r="R3226" t="s">
        <v>40</v>
      </c>
      <c r="S3226" t="s">
        <v>63</v>
      </c>
      <c r="T3226">
        <v>57165</v>
      </c>
      <c r="U3226" s="1">
        <v>45426</v>
      </c>
      <c r="V3226" t="s">
        <v>140</v>
      </c>
      <c r="W3226">
        <v>986817</v>
      </c>
      <c r="X3226" t="s">
        <v>13313</v>
      </c>
      <c r="Y3226">
        <v>701</v>
      </c>
      <c r="Z3226">
        <v>1949</v>
      </c>
      <c r="AA3226">
        <v>6</v>
      </c>
      <c r="AB3226">
        <v>4677.6000000000004</v>
      </c>
    </row>
    <row r="3227" spans="1:28" x14ac:dyDescent="0.3">
      <c r="A3227" t="s">
        <v>28</v>
      </c>
      <c r="B3227" t="s">
        <v>29</v>
      </c>
      <c r="C3227" t="s">
        <v>91</v>
      </c>
      <c r="D3227" t="s">
        <v>317</v>
      </c>
      <c r="E3227" t="s">
        <v>46</v>
      </c>
      <c r="F3227" t="s">
        <v>99</v>
      </c>
      <c r="G3227">
        <v>68</v>
      </c>
      <c r="H3227">
        <v>435691</v>
      </c>
      <c r="I3227" t="s">
        <v>34</v>
      </c>
      <c r="J3227" s="1">
        <v>43974</v>
      </c>
      <c r="K3227">
        <v>1300</v>
      </c>
      <c r="L3227" t="s">
        <v>4769</v>
      </c>
      <c r="M3227" t="s">
        <v>137</v>
      </c>
      <c r="N3227" t="s">
        <v>13314</v>
      </c>
      <c r="O3227" t="s">
        <v>13315</v>
      </c>
      <c r="P3227" t="s">
        <v>87</v>
      </c>
      <c r="Q3227">
        <v>15</v>
      </c>
      <c r="R3227" t="s">
        <v>40</v>
      </c>
      <c r="S3227" t="s">
        <v>118</v>
      </c>
      <c r="T3227">
        <v>55375</v>
      </c>
      <c r="U3227" s="1">
        <v>45305</v>
      </c>
      <c r="V3227" t="s">
        <v>111</v>
      </c>
      <c r="W3227">
        <v>601354</v>
      </c>
      <c r="X3227" t="s">
        <v>13316</v>
      </c>
      <c r="Y3227">
        <v>462</v>
      </c>
      <c r="Z3227">
        <v>2514</v>
      </c>
      <c r="AA3227">
        <v>2</v>
      </c>
      <c r="AB3227">
        <v>2011.2</v>
      </c>
    </row>
    <row r="3228" spans="1:28" x14ac:dyDescent="0.3">
      <c r="A3228" t="s">
        <v>28</v>
      </c>
      <c r="B3228" t="s">
        <v>29</v>
      </c>
      <c r="C3228" t="s">
        <v>30</v>
      </c>
      <c r="D3228" t="s">
        <v>105</v>
      </c>
      <c r="E3228" t="s">
        <v>56</v>
      </c>
      <c r="F3228" t="s">
        <v>83</v>
      </c>
      <c r="G3228">
        <v>78</v>
      </c>
      <c r="H3228">
        <v>414705</v>
      </c>
      <c r="I3228" t="s">
        <v>34</v>
      </c>
      <c r="J3228" s="1">
        <v>45215</v>
      </c>
      <c r="K3228">
        <v>800</v>
      </c>
      <c r="L3228" t="s">
        <v>13317</v>
      </c>
      <c r="M3228" t="s">
        <v>623</v>
      </c>
      <c r="N3228" t="s">
        <v>13318</v>
      </c>
      <c r="O3228" t="s">
        <v>13319</v>
      </c>
      <c r="P3228" t="s">
        <v>71</v>
      </c>
      <c r="Q3228">
        <v>16</v>
      </c>
      <c r="R3228" t="s">
        <v>88</v>
      </c>
      <c r="S3228" t="s">
        <v>118</v>
      </c>
      <c r="T3228">
        <v>66423</v>
      </c>
      <c r="U3228" s="1">
        <v>45485</v>
      </c>
      <c r="V3228" t="s">
        <v>126</v>
      </c>
      <c r="W3228">
        <v>587101</v>
      </c>
      <c r="X3228" t="s">
        <v>13320</v>
      </c>
      <c r="Y3228">
        <v>490</v>
      </c>
      <c r="Z3228">
        <v>2730</v>
      </c>
      <c r="AA3228">
        <v>3</v>
      </c>
      <c r="AB3228">
        <v>3276</v>
      </c>
    </row>
    <row r="3229" spans="1:28" x14ac:dyDescent="0.3">
      <c r="A3229" t="s">
        <v>28</v>
      </c>
      <c r="B3229" t="s">
        <v>29</v>
      </c>
      <c r="C3229" t="s">
        <v>148</v>
      </c>
      <c r="D3229" t="s">
        <v>411</v>
      </c>
      <c r="E3229" t="s">
        <v>32</v>
      </c>
      <c r="F3229" t="s">
        <v>135</v>
      </c>
      <c r="G3229">
        <v>80</v>
      </c>
      <c r="H3229">
        <v>406416</v>
      </c>
      <c r="I3229" t="s">
        <v>34</v>
      </c>
      <c r="J3229" s="1">
        <v>44043</v>
      </c>
      <c r="K3229">
        <v>800</v>
      </c>
      <c r="L3229" t="s">
        <v>13321</v>
      </c>
      <c r="M3229" t="s">
        <v>115</v>
      </c>
      <c r="N3229" t="s">
        <v>13322</v>
      </c>
      <c r="O3229" t="s">
        <v>13323</v>
      </c>
      <c r="P3229" t="s">
        <v>39</v>
      </c>
      <c r="Q3229">
        <v>17</v>
      </c>
      <c r="R3229" t="s">
        <v>88</v>
      </c>
      <c r="S3229" t="s">
        <v>63</v>
      </c>
      <c r="T3229">
        <v>98471</v>
      </c>
      <c r="U3229" s="1">
        <v>45460</v>
      </c>
      <c r="V3229" t="s">
        <v>52</v>
      </c>
      <c r="W3229">
        <v>422784</v>
      </c>
      <c r="X3229" t="s">
        <v>13324</v>
      </c>
      <c r="Y3229">
        <v>897</v>
      </c>
      <c r="Z3229">
        <v>1462</v>
      </c>
      <c r="AA3229">
        <v>1</v>
      </c>
      <c r="AB3229" s="2" t="s">
        <v>13325</v>
      </c>
    </row>
    <row r="3230" spans="1:28" x14ac:dyDescent="0.3">
      <c r="A3230" t="s">
        <v>28</v>
      </c>
      <c r="B3230" t="s">
        <v>29</v>
      </c>
      <c r="C3230" t="s">
        <v>157</v>
      </c>
      <c r="D3230" t="s">
        <v>442</v>
      </c>
      <c r="E3230" t="s">
        <v>56</v>
      </c>
      <c r="F3230" t="s">
        <v>99</v>
      </c>
      <c r="G3230">
        <v>19</v>
      </c>
      <c r="H3230">
        <v>426953</v>
      </c>
      <c r="I3230" t="s">
        <v>58</v>
      </c>
      <c r="J3230" s="1">
        <v>45361</v>
      </c>
      <c r="K3230">
        <v>1200</v>
      </c>
      <c r="L3230" t="s">
        <v>13326</v>
      </c>
      <c r="M3230" t="s">
        <v>269</v>
      </c>
      <c r="N3230" t="s">
        <v>13327</v>
      </c>
      <c r="O3230" t="s">
        <v>13328</v>
      </c>
      <c r="P3230" t="s">
        <v>87</v>
      </c>
      <c r="Q3230">
        <v>4</v>
      </c>
      <c r="R3230" t="s">
        <v>40</v>
      </c>
      <c r="S3230" t="s">
        <v>118</v>
      </c>
      <c r="T3230">
        <v>66621</v>
      </c>
      <c r="U3230" s="1">
        <v>45456</v>
      </c>
      <c r="V3230" t="s">
        <v>52</v>
      </c>
      <c r="W3230">
        <v>998038</v>
      </c>
      <c r="X3230" t="s">
        <v>13329</v>
      </c>
      <c r="Y3230">
        <v>256</v>
      </c>
      <c r="Z3230">
        <v>2957</v>
      </c>
      <c r="AA3230">
        <v>3</v>
      </c>
      <c r="AB3230">
        <v>3548.4</v>
      </c>
    </row>
    <row r="3231" spans="1:28" x14ac:dyDescent="0.3">
      <c r="A3231" t="s">
        <v>28</v>
      </c>
      <c r="B3231" t="s">
        <v>29</v>
      </c>
      <c r="C3231" t="s">
        <v>148</v>
      </c>
      <c r="D3231" t="s">
        <v>31</v>
      </c>
      <c r="E3231" t="s">
        <v>46</v>
      </c>
      <c r="F3231" t="s">
        <v>99</v>
      </c>
      <c r="G3231">
        <v>8</v>
      </c>
      <c r="H3231">
        <v>439800</v>
      </c>
      <c r="I3231" t="s">
        <v>34</v>
      </c>
      <c r="J3231" s="1">
        <v>43906</v>
      </c>
      <c r="K3231">
        <v>1200</v>
      </c>
      <c r="L3231" t="s">
        <v>13330</v>
      </c>
      <c r="M3231" t="s">
        <v>1058</v>
      </c>
      <c r="N3231" t="s">
        <v>13331</v>
      </c>
      <c r="O3231" t="s">
        <v>13332</v>
      </c>
      <c r="P3231" t="s">
        <v>87</v>
      </c>
      <c r="Q3231">
        <v>9</v>
      </c>
      <c r="R3231" t="s">
        <v>40</v>
      </c>
      <c r="S3231" t="s">
        <v>41</v>
      </c>
      <c r="T3231">
        <v>95736</v>
      </c>
      <c r="U3231" s="1">
        <v>45491</v>
      </c>
      <c r="V3231" t="s">
        <v>126</v>
      </c>
      <c r="W3231">
        <v>685112</v>
      </c>
      <c r="X3231" t="s">
        <v>13333</v>
      </c>
      <c r="Y3231">
        <v>693</v>
      </c>
      <c r="Z3231">
        <v>1894</v>
      </c>
      <c r="AA3231">
        <v>1</v>
      </c>
      <c r="AB3231">
        <v>757.6</v>
      </c>
    </row>
    <row r="3232" spans="1:28" x14ac:dyDescent="0.3">
      <c r="A3232" t="s">
        <v>28</v>
      </c>
      <c r="B3232" t="s">
        <v>29</v>
      </c>
      <c r="C3232" t="s">
        <v>30</v>
      </c>
      <c r="D3232" t="s">
        <v>560</v>
      </c>
      <c r="E3232" t="s">
        <v>46</v>
      </c>
      <c r="F3232" t="s">
        <v>355</v>
      </c>
      <c r="G3232">
        <v>76</v>
      </c>
      <c r="H3232">
        <v>407063</v>
      </c>
      <c r="I3232" t="s">
        <v>34</v>
      </c>
      <c r="J3232" s="1">
        <v>45542</v>
      </c>
      <c r="K3232">
        <v>950</v>
      </c>
      <c r="L3232" t="s">
        <v>13334</v>
      </c>
      <c r="M3232" t="s">
        <v>1460</v>
      </c>
      <c r="N3232" t="s">
        <v>13335</v>
      </c>
      <c r="O3232" t="s">
        <v>13336</v>
      </c>
      <c r="P3232" t="s">
        <v>51</v>
      </c>
      <c r="Q3232">
        <v>5</v>
      </c>
      <c r="R3232" t="s">
        <v>40</v>
      </c>
      <c r="S3232" t="s">
        <v>118</v>
      </c>
      <c r="T3232">
        <v>32440</v>
      </c>
      <c r="U3232" s="1">
        <v>45624</v>
      </c>
      <c r="V3232" t="s">
        <v>42</v>
      </c>
      <c r="W3232">
        <v>936602</v>
      </c>
      <c r="X3232" t="s">
        <v>13337</v>
      </c>
      <c r="Y3232">
        <v>989</v>
      </c>
      <c r="Z3232">
        <v>2551</v>
      </c>
      <c r="AA3232">
        <v>7</v>
      </c>
      <c r="AB3232">
        <v>7142.8</v>
      </c>
    </row>
    <row r="3233" spans="1:28" x14ac:dyDescent="0.3">
      <c r="A3233" t="s">
        <v>28</v>
      </c>
      <c r="B3233" t="s">
        <v>29</v>
      </c>
      <c r="C3233" t="s">
        <v>148</v>
      </c>
      <c r="D3233" t="s">
        <v>611</v>
      </c>
      <c r="E3233" t="s">
        <v>56</v>
      </c>
      <c r="F3233" t="s">
        <v>150</v>
      </c>
      <c r="G3233">
        <v>56</v>
      </c>
      <c r="H3233">
        <v>426762</v>
      </c>
      <c r="I3233" t="s">
        <v>58</v>
      </c>
      <c r="J3233" s="1">
        <v>45225</v>
      </c>
      <c r="K3233">
        <v>1100</v>
      </c>
      <c r="L3233" t="s">
        <v>13338</v>
      </c>
      <c r="M3233" t="s">
        <v>2538</v>
      </c>
      <c r="N3233" t="s">
        <v>13339</v>
      </c>
      <c r="O3233" t="s">
        <v>13340</v>
      </c>
      <c r="P3233" t="s">
        <v>39</v>
      </c>
      <c r="Q3233">
        <v>15</v>
      </c>
      <c r="R3233" t="s">
        <v>40</v>
      </c>
      <c r="S3233" t="s">
        <v>79</v>
      </c>
      <c r="T3233">
        <v>32346</v>
      </c>
      <c r="U3233" s="1">
        <v>45458</v>
      </c>
      <c r="V3233" t="s">
        <v>52</v>
      </c>
      <c r="W3233">
        <v>819177</v>
      </c>
      <c r="X3233" t="s">
        <v>13341</v>
      </c>
      <c r="Y3233">
        <v>861</v>
      </c>
      <c r="Z3233">
        <v>885</v>
      </c>
      <c r="AA3233">
        <v>1</v>
      </c>
      <c r="AB3233">
        <v>354</v>
      </c>
    </row>
    <row r="3234" spans="1:28" x14ac:dyDescent="0.3">
      <c r="A3234" t="s">
        <v>28</v>
      </c>
      <c r="B3234" t="s">
        <v>29</v>
      </c>
      <c r="C3234" t="s">
        <v>157</v>
      </c>
      <c r="D3234" t="s">
        <v>349</v>
      </c>
      <c r="E3234" t="s">
        <v>56</v>
      </c>
      <c r="F3234" t="s">
        <v>83</v>
      </c>
      <c r="G3234">
        <v>59</v>
      </c>
      <c r="H3234">
        <v>402904</v>
      </c>
      <c r="I3234" t="s">
        <v>58</v>
      </c>
      <c r="J3234" s="1">
        <v>44594</v>
      </c>
      <c r="K3234">
        <v>950</v>
      </c>
      <c r="L3234" t="s">
        <v>13342</v>
      </c>
      <c r="M3234" t="s">
        <v>313</v>
      </c>
      <c r="N3234" t="s">
        <v>13343</v>
      </c>
      <c r="O3234" t="s">
        <v>13344</v>
      </c>
      <c r="P3234" t="s">
        <v>39</v>
      </c>
      <c r="Q3234">
        <v>18</v>
      </c>
      <c r="R3234" t="s">
        <v>88</v>
      </c>
      <c r="S3234" t="s">
        <v>118</v>
      </c>
      <c r="T3234">
        <v>52297</v>
      </c>
      <c r="U3234" s="1">
        <v>45306</v>
      </c>
      <c r="V3234" t="s">
        <v>111</v>
      </c>
      <c r="W3234">
        <v>714732</v>
      </c>
      <c r="X3234" t="s">
        <v>13345</v>
      </c>
      <c r="Y3234">
        <v>597</v>
      </c>
      <c r="Z3234">
        <v>2582</v>
      </c>
      <c r="AA3234">
        <v>7</v>
      </c>
      <c r="AB3234">
        <v>7229.6</v>
      </c>
    </row>
    <row r="3235" spans="1:28" x14ac:dyDescent="0.3">
      <c r="A3235" t="s">
        <v>28</v>
      </c>
      <c r="B3235" t="s">
        <v>29</v>
      </c>
      <c r="C3235" t="s">
        <v>44</v>
      </c>
      <c r="D3235" t="s">
        <v>227</v>
      </c>
      <c r="E3235" t="s">
        <v>56</v>
      </c>
      <c r="F3235" t="s">
        <v>33</v>
      </c>
      <c r="G3235">
        <v>78</v>
      </c>
      <c r="H3235">
        <v>430353</v>
      </c>
      <c r="I3235" t="s">
        <v>34</v>
      </c>
      <c r="J3235" s="1">
        <v>44030</v>
      </c>
      <c r="K3235">
        <v>1400</v>
      </c>
      <c r="L3235" t="s">
        <v>13346</v>
      </c>
      <c r="M3235" t="s">
        <v>172</v>
      </c>
      <c r="N3235" t="s">
        <v>13347</v>
      </c>
      <c r="O3235" t="s">
        <v>13348</v>
      </c>
      <c r="P3235" t="s">
        <v>71</v>
      </c>
      <c r="Q3235">
        <v>12</v>
      </c>
      <c r="R3235" t="s">
        <v>40</v>
      </c>
      <c r="S3235" t="s">
        <v>63</v>
      </c>
      <c r="T3235">
        <v>82791</v>
      </c>
      <c r="U3235" s="1">
        <v>45301</v>
      </c>
      <c r="V3235" t="s">
        <v>111</v>
      </c>
      <c r="W3235">
        <v>559283</v>
      </c>
      <c r="X3235" t="s">
        <v>13349</v>
      </c>
      <c r="Y3235">
        <v>267</v>
      </c>
      <c r="Z3235">
        <v>2554</v>
      </c>
      <c r="AA3235">
        <v>4</v>
      </c>
      <c r="AB3235">
        <v>4086.4</v>
      </c>
    </row>
    <row r="3236" spans="1:28" x14ac:dyDescent="0.3">
      <c r="A3236" t="s">
        <v>28</v>
      </c>
      <c r="B3236" t="s">
        <v>29</v>
      </c>
      <c r="C3236" t="s">
        <v>44</v>
      </c>
      <c r="D3236" t="s">
        <v>55</v>
      </c>
      <c r="E3236" t="s">
        <v>46</v>
      </c>
      <c r="F3236" t="s">
        <v>33</v>
      </c>
      <c r="G3236">
        <v>94</v>
      </c>
      <c r="H3236">
        <v>415072</v>
      </c>
      <c r="I3236" t="s">
        <v>34</v>
      </c>
      <c r="J3236" s="1">
        <v>44133</v>
      </c>
      <c r="K3236">
        <v>1000</v>
      </c>
      <c r="L3236" t="s">
        <v>13350</v>
      </c>
      <c r="M3236" t="s">
        <v>165</v>
      </c>
      <c r="N3236" t="s">
        <v>13351</v>
      </c>
      <c r="O3236" t="s">
        <v>13352</v>
      </c>
      <c r="P3236" t="s">
        <v>39</v>
      </c>
      <c r="Q3236">
        <v>5</v>
      </c>
      <c r="R3236" t="s">
        <v>40</v>
      </c>
      <c r="S3236" t="s">
        <v>79</v>
      </c>
      <c r="T3236">
        <v>88503</v>
      </c>
      <c r="U3236" s="1">
        <v>45319</v>
      </c>
      <c r="V3236" t="s">
        <v>111</v>
      </c>
      <c r="W3236">
        <v>362478</v>
      </c>
      <c r="X3236" t="s">
        <v>13353</v>
      </c>
      <c r="Y3236">
        <v>295</v>
      </c>
      <c r="Z3236">
        <v>1892</v>
      </c>
      <c r="AA3236">
        <v>2</v>
      </c>
      <c r="AB3236" s="2" t="s">
        <v>13354</v>
      </c>
    </row>
    <row r="3237" spans="1:28" x14ac:dyDescent="0.3">
      <c r="A3237" t="s">
        <v>28</v>
      </c>
      <c r="B3237" t="s">
        <v>29</v>
      </c>
      <c r="C3237" t="s">
        <v>157</v>
      </c>
      <c r="D3237" t="s">
        <v>98</v>
      </c>
      <c r="E3237" t="s">
        <v>56</v>
      </c>
      <c r="F3237" t="s">
        <v>150</v>
      </c>
      <c r="G3237">
        <v>13</v>
      </c>
      <c r="H3237">
        <v>423431</v>
      </c>
      <c r="I3237" t="s">
        <v>58</v>
      </c>
      <c r="J3237" s="1">
        <v>44312</v>
      </c>
      <c r="K3237">
        <v>1200</v>
      </c>
      <c r="L3237" t="s">
        <v>13355</v>
      </c>
      <c r="M3237" t="s">
        <v>239</v>
      </c>
      <c r="N3237" t="s">
        <v>13356</v>
      </c>
      <c r="O3237">
        <f>1-795-722-9122</f>
        <v>-10638</v>
      </c>
      <c r="P3237" t="s">
        <v>51</v>
      </c>
      <c r="Q3237">
        <v>3</v>
      </c>
      <c r="R3237" t="s">
        <v>40</v>
      </c>
      <c r="S3237" t="s">
        <v>118</v>
      </c>
      <c r="T3237">
        <v>19752</v>
      </c>
      <c r="U3237" s="1">
        <v>45490</v>
      </c>
      <c r="V3237" t="s">
        <v>126</v>
      </c>
      <c r="W3237">
        <v>428913</v>
      </c>
      <c r="X3237" t="s">
        <v>13357</v>
      </c>
      <c r="Y3237">
        <v>396</v>
      </c>
      <c r="Z3237">
        <v>2788</v>
      </c>
      <c r="AA3237">
        <v>3</v>
      </c>
      <c r="AB3237" s="2" t="s">
        <v>13358</v>
      </c>
    </row>
    <row r="3238" spans="1:28" x14ac:dyDescent="0.3">
      <c r="A3238" t="s">
        <v>28</v>
      </c>
      <c r="B3238" t="s">
        <v>29</v>
      </c>
      <c r="C3238" t="s">
        <v>193</v>
      </c>
      <c r="D3238" t="s">
        <v>364</v>
      </c>
      <c r="E3238" t="s">
        <v>56</v>
      </c>
      <c r="F3238" t="s">
        <v>47</v>
      </c>
      <c r="G3238">
        <v>45</v>
      </c>
      <c r="H3238">
        <v>423493</v>
      </c>
      <c r="I3238" t="s">
        <v>58</v>
      </c>
      <c r="J3238" s="1">
        <v>43942</v>
      </c>
      <c r="K3238">
        <v>1400</v>
      </c>
      <c r="L3238" t="s">
        <v>13359</v>
      </c>
      <c r="M3238" t="s">
        <v>269</v>
      </c>
      <c r="N3238" t="s">
        <v>13360</v>
      </c>
      <c r="O3238" t="s">
        <v>13361</v>
      </c>
      <c r="P3238" t="s">
        <v>71</v>
      </c>
      <c r="Q3238">
        <v>12</v>
      </c>
      <c r="R3238" t="s">
        <v>88</v>
      </c>
      <c r="S3238" t="s">
        <v>79</v>
      </c>
      <c r="T3238">
        <v>60088</v>
      </c>
      <c r="U3238" s="1">
        <v>45583</v>
      </c>
      <c r="V3238" t="s">
        <v>155</v>
      </c>
      <c r="W3238">
        <v>690480</v>
      </c>
      <c r="X3238" t="s">
        <v>13362</v>
      </c>
      <c r="Y3238">
        <v>802</v>
      </c>
      <c r="Z3238">
        <v>1368</v>
      </c>
      <c r="AA3238">
        <v>8</v>
      </c>
      <c r="AB3238">
        <v>4377.6000000000004</v>
      </c>
    </row>
    <row r="3239" spans="1:28" x14ac:dyDescent="0.3">
      <c r="A3239" t="s">
        <v>28</v>
      </c>
      <c r="B3239" t="s">
        <v>29</v>
      </c>
      <c r="C3239" t="s">
        <v>193</v>
      </c>
      <c r="D3239" t="s">
        <v>170</v>
      </c>
      <c r="E3239" t="s">
        <v>32</v>
      </c>
      <c r="F3239" t="s">
        <v>150</v>
      </c>
      <c r="G3239">
        <v>61</v>
      </c>
      <c r="H3239">
        <v>407753</v>
      </c>
      <c r="I3239" t="s">
        <v>58</v>
      </c>
      <c r="J3239" s="1">
        <v>44537</v>
      </c>
      <c r="K3239">
        <v>1400</v>
      </c>
      <c r="L3239" t="s">
        <v>13363</v>
      </c>
      <c r="M3239" t="s">
        <v>2538</v>
      </c>
      <c r="N3239" t="s">
        <v>13364</v>
      </c>
      <c r="O3239" t="s">
        <v>13365</v>
      </c>
      <c r="P3239" t="s">
        <v>39</v>
      </c>
      <c r="Q3239">
        <v>3</v>
      </c>
      <c r="R3239" t="s">
        <v>88</v>
      </c>
      <c r="S3239" t="s">
        <v>63</v>
      </c>
      <c r="T3239">
        <v>47787</v>
      </c>
      <c r="U3239" s="1">
        <v>45383</v>
      </c>
      <c r="V3239" t="s">
        <v>80</v>
      </c>
      <c r="W3239">
        <v>616082</v>
      </c>
      <c r="X3239" t="s">
        <v>13366</v>
      </c>
      <c r="Y3239">
        <v>655</v>
      </c>
      <c r="Z3239">
        <v>1885</v>
      </c>
      <c r="AA3239">
        <v>3</v>
      </c>
      <c r="AB3239">
        <v>2262</v>
      </c>
    </row>
    <row r="3240" spans="1:28" x14ac:dyDescent="0.3">
      <c r="A3240" t="s">
        <v>28</v>
      </c>
      <c r="B3240" t="s">
        <v>29</v>
      </c>
      <c r="C3240" t="s">
        <v>91</v>
      </c>
      <c r="D3240" t="s">
        <v>621</v>
      </c>
      <c r="E3240" t="s">
        <v>56</v>
      </c>
      <c r="F3240" t="s">
        <v>355</v>
      </c>
      <c r="G3240">
        <v>47</v>
      </c>
      <c r="H3240">
        <v>427645</v>
      </c>
      <c r="I3240" t="s">
        <v>34</v>
      </c>
      <c r="J3240" s="1">
        <v>45410</v>
      </c>
      <c r="K3240">
        <v>1000</v>
      </c>
      <c r="L3240" t="s">
        <v>13367</v>
      </c>
      <c r="M3240" t="s">
        <v>319</v>
      </c>
      <c r="N3240" t="s">
        <v>13368</v>
      </c>
      <c r="O3240" t="s">
        <v>13369</v>
      </c>
      <c r="P3240" t="s">
        <v>71</v>
      </c>
      <c r="Q3240">
        <v>10</v>
      </c>
      <c r="R3240" t="s">
        <v>88</v>
      </c>
      <c r="S3240" t="s">
        <v>41</v>
      </c>
      <c r="T3240">
        <v>56808</v>
      </c>
      <c r="U3240" s="1">
        <v>45456</v>
      </c>
      <c r="V3240" t="s">
        <v>52</v>
      </c>
      <c r="W3240">
        <v>833592</v>
      </c>
      <c r="X3240" t="s">
        <v>13370</v>
      </c>
      <c r="Y3240">
        <v>852</v>
      </c>
      <c r="Z3240">
        <v>612</v>
      </c>
      <c r="AA3240">
        <v>5</v>
      </c>
      <c r="AB3240">
        <v>1224</v>
      </c>
    </row>
    <row r="3241" spans="1:28" x14ac:dyDescent="0.3">
      <c r="A3241" t="s">
        <v>28</v>
      </c>
      <c r="B3241" t="s">
        <v>29</v>
      </c>
      <c r="C3241" t="s">
        <v>30</v>
      </c>
      <c r="D3241" t="s">
        <v>621</v>
      </c>
      <c r="E3241" t="s">
        <v>32</v>
      </c>
      <c r="F3241" t="s">
        <v>175</v>
      </c>
      <c r="G3241">
        <v>28</v>
      </c>
      <c r="H3241">
        <v>419727</v>
      </c>
      <c r="I3241" t="s">
        <v>58</v>
      </c>
      <c r="J3241" s="1">
        <v>45436</v>
      </c>
      <c r="K3241">
        <v>1100</v>
      </c>
      <c r="L3241" t="s">
        <v>3404</v>
      </c>
      <c r="M3241" t="s">
        <v>747</v>
      </c>
      <c r="N3241" t="s">
        <v>13371</v>
      </c>
      <c r="O3241" t="s">
        <v>13372</v>
      </c>
      <c r="P3241" t="s">
        <v>39</v>
      </c>
      <c r="Q3241">
        <v>4</v>
      </c>
      <c r="R3241" t="s">
        <v>88</v>
      </c>
      <c r="S3241" t="s">
        <v>63</v>
      </c>
      <c r="T3241">
        <v>70504</v>
      </c>
      <c r="U3241" s="1">
        <v>45357</v>
      </c>
      <c r="V3241" t="s">
        <v>72</v>
      </c>
      <c r="W3241">
        <v>122269</v>
      </c>
      <c r="X3241" t="s">
        <v>13373</v>
      </c>
      <c r="Y3241">
        <v>653</v>
      </c>
      <c r="Z3241">
        <v>1700</v>
      </c>
      <c r="AA3241">
        <v>3</v>
      </c>
      <c r="AB3241">
        <v>2040</v>
      </c>
    </row>
    <row r="3242" spans="1:28" x14ac:dyDescent="0.3">
      <c r="A3242" t="s">
        <v>28</v>
      </c>
      <c r="B3242" t="s">
        <v>29</v>
      </c>
      <c r="C3242" t="s">
        <v>157</v>
      </c>
      <c r="D3242" t="s">
        <v>560</v>
      </c>
      <c r="E3242" t="s">
        <v>56</v>
      </c>
      <c r="F3242" t="s">
        <v>150</v>
      </c>
      <c r="G3242">
        <v>66</v>
      </c>
      <c r="H3242">
        <v>404680</v>
      </c>
      <c r="I3242" t="s">
        <v>34</v>
      </c>
      <c r="J3242" s="1">
        <v>45390</v>
      </c>
      <c r="K3242">
        <v>1200</v>
      </c>
      <c r="L3242" t="s">
        <v>13374</v>
      </c>
      <c r="M3242" t="s">
        <v>605</v>
      </c>
      <c r="N3242" t="s">
        <v>13375</v>
      </c>
      <c r="O3242" t="s">
        <v>13376</v>
      </c>
      <c r="P3242" t="s">
        <v>39</v>
      </c>
      <c r="Q3242">
        <v>15</v>
      </c>
      <c r="R3242" t="s">
        <v>40</v>
      </c>
      <c r="S3242" t="s">
        <v>118</v>
      </c>
      <c r="T3242">
        <v>13343</v>
      </c>
      <c r="U3242" s="1">
        <v>45419</v>
      </c>
      <c r="V3242" t="s">
        <v>140</v>
      </c>
      <c r="W3242">
        <v>233917</v>
      </c>
      <c r="X3242" t="s">
        <v>13377</v>
      </c>
      <c r="Y3242">
        <v>634</v>
      </c>
      <c r="Z3242">
        <v>899</v>
      </c>
      <c r="AA3242">
        <v>4</v>
      </c>
      <c r="AB3242">
        <v>1438.4</v>
      </c>
    </row>
    <row r="3243" spans="1:28" x14ac:dyDescent="0.3">
      <c r="A3243" t="s">
        <v>28</v>
      </c>
      <c r="B3243" t="s">
        <v>29</v>
      </c>
      <c r="C3243" t="s">
        <v>54</v>
      </c>
      <c r="D3243" t="s">
        <v>220</v>
      </c>
      <c r="E3243" t="s">
        <v>46</v>
      </c>
      <c r="F3243" t="s">
        <v>135</v>
      </c>
      <c r="G3243">
        <v>97</v>
      </c>
      <c r="H3243">
        <v>434245</v>
      </c>
      <c r="I3243" t="s">
        <v>58</v>
      </c>
      <c r="J3243" s="1">
        <v>45326</v>
      </c>
      <c r="K3243">
        <v>800</v>
      </c>
      <c r="L3243" t="s">
        <v>5940</v>
      </c>
      <c r="M3243" t="s">
        <v>177</v>
      </c>
      <c r="N3243" t="s">
        <v>13378</v>
      </c>
      <c r="O3243" t="s">
        <v>13379</v>
      </c>
      <c r="P3243" t="s">
        <v>87</v>
      </c>
      <c r="Q3243">
        <v>10</v>
      </c>
      <c r="R3243" t="s">
        <v>88</v>
      </c>
      <c r="S3243" t="s">
        <v>41</v>
      </c>
      <c r="T3243">
        <v>80771</v>
      </c>
      <c r="U3243" s="1">
        <v>45393</v>
      </c>
      <c r="V3243" t="s">
        <v>80</v>
      </c>
      <c r="W3243">
        <v>820088</v>
      </c>
      <c r="X3243" t="s">
        <v>13380</v>
      </c>
      <c r="Y3243">
        <v>517</v>
      </c>
      <c r="Z3243">
        <v>2226</v>
      </c>
      <c r="AA3243">
        <v>1</v>
      </c>
      <c r="AB3243" s="2" t="s">
        <v>13381</v>
      </c>
    </row>
    <row r="3244" spans="1:28" x14ac:dyDescent="0.3">
      <c r="A3244" t="s">
        <v>28</v>
      </c>
      <c r="B3244" t="s">
        <v>29</v>
      </c>
      <c r="C3244" t="s">
        <v>30</v>
      </c>
      <c r="D3244" t="s">
        <v>349</v>
      </c>
      <c r="E3244" t="s">
        <v>46</v>
      </c>
      <c r="F3244" t="s">
        <v>33</v>
      </c>
      <c r="G3244">
        <v>49</v>
      </c>
      <c r="H3244">
        <v>421183</v>
      </c>
      <c r="I3244" t="s">
        <v>34</v>
      </c>
      <c r="J3244" s="1">
        <v>44100</v>
      </c>
      <c r="K3244">
        <v>1000</v>
      </c>
      <c r="L3244" t="s">
        <v>13382</v>
      </c>
      <c r="M3244" t="s">
        <v>1091</v>
      </c>
      <c r="N3244" t="s">
        <v>13383</v>
      </c>
      <c r="O3244">
        <v>5563246607</v>
      </c>
      <c r="P3244" t="s">
        <v>39</v>
      </c>
      <c r="Q3244">
        <v>16</v>
      </c>
      <c r="R3244" t="s">
        <v>40</v>
      </c>
      <c r="S3244" t="s">
        <v>63</v>
      </c>
      <c r="T3244">
        <v>61896</v>
      </c>
      <c r="U3244" s="1">
        <v>45516</v>
      </c>
      <c r="V3244" t="s">
        <v>64</v>
      </c>
      <c r="W3244">
        <v>235490</v>
      </c>
      <c r="X3244" t="s">
        <v>13384</v>
      </c>
      <c r="Y3244">
        <v>904</v>
      </c>
      <c r="Z3244">
        <v>2857</v>
      </c>
      <c r="AA3244">
        <v>7</v>
      </c>
      <c r="AB3244">
        <v>7999.6</v>
      </c>
    </row>
    <row r="3245" spans="1:28" x14ac:dyDescent="0.3">
      <c r="A3245" t="s">
        <v>28</v>
      </c>
      <c r="B3245" t="s">
        <v>29</v>
      </c>
      <c r="C3245" t="s">
        <v>193</v>
      </c>
      <c r="D3245" t="s">
        <v>380</v>
      </c>
      <c r="E3245" t="s">
        <v>32</v>
      </c>
      <c r="F3245" t="s">
        <v>83</v>
      </c>
      <c r="G3245">
        <v>95</v>
      </c>
      <c r="H3245">
        <v>411924</v>
      </c>
      <c r="I3245" t="s">
        <v>58</v>
      </c>
      <c r="J3245" s="1">
        <v>43933</v>
      </c>
      <c r="K3245">
        <v>950</v>
      </c>
      <c r="L3245" t="s">
        <v>13385</v>
      </c>
      <c r="M3245" t="s">
        <v>68</v>
      </c>
      <c r="N3245" t="s">
        <v>13386</v>
      </c>
      <c r="O3245" t="s">
        <v>13387</v>
      </c>
      <c r="P3245" t="s">
        <v>51</v>
      </c>
      <c r="Q3245">
        <v>9</v>
      </c>
      <c r="R3245" t="s">
        <v>88</v>
      </c>
      <c r="S3245" t="s">
        <v>79</v>
      </c>
      <c r="T3245">
        <v>46091</v>
      </c>
      <c r="U3245" s="1">
        <v>45475</v>
      </c>
      <c r="V3245" t="s">
        <v>126</v>
      </c>
      <c r="W3245">
        <v>699039</v>
      </c>
      <c r="X3245" t="s">
        <v>13388</v>
      </c>
      <c r="Y3245">
        <v>792</v>
      </c>
      <c r="Z3245">
        <v>569</v>
      </c>
      <c r="AA3245">
        <v>4</v>
      </c>
      <c r="AB3245" s="2" t="s">
        <v>5067</v>
      </c>
    </row>
    <row r="3246" spans="1:28" x14ac:dyDescent="0.3">
      <c r="A3246" t="s">
        <v>28</v>
      </c>
      <c r="B3246" t="s">
        <v>29</v>
      </c>
      <c r="C3246" t="s">
        <v>148</v>
      </c>
      <c r="D3246" t="s">
        <v>611</v>
      </c>
      <c r="E3246" t="s">
        <v>32</v>
      </c>
      <c r="F3246" t="s">
        <v>83</v>
      </c>
      <c r="G3246">
        <v>76</v>
      </c>
      <c r="H3246">
        <v>429294</v>
      </c>
      <c r="I3246" t="s">
        <v>34</v>
      </c>
      <c r="J3246" s="1">
        <v>44970</v>
      </c>
      <c r="K3246">
        <v>1000</v>
      </c>
      <c r="L3246" t="s">
        <v>13389</v>
      </c>
      <c r="M3246" t="s">
        <v>189</v>
      </c>
      <c r="N3246" t="s">
        <v>13390</v>
      </c>
      <c r="O3246" t="s">
        <v>13391</v>
      </c>
      <c r="P3246" t="s">
        <v>51</v>
      </c>
      <c r="Q3246">
        <v>12</v>
      </c>
      <c r="R3246" t="s">
        <v>40</v>
      </c>
      <c r="S3246" t="s">
        <v>79</v>
      </c>
      <c r="T3246">
        <v>79909</v>
      </c>
      <c r="U3246" s="1">
        <v>45465</v>
      </c>
      <c r="V3246" t="s">
        <v>52</v>
      </c>
      <c r="W3246">
        <v>844587</v>
      </c>
      <c r="X3246" t="s">
        <v>13392</v>
      </c>
      <c r="Y3246">
        <v>204</v>
      </c>
      <c r="Z3246">
        <v>522</v>
      </c>
      <c r="AA3246">
        <v>5</v>
      </c>
      <c r="AB3246">
        <v>1044</v>
      </c>
    </row>
    <row r="3247" spans="1:28" x14ac:dyDescent="0.3">
      <c r="A3247" t="s">
        <v>28</v>
      </c>
      <c r="B3247" t="s">
        <v>29</v>
      </c>
      <c r="C3247" t="s">
        <v>66</v>
      </c>
      <c r="D3247" t="s">
        <v>560</v>
      </c>
      <c r="E3247" t="s">
        <v>46</v>
      </c>
      <c r="F3247" t="s">
        <v>57</v>
      </c>
      <c r="G3247">
        <v>95</v>
      </c>
      <c r="H3247">
        <v>435059</v>
      </c>
      <c r="I3247" t="s">
        <v>58</v>
      </c>
      <c r="J3247" s="1">
        <v>44965</v>
      </c>
      <c r="K3247">
        <v>950</v>
      </c>
      <c r="L3247" t="s">
        <v>13393</v>
      </c>
      <c r="M3247" t="s">
        <v>487</v>
      </c>
      <c r="N3247" t="s">
        <v>13394</v>
      </c>
      <c r="O3247" t="s">
        <v>13395</v>
      </c>
      <c r="P3247" t="s">
        <v>51</v>
      </c>
      <c r="Q3247">
        <v>13</v>
      </c>
      <c r="R3247" t="s">
        <v>40</v>
      </c>
      <c r="S3247" t="s">
        <v>79</v>
      </c>
      <c r="T3247">
        <v>80689</v>
      </c>
      <c r="U3247" s="1">
        <v>45463</v>
      </c>
      <c r="V3247" t="s">
        <v>52</v>
      </c>
      <c r="W3247">
        <v>952199</v>
      </c>
      <c r="X3247" t="s">
        <v>13396</v>
      </c>
      <c r="Y3247">
        <v>687</v>
      </c>
      <c r="Z3247">
        <v>1847</v>
      </c>
      <c r="AA3247">
        <v>4</v>
      </c>
      <c r="AB3247" s="2" t="s">
        <v>13397</v>
      </c>
    </row>
    <row r="3248" spans="1:28" x14ac:dyDescent="0.3">
      <c r="A3248" t="s">
        <v>28</v>
      </c>
      <c r="B3248" t="s">
        <v>29</v>
      </c>
      <c r="C3248" t="s">
        <v>66</v>
      </c>
      <c r="D3248" t="s">
        <v>364</v>
      </c>
      <c r="E3248" t="s">
        <v>32</v>
      </c>
      <c r="F3248" t="s">
        <v>57</v>
      </c>
      <c r="G3248">
        <v>14</v>
      </c>
      <c r="H3248">
        <v>433175</v>
      </c>
      <c r="I3248" t="s">
        <v>34</v>
      </c>
      <c r="J3248" s="1">
        <v>44831</v>
      </c>
      <c r="K3248">
        <v>950</v>
      </c>
      <c r="L3248" t="s">
        <v>13398</v>
      </c>
      <c r="M3248" t="s">
        <v>36</v>
      </c>
      <c r="N3248" t="s">
        <v>13399</v>
      </c>
      <c r="O3248" t="s">
        <v>13400</v>
      </c>
      <c r="P3248" t="s">
        <v>87</v>
      </c>
      <c r="Q3248">
        <v>16</v>
      </c>
      <c r="R3248" t="s">
        <v>40</v>
      </c>
      <c r="S3248" t="s">
        <v>63</v>
      </c>
      <c r="T3248">
        <v>79067</v>
      </c>
      <c r="U3248" s="1">
        <v>45326</v>
      </c>
      <c r="V3248" t="s">
        <v>119</v>
      </c>
      <c r="W3248">
        <v>831297</v>
      </c>
      <c r="X3248" t="s">
        <v>13401</v>
      </c>
      <c r="Y3248">
        <v>253</v>
      </c>
      <c r="Z3248">
        <v>1444</v>
      </c>
      <c r="AA3248">
        <v>8</v>
      </c>
      <c r="AB3248">
        <v>4620.8</v>
      </c>
    </row>
    <row r="3249" spans="1:28" x14ac:dyDescent="0.3">
      <c r="A3249" t="s">
        <v>28</v>
      </c>
      <c r="B3249" t="s">
        <v>29</v>
      </c>
      <c r="C3249" t="s">
        <v>193</v>
      </c>
      <c r="D3249" t="s">
        <v>317</v>
      </c>
      <c r="E3249" t="s">
        <v>46</v>
      </c>
      <c r="F3249" t="s">
        <v>47</v>
      </c>
      <c r="G3249">
        <v>84</v>
      </c>
      <c r="H3249">
        <v>419880</v>
      </c>
      <c r="I3249" t="s">
        <v>34</v>
      </c>
      <c r="J3249" s="1">
        <v>44355</v>
      </c>
      <c r="K3249">
        <v>1100</v>
      </c>
      <c r="L3249" t="s">
        <v>7376</v>
      </c>
      <c r="M3249" t="s">
        <v>232</v>
      </c>
      <c r="N3249" t="s">
        <v>13402</v>
      </c>
      <c r="O3249" t="s">
        <v>13403</v>
      </c>
      <c r="P3249" t="s">
        <v>39</v>
      </c>
      <c r="Q3249">
        <v>16</v>
      </c>
      <c r="R3249" t="s">
        <v>88</v>
      </c>
      <c r="S3249" t="s">
        <v>41</v>
      </c>
      <c r="T3249">
        <v>31011</v>
      </c>
      <c r="U3249" s="1">
        <v>45452</v>
      </c>
      <c r="V3249" t="s">
        <v>52</v>
      </c>
      <c r="W3249">
        <v>148714</v>
      </c>
      <c r="X3249" t="s">
        <v>13404</v>
      </c>
      <c r="Y3249">
        <v>269</v>
      </c>
      <c r="Z3249">
        <v>2526</v>
      </c>
      <c r="AA3249">
        <v>3</v>
      </c>
      <c r="AB3249" s="2" t="s">
        <v>13405</v>
      </c>
    </row>
    <row r="3250" spans="1:28" x14ac:dyDescent="0.3">
      <c r="A3250" t="s">
        <v>28</v>
      </c>
      <c r="B3250" t="s">
        <v>29</v>
      </c>
      <c r="C3250" t="s">
        <v>66</v>
      </c>
      <c r="D3250" t="s">
        <v>267</v>
      </c>
      <c r="E3250" t="s">
        <v>56</v>
      </c>
      <c r="F3250" t="s">
        <v>47</v>
      </c>
      <c r="G3250">
        <v>93</v>
      </c>
      <c r="H3250">
        <v>408657</v>
      </c>
      <c r="I3250" t="s">
        <v>34</v>
      </c>
      <c r="J3250" s="1">
        <v>45241</v>
      </c>
      <c r="K3250">
        <v>1400</v>
      </c>
      <c r="L3250" t="s">
        <v>13406</v>
      </c>
      <c r="M3250" t="s">
        <v>276</v>
      </c>
      <c r="N3250" t="s">
        <v>13407</v>
      </c>
      <c r="O3250" t="s">
        <v>13408</v>
      </c>
      <c r="P3250" t="s">
        <v>39</v>
      </c>
      <c r="Q3250">
        <v>8</v>
      </c>
      <c r="R3250" t="s">
        <v>40</v>
      </c>
      <c r="S3250" t="s">
        <v>79</v>
      </c>
      <c r="T3250">
        <v>38064</v>
      </c>
      <c r="U3250" s="1">
        <v>45335</v>
      </c>
      <c r="V3250" t="s">
        <v>119</v>
      </c>
      <c r="W3250">
        <v>489313</v>
      </c>
      <c r="X3250" t="s">
        <v>13409</v>
      </c>
      <c r="Y3250">
        <v>422</v>
      </c>
      <c r="Z3250">
        <v>923</v>
      </c>
      <c r="AA3250">
        <v>2</v>
      </c>
      <c r="AB3250" s="2" t="s">
        <v>13410</v>
      </c>
    </row>
    <row r="3251" spans="1:28" x14ac:dyDescent="0.3">
      <c r="A3251" t="s">
        <v>28</v>
      </c>
      <c r="B3251" t="s">
        <v>29</v>
      </c>
      <c r="C3251" t="s">
        <v>54</v>
      </c>
      <c r="D3251" t="s">
        <v>31</v>
      </c>
      <c r="E3251" t="s">
        <v>56</v>
      </c>
      <c r="F3251" t="s">
        <v>99</v>
      </c>
      <c r="G3251">
        <v>66</v>
      </c>
      <c r="H3251">
        <v>413616</v>
      </c>
      <c r="I3251" t="s">
        <v>34</v>
      </c>
      <c r="J3251" s="1">
        <v>44517</v>
      </c>
      <c r="K3251">
        <v>1400</v>
      </c>
      <c r="L3251" t="s">
        <v>13411</v>
      </c>
      <c r="M3251" t="s">
        <v>195</v>
      </c>
      <c r="N3251" t="s">
        <v>13412</v>
      </c>
      <c r="O3251" t="s">
        <v>13413</v>
      </c>
      <c r="P3251" t="s">
        <v>87</v>
      </c>
      <c r="Q3251">
        <v>14</v>
      </c>
      <c r="R3251" t="s">
        <v>88</v>
      </c>
      <c r="S3251" t="s">
        <v>118</v>
      </c>
      <c r="T3251">
        <v>97886</v>
      </c>
      <c r="U3251" s="1">
        <v>45477</v>
      </c>
      <c r="V3251" t="s">
        <v>126</v>
      </c>
      <c r="W3251">
        <v>671630</v>
      </c>
      <c r="X3251" t="s">
        <v>13414</v>
      </c>
      <c r="Y3251">
        <v>663</v>
      </c>
      <c r="Z3251">
        <v>2969</v>
      </c>
      <c r="AA3251">
        <v>1</v>
      </c>
      <c r="AB3251" s="2" t="s">
        <v>13415</v>
      </c>
    </row>
    <row r="3252" spans="1:28" x14ac:dyDescent="0.3">
      <c r="A3252" t="s">
        <v>28</v>
      </c>
      <c r="B3252" t="s">
        <v>29</v>
      </c>
      <c r="C3252" t="s">
        <v>66</v>
      </c>
      <c r="D3252" t="s">
        <v>261</v>
      </c>
      <c r="E3252" t="s">
        <v>46</v>
      </c>
      <c r="F3252" t="s">
        <v>175</v>
      </c>
      <c r="G3252">
        <v>81</v>
      </c>
      <c r="H3252">
        <v>419046</v>
      </c>
      <c r="I3252" t="s">
        <v>58</v>
      </c>
      <c r="J3252" s="1">
        <v>44038</v>
      </c>
      <c r="K3252">
        <v>1400</v>
      </c>
      <c r="L3252" t="s">
        <v>13416</v>
      </c>
      <c r="M3252" t="s">
        <v>115</v>
      </c>
      <c r="N3252" t="s">
        <v>13417</v>
      </c>
      <c r="O3252" t="s">
        <v>13418</v>
      </c>
      <c r="P3252" t="s">
        <v>87</v>
      </c>
      <c r="Q3252">
        <v>18</v>
      </c>
      <c r="R3252" t="s">
        <v>88</v>
      </c>
      <c r="S3252" t="s">
        <v>41</v>
      </c>
      <c r="T3252">
        <v>16628</v>
      </c>
      <c r="U3252" s="1">
        <v>45494</v>
      </c>
      <c r="V3252" t="s">
        <v>126</v>
      </c>
      <c r="W3252">
        <v>576482</v>
      </c>
      <c r="X3252" t="s">
        <v>13419</v>
      </c>
      <c r="Y3252">
        <v>944</v>
      </c>
      <c r="Z3252">
        <v>1161</v>
      </c>
      <c r="AA3252">
        <v>6</v>
      </c>
      <c r="AB3252">
        <v>2786.4</v>
      </c>
    </row>
    <row r="3253" spans="1:28" x14ac:dyDescent="0.3">
      <c r="A3253" t="s">
        <v>28</v>
      </c>
      <c r="B3253" t="s">
        <v>29</v>
      </c>
      <c r="C3253" t="s">
        <v>44</v>
      </c>
      <c r="D3253" t="s">
        <v>261</v>
      </c>
      <c r="E3253" t="s">
        <v>46</v>
      </c>
      <c r="F3253" t="s">
        <v>106</v>
      </c>
      <c r="G3253">
        <v>36</v>
      </c>
      <c r="H3253">
        <v>410310</v>
      </c>
      <c r="I3253" t="s">
        <v>34</v>
      </c>
      <c r="J3253" s="1">
        <v>44152</v>
      </c>
      <c r="K3253">
        <v>950</v>
      </c>
      <c r="L3253" t="s">
        <v>13420</v>
      </c>
      <c r="M3253" t="s">
        <v>211</v>
      </c>
      <c r="N3253" t="s">
        <v>13421</v>
      </c>
      <c r="O3253" t="s">
        <v>13422</v>
      </c>
      <c r="P3253" t="s">
        <v>87</v>
      </c>
      <c r="Q3253">
        <v>14</v>
      </c>
      <c r="R3253" t="s">
        <v>88</v>
      </c>
      <c r="S3253" t="s">
        <v>79</v>
      </c>
      <c r="T3253">
        <v>99803</v>
      </c>
      <c r="U3253" s="1">
        <v>45439</v>
      </c>
      <c r="V3253" t="s">
        <v>140</v>
      </c>
      <c r="W3253">
        <v>250951</v>
      </c>
      <c r="X3253" t="s">
        <v>13423</v>
      </c>
      <c r="Y3253">
        <v>984</v>
      </c>
      <c r="Z3253">
        <v>2556</v>
      </c>
      <c r="AA3253">
        <v>1</v>
      </c>
      <c r="AB3253" s="2" t="s">
        <v>4398</v>
      </c>
    </row>
    <row r="3254" spans="1:28" x14ac:dyDescent="0.3">
      <c r="A3254" t="s">
        <v>28</v>
      </c>
      <c r="B3254" t="s">
        <v>29</v>
      </c>
      <c r="C3254" t="s">
        <v>193</v>
      </c>
      <c r="D3254" t="s">
        <v>291</v>
      </c>
      <c r="E3254" t="s">
        <v>32</v>
      </c>
      <c r="F3254" t="s">
        <v>47</v>
      </c>
      <c r="G3254">
        <v>51</v>
      </c>
      <c r="H3254">
        <v>414517</v>
      </c>
      <c r="I3254" t="s">
        <v>58</v>
      </c>
      <c r="J3254" s="1">
        <v>45249</v>
      </c>
      <c r="K3254">
        <v>950</v>
      </c>
      <c r="L3254" t="s">
        <v>13424</v>
      </c>
      <c r="M3254" t="s">
        <v>1030</v>
      </c>
      <c r="N3254" t="s">
        <v>13425</v>
      </c>
      <c r="O3254" t="s">
        <v>13426</v>
      </c>
      <c r="P3254" t="s">
        <v>39</v>
      </c>
      <c r="Q3254">
        <v>9</v>
      </c>
      <c r="R3254" t="s">
        <v>40</v>
      </c>
      <c r="S3254" t="s">
        <v>41</v>
      </c>
      <c r="T3254">
        <v>85026</v>
      </c>
      <c r="U3254" s="1">
        <v>45615</v>
      </c>
      <c r="V3254" t="s">
        <v>42</v>
      </c>
      <c r="W3254">
        <v>251261</v>
      </c>
      <c r="X3254" t="s">
        <v>13427</v>
      </c>
      <c r="Y3254">
        <v>404</v>
      </c>
      <c r="Z3254">
        <v>649</v>
      </c>
      <c r="AA3254">
        <v>5</v>
      </c>
      <c r="AB3254">
        <v>1298</v>
      </c>
    </row>
    <row r="3255" spans="1:28" x14ac:dyDescent="0.3">
      <c r="A3255" t="s">
        <v>28</v>
      </c>
      <c r="B3255" t="s">
        <v>29</v>
      </c>
      <c r="C3255" t="s">
        <v>66</v>
      </c>
      <c r="D3255" t="s">
        <v>524</v>
      </c>
      <c r="E3255" t="s">
        <v>46</v>
      </c>
      <c r="F3255" t="s">
        <v>135</v>
      </c>
      <c r="G3255">
        <v>64</v>
      </c>
      <c r="H3255">
        <v>434777</v>
      </c>
      <c r="I3255" t="s">
        <v>34</v>
      </c>
      <c r="J3255" s="1">
        <v>44921</v>
      </c>
      <c r="K3255">
        <v>1400</v>
      </c>
      <c r="L3255" t="s">
        <v>13428</v>
      </c>
      <c r="M3255" t="s">
        <v>1017</v>
      </c>
      <c r="N3255" t="s">
        <v>13429</v>
      </c>
      <c r="O3255" t="s">
        <v>13430</v>
      </c>
      <c r="P3255" t="s">
        <v>39</v>
      </c>
      <c r="Q3255">
        <v>16</v>
      </c>
      <c r="R3255" t="s">
        <v>88</v>
      </c>
      <c r="S3255" t="s">
        <v>63</v>
      </c>
      <c r="T3255">
        <v>69906</v>
      </c>
      <c r="U3255" s="1">
        <v>45325</v>
      </c>
      <c r="V3255" t="s">
        <v>119</v>
      </c>
      <c r="W3255">
        <v>179198</v>
      </c>
      <c r="X3255" t="s">
        <v>13431</v>
      </c>
      <c r="Y3255">
        <v>638</v>
      </c>
      <c r="Z3255">
        <v>2909</v>
      </c>
      <c r="AA3255">
        <v>1</v>
      </c>
      <c r="AB3255" s="2" t="s">
        <v>13432</v>
      </c>
    </row>
    <row r="3256" spans="1:28" x14ac:dyDescent="0.3">
      <c r="A3256" t="s">
        <v>28</v>
      </c>
      <c r="B3256" t="s">
        <v>29</v>
      </c>
      <c r="C3256" t="s">
        <v>66</v>
      </c>
      <c r="D3256" t="s">
        <v>149</v>
      </c>
      <c r="E3256" t="s">
        <v>46</v>
      </c>
      <c r="F3256" t="s">
        <v>355</v>
      </c>
      <c r="G3256">
        <v>12</v>
      </c>
      <c r="H3256">
        <v>400583</v>
      </c>
      <c r="I3256" t="s">
        <v>58</v>
      </c>
      <c r="J3256" s="1">
        <v>45205</v>
      </c>
      <c r="K3256">
        <v>1100</v>
      </c>
      <c r="L3256" t="s">
        <v>3256</v>
      </c>
      <c r="M3256" t="s">
        <v>256</v>
      </c>
      <c r="N3256" t="s">
        <v>13433</v>
      </c>
      <c r="O3256" t="s">
        <v>13434</v>
      </c>
      <c r="P3256" t="s">
        <v>39</v>
      </c>
      <c r="Q3256">
        <v>6</v>
      </c>
      <c r="R3256" t="s">
        <v>88</v>
      </c>
      <c r="S3256" t="s">
        <v>79</v>
      </c>
      <c r="T3256">
        <v>18816</v>
      </c>
      <c r="U3256" s="1">
        <v>45572</v>
      </c>
      <c r="V3256" t="s">
        <v>155</v>
      </c>
      <c r="W3256">
        <v>642255</v>
      </c>
      <c r="X3256" t="s">
        <v>13435</v>
      </c>
      <c r="Y3256">
        <v>246</v>
      </c>
      <c r="Z3256">
        <v>1008</v>
      </c>
      <c r="AA3256">
        <v>3</v>
      </c>
      <c r="AB3256" s="2" t="s">
        <v>7522</v>
      </c>
    </row>
    <row r="3257" spans="1:28" x14ac:dyDescent="0.3">
      <c r="A3257" t="s">
        <v>28</v>
      </c>
      <c r="B3257" t="s">
        <v>29</v>
      </c>
      <c r="C3257" t="s">
        <v>30</v>
      </c>
      <c r="D3257" t="s">
        <v>163</v>
      </c>
      <c r="E3257" t="s">
        <v>56</v>
      </c>
      <c r="F3257" t="s">
        <v>83</v>
      </c>
      <c r="G3257">
        <v>16</v>
      </c>
      <c r="H3257">
        <v>400199</v>
      </c>
      <c r="I3257" t="s">
        <v>58</v>
      </c>
      <c r="J3257" s="1">
        <v>44376</v>
      </c>
      <c r="K3257">
        <v>800</v>
      </c>
      <c r="L3257" t="s">
        <v>13436</v>
      </c>
      <c r="M3257" t="s">
        <v>144</v>
      </c>
      <c r="N3257" t="s">
        <v>13437</v>
      </c>
      <c r="O3257" t="s">
        <v>13438</v>
      </c>
      <c r="P3257" t="s">
        <v>39</v>
      </c>
      <c r="Q3257">
        <v>9</v>
      </c>
      <c r="R3257" t="s">
        <v>40</v>
      </c>
      <c r="S3257" t="s">
        <v>63</v>
      </c>
      <c r="T3257">
        <v>53836</v>
      </c>
      <c r="U3257" s="1">
        <v>45309</v>
      </c>
      <c r="V3257" t="s">
        <v>111</v>
      </c>
      <c r="W3257">
        <v>235934</v>
      </c>
      <c r="X3257" t="s">
        <v>13439</v>
      </c>
      <c r="Y3257">
        <v>504</v>
      </c>
      <c r="Z3257">
        <v>1709</v>
      </c>
      <c r="AA3257">
        <v>1</v>
      </c>
      <c r="AB3257">
        <v>683.6</v>
      </c>
    </row>
    <row r="3258" spans="1:28" x14ac:dyDescent="0.3">
      <c r="A3258" t="s">
        <v>28</v>
      </c>
      <c r="B3258" t="s">
        <v>29</v>
      </c>
      <c r="C3258" t="s">
        <v>66</v>
      </c>
      <c r="D3258" t="s">
        <v>566</v>
      </c>
      <c r="E3258" t="s">
        <v>46</v>
      </c>
      <c r="F3258" t="s">
        <v>135</v>
      </c>
      <c r="G3258">
        <v>72</v>
      </c>
      <c r="H3258">
        <v>404554</v>
      </c>
      <c r="I3258" t="s">
        <v>34</v>
      </c>
      <c r="J3258" s="1">
        <v>44136</v>
      </c>
      <c r="K3258">
        <v>1200</v>
      </c>
      <c r="L3258" t="s">
        <v>13440</v>
      </c>
      <c r="M3258" t="s">
        <v>496</v>
      </c>
      <c r="N3258" t="s">
        <v>13441</v>
      </c>
      <c r="O3258">
        <v>9836714671</v>
      </c>
      <c r="P3258" t="s">
        <v>71</v>
      </c>
      <c r="Q3258">
        <v>7</v>
      </c>
      <c r="R3258" t="s">
        <v>88</v>
      </c>
      <c r="S3258" t="s">
        <v>41</v>
      </c>
      <c r="T3258">
        <v>22452</v>
      </c>
      <c r="U3258" s="1">
        <v>45509</v>
      </c>
      <c r="V3258" t="s">
        <v>64</v>
      </c>
      <c r="W3258">
        <v>917338</v>
      </c>
      <c r="X3258" t="s">
        <v>13442</v>
      </c>
      <c r="Y3258">
        <v>720</v>
      </c>
      <c r="Z3258">
        <v>2464</v>
      </c>
      <c r="AA3258">
        <v>5</v>
      </c>
      <c r="AB3258">
        <v>4928</v>
      </c>
    </row>
    <row r="3259" spans="1:28" x14ac:dyDescent="0.3">
      <c r="A3259" t="s">
        <v>28</v>
      </c>
      <c r="B3259" t="s">
        <v>29</v>
      </c>
      <c r="C3259" t="s">
        <v>44</v>
      </c>
      <c r="D3259" t="s">
        <v>149</v>
      </c>
      <c r="E3259" t="s">
        <v>46</v>
      </c>
      <c r="F3259" t="s">
        <v>355</v>
      </c>
      <c r="G3259">
        <v>7</v>
      </c>
      <c r="H3259">
        <v>421842</v>
      </c>
      <c r="I3259" t="s">
        <v>58</v>
      </c>
      <c r="J3259" s="1">
        <v>43951</v>
      </c>
      <c r="K3259">
        <v>1000</v>
      </c>
      <c r="L3259" t="s">
        <v>13443</v>
      </c>
      <c r="M3259" t="s">
        <v>334</v>
      </c>
      <c r="N3259" t="s">
        <v>13444</v>
      </c>
      <c r="O3259" t="s">
        <v>13445</v>
      </c>
      <c r="P3259" t="s">
        <v>87</v>
      </c>
      <c r="Q3259">
        <v>3</v>
      </c>
      <c r="R3259" t="s">
        <v>40</v>
      </c>
      <c r="S3259" t="s">
        <v>63</v>
      </c>
      <c r="T3259">
        <v>60844</v>
      </c>
      <c r="U3259" s="1">
        <v>45318</v>
      </c>
      <c r="V3259" t="s">
        <v>111</v>
      </c>
      <c r="W3259">
        <v>854371</v>
      </c>
      <c r="X3259" t="s">
        <v>13446</v>
      </c>
      <c r="Y3259">
        <v>550</v>
      </c>
      <c r="Z3259">
        <v>2042</v>
      </c>
      <c r="AA3259">
        <v>4</v>
      </c>
      <c r="AB3259" s="2" t="s">
        <v>13447</v>
      </c>
    </row>
    <row r="3260" spans="1:28" x14ac:dyDescent="0.3">
      <c r="A3260" t="s">
        <v>28</v>
      </c>
      <c r="B3260" t="s">
        <v>29</v>
      </c>
      <c r="C3260" t="s">
        <v>193</v>
      </c>
      <c r="D3260" t="s">
        <v>511</v>
      </c>
      <c r="E3260" t="s">
        <v>46</v>
      </c>
      <c r="F3260" t="s">
        <v>355</v>
      </c>
      <c r="G3260">
        <v>97</v>
      </c>
      <c r="H3260">
        <v>416359</v>
      </c>
      <c r="I3260" t="s">
        <v>34</v>
      </c>
      <c r="J3260" s="1">
        <v>45496</v>
      </c>
      <c r="K3260">
        <v>1200</v>
      </c>
      <c r="L3260" t="s">
        <v>13448</v>
      </c>
      <c r="M3260" t="s">
        <v>205</v>
      </c>
      <c r="N3260" t="s">
        <v>13449</v>
      </c>
      <c r="O3260" t="s">
        <v>13450</v>
      </c>
      <c r="P3260" t="s">
        <v>51</v>
      </c>
      <c r="Q3260">
        <v>14</v>
      </c>
      <c r="R3260" t="s">
        <v>88</v>
      </c>
      <c r="S3260" t="s">
        <v>118</v>
      </c>
      <c r="T3260">
        <v>46420</v>
      </c>
      <c r="U3260" s="1">
        <v>45412</v>
      </c>
      <c r="V3260" t="s">
        <v>80</v>
      </c>
      <c r="W3260">
        <v>192744</v>
      </c>
      <c r="X3260" t="s">
        <v>13451</v>
      </c>
      <c r="Y3260">
        <v>648</v>
      </c>
      <c r="Z3260">
        <v>914</v>
      </c>
      <c r="AA3260">
        <v>5</v>
      </c>
      <c r="AB3260">
        <v>1828</v>
      </c>
    </row>
    <row r="3261" spans="1:28" x14ac:dyDescent="0.3">
      <c r="A3261" t="s">
        <v>28</v>
      </c>
      <c r="B3261" t="s">
        <v>29</v>
      </c>
      <c r="C3261" t="s">
        <v>44</v>
      </c>
      <c r="D3261" t="s">
        <v>98</v>
      </c>
      <c r="E3261" t="s">
        <v>32</v>
      </c>
      <c r="F3261" t="s">
        <v>150</v>
      </c>
      <c r="G3261">
        <v>16</v>
      </c>
      <c r="H3261">
        <v>416681</v>
      </c>
      <c r="I3261" t="s">
        <v>58</v>
      </c>
      <c r="J3261" s="1">
        <v>44285</v>
      </c>
      <c r="K3261">
        <v>1200</v>
      </c>
      <c r="L3261" t="s">
        <v>13452</v>
      </c>
      <c r="M3261" t="s">
        <v>506</v>
      </c>
      <c r="N3261" t="s">
        <v>13453</v>
      </c>
      <c r="O3261" t="s">
        <v>13454</v>
      </c>
      <c r="P3261" t="s">
        <v>87</v>
      </c>
      <c r="Q3261">
        <v>15</v>
      </c>
      <c r="R3261" t="s">
        <v>40</v>
      </c>
      <c r="S3261" t="s">
        <v>118</v>
      </c>
      <c r="T3261">
        <v>19724</v>
      </c>
      <c r="U3261" s="1">
        <v>45533</v>
      </c>
      <c r="V3261" t="s">
        <v>64</v>
      </c>
      <c r="W3261">
        <v>446135</v>
      </c>
      <c r="X3261" t="s">
        <v>13455</v>
      </c>
      <c r="Y3261">
        <v>320</v>
      </c>
      <c r="Z3261">
        <v>1611</v>
      </c>
      <c r="AA3261">
        <v>7</v>
      </c>
      <c r="AB3261">
        <v>4510.8</v>
      </c>
    </row>
    <row r="3262" spans="1:28" x14ac:dyDescent="0.3">
      <c r="A3262" t="s">
        <v>28</v>
      </c>
      <c r="B3262" t="s">
        <v>29</v>
      </c>
      <c r="C3262" t="s">
        <v>54</v>
      </c>
      <c r="D3262" t="s">
        <v>182</v>
      </c>
      <c r="E3262" t="s">
        <v>32</v>
      </c>
      <c r="F3262" t="s">
        <v>99</v>
      </c>
      <c r="G3262">
        <v>70</v>
      </c>
      <c r="H3262">
        <v>418861</v>
      </c>
      <c r="I3262" t="s">
        <v>58</v>
      </c>
      <c r="J3262" s="1">
        <v>44415</v>
      </c>
      <c r="K3262">
        <v>950</v>
      </c>
      <c r="L3262" t="s">
        <v>3443</v>
      </c>
      <c r="M3262" t="s">
        <v>423</v>
      </c>
      <c r="N3262" t="s">
        <v>13456</v>
      </c>
      <c r="O3262">
        <v>5009033873</v>
      </c>
      <c r="P3262" t="s">
        <v>71</v>
      </c>
      <c r="Q3262">
        <v>14</v>
      </c>
      <c r="R3262" t="s">
        <v>88</v>
      </c>
      <c r="S3262" t="s">
        <v>79</v>
      </c>
      <c r="T3262">
        <v>54337</v>
      </c>
      <c r="U3262" s="1">
        <v>45293</v>
      </c>
      <c r="V3262" t="s">
        <v>111</v>
      </c>
      <c r="W3262">
        <v>693169</v>
      </c>
      <c r="X3262" t="s">
        <v>9969</v>
      </c>
      <c r="Y3262">
        <v>467</v>
      </c>
      <c r="Z3262">
        <v>1939</v>
      </c>
      <c r="AA3262">
        <v>1</v>
      </c>
      <c r="AB3262">
        <v>775.6</v>
      </c>
    </row>
    <row r="3263" spans="1:28" x14ac:dyDescent="0.3">
      <c r="A3263" t="s">
        <v>28</v>
      </c>
      <c r="B3263" t="s">
        <v>29</v>
      </c>
      <c r="C3263" t="s">
        <v>193</v>
      </c>
      <c r="D3263" t="s">
        <v>637</v>
      </c>
      <c r="E3263" t="s">
        <v>32</v>
      </c>
      <c r="F3263" t="s">
        <v>33</v>
      </c>
      <c r="G3263">
        <v>94</v>
      </c>
      <c r="H3263">
        <v>402070</v>
      </c>
      <c r="I3263" t="s">
        <v>34</v>
      </c>
      <c r="J3263" s="1">
        <v>45391</v>
      </c>
      <c r="K3263">
        <v>1300</v>
      </c>
      <c r="L3263" t="s">
        <v>13457</v>
      </c>
      <c r="M3263" t="s">
        <v>542</v>
      </c>
      <c r="N3263" t="s">
        <v>13458</v>
      </c>
      <c r="O3263" t="s">
        <v>13459</v>
      </c>
      <c r="P3263" t="s">
        <v>87</v>
      </c>
      <c r="Q3263">
        <v>9</v>
      </c>
      <c r="R3263" t="s">
        <v>40</v>
      </c>
      <c r="S3263" t="s">
        <v>118</v>
      </c>
      <c r="T3263">
        <v>68941</v>
      </c>
      <c r="U3263" s="1">
        <v>45533</v>
      </c>
      <c r="V3263" t="s">
        <v>64</v>
      </c>
      <c r="W3263">
        <v>558212</v>
      </c>
      <c r="X3263" t="s">
        <v>13460</v>
      </c>
      <c r="Y3263">
        <v>443</v>
      </c>
      <c r="Z3263">
        <v>575</v>
      </c>
      <c r="AA3263">
        <v>3</v>
      </c>
      <c r="AB3263">
        <v>690</v>
      </c>
    </row>
    <row r="3264" spans="1:28" x14ac:dyDescent="0.3">
      <c r="A3264" t="s">
        <v>28</v>
      </c>
      <c r="B3264" t="s">
        <v>29</v>
      </c>
      <c r="C3264" t="s">
        <v>157</v>
      </c>
      <c r="D3264" t="s">
        <v>134</v>
      </c>
      <c r="E3264" t="s">
        <v>32</v>
      </c>
      <c r="F3264" t="s">
        <v>33</v>
      </c>
      <c r="G3264">
        <v>36</v>
      </c>
      <c r="H3264">
        <v>420199</v>
      </c>
      <c r="I3264" t="s">
        <v>34</v>
      </c>
      <c r="J3264" s="1">
        <v>44520</v>
      </c>
      <c r="K3264">
        <v>1400</v>
      </c>
      <c r="L3264" t="s">
        <v>13461</v>
      </c>
      <c r="M3264" t="s">
        <v>313</v>
      </c>
      <c r="N3264" t="s">
        <v>13462</v>
      </c>
      <c r="O3264" t="s">
        <v>13463</v>
      </c>
      <c r="P3264" t="s">
        <v>71</v>
      </c>
      <c r="Q3264">
        <v>10</v>
      </c>
      <c r="R3264" t="s">
        <v>40</v>
      </c>
      <c r="S3264" t="s">
        <v>118</v>
      </c>
      <c r="T3264">
        <v>58172</v>
      </c>
      <c r="U3264" s="1">
        <v>45344</v>
      </c>
      <c r="V3264" t="s">
        <v>119</v>
      </c>
      <c r="W3264">
        <v>458761</v>
      </c>
      <c r="X3264" t="s">
        <v>13464</v>
      </c>
      <c r="Y3264">
        <v>942</v>
      </c>
      <c r="Z3264">
        <v>1414</v>
      </c>
      <c r="AA3264">
        <v>4</v>
      </c>
      <c r="AB3264">
        <v>2262.4</v>
      </c>
    </row>
    <row r="3265" spans="1:28" x14ac:dyDescent="0.3">
      <c r="A3265" t="s">
        <v>28</v>
      </c>
      <c r="B3265" t="s">
        <v>29</v>
      </c>
      <c r="C3265" t="s">
        <v>148</v>
      </c>
      <c r="D3265" t="s">
        <v>149</v>
      </c>
      <c r="E3265" t="s">
        <v>56</v>
      </c>
      <c r="F3265" t="s">
        <v>99</v>
      </c>
      <c r="G3265">
        <v>54</v>
      </c>
      <c r="H3265">
        <v>437929</v>
      </c>
      <c r="I3265" t="s">
        <v>58</v>
      </c>
      <c r="J3265" s="1">
        <v>44902</v>
      </c>
      <c r="K3265">
        <v>950</v>
      </c>
      <c r="L3265" t="s">
        <v>13465</v>
      </c>
      <c r="M3265" t="s">
        <v>1305</v>
      </c>
      <c r="N3265" t="s">
        <v>13466</v>
      </c>
      <c r="O3265" t="s">
        <v>13467</v>
      </c>
      <c r="P3265" t="s">
        <v>87</v>
      </c>
      <c r="Q3265">
        <v>16</v>
      </c>
      <c r="R3265" t="s">
        <v>88</v>
      </c>
      <c r="S3265" t="s">
        <v>41</v>
      </c>
      <c r="T3265">
        <v>29513</v>
      </c>
      <c r="U3265" s="1">
        <v>45606</v>
      </c>
      <c r="V3265" t="s">
        <v>42</v>
      </c>
      <c r="W3265">
        <v>834782</v>
      </c>
      <c r="X3265" t="s">
        <v>13468</v>
      </c>
      <c r="Y3265">
        <v>212</v>
      </c>
      <c r="Z3265">
        <v>2495</v>
      </c>
      <c r="AA3265">
        <v>6</v>
      </c>
      <c r="AB3265">
        <v>5988</v>
      </c>
    </row>
    <row r="3266" spans="1:28" x14ac:dyDescent="0.3">
      <c r="A3266" t="s">
        <v>28</v>
      </c>
      <c r="B3266" t="s">
        <v>29</v>
      </c>
      <c r="C3266" t="s">
        <v>157</v>
      </c>
      <c r="D3266" t="s">
        <v>55</v>
      </c>
      <c r="E3266" t="s">
        <v>56</v>
      </c>
      <c r="F3266" t="s">
        <v>47</v>
      </c>
      <c r="G3266">
        <v>49</v>
      </c>
      <c r="H3266">
        <v>438410</v>
      </c>
      <c r="I3266" t="s">
        <v>34</v>
      </c>
      <c r="J3266" s="1">
        <v>45515</v>
      </c>
      <c r="K3266">
        <v>1200</v>
      </c>
      <c r="L3266" t="s">
        <v>13469</v>
      </c>
      <c r="M3266" t="s">
        <v>232</v>
      </c>
      <c r="N3266" t="s">
        <v>13470</v>
      </c>
      <c r="O3266" t="s">
        <v>13471</v>
      </c>
      <c r="P3266" t="s">
        <v>87</v>
      </c>
      <c r="Q3266">
        <v>6</v>
      </c>
      <c r="R3266" t="s">
        <v>88</v>
      </c>
      <c r="S3266" t="s">
        <v>118</v>
      </c>
      <c r="T3266">
        <v>33419</v>
      </c>
      <c r="U3266" s="1">
        <v>45461</v>
      </c>
      <c r="V3266" t="s">
        <v>52</v>
      </c>
      <c r="W3266">
        <v>209010</v>
      </c>
      <c r="X3266" t="s">
        <v>13472</v>
      </c>
      <c r="Y3266">
        <v>735</v>
      </c>
      <c r="Z3266">
        <v>1859</v>
      </c>
      <c r="AA3266">
        <v>7</v>
      </c>
      <c r="AB3266" s="2" t="s">
        <v>13473</v>
      </c>
    </row>
    <row r="3267" spans="1:28" x14ac:dyDescent="0.3">
      <c r="A3267" t="s">
        <v>28</v>
      </c>
      <c r="B3267" t="s">
        <v>29</v>
      </c>
      <c r="C3267" t="s">
        <v>91</v>
      </c>
      <c r="D3267" t="s">
        <v>411</v>
      </c>
      <c r="E3267" t="s">
        <v>56</v>
      </c>
      <c r="F3267" t="s">
        <v>99</v>
      </c>
      <c r="G3267">
        <v>100</v>
      </c>
      <c r="H3267">
        <v>430391</v>
      </c>
      <c r="I3267" t="s">
        <v>58</v>
      </c>
      <c r="J3267" s="1">
        <v>45321</v>
      </c>
      <c r="K3267">
        <v>950</v>
      </c>
      <c r="L3267" t="s">
        <v>5250</v>
      </c>
      <c r="M3267" t="s">
        <v>276</v>
      </c>
      <c r="N3267" t="s">
        <v>13474</v>
      </c>
      <c r="O3267">
        <v>7352247816</v>
      </c>
      <c r="P3267" t="s">
        <v>39</v>
      </c>
      <c r="Q3267">
        <v>13</v>
      </c>
      <c r="R3267" t="s">
        <v>88</v>
      </c>
      <c r="S3267" t="s">
        <v>118</v>
      </c>
      <c r="T3267">
        <v>72891</v>
      </c>
      <c r="U3267" s="1">
        <v>45582</v>
      </c>
      <c r="V3267" t="s">
        <v>155</v>
      </c>
      <c r="W3267">
        <v>856871</v>
      </c>
      <c r="X3267" t="s">
        <v>13475</v>
      </c>
      <c r="Y3267">
        <v>301</v>
      </c>
      <c r="Z3267">
        <v>2961</v>
      </c>
      <c r="AA3267">
        <v>5</v>
      </c>
      <c r="AB3267">
        <v>5922</v>
      </c>
    </row>
    <row r="3268" spans="1:28" x14ac:dyDescent="0.3">
      <c r="A3268" t="s">
        <v>28</v>
      </c>
      <c r="B3268" t="s">
        <v>29</v>
      </c>
      <c r="C3268" t="s">
        <v>91</v>
      </c>
      <c r="D3268" t="s">
        <v>248</v>
      </c>
      <c r="E3268" t="s">
        <v>32</v>
      </c>
      <c r="F3268" t="s">
        <v>150</v>
      </c>
      <c r="G3268">
        <v>32</v>
      </c>
      <c r="H3268">
        <v>405805</v>
      </c>
      <c r="I3268" t="s">
        <v>58</v>
      </c>
      <c r="J3268" s="1">
        <v>45100</v>
      </c>
      <c r="K3268">
        <v>1400</v>
      </c>
      <c r="L3268" t="s">
        <v>13476</v>
      </c>
      <c r="M3268" t="s">
        <v>478</v>
      </c>
      <c r="N3268" t="s">
        <v>13477</v>
      </c>
      <c r="O3268" t="s">
        <v>13478</v>
      </c>
      <c r="P3268" t="s">
        <v>71</v>
      </c>
      <c r="Q3268">
        <v>19</v>
      </c>
      <c r="R3268" t="s">
        <v>88</v>
      </c>
      <c r="S3268" t="s">
        <v>63</v>
      </c>
      <c r="T3268">
        <v>91679</v>
      </c>
      <c r="U3268" s="1">
        <v>45433</v>
      </c>
      <c r="V3268" t="s">
        <v>140</v>
      </c>
      <c r="W3268">
        <v>486020</v>
      </c>
      <c r="X3268" t="s">
        <v>13479</v>
      </c>
      <c r="Y3268">
        <v>990</v>
      </c>
      <c r="Z3268">
        <v>1499</v>
      </c>
      <c r="AA3268">
        <v>8</v>
      </c>
      <c r="AB3268">
        <v>4796.8</v>
      </c>
    </row>
    <row r="3269" spans="1:28" x14ac:dyDescent="0.3">
      <c r="A3269" t="s">
        <v>28</v>
      </c>
      <c r="B3269" t="s">
        <v>29</v>
      </c>
      <c r="C3269" t="s">
        <v>44</v>
      </c>
      <c r="D3269" t="s">
        <v>338</v>
      </c>
      <c r="E3269" t="s">
        <v>32</v>
      </c>
      <c r="F3269" t="s">
        <v>83</v>
      </c>
      <c r="G3269">
        <v>88</v>
      </c>
      <c r="H3269">
        <v>408417</v>
      </c>
      <c r="I3269" t="s">
        <v>34</v>
      </c>
      <c r="J3269" s="1">
        <v>44300</v>
      </c>
      <c r="K3269">
        <v>1400</v>
      </c>
      <c r="L3269" t="s">
        <v>13480</v>
      </c>
      <c r="M3269" t="s">
        <v>129</v>
      </c>
      <c r="N3269" t="s">
        <v>13481</v>
      </c>
      <c r="O3269">
        <f>1-620-86-2046</f>
        <v>-2751</v>
      </c>
      <c r="P3269" t="s">
        <v>71</v>
      </c>
      <c r="Q3269">
        <v>12</v>
      </c>
      <c r="R3269" t="s">
        <v>40</v>
      </c>
      <c r="S3269" t="s">
        <v>41</v>
      </c>
      <c r="T3269">
        <v>99894</v>
      </c>
      <c r="U3269" s="1">
        <v>45488</v>
      </c>
      <c r="V3269" t="s">
        <v>126</v>
      </c>
      <c r="W3269">
        <v>598263</v>
      </c>
      <c r="X3269" t="s">
        <v>13482</v>
      </c>
      <c r="Y3269">
        <v>739</v>
      </c>
      <c r="Z3269">
        <v>1323</v>
      </c>
      <c r="AA3269">
        <v>6</v>
      </c>
      <c r="AB3269" s="2" t="s">
        <v>13483</v>
      </c>
    </row>
    <row r="3270" spans="1:28" x14ac:dyDescent="0.3">
      <c r="A3270" t="s">
        <v>28</v>
      </c>
      <c r="B3270" t="s">
        <v>29</v>
      </c>
      <c r="C3270" t="s">
        <v>91</v>
      </c>
      <c r="D3270" t="s">
        <v>637</v>
      </c>
      <c r="E3270" t="s">
        <v>56</v>
      </c>
      <c r="F3270" t="s">
        <v>150</v>
      </c>
      <c r="G3270">
        <v>14</v>
      </c>
      <c r="H3270">
        <v>414655</v>
      </c>
      <c r="I3270" t="s">
        <v>34</v>
      </c>
      <c r="J3270" s="1">
        <v>44127</v>
      </c>
      <c r="K3270">
        <v>1000</v>
      </c>
      <c r="L3270" t="s">
        <v>13484</v>
      </c>
      <c r="M3270" t="s">
        <v>747</v>
      </c>
      <c r="N3270" t="s">
        <v>13485</v>
      </c>
      <c r="O3270" t="s">
        <v>13486</v>
      </c>
      <c r="P3270" t="s">
        <v>71</v>
      </c>
      <c r="Q3270">
        <v>17</v>
      </c>
      <c r="R3270" t="s">
        <v>40</v>
      </c>
      <c r="S3270" t="s">
        <v>63</v>
      </c>
      <c r="T3270">
        <v>64588</v>
      </c>
      <c r="U3270" s="1">
        <v>45507</v>
      </c>
      <c r="V3270" t="s">
        <v>64</v>
      </c>
      <c r="W3270">
        <v>191079</v>
      </c>
      <c r="X3270" t="s">
        <v>13487</v>
      </c>
      <c r="Y3270">
        <v>963</v>
      </c>
      <c r="Z3270">
        <v>2246</v>
      </c>
      <c r="AA3270">
        <v>8</v>
      </c>
      <c r="AB3270" s="2" t="s">
        <v>13488</v>
      </c>
    </row>
    <row r="3271" spans="1:28" x14ac:dyDescent="0.3">
      <c r="A3271" t="s">
        <v>28</v>
      </c>
      <c r="B3271" t="s">
        <v>29</v>
      </c>
      <c r="C3271" t="s">
        <v>148</v>
      </c>
      <c r="D3271" t="s">
        <v>227</v>
      </c>
      <c r="E3271" t="s">
        <v>46</v>
      </c>
      <c r="F3271" t="s">
        <v>175</v>
      </c>
      <c r="G3271">
        <v>33</v>
      </c>
      <c r="H3271">
        <v>413849</v>
      </c>
      <c r="I3271" t="s">
        <v>34</v>
      </c>
      <c r="J3271" s="1">
        <v>45348</v>
      </c>
      <c r="K3271">
        <v>1000</v>
      </c>
      <c r="L3271" t="s">
        <v>13489</v>
      </c>
      <c r="M3271" t="s">
        <v>953</v>
      </c>
      <c r="N3271" t="s">
        <v>13490</v>
      </c>
      <c r="O3271">
        <f>1-33-101-3359</f>
        <v>-3492</v>
      </c>
      <c r="P3271" t="s">
        <v>51</v>
      </c>
      <c r="Q3271">
        <v>20</v>
      </c>
      <c r="R3271" t="s">
        <v>40</v>
      </c>
      <c r="S3271" t="s">
        <v>63</v>
      </c>
      <c r="T3271">
        <v>37594</v>
      </c>
      <c r="U3271" s="1">
        <v>45428</v>
      </c>
      <c r="V3271" t="s">
        <v>140</v>
      </c>
      <c r="W3271">
        <v>587330</v>
      </c>
      <c r="X3271" t="s">
        <v>13491</v>
      </c>
      <c r="Y3271">
        <v>759</v>
      </c>
      <c r="Z3271">
        <v>2891</v>
      </c>
      <c r="AA3271">
        <v>7</v>
      </c>
      <c r="AB3271">
        <v>8094.8</v>
      </c>
    </row>
    <row r="3272" spans="1:28" x14ac:dyDescent="0.3">
      <c r="A3272" t="s">
        <v>28</v>
      </c>
      <c r="B3272" t="s">
        <v>29</v>
      </c>
      <c r="C3272" t="s">
        <v>54</v>
      </c>
      <c r="D3272" t="s">
        <v>524</v>
      </c>
      <c r="E3272" t="s">
        <v>32</v>
      </c>
      <c r="F3272" t="s">
        <v>175</v>
      </c>
      <c r="G3272">
        <v>59</v>
      </c>
      <c r="H3272">
        <v>417862</v>
      </c>
      <c r="I3272" t="s">
        <v>58</v>
      </c>
      <c r="J3272" s="1">
        <v>44401</v>
      </c>
      <c r="K3272">
        <v>1300</v>
      </c>
      <c r="L3272" t="s">
        <v>13492</v>
      </c>
      <c r="M3272" t="s">
        <v>108</v>
      </c>
      <c r="N3272" t="s">
        <v>13493</v>
      </c>
      <c r="O3272" t="s">
        <v>13494</v>
      </c>
      <c r="P3272" t="s">
        <v>71</v>
      </c>
      <c r="Q3272">
        <v>3</v>
      </c>
      <c r="R3272" t="s">
        <v>40</v>
      </c>
      <c r="S3272" t="s">
        <v>118</v>
      </c>
      <c r="T3272">
        <v>41284</v>
      </c>
      <c r="U3272" s="1">
        <v>45538</v>
      </c>
      <c r="V3272" t="s">
        <v>180</v>
      </c>
      <c r="W3272">
        <v>401498</v>
      </c>
      <c r="X3272" t="s">
        <v>13495</v>
      </c>
      <c r="Y3272">
        <v>416</v>
      </c>
      <c r="Z3272">
        <v>1112</v>
      </c>
      <c r="AA3272">
        <v>6</v>
      </c>
      <c r="AB3272">
        <v>2668.8</v>
      </c>
    </row>
    <row r="3273" spans="1:28" x14ac:dyDescent="0.3">
      <c r="A3273" t="s">
        <v>28</v>
      </c>
      <c r="B3273" t="s">
        <v>29</v>
      </c>
      <c r="C3273" t="s">
        <v>30</v>
      </c>
      <c r="D3273" t="s">
        <v>317</v>
      </c>
      <c r="E3273" t="s">
        <v>56</v>
      </c>
      <c r="F3273" t="s">
        <v>99</v>
      </c>
      <c r="G3273">
        <v>21</v>
      </c>
      <c r="H3273">
        <v>439694</v>
      </c>
      <c r="I3273" t="s">
        <v>58</v>
      </c>
      <c r="J3273" s="1">
        <v>44038</v>
      </c>
      <c r="K3273">
        <v>800</v>
      </c>
      <c r="L3273" t="s">
        <v>13496</v>
      </c>
      <c r="M3273" t="s">
        <v>211</v>
      </c>
      <c r="N3273" t="s">
        <v>13497</v>
      </c>
      <c r="O3273" t="s">
        <v>13498</v>
      </c>
      <c r="P3273" t="s">
        <v>71</v>
      </c>
      <c r="Q3273">
        <v>19</v>
      </c>
      <c r="R3273" t="s">
        <v>40</v>
      </c>
      <c r="S3273" t="s">
        <v>41</v>
      </c>
      <c r="T3273">
        <v>47379</v>
      </c>
      <c r="U3273" s="1">
        <v>45419</v>
      </c>
      <c r="V3273" t="s">
        <v>140</v>
      </c>
      <c r="W3273">
        <v>300372</v>
      </c>
      <c r="X3273" t="s">
        <v>13499</v>
      </c>
      <c r="Y3273">
        <v>246</v>
      </c>
      <c r="Z3273">
        <v>1824</v>
      </c>
      <c r="AA3273">
        <v>4</v>
      </c>
      <c r="AB3273">
        <v>2918.4</v>
      </c>
    </row>
    <row r="3274" spans="1:28" x14ac:dyDescent="0.3">
      <c r="A3274" t="s">
        <v>28</v>
      </c>
      <c r="B3274" t="s">
        <v>29</v>
      </c>
      <c r="C3274" t="s">
        <v>193</v>
      </c>
      <c r="D3274" t="s">
        <v>134</v>
      </c>
      <c r="E3274" t="s">
        <v>56</v>
      </c>
      <c r="F3274" t="s">
        <v>106</v>
      </c>
      <c r="G3274">
        <v>20</v>
      </c>
      <c r="H3274">
        <v>435912</v>
      </c>
      <c r="I3274" t="s">
        <v>58</v>
      </c>
      <c r="J3274" s="1">
        <v>45432</v>
      </c>
      <c r="K3274">
        <v>1300</v>
      </c>
      <c r="L3274" t="s">
        <v>13500</v>
      </c>
      <c r="M3274" t="s">
        <v>591</v>
      </c>
      <c r="N3274" t="s">
        <v>13501</v>
      </c>
      <c r="O3274" t="s">
        <v>13502</v>
      </c>
      <c r="P3274" t="s">
        <v>71</v>
      </c>
      <c r="Q3274">
        <v>18</v>
      </c>
      <c r="R3274" t="s">
        <v>88</v>
      </c>
      <c r="S3274" t="s">
        <v>79</v>
      </c>
      <c r="T3274">
        <v>96181</v>
      </c>
      <c r="U3274" s="1">
        <v>45443</v>
      </c>
      <c r="V3274" t="s">
        <v>140</v>
      </c>
      <c r="W3274">
        <v>956778</v>
      </c>
      <c r="X3274" t="s">
        <v>13503</v>
      </c>
      <c r="Y3274">
        <v>793</v>
      </c>
      <c r="Z3274">
        <v>2370</v>
      </c>
      <c r="AA3274">
        <v>7</v>
      </c>
      <c r="AB3274">
        <v>6636</v>
      </c>
    </row>
    <row r="3275" spans="1:28" x14ac:dyDescent="0.3">
      <c r="A3275" t="s">
        <v>28</v>
      </c>
      <c r="B3275" t="s">
        <v>29</v>
      </c>
      <c r="C3275" t="s">
        <v>157</v>
      </c>
      <c r="D3275" t="s">
        <v>621</v>
      </c>
      <c r="E3275" t="s">
        <v>56</v>
      </c>
      <c r="F3275" t="s">
        <v>99</v>
      </c>
      <c r="G3275">
        <v>53</v>
      </c>
      <c r="H3275">
        <v>439695</v>
      </c>
      <c r="I3275" t="s">
        <v>34</v>
      </c>
      <c r="J3275" s="1">
        <v>45391</v>
      </c>
      <c r="K3275">
        <v>1000</v>
      </c>
      <c r="L3275" t="s">
        <v>13504</v>
      </c>
      <c r="M3275" t="s">
        <v>1017</v>
      </c>
      <c r="N3275" t="s">
        <v>13505</v>
      </c>
      <c r="O3275" t="s">
        <v>13506</v>
      </c>
      <c r="P3275" t="s">
        <v>51</v>
      </c>
      <c r="Q3275">
        <v>10</v>
      </c>
      <c r="R3275" t="s">
        <v>40</v>
      </c>
      <c r="S3275" t="s">
        <v>79</v>
      </c>
      <c r="T3275">
        <v>32008</v>
      </c>
      <c r="U3275" s="1">
        <v>45390</v>
      </c>
      <c r="V3275" t="s">
        <v>80</v>
      </c>
      <c r="W3275">
        <v>604051</v>
      </c>
      <c r="X3275" t="s">
        <v>13507</v>
      </c>
      <c r="Y3275">
        <v>996</v>
      </c>
      <c r="Z3275">
        <v>2006</v>
      </c>
      <c r="AA3275">
        <v>4</v>
      </c>
      <c r="AB3275" s="2" t="s">
        <v>979</v>
      </c>
    </row>
    <row r="3276" spans="1:28" x14ac:dyDescent="0.3">
      <c r="A3276" t="s">
        <v>28</v>
      </c>
      <c r="B3276" t="s">
        <v>29</v>
      </c>
      <c r="C3276" t="s">
        <v>66</v>
      </c>
      <c r="D3276" t="s">
        <v>254</v>
      </c>
      <c r="E3276" t="s">
        <v>46</v>
      </c>
      <c r="F3276" t="s">
        <v>106</v>
      </c>
      <c r="G3276">
        <v>2</v>
      </c>
      <c r="H3276">
        <v>416253</v>
      </c>
      <c r="I3276" t="s">
        <v>34</v>
      </c>
      <c r="J3276" s="1">
        <v>44842</v>
      </c>
      <c r="K3276">
        <v>1100</v>
      </c>
      <c r="L3276" t="s">
        <v>13508</v>
      </c>
      <c r="M3276" t="s">
        <v>256</v>
      </c>
      <c r="N3276" t="s">
        <v>13509</v>
      </c>
      <c r="O3276">
        <v>4736008115</v>
      </c>
      <c r="P3276" t="s">
        <v>87</v>
      </c>
      <c r="Q3276">
        <v>8</v>
      </c>
      <c r="R3276" t="s">
        <v>40</v>
      </c>
      <c r="S3276" t="s">
        <v>63</v>
      </c>
      <c r="T3276">
        <v>28890</v>
      </c>
      <c r="U3276" s="1">
        <v>45425</v>
      </c>
      <c r="V3276" t="s">
        <v>140</v>
      </c>
      <c r="W3276">
        <v>205552</v>
      </c>
      <c r="X3276" t="s">
        <v>13510</v>
      </c>
      <c r="Y3276">
        <v>979</v>
      </c>
      <c r="Z3276">
        <v>2775</v>
      </c>
      <c r="AA3276">
        <v>4</v>
      </c>
      <c r="AB3276">
        <v>4440</v>
      </c>
    </row>
    <row r="3277" spans="1:28" x14ac:dyDescent="0.3">
      <c r="A3277" t="s">
        <v>28</v>
      </c>
      <c r="B3277" t="s">
        <v>29</v>
      </c>
      <c r="C3277" t="s">
        <v>157</v>
      </c>
      <c r="D3277" t="s">
        <v>254</v>
      </c>
      <c r="E3277" t="s">
        <v>56</v>
      </c>
      <c r="F3277" t="s">
        <v>83</v>
      </c>
      <c r="G3277">
        <v>4</v>
      </c>
      <c r="H3277">
        <v>430835</v>
      </c>
      <c r="I3277" t="s">
        <v>58</v>
      </c>
      <c r="J3277" s="1">
        <v>45282</v>
      </c>
      <c r="K3277">
        <v>1100</v>
      </c>
      <c r="L3277" t="s">
        <v>6433</v>
      </c>
      <c r="M3277" t="s">
        <v>919</v>
      </c>
      <c r="N3277" t="s">
        <v>13511</v>
      </c>
      <c r="O3277" t="s">
        <v>13512</v>
      </c>
      <c r="P3277" t="s">
        <v>39</v>
      </c>
      <c r="Q3277">
        <v>15</v>
      </c>
      <c r="R3277" t="s">
        <v>40</v>
      </c>
      <c r="S3277" t="s">
        <v>118</v>
      </c>
      <c r="T3277">
        <v>46122</v>
      </c>
      <c r="U3277" s="1">
        <v>45569</v>
      </c>
      <c r="V3277" t="s">
        <v>155</v>
      </c>
      <c r="W3277">
        <v>754714</v>
      </c>
      <c r="X3277" t="s">
        <v>13513</v>
      </c>
      <c r="Y3277">
        <v>225</v>
      </c>
      <c r="Z3277">
        <v>2549</v>
      </c>
      <c r="AA3277">
        <v>1</v>
      </c>
      <c r="AB3277">
        <v>1019.6</v>
      </c>
    </row>
    <row r="3278" spans="1:28" x14ac:dyDescent="0.3">
      <c r="A3278" t="s">
        <v>28</v>
      </c>
      <c r="B3278" t="s">
        <v>29</v>
      </c>
      <c r="C3278" t="s">
        <v>148</v>
      </c>
      <c r="D3278" t="s">
        <v>566</v>
      </c>
      <c r="E3278" t="s">
        <v>46</v>
      </c>
      <c r="F3278" t="s">
        <v>57</v>
      </c>
      <c r="G3278">
        <v>43</v>
      </c>
      <c r="H3278">
        <v>418019</v>
      </c>
      <c r="I3278" t="s">
        <v>34</v>
      </c>
      <c r="J3278" s="1">
        <v>45020</v>
      </c>
      <c r="K3278">
        <v>1200</v>
      </c>
      <c r="L3278" t="s">
        <v>13514</v>
      </c>
      <c r="M3278" t="s">
        <v>1483</v>
      </c>
      <c r="N3278" t="s">
        <v>13515</v>
      </c>
      <c r="O3278" t="s">
        <v>13516</v>
      </c>
      <c r="P3278" t="s">
        <v>71</v>
      </c>
      <c r="Q3278">
        <v>15</v>
      </c>
      <c r="R3278" t="s">
        <v>40</v>
      </c>
      <c r="S3278" t="s">
        <v>118</v>
      </c>
      <c r="T3278">
        <v>99137</v>
      </c>
      <c r="U3278" s="1">
        <v>45502</v>
      </c>
      <c r="V3278" t="s">
        <v>126</v>
      </c>
      <c r="W3278">
        <v>457757</v>
      </c>
      <c r="X3278" t="s">
        <v>13517</v>
      </c>
      <c r="Y3278">
        <v>352</v>
      </c>
      <c r="Z3278">
        <v>1119</v>
      </c>
      <c r="AA3278">
        <v>8</v>
      </c>
      <c r="AB3278">
        <v>3580.8</v>
      </c>
    </row>
    <row r="3279" spans="1:28" x14ac:dyDescent="0.3">
      <c r="A3279" t="s">
        <v>28</v>
      </c>
      <c r="B3279" t="s">
        <v>29</v>
      </c>
      <c r="C3279" t="s">
        <v>157</v>
      </c>
      <c r="D3279" t="s">
        <v>442</v>
      </c>
      <c r="E3279" t="s">
        <v>46</v>
      </c>
      <c r="F3279" t="s">
        <v>47</v>
      </c>
      <c r="G3279">
        <v>28</v>
      </c>
      <c r="H3279">
        <v>435919</v>
      </c>
      <c r="I3279" t="s">
        <v>34</v>
      </c>
      <c r="J3279" s="1">
        <v>45506</v>
      </c>
      <c r="K3279">
        <v>1000</v>
      </c>
      <c r="L3279" t="s">
        <v>13518</v>
      </c>
      <c r="M3279" t="s">
        <v>843</v>
      </c>
      <c r="N3279" t="s">
        <v>13519</v>
      </c>
      <c r="O3279" t="s">
        <v>13520</v>
      </c>
      <c r="P3279" t="s">
        <v>51</v>
      </c>
      <c r="Q3279">
        <v>7</v>
      </c>
      <c r="R3279" t="s">
        <v>88</v>
      </c>
      <c r="S3279" t="s">
        <v>79</v>
      </c>
      <c r="T3279">
        <v>25842</v>
      </c>
      <c r="U3279" s="1">
        <v>45325</v>
      </c>
      <c r="V3279" t="s">
        <v>119</v>
      </c>
      <c r="W3279">
        <v>328885</v>
      </c>
      <c r="X3279" t="s">
        <v>13521</v>
      </c>
      <c r="Y3279">
        <v>663</v>
      </c>
      <c r="Z3279">
        <v>950</v>
      </c>
      <c r="AA3279">
        <v>4</v>
      </c>
      <c r="AB3279">
        <v>1520</v>
      </c>
    </row>
    <row r="3280" spans="1:28" x14ac:dyDescent="0.3">
      <c r="A3280" t="s">
        <v>28</v>
      </c>
      <c r="B3280" t="s">
        <v>29</v>
      </c>
      <c r="C3280" t="s">
        <v>193</v>
      </c>
      <c r="D3280" t="s">
        <v>267</v>
      </c>
      <c r="E3280" t="s">
        <v>32</v>
      </c>
      <c r="F3280" t="s">
        <v>355</v>
      </c>
      <c r="G3280">
        <v>69</v>
      </c>
      <c r="H3280">
        <v>422705</v>
      </c>
      <c r="I3280" t="s">
        <v>34</v>
      </c>
      <c r="J3280" s="1">
        <v>44193</v>
      </c>
      <c r="K3280">
        <v>800</v>
      </c>
      <c r="L3280" t="s">
        <v>12267</v>
      </c>
      <c r="M3280" t="s">
        <v>654</v>
      </c>
      <c r="N3280" t="s">
        <v>13522</v>
      </c>
      <c r="O3280" t="s">
        <v>13523</v>
      </c>
      <c r="P3280" t="s">
        <v>87</v>
      </c>
      <c r="Q3280">
        <v>9</v>
      </c>
      <c r="R3280" t="s">
        <v>40</v>
      </c>
      <c r="S3280" t="s">
        <v>118</v>
      </c>
      <c r="T3280">
        <v>58092</v>
      </c>
      <c r="U3280" s="1">
        <v>45523</v>
      </c>
      <c r="V3280" t="s">
        <v>64</v>
      </c>
      <c r="W3280">
        <v>184325</v>
      </c>
      <c r="X3280" t="s">
        <v>13524</v>
      </c>
      <c r="Y3280">
        <v>683</v>
      </c>
      <c r="Z3280">
        <v>2440</v>
      </c>
      <c r="AA3280">
        <v>4</v>
      </c>
      <c r="AB3280">
        <v>3904</v>
      </c>
    </row>
    <row r="3281" spans="1:28" x14ac:dyDescent="0.3">
      <c r="A3281" t="s">
        <v>28</v>
      </c>
      <c r="B3281" t="s">
        <v>29</v>
      </c>
      <c r="C3281" t="s">
        <v>30</v>
      </c>
      <c r="D3281" t="s">
        <v>45</v>
      </c>
      <c r="E3281" t="s">
        <v>56</v>
      </c>
      <c r="F3281" t="s">
        <v>83</v>
      </c>
      <c r="G3281">
        <v>57</v>
      </c>
      <c r="H3281">
        <v>406896</v>
      </c>
      <c r="I3281" t="s">
        <v>34</v>
      </c>
      <c r="J3281" s="1">
        <v>44098</v>
      </c>
      <c r="K3281">
        <v>1400</v>
      </c>
      <c r="L3281" t="s">
        <v>13525</v>
      </c>
      <c r="M3281" t="s">
        <v>49</v>
      </c>
      <c r="N3281" t="s">
        <v>13526</v>
      </c>
      <c r="O3281" t="s">
        <v>13527</v>
      </c>
      <c r="P3281" t="s">
        <v>39</v>
      </c>
      <c r="Q3281">
        <v>3</v>
      </c>
      <c r="R3281" t="s">
        <v>88</v>
      </c>
      <c r="S3281" t="s">
        <v>79</v>
      </c>
      <c r="T3281">
        <v>35916</v>
      </c>
      <c r="U3281" s="1">
        <v>45588</v>
      </c>
      <c r="V3281" t="s">
        <v>155</v>
      </c>
      <c r="W3281">
        <v>392788</v>
      </c>
      <c r="X3281" t="s">
        <v>13528</v>
      </c>
      <c r="Y3281">
        <v>913</v>
      </c>
      <c r="Z3281">
        <v>771</v>
      </c>
      <c r="AA3281">
        <v>6</v>
      </c>
      <c r="AB3281">
        <v>1850.4</v>
      </c>
    </row>
    <row r="3282" spans="1:28" x14ac:dyDescent="0.3">
      <c r="A3282" t="s">
        <v>28</v>
      </c>
      <c r="B3282" t="s">
        <v>29</v>
      </c>
      <c r="C3282" t="s">
        <v>157</v>
      </c>
      <c r="D3282" t="s">
        <v>261</v>
      </c>
      <c r="E3282" t="s">
        <v>56</v>
      </c>
      <c r="F3282" t="s">
        <v>99</v>
      </c>
      <c r="G3282">
        <v>14</v>
      </c>
      <c r="H3282">
        <v>411794</v>
      </c>
      <c r="I3282" t="s">
        <v>58</v>
      </c>
      <c r="J3282" s="1">
        <v>43888</v>
      </c>
      <c r="K3282">
        <v>1400</v>
      </c>
      <c r="L3282" t="s">
        <v>13529</v>
      </c>
      <c r="M3282" t="s">
        <v>568</v>
      </c>
      <c r="N3282" t="s">
        <v>13530</v>
      </c>
      <c r="O3282" t="s">
        <v>13531</v>
      </c>
      <c r="P3282" t="s">
        <v>51</v>
      </c>
      <c r="Q3282">
        <v>10</v>
      </c>
      <c r="R3282" t="s">
        <v>88</v>
      </c>
      <c r="S3282" t="s">
        <v>41</v>
      </c>
      <c r="T3282">
        <v>55498</v>
      </c>
      <c r="U3282" s="1">
        <v>45316</v>
      </c>
      <c r="V3282" t="s">
        <v>111</v>
      </c>
      <c r="W3282">
        <v>478782</v>
      </c>
      <c r="X3282" t="s">
        <v>13532</v>
      </c>
      <c r="Y3282">
        <v>207</v>
      </c>
      <c r="Z3282">
        <v>2088</v>
      </c>
      <c r="AA3282">
        <v>3</v>
      </c>
      <c r="AB3282" s="2" t="s">
        <v>1192</v>
      </c>
    </row>
    <row r="3283" spans="1:28" x14ac:dyDescent="0.3">
      <c r="A3283" t="s">
        <v>28</v>
      </c>
      <c r="B3283" t="s">
        <v>29</v>
      </c>
      <c r="C3283" t="s">
        <v>30</v>
      </c>
      <c r="D3283" t="s">
        <v>267</v>
      </c>
      <c r="E3283" t="s">
        <v>32</v>
      </c>
      <c r="F3283" t="s">
        <v>135</v>
      </c>
      <c r="G3283">
        <v>48</v>
      </c>
      <c r="H3283">
        <v>403496</v>
      </c>
      <c r="I3283" t="s">
        <v>34</v>
      </c>
      <c r="J3283" s="1">
        <v>45569</v>
      </c>
      <c r="K3283">
        <v>950</v>
      </c>
      <c r="L3283" t="s">
        <v>13533</v>
      </c>
      <c r="M3283" t="s">
        <v>953</v>
      </c>
      <c r="N3283" t="s">
        <v>13534</v>
      </c>
      <c r="O3283" t="s">
        <v>13535</v>
      </c>
      <c r="P3283" t="s">
        <v>71</v>
      </c>
      <c r="Q3283">
        <v>6</v>
      </c>
      <c r="R3283" t="s">
        <v>40</v>
      </c>
      <c r="S3283" t="s">
        <v>63</v>
      </c>
      <c r="T3283">
        <v>14647</v>
      </c>
      <c r="U3283" s="1">
        <v>45308</v>
      </c>
      <c r="V3283" t="s">
        <v>111</v>
      </c>
      <c r="W3283">
        <v>427821</v>
      </c>
      <c r="X3283" t="s">
        <v>13536</v>
      </c>
      <c r="Y3283">
        <v>767</v>
      </c>
      <c r="Z3283">
        <v>630</v>
      </c>
      <c r="AA3283">
        <v>2</v>
      </c>
      <c r="AB3283">
        <v>504</v>
      </c>
    </row>
    <row r="3284" spans="1:28" x14ac:dyDescent="0.3">
      <c r="A3284" t="s">
        <v>28</v>
      </c>
      <c r="B3284" t="s">
        <v>29</v>
      </c>
      <c r="C3284" t="s">
        <v>91</v>
      </c>
      <c r="D3284" t="s">
        <v>421</v>
      </c>
      <c r="E3284" t="s">
        <v>32</v>
      </c>
      <c r="F3284" t="s">
        <v>150</v>
      </c>
      <c r="G3284">
        <v>98</v>
      </c>
      <c r="H3284">
        <v>429295</v>
      </c>
      <c r="I3284" t="s">
        <v>58</v>
      </c>
      <c r="J3284" s="1">
        <v>43961</v>
      </c>
      <c r="K3284">
        <v>800</v>
      </c>
      <c r="L3284" t="s">
        <v>13537</v>
      </c>
      <c r="M3284" t="s">
        <v>869</v>
      </c>
      <c r="N3284" t="s">
        <v>13538</v>
      </c>
      <c r="O3284" t="s">
        <v>13539</v>
      </c>
      <c r="P3284" t="s">
        <v>87</v>
      </c>
      <c r="Q3284">
        <v>17</v>
      </c>
      <c r="R3284" t="s">
        <v>88</v>
      </c>
      <c r="S3284" t="s">
        <v>41</v>
      </c>
      <c r="T3284">
        <v>36368</v>
      </c>
      <c r="U3284" s="1">
        <v>45385</v>
      </c>
      <c r="V3284" t="s">
        <v>80</v>
      </c>
      <c r="W3284">
        <v>151665</v>
      </c>
      <c r="X3284" t="s">
        <v>13540</v>
      </c>
      <c r="Y3284">
        <v>688</v>
      </c>
      <c r="Z3284">
        <v>2585</v>
      </c>
      <c r="AA3284">
        <v>1</v>
      </c>
      <c r="AB3284">
        <v>1034</v>
      </c>
    </row>
    <row r="3285" spans="1:28" x14ac:dyDescent="0.3">
      <c r="A3285" t="s">
        <v>28</v>
      </c>
      <c r="B3285" t="s">
        <v>29</v>
      </c>
      <c r="C3285" t="s">
        <v>66</v>
      </c>
      <c r="D3285" t="s">
        <v>621</v>
      </c>
      <c r="E3285" t="s">
        <v>46</v>
      </c>
      <c r="F3285" t="s">
        <v>113</v>
      </c>
      <c r="G3285">
        <v>14</v>
      </c>
      <c r="H3285">
        <v>432294</v>
      </c>
      <c r="I3285" t="s">
        <v>34</v>
      </c>
      <c r="J3285" s="1">
        <v>43899</v>
      </c>
      <c r="K3285">
        <v>950</v>
      </c>
      <c r="L3285" t="s">
        <v>13541</v>
      </c>
      <c r="M3285" t="s">
        <v>1091</v>
      </c>
      <c r="N3285" t="s">
        <v>13542</v>
      </c>
      <c r="O3285" t="s">
        <v>13543</v>
      </c>
      <c r="P3285" t="s">
        <v>87</v>
      </c>
      <c r="Q3285">
        <v>14</v>
      </c>
      <c r="R3285" t="s">
        <v>88</v>
      </c>
      <c r="S3285" t="s">
        <v>118</v>
      </c>
      <c r="T3285">
        <v>12504</v>
      </c>
      <c r="U3285" s="1">
        <v>45407</v>
      </c>
      <c r="V3285" t="s">
        <v>80</v>
      </c>
      <c r="W3285">
        <v>643633</v>
      </c>
      <c r="X3285" t="s">
        <v>13544</v>
      </c>
      <c r="Y3285">
        <v>325</v>
      </c>
      <c r="Z3285">
        <v>757</v>
      </c>
      <c r="AA3285">
        <v>6</v>
      </c>
      <c r="AB3285" s="2" t="s">
        <v>13545</v>
      </c>
    </row>
    <row r="3286" spans="1:28" x14ac:dyDescent="0.3">
      <c r="A3286" t="s">
        <v>28</v>
      </c>
      <c r="B3286" t="s">
        <v>29</v>
      </c>
      <c r="C3286" t="s">
        <v>157</v>
      </c>
      <c r="D3286" t="s">
        <v>74</v>
      </c>
      <c r="E3286" t="s">
        <v>56</v>
      </c>
      <c r="F3286" t="s">
        <v>99</v>
      </c>
      <c r="G3286">
        <v>28</v>
      </c>
      <c r="H3286">
        <v>403811</v>
      </c>
      <c r="I3286" t="s">
        <v>34</v>
      </c>
      <c r="J3286" s="1">
        <v>44546</v>
      </c>
      <c r="K3286">
        <v>1000</v>
      </c>
      <c r="L3286" t="s">
        <v>13546</v>
      </c>
      <c r="M3286" t="s">
        <v>869</v>
      </c>
      <c r="N3286" t="s">
        <v>13547</v>
      </c>
      <c r="O3286" t="s">
        <v>13548</v>
      </c>
      <c r="P3286" t="s">
        <v>51</v>
      </c>
      <c r="Q3286">
        <v>12</v>
      </c>
      <c r="R3286" t="s">
        <v>40</v>
      </c>
      <c r="S3286" t="s">
        <v>41</v>
      </c>
      <c r="T3286">
        <v>97493</v>
      </c>
      <c r="U3286" s="1">
        <v>45509</v>
      </c>
      <c r="V3286" t="s">
        <v>64</v>
      </c>
      <c r="W3286">
        <v>323715</v>
      </c>
      <c r="X3286" t="s">
        <v>13549</v>
      </c>
      <c r="Y3286">
        <v>954</v>
      </c>
      <c r="Z3286">
        <v>2028</v>
      </c>
      <c r="AA3286">
        <v>1</v>
      </c>
      <c r="AB3286">
        <v>811.2</v>
      </c>
    </row>
    <row r="3287" spans="1:28" x14ac:dyDescent="0.3">
      <c r="A3287" t="s">
        <v>28</v>
      </c>
      <c r="B3287" t="s">
        <v>29</v>
      </c>
      <c r="C3287" t="s">
        <v>66</v>
      </c>
      <c r="D3287" t="s">
        <v>637</v>
      </c>
      <c r="E3287" t="s">
        <v>46</v>
      </c>
      <c r="F3287" t="s">
        <v>99</v>
      </c>
      <c r="G3287">
        <v>89</v>
      </c>
      <c r="H3287">
        <v>416328</v>
      </c>
      <c r="I3287" t="s">
        <v>58</v>
      </c>
      <c r="J3287" s="1">
        <v>44917</v>
      </c>
      <c r="K3287">
        <v>1400</v>
      </c>
      <c r="L3287" t="s">
        <v>13550</v>
      </c>
      <c r="M3287" t="s">
        <v>1305</v>
      </c>
      <c r="N3287" t="s">
        <v>13551</v>
      </c>
      <c r="O3287" t="s">
        <v>13552</v>
      </c>
      <c r="P3287" t="s">
        <v>39</v>
      </c>
      <c r="Q3287">
        <v>6</v>
      </c>
      <c r="R3287" t="s">
        <v>88</v>
      </c>
      <c r="S3287" t="s">
        <v>79</v>
      </c>
      <c r="T3287">
        <v>60643</v>
      </c>
      <c r="U3287" s="1">
        <v>45331</v>
      </c>
      <c r="V3287" t="s">
        <v>119</v>
      </c>
      <c r="W3287">
        <v>817936</v>
      </c>
      <c r="X3287" t="s">
        <v>13553</v>
      </c>
      <c r="Y3287">
        <v>598</v>
      </c>
      <c r="Z3287">
        <v>2470</v>
      </c>
      <c r="AA3287">
        <v>6</v>
      </c>
      <c r="AB3287">
        <v>5928</v>
      </c>
    </row>
    <row r="3288" spans="1:28" x14ac:dyDescent="0.3">
      <c r="A3288" t="s">
        <v>28</v>
      </c>
      <c r="B3288" t="s">
        <v>29</v>
      </c>
      <c r="C3288" t="s">
        <v>30</v>
      </c>
      <c r="D3288" t="s">
        <v>621</v>
      </c>
      <c r="E3288" t="s">
        <v>46</v>
      </c>
      <c r="F3288" t="s">
        <v>57</v>
      </c>
      <c r="G3288">
        <v>65</v>
      </c>
      <c r="H3288">
        <v>438818</v>
      </c>
      <c r="I3288" t="s">
        <v>34</v>
      </c>
      <c r="J3288" s="1">
        <v>43902</v>
      </c>
      <c r="K3288">
        <v>1300</v>
      </c>
      <c r="L3288" t="s">
        <v>13554</v>
      </c>
      <c r="M3288" t="s">
        <v>428</v>
      </c>
      <c r="N3288" t="s">
        <v>13555</v>
      </c>
      <c r="O3288" t="s">
        <v>13556</v>
      </c>
      <c r="P3288" t="s">
        <v>87</v>
      </c>
      <c r="Q3288">
        <v>19</v>
      </c>
      <c r="R3288" t="s">
        <v>40</v>
      </c>
      <c r="S3288" t="s">
        <v>41</v>
      </c>
      <c r="T3288">
        <v>83649</v>
      </c>
      <c r="U3288" s="1">
        <v>45305</v>
      </c>
      <c r="V3288" t="s">
        <v>111</v>
      </c>
      <c r="W3288">
        <v>647899</v>
      </c>
      <c r="X3288" t="s">
        <v>13557</v>
      </c>
      <c r="Y3288">
        <v>906</v>
      </c>
      <c r="Z3288">
        <v>2198</v>
      </c>
      <c r="AA3288">
        <v>7</v>
      </c>
      <c r="AB3288" s="2" t="s">
        <v>13558</v>
      </c>
    </row>
    <row r="3289" spans="1:28" x14ac:dyDescent="0.3">
      <c r="A3289" t="s">
        <v>28</v>
      </c>
      <c r="B3289" t="s">
        <v>29</v>
      </c>
      <c r="C3289" t="s">
        <v>30</v>
      </c>
      <c r="D3289" t="s">
        <v>421</v>
      </c>
      <c r="E3289" t="s">
        <v>46</v>
      </c>
      <c r="F3289" t="s">
        <v>106</v>
      </c>
      <c r="G3289">
        <v>8</v>
      </c>
      <c r="H3289">
        <v>416811</v>
      </c>
      <c r="I3289" t="s">
        <v>58</v>
      </c>
      <c r="J3289" s="1">
        <v>44746</v>
      </c>
      <c r="K3289">
        <v>1300</v>
      </c>
      <c r="L3289" t="s">
        <v>13559</v>
      </c>
      <c r="M3289" t="s">
        <v>351</v>
      </c>
      <c r="N3289" t="s">
        <v>13560</v>
      </c>
      <c r="O3289">
        <v>5953872303</v>
      </c>
      <c r="P3289" t="s">
        <v>51</v>
      </c>
      <c r="Q3289">
        <v>15</v>
      </c>
      <c r="R3289" t="s">
        <v>40</v>
      </c>
      <c r="S3289" t="s">
        <v>63</v>
      </c>
      <c r="T3289">
        <v>83480</v>
      </c>
      <c r="U3289" s="1">
        <v>45442</v>
      </c>
      <c r="V3289" t="s">
        <v>140</v>
      </c>
      <c r="W3289">
        <v>996483</v>
      </c>
      <c r="X3289" t="s">
        <v>13561</v>
      </c>
      <c r="Y3289">
        <v>255</v>
      </c>
      <c r="Z3289">
        <v>1048</v>
      </c>
      <c r="AA3289">
        <v>8</v>
      </c>
      <c r="AB3289" s="2" t="s">
        <v>13562</v>
      </c>
    </row>
    <row r="3290" spans="1:28" x14ac:dyDescent="0.3">
      <c r="A3290" t="s">
        <v>28</v>
      </c>
      <c r="B3290" t="s">
        <v>29</v>
      </c>
      <c r="C3290" t="s">
        <v>193</v>
      </c>
      <c r="D3290" t="s">
        <v>254</v>
      </c>
      <c r="E3290" t="s">
        <v>56</v>
      </c>
      <c r="F3290" t="s">
        <v>150</v>
      </c>
      <c r="G3290">
        <v>42</v>
      </c>
      <c r="H3290">
        <v>420245</v>
      </c>
      <c r="I3290" t="s">
        <v>58</v>
      </c>
      <c r="J3290" s="1">
        <v>44489</v>
      </c>
      <c r="K3290">
        <v>1400</v>
      </c>
      <c r="L3290" t="s">
        <v>11600</v>
      </c>
      <c r="M3290" t="s">
        <v>108</v>
      </c>
      <c r="N3290" t="s">
        <v>13563</v>
      </c>
      <c r="O3290" t="s">
        <v>13564</v>
      </c>
      <c r="P3290" t="s">
        <v>51</v>
      </c>
      <c r="Q3290">
        <v>18</v>
      </c>
      <c r="R3290" t="s">
        <v>40</v>
      </c>
      <c r="S3290" t="s">
        <v>63</v>
      </c>
      <c r="T3290">
        <v>22777</v>
      </c>
      <c r="U3290" s="1">
        <v>45502</v>
      </c>
      <c r="V3290" t="s">
        <v>126</v>
      </c>
      <c r="W3290">
        <v>132062</v>
      </c>
      <c r="X3290" t="s">
        <v>13565</v>
      </c>
      <c r="Y3290">
        <v>499</v>
      </c>
      <c r="Z3290">
        <v>1329</v>
      </c>
      <c r="AA3290">
        <v>7</v>
      </c>
      <c r="AB3290" s="2" t="s">
        <v>13566</v>
      </c>
    </row>
    <row r="3291" spans="1:28" x14ac:dyDescent="0.3">
      <c r="A3291" t="s">
        <v>28</v>
      </c>
      <c r="B3291" t="s">
        <v>29</v>
      </c>
      <c r="C3291" t="s">
        <v>91</v>
      </c>
      <c r="D3291" t="s">
        <v>524</v>
      </c>
      <c r="E3291" t="s">
        <v>46</v>
      </c>
      <c r="F3291" t="s">
        <v>47</v>
      </c>
      <c r="G3291">
        <v>71</v>
      </c>
      <c r="H3291">
        <v>418767</v>
      </c>
      <c r="I3291" t="s">
        <v>58</v>
      </c>
      <c r="J3291" s="1">
        <v>43862</v>
      </c>
      <c r="K3291">
        <v>950</v>
      </c>
      <c r="L3291" t="s">
        <v>13567</v>
      </c>
      <c r="M3291" t="s">
        <v>1118</v>
      </c>
      <c r="N3291" t="s">
        <v>13568</v>
      </c>
      <c r="O3291" t="s">
        <v>13569</v>
      </c>
      <c r="P3291" t="s">
        <v>39</v>
      </c>
      <c r="Q3291">
        <v>18</v>
      </c>
      <c r="R3291" t="s">
        <v>40</v>
      </c>
      <c r="S3291" t="s">
        <v>41</v>
      </c>
      <c r="T3291">
        <v>13335</v>
      </c>
      <c r="U3291" s="1">
        <v>45384</v>
      </c>
      <c r="V3291" t="s">
        <v>80</v>
      </c>
      <c r="W3291">
        <v>535492</v>
      </c>
      <c r="X3291" t="s">
        <v>13570</v>
      </c>
      <c r="Y3291">
        <v>836</v>
      </c>
      <c r="Z3291">
        <v>1064</v>
      </c>
      <c r="AA3291">
        <v>4</v>
      </c>
      <c r="AB3291">
        <v>1702.4</v>
      </c>
    </row>
    <row r="3292" spans="1:28" x14ac:dyDescent="0.3">
      <c r="A3292" t="s">
        <v>28</v>
      </c>
      <c r="B3292" t="s">
        <v>29</v>
      </c>
      <c r="C3292" t="s">
        <v>91</v>
      </c>
      <c r="D3292" t="s">
        <v>170</v>
      </c>
      <c r="E3292" t="s">
        <v>32</v>
      </c>
      <c r="F3292" t="s">
        <v>57</v>
      </c>
      <c r="G3292">
        <v>73</v>
      </c>
      <c r="H3292">
        <v>419311</v>
      </c>
      <c r="I3292" t="s">
        <v>58</v>
      </c>
      <c r="J3292" s="1">
        <v>44182</v>
      </c>
      <c r="K3292">
        <v>950</v>
      </c>
      <c r="L3292" t="s">
        <v>13571</v>
      </c>
      <c r="M3292" t="s">
        <v>680</v>
      </c>
      <c r="N3292" t="s">
        <v>13572</v>
      </c>
      <c r="O3292">
        <v>8266188693</v>
      </c>
      <c r="P3292" t="s">
        <v>39</v>
      </c>
      <c r="Q3292">
        <v>14</v>
      </c>
      <c r="R3292" t="s">
        <v>88</v>
      </c>
      <c r="S3292" t="s">
        <v>41</v>
      </c>
      <c r="T3292">
        <v>20087</v>
      </c>
      <c r="U3292" s="1">
        <v>45491</v>
      </c>
      <c r="V3292" t="s">
        <v>126</v>
      </c>
      <c r="W3292">
        <v>619829</v>
      </c>
      <c r="X3292" t="s">
        <v>13573</v>
      </c>
      <c r="Y3292">
        <v>744</v>
      </c>
      <c r="Z3292">
        <v>2711</v>
      </c>
      <c r="AA3292">
        <v>7</v>
      </c>
      <c r="AB3292">
        <v>7590.8</v>
      </c>
    </row>
    <row r="3293" spans="1:28" x14ac:dyDescent="0.3">
      <c r="A3293" t="s">
        <v>28</v>
      </c>
      <c r="B3293" t="s">
        <v>29</v>
      </c>
      <c r="C3293" t="s">
        <v>157</v>
      </c>
      <c r="D3293" t="s">
        <v>317</v>
      </c>
      <c r="E3293" t="s">
        <v>32</v>
      </c>
      <c r="F3293" t="s">
        <v>150</v>
      </c>
      <c r="G3293">
        <v>8</v>
      </c>
      <c r="H3293">
        <v>402233</v>
      </c>
      <c r="I3293" t="s">
        <v>34</v>
      </c>
      <c r="J3293" s="1">
        <v>43834</v>
      </c>
      <c r="K3293">
        <v>950</v>
      </c>
      <c r="L3293" t="s">
        <v>13574</v>
      </c>
      <c r="M3293" t="s">
        <v>222</v>
      </c>
      <c r="N3293" t="s">
        <v>13575</v>
      </c>
      <c r="O3293" t="s">
        <v>13576</v>
      </c>
      <c r="P3293" t="s">
        <v>87</v>
      </c>
      <c r="Q3293">
        <v>12</v>
      </c>
      <c r="R3293" t="s">
        <v>40</v>
      </c>
      <c r="S3293" t="s">
        <v>118</v>
      </c>
      <c r="T3293">
        <v>58665</v>
      </c>
      <c r="U3293" s="1">
        <v>45298</v>
      </c>
      <c r="V3293" t="s">
        <v>111</v>
      </c>
      <c r="W3293">
        <v>997098</v>
      </c>
      <c r="X3293" t="s">
        <v>13577</v>
      </c>
      <c r="Y3293">
        <v>410</v>
      </c>
      <c r="Z3293">
        <v>1635</v>
      </c>
      <c r="AA3293">
        <v>1</v>
      </c>
      <c r="AB3293">
        <v>654</v>
      </c>
    </row>
    <row r="3294" spans="1:28" x14ac:dyDescent="0.3">
      <c r="A3294" t="s">
        <v>28</v>
      </c>
      <c r="B3294" t="s">
        <v>29</v>
      </c>
      <c r="C3294" t="s">
        <v>157</v>
      </c>
      <c r="D3294" t="s">
        <v>220</v>
      </c>
      <c r="E3294" t="s">
        <v>32</v>
      </c>
      <c r="F3294" t="s">
        <v>355</v>
      </c>
      <c r="G3294">
        <v>41</v>
      </c>
      <c r="H3294">
        <v>408487</v>
      </c>
      <c r="I3294" t="s">
        <v>58</v>
      </c>
      <c r="J3294" s="1">
        <v>44806</v>
      </c>
      <c r="K3294">
        <v>800</v>
      </c>
      <c r="L3294" t="s">
        <v>13578</v>
      </c>
      <c r="M3294" t="s">
        <v>2124</v>
      </c>
      <c r="N3294" t="s">
        <v>13579</v>
      </c>
      <c r="O3294" t="s">
        <v>13580</v>
      </c>
      <c r="P3294" t="s">
        <v>51</v>
      </c>
      <c r="Q3294">
        <v>17</v>
      </c>
      <c r="R3294" t="s">
        <v>40</v>
      </c>
      <c r="S3294" t="s">
        <v>118</v>
      </c>
      <c r="T3294">
        <v>84161</v>
      </c>
      <c r="U3294" s="1">
        <v>45478</v>
      </c>
      <c r="V3294" t="s">
        <v>126</v>
      </c>
      <c r="W3294">
        <v>120943</v>
      </c>
      <c r="X3294" t="s">
        <v>13581</v>
      </c>
      <c r="Y3294">
        <v>627</v>
      </c>
      <c r="Z3294">
        <v>2453</v>
      </c>
      <c r="AA3294">
        <v>7</v>
      </c>
      <c r="AB3294" s="2" t="s">
        <v>13582</v>
      </c>
    </row>
    <row r="3295" spans="1:28" x14ac:dyDescent="0.3">
      <c r="A3295" t="s">
        <v>28</v>
      </c>
      <c r="B3295" t="s">
        <v>29</v>
      </c>
      <c r="C3295" t="s">
        <v>44</v>
      </c>
      <c r="D3295" t="s">
        <v>411</v>
      </c>
      <c r="E3295" t="s">
        <v>32</v>
      </c>
      <c r="F3295" t="s">
        <v>113</v>
      </c>
      <c r="G3295">
        <v>28</v>
      </c>
      <c r="H3295">
        <v>439195</v>
      </c>
      <c r="I3295" t="s">
        <v>34</v>
      </c>
      <c r="J3295" s="1">
        <v>45210</v>
      </c>
      <c r="K3295">
        <v>1400</v>
      </c>
      <c r="L3295" t="s">
        <v>13583</v>
      </c>
      <c r="M3295" t="s">
        <v>1356</v>
      </c>
      <c r="N3295" t="s">
        <v>13584</v>
      </c>
      <c r="O3295" t="s">
        <v>13585</v>
      </c>
      <c r="P3295" t="s">
        <v>51</v>
      </c>
      <c r="Q3295">
        <v>9</v>
      </c>
      <c r="R3295" t="s">
        <v>40</v>
      </c>
      <c r="S3295" t="s">
        <v>118</v>
      </c>
      <c r="T3295">
        <v>42136</v>
      </c>
      <c r="U3295" s="1">
        <v>45444</v>
      </c>
      <c r="V3295" t="s">
        <v>52</v>
      </c>
      <c r="W3295">
        <v>759341</v>
      </c>
      <c r="X3295" t="s">
        <v>13586</v>
      </c>
      <c r="Y3295">
        <v>677</v>
      </c>
      <c r="Z3295">
        <v>901</v>
      </c>
      <c r="AA3295">
        <v>2</v>
      </c>
      <c r="AB3295" s="2" t="s">
        <v>1864</v>
      </c>
    </row>
    <row r="3296" spans="1:28" x14ac:dyDescent="0.3">
      <c r="A3296" t="s">
        <v>28</v>
      </c>
      <c r="B3296" t="s">
        <v>29</v>
      </c>
      <c r="C3296" t="s">
        <v>91</v>
      </c>
      <c r="D3296" t="s">
        <v>182</v>
      </c>
      <c r="E3296" t="s">
        <v>46</v>
      </c>
      <c r="F3296" t="s">
        <v>47</v>
      </c>
      <c r="G3296">
        <v>47</v>
      </c>
      <c r="H3296">
        <v>427177</v>
      </c>
      <c r="I3296" t="s">
        <v>34</v>
      </c>
      <c r="J3296" s="1">
        <v>45102</v>
      </c>
      <c r="K3296">
        <v>950</v>
      </c>
      <c r="L3296" t="s">
        <v>13587</v>
      </c>
      <c r="M3296" t="s">
        <v>85</v>
      </c>
      <c r="N3296" t="s">
        <v>13588</v>
      </c>
      <c r="O3296" t="s">
        <v>13589</v>
      </c>
      <c r="P3296" t="s">
        <v>71</v>
      </c>
      <c r="Q3296">
        <v>10</v>
      </c>
      <c r="R3296" t="s">
        <v>88</v>
      </c>
      <c r="S3296" t="s">
        <v>118</v>
      </c>
      <c r="T3296">
        <v>24264</v>
      </c>
      <c r="U3296" s="1">
        <v>45443</v>
      </c>
      <c r="V3296" t="s">
        <v>140</v>
      </c>
      <c r="W3296">
        <v>111046</v>
      </c>
      <c r="X3296" t="s">
        <v>13590</v>
      </c>
      <c r="Y3296">
        <v>341</v>
      </c>
      <c r="Z3296">
        <v>2235</v>
      </c>
      <c r="AA3296">
        <v>8</v>
      </c>
      <c r="AB3296">
        <v>7152</v>
      </c>
    </row>
    <row r="3297" spans="1:28" x14ac:dyDescent="0.3">
      <c r="A3297" t="s">
        <v>28</v>
      </c>
      <c r="B3297" t="s">
        <v>29</v>
      </c>
      <c r="C3297" t="s">
        <v>91</v>
      </c>
      <c r="D3297" t="s">
        <v>182</v>
      </c>
      <c r="E3297" t="s">
        <v>46</v>
      </c>
      <c r="F3297" t="s">
        <v>113</v>
      </c>
      <c r="G3297">
        <v>96</v>
      </c>
      <c r="H3297">
        <v>431147</v>
      </c>
      <c r="I3297" t="s">
        <v>58</v>
      </c>
      <c r="J3297" s="1">
        <v>44936</v>
      </c>
      <c r="K3297">
        <v>1100</v>
      </c>
      <c r="L3297" t="s">
        <v>13591</v>
      </c>
      <c r="M3297" t="s">
        <v>552</v>
      </c>
      <c r="N3297" t="s">
        <v>13592</v>
      </c>
      <c r="O3297" t="s">
        <v>13593</v>
      </c>
      <c r="P3297" t="s">
        <v>39</v>
      </c>
      <c r="Q3297">
        <v>14</v>
      </c>
      <c r="R3297" t="s">
        <v>88</v>
      </c>
      <c r="S3297" t="s">
        <v>79</v>
      </c>
      <c r="T3297">
        <v>11874</v>
      </c>
      <c r="U3297" s="1">
        <v>45528</v>
      </c>
      <c r="V3297" t="s">
        <v>64</v>
      </c>
      <c r="W3297">
        <v>957940</v>
      </c>
      <c r="X3297" t="s">
        <v>13594</v>
      </c>
      <c r="Y3297">
        <v>548</v>
      </c>
      <c r="Z3297">
        <v>1032</v>
      </c>
      <c r="AA3297">
        <v>3</v>
      </c>
      <c r="AB3297">
        <v>1238.4000000000001</v>
      </c>
    </row>
    <row r="3298" spans="1:28" x14ac:dyDescent="0.3">
      <c r="A3298" t="s">
        <v>28</v>
      </c>
      <c r="B3298" t="s">
        <v>29</v>
      </c>
      <c r="C3298" t="s">
        <v>54</v>
      </c>
      <c r="D3298" t="s">
        <v>105</v>
      </c>
      <c r="E3298" t="s">
        <v>32</v>
      </c>
      <c r="F3298" t="s">
        <v>355</v>
      </c>
      <c r="G3298">
        <v>26</v>
      </c>
      <c r="H3298">
        <v>434728</v>
      </c>
      <c r="I3298" t="s">
        <v>34</v>
      </c>
      <c r="J3298" s="1">
        <v>44572</v>
      </c>
      <c r="K3298">
        <v>950</v>
      </c>
      <c r="L3298" t="s">
        <v>13595</v>
      </c>
      <c r="M3298" t="s">
        <v>205</v>
      </c>
      <c r="N3298" t="s">
        <v>13596</v>
      </c>
      <c r="O3298" t="s">
        <v>13597</v>
      </c>
      <c r="P3298" t="s">
        <v>39</v>
      </c>
      <c r="Q3298">
        <v>7</v>
      </c>
      <c r="R3298" t="s">
        <v>88</v>
      </c>
      <c r="S3298" t="s">
        <v>41</v>
      </c>
      <c r="T3298">
        <v>52824</v>
      </c>
      <c r="U3298" s="1">
        <v>45455</v>
      </c>
      <c r="V3298" t="s">
        <v>52</v>
      </c>
      <c r="W3298">
        <v>503473</v>
      </c>
      <c r="X3298" t="s">
        <v>13598</v>
      </c>
      <c r="Y3298">
        <v>889</v>
      </c>
      <c r="Z3298">
        <v>2515</v>
      </c>
      <c r="AA3298">
        <v>1</v>
      </c>
      <c r="AB3298">
        <v>1006</v>
      </c>
    </row>
    <row r="3299" spans="1:28" x14ac:dyDescent="0.3">
      <c r="A3299" t="s">
        <v>28</v>
      </c>
      <c r="B3299" t="s">
        <v>29</v>
      </c>
      <c r="C3299" t="s">
        <v>193</v>
      </c>
      <c r="D3299" t="s">
        <v>142</v>
      </c>
      <c r="E3299" t="s">
        <v>32</v>
      </c>
      <c r="F3299" t="s">
        <v>106</v>
      </c>
      <c r="G3299">
        <v>61</v>
      </c>
      <c r="H3299">
        <v>412303</v>
      </c>
      <c r="I3299" t="s">
        <v>34</v>
      </c>
      <c r="J3299" s="1">
        <v>43963</v>
      </c>
      <c r="K3299">
        <v>1300</v>
      </c>
      <c r="L3299" t="s">
        <v>13599</v>
      </c>
      <c r="M3299" t="s">
        <v>895</v>
      </c>
      <c r="N3299" t="s">
        <v>13600</v>
      </c>
      <c r="O3299" t="s">
        <v>13601</v>
      </c>
      <c r="P3299" t="s">
        <v>39</v>
      </c>
      <c r="Q3299">
        <v>16</v>
      </c>
      <c r="R3299" t="s">
        <v>40</v>
      </c>
      <c r="S3299" t="s">
        <v>118</v>
      </c>
      <c r="T3299">
        <v>82323</v>
      </c>
      <c r="U3299" s="1">
        <v>45360</v>
      </c>
      <c r="V3299" t="s">
        <v>72</v>
      </c>
      <c r="W3299">
        <v>791012</v>
      </c>
      <c r="X3299" t="s">
        <v>13602</v>
      </c>
      <c r="Y3299">
        <v>380</v>
      </c>
      <c r="Z3299">
        <v>644</v>
      </c>
      <c r="AA3299">
        <v>5</v>
      </c>
      <c r="AB3299">
        <v>1288</v>
      </c>
    </row>
    <row r="3300" spans="1:28" x14ac:dyDescent="0.3">
      <c r="A3300" t="s">
        <v>28</v>
      </c>
      <c r="B3300" t="s">
        <v>29</v>
      </c>
      <c r="C3300" t="s">
        <v>54</v>
      </c>
      <c r="D3300" t="s">
        <v>546</v>
      </c>
      <c r="E3300" t="s">
        <v>32</v>
      </c>
      <c r="F3300" t="s">
        <v>99</v>
      </c>
      <c r="G3300">
        <v>38</v>
      </c>
      <c r="H3300">
        <v>401551</v>
      </c>
      <c r="I3300" t="s">
        <v>34</v>
      </c>
      <c r="J3300" s="1">
        <v>45582</v>
      </c>
      <c r="K3300">
        <v>1400</v>
      </c>
      <c r="L3300" t="s">
        <v>13603</v>
      </c>
      <c r="M3300" t="s">
        <v>152</v>
      </c>
      <c r="N3300" t="s">
        <v>13604</v>
      </c>
      <c r="O3300" t="s">
        <v>13605</v>
      </c>
      <c r="P3300" t="s">
        <v>71</v>
      </c>
      <c r="Q3300">
        <v>15</v>
      </c>
      <c r="R3300" t="s">
        <v>88</v>
      </c>
      <c r="S3300" t="s">
        <v>63</v>
      </c>
      <c r="T3300">
        <v>94420</v>
      </c>
      <c r="U3300" s="1">
        <v>45432</v>
      </c>
      <c r="V3300" t="s">
        <v>140</v>
      </c>
      <c r="W3300">
        <v>508427</v>
      </c>
      <c r="X3300" t="s">
        <v>13606</v>
      </c>
      <c r="Y3300">
        <v>904</v>
      </c>
      <c r="Z3300">
        <v>2487</v>
      </c>
      <c r="AA3300">
        <v>4</v>
      </c>
      <c r="AB3300" s="2" t="s">
        <v>13607</v>
      </c>
    </row>
    <row r="3301" spans="1:28" x14ac:dyDescent="0.3">
      <c r="A3301" t="s">
        <v>28</v>
      </c>
      <c r="B3301" t="s">
        <v>29</v>
      </c>
      <c r="C3301" t="s">
        <v>157</v>
      </c>
      <c r="D3301" t="s">
        <v>45</v>
      </c>
      <c r="E3301" t="s">
        <v>32</v>
      </c>
      <c r="F3301" t="s">
        <v>83</v>
      </c>
      <c r="G3301">
        <v>63</v>
      </c>
      <c r="H3301">
        <v>435834</v>
      </c>
      <c r="I3301" t="s">
        <v>58</v>
      </c>
      <c r="J3301" s="1">
        <v>44461</v>
      </c>
      <c r="K3301">
        <v>1000</v>
      </c>
      <c r="L3301" t="s">
        <v>13608</v>
      </c>
      <c r="M3301" t="s">
        <v>506</v>
      </c>
      <c r="N3301" t="s">
        <v>13609</v>
      </c>
      <c r="O3301" t="s">
        <v>13610</v>
      </c>
      <c r="P3301" t="s">
        <v>51</v>
      </c>
      <c r="Q3301">
        <v>14</v>
      </c>
      <c r="R3301" t="s">
        <v>40</v>
      </c>
      <c r="S3301" t="s">
        <v>63</v>
      </c>
      <c r="T3301">
        <v>77458</v>
      </c>
      <c r="U3301" s="1">
        <v>45528</v>
      </c>
      <c r="V3301" t="s">
        <v>64</v>
      </c>
      <c r="W3301">
        <v>126737</v>
      </c>
      <c r="X3301" t="s">
        <v>13611</v>
      </c>
      <c r="Y3301">
        <v>360</v>
      </c>
      <c r="Z3301">
        <v>2513</v>
      </c>
      <c r="AA3301">
        <v>8</v>
      </c>
      <c r="AB3301">
        <v>8041.6</v>
      </c>
    </row>
    <row r="3302" spans="1:28" x14ac:dyDescent="0.3">
      <c r="A3302" t="s">
        <v>28</v>
      </c>
      <c r="B3302" t="s">
        <v>29</v>
      </c>
      <c r="C3302" t="s">
        <v>44</v>
      </c>
      <c r="D3302" t="s">
        <v>187</v>
      </c>
      <c r="E3302" t="s">
        <v>32</v>
      </c>
      <c r="F3302" t="s">
        <v>135</v>
      </c>
      <c r="G3302">
        <v>12</v>
      </c>
      <c r="H3302">
        <v>437565</v>
      </c>
      <c r="I3302" t="s">
        <v>34</v>
      </c>
      <c r="J3302" s="1">
        <v>44498</v>
      </c>
      <c r="K3302">
        <v>950</v>
      </c>
      <c r="L3302" t="s">
        <v>13612</v>
      </c>
      <c r="M3302" t="s">
        <v>101</v>
      </c>
      <c r="N3302" t="s">
        <v>13613</v>
      </c>
      <c r="O3302" t="s">
        <v>13614</v>
      </c>
      <c r="P3302" t="s">
        <v>39</v>
      </c>
      <c r="Q3302">
        <v>18</v>
      </c>
      <c r="R3302" t="s">
        <v>40</v>
      </c>
      <c r="S3302" t="s">
        <v>41</v>
      </c>
      <c r="T3302">
        <v>71871</v>
      </c>
      <c r="U3302" s="1">
        <v>45303</v>
      </c>
      <c r="V3302" t="s">
        <v>111</v>
      </c>
      <c r="W3302">
        <v>766948</v>
      </c>
      <c r="X3302" t="s">
        <v>13615</v>
      </c>
      <c r="Y3302">
        <v>594</v>
      </c>
      <c r="Z3302">
        <v>2167</v>
      </c>
      <c r="AA3302">
        <v>4</v>
      </c>
      <c r="AB3302" s="2" t="s">
        <v>13616</v>
      </c>
    </row>
    <row r="3303" spans="1:28" x14ac:dyDescent="0.3">
      <c r="A3303" t="s">
        <v>28</v>
      </c>
      <c r="B3303" t="s">
        <v>29</v>
      </c>
      <c r="C3303" t="s">
        <v>44</v>
      </c>
      <c r="D3303" t="s">
        <v>621</v>
      </c>
      <c r="E3303" t="s">
        <v>56</v>
      </c>
      <c r="F3303" t="s">
        <v>57</v>
      </c>
      <c r="G3303">
        <v>42</v>
      </c>
      <c r="H3303">
        <v>437956</v>
      </c>
      <c r="I3303" t="s">
        <v>34</v>
      </c>
      <c r="J3303" s="1">
        <v>43990</v>
      </c>
      <c r="K3303">
        <v>950</v>
      </c>
      <c r="L3303" t="s">
        <v>13617</v>
      </c>
      <c r="M3303" t="s">
        <v>1460</v>
      </c>
      <c r="N3303" t="s">
        <v>13618</v>
      </c>
      <c r="O3303" s="2" t="s">
        <v>13619</v>
      </c>
      <c r="P3303" t="s">
        <v>39</v>
      </c>
      <c r="Q3303">
        <v>10</v>
      </c>
      <c r="R3303" t="s">
        <v>88</v>
      </c>
      <c r="S3303" t="s">
        <v>79</v>
      </c>
      <c r="T3303">
        <v>57549</v>
      </c>
      <c r="U3303" s="1">
        <v>45379</v>
      </c>
      <c r="V3303" t="s">
        <v>72</v>
      </c>
      <c r="W3303">
        <v>562761</v>
      </c>
      <c r="X3303" t="s">
        <v>13620</v>
      </c>
      <c r="Y3303">
        <v>511</v>
      </c>
      <c r="Z3303">
        <v>584</v>
      </c>
      <c r="AA3303">
        <v>2</v>
      </c>
      <c r="AB3303" s="2" t="s">
        <v>13621</v>
      </c>
    </row>
    <row r="3304" spans="1:28" x14ac:dyDescent="0.3">
      <c r="A3304" t="s">
        <v>28</v>
      </c>
      <c r="B3304" t="s">
        <v>29</v>
      </c>
      <c r="C3304" t="s">
        <v>148</v>
      </c>
      <c r="D3304" t="s">
        <v>227</v>
      </c>
      <c r="E3304" t="s">
        <v>46</v>
      </c>
      <c r="F3304" t="s">
        <v>175</v>
      </c>
      <c r="G3304">
        <v>84</v>
      </c>
      <c r="H3304">
        <v>407630</v>
      </c>
      <c r="I3304" t="s">
        <v>58</v>
      </c>
      <c r="J3304" s="1">
        <v>44861</v>
      </c>
      <c r="K3304">
        <v>1200</v>
      </c>
      <c r="L3304" t="s">
        <v>13622</v>
      </c>
      <c r="M3304" t="s">
        <v>256</v>
      </c>
      <c r="N3304" t="s">
        <v>13623</v>
      </c>
      <c r="O3304">
        <v>5350093084</v>
      </c>
      <c r="P3304" t="s">
        <v>87</v>
      </c>
      <c r="Q3304">
        <v>16</v>
      </c>
      <c r="R3304" t="s">
        <v>40</v>
      </c>
      <c r="S3304" t="s">
        <v>63</v>
      </c>
      <c r="T3304">
        <v>43532</v>
      </c>
      <c r="U3304" s="1">
        <v>45382</v>
      </c>
      <c r="V3304" t="s">
        <v>72</v>
      </c>
      <c r="W3304">
        <v>420523</v>
      </c>
      <c r="X3304" t="s">
        <v>13624</v>
      </c>
      <c r="Y3304">
        <v>236</v>
      </c>
      <c r="Z3304">
        <v>1899</v>
      </c>
      <c r="AA3304">
        <v>7</v>
      </c>
      <c r="AB3304" s="2" t="s">
        <v>13625</v>
      </c>
    </row>
    <row r="3305" spans="1:28" x14ac:dyDescent="0.3">
      <c r="A3305" t="s">
        <v>28</v>
      </c>
      <c r="B3305" t="s">
        <v>29</v>
      </c>
      <c r="C3305" t="s">
        <v>66</v>
      </c>
      <c r="D3305" t="s">
        <v>267</v>
      </c>
      <c r="E3305" t="s">
        <v>32</v>
      </c>
      <c r="F3305" t="s">
        <v>99</v>
      </c>
      <c r="G3305">
        <v>60</v>
      </c>
      <c r="H3305">
        <v>404646</v>
      </c>
      <c r="I3305" t="s">
        <v>58</v>
      </c>
      <c r="J3305" s="1">
        <v>44775</v>
      </c>
      <c r="K3305">
        <v>1000</v>
      </c>
      <c r="L3305" t="s">
        <v>13626</v>
      </c>
      <c r="M3305" t="s">
        <v>1198</v>
      </c>
      <c r="N3305" t="s">
        <v>13627</v>
      </c>
      <c r="O3305" t="s">
        <v>13628</v>
      </c>
      <c r="P3305" t="s">
        <v>51</v>
      </c>
      <c r="Q3305">
        <v>4</v>
      </c>
      <c r="R3305" t="s">
        <v>40</v>
      </c>
      <c r="S3305" t="s">
        <v>63</v>
      </c>
      <c r="T3305">
        <v>81428</v>
      </c>
      <c r="U3305" s="1">
        <v>45483</v>
      </c>
      <c r="V3305" t="s">
        <v>126</v>
      </c>
      <c r="W3305">
        <v>906193</v>
      </c>
      <c r="X3305" t="s">
        <v>13629</v>
      </c>
      <c r="Y3305">
        <v>377</v>
      </c>
      <c r="Z3305">
        <v>1136</v>
      </c>
      <c r="AA3305">
        <v>2</v>
      </c>
      <c r="AB3305" s="2" t="s">
        <v>4692</v>
      </c>
    </row>
    <row r="3306" spans="1:28" x14ac:dyDescent="0.3">
      <c r="A3306" t="s">
        <v>28</v>
      </c>
      <c r="B3306" t="s">
        <v>29</v>
      </c>
      <c r="C3306" t="s">
        <v>157</v>
      </c>
      <c r="D3306" t="s">
        <v>317</v>
      </c>
      <c r="E3306" t="s">
        <v>56</v>
      </c>
      <c r="F3306" t="s">
        <v>83</v>
      </c>
      <c r="G3306">
        <v>68</v>
      </c>
      <c r="H3306">
        <v>431256</v>
      </c>
      <c r="I3306" t="s">
        <v>34</v>
      </c>
      <c r="J3306" s="1">
        <v>44149</v>
      </c>
      <c r="K3306">
        <v>1200</v>
      </c>
      <c r="L3306" t="s">
        <v>13630</v>
      </c>
      <c r="M3306" t="s">
        <v>919</v>
      </c>
      <c r="N3306" t="s">
        <v>13631</v>
      </c>
      <c r="O3306" t="s">
        <v>13632</v>
      </c>
      <c r="P3306" t="s">
        <v>39</v>
      </c>
      <c r="Q3306">
        <v>14</v>
      </c>
      <c r="R3306" t="s">
        <v>40</v>
      </c>
      <c r="S3306" t="s">
        <v>79</v>
      </c>
      <c r="T3306">
        <v>15007</v>
      </c>
      <c r="U3306" s="1">
        <v>45512</v>
      </c>
      <c r="V3306" t="s">
        <v>64</v>
      </c>
      <c r="W3306">
        <v>565319</v>
      </c>
      <c r="X3306" t="s">
        <v>13633</v>
      </c>
      <c r="Y3306">
        <v>819</v>
      </c>
      <c r="Z3306">
        <v>2114</v>
      </c>
      <c r="AA3306">
        <v>8</v>
      </c>
      <c r="AB3306">
        <v>6764.8</v>
      </c>
    </row>
    <row r="3307" spans="1:28" x14ac:dyDescent="0.3">
      <c r="A3307" t="s">
        <v>28</v>
      </c>
      <c r="B3307" t="s">
        <v>29</v>
      </c>
      <c r="C3307" t="s">
        <v>148</v>
      </c>
      <c r="D3307" t="s">
        <v>421</v>
      </c>
      <c r="E3307" t="s">
        <v>46</v>
      </c>
      <c r="F3307" t="s">
        <v>57</v>
      </c>
      <c r="G3307">
        <v>74</v>
      </c>
      <c r="H3307">
        <v>439329</v>
      </c>
      <c r="I3307" t="s">
        <v>34</v>
      </c>
      <c r="J3307" s="1">
        <v>45184</v>
      </c>
      <c r="K3307">
        <v>1200</v>
      </c>
      <c r="L3307" t="s">
        <v>13634</v>
      </c>
      <c r="M3307" t="s">
        <v>144</v>
      </c>
      <c r="N3307" t="s">
        <v>13635</v>
      </c>
      <c r="O3307">
        <f>1-528-620-551</f>
        <v>-1698</v>
      </c>
      <c r="P3307" t="s">
        <v>87</v>
      </c>
      <c r="Q3307">
        <v>18</v>
      </c>
      <c r="R3307" t="s">
        <v>88</v>
      </c>
      <c r="S3307" t="s">
        <v>41</v>
      </c>
      <c r="T3307">
        <v>44775</v>
      </c>
      <c r="U3307" s="1">
        <v>45385</v>
      </c>
      <c r="V3307" t="s">
        <v>80</v>
      </c>
      <c r="W3307">
        <v>729316</v>
      </c>
      <c r="X3307" t="s">
        <v>13636</v>
      </c>
      <c r="Y3307">
        <v>591</v>
      </c>
      <c r="Z3307">
        <v>808</v>
      </c>
      <c r="AA3307">
        <v>6</v>
      </c>
      <c r="AB3307">
        <v>1939.2</v>
      </c>
    </row>
    <row r="3308" spans="1:28" x14ac:dyDescent="0.3">
      <c r="A3308" t="s">
        <v>28</v>
      </c>
      <c r="B3308" t="s">
        <v>29</v>
      </c>
      <c r="C3308" t="s">
        <v>54</v>
      </c>
      <c r="D3308" t="s">
        <v>442</v>
      </c>
      <c r="E3308" t="s">
        <v>56</v>
      </c>
      <c r="F3308" t="s">
        <v>175</v>
      </c>
      <c r="G3308">
        <v>53</v>
      </c>
      <c r="H3308">
        <v>429866</v>
      </c>
      <c r="I3308" t="s">
        <v>34</v>
      </c>
      <c r="J3308" s="1">
        <v>44463</v>
      </c>
      <c r="K3308">
        <v>1300</v>
      </c>
      <c r="L3308" t="s">
        <v>13637</v>
      </c>
      <c r="M3308" t="s">
        <v>137</v>
      </c>
      <c r="N3308" t="s">
        <v>13638</v>
      </c>
      <c r="O3308" t="s">
        <v>13639</v>
      </c>
      <c r="P3308" t="s">
        <v>71</v>
      </c>
      <c r="Q3308">
        <v>11</v>
      </c>
      <c r="R3308" t="s">
        <v>88</v>
      </c>
      <c r="S3308" t="s">
        <v>63</v>
      </c>
      <c r="T3308">
        <v>41840</v>
      </c>
      <c r="U3308" s="1">
        <v>45604</v>
      </c>
      <c r="V3308" t="s">
        <v>42</v>
      </c>
      <c r="W3308">
        <v>817238</v>
      </c>
      <c r="X3308" t="s">
        <v>13640</v>
      </c>
      <c r="Y3308">
        <v>485</v>
      </c>
      <c r="Z3308">
        <v>1271</v>
      </c>
      <c r="AA3308">
        <v>6</v>
      </c>
      <c r="AB3308">
        <v>3050.4</v>
      </c>
    </row>
    <row r="3309" spans="1:28" x14ac:dyDescent="0.3">
      <c r="A3309" t="s">
        <v>28</v>
      </c>
      <c r="B3309" t="s">
        <v>29</v>
      </c>
      <c r="C3309" t="s">
        <v>148</v>
      </c>
      <c r="D3309" t="s">
        <v>187</v>
      </c>
      <c r="E3309" t="s">
        <v>46</v>
      </c>
      <c r="F3309" t="s">
        <v>57</v>
      </c>
      <c r="G3309">
        <v>40</v>
      </c>
      <c r="H3309">
        <v>422834</v>
      </c>
      <c r="I3309" t="s">
        <v>58</v>
      </c>
      <c r="J3309" s="1">
        <v>45328</v>
      </c>
      <c r="K3309">
        <v>1100</v>
      </c>
      <c r="L3309" t="s">
        <v>3379</v>
      </c>
      <c r="M3309" t="s">
        <v>94</v>
      </c>
      <c r="N3309" t="s">
        <v>13641</v>
      </c>
      <c r="O3309" t="s">
        <v>13642</v>
      </c>
      <c r="P3309" t="s">
        <v>51</v>
      </c>
      <c r="Q3309">
        <v>12</v>
      </c>
      <c r="R3309" t="s">
        <v>88</v>
      </c>
      <c r="S3309" t="s">
        <v>63</v>
      </c>
      <c r="T3309">
        <v>10167</v>
      </c>
      <c r="U3309" s="1">
        <v>45509</v>
      </c>
      <c r="V3309" t="s">
        <v>64</v>
      </c>
      <c r="W3309">
        <v>899419</v>
      </c>
      <c r="X3309" t="s">
        <v>13643</v>
      </c>
      <c r="Y3309">
        <v>881</v>
      </c>
      <c r="Z3309">
        <v>1966</v>
      </c>
      <c r="AA3309">
        <v>8</v>
      </c>
      <c r="AB3309" s="2" t="s">
        <v>13644</v>
      </c>
    </row>
    <row r="3310" spans="1:28" x14ac:dyDescent="0.3">
      <c r="A3310" t="s">
        <v>28</v>
      </c>
      <c r="B3310" t="s">
        <v>29</v>
      </c>
      <c r="C3310" t="s">
        <v>44</v>
      </c>
      <c r="D3310" t="s">
        <v>380</v>
      </c>
      <c r="E3310" t="s">
        <v>46</v>
      </c>
      <c r="F3310" t="s">
        <v>99</v>
      </c>
      <c r="G3310">
        <v>60</v>
      </c>
      <c r="H3310">
        <v>420294</v>
      </c>
      <c r="I3310" t="s">
        <v>58</v>
      </c>
      <c r="J3310" s="1">
        <v>44040</v>
      </c>
      <c r="K3310">
        <v>1200</v>
      </c>
      <c r="L3310" t="s">
        <v>13645</v>
      </c>
      <c r="M3310" t="s">
        <v>1488</v>
      </c>
      <c r="N3310" t="s">
        <v>13646</v>
      </c>
      <c r="O3310" t="s">
        <v>13647</v>
      </c>
      <c r="P3310" t="s">
        <v>51</v>
      </c>
      <c r="Q3310">
        <v>13</v>
      </c>
      <c r="R3310" t="s">
        <v>88</v>
      </c>
      <c r="S3310" t="s">
        <v>41</v>
      </c>
      <c r="T3310">
        <v>94472</v>
      </c>
      <c r="U3310" s="1">
        <v>45330</v>
      </c>
      <c r="V3310" t="s">
        <v>119</v>
      </c>
      <c r="W3310">
        <v>517828</v>
      </c>
      <c r="X3310" t="s">
        <v>13648</v>
      </c>
      <c r="Y3310">
        <v>304</v>
      </c>
      <c r="Z3310">
        <v>900</v>
      </c>
      <c r="AA3310">
        <v>8</v>
      </c>
      <c r="AB3310">
        <v>2880</v>
      </c>
    </row>
    <row r="3311" spans="1:28" x14ac:dyDescent="0.3">
      <c r="A3311" t="s">
        <v>28</v>
      </c>
      <c r="B3311" t="s">
        <v>29</v>
      </c>
      <c r="C3311" t="s">
        <v>54</v>
      </c>
      <c r="D3311" t="s">
        <v>134</v>
      </c>
      <c r="E3311" t="s">
        <v>56</v>
      </c>
      <c r="F3311" t="s">
        <v>355</v>
      </c>
      <c r="G3311">
        <v>85</v>
      </c>
      <c r="H3311">
        <v>411870</v>
      </c>
      <c r="I3311" t="s">
        <v>34</v>
      </c>
      <c r="J3311" s="1">
        <v>45586</v>
      </c>
      <c r="K3311">
        <v>800</v>
      </c>
      <c r="L3311" t="s">
        <v>1277</v>
      </c>
      <c r="M3311" t="s">
        <v>115</v>
      </c>
      <c r="N3311" t="s">
        <v>13649</v>
      </c>
      <c r="O3311" t="s">
        <v>13650</v>
      </c>
      <c r="P3311" t="s">
        <v>71</v>
      </c>
      <c r="Q3311">
        <v>3</v>
      </c>
      <c r="R3311" t="s">
        <v>40</v>
      </c>
      <c r="S3311" t="s">
        <v>118</v>
      </c>
      <c r="T3311">
        <v>59555</v>
      </c>
      <c r="U3311" s="1">
        <v>45593</v>
      </c>
      <c r="V3311" t="s">
        <v>155</v>
      </c>
      <c r="W3311">
        <v>768597</v>
      </c>
      <c r="X3311" t="s">
        <v>13651</v>
      </c>
      <c r="Y3311">
        <v>578</v>
      </c>
      <c r="Z3311">
        <v>2400</v>
      </c>
      <c r="AA3311">
        <v>1</v>
      </c>
      <c r="AB3311">
        <v>960</v>
      </c>
    </row>
    <row r="3312" spans="1:28" x14ac:dyDescent="0.3">
      <c r="A3312" t="s">
        <v>28</v>
      </c>
      <c r="B3312" t="s">
        <v>29</v>
      </c>
      <c r="C3312" t="s">
        <v>148</v>
      </c>
      <c r="D3312" t="s">
        <v>220</v>
      </c>
      <c r="E3312" t="s">
        <v>46</v>
      </c>
      <c r="F3312" t="s">
        <v>150</v>
      </c>
      <c r="G3312">
        <v>2</v>
      </c>
      <c r="H3312">
        <v>435393</v>
      </c>
      <c r="I3312" t="s">
        <v>58</v>
      </c>
      <c r="J3312" s="1">
        <v>45077</v>
      </c>
      <c r="K3312">
        <v>1100</v>
      </c>
      <c r="L3312" t="s">
        <v>13652</v>
      </c>
      <c r="M3312" t="s">
        <v>250</v>
      </c>
      <c r="N3312" t="s">
        <v>13653</v>
      </c>
      <c r="O3312" t="s">
        <v>13654</v>
      </c>
      <c r="P3312" t="s">
        <v>87</v>
      </c>
      <c r="Q3312">
        <v>12</v>
      </c>
      <c r="R3312" t="s">
        <v>40</v>
      </c>
      <c r="S3312" t="s">
        <v>79</v>
      </c>
      <c r="T3312">
        <v>53675</v>
      </c>
      <c r="U3312" s="1">
        <v>45408</v>
      </c>
      <c r="V3312" t="s">
        <v>80</v>
      </c>
      <c r="W3312">
        <v>621238</v>
      </c>
      <c r="X3312" t="s">
        <v>13655</v>
      </c>
      <c r="Y3312">
        <v>888</v>
      </c>
      <c r="Z3312">
        <v>1095</v>
      </c>
      <c r="AA3312">
        <v>4</v>
      </c>
      <c r="AB3312">
        <v>1752</v>
      </c>
    </row>
    <row r="3313" spans="1:28" x14ac:dyDescent="0.3">
      <c r="A3313" t="s">
        <v>28</v>
      </c>
      <c r="B3313" t="s">
        <v>29</v>
      </c>
      <c r="C3313" t="s">
        <v>91</v>
      </c>
      <c r="D3313" t="s">
        <v>55</v>
      </c>
      <c r="E3313" t="s">
        <v>56</v>
      </c>
      <c r="F3313" t="s">
        <v>175</v>
      </c>
      <c r="G3313">
        <v>25</v>
      </c>
      <c r="H3313">
        <v>432419</v>
      </c>
      <c r="I3313" t="s">
        <v>58</v>
      </c>
      <c r="J3313" s="1">
        <v>44439</v>
      </c>
      <c r="K3313">
        <v>1400</v>
      </c>
      <c r="L3313" t="s">
        <v>13656</v>
      </c>
      <c r="M3313" t="s">
        <v>1048</v>
      </c>
      <c r="N3313" t="s">
        <v>13657</v>
      </c>
      <c r="O3313" t="s">
        <v>13658</v>
      </c>
      <c r="P3313" t="s">
        <v>39</v>
      </c>
      <c r="Q3313">
        <v>9</v>
      </c>
      <c r="R3313" t="s">
        <v>88</v>
      </c>
      <c r="S3313" t="s">
        <v>63</v>
      </c>
      <c r="T3313">
        <v>92707</v>
      </c>
      <c r="U3313" s="1">
        <v>45612</v>
      </c>
      <c r="V3313" t="s">
        <v>42</v>
      </c>
      <c r="W3313">
        <v>828283</v>
      </c>
      <c r="X3313" t="s">
        <v>13659</v>
      </c>
      <c r="Y3313">
        <v>318</v>
      </c>
      <c r="Z3313">
        <v>2970</v>
      </c>
      <c r="AA3313">
        <v>3</v>
      </c>
      <c r="AB3313">
        <v>3564</v>
      </c>
    </row>
    <row r="3314" spans="1:28" x14ac:dyDescent="0.3">
      <c r="A3314" t="s">
        <v>28</v>
      </c>
      <c r="B3314" t="s">
        <v>29</v>
      </c>
      <c r="C3314" t="s">
        <v>157</v>
      </c>
      <c r="D3314" t="s">
        <v>227</v>
      </c>
      <c r="E3314" t="s">
        <v>46</v>
      </c>
      <c r="F3314" t="s">
        <v>33</v>
      </c>
      <c r="G3314">
        <v>64</v>
      </c>
      <c r="H3314">
        <v>403415</v>
      </c>
      <c r="I3314" t="s">
        <v>34</v>
      </c>
      <c r="J3314" s="1">
        <v>44219</v>
      </c>
      <c r="K3314">
        <v>1100</v>
      </c>
      <c r="L3314" t="s">
        <v>6472</v>
      </c>
      <c r="M3314" t="s">
        <v>123</v>
      </c>
      <c r="N3314" t="s">
        <v>13660</v>
      </c>
      <c r="O3314" t="s">
        <v>13661</v>
      </c>
      <c r="P3314" t="s">
        <v>39</v>
      </c>
      <c r="Q3314">
        <v>3</v>
      </c>
      <c r="R3314" t="s">
        <v>40</v>
      </c>
      <c r="S3314" t="s">
        <v>118</v>
      </c>
      <c r="T3314">
        <v>93282</v>
      </c>
      <c r="U3314" s="1">
        <v>45462</v>
      </c>
      <c r="V3314" t="s">
        <v>52</v>
      </c>
      <c r="W3314">
        <v>861263</v>
      </c>
      <c r="X3314" t="s">
        <v>13662</v>
      </c>
      <c r="Y3314">
        <v>814</v>
      </c>
      <c r="Z3314">
        <v>1767</v>
      </c>
      <c r="AA3314">
        <v>5</v>
      </c>
      <c r="AB3314">
        <v>3534</v>
      </c>
    </row>
    <row r="3315" spans="1:28" x14ac:dyDescent="0.3">
      <c r="A3315" t="s">
        <v>28</v>
      </c>
      <c r="B3315" t="s">
        <v>29</v>
      </c>
      <c r="C3315" t="s">
        <v>30</v>
      </c>
      <c r="D3315" t="s">
        <v>291</v>
      </c>
      <c r="E3315" t="s">
        <v>56</v>
      </c>
      <c r="F3315" t="s">
        <v>175</v>
      </c>
      <c r="G3315">
        <v>93</v>
      </c>
      <c r="H3315">
        <v>412676</v>
      </c>
      <c r="I3315" t="s">
        <v>34</v>
      </c>
      <c r="J3315" s="1">
        <v>43973</v>
      </c>
      <c r="K3315">
        <v>1400</v>
      </c>
      <c r="L3315" t="s">
        <v>13663</v>
      </c>
      <c r="M3315" t="s">
        <v>366</v>
      </c>
      <c r="N3315" t="s">
        <v>13664</v>
      </c>
      <c r="O3315" t="s">
        <v>13665</v>
      </c>
      <c r="P3315" t="s">
        <v>39</v>
      </c>
      <c r="Q3315">
        <v>12</v>
      </c>
      <c r="R3315" t="s">
        <v>40</v>
      </c>
      <c r="S3315" t="s">
        <v>41</v>
      </c>
      <c r="T3315">
        <v>25488</v>
      </c>
      <c r="U3315" s="1">
        <v>45404</v>
      </c>
      <c r="V3315" t="s">
        <v>80</v>
      </c>
      <c r="W3315">
        <v>703459</v>
      </c>
      <c r="X3315" t="s">
        <v>13666</v>
      </c>
      <c r="Y3315">
        <v>549</v>
      </c>
      <c r="Z3315">
        <v>720</v>
      </c>
      <c r="AA3315">
        <v>8</v>
      </c>
      <c r="AB3315">
        <v>2304</v>
      </c>
    </row>
    <row r="3316" spans="1:28" x14ac:dyDescent="0.3">
      <c r="A3316" t="s">
        <v>28</v>
      </c>
      <c r="B3316" t="s">
        <v>29</v>
      </c>
      <c r="C3316" t="s">
        <v>44</v>
      </c>
      <c r="D3316" t="s">
        <v>524</v>
      </c>
      <c r="E3316" t="s">
        <v>56</v>
      </c>
      <c r="F3316" t="s">
        <v>47</v>
      </c>
      <c r="G3316">
        <v>27</v>
      </c>
      <c r="H3316">
        <v>412089</v>
      </c>
      <c r="I3316" t="s">
        <v>58</v>
      </c>
      <c r="J3316" s="1">
        <v>44009</v>
      </c>
      <c r="K3316">
        <v>1400</v>
      </c>
      <c r="L3316" t="s">
        <v>13667</v>
      </c>
      <c r="M3316" t="s">
        <v>1072</v>
      </c>
      <c r="N3316" t="s">
        <v>13668</v>
      </c>
      <c r="O3316" t="s">
        <v>13669</v>
      </c>
      <c r="P3316" t="s">
        <v>51</v>
      </c>
      <c r="Q3316">
        <v>9</v>
      </c>
      <c r="R3316" t="s">
        <v>40</v>
      </c>
      <c r="S3316" t="s">
        <v>79</v>
      </c>
      <c r="T3316">
        <v>21412</v>
      </c>
      <c r="U3316" s="1">
        <v>45359</v>
      </c>
      <c r="V3316" t="s">
        <v>72</v>
      </c>
      <c r="W3316">
        <v>744988</v>
      </c>
      <c r="X3316" t="s">
        <v>13670</v>
      </c>
      <c r="Y3316">
        <v>415</v>
      </c>
      <c r="Z3316">
        <v>1910</v>
      </c>
      <c r="AA3316">
        <v>4</v>
      </c>
      <c r="AB3316">
        <v>3056</v>
      </c>
    </row>
    <row r="3317" spans="1:28" x14ac:dyDescent="0.3">
      <c r="A3317" t="s">
        <v>28</v>
      </c>
      <c r="B3317" t="s">
        <v>29</v>
      </c>
      <c r="C3317" t="s">
        <v>54</v>
      </c>
      <c r="D3317" t="s">
        <v>237</v>
      </c>
      <c r="E3317" t="s">
        <v>56</v>
      </c>
      <c r="F3317" t="s">
        <v>99</v>
      </c>
      <c r="G3317">
        <v>46</v>
      </c>
      <c r="H3317">
        <v>428159</v>
      </c>
      <c r="I3317" t="s">
        <v>58</v>
      </c>
      <c r="J3317" s="1">
        <v>44630</v>
      </c>
      <c r="K3317">
        <v>950</v>
      </c>
      <c r="L3317" t="s">
        <v>7060</v>
      </c>
      <c r="M3317" t="s">
        <v>869</v>
      </c>
      <c r="N3317" t="s">
        <v>13671</v>
      </c>
      <c r="O3317" t="s">
        <v>13672</v>
      </c>
      <c r="P3317" t="s">
        <v>87</v>
      </c>
      <c r="Q3317">
        <v>11</v>
      </c>
      <c r="R3317" t="s">
        <v>88</v>
      </c>
      <c r="S3317" t="s">
        <v>118</v>
      </c>
      <c r="T3317">
        <v>47242</v>
      </c>
      <c r="U3317" s="1">
        <v>45626</v>
      </c>
      <c r="V3317" t="s">
        <v>42</v>
      </c>
      <c r="W3317">
        <v>366249</v>
      </c>
      <c r="X3317" t="s">
        <v>13673</v>
      </c>
      <c r="Y3317">
        <v>707</v>
      </c>
      <c r="Z3317">
        <v>1329</v>
      </c>
      <c r="AA3317">
        <v>7</v>
      </c>
      <c r="AB3317" s="2" t="s">
        <v>13566</v>
      </c>
    </row>
    <row r="3318" spans="1:28" x14ac:dyDescent="0.3">
      <c r="A3318" t="s">
        <v>28</v>
      </c>
      <c r="B3318" t="s">
        <v>29</v>
      </c>
      <c r="C3318" t="s">
        <v>54</v>
      </c>
      <c r="D3318" t="s">
        <v>98</v>
      </c>
      <c r="E3318" t="s">
        <v>56</v>
      </c>
      <c r="F3318" t="s">
        <v>175</v>
      </c>
      <c r="G3318">
        <v>60</v>
      </c>
      <c r="H3318">
        <v>413952</v>
      </c>
      <c r="I3318" t="s">
        <v>58</v>
      </c>
      <c r="J3318" s="1">
        <v>44357</v>
      </c>
      <c r="K3318">
        <v>950</v>
      </c>
      <c r="L3318" t="s">
        <v>13674</v>
      </c>
      <c r="M3318" t="s">
        <v>1460</v>
      </c>
      <c r="N3318" t="s">
        <v>13675</v>
      </c>
      <c r="O3318" t="s">
        <v>13676</v>
      </c>
      <c r="P3318" t="s">
        <v>71</v>
      </c>
      <c r="Q3318">
        <v>14</v>
      </c>
      <c r="R3318" t="s">
        <v>88</v>
      </c>
      <c r="S3318" t="s">
        <v>41</v>
      </c>
      <c r="T3318">
        <v>72883</v>
      </c>
      <c r="U3318" s="1">
        <v>45628</v>
      </c>
      <c r="V3318" t="s">
        <v>259</v>
      </c>
      <c r="W3318">
        <v>936954</v>
      </c>
      <c r="X3318" t="s">
        <v>13677</v>
      </c>
      <c r="Y3318">
        <v>985</v>
      </c>
      <c r="Z3318">
        <v>1259</v>
      </c>
      <c r="AA3318">
        <v>4</v>
      </c>
      <c r="AB3318">
        <v>2014.4</v>
      </c>
    </row>
    <row r="3319" spans="1:28" x14ac:dyDescent="0.3">
      <c r="A3319" t="s">
        <v>28</v>
      </c>
      <c r="B3319" t="s">
        <v>29</v>
      </c>
      <c r="C3319" t="s">
        <v>91</v>
      </c>
      <c r="D3319" t="s">
        <v>31</v>
      </c>
      <c r="E3319" t="s">
        <v>56</v>
      </c>
      <c r="F3319" t="s">
        <v>106</v>
      </c>
      <c r="G3319">
        <v>84</v>
      </c>
      <c r="H3319">
        <v>437467</v>
      </c>
      <c r="I3319" t="s">
        <v>34</v>
      </c>
      <c r="J3319" s="1">
        <v>44666</v>
      </c>
      <c r="K3319">
        <v>1100</v>
      </c>
      <c r="L3319" t="s">
        <v>13678</v>
      </c>
      <c r="M3319" t="s">
        <v>177</v>
      </c>
      <c r="N3319" t="s">
        <v>13679</v>
      </c>
      <c r="O3319" t="s">
        <v>13680</v>
      </c>
      <c r="P3319" t="s">
        <v>51</v>
      </c>
      <c r="Q3319">
        <v>18</v>
      </c>
      <c r="R3319" t="s">
        <v>88</v>
      </c>
      <c r="S3319" t="s">
        <v>41</v>
      </c>
      <c r="T3319">
        <v>82189</v>
      </c>
      <c r="U3319" s="1">
        <v>45590</v>
      </c>
      <c r="V3319" t="s">
        <v>155</v>
      </c>
      <c r="W3319">
        <v>377954</v>
      </c>
      <c r="X3319" t="s">
        <v>13681</v>
      </c>
      <c r="Y3319">
        <v>636</v>
      </c>
      <c r="Z3319">
        <v>1335</v>
      </c>
      <c r="AA3319">
        <v>3</v>
      </c>
      <c r="AB3319">
        <v>1602</v>
      </c>
    </row>
    <row r="3320" spans="1:28" x14ac:dyDescent="0.3">
      <c r="A3320" t="s">
        <v>28</v>
      </c>
      <c r="B3320" t="s">
        <v>29</v>
      </c>
      <c r="C3320" t="s">
        <v>44</v>
      </c>
      <c r="D3320" t="s">
        <v>134</v>
      </c>
      <c r="E3320" t="s">
        <v>32</v>
      </c>
      <c r="F3320" t="s">
        <v>135</v>
      </c>
      <c r="G3320">
        <v>28</v>
      </c>
      <c r="H3320">
        <v>439477</v>
      </c>
      <c r="I3320" t="s">
        <v>34</v>
      </c>
      <c r="J3320" s="1">
        <v>44084</v>
      </c>
      <c r="K3320">
        <v>1000</v>
      </c>
      <c r="L3320" t="s">
        <v>13682</v>
      </c>
      <c r="M3320" t="s">
        <v>144</v>
      </c>
      <c r="N3320" t="s">
        <v>13683</v>
      </c>
      <c r="O3320" t="s">
        <v>13684</v>
      </c>
      <c r="P3320" t="s">
        <v>39</v>
      </c>
      <c r="Q3320">
        <v>5</v>
      </c>
      <c r="R3320" t="s">
        <v>88</v>
      </c>
      <c r="S3320" t="s">
        <v>41</v>
      </c>
      <c r="T3320">
        <v>55499</v>
      </c>
      <c r="U3320" s="1">
        <v>45552</v>
      </c>
      <c r="V3320" t="s">
        <v>180</v>
      </c>
      <c r="W3320">
        <v>330033</v>
      </c>
      <c r="X3320" t="s">
        <v>13685</v>
      </c>
      <c r="Y3320">
        <v>386</v>
      </c>
      <c r="Z3320">
        <v>1106</v>
      </c>
      <c r="AA3320">
        <v>6</v>
      </c>
      <c r="AB3320">
        <v>2654.4</v>
      </c>
    </row>
    <row r="3321" spans="1:28" x14ac:dyDescent="0.3">
      <c r="A3321" t="s">
        <v>28</v>
      </c>
      <c r="B3321" t="s">
        <v>29</v>
      </c>
      <c r="C3321" t="s">
        <v>91</v>
      </c>
      <c r="D3321" t="s">
        <v>611</v>
      </c>
      <c r="E3321" t="s">
        <v>32</v>
      </c>
      <c r="F3321" t="s">
        <v>47</v>
      </c>
      <c r="G3321">
        <v>99</v>
      </c>
      <c r="H3321">
        <v>427997</v>
      </c>
      <c r="I3321" t="s">
        <v>34</v>
      </c>
      <c r="J3321" s="1">
        <v>44433</v>
      </c>
      <c r="K3321">
        <v>800</v>
      </c>
      <c r="L3321" t="s">
        <v>13686</v>
      </c>
      <c r="M3321" t="s">
        <v>177</v>
      </c>
      <c r="N3321" t="s">
        <v>13687</v>
      </c>
      <c r="O3321" t="s">
        <v>13688</v>
      </c>
      <c r="P3321" t="s">
        <v>39</v>
      </c>
      <c r="Q3321">
        <v>5</v>
      </c>
      <c r="R3321" t="s">
        <v>40</v>
      </c>
      <c r="S3321" t="s">
        <v>63</v>
      </c>
      <c r="T3321">
        <v>41338</v>
      </c>
      <c r="U3321" s="1">
        <v>45435</v>
      </c>
      <c r="V3321" t="s">
        <v>140</v>
      </c>
      <c r="W3321">
        <v>789079</v>
      </c>
      <c r="X3321" t="s">
        <v>13689</v>
      </c>
      <c r="Y3321">
        <v>776</v>
      </c>
      <c r="Z3321">
        <v>1752</v>
      </c>
      <c r="AA3321">
        <v>3</v>
      </c>
      <c r="AB3321">
        <v>2102.4</v>
      </c>
    </row>
    <row r="3322" spans="1:28" x14ac:dyDescent="0.3">
      <c r="A3322" t="s">
        <v>28</v>
      </c>
      <c r="B3322" t="s">
        <v>29</v>
      </c>
      <c r="C3322" t="s">
        <v>54</v>
      </c>
      <c r="D3322" t="s">
        <v>74</v>
      </c>
      <c r="E3322" t="s">
        <v>56</v>
      </c>
      <c r="F3322" t="s">
        <v>33</v>
      </c>
      <c r="G3322">
        <v>87</v>
      </c>
      <c r="H3322">
        <v>411791</v>
      </c>
      <c r="I3322" t="s">
        <v>58</v>
      </c>
      <c r="J3322" s="1">
        <v>44060</v>
      </c>
      <c r="K3322">
        <v>1400</v>
      </c>
      <c r="L3322" t="s">
        <v>8056</v>
      </c>
      <c r="M3322" t="s">
        <v>1058</v>
      </c>
      <c r="N3322" t="s">
        <v>13690</v>
      </c>
      <c r="O3322" t="s">
        <v>13691</v>
      </c>
      <c r="P3322" t="s">
        <v>87</v>
      </c>
      <c r="Q3322">
        <v>12</v>
      </c>
      <c r="R3322" t="s">
        <v>88</v>
      </c>
      <c r="S3322" t="s">
        <v>41</v>
      </c>
      <c r="T3322">
        <v>96498</v>
      </c>
      <c r="U3322" s="1">
        <v>45589</v>
      </c>
      <c r="V3322" t="s">
        <v>155</v>
      </c>
      <c r="W3322">
        <v>682860</v>
      </c>
      <c r="X3322" t="s">
        <v>13692</v>
      </c>
      <c r="Y3322">
        <v>204</v>
      </c>
      <c r="Z3322">
        <v>755</v>
      </c>
      <c r="AA3322">
        <v>6</v>
      </c>
      <c r="AB3322">
        <v>1812</v>
      </c>
    </row>
    <row r="3323" spans="1:28" x14ac:dyDescent="0.3">
      <c r="A3323" t="s">
        <v>28</v>
      </c>
      <c r="B3323" t="s">
        <v>29</v>
      </c>
      <c r="C3323" t="s">
        <v>157</v>
      </c>
      <c r="D3323" t="s">
        <v>55</v>
      </c>
      <c r="E3323" t="s">
        <v>46</v>
      </c>
      <c r="F3323" t="s">
        <v>355</v>
      </c>
      <c r="G3323">
        <v>31</v>
      </c>
      <c r="H3323">
        <v>438372</v>
      </c>
      <c r="I3323" t="s">
        <v>58</v>
      </c>
      <c r="J3323" s="1">
        <v>45291</v>
      </c>
      <c r="K3323">
        <v>1300</v>
      </c>
      <c r="L3323" t="s">
        <v>13693</v>
      </c>
      <c r="M3323" t="s">
        <v>94</v>
      </c>
      <c r="N3323" t="s">
        <v>13694</v>
      </c>
      <c r="O3323" t="s">
        <v>13695</v>
      </c>
      <c r="P3323" t="s">
        <v>71</v>
      </c>
      <c r="Q3323">
        <v>14</v>
      </c>
      <c r="R3323" t="s">
        <v>88</v>
      </c>
      <c r="S3323" t="s">
        <v>79</v>
      </c>
      <c r="T3323">
        <v>46664</v>
      </c>
      <c r="U3323" s="1">
        <v>45459</v>
      </c>
      <c r="V3323" t="s">
        <v>52</v>
      </c>
      <c r="W3323">
        <v>870617</v>
      </c>
      <c r="X3323" t="s">
        <v>13696</v>
      </c>
      <c r="Y3323">
        <v>722</v>
      </c>
      <c r="Z3323">
        <v>2307</v>
      </c>
      <c r="AA3323">
        <v>2</v>
      </c>
      <c r="AB3323" s="2" t="s">
        <v>13697</v>
      </c>
    </row>
    <row r="3324" spans="1:28" x14ac:dyDescent="0.3">
      <c r="A3324" t="s">
        <v>28</v>
      </c>
      <c r="B3324" t="s">
        <v>29</v>
      </c>
      <c r="C3324" t="s">
        <v>157</v>
      </c>
      <c r="D3324" t="s">
        <v>45</v>
      </c>
      <c r="E3324" t="s">
        <v>56</v>
      </c>
      <c r="F3324" t="s">
        <v>355</v>
      </c>
      <c r="G3324">
        <v>72</v>
      </c>
      <c r="H3324">
        <v>419410</v>
      </c>
      <c r="I3324" t="s">
        <v>58</v>
      </c>
      <c r="J3324" s="1">
        <v>45587</v>
      </c>
      <c r="K3324">
        <v>950</v>
      </c>
      <c r="L3324" t="s">
        <v>13698</v>
      </c>
      <c r="M3324" t="s">
        <v>1488</v>
      </c>
      <c r="N3324" t="s">
        <v>13699</v>
      </c>
      <c r="O3324" t="s">
        <v>13700</v>
      </c>
      <c r="P3324" t="s">
        <v>39</v>
      </c>
      <c r="Q3324">
        <v>15</v>
      </c>
      <c r="R3324" t="s">
        <v>88</v>
      </c>
      <c r="S3324" t="s">
        <v>63</v>
      </c>
      <c r="T3324">
        <v>87675</v>
      </c>
      <c r="U3324" s="1">
        <v>45606</v>
      </c>
      <c r="V3324" t="s">
        <v>42</v>
      </c>
      <c r="W3324">
        <v>942032</v>
      </c>
      <c r="X3324" t="s">
        <v>13701</v>
      </c>
      <c r="Y3324">
        <v>719</v>
      </c>
      <c r="Z3324">
        <v>726</v>
      </c>
      <c r="AA3324">
        <v>3</v>
      </c>
      <c r="AB3324">
        <v>871.2</v>
      </c>
    </row>
    <row r="3325" spans="1:28" x14ac:dyDescent="0.3">
      <c r="A3325" t="s">
        <v>28</v>
      </c>
      <c r="B3325" t="s">
        <v>29</v>
      </c>
      <c r="C3325" t="s">
        <v>157</v>
      </c>
      <c r="D3325" t="s">
        <v>511</v>
      </c>
      <c r="E3325" t="s">
        <v>46</v>
      </c>
      <c r="F3325" t="s">
        <v>57</v>
      </c>
      <c r="G3325">
        <v>20</v>
      </c>
      <c r="H3325">
        <v>423996</v>
      </c>
      <c r="I3325" t="s">
        <v>58</v>
      </c>
      <c r="J3325" s="1">
        <v>44392</v>
      </c>
      <c r="K3325">
        <v>1400</v>
      </c>
      <c r="L3325" t="s">
        <v>13702</v>
      </c>
      <c r="M3325" t="s">
        <v>177</v>
      </c>
      <c r="N3325" t="s">
        <v>13703</v>
      </c>
      <c r="O3325" t="s">
        <v>13704</v>
      </c>
      <c r="P3325" t="s">
        <v>51</v>
      </c>
      <c r="Q3325">
        <v>14</v>
      </c>
      <c r="R3325" t="s">
        <v>40</v>
      </c>
      <c r="S3325" t="s">
        <v>79</v>
      </c>
      <c r="T3325">
        <v>56200</v>
      </c>
      <c r="U3325" s="1">
        <v>45591</v>
      </c>
      <c r="V3325" t="s">
        <v>155</v>
      </c>
      <c r="W3325">
        <v>381306</v>
      </c>
      <c r="X3325" t="s">
        <v>13705</v>
      </c>
      <c r="Y3325">
        <v>205</v>
      </c>
      <c r="Z3325">
        <v>1499</v>
      </c>
      <c r="AA3325">
        <v>5</v>
      </c>
      <c r="AB3325">
        <v>2998</v>
      </c>
    </row>
    <row r="3326" spans="1:28" x14ac:dyDescent="0.3">
      <c r="A3326" t="s">
        <v>28</v>
      </c>
      <c r="B3326" t="s">
        <v>29</v>
      </c>
      <c r="C3326" t="s">
        <v>157</v>
      </c>
      <c r="D3326" t="s">
        <v>467</v>
      </c>
      <c r="E3326" t="s">
        <v>46</v>
      </c>
      <c r="F3326" t="s">
        <v>57</v>
      </c>
      <c r="G3326">
        <v>6</v>
      </c>
      <c r="H3326">
        <v>431039</v>
      </c>
      <c r="I3326" t="s">
        <v>34</v>
      </c>
      <c r="J3326" s="1">
        <v>45161</v>
      </c>
      <c r="K3326">
        <v>950</v>
      </c>
      <c r="L3326" t="s">
        <v>13706</v>
      </c>
      <c r="M3326" t="s">
        <v>654</v>
      </c>
      <c r="N3326" t="s">
        <v>13707</v>
      </c>
      <c r="O3326" t="s">
        <v>13708</v>
      </c>
      <c r="P3326" t="s">
        <v>87</v>
      </c>
      <c r="Q3326">
        <v>15</v>
      </c>
      <c r="R3326" t="s">
        <v>88</v>
      </c>
      <c r="S3326" t="s">
        <v>41</v>
      </c>
      <c r="T3326">
        <v>98074</v>
      </c>
      <c r="U3326" s="1">
        <v>45354</v>
      </c>
      <c r="V3326" t="s">
        <v>72</v>
      </c>
      <c r="W3326">
        <v>886300</v>
      </c>
      <c r="X3326" t="s">
        <v>13709</v>
      </c>
      <c r="Y3326">
        <v>737</v>
      </c>
      <c r="Z3326">
        <v>1782</v>
      </c>
      <c r="AA3326">
        <v>6</v>
      </c>
      <c r="AB3326">
        <v>4276.8</v>
      </c>
    </row>
    <row r="3327" spans="1:28" x14ac:dyDescent="0.3">
      <c r="A3327" t="s">
        <v>28</v>
      </c>
      <c r="B3327" t="s">
        <v>29</v>
      </c>
      <c r="C3327" t="s">
        <v>91</v>
      </c>
      <c r="D3327" t="s">
        <v>411</v>
      </c>
      <c r="E3327" t="s">
        <v>56</v>
      </c>
      <c r="F3327" t="s">
        <v>135</v>
      </c>
      <c r="G3327">
        <v>80</v>
      </c>
      <c r="H3327">
        <v>417920</v>
      </c>
      <c r="I3327" t="s">
        <v>58</v>
      </c>
      <c r="J3327" s="1">
        <v>45361</v>
      </c>
      <c r="K3327">
        <v>950</v>
      </c>
      <c r="L3327" t="s">
        <v>13710</v>
      </c>
      <c r="M3327" t="s">
        <v>85</v>
      </c>
      <c r="N3327" t="s">
        <v>13711</v>
      </c>
      <c r="O3327" t="s">
        <v>13712</v>
      </c>
      <c r="P3327" t="s">
        <v>87</v>
      </c>
      <c r="Q3327">
        <v>3</v>
      </c>
      <c r="R3327" t="s">
        <v>88</v>
      </c>
      <c r="S3327" t="s">
        <v>63</v>
      </c>
      <c r="T3327">
        <v>34391</v>
      </c>
      <c r="U3327" s="1">
        <v>45319</v>
      </c>
      <c r="V3327" t="s">
        <v>111</v>
      </c>
      <c r="W3327">
        <v>115800</v>
      </c>
      <c r="X3327" t="s">
        <v>13713</v>
      </c>
      <c r="Y3327">
        <v>647</v>
      </c>
      <c r="Z3327">
        <v>1347</v>
      </c>
      <c r="AA3327">
        <v>7</v>
      </c>
      <c r="AB3327" s="2" t="s">
        <v>13714</v>
      </c>
    </row>
    <row r="3328" spans="1:28" x14ac:dyDescent="0.3">
      <c r="A3328" t="s">
        <v>28</v>
      </c>
      <c r="B3328" t="s">
        <v>29</v>
      </c>
      <c r="C3328" t="s">
        <v>148</v>
      </c>
      <c r="D3328" t="s">
        <v>338</v>
      </c>
      <c r="E3328" t="s">
        <v>32</v>
      </c>
      <c r="F3328" t="s">
        <v>106</v>
      </c>
      <c r="G3328">
        <v>29</v>
      </c>
      <c r="H3328">
        <v>414766</v>
      </c>
      <c r="I3328" t="s">
        <v>58</v>
      </c>
      <c r="J3328" s="1">
        <v>44644</v>
      </c>
      <c r="K3328">
        <v>800</v>
      </c>
      <c r="L3328" t="s">
        <v>13715</v>
      </c>
      <c r="M3328" t="s">
        <v>1291</v>
      </c>
      <c r="N3328" t="s">
        <v>13716</v>
      </c>
      <c r="O3328">
        <v>6022642229</v>
      </c>
      <c r="P3328" t="s">
        <v>71</v>
      </c>
      <c r="Q3328">
        <v>19</v>
      </c>
      <c r="R3328" t="s">
        <v>88</v>
      </c>
      <c r="S3328" t="s">
        <v>118</v>
      </c>
      <c r="T3328">
        <v>78831</v>
      </c>
      <c r="U3328" s="1">
        <v>45479</v>
      </c>
      <c r="V3328" t="s">
        <v>126</v>
      </c>
      <c r="W3328">
        <v>414407</v>
      </c>
      <c r="X3328" t="s">
        <v>13717</v>
      </c>
      <c r="Y3328">
        <v>642</v>
      </c>
      <c r="Z3328">
        <v>2603</v>
      </c>
      <c r="AA3328">
        <v>7</v>
      </c>
      <c r="AB3328" s="2" t="s">
        <v>13718</v>
      </c>
    </row>
    <row r="3329" spans="1:28" x14ac:dyDescent="0.3">
      <c r="A3329" t="s">
        <v>28</v>
      </c>
      <c r="B3329" t="s">
        <v>29</v>
      </c>
      <c r="C3329" t="s">
        <v>66</v>
      </c>
      <c r="D3329" t="s">
        <v>82</v>
      </c>
      <c r="E3329" t="s">
        <v>46</v>
      </c>
      <c r="F3329" t="s">
        <v>355</v>
      </c>
      <c r="G3329">
        <v>51</v>
      </c>
      <c r="H3329">
        <v>417296</v>
      </c>
      <c r="I3329" t="s">
        <v>58</v>
      </c>
      <c r="J3329" s="1">
        <v>44029</v>
      </c>
      <c r="K3329">
        <v>1100</v>
      </c>
      <c r="L3329" t="s">
        <v>13719</v>
      </c>
      <c r="M3329" t="s">
        <v>172</v>
      </c>
      <c r="N3329" t="s">
        <v>13720</v>
      </c>
      <c r="O3329" t="s">
        <v>13721</v>
      </c>
      <c r="P3329" t="s">
        <v>87</v>
      </c>
      <c r="Q3329">
        <v>6</v>
      </c>
      <c r="R3329" t="s">
        <v>40</v>
      </c>
      <c r="S3329" t="s">
        <v>118</v>
      </c>
      <c r="T3329">
        <v>77125</v>
      </c>
      <c r="U3329" s="1">
        <v>45445</v>
      </c>
      <c r="V3329" t="s">
        <v>52</v>
      </c>
      <c r="W3329">
        <v>828554</v>
      </c>
      <c r="X3329" t="s">
        <v>13722</v>
      </c>
      <c r="Y3329">
        <v>572</v>
      </c>
      <c r="Z3329">
        <v>920</v>
      </c>
      <c r="AA3329">
        <v>6</v>
      </c>
      <c r="AB3329">
        <v>2208</v>
      </c>
    </row>
    <row r="3330" spans="1:28" x14ac:dyDescent="0.3">
      <c r="A3330" t="s">
        <v>28</v>
      </c>
      <c r="B3330" t="s">
        <v>29</v>
      </c>
      <c r="C3330" t="s">
        <v>157</v>
      </c>
      <c r="D3330" t="s">
        <v>411</v>
      </c>
      <c r="E3330" t="s">
        <v>56</v>
      </c>
      <c r="F3330" t="s">
        <v>106</v>
      </c>
      <c r="G3330">
        <v>68</v>
      </c>
      <c r="H3330">
        <v>409781</v>
      </c>
      <c r="I3330" t="s">
        <v>34</v>
      </c>
      <c r="J3330" s="1">
        <v>45046</v>
      </c>
      <c r="K3330">
        <v>1100</v>
      </c>
      <c r="L3330" t="s">
        <v>13723</v>
      </c>
      <c r="M3330" t="s">
        <v>195</v>
      </c>
      <c r="N3330" t="s">
        <v>13724</v>
      </c>
      <c r="O3330" t="s">
        <v>13725</v>
      </c>
      <c r="P3330" t="s">
        <v>71</v>
      </c>
      <c r="Q3330">
        <v>8</v>
      </c>
      <c r="R3330" t="s">
        <v>40</v>
      </c>
      <c r="S3330" t="s">
        <v>41</v>
      </c>
      <c r="T3330">
        <v>14446</v>
      </c>
      <c r="U3330" s="1">
        <v>45602</v>
      </c>
      <c r="V3330" t="s">
        <v>42</v>
      </c>
      <c r="W3330">
        <v>561489</v>
      </c>
      <c r="X3330" t="s">
        <v>13726</v>
      </c>
      <c r="Y3330">
        <v>277</v>
      </c>
      <c r="Z3330">
        <v>2902</v>
      </c>
      <c r="AA3330">
        <v>1</v>
      </c>
      <c r="AB3330">
        <v>1160.8</v>
      </c>
    </row>
    <row r="3331" spans="1:28" x14ac:dyDescent="0.3">
      <c r="A3331" t="s">
        <v>28</v>
      </c>
      <c r="B3331" t="s">
        <v>29</v>
      </c>
      <c r="C3331" t="s">
        <v>66</v>
      </c>
      <c r="D3331" t="s">
        <v>74</v>
      </c>
      <c r="E3331" t="s">
        <v>32</v>
      </c>
      <c r="F3331" t="s">
        <v>355</v>
      </c>
      <c r="G3331">
        <v>85</v>
      </c>
      <c r="H3331">
        <v>434395</v>
      </c>
      <c r="I3331" t="s">
        <v>58</v>
      </c>
      <c r="J3331" s="1">
        <v>44196</v>
      </c>
      <c r="K3331">
        <v>1200</v>
      </c>
      <c r="L3331" t="s">
        <v>13727</v>
      </c>
      <c r="M3331" t="s">
        <v>747</v>
      </c>
      <c r="N3331" t="s">
        <v>13728</v>
      </c>
      <c r="O3331" t="s">
        <v>13729</v>
      </c>
      <c r="P3331" t="s">
        <v>51</v>
      </c>
      <c r="Q3331">
        <v>16</v>
      </c>
      <c r="R3331" t="s">
        <v>40</v>
      </c>
      <c r="S3331" t="s">
        <v>41</v>
      </c>
      <c r="T3331">
        <v>98699</v>
      </c>
      <c r="U3331" s="1">
        <v>45347</v>
      </c>
      <c r="V3331" t="s">
        <v>119</v>
      </c>
      <c r="W3331">
        <v>418185</v>
      </c>
      <c r="X3331" t="s">
        <v>6944</v>
      </c>
      <c r="Y3331">
        <v>286</v>
      </c>
      <c r="Z3331">
        <v>1134</v>
      </c>
      <c r="AA3331">
        <v>3</v>
      </c>
      <c r="AB3331" s="2" t="s">
        <v>13730</v>
      </c>
    </row>
    <row r="3332" spans="1:28" x14ac:dyDescent="0.3">
      <c r="A3332" t="s">
        <v>28</v>
      </c>
      <c r="B3332" t="s">
        <v>29</v>
      </c>
      <c r="C3332" t="s">
        <v>148</v>
      </c>
      <c r="D3332" t="s">
        <v>82</v>
      </c>
      <c r="E3332" t="s">
        <v>46</v>
      </c>
      <c r="F3332" t="s">
        <v>106</v>
      </c>
      <c r="G3332">
        <v>86</v>
      </c>
      <c r="H3332">
        <v>423321</v>
      </c>
      <c r="I3332" t="s">
        <v>58</v>
      </c>
      <c r="J3332" s="1">
        <v>45019</v>
      </c>
      <c r="K3332">
        <v>800</v>
      </c>
      <c r="L3332" t="s">
        <v>13731</v>
      </c>
      <c r="M3332" t="s">
        <v>1366</v>
      </c>
      <c r="N3332" t="s">
        <v>13732</v>
      </c>
      <c r="O3332" t="s">
        <v>13733</v>
      </c>
      <c r="P3332" t="s">
        <v>71</v>
      </c>
      <c r="Q3332">
        <v>6</v>
      </c>
      <c r="R3332" t="s">
        <v>88</v>
      </c>
      <c r="S3332" t="s">
        <v>41</v>
      </c>
      <c r="T3332">
        <v>64193</v>
      </c>
      <c r="U3332" s="1">
        <v>45558</v>
      </c>
      <c r="V3332" t="s">
        <v>180</v>
      </c>
      <c r="W3332">
        <v>678023</v>
      </c>
      <c r="X3332" t="s">
        <v>13734</v>
      </c>
      <c r="Y3332">
        <v>536</v>
      </c>
      <c r="Z3332">
        <v>588</v>
      </c>
      <c r="AA3332">
        <v>7</v>
      </c>
      <c r="AB3332">
        <v>1646.4</v>
      </c>
    </row>
    <row r="3333" spans="1:28" x14ac:dyDescent="0.3">
      <c r="A3333" t="s">
        <v>28</v>
      </c>
      <c r="B3333" t="s">
        <v>29</v>
      </c>
      <c r="C3333" t="s">
        <v>193</v>
      </c>
      <c r="D3333" t="s">
        <v>442</v>
      </c>
      <c r="E3333" t="s">
        <v>56</v>
      </c>
      <c r="F3333" t="s">
        <v>113</v>
      </c>
      <c r="G3333">
        <v>62</v>
      </c>
      <c r="H3333">
        <v>410954</v>
      </c>
      <c r="I3333" t="s">
        <v>58</v>
      </c>
      <c r="J3333" s="1">
        <v>44387</v>
      </c>
      <c r="K3333">
        <v>1100</v>
      </c>
      <c r="L3333" t="s">
        <v>13735</v>
      </c>
      <c r="M3333" t="s">
        <v>172</v>
      </c>
      <c r="N3333" t="s">
        <v>13736</v>
      </c>
      <c r="O3333" t="s">
        <v>13737</v>
      </c>
      <c r="P3333" t="s">
        <v>39</v>
      </c>
      <c r="Q3333">
        <v>11</v>
      </c>
      <c r="R3333" t="s">
        <v>88</v>
      </c>
      <c r="S3333" t="s">
        <v>118</v>
      </c>
      <c r="T3333">
        <v>51054</v>
      </c>
      <c r="U3333" s="1">
        <v>45393</v>
      </c>
      <c r="V3333" t="s">
        <v>80</v>
      </c>
      <c r="W3333">
        <v>195643</v>
      </c>
      <c r="X3333" t="s">
        <v>384</v>
      </c>
      <c r="Y3333">
        <v>421</v>
      </c>
      <c r="Z3333">
        <v>1080</v>
      </c>
      <c r="AA3333">
        <v>7</v>
      </c>
      <c r="AB3333">
        <v>3024</v>
      </c>
    </row>
    <row r="3334" spans="1:28" x14ac:dyDescent="0.3">
      <c r="A3334" t="s">
        <v>28</v>
      </c>
      <c r="B3334" t="s">
        <v>29</v>
      </c>
      <c r="C3334" t="s">
        <v>157</v>
      </c>
      <c r="D3334" t="s">
        <v>163</v>
      </c>
      <c r="E3334" t="s">
        <v>56</v>
      </c>
      <c r="F3334" t="s">
        <v>33</v>
      </c>
      <c r="G3334">
        <v>75</v>
      </c>
      <c r="H3334">
        <v>403672</v>
      </c>
      <c r="I3334" t="s">
        <v>34</v>
      </c>
      <c r="J3334" s="1">
        <v>44218</v>
      </c>
      <c r="K3334">
        <v>800</v>
      </c>
      <c r="L3334" t="s">
        <v>13738</v>
      </c>
      <c r="M3334" t="s">
        <v>1058</v>
      </c>
      <c r="N3334" t="s">
        <v>13739</v>
      </c>
      <c r="O3334" t="s">
        <v>13740</v>
      </c>
      <c r="P3334" t="s">
        <v>87</v>
      </c>
      <c r="Q3334">
        <v>16</v>
      </c>
      <c r="R3334" t="s">
        <v>40</v>
      </c>
      <c r="S3334" t="s">
        <v>63</v>
      </c>
      <c r="T3334">
        <v>88579</v>
      </c>
      <c r="U3334" s="1">
        <v>45514</v>
      </c>
      <c r="V3334" t="s">
        <v>64</v>
      </c>
      <c r="W3334">
        <v>952663</v>
      </c>
      <c r="X3334" t="s">
        <v>13741</v>
      </c>
      <c r="Y3334">
        <v>379</v>
      </c>
      <c r="Z3334">
        <v>2891</v>
      </c>
      <c r="AA3334">
        <v>5</v>
      </c>
      <c r="AB3334">
        <v>5782</v>
      </c>
    </row>
    <row r="3335" spans="1:28" x14ac:dyDescent="0.3">
      <c r="A3335" t="s">
        <v>28</v>
      </c>
      <c r="B3335" t="s">
        <v>29</v>
      </c>
      <c r="C3335" t="s">
        <v>193</v>
      </c>
      <c r="D3335" t="s">
        <v>524</v>
      </c>
      <c r="E3335" t="s">
        <v>32</v>
      </c>
      <c r="F3335" t="s">
        <v>99</v>
      </c>
      <c r="G3335">
        <v>24</v>
      </c>
      <c r="H3335">
        <v>414852</v>
      </c>
      <c r="I3335" t="s">
        <v>34</v>
      </c>
      <c r="J3335" s="1">
        <v>45464</v>
      </c>
      <c r="K3335">
        <v>800</v>
      </c>
      <c r="L3335" t="s">
        <v>13742</v>
      </c>
      <c r="M3335" t="s">
        <v>895</v>
      </c>
      <c r="N3335" t="s">
        <v>13743</v>
      </c>
      <c r="O3335" t="s">
        <v>13744</v>
      </c>
      <c r="P3335" t="s">
        <v>51</v>
      </c>
      <c r="Q3335">
        <v>16</v>
      </c>
      <c r="R3335" t="s">
        <v>40</v>
      </c>
      <c r="S3335" t="s">
        <v>41</v>
      </c>
      <c r="T3335">
        <v>48681</v>
      </c>
      <c r="U3335" s="1">
        <v>45628</v>
      </c>
      <c r="V3335" t="s">
        <v>259</v>
      </c>
      <c r="W3335">
        <v>884466</v>
      </c>
      <c r="X3335" t="s">
        <v>13745</v>
      </c>
      <c r="Y3335">
        <v>528</v>
      </c>
      <c r="Z3335">
        <v>1413</v>
      </c>
      <c r="AA3335">
        <v>3</v>
      </c>
      <c r="AB3335" s="2" t="s">
        <v>13746</v>
      </c>
    </row>
    <row r="3336" spans="1:28" x14ac:dyDescent="0.3">
      <c r="A3336" t="s">
        <v>28</v>
      </c>
      <c r="B3336" t="s">
        <v>29</v>
      </c>
      <c r="C3336" t="s">
        <v>91</v>
      </c>
      <c r="D3336" t="s">
        <v>237</v>
      </c>
      <c r="E3336" t="s">
        <v>46</v>
      </c>
      <c r="F3336" t="s">
        <v>33</v>
      </c>
      <c r="G3336">
        <v>79</v>
      </c>
      <c r="H3336">
        <v>417304</v>
      </c>
      <c r="I3336" t="s">
        <v>58</v>
      </c>
      <c r="J3336" s="1">
        <v>44227</v>
      </c>
      <c r="K3336">
        <v>1400</v>
      </c>
      <c r="L3336" t="s">
        <v>13747</v>
      </c>
      <c r="M3336" t="s">
        <v>417</v>
      </c>
      <c r="N3336" t="s">
        <v>13748</v>
      </c>
      <c r="O3336" t="s">
        <v>13749</v>
      </c>
      <c r="P3336" t="s">
        <v>87</v>
      </c>
      <c r="Q3336">
        <v>19</v>
      </c>
      <c r="R3336" t="s">
        <v>40</v>
      </c>
      <c r="S3336" t="s">
        <v>79</v>
      </c>
      <c r="T3336">
        <v>71796</v>
      </c>
      <c r="U3336" s="1">
        <v>45444</v>
      </c>
      <c r="V3336" t="s">
        <v>52</v>
      </c>
      <c r="W3336">
        <v>694761</v>
      </c>
      <c r="X3336" t="s">
        <v>13750</v>
      </c>
      <c r="Y3336">
        <v>414</v>
      </c>
      <c r="Z3336">
        <v>1971</v>
      </c>
      <c r="AA3336">
        <v>4</v>
      </c>
      <c r="AB3336" s="2" t="s">
        <v>13751</v>
      </c>
    </row>
    <row r="3337" spans="1:28" x14ac:dyDescent="0.3">
      <c r="A3337" t="s">
        <v>28</v>
      </c>
      <c r="B3337" t="s">
        <v>29</v>
      </c>
      <c r="C3337" t="s">
        <v>30</v>
      </c>
      <c r="D3337" t="s">
        <v>134</v>
      </c>
      <c r="E3337" t="s">
        <v>56</v>
      </c>
      <c r="F3337" t="s">
        <v>83</v>
      </c>
      <c r="G3337">
        <v>25</v>
      </c>
      <c r="H3337">
        <v>407241</v>
      </c>
      <c r="I3337" t="s">
        <v>58</v>
      </c>
      <c r="J3337" s="1">
        <v>45623</v>
      </c>
      <c r="K3337">
        <v>1100</v>
      </c>
      <c r="L3337" t="s">
        <v>13752</v>
      </c>
      <c r="M3337" t="s">
        <v>76</v>
      </c>
      <c r="N3337" t="s">
        <v>13753</v>
      </c>
      <c r="O3337" t="s">
        <v>13754</v>
      </c>
      <c r="P3337" t="s">
        <v>39</v>
      </c>
      <c r="Q3337">
        <v>14</v>
      </c>
      <c r="R3337" t="s">
        <v>88</v>
      </c>
      <c r="S3337" t="s">
        <v>79</v>
      </c>
      <c r="T3337">
        <v>87234</v>
      </c>
      <c r="U3337" s="1">
        <v>45445</v>
      </c>
      <c r="V3337" t="s">
        <v>52</v>
      </c>
      <c r="W3337">
        <v>573877</v>
      </c>
      <c r="X3337" t="s">
        <v>13755</v>
      </c>
      <c r="Y3337">
        <v>428</v>
      </c>
      <c r="Z3337">
        <v>511</v>
      </c>
      <c r="AA3337">
        <v>6</v>
      </c>
      <c r="AB3337">
        <v>1226.4000000000001</v>
      </c>
    </row>
    <row r="3338" spans="1:28" x14ac:dyDescent="0.3">
      <c r="A3338" t="s">
        <v>28</v>
      </c>
      <c r="B3338" t="s">
        <v>29</v>
      </c>
      <c r="C3338" t="s">
        <v>193</v>
      </c>
      <c r="D3338" t="s">
        <v>560</v>
      </c>
      <c r="E3338" t="s">
        <v>32</v>
      </c>
      <c r="F3338" t="s">
        <v>135</v>
      </c>
      <c r="G3338">
        <v>87</v>
      </c>
      <c r="H3338">
        <v>436540</v>
      </c>
      <c r="I3338" t="s">
        <v>58</v>
      </c>
      <c r="J3338" s="1">
        <v>44937</v>
      </c>
      <c r="K3338">
        <v>1200</v>
      </c>
      <c r="L3338" t="s">
        <v>13756</v>
      </c>
      <c r="M3338" t="s">
        <v>85</v>
      </c>
      <c r="N3338" t="s">
        <v>13757</v>
      </c>
      <c r="O3338" t="s">
        <v>13758</v>
      </c>
      <c r="P3338" t="s">
        <v>39</v>
      </c>
      <c r="Q3338">
        <v>10</v>
      </c>
      <c r="R3338" t="s">
        <v>40</v>
      </c>
      <c r="S3338" t="s">
        <v>118</v>
      </c>
      <c r="T3338">
        <v>40465</v>
      </c>
      <c r="U3338" s="1">
        <v>45448</v>
      </c>
      <c r="V3338" t="s">
        <v>52</v>
      </c>
      <c r="W3338">
        <v>893642</v>
      </c>
      <c r="X3338" t="s">
        <v>13759</v>
      </c>
      <c r="Y3338">
        <v>376</v>
      </c>
      <c r="Z3338">
        <v>1529</v>
      </c>
      <c r="AA3338">
        <v>5</v>
      </c>
      <c r="AB3338">
        <v>3058</v>
      </c>
    </row>
    <row r="3339" spans="1:28" x14ac:dyDescent="0.3">
      <c r="A3339" t="s">
        <v>28</v>
      </c>
      <c r="B3339" t="s">
        <v>29</v>
      </c>
      <c r="C3339" t="s">
        <v>157</v>
      </c>
      <c r="D3339" t="s">
        <v>611</v>
      </c>
      <c r="E3339" t="s">
        <v>56</v>
      </c>
      <c r="F3339" t="s">
        <v>355</v>
      </c>
      <c r="G3339">
        <v>29</v>
      </c>
      <c r="H3339">
        <v>414596</v>
      </c>
      <c r="I3339" t="s">
        <v>58</v>
      </c>
      <c r="J3339" s="1">
        <v>44709</v>
      </c>
      <c r="K3339">
        <v>1400</v>
      </c>
      <c r="L3339" t="s">
        <v>10530</v>
      </c>
      <c r="M3339" t="s">
        <v>2124</v>
      </c>
      <c r="N3339" t="s">
        <v>13760</v>
      </c>
      <c r="O3339" t="s">
        <v>13761</v>
      </c>
      <c r="P3339" t="s">
        <v>39</v>
      </c>
      <c r="Q3339">
        <v>17</v>
      </c>
      <c r="R3339" t="s">
        <v>88</v>
      </c>
      <c r="S3339" t="s">
        <v>63</v>
      </c>
      <c r="T3339">
        <v>25724</v>
      </c>
      <c r="U3339" s="1">
        <v>45313</v>
      </c>
      <c r="V3339" t="s">
        <v>111</v>
      </c>
      <c r="W3339">
        <v>599674</v>
      </c>
      <c r="X3339" t="s">
        <v>13762</v>
      </c>
      <c r="Y3339">
        <v>671</v>
      </c>
      <c r="Z3339">
        <v>1103</v>
      </c>
      <c r="AA3339">
        <v>7</v>
      </c>
      <c r="AB3339">
        <v>3088.4</v>
      </c>
    </row>
    <row r="3340" spans="1:28" x14ac:dyDescent="0.3">
      <c r="A3340" t="s">
        <v>28</v>
      </c>
      <c r="B3340" t="s">
        <v>29</v>
      </c>
      <c r="C3340" t="s">
        <v>30</v>
      </c>
      <c r="D3340" t="s">
        <v>82</v>
      </c>
      <c r="E3340" t="s">
        <v>56</v>
      </c>
      <c r="F3340" t="s">
        <v>83</v>
      </c>
      <c r="G3340">
        <v>61</v>
      </c>
      <c r="H3340">
        <v>431020</v>
      </c>
      <c r="I3340" t="s">
        <v>58</v>
      </c>
      <c r="J3340" s="1">
        <v>45015</v>
      </c>
      <c r="K3340">
        <v>800</v>
      </c>
      <c r="L3340" t="s">
        <v>13763</v>
      </c>
      <c r="M3340" t="s">
        <v>2054</v>
      </c>
      <c r="N3340" t="s">
        <v>13764</v>
      </c>
      <c r="O3340">
        <v>4060384453</v>
      </c>
      <c r="P3340" t="s">
        <v>87</v>
      </c>
      <c r="Q3340">
        <v>3</v>
      </c>
      <c r="R3340" t="s">
        <v>88</v>
      </c>
      <c r="S3340" t="s">
        <v>79</v>
      </c>
      <c r="T3340">
        <v>85433</v>
      </c>
      <c r="U3340" s="1">
        <v>45344</v>
      </c>
      <c r="V3340" t="s">
        <v>119</v>
      </c>
      <c r="W3340">
        <v>253824</v>
      </c>
      <c r="X3340" t="s">
        <v>13765</v>
      </c>
      <c r="Y3340">
        <v>272</v>
      </c>
      <c r="Z3340">
        <v>2027</v>
      </c>
      <c r="AA3340">
        <v>6</v>
      </c>
      <c r="AB3340">
        <v>4864.8</v>
      </c>
    </row>
    <row r="3341" spans="1:28" x14ac:dyDescent="0.3">
      <c r="A3341" t="s">
        <v>28</v>
      </c>
      <c r="B3341" t="s">
        <v>29</v>
      </c>
      <c r="C3341" t="s">
        <v>30</v>
      </c>
      <c r="D3341" t="s">
        <v>274</v>
      </c>
      <c r="E3341" t="s">
        <v>46</v>
      </c>
      <c r="F3341" t="s">
        <v>113</v>
      </c>
      <c r="G3341">
        <v>11</v>
      </c>
      <c r="H3341">
        <v>429436</v>
      </c>
      <c r="I3341" t="s">
        <v>58</v>
      </c>
      <c r="J3341" s="1">
        <v>45151</v>
      </c>
      <c r="K3341">
        <v>950</v>
      </c>
      <c r="L3341" t="s">
        <v>13766</v>
      </c>
      <c r="M3341" t="s">
        <v>552</v>
      </c>
      <c r="N3341" t="s">
        <v>13767</v>
      </c>
      <c r="O3341" t="s">
        <v>13768</v>
      </c>
      <c r="P3341" t="s">
        <v>51</v>
      </c>
      <c r="Q3341">
        <v>19</v>
      </c>
      <c r="R3341" t="s">
        <v>88</v>
      </c>
      <c r="S3341" t="s">
        <v>41</v>
      </c>
      <c r="T3341">
        <v>36278</v>
      </c>
      <c r="U3341" s="1">
        <v>45300</v>
      </c>
      <c r="V3341" t="s">
        <v>111</v>
      </c>
      <c r="W3341">
        <v>855120</v>
      </c>
      <c r="X3341" t="s">
        <v>13769</v>
      </c>
      <c r="Y3341">
        <v>722</v>
      </c>
      <c r="Z3341">
        <v>1986</v>
      </c>
      <c r="AA3341">
        <v>1</v>
      </c>
      <c r="AB3341" s="2" t="s">
        <v>13770</v>
      </c>
    </row>
    <row r="3342" spans="1:28" x14ac:dyDescent="0.3">
      <c r="A3342" t="s">
        <v>28</v>
      </c>
      <c r="B3342" t="s">
        <v>29</v>
      </c>
      <c r="C3342" t="s">
        <v>44</v>
      </c>
      <c r="D3342" t="s">
        <v>134</v>
      </c>
      <c r="E3342" t="s">
        <v>56</v>
      </c>
      <c r="F3342" t="s">
        <v>83</v>
      </c>
      <c r="G3342">
        <v>63</v>
      </c>
      <c r="H3342">
        <v>429836</v>
      </c>
      <c r="I3342" t="s">
        <v>58</v>
      </c>
      <c r="J3342" s="1">
        <v>43918</v>
      </c>
      <c r="K3342">
        <v>950</v>
      </c>
      <c r="L3342" t="s">
        <v>13771</v>
      </c>
      <c r="M3342" t="s">
        <v>256</v>
      </c>
      <c r="N3342" t="s">
        <v>13772</v>
      </c>
      <c r="O3342" t="s">
        <v>13773</v>
      </c>
      <c r="P3342" t="s">
        <v>39</v>
      </c>
      <c r="Q3342">
        <v>14</v>
      </c>
      <c r="R3342" t="s">
        <v>88</v>
      </c>
      <c r="S3342" t="s">
        <v>79</v>
      </c>
      <c r="T3342">
        <v>58524</v>
      </c>
      <c r="U3342" s="1">
        <v>45416</v>
      </c>
      <c r="V3342" t="s">
        <v>140</v>
      </c>
      <c r="W3342">
        <v>880206</v>
      </c>
      <c r="X3342" t="s">
        <v>13774</v>
      </c>
      <c r="Y3342">
        <v>963</v>
      </c>
      <c r="Z3342">
        <v>1428</v>
      </c>
      <c r="AA3342">
        <v>6</v>
      </c>
      <c r="AB3342" s="2" t="s">
        <v>13775</v>
      </c>
    </row>
    <row r="3343" spans="1:28" x14ac:dyDescent="0.3">
      <c r="A3343" t="s">
        <v>28</v>
      </c>
      <c r="B3343" t="s">
        <v>29</v>
      </c>
      <c r="C3343" t="s">
        <v>44</v>
      </c>
      <c r="D3343" t="s">
        <v>92</v>
      </c>
      <c r="E3343" t="s">
        <v>32</v>
      </c>
      <c r="F3343" t="s">
        <v>99</v>
      </c>
      <c r="G3343">
        <v>59</v>
      </c>
      <c r="H3343">
        <v>437724</v>
      </c>
      <c r="I3343" t="s">
        <v>34</v>
      </c>
      <c r="J3343" s="1">
        <v>45036</v>
      </c>
      <c r="K3343">
        <v>800</v>
      </c>
      <c r="L3343" t="s">
        <v>13776</v>
      </c>
      <c r="M3343" t="s">
        <v>144</v>
      </c>
      <c r="N3343" t="s">
        <v>13777</v>
      </c>
      <c r="O3343" t="s">
        <v>13778</v>
      </c>
      <c r="P3343" t="s">
        <v>87</v>
      </c>
      <c r="Q3343">
        <v>18</v>
      </c>
      <c r="R3343" t="s">
        <v>88</v>
      </c>
      <c r="S3343" t="s">
        <v>79</v>
      </c>
      <c r="T3343">
        <v>50800</v>
      </c>
      <c r="U3343" s="1">
        <v>45362</v>
      </c>
      <c r="V3343" t="s">
        <v>72</v>
      </c>
      <c r="W3343">
        <v>987772</v>
      </c>
      <c r="X3343" t="s">
        <v>13779</v>
      </c>
      <c r="Y3343">
        <v>793</v>
      </c>
      <c r="Z3343">
        <v>707</v>
      </c>
      <c r="AA3343">
        <v>7</v>
      </c>
      <c r="AB3343" s="2" t="s">
        <v>13780</v>
      </c>
    </row>
    <row r="3344" spans="1:28" x14ac:dyDescent="0.3">
      <c r="A3344" t="s">
        <v>28</v>
      </c>
      <c r="B3344" t="s">
        <v>29</v>
      </c>
      <c r="C3344" t="s">
        <v>193</v>
      </c>
      <c r="D3344" t="s">
        <v>364</v>
      </c>
      <c r="E3344" t="s">
        <v>46</v>
      </c>
      <c r="F3344" t="s">
        <v>99</v>
      </c>
      <c r="G3344">
        <v>73</v>
      </c>
      <c r="H3344">
        <v>432019</v>
      </c>
      <c r="I3344" t="s">
        <v>58</v>
      </c>
      <c r="J3344" s="1">
        <v>45502</v>
      </c>
      <c r="K3344">
        <v>1400</v>
      </c>
      <c r="L3344" t="s">
        <v>13781</v>
      </c>
      <c r="M3344" t="s">
        <v>269</v>
      </c>
      <c r="N3344" t="s">
        <v>13782</v>
      </c>
      <c r="O3344" t="s">
        <v>13783</v>
      </c>
      <c r="P3344" t="s">
        <v>71</v>
      </c>
      <c r="Q3344">
        <v>3</v>
      </c>
      <c r="R3344" t="s">
        <v>40</v>
      </c>
      <c r="S3344" t="s">
        <v>118</v>
      </c>
      <c r="T3344">
        <v>38390</v>
      </c>
      <c r="U3344" s="1">
        <v>45542</v>
      </c>
      <c r="V3344" t="s">
        <v>180</v>
      </c>
      <c r="W3344">
        <v>854821</v>
      </c>
      <c r="X3344" t="s">
        <v>13784</v>
      </c>
      <c r="Y3344">
        <v>685</v>
      </c>
      <c r="Z3344">
        <v>2079</v>
      </c>
      <c r="AA3344">
        <v>7</v>
      </c>
      <c r="AB3344" s="2" t="s">
        <v>13785</v>
      </c>
    </row>
    <row r="3345" spans="1:28" x14ac:dyDescent="0.3">
      <c r="A3345" t="s">
        <v>28</v>
      </c>
      <c r="B3345" t="s">
        <v>29</v>
      </c>
      <c r="C3345" t="s">
        <v>91</v>
      </c>
      <c r="D3345" t="s">
        <v>220</v>
      </c>
      <c r="E3345" t="s">
        <v>32</v>
      </c>
      <c r="F3345" t="s">
        <v>99</v>
      </c>
      <c r="G3345">
        <v>80</v>
      </c>
      <c r="H3345">
        <v>401155</v>
      </c>
      <c r="I3345" t="s">
        <v>58</v>
      </c>
      <c r="J3345" s="1">
        <v>45220</v>
      </c>
      <c r="K3345">
        <v>1400</v>
      </c>
      <c r="L3345" t="s">
        <v>13786</v>
      </c>
      <c r="M3345" t="s">
        <v>115</v>
      </c>
      <c r="N3345" t="s">
        <v>13787</v>
      </c>
      <c r="O3345" t="s">
        <v>13788</v>
      </c>
      <c r="P3345" t="s">
        <v>71</v>
      </c>
      <c r="Q3345">
        <v>9</v>
      </c>
      <c r="R3345" t="s">
        <v>88</v>
      </c>
      <c r="S3345" t="s">
        <v>118</v>
      </c>
      <c r="T3345">
        <v>22840</v>
      </c>
      <c r="U3345" s="1">
        <v>45368</v>
      </c>
      <c r="V3345" t="s">
        <v>72</v>
      </c>
      <c r="W3345">
        <v>219405</v>
      </c>
      <c r="X3345" t="s">
        <v>13789</v>
      </c>
      <c r="Y3345">
        <v>342</v>
      </c>
      <c r="Z3345">
        <v>2057</v>
      </c>
      <c r="AA3345">
        <v>8</v>
      </c>
      <c r="AB3345" s="2" t="s">
        <v>13790</v>
      </c>
    </row>
    <row r="3346" spans="1:28" x14ac:dyDescent="0.3">
      <c r="A3346" t="s">
        <v>28</v>
      </c>
      <c r="B3346" t="s">
        <v>29</v>
      </c>
      <c r="C3346" t="s">
        <v>66</v>
      </c>
      <c r="D3346" t="s">
        <v>566</v>
      </c>
      <c r="E3346" t="s">
        <v>32</v>
      </c>
      <c r="F3346" t="s">
        <v>150</v>
      </c>
      <c r="G3346">
        <v>40</v>
      </c>
      <c r="H3346">
        <v>414878</v>
      </c>
      <c r="I3346" t="s">
        <v>34</v>
      </c>
      <c r="J3346" s="1">
        <v>45513</v>
      </c>
      <c r="K3346">
        <v>1200</v>
      </c>
      <c r="L3346" t="s">
        <v>10909</v>
      </c>
      <c r="M3346" t="s">
        <v>731</v>
      </c>
      <c r="N3346" t="s">
        <v>13791</v>
      </c>
      <c r="O3346" t="s">
        <v>13792</v>
      </c>
      <c r="P3346" t="s">
        <v>39</v>
      </c>
      <c r="Q3346">
        <v>11</v>
      </c>
      <c r="R3346" t="s">
        <v>88</v>
      </c>
      <c r="S3346" t="s">
        <v>41</v>
      </c>
      <c r="T3346">
        <v>70389</v>
      </c>
      <c r="U3346" s="1">
        <v>45386</v>
      </c>
      <c r="V3346" t="s">
        <v>80</v>
      </c>
      <c r="W3346">
        <v>182456</v>
      </c>
      <c r="X3346" t="s">
        <v>13793</v>
      </c>
      <c r="Y3346">
        <v>853</v>
      </c>
      <c r="Z3346">
        <v>592</v>
      </c>
      <c r="AA3346">
        <v>4</v>
      </c>
      <c r="AB3346">
        <v>947.2</v>
      </c>
    </row>
    <row r="3347" spans="1:28" x14ac:dyDescent="0.3">
      <c r="A3347" t="s">
        <v>28</v>
      </c>
      <c r="B3347" t="s">
        <v>29</v>
      </c>
      <c r="C3347" t="s">
        <v>193</v>
      </c>
      <c r="D3347" t="s">
        <v>349</v>
      </c>
      <c r="E3347" t="s">
        <v>46</v>
      </c>
      <c r="F3347" t="s">
        <v>47</v>
      </c>
      <c r="G3347">
        <v>45</v>
      </c>
      <c r="H3347">
        <v>408668</v>
      </c>
      <c r="I3347" t="s">
        <v>58</v>
      </c>
      <c r="J3347" s="1">
        <v>45163</v>
      </c>
      <c r="K3347">
        <v>950</v>
      </c>
      <c r="L3347" t="s">
        <v>13794</v>
      </c>
      <c r="M3347" t="s">
        <v>1488</v>
      </c>
      <c r="N3347" t="s">
        <v>13795</v>
      </c>
      <c r="O3347" t="s">
        <v>13796</v>
      </c>
      <c r="P3347" t="s">
        <v>39</v>
      </c>
      <c r="Q3347">
        <v>17</v>
      </c>
      <c r="R3347" t="s">
        <v>88</v>
      </c>
      <c r="S3347" t="s">
        <v>63</v>
      </c>
      <c r="T3347">
        <v>72664</v>
      </c>
      <c r="U3347" s="1">
        <v>45606</v>
      </c>
      <c r="V3347" t="s">
        <v>42</v>
      </c>
      <c r="W3347">
        <v>663668</v>
      </c>
      <c r="X3347" t="s">
        <v>13797</v>
      </c>
      <c r="Y3347">
        <v>927</v>
      </c>
      <c r="Z3347">
        <v>2809</v>
      </c>
      <c r="AA3347">
        <v>1</v>
      </c>
      <c r="AB3347" s="2" t="s">
        <v>13798</v>
      </c>
    </row>
    <row r="3348" spans="1:28" x14ac:dyDescent="0.3">
      <c r="A3348" t="s">
        <v>28</v>
      </c>
      <c r="B3348" t="s">
        <v>29</v>
      </c>
      <c r="C3348" t="s">
        <v>91</v>
      </c>
      <c r="D3348" t="s">
        <v>248</v>
      </c>
      <c r="E3348" t="s">
        <v>56</v>
      </c>
      <c r="F3348" t="s">
        <v>355</v>
      </c>
      <c r="G3348">
        <v>44</v>
      </c>
      <c r="H3348">
        <v>401676</v>
      </c>
      <c r="I3348" t="s">
        <v>58</v>
      </c>
      <c r="J3348" s="1">
        <v>45180</v>
      </c>
      <c r="K3348">
        <v>1000</v>
      </c>
      <c r="L3348" t="s">
        <v>13799</v>
      </c>
      <c r="M3348" t="s">
        <v>189</v>
      </c>
      <c r="N3348" t="s">
        <v>13800</v>
      </c>
      <c r="O3348" t="s">
        <v>13801</v>
      </c>
      <c r="P3348" t="s">
        <v>39</v>
      </c>
      <c r="Q3348">
        <v>10</v>
      </c>
      <c r="R3348" t="s">
        <v>40</v>
      </c>
      <c r="S3348" t="s">
        <v>41</v>
      </c>
      <c r="T3348">
        <v>17463</v>
      </c>
      <c r="U3348" s="1">
        <v>45417</v>
      </c>
      <c r="V3348" t="s">
        <v>140</v>
      </c>
      <c r="W3348">
        <v>509714</v>
      </c>
      <c r="X3348" t="s">
        <v>13802</v>
      </c>
      <c r="Y3348">
        <v>237</v>
      </c>
      <c r="Z3348">
        <v>865</v>
      </c>
      <c r="AA3348">
        <v>3</v>
      </c>
      <c r="AB3348">
        <v>1038</v>
      </c>
    </row>
    <row r="3349" spans="1:28" x14ac:dyDescent="0.3">
      <c r="A3349" t="s">
        <v>28</v>
      </c>
      <c r="B3349" t="s">
        <v>29</v>
      </c>
      <c r="C3349" t="s">
        <v>148</v>
      </c>
      <c r="D3349" t="s">
        <v>31</v>
      </c>
      <c r="E3349" t="s">
        <v>32</v>
      </c>
      <c r="F3349" t="s">
        <v>57</v>
      </c>
      <c r="G3349">
        <v>38</v>
      </c>
      <c r="H3349">
        <v>402709</v>
      </c>
      <c r="I3349" t="s">
        <v>58</v>
      </c>
      <c r="J3349" s="1">
        <v>45295</v>
      </c>
      <c r="K3349">
        <v>1200</v>
      </c>
      <c r="L3349" t="s">
        <v>13803</v>
      </c>
      <c r="M3349" t="s">
        <v>895</v>
      </c>
      <c r="N3349" t="s">
        <v>13804</v>
      </c>
      <c r="O3349" t="s">
        <v>13805</v>
      </c>
      <c r="P3349" t="s">
        <v>39</v>
      </c>
      <c r="Q3349">
        <v>13</v>
      </c>
      <c r="R3349" t="s">
        <v>88</v>
      </c>
      <c r="S3349" t="s">
        <v>41</v>
      </c>
      <c r="T3349">
        <v>23849</v>
      </c>
      <c r="U3349" s="1">
        <v>45553</v>
      </c>
      <c r="V3349" t="s">
        <v>180</v>
      </c>
      <c r="W3349">
        <v>300086</v>
      </c>
      <c r="X3349" t="s">
        <v>13806</v>
      </c>
      <c r="Y3349">
        <v>855</v>
      </c>
      <c r="Z3349">
        <v>1829</v>
      </c>
      <c r="AA3349">
        <v>1</v>
      </c>
      <c r="AB3349">
        <v>731.6</v>
      </c>
    </row>
    <row r="3350" spans="1:28" x14ac:dyDescent="0.3">
      <c r="A3350" t="s">
        <v>28</v>
      </c>
      <c r="B3350" t="s">
        <v>29</v>
      </c>
      <c r="C3350" t="s">
        <v>157</v>
      </c>
      <c r="D3350" t="s">
        <v>31</v>
      </c>
      <c r="E3350" t="s">
        <v>46</v>
      </c>
      <c r="F3350" t="s">
        <v>150</v>
      </c>
      <c r="G3350">
        <v>87</v>
      </c>
      <c r="H3350">
        <v>412195</v>
      </c>
      <c r="I3350" t="s">
        <v>58</v>
      </c>
      <c r="J3350" s="1">
        <v>43852</v>
      </c>
      <c r="K3350">
        <v>1100</v>
      </c>
      <c r="L3350" t="s">
        <v>13807</v>
      </c>
      <c r="M3350" t="s">
        <v>1147</v>
      </c>
      <c r="N3350" t="s">
        <v>13808</v>
      </c>
      <c r="O3350" t="s">
        <v>13809</v>
      </c>
      <c r="P3350" t="s">
        <v>39</v>
      </c>
      <c r="Q3350">
        <v>15</v>
      </c>
      <c r="R3350" t="s">
        <v>88</v>
      </c>
      <c r="S3350" t="s">
        <v>41</v>
      </c>
      <c r="T3350">
        <v>54873</v>
      </c>
      <c r="U3350" s="1">
        <v>45400</v>
      </c>
      <c r="V3350" t="s">
        <v>80</v>
      </c>
      <c r="W3350">
        <v>251863</v>
      </c>
      <c r="X3350" t="s">
        <v>13810</v>
      </c>
      <c r="Y3350">
        <v>476</v>
      </c>
      <c r="Z3350">
        <v>536</v>
      </c>
      <c r="AA3350">
        <v>8</v>
      </c>
      <c r="AB3350">
        <v>1715.2</v>
      </c>
    </row>
    <row r="3351" spans="1:28" x14ac:dyDescent="0.3">
      <c r="A3351" t="s">
        <v>28</v>
      </c>
      <c r="B3351" t="s">
        <v>29</v>
      </c>
      <c r="C3351" t="s">
        <v>193</v>
      </c>
      <c r="D3351" t="s">
        <v>421</v>
      </c>
      <c r="E3351" t="s">
        <v>56</v>
      </c>
      <c r="F3351" t="s">
        <v>113</v>
      </c>
      <c r="G3351">
        <v>97</v>
      </c>
      <c r="H3351">
        <v>429465</v>
      </c>
      <c r="I3351" t="s">
        <v>58</v>
      </c>
      <c r="J3351" s="1">
        <v>44100</v>
      </c>
      <c r="K3351">
        <v>950</v>
      </c>
      <c r="L3351" t="s">
        <v>13811</v>
      </c>
      <c r="M3351" t="s">
        <v>1091</v>
      </c>
      <c r="N3351" t="s">
        <v>13812</v>
      </c>
      <c r="O3351" t="s">
        <v>13813</v>
      </c>
      <c r="P3351" t="s">
        <v>51</v>
      </c>
      <c r="Q3351">
        <v>16</v>
      </c>
      <c r="R3351" t="s">
        <v>40</v>
      </c>
      <c r="S3351" t="s">
        <v>41</v>
      </c>
      <c r="T3351">
        <v>57209</v>
      </c>
      <c r="U3351" s="1">
        <v>45409</v>
      </c>
      <c r="V3351" t="s">
        <v>80</v>
      </c>
      <c r="W3351">
        <v>962668</v>
      </c>
      <c r="X3351" t="s">
        <v>13814</v>
      </c>
      <c r="Y3351">
        <v>829</v>
      </c>
      <c r="Z3351">
        <v>2606</v>
      </c>
      <c r="AA3351">
        <v>2</v>
      </c>
      <c r="AB3351">
        <v>2084.8000000000002</v>
      </c>
    </row>
    <row r="3352" spans="1:28" x14ac:dyDescent="0.3">
      <c r="A3352" t="s">
        <v>28</v>
      </c>
      <c r="B3352" t="s">
        <v>29</v>
      </c>
      <c r="C3352" t="s">
        <v>54</v>
      </c>
      <c r="D3352" t="s">
        <v>291</v>
      </c>
      <c r="E3352" t="s">
        <v>32</v>
      </c>
      <c r="F3352" t="s">
        <v>355</v>
      </c>
      <c r="G3352">
        <v>98</v>
      </c>
      <c r="H3352">
        <v>418804</v>
      </c>
      <c r="I3352" t="s">
        <v>34</v>
      </c>
      <c r="J3352" s="1">
        <v>44186</v>
      </c>
      <c r="K3352">
        <v>800</v>
      </c>
      <c r="L3352" t="s">
        <v>13815</v>
      </c>
      <c r="M3352" t="s">
        <v>394</v>
      </c>
      <c r="N3352" t="s">
        <v>13816</v>
      </c>
      <c r="O3352" t="s">
        <v>13817</v>
      </c>
      <c r="P3352" t="s">
        <v>87</v>
      </c>
      <c r="Q3352">
        <v>7</v>
      </c>
      <c r="R3352" t="s">
        <v>88</v>
      </c>
      <c r="S3352" t="s">
        <v>41</v>
      </c>
      <c r="T3352">
        <v>49468</v>
      </c>
      <c r="U3352" s="1">
        <v>45603</v>
      </c>
      <c r="V3352" t="s">
        <v>42</v>
      </c>
      <c r="W3352">
        <v>439800</v>
      </c>
      <c r="X3352" t="s">
        <v>13818</v>
      </c>
      <c r="Y3352">
        <v>249</v>
      </c>
      <c r="Z3352">
        <v>2302</v>
      </c>
      <c r="AA3352">
        <v>4</v>
      </c>
      <c r="AB3352" s="2" t="s">
        <v>13819</v>
      </c>
    </row>
    <row r="3353" spans="1:28" x14ac:dyDescent="0.3">
      <c r="A3353" t="s">
        <v>28</v>
      </c>
      <c r="B3353" t="s">
        <v>29</v>
      </c>
      <c r="C3353" t="s">
        <v>157</v>
      </c>
      <c r="D3353" t="s">
        <v>187</v>
      </c>
      <c r="E3353" t="s">
        <v>56</v>
      </c>
      <c r="F3353" t="s">
        <v>83</v>
      </c>
      <c r="G3353">
        <v>48</v>
      </c>
      <c r="H3353">
        <v>416855</v>
      </c>
      <c r="I3353" t="s">
        <v>58</v>
      </c>
      <c r="J3353" s="1">
        <v>44319</v>
      </c>
      <c r="K3353">
        <v>1400</v>
      </c>
      <c r="L3353" t="s">
        <v>13820</v>
      </c>
      <c r="M3353" t="s">
        <v>101</v>
      </c>
      <c r="N3353" t="s">
        <v>13821</v>
      </c>
      <c r="O3353">
        <v>2088601457</v>
      </c>
      <c r="P3353" t="s">
        <v>87</v>
      </c>
      <c r="Q3353">
        <v>12</v>
      </c>
      <c r="R3353" t="s">
        <v>40</v>
      </c>
      <c r="S3353" t="s">
        <v>41</v>
      </c>
      <c r="T3353">
        <v>91665</v>
      </c>
      <c r="U3353" s="1">
        <v>45398</v>
      </c>
      <c r="V3353" t="s">
        <v>80</v>
      </c>
      <c r="W3353">
        <v>924068</v>
      </c>
      <c r="X3353" t="s">
        <v>13822</v>
      </c>
      <c r="Y3353">
        <v>216</v>
      </c>
      <c r="Z3353">
        <v>761</v>
      </c>
      <c r="AA3353">
        <v>8</v>
      </c>
      <c r="AB3353" s="2" t="s">
        <v>13823</v>
      </c>
    </row>
    <row r="3354" spans="1:28" x14ac:dyDescent="0.3">
      <c r="A3354" t="s">
        <v>28</v>
      </c>
      <c r="B3354" t="s">
        <v>29</v>
      </c>
      <c r="C3354" t="s">
        <v>193</v>
      </c>
      <c r="D3354" t="s">
        <v>45</v>
      </c>
      <c r="E3354" t="s">
        <v>32</v>
      </c>
      <c r="F3354" t="s">
        <v>99</v>
      </c>
      <c r="G3354">
        <v>41</v>
      </c>
      <c r="H3354">
        <v>433080</v>
      </c>
      <c r="I3354" t="s">
        <v>58</v>
      </c>
      <c r="J3354" s="1">
        <v>45303</v>
      </c>
      <c r="K3354">
        <v>1000</v>
      </c>
      <c r="L3354" t="s">
        <v>13824</v>
      </c>
      <c r="M3354" t="s">
        <v>101</v>
      </c>
      <c r="N3354" t="s">
        <v>13825</v>
      </c>
      <c r="O3354" t="s">
        <v>13826</v>
      </c>
      <c r="P3354" t="s">
        <v>39</v>
      </c>
      <c r="Q3354">
        <v>12</v>
      </c>
      <c r="R3354" t="s">
        <v>40</v>
      </c>
      <c r="S3354" t="s">
        <v>41</v>
      </c>
      <c r="T3354">
        <v>79469</v>
      </c>
      <c r="U3354" s="1">
        <v>45550</v>
      </c>
      <c r="V3354" t="s">
        <v>180</v>
      </c>
      <c r="W3354">
        <v>622262</v>
      </c>
      <c r="X3354" t="s">
        <v>13827</v>
      </c>
      <c r="Y3354">
        <v>921</v>
      </c>
      <c r="Z3354">
        <v>1289</v>
      </c>
      <c r="AA3354">
        <v>4</v>
      </c>
      <c r="AB3354">
        <v>2062.4</v>
      </c>
    </row>
    <row r="3355" spans="1:28" x14ac:dyDescent="0.3">
      <c r="A3355" t="s">
        <v>28</v>
      </c>
      <c r="B3355" t="s">
        <v>29</v>
      </c>
      <c r="C3355" t="s">
        <v>30</v>
      </c>
      <c r="D3355" t="s">
        <v>237</v>
      </c>
      <c r="E3355" t="s">
        <v>56</v>
      </c>
      <c r="F3355" t="s">
        <v>175</v>
      </c>
      <c r="G3355">
        <v>53</v>
      </c>
      <c r="H3355">
        <v>431171</v>
      </c>
      <c r="I3355" t="s">
        <v>34</v>
      </c>
      <c r="J3355" s="1">
        <v>45532</v>
      </c>
      <c r="K3355">
        <v>1400</v>
      </c>
      <c r="L3355" t="s">
        <v>13828</v>
      </c>
      <c r="M3355" t="s">
        <v>856</v>
      </c>
      <c r="N3355" t="s">
        <v>13829</v>
      </c>
      <c r="O3355" s="2" t="s">
        <v>13830</v>
      </c>
      <c r="P3355" t="s">
        <v>51</v>
      </c>
      <c r="Q3355">
        <v>18</v>
      </c>
      <c r="R3355" t="s">
        <v>88</v>
      </c>
      <c r="S3355" t="s">
        <v>41</v>
      </c>
      <c r="T3355">
        <v>22059</v>
      </c>
      <c r="U3355" s="1">
        <v>45625</v>
      </c>
      <c r="V3355" t="s">
        <v>42</v>
      </c>
      <c r="W3355">
        <v>350911</v>
      </c>
      <c r="X3355" t="s">
        <v>13831</v>
      </c>
      <c r="Y3355">
        <v>477</v>
      </c>
      <c r="Z3355">
        <v>2681</v>
      </c>
      <c r="AA3355">
        <v>5</v>
      </c>
      <c r="AB3355">
        <v>5362</v>
      </c>
    </row>
    <row r="3356" spans="1:28" x14ac:dyDescent="0.3">
      <c r="A3356" t="s">
        <v>28</v>
      </c>
      <c r="B3356" t="s">
        <v>29</v>
      </c>
      <c r="C3356" t="s">
        <v>66</v>
      </c>
      <c r="D3356" t="s">
        <v>45</v>
      </c>
      <c r="E3356" t="s">
        <v>56</v>
      </c>
      <c r="F3356" t="s">
        <v>99</v>
      </c>
      <c r="G3356">
        <v>20</v>
      </c>
      <c r="H3356">
        <v>412710</v>
      </c>
      <c r="I3356" t="s">
        <v>34</v>
      </c>
      <c r="J3356" s="1">
        <v>45433</v>
      </c>
      <c r="K3356">
        <v>1200</v>
      </c>
      <c r="L3356" t="s">
        <v>13832</v>
      </c>
      <c r="M3356" t="s">
        <v>731</v>
      </c>
      <c r="N3356" t="s">
        <v>13833</v>
      </c>
      <c r="O3356" t="s">
        <v>13834</v>
      </c>
      <c r="P3356" t="s">
        <v>71</v>
      </c>
      <c r="Q3356">
        <v>19</v>
      </c>
      <c r="R3356" t="s">
        <v>88</v>
      </c>
      <c r="S3356" t="s">
        <v>63</v>
      </c>
      <c r="T3356">
        <v>63714</v>
      </c>
      <c r="U3356" s="1">
        <v>45574</v>
      </c>
      <c r="V3356" t="s">
        <v>155</v>
      </c>
      <c r="W3356">
        <v>822813</v>
      </c>
      <c r="X3356" t="s">
        <v>13835</v>
      </c>
      <c r="Y3356">
        <v>821</v>
      </c>
      <c r="Z3356">
        <v>1808</v>
      </c>
      <c r="AA3356">
        <v>6</v>
      </c>
      <c r="AB3356">
        <v>4339.2</v>
      </c>
    </row>
    <row r="3357" spans="1:28" x14ac:dyDescent="0.3">
      <c r="A3357" t="s">
        <v>28</v>
      </c>
      <c r="B3357" t="s">
        <v>29</v>
      </c>
      <c r="C3357" t="s">
        <v>30</v>
      </c>
      <c r="D3357" t="s">
        <v>364</v>
      </c>
      <c r="E3357" t="s">
        <v>32</v>
      </c>
      <c r="F3357" t="s">
        <v>150</v>
      </c>
      <c r="G3357">
        <v>59</v>
      </c>
      <c r="H3357">
        <v>434249</v>
      </c>
      <c r="I3357" t="s">
        <v>34</v>
      </c>
      <c r="J3357" s="1">
        <v>44154</v>
      </c>
      <c r="K3357">
        <v>1300</v>
      </c>
      <c r="L3357" t="s">
        <v>13836</v>
      </c>
      <c r="M3357" t="s">
        <v>232</v>
      </c>
      <c r="N3357" t="s">
        <v>13837</v>
      </c>
      <c r="O3357">
        <f>1-681-621-6292</f>
        <v>-7593</v>
      </c>
      <c r="P3357" t="s">
        <v>51</v>
      </c>
      <c r="Q3357">
        <v>20</v>
      </c>
      <c r="R3357" t="s">
        <v>88</v>
      </c>
      <c r="S3357" t="s">
        <v>79</v>
      </c>
      <c r="T3357">
        <v>74989</v>
      </c>
      <c r="U3357" s="1">
        <v>45620</v>
      </c>
      <c r="V3357" t="s">
        <v>42</v>
      </c>
      <c r="W3357">
        <v>353157</v>
      </c>
      <c r="X3357" t="s">
        <v>13838</v>
      </c>
      <c r="Y3357">
        <v>488</v>
      </c>
      <c r="Z3357">
        <v>2259</v>
      </c>
      <c r="AA3357">
        <v>2</v>
      </c>
      <c r="AB3357">
        <v>1807.2</v>
      </c>
    </row>
    <row r="3358" spans="1:28" x14ac:dyDescent="0.3">
      <c r="A3358" t="s">
        <v>28</v>
      </c>
      <c r="B3358" t="s">
        <v>29</v>
      </c>
      <c r="C3358" t="s">
        <v>91</v>
      </c>
      <c r="D3358" t="s">
        <v>267</v>
      </c>
      <c r="E3358" t="s">
        <v>46</v>
      </c>
      <c r="F3358" t="s">
        <v>47</v>
      </c>
      <c r="G3358">
        <v>42</v>
      </c>
      <c r="H3358">
        <v>420801</v>
      </c>
      <c r="I3358" t="s">
        <v>58</v>
      </c>
      <c r="J3358" s="1">
        <v>44260</v>
      </c>
      <c r="K3358">
        <v>1000</v>
      </c>
      <c r="L3358" t="s">
        <v>6814</v>
      </c>
      <c r="M3358" t="s">
        <v>428</v>
      </c>
      <c r="N3358" t="s">
        <v>13839</v>
      </c>
      <c r="O3358" t="s">
        <v>13840</v>
      </c>
      <c r="P3358" t="s">
        <v>71</v>
      </c>
      <c r="Q3358">
        <v>16</v>
      </c>
      <c r="R3358" t="s">
        <v>88</v>
      </c>
      <c r="S3358" t="s">
        <v>79</v>
      </c>
      <c r="T3358">
        <v>25066</v>
      </c>
      <c r="U3358" s="1">
        <v>45455</v>
      </c>
      <c r="V3358" t="s">
        <v>52</v>
      </c>
      <c r="W3358">
        <v>341501</v>
      </c>
      <c r="X3358" t="s">
        <v>13841</v>
      </c>
      <c r="Y3358">
        <v>279</v>
      </c>
      <c r="Z3358">
        <v>790</v>
      </c>
      <c r="AA3358">
        <v>4</v>
      </c>
      <c r="AB3358">
        <v>1264</v>
      </c>
    </row>
    <row r="3359" spans="1:28" x14ac:dyDescent="0.3">
      <c r="A3359" t="s">
        <v>28</v>
      </c>
      <c r="B3359" t="s">
        <v>29</v>
      </c>
      <c r="C3359" t="s">
        <v>193</v>
      </c>
      <c r="D3359" t="s">
        <v>267</v>
      </c>
      <c r="E3359" t="s">
        <v>46</v>
      </c>
      <c r="F3359" t="s">
        <v>47</v>
      </c>
      <c r="G3359">
        <v>6</v>
      </c>
      <c r="H3359">
        <v>433543</v>
      </c>
      <c r="I3359" t="s">
        <v>34</v>
      </c>
      <c r="J3359" s="1">
        <v>45416</v>
      </c>
      <c r="K3359">
        <v>1400</v>
      </c>
      <c r="L3359" t="s">
        <v>13842</v>
      </c>
      <c r="M3359" t="s">
        <v>1212</v>
      </c>
      <c r="N3359" t="s">
        <v>13843</v>
      </c>
      <c r="O3359">
        <v>5155501890</v>
      </c>
      <c r="P3359" t="s">
        <v>71</v>
      </c>
      <c r="Q3359">
        <v>4</v>
      </c>
      <c r="R3359" t="s">
        <v>88</v>
      </c>
      <c r="S3359" t="s">
        <v>79</v>
      </c>
      <c r="T3359">
        <v>82301</v>
      </c>
      <c r="U3359" s="1">
        <v>45367</v>
      </c>
      <c r="V3359" t="s">
        <v>72</v>
      </c>
      <c r="W3359">
        <v>925922</v>
      </c>
      <c r="X3359" t="s">
        <v>13844</v>
      </c>
      <c r="Y3359">
        <v>545</v>
      </c>
      <c r="Z3359">
        <v>1067</v>
      </c>
      <c r="AA3359">
        <v>5</v>
      </c>
      <c r="AB3359">
        <v>2134</v>
      </c>
    </row>
    <row r="3360" spans="1:28" x14ac:dyDescent="0.3">
      <c r="A3360" t="s">
        <v>28</v>
      </c>
      <c r="B3360" t="s">
        <v>29</v>
      </c>
      <c r="C3360" t="s">
        <v>44</v>
      </c>
      <c r="D3360" t="s">
        <v>237</v>
      </c>
      <c r="E3360" t="s">
        <v>56</v>
      </c>
      <c r="F3360" t="s">
        <v>57</v>
      </c>
      <c r="G3360">
        <v>21</v>
      </c>
      <c r="H3360">
        <v>425143</v>
      </c>
      <c r="I3360" t="s">
        <v>34</v>
      </c>
      <c r="J3360" s="1">
        <v>44609</v>
      </c>
      <c r="K3360">
        <v>1300</v>
      </c>
      <c r="L3360" t="s">
        <v>13845</v>
      </c>
      <c r="M3360" t="s">
        <v>60</v>
      </c>
      <c r="N3360" t="s">
        <v>13846</v>
      </c>
      <c r="O3360" t="s">
        <v>13847</v>
      </c>
      <c r="P3360" t="s">
        <v>87</v>
      </c>
      <c r="Q3360">
        <v>9</v>
      </c>
      <c r="R3360" t="s">
        <v>88</v>
      </c>
      <c r="S3360" t="s">
        <v>79</v>
      </c>
      <c r="T3360">
        <v>73596</v>
      </c>
      <c r="U3360" s="1">
        <v>45426</v>
      </c>
      <c r="V3360" t="s">
        <v>140</v>
      </c>
      <c r="W3360">
        <v>773562</v>
      </c>
      <c r="X3360" t="s">
        <v>13848</v>
      </c>
      <c r="Y3360">
        <v>205</v>
      </c>
      <c r="Z3360">
        <v>2890</v>
      </c>
      <c r="AA3360">
        <v>5</v>
      </c>
      <c r="AB3360">
        <v>5780</v>
      </c>
    </row>
    <row r="3361" spans="1:28" x14ac:dyDescent="0.3">
      <c r="A3361" t="s">
        <v>28</v>
      </c>
      <c r="B3361" t="s">
        <v>29</v>
      </c>
      <c r="C3361" t="s">
        <v>91</v>
      </c>
      <c r="D3361" t="s">
        <v>98</v>
      </c>
      <c r="E3361" t="s">
        <v>32</v>
      </c>
      <c r="F3361" t="s">
        <v>99</v>
      </c>
      <c r="G3361">
        <v>59</v>
      </c>
      <c r="H3361">
        <v>422837</v>
      </c>
      <c r="I3361" t="s">
        <v>58</v>
      </c>
      <c r="J3361" s="1">
        <v>44952</v>
      </c>
      <c r="K3361">
        <v>1200</v>
      </c>
      <c r="L3361" t="s">
        <v>13849</v>
      </c>
      <c r="M3361" t="s">
        <v>506</v>
      </c>
      <c r="N3361" t="s">
        <v>13850</v>
      </c>
      <c r="O3361" t="s">
        <v>13851</v>
      </c>
      <c r="P3361" t="s">
        <v>87</v>
      </c>
      <c r="Q3361">
        <v>19</v>
      </c>
      <c r="R3361" t="s">
        <v>40</v>
      </c>
      <c r="S3361" t="s">
        <v>41</v>
      </c>
      <c r="T3361">
        <v>51995</v>
      </c>
      <c r="U3361" s="1">
        <v>45459</v>
      </c>
      <c r="V3361" t="s">
        <v>52</v>
      </c>
      <c r="W3361">
        <v>942781</v>
      </c>
      <c r="X3361" t="s">
        <v>13852</v>
      </c>
      <c r="Y3361">
        <v>553</v>
      </c>
      <c r="Z3361">
        <v>1381</v>
      </c>
      <c r="AA3361">
        <v>7</v>
      </c>
      <c r="AB3361">
        <v>3866.8</v>
      </c>
    </row>
    <row r="3362" spans="1:28" x14ac:dyDescent="0.3">
      <c r="A3362" t="s">
        <v>28</v>
      </c>
      <c r="B3362" t="s">
        <v>29</v>
      </c>
      <c r="C3362" t="s">
        <v>91</v>
      </c>
      <c r="D3362" t="s">
        <v>149</v>
      </c>
      <c r="E3362" t="s">
        <v>32</v>
      </c>
      <c r="F3362" t="s">
        <v>150</v>
      </c>
      <c r="G3362">
        <v>97</v>
      </c>
      <c r="H3362">
        <v>433684</v>
      </c>
      <c r="I3362" t="s">
        <v>58</v>
      </c>
      <c r="J3362" s="1">
        <v>45625</v>
      </c>
      <c r="K3362">
        <v>1200</v>
      </c>
      <c r="L3362" t="s">
        <v>13853</v>
      </c>
      <c r="M3362" t="s">
        <v>200</v>
      </c>
      <c r="N3362" t="s">
        <v>13854</v>
      </c>
      <c r="O3362" t="s">
        <v>13855</v>
      </c>
      <c r="P3362" t="s">
        <v>87</v>
      </c>
      <c r="Q3362">
        <v>8</v>
      </c>
      <c r="R3362" t="s">
        <v>40</v>
      </c>
      <c r="S3362" t="s">
        <v>63</v>
      </c>
      <c r="T3362">
        <v>94044</v>
      </c>
      <c r="U3362" s="1">
        <v>45318</v>
      </c>
      <c r="V3362" t="s">
        <v>111</v>
      </c>
      <c r="W3362">
        <v>923079</v>
      </c>
      <c r="X3362" t="s">
        <v>8369</v>
      </c>
      <c r="Y3362">
        <v>472</v>
      </c>
      <c r="Z3362">
        <v>1350</v>
      </c>
      <c r="AA3362">
        <v>5</v>
      </c>
      <c r="AB3362">
        <v>2700</v>
      </c>
    </row>
    <row r="3363" spans="1:28" x14ac:dyDescent="0.3">
      <c r="A3363" t="s">
        <v>28</v>
      </c>
      <c r="B3363" t="s">
        <v>29</v>
      </c>
      <c r="C3363" t="s">
        <v>193</v>
      </c>
      <c r="D3363" t="s">
        <v>182</v>
      </c>
      <c r="E3363" t="s">
        <v>46</v>
      </c>
      <c r="F3363" t="s">
        <v>113</v>
      </c>
      <c r="G3363">
        <v>98</v>
      </c>
      <c r="H3363">
        <v>402114</v>
      </c>
      <c r="I3363" t="s">
        <v>34</v>
      </c>
      <c r="J3363" s="1">
        <v>45281</v>
      </c>
      <c r="K3363">
        <v>800</v>
      </c>
      <c r="L3363" t="s">
        <v>13656</v>
      </c>
      <c r="M3363" t="s">
        <v>372</v>
      </c>
      <c r="N3363" t="s">
        <v>13856</v>
      </c>
      <c r="O3363" t="s">
        <v>13857</v>
      </c>
      <c r="P3363" t="s">
        <v>51</v>
      </c>
      <c r="Q3363">
        <v>16</v>
      </c>
      <c r="R3363" t="s">
        <v>88</v>
      </c>
      <c r="S3363" t="s">
        <v>118</v>
      </c>
      <c r="T3363">
        <v>24811</v>
      </c>
      <c r="U3363" s="1">
        <v>45375</v>
      </c>
      <c r="V3363" t="s">
        <v>72</v>
      </c>
      <c r="W3363">
        <v>540466</v>
      </c>
      <c r="X3363" t="s">
        <v>13858</v>
      </c>
      <c r="Y3363">
        <v>988</v>
      </c>
      <c r="Z3363">
        <v>2346</v>
      </c>
      <c r="AA3363">
        <v>3</v>
      </c>
      <c r="AB3363" s="2" t="s">
        <v>13859</v>
      </c>
    </row>
    <row r="3364" spans="1:28" x14ac:dyDescent="0.3">
      <c r="A3364" t="s">
        <v>28</v>
      </c>
      <c r="B3364" t="s">
        <v>29</v>
      </c>
      <c r="C3364" t="s">
        <v>66</v>
      </c>
      <c r="D3364" t="s">
        <v>421</v>
      </c>
      <c r="E3364" t="s">
        <v>46</v>
      </c>
      <c r="F3364" t="s">
        <v>99</v>
      </c>
      <c r="G3364">
        <v>98</v>
      </c>
      <c r="H3364">
        <v>412300</v>
      </c>
      <c r="I3364" t="s">
        <v>58</v>
      </c>
      <c r="J3364" s="1">
        <v>43874</v>
      </c>
      <c r="K3364">
        <v>950</v>
      </c>
      <c r="L3364" t="s">
        <v>13860</v>
      </c>
      <c r="M3364" t="s">
        <v>172</v>
      </c>
      <c r="N3364" t="s">
        <v>13861</v>
      </c>
      <c r="O3364" t="s">
        <v>13862</v>
      </c>
      <c r="P3364" t="s">
        <v>87</v>
      </c>
      <c r="Q3364">
        <v>11</v>
      </c>
      <c r="R3364" t="s">
        <v>88</v>
      </c>
      <c r="S3364" t="s">
        <v>41</v>
      </c>
      <c r="T3364">
        <v>46632</v>
      </c>
      <c r="U3364" s="1">
        <v>45542</v>
      </c>
      <c r="V3364" t="s">
        <v>180</v>
      </c>
      <c r="W3364">
        <v>532790</v>
      </c>
      <c r="X3364" t="s">
        <v>13863</v>
      </c>
      <c r="Y3364">
        <v>354</v>
      </c>
      <c r="Z3364">
        <v>2485</v>
      </c>
      <c r="AA3364">
        <v>7</v>
      </c>
      <c r="AB3364">
        <v>6958</v>
      </c>
    </row>
    <row r="3365" spans="1:28" x14ac:dyDescent="0.3">
      <c r="A3365" t="s">
        <v>28</v>
      </c>
      <c r="B3365" t="s">
        <v>29</v>
      </c>
      <c r="C3365" t="s">
        <v>193</v>
      </c>
      <c r="D3365" t="s">
        <v>467</v>
      </c>
      <c r="E3365" t="s">
        <v>32</v>
      </c>
      <c r="F3365" t="s">
        <v>175</v>
      </c>
      <c r="G3365">
        <v>55</v>
      </c>
      <c r="H3365">
        <v>408583</v>
      </c>
      <c r="I3365" t="s">
        <v>34</v>
      </c>
      <c r="J3365" s="1">
        <v>45243</v>
      </c>
      <c r="K3365">
        <v>1200</v>
      </c>
      <c r="L3365" t="s">
        <v>4237</v>
      </c>
      <c r="M3365" t="s">
        <v>372</v>
      </c>
      <c r="N3365" t="s">
        <v>13864</v>
      </c>
      <c r="O3365" t="s">
        <v>13865</v>
      </c>
      <c r="P3365" t="s">
        <v>71</v>
      </c>
      <c r="Q3365">
        <v>3</v>
      </c>
      <c r="R3365" t="s">
        <v>40</v>
      </c>
      <c r="S3365" t="s">
        <v>63</v>
      </c>
      <c r="T3365">
        <v>89206</v>
      </c>
      <c r="U3365" s="1">
        <v>45366</v>
      </c>
      <c r="V3365" t="s">
        <v>72</v>
      </c>
      <c r="W3365">
        <v>169225</v>
      </c>
      <c r="X3365" t="s">
        <v>13866</v>
      </c>
      <c r="Y3365">
        <v>642</v>
      </c>
      <c r="Z3365">
        <v>2702</v>
      </c>
      <c r="AA3365">
        <v>4</v>
      </c>
      <c r="AB3365">
        <v>4323.2</v>
      </c>
    </row>
    <row r="3366" spans="1:28" x14ac:dyDescent="0.3">
      <c r="A3366" t="s">
        <v>28</v>
      </c>
      <c r="B3366" t="s">
        <v>29</v>
      </c>
      <c r="C3366" t="s">
        <v>30</v>
      </c>
      <c r="D3366" t="s">
        <v>546</v>
      </c>
      <c r="E3366" t="s">
        <v>56</v>
      </c>
      <c r="F3366" t="s">
        <v>106</v>
      </c>
      <c r="G3366">
        <v>75</v>
      </c>
      <c r="H3366">
        <v>435866</v>
      </c>
      <c r="I3366" t="s">
        <v>58</v>
      </c>
      <c r="J3366" s="1">
        <v>44959</v>
      </c>
      <c r="K3366">
        <v>950</v>
      </c>
      <c r="L3366" t="s">
        <v>13867</v>
      </c>
      <c r="M3366" t="s">
        <v>478</v>
      </c>
      <c r="N3366" t="s">
        <v>13868</v>
      </c>
      <c r="O3366" t="s">
        <v>13869</v>
      </c>
      <c r="P3366" t="s">
        <v>51</v>
      </c>
      <c r="Q3366">
        <v>3</v>
      </c>
      <c r="R3366" t="s">
        <v>40</v>
      </c>
      <c r="S3366" t="s">
        <v>63</v>
      </c>
      <c r="T3366">
        <v>24443</v>
      </c>
      <c r="U3366" s="1">
        <v>45469</v>
      </c>
      <c r="V3366" t="s">
        <v>52</v>
      </c>
      <c r="W3366">
        <v>624810</v>
      </c>
      <c r="X3366" t="s">
        <v>13870</v>
      </c>
      <c r="Y3366">
        <v>574</v>
      </c>
      <c r="Z3366">
        <v>557</v>
      </c>
      <c r="AA3366">
        <v>4</v>
      </c>
      <c r="AB3366">
        <v>891.2</v>
      </c>
    </row>
    <row r="3367" spans="1:28" x14ac:dyDescent="0.3">
      <c r="A3367" t="s">
        <v>28</v>
      </c>
      <c r="B3367" t="s">
        <v>29</v>
      </c>
      <c r="C3367" t="s">
        <v>193</v>
      </c>
      <c r="D3367" t="s">
        <v>274</v>
      </c>
      <c r="E3367" t="s">
        <v>46</v>
      </c>
      <c r="F3367" t="s">
        <v>355</v>
      </c>
      <c r="G3367">
        <v>69</v>
      </c>
      <c r="H3367">
        <v>427747</v>
      </c>
      <c r="I3367" t="s">
        <v>58</v>
      </c>
      <c r="J3367" s="1">
        <v>45316</v>
      </c>
      <c r="K3367">
        <v>1400</v>
      </c>
      <c r="L3367" t="s">
        <v>5318</v>
      </c>
      <c r="M3367" t="s">
        <v>123</v>
      </c>
      <c r="N3367" t="s">
        <v>13871</v>
      </c>
      <c r="O3367" t="s">
        <v>13872</v>
      </c>
      <c r="P3367" t="s">
        <v>39</v>
      </c>
      <c r="Q3367">
        <v>16</v>
      </c>
      <c r="R3367" t="s">
        <v>40</v>
      </c>
      <c r="S3367" t="s">
        <v>41</v>
      </c>
      <c r="T3367">
        <v>37418</v>
      </c>
      <c r="U3367" s="1">
        <v>45517</v>
      </c>
      <c r="V3367" t="s">
        <v>64</v>
      </c>
      <c r="W3367">
        <v>631120</v>
      </c>
      <c r="X3367" t="s">
        <v>13873</v>
      </c>
      <c r="Y3367">
        <v>598</v>
      </c>
      <c r="Z3367">
        <v>1232</v>
      </c>
      <c r="AA3367">
        <v>5</v>
      </c>
      <c r="AB3367">
        <v>2464</v>
      </c>
    </row>
    <row r="3368" spans="1:28" x14ac:dyDescent="0.3">
      <c r="A3368" t="s">
        <v>28</v>
      </c>
      <c r="B3368" t="s">
        <v>29</v>
      </c>
      <c r="C3368" t="s">
        <v>30</v>
      </c>
      <c r="D3368" t="s">
        <v>267</v>
      </c>
      <c r="E3368" t="s">
        <v>32</v>
      </c>
      <c r="F3368" t="s">
        <v>57</v>
      </c>
      <c r="G3368">
        <v>54</v>
      </c>
      <c r="H3368">
        <v>409134</v>
      </c>
      <c r="I3368" t="s">
        <v>34</v>
      </c>
      <c r="J3368" s="1">
        <v>44487</v>
      </c>
      <c r="K3368">
        <v>1400</v>
      </c>
      <c r="L3368" t="s">
        <v>13874</v>
      </c>
      <c r="M3368" t="s">
        <v>1460</v>
      </c>
      <c r="N3368" t="s">
        <v>13875</v>
      </c>
      <c r="O3368">
        <v>6717707501</v>
      </c>
      <c r="P3368" t="s">
        <v>39</v>
      </c>
      <c r="Q3368">
        <v>16</v>
      </c>
      <c r="R3368" t="s">
        <v>88</v>
      </c>
      <c r="S3368" t="s">
        <v>63</v>
      </c>
      <c r="T3368">
        <v>13907</v>
      </c>
      <c r="U3368" s="1">
        <v>45338</v>
      </c>
      <c r="V3368" t="s">
        <v>119</v>
      </c>
      <c r="W3368">
        <v>667652</v>
      </c>
      <c r="X3368" t="s">
        <v>13876</v>
      </c>
      <c r="Y3368">
        <v>772</v>
      </c>
      <c r="Z3368">
        <v>1839</v>
      </c>
      <c r="AA3368">
        <v>3</v>
      </c>
      <c r="AB3368">
        <v>2206.8000000000002</v>
      </c>
    </row>
    <row r="3369" spans="1:28" x14ac:dyDescent="0.3">
      <c r="A3369" t="s">
        <v>28</v>
      </c>
      <c r="B3369" t="s">
        <v>29</v>
      </c>
      <c r="C3369" t="s">
        <v>30</v>
      </c>
      <c r="D3369" t="s">
        <v>170</v>
      </c>
      <c r="E3369" t="s">
        <v>46</v>
      </c>
      <c r="F3369" t="s">
        <v>135</v>
      </c>
      <c r="G3369">
        <v>20</v>
      </c>
      <c r="H3369">
        <v>405870</v>
      </c>
      <c r="I3369" t="s">
        <v>34</v>
      </c>
      <c r="J3369" s="1">
        <v>44211</v>
      </c>
      <c r="K3369">
        <v>800</v>
      </c>
      <c r="L3369" t="s">
        <v>13877</v>
      </c>
      <c r="M3369" t="s">
        <v>1366</v>
      </c>
      <c r="N3369" t="s">
        <v>13878</v>
      </c>
      <c r="O3369" t="s">
        <v>13879</v>
      </c>
      <c r="P3369" t="s">
        <v>51</v>
      </c>
      <c r="Q3369">
        <v>13</v>
      </c>
      <c r="R3369" t="s">
        <v>88</v>
      </c>
      <c r="S3369" t="s">
        <v>79</v>
      </c>
      <c r="T3369">
        <v>16989</v>
      </c>
      <c r="U3369" s="1">
        <v>45433</v>
      </c>
      <c r="V3369" t="s">
        <v>140</v>
      </c>
      <c r="W3369">
        <v>542847</v>
      </c>
      <c r="X3369" t="s">
        <v>13880</v>
      </c>
      <c r="Y3369">
        <v>402</v>
      </c>
      <c r="Z3369">
        <v>1806</v>
      </c>
      <c r="AA3369">
        <v>8</v>
      </c>
      <c r="AB3369" s="2" t="s">
        <v>13881</v>
      </c>
    </row>
    <row r="3370" spans="1:28" x14ac:dyDescent="0.3">
      <c r="A3370" t="s">
        <v>28</v>
      </c>
      <c r="B3370" t="s">
        <v>29</v>
      </c>
      <c r="C3370" t="s">
        <v>30</v>
      </c>
      <c r="D3370" t="s">
        <v>142</v>
      </c>
      <c r="E3370" t="s">
        <v>32</v>
      </c>
      <c r="F3370" t="s">
        <v>83</v>
      </c>
      <c r="G3370">
        <v>39</v>
      </c>
      <c r="H3370">
        <v>412390</v>
      </c>
      <c r="I3370" t="s">
        <v>34</v>
      </c>
      <c r="J3370" s="1">
        <v>45432</v>
      </c>
      <c r="K3370">
        <v>1400</v>
      </c>
      <c r="L3370" t="s">
        <v>12430</v>
      </c>
      <c r="M3370" t="s">
        <v>670</v>
      </c>
      <c r="N3370" t="s">
        <v>13882</v>
      </c>
      <c r="O3370">
        <v>2538546309</v>
      </c>
      <c r="P3370" t="s">
        <v>39</v>
      </c>
      <c r="Q3370">
        <v>14</v>
      </c>
      <c r="R3370" t="s">
        <v>40</v>
      </c>
      <c r="S3370" t="s">
        <v>41</v>
      </c>
      <c r="T3370">
        <v>45481</v>
      </c>
      <c r="U3370" s="1">
        <v>45558</v>
      </c>
      <c r="V3370" t="s">
        <v>180</v>
      </c>
      <c r="W3370">
        <v>518821</v>
      </c>
      <c r="X3370" t="s">
        <v>13883</v>
      </c>
      <c r="Y3370">
        <v>638</v>
      </c>
      <c r="Z3370">
        <v>1256</v>
      </c>
      <c r="AA3370">
        <v>2</v>
      </c>
      <c r="AB3370" s="2" t="s">
        <v>13884</v>
      </c>
    </row>
    <row r="3371" spans="1:28" x14ac:dyDescent="0.3">
      <c r="A3371" t="s">
        <v>28</v>
      </c>
      <c r="B3371" t="s">
        <v>29</v>
      </c>
      <c r="C3371" t="s">
        <v>66</v>
      </c>
      <c r="D3371" t="s">
        <v>227</v>
      </c>
      <c r="E3371" t="s">
        <v>46</v>
      </c>
      <c r="F3371" t="s">
        <v>83</v>
      </c>
      <c r="G3371">
        <v>27</v>
      </c>
      <c r="H3371">
        <v>405170</v>
      </c>
      <c r="I3371" t="s">
        <v>58</v>
      </c>
      <c r="J3371" s="1">
        <v>44741</v>
      </c>
      <c r="K3371">
        <v>1100</v>
      </c>
      <c r="L3371" t="s">
        <v>13885</v>
      </c>
      <c r="M3371" t="s">
        <v>76</v>
      </c>
      <c r="N3371" t="s">
        <v>13886</v>
      </c>
      <c r="O3371" t="s">
        <v>13887</v>
      </c>
      <c r="P3371" t="s">
        <v>39</v>
      </c>
      <c r="Q3371">
        <v>19</v>
      </c>
      <c r="R3371" t="s">
        <v>40</v>
      </c>
      <c r="S3371" t="s">
        <v>79</v>
      </c>
      <c r="T3371">
        <v>99018</v>
      </c>
      <c r="U3371" s="1">
        <v>45335</v>
      </c>
      <c r="V3371" t="s">
        <v>119</v>
      </c>
      <c r="W3371">
        <v>452019</v>
      </c>
      <c r="X3371" t="s">
        <v>13888</v>
      </c>
      <c r="Y3371">
        <v>341</v>
      </c>
      <c r="Z3371">
        <v>1667</v>
      </c>
      <c r="AA3371">
        <v>8</v>
      </c>
      <c r="AB3371" s="2" t="s">
        <v>13889</v>
      </c>
    </row>
    <row r="3372" spans="1:28" x14ac:dyDescent="0.3">
      <c r="A3372" t="s">
        <v>28</v>
      </c>
      <c r="B3372" t="s">
        <v>29</v>
      </c>
      <c r="C3372" t="s">
        <v>157</v>
      </c>
      <c r="D3372" t="s">
        <v>170</v>
      </c>
      <c r="E3372" t="s">
        <v>32</v>
      </c>
      <c r="F3372" t="s">
        <v>150</v>
      </c>
      <c r="G3372">
        <v>15</v>
      </c>
      <c r="H3372">
        <v>439548</v>
      </c>
      <c r="I3372" t="s">
        <v>34</v>
      </c>
      <c r="J3372" s="1">
        <v>45266</v>
      </c>
      <c r="K3372">
        <v>950</v>
      </c>
      <c r="L3372" t="s">
        <v>13890</v>
      </c>
      <c r="M3372" t="s">
        <v>195</v>
      </c>
      <c r="N3372" t="s">
        <v>13891</v>
      </c>
      <c r="O3372">
        <v>6272090852</v>
      </c>
      <c r="P3372" t="s">
        <v>51</v>
      </c>
      <c r="Q3372">
        <v>8</v>
      </c>
      <c r="R3372" t="s">
        <v>40</v>
      </c>
      <c r="S3372" t="s">
        <v>63</v>
      </c>
      <c r="T3372">
        <v>86909</v>
      </c>
      <c r="U3372" s="1">
        <v>45299</v>
      </c>
      <c r="V3372" t="s">
        <v>111</v>
      </c>
      <c r="W3372">
        <v>356463</v>
      </c>
      <c r="X3372" t="s">
        <v>13892</v>
      </c>
      <c r="Y3372">
        <v>332</v>
      </c>
      <c r="Z3372">
        <v>1200</v>
      </c>
      <c r="AA3372">
        <v>2</v>
      </c>
      <c r="AB3372">
        <v>960</v>
      </c>
    </row>
    <row r="3373" spans="1:28" x14ac:dyDescent="0.3">
      <c r="A3373" t="s">
        <v>28</v>
      </c>
      <c r="B3373" t="s">
        <v>29</v>
      </c>
      <c r="C3373" t="s">
        <v>44</v>
      </c>
      <c r="D3373" t="s">
        <v>227</v>
      </c>
      <c r="E3373" t="s">
        <v>46</v>
      </c>
      <c r="F3373" t="s">
        <v>47</v>
      </c>
      <c r="G3373">
        <v>15</v>
      </c>
      <c r="H3373">
        <v>404510</v>
      </c>
      <c r="I3373" t="s">
        <v>58</v>
      </c>
      <c r="J3373" s="1">
        <v>44548</v>
      </c>
      <c r="K3373">
        <v>1000</v>
      </c>
      <c r="L3373" t="s">
        <v>13893</v>
      </c>
      <c r="M3373" t="s">
        <v>736</v>
      </c>
      <c r="N3373" t="s">
        <v>13894</v>
      </c>
      <c r="O3373" t="s">
        <v>13895</v>
      </c>
      <c r="P3373" t="s">
        <v>87</v>
      </c>
      <c r="Q3373">
        <v>8</v>
      </c>
      <c r="R3373" t="s">
        <v>88</v>
      </c>
      <c r="S3373" t="s">
        <v>41</v>
      </c>
      <c r="T3373">
        <v>65371</v>
      </c>
      <c r="U3373" s="1">
        <v>45314</v>
      </c>
      <c r="V3373" t="s">
        <v>111</v>
      </c>
      <c r="W3373">
        <v>977285</v>
      </c>
      <c r="X3373" t="s">
        <v>13896</v>
      </c>
      <c r="Y3373">
        <v>732</v>
      </c>
      <c r="Z3373">
        <v>888</v>
      </c>
      <c r="AA3373">
        <v>1</v>
      </c>
      <c r="AB3373" s="2" t="s">
        <v>13897</v>
      </c>
    </row>
    <row r="3374" spans="1:28" x14ac:dyDescent="0.3">
      <c r="A3374" t="s">
        <v>28</v>
      </c>
      <c r="B3374" t="s">
        <v>29</v>
      </c>
      <c r="C3374" t="s">
        <v>30</v>
      </c>
      <c r="D3374" t="s">
        <v>442</v>
      </c>
      <c r="E3374" t="s">
        <v>46</v>
      </c>
      <c r="F3374" t="s">
        <v>99</v>
      </c>
      <c r="G3374">
        <v>86</v>
      </c>
      <c r="H3374">
        <v>407629</v>
      </c>
      <c r="I3374" t="s">
        <v>34</v>
      </c>
      <c r="J3374" s="1">
        <v>44585</v>
      </c>
      <c r="K3374">
        <v>1400</v>
      </c>
      <c r="L3374" t="s">
        <v>13898</v>
      </c>
      <c r="M3374" t="s">
        <v>2538</v>
      </c>
      <c r="N3374" t="s">
        <v>13899</v>
      </c>
      <c r="O3374" t="s">
        <v>13900</v>
      </c>
      <c r="P3374" t="s">
        <v>39</v>
      </c>
      <c r="Q3374">
        <v>10</v>
      </c>
      <c r="R3374" t="s">
        <v>88</v>
      </c>
      <c r="S3374" t="s">
        <v>63</v>
      </c>
      <c r="T3374">
        <v>41054</v>
      </c>
      <c r="U3374" s="1">
        <v>45293</v>
      </c>
      <c r="V3374" t="s">
        <v>111</v>
      </c>
      <c r="W3374">
        <v>440558</v>
      </c>
      <c r="X3374" t="s">
        <v>13901</v>
      </c>
      <c r="Y3374">
        <v>770</v>
      </c>
      <c r="Z3374">
        <v>1161</v>
      </c>
      <c r="AA3374">
        <v>3</v>
      </c>
      <c r="AB3374">
        <v>1393.2</v>
      </c>
    </row>
    <row r="3375" spans="1:28" x14ac:dyDescent="0.3">
      <c r="A3375" t="s">
        <v>28</v>
      </c>
      <c r="B3375" t="s">
        <v>29</v>
      </c>
      <c r="C3375" t="s">
        <v>193</v>
      </c>
      <c r="D3375" t="s">
        <v>45</v>
      </c>
      <c r="E3375" t="s">
        <v>32</v>
      </c>
      <c r="F3375" t="s">
        <v>113</v>
      </c>
      <c r="G3375">
        <v>56</v>
      </c>
      <c r="H3375">
        <v>401282</v>
      </c>
      <c r="I3375" t="s">
        <v>34</v>
      </c>
      <c r="J3375" s="1">
        <v>45458</v>
      </c>
      <c r="K3375">
        <v>1000</v>
      </c>
      <c r="L3375" t="s">
        <v>13902</v>
      </c>
      <c r="M3375" t="s">
        <v>36</v>
      </c>
      <c r="N3375" t="s">
        <v>13903</v>
      </c>
      <c r="O3375">
        <f>1-170-658-698</f>
        <v>-1525</v>
      </c>
      <c r="P3375" t="s">
        <v>71</v>
      </c>
      <c r="Q3375">
        <v>7</v>
      </c>
      <c r="R3375" t="s">
        <v>88</v>
      </c>
      <c r="S3375" t="s">
        <v>118</v>
      </c>
      <c r="T3375">
        <v>93886</v>
      </c>
      <c r="U3375" s="1">
        <v>45442</v>
      </c>
      <c r="V3375" t="s">
        <v>140</v>
      </c>
      <c r="W3375">
        <v>392167</v>
      </c>
      <c r="X3375" t="s">
        <v>13904</v>
      </c>
      <c r="Y3375">
        <v>853</v>
      </c>
      <c r="Z3375">
        <v>2960</v>
      </c>
      <c r="AA3375">
        <v>6</v>
      </c>
      <c r="AB3375">
        <v>7104</v>
      </c>
    </row>
    <row r="3376" spans="1:28" x14ac:dyDescent="0.3">
      <c r="A3376" t="s">
        <v>28</v>
      </c>
      <c r="B3376" t="s">
        <v>29</v>
      </c>
      <c r="C3376" t="s">
        <v>54</v>
      </c>
      <c r="D3376" t="s">
        <v>349</v>
      </c>
      <c r="E3376" t="s">
        <v>46</v>
      </c>
      <c r="F3376" t="s">
        <v>47</v>
      </c>
      <c r="G3376">
        <v>24</v>
      </c>
      <c r="H3376">
        <v>434507</v>
      </c>
      <c r="I3376" t="s">
        <v>34</v>
      </c>
      <c r="J3376" s="1">
        <v>44520</v>
      </c>
      <c r="K3376">
        <v>1000</v>
      </c>
      <c r="L3376" t="s">
        <v>13905</v>
      </c>
      <c r="M3376" t="s">
        <v>623</v>
      </c>
      <c r="N3376" t="s">
        <v>13906</v>
      </c>
      <c r="O3376" t="s">
        <v>13907</v>
      </c>
      <c r="P3376" t="s">
        <v>71</v>
      </c>
      <c r="Q3376">
        <v>11</v>
      </c>
      <c r="R3376" t="s">
        <v>40</v>
      </c>
      <c r="S3376" t="s">
        <v>79</v>
      </c>
      <c r="T3376">
        <v>25265</v>
      </c>
      <c r="U3376" s="1">
        <v>45356</v>
      </c>
      <c r="V3376" t="s">
        <v>72</v>
      </c>
      <c r="W3376">
        <v>164343</v>
      </c>
      <c r="X3376" t="s">
        <v>13908</v>
      </c>
      <c r="Y3376">
        <v>881</v>
      </c>
      <c r="Z3376">
        <v>865</v>
      </c>
      <c r="AA3376">
        <v>2</v>
      </c>
      <c r="AB3376">
        <v>692</v>
      </c>
    </row>
    <row r="3377" spans="1:28" x14ac:dyDescent="0.3">
      <c r="A3377" t="s">
        <v>28</v>
      </c>
      <c r="B3377" t="s">
        <v>29</v>
      </c>
      <c r="C3377" t="s">
        <v>157</v>
      </c>
      <c r="D3377" t="s">
        <v>248</v>
      </c>
      <c r="E3377" t="s">
        <v>32</v>
      </c>
      <c r="F3377" t="s">
        <v>355</v>
      </c>
      <c r="G3377">
        <v>61</v>
      </c>
      <c r="H3377">
        <v>413467</v>
      </c>
      <c r="I3377" t="s">
        <v>34</v>
      </c>
      <c r="J3377" s="1">
        <v>45023</v>
      </c>
      <c r="K3377">
        <v>1000</v>
      </c>
      <c r="L3377" t="s">
        <v>13909</v>
      </c>
      <c r="M3377" t="s">
        <v>1409</v>
      </c>
      <c r="N3377" t="s">
        <v>13910</v>
      </c>
      <c r="O3377" t="s">
        <v>13911</v>
      </c>
      <c r="P3377" t="s">
        <v>87</v>
      </c>
      <c r="Q3377">
        <v>8</v>
      </c>
      <c r="R3377" t="s">
        <v>88</v>
      </c>
      <c r="S3377" t="s">
        <v>41</v>
      </c>
      <c r="T3377">
        <v>85280</v>
      </c>
      <c r="U3377" s="1">
        <v>45306</v>
      </c>
      <c r="V3377" t="s">
        <v>111</v>
      </c>
      <c r="W3377">
        <v>565950</v>
      </c>
      <c r="X3377" t="s">
        <v>13912</v>
      </c>
      <c r="Y3377">
        <v>648</v>
      </c>
      <c r="Z3377">
        <v>761</v>
      </c>
      <c r="AA3377">
        <v>7</v>
      </c>
      <c r="AB3377">
        <v>2130.8000000000002</v>
      </c>
    </row>
    <row r="3378" spans="1:28" x14ac:dyDescent="0.3">
      <c r="A3378" t="s">
        <v>28</v>
      </c>
      <c r="B3378" t="s">
        <v>29</v>
      </c>
      <c r="C3378" t="s">
        <v>54</v>
      </c>
      <c r="D3378" t="s">
        <v>524</v>
      </c>
      <c r="E3378" t="s">
        <v>56</v>
      </c>
      <c r="F3378" t="s">
        <v>135</v>
      </c>
      <c r="G3378">
        <v>70</v>
      </c>
      <c r="H3378">
        <v>417314</v>
      </c>
      <c r="I3378" t="s">
        <v>58</v>
      </c>
      <c r="J3378" s="1">
        <v>44799</v>
      </c>
      <c r="K3378">
        <v>1100</v>
      </c>
      <c r="L3378" t="s">
        <v>13913</v>
      </c>
      <c r="M3378" t="s">
        <v>372</v>
      </c>
      <c r="N3378" t="s">
        <v>13914</v>
      </c>
      <c r="O3378" t="s">
        <v>13915</v>
      </c>
      <c r="P3378" t="s">
        <v>51</v>
      </c>
      <c r="Q3378">
        <v>11</v>
      </c>
      <c r="R3378" t="s">
        <v>88</v>
      </c>
      <c r="S3378" t="s">
        <v>118</v>
      </c>
      <c r="T3378">
        <v>59316</v>
      </c>
      <c r="U3378" s="1">
        <v>45471</v>
      </c>
      <c r="V3378" t="s">
        <v>52</v>
      </c>
      <c r="W3378">
        <v>235630</v>
      </c>
      <c r="X3378" t="s">
        <v>13916</v>
      </c>
      <c r="Y3378">
        <v>618</v>
      </c>
      <c r="Z3378">
        <v>1088</v>
      </c>
      <c r="AA3378">
        <v>4</v>
      </c>
      <c r="AB3378" s="2" t="s">
        <v>13917</v>
      </c>
    </row>
    <row r="3379" spans="1:28" x14ac:dyDescent="0.3">
      <c r="A3379" t="s">
        <v>28</v>
      </c>
      <c r="B3379" t="s">
        <v>29</v>
      </c>
      <c r="C3379" t="s">
        <v>30</v>
      </c>
      <c r="D3379" t="s">
        <v>227</v>
      </c>
      <c r="E3379" t="s">
        <v>32</v>
      </c>
      <c r="F3379" t="s">
        <v>57</v>
      </c>
      <c r="G3379">
        <v>56</v>
      </c>
      <c r="H3379">
        <v>435811</v>
      </c>
      <c r="I3379" t="s">
        <v>58</v>
      </c>
      <c r="J3379" s="1">
        <v>44677</v>
      </c>
      <c r="K3379">
        <v>1000</v>
      </c>
      <c r="L3379" t="s">
        <v>13918</v>
      </c>
      <c r="M3379" t="s">
        <v>552</v>
      </c>
      <c r="N3379" t="s">
        <v>13919</v>
      </c>
      <c r="O3379" t="s">
        <v>13920</v>
      </c>
      <c r="P3379" t="s">
        <v>39</v>
      </c>
      <c r="Q3379">
        <v>4</v>
      </c>
      <c r="R3379" t="s">
        <v>40</v>
      </c>
      <c r="S3379" t="s">
        <v>118</v>
      </c>
      <c r="T3379">
        <v>30256</v>
      </c>
      <c r="U3379" s="1">
        <v>45402</v>
      </c>
      <c r="V3379" t="s">
        <v>80</v>
      </c>
      <c r="W3379">
        <v>595190</v>
      </c>
      <c r="X3379" t="s">
        <v>13921</v>
      </c>
      <c r="Y3379">
        <v>398</v>
      </c>
      <c r="Z3379">
        <v>2408</v>
      </c>
      <c r="AA3379">
        <v>6</v>
      </c>
      <c r="AB3379" s="2" t="s">
        <v>13881</v>
      </c>
    </row>
    <row r="3380" spans="1:28" x14ac:dyDescent="0.3">
      <c r="A3380" t="s">
        <v>28</v>
      </c>
      <c r="B3380" t="s">
        <v>29</v>
      </c>
      <c r="C3380" t="s">
        <v>66</v>
      </c>
      <c r="D3380" t="s">
        <v>411</v>
      </c>
      <c r="E3380" t="s">
        <v>56</v>
      </c>
      <c r="F3380" t="s">
        <v>47</v>
      </c>
      <c r="G3380">
        <v>60</v>
      </c>
      <c r="H3380">
        <v>423809</v>
      </c>
      <c r="I3380" t="s">
        <v>34</v>
      </c>
      <c r="J3380" s="1">
        <v>45359</v>
      </c>
      <c r="K3380">
        <v>1300</v>
      </c>
      <c r="L3380" t="s">
        <v>13922</v>
      </c>
      <c r="M3380" t="s">
        <v>1460</v>
      </c>
      <c r="N3380" t="s">
        <v>13923</v>
      </c>
      <c r="O3380" t="s">
        <v>13924</v>
      </c>
      <c r="P3380" t="s">
        <v>87</v>
      </c>
      <c r="Q3380">
        <v>17</v>
      </c>
      <c r="R3380" t="s">
        <v>88</v>
      </c>
      <c r="S3380" t="s">
        <v>118</v>
      </c>
      <c r="T3380">
        <v>30714</v>
      </c>
      <c r="U3380" s="1">
        <v>45531</v>
      </c>
      <c r="V3380" t="s">
        <v>64</v>
      </c>
      <c r="W3380">
        <v>401429</v>
      </c>
      <c r="X3380" t="s">
        <v>13925</v>
      </c>
      <c r="Y3380">
        <v>390</v>
      </c>
      <c r="Z3380">
        <v>519</v>
      </c>
      <c r="AA3380">
        <v>3</v>
      </c>
      <c r="AB3380" s="2" t="s">
        <v>13926</v>
      </c>
    </row>
    <row r="3381" spans="1:28" x14ac:dyDescent="0.3">
      <c r="A3381" t="s">
        <v>28</v>
      </c>
      <c r="B3381" t="s">
        <v>29</v>
      </c>
      <c r="C3381" t="s">
        <v>148</v>
      </c>
      <c r="D3381" t="s">
        <v>317</v>
      </c>
      <c r="E3381" t="s">
        <v>46</v>
      </c>
      <c r="F3381" t="s">
        <v>99</v>
      </c>
      <c r="G3381">
        <v>10</v>
      </c>
      <c r="H3381">
        <v>428689</v>
      </c>
      <c r="I3381" t="s">
        <v>34</v>
      </c>
      <c r="J3381" s="1">
        <v>44752</v>
      </c>
      <c r="K3381">
        <v>1300</v>
      </c>
      <c r="L3381" t="s">
        <v>13927</v>
      </c>
      <c r="M3381" t="s">
        <v>361</v>
      </c>
      <c r="N3381" t="s">
        <v>13928</v>
      </c>
      <c r="O3381" t="s">
        <v>13929</v>
      </c>
      <c r="P3381" t="s">
        <v>51</v>
      </c>
      <c r="Q3381">
        <v>18</v>
      </c>
      <c r="R3381" t="s">
        <v>88</v>
      </c>
      <c r="S3381" t="s">
        <v>41</v>
      </c>
      <c r="T3381">
        <v>88216</v>
      </c>
      <c r="U3381" s="1">
        <v>45438</v>
      </c>
      <c r="V3381" t="s">
        <v>140</v>
      </c>
      <c r="W3381">
        <v>361495</v>
      </c>
      <c r="X3381" t="s">
        <v>1935</v>
      </c>
      <c r="Y3381">
        <v>945</v>
      </c>
      <c r="Z3381">
        <v>731</v>
      </c>
      <c r="AA3381">
        <v>1</v>
      </c>
      <c r="AB3381" s="2" t="s">
        <v>13930</v>
      </c>
    </row>
    <row r="3382" spans="1:28" x14ac:dyDescent="0.3">
      <c r="A3382" t="s">
        <v>28</v>
      </c>
      <c r="B3382" t="s">
        <v>29</v>
      </c>
      <c r="C3382" t="s">
        <v>44</v>
      </c>
      <c r="D3382" t="s">
        <v>220</v>
      </c>
      <c r="E3382" t="s">
        <v>32</v>
      </c>
      <c r="F3382" t="s">
        <v>106</v>
      </c>
      <c r="G3382">
        <v>96</v>
      </c>
      <c r="H3382">
        <v>428590</v>
      </c>
      <c r="I3382" t="s">
        <v>34</v>
      </c>
      <c r="J3382" s="1">
        <v>45170</v>
      </c>
      <c r="K3382">
        <v>1100</v>
      </c>
      <c r="L3382" t="s">
        <v>13931</v>
      </c>
      <c r="M3382" t="s">
        <v>670</v>
      </c>
      <c r="N3382" t="s">
        <v>13932</v>
      </c>
      <c r="O3382" t="s">
        <v>13933</v>
      </c>
      <c r="P3382" t="s">
        <v>39</v>
      </c>
      <c r="Q3382">
        <v>20</v>
      </c>
      <c r="R3382" t="s">
        <v>40</v>
      </c>
      <c r="S3382" t="s">
        <v>79</v>
      </c>
      <c r="T3382">
        <v>59606</v>
      </c>
      <c r="U3382" s="1">
        <v>45302</v>
      </c>
      <c r="V3382" t="s">
        <v>111</v>
      </c>
      <c r="W3382">
        <v>987128</v>
      </c>
      <c r="X3382" t="s">
        <v>13934</v>
      </c>
      <c r="Y3382">
        <v>558</v>
      </c>
      <c r="Z3382">
        <v>1708</v>
      </c>
      <c r="AA3382">
        <v>8</v>
      </c>
      <c r="AB3382">
        <v>5465.6</v>
      </c>
    </row>
    <row r="3383" spans="1:28" x14ac:dyDescent="0.3">
      <c r="A3383" t="s">
        <v>28</v>
      </c>
      <c r="B3383" t="s">
        <v>29</v>
      </c>
      <c r="C3383" t="s">
        <v>157</v>
      </c>
      <c r="D3383" t="s">
        <v>467</v>
      </c>
      <c r="E3383" t="s">
        <v>32</v>
      </c>
      <c r="F3383" t="s">
        <v>57</v>
      </c>
      <c r="G3383">
        <v>59</v>
      </c>
      <c r="H3383">
        <v>436716</v>
      </c>
      <c r="I3383" t="s">
        <v>34</v>
      </c>
      <c r="J3383" s="1">
        <v>44353</v>
      </c>
      <c r="K3383">
        <v>1100</v>
      </c>
      <c r="L3383" t="s">
        <v>3994</v>
      </c>
      <c r="M3383" t="s">
        <v>123</v>
      </c>
      <c r="N3383" t="s">
        <v>13935</v>
      </c>
      <c r="O3383" t="s">
        <v>13936</v>
      </c>
      <c r="P3383" t="s">
        <v>51</v>
      </c>
      <c r="Q3383">
        <v>10</v>
      </c>
      <c r="R3383" t="s">
        <v>40</v>
      </c>
      <c r="S3383" t="s">
        <v>41</v>
      </c>
      <c r="T3383">
        <v>21357</v>
      </c>
      <c r="U3383" s="1">
        <v>45588</v>
      </c>
      <c r="V3383" t="s">
        <v>155</v>
      </c>
      <c r="W3383">
        <v>913603</v>
      </c>
      <c r="X3383" t="s">
        <v>13937</v>
      </c>
      <c r="Y3383">
        <v>219</v>
      </c>
      <c r="Z3383">
        <v>1974</v>
      </c>
      <c r="AA3383">
        <v>5</v>
      </c>
      <c r="AB3383">
        <v>3948</v>
      </c>
    </row>
    <row r="3384" spans="1:28" x14ac:dyDescent="0.3">
      <c r="A3384" t="s">
        <v>28</v>
      </c>
      <c r="B3384" t="s">
        <v>29</v>
      </c>
      <c r="C3384" t="s">
        <v>157</v>
      </c>
      <c r="D3384" t="s">
        <v>45</v>
      </c>
      <c r="E3384" t="s">
        <v>32</v>
      </c>
      <c r="F3384" t="s">
        <v>33</v>
      </c>
      <c r="G3384">
        <v>19</v>
      </c>
      <c r="H3384">
        <v>435985</v>
      </c>
      <c r="I3384" t="s">
        <v>34</v>
      </c>
      <c r="J3384" s="1">
        <v>44359</v>
      </c>
      <c r="K3384">
        <v>1100</v>
      </c>
      <c r="L3384" t="s">
        <v>13938</v>
      </c>
      <c r="M3384" t="s">
        <v>487</v>
      </c>
      <c r="N3384" t="s">
        <v>13939</v>
      </c>
      <c r="O3384" t="s">
        <v>13940</v>
      </c>
      <c r="P3384" t="s">
        <v>51</v>
      </c>
      <c r="Q3384">
        <v>5</v>
      </c>
      <c r="R3384" t="s">
        <v>40</v>
      </c>
      <c r="S3384" t="s">
        <v>79</v>
      </c>
      <c r="T3384">
        <v>35755</v>
      </c>
      <c r="U3384" s="1">
        <v>45347</v>
      </c>
      <c r="V3384" t="s">
        <v>119</v>
      </c>
      <c r="W3384">
        <v>353664</v>
      </c>
      <c r="X3384" t="s">
        <v>13941</v>
      </c>
      <c r="Y3384">
        <v>641</v>
      </c>
      <c r="Z3384">
        <v>826</v>
      </c>
      <c r="AA3384">
        <v>2</v>
      </c>
      <c r="AB3384" s="2" t="s">
        <v>13942</v>
      </c>
    </row>
    <row r="3385" spans="1:28" x14ac:dyDescent="0.3">
      <c r="A3385" t="s">
        <v>28</v>
      </c>
      <c r="B3385" t="s">
        <v>29</v>
      </c>
      <c r="C3385" t="s">
        <v>66</v>
      </c>
      <c r="D3385" t="s">
        <v>317</v>
      </c>
      <c r="E3385" t="s">
        <v>46</v>
      </c>
      <c r="F3385" t="s">
        <v>99</v>
      </c>
      <c r="G3385">
        <v>13</v>
      </c>
      <c r="H3385">
        <v>439597</v>
      </c>
      <c r="I3385" t="s">
        <v>58</v>
      </c>
      <c r="J3385" s="1">
        <v>44377</v>
      </c>
      <c r="K3385">
        <v>1200</v>
      </c>
      <c r="L3385" t="s">
        <v>13943</v>
      </c>
      <c r="M3385" t="s">
        <v>250</v>
      </c>
      <c r="N3385" t="s">
        <v>13944</v>
      </c>
      <c r="O3385" t="s">
        <v>13945</v>
      </c>
      <c r="P3385" t="s">
        <v>39</v>
      </c>
      <c r="Q3385">
        <v>5</v>
      </c>
      <c r="R3385" t="s">
        <v>40</v>
      </c>
      <c r="S3385" t="s">
        <v>63</v>
      </c>
      <c r="T3385">
        <v>89059</v>
      </c>
      <c r="U3385" s="1">
        <v>45476</v>
      </c>
      <c r="V3385" t="s">
        <v>126</v>
      </c>
      <c r="W3385">
        <v>896765</v>
      </c>
      <c r="X3385" t="s">
        <v>13946</v>
      </c>
      <c r="Y3385">
        <v>748</v>
      </c>
      <c r="Z3385">
        <v>1190</v>
      </c>
      <c r="AA3385">
        <v>4</v>
      </c>
      <c r="AB3385">
        <v>1904</v>
      </c>
    </row>
    <row r="3386" spans="1:28" x14ac:dyDescent="0.3">
      <c r="A3386" t="s">
        <v>28</v>
      </c>
      <c r="B3386" t="s">
        <v>29</v>
      </c>
      <c r="C3386" t="s">
        <v>193</v>
      </c>
      <c r="D3386" t="s">
        <v>421</v>
      </c>
      <c r="E3386" t="s">
        <v>46</v>
      </c>
      <c r="F3386" t="s">
        <v>33</v>
      </c>
      <c r="G3386">
        <v>47</v>
      </c>
      <c r="H3386">
        <v>406106</v>
      </c>
      <c r="I3386" t="s">
        <v>34</v>
      </c>
      <c r="J3386" s="1">
        <v>43950</v>
      </c>
      <c r="K3386">
        <v>1000</v>
      </c>
      <c r="L3386" t="s">
        <v>13947</v>
      </c>
      <c r="M3386" t="s">
        <v>144</v>
      </c>
      <c r="N3386" t="s">
        <v>13948</v>
      </c>
      <c r="O3386" t="s">
        <v>13949</v>
      </c>
      <c r="P3386" t="s">
        <v>71</v>
      </c>
      <c r="Q3386">
        <v>12</v>
      </c>
      <c r="R3386" t="s">
        <v>40</v>
      </c>
      <c r="S3386" t="s">
        <v>79</v>
      </c>
      <c r="T3386">
        <v>22489</v>
      </c>
      <c r="U3386" s="1">
        <v>45439</v>
      </c>
      <c r="V3386" t="s">
        <v>140</v>
      </c>
      <c r="W3386">
        <v>799197</v>
      </c>
      <c r="X3386" t="s">
        <v>3606</v>
      </c>
      <c r="Y3386">
        <v>366</v>
      </c>
      <c r="Z3386">
        <v>2000</v>
      </c>
      <c r="AA3386">
        <v>2</v>
      </c>
      <c r="AB3386">
        <v>1600</v>
      </c>
    </row>
    <row r="3387" spans="1:28" x14ac:dyDescent="0.3">
      <c r="A3387" t="s">
        <v>28</v>
      </c>
      <c r="B3387" t="s">
        <v>29</v>
      </c>
      <c r="C3387" t="s">
        <v>30</v>
      </c>
      <c r="D3387" t="s">
        <v>220</v>
      </c>
      <c r="E3387" t="s">
        <v>56</v>
      </c>
      <c r="F3387" t="s">
        <v>150</v>
      </c>
      <c r="G3387">
        <v>22</v>
      </c>
      <c r="H3387">
        <v>420576</v>
      </c>
      <c r="I3387" t="s">
        <v>34</v>
      </c>
      <c r="J3387" s="1">
        <v>44626</v>
      </c>
      <c r="K3387">
        <v>800</v>
      </c>
      <c r="L3387" t="s">
        <v>13950</v>
      </c>
      <c r="M3387" t="s">
        <v>250</v>
      </c>
      <c r="N3387" t="s">
        <v>13951</v>
      </c>
      <c r="O3387" t="s">
        <v>13952</v>
      </c>
      <c r="P3387" t="s">
        <v>71</v>
      </c>
      <c r="Q3387">
        <v>8</v>
      </c>
      <c r="R3387" t="s">
        <v>88</v>
      </c>
      <c r="S3387" t="s">
        <v>41</v>
      </c>
      <c r="T3387">
        <v>77286</v>
      </c>
      <c r="U3387" s="1">
        <v>45532</v>
      </c>
      <c r="V3387" t="s">
        <v>64</v>
      </c>
      <c r="W3387">
        <v>874131</v>
      </c>
      <c r="X3387" t="s">
        <v>13953</v>
      </c>
      <c r="Y3387">
        <v>241</v>
      </c>
      <c r="Z3387">
        <v>1313</v>
      </c>
      <c r="AA3387">
        <v>6</v>
      </c>
      <c r="AB3387" s="2" t="s">
        <v>13954</v>
      </c>
    </row>
    <row r="3388" spans="1:28" x14ac:dyDescent="0.3">
      <c r="A3388" t="s">
        <v>28</v>
      </c>
      <c r="B3388" t="s">
        <v>29</v>
      </c>
      <c r="C3388" t="s">
        <v>54</v>
      </c>
      <c r="D3388" t="s">
        <v>421</v>
      </c>
      <c r="E3388" t="s">
        <v>56</v>
      </c>
      <c r="F3388" t="s">
        <v>150</v>
      </c>
      <c r="G3388">
        <v>17</v>
      </c>
      <c r="H3388">
        <v>406442</v>
      </c>
      <c r="I3388" t="s">
        <v>34</v>
      </c>
      <c r="J3388" s="1">
        <v>44066</v>
      </c>
      <c r="K3388">
        <v>1000</v>
      </c>
      <c r="L3388" t="s">
        <v>13955</v>
      </c>
      <c r="M3388" t="s">
        <v>670</v>
      </c>
      <c r="N3388" t="s">
        <v>13956</v>
      </c>
      <c r="O3388" t="s">
        <v>13957</v>
      </c>
      <c r="P3388" t="s">
        <v>51</v>
      </c>
      <c r="Q3388">
        <v>17</v>
      </c>
      <c r="R3388" t="s">
        <v>40</v>
      </c>
      <c r="S3388" t="s">
        <v>79</v>
      </c>
      <c r="T3388">
        <v>92299</v>
      </c>
      <c r="U3388" s="1">
        <v>45541</v>
      </c>
      <c r="V3388" t="s">
        <v>180</v>
      </c>
      <c r="W3388">
        <v>295797</v>
      </c>
      <c r="X3388" t="s">
        <v>13958</v>
      </c>
      <c r="Y3388">
        <v>656</v>
      </c>
      <c r="Z3388">
        <v>2075</v>
      </c>
      <c r="AA3388">
        <v>3</v>
      </c>
      <c r="AB3388">
        <v>2490</v>
      </c>
    </row>
    <row r="3389" spans="1:28" x14ac:dyDescent="0.3">
      <c r="A3389" t="s">
        <v>28</v>
      </c>
      <c r="B3389" t="s">
        <v>29</v>
      </c>
      <c r="C3389" t="s">
        <v>193</v>
      </c>
      <c r="D3389" t="s">
        <v>261</v>
      </c>
      <c r="E3389" t="s">
        <v>32</v>
      </c>
      <c r="F3389" t="s">
        <v>113</v>
      </c>
      <c r="G3389">
        <v>40</v>
      </c>
      <c r="H3389">
        <v>427990</v>
      </c>
      <c r="I3389" t="s">
        <v>34</v>
      </c>
      <c r="J3389" s="1">
        <v>44497</v>
      </c>
      <c r="K3389">
        <v>1200</v>
      </c>
      <c r="L3389" t="s">
        <v>13959</v>
      </c>
      <c r="M3389" t="s">
        <v>313</v>
      </c>
      <c r="N3389" t="s">
        <v>13960</v>
      </c>
      <c r="O3389" t="s">
        <v>13961</v>
      </c>
      <c r="P3389" t="s">
        <v>51</v>
      </c>
      <c r="Q3389">
        <v>17</v>
      </c>
      <c r="R3389" t="s">
        <v>88</v>
      </c>
      <c r="S3389" t="s">
        <v>63</v>
      </c>
      <c r="T3389">
        <v>82772</v>
      </c>
      <c r="U3389" s="1">
        <v>45550</v>
      </c>
      <c r="V3389" t="s">
        <v>180</v>
      </c>
      <c r="W3389">
        <v>263337</v>
      </c>
      <c r="X3389" t="s">
        <v>13962</v>
      </c>
      <c r="Y3389">
        <v>763</v>
      </c>
      <c r="Z3389">
        <v>1116</v>
      </c>
      <c r="AA3389">
        <v>2</v>
      </c>
      <c r="AB3389" s="2" t="s">
        <v>13963</v>
      </c>
    </row>
    <row r="3390" spans="1:28" x14ac:dyDescent="0.3">
      <c r="A3390" t="s">
        <v>28</v>
      </c>
      <c r="B3390" t="s">
        <v>29</v>
      </c>
      <c r="C3390" t="s">
        <v>54</v>
      </c>
      <c r="D3390" t="s">
        <v>31</v>
      </c>
      <c r="E3390" t="s">
        <v>32</v>
      </c>
      <c r="F3390" t="s">
        <v>57</v>
      </c>
      <c r="G3390">
        <v>59</v>
      </c>
      <c r="H3390">
        <v>404091</v>
      </c>
      <c r="I3390" t="s">
        <v>58</v>
      </c>
      <c r="J3390" s="1">
        <v>44385</v>
      </c>
      <c r="K3390">
        <v>1400</v>
      </c>
      <c r="L3390" t="s">
        <v>13964</v>
      </c>
      <c r="M3390" t="s">
        <v>276</v>
      </c>
      <c r="N3390" t="s">
        <v>13965</v>
      </c>
      <c r="O3390">
        <v>8226282287</v>
      </c>
      <c r="P3390" t="s">
        <v>87</v>
      </c>
      <c r="Q3390">
        <v>8</v>
      </c>
      <c r="R3390" t="s">
        <v>40</v>
      </c>
      <c r="S3390" t="s">
        <v>79</v>
      </c>
      <c r="T3390">
        <v>29776</v>
      </c>
      <c r="U3390" s="1">
        <v>45547</v>
      </c>
      <c r="V3390" t="s">
        <v>180</v>
      </c>
      <c r="W3390">
        <v>194152</v>
      </c>
      <c r="X3390" t="s">
        <v>13966</v>
      </c>
      <c r="Y3390">
        <v>243</v>
      </c>
      <c r="Z3390">
        <v>2315</v>
      </c>
      <c r="AA3390">
        <v>8</v>
      </c>
      <c r="AB3390">
        <v>7408</v>
      </c>
    </row>
    <row r="3391" spans="1:28" x14ac:dyDescent="0.3">
      <c r="A3391" t="s">
        <v>28</v>
      </c>
      <c r="B3391" t="s">
        <v>29</v>
      </c>
      <c r="C3391" t="s">
        <v>54</v>
      </c>
      <c r="D3391" t="s">
        <v>380</v>
      </c>
      <c r="E3391" t="s">
        <v>56</v>
      </c>
      <c r="F3391" t="s">
        <v>150</v>
      </c>
      <c r="G3391">
        <v>43</v>
      </c>
      <c r="H3391">
        <v>406525</v>
      </c>
      <c r="I3391" t="s">
        <v>58</v>
      </c>
      <c r="J3391" s="1">
        <v>44982</v>
      </c>
      <c r="K3391">
        <v>1200</v>
      </c>
      <c r="L3391" t="s">
        <v>13967</v>
      </c>
      <c r="M3391" t="s">
        <v>205</v>
      </c>
      <c r="N3391" t="s">
        <v>13968</v>
      </c>
      <c r="O3391" t="s">
        <v>13969</v>
      </c>
      <c r="P3391" t="s">
        <v>51</v>
      </c>
      <c r="Q3391">
        <v>6</v>
      </c>
      <c r="R3391" t="s">
        <v>88</v>
      </c>
      <c r="S3391" t="s">
        <v>118</v>
      </c>
      <c r="T3391">
        <v>18205</v>
      </c>
      <c r="U3391" s="1">
        <v>45448</v>
      </c>
      <c r="V3391" t="s">
        <v>52</v>
      </c>
      <c r="W3391">
        <v>442452</v>
      </c>
      <c r="X3391" t="s">
        <v>13970</v>
      </c>
      <c r="Y3391">
        <v>590</v>
      </c>
      <c r="Z3391">
        <v>1889</v>
      </c>
      <c r="AA3391">
        <v>8</v>
      </c>
      <c r="AB3391">
        <v>6044.8</v>
      </c>
    </row>
    <row r="3392" spans="1:28" x14ac:dyDescent="0.3">
      <c r="A3392" t="s">
        <v>28</v>
      </c>
      <c r="B3392" t="s">
        <v>29</v>
      </c>
      <c r="C3392" t="s">
        <v>193</v>
      </c>
      <c r="D3392" t="s">
        <v>338</v>
      </c>
      <c r="E3392" t="s">
        <v>46</v>
      </c>
      <c r="F3392" t="s">
        <v>106</v>
      </c>
      <c r="G3392">
        <v>41</v>
      </c>
      <c r="H3392">
        <v>415608</v>
      </c>
      <c r="I3392" t="s">
        <v>58</v>
      </c>
      <c r="J3392" s="1">
        <v>44425</v>
      </c>
      <c r="K3392">
        <v>1100</v>
      </c>
      <c r="L3392" t="s">
        <v>13971</v>
      </c>
      <c r="M3392" t="s">
        <v>144</v>
      </c>
      <c r="N3392" t="s">
        <v>13972</v>
      </c>
      <c r="O3392" t="s">
        <v>13973</v>
      </c>
      <c r="P3392" t="s">
        <v>51</v>
      </c>
      <c r="Q3392">
        <v>16</v>
      </c>
      <c r="R3392" t="s">
        <v>40</v>
      </c>
      <c r="S3392" t="s">
        <v>118</v>
      </c>
      <c r="T3392">
        <v>45610</v>
      </c>
      <c r="U3392" s="1">
        <v>45471</v>
      </c>
      <c r="V3392" t="s">
        <v>52</v>
      </c>
      <c r="W3392">
        <v>303180</v>
      </c>
      <c r="X3392" t="s">
        <v>13974</v>
      </c>
      <c r="Y3392">
        <v>729</v>
      </c>
      <c r="Z3392">
        <v>1324</v>
      </c>
      <c r="AA3392">
        <v>6</v>
      </c>
      <c r="AB3392" s="2" t="s">
        <v>13975</v>
      </c>
    </row>
    <row r="3393" spans="1:28" x14ac:dyDescent="0.3">
      <c r="A3393" t="s">
        <v>28</v>
      </c>
      <c r="B3393" t="s">
        <v>29</v>
      </c>
      <c r="C3393" t="s">
        <v>44</v>
      </c>
      <c r="D3393" t="s">
        <v>317</v>
      </c>
      <c r="E3393" t="s">
        <v>32</v>
      </c>
      <c r="F3393" t="s">
        <v>47</v>
      </c>
      <c r="G3393">
        <v>48</v>
      </c>
      <c r="H3393">
        <v>419740</v>
      </c>
      <c r="I3393" t="s">
        <v>34</v>
      </c>
      <c r="J3393" s="1">
        <v>44435</v>
      </c>
      <c r="K3393">
        <v>1100</v>
      </c>
      <c r="L3393" t="s">
        <v>13976</v>
      </c>
      <c r="M3393" t="s">
        <v>843</v>
      </c>
      <c r="N3393" t="s">
        <v>13977</v>
      </c>
      <c r="O3393" t="s">
        <v>13978</v>
      </c>
      <c r="P3393" t="s">
        <v>87</v>
      </c>
      <c r="Q3393">
        <v>6</v>
      </c>
      <c r="R3393" t="s">
        <v>40</v>
      </c>
      <c r="S3393" t="s">
        <v>118</v>
      </c>
      <c r="T3393">
        <v>73395</v>
      </c>
      <c r="U3393" s="1">
        <v>45371</v>
      </c>
      <c r="V3393" t="s">
        <v>72</v>
      </c>
      <c r="W3393">
        <v>873108</v>
      </c>
      <c r="X3393" t="s">
        <v>13979</v>
      </c>
      <c r="Y3393">
        <v>806</v>
      </c>
      <c r="Z3393">
        <v>2607</v>
      </c>
      <c r="AA3393">
        <v>4</v>
      </c>
      <c r="AB3393">
        <v>4171.2</v>
      </c>
    </row>
    <row r="3394" spans="1:28" x14ac:dyDescent="0.3">
      <c r="A3394" t="s">
        <v>28</v>
      </c>
      <c r="B3394" t="s">
        <v>29</v>
      </c>
      <c r="C3394" t="s">
        <v>91</v>
      </c>
      <c r="D3394" t="s">
        <v>338</v>
      </c>
      <c r="E3394" t="s">
        <v>56</v>
      </c>
      <c r="F3394" t="s">
        <v>106</v>
      </c>
      <c r="G3394">
        <v>10</v>
      </c>
      <c r="H3394">
        <v>407924</v>
      </c>
      <c r="I3394" t="s">
        <v>34</v>
      </c>
      <c r="J3394" s="1">
        <v>44609</v>
      </c>
      <c r="K3394">
        <v>1100</v>
      </c>
      <c r="L3394" t="s">
        <v>13980</v>
      </c>
      <c r="M3394" t="s">
        <v>211</v>
      </c>
      <c r="N3394" t="s">
        <v>13981</v>
      </c>
      <c r="O3394" t="s">
        <v>13982</v>
      </c>
      <c r="P3394" t="s">
        <v>39</v>
      </c>
      <c r="Q3394">
        <v>5</v>
      </c>
      <c r="R3394" t="s">
        <v>40</v>
      </c>
      <c r="S3394" t="s">
        <v>41</v>
      </c>
      <c r="T3394">
        <v>36385</v>
      </c>
      <c r="U3394" s="1">
        <v>45621</v>
      </c>
      <c r="V3394" t="s">
        <v>42</v>
      </c>
      <c r="W3394">
        <v>351827</v>
      </c>
      <c r="X3394" t="s">
        <v>13983</v>
      </c>
      <c r="Y3394">
        <v>796</v>
      </c>
      <c r="Z3394">
        <v>1013</v>
      </c>
      <c r="AA3394">
        <v>7</v>
      </c>
      <c r="AB3394">
        <v>2836.4</v>
      </c>
    </row>
    <row r="3395" spans="1:28" x14ac:dyDescent="0.3">
      <c r="A3395" t="s">
        <v>28</v>
      </c>
      <c r="B3395" t="s">
        <v>29</v>
      </c>
      <c r="C3395" t="s">
        <v>44</v>
      </c>
      <c r="D3395" t="s">
        <v>149</v>
      </c>
      <c r="E3395" t="s">
        <v>56</v>
      </c>
      <c r="F3395" t="s">
        <v>83</v>
      </c>
      <c r="G3395">
        <v>46</v>
      </c>
      <c r="H3395">
        <v>409065</v>
      </c>
      <c r="I3395" t="s">
        <v>58</v>
      </c>
      <c r="J3395" s="1">
        <v>43930</v>
      </c>
      <c r="K3395">
        <v>1100</v>
      </c>
      <c r="L3395" t="s">
        <v>13984</v>
      </c>
      <c r="M3395" t="s">
        <v>195</v>
      </c>
      <c r="N3395" t="s">
        <v>13985</v>
      </c>
      <c r="O3395" t="s">
        <v>13986</v>
      </c>
      <c r="P3395" t="s">
        <v>51</v>
      </c>
      <c r="Q3395">
        <v>7</v>
      </c>
      <c r="R3395" t="s">
        <v>40</v>
      </c>
      <c r="S3395" t="s">
        <v>41</v>
      </c>
      <c r="T3395">
        <v>63699</v>
      </c>
      <c r="U3395" s="1">
        <v>45465</v>
      </c>
      <c r="V3395" t="s">
        <v>52</v>
      </c>
      <c r="W3395">
        <v>226767</v>
      </c>
      <c r="X3395" t="s">
        <v>13987</v>
      </c>
      <c r="Y3395">
        <v>411</v>
      </c>
      <c r="Z3395">
        <v>946</v>
      </c>
      <c r="AA3395">
        <v>2</v>
      </c>
      <c r="AB3395" s="2" t="s">
        <v>13988</v>
      </c>
    </row>
    <row r="3396" spans="1:28" x14ac:dyDescent="0.3">
      <c r="A3396" t="s">
        <v>28</v>
      </c>
      <c r="B3396" t="s">
        <v>29</v>
      </c>
      <c r="C3396" t="s">
        <v>30</v>
      </c>
      <c r="D3396" t="s">
        <v>105</v>
      </c>
      <c r="E3396" t="s">
        <v>46</v>
      </c>
      <c r="F3396" t="s">
        <v>135</v>
      </c>
      <c r="G3396">
        <v>15</v>
      </c>
      <c r="H3396">
        <v>402722</v>
      </c>
      <c r="I3396" t="s">
        <v>58</v>
      </c>
      <c r="J3396" s="1">
        <v>44658</v>
      </c>
      <c r="K3396">
        <v>1100</v>
      </c>
      <c r="L3396" t="s">
        <v>13989</v>
      </c>
      <c r="M3396" t="s">
        <v>919</v>
      </c>
      <c r="N3396" t="s">
        <v>13990</v>
      </c>
      <c r="O3396" t="s">
        <v>13991</v>
      </c>
      <c r="P3396" t="s">
        <v>71</v>
      </c>
      <c r="Q3396">
        <v>19</v>
      </c>
      <c r="R3396" t="s">
        <v>88</v>
      </c>
      <c r="S3396" t="s">
        <v>41</v>
      </c>
      <c r="T3396">
        <v>34072</v>
      </c>
      <c r="U3396" s="1">
        <v>45501</v>
      </c>
      <c r="V3396" t="s">
        <v>126</v>
      </c>
      <c r="W3396">
        <v>407076</v>
      </c>
      <c r="X3396" t="s">
        <v>3865</v>
      </c>
      <c r="Y3396">
        <v>225</v>
      </c>
      <c r="Z3396">
        <v>1931</v>
      </c>
      <c r="AA3396">
        <v>7</v>
      </c>
      <c r="AB3396">
        <v>5406.8</v>
      </c>
    </row>
    <row r="3397" spans="1:28" x14ac:dyDescent="0.3">
      <c r="A3397" t="s">
        <v>28</v>
      </c>
      <c r="B3397" t="s">
        <v>29</v>
      </c>
      <c r="C3397" t="s">
        <v>157</v>
      </c>
      <c r="D3397" t="s">
        <v>637</v>
      </c>
      <c r="E3397" t="s">
        <v>46</v>
      </c>
      <c r="F3397" t="s">
        <v>175</v>
      </c>
      <c r="G3397">
        <v>93</v>
      </c>
      <c r="H3397">
        <v>432333</v>
      </c>
      <c r="I3397" t="s">
        <v>34</v>
      </c>
      <c r="J3397" s="1">
        <v>44801</v>
      </c>
      <c r="K3397">
        <v>800</v>
      </c>
      <c r="L3397" t="s">
        <v>13992</v>
      </c>
      <c r="M3397" t="s">
        <v>487</v>
      </c>
      <c r="N3397" t="s">
        <v>13993</v>
      </c>
      <c r="O3397">
        <v>2437088697</v>
      </c>
      <c r="P3397" t="s">
        <v>87</v>
      </c>
      <c r="Q3397">
        <v>16</v>
      </c>
      <c r="R3397" t="s">
        <v>88</v>
      </c>
      <c r="S3397" t="s">
        <v>118</v>
      </c>
      <c r="T3397">
        <v>23292</v>
      </c>
      <c r="U3397" s="1">
        <v>45386</v>
      </c>
      <c r="V3397" t="s">
        <v>80</v>
      </c>
      <c r="W3397">
        <v>186396</v>
      </c>
      <c r="X3397" t="s">
        <v>13994</v>
      </c>
      <c r="Y3397">
        <v>654</v>
      </c>
      <c r="Z3397">
        <v>2363</v>
      </c>
      <c r="AA3397">
        <v>6</v>
      </c>
      <c r="AB3397" s="2" t="s">
        <v>10791</v>
      </c>
    </row>
    <row r="3398" spans="1:28" x14ac:dyDescent="0.3">
      <c r="A3398" t="s">
        <v>28</v>
      </c>
      <c r="B3398" t="s">
        <v>29</v>
      </c>
      <c r="C3398" t="s">
        <v>30</v>
      </c>
      <c r="D3398" t="s">
        <v>55</v>
      </c>
      <c r="E3398" t="s">
        <v>46</v>
      </c>
      <c r="F3398" t="s">
        <v>355</v>
      </c>
      <c r="G3398">
        <v>14</v>
      </c>
      <c r="H3398">
        <v>401169</v>
      </c>
      <c r="I3398" t="s">
        <v>58</v>
      </c>
      <c r="J3398" s="1">
        <v>45412</v>
      </c>
      <c r="K3398">
        <v>1400</v>
      </c>
      <c r="L3398" t="s">
        <v>13995</v>
      </c>
      <c r="M3398" t="s">
        <v>1030</v>
      </c>
      <c r="N3398" t="s">
        <v>13996</v>
      </c>
      <c r="O3398" t="s">
        <v>13997</v>
      </c>
      <c r="P3398" t="s">
        <v>87</v>
      </c>
      <c r="Q3398">
        <v>8</v>
      </c>
      <c r="R3398" t="s">
        <v>88</v>
      </c>
      <c r="S3398" t="s">
        <v>63</v>
      </c>
      <c r="T3398">
        <v>15788</v>
      </c>
      <c r="U3398" s="1">
        <v>45390</v>
      </c>
      <c r="V3398" t="s">
        <v>80</v>
      </c>
      <c r="W3398">
        <v>180740</v>
      </c>
      <c r="X3398" t="s">
        <v>13998</v>
      </c>
      <c r="Y3398">
        <v>343</v>
      </c>
      <c r="Z3398">
        <v>2671</v>
      </c>
      <c r="AA3398">
        <v>7</v>
      </c>
      <c r="AB3398">
        <v>7478.8</v>
      </c>
    </row>
    <row r="3399" spans="1:28" x14ac:dyDescent="0.3">
      <c r="A3399" t="s">
        <v>28</v>
      </c>
      <c r="B3399" t="s">
        <v>29</v>
      </c>
      <c r="C3399" t="s">
        <v>54</v>
      </c>
      <c r="D3399" t="s">
        <v>220</v>
      </c>
      <c r="E3399" t="s">
        <v>32</v>
      </c>
      <c r="F3399" t="s">
        <v>57</v>
      </c>
      <c r="G3399">
        <v>20</v>
      </c>
      <c r="H3399">
        <v>413463</v>
      </c>
      <c r="I3399" t="s">
        <v>58</v>
      </c>
      <c r="J3399" s="1">
        <v>45433</v>
      </c>
      <c r="K3399">
        <v>1000</v>
      </c>
      <c r="L3399" t="s">
        <v>13999</v>
      </c>
      <c r="M3399" t="s">
        <v>366</v>
      </c>
      <c r="N3399" t="s">
        <v>14000</v>
      </c>
      <c r="O3399" s="2" t="s">
        <v>14001</v>
      </c>
      <c r="P3399" t="s">
        <v>39</v>
      </c>
      <c r="Q3399">
        <v>6</v>
      </c>
      <c r="R3399" t="s">
        <v>40</v>
      </c>
      <c r="S3399" t="s">
        <v>41</v>
      </c>
      <c r="T3399">
        <v>29328</v>
      </c>
      <c r="U3399" s="1">
        <v>45466</v>
      </c>
      <c r="V3399" t="s">
        <v>52</v>
      </c>
      <c r="W3399">
        <v>585450</v>
      </c>
      <c r="X3399" t="s">
        <v>4375</v>
      </c>
      <c r="Y3399">
        <v>261</v>
      </c>
      <c r="Z3399">
        <v>1646</v>
      </c>
      <c r="AA3399">
        <v>7</v>
      </c>
      <c r="AB3399">
        <v>4608.8</v>
      </c>
    </row>
    <row r="3400" spans="1:28" x14ac:dyDescent="0.3">
      <c r="A3400" t="s">
        <v>28</v>
      </c>
      <c r="B3400" t="s">
        <v>29</v>
      </c>
      <c r="C3400" t="s">
        <v>54</v>
      </c>
      <c r="D3400" t="s">
        <v>637</v>
      </c>
      <c r="E3400" t="s">
        <v>56</v>
      </c>
      <c r="F3400" t="s">
        <v>113</v>
      </c>
      <c r="G3400">
        <v>48</v>
      </c>
      <c r="H3400">
        <v>401506</v>
      </c>
      <c r="I3400" t="s">
        <v>58</v>
      </c>
      <c r="J3400" s="1">
        <v>43963</v>
      </c>
      <c r="K3400">
        <v>1300</v>
      </c>
      <c r="L3400" t="s">
        <v>14002</v>
      </c>
      <c r="M3400" t="s">
        <v>222</v>
      </c>
      <c r="N3400" t="s">
        <v>14003</v>
      </c>
      <c r="O3400">
        <f>1-362-981-9142</f>
        <v>-10484</v>
      </c>
      <c r="P3400" t="s">
        <v>71</v>
      </c>
      <c r="Q3400">
        <v>12</v>
      </c>
      <c r="R3400" t="s">
        <v>40</v>
      </c>
      <c r="S3400" t="s">
        <v>79</v>
      </c>
      <c r="T3400">
        <v>79334</v>
      </c>
      <c r="U3400" s="1">
        <v>45537</v>
      </c>
      <c r="V3400" t="s">
        <v>180</v>
      </c>
      <c r="W3400">
        <v>338235</v>
      </c>
      <c r="X3400" t="s">
        <v>14004</v>
      </c>
      <c r="Y3400">
        <v>925</v>
      </c>
      <c r="Z3400">
        <v>2047</v>
      </c>
      <c r="AA3400">
        <v>2</v>
      </c>
      <c r="AB3400" s="2" t="s">
        <v>14005</v>
      </c>
    </row>
    <row r="3401" spans="1:28" x14ac:dyDescent="0.3">
      <c r="A3401" t="s">
        <v>28</v>
      </c>
      <c r="B3401" t="s">
        <v>29</v>
      </c>
      <c r="C3401" t="s">
        <v>157</v>
      </c>
      <c r="D3401" t="s">
        <v>187</v>
      </c>
      <c r="E3401" t="s">
        <v>56</v>
      </c>
      <c r="F3401" t="s">
        <v>135</v>
      </c>
      <c r="G3401">
        <v>74</v>
      </c>
      <c r="H3401">
        <v>412482</v>
      </c>
      <c r="I3401" t="s">
        <v>34</v>
      </c>
      <c r="J3401" s="1">
        <v>45146</v>
      </c>
      <c r="K3401">
        <v>1200</v>
      </c>
      <c r="L3401" t="s">
        <v>14006</v>
      </c>
      <c r="M3401" t="s">
        <v>263</v>
      </c>
      <c r="N3401" t="s">
        <v>14007</v>
      </c>
      <c r="O3401" t="s">
        <v>14008</v>
      </c>
      <c r="P3401" t="s">
        <v>87</v>
      </c>
      <c r="Q3401">
        <v>11</v>
      </c>
      <c r="R3401" t="s">
        <v>88</v>
      </c>
      <c r="S3401" t="s">
        <v>79</v>
      </c>
      <c r="T3401">
        <v>77635</v>
      </c>
      <c r="U3401" s="1">
        <v>45503</v>
      </c>
      <c r="V3401" t="s">
        <v>126</v>
      </c>
      <c r="W3401">
        <v>245268</v>
      </c>
      <c r="X3401" t="s">
        <v>14009</v>
      </c>
      <c r="Y3401">
        <v>247</v>
      </c>
      <c r="Z3401">
        <v>2590</v>
      </c>
      <c r="AA3401">
        <v>5</v>
      </c>
      <c r="AB3401">
        <v>5180</v>
      </c>
    </row>
    <row r="3402" spans="1:28" x14ac:dyDescent="0.3">
      <c r="A3402" t="s">
        <v>28</v>
      </c>
      <c r="B3402" t="s">
        <v>29</v>
      </c>
      <c r="C3402" t="s">
        <v>148</v>
      </c>
      <c r="D3402" t="s">
        <v>621</v>
      </c>
      <c r="E3402" t="s">
        <v>32</v>
      </c>
      <c r="F3402" t="s">
        <v>135</v>
      </c>
      <c r="G3402">
        <v>36</v>
      </c>
      <c r="H3402">
        <v>419889</v>
      </c>
      <c r="I3402" t="s">
        <v>58</v>
      </c>
      <c r="J3402" s="1">
        <v>44893</v>
      </c>
      <c r="K3402">
        <v>1200</v>
      </c>
      <c r="L3402" t="s">
        <v>14010</v>
      </c>
      <c r="M3402" t="s">
        <v>506</v>
      </c>
      <c r="N3402" t="s">
        <v>14011</v>
      </c>
      <c r="O3402">
        <f>1-124-907-473</f>
        <v>-1503</v>
      </c>
      <c r="P3402" t="s">
        <v>39</v>
      </c>
      <c r="Q3402">
        <v>19</v>
      </c>
      <c r="R3402" t="s">
        <v>88</v>
      </c>
      <c r="S3402" t="s">
        <v>41</v>
      </c>
      <c r="T3402">
        <v>48682</v>
      </c>
      <c r="U3402" s="1">
        <v>45592</v>
      </c>
      <c r="V3402" t="s">
        <v>155</v>
      </c>
      <c r="W3402">
        <v>513630</v>
      </c>
      <c r="X3402" t="s">
        <v>14012</v>
      </c>
      <c r="Y3402">
        <v>287</v>
      </c>
      <c r="Z3402">
        <v>1527</v>
      </c>
      <c r="AA3402">
        <v>7</v>
      </c>
      <c r="AB3402">
        <v>4275.6000000000004</v>
      </c>
    </row>
    <row r="3403" spans="1:28" x14ac:dyDescent="0.3">
      <c r="A3403" t="s">
        <v>28</v>
      </c>
      <c r="B3403" t="s">
        <v>29</v>
      </c>
      <c r="C3403" t="s">
        <v>44</v>
      </c>
      <c r="D3403" t="s">
        <v>134</v>
      </c>
      <c r="E3403" t="s">
        <v>56</v>
      </c>
      <c r="F3403" t="s">
        <v>33</v>
      </c>
      <c r="G3403">
        <v>19</v>
      </c>
      <c r="H3403">
        <v>424707</v>
      </c>
      <c r="I3403" t="s">
        <v>58</v>
      </c>
      <c r="J3403" s="1">
        <v>44937</v>
      </c>
      <c r="K3403">
        <v>1200</v>
      </c>
      <c r="L3403" t="s">
        <v>14013</v>
      </c>
      <c r="M3403" t="s">
        <v>372</v>
      </c>
      <c r="N3403" t="s">
        <v>14014</v>
      </c>
      <c r="O3403" t="s">
        <v>14015</v>
      </c>
      <c r="P3403" t="s">
        <v>39</v>
      </c>
      <c r="Q3403">
        <v>14</v>
      </c>
      <c r="R3403" t="s">
        <v>40</v>
      </c>
      <c r="S3403" t="s">
        <v>79</v>
      </c>
      <c r="T3403">
        <v>85818</v>
      </c>
      <c r="U3403" s="1">
        <v>45544</v>
      </c>
      <c r="V3403" t="s">
        <v>180</v>
      </c>
      <c r="W3403">
        <v>732320</v>
      </c>
      <c r="X3403" t="s">
        <v>14016</v>
      </c>
      <c r="Y3403">
        <v>980</v>
      </c>
      <c r="Z3403">
        <v>2663</v>
      </c>
      <c r="AA3403">
        <v>2</v>
      </c>
      <c r="AB3403">
        <v>2130.4</v>
      </c>
    </row>
    <row r="3404" spans="1:28" x14ac:dyDescent="0.3">
      <c r="A3404" t="s">
        <v>28</v>
      </c>
      <c r="B3404" t="s">
        <v>29</v>
      </c>
      <c r="C3404" t="s">
        <v>157</v>
      </c>
      <c r="D3404" t="s">
        <v>511</v>
      </c>
      <c r="E3404" t="s">
        <v>56</v>
      </c>
      <c r="F3404" t="s">
        <v>83</v>
      </c>
      <c r="G3404">
        <v>85</v>
      </c>
      <c r="H3404">
        <v>430074</v>
      </c>
      <c r="I3404" t="s">
        <v>58</v>
      </c>
      <c r="J3404" s="1">
        <v>45244</v>
      </c>
      <c r="K3404">
        <v>1300</v>
      </c>
      <c r="L3404" t="s">
        <v>14017</v>
      </c>
      <c r="M3404" t="s">
        <v>919</v>
      </c>
      <c r="N3404" t="s">
        <v>14018</v>
      </c>
      <c r="O3404" t="s">
        <v>14019</v>
      </c>
      <c r="P3404" t="s">
        <v>71</v>
      </c>
      <c r="Q3404">
        <v>16</v>
      </c>
      <c r="R3404" t="s">
        <v>88</v>
      </c>
      <c r="S3404" t="s">
        <v>118</v>
      </c>
      <c r="T3404">
        <v>37519</v>
      </c>
      <c r="U3404" s="1">
        <v>45508</v>
      </c>
      <c r="V3404" t="s">
        <v>64</v>
      </c>
      <c r="W3404">
        <v>138685</v>
      </c>
      <c r="X3404" t="s">
        <v>14020</v>
      </c>
      <c r="Y3404">
        <v>321</v>
      </c>
      <c r="Z3404">
        <v>2212</v>
      </c>
      <c r="AA3404">
        <v>2</v>
      </c>
      <c r="AB3404" s="2" t="s">
        <v>745</v>
      </c>
    </row>
    <row r="3405" spans="1:28" x14ac:dyDescent="0.3">
      <c r="A3405" t="s">
        <v>28</v>
      </c>
      <c r="B3405" t="s">
        <v>29</v>
      </c>
      <c r="C3405" t="s">
        <v>44</v>
      </c>
      <c r="D3405" t="s">
        <v>637</v>
      </c>
      <c r="E3405" t="s">
        <v>46</v>
      </c>
      <c r="F3405" t="s">
        <v>33</v>
      </c>
      <c r="G3405">
        <v>52</v>
      </c>
      <c r="H3405">
        <v>418707</v>
      </c>
      <c r="I3405" t="s">
        <v>34</v>
      </c>
      <c r="J3405" s="1">
        <v>44756</v>
      </c>
      <c r="K3405">
        <v>1000</v>
      </c>
      <c r="L3405" t="s">
        <v>14021</v>
      </c>
      <c r="M3405" t="s">
        <v>818</v>
      </c>
      <c r="N3405" t="s">
        <v>14022</v>
      </c>
      <c r="O3405" t="s">
        <v>14023</v>
      </c>
      <c r="P3405" t="s">
        <v>51</v>
      </c>
      <c r="Q3405">
        <v>17</v>
      </c>
      <c r="R3405" t="s">
        <v>88</v>
      </c>
      <c r="S3405" t="s">
        <v>79</v>
      </c>
      <c r="T3405">
        <v>84928</v>
      </c>
      <c r="U3405" s="1">
        <v>45396</v>
      </c>
      <c r="V3405" t="s">
        <v>80</v>
      </c>
      <c r="W3405">
        <v>915903</v>
      </c>
      <c r="X3405" t="s">
        <v>14024</v>
      </c>
      <c r="Y3405">
        <v>840</v>
      </c>
      <c r="Z3405">
        <v>2061</v>
      </c>
      <c r="AA3405">
        <v>7</v>
      </c>
      <c r="AB3405">
        <v>5770.8</v>
      </c>
    </row>
    <row r="3406" spans="1:28" x14ac:dyDescent="0.3">
      <c r="A3406" t="s">
        <v>28</v>
      </c>
      <c r="B3406" t="s">
        <v>29</v>
      </c>
      <c r="C3406" t="s">
        <v>54</v>
      </c>
      <c r="D3406" t="s">
        <v>421</v>
      </c>
      <c r="E3406" t="s">
        <v>56</v>
      </c>
      <c r="F3406" t="s">
        <v>175</v>
      </c>
      <c r="G3406">
        <v>60</v>
      </c>
      <c r="H3406">
        <v>413572</v>
      </c>
      <c r="I3406" t="s">
        <v>58</v>
      </c>
      <c r="J3406" s="1">
        <v>45479</v>
      </c>
      <c r="K3406">
        <v>800</v>
      </c>
      <c r="L3406" t="s">
        <v>14025</v>
      </c>
      <c r="M3406" t="s">
        <v>731</v>
      </c>
      <c r="N3406" t="s">
        <v>14026</v>
      </c>
      <c r="O3406">
        <v>1595291195</v>
      </c>
      <c r="P3406" t="s">
        <v>71</v>
      </c>
      <c r="Q3406">
        <v>7</v>
      </c>
      <c r="R3406" t="s">
        <v>88</v>
      </c>
      <c r="S3406" t="s">
        <v>41</v>
      </c>
      <c r="T3406">
        <v>76067</v>
      </c>
      <c r="U3406" s="1">
        <v>45618</v>
      </c>
      <c r="V3406" t="s">
        <v>42</v>
      </c>
      <c r="W3406">
        <v>187519</v>
      </c>
      <c r="X3406" t="s">
        <v>14027</v>
      </c>
      <c r="Y3406">
        <v>480</v>
      </c>
      <c r="Z3406">
        <v>1090</v>
      </c>
      <c r="AA3406">
        <v>4</v>
      </c>
      <c r="AB3406">
        <v>1744</v>
      </c>
    </row>
    <row r="3407" spans="1:28" x14ac:dyDescent="0.3">
      <c r="A3407" t="s">
        <v>28</v>
      </c>
      <c r="B3407" t="s">
        <v>29</v>
      </c>
      <c r="C3407" t="s">
        <v>44</v>
      </c>
      <c r="D3407" t="s">
        <v>317</v>
      </c>
      <c r="E3407" t="s">
        <v>32</v>
      </c>
      <c r="F3407" t="s">
        <v>355</v>
      </c>
      <c r="G3407">
        <v>95</v>
      </c>
      <c r="H3407">
        <v>410272</v>
      </c>
      <c r="I3407" t="s">
        <v>58</v>
      </c>
      <c r="J3407" s="1">
        <v>44377</v>
      </c>
      <c r="K3407">
        <v>800</v>
      </c>
      <c r="L3407" t="s">
        <v>14028</v>
      </c>
      <c r="M3407" t="s">
        <v>195</v>
      </c>
      <c r="N3407" t="s">
        <v>14029</v>
      </c>
      <c r="O3407">
        <v>2647386739</v>
      </c>
      <c r="P3407" t="s">
        <v>39</v>
      </c>
      <c r="Q3407">
        <v>18</v>
      </c>
      <c r="R3407" t="s">
        <v>40</v>
      </c>
      <c r="S3407" t="s">
        <v>118</v>
      </c>
      <c r="T3407">
        <v>47840</v>
      </c>
      <c r="U3407" s="1">
        <v>45564</v>
      </c>
      <c r="V3407" t="s">
        <v>180</v>
      </c>
      <c r="W3407">
        <v>169719</v>
      </c>
      <c r="X3407" t="s">
        <v>14030</v>
      </c>
      <c r="Y3407">
        <v>631</v>
      </c>
      <c r="Z3407">
        <v>1768</v>
      </c>
      <c r="AA3407">
        <v>5</v>
      </c>
      <c r="AB3407">
        <v>3536</v>
      </c>
    </row>
    <row r="3408" spans="1:28" x14ac:dyDescent="0.3">
      <c r="A3408" t="s">
        <v>28</v>
      </c>
      <c r="B3408" t="s">
        <v>29</v>
      </c>
      <c r="C3408" t="s">
        <v>193</v>
      </c>
      <c r="D3408" t="s">
        <v>274</v>
      </c>
      <c r="E3408" t="s">
        <v>56</v>
      </c>
      <c r="F3408" t="s">
        <v>106</v>
      </c>
      <c r="G3408">
        <v>42</v>
      </c>
      <c r="H3408">
        <v>433141</v>
      </c>
      <c r="I3408" t="s">
        <v>58</v>
      </c>
      <c r="J3408" s="1">
        <v>44008</v>
      </c>
      <c r="K3408">
        <v>1200</v>
      </c>
      <c r="L3408" t="s">
        <v>12785</v>
      </c>
      <c r="M3408" t="s">
        <v>189</v>
      </c>
      <c r="N3408" t="s">
        <v>14031</v>
      </c>
      <c r="O3408" t="s">
        <v>14032</v>
      </c>
      <c r="P3408" t="s">
        <v>51</v>
      </c>
      <c r="Q3408">
        <v>17</v>
      </c>
      <c r="R3408" t="s">
        <v>40</v>
      </c>
      <c r="S3408" t="s">
        <v>41</v>
      </c>
      <c r="T3408">
        <v>10326</v>
      </c>
      <c r="U3408" s="1">
        <v>45366</v>
      </c>
      <c r="V3408" t="s">
        <v>72</v>
      </c>
      <c r="W3408">
        <v>452906</v>
      </c>
      <c r="X3408" t="s">
        <v>14033</v>
      </c>
      <c r="Y3408">
        <v>353</v>
      </c>
      <c r="Z3408">
        <v>513</v>
      </c>
      <c r="AA3408">
        <v>4</v>
      </c>
      <c r="AB3408" s="2" t="s">
        <v>14034</v>
      </c>
    </row>
    <row r="3409" spans="1:28" x14ac:dyDescent="0.3">
      <c r="A3409" t="s">
        <v>28</v>
      </c>
      <c r="B3409" t="s">
        <v>29</v>
      </c>
      <c r="C3409" t="s">
        <v>54</v>
      </c>
      <c r="D3409" t="s">
        <v>566</v>
      </c>
      <c r="E3409" t="s">
        <v>56</v>
      </c>
      <c r="F3409" t="s">
        <v>175</v>
      </c>
      <c r="G3409">
        <v>39</v>
      </c>
      <c r="H3409">
        <v>421142</v>
      </c>
      <c r="I3409" t="s">
        <v>58</v>
      </c>
      <c r="J3409" s="1">
        <v>45383</v>
      </c>
      <c r="K3409">
        <v>1200</v>
      </c>
      <c r="L3409" t="s">
        <v>14035</v>
      </c>
      <c r="M3409" t="s">
        <v>334</v>
      </c>
      <c r="N3409" t="s">
        <v>14036</v>
      </c>
      <c r="O3409" t="s">
        <v>14037</v>
      </c>
      <c r="P3409" t="s">
        <v>87</v>
      </c>
      <c r="Q3409">
        <v>17</v>
      </c>
      <c r="R3409" t="s">
        <v>88</v>
      </c>
      <c r="S3409" t="s">
        <v>79</v>
      </c>
      <c r="T3409">
        <v>32220</v>
      </c>
      <c r="U3409" s="1">
        <v>45294</v>
      </c>
      <c r="V3409" t="s">
        <v>111</v>
      </c>
      <c r="W3409">
        <v>510874</v>
      </c>
      <c r="X3409" t="s">
        <v>14038</v>
      </c>
      <c r="Y3409">
        <v>672</v>
      </c>
      <c r="Z3409">
        <v>2356</v>
      </c>
      <c r="AA3409">
        <v>8</v>
      </c>
      <c r="AB3409" s="2" t="s">
        <v>9781</v>
      </c>
    </row>
    <row r="3410" spans="1:28" x14ac:dyDescent="0.3">
      <c r="A3410" t="s">
        <v>28</v>
      </c>
      <c r="B3410" t="s">
        <v>29</v>
      </c>
      <c r="C3410" t="s">
        <v>44</v>
      </c>
      <c r="D3410" t="s">
        <v>82</v>
      </c>
      <c r="E3410" t="s">
        <v>46</v>
      </c>
      <c r="F3410" t="s">
        <v>47</v>
      </c>
      <c r="G3410">
        <v>16</v>
      </c>
      <c r="H3410">
        <v>407610</v>
      </c>
      <c r="I3410" t="s">
        <v>58</v>
      </c>
      <c r="J3410" s="1">
        <v>45172</v>
      </c>
      <c r="K3410">
        <v>1100</v>
      </c>
      <c r="L3410" t="s">
        <v>14039</v>
      </c>
      <c r="M3410" t="s">
        <v>1147</v>
      </c>
      <c r="N3410" t="s">
        <v>14040</v>
      </c>
      <c r="O3410" t="s">
        <v>14041</v>
      </c>
      <c r="P3410" t="s">
        <v>71</v>
      </c>
      <c r="Q3410">
        <v>18</v>
      </c>
      <c r="R3410" t="s">
        <v>88</v>
      </c>
      <c r="S3410" t="s">
        <v>118</v>
      </c>
      <c r="T3410">
        <v>62833</v>
      </c>
      <c r="U3410" s="1">
        <v>45297</v>
      </c>
      <c r="V3410" t="s">
        <v>111</v>
      </c>
      <c r="W3410">
        <v>698406</v>
      </c>
      <c r="X3410" t="s">
        <v>14042</v>
      </c>
      <c r="Y3410">
        <v>337</v>
      </c>
      <c r="Z3410">
        <v>2809</v>
      </c>
      <c r="AA3410">
        <v>4</v>
      </c>
      <c r="AB3410" s="2" t="s">
        <v>14043</v>
      </c>
    </row>
    <row r="3411" spans="1:28" x14ac:dyDescent="0.3">
      <c r="A3411" t="s">
        <v>28</v>
      </c>
      <c r="B3411" t="s">
        <v>29</v>
      </c>
      <c r="C3411" t="s">
        <v>44</v>
      </c>
      <c r="D3411" t="s">
        <v>349</v>
      </c>
      <c r="E3411" t="s">
        <v>56</v>
      </c>
      <c r="F3411" t="s">
        <v>175</v>
      </c>
      <c r="G3411">
        <v>75</v>
      </c>
      <c r="H3411">
        <v>423610</v>
      </c>
      <c r="I3411" t="s">
        <v>58</v>
      </c>
      <c r="J3411" s="1">
        <v>44551</v>
      </c>
      <c r="K3411">
        <v>800</v>
      </c>
      <c r="L3411" t="s">
        <v>14044</v>
      </c>
      <c r="M3411" t="s">
        <v>496</v>
      </c>
      <c r="N3411" t="s">
        <v>14045</v>
      </c>
      <c r="O3411" t="s">
        <v>14046</v>
      </c>
      <c r="P3411" t="s">
        <v>87</v>
      </c>
      <c r="Q3411">
        <v>9</v>
      </c>
      <c r="R3411" t="s">
        <v>88</v>
      </c>
      <c r="S3411" t="s">
        <v>63</v>
      </c>
      <c r="T3411">
        <v>61205</v>
      </c>
      <c r="U3411" s="1">
        <v>45587</v>
      </c>
      <c r="V3411" t="s">
        <v>155</v>
      </c>
      <c r="W3411">
        <v>322950</v>
      </c>
      <c r="X3411" t="s">
        <v>14047</v>
      </c>
      <c r="Y3411">
        <v>905</v>
      </c>
      <c r="Z3411">
        <v>946</v>
      </c>
      <c r="AA3411">
        <v>3</v>
      </c>
      <c r="AB3411">
        <v>1135.2</v>
      </c>
    </row>
    <row r="3412" spans="1:28" x14ac:dyDescent="0.3">
      <c r="A3412" t="s">
        <v>28</v>
      </c>
      <c r="B3412" t="s">
        <v>29</v>
      </c>
      <c r="C3412" t="s">
        <v>91</v>
      </c>
      <c r="D3412" t="s">
        <v>182</v>
      </c>
      <c r="E3412" t="s">
        <v>32</v>
      </c>
      <c r="F3412" t="s">
        <v>106</v>
      </c>
      <c r="G3412">
        <v>25</v>
      </c>
      <c r="H3412">
        <v>400341</v>
      </c>
      <c r="I3412" t="s">
        <v>34</v>
      </c>
      <c r="J3412" s="1">
        <v>44472</v>
      </c>
      <c r="K3412">
        <v>1100</v>
      </c>
      <c r="L3412" t="s">
        <v>14048</v>
      </c>
      <c r="M3412" t="s">
        <v>85</v>
      </c>
      <c r="N3412" t="s">
        <v>14049</v>
      </c>
      <c r="O3412" t="s">
        <v>14050</v>
      </c>
      <c r="P3412" t="s">
        <v>87</v>
      </c>
      <c r="Q3412">
        <v>17</v>
      </c>
      <c r="R3412" t="s">
        <v>40</v>
      </c>
      <c r="S3412" t="s">
        <v>79</v>
      </c>
      <c r="T3412">
        <v>37260</v>
      </c>
      <c r="U3412" s="1">
        <v>45549</v>
      </c>
      <c r="V3412" t="s">
        <v>180</v>
      </c>
      <c r="W3412">
        <v>551063</v>
      </c>
      <c r="X3412" t="s">
        <v>14051</v>
      </c>
      <c r="Y3412">
        <v>288</v>
      </c>
      <c r="Z3412">
        <v>1522</v>
      </c>
      <c r="AA3412">
        <v>6</v>
      </c>
      <c r="AB3412">
        <v>3652.8</v>
      </c>
    </row>
    <row r="3413" spans="1:28" x14ac:dyDescent="0.3">
      <c r="A3413" t="s">
        <v>28</v>
      </c>
      <c r="B3413" t="s">
        <v>29</v>
      </c>
      <c r="C3413" t="s">
        <v>91</v>
      </c>
      <c r="D3413" t="s">
        <v>524</v>
      </c>
      <c r="E3413" t="s">
        <v>46</v>
      </c>
      <c r="F3413" t="s">
        <v>135</v>
      </c>
      <c r="G3413">
        <v>90</v>
      </c>
      <c r="H3413">
        <v>427842</v>
      </c>
      <c r="I3413" t="s">
        <v>34</v>
      </c>
      <c r="J3413" s="1">
        <v>44947</v>
      </c>
      <c r="K3413">
        <v>1300</v>
      </c>
      <c r="L3413" t="s">
        <v>14052</v>
      </c>
      <c r="M3413" t="s">
        <v>736</v>
      </c>
      <c r="N3413" t="s">
        <v>14053</v>
      </c>
      <c r="O3413" t="s">
        <v>14054</v>
      </c>
      <c r="P3413" t="s">
        <v>71</v>
      </c>
      <c r="Q3413">
        <v>8</v>
      </c>
      <c r="R3413" t="s">
        <v>40</v>
      </c>
      <c r="S3413" t="s">
        <v>63</v>
      </c>
      <c r="T3413">
        <v>92319</v>
      </c>
      <c r="U3413" s="1">
        <v>45408</v>
      </c>
      <c r="V3413" t="s">
        <v>80</v>
      </c>
      <c r="W3413">
        <v>157127</v>
      </c>
      <c r="X3413" t="s">
        <v>14055</v>
      </c>
      <c r="Y3413">
        <v>793</v>
      </c>
      <c r="Z3413">
        <v>2845</v>
      </c>
      <c r="AA3413">
        <v>5</v>
      </c>
      <c r="AB3413">
        <v>5690</v>
      </c>
    </row>
    <row r="3414" spans="1:28" x14ac:dyDescent="0.3">
      <c r="A3414" t="s">
        <v>28</v>
      </c>
      <c r="B3414" t="s">
        <v>29</v>
      </c>
      <c r="C3414" t="s">
        <v>193</v>
      </c>
      <c r="D3414" t="s">
        <v>274</v>
      </c>
      <c r="E3414" t="s">
        <v>46</v>
      </c>
      <c r="F3414" t="s">
        <v>83</v>
      </c>
      <c r="G3414">
        <v>60</v>
      </c>
      <c r="H3414">
        <v>402890</v>
      </c>
      <c r="I3414" t="s">
        <v>58</v>
      </c>
      <c r="J3414" s="1">
        <v>45545</v>
      </c>
      <c r="K3414">
        <v>1400</v>
      </c>
      <c r="L3414" t="s">
        <v>14056</v>
      </c>
      <c r="M3414" t="s">
        <v>2124</v>
      </c>
      <c r="N3414" t="s">
        <v>14057</v>
      </c>
      <c r="O3414" t="s">
        <v>14058</v>
      </c>
      <c r="P3414" t="s">
        <v>51</v>
      </c>
      <c r="Q3414">
        <v>20</v>
      </c>
      <c r="R3414" t="s">
        <v>88</v>
      </c>
      <c r="S3414" t="s">
        <v>118</v>
      </c>
      <c r="T3414">
        <v>31456</v>
      </c>
      <c r="U3414" s="1">
        <v>45511</v>
      </c>
      <c r="V3414" t="s">
        <v>64</v>
      </c>
      <c r="W3414">
        <v>330383</v>
      </c>
      <c r="X3414" t="s">
        <v>14059</v>
      </c>
      <c r="Y3414">
        <v>769</v>
      </c>
      <c r="Z3414">
        <v>605</v>
      </c>
      <c r="AA3414">
        <v>4</v>
      </c>
      <c r="AB3414">
        <v>968</v>
      </c>
    </row>
    <row r="3415" spans="1:28" x14ac:dyDescent="0.3">
      <c r="A3415" t="s">
        <v>28</v>
      </c>
      <c r="B3415" t="s">
        <v>29</v>
      </c>
      <c r="C3415" t="s">
        <v>91</v>
      </c>
      <c r="D3415" t="s">
        <v>105</v>
      </c>
      <c r="E3415" t="s">
        <v>32</v>
      </c>
      <c r="F3415" t="s">
        <v>57</v>
      </c>
      <c r="G3415">
        <v>70</v>
      </c>
      <c r="H3415">
        <v>416535</v>
      </c>
      <c r="I3415" t="s">
        <v>58</v>
      </c>
      <c r="J3415" s="1">
        <v>44923</v>
      </c>
      <c r="K3415">
        <v>1200</v>
      </c>
      <c r="L3415" t="s">
        <v>14060</v>
      </c>
      <c r="M3415" t="s">
        <v>165</v>
      </c>
      <c r="N3415" t="s">
        <v>14061</v>
      </c>
      <c r="O3415" t="s">
        <v>14062</v>
      </c>
      <c r="P3415" t="s">
        <v>87</v>
      </c>
      <c r="Q3415">
        <v>14</v>
      </c>
      <c r="R3415" t="s">
        <v>40</v>
      </c>
      <c r="S3415" t="s">
        <v>41</v>
      </c>
      <c r="T3415">
        <v>50354</v>
      </c>
      <c r="U3415" s="1">
        <v>45451</v>
      </c>
      <c r="V3415" t="s">
        <v>52</v>
      </c>
      <c r="W3415">
        <v>870251</v>
      </c>
      <c r="X3415" t="s">
        <v>14063</v>
      </c>
      <c r="Y3415">
        <v>596</v>
      </c>
      <c r="Z3415">
        <v>868</v>
      </c>
      <c r="AA3415">
        <v>5</v>
      </c>
      <c r="AB3415">
        <v>1736</v>
      </c>
    </row>
    <row r="3416" spans="1:28" x14ac:dyDescent="0.3">
      <c r="A3416" t="s">
        <v>28</v>
      </c>
      <c r="B3416" t="s">
        <v>29</v>
      </c>
      <c r="C3416" t="s">
        <v>157</v>
      </c>
      <c r="D3416" t="s">
        <v>74</v>
      </c>
      <c r="E3416" t="s">
        <v>56</v>
      </c>
      <c r="F3416" t="s">
        <v>175</v>
      </c>
      <c r="G3416">
        <v>63</v>
      </c>
      <c r="H3416">
        <v>418658</v>
      </c>
      <c r="I3416" t="s">
        <v>34</v>
      </c>
      <c r="J3416" s="1">
        <v>44350</v>
      </c>
      <c r="K3416">
        <v>1100</v>
      </c>
      <c r="L3416" t="s">
        <v>14064</v>
      </c>
      <c r="M3416" t="s">
        <v>654</v>
      </c>
      <c r="N3416" t="s">
        <v>14065</v>
      </c>
      <c r="O3416" t="s">
        <v>14066</v>
      </c>
      <c r="P3416" t="s">
        <v>71</v>
      </c>
      <c r="Q3416">
        <v>14</v>
      </c>
      <c r="R3416" t="s">
        <v>88</v>
      </c>
      <c r="S3416" t="s">
        <v>41</v>
      </c>
      <c r="T3416">
        <v>33321</v>
      </c>
      <c r="U3416" s="1">
        <v>45414</v>
      </c>
      <c r="V3416" t="s">
        <v>140</v>
      </c>
      <c r="W3416">
        <v>699292</v>
      </c>
      <c r="X3416" t="s">
        <v>14067</v>
      </c>
      <c r="Y3416">
        <v>212</v>
      </c>
      <c r="Z3416">
        <v>1426</v>
      </c>
      <c r="AA3416">
        <v>5</v>
      </c>
      <c r="AB3416">
        <v>2852</v>
      </c>
    </row>
    <row r="3417" spans="1:28" x14ac:dyDescent="0.3">
      <c r="A3417" t="s">
        <v>28</v>
      </c>
      <c r="B3417" t="s">
        <v>29</v>
      </c>
      <c r="C3417" t="s">
        <v>193</v>
      </c>
      <c r="D3417" t="s">
        <v>349</v>
      </c>
      <c r="E3417" t="s">
        <v>32</v>
      </c>
      <c r="F3417" t="s">
        <v>83</v>
      </c>
      <c r="G3417">
        <v>54</v>
      </c>
      <c r="H3417">
        <v>421739</v>
      </c>
      <c r="I3417" t="s">
        <v>34</v>
      </c>
      <c r="J3417" s="1">
        <v>45612</v>
      </c>
      <c r="K3417">
        <v>1400</v>
      </c>
      <c r="L3417" t="s">
        <v>14068</v>
      </c>
      <c r="M3417" t="s">
        <v>568</v>
      </c>
      <c r="N3417" t="s">
        <v>14069</v>
      </c>
      <c r="O3417">
        <v>3060029076</v>
      </c>
      <c r="P3417" t="s">
        <v>87</v>
      </c>
      <c r="Q3417">
        <v>19</v>
      </c>
      <c r="R3417" t="s">
        <v>88</v>
      </c>
      <c r="S3417" t="s">
        <v>41</v>
      </c>
      <c r="T3417">
        <v>42644</v>
      </c>
      <c r="U3417" s="1">
        <v>45539</v>
      </c>
      <c r="V3417" t="s">
        <v>180</v>
      </c>
      <c r="W3417">
        <v>453133</v>
      </c>
      <c r="X3417" t="s">
        <v>14070</v>
      </c>
      <c r="Y3417">
        <v>379</v>
      </c>
      <c r="Z3417">
        <v>1316</v>
      </c>
      <c r="AA3417">
        <v>2</v>
      </c>
      <c r="AB3417">
        <v>1052.8</v>
      </c>
    </row>
    <row r="3418" spans="1:28" x14ac:dyDescent="0.3">
      <c r="A3418" t="s">
        <v>28</v>
      </c>
      <c r="B3418" t="s">
        <v>29</v>
      </c>
      <c r="C3418" t="s">
        <v>148</v>
      </c>
      <c r="D3418" t="s">
        <v>560</v>
      </c>
      <c r="E3418" t="s">
        <v>32</v>
      </c>
      <c r="F3418" t="s">
        <v>355</v>
      </c>
      <c r="G3418">
        <v>32</v>
      </c>
      <c r="H3418">
        <v>429072</v>
      </c>
      <c r="I3418" t="s">
        <v>58</v>
      </c>
      <c r="J3418" s="1">
        <v>44204</v>
      </c>
      <c r="K3418">
        <v>950</v>
      </c>
      <c r="L3418" t="s">
        <v>14071</v>
      </c>
      <c r="M3418" t="s">
        <v>1483</v>
      </c>
      <c r="N3418" t="s">
        <v>14072</v>
      </c>
      <c r="O3418" t="s">
        <v>14073</v>
      </c>
      <c r="P3418" t="s">
        <v>39</v>
      </c>
      <c r="Q3418">
        <v>6</v>
      </c>
      <c r="R3418" t="s">
        <v>88</v>
      </c>
      <c r="S3418" t="s">
        <v>41</v>
      </c>
      <c r="T3418">
        <v>88168</v>
      </c>
      <c r="U3418" s="1">
        <v>45627</v>
      </c>
      <c r="V3418" t="s">
        <v>259</v>
      </c>
      <c r="W3418">
        <v>476531</v>
      </c>
      <c r="X3418" t="s">
        <v>14074</v>
      </c>
      <c r="Y3418">
        <v>289</v>
      </c>
      <c r="Z3418">
        <v>1140</v>
      </c>
      <c r="AA3418">
        <v>4</v>
      </c>
      <c r="AB3418">
        <v>1824</v>
      </c>
    </row>
    <row r="3419" spans="1:28" x14ac:dyDescent="0.3">
      <c r="A3419" t="s">
        <v>28</v>
      </c>
      <c r="B3419" t="s">
        <v>29</v>
      </c>
      <c r="C3419" t="s">
        <v>193</v>
      </c>
      <c r="D3419" t="s">
        <v>92</v>
      </c>
      <c r="E3419" t="s">
        <v>56</v>
      </c>
      <c r="F3419" t="s">
        <v>99</v>
      </c>
      <c r="G3419">
        <v>19</v>
      </c>
      <c r="H3419">
        <v>426211</v>
      </c>
      <c r="I3419" t="s">
        <v>58</v>
      </c>
      <c r="J3419" s="1">
        <v>43970</v>
      </c>
      <c r="K3419">
        <v>800</v>
      </c>
      <c r="L3419" t="s">
        <v>14075</v>
      </c>
      <c r="M3419" t="s">
        <v>496</v>
      </c>
      <c r="N3419" t="s">
        <v>14076</v>
      </c>
      <c r="O3419" t="s">
        <v>14077</v>
      </c>
      <c r="P3419" t="s">
        <v>51</v>
      </c>
      <c r="Q3419">
        <v>6</v>
      </c>
      <c r="R3419" t="s">
        <v>88</v>
      </c>
      <c r="S3419" t="s">
        <v>118</v>
      </c>
      <c r="T3419">
        <v>61165</v>
      </c>
      <c r="U3419" s="1">
        <v>45421</v>
      </c>
      <c r="V3419" t="s">
        <v>140</v>
      </c>
      <c r="W3419">
        <v>495914</v>
      </c>
      <c r="X3419" t="s">
        <v>14078</v>
      </c>
      <c r="Y3419">
        <v>534</v>
      </c>
      <c r="Z3419">
        <v>2575</v>
      </c>
      <c r="AA3419">
        <v>4</v>
      </c>
      <c r="AB3419">
        <v>4120</v>
      </c>
    </row>
    <row r="3420" spans="1:28" x14ac:dyDescent="0.3">
      <c r="A3420" t="s">
        <v>28</v>
      </c>
      <c r="B3420" t="s">
        <v>29</v>
      </c>
      <c r="C3420" t="s">
        <v>193</v>
      </c>
      <c r="D3420" t="s">
        <v>170</v>
      </c>
      <c r="E3420" t="s">
        <v>56</v>
      </c>
      <c r="F3420" t="s">
        <v>150</v>
      </c>
      <c r="G3420">
        <v>60</v>
      </c>
      <c r="H3420">
        <v>417311</v>
      </c>
      <c r="I3420" t="s">
        <v>34</v>
      </c>
      <c r="J3420" s="1">
        <v>44837</v>
      </c>
      <c r="K3420">
        <v>950</v>
      </c>
      <c r="L3420" t="s">
        <v>14079</v>
      </c>
      <c r="M3420" t="s">
        <v>2054</v>
      </c>
      <c r="N3420" t="s">
        <v>14080</v>
      </c>
      <c r="O3420">
        <v>1054990346</v>
      </c>
      <c r="P3420" t="s">
        <v>39</v>
      </c>
      <c r="Q3420">
        <v>17</v>
      </c>
      <c r="R3420" t="s">
        <v>40</v>
      </c>
      <c r="S3420" t="s">
        <v>41</v>
      </c>
      <c r="T3420">
        <v>23274</v>
      </c>
      <c r="U3420" s="1">
        <v>45436</v>
      </c>
      <c r="V3420" t="s">
        <v>140</v>
      </c>
      <c r="W3420">
        <v>493013</v>
      </c>
      <c r="X3420" t="s">
        <v>14081</v>
      </c>
      <c r="Y3420">
        <v>959</v>
      </c>
      <c r="Z3420">
        <v>2474</v>
      </c>
      <c r="AA3420">
        <v>2</v>
      </c>
      <c r="AB3420">
        <v>1979.2</v>
      </c>
    </row>
    <row r="3421" spans="1:28" x14ac:dyDescent="0.3">
      <c r="A3421" t="s">
        <v>28</v>
      </c>
      <c r="B3421" t="s">
        <v>29</v>
      </c>
      <c r="C3421" t="s">
        <v>148</v>
      </c>
      <c r="D3421" t="s">
        <v>98</v>
      </c>
      <c r="E3421" t="s">
        <v>32</v>
      </c>
      <c r="F3421" t="s">
        <v>150</v>
      </c>
      <c r="G3421">
        <v>22</v>
      </c>
      <c r="H3421">
        <v>414897</v>
      </c>
      <c r="I3421" t="s">
        <v>34</v>
      </c>
      <c r="J3421" s="1">
        <v>44098</v>
      </c>
      <c r="K3421">
        <v>800</v>
      </c>
      <c r="L3421" t="s">
        <v>14082</v>
      </c>
      <c r="M3421" t="s">
        <v>428</v>
      </c>
      <c r="N3421" t="s">
        <v>14083</v>
      </c>
      <c r="O3421" t="s">
        <v>14084</v>
      </c>
      <c r="P3421" t="s">
        <v>87</v>
      </c>
      <c r="Q3421">
        <v>20</v>
      </c>
      <c r="R3421" t="s">
        <v>88</v>
      </c>
      <c r="S3421" t="s">
        <v>79</v>
      </c>
      <c r="T3421">
        <v>40231</v>
      </c>
      <c r="U3421" s="1">
        <v>45372</v>
      </c>
      <c r="V3421" t="s">
        <v>72</v>
      </c>
      <c r="W3421">
        <v>156672</v>
      </c>
      <c r="X3421" t="s">
        <v>14085</v>
      </c>
      <c r="Y3421">
        <v>355</v>
      </c>
      <c r="Z3421">
        <v>812</v>
      </c>
      <c r="AA3421">
        <v>8</v>
      </c>
      <c r="AB3421">
        <v>2598.4</v>
      </c>
    </row>
    <row r="3422" spans="1:28" x14ac:dyDescent="0.3">
      <c r="A3422" t="s">
        <v>28</v>
      </c>
      <c r="B3422" t="s">
        <v>29</v>
      </c>
      <c r="C3422" t="s">
        <v>148</v>
      </c>
      <c r="D3422" t="s">
        <v>98</v>
      </c>
      <c r="E3422" t="s">
        <v>56</v>
      </c>
      <c r="F3422" t="s">
        <v>83</v>
      </c>
      <c r="G3422">
        <v>13</v>
      </c>
      <c r="H3422">
        <v>402228</v>
      </c>
      <c r="I3422" t="s">
        <v>58</v>
      </c>
      <c r="J3422" s="1">
        <v>44543</v>
      </c>
      <c r="K3422">
        <v>1200</v>
      </c>
      <c r="L3422" t="s">
        <v>14086</v>
      </c>
      <c r="M3422" t="s">
        <v>60</v>
      </c>
      <c r="N3422" t="s">
        <v>14087</v>
      </c>
      <c r="O3422" t="s">
        <v>14088</v>
      </c>
      <c r="P3422" t="s">
        <v>87</v>
      </c>
      <c r="Q3422">
        <v>8</v>
      </c>
      <c r="R3422" t="s">
        <v>40</v>
      </c>
      <c r="S3422" t="s">
        <v>79</v>
      </c>
      <c r="T3422">
        <v>96333</v>
      </c>
      <c r="U3422" s="1">
        <v>45615</v>
      </c>
      <c r="V3422" t="s">
        <v>42</v>
      </c>
      <c r="W3422">
        <v>187941</v>
      </c>
      <c r="X3422" t="s">
        <v>14089</v>
      </c>
      <c r="Y3422">
        <v>584</v>
      </c>
      <c r="Z3422">
        <v>852</v>
      </c>
      <c r="AA3422">
        <v>8</v>
      </c>
      <c r="AB3422">
        <v>2726.4</v>
      </c>
    </row>
    <row r="3423" spans="1:28" x14ac:dyDescent="0.3">
      <c r="A3423" t="s">
        <v>28</v>
      </c>
      <c r="B3423" t="s">
        <v>29</v>
      </c>
      <c r="C3423" t="s">
        <v>148</v>
      </c>
      <c r="D3423" t="s">
        <v>291</v>
      </c>
      <c r="E3423" t="s">
        <v>56</v>
      </c>
      <c r="F3423" t="s">
        <v>106</v>
      </c>
      <c r="G3423">
        <v>72</v>
      </c>
      <c r="H3423">
        <v>411462</v>
      </c>
      <c r="I3423" t="s">
        <v>58</v>
      </c>
      <c r="J3423" s="1">
        <v>45491</v>
      </c>
      <c r="K3423">
        <v>950</v>
      </c>
      <c r="L3423" t="s">
        <v>14090</v>
      </c>
      <c r="M3423" t="s">
        <v>205</v>
      </c>
      <c r="N3423" t="s">
        <v>14091</v>
      </c>
      <c r="O3423" t="s">
        <v>14092</v>
      </c>
      <c r="P3423" t="s">
        <v>51</v>
      </c>
      <c r="Q3423">
        <v>19</v>
      </c>
      <c r="R3423" t="s">
        <v>40</v>
      </c>
      <c r="S3423" t="s">
        <v>118</v>
      </c>
      <c r="T3423">
        <v>79561</v>
      </c>
      <c r="U3423" s="1">
        <v>45350</v>
      </c>
      <c r="V3423" t="s">
        <v>119</v>
      </c>
      <c r="W3423">
        <v>132720</v>
      </c>
      <c r="X3423" t="s">
        <v>14093</v>
      </c>
      <c r="Y3423">
        <v>831</v>
      </c>
      <c r="Z3423">
        <v>2320</v>
      </c>
      <c r="AA3423">
        <v>6</v>
      </c>
      <c r="AB3423">
        <v>5568</v>
      </c>
    </row>
    <row r="3424" spans="1:28" x14ac:dyDescent="0.3">
      <c r="A3424" t="s">
        <v>28</v>
      </c>
      <c r="B3424" t="s">
        <v>29</v>
      </c>
      <c r="C3424" t="s">
        <v>157</v>
      </c>
      <c r="D3424" t="s">
        <v>74</v>
      </c>
      <c r="E3424" t="s">
        <v>46</v>
      </c>
      <c r="F3424" t="s">
        <v>355</v>
      </c>
      <c r="G3424">
        <v>79</v>
      </c>
      <c r="H3424">
        <v>438551</v>
      </c>
      <c r="I3424" t="s">
        <v>58</v>
      </c>
      <c r="J3424" s="1">
        <v>44667</v>
      </c>
      <c r="K3424">
        <v>1200</v>
      </c>
      <c r="L3424" t="s">
        <v>14094</v>
      </c>
      <c r="M3424" t="s">
        <v>177</v>
      </c>
      <c r="N3424" t="s">
        <v>14095</v>
      </c>
      <c r="O3424" t="s">
        <v>14096</v>
      </c>
      <c r="P3424" t="s">
        <v>87</v>
      </c>
      <c r="Q3424">
        <v>14</v>
      </c>
      <c r="R3424" t="s">
        <v>40</v>
      </c>
      <c r="S3424" t="s">
        <v>118</v>
      </c>
      <c r="T3424">
        <v>32707</v>
      </c>
      <c r="U3424" s="1">
        <v>45396</v>
      </c>
      <c r="V3424" t="s">
        <v>80</v>
      </c>
      <c r="W3424">
        <v>717657</v>
      </c>
      <c r="X3424" t="s">
        <v>14097</v>
      </c>
      <c r="Y3424">
        <v>824</v>
      </c>
      <c r="Z3424">
        <v>855</v>
      </c>
      <c r="AA3424">
        <v>3</v>
      </c>
      <c r="AB3424">
        <v>1026</v>
      </c>
    </row>
    <row r="3425" spans="1:28" x14ac:dyDescent="0.3">
      <c r="A3425" t="s">
        <v>28</v>
      </c>
      <c r="B3425" t="s">
        <v>29</v>
      </c>
      <c r="C3425" t="s">
        <v>148</v>
      </c>
      <c r="D3425" t="s">
        <v>546</v>
      </c>
      <c r="E3425" t="s">
        <v>46</v>
      </c>
      <c r="F3425" t="s">
        <v>135</v>
      </c>
      <c r="G3425">
        <v>33</v>
      </c>
      <c r="H3425">
        <v>415669</v>
      </c>
      <c r="I3425" t="s">
        <v>34</v>
      </c>
      <c r="J3425" s="1">
        <v>45467</v>
      </c>
      <c r="K3425">
        <v>1300</v>
      </c>
      <c r="L3425" t="s">
        <v>14098</v>
      </c>
      <c r="M3425" t="s">
        <v>313</v>
      </c>
      <c r="N3425" t="s">
        <v>14099</v>
      </c>
      <c r="O3425" t="s">
        <v>14100</v>
      </c>
      <c r="P3425" t="s">
        <v>39</v>
      </c>
      <c r="Q3425">
        <v>8</v>
      </c>
      <c r="R3425" t="s">
        <v>88</v>
      </c>
      <c r="S3425" t="s">
        <v>63</v>
      </c>
      <c r="T3425">
        <v>25599</v>
      </c>
      <c r="U3425" s="1">
        <v>45375</v>
      </c>
      <c r="V3425" t="s">
        <v>72</v>
      </c>
      <c r="W3425">
        <v>384022</v>
      </c>
      <c r="X3425" t="s">
        <v>2152</v>
      </c>
      <c r="Y3425">
        <v>514</v>
      </c>
      <c r="Z3425">
        <v>2200</v>
      </c>
      <c r="AA3425">
        <v>7</v>
      </c>
      <c r="AB3425">
        <v>6160</v>
      </c>
    </row>
    <row r="3426" spans="1:28" x14ac:dyDescent="0.3">
      <c r="A3426" t="s">
        <v>28</v>
      </c>
      <c r="B3426" t="s">
        <v>29</v>
      </c>
      <c r="C3426" t="s">
        <v>44</v>
      </c>
      <c r="D3426" t="s">
        <v>291</v>
      </c>
      <c r="E3426" t="s">
        <v>32</v>
      </c>
      <c r="F3426" t="s">
        <v>150</v>
      </c>
      <c r="G3426">
        <v>36</v>
      </c>
      <c r="H3426">
        <v>401160</v>
      </c>
      <c r="I3426" t="s">
        <v>58</v>
      </c>
      <c r="J3426" s="1">
        <v>44652</v>
      </c>
      <c r="K3426">
        <v>1400</v>
      </c>
      <c r="L3426" t="s">
        <v>14101</v>
      </c>
      <c r="M3426" t="s">
        <v>2054</v>
      </c>
      <c r="N3426" t="s">
        <v>14102</v>
      </c>
      <c r="O3426" t="s">
        <v>14103</v>
      </c>
      <c r="P3426" t="s">
        <v>87</v>
      </c>
      <c r="Q3426">
        <v>3</v>
      </c>
      <c r="R3426" t="s">
        <v>88</v>
      </c>
      <c r="S3426" t="s">
        <v>79</v>
      </c>
      <c r="T3426">
        <v>90422</v>
      </c>
      <c r="U3426" s="1">
        <v>45585</v>
      </c>
      <c r="V3426" t="s">
        <v>155</v>
      </c>
      <c r="W3426">
        <v>454146</v>
      </c>
      <c r="X3426" t="s">
        <v>14104</v>
      </c>
      <c r="Y3426">
        <v>556</v>
      </c>
      <c r="Z3426">
        <v>1165</v>
      </c>
      <c r="AA3426">
        <v>2</v>
      </c>
      <c r="AB3426">
        <v>932</v>
      </c>
    </row>
    <row r="3427" spans="1:28" x14ac:dyDescent="0.3">
      <c r="A3427" t="s">
        <v>28</v>
      </c>
      <c r="B3427" t="s">
        <v>29</v>
      </c>
      <c r="C3427" t="s">
        <v>157</v>
      </c>
      <c r="D3427" t="s">
        <v>380</v>
      </c>
      <c r="E3427" t="s">
        <v>32</v>
      </c>
      <c r="F3427" t="s">
        <v>135</v>
      </c>
      <c r="G3427">
        <v>40</v>
      </c>
      <c r="H3427">
        <v>421437</v>
      </c>
      <c r="I3427" t="s">
        <v>34</v>
      </c>
      <c r="J3427" s="1">
        <v>44537</v>
      </c>
      <c r="K3427">
        <v>800</v>
      </c>
      <c r="L3427" t="s">
        <v>14105</v>
      </c>
      <c r="M3427" t="s">
        <v>1091</v>
      </c>
      <c r="N3427" t="s">
        <v>14106</v>
      </c>
      <c r="O3427" t="s">
        <v>14107</v>
      </c>
      <c r="P3427" t="s">
        <v>39</v>
      </c>
      <c r="Q3427">
        <v>19</v>
      </c>
      <c r="R3427" t="s">
        <v>40</v>
      </c>
      <c r="S3427" t="s">
        <v>63</v>
      </c>
      <c r="T3427">
        <v>10382</v>
      </c>
      <c r="U3427" s="1">
        <v>45543</v>
      </c>
      <c r="V3427" t="s">
        <v>180</v>
      </c>
      <c r="W3427">
        <v>516765</v>
      </c>
      <c r="X3427" t="s">
        <v>14108</v>
      </c>
      <c r="Y3427">
        <v>349</v>
      </c>
      <c r="Z3427">
        <v>913</v>
      </c>
      <c r="AA3427">
        <v>8</v>
      </c>
      <c r="AB3427" s="2" t="s">
        <v>14109</v>
      </c>
    </row>
    <row r="3428" spans="1:28" x14ac:dyDescent="0.3">
      <c r="A3428" t="s">
        <v>28</v>
      </c>
      <c r="B3428" t="s">
        <v>29</v>
      </c>
      <c r="C3428" t="s">
        <v>148</v>
      </c>
      <c r="D3428" t="s">
        <v>45</v>
      </c>
      <c r="E3428" t="s">
        <v>46</v>
      </c>
      <c r="F3428" t="s">
        <v>135</v>
      </c>
      <c r="G3428">
        <v>46</v>
      </c>
      <c r="H3428">
        <v>433611</v>
      </c>
      <c r="I3428" t="s">
        <v>34</v>
      </c>
      <c r="J3428" s="1">
        <v>45091</v>
      </c>
      <c r="K3428">
        <v>1000</v>
      </c>
      <c r="L3428" t="s">
        <v>14110</v>
      </c>
      <c r="M3428" t="s">
        <v>189</v>
      </c>
      <c r="N3428" t="s">
        <v>14111</v>
      </c>
      <c r="O3428" t="s">
        <v>14112</v>
      </c>
      <c r="P3428" t="s">
        <v>51</v>
      </c>
      <c r="Q3428">
        <v>19</v>
      </c>
      <c r="R3428" t="s">
        <v>40</v>
      </c>
      <c r="S3428" t="s">
        <v>79</v>
      </c>
      <c r="T3428">
        <v>52510</v>
      </c>
      <c r="U3428" s="1">
        <v>45384</v>
      </c>
      <c r="V3428" t="s">
        <v>80</v>
      </c>
      <c r="W3428">
        <v>677602</v>
      </c>
      <c r="X3428" t="s">
        <v>14113</v>
      </c>
      <c r="Y3428">
        <v>975</v>
      </c>
      <c r="Z3428">
        <v>2382</v>
      </c>
      <c r="AA3428">
        <v>3</v>
      </c>
      <c r="AB3428">
        <v>2858.4</v>
      </c>
    </row>
    <row r="3429" spans="1:28" x14ac:dyDescent="0.3">
      <c r="A3429" t="s">
        <v>28</v>
      </c>
      <c r="B3429" t="s">
        <v>29</v>
      </c>
      <c r="C3429" t="s">
        <v>66</v>
      </c>
      <c r="D3429" t="s">
        <v>170</v>
      </c>
      <c r="E3429" t="s">
        <v>32</v>
      </c>
      <c r="F3429" t="s">
        <v>135</v>
      </c>
      <c r="G3429">
        <v>59</v>
      </c>
      <c r="H3429">
        <v>415263</v>
      </c>
      <c r="I3429" t="s">
        <v>58</v>
      </c>
      <c r="J3429" s="1">
        <v>45205</v>
      </c>
      <c r="K3429">
        <v>800</v>
      </c>
      <c r="L3429" t="s">
        <v>14114</v>
      </c>
      <c r="M3429" t="s">
        <v>165</v>
      </c>
      <c r="N3429" t="s">
        <v>14115</v>
      </c>
      <c r="O3429" t="s">
        <v>14116</v>
      </c>
      <c r="P3429" t="s">
        <v>71</v>
      </c>
      <c r="Q3429">
        <v>20</v>
      </c>
      <c r="R3429" t="s">
        <v>40</v>
      </c>
      <c r="S3429" t="s">
        <v>118</v>
      </c>
      <c r="T3429">
        <v>31981</v>
      </c>
      <c r="U3429" s="1">
        <v>45479</v>
      </c>
      <c r="V3429" t="s">
        <v>126</v>
      </c>
      <c r="W3429">
        <v>574654</v>
      </c>
      <c r="X3429" t="s">
        <v>14117</v>
      </c>
      <c r="Y3429">
        <v>606</v>
      </c>
      <c r="Z3429">
        <v>2819</v>
      </c>
      <c r="AA3429">
        <v>5</v>
      </c>
      <c r="AB3429">
        <v>5638</v>
      </c>
    </row>
    <row r="3430" spans="1:28" x14ac:dyDescent="0.3">
      <c r="A3430" t="s">
        <v>28</v>
      </c>
      <c r="B3430" t="s">
        <v>29</v>
      </c>
      <c r="C3430" t="s">
        <v>30</v>
      </c>
      <c r="D3430" t="s">
        <v>187</v>
      </c>
      <c r="E3430" t="s">
        <v>56</v>
      </c>
      <c r="F3430" t="s">
        <v>57</v>
      </c>
      <c r="G3430">
        <v>62</v>
      </c>
      <c r="H3430">
        <v>420502</v>
      </c>
      <c r="I3430" t="s">
        <v>58</v>
      </c>
      <c r="J3430" s="1">
        <v>44976</v>
      </c>
      <c r="K3430">
        <v>1400</v>
      </c>
      <c r="L3430" t="s">
        <v>14118</v>
      </c>
      <c r="M3430" t="s">
        <v>428</v>
      </c>
      <c r="N3430" t="s">
        <v>14119</v>
      </c>
      <c r="O3430" t="s">
        <v>14120</v>
      </c>
      <c r="P3430" t="s">
        <v>87</v>
      </c>
      <c r="Q3430">
        <v>19</v>
      </c>
      <c r="R3430" t="s">
        <v>88</v>
      </c>
      <c r="S3430" t="s">
        <v>118</v>
      </c>
      <c r="T3430">
        <v>47865</v>
      </c>
      <c r="U3430" s="1">
        <v>45538</v>
      </c>
      <c r="V3430" t="s">
        <v>180</v>
      </c>
      <c r="W3430">
        <v>154738</v>
      </c>
      <c r="X3430" t="s">
        <v>14121</v>
      </c>
      <c r="Y3430">
        <v>649</v>
      </c>
      <c r="Z3430">
        <v>2080</v>
      </c>
      <c r="AA3430">
        <v>4</v>
      </c>
      <c r="AB3430">
        <v>3328</v>
      </c>
    </row>
    <row r="3431" spans="1:28" x14ac:dyDescent="0.3">
      <c r="A3431" t="s">
        <v>28</v>
      </c>
      <c r="B3431" t="s">
        <v>29</v>
      </c>
      <c r="C3431" t="s">
        <v>193</v>
      </c>
      <c r="D3431" t="s">
        <v>524</v>
      </c>
      <c r="E3431" t="s">
        <v>46</v>
      </c>
      <c r="F3431" t="s">
        <v>135</v>
      </c>
      <c r="G3431">
        <v>100</v>
      </c>
      <c r="H3431">
        <v>415419</v>
      </c>
      <c r="I3431" t="s">
        <v>34</v>
      </c>
      <c r="J3431" s="1">
        <v>45091</v>
      </c>
      <c r="K3431">
        <v>1200</v>
      </c>
      <c r="L3431" t="s">
        <v>14122</v>
      </c>
      <c r="M3431" t="s">
        <v>856</v>
      </c>
      <c r="N3431" t="s">
        <v>14123</v>
      </c>
      <c r="O3431" t="s">
        <v>14124</v>
      </c>
      <c r="P3431" t="s">
        <v>51</v>
      </c>
      <c r="Q3431">
        <v>6</v>
      </c>
      <c r="R3431" t="s">
        <v>88</v>
      </c>
      <c r="S3431" t="s">
        <v>41</v>
      </c>
      <c r="T3431">
        <v>95901</v>
      </c>
      <c r="U3431" s="1">
        <v>45356</v>
      </c>
      <c r="V3431" t="s">
        <v>72</v>
      </c>
      <c r="W3431">
        <v>553062</v>
      </c>
      <c r="X3431" t="s">
        <v>14125</v>
      </c>
      <c r="Y3431">
        <v>514</v>
      </c>
      <c r="Z3431">
        <v>1329</v>
      </c>
      <c r="AA3431">
        <v>6</v>
      </c>
      <c r="AB3431" s="2" t="s">
        <v>14126</v>
      </c>
    </row>
    <row r="3432" spans="1:28" x14ac:dyDescent="0.3">
      <c r="A3432" t="s">
        <v>28</v>
      </c>
      <c r="B3432" t="s">
        <v>29</v>
      </c>
      <c r="C3432" t="s">
        <v>30</v>
      </c>
      <c r="D3432" t="s">
        <v>621</v>
      </c>
      <c r="E3432" t="s">
        <v>56</v>
      </c>
      <c r="F3432" t="s">
        <v>150</v>
      </c>
      <c r="G3432">
        <v>85</v>
      </c>
      <c r="H3432">
        <v>424380</v>
      </c>
      <c r="I3432" t="s">
        <v>58</v>
      </c>
      <c r="J3432" s="1">
        <v>44827</v>
      </c>
      <c r="K3432">
        <v>1100</v>
      </c>
      <c r="L3432" t="s">
        <v>14127</v>
      </c>
      <c r="M3432" t="s">
        <v>1483</v>
      </c>
      <c r="N3432" t="s">
        <v>14128</v>
      </c>
      <c r="O3432" t="s">
        <v>14129</v>
      </c>
      <c r="P3432" t="s">
        <v>39</v>
      </c>
      <c r="Q3432">
        <v>16</v>
      </c>
      <c r="R3432" t="s">
        <v>40</v>
      </c>
      <c r="S3432" t="s">
        <v>41</v>
      </c>
      <c r="T3432">
        <v>89642</v>
      </c>
      <c r="U3432" s="1">
        <v>45560</v>
      </c>
      <c r="V3432" t="s">
        <v>180</v>
      </c>
      <c r="W3432">
        <v>630692</v>
      </c>
      <c r="X3432" t="s">
        <v>14130</v>
      </c>
      <c r="Y3432">
        <v>611</v>
      </c>
      <c r="Z3432">
        <v>2749</v>
      </c>
      <c r="AA3432">
        <v>3</v>
      </c>
      <c r="AB3432">
        <v>3298.8</v>
      </c>
    </row>
    <row r="3433" spans="1:28" x14ac:dyDescent="0.3">
      <c r="A3433" t="s">
        <v>28</v>
      </c>
      <c r="B3433" t="s">
        <v>29</v>
      </c>
      <c r="C3433" t="s">
        <v>30</v>
      </c>
      <c r="D3433" t="s">
        <v>546</v>
      </c>
      <c r="E3433" t="s">
        <v>56</v>
      </c>
      <c r="F3433" t="s">
        <v>83</v>
      </c>
      <c r="G3433">
        <v>80</v>
      </c>
      <c r="H3433">
        <v>406943</v>
      </c>
      <c r="I3433" t="s">
        <v>58</v>
      </c>
      <c r="J3433" s="1">
        <v>45466</v>
      </c>
      <c r="K3433">
        <v>800</v>
      </c>
      <c r="L3433" t="s">
        <v>14131</v>
      </c>
      <c r="M3433" t="s">
        <v>596</v>
      </c>
      <c r="N3433" t="s">
        <v>14132</v>
      </c>
      <c r="O3433">
        <v>4266180509</v>
      </c>
      <c r="P3433" t="s">
        <v>51</v>
      </c>
      <c r="Q3433">
        <v>19</v>
      </c>
      <c r="R3433" t="s">
        <v>88</v>
      </c>
      <c r="S3433" t="s">
        <v>79</v>
      </c>
      <c r="T3433">
        <v>89040</v>
      </c>
      <c r="U3433" s="1">
        <v>45423</v>
      </c>
      <c r="V3433" t="s">
        <v>140</v>
      </c>
      <c r="W3433">
        <v>593170</v>
      </c>
      <c r="X3433" t="s">
        <v>14133</v>
      </c>
      <c r="Y3433">
        <v>652</v>
      </c>
      <c r="Z3433">
        <v>1446</v>
      </c>
      <c r="AA3433">
        <v>3</v>
      </c>
      <c r="AB3433">
        <v>1735.2</v>
      </c>
    </row>
    <row r="3434" spans="1:28" x14ac:dyDescent="0.3">
      <c r="A3434" t="s">
        <v>28</v>
      </c>
      <c r="B3434" t="s">
        <v>29</v>
      </c>
      <c r="C3434" t="s">
        <v>157</v>
      </c>
      <c r="D3434" t="s">
        <v>142</v>
      </c>
      <c r="E3434" t="s">
        <v>56</v>
      </c>
      <c r="F3434" t="s">
        <v>106</v>
      </c>
      <c r="G3434">
        <v>60</v>
      </c>
      <c r="H3434">
        <v>403858</v>
      </c>
      <c r="I3434" t="s">
        <v>58</v>
      </c>
      <c r="J3434" s="1">
        <v>44132</v>
      </c>
      <c r="K3434">
        <v>1200</v>
      </c>
      <c r="L3434" t="s">
        <v>14134</v>
      </c>
      <c r="M3434" t="s">
        <v>60</v>
      </c>
      <c r="N3434" t="s">
        <v>14135</v>
      </c>
      <c r="O3434" t="s">
        <v>14136</v>
      </c>
      <c r="P3434" t="s">
        <v>39</v>
      </c>
      <c r="Q3434">
        <v>5</v>
      </c>
      <c r="R3434" t="s">
        <v>40</v>
      </c>
      <c r="S3434" t="s">
        <v>118</v>
      </c>
      <c r="T3434">
        <v>91148</v>
      </c>
      <c r="U3434" s="1">
        <v>45557</v>
      </c>
      <c r="V3434" t="s">
        <v>180</v>
      </c>
      <c r="W3434">
        <v>231535</v>
      </c>
      <c r="X3434" t="s">
        <v>14137</v>
      </c>
      <c r="Y3434">
        <v>468</v>
      </c>
      <c r="Z3434">
        <v>1979</v>
      </c>
      <c r="AA3434">
        <v>4</v>
      </c>
      <c r="AB3434">
        <v>3166.4</v>
      </c>
    </row>
    <row r="3435" spans="1:28" x14ac:dyDescent="0.3">
      <c r="A3435" t="s">
        <v>28</v>
      </c>
      <c r="B3435" t="s">
        <v>29</v>
      </c>
      <c r="C3435" t="s">
        <v>157</v>
      </c>
      <c r="D3435" t="s">
        <v>621</v>
      </c>
      <c r="E3435" t="s">
        <v>56</v>
      </c>
      <c r="F3435" t="s">
        <v>99</v>
      </c>
      <c r="G3435">
        <v>29</v>
      </c>
      <c r="H3435">
        <v>418164</v>
      </c>
      <c r="I3435" t="s">
        <v>34</v>
      </c>
      <c r="J3435" s="1">
        <v>44015</v>
      </c>
      <c r="K3435">
        <v>950</v>
      </c>
      <c r="L3435" t="s">
        <v>14138</v>
      </c>
      <c r="M3435" t="s">
        <v>869</v>
      </c>
      <c r="N3435" t="s">
        <v>14139</v>
      </c>
      <c r="O3435" t="s">
        <v>14140</v>
      </c>
      <c r="P3435" t="s">
        <v>51</v>
      </c>
      <c r="Q3435">
        <v>5</v>
      </c>
      <c r="R3435" t="s">
        <v>88</v>
      </c>
      <c r="S3435" t="s">
        <v>41</v>
      </c>
      <c r="T3435">
        <v>26938</v>
      </c>
      <c r="U3435" s="1">
        <v>45456</v>
      </c>
      <c r="V3435" t="s">
        <v>52</v>
      </c>
      <c r="W3435">
        <v>640760</v>
      </c>
      <c r="X3435" t="s">
        <v>14141</v>
      </c>
      <c r="Y3435">
        <v>485</v>
      </c>
      <c r="Z3435">
        <v>862</v>
      </c>
      <c r="AA3435">
        <v>7</v>
      </c>
      <c r="AB3435">
        <v>2413.6</v>
      </c>
    </row>
    <row r="3436" spans="1:28" x14ac:dyDescent="0.3">
      <c r="A3436" t="s">
        <v>28</v>
      </c>
      <c r="B3436" t="s">
        <v>29</v>
      </c>
      <c r="C3436" t="s">
        <v>44</v>
      </c>
      <c r="D3436" t="s">
        <v>467</v>
      </c>
      <c r="E3436" t="s">
        <v>46</v>
      </c>
      <c r="F3436" t="s">
        <v>106</v>
      </c>
      <c r="G3436">
        <v>47</v>
      </c>
      <c r="H3436">
        <v>408137</v>
      </c>
      <c r="I3436" t="s">
        <v>34</v>
      </c>
      <c r="J3436" s="1">
        <v>44559</v>
      </c>
      <c r="K3436">
        <v>950</v>
      </c>
      <c r="L3436" t="s">
        <v>14142</v>
      </c>
      <c r="M3436" t="s">
        <v>423</v>
      </c>
      <c r="N3436" t="s">
        <v>14143</v>
      </c>
      <c r="O3436" t="s">
        <v>14144</v>
      </c>
      <c r="P3436" t="s">
        <v>39</v>
      </c>
      <c r="Q3436">
        <v>12</v>
      </c>
      <c r="R3436" t="s">
        <v>88</v>
      </c>
      <c r="S3436" t="s">
        <v>118</v>
      </c>
      <c r="T3436">
        <v>27380</v>
      </c>
      <c r="U3436" s="1">
        <v>45352</v>
      </c>
      <c r="V3436" t="s">
        <v>72</v>
      </c>
      <c r="W3436">
        <v>679480</v>
      </c>
      <c r="X3436" t="s">
        <v>14145</v>
      </c>
      <c r="Y3436">
        <v>350</v>
      </c>
      <c r="Z3436">
        <v>2002</v>
      </c>
      <c r="AA3436">
        <v>7</v>
      </c>
      <c r="AB3436">
        <v>5605.6</v>
      </c>
    </row>
    <row r="3437" spans="1:28" x14ac:dyDescent="0.3">
      <c r="A3437" t="s">
        <v>28</v>
      </c>
      <c r="B3437" t="s">
        <v>29</v>
      </c>
      <c r="C3437" t="s">
        <v>91</v>
      </c>
      <c r="D3437" t="s">
        <v>611</v>
      </c>
      <c r="E3437" t="s">
        <v>46</v>
      </c>
      <c r="F3437" t="s">
        <v>33</v>
      </c>
      <c r="G3437">
        <v>20</v>
      </c>
      <c r="H3437">
        <v>437075</v>
      </c>
      <c r="I3437" t="s">
        <v>58</v>
      </c>
      <c r="J3437" s="1">
        <v>44735</v>
      </c>
      <c r="K3437">
        <v>1400</v>
      </c>
      <c r="L3437" t="s">
        <v>14146</v>
      </c>
      <c r="M3437" t="s">
        <v>287</v>
      </c>
      <c r="N3437" t="s">
        <v>14147</v>
      </c>
      <c r="O3437" t="s">
        <v>14148</v>
      </c>
      <c r="P3437" t="s">
        <v>39</v>
      </c>
      <c r="Q3437">
        <v>5</v>
      </c>
      <c r="R3437" t="s">
        <v>88</v>
      </c>
      <c r="S3437" t="s">
        <v>118</v>
      </c>
      <c r="T3437">
        <v>67064</v>
      </c>
      <c r="U3437" s="1">
        <v>45455</v>
      </c>
      <c r="V3437" t="s">
        <v>52</v>
      </c>
      <c r="W3437">
        <v>255963</v>
      </c>
      <c r="X3437" t="s">
        <v>14149</v>
      </c>
      <c r="Y3437">
        <v>909</v>
      </c>
      <c r="Z3437">
        <v>2190</v>
      </c>
      <c r="AA3437">
        <v>5</v>
      </c>
      <c r="AB3437">
        <v>4380</v>
      </c>
    </row>
    <row r="3438" spans="1:28" x14ac:dyDescent="0.3">
      <c r="A3438" t="s">
        <v>28</v>
      </c>
      <c r="B3438" t="s">
        <v>29</v>
      </c>
      <c r="C3438" t="s">
        <v>44</v>
      </c>
      <c r="D3438" t="s">
        <v>616</v>
      </c>
      <c r="E3438" t="s">
        <v>56</v>
      </c>
      <c r="F3438" t="s">
        <v>175</v>
      </c>
      <c r="G3438">
        <v>53</v>
      </c>
      <c r="H3438">
        <v>436114</v>
      </c>
      <c r="I3438" t="s">
        <v>34</v>
      </c>
      <c r="J3438" s="1">
        <v>44544</v>
      </c>
      <c r="K3438">
        <v>800</v>
      </c>
      <c r="L3438" t="s">
        <v>14150</v>
      </c>
      <c r="M3438" t="s">
        <v>496</v>
      </c>
      <c r="N3438" t="s">
        <v>14151</v>
      </c>
      <c r="O3438" t="s">
        <v>14152</v>
      </c>
      <c r="P3438" t="s">
        <v>71</v>
      </c>
      <c r="Q3438">
        <v>3</v>
      </c>
      <c r="R3438" t="s">
        <v>88</v>
      </c>
      <c r="S3438" t="s">
        <v>79</v>
      </c>
      <c r="T3438">
        <v>94884</v>
      </c>
      <c r="U3438" s="1">
        <v>45372</v>
      </c>
      <c r="V3438" t="s">
        <v>72</v>
      </c>
      <c r="W3438">
        <v>821447</v>
      </c>
      <c r="X3438" t="s">
        <v>14153</v>
      </c>
      <c r="Y3438">
        <v>969</v>
      </c>
      <c r="Z3438">
        <v>759</v>
      </c>
      <c r="AA3438">
        <v>3</v>
      </c>
      <c r="AB3438" s="2" t="s">
        <v>6271</v>
      </c>
    </row>
    <row r="3439" spans="1:28" x14ac:dyDescent="0.3">
      <c r="A3439" t="s">
        <v>28</v>
      </c>
      <c r="B3439" t="s">
        <v>29</v>
      </c>
      <c r="C3439" t="s">
        <v>193</v>
      </c>
      <c r="D3439" t="s">
        <v>611</v>
      </c>
      <c r="E3439" t="s">
        <v>32</v>
      </c>
      <c r="F3439" t="s">
        <v>83</v>
      </c>
      <c r="G3439">
        <v>89</v>
      </c>
      <c r="H3439">
        <v>430990</v>
      </c>
      <c r="I3439" t="s">
        <v>58</v>
      </c>
      <c r="J3439" s="1">
        <v>44722</v>
      </c>
      <c r="K3439">
        <v>800</v>
      </c>
      <c r="L3439" t="s">
        <v>14154</v>
      </c>
      <c r="M3439" t="s">
        <v>1488</v>
      </c>
      <c r="N3439" t="s">
        <v>14155</v>
      </c>
      <c r="O3439" t="s">
        <v>14156</v>
      </c>
      <c r="P3439" t="s">
        <v>39</v>
      </c>
      <c r="Q3439">
        <v>20</v>
      </c>
      <c r="R3439" t="s">
        <v>40</v>
      </c>
      <c r="S3439" t="s">
        <v>63</v>
      </c>
      <c r="T3439">
        <v>52289</v>
      </c>
      <c r="U3439" s="1">
        <v>45441</v>
      </c>
      <c r="V3439" t="s">
        <v>140</v>
      </c>
      <c r="W3439">
        <v>799016</v>
      </c>
      <c r="X3439" t="s">
        <v>14157</v>
      </c>
      <c r="Y3439">
        <v>878</v>
      </c>
      <c r="Z3439">
        <v>2309</v>
      </c>
      <c r="AA3439">
        <v>3</v>
      </c>
      <c r="AB3439">
        <v>2770.8</v>
      </c>
    </row>
    <row r="3440" spans="1:28" x14ac:dyDescent="0.3">
      <c r="A3440" t="s">
        <v>28</v>
      </c>
      <c r="B3440" t="s">
        <v>29</v>
      </c>
      <c r="C3440" t="s">
        <v>54</v>
      </c>
      <c r="D3440" t="s">
        <v>611</v>
      </c>
      <c r="E3440" t="s">
        <v>32</v>
      </c>
      <c r="F3440" t="s">
        <v>113</v>
      </c>
      <c r="G3440">
        <v>26</v>
      </c>
      <c r="H3440">
        <v>424838</v>
      </c>
      <c r="I3440" t="s">
        <v>58</v>
      </c>
      <c r="J3440" s="1">
        <v>43984</v>
      </c>
      <c r="K3440">
        <v>950</v>
      </c>
      <c r="L3440" t="s">
        <v>14158</v>
      </c>
      <c r="M3440" t="s">
        <v>478</v>
      </c>
      <c r="N3440" t="s">
        <v>14159</v>
      </c>
      <c r="O3440" t="s">
        <v>14160</v>
      </c>
      <c r="P3440" t="s">
        <v>87</v>
      </c>
      <c r="Q3440">
        <v>3</v>
      </c>
      <c r="R3440" t="s">
        <v>88</v>
      </c>
      <c r="S3440" t="s">
        <v>63</v>
      </c>
      <c r="T3440">
        <v>17559</v>
      </c>
      <c r="U3440" s="1">
        <v>45478</v>
      </c>
      <c r="V3440" t="s">
        <v>126</v>
      </c>
      <c r="W3440">
        <v>123445</v>
      </c>
      <c r="X3440" t="s">
        <v>14161</v>
      </c>
      <c r="Y3440">
        <v>856</v>
      </c>
      <c r="Z3440">
        <v>1432</v>
      </c>
      <c r="AA3440">
        <v>5</v>
      </c>
      <c r="AB3440">
        <v>2864</v>
      </c>
    </row>
    <row r="3441" spans="1:28" x14ac:dyDescent="0.3">
      <c r="A3441" t="s">
        <v>28</v>
      </c>
      <c r="B3441" t="s">
        <v>29</v>
      </c>
      <c r="C3441" t="s">
        <v>54</v>
      </c>
      <c r="D3441" t="s">
        <v>621</v>
      </c>
      <c r="E3441" t="s">
        <v>32</v>
      </c>
      <c r="F3441" t="s">
        <v>175</v>
      </c>
      <c r="G3441">
        <v>50</v>
      </c>
      <c r="H3441">
        <v>426652</v>
      </c>
      <c r="I3441" t="s">
        <v>34</v>
      </c>
      <c r="J3441" s="1">
        <v>45463</v>
      </c>
      <c r="K3441">
        <v>950</v>
      </c>
      <c r="L3441" t="s">
        <v>2338</v>
      </c>
      <c r="M3441" t="s">
        <v>345</v>
      </c>
      <c r="N3441" t="s">
        <v>14162</v>
      </c>
      <c r="O3441" t="s">
        <v>14163</v>
      </c>
      <c r="P3441" t="s">
        <v>51</v>
      </c>
      <c r="Q3441">
        <v>6</v>
      </c>
      <c r="R3441" t="s">
        <v>88</v>
      </c>
      <c r="S3441" t="s">
        <v>63</v>
      </c>
      <c r="T3441">
        <v>12777</v>
      </c>
      <c r="U3441" s="1">
        <v>45320</v>
      </c>
      <c r="V3441" t="s">
        <v>111</v>
      </c>
      <c r="W3441">
        <v>130667</v>
      </c>
      <c r="X3441" t="s">
        <v>14164</v>
      </c>
      <c r="Y3441">
        <v>549</v>
      </c>
      <c r="Z3441">
        <v>1105</v>
      </c>
      <c r="AA3441">
        <v>1</v>
      </c>
      <c r="AB3441">
        <v>442</v>
      </c>
    </row>
    <row r="3442" spans="1:28" x14ac:dyDescent="0.3">
      <c r="A3442" t="s">
        <v>28</v>
      </c>
      <c r="B3442" t="s">
        <v>29</v>
      </c>
      <c r="C3442" t="s">
        <v>44</v>
      </c>
      <c r="D3442" t="s">
        <v>380</v>
      </c>
      <c r="E3442" t="s">
        <v>46</v>
      </c>
      <c r="F3442" t="s">
        <v>355</v>
      </c>
      <c r="G3442">
        <v>11</v>
      </c>
      <c r="H3442">
        <v>412974</v>
      </c>
      <c r="I3442" t="s">
        <v>58</v>
      </c>
      <c r="J3442" s="1">
        <v>43833</v>
      </c>
      <c r="K3442">
        <v>1000</v>
      </c>
      <c r="L3442" t="s">
        <v>14165</v>
      </c>
      <c r="M3442" t="s">
        <v>60</v>
      </c>
      <c r="N3442" t="s">
        <v>14166</v>
      </c>
      <c r="O3442" t="s">
        <v>14167</v>
      </c>
      <c r="P3442" t="s">
        <v>87</v>
      </c>
      <c r="Q3442">
        <v>7</v>
      </c>
      <c r="R3442" t="s">
        <v>40</v>
      </c>
      <c r="S3442" t="s">
        <v>63</v>
      </c>
      <c r="T3442">
        <v>16028</v>
      </c>
      <c r="U3442" s="1">
        <v>45376</v>
      </c>
      <c r="V3442" t="s">
        <v>72</v>
      </c>
      <c r="W3442">
        <v>395827</v>
      </c>
      <c r="X3442" t="s">
        <v>14168</v>
      </c>
      <c r="Y3442">
        <v>488</v>
      </c>
      <c r="Z3442">
        <v>2864</v>
      </c>
      <c r="AA3442">
        <v>2</v>
      </c>
      <c r="AB3442" s="2" t="s">
        <v>674</v>
      </c>
    </row>
    <row r="3443" spans="1:28" x14ac:dyDescent="0.3">
      <c r="A3443" t="s">
        <v>28</v>
      </c>
      <c r="B3443" t="s">
        <v>29</v>
      </c>
      <c r="C3443" t="s">
        <v>44</v>
      </c>
      <c r="D3443" t="s">
        <v>98</v>
      </c>
      <c r="E3443" t="s">
        <v>32</v>
      </c>
      <c r="F3443" t="s">
        <v>47</v>
      </c>
      <c r="G3443">
        <v>93</v>
      </c>
      <c r="H3443">
        <v>408125</v>
      </c>
      <c r="I3443" t="s">
        <v>58</v>
      </c>
      <c r="J3443" s="1">
        <v>45414</v>
      </c>
      <c r="K3443">
        <v>1300</v>
      </c>
      <c r="L3443" t="s">
        <v>14169</v>
      </c>
      <c r="M3443" t="s">
        <v>189</v>
      </c>
      <c r="N3443" t="s">
        <v>14170</v>
      </c>
      <c r="O3443" t="s">
        <v>14171</v>
      </c>
      <c r="P3443" t="s">
        <v>71</v>
      </c>
      <c r="Q3443">
        <v>15</v>
      </c>
      <c r="R3443" t="s">
        <v>40</v>
      </c>
      <c r="S3443" t="s">
        <v>41</v>
      </c>
      <c r="T3443">
        <v>47182</v>
      </c>
      <c r="U3443" s="1">
        <v>45401</v>
      </c>
      <c r="V3443" t="s">
        <v>80</v>
      </c>
      <c r="W3443">
        <v>741854</v>
      </c>
      <c r="X3443" t="s">
        <v>14172</v>
      </c>
      <c r="Y3443">
        <v>749</v>
      </c>
      <c r="Z3443">
        <v>2426</v>
      </c>
      <c r="AA3443">
        <v>5</v>
      </c>
      <c r="AB3443">
        <v>4852</v>
      </c>
    </row>
    <row r="3444" spans="1:28" x14ac:dyDescent="0.3">
      <c r="A3444" t="s">
        <v>28</v>
      </c>
      <c r="B3444" t="s">
        <v>29</v>
      </c>
      <c r="C3444" t="s">
        <v>193</v>
      </c>
      <c r="D3444" t="s">
        <v>227</v>
      </c>
      <c r="E3444" t="s">
        <v>32</v>
      </c>
      <c r="F3444" t="s">
        <v>113</v>
      </c>
      <c r="G3444">
        <v>25</v>
      </c>
      <c r="H3444">
        <v>402469</v>
      </c>
      <c r="I3444" t="s">
        <v>34</v>
      </c>
      <c r="J3444" s="1">
        <v>43860</v>
      </c>
      <c r="K3444">
        <v>950</v>
      </c>
      <c r="L3444" t="s">
        <v>14173</v>
      </c>
      <c r="M3444" t="s">
        <v>1198</v>
      </c>
      <c r="N3444" t="s">
        <v>14174</v>
      </c>
      <c r="O3444" t="s">
        <v>14175</v>
      </c>
      <c r="P3444" t="s">
        <v>39</v>
      </c>
      <c r="Q3444">
        <v>4</v>
      </c>
      <c r="R3444" t="s">
        <v>40</v>
      </c>
      <c r="S3444" t="s">
        <v>41</v>
      </c>
      <c r="T3444">
        <v>54155</v>
      </c>
      <c r="U3444" s="1">
        <v>45518</v>
      </c>
      <c r="V3444" t="s">
        <v>64</v>
      </c>
      <c r="W3444">
        <v>498532</v>
      </c>
      <c r="X3444" t="s">
        <v>14176</v>
      </c>
      <c r="Y3444">
        <v>761</v>
      </c>
      <c r="Z3444">
        <v>2589</v>
      </c>
      <c r="AA3444">
        <v>1</v>
      </c>
      <c r="AB3444" s="2" t="s">
        <v>14177</v>
      </c>
    </row>
    <row r="3445" spans="1:28" x14ac:dyDescent="0.3">
      <c r="A3445" t="s">
        <v>28</v>
      </c>
      <c r="B3445" t="s">
        <v>29</v>
      </c>
      <c r="C3445" t="s">
        <v>54</v>
      </c>
      <c r="D3445" t="s">
        <v>338</v>
      </c>
      <c r="E3445" t="s">
        <v>32</v>
      </c>
      <c r="F3445" t="s">
        <v>99</v>
      </c>
      <c r="G3445">
        <v>35</v>
      </c>
      <c r="H3445">
        <v>411453</v>
      </c>
      <c r="I3445" t="s">
        <v>58</v>
      </c>
      <c r="J3445" s="1">
        <v>44460</v>
      </c>
      <c r="K3445">
        <v>1200</v>
      </c>
      <c r="L3445" t="s">
        <v>14178</v>
      </c>
      <c r="M3445" t="s">
        <v>1366</v>
      </c>
      <c r="N3445" t="s">
        <v>14179</v>
      </c>
      <c r="O3445">
        <f>1-526-250-8881</f>
        <v>-9656</v>
      </c>
      <c r="P3445" t="s">
        <v>71</v>
      </c>
      <c r="Q3445">
        <v>15</v>
      </c>
      <c r="R3445" t="s">
        <v>40</v>
      </c>
      <c r="S3445" t="s">
        <v>41</v>
      </c>
      <c r="T3445">
        <v>29165</v>
      </c>
      <c r="U3445" s="1">
        <v>45559</v>
      </c>
      <c r="V3445" t="s">
        <v>180</v>
      </c>
      <c r="W3445">
        <v>910011</v>
      </c>
      <c r="X3445" t="s">
        <v>14180</v>
      </c>
      <c r="Y3445">
        <v>970</v>
      </c>
      <c r="Z3445">
        <v>2231</v>
      </c>
      <c r="AA3445">
        <v>2</v>
      </c>
      <c r="AB3445" s="2" t="s">
        <v>14181</v>
      </c>
    </row>
    <row r="3446" spans="1:28" x14ac:dyDescent="0.3">
      <c r="A3446" t="s">
        <v>28</v>
      </c>
      <c r="B3446" t="s">
        <v>29</v>
      </c>
      <c r="C3446" t="s">
        <v>91</v>
      </c>
      <c r="D3446" t="s">
        <v>274</v>
      </c>
      <c r="E3446" t="s">
        <v>56</v>
      </c>
      <c r="F3446" t="s">
        <v>113</v>
      </c>
      <c r="G3446">
        <v>59</v>
      </c>
      <c r="H3446">
        <v>414807</v>
      </c>
      <c r="I3446" t="s">
        <v>58</v>
      </c>
      <c r="J3446" s="1">
        <v>45450</v>
      </c>
      <c r="K3446">
        <v>1300</v>
      </c>
      <c r="L3446" t="s">
        <v>14182</v>
      </c>
      <c r="M3446" t="s">
        <v>222</v>
      </c>
      <c r="N3446" t="s">
        <v>14183</v>
      </c>
      <c r="O3446" t="s">
        <v>14184</v>
      </c>
      <c r="P3446" t="s">
        <v>51</v>
      </c>
      <c r="Q3446">
        <v>17</v>
      </c>
      <c r="R3446" t="s">
        <v>88</v>
      </c>
      <c r="S3446" t="s">
        <v>63</v>
      </c>
      <c r="T3446">
        <v>25637</v>
      </c>
      <c r="U3446" s="1">
        <v>45493</v>
      </c>
      <c r="V3446" t="s">
        <v>126</v>
      </c>
      <c r="W3446">
        <v>911700</v>
      </c>
      <c r="X3446" t="s">
        <v>14185</v>
      </c>
      <c r="Y3446">
        <v>736</v>
      </c>
      <c r="Z3446">
        <v>1434</v>
      </c>
      <c r="AA3446">
        <v>7</v>
      </c>
      <c r="AB3446" s="2" t="s">
        <v>14186</v>
      </c>
    </row>
    <row r="3447" spans="1:28" x14ac:dyDescent="0.3">
      <c r="A3447" t="s">
        <v>28</v>
      </c>
      <c r="B3447" t="s">
        <v>29</v>
      </c>
      <c r="C3447" t="s">
        <v>91</v>
      </c>
      <c r="D3447" t="s">
        <v>291</v>
      </c>
      <c r="E3447" t="s">
        <v>32</v>
      </c>
      <c r="F3447" t="s">
        <v>83</v>
      </c>
      <c r="G3447">
        <v>1</v>
      </c>
      <c r="H3447">
        <v>408032</v>
      </c>
      <c r="I3447" t="s">
        <v>34</v>
      </c>
      <c r="J3447" s="1">
        <v>44455</v>
      </c>
      <c r="K3447">
        <v>1000</v>
      </c>
      <c r="L3447" t="s">
        <v>14187</v>
      </c>
      <c r="M3447" t="s">
        <v>670</v>
      </c>
      <c r="N3447" t="s">
        <v>14188</v>
      </c>
      <c r="O3447" t="s">
        <v>14189</v>
      </c>
      <c r="P3447" t="s">
        <v>87</v>
      </c>
      <c r="Q3447">
        <v>13</v>
      </c>
      <c r="R3447" t="s">
        <v>88</v>
      </c>
      <c r="S3447" t="s">
        <v>63</v>
      </c>
      <c r="T3447">
        <v>81739</v>
      </c>
      <c r="U3447" s="1">
        <v>45413</v>
      </c>
      <c r="V3447" t="s">
        <v>140</v>
      </c>
      <c r="W3447">
        <v>954947</v>
      </c>
      <c r="X3447" t="s">
        <v>10591</v>
      </c>
      <c r="Y3447">
        <v>222</v>
      </c>
      <c r="Z3447">
        <v>1019</v>
      </c>
      <c r="AA3447">
        <v>6</v>
      </c>
      <c r="AB3447">
        <v>2445.6</v>
      </c>
    </row>
    <row r="3448" spans="1:28" x14ac:dyDescent="0.3">
      <c r="A3448" t="s">
        <v>28</v>
      </c>
      <c r="B3448" t="s">
        <v>29</v>
      </c>
      <c r="C3448" t="s">
        <v>54</v>
      </c>
      <c r="D3448" t="s">
        <v>621</v>
      </c>
      <c r="E3448" t="s">
        <v>56</v>
      </c>
      <c r="F3448" t="s">
        <v>135</v>
      </c>
      <c r="G3448">
        <v>41</v>
      </c>
      <c r="H3448">
        <v>438081</v>
      </c>
      <c r="I3448" t="s">
        <v>34</v>
      </c>
      <c r="J3448" s="1">
        <v>45573</v>
      </c>
      <c r="K3448">
        <v>1100</v>
      </c>
      <c r="L3448" t="s">
        <v>14190</v>
      </c>
      <c r="M3448" t="s">
        <v>287</v>
      </c>
      <c r="N3448" t="s">
        <v>14191</v>
      </c>
      <c r="O3448">
        <v>4121645049</v>
      </c>
      <c r="P3448" t="s">
        <v>51</v>
      </c>
      <c r="Q3448">
        <v>3</v>
      </c>
      <c r="R3448" t="s">
        <v>88</v>
      </c>
      <c r="S3448" t="s">
        <v>79</v>
      </c>
      <c r="T3448">
        <v>76686</v>
      </c>
      <c r="U3448" s="1">
        <v>45405</v>
      </c>
      <c r="V3448" t="s">
        <v>80</v>
      </c>
      <c r="W3448">
        <v>229301</v>
      </c>
      <c r="X3448" t="s">
        <v>14192</v>
      </c>
      <c r="Y3448">
        <v>896</v>
      </c>
      <c r="Z3448">
        <v>2215</v>
      </c>
      <c r="AA3448">
        <v>5</v>
      </c>
      <c r="AB3448">
        <v>4430</v>
      </c>
    </row>
    <row r="3449" spans="1:28" x14ac:dyDescent="0.3">
      <c r="A3449" t="s">
        <v>28</v>
      </c>
      <c r="B3449" t="s">
        <v>29</v>
      </c>
      <c r="C3449" t="s">
        <v>44</v>
      </c>
      <c r="D3449" t="s">
        <v>349</v>
      </c>
      <c r="E3449" t="s">
        <v>56</v>
      </c>
      <c r="F3449" t="s">
        <v>99</v>
      </c>
      <c r="G3449">
        <v>43</v>
      </c>
      <c r="H3449">
        <v>403288</v>
      </c>
      <c r="I3449" t="s">
        <v>34</v>
      </c>
      <c r="J3449" s="1">
        <v>45021</v>
      </c>
      <c r="K3449">
        <v>800</v>
      </c>
      <c r="L3449" t="s">
        <v>14193</v>
      </c>
      <c r="M3449" t="s">
        <v>478</v>
      </c>
      <c r="N3449" t="s">
        <v>14194</v>
      </c>
      <c r="O3449" t="s">
        <v>14195</v>
      </c>
      <c r="P3449" t="s">
        <v>39</v>
      </c>
      <c r="Q3449">
        <v>4</v>
      </c>
      <c r="R3449" t="s">
        <v>40</v>
      </c>
      <c r="S3449" t="s">
        <v>79</v>
      </c>
      <c r="T3449">
        <v>78045</v>
      </c>
      <c r="U3449" s="1">
        <v>45418</v>
      </c>
      <c r="V3449" t="s">
        <v>140</v>
      </c>
      <c r="W3449">
        <v>215322</v>
      </c>
      <c r="X3449" t="s">
        <v>14196</v>
      </c>
      <c r="Y3449">
        <v>354</v>
      </c>
      <c r="Z3449">
        <v>1429</v>
      </c>
      <c r="AA3449">
        <v>1</v>
      </c>
      <c r="AB3449">
        <v>571.6</v>
      </c>
    </row>
    <row r="3450" spans="1:28" x14ac:dyDescent="0.3">
      <c r="A3450" t="s">
        <v>28</v>
      </c>
      <c r="B3450" t="s">
        <v>29</v>
      </c>
      <c r="C3450" t="s">
        <v>54</v>
      </c>
      <c r="D3450" t="s">
        <v>92</v>
      </c>
      <c r="E3450" t="s">
        <v>32</v>
      </c>
      <c r="F3450" t="s">
        <v>99</v>
      </c>
      <c r="G3450">
        <v>19</v>
      </c>
      <c r="H3450">
        <v>418427</v>
      </c>
      <c r="I3450" t="s">
        <v>34</v>
      </c>
      <c r="J3450" s="1">
        <v>44295</v>
      </c>
      <c r="K3450">
        <v>800</v>
      </c>
      <c r="L3450" t="s">
        <v>14197</v>
      </c>
      <c r="M3450" t="s">
        <v>423</v>
      </c>
      <c r="N3450" t="s">
        <v>14198</v>
      </c>
      <c r="O3450" t="s">
        <v>14199</v>
      </c>
      <c r="P3450" t="s">
        <v>87</v>
      </c>
      <c r="Q3450">
        <v>3</v>
      </c>
      <c r="R3450" t="s">
        <v>40</v>
      </c>
      <c r="S3450" t="s">
        <v>41</v>
      </c>
      <c r="T3450">
        <v>97244</v>
      </c>
      <c r="U3450" s="1">
        <v>45594</v>
      </c>
      <c r="V3450" t="s">
        <v>155</v>
      </c>
      <c r="W3450">
        <v>289741</v>
      </c>
      <c r="X3450" t="s">
        <v>14200</v>
      </c>
      <c r="Y3450">
        <v>528</v>
      </c>
      <c r="Z3450">
        <v>2834</v>
      </c>
      <c r="AA3450">
        <v>5</v>
      </c>
      <c r="AB3450">
        <v>5668</v>
      </c>
    </row>
    <row r="3451" spans="1:28" x14ac:dyDescent="0.3">
      <c r="A3451" t="s">
        <v>28</v>
      </c>
      <c r="B3451" t="s">
        <v>29</v>
      </c>
      <c r="C3451" t="s">
        <v>44</v>
      </c>
      <c r="D3451" t="s">
        <v>149</v>
      </c>
      <c r="E3451" t="s">
        <v>46</v>
      </c>
      <c r="F3451" t="s">
        <v>135</v>
      </c>
      <c r="G3451">
        <v>11</v>
      </c>
      <c r="H3451">
        <v>427075</v>
      </c>
      <c r="I3451" t="s">
        <v>58</v>
      </c>
      <c r="J3451" s="1">
        <v>45076</v>
      </c>
      <c r="K3451">
        <v>1000</v>
      </c>
      <c r="L3451" t="s">
        <v>14201</v>
      </c>
      <c r="M3451" t="s">
        <v>222</v>
      </c>
      <c r="N3451" t="s">
        <v>14202</v>
      </c>
      <c r="O3451" t="s">
        <v>14203</v>
      </c>
      <c r="P3451" t="s">
        <v>51</v>
      </c>
      <c r="Q3451">
        <v>15</v>
      </c>
      <c r="R3451" t="s">
        <v>88</v>
      </c>
      <c r="S3451" t="s">
        <v>79</v>
      </c>
      <c r="T3451">
        <v>87201</v>
      </c>
      <c r="U3451" s="1">
        <v>45303</v>
      </c>
      <c r="V3451" t="s">
        <v>111</v>
      </c>
      <c r="W3451">
        <v>464882</v>
      </c>
      <c r="X3451" t="s">
        <v>14204</v>
      </c>
      <c r="Y3451">
        <v>930</v>
      </c>
      <c r="Z3451">
        <v>2318</v>
      </c>
      <c r="AA3451">
        <v>2</v>
      </c>
      <c r="AB3451">
        <v>1854.4</v>
      </c>
    </row>
    <row r="3452" spans="1:28" x14ac:dyDescent="0.3">
      <c r="A3452" t="s">
        <v>28</v>
      </c>
      <c r="B3452" t="s">
        <v>29</v>
      </c>
      <c r="C3452" t="s">
        <v>91</v>
      </c>
      <c r="D3452" t="s">
        <v>442</v>
      </c>
      <c r="E3452" t="s">
        <v>32</v>
      </c>
      <c r="F3452" t="s">
        <v>355</v>
      </c>
      <c r="G3452">
        <v>87</v>
      </c>
      <c r="H3452">
        <v>437528</v>
      </c>
      <c r="I3452" t="s">
        <v>34</v>
      </c>
      <c r="J3452" s="1">
        <v>45449</v>
      </c>
      <c r="K3452">
        <v>1100</v>
      </c>
      <c r="L3452" t="s">
        <v>14205</v>
      </c>
      <c r="M3452" t="s">
        <v>85</v>
      </c>
      <c r="N3452" t="s">
        <v>14206</v>
      </c>
      <c r="O3452" t="s">
        <v>14207</v>
      </c>
      <c r="P3452" t="s">
        <v>51</v>
      </c>
      <c r="Q3452">
        <v>10</v>
      </c>
      <c r="R3452" t="s">
        <v>88</v>
      </c>
      <c r="S3452" t="s">
        <v>63</v>
      </c>
      <c r="T3452">
        <v>13258</v>
      </c>
      <c r="U3452" s="1">
        <v>45295</v>
      </c>
      <c r="V3452" t="s">
        <v>111</v>
      </c>
      <c r="W3452">
        <v>616538</v>
      </c>
      <c r="X3452" t="s">
        <v>14208</v>
      </c>
      <c r="Y3452">
        <v>596</v>
      </c>
      <c r="Z3452">
        <v>2638</v>
      </c>
      <c r="AA3452">
        <v>7</v>
      </c>
      <c r="AB3452" s="2" t="s">
        <v>14209</v>
      </c>
    </row>
    <row r="3453" spans="1:28" x14ac:dyDescent="0.3">
      <c r="A3453" t="s">
        <v>28</v>
      </c>
      <c r="B3453" t="s">
        <v>29</v>
      </c>
      <c r="C3453" t="s">
        <v>193</v>
      </c>
      <c r="D3453" t="s">
        <v>82</v>
      </c>
      <c r="E3453" t="s">
        <v>32</v>
      </c>
      <c r="F3453" t="s">
        <v>113</v>
      </c>
      <c r="G3453">
        <v>18</v>
      </c>
      <c r="H3453">
        <v>419673</v>
      </c>
      <c r="I3453" t="s">
        <v>58</v>
      </c>
      <c r="J3453" s="1">
        <v>45236</v>
      </c>
      <c r="K3453">
        <v>1000</v>
      </c>
      <c r="L3453" t="s">
        <v>2424</v>
      </c>
      <c r="M3453" t="s">
        <v>542</v>
      </c>
      <c r="N3453" t="s">
        <v>14210</v>
      </c>
      <c r="O3453" s="2" t="s">
        <v>14211</v>
      </c>
      <c r="P3453" t="s">
        <v>39</v>
      </c>
      <c r="Q3453">
        <v>8</v>
      </c>
      <c r="R3453" t="s">
        <v>40</v>
      </c>
      <c r="S3453" t="s">
        <v>79</v>
      </c>
      <c r="T3453">
        <v>72615</v>
      </c>
      <c r="U3453" s="1">
        <v>45506</v>
      </c>
      <c r="V3453" t="s">
        <v>64</v>
      </c>
      <c r="W3453">
        <v>833721</v>
      </c>
      <c r="X3453" t="s">
        <v>13122</v>
      </c>
      <c r="Y3453">
        <v>269</v>
      </c>
      <c r="Z3453">
        <v>2790</v>
      </c>
      <c r="AA3453">
        <v>5</v>
      </c>
      <c r="AB3453">
        <v>5580</v>
      </c>
    </row>
    <row r="3454" spans="1:28" x14ac:dyDescent="0.3">
      <c r="A3454" t="s">
        <v>28</v>
      </c>
      <c r="B3454" t="s">
        <v>29</v>
      </c>
      <c r="C3454" t="s">
        <v>91</v>
      </c>
      <c r="D3454" t="s">
        <v>511</v>
      </c>
      <c r="E3454" t="s">
        <v>32</v>
      </c>
      <c r="F3454" t="s">
        <v>150</v>
      </c>
      <c r="G3454">
        <v>65</v>
      </c>
      <c r="H3454">
        <v>430485</v>
      </c>
      <c r="I3454" t="s">
        <v>34</v>
      </c>
      <c r="J3454" s="1">
        <v>44331</v>
      </c>
      <c r="K3454">
        <v>1300</v>
      </c>
      <c r="L3454" t="s">
        <v>14212</v>
      </c>
      <c r="M3454" t="s">
        <v>211</v>
      </c>
      <c r="N3454" t="s">
        <v>14213</v>
      </c>
      <c r="O3454" t="s">
        <v>14214</v>
      </c>
      <c r="P3454" t="s">
        <v>39</v>
      </c>
      <c r="Q3454">
        <v>3</v>
      </c>
      <c r="R3454" t="s">
        <v>40</v>
      </c>
      <c r="S3454" t="s">
        <v>79</v>
      </c>
      <c r="T3454">
        <v>94276</v>
      </c>
      <c r="U3454" s="1">
        <v>45549</v>
      </c>
      <c r="V3454" t="s">
        <v>180</v>
      </c>
      <c r="W3454">
        <v>738293</v>
      </c>
      <c r="X3454" t="s">
        <v>14215</v>
      </c>
      <c r="Y3454">
        <v>609</v>
      </c>
      <c r="Z3454">
        <v>1023</v>
      </c>
      <c r="AA3454">
        <v>6</v>
      </c>
      <c r="AB3454" s="2" t="s">
        <v>14216</v>
      </c>
    </row>
    <row r="3455" spans="1:28" x14ac:dyDescent="0.3">
      <c r="A3455" t="s">
        <v>28</v>
      </c>
      <c r="B3455" t="s">
        <v>29</v>
      </c>
      <c r="C3455" t="s">
        <v>157</v>
      </c>
      <c r="D3455" t="s">
        <v>560</v>
      </c>
      <c r="E3455" t="s">
        <v>56</v>
      </c>
      <c r="F3455" t="s">
        <v>57</v>
      </c>
      <c r="G3455">
        <v>38</v>
      </c>
      <c r="H3455">
        <v>423812</v>
      </c>
      <c r="I3455" t="s">
        <v>58</v>
      </c>
      <c r="J3455" s="1">
        <v>44637</v>
      </c>
      <c r="K3455">
        <v>1100</v>
      </c>
      <c r="L3455" t="s">
        <v>14217</v>
      </c>
      <c r="M3455" t="s">
        <v>366</v>
      </c>
      <c r="N3455" t="s">
        <v>14218</v>
      </c>
      <c r="O3455" t="s">
        <v>14219</v>
      </c>
      <c r="P3455" t="s">
        <v>51</v>
      </c>
      <c r="Q3455">
        <v>3</v>
      </c>
      <c r="R3455" t="s">
        <v>88</v>
      </c>
      <c r="S3455" t="s">
        <v>63</v>
      </c>
      <c r="T3455">
        <v>14662</v>
      </c>
      <c r="U3455" s="1">
        <v>45384</v>
      </c>
      <c r="V3455" t="s">
        <v>80</v>
      </c>
      <c r="W3455">
        <v>499526</v>
      </c>
      <c r="X3455" t="s">
        <v>14220</v>
      </c>
      <c r="Y3455">
        <v>452</v>
      </c>
      <c r="Z3455">
        <v>578</v>
      </c>
      <c r="AA3455">
        <v>2</v>
      </c>
      <c r="AB3455" s="2" t="s">
        <v>14221</v>
      </c>
    </row>
    <row r="3456" spans="1:28" x14ac:dyDescent="0.3">
      <c r="A3456" t="s">
        <v>28</v>
      </c>
      <c r="B3456" t="s">
        <v>29</v>
      </c>
      <c r="C3456" t="s">
        <v>91</v>
      </c>
      <c r="D3456" t="s">
        <v>248</v>
      </c>
      <c r="E3456" t="s">
        <v>32</v>
      </c>
      <c r="F3456" t="s">
        <v>33</v>
      </c>
      <c r="G3456">
        <v>90</v>
      </c>
      <c r="H3456">
        <v>414663</v>
      </c>
      <c r="I3456" t="s">
        <v>34</v>
      </c>
      <c r="J3456" s="1">
        <v>43874</v>
      </c>
      <c r="K3456">
        <v>1000</v>
      </c>
      <c r="L3456" t="s">
        <v>14222</v>
      </c>
      <c r="M3456" t="s">
        <v>482</v>
      </c>
      <c r="N3456" t="s">
        <v>14223</v>
      </c>
      <c r="O3456" t="s">
        <v>14224</v>
      </c>
      <c r="P3456" t="s">
        <v>51</v>
      </c>
      <c r="Q3456">
        <v>13</v>
      </c>
      <c r="R3456" t="s">
        <v>40</v>
      </c>
      <c r="S3456" t="s">
        <v>118</v>
      </c>
      <c r="T3456">
        <v>29355</v>
      </c>
      <c r="U3456" s="1">
        <v>45307</v>
      </c>
      <c r="V3456" t="s">
        <v>111</v>
      </c>
      <c r="W3456">
        <v>308354</v>
      </c>
      <c r="X3456" t="s">
        <v>14225</v>
      </c>
      <c r="Y3456">
        <v>474</v>
      </c>
      <c r="Z3456">
        <v>2633</v>
      </c>
      <c r="AA3456">
        <v>7</v>
      </c>
      <c r="AB3456" s="2" t="s">
        <v>14226</v>
      </c>
    </row>
    <row r="3457" spans="1:28" x14ac:dyDescent="0.3">
      <c r="A3457" t="s">
        <v>28</v>
      </c>
      <c r="B3457" t="s">
        <v>29</v>
      </c>
      <c r="C3457" t="s">
        <v>44</v>
      </c>
      <c r="D3457" t="s">
        <v>170</v>
      </c>
      <c r="E3457" t="s">
        <v>32</v>
      </c>
      <c r="F3457" t="s">
        <v>175</v>
      </c>
      <c r="G3457">
        <v>14</v>
      </c>
      <c r="H3457">
        <v>419073</v>
      </c>
      <c r="I3457" t="s">
        <v>34</v>
      </c>
      <c r="J3457" s="1">
        <v>45167</v>
      </c>
      <c r="K3457">
        <v>1200</v>
      </c>
      <c r="L3457" t="s">
        <v>14227</v>
      </c>
      <c r="M3457" t="s">
        <v>361</v>
      </c>
      <c r="N3457" t="s">
        <v>14228</v>
      </c>
      <c r="O3457" t="s">
        <v>14229</v>
      </c>
      <c r="P3457" t="s">
        <v>71</v>
      </c>
      <c r="Q3457">
        <v>3</v>
      </c>
      <c r="R3457" t="s">
        <v>40</v>
      </c>
      <c r="S3457" t="s">
        <v>63</v>
      </c>
      <c r="T3457">
        <v>93486</v>
      </c>
      <c r="U3457" s="1">
        <v>45392</v>
      </c>
      <c r="V3457" t="s">
        <v>80</v>
      </c>
      <c r="W3457">
        <v>344585</v>
      </c>
      <c r="X3457" t="s">
        <v>14230</v>
      </c>
      <c r="Y3457">
        <v>266</v>
      </c>
      <c r="Z3457">
        <v>2940</v>
      </c>
      <c r="AA3457">
        <v>2</v>
      </c>
      <c r="AB3457">
        <v>2352</v>
      </c>
    </row>
    <row r="3458" spans="1:28" x14ac:dyDescent="0.3">
      <c r="A3458" t="s">
        <v>28</v>
      </c>
      <c r="B3458" t="s">
        <v>29</v>
      </c>
      <c r="C3458" t="s">
        <v>148</v>
      </c>
      <c r="D3458" t="s">
        <v>546</v>
      </c>
      <c r="E3458" t="s">
        <v>56</v>
      </c>
      <c r="F3458" t="s">
        <v>106</v>
      </c>
      <c r="G3458">
        <v>56</v>
      </c>
      <c r="H3458">
        <v>426878</v>
      </c>
      <c r="I3458" t="s">
        <v>58</v>
      </c>
      <c r="J3458" s="1">
        <v>43866</v>
      </c>
      <c r="K3458">
        <v>1100</v>
      </c>
      <c r="L3458" t="s">
        <v>14231</v>
      </c>
      <c r="M3458" t="s">
        <v>680</v>
      </c>
      <c r="N3458" t="s">
        <v>14232</v>
      </c>
      <c r="O3458" t="s">
        <v>14233</v>
      </c>
      <c r="P3458" t="s">
        <v>87</v>
      </c>
      <c r="Q3458">
        <v>4</v>
      </c>
      <c r="R3458" t="s">
        <v>40</v>
      </c>
      <c r="S3458" t="s">
        <v>41</v>
      </c>
      <c r="T3458">
        <v>97800</v>
      </c>
      <c r="U3458" s="1">
        <v>45540</v>
      </c>
      <c r="V3458" t="s">
        <v>180</v>
      </c>
      <c r="W3458">
        <v>561124</v>
      </c>
      <c r="X3458" t="s">
        <v>14234</v>
      </c>
      <c r="Y3458">
        <v>546</v>
      </c>
      <c r="Z3458">
        <v>1151</v>
      </c>
      <c r="AA3458">
        <v>5</v>
      </c>
      <c r="AB3458">
        <v>2302</v>
      </c>
    </row>
    <row r="3459" spans="1:28" x14ac:dyDescent="0.3">
      <c r="A3459" t="s">
        <v>28</v>
      </c>
      <c r="B3459" t="s">
        <v>29</v>
      </c>
      <c r="C3459" t="s">
        <v>66</v>
      </c>
      <c r="D3459" t="s">
        <v>546</v>
      </c>
      <c r="E3459" t="s">
        <v>46</v>
      </c>
      <c r="F3459" t="s">
        <v>175</v>
      </c>
      <c r="G3459">
        <v>88</v>
      </c>
      <c r="H3459">
        <v>429661</v>
      </c>
      <c r="I3459" t="s">
        <v>58</v>
      </c>
      <c r="J3459" s="1">
        <v>44748</v>
      </c>
      <c r="K3459">
        <v>950</v>
      </c>
      <c r="L3459" t="s">
        <v>14235</v>
      </c>
      <c r="M3459" t="s">
        <v>1291</v>
      </c>
      <c r="N3459" t="s">
        <v>14236</v>
      </c>
      <c r="O3459" t="s">
        <v>14237</v>
      </c>
      <c r="P3459" t="s">
        <v>71</v>
      </c>
      <c r="Q3459">
        <v>11</v>
      </c>
      <c r="R3459" t="s">
        <v>88</v>
      </c>
      <c r="S3459" t="s">
        <v>118</v>
      </c>
      <c r="T3459">
        <v>64804</v>
      </c>
      <c r="U3459" s="1">
        <v>45385</v>
      </c>
      <c r="V3459" t="s">
        <v>80</v>
      </c>
      <c r="W3459">
        <v>766819</v>
      </c>
      <c r="X3459" t="s">
        <v>14238</v>
      </c>
      <c r="Y3459">
        <v>923</v>
      </c>
      <c r="Z3459">
        <v>2875</v>
      </c>
      <c r="AA3459">
        <v>4</v>
      </c>
      <c r="AB3459">
        <v>4600</v>
      </c>
    </row>
    <row r="3460" spans="1:28" x14ac:dyDescent="0.3">
      <c r="A3460" t="s">
        <v>28</v>
      </c>
      <c r="B3460" t="s">
        <v>29</v>
      </c>
      <c r="C3460" t="s">
        <v>193</v>
      </c>
      <c r="D3460" t="s">
        <v>82</v>
      </c>
      <c r="E3460" t="s">
        <v>56</v>
      </c>
      <c r="F3460" t="s">
        <v>33</v>
      </c>
      <c r="G3460">
        <v>54</v>
      </c>
      <c r="H3460">
        <v>412563</v>
      </c>
      <c r="I3460" t="s">
        <v>34</v>
      </c>
      <c r="J3460" s="1">
        <v>44143</v>
      </c>
      <c r="K3460">
        <v>1100</v>
      </c>
      <c r="L3460" t="s">
        <v>14239</v>
      </c>
      <c r="M3460" t="s">
        <v>1007</v>
      </c>
      <c r="N3460" t="s">
        <v>14240</v>
      </c>
      <c r="O3460" t="s">
        <v>14241</v>
      </c>
      <c r="P3460" t="s">
        <v>71</v>
      </c>
      <c r="Q3460">
        <v>4</v>
      </c>
      <c r="R3460" t="s">
        <v>40</v>
      </c>
      <c r="S3460" t="s">
        <v>118</v>
      </c>
      <c r="T3460">
        <v>57763</v>
      </c>
      <c r="U3460" s="1">
        <v>45482</v>
      </c>
      <c r="V3460" t="s">
        <v>126</v>
      </c>
      <c r="W3460">
        <v>279015</v>
      </c>
      <c r="X3460" t="s">
        <v>14242</v>
      </c>
      <c r="Y3460">
        <v>660</v>
      </c>
      <c r="Z3460">
        <v>1941</v>
      </c>
      <c r="AA3460">
        <v>2</v>
      </c>
      <c r="AB3460" s="2" t="s">
        <v>14243</v>
      </c>
    </row>
    <row r="3461" spans="1:28" x14ac:dyDescent="0.3">
      <c r="A3461" t="s">
        <v>28</v>
      </c>
      <c r="B3461" t="s">
        <v>29</v>
      </c>
      <c r="C3461" t="s">
        <v>44</v>
      </c>
      <c r="D3461" t="s">
        <v>421</v>
      </c>
      <c r="E3461" t="s">
        <v>46</v>
      </c>
      <c r="F3461" t="s">
        <v>57</v>
      </c>
      <c r="G3461">
        <v>99</v>
      </c>
      <c r="H3461">
        <v>437273</v>
      </c>
      <c r="I3461" t="s">
        <v>34</v>
      </c>
      <c r="J3461" s="1">
        <v>44721</v>
      </c>
      <c r="K3461">
        <v>950</v>
      </c>
      <c r="L3461" t="s">
        <v>14244</v>
      </c>
      <c r="M3461" t="s">
        <v>487</v>
      </c>
      <c r="N3461" t="s">
        <v>14245</v>
      </c>
      <c r="O3461" t="s">
        <v>14246</v>
      </c>
      <c r="P3461" t="s">
        <v>87</v>
      </c>
      <c r="Q3461">
        <v>13</v>
      </c>
      <c r="R3461" t="s">
        <v>88</v>
      </c>
      <c r="S3461" t="s">
        <v>118</v>
      </c>
      <c r="T3461">
        <v>52338</v>
      </c>
      <c r="U3461" s="1">
        <v>45329</v>
      </c>
      <c r="V3461" t="s">
        <v>119</v>
      </c>
      <c r="W3461">
        <v>856690</v>
      </c>
      <c r="X3461" t="s">
        <v>14247</v>
      </c>
      <c r="Y3461">
        <v>806</v>
      </c>
      <c r="Z3461">
        <v>871</v>
      </c>
      <c r="AA3461">
        <v>2</v>
      </c>
      <c r="AB3461" s="2" t="s">
        <v>14248</v>
      </c>
    </row>
    <row r="3462" spans="1:28" x14ac:dyDescent="0.3">
      <c r="A3462" t="s">
        <v>28</v>
      </c>
      <c r="B3462" t="s">
        <v>29</v>
      </c>
      <c r="C3462" t="s">
        <v>193</v>
      </c>
      <c r="D3462" t="s">
        <v>317</v>
      </c>
      <c r="E3462" t="s">
        <v>56</v>
      </c>
      <c r="F3462" t="s">
        <v>175</v>
      </c>
      <c r="G3462">
        <v>36</v>
      </c>
      <c r="H3462">
        <v>412565</v>
      </c>
      <c r="I3462" t="s">
        <v>34</v>
      </c>
      <c r="J3462" s="1">
        <v>43896</v>
      </c>
      <c r="K3462">
        <v>800</v>
      </c>
      <c r="L3462" t="s">
        <v>14249</v>
      </c>
      <c r="M3462" t="s">
        <v>165</v>
      </c>
      <c r="N3462" t="s">
        <v>14250</v>
      </c>
      <c r="O3462" t="s">
        <v>14251</v>
      </c>
      <c r="P3462" t="s">
        <v>51</v>
      </c>
      <c r="Q3462">
        <v>4</v>
      </c>
      <c r="R3462" t="s">
        <v>88</v>
      </c>
      <c r="S3462" t="s">
        <v>79</v>
      </c>
      <c r="T3462">
        <v>33367</v>
      </c>
      <c r="U3462" s="1">
        <v>45566</v>
      </c>
      <c r="V3462" t="s">
        <v>155</v>
      </c>
      <c r="W3462">
        <v>546253</v>
      </c>
      <c r="X3462" t="s">
        <v>14252</v>
      </c>
      <c r="Y3462">
        <v>398</v>
      </c>
      <c r="Z3462">
        <v>606</v>
      </c>
      <c r="AA3462">
        <v>7</v>
      </c>
      <c r="AB3462" s="2" t="s">
        <v>11897</v>
      </c>
    </row>
    <row r="3463" spans="1:28" x14ac:dyDescent="0.3">
      <c r="A3463" t="s">
        <v>28</v>
      </c>
      <c r="B3463" t="s">
        <v>29</v>
      </c>
      <c r="C3463" t="s">
        <v>54</v>
      </c>
      <c r="D3463" t="s">
        <v>182</v>
      </c>
      <c r="E3463" t="s">
        <v>32</v>
      </c>
      <c r="F3463" t="s">
        <v>355</v>
      </c>
      <c r="G3463">
        <v>43</v>
      </c>
      <c r="H3463">
        <v>404247</v>
      </c>
      <c r="I3463" t="s">
        <v>58</v>
      </c>
      <c r="J3463" s="1">
        <v>44031</v>
      </c>
      <c r="K3463">
        <v>1300</v>
      </c>
      <c r="L3463" t="s">
        <v>14253</v>
      </c>
      <c r="M3463" t="s">
        <v>423</v>
      </c>
      <c r="N3463" t="s">
        <v>14254</v>
      </c>
      <c r="O3463" t="s">
        <v>14255</v>
      </c>
      <c r="P3463" t="s">
        <v>71</v>
      </c>
      <c r="Q3463">
        <v>3</v>
      </c>
      <c r="R3463" t="s">
        <v>88</v>
      </c>
      <c r="S3463" t="s">
        <v>41</v>
      </c>
      <c r="T3463">
        <v>45049</v>
      </c>
      <c r="U3463" s="1">
        <v>45460</v>
      </c>
      <c r="V3463" t="s">
        <v>52</v>
      </c>
      <c r="W3463">
        <v>386318</v>
      </c>
      <c r="X3463" t="s">
        <v>14256</v>
      </c>
      <c r="Y3463">
        <v>368</v>
      </c>
      <c r="Z3463">
        <v>2320</v>
      </c>
      <c r="AA3463">
        <v>7</v>
      </c>
      <c r="AB3463">
        <v>6496</v>
      </c>
    </row>
    <row r="3464" spans="1:28" x14ac:dyDescent="0.3">
      <c r="A3464" t="s">
        <v>28</v>
      </c>
      <c r="B3464" t="s">
        <v>29</v>
      </c>
      <c r="C3464" t="s">
        <v>44</v>
      </c>
      <c r="D3464" t="s">
        <v>380</v>
      </c>
      <c r="E3464" t="s">
        <v>56</v>
      </c>
      <c r="F3464" t="s">
        <v>83</v>
      </c>
      <c r="G3464">
        <v>15</v>
      </c>
      <c r="H3464">
        <v>437958</v>
      </c>
      <c r="I3464" t="s">
        <v>58</v>
      </c>
      <c r="J3464" s="1">
        <v>44928</v>
      </c>
      <c r="K3464">
        <v>1200</v>
      </c>
      <c r="L3464" t="s">
        <v>14257</v>
      </c>
      <c r="M3464" t="s">
        <v>747</v>
      </c>
      <c r="N3464" t="s">
        <v>14258</v>
      </c>
      <c r="O3464" t="s">
        <v>14259</v>
      </c>
      <c r="P3464" t="s">
        <v>87</v>
      </c>
      <c r="Q3464">
        <v>9</v>
      </c>
      <c r="R3464" t="s">
        <v>88</v>
      </c>
      <c r="S3464" t="s">
        <v>118</v>
      </c>
      <c r="T3464">
        <v>78643</v>
      </c>
      <c r="U3464" s="1">
        <v>45608</v>
      </c>
      <c r="V3464" t="s">
        <v>42</v>
      </c>
      <c r="W3464">
        <v>983093</v>
      </c>
      <c r="X3464" t="s">
        <v>9467</v>
      </c>
      <c r="Y3464">
        <v>965</v>
      </c>
      <c r="Z3464">
        <v>1979</v>
      </c>
      <c r="AA3464">
        <v>8</v>
      </c>
      <c r="AB3464">
        <v>6332.8</v>
      </c>
    </row>
    <row r="3465" spans="1:28" x14ac:dyDescent="0.3">
      <c r="A3465" t="s">
        <v>28</v>
      </c>
      <c r="B3465" t="s">
        <v>29</v>
      </c>
      <c r="C3465" t="s">
        <v>66</v>
      </c>
      <c r="D3465" t="s">
        <v>163</v>
      </c>
      <c r="E3465" t="s">
        <v>46</v>
      </c>
      <c r="F3465" t="s">
        <v>113</v>
      </c>
      <c r="G3465">
        <v>91</v>
      </c>
      <c r="H3465">
        <v>433137</v>
      </c>
      <c r="I3465" t="s">
        <v>58</v>
      </c>
      <c r="J3465" s="1">
        <v>45559</v>
      </c>
      <c r="K3465">
        <v>1300</v>
      </c>
      <c r="L3465" t="s">
        <v>14260</v>
      </c>
      <c r="M3465" t="s">
        <v>85</v>
      </c>
      <c r="N3465" t="s">
        <v>14261</v>
      </c>
      <c r="O3465" t="s">
        <v>14262</v>
      </c>
      <c r="P3465" t="s">
        <v>87</v>
      </c>
      <c r="Q3465">
        <v>3</v>
      </c>
      <c r="R3465" t="s">
        <v>40</v>
      </c>
      <c r="S3465" t="s">
        <v>79</v>
      </c>
      <c r="T3465">
        <v>46242</v>
      </c>
      <c r="U3465" s="1">
        <v>45464</v>
      </c>
      <c r="V3465" t="s">
        <v>52</v>
      </c>
      <c r="W3465">
        <v>298313</v>
      </c>
      <c r="X3465" t="s">
        <v>14263</v>
      </c>
      <c r="Y3465">
        <v>766</v>
      </c>
      <c r="Z3465">
        <v>921</v>
      </c>
      <c r="AA3465">
        <v>7</v>
      </c>
      <c r="AB3465">
        <v>2578.8000000000002</v>
      </c>
    </row>
    <row r="3466" spans="1:28" x14ac:dyDescent="0.3">
      <c r="A3466" t="s">
        <v>28</v>
      </c>
      <c r="B3466" t="s">
        <v>29</v>
      </c>
      <c r="C3466" t="s">
        <v>44</v>
      </c>
      <c r="D3466" t="s">
        <v>55</v>
      </c>
      <c r="E3466" t="s">
        <v>46</v>
      </c>
      <c r="F3466" t="s">
        <v>175</v>
      </c>
      <c r="G3466">
        <v>12</v>
      </c>
      <c r="H3466">
        <v>430138</v>
      </c>
      <c r="I3466" t="s">
        <v>58</v>
      </c>
      <c r="J3466" s="1">
        <v>43913</v>
      </c>
      <c r="K3466">
        <v>1000</v>
      </c>
      <c r="L3466" t="s">
        <v>14264</v>
      </c>
      <c r="M3466" t="s">
        <v>232</v>
      </c>
      <c r="N3466" t="s">
        <v>14265</v>
      </c>
      <c r="O3466" t="s">
        <v>14266</v>
      </c>
      <c r="P3466" t="s">
        <v>71</v>
      </c>
      <c r="Q3466">
        <v>9</v>
      </c>
      <c r="R3466" t="s">
        <v>88</v>
      </c>
      <c r="S3466" t="s">
        <v>118</v>
      </c>
      <c r="T3466">
        <v>53460</v>
      </c>
      <c r="U3466" s="1">
        <v>45497</v>
      </c>
      <c r="V3466" t="s">
        <v>126</v>
      </c>
      <c r="W3466">
        <v>433485</v>
      </c>
      <c r="X3466" t="s">
        <v>14267</v>
      </c>
      <c r="Y3466">
        <v>731</v>
      </c>
      <c r="Z3466">
        <v>859</v>
      </c>
      <c r="AA3466">
        <v>8</v>
      </c>
      <c r="AB3466">
        <v>2748.8</v>
      </c>
    </row>
    <row r="3467" spans="1:28" x14ac:dyDescent="0.3">
      <c r="A3467" t="s">
        <v>28</v>
      </c>
      <c r="B3467" t="s">
        <v>29</v>
      </c>
      <c r="C3467" t="s">
        <v>148</v>
      </c>
      <c r="D3467" t="s">
        <v>134</v>
      </c>
      <c r="E3467" t="s">
        <v>56</v>
      </c>
      <c r="F3467" t="s">
        <v>175</v>
      </c>
      <c r="G3467">
        <v>19</v>
      </c>
      <c r="H3467">
        <v>429724</v>
      </c>
      <c r="I3467" t="s">
        <v>58</v>
      </c>
      <c r="J3467" s="1">
        <v>44239</v>
      </c>
      <c r="K3467">
        <v>1100</v>
      </c>
      <c r="L3467" t="s">
        <v>14268</v>
      </c>
      <c r="M3467" t="s">
        <v>1030</v>
      </c>
      <c r="N3467" t="s">
        <v>14269</v>
      </c>
      <c r="O3467" t="s">
        <v>14270</v>
      </c>
      <c r="P3467" t="s">
        <v>39</v>
      </c>
      <c r="Q3467">
        <v>5</v>
      </c>
      <c r="R3467" t="s">
        <v>40</v>
      </c>
      <c r="S3467" t="s">
        <v>63</v>
      </c>
      <c r="T3467">
        <v>80698</v>
      </c>
      <c r="U3467" s="1">
        <v>45616</v>
      </c>
      <c r="V3467" t="s">
        <v>42</v>
      </c>
      <c r="W3467">
        <v>543193</v>
      </c>
      <c r="X3467" t="s">
        <v>14271</v>
      </c>
      <c r="Y3467">
        <v>372</v>
      </c>
      <c r="Z3467">
        <v>1673</v>
      </c>
      <c r="AA3467">
        <v>5</v>
      </c>
      <c r="AB3467">
        <v>3346</v>
      </c>
    </row>
    <row r="3468" spans="1:28" x14ac:dyDescent="0.3">
      <c r="A3468" t="s">
        <v>28</v>
      </c>
      <c r="B3468" t="s">
        <v>29</v>
      </c>
      <c r="C3468" t="s">
        <v>66</v>
      </c>
      <c r="D3468" t="s">
        <v>546</v>
      </c>
      <c r="E3468" t="s">
        <v>46</v>
      </c>
      <c r="F3468" t="s">
        <v>47</v>
      </c>
      <c r="G3468">
        <v>19</v>
      </c>
      <c r="H3468">
        <v>422244</v>
      </c>
      <c r="I3468" t="s">
        <v>34</v>
      </c>
      <c r="J3468" s="1">
        <v>44945</v>
      </c>
      <c r="K3468">
        <v>800</v>
      </c>
      <c r="L3468" t="s">
        <v>14272</v>
      </c>
      <c r="M3468" t="s">
        <v>129</v>
      </c>
      <c r="N3468" t="s">
        <v>14273</v>
      </c>
      <c r="O3468" t="s">
        <v>14274</v>
      </c>
      <c r="P3468" t="s">
        <v>39</v>
      </c>
      <c r="Q3468">
        <v>15</v>
      </c>
      <c r="R3468" t="s">
        <v>40</v>
      </c>
      <c r="S3468" t="s">
        <v>41</v>
      </c>
      <c r="T3468">
        <v>27096</v>
      </c>
      <c r="U3468" s="1">
        <v>45375</v>
      </c>
      <c r="V3468" t="s">
        <v>72</v>
      </c>
      <c r="W3468">
        <v>573857</v>
      </c>
      <c r="X3468" t="s">
        <v>14275</v>
      </c>
      <c r="Y3468">
        <v>266</v>
      </c>
      <c r="Z3468">
        <v>1371</v>
      </c>
      <c r="AA3468">
        <v>1</v>
      </c>
      <c r="AB3468">
        <v>548.4</v>
      </c>
    </row>
    <row r="3469" spans="1:28" x14ac:dyDescent="0.3">
      <c r="A3469" t="s">
        <v>28</v>
      </c>
      <c r="B3469" t="s">
        <v>29</v>
      </c>
      <c r="C3469" t="s">
        <v>54</v>
      </c>
      <c r="D3469" t="s">
        <v>524</v>
      </c>
      <c r="E3469" t="s">
        <v>46</v>
      </c>
      <c r="F3469" t="s">
        <v>33</v>
      </c>
      <c r="G3469">
        <v>3</v>
      </c>
      <c r="H3469">
        <v>402827</v>
      </c>
      <c r="I3469" t="s">
        <v>58</v>
      </c>
      <c r="J3469" s="1">
        <v>44079</v>
      </c>
      <c r="K3469">
        <v>1100</v>
      </c>
      <c r="L3469" t="s">
        <v>14276</v>
      </c>
      <c r="M3469" t="s">
        <v>319</v>
      </c>
      <c r="N3469" t="s">
        <v>14277</v>
      </c>
      <c r="O3469" t="s">
        <v>14278</v>
      </c>
      <c r="P3469" t="s">
        <v>39</v>
      </c>
      <c r="Q3469">
        <v>4</v>
      </c>
      <c r="R3469" t="s">
        <v>40</v>
      </c>
      <c r="S3469" t="s">
        <v>79</v>
      </c>
      <c r="T3469">
        <v>93842</v>
      </c>
      <c r="U3469" s="1">
        <v>45616</v>
      </c>
      <c r="V3469" t="s">
        <v>42</v>
      </c>
      <c r="W3469">
        <v>774507</v>
      </c>
      <c r="X3469" t="s">
        <v>14279</v>
      </c>
      <c r="Y3469">
        <v>753</v>
      </c>
      <c r="Z3469">
        <v>1078</v>
      </c>
      <c r="AA3469">
        <v>2</v>
      </c>
      <c r="AB3469" s="2" t="s">
        <v>9320</v>
      </c>
    </row>
    <row r="3470" spans="1:28" x14ac:dyDescent="0.3">
      <c r="A3470" t="s">
        <v>28</v>
      </c>
      <c r="B3470" t="s">
        <v>29</v>
      </c>
      <c r="C3470" t="s">
        <v>193</v>
      </c>
      <c r="D3470" t="s">
        <v>274</v>
      </c>
      <c r="E3470" t="s">
        <v>46</v>
      </c>
      <c r="F3470" t="s">
        <v>150</v>
      </c>
      <c r="G3470">
        <v>63</v>
      </c>
      <c r="H3470">
        <v>412621</v>
      </c>
      <c r="I3470" t="s">
        <v>34</v>
      </c>
      <c r="J3470" s="1">
        <v>44144</v>
      </c>
      <c r="K3470">
        <v>1400</v>
      </c>
      <c r="L3470" t="s">
        <v>14280</v>
      </c>
      <c r="M3470" t="s">
        <v>94</v>
      </c>
      <c r="N3470" t="s">
        <v>14281</v>
      </c>
      <c r="O3470" t="s">
        <v>14282</v>
      </c>
      <c r="P3470" t="s">
        <v>71</v>
      </c>
      <c r="Q3470">
        <v>16</v>
      </c>
      <c r="R3470" t="s">
        <v>40</v>
      </c>
      <c r="S3470" t="s">
        <v>79</v>
      </c>
      <c r="T3470">
        <v>23624</v>
      </c>
      <c r="U3470" s="1">
        <v>45588</v>
      </c>
      <c r="V3470" t="s">
        <v>155</v>
      </c>
      <c r="W3470">
        <v>295581</v>
      </c>
      <c r="X3470" t="s">
        <v>14063</v>
      </c>
      <c r="Y3470">
        <v>811</v>
      </c>
      <c r="Z3470">
        <v>2770</v>
      </c>
      <c r="AA3470">
        <v>3</v>
      </c>
      <c r="AB3470">
        <v>3324</v>
      </c>
    </row>
    <row r="3471" spans="1:28" x14ac:dyDescent="0.3">
      <c r="A3471" t="s">
        <v>28</v>
      </c>
      <c r="B3471" t="s">
        <v>29</v>
      </c>
      <c r="C3471" t="s">
        <v>54</v>
      </c>
      <c r="D3471" t="s">
        <v>274</v>
      </c>
      <c r="E3471" t="s">
        <v>32</v>
      </c>
      <c r="F3471" t="s">
        <v>33</v>
      </c>
      <c r="G3471">
        <v>5</v>
      </c>
      <c r="H3471">
        <v>433867</v>
      </c>
      <c r="I3471" t="s">
        <v>58</v>
      </c>
      <c r="J3471" s="1">
        <v>44992</v>
      </c>
      <c r="K3471">
        <v>1000</v>
      </c>
      <c r="L3471" t="s">
        <v>14283</v>
      </c>
      <c r="M3471" t="s">
        <v>487</v>
      </c>
      <c r="N3471" t="s">
        <v>14284</v>
      </c>
      <c r="O3471" t="s">
        <v>14285</v>
      </c>
      <c r="P3471" t="s">
        <v>71</v>
      </c>
      <c r="Q3471">
        <v>19</v>
      </c>
      <c r="R3471" t="s">
        <v>40</v>
      </c>
      <c r="S3471" t="s">
        <v>79</v>
      </c>
      <c r="T3471">
        <v>22640</v>
      </c>
      <c r="U3471" s="1">
        <v>45379</v>
      </c>
      <c r="V3471" t="s">
        <v>72</v>
      </c>
      <c r="W3471">
        <v>171631</v>
      </c>
      <c r="X3471" t="s">
        <v>14286</v>
      </c>
      <c r="Y3471">
        <v>783</v>
      </c>
      <c r="Z3471">
        <v>2311</v>
      </c>
      <c r="AA3471">
        <v>2</v>
      </c>
      <c r="AB3471" s="2" t="s">
        <v>14287</v>
      </c>
    </row>
    <row r="3472" spans="1:28" x14ac:dyDescent="0.3">
      <c r="A3472" t="s">
        <v>28</v>
      </c>
      <c r="B3472" t="s">
        <v>29</v>
      </c>
      <c r="C3472" t="s">
        <v>66</v>
      </c>
      <c r="D3472" t="s">
        <v>187</v>
      </c>
      <c r="E3472" t="s">
        <v>46</v>
      </c>
      <c r="F3472" t="s">
        <v>175</v>
      </c>
      <c r="G3472">
        <v>66</v>
      </c>
      <c r="H3472">
        <v>435751</v>
      </c>
      <c r="I3472" t="s">
        <v>34</v>
      </c>
      <c r="J3472" s="1">
        <v>45438</v>
      </c>
      <c r="K3472">
        <v>1100</v>
      </c>
      <c r="L3472" t="s">
        <v>14288</v>
      </c>
      <c r="M3472" t="s">
        <v>76</v>
      </c>
      <c r="N3472" t="s">
        <v>14289</v>
      </c>
      <c r="O3472" t="s">
        <v>14290</v>
      </c>
      <c r="P3472" t="s">
        <v>71</v>
      </c>
      <c r="Q3472">
        <v>6</v>
      </c>
      <c r="R3472" t="s">
        <v>88</v>
      </c>
      <c r="S3472" t="s">
        <v>63</v>
      </c>
      <c r="T3472">
        <v>66975</v>
      </c>
      <c r="U3472" s="1">
        <v>45554</v>
      </c>
      <c r="V3472" t="s">
        <v>180</v>
      </c>
      <c r="W3472">
        <v>751133</v>
      </c>
      <c r="X3472" t="s">
        <v>14291</v>
      </c>
      <c r="Y3472">
        <v>745</v>
      </c>
      <c r="Z3472">
        <v>1949</v>
      </c>
      <c r="AA3472">
        <v>2</v>
      </c>
      <c r="AB3472">
        <v>1559.2</v>
      </c>
    </row>
    <row r="3473" spans="1:28" x14ac:dyDescent="0.3">
      <c r="A3473" t="s">
        <v>28</v>
      </c>
      <c r="B3473" t="s">
        <v>29</v>
      </c>
      <c r="C3473" t="s">
        <v>148</v>
      </c>
      <c r="D3473" t="s">
        <v>182</v>
      </c>
      <c r="E3473" t="s">
        <v>46</v>
      </c>
      <c r="F3473" t="s">
        <v>47</v>
      </c>
      <c r="G3473">
        <v>82</v>
      </c>
      <c r="H3473">
        <v>415750</v>
      </c>
      <c r="I3473" t="s">
        <v>58</v>
      </c>
      <c r="J3473" s="1">
        <v>44879</v>
      </c>
      <c r="K3473">
        <v>950</v>
      </c>
      <c r="L3473" t="s">
        <v>14292</v>
      </c>
      <c r="M3473" t="s">
        <v>244</v>
      </c>
      <c r="N3473" t="s">
        <v>14293</v>
      </c>
      <c r="O3473" t="s">
        <v>14294</v>
      </c>
      <c r="P3473" t="s">
        <v>71</v>
      </c>
      <c r="Q3473">
        <v>14</v>
      </c>
      <c r="R3473" t="s">
        <v>88</v>
      </c>
      <c r="S3473" t="s">
        <v>41</v>
      </c>
      <c r="T3473">
        <v>95472</v>
      </c>
      <c r="U3473" s="1">
        <v>45615</v>
      </c>
      <c r="V3473" t="s">
        <v>42</v>
      </c>
      <c r="W3473">
        <v>919596</v>
      </c>
      <c r="X3473" t="s">
        <v>14295</v>
      </c>
      <c r="Y3473">
        <v>629</v>
      </c>
      <c r="Z3473">
        <v>1305</v>
      </c>
      <c r="AA3473">
        <v>6</v>
      </c>
      <c r="AB3473">
        <v>3132</v>
      </c>
    </row>
    <row r="3474" spans="1:28" x14ac:dyDescent="0.3">
      <c r="A3474" t="s">
        <v>28</v>
      </c>
      <c r="B3474" t="s">
        <v>29</v>
      </c>
      <c r="C3474" t="s">
        <v>30</v>
      </c>
      <c r="D3474" t="s">
        <v>317</v>
      </c>
      <c r="E3474" t="s">
        <v>56</v>
      </c>
      <c r="F3474" t="s">
        <v>106</v>
      </c>
      <c r="G3474">
        <v>69</v>
      </c>
      <c r="H3474">
        <v>416994</v>
      </c>
      <c r="I3474" t="s">
        <v>34</v>
      </c>
      <c r="J3474" s="1">
        <v>43981</v>
      </c>
      <c r="K3474">
        <v>1100</v>
      </c>
      <c r="L3474" t="s">
        <v>14296</v>
      </c>
      <c r="M3474" t="s">
        <v>1305</v>
      </c>
      <c r="N3474" t="s">
        <v>14297</v>
      </c>
      <c r="O3474" t="s">
        <v>14298</v>
      </c>
      <c r="P3474" t="s">
        <v>87</v>
      </c>
      <c r="Q3474">
        <v>5</v>
      </c>
      <c r="R3474" t="s">
        <v>40</v>
      </c>
      <c r="S3474" t="s">
        <v>118</v>
      </c>
      <c r="T3474">
        <v>60650</v>
      </c>
      <c r="U3474" s="1">
        <v>45303</v>
      </c>
      <c r="V3474" t="s">
        <v>111</v>
      </c>
      <c r="W3474">
        <v>519216</v>
      </c>
      <c r="X3474" t="s">
        <v>14299</v>
      </c>
      <c r="Y3474">
        <v>581</v>
      </c>
      <c r="Z3474">
        <v>2694</v>
      </c>
      <c r="AA3474">
        <v>8</v>
      </c>
      <c r="AB3474" s="2" t="s">
        <v>14300</v>
      </c>
    </row>
    <row r="3475" spans="1:28" x14ac:dyDescent="0.3">
      <c r="A3475" t="s">
        <v>28</v>
      </c>
      <c r="B3475" t="s">
        <v>29</v>
      </c>
      <c r="C3475" t="s">
        <v>148</v>
      </c>
      <c r="D3475" t="s">
        <v>142</v>
      </c>
      <c r="E3475" t="s">
        <v>56</v>
      </c>
      <c r="F3475" t="s">
        <v>57</v>
      </c>
      <c r="G3475">
        <v>27</v>
      </c>
      <c r="H3475">
        <v>414172</v>
      </c>
      <c r="I3475" t="s">
        <v>58</v>
      </c>
      <c r="J3475" s="1">
        <v>44531</v>
      </c>
      <c r="K3475">
        <v>1100</v>
      </c>
      <c r="L3475" t="s">
        <v>14301</v>
      </c>
      <c r="M3475" t="s">
        <v>542</v>
      </c>
      <c r="N3475" t="s">
        <v>14302</v>
      </c>
      <c r="O3475">
        <f>1-434-652-789</f>
        <v>-1874</v>
      </c>
      <c r="P3475" t="s">
        <v>51</v>
      </c>
      <c r="Q3475">
        <v>13</v>
      </c>
      <c r="R3475" t="s">
        <v>40</v>
      </c>
      <c r="S3475" t="s">
        <v>63</v>
      </c>
      <c r="T3475">
        <v>50914</v>
      </c>
      <c r="U3475" s="1">
        <v>45340</v>
      </c>
      <c r="V3475" t="s">
        <v>119</v>
      </c>
      <c r="W3475">
        <v>115387</v>
      </c>
      <c r="X3475" t="s">
        <v>14303</v>
      </c>
      <c r="Y3475">
        <v>611</v>
      </c>
      <c r="Z3475">
        <v>1014</v>
      </c>
      <c r="AA3475">
        <v>8</v>
      </c>
      <c r="AB3475">
        <v>3244.8</v>
      </c>
    </row>
    <row r="3476" spans="1:28" x14ac:dyDescent="0.3">
      <c r="A3476" t="s">
        <v>28</v>
      </c>
      <c r="B3476" t="s">
        <v>29</v>
      </c>
      <c r="C3476" t="s">
        <v>30</v>
      </c>
      <c r="D3476" t="s">
        <v>187</v>
      </c>
      <c r="E3476" t="s">
        <v>56</v>
      </c>
      <c r="F3476" t="s">
        <v>106</v>
      </c>
      <c r="G3476">
        <v>91</v>
      </c>
      <c r="H3476">
        <v>438117</v>
      </c>
      <c r="I3476" t="s">
        <v>34</v>
      </c>
      <c r="J3476" s="1">
        <v>45280</v>
      </c>
      <c r="K3476">
        <v>1000</v>
      </c>
      <c r="L3476" t="s">
        <v>2129</v>
      </c>
      <c r="M3476" t="s">
        <v>654</v>
      </c>
      <c r="N3476" t="s">
        <v>14304</v>
      </c>
      <c r="O3476">
        <v>9691765963</v>
      </c>
      <c r="P3476" t="s">
        <v>51</v>
      </c>
      <c r="Q3476">
        <v>14</v>
      </c>
      <c r="R3476" t="s">
        <v>40</v>
      </c>
      <c r="S3476" t="s">
        <v>41</v>
      </c>
      <c r="T3476">
        <v>11382</v>
      </c>
      <c r="U3476" s="1">
        <v>45624</v>
      </c>
      <c r="V3476" t="s">
        <v>42</v>
      </c>
      <c r="W3476">
        <v>467432</v>
      </c>
      <c r="X3476" t="s">
        <v>14305</v>
      </c>
      <c r="Y3476">
        <v>723</v>
      </c>
      <c r="Z3476">
        <v>717</v>
      </c>
      <c r="AA3476">
        <v>5</v>
      </c>
      <c r="AB3476">
        <v>1434</v>
      </c>
    </row>
    <row r="3477" spans="1:28" x14ac:dyDescent="0.3">
      <c r="A3477" t="s">
        <v>28</v>
      </c>
      <c r="B3477" t="s">
        <v>29</v>
      </c>
      <c r="C3477" t="s">
        <v>193</v>
      </c>
      <c r="D3477" t="s">
        <v>254</v>
      </c>
      <c r="E3477" t="s">
        <v>32</v>
      </c>
      <c r="F3477" t="s">
        <v>57</v>
      </c>
      <c r="G3477">
        <v>16</v>
      </c>
      <c r="H3477">
        <v>400010</v>
      </c>
      <c r="I3477" t="s">
        <v>58</v>
      </c>
      <c r="J3477" s="1">
        <v>45605</v>
      </c>
      <c r="K3477">
        <v>800</v>
      </c>
      <c r="L3477" t="s">
        <v>14306</v>
      </c>
      <c r="M3477" t="s">
        <v>1488</v>
      </c>
      <c r="N3477" t="s">
        <v>14307</v>
      </c>
      <c r="O3477" t="s">
        <v>14308</v>
      </c>
      <c r="P3477" t="s">
        <v>39</v>
      </c>
      <c r="Q3477">
        <v>3</v>
      </c>
      <c r="R3477" t="s">
        <v>88</v>
      </c>
      <c r="S3477" t="s">
        <v>63</v>
      </c>
      <c r="T3477">
        <v>42853</v>
      </c>
      <c r="U3477" s="1">
        <v>45433</v>
      </c>
      <c r="V3477" t="s">
        <v>140</v>
      </c>
      <c r="W3477">
        <v>249110</v>
      </c>
      <c r="X3477" t="s">
        <v>14309</v>
      </c>
      <c r="Y3477">
        <v>431</v>
      </c>
      <c r="Z3477">
        <v>937</v>
      </c>
      <c r="AA3477">
        <v>2</v>
      </c>
      <c r="AB3477">
        <v>749.6</v>
      </c>
    </row>
    <row r="3478" spans="1:28" x14ac:dyDescent="0.3">
      <c r="A3478" t="s">
        <v>28</v>
      </c>
      <c r="B3478" t="s">
        <v>29</v>
      </c>
      <c r="C3478" t="s">
        <v>148</v>
      </c>
      <c r="D3478" t="s">
        <v>187</v>
      </c>
      <c r="E3478" t="s">
        <v>56</v>
      </c>
      <c r="F3478" t="s">
        <v>83</v>
      </c>
      <c r="G3478">
        <v>96</v>
      </c>
      <c r="H3478">
        <v>420537</v>
      </c>
      <c r="I3478" t="s">
        <v>58</v>
      </c>
      <c r="J3478" s="1">
        <v>45268</v>
      </c>
      <c r="K3478">
        <v>1100</v>
      </c>
      <c r="L3478" t="s">
        <v>14310</v>
      </c>
      <c r="M3478" t="s">
        <v>1048</v>
      </c>
      <c r="N3478" t="s">
        <v>14311</v>
      </c>
      <c r="O3478" t="s">
        <v>14312</v>
      </c>
      <c r="P3478" t="s">
        <v>71</v>
      </c>
      <c r="Q3478">
        <v>15</v>
      </c>
      <c r="R3478" t="s">
        <v>88</v>
      </c>
      <c r="S3478" t="s">
        <v>79</v>
      </c>
      <c r="T3478">
        <v>65688</v>
      </c>
      <c r="U3478" s="1">
        <v>45333</v>
      </c>
      <c r="V3478" t="s">
        <v>119</v>
      </c>
      <c r="W3478">
        <v>963560</v>
      </c>
      <c r="X3478" t="s">
        <v>14313</v>
      </c>
      <c r="Y3478">
        <v>858</v>
      </c>
      <c r="Z3478">
        <v>2372</v>
      </c>
      <c r="AA3478">
        <v>7</v>
      </c>
      <c r="AB3478">
        <v>6641.6</v>
      </c>
    </row>
    <row r="3479" spans="1:28" x14ac:dyDescent="0.3">
      <c r="A3479" t="s">
        <v>28</v>
      </c>
      <c r="B3479" t="s">
        <v>29</v>
      </c>
      <c r="C3479" t="s">
        <v>157</v>
      </c>
      <c r="D3479" t="s">
        <v>248</v>
      </c>
      <c r="E3479" t="s">
        <v>56</v>
      </c>
      <c r="F3479" t="s">
        <v>83</v>
      </c>
      <c r="G3479">
        <v>58</v>
      </c>
      <c r="H3479">
        <v>428513</v>
      </c>
      <c r="I3479" t="s">
        <v>34</v>
      </c>
      <c r="J3479" s="1">
        <v>45348</v>
      </c>
      <c r="K3479">
        <v>800</v>
      </c>
      <c r="L3479" t="s">
        <v>14314</v>
      </c>
      <c r="M3479" t="s">
        <v>137</v>
      </c>
      <c r="N3479" t="s">
        <v>14315</v>
      </c>
      <c r="O3479" t="s">
        <v>14316</v>
      </c>
      <c r="P3479" t="s">
        <v>71</v>
      </c>
      <c r="Q3479">
        <v>8</v>
      </c>
      <c r="R3479" t="s">
        <v>88</v>
      </c>
      <c r="S3479" t="s">
        <v>79</v>
      </c>
      <c r="T3479">
        <v>67507</v>
      </c>
      <c r="U3479" s="1">
        <v>45363</v>
      </c>
      <c r="V3479" t="s">
        <v>72</v>
      </c>
      <c r="W3479">
        <v>462469</v>
      </c>
      <c r="X3479" t="s">
        <v>14317</v>
      </c>
      <c r="Y3479">
        <v>560</v>
      </c>
      <c r="Z3479">
        <v>2897</v>
      </c>
      <c r="AA3479">
        <v>5</v>
      </c>
      <c r="AB3479">
        <v>5794</v>
      </c>
    </row>
    <row r="3480" spans="1:28" x14ac:dyDescent="0.3">
      <c r="A3480" t="s">
        <v>28</v>
      </c>
      <c r="B3480" t="s">
        <v>29</v>
      </c>
      <c r="C3480" t="s">
        <v>44</v>
      </c>
      <c r="D3480" t="s">
        <v>349</v>
      </c>
      <c r="E3480" t="s">
        <v>56</v>
      </c>
      <c r="F3480" t="s">
        <v>135</v>
      </c>
      <c r="G3480">
        <v>50</v>
      </c>
      <c r="H3480">
        <v>404300</v>
      </c>
      <c r="I3480" t="s">
        <v>34</v>
      </c>
      <c r="J3480" s="1">
        <v>45156</v>
      </c>
      <c r="K3480">
        <v>1100</v>
      </c>
      <c r="L3480" t="s">
        <v>14318</v>
      </c>
      <c r="M3480" t="s">
        <v>372</v>
      </c>
      <c r="N3480" t="s">
        <v>14319</v>
      </c>
      <c r="O3480">
        <v>6243640649</v>
      </c>
      <c r="P3480" t="s">
        <v>87</v>
      </c>
      <c r="Q3480">
        <v>3</v>
      </c>
      <c r="R3480" t="s">
        <v>88</v>
      </c>
      <c r="S3480" t="s">
        <v>79</v>
      </c>
      <c r="T3480">
        <v>30101</v>
      </c>
      <c r="U3480" s="1">
        <v>45621</v>
      </c>
      <c r="V3480" t="s">
        <v>42</v>
      </c>
      <c r="W3480">
        <v>476590</v>
      </c>
      <c r="X3480" t="s">
        <v>4270</v>
      </c>
      <c r="Y3480">
        <v>359</v>
      </c>
      <c r="Z3480">
        <v>1771</v>
      </c>
      <c r="AA3480">
        <v>8</v>
      </c>
      <c r="AB3480" s="2" t="s">
        <v>10334</v>
      </c>
    </row>
    <row r="3481" spans="1:28" x14ac:dyDescent="0.3">
      <c r="A3481" t="s">
        <v>28</v>
      </c>
      <c r="B3481" t="s">
        <v>29</v>
      </c>
      <c r="C3481" t="s">
        <v>44</v>
      </c>
      <c r="D3481" t="s">
        <v>55</v>
      </c>
      <c r="E3481" t="s">
        <v>46</v>
      </c>
      <c r="F3481" t="s">
        <v>135</v>
      </c>
      <c r="G3481">
        <v>80</v>
      </c>
      <c r="H3481">
        <v>400568</v>
      </c>
      <c r="I3481" t="s">
        <v>58</v>
      </c>
      <c r="J3481" s="1">
        <v>45249</v>
      </c>
      <c r="K3481">
        <v>800</v>
      </c>
      <c r="L3481" t="s">
        <v>14320</v>
      </c>
      <c r="M3481" t="s">
        <v>222</v>
      </c>
      <c r="N3481" t="s">
        <v>14321</v>
      </c>
      <c r="O3481" t="s">
        <v>14322</v>
      </c>
      <c r="P3481" t="s">
        <v>87</v>
      </c>
      <c r="Q3481">
        <v>10</v>
      </c>
      <c r="R3481" t="s">
        <v>88</v>
      </c>
      <c r="S3481" t="s">
        <v>79</v>
      </c>
      <c r="T3481">
        <v>37257</v>
      </c>
      <c r="U3481" s="1">
        <v>45469</v>
      </c>
      <c r="V3481" t="s">
        <v>52</v>
      </c>
      <c r="W3481">
        <v>259588</v>
      </c>
      <c r="X3481" t="s">
        <v>14323</v>
      </c>
      <c r="Y3481">
        <v>586</v>
      </c>
      <c r="Z3481">
        <v>2803</v>
      </c>
      <c r="AA3481">
        <v>6</v>
      </c>
      <c r="AB3481" s="2" t="s">
        <v>14324</v>
      </c>
    </row>
    <row r="3482" spans="1:28" x14ac:dyDescent="0.3">
      <c r="A3482" t="s">
        <v>28</v>
      </c>
      <c r="B3482" t="s">
        <v>29</v>
      </c>
      <c r="C3482" t="s">
        <v>91</v>
      </c>
      <c r="D3482" t="s">
        <v>227</v>
      </c>
      <c r="E3482" t="s">
        <v>46</v>
      </c>
      <c r="F3482" t="s">
        <v>106</v>
      </c>
      <c r="G3482">
        <v>68</v>
      </c>
      <c r="H3482">
        <v>434188</v>
      </c>
      <c r="I3482" t="s">
        <v>58</v>
      </c>
      <c r="J3482" s="1">
        <v>44182</v>
      </c>
      <c r="K3482">
        <v>1400</v>
      </c>
      <c r="L3482" t="s">
        <v>14325</v>
      </c>
      <c r="M3482" t="s">
        <v>94</v>
      </c>
      <c r="N3482" t="s">
        <v>14326</v>
      </c>
      <c r="O3482" t="s">
        <v>14327</v>
      </c>
      <c r="P3482" t="s">
        <v>39</v>
      </c>
      <c r="Q3482">
        <v>9</v>
      </c>
      <c r="R3482" t="s">
        <v>40</v>
      </c>
      <c r="S3482" t="s">
        <v>63</v>
      </c>
      <c r="T3482">
        <v>64790</v>
      </c>
      <c r="U3482" s="1">
        <v>45349</v>
      </c>
      <c r="V3482" t="s">
        <v>119</v>
      </c>
      <c r="W3482">
        <v>536985</v>
      </c>
      <c r="X3482" t="s">
        <v>14328</v>
      </c>
      <c r="Y3482">
        <v>382</v>
      </c>
      <c r="Z3482">
        <v>2574</v>
      </c>
      <c r="AA3482">
        <v>3</v>
      </c>
      <c r="AB3482">
        <v>3088.8</v>
      </c>
    </row>
    <row r="3483" spans="1:28" x14ac:dyDescent="0.3">
      <c r="A3483" t="s">
        <v>28</v>
      </c>
      <c r="B3483" t="s">
        <v>29</v>
      </c>
      <c r="C3483" t="s">
        <v>157</v>
      </c>
      <c r="D3483" t="s">
        <v>248</v>
      </c>
      <c r="E3483" t="s">
        <v>46</v>
      </c>
      <c r="F3483" t="s">
        <v>57</v>
      </c>
      <c r="G3483">
        <v>60</v>
      </c>
      <c r="H3483">
        <v>402909</v>
      </c>
      <c r="I3483" t="s">
        <v>34</v>
      </c>
      <c r="J3483" s="1">
        <v>44113</v>
      </c>
      <c r="K3483">
        <v>1000</v>
      </c>
      <c r="L3483" t="s">
        <v>14329</v>
      </c>
      <c r="M3483" t="s">
        <v>856</v>
      </c>
      <c r="N3483" t="s">
        <v>14330</v>
      </c>
      <c r="O3483" t="s">
        <v>14331</v>
      </c>
      <c r="P3483" t="s">
        <v>87</v>
      </c>
      <c r="Q3483">
        <v>12</v>
      </c>
      <c r="R3483" t="s">
        <v>88</v>
      </c>
      <c r="S3483" t="s">
        <v>79</v>
      </c>
      <c r="T3483">
        <v>90130</v>
      </c>
      <c r="U3483" s="1">
        <v>45595</v>
      </c>
      <c r="V3483" t="s">
        <v>155</v>
      </c>
      <c r="W3483">
        <v>478793</v>
      </c>
      <c r="X3483" t="s">
        <v>14332</v>
      </c>
      <c r="Y3483">
        <v>629</v>
      </c>
      <c r="Z3483">
        <v>2383</v>
      </c>
      <c r="AA3483">
        <v>4</v>
      </c>
      <c r="AB3483">
        <v>3812.8</v>
      </c>
    </row>
    <row r="3484" spans="1:28" x14ac:dyDescent="0.3">
      <c r="A3484" t="s">
        <v>28</v>
      </c>
      <c r="B3484" t="s">
        <v>29</v>
      </c>
      <c r="C3484" t="s">
        <v>157</v>
      </c>
      <c r="D3484" t="s">
        <v>616</v>
      </c>
      <c r="E3484" t="s">
        <v>56</v>
      </c>
      <c r="F3484" t="s">
        <v>150</v>
      </c>
      <c r="G3484">
        <v>98</v>
      </c>
      <c r="H3484">
        <v>419208</v>
      </c>
      <c r="I3484" t="s">
        <v>58</v>
      </c>
      <c r="J3484" s="1">
        <v>45159</v>
      </c>
      <c r="K3484">
        <v>1300</v>
      </c>
      <c r="L3484" t="s">
        <v>14333</v>
      </c>
      <c r="M3484" t="s">
        <v>177</v>
      </c>
      <c r="N3484" t="s">
        <v>14334</v>
      </c>
      <c r="O3484" t="s">
        <v>14335</v>
      </c>
      <c r="P3484" t="s">
        <v>71</v>
      </c>
      <c r="Q3484">
        <v>19</v>
      </c>
      <c r="R3484" t="s">
        <v>40</v>
      </c>
      <c r="S3484" t="s">
        <v>79</v>
      </c>
      <c r="T3484">
        <v>81400</v>
      </c>
      <c r="U3484" s="1">
        <v>45557</v>
      </c>
      <c r="V3484" t="s">
        <v>180</v>
      </c>
      <c r="W3484">
        <v>233687</v>
      </c>
      <c r="X3484" t="s">
        <v>14336</v>
      </c>
      <c r="Y3484">
        <v>271</v>
      </c>
      <c r="Z3484">
        <v>671</v>
      </c>
      <c r="AA3484">
        <v>5</v>
      </c>
      <c r="AB3484">
        <v>1342</v>
      </c>
    </row>
    <row r="3485" spans="1:28" x14ac:dyDescent="0.3">
      <c r="A3485" t="s">
        <v>28</v>
      </c>
      <c r="B3485" t="s">
        <v>29</v>
      </c>
      <c r="C3485" t="s">
        <v>91</v>
      </c>
      <c r="D3485" t="s">
        <v>267</v>
      </c>
      <c r="E3485" t="s">
        <v>46</v>
      </c>
      <c r="F3485" t="s">
        <v>57</v>
      </c>
      <c r="G3485">
        <v>2</v>
      </c>
      <c r="H3485">
        <v>403715</v>
      </c>
      <c r="I3485" t="s">
        <v>58</v>
      </c>
      <c r="J3485" s="1">
        <v>44427</v>
      </c>
      <c r="K3485">
        <v>1200</v>
      </c>
      <c r="L3485" t="s">
        <v>14337</v>
      </c>
      <c r="M3485" t="s">
        <v>287</v>
      </c>
      <c r="N3485" t="s">
        <v>14338</v>
      </c>
      <c r="O3485" t="s">
        <v>14339</v>
      </c>
      <c r="P3485" t="s">
        <v>39</v>
      </c>
      <c r="Q3485">
        <v>8</v>
      </c>
      <c r="R3485" t="s">
        <v>40</v>
      </c>
      <c r="S3485" t="s">
        <v>79</v>
      </c>
      <c r="T3485">
        <v>12119</v>
      </c>
      <c r="U3485" s="1">
        <v>45444</v>
      </c>
      <c r="V3485" t="s">
        <v>52</v>
      </c>
      <c r="W3485">
        <v>146840</v>
      </c>
      <c r="X3485" t="s">
        <v>14340</v>
      </c>
      <c r="Y3485">
        <v>662</v>
      </c>
      <c r="Z3485">
        <v>1133</v>
      </c>
      <c r="AA3485">
        <v>8</v>
      </c>
      <c r="AB3485" s="2" t="s">
        <v>14341</v>
      </c>
    </row>
    <row r="3486" spans="1:28" x14ac:dyDescent="0.3">
      <c r="A3486" t="s">
        <v>28</v>
      </c>
      <c r="B3486" t="s">
        <v>29</v>
      </c>
      <c r="C3486" t="s">
        <v>193</v>
      </c>
      <c r="D3486" t="s">
        <v>31</v>
      </c>
      <c r="E3486" t="s">
        <v>46</v>
      </c>
      <c r="F3486" t="s">
        <v>83</v>
      </c>
      <c r="G3486">
        <v>17</v>
      </c>
      <c r="H3486">
        <v>416293</v>
      </c>
      <c r="I3486" t="s">
        <v>34</v>
      </c>
      <c r="J3486" s="1">
        <v>44437</v>
      </c>
      <c r="K3486">
        <v>800</v>
      </c>
      <c r="L3486" t="s">
        <v>14342</v>
      </c>
      <c r="M3486" t="s">
        <v>1488</v>
      </c>
      <c r="N3486" t="s">
        <v>14343</v>
      </c>
      <c r="O3486" t="s">
        <v>14344</v>
      </c>
      <c r="P3486" t="s">
        <v>87</v>
      </c>
      <c r="Q3486">
        <v>11</v>
      </c>
      <c r="R3486" t="s">
        <v>88</v>
      </c>
      <c r="S3486" t="s">
        <v>118</v>
      </c>
      <c r="T3486">
        <v>65283</v>
      </c>
      <c r="U3486" s="1">
        <v>45616</v>
      </c>
      <c r="V3486" t="s">
        <v>42</v>
      </c>
      <c r="W3486">
        <v>398667</v>
      </c>
      <c r="X3486" t="s">
        <v>14345</v>
      </c>
      <c r="Y3486">
        <v>632</v>
      </c>
      <c r="Z3486">
        <v>2452</v>
      </c>
      <c r="AA3486">
        <v>2</v>
      </c>
      <c r="AB3486" s="2" t="s">
        <v>14346</v>
      </c>
    </row>
    <row r="3487" spans="1:28" x14ac:dyDescent="0.3">
      <c r="A3487" t="s">
        <v>28</v>
      </c>
      <c r="B3487" t="s">
        <v>29</v>
      </c>
      <c r="C3487" t="s">
        <v>157</v>
      </c>
      <c r="D3487" t="s">
        <v>637</v>
      </c>
      <c r="E3487" t="s">
        <v>32</v>
      </c>
      <c r="F3487" t="s">
        <v>57</v>
      </c>
      <c r="G3487">
        <v>9</v>
      </c>
      <c r="H3487">
        <v>413963</v>
      </c>
      <c r="I3487" t="s">
        <v>58</v>
      </c>
      <c r="J3487" s="1">
        <v>44617</v>
      </c>
      <c r="K3487">
        <v>800</v>
      </c>
      <c r="L3487" t="s">
        <v>14347</v>
      </c>
      <c r="M3487" t="s">
        <v>189</v>
      </c>
      <c r="N3487" t="s">
        <v>14348</v>
      </c>
      <c r="O3487" t="s">
        <v>14349</v>
      </c>
      <c r="P3487" t="s">
        <v>39</v>
      </c>
      <c r="Q3487">
        <v>12</v>
      </c>
      <c r="R3487" t="s">
        <v>88</v>
      </c>
      <c r="S3487" t="s">
        <v>41</v>
      </c>
      <c r="T3487">
        <v>46582</v>
      </c>
      <c r="U3487" s="1">
        <v>45509</v>
      </c>
      <c r="V3487" t="s">
        <v>64</v>
      </c>
      <c r="W3487">
        <v>788681</v>
      </c>
      <c r="X3487" t="s">
        <v>14350</v>
      </c>
      <c r="Y3487">
        <v>364</v>
      </c>
      <c r="Z3487">
        <v>2635</v>
      </c>
      <c r="AA3487">
        <v>7</v>
      </c>
      <c r="AB3487">
        <v>7378</v>
      </c>
    </row>
    <row r="3488" spans="1:28" x14ac:dyDescent="0.3">
      <c r="A3488" t="s">
        <v>28</v>
      </c>
      <c r="B3488" t="s">
        <v>29</v>
      </c>
      <c r="C3488" t="s">
        <v>157</v>
      </c>
      <c r="D3488" t="s">
        <v>291</v>
      </c>
      <c r="E3488" t="s">
        <v>32</v>
      </c>
      <c r="F3488" t="s">
        <v>106</v>
      </c>
      <c r="G3488">
        <v>85</v>
      </c>
      <c r="H3488">
        <v>434499</v>
      </c>
      <c r="I3488" t="s">
        <v>34</v>
      </c>
      <c r="J3488" s="1">
        <v>45189</v>
      </c>
      <c r="K3488">
        <v>1100</v>
      </c>
      <c r="L3488" t="s">
        <v>14351</v>
      </c>
      <c r="M3488" t="s">
        <v>552</v>
      </c>
      <c r="N3488" t="s">
        <v>14352</v>
      </c>
      <c r="O3488" t="s">
        <v>14353</v>
      </c>
      <c r="P3488" t="s">
        <v>71</v>
      </c>
      <c r="Q3488">
        <v>18</v>
      </c>
      <c r="R3488" t="s">
        <v>40</v>
      </c>
      <c r="S3488" t="s">
        <v>118</v>
      </c>
      <c r="T3488">
        <v>46663</v>
      </c>
      <c r="U3488" s="1">
        <v>45418</v>
      </c>
      <c r="V3488" t="s">
        <v>140</v>
      </c>
      <c r="W3488">
        <v>873180</v>
      </c>
      <c r="X3488" t="s">
        <v>14354</v>
      </c>
      <c r="Y3488">
        <v>920</v>
      </c>
      <c r="Z3488">
        <v>2758</v>
      </c>
      <c r="AA3488">
        <v>1</v>
      </c>
      <c r="AB3488">
        <v>1103.2</v>
      </c>
    </row>
    <row r="3489" spans="1:28" x14ac:dyDescent="0.3">
      <c r="A3489" t="s">
        <v>28</v>
      </c>
      <c r="B3489" t="s">
        <v>29</v>
      </c>
      <c r="C3489" t="s">
        <v>66</v>
      </c>
      <c r="D3489" t="s">
        <v>220</v>
      </c>
      <c r="E3489" t="s">
        <v>56</v>
      </c>
      <c r="F3489" t="s">
        <v>113</v>
      </c>
      <c r="G3489">
        <v>28</v>
      </c>
      <c r="H3489">
        <v>428512</v>
      </c>
      <c r="I3489" t="s">
        <v>58</v>
      </c>
      <c r="J3489" s="1">
        <v>44193</v>
      </c>
      <c r="K3489">
        <v>1300</v>
      </c>
      <c r="L3489" t="s">
        <v>14355</v>
      </c>
      <c r="M3489" t="s">
        <v>345</v>
      </c>
      <c r="N3489" t="s">
        <v>14356</v>
      </c>
      <c r="O3489" t="s">
        <v>14357</v>
      </c>
      <c r="P3489" t="s">
        <v>51</v>
      </c>
      <c r="Q3489">
        <v>3</v>
      </c>
      <c r="R3489" t="s">
        <v>88</v>
      </c>
      <c r="S3489" t="s">
        <v>63</v>
      </c>
      <c r="T3489">
        <v>75777</v>
      </c>
      <c r="U3489" s="1">
        <v>45436</v>
      </c>
      <c r="V3489" t="s">
        <v>140</v>
      </c>
      <c r="W3489">
        <v>437377</v>
      </c>
      <c r="X3489" t="s">
        <v>14358</v>
      </c>
      <c r="Y3489">
        <v>553</v>
      </c>
      <c r="Z3489">
        <v>2165</v>
      </c>
      <c r="AA3489">
        <v>1</v>
      </c>
      <c r="AB3489">
        <v>866</v>
      </c>
    </row>
    <row r="3490" spans="1:28" x14ac:dyDescent="0.3">
      <c r="A3490" t="s">
        <v>28</v>
      </c>
      <c r="B3490" t="s">
        <v>29</v>
      </c>
      <c r="C3490" t="s">
        <v>66</v>
      </c>
      <c r="D3490" t="s">
        <v>163</v>
      </c>
      <c r="E3490" t="s">
        <v>56</v>
      </c>
      <c r="F3490" t="s">
        <v>33</v>
      </c>
      <c r="G3490">
        <v>91</v>
      </c>
      <c r="H3490">
        <v>437057</v>
      </c>
      <c r="I3490" t="s">
        <v>58</v>
      </c>
      <c r="J3490" s="1">
        <v>44658</v>
      </c>
      <c r="K3490">
        <v>950</v>
      </c>
      <c r="L3490" t="s">
        <v>14359</v>
      </c>
      <c r="M3490" t="s">
        <v>856</v>
      </c>
      <c r="N3490" t="s">
        <v>14360</v>
      </c>
      <c r="O3490" t="s">
        <v>14361</v>
      </c>
      <c r="P3490" t="s">
        <v>71</v>
      </c>
      <c r="Q3490">
        <v>9</v>
      </c>
      <c r="R3490" t="s">
        <v>40</v>
      </c>
      <c r="S3490" t="s">
        <v>79</v>
      </c>
      <c r="T3490">
        <v>32724</v>
      </c>
      <c r="U3490" s="1">
        <v>45601</v>
      </c>
      <c r="V3490" t="s">
        <v>42</v>
      </c>
      <c r="W3490">
        <v>423067</v>
      </c>
      <c r="X3490" t="s">
        <v>14362</v>
      </c>
      <c r="Y3490">
        <v>729</v>
      </c>
      <c r="Z3490">
        <v>2176</v>
      </c>
      <c r="AA3490">
        <v>4</v>
      </c>
      <c r="AB3490" s="2" t="s">
        <v>14363</v>
      </c>
    </row>
    <row r="3491" spans="1:28" x14ac:dyDescent="0.3">
      <c r="A3491" t="s">
        <v>28</v>
      </c>
      <c r="B3491" t="s">
        <v>29</v>
      </c>
      <c r="C3491" t="s">
        <v>66</v>
      </c>
      <c r="D3491" t="s">
        <v>92</v>
      </c>
      <c r="E3491" t="s">
        <v>56</v>
      </c>
      <c r="F3491" t="s">
        <v>99</v>
      </c>
      <c r="G3491">
        <v>73</v>
      </c>
      <c r="H3491">
        <v>428275</v>
      </c>
      <c r="I3491" t="s">
        <v>34</v>
      </c>
      <c r="J3491" s="1">
        <v>44440</v>
      </c>
      <c r="K3491">
        <v>1200</v>
      </c>
      <c r="L3491" t="s">
        <v>14364</v>
      </c>
      <c r="M3491" t="s">
        <v>101</v>
      </c>
      <c r="N3491" t="s">
        <v>14365</v>
      </c>
      <c r="O3491" t="s">
        <v>14366</v>
      </c>
      <c r="P3491" t="s">
        <v>51</v>
      </c>
      <c r="Q3491">
        <v>17</v>
      </c>
      <c r="R3491" t="s">
        <v>88</v>
      </c>
      <c r="S3491" t="s">
        <v>63</v>
      </c>
      <c r="T3491">
        <v>97154</v>
      </c>
      <c r="U3491" s="1">
        <v>45582</v>
      </c>
      <c r="V3491" t="s">
        <v>155</v>
      </c>
      <c r="W3491">
        <v>224066</v>
      </c>
      <c r="X3491" t="s">
        <v>14367</v>
      </c>
      <c r="Y3491">
        <v>918</v>
      </c>
      <c r="Z3491">
        <v>1079</v>
      </c>
      <c r="AA3491">
        <v>3</v>
      </c>
      <c r="AB3491" s="2" t="s">
        <v>14368</v>
      </c>
    </row>
    <row r="3492" spans="1:28" x14ac:dyDescent="0.3">
      <c r="A3492" t="s">
        <v>28</v>
      </c>
      <c r="B3492" t="s">
        <v>29</v>
      </c>
      <c r="C3492" t="s">
        <v>91</v>
      </c>
      <c r="D3492" t="s">
        <v>170</v>
      </c>
      <c r="E3492" t="s">
        <v>56</v>
      </c>
      <c r="F3492" t="s">
        <v>106</v>
      </c>
      <c r="G3492">
        <v>7</v>
      </c>
      <c r="H3492">
        <v>415106</v>
      </c>
      <c r="I3492" t="s">
        <v>34</v>
      </c>
      <c r="J3492" s="1">
        <v>44559</v>
      </c>
      <c r="K3492">
        <v>1200</v>
      </c>
      <c r="L3492" t="s">
        <v>14369</v>
      </c>
      <c r="M3492" t="s">
        <v>1366</v>
      </c>
      <c r="N3492" t="s">
        <v>14370</v>
      </c>
      <c r="O3492">
        <v>5831037589</v>
      </c>
      <c r="P3492" t="s">
        <v>71</v>
      </c>
      <c r="Q3492">
        <v>6</v>
      </c>
      <c r="R3492" t="s">
        <v>40</v>
      </c>
      <c r="S3492" t="s">
        <v>79</v>
      </c>
      <c r="T3492">
        <v>62225</v>
      </c>
      <c r="U3492" s="1">
        <v>45324</v>
      </c>
      <c r="V3492" t="s">
        <v>119</v>
      </c>
      <c r="W3492">
        <v>337604</v>
      </c>
      <c r="X3492" t="s">
        <v>5911</v>
      </c>
      <c r="Y3492">
        <v>500</v>
      </c>
      <c r="Z3492">
        <v>1328</v>
      </c>
      <c r="AA3492">
        <v>7</v>
      </c>
      <c r="AB3492">
        <v>3718.4</v>
      </c>
    </row>
    <row r="3493" spans="1:28" x14ac:dyDescent="0.3">
      <c r="A3493" t="s">
        <v>28</v>
      </c>
      <c r="B3493" t="s">
        <v>29</v>
      </c>
      <c r="C3493" t="s">
        <v>148</v>
      </c>
      <c r="D3493" t="s">
        <v>170</v>
      </c>
      <c r="E3493" t="s">
        <v>46</v>
      </c>
      <c r="F3493" t="s">
        <v>33</v>
      </c>
      <c r="G3493">
        <v>43</v>
      </c>
      <c r="H3493">
        <v>400164</v>
      </c>
      <c r="I3493" t="s">
        <v>58</v>
      </c>
      <c r="J3493" s="1">
        <v>45059</v>
      </c>
      <c r="K3493">
        <v>1000</v>
      </c>
      <c r="L3493" t="s">
        <v>14371</v>
      </c>
      <c r="M3493" t="s">
        <v>334</v>
      </c>
      <c r="N3493" t="s">
        <v>14372</v>
      </c>
      <c r="O3493" t="s">
        <v>14373</v>
      </c>
      <c r="P3493" t="s">
        <v>71</v>
      </c>
      <c r="Q3493">
        <v>19</v>
      </c>
      <c r="R3493" t="s">
        <v>40</v>
      </c>
      <c r="S3493" t="s">
        <v>79</v>
      </c>
      <c r="T3493">
        <v>92592</v>
      </c>
      <c r="U3493" s="1">
        <v>45523</v>
      </c>
      <c r="V3493" t="s">
        <v>64</v>
      </c>
      <c r="W3493">
        <v>168573</v>
      </c>
      <c r="X3493" t="s">
        <v>14374</v>
      </c>
      <c r="Y3493">
        <v>334</v>
      </c>
      <c r="Z3493">
        <v>2910</v>
      </c>
      <c r="AA3493">
        <v>8</v>
      </c>
      <c r="AB3493">
        <v>9312</v>
      </c>
    </row>
    <row r="3494" spans="1:28" x14ac:dyDescent="0.3">
      <c r="A3494" t="s">
        <v>28</v>
      </c>
      <c r="B3494" t="s">
        <v>29</v>
      </c>
      <c r="C3494" t="s">
        <v>148</v>
      </c>
      <c r="D3494" t="s">
        <v>349</v>
      </c>
      <c r="E3494" t="s">
        <v>56</v>
      </c>
      <c r="F3494" t="s">
        <v>150</v>
      </c>
      <c r="G3494">
        <v>97</v>
      </c>
      <c r="H3494">
        <v>422738</v>
      </c>
      <c r="I3494" t="s">
        <v>58</v>
      </c>
      <c r="J3494" s="1">
        <v>45561</v>
      </c>
      <c r="K3494">
        <v>950</v>
      </c>
      <c r="L3494" t="s">
        <v>14375</v>
      </c>
      <c r="M3494" t="s">
        <v>654</v>
      </c>
      <c r="N3494" t="s">
        <v>14376</v>
      </c>
      <c r="O3494" t="s">
        <v>14377</v>
      </c>
      <c r="P3494" t="s">
        <v>51</v>
      </c>
      <c r="Q3494">
        <v>5</v>
      </c>
      <c r="R3494" t="s">
        <v>88</v>
      </c>
      <c r="S3494" t="s">
        <v>63</v>
      </c>
      <c r="T3494">
        <v>25408</v>
      </c>
      <c r="U3494" s="1">
        <v>45602</v>
      </c>
      <c r="V3494" t="s">
        <v>42</v>
      </c>
      <c r="W3494">
        <v>933606</v>
      </c>
      <c r="X3494" t="s">
        <v>14378</v>
      </c>
      <c r="Y3494">
        <v>759</v>
      </c>
      <c r="Z3494">
        <v>2295</v>
      </c>
      <c r="AA3494">
        <v>6</v>
      </c>
      <c r="AB3494">
        <v>5508</v>
      </c>
    </row>
    <row r="3495" spans="1:28" x14ac:dyDescent="0.3">
      <c r="A3495" t="s">
        <v>28</v>
      </c>
      <c r="B3495" t="s">
        <v>29</v>
      </c>
      <c r="C3495" t="s">
        <v>66</v>
      </c>
      <c r="D3495" t="s">
        <v>98</v>
      </c>
      <c r="E3495" t="s">
        <v>32</v>
      </c>
      <c r="F3495" t="s">
        <v>355</v>
      </c>
      <c r="G3495">
        <v>23</v>
      </c>
      <c r="H3495">
        <v>427851</v>
      </c>
      <c r="I3495" t="s">
        <v>58</v>
      </c>
      <c r="J3495" s="1">
        <v>45587</v>
      </c>
      <c r="K3495">
        <v>1400</v>
      </c>
      <c r="L3495" t="s">
        <v>14379</v>
      </c>
      <c r="M3495" t="s">
        <v>2124</v>
      </c>
      <c r="N3495" t="s">
        <v>14380</v>
      </c>
      <c r="O3495" t="s">
        <v>14381</v>
      </c>
      <c r="P3495" t="s">
        <v>51</v>
      </c>
      <c r="Q3495">
        <v>18</v>
      </c>
      <c r="R3495" t="s">
        <v>40</v>
      </c>
      <c r="S3495" t="s">
        <v>79</v>
      </c>
      <c r="T3495">
        <v>24040</v>
      </c>
      <c r="U3495" s="1">
        <v>45562</v>
      </c>
      <c r="V3495" t="s">
        <v>180</v>
      </c>
      <c r="W3495">
        <v>443854</v>
      </c>
      <c r="X3495" t="s">
        <v>14382</v>
      </c>
      <c r="Y3495">
        <v>475</v>
      </c>
      <c r="Z3495">
        <v>2954</v>
      </c>
      <c r="AA3495">
        <v>6</v>
      </c>
      <c r="AB3495">
        <v>7089.6</v>
      </c>
    </row>
    <row r="3496" spans="1:28" x14ac:dyDescent="0.3">
      <c r="A3496" t="s">
        <v>28</v>
      </c>
      <c r="B3496" t="s">
        <v>29</v>
      </c>
      <c r="C3496" t="s">
        <v>91</v>
      </c>
      <c r="D3496" t="s">
        <v>227</v>
      </c>
      <c r="E3496" t="s">
        <v>32</v>
      </c>
      <c r="F3496" t="s">
        <v>135</v>
      </c>
      <c r="G3496">
        <v>31</v>
      </c>
      <c r="H3496">
        <v>436219</v>
      </c>
      <c r="I3496" t="s">
        <v>58</v>
      </c>
      <c r="J3496" s="1">
        <v>44794</v>
      </c>
      <c r="K3496">
        <v>1100</v>
      </c>
      <c r="L3496" t="s">
        <v>14383</v>
      </c>
      <c r="M3496" t="s">
        <v>49</v>
      </c>
      <c r="N3496" t="s">
        <v>14384</v>
      </c>
      <c r="O3496" t="s">
        <v>14385</v>
      </c>
      <c r="P3496" t="s">
        <v>39</v>
      </c>
      <c r="Q3496">
        <v>14</v>
      </c>
      <c r="R3496" t="s">
        <v>88</v>
      </c>
      <c r="S3496" t="s">
        <v>118</v>
      </c>
      <c r="T3496">
        <v>47802</v>
      </c>
      <c r="U3496" s="1">
        <v>45542</v>
      </c>
      <c r="V3496" t="s">
        <v>180</v>
      </c>
      <c r="W3496">
        <v>571219</v>
      </c>
      <c r="X3496" t="s">
        <v>14386</v>
      </c>
      <c r="Y3496">
        <v>664</v>
      </c>
      <c r="Z3496">
        <v>1490</v>
      </c>
      <c r="AA3496">
        <v>8</v>
      </c>
      <c r="AB3496">
        <v>4768</v>
      </c>
    </row>
    <row r="3497" spans="1:28" x14ac:dyDescent="0.3">
      <c r="A3497" t="s">
        <v>28</v>
      </c>
      <c r="B3497" t="s">
        <v>29</v>
      </c>
      <c r="C3497" t="s">
        <v>54</v>
      </c>
      <c r="D3497" t="s">
        <v>364</v>
      </c>
      <c r="E3497" t="s">
        <v>32</v>
      </c>
      <c r="F3497" t="s">
        <v>175</v>
      </c>
      <c r="G3497">
        <v>22</v>
      </c>
      <c r="H3497">
        <v>435118</v>
      </c>
      <c r="I3497" t="s">
        <v>58</v>
      </c>
      <c r="J3497" s="1">
        <v>44602</v>
      </c>
      <c r="K3497">
        <v>950</v>
      </c>
      <c r="L3497" t="s">
        <v>14387</v>
      </c>
      <c r="M3497" t="s">
        <v>1253</v>
      </c>
      <c r="N3497" t="s">
        <v>14388</v>
      </c>
      <c r="O3497">
        <v>5949883544</v>
      </c>
      <c r="P3497" t="s">
        <v>87</v>
      </c>
      <c r="Q3497">
        <v>6</v>
      </c>
      <c r="R3497" t="s">
        <v>40</v>
      </c>
      <c r="S3497" t="s">
        <v>79</v>
      </c>
      <c r="T3497">
        <v>54980</v>
      </c>
      <c r="U3497" s="1">
        <v>45556</v>
      </c>
      <c r="V3497" t="s">
        <v>180</v>
      </c>
      <c r="W3497">
        <v>893843</v>
      </c>
      <c r="X3497" t="s">
        <v>14389</v>
      </c>
      <c r="Y3497">
        <v>774</v>
      </c>
      <c r="Z3497">
        <v>1366</v>
      </c>
      <c r="AA3497">
        <v>3</v>
      </c>
      <c r="AB3497">
        <v>1639.2</v>
      </c>
    </row>
    <row r="3498" spans="1:28" x14ac:dyDescent="0.3">
      <c r="A3498" t="s">
        <v>28</v>
      </c>
      <c r="B3498" t="s">
        <v>29</v>
      </c>
      <c r="C3498" t="s">
        <v>91</v>
      </c>
      <c r="D3498" t="s">
        <v>237</v>
      </c>
      <c r="E3498" t="s">
        <v>46</v>
      </c>
      <c r="F3498" t="s">
        <v>150</v>
      </c>
      <c r="G3498">
        <v>78</v>
      </c>
      <c r="H3498">
        <v>428542</v>
      </c>
      <c r="I3498" t="s">
        <v>34</v>
      </c>
      <c r="J3498" s="1">
        <v>44798</v>
      </c>
      <c r="K3498">
        <v>1200</v>
      </c>
      <c r="L3498" t="s">
        <v>14390</v>
      </c>
      <c r="M3498" t="s">
        <v>895</v>
      </c>
      <c r="N3498" t="s">
        <v>14391</v>
      </c>
      <c r="O3498" t="s">
        <v>14392</v>
      </c>
      <c r="P3498" t="s">
        <v>71</v>
      </c>
      <c r="Q3498">
        <v>19</v>
      </c>
      <c r="R3498" t="s">
        <v>40</v>
      </c>
      <c r="S3498" t="s">
        <v>63</v>
      </c>
      <c r="T3498">
        <v>49137</v>
      </c>
      <c r="U3498" s="1">
        <v>45607</v>
      </c>
      <c r="V3498" t="s">
        <v>42</v>
      </c>
      <c r="W3498">
        <v>755202</v>
      </c>
      <c r="X3498" t="s">
        <v>14393</v>
      </c>
      <c r="Y3498">
        <v>920</v>
      </c>
      <c r="Z3498">
        <v>2936</v>
      </c>
      <c r="AA3498">
        <v>5</v>
      </c>
      <c r="AB3498">
        <v>5872</v>
      </c>
    </row>
    <row r="3499" spans="1:28" x14ac:dyDescent="0.3">
      <c r="A3499" t="s">
        <v>28</v>
      </c>
      <c r="B3499" t="s">
        <v>29</v>
      </c>
      <c r="C3499" t="s">
        <v>91</v>
      </c>
      <c r="D3499" t="s">
        <v>637</v>
      </c>
      <c r="E3499" t="s">
        <v>46</v>
      </c>
      <c r="F3499" t="s">
        <v>57</v>
      </c>
      <c r="G3499">
        <v>94</v>
      </c>
      <c r="H3499">
        <v>429549</v>
      </c>
      <c r="I3499" t="s">
        <v>34</v>
      </c>
      <c r="J3499" s="1">
        <v>44270</v>
      </c>
      <c r="K3499">
        <v>1000</v>
      </c>
      <c r="L3499" t="s">
        <v>14394</v>
      </c>
      <c r="M3499" t="s">
        <v>1048</v>
      </c>
      <c r="N3499" t="s">
        <v>14395</v>
      </c>
      <c r="O3499" t="s">
        <v>14396</v>
      </c>
      <c r="P3499" t="s">
        <v>51</v>
      </c>
      <c r="Q3499">
        <v>11</v>
      </c>
      <c r="R3499" t="s">
        <v>40</v>
      </c>
      <c r="S3499" t="s">
        <v>63</v>
      </c>
      <c r="T3499">
        <v>96932</v>
      </c>
      <c r="U3499" s="1">
        <v>45439</v>
      </c>
      <c r="V3499" t="s">
        <v>140</v>
      </c>
      <c r="W3499">
        <v>155030</v>
      </c>
      <c r="X3499" t="s">
        <v>14397</v>
      </c>
      <c r="Y3499">
        <v>806</v>
      </c>
      <c r="Z3499">
        <v>1810</v>
      </c>
      <c r="AA3499">
        <v>3</v>
      </c>
      <c r="AB3499">
        <v>2172</v>
      </c>
    </row>
    <row r="3500" spans="1:28" x14ac:dyDescent="0.3">
      <c r="A3500" t="s">
        <v>28</v>
      </c>
      <c r="B3500" t="s">
        <v>29</v>
      </c>
      <c r="C3500" t="s">
        <v>44</v>
      </c>
      <c r="D3500" t="s">
        <v>338</v>
      </c>
      <c r="E3500" t="s">
        <v>32</v>
      </c>
      <c r="F3500" t="s">
        <v>33</v>
      </c>
      <c r="G3500">
        <v>74</v>
      </c>
      <c r="H3500">
        <v>407213</v>
      </c>
      <c r="I3500" t="s">
        <v>34</v>
      </c>
      <c r="J3500" s="1">
        <v>45038</v>
      </c>
      <c r="K3500">
        <v>950</v>
      </c>
      <c r="L3500" t="s">
        <v>14398</v>
      </c>
      <c r="M3500" t="s">
        <v>818</v>
      </c>
      <c r="N3500" t="s">
        <v>14399</v>
      </c>
      <c r="O3500" t="s">
        <v>14400</v>
      </c>
      <c r="P3500" t="s">
        <v>51</v>
      </c>
      <c r="Q3500">
        <v>19</v>
      </c>
      <c r="R3500" t="s">
        <v>40</v>
      </c>
      <c r="S3500" t="s">
        <v>41</v>
      </c>
      <c r="T3500">
        <v>58296</v>
      </c>
      <c r="U3500" s="1">
        <v>45491</v>
      </c>
      <c r="V3500" t="s">
        <v>126</v>
      </c>
      <c r="W3500">
        <v>278030</v>
      </c>
      <c r="X3500" t="s">
        <v>14401</v>
      </c>
      <c r="Y3500">
        <v>932</v>
      </c>
      <c r="Z3500">
        <v>766</v>
      </c>
      <c r="AA3500">
        <v>6</v>
      </c>
      <c r="AB3500">
        <v>1838.4</v>
      </c>
    </row>
    <row r="3501" spans="1:28" x14ac:dyDescent="0.3">
      <c r="A3501" t="s">
        <v>28</v>
      </c>
      <c r="B3501" t="s">
        <v>29</v>
      </c>
      <c r="C3501" t="s">
        <v>44</v>
      </c>
      <c r="D3501" t="s">
        <v>92</v>
      </c>
      <c r="E3501" t="s">
        <v>46</v>
      </c>
      <c r="F3501" t="s">
        <v>355</v>
      </c>
      <c r="G3501">
        <v>63</v>
      </c>
      <c r="H3501">
        <v>422589</v>
      </c>
      <c r="I3501" t="s">
        <v>34</v>
      </c>
      <c r="J3501" s="1">
        <v>43939</v>
      </c>
      <c r="K3501">
        <v>1400</v>
      </c>
      <c r="L3501" t="s">
        <v>14402</v>
      </c>
      <c r="M3501" t="s">
        <v>129</v>
      </c>
      <c r="N3501" t="s">
        <v>14403</v>
      </c>
      <c r="O3501" t="s">
        <v>14404</v>
      </c>
      <c r="P3501" t="s">
        <v>51</v>
      </c>
      <c r="Q3501">
        <v>17</v>
      </c>
      <c r="R3501" t="s">
        <v>88</v>
      </c>
      <c r="S3501" t="s">
        <v>41</v>
      </c>
      <c r="T3501">
        <v>26020</v>
      </c>
      <c r="U3501" s="1">
        <v>45342</v>
      </c>
      <c r="V3501" t="s">
        <v>119</v>
      </c>
      <c r="W3501">
        <v>205122</v>
      </c>
      <c r="X3501" t="s">
        <v>14405</v>
      </c>
      <c r="Y3501">
        <v>310</v>
      </c>
      <c r="Z3501">
        <v>1905</v>
      </c>
      <c r="AA3501">
        <v>7</v>
      </c>
      <c r="AB3501">
        <v>5334</v>
      </c>
    </row>
    <row r="3502" spans="1:28" x14ac:dyDescent="0.3">
      <c r="A3502" t="s">
        <v>28</v>
      </c>
      <c r="B3502" t="s">
        <v>29</v>
      </c>
      <c r="C3502" t="s">
        <v>30</v>
      </c>
      <c r="D3502" t="s">
        <v>291</v>
      </c>
      <c r="E3502" t="s">
        <v>46</v>
      </c>
      <c r="F3502" t="s">
        <v>47</v>
      </c>
      <c r="G3502">
        <v>86</v>
      </c>
      <c r="H3502">
        <v>410069</v>
      </c>
      <c r="I3502" t="s">
        <v>58</v>
      </c>
      <c r="J3502" s="1">
        <v>45468</v>
      </c>
      <c r="K3502">
        <v>1100</v>
      </c>
      <c r="L3502" t="s">
        <v>11541</v>
      </c>
      <c r="M3502" t="s">
        <v>94</v>
      </c>
      <c r="N3502" t="s">
        <v>14406</v>
      </c>
      <c r="O3502" t="s">
        <v>14407</v>
      </c>
      <c r="P3502" t="s">
        <v>39</v>
      </c>
      <c r="Q3502">
        <v>16</v>
      </c>
      <c r="R3502" t="s">
        <v>88</v>
      </c>
      <c r="S3502" t="s">
        <v>79</v>
      </c>
      <c r="T3502">
        <v>32684</v>
      </c>
      <c r="U3502" s="1">
        <v>45549</v>
      </c>
      <c r="V3502" t="s">
        <v>180</v>
      </c>
      <c r="W3502">
        <v>223586</v>
      </c>
      <c r="X3502" t="s">
        <v>12109</v>
      </c>
      <c r="Y3502">
        <v>268</v>
      </c>
      <c r="Z3502">
        <v>1915</v>
      </c>
      <c r="AA3502">
        <v>7</v>
      </c>
      <c r="AB3502">
        <v>5362</v>
      </c>
    </row>
    <row r="3503" spans="1:28" x14ac:dyDescent="0.3">
      <c r="A3503" t="s">
        <v>28</v>
      </c>
      <c r="B3503" t="s">
        <v>29</v>
      </c>
      <c r="C3503" t="s">
        <v>54</v>
      </c>
      <c r="D3503" t="s">
        <v>237</v>
      </c>
      <c r="E3503" t="s">
        <v>32</v>
      </c>
      <c r="F3503" t="s">
        <v>113</v>
      </c>
      <c r="G3503">
        <v>35</v>
      </c>
      <c r="H3503">
        <v>421191</v>
      </c>
      <c r="I3503" t="s">
        <v>34</v>
      </c>
      <c r="J3503" s="1">
        <v>45013</v>
      </c>
      <c r="K3503">
        <v>1000</v>
      </c>
      <c r="L3503" t="s">
        <v>14408</v>
      </c>
      <c r="M3503" t="s">
        <v>293</v>
      </c>
      <c r="N3503" t="s">
        <v>14409</v>
      </c>
      <c r="O3503" t="s">
        <v>14410</v>
      </c>
      <c r="P3503" t="s">
        <v>87</v>
      </c>
      <c r="Q3503">
        <v>13</v>
      </c>
      <c r="R3503" t="s">
        <v>88</v>
      </c>
      <c r="S3503" t="s">
        <v>79</v>
      </c>
      <c r="T3503">
        <v>32560</v>
      </c>
      <c r="U3503" s="1">
        <v>45326</v>
      </c>
      <c r="V3503" t="s">
        <v>119</v>
      </c>
      <c r="W3503">
        <v>384831</v>
      </c>
      <c r="X3503" t="s">
        <v>14411</v>
      </c>
      <c r="Y3503">
        <v>260</v>
      </c>
      <c r="Z3503">
        <v>1823</v>
      </c>
      <c r="AA3503">
        <v>3</v>
      </c>
      <c r="AB3503">
        <v>2187.6</v>
      </c>
    </row>
    <row r="3504" spans="1:28" x14ac:dyDescent="0.3">
      <c r="A3504" t="s">
        <v>28</v>
      </c>
      <c r="B3504" t="s">
        <v>29</v>
      </c>
      <c r="C3504" t="s">
        <v>157</v>
      </c>
      <c r="D3504" t="s">
        <v>74</v>
      </c>
      <c r="E3504" t="s">
        <v>56</v>
      </c>
      <c r="F3504" t="s">
        <v>83</v>
      </c>
      <c r="G3504">
        <v>57</v>
      </c>
      <c r="H3504">
        <v>431280</v>
      </c>
      <c r="I3504" t="s">
        <v>58</v>
      </c>
      <c r="J3504" s="1">
        <v>44897</v>
      </c>
      <c r="K3504">
        <v>800</v>
      </c>
      <c r="L3504" t="s">
        <v>14412</v>
      </c>
      <c r="M3504" t="s">
        <v>287</v>
      </c>
      <c r="N3504" t="s">
        <v>14413</v>
      </c>
      <c r="O3504" t="s">
        <v>14414</v>
      </c>
      <c r="P3504" t="s">
        <v>71</v>
      </c>
      <c r="Q3504">
        <v>18</v>
      </c>
      <c r="R3504" t="s">
        <v>88</v>
      </c>
      <c r="S3504" t="s">
        <v>118</v>
      </c>
      <c r="T3504">
        <v>12019</v>
      </c>
      <c r="U3504" s="1">
        <v>45298</v>
      </c>
      <c r="V3504" t="s">
        <v>111</v>
      </c>
      <c r="W3504">
        <v>559709</v>
      </c>
      <c r="X3504" t="s">
        <v>14415</v>
      </c>
      <c r="Y3504">
        <v>493</v>
      </c>
      <c r="Z3504">
        <v>983</v>
      </c>
      <c r="AA3504">
        <v>7</v>
      </c>
      <c r="AB3504">
        <v>2752.4</v>
      </c>
    </row>
    <row r="3505" spans="1:28" x14ac:dyDescent="0.3">
      <c r="A3505" t="s">
        <v>28</v>
      </c>
      <c r="B3505" t="s">
        <v>29</v>
      </c>
      <c r="C3505" t="s">
        <v>91</v>
      </c>
      <c r="D3505" t="s">
        <v>82</v>
      </c>
      <c r="E3505" t="s">
        <v>32</v>
      </c>
      <c r="F3505" t="s">
        <v>175</v>
      </c>
      <c r="G3505">
        <v>53</v>
      </c>
      <c r="H3505">
        <v>421397</v>
      </c>
      <c r="I3505" t="s">
        <v>58</v>
      </c>
      <c r="J3505" s="1">
        <v>44819</v>
      </c>
      <c r="K3505">
        <v>1000</v>
      </c>
      <c r="L3505" t="s">
        <v>14416</v>
      </c>
      <c r="M3505" t="s">
        <v>2124</v>
      </c>
      <c r="N3505" t="s">
        <v>14417</v>
      </c>
      <c r="O3505" t="s">
        <v>14418</v>
      </c>
      <c r="P3505" t="s">
        <v>71</v>
      </c>
      <c r="Q3505">
        <v>15</v>
      </c>
      <c r="R3505" t="s">
        <v>40</v>
      </c>
      <c r="S3505" t="s">
        <v>118</v>
      </c>
      <c r="T3505">
        <v>28672</v>
      </c>
      <c r="U3505" s="1">
        <v>45536</v>
      </c>
      <c r="V3505" t="s">
        <v>180</v>
      </c>
      <c r="W3505">
        <v>967082</v>
      </c>
      <c r="X3505" t="s">
        <v>14419</v>
      </c>
      <c r="Y3505">
        <v>624</v>
      </c>
      <c r="Z3505">
        <v>1862</v>
      </c>
      <c r="AA3505">
        <v>6</v>
      </c>
      <c r="AB3505">
        <v>4468.8</v>
      </c>
    </row>
    <row r="3506" spans="1:28" x14ac:dyDescent="0.3">
      <c r="A3506" t="s">
        <v>28</v>
      </c>
      <c r="B3506" t="s">
        <v>29</v>
      </c>
      <c r="C3506" t="s">
        <v>44</v>
      </c>
      <c r="D3506" t="s">
        <v>149</v>
      </c>
      <c r="E3506" t="s">
        <v>32</v>
      </c>
      <c r="F3506" t="s">
        <v>175</v>
      </c>
      <c r="G3506">
        <v>89</v>
      </c>
      <c r="H3506">
        <v>403847</v>
      </c>
      <c r="I3506" t="s">
        <v>34</v>
      </c>
      <c r="J3506" s="1">
        <v>44372</v>
      </c>
      <c r="K3506">
        <v>1200</v>
      </c>
      <c r="L3506" t="s">
        <v>14420</v>
      </c>
      <c r="M3506" t="s">
        <v>953</v>
      </c>
      <c r="N3506" t="s">
        <v>14421</v>
      </c>
      <c r="O3506" t="s">
        <v>14422</v>
      </c>
      <c r="P3506" t="s">
        <v>87</v>
      </c>
      <c r="Q3506">
        <v>3</v>
      </c>
      <c r="R3506" t="s">
        <v>40</v>
      </c>
      <c r="S3506" t="s">
        <v>41</v>
      </c>
      <c r="T3506">
        <v>41315</v>
      </c>
      <c r="U3506" s="1">
        <v>45421</v>
      </c>
      <c r="V3506" t="s">
        <v>140</v>
      </c>
      <c r="W3506">
        <v>483729</v>
      </c>
      <c r="X3506" t="s">
        <v>6882</v>
      </c>
      <c r="Y3506">
        <v>209</v>
      </c>
      <c r="Z3506">
        <v>1024</v>
      </c>
      <c r="AA3506">
        <v>3</v>
      </c>
      <c r="AB3506" s="2" t="s">
        <v>4359</v>
      </c>
    </row>
    <row r="3507" spans="1:28" x14ac:dyDescent="0.3">
      <c r="A3507" t="s">
        <v>28</v>
      </c>
      <c r="B3507" t="s">
        <v>29</v>
      </c>
      <c r="C3507" t="s">
        <v>54</v>
      </c>
      <c r="D3507" t="s">
        <v>254</v>
      </c>
      <c r="E3507" t="s">
        <v>56</v>
      </c>
      <c r="F3507" t="s">
        <v>47</v>
      </c>
      <c r="G3507">
        <v>42</v>
      </c>
      <c r="H3507">
        <v>435161</v>
      </c>
      <c r="I3507" t="s">
        <v>34</v>
      </c>
      <c r="J3507" s="1">
        <v>44256</v>
      </c>
      <c r="K3507">
        <v>1400</v>
      </c>
      <c r="L3507" t="s">
        <v>3465</v>
      </c>
      <c r="M3507" t="s">
        <v>308</v>
      </c>
      <c r="N3507" t="s">
        <v>14423</v>
      </c>
      <c r="O3507" t="s">
        <v>14424</v>
      </c>
      <c r="P3507" t="s">
        <v>51</v>
      </c>
      <c r="Q3507">
        <v>10</v>
      </c>
      <c r="R3507" t="s">
        <v>40</v>
      </c>
      <c r="S3507" t="s">
        <v>41</v>
      </c>
      <c r="T3507">
        <v>62316</v>
      </c>
      <c r="U3507" s="1">
        <v>45332</v>
      </c>
      <c r="V3507" t="s">
        <v>119</v>
      </c>
      <c r="W3507">
        <v>520236</v>
      </c>
      <c r="X3507" t="s">
        <v>14425</v>
      </c>
      <c r="Y3507">
        <v>283</v>
      </c>
      <c r="Z3507">
        <v>2870</v>
      </c>
      <c r="AA3507">
        <v>3</v>
      </c>
      <c r="AB3507">
        <v>3444</v>
      </c>
    </row>
    <row r="3508" spans="1:28" x14ac:dyDescent="0.3">
      <c r="A3508" t="s">
        <v>28</v>
      </c>
      <c r="B3508" t="s">
        <v>29</v>
      </c>
      <c r="C3508" t="s">
        <v>148</v>
      </c>
      <c r="D3508" t="s">
        <v>380</v>
      </c>
      <c r="E3508" t="s">
        <v>56</v>
      </c>
      <c r="F3508" t="s">
        <v>150</v>
      </c>
      <c r="G3508">
        <v>95</v>
      </c>
      <c r="H3508">
        <v>423689</v>
      </c>
      <c r="I3508" t="s">
        <v>34</v>
      </c>
      <c r="J3508" s="1">
        <v>44966</v>
      </c>
      <c r="K3508">
        <v>950</v>
      </c>
      <c r="L3508" t="s">
        <v>14426</v>
      </c>
      <c r="M3508" t="s">
        <v>144</v>
      </c>
      <c r="N3508" t="s">
        <v>14427</v>
      </c>
      <c r="O3508" t="s">
        <v>14428</v>
      </c>
      <c r="P3508" t="s">
        <v>39</v>
      </c>
      <c r="Q3508">
        <v>4</v>
      </c>
      <c r="R3508" t="s">
        <v>40</v>
      </c>
      <c r="S3508" t="s">
        <v>41</v>
      </c>
      <c r="T3508">
        <v>95426</v>
      </c>
      <c r="U3508" s="1">
        <v>45430</v>
      </c>
      <c r="V3508" t="s">
        <v>140</v>
      </c>
      <c r="W3508">
        <v>887414</v>
      </c>
      <c r="X3508" t="s">
        <v>14429</v>
      </c>
      <c r="Y3508">
        <v>212</v>
      </c>
      <c r="Z3508">
        <v>2610</v>
      </c>
      <c r="AA3508">
        <v>6</v>
      </c>
      <c r="AB3508">
        <v>6264</v>
      </c>
    </row>
    <row r="3509" spans="1:28" x14ac:dyDescent="0.3">
      <c r="A3509" t="s">
        <v>28</v>
      </c>
      <c r="B3509" t="s">
        <v>29</v>
      </c>
      <c r="C3509" t="s">
        <v>30</v>
      </c>
      <c r="D3509" t="s">
        <v>467</v>
      </c>
      <c r="E3509" t="s">
        <v>56</v>
      </c>
      <c r="F3509" t="s">
        <v>57</v>
      </c>
      <c r="G3509">
        <v>85</v>
      </c>
      <c r="H3509">
        <v>435807</v>
      </c>
      <c r="I3509" t="s">
        <v>58</v>
      </c>
      <c r="J3509" s="1">
        <v>44904</v>
      </c>
      <c r="K3509">
        <v>1300</v>
      </c>
      <c r="L3509" t="s">
        <v>14430</v>
      </c>
      <c r="M3509" t="s">
        <v>76</v>
      </c>
      <c r="N3509" t="s">
        <v>14431</v>
      </c>
      <c r="O3509" t="s">
        <v>14432</v>
      </c>
      <c r="P3509" t="s">
        <v>51</v>
      </c>
      <c r="Q3509">
        <v>5</v>
      </c>
      <c r="R3509" t="s">
        <v>40</v>
      </c>
      <c r="S3509" t="s">
        <v>41</v>
      </c>
      <c r="T3509">
        <v>73554</v>
      </c>
      <c r="U3509" s="1">
        <v>45352</v>
      </c>
      <c r="V3509" t="s">
        <v>72</v>
      </c>
      <c r="W3509">
        <v>474196</v>
      </c>
      <c r="X3509" t="s">
        <v>14433</v>
      </c>
      <c r="Y3509">
        <v>593</v>
      </c>
      <c r="Z3509">
        <v>901</v>
      </c>
      <c r="AA3509">
        <v>8</v>
      </c>
      <c r="AB3509" s="2" t="s">
        <v>14434</v>
      </c>
    </row>
    <row r="3510" spans="1:28" x14ac:dyDescent="0.3">
      <c r="A3510" t="s">
        <v>28</v>
      </c>
      <c r="B3510" t="s">
        <v>29</v>
      </c>
      <c r="C3510" t="s">
        <v>148</v>
      </c>
      <c r="D3510" t="s">
        <v>274</v>
      </c>
      <c r="E3510" t="s">
        <v>46</v>
      </c>
      <c r="F3510" t="s">
        <v>175</v>
      </c>
      <c r="G3510">
        <v>82</v>
      </c>
      <c r="H3510">
        <v>430766</v>
      </c>
      <c r="I3510" t="s">
        <v>58</v>
      </c>
      <c r="J3510" s="1">
        <v>45479</v>
      </c>
      <c r="K3510">
        <v>1300</v>
      </c>
      <c r="L3510" t="s">
        <v>14435</v>
      </c>
      <c r="M3510" t="s">
        <v>1147</v>
      </c>
      <c r="N3510" t="s">
        <v>14436</v>
      </c>
      <c r="O3510" t="s">
        <v>14437</v>
      </c>
      <c r="P3510" t="s">
        <v>39</v>
      </c>
      <c r="Q3510">
        <v>14</v>
      </c>
      <c r="R3510" t="s">
        <v>40</v>
      </c>
      <c r="S3510" t="s">
        <v>79</v>
      </c>
      <c r="T3510">
        <v>94309</v>
      </c>
      <c r="U3510" s="1">
        <v>45494</v>
      </c>
      <c r="V3510" t="s">
        <v>126</v>
      </c>
      <c r="W3510">
        <v>382849</v>
      </c>
      <c r="X3510" t="s">
        <v>14438</v>
      </c>
      <c r="Y3510">
        <v>688</v>
      </c>
      <c r="Z3510">
        <v>2280</v>
      </c>
      <c r="AA3510">
        <v>5</v>
      </c>
      <c r="AB3510">
        <v>4560</v>
      </c>
    </row>
    <row r="3511" spans="1:28" x14ac:dyDescent="0.3">
      <c r="A3511" t="s">
        <v>28</v>
      </c>
      <c r="B3511" t="s">
        <v>29</v>
      </c>
      <c r="C3511" t="s">
        <v>193</v>
      </c>
      <c r="D3511" t="s">
        <v>291</v>
      </c>
      <c r="E3511" t="s">
        <v>56</v>
      </c>
      <c r="F3511" t="s">
        <v>150</v>
      </c>
      <c r="G3511">
        <v>45</v>
      </c>
      <c r="H3511">
        <v>412398</v>
      </c>
      <c r="I3511" t="s">
        <v>58</v>
      </c>
      <c r="J3511" s="1">
        <v>45348</v>
      </c>
      <c r="K3511">
        <v>800</v>
      </c>
      <c r="L3511" t="s">
        <v>14439</v>
      </c>
      <c r="M3511" t="s">
        <v>123</v>
      </c>
      <c r="N3511" t="s">
        <v>14440</v>
      </c>
      <c r="O3511" t="s">
        <v>14441</v>
      </c>
      <c r="P3511" t="s">
        <v>71</v>
      </c>
      <c r="Q3511">
        <v>4</v>
      </c>
      <c r="R3511" t="s">
        <v>40</v>
      </c>
      <c r="S3511" t="s">
        <v>63</v>
      </c>
      <c r="T3511">
        <v>94600</v>
      </c>
      <c r="U3511" s="1">
        <v>45614</v>
      </c>
      <c r="V3511" t="s">
        <v>42</v>
      </c>
      <c r="W3511">
        <v>242247</v>
      </c>
      <c r="X3511" t="s">
        <v>14442</v>
      </c>
      <c r="Y3511">
        <v>944</v>
      </c>
      <c r="Z3511">
        <v>1585</v>
      </c>
      <c r="AA3511">
        <v>8</v>
      </c>
      <c r="AB3511">
        <v>5072</v>
      </c>
    </row>
    <row r="3512" spans="1:28" x14ac:dyDescent="0.3">
      <c r="A3512" t="s">
        <v>28</v>
      </c>
      <c r="B3512" t="s">
        <v>29</v>
      </c>
      <c r="C3512" t="s">
        <v>91</v>
      </c>
      <c r="D3512" t="s">
        <v>511</v>
      </c>
      <c r="E3512" t="s">
        <v>32</v>
      </c>
      <c r="F3512" t="s">
        <v>175</v>
      </c>
      <c r="G3512">
        <v>70</v>
      </c>
      <c r="H3512">
        <v>430762</v>
      </c>
      <c r="I3512" t="s">
        <v>58</v>
      </c>
      <c r="J3512" s="1">
        <v>44981</v>
      </c>
      <c r="K3512">
        <v>1400</v>
      </c>
      <c r="L3512" t="s">
        <v>14443</v>
      </c>
      <c r="M3512" t="s">
        <v>843</v>
      </c>
      <c r="N3512" t="s">
        <v>14444</v>
      </c>
      <c r="O3512" t="s">
        <v>14445</v>
      </c>
      <c r="P3512" t="s">
        <v>39</v>
      </c>
      <c r="Q3512">
        <v>20</v>
      </c>
      <c r="R3512" t="s">
        <v>40</v>
      </c>
      <c r="S3512" t="s">
        <v>41</v>
      </c>
      <c r="T3512">
        <v>21953</v>
      </c>
      <c r="U3512" s="1">
        <v>45330</v>
      </c>
      <c r="V3512" t="s">
        <v>119</v>
      </c>
      <c r="W3512">
        <v>813523</v>
      </c>
      <c r="X3512" t="s">
        <v>14446</v>
      </c>
      <c r="Y3512">
        <v>352</v>
      </c>
      <c r="Z3512">
        <v>889</v>
      </c>
      <c r="AA3512">
        <v>4</v>
      </c>
      <c r="AB3512">
        <v>1422.4</v>
      </c>
    </row>
    <row r="3513" spans="1:28" x14ac:dyDescent="0.3">
      <c r="A3513" t="s">
        <v>28</v>
      </c>
      <c r="B3513" t="s">
        <v>29</v>
      </c>
      <c r="C3513" t="s">
        <v>30</v>
      </c>
      <c r="D3513" t="s">
        <v>98</v>
      </c>
      <c r="E3513" t="s">
        <v>46</v>
      </c>
      <c r="F3513" t="s">
        <v>150</v>
      </c>
      <c r="G3513">
        <v>35</v>
      </c>
      <c r="H3513">
        <v>400136</v>
      </c>
      <c r="I3513" t="s">
        <v>58</v>
      </c>
      <c r="J3513" s="1">
        <v>44413</v>
      </c>
      <c r="K3513">
        <v>1400</v>
      </c>
      <c r="L3513" t="s">
        <v>14447</v>
      </c>
      <c r="M3513" t="s">
        <v>345</v>
      </c>
      <c r="N3513" t="s">
        <v>14448</v>
      </c>
      <c r="O3513" t="s">
        <v>14449</v>
      </c>
      <c r="P3513" t="s">
        <v>87</v>
      </c>
      <c r="Q3513">
        <v>19</v>
      </c>
      <c r="R3513" t="s">
        <v>40</v>
      </c>
      <c r="S3513" t="s">
        <v>41</v>
      </c>
      <c r="T3513">
        <v>28649</v>
      </c>
      <c r="U3513" s="1">
        <v>45619</v>
      </c>
      <c r="V3513" t="s">
        <v>42</v>
      </c>
      <c r="W3513">
        <v>781971</v>
      </c>
      <c r="X3513" t="s">
        <v>14450</v>
      </c>
      <c r="Y3513">
        <v>892</v>
      </c>
      <c r="Z3513">
        <v>1434</v>
      </c>
      <c r="AA3513">
        <v>3</v>
      </c>
      <c r="AB3513" s="2" t="s">
        <v>14451</v>
      </c>
    </row>
    <row r="3514" spans="1:28" x14ac:dyDescent="0.3">
      <c r="A3514" t="s">
        <v>28</v>
      </c>
      <c r="B3514" t="s">
        <v>29</v>
      </c>
      <c r="C3514" t="s">
        <v>193</v>
      </c>
      <c r="D3514" t="s">
        <v>546</v>
      </c>
      <c r="E3514" t="s">
        <v>56</v>
      </c>
      <c r="F3514" t="s">
        <v>175</v>
      </c>
      <c r="G3514">
        <v>70</v>
      </c>
      <c r="H3514">
        <v>401190</v>
      </c>
      <c r="I3514" t="s">
        <v>34</v>
      </c>
      <c r="J3514" s="1">
        <v>43978</v>
      </c>
      <c r="K3514">
        <v>950</v>
      </c>
      <c r="L3514" t="s">
        <v>14452</v>
      </c>
      <c r="M3514" t="s">
        <v>1072</v>
      </c>
      <c r="N3514" t="s">
        <v>14453</v>
      </c>
      <c r="O3514" t="s">
        <v>14454</v>
      </c>
      <c r="P3514" t="s">
        <v>51</v>
      </c>
      <c r="Q3514">
        <v>4</v>
      </c>
      <c r="R3514" t="s">
        <v>40</v>
      </c>
      <c r="S3514" t="s">
        <v>79</v>
      </c>
      <c r="T3514">
        <v>59856</v>
      </c>
      <c r="U3514" s="1">
        <v>45325</v>
      </c>
      <c r="V3514" t="s">
        <v>119</v>
      </c>
      <c r="W3514">
        <v>728070</v>
      </c>
      <c r="X3514" t="s">
        <v>3259</v>
      </c>
      <c r="Y3514">
        <v>890</v>
      </c>
      <c r="Z3514">
        <v>2669</v>
      </c>
      <c r="AA3514">
        <v>2</v>
      </c>
      <c r="AB3514" s="2" t="s">
        <v>14455</v>
      </c>
    </row>
    <row r="3515" spans="1:28" x14ac:dyDescent="0.3">
      <c r="A3515" t="s">
        <v>28</v>
      </c>
      <c r="B3515" t="s">
        <v>29</v>
      </c>
      <c r="C3515" t="s">
        <v>193</v>
      </c>
      <c r="D3515" t="s">
        <v>546</v>
      </c>
      <c r="E3515" t="s">
        <v>32</v>
      </c>
      <c r="F3515" t="s">
        <v>355</v>
      </c>
      <c r="G3515">
        <v>25</v>
      </c>
      <c r="H3515">
        <v>419234</v>
      </c>
      <c r="I3515" t="s">
        <v>34</v>
      </c>
      <c r="J3515" s="1">
        <v>44005</v>
      </c>
      <c r="K3515">
        <v>1300</v>
      </c>
      <c r="L3515" t="s">
        <v>14456</v>
      </c>
      <c r="M3515" t="s">
        <v>263</v>
      </c>
      <c r="N3515" t="s">
        <v>14457</v>
      </c>
      <c r="O3515" t="s">
        <v>14458</v>
      </c>
      <c r="P3515" t="s">
        <v>39</v>
      </c>
      <c r="Q3515">
        <v>11</v>
      </c>
      <c r="R3515" t="s">
        <v>88</v>
      </c>
      <c r="S3515" t="s">
        <v>118</v>
      </c>
      <c r="T3515">
        <v>41691</v>
      </c>
      <c r="U3515" s="1">
        <v>45555</v>
      </c>
      <c r="V3515" t="s">
        <v>180</v>
      </c>
      <c r="W3515">
        <v>728125</v>
      </c>
      <c r="X3515" t="s">
        <v>14459</v>
      </c>
      <c r="Y3515">
        <v>342</v>
      </c>
      <c r="Z3515">
        <v>2752</v>
      </c>
      <c r="AA3515">
        <v>5</v>
      </c>
      <c r="AB3515">
        <v>5504</v>
      </c>
    </row>
    <row r="3516" spans="1:28" x14ac:dyDescent="0.3">
      <c r="A3516" t="s">
        <v>28</v>
      </c>
      <c r="B3516" t="s">
        <v>29</v>
      </c>
      <c r="C3516" t="s">
        <v>91</v>
      </c>
      <c r="D3516" t="s">
        <v>187</v>
      </c>
      <c r="E3516" t="s">
        <v>46</v>
      </c>
      <c r="F3516" t="s">
        <v>355</v>
      </c>
      <c r="G3516">
        <v>89</v>
      </c>
      <c r="H3516">
        <v>420848</v>
      </c>
      <c r="I3516" t="s">
        <v>34</v>
      </c>
      <c r="J3516" s="1">
        <v>43875</v>
      </c>
      <c r="K3516">
        <v>1000</v>
      </c>
      <c r="L3516" t="s">
        <v>14460</v>
      </c>
      <c r="M3516" t="s">
        <v>1048</v>
      </c>
      <c r="N3516" t="s">
        <v>14461</v>
      </c>
      <c r="O3516" t="s">
        <v>14462</v>
      </c>
      <c r="P3516" t="s">
        <v>71</v>
      </c>
      <c r="Q3516">
        <v>20</v>
      </c>
      <c r="R3516" t="s">
        <v>40</v>
      </c>
      <c r="S3516" t="s">
        <v>79</v>
      </c>
      <c r="T3516">
        <v>80126</v>
      </c>
      <c r="U3516" s="1">
        <v>45365</v>
      </c>
      <c r="V3516" t="s">
        <v>72</v>
      </c>
      <c r="W3516">
        <v>177633</v>
      </c>
      <c r="X3516" t="s">
        <v>14463</v>
      </c>
      <c r="Y3516">
        <v>288</v>
      </c>
      <c r="Z3516">
        <v>636</v>
      </c>
      <c r="AA3516">
        <v>6</v>
      </c>
      <c r="AB3516">
        <v>1526.4</v>
      </c>
    </row>
    <row r="3517" spans="1:28" x14ac:dyDescent="0.3">
      <c r="A3517" t="s">
        <v>28</v>
      </c>
      <c r="B3517" t="s">
        <v>29</v>
      </c>
      <c r="C3517" t="s">
        <v>148</v>
      </c>
      <c r="D3517" t="s">
        <v>338</v>
      </c>
      <c r="E3517" t="s">
        <v>32</v>
      </c>
      <c r="F3517" t="s">
        <v>47</v>
      </c>
      <c r="G3517">
        <v>52</v>
      </c>
      <c r="H3517">
        <v>412422</v>
      </c>
      <c r="I3517" t="s">
        <v>34</v>
      </c>
      <c r="J3517" s="1">
        <v>44282</v>
      </c>
      <c r="K3517">
        <v>1200</v>
      </c>
      <c r="L3517" t="s">
        <v>14464</v>
      </c>
      <c r="M3517" t="s">
        <v>1017</v>
      </c>
      <c r="N3517" t="s">
        <v>14465</v>
      </c>
      <c r="O3517" t="s">
        <v>14466</v>
      </c>
      <c r="P3517" t="s">
        <v>71</v>
      </c>
      <c r="Q3517">
        <v>3</v>
      </c>
      <c r="R3517" t="s">
        <v>88</v>
      </c>
      <c r="S3517" t="s">
        <v>63</v>
      </c>
      <c r="T3517">
        <v>46464</v>
      </c>
      <c r="U3517" s="1">
        <v>45561</v>
      </c>
      <c r="V3517" t="s">
        <v>180</v>
      </c>
      <c r="W3517">
        <v>439168</v>
      </c>
      <c r="X3517" t="s">
        <v>14467</v>
      </c>
      <c r="Y3517">
        <v>722</v>
      </c>
      <c r="Z3517">
        <v>2605</v>
      </c>
      <c r="AA3517">
        <v>2</v>
      </c>
      <c r="AB3517">
        <v>2084</v>
      </c>
    </row>
    <row r="3518" spans="1:28" x14ac:dyDescent="0.3">
      <c r="A3518" t="s">
        <v>28</v>
      </c>
      <c r="B3518" t="s">
        <v>29</v>
      </c>
      <c r="C3518" t="s">
        <v>157</v>
      </c>
      <c r="D3518" t="s">
        <v>170</v>
      </c>
      <c r="E3518" t="s">
        <v>56</v>
      </c>
      <c r="F3518" t="s">
        <v>99</v>
      </c>
      <c r="G3518">
        <v>85</v>
      </c>
      <c r="H3518">
        <v>417362</v>
      </c>
      <c r="I3518" t="s">
        <v>34</v>
      </c>
      <c r="J3518" s="1">
        <v>44288</v>
      </c>
      <c r="K3518">
        <v>1300</v>
      </c>
      <c r="L3518" t="s">
        <v>14468</v>
      </c>
      <c r="M3518" t="s">
        <v>487</v>
      </c>
      <c r="N3518" t="s">
        <v>14469</v>
      </c>
      <c r="O3518" t="s">
        <v>14470</v>
      </c>
      <c r="P3518" t="s">
        <v>51</v>
      </c>
      <c r="Q3518">
        <v>17</v>
      </c>
      <c r="R3518" t="s">
        <v>40</v>
      </c>
      <c r="S3518" t="s">
        <v>79</v>
      </c>
      <c r="T3518">
        <v>37900</v>
      </c>
      <c r="U3518" s="1">
        <v>45357</v>
      </c>
      <c r="V3518" t="s">
        <v>72</v>
      </c>
      <c r="W3518">
        <v>681661</v>
      </c>
      <c r="X3518" t="s">
        <v>14471</v>
      </c>
      <c r="Y3518">
        <v>386</v>
      </c>
      <c r="Z3518">
        <v>1633</v>
      </c>
      <c r="AA3518">
        <v>5</v>
      </c>
      <c r="AB3518">
        <v>3266</v>
      </c>
    </row>
    <row r="3519" spans="1:28" x14ac:dyDescent="0.3">
      <c r="A3519" t="s">
        <v>28</v>
      </c>
      <c r="B3519" t="s">
        <v>29</v>
      </c>
      <c r="C3519" t="s">
        <v>66</v>
      </c>
      <c r="D3519" t="s">
        <v>82</v>
      </c>
      <c r="E3519" t="s">
        <v>32</v>
      </c>
      <c r="F3519" t="s">
        <v>113</v>
      </c>
      <c r="G3519">
        <v>62</v>
      </c>
      <c r="H3519">
        <v>432965</v>
      </c>
      <c r="I3519" t="s">
        <v>34</v>
      </c>
      <c r="J3519" s="1">
        <v>45021</v>
      </c>
      <c r="K3519">
        <v>1200</v>
      </c>
      <c r="L3519" t="s">
        <v>14472</v>
      </c>
      <c r="M3519" t="s">
        <v>953</v>
      </c>
      <c r="N3519" t="s">
        <v>14473</v>
      </c>
      <c r="O3519" t="s">
        <v>14474</v>
      </c>
      <c r="P3519" t="s">
        <v>51</v>
      </c>
      <c r="Q3519">
        <v>17</v>
      </c>
      <c r="R3519" t="s">
        <v>40</v>
      </c>
      <c r="S3519" t="s">
        <v>118</v>
      </c>
      <c r="T3519">
        <v>16278</v>
      </c>
      <c r="U3519" s="1">
        <v>45302</v>
      </c>
      <c r="V3519" t="s">
        <v>111</v>
      </c>
      <c r="W3519">
        <v>436922</v>
      </c>
      <c r="X3519" t="s">
        <v>14475</v>
      </c>
      <c r="Y3519">
        <v>464</v>
      </c>
      <c r="Z3519">
        <v>2751</v>
      </c>
      <c r="AA3519">
        <v>6</v>
      </c>
      <c r="AB3519" s="2" t="s">
        <v>3642</v>
      </c>
    </row>
    <row r="3520" spans="1:28" x14ac:dyDescent="0.3">
      <c r="A3520" t="s">
        <v>28</v>
      </c>
      <c r="B3520" t="s">
        <v>29</v>
      </c>
      <c r="C3520" t="s">
        <v>193</v>
      </c>
      <c r="D3520" t="s">
        <v>524</v>
      </c>
      <c r="E3520" t="s">
        <v>56</v>
      </c>
      <c r="F3520" t="s">
        <v>175</v>
      </c>
      <c r="G3520">
        <v>41</v>
      </c>
      <c r="H3520">
        <v>400673</v>
      </c>
      <c r="I3520" t="s">
        <v>34</v>
      </c>
      <c r="J3520" s="1">
        <v>45182</v>
      </c>
      <c r="K3520">
        <v>1100</v>
      </c>
      <c r="L3520" t="s">
        <v>14476</v>
      </c>
      <c r="M3520" t="s">
        <v>591</v>
      </c>
      <c r="N3520" t="s">
        <v>14477</v>
      </c>
      <c r="O3520" t="s">
        <v>14478</v>
      </c>
      <c r="P3520" t="s">
        <v>71</v>
      </c>
      <c r="Q3520">
        <v>4</v>
      </c>
      <c r="R3520" t="s">
        <v>88</v>
      </c>
      <c r="S3520" t="s">
        <v>118</v>
      </c>
      <c r="T3520">
        <v>78998</v>
      </c>
      <c r="U3520" s="1">
        <v>45419</v>
      </c>
      <c r="V3520" t="s">
        <v>140</v>
      </c>
      <c r="W3520">
        <v>437453</v>
      </c>
      <c r="X3520" t="s">
        <v>14479</v>
      </c>
      <c r="Y3520">
        <v>336</v>
      </c>
      <c r="Z3520">
        <v>2328</v>
      </c>
      <c r="AA3520">
        <v>1</v>
      </c>
      <c r="AB3520">
        <v>931.2</v>
      </c>
    </row>
    <row r="3521" spans="1:28" x14ac:dyDescent="0.3">
      <c r="A3521" t="s">
        <v>28</v>
      </c>
      <c r="B3521" t="s">
        <v>29</v>
      </c>
      <c r="C3521" t="s">
        <v>54</v>
      </c>
      <c r="D3521" t="s">
        <v>511</v>
      </c>
      <c r="E3521" t="s">
        <v>46</v>
      </c>
      <c r="F3521" t="s">
        <v>106</v>
      </c>
      <c r="G3521">
        <v>40</v>
      </c>
      <c r="H3521">
        <v>435127</v>
      </c>
      <c r="I3521" t="s">
        <v>34</v>
      </c>
      <c r="J3521" s="1">
        <v>44076</v>
      </c>
      <c r="K3521">
        <v>1300</v>
      </c>
      <c r="L3521" t="s">
        <v>4146</v>
      </c>
      <c r="M3521" t="s">
        <v>417</v>
      </c>
      <c r="N3521" t="s">
        <v>14480</v>
      </c>
      <c r="O3521" t="s">
        <v>14481</v>
      </c>
      <c r="P3521" t="s">
        <v>39</v>
      </c>
      <c r="Q3521">
        <v>11</v>
      </c>
      <c r="R3521" t="s">
        <v>88</v>
      </c>
      <c r="S3521" t="s">
        <v>118</v>
      </c>
      <c r="T3521">
        <v>98334</v>
      </c>
      <c r="U3521" s="1">
        <v>45625</v>
      </c>
      <c r="V3521" t="s">
        <v>42</v>
      </c>
      <c r="W3521">
        <v>181260</v>
      </c>
      <c r="X3521" t="s">
        <v>14482</v>
      </c>
      <c r="Y3521">
        <v>917</v>
      </c>
      <c r="Z3521">
        <v>2249</v>
      </c>
      <c r="AA3521">
        <v>3</v>
      </c>
      <c r="AB3521">
        <v>2698.8</v>
      </c>
    </row>
    <row r="3522" spans="1:28" x14ac:dyDescent="0.3">
      <c r="A3522" t="s">
        <v>28</v>
      </c>
      <c r="B3522" t="s">
        <v>29</v>
      </c>
      <c r="C3522" t="s">
        <v>91</v>
      </c>
      <c r="D3522" t="s">
        <v>274</v>
      </c>
      <c r="E3522" t="s">
        <v>32</v>
      </c>
      <c r="F3522" t="s">
        <v>99</v>
      </c>
      <c r="G3522">
        <v>65</v>
      </c>
      <c r="H3522">
        <v>417835</v>
      </c>
      <c r="I3522" t="s">
        <v>58</v>
      </c>
      <c r="J3522" s="1">
        <v>45505</v>
      </c>
      <c r="K3522">
        <v>1400</v>
      </c>
      <c r="L3522" t="s">
        <v>14483</v>
      </c>
      <c r="M3522" t="s">
        <v>123</v>
      </c>
      <c r="N3522" t="s">
        <v>14484</v>
      </c>
      <c r="O3522">
        <f>1-500-542-3542</f>
        <v>-4583</v>
      </c>
      <c r="P3522" t="s">
        <v>71</v>
      </c>
      <c r="Q3522">
        <v>8</v>
      </c>
      <c r="R3522" t="s">
        <v>40</v>
      </c>
      <c r="S3522" t="s">
        <v>118</v>
      </c>
      <c r="T3522">
        <v>96483</v>
      </c>
      <c r="U3522" s="1">
        <v>45331</v>
      </c>
      <c r="V3522" t="s">
        <v>119</v>
      </c>
      <c r="W3522">
        <v>758789</v>
      </c>
      <c r="X3522" t="s">
        <v>14485</v>
      </c>
      <c r="Y3522">
        <v>712</v>
      </c>
      <c r="Z3522">
        <v>1002</v>
      </c>
      <c r="AA3522">
        <v>8</v>
      </c>
      <c r="AB3522">
        <v>3206.4</v>
      </c>
    </row>
    <row r="3523" spans="1:28" x14ac:dyDescent="0.3">
      <c r="A3523" t="s">
        <v>28</v>
      </c>
      <c r="B3523" t="s">
        <v>29</v>
      </c>
      <c r="C3523" t="s">
        <v>66</v>
      </c>
      <c r="D3523" t="s">
        <v>546</v>
      </c>
      <c r="E3523" t="s">
        <v>32</v>
      </c>
      <c r="F3523" t="s">
        <v>33</v>
      </c>
      <c r="G3523">
        <v>38</v>
      </c>
      <c r="H3523">
        <v>412764</v>
      </c>
      <c r="I3523" t="s">
        <v>34</v>
      </c>
      <c r="J3523" s="1">
        <v>44952</v>
      </c>
      <c r="K3523">
        <v>1300</v>
      </c>
      <c r="L3523" t="s">
        <v>14486</v>
      </c>
      <c r="M3523" t="s">
        <v>394</v>
      </c>
      <c r="N3523" t="s">
        <v>14487</v>
      </c>
      <c r="O3523" t="s">
        <v>14488</v>
      </c>
      <c r="P3523" t="s">
        <v>39</v>
      </c>
      <c r="Q3523">
        <v>11</v>
      </c>
      <c r="R3523" t="s">
        <v>40</v>
      </c>
      <c r="S3523" t="s">
        <v>79</v>
      </c>
      <c r="T3523">
        <v>42048</v>
      </c>
      <c r="U3523" s="1">
        <v>45430</v>
      </c>
      <c r="V3523" t="s">
        <v>140</v>
      </c>
      <c r="W3523">
        <v>776671</v>
      </c>
      <c r="X3523" t="s">
        <v>14489</v>
      </c>
      <c r="Y3523">
        <v>259</v>
      </c>
      <c r="Z3523">
        <v>1311</v>
      </c>
      <c r="AA3523">
        <v>3</v>
      </c>
      <c r="AB3523">
        <v>1573.2</v>
      </c>
    </row>
    <row r="3524" spans="1:28" x14ac:dyDescent="0.3">
      <c r="A3524" t="s">
        <v>28</v>
      </c>
      <c r="B3524" t="s">
        <v>29</v>
      </c>
      <c r="C3524" t="s">
        <v>193</v>
      </c>
      <c r="D3524" t="s">
        <v>82</v>
      </c>
      <c r="E3524" t="s">
        <v>46</v>
      </c>
      <c r="F3524" t="s">
        <v>47</v>
      </c>
      <c r="G3524">
        <v>16</v>
      </c>
      <c r="H3524">
        <v>405972</v>
      </c>
      <c r="I3524" t="s">
        <v>34</v>
      </c>
      <c r="J3524" s="1">
        <v>44484</v>
      </c>
      <c r="K3524">
        <v>950</v>
      </c>
      <c r="L3524" t="s">
        <v>14490</v>
      </c>
      <c r="M3524" t="s">
        <v>152</v>
      </c>
      <c r="N3524" t="s">
        <v>14491</v>
      </c>
      <c r="O3524" t="s">
        <v>14492</v>
      </c>
      <c r="P3524" t="s">
        <v>51</v>
      </c>
      <c r="Q3524">
        <v>16</v>
      </c>
      <c r="R3524" t="s">
        <v>40</v>
      </c>
      <c r="S3524" t="s">
        <v>41</v>
      </c>
      <c r="T3524">
        <v>63033</v>
      </c>
      <c r="U3524" s="1">
        <v>45616</v>
      </c>
      <c r="V3524" t="s">
        <v>42</v>
      </c>
      <c r="W3524">
        <v>752765</v>
      </c>
      <c r="X3524" t="s">
        <v>14493</v>
      </c>
      <c r="Y3524">
        <v>317</v>
      </c>
      <c r="Z3524">
        <v>2751</v>
      </c>
      <c r="AA3524">
        <v>8</v>
      </c>
      <c r="AB3524">
        <v>8803.2000000000007</v>
      </c>
    </row>
    <row r="3525" spans="1:28" x14ac:dyDescent="0.3">
      <c r="A3525" t="s">
        <v>28</v>
      </c>
      <c r="B3525" t="s">
        <v>29</v>
      </c>
      <c r="C3525" t="s">
        <v>193</v>
      </c>
      <c r="D3525" t="s">
        <v>170</v>
      </c>
      <c r="E3525" t="s">
        <v>56</v>
      </c>
      <c r="F3525" t="s">
        <v>99</v>
      </c>
      <c r="G3525">
        <v>48</v>
      </c>
      <c r="H3525">
        <v>439071</v>
      </c>
      <c r="I3525" t="s">
        <v>58</v>
      </c>
      <c r="J3525" s="1">
        <v>44330</v>
      </c>
      <c r="K3525">
        <v>1100</v>
      </c>
      <c r="L3525" t="s">
        <v>14494</v>
      </c>
      <c r="M3525" t="s">
        <v>49</v>
      </c>
      <c r="N3525" t="s">
        <v>14495</v>
      </c>
      <c r="O3525" t="s">
        <v>14496</v>
      </c>
      <c r="P3525" t="s">
        <v>71</v>
      </c>
      <c r="Q3525">
        <v>11</v>
      </c>
      <c r="R3525" t="s">
        <v>40</v>
      </c>
      <c r="S3525" t="s">
        <v>63</v>
      </c>
      <c r="T3525">
        <v>24680</v>
      </c>
      <c r="U3525" s="1">
        <v>45603</v>
      </c>
      <c r="V3525" t="s">
        <v>42</v>
      </c>
      <c r="W3525">
        <v>811659</v>
      </c>
      <c r="X3525" t="s">
        <v>14497</v>
      </c>
      <c r="Y3525">
        <v>427</v>
      </c>
      <c r="Z3525">
        <v>1291</v>
      </c>
      <c r="AA3525">
        <v>4</v>
      </c>
      <c r="AB3525">
        <v>2065.6</v>
      </c>
    </row>
    <row r="3526" spans="1:28" x14ac:dyDescent="0.3">
      <c r="A3526" t="s">
        <v>28</v>
      </c>
      <c r="B3526" t="s">
        <v>29</v>
      </c>
      <c r="C3526" t="s">
        <v>148</v>
      </c>
      <c r="D3526" t="s">
        <v>524</v>
      </c>
      <c r="E3526" t="s">
        <v>46</v>
      </c>
      <c r="F3526" t="s">
        <v>99</v>
      </c>
      <c r="G3526">
        <v>21</v>
      </c>
      <c r="H3526">
        <v>421046</v>
      </c>
      <c r="I3526" t="s">
        <v>34</v>
      </c>
      <c r="J3526" s="1">
        <v>44341</v>
      </c>
      <c r="K3526">
        <v>1200</v>
      </c>
      <c r="L3526" t="s">
        <v>12795</v>
      </c>
      <c r="M3526" t="s">
        <v>670</v>
      </c>
      <c r="N3526" t="s">
        <v>14498</v>
      </c>
      <c r="O3526">
        <f>1-618-70-1132</f>
        <v>-1819</v>
      </c>
      <c r="P3526" t="s">
        <v>51</v>
      </c>
      <c r="Q3526">
        <v>6</v>
      </c>
      <c r="R3526" t="s">
        <v>40</v>
      </c>
      <c r="S3526" t="s">
        <v>63</v>
      </c>
      <c r="T3526">
        <v>91811</v>
      </c>
      <c r="U3526" s="1">
        <v>45598</v>
      </c>
      <c r="V3526" t="s">
        <v>42</v>
      </c>
      <c r="W3526">
        <v>896077</v>
      </c>
      <c r="X3526" t="s">
        <v>14499</v>
      </c>
      <c r="Y3526">
        <v>214</v>
      </c>
      <c r="Z3526">
        <v>994</v>
      </c>
      <c r="AA3526">
        <v>1</v>
      </c>
      <c r="AB3526">
        <v>397.6</v>
      </c>
    </row>
    <row r="3527" spans="1:28" x14ac:dyDescent="0.3">
      <c r="A3527" t="s">
        <v>28</v>
      </c>
      <c r="B3527" t="s">
        <v>29</v>
      </c>
      <c r="C3527" t="s">
        <v>91</v>
      </c>
      <c r="D3527" t="s">
        <v>349</v>
      </c>
      <c r="E3527" t="s">
        <v>56</v>
      </c>
      <c r="F3527" t="s">
        <v>150</v>
      </c>
      <c r="G3527">
        <v>8</v>
      </c>
      <c r="H3527">
        <v>434601</v>
      </c>
      <c r="I3527" t="s">
        <v>34</v>
      </c>
      <c r="J3527" s="1">
        <v>44403</v>
      </c>
      <c r="K3527">
        <v>1200</v>
      </c>
      <c r="L3527" t="s">
        <v>14500</v>
      </c>
      <c r="M3527" t="s">
        <v>177</v>
      </c>
      <c r="N3527" t="s">
        <v>14501</v>
      </c>
      <c r="O3527" t="s">
        <v>14502</v>
      </c>
      <c r="P3527" t="s">
        <v>71</v>
      </c>
      <c r="Q3527">
        <v>17</v>
      </c>
      <c r="R3527" t="s">
        <v>40</v>
      </c>
      <c r="S3527" t="s">
        <v>79</v>
      </c>
      <c r="T3527">
        <v>58757</v>
      </c>
      <c r="U3527" s="1">
        <v>45530</v>
      </c>
      <c r="V3527" t="s">
        <v>64</v>
      </c>
      <c r="W3527">
        <v>404994</v>
      </c>
      <c r="X3527" t="s">
        <v>14503</v>
      </c>
      <c r="Y3527">
        <v>737</v>
      </c>
      <c r="Z3527">
        <v>2458</v>
      </c>
      <c r="AA3527">
        <v>2</v>
      </c>
      <c r="AB3527">
        <v>1966.4</v>
      </c>
    </row>
    <row r="3528" spans="1:28" x14ac:dyDescent="0.3">
      <c r="A3528" t="s">
        <v>28</v>
      </c>
      <c r="B3528" t="s">
        <v>29</v>
      </c>
      <c r="C3528" t="s">
        <v>157</v>
      </c>
      <c r="D3528" t="s">
        <v>142</v>
      </c>
      <c r="E3528" t="s">
        <v>56</v>
      </c>
      <c r="F3528" t="s">
        <v>113</v>
      </c>
      <c r="G3528">
        <v>76</v>
      </c>
      <c r="H3528">
        <v>408494</v>
      </c>
      <c r="I3528" t="s">
        <v>58</v>
      </c>
      <c r="J3528" s="1">
        <v>45035</v>
      </c>
      <c r="K3528">
        <v>1100</v>
      </c>
      <c r="L3528" t="s">
        <v>14504</v>
      </c>
      <c r="M3528" t="s">
        <v>1483</v>
      </c>
      <c r="N3528" t="s">
        <v>14505</v>
      </c>
      <c r="O3528" t="s">
        <v>14506</v>
      </c>
      <c r="P3528" t="s">
        <v>87</v>
      </c>
      <c r="Q3528">
        <v>16</v>
      </c>
      <c r="R3528" t="s">
        <v>40</v>
      </c>
      <c r="S3528" t="s">
        <v>41</v>
      </c>
      <c r="T3528">
        <v>33748</v>
      </c>
      <c r="U3528" s="1">
        <v>45549</v>
      </c>
      <c r="V3528" t="s">
        <v>180</v>
      </c>
      <c r="W3528">
        <v>791168</v>
      </c>
      <c r="X3528" t="s">
        <v>14507</v>
      </c>
      <c r="Y3528">
        <v>755</v>
      </c>
      <c r="Z3528">
        <v>1521</v>
      </c>
      <c r="AA3528">
        <v>5</v>
      </c>
      <c r="AB3528">
        <v>3042</v>
      </c>
    </row>
    <row r="3529" spans="1:28" x14ac:dyDescent="0.3">
      <c r="A3529" t="s">
        <v>28</v>
      </c>
      <c r="B3529" t="s">
        <v>29</v>
      </c>
      <c r="C3529" t="s">
        <v>157</v>
      </c>
      <c r="D3529" t="s">
        <v>187</v>
      </c>
      <c r="E3529" t="s">
        <v>56</v>
      </c>
      <c r="F3529" t="s">
        <v>355</v>
      </c>
      <c r="G3529">
        <v>95</v>
      </c>
      <c r="H3529">
        <v>427326</v>
      </c>
      <c r="I3529" t="s">
        <v>34</v>
      </c>
      <c r="J3529" s="1">
        <v>44724</v>
      </c>
      <c r="K3529">
        <v>1300</v>
      </c>
      <c r="L3529" t="s">
        <v>14508</v>
      </c>
      <c r="M3529" t="s">
        <v>596</v>
      </c>
      <c r="N3529" t="s">
        <v>14509</v>
      </c>
      <c r="O3529" t="s">
        <v>14510</v>
      </c>
      <c r="P3529" t="s">
        <v>39</v>
      </c>
      <c r="Q3529">
        <v>9</v>
      </c>
      <c r="R3529" t="s">
        <v>40</v>
      </c>
      <c r="S3529" t="s">
        <v>79</v>
      </c>
      <c r="T3529">
        <v>22559</v>
      </c>
      <c r="U3529" s="1">
        <v>45586</v>
      </c>
      <c r="V3529" t="s">
        <v>155</v>
      </c>
      <c r="W3529">
        <v>476220</v>
      </c>
      <c r="X3529" t="s">
        <v>14511</v>
      </c>
      <c r="Y3529">
        <v>484</v>
      </c>
      <c r="Z3529">
        <v>1767</v>
      </c>
      <c r="AA3529">
        <v>1</v>
      </c>
      <c r="AB3529" s="2" t="s">
        <v>3962</v>
      </c>
    </row>
    <row r="3530" spans="1:28" x14ac:dyDescent="0.3">
      <c r="A3530" t="s">
        <v>28</v>
      </c>
      <c r="B3530" t="s">
        <v>29</v>
      </c>
      <c r="C3530" t="s">
        <v>148</v>
      </c>
      <c r="D3530" t="s">
        <v>248</v>
      </c>
      <c r="E3530" t="s">
        <v>56</v>
      </c>
      <c r="F3530" t="s">
        <v>355</v>
      </c>
      <c r="G3530">
        <v>82</v>
      </c>
      <c r="H3530">
        <v>430870</v>
      </c>
      <c r="I3530" t="s">
        <v>34</v>
      </c>
      <c r="J3530" s="1">
        <v>45571</v>
      </c>
      <c r="K3530">
        <v>1400</v>
      </c>
      <c r="L3530" t="s">
        <v>2084</v>
      </c>
      <c r="M3530" t="s">
        <v>1091</v>
      </c>
      <c r="N3530" t="s">
        <v>14512</v>
      </c>
      <c r="O3530">
        <v>9290630642</v>
      </c>
      <c r="P3530" t="s">
        <v>87</v>
      </c>
      <c r="Q3530">
        <v>16</v>
      </c>
      <c r="R3530" t="s">
        <v>40</v>
      </c>
      <c r="S3530" t="s">
        <v>63</v>
      </c>
      <c r="T3530">
        <v>53069</v>
      </c>
      <c r="U3530" s="1">
        <v>45468</v>
      </c>
      <c r="V3530" t="s">
        <v>52</v>
      </c>
      <c r="W3530">
        <v>102412</v>
      </c>
      <c r="X3530" t="s">
        <v>14513</v>
      </c>
      <c r="Y3530">
        <v>576</v>
      </c>
      <c r="Z3530">
        <v>1631</v>
      </c>
      <c r="AA3530">
        <v>4</v>
      </c>
      <c r="AB3530" s="2" t="s">
        <v>12478</v>
      </c>
    </row>
    <row r="3531" spans="1:28" x14ac:dyDescent="0.3">
      <c r="A3531" t="s">
        <v>28</v>
      </c>
      <c r="B3531" t="s">
        <v>29</v>
      </c>
      <c r="C3531" t="s">
        <v>66</v>
      </c>
      <c r="D3531" t="s">
        <v>267</v>
      </c>
      <c r="E3531" t="s">
        <v>56</v>
      </c>
      <c r="F3531" t="s">
        <v>99</v>
      </c>
      <c r="G3531">
        <v>47</v>
      </c>
      <c r="H3531">
        <v>434419</v>
      </c>
      <c r="I3531" t="s">
        <v>34</v>
      </c>
      <c r="J3531" s="1">
        <v>43954</v>
      </c>
      <c r="K3531">
        <v>1300</v>
      </c>
      <c r="L3531" t="s">
        <v>14514</v>
      </c>
      <c r="M3531" t="s">
        <v>1291</v>
      </c>
      <c r="N3531" t="s">
        <v>14515</v>
      </c>
      <c r="O3531" s="2" t="s">
        <v>14516</v>
      </c>
      <c r="P3531" t="s">
        <v>71</v>
      </c>
      <c r="Q3531">
        <v>20</v>
      </c>
      <c r="R3531" t="s">
        <v>88</v>
      </c>
      <c r="S3531" t="s">
        <v>63</v>
      </c>
      <c r="T3531">
        <v>84066</v>
      </c>
      <c r="U3531" s="1">
        <v>45624</v>
      </c>
      <c r="V3531" t="s">
        <v>42</v>
      </c>
      <c r="W3531">
        <v>115825</v>
      </c>
      <c r="X3531" t="s">
        <v>14517</v>
      </c>
      <c r="Y3531">
        <v>824</v>
      </c>
      <c r="Z3531">
        <v>1857</v>
      </c>
      <c r="AA3531">
        <v>7</v>
      </c>
      <c r="AB3531">
        <v>5199.6000000000004</v>
      </c>
    </row>
    <row r="3532" spans="1:28" x14ac:dyDescent="0.3">
      <c r="A3532" t="s">
        <v>28</v>
      </c>
      <c r="B3532" t="s">
        <v>29</v>
      </c>
      <c r="C3532" t="s">
        <v>54</v>
      </c>
      <c r="D3532" t="s">
        <v>142</v>
      </c>
      <c r="E3532" t="s">
        <v>56</v>
      </c>
      <c r="F3532" t="s">
        <v>113</v>
      </c>
      <c r="G3532">
        <v>47</v>
      </c>
      <c r="H3532">
        <v>417200</v>
      </c>
      <c r="I3532" t="s">
        <v>34</v>
      </c>
      <c r="J3532" s="1">
        <v>45391</v>
      </c>
      <c r="K3532">
        <v>950</v>
      </c>
      <c r="L3532" t="s">
        <v>14518</v>
      </c>
      <c r="M3532" t="s">
        <v>152</v>
      </c>
      <c r="N3532" t="s">
        <v>14519</v>
      </c>
      <c r="O3532" t="s">
        <v>14520</v>
      </c>
      <c r="P3532" t="s">
        <v>71</v>
      </c>
      <c r="Q3532">
        <v>13</v>
      </c>
      <c r="R3532" t="s">
        <v>88</v>
      </c>
      <c r="S3532" t="s">
        <v>79</v>
      </c>
      <c r="T3532">
        <v>43282</v>
      </c>
      <c r="U3532" s="1">
        <v>45414</v>
      </c>
      <c r="V3532" t="s">
        <v>140</v>
      </c>
      <c r="W3532">
        <v>755712</v>
      </c>
      <c r="X3532" t="s">
        <v>14521</v>
      </c>
      <c r="Y3532">
        <v>973</v>
      </c>
      <c r="Z3532">
        <v>1580</v>
      </c>
      <c r="AA3532">
        <v>4</v>
      </c>
      <c r="AB3532">
        <v>2528</v>
      </c>
    </row>
    <row r="3533" spans="1:28" x14ac:dyDescent="0.3">
      <c r="A3533" t="s">
        <v>28</v>
      </c>
      <c r="B3533" t="s">
        <v>29</v>
      </c>
      <c r="C3533" t="s">
        <v>157</v>
      </c>
      <c r="D3533" t="s">
        <v>163</v>
      </c>
      <c r="E3533" t="s">
        <v>56</v>
      </c>
      <c r="F3533" t="s">
        <v>57</v>
      </c>
      <c r="G3533">
        <v>46</v>
      </c>
      <c r="H3533">
        <v>434934</v>
      </c>
      <c r="I3533" t="s">
        <v>34</v>
      </c>
      <c r="J3533" s="1">
        <v>45010</v>
      </c>
      <c r="K3533">
        <v>1000</v>
      </c>
      <c r="L3533" t="s">
        <v>14522</v>
      </c>
      <c r="M3533" t="s">
        <v>1244</v>
      </c>
      <c r="N3533" t="s">
        <v>14523</v>
      </c>
      <c r="O3533">
        <v>6483081423</v>
      </c>
      <c r="P3533" t="s">
        <v>39</v>
      </c>
      <c r="Q3533">
        <v>13</v>
      </c>
      <c r="R3533" t="s">
        <v>40</v>
      </c>
      <c r="S3533" t="s">
        <v>118</v>
      </c>
      <c r="T3533">
        <v>69187</v>
      </c>
      <c r="U3533" s="1">
        <v>45424</v>
      </c>
      <c r="V3533" t="s">
        <v>140</v>
      </c>
      <c r="W3533">
        <v>739667</v>
      </c>
      <c r="X3533" t="s">
        <v>14524</v>
      </c>
      <c r="Y3533">
        <v>975</v>
      </c>
      <c r="Z3533">
        <v>882</v>
      </c>
      <c r="AA3533">
        <v>4</v>
      </c>
      <c r="AB3533">
        <v>1411.2</v>
      </c>
    </row>
    <row r="3534" spans="1:28" x14ac:dyDescent="0.3">
      <c r="A3534" t="s">
        <v>28</v>
      </c>
      <c r="B3534" t="s">
        <v>29</v>
      </c>
      <c r="C3534" t="s">
        <v>91</v>
      </c>
      <c r="D3534" t="s">
        <v>82</v>
      </c>
      <c r="E3534" t="s">
        <v>56</v>
      </c>
      <c r="F3534" t="s">
        <v>355</v>
      </c>
      <c r="G3534">
        <v>22</v>
      </c>
      <c r="H3534">
        <v>415541</v>
      </c>
      <c r="I3534" t="s">
        <v>58</v>
      </c>
      <c r="J3534" s="1">
        <v>44934</v>
      </c>
      <c r="K3534">
        <v>950</v>
      </c>
      <c r="L3534" t="s">
        <v>14525</v>
      </c>
      <c r="M3534" t="s">
        <v>36</v>
      </c>
      <c r="N3534" t="s">
        <v>14526</v>
      </c>
      <c r="O3534" t="s">
        <v>14527</v>
      </c>
      <c r="P3534" t="s">
        <v>51</v>
      </c>
      <c r="Q3534">
        <v>16</v>
      </c>
      <c r="R3534" t="s">
        <v>40</v>
      </c>
      <c r="S3534" t="s">
        <v>63</v>
      </c>
      <c r="T3534">
        <v>22814</v>
      </c>
      <c r="U3534" s="1">
        <v>45334</v>
      </c>
      <c r="V3534" t="s">
        <v>119</v>
      </c>
      <c r="W3534">
        <v>975876</v>
      </c>
      <c r="X3534" t="s">
        <v>14528</v>
      </c>
      <c r="Y3534">
        <v>595</v>
      </c>
      <c r="Z3534">
        <v>2917</v>
      </c>
      <c r="AA3534">
        <v>2</v>
      </c>
      <c r="AB3534">
        <v>2333.6</v>
      </c>
    </row>
    <row r="3535" spans="1:28" x14ac:dyDescent="0.3">
      <c r="A3535" t="s">
        <v>28</v>
      </c>
      <c r="B3535" t="s">
        <v>29</v>
      </c>
      <c r="C3535" t="s">
        <v>54</v>
      </c>
      <c r="D3535" t="s">
        <v>411</v>
      </c>
      <c r="E3535" t="s">
        <v>46</v>
      </c>
      <c r="F3535" t="s">
        <v>57</v>
      </c>
      <c r="G3535">
        <v>99</v>
      </c>
      <c r="H3535">
        <v>434431</v>
      </c>
      <c r="I3535" t="s">
        <v>58</v>
      </c>
      <c r="J3535" s="1">
        <v>45416</v>
      </c>
      <c r="K3535">
        <v>1000</v>
      </c>
      <c r="L3535" t="s">
        <v>14529</v>
      </c>
      <c r="M3535" t="s">
        <v>919</v>
      </c>
      <c r="N3535" t="s">
        <v>14530</v>
      </c>
      <c r="O3535" t="s">
        <v>14531</v>
      </c>
      <c r="P3535" t="s">
        <v>39</v>
      </c>
      <c r="Q3535">
        <v>5</v>
      </c>
      <c r="R3535" t="s">
        <v>88</v>
      </c>
      <c r="S3535" t="s">
        <v>63</v>
      </c>
      <c r="T3535">
        <v>81034</v>
      </c>
      <c r="U3535" s="1">
        <v>45393</v>
      </c>
      <c r="V3535" t="s">
        <v>80</v>
      </c>
      <c r="W3535">
        <v>126938</v>
      </c>
      <c r="X3535" t="s">
        <v>14532</v>
      </c>
      <c r="Y3535">
        <v>589</v>
      </c>
      <c r="Z3535">
        <v>974</v>
      </c>
      <c r="AA3535">
        <v>4</v>
      </c>
      <c r="AB3535">
        <v>1558.4</v>
      </c>
    </row>
    <row r="3536" spans="1:28" x14ac:dyDescent="0.3">
      <c r="A3536" t="s">
        <v>28</v>
      </c>
      <c r="B3536" t="s">
        <v>29</v>
      </c>
      <c r="C3536" t="s">
        <v>91</v>
      </c>
      <c r="D3536" t="s">
        <v>442</v>
      </c>
      <c r="E3536" t="s">
        <v>56</v>
      </c>
      <c r="F3536" t="s">
        <v>150</v>
      </c>
      <c r="G3536">
        <v>40</v>
      </c>
      <c r="H3536">
        <v>413834</v>
      </c>
      <c r="I3536" t="s">
        <v>34</v>
      </c>
      <c r="J3536" s="1">
        <v>44048</v>
      </c>
      <c r="K3536">
        <v>1000</v>
      </c>
      <c r="L3536" t="s">
        <v>14533</v>
      </c>
      <c r="M3536" t="s">
        <v>351</v>
      </c>
      <c r="N3536" t="s">
        <v>14534</v>
      </c>
      <c r="O3536" t="s">
        <v>14535</v>
      </c>
      <c r="P3536" t="s">
        <v>87</v>
      </c>
      <c r="Q3536">
        <v>14</v>
      </c>
      <c r="R3536" t="s">
        <v>88</v>
      </c>
      <c r="S3536" t="s">
        <v>41</v>
      </c>
      <c r="T3536">
        <v>10431</v>
      </c>
      <c r="U3536" s="1">
        <v>45330</v>
      </c>
      <c r="V3536" t="s">
        <v>119</v>
      </c>
      <c r="W3536">
        <v>656181</v>
      </c>
      <c r="X3536" t="s">
        <v>14536</v>
      </c>
      <c r="Y3536">
        <v>999</v>
      </c>
      <c r="Z3536">
        <v>2143</v>
      </c>
      <c r="AA3536">
        <v>5</v>
      </c>
      <c r="AB3536">
        <v>4286</v>
      </c>
    </row>
    <row r="3537" spans="1:28" x14ac:dyDescent="0.3">
      <c r="A3537" t="s">
        <v>28</v>
      </c>
      <c r="B3537" t="s">
        <v>29</v>
      </c>
      <c r="C3537" t="s">
        <v>157</v>
      </c>
      <c r="D3537" t="s">
        <v>248</v>
      </c>
      <c r="E3537" t="s">
        <v>56</v>
      </c>
      <c r="F3537" t="s">
        <v>113</v>
      </c>
      <c r="G3537">
        <v>45</v>
      </c>
      <c r="H3537">
        <v>428782</v>
      </c>
      <c r="I3537" t="s">
        <v>34</v>
      </c>
      <c r="J3537" s="1">
        <v>45526</v>
      </c>
      <c r="K3537">
        <v>1400</v>
      </c>
      <c r="L3537" t="s">
        <v>14537</v>
      </c>
      <c r="M3537" t="s">
        <v>36</v>
      </c>
      <c r="N3537" t="s">
        <v>14538</v>
      </c>
      <c r="O3537" t="s">
        <v>14539</v>
      </c>
      <c r="P3537" t="s">
        <v>39</v>
      </c>
      <c r="Q3537">
        <v>16</v>
      </c>
      <c r="R3537" t="s">
        <v>40</v>
      </c>
      <c r="S3537" t="s">
        <v>63</v>
      </c>
      <c r="T3537">
        <v>51250</v>
      </c>
      <c r="U3537" s="1">
        <v>45589</v>
      </c>
      <c r="V3537" t="s">
        <v>155</v>
      </c>
      <c r="W3537">
        <v>561269</v>
      </c>
      <c r="X3537" t="s">
        <v>3956</v>
      </c>
      <c r="Y3537">
        <v>351</v>
      </c>
      <c r="Z3537">
        <v>1569</v>
      </c>
      <c r="AA3537">
        <v>3</v>
      </c>
      <c r="AB3537" s="2" t="s">
        <v>7846</v>
      </c>
    </row>
    <row r="3538" spans="1:28" x14ac:dyDescent="0.3">
      <c r="A3538" t="s">
        <v>28</v>
      </c>
      <c r="B3538" t="s">
        <v>29</v>
      </c>
      <c r="C3538" t="s">
        <v>157</v>
      </c>
      <c r="D3538" t="s">
        <v>267</v>
      </c>
      <c r="E3538" t="s">
        <v>32</v>
      </c>
      <c r="F3538" t="s">
        <v>57</v>
      </c>
      <c r="G3538">
        <v>64</v>
      </c>
      <c r="H3538">
        <v>410843</v>
      </c>
      <c r="I3538" t="s">
        <v>34</v>
      </c>
      <c r="J3538" s="1">
        <v>43866</v>
      </c>
      <c r="K3538">
        <v>1300</v>
      </c>
      <c r="L3538" t="s">
        <v>14540</v>
      </c>
      <c r="M3538" t="s">
        <v>269</v>
      </c>
      <c r="N3538" t="s">
        <v>14541</v>
      </c>
      <c r="O3538" t="s">
        <v>14542</v>
      </c>
      <c r="P3538" t="s">
        <v>71</v>
      </c>
      <c r="Q3538">
        <v>8</v>
      </c>
      <c r="R3538" t="s">
        <v>40</v>
      </c>
      <c r="S3538" t="s">
        <v>79</v>
      </c>
      <c r="T3538">
        <v>74146</v>
      </c>
      <c r="U3538" s="1">
        <v>45509</v>
      </c>
      <c r="V3538" t="s">
        <v>64</v>
      </c>
      <c r="W3538">
        <v>552222</v>
      </c>
      <c r="X3538" t="s">
        <v>14543</v>
      </c>
      <c r="Y3538">
        <v>352</v>
      </c>
      <c r="Z3538">
        <v>1414</v>
      </c>
      <c r="AA3538">
        <v>1</v>
      </c>
      <c r="AB3538">
        <v>565.6</v>
      </c>
    </row>
    <row r="3539" spans="1:28" x14ac:dyDescent="0.3">
      <c r="A3539" t="s">
        <v>28</v>
      </c>
      <c r="B3539" t="s">
        <v>29</v>
      </c>
      <c r="C3539" t="s">
        <v>66</v>
      </c>
      <c r="D3539" t="s">
        <v>227</v>
      </c>
      <c r="E3539" t="s">
        <v>32</v>
      </c>
      <c r="F3539" t="s">
        <v>83</v>
      </c>
      <c r="G3539">
        <v>66</v>
      </c>
      <c r="H3539">
        <v>413902</v>
      </c>
      <c r="I3539" t="s">
        <v>58</v>
      </c>
      <c r="J3539" s="1">
        <v>44272</v>
      </c>
      <c r="K3539">
        <v>1000</v>
      </c>
      <c r="L3539" t="s">
        <v>14544</v>
      </c>
      <c r="M3539" t="s">
        <v>1460</v>
      </c>
      <c r="N3539" t="s">
        <v>14545</v>
      </c>
      <c r="O3539" t="s">
        <v>14546</v>
      </c>
      <c r="P3539" t="s">
        <v>71</v>
      </c>
      <c r="Q3539">
        <v>11</v>
      </c>
      <c r="R3539" t="s">
        <v>40</v>
      </c>
      <c r="S3539" t="s">
        <v>79</v>
      </c>
      <c r="T3539">
        <v>39828</v>
      </c>
      <c r="U3539" s="1">
        <v>45520</v>
      </c>
      <c r="V3539" t="s">
        <v>64</v>
      </c>
      <c r="W3539">
        <v>264444</v>
      </c>
      <c r="X3539" t="s">
        <v>14547</v>
      </c>
      <c r="Y3539">
        <v>282</v>
      </c>
      <c r="Z3539">
        <v>935</v>
      </c>
      <c r="AA3539">
        <v>8</v>
      </c>
      <c r="AB3539">
        <v>2992</v>
      </c>
    </row>
    <row r="3540" spans="1:28" x14ac:dyDescent="0.3">
      <c r="A3540" t="s">
        <v>28</v>
      </c>
      <c r="B3540" t="s">
        <v>29</v>
      </c>
      <c r="C3540" t="s">
        <v>66</v>
      </c>
      <c r="D3540" t="s">
        <v>349</v>
      </c>
      <c r="E3540" t="s">
        <v>56</v>
      </c>
      <c r="F3540" t="s">
        <v>175</v>
      </c>
      <c r="G3540">
        <v>7</v>
      </c>
      <c r="H3540">
        <v>424804</v>
      </c>
      <c r="I3540" t="s">
        <v>58</v>
      </c>
      <c r="J3540" s="1">
        <v>45003</v>
      </c>
      <c r="K3540">
        <v>1300</v>
      </c>
      <c r="L3540" t="s">
        <v>6899</v>
      </c>
      <c r="M3540" t="s">
        <v>1305</v>
      </c>
      <c r="N3540" t="s">
        <v>14548</v>
      </c>
      <c r="O3540" t="s">
        <v>14549</v>
      </c>
      <c r="P3540" t="s">
        <v>87</v>
      </c>
      <c r="Q3540">
        <v>18</v>
      </c>
      <c r="R3540" t="s">
        <v>88</v>
      </c>
      <c r="S3540" t="s">
        <v>63</v>
      </c>
      <c r="T3540">
        <v>70822</v>
      </c>
      <c r="U3540" s="1">
        <v>45601</v>
      </c>
      <c r="V3540" t="s">
        <v>42</v>
      </c>
      <c r="W3540">
        <v>218187</v>
      </c>
      <c r="X3540" t="s">
        <v>14550</v>
      </c>
      <c r="Y3540">
        <v>267</v>
      </c>
      <c r="Z3540">
        <v>2202</v>
      </c>
      <c r="AA3540">
        <v>4</v>
      </c>
      <c r="AB3540" s="2" t="s">
        <v>2483</v>
      </c>
    </row>
    <row r="3541" spans="1:28" x14ac:dyDescent="0.3">
      <c r="A3541" t="s">
        <v>28</v>
      </c>
      <c r="B3541" t="s">
        <v>29</v>
      </c>
      <c r="C3541" t="s">
        <v>193</v>
      </c>
      <c r="D3541" t="s">
        <v>616</v>
      </c>
      <c r="E3541" t="s">
        <v>56</v>
      </c>
      <c r="F3541" t="s">
        <v>113</v>
      </c>
      <c r="G3541">
        <v>60</v>
      </c>
      <c r="H3541">
        <v>427952</v>
      </c>
      <c r="I3541" t="s">
        <v>34</v>
      </c>
      <c r="J3541" s="1">
        <v>45576</v>
      </c>
      <c r="K3541">
        <v>950</v>
      </c>
      <c r="L3541" t="s">
        <v>14551</v>
      </c>
      <c r="M3541" t="s">
        <v>1058</v>
      </c>
      <c r="N3541" t="s">
        <v>14552</v>
      </c>
      <c r="O3541">
        <v>4438767127</v>
      </c>
      <c r="P3541" t="s">
        <v>87</v>
      </c>
      <c r="Q3541">
        <v>5</v>
      </c>
      <c r="R3541" t="s">
        <v>40</v>
      </c>
      <c r="S3541" t="s">
        <v>63</v>
      </c>
      <c r="T3541">
        <v>57639</v>
      </c>
      <c r="U3541" s="1">
        <v>45309</v>
      </c>
      <c r="V3541" t="s">
        <v>111</v>
      </c>
      <c r="W3541">
        <v>768943</v>
      </c>
      <c r="X3541" t="s">
        <v>13118</v>
      </c>
      <c r="Y3541">
        <v>262</v>
      </c>
      <c r="Z3541">
        <v>2292</v>
      </c>
      <c r="AA3541">
        <v>6</v>
      </c>
      <c r="AB3541">
        <v>5500.8</v>
      </c>
    </row>
    <row r="3542" spans="1:28" x14ac:dyDescent="0.3">
      <c r="A3542" t="s">
        <v>28</v>
      </c>
      <c r="B3542" t="s">
        <v>29</v>
      </c>
      <c r="C3542" t="s">
        <v>157</v>
      </c>
      <c r="D3542" t="s">
        <v>349</v>
      </c>
      <c r="E3542" t="s">
        <v>32</v>
      </c>
      <c r="F3542" t="s">
        <v>175</v>
      </c>
      <c r="G3542">
        <v>90</v>
      </c>
      <c r="H3542">
        <v>436019</v>
      </c>
      <c r="I3542" t="s">
        <v>58</v>
      </c>
      <c r="J3542" s="1">
        <v>43845</v>
      </c>
      <c r="K3542">
        <v>1100</v>
      </c>
      <c r="L3542" t="s">
        <v>14553</v>
      </c>
      <c r="M3542" t="s">
        <v>345</v>
      </c>
      <c r="N3542" t="s">
        <v>14554</v>
      </c>
      <c r="O3542" t="s">
        <v>14555</v>
      </c>
      <c r="P3542" t="s">
        <v>39</v>
      </c>
      <c r="Q3542">
        <v>17</v>
      </c>
      <c r="R3542" t="s">
        <v>88</v>
      </c>
      <c r="S3542" t="s">
        <v>118</v>
      </c>
      <c r="T3542">
        <v>80963</v>
      </c>
      <c r="U3542" s="1">
        <v>45490</v>
      </c>
      <c r="V3542" t="s">
        <v>126</v>
      </c>
      <c r="W3542">
        <v>886802</v>
      </c>
      <c r="X3542" t="s">
        <v>14556</v>
      </c>
      <c r="Y3542">
        <v>523</v>
      </c>
      <c r="Z3542">
        <v>2691</v>
      </c>
      <c r="AA3542">
        <v>4</v>
      </c>
      <c r="AB3542">
        <v>4305.6000000000004</v>
      </c>
    </row>
    <row r="3543" spans="1:28" x14ac:dyDescent="0.3">
      <c r="A3543" t="s">
        <v>28</v>
      </c>
      <c r="B3543" t="s">
        <v>29</v>
      </c>
      <c r="C3543" t="s">
        <v>44</v>
      </c>
      <c r="D3543" t="s">
        <v>163</v>
      </c>
      <c r="E3543" t="s">
        <v>32</v>
      </c>
      <c r="F3543" t="s">
        <v>33</v>
      </c>
      <c r="G3543">
        <v>95</v>
      </c>
      <c r="H3543">
        <v>436562</v>
      </c>
      <c r="I3543" t="s">
        <v>34</v>
      </c>
      <c r="J3543" s="1">
        <v>43962</v>
      </c>
      <c r="K3543">
        <v>1300</v>
      </c>
      <c r="L3543" t="s">
        <v>14557</v>
      </c>
      <c r="M3543" t="s">
        <v>680</v>
      </c>
      <c r="N3543" t="s">
        <v>14558</v>
      </c>
      <c r="O3543" s="2" t="s">
        <v>14559</v>
      </c>
      <c r="P3543" t="s">
        <v>71</v>
      </c>
      <c r="Q3543">
        <v>10</v>
      </c>
      <c r="R3543" t="s">
        <v>40</v>
      </c>
      <c r="S3543" t="s">
        <v>41</v>
      </c>
      <c r="T3543">
        <v>15879</v>
      </c>
      <c r="U3543" s="1">
        <v>45323</v>
      </c>
      <c r="V3543" t="s">
        <v>119</v>
      </c>
      <c r="W3543">
        <v>118764</v>
      </c>
      <c r="X3543" t="s">
        <v>14560</v>
      </c>
      <c r="Y3543">
        <v>803</v>
      </c>
      <c r="Z3543">
        <v>2715</v>
      </c>
      <c r="AA3543">
        <v>7</v>
      </c>
      <c r="AB3543">
        <v>7602</v>
      </c>
    </row>
    <row r="3544" spans="1:28" x14ac:dyDescent="0.3">
      <c r="A3544" t="s">
        <v>28</v>
      </c>
      <c r="B3544" t="s">
        <v>29</v>
      </c>
      <c r="C3544" t="s">
        <v>30</v>
      </c>
      <c r="D3544" t="s">
        <v>621</v>
      </c>
      <c r="E3544" t="s">
        <v>32</v>
      </c>
      <c r="F3544" t="s">
        <v>33</v>
      </c>
      <c r="G3544">
        <v>15</v>
      </c>
      <c r="H3544">
        <v>435061</v>
      </c>
      <c r="I3544" t="s">
        <v>34</v>
      </c>
      <c r="J3544" s="1">
        <v>45549</v>
      </c>
      <c r="K3544">
        <v>1200</v>
      </c>
      <c r="L3544" t="s">
        <v>14561</v>
      </c>
      <c r="M3544" t="s">
        <v>434</v>
      </c>
      <c r="N3544" t="s">
        <v>14562</v>
      </c>
      <c r="O3544" t="s">
        <v>14563</v>
      </c>
      <c r="P3544" t="s">
        <v>51</v>
      </c>
      <c r="Q3544">
        <v>13</v>
      </c>
      <c r="R3544" t="s">
        <v>40</v>
      </c>
      <c r="S3544" t="s">
        <v>118</v>
      </c>
      <c r="T3544">
        <v>74306</v>
      </c>
      <c r="U3544" s="1">
        <v>45360</v>
      </c>
      <c r="V3544" t="s">
        <v>72</v>
      </c>
      <c r="W3544">
        <v>624702</v>
      </c>
      <c r="X3544" t="s">
        <v>14564</v>
      </c>
      <c r="Y3544">
        <v>803</v>
      </c>
      <c r="Z3544">
        <v>539</v>
      </c>
      <c r="AA3544">
        <v>1</v>
      </c>
      <c r="AB3544" s="2" t="s">
        <v>14565</v>
      </c>
    </row>
    <row r="3545" spans="1:28" x14ac:dyDescent="0.3">
      <c r="A3545" t="s">
        <v>28</v>
      </c>
      <c r="B3545" t="s">
        <v>29</v>
      </c>
      <c r="C3545" t="s">
        <v>91</v>
      </c>
      <c r="D3545" t="s">
        <v>411</v>
      </c>
      <c r="E3545" t="s">
        <v>56</v>
      </c>
      <c r="F3545" t="s">
        <v>57</v>
      </c>
      <c r="G3545">
        <v>38</v>
      </c>
      <c r="H3545">
        <v>406575</v>
      </c>
      <c r="I3545" t="s">
        <v>58</v>
      </c>
      <c r="J3545" s="1">
        <v>45067</v>
      </c>
      <c r="K3545">
        <v>1100</v>
      </c>
      <c r="L3545" t="s">
        <v>6363</v>
      </c>
      <c r="M3545" t="s">
        <v>287</v>
      </c>
      <c r="N3545" t="s">
        <v>14566</v>
      </c>
      <c r="O3545" t="s">
        <v>14567</v>
      </c>
      <c r="P3545" t="s">
        <v>71</v>
      </c>
      <c r="Q3545">
        <v>19</v>
      </c>
      <c r="R3545" t="s">
        <v>40</v>
      </c>
      <c r="S3545" t="s">
        <v>63</v>
      </c>
      <c r="T3545">
        <v>29080</v>
      </c>
      <c r="U3545" s="1">
        <v>45545</v>
      </c>
      <c r="V3545" t="s">
        <v>180</v>
      </c>
      <c r="W3545">
        <v>162445</v>
      </c>
      <c r="X3545" t="s">
        <v>14568</v>
      </c>
      <c r="Y3545">
        <v>545</v>
      </c>
      <c r="Z3545">
        <v>559</v>
      </c>
      <c r="AA3545">
        <v>2</v>
      </c>
      <c r="AB3545" s="2" t="s">
        <v>2920</v>
      </c>
    </row>
    <row r="3546" spans="1:28" x14ac:dyDescent="0.3">
      <c r="A3546" t="s">
        <v>28</v>
      </c>
      <c r="B3546" t="s">
        <v>29</v>
      </c>
      <c r="C3546" t="s">
        <v>193</v>
      </c>
      <c r="D3546" t="s">
        <v>349</v>
      </c>
      <c r="E3546" t="s">
        <v>32</v>
      </c>
      <c r="F3546" t="s">
        <v>33</v>
      </c>
      <c r="G3546">
        <v>84</v>
      </c>
      <c r="H3546">
        <v>412133</v>
      </c>
      <c r="I3546" t="s">
        <v>34</v>
      </c>
      <c r="J3546" s="1">
        <v>43907</v>
      </c>
      <c r="K3546">
        <v>800</v>
      </c>
      <c r="L3546" t="s">
        <v>14569</v>
      </c>
      <c r="M3546" t="s">
        <v>68</v>
      </c>
      <c r="N3546" t="s">
        <v>14570</v>
      </c>
      <c r="O3546" t="s">
        <v>14571</v>
      </c>
      <c r="P3546" t="s">
        <v>71</v>
      </c>
      <c r="Q3546">
        <v>11</v>
      </c>
      <c r="R3546" t="s">
        <v>88</v>
      </c>
      <c r="S3546" t="s">
        <v>63</v>
      </c>
      <c r="T3546">
        <v>67263</v>
      </c>
      <c r="U3546" s="1">
        <v>45387</v>
      </c>
      <c r="V3546" t="s">
        <v>80</v>
      </c>
      <c r="W3546">
        <v>418213</v>
      </c>
      <c r="X3546" t="s">
        <v>14572</v>
      </c>
      <c r="Y3546">
        <v>989</v>
      </c>
      <c r="Z3546">
        <v>1389</v>
      </c>
      <c r="AA3546">
        <v>2</v>
      </c>
      <c r="AB3546">
        <v>1111.2</v>
      </c>
    </row>
    <row r="3547" spans="1:28" x14ac:dyDescent="0.3">
      <c r="A3547" t="s">
        <v>28</v>
      </c>
      <c r="B3547" t="s">
        <v>29</v>
      </c>
      <c r="C3547" t="s">
        <v>148</v>
      </c>
      <c r="D3547" t="s">
        <v>611</v>
      </c>
      <c r="E3547" t="s">
        <v>46</v>
      </c>
      <c r="F3547" t="s">
        <v>99</v>
      </c>
      <c r="G3547">
        <v>92</v>
      </c>
      <c r="H3547">
        <v>437292</v>
      </c>
      <c r="I3547" t="s">
        <v>34</v>
      </c>
      <c r="J3547" s="1">
        <v>44117</v>
      </c>
      <c r="K3547">
        <v>1100</v>
      </c>
      <c r="L3547" t="s">
        <v>14573</v>
      </c>
      <c r="M3547" t="s">
        <v>165</v>
      </c>
      <c r="N3547" t="s">
        <v>14574</v>
      </c>
      <c r="O3547" t="s">
        <v>14575</v>
      </c>
      <c r="P3547" t="s">
        <v>51</v>
      </c>
      <c r="Q3547">
        <v>6</v>
      </c>
      <c r="R3547" t="s">
        <v>40</v>
      </c>
      <c r="S3547" t="s">
        <v>118</v>
      </c>
      <c r="T3547">
        <v>45415</v>
      </c>
      <c r="U3547" s="1">
        <v>45411</v>
      </c>
      <c r="V3547" t="s">
        <v>80</v>
      </c>
      <c r="W3547">
        <v>522034</v>
      </c>
      <c r="X3547" t="s">
        <v>14576</v>
      </c>
      <c r="Y3547">
        <v>332</v>
      </c>
      <c r="Z3547">
        <v>1636</v>
      </c>
      <c r="AA3547">
        <v>8</v>
      </c>
      <c r="AB3547" s="2" t="s">
        <v>14577</v>
      </c>
    </row>
    <row r="3548" spans="1:28" x14ac:dyDescent="0.3">
      <c r="A3548" t="s">
        <v>28</v>
      </c>
      <c r="B3548" t="s">
        <v>29</v>
      </c>
      <c r="C3548" t="s">
        <v>157</v>
      </c>
      <c r="D3548" t="s">
        <v>442</v>
      </c>
      <c r="E3548" t="s">
        <v>32</v>
      </c>
      <c r="F3548" t="s">
        <v>33</v>
      </c>
      <c r="G3548">
        <v>5</v>
      </c>
      <c r="H3548">
        <v>417142</v>
      </c>
      <c r="I3548" t="s">
        <v>34</v>
      </c>
      <c r="J3548" s="1">
        <v>43835</v>
      </c>
      <c r="K3548">
        <v>950</v>
      </c>
      <c r="L3548" t="s">
        <v>14578</v>
      </c>
      <c r="M3548" t="s">
        <v>605</v>
      </c>
      <c r="N3548" t="s">
        <v>14579</v>
      </c>
      <c r="O3548" t="s">
        <v>14580</v>
      </c>
      <c r="P3548" t="s">
        <v>71</v>
      </c>
      <c r="Q3548">
        <v>11</v>
      </c>
      <c r="R3548" t="s">
        <v>88</v>
      </c>
      <c r="S3548" t="s">
        <v>79</v>
      </c>
      <c r="T3548">
        <v>66525</v>
      </c>
      <c r="U3548" s="1">
        <v>45301</v>
      </c>
      <c r="V3548" t="s">
        <v>111</v>
      </c>
      <c r="W3548">
        <v>484846</v>
      </c>
      <c r="X3548" t="s">
        <v>14581</v>
      </c>
      <c r="Y3548">
        <v>784</v>
      </c>
      <c r="Z3548">
        <v>1543</v>
      </c>
      <c r="AA3548">
        <v>8</v>
      </c>
      <c r="AB3548">
        <v>4937.6000000000004</v>
      </c>
    </row>
    <row r="3549" spans="1:28" x14ac:dyDescent="0.3">
      <c r="A3549" t="s">
        <v>28</v>
      </c>
      <c r="B3549" t="s">
        <v>29</v>
      </c>
      <c r="C3549" t="s">
        <v>30</v>
      </c>
      <c r="D3549" t="s">
        <v>560</v>
      </c>
      <c r="E3549" t="s">
        <v>46</v>
      </c>
      <c r="F3549" t="s">
        <v>47</v>
      </c>
      <c r="G3549">
        <v>68</v>
      </c>
      <c r="H3549">
        <v>428518</v>
      </c>
      <c r="I3549" t="s">
        <v>58</v>
      </c>
      <c r="J3549" s="1">
        <v>44251</v>
      </c>
      <c r="K3549">
        <v>1400</v>
      </c>
      <c r="L3549" t="s">
        <v>14582</v>
      </c>
      <c r="M3549" t="s">
        <v>165</v>
      </c>
      <c r="N3549" t="s">
        <v>14583</v>
      </c>
      <c r="O3549" t="s">
        <v>14584</v>
      </c>
      <c r="P3549" t="s">
        <v>71</v>
      </c>
      <c r="Q3549">
        <v>20</v>
      </c>
      <c r="R3549" t="s">
        <v>88</v>
      </c>
      <c r="S3549" t="s">
        <v>118</v>
      </c>
      <c r="T3549">
        <v>68148</v>
      </c>
      <c r="U3549" s="1">
        <v>45315</v>
      </c>
      <c r="V3549" t="s">
        <v>111</v>
      </c>
      <c r="W3549">
        <v>571200</v>
      </c>
      <c r="X3549" t="s">
        <v>14585</v>
      </c>
      <c r="Y3549">
        <v>430</v>
      </c>
      <c r="Z3549">
        <v>753</v>
      </c>
      <c r="AA3549">
        <v>8</v>
      </c>
      <c r="AB3549">
        <v>2409.6</v>
      </c>
    </row>
    <row r="3550" spans="1:28" x14ac:dyDescent="0.3">
      <c r="A3550" t="s">
        <v>28</v>
      </c>
      <c r="B3550" t="s">
        <v>29</v>
      </c>
      <c r="C3550" t="s">
        <v>54</v>
      </c>
      <c r="D3550" t="s">
        <v>142</v>
      </c>
      <c r="E3550" t="s">
        <v>32</v>
      </c>
      <c r="F3550" t="s">
        <v>57</v>
      </c>
      <c r="G3550">
        <v>84</v>
      </c>
      <c r="H3550">
        <v>423934</v>
      </c>
      <c r="I3550" t="s">
        <v>34</v>
      </c>
      <c r="J3550" s="1">
        <v>45440</v>
      </c>
      <c r="K3550">
        <v>800</v>
      </c>
      <c r="L3550" t="s">
        <v>14586</v>
      </c>
      <c r="M3550" t="s">
        <v>1305</v>
      </c>
      <c r="N3550" t="s">
        <v>14587</v>
      </c>
      <c r="O3550" t="s">
        <v>14588</v>
      </c>
      <c r="P3550" t="s">
        <v>87</v>
      </c>
      <c r="Q3550">
        <v>12</v>
      </c>
      <c r="R3550" t="s">
        <v>88</v>
      </c>
      <c r="S3550" t="s">
        <v>63</v>
      </c>
      <c r="T3550">
        <v>22502</v>
      </c>
      <c r="U3550" s="1">
        <v>45296</v>
      </c>
      <c r="V3550" t="s">
        <v>111</v>
      </c>
      <c r="W3550">
        <v>598967</v>
      </c>
      <c r="X3550" t="s">
        <v>14589</v>
      </c>
      <c r="Y3550">
        <v>254</v>
      </c>
      <c r="Z3550">
        <v>1298</v>
      </c>
      <c r="AA3550">
        <v>4</v>
      </c>
      <c r="AB3550">
        <v>2076.8000000000002</v>
      </c>
    </row>
    <row r="3551" spans="1:28" x14ac:dyDescent="0.3">
      <c r="A3551" t="s">
        <v>28</v>
      </c>
      <c r="B3551" t="s">
        <v>29</v>
      </c>
      <c r="C3551" t="s">
        <v>30</v>
      </c>
      <c r="D3551" t="s">
        <v>82</v>
      </c>
      <c r="E3551" t="s">
        <v>56</v>
      </c>
      <c r="F3551" t="s">
        <v>33</v>
      </c>
      <c r="G3551">
        <v>3</v>
      </c>
      <c r="H3551">
        <v>416599</v>
      </c>
      <c r="I3551" t="s">
        <v>34</v>
      </c>
      <c r="J3551" s="1">
        <v>44279</v>
      </c>
      <c r="K3551">
        <v>1200</v>
      </c>
      <c r="L3551" t="s">
        <v>14590</v>
      </c>
      <c r="M3551" t="s">
        <v>276</v>
      </c>
      <c r="N3551" t="s">
        <v>14591</v>
      </c>
      <c r="O3551" t="s">
        <v>14592</v>
      </c>
      <c r="P3551" t="s">
        <v>51</v>
      </c>
      <c r="Q3551">
        <v>5</v>
      </c>
      <c r="R3551" t="s">
        <v>88</v>
      </c>
      <c r="S3551" t="s">
        <v>79</v>
      </c>
      <c r="T3551">
        <v>13916</v>
      </c>
      <c r="U3551" s="1">
        <v>45546</v>
      </c>
      <c r="V3551" t="s">
        <v>180</v>
      </c>
      <c r="W3551">
        <v>331793</v>
      </c>
      <c r="X3551" t="s">
        <v>14593</v>
      </c>
      <c r="Y3551">
        <v>653</v>
      </c>
      <c r="Z3551">
        <v>1774</v>
      </c>
      <c r="AA3551">
        <v>7</v>
      </c>
      <c r="AB3551" s="2" t="s">
        <v>3607</v>
      </c>
    </row>
    <row r="3552" spans="1:28" x14ac:dyDescent="0.3">
      <c r="A3552" t="s">
        <v>28</v>
      </c>
      <c r="B3552" t="s">
        <v>29</v>
      </c>
      <c r="C3552" t="s">
        <v>66</v>
      </c>
      <c r="D3552" t="s">
        <v>105</v>
      </c>
      <c r="E3552" t="s">
        <v>32</v>
      </c>
      <c r="F3552" t="s">
        <v>175</v>
      </c>
      <c r="G3552">
        <v>57</v>
      </c>
      <c r="H3552">
        <v>437506</v>
      </c>
      <c r="I3552" t="s">
        <v>58</v>
      </c>
      <c r="J3552" s="1">
        <v>43898</v>
      </c>
      <c r="K3552">
        <v>800</v>
      </c>
      <c r="L3552" t="s">
        <v>14594</v>
      </c>
      <c r="M3552" t="s">
        <v>85</v>
      </c>
      <c r="N3552" t="s">
        <v>14595</v>
      </c>
      <c r="O3552" t="s">
        <v>14596</v>
      </c>
      <c r="P3552" t="s">
        <v>71</v>
      </c>
      <c r="Q3552">
        <v>3</v>
      </c>
      <c r="R3552" t="s">
        <v>88</v>
      </c>
      <c r="S3552" t="s">
        <v>63</v>
      </c>
      <c r="T3552">
        <v>70286</v>
      </c>
      <c r="U3552" s="1">
        <v>45519</v>
      </c>
      <c r="V3552" t="s">
        <v>64</v>
      </c>
      <c r="W3552">
        <v>757538</v>
      </c>
      <c r="X3552" t="s">
        <v>14597</v>
      </c>
      <c r="Y3552">
        <v>562</v>
      </c>
      <c r="Z3552">
        <v>1956</v>
      </c>
      <c r="AA3552">
        <v>2</v>
      </c>
      <c r="AB3552" s="2" t="s">
        <v>6067</v>
      </c>
    </row>
    <row r="3553" spans="1:28" x14ac:dyDescent="0.3">
      <c r="A3553" t="s">
        <v>28</v>
      </c>
      <c r="B3553" t="s">
        <v>29</v>
      </c>
      <c r="C3553" t="s">
        <v>54</v>
      </c>
      <c r="D3553" t="s">
        <v>621</v>
      </c>
      <c r="E3553" t="s">
        <v>56</v>
      </c>
      <c r="F3553" t="s">
        <v>47</v>
      </c>
      <c r="G3553">
        <v>39</v>
      </c>
      <c r="H3553">
        <v>436759</v>
      </c>
      <c r="I3553" t="s">
        <v>58</v>
      </c>
      <c r="J3553" s="1">
        <v>45616</v>
      </c>
      <c r="K3553">
        <v>950</v>
      </c>
      <c r="L3553" t="s">
        <v>14598</v>
      </c>
      <c r="M3553" t="s">
        <v>478</v>
      </c>
      <c r="N3553" t="s">
        <v>14599</v>
      </c>
      <c r="O3553" t="s">
        <v>14600</v>
      </c>
      <c r="P3553" t="s">
        <v>39</v>
      </c>
      <c r="Q3553">
        <v>9</v>
      </c>
      <c r="R3553" t="s">
        <v>88</v>
      </c>
      <c r="S3553" t="s">
        <v>79</v>
      </c>
      <c r="T3553">
        <v>44431</v>
      </c>
      <c r="U3553" s="1">
        <v>45310</v>
      </c>
      <c r="V3553" t="s">
        <v>111</v>
      </c>
      <c r="W3553">
        <v>685356</v>
      </c>
      <c r="X3553" t="s">
        <v>14601</v>
      </c>
      <c r="Y3553">
        <v>744</v>
      </c>
      <c r="Z3553">
        <v>2957</v>
      </c>
      <c r="AA3553">
        <v>4</v>
      </c>
      <c r="AB3553">
        <v>4731.2</v>
      </c>
    </row>
    <row r="3554" spans="1:28" x14ac:dyDescent="0.3">
      <c r="A3554" t="s">
        <v>28</v>
      </c>
      <c r="B3554" t="s">
        <v>29</v>
      </c>
      <c r="C3554" t="s">
        <v>30</v>
      </c>
      <c r="D3554" t="s">
        <v>524</v>
      </c>
      <c r="E3554" t="s">
        <v>46</v>
      </c>
      <c r="F3554" t="s">
        <v>355</v>
      </c>
      <c r="G3554">
        <v>37</v>
      </c>
      <c r="H3554">
        <v>411973</v>
      </c>
      <c r="I3554" t="s">
        <v>58</v>
      </c>
      <c r="J3554" s="1">
        <v>44424</v>
      </c>
      <c r="K3554">
        <v>1400</v>
      </c>
      <c r="L3554" t="s">
        <v>14602</v>
      </c>
      <c r="M3554" t="s">
        <v>205</v>
      </c>
      <c r="N3554" t="s">
        <v>14603</v>
      </c>
      <c r="O3554" t="s">
        <v>14604</v>
      </c>
      <c r="P3554" t="s">
        <v>39</v>
      </c>
      <c r="Q3554">
        <v>4</v>
      </c>
      <c r="R3554" t="s">
        <v>40</v>
      </c>
      <c r="S3554" t="s">
        <v>41</v>
      </c>
      <c r="T3554">
        <v>80246</v>
      </c>
      <c r="U3554" s="1">
        <v>45326</v>
      </c>
      <c r="V3554" t="s">
        <v>119</v>
      </c>
      <c r="W3554">
        <v>854323</v>
      </c>
      <c r="X3554" t="s">
        <v>14605</v>
      </c>
      <c r="Y3554">
        <v>434</v>
      </c>
      <c r="Z3554">
        <v>1320</v>
      </c>
      <c r="AA3554">
        <v>4</v>
      </c>
      <c r="AB3554">
        <v>2112</v>
      </c>
    </row>
    <row r="3555" spans="1:28" x14ac:dyDescent="0.3">
      <c r="A3555" t="s">
        <v>28</v>
      </c>
      <c r="B3555" t="s">
        <v>29</v>
      </c>
      <c r="C3555" t="s">
        <v>91</v>
      </c>
      <c r="D3555" t="s">
        <v>467</v>
      </c>
      <c r="E3555" t="s">
        <v>56</v>
      </c>
      <c r="F3555" t="s">
        <v>175</v>
      </c>
      <c r="G3555">
        <v>57</v>
      </c>
      <c r="H3555">
        <v>418319</v>
      </c>
      <c r="I3555" t="s">
        <v>34</v>
      </c>
      <c r="J3555" s="1">
        <v>44729</v>
      </c>
      <c r="K3555">
        <v>1400</v>
      </c>
      <c r="L3555" t="s">
        <v>14606</v>
      </c>
      <c r="M3555" t="s">
        <v>2538</v>
      </c>
      <c r="N3555" t="s">
        <v>14607</v>
      </c>
      <c r="O3555" t="s">
        <v>14608</v>
      </c>
      <c r="P3555" t="s">
        <v>51</v>
      </c>
      <c r="Q3555">
        <v>18</v>
      </c>
      <c r="R3555" t="s">
        <v>88</v>
      </c>
      <c r="S3555" t="s">
        <v>63</v>
      </c>
      <c r="T3555">
        <v>82856</v>
      </c>
      <c r="U3555" s="1">
        <v>45481</v>
      </c>
      <c r="V3555" t="s">
        <v>126</v>
      </c>
      <c r="W3555">
        <v>836050</v>
      </c>
      <c r="X3555" t="s">
        <v>14609</v>
      </c>
      <c r="Y3555">
        <v>332</v>
      </c>
      <c r="Z3555">
        <v>2331</v>
      </c>
      <c r="AA3555">
        <v>2</v>
      </c>
      <c r="AB3555" s="2" t="s">
        <v>8885</v>
      </c>
    </row>
    <row r="3556" spans="1:28" x14ac:dyDescent="0.3">
      <c r="A3556" t="s">
        <v>28</v>
      </c>
      <c r="B3556" t="s">
        <v>29</v>
      </c>
      <c r="C3556" t="s">
        <v>157</v>
      </c>
      <c r="D3556" t="s">
        <v>92</v>
      </c>
      <c r="E3556" t="s">
        <v>46</v>
      </c>
      <c r="F3556" t="s">
        <v>33</v>
      </c>
      <c r="G3556">
        <v>34</v>
      </c>
      <c r="H3556">
        <v>427519</v>
      </c>
      <c r="I3556" t="s">
        <v>34</v>
      </c>
      <c r="J3556" s="1">
        <v>44582</v>
      </c>
      <c r="K3556">
        <v>800</v>
      </c>
      <c r="L3556" t="s">
        <v>14610</v>
      </c>
      <c r="M3556" t="s">
        <v>115</v>
      </c>
      <c r="N3556" t="s">
        <v>14611</v>
      </c>
      <c r="O3556" t="s">
        <v>14612</v>
      </c>
      <c r="P3556" t="s">
        <v>87</v>
      </c>
      <c r="Q3556">
        <v>3</v>
      </c>
      <c r="R3556" t="s">
        <v>88</v>
      </c>
      <c r="S3556" t="s">
        <v>79</v>
      </c>
      <c r="T3556">
        <v>80348</v>
      </c>
      <c r="U3556" s="1">
        <v>45383</v>
      </c>
      <c r="V3556" t="s">
        <v>80</v>
      </c>
      <c r="W3556">
        <v>255975</v>
      </c>
      <c r="X3556" t="s">
        <v>14613</v>
      </c>
      <c r="Y3556">
        <v>353</v>
      </c>
      <c r="Z3556">
        <v>1345</v>
      </c>
      <c r="AA3556">
        <v>7</v>
      </c>
      <c r="AB3556">
        <v>3766</v>
      </c>
    </row>
    <row r="3557" spans="1:28" x14ac:dyDescent="0.3">
      <c r="A3557" t="s">
        <v>28</v>
      </c>
      <c r="B3557" t="s">
        <v>29</v>
      </c>
      <c r="C3557" t="s">
        <v>91</v>
      </c>
      <c r="D3557" t="s">
        <v>187</v>
      </c>
      <c r="E3557" t="s">
        <v>56</v>
      </c>
      <c r="F3557" t="s">
        <v>106</v>
      </c>
      <c r="G3557">
        <v>1</v>
      </c>
      <c r="H3557">
        <v>413773</v>
      </c>
      <c r="I3557" t="s">
        <v>34</v>
      </c>
      <c r="J3557" s="1">
        <v>44149</v>
      </c>
      <c r="K3557">
        <v>800</v>
      </c>
      <c r="L3557" t="s">
        <v>14614</v>
      </c>
      <c r="M3557" t="s">
        <v>165</v>
      </c>
      <c r="N3557" t="s">
        <v>14615</v>
      </c>
      <c r="O3557" t="s">
        <v>14616</v>
      </c>
      <c r="P3557" t="s">
        <v>71</v>
      </c>
      <c r="Q3557">
        <v>18</v>
      </c>
      <c r="R3557" t="s">
        <v>40</v>
      </c>
      <c r="S3557" t="s">
        <v>118</v>
      </c>
      <c r="T3557">
        <v>56162</v>
      </c>
      <c r="U3557" s="1">
        <v>45479</v>
      </c>
      <c r="V3557" t="s">
        <v>126</v>
      </c>
      <c r="W3557">
        <v>868592</v>
      </c>
      <c r="X3557" t="s">
        <v>14617</v>
      </c>
      <c r="Y3557">
        <v>323</v>
      </c>
      <c r="Z3557">
        <v>538</v>
      </c>
      <c r="AA3557">
        <v>8</v>
      </c>
      <c r="AB3557" s="2" t="s">
        <v>11540</v>
      </c>
    </row>
    <row r="3558" spans="1:28" x14ac:dyDescent="0.3">
      <c r="A3558" t="s">
        <v>28</v>
      </c>
      <c r="B3558" t="s">
        <v>29</v>
      </c>
      <c r="C3558" t="s">
        <v>66</v>
      </c>
      <c r="D3558" t="s">
        <v>98</v>
      </c>
      <c r="E3558" t="s">
        <v>32</v>
      </c>
      <c r="F3558" t="s">
        <v>113</v>
      </c>
      <c r="G3558">
        <v>77</v>
      </c>
      <c r="H3558">
        <v>429145</v>
      </c>
      <c r="I3558" t="s">
        <v>34</v>
      </c>
      <c r="J3558" s="1">
        <v>44202</v>
      </c>
      <c r="K3558">
        <v>950</v>
      </c>
      <c r="L3558" t="s">
        <v>14618</v>
      </c>
      <c r="M3558" t="s">
        <v>623</v>
      </c>
      <c r="N3558" t="s">
        <v>14619</v>
      </c>
      <c r="O3558" t="s">
        <v>14620</v>
      </c>
      <c r="P3558" t="s">
        <v>71</v>
      </c>
      <c r="Q3558">
        <v>14</v>
      </c>
      <c r="R3558" t="s">
        <v>88</v>
      </c>
      <c r="S3558" t="s">
        <v>118</v>
      </c>
      <c r="T3558">
        <v>63776</v>
      </c>
      <c r="U3558" s="1">
        <v>45491</v>
      </c>
      <c r="V3558" t="s">
        <v>126</v>
      </c>
      <c r="W3558">
        <v>252386</v>
      </c>
      <c r="X3558" t="s">
        <v>14621</v>
      </c>
      <c r="Y3558">
        <v>287</v>
      </c>
      <c r="Z3558">
        <v>559</v>
      </c>
      <c r="AA3558">
        <v>8</v>
      </c>
      <c r="AB3558" s="2" t="s">
        <v>14622</v>
      </c>
    </row>
    <row r="3559" spans="1:28" x14ac:dyDescent="0.3">
      <c r="A3559" t="s">
        <v>28</v>
      </c>
      <c r="B3559" t="s">
        <v>29</v>
      </c>
      <c r="C3559" t="s">
        <v>54</v>
      </c>
      <c r="D3559" t="s">
        <v>261</v>
      </c>
      <c r="E3559" t="s">
        <v>46</v>
      </c>
      <c r="F3559" t="s">
        <v>83</v>
      </c>
      <c r="G3559">
        <v>25</v>
      </c>
      <c r="H3559">
        <v>408802</v>
      </c>
      <c r="I3559" t="s">
        <v>34</v>
      </c>
      <c r="J3559" s="1">
        <v>45452</v>
      </c>
      <c r="K3559">
        <v>1200</v>
      </c>
      <c r="L3559" t="s">
        <v>14623</v>
      </c>
      <c r="M3559" t="s">
        <v>256</v>
      </c>
      <c r="N3559" t="s">
        <v>14624</v>
      </c>
      <c r="O3559">
        <v>6195496564</v>
      </c>
      <c r="P3559" t="s">
        <v>51</v>
      </c>
      <c r="Q3559">
        <v>7</v>
      </c>
      <c r="R3559" t="s">
        <v>40</v>
      </c>
      <c r="S3559" t="s">
        <v>118</v>
      </c>
      <c r="T3559">
        <v>70618</v>
      </c>
      <c r="U3559" s="1">
        <v>45515</v>
      </c>
      <c r="V3559" t="s">
        <v>64</v>
      </c>
      <c r="W3559">
        <v>116500</v>
      </c>
      <c r="X3559" t="s">
        <v>14625</v>
      </c>
      <c r="Y3559">
        <v>629</v>
      </c>
      <c r="Z3559">
        <v>2228</v>
      </c>
      <c r="AA3559">
        <v>6</v>
      </c>
      <c r="AB3559" s="2" t="s">
        <v>14626</v>
      </c>
    </row>
    <row r="3560" spans="1:28" x14ac:dyDescent="0.3">
      <c r="A3560" t="s">
        <v>28</v>
      </c>
      <c r="B3560" t="s">
        <v>29</v>
      </c>
      <c r="C3560" t="s">
        <v>44</v>
      </c>
      <c r="D3560" t="s">
        <v>55</v>
      </c>
      <c r="E3560" t="s">
        <v>32</v>
      </c>
      <c r="F3560" t="s">
        <v>135</v>
      </c>
      <c r="G3560">
        <v>26</v>
      </c>
      <c r="H3560">
        <v>420717</v>
      </c>
      <c r="I3560" t="s">
        <v>58</v>
      </c>
      <c r="J3560" s="1">
        <v>45031</v>
      </c>
      <c r="K3560">
        <v>1000</v>
      </c>
      <c r="L3560" t="s">
        <v>14627</v>
      </c>
      <c r="M3560" t="s">
        <v>596</v>
      </c>
      <c r="N3560" t="s">
        <v>14628</v>
      </c>
      <c r="O3560" t="s">
        <v>14629</v>
      </c>
      <c r="P3560" t="s">
        <v>87</v>
      </c>
      <c r="Q3560">
        <v>3</v>
      </c>
      <c r="R3560" t="s">
        <v>40</v>
      </c>
      <c r="S3560" t="s">
        <v>118</v>
      </c>
      <c r="T3560">
        <v>79063</v>
      </c>
      <c r="U3560" s="1">
        <v>45500</v>
      </c>
      <c r="V3560" t="s">
        <v>126</v>
      </c>
      <c r="W3560">
        <v>515452</v>
      </c>
      <c r="X3560" t="s">
        <v>14630</v>
      </c>
      <c r="Y3560">
        <v>323</v>
      </c>
      <c r="Z3560">
        <v>2359</v>
      </c>
      <c r="AA3560">
        <v>5</v>
      </c>
      <c r="AB3560">
        <v>4718</v>
      </c>
    </row>
    <row r="3561" spans="1:28" x14ac:dyDescent="0.3">
      <c r="A3561" t="s">
        <v>28</v>
      </c>
      <c r="B3561" t="s">
        <v>29</v>
      </c>
      <c r="C3561" t="s">
        <v>66</v>
      </c>
      <c r="D3561" t="s">
        <v>338</v>
      </c>
      <c r="E3561" t="s">
        <v>32</v>
      </c>
      <c r="F3561" t="s">
        <v>175</v>
      </c>
      <c r="G3561">
        <v>17</v>
      </c>
      <c r="H3561">
        <v>432912</v>
      </c>
      <c r="I3561" t="s">
        <v>34</v>
      </c>
      <c r="J3561" s="1">
        <v>45450</v>
      </c>
      <c r="K3561">
        <v>1300</v>
      </c>
      <c r="L3561" t="s">
        <v>14631</v>
      </c>
      <c r="M3561" t="s">
        <v>94</v>
      </c>
      <c r="N3561" t="s">
        <v>14632</v>
      </c>
      <c r="O3561" t="s">
        <v>14633</v>
      </c>
      <c r="P3561" t="s">
        <v>87</v>
      </c>
      <c r="Q3561">
        <v>8</v>
      </c>
      <c r="R3561" t="s">
        <v>88</v>
      </c>
      <c r="S3561" t="s">
        <v>41</v>
      </c>
      <c r="T3561">
        <v>16151</v>
      </c>
      <c r="U3561" s="1">
        <v>45464</v>
      </c>
      <c r="V3561" t="s">
        <v>52</v>
      </c>
      <c r="W3561">
        <v>131790</v>
      </c>
      <c r="X3561" t="s">
        <v>14634</v>
      </c>
      <c r="Y3561">
        <v>402</v>
      </c>
      <c r="Z3561">
        <v>2956</v>
      </c>
      <c r="AA3561">
        <v>2</v>
      </c>
      <c r="AB3561">
        <v>2364.8000000000002</v>
      </c>
    </row>
    <row r="3562" spans="1:28" x14ac:dyDescent="0.3">
      <c r="A3562" t="s">
        <v>28</v>
      </c>
      <c r="B3562" t="s">
        <v>29</v>
      </c>
      <c r="C3562" t="s">
        <v>54</v>
      </c>
      <c r="D3562" t="s">
        <v>546</v>
      </c>
      <c r="E3562" t="s">
        <v>46</v>
      </c>
      <c r="F3562" t="s">
        <v>113</v>
      </c>
      <c r="G3562">
        <v>1</v>
      </c>
      <c r="H3562">
        <v>422477</v>
      </c>
      <c r="I3562" t="s">
        <v>34</v>
      </c>
      <c r="J3562" s="1">
        <v>44930</v>
      </c>
      <c r="K3562">
        <v>1000</v>
      </c>
      <c r="L3562" t="s">
        <v>14635</v>
      </c>
      <c r="M3562" t="s">
        <v>1007</v>
      </c>
      <c r="N3562" t="s">
        <v>14636</v>
      </c>
      <c r="O3562" t="s">
        <v>14637</v>
      </c>
      <c r="P3562" t="s">
        <v>51</v>
      </c>
      <c r="Q3562">
        <v>18</v>
      </c>
      <c r="R3562" t="s">
        <v>88</v>
      </c>
      <c r="S3562" t="s">
        <v>118</v>
      </c>
      <c r="T3562">
        <v>32332</v>
      </c>
      <c r="U3562" s="1">
        <v>45389</v>
      </c>
      <c r="V3562" t="s">
        <v>80</v>
      </c>
      <c r="W3562">
        <v>710059</v>
      </c>
      <c r="X3562" t="s">
        <v>14638</v>
      </c>
      <c r="Y3562">
        <v>578</v>
      </c>
      <c r="Z3562">
        <v>2000</v>
      </c>
      <c r="AA3562">
        <v>1</v>
      </c>
      <c r="AB3562">
        <v>800</v>
      </c>
    </row>
    <row r="3563" spans="1:28" x14ac:dyDescent="0.3">
      <c r="A3563" t="s">
        <v>28</v>
      </c>
      <c r="B3563" t="s">
        <v>29</v>
      </c>
      <c r="C3563" t="s">
        <v>66</v>
      </c>
      <c r="D3563" t="s">
        <v>163</v>
      </c>
      <c r="E3563" t="s">
        <v>32</v>
      </c>
      <c r="F3563" t="s">
        <v>150</v>
      </c>
      <c r="G3563">
        <v>94</v>
      </c>
      <c r="H3563">
        <v>430138</v>
      </c>
      <c r="I3563" t="s">
        <v>58</v>
      </c>
      <c r="J3563" s="1">
        <v>45605</v>
      </c>
      <c r="K3563">
        <v>1100</v>
      </c>
      <c r="L3563" t="s">
        <v>14639</v>
      </c>
      <c r="M3563" t="s">
        <v>159</v>
      </c>
      <c r="N3563" t="s">
        <v>14640</v>
      </c>
      <c r="O3563" t="s">
        <v>14641</v>
      </c>
      <c r="P3563" t="s">
        <v>87</v>
      </c>
      <c r="Q3563">
        <v>18</v>
      </c>
      <c r="R3563" t="s">
        <v>40</v>
      </c>
      <c r="S3563" t="s">
        <v>63</v>
      </c>
      <c r="T3563">
        <v>70018</v>
      </c>
      <c r="U3563" s="1">
        <v>45479</v>
      </c>
      <c r="V3563" t="s">
        <v>126</v>
      </c>
      <c r="W3563">
        <v>921803</v>
      </c>
      <c r="X3563" t="s">
        <v>14642</v>
      </c>
      <c r="Y3563">
        <v>735</v>
      </c>
      <c r="Z3563">
        <v>2729</v>
      </c>
      <c r="AA3563">
        <v>8</v>
      </c>
      <c r="AB3563" s="2" t="s">
        <v>14643</v>
      </c>
    </row>
    <row r="3564" spans="1:28" x14ac:dyDescent="0.3">
      <c r="A3564" t="s">
        <v>28</v>
      </c>
      <c r="B3564" t="s">
        <v>29</v>
      </c>
      <c r="C3564" t="s">
        <v>148</v>
      </c>
      <c r="D3564" t="s">
        <v>511</v>
      </c>
      <c r="E3564" t="s">
        <v>46</v>
      </c>
      <c r="F3564" t="s">
        <v>99</v>
      </c>
      <c r="G3564">
        <v>13</v>
      </c>
      <c r="H3564">
        <v>422957</v>
      </c>
      <c r="I3564" t="s">
        <v>58</v>
      </c>
      <c r="J3564" s="1">
        <v>44942</v>
      </c>
      <c r="K3564">
        <v>1300</v>
      </c>
      <c r="L3564" t="s">
        <v>14644</v>
      </c>
      <c r="M3564" t="s">
        <v>670</v>
      </c>
      <c r="N3564" t="s">
        <v>14645</v>
      </c>
      <c r="O3564" s="2" t="s">
        <v>14646</v>
      </c>
      <c r="P3564" t="s">
        <v>39</v>
      </c>
      <c r="Q3564">
        <v>20</v>
      </c>
      <c r="R3564" t="s">
        <v>40</v>
      </c>
      <c r="S3564" t="s">
        <v>79</v>
      </c>
      <c r="T3564">
        <v>15062</v>
      </c>
      <c r="U3564" s="1">
        <v>45457</v>
      </c>
      <c r="V3564" t="s">
        <v>52</v>
      </c>
      <c r="W3564">
        <v>897937</v>
      </c>
      <c r="X3564" t="s">
        <v>11958</v>
      </c>
      <c r="Y3564">
        <v>891</v>
      </c>
      <c r="Z3564">
        <v>912</v>
      </c>
      <c r="AA3564">
        <v>1</v>
      </c>
      <c r="AB3564">
        <v>364.8</v>
      </c>
    </row>
    <row r="3565" spans="1:28" x14ac:dyDescent="0.3">
      <c r="A3565" t="s">
        <v>28</v>
      </c>
      <c r="B3565" t="s">
        <v>29</v>
      </c>
      <c r="C3565" t="s">
        <v>193</v>
      </c>
      <c r="D3565" t="s">
        <v>616</v>
      </c>
      <c r="E3565" t="s">
        <v>32</v>
      </c>
      <c r="F3565" t="s">
        <v>175</v>
      </c>
      <c r="G3565">
        <v>68</v>
      </c>
      <c r="H3565">
        <v>405094</v>
      </c>
      <c r="I3565" t="s">
        <v>34</v>
      </c>
      <c r="J3565" s="1">
        <v>44606</v>
      </c>
      <c r="K3565">
        <v>1200</v>
      </c>
      <c r="L3565" t="s">
        <v>14647</v>
      </c>
      <c r="M3565" t="s">
        <v>605</v>
      </c>
      <c r="N3565" t="s">
        <v>14648</v>
      </c>
      <c r="O3565" t="s">
        <v>14649</v>
      </c>
      <c r="P3565" t="s">
        <v>87</v>
      </c>
      <c r="Q3565">
        <v>11</v>
      </c>
      <c r="R3565" t="s">
        <v>88</v>
      </c>
      <c r="S3565" t="s">
        <v>118</v>
      </c>
      <c r="T3565">
        <v>22713</v>
      </c>
      <c r="U3565" s="1">
        <v>45557</v>
      </c>
      <c r="V3565" t="s">
        <v>180</v>
      </c>
      <c r="W3565">
        <v>755424</v>
      </c>
      <c r="X3565" t="s">
        <v>2252</v>
      </c>
      <c r="Y3565">
        <v>241</v>
      </c>
      <c r="Z3565">
        <v>602</v>
      </c>
      <c r="AA3565">
        <v>6</v>
      </c>
      <c r="AB3565" s="2" t="s">
        <v>14650</v>
      </c>
    </row>
    <row r="3566" spans="1:28" x14ac:dyDescent="0.3">
      <c r="A3566" t="s">
        <v>28</v>
      </c>
      <c r="B3566" t="s">
        <v>29</v>
      </c>
      <c r="C3566" t="s">
        <v>44</v>
      </c>
      <c r="D3566" t="s">
        <v>349</v>
      </c>
      <c r="E3566" t="s">
        <v>32</v>
      </c>
      <c r="F3566" t="s">
        <v>355</v>
      </c>
      <c r="G3566">
        <v>97</v>
      </c>
      <c r="H3566">
        <v>407876</v>
      </c>
      <c r="I3566" t="s">
        <v>34</v>
      </c>
      <c r="J3566" s="1">
        <v>44370</v>
      </c>
      <c r="K3566">
        <v>1000</v>
      </c>
      <c r="L3566" t="s">
        <v>14651</v>
      </c>
      <c r="M3566" t="s">
        <v>1048</v>
      </c>
      <c r="N3566" t="s">
        <v>14652</v>
      </c>
      <c r="O3566" t="s">
        <v>14653</v>
      </c>
      <c r="P3566" t="s">
        <v>39</v>
      </c>
      <c r="Q3566">
        <v>19</v>
      </c>
      <c r="R3566" t="s">
        <v>88</v>
      </c>
      <c r="S3566" t="s">
        <v>41</v>
      </c>
      <c r="T3566">
        <v>55748</v>
      </c>
      <c r="U3566" s="1">
        <v>45351</v>
      </c>
      <c r="V3566" t="s">
        <v>119</v>
      </c>
      <c r="W3566">
        <v>967655</v>
      </c>
      <c r="X3566" t="s">
        <v>14654</v>
      </c>
      <c r="Y3566">
        <v>313</v>
      </c>
      <c r="Z3566">
        <v>2436</v>
      </c>
      <c r="AA3566">
        <v>5</v>
      </c>
      <c r="AB3566">
        <v>4872</v>
      </c>
    </row>
    <row r="3567" spans="1:28" x14ac:dyDescent="0.3">
      <c r="A3567" t="s">
        <v>28</v>
      </c>
      <c r="B3567" t="s">
        <v>29</v>
      </c>
      <c r="C3567" t="s">
        <v>148</v>
      </c>
      <c r="D3567" t="s">
        <v>621</v>
      </c>
      <c r="E3567" t="s">
        <v>56</v>
      </c>
      <c r="F3567" t="s">
        <v>113</v>
      </c>
      <c r="G3567">
        <v>14</v>
      </c>
      <c r="H3567">
        <v>422529</v>
      </c>
      <c r="I3567" t="s">
        <v>34</v>
      </c>
      <c r="J3567" s="1">
        <v>44587</v>
      </c>
      <c r="K3567">
        <v>1200</v>
      </c>
      <c r="L3567" t="s">
        <v>14655</v>
      </c>
      <c r="M3567" t="s">
        <v>239</v>
      </c>
      <c r="N3567" t="s">
        <v>14656</v>
      </c>
      <c r="O3567" t="s">
        <v>14657</v>
      </c>
      <c r="P3567" t="s">
        <v>71</v>
      </c>
      <c r="Q3567">
        <v>20</v>
      </c>
      <c r="R3567" t="s">
        <v>40</v>
      </c>
      <c r="S3567" t="s">
        <v>79</v>
      </c>
      <c r="T3567">
        <v>49417</v>
      </c>
      <c r="U3567" s="1">
        <v>45335</v>
      </c>
      <c r="V3567" t="s">
        <v>119</v>
      </c>
      <c r="W3567">
        <v>340810</v>
      </c>
      <c r="X3567" t="s">
        <v>14658</v>
      </c>
      <c r="Y3567">
        <v>750</v>
      </c>
      <c r="Z3567">
        <v>881</v>
      </c>
      <c r="AA3567">
        <v>5</v>
      </c>
      <c r="AB3567">
        <v>1762</v>
      </c>
    </row>
    <row r="3568" spans="1:28" x14ac:dyDescent="0.3">
      <c r="A3568" t="s">
        <v>28</v>
      </c>
      <c r="B3568" t="s">
        <v>29</v>
      </c>
      <c r="C3568" t="s">
        <v>157</v>
      </c>
      <c r="D3568" t="s">
        <v>134</v>
      </c>
      <c r="E3568" t="s">
        <v>46</v>
      </c>
      <c r="F3568" t="s">
        <v>106</v>
      </c>
      <c r="G3568">
        <v>28</v>
      </c>
      <c r="H3568">
        <v>415685</v>
      </c>
      <c r="I3568" t="s">
        <v>58</v>
      </c>
      <c r="J3568" s="1">
        <v>45321</v>
      </c>
      <c r="K3568">
        <v>1200</v>
      </c>
      <c r="L3568" t="s">
        <v>14659</v>
      </c>
      <c r="M3568" t="s">
        <v>200</v>
      </c>
      <c r="N3568" t="s">
        <v>14660</v>
      </c>
      <c r="O3568" t="s">
        <v>14661</v>
      </c>
      <c r="P3568" t="s">
        <v>87</v>
      </c>
      <c r="Q3568">
        <v>8</v>
      </c>
      <c r="R3568" t="s">
        <v>88</v>
      </c>
      <c r="S3568" t="s">
        <v>118</v>
      </c>
      <c r="T3568">
        <v>72343</v>
      </c>
      <c r="U3568" s="1">
        <v>45368</v>
      </c>
      <c r="V3568" t="s">
        <v>72</v>
      </c>
      <c r="W3568">
        <v>790252</v>
      </c>
      <c r="X3568" t="s">
        <v>14662</v>
      </c>
      <c r="Y3568">
        <v>977</v>
      </c>
      <c r="Z3568">
        <v>505</v>
      </c>
      <c r="AA3568">
        <v>5</v>
      </c>
      <c r="AB3568">
        <v>1010</v>
      </c>
    </row>
    <row r="3569" spans="1:28" x14ac:dyDescent="0.3">
      <c r="A3569" t="s">
        <v>28</v>
      </c>
      <c r="B3569" t="s">
        <v>29</v>
      </c>
      <c r="C3569" t="s">
        <v>54</v>
      </c>
      <c r="D3569" t="s">
        <v>621</v>
      </c>
      <c r="E3569" t="s">
        <v>46</v>
      </c>
      <c r="F3569" t="s">
        <v>33</v>
      </c>
      <c r="G3569">
        <v>16</v>
      </c>
      <c r="H3569">
        <v>420309</v>
      </c>
      <c r="I3569" t="s">
        <v>34</v>
      </c>
      <c r="J3569" s="1">
        <v>45398</v>
      </c>
      <c r="K3569">
        <v>1100</v>
      </c>
      <c r="L3569" t="s">
        <v>14663</v>
      </c>
      <c r="M3569" t="s">
        <v>152</v>
      </c>
      <c r="N3569" t="s">
        <v>14664</v>
      </c>
      <c r="O3569" t="s">
        <v>14665</v>
      </c>
      <c r="P3569" t="s">
        <v>39</v>
      </c>
      <c r="Q3569">
        <v>20</v>
      </c>
      <c r="R3569" t="s">
        <v>88</v>
      </c>
      <c r="S3569" t="s">
        <v>118</v>
      </c>
      <c r="T3569">
        <v>33530</v>
      </c>
      <c r="U3569" s="1">
        <v>45387</v>
      </c>
      <c r="V3569" t="s">
        <v>80</v>
      </c>
      <c r="W3569">
        <v>957225</v>
      </c>
      <c r="X3569" t="s">
        <v>14666</v>
      </c>
      <c r="Y3569">
        <v>541</v>
      </c>
      <c r="Z3569">
        <v>1930</v>
      </c>
      <c r="AA3569">
        <v>6</v>
      </c>
      <c r="AB3569">
        <v>4632</v>
      </c>
    </row>
    <row r="3570" spans="1:28" x14ac:dyDescent="0.3">
      <c r="A3570" t="s">
        <v>28</v>
      </c>
      <c r="B3570" t="s">
        <v>29</v>
      </c>
      <c r="C3570" t="s">
        <v>148</v>
      </c>
      <c r="D3570" t="s">
        <v>220</v>
      </c>
      <c r="E3570" t="s">
        <v>46</v>
      </c>
      <c r="F3570" t="s">
        <v>83</v>
      </c>
      <c r="G3570">
        <v>46</v>
      </c>
      <c r="H3570">
        <v>426923</v>
      </c>
      <c r="I3570" t="s">
        <v>34</v>
      </c>
      <c r="J3570" s="1">
        <v>44453</v>
      </c>
      <c r="K3570">
        <v>1400</v>
      </c>
      <c r="L3570" t="s">
        <v>14667</v>
      </c>
      <c r="M3570" t="s">
        <v>152</v>
      </c>
      <c r="N3570" t="s">
        <v>14668</v>
      </c>
      <c r="O3570" t="s">
        <v>14669</v>
      </c>
      <c r="P3570" t="s">
        <v>87</v>
      </c>
      <c r="Q3570">
        <v>4</v>
      </c>
      <c r="R3570" t="s">
        <v>88</v>
      </c>
      <c r="S3570" t="s">
        <v>41</v>
      </c>
      <c r="T3570">
        <v>46239</v>
      </c>
      <c r="U3570" s="1">
        <v>45387</v>
      </c>
      <c r="V3570" t="s">
        <v>80</v>
      </c>
      <c r="W3570">
        <v>175612</v>
      </c>
      <c r="X3570" t="s">
        <v>14670</v>
      </c>
      <c r="Y3570">
        <v>597</v>
      </c>
      <c r="Z3570">
        <v>1628</v>
      </c>
      <c r="AA3570">
        <v>8</v>
      </c>
      <c r="AB3570">
        <v>5209.6000000000004</v>
      </c>
    </row>
    <row r="3571" spans="1:28" x14ac:dyDescent="0.3">
      <c r="A3571" t="s">
        <v>28</v>
      </c>
      <c r="B3571" t="s">
        <v>29</v>
      </c>
      <c r="C3571" t="s">
        <v>44</v>
      </c>
      <c r="D3571" t="s">
        <v>364</v>
      </c>
      <c r="E3571" t="s">
        <v>56</v>
      </c>
      <c r="F3571" t="s">
        <v>106</v>
      </c>
      <c r="G3571">
        <v>89</v>
      </c>
      <c r="H3571">
        <v>432766</v>
      </c>
      <c r="I3571" t="s">
        <v>58</v>
      </c>
      <c r="J3571" s="1">
        <v>45395</v>
      </c>
      <c r="K3571">
        <v>1400</v>
      </c>
      <c r="L3571" t="s">
        <v>14671</v>
      </c>
      <c r="M3571" t="s">
        <v>152</v>
      </c>
      <c r="N3571" t="s">
        <v>14672</v>
      </c>
      <c r="O3571">
        <f>1-998-917-1683</f>
        <v>-3597</v>
      </c>
      <c r="P3571" t="s">
        <v>39</v>
      </c>
      <c r="Q3571">
        <v>9</v>
      </c>
      <c r="R3571" t="s">
        <v>40</v>
      </c>
      <c r="S3571" t="s">
        <v>41</v>
      </c>
      <c r="T3571">
        <v>58395</v>
      </c>
      <c r="U3571" s="1">
        <v>45508</v>
      </c>
      <c r="V3571" t="s">
        <v>64</v>
      </c>
      <c r="W3571">
        <v>113960</v>
      </c>
      <c r="X3571" t="s">
        <v>14673</v>
      </c>
      <c r="Y3571">
        <v>522</v>
      </c>
      <c r="Z3571">
        <v>1115</v>
      </c>
      <c r="AA3571">
        <v>7</v>
      </c>
      <c r="AB3571">
        <v>3122</v>
      </c>
    </row>
    <row r="3572" spans="1:28" x14ac:dyDescent="0.3">
      <c r="A3572" t="s">
        <v>28</v>
      </c>
      <c r="B3572" t="s">
        <v>29</v>
      </c>
      <c r="C3572" t="s">
        <v>148</v>
      </c>
      <c r="D3572" t="s">
        <v>621</v>
      </c>
      <c r="E3572" t="s">
        <v>46</v>
      </c>
      <c r="F3572" t="s">
        <v>57</v>
      </c>
      <c r="G3572">
        <v>38</v>
      </c>
      <c r="H3572">
        <v>435490</v>
      </c>
      <c r="I3572" t="s">
        <v>34</v>
      </c>
      <c r="J3572" s="1">
        <v>45165</v>
      </c>
      <c r="K3572">
        <v>1000</v>
      </c>
      <c r="L3572" t="s">
        <v>14674</v>
      </c>
      <c r="M3572" t="s">
        <v>216</v>
      </c>
      <c r="N3572" t="s">
        <v>14675</v>
      </c>
      <c r="O3572" t="s">
        <v>14676</v>
      </c>
      <c r="P3572" t="s">
        <v>87</v>
      </c>
      <c r="Q3572">
        <v>17</v>
      </c>
      <c r="R3572" t="s">
        <v>40</v>
      </c>
      <c r="S3572" t="s">
        <v>79</v>
      </c>
      <c r="T3572">
        <v>38122</v>
      </c>
      <c r="U3572" s="1">
        <v>45402</v>
      </c>
      <c r="V3572" t="s">
        <v>80</v>
      </c>
      <c r="W3572">
        <v>453788</v>
      </c>
      <c r="X3572" t="s">
        <v>14677</v>
      </c>
      <c r="Y3572">
        <v>247</v>
      </c>
      <c r="Z3572">
        <v>2136</v>
      </c>
      <c r="AA3572">
        <v>7</v>
      </c>
      <c r="AB3572">
        <v>5980.8</v>
      </c>
    </row>
    <row r="3573" spans="1:28" x14ac:dyDescent="0.3">
      <c r="A3573" t="s">
        <v>28</v>
      </c>
      <c r="B3573" t="s">
        <v>29</v>
      </c>
      <c r="C3573" t="s">
        <v>44</v>
      </c>
      <c r="D3573" t="s">
        <v>187</v>
      </c>
      <c r="E3573" t="s">
        <v>56</v>
      </c>
      <c r="F3573" t="s">
        <v>83</v>
      </c>
      <c r="G3573">
        <v>4</v>
      </c>
      <c r="H3573">
        <v>428930</v>
      </c>
      <c r="I3573" t="s">
        <v>58</v>
      </c>
      <c r="J3573" s="1">
        <v>45045</v>
      </c>
      <c r="K3573">
        <v>1000</v>
      </c>
      <c r="L3573" t="s">
        <v>14678</v>
      </c>
      <c r="M3573" t="s">
        <v>591</v>
      </c>
      <c r="N3573" t="s">
        <v>14679</v>
      </c>
      <c r="O3573" t="s">
        <v>14680</v>
      </c>
      <c r="P3573" t="s">
        <v>51</v>
      </c>
      <c r="Q3573">
        <v>9</v>
      </c>
      <c r="R3573" t="s">
        <v>88</v>
      </c>
      <c r="S3573" t="s">
        <v>118</v>
      </c>
      <c r="T3573">
        <v>31662</v>
      </c>
      <c r="U3573" s="1">
        <v>45392</v>
      </c>
      <c r="V3573" t="s">
        <v>80</v>
      </c>
      <c r="W3573">
        <v>363997</v>
      </c>
      <c r="X3573" t="s">
        <v>14681</v>
      </c>
      <c r="Y3573">
        <v>510</v>
      </c>
      <c r="Z3573">
        <v>892</v>
      </c>
      <c r="AA3573">
        <v>1</v>
      </c>
      <c r="AB3573">
        <v>356.8</v>
      </c>
    </row>
    <row r="3574" spans="1:28" x14ac:dyDescent="0.3">
      <c r="A3574" t="s">
        <v>28</v>
      </c>
      <c r="B3574" t="s">
        <v>29</v>
      </c>
      <c r="C3574" t="s">
        <v>157</v>
      </c>
      <c r="D3574" t="s">
        <v>170</v>
      </c>
      <c r="E3574" t="s">
        <v>46</v>
      </c>
      <c r="F3574" t="s">
        <v>175</v>
      </c>
      <c r="G3574">
        <v>45</v>
      </c>
      <c r="H3574">
        <v>423383</v>
      </c>
      <c r="I3574" t="s">
        <v>58</v>
      </c>
      <c r="J3574" s="1">
        <v>45515</v>
      </c>
      <c r="K3574">
        <v>800</v>
      </c>
      <c r="L3574" t="s">
        <v>14682</v>
      </c>
      <c r="M3574" t="s">
        <v>366</v>
      </c>
      <c r="N3574" t="s">
        <v>14683</v>
      </c>
      <c r="O3574" t="s">
        <v>14684</v>
      </c>
      <c r="P3574" t="s">
        <v>71</v>
      </c>
      <c r="Q3574">
        <v>19</v>
      </c>
      <c r="R3574" t="s">
        <v>88</v>
      </c>
      <c r="S3574" t="s">
        <v>118</v>
      </c>
      <c r="T3574">
        <v>53736</v>
      </c>
      <c r="U3574" s="1">
        <v>45457</v>
      </c>
      <c r="V3574" t="s">
        <v>52</v>
      </c>
      <c r="W3574">
        <v>333975</v>
      </c>
      <c r="X3574" t="s">
        <v>14685</v>
      </c>
      <c r="Y3574">
        <v>410</v>
      </c>
      <c r="Z3574">
        <v>1236</v>
      </c>
      <c r="AA3574">
        <v>6</v>
      </c>
      <c r="AB3574">
        <v>2966.4</v>
      </c>
    </row>
    <row r="3575" spans="1:28" x14ac:dyDescent="0.3">
      <c r="A3575" t="s">
        <v>28</v>
      </c>
      <c r="B3575" t="s">
        <v>29</v>
      </c>
      <c r="C3575" t="s">
        <v>66</v>
      </c>
      <c r="D3575" t="s">
        <v>142</v>
      </c>
      <c r="E3575" t="s">
        <v>32</v>
      </c>
      <c r="F3575" t="s">
        <v>83</v>
      </c>
      <c r="G3575">
        <v>85</v>
      </c>
      <c r="H3575">
        <v>435521</v>
      </c>
      <c r="I3575" t="s">
        <v>58</v>
      </c>
      <c r="J3575" s="1">
        <v>44548</v>
      </c>
      <c r="K3575">
        <v>1200</v>
      </c>
      <c r="L3575" t="s">
        <v>14686</v>
      </c>
      <c r="M3575" t="s">
        <v>596</v>
      </c>
      <c r="N3575" t="s">
        <v>14687</v>
      </c>
      <c r="O3575" t="s">
        <v>14688</v>
      </c>
      <c r="P3575" t="s">
        <v>87</v>
      </c>
      <c r="Q3575">
        <v>19</v>
      </c>
      <c r="R3575" t="s">
        <v>88</v>
      </c>
      <c r="S3575" t="s">
        <v>63</v>
      </c>
      <c r="T3575">
        <v>62107</v>
      </c>
      <c r="U3575" s="1">
        <v>45371</v>
      </c>
      <c r="V3575" t="s">
        <v>72</v>
      </c>
      <c r="W3575">
        <v>560739</v>
      </c>
      <c r="X3575" t="s">
        <v>14689</v>
      </c>
      <c r="Y3575">
        <v>680</v>
      </c>
      <c r="Z3575">
        <v>1472</v>
      </c>
      <c r="AA3575">
        <v>6</v>
      </c>
      <c r="AB3575">
        <v>3532.8</v>
      </c>
    </row>
    <row r="3576" spans="1:28" x14ac:dyDescent="0.3">
      <c r="A3576" t="s">
        <v>28</v>
      </c>
      <c r="B3576" t="s">
        <v>29</v>
      </c>
      <c r="C3576" t="s">
        <v>193</v>
      </c>
      <c r="D3576" t="s">
        <v>566</v>
      </c>
      <c r="E3576" t="s">
        <v>56</v>
      </c>
      <c r="F3576" t="s">
        <v>150</v>
      </c>
      <c r="G3576">
        <v>13</v>
      </c>
      <c r="H3576">
        <v>403263</v>
      </c>
      <c r="I3576" t="s">
        <v>34</v>
      </c>
      <c r="J3576" s="1">
        <v>44102</v>
      </c>
      <c r="K3576">
        <v>1400</v>
      </c>
      <c r="L3576" t="s">
        <v>14690</v>
      </c>
      <c r="M3576" t="s">
        <v>366</v>
      </c>
      <c r="N3576" t="s">
        <v>14691</v>
      </c>
      <c r="O3576" t="s">
        <v>14692</v>
      </c>
      <c r="P3576" t="s">
        <v>87</v>
      </c>
      <c r="Q3576">
        <v>7</v>
      </c>
      <c r="R3576" t="s">
        <v>40</v>
      </c>
      <c r="S3576" t="s">
        <v>118</v>
      </c>
      <c r="T3576">
        <v>40649</v>
      </c>
      <c r="U3576" s="1">
        <v>45502</v>
      </c>
      <c r="V3576" t="s">
        <v>126</v>
      </c>
      <c r="W3576">
        <v>553738</v>
      </c>
      <c r="X3576" t="s">
        <v>14693</v>
      </c>
      <c r="Y3576">
        <v>727</v>
      </c>
      <c r="Z3576">
        <v>1122</v>
      </c>
      <c r="AA3576">
        <v>8</v>
      </c>
      <c r="AB3576">
        <v>3590.4</v>
      </c>
    </row>
    <row r="3577" spans="1:28" x14ac:dyDescent="0.3">
      <c r="A3577" t="s">
        <v>28</v>
      </c>
      <c r="B3577" t="s">
        <v>29</v>
      </c>
      <c r="C3577" t="s">
        <v>66</v>
      </c>
      <c r="D3577" t="s">
        <v>611</v>
      </c>
      <c r="E3577" t="s">
        <v>46</v>
      </c>
      <c r="F3577" t="s">
        <v>57</v>
      </c>
      <c r="G3577">
        <v>10</v>
      </c>
      <c r="H3577">
        <v>421513</v>
      </c>
      <c r="I3577" t="s">
        <v>34</v>
      </c>
      <c r="J3577" s="1">
        <v>44779</v>
      </c>
      <c r="K3577">
        <v>800</v>
      </c>
      <c r="L3577" t="s">
        <v>14694</v>
      </c>
      <c r="M3577" t="s">
        <v>60</v>
      </c>
      <c r="N3577" t="s">
        <v>14695</v>
      </c>
      <c r="O3577" t="s">
        <v>14696</v>
      </c>
      <c r="P3577" t="s">
        <v>51</v>
      </c>
      <c r="Q3577">
        <v>14</v>
      </c>
      <c r="R3577" t="s">
        <v>40</v>
      </c>
      <c r="S3577" t="s">
        <v>41</v>
      </c>
      <c r="T3577">
        <v>96965</v>
      </c>
      <c r="U3577" s="1">
        <v>45504</v>
      </c>
      <c r="V3577" t="s">
        <v>126</v>
      </c>
      <c r="W3577">
        <v>114759</v>
      </c>
      <c r="X3577" t="s">
        <v>14697</v>
      </c>
      <c r="Y3577">
        <v>881</v>
      </c>
      <c r="Z3577">
        <v>544</v>
      </c>
      <c r="AA3577">
        <v>5</v>
      </c>
      <c r="AB3577">
        <v>1088</v>
      </c>
    </row>
    <row r="3578" spans="1:28" x14ac:dyDescent="0.3">
      <c r="A3578" t="s">
        <v>28</v>
      </c>
      <c r="B3578" t="s">
        <v>29</v>
      </c>
      <c r="C3578" t="s">
        <v>148</v>
      </c>
      <c r="D3578" t="s">
        <v>421</v>
      </c>
      <c r="E3578" t="s">
        <v>46</v>
      </c>
      <c r="F3578" t="s">
        <v>106</v>
      </c>
      <c r="G3578">
        <v>55</v>
      </c>
      <c r="H3578">
        <v>425356</v>
      </c>
      <c r="I3578" t="s">
        <v>34</v>
      </c>
      <c r="J3578" s="1">
        <v>44821</v>
      </c>
      <c r="K3578">
        <v>800</v>
      </c>
      <c r="L3578" t="s">
        <v>14698</v>
      </c>
      <c r="M3578" t="s">
        <v>159</v>
      </c>
      <c r="N3578" t="s">
        <v>14699</v>
      </c>
      <c r="O3578" t="s">
        <v>14700</v>
      </c>
      <c r="P3578" t="s">
        <v>87</v>
      </c>
      <c r="Q3578">
        <v>7</v>
      </c>
      <c r="R3578" t="s">
        <v>40</v>
      </c>
      <c r="S3578" t="s">
        <v>63</v>
      </c>
      <c r="T3578">
        <v>67171</v>
      </c>
      <c r="U3578" s="1">
        <v>45391</v>
      </c>
      <c r="V3578" t="s">
        <v>80</v>
      </c>
      <c r="W3578">
        <v>611218</v>
      </c>
      <c r="X3578" t="s">
        <v>14701</v>
      </c>
      <c r="Y3578">
        <v>401</v>
      </c>
      <c r="Z3578">
        <v>2700</v>
      </c>
      <c r="AA3578">
        <v>3</v>
      </c>
      <c r="AB3578">
        <v>3240</v>
      </c>
    </row>
    <row r="3579" spans="1:28" x14ac:dyDescent="0.3">
      <c r="A3579" t="s">
        <v>28</v>
      </c>
      <c r="B3579" t="s">
        <v>29</v>
      </c>
      <c r="C3579" t="s">
        <v>54</v>
      </c>
      <c r="D3579" t="s">
        <v>163</v>
      </c>
      <c r="E3579" t="s">
        <v>32</v>
      </c>
      <c r="F3579" t="s">
        <v>33</v>
      </c>
      <c r="G3579">
        <v>3</v>
      </c>
      <c r="H3579">
        <v>434119</v>
      </c>
      <c r="I3579" t="s">
        <v>34</v>
      </c>
      <c r="J3579" s="1">
        <v>45372</v>
      </c>
      <c r="K3579">
        <v>1000</v>
      </c>
      <c r="L3579" t="s">
        <v>14702</v>
      </c>
      <c r="M3579" t="s">
        <v>1147</v>
      </c>
      <c r="N3579" t="s">
        <v>14703</v>
      </c>
      <c r="O3579" t="s">
        <v>14704</v>
      </c>
      <c r="P3579" t="s">
        <v>71</v>
      </c>
      <c r="Q3579">
        <v>14</v>
      </c>
      <c r="R3579" t="s">
        <v>88</v>
      </c>
      <c r="S3579" t="s">
        <v>79</v>
      </c>
      <c r="T3579">
        <v>66172</v>
      </c>
      <c r="U3579" s="1">
        <v>45536</v>
      </c>
      <c r="V3579" t="s">
        <v>180</v>
      </c>
      <c r="W3579">
        <v>708794</v>
      </c>
      <c r="X3579" t="s">
        <v>14705</v>
      </c>
      <c r="Y3579">
        <v>510</v>
      </c>
      <c r="Z3579">
        <v>2625</v>
      </c>
      <c r="AA3579">
        <v>2</v>
      </c>
      <c r="AB3579">
        <v>2100</v>
      </c>
    </row>
    <row r="3580" spans="1:28" x14ac:dyDescent="0.3">
      <c r="A3580" t="s">
        <v>28</v>
      </c>
      <c r="B3580" t="s">
        <v>29</v>
      </c>
      <c r="C3580" t="s">
        <v>66</v>
      </c>
      <c r="D3580" t="s">
        <v>254</v>
      </c>
      <c r="E3580" t="s">
        <v>32</v>
      </c>
      <c r="F3580" t="s">
        <v>135</v>
      </c>
      <c r="G3580">
        <v>4</v>
      </c>
      <c r="H3580">
        <v>403911</v>
      </c>
      <c r="I3580" t="s">
        <v>58</v>
      </c>
      <c r="J3580" s="1">
        <v>44905</v>
      </c>
      <c r="K3580">
        <v>1400</v>
      </c>
      <c r="L3580" t="s">
        <v>14706</v>
      </c>
      <c r="M3580" t="s">
        <v>568</v>
      </c>
      <c r="N3580" t="s">
        <v>14707</v>
      </c>
      <c r="O3580" t="s">
        <v>14708</v>
      </c>
      <c r="P3580" t="s">
        <v>51</v>
      </c>
      <c r="Q3580">
        <v>19</v>
      </c>
      <c r="R3580" t="s">
        <v>40</v>
      </c>
      <c r="S3580" t="s">
        <v>63</v>
      </c>
      <c r="T3580">
        <v>61880</v>
      </c>
      <c r="U3580" s="1">
        <v>45403</v>
      </c>
      <c r="V3580" t="s">
        <v>80</v>
      </c>
      <c r="W3580">
        <v>602339</v>
      </c>
      <c r="X3580" t="s">
        <v>14709</v>
      </c>
      <c r="Y3580">
        <v>588</v>
      </c>
      <c r="Z3580">
        <v>888</v>
      </c>
      <c r="AA3580">
        <v>2</v>
      </c>
      <c r="AB3580" s="2" t="s">
        <v>14710</v>
      </c>
    </row>
    <row r="3581" spans="1:28" x14ac:dyDescent="0.3">
      <c r="A3581" t="s">
        <v>28</v>
      </c>
      <c r="B3581" t="s">
        <v>29</v>
      </c>
      <c r="C3581" t="s">
        <v>157</v>
      </c>
      <c r="D3581" t="s">
        <v>546</v>
      </c>
      <c r="E3581" t="s">
        <v>46</v>
      </c>
      <c r="F3581" t="s">
        <v>106</v>
      </c>
      <c r="G3581">
        <v>22</v>
      </c>
      <c r="H3581">
        <v>416665</v>
      </c>
      <c r="I3581" t="s">
        <v>34</v>
      </c>
      <c r="J3581" s="1">
        <v>43879</v>
      </c>
      <c r="K3581">
        <v>1000</v>
      </c>
      <c r="L3581" t="s">
        <v>14711</v>
      </c>
      <c r="M3581" t="s">
        <v>605</v>
      </c>
      <c r="N3581" t="s">
        <v>14712</v>
      </c>
      <c r="O3581" t="s">
        <v>14713</v>
      </c>
      <c r="P3581" t="s">
        <v>39</v>
      </c>
      <c r="Q3581">
        <v>3</v>
      </c>
      <c r="R3581" t="s">
        <v>40</v>
      </c>
      <c r="S3581" t="s">
        <v>79</v>
      </c>
      <c r="T3581">
        <v>46157</v>
      </c>
      <c r="U3581" s="1">
        <v>45569</v>
      </c>
      <c r="V3581" t="s">
        <v>155</v>
      </c>
      <c r="W3581">
        <v>517785</v>
      </c>
      <c r="X3581" t="s">
        <v>14714</v>
      </c>
      <c r="Y3581">
        <v>380</v>
      </c>
      <c r="Z3581">
        <v>2727</v>
      </c>
      <c r="AA3581">
        <v>3</v>
      </c>
      <c r="AB3581">
        <v>3272.4</v>
      </c>
    </row>
    <row r="3582" spans="1:28" x14ac:dyDescent="0.3">
      <c r="A3582" t="s">
        <v>28</v>
      </c>
      <c r="B3582" t="s">
        <v>29</v>
      </c>
      <c r="C3582" t="s">
        <v>44</v>
      </c>
      <c r="D3582" t="s">
        <v>74</v>
      </c>
      <c r="E3582" t="s">
        <v>56</v>
      </c>
      <c r="F3582" t="s">
        <v>47</v>
      </c>
      <c r="G3582">
        <v>29</v>
      </c>
      <c r="H3582">
        <v>402249</v>
      </c>
      <c r="I3582" t="s">
        <v>58</v>
      </c>
      <c r="J3582" s="1">
        <v>45478</v>
      </c>
      <c r="K3582">
        <v>1400</v>
      </c>
      <c r="L3582" t="s">
        <v>14715</v>
      </c>
      <c r="M3582" t="s">
        <v>487</v>
      </c>
      <c r="N3582" t="s">
        <v>14716</v>
      </c>
      <c r="O3582" t="s">
        <v>14717</v>
      </c>
      <c r="P3582" t="s">
        <v>39</v>
      </c>
      <c r="Q3582">
        <v>10</v>
      </c>
      <c r="R3582" t="s">
        <v>40</v>
      </c>
      <c r="S3582" t="s">
        <v>63</v>
      </c>
      <c r="T3582">
        <v>63042</v>
      </c>
      <c r="U3582" s="1">
        <v>45516</v>
      </c>
      <c r="V3582" t="s">
        <v>64</v>
      </c>
      <c r="W3582">
        <v>398238</v>
      </c>
      <c r="X3582" t="s">
        <v>14718</v>
      </c>
      <c r="Y3582">
        <v>731</v>
      </c>
      <c r="Z3582">
        <v>765</v>
      </c>
      <c r="AA3582">
        <v>1</v>
      </c>
      <c r="AB3582">
        <v>306</v>
      </c>
    </row>
    <row r="3583" spans="1:28" x14ac:dyDescent="0.3">
      <c r="A3583" t="s">
        <v>28</v>
      </c>
      <c r="B3583" t="s">
        <v>29</v>
      </c>
      <c r="C3583" t="s">
        <v>91</v>
      </c>
      <c r="D3583" t="s">
        <v>611</v>
      </c>
      <c r="E3583" t="s">
        <v>56</v>
      </c>
      <c r="F3583" t="s">
        <v>175</v>
      </c>
      <c r="G3583">
        <v>57</v>
      </c>
      <c r="H3583">
        <v>434726</v>
      </c>
      <c r="I3583" t="s">
        <v>34</v>
      </c>
      <c r="J3583" s="1">
        <v>44363</v>
      </c>
      <c r="K3583">
        <v>950</v>
      </c>
      <c r="L3583" t="s">
        <v>14719</v>
      </c>
      <c r="M3583" t="s">
        <v>1366</v>
      </c>
      <c r="N3583" t="s">
        <v>14720</v>
      </c>
      <c r="O3583" t="s">
        <v>14721</v>
      </c>
      <c r="P3583" t="s">
        <v>51</v>
      </c>
      <c r="Q3583">
        <v>9</v>
      </c>
      <c r="R3583" t="s">
        <v>88</v>
      </c>
      <c r="S3583" t="s">
        <v>41</v>
      </c>
      <c r="T3583">
        <v>84014</v>
      </c>
      <c r="U3583" s="1">
        <v>45305</v>
      </c>
      <c r="V3583" t="s">
        <v>111</v>
      </c>
      <c r="W3583">
        <v>946101</v>
      </c>
      <c r="X3583" t="s">
        <v>6621</v>
      </c>
      <c r="Y3583">
        <v>885</v>
      </c>
      <c r="Z3583">
        <v>1976</v>
      </c>
      <c r="AA3583">
        <v>3</v>
      </c>
      <c r="AB3583" s="2" t="s">
        <v>273</v>
      </c>
    </row>
    <row r="3584" spans="1:28" x14ac:dyDescent="0.3">
      <c r="A3584" t="s">
        <v>28</v>
      </c>
      <c r="B3584" t="s">
        <v>29</v>
      </c>
      <c r="C3584" t="s">
        <v>148</v>
      </c>
      <c r="D3584" t="s">
        <v>82</v>
      </c>
      <c r="E3584" t="s">
        <v>32</v>
      </c>
      <c r="F3584" t="s">
        <v>47</v>
      </c>
      <c r="G3584">
        <v>83</v>
      </c>
      <c r="H3584">
        <v>426784</v>
      </c>
      <c r="I3584" t="s">
        <v>34</v>
      </c>
      <c r="J3584" s="1">
        <v>44567</v>
      </c>
      <c r="K3584">
        <v>1200</v>
      </c>
      <c r="L3584" t="s">
        <v>14722</v>
      </c>
      <c r="M3584" t="s">
        <v>482</v>
      </c>
      <c r="N3584" t="s">
        <v>14723</v>
      </c>
      <c r="O3584" t="s">
        <v>14724</v>
      </c>
      <c r="P3584" t="s">
        <v>87</v>
      </c>
      <c r="Q3584">
        <v>10</v>
      </c>
      <c r="R3584" t="s">
        <v>40</v>
      </c>
      <c r="S3584" t="s">
        <v>79</v>
      </c>
      <c r="T3584">
        <v>93718</v>
      </c>
      <c r="U3584" s="1">
        <v>45517</v>
      </c>
      <c r="V3584" t="s">
        <v>64</v>
      </c>
      <c r="W3584">
        <v>458283</v>
      </c>
      <c r="X3584" t="s">
        <v>14725</v>
      </c>
      <c r="Y3584">
        <v>333</v>
      </c>
      <c r="Z3584">
        <v>1622</v>
      </c>
      <c r="AA3584">
        <v>8</v>
      </c>
      <c r="AB3584" s="2" t="s">
        <v>14726</v>
      </c>
    </row>
    <row r="3585" spans="1:28" x14ac:dyDescent="0.3">
      <c r="A3585" t="s">
        <v>28</v>
      </c>
      <c r="B3585" t="s">
        <v>29</v>
      </c>
      <c r="C3585" t="s">
        <v>157</v>
      </c>
      <c r="D3585" t="s">
        <v>134</v>
      </c>
      <c r="E3585" t="s">
        <v>56</v>
      </c>
      <c r="F3585" t="s">
        <v>175</v>
      </c>
      <c r="G3585">
        <v>13</v>
      </c>
      <c r="H3585">
        <v>439307</v>
      </c>
      <c r="I3585" t="s">
        <v>58</v>
      </c>
      <c r="J3585" s="1">
        <v>44443</v>
      </c>
      <c r="K3585">
        <v>1000</v>
      </c>
      <c r="L3585" t="s">
        <v>14727</v>
      </c>
      <c r="M3585" t="s">
        <v>282</v>
      </c>
      <c r="N3585" t="s">
        <v>14728</v>
      </c>
      <c r="O3585" t="s">
        <v>14729</v>
      </c>
      <c r="P3585" t="s">
        <v>87</v>
      </c>
      <c r="Q3585">
        <v>3</v>
      </c>
      <c r="R3585" t="s">
        <v>40</v>
      </c>
      <c r="S3585" t="s">
        <v>41</v>
      </c>
      <c r="T3585">
        <v>68864</v>
      </c>
      <c r="U3585" s="1">
        <v>45303</v>
      </c>
      <c r="V3585" t="s">
        <v>111</v>
      </c>
      <c r="W3585">
        <v>569899</v>
      </c>
      <c r="X3585" t="s">
        <v>14730</v>
      </c>
      <c r="Y3585">
        <v>372</v>
      </c>
      <c r="Z3585">
        <v>2338</v>
      </c>
      <c r="AA3585">
        <v>4</v>
      </c>
      <c r="AB3585">
        <v>3740.8</v>
      </c>
    </row>
    <row r="3586" spans="1:28" x14ac:dyDescent="0.3">
      <c r="A3586" t="s">
        <v>28</v>
      </c>
      <c r="B3586" t="s">
        <v>29</v>
      </c>
      <c r="C3586" t="s">
        <v>193</v>
      </c>
      <c r="D3586" t="s">
        <v>98</v>
      </c>
      <c r="E3586" t="s">
        <v>56</v>
      </c>
      <c r="F3586" t="s">
        <v>83</v>
      </c>
      <c r="G3586">
        <v>90</v>
      </c>
      <c r="H3586">
        <v>429974</v>
      </c>
      <c r="I3586" t="s">
        <v>34</v>
      </c>
      <c r="J3586" s="1">
        <v>45125</v>
      </c>
      <c r="K3586">
        <v>1100</v>
      </c>
      <c r="L3586" t="s">
        <v>10092</v>
      </c>
      <c r="M3586" t="s">
        <v>1091</v>
      </c>
      <c r="N3586" t="s">
        <v>14731</v>
      </c>
      <c r="O3586" t="s">
        <v>14732</v>
      </c>
      <c r="P3586" t="s">
        <v>39</v>
      </c>
      <c r="Q3586">
        <v>16</v>
      </c>
      <c r="R3586" t="s">
        <v>40</v>
      </c>
      <c r="S3586" t="s">
        <v>63</v>
      </c>
      <c r="T3586">
        <v>77522</v>
      </c>
      <c r="U3586" s="1">
        <v>45469</v>
      </c>
      <c r="V3586" t="s">
        <v>52</v>
      </c>
      <c r="W3586">
        <v>866353</v>
      </c>
      <c r="X3586" t="s">
        <v>14733</v>
      </c>
      <c r="Y3586">
        <v>216</v>
      </c>
      <c r="Z3586">
        <v>1645</v>
      </c>
      <c r="AA3586">
        <v>4</v>
      </c>
      <c r="AB3586">
        <v>2632</v>
      </c>
    </row>
    <row r="3587" spans="1:28" x14ac:dyDescent="0.3">
      <c r="A3587" t="s">
        <v>28</v>
      </c>
      <c r="B3587" t="s">
        <v>29</v>
      </c>
      <c r="C3587" t="s">
        <v>157</v>
      </c>
      <c r="D3587" t="s">
        <v>98</v>
      </c>
      <c r="E3587" t="s">
        <v>32</v>
      </c>
      <c r="F3587" t="s">
        <v>57</v>
      </c>
      <c r="G3587">
        <v>84</v>
      </c>
      <c r="H3587">
        <v>414370</v>
      </c>
      <c r="I3587" t="s">
        <v>34</v>
      </c>
      <c r="J3587" s="1">
        <v>43973</v>
      </c>
      <c r="K3587">
        <v>1200</v>
      </c>
      <c r="L3587" t="s">
        <v>14734</v>
      </c>
      <c r="M3587" t="s">
        <v>222</v>
      </c>
      <c r="N3587" t="s">
        <v>14735</v>
      </c>
      <c r="O3587" t="s">
        <v>14736</v>
      </c>
      <c r="P3587" t="s">
        <v>87</v>
      </c>
      <c r="Q3587">
        <v>8</v>
      </c>
      <c r="R3587" t="s">
        <v>40</v>
      </c>
      <c r="S3587" t="s">
        <v>79</v>
      </c>
      <c r="T3587">
        <v>31717</v>
      </c>
      <c r="U3587" s="1">
        <v>45296</v>
      </c>
      <c r="V3587" t="s">
        <v>111</v>
      </c>
      <c r="W3587">
        <v>645309</v>
      </c>
      <c r="X3587" t="s">
        <v>14737</v>
      </c>
      <c r="Y3587">
        <v>810</v>
      </c>
      <c r="Z3587">
        <v>1255</v>
      </c>
      <c r="AA3587">
        <v>4</v>
      </c>
      <c r="AB3587">
        <v>2008</v>
      </c>
    </row>
    <row r="3588" spans="1:28" x14ac:dyDescent="0.3">
      <c r="A3588" t="s">
        <v>28</v>
      </c>
      <c r="B3588" t="s">
        <v>29</v>
      </c>
      <c r="C3588" t="s">
        <v>193</v>
      </c>
      <c r="D3588" t="s">
        <v>149</v>
      </c>
      <c r="E3588" t="s">
        <v>46</v>
      </c>
      <c r="F3588" t="s">
        <v>57</v>
      </c>
      <c r="G3588">
        <v>20</v>
      </c>
      <c r="H3588">
        <v>427925</v>
      </c>
      <c r="I3588" t="s">
        <v>58</v>
      </c>
      <c r="J3588" s="1">
        <v>44668</v>
      </c>
      <c r="K3588">
        <v>1200</v>
      </c>
      <c r="L3588" t="s">
        <v>14738</v>
      </c>
      <c r="M3588" t="s">
        <v>195</v>
      </c>
      <c r="N3588" t="s">
        <v>14739</v>
      </c>
      <c r="O3588" s="2" t="s">
        <v>14740</v>
      </c>
      <c r="P3588" t="s">
        <v>71</v>
      </c>
      <c r="Q3588">
        <v>6</v>
      </c>
      <c r="R3588" t="s">
        <v>40</v>
      </c>
      <c r="S3588" t="s">
        <v>63</v>
      </c>
      <c r="T3588">
        <v>89998</v>
      </c>
      <c r="U3588" s="1">
        <v>45487</v>
      </c>
      <c r="V3588" t="s">
        <v>126</v>
      </c>
      <c r="W3588">
        <v>555173</v>
      </c>
      <c r="X3588" t="s">
        <v>14741</v>
      </c>
      <c r="Y3588">
        <v>944</v>
      </c>
      <c r="Z3588">
        <v>2606</v>
      </c>
      <c r="AA3588">
        <v>4</v>
      </c>
      <c r="AB3588">
        <v>4169.6000000000004</v>
      </c>
    </row>
    <row r="3589" spans="1:28" x14ac:dyDescent="0.3">
      <c r="A3589" t="s">
        <v>28</v>
      </c>
      <c r="B3589" t="s">
        <v>29</v>
      </c>
      <c r="C3589" t="s">
        <v>44</v>
      </c>
      <c r="D3589" t="s">
        <v>187</v>
      </c>
      <c r="E3589" t="s">
        <v>56</v>
      </c>
      <c r="F3589" t="s">
        <v>135</v>
      </c>
      <c r="G3589">
        <v>68</v>
      </c>
      <c r="H3589">
        <v>430595</v>
      </c>
      <c r="I3589" t="s">
        <v>34</v>
      </c>
      <c r="J3589" s="1">
        <v>45587</v>
      </c>
      <c r="K3589">
        <v>950</v>
      </c>
      <c r="L3589" t="s">
        <v>14742</v>
      </c>
      <c r="M3589" t="s">
        <v>361</v>
      </c>
      <c r="N3589" t="s">
        <v>14743</v>
      </c>
      <c r="O3589" t="s">
        <v>14744</v>
      </c>
      <c r="P3589" t="s">
        <v>51</v>
      </c>
      <c r="Q3589">
        <v>19</v>
      </c>
      <c r="R3589" t="s">
        <v>88</v>
      </c>
      <c r="S3589" t="s">
        <v>118</v>
      </c>
      <c r="T3589">
        <v>68875</v>
      </c>
      <c r="U3589" s="1">
        <v>45449</v>
      </c>
      <c r="V3589" t="s">
        <v>52</v>
      </c>
      <c r="W3589">
        <v>534965</v>
      </c>
      <c r="X3589" t="s">
        <v>14745</v>
      </c>
      <c r="Y3589">
        <v>983</v>
      </c>
      <c r="Z3589">
        <v>2069</v>
      </c>
      <c r="AA3589">
        <v>1</v>
      </c>
      <c r="AB3589">
        <v>827.6</v>
      </c>
    </row>
    <row r="3590" spans="1:28" x14ac:dyDescent="0.3">
      <c r="A3590" t="s">
        <v>28</v>
      </c>
      <c r="B3590" t="s">
        <v>29</v>
      </c>
      <c r="C3590" t="s">
        <v>157</v>
      </c>
      <c r="D3590" t="s">
        <v>248</v>
      </c>
      <c r="E3590" t="s">
        <v>56</v>
      </c>
      <c r="F3590" t="s">
        <v>33</v>
      </c>
      <c r="G3590">
        <v>69</v>
      </c>
      <c r="H3590">
        <v>412850</v>
      </c>
      <c r="I3590" t="s">
        <v>34</v>
      </c>
      <c r="J3590" s="1">
        <v>44624</v>
      </c>
      <c r="K3590">
        <v>800</v>
      </c>
      <c r="L3590" t="s">
        <v>14746</v>
      </c>
      <c r="M3590" t="s">
        <v>282</v>
      </c>
      <c r="N3590" t="s">
        <v>14747</v>
      </c>
      <c r="O3590">
        <v>4732333689</v>
      </c>
      <c r="P3590" t="s">
        <v>71</v>
      </c>
      <c r="Q3590">
        <v>5</v>
      </c>
      <c r="R3590" t="s">
        <v>40</v>
      </c>
      <c r="S3590" t="s">
        <v>41</v>
      </c>
      <c r="T3590">
        <v>18358</v>
      </c>
      <c r="U3590" s="1">
        <v>45602</v>
      </c>
      <c r="V3590" t="s">
        <v>42</v>
      </c>
      <c r="W3590">
        <v>747868</v>
      </c>
      <c r="X3590" t="s">
        <v>14748</v>
      </c>
      <c r="Y3590">
        <v>429</v>
      </c>
      <c r="Z3590">
        <v>587</v>
      </c>
      <c r="AA3590">
        <v>2</v>
      </c>
      <c r="AB3590">
        <v>469.6</v>
      </c>
    </row>
    <row r="3591" spans="1:28" x14ac:dyDescent="0.3">
      <c r="A3591" t="s">
        <v>28</v>
      </c>
      <c r="B3591" t="s">
        <v>29</v>
      </c>
      <c r="C3591" t="s">
        <v>91</v>
      </c>
      <c r="D3591" t="s">
        <v>364</v>
      </c>
      <c r="E3591" t="s">
        <v>46</v>
      </c>
      <c r="F3591" t="s">
        <v>355</v>
      </c>
      <c r="G3591">
        <v>44</v>
      </c>
      <c r="H3591">
        <v>413757</v>
      </c>
      <c r="I3591" t="s">
        <v>34</v>
      </c>
      <c r="J3591" s="1">
        <v>43954</v>
      </c>
      <c r="K3591">
        <v>950</v>
      </c>
      <c r="L3591" t="s">
        <v>14749</v>
      </c>
      <c r="M3591" t="s">
        <v>1198</v>
      </c>
      <c r="N3591" t="s">
        <v>14750</v>
      </c>
      <c r="O3591">
        <v>9391403943</v>
      </c>
      <c r="P3591" t="s">
        <v>39</v>
      </c>
      <c r="Q3591">
        <v>12</v>
      </c>
      <c r="R3591" t="s">
        <v>40</v>
      </c>
      <c r="S3591" t="s">
        <v>79</v>
      </c>
      <c r="T3591">
        <v>17922</v>
      </c>
      <c r="U3591" s="1">
        <v>45581</v>
      </c>
      <c r="V3591" t="s">
        <v>155</v>
      </c>
      <c r="W3591">
        <v>763485</v>
      </c>
      <c r="X3591" t="s">
        <v>14751</v>
      </c>
      <c r="Y3591">
        <v>612</v>
      </c>
      <c r="Z3591">
        <v>2026</v>
      </c>
      <c r="AA3591">
        <v>5</v>
      </c>
      <c r="AB3591">
        <v>4052</v>
      </c>
    </row>
    <row r="3592" spans="1:28" x14ac:dyDescent="0.3">
      <c r="A3592" t="s">
        <v>28</v>
      </c>
      <c r="B3592" t="s">
        <v>29</v>
      </c>
      <c r="C3592" t="s">
        <v>91</v>
      </c>
      <c r="D3592" t="s">
        <v>621</v>
      </c>
      <c r="E3592" t="s">
        <v>46</v>
      </c>
      <c r="F3592" t="s">
        <v>57</v>
      </c>
      <c r="G3592">
        <v>60</v>
      </c>
      <c r="H3592">
        <v>426319</v>
      </c>
      <c r="I3592" t="s">
        <v>34</v>
      </c>
      <c r="J3592" s="1">
        <v>44323</v>
      </c>
      <c r="K3592">
        <v>1000</v>
      </c>
      <c r="L3592" t="s">
        <v>14752</v>
      </c>
      <c r="M3592" t="s">
        <v>482</v>
      </c>
      <c r="N3592" t="s">
        <v>14753</v>
      </c>
      <c r="O3592" t="s">
        <v>14754</v>
      </c>
      <c r="P3592" t="s">
        <v>87</v>
      </c>
      <c r="Q3592">
        <v>4</v>
      </c>
      <c r="R3592" t="s">
        <v>88</v>
      </c>
      <c r="S3592" t="s">
        <v>41</v>
      </c>
      <c r="T3592">
        <v>31884</v>
      </c>
      <c r="U3592" s="1">
        <v>45494</v>
      </c>
      <c r="V3592" t="s">
        <v>126</v>
      </c>
      <c r="W3592">
        <v>797502</v>
      </c>
      <c r="X3592" t="s">
        <v>14755</v>
      </c>
      <c r="Y3592">
        <v>975</v>
      </c>
      <c r="Z3592">
        <v>1570</v>
      </c>
      <c r="AA3592">
        <v>8</v>
      </c>
      <c r="AB3592">
        <v>5024</v>
      </c>
    </row>
    <row r="3593" spans="1:28" x14ac:dyDescent="0.3">
      <c r="A3593" t="s">
        <v>28</v>
      </c>
      <c r="B3593" t="s">
        <v>29</v>
      </c>
      <c r="C3593" t="s">
        <v>54</v>
      </c>
      <c r="D3593" t="s">
        <v>105</v>
      </c>
      <c r="E3593" t="s">
        <v>46</v>
      </c>
      <c r="F3593" t="s">
        <v>83</v>
      </c>
      <c r="G3593">
        <v>69</v>
      </c>
      <c r="H3593">
        <v>414125</v>
      </c>
      <c r="I3593" t="s">
        <v>34</v>
      </c>
      <c r="J3593" s="1">
        <v>45468</v>
      </c>
      <c r="K3593">
        <v>800</v>
      </c>
      <c r="L3593" t="s">
        <v>14756</v>
      </c>
      <c r="M3593" t="s">
        <v>94</v>
      </c>
      <c r="N3593" t="s">
        <v>14757</v>
      </c>
      <c r="O3593" t="s">
        <v>14758</v>
      </c>
      <c r="P3593" t="s">
        <v>51</v>
      </c>
      <c r="Q3593">
        <v>18</v>
      </c>
      <c r="R3593" t="s">
        <v>88</v>
      </c>
      <c r="S3593" t="s">
        <v>63</v>
      </c>
      <c r="T3593">
        <v>65561</v>
      </c>
      <c r="U3593" s="1">
        <v>45582</v>
      </c>
      <c r="V3593" t="s">
        <v>155</v>
      </c>
      <c r="W3593">
        <v>832643</v>
      </c>
      <c r="X3593" t="s">
        <v>14759</v>
      </c>
      <c r="Y3593">
        <v>986</v>
      </c>
      <c r="Z3593">
        <v>2613</v>
      </c>
      <c r="AA3593">
        <v>1</v>
      </c>
      <c r="AB3593">
        <v>1045.2</v>
      </c>
    </row>
    <row r="3594" spans="1:28" x14ac:dyDescent="0.3">
      <c r="A3594" t="s">
        <v>28</v>
      </c>
      <c r="B3594" t="s">
        <v>29</v>
      </c>
      <c r="C3594" t="s">
        <v>66</v>
      </c>
      <c r="D3594" t="s">
        <v>380</v>
      </c>
      <c r="E3594" t="s">
        <v>32</v>
      </c>
      <c r="F3594" t="s">
        <v>57</v>
      </c>
      <c r="G3594">
        <v>30</v>
      </c>
      <c r="H3594">
        <v>429503</v>
      </c>
      <c r="I3594" t="s">
        <v>58</v>
      </c>
      <c r="J3594" s="1">
        <v>44215</v>
      </c>
      <c r="K3594">
        <v>1100</v>
      </c>
      <c r="L3594" t="s">
        <v>14760</v>
      </c>
      <c r="M3594" t="s">
        <v>269</v>
      </c>
      <c r="N3594" t="s">
        <v>14761</v>
      </c>
      <c r="O3594" t="s">
        <v>14762</v>
      </c>
      <c r="P3594" t="s">
        <v>71</v>
      </c>
      <c r="Q3594">
        <v>8</v>
      </c>
      <c r="R3594" t="s">
        <v>40</v>
      </c>
      <c r="S3594" t="s">
        <v>63</v>
      </c>
      <c r="T3594">
        <v>25945</v>
      </c>
      <c r="U3594" s="1">
        <v>45351</v>
      </c>
      <c r="V3594" t="s">
        <v>119</v>
      </c>
      <c r="W3594">
        <v>752778</v>
      </c>
      <c r="X3594" t="s">
        <v>14763</v>
      </c>
      <c r="Y3594">
        <v>629</v>
      </c>
      <c r="Z3594">
        <v>1008</v>
      </c>
      <c r="AA3594">
        <v>6</v>
      </c>
      <c r="AB3594" s="2" t="s">
        <v>14764</v>
      </c>
    </row>
    <row r="3595" spans="1:28" x14ac:dyDescent="0.3">
      <c r="A3595" t="s">
        <v>28</v>
      </c>
      <c r="B3595" t="s">
        <v>29</v>
      </c>
      <c r="C3595" t="s">
        <v>30</v>
      </c>
      <c r="D3595" t="s">
        <v>421</v>
      </c>
      <c r="E3595" t="s">
        <v>32</v>
      </c>
      <c r="F3595" t="s">
        <v>113</v>
      </c>
      <c r="G3595">
        <v>98</v>
      </c>
      <c r="H3595">
        <v>436821</v>
      </c>
      <c r="I3595" t="s">
        <v>58</v>
      </c>
      <c r="J3595" s="1">
        <v>44532</v>
      </c>
      <c r="K3595">
        <v>1200</v>
      </c>
      <c r="L3595" t="s">
        <v>14765</v>
      </c>
      <c r="M3595" t="s">
        <v>1488</v>
      </c>
      <c r="N3595" t="s">
        <v>14766</v>
      </c>
      <c r="O3595" t="s">
        <v>14767</v>
      </c>
      <c r="P3595" t="s">
        <v>71</v>
      </c>
      <c r="Q3595">
        <v>3</v>
      </c>
      <c r="R3595" t="s">
        <v>88</v>
      </c>
      <c r="S3595" t="s">
        <v>79</v>
      </c>
      <c r="T3595">
        <v>92966</v>
      </c>
      <c r="U3595" s="1">
        <v>45463</v>
      </c>
      <c r="V3595" t="s">
        <v>52</v>
      </c>
      <c r="W3595">
        <v>828208</v>
      </c>
      <c r="X3595" t="s">
        <v>9683</v>
      </c>
      <c r="Y3595">
        <v>254</v>
      </c>
      <c r="Z3595">
        <v>543</v>
      </c>
      <c r="AA3595">
        <v>8</v>
      </c>
      <c r="AB3595" s="2" t="s">
        <v>14768</v>
      </c>
    </row>
    <row r="3596" spans="1:28" x14ac:dyDescent="0.3">
      <c r="A3596" t="s">
        <v>28</v>
      </c>
      <c r="B3596" t="s">
        <v>29</v>
      </c>
      <c r="C3596" t="s">
        <v>54</v>
      </c>
      <c r="D3596" t="s">
        <v>187</v>
      </c>
      <c r="E3596" t="s">
        <v>56</v>
      </c>
      <c r="F3596" t="s">
        <v>99</v>
      </c>
      <c r="G3596">
        <v>25</v>
      </c>
      <c r="H3596">
        <v>439367</v>
      </c>
      <c r="I3596" t="s">
        <v>58</v>
      </c>
      <c r="J3596" s="1">
        <v>45264</v>
      </c>
      <c r="K3596">
        <v>1100</v>
      </c>
      <c r="L3596" t="s">
        <v>14769</v>
      </c>
      <c r="M3596" t="s">
        <v>1030</v>
      </c>
      <c r="N3596" t="s">
        <v>14770</v>
      </c>
      <c r="O3596" t="s">
        <v>14771</v>
      </c>
      <c r="P3596" t="s">
        <v>39</v>
      </c>
      <c r="Q3596">
        <v>13</v>
      </c>
      <c r="R3596" t="s">
        <v>40</v>
      </c>
      <c r="S3596" t="s">
        <v>79</v>
      </c>
      <c r="T3596">
        <v>97615</v>
      </c>
      <c r="U3596" s="1">
        <v>45624</v>
      </c>
      <c r="V3596" t="s">
        <v>42</v>
      </c>
      <c r="W3596">
        <v>999567</v>
      </c>
      <c r="X3596" t="s">
        <v>14772</v>
      </c>
      <c r="Y3596">
        <v>636</v>
      </c>
      <c r="Z3596">
        <v>2135</v>
      </c>
      <c r="AA3596">
        <v>8</v>
      </c>
      <c r="AB3596">
        <v>6832</v>
      </c>
    </row>
    <row r="3597" spans="1:28" x14ac:dyDescent="0.3">
      <c r="A3597" t="s">
        <v>28</v>
      </c>
      <c r="B3597" t="s">
        <v>29</v>
      </c>
      <c r="C3597" t="s">
        <v>148</v>
      </c>
      <c r="D3597" t="s">
        <v>274</v>
      </c>
      <c r="E3597" t="s">
        <v>32</v>
      </c>
      <c r="F3597" t="s">
        <v>57</v>
      </c>
      <c r="G3597">
        <v>57</v>
      </c>
      <c r="H3597">
        <v>435826</v>
      </c>
      <c r="I3597" t="s">
        <v>34</v>
      </c>
      <c r="J3597" s="1">
        <v>44946</v>
      </c>
      <c r="K3597">
        <v>1000</v>
      </c>
      <c r="L3597" t="s">
        <v>14773</v>
      </c>
      <c r="M3597" t="s">
        <v>1212</v>
      </c>
      <c r="N3597" t="s">
        <v>14774</v>
      </c>
      <c r="O3597" t="s">
        <v>14775</v>
      </c>
      <c r="P3597" t="s">
        <v>71</v>
      </c>
      <c r="Q3597">
        <v>12</v>
      </c>
      <c r="R3597" t="s">
        <v>88</v>
      </c>
      <c r="S3597" t="s">
        <v>41</v>
      </c>
      <c r="T3597">
        <v>36637</v>
      </c>
      <c r="U3597" s="1">
        <v>45587</v>
      </c>
      <c r="V3597" t="s">
        <v>155</v>
      </c>
      <c r="W3597">
        <v>649319</v>
      </c>
      <c r="X3597" t="s">
        <v>14776</v>
      </c>
      <c r="Y3597">
        <v>304</v>
      </c>
      <c r="Z3597">
        <v>2018</v>
      </c>
      <c r="AA3597">
        <v>7</v>
      </c>
      <c r="AB3597" s="2" t="s">
        <v>14777</v>
      </c>
    </row>
    <row r="3598" spans="1:28" x14ac:dyDescent="0.3">
      <c r="A3598" t="s">
        <v>28</v>
      </c>
      <c r="B3598" t="s">
        <v>29</v>
      </c>
      <c r="C3598" t="s">
        <v>157</v>
      </c>
      <c r="D3598" t="s">
        <v>546</v>
      </c>
      <c r="E3598" t="s">
        <v>46</v>
      </c>
      <c r="F3598" t="s">
        <v>150</v>
      </c>
      <c r="G3598">
        <v>77</v>
      </c>
      <c r="H3598">
        <v>408355</v>
      </c>
      <c r="I3598" t="s">
        <v>34</v>
      </c>
      <c r="J3598" s="1">
        <v>44672</v>
      </c>
      <c r="K3598">
        <v>1300</v>
      </c>
      <c r="L3598" t="s">
        <v>14778</v>
      </c>
      <c r="M3598" t="s">
        <v>94</v>
      </c>
      <c r="N3598" t="s">
        <v>14779</v>
      </c>
      <c r="O3598" t="s">
        <v>14780</v>
      </c>
      <c r="P3598" t="s">
        <v>71</v>
      </c>
      <c r="Q3598">
        <v>8</v>
      </c>
      <c r="R3598" t="s">
        <v>88</v>
      </c>
      <c r="S3598" t="s">
        <v>41</v>
      </c>
      <c r="T3598">
        <v>21159</v>
      </c>
      <c r="U3598" s="1">
        <v>45604</v>
      </c>
      <c r="V3598" t="s">
        <v>42</v>
      </c>
      <c r="W3598">
        <v>681963</v>
      </c>
      <c r="X3598" t="s">
        <v>14781</v>
      </c>
      <c r="Y3598">
        <v>976</v>
      </c>
      <c r="Z3598">
        <v>1431</v>
      </c>
      <c r="AA3598">
        <v>8</v>
      </c>
      <c r="AB3598">
        <v>4579.2</v>
      </c>
    </row>
    <row r="3599" spans="1:28" x14ac:dyDescent="0.3">
      <c r="A3599" t="s">
        <v>28</v>
      </c>
      <c r="B3599" t="s">
        <v>29</v>
      </c>
      <c r="C3599" t="s">
        <v>30</v>
      </c>
      <c r="D3599" t="s">
        <v>182</v>
      </c>
      <c r="E3599" t="s">
        <v>56</v>
      </c>
      <c r="F3599" t="s">
        <v>355</v>
      </c>
      <c r="G3599">
        <v>83</v>
      </c>
      <c r="H3599">
        <v>437413</v>
      </c>
      <c r="I3599" t="s">
        <v>34</v>
      </c>
      <c r="J3599" s="1">
        <v>44116</v>
      </c>
      <c r="K3599">
        <v>1000</v>
      </c>
      <c r="L3599" t="s">
        <v>13135</v>
      </c>
      <c r="M3599" t="s">
        <v>1409</v>
      </c>
      <c r="N3599" t="s">
        <v>14782</v>
      </c>
      <c r="O3599" t="s">
        <v>14783</v>
      </c>
      <c r="P3599" t="s">
        <v>51</v>
      </c>
      <c r="Q3599">
        <v>4</v>
      </c>
      <c r="R3599" t="s">
        <v>88</v>
      </c>
      <c r="S3599" t="s">
        <v>63</v>
      </c>
      <c r="T3599">
        <v>21518</v>
      </c>
      <c r="U3599" s="1">
        <v>45629</v>
      </c>
      <c r="V3599" t="s">
        <v>259</v>
      </c>
      <c r="W3599">
        <v>828351</v>
      </c>
      <c r="X3599" t="s">
        <v>14784</v>
      </c>
      <c r="Y3599">
        <v>667</v>
      </c>
      <c r="Z3599">
        <v>2532</v>
      </c>
      <c r="AA3599">
        <v>2</v>
      </c>
      <c r="AB3599" s="2" t="s">
        <v>14785</v>
      </c>
    </row>
    <row r="3600" spans="1:28" x14ac:dyDescent="0.3">
      <c r="A3600" t="s">
        <v>28</v>
      </c>
      <c r="B3600" t="s">
        <v>29</v>
      </c>
      <c r="C3600" t="s">
        <v>44</v>
      </c>
      <c r="D3600" t="s">
        <v>616</v>
      </c>
      <c r="E3600" t="s">
        <v>56</v>
      </c>
      <c r="F3600" t="s">
        <v>135</v>
      </c>
      <c r="G3600">
        <v>97</v>
      </c>
      <c r="H3600">
        <v>410247</v>
      </c>
      <c r="I3600" t="s">
        <v>58</v>
      </c>
      <c r="J3600" s="1">
        <v>45183</v>
      </c>
      <c r="K3600">
        <v>800</v>
      </c>
      <c r="L3600" t="s">
        <v>14786</v>
      </c>
      <c r="M3600" t="s">
        <v>216</v>
      </c>
      <c r="N3600" t="s">
        <v>14787</v>
      </c>
      <c r="O3600">
        <v>7959628394</v>
      </c>
      <c r="P3600" t="s">
        <v>71</v>
      </c>
      <c r="Q3600">
        <v>3</v>
      </c>
      <c r="R3600" t="s">
        <v>88</v>
      </c>
      <c r="S3600" t="s">
        <v>118</v>
      </c>
      <c r="T3600">
        <v>21397</v>
      </c>
      <c r="U3600" s="1">
        <v>45398</v>
      </c>
      <c r="V3600" t="s">
        <v>80</v>
      </c>
      <c r="W3600">
        <v>241255</v>
      </c>
      <c r="X3600" t="s">
        <v>14788</v>
      </c>
      <c r="Y3600">
        <v>239</v>
      </c>
      <c r="Z3600">
        <v>2315</v>
      </c>
      <c r="AA3600">
        <v>2</v>
      </c>
      <c r="AB3600">
        <v>1852</v>
      </c>
    </row>
    <row r="3601" spans="1:28" x14ac:dyDescent="0.3">
      <c r="A3601" t="s">
        <v>28</v>
      </c>
      <c r="B3601" t="s">
        <v>29</v>
      </c>
      <c r="C3601" t="s">
        <v>66</v>
      </c>
      <c r="D3601" t="s">
        <v>92</v>
      </c>
      <c r="E3601" t="s">
        <v>32</v>
      </c>
      <c r="F3601" t="s">
        <v>106</v>
      </c>
      <c r="G3601">
        <v>73</v>
      </c>
      <c r="H3601">
        <v>433538</v>
      </c>
      <c r="I3601" t="s">
        <v>58</v>
      </c>
      <c r="J3601" s="1">
        <v>45294</v>
      </c>
      <c r="K3601">
        <v>1300</v>
      </c>
      <c r="L3601" t="s">
        <v>14789</v>
      </c>
      <c r="M3601" t="s">
        <v>1409</v>
      </c>
      <c r="N3601" t="s">
        <v>14790</v>
      </c>
      <c r="O3601" t="s">
        <v>14791</v>
      </c>
      <c r="P3601" t="s">
        <v>71</v>
      </c>
      <c r="Q3601">
        <v>15</v>
      </c>
      <c r="R3601" t="s">
        <v>88</v>
      </c>
      <c r="S3601" t="s">
        <v>63</v>
      </c>
      <c r="T3601">
        <v>69810</v>
      </c>
      <c r="U3601" s="1">
        <v>45339</v>
      </c>
      <c r="V3601" t="s">
        <v>119</v>
      </c>
      <c r="W3601">
        <v>330925</v>
      </c>
      <c r="X3601" t="s">
        <v>14792</v>
      </c>
      <c r="Y3601">
        <v>573</v>
      </c>
      <c r="Z3601">
        <v>662</v>
      </c>
      <c r="AA3601">
        <v>8</v>
      </c>
      <c r="AB3601">
        <v>2118.4</v>
      </c>
    </row>
    <row r="3602" spans="1:28" x14ac:dyDescent="0.3">
      <c r="A3602" t="s">
        <v>28</v>
      </c>
      <c r="B3602" t="s">
        <v>29</v>
      </c>
      <c r="C3602" t="s">
        <v>193</v>
      </c>
      <c r="D3602" t="s">
        <v>380</v>
      </c>
      <c r="E3602" t="s">
        <v>46</v>
      </c>
      <c r="F3602" t="s">
        <v>175</v>
      </c>
      <c r="G3602">
        <v>15</v>
      </c>
      <c r="H3602">
        <v>403400</v>
      </c>
      <c r="I3602" t="s">
        <v>34</v>
      </c>
      <c r="J3602" s="1">
        <v>45099</v>
      </c>
      <c r="K3602">
        <v>1200</v>
      </c>
      <c r="L3602" t="s">
        <v>14793</v>
      </c>
      <c r="M3602" t="s">
        <v>269</v>
      </c>
      <c r="N3602" t="s">
        <v>14794</v>
      </c>
      <c r="O3602" t="s">
        <v>14795</v>
      </c>
      <c r="P3602" t="s">
        <v>87</v>
      </c>
      <c r="Q3602">
        <v>11</v>
      </c>
      <c r="R3602" t="s">
        <v>88</v>
      </c>
      <c r="S3602" t="s">
        <v>41</v>
      </c>
      <c r="T3602">
        <v>12490</v>
      </c>
      <c r="U3602" s="1">
        <v>45439</v>
      </c>
      <c r="V3602" t="s">
        <v>140</v>
      </c>
      <c r="W3602">
        <v>762893</v>
      </c>
      <c r="X3602" t="s">
        <v>14796</v>
      </c>
      <c r="Y3602">
        <v>768</v>
      </c>
      <c r="Z3602">
        <v>2157</v>
      </c>
      <c r="AA3602">
        <v>5</v>
      </c>
      <c r="AB3602">
        <v>4314</v>
      </c>
    </row>
    <row r="3603" spans="1:28" x14ac:dyDescent="0.3">
      <c r="A3603" t="s">
        <v>28</v>
      </c>
      <c r="B3603" t="s">
        <v>29</v>
      </c>
      <c r="C3603" t="s">
        <v>54</v>
      </c>
      <c r="D3603" t="s">
        <v>317</v>
      </c>
      <c r="E3603" t="s">
        <v>56</v>
      </c>
      <c r="F3603" t="s">
        <v>355</v>
      </c>
      <c r="G3603">
        <v>93</v>
      </c>
      <c r="H3603">
        <v>404361</v>
      </c>
      <c r="I3603" t="s">
        <v>34</v>
      </c>
      <c r="J3603" s="1">
        <v>43831</v>
      </c>
      <c r="K3603">
        <v>1200</v>
      </c>
      <c r="L3603" t="s">
        <v>14797</v>
      </c>
      <c r="M3603" t="s">
        <v>919</v>
      </c>
      <c r="N3603" t="s">
        <v>14798</v>
      </c>
      <c r="O3603" t="s">
        <v>14799</v>
      </c>
      <c r="P3603" t="s">
        <v>87</v>
      </c>
      <c r="Q3603">
        <v>16</v>
      </c>
      <c r="R3603" t="s">
        <v>40</v>
      </c>
      <c r="S3603" t="s">
        <v>63</v>
      </c>
      <c r="T3603">
        <v>81292</v>
      </c>
      <c r="U3603" s="1">
        <v>45608</v>
      </c>
      <c r="V3603" t="s">
        <v>42</v>
      </c>
      <c r="W3603">
        <v>666136</v>
      </c>
      <c r="X3603" t="s">
        <v>14800</v>
      </c>
      <c r="Y3603">
        <v>482</v>
      </c>
      <c r="Z3603">
        <v>1060</v>
      </c>
      <c r="AA3603">
        <v>7</v>
      </c>
      <c r="AB3603">
        <v>2968</v>
      </c>
    </row>
    <row r="3604" spans="1:28" x14ac:dyDescent="0.3">
      <c r="A3604" t="s">
        <v>28</v>
      </c>
      <c r="B3604" t="s">
        <v>29</v>
      </c>
      <c r="C3604" t="s">
        <v>193</v>
      </c>
      <c r="D3604" t="s">
        <v>227</v>
      </c>
      <c r="E3604" t="s">
        <v>56</v>
      </c>
      <c r="F3604" t="s">
        <v>106</v>
      </c>
      <c r="G3604">
        <v>81</v>
      </c>
      <c r="H3604">
        <v>415900</v>
      </c>
      <c r="I3604" t="s">
        <v>58</v>
      </c>
      <c r="J3604" s="1">
        <v>44967</v>
      </c>
      <c r="K3604">
        <v>1400</v>
      </c>
      <c r="L3604" t="s">
        <v>12878</v>
      </c>
      <c r="M3604" t="s">
        <v>1460</v>
      </c>
      <c r="N3604" t="s">
        <v>14801</v>
      </c>
      <c r="O3604" t="s">
        <v>14802</v>
      </c>
      <c r="P3604" t="s">
        <v>87</v>
      </c>
      <c r="Q3604">
        <v>4</v>
      </c>
      <c r="R3604" t="s">
        <v>88</v>
      </c>
      <c r="S3604" t="s">
        <v>41</v>
      </c>
      <c r="T3604">
        <v>93810</v>
      </c>
      <c r="U3604" s="1">
        <v>45561</v>
      </c>
      <c r="V3604" t="s">
        <v>180</v>
      </c>
      <c r="W3604">
        <v>229252</v>
      </c>
      <c r="X3604" t="s">
        <v>14803</v>
      </c>
      <c r="Y3604">
        <v>507</v>
      </c>
      <c r="Z3604">
        <v>2184</v>
      </c>
      <c r="AA3604">
        <v>3</v>
      </c>
      <c r="AB3604">
        <v>2620.8000000000002</v>
      </c>
    </row>
    <row r="3605" spans="1:28" x14ac:dyDescent="0.3">
      <c r="A3605" t="s">
        <v>28</v>
      </c>
      <c r="B3605" t="s">
        <v>29</v>
      </c>
      <c r="C3605" t="s">
        <v>44</v>
      </c>
      <c r="D3605" t="s">
        <v>274</v>
      </c>
      <c r="E3605" t="s">
        <v>46</v>
      </c>
      <c r="F3605" t="s">
        <v>355</v>
      </c>
      <c r="G3605">
        <v>43</v>
      </c>
      <c r="H3605">
        <v>413126</v>
      </c>
      <c r="I3605" t="s">
        <v>34</v>
      </c>
      <c r="J3605" s="1">
        <v>45348</v>
      </c>
      <c r="K3605">
        <v>950</v>
      </c>
      <c r="L3605" t="s">
        <v>14804</v>
      </c>
      <c r="M3605" t="s">
        <v>487</v>
      </c>
      <c r="N3605" t="s">
        <v>14805</v>
      </c>
      <c r="O3605" t="s">
        <v>14806</v>
      </c>
      <c r="P3605" t="s">
        <v>71</v>
      </c>
      <c r="Q3605">
        <v>9</v>
      </c>
      <c r="R3605" t="s">
        <v>40</v>
      </c>
      <c r="S3605" t="s">
        <v>63</v>
      </c>
      <c r="T3605">
        <v>21192</v>
      </c>
      <c r="U3605" s="1">
        <v>45387</v>
      </c>
      <c r="V3605" t="s">
        <v>80</v>
      </c>
      <c r="W3605">
        <v>686704</v>
      </c>
      <c r="X3605" t="s">
        <v>14807</v>
      </c>
      <c r="Y3605">
        <v>901</v>
      </c>
      <c r="Z3605">
        <v>1588</v>
      </c>
      <c r="AA3605">
        <v>7</v>
      </c>
      <c r="AB3605" s="2" t="s">
        <v>10515</v>
      </c>
    </row>
    <row r="3606" spans="1:28" x14ac:dyDescent="0.3">
      <c r="A3606" t="s">
        <v>28</v>
      </c>
      <c r="B3606" t="s">
        <v>29</v>
      </c>
      <c r="C3606" t="s">
        <v>91</v>
      </c>
      <c r="D3606" t="s">
        <v>274</v>
      </c>
      <c r="E3606" t="s">
        <v>56</v>
      </c>
      <c r="F3606" t="s">
        <v>83</v>
      </c>
      <c r="G3606">
        <v>51</v>
      </c>
      <c r="H3606">
        <v>437524</v>
      </c>
      <c r="I3606" t="s">
        <v>58</v>
      </c>
      <c r="J3606" s="1">
        <v>45536</v>
      </c>
      <c r="K3606">
        <v>1000</v>
      </c>
      <c r="L3606" t="s">
        <v>14808</v>
      </c>
      <c r="M3606" t="s">
        <v>1366</v>
      </c>
      <c r="N3606" t="s">
        <v>14809</v>
      </c>
      <c r="O3606" t="s">
        <v>14810</v>
      </c>
      <c r="P3606" t="s">
        <v>71</v>
      </c>
      <c r="Q3606">
        <v>16</v>
      </c>
      <c r="R3606" t="s">
        <v>40</v>
      </c>
      <c r="S3606" t="s">
        <v>63</v>
      </c>
      <c r="T3606">
        <v>46317</v>
      </c>
      <c r="U3606" s="1">
        <v>45369</v>
      </c>
      <c r="V3606" t="s">
        <v>72</v>
      </c>
      <c r="W3606">
        <v>846793</v>
      </c>
      <c r="X3606" t="s">
        <v>14811</v>
      </c>
      <c r="Y3606">
        <v>654</v>
      </c>
      <c r="Z3606">
        <v>536</v>
      </c>
      <c r="AA3606">
        <v>5</v>
      </c>
      <c r="AB3606">
        <v>1072</v>
      </c>
    </row>
    <row r="3607" spans="1:28" x14ac:dyDescent="0.3">
      <c r="A3607" t="s">
        <v>28</v>
      </c>
      <c r="B3607" t="s">
        <v>29</v>
      </c>
      <c r="C3607" t="s">
        <v>157</v>
      </c>
      <c r="D3607" t="s">
        <v>274</v>
      </c>
      <c r="E3607" t="s">
        <v>46</v>
      </c>
      <c r="F3607" t="s">
        <v>33</v>
      </c>
      <c r="G3607">
        <v>56</v>
      </c>
      <c r="H3607">
        <v>414602</v>
      </c>
      <c r="I3607" t="s">
        <v>34</v>
      </c>
      <c r="J3607" s="1">
        <v>44591</v>
      </c>
      <c r="K3607">
        <v>1300</v>
      </c>
      <c r="L3607" t="s">
        <v>14812</v>
      </c>
      <c r="M3607" t="s">
        <v>953</v>
      </c>
      <c r="N3607" t="s">
        <v>14813</v>
      </c>
      <c r="O3607" t="s">
        <v>14814</v>
      </c>
      <c r="P3607" t="s">
        <v>39</v>
      </c>
      <c r="Q3607">
        <v>16</v>
      </c>
      <c r="R3607" t="s">
        <v>88</v>
      </c>
      <c r="S3607" t="s">
        <v>63</v>
      </c>
      <c r="T3607">
        <v>31434</v>
      </c>
      <c r="U3607" s="1">
        <v>45358</v>
      </c>
      <c r="V3607" t="s">
        <v>72</v>
      </c>
      <c r="W3607">
        <v>732861</v>
      </c>
      <c r="X3607" t="s">
        <v>14815</v>
      </c>
      <c r="Y3607">
        <v>770</v>
      </c>
      <c r="Z3607">
        <v>2296</v>
      </c>
      <c r="AA3607">
        <v>6</v>
      </c>
      <c r="AB3607" s="2" t="s">
        <v>14816</v>
      </c>
    </row>
    <row r="3608" spans="1:28" x14ac:dyDescent="0.3">
      <c r="A3608" t="s">
        <v>28</v>
      </c>
      <c r="B3608" t="s">
        <v>29</v>
      </c>
      <c r="C3608" t="s">
        <v>30</v>
      </c>
      <c r="D3608" t="s">
        <v>274</v>
      </c>
      <c r="E3608" t="s">
        <v>56</v>
      </c>
      <c r="F3608" t="s">
        <v>106</v>
      </c>
      <c r="G3608">
        <v>75</v>
      </c>
      <c r="H3608">
        <v>437024</v>
      </c>
      <c r="I3608" t="s">
        <v>34</v>
      </c>
      <c r="J3608" s="1">
        <v>45239</v>
      </c>
      <c r="K3608">
        <v>1000</v>
      </c>
      <c r="L3608" t="s">
        <v>14817</v>
      </c>
      <c r="M3608" t="s">
        <v>736</v>
      </c>
      <c r="N3608" t="s">
        <v>14818</v>
      </c>
      <c r="O3608" t="s">
        <v>14819</v>
      </c>
      <c r="P3608" t="s">
        <v>51</v>
      </c>
      <c r="Q3608">
        <v>3</v>
      </c>
      <c r="R3608" t="s">
        <v>40</v>
      </c>
      <c r="S3608" t="s">
        <v>79</v>
      </c>
      <c r="T3608">
        <v>91868</v>
      </c>
      <c r="U3608" s="1">
        <v>45616</v>
      </c>
      <c r="V3608" t="s">
        <v>42</v>
      </c>
      <c r="W3608">
        <v>434717</v>
      </c>
      <c r="X3608" t="s">
        <v>14820</v>
      </c>
      <c r="Y3608">
        <v>578</v>
      </c>
      <c r="Z3608">
        <v>609</v>
      </c>
      <c r="AA3608">
        <v>2</v>
      </c>
      <c r="AB3608" s="2" t="s">
        <v>14821</v>
      </c>
    </row>
    <row r="3609" spans="1:28" x14ac:dyDescent="0.3">
      <c r="A3609" t="s">
        <v>28</v>
      </c>
      <c r="B3609" t="s">
        <v>29</v>
      </c>
      <c r="C3609" t="s">
        <v>157</v>
      </c>
      <c r="D3609" t="s">
        <v>637</v>
      </c>
      <c r="E3609" t="s">
        <v>56</v>
      </c>
      <c r="F3609" t="s">
        <v>33</v>
      </c>
      <c r="G3609">
        <v>55</v>
      </c>
      <c r="H3609">
        <v>436205</v>
      </c>
      <c r="I3609" t="s">
        <v>34</v>
      </c>
      <c r="J3609" s="1">
        <v>44385</v>
      </c>
      <c r="K3609">
        <v>800</v>
      </c>
      <c r="L3609" t="s">
        <v>14822</v>
      </c>
      <c r="M3609" t="s">
        <v>366</v>
      </c>
      <c r="N3609" t="s">
        <v>14823</v>
      </c>
      <c r="O3609" t="s">
        <v>14824</v>
      </c>
      <c r="P3609" t="s">
        <v>87</v>
      </c>
      <c r="Q3609">
        <v>15</v>
      </c>
      <c r="R3609" t="s">
        <v>40</v>
      </c>
      <c r="S3609" t="s">
        <v>41</v>
      </c>
      <c r="T3609">
        <v>12677</v>
      </c>
      <c r="U3609" s="1">
        <v>45460</v>
      </c>
      <c r="V3609" t="s">
        <v>52</v>
      </c>
      <c r="W3609">
        <v>454577</v>
      </c>
      <c r="X3609" t="s">
        <v>8871</v>
      </c>
      <c r="Y3609">
        <v>950</v>
      </c>
      <c r="Z3609">
        <v>985</v>
      </c>
      <c r="AA3609">
        <v>1</v>
      </c>
      <c r="AB3609">
        <v>394</v>
      </c>
    </row>
    <row r="3610" spans="1:28" x14ac:dyDescent="0.3">
      <c r="A3610" t="s">
        <v>28</v>
      </c>
      <c r="B3610" t="s">
        <v>29</v>
      </c>
      <c r="C3610" t="s">
        <v>44</v>
      </c>
      <c r="D3610" t="s">
        <v>170</v>
      </c>
      <c r="E3610" t="s">
        <v>32</v>
      </c>
      <c r="F3610" t="s">
        <v>33</v>
      </c>
      <c r="G3610">
        <v>19</v>
      </c>
      <c r="H3610">
        <v>401385</v>
      </c>
      <c r="I3610" t="s">
        <v>58</v>
      </c>
      <c r="J3610" s="1">
        <v>45208</v>
      </c>
      <c r="K3610">
        <v>1300</v>
      </c>
      <c r="L3610" t="s">
        <v>14825</v>
      </c>
      <c r="M3610" t="s">
        <v>1488</v>
      </c>
      <c r="N3610" t="s">
        <v>14826</v>
      </c>
      <c r="O3610" t="s">
        <v>14827</v>
      </c>
      <c r="P3610" t="s">
        <v>39</v>
      </c>
      <c r="Q3610">
        <v>5</v>
      </c>
      <c r="R3610" t="s">
        <v>40</v>
      </c>
      <c r="S3610" t="s">
        <v>41</v>
      </c>
      <c r="T3610">
        <v>96329</v>
      </c>
      <c r="U3610" s="1">
        <v>45549</v>
      </c>
      <c r="V3610" t="s">
        <v>180</v>
      </c>
      <c r="W3610">
        <v>693794</v>
      </c>
      <c r="X3610" t="s">
        <v>14828</v>
      </c>
      <c r="Y3610">
        <v>832</v>
      </c>
      <c r="Z3610">
        <v>788</v>
      </c>
      <c r="AA3610">
        <v>7</v>
      </c>
      <c r="AB3610">
        <v>2206.4</v>
      </c>
    </row>
    <row r="3611" spans="1:28" x14ac:dyDescent="0.3">
      <c r="A3611" t="s">
        <v>28</v>
      </c>
      <c r="B3611" t="s">
        <v>29</v>
      </c>
      <c r="C3611" t="s">
        <v>193</v>
      </c>
      <c r="D3611" t="s">
        <v>338</v>
      </c>
      <c r="E3611" t="s">
        <v>46</v>
      </c>
      <c r="F3611" t="s">
        <v>33</v>
      </c>
      <c r="G3611">
        <v>57</v>
      </c>
      <c r="H3611">
        <v>424034</v>
      </c>
      <c r="I3611" t="s">
        <v>34</v>
      </c>
      <c r="J3611" s="1">
        <v>44041</v>
      </c>
      <c r="K3611">
        <v>1200</v>
      </c>
      <c r="L3611" t="s">
        <v>14829</v>
      </c>
      <c r="M3611" t="s">
        <v>2124</v>
      </c>
      <c r="N3611" t="s">
        <v>14830</v>
      </c>
      <c r="O3611" t="s">
        <v>14831</v>
      </c>
      <c r="P3611" t="s">
        <v>51</v>
      </c>
      <c r="Q3611">
        <v>4</v>
      </c>
      <c r="R3611" t="s">
        <v>40</v>
      </c>
      <c r="S3611" t="s">
        <v>41</v>
      </c>
      <c r="T3611">
        <v>72346</v>
      </c>
      <c r="U3611" s="1">
        <v>45617</v>
      </c>
      <c r="V3611" t="s">
        <v>42</v>
      </c>
      <c r="W3611">
        <v>247942</v>
      </c>
      <c r="X3611" t="s">
        <v>14832</v>
      </c>
      <c r="Y3611">
        <v>968</v>
      </c>
      <c r="Z3611">
        <v>1448</v>
      </c>
      <c r="AA3611">
        <v>2</v>
      </c>
      <c r="AB3611">
        <v>1158.4000000000001</v>
      </c>
    </row>
    <row r="3612" spans="1:28" x14ac:dyDescent="0.3">
      <c r="A3612" t="s">
        <v>28</v>
      </c>
      <c r="B3612" t="s">
        <v>29</v>
      </c>
      <c r="C3612" t="s">
        <v>157</v>
      </c>
      <c r="D3612" t="s">
        <v>524</v>
      </c>
      <c r="E3612" t="s">
        <v>56</v>
      </c>
      <c r="F3612" t="s">
        <v>175</v>
      </c>
      <c r="G3612">
        <v>86</v>
      </c>
      <c r="H3612">
        <v>434742</v>
      </c>
      <c r="I3612" t="s">
        <v>58</v>
      </c>
      <c r="J3612" s="1">
        <v>44196</v>
      </c>
      <c r="K3612">
        <v>1300</v>
      </c>
      <c r="L3612" t="s">
        <v>14833</v>
      </c>
      <c r="M3612" t="s">
        <v>506</v>
      </c>
      <c r="N3612" t="s">
        <v>14834</v>
      </c>
      <c r="O3612" t="s">
        <v>14835</v>
      </c>
      <c r="P3612" t="s">
        <v>71</v>
      </c>
      <c r="Q3612">
        <v>20</v>
      </c>
      <c r="R3612" t="s">
        <v>40</v>
      </c>
      <c r="S3612" t="s">
        <v>63</v>
      </c>
      <c r="T3612">
        <v>30983</v>
      </c>
      <c r="U3612" s="1">
        <v>45592</v>
      </c>
      <c r="V3612" t="s">
        <v>155</v>
      </c>
      <c r="W3612">
        <v>386266</v>
      </c>
      <c r="X3612" t="s">
        <v>14836</v>
      </c>
      <c r="Y3612">
        <v>287</v>
      </c>
      <c r="Z3612">
        <v>1486</v>
      </c>
      <c r="AA3612">
        <v>7</v>
      </c>
      <c r="AB3612">
        <v>4160.8</v>
      </c>
    </row>
    <row r="3613" spans="1:28" x14ac:dyDescent="0.3">
      <c r="A3613" t="s">
        <v>28</v>
      </c>
      <c r="B3613" t="s">
        <v>29</v>
      </c>
      <c r="C3613" t="s">
        <v>91</v>
      </c>
      <c r="D3613" t="s">
        <v>421</v>
      </c>
      <c r="E3613" t="s">
        <v>32</v>
      </c>
      <c r="F3613" t="s">
        <v>33</v>
      </c>
      <c r="G3613">
        <v>63</v>
      </c>
      <c r="H3613">
        <v>435773</v>
      </c>
      <c r="I3613" t="s">
        <v>34</v>
      </c>
      <c r="J3613" s="1">
        <v>44442</v>
      </c>
      <c r="K3613">
        <v>1100</v>
      </c>
      <c r="L3613" t="s">
        <v>14837</v>
      </c>
      <c r="M3613" t="s">
        <v>591</v>
      </c>
      <c r="N3613" t="s">
        <v>14838</v>
      </c>
      <c r="O3613" t="s">
        <v>14839</v>
      </c>
      <c r="P3613" t="s">
        <v>71</v>
      </c>
      <c r="Q3613">
        <v>19</v>
      </c>
      <c r="R3613" t="s">
        <v>88</v>
      </c>
      <c r="S3613" t="s">
        <v>79</v>
      </c>
      <c r="T3613">
        <v>52646</v>
      </c>
      <c r="U3613" s="1">
        <v>45513</v>
      </c>
      <c r="V3613" t="s">
        <v>64</v>
      </c>
      <c r="W3613">
        <v>751354</v>
      </c>
      <c r="X3613" t="s">
        <v>14840</v>
      </c>
      <c r="Y3613">
        <v>933</v>
      </c>
      <c r="Z3613">
        <v>730</v>
      </c>
      <c r="AA3613">
        <v>6</v>
      </c>
      <c r="AB3613">
        <v>1752</v>
      </c>
    </row>
    <row r="3614" spans="1:28" x14ac:dyDescent="0.3">
      <c r="A3614" t="s">
        <v>28</v>
      </c>
      <c r="B3614" t="s">
        <v>29</v>
      </c>
      <c r="C3614" t="s">
        <v>54</v>
      </c>
      <c r="D3614" t="s">
        <v>267</v>
      </c>
      <c r="E3614" t="s">
        <v>46</v>
      </c>
      <c r="F3614" t="s">
        <v>106</v>
      </c>
      <c r="G3614">
        <v>88</v>
      </c>
      <c r="H3614">
        <v>419466</v>
      </c>
      <c r="I3614" t="s">
        <v>34</v>
      </c>
      <c r="J3614" s="1">
        <v>44713</v>
      </c>
      <c r="K3614">
        <v>1400</v>
      </c>
      <c r="L3614" t="s">
        <v>14841</v>
      </c>
      <c r="M3614" t="s">
        <v>428</v>
      </c>
      <c r="N3614" t="s">
        <v>14842</v>
      </c>
      <c r="O3614" t="s">
        <v>14843</v>
      </c>
      <c r="P3614" t="s">
        <v>71</v>
      </c>
      <c r="Q3614">
        <v>7</v>
      </c>
      <c r="R3614" t="s">
        <v>40</v>
      </c>
      <c r="S3614" t="s">
        <v>41</v>
      </c>
      <c r="T3614">
        <v>96905</v>
      </c>
      <c r="U3614" s="1">
        <v>45402</v>
      </c>
      <c r="V3614" t="s">
        <v>80</v>
      </c>
      <c r="W3614">
        <v>788999</v>
      </c>
      <c r="X3614" t="s">
        <v>14844</v>
      </c>
      <c r="Y3614">
        <v>278</v>
      </c>
      <c r="Z3614">
        <v>2627</v>
      </c>
      <c r="AA3614">
        <v>5</v>
      </c>
      <c r="AB3614">
        <v>5254</v>
      </c>
    </row>
    <row r="3615" spans="1:28" x14ac:dyDescent="0.3">
      <c r="A3615" t="s">
        <v>28</v>
      </c>
      <c r="B3615" t="s">
        <v>29</v>
      </c>
      <c r="C3615" t="s">
        <v>44</v>
      </c>
      <c r="D3615" t="s">
        <v>227</v>
      </c>
      <c r="E3615" t="s">
        <v>32</v>
      </c>
      <c r="F3615" t="s">
        <v>150</v>
      </c>
      <c r="G3615">
        <v>99</v>
      </c>
      <c r="H3615">
        <v>419939</v>
      </c>
      <c r="I3615" t="s">
        <v>58</v>
      </c>
      <c r="J3615" s="1">
        <v>43903</v>
      </c>
      <c r="K3615">
        <v>1000</v>
      </c>
      <c r="L3615" t="s">
        <v>14845</v>
      </c>
      <c r="M3615" t="s">
        <v>1366</v>
      </c>
      <c r="N3615" t="s">
        <v>14846</v>
      </c>
      <c r="O3615" t="s">
        <v>14847</v>
      </c>
      <c r="P3615" t="s">
        <v>51</v>
      </c>
      <c r="Q3615">
        <v>17</v>
      </c>
      <c r="R3615" t="s">
        <v>40</v>
      </c>
      <c r="S3615" t="s">
        <v>79</v>
      </c>
      <c r="T3615">
        <v>71914</v>
      </c>
      <c r="U3615" s="1">
        <v>45417</v>
      </c>
      <c r="V3615" t="s">
        <v>140</v>
      </c>
      <c r="W3615">
        <v>318937</v>
      </c>
      <c r="X3615" t="s">
        <v>14848</v>
      </c>
      <c r="Y3615">
        <v>223</v>
      </c>
      <c r="Z3615">
        <v>635</v>
      </c>
      <c r="AA3615">
        <v>2</v>
      </c>
      <c r="AB3615">
        <v>508</v>
      </c>
    </row>
    <row r="3616" spans="1:28" x14ac:dyDescent="0.3">
      <c r="A3616" t="s">
        <v>28</v>
      </c>
      <c r="B3616" t="s">
        <v>29</v>
      </c>
      <c r="C3616" t="s">
        <v>44</v>
      </c>
      <c r="D3616" t="s">
        <v>611</v>
      </c>
      <c r="E3616" t="s">
        <v>46</v>
      </c>
      <c r="F3616" t="s">
        <v>99</v>
      </c>
      <c r="G3616">
        <v>74</v>
      </c>
      <c r="H3616">
        <v>428001</v>
      </c>
      <c r="I3616" t="s">
        <v>58</v>
      </c>
      <c r="J3616" s="1">
        <v>44665</v>
      </c>
      <c r="K3616">
        <v>1000</v>
      </c>
      <c r="L3616" t="s">
        <v>14849</v>
      </c>
      <c r="M3616" t="s">
        <v>313</v>
      </c>
      <c r="N3616" t="s">
        <v>14850</v>
      </c>
      <c r="O3616" t="s">
        <v>14851</v>
      </c>
      <c r="P3616" t="s">
        <v>39</v>
      </c>
      <c r="Q3616">
        <v>8</v>
      </c>
      <c r="R3616" t="s">
        <v>40</v>
      </c>
      <c r="S3616" t="s">
        <v>79</v>
      </c>
      <c r="T3616">
        <v>28458</v>
      </c>
      <c r="U3616" s="1">
        <v>45297</v>
      </c>
      <c r="V3616" t="s">
        <v>111</v>
      </c>
      <c r="W3616">
        <v>661164</v>
      </c>
      <c r="X3616" t="s">
        <v>14852</v>
      </c>
      <c r="Y3616">
        <v>477</v>
      </c>
      <c r="Z3616">
        <v>2509</v>
      </c>
      <c r="AA3616">
        <v>2</v>
      </c>
      <c r="AB3616">
        <v>2007.2</v>
      </c>
    </row>
    <row r="3617" spans="1:28" x14ac:dyDescent="0.3">
      <c r="A3617" t="s">
        <v>28</v>
      </c>
      <c r="B3617" t="s">
        <v>29</v>
      </c>
      <c r="C3617" t="s">
        <v>30</v>
      </c>
      <c r="D3617" t="s">
        <v>637</v>
      </c>
      <c r="E3617" t="s">
        <v>46</v>
      </c>
      <c r="F3617" t="s">
        <v>47</v>
      </c>
      <c r="G3617">
        <v>9</v>
      </c>
      <c r="H3617">
        <v>415210</v>
      </c>
      <c r="I3617" t="s">
        <v>34</v>
      </c>
      <c r="J3617" s="1">
        <v>45577</v>
      </c>
      <c r="K3617">
        <v>1300</v>
      </c>
      <c r="L3617" t="s">
        <v>14853</v>
      </c>
      <c r="M3617" t="s">
        <v>478</v>
      </c>
      <c r="N3617" t="s">
        <v>14854</v>
      </c>
      <c r="O3617" t="s">
        <v>14855</v>
      </c>
      <c r="P3617" t="s">
        <v>71</v>
      </c>
      <c r="Q3617">
        <v>5</v>
      </c>
      <c r="R3617" t="s">
        <v>40</v>
      </c>
      <c r="S3617" t="s">
        <v>63</v>
      </c>
      <c r="T3617">
        <v>63581</v>
      </c>
      <c r="U3617" s="1">
        <v>45499</v>
      </c>
      <c r="V3617" t="s">
        <v>126</v>
      </c>
      <c r="W3617">
        <v>374281</v>
      </c>
      <c r="X3617" t="s">
        <v>14856</v>
      </c>
      <c r="Y3617">
        <v>791</v>
      </c>
      <c r="Z3617">
        <v>2417</v>
      </c>
      <c r="AA3617">
        <v>5</v>
      </c>
      <c r="AB3617">
        <v>4834</v>
      </c>
    </row>
    <row r="3618" spans="1:28" x14ac:dyDescent="0.3">
      <c r="A3618" t="s">
        <v>28</v>
      </c>
      <c r="B3618" t="s">
        <v>29</v>
      </c>
      <c r="C3618" t="s">
        <v>157</v>
      </c>
      <c r="D3618" t="s">
        <v>227</v>
      </c>
      <c r="E3618" t="s">
        <v>32</v>
      </c>
      <c r="F3618" t="s">
        <v>150</v>
      </c>
      <c r="G3618">
        <v>59</v>
      </c>
      <c r="H3618">
        <v>432420</v>
      </c>
      <c r="I3618" t="s">
        <v>34</v>
      </c>
      <c r="J3618" s="1">
        <v>44681</v>
      </c>
      <c r="K3618">
        <v>800</v>
      </c>
      <c r="L3618" t="s">
        <v>14857</v>
      </c>
      <c r="M3618" t="s">
        <v>591</v>
      </c>
      <c r="N3618" t="s">
        <v>14858</v>
      </c>
      <c r="O3618" t="s">
        <v>14859</v>
      </c>
      <c r="P3618" t="s">
        <v>87</v>
      </c>
      <c r="Q3618">
        <v>10</v>
      </c>
      <c r="R3618" t="s">
        <v>40</v>
      </c>
      <c r="S3618" t="s">
        <v>63</v>
      </c>
      <c r="T3618">
        <v>47893</v>
      </c>
      <c r="U3618" s="1">
        <v>45375</v>
      </c>
      <c r="V3618" t="s">
        <v>72</v>
      </c>
      <c r="W3618">
        <v>622602</v>
      </c>
      <c r="X3618" t="s">
        <v>4174</v>
      </c>
      <c r="Y3618">
        <v>736</v>
      </c>
      <c r="Z3618">
        <v>984</v>
      </c>
      <c r="AA3618">
        <v>2</v>
      </c>
      <c r="AB3618">
        <v>787.2</v>
      </c>
    </row>
    <row r="3619" spans="1:28" x14ac:dyDescent="0.3">
      <c r="A3619" t="s">
        <v>28</v>
      </c>
      <c r="B3619" t="s">
        <v>29</v>
      </c>
      <c r="C3619" t="s">
        <v>193</v>
      </c>
      <c r="D3619" t="s">
        <v>511</v>
      </c>
      <c r="E3619" t="s">
        <v>32</v>
      </c>
      <c r="F3619" t="s">
        <v>83</v>
      </c>
      <c r="G3619">
        <v>43</v>
      </c>
      <c r="H3619">
        <v>438188</v>
      </c>
      <c r="I3619" t="s">
        <v>58</v>
      </c>
      <c r="J3619" s="1">
        <v>44400</v>
      </c>
      <c r="K3619">
        <v>1300</v>
      </c>
      <c r="L3619" t="s">
        <v>14860</v>
      </c>
      <c r="M3619" t="s">
        <v>361</v>
      </c>
      <c r="N3619" t="s">
        <v>14861</v>
      </c>
      <c r="O3619">
        <v>9121598835</v>
      </c>
      <c r="P3619" t="s">
        <v>87</v>
      </c>
      <c r="Q3619">
        <v>19</v>
      </c>
      <c r="R3619" t="s">
        <v>88</v>
      </c>
      <c r="S3619" t="s">
        <v>79</v>
      </c>
      <c r="T3619">
        <v>70276</v>
      </c>
      <c r="U3619" s="1">
        <v>45607</v>
      </c>
      <c r="V3619" t="s">
        <v>42</v>
      </c>
      <c r="W3619">
        <v>464038</v>
      </c>
      <c r="X3619" t="s">
        <v>14862</v>
      </c>
      <c r="Y3619">
        <v>607</v>
      </c>
      <c r="Z3619">
        <v>776</v>
      </c>
      <c r="AA3619">
        <v>7</v>
      </c>
      <c r="AB3619">
        <v>2172.8000000000002</v>
      </c>
    </row>
    <row r="3620" spans="1:28" x14ac:dyDescent="0.3">
      <c r="A3620" t="s">
        <v>28</v>
      </c>
      <c r="B3620" t="s">
        <v>29</v>
      </c>
      <c r="C3620" t="s">
        <v>193</v>
      </c>
      <c r="D3620" t="s">
        <v>31</v>
      </c>
      <c r="E3620" t="s">
        <v>46</v>
      </c>
      <c r="F3620" t="s">
        <v>113</v>
      </c>
      <c r="G3620">
        <v>46</v>
      </c>
      <c r="H3620">
        <v>401525</v>
      </c>
      <c r="I3620" t="s">
        <v>34</v>
      </c>
      <c r="J3620" s="1">
        <v>45404</v>
      </c>
      <c r="K3620">
        <v>1100</v>
      </c>
      <c r="L3620" t="s">
        <v>12878</v>
      </c>
      <c r="M3620" t="s">
        <v>232</v>
      </c>
      <c r="N3620" t="s">
        <v>14863</v>
      </c>
      <c r="O3620" t="s">
        <v>14864</v>
      </c>
      <c r="P3620" t="s">
        <v>87</v>
      </c>
      <c r="Q3620">
        <v>10</v>
      </c>
      <c r="R3620" t="s">
        <v>88</v>
      </c>
      <c r="S3620" t="s">
        <v>63</v>
      </c>
      <c r="T3620">
        <v>66881</v>
      </c>
      <c r="U3620" s="1">
        <v>45603</v>
      </c>
      <c r="V3620" t="s">
        <v>42</v>
      </c>
      <c r="W3620">
        <v>293638</v>
      </c>
      <c r="X3620" t="s">
        <v>14865</v>
      </c>
      <c r="Y3620">
        <v>393</v>
      </c>
      <c r="Z3620">
        <v>1306</v>
      </c>
      <c r="AA3620">
        <v>8</v>
      </c>
      <c r="AB3620">
        <v>4179.2</v>
      </c>
    </row>
    <row r="3621" spans="1:28" x14ac:dyDescent="0.3">
      <c r="A3621" t="s">
        <v>28</v>
      </c>
      <c r="B3621" t="s">
        <v>29</v>
      </c>
      <c r="C3621" t="s">
        <v>30</v>
      </c>
      <c r="D3621" t="s">
        <v>134</v>
      </c>
      <c r="E3621" t="s">
        <v>46</v>
      </c>
      <c r="F3621" t="s">
        <v>83</v>
      </c>
      <c r="G3621">
        <v>43</v>
      </c>
      <c r="H3621">
        <v>429675</v>
      </c>
      <c r="I3621" t="s">
        <v>58</v>
      </c>
      <c r="J3621" s="1">
        <v>44348</v>
      </c>
      <c r="K3621">
        <v>1100</v>
      </c>
      <c r="L3621" t="s">
        <v>14866</v>
      </c>
      <c r="M3621" t="s">
        <v>843</v>
      </c>
      <c r="N3621" t="s">
        <v>14867</v>
      </c>
      <c r="O3621" t="s">
        <v>14868</v>
      </c>
      <c r="P3621" t="s">
        <v>71</v>
      </c>
      <c r="Q3621">
        <v>3</v>
      </c>
      <c r="R3621" t="s">
        <v>88</v>
      </c>
      <c r="S3621" t="s">
        <v>118</v>
      </c>
      <c r="T3621">
        <v>12835</v>
      </c>
      <c r="U3621" s="1">
        <v>45424</v>
      </c>
      <c r="V3621" t="s">
        <v>140</v>
      </c>
      <c r="W3621">
        <v>775851</v>
      </c>
      <c r="X3621" t="s">
        <v>14869</v>
      </c>
      <c r="Y3621">
        <v>995</v>
      </c>
      <c r="Z3621">
        <v>1481</v>
      </c>
      <c r="AA3621">
        <v>6</v>
      </c>
      <c r="AB3621">
        <v>3554.4</v>
      </c>
    </row>
    <row r="3622" spans="1:28" x14ac:dyDescent="0.3">
      <c r="A3622" t="s">
        <v>28</v>
      </c>
      <c r="B3622" t="s">
        <v>29</v>
      </c>
      <c r="C3622" t="s">
        <v>30</v>
      </c>
      <c r="D3622" t="s">
        <v>274</v>
      </c>
      <c r="E3622" t="s">
        <v>56</v>
      </c>
      <c r="F3622" t="s">
        <v>355</v>
      </c>
      <c r="G3622">
        <v>2</v>
      </c>
      <c r="H3622">
        <v>428506</v>
      </c>
      <c r="I3622" t="s">
        <v>34</v>
      </c>
      <c r="J3622" s="1">
        <v>44580</v>
      </c>
      <c r="K3622">
        <v>1300</v>
      </c>
      <c r="L3622" t="s">
        <v>14870</v>
      </c>
      <c r="M3622" t="s">
        <v>85</v>
      </c>
      <c r="N3622" t="s">
        <v>14871</v>
      </c>
      <c r="O3622" t="s">
        <v>14872</v>
      </c>
      <c r="P3622" t="s">
        <v>87</v>
      </c>
      <c r="Q3622">
        <v>8</v>
      </c>
      <c r="R3622" t="s">
        <v>88</v>
      </c>
      <c r="S3622" t="s">
        <v>79</v>
      </c>
      <c r="T3622">
        <v>29917</v>
      </c>
      <c r="U3622" s="1">
        <v>45529</v>
      </c>
      <c r="V3622" t="s">
        <v>64</v>
      </c>
      <c r="W3622">
        <v>216898</v>
      </c>
      <c r="X3622" t="s">
        <v>14873</v>
      </c>
      <c r="Y3622">
        <v>381</v>
      </c>
      <c r="Z3622">
        <v>1114</v>
      </c>
      <c r="AA3622">
        <v>1</v>
      </c>
      <c r="AB3622">
        <v>445.6</v>
      </c>
    </row>
    <row r="3623" spans="1:28" x14ac:dyDescent="0.3">
      <c r="A3623" t="s">
        <v>28</v>
      </c>
      <c r="B3623" t="s">
        <v>29</v>
      </c>
      <c r="C3623" t="s">
        <v>44</v>
      </c>
      <c r="D3623" t="s">
        <v>142</v>
      </c>
      <c r="E3623" t="s">
        <v>46</v>
      </c>
      <c r="F3623" t="s">
        <v>47</v>
      </c>
      <c r="G3623">
        <v>61</v>
      </c>
      <c r="H3623">
        <v>436887</v>
      </c>
      <c r="I3623" t="s">
        <v>34</v>
      </c>
      <c r="J3623" s="1">
        <v>45335</v>
      </c>
      <c r="K3623">
        <v>1400</v>
      </c>
      <c r="L3623" t="s">
        <v>2211</v>
      </c>
      <c r="M3623" t="s">
        <v>623</v>
      </c>
      <c r="N3623" t="s">
        <v>14874</v>
      </c>
      <c r="O3623" t="s">
        <v>14875</v>
      </c>
      <c r="P3623" t="s">
        <v>39</v>
      </c>
      <c r="Q3623">
        <v>13</v>
      </c>
      <c r="R3623" t="s">
        <v>40</v>
      </c>
      <c r="S3623" t="s">
        <v>63</v>
      </c>
      <c r="T3623">
        <v>82534</v>
      </c>
      <c r="U3623" s="1">
        <v>45532</v>
      </c>
      <c r="V3623" t="s">
        <v>64</v>
      </c>
      <c r="W3623">
        <v>338464</v>
      </c>
      <c r="X3623" t="s">
        <v>14876</v>
      </c>
      <c r="Y3623">
        <v>336</v>
      </c>
      <c r="Z3623">
        <v>1803</v>
      </c>
      <c r="AA3623">
        <v>1</v>
      </c>
      <c r="AB3623">
        <v>721.2</v>
      </c>
    </row>
    <row r="3624" spans="1:28" x14ac:dyDescent="0.3">
      <c r="A3624" t="s">
        <v>28</v>
      </c>
      <c r="B3624" t="s">
        <v>29</v>
      </c>
      <c r="C3624" t="s">
        <v>148</v>
      </c>
      <c r="D3624" t="s">
        <v>182</v>
      </c>
      <c r="E3624" t="s">
        <v>56</v>
      </c>
      <c r="F3624" t="s">
        <v>106</v>
      </c>
      <c r="G3624">
        <v>81</v>
      </c>
      <c r="H3624">
        <v>435391</v>
      </c>
      <c r="I3624" t="s">
        <v>58</v>
      </c>
      <c r="J3624" s="1">
        <v>45115</v>
      </c>
      <c r="K3624">
        <v>1300</v>
      </c>
      <c r="L3624" t="s">
        <v>10412</v>
      </c>
      <c r="M3624" t="s">
        <v>542</v>
      </c>
      <c r="N3624" t="s">
        <v>14877</v>
      </c>
      <c r="O3624" t="s">
        <v>14878</v>
      </c>
      <c r="P3624" t="s">
        <v>71</v>
      </c>
      <c r="Q3624">
        <v>14</v>
      </c>
      <c r="R3624" t="s">
        <v>88</v>
      </c>
      <c r="S3624" t="s">
        <v>41</v>
      </c>
      <c r="T3624">
        <v>51293</v>
      </c>
      <c r="U3624" s="1">
        <v>45379</v>
      </c>
      <c r="V3624" t="s">
        <v>72</v>
      </c>
      <c r="W3624">
        <v>593285</v>
      </c>
      <c r="X3624" t="s">
        <v>9904</v>
      </c>
      <c r="Y3624">
        <v>888</v>
      </c>
      <c r="Z3624">
        <v>1819</v>
      </c>
      <c r="AA3624">
        <v>3</v>
      </c>
      <c r="AB3624">
        <v>2182.8000000000002</v>
      </c>
    </row>
    <row r="3625" spans="1:28" x14ac:dyDescent="0.3">
      <c r="A3625" t="s">
        <v>28</v>
      </c>
      <c r="B3625" t="s">
        <v>29</v>
      </c>
      <c r="C3625" t="s">
        <v>148</v>
      </c>
      <c r="D3625" t="s">
        <v>274</v>
      </c>
      <c r="E3625" t="s">
        <v>32</v>
      </c>
      <c r="F3625" t="s">
        <v>33</v>
      </c>
      <c r="G3625">
        <v>13</v>
      </c>
      <c r="H3625">
        <v>419772</v>
      </c>
      <c r="I3625" t="s">
        <v>34</v>
      </c>
      <c r="J3625" s="1">
        <v>44955</v>
      </c>
      <c r="K3625">
        <v>800</v>
      </c>
      <c r="L3625" t="s">
        <v>14879</v>
      </c>
      <c r="M3625" t="s">
        <v>2124</v>
      </c>
      <c r="N3625" t="s">
        <v>14880</v>
      </c>
      <c r="O3625" t="s">
        <v>14881</v>
      </c>
      <c r="P3625" t="s">
        <v>71</v>
      </c>
      <c r="Q3625">
        <v>20</v>
      </c>
      <c r="R3625" t="s">
        <v>40</v>
      </c>
      <c r="S3625" t="s">
        <v>63</v>
      </c>
      <c r="T3625">
        <v>79996</v>
      </c>
      <c r="U3625" s="1">
        <v>45421</v>
      </c>
      <c r="V3625" t="s">
        <v>140</v>
      </c>
      <c r="W3625">
        <v>740232</v>
      </c>
      <c r="X3625" t="s">
        <v>14882</v>
      </c>
      <c r="Y3625">
        <v>821</v>
      </c>
      <c r="Z3625">
        <v>1953</v>
      </c>
      <c r="AA3625">
        <v>8</v>
      </c>
      <c r="AB3625">
        <v>6249.6</v>
      </c>
    </row>
    <row r="3626" spans="1:28" x14ac:dyDescent="0.3">
      <c r="A3626" t="s">
        <v>28</v>
      </c>
      <c r="B3626" t="s">
        <v>29</v>
      </c>
      <c r="C3626" t="s">
        <v>193</v>
      </c>
      <c r="D3626" t="s">
        <v>560</v>
      </c>
      <c r="E3626" t="s">
        <v>32</v>
      </c>
      <c r="F3626" t="s">
        <v>83</v>
      </c>
      <c r="G3626">
        <v>86</v>
      </c>
      <c r="H3626">
        <v>426506</v>
      </c>
      <c r="I3626" t="s">
        <v>58</v>
      </c>
      <c r="J3626" s="1">
        <v>45344</v>
      </c>
      <c r="K3626">
        <v>1300</v>
      </c>
      <c r="L3626" t="s">
        <v>14883</v>
      </c>
      <c r="M3626" t="s">
        <v>101</v>
      </c>
      <c r="N3626" t="s">
        <v>14884</v>
      </c>
      <c r="O3626" t="s">
        <v>14885</v>
      </c>
      <c r="P3626" t="s">
        <v>51</v>
      </c>
      <c r="Q3626">
        <v>14</v>
      </c>
      <c r="R3626" t="s">
        <v>88</v>
      </c>
      <c r="S3626" t="s">
        <v>63</v>
      </c>
      <c r="T3626">
        <v>83428</v>
      </c>
      <c r="U3626" s="1">
        <v>45479</v>
      </c>
      <c r="V3626" t="s">
        <v>126</v>
      </c>
      <c r="W3626">
        <v>874181</v>
      </c>
      <c r="X3626" t="s">
        <v>14886</v>
      </c>
      <c r="Y3626">
        <v>460</v>
      </c>
      <c r="Z3626">
        <v>867</v>
      </c>
      <c r="AA3626">
        <v>8</v>
      </c>
      <c r="AB3626">
        <v>2774.4</v>
      </c>
    </row>
    <row r="3627" spans="1:28" x14ac:dyDescent="0.3">
      <c r="A3627" t="s">
        <v>28</v>
      </c>
      <c r="B3627" t="s">
        <v>29</v>
      </c>
      <c r="C3627" t="s">
        <v>148</v>
      </c>
      <c r="D3627" t="s">
        <v>45</v>
      </c>
      <c r="E3627" t="s">
        <v>46</v>
      </c>
      <c r="F3627" t="s">
        <v>355</v>
      </c>
      <c r="G3627">
        <v>35</v>
      </c>
      <c r="H3627">
        <v>423667</v>
      </c>
      <c r="I3627" t="s">
        <v>34</v>
      </c>
      <c r="J3627" s="1">
        <v>45134</v>
      </c>
      <c r="K3627">
        <v>800</v>
      </c>
      <c r="L3627" t="s">
        <v>14887</v>
      </c>
      <c r="M3627" t="s">
        <v>1291</v>
      </c>
      <c r="N3627" t="s">
        <v>14888</v>
      </c>
      <c r="O3627" t="s">
        <v>14889</v>
      </c>
      <c r="P3627" t="s">
        <v>87</v>
      </c>
      <c r="Q3627">
        <v>6</v>
      </c>
      <c r="R3627" t="s">
        <v>40</v>
      </c>
      <c r="S3627" t="s">
        <v>118</v>
      </c>
      <c r="T3627">
        <v>56077</v>
      </c>
      <c r="U3627" s="1">
        <v>45464</v>
      </c>
      <c r="V3627" t="s">
        <v>52</v>
      </c>
      <c r="W3627">
        <v>797586</v>
      </c>
      <c r="X3627" t="s">
        <v>14890</v>
      </c>
      <c r="Y3627">
        <v>606</v>
      </c>
      <c r="Z3627">
        <v>1465</v>
      </c>
      <c r="AA3627">
        <v>6</v>
      </c>
      <c r="AB3627">
        <v>3516</v>
      </c>
    </row>
    <row r="3628" spans="1:28" x14ac:dyDescent="0.3">
      <c r="A3628" t="s">
        <v>28</v>
      </c>
      <c r="B3628" t="s">
        <v>29</v>
      </c>
      <c r="C3628" t="s">
        <v>30</v>
      </c>
      <c r="D3628" t="s">
        <v>274</v>
      </c>
      <c r="E3628" t="s">
        <v>32</v>
      </c>
      <c r="F3628" t="s">
        <v>175</v>
      </c>
      <c r="G3628">
        <v>52</v>
      </c>
      <c r="H3628">
        <v>426636</v>
      </c>
      <c r="I3628" t="s">
        <v>34</v>
      </c>
      <c r="J3628" s="1">
        <v>43920</v>
      </c>
      <c r="K3628">
        <v>800</v>
      </c>
      <c r="L3628" t="s">
        <v>14891</v>
      </c>
      <c r="M3628" t="s">
        <v>953</v>
      </c>
      <c r="N3628" t="s">
        <v>14892</v>
      </c>
      <c r="O3628" t="s">
        <v>14893</v>
      </c>
      <c r="P3628" t="s">
        <v>71</v>
      </c>
      <c r="Q3628">
        <v>8</v>
      </c>
      <c r="R3628" t="s">
        <v>88</v>
      </c>
      <c r="S3628" t="s">
        <v>63</v>
      </c>
      <c r="T3628">
        <v>58003</v>
      </c>
      <c r="U3628" s="1">
        <v>45546</v>
      </c>
      <c r="V3628" t="s">
        <v>180</v>
      </c>
      <c r="W3628">
        <v>560576</v>
      </c>
      <c r="X3628" t="s">
        <v>14894</v>
      </c>
      <c r="Y3628">
        <v>692</v>
      </c>
      <c r="Z3628">
        <v>2085</v>
      </c>
      <c r="AA3628">
        <v>2</v>
      </c>
      <c r="AB3628">
        <v>1668</v>
      </c>
    </row>
    <row r="3629" spans="1:28" x14ac:dyDescent="0.3">
      <c r="A3629" t="s">
        <v>28</v>
      </c>
      <c r="B3629" t="s">
        <v>29</v>
      </c>
      <c r="C3629" t="s">
        <v>66</v>
      </c>
      <c r="D3629" t="s">
        <v>637</v>
      </c>
      <c r="E3629" t="s">
        <v>46</v>
      </c>
      <c r="F3629" t="s">
        <v>106</v>
      </c>
      <c r="G3629">
        <v>8</v>
      </c>
      <c r="H3629">
        <v>406469</v>
      </c>
      <c r="I3629" t="s">
        <v>34</v>
      </c>
      <c r="J3629" s="1">
        <v>44270</v>
      </c>
      <c r="K3629">
        <v>1100</v>
      </c>
      <c r="L3629" t="s">
        <v>14895</v>
      </c>
      <c r="M3629" t="s">
        <v>1212</v>
      </c>
      <c r="N3629" t="s">
        <v>14896</v>
      </c>
      <c r="O3629" t="s">
        <v>14897</v>
      </c>
      <c r="P3629" t="s">
        <v>87</v>
      </c>
      <c r="Q3629">
        <v>9</v>
      </c>
      <c r="R3629" t="s">
        <v>88</v>
      </c>
      <c r="S3629" t="s">
        <v>79</v>
      </c>
      <c r="T3629">
        <v>86308</v>
      </c>
      <c r="U3629" s="1">
        <v>45544</v>
      </c>
      <c r="V3629" t="s">
        <v>180</v>
      </c>
      <c r="W3629">
        <v>689837</v>
      </c>
      <c r="X3629" t="s">
        <v>14898</v>
      </c>
      <c r="Y3629">
        <v>495</v>
      </c>
      <c r="Z3629">
        <v>2965</v>
      </c>
      <c r="AA3629">
        <v>3</v>
      </c>
      <c r="AB3629">
        <v>3558</v>
      </c>
    </row>
    <row r="3630" spans="1:28" x14ac:dyDescent="0.3">
      <c r="A3630" t="s">
        <v>28</v>
      </c>
      <c r="B3630" t="s">
        <v>29</v>
      </c>
      <c r="C3630" t="s">
        <v>157</v>
      </c>
      <c r="D3630" t="s">
        <v>338</v>
      </c>
      <c r="E3630" t="s">
        <v>32</v>
      </c>
      <c r="F3630" t="s">
        <v>99</v>
      </c>
      <c r="G3630">
        <v>55</v>
      </c>
      <c r="H3630">
        <v>435067</v>
      </c>
      <c r="I3630" t="s">
        <v>34</v>
      </c>
      <c r="J3630" s="1">
        <v>45628</v>
      </c>
      <c r="K3630">
        <v>1100</v>
      </c>
      <c r="L3630" t="s">
        <v>5999</v>
      </c>
      <c r="M3630" t="s">
        <v>319</v>
      </c>
      <c r="N3630" t="s">
        <v>14899</v>
      </c>
      <c r="O3630" t="s">
        <v>14900</v>
      </c>
      <c r="P3630" t="s">
        <v>71</v>
      </c>
      <c r="Q3630">
        <v>6</v>
      </c>
      <c r="R3630" t="s">
        <v>88</v>
      </c>
      <c r="S3630" t="s">
        <v>41</v>
      </c>
      <c r="T3630">
        <v>26058</v>
      </c>
      <c r="U3630" s="1">
        <v>45387</v>
      </c>
      <c r="V3630" t="s">
        <v>80</v>
      </c>
      <c r="W3630">
        <v>711623</v>
      </c>
      <c r="X3630" t="s">
        <v>14901</v>
      </c>
      <c r="Y3630">
        <v>698</v>
      </c>
      <c r="Z3630">
        <v>2525</v>
      </c>
      <c r="AA3630">
        <v>6</v>
      </c>
      <c r="AB3630">
        <v>6060</v>
      </c>
    </row>
    <row r="3631" spans="1:28" x14ac:dyDescent="0.3">
      <c r="A3631" t="s">
        <v>28</v>
      </c>
      <c r="B3631" t="s">
        <v>29</v>
      </c>
      <c r="C3631" t="s">
        <v>91</v>
      </c>
      <c r="D3631" t="s">
        <v>637</v>
      </c>
      <c r="E3631" t="s">
        <v>46</v>
      </c>
      <c r="F3631" t="s">
        <v>106</v>
      </c>
      <c r="G3631">
        <v>44</v>
      </c>
      <c r="H3631">
        <v>412974</v>
      </c>
      <c r="I3631" t="s">
        <v>34</v>
      </c>
      <c r="J3631" s="1">
        <v>43991</v>
      </c>
      <c r="K3631">
        <v>1000</v>
      </c>
      <c r="L3631" t="s">
        <v>14902</v>
      </c>
      <c r="M3631" t="s">
        <v>496</v>
      </c>
      <c r="N3631" t="s">
        <v>14903</v>
      </c>
      <c r="O3631" t="s">
        <v>14904</v>
      </c>
      <c r="P3631" t="s">
        <v>87</v>
      </c>
      <c r="Q3631">
        <v>4</v>
      </c>
      <c r="R3631" t="s">
        <v>88</v>
      </c>
      <c r="S3631" t="s">
        <v>63</v>
      </c>
      <c r="T3631">
        <v>63062</v>
      </c>
      <c r="U3631" s="1">
        <v>45329</v>
      </c>
      <c r="V3631" t="s">
        <v>119</v>
      </c>
      <c r="W3631">
        <v>507189</v>
      </c>
      <c r="X3631" t="s">
        <v>14905</v>
      </c>
      <c r="Y3631">
        <v>491</v>
      </c>
      <c r="Z3631">
        <v>1159</v>
      </c>
      <c r="AA3631">
        <v>6</v>
      </c>
      <c r="AB3631" s="2" t="s">
        <v>14906</v>
      </c>
    </row>
    <row r="3632" spans="1:28" x14ac:dyDescent="0.3">
      <c r="A3632" t="s">
        <v>28</v>
      </c>
      <c r="B3632" t="s">
        <v>29</v>
      </c>
      <c r="C3632" t="s">
        <v>91</v>
      </c>
      <c r="D3632" t="s">
        <v>560</v>
      </c>
      <c r="E3632" t="s">
        <v>56</v>
      </c>
      <c r="F3632" t="s">
        <v>175</v>
      </c>
      <c r="G3632">
        <v>64</v>
      </c>
      <c r="H3632">
        <v>401419</v>
      </c>
      <c r="I3632" t="s">
        <v>34</v>
      </c>
      <c r="J3632" s="1">
        <v>43912</v>
      </c>
      <c r="K3632">
        <v>1000</v>
      </c>
      <c r="L3632" t="s">
        <v>3541</v>
      </c>
      <c r="M3632" t="s">
        <v>487</v>
      </c>
      <c r="N3632" t="s">
        <v>14907</v>
      </c>
      <c r="O3632" t="s">
        <v>14908</v>
      </c>
      <c r="P3632" t="s">
        <v>71</v>
      </c>
      <c r="Q3632">
        <v>4</v>
      </c>
      <c r="R3632" t="s">
        <v>88</v>
      </c>
      <c r="S3632" t="s">
        <v>118</v>
      </c>
      <c r="T3632">
        <v>30240</v>
      </c>
      <c r="U3632" s="1">
        <v>45324</v>
      </c>
      <c r="V3632" t="s">
        <v>119</v>
      </c>
      <c r="W3632">
        <v>946897</v>
      </c>
      <c r="X3632" t="s">
        <v>14909</v>
      </c>
      <c r="Y3632">
        <v>829</v>
      </c>
      <c r="Z3632">
        <v>2996</v>
      </c>
      <c r="AA3632">
        <v>1</v>
      </c>
      <c r="AB3632">
        <v>1198.4000000000001</v>
      </c>
    </row>
    <row r="3633" spans="1:28" x14ac:dyDescent="0.3">
      <c r="A3633" t="s">
        <v>28</v>
      </c>
      <c r="B3633" t="s">
        <v>29</v>
      </c>
      <c r="C3633" t="s">
        <v>54</v>
      </c>
      <c r="D3633" t="s">
        <v>55</v>
      </c>
      <c r="E3633" t="s">
        <v>46</v>
      </c>
      <c r="F3633" t="s">
        <v>113</v>
      </c>
      <c r="G3633">
        <v>77</v>
      </c>
      <c r="H3633">
        <v>405460</v>
      </c>
      <c r="I3633" t="s">
        <v>34</v>
      </c>
      <c r="J3633" s="1">
        <v>44270</v>
      </c>
      <c r="K3633">
        <v>1300</v>
      </c>
      <c r="L3633" t="s">
        <v>14910</v>
      </c>
      <c r="M3633" t="s">
        <v>1253</v>
      </c>
      <c r="N3633" t="s">
        <v>14911</v>
      </c>
      <c r="O3633" t="s">
        <v>14912</v>
      </c>
      <c r="P3633" t="s">
        <v>71</v>
      </c>
      <c r="Q3633">
        <v>8</v>
      </c>
      <c r="R3633" t="s">
        <v>88</v>
      </c>
      <c r="S3633" t="s">
        <v>79</v>
      </c>
      <c r="T3633">
        <v>79566</v>
      </c>
      <c r="U3633" s="1">
        <v>45375</v>
      </c>
      <c r="V3633" t="s">
        <v>72</v>
      </c>
      <c r="W3633">
        <v>236929</v>
      </c>
      <c r="X3633" t="s">
        <v>14913</v>
      </c>
      <c r="Y3633">
        <v>332</v>
      </c>
      <c r="Z3633">
        <v>1973</v>
      </c>
      <c r="AA3633">
        <v>4</v>
      </c>
      <c r="AB3633">
        <v>3156.8</v>
      </c>
    </row>
    <row r="3634" spans="1:28" x14ac:dyDescent="0.3">
      <c r="A3634" t="s">
        <v>28</v>
      </c>
      <c r="B3634" t="s">
        <v>29</v>
      </c>
      <c r="C3634" t="s">
        <v>91</v>
      </c>
      <c r="D3634" t="s">
        <v>291</v>
      </c>
      <c r="E3634" t="s">
        <v>56</v>
      </c>
      <c r="F3634" t="s">
        <v>57</v>
      </c>
      <c r="G3634">
        <v>19</v>
      </c>
      <c r="H3634">
        <v>427419</v>
      </c>
      <c r="I3634" t="s">
        <v>58</v>
      </c>
      <c r="J3634" s="1">
        <v>44237</v>
      </c>
      <c r="K3634">
        <v>1200</v>
      </c>
      <c r="L3634" t="s">
        <v>14914</v>
      </c>
      <c r="M3634" t="s">
        <v>293</v>
      </c>
      <c r="N3634" t="s">
        <v>14915</v>
      </c>
      <c r="O3634" t="s">
        <v>14916</v>
      </c>
      <c r="P3634" t="s">
        <v>39</v>
      </c>
      <c r="Q3634">
        <v>18</v>
      </c>
      <c r="R3634" t="s">
        <v>88</v>
      </c>
      <c r="S3634" t="s">
        <v>41</v>
      </c>
      <c r="T3634">
        <v>36881</v>
      </c>
      <c r="U3634" s="1">
        <v>45517</v>
      </c>
      <c r="V3634" t="s">
        <v>64</v>
      </c>
      <c r="W3634">
        <v>460979</v>
      </c>
      <c r="X3634" t="s">
        <v>14917</v>
      </c>
      <c r="Y3634">
        <v>572</v>
      </c>
      <c r="Z3634">
        <v>1330</v>
      </c>
      <c r="AA3634">
        <v>5</v>
      </c>
      <c r="AB3634">
        <v>2660</v>
      </c>
    </row>
    <row r="3635" spans="1:28" x14ac:dyDescent="0.3">
      <c r="A3635" t="s">
        <v>28</v>
      </c>
      <c r="B3635" t="s">
        <v>29</v>
      </c>
      <c r="C3635" t="s">
        <v>91</v>
      </c>
      <c r="D3635" t="s">
        <v>291</v>
      </c>
      <c r="E3635" t="s">
        <v>46</v>
      </c>
      <c r="F3635" t="s">
        <v>47</v>
      </c>
      <c r="G3635">
        <v>83</v>
      </c>
      <c r="H3635">
        <v>415893</v>
      </c>
      <c r="I3635" t="s">
        <v>34</v>
      </c>
      <c r="J3635" s="1">
        <v>44334</v>
      </c>
      <c r="K3635">
        <v>1100</v>
      </c>
      <c r="L3635" t="s">
        <v>14918</v>
      </c>
      <c r="M3635" t="s">
        <v>818</v>
      </c>
      <c r="N3635" t="s">
        <v>14919</v>
      </c>
      <c r="O3635" t="s">
        <v>14920</v>
      </c>
      <c r="P3635" t="s">
        <v>51</v>
      </c>
      <c r="Q3635">
        <v>3</v>
      </c>
      <c r="R3635" t="s">
        <v>88</v>
      </c>
      <c r="S3635" t="s">
        <v>41</v>
      </c>
      <c r="T3635">
        <v>44056</v>
      </c>
      <c r="U3635" s="1">
        <v>45316</v>
      </c>
      <c r="V3635" t="s">
        <v>111</v>
      </c>
      <c r="W3635">
        <v>413856</v>
      </c>
      <c r="X3635" t="s">
        <v>14921</v>
      </c>
      <c r="Y3635">
        <v>749</v>
      </c>
      <c r="Z3635">
        <v>2218</v>
      </c>
      <c r="AA3635">
        <v>7</v>
      </c>
      <c r="AB3635" s="2" t="s">
        <v>14922</v>
      </c>
    </row>
    <row r="3636" spans="1:28" x14ac:dyDescent="0.3">
      <c r="A3636" t="s">
        <v>28</v>
      </c>
      <c r="B3636" t="s">
        <v>29</v>
      </c>
      <c r="C3636" t="s">
        <v>157</v>
      </c>
      <c r="D3636" t="s">
        <v>261</v>
      </c>
      <c r="E3636" t="s">
        <v>56</v>
      </c>
      <c r="F3636" t="s">
        <v>150</v>
      </c>
      <c r="G3636">
        <v>27</v>
      </c>
      <c r="H3636">
        <v>436810</v>
      </c>
      <c r="I3636" t="s">
        <v>58</v>
      </c>
      <c r="J3636" s="1">
        <v>44929</v>
      </c>
      <c r="K3636">
        <v>1300</v>
      </c>
      <c r="L3636" t="s">
        <v>14923</v>
      </c>
      <c r="M3636" t="s">
        <v>76</v>
      </c>
      <c r="N3636" t="s">
        <v>14924</v>
      </c>
      <c r="O3636" t="s">
        <v>14925</v>
      </c>
      <c r="P3636" t="s">
        <v>39</v>
      </c>
      <c r="Q3636">
        <v>20</v>
      </c>
      <c r="R3636" t="s">
        <v>88</v>
      </c>
      <c r="S3636" t="s">
        <v>118</v>
      </c>
      <c r="T3636">
        <v>52970</v>
      </c>
      <c r="U3636" s="1">
        <v>45448</v>
      </c>
      <c r="V3636" t="s">
        <v>52</v>
      </c>
      <c r="W3636">
        <v>824124</v>
      </c>
      <c r="X3636" t="s">
        <v>14926</v>
      </c>
      <c r="Y3636">
        <v>438</v>
      </c>
      <c r="Z3636">
        <v>2408</v>
      </c>
      <c r="AA3636">
        <v>1</v>
      </c>
      <c r="AB3636">
        <v>963.2</v>
      </c>
    </row>
    <row r="3637" spans="1:28" x14ac:dyDescent="0.3">
      <c r="A3637" t="s">
        <v>28</v>
      </c>
      <c r="B3637" t="s">
        <v>29</v>
      </c>
      <c r="C3637" t="s">
        <v>54</v>
      </c>
      <c r="D3637" t="s">
        <v>546</v>
      </c>
      <c r="E3637" t="s">
        <v>46</v>
      </c>
      <c r="F3637" t="s">
        <v>99</v>
      </c>
      <c r="G3637">
        <v>60</v>
      </c>
      <c r="H3637">
        <v>428345</v>
      </c>
      <c r="I3637" t="s">
        <v>58</v>
      </c>
      <c r="J3637" s="1">
        <v>44904</v>
      </c>
      <c r="K3637">
        <v>800</v>
      </c>
      <c r="L3637" t="s">
        <v>14927</v>
      </c>
      <c r="M3637" t="s">
        <v>115</v>
      </c>
      <c r="N3637" t="s">
        <v>14928</v>
      </c>
      <c r="O3637" t="s">
        <v>14929</v>
      </c>
      <c r="P3637" t="s">
        <v>87</v>
      </c>
      <c r="Q3637">
        <v>8</v>
      </c>
      <c r="R3637" t="s">
        <v>40</v>
      </c>
      <c r="S3637" t="s">
        <v>63</v>
      </c>
      <c r="T3637">
        <v>69140</v>
      </c>
      <c r="U3637" s="1">
        <v>45374</v>
      </c>
      <c r="V3637" t="s">
        <v>72</v>
      </c>
      <c r="W3637">
        <v>474108</v>
      </c>
      <c r="X3637" t="s">
        <v>14930</v>
      </c>
      <c r="Y3637">
        <v>473</v>
      </c>
      <c r="Z3637">
        <v>1681</v>
      </c>
      <c r="AA3637">
        <v>7</v>
      </c>
      <c r="AB3637">
        <v>4706.8</v>
      </c>
    </row>
    <row r="3638" spans="1:28" x14ac:dyDescent="0.3">
      <c r="A3638" t="s">
        <v>28</v>
      </c>
      <c r="B3638" t="s">
        <v>29</v>
      </c>
      <c r="C3638" t="s">
        <v>44</v>
      </c>
      <c r="D3638" t="s">
        <v>82</v>
      </c>
      <c r="E3638" t="s">
        <v>32</v>
      </c>
      <c r="F3638" t="s">
        <v>99</v>
      </c>
      <c r="G3638">
        <v>13</v>
      </c>
      <c r="H3638">
        <v>419945</v>
      </c>
      <c r="I3638" t="s">
        <v>58</v>
      </c>
      <c r="J3638" s="1">
        <v>44567</v>
      </c>
      <c r="K3638">
        <v>1000</v>
      </c>
      <c r="L3638" t="s">
        <v>14931</v>
      </c>
      <c r="M3638" t="s">
        <v>680</v>
      </c>
      <c r="N3638" t="s">
        <v>14932</v>
      </c>
      <c r="O3638" t="s">
        <v>14933</v>
      </c>
      <c r="P3638" t="s">
        <v>39</v>
      </c>
      <c r="Q3638">
        <v>3</v>
      </c>
      <c r="R3638" t="s">
        <v>88</v>
      </c>
      <c r="S3638" t="s">
        <v>63</v>
      </c>
      <c r="T3638">
        <v>21697</v>
      </c>
      <c r="U3638" s="1">
        <v>45337</v>
      </c>
      <c r="V3638" t="s">
        <v>119</v>
      </c>
      <c r="W3638">
        <v>122371</v>
      </c>
      <c r="X3638" t="s">
        <v>14934</v>
      </c>
      <c r="Y3638">
        <v>782</v>
      </c>
      <c r="Z3638">
        <v>2402</v>
      </c>
      <c r="AA3638">
        <v>4</v>
      </c>
      <c r="AB3638" s="2" t="s">
        <v>14935</v>
      </c>
    </row>
    <row r="3639" spans="1:28" x14ac:dyDescent="0.3">
      <c r="A3639" t="s">
        <v>28</v>
      </c>
      <c r="B3639" t="s">
        <v>29</v>
      </c>
      <c r="C3639" t="s">
        <v>54</v>
      </c>
      <c r="D3639" t="s">
        <v>163</v>
      </c>
      <c r="E3639" t="s">
        <v>32</v>
      </c>
      <c r="F3639" t="s">
        <v>33</v>
      </c>
      <c r="G3639">
        <v>53</v>
      </c>
      <c r="H3639">
        <v>412569</v>
      </c>
      <c r="I3639" t="s">
        <v>34</v>
      </c>
      <c r="J3639" s="1">
        <v>44339</v>
      </c>
      <c r="K3639">
        <v>1100</v>
      </c>
      <c r="L3639" t="s">
        <v>14936</v>
      </c>
      <c r="M3639" t="s">
        <v>205</v>
      </c>
      <c r="N3639" t="s">
        <v>14937</v>
      </c>
      <c r="O3639" t="s">
        <v>14938</v>
      </c>
      <c r="P3639" t="s">
        <v>71</v>
      </c>
      <c r="Q3639">
        <v>8</v>
      </c>
      <c r="R3639" t="s">
        <v>40</v>
      </c>
      <c r="S3639" t="s">
        <v>79</v>
      </c>
      <c r="T3639">
        <v>28051</v>
      </c>
      <c r="U3639" s="1">
        <v>45614</v>
      </c>
      <c r="V3639" t="s">
        <v>42</v>
      </c>
      <c r="W3639">
        <v>299809</v>
      </c>
      <c r="X3639" t="s">
        <v>14939</v>
      </c>
      <c r="Y3639">
        <v>226</v>
      </c>
      <c r="Z3639">
        <v>2190</v>
      </c>
      <c r="AA3639">
        <v>1</v>
      </c>
      <c r="AB3639">
        <v>876</v>
      </c>
    </row>
    <row r="3640" spans="1:28" x14ac:dyDescent="0.3">
      <c r="A3640" t="s">
        <v>28</v>
      </c>
      <c r="B3640" t="s">
        <v>29</v>
      </c>
      <c r="C3640" t="s">
        <v>91</v>
      </c>
      <c r="D3640" t="s">
        <v>55</v>
      </c>
      <c r="E3640" t="s">
        <v>46</v>
      </c>
      <c r="F3640" t="s">
        <v>57</v>
      </c>
      <c r="G3640">
        <v>83</v>
      </c>
      <c r="H3640">
        <v>410818</v>
      </c>
      <c r="I3640" t="s">
        <v>34</v>
      </c>
      <c r="J3640" s="1">
        <v>43896</v>
      </c>
      <c r="K3640">
        <v>1400</v>
      </c>
      <c r="L3640" t="s">
        <v>14940</v>
      </c>
      <c r="M3640" t="s">
        <v>144</v>
      </c>
      <c r="N3640" t="s">
        <v>14941</v>
      </c>
      <c r="O3640">
        <v>1870885825</v>
      </c>
      <c r="P3640" t="s">
        <v>87</v>
      </c>
      <c r="Q3640">
        <v>19</v>
      </c>
      <c r="R3640" t="s">
        <v>88</v>
      </c>
      <c r="S3640" t="s">
        <v>118</v>
      </c>
      <c r="T3640">
        <v>15541</v>
      </c>
      <c r="U3640" s="1">
        <v>45339</v>
      </c>
      <c r="V3640" t="s">
        <v>119</v>
      </c>
      <c r="W3640">
        <v>564641</v>
      </c>
      <c r="X3640" t="s">
        <v>14942</v>
      </c>
      <c r="Y3640">
        <v>479</v>
      </c>
      <c r="Z3640">
        <v>2740</v>
      </c>
      <c r="AA3640">
        <v>5</v>
      </c>
      <c r="AB3640">
        <v>5480</v>
      </c>
    </row>
    <row r="3641" spans="1:28" x14ac:dyDescent="0.3">
      <c r="A3641" t="s">
        <v>28</v>
      </c>
      <c r="B3641" t="s">
        <v>29</v>
      </c>
      <c r="C3641" t="s">
        <v>54</v>
      </c>
      <c r="D3641" t="s">
        <v>411</v>
      </c>
      <c r="E3641" t="s">
        <v>56</v>
      </c>
      <c r="F3641" t="s">
        <v>150</v>
      </c>
      <c r="G3641">
        <v>3</v>
      </c>
      <c r="H3641">
        <v>422392</v>
      </c>
      <c r="I3641" t="s">
        <v>58</v>
      </c>
      <c r="J3641" s="1">
        <v>43953</v>
      </c>
      <c r="K3641">
        <v>800</v>
      </c>
      <c r="L3641" t="s">
        <v>14943</v>
      </c>
      <c r="M3641" t="s">
        <v>747</v>
      </c>
      <c r="N3641" t="s">
        <v>14944</v>
      </c>
      <c r="O3641">
        <v>8930837006</v>
      </c>
      <c r="P3641" t="s">
        <v>51</v>
      </c>
      <c r="Q3641">
        <v>13</v>
      </c>
      <c r="R3641" t="s">
        <v>88</v>
      </c>
      <c r="S3641" t="s">
        <v>79</v>
      </c>
      <c r="T3641">
        <v>16377</v>
      </c>
      <c r="U3641" s="1">
        <v>45522</v>
      </c>
      <c r="V3641" t="s">
        <v>64</v>
      </c>
      <c r="W3641">
        <v>226100</v>
      </c>
      <c r="X3641" t="s">
        <v>252</v>
      </c>
      <c r="Y3641">
        <v>799</v>
      </c>
      <c r="Z3641">
        <v>524</v>
      </c>
      <c r="AA3641">
        <v>6</v>
      </c>
      <c r="AB3641" s="2" t="s">
        <v>11036</v>
      </c>
    </row>
    <row r="3642" spans="1:28" x14ac:dyDescent="0.3">
      <c r="A3642" t="s">
        <v>28</v>
      </c>
      <c r="B3642" t="s">
        <v>29</v>
      </c>
      <c r="C3642" t="s">
        <v>157</v>
      </c>
      <c r="D3642" t="s">
        <v>616</v>
      </c>
      <c r="E3642" t="s">
        <v>32</v>
      </c>
      <c r="F3642" t="s">
        <v>33</v>
      </c>
      <c r="G3642">
        <v>36</v>
      </c>
      <c r="H3642">
        <v>410131</v>
      </c>
      <c r="I3642" t="s">
        <v>34</v>
      </c>
      <c r="J3642" s="1">
        <v>44076</v>
      </c>
      <c r="K3642">
        <v>950</v>
      </c>
      <c r="L3642" t="s">
        <v>14945</v>
      </c>
      <c r="M3642" t="s">
        <v>232</v>
      </c>
      <c r="N3642" t="s">
        <v>14946</v>
      </c>
      <c r="O3642" t="s">
        <v>14947</v>
      </c>
      <c r="P3642" t="s">
        <v>71</v>
      </c>
      <c r="Q3642">
        <v>19</v>
      </c>
      <c r="R3642" t="s">
        <v>88</v>
      </c>
      <c r="S3642" t="s">
        <v>41</v>
      </c>
      <c r="T3642">
        <v>92399</v>
      </c>
      <c r="U3642" s="1">
        <v>45487</v>
      </c>
      <c r="V3642" t="s">
        <v>126</v>
      </c>
      <c r="W3642">
        <v>173756</v>
      </c>
      <c r="X3642" t="s">
        <v>14948</v>
      </c>
      <c r="Y3642">
        <v>994</v>
      </c>
      <c r="Z3642">
        <v>2452</v>
      </c>
      <c r="AA3642">
        <v>4</v>
      </c>
      <c r="AB3642" s="2" t="s">
        <v>14949</v>
      </c>
    </row>
    <row r="3643" spans="1:28" x14ac:dyDescent="0.3">
      <c r="A3643" t="s">
        <v>28</v>
      </c>
      <c r="B3643" t="s">
        <v>29</v>
      </c>
      <c r="C3643" t="s">
        <v>30</v>
      </c>
      <c r="D3643" t="s">
        <v>611</v>
      </c>
      <c r="E3643" t="s">
        <v>32</v>
      </c>
      <c r="F3643" t="s">
        <v>106</v>
      </c>
      <c r="G3643">
        <v>57</v>
      </c>
      <c r="H3643">
        <v>430967</v>
      </c>
      <c r="I3643" t="s">
        <v>58</v>
      </c>
      <c r="J3643" s="1">
        <v>44908</v>
      </c>
      <c r="K3643">
        <v>1400</v>
      </c>
      <c r="L3643" t="s">
        <v>14950</v>
      </c>
      <c r="M3643" t="s">
        <v>1483</v>
      </c>
      <c r="N3643" t="s">
        <v>14951</v>
      </c>
      <c r="O3643" t="s">
        <v>14952</v>
      </c>
      <c r="P3643" t="s">
        <v>51</v>
      </c>
      <c r="Q3643">
        <v>12</v>
      </c>
      <c r="R3643" t="s">
        <v>40</v>
      </c>
      <c r="S3643" t="s">
        <v>118</v>
      </c>
      <c r="T3643">
        <v>67362</v>
      </c>
      <c r="U3643" s="1">
        <v>45344</v>
      </c>
      <c r="V3643" t="s">
        <v>119</v>
      </c>
      <c r="W3643">
        <v>830134</v>
      </c>
      <c r="X3643" t="s">
        <v>14953</v>
      </c>
      <c r="Y3643">
        <v>583</v>
      </c>
      <c r="Z3643">
        <v>624</v>
      </c>
      <c r="AA3643">
        <v>3</v>
      </c>
      <c r="AB3643" s="2" t="s">
        <v>14954</v>
      </c>
    </row>
    <row r="3644" spans="1:28" x14ac:dyDescent="0.3">
      <c r="A3644" t="s">
        <v>28</v>
      </c>
      <c r="B3644" t="s">
        <v>29</v>
      </c>
      <c r="C3644" t="s">
        <v>148</v>
      </c>
      <c r="D3644" t="s">
        <v>254</v>
      </c>
      <c r="E3644" t="s">
        <v>56</v>
      </c>
      <c r="F3644" t="s">
        <v>99</v>
      </c>
      <c r="G3644">
        <v>2</v>
      </c>
      <c r="H3644">
        <v>419875</v>
      </c>
      <c r="I3644" t="s">
        <v>58</v>
      </c>
      <c r="J3644" s="1">
        <v>44448</v>
      </c>
      <c r="K3644">
        <v>1100</v>
      </c>
      <c r="L3644" t="s">
        <v>14955</v>
      </c>
      <c r="M3644" t="s">
        <v>189</v>
      </c>
      <c r="N3644" t="s">
        <v>14956</v>
      </c>
      <c r="O3644" t="s">
        <v>14957</v>
      </c>
      <c r="P3644" t="s">
        <v>51</v>
      </c>
      <c r="Q3644">
        <v>11</v>
      </c>
      <c r="R3644" t="s">
        <v>40</v>
      </c>
      <c r="S3644" t="s">
        <v>63</v>
      </c>
      <c r="T3644">
        <v>81813</v>
      </c>
      <c r="U3644" s="1">
        <v>45486</v>
      </c>
      <c r="V3644" t="s">
        <v>126</v>
      </c>
      <c r="W3644">
        <v>814847</v>
      </c>
      <c r="X3644" t="s">
        <v>14958</v>
      </c>
      <c r="Y3644">
        <v>341</v>
      </c>
      <c r="Z3644">
        <v>1343</v>
      </c>
      <c r="AA3644">
        <v>3</v>
      </c>
      <c r="AB3644" s="2" t="s">
        <v>14959</v>
      </c>
    </row>
    <row r="3645" spans="1:28" x14ac:dyDescent="0.3">
      <c r="A3645" t="s">
        <v>28</v>
      </c>
      <c r="B3645" t="s">
        <v>29</v>
      </c>
      <c r="C3645" t="s">
        <v>148</v>
      </c>
      <c r="D3645" t="s">
        <v>364</v>
      </c>
      <c r="E3645" t="s">
        <v>32</v>
      </c>
      <c r="F3645" t="s">
        <v>57</v>
      </c>
      <c r="G3645">
        <v>93</v>
      </c>
      <c r="H3645">
        <v>438402</v>
      </c>
      <c r="I3645" t="s">
        <v>58</v>
      </c>
      <c r="J3645" s="1">
        <v>45147</v>
      </c>
      <c r="K3645">
        <v>950</v>
      </c>
      <c r="L3645" t="s">
        <v>4760</v>
      </c>
      <c r="M3645" t="s">
        <v>200</v>
      </c>
      <c r="N3645" t="s">
        <v>14960</v>
      </c>
      <c r="O3645" t="s">
        <v>14961</v>
      </c>
      <c r="P3645" t="s">
        <v>87</v>
      </c>
      <c r="Q3645">
        <v>11</v>
      </c>
      <c r="R3645" t="s">
        <v>88</v>
      </c>
      <c r="S3645" t="s">
        <v>63</v>
      </c>
      <c r="T3645">
        <v>54458</v>
      </c>
      <c r="U3645" s="1">
        <v>45340</v>
      </c>
      <c r="V3645" t="s">
        <v>119</v>
      </c>
      <c r="W3645">
        <v>413578</v>
      </c>
      <c r="X3645" t="s">
        <v>14962</v>
      </c>
      <c r="Y3645">
        <v>232</v>
      </c>
      <c r="Z3645">
        <v>903</v>
      </c>
      <c r="AA3645">
        <v>6</v>
      </c>
      <c r="AB3645" s="2" t="s">
        <v>2174</v>
      </c>
    </row>
    <row r="3646" spans="1:28" x14ac:dyDescent="0.3">
      <c r="A3646" t="s">
        <v>28</v>
      </c>
      <c r="B3646" t="s">
        <v>29</v>
      </c>
      <c r="C3646" t="s">
        <v>193</v>
      </c>
      <c r="D3646" t="s">
        <v>31</v>
      </c>
      <c r="E3646" t="s">
        <v>32</v>
      </c>
      <c r="F3646" t="s">
        <v>33</v>
      </c>
      <c r="G3646">
        <v>56</v>
      </c>
      <c r="H3646">
        <v>414196</v>
      </c>
      <c r="I3646" t="s">
        <v>34</v>
      </c>
      <c r="J3646" s="1">
        <v>44705</v>
      </c>
      <c r="K3646">
        <v>1100</v>
      </c>
      <c r="L3646" t="s">
        <v>14963</v>
      </c>
      <c r="M3646" t="s">
        <v>129</v>
      </c>
      <c r="N3646" t="s">
        <v>14964</v>
      </c>
      <c r="O3646">
        <v>5350212089</v>
      </c>
      <c r="P3646" t="s">
        <v>87</v>
      </c>
      <c r="Q3646">
        <v>6</v>
      </c>
      <c r="R3646" t="s">
        <v>40</v>
      </c>
      <c r="S3646" t="s">
        <v>118</v>
      </c>
      <c r="T3646">
        <v>52974</v>
      </c>
      <c r="U3646" s="1">
        <v>45422</v>
      </c>
      <c r="V3646" t="s">
        <v>140</v>
      </c>
      <c r="W3646">
        <v>199025</v>
      </c>
      <c r="X3646" t="s">
        <v>1560</v>
      </c>
      <c r="Y3646">
        <v>489</v>
      </c>
      <c r="Z3646">
        <v>1391</v>
      </c>
      <c r="AA3646">
        <v>6</v>
      </c>
      <c r="AB3646">
        <v>3338.4</v>
      </c>
    </row>
    <row r="3647" spans="1:28" x14ac:dyDescent="0.3">
      <c r="A3647" t="s">
        <v>28</v>
      </c>
      <c r="B3647" t="s">
        <v>29</v>
      </c>
      <c r="C3647" t="s">
        <v>66</v>
      </c>
      <c r="D3647" t="s">
        <v>105</v>
      </c>
      <c r="E3647" t="s">
        <v>46</v>
      </c>
      <c r="F3647" t="s">
        <v>106</v>
      </c>
      <c r="G3647">
        <v>87</v>
      </c>
      <c r="H3647">
        <v>405738</v>
      </c>
      <c r="I3647" t="s">
        <v>58</v>
      </c>
      <c r="J3647" s="1">
        <v>45502</v>
      </c>
      <c r="K3647">
        <v>800</v>
      </c>
      <c r="L3647" t="s">
        <v>14965</v>
      </c>
      <c r="M3647" t="s">
        <v>250</v>
      </c>
      <c r="N3647" t="s">
        <v>14966</v>
      </c>
      <c r="O3647" t="s">
        <v>14967</v>
      </c>
      <c r="P3647" t="s">
        <v>39</v>
      </c>
      <c r="Q3647">
        <v>11</v>
      </c>
      <c r="R3647" t="s">
        <v>88</v>
      </c>
      <c r="S3647" t="s">
        <v>41</v>
      </c>
      <c r="T3647">
        <v>57223</v>
      </c>
      <c r="U3647" s="1">
        <v>45310</v>
      </c>
      <c r="V3647" t="s">
        <v>111</v>
      </c>
      <c r="W3647">
        <v>611661</v>
      </c>
      <c r="X3647" t="s">
        <v>14968</v>
      </c>
      <c r="Y3647">
        <v>612</v>
      </c>
      <c r="Z3647">
        <v>1293</v>
      </c>
      <c r="AA3647">
        <v>5</v>
      </c>
      <c r="AB3647">
        <v>2586</v>
      </c>
    </row>
    <row r="3648" spans="1:28" x14ac:dyDescent="0.3">
      <c r="A3648" t="s">
        <v>28</v>
      </c>
      <c r="B3648" t="s">
        <v>29</v>
      </c>
      <c r="C3648" t="s">
        <v>44</v>
      </c>
      <c r="D3648" t="s">
        <v>98</v>
      </c>
      <c r="E3648" t="s">
        <v>32</v>
      </c>
      <c r="F3648" t="s">
        <v>33</v>
      </c>
      <c r="G3648">
        <v>70</v>
      </c>
      <c r="H3648">
        <v>405212</v>
      </c>
      <c r="I3648" t="s">
        <v>34</v>
      </c>
      <c r="J3648" s="1">
        <v>44094</v>
      </c>
      <c r="K3648">
        <v>1200</v>
      </c>
      <c r="L3648" t="s">
        <v>14969</v>
      </c>
      <c r="M3648" t="s">
        <v>2124</v>
      </c>
      <c r="N3648" t="s">
        <v>14970</v>
      </c>
      <c r="O3648">
        <f>1-659-550-9838</f>
        <v>-11046</v>
      </c>
      <c r="P3648" t="s">
        <v>51</v>
      </c>
      <c r="Q3648">
        <v>11</v>
      </c>
      <c r="R3648" t="s">
        <v>40</v>
      </c>
      <c r="S3648" t="s">
        <v>41</v>
      </c>
      <c r="T3648">
        <v>46384</v>
      </c>
      <c r="U3648" s="1">
        <v>45392</v>
      </c>
      <c r="V3648" t="s">
        <v>80</v>
      </c>
      <c r="W3648">
        <v>302937</v>
      </c>
      <c r="X3648" t="s">
        <v>14971</v>
      </c>
      <c r="Y3648">
        <v>365</v>
      </c>
      <c r="Z3648">
        <v>2786</v>
      </c>
      <c r="AA3648">
        <v>2</v>
      </c>
      <c r="AB3648">
        <v>2228.8000000000002</v>
      </c>
    </row>
    <row r="3649" spans="1:28" x14ac:dyDescent="0.3">
      <c r="A3649" t="s">
        <v>28</v>
      </c>
      <c r="B3649" t="s">
        <v>29</v>
      </c>
      <c r="C3649" t="s">
        <v>193</v>
      </c>
      <c r="D3649" t="s">
        <v>560</v>
      </c>
      <c r="E3649" t="s">
        <v>56</v>
      </c>
      <c r="F3649" t="s">
        <v>135</v>
      </c>
      <c r="G3649">
        <v>45</v>
      </c>
      <c r="H3649">
        <v>410658</v>
      </c>
      <c r="I3649" t="s">
        <v>34</v>
      </c>
      <c r="J3649" s="1">
        <v>44304</v>
      </c>
      <c r="K3649">
        <v>950</v>
      </c>
      <c r="L3649" t="s">
        <v>14972</v>
      </c>
      <c r="M3649" t="s">
        <v>351</v>
      </c>
      <c r="N3649" t="s">
        <v>14973</v>
      </c>
      <c r="O3649" s="2" t="s">
        <v>14974</v>
      </c>
      <c r="P3649" t="s">
        <v>71</v>
      </c>
      <c r="Q3649">
        <v>15</v>
      </c>
      <c r="R3649" t="s">
        <v>40</v>
      </c>
      <c r="S3649" t="s">
        <v>118</v>
      </c>
      <c r="T3649">
        <v>61944</v>
      </c>
      <c r="U3649" s="1">
        <v>45499</v>
      </c>
      <c r="V3649" t="s">
        <v>126</v>
      </c>
      <c r="W3649">
        <v>447774</v>
      </c>
      <c r="X3649" t="s">
        <v>14975</v>
      </c>
      <c r="Y3649">
        <v>494</v>
      </c>
      <c r="Z3649">
        <v>1733</v>
      </c>
      <c r="AA3649">
        <v>6</v>
      </c>
      <c r="AB3649">
        <v>4159.2</v>
      </c>
    </row>
    <row r="3650" spans="1:28" x14ac:dyDescent="0.3">
      <c r="A3650" t="s">
        <v>28</v>
      </c>
      <c r="B3650" t="s">
        <v>29</v>
      </c>
      <c r="C3650" t="s">
        <v>30</v>
      </c>
      <c r="D3650" t="s">
        <v>31</v>
      </c>
      <c r="E3650" t="s">
        <v>46</v>
      </c>
      <c r="F3650" t="s">
        <v>175</v>
      </c>
      <c r="G3650">
        <v>79</v>
      </c>
      <c r="H3650">
        <v>409845</v>
      </c>
      <c r="I3650" t="s">
        <v>34</v>
      </c>
      <c r="J3650" s="1">
        <v>44387</v>
      </c>
      <c r="K3650">
        <v>1200</v>
      </c>
      <c r="L3650" t="s">
        <v>14976</v>
      </c>
      <c r="M3650" t="s">
        <v>1017</v>
      </c>
      <c r="N3650" t="s">
        <v>14977</v>
      </c>
      <c r="O3650" t="s">
        <v>14978</v>
      </c>
      <c r="P3650" t="s">
        <v>39</v>
      </c>
      <c r="Q3650">
        <v>6</v>
      </c>
      <c r="R3650" t="s">
        <v>40</v>
      </c>
      <c r="S3650" t="s">
        <v>63</v>
      </c>
      <c r="T3650">
        <v>18298</v>
      </c>
      <c r="U3650" s="1">
        <v>45309</v>
      </c>
      <c r="V3650" t="s">
        <v>111</v>
      </c>
      <c r="W3650">
        <v>280157</v>
      </c>
      <c r="X3650" t="s">
        <v>14979</v>
      </c>
      <c r="Y3650">
        <v>358</v>
      </c>
      <c r="Z3650">
        <v>1332</v>
      </c>
      <c r="AA3650">
        <v>6</v>
      </c>
      <c r="AB3650">
        <v>3196.8</v>
      </c>
    </row>
    <row r="3651" spans="1:28" x14ac:dyDescent="0.3">
      <c r="A3651" t="s">
        <v>28</v>
      </c>
      <c r="B3651" t="s">
        <v>29</v>
      </c>
      <c r="C3651" t="s">
        <v>193</v>
      </c>
      <c r="D3651" t="s">
        <v>105</v>
      </c>
      <c r="E3651" t="s">
        <v>32</v>
      </c>
      <c r="F3651" t="s">
        <v>47</v>
      </c>
      <c r="G3651">
        <v>91</v>
      </c>
      <c r="H3651">
        <v>411412</v>
      </c>
      <c r="I3651" t="s">
        <v>58</v>
      </c>
      <c r="J3651" s="1">
        <v>43892</v>
      </c>
      <c r="K3651">
        <v>950</v>
      </c>
      <c r="L3651" t="s">
        <v>4653</v>
      </c>
      <c r="M3651" t="s">
        <v>487</v>
      </c>
      <c r="N3651" t="s">
        <v>14980</v>
      </c>
      <c r="O3651" t="s">
        <v>14981</v>
      </c>
      <c r="P3651" t="s">
        <v>87</v>
      </c>
      <c r="Q3651">
        <v>11</v>
      </c>
      <c r="R3651" t="s">
        <v>40</v>
      </c>
      <c r="S3651" t="s">
        <v>63</v>
      </c>
      <c r="T3651">
        <v>48426</v>
      </c>
      <c r="U3651" s="1">
        <v>45319</v>
      </c>
      <c r="V3651" t="s">
        <v>111</v>
      </c>
      <c r="W3651">
        <v>335347</v>
      </c>
      <c r="X3651" t="s">
        <v>14982</v>
      </c>
      <c r="Y3651">
        <v>942</v>
      </c>
      <c r="Z3651">
        <v>2286</v>
      </c>
      <c r="AA3651">
        <v>5</v>
      </c>
      <c r="AB3651">
        <v>4572</v>
      </c>
    </row>
    <row r="3652" spans="1:28" x14ac:dyDescent="0.3">
      <c r="A3652" t="s">
        <v>28</v>
      </c>
      <c r="B3652" t="s">
        <v>29</v>
      </c>
      <c r="C3652" t="s">
        <v>91</v>
      </c>
      <c r="D3652" t="s">
        <v>560</v>
      </c>
      <c r="E3652" t="s">
        <v>56</v>
      </c>
      <c r="F3652" t="s">
        <v>175</v>
      </c>
      <c r="G3652">
        <v>37</v>
      </c>
      <c r="H3652">
        <v>431288</v>
      </c>
      <c r="I3652" t="s">
        <v>34</v>
      </c>
      <c r="J3652" s="1">
        <v>45196</v>
      </c>
      <c r="K3652">
        <v>1200</v>
      </c>
      <c r="L3652" t="s">
        <v>14983</v>
      </c>
      <c r="M3652" t="s">
        <v>747</v>
      </c>
      <c r="N3652" t="s">
        <v>14984</v>
      </c>
      <c r="O3652" t="s">
        <v>14985</v>
      </c>
      <c r="P3652" t="s">
        <v>71</v>
      </c>
      <c r="Q3652">
        <v>7</v>
      </c>
      <c r="R3652" t="s">
        <v>40</v>
      </c>
      <c r="S3652" t="s">
        <v>63</v>
      </c>
      <c r="T3652">
        <v>13929</v>
      </c>
      <c r="U3652" s="1">
        <v>45322</v>
      </c>
      <c r="V3652" t="s">
        <v>111</v>
      </c>
      <c r="W3652">
        <v>116829</v>
      </c>
      <c r="X3652" t="s">
        <v>14986</v>
      </c>
      <c r="Y3652">
        <v>501</v>
      </c>
      <c r="Z3652">
        <v>2712</v>
      </c>
      <c r="AA3652">
        <v>2</v>
      </c>
      <c r="AB3652">
        <v>2169.6</v>
      </c>
    </row>
    <row r="3653" spans="1:28" x14ac:dyDescent="0.3">
      <c r="A3653" t="s">
        <v>28</v>
      </c>
      <c r="B3653" t="s">
        <v>29</v>
      </c>
      <c r="C3653" t="s">
        <v>66</v>
      </c>
      <c r="D3653" t="s">
        <v>31</v>
      </c>
      <c r="E3653" t="s">
        <v>56</v>
      </c>
      <c r="F3653" t="s">
        <v>99</v>
      </c>
      <c r="G3653">
        <v>29</v>
      </c>
      <c r="H3653">
        <v>424295</v>
      </c>
      <c r="I3653" t="s">
        <v>34</v>
      </c>
      <c r="J3653" s="1">
        <v>44847</v>
      </c>
      <c r="K3653">
        <v>1200</v>
      </c>
      <c r="L3653" t="s">
        <v>14987</v>
      </c>
      <c r="M3653" t="s">
        <v>313</v>
      </c>
      <c r="N3653" t="s">
        <v>14988</v>
      </c>
      <c r="O3653" t="s">
        <v>14989</v>
      </c>
      <c r="P3653" t="s">
        <v>51</v>
      </c>
      <c r="Q3653">
        <v>13</v>
      </c>
      <c r="R3653" t="s">
        <v>88</v>
      </c>
      <c r="S3653" t="s">
        <v>118</v>
      </c>
      <c r="T3653">
        <v>18741</v>
      </c>
      <c r="U3653" s="1">
        <v>45415</v>
      </c>
      <c r="V3653" t="s">
        <v>140</v>
      </c>
      <c r="W3653">
        <v>346670</v>
      </c>
      <c r="X3653" t="s">
        <v>14990</v>
      </c>
      <c r="Y3653">
        <v>466</v>
      </c>
      <c r="Z3653">
        <v>1109</v>
      </c>
      <c r="AA3653">
        <v>6</v>
      </c>
      <c r="AB3653" s="2" t="s">
        <v>14991</v>
      </c>
    </row>
    <row r="3654" spans="1:28" x14ac:dyDescent="0.3">
      <c r="A3654" t="s">
        <v>28</v>
      </c>
      <c r="B3654" t="s">
        <v>29</v>
      </c>
      <c r="C3654" t="s">
        <v>54</v>
      </c>
      <c r="D3654" t="s">
        <v>254</v>
      </c>
      <c r="E3654" t="s">
        <v>46</v>
      </c>
      <c r="F3654" t="s">
        <v>47</v>
      </c>
      <c r="G3654">
        <v>79</v>
      </c>
      <c r="H3654">
        <v>425974</v>
      </c>
      <c r="I3654" t="s">
        <v>58</v>
      </c>
      <c r="J3654" s="1">
        <v>44376</v>
      </c>
      <c r="K3654">
        <v>1300</v>
      </c>
      <c r="L3654" t="s">
        <v>14992</v>
      </c>
      <c r="M3654" t="s">
        <v>250</v>
      </c>
      <c r="N3654" t="s">
        <v>14993</v>
      </c>
      <c r="O3654" t="s">
        <v>14994</v>
      </c>
      <c r="P3654" t="s">
        <v>71</v>
      </c>
      <c r="Q3654">
        <v>9</v>
      </c>
      <c r="R3654" t="s">
        <v>88</v>
      </c>
      <c r="S3654" t="s">
        <v>41</v>
      </c>
      <c r="T3654">
        <v>11907</v>
      </c>
      <c r="U3654" s="1">
        <v>45493</v>
      </c>
      <c r="V3654" t="s">
        <v>126</v>
      </c>
      <c r="W3654">
        <v>146483</v>
      </c>
      <c r="X3654" t="s">
        <v>14995</v>
      </c>
      <c r="Y3654">
        <v>844</v>
      </c>
      <c r="Z3654">
        <v>1747</v>
      </c>
      <c r="AA3654">
        <v>5</v>
      </c>
      <c r="AB3654">
        <v>3494</v>
      </c>
    </row>
    <row r="3655" spans="1:28" x14ac:dyDescent="0.3">
      <c r="A3655" t="s">
        <v>28</v>
      </c>
      <c r="B3655" t="s">
        <v>29</v>
      </c>
      <c r="C3655" t="s">
        <v>54</v>
      </c>
      <c r="D3655" t="s">
        <v>421</v>
      </c>
      <c r="E3655" t="s">
        <v>32</v>
      </c>
      <c r="F3655" t="s">
        <v>113</v>
      </c>
      <c r="G3655">
        <v>87</v>
      </c>
      <c r="H3655">
        <v>407846</v>
      </c>
      <c r="I3655" t="s">
        <v>58</v>
      </c>
      <c r="J3655" s="1">
        <v>44668</v>
      </c>
      <c r="K3655">
        <v>1300</v>
      </c>
      <c r="L3655" t="s">
        <v>14996</v>
      </c>
      <c r="M3655" t="s">
        <v>200</v>
      </c>
      <c r="N3655" t="s">
        <v>14997</v>
      </c>
      <c r="O3655" t="s">
        <v>14998</v>
      </c>
      <c r="P3655" t="s">
        <v>71</v>
      </c>
      <c r="Q3655">
        <v>7</v>
      </c>
      <c r="R3655" t="s">
        <v>88</v>
      </c>
      <c r="S3655" t="s">
        <v>118</v>
      </c>
      <c r="T3655">
        <v>85374</v>
      </c>
      <c r="U3655" s="1">
        <v>45444</v>
      </c>
      <c r="V3655" t="s">
        <v>52</v>
      </c>
      <c r="W3655">
        <v>741329</v>
      </c>
      <c r="X3655" t="s">
        <v>14999</v>
      </c>
      <c r="Y3655">
        <v>226</v>
      </c>
      <c r="Z3655">
        <v>2346</v>
      </c>
      <c r="AA3655">
        <v>5</v>
      </c>
      <c r="AB3655">
        <v>4692</v>
      </c>
    </row>
    <row r="3656" spans="1:28" x14ac:dyDescent="0.3">
      <c r="A3656" t="s">
        <v>28</v>
      </c>
      <c r="B3656" t="s">
        <v>29</v>
      </c>
      <c r="C3656" t="s">
        <v>157</v>
      </c>
      <c r="D3656" t="s">
        <v>442</v>
      </c>
      <c r="E3656" t="s">
        <v>32</v>
      </c>
      <c r="F3656" t="s">
        <v>47</v>
      </c>
      <c r="G3656">
        <v>72</v>
      </c>
      <c r="H3656">
        <v>408882</v>
      </c>
      <c r="I3656" t="s">
        <v>34</v>
      </c>
      <c r="J3656" s="1">
        <v>45401</v>
      </c>
      <c r="K3656">
        <v>1400</v>
      </c>
      <c r="L3656" t="s">
        <v>15000</v>
      </c>
      <c r="M3656" t="s">
        <v>1291</v>
      </c>
      <c r="N3656" t="s">
        <v>15001</v>
      </c>
      <c r="O3656" t="s">
        <v>15002</v>
      </c>
      <c r="P3656" t="s">
        <v>39</v>
      </c>
      <c r="Q3656">
        <v>3</v>
      </c>
      <c r="R3656" t="s">
        <v>88</v>
      </c>
      <c r="S3656" t="s">
        <v>118</v>
      </c>
      <c r="T3656">
        <v>69979</v>
      </c>
      <c r="U3656" s="1">
        <v>45449</v>
      </c>
      <c r="V3656" t="s">
        <v>52</v>
      </c>
      <c r="W3656">
        <v>986204</v>
      </c>
      <c r="X3656" t="s">
        <v>15003</v>
      </c>
      <c r="Y3656">
        <v>735</v>
      </c>
      <c r="Z3656">
        <v>2927</v>
      </c>
      <c r="AA3656">
        <v>8</v>
      </c>
      <c r="AB3656">
        <v>9366.4</v>
      </c>
    </row>
    <row r="3657" spans="1:28" x14ac:dyDescent="0.3">
      <c r="A3657" t="s">
        <v>28</v>
      </c>
      <c r="B3657" t="s">
        <v>29</v>
      </c>
      <c r="C3657" t="s">
        <v>193</v>
      </c>
      <c r="D3657" t="s">
        <v>317</v>
      </c>
      <c r="E3657" t="s">
        <v>32</v>
      </c>
      <c r="F3657" t="s">
        <v>113</v>
      </c>
      <c r="G3657">
        <v>2</v>
      </c>
      <c r="H3657">
        <v>408033</v>
      </c>
      <c r="I3657" t="s">
        <v>34</v>
      </c>
      <c r="J3657" s="1">
        <v>45484</v>
      </c>
      <c r="K3657">
        <v>950</v>
      </c>
      <c r="L3657" t="s">
        <v>15004</v>
      </c>
      <c r="M3657" t="s">
        <v>478</v>
      </c>
      <c r="N3657" t="s">
        <v>15005</v>
      </c>
      <c r="O3657" t="s">
        <v>15006</v>
      </c>
      <c r="P3657" t="s">
        <v>71</v>
      </c>
      <c r="Q3657">
        <v>8</v>
      </c>
      <c r="R3657" t="s">
        <v>40</v>
      </c>
      <c r="S3657" t="s">
        <v>63</v>
      </c>
      <c r="T3657">
        <v>16845</v>
      </c>
      <c r="U3657" s="1">
        <v>45533</v>
      </c>
      <c r="V3657" t="s">
        <v>64</v>
      </c>
      <c r="W3657">
        <v>576222</v>
      </c>
      <c r="X3657" t="s">
        <v>15007</v>
      </c>
      <c r="Y3657">
        <v>249</v>
      </c>
      <c r="Z3657">
        <v>516</v>
      </c>
      <c r="AA3657">
        <v>5</v>
      </c>
      <c r="AB3657">
        <v>1032</v>
      </c>
    </row>
    <row r="3658" spans="1:28" x14ac:dyDescent="0.3">
      <c r="A3658" t="s">
        <v>28</v>
      </c>
      <c r="B3658" t="s">
        <v>29</v>
      </c>
      <c r="C3658" t="s">
        <v>193</v>
      </c>
      <c r="D3658" t="s">
        <v>182</v>
      </c>
      <c r="E3658" t="s">
        <v>32</v>
      </c>
      <c r="F3658" t="s">
        <v>33</v>
      </c>
      <c r="G3658">
        <v>50</v>
      </c>
      <c r="H3658">
        <v>436574</v>
      </c>
      <c r="I3658" t="s">
        <v>34</v>
      </c>
      <c r="J3658" s="1">
        <v>45317</v>
      </c>
      <c r="K3658">
        <v>1400</v>
      </c>
      <c r="L3658" t="s">
        <v>15008</v>
      </c>
      <c r="M3658" t="s">
        <v>670</v>
      </c>
      <c r="N3658" t="s">
        <v>15009</v>
      </c>
      <c r="O3658" t="s">
        <v>15010</v>
      </c>
      <c r="P3658" t="s">
        <v>39</v>
      </c>
      <c r="Q3658">
        <v>18</v>
      </c>
      <c r="R3658" t="s">
        <v>40</v>
      </c>
      <c r="S3658" t="s">
        <v>118</v>
      </c>
      <c r="T3658">
        <v>60184</v>
      </c>
      <c r="U3658" s="1">
        <v>45511</v>
      </c>
      <c r="V3658" t="s">
        <v>64</v>
      </c>
      <c r="W3658">
        <v>906570</v>
      </c>
      <c r="X3658" t="s">
        <v>15011</v>
      </c>
      <c r="Y3658">
        <v>637</v>
      </c>
      <c r="Z3658">
        <v>2447</v>
      </c>
      <c r="AA3658">
        <v>5</v>
      </c>
      <c r="AB3658">
        <v>4894</v>
      </c>
    </row>
    <row r="3659" spans="1:28" x14ac:dyDescent="0.3">
      <c r="A3659" t="s">
        <v>28</v>
      </c>
      <c r="B3659" t="s">
        <v>29</v>
      </c>
      <c r="C3659" t="s">
        <v>44</v>
      </c>
      <c r="D3659" t="s">
        <v>442</v>
      </c>
      <c r="E3659" t="s">
        <v>56</v>
      </c>
      <c r="F3659" t="s">
        <v>113</v>
      </c>
      <c r="G3659">
        <v>78</v>
      </c>
      <c r="H3659">
        <v>425113</v>
      </c>
      <c r="I3659" t="s">
        <v>58</v>
      </c>
      <c r="J3659" s="1">
        <v>45620</v>
      </c>
      <c r="K3659">
        <v>1200</v>
      </c>
      <c r="L3659" t="s">
        <v>9792</v>
      </c>
      <c r="M3659" t="s">
        <v>115</v>
      </c>
      <c r="N3659" t="s">
        <v>15012</v>
      </c>
      <c r="O3659" t="s">
        <v>15013</v>
      </c>
      <c r="P3659" t="s">
        <v>71</v>
      </c>
      <c r="Q3659">
        <v>13</v>
      </c>
      <c r="R3659" t="s">
        <v>40</v>
      </c>
      <c r="S3659" t="s">
        <v>63</v>
      </c>
      <c r="T3659">
        <v>21454</v>
      </c>
      <c r="U3659" s="1">
        <v>45427</v>
      </c>
      <c r="V3659" t="s">
        <v>140</v>
      </c>
      <c r="W3659">
        <v>463970</v>
      </c>
      <c r="X3659" t="s">
        <v>15014</v>
      </c>
      <c r="Y3659">
        <v>477</v>
      </c>
      <c r="Z3659">
        <v>1737</v>
      </c>
      <c r="AA3659">
        <v>1</v>
      </c>
      <c r="AB3659" s="2" t="s">
        <v>15015</v>
      </c>
    </row>
    <row r="3660" spans="1:28" x14ac:dyDescent="0.3">
      <c r="A3660" t="s">
        <v>28</v>
      </c>
      <c r="B3660" t="s">
        <v>29</v>
      </c>
      <c r="C3660" t="s">
        <v>44</v>
      </c>
      <c r="D3660" t="s">
        <v>220</v>
      </c>
      <c r="E3660" t="s">
        <v>46</v>
      </c>
      <c r="F3660" t="s">
        <v>135</v>
      </c>
      <c r="G3660">
        <v>100</v>
      </c>
      <c r="H3660">
        <v>430251</v>
      </c>
      <c r="I3660" t="s">
        <v>34</v>
      </c>
      <c r="J3660" s="1">
        <v>44421</v>
      </c>
      <c r="K3660">
        <v>1300</v>
      </c>
      <c r="L3660" t="s">
        <v>15016</v>
      </c>
      <c r="M3660" t="s">
        <v>1244</v>
      </c>
      <c r="N3660" t="s">
        <v>15017</v>
      </c>
      <c r="O3660" t="s">
        <v>15018</v>
      </c>
      <c r="P3660" t="s">
        <v>71</v>
      </c>
      <c r="Q3660">
        <v>10</v>
      </c>
      <c r="R3660" t="s">
        <v>88</v>
      </c>
      <c r="S3660" t="s">
        <v>118</v>
      </c>
      <c r="T3660">
        <v>30845</v>
      </c>
      <c r="U3660" s="1">
        <v>45602</v>
      </c>
      <c r="V3660" t="s">
        <v>42</v>
      </c>
      <c r="W3660">
        <v>636356</v>
      </c>
      <c r="X3660" t="s">
        <v>15019</v>
      </c>
      <c r="Y3660">
        <v>994</v>
      </c>
      <c r="Z3660">
        <v>732</v>
      </c>
      <c r="AA3660">
        <v>4</v>
      </c>
      <c r="AB3660">
        <v>1171.2</v>
      </c>
    </row>
    <row r="3661" spans="1:28" x14ac:dyDescent="0.3">
      <c r="A3661" t="s">
        <v>28</v>
      </c>
      <c r="B3661" t="s">
        <v>29</v>
      </c>
      <c r="C3661" t="s">
        <v>157</v>
      </c>
      <c r="D3661" t="s">
        <v>291</v>
      </c>
      <c r="E3661" t="s">
        <v>56</v>
      </c>
      <c r="F3661" t="s">
        <v>47</v>
      </c>
      <c r="G3661">
        <v>2</v>
      </c>
      <c r="H3661">
        <v>430975</v>
      </c>
      <c r="I3661" t="s">
        <v>58</v>
      </c>
      <c r="J3661" s="1">
        <v>44124</v>
      </c>
      <c r="K3661">
        <v>1100</v>
      </c>
      <c r="L3661" t="s">
        <v>15020</v>
      </c>
      <c r="M3661" t="s">
        <v>152</v>
      </c>
      <c r="N3661" t="s">
        <v>15021</v>
      </c>
      <c r="O3661" t="s">
        <v>15022</v>
      </c>
      <c r="P3661" t="s">
        <v>51</v>
      </c>
      <c r="Q3661">
        <v>15</v>
      </c>
      <c r="R3661" t="s">
        <v>40</v>
      </c>
      <c r="S3661" t="s">
        <v>63</v>
      </c>
      <c r="T3661">
        <v>34744</v>
      </c>
      <c r="U3661" s="1">
        <v>45390</v>
      </c>
      <c r="V3661" t="s">
        <v>80</v>
      </c>
      <c r="W3661">
        <v>773150</v>
      </c>
      <c r="X3661" t="s">
        <v>15023</v>
      </c>
      <c r="Y3661">
        <v>450</v>
      </c>
      <c r="Z3661">
        <v>1737</v>
      </c>
      <c r="AA3661">
        <v>6</v>
      </c>
      <c r="AB3661">
        <v>4168.8</v>
      </c>
    </row>
    <row r="3662" spans="1:28" x14ac:dyDescent="0.3">
      <c r="A3662" t="s">
        <v>28</v>
      </c>
      <c r="B3662" t="s">
        <v>29</v>
      </c>
      <c r="C3662" t="s">
        <v>44</v>
      </c>
      <c r="D3662" t="s">
        <v>82</v>
      </c>
      <c r="E3662" t="s">
        <v>56</v>
      </c>
      <c r="F3662" t="s">
        <v>33</v>
      </c>
      <c r="G3662">
        <v>59</v>
      </c>
      <c r="H3662">
        <v>428842</v>
      </c>
      <c r="I3662" t="s">
        <v>34</v>
      </c>
      <c r="J3662" s="1">
        <v>45589</v>
      </c>
      <c r="K3662">
        <v>1300</v>
      </c>
      <c r="L3662" t="s">
        <v>15024</v>
      </c>
      <c r="M3662" t="s">
        <v>250</v>
      </c>
      <c r="N3662" t="s">
        <v>15025</v>
      </c>
      <c r="O3662" t="s">
        <v>15026</v>
      </c>
      <c r="P3662" t="s">
        <v>87</v>
      </c>
      <c r="Q3662">
        <v>10</v>
      </c>
      <c r="R3662" t="s">
        <v>88</v>
      </c>
      <c r="S3662" t="s">
        <v>41</v>
      </c>
      <c r="T3662">
        <v>73807</v>
      </c>
      <c r="U3662" s="1">
        <v>45293</v>
      </c>
      <c r="V3662" t="s">
        <v>111</v>
      </c>
      <c r="W3662">
        <v>989409</v>
      </c>
      <c r="X3662" t="s">
        <v>15027</v>
      </c>
      <c r="Y3662">
        <v>567</v>
      </c>
      <c r="Z3662">
        <v>1177</v>
      </c>
      <c r="AA3662">
        <v>8</v>
      </c>
      <c r="AB3662">
        <v>3766.4</v>
      </c>
    </row>
    <row r="3663" spans="1:28" x14ac:dyDescent="0.3">
      <c r="A3663" t="s">
        <v>28</v>
      </c>
      <c r="B3663" t="s">
        <v>29</v>
      </c>
      <c r="C3663" t="s">
        <v>54</v>
      </c>
      <c r="D3663" t="s">
        <v>55</v>
      </c>
      <c r="E3663" t="s">
        <v>46</v>
      </c>
      <c r="F3663" t="s">
        <v>175</v>
      </c>
      <c r="G3663">
        <v>17</v>
      </c>
      <c r="H3663">
        <v>432300</v>
      </c>
      <c r="I3663" t="s">
        <v>58</v>
      </c>
      <c r="J3663" s="1">
        <v>45405</v>
      </c>
      <c r="K3663">
        <v>1200</v>
      </c>
      <c r="L3663" t="s">
        <v>15028</v>
      </c>
      <c r="M3663" t="s">
        <v>239</v>
      </c>
      <c r="N3663" t="s">
        <v>15029</v>
      </c>
      <c r="O3663" t="s">
        <v>15030</v>
      </c>
      <c r="P3663" t="s">
        <v>87</v>
      </c>
      <c r="Q3663">
        <v>7</v>
      </c>
      <c r="R3663" t="s">
        <v>88</v>
      </c>
      <c r="S3663" t="s">
        <v>41</v>
      </c>
      <c r="T3663">
        <v>67690</v>
      </c>
      <c r="U3663" s="1">
        <v>45558</v>
      </c>
      <c r="V3663" t="s">
        <v>180</v>
      </c>
      <c r="W3663">
        <v>346395</v>
      </c>
      <c r="X3663" t="s">
        <v>15031</v>
      </c>
      <c r="Y3663">
        <v>340</v>
      </c>
      <c r="Z3663">
        <v>716</v>
      </c>
      <c r="AA3663">
        <v>5</v>
      </c>
      <c r="AB3663">
        <v>1432</v>
      </c>
    </row>
    <row r="3664" spans="1:28" x14ac:dyDescent="0.3">
      <c r="A3664" t="s">
        <v>28</v>
      </c>
      <c r="B3664" t="s">
        <v>29</v>
      </c>
      <c r="C3664" t="s">
        <v>91</v>
      </c>
      <c r="D3664" t="s">
        <v>511</v>
      </c>
      <c r="E3664" t="s">
        <v>56</v>
      </c>
      <c r="F3664" t="s">
        <v>99</v>
      </c>
      <c r="G3664">
        <v>36</v>
      </c>
      <c r="H3664">
        <v>407772</v>
      </c>
      <c r="I3664" t="s">
        <v>34</v>
      </c>
      <c r="J3664" s="1">
        <v>44435</v>
      </c>
      <c r="K3664">
        <v>1400</v>
      </c>
      <c r="L3664" t="s">
        <v>15032</v>
      </c>
      <c r="M3664" t="s">
        <v>195</v>
      </c>
      <c r="N3664" t="s">
        <v>15033</v>
      </c>
      <c r="O3664" t="s">
        <v>15034</v>
      </c>
      <c r="P3664" t="s">
        <v>39</v>
      </c>
      <c r="Q3664">
        <v>20</v>
      </c>
      <c r="R3664" t="s">
        <v>40</v>
      </c>
      <c r="S3664" t="s">
        <v>41</v>
      </c>
      <c r="T3664">
        <v>31286</v>
      </c>
      <c r="U3664" s="1">
        <v>45519</v>
      </c>
      <c r="V3664" t="s">
        <v>64</v>
      </c>
      <c r="W3664">
        <v>189482</v>
      </c>
      <c r="X3664" t="s">
        <v>15035</v>
      </c>
      <c r="Y3664">
        <v>522</v>
      </c>
      <c r="Z3664">
        <v>960</v>
      </c>
      <c r="AA3664">
        <v>3</v>
      </c>
      <c r="AB3664">
        <v>1152</v>
      </c>
    </row>
    <row r="3665" spans="1:28" x14ac:dyDescent="0.3">
      <c r="A3665" t="s">
        <v>28</v>
      </c>
      <c r="B3665" t="s">
        <v>29</v>
      </c>
      <c r="C3665" t="s">
        <v>91</v>
      </c>
      <c r="D3665" t="s">
        <v>248</v>
      </c>
      <c r="E3665" t="s">
        <v>46</v>
      </c>
      <c r="F3665" t="s">
        <v>175</v>
      </c>
      <c r="G3665">
        <v>38</v>
      </c>
      <c r="H3665">
        <v>426882</v>
      </c>
      <c r="I3665" t="s">
        <v>34</v>
      </c>
      <c r="J3665" s="1">
        <v>44415</v>
      </c>
      <c r="K3665">
        <v>800</v>
      </c>
      <c r="L3665" t="s">
        <v>15036</v>
      </c>
      <c r="M3665" t="s">
        <v>216</v>
      </c>
      <c r="N3665" t="s">
        <v>15037</v>
      </c>
      <c r="O3665" t="s">
        <v>15038</v>
      </c>
      <c r="P3665" t="s">
        <v>51</v>
      </c>
      <c r="Q3665">
        <v>3</v>
      </c>
      <c r="R3665" t="s">
        <v>40</v>
      </c>
      <c r="S3665" t="s">
        <v>41</v>
      </c>
      <c r="T3665">
        <v>13690</v>
      </c>
      <c r="U3665" s="1">
        <v>45346</v>
      </c>
      <c r="V3665" t="s">
        <v>119</v>
      </c>
      <c r="W3665">
        <v>360085</v>
      </c>
      <c r="X3665" t="s">
        <v>3840</v>
      </c>
      <c r="Y3665">
        <v>728</v>
      </c>
      <c r="Z3665">
        <v>2806</v>
      </c>
      <c r="AA3665">
        <v>4</v>
      </c>
      <c r="AB3665">
        <v>4489.6000000000004</v>
      </c>
    </row>
    <row r="3666" spans="1:28" x14ac:dyDescent="0.3">
      <c r="A3666" t="s">
        <v>28</v>
      </c>
      <c r="B3666" t="s">
        <v>29</v>
      </c>
      <c r="C3666" t="s">
        <v>54</v>
      </c>
      <c r="D3666" t="s">
        <v>31</v>
      </c>
      <c r="E3666" t="s">
        <v>56</v>
      </c>
      <c r="F3666" t="s">
        <v>47</v>
      </c>
      <c r="G3666">
        <v>99</v>
      </c>
      <c r="H3666">
        <v>400010</v>
      </c>
      <c r="I3666" t="s">
        <v>58</v>
      </c>
      <c r="J3666" s="1">
        <v>44232</v>
      </c>
      <c r="K3666">
        <v>1400</v>
      </c>
      <c r="L3666" t="s">
        <v>15039</v>
      </c>
      <c r="M3666" t="s">
        <v>482</v>
      </c>
      <c r="N3666" t="s">
        <v>15040</v>
      </c>
      <c r="O3666" t="s">
        <v>15041</v>
      </c>
      <c r="P3666" t="s">
        <v>87</v>
      </c>
      <c r="Q3666">
        <v>13</v>
      </c>
      <c r="R3666" t="s">
        <v>88</v>
      </c>
      <c r="S3666" t="s">
        <v>63</v>
      </c>
      <c r="T3666">
        <v>69409</v>
      </c>
      <c r="U3666" s="1">
        <v>45518</v>
      </c>
      <c r="V3666" t="s">
        <v>64</v>
      </c>
      <c r="W3666">
        <v>815663</v>
      </c>
      <c r="X3666" t="s">
        <v>15042</v>
      </c>
      <c r="Y3666">
        <v>471</v>
      </c>
      <c r="Z3666">
        <v>2290</v>
      </c>
      <c r="AA3666">
        <v>8</v>
      </c>
      <c r="AB3666">
        <v>7328</v>
      </c>
    </row>
    <row r="3667" spans="1:28" x14ac:dyDescent="0.3">
      <c r="A3667" t="s">
        <v>28</v>
      </c>
      <c r="B3667" t="s">
        <v>29</v>
      </c>
      <c r="C3667" t="s">
        <v>66</v>
      </c>
      <c r="D3667" t="s">
        <v>338</v>
      </c>
      <c r="E3667" t="s">
        <v>56</v>
      </c>
      <c r="F3667" t="s">
        <v>99</v>
      </c>
      <c r="G3667">
        <v>73</v>
      </c>
      <c r="H3667">
        <v>427410</v>
      </c>
      <c r="I3667" t="s">
        <v>58</v>
      </c>
      <c r="J3667" s="1">
        <v>45005</v>
      </c>
      <c r="K3667">
        <v>800</v>
      </c>
      <c r="L3667" t="s">
        <v>15043</v>
      </c>
      <c r="M3667" t="s">
        <v>287</v>
      </c>
      <c r="N3667" t="s">
        <v>15044</v>
      </c>
      <c r="O3667" t="s">
        <v>15045</v>
      </c>
      <c r="P3667" t="s">
        <v>39</v>
      </c>
      <c r="Q3667">
        <v>15</v>
      </c>
      <c r="R3667" t="s">
        <v>88</v>
      </c>
      <c r="S3667" t="s">
        <v>79</v>
      </c>
      <c r="T3667">
        <v>24757</v>
      </c>
      <c r="U3667" s="1">
        <v>45506</v>
      </c>
      <c r="V3667" t="s">
        <v>64</v>
      </c>
      <c r="W3667">
        <v>929502</v>
      </c>
      <c r="X3667" t="s">
        <v>13353</v>
      </c>
      <c r="Y3667">
        <v>276</v>
      </c>
      <c r="Z3667">
        <v>1529</v>
      </c>
      <c r="AA3667">
        <v>4</v>
      </c>
      <c r="AB3667">
        <v>2446.4</v>
      </c>
    </row>
    <row r="3668" spans="1:28" x14ac:dyDescent="0.3">
      <c r="A3668" t="s">
        <v>28</v>
      </c>
      <c r="B3668" t="s">
        <v>29</v>
      </c>
      <c r="C3668" t="s">
        <v>193</v>
      </c>
      <c r="D3668" t="s">
        <v>380</v>
      </c>
      <c r="E3668" t="s">
        <v>56</v>
      </c>
      <c r="F3668" t="s">
        <v>135</v>
      </c>
      <c r="G3668">
        <v>39</v>
      </c>
      <c r="H3668">
        <v>427623</v>
      </c>
      <c r="I3668" t="s">
        <v>58</v>
      </c>
      <c r="J3668" s="1">
        <v>45611</v>
      </c>
      <c r="K3668">
        <v>950</v>
      </c>
      <c r="L3668" t="s">
        <v>15046</v>
      </c>
      <c r="M3668" t="s">
        <v>101</v>
      </c>
      <c r="N3668" t="s">
        <v>15047</v>
      </c>
      <c r="O3668" t="s">
        <v>15048</v>
      </c>
      <c r="P3668" t="s">
        <v>87</v>
      </c>
      <c r="Q3668">
        <v>12</v>
      </c>
      <c r="R3668" t="s">
        <v>40</v>
      </c>
      <c r="S3668" t="s">
        <v>63</v>
      </c>
      <c r="T3668">
        <v>58511</v>
      </c>
      <c r="U3668" s="1">
        <v>45508</v>
      </c>
      <c r="V3668" t="s">
        <v>64</v>
      </c>
      <c r="W3668">
        <v>575409</v>
      </c>
      <c r="X3668" t="s">
        <v>15049</v>
      </c>
      <c r="Y3668">
        <v>397</v>
      </c>
      <c r="Z3668">
        <v>2020</v>
      </c>
      <c r="AA3668">
        <v>7</v>
      </c>
      <c r="AB3668">
        <v>5656</v>
      </c>
    </row>
    <row r="3669" spans="1:28" x14ac:dyDescent="0.3">
      <c r="A3669" t="s">
        <v>28</v>
      </c>
      <c r="B3669" t="s">
        <v>29</v>
      </c>
      <c r="C3669" t="s">
        <v>30</v>
      </c>
      <c r="D3669" t="s">
        <v>142</v>
      </c>
      <c r="E3669" t="s">
        <v>32</v>
      </c>
      <c r="F3669" t="s">
        <v>47</v>
      </c>
      <c r="G3669">
        <v>34</v>
      </c>
      <c r="H3669">
        <v>435352</v>
      </c>
      <c r="I3669" t="s">
        <v>34</v>
      </c>
      <c r="J3669" s="1">
        <v>44739</v>
      </c>
      <c r="K3669">
        <v>1100</v>
      </c>
      <c r="L3669" t="s">
        <v>15050</v>
      </c>
      <c r="M3669" t="s">
        <v>239</v>
      </c>
      <c r="N3669" t="s">
        <v>15051</v>
      </c>
      <c r="O3669" t="s">
        <v>15052</v>
      </c>
      <c r="P3669" t="s">
        <v>39</v>
      </c>
      <c r="Q3669">
        <v>3</v>
      </c>
      <c r="R3669" t="s">
        <v>88</v>
      </c>
      <c r="S3669" t="s">
        <v>41</v>
      </c>
      <c r="T3669">
        <v>88427</v>
      </c>
      <c r="U3669" s="1">
        <v>45298</v>
      </c>
      <c r="V3669" t="s">
        <v>111</v>
      </c>
      <c r="W3669">
        <v>484276</v>
      </c>
      <c r="X3669" t="s">
        <v>15053</v>
      </c>
      <c r="Y3669">
        <v>629</v>
      </c>
      <c r="Z3669">
        <v>2857</v>
      </c>
      <c r="AA3669">
        <v>4</v>
      </c>
      <c r="AB3669">
        <v>4571.2</v>
      </c>
    </row>
    <row r="3670" spans="1:28" x14ac:dyDescent="0.3">
      <c r="A3670" t="s">
        <v>28</v>
      </c>
      <c r="B3670" t="s">
        <v>29</v>
      </c>
      <c r="C3670" t="s">
        <v>30</v>
      </c>
      <c r="D3670" t="s">
        <v>421</v>
      </c>
      <c r="E3670" t="s">
        <v>46</v>
      </c>
      <c r="F3670" t="s">
        <v>33</v>
      </c>
      <c r="G3670">
        <v>76</v>
      </c>
      <c r="H3670">
        <v>420310</v>
      </c>
      <c r="I3670" t="s">
        <v>58</v>
      </c>
      <c r="J3670" s="1">
        <v>45021</v>
      </c>
      <c r="K3670">
        <v>1400</v>
      </c>
      <c r="L3670" t="s">
        <v>15054</v>
      </c>
      <c r="M3670" t="s">
        <v>216</v>
      </c>
      <c r="N3670" t="s">
        <v>15055</v>
      </c>
      <c r="O3670" t="s">
        <v>15056</v>
      </c>
      <c r="P3670" t="s">
        <v>87</v>
      </c>
      <c r="Q3670">
        <v>3</v>
      </c>
      <c r="R3670" t="s">
        <v>88</v>
      </c>
      <c r="S3670" t="s">
        <v>63</v>
      </c>
      <c r="T3670">
        <v>24639</v>
      </c>
      <c r="U3670" s="1">
        <v>45570</v>
      </c>
      <c r="V3670" t="s">
        <v>155</v>
      </c>
      <c r="W3670">
        <v>932277</v>
      </c>
      <c r="X3670" t="s">
        <v>15057</v>
      </c>
      <c r="Y3670">
        <v>260</v>
      </c>
      <c r="Z3670">
        <v>616</v>
      </c>
      <c r="AA3670">
        <v>8</v>
      </c>
      <c r="AB3670">
        <v>1971.2</v>
      </c>
    </row>
    <row r="3671" spans="1:28" x14ac:dyDescent="0.3">
      <c r="A3671" t="s">
        <v>28</v>
      </c>
      <c r="B3671" t="s">
        <v>29</v>
      </c>
      <c r="C3671" t="s">
        <v>66</v>
      </c>
      <c r="D3671" t="s">
        <v>421</v>
      </c>
      <c r="E3671" t="s">
        <v>46</v>
      </c>
      <c r="F3671" t="s">
        <v>150</v>
      </c>
      <c r="G3671">
        <v>14</v>
      </c>
      <c r="H3671">
        <v>436104</v>
      </c>
      <c r="I3671" t="s">
        <v>34</v>
      </c>
      <c r="J3671" s="1">
        <v>45079</v>
      </c>
      <c r="K3671">
        <v>1200</v>
      </c>
      <c r="L3671" t="s">
        <v>15058</v>
      </c>
      <c r="M3671" t="s">
        <v>287</v>
      </c>
      <c r="N3671" t="s">
        <v>15059</v>
      </c>
      <c r="O3671" t="s">
        <v>15060</v>
      </c>
      <c r="P3671" t="s">
        <v>39</v>
      </c>
      <c r="Q3671">
        <v>16</v>
      </c>
      <c r="R3671" t="s">
        <v>40</v>
      </c>
      <c r="S3671" t="s">
        <v>79</v>
      </c>
      <c r="T3671">
        <v>50302</v>
      </c>
      <c r="U3671" s="1">
        <v>45423</v>
      </c>
      <c r="V3671" t="s">
        <v>140</v>
      </c>
      <c r="W3671">
        <v>422609</v>
      </c>
      <c r="X3671" t="s">
        <v>15061</v>
      </c>
      <c r="Y3671">
        <v>921</v>
      </c>
      <c r="Z3671">
        <v>2156</v>
      </c>
      <c r="AA3671">
        <v>6</v>
      </c>
      <c r="AB3671" s="2" t="s">
        <v>15062</v>
      </c>
    </row>
    <row r="3672" spans="1:28" x14ac:dyDescent="0.3">
      <c r="A3672" t="s">
        <v>28</v>
      </c>
      <c r="B3672" t="s">
        <v>29</v>
      </c>
      <c r="C3672" t="s">
        <v>30</v>
      </c>
      <c r="D3672" t="s">
        <v>142</v>
      </c>
      <c r="E3672" t="s">
        <v>46</v>
      </c>
      <c r="F3672" t="s">
        <v>99</v>
      </c>
      <c r="G3672">
        <v>41</v>
      </c>
      <c r="H3672">
        <v>411310</v>
      </c>
      <c r="I3672" t="s">
        <v>34</v>
      </c>
      <c r="J3672" s="1">
        <v>43877</v>
      </c>
      <c r="K3672">
        <v>1000</v>
      </c>
      <c r="L3672" t="s">
        <v>15063</v>
      </c>
      <c r="M3672" t="s">
        <v>239</v>
      </c>
      <c r="N3672" t="s">
        <v>15064</v>
      </c>
      <c r="O3672" t="s">
        <v>15065</v>
      </c>
      <c r="P3672" t="s">
        <v>87</v>
      </c>
      <c r="Q3672">
        <v>14</v>
      </c>
      <c r="R3672" t="s">
        <v>88</v>
      </c>
      <c r="S3672" t="s">
        <v>118</v>
      </c>
      <c r="T3672">
        <v>40367</v>
      </c>
      <c r="U3672" s="1">
        <v>45335</v>
      </c>
      <c r="V3672" t="s">
        <v>119</v>
      </c>
      <c r="W3672">
        <v>490295</v>
      </c>
      <c r="X3672" t="s">
        <v>15066</v>
      </c>
      <c r="Y3672">
        <v>971</v>
      </c>
      <c r="Z3672">
        <v>1526</v>
      </c>
      <c r="AA3672">
        <v>1</v>
      </c>
      <c r="AB3672">
        <v>610.4</v>
      </c>
    </row>
    <row r="3673" spans="1:28" x14ac:dyDescent="0.3">
      <c r="A3673" t="s">
        <v>28</v>
      </c>
      <c r="B3673" t="s">
        <v>29</v>
      </c>
      <c r="C3673" t="s">
        <v>193</v>
      </c>
      <c r="D3673" t="s">
        <v>254</v>
      </c>
      <c r="E3673" t="s">
        <v>46</v>
      </c>
      <c r="F3673" t="s">
        <v>175</v>
      </c>
      <c r="G3673">
        <v>43</v>
      </c>
      <c r="H3673">
        <v>438799</v>
      </c>
      <c r="I3673" t="s">
        <v>34</v>
      </c>
      <c r="J3673" s="1">
        <v>44631</v>
      </c>
      <c r="K3673">
        <v>1300</v>
      </c>
      <c r="L3673" t="s">
        <v>15067</v>
      </c>
      <c r="M3673" t="s">
        <v>144</v>
      </c>
      <c r="N3673" t="s">
        <v>15068</v>
      </c>
      <c r="O3673" t="s">
        <v>15069</v>
      </c>
      <c r="P3673" t="s">
        <v>71</v>
      </c>
      <c r="Q3673">
        <v>8</v>
      </c>
      <c r="R3673" t="s">
        <v>40</v>
      </c>
      <c r="S3673" t="s">
        <v>79</v>
      </c>
      <c r="T3673">
        <v>28288</v>
      </c>
      <c r="U3673" s="1">
        <v>45330</v>
      </c>
      <c r="V3673" t="s">
        <v>119</v>
      </c>
      <c r="W3673">
        <v>950382</v>
      </c>
      <c r="X3673" t="s">
        <v>15070</v>
      </c>
      <c r="Y3673">
        <v>242</v>
      </c>
      <c r="Z3673">
        <v>2318</v>
      </c>
      <c r="AA3673">
        <v>6</v>
      </c>
      <c r="AB3673" s="2" t="s">
        <v>15071</v>
      </c>
    </row>
    <row r="3674" spans="1:28" x14ac:dyDescent="0.3">
      <c r="A3674" t="s">
        <v>28</v>
      </c>
      <c r="B3674" t="s">
        <v>29</v>
      </c>
      <c r="C3674" t="s">
        <v>157</v>
      </c>
      <c r="D3674" t="s">
        <v>524</v>
      </c>
      <c r="E3674" t="s">
        <v>46</v>
      </c>
      <c r="F3674" t="s">
        <v>47</v>
      </c>
      <c r="G3674">
        <v>31</v>
      </c>
      <c r="H3674">
        <v>403525</v>
      </c>
      <c r="I3674" t="s">
        <v>34</v>
      </c>
      <c r="J3674" s="1">
        <v>43872</v>
      </c>
      <c r="K3674">
        <v>1200</v>
      </c>
      <c r="L3674" t="s">
        <v>15072</v>
      </c>
      <c r="M3674" t="s">
        <v>287</v>
      </c>
      <c r="N3674" t="s">
        <v>15073</v>
      </c>
      <c r="O3674" t="s">
        <v>15074</v>
      </c>
      <c r="P3674" t="s">
        <v>71</v>
      </c>
      <c r="Q3674">
        <v>12</v>
      </c>
      <c r="R3674" t="s">
        <v>40</v>
      </c>
      <c r="S3674" t="s">
        <v>79</v>
      </c>
      <c r="T3674">
        <v>61467</v>
      </c>
      <c r="U3674" s="1">
        <v>45614</v>
      </c>
      <c r="V3674" t="s">
        <v>42</v>
      </c>
      <c r="W3674">
        <v>264621</v>
      </c>
      <c r="X3674" t="s">
        <v>15075</v>
      </c>
      <c r="Y3674">
        <v>401</v>
      </c>
      <c r="Z3674">
        <v>1999</v>
      </c>
      <c r="AA3674">
        <v>1</v>
      </c>
      <c r="AB3674">
        <v>799.6</v>
      </c>
    </row>
    <row r="3675" spans="1:28" x14ac:dyDescent="0.3">
      <c r="A3675" t="s">
        <v>28</v>
      </c>
      <c r="B3675" t="s">
        <v>29</v>
      </c>
      <c r="C3675" t="s">
        <v>30</v>
      </c>
      <c r="D3675" t="s">
        <v>149</v>
      </c>
      <c r="E3675" t="s">
        <v>32</v>
      </c>
      <c r="F3675" t="s">
        <v>135</v>
      </c>
      <c r="G3675">
        <v>45</v>
      </c>
      <c r="H3675">
        <v>403104</v>
      </c>
      <c r="I3675" t="s">
        <v>34</v>
      </c>
      <c r="J3675" s="1">
        <v>43889</v>
      </c>
      <c r="K3675">
        <v>1200</v>
      </c>
      <c r="L3675" t="s">
        <v>15076</v>
      </c>
      <c r="M3675" t="s">
        <v>129</v>
      </c>
      <c r="N3675" t="s">
        <v>15077</v>
      </c>
      <c r="O3675" t="s">
        <v>15078</v>
      </c>
      <c r="P3675" t="s">
        <v>51</v>
      </c>
      <c r="Q3675">
        <v>7</v>
      </c>
      <c r="R3675" t="s">
        <v>40</v>
      </c>
      <c r="S3675" t="s">
        <v>63</v>
      </c>
      <c r="T3675">
        <v>13332</v>
      </c>
      <c r="U3675" s="1">
        <v>45523</v>
      </c>
      <c r="V3675" t="s">
        <v>64</v>
      </c>
      <c r="W3675">
        <v>150565</v>
      </c>
      <c r="X3675" t="s">
        <v>15079</v>
      </c>
      <c r="Y3675">
        <v>338</v>
      </c>
      <c r="Z3675">
        <v>2192</v>
      </c>
      <c r="AA3675">
        <v>6</v>
      </c>
      <c r="AB3675">
        <v>5260.8</v>
      </c>
    </row>
    <row r="3676" spans="1:28" x14ac:dyDescent="0.3">
      <c r="A3676" t="s">
        <v>28</v>
      </c>
      <c r="B3676" t="s">
        <v>29</v>
      </c>
      <c r="C3676" t="s">
        <v>91</v>
      </c>
      <c r="D3676" t="s">
        <v>74</v>
      </c>
      <c r="E3676" t="s">
        <v>56</v>
      </c>
      <c r="F3676" t="s">
        <v>83</v>
      </c>
      <c r="G3676">
        <v>63</v>
      </c>
      <c r="H3676">
        <v>411207</v>
      </c>
      <c r="I3676" t="s">
        <v>34</v>
      </c>
      <c r="J3676" s="1">
        <v>43840</v>
      </c>
      <c r="K3676">
        <v>1100</v>
      </c>
      <c r="L3676" t="s">
        <v>15080</v>
      </c>
      <c r="M3676" t="s">
        <v>568</v>
      </c>
      <c r="N3676" t="s">
        <v>15081</v>
      </c>
      <c r="O3676" t="s">
        <v>15082</v>
      </c>
      <c r="P3676" t="s">
        <v>51</v>
      </c>
      <c r="Q3676">
        <v>13</v>
      </c>
      <c r="R3676" t="s">
        <v>88</v>
      </c>
      <c r="S3676" t="s">
        <v>79</v>
      </c>
      <c r="T3676">
        <v>36495</v>
      </c>
      <c r="U3676" s="1">
        <v>45404</v>
      </c>
      <c r="V3676" t="s">
        <v>80</v>
      </c>
      <c r="W3676">
        <v>650180</v>
      </c>
      <c r="X3676" t="s">
        <v>15083</v>
      </c>
      <c r="Y3676">
        <v>350</v>
      </c>
      <c r="Z3676">
        <v>1125</v>
      </c>
      <c r="AA3676">
        <v>6</v>
      </c>
      <c r="AB3676">
        <v>2700</v>
      </c>
    </row>
    <row r="3677" spans="1:28" x14ac:dyDescent="0.3">
      <c r="A3677" t="s">
        <v>28</v>
      </c>
      <c r="B3677" t="s">
        <v>29</v>
      </c>
      <c r="C3677" t="s">
        <v>44</v>
      </c>
      <c r="D3677" t="s">
        <v>338</v>
      </c>
      <c r="E3677" t="s">
        <v>32</v>
      </c>
      <c r="F3677" t="s">
        <v>355</v>
      </c>
      <c r="G3677">
        <v>83</v>
      </c>
      <c r="H3677">
        <v>435814</v>
      </c>
      <c r="I3677" t="s">
        <v>58</v>
      </c>
      <c r="J3677" s="1">
        <v>44191</v>
      </c>
      <c r="K3677">
        <v>950</v>
      </c>
      <c r="L3677" t="s">
        <v>15084</v>
      </c>
      <c r="M3677" t="s">
        <v>680</v>
      </c>
      <c r="N3677" t="s">
        <v>15085</v>
      </c>
      <c r="O3677" t="s">
        <v>15086</v>
      </c>
      <c r="P3677" t="s">
        <v>87</v>
      </c>
      <c r="Q3677">
        <v>8</v>
      </c>
      <c r="R3677" t="s">
        <v>40</v>
      </c>
      <c r="S3677" t="s">
        <v>79</v>
      </c>
      <c r="T3677">
        <v>68032</v>
      </c>
      <c r="U3677" s="1">
        <v>45338</v>
      </c>
      <c r="V3677" t="s">
        <v>119</v>
      </c>
      <c r="W3677">
        <v>396269</v>
      </c>
      <c r="X3677" t="s">
        <v>15087</v>
      </c>
      <c r="Y3677">
        <v>488</v>
      </c>
      <c r="Z3677">
        <v>2855</v>
      </c>
      <c r="AA3677">
        <v>5</v>
      </c>
      <c r="AB3677">
        <v>5710</v>
      </c>
    </row>
    <row r="3678" spans="1:28" x14ac:dyDescent="0.3">
      <c r="A3678" t="s">
        <v>28</v>
      </c>
      <c r="B3678" t="s">
        <v>29</v>
      </c>
      <c r="C3678" t="s">
        <v>54</v>
      </c>
      <c r="D3678" t="s">
        <v>149</v>
      </c>
      <c r="E3678" t="s">
        <v>46</v>
      </c>
      <c r="F3678" t="s">
        <v>106</v>
      </c>
      <c r="G3678">
        <v>55</v>
      </c>
      <c r="H3678">
        <v>412850</v>
      </c>
      <c r="I3678" t="s">
        <v>58</v>
      </c>
      <c r="J3678" s="1">
        <v>43847</v>
      </c>
      <c r="K3678">
        <v>1100</v>
      </c>
      <c r="L3678" t="s">
        <v>15088</v>
      </c>
      <c r="M3678" t="s">
        <v>680</v>
      </c>
      <c r="N3678" t="s">
        <v>15089</v>
      </c>
      <c r="O3678" t="s">
        <v>15090</v>
      </c>
      <c r="P3678" t="s">
        <v>71</v>
      </c>
      <c r="Q3678">
        <v>12</v>
      </c>
      <c r="R3678" t="s">
        <v>40</v>
      </c>
      <c r="S3678" t="s">
        <v>63</v>
      </c>
      <c r="T3678">
        <v>13628</v>
      </c>
      <c r="U3678" s="1">
        <v>45536</v>
      </c>
      <c r="V3678" t="s">
        <v>180</v>
      </c>
      <c r="W3678">
        <v>234296</v>
      </c>
      <c r="X3678" t="s">
        <v>15091</v>
      </c>
      <c r="Y3678">
        <v>684</v>
      </c>
      <c r="Z3678">
        <v>2643</v>
      </c>
      <c r="AA3678">
        <v>2</v>
      </c>
      <c r="AB3678">
        <v>2114.4</v>
      </c>
    </row>
    <row r="3679" spans="1:28" x14ac:dyDescent="0.3">
      <c r="A3679" t="s">
        <v>28</v>
      </c>
      <c r="B3679" t="s">
        <v>29</v>
      </c>
      <c r="C3679" t="s">
        <v>54</v>
      </c>
      <c r="D3679" t="s">
        <v>349</v>
      </c>
      <c r="E3679" t="s">
        <v>56</v>
      </c>
      <c r="F3679" t="s">
        <v>355</v>
      </c>
      <c r="G3679">
        <v>25</v>
      </c>
      <c r="H3679">
        <v>436242</v>
      </c>
      <c r="I3679" t="s">
        <v>34</v>
      </c>
      <c r="J3679" s="1">
        <v>45523</v>
      </c>
      <c r="K3679">
        <v>1000</v>
      </c>
      <c r="L3679" t="s">
        <v>15092</v>
      </c>
      <c r="M3679" t="s">
        <v>319</v>
      </c>
      <c r="N3679" t="s">
        <v>15093</v>
      </c>
      <c r="O3679" t="s">
        <v>15094</v>
      </c>
      <c r="P3679" t="s">
        <v>87</v>
      </c>
      <c r="Q3679">
        <v>7</v>
      </c>
      <c r="R3679" t="s">
        <v>40</v>
      </c>
      <c r="S3679" t="s">
        <v>79</v>
      </c>
      <c r="T3679">
        <v>37209</v>
      </c>
      <c r="U3679" s="1">
        <v>45459</v>
      </c>
      <c r="V3679" t="s">
        <v>52</v>
      </c>
      <c r="W3679">
        <v>616318</v>
      </c>
      <c r="X3679" t="s">
        <v>15095</v>
      </c>
      <c r="Y3679">
        <v>953</v>
      </c>
      <c r="Z3679">
        <v>1784</v>
      </c>
      <c r="AA3679">
        <v>4</v>
      </c>
      <c r="AB3679">
        <v>2854.4</v>
      </c>
    </row>
    <row r="3680" spans="1:28" x14ac:dyDescent="0.3">
      <c r="A3680" t="s">
        <v>28</v>
      </c>
      <c r="B3680" t="s">
        <v>29</v>
      </c>
      <c r="C3680" t="s">
        <v>30</v>
      </c>
      <c r="D3680" t="s">
        <v>524</v>
      </c>
      <c r="E3680" t="s">
        <v>32</v>
      </c>
      <c r="F3680" t="s">
        <v>33</v>
      </c>
      <c r="G3680">
        <v>74</v>
      </c>
      <c r="H3680">
        <v>426160</v>
      </c>
      <c r="I3680" t="s">
        <v>34</v>
      </c>
      <c r="J3680" s="1">
        <v>45622</v>
      </c>
      <c r="K3680">
        <v>1200</v>
      </c>
      <c r="L3680" t="s">
        <v>15096</v>
      </c>
      <c r="M3680" t="s">
        <v>222</v>
      </c>
      <c r="N3680" t="s">
        <v>15097</v>
      </c>
      <c r="O3680" t="s">
        <v>15098</v>
      </c>
      <c r="P3680" t="s">
        <v>51</v>
      </c>
      <c r="Q3680">
        <v>12</v>
      </c>
      <c r="R3680" t="s">
        <v>40</v>
      </c>
      <c r="S3680" t="s">
        <v>79</v>
      </c>
      <c r="T3680">
        <v>83547</v>
      </c>
      <c r="U3680" s="1">
        <v>45534</v>
      </c>
      <c r="V3680" t="s">
        <v>64</v>
      </c>
      <c r="W3680">
        <v>226432</v>
      </c>
      <c r="X3680" t="s">
        <v>15099</v>
      </c>
      <c r="Y3680">
        <v>627</v>
      </c>
      <c r="Z3680">
        <v>2796</v>
      </c>
      <c r="AA3680">
        <v>6</v>
      </c>
      <c r="AB3680" s="2" t="s">
        <v>15100</v>
      </c>
    </row>
    <row r="3681" spans="1:28" x14ac:dyDescent="0.3">
      <c r="A3681" t="s">
        <v>28</v>
      </c>
      <c r="B3681" t="s">
        <v>29</v>
      </c>
      <c r="C3681" t="s">
        <v>30</v>
      </c>
      <c r="D3681" t="s">
        <v>237</v>
      </c>
      <c r="E3681" t="s">
        <v>56</v>
      </c>
      <c r="F3681" t="s">
        <v>33</v>
      </c>
      <c r="G3681">
        <v>49</v>
      </c>
      <c r="H3681">
        <v>406597</v>
      </c>
      <c r="I3681" t="s">
        <v>34</v>
      </c>
      <c r="J3681" s="1">
        <v>44543</v>
      </c>
      <c r="K3681">
        <v>950</v>
      </c>
      <c r="L3681" t="s">
        <v>15101</v>
      </c>
      <c r="M3681" t="s">
        <v>818</v>
      </c>
      <c r="N3681" t="s">
        <v>15102</v>
      </c>
      <c r="O3681" t="s">
        <v>15103</v>
      </c>
      <c r="P3681" t="s">
        <v>71</v>
      </c>
      <c r="Q3681">
        <v>20</v>
      </c>
      <c r="R3681" t="s">
        <v>88</v>
      </c>
      <c r="S3681" t="s">
        <v>63</v>
      </c>
      <c r="T3681">
        <v>41245</v>
      </c>
      <c r="U3681" s="1">
        <v>45379</v>
      </c>
      <c r="V3681" t="s">
        <v>72</v>
      </c>
      <c r="W3681">
        <v>680122</v>
      </c>
      <c r="X3681" t="s">
        <v>15104</v>
      </c>
      <c r="Y3681">
        <v>917</v>
      </c>
      <c r="Z3681">
        <v>634</v>
      </c>
      <c r="AA3681">
        <v>4</v>
      </c>
      <c r="AB3681" s="2" t="s">
        <v>15105</v>
      </c>
    </row>
    <row r="3682" spans="1:28" x14ac:dyDescent="0.3">
      <c r="A3682" t="s">
        <v>28</v>
      </c>
      <c r="B3682" t="s">
        <v>29</v>
      </c>
      <c r="C3682" t="s">
        <v>66</v>
      </c>
      <c r="D3682" t="s">
        <v>611</v>
      </c>
      <c r="E3682" t="s">
        <v>32</v>
      </c>
      <c r="F3682" t="s">
        <v>33</v>
      </c>
      <c r="G3682">
        <v>25</v>
      </c>
      <c r="H3682">
        <v>438522</v>
      </c>
      <c r="I3682" t="s">
        <v>58</v>
      </c>
      <c r="J3682" s="1">
        <v>43874</v>
      </c>
      <c r="K3682">
        <v>1400</v>
      </c>
      <c r="L3682" t="s">
        <v>14849</v>
      </c>
      <c r="M3682" t="s">
        <v>68</v>
      </c>
      <c r="N3682" t="s">
        <v>15106</v>
      </c>
      <c r="O3682" t="s">
        <v>15107</v>
      </c>
      <c r="P3682" t="s">
        <v>51</v>
      </c>
      <c r="Q3682">
        <v>16</v>
      </c>
      <c r="R3682" t="s">
        <v>40</v>
      </c>
      <c r="S3682" t="s">
        <v>41</v>
      </c>
      <c r="T3682">
        <v>36498</v>
      </c>
      <c r="U3682" s="1">
        <v>45594</v>
      </c>
      <c r="V3682" t="s">
        <v>155</v>
      </c>
      <c r="W3682">
        <v>469488</v>
      </c>
      <c r="X3682" t="s">
        <v>15108</v>
      </c>
      <c r="Y3682">
        <v>880</v>
      </c>
      <c r="Z3682">
        <v>1141</v>
      </c>
      <c r="AA3682">
        <v>8</v>
      </c>
      <c r="AB3682" s="2" t="s">
        <v>15109</v>
      </c>
    </row>
    <row r="3683" spans="1:28" x14ac:dyDescent="0.3">
      <c r="A3683" t="s">
        <v>28</v>
      </c>
      <c r="B3683" t="s">
        <v>29</v>
      </c>
      <c r="C3683" t="s">
        <v>157</v>
      </c>
      <c r="D3683" t="s">
        <v>134</v>
      </c>
      <c r="E3683" t="s">
        <v>56</v>
      </c>
      <c r="F3683" t="s">
        <v>106</v>
      </c>
      <c r="G3683">
        <v>81</v>
      </c>
      <c r="H3683">
        <v>437079</v>
      </c>
      <c r="I3683" t="s">
        <v>34</v>
      </c>
      <c r="J3683" s="1">
        <v>45322</v>
      </c>
      <c r="K3683">
        <v>1300</v>
      </c>
      <c r="L3683" t="s">
        <v>15110</v>
      </c>
      <c r="M3683" t="s">
        <v>843</v>
      </c>
      <c r="N3683" t="s">
        <v>15111</v>
      </c>
      <c r="O3683" t="s">
        <v>15112</v>
      </c>
      <c r="P3683" t="s">
        <v>71</v>
      </c>
      <c r="Q3683">
        <v>9</v>
      </c>
      <c r="R3683" t="s">
        <v>88</v>
      </c>
      <c r="S3683" t="s">
        <v>118</v>
      </c>
      <c r="T3683">
        <v>48997</v>
      </c>
      <c r="U3683" s="1">
        <v>45465</v>
      </c>
      <c r="V3683" t="s">
        <v>52</v>
      </c>
      <c r="W3683">
        <v>773918</v>
      </c>
      <c r="X3683" t="s">
        <v>15113</v>
      </c>
      <c r="Y3683">
        <v>338</v>
      </c>
      <c r="Z3683">
        <v>1029</v>
      </c>
      <c r="AA3683">
        <v>3</v>
      </c>
      <c r="AB3683" s="2" t="s">
        <v>15114</v>
      </c>
    </row>
    <row r="3684" spans="1:28" x14ac:dyDescent="0.3">
      <c r="A3684" t="s">
        <v>28</v>
      </c>
      <c r="B3684" t="s">
        <v>29</v>
      </c>
      <c r="C3684" t="s">
        <v>30</v>
      </c>
      <c r="D3684" t="s">
        <v>467</v>
      </c>
      <c r="E3684" t="s">
        <v>32</v>
      </c>
      <c r="F3684" t="s">
        <v>113</v>
      </c>
      <c r="G3684">
        <v>49</v>
      </c>
      <c r="H3684">
        <v>411802</v>
      </c>
      <c r="I3684" t="s">
        <v>58</v>
      </c>
      <c r="J3684" s="1">
        <v>44154</v>
      </c>
      <c r="K3684">
        <v>1100</v>
      </c>
      <c r="L3684" t="s">
        <v>15115</v>
      </c>
      <c r="M3684" t="s">
        <v>334</v>
      </c>
      <c r="N3684" t="s">
        <v>15116</v>
      </c>
      <c r="O3684" t="s">
        <v>15117</v>
      </c>
      <c r="P3684" t="s">
        <v>51</v>
      </c>
      <c r="Q3684">
        <v>8</v>
      </c>
      <c r="R3684" t="s">
        <v>40</v>
      </c>
      <c r="S3684" t="s">
        <v>41</v>
      </c>
      <c r="T3684">
        <v>95078</v>
      </c>
      <c r="U3684" s="1">
        <v>45461</v>
      </c>
      <c r="V3684" t="s">
        <v>52</v>
      </c>
      <c r="W3684">
        <v>287400</v>
      </c>
      <c r="X3684" t="s">
        <v>12716</v>
      </c>
      <c r="Y3684">
        <v>460</v>
      </c>
      <c r="Z3684">
        <v>1267</v>
      </c>
      <c r="AA3684">
        <v>1</v>
      </c>
      <c r="AB3684">
        <v>506.8</v>
      </c>
    </row>
    <row r="3685" spans="1:28" x14ac:dyDescent="0.3">
      <c r="A3685" t="s">
        <v>28</v>
      </c>
      <c r="B3685" t="s">
        <v>29</v>
      </c>
      <c r="C3685" t="s">
        <v>54</v>
      </c>
      <c r="D3685" t="s">
        <v>560</v>
      </c>
      <c r="E3685" t="s">
        <v>32</v>
      </c>
      <c r="F3685" t="s">
        <v>150</v>
      </c>
      <c r="G3685">
        <v>75</v>
      </c>
      <c r="H3685">
        <v>400066</v>
      </c>
      <c r="I3685" t="s">
        <v>34</v>
      </c>
      <c r="J3685" s="1">
        <v>44415</v>
      </c>
      <c r="K3685">
        <v>1300</v>
      </c>
      <c r="L3685" t="s">
        <v>15118</v>
      </c>
      <c r="M3685" t="s">
        <v>895</v>
      </c>
      <c r="N3685" t="s">
        <v>15119</v>
      </c>
      <c r="O3685" t="s">
        <v>15120</v>
      </c>
      <c r="P3685" t="s">
        <v>51</v>
      </c>
      <c r="Q3685">
        <v>4</v>
      </c>
      <c r="R3685" t="s">
        <v>40</v>
      </c>
      <c r="S3685" t="s">
        <v>63</v>
      </c>
      <c r="T3685">
        <v>81305</v>
      </c>
      <c r="U3685" s="1">
        <v>45591</v>
      </c>
      <c r="V3685" t="s">
        <v>155</v>
      </c>
      <c r="W3685">
        <v>605132</v>
      </c>
      <c r="X3685" t="s">
        <v>15121</v>
      </c>
      <c r="Y3685">
        <v>478</v>
      </c>
      <c r="Z3685">
        <v>541</v>
      </c>
      <c r="AA3685">
        <v>6</v>
      </c>
      <c r="AB3685">
        <v>1298.4000000000001</v>
      </c>
    </row>
    <row r="3686" spans="1:28" x14ac:dyDescent="0.3">
      <c r="A3686" t="s">
        <v>28</v>
      </c>
      <c r="B3686" t="s">
        <v>29</v>
      </c>
      <c r="C3686" t="s">
        <v>66</v>
      </c>
      <c r="D3686" t="s">
        <v>621</v>
      </c>
      <c r="E3686" t="s">
        <v>46</v>
      </c>
      <c r="F3686" t="s">
        <v>175</v>
      </c>
      <c r="G3686">
        <v>22</v>
      </c>
      <c r="H3686">
        <v>422932</v>
      </c>
      <c r="I3686" t="s">
        <v>58</v>
      </c>
      <c r="J3686" s="1">
        <v>45340</v>
      </c>
      <c r="K3686">
        <v>1300</v>
      </c>
      <c r="L3686" t="s">
        <v>15122</v>
      </c>
      <c r="M3686" t="s">
        <v>313</v>
      </c>
      <c r="N3686" t="s">
        <v>15123</v>
      </c>
      <c r="O3686" t="s">
        <v>15124</v>
      </c>
      <c r="P3686" t="s">
        <v>87</v>
      </c>
      <c r="Q3686">
        <v>12</v>
      </c>
      <c r="R3686" t="s">
        <v>88</v>
      </c>
      <c r="S3686" t="s">
        <v>79</v>
      </c>
      <c r="T3686">
        <v>62074</v>
      </c>
      <c r="U3686" s="1">
        <v>45572</v>
      </c>
      <c r="V3686" t="s">
        <v>155</v>
      </c>
      <c r="W3686">
        <v>620037</v>
      </c>
      <c r="X3686" t="s">
        <v>13085</v>
      </c>
      <c r="Y3686">
        <v>430</v>
      </c>
      <c r="Z3686">
        <v>2997</v>
      </c>
      <c r="AA3686">
        <v>6</v>
      </c>
      <c r="AB3686">
        <v>7192.8</v>
      </c>
    </row>
    <row r="3687" spans="1:28" x14ac:dyDescent="0.3">
      <c r="A3687" t="s">
        <v>28</v>
      </c>
      <c r="B3687" t="s">
        <v>29</v>
      </c>
      <c r="C3687" t="s">
        <v>44</v>
      </c>
      <c r="D3687" t="s">
        <v>560</v>
      </c>
      <c r="E3687" t="s">
        <v>46</v>
      </c>
      <c r="F3687" t="s">
        <v>83</v>
      </c>
      <c r="G3687">
        <v>62</v>
      </c>
      <c r="H3687">
        <v>421967</v>
      </c>
      <c r="I3687" t="s">
        <v>58</v>
      </c>
      <c r="J3687" s="1">
        <v>44011</v>
      </c>
      <c r="K3687">
        <v>1200</v>
      </c>
      <c r="L3687" t="s">
        <v>868</v>
      </c>
      <c r="M3687" t="s">
        <v>308</v>
      </c>
      <c r="N3687" t="s">
        <v>15125</v>
      </c>
      <c r="O3687" t="s">
        <v>15126</v>
      </c>
      <c r="P3687" t="s">
        <v>87</v>
      </c>
      <c r="Q3687">
        <v>4</v>
      </c>
      <c r="R3687" t="s">
        <v>40</v>
      </c>
      <c r="S3687" t="s">
        <v>63</v>
      </c>
      <c r="T3687">
        <v>86420</v>
      </c>
      <c r="U3687" s="1">
        <v>45390</v>
      </c>
      <c r="V3687" t="s">
        <v>80</v>
      </c>
      <c r="W3687">
        <v>667617</v>
      </c>
      <c r="X3687" t="s">
        <v>2297</v>
      </c>
      <c r="Y3687">
        <v>497</v>
      </c>
      <c r="Z3687">
        <v>2096</v>
      </c>
      <c r="AA3687">
        <v>4</v>
      </c>
      <c r="AB3687" s="2" t="s">
        <v>13562</v>
      </c>
    </row>
    <row r="3688" spans="1:28" x14ac:dyDescent="0.3">
      <c r="A3688" t="s">
        <v>28</v>
      </c>
      <c r="B3688" t="s">
        <v>29</v>
      </c>
      <c r="C3688" t="s">
        <v>54</v>
      </c>
      <c r="D3688" t="s">
        <v>170</v>
      </c>
      <c r="E3688" t="s">
        <v>32</v>
      </c>
      <c r="F3688" t="s">
        <v>47</v>
      </c>
      <c r="G3688">
        <v>77</v>
      </c>
      <c r="H3688">
        <v>429243</v>
      </c>
      <c r="I3688" t="s">
        <v>58</v>
      </c>
      <c r="J3688" s="1">
        <v>45315</v>
      </c>
      <c r="K3688">
        <v>1300</v>
      </c>
      <c r="L3688" t="s">
        <v>15127</v>
      </c>
      <c r="M3688" t="s">
        <v>623</v>
      </c>
      <c r="N3688" t="s">
        <v>15128</v>
      </c>
      <c r="O3688" t="s">
        <v>15129</v>
      </c>
      <c r="P3688" t="s">
        <v>87</v>
      </c>
      <c r="Q3688">
        <v>16</v>
      </c>
      <c r="R3688" t="s">
        <v>88</v>
      </c>
      <c r="S3688" t="s">
        <v>118</v>
      </c>
      <c r="T3688">
        <v>79026</v>
      </c>
      <c r="U3688" s="1">
        <v>45581</v>
      </c>
      <c r="V3688" t="s">
        <v>155</v>
      </c>
      <c r="W3688">
        <v>693311</v>
      </c>
      <c r="X3688" t="s">
        <v>15130</v>
      </c>
      <c r="Y3688">
        <v>520</v>
      </c>
      <c r="Z3688">
        <v>2523</v>
      </c>
      <c r="AA3688">
        <v>4</v>
      </c>
      <c r="AB3688">
        <v>4036.8</v>
      </c>
    </row>
    <row r="3689" spans="1:28" x14ac:dyDescent="0.3">
      <c r="A3689" t="s">
        <v>28</v>
      </c>
      <c r="B3689" t="s">
        <v>29</v>
      </c>
      <c r="C3689" t="s">
        <v>157</v>
      </c>
      <c r="D3689" t="s">
        <v>98</v>
      </c>
      <c r="E3689" t="s">
        <v>56</v>
      </c>
      <c r="F3689" t="s">
        <v>175</v>
      </c>
      <c r="G3689">
        <v>27</v>
      </c>
      <c r="H3689">
        <v>426993</v>
      </c>
      <c r="I3689" t="s">
        <v>58</v>
      </c>
      <c r="J3689" s="1">
        <v>45614</v>
      </c>
      <c r="K3689">
        <v>1100</v>
      </c>
      <c r="L3689" t="s">
        <v>15131</v>
      </c>
      <c r="M3689" t="s">
        <v>2124</v>
      </c>
      <c r="N3689" t="s">
        <v>15132</v>
      </c>
      <c r="O3689" t="s">
        <v>15133</v>
      </c>
      <c r="P3689" t="s">
        <v>71</v>
      </c>
      <c r="Q3689">
        <v>4</v>
      </c>
      <c r="R3689" t="s">
        <v>40</v>
      </c>
      <c r="S3689" t="s">
        <v>41</v>
      </c>
      <c r="T3689">
        <v>58674</v>
      </c>
      <c r="U3689" s="1">
        <v>45580</v>
      </c>
      <c r="V3689" t="s">
        <v>155</v>
      </c>
      <c r="W3689">
        <v>588626</v>
      </c>
      <c r="X3689" t="s">
        <v>15134</v>
      </c>
      <c r="Y3689">
        <v>777</v>
      </c>
      <c r="Z3689">
        <v>2809</v>
      </c>
      <c r="AA3689">
        <v>2</v>
      </c>
      <c r="AB3689" s="2" t="s">
        <v>15135</v>
      </c>
    </row>
    <row r="3690" spans="1:28" x14ac:dyDescent="0.3">
      <c r="A3690" t="s">
        <v>28</v>
      </c>
      <c r="B3690" t="s">
        <v>29</v>
      </c>
      <c r="C3690" t="s">
        <v>44</v>
      </c>
      <c r="D3690" t="s">
        <v>55</v>
      </c>
      <c r="E3690" t="s">
        <v>56</v>
      </c>
      <c r="F3690" t="s">
        <v>113</v>
      </c>
      <c r="G3690">
        <v>62</v>
      </c>
      <c r="H3690">
        <v>414592</v>
      </c>
      <c r="I3690" t="s">
        <v>34</v>
      </c>
      <c r="J3690" s="1">
        <v>44060</v>
      </c>
      <c r="K3690">
        <v>950</v>
      </c>
      <c r="L3690" t="s">
        <v>15136</v>
      </c>
      <c r="M3690" t="s">
        <v>895</v>
      </c>
      <c r="N3690" t="s">
        <v>15137</v>
      </c>
      <c r="O3690" t="s">
        <v>15138</v>
      </c>
      <c r="P3690" t="s">
        <v>39</v>
      </c>
      <c r="Q3690">
        <v>3</v>
      </c>
      <c r="R3690" t="s">
        <v>40</v>
      </c>
      <c r="S3690" t="s">
        <v>79</v>
      </c>
      <c r="T3690">
        <v>59577</v>
      </c>
      <c r="U3690" s="1">
        <v>45594</v>
      </c>
      <c r="V3690" t="s">
        <v>155</v>
      </c>
      <c r="W3690">
        <v>437285</v>
      </c>
      <c r="X3690" t="s">
        <v>15139</v>
      </c>
      <c r="Y3690">
        <v>932</v>
      </c>
      <c r="Z3690">
        <v>778</v>
      </c>
      <c r="AA3690">
        <v>2</v>
      </c>
      <c r="AB3690" s="2" t="s">
        <v>15140</v>
      </c>
    </row>
    <row r="3691" spans="1:28" x14ac:dyDescent="0.3">
      <c r="A3691" t="s">
        <v>28</v>
      </c>
      <c r="B3691" t="s">
        <v>29</v>
      </c>
      <c r="C3691" t="s">
        <v>193</v>
      </c>
      <c r="D3691" t="s">
        <v>92</v>
      </c>
      <c r="E3691" t="s">
        <v>32</v>
      </c>
      <c r="F3691" t="s">
        <v>33</v>
      </c>
      <c r="G3691">
        <v>91</v>
      </c>
      <c r="H3691">
        <v>439962</v>
      </c>
      <c r="I3691" t="s">
        <v>34</v>
      </c>
      <c r="J3691" s="1">
        <v>44437</v>
      </c>
      <c r="K3691">
        <v>1300</v>
      </c>
      <c r="L3691" t="s">
        <v>15141</v>
      </c>
      <c r="M3691" t="s">
        <v>1030</v>
      </c>
      <c r="N3691" t="s">
        <v>15142</v>
      </c>
      <c r="O3691">
        <f>1-556-637-1266</f>
        <v>-2458</v>
      </c>
      <c r="P3691" t="s">
        <v>39</v>
      </c>
      <c r="Q3691">
        <v>20</v>
      </c>
      <c r="R3691" t="s">
        <v>88</v>
      </c>
      <c r="S3691" t="s">
        <v>118</v>
      </c>
      <c r="T3691">
        <v>75584</v>
      </c>
      <c r="U3691" s="1">
        <v>45524</v>
      </c>
      <c r="V3691" t="s">
        <v>64</v>
      </c>
      <c r="W3691">
        <v>953029</v>
      </c>
      <c r="X3691" t="s">
        <v>15143</v>
      </c>
      <c r="Y3691">
        <v>204</v>
      </c>
      <c r="Z3691">
        <v>1827</v>
      </c>
      <c r="AA3691">
        <v>5</v>
      </c>
      <c r="AB3691">
        <v>3654</v>
      </c>
    </row>
    <row r="3692" spans="1:28" x14ac:dyDescent="0.3">
      <c r="A3692" t="s">
        <v>28</v>
      </c>
      <c r="B3692" t="s">
        <v>29</v>
      </c>
      <c r="C3692" t="s">
        <v>148</v>
      </c>
      <c r="D3692" t="s">
        <v>220</v>
      </c>
      <c r="E3692" t="s">
        <v>46</v>
      </c>
      <c r="F3692" t="s">
        <v>57</v>
      </c>
      <c r="G3692">
        <v>45</v>
      </c>
      <c r="H3692">
        <v>405012</v>
      </c>
      <c r="I3692" t="s">
        <v>34</v>
      </c>
      <c r="J3692" s="1">
        <v>44677</v>
      </c>
      <c r="K3692">
        <v>1200</v>
      </c>
      <c r="L3692" t="s">
        <v>15144</v>
      </c>
      <c r="M3692" t="s">
        <v>269</v>
      </c>
      <c r="N3692" t="s">
        <v>15145</v>
      </c>
      <c r="O3692" t="s">
        <v>15146</v>
      </c>
      <c r="P3692" t="s">
        <v>87</v>
      </c>
      <c r="Q3692">
        <v>18</v>
      </c>
      <c r="R3692" t="s">
        <v>88</v>
      </c>
      <c r="S3692" t="s">
        <v>41</v>
      </c>
      <c r="T3692">
        <v>96050</v>
      </c>
      <c r="U3692" s="1">
        <v>45375</v>
      </c>
      <c r="V3692" t="s">
        <v>72</v>
      </c>
      <c r="W3692">
        <v>507176</v>
      </c>
      <c r="X3692" t="s">
        <v>15147</v>
      </c>
      <c r="Y3692">
        <v>496</v>
      </c>
      <c r="Z3692">
        <v>1843</v>
      </c>
      <c r="AA3692">
        <v>2</v>
      </c>
      <c r="AB3692">
        <v>1474.4</v>
      </c>
    </row>
    <row r="3693" spans="1:28" x14ac:dyDescent="0.3">
      <c r="A3693" t="s">
        <v>28</v>
      </c>
      <c r="B3693" t="s">
        <v>29</v>
      </c>
      <c r="C3693" t="s">
        <v>30</v>
      </c>
      <c r="D3693" t="s">
        <v>364</v>
      </c>
      <c r="E3693" t="s">
        <v>46</v>
      </c>
      <c r="F3693" t="s">
        <v>33</v>
      </c>
      <c r="G3693">
        <v>62</v>
      </c>
      <c r="H3693">
        <v>408749</v>
      </c>
      <c r="I3693" t="s">
        <v>34</v>
      </c>
      <c r="J3693" s="1">
        <v>44617</v>
      </c>
      <c r="K3693">
        <v>1300</v>
      </c>
      <c r="L3693" t="s">
        <v>15148</v>
      </c>
      <c r="M3693" t="s">
        <v>195</v>
      </c>
      <c r="N3693" t="s">
        <v>15149</v>
      </c>
      <c r="O3693" t="s">
        <v>15150</v>
      </c>
      <c r="P3693" t="s">
        <v>71</v>
      </c>
      <c r="Q3693">
        <v>5</v>
      </c>
      <c r="R3693" t="s">
        <v>88</v>
      </c>
      <c r="S3693" t="s">
        <v>118</v>
      </c>
      <c r="T3693">
        <v>27552</v>
      </c>
      <c r="U3693" s="1">
        <v>45366</v>
      </c>
      <c r="V3693" t="s">
        <v>72</v>
      </c>
      <c r="W3693">
        <v>140205</v>
      </c>
      <c r="X3693" t="s">
        <v>15151</v>
      </c>
      <c r="Y3693">
        <v>282</v>
      </c>
      <c r="Z3693">
        <v>2605</v>
      </c>
      <c r="AA3693">
        <v>8</v>
      </c>
      <c r="AB3693">
        <v>8336</v>
      </c>
    </row>
    <row r="3694" spans="1:28" x14ac:dyDescent="0.3">
      <c r="A3694" t="s">
        <v>28</v>
      </c>
      <c r="B3694" t="s">
        <v>29</v>
      </c>
      <c r="C3694" t="s">
        <v>30</v>
      </c>
      <c r="D3694" t="s">
        <v>274</v>
      </c>
      <c r="E3694" t="s">
        <v>32</v>
      </c>
      <c r="F3694" t="s">
        <v>113</v>
      </c>
      <c r="G3694">
        <v>78</v>
      </c>
      <c r="H3694">
        <v>405162</v>
      </c>
      <c r="I3694" t="s">
        <v>58</v>
      </c>
      <c r="J3694" s="1">
        <v>44637</v>
      </c>
      <c r="K3694">
        <v>1200</v>
      </c>
      <c r="L3694" t="s">
        <v>15152</v>
      </c>
      <c r="M3694" t="s">
        <v>211</v>
      </c>
      <c r="N3694" t="s">
        <v>15153</v>
      </c>
      <c r="O3694" t="s">
        <v>15154</v>
      </c>
      <c r="P3694" t="s">
        <v>39</v>
      </c>
      <c r="Q3694">
        <v>9</v>
      </c>
      <c r="R3694" t="s">
        <v>88</v>
      </c>
      <c r="S3694" t="s">
        <v>63</v>
      </c>
      <c r="T3694">
        <v>26265</v>
      </c>
      <c r="U3694" s="1">
        <v>45501</v>
      </c>
      <c r="V3694" t="s">
        <v>126</v>
      </c>
      <c r="W3694">
        <v>274758</v>
      </c>
      <c r="X3694" t="s">
        <v>15155</v>
      </c>
      <c r="Y3694">
        <v>703</v>
      </c>
      <c r="Z3694">
        <v>1769</v>
      </c>
      <c r="AA3694">
        <v>4</v>
      </c>
      <c r="AB3694">
        <v>2830.4</v>
      </c>
    </row>
    <row r="3695" spans="1:28" x14ac:dyDescent="0.3">
      <c r="A3695" t="s">
        <v>28</v>
      </c>
      <c r="B3695" t="s">
        <v>29</v>
      </c>
      <c r="C3695" t="s">
        <v>44</v>
      </c>
      <c r="D3695" t="s">
        <v>31</v>
      </c>
      <c r="E3695" t="s">
        <v>56</v>
      </c>
      <c r="F3695" t="s">
        <v>150</v>
      </c>
      <c r="G3695">
        <v>73</v>
      </c>
      <c r="H3695">
        <v>430405</v>
      </c>
      <c r="I3695" t="s">
        <v>34</v>
      </c>
      <c r="J3695" s="1">
        <v>45144</v>
      </c>
      <c r="K3695">
        <v>1000</v>
      </c>
      <c r="L3695" t="s">
        <v>15156</v>
      </c>
      <c r="M3695" t="s">
        <v>165</v>
      </c>
      <c r="N3695" t="s">
        <v>15157</v>
      </c>
      <c r="O3695" t="s">
        <v>15158</v>
      </c>
      <c r="P3695" t="s">
        <v>51</v>
      </c>
      <c r="Q3695">
        <v>10</v>
      </c>
      <c r="R3695" t="s">
        <v>88</v>
      </c>
      <c r="S3695" t="s">
        <v>79</v>
      </c>
      <c r="T3695">
        <v>22874</v>
      </c>
      <c r="U3695" s="1">
        <v>45301</v>
      </c>
      <c r="V3695" t="s">
        <v>111</v>
      </c>
      <c r="W3695">
        <v>508587</v>
      </c>
      <c r="X3695" t="s">
        <v>15159</v>
      </c>
      <c r="Y3695">
        <v>797</v>
      </c>
      <c r="Z3695">
        <v>2490</v>
      </c>
      <c r="AA3695">
        <v>3</v>
      </c>
      <c r="AB3695">
        <v>2988</v>
      </c>
    </row>
    <row r="3696" spans="1:28" x14ac:dyDescent="0.3">
      <c r="A3696" t="s">
        <v>28</v>
      </c>
      <c r="B3696" t="s">
        <v>29</v>
      </c>
      <c r="C3696" t="s">
        <v>30</v>
      </c>
      <c r="D3696" t="s">
        <v>637</v>
      </c>
      <c r="E3696" t="s">
        <v>56</v>
      </c>
      <c r="F3696" t="s">
        <v>135</v>
      </c>
      <c r="G3696">
        <v>33</v>
      </c>
      <c r="H3696">
        <v>408960</v>
      </c>
      <c r="I3696" t="s">
        <v>58</v>
      </c>
      <c r="J3696" s="1">
        <v>44392</v>
      </c>
      <c r="K3696">
        <v>1300</v>
      </c>
      <c r="L3696" t="s">
        <v>15160</v>
      </c>
      <c r="M3696" t="s">
        <v>542</v>
      </c>
      <c r="N3696" t="s">
        <v>15161</v>
      </c>
      <c r="O3696" t="s">
        <v>15162</v>
      </c>
      <c r="P3696" t="s">
        <v>87</v>
      </c>
      <c r="Q3696">
        <v>13</v>
      </c>
      <c r="R3696" t="s">
        <v>88</v>
      </c>
      <c r="S3696" t="s">
        <v>41</v>
      </c>
      <c r="T3696">
        <v>45808</v>
      </c>
      <c r="U3696" s="1">
        <v>45578</v>
      </c>
      <c r="V3696" t="s">
        <v>155</v>
      </c>
      <c r="W3696">
        <v>607017</v>
      </c>
      <c r="X3696" t="s">
        <v>15163</v>
      </c>
      <c r="Y3696">
        <v>680</v>
      </c>
      <c r="Z3696">
        <v>589</v>
      </c>
      <c r="AA3696">
        <v>7</v>
      </c>
      <c r="AB3696">
        <v>1649.2</v>
      </c>
    </row>
    <row r="3697" spans="1:28" x14ac:dyDescent="0.3">
      <c r="A3697" t="s">
        <v>28</v>
      </c>
      <c r="B3697" t="s">
        <v>29</v>
      </c>
      <c r="C3697" t="s">
        <v>54</v>
      </c>
      <c r="D3697" t="s">
        <v>442</v>
      </c>
      <c r="E3697" t="s">
        <v>32</v>
      </c>
      <c r="F3697" t="s">
        <v>355</v>
      </c>
      <c r="G3697">
        <v>1</v>
      </c>
      <c r="H3697">
        <v>400603</v>
      </c>
      <c r="I3697" t="s">
        <v>58</v>
      </c>
      <c r="J3697" s="1">
        <v>44336</v>
      </c>
      <c r="K3697">
        <v>1200</v>
      </c>
      <c r="L3697" t="s">
        <v>15164</v>
      </c>
      <c r="M3697" t="s">
        <v>496</v>
      </c>
      <c r="N3697" t="s">
        <v>15165</v>
      </c>
      <c r="O3697">
        <v>4129256351</v>
      </c>
      <c r="P3697" t="s">
        <v>39</v>
      </c>
      <c r="Q3697">
        <v>11</v>
      </c>
      <c r="R3697" t="s">
        <v>40</v>
      </c>
      <c r="S3697" t="s">
        <v>79</v>
      </c>
      <c r="T3697">
        <v>46020</v>
      </c>
      <c r="U3697" s="1">
        <v>45627</v>
      </c>
      <c r="V3697" t="s">
        <v>259</v>
      </c>
      <c r="W3697">
        <v>628911</v>
      </c>
      <c r="X3697" t="s">
        <v>15166</v>
      </c>
      <c r="Y3697">
        <v>806</v>
      </c>
      <c r="Z3697">
        <v>900</v>
      </c>
      <c r="AA3697">
        <v>7</v>
      </c>
      <c r="AB3697">
        <v>2520</v>
      </c>
    </row>
    <row r="3698" spans="1:28" x14ac:dyDescent="0.3">
      <c r="A3698" t="s">
        <v>28</v>
      </c>
      <c r="B3698" t="s">
        <v>29</v>
      </c>
      <c r="C3698" t="s">
        <v>91</v>
      </c>
      <c r="D3698" t="s">
        <v>254</v>
      </c>
      <c r="E3698" t="s">
        <v>32</v>
      </c>
      <c r="F3698" t="s">
        <v>175</v>
      </c>
      <c r="G3698">
        <v>24</v>
      </c>
      <c r="H3698">
        <v>431936</v>
      </c>
      <c r="I3698" t="s">
        <v>58</v>
      </c>
      <c r="J3698" s="1">
        <v>44532</v>
      </c>
      <c r="K3698">
        <v>1400</v>
      </c>
      <c r="L3698" t="s">
        <v>15167</v>
      </c>
      <c r="M3698" t="s">
        <v>1366</v>
      </c>
      <c r="N3698" t="s">
        <v>15168</v>
      </c>
      <c r="O3698" t="s">
        <v>15169</v>
      </c>
      <c r="P3698" t="s">
        <v>71</v>
      </c>
      <c r="Q3698">
        <v>9</v>
      </c>
      <c r="R3698" t="s">
        <v>88</v>
      </c>
      <c r="S3698" t="s">
        <v>63</v>
      </c>
      <c r="T3698">
        <v>86219</v>
      </c>
      <c r="U3698" s="1">
        <v>45567</v>
      </c>
      <c r="V3698" t="s">
        <v>155</v>
      </c>
      <c r="W3698">
        <v>449300</v>
      </c>
      <c r="X3698" t="s">
        <v>15170</v>
      </c>
      <c r="Y3698">
        <v>457</v>
      </c>
      <c r="Z3698">
        <v>687</v>
      </c>
      <c r="AA3698">
        <v>5</v>
      </c>
      <c r="AB3698">
        <v>1374</v>
      </c>
    </row>
    <row r="3699" spans="1:28" x14ac:dyDescent="0.3">
      <c r="A3699" t="s">
        <v>28</v>
      </c>
      <c r="B3699" t="s">
        <v>29</v>
      </c>
      <c r="C3699" t="s">
        <v>30</v>
      </c>
      <c r="D3699" t="s">
        <v>338</v>
      </c>
      <c r="E3699" t="s">
        <v>32</v>
      </c>
      <c r="F3699" t="s">
        <v>33</v>
      </c>
      <c r="G3699">
        <v>64</v>
      </c>
      <c r="H3699">
        <v>425572</v>
      </c>
      <c r="I3699" t="s">
        <v>34</v>
      </c>
      <c r="J3699" s="1">
        <v>45269</v>
      </c>
      <c r="K3699">
        <v>950</v>
      </c>
      <c r="L3699" t="s">
        <v>15171</v>
      </c>
      <c r="M3699" t="s">
        <v>345</v>
      </c>
      <c r="N3699" t="s">
        <v>15172</v>
      </c>
      <c r="O3699">
        <v>9045952285</v>
      </c>
      <c r="P3699" t="s">
        <v>87</v>
      </c>
      <c r="Q3699">
        <v>13</v>
      </c>
      <c r="R3699" t="s">
        <v>88</v>
      </c>
      <c r="S3699" t="s">
        <v>79</v>
      </c>
      <c r="T3699">
        <v>30043</v>
      </c>
      <c r="U3699" s="1">
        <v>45602</v>
      </c>
      <c r="V3699" t="s">
        <v>42</v>
      </c>
      <c r="W3699">
        <v>274149</v>
      </c>
      <c r="X3699" t="s">
        <v>15173</v>
      </c>
      <c r="Y3699">
        <v>223</v>
      </c>
      <c r="Z3699">
        <v>1294</v>
      </c>
      <c r="AA3699">
        <v>1</v>
      </c>
      <c r="AB3699">
        <v>517.6</v>
      </c>
    </row>
    <row r="3700" spans="1:28" x14ac:dyDescent="0.3">
      <c r="A3700" t="s">
        <v>28</v>
      </c>
      <c r="B3700" t="s">
        <v>29</v>
      </c>
      <c r="C3700" t="s">
        <v>157</v>
      </c>
      <c r="D3700" t="s">
        <v>524</v>
      </c>
      <c r="E3700" t="s">
        <v>32</v>
      </c>
      <c r="F3700" t="s">
        <v>99</v>
      </c>
      <c r="G3700">
        <v>86</v>
      </c>
      <c r="H3700">
        <v>406468</v>
      </c>
      <c r="I3700" t="s">
        <v>34</v>
      </c>
      <c r="J3700" s="1">
        <v>44914</v>
      </c>
      <c r="K3700">
        <v>1200</v>
      </c>
      <c r="L3700" t="s">
        <v>15174</v>
      </c>
      <c r="M3700" t="s">
        <v>152</v>
      </c>
      <c r="N3700" t="s">
        <v>15175</v>
      </c>
      <c r="O3700">
        <f>1-496-449-3786</f>
        <v>-4730</v>
      </c>
      <c r="P3700" t="s">
        <v>71</v>
      </c>
      <c r="Q3700">
        <v>7</v>
      </c>
      <c r="R3700" t="s">
        <v>88</v>
      </c>
      <c r="S3700" t="s">
        <v>63</v>
      </c>
      <c r="T3700">
        <v>49093</v>
      </c>
      <c r="U3700" s="1">
        <v>45495</v>
      </c>
      <c r="V3700" t="s">
        <v>126</v>
      </c>
      <c r="W3700">
        <v>865765</v>
      </c>
      <c r="X3700" t="s">
        <v>15176</v>
      </c>
      <c r="Y3700">
        <v>338</v>
      </c>
      <c r="Z3700">
        <v>1756</v>
      </c>
      <c r="AA3700">
        <v>6</v>
      </c>
      <c r="AB3700" s="2" t="s">
        <v>15177</v>
      </c>
    </row>
    <row r="3701" spans="1:28" x14ac:dyDescent="0.3">
      <c r="A3701" t="s">
        <v>28</v>
      </c>
      <c r="B3701" t="s">
        <v>29</v>
      </c>
      <c r="C3701" t="s">
        <v>148</v>
      </c>
      <c r="D3701" t="s">
        <v>616</v>
      </c>
      <c r="E3701" t="s">
        <v>32</v>
      </c>
      <c r="F3701" t="s">
        <v>135</v>
      </c>
      <c r="G3701">
        <v>43</v>
      </c>
      <c r="H3701">
        <v>436336</v>
      </c>
      <c r="I3701" t="s">
        <v>34</v>
      </c>
      <c r="J3701" s="1">
        <v>45436</v>
      </c>
      <c r="K3701">
        <v>800</v>
      </c>
      <c r="L3701" t="s">
        <v>15178</v>
      </c>
      <c r="M3701" t="s">
        <v>269</v>
      </c>
      <c r="N3701" t="s">
        <v>15179</v>
      </c>
      <c r="O3701" t="s">
        <v>15180</v>
      </c>
      <c r="P3701" t="s">
        <v>39</v>
      </c>
      <c r="Q3701">
        <v>16</v>
      </c>
      <c r="R3701" t="s">
        <v>40</v>
      </c>
      <c r="S3701" t="s">
        <v>63</v>
      </c>
      <c r="T3701">
        <v>67444</v>
      </c>
      <c r="U3701" s="1">
        <v>45442</v>
      </c>
      <c r="V3701" t="s">
        <v>140</v>
      </c>
      <c r="W3701">
        <v>327441</v>
      </c>
      <c r="X3701" t="s">
        <v>15181</v>
      </c>
      <c r="Y3701">
        <v>677</v>
      </c>
      <c r="Z3701">
        <v>2387</v>
      </c>
      <c r="AA3701">
        <v>5</v>
      </c>
      <c r="AB3701">
        <v>4774</v>
      </c>
    </row>
    <row r="3702" spans="1:28" x14ac:dyDescent="0.3">
      <c r="A3702" t="s">
        <v>28</v>
      </c>
      <c r="B3702" t="s">
        <v>29</v>
      </c>
      <c r="C3702" t="s">
        <v>54</v>
      </c>
      <c r="D3702" t="s">
        <v>237</v>
      </c>
      <c r="E3702" t="s">
        <v>32</v>
      </c>
      <c r="F3702" t="s">
        <v>83</v>
      </c>
      <c r="G3702">
        <v>79</v>
      </c>
      <c r="H3702">
        <v>436964</v>
      </c>
      <c r="I3702" t="s">
        <v>34</v>
      </c>
      <c r="J3702" s="1">
        <v>44218</v>
      </c>
      <c r="K3702">
        <v>1400</v>
      </c>
      <c r="L3702" t="s">
        <v>15182</v>
      </c>
      <c r="M3702" t="s">
        <v>1483</v>
      </c>
      <c r="N3702" t="s">
        <v>15183</v>
      </c>
      <c r="O3702" t="s">
        <v>15184</v>
      </c>
      <c r="P3702" t="s">
        <v>71</v>
      </c>
      <c r="Q3702">
        <v>17</v>
      </c>
      <c r="R3702" t="s">
        <v>40</v>
      </c>
      <c r="S3702" t="s">
        <v>63</v>
      </c>
      <c r="T3702">
        <v>99071</v>
      </c>
      <c r="U3702" s="1">
        <v>45589</v>
      </c>
      <c r="V3702" t="s">
        <v>155</v>
      </c>
      <c r="W3702">
        <v>571284</v>
      </c>
      <c r="X3702" t="s">
        <v>15185</v>
      </c>
      <c r="Y3702">
        <v>901</v>
      </c>
      <c r="Z3702">
        <v>2846</v>
      </c>
      <c r="AA3702">
        <v>6</v>
      </c>
      <c r="AB3702" s="2" t="s">
        <v>15186</v>
      </c>
    </row>
    <row r="3703" spans="1:28" x14ac:dyDescent="0.3">
      <c r="A3703" t="s">
        <v>28</v>
      </c>
      <c r="B3703" t="s">
        <v>29</v>
      </c>
      <c r="C3703" t="s">
        <v>148</v>
      </c>
      <c r="D3703" t="s">
        <v>338</v>
      </c>
      <c r="E3703" t="s">
        <v>56</v>
      </c>
      <c r="F3703" t="s">
        <v>355</v>
      </c>
      <c r="G3703">
        <v>96</v>
      </c>
      <c r="H3703">
        <v>425040</v>
      </c>
      <c r="I3703" t="s">
        <v>34</v>
      </c>
      <c r="J3703" s="1">
        <v>44899</v>
      </c>
      <c r="K3703">
        <v>1100</v>
      </c>
      <c r="L3703" t="s">
        <v>15187</v>
      </c>
      <c r="M3703" t="s">
        <v>895</v>
      </c>
      <c r="N3703" t="s">
        <v>15188</v>
      </c>
      <c r="O3703" t="s">
        <v>15189</v>
      </c>
      <c r="P3703" t="s">
        <v>71</v>
      </c>
      <c r="Q3703">
        <v>16</v>
      </c>
      <c r="R3703" t="s">
        <v>88</v>
      </c>
      <c r="S3703" t="s">
        <v>79</v>
      </c>
      <c r="T3703">
        <v>91569</v>
      </c>
      <c r="U3703" s="1">
        <v>45362</v>
      </c>
      <c r="V3703" t="s">
        <v>72</v>
      </c>
      <c r="W3703">
        <v>232491</v>
      </c>
      <c r="X3703" t="s">
        <v>15190</v>
      </c>
      <c r="Y3703">
        <v>833</v>
      </c>
      <c r="Z3703">
        <v>663</v>
      </c>
      <c r="AA3703">
        <v>1</v>
      </c>
      <c r="AB3703">
        <v>265.2</v>
      </c>
    </row>
    <row r="3704" spans="1:28" x14ac:dyDescent="0.3">
      <c r="A3704" t="s">
        <v>28</v>
      </c>
      <c r="B3704" t="s">
        <v>29</v>
      </c>
      <c r="C3704" t="s">
        <v>44</v>
      </c>
      <c r="D3704" t="s">
        <v>291</v>
      </c>
      <c r="E3704" t="s">
        <v>56</v>
      </c>
      <c r="F3704" t="s">
        <v>355</v>
      </c>
      <c r="G3704">
        <v>81</v>
      </c>
      <c r="H3704">
        <v>432737</v>
      </c>
      <c r="I3704" t="s">
        <v>58</v>
      </c>
      <c r="J3704" s="1">
        <v>45469</v>
      </c>
      <c r="K3704">
        <v>1000</v>
      </c>
      <c r="L3704" t="s">
        <v>15191</v>
      </c>
      <c r="M3704" t="s">
        <v>94</v>
      </c>
      <c r="N3704" t="s">
        <v>15192</v>
      </c>
      <c r="O3704" t="s">
        <v>15193</v>
      </c>
      <c r="P3704" t="s">
        <v>71</v>
      </c>
      <c r="Q3704">
        <v>19</v>
      </c>
      <c r="R3704" t="s">
        <v>40</v>
      </c>
      <c r="S3704" t="s">
        <v>79</v>
      </c>
      <c r="T3704">
        <v>68819</v>
      </c>
      <c r="U3704" s="1">
        <v>45396</v>
      </c>
      <c r="V3704" t="s">
        <v>80</v>
      </c>
      <c r="W3704">
        <v>821332</v>
      </c>
      <c r="X3704" t="s">
        <v>15194</v>
      </c>
      <c r="Y3704">
        <v>906</v>
      </c>
      <c r="Z3704">
        <v>2737</v>
      </c>
      <c r="AA3704">
        <v>3</v>
      </c>
      <c r="AB3704">
        <v>3284.4</v>
      </c>
    </row>
    <row r="3705" spans="1:28" x14ac:dyDescent="0.3">
      <c r="A3705" t="s">
        <v>28</v>
      </c>
      <c r="B3705" t="s">
        <v>29</v>
      </c>
      <c r="C3705" t="s">
        <v>30</v>
      </c>
      <c r="D3705" t="s">
        <v>142</v>
      </c>
      <c r="E3705" t="s">
        <v>56</v>
      </c>
      <c r="F3705" t="s">
        <v>99</v>
      </c>
      <c r="G3705">
        <v>7</v>
      </c>
      <c r="H3705">
        <v>430502</v>
      </c>
      <c r="I3705" t="s">
        <v>58</v>
      </c>
      <c r="J3705" s="1">
        <v>44514</v>
      </c>
      <c r="K3705">
        <v>1000</v>
      </c>
      <c r="L3705" t="s">
        <v>15195</v>
      </c>
      <c r="M3705" t="s">
        <v>506</v>
      </c>
      <c r="N3705" t="s">
        <v>15196</v>
      </c>
      <c r="O3705" t="s">
        <v>15197</v>
      </c>
      <c r="P3705" t="s">
        <v>87</v>
      </c>
      <c r="Q3705">
        <v>14</v>
      </c>
      <c r="R3705" t="s">
        <v>88</v>
      </c>
      <c r="S3705" t="s">
        <v>79</v>
      </c>
      <c r="T3705">
        <v>15246</v>
      </c>
      <c r="U3705" s="1">
        <v>45614</v>
      </c>
      <c r="V3705" t="s">
        <v>42</v>
      </c>
      <c r="W3705">
        <v>321312</v>
      </c>
      <c r="X3705" t="s">
        <v>15198</v>
      </c>
      <c r="Y3705">
        <v>298</v>
      </c>
      <c r="Z3705">
        <v>2947</v>
      </c>
      <c r="AA3705">
        <v>5</v>
      </c>
      <c r="AB3705">
        <v>5894</v>
      </c>
    </row>
    <row r="3706" spans="1:28" x14ac:dyDescent="0.3">
      <c r="A3706" t="s">
        <v>28</v>
      </c>
      <c r="B3706" t="s">
        <v>29</v>
      </c>
      <c r="C3706" t="s">
        <v>54</v>
      </c>
      <c r="D3706" t="s">
        <v>411</v>
      </c>
      <c r="E3706" t="s">
        <v>56</v>
      </c>
      <c r="F3706" t="s">
        <v>47</v>
      </c>
      <c r="G3706">
        <v>45</v>
      </c>
      <c r="H3706">
        <v>410364</v>
      </c>
      <c r="I3706" t="s">
        <v>34</v>
      </c>
      <c r="J3706" s="1">
        <v>44147</v>
      </c>
      <c r="K3706">
        <v>800</v>
      </c>
      <c r="L3706" t="s">
        <v>15199</v>
      </c>
      <c r="M3706" t="s">
        <v>680</v>
      </c>
      <c r="N3706" t="s">
        <v>15200</v>
      </c>
      <c r="O3706" t="s">
        <v>15201</v>
      </c>
      <c r="P3706" t="s">
        <v>51</v>
      </c>
      <c r="Q3706">
        <v>10</v>
      </c>
      <c r="R3706" t="s">
        <v>88</v>
      </c>
      <c r="S3706" t="s">
        <v>41</v>
      </c>
      <c r="T3706">
        <v>95210</v>
      </c>
      <c r="U3706" s="1">
        <v>45611</v>
      </c>
      <c r="V3706" t="s">
        <v>42</v>
      </c>
      <c r="W3706">
        <v>435087</v>
      </c>
      <c r="X3706" t="s">
        <v>15202</v>
      </c>
      <c r="Y3706">
        <v>766</v>
      </c>
      <c r="Z3706">
        <v>843</v>
      </c>
      <c r="AA3706">
        <v>1</v>
      </c>
      <c r="AB3706" s="2" t="s">
        <v>15203</v>
      </c>
    </row>
    <row r="3707" spans="1:28" x14ac:dyDescent="0.3">
      <c r="A3707" t="s">
        <v>28</v>
      </c>
      <c r="B3707" t="s">
        <v>29</v>
      </c>
      <c r="C3707" t="s">
        <v>193</v>
      </c>
      <c r="D3707" t="s">
        <v>182</v>
      </c>
      <c r="E3707" t="s">
        <v>46</v>
      </c>
      <c r="F3707" t="s">
        <v>106</v>
      </c>
      <c r="G3707">
        <v>46</v>
      </c>
      <c r="H3707">
        <v>427004</v>
      </c>
      <c r="I3707" t="s">
        <v>34</v>
      </c>
      <c r="J3707" s="1">
        <v>44358</v>
      </c>
      <c r="K3707">
        <v>1000</v>
      </c>
      <c r="L3707" t="s">
        <v>15204</v>
      </c>
      <c r="M3707" t="s">
        <v>123</v>
      </c>
      <c r="N3707" t="s">
        <v>15205</v>
      </c>
      <c r="O3707" t="s">
        <v>15206</v>
      </c>
      <c r="P3707" t="s">
        <v>87</v>
      </c>
      <c r="Q3707">
        <v>11</v>
      </c>
      <c r="R3707" t="s">
        <v>88</v>
      </c>
      <c r="S3707" t="s">
        <v>79</v>
      </c>
      <c r="T3707">
        <v>70163</v>
      </c>
      <c r="U3707" s="1">
        <v>45597</v>
      </c>
      <c r="V3707" t="s">
        <v>42</v>
      </c>
      <c r="W3707">
        <v>322664</v>
      </c>
      <c r="X3707" t="s">
        <v>2382</v>
      </c>
      <c r="Y3707">
        <v>420</v>
      </c>
      <c r="Z3707">
        <v>1291</v>
      </c>
      <c r="AA3707">
        <v>7</v>
      </c>
      <c r="AB3707">
        <v>3614.8</v>
      </c>
    </row>
    <row r="3708" spans="1:28" x14ac:dyDescent="0.3">
      <c r="A3708" t="s">
        <v>28</v>
      </c>
      <c r="B3708" t="s">
        <v>29</v>
      </c>
      <c r="C3708" t="s">
        <v>66</v>
      </c>
      <c r="D3708" t="s">
        <v>511</v>
      </c>
      <c r="E3708" t="s">
        <v>56</v>
      </c>
      <c r="F3708" t="s">
        <v>106</v>
      </c>
      <c r="G3708">
        <v>59</v>
      </c>
      <c r="H3708">
        <v>417575</v>
      </c>
      <c r="I3708" t="s">
        <v>34</v>
      </c>
      <c r="J3708" s="1">
        <v>44045</v>
      </c>
      <c r="K3708">
        <v>1300</v>
      </c>
      <c r="L3708" t="s">
        <v>15207</v>
      </c>
      <c r="M3708" t="s">
        <v>222</v>
      </c>
      <c r="N3708" t="s">
        <v>15208</v>
      </c>
      <c r="O3708" t="s">
        <v>15209</v>
      </c>
      <c r="P3708" t="s">
        <v>71</v>
      </c>
      <c r="Q3708">
        <v>5</v>
      </c>
      <c r="R3708" t="s">
        <v>88</v>
      </c>
      <c r="S3708" t="s">
        <v>79</v>
      </c>
      <c r="T3708">
        <v>45464</v>
      </c>
      <c r="U3708" s="1">
        <v>45390</v>
      </c>
      <c r="V3708" t="s">
        <v>80</v>
      </c>
      <c r="W3708">
        <v>111204</v>
      </c>
      <c r="X3708" t="s">
        <v>15210</v>
      </c>
      <c r="Y3708">
        <v>466</v>
      </c>
      <c r="Z3708">
        <v>1965</v>
      </c>
      <c r="AA3708">
        <v>6</v>
      </c>
      <c r="AB3708">
        <v>4716</v>
      </c>
    </row>
    <row r="3709" spans="1:28" x14ac:dyDescent="0.3">
      <c r="A3709" t="s">
        <v>28</v>
      </c>
      <c r="B3709" t="s">
        <v>29</v>
      </c>
      <c r="C3709" t="s">
        <v>54</v>
      </c>
      <c r="D3709" t="s">
        <v>291</v>
      </c>
      <c r="E3709" t="s">
        <v>46</v>
      </c>
      <c r="F3709" t="s">
        <v>47</v>
      </c>
      <c r="G3709">
        <v>78</v>
      </c>
      <c r="H3709">
        <v>423004</v>
      </c>
      <c r="I3709" t="s">
        <v>34</v>
      </c>
      <c r="J3709" s="1">
        <v>45465</v>
      </c>
      <c r="K3709">
        <v>1300</v>
      </c>
      <c r="L3709" t="s">
        <v>15211</v>
      </c>
      <c r="M3709" t="s">
        <v>195</v>
      </c>
      <c r="N3709" t="s">
        <v>15212</v>
      </c>
      <c r="O3709" t="s">
        <v>15213</v>
      </c>
      <c r="P3709" t="s">
        <v>87</v>
      </c>
      <c r="Q3709">
        <v>14</v>
      </c>
      <c r="R3709" t="s">
        <v>88</v>
      </c>
      <c r="S3709" t="s">
        <v>41</v>
      </c>
      <c r="T3709">
        <v>39279</v>
      </c>
      <c r="U3709" s="1">
        <v>45428</v>
      </c>
      <c r="V3709" t="s">
        <v>140</v>
      </c>
      <c r="W3709">
        <v>574240</v>
      </c>
      <c r="X3709" t="s">
        <v>3280</v>
      </c>
      <c r="Y3709">
        <v>883</v>
      </c>
      <c r="Z3709">
        <v>2331</v>
      </c>
      <c r="AA3709">
        <v>7</v>
      </c>
      <c r="AB3709">
        <v>6526.8</v>
      </c>
    </row>
    <row r="3710" spans="1:28" x14ac:dyDescent="0.3">
      <c r="A3710" t="s">
        <v>28</v>
      </c>
      <c r="B3710" t="s">
        <v>29</v>
      </c>
      <c r="C3710" t="s">
        <v>44</v>
      </c>
      <c r="D3710" t="s">
        <v>92</v>
      </c>
      <c r="E3710" t="s">
        <v>56</v>
      </c>
      <c r="F3710" t="s">
        <v>47</v>
      </c>
      <c r="G3710">
        <v>73</v>
      </c>
      <c r="H3710">
        <v>404981</v>
      </c>
      <c r="I3710" t="s">
        <v>34</v>
      </c>
      <c r="J3710" s="1">
        <v>44172</v>
      </c>
      <c r="K3710">
        <v>1000</v>
      </c>
      <c r="L3710" t="s">
        <v>3697</v>
      </c>
      <c r="M3710" t="s">
        <v>1048</v>
      </c>
      <c r="N3710" t="s">
        <v>15214</v>
      </c>
      <c r="O3710" t="s">
        <v>15215</v>
      </c>
      <c r="P3710" t="s">
        <v>51</v>
      </c>
      <c r="Q3710">
        <v>12</v>
      </c>
      <c r="R3710" t="s">
        <v>40</v>
      </c>
      <c r="S3710" t="s">
        <v>79</v>
      </c>
      <c r="T3710">
        <v>47717</v>
      </c>
      <c r="U3710" s="1">
        <v>45416</v>
      </c>
      <c r="V3710" t="s">
        <v>140</v>
      </c>
      <c r="W3710">
        <v>894682</v>
      </c>
      <c r="X3710" t="s">
        <v>15216</v>
      </c>
      <c r="Y3710">
        <v>661</v>
      </c>
      <c r="Z3710">
        <v>1932</v>
      </c>
      <c r="AA3710">
        <v>6</v>
      </c>
      <c r="AB3710">
        <v>4636.8</v>
      </c>
    </row>
    <row r="3711" spans="1:28" x14ac:dyDescent="0.3">
      <c r="A3711" t="s">
        <v>28</v>
      </c>
      <c r="B3711" t="s">
        <v>29</v>
      </c>
      <c r="C3711" t="s">
        <v>44</v>
      </c>
      <c r="D3711" t="s">
        <v>560</v>
      </c>
      <c r="E3711" t="s">
        <v>32</v>
      </c>
      <c r="F3711" t="s">
        <v>47</v>
      </c>
      <c r="G3711">
        <v>44</v>
      </c>
      <c r="H3711">
        <v>427602</v>
      </c>
      <c r="I3711" t="s">
        <v>34</v>
      </c>
      <c r="J3711" s="1">
        <v>45332</v>
      </c>
      <c r="K3711">
        <v>800</v>
      </c>
      <c r="L3711" t="s">
        <v>15217</v>
      </c>
      <c r="M3711" t="s">
        <v>108</v>
      </c>
      <c r="N3711" t="s">
        <v>15218</v>
      </c>
      <c r="O3711" t="s">
        <v>15219</v>
      </c>
      <c r="P3711" t="s">
        <v>71</v>
      </c>
      <c r="Q3711">
        <v>3</v>
      </c>
      <c r="R3711" t="s">
        <v>88</v>
      </c>
      <c r="S3711" t="s">
        <v>118</v>
      </c>
      <c r="T3711">
        <v>72985</v>
      </c>
      <c r="U3711" s="1">
        <v>45410</v>
      </c>
      <c r="V3711" t="s">
        <v>80</v>
      </c>
      <c r="W3711">
        <v>363412</v>
      </c>
      <c r="X3711" t="s">
        <v>10232</v>
      </c>
      <c r="Y3711">
        <v>609</v>
      </c>
      <c r="Z3711">
        <v>2800</v>
      </c>
      <c r="AA3711">
        <v>4</v>
      </c>
      <c r="AB3711">
        <v>4480</v>
      </c>
    </row>
    <row r="3712" spans="1:28" x14ac:dyDescent="0.3">
      <c r="A3712" t="s">
        <v>28</v>
      </c>
      <c r="B3712" t="s">
        <v>29</v>
      </c>
      <c r="C3712" t="s">
        <v>44</v>
      </c>
      <c r="D3712" t="s">
        <v>267</v>
      </c>
      <c r="E3712" t="s">
        <v>46</v>
      </c>
      <c r="F3712" t="s">
        <v>57</v>
      </c>
      <c r="G3712">
        <v>82</v>
      </c>
      <c r="H3712">
        <v>426815</v>
      </c>
      <c r="I3712" t="s">
        <v>58</v>
      </c>
      <c r="J3712" s="1">
        <v>43881</v>
      </c>
      <c r="K3712">
        <v>1200</v>
      </c>
      <c r="L3712" t="s">
        <v>15220</v>
      </c>
      <c r="M3712" t="s">
        <v>670</v>
      </c>
      <c r="N3712" t="s">
        <v>15221</v>
      </c>
      <c r="O3712" t="s">
        <v>15222</v>
      </c>
      <c r="P3712" t="s">
        <v>51</v>
      </c>
      <c r="Q3712">
        <v>14</v>
      </c>
      <c r="R3712" t="s">
        <v>40</v>
      </c>
      <c r="S3712" t="s">
        <v>63</v>
      </c>
      <c r="T3712">
        <v>43424</v>
      </c>
      <c r="U3712" s="1">
        <v>45442</v>
      </c>
      <c r="V3712" t="s">
        <v>140</v>
      </c>
      <c r="W3712">
        <v>236332</v>
      </c>
      <c r="X3712" t="s">
        <v>15223</v>
      </c>
      <c r="Y3712">
        <v>415</v>
      </c>
      <c r="Z3712">
        <v>1585</v>
      </c>
      <c r="AA3712">
        <v>1</v>
      </c>
      <c r="AB3712">
        <v>634</v>
      </c>
    </row>
    <row r="3713" spans="1:28" x14ac:dyDescent="0.3">
      <c r="A3713" t="s">
        <v>28</v>
      </c>
      <c r="B3713" t="s">
        <v>29</v>
      </c>
      <c r="C3713" t="s">
        <v>157</v>
      </c>
      <c r="D3713" t="s">
        <v>187</v>
      </c>
      <c r="E3713" t="s">
        <v>46</v>
      </c>
      <c r="F3713" t="s">
        <v>150</v>
      </c>
      <c r="G3713">
        <v>46</v>
      </c>
      <c r="H3713">
        <v>431748</v>
      </c>
      <c r="I3713" t="s">
        <v>34</v>
      </c>
      <c r="J3713" s="1">
        <v>44125</v>
      </c>
      <c r="K3713">
        <v>950</v>
      </c>
      <c r="L3713" t="s">
        <v>15224</v>
      </c>
      <c r="M3713" t="s">
        <v>129</v>
      </c>
      <c r="N3713" t="s">
        <v>15225</v>
      </c>
      <c r="O3713" t="s">
        <v>15226</v>
      </c>
      <c r="P3713" t="s">
        <v>39</v>
      </c>
      <c r="Q3713">
        <v>7</v>
      </c>
      <c r="R3713" t="s">
        <v>88</v>
      </c>
      <c r="S3713" t="s">
        <v>79</v>
      </c>
      <c r="T3713">
        <v>14338</v>
      </c>
      <c r="U3713" s="1">
        <v>45391</v>
      </c>
      <c r="V3713" t="s">
        <v>80</v>
      </c>
      <c r="W3713">
        <v>806907</v>
      </c>
      <c r="X3713" t="s">
        <v>15227</v>
      </c>
      <c r="Y3713">
        <v>427</v>
      </c>
      <c r="Z3713">
        <v>1549</v>
      </c>
      <c r="AA3713">
        <v>4</v>
      </c>
      <c r="AB3713">
        <v>2478.4</v>
      </c>
    </row>
    <row r="3714" spans="1:28" x14ac:dyDescent="0.3">
      <c r="A3714" t="s">
        <v>28</v>
      </c>
      <c r="B3714" t="s">
        <v>29</v>
      </c>
      <c r="C3714" t="s">
        <v>157</v>
      </c>
      <c r="D3714" t="s">
        <v>55</v>
      </c>
      <c r="E3714" t="s">
        <v>56</v>
      </c>
      <c r="F3714" t="s">
        <v>99</v>
      </c>
      <c r="G3714">
        <v>10</v>
      </c>
      <c r="H3714">
        <v>406678</v>
      </c>
      <c r="I3714" t="s">
        <v>58</v>
      </c>
      <c r="J3714" s="1">
        <v>44241</v>
      </c>
      <c r="K3714">
        <v>800</v>
      </c>
      <c r="L3714" t="s">
        <v>15228</v>
      </c>
      <c r="M3714" t="s">
        <v>869</v>
      </c>
      <c r="N3714" t="s">
        <v>15229</v>
      </c>
      <c r="O3714" t="s">
        <v>15230</v>
      </c>
      <c r="P3714" t="s">
        <v>51</v>
      </c>
      <c r="Q3714">
        <v>5</v>
      </c>
      <c r="R3714" t="s">
        <v>88</v>
      </c>
      <c r="S3714" t="s">
        <v>118</v>
      </c>
      <c r="T3714">
        <v>86801</v>
      </c>
      <c r="U3714" s="1">
        <v>45603</v>
      </c>
      <c r="V3714" t="s">
        <v>42</v>
      </c>
      <c r="W3714">
        <v>720604</v>
      </c>
      <c r="X3714" t="s">
        <v>15231</v>
      </c>
      <c r="Y3714">
        <v>984</v>
      </c>
      <c r="Z3714">
        <v>1879</v>
      </c>
      <c r="AA3714">
        <v>4</v>
      </c>
      <c r="AB3714">
        <v>3006.4</v>
      </c>
    </row>
    <row r="3715" spans="1:28" x14ac:dyDescent="0.3">
      <c r="A3715" t="s">
        <v>28</v>
      </c>
      <c r="B3715" t="s">
        <v>29</v>
      </c>
      <c r="C3715" t="s">
        <v>44</v>
      </c>
      <c r="D3715" t="s">
        <v>349</v>
      </c>
      <c r="E3715" t="s">
        <v>46</v>
      </c>
      <c r="F3715" t="s">
        <v>150</v>
      </c>
      <c r="G3715">
        <v>46</v>
      </c>
      <c r="H3715">
        <v>423971</v>
      </c>
      <c r="I3715" t="s">
        <v>34</v>
      </c>
      <c r="J3715" s="1">
        <v>44858</v>
      </c>
      <c r="K3715">
        <v>1000</v>
      </c>
      <c r="L3715" t="s">
        <v>15232</v>
      </c>
      <c r="M3715" t="s">
        <v>487</v>
      </c>
      <c r="N3715" t="s">
        <v>15233</v>
      </c>
      <c r="O3715" t="s">
        <v>15234</v>
      </c>
      <c r="P3715" t="s">
        <v>87</v>
      </c>
      <c r="Q3715">
        <v>12</v>
      </c>
      <c r="R3715" t="s">
        <v>40</v>
      </c>
      <c r="S3715" t="s">
        <v>63</v>
      </c>
      <c r="T3715">
        <v>50582</v>
      </c>
      <c r="U3715" s="1">
        <v>45567</v>
      </c>
      <c r="V3715" t="s">
        <v>155</v>
      </c>
      <c r="W3715">
        <v>605170</v>
      </c>
      <c r="X3715" t="s">
        <v>15235</v>
      </c>
      <c r="Y3715">
        <v>892</v>
      </c>
      <c r="Z3715">
        <v>1535</v>
      </c>
      <c r="AA3715">
        <v>5</v>
      </c>
      <c r="AB3715">
        <v>3070</v>
      </c>
    </row>
    <row r="3716" spans="1:28" x14ac:dyDescent="0.3">
      <c r="A3716" t="s">
        <v>28</v>
      </c>
      <c r="B3716" t="s">
        <v>29</v>
      </c>
      <c r="C3716" t="s">
        <v>44</v>
      </c>
      <c r="D3716" t="s">
        <v>237</v>
      </c>
      <c r="E3716" t="s">
        <v>46</v>
      </c>
      <c r="F3716" t="s">
        <v>47</v>
      </c>
      <c r="G3716">
        <v>65</v>
      </c>
      <c r="H3716">
        <v>438835</v>
      </c>
      <c r="I3716" t="s">
        <v>34</v>
      </c>
      <c r="J3716" s="1">
        <v>44193</v>
      </c>
      <c r="K3716">
        <v>1200</v>
      </c>
      <c r="L3716" t="s">
        <v>15236</v>
      </c>
      <c r="M3716" t="s">
        <v>1017</v>
      </c>
      <c r="N3716" t="s">
        <v>15237</v>
      </c>
      <c r="O3716" t="s">
        <v>15238</v>
      </c>
      <c r="P3716" t="s">
        <v>51</v>
      </c>
      <c r="Q3716">
        <v>16</v>
      </c>
      <c r="R3716" t="s">
        <v>40</v>
      </c>
      <c r="S3716" t="s">
        <v>79</v>
      </c>
      <c r="T3716">
        <v>87172</v>
      </c>
      <c r="U3716" s="1">
        <v>45518</v>
      </c>
      <c r="V3716" t="s">
        <v>64</v>
      </c>
      <c r="W3716">
        <v>162686</v>
      </c>
      <c r="X3716" t="s">
        <v>15239</v>
      </c>
      <c r="Y3716">
        <v>308</v>
      </c>
      <c r="Z3716">
        <v>2273</v>
      </c>
      <c r="AA3716">
        <v>3</v>
      </c>
      <c r="AB3716" s="2" t="s">
        <v>15240</v>
      </c>
    </row>
    <row r="3717" spans="1:28" x14ac:dyDescent="0.3">
      <c r="A3717" t="s">
        <v>28</v>
      </c>
      <c r="B3717" t="s">
        <v>29</v>
      </c>
      <c r="C3717" t="s">
        <v>157</v>
      </c>
      <c r="D3717" t="s">
        <v>55</v>
      </c>
      <c r="E3717" t="s">
        <v>56</v>
      </c>
      <c r="F3717" t="s">
        <v>57</v>
      </c>
      <c r="G3717">
        <v>9</v>
      </c>
      <c r="H3717">
        <v>425700</v>
      </c>
      <c r="I3717" t="s">
        <v>58</v>
      </c>
      <c r="J3717" s="1">
        <v>44571</v>
      </c>
      <c r="K3717">
        <v>800</v>
      </c>
      <c r="L3717" t="s">
        <v>15241</v>
      </c>
      <c r="M3717" t="s">
        <v>1118</v>
      </c>
      <c r="N3717" t="s">
        <v>15242</v>
      </c>
      <c r="O3717" t="s">
        <v>15243</v>
      </c>
      <c r="P3717" t="s">
        <v>87</v>
      </c>
      <c r="Q3717">
        <v>16</v>
      </c>
      <c r="R3717" t="s">
        <v>40</v>
      </c>
      <c r="S3717" t="s">
        <v>41</v>
      </c>
      <c r="T3717">
        <v>78368</v>
      </c>
      <c r="U3717" s="1">
        <v>45488</v>
      </c>
      <c r="V3717" t="s">
        <v>126</v>
      </c>
      <c r="W3717">
        <v>536085</v>
      </c>
      <c r="X3717" t="s">
        <v>15244</v>
      </c>
      <c r="Y3717">
        <v>235</v>
      </c>
      <c r="Z3717">
        <v>2277</v>
      </c>
      <c r="AA3717">
        <v>2</v>
      </c>
      <c r="AB3717" s="2" t="s">
        <v>9267</v>
      </c>
    </row>
    <row r="3718" spans="1:28" x14ac:dyDescent="0.3">
      <c r="A3718" t="s">
        <v>28</v>
      </c>
      <c r="B3718" t="s">
        <v>29</v>
      </c>
      <c r="C3718" t="s">
        <v>193</v>
      </c>
      <c r="D3718" t="s">
        <v>274</v>
      </c>
      <c r="E3718" t="s">
        <v>46</v>
      </c>
      <c r="F3718" t="s">
        <v>83</v>
      </c>
      <c r="G3718">
        <v>51</v>
      </c>
      <c r="H3718">
        <v>409485</v>
      </c>
      <c r="I3718" t="s">
        <v>58</v>
      </c>
      <c r="J3718" s="1">
        <v>45355</v>
      </c>
      <c r="K3718">
        <v>1000</v>
      </c>
      <c r="L3718" t="s">
        <v>15245</v>
      </c>
      <c r="M3718" t="s">
        <v>1007</v>
      </c>
      <c r="N3718" t="s">
        <v>15246</v>
      </c>
      <c r="O3718">
        <v>6793440613</v>
      </c>
      <c r="P3718" t="s">
        <v>51</v>
      </c>
      <c r="Q3718">
        <v>9</v>
      </c>
      <c r="R3718" t="s">
        <v>40</v>
      </c>
      <c r="S3718" t="s">
        <v>41</v>
      </c>
      <c r="T3718">
        <v>53280</v>
      </c>
      <c r="U3718" s="1">
        <v>45524</v>
      </c>
      <c r="V3718" t="s">
        <v>64</v>
      </c>
      <c r="W3718">
        <v>468878</v>
      </c>
      <c r="X3718" t="s">
        <v>15247</v>
      </c>
      <c r="Y3718">
        <v>803</v>
      </c>
      <c r="Z3718">
        <v>1292</v>
      </c>
      <c r="AA3718">
        <v>6</v>
      </c>
      <c r="AB3718">
        <v>3100.8</v>
      </c>
    </row>
    <row r="3719" spans="1:28" x14ac:dyDescent="0.3">
      <c r="A3719" t="s">
        <v>28</v>
      </c>
      <c r="B3719" t="s">
        <v>29</v>
      </c>
      <c r="C3719" t="s">
        <v>91</v>
      </c>
      <c r="D3719" t="s">
        <v>411</v>
      </c>
      <c r="E3719" t="s">
        <v>56</v>
      </c>
      <c r="F3719" t="s">
        <v>83</v>
      </c>
      <c r="G3719">
        <v>94</v>
      </c>
      <c r="H3719">
        <v>430153</v>
      </c>
      <c r="I3719" t="s">
        <v>58</v>
      </c>
      <c r="J3719" s="1">
        <v>45230</v>
      </c>
      <c r="K3719">
        <v>800</v>
      </c>
      <c r="L3719" t="s">
        <v>15248</v>
      </c>
      <c r="M3719" t="s">
        <v>1483</v>
      </c>
      <c r="N3719" t="s">
        <v>15249</v>
      </c>
      <c r="O3719">
        <v>5864134780</v>
      </c>
      <c r="P3719" t="s">
        <v>39</v>
      </c>
      <c r="Q3719">
        <v>10</v>
      </c>
      <c r="R3719" t="s">
        <v>88</v>
      </c>
      <c r="S3719" t="s">
        <v>63</v>
      </c>
      <c r="T3719">
        <v>82250</v>
      </c>
      <c r="U3719" s="1">
        <v>45316</v>
      </c>
      <c r="V3719" t="s">
        <v>111</v>
      </c>
      <c r="W3719">
        <v>546269</v>
      </c>
      <c r="X3719" t="s">
        <v>15250</v>
      </c>
      <c r="Y3719">
        <v>430</v>
      </c>
      <c r="Z3719">
        <v>1880</v>
      </c>
      <c r="AA3719">
        <v>1</v>
      </c>
      <c r="AB3719">
        <v>752</v>
      </c>
    </row>
    <row r="3720" spans="1:28" x14ac:dyDescent="0.3">
      <c r="A3720" t="s">
        <v>28</v>
      </c>
      <c r="B3720" t="s">
        <v>29</v>
      </c>
      <c r="C3720" t="s">
        <v>193</v>
      </c>
      <c r="D3720" t="s">
        <v>237</v>
      </c>
      <c r="E3720" t="s">
        <v>56</v>
      </c>
      <c r="F3720" t="s">
        <v>175</v>
      </c>
      <c r="G3720">
        <v>45</v>
      </c>
      <c r="H3720">
        <v>408410</v>
      </c>
      <c r="I3720" t="s">
        <v>58</v>
      </c>
      <c r="J3720" s="1">
        <v>45403</v>
      </c>
      <c r="K3720">
        <v>1100</v>
      </c>
      <c r="L3720" t="s">
        <v>15251</v>
      </c>
      <c r="M3720" t="s">
        <v>308</v>
      </c>
      <c r="N3720" t="s">
        <v>15252</v>
      </c>
      <c r="O3720" t="s">
        <v>15253</v>
      </c>
      <c r="P3720" t="s">
        <v>51</v>
      </c>
      <c r="Q3720">
        <v>9</v>
      </c>
      <c r="R3720" t="s">
        <v>88</v>
      </c>
      <c r="S3720" t="s">
        <v>41</v>
      </c>
      <c r="T3720">
        <v>31178</v>
      </c>
      <c r="U3720" s="1">
        <v>45622</v>
      </c>
      <c r="V3720" t="s">
        <v>42</v>
      </c>
      <c r="W3720">
        <v>501356</v>
      </c>
      <c r="X3720" t="s">
        <v>15254</v>
      </c>
      <c r="Y3720">
        <v>973</v>
      </c>
      <c r="Z3720">
        <v>501</v>
      </c>
      <c r="AA3720">
        <v>3</v>
      </c>
      <c r="AB3720">
        <v>601.20000000000005</v>
      </c>
    </row>
    <row r="3721" spans="1:28" x14ac:dyDescent="0.3">
      <c r="A3721" t="s">
        <v>28</v>
      </c>
      <c r="B3721" t="s">
        <v>29</v>
      </c>
      <c r="C3721" t="s">
        <v>30</v>
      </c>
      <c r="D3721" t="s">
        <v>524</v>
      </c>
      <c r="E3721" t="s">
        <v>56</v>
      </c>
      <c r="F3721" t="s">
        <v>150</v>
      </c>
      <c r="G3721">
        <v>86</v>
      </c>
      <c r="H3721">
        <v>421386</v>
      </c>
      <c r="I3721" t="s">
        <v>34</v>
      </c>
      <c r="J3721" s="1">
        <v>44757</v>
      </c>
      <c r="K3721">
        <v>950</v>
      </c>
      <c r="L3721" t="s">
        <v>15255</v>
      </c>
      <c r="M3721" t="s">
        <v>506</v>
      </c>
      <c r="N3721" t="s">
        <v>15256</v>
      </c>
      <c r="O3721" t="s">
        <v>15257</v>
      </c>
      <c r="P3721" t="s">
        <v>71</v>
      </c>
      <c r="Q3721">
        <v>3</v>
      </c>
      <c r="R3721" t="s">
        <v>88</v>
      </c>
      <c r="S3721" t="s">
        <v>118</v>
      </c>
      <c r="T3721">
        <v>31159</v>
      </c>
      <c r="U3721" s="1">
        <v>45550</v>
      </c>
      <c r="V3721" t="s">
        <v>180</v>
      </c>
      <c r="W3721">
        <v>827394</v>
      </c>
      <c r="X3721" t="s">
        <v>658</v>
      </c>
      <c r="Y3721">
        <v>393</v>
      </c>
      <c r="Z3721">
        <v>2408</v>
      </c>
      <c r="AA3721">
        <v>8</v>
      </c>
      <c r="AB3721">
        <v>7705.6</v>
      </c>
    </row>
    <row r="3722" spans="1:28" x14ac:dyDescent="0.3">
      <c r="A3722" t="s">
        <v>28</v>
      </c>
      <c r="B3722" t="s">
        <v>29</v>
      </c>
      <c r="C3722" t="s">
        <v>91</v>
      </c>
      <c r="D3722" t="s">
        <v>220</v>
      </c>
      <c r="E3722" t="s">
        <v>56</v>
      </c>
      <c r="F3722" t="s">
        <v>355</v>
      </c>
      <c r="G3722">
        <v>72</v>
      </c>
      <c r="H3722">
        <v>438426</v>
      </c>
      <c r="I3722" t="s">
        <v>34</v>
      </c>
      <c r="J3722" s="1">
        <v>44887</v>
      </c>
      <c r="K3722">
        <v>1000</v>
      </c>
      <c r="L3722" t="s">
        <v>15258</v>
      </c>
      <c r="M3722" t="s">
        <v>49</v>
      </c>
      <c r="N3722" t="s">
        <v>15259</v>
      </c>
      <c r="O3722">
        <v>1175749678</v>
      </c>
      <c r="P3722" t="s">
        <v>51</v>
      </c>
      <c r="Q3722">
        <v>13</v>
      </c>
      <c r="R3722" t="s">
        <v>88</v>
      </c>
      <c r="S3722" t="s">
        <v>41</v>
      </c>
      <c r="T3722">
        <v>81128</v>
      </c>
      <c r="U3722" s="1">
        <v>45479</v>
      </c>
      <c r="V3722" t="s">
        <v>126</v>
      </c>
      <c r="W3722">
        <v>970622</v>
      </c>
      <c r="X3722" t="s">
        <v>15260</v>
      </c>
      <c r="Y3722">
        <v>654</v>
      </c>
      <c r="Z3722">
        <v>1424</v>
      </c>
      <c r="AA3722">
        <v>7</v>
      </c>
      <c r="AB3722" s="2" t="s">
        <v>15261</v>
      </c>
    </row>
    <row r="3723" spans="1:28" x14ac:dyDescent="0.3">
      <c r="A3723" t="s">
        <v>28</v>
      </c>
      <c r="B3723" t="s">
        <v>29</v>
      </c>
      <c r="C3723" t="s">
        <v>157</v>
      </c>
      <c r="D3723" t="s">
        <v>566</v>
      </c>
      <c r="E3723" t="s">
        <v>32</v>
      </c>
      <c r="F3723" t="s">
        <v>57</v>
      </c>
      <c r="G3723">
        <v>91</v>
      </c>
      <c r="H3723">
        <v>423114</v>
      </c>
      <c r="I3723" t="s">
        <v>34</v>
      </c>
      <c r="J3723" s="1">
        <v>44818</v>
      </c>
      <c r="K3723">
        <v>1400</v>
      </c>
      <c r="L3723" t="s">
        <v>15262</v>
      </c>
      <c r="M3723" t="s">
        <v>919</v>
      </c>
      <c r="N3723" t="s">
        <v>15263</v>
      </c>
      <c r="O3723" t="s">
        <v>15264</v>
      </c>
      <c r="P3723" t="s">
        <v>87</v>
      </c>
      <c r="Q3723">
        <v>5</v>
      </c>
      <c r="R3723" t="s">
        <v>88</v>
      </c>
      <c r="S3723" t="s">
        <v>118</v>
      </c>
      <c r="T3723">
        <v>95514</v>
      </c>
      <c r="U3723" s="1">
        <v>45600</v>
      </c>
      <c r="V3723" t="s">
        <v>42</v>
      </c>
      <c r="W3723">
        <v>391371</v>
      </c>
      <c r="X3723" t="s">
        <v>15265</v>
      </c>
      <c r="Y3723">
        <v>903</v>
      </c>
      <c r="Z3723">
        <v>1239</v>
      </c>
      <c r="AA3723">
        <v>7</v>
      </c>
      <c r="AB3723" s="2" t="s">
        <v>10928</v>
      </c>
    </row>
    <row r="3724" spans="1:28" x14ac:dyDescent="0.3">
      <c r="A3724" t="s">
        <v>28</v>
      </c>
      <c r="B3724" t="s">
        <v>29</v>
      </c>
      <c r="C3724" t="s">
        <v>44</v>
      </c>
      <c r="D3724" t="s">
        <v>524</v>
      </c>
      <c r="E3724" t="s">
        <v>32</v>
      </c>
      <c r="F3724" t="s">
        <v>99</v>
      </c>
      <c r="G3724">
        <v>81</v>
      </c>
      <c r="H3724">
        <v>412513</v>
      </c>
      <c r="I3724" t="s">
        <v>34</v>
      </c>
      <c r="J3724" s="1">
        <v>44422</v>
      </c>
      <c r="K3724">
        <v>1100</v>
      </c>
      <c r="L3724" t="s">
        <v>15266</v>
      </c>
      <c r="M3724" t="s">
        <v>605</v>
      </c>
      <c r="N3724" t="s">
        <v>15267</v>
      </c>
      <c r="O3724" t="s">
        <v>15268</v>
      </c>
      <c r="P3724" t="s">
        <v>51</v>
      </c>
      <c r="Q3724">
        <v>19</v>
      </c>
      <c r="R3724" t="s">
        <v>40</v>
      </c>
      <c r="S3724" t="s">
        <v>79</v>
      </c>
      <c r="T3724">
        <v>99891</v>
      </c>
      <c r="U3724" s="1">
        <v>45463</v>
      </c>
      <c r="V3724" t="s">
        <v>52</v>
      </c>
      <c r="W3724">
        <v>946470</v>
      </c>
      <c r="X3724" t="s">
        <v>15269</v>
      </c>
      <c r="Y3724">
        <v>458</v>
      </c>
      <c r="Z3724">
        <v>998</v>
      </c>
      <c r="AA3724">
        <v>3</v>
      </c>
      <c r="AB3724" s="2" t="s">
        <v>3906</v>
      </c>
    </row>
    <row r="3725" spans="1:28" x14ac:dyDescent="0.3">
      <c r="A3725" t="s">
        <v>28</v>
      </c>
      <c r="B3725" t="s">
        <v>29</v>
      </c>
      <c r="C3725" t="s">
        <v>157</v>
      </c>
      <c r="D3725" t="s">
        <v>254</v>
      </c>
      <c r="E3725" t="s">
        <v>56</v>
      </c>
      <c r="F3725" t="s">
        <v>33</v>
      </c>
      <c r="G3725">
        <v>27</v>
      </c>
      <c r="H3725">
        <v>400847</v>
      </c>
      <c r="I3725" t="s">
        <v>34</v>
      </c>
      <c r="J3725" s="1">
        <v>45463</v>
      </c>
      <c r="K3725">
        <v>950</v>
      </c>
      <c r="L3725" t="s">
        <v>15270</v>
      </c>
      <c r="M3725" t="s">
        <v>542</v>
      </c>
      <c r="N3725" t="s">
        <v>15271</v>
      </c>
      <c r="O3725" t="s">
        <v>15272</v>
      </c>
      <c r="P3725" t="s">
        <v>39</v>
      </c>
      <c r="Q3725">
        <v>11</v>
      </c>
      <c r="R3725" t="s">
        <v>40</v>
      </c>
      <c r="S3725" t="s">
        <v>118</v>
      </c>
      <c r="T3725">
        <v>38769</v>
      </c>
      <c r="U3725" s="1">
        <v>45597</v>
      </c>
      <c r="V3725" t="s">
        <v>42</v>
      </c>
      <c r="W3725">
        <v>427808</v>
      </c>
      <c r="X3725" t="s">
        <v>4270</v>
      </c>
      <c r="Y3725">
        <v>240</v>
      </c>
      <c r="Z3725">
        <v>2321</v>
      </c>
      <c r="AA3725">
        <v>4</v>
      </c>
      <c r="AB3725" s="2" t="s">
        <v>15273</v>
      </c>
    </row>
    <row r="3726" spans="1:28" x14ac:dyDescent="0.3">
      <c r="A3726" t="s">
        <v>28</v>
      </c>
      <c r="B3726" t="s">
        <v>29</v>
      </c>
      <c r="C3726" t="s">
        <v>193</v>
      </c>
      <c r="D3726" t="s">
        <v>248</v>
      </c>
      <c r="E3726" t="s">
        <v>32</v>
      </c>
      <c r="F3726" t="s">
        <v>175</v>
      </c>
      <c r="G3726">
        <v>18</v>
      </c>
      <c r="H3726">
        <v>418385</v>
      </c>
      <c r="I3726" t="s">
        <v>58</v>
      </c>
      <c r="J3726" s="1">
        <v>44990</v>
      </c>
      <c r="K3726">
        <v>950</v>
      </c>
      <c r="L3726" t="s">
        <v>15274</v>
      </c>
      <c r="M3726" t="s">
        <v>1017</v>
      </c>
      <c r="N3726" t="s">
        <v>15275</v>
      </c>
      <c r="O3726" t="s">
        <v>15276</v>
      </c>
      <c r="P3726" t="s">
        <v>71</v>
      </c>
      <c r="Q3726">
        <v>7</v>
      </c>
      <c r="R3726" t="s">
        <v>40</v>
      </c>
      <c r="S3726" t="s">
        <v>79</v>
      </c>
      <c r="T3726">
        <v>17225</v>
      </c>
      <c r="U3726" s="1">
        <v>45406</v>
      </c>
      <c r="V3726" t="s">
        <v>80</v>
      </c>
      <c r="W3726">
        <v>188112</v>
      </c>
      <c r="X3726" t="s">
        <v>15277</v>
      </c>
      <c r="Y3726">
        <v>715</v>
      </c>
      <c r="Z3726">
        <v>1493</v>
      </c>
      <c r="AA3726">
        <v>6</v>
      </c>
      <c r="AB3726" s="2" t="s">
        <v>15278</v>
      </c>
    </row>
    <row r="3727" spans="1:28" x14ac:dyDescent="0.3">
      <c r="A3727" t="s">
        <v>28</v>
      </c>
      <c r="B3727" t="s">
        <v>29</v>
      </c>
      <c r="C3727" t="s">
        <v>44</v>
      </c>
      <c r="D3727" t="s">
        <v>261</v>
      </c>
      <c r="E3727" t="s">
        <v>32</v>
      </c>
      <c r="F3727" t="s">
        <v>47</v>
      </c>
      <c r="G3727">
        <v>9</v>
      </c>
      <c r="H3727">
        <v>415249</v>
      </c>
      <c r="I3727" t="s">
        <v>58</v>
      </c>
      <c r="J3727" s="1">
        <v>44781</v>
      </c>
      <c r="K3727">
        <v>800</v>
      </c>
      <c r="L3727" t="s">
        <v>15279</v>
      </c>
      <c r="M3727" t="s">
        <v>308</v>
      </c>
      <c r="N3727" t="s">
        <v>15280</v>
      </c>
      <c r="O3727" t="s">
        <v>15281</v>
      </c>
      <c r="P3727" t="s">
        <v>87</v>
      </c>
      <c r="Q3727">
        <v>19</v>
      </c>
      <c r="R3727" t="s">
        <v>40</v>
      </c>
      <c r="S3727" t="s">
        <v>63</v>
      </c>
      <c r="T3727">
        <v>92239</v>
      </c>
      <c r="U3727" s="1">
        <v>45605</v>
      </c>
      <c r="V3727" t="s">
        <v>42</v>
      </c>
      <c r="W3727">
        <v>144774</v>
      </c>
      <c r="X3727" t="s">
        <v>15282</v>
      </c>
      <c r="Y3727">
        <v>545</v>
      </c>
      <c r="Z3727">
        <v>1487</v>
      </c>
      <c r="AA3727">
        <v>8</v>
      </c>
      <c r="AB3727" s="2" t="s">
        <v>15283</v>
      </c>
    </row>
    <row r="3728" spans="1:28" x14ac:dyDescent="0.3">
      <c r="A3728" t="s">
        <v>28</v>
      </c>
      <c r="B3728" t="s">
        <v>29</v>
      </c>
      <c r="C3728" t="s">
        <v>66</v>
      </c>
      <c r="D3728" t="s">
        <v>524</v>
      </c>
      <c r="E3728" t="s">
        <v>46</v>
      </c>
      <c r="F3728" t="s">
        <v>83</v>
      </c>
      <c r="G3728">
        <v>44</v>
      </c>
      <c r="H3728">
        <v>411912</v>
      </c>
      <c r="I3728" t="s">
        <v>58</v>
      </c>
      <c r="J3728" s="1">
        <v>44832</v>
      </c>
      <c r="K3728">
        <v>1300</v>
      </c>
      <c r="L3728" t="s">
        <v>15284</v>
      </c>
      <c r="M3728" t="s">
        <v>1030</v>
      </c>
      <c r="N3728" t="s">
        <v>15285</v>
      </c>
      <c r="O3728" t="s">
        <v>15286</v>
      </c>
      <c r="P3728" t="s">
        <v>51</v>
      </c>
      <c r="Q3728">
        <v>20</v>
      </c>
      <c r="R3728" t="s">
        <v>88</v>
      </c>
      <c r="S3728" t="s">
        <v>118</v>
      </c>
      <c r="T3728">
        <v>13225</v>
      </c>
      <c r="U3728" s="1">
        <v>45336</v>
      </c>
      <c r="V3728" t="s">
        <v>119</v>
      </c>
      <c r="W3728">
        <v>337431</v>
      </c>
      <c r="X3728" t="s">
        <v>15287</v>
      </c>
      <c r="Y3728">
        <v>531</v>
      </c>
      <c r="Z3728">
        <v>2281</v>
      </c>
      <c r="AA3728">
        <v>4</v>
      </c>
      <c r="AB3728" s="2" t="s">
        <v>15288</v>
      </c>
    </row>
    <row r="3729" spans="1:28" x14ac:dyDescent="0.3">
      <c r="A3729" t="s">
        <v>28</v>
      </c>
      <c r="B3729" t="s">
        <v>29</v>
      </c>
      <c r="C3729" t="s">
        <v>30</v>
      </c>
      <c r="D3729" t="s">
        <v>227</v>
      </c>
      <c r="E3729" t="s">
        <v>46</v>
      </c>
      <c r="F3729" t="s">
        <v>113</v>
      </c>
      <c r="G3729">
        <v>84</v>
      </c>
      <c r="H3729">
        <v>410109</v>
      </c>
      <c r="I3729" t="s">
        <v>58</v>
      </c>
      <c r="J3729" s="1">
        <v>44430</v>
      </c>
      <c r="K3729">
        <v>1000</v>
      </c>
      <c r="L3729" t="s">
        <v>15289</v>
      </c>
      <c r="M3729" t="s">
        <v>287</v>
      </c>
      <c r="N3729" t="s">
        <v>15290</v>
      </c>
      <c r="O3729" t="s">
        <v>15291</v>
      </c>
      <c r="P3729" t="s">
        <v>51</v>
      </c>
      <c r="Q3729">
        <v>4</v>
      </c>
      <c r="R3729" t="s">
        <v>88</v>
      </c>
      <c r="S3729" t="s">
        <v>79</v>
      </c>
      <c r="T3729">
        <v>47867</v>
      </c>
      <c r="U3729" s="1">
        <v>45417</v>
      </c>
      <c r="V3729" t="s">
        <v>140</v>
      </c>
      <c r="W3729">
        <v>866943</v>
      </c>
      <c r="X3729" t="s">
        <v>15292</v>
      </c>
      <c r="Y3729">
        <v>847</v>
      </c>
      <c r="Z3729">
        <v>2919</v>
      </c>
      <c r="AA3729">
        <v>2</v>
      </c>
      <c r="AB3729" s="2" t="s">
        <v>15293</v>
      </c>
    </row>
    <row r="3730" spans="1:28" x14ac:dyDescent="0.3">
      <c r="A3730" t="s">
        <v>28</v>
      </c>
      <c r="B3730" t="s">
        <v>29</v>
      </c>
      <c r="C3730" t="s">
        <v>148</v>
      </c>
      <c r="D3730" t="s">
        <v>237</v>
      </c>
      <c r="E3730" t="s">
        <v>46</v>
      </c>
      <c r="F3730" t="s">
        <v>135</v>
      </c>
      <c r="G3730">
        <v>76</v>
      </c>
      <c r="H3730">
        <v>418003</v>
      </c>
      <c r="I3730" t="s">
        <v>58</v>
      </c>
      <c r="J3730" s="1">
        <v>44200</v>
      </c>
      <c r="K3730">
        <v>1200</v>
      </c>
      <c r="L3730" t="s">
        <v>15294</v>
      </c>
      <c r="M3730" t="s">
        <v>200</v>
      </c>
      <c r="N3730" t="s">
        <v>15295</v>
      </c>
      <c r="O3730">
        <f>1-280-908-3630</f>
        <v>-4817</v>
      </c>
      <c r="P3730" t="s">
        <v>87</v>
      </c>
      <c r="Q3730">
        <v>4</v>
      </c>
      <c r="R3730" t="s">
        <v>40</v>
      </c>
      <c r="S3730" t="s">
        <v>41</v>
      </c>
      <c r="T3730">
        <v>69499</v>
      </c>
      <c r="U3730" s="1">
        <v>45508</v>
      </c>
      <c r="V3730" t="s">
        <v>64</v>
      </c>
      <c r="W3730">
        <v>587719</v>
      </c>
      <c r="X3730" t="s">
        <v>15296</v>
      </c>
      <c r="Y3730">
        <v>648</v>
      </c>
      <c r="Z3730">
        <v>1570</v>
      </c>
      <c r="AA3730">
        <v>3</v>
      </c>
      <c r="AB3730">
        <v>1884</v>
      </c>
    </row>
    <row r="3731" spans="1:28" x14ac:dyDescent="0.3">
      <c r="A3731" t="s">
        <v>28</v>
      </c>
      <c r="B3731" t="s">
        <v>29</v>
      </c>
      <c r="C3731" t="s">
        <v>44</v>
      </c>
      <c r="D3731" t="s">
        <v>187</v>
      </c>
      <c r="E3731" t="s">
        <v>56</v>
      </c>
      <c r="F3731" t="s">
        <v>83</v>
      </c>
      <c r="G3731">
        <v>83</v>
      </c>
      <c r="H3731">
        <v>434537</v>
      </c>
      <c r="I3731" t="s">
        <v>58</v>
      </c>
      <c r="J3731" s="1">
        <v>45353</v>
      </c>
      <c r="K3731">
        <v>800</v>
      </c>
      <c r="L3731" t="s">
        <v>15297</v>
      </c>
      <c r="M3731" t="s">
        <v>76</v>
      </c>
      <c r="N3731" t="s">
        <v>15298</v>
      </c>
      <c r="O3731" t="s">
        <v>15299</v>
      </c>
      <c r="P3731" t="s">
        <v>87</v>
      </c>
      <c r="Q3731">
        <v>20</v>
      </c>
      <c r="R3731" t="s">
        <v>88</v>
      </c>
      <c r="S3731" t="s">
        <v>79</v>
      </c>
      <c r="T3731">
        <v>59863</v>
      </c>
      <c r="U3731" s="1">
        <v>45574</v>
      </c>
      <c r="V3731" t="s">
        <v>155</v>
      </c>
      <c r="W3731">
        <v>779560</v>
      </c>
      <c r="X3731" t="s">
        <v>15300</v>
      </c>
      <c r="Y3731">
        <v>812</v>
      </c>
      <c r="Z3731">
        <v>2129</v>
      </c>
      <c r="AA3731">
        <v>1</v>
      </c>
      <c r="AB3731">
        <v>851.6</v>
      </c>
    </row>
    <row r="3732" spans="1:28" x14ac:dyDescent="0.3">
      <c r="A3732" t="s">
        <v>28</v>
      </c>
      <c r="B3732" t="s">
        <v>29</v>
      </c>
      <c r="C3732" t="s">
        <v>148</v>
      </c>
      <c r="D3732" t="s">
        <v>74</v>
      </c>
      <c r="E3732" t="s">
        <v>46</v>
      </c>
      <c r="F3732" t="s">
        <v>175</v>
      </c>
      <c r="G3732">
        <v>68</v>
      </c>
      <c r="H3732">
        <v>410574</v>
      </c>
      <c r="I3732" t="s">
        <v>58</v>
      </c>
      <c r="J3732" s="1">
        <v>45383</v>
      </c>
      <c r="K3732">
        <v>1000</v>
      </c>
      <c r="L3732" t="s">
        <v>15301</v>
      </c>
      <c r="M3732" t="s">
        <v>434</v>
      </c>
      <c r="N3732" t="s">
        <v>15302</v>
      </c>
      <c r="O3732">
        <v>2484734535</v>
      </c>
      <c r="P3732" t="s">
        <v>51</v>
      </c>
      <c r="Q3732">
        <v>9</v>
      </c>
      <c r="R3732" t="s">
        <v>88</v>
      </c>
      <c r="S3732" t="s">
        <v>41</v>
      </c>
      <c r="T3732">
        <v>29441</v>
      </c>
      <c r="U3732" s="1">
        <v>45608</v>
      </c>
      <c r="V3732" t="s">
        <v>42</v>
      </c>
      <c r="W3732">
        <v>290951</v>
      </c>
      <c r="X3732" t="s">
        <v>15303</v>
      </c>
      <c r="Y3732">
        <v>841</v>
      </c>
      <c r="Z3732">
        <v>2837</v>
      </c>
      <c r="AA3732">
        <v>5</v>
      </c>
      <c r="AB3732">
        <v>5674</v>
      </c>
    </row>
    <row r="3733" spans="1:28" x14ac:dyDescent="0.3">
      <c r="A3733" t="s">
        <v>28</v>
      </c>
      <c r="B3733" t="s">
        <v>29</v>
      </c>
      <c r="C3733" t="s">
        <v>54</v>
      </c>
      <c r="D3733" t="s">
        <v>254</v>
      </c>
      <c r="E3733" t="s">
        <v>56</v>
      </c>
      <c r="F3733" t="s">
        <v>99</v>
      </c>
      <c r="G3733">
        <v>29</v>
      </c>
      <c r="H3733">
        <v>428177</v>
      </c>
      <c r="I3733" t="s">
        <v>58</v>
      </c>
      <c r="J3733" s="1">
        <v>44193</v>
      </c>
      <c r="K3733">
        <v>950</v>
      </c>
      <c r="L3733" t="s">
        <v>15304</v>
      </c>
      <c r="M3733" t="s">
        <v>101</v>
      </c>
      <c r="N3733" t="s">
        <v>15305</v>
      </c>
      <c r="O3733" t="s">
        <v>15306</v>
      </c>
      <c r="P3733" t="s">
        <v>87</v>
      </c>
      <c r="Q3733">
        <v>6</v>
      </c>
      <c r="R3733" t="s">
        <v>40</v>
      </c>
      <c r="S3733" t="s">
        <v>41</v>
      </c>
      <c r="T3733">
        <v>90007</v>
      </c>
      <c r="U3733" s="1">
        <v>45562</v>
      </c>
      <c r="V3733" t="s">
        <v>180</v>
      </c>
      <c r="W3733">
        <v>875923</v>
      </c>
      <c r="X3733" t="s">
        <v>15307</v>
      </c>
      <c r="Y3733">
        <v>512</v>
      </c>
      <c r="Z3733">
        <v>1820</v>
      </c>
      <c r="AA3733">
        <v>3</v>
      </c>
      <c r="AB3733">
        <v>2184</v>
      </c>
    </row>
    <row r="3734" spans="1:28" x14ac:dyDescent="0.3">
      <c r="A3734" t="s">
        <v>28</v>
      </c>
      <c r="B3734" t="s">
        <v>29</v>
      </c>
      <c r="C3734" t="s">
        <v>44</v>
      </c>
      <c r="D3734" t="s">
        <v>291</v>
      </c>
      <c r="E3734" t="s">
        <v>46</v>
      </c>
      <c r="F3734" t="s">
        <v>57</v>
      </c>
      <c r="G3734">
        <v>100</v>
      </c>
      <c r="H3734">
        <v>407936</v>
      </c>
      <c r="I3734" t="s">
        <v>58</v>
      </c>
      <c r="J3734" s="1">
        <v>43886</v>
      </c>
      <c r="K3734">
        <v>800</v>
      </c>
      <c r="L3734" t="s">
        <v>15308</v>
      </c>
      <c r="M3734" t="s">
        <v>1048</v>
      </c>
      <c r="N3734" t="s">
        <v>15309</v>
      </c>
      <c r="O3734" t="s">
        <v>15310</v>
      </c>
      <c r="P3734" t="s">
        <v>71</v>
      </c>
      <c r="Q3734">
        <v>14</v>
      </c>
      <c r="R3734" t="s">
        <v>88</v>
      </c>
      <c r="S3734" t="s">
        <v>118</v>
      </c>
      <c r="T3734">
        <v>50903</v>
      </c>
      <c r="U3734" s="1">
        <v>45613</v>
      </c>
      <c r="V3734" t="s">
        <v>42</v>
      </c>
      <c r="W3734">
        <v>732980</v>
      </c>
      <c r="X3734" t="s">
        <v>15311</v>
      </c>
      <c r="Y3734">
        <v>684</v>
      </c>
      <c r="Z3734">
        <v>1442</v>
      </c>
      <c r="AA3734">
        <v>5</v>
      </c>
      <c r="AB3734">
        <v>2884</v>
      </c>
    </row>
    <row r="3735" spans="1:28" x14ac:dyDescent="0.3">
      <c r="A3735" t="s">
        <v>28</v>
      </c>
      <c r="B3735" t="s">
        <v>29</v>
      </c>
      <c r="C3735" t="s">
        <v>44</v>
      </c>
      <c r="D3735" t="s">
        <v>291</v>
      </c>
      <c r="E3735" t="s">
        <v>32</v>
      </c>
      <c r="F3735" t="s">
        <v>83</v>
      </c>
      <c r="G3735">
        <v>21</v>
      </c>
      <c r="H3735">
        <v>418730</v>
      </c>
      <c r="I3735" t="s">
        <v>34</v>
      </c>
      <c r="J3735" s="1">
        <v>44043</v>
      </c>
      <c r="K3735">
        <v>1200</v>
      </c>
      <c r="L3735" t="s">
        <v>15312</v>
      </c>
      <c r="M3735" t="s">
        <v>85</v>
      </c>
      <c r="N3735" t="s">
        <v>15313</v>
      </c>
      <c r="O3735">
        <v>2567633757</v>
      </c>
      <c r="P3735" t="s">
        <v>51</v>
      </c>
      <c r="Q3735">
        <v>20</v>
      </c>
      <c r="R3735" t="s">
        <v>88</v>
      </c>
      <c r="S3735" t="s">
        <v>118</v>
      </c>
      <c r="T3735">
        <v>45612</v>
      </c>
      <c r="U3735" s="1">
        <v>45601</v>
      </c>
      <c r="V3735" t="s">
        <v>42</v>
      </c>
      <c r="W3735">
        <v>220116</v>
      </c>
      <c r="X3735" t="s">
        <v>15314</v>
      </c>
      <c r="Y3735">
        <v>494</v>
      </c>
      <c r="Z3735">
        <v>1243</v>
      </c>
      <c r="AA3735">
        <v>1</v>
      </c>
      <c r="AB3735" s="2" t="s">
        <v>15315</v>
      </c>
    </row>
    <row r="3736" spans="1:28" x14ac:dyDescent="0.3">
      <c r="A3736" t="s">
        <v>28</v>
      </c>
      <c r="B3736" t="s">
        <v>29</v>
      </c>
      <c r="C3736" t="s">
        <v>193</v>
      </c>
      <c r="D3736" t="s">
        <v>611</v>
      </c>
      <c r="E3736" t="s">
        <v>46</v>
      </c>
      <c r="F3736" t="s">
        <v>150</v>
      </c>
      <c r="G3736">
        <v>98</v>
      </c>
      <c r="H3736">
        <v>414150</v>
      </c>
      <c r="I3736" t="s">
        <v>58</v>
      </c>
      <c r="J3736" s="1">
        <v>45366</v>
      </c>
      <c r="K3736">
        <v>1200</v>
      </c>
      <c r="L3736" t="s">
        <v>15316</v>
      </c>
      <c r="M3736" t="s">
        <v>680</v>
      </c>
      <c r="N3736" t="s">
        <v>15317</v>
      </c>
      <c r="O3736" t="s">
        <v>15318</v>
      </c>
      <c r="P3736" t="s">
        <v>71</v>
      </c>
      <c r="Q3736">
        <v>13</v>
      </c>
      <c r="R3736" t="s">
        <v>88</v>
      </c>
      <c r="S3736" t="s">
        <v>79</v>
      </c>
      <c r="T3736">
        <v>13947</v>
      </c>
      <c r="U3736" s="1">
        <v>45521</v>
      </c>
      <c r="V3736" t="s">
        <v>64</v>
      </c>
      <c r="W3736">
        <v>981970</v>
      </c>
      <c r="X3736" t="s">
        <v>15319</v>
      </c>
      <c r="Y3736">
        <v>854</v>
      </c>
      <c r="Z3736">
        <v>802</v>
      </c>
      <c r="AA3736">
        <v>1</v>
      </c>
      <c r="AB3736">
        <v>320.8</v>
      </c>
    </row>
    <row r="3737" spans="1:28" x14ac:dyDescent="0.3">
      <c r="A3737" t="s">
        <v>28</v>
      </c>
      <c r="B3737" t="s">
        <v>29</v>
      </c>
      <c r="C3737" t="s">
        <v>30</v>
      </c>
      <c r="D3737" t="s">
        <v>248</v>
      </c>
      <c r="E3737" t="s">
        <v>46</v>
      </c>
      <c r="F3737" t="s">
        <v>47</v>
      </c>
      <c r="G3737">
        <v>34</v>
      </c>
      <c r="H3737">
        <v>431336</v>
      </c>
      <c r="I3737" t="s">
        <v>34</v>
      </c>
      <c r="J3737" s="1">
        <v>44053</v>
      </c>
      <c r="K3737">
        <v>1200</v>
      </c>
      <c r="L3737" t="s">
        <v>15320</v>
      </c>
      <c r="M3737" t="s">
        <v>250</v>
      </c>
      <c r="N3737" t="s">
        <v>15321</v>
      </c>
      <c r="O3737" t="s">
        <v>15322</v>
      </c>
      <c r="P3737" t="s">
        <v>39</v>
      </c>
      <c r="Q3737">
        <v>9</v>
      </c>
      <c r="R3737" t="s">
        <v>88</v>
      </c>
      <c r="S3737" t="s">
        <v>118</v>
      </c>
      <c r="T3737">
        <v>10261</v>
      </c>
      <c r="U3737" s="1">
        <v>45579</v>
      </c>
      <c r="V3737" t="s">
        <v>155</v>
      </c>
      <c r="W3737">
        <v>268382</v>
      </c>
      <c r="X3737" t="s">
        <v>15323</v>
      </c>
      <c r="Y3737">
        <v>741</v>
      </c>
      <c r="Z3737">
        <v>1219</v>
      </c>
      <c r="AA3737">
        <v>6</v>
      </c>
      <c r="AB3737" s="2" t="s">
        <v>15324</v>
      </c>
    </row>
    <row r="3738" spans="1:28" x14ac:dyDescent="0.3">
      <c r="A3738" t="s">
        <v>28</v>
      </c>
      <c r="B3738" t="s">
        <v>29</v>
      </c>
      <c r="C3738" t="s">
        <v>91</v>
      </c>
      <c r="D3738" t="s">
        <v>267</v>
      </c>
      <c r="E3738" t="s">
        <v>46</v>
      </c>
      <c r="F3738" t="s">
        <v>113</v>
      </c>
      <c r="G3738">
        <v>75</v>
      </c>
      <c r="H3738">
        <v>411055</v>
      </c>
      <c r="I3738" t="s">
        <v>34</v>
      </c>
      <c r="J3738" s="1">
        <v>45272</v>
      </c>
      <c r="K3738">
        <v>1200</v>
      </c>
      <c r="L3738" t="s">
        <v>537</v>
      </c>
      <c r="M3738" t="s">
        <v>428</v>
      </c>
      <c r="N3738" t="s">
        <v>15325</v>
      </c>
      <c r="O3738" t="s">
        <v>15326</v>
      </c>
      <c r="P3738" t="s">
        <v>87</v>
      </c>
      <c r="Q3738">
        <v>8</v>
      </c>
      <c r="R3738" t="s">
        <v>40</v>
      </c>
      <c r="S3738" t="s">
        <v>118</v>
      </c>
      <c r="T3738">
        <v>84922</v>
      </c>
      <c r="U3738" s="1">
        <v>45414</v>
      </c>
      <c r="V3738" t="s">
        <v>140</v>
      </c>
      <c r="W3738">
        <v>896593</v>
      </c>
      <c r="X3738" t="s">
        <v>15327</v>
      </c>
      <c r="Y3738">
        <v>265</v>
      </c>
      <c r="Z3738">
        <v>2856</v>
      </c>
      <c r="AA3738">
        <v>5</v>
      </c>
      <c r="AB3738">
        <v>5712</v>
      </c>
    </row>
    <row r="3739" spans="1:28" x14ac:dyDescent="0.3">
      <c r="A3739" t="s">
        <v>28</v>
      </c>
      <c r="B3739" t="s">
        <v>29</v>
      </c>
      <c r="C3739" t="s">
        <v>44</v>
      </c>
      <c r="D3739" t="s">
        <v>380</v>
      </c>
      <c r="E3739" t="s">
        <v>56</v>
      </c>
      <c r="F3739" t="s">
        <v>47</v>
      </c>
      <c r="G3739">
        <v>4</v>
      </c>
      <c r="H3739">
        <v>439720</v>
      </c>
      <c r="I3739" t="s">
        <v>34</v>
      </c>
      <c r="J3739" s="1">
        <v>45039</v>
      </c>
      <c r="K3739">
        <v>950</v>
      </c>
      <c r="L3739" t="s">
        <v>15328</v>
      </c>
      <c r="M3739" t="s">
        <v>282</v>
      </c>
      <c r="N3739" t="s">
        <v>15329</v>
      </c>
      <c r="O3739" t="s">
        <v>15330</v>
      </c>
      <c r="P3739" t="s">
        <v>51</v>
      </c>
      <c r="Q3739">
        <v>3</v>
      </c>
      <c r="R3739" t="s">
        <v>88</v>
      </c>
      <c r="S3739" t="s">
        <v>63</v>
      </c>
      <c r="T3739">
        <v>87798</v>
      </c>
      <c r="U3739" s="1">
        <v>45475</v>
      </c>
      <c r="V3739" t="s">
        <v>126</v>
      </c>
      <c r="W3739">
        <v>389166</v>
      </c>
      <c r="X3739" t="s">
        <v>15331</v>
      </c>
      <c r="Y3739">
        <v>453</v>
      </c>
      <c r="Z3739">
        <v>1716</v>
      </c>
      <c r="AA3739">
        <v>5</v>
      </c>
      <c r="AB3739">
        <v>3432</v>
      </c>
    </row>
    <row r="3740" spans="1:28" x14ac:dyDescent="0.3">
      <c r="A3740" t="s">
        <v>28</v>
      </c>
      <c r="B3740" t="s">
        <v>29</v>
      </c>
      <c r="C3740" t="s">
        <v>91</v>
      </c>
      <c r="D3740" t="s">
        <v>98</v>
      </c>
      <c r="E3740" t="s">
        <v>46</v>
      </c>
      <c r="F3740" t="s">
        <v>83</v>
      </c>
      <c r="G3740">
        <v>6</v>
      </c>
      <c r="H3740">
        <v>412047</v>
      </c>
      <c r="I3740" t="s">
        <v>58</v>
      </c>
      <c r="J3740" s="1">
        <v>45390</v>
      </c>
      <c r="K3740">
        <v>1100</v>
      </c>
      <c r="L3740" t="s">
        <v>4036</v>
      </c>
      <c r="M3740" t="s">
        <v>1017</v>
      </c>
      <c r="N3740" t="s">
        <v>15332</v>
      </c>
      <c r="O3740" t="s">
        <v>15333</v>
      </c>
      <c r="P3740" t="s">
        <v>51</v>
      </c>
      <c r="Q3740">
        <v>7</v>
      </c>
      <c r="R3740" t="s">
        <v>88</v>
      </c>
      <c r="S3740" t="s">
        <v>79</v>
      </c>
      <c r="T3740">
        <v>51920</v>
      </c>
      <c r="U3740" s="1">
        <v>45602</v>
      </c>
      <c r="V3740" t="s">
        <v>42</v>
      </c>
      <c r="W3740">
        <v>780464</v>
      </c>
      <c r="X3740" t="s">
        <v>15334</v>
      </c>
      <c r="Y3740">
        <v>959</v>
      </c>
      <c r="Z3740">
        <v>1622</v>
      </c>
      <c r="AA3740">
        <v>6</v>
      </c>
      <c r="AB3740">
        <v>3892.8</v>
      </c>
    </row>
    <row r="3741" spans="1:28" x14ac:dyDescent="0.3">
      <c r="A3741" t="s">
        <v>28</v>
      </c>
      <c r="B3741" t="s">
        <v>29</v>
      </c>
      <c r="C3741" t="s">
        <v>91</v>
      </c>
      <c r="D3741" t="s">
        <v>364</v>
      </c>
      <c r="E3741" t="s">
        <v>32</v>
      </c>
      <c r="F3741" t="s">
        <v>113</v>
      </c>
      <c r="G3741">
        <v>73</v>
      </c>
      <c r="H3741">
        <v>436407</v>
      </c>
      <c r="I3741" t="s">
        <v>58</v>
      </c>
      <c r="J3741" s="1">
        <v>45361</v>
      </c>
      <c r="K3741">
        <v>1400</v>
      </c>
      <c r="L3741" t="s">
        <v>15335</v>
      </c>
      <c r="M3741" t="s">
        <v>2124</v>
      </c>
      <c r="N3741" t="s">
        <v>15336</v>
      </c>
      <c r="O3741" t="s">
        <v>15337</v>
      </c>
      <c r="P3741" t="s">
        <v>71</v>
      </c>
      <c r="Q3741">
        <v>3</v>
      </c>
      <c r="R3741" t="s">
        <v>40</v>
      </c>
      <c r="S3741" t="s">
        <v>63</v>
      </c>
      <c r="T3741">
        <v>94712</v>
      </c>
      <c r="U3741" s="1">
        <v>45390</v>
      </c>
      <c r="V3741" t="s">
        <v>80</v>
      </c>
      <c r="W3741">
        <v>640574</v>
      </c>
      <c r="X3741" t="s">
        <v>15338</v>
      </c>
      <c r="Y3741">
        <v>334</v>
      </c>
      <c r="Z3741">
        <v>1777</v>
      </c>
      <c r="AA3741">
        <v>3</v>
      </c>
      <c r="AB3741">
        <v>2132.4</v>
      </c>
    </row>
    <row r="3742" spans="1:28" x14ac:dyDescent="0.3">
      <c r="A3742" t="s">
        <v>28</v>
      </c>
      <c r="B3742" t="s">
        <v>29</v>
      </c>
      <c r="C3742" t="s">
        <v>44</v>
      </c>
      <c r="D3742" t="s">
        <v>421</v>
      </c>
      <c r="E3742" t="s">
        <v>32</v>
      </c>
      <c r="F3742" t="s">
        <v>33</v>
      </c>
      <c r="G3742">
        <v>39</v>
      </c>
      <c r="H3742">
        <v>432266</v>
      </c>
      <c r="I3742" t="s">
        <v>58</v>
      </c>
      <c r="J3742" s="1">
        <v>44096</v>
      </c>
      <c r="K3742">
        <v>1300</v>
      </c>
      <c r="L3742" t="s">
        <v>15339</v>
      </c>
      <c r="M3742" t="s">
        <v>361</v>
      </c>
      <c r="N3742" t="s">
        <v>15340</v>
      </c>
      <c r="O3742" t="s">
        <v>15341</v>
      </c>
      <c r="P3742" t="s">
        <v>71</v>
      </c>
      <c r="Q3742">
        <v>7</v>
      </c>
      <c r="R3742" t="s">
        <v>88</v>
      </c>
      <c r="S3742" t="s">
        <v>41</v>
      </c>
      <c r="T3742">
        <v>34299</v>
      </c>
      <c r="U3742" s="1">
        <v>45304</v>
      </c>
      <c r="V3742" t="s">
        <v>111</v>
      </c>
      <c r="W3742">
        <v>127610</v>
      </c>
      <c r="X3742" t="s">
        <v>15342</v>
      </c>
      <c r="Y3742">
        <v>427</v>
      </c>
      <c r="Z3742">
        <v>2110</v>
      </c>
      <c r="AA3742">
        <v>1</v>
      </c>
      <c r="AB3742">
        <v>844</v>
      </c>
    </row>
    <row r="3743" spans="1:28" x14ac:dyDescent="0.3">
      <c r="A3743" t="s">
        <v>28</v>
      </c>
      <c r="B3743" t="s">
        <v>29</v>
      </c>
      <c r="C3743" t="s">
        <v>54</v>
      </c>
      <c r="D3743" t="s">
        <v>74</v>
      </c>
      <c r="E3743" t="s">
        <v>32</v>
      </c>
      <c r="F3743" t="s">
        <v>99</v>
      </c>
      <c r="G3743">
        <v>44</v>
      </c>
      <c r="H3743">
        <v>414541</v>
      </c>
      <c r="I3743" t="s">
        <v>34</v>
      </c>
      <c r="J3743" s="1">
        <v>45343</v>
      </c>
      <c r="K3743">
        <v>1400</v>
      </c>
      <c r="L3743" t="s">
        <v>15343</v>
      </c>
      <c r="M3743" t="s">
        <v>250</v>
      </c>
      <c r="N3743" t="s">
        <v>15344</v>
      </c>
      <c r="O3743" t="s">
        <v>15345</v>
      </c>
      <c r="P3743" t="s">
        <v>71</v>
      </c>
      <c r="Q3743">
        <v>3</v>
      </c>
      <c r="R3743" t="s">
        <v>40</v>
      </c>
      <c r="S3743" t="s">
        <v>41</v>
      </c>
      <c r="T3743">
        <v>69027</v>
      </c>
      <c r="U3743" s="1">
        <v>45524</v>
      </c>
      <c r="V3743" t="s">
        <v>64</v>
      </c>
      <c r="W3743">
        <v>866600</v>
      </c>
      <c r="X3743" t="s">
        <v>15346</v>
      </c>
      <c r="Y3743">
        <v>960</v>
      </c>
      <c r="Z3743">
        <v>694</v>
      </c>
      <c r="AA3743">
        <v>1</v>
      </c>
      <c r="AB3743">
        <v>277.60000000000002</v>
      </c>
    </row>
    <row r="3744" spans="1:28" x14ac:dyDescent="0.3">
      <c r="A3744" t="s">
        <v>28</v>
      </c>
      <c r="B3744" t="s">
        <v>29</v>
      </c>
      <c r="C3744" t="s">
        <v>157</v>
      </c>
      <c r="D3744" t="s">
        <v>254</v>
      </c>
      <c r="E3744" t="s">
        <v>32</v>
      </c>
      <c r="F3744" t="s">
        <v>47</v>
      </c>
      <c r="G3744">
        <v>77</v>
      </c>
      <c r="H3744">
        <v>420143</v>
      </c>
      <c r="I3744" t="s">
        <v>34</v>
      </c>
      <c r="J3744" s="1">
        <v>45036</v>
      </c>
      <c r="K3744">
        <v>800</v>
      </c>
      <c r="L3744" t="s">
        <v>15347</v>
      </c>
      <c r="M3744" t="s">
        <v>36</v>
      </c>
      <c r="N3744" t="s">
        <v>15348</v>
      </c>
      <c r="O3744" t="s">
        <v>15349</v>
      </c>
      <c r="P3744" t="s">
        <v>39</v>
      </c>
      <c r="Q3744">
        <v>12</v>
      </c>
      <c r="R3744" t="s">
        <v>88</v>
      </c>
      <c r="S3744" t="s">
        <v>41</v>
      </c>
      <c r="T3744">
        <v>65213</v>
      </c>
      <c r="U3744" s="1">
        <v>45527</v>
      </c>
      <c r="V3744" t="s">
        <v>64</v>
      </c>
      <c r="W3744">
        <v>986811</v>
      </c>
      <c r="X3744" t="s">
        <v>15350</v>
      </c>
      <c r="Y3744">
        <v>384</v>
      </c>
      <c r="Z3744">
        <v>1662</v>
      </c>
      <c r="AA3744">
        <v>4</v>
      </c>
      <c r="AB3744" s="2" t="s">
        <v>13114</v>
      </c>
    </row>
    <row r="3745" spans="1:28" x14ac:dyDescent="0.3">
      <c r="A3745" t="s">
        <v>28</v>
      </c>
      <c r="B3745" t="s">
        <v>29</v>
      </c>
      <c r="C3745" t="s">
        <v>148</v>
      </c>
      <c r="D3745" t="s">
        <v>349</v>
      </c>
      <c r="E3745" t="s">
        <v>46</v>
      </c>
      <c r="F3745" t="s">
        <v>175</v>
      </c>
      <c r="G3745">
        <v>57</v>
      </c>
      <c r="H3745">
        <v>438769</v>
      </c>
      <c r="I3745" t="s">
        <v>34</v>
      </c>
      <c r="J3745" s="1">
        <v>45241</v>
      </c>
      <c r="K3745">
        <v>1100</v>
      </c>
      <c r="L3745" t="s">
        <v>15351</v>
      </c>
      <c r="M3745" t="s">
        <v>605</v>
      </c>
      <c r="N3745" t="s">
        <v>15352</v>
      </c>
      <c r="O3745" t="s">
        <v>15353</v>
      </c>
      <c r="P3745" t="s">
        <v>87</v>
      </c>
      <c r="Q3745">
        <v>4</v>
      </c>
      <c r="R3745" t="s">
        <v>40</v>
      </c>
      <c r="S3745" t="s">
        <v>63</v>
      </c>
      <c r="T3745">
        <v>18707</v>
      </c>
      <c r="U3745" s="1">
        <v>45365</v>
      </c>
      <c r="V3745" t="s">
        <v>72</v>
      </c>
      <c r="W3745">
        <v>144724</v>
      </c>
      <c r="X3745" t="s">
        <v>12503</v>
      </c>
      <c r="Y3745">
        <v>734</v>
      </c>
      <c r="Z3745">
        <v>2148</v>
      </c>
      <c r="AA3745">
        <v>8</v>
      </c>
      <c r="AB3745">
        <v>6873.6</v>
      </c>
    </row>
    <row r="3746" spans="1:28" x14ac:dyDescent="0.3">
      <c r="A3746" t="s">
        <v>28</v>
      </c>
      <c r="B3746" t="s">
        <v>29</v>
      </c>
      <c r="C3746" t="s">
        <v>193</v>
      </c>
      <c r="D3746" t="s">
        <v>248</v>
      </c>
      <c r="E3746" t="s">
        <v>46</v>
      </c>
      <c r="F3746" t="s">
        <v>33</v>
      </c>
      <c r="G3746">
        <v>92</v>
      </c>
      <c r="H3746">
        <v>433372</v>
      </c>
      <c r="I3746" t="s">
        <v>34</v>
      </c>
      <c r="J3746" s="1">
        <v>44943</v>
      </c>
      <c r="K3746">
        <v>1300</v>
      </c>
      <c r="L3746" t="s">
        <v>15354</v>
      </c>
      <c r="M3746" t="s">
        <v>605</v>
      </c>
      <c r="N3746" t="s">
        <v>15355</v>
      </c>
      <c r="O3746" t="s">
        <v>15356</v>
      </c>
      <c r="P3746" t="s">
        <v>39</v>
      </c>
      <c r="Q3746">
        <v>18</v>
      </c>
      <c r="R3746" t="s">
        <v>88</v>
      </c>
      <c r="S3746" t="s">
        <v>79</v>
      </c>
      <c r="T3746">
        <v>19125</v>
      </c>
      <c r="U3746" s="1">
        <v>45450</v>
      </c>
      <c r="V3746" t="s">
        <v>52</v>
      </c>
      <c r="W3746">
        <v>897350</v>
      </c>
      <c r="X3746" t="s">
        <v>15357</v>
      </c>
      <c r="Y3746">
        <v>449</v>
      </c>
      <c r="Z3746">
        <v>1361</v>
      </c>
      <c r="AA3746">
        <v>1</v>
      </c>
      <c r="AB3746">
        <v>544.4</v>
      </c>
    </row>
    <row r="3747" spans="1:28" x14ac:dyDescent="0.3">
      <c r="A3747" t="s">
        <v>28</v>
      </c>
      <c r="B3747" t="s">
        <v>29</v>
      </c>
      <c r="C3747" t="s">
        <v>66</v>
      </c>
      <c r="D3747" t="s">
        <v>92</v>
      </c>
      <c r="E3747" t="s">
        <v>32</v>
      </c>
      <c r="F3747" t="s">
        <v>99</v>
      </c>
      <c r="G3747">
        <v>31</v>
      </c>
      <c r="H3747">
        <v>414013</v>
      </c>
      <c r="I3747" t="s">
        <v>34</v>
      </c>
      <c r="J3747" s="1">
        <v>43928</v>
      </c>
      <c r="K3747">
        <v>950</v>
      </c>
      <c r="L3747" t="s">
        <v>13411</v>
      </c>
      <c r="M3747" t="s">
        <v>428</v>
      </c>
      <c r="N3747" t="s">
        <v>15358</v>
      </c>
      <c r="O3747" t="s">
        <v>15359</v>
      </c>
      <c r="P3747" t="s">
        <v>87</v>
      </c>
      <c r="Q3747">
        <v>4</v>
      </c>
      <c r="R3747" t="s">
        <v>88</v>
      </c>
      <c r="S3747" t="s">
        <v>41</v>
      </c>
      <c r="T3747">
        <v>37326</v>
      </c>
      <c r="U3747" s="1">
        <v>45315</v>
      </c>
      <c r="V3747" t="s">
        <v>111</v>
      </c>
      <c r="W3747">
        <v>930217</v>
      </c>
      <c r="X3747" t="s">
        <v>15360</v>
      </c>
      <c r="Y3747">
        <v>253</v>
      </c>
      <c r="Z3747">
        <v>2219</v>
      </c>
      <c r="AA3747">
        <v>6</v>
      </c>
      <c r="AB3747">
        <v>5325.6</v>
      </c>
    </row>
    <row r="3748" spans="1:28" x14ac:dyDescent="0.3">
      <c r="A3748" t="s">
        <v>28</v>
      </c>
      <c r="B3748" t="s">
        <v>29</v>
      </c>
      <c r="C3748" t="s">
        <v>157</v>
      </c>
      <c r="D3748" t="s">
        <v>98</v>
      </c>
      <c r="E3748" t="s">
        <v>46</v>
      </c>
      <c r="F3748" t="s">
        <v>57</v>
      </c>
      <c r="G3748">
        <v>22</v>
      </c>
      <c r="H3748">
        <v>419698</v>
      </c>
      <c r="I3748" t="s">
        <v>58</v>
      </c>
      <c r="J3748" s="1">
        <v>45246</v>
      </c>
      <c r="K3748">
        <v>1300</v>
      </c>
      <c r="L3748" t="s">
        <v>15361</v>
      </c>
      <c r="M3748" t="s">
        <v>195</v>
      </c>
      <c r="N3748" t="s">
        <v>15362</v>
      </c>
      <c r="O3748" t="s">
        <v>15363</v>
      </c>
      <c r="P3748" t="s">
        <v>39</v>
      </c>
      <c r="Q3748">
        <v>14</v>
      </c>
      <c r="R3748" t="s">
        <v>88</v>
      </c>
      <c r="S3748" t="s">
        <v>79</v>
      </c>
      <c r="T3748">
        <v>99564</v>
      </c>
      <c r="U3748" s="1">
        <v>45558</v>
      </c>
      <c r="V3748" t="s">
        <v>180</v>
      </c>
      <c r="W3748">
        <v>641905</v>
      </c>
      <c r="X3748" t="s">
        <v>15364</v>
      </c>
      <c r="Y3748">
        <v>928</v>
      </c>
      <c r="Z3748">
        <v>1020</v>
      </c>
      <c r="AA3748">
        <v>1</v>
      </c>
      <c r="AB3748">
        <v>408</v>
      </c>
    </row>
    <row r="3749" spans="1:28" x14ac:dyDescent="0.3">
      <c r="A3749" t="s">
        <v>28</v>
      </c>
      <c r="B3749" t="s">
        <v>29</v>
      </c>
      <c r="C3749" t="s">
        <v>157</v>
      </c>
      <c r="D3749" t="s">
        <v>442</v>
      </c>
      <c r="E3749" t="s">
        <v>46</v>
      </c>
      <c r="F3749" t="s">
        <v>99</v>
      </c>
      <c r="G3749">
        <v>100</v>
      </c>
      <c r="H3749">
        <v>430848</v>
      </c>
      <c r="I3749" t="s">
        <v>34</v>
      </c>
      <c r="J3749" s="1">
        <v>44036</v>
      </c>
      <c r="K3749">
        <v>1000</v>
      </c>
      <c r="L3749" t="s">
        <v>15365</v>
      </c>
      <c r="M3749" t="s">
        <v>596</v>
      </c>
      <c r="N3749" t="s">
        <v>15366</v>
      </c>
      <c r="O3749" t="s">
        <v>15367</v>
      </c>
      <c r="P3749" t="s">
        <v>71</v>
      </c>
      <c r="Q3749">
        <v>18</v>
      </c>
      <c r="R3749" t="s">
        <v>88</v>
      </c>
      <c r="S3749" t="s">
        <v>118</v>
      </c>
      <c r="T3749">
        <v>47871</v>
      </c>
      <c r="U3749" s="1">
        <v>45588</v>
      </c>
      <c r="V3749" t="s">
        <v>155</v>
      </c>
      <c r="W3749">
        <v>540871</v>
      </c>
      <c r="X3749" t="s">
        <v>15368</v>
      </c>
      <c r="Y3749">
        <v>637</v>
      </c>
      <c r="Z3749">
        <v>737</v>
      </c>
      <c r="AA3749">
        <v>1</v>
      </c>
      <c r="AB3749">
        <v>294.8</v>
      </c>
    </row>
    <row r="3750" spans="1:28" x14ac:dyDescent="0.3">
      <c r="A3750" t="s">
        <v>28</v>
      </c>
      <c r="B3750" t="s">
        <v>29</v>
      </c>
      <c r="C3750" t="s">
        <v>148</v>
      </c>
      <c r="D3750" t="s">
        <v>364</v>
      </c>
      <c r="E3750" t="s">
        <v>32</v>
      </c>
      <c r="F3750" t="s">
        <v>99</v>
      </c>
      <c r="G3750">
        <v>46</v>
      </c>
      <c r="H3750">
        <v>423027</v>
      </c>
      <c r="I3750" t="s">
        <v>58</v>
      </c>
      <c r="J3750" s="1">
        <v>44423</v>
      </c>
      <c r="K3750">
        <v>800</v>
      </c>
      <c r="L3750" t="s">
        <v>15369</v>
      </c>
      <c r="M3750" t="s">
        <v>250</v>
      </c>
      <c r="N3750" t="s">
        <v>15370</v>
      </c>
      <c r="O3750" t="s">
        <v>15371</v>
      </c>
      <c r="P3750" t="s">
        <v>39</v>
      </c>
      <c r="Q3750">
        <v>3</v>
      </c>
      <c r="R3750" t="s">
        <v>40</v>
      </c>
      <c r="S3750" t="s">
        <v>118</v>
      </c>
      <c r="T3750">
        <v>94836</v>
      </c>
      <c r="U3750" s="1">
        <v>45446</v>
      </c>
      <c r="V3750" t="s">
        <v>52</v>
      </c>
      <c r="W3750">
        <v>156763</v>
      </c>
      <c r="X3750" t="s">
        <v>15372</v>
      </c>
      <c r="Y3750">
        <v>314</v>
      </c>
      <c r="Z3750">
        <v>2906</v>
      </c>
      <c r="AA3750">
        <v>7</v>
      </c>
      <c r="AB3750">
        <v>8136.8</v>
      </c>
    </row>
    <row r="3751" spans="1:28" x14ac:dyDescent="0.3">
      <c r="A3751" t="s">
        <v>28</v>
      </c>
      <c r="B3751" t="s">
        <v>29</v>
      </c>
      <c r="C3751" t="s">
        <v>54</v>
      </c>
      <c r="D3751" t="s">
        <v>467</v>
      </c>
      <c r="E3751" t="s">
        <v>56</v>
      </c>
      <c r="F3751" t="s">
        <v>33</v>
      </c>
      <c r="G3751">
        <v>63</v>
      </c>
      <c r="H3751">
        <v>428729</v>
      </c>
      <c r="I3751" t="s">
        <v>58</v>
      </c>
      <c r="J3751" s="1">
        <v>44675</v>
      </c>
      <c r="K3751">
        <v>1300</v>
      </c>
      <c r="L3751" t="s">
        <v>15373</v>
      </c>
      <c r="M3751" t="s">
        <v>152</v>
      </c>
      <c r="N3751" t="s">
        <v>15374</v>
      </c>
      <c r="O3751" t="s">
        <v>15375</v>
      </c>
      <c r="P3751" t="s">
        <v>71</v>
      </c>
      <c r="Q3751">
        <v>8</v>
      </c>
      <c r="R3751" t="s">
        <v>88</v>
      </c>
      <c r="S3751" t="s">
        <v>118</v>
      </c>
      <c r="T3751">
        <v>94098</v>
      </c>
      <c r="U3751" s="1">
        <v>45590</v>
      </c>
      <c r="V3751" t="s">
        <v>155</v>
      </c>
      <c r="W3751">
        <v>894184</v>
      </c>
      <c r="X3751" t="s">
        <v>15376</v>
      </c>
      <c r="Y3751">
        <v>412</v>
      </c>
      <c r="Z3751">
        <v>2342</v>
      </c>
      <c r="AA3751">
        <v>5</v>
      </c>
      <c r="AB3751">
        <v>4684</v>
      </c>
    </row>
    <row r="3752" spans="1:28" x14ac:dyDescent="0.3">
      <c r="A3752" t="s">
        <v>28</v>
      </c>
      <c r="B3752" t="s">
        <v>29</v>
      </c>
      <c r="C3752" t="s">
        <v>148</v>
      </c>
      <c r="D3752" t="s">
        <v>105</v>
      </c>
      <c r="E3752" t="s">
        <v>56</v>
      </c>
      <c r="F3752" t="s">
        <v>99</v>
      </c>
      <c r="G3752">
        <v>70</v>
      </c>
      <c r="H3752">
        <v>429628</v>
      </c>
      <c r="I3752" t="s">
        <v>58</v>
      </c>
      <c r="J3752" s="1">
        <v>44977</v>
      </c>
      <c r="K3752">
        <v>1300</v>
      </c>
      <c r="L3752" t="s">
        <v>15377</v>
      </c>
      <c r="M3752" t="s">
        <v>591</v>
      </c>
      <c r="N3752" t="s">
        <v>15378</v>
      </c>
      <c r="O3752" t="s">
        <v>15379</v>
      </c>
      <c r="P3752" t="s">
        <v>71</v>
      </c>
      <c r="Q3752">
        <v>15</v>
      </c>
      <c r="R3752" t="s">
        <v>88</v>
      </c>
      <c r="S3752" t="s">
        <v>118</v>
      </c>
      <c r="T3752">
        <v>57926</v>
      </c>
      <c r="U3752" s="1">
        <v>45429</v>
      </c>
      <c r="V3752" t="s">
        <v>140</v>
      </c>
      <c r="W3752">
        <v>216627</v>
      </c>
      <c r="X3752" t="s">
        <v>14822</v>
      </c>
      <c r="Y3752">
        <v>636</v>
      </c>
      <c r="Z3752">
        <v>2625</v>
      </c>
      <c r="AA3752">
        <v>1</v>
      </c>
      <c r="AB3752">
        <v>1050</v>
      </c>
    </row>
    <row r="3753" spans="1:28" x14ac:dyDescent="0.3">
      <c r="A3753" t="s">
        <v>28</v>
      </c>
      <c r="B3753" t="s">
        <v>29</v>
      </c>
      <c r="C3753" t="s">
        <v>66</v>
      </c>
      <c r="D3753" t="s">
        <v>92</v>
      </c>
      <c r="E3753" t="s">
        <v>32</v>
      </c>
      <c r="F3753" t="s">
        <v>47</v>
      </c>
      <c r="G3753">
        <v>79</v>
      </c>
      <c r="H3753">
        <v>402937</v>
      </c>
      <c r="I3753" t="s">
        <v>58</v>
      </c>
      <c r="J3753" s="1">
        <v>45043</v>
      </c>
      <c r="K3753">
        <v>1400</v>
      </c>
      <c r="L3753" t="s">
        <v>15380</v>
      </c>
      <c r="M3753" t="s">
        <v>1118</v>
      </c>
      <c r="N3753" t="s">
        <v>15381</v>
      </c>
      <c r="O3753" t="s">
        <v>15382</v>
      </c>
      <c r="P3753" t="s">
        <v>71</v>
      </c>
      <c r="Q3753">
        <v>13</v>
      </c>
      <c r="R3753" t="s">
        <v>40</v>
      </c>
      <c r="S3753" t="s">
        <v>63</v>
      </c>
      <c r="T3753">
        <v>63883</v>
      </c>
      <c r="U3753" s="1">
        <v>45437</v>
      </c>
      <c r="V3753" t="s">
        <v>140</v>
      </c>
      <c r="W3753">
        <v>863921</v>
      </c>
      <c r="X3753" t="s">
        <v>15383</v>
      </c>
      <c r="Y3753">
        <v>267</v>
      </c>
      <c r="Z3753">
        <v>2136</v>
      </c>
      <c r="AA3753">
        <v>5</v>
      </c>
      <c r="AB3753">
        <v>4272</v>
      </c>
    </row>
    <row r="3754" spans="1:28" x14ac:dyDescent="0.3">
      <c r="A3754" t="s">
        <v>28</v>
      </c>
      <c r="B3754" t="s">
        <v>29</v>
      </c>
      <c r="C3754" t="s">
        <v>54</v>
      </c>
      <c r="D3754" t="s">
        <v>616</v>
      </c>
      <c r="E3754" t="s">
        <v>32</v>
      </c>
      <c r="F3754" t="s">
        <v>135</v>
      </c>
      <c r="G3754">
        <v>75</v>
      </c>
      <c r="H3754">
        <v>423307</v>
      </c>
      <c r="I3754" t="s">
        <v>34</v>
      </c>
      <c r="J3754" s="1">
        <v>44743</v>
      </c>
      <c r="K3754">
        <v>1100</v>
      </c>
      <c r="L3754" t="s">
        <v>15384</v>
      </c>
      <c r="M3754" t="s">
        <v>487</v>
      </c>
      <c r="N3754" t="s">
        <v>15385</v>
      </c>
      <c r="O3754" t="s">
        <v>15386</v>
      </c>
      <c r="P3754" t="s">
        <v>39</v>
      </c>
      <c r="Q3754">
        <v>5</v>
      </c>
      <c r="R3754" t="s">
        <v>40</v>
      </c>
      <c r="S3754" t="s">
        <v>79</v>
      </c>
      <c r="T3754">
        <v>65854</v>
      </c>
      <c r="U3754" s="1">
        <v>45435</v>
      </c>
      <c r="V3754" t="s">
        <v>140</v>
      </c>
      <c r="W3754">
        <v>937688</v>
      </c>
      <c r="X3754" t="s">
        <v>15387</v>
      </c>
      <c r="Y3754">
        <v>832</v>
      </c>
      <c r="Z3754">
        <v>790</v>
      </c>
      <c r="AA3754">
        <v>5</v>
      </c>
      <c r="AB3754">
        <v>1580</v>
      </c>
    </row>
    <row r="3755" spans="1:28" x14ac:dyDescent="0.3">
      <c r="A3755" t="s">
        <v>28</v>
      </c>
      <c r="B3755" t="s">
        <v>29</v>
      </c>
      <c r="C3755" t="s">
        <v>157</v>
      </c>
      <c r="D3755" t="s">
        <v>546</v>
      </c>
      <c r="E3755" t="s">
        <v>46</v>
      </c>
      <c r="F3755" t="s">
        <v>47</v>
      </c>
      <c r="G3755">
        <v>98</v>
      </c>
      <c r="H3755">
        <v>406702</v>
      </c>
      <c r="I3755" t="s">
        <v>34</v>
      </c>
      <c r="J3755" s="1">
        <v>44032</v>
      </c>
      <c r="K3755">
        <v>1200</v>
      </c>
      <c r="L3755" t="s">
        <v>15388</v>
      </c>
      <c r="M3755" t="s">
        <v>85</v>
      </c>
      <c r="N3755" t="s">
        <v>15389</v>
      </c>
      <c r="O3755" t="s">
        <v>15390</v>
      </c>
      <c r="P3755" t="s">
        <v>71</v>
      </c>
      <c r="Q3755">
        <v>8</v>
      </c>
      <c r="R3755" t="s">
        <v>40</v>
      </c>
      <c r="S3755" t="s">
        <v>41</v>
      </c>
      <c r="T3755">
        <v>31806</v>
      </c>
      <c r="U3755" s="1">
        <v>45467</v>
      </c>
      <c r="V3755" t="s">
        <v>52</v>
      </c>
      <c r="W3755">
        <v>406558</v>
      </c>
      <c r="X3755" t="s">
        <v>15391</v>
      </c>
      <c r="Y3755">
        <v>836</v>
      </c>
      <c r="Z3755">
        <v>2213</v>
      </c>
      <c r="AA3755">
        <v>4</v>
      </c>
      <c r="AB3755">
        <v>3540.8</v>
      </c>
    </row>
    <row r="3756" spans="1:28" x14ac:dyDescent="0.3">
      <c r="A3756" t="s">
        <v>28</v>
      </c>
      <c r="B3756" t="s">
        <v>29</v>
      </c>
      <c r="C3756" t="s">
        <v>91</v>
      </c>
      <c r="D3756" t="s">
        <v>261</v>
      </c>
      <c r="E3756" t="s">
        <v>56</v>
      </c>
      <c r="F3756" t="s">
        <v>150</v>
      </c>
      <c r="G3756">
        <v>42</v>
      </c>
      <c r="H3756">
        <v>401370</v>
      </c>
      <c r="I3756" t="s">
        <v>34</v>
      </c>
      <c r="J3756" s="1">
        <v>45601</v>
      </c>
      <c r="K3756">
        <v>1000</v>
      </c>
      <c r="L3756" t="s">
        <v>15392</v>
      </c>
      <c r="M3756" t="s">
        <v>239</v>
      </c>
      <c r="N3756" t="s">
        <v>15393</v>
      </c>
      <c r="O3756" t="s">
        <v>15394</v>
      </c>
      <c r="P3756" t="s">
        <v>87</v>
      </c>
      <c r="Q3756">
        <v>20</v>
      </c>
      <c r="R3756" t="s">
        <v>40</v>
      </c>
      <c r="S3756" t="s">
        <v>118</v>
      </c>
      <c r="T3756">
        <v>52042</v>
      </c>
      <c r="U3756" s="1">
        <v>45487</v>
      </c>
      <c r="V3756" t="s">
        <v>126</v>
      </c>
      <c r="W3756">
        <v>416219</v>
      </c>
      <c r="X3756" t="s">
        <v>6998</v>
      </c>
      <c r="Y3756">
        <v>299</v>
      </c>
      <c r="Z3756">
        <v>1814</v>
      </c>
      <c r="AA3756">
        <v>7</v>
      </c>
      <c r="AB3756" s="2" t="s">
        <v>15395</v>
      </c>
    </row>
    <row r="3757" spans="1:28" x14ac:dyDescent="0.3">
      <c r="A3757" t="s">
        <v>28</v>
      </c>
      <c r="B3757" t="s">
        <v>29</v>
      </c>
      <c r="C3757" t="s">
        <v>30</v>
      </c>
      <c r="D3757" t="s">
        <v>616</v>
      </c>
      <c r="E3757" t="s">
        <v>56</v>
      </c>
      <c r="F3757" t="s">
        <v>355</v>
      </c>
      <c r="G3757">
        <v>31</v>
      </c>
      <c r="H3757">
        <v>422370</v>
      </c>
      <c r="I3757" t="s">
        <v>34</v>
      </c>
      <c r="J3757" s="1">
        <v>44695</v>
      </c>
      <c r="K3757">
        <v>1300</v>
      </c>
      <c r="L3757" t="s">
        <v>15396</v>
      </c>
      <c r="M3757" t="s">
        <v>482</v>
      </c>
      <c r="N3757" t="s">
        <v>15397</v>
      </c>
      <c r="O3757" t="s">
        <v>15398</v>
      </c>
      <c r="P3757" t="s">
        <v>39</v>
      </c>
      <c r="Q3757">
        <v>11</v>
      </c>
      <c r="R3757" t="s">
        <v>88</v>
      </c>
      <c r="S3757" t="s">
        <v>118</v>
      </c>
      <c r="T3757">
        <v>47607</v>
      </c>
      <c r="U3757" s="1">
        <v>45382</v>
      </c>
      <c r="V3757" t="s">
        <v>72</v>
      </c>
      <c r="W3757">
        <v>716831</v>
      </c>
      <c r="X3757" t="s">
        <v>15399</v>
      </c>
      <c r="Y3757">
        <v>318</v>
      </c>
      <c r="Z3757">
        <v>2050</v>
      </c>
      <c r="AA3757">
        <v>3</v>
      </c>
      <c r="AB3757">
        <v>2460</v>
      </c>
    </row>
    <row r="3758" spans="1:28" x14ac:dyDescent="0.3">
      <c r="A3758" t="s">
        <v>28</v>
      </c>
      <c r="B3758" t="s">
        <v>29</v>
      </c>
      <c r="C3758" t="s">
        <v>44</v>
      </c>
      <c r="D3758" t="s">
        <v>621</v>
      </c>
      <c r="E3758" t="s">
        <v>46</v>
      </c>
      <c r="F3758" t="s">
        <v>355</v>
      </c>
      <c r="G3758">
        <v>79</v>
      </c>
      <c r="H3758">
        <v>420194</v>
      </c>
      <c r="I3758" t="s">
        <v>34</v>
      </c>
      <c r="J3758" s="1">
        <v>43941</v>
      </c>
      <c r="K3758">
        <v>1400</v>
      </c>
      <c r="L3758" t="s">
        <v>15400</v>
      </c>
      <c r="M3758" t="s">
        <v>1198</v>
      </c>
      <c r="N3758" t="s">
        <v>15401</v>
      </c>
      <c r="O3758">
        <v>4534859942</v>
      </c>
      <c r="P3758" t="s">
        <v>87</v>
      </c>
      <c r="Q3758">
        <v>17</v>
      </c>
      <c r="R3758" t="s">
        <v>88</v>
      </c>
      <c r="S3758" t="s">
        <v>41</v>
      </c>
      <c r="T3758">
        <v>86466</v>
      </c>
      <c r="U3758" s="1">
        <v>45426</v>
      </c>
      <c r="V3758" t="s">
        <v>140</v>
      </c>
      <c r="W3758">
        <v>984014</v>
      </c>
      <c r="X3758" t="s">
        <v>15402</v>
      </c>
      <c r="Y3758">
        <v>677</v>
      </c>
      <c r="Z3758">
        <v>2701</v>
      </c>
      <c r="AA3758">
        <v>2</v>
      </c>
      <c r="AB3758">
        <v>2160.8000000000002</v>
      </c>
    </row>
    <row r="3759" spans="1:28" x14ac:dyDescent="0.3">
      <c r="A3759" t="s">
        <v>28</v>
      </c>
      <c r="B3759" t="s">
        <v>29</v>
      </c>
      <c r="C3759" t="s">
        <v>44</v>
      </c>
      <c r="D3759" t="s">
        <v>82</v>
      </c>
      <c r="E3759" t="s">
        <v>32</v>
      </c>
      <c r="F3759" t="s">
        <v>57</v>
      </c>
      <c r="G3759">
        <v>64</v>
      </c>
      <c r="H3759">
        <v>406914</v>
      </c>
      <c r="I3759" t="s">
        <v>58</v>
      </c>
      <c r="J3759" s="1">
        <v>44750</v>
      </c>
      <c r="K3759">
        <v>1300</v>
      </c>
      <c r="L3759" t="s">
        <v>15403</v>
      </c>
      <c r="M3759" t="s">
        <v>137</v>
      </c>
      <c r="N3759" t="s">
        <v>15404</v>
      </c>
      <c r="O3759" t="s">
        <v>15405</v>
      </c>
      <c r="P3759" t="s">
        <v>71</v>
      </c>
      <c r="Q3759">
        <v>9</v>
      </c>
      <c r="R3759" t="s">
        <v>40</v>
      </c>
      <c r="S3759" t="s">
        <v>118</v>
      </c>
      <c r="T3759">
        <v>10891</v>
      </c>
      <c r="U3759" s="1">
        <v>45539</v>
      </c>
      <c r="V3759" t="s">
        <v>180</v>
      </c>
      <c r="W3759">
        <v>978196</v>
      </c>
      <c r="X3759" t="s">
        <v>10955</v>
      </c>
      <c r="Y3759">
        <v>818</v>
      </c>
      <c r="Z3759">
        <v>2373</v>
      </c>
      <c r="AA3759">
        <v>3</v>
      </c>
      <c r="AB3759" s="2" t="s">
        <v>15406</v>
      </c>
    </row>
    <row r="3760" spans="1:28" x14ac:dyDescent="0.3">
      <c r="A3760" t="s">
        <v>28</v>
      </c>
      <c r="B3760" t="s">
        <v>29</v>
      </c>
      <c r="C3760" t="s">
        <v>54</v>
      </c>
      <c r="D3760" t="s">
        <v>546</v>
      </c>
      <c r="E3760" t="s">
        <v>56</v>
      </c>
      <c r="F3760" t="s">
        <v>33</v>
      </c>
      <c r="G3760">
        <v>7</v>
      </c>
      <c r="H3760">
        <v>433947</v>
      </c>
      <c r="I3760" t="s">
        <v>58</v>
      </c>
      <c r="J3760" s="1">
        <v>45173</v>
      </c>
      <c r="K3760">
        <v>1400</v>
      </c>
      <c r="L3760" t="s">
        <v>15407</v>
      </c>
      <c r="M3760" t="s">
        <v>1048</v>
      </c>
      <c r="N3760" t="s">
        <v>15408</v>
      </c>
      <c r="O3760" t="s">
        <v>15409</v>
      </c>
      <c r="P3760" t="s">
        <v>87</v>
      </c>
      <c r="Q3760">
        <v>8</v>
      </c>
      <c r="R3760" t="s">
        <v>88</v>
      </c>
      <c r="S3760" t="s">
        <v>63</v>
      </c>
      <c r="T3760">
        <v>89136</v>
      </c>
      <c r="U3760" s="1">
        <v>45552</v>
      </c>
      <c r="V3760" t="s">
        <v>180</v>
      </c>
      <c r="W3760">
        <v>607103</v>
      </c>
      <c r="X3760" t="s">
        <v>15410</v>
      </c>
      <c r="Y3760">
        <v>505</v>
      </c>
      <c r="Z3760">
        <v>2094</v>
      </c>
      <c r="AA3760">
        <v>8</v>
      </c>
      <c r="AB3760">
        <v>6700.8</v>
      </c>
    </row>
    <row r="3761" spans="1:28" x14ac:dyDescent="0.3">
      <c r="A3761" t="s">
        <v>28</v>
      </c>
      <c r="B3761" t="s">
        <v>29</v>
      </c>
      <c r="C3761" t="s">
        <v>91</v>
      </c>
      <c r="D3761" t="s">
        <v>442</v>
      </c>
      <c r="E3761" t="s">
        <v>46</v>
      </c>
      <c r="F3761" t="s">
        <v>57</v>
      </c>
      <c r="G3761">
        <v>97</v>
      </c>
      <c r="H3761">
        <v>437618</v>
      </c>
      <c r="I3761" t="s">
        <v>58</v>
      </c>
      <c r="J3761" s="1">
        <v>44828</v>
      </c>
      <c r="K3761">
        <v>1200</v>
      </c>
      <c r="L3761" t="s">
        <v>15411</v>
      </c>
      <c r="M3761" t="s">
        <v>568</v>
      </c>
      <c r="N3761" t="s">
        <v>15412</v>
      </c>
      <c r="O3761">
        <f>1-691-262-876</f>
        <v>-1828</v>
      </c>
      <c r="P3761" t="s">
        <v>71</v>
      </c>
      <c r="Q3761">
        <v>14</v>
      </c>
      <c r="R3761" t="s">
        <v>88</v>
      </c>
      <c r="S3761" t="s">
        <v>63</v>
      </c>
      <c r="T3761">
        <v>41113</v>
      </c>
      <c r="U3761" s="1">
        <v>45492</v>
      </c>
      <c r="V3761" t="s">
        <v>126</v>
      </c>
      <c r="W3761">
        <v>989832</v>
      </c>
      <c r="X3761" t="s">
        <v>15413</v>
      </c>
      <c r="Y3761">
        <v>643</v>
      </c>
      <c r="Z3761">
        <v>2001</v>
      </c>
      <c r="AA3761">
        <v>7</v>
      </c>
      <c r="AB3761">
        <v>5602.8</v>
      </c>
    </row>
    <row r="3762" spans="1:28" x14ac:dyDescent="0.3">
      <c r="A3762" t="s">
        <v>28</v>
      </c>
      <c r="B3762" t="s">
        <v>29</v>
      </c>
      <c r="C3762" t="s">
        <v>66</v>
      </c>
      <c r="D3762" t="s">
        <v>274</v>
      </c>
      <c r="E3762" t="s">
        <v>46</v>
      </c>
      <c r="F3762" t="s">
        <v>57</v>
      </c>
      <c r="G3762">
        <v>54</v>
      </c>
      <c r="H3762">
        <v>409061</v>
      </c>
      <c r="I3762" t="s">
        <v>34</v>
      </c>
      <c r="J3762" s="1">
        <v>45622</v>
      </c>
      <c r="K3762">
        <v>1200</v>
      </c>
      <c r="L3762" t="s">
        <v>15414</v>
      </c>
      <c r="M3762" t="s">
        <v>287</v>
      </c>
      <c r="N3762" t="s">
        <v>15415</v>
      </c>
      <c r="O3762" t="s">
        <v>15416</v>
      </c>
      <c r="P3762" t="s">
        <v>87</v>
      </c>
      <c r="Q3762">
        <v>17</v>
      </c>
      <c r="R3762" t="s">
        <v>40</v>
      </c>
      <c r="S3762" t="s">
        <v>63</v>
      </c>
      <c r="T3762">
        <v>10056</v>
      </c>
      <c r="U3762" s="1">
        <v>45530</v>
      </c>
      <c r="V3762" t="s">
        <v>64</v>
      </c>
      <c r="W3762">
        <v>762108</v>
      </c>
      <c r="X3762" t="s">
        <v>15417</v>
      </c>
      <c r="Y3762">
        <v>792</v>
      </c>
      <c r="Z3762">
        <v>2446</v>
      </c>
      <c r="AA3762">
        <v>7</v>
      </c>
      <c r="AB3762">
        <v>6848.8</v>
      </c>
    </row>
    <row r="3763" spans="1:28" x14ac:dyDescent="0.3">
      <c r="A3763" t="s">
        <v>28</v>
      </c>
      <c r="B3763" t="s">
        <v>29</v>
      </c>
      <c r="C3763" t="s">
        <v>193</v>
      </c>
      <c r="D3763" t="s">
        <v>31</v>
      </c>
      <c r="E3763" t="s">
        <v>56</v>
      </c>
      <c r="F3763" t="s">
        <v>106</v>
      </c>
      <c r="G3763">
        <v>14</v>
      </c>
      <c r="H3763">
        <v>414093</v>
      </c>
      <c r="I3763" t="s">
        <v>34</v>
      </c>
      <c r="J3763" s="1">
        <v>43996</v>
      </c>
      <c r="K3763">
        <v>1000</v>
      </c>
      <c r="L3763" t="s">
        <v>15418</v>
      </c>
      <c r="M3763" t="s">
        <v>159</v>
      </c>
      <c r="N3763" t="s">
        <v>15419</v>
      </c>
      <c r="O3763" t="s">
        <v>15420</v>
      </c>
      <c r="P3763" t="s">
        <v>51</v>
      </c>
      <c r="Q3763">
        <v>13</v>
      </c>
      <c r="R3763" t="s">
        <v>40</v>
      </c>
      <c r="S3763" t="s">
        <v>79</v>
      </c>
      <c r="T3763">
        <v>28314</v>
      </c>
      <c r="U3763" s="1">
        <v>45530</v>
      </c>
      <c r="V3763" t="s">
        <v>64</v>
      </c>
      <c r="W3763">
        <v>693039</v>
      </c>
      <c r="X3763" t="s">
        <v>15421</v>
      </c>
      <c r="Y3763">
        <v>534</v>
      </c>
      <c r="Z3763">
        <v>2835</v>
      </c>
      <c r="AA3763">
        <v>7</v>
      </c>
      <c r="AB3763">
        <v>7938</v>
      </c>
    </row>
    <row r="3764" spans="1:28" x14ac:dyDescent="0.3">
      <c r="A3764" t="s">
        <v>28</v>
      </c>
      <c r="B3764" t="s">
        <v>29</v>
      </c>
      <c r="C3764" t="s">
        <v>157</v>
      </c>
      <c r="D3764" t="s">
        <v>546</v>
      </c>
      <c r="E3764" t="s">
        <v>46</v>
      </c>
      <c r="F3764" t="s">
        <v>83</v>
      </c>
      <c r="G3764">
        <v>84</v>
      </c>
      <c r="H3764">
        <v>407851</v>
      </c>
      <c r="I3764" t="s">
        <v>58</v>
      </c>
      <c r="J3764" s="1">
        <v>44278</v>
      </c>
      <c r="K3764">
        <v>1100</v>
      </c>
      <c r="L3764" t="s">
        <v>15422</v>
      </c>
      <c r="M3764" t="s">
        <v>818</v>
      </c>
      <c r="N3764" t="s">
        <v>15423</v>
      </c>
      <c r="O3764" t="s">
        <v>15424</v>
      </c>
      <c r="P3764" t="s">
        <v>71</v>
      </c>
      <c r="Q3764">
        <v>10</v>
      </c>
      <c r="R3764" t="s">
        <v>40</v>
      </c>
      <c r="S3764" t="s">
        <v>118</v>
      </c>
      <c r="T3764">
        <v>80921</v>
      </c>
      <c r="U3764" s="1">
        <v>45504</v>
      </c>
      <c r="V3764" t="s">
        <v>126</v>
      </c>
      <c r="W3764">
        <v>754703</v>
      </c>
      <c r="X3764" t="s">
        <v>15425</v>
      </c>
      <c r="Y3764">
        <v>597</v>
      </c>
      <c r="Z3764">
        <v>2728</v>
      </c>
      <c r="AA3764">
        <v>4</v>
      </c>
      <c r="AB3764">
        <v>4364.8</v>
      </c>
    </row>
    <row r="3765" spans="1:28" x14ac:dyDescent="0.3">
      <c r="A3765" t="s">
        <v>28</v>
      </c>
      <c r="B3765" t="s">
        <v>29</v>
      </c>
      <c r="C3765" t="s">
        <v>44</v>
      </c>
      <c r="D3765" t="s">
        <v>31</v>
      </c>
      <c r="E3765" t="s">
        <v>46</v>
      </c>
      <c r="F3765" t="s">
        <v>99</v>
      </c>
      <c r="G3765">
        <v>42</v>
      </c>
      <c r="H3765">
        <v>406137</v>
      </c>
      <c r="I3765" t="s">
        <v>58</v>
      </c>
      <c r="J3765" s="1">
        <v>44603</v>
      </c>
      <c r="K3765">
        <v>1200</v>
      </c>
      <c r="L3765" t="s">
        <v>15426</v>
      </c>
      <c r="M3765" t="s">
        <v>1048</v>
      </c>
      <c r="N3765" t="s">
        <v>15427</v>
      </c>
      <c r="O3765" t="s">
        <v>15428</v>
      </c>
      <c r="P3765" t="s">
        <v>51</v>
      </c>
      <c r="Q3765">
        <v>8</v>
      </c>
      <c r="R3765" t="s">
        <v>40</v>
      </c>
      <c r="S3765" t="s">
        <v>41</v>
      </c>
      <c r="T3765">
        <v>69517</v>
      </c>
      <c r="U3765" s="1">
        <v>45365</v>
      </c>
      <c r="V3765" t="s">
        <v>72</v>
      </c>
      <c r="W3765">
        <v>540320</v>
      </c>
      <c r="X3765" t="s">
        <v>15429</v>
      </c>
      <c r="Y3765">
        <v>613</v>
      </c>
      <c r="Z3765">
        <v>974</v>
      </c>
      <c r="AA3765">
        <v>5</v>
      </c>
      <c r="AB3765">
        <v>1948</v>
      </c>
    </row>
    <row r="3766" spans="1:28" x14ac:dyDescent="0.3">
      <c r="A3766" t="s">
        <v>28</v>
      </c>
      <c r="B3766" t="s">
        <v>29</v>
      </c>
      <c r="C3766" t="s">
        <v>30</v>
      </c>
      <c r="D3766" t="s">
        <v>227</v>
      </c>
      <c r="E3766" t="s">
        <v>46</v>
      </c>
      <c r="F3766" t="s">
        <v>57</v>
      </c>
      <c r="G3766">
        <v>34</v>
      </c>
      <c r="H3766">
        <v>420923</v>
      </c>
      <c r="I3766" t="s">
        <v>34</v>
      </c>
      <c r="J3766" s="1">
        <v>44773</v>
      </c>
      <c r="K3766">
        <v>1200</v>
      </c>
      <c r="L3766" t="s">
        <v>15430</v>
      </c>
      <c r="M3766" t="s">
        <v>165</v>
      </c>
      <c r="N3766" t="s">
        <v>15431</v>
      </c>
      <c r="O3766" t="s">
        <v>15432</v>
      </c>
      <c r="P3766" t="s">
        <v>39</v>
      </c>
      <c r="Q3766">
        <v>17</v>
      </c>
      <c r="R3766" t="s">
        <v>88</v>
      </c>
      <c r="S3766" t="s">
        <v>63</v>
      </c>
      <c r="T3766">
        <v>96489</v>
      </c>
      <c r="U3766" s="1">
        <v>45478</v>
      </c>
      <c r="V3766" t="s">
        <v>126</v>
      </c>
      <c r="W3766">
        <v>349553</v>
      </c>
      <c r="X3766" t="s">
        <v>6096</v>
      </c>
      <c r="Y3766">
        <v>879</v>
      </c>
      <c r="Z3766">
        <v>832</v>
      </c>
      <c r="AA3766">
        <v>1</v>
      </c>
      <c r="AB3766">
        <v>332.8</v>
      </c>
    </row>
    <row r="3767" spans="1:28" x14ac:dyDescent="0.3">
      <c r="A3767" t="s">
        <v>28</v>
      </c>
      <c r="B3767" t="s">
        <v>29</v>
      </c>
      <c r="C3767" t="s">
        <v>148</v>
      </c>
      <c r="D3767" t="s">
        <v>227</v>
      </c>
      <c r="E3767" t="s">
        <v>56</v>
      </c>
      <c r="F3767" t="s">
        <v>150</v>
      </c>
      <c r="G3767">
        <v>50</v>
      </c>
      <c r="H3767">
        <v>415284</v>
      </c>
      <c r="I3767" t="s">
        <v>58</v>
      </c>
      <c r="J3767" s="1">
        <v>45549</v>
      </c>
      <c r="K3767">
        <v>800</v>
      </c>
      <c r="L3767" t="s">
        <v>15433</v>
      </c>
      <c r="M3767" t="s">
        <v>216</v>
      </c>
      <c r="N3767" t="s">
        <v>15434</v>
      </c>
      <c r="O3767">
        <f>1-551-278-1623</f>
        <v>-2451</v>
      </c>
      <c r="P3767" t="s">
        <v>87</v>
      </c>
      <c r="Q3767">
        <v>19</v>
      </c>
      <c r="R3767" t="s">
        <v>88</v>
      </c>
      <c r="S3767" t="s">
        <v>79</v>
      </c>
      <c r="T3767">
        <v>69016</v>
      </c>
      <c r="U3767" s="1">
        <v>45387</v>
      </c>
      <c r="V3767" t="s">
        <v>80</v>
      </c>
      <c r="W3767">
        <v>888026</v>
      </c>
      <c r="X3767" t="s">
        <v>15435</v>
      </c>
      <c r="Y3767">
        <v>538</v>
      </c>
      <c r="Z3767">
        <v>1681</v>
      </c>
      <c r="AA3767">
        <v>1</v>
      </c>
      <c r="AB3767" s="2" t="s">
        <v>15436</v>
      </c>
    </row>
    <row r="3768" spans="1:28" x14ac:dyDescent="0.3">
      <c r="A3768" t="s">
        <v>28</v>
      </c>
      <c r="B3768" t="s">
        <v>29</v>
      </c>
      <c r="C3768" t="s">
        <v>157</v>
      </c>
      <c r="D3768" t="s">
        <v>55</v>
      </c>
      <c r="E3768" t="s">
        <v>56</v>
      </c>
      <c r="F3768" t="s">
        <v>135</v>
      </c>
      <c r="G3768">
        <v>56</v>
      </c>
      <c r="H3768">
        <v>432567</v>
      </c>
      <c r="I3768" t="s">
        <v>58</v>
      </c>
      <c r="J3768" s="1">
        <v>44693</v>
      </c>
      <c r="K3768">
        <v>1300</v>
      </c>
      <c r="L3768" t="s">
        <v>15437</v>
      </c>
      <c r="M3768" t="s">
        <v>1058</v>
      </c>
      <c r="N3768" t="s">
        <v>15438</v>
      </c>
      <c r="O3768" t="s">
        <v>15439</v>
      </c>
      <c r="P3768" t="s">
        <v>39</v>
      </c>
      <c r="Q3768">
        <v>7</v>
      </c>
      <c r="R3768" t="s">
        <v>88</v>
      </c>
      <c r="S3768" t="s">
        <v>41</v>
      </c>
      <c r="T3768">
        <v>75058</v>
      </c>
      <c r="U3768" s="1">
        <v>45487</v>
      </c>
      <c r="V3768" t="s">
        <v>126</v>
      </c>
      <c r="W3768">
        <v>393178</v>
      </c>
      <c r="X3768" t="s">
        <v>15440</v>
      </c>
      <c r="Y3768">
        <v>493</v>
      </c>
      <c r="Z3768">
        <v>1084</v>
      </c>
      <c r="AA3768">
        <v>3</v>
      </c>
      <c r="AB3768" s="2" t="s">
        <v>8832</v>
      </c>
    </row>
    <row r="3769" spans="1:28" x14ac:dyDescent="0.3">
      <c r="A3769" t="s">
        <v>28</v>
      </c>
      <c r="B3769" t="s">
        <v>29</v>
      </c>
      <c r="C3769" t="s">
        <v>54</v>
      </c>
      <c r="D3769" t="s">
        <v>524</v>
      </c>
      <c r="E3769" t="s">
        <v>32</v>
      </c>
      <c r="F3769" t="s">
        <v>135</v>
      </c>
      <c r="G3769">
        <v>88</v>
      </c>
      <c r="H3769">
        <v>408010</v>
      </c>
      <c r="I3769" t="s">
        <v>34</v>
      </c>
      <c r="J3769" s="1">
        <v>45557</v>
      </c>
      <c r="K3769">
        <v>1400</v>
      </c>
      <c r="L3769" t="s">
        <v>15441</v>
      </c>
      <c r="M3769" t="s">
        <v>496</v>
      </c>
      <c r="N3769" t="s">
        <v>15442</v>
      </c>
      <c r="O3769" t="s">
        <v>15443</v>
      </c>
      <c r="P3769" t="s">
        <v>71</v>
      </c>
      <c r="Q3769">
        <v>14</v>
      </c>
      <c r="R3769" t="s">
        <v>40</v>
      </c>
      <c r="S3769" t="s">
        <v>118</v>
      </c>
      <c r="T3769">
        <v>89201</v>
      </c>
      <c r="U3769" s="1">
        <v>45379</v>
      </c>
      <c r="V3769" t="s">
        <v>72</v>
      </c>
      <c r="W3769">
        <v>708221</v>
      </c>
      <c r="X3769" t="s">
        <v>15444</v>
      </c>
      <c r="Y3769">
        <v>696</v>
      </c>
      <c r="Z3769">
        <v>2095</v>
      </c>
      <c r="AA3769">
        <v>3</v>
      </c>
      <c r="AB3769">
        <v>2514</v>
      </c>
    </row>
    <row r="3770" spans="1:28" x14ac:dyDescent="0.3">
      <c r="A3770" t="s">
        <v>28</v>
      </c>
      <c r="B3770" t="s">
        <v>29</v>
      </c>
      <c r="C3770" t="s">
        <v>91</v>
      </c>
      <c r="D3770" t="s">
        <v>149</v>
      </c>
      <c r="E3770" t="s">
        <v>32</v>
      </c>
      <c r="F3770" t="s">
        <v>113</v>
      </c>
      <c r="G3770">
        <v>16</v>
      </c>
      <c r="H3770">
        <v>424476</v>
      </c>
      <c r="I3770" t="s">
        <v>58</v>
      </c>
      <c r="J3770" s="1">
        <v>45546</v>
      </c>
      <c r="K3770">
        <v>1200</v>
      </c>
      <c r="L3770" t="s">
        <v>15445</v>
      </c>
      <c r="M3770" t="s">
        <v>232</v>
      </c>
      <c r="N3770" t="s">
        <v>15446</v>
      </c>
      <c r="O3770" t="s">
        <v>15447</v>
      </c>
      <c r="P3770" t="s">
        <v>87</v>
      </c>
      <c r="Q3770">
        <v>12</v>
      </c>
      <c r="R3770" t="s">
        <v>40</v>
      </c>
      <c r="S3770" t="s">
        <v>41</v>
      </c>
      <c r="T3770">
        <v>49736</v>
      </c>
      <c r="U3770" s="1">
        <v>45296</v>
      </c>
      <c r="V3770" t="s">
        <v>111</v>
      </c>
      <c r="W3770">
        <v>356533</v>
      </c>
      <c r="X3770" t="s">
        <v>15448</v>
      </c>
      <c r="Y3770">
        <v>652</v>
      </c>
      <c r="Z3770">
        <v>1141</v>
      </c>
      <c r="AA3770">
        <v>4</v>
      </c>
      <c r="AB3770" s="2" t="s">
        <v>15449</v>
      </c>
    </row>
    <row r="3771" spans="1:28" x14ac:dyDescent="0.3">
      <c r="A3771" t="s">
        <v>28</v>
      </c>
      <c r="B3771" t="s">
        <v>29</v>
      </c>
      <c r="C3771" t="s">
        <v>193</v>
      </c>
      <c r="D3771" t="s">
        <v>560</v>
      </c>
      <c r="E3771" t="s">
        <v>56</v>
      </c>
      <c r="F3771" t="s">
        <v>33</v>
      </c>
      <c r="G3771">
        <v>75</v>
      </c>
      <c r="H3771">
        <v>428469</v>
      </c>
      <c r="I3771" t="s">
        <v>58</v>
      </c>
      <c r="J3771" s="1">
        <v>45141</v>
      </c>
      <c r="K3771">
        <v>1100</v>
      </c>
      <c r="L3771" t="s">
        <v>15450</v>
      </c>
      <c r="M3771" t="s">
        <v>953</v>
      </c>
      <c r="N3771" t="s">
        <v>15451</v>
      </c>
      <c r="O3771">
        <f>1-902-949-5502</f>
        <v>-7352</v>
      </c>
      <c r="P3771" t="s">
        <v>39</v>
      </c>
      <c r="Q3771">
        <v>5</v>
      </c>
      <c r="R3771" t="s">
        <v>40</v>
      </c>
      <c r="S3771" t="s">
        <v>79</v>
      </c>
      <c r="T3771">
        <v>49391</v>
      </c>
      <c r="U3771" s="1">
        <v>45501</v>
      </c>
      <c r="V3771" t="s">
        <v>126</v>
      </c>
      <c r="W3771">
        <v>215678</v>
      </c>
      <c r="X3771" t="s">
        <v>15452</v>
      </c>
      <c r="Y3771">
        <v>208</v>
      </c>
      <c r="Z3771">
        <v>683</v>
      </c>
      <c r="AA3771">
        <v>3</v>
      </c>
      <c r="AB3771">
        <v>819.6</v>
      </c>
    </row>
    <row r="3772" spans="1:28" x14ac:dyDescent="0.3">
      <c r="A3772" t="s">
        <v>28</v>
      </c>
      <c r="B3772" t="s">
        <v>29</v>
      </c>
      <c r="C3772" t="s">
        <v>148</v>
      </c>
      <c r="D3772" t="s">
        <v>421</v>
      </c>
      <c r="E3772" t="s">
        <v>56</v>
      </c>
      <c r="F3772" t="s">
        <v>113</v>
      </c>
      <c r="G3772">
        <v>31</v>
      </c>
      <c r="H3772">
        <v>434034</v>
      </c>
      <c r="I3772" t="s">
        <v>58</v>
      </c>
      <c r="J3772" s="1">
        <v>45291</v>
      </c>
      <c r="K3772">
        <v>1100</v>
      </c>
      <c r="L3772" t="s">
        <v>15453</v>
      </c>
      <c r="M3772" t="s">
        <v>428</v>
      </c>
      <c r="N3772" t="s">
        <v>15454</v>
      </c>
      <c r="O3772">
        <v>8334525756</v>
      </c>
      <c r="P3772" t="s">
        <v>71</v>
      </c>
      <c r="Q3772">
        <v>10</v>
      </c>
      <c r="R3772" t="s">
        <v>88</v>
      </c>
      <c r="S3772" t="s">
        <v>118</v>
      </c>
      <c r="T3772">
        <v>52625</v>
      </c>
      <c r="U3772" s="1">
        <v>45316</v>
      </c>
      <c r="V3772" t="s">
        <v>111</v>
      </c>
      <c r="W3772">
        <v>443538</v>
      </c>
      <c r="X3772" t="s">
        <v>15455</v>
      </c>
      <c r="Y3772">
        <v>490</v>
      </c>
      <c r="Z3772">
        <v>513</v>
      </c>
      <c r="AA3772">
        <v>3</v>
      </c>
      <c r="AB3772">
        <v>615.6</v>
      </c>
    </row>
    <row r="3773" spans="1:28" x14ac:dyDescent="0.3">
      <c r="A3773" t="s">
        <v>28</v>
      </c>
      <c r="B3773" t="s">
        <v>29</v>
      </c>
      <c r="C3773" t="s">
        <v>91</v>
      </c>
      <c r="D3773" t="s">
        <v>637</v>
      </c>
      <c r="E3773" t="s">
        <v>32</v>
      </c>
      <c r="F3773" t="s">
        <v>33</v>
      </c>
      <c r="G3773">
        <v>53</v>
      </c>
      <c r="H3773">
        <v>420710</v>
      </c>
      <c r="I3773" t="s">
        <v>34</v>
      </c>
      <c r="J3773" s="1">
        <v>44394</v>
      </c>
      <c r="K3773">
        <v>950</v>
      </c>
      <c r="L3773" t="s">
        <v>15456</v>
      </c>
      <c r="M3773" t="s">
        <v>623</v>
      </c>
      <c r="N3773" t="s">
        <v>15457</v>
      </c>
      <c r="O3773" t="s">
        <v>15458</v>
      </c>
      <c r="P3773" t="s">
        <v>87</v>
      </c>
      <c r="Q3773">
        <v>6</v>
      </c>
      <c r="R3773" t="s">
        <v>88</v>
      </c>
      <c r="S3773" t="s">
        <v>118</v>
      </c>
      <c r="T3773">
        <v>47005</v>
      </c>
      <c r="U3773" s="1">
        <v>45438</v>
      </c>
      <c r="V3773" t="s">
        <v>140</v>
      </c>
      <c r="W3773">
        <v>523005</v>
      </c>
      <c r="X3773" t="s">
        <v>15459</v>
      </c>
      <c r="Y3773">
        <v>305</v>
      </c>
      <c r="Z3773">
        <v>616</v>
      </c>
      <c r="AA3773">
        <v>1</v>
      </c>
      <c r="AB3773">
        <v>246.4</v>
      </c>
    </row>
    <row r="3774" spans="1:28" x14ac:dyDescent="0.3">
      <c r="A3774" t="s">
        <v>28</v>
      </c>
      <c r="B3774" t="s">
        <v>29</v>
      </c>
      <c r="C3774" t="s">
        <v>30</v>
      </c>
      <c r="D3774" t="s">
        <v>248</v>
      </c>
      <c r="E3774" t="s">
        <v>32</v>
      </c>
      <c r="F3774" t="s">
        <v>83</v>
      </c>
      <c r="G3774">
        <v>66</v>
      </c>
      <c r="H3774">
        <v>403723</v>
      </c>
      <c r="I3774" t="s">
        <v>58</v>
      </c>
      <c r="J3774" s="1">
        <v>44419</v>
      </c>
      <c r="K3774">
        <v>1000</v>
      </c>
      <c r="L3774" t="s">
        <v>15460</v>
      </c>
      <c r="M3774" t="s">
        <v>1007</v>
      </c>
      <c r="N3774" t="s">
        <v>15461</v>
      </c>
      <c r="O3774" t="s">
        <v>15462</v>
      </c>
      <c r="P3774" t="s">
        <v>39</v>
      </c>
      <c r="Q3774">
        <v>9</v>
      </c>
      <c r="R3774" t="s">
        <v>88</v>
      </c>
      <c r="S3774" t="s">
        <v>118</v>
      </c>
      <c r="T3774">
        <v>67499</v>
      </c>
      <c r="U3774" s="1">
        <v>45381</v>
      </c>
      <c r="V3774" t="s">
        <v>72</v>
      </c>
      <c r="W3774">
        <v>367371</v>
      </c>
      <c r="X3774" t="s">
        <v>15463</v>
      </c>
      <c r="Y3774">
        <v>800</v>
      </c>
      <c r="Z3774">
        <v>1230</v>
      </c>
      <c r="AA3774">
        <v>3</v>
      </c>
      <c r="AB3774">
        <v>1476</v>
      </c>
    </row>
    <row r="3775" spans="1:28" x14ac:dyDescent="0.3">
      <c r="A3775" t="s">
        <v>28</v>
      </c>
      <c r="B3775" t="s">
        <v>29</v>
      </c>
      <c r="C3775" t="s">
        <v>148</v>
      </c>
      <c r="D3775" t="s">
        <v>524</v>
      </c>
      <c r="E3775" t="s">
        <v>56</v>
      </c>
      <c r="F3775" t="s">
        <v>47</v>
      </c>
      <c r="G3775">
        <v>63</v>
      </c>
      <c r="H3775">
        <v>401721</v>
      </c>
      <c r="I3775" t="s">
        <v>58</v>
      </c>
      <c r="J3775" s="1">
        <v>45345</v>
      </c>
      <c r="K3775">
        <v>1000</v>
      </c>
      <c r="L3775" t="s">
        <v>15464</v>
      </c>
      <c r="M3775" t="s">
        <v>287</v>
      </c>
      <c r="N3775" t="s">
        <v>15465</v>
      </c>
      <c r="O3775" t="s">
        <v>15466</v>
      </c>
      <c r="P3775" t="s">
        <v>71</v>
      </c>
      <c r="Q3775">
        <v>6</v>
      </c>
      <c r="R3775" t="s">
        <v>88</v>
      </c>
      <c r="S3775" t="s">
        <v>79</v>
      </c>
      <c r="T3775">
        <v>10857</v>
      </c>
      <c r="U3775" s="1">
        <v>45542</v>
      </c>
      <c r="V3775" t="s">
        <v>180</v>
      </c>
      <c r="W3775">
        <v>919008</v>
      </c>
      <c r="X3775" t="s">
        <v>15467</v>
      </c>
      <c r="Y3775">
        <v>998</v>
      </c>
      <c r="Z3775">
        <v>2683</v>
      </c>
      <c r="AA3775">
        <v>6</v>
      </c>
      <c r="AB3775" s="2" t="s">
        <v>15468</v>
      </c>
    </row>
    <row r="3776" spans="1:28" x14ac:dyDescent="0.3">
      <c r="A3776" t="s">
        <v>28</v>
      </c>
      <c r="B3776" t="s">
        <v>29</v>
      </c>
      <c r="C3776" t="s">
        <v>193</v>
      </c>
      <c r="D3776" t="s">
        <v>560</v>
      </c>
      <c r="E3776" t="s">
        <v>46</v>
      </c>
      <c r="F3776" t="s">
        <v>175</v>
      </c>
      <c r="G3776">
        <v>39</v>
      </c>
      <c r="H3776">
        <v>411727</v>
      </c>
      <c r="I3776" t="s">
        <v>58</v>
      </c>
      <c r="J3776" s="1">
        <v>44035</v>
      </c>
      <c r="K3776">
        <v>1400</v>
      </c>
      <c r="L3776" t="s">
        <v>15469</v>
      </c>
      <c r="M3776" t="s">
        <v>222</v>
      </c>
      <c r="N3776" t="s">
        <v>15470</v>
      </c>
      <c r="O3776" t="s">
        <v>15471</v>
      </c>
      <c r="P3776" t="s">
        <v>87</v>
      </c>
      <c r="Q3776">
        <v>16</v>
      </c>
      <c r="R3776" t="s">
        <v>88</v>
      </c>
      <c r="S3776" t="s">
        <v>63</v>
      </c>
      <c r="T3776">
        <v>58921</v>
      </c>
      <c r="U3776" s="1">
        <v>45475</v>
      </c>
      <c r="V3776" t="s">
        <v>126</v>
      </c>
      <c r="W3776">
        <v>241492</v>
      </c>
      <c r="X3776" t="s">
        <v>15472</v>
      </c>
      <c r="Y3776">
        <v>308</v>
      </c>
      <c r="Z3776">
        <v>1718</v>
      </c>
      <c r="AA3776">
        <v>5</v>
      </c>
      <c r="AB3776">
        <v>3436</v>
      </c>
    </row>
    <row r="3777" spans="1:28" x14ac:dyDescent="0.3">
      <c r="A3777" t="s">
        <v>28</v>
      </c>
      <c r="B3777" t="s">
        <v>29</v>
      </c>
      <c r="C3777" t="s">
        <v>157</v>
      </c>
      <c r="D3777" t="s">
        <v>220</v>
      </c>
      <c r="E3777" t="s">
        <v>46</v>
      </c>
      <c r="F3777" t="s">
        <v>135</v>
      </c>
      <c r="G3777">
        <v>16</v>
      </c>
      <c r="H3777">
        <v>406121</v>
      </c>
      <c r="I3777" t="s">
        <v>34</v>
      </c>
      <c r="J3777" s="1">
        <v>44921</v>
      </c>
      <c r="K3777">
        <v>1000</v>
      </c>
      <c r="L3777" t="s">
        <v>15473</v>
      </c>
      <c r="M3777" t="s">
        <v>334</v>
      </c>
      <c r="N3777" t="s">
        <v>15474</v>
      </c>
      <c r="O3777" t="s">
        <v>15475</v>
      </c>
      <c r="P3777" t="s">
        <v>87</v>
      </c>
      <c r="Q3777">
        <v>8</v>
      </c>
      <c r="R3777" t="s">
        <v>40</v>
      </c>
      <c r="S3777" t="s">
        <v>118</v>
      </c>
      <c r="T3777">
        <v>17294</v>
      </c>
      <c r="U3777" s="1">
        <v>45554</v>
      </c>
      <c r="V3777" t="s">
        <v>180</v>
      </c>
      <c r="W3777">
        <v>327897</v>
      </c>
      <c r="X3777" t="s">
        <v>15476</v>
      </c>
      <c r="Y3777">
        <v>960</v>
      </c>
      <c r="Z3777">
        <v>2251</v>
      </c>
      <c r="AA3777">
        <v>6</v>
      </c>
      <c r="AB3777" s="2" t="s">
        <v>15477</v>
      </c>
    </row>
    <row r="3778" spans="1:28" x14ac:dyDescent="0.3">
      <c r="A3778" t="s">
        <v>28</v>
      </c>
      <c r="B3778" t="s">
        <v>29</v>
      </c>
      <c r="C3778" t="s">
        <v>44</v>
      </c>
      <c r="D3778" t="s">
        <v>55</v>
      </c>
      <c r="E3778" t="s">
        <v>46</v>
      </c>
      <c r="F3778" t="s">
        <v>175</v>
      </c>
      <c r="G3778">
        <v>92</v>
      </c>
      <c r="H3778">
        <v>411781</v>
      </c>
      <c r="I3778" t="s">
        <v>58</v>
      </c>
      <c r="J3778" s="1">
        <v>45019</v>
      </c>
      <c r="K3778">
        <v>1200</v>
      </c>
      <c r="L3778" t="s">
        <v>15478</v>
      </c>
      <c r="M3778" t="s">
        <v>1048</v>
      </c>
      <c r="N3778" t="s">
        <v>15479</v>
      </c>
      <c r="O3778" t="s">
        <v>15480</v>
      </c>
      <c r="P3778" t="s">
        <v>39</v>
      </c>
      <c r="Q3778">
        <v>20</v>
      </c>
      <c r="R3778" t="s">
        <v>40</v>
      </c>
      <c r="S3778" t="s">
        <v>63</v>
      </c>
      <c r="T3778">
        <v>80491</v>
      </c>
      <c r="U3778" s="1">
        <v>45318</v>
      </c>
      <c r="V3778" t="s">
        <v>111</v>
      </c>
      <c r="W3778">
        <v>305011</v>
      </c>
      <c r="X3778" t="s">
        <v>15481</v>
      </c>
      <c r="Y3778">
        <v>586</v>
      </c>
      <c r="Z3778">
        <v>881</v>
      </c>
      <c r="AA3778">
        <v>8</v>
      </c>
      <c r="AB3778" s="2" t="s">
        <v>15482</v>
      </c>
    </row>
    <row r="3779" spans="1:28" x14ac:dyDescent="0.3">
      <c r="A3779" t="s">
        <v>28</v>
      </c>
      <c r="B3779" t="s">
        <v>29</v>
      </c>
      <c r="C3779" t="s">
        <v>54</v>
      </c>
      <c r="D3779" t="s">
        <v>338</v>
      </c>
      <c r="E3779" t="s">
        <v>32</v>
      </c>
      <c r="F3779" t="s">
        <v>175</v>
      </c>
      <c r="G3779">
        <v>71</v>
      </c>
      <c r="H3779">
        <v>402480</v>
      </c>
      <c r="I3779" t="s">
        <v>34</v>
      </c>
      <c r="J3779" s="1">
        <v>43893</v>
      </c>
      <c r="K3779">
        <v>1000</v>
      </c>
      <c r="L3779" t="s">
        <v>15483</v>
      </c>
      <c r="M3779" t="s">
        <v>36</v>
      </c>
      <c r="N3779" t="s">
        <v>15484</v>
      </c>
      <c r="O3779" t="s">
        <v>15485</v>
      </c>
      <c r="P3779" t="s">
        <v>51</v>
      </c>
      <c r="Q3779">
        <v>9</v>
      </c>
      <c r="R3779" t="s">
        <v>40</v>
      </c>
      <c r="S3779" t="s">
        <v>118</v>
      </c>
      <c r="T3779">
        <v>44472</v>
      </c>
      <c r="U3779" s="1">
        <v>45325</v>
      </c>
      <c r="V3779" t="s">
        <v>119</v>
      </c>
      <c r="W3779">
        <v>456311</v>
      </c>
      <c r="X3779" t="s">
        <v>15486</v>
      </c>
      <c r="Y3779">
        <v>682</v>
      </c>
      <c r="Z3779">
        <v>1310</v>
      </c>
      <c r="AA3779">
        <v>5</v>
      </c>
      <c r="AB3779">
        <v>2620</v>
      </c>
    </row>
    <row r="3780" spans="1:28" x14ac:dyDescent="0.3">
      <c r="A3780" t="s">
        <v>28</v>
      </c>
      <c r="B3780" t="s">
        <v>29</v>
      </c>
      <c r="C3780" t="s">
        <v>44</v>
      </c>
      <c r="D3780" t="s">
        <v>421</v>
      </c>
      <c r="E3780" t="s">
        <v>32</v>
      </c>
      <c r="F3780" t="s">
        <v>135</v>
      </c>
      <c r="G3780">
        <v>14</v>
      </c>
      <c r="H3780">
        <v>426550</v>
      </c>
      <c r="I3780" t="s">
        <v>58</v>
      </c>
      <c r="J3780" s="1">
        <v>45547</v>
      </c>
      <c r="K3780">
        <v>1300</v>
      </c>
      <c r="L3780" t="s">
        <v>15487</v>
      </c>
      <c r="M3780" t="s">
        <v>361</v>
      </c>
      <c r="N3780" t="s">
        <v>15488</v>
      </c>
      <c r="O3780" t="s">
        <v>15489</v>
      </c>
      <c r="P3780" t="s">
        <v>71</v>
      </c>
      <c r="Q3780">
        <v>3</v>
      </c>
      <c r="R3780" t="s">
        <v>88</v>
      </c>
      <c r="S3780" t="s">
        <v>63</v>
      </c>
      <c r="T3780">
        <v>16079</v>
      </c>
      <c r="U3780" s="1">
        <v>45491</v>
      </c>
      <c r="V3780" t="s">
        <v>126</v>
      </c>
      <c r="W3780">
        <v>294743</v>
      </c>
      <c r="X3780" t="s">
        <v>15490</v>
      </c>
      <c r="Y3780">
        <v>824</v>
      </c>
      <c r="Z3780">
        <v>2694</v>
      </c>
      <c r="AA3780">
        <v>3</v>
      </c>
      <c r="AB3780">
        <v>3232.8</v>
      </c>
    </row>
    <row r="3781" spans="1:28" x14ac:dyDescent="0.3">
      <c r="A3781" t="s">
        <v>28</v>
      </c>
      <c r="B3781" t="s">
        <v>29</v>
      </c>
      <c r="C3781" t="s">
        <v>54</v>
      </c>
      <c r="D3781" t="s">
        <v>74</v>
      </c>
      <c r="E3781" t="s">
        <v>46</v>
      </c>
      <c r="F3781" t="s">
        <v>150</v>
      </c>
      <c r="G3781">
        <v>34</v>
      </c>
      <c r="H3781">
        <v>436192</v>
      </c>
      <c r="I3781" t="s">
        <v>58</v>
      </c>
      <c r="J3781" s="1">
        <v>44287</v>
      </c>
      <c r="K3781">
        <v>1400</v>
      </c>
      <c r="L3781" t="s">
        <v>15491</v>
      </c>
      <c r="M3781" t="s">
        <v>200</v>
      </c>
      <c r="N3781" t="s">
        <v>15492</v>
      </c>
      <c r="O3781" t="s">
        <v>15493</v>
      </c>
      <c r="P3781" t="s">
        <v>71</v>
      </c>
      <c r="Q3781">
        <v>14</v>
      </c>
      <c r="R3781" t="s">
        <v>40</v>
      </c>
      <c r="S3781" t="s">
        <v>118</v>
      </c>
      <c r="T3781">
        <v>17215</v>
      </c>
      <c r="U3781" s="1">
        <v>45594</v>
      </c>
      <c r="V3781" t="s">
        <v>155</v>
      </c>
      <c r="W3781">
        <v>285895</v>
      </c>
      <c r="X3781" t="s">
        <v>15494</v>
      </c>
      <c r="Y3781">
        <v>301</v>
      </c>
      <c r="Z3781">
        <v>2013</v>
      </c>
      <c r="AA3781">
        <v>2</v>
      </c>
      <c r="AB3781">
        <v>1610.4</v>
      </c>
    </row>
    <row r="3782" spans="1:28" x14ac:dyDescent="0.3">
      <c r="A3782" t="s">
        <v>28</v>
      </c>
      <c r="B3782" t="s">
        <v>29</v>
      </c>
      <c r="C3782" t="s">
        <v>30</v>
      </c>
      <c r="D3782" t="s">
        <v>421</v>
      </c>
      <c r="E3782" t="s">
        <v>32</v>
      </c>
      <c r="F3782" t="s">
        <v>33</v>
      </c>
      <c r="G3782">
        <v>82</v>
      </c>
      <c r="H3782">
        <v>431293</v>
      </c>
      <c r="I3782" t="s">
        <v>58</v>
      </c>
      <c r="J3782" s="1">
        <v>44658</v>
      </c>
      <c r="K3782">
        <v>950</v>
      </c>
      <c r="L3782" t="s">
        <v>15495</v>
      </c>
      <c r="M3782" t="s">
        <v>428</v>
      </c>
      <c r="N3782" t="s">
        <v>15496</v>
      </c>
      <c r="O3782" t="s">
        <v>15497</v>
      </c>
      <c r="P3782" t="s">
        <v>39</v>
      </c>
      <c r="Q3782">
        <v>11</v>
      </c>
      <c r="R3782" t="s">
        <v>88</v>
      </c>
      <c r="S3782" t="s">
        <v>41</v>
      </c>
      <c r="T3782">
        <v>70230</v>
      </c>
      <c r="U3782" s="1">
        <v>45524</v>
      </c>
      <c r="V3782" t="s">
        <v>64</v>
      </c>
      <c r="W3782">
        <v>572107</v>
      </c>
      <c r="X3782" t="s">
        <v>15498</v>
      </c>
      <c r="Y3782">
        <v>774</v>
      </c>
      <c r="Z3782">
        <v>1771</v>
      </c>
      <c r="AA3782">
        <v>1</v>
      </c>
      <c r="AB3782" s="2" t="s">
        <v>15499</v>
      </c>
    </row>
    <row r="3783" spans="1:28" x14ac:dyDescent="0.3">
      <c r="A3783" t="s">
        <v>28</v>
      </c>
      <c r="B3783" t="s">
        <v>29</v>
      </c>
      <c r="C3783" t="s">
        <v>44</v>
      </c>
      <c r="D3783" t="s">
        <v>546</v>
      </c>
      <c r="E3783" t="s">
        <v>56</v>
      </c>
      <c r="F3783" t="s">
        <v>113</v>
      </c>
      <c r="G3783">
        <v>65</v>
      </c>
      <c r="H3783">
        <v>410091</v>
      </c>
      <c r="I3783" t="s">
        <v>34</v>
      </c>
      <c r="J3783" s="1">
        <v>44039</v>
      </c>
      <c r="K3783">
        <v>1200</v>
      </c>
      <c r="L3783" t="s">
        <v>15500</v>
      </c>
      <c r="M3783" t="s">
        <v>282</v>
      </c>
      <c r="N3783" t="s">
        <v>15501</v>
      </c>
      <c r="O3783" t="s">
        <v>15502</v>
      </c>
      <c r="P3783" t="s">
        <v>51</v>
      </c>
      <c r="Q3783">
        <v>9</v>
      </c>
      <c r="R3783" t="s">
        <v>40</v>
      </c>
      <c r="S3783" t="s">
        <v>118</v>
      </c>
      <c r="T3783">
        <v>85142</v>
      </c>
      <c r="U3783" s="1">
        <v>45302</v>
      </c>
      <c r="V3783" t="s">
        <v>111</v>
      </c>
      <c r="W3783">
        <v>657603</v>
      </c>
      <c r="X3783" t="s">
        <v>15503</v>
      </c>
      <c r="Y3783">
        <v>819</v>
      </c>
      <c r="Z3783">
        <v>1278</v>
      </c>
      <c r="AA3783">
        <v>4</v>
      </c>
      <c r="AB3783" s="2" t="s">
        <v>5632</v>
      </c>
    </row>
    <row r="3784" spans="1:28" x14ac:dyDescent="0.3">
      <c r="A3784" t="s">
        <v>28</v>
      </c>
      <c r="B3784" t="s">
        <v>29</v>
      </c>
      <c r="C3784" t="s">
        <v>193</v>
      </c>
      <c r="D3784" t="s">
        <v>467</v>
      </c>
      <c r="E3784" t="s">
        <v>56</v>
      </c>
      <c r="F3784" t="s">
        <v>113</v>
      </c>
      <c r="G3784">
        <v>81</v>
      </c>
      <c r="H3784">
        <v>415579</v>
      </c>
      <c r="I3784" t="s">
        <v>34</v>
      </c>
      <c r="J3784" s="1">
        <v>45360</v>
      </c>
      <c r="K3784">
        <v>950</v>
      </c>
      <c r="L3784" t="s">
        <v>15504</v>
      </c>
      <c r="M3784" t="s">
        <v>591</v>
      </c>
      <c r="N3784" t="s">
        <v>15505</v>
      </c>
      <c r="O3784" t="s">
        <v>15506</v>
      </c>
      <c r="P3784" t="s">
        <v>51</v>
      </c>
      <c r="Q3784">
        <v>6</v>
      </c>
      <c r="R3784" t="s">
        <v>40</v>
      </c>
      <c r="S3784" t="s">
        <v>118</v>
      </c>
      <c r="T3784">
        <v>66641</v>
      </c>
      <c r="U3784" s="1">
        <v>45351</v>
      </c>
      <c r="V3784" t="s">
        <v>119</v>
      </c>
      <c r="W3784">
        <v>124791</v>
      </c>
      <c r="X3784" t="s">
        <v>15507</v>
      </c>
      <c r="Y3784">
        <v>288</v>
      </c>
      <c r="Z3784">
        <v>1186</v>
      </c>
      <c r="AA3784">
        <v>6</v>
      </c>
      <c r="AB3784">
        <v>2846.4</v>
      </c>
    </row>
    <row r="3785" spans="1:28" x14ac:dyDescent="0.3">
      <c r="A3785" t="s">
        <v>28</v>
      </c>
      <c r="B3785" t="s">
        <v>29</v>
      </c>
      <c r="C3785" t="s">
        <v>66</v>
      </c>
      <c r="D3785" t="s">
        <v>364</v>
      </c>
      <c r="E3785" t="s">
        <v>32</v>
      </c>
      <c r="F3785" t="s">
        <v>113</v>
      </c>
      <c r="G3785">
        <v>75</v>
      </c>
      <c r="H3785">
        <v>404041</v>
      </c>
      <c r="I3785" t="s">
        <v>58</v>
      </c>
      <c r="J3785" s="1">
        <v>44600</v>
      </c>
      <c r="K3785">
        <v>1400</v>
      </c>
      <c r="L3785" t="s">
        <v>15508</v>
      </c>
      <c r="M3785" t="s">
        <v>250</v>
      </c>
      <c r="N3785" t="s">
        <v>15509</v>
      </c>
      <c r="O3785">
        <v>3883218736</v>
      </c>
      <c r="P3785" t="s">
        <v>87</v>
      </c>
      <c r="Q3785">
        <v>3</v>
      </c>
      <c r="R3785" t="s">
        <v>40</v>
      </c>
      <c r="S3785" t="s">
        <v>79</v>
      </c>
      <c r="T3785">
        <v>81709</v>
      </c>
      <c r="U3785" s="1">
        <v>45415</v>
      </c>
      <c r="V3785" t="s">
        <v>140</v>
      </c>
      <c r="W3785">
        <v>779492</v>
      </c>
      <c r="X3785" t="s">
        <v>15510</v>
      </c>
      <c r="Y3785">
        <v>798</v>
      </c>
      <c r="Z3785">
        <v>1627</v>
      </c>
      <c r="AA3785">
        <v>7</v>
      </c>
      <c r="AB3785">
        <v>4555.6000000000004</v>
      </c>
    </row>
    <row r="3786" spans="1:28" x14ac:dyDescent="0.3">
      <c r="A3786" t="s">
        <v>28</v>
      </c>
      <c r="B3786" t="s">
        <v>29</v>
      </c>
      <c r="C3786" t="s">
        <v>91</v>
      </c>
      <c r="D3786" t="s">
        <v>291</v>
      </c>
      <c r="E3786" t="s">
        <v>56</v>
      </c>
      <c r="F3786" t="s">
        <v>106</v>
      </c>
      <c r="G3786">
        <v>6</v>
      </c>
      <c r="H3786">
        <v>416022</v>
      </c>
      <c r="I3786" t="s">
        <v>34</v>
      </c>
      <c r="J3786" s="1">
        <v>44626</v>
      </c>
      <c r="K3786">
        <v>1200</v>
      </c>
      <c r="L3786" t="s">
        <v>15511</v>
      </c>
      <c r="M3786" t="s">
        <v>205</v>
      </c>
      <c r="N3786" t="s">
        <v>15512</v>
      </c>
      <c r="O3786" t="s">
        <v>15513</v>
      </c>
      <c r="P3786" t="s">
        <v>51</v>
      </c>
      <c r="Q3786">
        <v>14</v>
      </c>
      <c r="R3786" t="s">
        <v>88</v>
      </c>
      <c r="S3786" t="s">
        <v>63</v>
      </c>
      <c r="T3786">
        <v>36457</v>
      </c>
      <c r="U3786" s="1">
        <v>45302</v>
      </c>
      <c r="V3786" t="s">
        <v>111</v>
      </c>
      <c r="W3786">
        <v>376650</v>
      </c>
      <c r="X3786" t="s">
        <v>15514</v>
      </c>
      <c r="Y3786">
        <v>465</v>
      </c>
      <c r="Z3786">
        <v>1845</v>
      </c>
      <c r="AA3786">
        <v>2</v>
      </c>
      <c r="AB3786">
        <v>1476</v>
      </c>
    </row>
    <row r="3787" spans="1:28" x14ac:dyDescent="0.3">
      <c r="A3787" t="s">
        <v>28</v>
      </c>
      <c r="B3787" t="s">
        <v>29</v>
      </c>
      <c r="C3787" t="s">
        <v>148</v>
      </c>
      <c r="D3787" t="s">
        <v>187</v>
      </c>
      <c r="E3787" t="s">
        <v>56</v>
      </c>
      <c r="F3787" t="s">
        <v>175</v>
      </c>
      <c r="G3787">
        <v>15</v>
      </c>
      <c r="H3787">
        <v>426400</v>
      </c>
      <c r="I3787" t="s">
        <v>58</v>
      </c>
      <c r="J3787" s="1">
        <v>44594</v>
      </c>
      <c r="K3787">
        <v>1400</v>
      </c>
      <c r="L3787" t="s">
        <v>15515</v>
      </c>
      <c r="M3787" t="s">
        <v>195</v>
      </c>
      <c r="N3787" t="s">
        <v>15516</v>
      </c>
      <c r="O3787" t="s">
        <v>15517</v>
      </c>
      <c r="P3787" t="s">
        <v>39</v>
      </c>
      <c r="Q3787">
        <v>17</v>
      </c>
      <c r="R3787" t="s">
        <v>40</v>
      </c>
      <c r="S3787" t="s">
        <v>63</v>
      </c>
      <c r="T3787">
        <v>11759</v>
      </c>
      <c r="U3787" s="1">
        <v>45442</v>
      </c>
      <c r="V3787" t="s">
        <v>140</v>
      </c>
      <c r="W3787">
        <v>862749</v>
      </c>
      <c r="X3787" t="s">
        <v>15518</v>
      </c>
      <c r="Y3787">
        <v>867</v>
      </c>
      <c r="Z3787">
        <v>1557</v>
      </c>
      <c r="AA3787">
        <v>2</v>
      </c>
      <c r="AB3787" s="2" t="s">
        <v>15519</v>
      </c>
    </row>
    <row r="3788" spans="1:28" x14ac:dyDescent="0.3">
      <c r="A3788" t="s">
        <v>28</v>
      </c>
      <c r="B3788" t="s">
        <v>29</v>
      </c>
      <c r="C3788" t="s">
        <v>148</v>
      </c>
      <c r="D3788" t="s">
        <v>31</v>
      </c>
      <c r="E3788" t="s">
        <v>56</v>
      </c>
      <c r="F3788" t="s">
        <v>355</v>
      </c>
      <c r="G3788">
        <v>20</v>
      </c>
      <c r="H3788">
        <v>434786</v>
      </c>
      <c r="I3788" t="s">
        <v>58</v>
      </c>
      <c r="J3788" s="1">
        <v>44024</v>
      </c>
      <c r="K3788">
        <v>1100</v>
      </c>
      <c r="L3788" t="s">
        <v>7023</v>
      </c>
      <c r="M3788" t="s">
        <v>76</v>
      </c>
      <c r="N3788" t="s">
        <v>15520</v>
      </c>
      <c r="O3788" t="s">
        <v>15521</v>
      </c>
      <c r="P3788" t="s">
        <v>39</v>
      </c>
      <c r="Q3788">
        <v>4</v>
      </c>
      <c r="R3788" t="s">
        <v>40</v>
      </c>
      <c r="S3788" t="s">
        <v>63</v>
      </c>
      <c r="T3788">
        <v>77801</v>
      </c>
      <c r="U3788" s="1">
        <v>45408</v>
      </c>
      <c r="V3788" t="s">
        <v>80</v>
      </c>
      <c r="W3788">
        <v>111144</v>
      </c>
      <c r="X3788" t="s">
        <v>15522</v>
      </c>
      <c r="Y3788">
        <v>847</v>
      </c>
      <c r="Z3788">
        <v>1508</v>
      </c>
      <c r="AA3788">
        <v>2</v>
      </c>
      <c r="AB3788">
        <v>1206.4000000000001</v>
      </c>
    </row>
    <row r="3789" spans="1:28" x14ac:dyDescent="0.3">
      <c r="A3789" t="s">
        <v>28</v>
      </c>
      <c r="B3789" t="s">
        <v>29</v>
      </c>
      <c r="C3789" t="s">
        <v>66</v>
      </c>
      <c r="D3789" t="s">
        <v>105</v>
      </c>
      <c r="E3789" t="s">
        <v>32</v>
      </c>
      <c r="F3789" t="s">
        <v>135</v>
      </c>
      <c r="G3789">
        <v>16</v>
      </c>
      <c r="H3789">
        <v>407024</v>
      </c>
      <c r="I3789" t="s">
        <v>34</v>
      </c>
      <c r="J3789" s="1">
        <v>45428</v>
      </c>
      <c r="K3789">
        <v>800</v>
      </c>
      <c r="L3789" t="s">
        <v>15523</v>
      </c>
      <c r="M3789" t="s">
        <v>423</v>
      </c>
      <c r="N3789" t="s">
        <v>15524</v>
      </c>
      <c r="O3789" t="s">
        <v>15525</v>
      </c>
      <c r="P3789" t="s">
        <v>51</v>
      </c>
      <c r="Q3789">
        <v>6</v>
      </c>
      <c r="R3789" t="s">
        <v>88</v>
      </c>
      <c r="S3789" t="s">
        <v>118</v>
      </c>
      <c r="T3789">
        <v>35060</v>
      </c>
      <c r="U3789" s="1">
        <v>45599</v>
      </c>
      <c r="V3789" t="s">
        <v>42</v>
      </c>
      <c r="W3789">
        <v>559746</v>
      </c>
      <c r="X3789" t="s">
        <v>15526</v>
      </c>
      <c r="Y3789">
        <v>965</v>
      </c>
      <c r="Z3789">
        <v>755</v>
      </c>
      <c r="AA3789">
        <v>3</v>
      </c>
      <c r="AB3789">
        <v>906</v>
      </c>
    </row>
    <row r="3790" spans="1:28" x14ac:dyDescent="0.3">
      <c r="A3790" t="s">
        <v>28</v>
      </c>
      <c r="B3790" t="s">
        <v>29</v>
      </c>
      <c r="C3790" t="s">
        <v>193</v>
      </c>
      <c r="D3790" t="s">
        <v>380</v>
      </c>
      <c r="E3790" t="s">
        <v>32</v>
      </c>
      <c r="F3790" t="s">
        <v>106</v>
      </c>
      <c r="G3790">
        <v>68</v>
      </c>
      <c r="H3790">
        <v>401637</v>
      </c>
      <c r="I3790" t="s">
        <v>58</v>
      </c>
      <c r="J3790" s="1">
        <v>45180</v>
      </c>
      <c r="K3790">
        <v>950</v>
      </c>
      <c r="L3790" t="s">
        <v>9048</v>
      </c>
      <c r="M3790" t="s">
        <v>1253</v>
      </c>
      <c r="N3790" t="s">
        <v>15527</v>
      </c>
      <c r="O3790" t="s">
        <v>15528</v>
      </c>
      <c r="P3790" t="s">
        <v>39</v>
      </c>
      <c r="Q3790">
        <v>6</v>
      </c>
      <c r="R3790" t="s">
        <v>40</v>
      </c>
      <c r="S3790" t="s">
        <v>118</v>
      </c>
      <c r="T3790">
        <v>85486</v>
      </c>
      <c r="U3790" s="1">
        <v>45577</v>
      </c>
      <c r="V3790" t="s">
        <v>155</v>
      </c>
      <c r="W3790">
        <v>863630</v>
      </c>
      <c r="X3790" t="s">
        <v>15529</v>
      </c>
      <c r="Y3790">
        <v>882</v>
      </c>
      <c r="Z3790">
        <v>2054</v>
      </c>
      <c r="AA3790">
        <v>2</v>
      </c>
      <c r="AB3790">
        <v>1643.2</v>
      </c>
    </row>
    <row r="3791" spans="1:28" x14ac:dyDescent="0.3">
      <c r="A3791" t="s">
        <v>28</v>
      </c>
      <c r="B3791" t="s">
        <v>29</v>
      </c>
      <c r="C3791" t="s">
        <v>193</v>
      </c>
      <c r="D3791" t="s">
        <v>421</v>
      </c>
      <c r="E3791" t="s">
        <v>56</v>
      </c>
      <c r="F3791" t="s">
        <v>355</v>
      </c>
      <c r="G3791">
        <v>93</v>
      </c>
      <c r="H3791">
        <v>437551</v>
      </c>
      <c r="I3791" t="s">
        <v>34</v>
      </c>
      <c r="J3791" s="1">
        <v>44071</v>
      </c>
      <c r="K3791">
        <v>950</v>
      </c>
      <c r="L3791" t="s">
        <v>15530</v>
      </c>
      <c r="M3791" t="s">
        <v>244</v>
      </c>
      <c r="N3791" t="s">
        <v>15531</v>
      </c>
      <c r="O3791" t="s">
        <v>15532</v>
      </c>
      <c r="P3791" t="s">
        <v>51</v>
      </c>
      <c r="Q3791">
        <v>14</v>
      </c>
      <c r="R3791" t="s">
        <v>40</v>
      </c>
      <c r="S3791" t="s">
        <v>79</v>
      </c>
      <c r="T3791">
        <v>77987</v>
      </c>
      <c r="U3791" s="1">
        <v>45375</v>
      </c>
      <c r="V3791" t="s">
        <v>72</v>
      </c>
      <c r="W3791">
        <v>651402</v>
      </c>
      <c r="X3791" t="s">
        <v>15533</v>
      </c>
      <c r="Y3791">
        <v>500</v>
      </c>
      <c r="Z3791">
        <v>2085</v>
      </c>
      <c r="AA3791">
        <v>8</v>
      </c>
      <c r="AB3791">
        <v>6672</v>
      </c>
    </row>
    <row r="3792" spans="1:28" x14ac:dyDescent="0.3">
      <c r="A3792" t="s">
        <v>28</v>
      </c>
      <c r="B3792" t="s">
        <v>29</v>
      </c>
      <c r="C3792" t="s">
        <v>148</v>
      </c>
      <c r="D3792" t="s">
        <v>170</v>
      </c>
      <c r="E3792" t="s">
        <v>32</v>
      </c>
      <c r="F3792" t="s">
        <v>33</v>
      </c>
      <c r="G3792">
        <v>2</v>
      </c>
      <c r="H3792">
        <v>425981</v>
      </c>
      <c r="I3792" t="s">
        <v>58</v>
      </c>
      <c r="J3792" s="1">
        <v>45370</v>
      </c>
      <c r="K3792">
        <v>800</v>
      </c>
      <c r="L3792" t="s">
        <v>4487</v>
      </c>
      <c r="M3792" t="s">
        <v>60</v>
      </c>
      <c r="N3792" t="s">
        <v>15534</v>
      </c>
      <c r="O3792" t="s">
        <v>15535</v>
      </c>
      <c r="P3792" t="s">
        <v>71</v>
      </c>
      <c r="Q3792">
        <v>18</v>
      </c>
      <c r="R3792" t="s">
        <v>40</v>
      </c>
      <c r="S3792" t="s">
        <v>63</v>
      </c>
      <c r="T3792">
        <v>31266</v>
      </c>
      <c r="U3792" s="1">
        <v>45382</v>
      </c>
      <c r="V3792" t="s">
        <v>72</v>
      </c>
      <c r="W3792">
        <v>436871</v>
      </c>
      <c r="X3792" t="s">
        <v>15536</v>
      </c>
      <c r="Y3792">
        <v>616</v>
      </c>
      <c r="Z3792">
        <v>1141</v>
      </c>
      <c r="AA3792">
        <v>4</v>
      </c>
      <c r="AB3792" s="2" t="s">
        <v>15449</v>
      </c>
    </row>
    <row r="3793" spans="1:28" x14ac:dyDescent="0.3">
      <c r="A3793" t="s">
        <v>28</v>
      </c>
      <c r="B3793" t="s">
        <v>29</v>
      </c>
      <c r="C3793" t="s">
        <v>54</v>
      </c>
      <c r="D3793" t="s">
        <v>82</v>
      </c>
      <c r="E3793" t="s">
        <v>56</v>
      </c>
      <c r="F3793" t="s">
        <v>33</v>
      </c>
      <c r="G3793">
        <v>52</v>
      </c>
      <c r="H3793">
        <v>413296</v>
      </c>
      <c r="I3793" t="s">
        <v>34</v>
      </c>
      <c r="J3793" s="1">
        <v>45232</v>
      </c>
      <c r="K3793">
        <v>1000</v>
      </c>
      <c r="L3793" t="s">
        <v>15537</v>
      </c>
      <c r="M3793" t="s">
        <v>482</v>
      </c>
      <c r="N3793" t="s">
        <v>15538</v>
      </c>
      <c r="O3793" t="s">
        <v>15539</v>
      </c>
      <c r="P3793" t="s">
        <v>39</v>
      </c>
      <c r="Q3793">
        <v>13</v>
      </c>
      <c r="R3793" t="s">
        <v>88</v>
      </c>
      <c r="S3793" t="s">
        <v>63</v>
      </c>
      <c r="T3793">
        <v>32966</v>
      </c>
      <c r="U3793" s="1">
        <v>45489</v>
      </c>
      <c r="V3793" t="s">
        <v>126</v>
      </c>
      <c r="W3793">
        <v>898019</v>
      </c>
      <c r="X3793" t="s">
        <v>15540</v>
      </c>
      <c r="Y3793">
        <v>893</v>
      </c>
      <c r="Z3793">
        <v>2564</v>
      </c>
      <c r="AA3793">
        <v>1</v>
      </c>
      <c r="AB3793" s="2" t="s">
        <v>15541</v>
      </c>
    </row>
    <row r="3794" spans="1:28" x14ac:dyDescent="0.3">
      <c r="A3794" t="s">
        <v>28</v>
      </c>
      <c r="B3794" t="s">
        <v>29</v>
      </c>
      <c r="C3794" t="s">
        <v>54</v>
      </c>
      <c r="D3794" t="s">
        <v>98</v>
      </c>
      <c r="E3794" t="s">
        <v>46</v>
      </c>
      <c r="F3794" t="s">
        <v>83</v>
      </c>
      <c r="G3794">
        <v>30</v>
      </c>
      <c r="H3794">
        <v>424437</v>
      </c>
      <c r="I3794" t="s">
        <v>34</v>
      </c>
      <c r="J3794" s="1">
        <v>45407</v>
      </c>
      <c r="K3794">
        <v>950</v>
      </c>
      <c r="L3794" t="s">
        <v>15542</v>
      </c>
      <c r="M3794" t="s">
        <v>319</v>
      </c>
      <c r="N3794" t="s">
        <v>15543</v>
      </c>
      <c r="O3794" t="s">
        <v>15544</v>
      </c>
      <c r="P3794" t="s">
        <v>51</v>
      </c>
      <c r="Q3794">
        <v>16</v>
      </c>
      <c r="R3794" t="s">
        <v>88</v>
      </c>
      <c r="S3794" t="s">
        <v>63</v>
      </c>
      <c r="T3794">
        <v>78131</v>
      </c>
      <c r="U3794" s="1">
        <v>45588</v>
      </c>
      <c r="V3794" t="s">
        <v>155</v>
      </c>
      <c r="W3794">
        <v>719944</v>
      </c>
      <c r="X3794" t="s">
        <v>15545</v>
      </c>
      <c r="Y3794">
        <v>891</v>
      </c>
      <c r="Z3794">
        <v>2587</v>
      </c>
      <c r="AA3794">
        <v>1</v>
      </c>
      <c r="AB3794">
        <v>1034.8</v>
      </c>
    </row>
    <row r="3795" spans="1:28" x14ac:dyDescent="0.3">
      <c r="A3795" t="s">
        <v>28</v>
      </c>
      <c r="B3795" t="s">
        <v>29</v>
      </c>
      <c r="C3795" t="s">
        <v>30</v>
      </c>
      <c r="D3795" t="s">
        <v>338</v>
      </c>
      <c r="E3795" t="s">
        <v>46</v>
      </c>
      <c r="F3795" t="s">
        <v>33</v>
      </c>
      <c r="G3795">
        <v>93</v>
      </c>
      <c r="H3795">
        <v>409969</v>
      </c>
      <c r="I3795" t="s">
        <v>34</v>
      </c>
      <c r="J3795" s="1">
        <v>44359</v>
      </c>
      <c r="K3795">
        <v>800</v>
      </c>
      <c r="L3795" t="s">
        <v>15546</v>
      </c>
      <c r="M3795" t="s">
        <v>1291</v>
      </c>
      <c r="N3795" t="s">
        <v>15547</v>
      </c>
      <c r="O3795" t="s">
        <v>15548</v>
      </c>
      <c r="P3795" t="s">
        <v>51</v>
      </c>
      <c r="Q3795">
        <v>11</v>
      </c>
      <c r="R3795" t="s">
        <v>88</v>
      </c>
      <c r="S3795" t="s">
        <v>118</v>
      </c>
      <c r="T3795">
        <v>70295</v>
      </c>
      <c r="U3795" s="1">
        <v>45543</v>
      </c>
      <c r="V3795" t="s">
        <v>180</v>
      </c>
      <c r="W3795">
        <v>427746</v>
      </c>
      <c r="X3795" t="s">
        <v>15549</v>
      </c>
      <c r="Y3795">
        <v>921</v>
      </c>
      <c r="Z3795">
        <v>651</v>
      </c>
      <c r="AA3795">
        <v>4</v>
      </c>
      <c r="AB3795" s="2" t="s">
        <v>15550</v>
      </c>
    </row>
    <row r="3796" spans="1:28" x14ac:dyDescent="0.3">
      <c r="A3796" t="s">
        <v>28</v>
      </c>
      <c r="B3796" t="s">
        <v>29</v>
      </c>
      <c r="C3796" t="s">
        <v>91</v>
      </c>
      <c r="D3796" t="s">
        <v>267</v>
      </c>
      <c r="E3796" t="s">
        <v>32</v>
      </c>
      <c r="F3796" t="s">
        <v>175</v>
      </c>
      <c r="G3796">
        <v>33</v>
      </c>
      <c r="H3796">
        <v>408183</v>
      </c>
      <c r="I3796" t="s">
        <v>58</v>
      </c>
      <c r="J3796" s="1">
        <v>44807</v>
      </c>
      <c r="K3796">
        <v>1400</v>
      </c>
      <c r="L3796" t="s">
        <v>15551</v>
      </c>
      <c r="M3796" t="s">
        <v>428</v>
      </c>
      <c r="N3796" t="s">
        <v>15552</v>
      </c>
      <c r="O3796" t="s">
        <v>15553</v>
      </c>
      <c r="P3796" t="s">
        <v>71</v>
      </c>
      <c r="Q3796">
        <v>20</v>
      </c>
      <c r="R3796" t="s">
        <v>40</v>
      </c>
      <c r="S3796" t="s">
        <v>41</v>
      </c>
      <c r="T3796">
        <v>98226</v>
      </c>
      <c r="U3796" s="1">
        <v>45382</v>
      </c>
      <c r="V3796" t="s">
        <v>72</v>
      </c>
      <c r="W3796">
        <v>322807</v>
      </c>
      <c r="X3796" t="s">
        <v>15554</v>
      </c>
      <c r="Y3796">
        <v>285</v>
      </c>
      <c r="Z3796">
        <v>1299</v>
      </c>
      <c r="AA3796">
        <v>5</v>
      </c>
      <c r="AB3796">
        <v>2598</v>
      </c>
    </row>
    <row r="3797" spans="1:28" x14ac:dyDescent="0.3">
      <c r="A3797" t="s">
        <v>28</v>
      </c>
      <c r="B3797" t="s">
        <v>29</v>
      </c>
      <c r="C3797" t="s">
        <v>54</v>
      </c>
      <c r="D3797" t="s">
        <v>274</v>
      </c>
      <c r="E3797" t="s">
        <v>32</v>
      </c>
      <c r="F3797" t="s">
        <v>113</v>
      </c>
      <c r="G3797">
        <v>98</v>
      </c>
      <c r="H3797">
        <v>418545</v>
      </c>
      <c r="I3797" t="s">
        <v>58</v>
      </c>
      <c r="J3797" s="1">
        <v>44381</v>
      </c>
      <c r="K3797">
        <v>1400</v>
      </c>
      <c r="L3797" t="s">
        <v>15555</v>
      </c>
      <c r="M3797" t="s">
        <v>123</v>
      </c>
      <c r="N3797" t="s">
        <v>15556</v>
      </c>
      <c r="O3797">
        <v>1929645279</v>
      </c>
      <c r="P3797" t="s">
        <v>87</v>
      </c>
      <c r="Q3797">
        <v>16</v>
      </c>
      <c r="R3797" t="s">
        <v>88</v>
      </c>
      <c r="S3797" t="s">
        <v>118</v>
      </c>
      <c r="T3797">
        <v>29879</v>
      </c>
      <c r="U3797" s="1">
        <v>45414</v>
      </c>
      <c r="V3797" t="s">
        <v>140</v>
      </c>
      <c r="W3797">
        <v>386699</v>
      </c>
      <c r="X3797" t="s">
        <v>15557</v>
      </c>
      <c r="Y3797">
        <v>854</v>
      </c>
      <c r="Z3797">
        <v>1361</v>
      </c>
      <c r="AA3797">
        <v>4</v>
      </c>
      <c r="AB3797">
        <v>2177.6</v>
      </c>
    </row>
    <row r="3798" spans="1:28" x14ac:dyDescent="0.3">
      <c r="A3798" t="s">
        <v>28</v>
      </c>
      <c r="B3798" t="s">
        <v>29</v>
      </c>
      <c r="C3798" t="s">
        <v>91</v>
      </c>
      <c r="D3798" t="s">
        <v>163</v>
      </c>
      <c r="E3798" t="s">
        <v>32</v>
      </c>
      <c r="F3798" t="s">
        <v>99</v>
      </c>
      <c r="G3798">
        <v>45</v>
      </c>
      <c r="H3798">
        <v>413707</v>
      </c>
      <c r="I3798" t="s">
        <v>58</v>
      </c>
      <c r="J3798" s="1">
        <v>44830</v>
      </c>
      <c r="K3798">
        <v>1100</v>
      </c>
      <c r="L3798" t="s">
        <v>5063</v>
      </c>
      <c r="M3798" t="s">
        <v>1244</v>
      </c>
      <c r="N3798" t="s">
        <v>15558</v>
      </c>
      <c r="O3798" s="2" t="s">
        <v>15559</v>
      </c>
      <c r="P3798" t="s">
        <v>39</v>
      </c>
      <c r="Q3798">
        <v>11</v>
      </c>
      <c r="R3798" t="s">
        <v>40</v>
      </c>
      <c r="S3798" t="s">
        <v>63</v>
      </c>
      <c r="T3798">
        <v>90989</v>
      </c>
      <c r="U3798" s="1">
        <v>45317</v>
      </c>
      <c r="V3798" t="s">
        <v>111</v>
      </c>
      <c r="W3798">
        <v>734888</v>
      </c>
      <c r="X3798" t="s">
        <v>15560</v>
      </c>
      <c r="Y3798">
        <v>429</v>
      </c>
      <c r="Z3798">
        <v>1637</v>
      </c>
      <c r="AA3798">
        <v>6</v>
      </c>
      <c r="AB3798">
        <v>3928.8</v>
      </c>
    </row>
    <row r="3799" spans="1:28" x14ac:dyDescent="0.3">
      <c r="A3799" t="s">
        <v>28</v>
      </c>
      <c r="B3799" t="s">
        <v>29</v>
      </c>
      <c r="C3799" t="s">
        <v>157</v>
      </c>
      <c r="D3799" t="s">
        <v>254</v>
      </c>
      <c r="E3799" t="s">
        <v>56</v>
      </c>
      <c r="F3799" t="s">
        <v>99</v>
      </c>
      <c r="G3799">
        <v>90</v>
      </c>
      <c r="H3799">
        <v>432162</v>
      </c>
      <c r="I3799" t="s">
        <v>34</v>
      </c>
      <c r="J3799" s="1">
        <v>45318</v>
      </c>
      <c r="K3799">
        <v>950</v>
      </c>
      <c r="L3799" t="s">
        <v>15561</v>
      </c>
      <c r="M3799" t="s">
        <v>496</v>
      </c>
      <c r="N3799" t="s">
        <v>15562</v>
      </c>
      <c r="O3799" t="s">
        <v>15563</v>
      </c>
      <c r="P3799" t="s">
        <v>87</v>
      </c>
      <c r="Q3799">
        <v>9</v>
      </c>
      <c r="R3799" t="s">
        <v>40</v>
      </c>
      <c r="S3799" t="s">
        <v>63</v>
      </c>
      <c r="T3799">
        <v>24337</v>
      </c>
      <c r="U3799" s="1">
        <v>45333</v>
      </c>
      <c r="V3799" t="s">
        <v>119</v>
      </c>
      <c r="W3799">
        <v>213253</v>
      </c>
      <c r="X3799" t="s">
        <v>15564</v>
      </c>
      <c r="Y3799">
        <v>905</v>
      </c>
      <c r="Z3799">
        <v>1032</v>
      </c>
      <c r="AA3799">
        <v>8</v>
      </c>
      <c r="AB3799">
        <v>3302.4</v>
      </c>
    </row>
    <row r="3800" spans="1:28" x14ac:dyDescent="0.3">
      <c r="A3800" t="s">
        <v>28</v>
      </c>
      <c r="B3800" t="s">
        <v>29</v>
      </c>
      <c r="C3800" t="s">
        <v>30</v>
      </c>
      <c r="D3800" t="s">
        <v>98</v>
      </c>
      <c r="E3800" t="s">
        <v>32</v>
      </c>
      <c r="F3800" t="s">
        <v>150</v>
      </c>
      <c r="G3800">
        <v>92</v>
      </c>
      <c r="H3800">
        <v>420152</v>
      </c>
      <c r="I3800" t="s">
        <v>34</v>
      </c>
      <c r="J3800" s="1">
        <v>44782</v>
      </c>
      <c r="K3800">
        <v>950</v>
      </c>
      <c r="L3800" t="s">
        <v>15565</v>
      </c>
      <c r="M3800" t="s">
        <v>482</v>
      </c>
      <c r="N3800" t="s">
        <v>15566</v>
      </c>
      <c r="O3800" t="s">
        <v>15567</v>
      </c>
      <c r="P3800" t="s">
        <v>51</v>
      </c>
      <c r="Q3800">
        <v>7</v>
      </c>
      <c r="R3800" t="s">
        <v>88</v>
      </c>
      <c r="S3800" t="s">
        <v>79</v>
      </c>
      <c r="T3800">
        <v>72896</v>
      </c>
      <c r="U3800" s="1">
        <v>45562</v>
      </c>
      <c r="V3800" t="s">
        <v>180</v>
      </c>
      <c r="W3800">
        <v>252474</v>
      </c>
      <c r="X3800" t="s">
        <v>9353</v>
      </c>
      <c r="Y3800">
        <v>932</v>
      </c>
      <c r="Z3800">
        <v>1050</v>
      </c>
      <c r="AA3800">
        <v>7</v>
      </c>
      <c r="AB3800">
        <v>2940</v>
      </c>
    </row>
    <row r="3801" spans="1:28" x14ac:dyDescent="0.3">
      <c r="A3801" t="s">
        <v>28</v>
      </c>
      <c r="B3801" t="s">
        <v>29</v>
      </c>
      <c r="C3801" t="s">
        <v>193</v>
      </c>
      <c r="D3801" t="s">
        <v>182</v>
      </c>
      <c r="E3801" t="s">
        <v>46</v>
      </c>
      <c r="F3801" t="s">
        <v>106</v>
      </c>
      <c r="G3801">
        <v>79</v>
      </c>
      <c r="H3801">
        <v>416631</v>
      </c>
      <c r="I3801" t="s">
        <v>58</v>
      </c>
      <c r="J3801" s="1">
        <v>45423</v>
      </c>
      <c r="K3801">
        <v>1000</v>
      </c>
      <c r="L3801" t="s">
        <v>15568</v>
      </c>
      <c r="M3801" t="s">
        <v>818</v>
      </c>
      <c r="N3801" t="s">
        <v>15569</v>
      </c>
      <c r="O3801" t="s">
        <v>15570</v>
      </c>
      <c r="P3801" t="s">
        <v>39</v>
      </c>
      <c r="Q3801">
        <v>3</v>
      </c>
      <c r="R3801" t="s">
        <v>40</v>
      </c>
      <c r="S3801" t="s">
        <v>79</v>
      </c>
      <c r="T3801">
        <v>14400</v>
      </c>
      <c r="U3801" s="1">
        <v>45611</v>
      </c>
      <c r="V3801" t="s">
        <v>42</v>
      </c>
      <c r="W3801">
        <v>460528</v>
      </c>
      <c r="X3801" t="s">
        <v>15571</v>
      </c>
      <c r="Y3801">
        <v>342</v>
      </c>
      <c r="Z3801">
        <v>1655</v>
      </c>
      <c r="AA3801">
        <v>3</v>
      </c>
      <c r="AB3801">
        <v>1986</v>
      </c>
    </row>
    <row r="3802" spans="1:28" x14ac:dyDescent="0.3">
      <c r="A3802" t="s">
        <v>28</v>
      </c>
      <c r="B3802" t="s">
        <v>29</v>
      </c>
      <c r="C3802" t="s">
        <v>193</v>
      </c>
      <c r="D3802" t="s">
        <v>442</v>
      </c>
      <c r="E3802" t="s">
        <v>32</v>
      </c>
      <c r="F3802" t="s">
        <v>106</v>
      </c>
      <c r="G3802">
        <v>35</v>
      </c>
      <c r="H3802">
        <v>411276</v>
      </c>
      <c r="I3802" t="s">
        <v>58</v>
      </c>
      <c r="J3802" s="1">
        <v>44678</v>
      </c>
      <c r="K3802">
        <v>950</v>
      </c>
      <c r="L3802" t="s">
        <v>658</v>
      </c>
      <c r="M3802" t="s">
        <v>101</v>
      </c>
      <c r="N3802" t="s">
        <v>15572</v>
      </c>
      <c r="O3802" t="s">
        <v>15573</v>
      </c>
      <c r="P3802" t="s">
        <v>87</v>
      </c>
      <c r="Q3802">
        <v>20</v>
      </c>
      <c r="R3802" t="s">
        <v>88</v>
      </c>
      <c r="S3802" t="s">
        <v>118</v>
      </c>
      <c r="T3802">
        <v>28406</v>
      </c>
      <c r="U3802" s="1">
        <v>45445</v>
      </c>
      <c r="V3802" t="s">
        <v>52</v>
      </c>
      <c r="W3802">
        <v>414589</v>
      </c>
      <c r="X3802" t="s">
        <v>15574</v>
      </c>
      <c r="Y3802">
        <v>231</v>
      </c>
      <c r="Z3802">
        <v>1984</v>
      </c>
      <c r="AA3802">
        <v>1</v>
      </c>
      <c r="AB3802">
        <v>793.6</v>
      </c>
    </row>
    <row r="3803" spans="1:28" x14ac:dyDescent="0.3">
      <c r="A3803" t="s">
        <v>28</v>
      </c>
      <c r="B3803" t="s">
        <v>29</v>
      </c>
      <c r="C3803" t="s">
        <v>66</v>
      </c>
      <c r="D3803" t="s">
        <v>421</v>
      </c>
      <c r="E3803" t="s">
        <v>32</v>
      </c>
      <c r="F3803" t="s">
        <v>83</v>
      </c>
      <c r="G3803">
        <v>30</v>
      </c>
      <c r="H3803">
        <v>401028</v>
      </c>
      <c r="I3803" t="s">
        <v>58</v>
      </c>
      <c r="J3803" s="1">
        <v>45428</v>
      </c>
      <c r="K3803">
        <v>950</v>
      </c>
      <c r="L3803" t="s">
        <v>15575</v>
      </c>
      <c r="M3803" t="s">
        <v>394</v>
      </c>
      <c r="N3803" t="s">
        <v>15576</v>
      </c>
      <c r="O3803" t="s">
        <v>15577</v>
      </c>
      <c r="P3803" t="s">
        <v>71</v>
      </c>
      <c r="Q3803">
        <v>14</v>
      </c>
      <c r="R3803" t="s">
        <v>40</v>
      </c>
      <c r="S3803" t="s">
        <v>79</v>
      </c>
      <c r="T3803">
        <v>17895</v>
      </c>
      <c r="U3803" s="1">
        <v>45582</v>
      </c>
      <c r="V3803" t="s">
        <v>155</v>
      </c>
      <c r="W3803">
        <v>886432</v>
      </c>
      <c r="X3803" t="s">
        <v>15578</v>
      </c>
      <c r="Y3803">
        <v>536</v>
      </c>
      <c r="Z3803">
        <v>623</v>
      </c>
      <c r="AA3803">
        <v>4</v>
      </c>
      <c r="AB3803" s="2" t="s">
        <v>15579</v>
      </c>
    </row>
    <row r="3804" spans="1:28" x14ac:dyDescent="0.3">
      <c r="A3804" t="s">
        <v>28</v>
      </c>
      <c r="B3804" t="s">
        <v>29</v>
      </c>
      <c r="C3804" t="s">
        <v>91</v>
      </c>
      <c r="D3804" t="s">
        <v>55</v>
      </c>
      <c r="E3804" t="s">
        <v>46</v>
      </c>
      <c r="F3804" t="s">
        <v>99</v>
      </c>
      <c r="G3804">
        <v>68</v>
      </c>
      <c r="H3804">
        <v>409108</v>
      </c>
      <c r="I3804" t="s">
        <v>34</v>
      </c>
      <c r="J3804" s="1">
        <v>44025</v>
      </c>
      <c r="K3804">
        <v>1000</v>
      </c>
      <c r="L3804" t="s">
        <v>15580</v>
      </c>
      <c r="M3804" t="s">
        <v>76</v>
      </c>
      <c r="N3804" t="s">
        <v>15581</v>
      </c>
      <c r="O3804">
        <v>8562013440</v>
      </c>
      <c r="P3804" t="s">
        <v>39</v>
      </c>
      <c r="Q3804">
        <v>4</v>
      </c>
      <c r="R3804" t="s">
        <v>40</v>
      </c>
      <c r="S3804" t="s">
        <v>63</v>
      </c>
      <c r="T3804">
        <v>28586</v>
      </c>
      <c r="U3804" s="1">
        <v>45339</v>
      </c>
      <c r="V3804" t="s">
        <v>119</v>
      </c>
      <c r="W3804">
        <v>800784</v>
      </c>
      <c r="X3804" t="s">
        <v>15582</v>
      </c>
      <c r="Y3804">
        <v>949</v>
      </c>
      <c r="Z3804">
        <v>2087</v>
      </c>
      <c r="AA3804">
        <v>5</v>
      </c>
      <c r="AB3804">
        <v>4174</v>
      </c>
    </row>
    <row r="3805" spans="1:28" x14ac:dyDescent="0.3">
      <c r="A3805" t="s">
        <v>28</v>
      </c>
      <c r="B3805" t="s">
        <v>29</v>
      </c>
      <c r="C3805" t="s">
        <v>91</v>
      </c>
      <c r="D3805" t="s">
        <v>566</v>
      </c>
      <c r="E3805" t="s">
        <v>32</v>
      </c>
      <c r="F3805" t="s">
        <v>113</v>
      </c>
      <c r="G3805">
        <v>9</v>
      </c>
      <c r="H3805">
        <v>402534</v>
      </c>
      <c r="I3805" t="s">
        <v>34</v>
      </c>
      <c r="J3805" s="1">
        <v>44128</v>
      </c>
      <c r="K3805">
        <v>800</v>
      </c>
      <c r="L3805" t="s">
        <v>15583</v>
      </c>
      <c r="M3805" t="s">
        <v>747</v>
      </c>
      <c r="N3805" t="s">
        <v>15584</v>
      </c>
      <c r="O3805" t="s">
        <v>15585</v>
      </c>
      <c r="P3805" t="s">
        <v>71</v>
      </c>
      <c r="Q3805">
        <v>20</v>
      </c>
      <c r="R3805" t="s">
        <v>88</v>
      </c>
      <c r="S3805" t="s">
        <v>79</v>
      </c>
      <c r="T3805">
        <v>55728</v>
      </c>
      <c r="U3805" s="1">
        <v>45354</v>
      </c>
      <c r="V3805" t="s">
        <v>72</v>
      </c>
      <c r="W3805">
        <v>973876</v>
      </c>
      <c r="X3805" t="s">
        <v>15586</v>
      </c>
      <c r="Y3805">
        <v>533</v>
      </c>
      <c r="Z3805">
        <v>585</v>
      </c>
      <c r="AA3805">
        <v>6</v>
      </c>
      <c r="AB3805">
        <v>1404</v>
      </c>
    </row>
    <row r="3806" spans="1:28" x14ac:dyDescent="0.3">
      <c r="A3806" t="s">
        <v>28</v>
      </c>
      <c r="B3806" t="s">
        <v>29</v>
      </c>
      <c r="C3806" t="s">
        <v>30</v>
      </c>
      <c r="D3806" t="s">
        <v>637</v>
      </c>
      <c r="E3806" t="s">
        <v>56</v>
      </c>
      <c r="F3806" t="s">
        <v>33</v>
      </c>
      <c r="G3806">
        <v>91</v>
      </c>
      <c r="H3806">
        <v>402296</v>
      </c>
      <c r="I3806" t="s">
        <v>34</v>
      </c>
      <c r="J3806" s="1">
        <v>45591</v>
      </c>
      <c r="K3806">
        <v>1100</v>
      </c>
      <c r="L3806" t="s">
        <v>15587</v>
      </c>
      <c r="M3806" t="s">
        <v>623</v>
      </c>
      <c r="N3806" t="s">
        <v>15588</v>
      </c>
      <c r="O3806">
        <v>2740847174</v>
      </c>
      <c r="P3806" t="s">
        <v>39</v>
      </c>
      <c r="Q3806">
        <v>10</v>
      </c>
      <c r="R3806" t="s">
        <v>88</v>
      </c>
      <c r="S3806" t="s">
        <v>118</v>
      </c>
      <c r="T3806">
        <v>16434</v>
      </c>
      <c r="U3806" s="1">
        <v>45598</v>
      </c>
      <c r="V3806" t="s">
        <v>42</v>
      </c>
      <c r="W3806">
        <v>854871</v>
      </c>
      <c r="X3806" t="s">
        <v>15589</v>
      </c>
      <c r="Y3806">
        <v>324</v>
      </c>
      <c r="Z3806">
        <v>742</v>
      </c>
      <c r="AA3806">
        <v>5</v>
      </c>
      <c r="AB3806">
        <v>1484</v>
      </c>
    </row>
    <row r="3807" spans="1:28" x14ac:dyDescent="0.3">
      <c r="A3807" t="s">
        <v>28</v>
      </c>
      <c r="B3807" t="s">
        <v>29</v>
      </c>
      <c r="C3807" t="s">
        <v>148</v>
      </c>
      <c r="D3807" t="s">
        <v>364</v>
      </c>
      <c r="E3807" t="s">
        <v>46</v>
      </c>
      <c r="F3807" t="s">
        <v>355</v>
      </c>
      <c r="G3807">
        <v>6</v>
      </c>
      <c r="H3807">
        <v>422040</v>
      </c>
      <c r="I3807" t="s">
        <v>34</v>
      </c>
      <c r="J3807" s="1">
        <v>45083</v>
      </c>
      <c r="K3807">
        <v>1000</v>
      </c>
      <c r="L3807" t="s">
        <v>15590</v>
      </c>
      <c r="M3807" t="s">
        <v>552</v>
      </c>
      <c r="N3807" t="s">
        <v>15591</v>
      </c>
      <c r="O3807" t="s">
        <v>15592</v>
      </c>
      <c r="P3807" t="s">
        <v>87</v>
      </c>
      <c r="Q3807">
        <v>6</v>
      </c>
      <c r="R3807" t="s">
        <v>40</v>
      </c>
      <c r="S3807" t="s">
        <v>79</v>
      </c>
      <c r="T3807">
        <v>42115</v>
      </c>
      <c r="U3807" s="1">
        <v>45453</v>
      </c>
      <c r="V3807" t="s">
        <v>52</v>
      </c>
      <c r="W3807">
        <v>886537</v>
      </c>
      <c r="X3807" t="s">
        <v>1963</v>
      </c>
      <c r="Y3807">
        <v>836</v>
      </c>
      <c r="Z3807">
        <v>885</v>
      </c>
      <c r="AA3807">
        <v>1</v>
      </c>
      <c r="AB3807">
        <v>354</v>
      </c>
    </row>
    <row r="3808" spans="1:28" x14ac:dyDescent="0.3">
      <c r="A3808" t="s">
        <v>28</v>
      </c>
      <c r="B3808" t="s">
        <v>29</v>
      </c>
      <c r="C3808" t="s">
        <v>66</v>
      </c>
      <c r="D3808" t="s">
        <v>55</v>
      </c>
      <c r="E3808" t="s">
        <v>32</v>
      </c>
      <c r="F3808" t="s">
        <v>57</v>
      </c>
      <c r="G3808">
        <v>12</v>
      </c>
      <c r="H3808">
        <v>409645</v>
      </c>
      <c r="I3808" t="s">
        <v>34</v>
      </c>
      <c r="J3808" s="1">
        <v>44816</v>
      </c>
      <c r="K3808">
        <v>1400</v>
      </c>
      <c r="L3808" t="s">
        <v>15593</v>
      </c>
      <c r="M3808" t="s">
        <v>1488</v>
      </c>
      <c r="N3808" t="s">
        <v>15594</v>
      </c>
      <c r="O3808" t="s">
        <v>15595</v>
      </c>
      <c r="P3808" t="s">
        <v>71</v>
      </c>
      <c r="Q3808">
        <v>14</v>
      </c>
      <c r="R3808" t="s">
        <v>40</v>
      </c>
      <c r="S3808" t="s">
        <v>79</v>
      </c>
      <c r="T3808">
        <v>24984</v>
      </c>
      <c r="U3808" s="1">
        <v>45536</v>
      </c>
      <c r="V3808" t="s">
        <v>180</v>
      </c>
      <c r="W3808">
        <v>183193</v>
      </c>
      <c r="X3808" t="s">
        <v>15596</v>
      </c>
      <c r="Y3808">
        <v>665</v>
      </c>
      <c r="Z3808">
        <v>2568</v>
      </c>
      <c r="AA3808">
        <v>6</v>
      </c>
      <c r="AB3808" s="2" t="s">
        <v>15597</v>
      </c>
    </row>
    <row r="3809" spans="1:28" x14ac:dyDescent="0.3">
      <c r="A3809" t="s">
        <v>28</v>
      </c>
      <c r="B3809" t="s">
        <v>29</v>
      </c>
      <c r="C3809" t="s">
        <v>157</v>
      </c>
      <c r="D3809" t="s">
        <v>421</v>
      </c>
      <c r="E3809" t="s">
        <v>56</v>
      </c>
      <c r="F3809" t="s">
        <v>83</v>
      </c>
      <c r="G3809">
        <v>47</v>
      </c>
      <c r="H3809">
        <v>427097</v>
      </c>
      <c r="I3809" t="s">
        <v>34</v>
      </c>
      <c r="J3809" s="1">
        <v>44882</v>
      </c>
      <c r="K3809">
        <v>1000</v>
      </c>
      <c r="L3809" t="s">
        <v>15598</v>
      </c>
      <c r="M3809" t="s">
        <v>239</v>
      </c>
      <c r="N3809" t="s">
        <v>15599</v>
      </c>
      <c r="O3809">
        <v>9966835916</v>
      </c>
      <c r="P3809" t="s">
        <v>51</v>
      </c>
      <c r="Q3809">
        <v>3</v>
      </c>
      <c r="R3809" t="s">
        <v>40</v>
      </c>
      <c r="S3809" t="s">
        <v>118</v>
      </c>
      <c r="T3809">
        <v>91010</v>
      </c>
      <c r="U3809" s="1">
        <v>45510</v>
      </c>
      <c r="V3809" t="s">
        <v>64</v>
      </c>
      <c r="W3809">
        <v>406379</v>
      </c>
      <c r="X3809" t="s">
        <v>15600</v>
      </c>
      <c r="Y3809">
        <v>849</v>
      </c>
      <c r="Z3809">
        <v>2316</v>
      </c>
      <c r="AA3809">
        <v>3</v>
      </c>
      <c r="AB3809" s="2" t="s">
        <v>15601</v>
      </c>
    </row>
    <row r="3810" spans="1:28" x14ac:dyDescent="0.3">
      <c r="A3810" t="s">
        <v>28</v>
      </c>
      <c r="B3810" t="s">
        <v>29</v>
      </c>
      <c r="C3810" t="s">
        <v>91</v>
      </c>
      <c r="D3810" t="s">
        <v>55</v>
      </c>
      <c r="E3810" t="s">
        <v>56</v>
      </c>
      <c r="F3810" t="s">
        <v>175</v>
      </c>
      <c r="G3810">
        <v>11</v>
      </c>
      <c r="H3810">
        <v>434729</v>
      </c>
      <c r="I3810" t="s">
        <v>58</v>
      </c>
      <c r="J3810" s="1">
        <v>45320</v>
      </c>
      <c r="K3810">
        <v>1400</v>
      </c>
      <c r="L3810" t="s">
        <v>15602</v>
      </c>
      <c r="M3810" t="s">
        <v>76</v>
      </c>
      <c r="N3810" t="s">
        <v>15603</v>
      </c>
      <c r="O3810" t="s">
        <v>15604</v>
      </c>
      <c r="P3810" t="s">
        <v>39</v>
      </c>
      <c r="Q3810">
        <v>14</v>
      </c>
      <c r="R3810" t="s">
        <v>40</v>
      </c>
      <c r="S3810" t="s">
        <v>41</v>
      </c>
      <c r="T3810">
        <v>35975</v>
      </c>
      <c r="U3810" s="1">
        <v>45509</v>
      </c>
      <c r="V3810" t="s">
        <v>64</v>
      </c>
      <c r="W3810">
        <v>938729</v>
      </c>
      <c r="X3810" t="s">
        <v>15605</v>
      </c>
      <c r="Y3810">
        <v>945</v>
      </c>
      <c r="Z3810">
        <v>2327</v>
      </c>
      <c r="AA3810">
        <v>2</v>
      </c>
      <c r="AB3810" s="2" t="s">
        <v>15606</v>
      </c>
    </row>
    <row r="3811" spans="1:28" x14ac:dyDescent="0.3">
      <c r="A3811" t="s">
        <v>28</v>
      </c>
      <c r="B3811" t="s">
        <v>29</v>
      </c>
      <c r="C3811" t="s">
        <v>66</v>
      </c>
      <c r="D3811" t="s">
        <v>98</v>
      </c>
      <c r="E3811" t="s">
        <v>32</v>
      </c>
      <c r="F3811" t="s">
        <v>135</v>
      </c>
      <c r="G3811">
        <v>54</v>
      </c>
      <c r="H3811">
        <v>409238</v>
      </c>
      <c r="I3811" t="s">
        <v>34</v>
      </c>
      <c r="J3811" s="1">
        <v>44946</v>
      </c>
      <c r="K3811">
        <v>1400</v>
      </c>
      <c r="L3811" t="s">
        <v>15607</v>
      </c>
      <c r="M3811" t="s">
        <v>189</v>
      </c>
      <c r="N3811" t="s">
        <v>15608</v>
      </c>
      <c r="O3811" t="s">
        <v>15609</v>
      </c>
      <c r="P3811" t="s">
        <v>51</v>
      </c>
      <c r="Q3811">
        <v>20</v>
      </c>
      <c r="R3811" t="s">
        <v>40</v>
      </c>
      <c r="S3811" t="s">
        <v>118</v>
      </c>
      <c r="T3811">
        <v>55844</v>
      </c>
      <c r="U3811" s="1">
        <v>45457</v>
      </c>
      <c r="V3811" t="s">
        <v>52</v>
      </c>
      <c r="W3811">
        <v>594925</v>
      </c>
      <c r="X3811" t="s">
        <v>15610</v>
      </c>
      <c r="Y3811">
        <v>481</v>
      </c>
      <c r="Z3811">
        <v>2795</v>
      </c>
      <c r="AA3811">
        <v>8</v>
      </c>
      <c r="AB3811">
        <v>8944</v>
      </c>
    </row>
    <row r="3812" spans="1:28" x14ac:dyDescent="0.3">
      <c r="A3812" t="s">
        <v>28</v>
      </c>
      <c r="B3812" t="s">
        <v>29</v>
      </c>
      <c r="C3812" t="s">
        <v>30</v>
      </c>
      <c r="D3812" t="s">
        <v>511</v>
      </c>
      <c r="E3812" t="s">
        <v>32</v>
      </c>
      <c r="F3812" t="s">
        <v>99</v>
      </c>
      <c r="G3812">
        <v>3</v>
      </c>
      <c r="H3812">
        <v>423486</v>
      </c>
      <c r="I3812" t="s">
        <v>58</v>
      </c>
      <c r="J3812" s="1">
        <v>44385</v>
      </c>
      <c r="K3812">
        <v>1100</v>
      </c>
      <c r="L3812" t="s">
        <v>15611</v>
      </c>
      <c r="M3812" t="s">
        <v>919</v>
      </c>
      <c r="N3812" t="s">
        <v>15612</v>
      </c>
      <c r="O3812" t="s">
        <v>15613</v>
      </c>
      <c r="P3812" t="s">
        <v>39</v>
      </c>
      <c r="Q3812">
        <v>14</v>
      </c>
      <c r="R3812" t="s">
        <v>88</v>
      </c>
      <c r="S3812" t="s">
        <v>63</v>
      </c>
      <c r="T3812">
        <v>15892</v>
      </c>
      <c r="U3812" s="1">
        <v>45346</v>
      </c>
      <c r="V3812" t="s">
        <v>119</v>
      </c>
      <c r="W3812">
        <v>681511</v>
      </c>
      <c r="X3812" t="s">
        <v>15614</v>
      </c>
      <c r="Y3812">
        <v>358</v>
      </c>
      <c r="Z3812">
        <v>740</v>
      </c>
      <c r="AA3812">
        <v>7</v>
      </c>
      <c r="AB3812">
        <v>2072</v>
      </c>
    </row>
    <row r="3813" spans="1:28" x14ac:dyDescent="0.3">
      <c r="A3813" t="s">
        <v>28</v>
      </c>
      <c r="B3813" t="s">
        <v>29</v>
      </c>
      <c r="C3813" t="s">
        <v>148</v>
      </c>
      <c r="D3813" t="s">
        <v>467</v>
      </c>
      <c r="E3813" t="s">
        <v>46</v>
      </c>
      <c r="F3813" t="s">
        <v>175</v>
      </c>
      <c r="G3813">
        <v>89</v>
      </c>
      <c r="H3813">
        <v>413824</v>
      </c>
      <c r="I3813" t="s">
        <v>58</v>
      </c>
      <c r="J3813" s="1">
        <v>44240</v>
      </c>
      <c r="K3813">
        <v>800</v>
      </c>
      <c r="L3813" t="s">
        <v>8316</v>
      </c>
      <c r="M3813" t="s">
        <v>568</v>
      </c>
      <c r="N3813" t="s">
        <v>15615</v>
      </c>
      <c r="O3813" t="s">
        <v>15616</v>
      </c>
      <c r="P3813" t="s">
        <v>39</v>
      </c>
      <c r="Q3813">
        <v>14</v>
      </c>
      <c r="R3813" t="s">
        <v>40</v>
      </c>
      <c r="S3813" t="s">
        <v>63</v>
      </c>
      <c r="T3813">
        <v>98515</v>
      </c>
      <c r="U3813" s="1">
        <v>45581</v>
      </c>
      <c r="V3813" t="s">
        <v>155</v>
      </c>
      <c r="W3813">
        <v>772894</v>
      </c>
      <c r="X3813" t="s">
        <v>15617</v>
      </c>
      <c r="Y3813">
        <v>693</v>
      </c>
      <c r="Z3813">
        <v>2060</v>
      </c>
      <c r="AA3813">
        <v>1</v>
      </c>
      <c r="AB3813">
        <v>824</v>
      </c>
    </row>
    <row r="3814" spans="1:28" x14ac:dyDescent="0.3">
      <c r="A3814" t="s">
        <v>28</v>
      </c>
      <c r="B3814" t="s">
        <v>29</v>
      </c>
      <c r="C3814" t="s">
        <v>44</v>
      </c>
      <c r="D3814" t="s">
        <v>566</v>
      </c>
      <c r="E3814" t="s">
        <v>56</v>
      </c>
      <c r="F3814" t="s">
        <v>135</v>
      </c>
      <c r="G3814">
        <v>26</v>
      </c>
      <c r="H3814">
        <v>408061</v>
      </c>
      <c r="I3814" t="s">
        <v>58</v>
      </c>
      <c r="J3814" s="1">
        <v>45450</v>
      </c>
      <c r="K3814">
        <v>1400</v>
      </c>
      <c r="L3814" t="s">
        <v>15618</v>
      </c>
      <c r="M3814" t="s">
        <v>36</v>
      </c>
      <c r="N3814" t="s">
        <v>15619</v>
      </c>
      <c r="O3814" t="s">
        <v>15620</v>
      </c>
      <c r="P3814" t="s">
        <v>87</v>
      </c>
      <c r="Q3814">
        <v>10</v>
      </c>
      <c r="R3814" t="s">
        <v>88</v>
      </c>
      <c r="S3814" t="s">
        <v>79</v>
      </c>
      <c r="T3814">
        <v>81228</v>
      </c>
      <c r="U3814" s="1">
        <v>45406</v>
      </c>
      <c r="V3814" t="s">
        <v>80</v>
      </c>
      <c r="W3814">
        <v>359327</v>
      </c>
      <c r="X3814" t="s">
        <v>15621</v>
      </c>
      <c r="Y3814">
        <v>392</v>
      </c>
      <c r="Z3814">
        <v>674</v>
      </c>
      <c r="AA3814">
        <v>6</v>
      </c>
      <c r="AB3814" s="2" t="s">
        <v>15622</v>
      </c>
    </row>
    <row r="3815" spans="1:28" x14ac:dyDescent="0.3">
      <c r="A3815" t="s">
        <v>28</v>
      </c>
      <c r="B3815" t="s">
        <v>29</v>
      </c>
      <c r="C3815" t="s">
        <v>91</v>
      </c>
      <c r="D3815" t="s">
        <v>31</v>
      </c>
      <c r="E3815" t="s">
        <v>56</v>
      </c>
      <c r="F3815" t="s">
        <v>33</v>
      </c>
      <c r="G3815">
        <v>18</v>
      </c>
      <c r="H3815">
        <v>406459</v>
      </c>
      <c r="I3815" t="s">
        <v>34</v>
      </c>
      <c r="J3815" s="1">
        <v>44065</v>
      </c>
      <c r="K3815">
        <v>1100</v>
      </c>
      <c r="L3815" t="s">
        <v>15623</v>
      </c>
      <c r="M3815" t="s">
        <v>417</v>
      </c>
      <c r="N3815" t="s">
        <v>15624</v>
      </c>
      <c r="O3815" t="s">
        <v>15625</v>
      </c>
      <c r="P3815" t="s">
        <v>87</v>
      </c>
      <c r="Q3815">
        <v>17</v>
      </c>
      <c r="R3815" t="s">
        <v>88</v>
      </c>
      <c r="S3815" t="s">
        <v>79</v>
      </c>
      <c r="T3815">
        <v>56624</v>
      </c>
      <c r="U3815" s="1">
        <v>45489</v>
      </c>
      <c r="V3815" t="s">
        <v>126</v>
      </c>
      <c r="W3815">
        <v>859339</v>
      </c>
      <c r="X3815" t="s">
        <v>15626</v>
      </c>
      <c r="Y3815">
        <v>657</v>
      </c>
      <c r="Z3815">
        <v>1268</v>
      </c>
      <c r="AA3815">
        <v>8</v>
      </c>
      <c r="AB3815" s="2" t="s">
        <v>15627</v>
      </c>
    </row>
    <row r="3816" spans="1:28" x14ac:dyDescent="0.3">
      <c r="A3816" t="s">
        <v>28</v>
      </c>
      <c r="B3816" t="s">
        <v>29</v>
      </c>
      <c r="C3816" t="s">
        <v>66</v>
      </c>
      <c r="D3816" t="s">
        <v>92</v>
      </c>
      <c r="E3816" t="s">
        <v>46</v>
      </c>
      <c r="F3816" t="s">
        <v>175</v>
      </c>
      <c r="G3816">
        <v>5</v>
      </c>
      <c r="H3816">
        <v>406868</v>
      </c>
      <c r="I3816" t="s">
        <v>58</v>
      </c>
      <c r="J3816" s="1">
        <v>44694</v>
      </c>
      <c r="K3816">
        <v>1400</v>
      </c>
      <c r="L3816" t="s">
        <v>15628</v>
      </c>
      <c r="M3816" t="s">
        <v>482</v>
      </c>
      <c r="N3816" t="s">
        <v>15629</v>
      </c>
      <c r="O3816" t="s">
        <v>15630</v>
      </c>
      <c r="P3816" t="s">
        <v>71</v>
      </c>
      <c r="Q3816">
        <v>12</v>
      </c>
      <c r="R3816" t="s">
        <v>40</v>
      </c>
      <c r="S3816" t="s">
        <v>41</v>
      </c>
      <c r="T3816">
        <v>11100</v>
      </c>
      <c r="U3816" s="1">
        <v>45343</v>
      </c>
      <c r="V3816" t="s">
        <v>119</v>
      </c>
      <c r="W3816">
        <v>486337</v>
      </c>
      <c r="X3816" t="s">
        <v>15631</v>
      </c>
      <c r="Y3816">
        <v>977</v>
      </c>
      <c r="Z3816">
        <v>657</v>
      </c>
      <c r="AA3816">
        <v>7</v>
      </c>
      <c r="AB3816" s="2" t="s">
        <v>15632</v>
      </c>
    </row>
    <row r="3817" spans="1:28" x14ac:dyDescent="0.3">
      <c r="A3817" t="s">
        <v>28</v>
      </c>
      <c r="B3817" t="s">
        <v>29</v>
      </c>
      <c r="C3817" t="s">
        <v>30</v>
      </c>
      <c r="D3817" t="s">
        <v>511</v>
      </c>
      <c r="E3817" t="s">
        <v>46</v>
      </c>
      <c r="F3817" t="s">
        <v>33</v>
      </c>
      <c r="G3817">
        <v>63</v>
      </c>
      <c r="H3817">
        <v>403968</v>
      </c>
      <c r="I3817" t="s">
        <v>34</v>
      </c>
      <c r="J3817" s="1">
        <v>45577</v>
      </c>
      <c r="K3817">
        <v>1400</v>
      </c>
      <c r="L3817" t="s">
        <v>15633</v>
      </c>
      <c r="M3817" t="s">
        <v>496</v>
      </c>
      <c r="N3817" t="s">
        <v>15634</v>
      </c>
      <c r="O3817" t="s">
        <v>15635</v>
      </c>
      <c r="P3817" t="s">
        <v>87</v>
      </c>
      <c r="Q3817">
        <v>8</v>
      </c>
      <c r="R3817" t="s">
        <v>88</v>
      </c>
      <c r="S3817" t="s">
        <v>118</v>
      </c>
      <c r="T3817">
        <v>13372</v>
      </c>
      <c r="U3817" s="1">
        <v>45506</v>
      </c>
      <c r="V3817" t="s">
        <v>64</v>
      </c>
      <c r="W3817">
        <v>864169</v>
      </c>
      <c r="X3817" t="s">
        <v>15636</v>
      </c>
      <c r="Y3817">
        <v>370</v>
      </c>
      <c r="Z3817">
        <v>2900</v>
      </c>
      <c r="AA3817">
        <v>2</v>
      </c>
      <c r="AB3817">
        <v>2320</v>
      </c>
    </row>
    <row r="3818" spans="1:28" x14ac:dyDescent="0.3">
      <c r="A3818" t="s">
        <v>28</v>
      </c>
      <c r="B3818" t="s">
        <v>29</v>
      </c>
      <c r="C3818" t="s">
        <v>91</v>
      </c>
      <c r="D3818" t="s">
        <v>105</v>
      </c>
      <c r="E3818" t="s">
        <v>32</v>
      </c>
      <c r="F3818" t="s">
        <v>135</v>
      </c>
      <c r="G3818">
        <v>73</v>
      </c>
      <c r="H3818">
        <v>426358</v>
      </c>
      <c r="I3818" t="s">
        <v>58</v>
      </c>
      <c r="J3818" s="1">
        <v>43936</v>
      </c>
      <c r="K3818">
        <v>1300</v>
      </c>
      <c r="L3818" t="s">
        <v>5834</v>
      </c>
      <c r="M3818" t="s">
        <v>1048</v>
      </c>
      <c r="N3818" t="s">
        <v>15637</v>
      </c>
      <c r="O3818" t="s">
        <v>15638</v>
      </c>
      <c r="P3818" t="s">
        <v>39</v>
      </c>
      <c r="Q3818">
        <v>11</v>
      </c>
      <c r="R3818" t="s">
        <v>40</v>
      </c>
      <c r="S3818" t="s">
        <v>63</v>
      </c>
      <c r="T3818">
        <v>73712</v>
      </c>
      <c r="U3818" s="1">
        <v>45498</v>
      </c>
      <c r="V3818" t="s">
        <v>126</v>
      </c>
      <c r="W3818">
        <v>716819</v>
      </c>
      <c r="X3818" t="s">
        <v>15639</v>
      </c>
      <c r="Y3818">
        <v>761</v>
      </c>
      <c r="Z3818">
        <v>2019</v>
      </c>
      <c r="AA3818">
        <v>6</v>
      </c>
      <c r="AB3818">
        <v>4845.6000000000004</v>
      </c>
    </row>
    <row r="3819" spans="1:28" x14ac:dyDescent="0.3">
      <c r="A3819" t="s">
        <v>28</v>
      </c>
      <c r="B3819" t="s">
        <v>29</v>
      </c>
      <c r="C3819" t="s">
        <v>157</v>
      </c>
      <c r="D3819" t="s">
        <v>82</v>
      </c>
      <c r="E3819" t="s">
        <v>46</v>
      </c>
      <c r="F3819" t="s">
        <v>150</v>
      </c>
      <c r="G3819">
        <v>51</v>
      </c>
      <c r="H3819">
        <v>421702</v>
      </c>
      <c r="I3819" t="s">
        <v>34</v>
      </c>
      <c r="J3819" s="1">
        <v>44547</v>
      </c>
      <c r="K3819">
        <v>1000</v>
      </c>
      <c r="L3819" t="s">
        <v>15640</v>
      </c>
      <c r="M3819" t="s">
        <v>1007</v>
      </c>
      <c r="N3819" t="s">
        <v>15641</v>
      </c>
      <c r="O3819" t="s">
        <v>15642</v>
      </c>
      <c r="P3819" t="s">
        <v>39</v>
      </c>
      <c r="Q3819">
        <v>19</v>
      </c>
      <c r="R3819" t="s">
        <v>40</v>
      </c>
      <c r="S3819" t="s">
        <v>63</v>
      </c>
      <c r="T3819">
        <v>61512</v>
      </c>
      <c r="U3819" s="1">
        <v>45580</v>
      </c>
      <c r="V3819" t="s">
        <v>155</v>
      </c>
      <c r="W3819">
        <v>153524</v>
      </c>
      <c r="X3819" t="s">
        <v>15643</v>
      </c>
      <c r="Y3819">
        <v>391</v>
      </c>
      <c r="Z3819">
        <v>2036</v>
      </c>
      <c r="AA3819">
        <v>6</v>
      </c>
      <c r="AB3819" s="2" t="s">
        <v>510</v>
      </c>
    </row>
    <row r="3820" spans="1:28" x14ac:dyDescent="0.3">
      <c r="A3820" t="s">
        <v>28</v>
      </c>
      <c r="B3820" t="s">
        <v>29</v>
      </c>
      <c r="C3820" t="s">
        <v>148</v>
      </c>
      <c r="D3820" t="s">
        <v>55</v>
      </c>
      <c r="E3820" t="s">
        <v>56</v>
      </c>
      <c r="F3820" t="s">
        <v>355</v>
      </c>
      <c r="G3820">
        <v>61</v>
      </c>
      <c r="H3820">
        <v>421887</v>
      </c>
      <c r="I3820" t="s">
        <v>58</v>
      </c>
      <c r="J3820" s="1">
        <v>45108</v>
      </c>
      <c r="K3820">
        <v>1400</v>
      </c>
      <c r="L3820" t="s">
        <v>15644</v>
      </c>
      <c r="M3820" t="s">
        <v>250</v>
      </c>
      <c r="N3820" t="s">
        <v>15645</v>
      </c>
      <c r="O3820" t="s">
        <v>15646</v>
      </c>
      <c r="P3820" t="s">
        <v>51</v>
      </c>
      <c r="Q3820">
        <v>19</v>
      </c>
      <c r="R3820" t="s">
        <v>88</v>
      </c>
      <c r="S3820" t="s">
        <v>79</v>
      </c>
      <c r="T3820">
        <v>37656</v>
      </c>
      <c r="U3820" s="1">
        <v>45394</v>
      </c>
      <c r="V3820" t="s">
        <v>80</v>
      </c>
      <c r="W3820">
        <v>487064</v>
      </c>
      <c r="X3820" t="s">
        <v>15647</v>
      </c>
      <c r="Y3820">
        <v>783</v>
      </c>
      <c r="Z3820">
        <v>1594</v>
      </c>
      <c r="AA3820">
        <v>1</v>
      </c>
      <c r="AB3820">
        <v>637.6</v>
      </c>
    </row>
    <row r="3821" spans="1:28" x14ac:dyDescent="0.3">
      <c r="A3821" t="s">
        <v>28</v>
      </c>
      <c r="B3821" t="s">
        <v>29</v>
      </c>
      <c r="C3821" t="s">
        <v>30</v>
      </c>
      <c r="D3821" t="s">
        <v>45</v>
      </c>
      <c r="E3821" t="s">
        <v>56</v>
      </c>
      <c r="F3821" t="s">
        <v>135</v>
      </c>
      <c r="G3821">
        <v>56</v>
      </c>
      <c r="H3821">
        <v>431365</v>
      </c>
      <c r="I3821" t="s">
        <v>58</v>
      </c>
      <c r="J3821" s="1">
        <v>44966</v>
      </c>
      <c r="K3821">
        <v>1100</v>
      </c>
      <c r="L3821" t="s">
        <v>15648</v>
      </c>
      <c r="M3821" t="s">
        <v>36</v>
      </c>
      <c r="N3821" t="s">
        <v>15649</v>
      </c>
      <c r="O3821">
        <v>8511270888</v>
      </c>
      <c r="P3821" t="s">
        <v>51</v>
      </c>
      <c r="Q3821">
        <v>3</v>
      </c>
      <c r="R3821" t="s">
        <v>40</v>
      </c>
      <c r="S3821" t="s">
        <v>79</v>
      </c>
      <c r="T3821">
        <v>10109</v>
      </c>
      <c r="U3821" s="1">
        <v>45431</v>
      </c>
      <c r="V3821" t="s">
        <v>140</v>
      </c>
      <c r="W3821">
        <v>753221</v>
      </c>
      <c r="X3821" t="s">
        <v>15650</v>
      </c>
      <c r="Y3821">
        <v>813</v>
      </c>
      <c r="Z3821">
        <v>2278</v>
      </c>
      <c r="AA3821">
        <v>1</v>
      </c>
      <c r="AB3821">
        <v>911.2</v>
      </c>
    </row>
    <row r="3822" spans="1:28" x14ac:dyDescent="0.3">
      <c r="A3822" t="s">
        <v>28</v>
      </c>
      <c r="B3822" t="s">
        <v>29</v>
      </c>
      <c r="C3822" t="s">
        <v>54</v>
      </c>
      <c r="D3822" t="s">
        <v>338</v>
      </c>
      <c r="E3822" t="s">
        <v>46</v>
      </c>
      <c r="F3822" t="s">
        <v>175</v>
      </c>
      <c r="G3822">
        <v>37</v>
      </c>
      <c r="H3822">
        <v>435261</v>
      </c>
      <c r="I3822" t="s">
        <v>34</v>
      </c>
      <c r="J3822" s="1">
        <v>43911</v>
      </c>
      <c r="K3822">
        <v>1100</v>
      </c>
      <c r="L3822" t="s">
        <v>15651</v>
      </c>
      <c r="M3822" t="s">
        <v>152</v>
      </c>
      <c r="N3822" t="s">
        <v>15652</v>
      </c>
      <c r="O3822" t="s">
        <v>15653</v>
      </c>
      <c r="P3822" t="s">
        <v>51</v>
      </c>
      <c r="Q3822">
        <v>13</v>
      </c>
      <c r="R3822" t="s">
        <v>88</v>
      </c>
      <c r="S3822" t="s">
        <v>79</v>
      </c>
      <c r="T3822">
        <v>13756</v>
      </c>
      <c r="U3822" s="1">
        <v>45537</v>
      </c>
      <c r="V3822" t="s">
        <v>180</v>
      </c>
      <c r="W3822">
        <v>791586</v>
      </c>
      <c r="X3822" t="s">
        <v>15654</v>
      </c>
      <c r="Y3822">
        <v>963</v>
      </c>
      <c r="Z3822">
        <v>2699</v>
      </c>
      <c r="AA3822">
        <v>8</v>
      </c>
      <c r="AB3822" s="2" t="s">
        <v>15655</v>
      </c>
    </row>
    <row r="3823" spans="1:28" x14ac:dyDescent="0.3">
      <c r="A3823" t="s">
        <v>28</v>
      </c>
      <c r="B3823" t="s">
        <v>29</v>
      </c>
      <c r="C3823" t="s">
        <v>193</v>
      </c>
      <c r="D3823" t="s">
        <v>274</v>
      </c>
      <c r="E3823" t="s">
        <v>56</v>
      </c>
      <c r="F3823" t="s">
        <v>83</v>
      </c>
      <c r="G3823">
        <v>76</v>
      </c>
      <c r="H3823">
        <v>438042</v>
      </c>
      <c r="I3823" t="s">
        <v>58</v>
      </c>
      <c r="J3823" s="1">
        <v>44667</v>
      </c>
      <c r="K3823">
        <v>1400</v>
      </c>
      <c r="L3823" t="s">
        <v>15656</v>
      </c>
      <c r="M3823" t="s">
        <v>239</v>
      </c>
      <c r="N3823" t="s">
        <v>15657</v>
      </c>
      <c r="O3823" s="2" t="s">
        <v>15658</v>
      </c>
      <c r="P3823" t="s">
        <v>51</v>
      </c>
      <c r="Q3823">
        <v>13</v>
      </c>
      <c r="R3823" t="s">
        <v>40</v>
      </c>
      <c r="S3823" t="s">
        <v>118</v>
      </c>
      <c r="T3823">
        <v>72538</v>
      </c>
      <c r="U3823" s="1">
        <v>45397</v>
      </c>
      <c r="V3823" t="s">
        <v>80</v>
      </c>
      <c r="W3823">
        <v>987858</v>
      </c>
      <c r="X3823" t="s">
        <v>15659</v>
      </c>
      <c r="Y3823">
        <v>940</v>
      </c>
      <c r="Z3823">
        <v>505</v>
      </c>
      <c r="AA3823">
        <v>2</v>
      </c>
      <c r="AB3823">
        <v>404</v>
      </c>
    </row>
    <row r="3824" spans="1:28" x14ac:dyDescent="0.3">
      <c r="A3824" t="s">
        <v>28</v>
      </c>
      <c r="B3824" t="s">
        <v>29</v>
      </c>
      <c r="C3824" t="s">
        <v>54</v>
      </c>
      <c r="D3824" t="s">
        <v>105</v>
      </c>
      <c r="E3824" t="s">
        <v>56</v>
      </c>
      <c r="F3824" t="s">
        <v>99</v>
      </c>
      <c r="G3824">
        <v>94</v>
      </c>
      <c r="H3824">
        <v>427924</v>
      </c>
      <c r="I3824" t="s">
        <v>34</v>
      </c>
      <c r="J3824" s="1">
        <v>44136</v>
      </c>
      <c r="K3824">
        <v>950</v>
      </c>
      <c r="L3824" t="s">
        <v>15660</v>
      </c>
      <c r="M3824" t="s">
        <v>736</v>
      </c>
      <c r="N3824" t="s">
        <v>15661</v>
      </c>
      <c r="O3824" t="s">
        <v>15662</v>
      </c>
      <c r="P3824" t="s">
        <v>39</v>
      </c>
      <c r="Q3824">
        <v>18</v>
      </c>
      <c r="R3824" t="s">
        <v>40</v>
      </c>
      <c r="S3824" t="s">
        <v>41</v>
      </c>
      <c r="T3824">
        <v>13956</v>
      </c>
      <c r="U3824" s="1">
        <v>45343</v>
      </c>
      <c r="V3824" t="s">
        <v>119</v>
      </c>
      <c r="W3824">
        <v>701305</v>
      </c>
      <c r="X3824" t="s">
        <v>15663</v>
      </c>
      <c r="Y3824">
        <v>913</v>
      </c>
      <c r="Z3824">
        <v>1623</v>
      </c>
      <c r="AA3824">
        <v>7</v>
      </c>
      <c r="AB3824" s="2" t="s">
        <v>15664</v>
      </c>
    </row>
    <row r="3825" spans="1:28" x14ac:dyDescent="0.3">
      <c r="A3825" t="s">
        <v>28</v>
      </c>
      <c r="B3825" t="s">
        <v>29</v>
      </c>
      <c r="C3825" t="s">
        <v>157</v>
      </c>
      <c r="D3825" t="s">
        <v>248</v>
      </c>
      <c r="E3825" t="s">
        <v>32</v>
      </c>
      <c r="F3825" t="s">
        <v>33</v>
      </c>
      <c r="G3825">
        <v>35</v>
      </c>
      <c r="H3825">
        <v>431916</v>
      </c>
      <c r="I3825" t="s">
        <v>58</v>
      </c>
      <c r="J3825" s="1">
        <v>44454</v>
      </c>
      <c r="K3825">
        <v>1200</v>
      </c>
      <c r="L3825" t="s">
        <v>15665</v>
      </c>
      <c r="M3825" t="s">
        <v>434</v>
      </c>
      <c r="N3825" t="s">
        <v>15666</v>
      </c>
      <c r="O3825" t="s">
        <v>15667</v>
      </c>
      <c r="P3825" t="s">
        <v>51</v>
      </c>
      <c r="Q3825">
        <v>7</v>
      </c>
      <c r="R3825" t="s">
        <v>88</v>
      </c>
      <c r="S3825" t="s">
        <v>79</v>
      </c>
      <c r="T3825">
        <v>25845</v>
      </c>
      <c r="U3825" s="1">
        <v>45456</v>
      </c>
      <c r="V3825" t="s">
        <v>52</v>
      </c>
      <c r="W3825">
        <v>299311</v>
      </c>
      <c r="X3825" t="s">
        <v>15668</v>
      </c>
      <c r="Y3825">
        <v>846</v>
      </c>
      <c r="Z3825">
        <v>2232</v>
      </c>
      <c r="AA3825">
        <v>2</v>
      </c>
      <c r="AB3825" s="2" t="s">
        <v>9473</v>
      </c>
    </row>
    <row r="3826" spans="1:28" x14ac:dyDescent="0.3">
      <c r="A3826" t="s">
        <v>28</v>
      </c>
      <c r="B3826" t="s">
        <v>29</v>
      </c>
      <c r="C3826" t="s">
        <v>148</v>
      </c>
      <c r="D3826" t="s">
        <v>31</v>
      </c>
      <c r="E3826" t="s">
        <v>32</v>
      </c>
      <c r="F3826" t="s">
        <v>99</v>
      </c>
      <c r="G3826">
        <v>54</v>
      </c>
      <c r="H3826">
        <v>400197</v>
      </c>
      <c r="I3826" t="s">
        <v>34</v>
      </c>
      <c r="J3826" s="1">
        <v>44853</v>
      </c>
      <c r="K3826">
        <v>950</v>
      </c>
      <c r="L3826" t="s">
        <v>15669</v>
      </c>
      <c r="M3826" t="s">
        <v>129</v>
      </c>
      <c r="N3826" t="s">
        <v>15670</v>
      </c>
      <c r="O3826" t="s">
        <v>15671</v>
      </c>
      <c r="P3826" t="s">
        <v>87</v>
      </c>
      <c r="Q3826">
        <v>7</v>
      </c>
      <c r="R3826" t="s">
        <v>40</v>
      </c>
      <c r="S3826" t="s">
        <v>63</v>
      </c>
      <c r="T3826">
        <v>50163</v>
      </c>
      <c r="U3826" s="1">
        <v>45472</v>
      </c>
      <c r="V3826" t="s">
        <v>52</v>
      </c>
      <c r="W3826">
        <v>230335</v>
      </c>
      <c r="X3826" t="s">
        <v>15672</v>
      </c>
      <c r="Y3826">
        <v>947</v>
      </c>
      <c r="Z3826">
        <v>2614</v>
      </c>
      <c r="AA3826">
        <v>6</v>
      </c>
      <c r="AB3826">
        <v>6273.6</v>
      </c>
    </row>
    <row r="3827" spans="1:28" x14ac:dyDescent="0.3">
      <c r="A3827" t="s">
        <v>28</v>
      </c>
      <c r="B3827" t="s">
        <v>29</v>
      </c>
      <c r="C3827" t="s">
        <v>193</v>
      </c>
      <c r="D3827" t="s">
        <v>163</v>
      </c>
      <c r="E3827" t="s">
        <v>32</v>
      </c>
      <c r="F3827" t="s">
        <v>175</v>
      </c>
      <c r="G3827">
        <v>77</v>
      </c>
      <c r="H3827">
        <v>412024</v>
      </c>
      <c r="I3827" t="s">
        <v>34</v>
      </c>
      <c r="J3827" s="1">
        <v>43912</v>
      </c>
      <c r="K3827">
        <v>1300</v>
      </c>
      <c r="L3827" t="s">
        <v>15673</v>
      </c>
      <c r="M3827" t="s">
        <v>159</v>
      </c>
      <c r="N3827" t="s">
        <v>15674</v>
      </c>
      <c r="O3827" t="s">
        <v>15675</v>
      </c>
      <c r="P3827" t="s">
        <v>71</v>
      </c>
      <c r="Q3827">
        <v>13</v>
      </c>
      <c r="R3827" t="s">
        <v>40</v>
      </c>
      <c r="S3827" t="s">
        <v>63</v>
      </c>
      <c r="T3827">
        <v>37752</v>
      </c>
      <c r="U3827" s="1">
        <v>45310</v>
      </c>
      <c r="V3827" t="s">
        <v>111</v>
      </c>
      <c r="W3827">
        <v>436771</v>
      </c>
      <c r="X3827" t="s">
        <v>15676</v>
      </c>
      <c r="Y3827">
        <v>697</v>
      </c>
      <c r="Z3827">
        <v>2738</v>
      </c>
      <c r="AA3827">
        <v>8</v>
      </c>
      <c r="AB3827">
        <v>8761.6</v>
      </c>
    </row>
    <row r="3828" spans="1:28" x14ac:dyDescent="0.3">
      <c r="A3828" t="s">
        <v>28</v>
      </c>
      <c r="B3828" t="s">
        <v>29</v>
      </c>
      <c r="C3828" t="s">
        <v>157</v>
      </c>
      <c r="D3828" t="s">
        <v>511</v>
      </c>
      <c r="E3828" t="s">
        <v>46</v>
      </c>
      <c r="F3828" t="s">
        <v>83</v>
      </c>
      <c r="G3828">
        <v>63</v>
      </c>
      <c r="H3828">
        <v>429754</v>
      </c>
      <c r="I3828" t="s">
        <v>58</v>
      </c>
      <c r="J3828" s="1">
        <v>44309</v>
      </c>
      <c r="K3828">
        <v>1200</v>
      </c>
      <c r="L3828" t="s">
        <v>15677</v>
      </c>
      <c r="M3828" t="s">
        <v>417</v>
      </c>
      <c r="N3828" t="s">
        <v>15678</v>
      </c>
      <c r="O3828" t="s">
        <v>15679</v>
      </c>
      <c r="P3828" t="s">
        <v>87</v>
      </c>
      <c r="Q3828">
        <v>6</v>
      </c>
      <c r="R3828" t="s">
        <v>40</v>
      </c>
      <c r="S3828" t="s">
        <v>79</v>
      </c>
      <c r="T3828">
        <v>61614</v>
      </c>
      <c r="U3828" s="1">
        <v>45395</v>
      </c>
      <c r="V3828" t="s">
        <v>80</v>
      </c>
      <c r="W3828">
        <v>674688</v>
      </c>
      <c r="X3828" t="s">
        <v>5030</v>
      </c>
      <c r="Y3828">
        <v>473</v>
      </c>
      <c r="Z3828">
        <v>941</v>
      </c>
      <c r="AA3828">
        <v>6</v>
      </c>
      <c r="AB3828">
        <v>2258.4</v>
      </c>
    </row>
    <row r="3829" spans="1:28" x14ac:dyDescent="0.3">
      <c r="A3829" t="s">
        <v>28</v>
      </c>
      <c r="B3829" t="s">
        <v>29</v>
      </c>
      <c r="C3829" t="s">
        <v>193</v>
      </c>
      <c r="D3829" t="s">
        <v>45</v>
      </c>
      <c r="E3829" t="s">
        <v>46</v>
      </c>
      <c r="F3829" t="s">
        <v>99</v>
      </c>
      <c r="G3829">
        <v>58</v>
      </c>
      <c r="H3829">
        <v>430458</v>
      </c>
      <c r="I3829" t="s">
        <v>58</v>
      </c>
      <c r="J3829" s="1">
        <v>43946</v>
      </c>
      <c r="K3829">
        <v>950</v>
      </c>
      <c r="L3829" t="s">
        <v>15680</v>
      </c>
      <c r="M3829" t="s">
        <v>1118</v>
      </c>
      <c r="N3829" t="s">
        <v>15681</v>
      </c>
      <c r="O3829" t="s">
        <v>15682</v>
      </c>
      <c r="P3829" t="s">
        <v>39</v>
      </c>
      <c r="Q3829">
        <v>13</v>
      </c>
      <c r="R3829" t="s">
        <v>40</v>
      </c>
      <c r="S3829" t="s">
        <v>63</v>
      </c>
      <c r="T3829">
        <v>57848</v>
      </c>
      <c r="U3829" s="1">
        <v>45615</v>
      </c>
      <c r="V3829" t="s">
        <v>42</v>
      </c>
      <c r="W3829">
        <v>633782</v>
      </c>
      <c r="X3829" t="s">
        <v>2977</v>
      </c>
      <c r="Y3829">
        <v>630</v>
      </c>
      <c r="Z3829">
        <v>2334</v>
      </c>
      <c r="AA3829">
        <v>5</v>
      </c>
      <c r="AB3829">
        <v>4668</v>
      </c>
    </row>
    <row r="3830" spans="1:28" x14ac:dyDescent="0.3">
      <c r="A3830" t="s">
        <v>28</v>
      </c>
      <c r="B3830" t="s">
        <v>29</v>
      </c>
      <c r="C3830" t="s">
        <v>30</v>
      </c>
      <c r="D3830" t="s">
        <v>411</v>
      </c>
      <c r="E3830" t="s">
        <v>46</v>
      </c>
      <c r="F3830" t="s">
        <v>33</v>
      </c>
      <c r="G3830">
        <v>58</v>
      </c>
      <c r="H3830">
        <v>434882</v>
      </c>
      <c r="I3830" t="s">
        <v>58</v>
      </c>
      <c r="J3830" s="1">
        <v>44064</v>
      </c>
      <c r="K3830">
        <v>950</v>
      </c>
      <c r="L3830" t="s">
        <v>15683</v>
      </c>
      <c r="M3830" t="s">
        <v>144</v>
      </c>
      <c r="N3830" t="s">
        <v>15684</v>
      </c>
      <c r="O3830" t="s">
        <v>15685</v>
      </c>
      <c r="P3830" t="s">
        <v>51</v>
      </c>
      <c r="Q3830">
        <v>13</v>
      </c>
      <c r="R3830" t="s">
        <v>88</v>
      </c>
      <c r="S3830" t="s">
        <v>41</v>
      </c>
      <c r="T3830">
        <v>18809</v>
      </c>
      <c r="U3830" s="1">
        <v>45388</v>
      </c>
      <c r="V3830" t="s">
        <v>80</v>
      </c>
      <c r="W3830">
        <v>897926</v>
      </c>
      <c r="X3830" t="s">
        <v>15686</v>
      </c>
      <c r="Y3830">
        <v>575</v>
      </c>
      <c r="Z3830">
        <v>627</v>
      </c>
      <c r="AA3830">
        <v>7</v>
      </c>
      <c r="AB3830" s="2" t="s">
        <v>7397</v>
      </c>
    </row>
    <row r="3831" spans="1:28" x14ac:dyDescent="0.3">
      <c r="A3831" t="s">
        <v>28</v>
      </c>
      <c r="B3831" t="s">
        <v>29</v>
      </c>
      <c r="C3831" t="s">
        <v>30</v>
      </c>
      <c r="D3831" t="s">
        <v>187</v>
      </c>
      <c r="E3831" t="s">
        <v>46</v>
      </c>
      <c r="F3831" t="s">
        <v>33</v>
      </c>
      <c r="G3831">
        <v>19</v>
      </c>
      <c r="H3831">
        <v>427669</v>
      </c>
      <c r="I3831" t="s">
        <v>58</v>
      </c>
      <c r="J3831" s="1">
        <v>45129</v>
      </c>
      <c r="K3831">
        <v>1300</v>
      </c>
      <c r="L3831" t="s">
        <v>15687</v>
      </c>
      <c r="M3831" t="s">
        <v>895</v>
      </c>
      <c r="N3831" t="s">
        <v>15688</v>
      </c>
      <c r="O3831">
        <v>1993503822</v>
      </c>
      <c r="P3831" t="s">
        <v>87</v>
      </c>
      <c r="Q3831">
        <v>3</v>
      </c>
      <c r="R3831" t="s">
        <v>40</v>
      </c>
      <c r="S3831" t="s">
        <v>79</v>
      </c>
      <c r="T3831">
        <v>40529</v>
      </c>
      <c r="U3831" s="1">
        <v>45494</v>
      </c>
      <c r="V3831" t="s">
        <v>126</v>
      </c>
      <c r="W3831">
        <v>262873</v>
      </c>
      <c r="X3831" t="s">
        <v>15689</v>
      </c>
      <c r="Y3831">
        <v>725</v>
      </c>
      <c r="Z3831">
        <v>1320</v>
      </c>
      <c r="AA3831">
        <v>1</v>
      </c>
      <c r="AB3831">
        <v>528</v>
      </c>
    </row>
    <row r="3832" spans="1:28" x14ac:dyDescent="0.3">
      <c r="A3832" t="s">
        <v>28</v>
      </c>
      <c r="B3832" t="s">
        <v>29</v>
      </c>
      <c r="C3832" t="s">
        <v>193</v>
      </c>
      <c r="D3832" t="s">
        <v>227</v>
      </c>
      <c r="E3832" t="s">
        <v>46</v>
      </c>
      <c r="F3832" t="s">
        <v>57</v>
      </c>
      <c r="G3832">
        <v>37</v>
      </c>
      <c r="H3832">
        <v>434418</v>
      </c>
      <c r="I3832" t="s">
        <v>58</v>
      </c>
      <c r="J3832" s="1">
        <v>45185</v>
      </c>
      <c r="K3832">
        <v>1100</v>
      </c>
      <c r="L3832" t="s">
        <v>5599</v>
      </c>
      <c r="M3832" t="s">
        <v>736</v>
      </c>
      <c r="N3832" t="s">
        <v>15690</v>
      </c>
      <c r="O3832">
        <f>1-974-187-9805</f>
        <v>-10965</v>
      </c>
      <c r="P3832" t="s">
        <v>87</v>
      </c>
      <c r="Q3832">
        <v>13</v>
      </c>
      <c r="R3832" t="s">
        <v>88</v>
      </c>
      <c r="S3832" t="s">
        <v>79</v>
      </c>
      <c r="T3832">
        <v>12912</v>
      </c>
      <c r="U3832" s="1">
        <v>45297</v>
      </c>
      <c r="V3832" t="s">
        <v>111</v>
      </c>
      <c r="W3832">
        <v>296165</v>
      </c>
      <c r="X3832" t="s">
        <v>15691</v>
      </c>
      <c r="Y3832">
        <v>925</v>
      </c>
      <c r="Z3832">
        <v>2590</v>
      </c>
      <c r="AA3832">
        <v>7</v>
      </c>
      <c r="AB3832">
        <v>7252</v>
      </c>
    </row>
    <row r="3833" spans="1:28" x14ac:dyDescent="0.3">
      <c r="A3833" t="s">
        <v>28</v>
      </c>
      <c r="B3833" t="s">
        <v>29</v>
      </c>
      <c r="C3833" t="s">
        <v>44</v>
      </c>
      <c r="D3833" t="s">
        <v>274</v>
      </c>
      <c r="E3833" t="s">
        <v>56</v>
      </c>
      <c r="F3833" t="s">
        <v>355</v>
      </c>
      <c r="G3833">
        <v>85</v>
      </c>
      <c r="H3833">
        <v>422876</v>
      </c>
      <c r="I3833" t="s">
        <v>58</v>
      </c>
      <c r="J3833" s="1">
        <v>44079</v>
      </c>
      <c r="K3833">
        <v>1100</v>
      </c>
      <c r="L3833" t="s">
        <v>15692</v>
      </c>
      <c r="M3833" t="s">
        <v>478</v>
      </c>
      <c r="N3833" t="s">
        <v>15693</v>
      </c>
      <c r="O3833" t="s">
        <v>15694</v>
      </c>
      <c r="P3833" t="s">
        <v>87</v>
      </c>
      <c r="Q3833">
        <v>7</v>
      </c>
      <c r="R3833" t="s">
        <v>40</v>
      </c>
      <c r="S3833" t="s">
        <v>63</v>
      </c>
      <c r="T3833">
        <v>32382</v>
      </c>
      <c r="U3833" s="1">
        <v>45517</v>
      </c>
      <c r="V3833" t="s">
        <v>64</v>
      </c>
      <c r="W3833">
        <v>446655</v>
      </c>
      <c r="X3833" t="s">
        <v>15695</v>
      </c>
      <c r="Y3833">
        <v>770</v>
      </c>
      <c r="Z3833">
        <v>993</v>
      </c>
      <c r="AA3833">
        <v>3</v>
      </c>
      <c r="AB3833" s="2" t="s">
        <v>6116</v>
      </c>
    </row>
    <row r="3834" spans="1:28" x14ac:dyDescent="0.3">
      <c r="A3834" t="s">
        <v>28</v>
      </c>
      <c r="B3834" t="s">
        <v>29</v>
      </c>
      <c r="C3834" t="s">
        <v>157</v>
      </c>
      <c r="D3834" t="s">
        <v>105</v>
      </c>
      <c r="E3834" t="s">
        <v>46</v>
      </c>
      <c r="F3834" t="s">
        <v>47</v>
      </c>
      <c r="G3834">
        <v>100</v>
      </c>
      <c r="H3834">
        <v>437229</v>
      </c>
      <c r="I3834" t="s">
        <v>58</v>
      </c>
      <c r="J3834" s="1">
        <v>45517</v>
      </c>
      <c r="K3834">
        <v>1200</v>
      </c>
      <c r="L3834" t="s">
        <v>13710</v>
      </c>
      <c r="M3834" t="s">
        <v>919</v>
      </c>
      <c r="N3834" t="s">
        <v>15696</v>
      </c>
      <c r="O3834" t="s">
        <v>15697</v>
      </c>
      <c r="P3834" t="s">
        <v>87</v>
      </c>
      <c r="Q3834">
        <v>9</v>
      </c>
      <c r="R3834" t="s">
        <v>88</v>
      </c>
      <c r="S3834" t="s">
        <v>118</v>
      </c>
      <c r="T3834">
        <v>48475</v>
      </c>
      <c r="U3834" s="1">
        <v>45495</v>
      </c>
      <c r="V3834" t="s">
        <v>126</v>
      </c>
      <c r="W3834">
        <v>594965</v>
      </c>
      <c r="X3834" t="s">
        <v>15698</v>
      </c>
      <c r="Y3834">
        <v>313</v>
      </c>
      <c r="Z3834">
        <v>2040</v>
      </c>
      <c r="AA3834">
        <v>8</v>
      </c>
      <c r="AB3834">
        <v>6528</v>
      </c>
    </row>
    <row r="3835" spans="1:28" x14ac:dyDescent="0.3">
      <c r="A3835" t="s">
        <v>28</v>
      </c>
      <c r="B3835" t="s">
        <v>29</v>
      </c>
      <c r="C3835" t="s">
        <v>148</v>
      </c>
      <c r="D3835" t="s">
        <v>637</v>
      </c>
      <c r="E3835" t="s">
        <v>32</v>
      </c>
      <c r="F3835" t="s">
        <v>83</v>
      </c>
      <c r="G3835">
        <v>81</v>
      </c>
      <c r="H3835">
        <v>414071</v>
      </c>
      <c r="I3835" t="s">
        <v>58</v>
      </c>
      <c r="J3835" s="1">
        <v>45387</v>
      </c>
      <c r="K3835">
        <v>950</v>
      </c>
      <c r="L3835" t="s">
        <v>15699</v>
      </c>
      <c r="M3835" t="s">
        <v>1147</v>
      </c>
      <c r="N3835" t="s">
        <v>15700</v>
      </c>
      <c r="O3835" t="s">
        <v>15701</v>
      </c>
      <c r="P3835" t="s">
        <v>39</v>
      </c>
      <c r="Q3835">
        <v>6</v>
      </c>
      <c r="R3835" t="s">
        <v>40</v>
      </c>
      <c r="S3835" t="s">
        <v>63</v>
      </c>
      <c r="T3835">
        <v>43555</v>
      </c>
      <c r="U3835" s="1">
        <v>45625</v>
      </c>
      <c r="V3835" t="s">
        <v>42</v>
      </c>
      <c r="W3835">
        <v>498058</v>
      </c>
      <c r="X3835" t="s">
        <v>15702</v>
      </c>
      <c r="Y3835">
        <v>969</v>
      </c>
      <c r="Z3835">
        <v>1707</v>
      </c>
      <c r="AA3835">
        <v>8</v>
      </c>
      <c r="AB3835" s="2" t="s">
        <v>1178</v>
      </c>
    </row>
    <row r="3836" spans="1:28" x14ac:dyDescent="0.3">
      <c r="A3836" t="s">
        <v>28</v>
      </c>
      <c r="B3836" t="s">
        <v>29</v>
      </c>
      <c r="C3836" t="s">
        <v>66</v>
      </c>
      <c r="D3836" t="s">
        <v>421</v>
      </c>
      <c r="E3836" t="s">
        <v>56</v>
      </c>
      <c r="F3836" t="s">
        <v>99</v>
      </c>
      <c r="G3836">
        <v>92</v>
      </c>
      <c r="H3836">
        <v>432367</v>
      </c>
      <c r="I3836" t="s">
        <v>34</v>
      </c>
      <c r="J3836" s="1">
        <v>44117</v>
      </c>
      <c r="K3836">
        <v>1100</v>
      </c>
      <c r="L3836" t="s">
        <v>15703</v>
      </c>
      <c r="M3836" t="s">
        <v>953</v>
      </c>
      <c r="N3836" t="s">
        <v>15704</v>
      </c>
      <c r="O3836" t="s">
        <v>15705</v>
      </c>
      <c r="P3836" t="s">
        <v>71</v>
      </c>
      <c r="Q3836">
        <v>18</v>
      </c>
      <c r="R3836" t="s">
        <v>40</v>
      </c>
      <c r="S3836" t="s">
        <v>118</v>
      </c>
      <c r="T3836">
        <v>89995</v>
      </c>
      <c r="U3836" s="1">
        <v>45628</v>
      </c>
      <c r="V3836" t="s">
        <v>259</v>
      </c>
      <c r="W3836">
        <v>296540</v>
      </c>
      <c r="X3836" t="s">
        <v>15706</v>
      </c>
      <c r="Y3836">
        <v>602</v>
      </c>
      <c r="Z3836">
        <v>2115</v>
      </c>
      <c r="AA3836">
        <v>4</v>
      </c>
      <c r="AB3836">
        <v>3384</v>
      </c>
    </row>
    <row r="3837" spans="1:28" x14ac:dyDescent="0.3">
      <c r="A3837" t="s">
        <v>28</v>
      </c>
      <c r="B3837" t="s">
        <v>29</v>
      </c>
      <c r="C3837" t="s">
        <v>30</v>
      </c>
      <c r="D3837" t="s">
        <v>261</v>
      </c>
      <c r="E3837" t="s">
        <v>56</v>
      </c>
      <c r="F3837" t="s">
        <v>33</v>
      </c>
      <c r="G3837">
        <v>95</v>
      </c>
      <c r="H3837">
        <v>415672</v>
      </c>
      <c r="I3837" t="s">
        <v>34</v>
      </c>
      <c r="J3837" s="1">
        <v>45319</v>
      </c>
      <c r="K3837">
        <v>800</v>
      </c>
      <c r="L3837" t="s">
        <v>15707</v>
      </c>
      <c r="M3837" t="s">
        <v>172</v>
      </c>
      <c r="N3837" t="s">
        <v>15708</v>
      </c>
      <c r="O3837" t="s">
        <v>15709</v>
      </c>
      <c r="P3837" t="s">
        <v>87</v>
      </c>
      <c r="Q3837">
        <v>9</v>
      </c>
      <c r="R3837" t="s">
        <v>40</v>
      </c>
      <c r="S3837" t="s">
        <v>63</v>
      </c>
      <c r="T3837">
        <v>46767</v>
      </c>
      <c r="U3837" s="1">
        <v>45557</v>
      </c>
      <c r="V3837" t="s">
        <v>180</v>
      </c>
      <c r="W3837">
        <v>116241</v>
      </c>
      <c r="X3837" t="s">
        <v>15710</v>
      </c>
      <c r="Y3837">
        <v>226</v>
      </c>
      <c r="Z3837">
        <v>1247</v>
      </c>
      <c r="AA3837">
        <v>3</v>
      </c>
      <c r="AB3837">
        <v>1496.4</v>
      </c>
    </row>
    <row r="3838" spans="1:28" x14ac:dyDescent="0.3">
      <c r="A3838" t="s">
        <v>28</v>
      </c>
      <c r="B3838" t="s">
        <v>29</v>
      </c>
      <c r="C3838" t="s">
        <v>91</v>
      </c>
      <c r="D3838" t="s">
        <v>74</v>
      </c>
      <c r="E3838" t="s">
        <v>56</v>
      </c>
      <c r="F3838" t="s">
        <v>33</v>
      </c>
      <c r="G3838">
        <v>14</v>
      </c>
      <c r="H3838">
        <v>412670</v>
      </c>
      <c r="I3838" t="s">
        <v>58</v>
      </c>
      <c r="J3838" s="1">
        <v>45149</v>
      </c>
      <c r="K3838">
        <v>1300</v>
      </c>
      <c r="L3838" t="s">
        <v>15711</v>
      </c>
      <c r="M3838" t="s">
        <v>1483</v>
      </c>
      <c r="N3838" t="s">
        <v>15712</v>
      </c>
      <c r="O3838" t="s">
        <v>15713</v>
      </c>
      <c r="P3838" t="s">
        <v>51</v>
      </c>
      <c r="Q3838">
        <v>11</v>
      </c>
      <c r="R3838" t="s">
        <v>88</v>
      </c>
      <c r="S3838" t="s">
        <v>41</v>
      </c>
      <c r="T3838">
        <v>83669</v>
      </c>
      <c r="U3838" s="1">
        <v>45392</v>
      </c>
      <c r="V3838" t="s">
        <v>80</v>
      </c>
      <c r="W3838">
        <v>733847</v>
      </c>
      <c r="X3838" t="s">
        <v>15714</v>
      </c>
      <c r="Y3838">
        <v>472</v>
      </c>
      <c r="Z3838">
        <v>563</v>
      </c>
      <c r="AA3838">
        <v>6</v>
      </c>
      <c r="AB3838">
        <v>1351.2</v>
      </c>
    </row>
    <row r="3839" spans="1:28" x14ac:dyDescent="0.3">
      <c r="A3839" t="s">
        <v>28</v>
      </c>
      <c r="B3839" t="s">
        <v>29</v>
      </c>
      <c r="C3839" t="s">
        <v>157</v>
      </c>
      <c r="D3839" t="s">
        <v>134</v>
      </c>
      <c r="E3839" t="s">
        <v>46</v>
      </c>
      <c r="F3839" t="s">
        <v>135</v>
      </c>
      <c r="G3839">
        <v>72</v>
      </c>
      <c r="H3839">
        <v>404907</v>
      </c>
      <c r="I3839" t="s">
        <v>58</v>
      </c>
      <c r="J3839" s="1">
        <v>45366</v>
      </c>
      <c r="K3839">
        <v>1100</v>
      </c>
      <c r="L3839" t="s">
        <v>15715</v>
      </c>
      <c r="M3839" t="s">
        <v>2124</v>
      </c>
      <c r="N3839" t="s">
        <v>15716</v>
      </c>
      <c r="O3839" t="s">
        <v>15717</v>
      </c>
      <c r="P3839" t="s">
        <v>39</v>
      </c>
      <c r="Q3839">
        <v>10</v>
      </c>
      <c r="R3839" t="s">
        <v>40</v>
      </c>
      <c r="S3839" t="s">
        <v>79</v>
      </c>
      <c r="T3839">
        <v>40947</v>
      </c>
      <c r="U3839" s="1">
        <v>45569</v>
      </c>
      <c r="V3839" t="s">
        <v>155</v>
      </c>
      <c r="W3839">
        <v>485823</v>
      </c>
      <c r="X3839" t="s">
        <v>15718</v>
      </c>
      <c r="Y3839">
        <v>528</v>
      </c>
      <c r="Z3839">
        <v>800</v>
      </c>
      <c r="AA3839">
        <v>1</v>
      </c>
      <c r="AB3839">
        <v>320</v>
      </c>
    </row>
    <row r="3840" spans="1:28" x14ac:dyDescent="0.3">
      <c r="A3840" t="s">
        <v>28</v>
      </c>
      <c r="B3840" t="s">
        <v>29</v>
      </c>
      <c r="C3840" t="s">
        <v>157</v>
      </c>
      <c r="D3840" t="s">
        <v>621</v>
      </c>
      <c r="E3840" t="s">
        <v>32</v>
      </c>
      <c r="F3840" t="s">
        <v>33</v>
      </c>
      <c r="G3840">
        <v>100</v>
      </c>
      <c r="H3840">
        <v>436300</v>
      </c>
      <c r="I3840" t="s">
        <v>34</v>
      </c>
      <c r="J3840" s="1">
        <v>43880</v>
      </c>
      <c r="K3840">
        <v>800</v>
      </c>
      <c r="L3840" t="s">
        <v>15719</v>
      </c>
      <c r="M3840" t="s">
        <v>591</v>
      </c>
      <c r="N3840" t="s">
        <v>15720</v>
      </c>
      <c r="O3840" t="s">
        <v>15721</v>
      </c>
      <c r="P3840" t="s">
        <v>87</v>
      </c>
      <c r="Q3840">
        <v>11</v>
      </c>
      <c r="R3840" t="s">
        <v>88</v>
      </c>
      <c r="S3840" t="s">
        <v>79</v>
      </c>
      <c r="T3840">
        <v>97788</v>
      </c>
      <c r="U3840" s="1">
        <v>45620</v>
      </c>
      <c r="V3840" t="s">
        <v>42</v>
      </c>
      <c r="W3840">
        <v>689456</v>
      </c>
      <c r="X3840" t="s">
        <v>15722</v>
      </c>
      <c r="Y3840">
        <v>854</v>
      </c>
      <c r="Z3840">
        <v>1688</v>
      </c>
      <c r="AA3840">
        <v>3</v>
      </c>
      <c r="AB3840" s="2" t="s">
        <v>14785</v>
      </c>
    </row>
    <row r="3841" spans="1:28" x14ac:dyDescent="0.3">
      <c r="A3841" t="s">
        <v>28</v>
      </c>
      <c r="B3841" t="s">
        <v>29</v>
      </c>
      <c r="C3841" t="s">
        <v>44</v>
      </c>
      <c r="D3841" t="s">
        <v>187</v>
      </c>
      <c r="E3841" t="s">
        <v>32</v>
      </c>
      <c r="F3841" t="s">
        <v>113</v>
      </c>
      <c r="G3841">
        <v>2</v>
      </c>
      <c r="H3841">
        <v>425530</v>
      </c>
      <c r="I3841" t="s">
        <v>34</v>
      </c>
      <c r="J3841" s="1">
        <v>45112</v>
      </c>
      <c r="K3841">
        <v>1100</v>
      </c>
      <c r="L3841" t="s">
        <v>15723</v>
      </c>
      <c r="M3841" t="s">
        <v>1017</v>
      </c>
      <c r="N3841" t="s">
        <v>15724</v>
      </c>
      <c r="O3841" t="s">
        <v>15725</v>
      </c>
      <c r="P3841" t="s">
        <v>39</v>
      </c>
      <c r="Q3841">
        <v>19</v>
      </c>
      <c r="R3841" t="s">
        <v>88</v>
      </c>
      <c r="S3841" t="s">
        <v>118</v>
      </c>
      <c r="T3841">
        <v>86456</v>
      </c>
      <c r="U3841" s="1">
        <v>45506</v>
      </c>
      <c r="V3841" t="s">
        <v>64</v>
      </c>
      <c r="W3841">
        <v>631497</v>
      </c>
      <c r="X3841" t="s">
        <v>15726</v>
      </c>
      <c r="Y3841">
        <v>226</v>
      </c>
      <c r="Z3841">
        <v>1135</v>
      </c>
      <c r="AA3841">
        <v>1</v>
      </c>
      <c r="AB3841">
        <v>454</v>
      </c>
    </row>
    <row r="3842" spans="1:28" x14ac:dyDescent="0.3">
      <c r="A3842" t="s">
        <v>28</v>
      </c>
      <c r="B3842" t="s">
        <v>29</v>
      </c>
      <c r="C3842" t="s">
        <v>66</v>
      </c>
      <c r="D3842" t="s">
        <v>261</v>
      </c>
      <c r="E3842" t="s">
        <v>32</v>
      </c>
      <c r="F3842" t="s">
        <v>33</v>
      </c>
      <c r="G3842">
        <v>38</v>
      </c>
      <c r="H3842">
        <v>427684</v>
      </c>
      <c r="I3842" t="s">
        <v>58</v>
      </c>
      <c r="J3842" s="1">
        <v>44816</v>
      </c>
      <c r="K3842">
        <v>1100</v>
      </c>
      <c r="L3842" t="s">
        <v>15727</v>
      </c>
      <c r="M3842" t="s">
        <v>123</v>
      </c>
      <c r="N3842" t="s">
        <v>15728</v>
      </c>
      <c r="O3842" t="s">
        <v>15729</v>
      </c>
      <c r="P3842" t="s">
        <v>71</v>
      </c>
      <c r="Q3842">
        <v>20</v>
      </c>
      <c r="R3842" t="s">
        <v>40</v>
      </c>
      <c r="S3842" t="s">
        <v>118</v>
      </c>
      <c r="T3842">
        <v>65979</v>
      </c>
      <c r="U3842" s="1">
        <v>45324</v>
      </c>
      <c r="V3842" t="s">
        <v>119</v>
      </c>
      <c r="W3842">
        <v>239825</v>
      </c>
      <c r="X3842" t="s">
        <v>15730</v>
      </c>
      <c r="Y3842">
        <v>381</v>
      </c>
      <c r="Z3842">
        <v>548</v>
      </c>
      <c r="AA3842">
        <v>7</v>
      </c>
      <c r="AB3842">
        <v>1534.4</v>
      </c>
    </row>
    <row r="3843" spans="1:28" x14ac:dyDescent="0.3">
      <c r="A3843" t="s">
        <v>28</v>
      </c>
      <c r="B3843" t="s">
        <v>29</v>
      </c>
      <c r="C3843" t="s">
        <v>148</v>
      </c>
      <c r="D3843" t="s">
        <v>467</v>
      </c>
      <c r="E3843" t="s">
        <v>56</v>
      </c>
      <c r="F3843" t="s">
        <v>83</v>
      </c>
      <c r="G3843">
        <v>22</v>
      </c>
      <c r="H3843">
        <v>432777</v>
      </c>
      <c r="I3843" t="s">
        <v>34</v>
      </c>
      <c r="J3843" s="1">
        <v>44321</v>
      </c>
      <c r="K3843">
        <v>1300</v>
      </c>
      <c r="L3843" t="s">
        <v>15731</v>
      </c>
      <c r="M3843" t="s">
        <v>60</v>
      </c>
      <c r="N3843" t="s">
        <v>15732</v>
      </c>
      <c r="O3843" t="s">
        <v>15733</v>
      </c>
      <c r="P3843" t="s">
        <v>71</v>
      </c>
      <c r="Q3843">
        <v>14</v>
      </c>
      <c r="R3843" t="s">
        <v>88</v>
      </c>
      <c r="S3843" t="s">
        <v>118</v>
      </c>
      <c r="T3843">
        <v>27894</v>
      </c>
      <c r="U3843" s="1">
        <v>45548</v>
      </c>
      <c r="V3843" t="s">
        <v>180</v>
      </c>
      <c r="W3843">
        <v>704234</v>
      </c>
      <c r="X3843" t="s">
        <v>15734</v>
      </c>
      <c r="Y3843">
        <v>515</v>
      </c>
      <c r="Z3843">
        <v>2067</v>
      </c>
      <c r="AA3843">
        <v>3</v>
      </c>
      <c r="AB3843">
        <v>2480.4</v>
      </c>
    </row>
    <row r="3844" spans="1:28" x14ac:dyDescent="0.3">
      <c r="A3844" t="s">
        <v>28</v>
      </c>
      <c r="B3844" t="s">
        <v>29</v>
      </c>
      <c r="C3844" t="s">
        <v>54</v>
      </c>
      <c r="D3844" t="s">
        <v>274</v>
      </c>
      <c r="E3844" t="s">
        <v>46</v>
      </c>
      <c r="F3844" t="s">
        <v>135</v>
      </c>
      <c r="G3844">
        <v>98</v>
      </c>
      <c r="H3844">
        <v>439102</v>
      </c>
      <c r="I3844" t="s">
        <v>34</v>
      </c>
      <c r="J3844" s="1">
        <v>44413</v>
      </c>
      <c r="K3844">
        <v>1000</v>
      </c>
      <c r="L3844" t="s">
        <v>15735</v>
      </c>
      <c r="M3844" t="s">
        <v>1017</v>
      </c>
      <c r="N3844" t="s">
        <v>15736</v>
      </c>
      <c r="O3844" t="s">
        <v>15737</v>
      </c>
      <c r="P3844" t="s">
        <v>51</v>
      </c>
      <c r="Q3844">
        <v>11</v>
      </c>
      <c r="R3844" t="s">
        <v>40</v>
      </c>
      <c r="S3844" t="s">
        <v>41</v>
      </c>
      <c r="T3844">
        <v>21218</v>
      </c>
      <c r="U3844" s="1">
        <v>45390</v>
      </c>
      <c r="V3844" t="s">
        <v>80</v>
      </c>
      <c r="W3844">
        <v>755337</v>
      </c>
      <c r="X3844" t="s">
        <v>15738</v>
      </c>
      <c r="Y3844">
        <v>709</v>
      </c>
      <c r="Z3844">
        <v>1415</v>
      </c>
      <c r="AA3844">
        <v>8</v>
      </c>
      <c r="AB3844">
        <v>4528</v>
      </c>
    </row>
    <row r="3845" spans="1:28" x14ac:dyDescent="0.3">
      <c r="A3845" t="s">
        <v>28</v>
      </c>
      <c r="B3845" t="s">
        <v>29</v>
      </c>
      <c r="C3845" t="s">
        <v>66</v>
      </c>
      <c r="D3845" t="s">
        <v>411</v>
      </c>
      <c r="E3845" t="s">
        <v>46</v>
      </c>
      <c r="F3845" t="s">
        <v>113</v>
      </c>
      <c r="G3845">
        <v>37</v>
      </c>
      <c r="H3845">
        <v>436564</v>
      </c>
      <c r="I3845" t="s">
        <v>58</v>
      </c>
      <c r="J3845" s="1">
        <v>45193</v>
      </c>
      <c r="K3845">
        <v>1000</v>
      </c>
      <c r="L3845" t="s">
        <v>15739</v>
      </c>
      <c r="M3845" t="s">
        <v>2538</v>
      </c>
      <c r="N3845" t="s">
        <v>15740</v>
      </c>
      <c r="O3845">
        <f>1-278-715-3090</f>
        <v>-4082</v>
      </c>
      <c r="P3845" t="s">
        <v>51</v>
      </c>
      <c r="Q3845">
        <v>19</v>
      </c>
      <c r="R3845" t="s">
        <v>40</v>
      </c>
      <c r="S3845" t="s">
        <v>118</v>
      </c>
      <c r="T3845">
        <v>22005</v>
      </c>
      <c r="U3845" s="1">
        <v>45509</v>
      </c>
      <c r="V3845" t="s">
        <v>64</v>
      </c>
      <c r="W3845">
        <v>162835</v>
      </c>
      <c r="X3845" t="s">
        <v>15741</v>
      </c>
      <c r="Y3845">
        <v>974</v>
      </c>
      <c r="Z3845">
        <v>1333</v>
      </c>
      <c r="AA3845">
        <v>1</v>
      </c>
      <c r="AB3845">
        <v>533.20000000000005</v>
      </c>
    </row>
    <row r="3846" spans="1:28" x14ac:dyDescent="0.3">
      <c r="A3846" t="s">
        <v>28</v>
      </c>
      <c r="B3846" t="s">
        <v>29</v>
      </c>
      <c r="C3846" t="s">
        <v>91</v>
      </c>
      <c r="D3846" t="s">
        <v>82</v>
      </c>
      <c r="E3846" t="s">
        <v>56</v>
      </c>
      <c r="F3846" t="s">
        <v>135</v>
      </c>
      <c r="G3846">
        <v>75</v>
      </c>
      <c r="H3846">
        <v>439720</v>
      </c>
      <c r="I3846" t="s">
        <v>34</v>
      </c>
      <c r="J3846" s="1">
        <v>44642</v>
      </c>
      <c r="K3846">
        <v>1100</v>
      </c>
      <c r="L3846" t="s">
        <v>15742</v>
      </c>
      <c r="M3846" t="s">
        <v>137</v>
      </c>
      <c r="N3846" t="s">
        <v>15743</v>
      </c>
      <c r="O3846" t="s">
        <v>15744</v>
      </c>
      <c r="P3846" t="s">
        <v>87</v>
      </c>
      <c r="Q3846">
        <v>14</v>
      </c>
      <c r="R3846" t="s">
        <v>88</v>
      </c>
      <c r="S3846" t="s">
        <v>79</v>
      </c>
      <c r="T3846">
        <v>56335</v>
      </c>
      <c r="U3846" s="1">
        <v>45347</v>
      </c>
      <c r="V3846" t="s">
        <v>119</v>
      </c>
      <c r="W3846">
        <v>650110</v>
      </c>
      <c r="X3846" t="s">
        <v>15745</v>
      </c>
      <c r="Y3846">
        <v>223</v>
      </c>
      <c r="Z3846">
        <v>1174</v>
      </c>
      <c r="AA3846">
        <v>3</v>
      </c>
      <c r="AB3846" s="2" t="s">
        <v>15746</v>
      </c>
    </row>
    <row r="3847" spans="1:28" x14ac:dyDescent="0.3">
      <c r="A3847" t="s">
        <v>28</v>
      </c>
      <c r="B3847" t="s">
        <v>29</v>
      </c>
      <c r="C3847" t="s">
        <v>54</v>
      </c>
      <c r="D3847" t="s">
        <v>74</v>
      </c>
      <c r="E3847" t="s">
        <v>32</v>
      </c>
      <c r="F3847" t="s">
        <v>355</v>
      </c>
      <c r="G3847">
        <v>41</v>
      </c>
      <c r="H3847">
        <v>415536</v>
      </c>
      <c r="I3847" t="s">
        <v>58</v>
      </c>
      <c r="J3847" s="1">
        <v>44993</v>
      </c>
      <c r="K3847">
        <v>1200</v>
      </c>
      <c r="L3847" t="s">
        <v>15747</v>
      </c>
      <c r="M3847" t="s">
        <v>487</v>
      </c>
      <c r="N3847" t="s">
        <v>15748</v>
      </c>
      <c r="O3847" t="s">
        <v>15749</v>
      </c>
      <c r="P3847" t="s">
        <v>87</v>
      </c>
      <c r="Q3847">
        <v>6</v>
      </c>
      <c r="R3847" t="s">
        <v>88</v>
      </c>
      <c r="S3847" t="s">
        <v>118</v>
      </c>
      <c r="T3847">
        <v>68420</v>
      </c>
      <c r="U3847" s="1">
        <v>45442</v>
      </c>
      <c r="V3847" t="s">
        <v>140</v>
      </c>
      <c r="W3847">
        <v>255702</v>
      </c>
      <c r="X3847" t="s">
        <v>13876</v>
      </c>
      <c r="Y3847">
        <v>281</v>
      </c>
      <c r="Z3847">
        <v>2479</v>
      </c>
      <c r="AA3847">
        <v>5</v>
      </c>
      <c r="AB3847">
        <v>4958</v>
      </c>
    </row>
    <row r="3848" spans="1:28" x14ac:dyDescent="0.3">
      <c r="A3848" t="s">
        <v>28</v>
      </c>
      <c r="B3848" t="s">
        <v>29</v>
      </c>
      <c r="C3848" t="s">
        <v>54</v>
      </c>
      <c r="D3848" t="s">
        <v>82</v>
      </c>
      <c r="E3848" t="s">
        <v>56</v>
      </c>
      <c r="F3848" t="s">
        <v>355</v>
      </c>
      <c r="G3848">
        <v>12</v>
      </c>
      <c r="H3848">
        <v>417119</v>
      </c>
      <c r="I3848" t="s">
        <v>58</v>
      </c>
      <c r="J3848" s="1">
        <v>44371</v>
      </c>
      <c r="K3848">
        <v>1200</v>
      </c>
      <c r="L3848" t="s">
        <v>15750</v>
      </c>
      <c r="M3848" t="s">
        <v>313</v>
      </c>
      <c r="N3848" t="s">
        <v>15751</v>
      </c>
      <c r="O3848">
        <v>5393646849</v>
      </c>
      <c r="P3848" t="s">
        <v>51</v>
      </c>
      <c r="Q3848">
        <v>19</v>
      </c>
      <c r="R3848" t="s">
        <v>40</v>
      </c>
      <c r="S3848" t="s">
        <v>118</v>
      </c>
      <c r="T3848">
        <v>75755</v>
      </c>
      <c r="U3848" s="1">
        <v>45451</v>
      </c>
      <c r="V3848" t="s">
        <v>52</v>
      </c>
      <c r="W3848">
        <v>652070</v>
      </c>
      <c r="X3848" t="s">
        <v>15752</v>
      </c>
      <c r="Y3848">
        <v>251</v>
      </c>
      <c r="Z3848">
        <v>1444</v>
      </c>
      <c r="AA3848">
        <v>2</v>
      </c>
      <c r="AB3848">
        <v>1155.2</v>
      </c>
    </row>
    <row r="3849" spans="1:28" x14ac:dyDescent="0.3">
      <c r="A3849" t="s">
        <v>28</v>
      </c>
      <c r="B3849" t="s">
        <v>29</v>
      </c>
      <c r="C3849" t="s">
        <v>157</v>
      </c>
      <c r="D3849" t="s">
        <v>616</v>
      </c>
      <c r="E3849" t="s">
        <v>46</v>
      </c>
      <c r="F3849" t="s">
        <v>175</v>
      </c>
      <c r="G3849">
        <v>91</v>
      </c>
      <c r="H3849">
        <v>419849</v>
      </c>
      <c r="I3849" t="s">
        <v>34</v>
      </c>
      <c r="J3849" s="1">
        <v>44735</v>
      </c>
      <c r="K3849">
        <v>1000</v>
      </c>
      <c r="L3849" t="s">
        <v>15753</v>
      </c>
      <c r="M3849" t="s">
        <v>496</v>
      </c>
      <c r="N3849" t="s">
        <v>15754</v>
      </c>
      <c r="O3849" t="s">
        <v>15755</v>
      </c>
      <c r="P3849" t="s">
        <v>51</v>
      </c>
      <c r="Q3849">
        <v>6</v>
      </c>
      <c r="R3849" t="s">
        <v>40</v>
      </c>
      <c r="S3849" t="s">
        <v>41</v>
      </c>
      <c r="T3849">
        <v>22721</v>
      </c>
      <c r="U3849" s="1">
        <v>45541</v>
      </c>
      <c r="V3849" t="s">
        <v>180</v>
      </c>
      <c r="W3849">
        <v>760111</v>
      </c>
      <c r="X3849" t="s">
        <v>15756</v>
      </c>
      <c r="Y3849">
        <v>623</v>
      </c>
      <c r="Z3849">
        <v>622</v>
      </c>
      <c r="AA3849">
        <v>5</v>
      </c>
      <c r="AB3849">
        <v>1244</v>
      </c>
    </row>
    <row r="3850" spans="1:28" x14ac:dyDescent="0.3">
      <c r="A3850" t="s">
        <v>28</v>
      </c>
      <c r="B3850" t="s">
        <v>29</v>
      </c>
      <c r="C3850" t="s">
        <v>148</v>
      </c>
      <c r="D3850" t="s">
        <v>163</v>
      </c>
      <c r="E3850" t="s">
        <v>32</v>
      </c>
      <c r="F3850" t="s">
        <v>150</v>
      </c>
      <c r="G3850">
        <v>56</v>
      </c>
      <c r="H3850">
        <v>407118</v>
      </c>
      <c r="I3850" t="s">
        <v>34</v>
      </c>
      <c r="J3850" s="1">
        <v>44352</v>
      </c>
      <c r="K3850">
        <v>950</v>
      </c>
      <c r="L3850" t="s">
        <v>15757</v>
      </c>
      <c r="M3850" t="s">
        <v>596</v>
      </c>
      <c r="N3850" t="s">
        <v>15758</v>
      </c>
      <c r="O3850" t="s">
        <v>15759</v>
      </c>
      <c r="P3850" t="s">
        <v>71</v>
      </c>
      <c r="Q3850">
        <v>15</v>
      </c>
      <c r="R3850" t="s">
        <v>40</v>
      </c>
      <c r="S3850" t="s">
        <v>118</v>
      </c>
      <c r="T3850">
        <v>10444</v>
      </c>
      <c r="U3850" s="1">
        <v>45524</v>
      </c>
      <c r="V3850" t="s">
        <v>64</v>
      </c>
      <c r="W3850">
        <v>915379</v>
      </c>
      <c r="X3850" t="s">
        <v>15760</v>
      </c>
      <c r="Y3850">
        <v>860</v>
      </c>
      <c r="Z3850">
        <v>1146</v>
      </c>
      <c r="AA3850">
        <v>3</v>
      </c>
      <c r="AB3850">
        <v>1375.2</v>
      </c>
    </row>
    <row r="3851" spans="1:28" x14ac:dyDescent="0.3">
      <c r="A3851" t="s">
        <v>28</v>
      </c>
      <c r="B3851" t="s">
        <v>29</v>
      </c>
      <c r="C3851" t="s">
        <v>193</v>
      </c>
      <c r="D3851" t="s">
        <v>31</v>
      </c>
      <c r="E3851" t="s">
        <v>56</v>
      </c>
      <c r="F3851" t="s">
        <v>106</v>
      </c>
      <c r="G3851">
        <v>37</v>
      </c>
      <c r="H3851">
        <v>415218</v>
      </c>
      <c r="I3851" t="s">
        <v>58</v>
      </c>
      <c r="J3851" s="1">
        <v>45587</v>
      </c>
      <c r="K3851">
        <v>1400</v>
      </c>
      <c r="L3851" t="s">
        <v>15761</v>
      </c>
      <c r="M3851" t="s">
        <v>287</v>
      </c>
      <c r="N3851" t="s">
        <v>15762</v>
      </c>
      <c r="O3851" t="s">
        <v>15763</v>
      </c>
      <c r="P3851" t="s">
        <v>39</v>
      </c>
      <c r="Q3851">
        <v>4</v>
      </c>
      <c r="R3851" t="s">
        <v>88</v>
      </c>
      <c r="S3851" t="s">
        <v>41</v>
      </c>
      <c r="T3851">
        <v>72623</v>
      </c>
      <c r="U3851" s="1">
        <v>45514</v>
      </c>
      <c r="V3851" t="s">
        <v>64</v>
      </c>
      <c r="W3851">
        <v>961538</v>
      </c>
      <c r="X3851" t="s">
        <v>15764</v>
      </c>
      <c r="Y3851">
        <v>377</v>
      </c>
      <c r="Z3851">
        <v>2172</v>
      </c>
      <c r="AA3851">
        <v>1</v>
      </c>
      <c r="AB3851" s="2" t="s">
        <v>3978</v>
      </c>
    </row>
    <row r="3852" spans="1:28" x14ac:dyDescent="0.3">
      <c r="A3852" t="s">
        <v>28</v>
      </c>
      <c r="B3852" t="s">
        <v>29</v>
      </c>
      <c r="C3852" t="s">
        <v>148</v>
      </c>
      <c r="D3852" t="s">
        <v>380</v>
      </c>
      <c r="E3852" t="s">
        <v>56</v>
      </c>
      <c r="F3852" t="s">
        <v>150</v>
      </c>
      <c r="G3852">
        <v>78</v>
      </c>
      <c r="H3852">
        <v>438117</v>
      </c>
      <c r="I3852" t="s">
        <v>34</v>
      </c>
      <c r="J3852" s="1">
        <v>45159</v>
      </c>
      <c r="K3852">
        <v>1100</v>
      </c>
      <c r="L3852" t="s">
        <v>5198</v>
      </c>
      <c r="M3852" t="s">
        <v>49</v>
      </c>
      <c r="N3852" t="s">
        <v>15765</v>
      </c>
      <c r="O3852" t="s">
        <v>15766</v>
      </c>
      <c r="P3852" t="s">
        <v>51</v>
      </c>
      <c r="Q3852">
        <v>11</v>
      </c>
      <c r="R3852" t="s">
        <v>40</v>
      </c>
      <c r="S3852" t="s">
        <v>63</v>
      </c>
      <c r="T3852">
        <v>50752</v>
      </c>
      <c r="U3852" s="1">
        <v>45592</v>
      </c>
      <c r="V3852" t="s">
        <v>155</v>
      </c>
      <c r="W3852">
        <v>873897</v>
      </c>
      <c r="X3852" t="s">
        <v>15767</v>
      </c>
      <c r="Y3852">
        <v>892</v>
      </c>
      <c r="Z3852">
        <v>786</v>
      </c>
      <c r="AA3852">
        <v>6</v>
      </c>
      <c r="AB3852">
        <v>1886.4</v>
      </c>
    </row>
    <row r="3853" spans="1:28" x14ac:dyDescent="0.3">
      <c r="A3853" t="s">
        <v>28</v>
      </c>
      <c r="B3853" t="s">
        <v>29</v>
      </c>
      <c r="C3853" t="s">
        <v>193</v>
      </c>
      <c r="D3853" t="s">
        <v>74</v>
      </c>
      <c r="E3853" t="s">
        <v>32</v>
      </c>
      <c r="F3853" t="s">
        <v>175</v>
      </c>
      <c r="G3853">
        <v>25</v>
      </c>
      <c r="H3853">
        <v>433407</v>
      </c>
      <c r="I3853" t="s">
        <v>58</v>
      </c>
      <c r="J3853" s="1">
        <v>45348</v>
      </c>
      <c r="K3853">
        <v>1400</v>
      </c>
      <c r="L3853" t="s">
        <v>15768</v>
      </c>
      <c r="M3853" t="s">
        <v>478</v>
      </c>
      <c r="N3853" t="s">
        <v>15769</v>
      </c>
      <c r="O3853" t="s">
        <v>15770</v>
      </c>
      <c r="P3853" t="s">
        <v>51</v>
      </c>
      <c r="Q3853">
        <v>8</v>
      </c>
      <c r="R3853" t="s">
        <v>88</v>
      </c>
      <c r="S3853" t="s">
        <v>41</v>
      </c>
      <c r="T3853">
        <v>98401</v>
      </c>
      <c r="U3853" s="1">
        <v>45450</v>
      </c>
      <c r="V3853" t="s">
        <v>52</v>
      </c>
      <c r="W3853">
        <v>504030</v>
      </c>
      <c r="X3853" t="s">
        <v>15771</v>
      </c>
      <c r="Y3853">
        <v>267</v>
      </c>
      <c r="Z3853">
        <v>545</v>
      </c>
      <c r="AA3853">
        <v>3</v>
      </c>
      <c r="AB3853">
        <v>654</v>
      </c>
    </row>
    <row r="3854" spans="1:28" x14ac:dyDescent="0.3">
      <c r="A3854" t="s">
        <v>28</v>
      </c>
      <c r="B3854" t="s">
        <v>29</v>
      </c>
      <c r="C3854" t="s">
        <v>30</v>
      </c>
      <c r="D3854" t="s">
        <v>134</v>
      </c>
      <c r="E3854" t="s">
        <v>46</v>
      </c>
      <c r="F3854" t="s">
        <v>83</v>
      </c>
      <c r="G3854">
        <v>39</v>
      </c>
      <c r="H3854">
        <v>402717</v>
      </c>
      <c r="I3854" t="s">
        <v>34</v>
      </c>
      <c r="J3854" s="1">
        <v>44003</v>
      </c>
      <c r="K3854">
        <v>1100</v>
      </c>
      <c r="L3854" t="s">
        <v>15772</v>
      </c>
      <c r="M3854" t="s">
        <v>308</v>
      </c>
      <c r="N3854" t="s">
        <v>15773</v>
      </c>
      <c r="O3854" t="s">
        <v>15774</v>
      </c>
      <c r="P3854" t="s">
        <v>39</v>
      </c>
      <c r="Q3854">
        <v>12</v>
      </c>
      <c r="R3854" t="s">
        <v>40</v>
      </c>
      <c r="S3854" t="s">
        <v>63</v>
      </c>
      <c r="T3854">
        <v>69665</v>
      </c>
      <c r="U3854" s="1">
        <v>45470</v>
      </c>
      <c r="V3854" t="s">
        <v>52</v>
      </c>
      <c r="W3854">
        <v>339802</v>
      </c>
      <c r="X3854" t="s">
        <v>15775</v>
      </c>
      <c r="Y3854">
        <v>804</v>
      </c>
      <c r="Z3854">
        <v>2116</v>
      </c>
      <c r="AA3854">
        <v>6</v>
      </c>
      <c r="AB3854" s="2" t="s">
        <v>15776</v>
      </c>
    </row>
    <row r="3855" spans="1:28" x14ac:dyDescent="0.3">
      <c r="A3855" t="s">
        <v>28</v>
      </c>
      <c r="B3855" t="s">
        <v>29</v>
      </c>
      <c r="C3855" t="s">
        <v>148</v>
      </c>
      <c r="D3855" t="s">
        <v>163</v>
      </c>
      <c r="E3855" t="s">
        <v>56</v>
      </c>
      <c r="F3855" t="s">
        <v>113</v>
      </c>
      <c r="G3855">
        <v>90</v>
      </c>
      <c r="H3855">
        <v>428805</v>
      </c>
      <c r="I3855" t="s">
        <v>34</v>
      </c>
      <c r="J3855" s="1">
        <v>44941</v>
      </c>
      <c r="K3855">
        <v>1100</v>
      </c>
      <c r="L3855" t="s">
        <v>15777</v>
      </c>
      <c r="M3855" t="s">
        <v>361</v>
      </c>
      <c r="N3855" t="s">
        <v>15778</v>
      </c>
      <c r="O3855" t="s">
        <v>15779</v>
      </c>
      <c r="P3855" t="s">
        <v>39</v>
      </c>
      <c r="Q3855">
        <v>19</v>
      </c>
      <c r="R3855" t="s">
        <v>40</v>
      </c>
      <c r="S3855" t="s">
        <v>63</v>
      </c>
      <c r="T3855">
        <v>57823</v>
      </c>
      <c r="U3855" s="1">
        <v>45394</v>
      </c>
      <c r="V3855" t="s">
        <v>80</v>
      </c>
      <c r="W3855">
        <v>134828</v>
      </c>
      <c r="X3855" t="s">
        <v>15780</v>
      </c>
      <c r="Y3855">
        <v>392</v>
      </c>
      <c r="Z3855">
        <v>1666</v>
      </c>
      <c r="AA3855">
        <v>5</v>
      </c>
      <c r="AB3855">
        <v>3332</v>
      </c>
    </row>
    <row r="3856" spans="1:28" x14ac:dyDescent="0.3">
      <c r="A3856" t="s">
        <v>28</v>
      </c>
      <c r="B3856" t="s">
        <v>29</v>
      </c>
      <c r="C3856" t="s">
        <v>157</v>
      </c>
      <c r="D3856" t="s">
        <v>621</v>
      </c>
      <c r="E3856" t="s">
        <v>46</v>
      </c>
      <c r="F3856" t="s">
        <v>150</v>
      </c>
      <c r="G3856">
        <v>80</v>
      </c>
      <c r="H3856">
        <v>429677</v>
      </c>
      <c r="I3856" t="s">
        <v>34</v>
      </c>
      <c r="J3856" s="1">
        <v>43926</v>
      </c>
      <c r="K3856">
        <v>1100</v>
      </c>
      <c r="L3856" t="s">
        <v>15781</v>
      </c>
      <c r="M3856" t="s">
        <v>372</v>
      </c>
      <c r="N3856" t="s">
        <v>15782</v>
      </c>
      <c r="O3856" t="s">
        <v>15783</v>
      </c>
      <c r="P3856" t="s">
        <v>39</v>
      </c>
      <c r="Q3856">
        <v>4</v>
      </c>
      <c r="R3856" t="s">
        <v>40</v>
      </c>
      <c r="S3856" t="s">
        <v>118</v>
      </c>
      <c r="T3856">
        <v>24199</v>
      </c>
      <c r="U3856" s="1">
        <v>45442</v>
      </c>
      <c r="V3856" t="s">
        <v>140</v>
      </c>
      <c r="W3856">
        <v>779634</v>
      </c>
      <c r="X3856" t="s">
        <v>15784</v>
      </c>
      <c r="Y3856">
        <v>235</v>
      </c>
      <c r="Z3856">
        <v>2989</v>
      </c>
      <c r="AA3856">
        <v>3</v>
      </c>
      <c r="AB3856">
        <v>3586.8</v>
      </c>
    </row>
    <row r="3857" spans="1:28" x14ac:dyDescent="0.3">
      <c r="A3857" t="s">
        <v>28</v>
      </c>
      <c r="B3857" t="s">
        <v>29</v>
      </c>
      <c r="C3857" t="s">
        <v>193</v>
      </c>
      <c r="D3857" t="s">
        <v>105</v>
      </c>
      <c r="E3857" t="s">
        <v>32</v>
      </c>
      <c r="F3857" t="s">
        <v>135</v>
      </c>
      <c r="G3857">
        <v>56</v>
      </c>
      <c r="H3857">
        <v>406454</v>
      </c>
      <c r="I3857" t="s">
        <v>58</v>
      </c>
      <c r="J3857" s="1">
        <v>45273</v>
      </c>
      <c r="K3857">
        <v>1300</v>
      </c>
      <c r="L3857" t="s">
        <v>1474</v>
      </c>
      <c r="M3857" t="s">
        <v>2538</v>
      </c>
      <c r="N3857" t="s">
        <v>15785</v>
      </c>
      <c r="O3857" t="s">
        <v>15786</v>
      </c>
      <c r="P3857" t="s">
        <v>71</v>
      </c>
      <c r="Q3857">
        <v>3</v>
      </c>
      <c r="R3857" t="s">
        <v>88</v>
      </c>
      <c r="S3857" t="s">
        <v>63</v>
      </c>
      <c r="T3857">
        <v>23838</v>
      </c>
      <c r="U3857" s="1">
        <v>45440</v>
      </c>
      <c r="V3857" t="s">
        <v>140</v>
      </c>
      <c r="W3857">
        <v>854778</v>
      </c>
      <c r="X3857" t="s">
        <v>15787</v>
      </c>
      <c r="Y3857">
        <v>451</v>
      </c>
      <c r="Z3857">
        <v>1435</v>
      </c>
      <c r="AA3857">
        <v>5</v>
      </c>
      <c r="AB3857">
        <v>2870</v>
      </c>
    </row>
    <row r="3858" spans="1:28" x14ac:dyDescent="0.3">
      <c r="A3858" t="s">
        <v>28</v>
      </c>
      <c r="B3858" t="s">
        <v>29</v>
      </c>
      <c r="C3858" t="s">
        <v>30</v>
      </c>
      <c r="D3858" t="s">
        <v>237</v>
      </c>
      <c r="E3858" t="s">
        <v>56</v>
      </c>
      <c r="F3858" t="s">
        <v>150</v>
      </c>
      <c r="G3858">
        <v>12</v>
      </c>
      <c r="H3858">
        <v>435135</v>
      </c>
      <c r="I3858" t="s">
        <v>34</v>
      </c>
      <c r="J3858" s="1">
        <v>45086</v>
      </c>
      <c r="K3858">
        <v>1000</v>
      </c>
      <c r="L3858" t="s">
        <v>15788</v>
      </c>
      <c r="M3858" t="s">
        <v>478</v>
      </c>
      <c r="N3858" t="s">
        <v>15789</v>
      </c>
      <c r="O3858" t="s">
        <v>15790</v>
      </c>
      <c r="P3858" t="s">
        <v>39</v>
      </c>
      <c r="Q3858">
        <v>19</v>
      </c>
      <c r="R3858" t="s">
        <v>40</v>
      </c>
      <c r="S3858" t="s">
        <v>79</v>
      </c>
      <c r="T3858">
        <v>52124</v>
      </c>
      <c r="U3858" s="1">
        <v>45442</v>
      </c>
      <c r="V3858" t="s">
        <v>140</v>
      </c>
      <c r="W3858">
        <v>396489</v>
      </c>
      <c r="X3858" t="s">
        <v>15791</v>
      </c>
      <c r="Y3858">
        <v>586</v>
      </c>
      <c r="Z3858">
        <v>1850</v>
      </c>
      <c r="AA3858">
        <v>4</v>
      </c>
      <c r="AB3858">
        <v>2960</v>
      </c>
    </row>
    <row r="3859" spans="1:28" x14ac:dyDescent="0.3">
      <c r="A3859" t="s">
        <v>28</v>
      </c>
      <c r="B3859" t="s">
        <v>29</v>
      </c>
      <c r="C3859" t="s">
        <v>30</v>
      </c>
      <c r="D3859" t="s">
        <v>411</v>
      </c>
      <c r="E3859" t="s">
        <v>46</v>
      </c>
      <c r="F3859" t="s">
        <v>355</v>
      </c>
      <c r="G3859">
        <v>86</v>
      </c>
      <c r="H3859">
        <v>430004</v>
      </c>
      <c r="I3859" t="s">
        <v>34</v>
      </c>
      <c r="J3859" s="1">
        <v>45343</v>
      </c>
      <c r="K3859">
        <v>1100</v>
      </c>
      <c r="L3859" t="s">
        <v>15792</v>
      </c>
      <c r="M3859" t="s">
        <v>313</v>
      </c>
      <c r="N3859" t="s">
        <v>15793</v>
      </c>
      <c r="O3859" t="s">
        <v>15794</v>
      </c>
      <c r="P3859" t="s">
        <v>39</v>
      </c>
      <c r="Q3859">
        <v>7</v>
      </c>
      <c r="R3859" t="s">
        <v>88</v>
      </c>
      <c r="S3859" t="s">
        <v>118</v>
      </c>
      <c r="T3859">
        <v>51841</v>
      </c>
      <c r="U3859" s="1">
        <v>45443</v>
      </c>
      <c r="V3859" t="s">
        <v>140</v>
      </c>
      <c r="W3859">
        <v>405753</v>
      </c>
      <c r="X3859" t="s">
        <v>15795</v>
      </c>
      <c r="Y3859">
        <v>918</v>
      </c>
      <c r="Z3859">
        <v>607</v>
      </c>
      <c r="AA3859">
        <v>5</v>
      </c>
      <c r="AB3859">
        <v>1214</v>
      </c>
    </row>
    <row r="3860" spans="1:28" x14ac:dyDescent="0.3">
      <c r="A3860" t="s">
        <v>28</v>
      </c>
      <c r="B3860" t="s">
        <v>29</v>
      </c>
      <c r="C3860" t="s">
        <v>193</v>
      </c>
      <c r="D3860" t="s">
        <v>421</v>
      </c>
      <c r="E3860" t="s">
        <v>46</v>
      </c>
      <c r="F3860" t="s">
        <v>83</v>
      </c>
      <c r="G3860">
        <v>71</v>
      </c>
      <c r="H3860">
        <v>437968</v>
      </c>
      <c r="I3860" t="s">
        <v>58</v>
      </c>
      <c r="J3860" s="1">
        <v>44113</v>
      </c>
      <c r="K3860">
        <v>1400</v>
      </c>
      <c r="L3860" t="s">
        <v>15796</v>
      </c>
      <c r="M3860" t="s">
        <v>1198</v>
      </c>
      <c r="N3860" t="s">
        <v>15797</v>
      </c>
      <c r="O3860" t="s">
        <v>15798</v>
      </c>
      <c r="P3860" t="s">
        <v>71</v>
      </c>
      <c r="Q3860">
        <v>18</v>
      </c>
      <c r="R3860" t="s">
        <v>88</v>
      </c>
      <c r="S3860" t="s">
        <v>118</v>
      </c>
      <c r="T3860">
        <v>23810</v>
      </c>
      <c r="U3860" s="1">
        <v>45400</v>
      </c>
      <c r="V3860" t="s">
        <v>80</v>
      </c>
      <c r="W3860">
        <v>988083</v>
      </c>
      <c r="X3860" t="s">
        <v>15799</v>
      </c>
      <c r="Y3860">
        <v>321</v>
      </c>
      <c r="Z3860">
        <v>2644</v>
      </c>
      <c r="AA3860">
        <v>5</v>
      </c>
      <c r="AB3860">
        <v>5288</v>
      </c>
    </row>
    <row r="3861" spans="1:28" x14ac:dyDescent="0.3">
      <c r="A3861" t="s">
        <v>28</v>
      </c>
      <c r="B3861" t="s">
        <v>29</v>
      </c>
      <c r="C3861" t="s">
        <v>66</v>
      </c>
      <c r="D3861" t="s">
        <v>621</v>
      </c>
      <c r="E3861" t="s">
        <v>56</v>
      </c>
      <c r="F3861" t="s">
        <v>150</v>
      </c>
      <c r="G3861">
        <v>50</v>
      </c>
      <c r="H3861">
        <v>401354</v>
      </c>
      <c r="I3861" t="s">
        <v>58</v>
      </c>
      <c r="J3861" s="1">
        <v>45626</v>
      </c>
      <c r="K3861">
        <v>1000</v>
      </c>
      <c r="L3861" t="s">
        <v>15800</v>
      </c>
      <c r="M3861" t="s">
        <v>2124</v>
      </c>
      <c r="N3861" t="s">
        <v>15801</v>
      </c>
      <c r="O3861" t="s">
        <v>15802</v>
      </c>
      <c r="P3861" t="s">
        <v>39</v>
      </c>
      <c r="Q3861">
        <v>13</v>
      </c>
      <c r="R3861" t="s">
        <v>40</v>
      </c>
      <c r="S3861" t="s">
        <v>79</v>
      </c>
      <c r="T3861">
        <v>86634</v>
      </c>
      <c r="U3861" s="1">
        <v>45527</v>
      </c>
      <c r="V3861" t="s">
        <v>64</v>
      </c>
      <c r="W3861">
        <v>815228</v>
      </c>
      <c r="X3861" t="s">
        <v>15803</v>
      </c>
      <c r="Y3861">
        <v>975</v>
      </c>
      <c r="Z3861">
        <v>2524</v>
      </c>
      <c r="AA3861">
        <v>2</v>
      </c>
      <c r="AB3861">
        <v>2019.2</v>
      </c>
    </row>
    <row r="3862" spans="1:28" x14ac:dyDescent="0.3">
      <c r="A3862" t="s">
        <v>28</v>
      </c>
      <c r="B3862" t="s">
        <v>29</v>
      </c>
      <c r="C3862" t="s">
        <v>44</v>
      </c>
      <c r="D3862" t="s">
        <v>616</v>
      </c>
      <c r="E3862" t="s">
        <v>32</v>
      </c>
      <c r="F3862" t="s">
        <v>33</v>
      </c>
      <c r="G3862">
        <v>11</v>
      </c>
      <c r="H3862">
        <v>428798</v>
      </c>
      <c r="I3862" t="s">
        <v>58</v>
      </c>
      <c r="J3862" s="1">
        <v>43930</v>
      </c>
      <c r="K3862">
        <v>800</v>
      </c>
      <c r="L3862" t="s">
        <v>15804</v>
      </c>
      <c r="M3862" t="s">
        <v>334</v>
      </c>
      <c r="N3862" t="s">
        <v>15805</v>
      </c>
      <c r="O3862">
        <f>1-841-683-4739</f>
        <v>-6262</v>
      </c>
      <c r="P3862" t="s">
        <v>87</v>
      </c>
      <c r="Q3862">
        <v>5</v>
      </c>
      <c r="R3862" t="s">
        <v>88</v>
      </c>
      <c r="S3862" t="s">
        <v>118</v>
      </c>
      <c r="T3862">
        <v>18481</v>
      </c>
      <c r="U3862" s="1">
        <v>45354</v>
      </c>
      <c r="V3862" t="s">
        <v>72</v>
      </c>
      <c r="W3862">
        <v>268189</v>
      </c>
      <c r="X3862" t="s">
        <v>15806</v>
      </c>
      <c r="Y3862">
        <v>431</v>
      </c>
      <c r="Z3862">
        <v>1969</v>
      </c>
      <c r="AA3862">
        <v>7</v>
      </c>
      <c r="AB3862" s="2" t="s">
        <v>15807</v>
      </c>
    </row>
    <row r="3863" spans="1:28" x14ac:dyDescent="0.3">
      <c r="A3863" t="s">
        <v>28</v>
      </c>
      <c r="B3863" t="s">
        <v>29</v>
      </c>
      <c r="C3863" t="s">
        <v>157</v>
      </c>
      <c r="D3863" t="s">
        <v>74</v>
      </c>
      <c r="E3863" t="s">
        <v>46</v>
      </c>
      <c r="F3863" t="s">
        <v>175</v>
      </c>
      <c r="G3863">
        <v>73</v>
      </c>
      <c r="H3863">
        <v>437604</v>
      </c>
      <c r="I3863" t="s">
        <v>34</v>
      </c>
      <c r="J3863" s="1">
        <v>43998</v>
      </c>
      <c r="K3863">
        <v>1300</v>
      </c>
      <c r="L3863" t="s">
        <v>15808</v>
      </c>
      <c r="M3863" t="s">
        <v>482</v>
      </c>
      <c r="N3863" t="s">
        <v>15809</v>
      </c>
      <c r="O3863" t="s">
        <v>15810</v>
      </c>
      <c r="P3863" t="s">
        <v>51</v>
      </c>
      <c r="Q3863">
        <v>19</v>
      </c>
      <c r="R3863" t="s">
        <v>40</v>
      </c>
      <c r="S3863" t="s">
        <v>41</v>
      </c>
      <c r="T3863">
        <v>29849</v>
      </c>
      <c r="U3863" s="1">
        <v>45542</v>
      </c>
      <c r="V3863" t="s">
        <v>180</v>
      </c>
      <c r="W3863">
        <v>623341</v>
      </c>
      <c r="X3863" t="s">
        <v>4452</v>
      </c>
      <c r="Y3863">
        <v>681</v>
      </c>
      <c r="Z3863">
        <v>2565</v>
      </c>
      <c r="AA3863">
        <v>1</v>
      </c>
      <c r="AB3863">
        <v>1026</v>
      </c>
    </row>
    <row r="3864" spans="1:28" x14ac:dyDescent="0.3">
      <c r="A3864" t="s">
        <v>28</v>
      </c>
      <c r="B3864" t="s">
        <v>29</v>
      </c>
      <c r="C3864" t="s">
        <v>30</v>
      </c>
      <c r="D3864" t="s">
        <v>421</v>
      </c>
      <c r="E3864" t="s">
        <v>46</v>
      </c>
      <c r="F3864" t="s">
        <v>57</v>
      </c>
      <c r="G3864">
        <v>100</v>
      </c>
      <c r="H3864">
        <v>434961</v>
      </c>
      <c r="I3864" t="s">
        <v>34</v>
      </c>
      <c r="J3864" s="1">
        <v>43866</v>
      </c>
      <c r="K3864">
        <v>1200</v>
      </c>
      <c r="L3864" t="s">
        <v>15811</v>
      </c>
      <c r="M3864" t="s">
        <v>856</v>
      </c>
      <c r="N3864" t="s">
        <v>15812</v>
      </c>
      <c r="O3864" t="s">
        <v>15813</v>
      </c>
      <c r="P3864" t="s">
        <v>87</v>
      </c>
      <c r="Q3864">
        <v>4</v>
      </c>
      <c r="R3864" t="s">
        <v>88</v>
      </c>
      <c r="S3864" t="s">
        <v>63</v>
      </c>
      <c r="T3864">
        <v>56340</v>
      </c>
      <c r="U3864" s="1">
        <v>45346</v>
      </c>
      <c r="V3864" t="s">
        <v>119</v>
      </c>
      <c r="W3864">
        <v>210340</v>
      </c>
      <c r="X3864" t="s">
        <v>15814</v>
      </c>
      <c r="Y3864">
        <v>249</v>
      </c>
      <c r="Z3864">
        <v>2720</v>
      </c>
      <c r="AA3864">
        <v>5</v>
      </c>
      <c r="AB3864">
        <v>5440</v>
      </c>
    </row>
    <row r="3865" spans="1:28" x14ac:dyDescent="0.3">
      <c r="A3865" t="s">
        <v>28</v>
      </c>
      <c r="B3865" t="s">
        <v>29</v>
      </c>
      <c r="C3865" t="s">
        <v>30</v>
      </c>
      <c r="D3865" t="s">
        <v>566</v>
      </c>
      <c r="E3865" t="s">
        <v>46</v>
      </c>
      <c r="F3865" t="s">
        <v>33</v>
      </c>
      <c r="G3865">
        <v>90</v>
      </c>
      <c r="H3865">
        <v>420083</v>
      </c>
      <c r="I3865" t="s">
        <v>58</v>
      </c>
      <c r="J3865" s="1">
        <v>45182</v>
      </c>
      <c r="K3865">
        <v>1000</v>
      </c>
      <c r="L3865" t="s">
        <v>15815</v>
      </c>
      <c r="M3865" t="s">
        <v>654</v>
      </c>
      <c r="N3865" t="s">
        <v>15816</v>
      </c>
      <c r="O3865" t="s">
        <v>15817</v>
      </c>
      <c r="P3865" t="s">
        <v>51</v>
      </c>
      <c r="Q3865">
        <v>16</v>
      </c>
      <c r="R3865" t="s">
        <v>88</v>
      </c>
      <c r="S3865" t="s">
        <v>63</v>
      </c>
      <c r="T3865">
        <v>67137</v>
      </c>
      <c r="U3865" s="1">
        <v>45600</v>
      </c>
      <c r="V3865" t="s">
        <v>42</v>
      </c>
      <c r="W3865">
        <v>255950</v>
      </c>
      <c r="X3865" t="s">
        <v>15818</v>
      </c>
      <c r="Y3865">
        <v>955</v>
      </c>
      <c r="Z3865">
        <v>2984</v>
      </c>
      <c r="AA3865">
        <v>4</v>
      </c>
      <c r="AB3865" s="2" t="s">
        <v>10774</v>
      </c>
    </row>
    <row r="3866" spans="1:28" x14ac:dyDescent="0.3">
      <c r="A3866" t="s">
        <v>28</v>
      </c>
      <c r="B3866" t="s">
        <v>29</v>
      </c>
      <c r="C3866" t="s">
        <v>66</v>
      </c>
      <c r="D3866" t="s">
        <v>170</v>
      </c>
      <c r="E3866" t="s">
        <v>56</v>
      </c>
      <c r="F3866" t="s">
        <v>99</v>
      </c>
      <c r="G3866">
        <v>100</v>
      </c>
      <c r="H3866">
        <v>432797</v>
      </c>
      <c r="I3866" t="s">
        <v>34</v>
      </c>
      <c r="J3866" s="1">
        <v>44188</v>
      </c>
      <c r="K3866">
        <v>1300</v>
      </c>
      <c r="L3866" t="s">
        <v>15819</v>
      </c>
      <c r="M3866" t="s">
        <v>159</v>
      </c>
      <c r="N3866" t="s">
        <v>15820</v>
      </c>
      <c r="O3866" t="s">
        <v>15821</v>
      </c>
      <c r="P3866" t="s">
        <v>71</v>
      </c>
      <c r="Q3866">
        <v>16</v>
      </c>
      <c r="R3866" t="s">
        <v>88</v>
      </c>
      <c r="S3866" t="s">
        <v>63</v>
      </c>
      <c r="T3866">
        <v>64300</v>
      </c>
      <c r="U3866" s="1">
        <v>45627</v>
      </c>
      <c r="V3866" t="s">
        <v>259</v>
      </c>
      <c r="W3866">
        <v>929524</v>
      </c>
      <c r="X3866" t="s">
        <v>15822</v>
      </c>
      <c r="Y3866">
        <v>395</v>
      </c>
      <c r="Z3866">
        <v>2182</v>
      </c>
      <c r="AA3866">
        <v>7</v>
      </c>
      <c r="AB3866">
        <v>6109.6</v>
      </c>
    </row>
    <row r="3867" spans="1:28" x14ac:dyDescent="0.3">
      <c r="A3867" t="s">
        <v>28</v>
      </c>
      <c r="B3867" t="s">
        <v>29</v>
      </c>
      <c r="C3867" t="s">
        <v>44</v>
      </c>
      <c r="D3867" t="s">
        <v>248</v>
      </c>
      <c r="E3867" t="s">
        <v>46</v>
      </c>
      <c r="F3867" t="s">
        <v>83</v>
      </c>
      <c r="G3867">
        <v>32</v>
      </c>
      <c r="H3867">
        <v>405942</v>
      </c>
      <c r="I3867" t="s">
        <v>58</v>
      </c>
      <c r="J3867" s="1">
        <v>44201</v>
      </c>
      <c r="K3867">
        <v>1000</v>
      </c>
      <c r="L3867" t="s">
        <v>15823</v>
      </c>
      <c r="M3867" t="s">
        <v>200</v>
      </c>
      <c r="N3867" t="s">
        <v>15824</v>
      </c>
      <c r="O3867">
        <v>2954891165</v>
      </c>
      <c r="P3867" t="s">
        <v>87</v>
      </c>
      <c r="Q3867">
        <v>11</v>
      </c>
      <c r="R3867" t="s">
        <v>88</v>
      </c>
      <c r="S3867" t="s">
        <v>41</v>
      </c>
      <c r="T3867">
        <v>38009</v>
      </c>
      <c r="U3867" s="1">
        <v>45412</v>
      </c>
      <c r="V3867" t="s">
        <v>80</v>
      </c>
      <c r="W3867">
        <v>576368</v>
      </c>
      <c r="X3867" t="s">
        <v>15825</v>
      </c>
      <c r="Y3867">
        <v>779</v>
      </c>
      <c r="Z3867">
        <v>1655</v>
      </c>
      <c r="AA3867">
        <v>4</v>
      </c>
      <c r="AB3867">
        <v>2648</v>
      </c>
    </row>
    <row r="3868" spans="1:28" x14ac:dyDescent="0.3">
      <c r="A3868" t="s">
        <v>28</v>
      </c>
      <c r="B3868" t="s">
        <v>29</v>
      </c>
      <c r="C3868" t="s">
        <v>30</v>
      </c>
      <c r="D3868" t="s">
        <v>560</v>
      </c>
      <c r="E3868" t="s">
        <v>56</v>
      </c>
      <c r="F3868" t="s">
        <v>83</v>
      </c>
      <c r="G3868">
        <v>67</v>
      </c>
      <c r="H3868">
        <v>411915</v>
      </c>
      <c r="I3868" t="s">
        <v>58</v>
      </c>
      <c r="J3868" s="1">
        <v>44421</v>
      </c>
      <c r="K3868">
        <v>950</v>
      </c>
      <c r="L3868" t="s">
        <v>15826</v>
      </c>
      <c r="M3868" t="s">
        <v>1460</v>
      </c>
      <c r="N3868" t="s">
        <v>15827</v>
      </c>
      <c r="O3868" t="s">
        <v>15828</v>
      </c>
      <c r="P3868" t="s">
        <v>87</v>
      </c>
      <c r="Q3868">
        <v>4</v>
      </c>
      <c r="R3868" t="s">
        <v>40</v>
      </c>
      <c r="S3868" t="s">
        <v>41</v>
      </c>
      <c r="T3868">
        <v>44511</v>
      </c>
      <c r="U3868" s="1">
        <v>45582</v>
      </c>
      <c r="V3868" t="s">
        <v>155</v>
      </c>
      <c r="W3868">
        <v>367964</v>
      </c>
      <c r="X3868" t="s">
        <v>15829</v>
      </c>
      <c r="Y3868">
        <v>460</v>
      </c>
      <c r="Z3868">
        <v>1741</v>
      </c>
      <c r="AA3868">
        <v>7</v>
      </c>
      <c r="AB3868">
        <v>4874.8</v>
      </c>
    </row>
    <row r="3869" spans="1:28" x14ac:dyDescent="0.3">
      <c r="A3869" t="s">
        <v>28</v>
      </c>
      <c r="B3869" t="s">
        <v>29</v>
      </c>
      <c r="C3869" t="s">
        <v>91</v>
      </c>
      <c r="D3869" t="s">
        <v>274</v>
      </c>
      <c r="E3869" t="s">
        <v>46</v>
      </c>
      <c r="F3869" t="s">
        <v>33</v>
      </c>
      <c r="G3869">
        <v>9</v>
      </c>
      <c r="H3869">
        <v>412628</v>
      </c>
      <c r="I3869" t="s">
        <v>58</v>
      </c>
      <c r="J3869" s="1">
        <v>44544</v>
      </c>
      <c r="K3869">
        <v>800</v>
      </c>
      <c r="L3869" t="s">
        <v>15830</v>
      </c>
      <c r="M3869" t="s">
        <v>293</v>
      </c>
      <c r="N3869" t="s">
        <v>15831</v>
      </c>
      <c r="O3869" t="s">
        <v>15832</v>
      </c>
      <c r="P3869" t="s">
        <v>39</v>
      </c>
      <c r="Q3869">
        <v>12</v>
      </c>
      <c r="R3869" t="s">
        <v>88</v>
      </c>
      <c r="S3869" t="s">
        <v>79</v>
      </c>
      <c r="T3869">
        <v>38194</v>
      </c>
      <c r="U3869" s="1">
        <v>45367</v>
      </c>
      <c r="V3869" t="s">
        <v>72</v>
      </c>
      <c r="W3869">
        <v>396221</v>
      </c>
      <c r="X3869" t="s">
        <v>15833</v>
      </c>
      <c r="Y3869">
        <v>540</v>
      </c>
      <c r="Z3869">
        <v>809</v>
      </c>
      <c r="AA3869">
        <v>7</v>
      </c>
      <c r="AB3869" s="2" t="s">
        <v>15834</v>
      </c>
    </row>
    <row r="3870" spans="1:28" x14ac:dyDescent="0.3">
      <c r="A3870" t="s">
        <v>28</v>
      </c>
      <c r="B3870" t="s">
        <v>29</v>
      </c>
      <c r="C3870" t="s">
        <v>30</v>
      </c>
      <c r="D3870" t="s">
        <v>411</v>
      </c>
      <c r="E3870" t="s">
        <v>46</v>
      </c>
      <c r="F3870" t="s">
        <v>135</v>
      </c>
      <c r="G3870">
        <v>86</v>
      </c>
      <c r="H3870">
        <v>412900</v>
      </c>
      <c r="I3870" t="s">
        <v>34</v>
      </c>
      <c r="J3870" s="1">
        <v>44606</v>
      </c>
      <c r="K3870">
        <v>1200</v>
      </c>
      <c r="L3870" t="s">
        <v>15835</v>
      </c>
      <c r="M3870" t="s">
        <v>172</v>
      </c>
      <c r="N3870" t="s">
        <v>15836</v>
      </c>
      <c r="O3870" t="s">
        <v>15837</v>
      </c>
      <c r="P3870" t="s">
        <v>51</v>
      </c>
      <c r="Q3870">
        <v>20</v>
      </c>
      <c r="R3870" t="s">
        <v>88</v>
      </c>
      <c r="S3870" t="s">
        <v>63</v>
      </c>
      <c r="T3870">
        <v>16103</v>
      </c>
      <c r="U3870" s="1">
        <v>45392</v>
      </c>
      <c r="V3870" t="s">
        <v>80</v>
      </c>
      <c r="W3870">
        <v>774962</v>
      </c>
      <c r="X3870" t="s">
        <v>15838</v>
      </c>
      <c r="Y3870">
        <v>790</v>
      </c>
      <c r="Z3870">
        <v>1852</v>
      </c>
      <c r="AA3870">
        <v>7</v>
      </c>
      <c r="AB3870">
        <v>5185.6000000000004</v>
      </c>
    </row>
    <row r="3871" spans="1:28" x14ac:dyDescent="0.3">
      <c r="A3871" t="s">
        <v>28</v>
      </c>
      <c r="B3871" t="s">
        <v>29</v>
      </c>
      <c r="C3871" t="s">
        <v>193</v>
      </c>
      <c r="D3871" t="s">
        <v>621</v>
      </c>
      <c r="E3871" t="s">
        <v>32</v>
      </c>
      <c r="F3871" t="s">
        <v>106</v>
      </c>
      <c r="G3871">
        <v>82</v>
      </c>
      <c r="H3871">
        <v>402712</v>
      </c>
      <c r="I3871" t="s">
        <v>34</v>
      </c>
      <c r="J3871" s="1">
        <v>43837</v>
      </c>
      <c r="K3871">
        <v>1200</v>
      </c>
      <c r="L3871" t="s">
        <v>15839</v>
      </c>
      <c r="M3871" t="s">
        <v>1198</v>
      </c>
      <c r="N3871" t="s">
        <v>15840</v>
      </c>
      <c r="O3871" t="s">
        <v>15841</v>
      </c>
      <c r="P3871" t="s">
        <v>71</v>
      </c>
      <c r="Q3871">
        <v>8</v>
      </c>
      <c r="R3871" t="s">
        <v>40</v>
      </c>
      <c r="S3871" t="s">
        <v>118</v>
      </c>
      <c r="T3871">
        <v>18587</v>
      </c>
      <c r="U3871" s="1">
        <v>45477</v>
      </c>
      <c r="V3871" t="s">
        <v>126</v>
      </c>
      <c r="W3871">
        <v>926880</v>
      </c>
      <c r="X3871" t="s">
        <v>15842</v>
      </c>
      <c r="Y3871">
        <v>329</v>
      </c>
      <c r="Z3871">
        <v>1647</v>
      </c>
      <c r="AA3871">
        <v>5</v>
      </c>
      <c r="AB3871">
        <v>3294</v>
      </c>
    </row>
    <row r="3872" spans="1:28" x14ac:dyDescent="0.3">
      <c r="A3872" t="s">
        <v>28</v>
      </c>
      <c r="B3872" t="s">
        <v>29</v>
      </c>
      <c r="C3872" t="s">
        <v>148</v>
      </c>
      <c r="D3872" t="s">
        <v>411</v>
      </c>
      <c r="E3872" t="s">
        <v>32</v>
      </c>
      <c r="F3872" t="s">
        <v>83</v>
      </c>
      <c r="G3872">
        <v>59</v>
      </c>
      <c r="H3872">
        <v>430257</v>
      </c>
      <c r="I3872" t="s">
        <v>58</v>
      </c>
      <c r="J3872" s="1">
        <v>44159</v>
      </c>
      <c r="K3872">
        <v>1400</v>
      </c>
      <c r="L3872" t="s">
        <v>15843</v>
      </c>
      <c r="M3872" t="s">
        <v>487</v>
      </c>
      <c r="N3872" t="s">
        <v>15844</v>
      </c>
      <c r="O3872">
        <v>2574131426</v>
      </c>
      <c r="P3872" t="s">
        <v>39</v>
      </c>
      <c r="Q3872">
        <v>8</v>
      </c>
      <c r="R3872" t="s">
        <v>88</v>
      </c>
      <c r="S3872" t="s">
        <v>79</v>
      </c>
      <c r="T3872">
        <v>80505</v>
      </c>
      <c r="U3872" s="1">
        <v>45399</v>
      </c>
      <c r="V3872" t="s">
        <v>80</v>
      </c>
      <c r="W3872">
        <v>871498</v>
      </c>
      <c r="X3872" t="s">
        <v>15845</v>
      </c>
      <c r="Y3872">
        <v>347</v>
      </c>
      <c r="Z3872">
        <v>2602</v>
      </c>
      <c r="AA3872">
        <v>1</v>
      </c>
      <c r="AB3872">
        <v>1040.8</v>
      </c>
    </row>
    <row r="3873" spans="1:28" x14ac:dyDescent="0.3">
      <c r="A3873" t="s">
        <v>28</v>
      </c>
      <c r="B3873" t="s">
        <v>29</v>
      </c>
      <c r="C3873" t="s">
        <v>44</v>
      </c>
      <c r="D3873" t="s">
        <v>149</v>
      </c>
      <c r="E3873" t="s">
        <v>56</v>
      </c>
      <c r="F3873" t="s">
        <v>33</v>
      </c>
      <c r="G3873">
        <v>57</v>
      </c>
      <c r="H3873">
        <v>408187</v>
      </c>
      <c r="I3873" t="s">
        <v>34</v>
      </c>
      <c r="J3873" s="1">
        <v>44217</v>
      </c>
      <c r="K3873">
        <v>1100</v>
      </c>
      <c r="L3873" t="s">
        <v>15846</v>
      </c>
      <c r="M3873" t="s">
        <v>1147</v>
      </c>
      <c r="N3873" t="s">
        <v>15847</v>
      </c>
      <c r="O3873" t="s">
        <v>15848</v>
      </c>
      <c r="P3873" t="s">
        <v>87</v>
      </c>
      <c r="Q3873">
        <v>5</v>
      </c>
      <c r="R3873" t="s">
        <v>40</v>
      </c>
      <c r="S3873" t="s">
        <v>79</v>
      </c>
      <c r="T3873">
        <v>90593</v>
      </c>
      <c r="U3873" s="1">
        <v>45361</v>
      </c>
      <c r="V3873" t="s">
        <v>72</v>
      </c>
      <c r="W3873">
        <v>611893</v>
      </c>
      <c r="X3873" t="s">
        <v>15849</v>
      </c>
      <c r="Y3873">
        <v>934</v>
      </c>
      <c r="Z3873">
        <v>968</v>
      </c>
      <c r="AA3873">
        <v>2</v>
      </c>
      <c r="AB3873" s="2" t="s">
        <v>15850</v>
      </c>
    </row>
    <row r="3874" spans="1:28" x14ac:dyDescent="0.3">
      <c r="A3874" t="s">
        <v>28</v>
      </c>
      <c r="B3874" t="s">
        <v>29</v>
      </c>
      <c r="C3874" t="s">
        <v>193</v>
      </c>
      <c r="D3874" t="s">
        <v>149</v>
      </c>
      <c r="E3874" t="s">
        <v>56</v>
      </c>
      <c r="F3874" t="s">
        <v>355</v>
      </c>
      <c r="G3874">
        <v>54</v>
      </c>
      <c r="H3874">
        <v>422833</v>
      </c>
      <c r="I3874" t="s">
        <v>34</v>
      </c>
      <c r="J3874" s="1">
        <v>45217</v>
      </c>
      <c r="K3874">
        <v>1300</v>
      </c>
      <c r="L3874" t="s">
        <v>15851</v>
      </c>
      <c r="M3874" t="s">
        <v>434</v>
      </c>
      <c r="N3874" t="s">
        <v>15852</v>
      </c>
      <c r="O3874" t="s">
        <v>15853</v>
      </c>
      <c r="P3874" t="s">
        <v>39</v>
      </c>
      <c r="Q3874">
        <v>3</v>
      </c>
      <c r="R3874" t="s">
        <v>88</v>
      </c>
      <c r="S3874" t="s">
        <v>41</v>
      </c>
      <c r="T3874">
        <v>13573</v>
      </c>
      <c r="U3874" s="1">
        <v>45400</v>
      </c>
      <c r="V3874" t="s">
        <v>80</v>
      </c>
      <c r="W3874">
        <v>231924</v>
      </c>
      <c r="X3874" t="s">
        <v>15854</v>
      </c>
      <c r="Y3874">
        <v>940</v>
      </c>
      <c r="Z3874">
        <v>740</v>
      </c>
      <c r="AA3874">
        <v>5</v>
      </c>
      <c r="AB3874">
        <v>1480</v>
      </c>
    </row>
    <row r="3875" spans="1:28" x14ac:dyDescent="0.3">
      <c r="A3875" t="s">
        <v>28</v>
      </c>
      <c r="B3875" t="s">
        <v>29</v>
      </c>
      <c r="C3875" t="s">
        <v>157</v>
      </c>
      <c r="D3875" t="s">
        <v>621</v>
      </c>
      <c r="E3875" t="s">
        <v>46</v>
      </c>
      <c r="F3875" t="s">
        <v>83</v>
      </c>
      <c r="G3875">
        <v>77</v>
      </c>
      <c r="H3875">
        <v>439609</v>
      </c>
      <c r="I3875" t="s">
        <v>34</v>
      </c>
      <c r="J3875" s="1">
        <v>44510</v>
      </c>
      <c r="K3875">
        <v>800</v>
      </c>
      <c r="L3875" t="s">
        <v>15855</v>
      </c>
      <c r="M3875" t="s">
        <v>94</v>
      </c>
      <c r="N3875" t="s">
        <v>15856</v>
      </c>
      <c r="O3875" t="s">
        <v>15857</v>
      </c>
      <c r="P3875" t="s">
        <v>51</v>
      </c>
      <c r="Q3875">
        <v>8</v>
      </c>
      <c r="R3875" t="s">
        <v>40</v>
      </c>
      <c r="S3875" t="s">
        <v>79</v>
      </c>
      <c r="T3875">
        <v>90639</v>
      </c>
      <c r="U3875" s="1">
        <v>45378</v>
      </c>
      <c r="V3875" t="s">
        <v>72</v>
      </c>
      <c r="W3875">
        <v>897792</v>
      </c>
      <c r="X3875" t="s">
        <v>15858</v>
      </c>
      <c r="Y3875">
        <v>945</v>
      </c>
      <c r="Z3875">
        <v>972</v>
      </c>
      <c r="AA3875">
        <v>1</v>
      </c>
      <c r="AB3875">
        <v>388.8</v>
      </c>
    </row>
    <row r="3876" spans="1:28" x14ac:dyDescent="0.3">
      <c r="A3876" t="s">
        <v>28</v>
      </c>
      <c r="B3876" t="s">
        <v>29</v>
      </c>
      <c r="C3876" t="s">
        <v>54</v>
      </c>
      <c r="D3876" t="s">
        <v>55</v>
      </c>
      <c r="E3876" t="s">
        <v>56</v>
      </c>
      <c r="F3876" t="s">
        <v>33</v>
      </c>
      <c r="G3876">
        <v>100</v>
      </c>
      <c r="H3876">
        <v>432814</v>
      </c>
      <c r="I3876" t="s">
        <v>34</v>
      </c>
      <c r="J3876" s="1">
        <v>44578</v>
      </c>
      <c r="K3876">
        <v>950</v>
      </c>
      <c r="L3876" t="s">
        <v>15859</v>
      </c>
      <c r="M3876" t="s">
        <v>1409</v>
      </c>
      <c r="N3876" t="s">
        <v>15860</v>
      </c>
      <c r="O3876" t="s">
        <v>15861</v>
      </c>
      <c r="P3876" t="s">
        <v>71</v>
      </c>
      <c r="Q3876">
        <v>12</v>
      </c>
      <c r="R3876" t="s">
        <v>88</v>
      </c>
      <c r="S3876" t="s">
        <v>41</v>
      </c>
      <c r="T3876">
        <v>81873</v>
      </c>
      <c r="U3876" s="1">
        <v>45350</v>
      </c>
      <c r="V3876" t="s">
        <v>119</v>
      </c>
      <c r="W3876">
        <v>861083</v>
      </c>
      <c r="X3876" t="s">
        <v>15862</v>
      </c>
      <c r="Y3876">
        <v>958</v>
      </c>
      <c r="Z3876">
        <v>1524</v>
      </c>
      <c r="AA3876">
        <v>1</v>
      </c>
      <c r="AB3876">
        <v>609.6</v>
      </c>
    </row>
    <row r="3877" spans="1:28" x14ac:dyDescent="0.3">
      <c r="A3877" t="s">
        <v>28</v>
      </c>
      <c r="B3877" t="s">
        <v>29</v>
      </c>
      <c r="C3877" t="s">
        <v>193</v>
      </c>
      <c r="D3877" t="s">
        <v>616</v>
      </c>
      <c r="E3877" t="s">
        <v>32</v>
      </c>
      <c r="F3877" t="s">
        <v>57</v>
      </c>
      <c r="G3877">
        <v>22</v>
      </c>
      <c r="H3877">
        <v>439740</v>
      </c>
      <c r="I3877" t="s">
        <v>34</v>
      </c>
      <c r="J3877" s="1">
        <v>43867</v>
      </c>
      <c r="K3877">
        <v>950</v>
      </c>
      <c r="L3877" t="s">
        <v>15863</v>
      </c>
      <c r="M3877" t="s">
        <v>60</v>
      </c>
      <c r="N3877" t="s">
        <v>15864</v>
      </c>
      <c r="O3877" t="s">
        <v>15865</v>
      </c>
      <c r="P3877" t="s">
        <v>71</v>
      </c>
      <c r="Q3877">
        <v>14</v>
      </c>
      <c r="R3877" t="s">
        <v>40</v>
      </c>
      <c r="S3877" t="s">
        <v>79</v>
      </c>
      <c r="T3877">
        <v>33680</v>
      </c>
      <c r="U3877" s="1">
        <v>45405</v>
      </c>
      <c r="V3877" t="s">
        <v>80</v>
      </c>
      <c r="W3877">
        <v>487477</v>
      </c>
      <c r="X3877" t="s">
        <v>5292</v>
      </c>
      <c r="Y3877">
        <v>380</v>
      </c>
      <c r="Z3877">
        <v>606</v>
      </c>
      <c r="AA3877">
        <v>7</v>
      </c>
      <c r="AB3877" s="2" t="s">
        <v>11897</v>
      </c>
    </row>
    <row r="3878" spans="1:28" x14ac:dyDescent="0.3">
      <c r="A3878" t="s">
        <v>28</v>
      </c>
      <c r="B3878" t="s">
        <v>29</v>
      </c>
      <c r="C3878" t="s">
        <v>157</v>
      </c>
      <c r="D3878" t="s">
        <v>338</v>
      </c>
      <c r="E3878" t="s">
        <v>56</v>
      </c>
      <c r="F3878" t="s">
        <v>57</v>
      </c>
      <c r="G3878">
        <v>14</v>
      </c>
      <c r="H3878">
        <v>437990</v>
      </c>
      <c r="I3878" t="s">
        <v>34</v>
      </c>
      <c r="J3878" s="1">
        <v>44007</v>
      </c>
      <c r="K3878">
        <v>1400</v>
      </c>
      <c r="L3878" t="s">
        <v>15866</v>
      </c>
      <c r="M3878" t="s">
        <v>869</v>
      </c>
      <c r="N3878" t="s">
        <v>15867</v>
      </c>
      <c r="O3878" t="s">
        <v>15868</v>
      </c>
      <c r="P3878" t="s">
        <v>51</v>
      </c>
      <c r="Q3878">
        <v>20</v>
      </c>
      <c r="R3878" t="s">
        <v>88</v>
      </c>
      <c r="S3878" t="s">
        <v>118</v>
      </c>
      <c r="T3878">
        <v>50876</v>
      </c>
      <c r="U3878" s="1">
        <v>45373</v>
      </c>
      <c r="V3878" t="s">
        <v>72</v>
      </c>
      <c r="W3878">
        <v>720350</v>
      </c>
      <c r="X3878" t="s">
        <v>15869</v>
      </c>
      <c r="Y3878">
        <v>971</v>
      </c>
      <c r="Z3878">
        <v>826</v>
      </c>
      <c r="AA3878">
        <v>6</v>
      </c>
      <c r="AB3878">
        <v>1982.4</v>
      </c>
    </row>
    <row r="3879" spans="1:28" x14ac:dyDescent="0.3">
      <c r="A3879" t="s">
        <v>28</v>
      </c>
      <c r="B3879" t="s">
        <v>29</v>
      </c>
      <c r="C3879" t="s">
        <v>30</v>
      </c>
      <c r="D3879" t="s">
        <v>380</v>
      </c>
      <c r="E3879" t="s">
        <v>32</v>
      </c>
      <c r="F3879" t="s">
        <v>355</v>
      </c>
      <c r="G3879">
        <v>79</v>
      </c>
      <c r="H3879">
        <v>404558</v>
      </c>
      <c r="I3879" t="s">
        <v>58</v>
      </c>
      <c r="J3879" s="1">
        <v>43884</v>
      </c>
      <c r="K3879">
        <v>1400</v>
      </c>
      <c r="L3879" t="s">
        <v>15870</v>
      </c>
      <c r="M3879" t="s">
        <v>1091</v>
      </c>
      <c r="N3879" t="s">
        <v>15871</v>
      </c>
      <c r="O3879" t="s">
        <v>15872</v>
      </c>
      <c r="P3879" t="s">
        <v>71</v>
      </c>
      <c r="Q3879">
        <v>17</v>
      </c>
      <c r="R3879" t="s">
        <v>40</v>
      </c>
      <c r="S3879" t="s">
        <v>63</v>
      </c>
      <c r="T3879">
        <v>47175</v>
      </c>
      <c r="U3879" s="1">
        <v>45454</v>
      </c>
      <c r="V3879" t="s">
        <v>52</v>
      </c>
      <c r="W3879">
        <v>126478</v>
      </c>
      <c r="X3879" t="s">
        <v>15873</v>
      </c>
      <c r="Y3879">
        <v>808</v>
      </c>
      <c r="Z3879">
        <v>2895</v>
      </c>
      <c r="AA3879">
        <v>6</v>
      </c>
      <c r="AB3879">
        <v>6948</v>
      </c>
    </row>
    <row r="3880" spans="1:28" x14ac:dyDescent="0.3">
      <c r="A3880" t="s">
        <v>28</v>
      </c>
      <c r="B3880" t="s">
        <v>29</v>
      </c>
      <c r="C3880" t="s">
        <v>30</v>
      </c>
      <c r="D3880" t="s">
        <v>317</v>
      </c>
      <c r="E3880" t="s">
        <v>46</v>
      </c>
      <c r="F3880" t="s">
        <v>135</v>
      </c>
      <c r="G3880">
        <v>73</v>
      </c>
      <c r="H3880">
        <v>412834</v>
      </c>
      <c r="I3880" t="s">
        <v>34</v>
      </c>
      <c r="J3880" s="1">
        <v>44237</v>
      </c>
      <c r="K3880">
        <v>950</v>
      </c>
      <c r="L3880" t="s">
        <v>15874</v>
      </c>
      <c r="M3880" t="s">
        <v>108</v>
      </c>
      <c r="N3880" t="s">
        <v>15875</v>
      </c>
      <c r="O3880">
        <f>1-527-316-8836</f>
        <v>-9678</v>
      </c>
      <c r="P3880" t="s">
        <v>51</v>
      </c>
      <c r="Q3880">
        <v>18</v>
      </c>
      <c r="R3880" t="s">
        <v>40</v>
      </c>
      <c r="S3880" t="s">
        <v>63</v>
      </c>
      <c r="T3880">
        <v>35231</v>
      </c>
      <c r="U3880" s="1">
        <v>45610</v>
      </c>
      <c r="V3880" t="s">
        <v>42</v>
      </c>
      <c r="W3880">
        <v>532328</v>
      </c>
      <c r="X3880" t="s">
        <v>15876</v>
      </c>
      <c r="Y3880">
        <v>417</v>
      </c>
      <c r="Z3880">
        <v>1378</v>
      </c>
      <c r="AA3880">
        <v>5</v>
      </c>
      <c r="AB3880">
        <v>2756</v>
      </c>
    </row>
    <row r="3881" spans="1:28" x14ac:dyDescent="0.3">
      <c r="A3881" t="s">
        <v>28</v>
      </c>
      <c r="B3881" t="s">
        <v>29</v>
      </c>
      <c r="C3881" t="s">
        <v>44</v>
      </c>
      <c r="D3881" t="s">
        <v>248</v>
      </c>
      <c r="E3881" t="s">
        <v>46</v>
      </c>
      <c r="F3881" t="s">
        <v>83</v>
      </c>
      <c r="G3881">
        <v>35</v>
      </c>
      <c r="H3881">
        <v>439560</v>
      </c>
      <c r="I3881" t="s">
        <v>34</v>
      </c>
      <c r="J3881" s="1">
        <v>44628</v>
      </c>
      <c r="K3881">
        <v>1300</v>
      </c>
      <c r="L3881" t="s">
        <v>15877</v>
      </c>
      <c r="M3881" t="s">
        <v>670</v>
      </c>
      <c r="N3881" t="s">
        <v>15878</v>
      </c>
      <c r="O3881" t="s">
        <v>15879</v>
      </c>
      <c r="P3881" t="s">
        <v>71</v>
      </c>
      <c r="Q3881">
        <v>6</v>
      </c>
      <c r="R3881" t="s">
        <v>88</v>
      </c>
      <c r="S3881" t="s">
        <v>79</v>
      </c>
      <c r="T3881">
        <v>62746</v>
      </c>
      <c r="U3881" s="1">
        <v>45400</v>
      </c>
      <c r="V3881" t="s">
        <v>80</v>
      </c>
      <c r="W3881">
        <v>705588</v>
      </c>
      <c r="X3881" t="s">
        <v>15880</v>
      </c>
      <c r="Y3881">
        <v>812</v>
      </c>
      <c r="Z3881">
        <v>1956</v>
      </c>
      <c r="AA3881">
        <v>3</v>
      </c>
      <c r="AB3881" s="2" t="s">
        <v>15881</v>
      </c>
    </row>
    <row r="3882" spans="1:28" x14ac:dyDescent="0.3">
      <c r="A3882" t="s">
        <v>28</v>
      </c>
      <c r="B3882" t="s">
        <v>29</v>
      </c>
      <c r="C3882" t="s">
        <v>54</v>
      </c>
      <c r="D3882" t="s">
        <v>163</v>
      </c>
      <c r="E3882" t="s">
        <v>56</v>
      </c>
      <c r="F3882" t="s">
        <v>83</v>
      </c>
      <c r="G3882">
        <v>44</v>
      </c>
      <c r="H3882">
        <v>429096</v>
      </c>
      <c r="I3882" t="s">
        <v>34</v>
      </c>
      <c r="J3882" s="1">
        <v>44191</v>
      </c>
      <c r="K3882">
        <v>1400</v>
      </c>
      <c r="L3882" t="s">
        <v>15882</v>
      </c>
      <c r="M3882" t="s">
        <v>256</v>
      </c>
      <c r="N3882" t="s">
        <v>15883</v>
      </c>
      <c r="O3882">
        <v>5239867332</v>
      </c>
      <c r="P3882" t="s">
        <v>51</v>
      </c>
      <c r="Q3882">
        <v>4</v>
      </c>
      <c r="R3882" t="s">
        <v>88</v>
      </c>
      <c r="S3882" t="s">
        <v>63</v>
      </c>
      <c r="T3882">
        <v>36189</v>
      </c>
      <c r="U3882" s="1">
        <v>45319</v>
      </c>
      <c r="V3882" t="s">
        <v>111</v>
      </c>
      <c r="W3882">
        <v>299377</v>
      </c>
      <c r="X3882" t="s">
        <v>15884</v>
      </c>
      <c r="Y3882">
        <v>665</v>
      </c>
      <c r="Z3882">
        <v>2659</v>
      </c>
      <c r="AA3882">
        <v>4</v>
      </c>
      <c r="AB3882" s="2" t="s">
        <v>15885</v>
      </c>
    </row>
    <row r="3883" spans="1:28" x14ac:dyDescent="0.3">
      <c r="A3883" t="s">
        <v>28</v>
      </c>
      <c r="B3883" t="s">
        <v>29</v>
      </c>
      <c r="C3883" t="s">
        <v>91</v>
      </c>
      <c r="D3883" t="s">
        <v>364</v>
      </c>
      <c r="E3883" t="s">
        <v>56</v>
      </c>
      <c r="F3883" t="s">
        <v>47</v>
      </c>
      <c r="G3883">
        <v>22</v>
      </c>
      <c r="H3883">
        <v>415408</v>
      </c>
      <c r="I3883" t="s">
        <v>58</v>
      </c>
      <c r="J3883" s="1">
        <v>44679</v>
      </c>
      <c r="K3883">
        <v>1400</v>
      </c>
      <c r="L3883" t="s">
        <v>15886</v>
      </c>
      <c r="M3883" t="s">
        <v>506</v>
      </c>
      <c r="N3883" t="s">
        <v>15887</v>
      </c>
      <c r="O3883" t="s">
        <v>15888</v>
      </c>
      <c r="P3883" t="s">
        <v>87</v>
      </c>
      <c r="Q3883">
        <v>8</v>
      </c>
      <c r="R3883" t="s">
        <v>88</v>
      </c>
      <c r="S3883" t="s">
        <v>79</v>
      </c>
      <c r="T3883">
        <v>72332</v>
      </c>
      <c r="U3883" s="1">
        <v>45492</v>
      </c>
      <c r="V3883" t="s">
        <v>126</v>
      </c>
      <c r="W3883">
        <v>620782</v>
      </c>
      <c r="X3883" t="s">
        <v>15889</v>
      </c>
      <c r="Y3883">
        <v>830</v>
      </c>
      <c r="Z3883">
        <v>612</v>
      </c>
      <c r="AA3883">
        <v>4</v>
      </c>
      <c r="AB3883">
        <v>979.2</v>
      </c>
    </row>
    <row r="3884" spans="1:28" x14ac:dyDescent="0.3">
      <c r="A3884" t="s">
        <v>28</v>
      </c>
      <c r="B3884" t="s">
        <v>29</v>
      </c>
      <c r="C3884" t="s">
        <v>30</v>
      </c>
      <c r="D3884" t="s">
        <v>546</v>
      </c>
      <c r="E3884" t="s">
        <v>56</v>
      </c>
      <c r="F3884" t="s">
        <v>57</v>
      </c>
      <c r="G3884">
        <v>97</v>
      </c>
      <c r="H3884">
        <v>404118</v>
      </c>
      <c r="I3884" t="s">
        <v>58</v>
      </c>
      <c r="J3884" s="1">
        <v>44654</v>
      </c>
      <c r="K3884">
        <v>950</v>
      </c>
      <c r="L3884" t="s">
        <v>15890</v>
      </c>
      <c r="M3884" t="s">
        <v>591</v>
      </c>
      <c r="N3884" t="s">
        <v>15891</v>
      </c>
      <c r="O3884" t="s">
        <v>15892</v>
      </c>
      <c r="P3884" t="s">
        <v>87</v>
      </c>
      <c r="Q3884">
        <v>4</v>
      </c>
      <c r="R3884" t="s">
        <v>88</v>
      </c>
      <c r="S3884" t="s">
        <v>118</v>
      </c>
      <c r="T3884">
        <v>35828</v>
      </c>
      <c r="U3884" s="1">
        <v>45311</v>
      </c>
      <c r="V3884" t="s">
        <v>111</v>
      </c>
      <c r="W3884">
        <v>171690</v>
      </c>
      <c r="X3884" t="s">
        <v>15893</v>
      </c>
      <c r="Y3884">
        <v>694</v>
      </c>
      <c r="Z3884">
        <v>2348</v>
      </c>
      <c r="AA3884">
        <v>5</v>
      </c>
      <c r="AB3884">
        <v>4696</v>
      </c>
    </row>
    <row r="3885" spans="1:28" x14ac:dyDescent="0.3">
      <c r="A3885" t="s">
        <v>28</v>
      </c>
      <c r="B3885" t="s">
        <v>29</v>
      </c>
      <c r="C3885" t="s">
        <v>193</v>
      </c>
      <c r="D3885" t="s">
        <v>142</v>
      </c>
      <c r="E3885" t="s">
        <v>32</v>
      </c>
      <c r="F3885" t="s">
        <v>355</v>
      </c>
      <c r="G3885">
        <v>5</v>
      </c>
      <c r="H3885">
        <v>426224</v>
      </c>
      <c r="I3885" t="s">
        <v>58</v>
      </c>
      <c r="J3885" s="1">
        <v>44863</v>
      </c>
      <c r="K3885">
        <v>1300</v>
      </c>
      <c r="L3885" t="s">
        <v>15894</v>
      </c>
      <c r="M3885" t="s">
        <v>591</v>
      </c>
      <c r="N3885" t="s">
        <v>15895</v>
      </c>
      <c r="O3885" t="s">
        <v>15896</v>
      </c>
      <c r="P3885" t="s">
        <v>87</v>
      </c>
      <c r="Q3885">
        <v>10</v>
      </c>
      <c r="R3885" t="s">
        <v>40</v>
      </c>
      <c r="S3885" t="s">
        <v>63</v>
      </c>
      <c r="T3885">
        <v>92382</v>
      </c>
      <c r="U3885" s="1">
        <v>45458</v>
      </c>
      <c r="V3885" t="s">
        <v>52</v>
      </c>
      <c r="W3885">
        <v>241126</v>
      </c>
      <c r="X3885" t="s">
        <v>15897</v>
      </c>
      <c r="Y3885">
        <v>213</v>
      </c>
      <c r="Z3885">
        <v>1432</v>
      </c>
      <c r="AA3885">
        <v>7</v>
      </c>
      <c r="AB3885" s="2" t="s">
        <v>15898</v>
      </c>
    </row>
    <row r="3886" spans="1:28" x14ac:dyDescent="0.3">
      <c r="A3886" t="s">
        <v>28</v>
      </c>
      <c r="B3886" t="s">
        <v>29</v>
      </c>
      <c r="C3886" t="s">
        <v>91</v>
      </c>
      <c r="D3886" t="s">
        <v>182</v>
      </c>
      <c r="E3886" t="s">
        <v>56</v>
      </c>
      <c r="F3886" t="s">
        <v>83</v>
      </c>
      <c r="G3886">
        <v>10</v>
      </c>
      <c r="H3886">
        <v>408532</v>
      </c>
      <c r="I3886" t="s">
        <v>58</v>
      </c>
      <c r="J3886" s="1">
        <v>44052</v>
      </c>
      <c r="K3886">
        <v>950</v>
      </c>
      <c r="L3886" t="s">
        <v>15899</v>
      </c>
      <c r="M3886" t="s">
        <v>76</v>
      </c>
      <c r="N3886" t="s">
        <v>15900</v>
      </c>
      <c r="O3886" t="s">
        <v>15901</v>
      </c>
      <c r="P3886" t="s">
        <v>39</v>
      </c>
      <c r="Q3886">
        <v>6</v>
      </c>
      <c r="R3886" t="s">
        <v>88</v>
      </c>
      <c r="S3886" t="s">
        <v>79</v>
      </c>
      <c r="T3886">
        <v>87675</v>
      </c>
      <c r="U3886" s="1">
        <v>45409</v>
      </c>
      <c r="V3886" t="s">
        <v>80</v>
      </c>
      <c r="W3886">
        <v>144761</v>
      </c>
      <c r="X3886" t="s">
        <v>15902</v>
      </c>
      <c r="Y3886">
        <v>965</v>
      </c>
      <c r="Z3886">
        <v>2143</v>
      </c>
      <c r="AA3886">
        <v>3</v>
      </c>
      <c r="AB3886" s="2" t="s">
        <v>15903</v>
      </c>
    </row>
    <row r="3887" spans="1:28" x14ac:dyDescent="0.3">
      <c r="A3887" t="s">
        <v>28</v>
      </c>
      <c r="B3887" t="s">
        <v>29</v>
      </c>
      <c r="C3887" t="s">
        <v>148</v>
      </c>
      <c r="D3887" t="s">
        <v>261</v>
      </c>
      <c r="E3887" t="s">
        <v>46</v>
      </c>
      <c r="F3887" t="s">
        <v>355</v>
      </c>
      <c r="G3887">
        <v>97</v>
      </c>
      <c r="H3887">
        <v>412294</v>
      </c>
      <c r="I3887" t="s">
        <v>58</v>
      </c>
      <c r="J3887" s="1">
        <v>45373</v>
      </c>
      <c r="K3887">
        <v>1000</v>
      </c>
      <c r="L3887" t="s">
        <v>10970</v>
      </c>
      <c r="M3887" t="s">
        <v>232</v>
      </c>
      <c r="N3887" t="s">
        <v>15904</v>
      </c>
      <c r="O3887" t="s">
        <v>15905</v>
      </c>
      <c r="P3887" t="s">
        <v>51</v>
      </c>
      <c r="Q3887">
        <v>6</v>
      </c>
      <c r="R3887" t="s">
        <v>40</v>
      </c>
      <c r="S3887" t="s">
        <v>41</v>
      </c>
      <c r="T3887">
        <v>35488</v>
      </c>
      <c r="U3887" s="1">
        <v>45518</v>
      </c>
      <c r="V3887" t="s">
        <v>64</v>
      </c>
      <c r="W3887">
        <v>651210</v>
      </c>
      <c r="X3887" t="s">
        <v>4270</v>
      </c>
      <c r="Y3887">
        <v>608</v>
      </c>
      <c r="Z3887">
        <v>2012</v>
      </c>
      <c r="AA3887">
        <v>7</v>
      </c>
      <c r="AB3887">
        <v>5633.6</v>
      </c>
    </row>
    <row r="3888" spans="1:28" x14ac:dyDescent="0.3">
      <c r="A3888" t="s">
        <v>28</v>
      </c>
      <c r="B3888" t="s">
        <v>29</v>
      </c>
      <c r="C3888" t="s">
        <v>44</v>
      </c>
      <c r="D3888" t="s">
        <v>149</v>
      </c>
      <c r="E3888" t="s">
        <v>56</v>
      </c>
      <c r="F3888" t="s">
        <v>135</v>
      </c>
      <c r="G3888">
        <v>40</v>
      </c>
      <c r="H3888">
        <v>406617</v>
      </c>
      <c r="I3888" t="s">
        <v>34</v>
      </c>
      <c r="J3888" s="1">
        <v>44646</v>
      </c>
      <c r="K3888">
        <v>950</v>
      </c>
      <c r="L3888" t="s">
        <v>15906</v>
      </c>
      <c r="M3888" t="s">
        <v>172</v>
      </c>
      <c r="N3888" t="s">
        <v>15907</v>
      </c>
      <c r="O3888" t="s">
        <v>15908</v>
      </c>
      <c r="P3888" t="s">
        <v>71</v>
      </c>
      <c r="Q3888">
        <v>16</v>
      </c>
      <c r="R3888" t="s">
        <v>40</v>
      </c>
      <c r="S3888" t="s">
        <v>41</v>
      </c>
      <c r="T3888">
        <v>24163</v>
      </c>
      <c r="U3888" s="1">
        <v>45416</v>
      </c>
      <c r="V3888" t="s">
        <v>140</v>
      </c>
      <c r="W3888">
        <v>560904</v>
      </c>
      <c r="X3888" t="s">
        <v>15909</v>
      </c>
      <c r="Y3888">
        <v>240</v>
      </c>
      <c r="Z3888">
        <v>1577</v>
      </c>
      <c r="AA3888">
        <v>4</v>
      </c>
      <c r="AB3888" s="2" t="s">
        <v>15910</v>
      </c>
    </row>
    <row r="3889" spans="1:28" x14ac:dyDescent="0.3">
      <c r="A3889" t="s">
        <v>28</v>
      </c>
      <c r="B3889" t="s">
        <v>29</v>
      </c>
      <c r="C3889" t="s">
        <v>54</v>
      </c>
      <c r="D3889" t="s">
        <v>637</v>
      </c>
      <c r="E3889" t="s">
        <v>32</v>
      </c>
      <c r="F3889" t="s">
        <v>175</v>
      </c>
      <c r="G3889">
        <v>51</v>
      </c>
      <c r="H3889">
        <v>402298</v>
      </c>
      <c r="I3889" t="s">
        <v>58</v>
      </c>
      <c r="J3889" s="1">
        <v>44150</v>
      </c>
      <c r="K3889">
        <v>1200</v>
      </c>
      <c r="L3889" t="s">
        <v>15911</v>
      </c>
      <c r="M3889" t="s">
        <v>1147</v>
      </c>
      <c r="N3889" t="s">
        <v>15912</v>
      </c>
      <c r="O3889" t="s">
        <v>15913</v>
      </c>
      <c r="P3889" t="s">
        <v>39</v>
      </c>
      <c r="Q3889">
        <v>14</v>
      </c>
      <c r="R3889" t="s">
        <v>88</v>
      </c>
      <c r="S3889" t="s">
        <v>79</v>
      </c>
      <c r="T3889">
        <v>79621</v>
      </c>
      <c r="U3889" s="1">
        <v>45439</v>
      </c>
      <c r="V3889" t="s">
        <v>140</v>
      </c>
      <c r="W3889">
        <v>153469</v>
      </c>
      <c r="X3889" t="s">
        <v>15914</v>
      </c>
      <c r="Y3889">
        <v>677</v>
      </c>
      <c r="Z3889">
        <v>2253</v>
      </c>
      <c r="AA3889">
        <v>5</v>
      </c>
      <c r="AB3889">
        <v>4506</v>
      </c>
    </row>
    <row r="3890" spans="1:28" x14ac:dyDescent="0.3">
      <c r="A3890" t="s">
        <v>28</v>
      </c>
      <c r="B3890" t="s">
        <v>29</v>
      </c>
      <c r="C3890" t="s">
        <v>44</v>
      </c>
      <c r="D3890" t="s">
        <v>220</v>
      </c>
      <c r="E3890" t="s">
        <v>56</v>
      </c>
      <c r="F3890" t="s">
        <v>135</v>
      </c>
      <c r="G3890">
        <v>19</v>
      </c>
      <c r="H3890">
        <v>439041</v>
      </c>
      <c r="I3890" t="s">
        <v>58</v>
      </c>
      <c r="J3890" s="1">
        <v>44630</v>
      </c>
      <c r="K3890">
        <v>1000</v>
      </c>
      <c r="L3890" t="s">
        <v>15915</v>
      </c>
      <c r="M3890" t="s">
        <v>1118</v>
      </c>
      <c r="N3890" t="s">
        <v>15916</v>
      </c>
      <c r="O3890" t="s">
        <v>15917</v>
      </c>
      <c r="P3890" t="s">
        <v>87</v>
      </c>
      <c r="Q3890">
        <v>17</v>
      </c>
      <c r="R3890" t="s">
        <v>88</v>
      </c>
      <c r="S3890" t="s">
        <v>118</v>
      </c>
      <c r="T3890">
        <v>57615</v>
      </c>
      <c r="U3890" s="1">
        <v>45566</v>
      </c>
      <c r="V3890" t="s">
        <v>155</v>
      </c>
      <c r="W3890">
        <v>503384</v>
      </c>
      <c r="X3890" t="s">
        <v>15918</v>
      </c>
      <c r="Y3890">
        <v>911</v>
      </c>
      <c r="Z3890">
        <v>2515</v>
      </c>
      <c r="AA3890">
        <v>2</v>
      </c>
      <c r="AB3890">
        <v>2012</v>
      </c>
    </row>
    <row r="3891" spans="1:28" x14ac:dyDescent="0.3">
      <c r="A3891" t="s">
        <v>28</v>
      </c>
      <c r="B3891" t="s">
        <v>29</v>
      </c>
      <c r="C3891" t="s">
        <v>157</v>
      </c>
      <c r="D3891" t="s">
        <v>317</v>
      </c>
      <c r="E3891" t="s">
        <v>46</v>
      </c>
      <c r="F3891" t="s">
        <v>83</v>
      </c>
      <c r="G3891">
        <v>98</v>
      </c>
      <c r="H3891">
        <v>402546</v>
      </c>
      <c r="I3891" t="s">
        <v>34</v>
      </c>
      <c r="J3891" s="1">
        <v>44491</v>
      </c>
      <c r="K3891">
        <v>1100</v>
      </c>
      <c r="L3891" t="s">
        <v>15919</v>
      </c>
      <c r="M3891" t="s">
        <v>165</v>
      </c>
      <c r="N3891" t="s">
        <v>15920</v>
      </c>
      <c r="O3891" t="s">
        <v>15921</v>
      </c>
      <c r="P3891" t="s">
        <v>87</v>
      </c>
      <c r="Q3891">
        <v>11</v>
      </c>
      <c r="R3891" t="s">
        <v>40</v>
      </c>
      <c r="S3891" t="s">
        <v>41</v>
      </c>
      <c r="T3891">
        <v>33515</v>
      </c>
      <c r="U3891" s="1">
        <v>45358</v>
      </c>
      <c r="V3891" t="s">
        <v>72</v>
      </c>
      <c r="W3891">
        <v>409743</v>
      </c>
      <c r="X3891" t="s">
        <v>15922</v>
      </c>
      <c r="Y3891">
        <v>776</v>
      </c>
      <c r="Z3891">
        <v>2919</v>
      </c>
      <c r="AA3891">
        <v>5</v>
      </c>
      <c r="AB3891">
        <v>5838</v>
      </c>
    </row>
    <row r="3892" spans="1:28" x14ac:dyDescent="0.3">
      <c r="A3892" t="s">
        <v>28</v>
      </c>
      <c r="B3892" t="s">
        <v>29</v>
      </c>
      <c r="C3892" t="s">
        <v>66</v>
      </c>
      <c r="D3892" t="s">
        <v>45</v>
      </c>
      <c r="E3892" t="s">
        <v>46</v>
      </c>
      <c r="F3892" t="s">
        <v>99</v>
      </c>
      <c r="G3892">
        <v>23</v>
      </c>
      <c r="H3892">
        <v>401235</v>
      </c>
      <c r="I3892" t="s">
        <v>58</v>
      </c>
      <c r="J3892" s="1">
        <v>44954</v>
      </c>
      <c r="K3892">
        <v>1300</v>
      </c>
      <c r="L3892" t="s">
        <v>15923</v>
      </c>
      <c r="M3892" t="s">
        <v>195</v>
      </c>
      <c r="N3892" t="s">
        <v>15924</v>
      </c>
      <c r="O3892" t="s">
        <v>15925</v>
      </c>
      <c r="P3892" t="s">
        <v>39</v>
      </c>
      <c r="Q3892">
        <v>13</v>
      </c>
      <c r="R3892" t="s">
        <v>88</v>
      </c>
      <c r="S3892" t="s">
        <v>41</v>
      </c>
      <c r="T3892">
        <v>42846</v>
      </c>
      <c r="U3892" s="1">
        <v>45407</v>
      </c>
      <c r="V3892" t="s">
        <v>80</v>
      </c>
      <c r="W3892">
        <v>967190</v>
      </c>
      <c r="X3892" t="s">
        <v>15926</v>
      </c>
      <c r="Y3892">
        <v>321</v>
      </c>
      <c r="Z3892">
        <v>1352</v>
      </c>
      <c r="AA3892">
        <v>4</v>
      </c>
      <c r="AB3892" s="2" t="s">
        <v>15927</v>
      </c>
    </row>
    <row r="3893" spans="1:28" x14ac:dyDescent="0.3">
      <c r="A3893" t="s">
        <v>28</v>
      </c>
      <c r="B3893" t="s">
        <v>29</v>
      </c>
      <c r="C3893" t="s">
        <v>54</v>
      </c>
      <c r="D3893" t="s">
        <v>187</v>
      </c>
      <c r="E3893" t="s">
        <v>32</v>
      </c>
      <c r="F3893" t="s">
        <v>175</v>
      </c>
      <c r="G3893">
        <v>10</v>
      </c>
      <c r="H3893">
        <v>415715</v>
      </c>
      <c r="I3893" t="s">
        <v>34</v>
      </c>
      <c r="J3893" s="1">
        <v>45517</v>
      </c>
      <c r="K3893">
        <v>950</v>
      </c>
      <c r="L3893" t="s">
        <v>15928</v>
      </c>
      <c r="M3893" t="s">
        <v>2124</v>
      </c>
      <c r="N3893" t="s">
        <v>15929</v>
      </c>
      <c r="O3893" t="s">
        <v>15930</v>
      </c>
      <c r="P3893" t="s">
        <v>87</v>
      </c>
      <c r="Q3893">
        <v>7</v>
      </c>
      <c r="R3893" t="s">
        <v>40</v>
      </c>
      <c r="S3893" t="s">
        <v>79</v>
      </c>
      <c r="T3893">
        <v>84564</v>
      </c>
      <c r="U3893" s="1">
        <v>45615</v>
      </c>
      <c r="V3893" t="s">
        <v>42</v>
      </c>
      <c r="W3893">
        <v>878766</v>
      </c>
      <c r="X3893" t="s">
        <v>15931</v>
      </c>
      <c r="Y3893">
        <v>674</v>
      </c>
      <c r="Z3893">
        <v>1541</v>
      </c>
      <c r="AA3893">
        <v>4</v>
      </c>
      <c r="AB3893" s="2" t="s">
        <v>15932</v>
      </c>
    </row>
    <row r="3894" spans="1:28" x14ac:dyDescent="0.3">
      <c r="A3894" t="s">
        <v>28</v>
      </c>
      <c r="B3894" t="s">
        <v>29</v>
      </c>
      <c r="C3894" t="s">
        <v>44</v>
      </c>
      <c r="D3894" t="s">
        <v>637</v>
      </c>
      <c r="E3894" t="s">
        <v>32</v>
      </c>
      <c r="F3894" t="s">
        <v>135</v>
      </c>
      <c r="G3894">
        <v>11</v>
      </c>
      <c r="H3894">
        <v>413937</v>
      </c>
      <c r="I3894" t="s">
        <v>58</v>
      </c>
      <c r="J3894" s="1">
        <v>44552</v>
      </c>
      <c r="K3894">
        <v>1100</v>
      </c>
      <c r="L3894" t="s">
        <v>15933</v>
      </c>
      <c r="M3894" t="s">
        <v>345</v>
      </c>
      <c r="N3894" t="s">
        <v>15934</v>
      </c>
      <c r="O3894" t="s">
        <v>15935</v>
      </c>
      <c r="P3894" t="s">
        <v>87</v>
      </c>
      <c r="Q3894">
        <v>13</v>
      </c>
      <c r="R3894" t="s">
        <v>88</v>
      </c>
      <c r="S3894" t="s">
        <v>118</v>
      </c>
      <c r="T3894">
        <v>67791</v>
      </c>
      <c r="U3894" s="1">
        <v>45548</v>
      </c>
      <c r="V3894" t="s">
        <v>180</v>
      </c>
      <c r="W3894">
        <v>320753</v>
      </c>
      <c r="X3894" t="s">
        <v>15936</v>
      </c>
      <c r="Y3894">
        <v>891</v>
      </c>
      <c r="Z3894">
        <v>2364</v>
      </c>
      <c r="AA3894">
        <v>5</v>
      </c>
      <c r="AB3894">
        <v>4728</v>
      </c>
    </row>
    <row r="3895" spans="1:28" x14ac:dyDescent="0.3">
      <c r="A3895" t="s">
        <v>28</v>
      </c>
      <c r="B3895" t="s">
        <v>29</v>
      </c>
      <c r="C3895" t="s">
        <v>54</v>
      </c>
      <c r="D3895" t="s">
        <v>511</v>
      </c>
      <c r="E3895" t="s">
        <v>56</v>
      </c>
      <c r="F3895" t="s">
        <v>175</v>
      </c>
      <c r="G3895">
        <v>79</v>
      </c>
      <c r="H3895">
        <v>433349</v>
      </c>
      <c r="I3895" t="s">
        <v>58</v>
      </c>
      <c r="J3895" s="1">
        <v>45457</v>
      </c>
      <c r="K3895">
        <v>1300</v>
      </c>
      <c r="L3895" t="s">
        <v>15937</v>
      </c>
      <c r="M3895" t="s">
        <v>843</v>
      </c>
      <c r="N3895" t="s">
        <v>15938</v>
      </c>
      <c r="O3895" t="s">
        <v>15939</v>
      </c>
      <c r="P3895" t="s">
        <v>51</v>
      </c>
      <c r="Q3895">
        <v>5</v>
      </c>
      <c r="R3895" t="s">
        <v>40</v>
      </c>
      <c r="S3895" t="s">
        <v>79</v>
      </c>
      <c r="T3895">
        <v>48538</v>
      </c>
      <c r="U3895" s="1">
        <v>45491</v>
      </c>
      <c r="V3895" t="s">
        <v>126</v>
      </c>
      <c r="W3895">
        <v>514044</v>
      </c>
      <c r="X3895" t="s">
        <v>15940</v>
      </c>
      <c r="Y3895">
        <v>390</v>
      </c>
      <c r="Z3895">
        <v>2378</v>
      </c>
      <c r="AA3895">
        <v>2</v>
      </c>
      <c r="AB3895">
        <v>1902.4</v>
      </c>
    </row>
    <row r="3896" spans="1:28" x14ac:dyDescent="0.3">
      <c r="A3896" t="s">
        <v>28</v>
      </c>
      <c r="B3896" t="s">
        <v>29</v>
      </c>
      <c r="C3896" t="s">
        <v>54</v>
      </c>
      <c r="D3896" t="s">
        <v>55</v>
      </c>
      <c r="E3896" t="s">
        <v>32</v>
      </c>
      <c r="F3896" t="s">
        <v>135</v>
      </c>
      <c r="G3896">
        <v>5</v>
      </c>
      <c r="H3896">
        <v>414911</v>
      </c>
      <c r="I3896" t="s">
        <v>34</v>
      </c>
      <c r="J3896" s="1">
        <v>45567</v>
      </c>
      <c r="K3896">
        <v>950</v>
      </c>
      <c r="L3896" t="s">
        <v>10692</v>
      </c>
      <c r="M3896" t="s">
        <v>211</v>
      </c>
      <c r="N3896" t="s">
        <v>15941</v>
      </c>
      <c r="O3896" t="s">
        <v>15942</v>
      </c>
      <c r="P3896" t="s">
        <v>51</v>
      </c>
      <c r="Q3896">
        <v>6</v>
      </c>
      <c r="R3896" t="s">
        <v>40</v>
      </c>
      <c r="S3896" t="s">
        <v>79</v>
      </c>
      <c r="T3896">
        <v>68829</v>
      </c>
      <c r="U3896" s="1">
        <v>45622</v>
      </c>
      <c r="V3896" t="s">
        <v>42</v>
      </c>
      <c r="W3896">
        <v>237017</v>
      </c>
      <c r="X3896" t="s">
        <v>15943</v>
      </c>
      <c r="Y3896">
        <v>532</v>
      </c>
      <c r="Z3896">
        <v>1137</v>
      </c>
      <c r="AA3896">
        <v>7</v>
      </c>
      <c r="AB3896" s="2" t="s">
        <v>15944</v>
      </c>
    </row>
    <row r="3897" spans="1:28" x14ac:dyDescent="0.3">
      <c r="A3897" t="s">
        <v>28</v>
      </c>
      <c r="B3897" t="s">
        <v>29</v>
      </c>
      <c r="C3897" t="s">
        <v>193</v>
      </c>
      <c r="D3897" t="s">
        <v>291</v>
      </c>
      <c r="E3897" t="s">
        <v>46</v>
      </c>
      <c r="F3897" t="s">
        <v>47</v>
      </c>
      <c r="G3897">
        <v>4</v>
      </c>
      <c r="H3897">
        <v>402452</v>
      </c>
      <c r="I3897" t="s">
        <v>58</v>
      </c>
      <c r="J3897" s="1">
        <v>43931</v>
      </c>
      <c r="K3897">
        <v>1100</v>
      </c>
      <c r="L3897" t="s">
        <v>15945</v>
      </c>
      <c r="M3897" t="s">
        <v>1488</v>
      </c>
      <c r="N3897" t="s">
        <v>15946</v>
      </c>
      <c r="O3897" t="s">
        <v>15947</v>
      </c>
      <c r="P3897" t="s">
        <v>87</v>
      </c>
      <c r="Q3897">
        <v>12</v>
      </c>
      <c r="R3897" t="s">
        <v>40</v>
      </c>
      <c r="S3897" t="s">
        <v>79</v>
      </c>
      <c r="T3897">
        <v>54812</v>
      </c>
      <c r="U3897" s="1">
        <v>45543</v>
      </c>
      <c r="V3897" t="s">
        <v>180</v>
      </c>
      <c r="W3897">
        <v>283097</v>
      </c>
      <c r="X3897" t="s">
        <v>15948</v>
      </c>
      <c r="Y3897">
        <v>415</v>
      </c>
      <c r="Z3897">
        <v>2140</v>
      </c>
      <c r="AA3897">
        <v>1</v>
      </c>
      <c r="AB3897">
        <v>856</v>
      </c>
    </row>
    <row r="3898" spans="1:28" x14ac:dyDescent="0.3">
      <c r="A3898" t="s">
        <v>28</v>
      </c>
      <c r="B3898" t="s">
        <v>29</v>
      </c>
      <c r="C3898" t="s">
        <v>91</v>
      </c>
      <c r="D3898" t="s">
        <v>421</v>
      </c>
      <c r="E3898" t="s">
        <v>46</v>
      </c>
      <c r="F3898" t="s">
        <v>33</v>
      </c>
      <c r="G3898">
        <v>84</v>
      </c>
      <c r="H3898">
        <v>429094</v>
      </c>
      <c r="I3898" t="s">
        <v>34</v>
      </c>
      <c r="J3898" s="1">
        <v>44363</v>
      </c>
      <c r="K3898">
        <v>1200</v>
      </c>
      <c r="L3898" t="s">
        <v>2216</v>
      </c>
      <c r="M3898" t="s">
        <v>856</v>
      </c>
      <c r="N3898" t="s">
        <v>15949</v>
      </c>
      <c r="O3898" t="s">
        <v>15950</v>
      </c>
      <c r="P3898" t="s">
        <v>87</v>
      </c>
      <c r="Q3898">
        <v>12</v>
      </c>
      <c r="R3898" t="s">
        <v>88</v>
      </c>
      <c r="S3898" t="s">
        <v>63</v>
      </c>
      <c r="T3898">
        <v>86602</v>
      </c>
      <c r="U3898" s="1">
        <v>45608</v>
      </c>
      <c r="V3898" t="s">
        <v>42</v>
      </c>
      <c r="W3898">
        <v>925025</v>
      </c>
      <c r="X3898" t="s">
        <v>15951</v>
      </c>
      <c r="Y3898">
        <v>668</v>
      </c>
      <c r="Z3898">
        <v>1336</v>
      </c>
      <c r="AA3898">
        <v>7</v>
      </c>
      <c r="AB3898">
        <v>3740.8</v>
      </c>
    </row>
    <row r="3899" spans="1:28" x14ac:dyDescent="0.3">
      <c r="A3899" t="s">
        <v>28</v>
      </c>
      <c r="B3899" t="s">
        <v>29</v>
      </c>
      <c r="C3899" t="s">
        <v>91</v>
      </c>
      <c r="D3899" t="s">
        <v>442</v>
      </c>
      <c r="E3899" t="s">
        <v>56</v>
      </c>
      <c r="F3899" t="s">
        <v>113</v>
      </c>
      <c r="G3899">
        <v>89</v>
      </c>
      <c r="H3899">
        <v>401570</v>
      </c>
      <c r="I3899" t="s">
        <v>34</v>
      </c>
      <c r="J3899" s="1">
        <v>45385</v>
      </c>
      <c r="K3899">
        <v>800</v>
      </c>
      <c r="L3899" t="s">
        <v>15952</v>
      </c>
      <c r="M3899" t="s">
        <v>1030</v>
      </c>
      <c r="N3899" t="s">
        <v>15953</v>
      </c>
      <c r="O3899">
        <f>1-316-361-9620</f>
        <v>-10296</v>
      </c>
      <c r="P3899" t="s">
        <v>51</v>
      </c>
      <c r="Q3899">
        <v>19</v>
      </c>
      <c r="R3899" t="s">
        <v>88</v>
      </c>
      <c r="S3899" t="s">
        <v>118</v>
      </c>
      <c r="T3899">
        <v>26714</v>
      </c>
      <c r="U3899" s="1">
        <v>45448</v>
      </c>
      <c r="V3899" t="s">
        <v>52</v>
      </c>
      <c r="W3899">
        <v>864288</v>
      </c>
      <c r="X3899" t="s">
        <v>15954</v>
      </c>
      <c r="Y3899">
        <v>807</v>
      </c>
      <c r="Z3899">
        <v>2924</v>
      </c>
      <c r="AA3899">
        <v>1</v>
      </c>
      <c r="AB3899" s="2" t="s">
        <v>15955</v>
      </c>
    </row>
    <row r="3900" spans="1:28" x14ac:dyDescent="0.3">
      <c r="A3900" t="s">
        <v>28</v>
      </c>
      <c r="B3900" t="s">
        <v>29</v>
      </c>
      <c r="C3900" t="s">
        <v>148</v>
      </c>
      <c r="D3900" t="s">
        <v>134</v>
      </c>
      <c r="E3900" t="s">
        <v>46</v>
      </c>
      <c r="F3900" t="s">
        <v>113</v>
      </c>
      <c r="G3900">
        <v>64</v>
      </c>
      <c r="H3900">
        <v>433639</v>
      </c>
      <c r="I3900" t="s">
        <v>58</v>
      </c>
      <c r="J3900" s="1">
        <v>44571</v>
      </c>
      <c r="K3900">
        <v>950</v>
      </c>
      <c r="L3900" t="s">
        <v>15956</v>
      </c>
      <c r="M3900" t="s">
        <v>1007</v>
      </c>
      <c r="N3900" t="s">
        <v>15957</v>
      </c>
      <c r="O3900">
        <v>6159685490</v>
      </c>
      <c r="P3900" t="s">
        <v>87</v>
      </c>
      <c r="Q3900">
        <v>10</v>
      </c>
      <c r="R3900" t="s">
        <v>40</v>
      </c>
      <c r="S3900" t="s">
        <v>63</v>
      </c>
      <c r="T3900">
        <v>63380</v>
      </c>
      <c r="U3900" s="1">
        <v>45422</v>
      </c>
      <c r="V3900" t="s">
        <v>140</v>
      </c>
      <c r="W3900">
        <v>802280</v>
      </c>
      <c r="X3900" t="s">
        <v>15958</v>
      </c>
      <c r="Y3900">
        <v>389</v>
      </c>
      <c r="Z3900">
        <v>2207</v>
      </c>
      <c r="AA3900">
        <v>1</v>
      </c>
      <c r="AB3900" s="2" t="s">
        <v>10995</v>
      </c>
    </row>
    <row r="3901" spans="1:28" x14ac:dyDescent="0.3">
      <c r="A3901" t="s">
        <v>28</v>
      </c>
      <c r="B3901" t="s">
        <v>29</v>
      </c>
      <c r="C3901" t="s">
        <v>44</v>
      </c>
      <c r="D3901" t="s">
        <v>616</v>
      </c>
      <c r="E3901" t="s">
        <v>56</v>
      </c>
      <c r="F3901" t="s">
        <v>83</v>
      </c>
      <c r="G3901">
        <v>31</v>
      </c>
      <c r="H3901">
        <v>405011</v>
      </c>
      <c r="I3901" t="s">
        <v>58</v>
      </c>
      <c r="J3901" s="1">
        <v>44227</v>
      </c>
      <c r="K3901">
        <v>950</v>
      </c>
      <c r="L3901" t="s">
        <v>15959</v>
      </c>
      <c r="M3901" t="s">
        <v>428</v>
      </c>
      <c r="N3901" t="s">
        <v>15960</v>
      </c>
      <c r="O3901" t="s">
        <v>15961</v>
      </c>
      <c r="P3901" t="s">
        <v>51</v>
      </c>
      <c r="Q3901">
        <v>20</v>
      </c>
      <c r="R3901" t="s">
        <v>40</v>
      </c>
      <c r="S3901" t="s">
        <v>79</v>
      </c>
      <c r="T3901">
        <v>64750</v>
      </c>
      <c r="U3901" s="1">
        <v>45321</v>
      </c>
      <c r="V3901" t="s">
        <v>111</v>
      </c>
      <c r="W3901">
        <v>145427</v>
      </c>
      <c r="X3901" t="s">
        <v>15962</v>
      </c>
      <c r="Y3901">
        <v>252</v>
      </c>
      <c r="Z3901">
        <v>2015</v>
      </c>
      <c r="AA3901">
        <v>3</v>
      </c>
      <c r="AB3901">
        <v>2418</v>
      </c>
    </row>
    <row r="3902" spans="1:28" x14ac:dyDescent="0.3">
      <c r="A3902" t="s">
        <v>28</v>
      </c>
      <c r="B3902" t="s">
        <v>29</v>
      </c>
      <c r="C3902" t="s">
        <v>66</v>
      </c>
      <c r="D3902" t="s">
        <v>237</v>
      </c>
      <c r="E3902" t="s">
        <v>46</v>
      </c>
      <c r="F3902" t="s">
        <v>47</v>
      </c>
      <c r="G3902">
        <v>7</v>
      </c>
      <c r="H3902">
        <v>422527</v>
      </c>
      <c r="I3902" t="s">
        <v>58</v>
      </c>
      <c r="J3902" s="1">
        <v>45340</v>
      </c>
      <c r="K3902">
        <v>1400</v>
      </c>
      <c r="L3902" t="s">
        <v>15963</v>
      </c>
      <c r="M3902" t="s">
        <v>2124</v>
      </c>
      <c r="N3902" t="s">
        <v>15964</v>
      </c>
      <c r="O3902" t="s">
        <v>15965</v>
      </c>
      <c r="P3902" t="s">
        <v>87</v>
      </c>
      <c r="Q3902">
        <v>18</v>
      </c>
      <c r="R3902" t="s">
        <v>40</v>
      </c>
      <c r="S3902" t="s">
        <v>41</v>
      </c>
      <c r="T3902">
        <v>67999</v>
      </c>
      <c r="U3902" s="1">
        <v>45319</v>
      </c>
      <c r="V3902" t="s">
        <v>111</v>
      </c>
      <c r="W3902">
        <v>892405</v>
      </c>
      <c r="X3902" t="s">
        <v>15966</v>
      </c>
      <c r="Y3902">
        <v>735</v>
      </c>
      <c r="Z3902">
        <v>1679</v>
      </c>
      <c r="AA3902">
        <v>1</v>
      </c>
      <c r="AB3902">
        <v>671.6</v>
      </c>
    </row>
    <row r="3903" spans="1:28" x14ac:dyDescent="0.3">
      <c r="A3903" t="s">
        <v>28</v>
      </c>
      <c r="B3903" t="s">
        <v>29</v>
      </c>
      <c r="C3903" t="s">
        <v>66</v>
      </c>
      <c r="D3903" t="s">
        <v>267</v>
      </c>
      <c r="E3903" t="s">
        <v>46</v>
      </c>
      <c r="F3903" t="s">
        <v>113</v>
      </c>
      <c r="G3903">
        <v>10</v>
      </c>
      <c r="H3903">
        <v>412346</v>
      </c>
      <c r="I3903" t="s">
        <v>34</v>
      </c>
      <c r="J3903" s="1">
        <v>44678</v>
      </c>
      <c r="K3903">
        <v>950</v>
      </c>
      <c r="L3903" t="s">
        <v>15967</v>
      </c>
      <c r="M3903" t="s">
        <v>177</v>
      </c>
      <c r="N3903" t="s">
        <v>15968</v>
      </c>
      <c r="O3903" t="s">
        <v>15969</v>
      </c>
      <c r="P3903" t="s">
        <v>71</v>
      </c>
      <c r="Q3903">
        <v>6</v>
      </c>
      <c r="R3903" t="s">
        <v>40</v>
      </c>
      <c r="S3903" t="s">
        <v>41</v>
      </c>
      <c r="T3903">
        <v>43648</v>
      </c>
      <c r="U3903" s="1">
        <v>45556</v>
      </c>
      <c r="V3903" t="s">
        <v>180</v>
      </c>
      <c r="W3903">
        <v>837383</v>
      </c>
      <c r="X3903" t="s">
        <v>15970</v>
      </c>
      <c r="Y3903">
        <v>416</v>
      </c>
      <c r="Z3903">
        <v>2339</v>
      </c>
      <c r="AA3903">
        <v>1</v>
      </c>
      <c r="AB3903">
        <v>935.6</v>
      </c>
    </row>
    <row r="3904" spans="1:28" x14ac:dyDescent="0.3">
      <c r="A3904" t="s">
        <v>28</v>
      </c>
      <c r="B3904" t="s">
        <v>29</v>
      </c>
      <c r="C3904" t="s">
        <v>54</v>
      </c>
      <c r="D3904" t="s">
        <v>637</v>
      </c>
      <c r="E3904" t="s">
        <v>32</v>
      </c>
      <c r="F3904" t="s">
        <v>175</v>
      </c>
      <c r="G3904">
        <v>43</v>
      </c>
      <c r="H3904">
        <v>407706</v>
      </c>
      <c r="I3904" t="s">
        <v>34</v>
      </c>
      <c r="J3904" s="1">
        <v>44966</v>
      </c>
      <c r="K3904">
        <v>800</v>
      </c>
      <c r="L3904" t="s">
        <v>12056</v>
      </c>
      <c r="M3904" t="s">
        <v>843</v>
      </c>
      <c r="N3904" t="s">
        <v>15971</v>
      </c>
      <c r="O3904" t="s">
        <v>15972</v>
      </c>
      <c r="P3904" t="s">
        <v>51</v>
      </c>
      <c r="Q3904">
        <v>13</v>
      </c>
      <c r="R3904" t="s">
        <v>40</v>
      </c>
      <c r="S3904" t="s">
        <v>63</v>
      </c>
      <c r="T3904">
        <v>81338</v>
      </c>
      <c r="U3904" s="1">
        <v>45543</v>
      </c>
      <c r="V3904" t="s">
        <v>180</v>
      </c>
      <c r="W3904">
        <v>112987</v>
      </c>
      <c r="X3904" t="s">
        <v>15973</v>
      </c>
      <c r="Y3904">
        <v>395</v>
      </c>
      <c r="Z3904">
        <v>2392</v>
      </c>
      <c r="AA3904">
        <v>2</v>
      </c>
      <c r="AB3904" s="2" t="s">
        <v>15974</v>
      </c>
    </row>
    <row r="3905" spans="1:28" x14ac:dyDescent="0.3">
      <c r="A3905" t="s">
        <v>28</v>
      </c>
      <c r="B3905" t="s">
        <v>29</v>
      </c>
      <c r="C3905" t="s">
        <v>44</v>
      </c>
      <c r="D3905" t="s">
        <v>349</v>
      </c>
      <c r="E3905" t="s">
        <v>32</v>
      </c>
      <c r="F3905" t="s">
        <v>113</v>
      </c>
      <c r="G3905">
        <v>90</v>
      </c>
      <c r="H3905">
        <v>411893</v>
      </c>
      <c r="I3905" t="s">
        <v>34</v>
      </c>
      <c r="J3905" s="1">
        <v>45530</v>
      </c>
      <c r="K3905">
        <v>1200</v>
      </c>
      <c r="L3905" t="s">
        <v>15975</v>
      </c>
      <c r="M3905" t="s">
        <v>366</v>
      </c>
      <c r="N3905" t="s">
        <v>15976</v>
      </c>
      <c r="O3905" t="s">
        <v>15977</v>
      </c>
      <c r="P3905" t="s">
        <v>87</v>
      </c>
      <c r="Q3905">
        <v>8</v>
      </c>
      <c r="R3905" t="s">
        <v>88</v>
      </c>
      <c r="S3905" t="s">
        <v>79</v>
      </c>
      <c r="T3905">
        <v>10201</v>
      </c>
      <c r="U3905" s="1">
        <v>45292</v>
      </c>
      <c r="V3905" t="s">
        <v>111</v>
      </c>
      <c r="W3905">
        <v>707292</v>
      </c>
      <c r="X3905" t="s">
        <v>15978</v>
      </c>
      <c r="Y3905">
        <v>380</v>
      </c>
      <c r="Z3905">
        <v>841</v>
      </c>
      <c r="AA3905">
        <v>1</v>
      </c>
      <c r="AB3905" s="2" t="s">
        <v>15979</v>
      </c>
    </row>
    <row r="3906" spans="1:28" x14ac:dyDescent="0.3">
      <c r="A3906" t="s">
        <v>28</v>
      </c>
      <c r="B3906" t="s">
        <v>29</v>
      </c>
      <c r="C3906" t="s">
        <v>157</v>
      </c>
      <c r="D3906" t="s">
        <v>616</v>
      </c>
      <c r="E3906" t="s">
        <v>46</v>
      </c>
      <c r="F3906" t="s">
        <v>106</v>
      </c>
      <c r="G3906">
        <v>40</v>
      </c>
      <c r="H3906">
        <v>414818</v>
      </c>
      <c r="I3906" t="s">
        <v>58</v>
      </c>
      <c r="J3906" s="1">
        <v>43835</v>
      </c>
      <c r="K3906">
        <v>950</v>
      </c>
      <c r="L3906" t="s">
        <v>15980</v>
      </c>
      <c r="M3906" t="s">
        <v>200</v>
      </c>
      <c r="N3906" t="s">
        <v>15981</v>
      </c>
      <c r="O3906" t="s">
        <v>15982</v>
      </c>
      <c r="P3906" t="s">
        <v>39</v>
      </c>
      <c r="Q3906">
        <v>15</v>
      </c>
      <c r="R3906" t="s">
        <v>88</v>
      </c>
      <c r="S3906" t="s">
        <v>63</v>
      </c>
      <c r="T3906">
        <v>62712</v>
      </c>
      <c r="U3906" s="1">
        <v>45406</v>
      </c>
      <c r="V3906" t="s">
        <v>80</v>
      </c>
      <c r="W3906">
        <v>778324</v>
      </c>
      <c r="X3906" t="s">
        <v>15983</v>
      </c>
      <c r="Y3906">
        <v>374</v>
      </c>
      <c r="Z3906">
        <v>1198</v>
      </c>
      <c r="AA3906">
        <v>7</v>
      </c>
      <c r="AB3906">
        <v>3354.4</v>
      </c>
    </row>
    <row r="3907" spans="1:28" x14ac:dyDescent="0.3">
      <c r="A3907" t="s">
        <v>28</v>
      </c>
      <c r="B3907" t="s">
        <v>29</v>
      </c>
      <c r="C3907" t="s">
        <v>54</v>
      </c>
      <c r="D3907" t="s">
        <v>380</v>
      </c>
      <c r="E3907" t="s">
        <v>32</v>
      </c>
      <c r="F3907" t="s">
        <v>47</v>
      </c>
      <c r="G3907">
        <v>99</v>
      </c>
      <c r="H3907">
        <v>432116</v>
      </c>
      <c r="I3907" t="s">
        <v>58</v>
      </c>
      <c r="J3907" s="1">
        <v>44106</v>
      </c>
      <c r="K3907">
        <v>1000</v>
      </c>
      <c r="L3907" t="s">
        <v>15984</v>
      </c>
      <c r="M3907" t="s">
        <v>1198</v>
      </c>
      <c r="N3907" t="s">
        <v>15985</v>
      </c>
      <c r="O3907" t="s">
        <v>15986</v>
      </c>
      <c r="P3907" t="s">
        <v>51</v>
      </c>
      <c r="Q3907">
        <v>13</v>
      </c>
      <c r="R3907" t="s">
        <v>88</v>
      </c>
      <c r="S3907" t="s">
        <v>63</v>
      </c>
      <c r="T3907">
        <v>92524</v>
      </c>
      <c r="U3907" s="1">
        <v>45305</v>
      </c>
      <c r="V3907" t="s">
        <v>111</v>
      </c>
      <c r="W3907">
        <v>377336</v>
      </c>
      <c r="X3907" t="s">
        <v>15987</v>
      </c>
      <c r="Y3907">
        <v>637</v>
      </c>
      <c r="Z3907">
        <v>2010</v>
      </c>
      <c r="AA3907">
        <v>8</v>
      </c>
      <c r="AB3907">
        <v>6432</v>
      </c>
    </row>
    <row r="3908" spans="1:28" x14ac:dyDescent="0.3">
      <c r="A3908" t="s">
        <v>28</v>
      </c>
      <c r="B3908" t="s">
        <v>29</v>
      </c>
      <c r="C3908" t="s">
        <v>44</v>
      </c>
      <c r="D3908" t="s">
        <v>274</v>
      </c>
      <c r="E3908" t="s">
        <v>46</v>
      </c>
      <c r="F3908" t="s">
        <v>106</v>
      </c>
      <c r="G3908">
        <v>24</v>
      </c>
      <c r="H3908">
        <v>413182</v>
      </c>
      <c r="I3908" t="s">
        <v>34</v>
      </c>
      <c r="J3908" s="1">
        <v>44961</v>
      </c>
      <c r="K3908">
        <v>1300</v>
      </c>
      <c r="L3908" t="s">
        <v>15988</v>
      </c>
      <c r="M3908" t="s">
        <v>568</v>
      </c>
      <c r="N3908" t="s">
        <v>15989</v>
      </c>
      <c r="O3908" t="s">
        <v>15990</v>
      </c>
      <c r="P3908" t="s">
        <v>39</v>
      </c>
      <c r="Q3908">
        <v>15</v>
      </c>
      <c r="R3908" t="s">
        <v>40</v>
      </c>
      <c r="S3908" t="s">
        <v>63</v>
      </c>
      <c r="T3908">
        <v>44745</v>
      </c>
      <c r="U3908" s="1">
        <v>45307</v>
      </c>
      <c r="V3908" t="s">
        <v>111</v>
      </c>
      <c r="W3908">
        <v>315682</v>
      </c>
      <c r="X3908" t="s">
        <v>15991</v>
      </c>
      <c r="Y3908">
        <v>793</v>
      </c>
      <c r="Z3908">
        <v>2119</v>
      </c>
      <c r="AA3908">
        <v>1</v>
      </c>
      <c r="AB3908">
        <v>847.6</v>
      </c>
    </row>
    <row r="3909" spans="1:28" x14ac:dyDescent="0.3">
      <c r="A3909" t="s">
        <v>28</v>
      </c>
      <c r="B3909" t="s">
        <v>29</v>
      </c>
      <c r="C3909" t="s">
        <v>66</v>
      </c>
      <c r="D3909" t="s">
        <v>227</v>
      </c>
      <c r="E3909" t="s">
        <v>56</v>
      </c>
      <c r="F3909" t="s">
        <v>113</v>
      </c>
      <c r="G3909">
        <v>92</v>
      </c>
      <c r="H3909">
        <v>408853</v>
      </c>
      <c r="I3909" t="s">
        <v>34</v>
      </c>
      <c r="J3909" s="1">
        <v>45021</v>
      </c>
      <c r="K3909">
        <v>1000</v>
      </c>
      <c r="L3909" t="s">
        <v>15992</v>
      </c>
      <c r="M3909" t="s">
        <v>2054</v>
      </c>
      <c r="N3909" t="s">
        <v>15993</v>
      </c>
      <c r="O3909" t="s">
        <v>15994</v>
      </c>
      <c r="P3909" t="s">
        <v>71</v>
      </c>
      <c r="Q3909">
        <v>7</v>
      </c>
      <c r="R3909" t="s">
        <v>88</v>
      </c>
      <c r="S3909" t="s">
        <v>118</v>
      </c>
      <c r="T3909">
        <v>26771</v>
      </c>
      <c r="U3909" s="1">
        <v>45565</v>
      </c>
      <c r="V3909" t="s">
        <v>180</v>
      </c>
      <c r="W3909">
        <v>125963</v>
      </c>
      <c r="X3909" t="s">
        <v>15995</v>
      </c>
      <c r="Y3909">
        <v>286</v>
      </c>
      <c r="Z3909">
        <v>562</v>
      </c>
      <c r="AA3909">
        <v>3</v>
      </c>
      <c r="AB3909" s="2" t="s">
        <v>15996</v>
      </c>
    </row>
    <row r="3910" spans="1:28" x14ac:dyDescent="0.3">
      <c r="A3910" t="s">
        <v>28</v>
      </c>
      <c r="B3910" t="s">
        <v>29</v>
      </c>
      <c r="C3910" t="s">
        <v>148</v>
      </c>
      <c r="D3910" t="s">
        <v>616</v>
      </c>
      <c r="E3910" t="s">
        <v>56</v>
      </c>
      <c r="F3910" t="s">
        <v>113</v>
      </c>
      <c r="G3910">
        <v>74</v>
      </c>
      <c r="H3910">
        <v>431703</v>
      </c>
      <c r="I3910" t="s">
        <v>58</v>
      </c>
      <c r="J3910" s="1">
        <v>44827</v>
      </c>
      <c r="K3910">
        <v>1000</v>
      </c>
      <c r="L3910" t="s">
        <v>15997</v>
      </c>
      <c r="M3910" t="s">
        <v>1007</v>
      </c>
      <c r="N3910" t="s">
        <v>15998</v>
      </c>
      <c r="O3910">
        <v>3396340334</v>
      </c>
      <c r="P3910" t="s">
        <v>87</v>
      </c>
      <c r="Q3910">
        <v>12</v>
      </c>
      <c r="R3910" t="s">
        <v>88</v>
      </c>
      <c r="S3910" t="s">
        <v>63</v>
      </c>
      <c r="T3910">
        <v>30516</v>
      </c>
      <c r="U3910" s="1">
        <v>45305</v>
      </c>
      <c r="V3910" t="s">
        <v>111</v>
      </c>
      <c r="W3910">
        <v>103200</v>
      </c>
      <c r="X3910" t="s">
        <v>15999</v>
      </c>
      <c r="Y3910">
        <v>296</v>
      </c>
      <c r="Z3910">
        <v>2470</v>
      </c>
      <c r="AA3910">
        <v>7</v>
      </c>
      <c r="AB3910">
        <v>6916</v>
      </c>
    </row>
    <row r="3911" spans="1:28" x14ac:dyDescent="0.3">
      <c r="A3911" t="s">
        <v>28</v>
      </c>
      <c r="B3911" t="s">
        <v>29</v>
      </c>
      <c r="C3911" t="s">
        <v>66</v>
      </c>
      <c r="D3911" t="s">
        <v>560</v>
      </c>
      <c r="E3911" t="s">
        <v>46</v>
      </c>
      <c r="F3911" t="s">
        <v>57</v>
      </c>
      <c r="G3911">
        <v>63</v>
      </c>
      <c r="H3911">
        <v>434970</v>
      </c>
      <c r="I3911" t="s">
        <v>34</v>
      </c>
      <c r="J3911" s="1">
        <v>44631</v>
      </c>
      <c r="K3911">
        <v>1200</v>
      </c>
      <c r="L3911" t="s">
        <v>16000</v>
      </c>
      <c r="M3911" t="s">
        <v>76</v>
      </c>
      <c r="N3911" t="s">
        <v>16001</v>
      </c>
      <c r="O3911" t="s">
        <v>16002</v>
      </c>
      <c r="P3911" t="s">
        <v>71</v>
      </c>
      <c r="Q3911">
        <v>19</v>
      </c>
      <c r="R3911" t="s">
        <v>88</v>
      </c>
      <c r="S3911" t="s">
        <v>41</v>
      </c>
      <c r="T3911">
        <v>55489</v>
      </c>
      <c r="U3911" s="1">
        <v>45399</v>
      </c>
      <c r="V3911" t="s">
        <v>80</v>
      </c>
      <c r="W3911">
        <v>241724</v>
      </c>
      <c r="X3911" t="s">
        <v>16003</v>
      </c>
      <c r="Y3911">
        <v>623</v>
      </c>
      <c r="Z3911">
        <v>1774</v>
      </c>
      <c r="AA3911">
        <v>7</v>
      </c>
      <c r="AB3911" s="2" t="s">
        <v>3607</v>
      </c>
    </row>
    <row r="3912" spans="1:28" x14ac:dyDescent="0.3">
      <c r="A3912" t="s">
        <v>28</v>
      </c>
      <c r="B3912" t="s">
        <v>29</v>
      </c>
      <c r="C3912" t="s">
        <v>44</v>
      </c>
      <c r="D3912" t="s">
        <v>220</v>
      </c>
      <c r="E3912" t="s">
        <v>32</v>
      </c>
      <c r="F3912" t="s">
        <v>175</v>
      </c>
      <c r="G3912">
        <v>58</v>
      </c>
      <c r="H3912">
        <v>413256</v>
      </c>
      <c r="I3912" t="s">
        <v>58</v>
      </c>
      <c r="J3912" s="1">
        <v>45006</v>
      </c>
      <c r="K3912">
        <v>1100</v>
      </c>
      <c r="L3912" t="s">
        <v>16004</v>
      </c>
      <c r="M3912" t="s">
        <v>144</v>
      </c>
      <c r="N3912" t="s">
        <v>16005</v>
      </c>
      <c r="O3912" t="s">
        <v>16006</v>
      </c>
      <c r="P3912" t="s">
        <v>51</v>
      </c>
      <c r="Q3912">
        <v>4</v>
      </c>
      <c r="R3912" t="s">
        <v>40</v>
      </c>
      <c r="S3912" t="s">
        <v>79</v>
      </c>
      <c r="T3912">
        <v>91579</v>
      </c>
      <c r="U3912" s="1">
        <v>45316</v>
      </c>
      <c r="V3912" t="s">
        <v>111</v>
      </c>
      <c r="W3912">
        <v>759491</v>
      </c>
      <c r="X3912" t="s">
        <v>10535</v>
      </c>
      <c r="Y3912">
        <v>342</v>
      </c>
      <c r="Z3912">
        <v>1068</v>
      </c>
      <c r="AA3912">
        <v>7</v>
      </c>
      <c r="AB3912">
        <v>2990.4</v>
      </c>
    </row>
    <row r="3913" spans="1:28" x14ac:dyDescent="0.3">
      <c r="A3913" t="s">
        <v>28</v>
      </c>
      <c r="B3913" t="s">
        <v>29</v>
      </c>
      <c r="C3913" t="s">
        <v>157</v>
      </c>
      <c r="D3913" t="s">
        <v>338</v>
      </c>
      <c r="E3913" t="s">
        <v>46</v>
      </c>
      <c r="F3913" t="s">
        <v>175</v>
      </c>
      <c r="G3913">
        <v>60</v>
      </c>
      <c r="H3913">
        <v>430297</v>
      </c>
      <c r="I3913" t="s">
        <v>58</v>
      </c>
      <c r="J3913" s="1">
        <v>45298</v>
      </c>
      <c r="K3913">
        <v>1100</v>
      </c>
      <c r="L3913" t="s">
        <v>16007</v>
      </c>
      <c r="M3913" t="s">
        <v>736</v>
      </c>
      <c r="N3913" t="s">
        <v>16008</v>
      </c>
      <c r="O3913" t="s">
        <v>16009</v>
      </c>
      <c r="P3913" t="s">
        <v>71</v>
      </c>
      <c r="Q3913">
        <v>8</v>
      </c>
      <c r="R3913" t="s">
        <v>88</v>
      </c>
      <c r="S3913" t="s">
        <v>118</v>
      </c>
      <c r="T3913">
        <v>60989</v>
      </c>
      <c r="U3913" s="1">
        <v>45436</v>
      </c>
      <c r="V3913" t="s">
        <v>140</v>
      </c>
      <c r="W3913">
        <v>257330</v>
      </c>
      <c r="X3913" t="s">
        <v>16010</v>
      </c>
      <c r="Y3913">
        <v>305</v>
      </c>
      <c r="Z3913">
        <v>953</v>
      </c>
      <c r="AA3913">
        <v>2</v>
      </c>
      <c r="AB3913" s="2" t="s">
        <v>16011</v>
      </c>
    </row>
    <row r="3914" spans="1:28" x14ac:dyDescent="0.3">
      <c r="A3914" t="s">
        <v>28</v>
      </c>
      <c r="B3914" t="s">
        <v>29</v>
      </c>
      <c r="C3914" t="s">
        <v>157</v>
      </c>
      <c r="D3914" t="s">
        <v>616</v>
      </c>
      <c r="E3914" t="s">
        <v>56</v>
      </c>
      <c r="F3914" t="s">
        <v>355</v>
      </c>
      <c r="G3914">
        <v>68</v>
      </c>
      <c r="H3914">
        <v>434869</v>
      </c>
      <c r="I3914" t="s">
        <v>58</v>
      </c>
      <c r="J3914" s="1">
        <v>45272</v>
      </c>
      <c r="K3914">
        <v>950</v>
      </c>
      <c r="L3914" t="s">
        <v>16012</v>
      </c>
      <c r="M3914" t="s">
        <v>1366</v>
      </c>
      <c r="N3914" t="s">
        <v>16013</v>
      </c>
      <c r="O3914">
        <v>4493351896</v>
      </c>
      <c r="P3914" t="s">
        <v>39</v>
      </c>
      <c r="Q3914">
        <v>17</v>
      </c>
      <c r="R3914" t="s">
        <v>88</v>
      </c>
      <c r="S3914" t="s">
        <v>41</v>
      </c>
      <c r="T3914">
        <v>57399</v>
      </c>
      <c r="U3914" s="1">
        <v>45514</v>
      </c>
      <c r="V3914" t="s">
        <v>64</v>
      </c>
      <c r="W3914">
        <v>431075</v>
      </c>
      <c r="X3914" t="s">
        <v>16014</v>
      </c>
      <c r="Y3914">
        <v>445</v>
      </c>
      <c r="Z3914">
        <v>1490</v>
      </c>
      <c r="AA3914">
        <v>7</v>
      </c>
      <c r="AB3914">
        <v>4172</v>
      </c>
    </row>
    <row r="3915" spans="1:28" x14ac:dyDescent="0.3">
      <c r="A3915" t="s">
        <v>28</v>
      </c>
      <c r="B3915" t="s">
        <v>29</v>
      </c>
      <c r="C3915" t="s">
        <v>157</v>
      </c>
      <c r="D3915" t="s">
        <v>566</v>
      </c>
      <c r="E3915" t="s">
        <v>56</v>
      </c>
      <c r="F3915" t="s">
        <v>83</v>
      </c>
      <c r="G3915">
        <v>33</v>
      </c>
      <c r="H3915">
        <v>416739</v>
      </c>
      <c r="I3915" t="s">
        <v>58</v>
      </c>
      <c r="J3915" s="1">
        <v>45622</v>
      </c>
      <c r="K3915">
        <v>800</v>
      </c>
      <c r="L3915" t="s">
        <v>3655</v>
      </c>
      <c r="M3915" t="s">
        <v>552</v>
      </c>
      <c r="N3915" t="s">
        <v>16015</v>
      </c>
      <c r="O3915" t="s">
        <v>16016</v>
      </c>
      <c r="P3915" t="s">
        <v>39</v>
      </c>
      <c r="Q3915">
        <v>11</v>
      </c>
      <c r="R3915" t="s">
        <v>88</v>
      </c>
      <c r="S3915" t="s">
        <v>63</v>
      </c>
      <c r="T3915">
        <v>44804</v>
      </c>
      <c r="U3915" s="1">
        <v>45370</v>
      </c>
      <c r="V3915" t="s">
        <v>72</v>
      </c>
      <c r="W3915">
        <v>738159</v>
      </c>
      <c r="X3915" t="s">
        <v>16017</v>
      </c>
      <c r="Y3915">
        <v>253</v>
      </c>
      <c r="Z3915">
        <v>2452</v>
      </c>
      <c r="AA3915">
        <v>2</v>
      </c>
      <c r="AB3915" s="2" t="s">
        <v>14346</v>
      </c>
    </row>
    <row r="3916" spans="1:28" x14ac:dyDescent="0.3">
      <c r="A3916" t="s">
        <v>28</v>
      </c>
      <c r="B3916" t="s">
        <v>29</v>
      </c>
      <c r="C3916" t="s">
        <v>193</v>
      </c>
      <c r="D3916" t="s">
        <v>45</v>
      </c>
      <c r="E3916" t="s">
        <v>46</v>
      </c>
      <c r="F3916" t="s">
        <v>83</v>
      </c>
      <c r="G3916">
        <v>37</v>
      </c>
      <c r="H3916">
        <v>439285</v>
      </c>
      <c r="I3916" t="s">
        <v>34</v>
      </c>
      <c r="J3916" s="1">
        <v>44414</v>
      </c>
      <c r="K3916">
        <v>1000</v>
      </c>
      <c r="L3916" t="s">
        <v>16018</v>
      </c>
      <c r="M3916" t="s">
        <v>68</v>
      </c>
      <c r="N3916" t="s">
        <v>16019</v>
      </c>
      <c r="O3916" t="s">
        <v>16020</v>
      </c>
      <c r="P3916" t="s">
        <v>71</v>
      </c>
      <c r="Q3916">
        <v>11</v>
      </c>
      <c r="R3916" t="s">
        <v>40</v>
      </c>
      <c r="S3916" t="s">
        <v>63</v>
      </c>
      <c r="T3916">
        <v>76061</v>
      </c>
      <c r="U3916" s="1">
        <v>45367</v>
      </c>
      <c r="V3916" t="s">
        <v>72</v>
      </c>
      <c r="W3916">
        <v>971727</v>
      </c>
      <c r="X3916" t="s">
        <v>16021</v>
      </c>
      <c r="Y3916">
        <v>290</v>
      </c>
      <c r="Z3916">
        <v>2225</v>
      </c>
      <c r="AA3916">
        <v>6</v>
      </c>
      <c r="AB3916">
        <v>5340</v>
      </c>
    </row>
    <row r="3917" spans="1:28" x14ac:dyDescent="0.3">
      <c r="A3917" t="s">
        <v>28</v>
      </c>
      <c r="B3917" t="s">
        <v>29</v>
      </c>
      <c r="C3917" t="s">
        <v>54</v>
      </c>
      <c r="D3917" t="s">
        <v>187</v>
      </c>
      <c r="E3917" t="s">
        <v>32</v>
      </c>
      <c r="F3917" t="s">
        <v>175</v>
      </c>
      <c r="G3917">
        <v>73</v>
      </c>
      <c r="H3917">
        <v>409190</v>
      </c>
      <c r="I3917" t="s">
        <v>58</v>
      </c>
      <c r="J3917" s="1">
        <v>45048</v>
      </c>
      <c r="K3917">
        <v>1100</v>
      </c>
      <c r="L3917" t="s">
        <v>16022</v>
      </c>
      <c r="M3917" t="s">
        <v>205</v>
      </c>
      <c r="N3917" t="s">
        <v>16023</v>
      </c>
      <c r="O3917" t="s">
        <v>16024</v>
      </c>
      <c r="P3917" t="s">
        <v>51</v>
      </c>
      <c r="Q3917">
        <v>14</v>
      </c>
      <c r="R3917" t="s">
        <v>40</v>
      </c>
      <c r="S3917" t="s">
        <v>63</v>
      </c>
      <c r="T3917">
        <v>16434</v>
      </c>
      <c r="U3917" s="1">
        <v>45428</v>
      </c>
      <c r="V3917" t="s">
        <v>140</v>
      </c>
      <c r="W3917">
        <v>403551</v>
      </c>
      <c r="X3917" t="s">
        <v>16025</v>
      </c>
      <c r="Y3917">
        <v>518</v>
      </c>
      <c r="Z3917">
        <v>617</v>
      </c>
      <c r="AA3917">
        <v>2</v>
      </c>
      <c r="AB3917">
        <v>493.6</v>
      </c>
    </row>
    <row r="3918" spans="1:28" x14ac:dyDescent="0.3">
      <c r="A3918" t="s">
        <v>28</v>
      </c>
      <c r="B3918" t="s">
        <v>29</v>
      </c>
      <c r="C3918" t="s">
        <v>157</v>
      </c>
      <c r="D3918" t="s">
        <v>163</v>
      </c>
      <c r="E3918" t="s">
        <v>56</v>
      </c>
      <c r="F3918" t="s">
        <v>33</v>
      </c>
      <c r="G3918">
        <v>30</v>
      </c>
      <c r="H3918">
        <v>434858</v>
      </c>
      <c r="I3918" t="s">
        <v>58</v>
      </c>
      <c r="J3918" s="1">
        <v>44919</v>
      </c>
      <c r="K3918">
        <v>1400</v>
      </c>
      <c r="L3918" t="s">
        <v>16026</v>
      </c>
      <c r="M3918" t="s">
        <v>1007</v>
      </c>
      <c r="N3918" t="s">
        <v>16027</v>
      </c>
      <c r="O3918" t="s">
        <v>16028</v>
      </c>
      <c r="P3918" t="s">
        <v>51</v>
      </c>
      <c r="Q3918">
        <v>9</v>
      </c>
      <c r="R3918" t="s">
        <v>40</v>
      </c>
      <c r="S3918" t="s">
        <v>79</v>
      </c>
      <c r="T3918">
        <v>12715</v>
      </c>
      <c r="U3918" s="1">
        <v>45331</v>
      </c>
      <c r="V3918" t="s">
        <v>119</v>
      </c>
      <c r="W3918">
        <v>676784</v>
      </c>
      <c r="X3918" t="s">
        <v>4412</v>
      </c>
      <c r="Y3918">
        <v>612</v>
      </c>
      <c r="Z3918">
        <v>1636</v>
      </c>
      <c r="AA3918">
        <v>2</v>
      </c>
      <c r="AB3918" s="2" t="s">
        <v>7632</v>
      </c>
    </row>
    <row r="3919" spans="1:28" x14ac:dyDescent="0.3">
      <c r="A3919" t="s">
        <v>28</v>
      </c>
      <c r="B3919" t="s">
        <v>29</v>
      </c>
      <c r="C3919" t="s">
        <v>54</v>
      </c>
      <c r="D3919" t="s">
        <v>611</v>
      </c>
      <c r="E3919" t="s">
        <v>46</v>
      </c>
      <c r="F3919" t="s">
        <v>33</v>
      </c>
      <c r="G3919">
        <v>89</v>
      </c>
      <c r="H3919">
        <v>401784</v>
      </c>
      <c r="I3919" t="s">
        <v>34</v>
      </c>
      <c r="J3919" s="1">
        <v>43895</v>
      </c>
      <c r="K3919">
        <v>1400</v>
      </c>
      <c r="L3919" t="s">
        <v>16029</v>
      </c>
      <c r="M3919" t="s">
        <v>269</v>
      </c>
      <c r="N3919" t="s">
        <v>16030</v>
      </c>
      <c r="O3919" t="s">
        <v>16031</v>
      </c>
      <c r="P3919" t="s">
        <v>87</v>
      </c>
      <c r="Q3919">
        <v>9</v>
      </c>
      <c r="R3919" t="s">
        <v>40</v>
      </c>
      <c r="S3919" t="s">
        <v>63</v>
      </c>
      <c r="T3919">
        <v>58859</v>
      </c>
      <c r="U3919" s="1">
        <v>45309</v>
      </c>
      <c r="V3919" t="s">
        <v>111</v>
      </c>
      <c r="W3919">
        <v>433579</v>
      </c>
      <c r="X3919" t="s">
        <v>16032</v>
      </c>
      <c r="Y3919">
        <v>603</v>
      </c>
      <c r="Z3919">
        <v>824</v>
      </c>
      <c r="AA3919">
        <v>1</v>
      </c>
      <c r="AB3919">
        <v>329.6</v>
      </c>
    </row>
    <row r="3920" spans="1:28" x14ac:dyDescent="0.3">
      <c r="A3920" t="s">
        <v>28</v>
      </c>
      <c r="B3920" t="s">
        <v>29</v>
      </c>
      <c r="C3920" t="s">
        <v>157</v>
      </c>
      <c r="D3920" t="s">
        <v>524</v>
      </c>
      <c r="E3920" t="s">
        <v>56</v>
      </c>
      <c r="F3920" t="s">
        <v>355</v>
      </c>
      <c r="G3920">
        <v>95</v>
      </c>
      <c r="H3920">
        <v>411389</v>
      </c>
      <c r="I3920" t="s">
        <v>58</v>
      </c>
      <c r="J3920" s="1">
        <v>44590</v>
      </c>
      <c r="K3920">
        <v>1300</v>
      </c>
      <c r="L3920" t="s">
        <v>16033</v>
      </c>
      <c r="M3920" t="s">
        <v>216</v>
      </c>
      <c r="N3920" t="s">
        <v>16034</v>
      </c>
      <c r="O3920">
        <f>1-163-803-6842</f>
        <v>-7807</v>
      </c>
      <c r="P3920" t="s">
        <v>87</v>
      </c>
      <c r="Q3920">
        <v>10</v>
      </c>
      <c r="R3920" t="s">
        <v>88</v>
      </c>
      <c r="S3920" t="s">
        <v>41</v>
      </c>
      <c r="T3920">
        <v>78461</v>
      </c>
      <c r="U3920" s="1">
        <v>45467</v>
      </c>
      <c r="V3920" t="s">
        <v>52</v>
      </c>
      <c r="W3920">
        <v>498168</v>
      </c>
      <c r="X3920" t="s">
        <v>16035</v>
      </c>
      <c r="Y3920">
        <v>662</v>
      </c>
      <c r="Z3920">
        <v>1751</v>
      </c>
      <c r="AA3920">
        <v>2</v>
      </c>
      <c r="AB3920" s="2" t="s">
        <v>16036</v>
      </c>
    </row>
    <row r="3921" spans="1:28" x14ac:dyDescent="0.3">
      <c r="A3921" t="s">
        <v>28</v>
      </c>
      <c r="B3921" t="s">
        <v>29</v>
      </c>
      <c r="C3921" t="s">
        <v>157</v>
      </c>
      <c r="D3921" t="s">
        <v>98</v>
      </c>
      <c r="E3921" t="s">
        <v>32</v>
      </c>
      <c r="F3921" t="s">
        <v>355</v>
      </c>
      <c r="G3921">
        <v>53</v>
      </c>
      <c r="H3921">
        <v>430067</v>
      </c>
      <c r="I3921" t="s">
        <v>58</v>
      </c>
      <c r="J3921" s="1">
        <v>44541</v>
      </c>
      <c r="K3921">
        <v>1100</v>
      </c>
      <c r="L3921" t="s">
        <v>11445</v>
      </c>
      <c r="M3921" t="s">
        <v>843</v>
      </c>
      <c r="N3921" t="s">
        <v>16037</v>
      </c>
      <c r="O3921" t="s">
        <v>16038</v>
      </c>
      <c r="P3921" t="s">
        <v>87</v>
      </c>
      <c r="Q3921">
        <v>5</v>
      </c>
      <c r="R3921" t="s">
        <v>40</v>
      </c>
      <c r="S3921" t="s">
        <v>79</v>
      </c>
      <c r="T3921">
        <v>78656</v>
      </c>
      <c r="U3921" s="1">
        <v>45454</v>
      </c>
      <c r="V3921" t="s">
        <v>52</v>
      </c>
      <c r="W3921">
        <v>107388</v>
      </c>
      <c r="X3921" t="s">
        <v>16039</v>
      </c>
      <c r="Y3921">
        <v>695</v>
      </c>
      <c r="Z3921">
        <v>2337</v>
      </c>
      <c r="AA3921">
        <v>6</v>
      </c>
      <c r="AB3921">
        <v>5608.8</v>
      </c>
    </row>
    <row r="3922" spans="1:28" x14ac:dyDescent="0.3">
      <c r="A3922" t="s">
        <v>28</v>
      </c>
      <c r="B3922" t="s">
        <v>29</v>
      </c>
      <c r="C3922" t="s">
        <v>44</v>
      </c>
      <c r="D3922" t="s">
        <v>45</v>
      </c>
      <c r="E3922" t="s">
        <v>56</v>
      </c>
      <c r="F3922" t="s">
        <v>150</v>
      </c>
      <c r="G3922">
        <v>57</v>
      </c>
      <c r="H3922">
        <v>412416</v>
      </c>
      <c r="I3922" t="s">
        <v>34</v>
      </c>
      <c r="J3922" s="1">
        <v>44737</v>
      </c>
      <c r="K3922">
        <v>1200</v>
      </c>
      <c r="L3922" t="s">
        <v>16040</v>
      </c>
      <c r="M3922" t="s">
        <v>919</v>
      </c>
      <c r="N3922" t="s">
        <v>16041</v>
      </c>
      <c r="O3922" t="s">
        <v>16042</v>
      </c>
      <c r="P3922" t="s">
        <v>87</v>
      </c>
      <c r="Q3922">
        <v>15</v>
      </c>
      <c r="R3922" t="s">
        <v>88</v>
      </c>
      <c r="S3922" t="s">
        <v>118</v>
      </c>
      <c r="T3922">
        <v>78599</v>
      </c>
      <c r="U3922" s="1">
        <v>45464</v>
      </c>
      <c r="V3922" t="s">
        <v>52</v>
      </c>
      <c r="W3922">
        <v>400609</v>
      </c>
      <c r="X3922" t="s">
        <v>16043</v>
      </c>
      <c r="Y3922">
        <v>675</v>
      </c>
      <c r="Z3922">
        <v>732</v>
      </c>
      <c r="AA3922">
        <v>8</v>
      </c>
      <c r="AB3922">
        <v>2342.4</v>
      </c>
    </row>
    <row r="3923" spans="1:28" x14ac:dyDescent="0.3">
      <c r="A3923" t="s">
        <v>28</v>
      </c>
      <c r="B3923" t="s">
        <v>29</v>
      </c>
      <c r="C3923" t="s">
        <v>193</v>
      </c>
      <c r="D3923" t="s">
        <v>134</v>
      </c>
      <c r="E3923" t="s">
        <v>32</v>
      </c>
      <c r="F3923" t="s">
        <v>175</v>
      </c>
      <c r="G3923">
        <v>79</v>
      </c>
      <c r="H3923">
        <v>436356</v>
      </c>
      <c r="I3923" t="s">
        <v>58</v>
      </c>
      <c r="J3923" s="1">
        <v>43922</v>
      </c>
      <c r="K3923">
        <v>1300</v>
      </c>
      <c r="L3923" t="s">
        <v>16044</v>
      </c>
      <c r="M3923" t="s">
        <v>68</v>
      </c>
      <c r="N3923" t="s">
        <v>16045</v>
      </c>
      <c r="O3923" t="s">
        <v>16046</v>
      </c>
      <c r="P3923" t="s">
        <v>87</v>
      </c>
      <c r="Q3923">
        <v>18</v>
      </c>
      <c r="R3923" t="s">
        <v>40</v>
      </c>
      <c r="S3923" t="s">
        <v>41</v>
      </c>
      <c r="T3923">
        <v>21987</v>
      </c>
      <c r="U3923" s="1">
        <v>45329</v>
      </c>
      <c r="V3923" t="s">
        <v>119</v>
      </c>
      <c r="W3923">
        <v>779575</v>
      </c>
      <c r="X3923" t="s">
        <v>16047</v>
      </c>
      <c r="Y3923">
        <v>374</v>
      </c>
      <c r="Z3923">
        <v>1019</v>
      </c>
      <c r="AA3923">
        <v>3</v>
      </c>
      <c r="AB3923">
        <v>1222.8</v>
      </c>
    </row>
    <row r="3924" spans="1:28" x14ac:dyDescent="0.3">
      <c r="A3924" t="s">
        <v>28</v>
      </c>
      <c r="B3924" t="s">
        <v>29</v>
      </c>
      <c r="C3924" t="s">
        <v>54</v>
      </c>
      <c r="D3924" t="s">
        <v>142</v>
      </c>
      <c r="E3924" t="s">
        <v>32</v>
      </c>
      <c r="F3924" t="s">
        <v>57</v>
      </c>
      <c r="G3924">
        <v>85</v>
      </c>
      <c r="H3924">
        <v>431678</v>
      </c>
      <c r="I3924" t="s">
        <v>34</v>
      </c>
      <c r="J3924" s="1">
        <v>44397</v>
      </c>
      <c r="K3924">
        <v>1400</v>
      </c>
      <c r="L3924" t="s">
        <v>11458</v>
      </c>
      <c r="M3924" t="s">
        <v>843</v>
      </c>
      <c r="N3924" t="s">
        <v>16048</v>
      </c>
      <c r="O3924" t="s">
        <v>16049</v>
      </c>
      <c r="P3924" t="s">
        <v>71</v>
      </c>
      <c r="Q3924">
        <v>9</v>
      </c>
      <c r="R3924" t="s">
        <v>40</v>
      </c>
      <c r="S3924" t="s">
        <v>41</v>
      </c>
      <c r="T3924">
        <v>65354</v>
      </c>
      <c r="U3924" s="1">
        <v>45532</v>
      </c>
      <c r="V3924" t="s">
        <v>64</v>
      </c>
      <c r="W3924">
        <v>140575</v>
      </c>
      <c r="X3924" t="s">
        <v>16050</v>
      </c>
      <c r="Y3924">
        <v>866</v>
      </c>
      <c r="Z3924">
        <v>2767</v>
      </c>
      <c r="AA3924">
        <v>8</v>
      </c>
      <c r="AB3924">
        <v>8854.4</v>
      </c>
    </row>
    <row r="3925" spans="1:28" x14ac:dyDescent="0.3">
      <c r="A3925" t="s">
        <v>28</v>
      </c>
      <c r="B3925" t="s">
        <v>29</v>
      </c>
      <c r="C3925" t="s">
        <v>193</v>
      </c>
      <c r="D3925" t="s">
        <v>237</v>
      </c>
      <c r="E3925" t="s">
        <v>32</v>
      </c>
      <c r="F3925" t="s">
        <v>113</v>
      </c>
      <c r="G3925">
        <v>85</v>
      </c>
      <c r="H3925">
        <v>438586</v>
      </c>
      <c r="I3925" t="s">
        <v>34</v>
      </c>
      <c r="J3925" s="1">
        <v>44980</v>
      </c>
      <c r="K3925">
        <v>1200</v>
      </c>
      <c r="L3925" t="s">
        <v>16051</v>
      </c>
      <c r="M3925" t="s">
        <v>670</v>
      </c>
      <c r="N3925" t="s">
        <v>16052</v>
      </c>
      <c r="O3925" t="s">
        <v>16053</v>
      </c>
      <c r="P3925" t="s">
        <v>71</v>
      </c>
      <c r="Q3925">
        <v>14</v>
      </c>
      <c r="R3925" t="s">
        <v>88</v>
      </c>
      <c r="S3925" t="s">
        <v>63</v>
      </c>
      <c r="T3925">
        <v>86096</v>
      </c>
      <c r="U3925" s="1">
        <v>45472</v>
      </c>
      <c r="V3925" t="s">
        <v>52</v>
      </c>
      <c r="W3925">
        <v>455475</v>
      </c>
      <c r="X3925" t="s">
        <v>16054</v>
      </c>
      <c r="Y3925">
        <v>481</v>
      </c>
      <c r="Z3925">
        <v>1710</v>
      </c>
      <c r="AA3925">
        <v>4</v>
      </c>
      <c r="AB3925">
        <v>2736</v>
      </c>
    </row>
    <row r="3926" spans="1:28" x14ac:dyDescent="0.3">
      <c r="A3926" t="s">
        <v>28</v>
      </c>
      <c r="B3926" t="s">
        <v>29</v>
      </c>
      <c r="C3926" t="s">
        <v>30</v>
      </c>
      <c r="D3926" t="s">
        <v>621</v>
      </c>
      <c r="E3926" t="s">
        <v>46</v>
      </c>
      <c r="F3926" t="s">
        <v>135</v>
      </c>
      <c r="G3926">
        <v>25</v>
      </c>
      <c r="H3926">
        <v>434813</v>
      </c>
      <c r="I3926" t="s">
        <v>58</v>
      </c>
      <c r="J3926" s="1">
        <v>43899</v>
      </c>
      <c r="K3926">
        <v>950</v>
      </c>
      <c r="L3926" t="s">
        <v>16055</v>
      </c>
      <c r="M3926" t="s">
        <v>1007</v>
      </c>
      <c r="N3926" t="s">
        <v>16056</v>
      </c>
      <c r="O3926" t="s">
        <v>16057</v>
      </c>
      <c r="P3926" t="s">
        <v>51</v>
      </c>
      <c r="Q3926">
        <v>17</v>
      </c>
      <c r="R3926" t="s">
        <v>40</v>
      </c>
      <c r="S3926" t="s">
        <v>41</v>
      </c>
      <c r="T3926">
        <v>34603</v>
      </c>
      <c r="U3926" s="1">
        <v>45466</v>
      </c>
      <c r="V3926" t="s">
        <v>52</v>
      </c>
      <c r="W3926">
        <v>830062</v>
      </c>
      <c r="X3926" t="s">
        <v>16058</v>
      </c>
      <c r="Y3926">
        <v>218</v>
      </c>
      <c r="Z3926">
        <v>723</v>
      </c>
      <c r="AA3926">
        <v>5</v>
      </c>
      <c r="AB3926">
        <v>1446</v>
      </c>
    </row>
    <row r="3927" spans="1:28" x14ac:dyDescent="0.3">
      <c r="A3927" t="s">
        <v>28</v>
      </c>
      <c r="B3927" t="s">
        <v>29</v>
      </c>
      <c r="C3927" t="s">
        <v>66</v>
      </c>
      <c r="D3927" t="s">
        <v>637</v>
      </c>
      <c r="E3927" t="s">
        <v>46</v>
      </c>
      <c r="F3927" t="s">
        <v>106</v>
      </c>
      <c r="G3927">
        <v>17</v>
      </c>
      <c r="H3927">
        <v>435116</v>
      </c>
      <c r="I3927" t="s">
        <v>58</v>
      </c>
      <c r="J3927" s="1">
        <v>44846</v>
      </c>
      <c r="K3927">
        <v>1400</v>
      </c>
      <c r="L3927" t="s">
        <v>10523</v>
      </c>
      <c r="M3927" t="s">
        <v>1017</v>
      </c>
      <c r="N3927" t="s">
        <v>16059</v>
      </c>
      <c r="O3927" t="s">
        <v>16060</v>
      </c>
      <c r="P3927" t="s">
        <v>87</v>
      </c>
      <c r="Q3927">
        <v>10</v>
      </c>
      <c r="R3927" t="s">
        <v>40</v>
      </c>
      <c r="S3927" t="s">
        <v>63</v>
      </c>
      <c r="T3927">
        <v>42717</v>
      </c>
      <c r="U3927" s="1">
        <v>45627</v>
      </c>
      <c r="V3927" t="s">
        <v>259</v>
      </c>
      <c r="W3927">
        <v>147021</v>
      </c>
      <c r="X3927" t="s">
        <v>16061</v>
      </c>
      <c r="Y3927">
        <v>340</v>
      </c>
      <c r="Z3927">
        <v>2124</v>
      </c>
      <c r="AA3927">
        <v>3</v>
      </c>
      <c r="AB3927">
        <v>2548.8000000000002</v>
      </c>
    </row>
    <row r="3928" spans="1:28" x14ac:dyDescent="0.3">
      <c r="A3928" t="s">
        <v>28</v>
      </c>
      <c r="B3928" t="s">
        <v>29</v>
      </c>
      <c r="C3928" t="s">
        <v>157</v>
      </c>
      <c r="D3928" t="s">
        <v>467</v>
      </c>
      <c r="E3928" t="s">
        <v>46</v>
      </c>
      <c r="F3928" t="s">
        <v>99</v>
      </c>
      <c r="G3928">
        <v>77</v>
      </c>
      <c r="H3928">
        <v>423984</v>
      </c>
      <c r="I3928" t="s">
        <v>58</v>
      </c>
      <c r="J3928" s="1">
        <v>44880</v>
      </c>
      <c r="K3928">
        <v>1000</v>
      </c>
      <c r="L3928" t="s">
        <v>16062</v>
      </c>
      <c r="M3928" t="s">
        <v>1072</v>
      </c>
      <c r="N3928" t="s">
        <v>16063</v>
      </c>
      <c r="O3928">
        <v>2856456556</v>
      </c>
      <c r="P3928" t="s">
        <v>39</v>
      </c>
      <c r="Q3928">
        <v>12</v>
      </c>
      <c r="R3928" t="s">
        <v>88</v>
      </c>
      <c r="S3928" t="s">
        <v>41</v>
      </c>
      <c r="T3928">
        <v>73117</v>
      </c>
      <c r="U3928" s="1">
        <v>45427</v>
      </c>
      <c r="V3928" t="s">
        <v>140</v>
      </c>
      <c r="W3928">
        <v>146140</v>
      </c>
      <c r="X3928" t="s">
        <v>16064</v>
      </c>
      <c r="Y3928">
        <v>703</v>
      </c>
      <c r="Z3928">
        <v>2940</v>
      </c>
      <c r="AA3928">
        <v>5</v>
      </c>
      <c r="AB3928">
        <v>5880</v>
      </c>
    </row>
    <row r="3929" spans="1:28" x14ac:dyDescent="0.3">
      <c r="A3929" t="s">
        <v>28</v>
      </c>
      <c r="B3929" t="s">
        <v>29</v>
      </c>
      <c r="C3929" t="s">
        <v>193</v>
      </c>
      <c r="D3929" t="s">
        <v>142</v>
      </c>
      <c r="E3929" t="s">
        <v>46</v>
      </c>
      <c r="F3929" t="s">
        <v>99</v>
      </c>
      <c r="G3929">
        <v>63</v>
      </c>
      <c r="H3929">
        <v>404006</v>
      </c>
      <c r="I3929" t="s">
        <v>58</v>
      </c>
      <c r="J3929" s="1">
        <v>43862</v>
      </c>
      <c r="K3929">
        <v>1400</v>
      </c>
      <c r="L3929" t="s">
        <v>16065</v>
      </c>
      <c r="M3929" t="s">
        <v>1118</v>
      </c>
      <c r="N3929" t="s">
        <v>16066</v>
      </c>
      <c r="O3929" t="s">
        <v>16067</v>
      </c>
      <c r="P3929" t="s">
        <v>87</v>
      </c>
      <c r="Q3929">
        <v>12</v>
      </c>
      <c r="R3929" t="s">
        <v>40</v>
      </c>
      <c r="S3929" t="s">
        <v>118</v>
      </c>
      <c r="T3929">
        <v>42112</v>
      </c>
      <c r="U3929" s="1">
        <v>45358</v>
      </c>
      <c r="V3929" t="s">
        <v>72</v>
      </c>
      <c r="W3929">
        <v>779888</v>
      </c>
      <c r="X3929" t="s">
        <v>16068</v>
      </c>
      <c r="Y3929">
        <v>366</v>
      </c>
      <c r="Z3929">
        <v>802</v>
      </c>
      <c r="AA3929">
        <v>7</v>
      </c>
      <c r="AB3929">
        <v>2245.6</v>
      </c>
    </row>
    <row r="3930" spans="1:28" x14ac:dyDescent="0.3">
      <c r="A3930" t="s">
        <v>28</v>
      </c>
      <c r="B3930" t="s">
        <v>29</v>
      </c>
      <c r="C3930" t="s">
        <v>148</v>
      </c>
      <c r="D3930" t="s">
        <v>349</v>
      </c>
      <c r="E3930" t="s">
        <v>32</v>
      </c>
      <c r="F3930" t="s">
        <v>83</v>
      </c>
      <c r="G3930">
        <v>90</v>
      </c>
      <c r="H3930">
        <v>417144</v>
      </c>
      <c r="I3930" t="s">
        <v>58</v>
      </c>
      <c r="J3930" s="1">
        <v>45340</v>
      </c>
      <c r="K3930">
        <v>800</v>
      </c>
      <c r="L3930" t="s">
        <v>16069</v>
      </c>
      <c r="M3930" t="s">
        <v>115</v>
      </c>
      <c r="N3930" t="s">
        <v>16070</v>
      </c>
      <c r="O3930" t="s">
        <v>16071</v>
      </c>
      <c r="P3930" t="s">
        <v>71</v>
      </c>
      <c r="Q3930">
        <v>5</v>
      </c>
      <c r="R3930" t="s">
        <v>88</v>
      </c>
      <c r="S3930" t="s">
        <v>118</v>
      </c>
      <c r="T3930">
        <v>92257</v>
      </c>
      <c r="U3930" s="1">
        <v>45600</v>
      </c>
      <c r="V3930" t="s">
        <v>42</v>
      </c>
      <c r="W3930">
        <v>268339</v>
      </c>
      <c r="X3930" t="s">
        <v>16072</v>
      </c>
      <c r="Y3930">
        <v>463</v>
      </c>
      <c r="Z3930">
        <v>2712</v>
      </c>
      <c r="AA3930">
        <v>8</v>
      </c>
      <c r="AB3930">
        <v>8678.4</v>
      </c>
    </row>
    <row r="3931" spans="1:28" x14ac:dyDescent="0.3">
      <c r="A3931" t="s">
        <v>28</v>
      </c>
      <c r="B3931" t="s">
        <v>29</v>
      </c>
      <c r="C3931" t="s">
        <v>30</v>
      </c>
      <c r="D3931" t="s">
        <v>170</v>
      </c>
      <c r="E3931" t="s">
        <v>32</v>
      </c>
      <c r="F3931" t="s">
        <v>57</v>
      </c>
      <c r="G3931">
        <v>15</v>
      </c>
      <c r="H3931">
        <v>422436</v>
      </c>
      <c r="I3931" t="s">
        <v>58</v>
      </c>
      <c r="J3931" s="1">
        <v>44911</v>
      </c>
      <c r="K3931">
        <v>950</v>
      </c>
      <c r="L3931" t="s">
        <v>16073</v>
      </c>
      <c r="M3931" t="s">
        <v>76</v>
      </c>
      <c r="N3931" t="s">
        <v>16074</v>
      </c>
      <c r="O3931" t="s">
        <v>16075</v>
      </c>
      <c r="P3931" t="s">
        <v>51</v>
      </c>
      <c r="Q3931">
        <v>19</v>
      </c>
      <c r="R3931" t="s">
        <v>88</v>
      </c>
      <c r="S3931" t="s">
        <v>118</v>
      </c>
      <c r="T3931">
        <v>80268</v>
      </c>
      <c r="U3931" s="1">
        <v>45559</v>
      </c>
      <c r="V3931" t="s">
        <v>180</v>
      </c>
      <c r="W3931">
        <v>558357</v>
      </c>
      <c r="X3931" t="s">
        <v>16076</v>
      </c>
      <c r="Y3931">
        <v>764</v>
      </c>
      <c r="Z3931">
        <v>2842</v>
      </c>
      <c r="AA3931">
        <v>6</v>
      </c>
      <c r="AB3931">
        <v>6820.8</v>
      </c>
    </row>
    <row r="3932" spans="1:28" x14ac:dyDescent="0.3">
      <c r="A3932" t="s">
        <v>28</v>
      </c>
      <c r="B3932" t="s">
        <v>29</v>
      </c>
      <c r="C3932" t="s">
        <v>157</v>
      </c>
      <c r="D3932" t="s">
        <v>611</v>
      </c>
      <c r="E3932" t="s">
        <v>56</v>
      </c>
      <c r="F3932" t="s">
        <v>135</v>
      </c>
      <c r="G3932">
        <v>96</v>
      </c>
      <c r="H3932">
        <v>434683</v>
      </c>
      <c r="I3932" t="s">
        <v>58</v>
      </c>
      <c r="J3932" s="1">
        <v>44316</v>
      </c>
      <c r="K3932">
        <v>800</v>
      </c>
      <c r="L3932" t="s">
        <v>16077</v>
      </c>
      <c r="M3932" t="s">
        <v>843</v>
      </c>
      <c r="N3932" t="s">
        <v>16078</v>
      </c>
      <c r="O3932" t="s">
        <v>16079</v>
      </c>
      <c r="P3932" t="s">
        <v>71</v>
      </c>
      <c r="Q3932">
        <v>9</v>
      </c>
      <c r="R3932" t="s">
        <v>40</v>
      </c>
      <c r="S3932" t="s">
        <v>63</v>
      </c>
      <c r="T3932">
        <v>77038</v>
      </c>
      <c r="U3932" s="1">
        <v>45617</v>
      </c>
      <c r="V3932" t="s">
        <v>42</v>
      </c>
      <c r="W3932">
        <v>243434</v>
      </c>
      <c r="X3932" t="s">
        <v>9323</v>
      </c>
      <c r="Y3932">
        <v>893</v>
      </c>
      <c r="Z3932">
        <v>1074</v>
      </c>
      <c r="AA3932">
        <v>1</v>
      </c>
      <c r="AB3932">
        <v>429.6</v>
      </c>
    </row>
    <row r="3933" spans="1:28" x14ac:dyDescent="0.3">
      <c r="A3933" t="s">
        <v>28</v>
      </c>
      <c r="B3933" t="s">
        <v>29</v>
      </c>
      <c r="C3933" t="s">
        <v>30</v>
      </c>
      <c r="D3933" t="s">
        <v>267</v>
      </c>
      <c r="E3933" t="s">
        <v>32</v>
      </c>
      <c r="F3933" t="s">
        <v>33</v>
      </c>
      <c r="G3933">
        <v>32</v>
      </c>
      <c r="H3933">
        <v>417809</v>
      </c>
      <c r="I3933" t="s">
        <v>58</v>
      </c>
      <c r="J3933" s="1">
        <v>44750</v>
      </c>
      <c r="K3933">
        <v>1400</v>
      </c>
      <c r="L3933" t="s">
        <v>16080</v>
      </c>
      <c r="M3933" t="s">
        <v>1198</v>
      </c>
      <c r="N3933" t="s">
        <v>16081</v>
      </c>
      <c r="O3933" t="s">
        <v>16082</v>
      </c>
      <c r="P3933" t="s">
        <v>71</v>
      </c>
      <c r="Q3933">
        <v>5</v>
      </c>
      <c r="R3933" t="s">
        <v>40</v>
      </c>
      <c r="S3933" t="s">
        <v>79</v>
      </c>
      <c r="T3933">
        <v>96870</v>
      </c>
      <c r="U3933" s="1">
        <v>45345</v>
      </c>
      <c r="V3933" t="s">
        <v>119</v>
      </c>
      <c r="W3933">
        <v>531119</v>
      </c>
      <c r="X3933" t="s">
        <v>5205</v>
      </c>
      <c r="Y3933">
        <v>226</v>
      </c>
      <c r="Z3933">
        <v>1537</v>
      </c>
      <c r="AA3933">
        <v>3</v>
      </c>
      <c r="AB3933">
        <v>1844.4</v>
      </c>
    </row>
    <row r="3934" spans="1:28" x14ac:dyDescent="0.3">
      <c r="A3934" t="s">
        <v>28</v>
      </c>
      <c r="B3934" t="s">
        <v>29</v>
      </c>
      <c r="C3934" t="s">
        <v>54</v>
      </c>
      <c r="D3934" t="s">
        <v>637</v>
      </c>
      <c r="E3934" t="s">
        <v>56</v>
      </c>
      <c r="F3934" t="s">
        <v>106</v>
      </c>
      <c r="G3934">
        <v>85</v>
      </c>
      <c r="H3934">
        <v>408617</v>
      </c>
      <c r="I3934" t="s">
        <v>34</v>
      </c>
      <c r="J3934" s="1">
        <v>44162</v>
      </c>
      <c r="K3934">
        <v>1400</v>
      </c>
      <c r="L3934" t="s">
        <v>16083</v>
      </c>
      <c r="M3934" t="s">
        <v>108</v>
      </c>
      <c r="N3934" t="s">
        <v>16084</v>
      </c>
      <c r="O3934" t="s">
        <v>16085</v>
      </c>
      <c r="P3934" t="s">
        <v>87</v>
      </c>
      <c r="Q3934">
        <v>13</v>
      </c>
      <c r="R3934" t="s">
        <v>40</v>
      </c>
      <c r="S3934" t="s">
        <v>118</v>
      </c>
      <c r="T3934">
        <v>11865</v>
      </c>
      <c r="U3934" s="1">
        <v>45604</v>
      </c>
      <c r="V3934" t="s">
        <v>42</v>
      </c>
      <c r="W3934">
        <v>521918</v>
      </c>
      <c r="X3934" t="s">
        <v>16086</v>
      </c>
      <c r="Y3934">
        <v>548</v>
      </c>
      <c r="Z3934">
        <v>1266</v>
      </c>
      <c r="AA3934">
        <v>7</v>
      </c>
      <c r="AB3934">
        <v>3544.8</v>
      </c>
    </row>
    <row r="3935" spans="1:28" x14ac:dyDescent="0.3">
      <c r="A3935" t="s">
        <v>28</v>
      </c>
      <c r="B3935" t="s">
        <v>29</v>
      </c>
      <c r="C3935" t="s">
        <v>54</v>
      </c>
      <c r="D3935" t="s">
        <v>546</v>
      </c>
      <c r="E3935" t="s">
        <v>56</v>
      </c>
      <c r="F3935" t="s">
        <v>150</v>
      </c>
      <c r="G3935">
        <v>14</v>
      </c>
      <c r="H3935">
        <v>428474</v>
      </c>
      <c r="I3935" t="s">
        <v>34</v>
      </c>
      <c r="J3935" s="1">
        <v>44952</v>
      </c>
      <c r="K3935">
        <v>1000</v>
      </c>
      <c r="L3935" t="s">
        <v>16087</v>
      </c>
      <c r="M3935" t="s">
        <v>232</v>
      </c>
      <c r="N3935" t="s">
        <v>16088</v>
      </c>
      <c r="O3935" t="s">
        <v>16089</v>
      </c>
      <c r="P3935" t="s">
        <v>71</v>
      </c>
      <c r="Q3935">
        <v>8</v>
      </c>
      <c r="R3935" t="s">
        <v>88</v>
      </c>
      <c r="S3935" t="s">
        <v>79</v>
      </c>
      <c r="T3935">
        <v>93137</v>
      </c>
      <c r="U3935" s="1">
        <v>45470</v>
      </c>
      <c r="V3935" t="s">
        <v>52</v>
      </c>
      <c r="W3935">
        <v>357734</v>
      </c>
      <c r="X3935" t="s">
        <v>16090</v>
      </c>
      <c r="Y3935">
        <v>759</v>
      </c>
      <c r="Z3935">
        <v>2451</v>
      </c>
      <c r="AA3935">
        <v>6</v>
      </c>
      <c r="AB3935" s="2" t="s">
        <v>12274</v>
      </c>
    </row>
    <row r="3936" spans="1:28" x14ac:dyDescent="0.3">
      <c r="A3936" t="s">
        <v>28</v>
      </c>
      <c r="B3936" t="s">
        <v>29</v>
      </c>
      <c r="C3936" t="s">
        <v>66</v>
      </c>
      <c r="D3936" t="s">
        <v>274</v>
      </c>
      <c r="E3936" t="s">
        <v>46</v>
      </c>
      <c r="F3936" t="s">
        <v>355</v>
      </c>
      <c r="G3936">
        <v>28</v>
      </c>
      <c r="H3936">
        <v>437703</v>
      </c>
      <c r="I3936" t="s">
        <v>34</v>
      </c>
      <c r="J3936" s="1">
        <v>44668</v>
      </c>
      <c r="K3936">
        <v>1400</v>
      </c>
      <c r="L3936" t="s">
        <v>16091</v>
      </c>
      <c r="M3936" t="s">
        <v>506</v>
      </c>
      <c r="N3936" t="s">
        <v>16092</v>
      </c>
      <c r="O3936" t="s">
        <v>16093</v>
      </c>
      <c r="P3936" t="s">
        <v>87</v>
      </c>
      <c r="Q3936">
        <v>12</v>
      </c>
      <c r="R3936" t="s">
        <v>88</v>
      </c>
      <c r="S3936" t="s">
        <v>41</v>
      </c>
      <c r="T3936">
        <v>28934</v>
      </c>
      <c r="U3936" s="1">
        <v>45497</v>
      </c>
      <c r="V3936" t="s">
        <v>126</v>
      </c>
      <c r="W3936">
        <v>922706</v>
      </c>
      <c r="X3936" t="s">
        <v>16094</v>
      </c>
      <c r="Y3936">
        <v>290</v>
      </c>
      <c r="Z3936">
        <v>2023</v>
      </c>
      <c r="AA3936">
        <v>2</v>
      </c>
      <c r="AB3936">
        <v>1618.4</v>
      </c>
    </row>
    <row r="3937" spans="1:28" x14ac:dyDescent="0.3">
      <c r="A3937" t="s">
        <v>28</v>
      </c>
      <c r="B3937" t="s">
        <v>29</v>
      </c>
      <c r="C3937" t="s">
        <v>91</v>
      </c>
      <c r="D3937" t="s">
        <v>227</v>
      </c>
      <c r="E3937" t="s">
        <v>56</v>
      </c>
      <c r="F3937" t="s">
        <v>175</v>
      </c>
      <c r="G3937">
        <v>80</v>
      </c>
      <c r="H3937">
        <v>425891</v>
      </c>
      <c r="I3937" t="s">
        <v>58</v>
      </c>
      <c r="J3937" s="1">
        <v>44456</v>
      </c>
      <c r="K3937">
        <v>1200</v>
      </c>
      <c r="L3937" t="s">
        <v>16095</v>
      </c>
      <c r="M3937" t="s">
        <v>731</v>
      </c>
      <c r="N3937" t="s">
        <v>16096</v>
      </c>
      <c r="O3937" t="s">
        <v>16097</v>
      </c>
      <c r="P3937" t="s">
        <v>39</v>
      </c>
      <c r="Q3937">
        <v>9</v>
      </c>
      <c r="R3937" t="s">
        <v>40</v>
      </c>
      <c r="S3937" t="s">
        <v>41</v>
      </c>
      <c r="T3937">
        <v>26819</v>
      </c>
      <c r="U3937" s="1">
        <v>45394</v>
      </c>
      <c r="V3937" t="s">
        <v>80</v>
      </c>
      <c r="W3937">
        <v>644215</v>
      </c>
      <c r="X3937" t="s">
        <v>16098</v>
      </c>
      <c r="Y3937">
        <v>700</v>
      </c>
      <c r="Z3937">
        <v>1877</v>
      </c>
      <c r="AA3937">
        <v>1</v>
      </c>
      <c r="AB3937" s="2" t="s">
        <v>16099</v>
      </c>
    </row>
    <row r="3938" spans="1:28" x14ac:dyDescent="0.3">
      <c r="A3938" t="s">
        <v>28</v>
      </c>
      <c r="B3938" t="s">
        <v>29</v>
      </c>
      <c r="C3938" t="s">
        <v>44</v>
      </c>
      <c r="D3938" t="s">
        <v>182</v>
      </c>
      <c r="E3938" t="s">
        <v>32</v>
      </c>
      <c r="F3938" t="s">
        <v>106</v>
      </c>
      <c r="G3938">
        <v>4</v>
      </c>
      <c r="H3938">
        <v>414656</v>
      </c>
      <c r="I3938" t="s">
        <v>58</v>
      </c>
      <c r="J3938" s="1">
        <v>44940</v>
      </c>
      <c r="K3938">
        <v>1200</v>
      </c>
      <c r="L3938" t="s">
        <v>16100</v>
      </c>
      <c r="M3938" t="s">
        <v>172</v>
      </c>
      <c r="N3938" t="s">
        <v>16101</v>
      </c>
      <c r="O3938" t="s">
        <v>16102</v>
      </c>
      <c r="P3938" t="s">
        <v>71</v>
      </c>
      <c r="Q3938">
        <v>9</v>
      </c>
      <c r="R3938" t="s">
        <v>88</v>
      </c>
      <c r="S3938" t="s">
        <v>63</v>
      </c>
      <c r="T3938">
        <v>43261</v>
      </c>
      <c r="U3938" s="1">
        <v>45384</v>
      </c>
      <c r="V3938" t="s">
        <v>80</v>
      </c>
      <c r="W3938">
        <v>266149</v>
      </c>
      <c r="X3938" t="s">
        <v>333</v>
      </c>
      <c r="Y3938">
        <v>460</v>
      </c>
      <c r="Z3938">
        <v>2248</v>
      </c>
      <c r="AA3938">
        <v>6</v>
      </c>
      <c r="AB3938" s="2" t="s">
        <v>10096</v>
      </c>
    </row>
    <row r="3939" spans="1:28" x14ac:dyDescent="0.3">
      <c r="A3939" t="s">
        <v>28</v>
      </c>
      <c r="B3939" t="s">
        <v>29</v>
      </c>
      <c r="C3939" t="s">
        <v>157</v>
      </c>
      <c r="D3939" t="s">
        <v>274</v>
      </c>
      <c r="E3939" t="s">
        <v>32</v>
      </c>
      <c r="F3939" t="s">
        <v>113</v>
      </c>
      <c r="G3939">
        <v>51</v>
      </c>
      <c r="H3939">
        <v>421132</v>
      </c>
      <c r="I3939" t="s">
        <v>34</v>
      </c>
      <c r="J3939" s="1">
        <v>45197</v>
      </c>
      <c r="K3939">
        <v>800</v>
      </c>
      <c r="L3939" t="s">
        <v>5730</v>
      </c>
      <c r="M3939" t="s">
        <v>1030</v>
      </c>
      <c r="N3939" t="s">
        <v>16103</v>
      </c>
      <c r="O3939" t="s">
        <v>16104</v>
      </c>
      <c r="P3939" t="s">
        <v>39</v>
      </c>
      <c r="Q3939">
        <v>3</v>
      </c>
      <c r="R3939" t="s">
        <v>40</v>
      </c>
      <c r="S3939" t="s">
        <v>63</v>
      </c>
      <c r="T3939">
        <v>53389</v>
      </c>
      <c r="U3939" s="1">
        <v>45570</v>
      </c>
      <c r="V3939" t="s">
        <v>155</v>
      </c>
      <c r="W3939">
        <v>283964</v>
      </c>
      <c r="X3939" t="s">
        <v>16105</v>
      </c>
      <c r="Y3939">
        <v>336</v>
      </c>
      <c r="Z3939">
        <v>1194</v>
      </c>
      <c r="AA3939">
        <v>1</v>
      </c>
      <c r="AB3939">
        <v>477.6</v>
      </c>
    </row>
    <row r="3940" spans="1:28" x14ac:dyDescent="0.3">
      <c r="A3940" t="s">
        <v>28</v>
      </c>
      <c r="B3940" t="s">
        <v>29</v>
      </c>
      <c r="C3940" t="s">
        <v>54</v>
      </c>
      <c r="D3940" t="s">
        <v>364</v>
      </c>
      <c r="E3940" t="s">
        <v>56</v>
      </c>
      <c r="F3940" t="s">
        <v>106</v>
      </c>
      <c r="G3940">
        <v>6</v>
      </c>
      <c r="H3940">
        <v>434031</v>
      </c>
      <c r="I3940" t="s">
        <v>34</v>
      </c>
      <c r="J3940" s="1">
        <v>45448</v>
      </c>
      <c r="K3940">
        <v>1000</v>
      </c>
      <c r="L3940" t="s">
        <v>16106</v>
      </c>
      <c r="M3940" t="s">
        <v>68</v>
      </c>
      <c r="N3940" t="s">
        <v>16107</v>
      </c>
      <c r="O3940" t="s">
        <v>16108</v>
      </c>
      <c r="P3940" t="s">
        <v>39</v>
      </c>
      <c r="Q3940">
        <v>9</v>
      </c>
      <c r="R3940" t="s">
        <v>40</v>
      </c>
      <c r="S3940" t="s">
        <v>79</v>
      </c>
      <c r="T3940">
        <v>19435</v>
      </c>
      <c r="U3940" s="1">
        <v>45454</v>
      </c>
      <c r="V3940" t="s">
        <v>52</v>
      </c>
      <c r="W3940">
        <v>374057</v>
      </c>
      <c r="X3940" t="s">
        <v>16109</v>
      </c>
      <c r="Y3940">
        <v>785</v>
      </c>
      <c r="Z3940">
        <v>1529</v>
      </c>
      <c r="AA3940">
        <v>6</v>
      </c>
      <c r="AB3940" s="2" t="s">
        <v>16110</v>
      </c>
    </row>
    <row r="3941" spans="1:28" x14ac:dyDescent="0.3">
      <c r="A3941" t="s">
        <v>28</v>
      </c>
      <c r="B3941" t="s">
        <v>29</v>
      </c>
      <c r="C3941" t="s">
        <v>148</v>
      </c>
      <c r="D3941" t="s">
        <v>82</v>
      </c>
      <c r="E3941" t="s">
        <v>46</v>
      </c>
      <c r="F3941" t="s">
        <v>99</v>
      </c>
      <c r="G3941">
        <v>98</v>
      </c>
      <c r="H3941">
        <v>414769</v>
      </c>
      <c r="I3941" t="s">
        <v>34</v>
      </c>
      <c r="J3941" s="1">
        <v>45106</v>
      </c>
      <c r="K3941">
        <v>1100</v>
      </c>
      <c r="L3941" t="s">
        <v>16111</v>
      </c>
      <c r="M3941" t="s">
        <v>1409</v>
      </c>
      <c r="N3941" t="s">
        <v>16112</v>
      </c>
      <c r="O3941" t="s">
        <v>16113</v>
      </c>
      <c r="P3941" t="s">
        <v>51</v>
      </c>
      <c r="Q3941">
        <v>14</v>
      </c>
      <c r="R3941" t="s">
        <v>88</v>
      </c>
      <c r="S3941" t="s">
        <v>79</v>
      </c>
      <c r="T3941">
        <v>30863</v>
      </c>
      <c r="U3941" s="1">
        <v>45415</v>
      </c>
      <c r="V3941" t="s">
        <v>140</v>
      </c>
      <c r="W3941">
        <v>148103</v>
      </c>
      <c r="X3941" t="s">
        <v>16114</v>
      </c>
      <c r="Y3941">
        <v>627</v>
      </c>
      <c r="Z3941">
        <v>2302</v>
      </c>
      <c r="AA3941">
        <v>2</v>
      </c>
      <c r="AB3941" s="2" t="s">
        <v>16115</v>
      </c>
    </row>
    <row r="3942" spans="1:28" x14ac:dyDescent="0.3">
      <c r="A3942" t="s">
        <v>28</v>
      </c>
      <c r="B3942" t="s">
        <v>29</v>
      </c>
      <c r="C3942" t="s">
        <v>54</v>
      </c>
      <c r="D3942" t="s">
        <v>31</v>
      </c>
      <c r="E3942" t="s">
        <v>32</v>
      </c>
      <c r="F3942" t="s">
        <v>113</v>
      </c>
      <c r="G3942">
        <v>91</v>
      </c>
      <c r="H3942">
        <v>431091</v>
      </c>
      <c r="I3942" t="s">
        <v>34</v>
      </c>
      <c r="J3942" s="1">
        <v>44585</v>
      </c>
      <c r="K3942">
        <v>1100</v>
      </c>
      <c r="L3942" t="s">
        <v>16116</v>
      </c>
      <c r="M3942" t="s">
        <v>1366</v>
      </c>
      <c r="N3942" t="s">
        <v>16117</v>
      </c>
      <c r="O3942" t="s">
        <v>16118</v>
      </c>
      <c r="P3942" t="s">
        <v>51</v>
      </c>
      <c r="Q3942">
        <v>5</v>
      </c>
      <c r="R3942" t="s">
        <v>40</v>
      </c>
      <c r="S3942" t="s">
        <v>41</v>
      </c>
      <c r="T3942">
        <v>48244</v>
      </c>
      <c r="U3942" s="1">
        <v>45624</v>
      </c>
      <c r="V3942" t="s">
        <v>42</v>
      </c>
      <c r="W3942">
        <v>540397</v>
      </c>
      <c r="X3942" t="s">
        <v>16119</v>
      </c>
      <c r="Y3942">
        <v>526</v>
      </c>
      <c r="Z3942">
        <v>830</v>
      </c>
      <c r="AA3942">
        <v>2</v>
      </c>
      <c r="AB3942">
        <v>664</v>
      </c>
    </row>
    <row r="3943" spans="1:28" x14ac:dyDescent="0.3">
      <c r="A3943" t="s">
        <v>28</v>
      </c>
      <c r="B3943" t="s">
        <v>29</v>
      </c>
      <c r="C3943" t="s">
        <v>91</v>
      </c>
      <c r="D3943" t="s">
        <v>511</v>
      </c>
      <c r="E3943" t="s">
        <v>46</v>
      </c>
      <c r="F3943" t="s">
        <v>106</v>
      </c>
      <c r="G3943">
        <v>66</v>
      </c>
      <c r="H3943">
        <v>414429</v>
      </c>
      <c r="I3943" t="s">
        <v>34</v>
      </c>
      <c r="J3943" s="1">
        <v>44559</v>
      </c>
      <c r="K3943">
        <v>1300</v>
      </c>
      <c r="L3943" t="s">
        <v>16120</v>
      </c>
      <c r="M3943" t="s">
        <v>172</v>
      </c>
      <c r="N3943" t="s">
        <v>16121</v>
      </c>
      <c r="O3943">
        <v>9999595542</v>
      </c>
      <c r="P3943" t="s">
        <v>71</v>
      </c>
      <c r="Q3943">
        <v>7</v>
      </c>
      <c r="R3943" t="s">
        <v>88</v>
      </c>
      <c r="S3943" t="s">
        <v>41</v>
      </c>
      <c r="T3943">
        <v>43747</v>
      </c>
      <c r="U3943" s="1">
        <v>45600</v>
      </c>
      <c r="V3943" t="s">
        <v>42</v>
      </c>
      <c r="W3943">
        <v>116311</v>
      </c>
      <c r="X3943" t="s">
        <v>168</v>
      </c>
      <c r="Y3943">
        <v>568</v>
      </c>
      <c r="Z3943">
        <v>1595</v>
      </c>
      <c r="AA3943">
        <v>4</v>
      </c>
      <c r="AB3943">
        <v>2552</v>
      </c>
    </row>
    <row r="3944" spans="1:28" x14ac:dyDescent="0.3">
      <c r="A3944" t="s">
        <v>28</v>
      </c>
      <c r="B3944" t="s">
        <v>29</v>
      </c>
      <c r="C3944" t="s">
        <v>44</v>
      </c>
      <c r="D3944" t="s">
        <v>291</v>
      </c>
      <c r="E3944" t="s">
        <v>32</v>
      </c>
      <c r="F3944" t="s">
        <v>33</v>
      </c>
      <c r="G3944">
        <v>94</v>
      </c>
      <c r="H3944">
        <v>419638</v>
      </c>
      <c r="I3944" t="s">
        <v>58</v>
      </c>
      <c r="J3944" s="1">
        <v>45526</v>
      </c>
      <c r="K3944">
        <v>950</v>
      </c>
      <c r="L3944" t="s">
        <v>16122</v>
      </c>
      <c r="M3944" t="s">
        <v>670</v>
      </c>
      <c r="N3944" t="s">
        <v>16123</v>
      </c>
      <c r="O3944" t="s">
        <v>16124</v>
      </c>
      <c r="P3944" t="s">
        <v>71</v>
      </c>
      <c r="Q3944">
        <v>7</v>
      </c>
      <c r="R3944" t="s">
        <v>88</v>
      </c>
      <c r="S3944" t="s">
        <v>63</v>
      </c>
      <c r="T3944">
        <v>40390</v>
      </c>
      <c r="U3944" s="1">
        <v>45408</v>
      </c>
      <c r="V3944" t="s">
        <v>80</v>
      </c>
      <c r="W3944">
        <v>578123</v>
      </c>
      <c r="X3944" t="s">
        <v>16125</v>
      </c>
      <c r="Y3944">
        <v>740</v>
      </c>
      <c r="Z3944">
        <v>2592</v>
      </c>
      <c r="AA3944">
        <v>4</v>
      </c>
      <c r="AB3944">
        <v>4147.2</v>
      </c>
    </row>
    <row r="3945" spans="1:28" x14ac:dyDescent="0.3">
      <c r="A3945" t="s">
        <v>28</v>
      </c>
      <c r="B3945" t="s">
        <v>29</v>
      </c>
      <c r="C3945" t="s">
        <v>157</v>
      </c>
      <c r="D3945" t="s">
        <v>317</v>
      </c>
      <c r="E3945" t="s">
        <v>46</v>
      </c>
      <c r="F3945" t="s">
        <v>33</v>
      </c>
      <c r="G3945">
        <v>92</v>
      </c>
      <c r="H3945">
        <v>432533</v>
      </c>
      <c r="I3945" t="s">
        <v>34</v>
      </c>
      <c r="J3945" s="1">
        <v>45244</v>
      </c>
      <c r="K3945">
        <v>1400</v>
      </c>
      <c r="L3945" t="s">
        <v>16126</v>
      </c>
      <c r="M3945" t="s">
        <v>818</v>
      </c>
      <c r="N3945" t="s">
        <v>16127</v>
      </c>
      <c r="O3945">
        <v>2860198676</v>
      </c>
      <c r="P3945" t="s">
        <v>51</v>
      </c>
      <c r="Q3945">
        <v>6</v>
      </c>
      <c r="R3945" t="s">
        <v>88</v>
      </c>
      <c r="S3945" t="s">
        <v>41</v>
      </c>
      <c r="T3945">
        <v>20815</v>
      </c>
      <c r="U3945" s="1">
        <v>45412</v>
      </c>
      <c r="V3945" t="s">
        <v>80</v>
      </c>
      <c r="W3945">
        <v>734010</v>
      </c>
      <c r="X3945" t="s">
        <v>16128</v>
      </c>
      <c r="Y3945">
        <v>893</v>
      </c>
      <c r="Z3945">
        <v>1042</v>
      </c>
      <c r="AA3945">
        <v>7</v>
      </c>
      <c r="AB3945" s="2" t="s">
        <v>16129</v>
      </c>
    </row>
    <row r="3946" spans="1:28" x14ac:dyDescent="0.3">
      <c r="A3946" t="s">
        <v>28</v>
      </c>
      <c r="B3946" t="s">
        <v>29</v>
      </c>
      <c r="C3946" t="s">
        <v>148</v>
      </c>
      <c r="D3946" t="s">
        <v>511</v>
      </c>
      <c r="E3946" t="s">
        <v>46</v>
      </c>
      <c r="F3946" t="s">
        <v>83</v>
      </c>
      <c r="G3946">
        <v>90</v>
      </c>
      <c r="H3946">
        <v>425712</v>
      </c>
      <c r="I3946" t="s">
        <v>58</v>
      </c>
      <c r="J3946" s="1">
        <v>44753</v>
      </c>
      <c r="K3946">
        <v>1300</v>
      </c>
      <c r="L3946" t="s">
        <v>9332</v>
      </c>
      <c r="M3946" t="s">
        <v>129</v>
      </c>
      <c r="N3946" t="s">
        <v>16130</v>
      </c>
      <c r="O3946" t="s">
        <v>16131</v>
      </c>
      <c r="P3946" t="s">
        <v>87</v>
      </c>
      <c r="Q3946">
        <v>10</v>
      </c>
      <c r="R3946" t="s">
        <v>40</v>
      </c>
      <c r="S3946" t="s">
        <v>41</v>
      </c>
      <c r="T3946">
        <v>76602</v>
      </c>
      <c r="U3946" s="1">
        <v>45336</v>
      </c>
      <c r="V3946" t="s">
        <v>119</v>
      </c>
      <c r="W3946">
        <v>383919</v>
      </c>
      <c r="X3946" t="s">
        <v>16132</v>
      </c>
      <c r="Y3946">
        <v>280</v>
      </c>
      <c r="Z3946">
        <v>2610</v>
      </c>
      <c r="AA3946">
        <v>3</v>
      </c>
      <c r="AB3946">
        <v>3132</v>
      </c>
    </row>
    <row r="3947" spans="1:28" x14ac:dyDescent="0.3">
      <c r="A3947" t="s">
        <v>28</v>
      </c>
      <c r="B3947" t="s">
        <v>29</v>
      </c>
      <c r="C3947" t="s">
        <v>44</v>
      </c>
      <c r="D3947" t="s">
        <v>92</v>
      </c>
      <c r="E3947" t="s">
        <v>46</v>
      </c>
      <c r="F3947" t="s">
        <v>33</v>
      </c>
      <c r="G3947">
        <v>44</v>
      </c>
      <c r="H3947">
        <v>414230</v>
      </c>
      <c r="I3947" t="s">
        <v>34</v>
      </c>
      <c r="J3947" s="1">
        <v>44236</v>
      </c>
      <c r="K3947">
        <v>1000</v>
      </c>
      <c r="L3947" t="s">
        <v>16133</v>
      </c>
      <c r="M3947" t="s">
        <v>129</v>
      </c>
      <c r="N3947" t="s">
        <v>16134</v>
      </c>
      <c r="O3947" t="s">
        <v>16135</v>
      </c>
      <c r="P3947" t="s">
        <v>39</v>
      </c>
      <c r="Q3947">
        <v>19</v>
      </c>
      <c r="R3947" t="s">
        <v>40</v>
      </c>
      <c r="S3947" t="s">
        <v>118</v>
      </c>
      <c r="T3947">
        <v>92395</v>
      </c>
      <c r="U3947" s="1">
        <v>45455</v>
      </c>
      <c r="V3947" t="s">
        <v>52</v>
      </c>
      <c r="W3947">
        <v>320874</v>
      </c>
      <c r="X3947" t="s">
        <v>7060</v>
      </c>
      <c r="Y3947">
        <v>495</v>
      </c>
      <c r="Z3947">
        <v>2999</v>
      </c>
      <c r="AA3947">
        <v>8</v>
      </c>
      <c r="AB3947" s="2" t="s">
        <v>16136</v>
      </c>
    </row>
    <row r="3948" spans="1:28" x14ac:dyDescent="0.3">
      <c r="A3948" t="s">
        <v>28</v>
      </c>
      <c r="B3948" t="s">
        <v>29</v>
      </c>
      <c r="C3948" t="s">
        <v>157</v>
      </c>
      <c r="D3948" t="s">
        <v>142</v>
      </c>
      <c r="E3948" t="s">
        <v>56</v>
      </c>
      <c r="F3948" t="s">
        <v>106</v>
      </c>
      <c r="G3948">
        <v>53</v>
      </c>
      <c r="H3948">
        <v>439032</v>
      </c>
      <c r="I3948" t="s">
        <v>58</v>
      </c>
      <c r="J3948" s="1">
        <v>45543</v>
      </c>
      <c r="K3948">
        <v>800</v>
      </c>
      <c r="L3948" t="s">
        <v>16137</v>
      </c>
      <c r="M3948" t="s">
        <v>366</v>
      </c>
      <c r="N3948" t="s">
        <v>16138</v>
      </c>
      <c r="O3948" t="s">
        <v>16139</v>
      </c>
      <c r="P3948" t="s">
        <v>71</v>
      </c>
      <c r="Q3948">
        <v>14</v>
      </c>
      <c r="R3948" t="s">
        <v>88</v>
      </c>
      <c r="S3948" t="s">
        <v>41</v>
      </c>
      <c r="T3948">
        <v>79724</v>
      </c>
      <c r="U3948" s="1">
        <v>45457</v>
      </c>
      <c r="V3948" t="s">
        <v>52</v>
      </c>
      <c r="W3948">
        <v>149615</v>
      </c>
      <c r="X3948" t="s">
        <v>16140</v>
      </c>
      <c r="Y3948">
        <v>298</v>
      </c>
      <c r="Z3948">
        <v>1881</v>
      </c>
      <c r="AA3948">
        <v>7</v>
      </c>
      <c r="AB3948">
        <v>5266.8</v>
      </c>
    </row>
    <row r="3949" spans="1:28" x14ac:dyDescent="0.3">
      <c r="A3949" t="s">
        <v>28</v>
      </c>
      <c r="B3949" t="s">
        <v>29</v>
      </c>
      <c r="C3949" t="s">
        <v>193</v>
      </c>
      <c r="D3949" t="s">
        <v>98</v>
      </c>
      <c r="E3949" t="s">
        <v>46</v>
      </c>
      <c r="F3949" t="s">
        <v>355</v>
      </c>
      <c r="G3949">
        <v>74</v>
      </c>
      <c r="H3949">
        <v>411759</v>
      </c>
      <c r="I3949" t="s">
        <v>34</v>
      </c>
      <c r="J3949" s="1">
        <v>44315</v>
      </c>
      <c r="K3949">
        <v>1100</v>
      </c>
      <c r="L3949" t="s">
        <v>16141</v>
      </c>
      <c r="M3949" t="s">
        <v>428</v>
      </c>
      <c r="N3949" t="s">
        <v>16142</v>
      </c>
      <c r="O3949" t="s">
        <v>16143</v>
      </c>
      <c r="P3949" t="s">
        <v>39</v>
      </c>
      <c r="Q3949">
        <v>15</v>
      </c>
      <c r="R3949" t="s">
        <v>40</v>
      </c>
      <c r="S3949" t="s">
        <v>79</v>
      </c>
      <c r="T3949">
        <v>46964</v>
      </c>
      <c r="U3949" s="1">
        <v>45400</v>
      </c>
      <c r="V3949" t="s">
        <v>80</v>
      </c>
      <c r="W3949">
        <v>956601</v>
      </c>
      <c r="X3949" t="s">
        <v>16144</v>
      </c>
      <c r="Y3949">
        <v>309</v>
      </c>
      <c r="Z3949">
        <v>1368</v>
      </c>
      <c r="AA3949">
        <v>6</v>
      </c>
      <c r="AB3949" s="2" t="s">
        <v>16145</v>
      </c>
    </row>
    <row r="3950" spans="1:28" x14ac:dyDescent="0.3">
      <c r="A3950" t="s">
        <v>28</v>
      </c>
      <c r="B3950" t="s">
        <v>29</v>
      </c>
      <c r="C3950" t="s">
        <v>44</v>
      </c>
      <c r="D3950" t="s">
        <v>105</v>
      </c>
      <c r="E3950" t="s">
        <v>32</v>
      </c>
      <c r="F3950" t="s">
        <v>175</v>
      </c>
      <c r="G3950">
        <v>18</v>
      </c>
      <c r="H3950">
        <v>404603</v>
      </c>
      <c r="I3950" t="s">
        <v>34</v>
      </c>
      <c r="J3950" s="1">
        <v>45529</v>
      </c>
      <c r="K3950">
        <v>1200</v>
      </c>
      <c r="L3950" t="s">
        <v>16146</v>
      </c>
      <c r="M3950" t="s">
        <v>1007</v>
      </c>
      <c r="N3950" t="s">
        <v>16147</v>
      </c>
      <c r="O3950" t="s">
        <v>16148</v>
      </c>
      <c r="P3950" t="s">
        <v>71</v>
      </c>
      <c r="Q3950">
        <v>3</v>
      </c>
      <c r="R3950" t="s">
        <v>40</v>
      </c>
      <c r="S3950" t="s">
        <v>79</v>
      </c>
      <c r="T3950">
        <v>19271</v>
      </c>
      <c r="U3950" s="1">
        <v>45355</v>
      </c>
      <c r="V3950" t="s">
        <v>72</v>
      </c>
      <c r="W3950">
        <v>515396</v>
      </c>
      <c r="X3950" t="s">
        <v>16149</v>
      </c>
      <c r="Y3950">
        <v>650</v>
      </c>
      <c r="Z3950">
        <v>2425</v>
      </c>
      <c r="AA3950">
        <v>3</v>
      </c>
      <c r="AB3950">
        <v>2910</v>
      </c>
    </row>
    <row r="3951" spans="1:28" x14ac:dyDescent="0.3">
      <c r="A3951" t="s">
        <v>28</v>
      </c>
      <c r="B3951" t="s">
        <v>29</v>
      </c>
      <c r="C3951" t="s">
        <v>193</v>
      </c>
      <c r="D3951" t="s">
        <v>92</v>
      </c>
      <c r="E3951" t="s">
        <v>32</v>
      </c>
      <c r="F3951" t="s">
        <v>150</v>
      </c>
      <c r="G3951">
        <v>45</v>
      </c>
      <c r="H3951">
        <v>402167</v>
      </c>
      <c r="I3951" t="s">
        <v>34</v>
      </c>
      <c r="J3951" s="1">
        <v>45001</v>
      </c>
      <c r="K3951">
        <v>1100</v>
      </c>
      <c r="L3951" t="s">
        <v>16150</v>
      </c>
      <c r="M3951" t="s">
        <v>177</v>
      </c>
      <c r="N3951" t="s">
        <v>16151</v>
      </c>
      <c r="O3951" t="s">
        <v>16152</v>
      </c>
      <c r="P3951" t="s">
        <v>39</v>
      </c>
      <c r="Q3951">
        <v>3</v>
      </c>
      <c r="R3951" t="s">
        <v>40</v>
      </c>
      <c r="S3951" t="s">
        <v>41</v>
      </c>
      <c r="T3951">
        <v>57524</v>
      </c>
      <c r="U3951" s="1">
        <v>45527</v>
      </c>
      <c r="V3951" t="s">
        <v>64</v>
      </c>
      <c r="W3951">
        <v>997670</v>
      </c>
      <c r="X3951" t="s">
        <v>583</v>
      </c>
      <c r="Y3951">
        <v>792</v>
      </c>
      <c r="Z3951">
        <v>703</v>
      </c>
      <c r="AA3951">
        <v>4</v>
      </c>
      <c r="AB3951">
        <v>1124.8</v>
      </c>
    </row>
    <row r="3952" spans="1:28" x14ac:dyDescent="0.3">
      <c r="A3952" t="s">
        <v>28</v>
      </c>
      <c r="B3952" t="s">
        <v>29</v>
      </c>
      <c r="C3952" t="s">
        <v>54</v>
      </c>
      <c r="D3952" t="s">
        <v>98</v>
      </c>
      <c r="E3952" t="s">
        <v>32</v>
      </c>
      <c r="F3952" t="s">
        <v>150</v>
      </c>
      <c r="G3952">
        <v>100</v>
      </c>
      <c r="H3952">
        <v>425077</v>
      </c>
      <c r="I3952" t="s">
        <v>58</v>
      </c>
      <c r="J3952" s="1">
        <v>44103</v>
      </c>
      <c r="K3952">
        <v>1400</v>
      </c>
      <c r="L3952" t="s">
        <v>16153</v>
      </c>
      <c r="M3952" t="s">
        <v>1017</v>
      </c>
      <c r="N3952" t="s">
        <v>16154</v>
      </c>
      <c r="O3952" t="s">
        <v>16155</v>
      </c>
      <c r="P3952" t="s">
        <v>39</v>
      </c>
      <c r="Q3952">
        <v>17</v>
      </c>
      <c r="R3952" t="s">
        <v>40</v>
      </c>
      <c r="S3952" t="s">
        <v>41</v>
      </c>
      <c r="T3952">
        <v>16432</v>
      </c>
      <c r="U3952" s="1">
        <v>45581</v>
      </c>
      <c r="V3952" t="s">
        <v>155</v>
      </c>
      <c r="W3952">
        <v>943459</v>
      </c>
      <c r="X3952" t="s">
        <v>16156</v>
      </c>
      <c r="Y3952">
        <v>421</v>
      </c>
      <c r="Z3952">
        <v>1093</v>
      </c>
      <c r="AA3952">
        <v>8</v>
      </c>
      <c r="AB3952" s="2" t="s">
        <v>16157</v>
      </c>
    </row>
    <row r="3953" spans="1:28" x14ac:dyDescent="0.3">
      <c r="A3953" t="s">
        <v>28</v>
      </c>
      <c r="B3953" t="s">
        <v>29</v>
      </c>
      <c r="C3953" t="s">
        <v>66</v>
      </c>
      <c r="D3953" t="s">
        <v>31</v>
      </c>
      <c r="E3953" t="s">
        <v>46</v>
      </c>
      <c r="F3953" t="s">
        <v>150</v>
      </c>
      <c r="G3953">
        <v>38</v>
      </c>
      <c r="H3953">
        <v>404657</v>
      </c>
      <c r="I3953" t="s">
        <v>34</v>
      </c>
      <c r="J3953" s="1">
        <v>44831</v>
      </c>
      <c r="K3953">
        <v>800</v>
      </c>
      <c r="L3953" t="s">
        <v>16158</v>
      </c>
      <c r="M3953" t="s">
        <v>250</v>
      </c>
      <c r="N3953" t="s">
        <v>16159</v>
      </c>
      <c r="O3953">
        <f>1-653-167-2846</f>
        <v>-3665</v>
      </c>
      <c r="P3953" t="s">
        <v>87</v>
      </c>
      <c r="Q3953">
        <v>8</v>
      </c>
      <c r="R3953" t="s">
        <v>88</v>
      </c>
      <c r="S3953" t="s">
        <v>79</v>
      </c>
      <c r="T3953">
        <v>98432</v>
      </c>
      <c r="U3953" s="1">
        <v>45601</v>
      </c>
      <c r="V3953" t="s">
        <v>42</v>
      </c>
      <c r="W3953">
        <v>956540</v>
      </c>
      <c r="X3953" t="s">
        <v>16160</v>
      </c>
      <c r="Y3953">
        <v>981</v>
      </c>
      <c r="Z3953">
        <v>1578</v>
      </c>
      <c r="AA3953">
        <v>5</v>
      </c>
      <c r="AB3953">
        <v>3156</v>
      </c>
    </row>
    <row r="3954" spans="1:28" x14ac:dyDescent="0.3">
      <c r="A3954" t="s">
        <v>28</v>
      </c>
      <c r="B3954" t="s">
        <v>29</v>
      </c>
      <c r="C3954" t="s">
        <v>193</v>
      </c>
      <c r="D3954" t="s">
        <v>274</v>
      </c>
      <c r="E3954" t="s">
        <v>32</v>
      </c>
      <c r="F3954" t="s">
        <v>106</v>
      </c>
      <c r="G3954">
        <v>95</v>
      </c>
      <c r="H3954">
        <v>425894</v>
      </c>
      <c r="I3954" t="s">
        <v>58</v>
      </c>
      <c r="J3954" s="1">
        <v>45320</v>
      </c>
      <c r="K3954">
        <v>1400</v>
      </c>
      <c r="L3954" t="s">
        <v>16161</v>
      </c>
      <c r="M3954" t="s">
        <v>747</v>
      </c>
      <c r="N3954" t="s">
        <v>16162</v>
      </c>
      <c r="O3954" t="s">
        <v>16163</v>
      </c>
      <c r="P3954" t="s">
        <v>87</v>
      </c>
      <c r="Q3954">
        <v>11</v>
      </c>
      <c r="R3954" t="s">
        <v>88</v>
      </c>
      <c r="S3954" t="s">
        <v>63</v>
      </c>
      <c r="T3954">
        <v>23344</v>
      </c>
      <c r="U3954" s="1">
        <v>45569</v>
      </c>
      <c r="V3954" t="s">
        <v>155</v>
      </c>
      <c r="W3954">
        <v>480265</v>
      </c>
      <c r="X3954" t="s">
        <v>16164</v>
      </c>
      <c r="Y3954">
        <v>826</v>
      </c>
      <c r="Z3954">
        <v>2623</v>
      </c>
      <c r="AA3954">
        <v>6</v>
      </c>
      <c r="AB3954" s="2" t="s">
        <v>16165</v>
      </c>
    </row>
    <row r="3955" spans="1:28" x14ac:dyDescent="0.3">
      <c r="A3955" t="s">
        <v>28</v>
      </c>
      <c r="B3955" t="s">
        <v>29</v>
      </c>
      <c r="C3955" t="s">
        <v>30</v>
      </c>
      <c r="D3955" t="s">
        <v>248</v>
      </c>
      <c r="E3955" t="s">
        <v>56</v>
      </c>
      <c r="F3955" t="s">
        <v>355</v>
      </c>
      <c r="G3955">
        <v>55</v>
      </c>
      <c r="H3955">
        <v>430236</v>
      </c>
      <c r="I3955" t="s">
        <v>34</v>
      </c>
      <c r="J3955" s="1">
        <v>44735</v>
      </c>
      <c r="K3955">
        <v>1100</v>
      </c>
      <c r="L3955" t="s">
        <v>16166</v>
      </c>
      <c r="M3955" t="s">
        <v>94</v>
      </c>
      <c r="N3955" t="s">
        <v>16167</v>
      </c>
      <c r="O3955" t="s">
        <v>16168</v>
      </c>
      <c r="P3955" t="s">
        <v>87</v>
      </c>
      <c r="Q3955">
        <v>20</v>
      </c>
      <c r="R3955" t="s">
        <v>88</v>
      </c>
      <c r="S3955" t="s">
        <v>79</v>
      </c>
      <c r="T3955">
        <v>50996</v>
      </c>
      <c r="U3955" s="1">
        <v>45612</v>
      </c>
      <c r="V3955" t="s">
        <v>42</v>
      </c>
      <c r="W3955">
        <v>542409</v>
      </c>
      <c r="X3955" t="s">
        <v>16169</v>
      </c>
      <c r="Y3955">
        <v>785</v>
      </c>
      <c r="Z3955">
        <v>2175</v>
      </c>
      <c r="AA3955">
        <v>2</v>
      </c>
      <c r="AB3955">
        <v>1740</v>
      </c>
    </row>
    <row r="3956" spans="1:28" x14ac:dyDescent="0.3">
      <c r="A3956" t="s">
        <v>28</v>
      </c>
      <c r="B3956" t="s">
        <v>29</v>
      </c>
      <c r="C3956" t="s">
        <v>30</v>
      </c>
      <c r="D3956" t="s">
        <v>163</v>
      </c>
      <c r="E3956" t="s">
        <v>46</v>
      </c>
      <c r="F3956" t="s">
        <v>106</v>
      </c>
      <c r="G3956">
        <v>34</v>
      </c>
      <c r="H3956">
        <v>431461</v>
      </c>
      <c r="I3956" t="s">
        <v>34</v>
      </c>
      <c r="J3956" s="1">
        <v>45485</v>
      </c>
      <c r="K3956">
        <v>950</v>
      </c>
      <c r="L3956" t="s">
        <v>16170</v>
      </c>
      <c r="M3956" t="s">
        <v>895</v>
      </c>
      <c r="N3956" t="s">
        <v>16171</v>
      </c>
      <c r="O3956" t="s">
        <v>16172</v>
      </c>
      <c r="P3956" t="s">
        <v>87</v>
      </c>
      <c r="Q3956">
        <v>3</v>
      </c>
      <c r="R3956" t="s">
        <v>88</v>
      </c>
      <c r="S3956" t="s">
        <v>79</v>
      </c>
      <c r="T3956">
        <v>95018</v>
      </c>
      <c r="U3956" s="1">
        <v>45418</v>
      </c>
      <c r="V3956" t="s">
        <v>140</v>
      </c>
      <c r="W3956">
        <v>635203</v>
      </c>
      <c r="X3956" t="s">
        <v>16173</v>
      </c>
      <c r="Y3956">
        <v>461</v>
      </c>
      <c r="Z3956">
        <v>2346</v>
      </c>
      <c r="AA3956">
        <v>7</v>
      </c>
      <c r="AB3956">
        <v>6568.8</v>
      </c>
    </row>
    <row r="3957" spans="1:28" x14ac:dyDescent="0.3">
      <c r="A3957" t="s">
        <v>28</v>
      </c>
      <c r="B3957" t="s">
        <v>29</v>
      </c>
      <c r="C3957" t="s">
        <v>157</v>
      </c>
      <c r="D3957" t="s">
        <v>237</v>
      </c>
      <c r="E3957" t="s">
        <v>32</v>
      </c>
      <c r="F3957" t="s">
        <v>99</v>
      </c>
      <c r="G3957">
        <v>100</v>
      </c>
      <c r="H3957">
        <v>409379</v>
      </c>
      <c r="I3957" t="s">
        <v>34</v>
      </c>
      <c r="J3957" s="1">
        <v>44476</v>
      </c>
      <c r="K3957">
        <v>1000</v>
      </c>
      <c r="L3957" t="s">
        <v>16174</v>
      </c>
      <c r="M3957" t="s">
        <v>747</v>
      </c>
      <c r="N3957" t="s">
        <v>16175</v>
      </c>
      <c r="O3957" t="s">
        <v>16176</v>
      </c>
      <c r="P3957" t="s">
        <v>51</v>
      </c>
      <c r="Q3957">
        <v>7</v>
      </c>
      <c r="R3957" t="s">
        <v>88</v>
      </c>
      <c r="S3957" t="s">
        <v>63</v>
      </c>
      <c r="T3957">
        <v>93628</v>
      </c>
      <c r="U3957" s="1">
        <v>45411</v>
      </c>
      <c r="V3957" t="s">
        <v>80</v>
      </c>
      <c r="W3957">
        <v>408180</v>
      </c>
      <c r="X3957" t="s">
        <v>7218</v>
      </c>
      <c r="Y3957">
        <v>391</v>
      </c>
      <c r="Z3957">
        <v>2166</v>
      </c>
      <c r="AA3957">
        <v>6</v>
      </c>
      <c r="AB3957" s="2" t="s">
        <v>4141</v>
      </c>
    </row>
    <row r="3958" spans="1:28" x14ac:dyDescent="0.3">
      <c r="A3958" t="s">
        <v>28</v>
      </c>
      <c r="B3958" t="s">
        <v>29</v>
      </c>
      <c r="C3958" t="s">
        <v>91</v>
      </c>
      <c r="D3958" t="s">
        <v>511</v>
      </c>
      <c r="E3958" t="s">
        <v>32</v>
      </c>
      <c r="F3958" t="s">
        <v>106</v>
      </c>
      <c r="G3958">
        <v>31</v>
      </c>
      <c r="H3958">
        <v>439297</v>
      </c>
      <c r="I3958" t="s">
        <v>58</v>
      </c>
      <c r="J3958" s="1">
        <v>45181</v>
      </c>
      <c r="K3958">
        <v>800</v>
      </c>
      <c r="L3958" t="s">
        <v>3151</v>
      </c>
      <c r="M3958" t="s">
        <v>591</v>
      </c>
      <c r="N3958" t="s">
        <v>16177</v>
      </c>
      <c r="O3958" t="s">
        <v>16178</v>
      </c>
      <c r="P3958" t="s">
        <v>87</v>
      </c>
      <c r="Q3958">
        <v>3</v>
      </c>
      <c r="R3958" t="s">
        <v>40</v>
      </c>
      <c r="S3958" t="s">
        <v>63</v>
      </c>
      <c r="T3958">
        <v>77686</v>
      </c>
      <c r="U3958" s="1">
        <v>45307</v>
      </c>
      <c r="V3958" t="s">
        <v>111</v>
      </c>
      <c r="W3958">
        <v>656566</v>
      </c>
      <c r="X3958" t="s">
        <v>16179</v>
      </c>
      <c r="Y3958">
        <v>523</v>
      </c>
      <c r="Z3958">
        <v>1651</v>
      </c>
      <c r="AA3958">
        <v>7</v>
      </c>
      <c r="AB3958">
        <v>4622.8</v>
      </c>
    </row>
    <row r="3959" spans="1:28" x14ac:dyDescent="0.3">
      <c r="A3959" t="s">
        <v>28</v>
      </c>
      <c r="B3959" t="s">
        <v>29</v>
      </c>
      <c r="C3959" t="s">
        <v>91</v>
      </c>
      <c r="D3959" t="s">
        <v>637</v>
      </c>
      <c r="E3959" t="s">
        <v>56</v>
      </c>
      <c r="F3959" t="s">
        <v>113</v>
      </c>
      <c r="G3959">
        <v>69</v>
      </c>
      <c r="H3959">
        <v>421719</v>
      </c>
      <c r="I3959" t="s">
        <v>58</v>
      </c>
      <c r="J3959" s="1">
        <v>44409</v>
      </c>
      <c r="K3959">
        <v>950</v>
      </c>
      <c r="L3959" t="s">
        <v>16180</v>
      </c>
      <c r="M3959" t="s">
        <v>263</v>
      </c>
      <c r="N3959" t="s">
        <v>16181</v>
      </c>
      <c r="O3959" t="s">
        <v>16182</v>
      </c>
      <c r="P3959" t="s">
        <v>39</v>
      </c>
      <c r="Q3959">
        <v>17</v>
      </c>
      <c r="R3959" t="s">
        <v>40</v>
      </c>
      <c r="S3959" t="s">
        <v>118</v>
      </c>
      <c r="T3959">
        <v>16037</v>
      </c>
      <c r="U3959" s="1">
        <v>45434</v>
      </c>
      <c r="V3959" t="s">
        <v>140</v>
      </c>
      <c r="W3959">
        <v>808928</v>
      </c>
      <c r="X3959" t="s">
        <v>16183</v>
      </c>
      <c r="Y3959">
        <v>639</v>
      </c>
      <c r="Z3959">
        <v>2052</v>
      </c>
      <c r="AA3959">
        <v>1</v>
      </c>
      <c r="AB3959" s="2" t="s">
        <v>14034</v>
      </c>
    </row>
    <row r="3960" spans="1:28" x14ac:dyDescent="0.3">
      <c r="A3960" t="s">
        <v>28</v>
      </c>
      <c r="B3960" t="s">
        <v>29</v>
      </c>
      <c r="C3960" t="s">
        <v>193</v>
      </c>
      <c r="D3960" t="s">
        <v>442</v>
      </c>
      <c r="E3960" t="s">
        <v>32</v>
      </c>
      <c r="F3960" t="s">
        <v>57</v>
      </c>
      <c r="G3960">
        <v>16</v>
      </c>
      <c r="H3960">
        <v>407832</v>
      </c>
      <c r="I3960" t="s">
        <v>34</v>
      </c>
      <c r="J3960" s="1">
        <v>44535</v>
      </c>
      <c r="K3960">
        <v>950</v>
      </c>
      <c r="L3960" t="s">
        <v>16184</v>
      </c>
      <c r="M3960" t="s">
        <v>287</v>
      </c>
      <c r="N3960" t="s">
        <v>16185</v>
      </c>
      <c r="O3960" t="s">
        <v>16186</v>
      </c>
      <c r="P3960" t="s">
        <v>51</v>
      </c>
      <c r="Q3960">
        <v>16</v>
      </c>
      <c r="R3960" t="s">
        <v>40</v>
      </c>
      <c r="S3960" t="s">
        <v>79</v>
      </c>
      <c r="T3960">
        <v>30885</v>
      </c>
      <c r="U3960" s="1">
        <v>45387</v>
      </c>
      <c r="V3960" t="s">
        <v>80</v>
      </c>
      <c r="W3960">
        <v>958730</v>
      </c>
      <c r="X3960" t="s">
        <v>16187</v>
      </c>
      <c r="Y3960">
        <v>751</v>
      </c>
      <c r="Z3960">
        <v>1284</v>
      </c>
      <c r="AA3960">
        <v>8</v>
      </c>
      <c r="AB3960">
        <v>4108.8</v>
      </c>
    </row>
    <row r="3961" spans="1:28" x14ac:dyDescent="0.3">
      <c r="A3961" t="s">
        <v>28</v>
      </c>
      <c r="B3961" t="s">
        <v>29</v>
      </c>
      <c r="C3961" t="s">
        <v>30</v>
      </c>
      <c r="D3961" t="s">
        <v>380</v>
      </c>
      <c r="E3961" t="s">
        <v>32</v>
      </c>
      <c r="F3961" t="s">
        <v>106</v>
      </c>
      <c r="G3961">
        <v>8</v>
      </c>
      <c r="H3961">
        <v>426133</v>
      </c>
      <c r="I3961" t="s">
        <v>34</v>
      </c>
      <c r="J3961" s="1">
        <v>44136</v>
      </c>
      <c r="K3961">
        <v>1300</v>
      </c>
      <c r="L3961" t="s">
        <v>16188</v>
      </c>
      <c r="M3961" t="s">
        <v>1244</v>
      </c>
      <c r="N3961" t="s">
        <v>16189</v>
      </c>
      <c r="O3961" t="s">
        <v>16190</v>
      </c>
      <c r="P3961" t="s">
        <v>71</v>
      </c>
      <c r="Q3961">
        <v>4</v>
      </c>
      <c r="R3961" t="s">
        <v>88</v>
      </c>
      <c r="S3961" t="s">
        <v>41</v>
      </c>
      <c r="T3961">
        <v>89253</v>
      </c>
      <c r="U3961" s="1">
        <v>45545</v>
      </c>
      <c r="V3961" t="s">
        <v>180</v>
      </c>
      <c r="W3961">
        <v>833880</v>
      </c>
      <c r="X3961" t="s">
        <v>16191</v>
      </c>
      <c r="Y3961">
        <v>286</v>
      </c>
      <c r="Z3961">
        <v>2643</v>
      </c>
      <c r="AA3961">
        <v>2</v>
      </c>
      <c r="AB3961">
        <v>2114.4</v>
      </c>
    </row>
    <row r="3962" spans="1:28" x14ac:dyDescent="0.3">
      <c r="A3962" t="s">
        <v>28</v>
      </c>
      <c r="B3962" t="s">
        <v>29</v>
      </c>
      <c r="C3962" t="s">
        <v>148</v>
      </c>
      <c r="D3962" t="s">
        <v>267</v>
      </c>
      <c r="E3962" t="s">
        <v>32</v>
      </c>
      <c r="F3962" t="s">
        <v>83</v>
      </c>
      <c r="G3962">
        <v>73</v>
      </c>
      <c r="H3962">
        <v>409225</v>
      </c>
      <c r="I3962" t="s">
        <v>34</v>
      </c>
      <c r="J3962" s="1">
        <v>43990</v>
      </c>
      <c r="K3962">
        <v>950</v>
      </c>
      <c r="L3962" t="s">
        <v>16192</v>
      </c>
      <c r="M3962" t="s">
        <v>172</v>
      </c>
      <c r="N3962" t="s">
        <v>16193</v>
      </c>
      <c r="O3962" t="s">
        <v>16194</v>
      </c>
      <c r="P3962" t="s">
        <v>39</v>
      </c>
      <c r="Q3962">
        <v>20</v>
      </c>
      <c r="R3962" t="s">
        <v>88</v>
      </c>
      <c r="S3962" t="s">
        <v>63</v>
      </c>
      <c r="T3962">
        <v>42106</v>
      </c>
      <c r="U3962" s="1">
        <v>45373</v>
      </c>
      <c r="V3962" t="s">
        <v>72</v>
      </c>
      <c r="W3962">
        <v>940371</v>
      </c>
      <c r="X3962" t="s">
        <v>16195</v>
      </c>
      <c r="Y3962">
        <v>513</v>
      </c>
      <c r="Z3962">
        <v>1431</v>
      </c>
      <c r="AA3962">
        <v>2</v>
      </c>
      <c r="AB3962">
        <v>1144.8</v>
      </c>
    </row>
    <row r="3963" spans="1:28" x14ac:dyDescent="0.3">
      <c r="A3963" t="s">
        <v>28</v>
      </c>
      <c r="B3963" t="s">
        <v>29</v>
      </c>
      <c r="C3963" t="s">
        <v>157</v>
      </c>
      <c r="D3963" t="s">
        <v>248</v>
      </c>
      <c r="E3963" t="s">
        <v>32</v>
      </c>
      <c r="F3963" t="s">
        <v>47</v>
      </c>
      <c r="G3963">
        <v>67</v>
      </c>
      <c r="H3963">
        <v>405304</v>
      </c>
      <c r="I3963" t="s">
        <v>34</v>
      </c>
      <c r="J3963" s="1">
        <v>44287</v>
      </c>
      <c r="K3963">
        <v>950</v>
      </c>
      <c r="L3963" t="s">
        <v>16196</v>
      </c>
      <c r="M3963" t="s">
        <v>605</v>
      </c>
      <c r="N3963" t="s">
        <v>16197</v>
      </c>
      <c r="O3963" t="s">
        <v>16198</v>
      </c>
      <c r="P3963" t="s">
        <v>87</v>
      </c>
      <c r="Q3963">
        <v>15</v>
      </c>
      <c r="R3963" t="s">
        <v>88</v>
      </c>
      <c r="S3963" t="s">
        <v>118</v>
      </c>
      <c r="T3963">
        <v>22253</v>
      </c>
      <c r="U3963" s="1">
        <v>45385</v>
      </c>
      <c r="V3963" t="s">
        <v>80</v>
      </c>
      <c r="W3963">
        <v>265410</v>
      </c>
      <c r="X3963" t="s">
        <v>16199</v>
      </c>
      <c r="Y3963">
        <v>346</v>
      </c>
      <c r="Z3963">
        <v>1861</v>
      </c>
      <c r="AA3963">
        <v>5</v>
      </c>
      <c r="AB3963">
        <v>3722</v>
      </c>
    </row>
    <row r="3964" spans="1:28" x14ac:dyDescent="0.3">
      <c r="A3964" t="s">
        <v>28</v>
      </c>
      <c r="B3964" t="s">
        <v>29</v>
      </c>
      <c r="C3964" t="s">
        <v>30</v>
      </c>
      <c r="D3964" t="s">
        <v>560</v>
      </c>
      <c r="E3964" t="s">
        <v>46</v>
      </c>
      <c r="F3964" t="s">
        <v>47</v>
      </c>
      <c r="G3964">
        <v>77</v>
      </c>
      <c r="H3964">
        <v>400607</v>
      </c>
      <c r="I3964" t="s">
        <v>34</v>
      </c>
      <c r="J3964" s="1">
        <v>44495</v>
      </c>
      <c r="K3964">
        <v>1200</v>
      </c>
      <c r="L3964" t="s">
        <v>16200</v>
      </c>
      <c r="M3964" t="s">
        <v>361</v>
      </c>
      <c r="N3964" t="s">
        <v>16201</v>
      </c>
      <c r="O3964" t="s">
        <v>16202</v>
      </c>
      <c r="P3964" t="s">
        <v>39</v>
      </c>
      <c r="Q3964">
        <v>12</v>
      </c>
      <c r="R3964" t="s">
        <v>40</v>
      </c>
      <c r="S3964" t="s">
        <v>79</v>
      </c>
      <c r="T3964">
        <v>30851</v>
      </c>
      <c r="U3964" s="1">
        <v>45298</v>
      </c>
      <c r="V3964" t="s">
        <v>111</v>
      </c>
      <c r="W3964">
        <v>199866</v>
      </c>
      <c r="X3964" t="s">
        <v>8604</v>
      </c>
      <c r="Y3964">
        <v>924</v>
      </c>
      <c r="Z3964">
        <v>2864</v>
      </c>
      <c r="AA3964">
        <v>4</v>
      </c>
      <c r="AB3964" s="2" t="s">
        <v>16203</v>
      </c>
    </row>
    <row r="3965" spans="1:28" x14ac:dyDescent="0.3">
      <c r="A3965" t="s">
        <v>28</v>
      </c>
      <c r="B3965" t="s">
        <v>29</v>
      </c>
      <c r="C3965" t="s">
        <v>44</v>
      </c>
      <c r="D3965" t="s">
        <v>142</v>
      </c>
      <c r="E3965" t="s">
        <v>56</v>
      </c>
      <c r="F3965" t="s">
        <v>57</v>
      </c>
      <c r="G3965">
        <v>65</v>
      </c>
      <c r="H3965">
        <v>436836</v>
      </c>
      <c r="I3965" t="s">
        <v>58</v>
      </c>
      <c r="J3965" s="1">
        <v>44827</v>
      </c>
      <c r="K3965">
        <v>1100</v>
      </c>
      <c r="L3965" t="s">
        <v>16204</v>
      </c>
      <c r="M3965" t="s">
        <v>1030</v>
      </c>
      <c r="N3965" t="s">
        <v>16205</v>
      </c>
      <c r="O3965">
        <f>1-768-945-5830</f>
        <v>-7542</v>
      </c>
      <c r="P3965" t="s">
        <v>71</v>
      </c>
      <c r="Q3965">
        <v>12</v>
      </c>
      <c r="R3965" t="s">
        <v>40</v>
      </c>
      <c r="S3965" t="s">
        <v>118</v>
      </c>
      <c r="T3965">
        <v>76633</v>
      </c>
      <c r="U3965" s="1">
        <v>45353</v>
      </c>
      <c r="V3965" t="s">
        <v>72</v>
      </c>
      <c r="W3965">
        <v>440654</v>
      </c>
      <c r="X3965" t="s">
        <v>16206</v>
      </c>
      <c r="Y3965">
        <v>219</v>
      </c>
      <c r="Z3965">
        <v>1529</v>
      </c>
      <c r="AA3965">
        <v>1</v>
      </c>
      <c r="AB3965">
        <v>611.6</v>
      </c>
    </row>
    <row r="3966" spans="1:28" x14ac:dyDescent="0.3">
      <c r="A3966" t="s">
        <v>28</v>
      </c>
      <c r="B3966" t="s">
        <v>29</v>
      </c>
      <c r="C3966" t="s">
        <v>157</v>
      </c>
      <c r="D3966" t="s">
        <v>621</v>
      </c>
      <c r="E3966" t="s">
        <v>32</v>
      </c>
      <c r="F3966" t="s">
        <v>83</v>
      </c>
      <c r="G3966">
        <v>100</v>
      </c>
      <c r="H3966">
        <v>434854</v>
      </c>
      <c r="I3966" t="s">
        <v>34</v>
      </c>
      <c r="J3966" s="1">
        <v>44512</v>
      </c>
      <c r="K3966">
        <v>950</v>
      </c>
      <c r="L3966" t="s">
        <v>16207</v>
      </c>
      <c r="M3966" t="s">
        <v>434</v>
      </c>
      <c r="N3966" t="s">
        <v>16208</v>
      </c>
      <c r="O3966" t="s">
        <v>16209</v>
      </c>
      <c r="P3966" t="s">
        <v>51</v>
      </c>
      <c r="Q3966">
        <v>9</v>
      </c>
      <c r="R3966" t="s">
        <v>40</v>
      </c>
      <c r="S3966" t="s">
        <v>79</v>
      </c>
      <c r="T3966">
        <v>56572</v>
      </c>
      <c r="U3966" s="1">
        <v>45517</v>
      </c>
      <c r="V3966" t="s">
        <v>64</v>
      </c>
      <c r="W3966">
        <v>648382</v>
      </c>
      <c r="X3966" t="s">
        <v>10461</v>
      </c>
      <c r="Y3966">
        <v>921</v>
      </c>
      <c r="Z3966">
        <v>1201</v>
      </c>
      <c r="AA3966">
        <v>8</v>
      </c>
      <c r="AB3966" s="2" t="s">
        <v>14935</v>
      </c>
    </row>
    <row r="3967" spans="1:28" x14ac:dyDescent="0.3">
      <c r="A3967" t="s">
        <v>28</v>
      </c>
      <c r="B3967" t="s">
        <v>29</v>
      </c>
      <c r="C3967" t="s">
        <v>91</v>
      </c>
      <c r="D3967" t="s">
        <v>511</v>
      </c>
      <c r="E3967" t="s">
        <v>56</v>
      </c>
      <c r="F3967" t="s">
        <v>57</v>
      </c>
      <c r="G3967">
        <v>29</v>
      </c>
      <c r="H3967">
        <v>432510</v>
      </c>
      <c r="I3967" t="s">
        <v>34</v>
      </c>
      <c r="J3967" s="1">
        <v>45526</v>
      </c>
      <c r="K3967">
        <v>1100</v>
      </c>
      <c r="L3967" t="s">
        <v>16210</v>
      </c>
      <c r="M3967" t="s">
        <v>129</v>
      </c>
      <c r="N3967" t="s">
        <v>16211</v>
      </c>
      <c r="O3967" t="s">
        <v>16212</v>
      </c>
      <c r="P3967" t="s">
        <v>39</v>
      </c>
      <c r="Q3967">
        <v>17</v>
      </c>
      <c r="R3967" t="s">
        <v>88</v>
      </c>
      <c r="S3967" t="s">
        <v>63</v>
      </c>
      <c r="T3967">
        <v>44039</v>
      </c>
      <c r="U3967" s="1">
        <v>45300</v>
      </c>
      <c r="V3967" t="s">
        <v>111</v>
      </c>
      <c r="W3967">
        <v>270408</v>
      </c>
      <c r="X3967" t="s">
        <v>16213</v>
      </c>
      <c r="Y3967">
        <v>417</v>
      </c>
      <c r="Z3967">
        <v>2881</v>
      </c>
      <c r="AA3967">
        <v>3</v>
      </c>
      <c r="AB3967" s="2" t="s">
        <v>16214</v>
      </c>
    </row>
    <row r="3968" spans="1:28" x14ac:dyDescent="0.3">
      <c r="A3968" t="s">
        <v>28</v>
      </c>
      <c r="B3968" t="s">
        <v>29</v>
      </c>
      <c r="C3968" t="s">
        <v>54</v>
      </c>
      <c r="D3968" t="s">
        <v>45</v>
      </c>
      <c r="E3968" t="s">
        <v>46</v>
      </c>
      <c r="F3968" t="s">
        <v>33</v>
      </c>
      <c r="G3968">
        <v>88</v>
      </c>
      <c r="H3968">
        <v>413632</v>
      </c>
      <c r="I3968" t="s">
        <v>58</v>
      </c>
      <c r="J3968" s="1">
        <v>43907</v>
      </c>
      <c r="K3968">
        <v>1100</v>
      </c>
      <c r="L3968" t="s">
        <v>6998</v>
      </c>
      <c r="M3968" t="s">
        <v>222</v>
      </c>
      <c r="N3968" t="s">
        <v>16215</v>
      </c>
      <c r="O3968" t="s">
        <v>16216</v>
      </c>
      <c r="P3968" t="s">
        <v>87</v>
      </c>
      <c r="Q3968">
        <v>5</v>
      </c>
      <c r="R3968" t="s">
        <v>40</v>
      </c>
      <c r="S3968" t="s">
        <v>63</v>
      </c>
      <c r="T3968">
        <v>25867</v>
      </c>
      <c r="U3968" s="1">
        <v>45415</v>
      </c>
      <c r="V3968" t="s">
        <v>140</v>
      </c>
      <c r="W3968">
        <v>969999</v>
      </c>
      <c r="X3968" t="s">
        <v>6472</v>
      </c>
      <c r="Y3968">
        <v>239</v>
      </c>
      <c r="Z3968">
        <v>721</v>
      </c>
      <c r="AA3968">
        <v>1</v>
      </c>
      <c r="AB3968" s="2" t="s">
        <v>16217</v>
      </c>
    </row>
    <row r="3969" spans="1:28" x14ac:dyDescent="0.3">
      <c r="A3969" t="s">
        <v>28</v>
      </c>
      <c r="B3969" t="s">
        <v>29</v>
      </c>
      <c r="C3969" t="s">
        <v>157</v>
      </c>
      <c r="D3969" t="s">
        <v>237</v>
      </c>
      <c r="E3969" t="s">
        <v>32</v>
      </c>
      <c r="F3969" t="s">
        <v>113</v>
      </c>
      <c r="G3969">
        <v>68</v>
      </c>
      <c r="H3969">
        <v>414821</v>
      </c>
      <c r="I3969" t="s">
        <v>34</v>
      </c>
      <c r="J3969" s="1">
        <v>44773</v>
      </c>
      <c r="K3969">
        <v>1200</v>
      </c>
      <c r="L3969" t="s">
        <v>16218</v>
      </c>
      <c r="M3969" t="s">
        <v>1253</v>
      </c>
      <c r="N3969" t="s">
        <v>16219</v>
      </c>
      <c r="O3969" t="s">
        <v>16220</v>
      </c>
      <c r="P3969" t="s">
        <v>39</v>
      </c>
      <c r="Q3969">
        <v>13</v>
      </c>
      <c r="R3969" t="s">
        <v>88</v>
      </c>
      <c r="S3969" t="s">
        <v>79</v>
      </c>
      <c r="T3969">
        <v>62990</v>
      </c>
      <c r="U3969" s="1">
        <v>45474</v>
      </c>
      <c r="V3969" t="s">
        <v>126</v>
      </c>
      <c r="W3969">
        <v>679966</v>
      </c>
      <c r="X3969" t="s">
        <v>5517</v>
      </c>
      <c r="Y3969">
        <v>500</v>
      </c>
      <c r="Z3969">
        <v>2607</v>
      </c>
      <c r="AA3969">
        <v>1</v>
      </c>
      <c r="AB3969">
        <v>1042.8</v>
      </c>
    </row>
    <row r="3970" spans="1:28" x14ac:dyDescent="0.3">
      <c r="A3970" t="s">
        <v>28</v>
      </c>
      <c r="B3970" t="s">
        <v>29</v>
      </c>
      <c r="C3970" t="s">
        <v>30</v>
      </c>
      <c r="D3970" t="s">
        <v>31</v>
      </c>
      <c r="E3970" t="s">
        <v>46</v>
      </c>
      <c r="F3970" t="s">
        <v>57</v>
      </c>
      <c r="G3970">
        <v>41</v>
      </c>
      <c r="H3970">
        <v>401483</v>
      </c>
      <c r="I3970" t="s">
        <v>34</v>
      </c>
      <c r="J3970" s="1">
        <v>44130</v>
      </c>
      <c r="K3970">
        <v>1200</v>
      </c>
      <c r="L3970" t="s">
        <v>16221</v>
      </c>
      <c r="M3970" t="s">
        <v>101</v>
      </c>
      <c r="N3970" t="s">
        <v>16222</v>
      </c>
      <c r="O3970">
        <v>9889451305</v>
      </c>
      <c r="P3970" t="s">
        <v>87</v>
      </c>
      <c r="Q3970">
        <v>10</v>
      </c>
      <c r="R3970" t="s">
        <v>40</v>
      </c>
      <c r="S3970" t="s">
        <v>41</v>
      </c>
      <c r="T3970">
        <v>21261</v>
      </c>
      <c r="U3970" s="1">
        <v>45439</v>
      </c>
      <c r="V3970" t="s">
        <v>140</v>
      </c>
      <c r="W3970">
        <v>874264</v>
      </c>
      <c r="X3970" t="s">
        <v>16223</v>
      </c>
      <c r="Y3970">
        <v>761</v>
      </c>
      <c r="Z3970">
        <v>1760</v>
      </c>
      <c r="AA3970">
        <v>5</v>
      </c>
      <c r="AB3970">
        <v>3520</v>
      </c>
    </row>
    <row r="3971" spans="1:28" x14ac:dyDescent="0.3">
      <c r="A3971" t="s">
        <v>28</v>
      </c>
      <c r="B3971" t="s">
        <v>29</v>
      </c>
      <c r="C3971" t="s">
        <v>193</v>
      </c>
      <c r="D3971" t="s">
        <v>560</v>
      </c>
      <c r="E3971" t="s">
        <v>46</v>
      </c>
      <c r="F3971" t="s">
        <v>33</v>
      </c>
      <c r="G3971">
        <v>83</v>
      </c>
      <c r="H3971">
        <v>404994</v>
      </c>
      <c r="I3971" t="s">
        <v>58</v>
      </c>
      <c r="J3971" s="1">
        <v>44673</v>
      </c>
      <c r="K3971">
        <v>1100</v>
      </c>
      <c r="L3971" t="s">
        <v>16224</v>
      </c>
      <c r="M3971" t="s">
        <v>177</v>
      </c>
      <c r="N3971" t="s">
        <v>16225</v>
      </c>
      <c r="O3971" t="s">
        <v>16226</v>
      </c>
      <c r="P3971" t="s">
        <v>71</v>
      </c>
      <c r="Q3971">
        <v>4</v>
      </c>
      <c r="R3971" t="s">
        <v>88</v>
      </c>
      <c r="S3971" t="s">
        <v>118</v>
      </c>
      <c r="T3971">
        <v>73257</v>
      </c>
      <c r="U3971" s="1">
        <v>45457</v>
      </c>
      <c r="V3971" t="s">
        <v>52</v>
      </c>
      <c r="W3971">
        <v>877962</v>
      </c>
      <c r="X3971" t="s">
        <v>16227</v>
      </c>
      <c r="Y3971">
        <v>444</v>
      </c>
      <c r="Z3971">
        <v>1278</v>
      </c>
      <c r="AA3971">
        <v>1</v>
      </c>
      <c r="AB3971" s="2" t="s">
        <v>16228</v>
      </c>
    </row>
    <row r="3972" spans="1:28" x14ac:dyDescent="0.3">
      <c r="A3972" t="s">
        <v>28</v>
      </c>
      <c r="B3972" t="s">
        <v>29</v>
      </c>
      <c r="C3972" t="s">
        <v>30</v>
      </c>
      <c r="D3972" t="s">
        <v>163</v>
      </c>
      <c r="E3972" t="s">
        <v>32</v>
      </c>
      <c r="F3972" t="s">
        <v>150</v>
      </c>
      <c r="G3972">
        <v>10</v>
      </c>
      <c r="H3972">
        <v>412247</v>
      </c>
      <c r="I3972" t="s">
        <v>34</v>
      </c>
      <c r="J3972" s="1">
        <v>44055</v>
      </c>
      <c r="K3972">
        <v>950</v>
      </c>
      <c r="L3972" t="s">
        <v>16229</v>
      </c>
      <c r="M3972" t="s">
        <v>222</v>
      </c>
      <c r="N3972" t="s">
        <v>16230</v>
      </c>
      <c r="O3972" t="s">
        <v>16231</v>
      </c>
      <c r="P3972" t="s">
        <v>39</v>
      </c>
      <c r="Q3972">
        <v>9</v>
      </c>
      <c r="R3972" t="s">
        <v>40</v>
      </c>
      <c r="S3972" t="s">
        <v>79</v>
      </c>
      <c r="T3972">
        <v>13712</v>
      </c>
      <c r="U3972" s="1">
        <v>45519</v>
      </c>
      <c r="V3972" t="s">
        <v>64</v>
      </c>
      <c r="W3972">
        <v>804249</v>
      </c>
      <c r="X3972" t="s">
        <v>16232</v>
      </c>
      <c r="Y3972">
        <v>507</v>
      </c>
      <c r="Z3972">
        <v>589</v>
      </c>
      <c r="AA3972">
        <v>4</v>
      </c>
      <c r="AB3972" s="2" t="s">
        <v>16233</v>
      </c>
    </row>
    <row r="3973" spans="1:28" x14ac:dyDescent="0.3">
      <c r="A3973" t="s">
        <v>28</v>
      </c>
      <c r="B3973" t="s">
        <v>29</v>
      </c>
      <c r="C3973" t="s">
        <v>44</v>
      </c>
      <c r="D3973" t="s">
        <v>82</v>
      </c>
      <c r="E3973" t="s">
        <v>32</v>
      </c>
      <c r="F3973" t="s">
        <v>33</v>
      </c>
      <c r="G3973">
        <v>77</v>
      </c>
      <c r="H3973">
        <v>436196</v>
      </c>
      <c r="I3973" t="s">
        <v>34</v>
      </c>
      <c r="J3973" s="1">
        <v>45448</v>
      </c>
      <c r="K3973">
        <v>800</v>
      </c>
      <c r="L3973" t="s">
        <v>16234</v>
      </c>
      <c r="M3973" t="s">
        <v>434</v>
      </c>
      <c r="N3973" t="s">
        <v>16235</v>
      </c>
      <c r="O3973" t="s">
        <v>16236</v>
      </c>
      <c r="P3973" t="s">
        <v>71</v>
      </c>
      <c r="Q3973">
        <v>9</v>
      </c>
      <c r="R3973" t="s">
        <v>40</v>
      </c>
      <c r="S3973" t="s">
        <v>63</v>
      </c>
      <c r="T3973">
        <v>15687</v>
      </c>
      <c r="U3973" s="1">
        <v>45360</v>
      </c>
      <c r="V3973" t="s">
        <v>72</v>
      </c>
      <c r="W3973">
        <v>865331</v>
      </c>
      <c r="X3973" t="s">
        <v>16237</v>
      </c>
      <c r="Y3973">
        <v>720</v>
      </c>
      <c r="Z3973">
        <v>2715</v>
      </c>
      <c r="AA3973">
        <v>1</v>
      </c>
      <c r="AB3973">
        <v>1086</v>
      </c>
    </row>
    <row r="3974" spans="1:28" x14ac:dyDescent="0.3">
      <c r="A3974" t="s">
        <v>28</v>
      </c>
      <c r="B3974" t="s">
        <v>29</v>
      </c>
      <c r="C3974" t="s">
        <v>148</v>
      </c>
      <c r="D3974" t="s">
        <v>467</v>
      </c>
      <c r="E3974" t="s">
        <v>46</v>
      </c>
      <c r="F3974" t="s">
        <v>135</v>
      </c>
      <c r="G3974">
        <v>74</v>
      </c>
      <c r="H3974">
        <v>412827</v>
      </c>
      <c r="I3974" t="s">
        <v>34</v>
      </c>
      <c r="J3974" s="1">
        <v>45451</v>
      </c>
      <c r="K3974">
        <v>1200</v>
      </c>
      <c r="L3974" t="s">
        <v>16238</v>
      </c>
      <c r="M3974" t="s">
        <v>1091</v>
      </c>
      <c r="N3974" t="s">
        <v>16239</v>
      </c>
      <c r="O3974">
        <f>1-472-196-1388</f>
        <v>-2055</v>
      </c>
      <c r="P3974" t="s">
        <v>71</v>
      </c>
      <c r="Q3974">
        <v>8</v>
      </c>
      <c r="R3974" t="s">
        <v>40</v>
      </c>
      <c r="S3974" t="s">
        <v>118</v>
      </c>
      <c r="T3974">
        <v>32505</v>
      </c>
      <c r="U3974" s="1">
        <v>45488</v>
      </c>
      <c r="V3974" t="s">
        <v>126</v>
      </c>
      <c r="W3974">
        <v>564442</v>
      </c>
      <c r="X3974" t="s">
        <v>16240</v>
      </c>
      <c r="Y3974">
        <v>595</v>
      </c>
      <c r="Z3974">
        <v>1702</v>
      </c>
      <c r="AA3974">
        <v>8</v>
      </c>
      <c r="AB3974" s="2" t="s">
        <v>16241</v>
      </c>
    </row>
    <row r="3975" spans="1:28" x14ac:dyDescent="0.3">
      <c r="A3975" t="s">
        <v>28</v>
      </c>
      <c r="B3975" t="s">
        <v>29</v>
      </c>
      <c r="C3975" t="s">
        <v>66</v>
      </c>
      <c r="D3975" t="s">
        <v>611</v>
      </c>
      <c r="E3975" t="s">
        <v>32</v>
      </c>
      <c r="F3975" t="s">
        <v>355</v>
      </c>
      <c r="G3975">
        <v>3</v>
      </c>
      <c r="H3975">
        <v>439152</v>
      </c>
      <c r="I3975" t="s">
        <v>58</v>
      </c>
      <c r="J3975" s="1">
        <v>44692</v>
      </c>
      <c r="K3975">
        <v>800</v>
      </c>
      <c r="L3975" t="s">
        <v>16242</v>
      </c>
      <c r="M3975" t="s">
        <v>552</v>
      </c>
      <c r="N3975" t="s">
        <v>16243</v>
      </c>
      <c r="O3975">
        <v>3263615654</v>
      </c>
      <c r="P3975" t="s">
        <v>71</v>
      </c>
      <c r="Q3975">
        <v>6</v>
      </c>
      <c r="R3975" t="s">
        <v>40</v>
      </c>
      <c r="S3975" t="s">
        <v>79</v>
      </c>
      <c r="T3975">
        <v>46947</v>
      </c>
      <c r="U3975" s="1">
        <v>45487</v>
      </c>
      <c r="V3975" t="s">
        <v>126</v>
      </c>
      <c r="W3975">
        <v>638064</v>
      </c>
      <c r="X3975" t="s">
        <v>11967</v>
      </c>
      <c r="Y3975">
        <v>850</v>
      </c>
      <c r="Z3975">
        <v>1469</v>
      </c>
      <c r="AA3975">
        <v>4</v>
      </c>
      <c r="AB3975">
        <v>2350.4</v>
      </c>
    </row>
    <row r="3976" spans="1:28" x14ac:dyDescent="0.3">
      <c r="A3976" t="s">
        <v>28</v>
      </c>
      <c r="B3976" t="s">
        <v>29</v>
      </c>
      <c r="C3976" t="s">
        <v>44</v>
      </c>
      <c r="D3976" t="s">
        <v>442</v>
      </c>
      <c r="E3976" t="s">
        <v>32</v>
      </c>
      <c r="F3976" t="s">
        <v>150</v>
      </c>
      <c r="G3976">
        <v>1</v>
      </c>
      <c r="H3976">
        <v>433258</v>
      </c>
      <c r="I3976" t="s">
        <v>34</v>
      </c>
      <c r="J3976" s="1">
        <v>45235</v>
      </c>
      <c r="K3976">
        <v>1000</v>
      </c>
      <c r="L3976" t="s">
        <v>16244</v>
      </c>
      <c r="M3976" t="s">
        <v>60</v>
      </c>
      <c r="N3976" t="s">
        <v>16245</v>
      </c>
      <c r="O3976" t="s">
        <v>16246</v>
      </c>
      <c r="P3976" t="s">
        <v>39</v>
      </c>
      <c r="Q3976">
        <v>7</v>
      </c>
      <c r="R3976" t="s">
        <v>40</v>
      </c>
      <c r="S3976" t="s">
        <v>79</v>
      </c>
      <c r="T3976">
        <v>91562</v>
      </c>
      <c r="U3976" s="1">
        <v>45613</v>
      </c>
      <c r="V3976" t="s">
        <v>42</v>
      </c>
      <c r="W3976">
        <v>490466</v>
      </c>
      <c r="X3976" t="s">
        <v>16247</v>
      </c>
      <c r="Y3976">
        <v>986</v>
      </c>
      <c r="Z3976">
        <v>2787</v>
      </c>
      <c r="AA3976">
        <v>7</v>
      </c>
      <c r="AB3976">
        <v>7803.6</v>
      </c>
    </row>
    <row r="3977" spans="1:28" x14ac:dyDescent="0.3">
      <c r="A3977" t="s">
        <v>28</v>
      </c>
      <c r="B3977" t="s">
        <v>29</v>
      </c>
      <c r="C3977" t="s">
        <v>91</v>
      </c>
      <c r="D3977" t="s">
        <v>560</v>
      </c>
      <c r="E3977" t="s">
        <v>32</v>
      </c>
      <c r="F3977" t="s">
        <v>57</v>
      </c>
      <c r="G3977">
        <v>7</v>
      </c>
      <c r="H3977">
        <v>411493</v>
      </c>
      <c r="I3977" t="s">
        <v>34</v>
      </c>
      <c r="J3977" s="1">
        <v>44820</v>
      </c>
      <c r="K3977">
        <v>1000</v>
      </c>
      <c r="L3977" t="s">
        <v>16248</v>
      </c>
      <c r="M3977" t="s">
        <v>101</v>
      </c>
      <c r="N3977" t="s">
        <v>16249</v>
      </c>
      <c r="O3977" t="s">
        <v>16250</v>
      </c>
      <c r="P3977" t="s">
        <v>39</v>
      </c>
      <c r="Q3977">
        <v>8</v>
      </c>
      <c r="R3977" t="s">
        <v>88</v>
      </c>
      <c r="S3977" t="s">
        <v>118</v>
      </c>
      <c r="T3977">
        <v>42597</v>
      </c>
      <c r="U3977" s="1">
        <v>45503</v>
      </c>
      <c r="V3977" t="s">
        <v>126</v>
      </c>
      <c r="W3977">
        <v>888628</v>
      </c>
      <c r="X3977" t="s">
        <v>16251</v>
      </c>
      <c r="Y3977">
        <v>711</v>
      </c>
      <c r="Z3977">
        <v>645</v>
      </c>
      <c r="AA3977">
        <v>6</v>
      </c>
      <c r="AB3977">
        <v>1548</v>
      </c>
    </row>
    <row r="3978" spans="1:28" x14ac:dyDescent="0.3">
      <c r="A3978" t="s">
        <v>28</v>
      </c>
      <c r="B3978" t="s">
        <v>29</v>
      </c>
      <c r="C3978" t="s">
        <v>44</v>
      </c>
      <c r="D3978" t="s">
        <v>566</v>
      </c>
      <c r="E3978" t="s">
        <v>32</v>
      </c>
      <c r="F3978" t="s">
        <v>33</v>
      </c>
      <c r="G3978">
        <v>99</v>
      </c>
      <c r="H3978">
        <v>413762</v>
      </c>
      <c r="I3978" t="s">
        <v>58</v>
      </c>
      <c r="J3978" s="1">
        <v>43931</v>
      </c>
      <c r="K3978">
        <v>800</v>
      </c>
      <c r="L3978" t="s">
        <v>16252</v>
      </c>
      <c r="M3978" t="s">
        <v>818</v>
      </c>
      <c r="N3978" t="s">
        <v>16253</v>
      </c>
      <c r="O3978" t="s">
        <v>16254</v>
      </c>
      <c r="P3978" t="s">
        <v>87</v>
      </c>
      <c r="Q3978">
        <v>8</v>
      </c>
      <c r="R3978" t="s">
        <v>40</v>
      </c>
      <c r="S3978" t="s">
        <v>63</v>
      </c>
      <c r="T3978">
        <v>62498</v>
      </c>
      <c r="U3978" s="1">
        <v>45483</v>
      </c>
      <c r="V3978" t="s">
        <v>126</v>
      </c>
      <c r="W3978">
        <v>317067</v>
      </c>
      <c r="X3978" t="s">
        <v>16255</v>
      </c>
      <c r="Y3978">
        <v>223</v>
      </c>
      <c r="Z3978">
        <v>1801</v>
      </c>
      <c r="AA3978">
        <v>3</v>
      </c>
      <c r="AB3978" s="2" t="s">
        <v>16256</v>
      </c>
    </row>
    <row r="3979" spans="1:28" x14ac:dyDescent="0.3">
      <c r="A3979" t="s">
        <v>28</v>
      </c>
      <c r="B3979" t="s">
        <v>29</v>
      </c>
      <c r="C3979" t="s">
        <v>157</v>
      </c>
      <c r="D3979" t="s">
        <v>317</v>
      </c>
      <c r="E3979" t="s">
        <v>46</v>
      </c>
      <c r="F3979" t="s">
        <v>47</v>
      </c>
      <c r="G3979">
        <v>7</v>
      </c>
      <c r="H3979">
        <v>411727</v>
      </c>
      <c r="I3979" t="s">
        <v>34</v>
      </c>
      <c r="J3979" s="1">
        <v>44073</v>
      </c>
      <c r="K3979">
        <v>950</v>
      </c>
      <c r="L3979" t="s">
        <v>16257</v>
      </c>
      <c r="M3979" t="s">
        <v>2054</v>
      </c>
      <c r="N3979" t="s">
        <v>16258</v>
      </c>
      <c r="O3979" t="s">
        <v>16259</v>
      </c>
      <c r="P3979" t="s">
        <v>51</v>
      </c>
      <c r="Q3979">
        <v>8</v>
      </c>
      <c r="R3979" t="s">
        <v>88</v>
      </c>
      <c r="S3979" t="s">
        <v>118</v>
      </c>
      <c r="T3979">
        <v>99270</v>
      </c>
      <c r="U3979" s="1">
        <v>45408</v>
      </c>
      <c r="V3979" t="s">
        <v>80</v>
      </c>
      <c r="W3979">
        <v>414832</v>
      </c>
      <c r="X3979" t="s">
        <v>16260</v>
      </c>
      <c r="Y3979">
        <v>941</v>
      </c>
      <c r="Z3979">
        <v>2229</v>
      </c>
      <c r="AA3979">
        <v>4</v>
      </c>
      <c r="AB3979">
        <v>3566.4</v>
      </c>
    </row>
    <row r="3980" spans="1:28" x14ac:dyDescent="0.3">
      <c r="A3980" t="s">
        <v>28</v>
      </c>
      <c r="B3980" t="s">
        <v>29</v>
      </c>
      <c r="C3980" t="s">
        <v>54</v>
      </c>
      <c r="D3980" t="s">
        <v>227</v>
      </c>
      <c r="E3980" t="s">
        <v>46</v>
      </c>
      <c r="F3980" t="s">
        <v>135</v>
      </c>
      <c r="G3980">
        <v>75</v>
      </c>
      <c r="H3980">
        <v>427539</v>
      </c>
      <c r="I3980" t="s">
        <v>58</v>
      </c>
      <c r="J3980" s="1">
        <v>43992</v>
      </c>
      <c r="K3980">
        <v>1100</v>
      </c>
      <c r="L3980" t="s">
        <v>16261</v>
      </c>
      <c r="M3980" t="s">
        <v>487</v>
      </c>
      <c r="N3980" t="s">
        <v>16262</v>
      </c>
      <c r="O3980" t="s">
        <v>16263</v>
      </c>
      <c r="P3980" t="s">
        <v>51</v>
      </c>
      <c r="Q3980">
        <v>16</v>
      </c>
      <c r="R3980" t="s">
        <v>40</v>
      </c>
      <c r="S3980" t="s">
        <v>118</v>
      </c>
      <c r="T3980">
        <v>64194</v>
      </c>
      <c r="U3980" s="1">
        <v>45437</v>
      </c>
      <c r="V3980" t="s">
        <v>140</v>
      </c>
      <c r="W3980">
        <v>691013</v>
      </c>
      <c r="X3980" t="s">
        <v>16264</v>
      </c>
      <c r="Y3980">
        <v>225</v>
      </c>
      <c r="Z3980">
        <v>1821</v>
      </c>
      <c r="AA3980">
        <v>4</v>
      </c>
      <c r="AB3980" s="2" t="s">
        <v>4531</v>
      </c>
    </row>
    <row r="3981" spans="1:28" x14ac:dyDescent="0.3">
      <c r="A3981" t="s">
        <v>28</v>
      </c>
      <c r="B3981" t="s">
        <v>29</v>
      </c>
      <c r="C3981" t="s">
        <v>148</v>
      </c>
      <c r="D3981" t="s">
        <v>82</v>
      </c>
      <c r="E3981" t="s">
        <v>32</v>
      </c>
      <c r="F3981" t="s">
        <v>33</v>
      </c>
      <c r="G3981">
        <v>19</v>
      </c>
      <c r="H3981">
        <v>413293</v>
      </c>
      <c r="I3981" t="s">
        <v>58</v>
      </c>
      <c r="J3981" s="1">
        <v>45404</v>
      </c>
      <c r="K3981">
        <v>1100</v>
      </c>
      <c r="L3981" t="s">
        <v>16265</v>
      </c>
      <c r="M3981" t="s">
        <v>1244</v>
      </c>
      <c r="N3981" t="s">
        <v>16266</v>
      </c>
      <c r="O3981" t="s">
        <v>16267</v>
      </c>
      <c r="P3981" t="s">
        <v>39</v>
      </c>
      <c r="Q3981">
        <v>19</v>
      </c>
      <c r="R3981" t="s">
        <v>88</v>
      </c>
      <c r="S3981" t="s">
        <v>118</v>
      </c>
      <c r="T3981">
        <v>13775</v>
      </c>
      <c r="U3981" s="1">
        <v>45589</v>
      </c>
      <c r="V3981" t="s">
        <v>155</v>
      </c>
      <c r="W3981">
        <v>541885</v>
      </c>
      <c r="X3981" t="s">
        <v>16268</v>
      </c>
      <c r="Y3981">
        <v>713</v>
      </c>
      <c r="Z3981">
        <v>1862</v>
      </c>
      <c r="AA3981">
        <v>3</v>
      </c>
      <c r="AB3981">
        <v>2234.4</v>
      </c>
    </row>
    <row r="3982" spans="1:28" x14ac:dyDescent="0.3">
      <c r="A3982" t="s">
        <v>28</v>
      </c>
      <c r="B3982" t="s">
        <v>29</v>
      </c>
      <c r="C3982" t="s">
        <v>193</v>
      </c>
      <c r="D3982" t="s">
        <v>45</v>
      </c>
      <c r="E3982" t="s">
        <v>46</v>
      </c>
      <c r="F3982" t="s">
        <v>47</v>
      </c>
      <c r="G3982">
        <v>17</v>
      </c>
      <c r="H3982">
        <v>438431</v>
      </c>
      <c r="I3982" t="s">
        <v>58</v>
      </c>
      <c r="J3982" s="1">
        <v>44481</v>
      </c>
      <c r="K3982">
        <v>1400</v>
      </c>
      <c r="L3982" t="s">
        <v>16269</v>
      </c>
      <c r="M3982" t="s">
        <v>60</v>
      </c>
      <c r="N3982" t="s">
        <v>16270</v>
      </c>
      <c r="O3982" t="s">
        <v>16271</v>
      </c>
      <c r="P3982" t="s">
        <v>51</v>
      </c>
      <c r="Q3982">
        <v>11</v>
      </c>
      <c r="R3982" t="s">
        <v>40</v>
      </c>
      <c r="S3982" t="s">
        <v>118</v>
      </c>
      <c r="T3982">
        <v>44947</v>
      </c>
      <c r="U3982" s="1">
        <v>45560</v>
      </c>
      <c r="V3982" t="s">
        <v>180</v>
      </c>
      <c r="W3982">
        <v>649355</v>
      </c>
      <c r="X3982" t="s">
        <v>16272</v>
      </c>
      <c r="Y3982">
        <v>911</v>
      </c>
      <c r="Z3982">
        <v>1084</v>
      </c>
      <c r="AA3982">
        <v>1</v>
      </c>
      <c r="AB3982">
        <v>433.6</v>
      </c>
    </row>
    <row r="3983" spans="1:28" x14ac:dyDescent="0.3">
      <c r="A3983" t="s">
        <v>28</v>
      </c>
      <c r="B3983" t="s">
        <v>29</v>
      </c>
      <c r="C3983" t="s">
        <v>44</v>
      </c>
      <c r="D3983" t="s">
        <v>317</v>
      </c>
      <c r="E3983" t="s">
        <v>56</v>
      </c>
      <c r="F3983" t="s">
        <v>33</v>
      </c>
      <c r="G3983">
        <v>67</v>
      </c>
      <c r="H3983">
        <v>403335</v>
      </c>
      <c r="I3983" t="s">
        <v>34</v>
      </c>
      <c r="J3983" s="1">
        <v>45452</v>
      </c>
      <c r="K3983">
        <v>800</v>
      </c>
      <c r="L3983" t="s">
        <v>16273</v>
      </c>
      <c r="M3983" t="s">
        <v>276</v>
      </c>
      <c r="N3983" t="s">
        <v>16274</v>
      </c>
      <c r="O3983" t="s">
        <v>16275</v>
      </c>
      <c r="P3983" t="s">
        <v>87</v>
      </c>
      <c r="Q3983">
        <v>13</v>
      </c>
      <c r="R3983" t="s">
        <v>40</v>
      </c>
      <c r="S3983" t="s">
        <v>79</v>
      </c>
      <c r="T3983">
        <v>80082</v>
      </c>
      <c r="U3983" s="1">
        <v>45469</v>
      </c>
      <c r="V3983" t="s">
        <v>52</v>
      </c>
      <c r="W3983">
        <v>684301</v>
      </c>
      <c r="X3983" t="s">
        <v>16276</v>
      </c>
      <c r="Y3983">
        <v>639</v>
      </c>
      <c r="Z3983">
        <v>1388</v>
      </c>
      <c r="AA3983">
        <v>1</v>
      </c>
      <c r="AB3983">
        <v>555.20000000000005</v>
      </c>
    </row>
    <row r="3984" spans="1:28" x14ac:dyDescent="0.3">
      <c r="A3984" t="s">
        <v>28</v>
      </c>
      <c r="B3984" t="s">
        <v>29</v>
      </c>
      <c r="C3984" t="s">
        <v>54</v>
      </c>
      <c r="D3984" t="s">
        <v>170</v>
      </c>
      <c r="E3984" t="s">
        <v>32</v>
      </c>
      <c r="F3984" t="s">
        <v>83</v>
      </c>
      <c r="G3984">
        <v>24</v>
      </c>
      <c r="H3984">
        <v>436867</v>
      </c>
      <c r="I3984" t="s">
        <v>34</v>
      </c>
      <c r="J3984" s="1">
        <v>44373</v>
      </c>
      <c r="K3984">
        <v>1400</v>
      </c>
      <c r="L3984" t="s">
        <v>16277</v>
      </c>
      <c r="M3984" t="s">
        <v>216</v>
      </c>
      <c r="N3984" t="s">
        <v>16278</v>
      </c>
      <c r="O3984" t="s">
        <v>16279</v>
      </c>
      <c r="P3984" t="s">
        <v>71</v>
      </c>
      <c r="Q3984">
        <v>9</v>
      </c>
      <c r="R3984" t="s">
        <v>88</v>
      </c>
      <c r="S3984" t="s">
        <v>41</v>
      </c>
      <c r="T3984">
        <v>81994</v>
      </c>
      <c r="U3984" s="1">
        <v>45304</v>
      </c>
      <c r="V3984" t="s">
        <v>111</v>
      </c>
      <c r="W3984">
        <v>976295</v>
      </c>
      <c r="X3984" t="s">
        <v>16280</v>
      </c>
      <c r="Y3984">
        <v>340</v>
      </c>
      <c r="Z3984">
        <v>2675</v>
      </c>
      <c r="AA3984">
        <v>4</v>
      </c>
      <c r="AB3984">
        <v>4280</v>
      </c>
    </row>
    <row r="3985" spans="1:28" x14ac:dyDescent="0.3">
      <c r="A3985" t="s">
        <v>28</v>
      </c>
      <c r="B3985" t="s">
        <v>29</v>
      </c>
      <c r="C3985" t="s">
        <v>30</v>
      </c>
      <c r="D3985" t="s">
        <v>74</v>
      </c>
      <c r="E3985" t="s">
        <v>56</v>
      </c>
      <c r="F3985" t="s">
        <v>83</v>
      </c>
      <c r="G3985">
        <v>20</v>
      </c>
      <c r="H3985">
        <v>404083</v>
      </c>
      <c r="I3985" t="s">
        <v>58</v>
      </c>
      <c r="J3985" s="1">
        <v>44360</v>
      </c>
      <c r="K3985">
        <v>1300</v>
      </c>
      <c r="L3985" t="s">
        <v>16281</v>
      </c>
      <c r="M3985" t="s">
        <v>165</v>
      </c>
      <c r="N3985" t="s">
        <v>16282</v>
      </c>
      <c r="O3985" t="s">
        <v>16283</v>
      </c>
      <c r="P3985" t="s">
        <v>51</v>
      </c>
      <c r="Q3985">
        <v>3</v>
      </c>
      <c r="R3985" t="s">
        <v>88</v>
      </c>
      <c r="S3985" t="s">
        <v>41</v>
      </c>
      <c r="T3985">
        <v>68023</v>
      </c>
      <c r="U3985" s="1">
        <v>45338</v>
      </c>
      <c r="V3985" t="s">
        <v>119</v>
      </c>
      <c r="W3985">
        <v>748632</v>
      </c>
      <c r="X3985" t="s">
        <v>16284</v>
      </c>
      <c r="Y3985">
        <v>873</v>
      </c>
      <c r="Z3985">
        <v>972</v>
      </c>
      <c r="AA3985">
        <v>3</v>
      </c>
      <c r="AB3985">
        <v>1166.4000000000001</v>
      </c>
    </row>
    <row r="3986" spans="1:28" x14ac:dyDescent="0.3">
      <c r="A3986" t="s">
        <v>28</v>
      </c>
      <c r="B3986" t="s">
        <v>29</v>
      </c>
      <c r="C3986" t="s">
        <v>193</v>
      </c>
      <c r="D3986" t="s">
        <v>182</v>
      </c>
      <c r="E3986" t="s">
        <v>46</v>
      </c>
      <c r="F3986" t="s">
        <v>33</v>
      </c>
      <c r="G3986">
        <v>97</v>
      </c>
      <c r="H3986">
        <v>425594</v>
      </c>
      <c r="I3986" t="s">
        <v>58</v>
      </c>
      <c r="J3986" s="1">
        <v>44309</v>
      </c>
      <c r="K3986">
        <v>1300</v>
      </c>
      <c r="L3986" t="s">
        <v>16285</v>
      </c>
      <c r="M3986" t="s">
        <v>428</v>
      </c>
      <c r="N3986" t="s">
        <v>16286</v>
      </c>
      <c r="O3986" t="s">
        <v>16287</v>
      </c>
      <c r="P3986" t="s">
        <v>51</v>
      </c>
      <c r="Q3986">
        <v>7</v>
      </c>
      <c r="R3986" t="s">
        <v>40</v>
      </c>
      <c r="S3986" t="s">
        <v>63</v>
      </c>
      <c r="T3986">
        <v>68553</v>
      </c>
      <c r="U3986" s="1">
        <v>45587</v>
      </c>
      <c r="V3986" t="s">
        <v>155</v>
      </c>
      <c r="W3986">
        <v>660349</v>
      </c>
      <c r="X3986" t="s">
        <v>16288</v>
      </c>
      <c r="Y3986">
        <v>749</v>
      </c>
      <c r="Z3986">
        <v>2718</v>
      </c>
      <c r="AA3986">
        <v>4</v>
      </c>
      <c r="AB3986">
        <v>4348.8</v>
      </c>
    </row>
    <row r="3987" spans="1:28" x14ac:dyDescent="0.3">
      <c r="A3987" t="s">
        <v>28</v>
      </c>
      <c r="B3987" t="s">
        <v>29</v>
      </c>
      <c r="C3987" t="s">
        <v>66</v>
      </c>
      <c r="D3987" t="s">
        <v>45</v>
      </c>
      <c r="E3987" t="s">
        <v>56</v>
      </c>
      <c r="F3987" t="s">
        <v>150</v>
      </c>
      <c r="G3987">
        <v>95</v>
      </c>
      <c r="H3987">
        <v>430674</v>
      </c>
      <c r="I3987" t="s">
        <v>34</v>
      </c>
      <c r="J3987" s="1">
        <v>44385</v>
      </c>
      <c r="K3987">
        <v>1200</v>
      </c>
      <c r="L3987" t="s">
        <v>16289</v>
      </c>
      <c r="M3987" t="s">
        <v>568</v>
      </c>
      <c r="N3987" t="s">
        <v>16290</v>
      </c>
      <c r="O3987" t="s">
        <v>16291</v>
      </c>
      <c r="P3987" t="s">
        <v>51</v>
      </c>
      <c r="Q3987">
        <v>18</v>
      </c>
      <c r="R3987" t="s">
        <v>40</v>
      </c>
      <c r="S3987" t="s">
        <v>118</v>
      </c>
      <c r="T3987">
        <v>36284</v>
      </c>
      <c r="U3987" s="1">
        <v>45499</v>
      </c>
      <c r="V3987" t="s">
        <v>126</v>
      </c>
      <c r="W3987">
        <v>427526</v>
      </c>
      <c r="X3987" t="s">
        <v>16292</v>
      </c>
      <c r="Y3987">
        <v>425</v>
      </c>
      <c r="Z3987">
        <v>1365</v>
      </c>
      <c r="AA3987">
        <v>6</v>
      </c>
      <c r="AB3987">
        <v>3276</v>
      </c>
    </row>
    <row r="3988" spans="1:28" x14ac:dyDescent="0.3">
      <c r="A3988" t="s">
        <v>28</v>
      </c>
      <c r="B3988" t="s">
        <v>29</v>
      </c>
      <c r="C3988" t="s">
        <v>148</v>
      </c>
      <c r="D3988" t="s">
        <v>92</v>
      </c>
      <c r="E3988" t="s">
        <v>32</v>
      </c>
      <c r="F3988" t="s">
        <v>83</v>
      </c>
      <c r="G3988">
        <v>47</v>
      </c>
      <c r="H3988">
        <v>423815</v>
      </c>
      <c r="I3988" t="s">
        <v>34</v>
      </c>
      <c r="J3988" s="1">
        <v>45337</v>
      </c>
      <c r="K3988">
        <v>1200</v>
      </c>
      <c r="L3988" t="s">
        <v>16293</v>
      </c>
      <c r="M3988" t="s">
        <v>108</v>
      </c>
      <c r="N3988" t="s">
        <v>16294</v>
      </c>
      <c r="O3988" t="s">
        <v>16295</v>
      </c>
      <c r="P3988" t="s">
        <v>71</v>
      </c>
      <c r="Q3988">
        <v>15</v>
      </c>
      <c r="R3988" t="s">
        <v>40</v>
      </c>
      <c r="S3988" t="s">
        <v>79</v>
      </c>
      <c r="T3988">
        <v>15763</v>
      </c>
      <c r="U3988" s="1">
        <v>45549</v>
      </c>
      <c r="V3988" t="s">
        <v>180</v>
      </c>
      <c r="W3988">
        <v>885891</v>
      </c>
      <c r="X3988" t="s">
        <v>16296</v>
      </c>
      <c r="Y3988">
        <v>762</v>
      </c>
      <c r="Z3988">
        <v>1262</v>
      </c>
      <c r="AA3988">
        <v>3</v>
      </c>
      <c r="AB3988">
        <v>1514.4</v>
      </c>
    </row>
    <row r="3989" spans="1:28" x14ac:dyDescent="0.3">
      <c r="A3989" t="s">
        <v>28</v>
      </c>
      <c r="B3989" t="s">
        <v>29</v>
      </c>
      <c r="C3989" t="s">
        <v>66</v>
      </c>
      <c r="D3989" t="s">
        <v>349</v>
      </c>
      <c r="E3989" t="s">
        <v>56</v>
      </c>
      <c r="F3989" t="s">
        <v>150</v>
      </c>
      <c r="G3989">
        <v>82</v>
      </c>
      <c r="H3989">
        <v>415462</v>
      </c>
      <c r="I3989" t="s">
        <v>34</v>
      </c>
      <c r="J3989" s="1">
        <v>44780</v>
      </c>
      <c r="K3989">
        <v>1000</v>
      </c>
      <c r="L3989" t="s">
        <v>14971</v>
      </c>
      <c r="M3989" t="s">
        <v>856</v>
      </c>
      <c r="N3989" t="s">
        <v>16297</v>
      </c>
      <c r="O3989" t="s">
        <v>16298</v>
      </c>
      <c r="P3989" t="s">
        <v>39</v>
      </c>
      <c r="Q3989">
        <v>14</v>
      </c>
      <c r="R3989" t="s">
        <v>88</v>
      </c>
      <c r="S3989" t="s">
        <v>118</v>
      </c>
      <c r="T3989">
        <v>80415</v>
      </c>
      <c r="U3989" s="1">
        <v>45425</v>
      </c>
      <c r="V3989" t="s">
        <v>140</v>
      </c>
      <c r="W3989">
        <v>315480</v>
      </c>
      <c r="X3989" t="s">
        <v>16299</v>
      </c>
      <c r="Y3989">
        <v>805</v>
      </c>
      <c r="Z3989">
        <v>1327</v>
      </c>
      <c r="AA3989">
        <v>7</v>
      </c>
      <c r="AB3989" s="2" t="s">
        <v>16300</v>
      </c>
    </row>
    <row r="3990" spans="1:28" x14ac:dyDescent="0.3">
      <c r="A3990" t="s">
        <v>28</v>
      </c>
      <c r="B3990" t="s">
        <v>29</v>
      </c>
      <c r="C3990" t="s">
        <v>148</v>
      </c>
      <c r="D3990" t="s">
        <v>92</v>
      </c>
      <c r="E3990" t="s">
        <v>56</v>
      </c>
      <c r="F3990" t="s">
        <v>355</v>
      </c>
      <c r="G3990">
        <v>100</v>
      </c>
      <c r="H3990">
        <v>403162</v>
      </c>
      <c r="I3990" t="s">
        <v>34</v>
      </c>
      <c r="J3990" s="1">
        <v>44200</v>
      </c>
      <c r="K3990">
        <v>1000</v>
      </c>
      <c r="L3990" t="s">
        <v>16301</v>
      </c>
      <c r="M3990" t="s">
        <v>232</v>
      </c>
      <c r="N3990" t="s">
        <v>16302</v>
      </c>
      <c r="O3990" t="s">
        <v>16303</v>
      </c>
      <c r="P3990" t="s">
        <v>71</v>
      </c>
      <c r="Q3990">
        <v>8</v>
      </c>
      <c r="R3990" t="s">
        <v>88</v>
      </c>
      <c r="S3990" t="s">
        <v>118</v>
      </c>
      <c r="T3990">
        <v>20195</v>
      </c>
      <c r="U3990" s="1">
        <v>45320</v>
      </c>
      <c r="V3990" t="s">
        <v>111</v>
      </c>
      <c r="W3990">
        <v>366547</v>
      </c>
      <c r="X3990" t="s">
        <v>16304</v>
      </c>
      <c r="Y3990">
        <v>851</v>
      </c>
      <c r="Z3990">
        <v>1050</v>
      </c>
      <c r="AA3990">
        <v>3</v>
      </c>
      <c r="AB3990">
        <v>1260</v>
      </c>
    </row>
    <row r="3991" spans="1:28" x14ac:dyDescent="0.3">
      <c r="A3991" t="s">
        <v>28</v>
      </c>
      <c r="B3991" t="s">
        <v>29</v>
      </c>
      <c r="C3991" t="s">
        <v>148</v>
      </c>
      <c r="D3991" t="s">
        <v>611</v>
      </c>
      <c r="E3991" t="s">
        <v>32</v>
      </c>
      <c r="F3991" t="s">
        <v>355</v>
      </c>
      <c r="G3991">
        <v>88</v>
      </c>
      <c r="H3991">
        <v>420725</v>
      </c>
      <c r="I3991" t="s">
        <v>34</v>
      </c>
      <c r="J3991" s="1">
        <v>45207</v>
      </c>
      <c r="K3991">
        <v>1400</v>
      </c>
      <c r="L3991" t="s">
        <v>16305</v>
      </c>
      <c r="M3991" t="s">
        <v>423</v>
      </c>
      <c r="N3991" t="s">
        <v>16306</v>
      </c>
      <c r="O3991" t="s">
        <v>16307</v>
      </c>
      <c r="P3991" t="s">
        <v>51</v>
      </c>
      <c r="Q3991">
        <v>9</v>
      </c>
      <c r="R3991" t="s">
        <v>40</v>
      </c>
      <c r="S3991" t="s">
        <v>118</v>
      </c>
      <c r="T3991">
        <v>77536</v>
      </c>
      <c r="U3991" s="1">
        <v>45501</v>
      </c>
      <c r="V3991" t="s">
        <v>126</v>
      </c>
      <c r="W3991">
        <v>570548</v>
      </c>
      <c r="X3991" t="s">
        <v>16308</v>
      </c>
      <c r="Y3991">
        <v>878</v>
      </c>
      <c r="Z3991">
        <v>942</v>
      </c>
      <c r="AA3991">
        <v>5</v>
      </c>
      <c r="AB3991">
        <v>1884</v>
      </c>
    </row>
    <row r="3992" spans="1:28" x14ac:dyDescent="0.3">
      <c r="A3992" t="s">
        <v>28</v>
      </c>
      <c r="B3992" t="s">
        <v>29</v>
      </c>
      <c r="C3992" t="s">
        <v>44</v>
      </c>
      <c r="D3992" t="s">
        <v>163</v>
      </c>
      <c r="E3992" t="s">
        <v>46</v>
      </c>
      <c r="F3992" t="s">
        <v>106</v>
      </c>
      <c r="G3992">
        <v>4</v>
      </c>
      <c r="H3992">
        <v>405199</v>
      </c>
      <c r="I3992" t="s">
        <v>58</v>
      </c>
      <c r="J3992" s="1">
        <v>44575</v>
      </c>
      <c r="K3992">
        <v>1300</v>
      </c>
      <c r="L3992" t="s">
        <v>16309</v>
      </c>
      <c r="M3992" t="s">
        <v>2054</v>
      </c>
      <c r="N3992" t="s">
        <v>16310</v>
      </c>
      <c r="O3992" t="s">
        <v>16311</v>
      </c>
      <c r="P3992" t="s">
        <v>71</v>
      </c>
      <c r="Q3992">
        <v>16</v>
      </c>
      <c r="R3992" t="s">
        <v>88</v>
      </c>
      <c r="S3992" t="s">
        <v>118</v>
      </c>
      <c r="T3992">
        <v>82866</v>
      </c>
      <c r="U3992" s="1">
        <v>45452</v>
      </c>
      <c r="V3992" t="s">
        <v>52</v>
      </c>
      <c r="W3992">
        <v>558084</v>
      </c>
      <c r="X3992" t="s">
        <v>16312</v>
      </c>
      <c r="Y3992">
        <v>312</v>
      </c>
      <c r="Z3992">
        <v>702</v>
      </c>
      <c r="AA3992">
        <v>8</v>
      </c>
      <c r="AB3992">
        <v>2246.4</v>
      </c>
    </row>
    <row r="3993" spans="1:28" x14ac:dyDescent="0.3">
      <c r="A3993" t="s">
        <v>28</v>
      </c>
      <c r="B3993" t="s">
        <v>29</v>
      </c>
      <c r="C3993" t="s">
        <v>66</v>
      </c>
      <c r="D3993" t="s">
        <v>611</v>
      </c>
      <c r="E3993" t="s">
        <v>56</v>
      </c>
      <c r="F3993" t="s">
        <v>355</v>
      </c>
      <c r="G3993">
        <v>4</v>
      </c>
      <c r="H3993">
        <v>432377</v>
      </c>
      <c r="I3993" t="s">
        <v>34</v>
      </c>
      <c r="J3993" s="1">
        <v>44602</v>
      </c>
      <c r="K3993">
        <v>1000</v>
      </c>
      <c r="L3993" t="s">
        <v>16313</v>
      </c>
      <c r="M3993" t="s">
        <v>1409</v>
      </c>
      <c r="N3993" t="s">
        <v>16314</v>
      </c>
      <c r="O3993" t="s">
        <v>16315</v>
      </c>
      <c r="P3993" t="s">
        <v>51</v>
      </c>
      <c r="Q3993">
        <v>11</v>
      </c>
      <c r="R3993" t="s">
        <v>88</v>
      </c>
      <c r="S3993" t="s">
        <v>41</v>
      </c>
      <c r="T3993">
        <v>56127</v>
      </c>
      <c r="U3993" s="1">
        <v>45543</v>
      </c>
      <c r="V3993" t="s">
        <v>180</v>
      </c>
      <c r="W3993">
        <v>630043</v>
      </c>
      <c r="X3993" t="s">
        <v>16316</v>
      </c>
      <c r="Y3993">
        <v>320</v>
      </c>
      <c r="Z3993">
        <v>2669</v>
      </c>
      <c r="AA3993">
        <v>1</v>
      </c>
      <c r="AB3993" s="2" t="s">
        <v>16317</v>
      </c>
    </row>
    <row r="3994" spans="1:28" x14ac:dyDescent="0.3">
      <c r="A3994" t="s">
        <v>28</v>
      </c>
      <c r="B3994" t="s">
        <v>29</v>
      </c>
      <c r="C3994" t="s">
        <v>157</v>
      </c>
      <c r="D3994" t="s">
        <v>560</v>
      </c>
      <c r="E3994" t="s">
        <v>32</v>
      </c>
      <c r="F3994" t="s">
        <v>99</v>
      </c>
      <c r="G3994">
        <v>61</v>
      </c>
      <c r="H3994">
        <v>420628</v>
      </c>
      <c r="I3994" t="s">
        <v>58</v>
      </c>
      <c r="J3994" s="1">
        <v>45367</v>
      </c>
      <c r="K3994">
        <v>1000</v>
      </c>
      <c r="L3994" t="s">
        <v>16318</v>
      </c>
      <c r="M3994" t="s">
        <v>1291</v>
      </c>
      <c r="N3994" t="s">
        <v>16319</v>
      </c>
      <c r="O3994" t="s">
        <v>16320</v>
      </c>
      <c r="P3994" t="s">
        <v>51</v>
      </c>
      <c r="Q3994">
        <v>13</v>
      </c>
      <c r="R3994" t="s">
        <v>40</v>
      </c>
      <c r="S3994" t="s">
        <v>118</v>
      </c>
      <c r="T3994">
        <v>51860</v>
      </c>
      <c r="U3994" s="1">
        <v>45528</v>
      </c>
      <c r="V3994" t="s">
        <v>64</v>
      </c>
      <c r="W3994">
        <v>350055</v>
      </c>
      <c r="X3994" t="s">
        <v>16321</v>
      </c>
      <c r="Y3994">
        <v>408</v>
      </c>
      <c r="Z3994">
        <v>1136</v>
      </c>
      <c r="AA3994">
        <v>4</v>
      </c>
      <c r="AB3994" s="2" t="s">
        <v>9954</v>
      </c>
    </row>
    <row r="3995" spans="1:28" x14ac:dyDescent="0.3">
      <c r="A3995" t="s">
        <v>28</v>
      </c>
      <c r="B3995" t="s">
        <v>29</v>
      </c>
      <c r="C3995" t="s">
        <v>54</v>
      </c>
      <c r="D3995" t="s">
        <v>411</v>
      </c>
      <c r="E3995" t="s">
        <v>32</v>
      </c>
      <c r="F3995" t="s">
        <v>99</v>
      </c>
      <c r="G3995">
        <v>99</v>
      </c>
      <c r="H3995">
        <v>417177</v>
      </c>
      <c r="I3995" t="s">
        <v>58</v>
      </c>
      <c r="J3995" s="1">
        <v>45575</v>
      </c>
      <c r="K3995">
        <v>1100</v>
      </c>
      <c r="L3995" t="s">
        <v>16322</v>
      </c>
      <c r="M3995" t="s">
        <v>478</v>
      </c>
      <c r="N3995" t="s">
        <v>16323</v>
      </c>
      <c r="O3995">
        <v>9156390601</v>
      </c>
      <c r="P3995" t="s">
        <v>71</v>
      </c>
      <c r="Q3995">
        <v>8</v>
      </c>
      <c r="R3995" t="s">
        <v>40</v>
      </c>
      <c r="S3995" t="s">
        <v>41</v>
      </c>
      <c r="T3995">
        <v>39649</v>
      </c>
      <c r="U3995" s="1">
        <v>45480</v>
      </c>
      <c r="V3995" t="s">
        <v>126</v>
      </c>
      <c r="W3995">
        <v>799363</v>
      </c>
      <c r="X3995" t="s">
        <v>16324</v>
      </c>
      <c r="Y3995">
        <v>581</v>
      </c>
      <c r="Z3995">
        <v>1014</v>
      </c>
      <c r="AA3995">
        <v>4</v>
      </c>
      <c r="AB3995">
        <v>1622.4</v>
      </c>
    </row>
    <row r="3996" spans="1:28" x14ac:dyDescent="0.3">
      <c r="A3996" t="s">
        <v>28</v>
      </c>
      <c r="B3996" t="s">
        <v>29</v>
      </c>
      <c r="C3996" t="s">
        <v>193</v>
      </c>
      <c r="D3996" t="s">
        <v>45</v>
      </c>
      <c r="E3996" t="s">
        <v>46</v>
      </c>
      <c r="F3996" t="s">
        <v>175</v>
      </c>
      <c r="G3996">
        <v>1</v>
      </c>
      <c r="H3996">
        <v>430827</v>
      </c>
      <c r="I3996" t="s">
        <v>34</v>
      </c>
      <c r="J3996" s="1">
        <v>43963</v>
      </c>
      <c r="K3996">
        <v>1100</v>
      </c>
      <c r="L3996" t="s">
        <v>16325</v>
      </c>
      <c r="M3996" t="s">
        <v>211</v>
      </c>
      <c r="N3996" t="s">
        <v>16326</v>
      </c>
      <c r="O3996" t="s">
        <v>16327</v>
      </c>
      <c r="P3996" t="s">
        <v>51</v>
      </c>
      <c r="Q3996">
        <v>4</v>
      </c>
      <c r="R3996" t="s">
        <v>40</v>
      </c>
      <c r="S3996" t="s">
        <v>41</v>
      </c>
      <c r="T3996">
        <v>79286</v>
      </c>
      <c r="U3996" s="1">
        <v>45335</v>
      </c>
      <c r="V3996" t="s">
        <v>119</v>
      </c>
      <c r="W3996">
        <v>559217</v>
      </c>
      <c r="X3996" t="s">
        <v>16328</v>
      </c>
      <c r="Y3996">
        <v>592</v>
      </c>
      <c r="Z3996">
        <v>2320</v>
      </c>
      <c r="AA3996">
        <v>3</v>
      </c>
      <c r="AB3996">
        <v>2784</v>
      </c>
    </row>
    <row r="3997" spans="1:28" x14ac:dyDescent="0.3">
      <c r="A3997" t="s">
        <v>28</v>
      </c>
      <c r="B3997" t="s">
        <v>29</v>
      </c>
      <c r="C3997" t="s">
        <v>54</v>
      </c>
      <c r="D3997" t="s">
        <v>74</v>
      </c>
      <c r="E3997" t="s">
        <v>46</v>
      </c>
      <c r="F3997" t="s">
        <v>57</v>
      </c>
      <c r="G3997">
        <v>18</v>
      </c>
      <c r="H3997">
        <v>423407</v>
      </c>
      <c r="I3997" t="s">
        <v>34</v>
      </c>
      <c r="J3997" s="1">
        <v>44397</v>
      </c>
      <c r="K3997">
        <v>1100</v>
      </c>
      <c r="L3997" t="s">
        <v>16329</v>
      </c>
      <c r="M3997" t="s">
        <v>1118</v>
      </c>
      <c r="N3997" t="s">
        <v>16330</v>
      </c>
      <c r="O3997" t="s">
        <v>16331</v>
      </c>
      <c r="P3997" t="s">
        <v>51</v>
      </c>
      <c r="Q3997">
        <v>18</v>
      </c>
      <c r="R3997" t="s">
        <v>40</v>
      </c>
      <c r="S3997" t="s">
        <v>118</v>
      </c>
      <c r="T3997">
        <v>93886</v>
      </c>
      <c r="U3997" s="1">
        <v>45568</v>
      </c>
      <c r="V3997" t="s">
        <v>155</v>
      </c>
      <c r="W3997">
        <v>239219</v>
      </c>
      <c r="X3997" t="s">
        <v>16332</v>
      </c>
      <c r="Y3997">
        <v>627</v>
      </c>
      <c r="Z3997">
        <v>2778</v>
      </c>
      <c r="AA3997">
        <v>5</v>
      </c>
      <c r="AB3997">
        <v>5556</v>
      </c>
    </row>
    <row r="3998" spans="1:28" x14ac:dyDescent="0.3">
      <c r="A3998" t="s">
        <v>28</v>
      </c>
      <c r="B3998" t="s">
        <v>29</v>
      </c>
      <c r="C3998" t="s">
        <v>91</v>
      </c>
      <c r="D3998" t="s">
        <v>170</v>
      </c>
      <c r="E3998" t="s">
        <v>56</v>
      </c>
      <c r="F3998" t="s">
        <v>57</v>
      </c>
      <c r="G3998">
        <v>86</v>
      </c>
      <c r="H3998">
        <v>424279</v>
      </c>
      <c r="I3998" t="s">
        <v>34</v>
      </c>
      <c r="J3998" s="1">
        <v>45437</v>
      </c>
      <c r="K3998">
        <v>1400</v>
      </c>
      <c r="L3998" t="s">
        <v>16333</v>
      </c>
      <c r="M3998" t="s">
        <v>222</v>
      </c>
      <c r="N3998" t="s">
        <v>16334</v>
      </c>
      <c r="O3998">
        <v>4987399252</v>
      </c>
      <c r="P3998" t="s">
        <v>71</v>
      </c>
      <c r="Q3998">
        <v>10</v>
      </c>
      <c r="R3998" t="s">
        <v>40</v>
      </c>
      <c r="S3998" t="s">
        <v>63</v>
      </c>
      <c r="T3998">
        <v>97480</v>
      </c>
      <c r="U3998" s="1">
        <v>45574</v>
      </c>
      <c r="V3998" t="s">
        <v>155</v>
      </c>
      <c r="W3998">
        <v>819745</v>
      </c>
      <c r="X3998" t="s">
        <v>16335</v>
      </c>
      <c r="Y3998">
        <v>225</v>
      </c>
      <c r="Z3998">
        <v>1420</v>
      </c>
      <c r="AA3998">
        <v>7</v>
      </c>
      <c r="AB3998">
        <v>3976</v>
      </c>
    </row>
    <row r="3999" spans="1:28" x14ac:dyDescent="0.3">
      <c r="A3999" t="s">
        <v>28</v>
      </c>
      <c r="B3999" t="s">
        <v>29</v>
      </c>
      <c r="C3999" t="s">
        <v>157</v>
      </c>
      <c r="D3999" t="s">
        <v>338</v>
      </c>
      <c r="E3999" t="s">
        <v>56</v>
      </c>
      <c r="F3999" t="s">
        <v>47</v>
      </c>
      <c r="G3999">
        <v>7</v>
      </c>
      <c r="H3999">
        <v>432619</v>
      </c>
      <c r="I3999" t="s">
        <v>34</v>
      </c>
      <c r="J3999" s="1">
        <v>45088</v>
      </c>
      <c r="K3999">
        <v>1300</v>
      </c>
      <c r="L3999" t="s">
        <v>16336</v>
      </c>
      <c r="M3999" t="s">
        <v>334</v>
      </c>
      <c r="N3999" t="s">
        <v>16337</v>
      </c>
      <c r="O3999" t="s">
        <v>16338</v>
      </c>
      <c r="P3999" t="s">
        <v>71</v>
      </c>
      <c r="Q3999">
        <v>19</v>
      </c>
      <c r="R3999" t="s">
        <v>40</v>
      </c>
      <c r="S3999" t="s">
        <v>79</v>
      </c>
      <c r="T3999">
        <v>41615</v>
      </c>
      <c r="U3999" s="1">
        <v>45582</v>
      </c>
      <c r="V3999" t="s">
        <v>155</v>
      </c>
      <c r="W3999">
        <v>494680</v>
      </c>
      <c r="X3999" t="s">
        <v>16339</v>
      </c>
      <c r="Y3999">
        <v>228</v>
      </c>
      <c r="Z3999">
        <v>1954</v>
      </c>
      <c r="AA3999">
        <v>3</v>
      </c>
      <c r="AB3999">
        <v>2344.8000000000002</v>
      </c>
    </row>
    <row r="4000" spans="1:28" x14ac:dyDescent="0.3">
      <c r="A4000" t="s">
        <v>28</v>
      </c>
      <c r="B4000" t="s">
        <v>29</v>
      </c>
      <c r="C4000" t="s">
        <v>193</v>
      </c>
      <c r="D4000" t="s">
        <v>560</v>
      </c>
      <c r="E4000" t="s">
        <v>46</v>
      </c>
      <c r="F4000" t="s">
        <v>47</v>
      </c>
      <c r="G4000">
        <v>74</v>
      </c>
      <c r="H4000">
        <v>416874</v>
      </c>
      <c r="I4000" t="s">
        <v>34</v>
      </c>
      <c r="J4000" s="1">
        <v>45482</v>
      </c>
      <c r="K4000">
        <v>1200</v>
      </c>
      <c r="L4000" t="s">
        <v>13806</v>
      </c>
      <c r="M4000" t="s">
        <v>1460</v>
      </c>
      <c r="N4000" t="s">
        <v>16340</v>
      </c>
      <c r="O4000" t="s">
        <v>16341</v>
      </c>
      <c r="P4000" t="s">
        <v>71</v>
      </c>
      <c r="Q4000">
        <v>5</v>
      </c>
      <c r="R4000" t="s">
        <v>88</v>
      </c>
      <c r="S4000" t="s">
        <v>41</v>
      </c>
      <c r="T4000">
        <v>83888</v>
      </c>
      <c r="U4000" s="1">
        <v>45559</v>
      </c>
      <c r="V4000" t="s">
        <v>180</v>
      </c>
      <c r="W4000">
        <v>890793</v>
      </c>
      <c r="X4000" t="s">
        <v>16342</v>
      </c>
      <c r="Y4000">
        <v>258</v>
      </c>
      <c r="Z4000">
        <v>1216</v>
      </c>
      <c r="AA4000">
        <v>6</v>
      </c>
      <c r="AB4000">
        <v>2918.4</v>
      </c>
    </row>
    <row r="4001" spans="1:28" x14ac:dyDescent="0.3">
      <c r="A4001" t="s">
        <v>28</v>
      </c>
      <c r="B4001" t="s">
        <v>29</v>
      </c>
      <c r="C4001" t="s">
        <v>148</v>
      </c>
      <c r="D4001" t="s">
        <v>317</v>
      </c>
      <c r="E4001" t="s">
        <v>32</v>
      </c>
      <c r="F4001" t="s">
        <v>57</v>
      </c>
      <c r="G4001">
        <v>85</v>
      </c>
      <c r="H4001">
        <v>420261</v>
      </c>
      <c r="I4001" t="s">
        <v>58</v>
      </c>
      <c r="J4001" s="1">
        <v>45156</v>
      </c>
      <c r="K4001">
        <v>1200</v>
      </c>
      <c r="L4001" t="s">
        <v>16343</v>
      </c>
      <c r="M4001" t="s">
        <v>623</v>
      </c>
      <c r="N4001" t="s">
        <v>16344</v>
      </c>
      <c r="O4001" t="s">
        <v>16345</v>
      </c>
      <c r="P4001" t="s">
        <v>39</v>
      </c>
      <c r="Q4001">
        <v>15</v>
      </c>
      <c r="R4001" t="s">
        <v>40</v>
      </c>
      <c r="S4001" t="s">
        <v>63</v>
      </c>
      <c r="T4001">
        <v>91029</v>
      </c>
      <c r="U4001" s="1">
        <v>45411</v>
      </c>
      <c r="V4001" t="s">
        <v>80</v>
      </c>
      <c r="W4001">
        <v>163833</v>
      </c>
      <c r="X4001" t="s">
        <v>5218</v>
      </c>
      <c r="Y4001">
        <v>333</v>
      </c>
      <c r="Z4001">
        <v>2609</v>
      </c>
      <c r="AA4001">
        <v>5</v>
      </c>
      <c r="AB4001">
        <v>5218</v>
      </c>
    </row>
    <row r="4002" spans="1:28" x14ac:dyDescent="0.3">
      <c r="A4002" t="s">
        <v>28</v>
      </c>
      <c r="B4002" t="s">
        <v>29</v>
      </c>
      <c r="C4002" t="s">
        <v>193</v>
      </c>
      <c r="D4002" t="s">
        <v>31</v>
      </c>
      <c r="E4002" t="s">
        <v>56</v>
      </c>
      <c r="F4002" t="s">
        <v>175</v>
      </c>
      <c r="G4002">
        <v>53</v>
      </c>
      <c r="H4002">
        <v>400826</v>
      </c>
      <c r="I4002" t="s">
        <v>34</v>
      </c>
      <c r="J4002" s="1">
        <v>44451</v>
      </c>
      <c r="K4002">
        <v>1000</v>
      </c>
      <c r="L4002" t="s">
        <v>16346</v>
      </c>
      <c r="M4002" t="s">
        <v>568</v>
      </c>
      <c r="N4002" t="s">
        <v>16347</v>
      </c>
      <c r="O4002" t="s">
        <v>16348</v>
      </c>
      <c r="P4002" t="s">
        <v>87</v>
      </c>
      <c r="Q4002">
        <v>15</v>
      </c>
      <c r="R4002" t="s">
        <v>40</v>
      </c>
      <c r="S4002" t="s">
        <v>63</v>
      </c>
      <c r="T4002">
        <v>72416</v>
      </c>
      <c r="U4002" s="1">
        <v>45313</v>
      </c>
      <c r="V4002" t="s">
        <v>111</v>
      </c>
      <c r="W4002">
        <v>710752</v>
      </c>
      <c r="X4002" t="s">
        <v>16349</v>
      </c>
      <c r="Y4002">
        <v>449</v>
      </c>
      <c r="Z4002">
        <v>1279</v>
      </c>
      <c r="AA4002">
        <v>7</v>
      </c>
      <c r="AB4002" s="2" t="s">
        <v>16350</v>
      </c>
    </row>
    <row r="4003" spans="1:28" x14ac:dyDescent="0.3">
      <c r="A4003" t="s">
        <v>28</v>
      </c>
      <c r="B4003" t="s">
        <v>29</v>
      </c>
      <c r="C4003" t="s">
        <v>91</v>
      </c>
      <c r="D4003" t="s">
        <v>274</v>
      </c>
      <c r="E4003" t="s">
        <v>32</v>
      </c>
      <c r="F4003" t="s">
        <v>83</v>
      </c>
      <c r="G4003">
        <v>72</v>
      </c>
      <c r="H4003">
        <v>423983</v>
      </c>
      <c r="I4003" t="s">
        <v>34</v>
      </c>
      <c r="J4003" s="1">
        <v>44101</v>
      </c>
      <c r="K4003">
        <v>1300</v>
      </c>
      <c r="L4003" t="s">
        <v>16351</v>
      </c>
      <c r="M4003" t="s">
        <v>731</v>
      </c>
      <c r="N4003" t="s">
        <v>16352</v>
      </c>
      <c r="O4003" t="s">
        <v>16353</v>
      </c>
      <c r="P4003" t="s">
        <v>39</v>
      </c>
      <c r="Q4003">
        <v>13</v>
      </c>
      <c r="R4003" t="s">
        <v>40</v>
      </c>
      <c r="S4003" t="s">
        <v>63</v>
      </c>
      <c r="T4003">
        <v>18849</v>
      </c>
      <c r="U4003" s="1">
        <v>45343</v>
      </c>
      <c r="V4003" t="s">
        <v>119</v>
      </c>
      <c r="W4003">
        <v>745496</v>
      </c>
      <c r="X4003" t="s">
        <v>16354</v>
      </c>
      <c r="Y4003">
        <v>442</v>
      </c>
      <c r="Z4003">
        <v>1718</v>
      </c>
      <c r="AA4003">
        <v>6</v>
      </c>
      <c r="AB4003">
        <v>4123.2</v>
      </c>
    </row>
    <row r="4004" spans="1:28" x14ac:dyDescent="0.3">
      <c r="A4004" t="s">
        <v>28</v>
      </c>
      <c r="B4004" t="s">
        <v>29</v>
      </c>
      <c r="C4004" t="s">
        <v>30</v>
      </c>
      <c r="D4004" t="s">
        <v>421</v>
      </c>
      <c r="E4004" t="s">
        <v>46</v>
      </c>
      <c r="F4004" t="s">
        <v>355</v>
      </c>
      <c r="G4004">
        <v>68</v>
      </c>
      <c r="H4004">
        <v>411807</v>
      </c>
      <c r="I4004" t="s">
        <v>34</v>
      </c>
      <c r="J4004" s="1">
        <v>45478</v>
      </c>
      <c r="K4004">
        <v>1000</v>
      </c>
      <c r="L4004" t="s">
        <v>16355</v>
      </c>
      <c r="M4004" t="s">
        <v>1147</v>
      </c>
      <c r="N4004" t="s">
        <v>16356</v>
      </c>
      <c r="O4004" t="s">
        <v>16357</v>
      </c>
      <c r="P4004" t="s">
        <v>71</v>
      </c>
      <c r="Q4004">
        <v>5</v>
      </c>
      <c r="R4004" t="s">
        <v>40</v>
      </c>
      <c r="S4004" t="s">
        <v>118</v>
      </c>
      <c r="T4004">
        <v>50335</v>
      </c>
      <c r="U4004" s="1">
        <v>45505</v>
      </c>
      <c r="V4004" t="s">
        <v>64</v>
      </c>
      <c r="W4004">
        <v>688726</v>
      </c>
      <c r="X4004" t="s">
        <v>16358</v>
      </c>
      <c r="Y4004">
        <v>321</v>
      </c>
      <c r="Z4004">
        <v>2996</v>
      </c>
      <c r="AA4004">
        <v>1</v>
      </c>
      <c r="AB4004">
        <v>1198.4000000000001</v>
      </c>
    </row>
    <row r="4005" spans="1:28" x14ac:dyDescent="0.3">
      <c r="A4005" t="s">
        <v>28</v>
      </c>
      <c r="B4005" t="s">
        <v>29</v>
      </c>
      <c r="C4005" t="s">
        <v>157</v>
      </c>
      <c r="D4005" t="s">
        <v>637</v>
      </c>
      <c r="E4005" t="s">
        <v>46</v>
      </c>
      <c r="F4005" t="s">
        <v>57</v>
      </c>
      <c r="G4005">
        <v>45</v>
      </c>
      <c r="H4005">
        <v>436960</v>
      </c>
      <c r="I4005" t="s">
        <v>34</v>
      </c>
      <c r="J4005" s="1">
        <v>45448</v>
      </c>
      <c r="K4005">
        <v>1300</v>
      </c>
      <c r="L4005" t="s">
        <v>16359</v>
      </c>
      <c r="M4005" t="s">
        <v>2124</v>
      </c>
      <c r="N4005" t="s">
        <v>16360</v>
      </c>
      <c r="O4005" t="s">
        <v>16361</v>
      </c>
      <c r="P4005" t="s">
        <v>87</v>
      </c>
      <c r="Q4005">
        <v>17</v>
      </c>
      <c r="R4005" t="s">
        <v>40</v>
      </c>
      <c r="S4005" t="s">
        <v>41</v>
      </c>
      <c r="T4005">
        <v>47630</v>
      </c>
      <c r="U4005" s="1">
        <v>45614</v>
      </c>
      <c r="V4005" t="s">
        <v>42</v>
      </c>
      <c r="W4005">
        <v>152839</v>
      </c>
      <c r="X4005" t="s">
        <v>16362</v>
      </c>
      <c r="Y4005">
        <v>789</v>
      </c>
      <c r="Z4005">
        <v>2084</v>
      </c>
      <c r="AA4005">
        <v>6</v>
      </c>
      <c r="AB4005">
        <v>5001.6000000000004</v>
      </c>
    </row>
    <row r="4006" spans="1:28" x14ac:dyDescent="0.3">
      <c r="A4006" t="s">
        <v>28</v>
      </c>
      <c r="B4006" t="s">
        <v>29</v>
      </c>
      <c r="C4006" t="s">
        <v>157</v>
      </c>
      <c r="D4006" t="s">
        <v>261</v>
      </c>
      <c r="E4006" t="s">
        <v>46</v>
      </c>
      <c r="F4006" t="s">
        <v>106</v>
      </c>
      <c r="G4006">
        <v>73</v>
      </c>
      <c r="H4006">
        <v>431731</v>
      </c>
      <c r="I4006" t="s">
        <v>58</v>
      </c>
      <c r="J4006" s="1">
        <v>44719</v>
      </c>
      <c r="K4006">
        <v>800</v>
      </c>
      <c r="L4006" t="s">
        <v>16363</v>
      </c>
      <c r="M4006" t="s">
        <v>276</v>
      </c>
      <c r="N4006" t="s">
        <v>16364</v>
      </c>
      <c r="O4006" t="s">
        <v>16365</v>
      </c>
      <c r="P4006" t="s">
        <v>87</v>
      </c>
      <c r="Q4006">
        <v>6</v>
      </c>
      <c r="R4006" t="s">
        <v>88</v>
      </c>
      <c r="S4006" t="s">
        <v>118</v>
      </c>
      <c r="T4006">
        <v>59370</v>
      </c>
      <c r="U4006" s="1">
        <v>45560</v>
      </c>
      <c r="V4006" t="s">
        <v>180</v>
      </c>
      <c r="W4006">
        <v>618669</v>
      </c>
      <c r="X4006" t="s">
        <v>16366</v>
      </c>
      <c r="Y4006">
        <v>969</v>
      </c>
      <c r="Z4006">
        <v>1452</v>
      </c>
      <c r="AA4006">
        <v>1</v>
      </c>
      <c r="AB4006" s="2" t="s">
        <v>16367</v>
      </c>
    </row>
    <row r="4007" spans="1:28" x14ac:dyDescent="0.3">
      <c r="A4007" t="s">
        <v>28</v>
      </c>
      <c r="B4007" t="s">
        <v>29</v>
      </c>
      <c r="C4007" t="s">
        <v>30</v>
      </c>
      <c r="D4007" t="s">
        <v>364</v>
      </c>
      <c r="E4007" t="s">
        <v>56</v>
      </c>
      <c r="F4007" t="s">
        <v>99</v>
      </c>
      <c r="G4007">
        <v>93</v>
      </c>
      <c r="H4007">
        <v>433669</v>
      </c>
      <c r="I4007" t="s">
        <v>58</v>
      </c>
      <c r="J4007" s="1">
        <v>45131</v>
      </c>
      <c r="K4007">
        <v>1000</v>
      </c>
      <c r="L4007" t="s">
        <v>16368</v>
      </c>
      <c r="M4007" t="s">
        <v>94</v>
      </c>
      <c r="N4007" t="s">
        <v>16369</v>
      </c>
      <c r="O4007" t="s">
        <v>16370</v>
      </c>
      <c r="P4007" t="s">
        <v>39</v>
      </c>
      <c r="Q4007">
        <v>17</v>
      </c>
      <c r="R4007" t="s">
        <v>40</v>
      </c>
      <c r="S4007" t="s">
        <v>79</v>
      </c>
      <c r="T4007">
        <v>20895</v>
      </c>
      <c r="U4007" s="1">
        <v>45359</v>
      </c>
      <c r="V4007" t="s">
        <v>72</v>
      </c>
      <c r="W4007">
        <v>793934</v>
      </c>
      <c r="X4007" t="s">
        <v>16371</v>
      </c>
      <c r="Y4007">
        <v>315</v>
      </c>
      <c r="Z4007">
        <v>2770</v>
      </c>
      <c r="AA4007">
        <v>7</v>
      </c>
      <c r="AB4007">
        <v>7756</v>
      </c>
    </row>
    <row r="4008" spans="1:28" x14ac:dyDescent="0.3">
      <c r="A4008" t="s">
        <v>28</v>
      </c>
      <c r="B4008" t="s">
        <v>29</v>
      </c>
      <c r="C4008" t="s">
        <v>30</v>
      </c>
      <c r="D4008" t="s">
        <v>98</v>
      </c>
      <c r="E4008" t="s">
        <v>56</v>
      </c>
      <c r="F4008" t="s">
        <v>355</v>
      </c>
      <c r="G4008">
        <v>22</v>
      </c>
      <c r="H4008">
        <v>416680</v>
      </c>
      <c r="I4008" t="s">
        <v>58</v>
      </c>
      <c r="J4008" s="1">
        <v>45364</v>
      </c>
      <c r="K4008">
        <v>1300</v>
      </c>
      <c r="L4008" t="s">
        <v>16372</v>
      </c>
      <c r="M4008" t="s">
        <v>856</v>
      </c>
      <c r="N4008" t="s">
        <v>16373</v>
      </c>
      <c r="O4008" t="s">
        <v>16374</v>
      </c>
      <c r="P4008" t="s">
        <v>39</v>
      </c>
      <c r="Q4008">
        <v>15</v>
      </c>
      <c r="R4008" t="s">
        <v>40</v>
      </c>
      <c r="S4008" t="s">
        <v>118</v>
      </c>
      <c r="T4008">
        <v>19597</v>
      </c>
      <c r="U4008" s="1">
        <v>45459</v>
      </c>
      <c r="V4008" t="s">
        <v>52</v>
      </c>
      <c r="W4008">
        <v>991948</v>
      </c>
      <c r="X4008" t="s">
        <v>16375</v>
      </c>
      <c r="Y4008">
        <v>303</v>
      </c>
      <c r="Z4008">
        <v>1640</v>
      </c>
      <c r="AA4008">
        <v>8</v>
      </c>
      <c r="AB4008">
        <v>5248</v>
      </c>
    </row>
    <row r="4009" spans="1:28" x14ac:dyDescent="0.3">
      <c r="A4009" t="s">
        <v>28</v>
      </c>
      <c r="B4009" t="s">
        <v>29</v>
      </c>
      <c r="C4009" t="s">
        <v>148</v>
      </c>
      <c r="D4009" t="s">
        <v>187</v>
      </c>
      <c r="E4009" t="s">
        <v>56</v>
      </c>
      <c r="F4009" t="s">
        <v>47</v>
      </c>
      <c r="G4009">
        <v>43</v>
      </c>
      <c r="H4009">
        <v>417227</v>
      </c>
      <c r="I4009" t="s">
        <v>58</v>
      </c>
      <c r="J4009" s="1">
        <v>44933</v>
      </c>
      <c r="K4009">
        <v>1300</v>
      </c>
      <c r="L4009" t="s">
        <v>16376</v>
      </c>
      <c r="M4009" t="s">
        <v>596</v>
      </c>
      <c r="N4009" t="s">
        <v>16377</v>
      </c>
      <c r="O4009">
        <f>1-24-395-5431</f>
        <v>-5849</v>
      </c>
      <c r="P4009" t="s">
        <v>71</v>
      </c>
      <c r="Q4009">
        <v>18</v>
      </c>
      <c r="R4009" t="s">
        <v>88</v>
      </c>
      <c r="S4009" t="s">
        <v>41</v>
      </c>
      <c r="T4009">
        <v>84512</v>
      </c>
      <c r="U4009" s="1">
        <v>45562</v>
      </c>
      <c r="V4009" t="s">
        <v>180</v>
      </c>
      <c r="W4009">
        <v>397966</v>
      </c>
      <c r="X4009" t="s">
        <v>16378</v>
      </c>
      <c r="Y4009">
        <v>769</v>
      </c>
      <c r="Z4009">
        <v>2109</v>
      </c>
      <c r="AA4009">
        <v>2</v>
      </c>
      <c r="AB4009">
        <v>1687.2</v>
      </c>
    </row>
    <row r="4010" spans="1:28" x14ac:dyDescent="0.3">
      <c r="A4010" t="s">
        <v>28</v>
      </c>
      <c r="B4010" t="s">
        <v>29</v>
      </c>
      <c r="C4010" t="s">
        <v>193</v>
      </c>
      <c r="D4010" t="s">
        <v>248</v>
      </c>
      <c r="E4010" t="s">
        <v>32</v>
      </c>
      <c r="F4010" t="s">
        <v>106</v>
      </c>
      <c r="G4010">
        <v>46</v>
      </c>
      <c r="H4010">
        <v>424830</v>
      </c>
      <c r="I4010" t="s">
        <v>58</v>
      </c>
      <c r="J4010" s="1">
        <v>44018</v>
      </c>
      <c r="K4010">
        <v>1300</v>
      </c>
      <c r="L4010" t="s">
        <v>16379</v>
      </c>
      <c r="M4010" t="s">
        <v>68</v>
      </c>
      <c r="N4010" t="s">
        <v>16380</v>
      </c>
      <c r="O4010" t="s">
        <v>16381</v>
      </c>
      <c r="P4010" t="s">
        <v>51</v>
      </c>
      <c r="Q4010">
        <v>5</v>
      </c>
      <c r="R4010" t="s">
        <v>40</v>
      </c>
      <c r="S4010" t="s">
        <v>41</v>
      </c>
      <c r="T4010">
        <v>35823</v>
      </c>
      <c r="U4010" s="1">
        <v>45566</v>
      </c>
      <c r="V4010" t="s">
        <v>155</v>
      </c>
      <c r="W4010">
        <v>810561</v>
      </c>
      <c r="X4010" t="s">
        <v>16382</v>
      </c>
      <c r="Y4010">
        <v>769</v>
      </c>
      <c r="Z4010">
        <v>2660</v>
      </c>
      <c r="AA4010">
        <v>4</v>
      </c>
      <c r="AB4010">
        <v>4256</v>
      </c>
    </row>
    <row r="4011" spans="1:28" x14ac:dyDescent="0.3">
      <c r="A4011" t="s">
        <v>28</v>
      </c>
      <c r="B4011" t="s">
        <v>29</v>
      </c>
      <c r="C4011" t="s">
        <v>66</v>
      </c>
      <c r="D4011" t="s">
        <v>55</v>
      </c>
      <c r="E4011" t="s">
        <v>32</v>
      </c>
      <c r="F4011" t="s">
        <v>113</v>
      </c>
      <c r="G4011">
        <v>40</v>
      </c>
      <c r="H4011">
        <v>435434</v>
      </c>
      <c r="I4011" t="s">
        <v>58</v>
      </c>
      <c r="J4011" s="1">
        <v>44487</v>
      </c>
      <c r="K4011">
        <v>1000</v>
      </c>
      <c r="L4011" t="s">
        <v>16383</v>
      </c>
      <c r="M4011" t="s">
        <v>506</v>
      </c>
      <c r="N4011" t="s">
        <v>16384</v>
      </c>
      <c r="O4011" t="s">
        <v>16385</v>
      </c>
      <c r="P4011" t="s">
        <v>39</v>
      </c>
      <c r="Q4011">
        <v>16</v>
      </c>
      <c r="R4011" t="s">
        <v>88</v>
      </c>
      <c r="S4011" t="s">
        <v>79</v>
      </c>
      <c r="T4011">
        <v>54811</v>
      </c>
      <c r="U4011" s="1">
        <v>45573</v>
      </c>
      <c r="V4011" t="s">
        <v>155</v>
      </c>
      <c r="W4011">
        <v>481216</v>
      </c>
      <c r="X4011" t="s">
        <v>16386</v>
      </c>
      <c r="Y4011">
        <v>954</v>
      </c>
      <c r="Z4011">
        <v>833</v>
      </c>
      <c r="AA4011">
        <v>4</v>
      </c>
      <c r="AB4011" s="2" t="s">
        <v>16387</v>
      </c>
    </row>
    <row r="4012" spans="1:28" x14ac:dyDescent="0.3">
      <c r="A4012" t="s">
        <v>28</v>
      </c>
      <c r="B4012" t="s">
        <v>29</v>
      </c>
      <c r="C4012" t="s">
        <v>91</v>
      </c>
      <c r="D4012" t="s">
        <v>187</v>
      </c>
      <c r="E4012" t="s">
        <v>32</v>
      </c>
      <c r="F4012" t="s">
        <v>83</v>
      </c>
      <c r="G4012">
        <v>13</v>
      </c>
      <c r="H4012">
        <v>421848</v>
      </c>
      <c r="I4012" t="s">
        <v>58</v>
      </c>
      <c r="J4012" s="1">
        <v>44923</v>
      </c>
      <c r="K4012">
        <v>1100</v>
      </c>
      <c r="L4012" t="s">
        <v>16388</v>
      </c>
      <c r="M4012" t="s">
        <v>216</v>
      </c>
      <c r="N4012" t="s">
        <v>16389</v>
      </c>
      <c r="O4012" t="s">
        <v>16390</v>
      </c>
      <c r="P4012" t="s">
        <v>39</v>
      </c>
      <c r="Q4012">
        <v>7</v>
      </c>
      <c r="R4012" t="s">
        <v>40</v>
      </c>
      <c r="S4012" t="s">
        <v>63</v>
      </c>
      <c r="T4012">
        <v>22999</v>
      </c>
      <c r="U4012" s="1">
        <v>45383</v>
      </c>
      <c r="V4012" t="s">
        <v>80</v>
      </c>
      <c r="W4012">
        <v>970986</v>
      </c>
      <c r="X4012" t="s">
        <v>16391</v>
      </c>
      <c r="Y4012">
        <v>989</v>
      </c>
      <c r="Z4012">
        <v>867</v>
      </c>
      <c r="AA4012">
        <v>1</v>
      </c>
      <c r="AB4012">
        <v>346.8</v>
      </c>
    </row>
    <row r="4013" spans="1:28" x14ac:dyDescent="0.3">
      <c r="A4013" t="s">
        <v>28</v>
      </c>
      <c r="B4013" t="s">
        <v>29</v>
      </c>
      <c r="C4013" t="s">
        <v>157</v>
      </c>
      <c r="D4013" t="s">
        <v>511</v>
      </c>
      <c r="E4013" t="s">
        <v>32</v>
      </c>
      <c r="F4013" t="s">
        <v>106</v>
      </c>
      <c r="G4013">
        <v>66</v>
      </c>
      <c r="H4013">
        <v>403256</v>
      </c>
      <c r="I4013" t="s">
        <v>58</v>
      </c>
      <c r="J4013" s="1">
        <v>45155</v>
      </c>
      <c r="K4013">
        <v>1300</v>
      </c>
      <c r="L4013" t="s">
        <v>15166</v>
      </c>
      <c r="M4013" t="s">
        <v>731</v>
      </c>
      <c r="N4013" t="s">
        <v>16392</v>
      </c>
      <c r="O4013" t="s">
        <v>16393</v>
      </c>
      <c r="P4013" t="s">
        <v>71</v>
      </c>
      <c r="Q4013">
        <v>5</v>
      </c>
      <c r="R4013" t="s">
        <v>88</v>
      </c>
      <c r="S4013" t="s">
        <v>63</v>
      </c>
      <c r="T4013">
        <v>71078</v>
      </c>
      <c r="U4013" s="1">
        <v>45392</v>
      </c>
      <c r="V4013" t="s">
        <v>80</v>
      </c>
      <c r="W4013">
        <v>403394</v>
      </c>
      <c r="X4013" t="s">
        <v>16394</v>
      </c>
      <c r="Y4013">
        <v>671</v>
      </c>
      <c r="Z4013">
        <v>2376</v>
      </c>
      <c r="AA4013">
        <v>8</v>
      </c>
      <c r="AB4013" s="2" t="s">
        <v>1062</v>
      </c>
    </row>
    <row r="4014" spans="1:28" x14ac:dyDescent="0.3">
      <c r="A4014" t="s">
        <v>28</v>
      </c>
      <c r="B4014" t="s">
        <v>29</v>
      </c>
      <c r="C4014" t="s">
        <v>54</v>
      </c>
      <c r="D4014" t="s">
        <v>467</v>
      </c>
      <c r="E4014" t="s">
        <v>46</v>
      </c>
      <c r="F4014" t="s">
        <v>106</v>
      </c>
      <c r="G4014">
        <v>49</v>
      </c>
      <c r="H4014">
        <v>422702</v>
      </c>
      <c r="I4014" t="s">
        <v>34</v>
      </c>
      <c r="J4014" s="1">
        <v>44148</v>
      </c>
      <c r="K4014">
        <v>1400</v>
      </c>
      <c r="L4014" t="s">
        <v>16395</v>
      </c>
      <c r="M4014" t="s">
        <v>282</v>
      </c>
      <c r="N4014" t="s">
        <v>16396</v>
      </c>
      <c r="O4014" t="s">
        <v>16397</v>
      </c>
      <c r="P4014" t="s">
        <v>71</v>
      </c>
      <c r="Q4014">
        <v>5</v>
      </c>
      <c r="R4014" t="s">
        <v>88</v>
      </c>
      <c r="S4014" t="s">
        <v>41</v>
      </c>
      <c r="T4014">
        <v>81804</v>
      </c>
      <c r="U4014" s="1">
        <v>45590</v>
      </c>
      <c r="V4014" t="s">
        <v>155</v>
      </c>
      <c r="W4014">
        <v>519226</v>
      </c>
      <c r="X4014" t="s">
        <v>16398</v>
      </c>
      <c r="Y4014">
        <v>539</v>
      </c>
      <c r="Z4014">
        <v>2259</v>
      </c>
      <c r="AA4014">
        <v>1</v>
      </c>
      <c r="AB4014">
        <v>903.6</v>
      </c>
    </row>
    <row r="4015" spans="1:28" x14ac:dyDescent="0.3">
      <c r="A4015" t="s">
        <v>28</v>
      </c>
      <c r="B4015" t="s">
        <v>29</v>
      </c>
      <c r="C4015" t="s">
        <v>91</v>
      </c>
      <c r="D4015" t="s">
        <v>566</v>
      </c>
      <c r="E4015" t="s">
        <v>56</v>
      </c>
      <c r="F4015" t="s">
        <v>113</v>
      </c>
      <c r="G4015">
        <v>93</v>
      </c>
      <c r="H4015">
        <v>403733</v>
      </c>
      <c r="I4015" t="s">
        <v>58</v>
      </c>
      <c r="J4015" s="1">
        <v>44431</v>
      </c>
      <c r="K4015">
        <v>1200</v>
      </c>
      <c r="L4015" t="s">
        <v>16399</v>
      </c>
      <c r="M4015" t="s">
        <v>1058</v>
      </c>
      <c r="N4015" t="s">
        <v>16400</v>
      </c>
      <c r="O4015" t="s">
        <v>16401</v>
      </c>
      <c r="P4015" t="s">
        <v>51</v>
      </c>
      <c r="Q4015">
        <v>16</v>
      </c>
      <c r="R4015" t="s">
        <v>88</v>
      </c>
      <c r="S4015" t="s">
        <v>79</v>
      </c>
      <c r="T4015">
        <v>55701</v>
      </c>
      <c r="U4015" s="1">
        <v>45419</v>
      </c>
      <c r="V4015" t="s">
        <v>140</v>
      </c>
      <c r="W4015">
        <v>797594</v>
      </c>
      <c r="X4015" t="s">
        <v>16402</v>
      </c>
      <c r="Y4015">
        <v>896</v>
      </c>
      <c r="Z4015">
        <v>2073</v>
      </c>
      <c r="AA4015">
        <v>3</v>
      </c>
      <c r="AB4015" s="2" t="s">
        <v>16403</v>
      </c>
    </row>
    <row r="4016" spans="1:28" x14ac:dyDescent="0.3">
      <c r="A4016" t="s">
        <v>28</v>
      </c>
      <c r="B4016" t="s">
        <v>29</v>
      </c>
      <c r="C4016" t="s">
        <v>44</v>
      </c>
      <c r="D4016" t="s">
        <v>616</v>
      </c>
      <c r="E4016" t="s">
        <v>46</v>
      </c>
      <c r="F4016" t="s">
        <v>355</v>
      </c>
      <c r="G4016">
        <v>66</v>
      </c>
      <c r="H4016">
        <v>427986</v>
      </c>
      <c r="I4016" t="s">
        <v>58</v>
      </c>
      <c r="J4016" s="1">
        <v>45063</v>
      </c>
      <c r="K4016">
        <v>1400</v>
      </c>
      <c r="L4016" t="s">
        <v>16404</v>
      </c>
      <c r="M4016" t="s">
        <v>36</v>
      </c>
      <c r="N4016" t="s">
        <v>16405</v>
      </c>
      <c r="O4016" t="s">
        <v>16406</v>
      </c>
      <c r="P4016" t="s">
        <v>51</v>
      </c>
      <c r="Q4016">
        <v>3</v>
      </c>
      <c r="R4016" t="s">
        <v>40</v>
      </c>
      <c r="S4016" t="s">
        <v>41</v>
      </c>
      <c r="T4016">
        <v>95279</v>
      </c>
      <c r="U4016" s="1">
        <v>45567</v>
      </c>
      <c r="V4016" t="s">
        <v>155</v>
      </c>
      <c r="W4016">
        <v>627812</v>
      </c>
      <c r="X4016" t="s">
        <v>16407</v>
      </c>
      <c r="Y4016">
        <v>589</v>
      </c>
      <c r="Z4016">
        <v>2508</v>
      </c>
      <c r="AA4016">
        <v>1</v>
      </c>
      <c r="AB4016">
        <v>1003.2</v>
      </c>
    </row>
    <row r="4017" spans="1:28" x14ac:dyDescent="0.3">
      <c r="A4017" t="s">
        <v>28</v>
      </c>
      <c r="B4017" t="s">
        <v>29</v>
      </c>
      <c r="C4017" t="s">
        <v>91</v>
      </c>
      <c r="D4017" t="s">
        <v>220</v>
      </c>
      <c r="E4017" t="s">
        <v>56</v>
      </c>
      <c r="F4017" t="s">
        <v>57</v>
      </c>
      <c r="G4017">
        <v>48</v>
      </c>
      <c r="H4017">
        <v>406361</v>
      </c>
      <c r="I4017" t="s">
        <v>34</v>
      </c>
      <c r="J4017" s="1">
        <v>45377</v>
      </c>
      <c r="K4017">
        <v>800</v>
      </c>
      <c r="L4017" t="s">
        <v>16408</v>
      </c>
      <c r="M4017" t="s">
        <v>68</v>
      </c>
      <c r="N4017" t="s">
        <v>16409</v>
      </c>
      <c r="O4017">
        <v>1762480078</v>
      </c>
      <c r="P4017" t="s">
        <v>87</v>
      </c>
      <c r="Q4017">
        <v>7</v>
      </c>
      <c r="R4017" t="s">
        <v>40</v>
      </c>
      <c r="S4017" t="s">
        <v>118</v>
      </c>
      <c r="T4017">
        <v>10487</v>
      </c>
      <c r="U4017" s="1">
        <v>45471</v>
      </c>
      <c r="V4017" t="s">
        <v>52</v>
      </c>
      <c r="W4017">
        <v>107556</v>
      </c>
      <c r="X4017" t="s">
        <v>16410</v>
      </c>
      <c r="Y4017">
        <v>364</v>
      </c>
      <c r="Z4017">
        <v>2193</v>
      </c>
      <c r="AA4017">
        <v>5</v>
      </c>
      <c r="AB4017">
        <v>4386</v>
      </c>
    </row>
    <row r="4018" spans="1:28" x14ac:dyDescent="0.3">
      <c r="A4018" t="s">
        <v>28</v>
      </c>
      <c r="B4018" t="s">
        <v>29</v>
      </c>
      <c r="C4018" t="s">
        <v>30</v>
      </c>
      <c r="D4018" t="s">
        <v>274</v>
      </c>
      <c r="E4018" t="s">
        <v>46</v>
      </c>
      <c r="F4018" t="s">
        <v>57</v>
      </c>
      <c r="G4018">
        <v>26</v>
      </c>
      <c r="H4018">
        <v>421274</v>
      </c>
      <c r="I4018" t="s">
        <v>58</v>
      </c>
      <c r="J4018" s="1">
        <v>44989</v>
      </c>
      <c r="K4018">
        <v>1100</v>
      </c>
      <c r="L4018" t="s">
        <v>3209</v>
      </c>
      <c r="M4018" t="s">
        <v>115</v>
      </c>
      <c r="N4018" t="s">
        <v>16411</v>
      </c>
      <c r="O4018" t="s">
        <v>16412</v>
      </c>
      <c r="P4018" t="s">
        <v>51</v>
      </c>
      <c r="Q4018">
        <v>11</v>
      </c>
      <c r="R4018" t="s">
        <v>88</v>
      </c>
      <c r="S4018" t="s">
        <v>63</v>
      </c>
      <c r="T4018">
        <v>19214</v>
      </c>
      <c r="U4018" s="1">
        <v>45450</v>
      </c>
      <c r="V4018" t="s">
        <v>52</v>
      </c>
      <c r="W4018">
        <v>319549</v>
      </c>
      <c r="X4018" t="s">
        <v>4601</v>
      </c>
      <c r="Y4018">
        <v>273</v>
      </c>
      <c r="Z4018">
        <v>2033</v>
      </c>
      <c r="AA4018">
        <v>6</v>
      </c>
      <c r="AB4018">
        <v>4879.2</v>
      </c>
    </row>
    <row r="4019" spans="1:28" x14ac:dyDescent="0.3">
      <c r="A4019" t="s">
        <v>28</v>
      </c>
      <c r="B4019" t="s">
        <v>29</v>
      </c>
      <c r="C4019" t="s">
        <v>30</v>
      </c>
      <c r="D4019" t="s">
        <v>74</v>
      </c>
      <c r="E4019" t="s">
        <v>56</v>
      </c>
      <c r="F4019" t="s">
        <v>355</v>
      </c>
      <c r="G4019">
        <v>28</v>
      </c>
      <c r="H4019">
        <v>407764</v>
      </c>
      <c r="I4019" t="s">
        <v>34</v>
      </c>
      <c r="J4019" s="1">
        <v>44124</v>
      </c>
      <c r="K4019">
        <v>950</v>
      </c>
      <c r="L4019" t="s">
        <v>16413</v>
      </c>
      <c r="M4019" t="s">
        <v>506</v>
      </c>
      <c r="N4019" t="s">
        <v>16414</v>
      </c>
      <c r="O4019" t="s">
        <v>16415</v>
      </c>
      <c r="P4019" t="s">
        <v>87</v>
      </c>
      <c r="Q4019">
        <v>19</v>
      </c>
      <c r="R4019" t="s">
        <v>40</v>
      </c>
      <c r="S4019" t="s">
        <v>79</v>
      </c>
      <c r="T4019">
        <v>55220</v>
      </c>
      <c r="U4019" s="1">
        <v>45504</v>
      </c>
      <c r="V4019" t="s">
        <v>126</v>
      </c>
      <c r="W4019">
        <v>882567</v>
      </c>
      <c r="X4019" t="s">
        <v>16416</v>
      </c>
      <c r="Y4019">
        <v>336</v>
      </c>
      <c r="Z4019">
        <v>2642</v>
      </c>
      <c r="AA4019">
        <v>2</v>
      </c>
      <c r="AB4019">
        <v>2113.6</v>
      </c>
    </row>
    <row r="4020" spans="1:28" x14ac:dyDescent="0.3">
      <c r="A4020" t="s">
        <v>28</v>
      </c>
      <c r="B4020" t="s">
        <v>29</v>
      </c>
      <c r="C4020" t="s">
        <v>30</v>
      </c>
      <c r="D4020" t="s">
        <v>163</v>
      </c>
      <c r="E4020" t="s">
        <v>32</v>
      </c>
      <c r="F4020" t="s">
        <v>175</v>
      </c>
      <c r="G4020">
        <v>87</v>
      </c>
      <c r="H4020">
        <v>404962</v>
      </c>
      <c r="I4020" t="s">
        <v>58</v>
      </c>
      <c r="J4020" s="1">
        <v>45221</v>
      </c>
      <c r="K4020">
        <v>1300</v>
      </c>
      <c r="L4020" t="s">
        <v>9099</v>
      </c>
      <c r="M4020" t="s">
        <v>394</v>
      </c>
      <c r="N4020" t="s">
        <v>16417</v>
      </c>
      <c r="O4020" t="s">
        <v>16418</v>
      </c>
      <c r="P4020" t="s">
        <v>51</v>
      </c>
      <c r="Q4020">
        <v>19</v>
      </c>
      <c r="R4020" t="s">
        <v>88</v>
      </c>
      <c r="S4020" t="s">
        <v>41</v>
      </c>
      <c r="T4020">
        <v>18570</v>
      </c>
      <c r="U4020" s="1">
        <v>45307</v>
      </c>
      <c r="V4020" t="s">
        <v>111</v>
      </c>
      <c r="W4020">
        <v>972089</v>
      </c>
      <c r="X4020" t="s">
        <v>16419</v>
      </c>
      <c r="Y4020">
        <v>730</v>
      </c>
      <c r="Z4020">
        <v>1835</v>
      </c>
      <c r="AA4020">
        <v>7</v>
      </c>
      <c r="AB4020">
        <v>5138</v>
      </c>
    </row>
    <row r="4021" spans="1:28" x14ac:dyDescent="0.3">
      <c r="A4021" t="s">
        <v>28</v>
      </c>
      <c r="B4021" t="s">
        <v>29</v>
      </c>
      <c r="C4021" t="s">
        <v>148</v>
      </c>
      <c r="D4021" t="s">
        <v>317</v>
      </c>
      <c r="E4021" t="s">
        <v>46</v>
      </c>
      <c r="F4021" t="s">
        <v>106</v>
      </c>
      <c r="G4021">
        <v>23</v>
      </c>
      <c r="H4021">
        <v>400847</v>
      </c>
      <c r="I4021" t="s">
        <v>34</v>
      </c>
      <c r="J4021" s="1">
        <v>45468</v>
      </c>
      <c r="K4021">
        <v>1200</v>
      </c>
      <c r="L4021" t="s">
        <v>16420</v>
      </c>
      <c r="M4021" t="s">
        <v>313</v>
      </c>
      <c r="N4021" t="s">
        <v>16421</v>
      </c>
      <c r="O4021" t="s">
        <v>16422</v>
      </c>
      <c r="P4021" t="s">
        <v>51</v>
      </c>
      <c r="Q4021">
        <v>8</v>
      </c>
      <c r="R4021" t="s">
        <v>40</v>
      </c>
      <c r="S4021" t="s">
        <v>79</v>
      </c>
      <c r="T4021">
        <v>47402</v>
      </c>
      <c r="U4021" s="1">
        <v>45554</v>
      </c>
      <c r="V4021" t="s">
        <v>180</v>
      </c>
      <c r="W4021">
        <v>530647</v>
      </c>
      <c r="X4021" t="s">
        <v>16423</v>
      </c>
      <c r="Y4021">
        <v>356</v>
      </c>
      <c r="Z4021">
        <v>2926</v>
      </c>
      <c r="AA4021">
        <v>3</v>
      </c>
      <c r="AB4021" s="2" t="s">
        <v>402</v>
      </c>
    </row>
    <row r="4022" spans="1:28" x14ac:dyDescent="0.3">
      <c r="A4022" t="s">
        <v>28</v>
      </c>
      <c r="B4022" t="s">
        <v>29</v>
      </c>
      <c r="C4022" t="s">
        <v>91</v>
      </c>
      <c r="D4022" t="s">
        <v>338</v>
      </c>
      <c r="E4022" t="s">
        <v>56</v>
      </c>
      <c r="F4022" t="s">
        <v>150</v>
      </c>
      <c r="G4022">
        <v>31</v>
      </c>
      <c r="H4022">
        <v>419132</v>
      </c>
      <c r="I4022" t="s">
        <v>34</v>
      </c>
      <c r="J4022" s="1">
        <v>45569</v>
      </c>
      <c r="K4022">
        <v>800</v>
      </c>
      <c r="L4022" t="s">
        <v>16424</v>
      </c>
      <c r="M4022" t="s">
        <v>478</v>
      </c>
      <c r="N4022" t="s">
        <v>16425</v>
      </c>
      <c r="O4022" t="s">
        <v>16426</v>
      </c>
      <c r="P4022" t="s">
        <v>39</v>
      </c>
      <c r="Q4022">
        <v>4</v>
      </c>
      <c r="R4022" t="s">
        <v>40</v>
      </c>
      <c r="S4022" t="s">
        <v>79</v>
      </c>
      <c r="T4022">
        <v>46905</v>
      </c>
      <c r="U4022" s="1">
        <v>45530</v>
      </c>
      <c r="V4022" t="s">
        <v>64</v>
      </c>
      <c r="W4022">
        <v>326983</v>
      </c>
      <c r="X4022" t="s">
        <v>16427</v>
      </c>
      <c r="Y4022">
        <v>709</v>
      </c>
      <c r="Z4022">
        <v>2187</v>
      </c>
      <c r="AA4022">
        <v>3</v>
      </c>
      <c r="AB4022">
        <v>2624.4</v>
      </c>
    </row>
    <row r="4023" spans="1:28" x14ac:dyDescent="0.3">
      <c r="A4023" t="s">
        <v>28</v>
      </c>
      <c r="B4023" t="s">
        <v>29</v>
      </c>
      <c r="C4023" t="s">
        <v>54</v>
      </c>
      <c r="D4023" t="s">
        <v>621</v>
      </c>
      <c r="E4023" t="s">
        <v>46</v>
      </c>
      <c r="F4023" t="s">
        <v>150</v>
      </c>
      <c r="G4023">
        <v>7</v>
      </c>
      <c r="H4023">
        <v>407817</v>
      </c>
      <c r="I4023" t="s">
        <v>34</v>
      </c>
      <c r="J4023" s="1">
        <v>45449</v>
      </c>
      <c r="K4023">
        <v>950</v>
      </c>
      <c r="L4023" t="s">
        <v>16428</v>
      </c>
      <c r="M4023" t="s">
        <v>60</v>
      </c>
      <c r="N4023" t="s">
        <v>16429</v>
      </c>
      <c r="O4023" t="s">
        <v>16430</v>
      </c>
      <c r="P4023" t="s">
        <v>71</v>
      </c>
      <c r="Q4023">
        <v>9</v>
      </c>
      <c r="R4023" t="s">
        <v>40</v>
      </c>
      <c r="S4023" t="s">
        <v>63</v>
      </c>
      <c r="T4023">
        <v>21428</v>
      </c>
      <c r="U4023" s="1">
        <v>45513</v>
      </c>
      <c r="V4023" t="s">
        <v>64</v>
      </c>
      <c r="W4023">
        <v>828629</v>
      </c>
      <c r="X4023" t="s">
        <v>16431</v>
      </c>
      <c r="Y4023">
        <v>951</v>
      </c>
      <c r="Z4023">
        <v>1190</v>
      </c>
      <c r="AA4023">
        <v>5</v>
      </c>
      <c r="AB4023">
        <v>2380</v>
      </c>
    </row>
    <row r="4024" spans="1:28" x14ac:dyDescent="0.3">
      <c r="A4024" t="s">
        <v>28</v>
      </c>
      <c r="B4024" t="s">
        <v>29</v>
      </c>
      <c r="C4024" t="s">
        <v>193</v>
      </c>
      <c r="D4024" t="s">
        <v>291</v>
      </c>
      <c r="E4024" t="s">
        <v>32</v>
      </c>
      <c r="F4024" t="s">
        <v>355</v>
      </c>
      <c r="G4024">
        <v>72</v>
      </c>
      <c r="H4024">
        <v>415070</v>
      </c>
      <c r="I4024" t="s">
        <v>58</v>
      </c>
      <c r="J4024" s="1">
        <v>45195</v>
      </c>
      <c r="K4024">
        <v>1100</v>
      </c>
      <c r="L4024" t="s">
        <v>16432</v>
      </c>
      <c r="M4024" t="s">
        <v>895</v>
      </c>
      <c r="N4024" t="s">
        <v>16433</v>
      </c>
      <c r="O4024" t="s">
        <v>16434</v>
      </c>
      <c r="P4024" t="s">
        <v>39</v>
      </c>
      <c r="Q4024">
        <v>16</v>
      </c>
      <c r="R4024" t="s">
        <v>40</v>
      </c>
      <c r="S4024" t="s">
        <v>41</v>
      </c>
      <c r="T4024">
        <v>35007</v>
      </c>
      <c r="U4024" s="1">
        <v>45519</v>
      </c>
      <c r="V4024" t="s">
        <v>64</v>
      </c>
      <c r="W4024">
        <v>590795</v>
      </c>
      <c r="X4024" t="s">
        <v>16435</v>
      </c>
      <c r="Y4024">
        <v>212</v>
      </c>
      <c r="Z4024">
        <v>2066</v>
      </c>
      <c r="AA4024">
        <v>1</v>
      </c>
      <c r="AB4024" s="2" t="s">
        <v>7469</v>
      </c>
    </row>
    <row r="4025" spans="1:28" x14ac:dyDescent="0.3">
      <c r="A4025" t="s">
        <v>28</v>
      </c>
      <c r="B4025" t="s">
        <v>29</v>
      </c>
      <c r="C4025" t="s">
        <v>91</v>
      </c>
      <c r="D4025" t="s">
        <v>74</v>
      </c>
      <c r="E4025" t="s">
        <v>56</v>
      </c>
      <c r="F4025" t="s">
        <v>57</v>
      </c>
      <c r="G4025">
        <v>44</v>
      </c>
      <c r="H4025">
        <v>402214</v>
      </c>
      <c r="I4025" t="s">
        <v>34</v>
      </c>
      <c r="J4025" s="1">
        <v>45478</v>
      </c>
      <c r="K4025">
        <v>1300</v>
      </c>
      <c r="L4025" t="s">
        <v>16436</v>
      </c>
      <c r="M4025" t="s">
        <v>818</v>
      </c>
      <c r="N4025" t="s">
        <v>16437</v>
      </c>
      <c r="O4025" t="s">
        <v>16438</v>
      </c>
      <c r="P4025" t="s">
        <v>39</v>
      </c>
      <c r="Q4025">
        <v>13</v>
      </c>
      <c r="R4025" t="s">
        <v>88</v>
      </c>
      <c r="S4025" t="s">
        <v>41</v>
      </c>
      <c r="T4025">
        <v>64516</v>
      </c>
      <c r="U4025" s="1">
        <v>45471</v>
      </c>
      <c r="V4025" t="s">
        <v>52</v>
      </c>
      <c r="W4025">
        <v>698520</v>
      </c>
      <c r="X4025" t="s">
        <v>16439</v>
      </c>
      <c r="Y4025">
        <v>361</v>
      </c>
      <c r="Z4025">
        <v>940</v>
      </c>
      <c r="AA4025">
        <v>5</v>
      </c>
      <c r="AB4025">
        <v>1880</v>
      </c>
    </row>
    <row r="4026" spans="1:28" x14ac:dyDescent="0.3">
      <c r="A4026" t="s">
        <v>28</v>
      </c>
      <c r="B4026" t="s">
        <v>29</v>
      </c>
      <c r="C4026" t="s">
        <v>193</v>
      </c>
      <c r="D4026" t="s">
        <v>560</v>
      </c>
      <c r="E4026" t="s">
        <v>46</v>
      </c>
      <c r="F4026" t="s">
        <v>175</v>
      </c>
      <c r="G4026">
        <v>59</v>
      </c>
      <c r="H4026">
        <v>411917</v>
      </c>
      <c r="I4026" t="s">
        <v>34</v>
      </c>
      <c r="J4026" s="1">
        <v>44384</v>
      </c>
      <c r="K4026">
        <v>800</v>
      </c>
      <c r="L4026" t="s">
        <v>16440</v>
      </c>
      <c r="M4026" t="s">
        <v>152</v>
      </c>
      <c r="N4026" t="s">
        <v>16441</v>
      </c>
      <c r="O4026" t="s">
        <v>16442</v>
      </c>
      <c r="P4026" t="s">
        <v>51</v>
      </c>
      <c r="Q4026">
        <v>19</v>
      </c>
      <c r="R4026" t="s">
        <v>88</v>
      </c>
      <c r="S4026" t="s">
        <v>118</v>
      </c>
      <c r="T4026">
        <v>50391</v>
      </c>
      <c r="U4026" s="1">
        <v>45366</v>
      </c>
      <c r="V4026" t="s">
        <v>72</v>
      </c>
      <c r="W4026">
        <v>716643</v>
      </c>
      <c r="X4026" t="s">
        <v>16443</v>
      </c>
      <c r="Y4026">
        <v>667</v>
      </c>
      <c r="Z4026">
        <v>793</v>
      </c>
      <c r="AA4026">
        <v>6</v>
      </c>
      <c r="AB4026">
        <v>1903.2</v>
      </c>
    </row>
    <row r="4027" spans="1:28" x14ac:dyDescent="0.3">
      <c r="A4027" t="s">
        <v>28</v>
      </c>
      <c r="B4027" t="s">
        <v>29</v>
      </c>
      <c r="C4027" t="s">
        <v>157</v>
      </c>
      <c r="D4027" t="s">
        <v>261</v>
      </c>
      <c r="E4027" t="s">
        <v>46</v>
      </c>
      <c r="F4027" t="s">
        <v>113</v>
      </c>
      <c r="G4027">
        <v>56</v>
      </c>
      <c r="H4027">
        <v>431193</v>
      </c>
      <c r="I4027" t="s">
        <v>34</v>
      </c>
      <c r="J4027" s="1">
        <v>43924</v>
      </c>
      <c r="K4027">
        <v>1300</v>
      </c>
      <c r="L4027" t="s">
        <v>16444</v>
      </c>
      <c r="M4027" t="s">
        <v>591</v>
      </c>
      <c r="N4027" t="s">
        <v>16445</v>
      </c>
      <c r="O4027" t="s">
        <v>16446</v>
      </c>
      <c r="P4027" t="s">
        <v>39</v>
      </c>
      <c r="Q4027">
        <v>9</v>
      </c>
      <c r="R4027" t="s">
        <v>88</v>
      </c>
      <c r="S4027" t="s">
        <v>79</v>
      </c>
      <c r="T4027">
        <v>75155</v>
      </c>
      <c r="U4027" s="1">
        <v>45474</v>
      </c>
      <c r="V4027" t="s">
        <v>126</v>
      </c>
      <c r="W4027">
        <v>446591</v>
      </c>
      <c r="X4027" t="s">
        <v>16447</v>
      </c>
      <c r="Y4027">
        <v>628</v>
      </c>
      <c r="Z4027">
        <v>2304</v>
      </c>
      <c r="AA4027">
        <v>8</v>
      </c>
      <c r="AB4027">
        <v>7372.8</v>
      </c>
    </row>
    <row r="4028" spans="1:28" x14ac:dyDescent="0.3">
      <c r="A4028" t="s">
        <v>28</v>
      </c>
      <c r="B4028" t="s">
        <v>29</v>
      </c>
      <c r="C4028" t="s">
        <v>30</v>
      </c>
      <c r="D4028" t="s">
        <v>411</v>
      </c>
      <c r="E4028" t="s">
        <v>56</v>
      </c>
      <c r="F4028" t="s">
        <v>113</v>
      </c>
      <c r="G4028">
        <v>26</v>
      </c>
      <c r="H4028">
        <v>425049</v>
      </c>
      <c r="I4028" t="s">
        <v>58</v>
      </c>
      <c r="J4028" s="1">
        <v>45621</v>
      </c>
      <c r="K4028">
        <v>1100</v>
      </c>
      <c r="L4028" t="s">
        <v>16448</v>
      </c>
      <c r="M4028" t="s">
        <v>1072</v>
      </c>
      <c r="N4028" t="s">
        <v>16449</v>
      </c>
      <c r="O4028" t="s">
        <v>16450</v>
      </c>
      <c r="P4028" t="s">
        <v>39</v>
      </c>
      <c r="Q4028">
        <v>18</v>
      </c>
      <c r="R4028" t="s">
        <v>40</v>
      </c>
      <c r="S4028" t="s">
        <v>118</v>
      </c>
      <c r="T4028">
        <v>25895</v>
      </c>
      <c r="U4028" s="1">
        <v>45386</v>
      </c>
      <c r="V4028" t="s">
        <v>80</v>
      </c>
      <c r="W4028">
        <v>560845</v>
      </c>
      <c r="X4028" t="s">
        <v>16451</v>
      </c>
      <c r="Y4028">
        <v>220</v>
      </c>
      <c r="Z4028">
        <v>2102</v>
      </c>
      <c r="AA4028">
        <v>8</v>
      </c>
      <c r="AB4028" s="2" t="s">
        <v>16452</v>
      </c>
    </row>
    <row r="4029" spans="1:28" x14ac:dyDescent="0.3">
      <c r="A4029" t="s">
        <v>28</v>
      </c>
      <c r="B4029" t="s">
        <v>29</v>
      </c>
      <c r="C4029" t="s">
        <v>54</v>
      </c>
      <c r="D4029" t="s">
        <v>616</v>
      </c>
      <c r="E4029" t="s">
        <v>32</v>
      </c>
      <c r="F4029" t="s">
        <v>33</v>
      </c>
      <c r="G4029">
        <v>91</v>
      </c>
      <c r="H4029">
        <v>434145</v>
      </c>
      <c r="I4029" t="s">
        <v>58</v>
      </c>
      <c r="J4029" s="1">
        <v>44645</v>
      </c>
      <c r="K4029">
        <v>1300</v>
      </c>
      <c r="L4029" t="s">
        <v>16453</v>
      </c>
      <c r="M4029" t="s">
        <v>1488</v>
      </c>
      <c r="N4029" t="s">
        <v>16454</v>
      </c>
      <c r="O4029" t="s">
        <v>16455</v>
      </c>
      <c r="P4029" t="s">
        <v>39</v>
      </c>
      <c r="Q4029">
        <v>3</v>
      </c>
      <c r="R4029" t="s">
        <v>40</v>
      </c>
      <c r="S4029" t="s">
        <v>79</v>
      </c>
      <c r="T4029">
        <v>66329</v>
      </c>
      <c r="U4029" s="1">
        <v>45380</v>
      </c>
      <c r="V4029" t="s">
        <v>72</v>
      </c>
      <c r="W4029">
        <v>300843</v>
      </c>
      <c r="X4029" t="s">
        <v>16456</v>
      </c>
      <c r="Y4029">
        <v>782</v>
      </c>
      <c r="Z4029">
        <v>1658</v>
      </c>
      <c r="AA4029">
        <v>5</v>
      </c>
      <c r="AB4029">
        <v>3316</v>
      </c>
    </row>
    <row r="4030" spans="1:28" x14ac:dyDescent="0.3">
      <c r="A4030" t="s">
        <v>28</v>
      </c>
      <c r="B4030" t="s">
        <v>29</v>
      </c>
      <c r="C4030" t="s">
        <v>30</v>
      </c>
      <c r="D4030" t="s">
        <v>267</v>
      </c>
      <c r="E4030" t="s">
        <v>32</v>
      </c>
      <c r="F4030" t="s">
        <v>355</v>
      </c>
      <c r="G4030">
        <v>45</v>
      </c>
      <c r="H4030">
        <v>407286</v>
      </c>
      <c r="I4030" t="s">
        <v>34</v>
      </c>
      <c r="J4030" s="1">
        <v>45243</v>
      </c>
      <c r="K4030">
        <v>1400</v>
      </c>
      <c r="L4030" t="s">
        <v>16457</v>
      </c>
      <c r="M4030" t="s">
        <v>591</v>
      </c>
      <c r="N4030" t="s">
        <v>16458</v>
      </c>
      <c r="O4030" t="s">
        <v>16459</v>
      </c>
      <c r="P4030" t="s">
        <v>51</v>
      </c>
      <c r="Q4030">
        <v>9</v>
      </c>
      <c r="R4030" t="s">
        <v>40</v>
      </c>
      <c r="S4030" t="s">
        <v>79</v>
      </c>
      <c r="T4030">
        <v>91161</v>
      </c>
      <c r="U4030" s="1">
        <v>45295</v>
      </c>
      <c r="V4030" t="s">
        <v>111</v>
      </c>
      <c r="W4030">
        <v>174036</v>
      </c>
      <c r="X4030" t="s">
        <v>16460</v>
      </c>
      <c r="Y4030">
        <v>252</v>
      </c>
      <c r="Z4030">
        <v>2797</v>
      </c>
      <c r="AA4030">
        <v>8</v>
      </c>
      <c r="AB4030">
        <v>8950.4</v>
      </c>
    </row>
    <row r="4031" spans="1:28" x14ac:dyDescent="0.3">
      <c r="A4031" t="s">
        <v>28</v>
      </c>
      <c r="B4031" t="s">
        <v>29</v>
      </c>
      <c r="C4031" t="s">
        <v>148</v>
      </c>
      <c r="D4031" t="s">
        <v>274</v>
      </c>
      <c r="E4031" t="s">
        <v>56</v>
      </c>
      <c r="F4031" t="s">
        <v>150</v>
      </c>
      <c r="G4031">
        <v>6</v>
      </c>
      <c r="H4031">
        <v>417836</v>
      </c>
      <c r="I4031" t="s">
        <v>34</v>
      </c>
      <c r="J4031" s="1">
        <v>44040</v>
      </c>
      <c r="K4031">
        <v>800</v>
      </c>
      <c r="L4031" t="s">
        <v>16461</v>
      </c>
      <c r="M4031" t="s">
        <v>216</v>
      </c>
      <c r="N4031" t="s">
        <v>16462</v>
      </c>
      <c r="O4031" t="s">
        <v>16463</v>
      </c>
      <c r="P4031" t="s">
        <v>39</v>
      </c>
      <c r="Q4031">
        <v>13</v>
      </c>
      <c r="R4031" t="s">
        <v>88</v>
      </c>
      <c r="S4031" t="s">
        <v>63</v>
      </c>
      <c r="T4031">
        <v>13757</v>
      </c>
      <c r="U4031" s="1">
        <v>45511</v>
      </c>
      <c r="V4031" t="s">
        <v>64</v>
      </c>
      <c r="W4031">
        <v>221635</v>
      </c>
      <c r="X4031" t="s">
        <v>1674</v>
      </c>
      <c r="Y4031">
        <v>344</v>
      </c>
      <c r="Z4031">
        <v>1430</v>
      </c>
      <c r="AA4031">
        <v>8</v>
      </c>
      <c r="AB4031">
        <v>4576</v>
      </c>
    </row>
    <row r="4032" spans="1:28" x14ac:dyDescent="0.3">
      <c r="A4032" t="s">
        <v>28</v>
      </c>
      <c r="B4032" t="s">
        <v>29</v>
      </c>
      <c r="C4032" t="s">
        <v>148</v>
      </c>
      <c r="D4032" t="s">
        <v>261</v>
      </c>
      <c r="E4032" t="s">
        <v>56</v>
      </c>
      <c r="F4032" t="s">
        <v>83</v>
      </c>
      <c r="G4032">
        <v>84</v>
      </c>
      <c r="H4032">
        <v>433227</v>
      </c>
      <c r="I4032" t="s">
        <v>34</v>
      </c>
      <c r="J4032" s="1">
        <v>45551</v>
      </c>
      <c r="K4032">
        <v>1400</v>
      </c>
      <c r="L4032" t="s">
        <v>16464</v>
      </c>
      <c r="M4032" t="s">
        <v>1147</v>
      </c>
      <c r="N4032" t="s">
        <v>16465</v>
      </c>
      <c r="O4032" t="s">
        <v>16466</v>
      </c>
      <c r="P4032" t="s">
        <v>71</v>
      </c>
      <c r="Q4032">
        <v>3</v>
      </c>
      <c r="R4032" t="s">
        <v>88</v>
      </c>
      <c r="S4032" t="s">
        <v>79</v>
      </c>
      <c r="T4032">
        <v>42118</v>
      </c>
      <c r="U4032" s="1">
        <v>45336</v>
      </c>
      <c r="V4032" t="s">
        <v>119</v>
      </c>
      <c r="W4032">
        <v>712053</v>
      </c>
      <c r="X4032" t="s">
        <v>16467</v>
      </c>
      <c r="Y4032">
        <v>380</v>
      </c>
      <c r="Z4032">
        <v>2240</v>
      </c>
      <c r="AA4032">
        <v>6</v>
      </c>
      <c r="AB4032">
        <v>5376</v>
      </c>
    </row>
    <row r="4033" spans="1:28" x14ac:dyDescent="0.3">
      <c r="A4033" t="s">
        <v>28</v>
      </c>
      <c r="B4033" t="s">
        <v>29</v>
      </c>
      <c r="C4033" t="s">
        <v>91</v>
      </c>
      <c r="D4033" t="s">
        <v>364</v>
      </c>
      <c r="E4033" t="s">
        <v>32</v>
      </c>
      <c r="F4033" t="s">
        <v>113</v>
      </c>
      <c r="G4033">
        <v>62</v>
      </c>
      <c r="H4033">
        <v>426738</v>
      </c>
      <c r="I4033" t="s">
        <v>34</v>
      </c>
      <c r="J4033" s="1">
        <v>43956</v>
      </c>
      <c r="K4033">
        <v>1400</v>
      </c>
      <c r="L4033" t="s">
        <v>16468</v>
      </c>
      <c r="M4033" t="s">
        <v>843</v>
      </c>
      <c r="N4033" t="s">
        <v>16469</v>
      </c>
      <c r="O4033" t="s">
        <v>16470</v>
      </c>
      <c r="P4033" t="s">
        <v>39</v>
      </c>
      <c r="Q4033">
        <v>20</v>
      </c>
      <c r="R4033" t="s">
        <v>88</v>
      </c>
      <c r="S4033" t="s">
        <v>79</v>
      </c>
      <c r="T4033">
        <v>70350</v>
      </c>
      <c r="U4033" s="1">
        <v>45445</v>
      </c>
      <c r="V4033" t="s">
        <v>52</v>
      </c>
      <c r="W4033">
        <v>274426</v>
      </c>
      <c r="X4033" t="s">
        <v>16471</v>
      </c>
      <c r="Y4033">
        <v>855</v>
      </c>
      <c r="Z4033">
        <v>870</v>
      </c>
      <c r="AA4033">
        <v>4</v>
      </c>
      <c r="AB4033">
        <v>1392</v>
      </c>
    </row>
    <row r="4034" spans="1:28" x14ac:dyDescent="0.3">
      <c r="A4034" t="s">
        <v>28</v>
      </c>
      <c r="B4034" t="s">
        <v>29</v>
      </c>
      <c r="C4034" t="s">
        <v>157</v>
      </c>
      <c r="D4034" t="s">
        <v>274</v>
      </c>
      <c r="E4034" t="s">
        <v>46</v>
      </c>
      <c r="F4034" t="s">
        <v>113</v>
      </c>
      <c r="G4034">
        <v>68</v>
      </c>
      <c r="H4034">
        <v>430207</v>
      </c>
      <c r="I4034" t="s">
        <v>58</v>
      </c>
      <c r="J4034" s="1">
        <v>44841</v>
      </c>
      <c r="K4034">
        <v>800</v>
      </c>
      <c r="L4034" t="s">
        <v>2977</v>
      </c>
      <c r="M4034" t="s">
        <v>239</v>
      </c>
      <c r="N4034" t="s">
        <v>16472</v>
      </c>
      <c r="O4034" t="s">
        <v>16473</v>
      </c>
      <c r="P4034" t="s">
        <v>51</v>
      </c>
      <c r="Q4034">
        <v>9</v>
      </c>
      <c r="R4034" t="s">
        <v>88</v>
      </c>
      <c r="S4034" t="s">
        <v>63</v>
      </c>
      <c r="T4034">
        <v>64788</v>
      </c>
      <c r="U4034" s="1">
        <v>45568</v>
      </c>
      <c r="V4034" t="s">
        <v>155</v>
      </c>
      <c r="W4034">
        <v>304161</v>
      </c>
      <c r="X4034" t="s">
        <v>16474</v>
      </c>
      <c r="Y4034">
        <v>244</v>
      </c>
      <c r="Z4034">
        <v>2649</v>
      </c>
      <c r="AA4034">
        <v>7</v>
      </c>
      <c r="AB4034" s="2" t="s">
        <v>3086</v>
      </c>
    </row>
    <row r="4035" spans="1:28" x14ac:dyDescent="0.3">
      <c r="A4035" t="s">
        <v>28</v>
      </c>
      <c r="B4035" t="s">
        <v>29</v>
      </c>
      <c r="C4035" t="s">
        <v>157</v>
      </c>
      <c r="D4035" t="s">
        <v>621</v>
      </c>
      <c r="E4035" t="s">
        <v>56</v>
      </c>
      <c r="F4035" t="s">
        <v>106</v>
      </c>
      <c r="G4035">
        <v>4</v>
      </c>
      <c r="H4035">
        <v>418661</v>
      </c>
      <c r="I4035" t="s">
        <v>34</v>
      </c>
      <c r="J4035" s="1">
        <v>45402</v>
      </c>
      <c r="K4035">
        <v>1200</v>
      </c>
      <c r="L4035" t="s">
        <v>16475</v>
      </c>
      <c r="M4035" t="s">
        <v>1007</v>
      </c>
      <c r="N4035" t="s">
        <v>16476</v>
      </c>
      <c r="O4035" t="s">
        <v>16477</v>
      </c>
      <c r="P4035" t="s">
        <v>71</v>
      </c>
      <c r="Q4035">
        <v>18</v>
      </c>
      <c r="R4035" t="s">
        <v>88</v>
      </c>
      <c r="S4035" t="s">
        <v>63</v>
      </c>
      <c r="T4035">
        <v>84331</v>
      </c>
      <c r="U4035" s="1">
        <v>45349</v>
      </c>
      <c r="V4035" t="s">
        <v>119</v>
      </c>
      <c r="W4035">
        <v>971847</v>
      </c>
      <c r="X4035" t="s">
        <v>16478</v>
      </c>
      <c r="Y4035">
        <v>974</v>
      </c>
      <c r="Z4035">
        <v>1555</v>
      </c>
      <c r="AA4035">
        <v>5</v>
      </c>
      <c r="AB4035">
        <v>3110</v>
      </c>
    </row>
    <row r="4036" spans="1:28" x14ac:dyDescent="0.3">
      <c r="A4036" t="s">
        <v>28</v>
      </c>
      <c r="B4036" t="s">
        <v>29</v>
      </c>
      <c r="C4036" t="s">
        <v>91</v>
      </c>
      <c r="D4036" t="s">
        <v>267</v>
      </c>
      <c r="E4036" t="s">
        <v>46</v>
      </c>
      <c r="F4036" t="s">
        <v>135</v>
      </c>
      <c r="G4036">
        <v>22</v>
      </c>
      <c r="H4036">
        <v>412498</v>
      </c>
      <c r="I4036" t="s">
        <v>34</v>
      </c>
      <c r="J4036" s="1">
        <v>44666</v>
      </c>
      <c r="K4036">
        <v>1000</v>
      </c>
      <c r="L4036" t="s">
        <v>16479</v>
      </c>
      <c r="M4036" t="s">
        <v>680</v>
      </c>
      <c r="N4036" t="s">
        <v>16480</v>
      </c>
      <c r="O4036" t="s">
        <v>16481</v>
      </c>
      <c r="P4036" t="s">
        <v>51</v>
      </c>
      <c r="Q4036">
        <v>13</v>
      </c>
      <c r="R4036" t="s">
        <v>40</v>
      </c>
      <c r="S4036" t="s">
        <v>41</v>
      </c>
      <c r="T4036">
        <v>51373</v>
      </c>
      <c r="U4036" s="1">
        <v>45467</v>
      </c>
      <c r="V4036" t="s">
        <v>52</v>
      </c>
      <c r="W4036">
        <v>153582</v>
      </c>
      <c r="X4036" t="s">
        <v>16482</v>
      </c>
      <c r="Y4036">
        <v>800</v>
      </c>
      <c r="Z4036">
        <v>617</v>
      </c>
      <c r="AA4036">
        <v>7</v>
      </c>
      <c r="AB4036" s="2" t="s">
        <v>16483</v>
      </c>
    </row>
    <row r="4037" spans="1:28" x14ac:dyDescent="0.3">
      <c r="A4037" t="s">
        <v>28</v>
      </c>
      <c r="B4037" t="s">
        <v>29</v>
      </c>
      <c r="C4037" t="s">
        <v>30</v>
      </c>
      <c r="D4037" t="s">
        <v>149</v>
      </c>
      <c r="E4037" t="s">
        <v>46</v>
      </c>
      <c r="F4037" t="s">
        <v>99</v>
      </c>
      <c r="G4037">
        <v>15</v>
      </c>
      <c r="H4037">
        <v>432042</v>
      </c>
      <c r="I4037" t="s">
        <v>58</v>
      </c>
      <c r="J4037" s="1">
        <v>45505</v>
      </c>
      <c r="K4037">
        <v>950</v>
      </c>
      <c r="L4037" t="s">
        <v>16484</v>
      </c>
      <c r="M4037" t="s">
        <v>1118</v>
      </c>
      <c r="N4037" t="s">
        <v>16485</v>
      </c>
      <c r="O4037" t="s">
        <v>16486</v>
      </c>
      <c r="P4037" t="s">
        <v>39</v>
      </c>
      <c r="Q4037">
        <v>11</v>
      </c>
      <c r="R4037" t="s">
        <v>88</v>
      </c>
      <c r="S4037" t="s">
        <v>79</v>
      </c>
      <c r="T4037">
        <v>98517</v>
      </c>
      <c r="U4037" s="1">
        <v>45548</v>
      </c>
      <c r="V4037" t="s">
        <v>180</v>
      </c>
      <c r="W4037">
        <v>280048</v>
      </c>
      <c r="X4037" t="s">
        <v>16487</v>
      </c>
      <c r="Y4037">
        <v>860</v>
      </c>
      <c r="Z4037">
        <v>2373</v>
      </c>
      <c r="AA4037">
        <v>8</v>
      </c>
      <c r="AB4037">
        <v>7593.6</v>
      </c>
    </row>
    <row r="4038" spans="1:28" x14ac:dyDescent="0.3">
      <c r="A4038" t="s">
        <v>28</v>
      </c>
      <c r="B4038" t="s">
        <v>29</v>
      </c>
      <c r="C4038" t="s">
        <v>54</v>
      </c>
      <c r="D4038" t="s">
        <v>31</v>
      </c>
      <c r="E4038" t="s">
        <v>56</v>
      </c>
      <c r="F4038" t="s">
        <v>99</v>
      </c>
      <c r="G4038">
        <v>89</v>
      </c>
      <c r="H4038">
        <v>419002</v>
      </c>
      <c r="I4038" t="s">
        <v>34</v>
      </c>
      <c r="J4038" s="1">
        <v>44619</v>
      </c>
      <c r="K4038">
        <v>1300</v>
      </c>
      <c r="L4038" t="s">
        <v>16488</v>
      </c>
      <c r="M4038" t="s">
        <v>239</v>
      </c>
      <c r="N4038" t="s">
        <v>16489</v>
      </c>
      <c r="O4038" t="s">
        <v>16490</v>
      </c>
      <c r="P4038" t="s">
        <v>51</v>
      </c>
      <c r="Q4038">
        <v>9</v>
      </c>
      <c r="R4038" t="s">
        <v>88</v>
      </c>
      <c r="S4038" t="s">
        <v>118</v>
      </c>
      <c r="T4038">
        <v>93825</v>
      </c>
      <c r="U4038" s="1">
        <v>45511</v>
      </c>
      <c r="V4038" t="s">
        <v>64</v>
      </c>
      <c r="W4038">
        <v>964465</v>
      </c>
      <c r="X4038" t="s">
        <v>16491</v>
      </c>
      <c r="Y4038">
        <v>330</v>
      </c>
      <c r="Z4038">
        <v>631</v>
      </c>
      <c r="AA4038">
        <v>1</v>
      </c>
      <c r="AB4038">
        <v>252.4</v>
      </c>
    </row>
    <row r="4039" spans="1:28" x14ac:dyDescent="0.3">
      <c r="A4039" t="s">
        <v>28</v>
      </c>
      <c r="B4039" t="s">
        <v>29</v>
      </c>
      <c r="C4039" t="s">
        <v>91</v>
      </c>
      <c r="D4039" t="s">
        <v>248</v>
      </c>
      <c r="E4039" t="s">
        <v>32</v>
      </c>
      <c r="F4039" t="s">
        <v>135</v>
      </c>
      <c r="G4039">
        <v>3</v>
      </c>
      <c r="H4039">
        <v>433800</v>
      </c>
      <c r="I4039" t="s">
        <v>58</v>
      </c>
      <c r="J4039" s="1">
        <v>45165</v>
      </c>
      <c r="K4039">
        <v>1000</v>
      </c>
      <c r="L4039" t="s">
        <v>16492</v>
      </c>
      <c r="M4039" t="s">
        <v>159</v>
      </c>
      <c r="N4039" t="s">
        <v>16493</v>
      </c>
      <c r="O4039" t="s">
        <v>16494</v>
      </c>
      <c r="P4039" t="s">
        <v>71</v>
      </c>
      <c r="Q4039">
        <v>13</v>
      </c>
      <c r="R4039" t="s">
        <v>40</v>
      </c>
      <c r="S4039" t="s">
        <v>63</v>
      </c>
      <c r="T4039">
        <v>88362</v>
      </c>
      <c r="U4039" s="1">
        <v>45619</v>
      </c>
      <c r="V4039" t="s">
        <v>42</v>
      </c>
      <c r="W4039">
        <v>247875</v>
      </c>
      <c r="X4039" t="s">
        <v>16495</v>
      </c>
      <c r="Y4039">
        <v>499</v>
      </c>
      <c r="Z4039">
        <v>1716</v>
      </c>
      <c r="AA4039">
        <v>7</v>
      </c>
      <c r="AB4039">
        <v>4804.8</v>
      </c>
    </row>
    <row r="4040" spans="1:28" x14ac:dyDescent="0.3">
      <c r="A4040" t="s">
        <v>28</v>
      </c>
      <c r="B4040" t="s">
        <v>29</v>
      </c>
      <c r="C4040" t="s">
        <v>54</v>
      </c>
      <c r="D4040" t="s">
        <v>338</v>
      </c>
      <c r="E4040" t="s">
        <v>32</v>
      </c>
      <c r="F4040" t="s">
        <v>57</v>
      </c>
      <c r="G4040">
        <v>56</v>
      </c>
      <c r="H4040">
        <v>414639</v>
      </c>
      <c r="I4040" t="s">
        <v>58</v>
      </c>
      <c r="J4040" s="1">
        <v>45603</v>
      </c>
      <c r="K4040">
        <v>1000</v>
      </c>
      <c r="L4040" t="s">
        <v>16496</v>
      </c>
      <c r="M4040" t="s">
        <v>1017</v>
      </c>
      <c r="N4040" t="s">
        <v>16497</v>
      </c>
      <c r="O4040" t="s">
        <v>16498</v>
      </c>
      <c r="P4040" t="s">
        <v>87</v>
      </c>
      <c r="Q4040">
        <v>12</v>
      </c>
      <c r="R4040" t="s">
        <v>40</v>
      </c>
      <c r="S4040" t="s">
        <v>79</v>
      </c>
      <c r="T4040">
        <v>76509</v>
      </c>
      <c r="U4040" s="1">
        <v>45370</v>
      </c>
      <c r="V4040" t="s">
        <v>72</v>
      </c>
      <c r="W4040">
        <v>182522</v>
      </c>
      <c r="X4040" t="s">
        <v>16499</v>
      </c>
      <c r="Y4040">
        <v>280</v>
      </c>
      <c r="Z4040">
        <v>1847</v>
      </c>
      <c r="AA4040">
        <v>3</v>
      </c>
      <c r="AB4040">
        <v>2216.4</v>
      </c>
    </row>
    <row r="4041" spans="1:28" x14ac:dyDescent="0.3">
      <c r="A4041" t="s">
        <v>28</v>
      </c>
      <c r="B4041" t="s">
        <v>29</v>
      </c>
      <c r="C4041" t="s">
        <v>30</v>
      </c>
      <c r="D4041" t="s">
        <v>248</v>
      </c>
      <c r="E4041" t="s">
        <v>32</v>
      </c>
      <c r="F4041" t="s">
        <v>355</v>
      </c>
      <c r="G4041">
        <v>45</v>
      </c>
      <c r="H4041">
        <v>403634</v>
      </c>
      <c r="I4041" t="s">
        <v>58</v>
      </c>
      <c r="J4041" s="1">
        <v>44514</v>
      </c>
      <c r="K4041">
        <v>800</v>
      </c>
      <c r="L4041" t="s">
        <v>16500</v>
      </c>
      <c r="M4041" t="s">
        <v>478</v>
      </c>
      <c r="N4041" t="s">
        <v>16501</v>
      </c>
      <c r="O4041" t="s">
        <v>16502</v>
      </c>
      <c r="P4041" t="s">
        <v>39</v>
      </c>
      <c r="Q4041">
        <v>12</v>
      </c>
      <c r="R4041" t="s">
        <v>40</v>
      </c>
      <c r="S4041" t="s">
        <v>79</v>
      </c>
      <c r="T4041">
        <v>86335</v>
      </c>
      <c r="U4041" s="1">
        <v>45597</v>
      </c>
      <c r="V4041" t="s">
        <v>42</v>
      </c>
      <c r="W4041">
        <v>537734</v>
      </c>
      <c r="X4041" t="s">
        <v>16503</v>
      </c>
      <c r="Y4041">
        <v>562</v>
      </c>
      <c r="Z4041">
        <v>1257</v>
      </c>
      <c r="AA4041">
        <v>7</v>
      </c>
      <c r="AB4041" s="2" t="s">
        <v>16504</v>
      </c>
    </row>
    <row r="4042" spans="1:28" x14ac:dyDescent="0.3">
      <c r="A4042" t="s">
        <v>28</v>
      </c>
      <c r="B4042" t="s">
        <v>29</v>
      </c>
      <c r="C4042" t="s">
        <v>66</v>
      </c>
      <c r="D4042" t="s">
        <v>267</v>
      </c>
      <c r="E4042" t="s">
        <v>32</v>
      </c>
      <c r="F4042" t="s">
        <v>135</v>
      </c>
      <c r="G4042">
        <v>49</v>
      </c>
      <c r="H4042">
        <v>432890</v>
      </c>
      <c r="I4042" t="s">
        <v>34</v>
      </c>
      <c r="J4042" s="1">
        <v>44006</v>
      </c>
      <c r="K4042">
        <v>1200</v>
      </c>
      <c r="L4042" t="s">
        <v>16505</v>
      </c>
      <c r="M4042" t="s">
        <v>496</v>
      </c>
      <c r="N4042" t="s">
        <v>16506</v>
      </c>
      <c r="O4042" t="s">
        <v>16507</v>
      </c>
      <c r="P4042" t="s">
        <v>87</v>
      </c>
      <c r="Q4042">
        <v>4</v>
      </c>
      <c r="R4042" t="s">
        <v>40</v>
      </c>
      <c r="S4042" t="s">
        <v>118</v>
      </c>
      <c r="T4042">
        <v>39090</v>
      </c>
      <c r="U4042" s="1">
        <v>45356</v>
      </c>
      <c r="V4042" t="s">
        <v>72</v>
      </c>
      <c r="W4042">
        <v>654886</v>
      </c>
      <c r="X4042" t="s">
        <v>16508</v>
      </c>
      <c r="Y4042">
        <v>362</v>
      </c>
      <c r="Z4042">
        <v>2311</v>
      </c>
      <c r="AA4042">
        <v>7</v>
      </c>
      <c r="AB4042">
        <v>6470.8</v>
      </c>
    </row>
    <row r="4043" spans="1:28" x14ac:dyDescent="0.3">
      <c r="A4043" t="s">
        <v>28</v>
      </c>
      <c r="B4043" t="s">
        <v>29</v>
      </c>
      <c r="C4043" t="s">
        <v>91</v>
      </c>
      <c r="D4043" t="s">
        <v>170</v>
      </c>
      <c r="E4043" t="s">
        <v>56</v>
      </c>
      <c r="F4043" t="s">
        <v>33</v>
      </c>
      <c r="G4043">
        <v>55</v>
      </c>
      <c r="H4043">
        <v>417045</v>
      </c>
      <c r="I4043" t="s">
        <v>58</v>
      </c>
      <c r="J4043" s="1">
        <v>44831</v>
      </c>
      <c r="K4043">
        <v>800</v>
      </c>
      <c r="L4043" t="s">
        <v>16509</v>
      </c>
      <c r="M4043" t="s">
        <v>1030</v>
      </c>
      <c r="N4043" t="s">
        <v>16510</v>
      </c>
      <c r="O4043">
        <v>6818155083</v>
      </c>
      <c r="P4043" t="s">
        <v>71</v>
      </c>
      <c r="Q4043">
        <v>19</v>
      </c>
      <c r="R4043" t="s">
        <v>40</v>
      </c>
      <c r="S4043" t="s">
        <v>41</v>
      </c>
      <c r="T4043">
        <v>36744</v>
      </c>
      <c r="U4043" s="1">
        <v>45329</v>
      </c>
      <c r="V4043" t="s">
        <v>119</v>
      </c>
      <c r="W4043">
        <v>751359</v>
      </c>
      <c r="X4043" t="s">
        <v>16511</v>
      </c>
      <c r="Y4043">
        <v>810</v>
      </c>
      <c r="Z4043">
        <v>2618</v>
      </c>
      <c r="AA4043">
        <v>1</v>
      </c>
      <c r="AB4043">
        <v>1047.2</v>
      </c>
    </row>
    <row r="4044" spans="1:28" x14ac:dyDescent="0.3">
      <c r="A4044" t="s">
        <v>28</v>
      </c>
      <c r="B4044" t="s">
        <v>29</v>
      </c>
      <c r="C4044" t="s">
        <v>66</v>
      </c>
      <c r="D4044" t="s">
        <v>364</v>
      </c>
      <c r="E4044" t="s">
        <v>46</v>
      </c>
      <c r="F4044" t="s">
        <v>135</v>
      </c>
      <c r="G4044">
        <v>9</v>
      </c>
      <c r="H4044">
        <v>423921</v>
      </c>
      <c r="I4044" t="s">
        <v>58</v>
      </c>
      <c r="J4044" s="1">
        <v>45109</v>
      </c>
      <c r="K4044">
        <v>1000</v>
      </c>
      <c r="L4044" t="s">
        <v>16512</v>
      </c>
      <c r="M4044" t="s">
        <v>108</v>
      </c>
      <c r="N4044" t="s">
        <v>16513</v>
      </c>
      <c r="O4044" t="s">
        <v>16514</v>
      </c>
      <c r="P4044" t="s">
        <v>39</v>
      </c>
      <c r="Q4044">
        <v>16</v>
      </c>
      <c r="R4044" t="s">
        <v>40</v>
      </c>
      <c r="S4044" t="s">
        <v>79</v>
      </c>
      <c r="T4044">
        <v>54996</v>
      </c>
      <c r="U4044" s="1">
        <v>45546</v>
      </c>
      <c r="V4044" t="s">
        <v>180</v>
      </c>
      <c r="W4044">
        <v>999858</v>
      </c>
      <c r="X4044" t="s">
        <v>16515</v>
      </c>
      <c r="Y4044">
        <v>719</v>
      </c>
      <c r="Z4044">
        <v>703</v>
      </c>
      <c r="AA4044">
        <v>5</v>
      </c>
      <c r="AB4044">
        <v>1406</v>
      </c>
    </row>
    <row r="4045" spans="1:28" x14ac:dyDescent="0.3">
      <c r="A4045" t="s">
        <v>28</v>
      </c>
      <c r="B4045" t="s">
        <v>29</v>
      </c>
      <c r="C4045" t="s">
        <v>193</v>
      </c>
      <c r="D4045" t="s">
        <v>524</v>
      </c>
      <c r="E4045" t="s">
        <v>56</v>
      </c>
      <c r="F4045" t="s">
        <v>106</v>
      </c>
      <c r="G4045">
        <v>22</v>
      </c>
      <c r="H4045">
        <v>431683</v>
      </c>
      <c r="I4045" t="s">
        <v>58</v>
      </c>
      <c r="J4045" s="1">
        <v>43917</v>
      </c>
      <c r="K4045">
        <v>800</v>
      </c>
      <c r="L4045" t="s">
        <v>16516</v>
      </c>
      <c r="M4045" t="s">
        <v>76</v>
      </c>
      <c r="N4045" t="s">
        <v>16517</v>
      </c>
      <c r="O4045">
        <v>6825576388</v>
      </c>
      <c r="P4045" t="s">
        <v>39</v>
      </c>
      <c r="Q4045">
        <v>8</v>
      </c>
      <c r="R4045" t="s">
        <v>88</v>
      </c>
      <c r="S4045" t="s">
        <v>118</v>
      </c>
      <c r="T4045">
        <v>96439</v>
      </c>
      <c r="U4045" s="1">
        <v>45294</v>
      </c>
      <c r="V4045" t="s">
        <v>111</v>
      </c>
      <c r="W4045">
        <v>869305</v>
      </c>
      <c r="X4045" t="s">
        <v>16518</v>
      </c>
      <c r="Y4045">
        <v>513</v>
      </c>
      <c r="Z4045">
        <v>821</v>
      </c>
      <c r="AA4045">
        <v>1</v>
      </c>
      <c r="AB4045" s="2" t="s">
        <v>16519</v>
      </c>
    </row>
    <row r="4046" spans="1:28" x14ac:dyDescent="0.3">
      <c r="A4046" t="s">
        <v>28</v>
      </c>
      <c r="B4046" t="s">
        <v>29</v>
      </c>
      <c r="C4046" t="s">
        <v>157</v>
      </c>
      <c r="D4046" t="s">
        <v>182</v>
      </c>
      <c r="E4046" t="s">
        <v>46</v>
      </c>
      <c r="F4046" t="s">
        <v>99</v>
      </c>
      <c r="G4046">
        <v>92</v>
      </c>
      <c r="H4046">
        <v>425037</v>
      </c>
      <c r="I4046" t="s">
        <v>34</v>
      </c>
      <c r="J4046" s="1">
        <v>44593</v>
      </c>
      <c r="K4046">
        <v>1200</v>
      </c>
      <c r="L4046" t="s">
        <v>16520</v>
      </c>
      <c r="M4046" t="s">
        <v>394</v>
      </c>
      <c r="N4046" t="s">
        <v>16521</v>
      </c>
      <c r="O4046" t="s">
        <v>16522</v>
      </c>
      <c r="P4046" t="s">
        <v>51</v>
      </c>
      <c r="Q4046">
        <v>20</v>
      </c>
      <c r="R4046" t="s">
        <v>40</v>
      </c>
      <c r="S4046" t="s">
        <v>41</v>
      </c>
      <c r="T4046">
        <v>56333</v>
      </c>
      <c r="U4046" s="1">
        <v>45352</v>
      </c>
      <c r="V4046" t="s">
        <v>72</v>
      </c>
      <c r="W4046">
        <v>499296</v>
      </c>
      <c r="X4046" t="s">
        <v>16523</v>
      </c>
      <c r="Y4046">
        <v>936</v>
      </c>
      <c r="Z4046">
        <v>1599</v>
      </c>
      <c r="AA4046">
        <v>6</v>
      </c>
      <c r="AB4046" s="2" t="s">
        <v>16524</v>
      </c>
    </row>
    <row r="4047" spans="1:28" x14ac:dyDescent="0.3">
      <c r="A4047" t="s">
        <v>28</v>
      </c>
      <c r="B4047" t="s">
        <v>29</v>
      </c>
      <c r="C4047" t="s">
        <v>193</v>
      </c>
      <c r="D4047" t="s">
        <v>380</v>
      </c>
      <c r="E4047" t="s">
        <v>56</v>
      </c>
      <c r="F4047" t="s">
        <v>175</v>
      </c>
      <c r="G4047">
        <v>75</v>
      </c>
      <c r="H4047">
        <v>426200</v>
      </c>
      <c r="I4047" t="s">
        <v>34</v>
      </c>
      <c r="J4047" s="1">
        <v>44409</v>
      </c>
      <c r="K4047">
        <v>1000</v>
      </c>
      <c r="L4047" t="s">
        <v>16525</v>
      </c>
      <c r="M4047" t="s">
        <v>1091</v>
      </c>
      <c r="N4047" t="s">
        <v>16526</v>
      </c>
      <c r="O4047" t="s">
        <v>16527</v>
      </c>
      <c r="P4047" t="s">
        <v>71</v>
      </c>
      <c r="Q4047">
        <v>6</v>
      </c>
      <c r="R4047" t="s">
        <v>40</v>
      </c>
      <c r="S4047" t="s">
        <v>63</v>
      </c>
      <c r="T4047">
        <v>28714</v>
      </c>
      <c r="U4047" s="1">
        <v>45394</v>
      </c>
      <c r="V4047" t="s">
        <v>80</v>
      </c>
      <c r="W4047">
        <v>188191</v>
      </c>
      <c r="X4047" t="s">
        <v>16528</v>
      </c>
      <c r="Y4047">
        <v>874</v>
      </c>
      <c r="Z4047">
        <v>2985</v>
      </c>
      <c r="AA4047">
        <v>2</v>
      </c>
      <c r="AB4047">
        <v>2388</v>
      </c>
    </row>
    <row r="4048" spans="1:28" x14ac:dyDescent="0.3">
      <c r="A4048" t="s">
        <v>28</v>
      </c>
      <c r="B4048" t="s">
        <v>29</v>
      </c>
      <c r="C4048" t="s">
        <v>54</v>
      </c>
      <c r="D4048" t="s">
        <v>163</v>
      </c>
      <c r="E4048" t="s">
        <v>46</v>
      </c>
      <c r="F4048" t="s">
        <v>135</v>
      </c>
      <c r="G4048">
        <v>75</v>
      </c>
      <c r="H4048">
        <v>426806</v>
      </c>
      <c r="I4048" t="s">
        <v>34</v>
      </c>
      <c r="J4048" s="1">
        <v>45152</v>
      </c>
      <c r="K4048">
        <v>1100</v>
      </c>
      <c r="L4048" t="s">
        <v>16529</v>
      </c>
      <c r="M4048" t="s">
        <v>108</v>
      </c>
      <c r="N4048" t="s">
        <v>16530</v>
      </c>
      <c r="O4048" t="s">
        <v>16531</v>
      </c>
      <c r="P4048" t="s">
        <v>87</v>
      </c>
      <c r="Q4048">
        <v>17</v>
      </c>
      <c r="R4048" t="s">
        <v>88</v>
      </c>
      <c r="S4048" t="s">
        <v>79</v>
      </c>
      <c r="T4048">
        <v>59230</v>
      </c>
      <c r="U4048" s="1">
        <v>45589</v>
      </c>
      <c r="V4048" t="s">
        <v>155</v>
      </c>
      <c r="W4048">
        <v>270529</v>
      </c>
      <c r="X4048" t="s">
        <v>16532</v>
      </c>
      <c r="Y4048">
        <v>648</v>
      </c>
      <c r="Z4048">
        <v>2182</v>
      </c>
      <c r="AA4048">
        <v>2</v>
      </c>
      <c r="AB4048" s="2" t="s">
        <v>16533</v>
      </c>
    </row>
    <row r="4049" spans="1:28" x14ac:dyDescent="0.3">
      <c r="A4049" t="s">
        <v>28</v>
      </c>
      <c r="B4049" t="s">
        <v>29</v>
      </c>
      <c r="C4049" t="s">
        <v>193</v>
      </c>
      <c r="D4049" t="s">
        <v>637</v>
      </c>
      <c r="E4049" t="s">
        <v>32</v>
      </c>
      <c r="F4049" t="s">
        <v>47</v>
      </c>
      <c r="G4049">
        <v>60</v>
      </c>
      <c r="H4049">
        <v>403285</v>
      </c>
      <c r="I4049" t="s">
        <v>58</v>
      </c>
      <c r="J4049" s="1">
        <v>44031</v>
      </c>
      <c r="K4049">
        <v>1100</v>
      </c>
      <c r="L4049" t="s">
        <v>16534</v>
      </c>
      <c r="M4049" t="s">
        <v>552</v>
      </c>
      <c r="N4049" t="s">
        <v>16535</v>
      </c>
      <c r="O4049" t="s">
        <v>16536</v>
      </c>
      <c r="P4049" t="s">
        <v>51</v>
      </c>
      <c r="Q4049">
        <v>18</v>
      </c>
      <c r="R4049" t="s">
        <v>40</v>
      </c>
      <c r="S4049" t="s">
        <v>63</v>
      </c>
      <c r="T4049">
        <v>17883</v>
      </c>
      <c r="U4049" s="1">
        <v>45525</v>
      </c>
      <c r="V4049" t="s">
        <v>64</v>
      </c>
      <c r="W4049">
        <v>688240</v>
      </c>
      <c r="X4049" t="s">
        <v>16537</v>
      </c>
      <c r="Y4049">
        <v>859</v>
      </c>
      <c r="Z4049">
        <v>1890</v>
      </c>
      <c r="AA4049">
        <v>5</v>
      </c>
      <c r="AB4049">
        <v>3780</v>
      </c>
    </row>
    <row r="4050" spans="1:28" x14ac:dyDescent="0.3">
      <c r="A4050" t="s">
        <v>28</v>
      </c>
      <c r="B4050" t="s">
        <v>29</v>
      </c>
      <c r="C4050" t="s">
        <v>193</v>
      </c>
      <c r="D4050" t="s">
        <v>637</v>
      </c>
      <c r="E4050" t="s">
        <v>56</v>
      </c>
      <c r="F4050" t="s">
        <v>99</v>
      </c>
      <c r="G4050">
        <v>24</v>
      </c>
      <c r="H4050">
        <v>420549</v>
      </c>
      <c r="I4050" t="s">
        <v>34</v>
      </c>
      <c r="J4050" s="1">
        <v>44567</v>
      </c>
      <c r="K4050">
        <v>1200</v>
      </c>
      <c r="L4050" t="s">
        <v>16538</v>
      </c>
      <c r="M4050" t="s">
        <v>366</v>
      </c>
      <c r="N4050" t="s">
        <v>16539</v>
      </c>
      <c r="O4050">
        <f>1-529-379-5109</f>
        <v>-6016</v>
      </c>
      <c r="P4050" t="s">
        <v>87</v>
      </c>
      <c r="Q4050">
        <v>18</v>
      </c>
      <c r="R4050" t="s">
        <v>88</v>
      </c>
      <c r="S4050" t="s">
        <v>41</v>
      </c>
      <c r="T4050">
        <v>50652</v>
      </c>
      <c r="U4050" s="1">
        <v>45388</v>
      </c>
      <c r="V4050" t="s">
        <v>80</v>
      </c>
      <c r="W4050">
        <v>441000</v>
      </c>
      <c r="X4050" t="s">
        <v>16540</v>
      </c>
      <c r="Y4050">
        <v>933</v>
      </c>
      <c r="Z4050">
        <v>2221</v>
      </c>
      <c r="AA4050">
        <v>4</v>
      </c>
      <c r="AB4050" s="2" t="s">
        <v>16541</v>
      </c>
    </row>
    <row r="4051" spans="1:28" x14ac:dyDescent="0.3">
      <c r="A4051" t="s">
        <v>28</v>
      </c>
      <c r="B4051" t="s">
        <v>29</v>
      </c>
      <c r="C4051" t="s">
        <v>157</v>
      </c>
      <c r="D4051" t="s">
        <v>163</v>
      </c>
      <c r="E4051" t="s">
        <v>32</v>
      </c>
      <c r="F4051" t="s">
        <v>175</v>
      </c>
      <c r="G4051">
        <v>55</v>
      </c>
      <c r="H4051">
        <v>422175</v>
      </c>
      <c r="I4051" t="s">
        <v>34</v>
      </c>
      <c r="J4051" s="1">
        <v>45431</v>
      </c>
      <c r="K4051">
        <v>800</v>
      </c>
      <c r="L4051" t="s">
        <v>16542</v>
      </c>
      <c r="M4051" t="s">
        <v>1356</v>
      </c>
      <c r="N4051" t="s">
        <v>16543</v>
      </c>
      <c r="O4051" t="s">
        <v>16544</v>
      </c>
      <c r="P4051" t="s">
        <v>39</v>
      </c>
      <c r="Q4051">
        <v>13</v>
      </c>
      <c r="R4051" t="s">
        <v>88</v>
      </c>
      <c r="S4051" t="s">
        <v>79</v>
      </c>
      <c r="T4051">
        <v>71561</v>
      </c>
      <c r="U4051" s="1">
        <v>45613</v>
      </c>
      <c r="V4051" t="s">
        <v>42</v>
      </c>
      <c r="W4051">
        <v>592246</v>
      </c>
      <c r="X4051" t="s">
        <v>16545</v>
      </c>
      <c r="Y4051">
        <v>462</v>
      </c>
      <c r="Z4051">
        <v>617</v>
      </c>
      <c r="AA4051">
        <v>8</v>
      </c>
      <c r="AB4051">
        <v>1974.4</v>
      </c>
    </row>
    <row r="4052" spans="1:28" x14ac:dyDescent="0.3">
      <c r="A4052" t="s">
        <v>28</v>
      </c>
      <c r="B4052" t="s">
        <v>29</v>
      </c>
      <c r="C4052" t="s">
        <v>30</v>
      </c>
      <c r="D4052" t="s">
        <v>248</v>
      </c>
      <c r="E4052" t="s">
        <v>46</v>
      </c>
      <c r="F4052" t="s">
        <v>135</v>
      </c>
      <c r="G4052">
        <v>37</v>
      </c>
      <c r="H4052">
        <v>427840</v>
      </c>
      <c r="I4052" t="s">
        <v>34</v>
      </c>
      <c r="J4052" s="1">
        <v>43979</v>
      </c>
      <c r="K4052">
        <v>950</v>
      </c>
      <c r="L4052" t="s">
        <v>16546</v>
      </c>
      <c r="M4052" t="s">
        <v>49</v>
      </c>
      <c r="N4052" t="s">
        <v>16547</v>
      </c>
      <c r="O4052" t="s">
        <v>16548</v>
      </c>
      <c r="P4052" t="s">
        <v>51</v>
      </c>
      <c r="Q4052">
        <v>18</v>
      </c>
      <c r="R4052" t="s">
        <v>40</v>
      </c>
      <c r="S4052" t="s">
        <v>63</v>
      </c>
      <c r="T4052">
        <v>60862</v>
      </c>
      <c r="U4052" s="1">
        <v>45299</v>
      </c>
      <c r="V4052" t="s">
        <v>111</v>
      </c>
      <c r="W4052">
        <v>824375</v>
      </c>
      <c r="X4052" t="s">
        <v>16549</v>
      </c>
      <c r="Y4052">
        <v>939</v>
      </c>
      <c r="Z4052">
        <v>2178</v>
      </c>
      <c r="AA4052">
        <v>4</v>
      </c>
      <c r="AB4052">
        <v>3484.8</v>
      </c>
    </row>
    <row r="4053" spans="1:28" x14ac:dyDescent="0.3">
      <c r="A4053" t="s">
        <v>28</v>
      </c>
      <c r="B4053" t="s">
        <v>29</v>
      </c>
      <c r="C4053" t="s">
        <v>44</v>
      </c>
      <c r="D4053" t="s">
        <v>31</v>
      </c>
      <c r="E4053" t="s">
        <v>32</v>
      </c>
      <c r="F4053" t="s">
        <v>113</v>
      </c>
      <c r="G4053">
        <v>53</v>
      </c>
      <c r="H4053">
        <v>414522</v>
      </c>
      <c r="I4053" t="s">
        <v>58</v>
      </c>
      <c r="J4053" s="1">
        <v>45000</v>
      </c>
      <c r="K4053">
        <v>950</v>
      </c>
      <c r="L4053" t="s">
        <v>16550</v>
      </c>
      <c r="M4053" t="s">
        <v>1366</v>
      </c>
      <c r="N4053" t="s">
        <v>16551</v>
      </c>
      <c r="O4053" t="s">
        <v>16552</v>
      </c>
      <c r="P4053" t="s">
        <v>51</v>
      </c>
      <c r="Q4053">
        <v>7</v>
      </c>
      <c r="R4053" t="s">
        <v>40</v>
      </c>
      <c r="S4053" t="s">
        <v>79</v>
      </c>
      <c r="T4053">
        <v>95521</v>
      </c>
      <c r="U4053" s="1">
        <v>45547</v>
      </c>
      <c r="V4053" t="s">
        <v>180</v>
      </c>
      <c r="W4053">
        <v>732752</v>
      </c>
      <c r="X4053" t="s">
        <v>16553</v>
      </c>
      <c r="Y4053">
        <v>540</v>
      </c>
      <c r="Z4053">
        <v>2598</v>
      </c>
      <c r="AA4053">
        <v>8</v>
      </c>
      <c r="AB4053">
        <v>8313.6</v>
      </c>
    </row>
    <row r="4054" spans="1:28" x14ac:dyDescent="0.3">
      <c r="A4054" t="s">
        <v>28</v>
      </c>
      <c r="B4054" t="s">
        <v>29</v>
      </c>
      <c r="C4054" t="s">
        <v>66</v>
      </c>
      <c r="D4054" t="s">
        <v>248</v>
      </c>
      <c r="E4054" t="s">
        <v>56</v>
      </c>
      <c r="F4054" t="s">
        <v>175</v>
      </c>
      <c r="G4054">
        <v>75</v>
      </c>
      <c r="H4054">
        <v>426301</v>
      </c>
      <c r="I4054" t="s">
        <v>58</v>
      </c>
      <c r="J4054" s="1">
        <v>45009</v>
      </c>
      <c r="K4054">
        <v>1200</v>
      </c>
      <c r="L4054" t="s">
        <v>7251</v>
      </c>
      <c r="M4054" t="s">
        <v>1305</v>
      </c>
      <c r="N4054" t="s">
        <v>16554</v>
      </c>
      <c r="O4054" t="s">
        <v>16555</v>
      </c>
      <c r="P4054" t="s">
        <v>51</v>
      </c>
      <c r="Q4054">
        <v>6</v>
      </c>
      <c r="R4054" t="s">
        <v>40</v>
      </c>
      <c r="S4054" t="s">
        <v>79</v>
      </c>
      <c r="T4054">
        <v>89405</v>
      </c>
      <c r="U4054" s="1">
        <v>45573</v>
      </c>
      <c r="V4054" t="s">
        <v>155</v>
      </c>
      <c r="W4054">
        <v>784717</v>
      </c>
      <c r="X4054" t="s">
        <v>16556</v>
      </c>
      <c r="Y4054">
        <v>400</v>
      </c>
      <c r="Z4054">
        <v>2345</v>
      </c>
      <c r="AA4054">
        <v>4</v>
      </c>
      <c r="AB4054">
        <v>3752</v>
      </c>
    </row>
    <row r="4055" spans="1:28" x14ac:dyDescent="0.3">
      <c r="A4055" t="s">
        <v>28</v>
      </c>
      <c r="B4055" t="s">
        <v>29</v>
      </c>
      <c r="C4055" t="s">
        <v>193</v>
      </c>
      <c r="D4055" t="s">
        <v>291</v>
      </c>
      <c r="E4055" t="s">
        <v>46</v>
      </c>
      <c r="F4055" t="s">
        <v>57</v>
      </c>
      <c r="G4055">
        <v>13</v>
      </c>
      <c r="H4055">
        <v>438364</v>
      </c>
      <c r="I4055" t="s">
        <v>34</v>
      </c>
      <c r="J4055" s="1">
        <v>45229</v>
      </c>
      <c r="K4055">
        <v>1000</v>
      </c>
      <c r="L4055" t="s">
        <v>16557</v>
      </c>
      <c r="M4055" t="s">
        <v>482</v>
      </c>
      <c r="N4055" t="s">
        <v>16558</v>
      </c>
      <c r="O4055" t="s">
        <v>16559</v>
      </c>
      <c r="P4055" t="s">
        <v>87</v>
      </c>
      <c r="Q4055">
        <v>7</v>
      </c>
      <c r="R4055" t="s">
        <v>40</v>
      </c>
      <c r="S4055" t="s">
        <v>79</v>
      </c>
      <c r="T4055">
        <v>54435</v>
      </c>
      <c r="U4055" s="1">
        <v>45528</v>
      </c>
      <c r="V4055" t="s">
        <v>64</v>
      </c>
      <c r="W4055">
        <v>572043</v>
      </c>
      <c r="X4055" t="s">
        <v>16560</v>
      </c>
      <c r="Y4055">
        <v>310</v>
      </c>
      <c r="Z4055">
        <v>967</v>
      </c>
      <c r="AA4055">
        <v>8</v>
      </c>
      <c r="AB4055">
        <v>3094.4</v>
      </c>
    </row>
    <row r="4056" spans="1:28" x14ac:dyDescent="0.3">
      <c r="A4056" t="s">
        <v>28</v>
      </c>
      <c r="B4056" t="s">
        <v>29</v>
      </c>
      <c r="C4056" t="s">
        <v>44</v>
      </c>
      <c r="D4056" t="s">
        <v>442</v>
      </c>
      <c r="E4056" t="s">
        <v>32</v>
      </c>
      <c r="F4056" t="s">
        <v>106</v>
      </c>
      <c r="G4056">
        <v>73</v>
      </c>
      <c r="H4056">
        <v>436662</v>
      </c>
      <c r="I4056" t="s">
        <v>58</v>
      </c>
      <c r="J4056" s="1">
        <v>44422</v>
      </c>
      <c r="K4056">
        <v>1100</v>
      </c>
      <c r="L4056" t="s">
        <v>16561</v>
      </c>
      <c r="M4056" t="s">
        <v>818</v>
      </c>
      <c r="N4056" t="s">
        <v>16562</v>
      </c>
      <c r="O4056" t="s">
        <v>16563</v>
      </c>
      <c r="P4056" t="s">
        <v>39</v>
      </c>
      <c r="Q4056">
        <v>20</v>
      </c>
      <c r="R4056" t="s">
        <v>88</v>
      </c>
      <c r="S4056" t="s">
        <v>41</v>
      </c>
      <c r="T4056">
        <v>94174</v>
      </c>
      <c r="U4056" s="1">
        <v>45514</v>
      </c>
      <c r="V4056" t="s">
        <v>64</v>
      </c>
      <c r="W4056">
        <v>118470</v>
      </c>
      <c r="X4056" t="s">
        <v>9883</v>
      </c>
      <c r="Y4056">
        <v>271</v>
      </c>
      <c r="Z4056">
        <v>818</v>
      </c>
      <c r="AA4056">
        <v>8</v>
      </c>
      <c r="AB4056" s="2" t="s">
        <v>8246</v>
      </c>
    </row>
    <row r="4057" spans="1:28" x14ac:dyDescent="0.3">
      <c r="A4057" t="s">
        <v>28</v>
      </c>
      <c r="B4057" t="s">
        <v>29</v>
      </c>
      <c r="C4057" t="s">
        <v>66</v>
      </c>
      <c r="D4057" t="s">
        <v>511</v>
      </c>
      <c r="E4057" t="s">
        <v>32</v>
      </c>
      <c r="F4057" t="s">
        <v>150</v>
      </c>
      <c r="G4057">
        <v>53</v>
      </c>
      <c r="H4057">
        <v>413773</v>
      </c>
      <c r="I4057" t="s">
        <v>34</v>
      </c>
      <c r="J4057" s="1">
        <v>43907</v>
      </c>
      <c r="K4057">
        <v>1200</v>
      </c>
      <c r="L4057" t="s">
        <v>7949</v>
      </c>
      <c r="M4057" t="s">
        <v>129</v>
      </c>
      <c r="N4057" t="s">
        <v>16564</v>
      </c>
      <c r="O4057" t="s">
        <v>16565</v>
      </c>
      <c r="P4057" t="s">
        <v>87</v>
      </c>
      <c r="Q4057">
        <v>11</v>
      </c>
      <c r="R4057" t="s">
        <v>40</v>
      </c>
      <c r="S4057" t="s">
        <v>41</v>
      </c>
      <c r="T4057">
        <v>46005</v>
      </c>
      <c r="U4057" s="1">
        <v>45571</v>
      </c>
      <c r="V4057" t="s">
        <v>155</v>
      </c>
      <c r="W4057">
        <v>731026</v>
      </c>
      <c r="X4057" t="s">
        <v>16566</v>
      </c>
      <c r="Y4057">
        <v>456</v>
      </c>
      <c r="Z4057">
        <v>565</v>
      </c>
      <c r="AA4057">
        <v>1</v>
      </c>
      <c r="AB4057">
        <v>226</v>
      </c>
    </row>
    <row r="4058" spans="1:28" x14ac:dyDescent="0.3">
      <c r="A4058" t="s">
        <v>28</v>
      </c>
      <c r="B4058" t="s">
        <v>29</v>
      </c>
      <c r="C4058" t="s">
        <v>91</v>
      </c>
      <c r="D4058" t="s">
        <v>134</v>
      </c>
      <c r="E4058" t="s">
        <v>46</v>
      </c>
      <c r="F4058" t="s">
        <v>106</v>
      </c>
      <c r="G4058">
        <v>94</v>
      </c>
      <c r="H4058">
        <v>422120</v>
      </c>
      <c r="I4058" t="s">
        <v>58</v>
      </c>
      <c r="J4058" s="1">
        <v>44952</v>
      </c>
      <c r="K4058">
        <v>1100</v>
      </c>
      <c r="L4058" t="s">
        <v>16567</v>
      </c>
      <c r="M4058" t="s">
        <v>36</v>
      </c>
      <c r="N4058" t="s">
        <v>16568</v>
      </c>
      <c r="O4058" t="s">
        <v>16569</v>
      </c>
      <c r="P4058" t="s">
        <v>71</v>
      </c>
      <c r="Q4058">
        <v>20</v>
      </c>
      <c r="R4058" t="s">
        <v>40</v>
      </c>
      <c r="S4058" t="s">
        <v>118</v>
      </c>
      <c r="T4058">
        <v>32127</v>
      </c>
      <c r="U4058" s="1">
        <v>45324</v>
      </c>
      <c r="V4058" t="s">
        <v>119</v>
      </c>
      <c r="W4058">
        <v>669227</v>
      </c>
      <c r="X4058" t="s">
        <v>16570</v>
      </c>
      <c r="Y4058">
        <v>664</v>
      </c>
      <c r="Z4058">
        <v>2592</v>
      </c>
      <c r="AA4058">
        <v>7</v>
      </c>
      <c r="AB4058">
        <v>7257.6</v>
      </c>
    </row>
    <row r="4059" spans="1:28" x14ac:dyDescent="0.3">
      <c r="A4059" t="s">
        <v>28</v>
      </c>
      <c r="B4059" t="s">
        <v>29</v>
      </c>
      <c r="C4059" t="s">
        <v>30</v>
      </c>
      <c r="D4059" t="s">
        <v>163</v>
      </c>
      <c r="E4059" t="s">
        <v>32</v>
      </c>
      <c r="F4059" t="s">
        <v>175</v>
      </c>
      <c r="G4059">
        <v>91</v>
      </c>
      <c r="H4059">
        <v>439814</v>
      </c>
      <c r="I4059" t="s">
        <v>34</v>
      </c>
      <c r="J4059" s="1">
        <v>44540</v>
      </c>
      <c r="K4059">
        <v>1200</v>
      </c>
      <c r="L4059" t="s">
        <v>16571</v>
      </c>
      <c r="M4059" t="s">
        <v>856</v>
      </c>
      <c r="N4059" t="s">
        <v>16572</v>
      </c>
      <c r="O4059" t="s">
        <v>16573</v>
      </c>
      <c r="P4059" t="s">
        <v>87</v>
      </c>
      <c r="Q4059">
        <v>7</v>
      </c>
      <c r="R4059" t="s">
        <v>88</v>
      </c>
      <c r="S4059" t="s">
        <v>118</v>
      </c>
      <c r="T4059">
        <v>36836</v>
      </c>
      <c r="U4059" s="1">
        <v>45378</v>
      </c>
      <c r="V4059" t="s">
        <v>72</v>
      </c>
      <c r="W4059">
        <v>525538</v>
      </c>
      <c r="X4059" t="s">
        <v>16574</v>
      </c>
      <c r="Y4059">
        <v>399</v>
      </c>
      <c r="Z4059">
        <v>2654</v>
      </c>
      <c r="AA4059">
        <v>4</v>
      </c>
      <c r="AB4059" s="2" t="s">
        <v>16575</v>
      </c>
    </row>
    <row r="4060" spans="1:28" x14ac:dyDescent="0.3">
      <c r="A4060" t="s">
        <v>28</v>
      </c>
      <c r="B4060" t="s">
        <v>29</v>
      </c>
      <c r="C4060" t="s">
        <v>91</v>
      </c>
      <c r="D4060" t="s">
        <v>317</v>
      </c>
      <c r="E4060" t="s">
        <v>56</v>
      </c>
      <c r="F4060" t="s">
        <v>175</v>
      </c>
      <c r="G4060">
        <v>59</v>
      </c>
      <c r="H4060">
        <v>416799</v>
      </c>
      <c r="I4060" t="s">
        <v>58</v>
      </c>
      <c r="J4060" s="1">
        <v>44169</v>
      </c>
      <c r="K4060">
        <v>1200</v>
      </c>
      <c r="L4060" t="s">
        <v>16576</v>
      </c>
      <c r="M4060" t="s">
        <v>250</v>
      </c>
      <c r="N4060" t="s">
        <v>16577</v>
      </c>
      <c r="O4060" t="s">
        <v>16578</v>
      </c>
      <c r="P4060" t="s">
        <v>71</v>
      </c>
      <c r="Q4060">
        <v>17</v>
      </c>
      <c r="R4060" t="s">
        <v>88</v>
      </c>
      <c r="S4060" t="s">
        <v>79</v>
      </c>
      <c r="T4060">
        <v>49082</v>
      </c>
      <c r="U4060" s="1">
        <v>45370</v>
      </c>
      <c r="V4060" t="s">
        <v>72</v>
      </c>
      <c r="W4060">
        <v>805202</v>
      </c>
      <c r="X4060" t="s">
        <v>16579</v>
      </c>
      <c r="Y4060">
        <v>864</v>
      </c>
      <c r="Z4060">
        <v>982</v>
      </c>
      <c r="AA4060">
        <v>8</v>
      </c>
      <c r="AB4060">
        <v>3142.4</v>
      </c>
    </row>
    <row r="4061" spans="1:28" x14ac:dyDescent="0.3">
      <c r="A4061" t="s">
        <v>28</v>
      </c>
      <c r="B4061" t="s">
        <v>29</v>
      </c>
      <c r="C4061" t="s">
        <v>148</v>
      </c>
      <c r="D4061" t="s">
        <v>45</v>
      </c>
      <c r="E4061" t="s">
        <v>46</v>
      </c>
      <c r="F4061" t="s">
        <v>83</v>
      </c>
      <c r="G4061">
        <v>63</v>
      </c>
      <c r="H4061">
        <v>430662</v>
      </c>
      <c r="I4061" t="s">
        <v>34</v>
      </c>
      <c r="J4061" s="1">
        <v>44527</v>
      </c>
      <c r="K4061">
        <v>1100</v>
      </c>
      <c r="L4061" t="s">
        <v>16580</v>
      </c>
      <c r="M4061" t="s">
        <v>623</v>
      </c>
      <c r="N4061" t="s">
        <v>16581</v>
      </c>
      <c r="O4061" t="s">
        <v>16582</v>
      </c>
      <c r="P4061" t="s">
        <v>71</v>
      </c>
      <c r="Q4061">
        <v>19</v>
      </c>
      <c r="R4061" t="s">
        <v>88</v>
      </c>
      <c r="S4061" t="s">
        <v>79</v>
      </c>
      <c r="T4061">
        <v>95006</v>
      </c>
      <c r="U4061" s="1">
        <v>45528</v>
      </c>
      <c r="V4061" t="s">
        <v>64</v>
      </c>
      <c r="W4061">
        <v>525325</v>
      </c>
      <c r="X4061" t="s">
        <v>16583</v>
      </c>
      <c r="Y4061">
        <v>895</v>
      </c>
      <c r="Z4061">
        <v>2260</v>
      </c>
      <c r="AA4061">
        <v>2</v>
      </c>
      <c r="AB4061">
        <v>1808</v>
      </c>
    </row>
    <row r="4062" spans="1:28" x14ac:dyDescent="0.3">
      <c r="A4062" t="s">
        <v>28</v>
      </c>
      <c r="B4062" t="s">
        <v>29</v>
      </c>
      <c r="C4062" t="s">
        <v>44</v>
      </c>
      <c r="D4062" t="s">
        <v>74</v>
      </c>
      <c r="E4062" t="s">
        <v>46</v>
      </c>
      <c r="F4062" t="s">
        <v>135</v>
      </c>
      <c r="G4062">
        <v>2</v>
      </c>
      <c r="H4062">
        <v>404374</v>
      </c>
      <c r="I4062" t="s">
        <v>58</v>
      </c>
      <c r="J4062" s="1">
        <v>43976</v>
      </c>
      <c r="K4062">
        <v>950</v>
      </c>
      <c r="L4062" t="s">
        <v>16584</v>
      </c>
      <c r="M4062" t="s">
        <v>68</v>
      </c>
      <c r="N4062" t="s">
        <v>16585</v>
      </c>
      <c r="O4062" t="s">
        <v>16586</v>
      </c>
      <c r="P4062" t="s">
        <v>39</v>
      </c>
      <c r="Q4062">
        <v>11</v>
      </c>
      <c r="R4062" t="s">
        <v>88</v>
      </c>
      <c r="S4062" t="s">
        <v>79</v>
      </c>
      <c r="T4062">
        <v>99880</v>
      </c>
      <c r="U4062" s="1">
        <v>45434</v>
      </c>
      <c r="V4062" t="s">
        <v>140</v>
      </c>
      <c r="W4062">
        <v>893189</v>
      </c>
      <c r="X4062" t="s">
        <v>16587</v>
      </c>
      <c r="Y4062">
        <v>505</v>
      </c>
      <c r="Z4062">
        <v>1667</v>
      </c>
      <c r="AA4062">
        <v>3</v>
      </c>
      <c r="AB4062">
        <v>2000.4</v>
      </c>
    </row>
    <row r="4063" spans="1:28" x14ac:dyDescent="0.3">
      <c r="A4063" t="s">
        <v>28</v>
      </c>
      <c r="B4063" t="s">
        <v>29</v>
      </c>
      <c r="C4063" t="s">
        <v>44</v>
      </c>
      <c r="D4063" t="s">
        <v>349</v>
      </c>
      <c r="E4063" t="s">
        <v>32</v>
      </c>
      <c r="F4063" t="s">
        <v>175</v>
      </c>
      <c r="G4063">
        <v>72</v>
      </c>
      <c r="H4063">
        <v>411887</v>
      </c>
      <c r="I4063" t="s">
        <v>58</v>
      </c>
      <c r="J4063" s="1">
        <v>44654</v>
      </c>
      <c r="K4063">
        <v>1200</v>
      </c>
      <c r="L4063" t="s">
        <v>16588</v>
      </c>
      <c r="M4063" t="s">
        <v>1488</v>
      </c>
      <c r="N4063" t="s">
        <v>16589</v>
      </c>
      <c r="O4063" t="s">
        <v>16590</v>
      </c>
      <c r="P4063" t="s">
        <v>39</v>
      </c>
      <c r="Q4063">
        <v>16</v>
      </c>
      <c r="R4063" t="s">
        <v>40</v>
      </c>
      <c r="S4063" t="s">
        <v>118</v>
      </c>
      <c r="T4063">
        <v>85607</v>
      </c>
      <c r="U4063" s="1">
        <v>45624</v>
      </c>
      <c r="V4063" t="s">
        <v>42</v>
      </c>
      <c r="W4063">
        <v>658211</v>
      </c>
      <c r="X4063" t="s">
        <v>16591</v>
      </c>
      <c r="Y4063">
        <v>456</v>
      </c>
      <c r="Z4063">
        <v>1951</v>
      </c>
      <c r="AA4063">
        <v>5</v>
      </c>
      <c r="AB4063">
        <v>3902</v>
      </c>
    </row>
    <row r="4064" spans="1:28" x14ac:dyDescent="0.3">
      <c r="A4064" t="s">
        <v>28</v>
      </c>
      <c r="B4064" t="s">
        <v>29</v>
      </c>
      <c r="C4064" t="s">
        <v>44</v>
      </c>
      <c r="D4064" t="s">
        <v>267</v>
      </c>
      <c r="E4064" t="s">
        <v>56</v>
      </c>
      <c r="F4064" t="s">
        <v>135</v>
      </c>
      <c r="G4064">
        <v>43</v>
      </c>
      <c r="H4064">
        <v>406992</v>
      </c>
      <c r="I4064" t="s">
        <v>58</v>
      </c>
      <c r="J4064" s="1">
        <v>44517</v>
      </c>
      <c r="K4064">
        <v>1300</v>
      </c>
      <c r="L4064" t="s">
        <v>16592</v>
      </c>
      <c r="M4064" t="s">
        <v>736</v>
      </c>
      <c r="N4064" t="s">
        <v>16593</v>
      </c>
      <c r="O4064" t="s">
        <v>16594</v>
      </c>
      <c r="P4064" t="s">
        <v>39</v>
      </c>
      <c r="Q4064">
        <v>5</v>
      </c>
      <c r="R4064" t="s">
        <v>40</v>
      </c>
      <c r="S4064" t="s">
        <v>118</v>
      </c>
      <c r="T4064">
        <v>22587</v>
      </c>
      <c r="U4064" s="1">
        <v>45623</v>
      </c>
      <c r="V4064" t="s">
        <v>42</v>
      </c>
      <c r="W4064">
        <v>779825</v>
      </c>
      <c r="X4064" t="s">
        <v>16595</v>
      </c>
      <c r="Y4064">
        <v>710</v>
      </c>
      <c r="Z4064">
        <v>1844</v>
      </c>
      <c r="AA4064">
        <v>2</v>
      </c>
      <c r="AB4064">
        <v>1475.2</v>
      </c>
    </row>
    <row r="4065" spans="1:28" x14ac:dyDescent="0.3">
      <c r="A4065" t="s">
        <v>28</v>
      </c>
      <c r="B4065" t="s">
        <v>29</v>
      </c>
      <c r="C4065" t="s">
        <v>54</v>
      </c>
      <c r="D4065" t="s">
        <v>187</v>
      </c>
      <c r="E4065" t="s">
        <v>56</v>
      </c>
      <c r="F4065" t="s">
        <v>106</v>
      </c>
      <c r="G4065">
        <v>64</v>
      </c>
      <c r="H4065">
        <v>420665</v>
      </c>
      <c r="I4065" t="s">
        <v>34</v>
      </c>
      <c r="J4065" s="1">
        <v>44838</v>
      </c>
      <c r="K4065">
        <v>1200</v>
      </c>
      <c r="L4065" t="s">
        <v>6168</v>
      </c>
      <c r="M4065" t="s">
        <v>250</v>
      </c>
      <c r="N4065" t="s">
        <v>16596</v>
      </c>
      <c r="O4065" t="s">
        <v>16597</v>
      </c>
      <c r="P4065" t="s">
        <v>39</v>
      </c>
      <c r="Q4065">
        <v>9</v>
      </c>
      <c r="R4065" t="s">
        <v>40</v>
      </c>
      <c r="S4065" t="s">
        <v>63</v>
      </c>
      <c r="T4065">
        <v>78062</v>
      </c>
      <c r="U4065" s="1">
        <v>45458</v>
      </c>
      <c r="V4065" t="s">
        <v>52</v>
      </c>
      <c r="W4065">
        <v>157671</v>
      </c>
      <c r="X4065" t="s">
        <v>16598</v>
      </c>
      <c r="Y4065">
        <v>580</v>
      </c>
      <c r="Z4065">
        <v>2525</v>
      </c>
      <c r="AA4065">
        <v>6</v>
      </c>
      <c r="AB4065">
        <v>6060</v>
      </c>
    </row>
    <row r="4066" spans="1:28" x14ac:dyDescent="0.3">
      <c r="A4066" t="s">
        <v>28</v>
      </c>
      <c r="B4066" t="s">
        <v>29</v>
      </c>
      <c r="C4066" t="s">
        <v>44</v>
      </c>
      <c r="D4066" t="s">
        <v>380</v>
      </c>
      <c r="E4066" t="s">
        <v>56</v>
      </c>
      <c r="F4066" t="s">
        <v>175</v>
      </c>
      <c r="G4066">
        <v>52</v>
      </c>
      <c r="H4066">
        <v>431445</v>
      </c>
      <c r="I4066" t="s">
        <v>34</v>
      </c>
      <c r="J4066" s="1">
        <v>44717</v>
      </c>
      <c r="K4066">
        <v>1400</v>
      </c>
      <c r="L4066" t="s">
        <v>16599</v>
      </c>
      <c r="M4066" t="s">
        <v>1366</v>
      </c>
      <c r="N4066" t="s">
        <v>16600</v>
      </c>
      <c r="O4066" t="s">
        <v>16601</v>
      </c>
      <c r="P4066" t="s">
        <v>51</v>
      </c>
      <c r="Q4066">
        <v>20</v>
      </c>
      <c r="R4066" t="s">
        <v>88</v>
      </c>
      <c r="S4066" t="s">
        <v>63</v>
      </c>
      <c r="T4066">
        <v>41976</v>
      </c>
      <c r="U4066" s="1">
        <v>45532</v>
      </c>
      <c r="V4066" t="s">
        <v>64</v>
      </c>
      <c r="W4066">
        <v>424695</v>
      </c>
      <c r="X4066" t="s">
        <v>16602</v>
      </c>
      <c r="Y4066">
        <v>708</v>
      </c>
      <c r="Z4066">
        <v>1202</v>
      </c>
      <c r="AA4066">
        <v>2</v>
      </c>
      <c r="AB4066">
        <v>961.6</v>
      </c>
    </row>
    <row r="4067" spans="1:28" x14ac:dyDescent="0.3">
      <c r="A4067" t="s">
        <v>28</v>
      </c>
      <c r="B4067" t="s">
        <v>29</v>
      </c>
      <c r="C4067" t="s">
        <v>91</v>
      </c>
      <c r="D4067" t="s">
        <v>55</v>
      </c>
      <c r="E4067" t="s">
        <v>56</v>
      </c>
      <c r="F4067" t="s">
        <v>135</v>
      </c>
      <c r="G4067">
        <v>40</v>
      </c>
      <c r="H4067">
        <v>401524</v>
      </c>
      <c r="I4067" t="s">
        <v>34</v>
      </c>
      <c r="J4067" s="1">
        <v>44909</v>
      </c>
      <c r="K4067">
        <v>1200</v>
      </c>
      <c r="L4067" t="s">
        <v>16603</v>
      </c>
      <c r="M4067" t="s">
        <v>869</v>
      </c>
      <c r="N4067" t="s">
        <v>16604</v>
      </c>
      <c r="O4067" t="s">
        <v>16605</v>
      </c>
      <c r="P4067" t="s">
        <v>87</v>
      </c>
      <c r="Q4067">
        <v>19</v>
      </c>
      <c r="R4067" t="s">
        <v>88</v>
      </c>
      <c r="S4067" t="s">
        <v>118</v>
      </c>
      <c r="T4067">
        <v>62118</v>
      </c>
      <c r="U4067" s="1">
        <v>45536</v>
      </c>
      <c r="V4067" t="s">
        <v>180</v>
      </c>
      <c r="W4067">
        <v>191668</v>
      </c>
      <c r="X4067" t="s">
        <v>16606</v>
      </c>
      <c r="Y4067">
        <v>638</v>
      </c>
      <c r="Z4067">
        <v>1487</v>
      </c>
      <c r="AA4067">
        <v>1</v>
      </c>
      <c r="AB4067" s="2" t="s">
        <v>16607</v>
      </c>
    </row>
    <row r="4068" spans="1:28" x14ac:dyDescent="0.3">
      <c r="A4068" t="s">
        <v>28</v>
      </c>
      <c r="B4068" t="s">
        <v>29</v>
      </c>
      <c r="C4068" t="s">
        <v>54</v>
      </c>
      <c r="D4068" t="s">
        <v>254</v>
      </c>
      <c r="E4068" t="s">
        <v>32</v>
      </c>
      <c r="F4068" t="s">
        <v>83</v>
      </c>
      <c r="G4068">
        <v>19</v>
      </c>
      <c r="H4068">
        <v>417714</v>
      </c>
      <c r="I4068" t="s">
        <v>34</v>
      </c>
      <c r="J4068" s="1">
        <v>43983</v>
      </c>
      <c r="K4068">
        <v>800</v>
      </c>
      <c r="L4068" t="s">
        <v>16608</v>
      </c>
      <c r="M4068" t="s">
        <v>856</v>
      </c>
      <c r="N4068" t="s">
        <v>16609</v>
      </c>
      <c r="O4068" s="2" t="s">
        <v>16610</v>
      </c>
      <c r="P4068" t="s">
        <v>39</v>
      </c>
      <c r="Q4068">
        <v>11</v>
      </c>
      <c r="R4068" t="s">
        <v>40</v>
      </c>
      <c r="S4068" t="s">
        <v>118</v>
      </c>
      <c r="T4068">
        <v>93981</v>
      </c>
      <c r="U4068" s="1">
        <v>45452</v>
      </c>
      <c r="V4068" t="s">
        <v>52</v>
      </c>
      <c r="W4068">
        <v>703561</v>
      </c>
      <c r="X4068" t="s">
        <v>16611</v>
      </c>
      <c r="Y4068">
        <v>570</v>
      </c>
      <c r="Z4068">
        <v>2703</v>
      </c>
      <c r="AA4068">
        <v>8</v>
      </c>
      <c r="AB4068">
        <v>8649.6</v>
      </c>
    </row>
    <row r="4069" spans="1:28" x14ac:dyDescent="0.3">
      <c r="A4069" t="s">
        <v>28</v>
      </c>
      <c r="B4069" t="s">
        <v>29</v>
      </c>
      <c r="C4069" t="s">
        <v>148</v>
      </c>
      <c r="D4069" t="s">
        <v>274</v>
      </c>
      <c r="E4069" t="s">
        <v>32</v>
      </c>
      <c r="F4069" t="s">
        <v>106</v>
      </c>
      <c r="G4069">
        <v>1</v>
      </c>
      <c r="H4069">
        <v>436317</v>
      </c>
      <c r="I4069" t="s">
        <v>34</v>
      </c>
      <c r="J4069" s="1">
        <v>44091</v>
      </c>
      <c r="K4069">
        <v>1200</v>
      </c>
      <c r="L4069" t="s">
        <v>16612</v>
      </c>
      <c r="M4069" t="s">
        <v>232</v>
      </c>
      <c r="N4069" t="s">
        <v>16613</v>
      </c>
      <c r="O4069" t="s">
        <v>16614</v>
      </c>
      <c r="P4069" t="s">
        <v>51</v>
      </c>
      <c r="Q4069">
        <v>13</v>
      </c>
      <c r="R4069" t="s">
        <v>88</v>
      </c>
      <c r="S4069" t="s">
        <v>41</v>
      </c>
      <c r="T4069">
        <v>82190</v>
      </c>
      <c r="U4069" s="1">
        <v>45507</v>
      </c>
      <c r="V4069" t="s">
        <v>64</v>
      </c>
      <c r="W4069">
        <v>468043</v>
      </c>
      <c r="X4069" t="s">
        <v>16615</v>
      </c>
      <c r="Y4069">
        <v>870</v>
      </c>
      <c r="Z4069">
        <v>2793</v>
      </c>
      <c r="AA4069">
        <v>3</v>
      </c>
      <c r="AB4069" s="2" t="s">
        <v>16616</v>
      </c>
    </row>
    <row r="4070" spans="1:28" x14ac:dyDescent="0.3">
      <c r="A4070" t="s">
        <v>28</v>
      </c>
      <c r="B4070" t="s">
        <v>29</v>
      </c>
      <c r="C4070" t="s">
        <v>91</v>
      </c>
      <c r="D4070" t="s">
        <v>187</v>
      </c>
      <c r="E4070" t="s">
        <v>56</v>
      </c>
      <c r="F4070" t="s">
        <v>135</v>
      </c>
      <c r="G4070">
        <v>16</v>
      </c>
      <c r="H4070">
        <v>409453</v>
      </c>
      <c r="I4070" t="s">
        <v>34</v>
      </c>
      <c r="J4070" s="1">
        <v>45298</v>
      </c>
      <c r="K4070">
        <v>800</v>
      </c>
      <c r="L4070" t="s">
        <v>16617</v>
      </c>
      <c r="M4070" t="s">
        <v>1244</v>
      </c>
      <c r="N4070" t="s">
        <v>16618</v>
      </c>
      <c r="O4070" t="s">
        <v>16619</v>
      </c>
      <c r="P4070" t="s">
        <v>51</v>
      </c>
      <c r="Q4070">
        <v>14</v>
      </c>
      <c r="R4070" t="s">
        <v>88</v>
      </c>
      <c r="S4070" t="s">
        <v>118</v>
      </c>
      <c r="T4070">
        <v>63902</v>
      </c>
      <c r="U4070" s="1">
        <v>45449</v>
      </c>
      <c r="V4070" t="s">
        <v>52</v>
      </c>
      <c r="W4070">
        <v>932167</v>
      </c>
      <c r="X4070" t="s">
        <v>16620</v>
      </c>
      <c r="Y4070">
        <v>284</v>
      </c>
      <c r="Z4070">
        <v>516</v>
      </c>
      <c r="AA4070">
        <v>1</v>
      </c>
      <c r="AB4070">
        <v>206.4</v>
      </c>
    </row>
    <row r="4071" spans="1:28" x14ac:dyDescent="0.3">
      <c r="A4071" t="s">
        <v>28</v>
      </c>
      <c r="B4071" t="s">
        <v>29</v>
      </c>
      <c r="C4071" t="s">
        <v>91</v>
      </c>
      <c r="D4071" t="s">
        <v>237</v>
      </c>
      <c r="E4071" t="s">
        <v>56</v>
      </c>
      <c r="F4071" t="s">
        <v>135</v>
      </c>
      <c r="G4071">
        <v>32</v>
      </c>
      <c r="H4071">
        <v>422972</v>
      </c>
      <c r="I4071" t="s">
        <v>34</v>
      </c>
      <c r="J4071" s="1">
        <v>44853</v>
      </c>
      <c r="K4071">
        <v>1300</v>
      </c>
      <c r="L4071" t="s">
        <v>7674</v>
      </c>
      <c r="M4071" t="s">
        <v>1147</v>
      </c>
      <c r="N4071" t="s">
        <v>16621</v>
      </c>
      <c r="O4071" t="s">
        <v>16622</v>
      </c>
      <c r="P4071" t="s">
        <v>51</v>
      </c>
      <c r="Q4071">
        <v>20</v>
      </c>
      <c r="R4071" t="s">
        <v>88</v>
      </c>
      <c r="S4071" t="s">
        <v>41</v>
      </c>
      <c r="T4071">
        <v>42247</v>
      </c>
      <c r="U4071" s="1">
        <v>45494</v>
      </c>
      <c r="V4071" t="s">
        <v>126</v>
      </c>
      <c r="W4071">
        <v>259152</v>
      </c>
      <c r="X4071" t="s">
        <v>16623</v>
      </c>
      <c r="Y4071">
        <v>740</v>
      </c>
      <c r="Z4071">
        <v>1195</v>
      </c>
      <c r="AA4071">
        <v>4</v>
      </c>
      <c r="AB4071">
        <v>1912</v>
      </c>
    </row>
    <row r="4072" spans="1:28" x14ac:dyDescent="0.3">
      <c r="A4072" t="s">
        <v>28</v>
      </c>
      <c r="B4072" t="s">
        <v>29</v>
      </c>
      <c r="C4072" t="s">
        <v>193</v>
      </c>
      <c r="D4072" t="s">
        <v>98</v>
      </c>
      <c r="E4072" t="s">
        <v>56</v>
      </c>
      <c r="F4072" t="s">
        <v>47</v>
      </c>
      <c r="G4072">
        <v>79</v>
      </c>
      <c r="H4072">
        <v>437748</v>
      </c>
      <c r="I4072" t="s">
        <v>58</v>
      </c>
      <c r="J4072" s="1">
        <v>45028</v>
      </c>
      <c r="K4072">
        <v>1200</v>
      </c>
      <c r="L4072" t="s">
        <v>4854</v>
      </c>
      <c r="M4072" t="s">
        <v>256</v>
      </c>
      <c r="N4072" t="s">
        <v>16624</v>
      </c>
      <c r="O4072" t="s">
        <v>16625</v>
      </c>
      <c r="P4072" t="s">
        <v>51</v>
      </c>
      <c r="Q4072">
        <v>13</v>
      </c>
      <c r="R4072" t="s">
        <v>88</v>
      </c>
      <c r="S4072" t="s">
        <v>118</v>
      </c>
      <c r="T4072">
        <v>39837</v>
      </c>
      <c r="U4072" s="1">
        <v>45541</v>
      </c>
      <c r="V4072" t="s">
        <v>180</v>
      </c>
      <c r="W4072">
        <v>470860</v>
      </c>
      <c r="X4072" t="s">
        <v>16626</v>
      </c>
      <c r="Y4072">
        <v>253</v>
      </c>
      <c r="Z4072">
        <v>911</v>
      </c>
      <c r="AA4072">
        <v>7</v>
      </c>
      <c r="AB4072">
        <v>2550.8000000000002</v>
      </c>
    </row>
    <row r="4073" spans="1:28" x14ac:dyDescent="0.3">
      <c r="A4073" t="s">
        <v>28</v>
      </c>
      <c r="B4073" t="s">
        <v>29</v>
      </c>
      <c r="C4073" t="s">
        <v>54</v>
      </c>
      <c r="D4073" t="s">
        <v>248</v>
      </c>
      <c r="E4073" t="s">
        <v>32</v>
      </c>
      <c r="F4073" t="s">
        <v>33</v>
      </c>
      <c r="G4073">
        <v>47</v>
      </c>
      <c r="H4073">
        <v>417078</v>
      </c>
      <c r="I4073" t="s">
        <v>34</v>
      </c>
      <c r="J4073" s="1">
        <v>45286</v>
      </c>
      <c r="K4073">
        <v>1300</v>
      </c>
      <c r="L4073" t="s">
        <v>16627</v>
      </c>
      <c r="M4073" t="s">
        <v>172</v>
      </c>
      <c r="N4073" t="s">
        <v>16628</v>
      </c>
      <c r="O4073" t="s">
        <v>16629</v>
      </c>
      <c r="P4073" t="s">
        <v>51</v>
      </c>
      <c r="Q4073">
        <v>18</v>
      </c>
      <c r="R4073" t="s">
        <v>40</v>
      </c>
      <c r="S4073" t="s">
        <v>79</v>
      </c>
      <c r="T4073">
        <v>53556</v>
      </c>
      <c r="U4073" s="1">
        <v>45343</v>
      </c>
      <c r="V4073" t="s">
        <v>119</v>
      </c>
      <c r="W4073">
        <v>911610</v>
      </c>
      <c r="X4073" t="s">
        <v>16630</v>
      </c>
      <c r="Y4073">
        <v>909</v>
      </c>
      <c r="Z4073">
        <v>2827</v>
      </c>
      <c r="AA4073">
        <v>5</v>
      </c>
      <c r="AB4073">
        <v>5654</v>
      </c>
    </row>
    <row r="4074" spans="1:28" x14ac:dyDescent="0.3">
      <c r="A4074" t="s">
        <v>28</v>
      </c>
      <c r="B4074" t="s">
        <v>29</v>
      </c>
      <c r="C4074" t="s">
        <v>193</v>
      </c>
      <c r="D4074" t="s">
        <v>560</v>
      </c>
      <c r="E4074" t="s">
        <v>56</v>
      </c>
      <c r="F4074" t="s">
        <v>175</v>
      </c>
      <c r="G4074">
        <v>26</v>
      </c>
      <c r="H4074">
        <v>439148</v>
      </c>
      <c r="I4074" t="s">
        <v>34</v>
      </c>
      <c r="J4074" s="1">
        <v>44374</v>
      </c>
      <c r="K4074">
        <v>1400</v>
      </c>
      <c r="L4074" t="s">
        <v>16631</v>
      </c>
      <c r="M4074" t="s">
        <v>287</v>
      </c>
      <c r="N4074" t="s">
        <v>16632</v>
      </c>
      <c r="O4074" t="s">
        <v>16633</v>
      </c>
      <c r="P4074" t="s">
        <v>71</v>
      </c>
      <c r="Q4074">
        <v>13</v>
      </c>
      <c r="R4074" t="s">
        <v>40</v>
      </c>
      <c r="S4074" t="s">
        <v>41</v>
      </c>
      <c r="T4074">
        <v>17562</v>
      </c>
      <c r="U4074" s="1">
        <v>45444</v>
      </c>
      <c r="V4074" t="s">
        <v>52</v>
      </c>
      <c r="W4074">
        <v>729603</v>
      </c>
      <c r="X4074" t="s">
        <v>16634</v>
      </c>
      <c r="Y4074">
        <v>453</v>
      </c>
      <c r="Z4074">
        <v>688</v>
      </c>
      <c r="AA4074">
        <v>7</v>
      </c>
      <c r="AB4074">
        <v>1926.4</v>
      </c>
    </row>
    <row r="4075" spans="1:28" x14ac:dyDescent="0.3">
      <c r="A4075" t="s">
        <v>28</v>
      </c>
      <c r="B4075" t="s">
        <v>29</v>
      </c>
      <c r="C4075" t="s">
        <v>44</v>
      </c>
      <c r="D4075" t="s">
        <v>149</v>
      </c>
      <c r="E4075" t="s">
        <v>46</v>
      </c>
      <c r="F4075" t="s">
        <v>135</v>
      </c>
      <c r="G4075">
        <v>59</v>
      </c>
      <c r="H4075">
        <v>421823</v>
      </c>
      <c r="I4075" t="s">
        <v>34</v>
      </c>
      <c r="J4075" s="1">
        <v>45033</v>
      </c>
      <c r="K4075">
        <v>1100</v>
      </c>
      <c r="L4075" t="s">
        <v>16635</v>
      </c>
      <c r="M4075" t="s">
        <v>129</v>
      </c>
      <c r="N4075" t="s">
        <v>16636</v>
      </c>
      <c r="O4075" t="s">
        <v>16637</v>
      </c>
      <c r="P4075" t="s">
        <v>51</v>
      </c>
      <c r="Q4075">
        <v>14</v>
      </c>
      <c r="R4075" t="s">
        <v>40</v>
      </c>
      <c r="S4075" t="s">
        <v>63</v>
      </c>
      <c r="T4075">
        <v>85776</v>
      </c>
      <c r="U4075" s="1">
        <v>45375</v>
      </c>
      <c r="V4075" t="s">
        <v>72</v>
      </c>
      <c r="W4075">
        <v>554413</v>
      </c>
      <c r="X4075" t="s">
        <v>16638</v>
      </c>
      <c r="Y4075">
        <v>963</v>
      </c>
      <c r="Z4075">
        <v>1354</v>
      </c>
      <c r="AA4075">
        <v>2</v>
      </c>
      <c r="AB4075">
        <v>1083.2</v>
      </c>
    </row>
    <row r="4076" spans="1:28" x14ac:dyDescent="0.3">
      <c r="A4076" t="s">
        <v>28</v>
      </c>
      <c r="B4076" t="s">
        <v>29</v>
      </c>
      <c r="C4076" t="s">
        <v>193</v>
      </c>
      <c r="D4076" t="s">
        <v>611</v>
      </c>
      <c r="E4076" t="s">
        <v>46</v>
      </c>
      <c r="F4076" t="s">
        <v>135</v>
      </c>
      <c r="G4076">
        <v>90</v>
      </c>
      <c r="H4076">
        <v>408668</v>
      </c>
      <c r="I4076" t="s">
        <v>58</v>
      </c>
      <c r="J4076" s="1">
        <v>45624</v>
      </c>
      <c r="K4076">
        <v>1200</v>
      </c>
      <c r="L4076" t="s">
        <v>6088</v>
      </c>
      <c r="M4076" t="s">
        <v>1460</v>
      </c>
      <c r="N4076" t="s">
        <v>16639</v>
      </c>
      <c r="O4076" t="s">
        <v>16640</v>
      </c>
      <c r="P4076" t="s">
        <v>39</v>
      </c>
      <c r="Q4076">
        <v>14</v>
      </c>
      <c r="R4076" t="s">
        <v>40</v>
      </c>
      <c r="S4076" t="s">
        <v>118</v>
      </c>
      <c r="T4076">
        <v>38560</v>
      </c>
      <c r="U4076" s="1">
        <v>45627</v>
      </c>
      <c r="V4076" t="s">
        <v>259</v>
      </c>
      <c r="W4076">
        <v>587226</v>
      </c>
      <c r="X4076" t="s">
        <v>16641</v>
      </c>
      <c r="Y4076">
        <v>445</v>
      </c>
      <c r="Z4076">
        <v>1786</v>
      </c>
      <c r="AA4076">
        <v>4</v>
      </c>
      <c r="AB4076" s="2" t="s">
        <v>16642</v>
      </c>
    </row>
    <row r="4077" spans="1:28" x14ac:dyDescent="0.3">
      <c r="A4077" t="s">
        <v>28</v>
      </c>
      <c r="B4077" t="s">
        <v>29</v>
      </c>
      <c r="C4077" t="s">
        <v>148</v>
      </c>
      <c r="D4077" t="s">
        <v>105</v>
      </c>
      <c r="E4077" t="s">
        <v>32</v>
      </c>
      <c r="F4077" t="s">
        <v>33</v>
      </c>
      <c r="G4077">
        <v>25</v>
      </c>
      <c r="H4077">
        <v>418250</v>
      </c>
      <c r="I4077" t="s">
        <v>58</v>
      </c>
      <c r="J4077" s="1">
        <v>45077</v>
      </c>
      <c r="K4077">
        <v>1100</v>
      </c>
      <c r="L4077" t="s">
        <v>16643</v>
      </c>
      <c r="M4077" t="s">
        <v>68</v>
      </c>
      <c r="N4077" t="s">
        <v>16644</v>
      </c>
      <c r="O4077" t="s">
        <v>16645</v>
      </c>
      <c r="P4077" t="s">
        <v>71</v>
      </c>
      <c r="Q4077">
        <v>5</v>
      </c>
      <c r="R4077" t="s">
        <v>88</v>
      </c>
      <c r="S4077" t="s">
        <v>79</v>
      </c>
      <c r="T4077">
        <v>46762</v>
      </c>
      <c r="U4077" s="1">
        <v>45381</v>
      </c>
      <c r="V4077" t="s">
        <v>72</v>
      </c>
      <c r="W4077">
        <v>308243</v>
      </c>
      <c r="X4077" t="s">
        <v>16646</v>
      </c>
      <c r="Y4077">
        <v>618</v>
      </c>
      <c r="Z4077">
        <v>1371</v>
      </c>
      <c r="AA4077">
        <v>7</v>
      </c>
      <c r="AB4077">
        <v>3838.8</v>
      </c>
    </row>
    <row r="4078" spans="1:28" x14ac:dyDescent="0.3">
      <c r="A4078" t="s">
        <v>28</v>
      </c>
      <c r="B4078" t="s">
        <v>29</v>
      </c>
      <c r="C4078" t="s">
        <v>148</v>
      </c>
      <c r="D4078" t="s">
        <v>220</v>
      </c>
      <c r="E4078" t="s">
        <v>46</v>
      </c>
      <c r="F4078" t="s">
        <v>57</v>
      </c>
      <c r="G4078">
        <v>68</v>
      </c>
      <c r="H4078">
        <v>406207</v>
      </c>
      <c r="I4078" t="s">
        <v>58</v>
      </c>
      <c r="J4078" s="1">
        <v>44389</v>
      </c>
      <c r="K4078">
        <v>1300</v>
      </c>
      <c r="L4078" t="s">
        <v>16647</v>
      </c>
      <c r="M4078" t="s">
        <v>869</v>
      </c>
      <c r="N4078" t="s">
        <v>16648</v>
      </c>
      <c r="O4078" t="s">
        <v>16649</v>
      </c>
      <c r="P4078" t="s">
        <v>87</v>
      </c>
      <c r="Q4078">
        <v>12</v>
      </c>
      <c r="R4078" t="s">
        <v>88</v>
      </c>
      <c r="S4078" t="s">
        <v>63</v>
      </c>
      <c r="T4078">
        <v>40282</v>
      </c>
      <c r="U4078" s="1">
        <v>45375</v>
      </c>
      <c r="V4078" t="s">
        <v>72</v>
      </c>
      <c r="W4078">
        <v>799762</v>
      </c>
      <c r="X4078" t="s">
        <v>16650</v>
      </c>
      <c r="Y4078">
        <v>418</v>
      </c>
      <c r="Z4078">
        <v>1818</v>
      </c>
      <c r="AA4078">
        <v>5</v>
      </c>
      <c r="AB4078">
        <v>3636</v>
      </c>
    </row>
    <row r="4079" spans="1:28" x14ac:dyDescent="0.3">
      <c r="A4079" t="s">
        <v>28</v>
      </c>
      <c r="B4079" t="s">
        <v>29</v>
      </c>
      <c r="C4079" t="s">
        <v>66</v>
      </c>
      <c r="D4079" t="s">
        <v>237</v>
      </c>
      <c r="E4079" t="s">
        <v>56</v>
      </c>
      <c r="F4079" t="s">
        <v>150</v>
      </c>
      <c r="G4079">
        <v>83</v>
      </c>
      <c r="H4079">
        <v>421237</v>
      </c>
      <c r="I4079" t="s">
        <v>34</v>
      </c>
      <c r="J4079" s="1">
        <v>45104</v>
      </c>
      <c r="K4079">
        <v>1100</v>
      </c>
      <c r="L4079" t="s">
        <v>16651</v>
      </c>
      <c r="M4079" t="s">
        <v>115</v>
      </c>
      <c r="N4079" t="s">
        <v>16652</v>
      </c>
      <c r="O4079" t="s">
        <v>16653</v>
      </c>
      <c r="P4079" t="s">
        <v>39</v>
      </c>
      <c r="Q4079">
        <v>3</v>
      </c>
      <c r="R4079" t="s">
        <v>40</v>
      </c>
      <c r="S4079" t="s">
        <v>118</v>
      </c>
      <c r="T4079">
        <v>67411</v>
      </c>
      <c r="U4079" s="1">
        <v>45594</v>
      </c>
      <c r="V4079" t="s">
        <v>155</v>
      </c>
      <c r="W4079">
        <v>779336</v>
      </c>
      <c r="X4079" t="s">
        <v>8757</v>
      </c>
      <c r="Y4079">
        <v>389</v>
      </c>
      <c r="Z4079">
        <v>2375</v>
      </c>
      <c r="AA4079">
        <v>1</v>
      </c>
      <c r="AB4079">
        <v>950</v>
      </c>
    </row>
    <row r="4080" spans="1:28" x14ac:dyDescent="0.3">
      <c r="A4080" t="s">
        <v>28</v>
      </c>
      <c r="B4080" t="s">
        <v>29</v>
      </c>
      <c r="C4080" t="s">
        <v>44</v>
      </c>
      <c r="D4080" t="s">
        <v>421</v>
      </c>
      <c r="E4080" t="s">
        <v>46</v>
      </c>
      <c r="F4080" t="s">
        <v>83</v>
      </c>
      <c r="G4080">
        <v>8</v>
      </c>
      <c r="H4080">
        <v>436526</v>
      </c>
      <c r="I4080" t="s">
        <v>34</v>
      </c>
      <c r="J4080" s="1">
        <v>44717</v>
      </c>
      <c r="K4080">
        <v>1200</v>
      </c>
      <c r="L4080" t="s">
        <v>16654</v>
      </c>
      <c r="M4080" t="s">
        <v>345</v>
      </c>
      <c r="N4080" t="s">
        <v>16655</v>
      </c>
      <c r="O4080" t="s">
        <v>16656</v>
      </c>
      <c r="P4080" t="s">
        <v>71</v>
      </c>
      <c r="Q4080">
        <v>18</v>
      </c>
      <c r="R4080" t="s">
        <v>40</v>
      </c>
      <c r="S4080" t="s">
        <v>79</v>
      </c>
      <c r="T4080">
        <v>18460</v>
      </c>
      <c r="U4080" s="1">
        <v>45624</v>
      </c>
      <c r="V4080" t="s">
        <v>42</v>
      </c>
      <c r="W4080">
        <v>403640</v>
      </c>
      <c r="X4080" t="s">
        <v>16657</v>
      </c>
      <c r="Y4080">
        <v>805</v>
      </c>
      <c r="Z4080">
        <v>2223</v>
      </c>
      <c r="AA4080">
        <v>2</v>
      </c>
      <c r="AB4080">
        <v>1778.4</v>
      </c>
    </row>
    <row r="4081" spans="1:28" x14ac:dyDescent="0.3">
      <c r="A4081" t="s">
        <v>28</v>
      </c>
      <c r="B4081" t="s">
        <v>29</v>
      </c>
      <c r="C4081" t="s">
        <v>30</v>
      </c>
      <c r="D4081" t="s">
        <v>248</v>
      </c>
      <c r="E4081" t="s">
        <v>46</v>
      </c>
      <c r="F4081" t="s">
        <v>83</v>
      </c>
      <c r="G4081">
        <v>4</v>
      </c>
      <c r="H4081">
        <v>434854</v>
      </c>
      <c r="I4081" t="s">
        <v>58</v>
      </c>
      <c r="J4081" s="1">
        <v>44448</v>
      </c>
      <c r="K4081">
        <v>1000</v>
      </c>
      <c r="L4081" t="s">
        <v>16658</v>
      </c>
      <c r="M4081" t="s">
        <v>680</v>
      </c>
      <c r="N4081" t="s">
        <v>16659</v>
      </c>
      <c r="O4081" t="s">
        <v>16660</v>
      </c>
      <c r="P4081" t="s">
        <v>87</v>
      </c>
      <c r="Q4081">
        <v>19</v>
      </c>
      <c r="R4081" t="s">
        <v>88</v>
      </c>
      <c r="S4081" t="s">
        <v>79</v>
      </c>
      <c r="T4081">
        <v>59990</v>
      </c>
      <c r="U4081" s="1">
        <v>45599</v>
      </c>
      <c r="V4081" t="s">
        <v>42</v>
      </c>
      <c r="W4081">
        <v>359274</v>
      </c>
      <c r="X4081" t="s">
        <v>16661</v>
      </c>
      <c r="Y4081">
        <v>429</v>
      </c>
      <c r="Z4081">
        <v>2040</v>
      </c>
      <c r="AA4081">
        <v>5</v>
      </c>
      <c r="AB4081">
        <v>4080</v>
      </c>
    </row>
    <row r="4082" spans="1:28" x14ac:dyDescent="0.3">
      <c r="A4082" t="s">
        <v>28</v>
      </c>
      <c r="B4082" t="s">
        <v>29</v>
      </c>
      <c r="C4082" t="s">
        <v>44</v>
      </c>
      <c r="D4082" t="s">
        <v>317</v>
      </c>
      <c r="E4082" t="s">
        <v>32</v>
      </c>
      <c r="F4082" t="s">
        <v>57</v>
      </c>
      <c r="G4082">
        <v>76</v>
      </c>
      <c r="H4082">
        <v>425009</v>
      </c>
      <c r="I4082" t="s">
        <v>34</v>
      </c>
      <c r="J4082" s="1">
        <v>43925</v>
      </c>
      <c r="K4082">
        <v>1300</v>
      </c>
      <c r="L4082" t="s">
        <v>16662</v>
      </c>
      <c r="M4082" t="s">
        <v>372</v>
      </c>
      <c r="N4082" t="s">
        <v>16663</v>
      </c>
      <c r="O4082" t="s">
        <v>16664</v>
      </c>
      <c r="P4082" t="s">
        <v>71</v>
      </c>
      <c r="Q4082">
        <v>11</v>
      </c>
      <c r="R4082" t="s">
        <v>88</v>
      </c>
      <c r="S4082" t="s">
        <v>63</v>
      </c>
      <c r="T4082">
        <v>73335</v>
      </c>
      <c r="U4082" s="1">
        <v>45346</v>
      </c>
      <c r="V4082" t="s">
        <v>119</v>
      </c>
      <c r="W4082">
        <v>329146</v>
      </c>
      <c r="X4082" t="s">
        <v>16665</v>
      </c>
      <c r="Y4082">
        <v>952</v>
      </c>
      <c r="Z4082">
        <v>1837</v>
      </c>
      <c r="AA4082">
        <v>5</v>
      </c>
      <c r="AB4082">
        <v>3674</v>
      </c>
    </row>
    <row r="4083" spans="1:28" x14ac:dyDescent="0.3">
      <c r="A4083" t="s">
        <v>28</v>
      </c>
      <c r="B4083" t="s">
        <v>29</v>
      </c>
      <c r="C4083" t="s">
        <v>66</v>
      </c>
      <c r="D4083" t="s">
        <v>182</v>
      </c>
      <c r="E4083" t="s">
        <v>56</v>
      </c>
      <c r="F4083" t="s">
        <v>33</v>
      </c>
      <c r="G4083">
        <v>23</v>
      </c>
      <c r="H4083">
        <v>431599</v>
      </c>
      <c r="I4083" t="s">
        <v>34</v>
      </c>
      <c r="J4083" s="1">
        <v>44004</v>
      </c>
      <c r="K4083">
        <v>1000</v>
      </c>
      <c r="L4083" t="s">
        <v>16666</v>
      </c>
      <c r="M4083" t="s">
        <v>496</v>
      </c>
      <c r="N4083" t="s">
        <v>16667</v>
      </c>
      <c r="O4083">
        <f>1-344-517-7968</f>
        <v>-8828</v>
      </c>
      <c r="P4083" t="s">
        <v>87</v>
      </c>
      <c r="Q4083">
        <v>20</v>
      </c>
      <c r="R4083" t="s">
        <v>40</v>
      </c>
      <c r="S4083" t="s">
        <v>63</v>
      </c>
      <c r="T4083">
        <v>78638</v>
      </c>
      <c r="U4083" s="1">
        <v>45556</v>
      </c>
      <c r="V4083" t="s">
        <v>180</v>
      </c>
      <c r="W4083">
        <v>713286</v>
      </c>
      <c r="X4083" t="s">
        <v>16668</v>
      </c>
      <c r="Y4083">
        <v>586</v>
      </c>
      <c r="Z4083">
        <v>2433</v>
      </c>
      <c r="AA4083">
        <v>2</v>
      </c>
      <c r="AB4083">
        <v>1946.4</v>
      </c>
    </row>
    <row r="4084" spans="1:28" x14ac:dyDescent="0.3">
      <c r="A4084" t="s">
        <v>28</v>
      </c>
      <c r="B4084" t="s">
        <v>29</v>
      </c>
      <c r="C4084" t="s">
        <v>193</v>
      </c>
      <c r="D4084" t="s">
        <v>291</v>
      </c>
      <c r="E4084" t="s">
        <v>56</v>
      </c>
      <c r="F4084" t="s">
        <v>83</v>
      </c>
      <c r="G4084">
        <v>93</v>
      </c>
      <c r="H4084">
        <v>427486</v>
      </c>
      <c r="I4084" t="s">
        <v>58</v>
      </c>
      <c r="J4084" s="1">
        <v>44703</v>
      </c>
      <c r="K4084">
        <v>800</v>
      </c>
      <c r="L4084" t="s">
        <v>16669</v>
      </c>
      <c r="M4084" t="s">
        <v>250</v>
      </c>
      <c r="N4084" t="s">
        <v>16670</v>
      </c>
      <c r="O4084" t="s">
        <v>16671</v>
      </c>
      <c r="P4084" t="s">
        <v>87</v>
      </c>
      <c r="Q4084">
        <v>13</v>
      </c>
      <c r="R4084" t="s">
        <v>40</v>
      </c>
      <c r="S4084" t="s">
        <v>41</v>
      </c>
      <c r="T4084">
        <v>75544</v>
      </c>
      <c r="U4084" s="1">
        <v>45539</v>
      </c>
      <c r="V4084" t="s">
        <v>180</v>
      </c>
      <c r="W4084">
        <v>890332</v>
      </c>
      <c r="X4084" t="s">
        <v>16672</v>
      </c>
      <c r="Y4084">
        <v>215</v>
      </c>
      <c r="Z4084">
        <v>2645</v>
      </c>
      <c r="AA4084">
        <v>7</v>
      </c>
      <c r="AB4084">
        <v>7406</v>
      </c>
    </row>
    <row r="4085" spans="1:28" x14ac:dyDescent="0.3">
      <c r="A4085" t="s">
        <v>28</v>
      </c>
      <c r="B4085" t="s">
        <v>29</v>
      </c>
      <c r="C4085" t="s">
        <v>157</v>
      </c>
      <c r="D4085" t="s">
        <v>616</v>
      </c>
      <c r="E4085" t="s">
        <v>46</v>
      </c>
      <c r="F4085" t="s">
        <v>355</v>
      </c>
      <c r="G4085">
        <v>83</v>
      </c>
      <c r="H4085">
        <v>402962</v>
      </c>
      <c r="I4085" t="s">
        <v>34</v>
      </c>
      <c r="J4085" s="1">
        <v>43832</v>
      </c>
      <c r="K4085">
        <v>1100</v>
      </c>
      <c r="L4085" t="s">
        <v>16673</v>
      </c>
      <c r="M4085" t="s">
        <v>232</v>
      </c>
      <c r="N4085" t="s">
        <v>16674</v>
      </c>
      <c r="O4085" t="s">
        <v>16675</v>
      </c>
      <c r="P4085" t="s">
        <v>39</v>
      </c>
      <c r="Q4085">
        <v>19</v>
      </c>
      <c r="R4085" t="s">
        <v>40</v>
      </c>
      <c r="S4085" t="s">
        <v>79</v>
      </c>
      <c r="T4085">
        <v>47969</v>
      </c>
      <c r="U4085" s="1">
        <v>45328</v>
      </c>
      <c r="V4085" t="s">
        <v>119</v>
      </c>
      <c r="W4085">
        <v>773655</v>
      </c>
      <c r="X4085" t="s">
        <v>16676</v>
      </c>
      <c r="Y4085">
        <v>797</v>
      </c>
      <c r="Z4085">
        <v>1944</v>
      </c>
      <c r="AA4085">
        <v>8</v>
      </c>
      <c r="AB4085">
        <v>6220.8</v>
      </c>
    </row>
    <row r="4086" spans="1:28" x14ac:dyDescent="0.3">
      <c r="A4086" t="s">
        <v>28</v>
      </c>
      <c r="B4086" t="s">
        <v>29</v>
      </c>
      <c r="C4086" t="s">
        <v>157</v>
      </c>
      <c r="D4086" t="s">
        <v>611</v>
      </c>
      <c r="E4086" t="s">
        <v>32</v>
      </c>
      <c r="F4086" t="s">
        <v>99</v>
      </c>
      <c r="G4086">
        <v>2</v>
      </c>
      <c r="H4086">
        <v>403152</v>
      </c>
      <c r="I4086" t="s">
        <v>58</v>
      </c>
      <c r="J4086" s="1">
        <v>45444</v>
      </c>
      <c r="K4086">
        <v>800</v>
      </c>
      <c r="L4086" t="s">
        <v>16677</v>
      </c>
      <c r="M4086" t="s">
        <v>1118</v>
      </c>
      <c r="N4086" t="s">
        <v>16678</v>
      </c>
      <c r="O4086" t="s">
        <v>16679</v>
      </c>
      <c r="P4086" t="s">
        <v>87</v>
      </c>
      <c r="Q4086">
        <v>5</v>
      </c>
      <c r="R4086" t="s">
        <v>40</v>
      </c>
      <c r="S4086" t="s">
        <v>79</v>
      </c>
      <c r="T4086">
        <v>84305</v>
      </c>
      <c r="U4086" s="1">
        <v>45570</v>
      </c>
      <c r="V4086" t="s">
        <v>155</v>
      </c>
      <c r="W4086">
        <v>521193</v>
      </c>
      <c r="X4086" t="s">
        <v>16680</v>
      </c>
      <c r="Y4086">
        <v>355</v>
      </c>
      <c r="Z4086">
        <v>2139</v>
      </c>
      <c r="AA4086">
        <v>6</v>
      </c>
      <c r="AB4086">
        <v>5133.6000000000004</v>
      </c>
    </row>
    <row r="4087" spans="1:28" x14ac:dyDescent="0.3">
      <c r="A4087" t="s">
        <v>28</v>
      </c>
      <c r="B4087" t="s">
        <v>29</v>
      </c>
      <c r="C4087" t="s">
        <v>54</v>
      </c>
      <c r="D4087" t="s">
        <v>82</v>
      </c>
      <c r="E4087" t="s">
        <v>46</v>
      </c>
      <c r="F4087" t="s">
        <v>106</v>
      </c>
      <c r="G4087">
        <v>64</v>
      </c>
      <c r="H4087">
        <v>417937</v>
      </c>
      <c r="I4087" t="s">
        <v>34</v>
      </c>
      <c r="J4087" s="1">
        <v>45254</v>
      </c>
      <c r="K4087">
        <v>1000</v>
      </c>
      <c r="L4087" t="s">
        <v>16681</v>
      </c>
      <c r="M4087" t="s">
        <v>818</v>
      </c>
      <c r="N4087" t="s">
        <v>16682</v>
      </c>
      <c r="O4087" t="s">
        <v>16683</v>
      </c>
      <c r="P4087" t="s">
        <v>39</v>
      </c>
      <c r="Q4087">
        <v>6</v>
      </c>
      <c r="R4087" t="s">
        <v>40</v>
      </c>
      <c r="S4087" t="s">
        <v>118</v>
      </c>
      <c r="T4087">
        <v>29360</v>
      </c>
      <c r="U4087" s="1">
        <v>45516</v>
      </c>
      <c r="V4087" t="s">
        <v>64</v>
      </c>
      <c r="W4087">
        <v>810490</v>
      </c>
      <c r="X4087" t="s">
        <v>16684</v>
      </c>
      <c r="Y4087">
        <v>932</v>
      </c>
      <c r="Z4087">
        <v>2951</v>
      </c>
      <c r="AA4087">
        <v>1</v>
      </c>
      <c r="AB4087">
        <v>1180.4000000000001</v>
      </c>
    </row>
    <row r="4088" spans="1:28" x14ac:dyDescent="0.3">
      <c r="A4088" t="s">
        <v>28</v>
      </c>
      <c r="B4088" t="s">
        <v>29</v>
      </c>
      <c r="C4088" t="s">
        <v>54</v>
      </c>
      <c r="D4088" t="s">
        <v>98</v>
      </c>
      <c r="E4088" t="s">
        <v>56</v>
      </c>
      <c r="F4088" t="s">
        <v>150</v>
      </c>
      <c r="G4088">
        <v>14</v>
      </c>
      <c r="H4088">
        <v>415576</v>
      </c>
      <c r="I4088" t="s">
        <v>34</v>
      </c>
      <c r="J4088" s="1">
        <v>45112</v>
      </c>
      <c r="K4088">
        <v>1200</v>
      </c>
      <c r="L4088" t="s">
        <v>16685</v>
      </c>
      <c r="M4088" t="s">
        <v>423</v>
      </c>
      <c r="N4088" t="s">
        <v>16686</v>
      </c>
      <c r="O4088" t="s">
        <v>16687</v>
      </c>
      <c r="P4088" t="s">
        <v>71</v>
      </c>
      <c r="Q4088">
        <v>11</v>
      </c>
      <c r="R4088" t="s">
        <v>88</v>
      </c>
      <c r="S4088" t="s">
        <v>63</v>
      </c>
      <c r="T4088">
        <v>53051</v>
      </c>
      <c r="U4088" s="1">
        <v>45343</v>
      </c>
      <c r="V4088" t="s">
        <v>119</v>
      </c>
      <c r="W4088">
        <v>812214</v>
      </c>
      <c r="X4088" t="s">
        <v>830</v>
      </c>
      <c r="Y4088">
        <v>205</v>
      </c>
      <c r="Z4088">
        <v>1484</v>
      </c>
      <c r="AA4088">
        <v>2</v>
      </c>
      <c r="AB4088">
        <v>1187.2</v>
      </c>
    </row>
    <row r="4089" spans="1:28" x14ac:dyDescent="0.3">
      <c r="A4089" t="s">
        <v>28</v>
      </c>
      <c r="B4089" t="s">
        <v>29</v>
      </c>
      <c r="C4089" t="s">
        <v>193</v>
      </c>
      <c r="D4089" t="s">
        <v>267</v>
      </c>
      <c r="E4089" t="s">
        <v>56</v>
      </c>
      <c r="F4089" t="s">
        <v>175</v>
      </c>
      <c r="G4089">
        <v>34</v>
      </c>
      <c r="H4089">
        <v>426240</v>
      </c>
      <c r="I4089" t="s">
        <v>34</v>
      </c>
      <c r="J4089" s="1">
        <v>44458</v>
      </c>
      <c r="K4089">
        <v>1400</v>
      </c>
      <c r="L4089" t="s">
        <v>16688</v>
      </c>
      <c r="M4089" t="s">
        <v>542</v>
      </c>
      <c r="N4089" t="s">
        <v>16689</v>
      </c>
      <c r="O4089" t="s">
        <v>16690</v>
      </c>
      <c r="P4089" t="s">
        <v>71</v>
      </c>
      <c r="Q4089">
        <v>19</v>
      </c>
      <c r="R4089" t="s">
        <v>40</v>
      </c>
      <c r="S4089" t="s">
        <v>63</v>
      </c>
      <c r="T4089">
        <v>88560</v>
      </c>
      <c r="U4089" s="1">
        <v>45479</v>
      </c>
      <c r="V4089" t="s">
        <v>126</v>
      </c>
      <c r="W4089">
        <v>779184</v>
      </c>
      <c r="X4089" t="s">
        <v>5107</v>
      </c>
      <c r="Y4089">
        <v>934</v>
      </c>
      <c r="Z4089">
        <v>1919</v>
      </c>
      <c r="AA4089">
        <v>1</v>
      </c>
      <c r="AB4089">
        <v>767.6</v>
      </c>
    </row>
    <row r="4090" spans="1:28" x14ac:dyDescent="0.3">
      <c r="A4090" t="s">
        <v>28</v>
      </c>
      <c r="B4090" t="s">
        <v>29</v>
      </c>
      <c r="C4090" t="s">
        <v>54</v>
      </c>
      <c r="D4090" t="s">
        <v>267</v>
      </c>
      <c r="E4090" t="s">
        <v>32</v>
      </c>
      <c r="F4090" t="s">
        <v>113</v>
      </c>
      <c r="G4090">
        <v>32</v>
      </c>
      <c r="H4090">
        <v>416135</v>
      </c>
      <c r="I4090" t="s">
        <v>58</v>
      </c>
      <c r="J4090" s="1">
        <v>44679</v>
      </c>
      <c r="K4090">
        <v>800</v>
      </c>
      <c r="L4090" t="s">
        <v>16691</v>
      </c>
      <c r="M4090" t="s">
        <v>2054</v>
      </c>
      <c r="N4090" t="s">
        <v>16692</v>
      </c>
      <c r="O4090" t="s">
        <v>16693</v>
      </c>
      <c r="P4090" t="s">
        <v>87</v>
      </c>
      <c r="Q4090">
        <v>5</v>
      </c>
      <c r="R4090" t="s">
        <v>40</v>
      </c>
      <c r="S4090" t="s">
        <v>118</v>
      </c>
      <c r="T4090">
        <v>82701</v>
      </c>
      <c r="U4090" s="1">
        <v>45539</v>
      </c>
      <c r="V4090" t="s">
        <v>180</v>
      </c>
      <c r="W4090">
        <v>789053</v>
      </c>
      <c r="X4090" t="s">
        <v>16694</v>
      </c>
      <c r="Y4090">
        <v>252</v>
      </c>
      <c r="Z4090">
        <v>1729</v>
      </c>
      <c r="AA4090">
        <v>5</v>
      </c>
      <c r="AB4090">
        <v>3458</v>
      </c>
    </row>
    <row r="4091" spans="1:28" x14ac:dyDescent="0.3">
      <c r="A4091" t="s">
        <v>28</v>
      </c>
      <c r="B4091" t="s">
        <v>29</v>
      </c>
      <c r="C4091" t="s">
        <v>193</v>
      </c>
      <c r="D4091" t="s">
        <v>134</v>
      </c>
      <c r="E4091" t="s">
        <v>32</v>
      </c>
      <c r="F4091" t="s">
        <v>57</v>
      </c>
      <c r="G4091">
        <v>76</v>
      </c>
      <c r="H4091">
        <v>430628</v>
      </c>
      <c r="I4091" t="s">
        <v>34</v>
      </c>
      <c r="J4091" s="1">
        <v>43895</v>
      </c>
      <c r="K4091">
        <v>800</v>
      </c>
      <c r="L4091" t="s">
        <v>16695</v>
      </c>
      <c r="M4091" t="s">
        <v>129</v>
      </c>
      <c r="N4091" t="s">
        <v>16696</v>
      </c>
      <c r="O4091" t="s">
        <v>16697</v>
      </c>
      <c r="P4091" t="s">
        <v>87</v>
      </c>
      <c r="Q4091">
        <v>17</v>
      </c>
      <c r="R4091" t="s">
        <v>88</v>
      </c>
      <c r="S4091" t="s">
        <v>63</v>
      </c>
      <c r="T4091">
        <v>93050</v>
      </c>
      <c r="U4091" s="1">
        <v>45495</v>
      </c>
      <c r="V4091" t="s">
        <v>126</v>
      </c>
      <c r="W4091">
        <v>943636</v>
      </c>
      <c r="X4091" t="s">
        <v>16698</v>
      </c>
      <c r="Y4091">
        <v>985</v>
      </c>
      <c r="Z4091">
        <v>942</v>
      </c>
      <c r="AA4091">
        <v>3</v>
      </c>
      <c r="AB4091">
        <v>1130.4000000000001</v>
      </c>
    </row>
    <row r="4092" spans="1:28" x14ac:dyDescent="0.3">
      <c r="A4092" t="s">
        <v>28</v>
      </c>
      <c r="B4092" t="s">
        <v>29</v>
      </c>
      <c r="C4092" t="s">
        <v>30</v>
      </c>
      <c r="D4092" t="s">
        <v>237</v>
      </c>
      <c r="E4092" t="s">
        <v>56</v>
      </c>
      <c r="F4092" t="s">
        <v>175</v>
      </c>
      <c r="G4092">
        <v>75</v>
      </c>
      <c r="H4092">
        <v>405128</v>
      </c>
      <c r="I4092" t="s">
        <v>34</v>
      </c>
      <c r="J4092" s="1">
        <v>44086</v>
      </c>
      <c r="K4092">
        <v>1000</v>
      </c>
      <c r="L4092" t="s">
        <v>16699</v>
      </c>
      <c r="M4092" t="s">
        <v>428</v>
      </c>
      <c r="N4092" t="s">
        <v>16700</v>
      </c>
      <c r="O4092" t="s">
        <v>16701</v>
      </c>
      <c r="P4092" t="s">
        <v>51</v>
      </c>
      <c r="Q4092">
        <v>4</v>
      </c>
      <c r="R4092" t="s">
        <v>40</v>
      </c>
      <c r="S4092" t="s">
        <v>41</v>
      </c>
      <c r="T4092">
        <v>16302</v>
      </c>
      <c r="U4092" s="1">
        <v>45340</v>
      </c>
      <c r="V4092" t="s">
        <v>119</v>
      </c>
      <c r="W4092">
        <v>581617</v>
      </c>
      <c r="X4092" t="s">
        <v>16702</v>
      </c>
      <c r="Y4092">
        <v>252</v>
      </c>
      <c r="Z4092">
        <v>2819</v>
      </c>
      <c r="AA4092">
        <v>2</v>
      </c>
      <c r="AB4092" s="2" t="s">
        <v>16703</v>
      </c>
    </row>
    <row r="4093" spans="1:28" x14ac:dyDescent="0.3">
      <c r="A4093" t="s">
        <v>28</v>
      </c>
      <c r="B4093" t="s">
        <v>29</v>
      </c>
      <c r="C4093" t="s">
        <v>91</v>
      </c>
      <c r="D4093" t="s">
        <v>421</v>
      </c>
      <c r="E4093" t="s">
        <v>46</v>
      </c>
      <c r="F4093" t="s">
        <v>106</v>
      </c>
      <c r="G4093">
        <v>33</v>
      </c>
      <c r="H4093">
        <v>415817</v>
      </c>
      <c r="I4093" t="s">
        <v>58</v>
      </c>
      <c r="J4093" s="1">
        <v>44522</v>
      </c>
      <c r="K4093">
        <v>1300</v>
      </c>
      <c r="L4093" t="s">
        <v>16704</v>
      </c>
      <c r="M4093" t="s">
        <v>269</v>
      </c>
      <c r="N4093" t="s">
        <v>16705</v>
      </c>
      <c r="O4093" s="2" t="s">
        <v>16706</v>
      </c>
      <c r="P4093" t="s">
        <v>39</v>
      </c>
      <c r="Q4093">
        <v>5</v>
      </c>
      <c r="R4093" t="s">
        <v>40</v>
      </c>
      <c r="S4093" t="s">
        <v>118</v>
      </c>
      <c r="T4093">
        <v>37656</v>
      </c>
      <c r="U4093" s="1">
        <v>45309</v>
      </c>
      <c r="V4093" t="s">
        <v>111</v>
      </c>
      <c r="W4093">
        <v>607567</v>
      </c>
      <c r="X4093" t="s">
        <v>15198</v>
      </c>
      <c r="Y4093">
        <v>515</v>
      </c>
      <c r="Z4093">
        <v>1164</v>
      </c>
      <c r="AA4093">
        <v>4</v>
      </c>
      <c r="AB4093">
        <v>1862.4</v>
      </c>
    </row>
    <row r="4094" spans="1:28" x14ac:dyDescent="0.3">
      <c r="A4094" t="s">
        <v>28</v>
      </c>
      <c r="B4094" t="s">
        <v>29</v>
      </c>
      <c r="C4094" t="s">
        <v>66</v>
      </c>
      <c r="D4094" t="s">
        <v>237</v>
      </c>
      <c r="E4094" t="s">
        <v>56</v>
      </c>
      <c r="F4094" t="s">
        <v>33</v>
      </c>
      <c r="G4094">
        <v>88</v>
      </c>
      <c r="H4094">
        <v>436945</v>
      </c>
      <c r="I4094" t="s">
        <v>34</v>
      </c>
      <c r="J4094" s="1">
        <v>44573</v>
      </c>
      <c r="K4094">
        <v>1400</v>
      </c>
      <c r="L4094" t="s">
        <v>10500</v>
      </c>
      <c r="M4094" t="s">
        <v>1017</v>
      </c>
      <c r="N4094" t="s">
        <v>16707</v>
      </c>
      <c r="O4094" t="s">
        <v>16708</v>
      </c>
      <c r="P4094" t="s">
        <v>87</v>
      </c>
      <c r="Q4094">
        <v>11</v>
      </c>
      <c r="R4094" t="s">
        <v>88</v>
      </c>
      <c r="S4094" t="s">
        <v>41</v>
      </c>
      <c r="T4094">
        <v>69481</v>
      </c>
      <c r="U4094" s="1">
        <v>45458</v>
      </c>
      <c r="V4094" t="s">
        <v>52</v>
      </c>
      <c r="W4094">
        <v>744578</v>
      </c>
      <c r="X4094" t="s">
        <v>16709</v>
      </c>
      <c r="Y4094">
        <v>523</v>
      </c>
      <c r="Z4094">
        <v>1646</v>
      </c>
      <c r="AA4094">
        <v>4</v>
      </c>
      <c r="AB4094" s="2" t="s">
        <v>5461</v>
      </c>
    </row>
    <row r="4095" spans="1:28" x14ac:dyDescent="0.3">
      <c r="A4095" t="s">
        <v>28</v>
      </c>
      <c r="B4095" t="s">
        <v>29</v>
      </c>
      <c r="C4095" t="s">
        <v>157</v>
      </c>
      <c r="D4095" t="s">
        <v>524</v>
      </c>
      <c r="E4095" t="s">
        <v>56</v>
      </c>
      <c r="F4095" t="s">
        <v>83</v>
      </c>
      <c r="G4095">
        <v>3</v>
      </c>
      <c r="H4095">
        <v>421358</v>
      </c>
      <c r="I4095" t="s">
        <v>34</v>
      </c>
      <c r="J4095" s="1">
        <v>43863</v>
      </c>
      <c r="K4095">
        <v>800</v>
      </c>
      <c r="L4095" t="s">
        <v>16710</v>
      </c>
      <c r="M4095" t="s">
        <v>36</v>
      </c>
      <c r="N4095" t="s">
        <v>16711</v>
      </c>
      <c r="O4095" t="s">
        <v>16712</v>
      </c>
      <c r="P4095" t="s">
        <v>87</v>
      </c>
      <c r="Q4095">
        <v>9</v>
      </c>
      <c r="R4095" t="s">
        <v>40</v>
      </c>
      <c r="S4095" t="s">
        <v>63</v>
      </c>
      <c r="T4095">
        <v>89040</v>
      </c>
      <c r="U4095" s="1">
        <v>45552</v>
      </c>
      <c r="V4095" t="s">
        <v>180</v>
      </c>
      <c r="W4095">
        <v>994500</v>
      </c>
      <c r="X4095" t="s">
        <v>16713</v>
      </c>
      <c r="Y4095">
        <v>567</v>
      </c>
      <c r="Z4095">
        <v>1213</v>
      </c>
      <c r="AA4095">
        <v>5</v>
      </c>
      <c r="AB4095">
        <v>2426</v>
      </c>
    </row>
    <row r="4096" spans="1:28" x14ac:dyDescent="0.3">
      <c r="A4096" t="s">
        <v>28</v>
      </c>
      <c r="B4096" t="s">
        <v>29</v>
      </c>
      <c r="C4096" t="s">
        <v>44</v>
      </c>
      <c r="D4096" t="s">
        <v>349</v>
      </c>
      <c r="E4096" t="s">
        <v>46</v>
      </c>
      <c r="F4096" t="s">
        <v>135</v>
      </c>
      <c r="G4096">
        <v>46</v>
      </c>
      <c r="H4096">
        <v>422861</v>
      </c>
      <c r="I4096" t="s">
        <v>58</v>
      </c>
      <c r="J4096" s="1">
        <v>44746</v>
      </c>
      <c r="K4096">
        <v>1300</v>
      </c>
      <c r="L4096" t="s">
        <v>16714</v>
      </c>
      <c r="M4096" t="s">
        <v>189</v>
      </c>
      <c r="N4096" t="s">
        <v>16715</v>
      </c>
      <c r="O4096" t="s">
        <v>16716</v>
      </c>
      <c r="P4096" t="s">
        <v>39</v>
      </c>
      <c r="Q4096">
        <v>7</v>
      </c>
      <c r="R4096" t="s">
        <v>88</v>
      </c>
      <c r="S4096" t="s">
        <v>41</v>
      </c>
      <c r="T4096">
        <v>80885</v>
      </c>
      <c r="U4096" s="1">
        <v>45366</v>
      </c>
      <c r="V4096" t="s">
        <v>72</v>
      </c>
      <c r="W4096">
        <v>522455</v>
      </c>
      <c r="X4096" t="s">
        <v>16717</v>
      </c>
      <c r="Y4096">
        <v>976</v>
      </c>
      <c r="Z4096">
        <v>1577</v>
      </c>
      <c r="AA4096">
        <v>6</v>
      </c>
      <c r="AB4096">
        <v>3784.8</v>
      </c>
    </row>
    <row r="4097" spans="1:28" x14ac:dyDescent="0.3">
      <c r="A4097" t="s">
        <v>28</v>
      </c>
      <c r="B4097" t="s">
        <v>29</v>
      </c>
      <c r="C4097" t="s">
        <v>66</v>
      </c>
      <c r="D4097" t="s">
        <v>220</v>
      </c>
      <c r="E4097" t="s">
        <v>32</v>
      </c>
      <c r="F4097" t="s">
        <v>106</v>
      </c>
      <c r="G4097">
        <v>94</v>
      </c>
      <c r="H4097">
        <v>428198</v>
      </c>
      <c r="I4097" t="s">
        <v>34</v>
      </c>
      <c r="J4097" s="1">
        <v>45052</v>
      </c>
      <c r="K4097">
        <v>1200</v>
      </c>
      <c r="L4097" t="s">
        <v>16718</v>
      </c>
      <c r="M4097" t="s">
        <v>1291</v>
      </c>
      <c r="N4097" t="s">
        <v>16719</v>
      </c>
      <c r="O4097" t="s">
        <v>16720</v>
      </c>
      <c r="P4097" t="s">
        <v>87</v>
      </c>
      <c r="Q4097">
        <v>9</v>
      </c>
      <c r="R4097" t="s">
        <v>88</v>
      </c>
      <c r="S4097" t="s">
        <v>118</v>
      </c>
      <c r="T4097">
        <v>37733</v>
      </c>
      <c r="U4097" s="1">
        <v>45522</v>
      </c>
      <c r="V4097" t="s">
        <v>64</v>
      </c>
      <c r="W4097">
        <v>449951</v>
      </c>
      <c r="X4097" t="s">
        <v>653</v>
      </c>
      <c r="Y4097">
        <v>353</v>
      </c>
      <c r="Z4097">
        <v>2684</v>
      </c>
      <c r="AA4097">
        <v>1</v>
      </c>
      <c r="AB4097" s="2" t="s">
        <v>16721</v>
      </c>
    </row>
    <row r="4098" spans="1:28" x14ac:dyDescent="0.3">
      <c r="A4098" t="s">
        <v>28</v>
      </c>
      <c r="B4098" t="s">
        <v>29</v>
      </c>
      <c r="C4098" t="s">
        <v>193</v>
      </c>
      <c r="D4098" t="s">
        <v>566</v>
      </c>
      <c r="E4098" t="s">
        <v>32</v>
      </c>
      <c r="F4098" t="s">
        <v>355</v>
      </c>
      <c r="G4098">
        <v>65</v>
      </c>
      <c r="H4098">
        <v>402341</v>
      </c>
      <c r="I4098" t="s">
        <v>58</v>
      </c>
      <c r="J4098" s="1">
        <v>44569</v>
      </c>
      <c r="K4098">
        <v>800</v>
      </c>
      <c r="L4098" t="s">
        <v>16722</v>
      </c>
      <c r="M4098" t="s">
        <v>222</v>
      </c>
      <c r="N4098" t="s">
        <v>16723</v>
      </c>
      <c r="O4098" t="s">
        <v>16724</v>
      </c>
      <c r="P4098" t="s">
        <v>71</v>
      </c>
      <c r="Q4098">
        <v>8</v>
      </c>
      <c r="R4098" t="s">
        <v>40</v>
      </c>
      <c r="S4098" t="s">
        <v>79</v>
      </c>
      <c r="T4098">
        <v>92296</v>
      </c>
      <c r="U4098" s="1">
        <v>45358</v>
      </c>
      <c r="V4098" t="s">
        <v>72</v>
      </c>
      <c r="W4098">
        <v>509998</v>
      </c>
      <c r="X4098" t="s">
        <v>16725</v>
      </c>
      <c r="Y4098">
        <v>290</v>
      </c>
      <c r="Z4098">
        <v>1479</v>
      </c>
      <c r="AA4098">
        <v>3</v>
      </c>
      <c r="AB4098" s="2" t="s">
        <v>16726</v>
      </c>
    </row>
    <row r="4099" spans="1:28" x14ac:dyDescent="0.3">
      <c r="A4099" t="s">
        <v>28</v>
      </c>
      <c r="B4099" t="s">
        <v>29</v>
      </c>
      <c r="C4099" t="s">
        <v>66</v>
      </c>
      <c r="D4099" t="s">
        <v>511</v>
      </c>
      <c r="E4099" t="s">
        <v>32</v>
      </c>
      <c r="F4099" t="s">
        <v>83</v>
      </c>
      <c r="G4099">
        <v>93</v>
      </c>
      <c r="H4099">
        <v>428459</v>
      </c>
      <c r="I4099" t="s">
        <v>58</v>
      </c>
      <c r="J4099" s="1">
        <v>43878</v>
      </c>
      <c r="K4099">
        <v>800</v>
      </c>
      <c r="L4099" t="s">
        <v>16727</v>
      </c>
      <c r="M4099" t="s">
        <v>1488</v>
      </c>
      <c r="N4099" t="s">
        <v>16728</v>
      </c>
      <c r="O4099" t="s">
        <v>16729</v>
      </c>
      <c r="P4099" t="s">
        <v>51</v>
      </c>
      <c r="Q4099">
        <v>12</v>
      </c>
      <c r="R4099" t="s">
        <v>40</v>
      </c>
      <c r="S4099" t="s">
        <v>118</v>
      </c>
      <c r="T4099">
        <v>79008</v>
      </c>
      <c r="U4099" s="1">
        <v>45437</v>
      </c>
      <c r="V4099" t="s">
        <v>140</v>
      </c>
      <c r="W4099">
        <v>385926</v>
      </c>
      <c r="X4099" t="s">
        <v>16730</v>
      </c>
      <c r="Y4099">
        <v>607</v>
      </c>
      <c r="Z4099">
        <v>827</v>
      </c>
      <c r="AA4099">
        <v>6</v>
      </c>
      <c r="AB4099" s="2" t="s">
        <v>688</v>
      </c>
    </row>
    <row r="4100" spans="1:28" x14ac:dyDescent="0.3">
      <c r="A4100" t="s">
        <v>28</v>
      </c>
      <c r="B4100" t="s">
        <v>29</v>
      </c>
      <c r="C4100" t="s">
        <v>30</v>
      </c>
      <c r="D4100" t="s">
        <v>105</v>
      </c>
      <c r="E4100" t="s">
        <v>46</v>
      </c>
      <c r="F4100" t="s">
        <v>47</v>
      </c>
      <c r="G4100">
        <v>31</v>
      </c>
      <c r="H4100">
        <v>425438</v>
      </c>
      <c r="I4100" t="s">
        <v>34</v>
      </c>
      <c r="J4100" s="1">
        <v>44666</v>
      </c>
      <c r="K4100">
        <v>1200</v>
      </c>
      <c r="L4100" t="s">
        <v>16731</v>
      </c>
      <c r="M4100" t="s">
        <v>137</v>
      </c>
      <c r="N4100" t="s">
        <v>16732</v>
      </c>
      <c r="O4100" t="s">
        <v>16733</v>
      </c>
      <c r="P4100" t="s">
        <v>39</v>
      </c>
      <c r="Q4100">
        <v>8</v>
      </c>
      <c r="R4100" t="s">
        <v>88</v>
      </c>
      <c r="S4100" t="s">
        <v>63</v>
      </c>
      <c r="T4100">
        <v>36641</v>
      </c>
      <c r="U4100" s="1">
        <v>45602</v>
      </c>
      <c r="V4100" t="s">
        <v>42</v>
      </c>
      <c r="W4100">
        <v>511518</v>
      </c>
      <c r="X4100" t="s">
        <v>16734</v>
      </c>
      <c r="Y4100">
        <v>997</v>
      </c>
      <c r="Z4100">
        <v>1847</v>
      </c>
      <c r="AA4100">
        <v>6</v>
      </c>
      <c r="AB4100">
        <v>4432.8</v>
      </c>
    </row>
    <row r="4101" spans="1:28" x14ac:dyDescent="0.3">
      <c r="A4101" t="s">
        <v>28</v>
      </c>
      <c r="B4101" t="s">
        <v>29</v>
      </c>
      <c r="C4101" t="s">
        <v>30</v>
      </c>
      <c r="D4101" t="s">
        <v>524</v>
      </c>
      <c r="E4101" t="s">
        <v>46</v>
      </c>
      <c r="F4101" t="s">
        <v>33</v>
      </c>
      <c r="G4101">
        <v>51</v>
      </c>
      <c r="H4101">
        <v>409060</v>
      </c>
      <c r="I4101" t="s">
        <v>34</v>
      </c>
      <c r="J4101" s="1">
        <v>45014</v>
      </c>
      <c r="K4101">
        <v>1200</v>
      </c>
      <c r="L4101" t="s">
        <v>16735</v>
      </c>
      <c r="M4101" t="s">
        <v>895</v>
      </c>
      <c r="N4101" t="s">
        <v>16736</v>
      </c>
      <c r="O4101" t="s">
        <v>16737</v>
      </c>
      <c r="P4101" t="s">
        <v>87</v>
      </c>
      <c r="Q4101">
        <v>9</v>
      </c>
      <c r="R4101" t="s">
        <v>40</v>
      </c>
      <c r="S4101" t="s">
        <v>79</v>
      </c>
      <c r="T4101">
        <v>86381</v>
      </c>
      <c r="U4101" s="1">
        <v>45427</v>
      </c>
      <c r="V4101" t="s">
        <v>140</v>
      </c>
      <c r="W4101">
        <v>838139</v>
      </c>
      <c r="X4101" t="s">
        <v>16738</v>
      </c>
      <c r="Y4101">
        <v>384</v>
      </c>
      <c r="Z4101">
        <v>1684</v>
      </c>
      <c r="AA4101">
        <v>4</v>
      </c>
      <c r="AB4101">
        <v>2694.4</v>
      </c>
    </row>
    <row r="4102" spans="1:28" x14ac:dyDescent="0.3">
      <c r="A4102" t="s">
        <v>28</v>
      </c>
      <c r="B4102" t="s">
        <v>29</v>
      </c>
      <c r="C4102" t="s">
        <v>66</v>
      </c>
      <c r="D4102" t="s">
        <v>616</v>
      </c>
      <c r="E4102" t="s">
        <v>32</v>
      </c>
      <c r="F4102" t="s">
        <v>47</v>
      </c>
      <c r="G4102">
        <v>71</v>
      </c>
      <c r="H4102">
        <v>406906</v>
      </c>
      <c r="I4102" t="s">
        <v>58</v>
      </c>
      <c r="J4102" s="1">
        <v>45319</v>
      </c>
      <c r="K4102">
        <v>1400</v>
      </c>
      <c r="L4102" t="s">
        <v>16739</v>
      </c>
      <c r="M4102" t="s">
        <v>60</v>
      </c>
      <c r="N4102" t="s">
        <v>16740</v>
      </c>
      <c r="O4102" t="s">
        <v>16741</v>
      </c>
      <c r="P4102" t="s">
        <v>39</v>
      </c>
      <c r="Q4102">
        <v>14</v>
      </c>
      <c r="R4102" t="s">
        <v>88</v>
      </c>
      <c r="S4102" t="s">
        <v>79</v>
      </c>
      <c r="T4102">
        <v>37501</v>
      </c>
      <c r="U4102" s="1">
        <v>45552</v>
      </c>
      <c r="V4102" t="s">
        <v>180</v>
      </c>
      <c r="W4102">
        <v>302227</v>
      </c>
      <c r="X4102" t="s">
        <v>16742</v>
      </c>
      <c r="Y4102">
        <v>897</v>
      </c>
      <c r="Z4102">
        <v>1678</v>
      </c>
      <c r="AA4102">
        <v>7</v>
      </c>
      <c r="AB4102" s="2" t="s">
        <v>16743</v>
      </c>
    </row>
    <row r="4103" spans="1:28" x14ac:dyDescent="0.3">
      <c r="A4103" t="s">
        <v>28</v>
      </c>
      <c r="B4103" t="s">
        <v>29</v>
      </c>
      <c r="C4103" t="s">
        <v>157</v>
      </c>
      <c r="D4103" t="s">
        <v>338</v>
      </c>
      <c r="E4103" t="s">
        <v>46</v>
      </c>
      <c r="F4103" t="s">
        <v>106</v>
      </c>
      <c r="G4103">
        <v>51</v>
      </c>
      <c r="H4103">
        <v>431862</v>
      </c>
      <c r="I4103" t="s">
        <v>34</v>
      </c>
      <c r="J4103" s="1">
        <v>44455</v>
      </c>
      <c r="K4103">
        <v>1200</v>
      </c>
      <c r="L4103" t="s">
        <v>16744</v>
      </c>
      <c r="M4103" t="s">
        <v>818</v>
      </c>
      <c r="N4103" t="s">
        <v>16745</v>
      </c>
      <c r="O4103" t="s">
        <v>16746</v>
      </c>
      <c r="P4103" t="s">
        <v>51</v>
      </c>
      <c r="Q4103">
        <v>5</v>
      </c>
      <c r="R4103" t="s">
        <v>40</v>
      </c>
      <c r="S4103" t="s">
        <v>118</v>
      </c>
      <c r="T4103">
        <v>21482</v>
      </c>
      <c r="U4103" s="1">
        <v>45557</v>
      </c>
      <c r="V4103" t="s">
        <v>180</v>
      </c>
      <c r="W4103">
        <v>758651</v>
      </c>
      <c r="X4103" t="s">
        <v>16747</v>
      </c>
      <c r="Y4103">
        <v>596</v>
      </c>
      <c r="Z4103">
        <v>2984</v>
      </c>
      <c r="AA4103">
        <v>3</v>
      </c>
      <c r="AB4103">
        <v>3580.8</v>
      </c>
    </row>
    <row r="4104" spans="1:28" x14ac:dyDescent="0.3">
      <c r="A4104" t="s">
        <v>28</v>
      </c>
      <c r="B4104" t="s">
        <v>29</v>
      </c>
      <c r="C4104" t="s">
        <v>54</v>
      </c>
      <c r="D4104" t="s">
        <v>142</v>
      </c>
      <c r="E4104" t="s">
        <v>46</v>
      </c>
      <c r="F4104" t="s">
        <v>83</v>
      </c>
      <c r="G4104">
        <v>87</v>
      </c>
      <c r="H4104">
        <v>426002</v>
      </c>
      <c r="I4104" t="s">
        <v>58</v>
      </c>
      <c r="J4104" s="1">
        <v>44376</v>
      </c>
      <c r="K4104">
        <v>1300</v>
      </c>
      <c r="L4104" t="s">
        <v>16748</v>
      </c>
      <c r="M4104" t="s">
        <v>1305</v>
      </c>
      <c r="N4104" t="s">
        <v>16749</v>
      </c>
      <c r="O4104" t="s">
        <v>16750</v>
      </c>
      <c r="P4104" t="s">
        <v>51</v>
      </c>
      <c r="Q4104">
        <v>4</v>
      </c>
      <c r="R4104" t="s">
        <v>40</v>
      </c>
      <c r="S4104" t="s">
        <v>79</v>
      </c>
      <c r="T4104">
        <v>26133</v>
      </c>
      <c r="U4104" s="1">
        <v>45531</v>
      </c>
      <c r="V4104" t="s">
        <v>64</v>
      </c>
      <c r="W4104">
        <v>146156</v>
      </c>
      <c r="X4104" t="s">
        <v>16751</v>
      </c>
      <c r="Y4104">
        <v>966</v>
      </c>
      <c r="Z4104">
        <v>1805</v>
      </c>
      <c r="AA4104">
        <v>4</v>
      </c>
      <c r="AB4104">
        <v>2888</v>
      </c>
    </row>
    <row r="4105" spans="1:28" x14ac:dyDescent="0.3">
      <c r="A4105" t="s">
        <v>28</v>
      </c>
      <c r="B4105" t="s">
        <v>29</v>
      </c>
      <c r="C4105" t="s">
        <v>91</v>
      </c>
      <c r="D4105" t="s">
        <v>31</v>
      </c>
      <c r="E4105" t="s">
        <v>46</v>
      </c>
      <c r="F4105" t="s">
        <v>175</v>
      </c>
      <c r="G4105">
        <v>19</v>
      </c>
      <c r="H4105">
        <v>417677</v>
      </c>
      <c r="I4105" t="s">
        <v>58</v>
      </c>
      <c r="J4105" s="1">
        <v>44259</v>
      </c>
      <c r="K4105">
        <v>800</v>
      </c>
      <c r="L4105" t="s">
        <v>16752</v>
      </c>
      <c r="M4105" t="s">
        <v>250</v>
      </c>
      <c r="N4105" t="s">
        <v>16753</v>
      </c>
      <c r="O4105">
        <v>7288189309</v>
      </c>
      <c r="P4105" t="s">
        <v>71</v>
      </c>
      <c r="Q4105">
        <v>7</v>
      </c>
      <c r="R4105" t="s">
        <v>88</v>
      </c>
      <c r="S4105" t="s">
        <v>118</v>
      </c>
      <c r="T4105">
        <v>18339</v>
      </c>
      <c r="U4105" s="1">
        <v>45452</v>
      </c>
      <c r="V4105" t="s">
        <v>52</v>
      </c>
      <c r="W4105">
        <v>614288</v>
      </c>
      <c r="X4105" t="s">
        <v>16754</v>
      </c>
      <c r="Y4105">
        <v>806</v>
      </c>
      <c r="Z4105">
        <v>1434</v>
      </c>
      <c r="AA4105">
        <v>7</v>
      </c>
      <c r="AB4105" s="2" t="s">
        <v>14186</v>
      </c>
    </row>
    <row r="4106" spans="1:28" x14ac:dyDescent="0.3">
      <c r="A4106" t="s">
        <v>28</v>
      </c>
      <c r="B4106" t="s">
        <v>29</v>
      </c>
      <c r="C4106" t="s">
        <v>30</v>
      </c>
      <c r="D4106" t="s">
        <v>182</v>
      </c>
      <c r="E4106" t="s">
        <v>46</v>
      </c>
      <c r="F4106" t="s">
        <v>106</v>
      </c>
      <c r="G4106">
        <v>35</v>
      </c>
      <c r="H4106">
        <v>414740</v>
      </c>
      <c r="I4106" t="s">
        <v>58</v>
      </c>
      <c r="J4106" s="1">
        <v>44844</v>
      </c>
      <c r="K4106">
        <v>800</v>
      </c>
      <c r="L4106" t="s">
        <v>16755</v>
      </c>
      <c r="M4106" t="s">
        <v>591</v>
      </c>
      <c r="N4106" t="s">
        <v>16756</v>
      </c>
      <c r="O4106" t="s">
        <v>16757</v>
      </c>
      <c r="P4106" t="s">
        <v>71</v>
      </c>
      <c r="Q4106">
        <v>7</v>
      </c>
      <c r="R4106" t="s">
        <v>88</v>
      </c>
      <c r="S4106" t="s">
        <v>63</v>
      </c>
      <c r="T4106">
        <v>85169</v>
      </c>
      <c r="U4106" s="1">
        <v>45595</v>
      </c>
      <c r="V4106" t="s">
        <v>155</v>
      </c>
      <c r="W4106">
        <v>965834</v>
      </c>
      <c r="X4106" t="s">
        <v>16758</v>
      </c>
      <c r="Y4106">
        <v>278</v>
      </c>
      <c r="Z4106">
        <v>546</v>
      </c>
      <c r="AA4106">
        <v>2</v>
      </c>
      <c r="AB4106">
        <v>436.8</v>
      </c>
    </row>
    <row r="4107" spans="1:28" x14ac:dyDescent="0.3">
      <c r="A4107" t="s">
        <v>28</v>
      </c>
      <c r="B4107" t="s">
        <v>29</v>
      </c>
      <c r="C4107" t="s">
        <v>148</v>
      </c>
      <c r="D4107" t="s">
        <v>170</v>
      </c>
      <c r="E4107" t="s">
        <v>56</v>
      </c>
      <c r="F4107" t="s">
        <v>99</v>
      </c>
      <c r="G4107">
        <v>74</v>
      </c>
      <c r="H4107">
        <v>402584</v>
      </c>
      <c r="I4107" t="s">
        <v>34</v>
      </c>
      <c r="J4107" s="1">
        <v>45404</v>
      </c>
      <c r="K4107">
        <v>950</v>
      </c>
      <c r="L4107" t="s">
        <v>16759</v>
      </c>
      <c r="M4107" t="s">
        <v>313</v>
      </c>
      <c r="N4107" t="s">
        <v>16760</v>
      </c>
      <c r="O4107" t="s">
        <v>16761</v>
      </c>
      <c r="P4107" t="s">
        <v>87</v>
      </c>
      <c r="Q4107">
        <v>17</v>
      </c>
      <c r="R4107" t="s">
        <v>40</v>
      </c>
      <c r="S4107" t="s">
        <v>118</v>
      </c>
      <c r="T4107">
        <v>12182</v>
      </c>
      <c r="U4107" s="1">
        <v>45447</v>
      </c>
      <c r="V4107" t="s">
        <v>52</v>
      </c>
      <c r="W4107">
        <v>482010</v>
      </c>
      <c r="X4107" t="s">
        <v>16762</v>
      </c>
      <c r="Y4107">
        <v>922</v>
      </c>
      <c r="Z4107">
        <v>2517</v>
      </c>
      <c r="AA4107">
        <v>1</v>
      </c>
      <c r="AB4107" s="2" t="s">
        <v>1206</v>
      </c>
    </row>
    <row r="4108" spans="1:28" x14ac:dyDescent="0.3">
      <c r="A4108" t="s">
        <v>28</v>
      </c>
      <c r="B4108" t="s">
        <v>29</v>
      </c>
      <c r="C4108" t="s">
        <v>157</v>
      </c>
      <c r="D4108" t="s">
        <v>511</v>
      </c>
      <c r="E4108" t="s">
        <v>32</v>
      </c>
      <c r="F4108" t="s">
        <v>175</v>
      </c>
      <c r="G4108">
        <v>42</v>
      </c>
      <c r="H4108">
        <v>406535</v>
      </c>
      <c r="I4108" t="s">
        <v>58</v>
      </c>
      <c r="J4108" s="1">
        <v>45132</v>
      </c>
      <c r="K4108">
        <v>1400</v>
      </c>
      <c r="L4108" t="s">
        <v>16763</v>
      </c>
      <c r="M4108" t="s">
        <v>736</v>
      </c>
      <c r="N4108" t="s">
        <v>16764</v>
      </c>
      <c r="O4108" t="s">
        <v>16765</v>
      </c>
      <c r="P4108" t="s">
        <v>71</v>
      </c>
      <c r="Q4108">
        <v>15</v>
      </c>
      <c r="R4108" t="s">
        <v>40</v>
      </c>
      <c r="S4108" t="s">
        <v>63</v>
      </c>
      <c r="T4108">
        <v>51242</v>
      </c>
      <c r="U4108" s="1">
        <v>45333</v>
      </c>
      <c r="V4108" t="s">
        <v>119</v>
      </c>
      <c r="W4108">
        <v>283754</v>
      </c>
      <c r="X4108" t="s">
        <v>16766</v>
      </c>
      <c r="Y4108">
        <v>576</v>
      </c>
      <c r="Z4108">
        <v>2789</v>
      </c>
      <c r="AA4108">
        <v>3</v>
      </c>
      <c r="AB4108">
        <v>3346.8</v>
      </c>
    </row>
    <row r="4109" spans="1:28" x14ac:dyDescent="0.3">
      <c r="A4109" t="s">
        <v>28</v>
      </c>
      <c r="B4109" t="s">
        <v>29</v>
      </c>
      <c r="C4109" t="s">
        <v>193</v>
      </c>
      <c r="D4109" t="s">
        <v>187</v>
      </c>
      <c r="E4109" t="s">
        <v>56</v>
      </c>
      <c r="F4109" t="s">
        <v>355</v>
      </c>
      <c r="G4109">
        <v>39</v>
      </c>
      <c r="H4109">
        <v>416080</v>
      </c>
      <c r="I4109" t="s">
        <v>34</v>
      </c>
      <c r="J4109" s="1">
        <v>45178</v>
      </c>
      <c r="K4109">
        <v>1200</v>
      </c>
      <c r="L4109" t="s">
        <v>16767</v>
      </c>
      <c r="M4109" t="s">
        <v>211</v>
      </c>
      <c r="N4109" t="s">
        <v>16768</v>
      </c>
      <c r="O4109" t="s">
        <v>16769</v>
      </c>
      <c r="P4109" t="s">
        <v>87</v>
      </c>
      <c r="Q4109">
        <v>11</v>
      </c>
      <c r="R4109" t="s">
        <v>40</v>
      </c>
      <c r="S4109" t="s">
        <v>63</v>
      </c>
      <c r="T4109">
        <v>64790</v>
      </c>
      <c r="U4109" s="1">
        <v>45567</v>
      </c>
      <c r="V4109" t="s">
        <v>155</v>
      </c>
      <c r="W4109">
        <v>369795</v>
      </c>
      <c r="X4109" t="s">
        <v>16770</v>
      </c>
      <c r="Y4109">
        <v>660</v>
      </c>
      <c r="Z4109">
        <v>1229</v>
      </c>
      <c r="AA4109">
        <v>6</v>
      </c>
      <c r="AB4109" s="2" t="s">
        <v>16771</v>
      </c>
    </row>
    <row r="4110" spans="1:28" x14ac:dyDescent="0.3">
      <c r="A4110" t="s">
        <v>28</v>
      </c>
      <c r="B4110" t="s">
        <v>29</v>
      </c>
      <c r="C4110" t="s">
        <v>54</v>
      </c>
      <c r="D4110" t="s">
        <v>349</v>
      </c>
      <c r="E4110" t="s">
        <v>56</v>
      </c>
      <c r="F4110" t="s">
        <v>175</v>
      </c>
      <c r="G4110">
        <v>8</v>
      </c>
      <c r="H4110">
        <v>435077</v>
      </c>
      <c r="I4110" t="s">
        <v>34</v>
      </c>
      <c r="J4110" s="1">
        <v>44923</v>
      </c>
      <c r="K4110">
        <v>1400</v>
      </c>
      <c r="L4110" t="s">
        <v>16772</v>
      </c>
      <c r="M4110" t="s">
        <v>123</v>
      </c>
      <c r="N4110" t="s">
        <v>16773</v>
      </c>
      <c r="O4110" t="s">
        <v>16774</v>
      </c>
      <c r="P4110" t="s">
        <v>71</v>
      </c>
      <c r="Q4110">
        <v>8</v>
      </c>
      <c r="R4110" t="s">
        <v>88</v>
      </c>
      <c r="S4110" t="s">
        <v>118</v>
      </c>
      <c r="T4110">
        <v>97149</v>
      </c>
      <c r="U4110" s="1">
        <v>45332</v>
      </c>
      <c r="V4110" t="s">
        <v>119</v>
      </c>
      <c r="W4110">
        <v>443965</v>
      </c>
      <c r="X4110" t="s">
        <v>16775</v>
      </c>
      <c r="Y4110">
        <v>761</v>
      </c>
      <c r="Z4110">
        <v>2410</v>
      </c>
      <c r="AA4110">
        <v>1</v>
      </c>
      <c r="AB4110">
        <v>964</v>
      </c>
    </row>
    <row r="4111" spans="1:28" x14ac:dyDescent="0.3">
      <c r="A4111" t="s">
        <v>28</v>
      </c>
      <c r="B4111" t="s">
        <v>29</v>
      </c>
      <c r="C4111" t="s">
        <v>54</v>
      </c>
      <c r="D4111" t="s">
        <v>267</v>
      </c>
      <c r="E4111" t="s">
        <v>46</v>
      </c>
      <c r="F4111" t="s">
        <v>47</v>
      </c>
      <c r="G4111">
        <v>48</v>
      </c>
      <c r="H4111">
        <v>430771</v>
      </c>
      <c r="I4111" t="s">
        <v>58</v>
      </c>
      <c r="J4111" s="1">
        <v>44737</v>
      </c>
      <c r="K4111">
        <v>950</v>
      </c>
      <c r="L4111" t="s">
        <v>16776</v>
      </c>
      <c r="M4111" t="s">
        <v>239</v>
      </c>
      <c r="N4111" t="s">
        <v>16777</v>
      </c>
      <c r="O4111" t="s">
        <v>16778</v>
      </c>
      <c r="P4111" t="s">
        <v>39</v>
      </c>
      <c r="Q4111">
        <v>10</v>
      </c>
      <c r="R4111" t="s">
        <v>40</v>
      </c>
      <c r="S4111" t="s">
        <v>79</v>
      </c>
      <c r="T4111">
        <v>26485</v>
      </c>
      <c r="U4111" s="1">
        <v>45388</v>
      </c>
      <c r="V4111" t="s">
        <v>80</v>
      </c>
      <c r="W4111">
        <v>901079</v>
      </c>
      <c r="X4111" t="s">
        <v>7218</v>
      </c>
      <c r="Y4111">
        <v>465</v>
      </c>
      <c r="Z4111">
        <v>821</v>
      </c>
      <c r="AA4111">
        <v>4</v>
      </c>
      <c r="AB4111" s="2" t="s">
        <v>16779</v>
      </c>
    </row>
    <row r="4112" spans="1:28" x14ac:dyDescent="0.3">
      <c r="A4112" t="s">
        <v>28</v>
      </c>
      <c r="B4112" t="s">
        <v>29</v>
      </c>
      <c r="C4112" t="s">
        <v>30</v>
      </c>
      <c r="D4112" t="s">
        <v>421</v>
      </c>
      <c r="E4112" t="s">
        <v>32</v>
      </c>
      <c r="F4112" t="s">
        <v>135</v>
      </c>
      <c r="G4112">
        <v>29</v>
      </c>
      <c r="H4112">
        <v>430773</v>
      </c>
      <c r="I4112" t="s">
        <v>34</v>
      </c>
      <c r="J4112" s="1">
        <v>44732</v>
      </c>
      <c r="K4112">
        <v>1200</v>
      </c>
      <c r="L4112" t="s">
        <v>16780</v>
      </c>
      <c r="M4112" t="s">
        <v>417</v>
      </c>
      <c r="N4112" t="s">
        <v>16781</v>
      </c>
      <c r="O4112" t="s">
        <v>16782</v>
      </c>
      <c r="P4112" t="s">
        <v>87</v>
      </c>
      <c r="Q4112">
        <v>14</v>
      </c>
      <c r="R4112" t="s">
        <v>88</v>
      </c>
      <c r="S4112" t="s">
        <v>41</v>
      </c>
      <c r="T4112">
        <v>47619</v>
      </c>
      <c r="U4112" s="1">
        <v>45421</v>
      </c>
      <c r="V4112" t="s">
        <v>140</v>
      </c>
      <c r="W4112">
        <v>952014</v>
      </c>
      <c r="X4112" t="s">
        <v>16783</v>
      </c>
      <c r="Y4112">
        <v>310</v>
      </c>
      <c r="Z4112">
        <v>2138</v>
      </c>
      <c r="AA4112">
        <v>2</v>
      </c>
      <c r="AB4112">
        <v>1710.4</v>
      </c>
    </row>
    <row r="4113" spans="1:28" x14ac:dyDescent="0.3">
      <c r="A4113" t="s">
        <v>28</v>
      </c>
      <c r="B4113" t="s">
        <v>29</v>
      </c>
      <c r="C4113" t="s">
        <v>148</v>
      </c>
      <c r="D4113" t="s">
        <v>274</v>
      </c>
      <c r="E4113" t="s">
        <v>56</v>
      </c>
      <c r="F4113" t="s">
        <v>135</v>
      </c>
      <c r="G4113">
        <v>16</v>
      </c>
      <c r="H4113">
        <v>437701</v>
      </c>
      <c r="I4113" t="s">
        <v>58</v>
      </c>
      <c r="J4113" s="1">
        <v>45249</v>
      </c>
      <c r="K4113">
        <v>1100</v>
      </c>
      <c r="L4113" t="s">
        <v>16784</v>
      </c>
      <c r="M4113" t="s">
        <v>334</v>
      </c>
      <c r="N4113" t="s">
        <v>16785</v>
      </c>
      <c r="O4113">
        <f>1-711-123-1003</f>
        <v>-1836</v>
      </c>
      <c r="P4113" t="s">
        <v>39</v>
      </c>
      <c r="Q4113">
        <v>19</v>
      </c>
      <c r="R4113" t="s">
        <v>40</v>
      </c>
      <c r="S4113" t="s">
        <v>118</v>
      </c>
      <c r="T4113">
        <v>28103</v>
      </c>
      <c r="U4113" s="1">
        <v>45325</v>
      </c>
      <c r="V4113" t="s">
        <v>119</v>
      </c>
      <c r="W4113">
        <v>705838</v>
      </c>
      <c r="X4113" t="s">
        <v>16786</v>
      </c>
      <c r="Y4113">
        <v>387</v>
      </c>
      <c r="Z4113">
        <v>1092</v>
      </c>
      <c r="AA4113">
        <v>2</v>
      </c>
      <c r="AB4113">
        <v>873.6</v>
      </c>
    </row>
    <row r="4114" spans="1:28" x14ac:dyDescent="0.3">
      <c r="A4114" t="s">
        <v>28</v>
      </c>
      <c r="B4114" t="s">
        <v>29</v>
      </c>
      <c r="C4114" t="s">
        <v>44</v>
      </c>
      <c r="D4114" t="s">
        <v>364</v>
      </c>
      <c r="E4114" t="s">
        <v>46</v>
      </c>
      <c r="F4114" t="s">
        <v>99</v>
      </c>
      <c r="G4114">
        <v>65</v>
      </c>
      <c r="H4114">
        <v>407422</v>
      </c>
      <c r="I4114" t="s">
        <v>58</v>
      </c>
      <c r="J4114" s="1">
        <v>44520</v>
      </c>
      <c r="K4114">
        <v>1200</v>
      </c>
      <c r="L4114" t="s">
        <v>16787</v>
      </c>
      <c r="M4114" t="s">
        <v>1007</v>
      </c>
      <c r="N4114" t="s">
        <v>16788</v>
      </c>
      <c r="O4114" t="s">
        <v>16789</v>
      </c>
      <c r="P4114" t="s">
        <v>51</v>
      </c>
      <c r="Q4114">
        <v>3</v>
      </c>
      <c r="R4114" t="s">
        <v>88</v>
      </c>
      <c r="S4114" t="s">
        <v>41</v>
      </c>
      <c r="T4114">
        <v>97645</v>
      </c>
      <c r="U4114" s="1">
        <v>45350</v>
      </c>
      <c r="V4114" t="s">
        <v>119</v>
      </c>
      <c r="W4114">
        <v>650708</v>
      </c>
      <c r="X4114" t="s">
        <v>16790</v>
      </c>
      <c r="Y4114">
        <v>339</v>
      </c>
      <c r="Z4114">
        <v>1385</v>
      </c>
      <c r="AA4114">
        <v>2</v>
      </c>
      <c r="AB4114">
        <v>1108</v>
      </c>
    </row>
    <row r="4115" spans="1:28" x14ac:dyDescent="0.3">
      <c r="A4115" t="s">
        <v>28</v>
      </c>
      <c r="B4115" t="s">
        <v>29</v>
      </c>
      <c r="C4115" t="s">
        <v>157</v>
      </c>
      <c r="D4115" t="s">
        <v>637</v>
      </c>
      <c r="E4115" t="s">
        <v>46</v>
      </c>
      <c r="F4115" t="s">
        <v>113</v>
      </c>
      <c r="G4115">
        <v>91</v>
      </c>
      <c r="H4115">
        <v>437874</v>
      </c>
      <c r="I4115" t="s">
        <v>34</v>
      </c>
      <c r="J4115" s="1">
        <v>45233</v>
      </c>
      <c r="K4115">
        <v>800</v>
      </c>
      <c r="L4115" t="s">
        <v>16791</v>
      </c>
      <c r="M4115" t="s">
        <v>1017</v>
      </c>
      <c r="N4115" t="s">
        <v>16792</v>
      </c>
      <c r="O4115" t="s">
        <v>16793</v>
      </c>
      <c r="P4115" t="s">
        <v>71</v>
      </c>
      <c r="Q4115">
        <v>8</v>
      </c>
      <c r="R4115" t="s">
        <v>40</v>
      </c>
      <c r="S4115" t="s">
        <v>63</v>
      </c>
      <c r="T4115">
        <v>26058</v>
      </c>
      <c r="U4115" s="1">
        <v>45515</v>
      </c>
      <c r="V4115" t="s">
        <v>64</v>
      </c>
      <c r="W4115">
        <v>854983</v>
      </c>
      <c r="X4115" t="s">
        <v>369</v>
      </c>
      <c r="Y4115">
        <v>939</v>
      </c>
      <c r="Z4115">
        <v>2324</v>
      </c>
      <c r="AA4115">
        <v>1</v>
      </c>
      <c r="AB4115">
        <v>929.6</v>
      </c>
    </row>
    <row r="4116" spans="1:28" x14ac:dyDescent="0.3">
      <c r="A4116" t="s">
        <v>28</v>
      </c>
      <c r="B4116" t="s">
        <v>29</v>
      </c>
      <c r="C4116" t="s">
        <v>66</v>
      </c>
      <c r="D4116" t="s">
        <v>187</v>
      </c>
      <c r="E4116" t="s">
        <v>46</v>
      </c>
      <c r="F4116" t="s">
        <v>113</v>
      </c>
      <c r="G4116">
        <v>52</v>
      </c>
      <c r="H4116">
        <v>412428</v>
      </c>
      <c r="I4116" t="s">
        <v>58</v>
      </c>
      <c r="J4116" s="1">
        <v>44662</v>
      </c>
      <c r="K4116">
        <v>800</v>
      </c>
      <c r="L4116" t="s">
        <v>16794</v>
      </c>
      <c r="M4116" t="s">
        <v>36</v>
      </c>
      <c r="N4116" t="s">
        <v>16795</v>
      </c>
      <c r="O4116" t="s">
        <v>16796</v>
      </c>
      <c r="P4116" t="s">
        <v>71</v>
      </c>
      <c r="Q4116">
        <v>10</v>
      </c>
      <c r="R4116" t="s">
        <v>88</v>
      </c>
      <c r="S4116" t="s">
        <v>63</v>
      </c>
      <c r="T4116">
        <v>81565</v>
      </c>
      <c r="U4116" s="1">
        <v>45578</v>
      </c>
      <c r="V4116" t="s">
        <v>155</v>
      </c>
      <c r="W4116">
        <v>262942</v>
      </c>
      <c r="X4116" t="s">
        <v>6328</v>
      </c>
      <c r="Y4116">
        <v>737</v>
      </c>
      <c r="Z4116">
        <v>2013</v>
      </c>
      <c r="AA4116">
        <v>1</v>
      </c>
      <c r="AB4116">
        <v>805.2</v>
      </c>
    </row>
    <row r="4117" spans="1:28" x14ac:dyDescent="0.3">
      <c r="A4117" t="s">
        <v>28</v>
      </c>
      <c r="B4117" t="s">
        <v>29</v>
      </c>
      <c r="C4117" t="s">
        <v>157</v>
      </c>
      <c r="D4117" t="s">
        <v>55</v>
      </c>
      <c r="E4117" t="s">
        <v>46</v>
      </c>
      <c r="F4117" t="s">
        <v>135</v>
      </c>
      <c r="G4117">
        <v>5</v>
      </c>
      <c r="H4117">
        <v>438250</v>
      </c>
      <c r="I4117" t="s">
        <v>58</v>
      </c>
      <c r="J4117" s="1">
        <v>45014</v>
      </c>
      <c r="K4117">
        <v>1300</v>
      </c>
      <c r="L4117" t="s">
        <v>3606</v>
      </c>
      <c r="M4117" t="s">
        <v>1118</v>
      </c>
      <c r="N4117" t="s">
        <v>16797</v>
      </c>
      <c r="O4117" t="s">
        <v>16798</v>
      </c>
      <c r="P4117" t="s">
        <v>71</v>
      </c>
      <c r="Q4117">
        <v>19</v>
      </c>
      <c r="R4117" t="s">
        <v>40</v>
      </c>
      <c r="S4117" t="s">
        <v>118</v>
      </c>
      <c r="T4117">
        <v>34967</v>
      </c>
      <c r="U4117" s="1">
        <v>45406</v>
      </c>
      <c r="V4117" t="s">
        <v>80</v>
      </c>
      <c r="W4117">
        <v>806990</v>
      </c>
      <c r="X4117" t="s">
        <v>16799</v>
      </c>
      <c r="Y4117">
        <v>263</v>
      </c>
      <c r="Z4117">
        <v>2277</v>
      </c>
      <c r="AA4117">
        <v>8</v>
      </c>
      <c r="AB4117" s="2" t="s">
        <v>16800</v>
      </c>
    </row>
    <row r="4118" spans="1:28" x14ac:dyDescent="0.3">
      <c r="A4118" t="s">
        <v>28</v>
      </c>
      <c r="B4118" t="s">
        <v>29</v>
      </c>
      <c r="C4118" t="s">
        <v>148</v>
      </c>
      <c r="D4118" t="s">
        <v>248</v>
      </c>
      <c r="E4118" t="s">
        <v>32</v>
      </c>
      <c r="F4118" t="s">
        <v>355</v>
      </c>
      <c r="G4118">
        <v>39</v>
      </c>
      <c r="H4118">
        <v>412321</v>
      </c>
      <c r="I4118" t="s">
        <v>58</v>
      </c>
      <c r="J4118" s="1">
        <v>44036</v>
      </c>
      <c r="K4118">
        <v>1200</v>
      </c>
      <c r="L4118" t="s">
        <v>16801</v>
      </c>
      <c r="M4118" t="s">
        <v>165</v>
      </c>
      <c r="N4118" t="s">
        <v>16802</v>
      </c>
      <c r="O4118" t="s">
        <v>16803</v>
      </c>
      <c r="P4118" t="s">
        <v>51</v>
      </c>
      <c r="Q4118">
        <v>4</v>
      </c>
      <c r="R4118" t="s">
        <v>40</v>
      </c>
      <c r="S4118" t="s">
        <v>118</v>
      </c>
      <c r="T4118">
        <v>16189</v>
      </c>
      <c r="U4118" s="1">
        <v>45437</v>
      </c>
      <c r="V4118" t="s">
        <v>140</v>
      </c>
      <c r="W4118">
        <v>687367</v>
      </c>
      <c r="X4118" t="s">
        <v>16804</v>
      </c>
      <c r="Y4118">
        <v>872</v>
      </c>
      <c r="Z4118">
        <v>2591</v>
      </c>
      <c r="AA4118">
        <v>6</v>
      </c>
      <c r="AB4118" s="2" t="s">
        <v>16805</v>
      </c>
    </row>
    <row r="4119" spans="1:28" x14ac:dyDescent="0.3">
      <c r="A4119" t="s">
        <v>28</v>
      </c>
      <c r="B4119" t="s">
        <v>29</v>
      </c>
      <c r="C4119" t="s">
        <v>66</v>
      </c>
      <c r="D4119" t="s">
        <v>142</v>
      </c>
      <c r="E4119" t="s">
        <v>46</v>
      </c>
      <c r="F4119" t="s">
        <v>135</v>
      </c>
      <c r="G4119">
        <v>66</v>
      </c>
      <c r="H4119">
        <v>433953</v>
      </c>
      <c r="I4119" t="s">
        <v>58</v>
      </c>
      <c r="J4119" s="1">
        <v>44985</v>
      </c>
      <c r="K4119">
        <v>800</v>
      </c>
      <c r="L4119" t="s">
        <v>16806</v>
      </c>
      <c r="M4119" t="s">
        <v>159</v>
      </c>
      <c r="N4119" t="s">
        <v>16807</v>
      </c>
      <c r="O4119" t="s">
        <v>16808</v>
      </c>
      <c r="P4119" t="s">
        <v>87</v>
      </c>
      <c r="Q4119">
        <v>13</v>
      </c>
      <c r="R4119" t="s">
        <v>40</v>
      </c>
      <c r="S4119" t="s">
        <v>118</v>
      </c>
      <c r="T4119">
        <v>48283</v>
      </c>
      <c r="U4119" s="1">
        <v>45579</v>
      </c>
      <c r="V4119" t="s">
        <v>155</v>
      </c>
      <c r="W4119">
        <v>954227</v>
      </c>
      <c r="X4119" t="s">
        <v>16809</v>
      </c>
      <c r="Y4119">
        <v>910</v>
      </c>
      <c r="Z4119">
        <v>2351</v>
      </c>
      <c r="AA4119">
        <v>3</v>
      </c>
      <c r="AB4119" s="2" t="s">
        <v>16810</v>
      </c>
    </row>
    <row r="4120" spans="1:28" x14ac:dyDescent="0.3">
      <c r="A4120" t="s">
        <v>28</v>
      </c>
      <c r="B4120" t="s">
        <v>29</v>
      </c>
      <c r="C4120" t="s">
        <v>193</v>
      </c>
      <c r="D4120" t="s">
        <v>560</v>
      </c>
      <c r="E4120" t="s">
        <v>46</v>
      </c>
      <c r="F4120" t="s">
        <v>355</v>
      </c>
      <c r="G4120">
        <v>57</v>
      </c>
      <c r="H4120">
        <v>410922</v>
      </c>
      <c r="I4120" t="s">
        <v>34</v>
      </c>
      <c r="J4120" s="1">
        <v>43972</v>
      </c>
      <c r="K4120">
        <v>1000</v>
      </c>
      <c r="L4120" t="s">
        <v>16811</v>
      </c>
      <c r="M4120" t="s">
        <v>1058</v>
      </c>
      <c r="N4120" t="s">
        <v>16812</v>
      </c>
      <c r="O4120" t="s">
        <v>16813</v>
      </c>
      <c r="P4120" t="s">
        <v>51</v>
      </c>
      <c r="Q4120">
        <v>8</v>
      </c>
      <c r="R4120" t="s">
        <v>88</v>
      </c>
      <c r="S4120" t="s">
        <v>79</v>
      </c>
      <c r="T4120">
        <v>52749</v>
      </c>
      <c r="U4120" s="1">
        <v>45436</v>
      </c>
      <c r="V4120" t="s">
        <v>140</v>
      </c>
      <c r="W4120">
        <v>846963</v>
      </c>
      <c r="X4120" t="s">
        <v>16814</v>
      </c>
      <c r="Y4120">
        <v>752</v>
      </c>
      <c r="Z4120">
        <v>2663</v>
      </c>
      <c r="AA4120">
        <v>5</v>
      </c>
      <c r="AB4120">
        <v>5326</v>
      </c>
    </row>
    <row r="4121" spans="1:28" x14ac:dyDescent="0.3">
      <c r="A4121" t="s">
        <v>28</v>
      </c>
      <c r="B4121" t="s">
        <v>29</v>
      </c>
      <c r="C4121" t="s">
        <v>91</v>
      </c>
      <c r="D4121" t="s">
        <v>98</v>
      </c>
      <c r="E4121" t="s">
        <v>46</v>
      </c>
      <c r="F4121" t="s">
        <v>57</v>
      </c>
      <c r="G4121">
        <v>100</v>
      </c>
      <c r="H4121">
        <v>413756</v>
      </c>
      <c r="I4121" t="s">
        <v>34</v>
      </c>
      <c r="J4121" s="1">
        <v>45154</v>
      </c>
      <c r="K4121">
        <v>1400</v>
      </c>
      <c r="L4121" t="s">
        <v>16815</v>
      </c>
      <c r="M4121" t="s">
        <v>108</v>
      </c>
      <c r="N4121" t="s">
        <v>16816</v>
      </c>
      <c r="O4121" t="s">
        <v>16817</v>
      </c>
      <c r="P4121" t="s">
        <v>71</v>
      </c>
      <c r="Q4121">
        <v>4</v>
      </c>
      <c r="R4121" t="s">
        <v>40</v>
      </c>
      <c r="S4121" t="s">
        <v>79</v>
      </c>
      <c r="T4121">
        <v>88166</v>
      </c>
      <c r="U4121" s="1">
        <v>45586</v>
      </c>
      <c r="V4121" t="s">
        <v>155</v>
      </c>
      <c r="W4121">
        <v>248120</v>
      </c>
      <c r="X4121" t="s">
        <v>16818</v>
      </c>
      <c r="Y4121">
        <v>473</v>
      </c>
      <c r="Z4121">
        <v>1095</v>
      </c>
      <c r="AA4121">
        <v>3</v>
      </c>
      <c r="AB4121">
        <v>1314</v>
      </c>
    </row>
    <row r="4122" spans="1:28" x14ac:dyDescent="0.3">
      <c r="A4122" t="s">
        <v>28</v>
      </c>
      <c r="B4122" t="s">
        <v>29</v>
      </c>
      <c r="C4122" t="s">
        <v>66</v>
      </c>
      <c r="D4122" t="s">
        <v>546</v>
      </c>
      <c r="E4122" t="s">
        <v>32</v>
      </c>
      <c r="F4122" t="s">
        <v>33</v>
      </c>
      <c r="G4122">
        <v>51</v>
      </c>
      <c r="H4122">
        <v>426006</v>
      </c>
      <c r="I4122" t="s">
        <v>34</v>
      </c>
      <c r="J4122" s="1">
        <v>44226</v>
      </c>
      <c r="K4122">
        <v>950</v>
      </c>
      <c r="L4122" t="s">
        <v>16819</v>
      </c>
      <c r="M4122" t="s">
        <v>736</v>
      </c>
      <c r="N4122" t="s">
        <v>16820</v>
      </c>
      <c r="O4122" t="s">
        <v>16821</v>
      </c>
      <c r="P4122" t="s">
        <v>71</v>
      </c>
      <c r="Q4122">
        <v>5</v>
      </c>
      <c r="R4122" t="s">
        <v>40</v>
      </c>
      <c r="S4122" t="s">
        <v>79</v>
      </c>
      <c r="T4122">
        <v>82573</v>
      </c>
      <c r="U4122" s="1">
        <v>45387</v>
      </c>
      <c r="V4122" t="s">
        <v>80</v>
      </c>
      <c r="W4122">
        <v>425904</v>
      </c>
      <c r="X4122" t="s">
        <v>16822</v>
      </c>
      <c r="Y4122">
        <v>821</v>
      </c>
      <c r="Z4122">
        <v>2214</v>
      </c>
      <c r="AA4122">
        <v>1</v>
      </c>
      <c r="AB4122">
        <v>885.6</v>
      </c>
    </row>
    <row r="4123" spans="1:28" x14ac:dyDescent="0.3">
      <c r="A4123" t="s">
        <v>28</v>
      </c>
      <c r="B4123" t="s">
        <v>29</v>
      </c>
      <c r="C4123" t="s">
        <v>66</v>
      </c>
      <c r="D4123" t="s">
        <v>616</v>
      </c>
      <c r="E4123" t="s">
        <v>46</v>
      </c>
      <c r="F4123" t="s">
        <v>83</v>
      </c>
      <c r="G4123">
        <v>42</v>
      </c>
      <c r="H4123">
        <v>432380</v>
      </c>
      <c r="I4123" t="s">
        <v>34</v>
      </c>
      <c r="J4123" s="1">
        <v>45564</v>
      </c>
      <c r="K4123">
        <v>1000</v>
      </c>
      <c r="L4123" t="s">
        <v>16823</v>
      </c>
      <c r="M4123" t="s">
        <v>818</v>
      </c>
      <c r="N4123" t="s">
        <v>16824</v>
      </c>
      <c r="O4123">
        <f>1-337-792-2262</f>
        <v>-3390</v>
      </c>
      <c r="P4123" t="s">
        <v>71</v>
      </c>
      <c r="Q4123">
        <v>13</v>
      </c>
      <c r="R4123" t="s">
        <v>88</v>
      </c>
      <c r="S4123" t="s">
        <v>41</v>
      </c>
      <c r="T4123">
        <v>34705</v>
      </c>
      <c r="U4123" s="1">
        <v>45612</v>
      </c>
      <c r="V4123" t="s">
        <v>42</v>
      </c>
      <c r="W4123">
        <v>440114</v>
      </c>
      <c r="X4123" t="s">
        <v>16825</v>
      </c>
      <c r="Y4123">
        <v>745</v>
      </c>
      <c r="Z4123">
        <v>2054</v>
      </c>
      <c r="AA4123">
        <v>3</v>
      </c>
      <c r="AB4123">
        <v>2464.8000000000002</v>
      </c>
    </row>
    <row r="4124" spans="1:28" x14ac:dyDescent="0.3">
      <c r="A4124" t="s">
        <v>28</v>
      </c>
      <c r="B4124" t="s">
        <v>29</v>
      </c>
      <c r="C4124" t="s">
        <v>91</v>
      </c>
      <c r="D4124" t="s">
        <v>237</v>
      </c>
      <c r="E4124" t="s">
        <v>56</v>
      </c>
      <c r="F4124" t="s">
        <v>33</v>
      </c>
      <c r="G4124">
        <v>68</v>
      </c>
      <c r="H4124">
        <v>429272</v>
      </c>
      <c r="I4124" t="s">
        <v>34</v>
      </c>
      <c r="J4124" s="1">
        <v>45476</v>
      </c>
      <c r="K4124">
        <v>1000</v>
      </c>
      <c r="L4124" t="s">
        <v>2668</v>
      </c>
      <c r="M4124" t="s">
        <v>60</v>
      </c>
      <c r="N4124" t="s">
        <v>16826</v>
      </c>
      <c r="O4124" t="s">
        <v>16827</v>
      </c>
      <c r="P4124" t="s">
        <v>51</v>
      </c>
      <c r="Q4124">
        <v>13</v>
      </c>
      <c r="R4124" t="s">
        <v>88</v>
      </c>
      <c r="S4124" t="s">
        <v>41</v>
      </c>
      <c r="T4124">
        <v>64384</v>
      </c>
      <c r="U4124" s="1">
        <v>45322</v>
      </c>
      <c r="V4124" t="s">
        <v>111</v>
      </c>
      <c r="W4124">
        <v>513308</v>
      </c>
      <c r="X4124" t="s">
        <v>16828</v>
      </c>
      <c r="Y4124">
        <v>887</v>
      </c>
      <c r="Z4124">
        <v>517</v>
      </c>
      <c r="AA4124">
        <v>3</v>
      </c>
      <c r="AB4124" s="2" t="s">
        <v>16829</v>
      </c>
    </row>
    <row r="4125" spans="1:28" x14ac:dyDescent="0.3">
      <c r="A4125" t="s">
        <v>28</v>
      </c>
      <c r="B4125" t="s">
        <v>29</v>
      </c>
      <c r="C4125" t="s">
        <v>91</v>
      </c>
      <c r="D4125" t="s">
        <v>55</v>
      </c>
      <c r="E4125" t="s">
        <v>46</v>
      </c>
      <c r="F4125" t="s">
        <v>106</v>
      </c>
      <c r="G4125">
        <v>27</v>
      </c>
      <c r="H4125">
        <v>415089</v>
      </c>
      <c r="I4125" t="s">
        <v>34</v>
      </c>
      <c r="J4125" s="1">
        <v>44484</v>
      </c>
      <c r="K4125">
        <v>1400</v>
      </c>
      <c r="L4125" t="s">
        <v>16830</v>
      </c>
      <c r="M4125" t="s">
        <v>1305</v>
      </c>
      <c r="N4125" t="s">
        <v>16831</v>
      </c>
      <c r="O4125" t="s">
        <v>16832</v>
      </c>
      <c r="P4125" t="s">
        <v>51</v>
      </c>
      <c r="Q4125">
        <v>18</v>
      </c>
      <c r="R4125" t="s">
        <v>40</v>
      </c>
      <c r="S4125" t="s">
        <v>79</v>
      </c>
      <c r="T4125">
        <v>31305</v>
      </c>
      <c r="U4125" s="1">
        <v>45532</v>
      </c>
      <c r="V4125" t="s">
        <v>64</v>
      </c>
      <c r="W4125">
        <v>256895</v>
      </c>
      <c r="X4125" t="s">
        <v>16833</v>
      </c>
      <c r="Y4125">
        <v>838</v>
      </c>
      <c r="Z4125">
        <v>642</v>
      </c>
      <c r="AA4125">
        <v>5</v>
      </c>
      <c r="AB4125">
        <v>1284</v>
      </c>
    </row>
    <row r="4126" spans="1:28" x14ac:dyDescent="0.3">
      <c r="A4126" t="s">
        <v>28</v>
      </c>
      <c r="B4126" t="s">
        <v>29</v>
      </c>
      <c r="C4126" t="s">
        <v>157</v>
      </c>
      <c r="D4126" t="s">
        <v>254</v>
      </c>
      <c r="E4126" t="s">
        <v>32</v>
      </c>
      <c r="F4126" t="s">
        <v>150</v>
      </c>
      <c r="G4126">
        <v>81</v>
      </c>
      <c r="H4126">
        <v>432604</v>
      </c>
      <c r="I4126" t="s">
        <v>58</v>
      </c>
      <c r="J4126" s="1">
        <v>43962</v>
      </c>
      <c r="K4126">
        <v>1300</v>
      </c>
      <c r="L4126" t="s">
        <v>16834</v>
      </c>
      <c r="M4126" t="s">
        <v>670</v>
      </c>
      <c r="N4126" t="s">
        <v>16835</v>
      </c>
      <c r="O4126" t="s">
        <v>16836</v>
      </c>
      <c r="P4126" t="s">
        <v>71</v>
      </c>
      <c r="Q4126">
        <v>3</v>
      </c>
      <c r="R4126" t="s">
        <v>88</v>
      </c>
      <c r="S4126" t="s">
        <v>118</v>
      </c>
      <c r="T4126">
        <v>21625</v>
      </c>
      <c r="U4126" s="1">
        <v>45535</v>
      </c>
      <c r="V4126" t="s">
        <v>64</v>
      </c>
      <c r="W4126">
        <v>803814</v>
      </c>
      <c r="X4126" t="s">
        <v>16837</v>
      </c>
      <c r="Y4126">
        <v>659</v>
      </c>
      <c r="Z4126">
        <v>2513</v>
      </c>
      <c r="AA4126">
        <v>4</v>
      </c>
      <c r="AB4126">
        <v>4020.8</v>
      </c>
    </row>
    <row r="4127" spans="1:28" x14ac:dyDescent="0.3">
      <c r="A4127" t="s">
        <v>28</v>
      </c>
      <c r="B4127" t="s">
        <v>29</v>
      </c>
      <c r="C4127" t="s">
        <v>30</v>
      </c>
      <c r="D4127" t="s">
        <v>98</v>
      </c>
      <c r="E4127" t="s">
        <v>56</v>
      </c>
      <c r="F4127" t="s">
        <v>99</v>
      </c>
      <c r="G4127">
        <v>13</v>
      </c>
      <c r="H4127">
        <v>410109</v>
      </c>
      <c r="I4127" t="s">
        <v>34</v>
      </c>
      <c r="J4127" s="1">
        <v>44035</v>
      </c>
      <c r="K4127">
        <v>1400</v>
      </c>
      <c r="L4127" t="s">
        <v>16838</v>
      </c>
      <c r="M4127" t="s">
        <v>423</v>
      </c>
      <c r="N4127" t="s">
        <v>16839</v>
      </c>
      <c r="O4127" t="s">
        <v>16840</v>
      </c>
      <c r="P4127" t="s">
        <v>71</v>
      </c>
      <c r="Q4127">
        <v>5</v>
      </c>
      <c r="R4127" t="s">
        <v>88</v>
      </c>
      <c r="S4127" t="s">
        <v>41</v>
      </c>
      <c r="T4127">
        <v>89663</v>
      </c>
      <c r="U4127" s="1">
        <v>45588</v>
      </c>
      <c r="V4127" t="s">
        <v>155</v>
      </c>
      <c r="W4127">
        <v>466788</v>
      </c>
      <c r="X4127" t="s">
        <v>16841</v>
      </c>
      <c r="Y4127">
        <v>570</v>
      </c>
      <c r="Z4127">
        <v>819</v>
      </c>
      <c r="AA4127">
        <v>4</v>
      </c>
      <c r="AB4127">
        <v>1310.4000000000001</v>
      </c>
    </row>
    <row r="4128" spans="1:28" x14ac:dyDescent="0.3">
      <c r="A4128" t="s">
        <v>28</v>
      </c>
      <c r="B4128" t="s">
        <v>29</v>
      </c>
      <c r="C4128" t="s">
        <v>44</v>
      </c>
      <c r="D4128" t="s">
        <v>82</v>
      </c>
      <c r="E4128" t="s">
        <v>32</v>
      </c>
      <c r="F4128" t="s">
        <v>106</v>
      </c>
      <c r="G4128">
        <v>40</v>
      </c>
      <c r="H4128">
        <v>403268</v>
      </c>
      <c r="I4128" t="s">
        <v>58</v>
      </c>
      <c r="J4128" s="1">
        <v>43968</v>
      </c>
      <c r="K4128">
        <v>950</v>
      </c>
      <c r="L4128" t="s">
        <v>16842</v>
      </c>
      <c r="M4128" t="s">
        <v>172</v>
      </c>
      <c r="N4128" t="s">
        <v>16843</v>
      </c>
      <c r="O4128" t="s">
        <v>16844</v>
      </c>
      <c r="P4128" t="s">
        <v>51</v>
      </c>
      <c r="Q4128">
        <v>12</v>
      </c>
      <c r="R4128" t="s">
        <v>40</v>
      </c>
      <c r="S4128" t="s">
        <v>79</v>
      </c>
      <c r="T4128">
        <v>48418</v>
      </c>
      <c r="U4128" s="1">
        <v>45520</v>
      </c>
      <c r="V4128" t="s">
        <v>64</v>
      </c>
      <c r="W4128">
        <v>756781</v>
      </c>
      <c r="X4128" t="s">
        <v>16845</v>
      </c>
      <c r="Y4128">
        <v>944</v>
      </c>
      <c r="Z4128">
        <v>1373</v>
      </c>
      <c r="AA4128">
        <v>8</v>
      </c>
      <c r="AB4128">
        <v>4393.6000000000004</v>
      </c>
    </row>
    <row r="4129" spans="1:28" x14ac:dyDescent="0.3">
      <c r="A4129" t="s">
        <v>28</v>
      </c>
      <c r="B4129" t="s">
        <v>29</v>
      </c>
      <c r="C4129" t="s">
        <v>193</v>
      </c>
      <c r="D4129" t="s">
        <v>92</v>
      </c>
      <c r="E4129" t="s">
        <v>46</v>
      </c>
      <c r="F4129" t="s">
        <v>355</v>
      </c>
      <c r="G4129">
        <v>13</v>
      </c>
      <c r="H4129">
        <v>429284</v>
      </c>
      <c r="I4129" t="s">
        <v>34</v>
      </c>
      <c r="J4129" s="1">
        <v>45538</v>
      </c>
      <c r="K4129">
        <v>950</v>
      </c>
      <c r="L4129" t="s">
        <v>16846</v>
      </c>
      <c r="M4129" t="s">
        <v>269</v>
      </c>
      <c r="N4129" t="s">
        <v>16847</v>
      </c>
      <c r="O4129">
        <v>3554906637</v>
      </c>
      <c r="P4129" t="s">
        <v>39</v>
      </c>
      <c r="Q4129">
        <v>14</v>
      </c>
      <c r="R4129" t="s">
        <v>88</v>
      </c>
      <c r="S4129" t="s">
        <v>41</v>
      </c>
      <c r="T4129">
        <v>71893</v>
      </c>
      <c r="U4129" s="1">
        <v>45583</v>
      </c>
      <c r="V4129" t="s">
        <v>155</v>
      </c>
      <c r="W4129">
        <v>177529</v>
      </c>
      <c r="X4129" t="s">
        <v>16837</v>
      </c>
      <c r="Y4129">
        <v>948</v>
      </c>
      <c r="Z4129">
        <v>2200</v>
      </c>
      <c r="AA4129">
        <v>7</v>
      </c>
      <c r="AB4129">
        <v>6160</v>
      </c>
    </row>
    <row r="4130" spans="1:28" x14ac:dyDescent="0.3">
      <c r="A4130" t="s">
        <v>28</v>
      </c>
      <c r="B4130" t="s">
        <v>29</v>
      </c>
      <c r="C4130" t="s">
        <v>30</v>
      </c>
      <c r="D4130" t="s">
        <v>274</v>
      </c>
      <c r="E4130" t="s">
        <v>56</v>
      </c>
      <c r="F4130" t="s">
        <v>83</v>
      </c>
      <c r="G4130">
        <v>92</v>
      </c>
      <c r="H4130">
        <v>415561</v>
      </c>
      <c r="I4130" t="s">
        <v>34</v>
      </c>
      <c r="J4130" s="1">
        <v>44628</v>
      </c>
      <c r="K4130">
        <v>800</v>
      </c>
      <c r="L4130" t="s">
        <v>16848</v>
      </c>
      <c r="M4130" t="s">
        <v>1147</v>
      </c>
      <c r="N4130" t="s">
        <v>16849</v>
      </c>
      <c r="O4130" t="s">
        <v>16850</v>
      </c>
      <c r="P4130" t="s">
        <v>71</v>
      </c>
      <c r="Q4130">
        <v>18</v>
      </c>
      <c r="R4130" t="s">
        <v>88</v>
      </c>
      <c r="S4130" t="s">
        <v>63</v>
      </c>
      <c r="T4130">
        <v>87886</v>
      </c>
      <c r="U4130" s="1">
        <v>45510</v>
      </c>
      <c r="V4130" t="s">
        <v>64</v>
      </c>
      <c r="W4130">
        <v>993470</v>
      </c>
      <c r="X4130" t="s">
        <v>16851</v>
      </c>
      <c r="Y4130">
        <v>527</v>
      </c>
      <c r="Z4130">
        <v>2521</v>
      </c>
      <c r="AA4130">
        <v>2</v>
      </c>
      <c r="AB4130" s="2" t="s">
        <v>16852</v>
      </c>
    </row>
    <row r="4131" spans="1:28" x14ac:dyDescent="0.3">
      <c r="A4131" t="s">
        <v>28</v>
      </c>
      <c r="B4131" t="s">
        <v>29</v>
      </c>
      <c r="C4131" t="s">
        <v>30</v>
      </c>
      <c r="D4131" t="s">
        <v>560</v>
      </c>
      <c r="E4131" t="s">
        <v>46</v>
      </c>
      <c r="F4131" t="s">
        <v>33</v>
      </c>
      <c r="G4131">
        <v>51</v>
      </c>
      <c r="H4131">
        <v>403294</v>
      </c>
      <c r="I4131" t="s">
        <v>58</v>
      </c>
      <c r="J4131" s="1">
        <v>44227</v>
      </c>
      <c r="K4131">
        <v>1100</v>
      </c>
      <c r="L4131" t="s">
        <v>16853</v>
      </c>
      <c r="M4131" t="s">
        <v>1007</v>
      </c>
      <c r="N4131" t="s">
        <v>16854</v>
      </c>
      <c r="O4131" t="s">
        <v>16855</v>
      </c>
      <c r="P4131" t="s">
        <v>71</v>
      </c>
      <c r="Q4131">
        <v>10</v>
      </c>
      <c r="R4131" t="s">
        <v>40</v>
      </c>
      <c r="S4131" t="s">
        <v>63</v>
      </c>
      <c r="T4131">
        <v>96258</v>
      </c>
      <c r="U4131" s="1">
        <v>45604</v>
      </c>
      <c r="V4131" t="s">
        <v>42</v>
      </c>
      <c r="W4131">
        <v>816950</v>
      </c>
      <c r="X4131" t="s">
        <v>16856</v>
      </c>
      <c r="Y4131">
        <v>680</v>
      </c>
      <c r="Z4131">
        <v>1156</v>
      </c>
      <c r="AA4131">
        <v>8</v>
      </c>
      <c r="AB4131" s="2" t="s">
        <v>16857</v>
      </c>
    </row>
    <row r="4132" spans="1:28" x14ac:dyDescent="0.3">
      <c r="A4132" t="s">
        <v>28</v>
      </c>
      <c r="B4132" t="s">
        <v>29</v>
      </c>
      <c r="C4132" t="s">
        <v>148</v>
      </c>
      <c r="D4132" t="s">
        <v>621</v>
      </c>
      <c r="E4132" t="s">
        <v>32</v>
      </c>
      <c r="F4132" t="s">
        <v>99</v>
      </c>
      <c r="G4132">
        <v>39</v>
      </c>
      <c r="H4132">
        <v>406443</v>
      </c>
      <c r="I4132" t="s">
        <v>58</v>
      </c>
      <c r="J4132" s="1">
        <v>43907</v>
      </c>
      <c r="K4132">
        <v>950</v>
      </c>
      <c r="L4132" t="s">
        <v>5857</v>
      </c>
      <c r="M4132" t="s">
        <v>76</v>
      </c>
      <c r="N4132" t="s">
        <v>16858</v>
      </c>
      <c r="O4132" t="s">
        <v>16859</v>
      </c>
      <c r="P4132" t="s">
        <v>39</v>
      </c>
      <c r="Q4132">
        <v>6</v>
      </c>
      <c r="R4132" t="s">
        <v>40</v>
      </c>
      <c r="S4132" t="s">
        <v>118</v>
      </c>
      <c r="T4132">
        <v>36428</v>
      </c>
      <c r="U4132" s="1">
        <v>45509</v>
      </c>
      <c r="V4132" t="s">
        <v>64</v>
      </c>
      <c r="W4132">
        <v>163096</v>
      </c>
      <c r="X4132" t="s">
        <v>16860</v>
      </c>
      <c r="Y4132">
        <v>644</v>
      </c>
      <c r="Z4132">
        <v>1648</v>
      </c>
      <c r="AA4132">
        <v>8</v>
      </c>
      <c r="AB4132">
        <v>5273.6</v>
      </c>
    </row>
    <row r="4133" spans="1:28" x14ac:dyDescent="0.3">
      <c r="A4133" t="s">
        <v>28</v>
      </c>
      <c r="B4133" t="s">
        <v>29</v>
      </c>
      <c r="C4133" t="s">
        <v>66</v>
      </c>
      <c r="D4133" t="s">
        <v>163</v>
      </c>
      <c r="E4133" t="s">
        <v>56</v>
      </c>
      <c r="F4133" t="s">
        <v>355</v>
      </c>
      <c r="G4133">
        <v>93</v>
      </c>
      <c r="H4133">
        <v>429593</v>
      </c>
      <c r="I4133" t="s">
        <v>34</v>
      </c>
      <c r="J4133" s="1">
        <v>44798</v>
      </c>
      <c r="K4133">
        <v>1000</v>
      </c>
      <c r="L4133" t="s">
        <v>16861</v>
      </c>
      <c r="M4133" t="s">
        <v>345</v>
      </c>
      <c r="N4133" t="s">
        <v>16862</v>
      </c>
      <c r="O4133" t="s">
        <v>16863</v>
      </c>
      <c r="P4133" t="s">
        <v>71</v>
      </c>
      <c r="Q4133">
        <v>20</v>
      </c>
      <c r="R4133" t="s">
        <v>40</v>
      </c>
      <c r="S4133" t="s">
        <v>79</v>
      </c>
      <c r="T4133">
        <v>24335</v>
      </c>
      <c r="U4133" s="1">
        <v>45572</v>
      </c>
      <c r="V4133" t="s">
        <v>155</v>
      </c>
      <c r="W4133">
        <v>793105</v>
      </c>
      <c r="X4133" t="s">
        <v>3482</v>
      </c>
      <c r="Y4133">
        <v>920</v>
      </c>
      <c r="Z4133">
        <v>1981</v>
      </c>
      <c r="AA4133">
        <v>1</v>
      </c>
      <c r="AB4133" s="2" t="s">
        <v>16864</v>
      </c>
    </row>
    <row r="4134" spans="1:28" x14ac:dyDescent="0.3">
      <c r="A4134" t="s">
        <v>28</v>
      </c>
      <c r="B4134" t="s">
        <v>29</v>
      </c>
      <c r="C4134" t="s">
        <v>193</v>
      </c>
      <c r="D4134" t="s">
        <v>380</v>
      </c>
      <c r="E4134" t="s">
        <v>32</v>
      </c>
      <c r="F4134" t="s">
        <v>113</v>
      </c>
      <c r="G4134">
        <v>63</v>
      </c>
      <c r="H4134">
        <v>418330</v>
      </c>
      <c r="I4134" t="s">
        <v>34</v>
      </c>
      <c r="J4134" s="1">
        <v>44971</v>
      </c>
      <c r="K4134">
        <v>1400</v>
      </c>
      <c r="L4134" t="s">
        <v>16865</v>
      </c>
      <c r="M4134" t="s">
        <v>115</v>
      </c>
      <c r="N4134" t="s">
        <v>16866</v>
      </c>
      <c r="O4134" t="s">
        <v>16867</v>
      </c>
      <c r="P4134" t="s">
        <v>51</v>
      </c>
      <c r="Q4134">
        <v>18</v>
      </c>
      <c r="R4134" t="s">
        <v>40</v>
      </c>
      <c r="S4134" t="s">
        <v>79</v>
      </c>
      <c r="T4134">
        <v>44214</v>
      </c>
      <c r="U4134" s="1">
        <v>45593</v>
      </c>
      <c r="V4134" t="s">
        <v>155</v>
      </c>
      <c r="W4134">
        <v>103202</v>
      </c>
      <c r="X4134" t="s">
        <v>16868</v>
      </c>
      <c r="Y4134">
        <v>243</v>
      </c>
      <c r="Z4134">
        <v>605</v>
      </c>
      <c r="AA4134">
        <v>1</v>
      </c>
      <c r="AB4134">
        <v>242</v>
      </c>
    </row>
    <row r="4135" spans="1:28" x14ac:dyDescent="0.3">
      <c r="A4135" t="s">
        <v>28</v>
      </c>
      <c r="B4135" t="s">
        <v>29</v>
      </c>
      <c r="C4135" t="s">
        <v>44</v>
      </c>
      <c r="D4135" t="s">
        <v>380</v>
      </c>
      <c r="E4135" t="s">
        <v>46</v>
      </c>
      <c r="F4135" t="s">
        <v>33</v>
      </c>
      <c r="G4135">
        <v>4</v>
      </c>
      <c r="H4135">
        <v>434082</v>
      </c>
      <c r="I4135" t="s">
        <v>58</v>
      </c>
      <c r="J4135" s="1">
        <v>44625</v>
      </c>
      <c r="K4135">
        <v>800</v>
      </c>
      <c r="L4135" t="s">
        <v>8553</v>
      </c>
      <c r="M4135" t="s">
        <v>293</v>
      </c>
      <c r="N4135" t="s">
        <v>16869</v>
      </c>
      <c r="O4135" t="s">
        <v>16870</v>
      </c>
      <c r="P4135" t="s">
        <v>51</v>
      </c>
      <c r="Q4135">
        <v>19</v>
      </c>
      <c r="R4135" t="s">
        <v>88</v>
      </c>
      <c r="S4135" t="s">
        <v>118</v>
      </c>
      <c r="T4135">
        <v>15553</v>
      </c>
      <c r="U4135" s="1">
        <v>45576</v>
      </c>
      <c r="V4135" t="s">
        <v>155</v>
      </c>
      <c r="W4135">
        <v>579690</v>
      </c>
      <c r="X4135" t="s">
        <v>16871</v>
      </c>
      <c r="Y4135">
        <v>817</v>
      </c>
      <c r="Z4135">
        <v>1939</v>
      </c>
      <c r="AA4135">
        <v>7</v>
      </c>
      <c r="AB4135" s="2" t="s">
        <v>16872</v>
      </c>
    </row>
    <row r="4136" spans="1:28" x14ac:dyDescent="0.3">
      <c r="A4136" t="s">
        <v>28</v>
      </c>
      <c r="B4136" t="s">
        <v>29</v>
      </c>
      <c r="C4136" t="s">
        <v>91</v>
      </c>
      <c r="D4136" t="s">
        <v>380</v>
      </c>
      <c r="E4136" t="s">
        <v>32</v>
      </c>
      <c r="F4136" t="s">
        <v>99</v>
      </c>
      <c r="G4136">
        <v>48</v>
      </c>
      <c r="H4136">
        <v>401007</v>
      </c>
      <c r="I4136" t="s">
        <v>34</v>
      </c>
      <c r="J4136" s="1">
        <v>43955</v>
      </c>
      <c r="K4136">
        <v>1400</v>
      </c>
      <c r="L4136" t="s">
        <v>16873</v>
      </c>
      <c r="M4136" t="s">
        <v>895</v>
      </c>
      <c r="N4136" t="s">
        <v>16874</v>
      </c>
      <c r="O4136" s="2" t="s">
        <v>16875</v>
      </c>
      <c r="P4136" t="s">
        <v>71</v>
      </c>
      <c r="Q4136">
        <v>12</v>
      </c>
      <c r="R4136" t="s">
        <v>40</v>
      </c>
      <c r="S4136" t="s">
        <v>63</v>
      </c>
      <c r="T4136">
        <v>13747</v>
      </c>
      <c r="U4136" s="1">
        <v>45349</v>
      </c>
      <c r="V4136" t="s">
        <v>119</v>
      </c>
      <c r="W4136">
        <v>807252</v>
      </c>
      <c r="X4136" t="s">
        <v>16876</v>
      </c>
      <c r="Y4136">
        <v>216</v>
      </c>
      <c r="Z4136">
        <v>762</v>
      </c>
      <c r="AA4136">
        <v>1</v>
      </c>
      <c r="AB4136">
        <v>304.8</v>
      </c>
    </row>
    <row r="4137" spans="1:28" x14ac:dyDescent="0.3">
      <c r="A4137" t="s">
        <v>28</v>
      </c>
      <c r="B4137" t="s">
        <v>29</v>
      </c>
      <c r="C4137" t="s">
        <v>44</v>
      </c>
      <c r="D4137" t="s">
        <v>566</v>
      </c>
      <c r="E4137" t="s">
        <v>46</v>
      </c>
      <c r="F4137" t="s">
        <v>83</v>
      </c>
      <c r="G4137">
        <v>64</v>
      </c>
      <c r="H4137">
        <v>421807</v>
      </c>
      <c r="I4137" t="s">
        <v>34</v>
      </c>
      <c r="J4137" s="1">
        <v>44655</v>
      </c>
      <c r="K4137">
        <v>800</v>
      </c>
      <c r="L4137" t="s">
        <v>16877</v>
      </c>
      <c r="M4137" t="s">
        <v>1030</v>
      </c>
      <c r="N4137" t="s">
        <v>16878</v>
      </c>
      <c r="O4137" t="s">
        <v>16879</v>
      </c>
      <c r="P4137" t="s">
        <v>71</v>
      </c>
      <c r="Q4137">
        <v>18</v>
      </c>
      <c r="R4137" t="s">
        <v>40</v>
      </c>
      <c r="S4137" t="s">
        <v>79</v>
      </c>
      <c r="T4137">
        <v>55273</v>
      </c>
      <c r="U4137" s="1">
        <v>45487</v>
      </c>
      <c r="V4137" t="s">
        <v>126</v>
      </c>
      <c r="W4137">
        <v>414707</v>
      </c>
      <c r="X4137" t="s">
        <v>16880</v>
      </c>
      <c r="Y4137">
        <v>925</v>
      </c>
      <c r="Z4137">
        <v>1815</v>
      </c>
      <c r="AA4137">
        <v>7</v>
      </c>
      <c r="AB4137">
        <v>5082</v>
      </c>
    </row>
    <row r="4138" spans="1:28" x14ac:dyDescent="0.3">
      <c r="A4138" t="s">
        <v>28</v>
      </c>
      <c r="B4138" t="s">
        <v>29</v>
      </c>
      <c r="C4138" t="s">
        <v>193</v>
      </c>
      <c r="D4138" t="s">
        <v>31</v>
      </c>
      <c r="E4138" t="s">
        <v>46</v>
      </c>
      <c r="F4138" t="s">
        <v>33</v>
      </c>
      <c r="G4138">
        <v>32</v>
      </c>
      <c r="H4138">
        <v>406704</v>
      </c>
      <c r="I4138" t="s">
        <v>58</v>
      </c>
      <c r="J4138" s="1">
        <v>44915</v>
      </c>
      <c r="K4138">
        <v>1300</v>
      </c>
      <c r="L4138" t="s">
        <v>16881</v>
      </c>
      <c r="M4138" t="s">
        <v>269</v>
      </c>
      <c r="N4138" t="s">
        <v>16882</v>
      </c>
      <c r="O4138" t="s">
        <v>16883</v>
      </c>
      <c r="P4138" t="s">
        <v>39</v>
      </c>
      <c r="Q4138">
        <v>13</v>
      </c>
      <c r="R4138" t="s">
        <v>88</v>
      </c>
      <c r="S4138" t="s">
        <v>41</v>
      </c>
      <c r="T4138">
        <v>58867</v>
      </c>
      <c r="U4138" s="1">
        <v>45601</v>
      </c>
      <c r="V4138" t="s">
        <v>42</v>
      </c>
      <c r="W4138">
        <v>886543</v>
      </c>
      <c r="X4138" t="s">
        <v>16884</v>
      </c>
      <c r="Y4138">
        <v>565</v>
      </c>
      <c r="Z4138">
        <v>1857</v>
      </c>
      <c r="AA4138">
        <v>6</v>
      </c>
      <c r="AB4138">
        <v>4456.8</v>
      </c>
    </row>
    <row r="4139" spans="1:28" x14ac:dyDescent="0.3">
      <c r="A4139" t="s">
        <v>28</v>
      </c>
      <c r="B4139" t="s">
        <v>29</v>
      </c>
      <c r="C4139" t="s">
        <v>54</v>
      </c>
      <c r="D4139" t="s">
        <v>637</v>
      </c>
      <c r="E4139" t="s">
        <v>46</v>
      </c>
      <c r="F4139" t="s">
        <v>83</v>
      </c>
      <c r="G4139">
        <v>3</v>
      </c>
      <c r="H4139">
        <v>411247</v>
      </c>
      <c r="I4139" t="s">
        <v>34</v>
      </c>
      <c r="J4139" s="1">
        <v>43980</v>
      </c>
      <c r="K4139">
        <v>1200</v>
      </c>
      <c r="L4139" t="s">
        <v>16885</v>
      </c>
      <c r="M4139" t="s">
        <v>2124</v>
      </c>
      <c r="N4139" t="s">
        <v>16886</v>
      </c>
      <c r="O4139" t="s">
        <v>16887</v>
      </c>
      <c r="P4139" t="s">
        <v>71</v>
      </c>
      <c r="Q4139">
        <v>4</v>
      </c>
      <c r="R4139" t="s">
        <v>40</v>
      </c>
      <c r="S4139" t="s">
        <v>79</v>
      </c>
      <c r="T4139">
        <v>57693</v>
      </c>
      <c r="U4139" s="1">
        <v>45436</v>
      </c>
      <c r="V4139" t="s">
        <v>140</v>
      </c>
      <c r="W4139">
        <v>225136</v>
      </c>
      <c r="X4139" t="s">
        <v>16888</v>
      </c>
      <c r="Y4139">
        <v>864</v>
      </c>
      <c r="Z4139">
        <v>846</v>
      </c>
      <c r="AA4139">
        <v>1</v>
      </c>
      <c r="AB4139" s="2" t="s">
        <v>16889</v>
      </c>
    </row>
    <row r="4140" spans="1:28" x14ac:dyDescent="0.3">
      <c r="A4140" t="s">
        <v>28</v>
      </c>
      <c r="B4140" t="s">
        <v>29</v>
      </c>
      <c r="C4140" t="s">
        <v>157</v>
      </c>
      <c r="D4140" t="s">
        <v>149</v>
      </c>
      <c r="E4140" t="s">
        <v>32</v>
      </c>
      <c r="F4140" t="s">
        <v>33</v>
      </c>
      <c r="G4140">
        <v>58</v>
      </c>
      <c r="H4140">
        <v>415003</v>
      </c>
      <c r="I4140" t="s">
        <v>58</v>
      </c>
      <c r="J4140" s="1">
        <v>45001</v>
      </c>
      <c r="K4140">
        <v>1000</v>
      </c>
      <c r="L4140" t="s">
        <v>16890</v>
      </c>
      <c r="M4140" t="s">
        <v>856</v>
      </c>
      <c r="N4140" t="s">
        <v>16891</v>
      </c>
      <c r="O4140" t="s">
        <v>16892</v>
      </c>
      <c r="P4140" t="s">
        <v>51</v>
      </c>
      <c r="Q4140">
        <v>16</v>
      </c>
      <c r="R4140" t="s">
        <v>40</v>
      </c>
      <c r="S4140" t="s">
        <v>118</v>
      </c>
      <c r="T4140">
        <v>95993</v>
      </c>
      <c r="U4140" s="1">
        <v>45329</v>
      </c>
      <c r="V4140" t="s">
        <v>119</v>
      </c>
      <c r="W4140">
        <v>342872</v>
      </c>
      <c r="X4140" t="s">
        <v>16893</v>
      </c>
      <c r="Y4140">
        <v>670</v>
      </c>
      <c r="Z4140">
        <v>2490</v>
      </c>
      <c r="AA4140">
        <v>6</v>
      </c>
      <c r="AB4140">
        <v>5976</v>
      </c>
    </row>
    <row r="4141" spans="1:28" x14ac:dyDescent="0.3">
      <c r="A4141" t="s">
        <v>28</v>
      </c>
      <c r="B4141" t="s">
        <v>29</v>
      </c>
      <c r="C4141" t="s">
        <v>66</v>
      </c>
      <c r="D4141" t="s">
        <v>248</v>
      </c>
      <c r="E4141" t="s">
        <v>32</v>
      </c>
      <c r="F4141" t="s">
        <v>47</v>
      </c>
      <c r="G4141">
        <v>52</v>
      </c>
      <c r="H4141">
        <v>405931</v>
      </c>
      <c r="I4141" t="s">
        <v>58</v>
      </c>
      <c r="J4141" s="1">
        <v>45132</v>
      </c>
      <c r="K4141">
        <v>1400</v>
      </c>
      <c r="L4141" t="s">
        <v>16894</v>
      </c>
      <c r="M4141" t="s">
        <v>276</v>
      </c>
      <c r="N4141" t="s">
        <v>16895</v>
      </c>
      <c r="O4141" t="s">
        <v>16896</v>
      </c>
      <c r="P4141" t="s">
        <v>71</v>
      </c>
      <c r="Q4141">
        <v>13</v>
      </c>
      <c r="R4141" t="s">
        <v>40</v>
      </c>
      <c r="S4141" t="s">
        <v>79</v>
      </c>
      <c r="T4141">
        <v>86551</v>
      </c>
      <c r="U4141" s="1">
        <v>45540</v>
      </c>
      <c r="V4141" t="s">
        <v>180</v>
      </c>
      <c r="W4141">
        <v>911555</v>
      </c>
      <c r="X4141" t="s">
        <v>16897</v>
      </c>
      <c r="Y4141">
        <v>941</v>
      </c>
      <c r="Z4141">
        <v>2299</v>
      </c>
      <c r="AA4141">
        <v>7</v>
      </c>
      <c r="AB4141" s="2" t="s">
        <v>16898</v>
      </c>
    </row>
    <row r="4142" spans="1:28" x14ac:dyDescent="0.3">
      <c r="A4142" t="s">
        <v>28</v>
      </c>
      <c r="B4142" t="s">
        <v>29</v>
      </c>
      <c r="C4142" t="s">
        <v>54</v>
      </c>
      <c r="D4142" t="s">
        <v>82</v>
      </c>
      <c r="E4142" t="s">
        <v>46</v>
      </c>
      <c r="F4142" t="s">
        <v>175</v>
      </c>
      <c r="G4142">
        <v>31</v>
      </c>
      <c r="H4142">
        <v>430137</v>
      </c>
      <c r="I4142" t="s">
        <v>58</v>
      </c>
      <c r="J4142" s="1">
        <v>44787</v>
      </c>
      <c r="K4142">
        <v>1000</v>
      </c>
      <c r="L4142" t="s">
        <v>5342</v>
      </c>
      <c r="M4142" t="s">
        <v>216</v>
      </c>
      <c r="N4142" t="s">
        <v>16899</v>
      </c>
      <c r="O4142" t="s">
        <v>16900</v>
      </c>
      <c r="P4142" t="s">
        <v>39</v>
      </c>
      <c r="Q4142">
        <v>11</v>
      </c>
      <c r="R4142" t="s">
        <v>40</v>
      </c>
      <c r="S4142" t="s">
        <v>118</v>
      </c>
      <c r="T4142">
        <v>31416</v>
      </c>
      <c r="U4142" s="1">
        <v>45527</v>
      </c>
      <c r="V4142" t="s">
        <v>64</v>
      </c>
      <c r="W4142">
        <v>347916</v>
      </c>
      <c r="X4142" t="s">
        <v>5081</v>
      </c>
      <c r="Y4142">
        <v>576</v>
      </c>
      <c r="Z4142">
        <v>726</v>
      </c>
      <c r="AA4142">
        <v>8</v>
      </c>
      <c r="AB4142" s="2" t="s">
        <v>11085</v>
      </c>
    </row>
    <row r="4143" spans="1:28" x14ac:dyDescent="0.3">
      <c r="A4143" t="s">
        <v>28</v>
      </c>
      <c r="B4143" t="s">
        <v>29</v>
      </c>
      <c r="C4143" t="s">
        <v>30</v>
      </c>
      <c r="D4143" t="s">
        <v>291</v>
      </c>
      <c r="E4143" t="s">
        <v>56</v>
      </c>
      <c r="F4143" t="s">
        <v>150</v>
      </c>
      <c r="G4143">
        <v>40</v>
      </c>
      <c r="H4143">
        <v>402089</v>
      </c>
      <c r="I4143" t="s">
        <v>34</v>
      </c>
      <c r="J4143" s="1">
        <v>44091</v>
      </c>
      <c r="K4143">
        <v>800</v>
      </c>
      <c r="L4143" t="s">
        <v>7818</v>
      </c>
      <c r="M4143" t="s">
        <v>478</v>
      </c>
      <c r="N4143" t="s">
        <v>16901</v>
      </c>
      <c r="O4143" t="s">
        <v>16902</v>
      </c>
      <c r="P4143" t="s">
        <v>39</v>
      </c>
      <c r="Q4143">
        <v>15</v>
      </c>
      <c r="R4143" t="s">
        <v>40</v>
      </c>
      <c r="S4143" t="s">
        <v>63</v>
      </c>
      <c r="T4143">
        <v>65564</v>
      </c>
      <c r="U4143" s="1">
        <v>45364</v>
      </c>
      <c r="V4143" t="s">
        <v>72</v>
      </c>
      <c r="W4143">
        <v>911969</v>
      </c>
      <c r="X4143" t="s">
        <v>16903</v>
      </c>
      <c r="Y4143">
        <v>970</v>
      </c>
      <c r="Z4143">
        <v>1105</v>
      </c>
      <c r="AA4143">
        <v>6</v>
      </c>
      <c r="AB4143">
        <v>2652</v>
      </c>
    </row>
    <row r="4144" spans="1:28" x14ac:dyDescent="0.3">
      <c r="A4144" t="s">
        <v>28</v>
      </c>
      <c r="B4144" t="s">
        <v>29</v>
      </c>
      <c r="C4144" t="s">
        <v>91</v>
      </c>
      <c r="D4144" t="s">
        <v>267</v>
      </c>
      <c r="E4144" t="s">
        <v>32</v>
      </c>
      <c r="F4144" t="s">
        <v>47</v>
      </c>
      <c r="G4144">
        <v>38</v>
      </c>
      <c r="H4144">
        <v>438503</v>
      </c>
      <c r="I4144" t="s">
        <v>34</v>
      </c>
      <c r="J4144" s="1">
        <v>45173</v>
      </c>
      <c r="K4144">
        <v>800</v>
      </c>
      <c r="L4144" t="s">
        <v>16904</v>
      </c>
      <c r="M4144" t="s">
        <v>856</v>
      </c>
      <c r="N4144" t="s">
        <v>16905</v>
      </c>
      <c r="O4144" t="s">
        <v>16906</v>
      </c>
      <c r="P4144" t="s">
        <v>71</v>
      </c>
      <c r="Q4144">
        <v>17</v>
      </c>
      <c r="R4144" t="s">
        <v>40</v>
      </c>
      <c r="S4144" t="s">
        <v>79</v>
      </c>
      <c r="T4144">
        <v>45932</v>
      </c>
      <c r="U4144" s="1">
        <v>45589</v>
      </c>
      <c r="V4144" t="s">
        <v>155</v>
      </c>
      <c r="W4144">
        <v>352953</v>
      </c>
      <c r="X4144" t="s">
        <v>16907</v>
      </c>
      <c r="Y4144">
        <v>441</v>
      </c>
      <c r="Z4144">
        <v>1744</v>
      </c>
      <c r="AA4144">
        <v>2</v>
      </c>
      <c r="AB4144">
        <v>1395.2</v>
      </c>
    </row>
    <row r="4145" spans="1:28" x14ac:dyDescent="0.3">
      <c r="A4145" t="s">
        <v>28</v>
      </c>
      <c r="B4145" t="s">
        <v>29</v>
      </c>
      <c r="C4145" t="s">
        <v>91</v>
      </c>
      <c r="D4145" t="s">
        <v>149</v>
      </c>
      <c r="E4145" t="s">
        <v>46</v>
      </c>
      <c r="F4145" t="s">
        <v>106</v>
      </c>
      <c r="G4145">
        <v>41</v>
      </c>
      <c r="H4145">
        <v>402133</v>
      </c>
      <c r="I4145" t="s">
        <v>58</v>
      </c>
      <c r="J4145" s="1">
        <v>44006</v>
      </c>
      <c r="K4145">
        <v>1200</v>
      </c>
      <c r="L4145" t="s">
        <v>16908</v>
      </c>
      <c r="M4145" t="s">
        <v>818</v>
      </c>
      <c r="N4145" t="s">
        <v>16909</v>
      </c>
      <c r="O4145" t="s">
        <v>16910</v>
      </c>
      <c r="P4145" t="s">
        <v>39</v>
      </c>
      <c r="Q4145">
        <v>3</v>
      </c>
      <c r="R4145" t="s">
        <v>40</v>
      </c>
      <c r="S4145" t="s">
        <v>118</v>
      </c>
      <c r="T4145">
        <v>75135</v>
      </c>
      <c r="U4145" s="1">
        <v>45603</v>
      </c>
      <c r="V4145" t="s">
        <v>42</v>
      </c>
      <c r="W4145">
        <v>391785</v>
      </c>
      <c r="X4145" t="s">
        <v>16911</v>
      </c>
      <c r="Y4145">
        <v>903</v>
      </c>
      <c r="Z4145">
        <v>1370</v>
      </c>
      <c r="AA4145">
        <v>7</v>
      </c>
      <c r="AB4145">
        <v>3836</v>
      </c>
    </row>
    <row r="4146" spans="1:28" x14ac:dyDescent="0.3">
      <c r="A4146" t="s">
        <v>28</v>
      </c>
      <c r="B4146" t="s">
        <v>29</v>
      </c>
      <c r="C4146" t="s">
        <v>44</v>
      </c>
      <c r="D4146" t="s">
        <v>616</v>
      </c>
      <c r="E4146" t="s">
        <v>32</v>
      </c>
      <c r="F4146" t="s">
        <v>106</v>
      </c>
      <c r="G4146">
        <v>61</v>
      </c>
      <c r="H4146">
        <v>412992</v>
      </c>
      <c r="I4146" t="s">
        <v>34</v>
      </c>
      <c r="J4146" s="1">
        <v>45221</v>
      </c>
      <c r="K4146">
        <v>950</v>
      </c>
      <c r="L4146" t="s">
        <v>16912</v>
      </c>
      <c r="M4146" t="s">
        <v>366</v>
      </c>
      <c r="N4146" t="s">
        <v>16913</v>
      </c>
      <c r="O4146">
        <f>1-927-69-9825</f>
        <v>-10820</v>
      </c>
      <c r="P4146" t="s">
        <v>51</v>
      </c>
      <c r="Q4146">
        <v>18</v>
      </c>
      <c r="R4146" t="s">
        <v>40</v>
      </c>
      <c r="S4146" t="s">
        <v>118</v>
      </c>
      <c r="T4146">
        <v>34382</v>
      </c>
      <c r="U4146" s="1">
        <v>45341</v>
      </c>
      <c r="V4146" t="s">
        <v>119</v>
      </c>
      <c r="W4146">
        <v>518489</v>
      </c>
      <c r="X4146" t="s">
        <v>16914</v>
      </c>
      <c r="Y4146">
        <v>426</v>
      </c>
      <c r="Z4146">
        <v>1794</v>
      </c>
      <c r="AA4146">
        <v>7</v>
      </c>
      <c r="AB4146" s="2" t="s">
        <v>16915</v>
      </c>
    </row>
    <row r="4147" spans="1:28" x14ac:dyDescent="0.3">
      <c r="A4147" t="s">
        <v>28</v>
      </c>
      <c r="B4147" t="s">
        <v>29</v>
      </c>
      <c r="C4147" t="s">
        <v>91</v>
      </c>
      <c r="D4147" t="s">
        <v>317</v>
      </c>
      <c r="E4147" t="s">
        <v>56</v>
      </c>
      <c r="F4147" t="s">
        <v>99</v>
      </c>
      <c r="G4147">
        <v>14</v>
      </c>
      <c r="H4147">
        <v>402604</v>
      </c>
      <c r="I4147" t="s">
        <v>58</v>
      </c>
      <c r="J4147" s="1">
        <v>44453</v>
      </c>
      <c r="K4147">
        <v>1400</v>
      </c>
      <c r="L4147" t="s">
        <v>16916</v>
      </c>
      <c r="M4147" t="s">
        <v>542</v>
      </c>
      <c r="N4147" t="s">
        <v>16917</v>
      </c>
      <c r="O4147" t="s">
        <v>16918</v>
      </c>
      <c r="P4147" t="s">
        <v>39</v>
      </c>
      <c r="Q4147">
        <v>16</v>
      </c>
      <c r="R4147" t="s">
        <v>88</v>
      </c>
      <c r="S4147" t="s">
        <v>41</v>
      </c>
      <c r="T4147">
        <v>96314</v>
      </c>
      <c r="U4147" s="1">
        <v>45342</v>
      </c>
      <c r="V4147" t="s">
        <v>119</v>
      </c>
      <c r="W4147">
        <v>285850</v>
      </c>
      <c r="X4147" t="s">
        <v>16919</v>
      </c>
      <c r="Y4147">
        <v>713</v>
      </c>
      <c r="Z4147">
        <v>812</v>
      </c>
      <c r="AA4147">
        <v>6</v>
      </c>
      <c r="AB4147" s="2" t="s">
        <v>11098</v>
      </c>
    </row>
    <row r="4148" spans="1:28" x14ac:dyDescent="0.3">
      <c r="A4148" t="s">
        <v>28</v>
      </c>
      <c r="B4148" t="s">
        <v>29</v>
      </c>
      <c r="C4148" t="s">
        <v>148</v>
      </c>
      <c r="D4148" t="s">
        <v>637</v>
      </c>
      <c r="E4148" t="s">
        <v>46</v>
      </c>
      <c r="F4148" t="s">
        <v>106</v>
      </c>
      <c r="G4148">
        <v>56</v>
      </c>
      <c r="H4148">
        <v>433372</v>
      </c>
      <c r="I4148" t="s">
        <v>58</v>
      </c>
      <c r="J4148" s="1">
        <v>43881</v>
      </c>
      <c r="K4148">
        <v>1300</v>
      </c>
      <c r="L4148" t="s">
        <v>16920</v>
      </c>
      <c r="M4148" t="s">
        <v>361</v>
      </c>
      <c r="N4148" t="s">
        <v>16921</v>
      </c>
      <c r="O4148" t="s">
        <v>16922</v>
      </c>
      <c r="P4148" t="s">
        <v>39</v>
      </c>
      <c r="Q4148">
        <v>19</v>
      </c>
      <c r="R4148" t="s">
        <v>40</v>
      </c>
      <c r="S4148" t="s">
        <v>118</v>
      </c>
      <c r="T4148">
        <v>78853</v>
      </c>
      <c r="U4148" s="1">
        <v>45385</v>
      </c>
      <c r="V4148" t="s">
        <v>80</v>
      </c>
      <c r="W4148">
        <v>414581</v>
      </c>
      <c r="X4148" t="s">
        <v>16923</v>
      </c>
      <c r="Y4148">
        <v>855</v>
      </c>
      <c r="Z4148">
        <v>1979</v>
      </c>
      <c r="AA4148">
        <v>7</v>
      </c>
      <c r="AB4148" s="2" t="s">
        <v>16924</v>
      </c>
    </row>
    <row r="4149" spans="1:28" x14ac:dyDescent="0.3">
      <c r="A4149" t="s">
        <v>28</v>
      </c>
      <c r="B4149" t="s">
        <v>29</v>
      </c>
      <c r="C4149" t="s">
        <v>157</v>
      </c>
      <c r="D4149" t="s">
        <v>611</v>
      </c>
      <c r="E4149" t="s">
        <v>32</v>
      </c>
      <c r="F4149" t="s">
        <v>135</v>
      </c>
      <c r="G4149">
        <v>35</v>
      </c>
      <c r="H4149">
        <v>433691</v>
      </c>
      <c r="I4149" t="s">
        <v>34</v>
      </c>
      <c r="J4149" s="1">
        <v>45354</v>
      </c>
      <c r="K4149">
        <v>1100</v>
      </c>
      <c r="L4149" t="s">
        <v>10217</v>
      </c>
      <c r="M4149" t="s">
        <v>1356</v>
      </c>
      <c r="N4149" t="s">
        <v>16925</v>
      </c>
      <c r="O4149" t="s">
        <v>16926</v>
      </c>
      <c r="P4149" t="s">
        <v>39</v>
      </c>
      <c r="Q4149">
        <v>13</v>
      </c>
      <c r="R4149" t="s">
        <v>88</v>
      </c>
      <c r="S4149" t="s">
        <v>79</v>
      </c>
      <c r="T4149">
        <v>54827</v>
      </c>
      <c r="U4149" s="1">
        <v>45601</v>
      </c>
      <c r="V4149" t="s">
        <v>42</v>
      </c>
      <c r="W4149">
        <v>584172</v>
      </c>
      <c r="X4149" t="s">
        <v>4739</v>
      </c>
      <c r="Y4149">
        <v>751</v>
      </c>
      <c r="Z4149">
        <v>1455</v>
      </c>
      <c r="AA4149">
        <v>7</v>
      </c>
      <c r="AB4149">
        <v>4074</v>
      </c>
    </row>
    <row r="4150" spans="1:28" x14ac:dyDescent="0.3">
      <c r="A4150" t="s">
        <v>28</v>
      </c>
      <c r="B4150" t="s">
        <v>29</v>
      </c>
      <c r="C4150" t="s">
        <v>66</v>
      </c>
      <c r="D4150" t="s">
        <v>163</v>
      </c>
      <c r="E4150" t="s">
        <v>56</v>
      </c>
      <c r="F4150" t="s">
        <v>135</v>
      </c>
      <c r="G4150">
        <v>70</v>
      </c>
      <c r="H4150">
        <v>413222</v>
      </c>
      <c r="I4150" t="s">
        <v>34</v>
      </c>
      <c r="J4150" s="1">
        <v>45129</v>
      </c>
      <c r="K4150">
        <v>1300</v>
      </c>
      <c r="L4150" t="s">
        <v>16927</v>
      </c>
      <c r="M4150" t="s">
        <v>244</v>
      </c>
      <c r="N4150" t="s">
        <v>16928</v>
      </c>
      <c r="O4150" t="s">
        <v>16929</v>
      </c>
      <c r="P4150" t="s">
        <v>39</v>
      </c>
      <c r="Q4150">
        <v>6</v>
      </c>
      <c r="R4150" t="s">
        <v>88</v>
      </c>
      <c r="S4150" t="s">
        <v>41</v>
      </c>
      <c r="T4150">
        <v>92013</v>
      </c>
      <c r="U4150" s="1">
        <v>45347</v>
      </c>
      <c r="V4150" t="s">
        <v>119</v>
      </c>
      <c r="W4150">
        <v>679650</v>
      </c>
      <c r="X4150" t="s">
        <v>6724</v>
      </c>
      <c r="Y4150">
        <v>447</v>
      </c>
      <c r="Z4150">
        <v>653</v>
      </c>
      <c r="AA4150">
        <v>5</v>
      </c>
      <c r="AB4150">
        <v>1306</v>
      </c>
    </row>
    <row r="4151" spans="1:28" x14ac:dyDescent="0.3">
      <c r="A4151" t="s">
        <v>28</v>
      </c>
      <c r="B4151" t="s">
        <v>29</v>
      </c>
      <c r="C4151" t="s">
        <v>193</v>
      </c>
      <c r="D4151" t="s">
        <v>45</v>
      </c>
      <c r="E4151" t="s">
        <v>46</v>
      </c>
      <c r="F4151" t="s">
        <v>150</v>
      </c>
      <c r="G4151">
        <v>31</v>
      </c>
      <c r="H4151">
        <v>416092</v>
      </c>
      <c r="I4151" t="s">
        <v>34</v>
      </c>
      <c r="J4151" s="1">
        <v>44297</v>
      </c>
      <c r="K4151">
        <v>1300</v>
      </c>
      <c r="L4151" t="s">
        <v>16930</v>
      </c>
      <c r="M4151" t="s">
        <v>552</v>
      </c>
      <c r="N4151" t="s">
        <v>16931</v>
      </c>
      <c r="O4151" t="s">
        <v>16932</v>
      </c>
      <c r="P4151" t="s">
        <v>51</v>
      </c>
      <c r="Q4151">
        <v>12</v>
      </c>
      <c r="R4151" t="s">
        <v>40</v>
      </c>
      <c r="S4151" t="s">
        <v>41</v>
      </c>
      <c r="T4151">
        <v>85405</v>
      </c>
      <c r="U4151" s="1">
        <v>45501</v>
      </c>
      <c r="V4151" t="s">
        <v>126</v>
      </c>
      <c r="W4151">
        <v>581254</v>
      </c>
      <c r="X4151" t="s">
        <v>7117</v>
      </c>
      <c r="Y4151">
        <v>518</v>
      </c>
      <c r="Z4151">
        <v>1641</v>
      </c>
      <c r="AA4151">
        <v>3</v>
      </c>
      <c r="AB4151">
        <v>1969.2</v>
      </c>
    </row>
    <row r="4152" spans="1:28" x14ac:dyDescent="0.3">
      <c r="A4152" t="s">
        <v>28</v>
      </c>
      <c r="B4152" t="s">
        <v>29</v>
      </c>
      <c r="C4152" t="s">
        <v>193</v>
      </c>
      <c r="D4152" t="s">
        <v>467</v>
      </c>
      <c r="E4152" t="s">
        <v>46</v>
      </c>
      <c r="F4152" t="s">
        <v>106</v>
      </c>
      <c r="G4152">
        <v>73</v>
      </c>
      <c r="H4152">
        <v>417314</v>
      </c>
      <c r="I4152" t="s">
        <v>58</v>
      </c>
      <c r="J4152" s="1">
        <v>44564</v>
      </c>
      <c r="K4152">
        <v>1400</v>
      </c>
      <c r="L4152" t="s">
        <v>16933</v>
      </c>
      <c r="M4152" t="s">
        <v>351</v>
      </c>
      <c r="N4152" t="s">
        <v>16934</v>
      </c>
      <c r="O4152" t="s">
        <v>16935</v>
      </c>
      <c r="P4152" t="s">
        <v>87</v>
      </c>
      <c r="Q4152">
        <v>4</v>
      </c>
      <c r="R4152" t="s">
        <v>40</v>
      </c>
      <c r="S4152" t="s">
        <v>41</v>
      </c>
      <c r="T4152">
        <v>55214</v>
      </c>
      <c r="U4152" s="1">
        <v>45624</v>
      </c>
      <c r="V4152" t="s">
        <v>42</v>
      </c>
      <c r="W4152">
        <v>863943</v>
      </c>
      <c r="X4152" t="s">
        <v>16936</v>
      </c>
      <c r="Y4152">
        <v>298</v>
      </c>
      <c r="Z4152">
        <v>965</v>
      </c>
      <c r="AA4152">
        <v>6</v>
      </c>
      <c r="AB4152">
        <v>2316</v>
      </c>
    </row>
    <row r="4153" spans="1:28" x14ac:dyDescent="0.3">
      <c r="A4153" t="s">
        <v>28</v>
      </c>
      <c r="B4153" t="s">
        <v>29</v>
      </c>
      <c r="C4153" t="s">
        <v>66</v>
      </c>
      <c r="D4153" t="s">
        <v>349</v>
      </c>
      <c r="E4153" t="s">
        <v>56</v>
      </c>
      <c r="F4153" t="s">
        <v>113</v>
      </c>
      <c r="G4153">
        <v>99</v>
      </c>
      <c r="H4153">
        <v>400274</v>
      </c>
      <c r="I4153" t="s">
        <v>58</v>
      </c>
      <c r="J4153" s="1">
        <v>44142</v>
      </c>
      <c r="K4153">
        <v>1000</v>
      </c>
      <c r="L4153" t="s">
        <v>16937</v>
      </c>
      <c r="M4153" t="s">
        <v>123</v>
      </c>
      <c r="N4153" t="s">
        <v>16938</v>
      </c>
      <c r="O4153" t="s">
        <v>16939</v>
      </c>
      <c r="P4153" t="s">
        <v>71</v>
      </c>
      <c r="Q4153">
        <v>9</v>
      </c>
      <c r="R4153" t="s">
        <v>88</v>
      </c>
      <c r="S4153" t="s">
        <v>79</v>
      </c>
      <c r="T4153">
        <v>79988</v>
      </c>
      <c r="U4153" s="1">
        <v>45429</v>
      </c>
      <c r="V4153" t="s">
        <v>140</v>
      </c>
      <c r="W4153">
        <v>229668</v>
      </c>
      <c r="X4153" t="s">
        <v>16940</v>
      </c>
      <c r="Y4153">
        <v>882</v>
      </c>
      <c r="Z4153">
        <v>505</v>
      </c>
      <c r="AA4153">
        <v>2</v>
      </c>
      <c r="AB4153">
        <v>404</v>
      </c>
    </row>
    <row r="4154" spans="1:28" x14ac:dyDescent="0.3">
      <c r="A4154" t="s">
        <v>28</v>
      </c>
      <c r="B4154" t="s">
        <v>29</v>
      </c>
      <c r="C4154" t="s">
        <v>157</v>
      </c>
      <c r="D4154" t="s">
        <v>227</v>
      </c>
      <c r="E4154" t="s">
        <v>32</v>
      </c>
      <c r="F4154" t="s">
        <v>135</v>
      </c>
      <c r="G4154">
        <v>33</v>
      </c>
      <c r="H4154">
        <v>405561</v>
      </c>
      <c r="I4154" t="s">
        <v>34</v>
      </c>
      <c r="J4154" s="1">
        <v>45451</v>
      </c>
      <c r="K4154">
        <v>1100</v>
      </c>
      <c r="L4154" t="s">
        <v>16941</v>
      </c>
      <c r="M4154" t="s">
        <v>361</v>
      </c>
      <c r="N4154" t="s">
        <v>16942</v>
      </c>
      <c r="O4154" t="s">
        <v>16943</v>
      </c>
      <c r="P4154" t="s">
        <v>87</v>
      </c>
      <c r="Q4154">
        <v>18</v>
      </c>
      <c r="R4154" t="s">
        <v>40</v>
      </c>
      <c r="S4154" t="s">
        <v>118</v>
      </c>
      <c r="T4154">
        <v>42898</v>
      </c>
      <c r="U4154" s="1">
        <v>45618</v>
      </c>
      <c r="V4154" t="s">
        <v>42</v>
      </c>
      <c r="W4154">
        <v>471353</v>
      </c>
      <c r="X4154" t="s">
        <v>10506</v>
      </c>
      <c r="Y4154">
        <v>715</v>
      </c>
      <c r="Z4154">
        <v>2645</v>
      </c>
      <c r="AA4154">
        <v>3</v>
      </c>
      <c r="AB4154">
        <v>3174</v>
      </c>
    </row>
    <row r="4155" spans="1:28" x14ac:dyDescent="0.3">
      <c r="A4155" t="s">
        <v>28</v>
      </c>
      <c r="B4155" t="s">
        <v>29</v>
      </c>
      <c r="C4155" t="s">
        <v>193</v>
      </c>
      <c r="D4155" t="s">
        <v>248</v>
      </c>
      <c r="E4155" t="s">
        <v>46</v>
      </c>
      <c r="F4155" t="s">
        <v>355</v>
      </c>
      <c r="G4155">
        <v>76</v>
      </c>
      <c r="H4155">
        <v>416909</v>
      </c>
      <c r="I4155" t="s">
        <v>58</v>
      </c>
      <c r="J4155" s="1">
        <v>44837</v>
      </c>
      <c r="K4155">
        <v>1200</v>
      </c>
      <c r="L4155" t="s">
        <v>16944</v>
      </c>
      <c r="M4155" t="s">
        <v>293</v>
      </c>
      <c r="N4155" t="s">
        <v>16945</v>
      </c>
      <c r="O4155" t="s">
        <v>16946</v>
      </c>
      <c r="P4155" t="s">
        <v>71</v>
      </c>
      <c r="Q4155">
        <v>4</v>
      </c>
      <c r="R4155" t="s">
        <v>40</v>
      </c>
      <c r="S4155" t="s">
        <v>79</v>
      </c>
      <c r="T4155">
        <v>75185</v>
      </c>
      <c r="U4155" s="1">
        <v>45299</v>
      </c>
      <c r="V4155" t="s">
        <v>111</v>
      </c>
      <c r="W4155">
        <v>857323</v>
      </c>
      <c r="X4155" t="s">
        <v>16947</v>
      </c>
      <c r="Y4155">
        <v>982</v>
      </c>
      <c r="Z4155">
        <v>1651</v>
      </c>
      <c r="AA4155">
        <v>4</v>
      </c>
      <c r="AB4155" s="2" t="s">
        <v>16948</v>
      </c>
    </row>
    <row r="4156" spans="1:28" x14ac:dyDescent="0.3">
      <c r="A4156" t="s">
        <v>28</v>
      </c>
      <c r="B4156" t="s">
        <v>29</v>
      </c>
      <c r="C4156" t="s">
        <v>193</v>
      </c>
      <c r="D4156" t="s">
        <v>45</v>
      </c>
      <c r="E4156" t="s">
        <v>46</v>
      </c>
      <c r="F4156" t="s">
        <v>135</v>
      </c>
      <c r="G4156">
        <v>28</v>
      </c>
      <c r="H4156">
        <v>431746</v>
      </c>
      <c r="I4156" t="s">
        <v>34</v>
      </c>
      <c r="J4156" s="1">
        <v>45091</v>
      </c>
      <c r="K4156">
        <v>950</v>
      </c>
      <c r="L4156" t="s">
        <v>16949</v>
      </c>
      <c r="M4156" t="s">
        <v>478</v>
      </c>
      <c r="N4156" t="s">
        <v>16950</v>
      </c>
      <c r="O4156" t="s">
        <v>16951</v>
      </c>
      <c r="P4156" t="s">
        <v>39</v>
      </c>
      <c r="Q4156">
        <v>20</v>
      </c>
      <c r="R4156" t="s">
        <v>88</v>
      </c>
      <c r="S4156" t="s">
        <v>63</v>
      </c>
      <c r="T4156">
        <v>47385</v>
      </c>
      <c r="U4156" s="1">
        <v>45474</v>
      </c>
      <c r="V4156" t="s">
        <v>126</v>
      </c>
      <c r="W4156">
        <v>221437</v>
      </c>
      <c r="X4156" t="s">
        <v>16952</v>
      </c>
      <c r="Y4156">
        <v>913</v>
      </c>
      <c r="Z4156">
        <v>2209</v>
      </c>
      <c r="AA4156">
        <v>1</v>
      </c>
      <c r="AB4156">
        <v>883.6</v>
      </c>
    </row>
    <row r="4157" spans="1:28" x14ac:dyDescent="0.3">
      <c r="A4157" t="s">
        <v>28</v>
      </c>
      <c r="B4157" t="s">
        <v>29</v>
      </c>
      <c r="C4157" t="s">
        <v>54</v>
      </c>
      <c r="D4157" t="s">
        <v>338</v>
      </c>
      <c r="E4157" t="s">
        <v>46</v>
      </c>
      <c r="F4157" t="s">
        <v>106</v>
      </c>
      <c r="G4157">
        <v>84</v>
      </c>
      <c r="H4157">
        <v>419796</v>
      </c>
      <c r="I4157" t="s">
        <v>58</v>
      </c>
      <c r="J4157" s="1">
        <v>44031</v>
      </c>
      <c r="K4157">
        <v>1100</v>
      </c>
      <c r="L4157" t="s">
        <v>16953</v>
      </c>
      <c r="M4157" t="s">
        <v>287</v>
      </c>
      <c r="N4157" t="s">
        <v>16954</v>
      </c>
      <c r="O4157" t="s">
        <v>16955</v>
      </c>
      <c r="P4157" t="s">
        <v>39</v>
      </c>
      <c r="Q4157">
        <v>4</v>
      </c>
      <c r="R4157" t="s">
        <v>40</v>
      </c>
      <c r="S4157" t="s">
        <v>63</v>
      </c>
      <c r="T4157">
        <v>79174</v>
      </c>
      <c r="U4157" s="1">
        <v>45370</v>
      </c>
      <c r="V4157" t="s">
        <v>72</v>
      </c>
      <c r="W4157">
        <v>882010</v>
      </c>
      <c r="X4157" t="s">
        <v>14856</v>
      </c>
      <c r="Y4157">
        <v>500</v>
      </c>
      <c r="Z4157">
        <v>2710</v>
      </c>
      <c r="AA4157">
        <v>2</v>
      </c>
      <c r="AB4157">
        <v>2168</v>
      </c>
    </row>
    <row r="4158" spans="1:28" x14ac:dyDescent="0.3">
      <c r="A4158" t="s">
        <v>28</v>
      </c>
      <c r="B4158" t="s">
        <v>29</v>
      </c>
      <c r="C4158" t="s">
        <v>54</v>
      </c>
      <c r="D4158" t="s">
        <v>55</v>
      </c>
      <c r="E4158" t="s">
        <v>46</v>
      </c>
      <c r="F4158" t="s">
        <v>135</v>
      </c>
      <c r="G4158">
        <v>4</v>
      </c>
      <c r="H4158">
        <v>437728</v>
      </c>
      <c r="I4158" t="s">
        <v>58</v>
      </c>
      <c r="J4158" s="1">
        <v>44891</v>
      </c>
      <c r="K4158">
        <v>800</v>
      </c>
      <c r="L4158" t="s">
        <v>16956</v>
      </c>
      <c r="M4158" t="s">
        <v>623</v>
      </c>
      <c r="N4158" t="s">
        <v>16957</v>
      </c>
      <c r="O4158" t="s">
        <v>16958</v>
      </c>
      <c r="P4158" t="s">
        <v>87</v>
      </c>
      <c r="Q4158">
        <v>11</v>
      </c>
      <c r="R4158" t="s">
        <v>40</v>
      </c>
      <c r="S4158" t="s">
        <v>118</v>
      </c>
      <c r="T4158">
        <v>71024</v>
      </c>
      <c r="U4158" s="1">
        <v>45579</v>
      </c>
      <c r="V4158" t="s">
        <v>155</v>
      </c>
      <c r="W4158">
        <v>632621</v>
      </c>
      <c r="X4158" t="s">
        <v>16959</v>
      </c>
      <c r="Y4158">
        <v>919</v>
      </c>
      <c r="Z4158">
        <v>1215</v>
      </c>
      <c r="AA4158">
        <v>2</v>
      </c>
      <c r="AB4158">
        <v>972</v>
      </c>
    </row>
    <row r="4159" spans="1:28" x14ac:dyDescent="0.3">
      <c r="A4159" t="s">
        <v>28</v>
      </c>
      <c r="B4159" t="s">
        <v>29</v>
      </c>
      <c r="C4159" t="s">
        <v>157</v>
      </c>
      <c r="D4159" t="s">
        <v>421</v>
      </c>
      <c r="E4159" t="s">
        <v>56</v>
      </c>
      <c r="F4159" t="s">
        <v>99</v>
      </c>
      <c r="G4159">
        <v>78</v>
      </c>
      <c r="H4159">
        <v>435387</v>
      </c>
      <c r="I4159" t="s">
        <v>34</v>
      </c>
      <c r="J4159" s="1">
        <v>45146</v>
      </c>
      <c r="K4159">
        <v>1400</v>
      </c>
      <c r="L4159" t="s">
        <v>16960</v>
      </c>
      <c r="M4159" t="s">
        <v>1091</v>
      </c>
      <c r="N4159" t="s">
        <v>16961</v>
      </c>
      <c r="O4159" t="s">
        <v>16962</v>
      </c>
      <c r="P4159" t="s">
        <v>39</v>
      </c>
      <c r="Q4159">
        <v>6</v>
      </c>
      <c r="R4159" t="s">
        <v>88</v>
      </c>
      <c r="S4159" t="s">
        <v>63</v>
      </c>
      <c r="T4159">
        <v>39730</v>
      </c>
      <c r="U4159" s="1">
        <v>45350</v>
      </c>
      <c r="V4159" t="s">
        <v>119</v>
      </c>
      <c r="W4159">
        <v>713995</v>
      </c>
      <c r="X4159" t="s">
        <v>10400</v>
      </c>
      <c r="Y4159">
        <v>896</v>
      </c>
      <c r="Z4159">
        <v>971</v>
      </c>
      <c r="AA4159">
        <v>5</v>
      </c>
      <c r="AB4159">
        <v>1942</v>
      </c>
    </row>
    <row r="4160" spans="1:28" x14ac:dyDescent="0.3">
      <c r="A4160" t="s">
        <v>28</v>
      </c>
      <c r="B4160" t="s">
        <v>29</v>
      </c>
      <c r="C4160" t="s">
        <v>157</v>
      </c>
      <c r="D4160" t="s">
        <v>566</v>
      </c>
      <c r="E4160" t="s">
        <v>56</v>
      </c>
      <c r="F4160" t="s">
        <v>113</v>
      </c>
      <c r="G4160">
        <v>97</v>
      </c>
      <c r="H4160">
        <v>419191</v>
      </c>
      <c r="I4160" t="s">
        <v>34</v>
      </c>
      <c r="J4160" s="1">
        <v>45535</v>
      </c>
      <c r="K4160">
        <v>1300</v>
      </c>
      <c r="L4160" t="s">
        <v>16963</v>
      </c>
      <c r="M4160" t="s">
        <v>423</v>
      </c>
      <c r="N4160" t="s">
        <v>16964</v>
      </c>
      <c r="O4160" t="s">
        <v>16965</v>
      </c>
      <c r="P4160" t="s">
        <v>39</v>
      </c>
      <c r="Q4160">
        <v>16</v>
      </c>
      <c r="R4160" t="s">
        <v>88</v>
      </c>
      <c r="S4160" t="s">
        <v>41</v>
      </c>
      <c r="T4160">
        <v>10539</v>
      </c>
      <c r="U4160" s="1">
        <v>45565</v>
      </c>
      <c r="V4160" t="s">
        <v>180</v>
      </c>
      <c r="W4160">
        <v>479332</v>
      </c>
      <c r="X4160" t="s">
        <v>16966</v>
      </c>
      <c r="Y4160">
        <v>283</v>
      </c>
      <c r="Z4160">
        <v>1023</v>
      </c>
      <c r="AA4160">
        <v>2</v>
      </c>
      <c r="AB4160" s="2" t="s">
        <v>5126</v>
      </c>
    </row>
    <row r="4161" spans="1:28" x14ac:dyDescent="0.3">
      <c r="A4161" t="s">
        <v>28</v>
      </c>
      <c r="B4161" t="s">
        <v>29</v>
      </c>
      <c r="C4161" t="s">
        <v>30</v>
      </c>
      <c r="D4161" t="s">
        <v>31</v>
      </c>
      <c r="E4161" t="s">
        <v>46</v>
      </c>
      <c r="F4161" t="s">
        <v>83</v>
      </c>
      <c r="G4161">
        <v>13</v>
      </c>
      <c r="H4161">
        <v>420617</v>
      </c>
      <c r="I4161" t="s">
        <v>34</v>
      </c>
      <c r="J4161" s="1">
        <v>45542</v>
      </c>
      <c r="K4161">
        <v>800</v>
      </c>
      <c r="L4161" t="s">
        <v>16967</v>
      </c>
      <c r="M4161" t="s">
        <v>232</v>
      </c>
      <c r="N4161" t="s">
        <v>16968</v>
      </c>
      <c r="O4161" t="s">
        <v>16969</v>
      </c>
      <c r="P4161" t="s">
        <v>71</v>
      </c>
      <c r="Q4161">
        <v>11</v>
      </c>
      <c r="R4161" t="s">
        <v>88</v>
      </c>
      <c r="S4161" t="s">
        <v>79</v>
      </c>
      <c r="T4161">
        <v>58588</v>
      </c>
      <c r="U4161" s="1">
        <v>45534</v>
      </c>
      <c r="V4161" t="s">
        <v>64</v>
      </c>
      <c r="W4161">
        <v>423537</v>
      </c>
      <c r="X4161" t="s">
        <v>14939</v>
      </c>
      <c r="Y4161">
        <v>501</v>
      </c>
      <c r="Z4161">
        <v>1377</v>
      </c>
      <c r="AA4161">
        <v>8</v>
      </c>
      <c r="AB4161" s="2" t="s">
        <v>9210</v>
      </c>
    </row>
    <row r="4162" spans="1:28" x14ac:dyDescent="0.3">
      <c r="A4162" t="s">
        <v>28</v>
      </c>
      <c r="B4162" t="s">
        <v>29</v>
      </c>
      <c r="C4162" t="s">
        <v>193</v>
      </c>
      <c r="D4162" t="s">
        <v>55</v>
      </c>
      <c r="E4162" t="s">
        <v>32</v>
      </c>
      <c r="F4162" t="s">
        <v>106</v>
      </c>
      <c r="G4162">
        <v>9</v>
      </c>
      <c r="H4162">
        <v>430484</v>
      </c>
      <c r="I4162" t="s">
        <v>58</v>
      </c>
      <c r="J4162" s="1">
        <v>44494</v>
      </c>
      <c r="K4162">
        <v>1400</v>
      </c>
      <c r="L4162" t="s">
        <v>16970</v>
      </c>
      <c r="M4162" t="s">
        <v>319</v>
      </c>
      <c r="N4162" t="s">
        <v>16971</v>
      </c>
      <c r="O4162" t="s">
        <v>16972</v>
      </c>
      <c r="P4162" t="s">
        <v>51</v>
      </c>
      <c r="Q4162">
        <v>16</v>
      </c>
      <c r="R4162" t="s">
        <v>88</v>
      </c>
      <c r="S4162" t="s">
        <v>79</v>
      </c>
      <c r="T4162">
        <v>27436</v>
      </c>
      <c r="U4162" s="1">
        <v>45321</v>
      </c>
      <c r="V4162" t="s">
        <v>111</v>
      </c>
      <c r="W4162">
        <v>473367</v>
      </c>
      <c r="X4162" t="s">
        <v>16973</v>
      </c>
      <c r="Y4162">
        <v>710</v>
      </c>
      <c r="Z4162">
        <v>901</v>
      </c>
      <c r="AA4162">
        <v>5</v>
      </c>
      <c r="AB4162">
        <v>1802</v>
      </c>
    </row>
    <row r="4163" spans="1:28" x14ac:dyDescent="0.3">
      <c r="A4163" t="s">
        <v>28</v>
      </c>
      <c r="B4163" t="s">
        <v>29</v>
      </c>
      <c r="C4163" t="s">
        <v>66</v>
      </c>
      <c r="D4163" t="s">
        <v>74</v>
      </c>
      <c r="E4163" t="s">
        <v>46</v>
      </c>
      <c r="F4163" t="s">
        <v>99</v>
      </c>
      <c r="G4163">
        <v>97</v>
      </c>
      <c r="H4163">
        <v>423176</v>
      </c>
      <c r="I4163" t="s">
        <v>58</v>
      </c>
      <c r="J4163" s="1">
        <v>44609</v>
      </c>
      <c r="K4163">
        <v>1300</v>
      </c>
      <c r="L4163" t="s">
        <v>16974</v>
      </c>
      <c r="M4163" t="s">
        <v>200</v>
      </c>
      <c r="N4163" t="s">
        <v>16975</v>
      </c>
      <c r="O4163" t="s">
        <v>16976</v>
      </c>
      <c r="P4163" t="s">
        <v>39</v>
      </c>
      <c r="Q4163">
        <v>20</v>
      </c>
      <c r="R4163" t="s">
        <v>40</v>
      </c>
      <c r="S4163" t="s">
        <v>79</v>
      </c>
      <c r="T4163">
        <v>77010</v>
      </c>
      <c r="U4163" s="1">
        <v>45389</v>
      </c>
      <c r="V4163" t="s">
        <v>80</v>
      </c>
      <c r="W4163">
        <v>473033</v>
      </c>
      <c r="X4163" t="s">
        <v>16977</v>
      </c>
      <c r="Y4163">
        <v>902</v>
      </c>
      <c r="Z4163">
        <v>538</v>
      </c>
      <c r="AA4163">
        <v>7</v>
      </c>
      <c r="AB4163">
        <v>1506.4</v>
      </c>
    </row>
    <row r="4164" spans="1:28" x14ac:dyDescent="0.3">
      <c r="A4164" t="s">
        <v>28</v>
      </c>
      <c r="B4164" t="s">
        <v>29</v>
      </c>
      <c r="C4164" t="s">
        <v>193</v>
      </c>
      <c r="D4164" t="s">
        <v>98</v>
      </c>
      <c r="E4164" t="s">
        <v>32</v>
      </c>
      <c r="F4164" t="s">
        <v>57</v>
      </c>
      <c r="G4164">
        <v>94</v>
      </c>
      <c r="H4164">
        <v>406313</v>
      </c>
      <c r="I4164" t="s">
        <v>34</v>
      </c>
      <c r="J4164" s="1">
        <v>45127</v>
      </c>
      <c r="K4164">
        <v>950</v>
      </c>
      <c r="L4164" t="s">
        <v>16978</v>
      </c>
      <c r="M4164" t="s">
        <v>1198</v>
      </c>
      <c r="N4164" t="s">
        <v>16979</v>
      </c>
      <c r="O4164" t="s">
        <v>16980</v>
      </c>
      <c r="P4164" t="s">
        <v>51</v>
      </c>
      <c r="Q4164">
        <v>10</v>
      </c>
      <c r="R4164" t="s">
        <v>88</v>
      </c>
      <c r="S4164" t="s">
        <v>118</v>
      </c>
      <c r="T4164">
        <v>30255</v>
      </c>
      <c r="U4164" s="1">
        <v>45506</v>
      </c>
      <c r="V4164" t="s">
        <v>64</v>
      </c>
      <c r="W4164">
        <v>709449</v>
      </c>
      <c r="X4164" t="s">
        <v>16981</v>
      </c>
      <c r="Y4164">
        <v>574</v>
      </c>
      <c r="Z4164">
        <v>1588</v>
      </c>
      <c r="AA4164">
        <v>8</v>
      </c>
      <c r="AB4164">
        <v>5081.6000000000004</v>
      </c>
    </row>
    <row r="4165" spans="1:28" x14ac:dyDescent="0.3">
      <c r="A4165" t="s">
        <v>28</v>
      </c>
      <c r="B4165" t="s">
        <v>29</v>
      </c>
      <c r="C4165" t="s">
        <v>148</v>
      </c>
      <c r="D4165" t="s">
        <v>411</v>
      </c>
      <c r="E4165" t="s">
        <v>46</v>
      </c>
      <c r="F4165" t="s">
        <v>57</v>
      </c>
      <c r="G4165">
        <v>47</v>
      </c>
      <c r="H4165">
        <v>406250</v>
      </c>
      <c r="I4165" t="s">
        <v>34</v>
      </c>
      <c r="J4165" s="1">
        <v>44045</v>
      </c>
      <c r="K4165">
        <v>1200</v>
      </c>
      <c r="L4165" t="s">
        <v>16982</v>
      </c>
      <c r="M4165" t="s">
        <v>417</v>
      </c>
      <c r="N4165" t="s">
        <v>16983</v>
      </c>
      <c r="O4165" t="s">
        <v>16984</v>
      </c>
      <c r="P4165" t="s">
        <v>51</v>
      </c>
      <c r="Q4165">
        <v>10</v>
      </c>
      <c r="R4165" t="s">
        <v>40</v>
      </c>
      <c r="S4165" t="s">
        <v>118</v>
      </c>
      <c r="T4165">
        <v>89124</v>
      </c>
      <c r="U4165" s="1">
        <v>45294</v>
      </c>
      <c r="V4165" t="s">
        <v>111</v>
      </c>
      <c r="W4165">
        <v>254496</v>
      </c>
      <c r="X4165" t="s">
        <v>16985</v>
      </c>
      <c r="Y4165">
        <v>672</v>
      </c>
      <c r="Z4165">
        <v>739</v>
      </c>
      <c r="AA4165">
        <v>2</v>
      </c>
      <c r="AB4165">
        <v>591.20000000000005</v>
      </c>
    </row>
    <row r="4166" spans="1:28" x14ac:dyDescent="0.3">
      <c r="A4166" t="s">
        <v>28</v>
      </c>
      <c r="B4166" t="s">
        <v>29</v>
      </c>
      <c r="C4166" t="s">
        <v>66</v>
      </c>
      <c r="D4166" t="s">
        <v>274</v>
      </c>
      <c r="E4166" t="s">
        <v>56</v>
      </c>
      <c r="F4166" t="s">
        <v>83</v>
      </c>
      <c r="G4166">
        <v>54</v>
      </c>
      <c r="H4166">
        <v>405745</v>
      </c>
      <c r="I4166" t="s">
        <v>58</v>
      </c>
      <c r="J4166" s="1">
        <v>44022</v>
      </c>
      <c r="K4166">
        <v>1400</v>
      </c>
      <c r="L4166" t="s">
        <v>16986</v>
      </c>
      <c r="M4166" t="s">
        <v>623</v>
      </c>
      <c r="N4166" t="s">
        <v>16987</v>
      </c>
      <c r="O4166" t="s">
        <v>16988</v>
      </c>
      <c r="P4166" t="s">
        <v>87</v>
      </c>
      <c r="Q4166">
        <v>5</v>
      </c>
      <c r="R4166" t="s">
        <v>40</v>
      </c>
      <c r="S4166" t="s">
        <v>63</v>
      </c>
      <c r="T4166">
        <v>13160</v>
      </c>
      <c r="U4166" s="1">
        <v>45323</v>
      </c>
      <c r="V4166" t="s">
        <v>119</v>
      </c>
      <c r="W4166">
        <v>368045</v>
      </c>
      <c r="X4166" t="s">
        <v>16989</v>
      </c>
      <c r="Y4166">
        <v>573</v>
      </c>
      <c r="Z4166">
        <v>1625</v>
      </c>
      <c r="AA4166">
        <v>2</v>
      </c>
      <c r="AB4166">
        <v>1300</v>
      </c>
    </row>
    <row r="4167" spans="1:28" x14ac:dyDescent="0.3">
      <c r="A4167" t="s">
        <v>28</v>
      </c>
      <c r="B4167" t="s">
        <v>29</v>
      </c>
      <c r="C4167" t="s">
        <v>44</v>
      </c>
      <c r="D4167" t="s">
        <v>611</v>
      </c>
      <c r="E4167" t="s">
        <v>46</v>
      </c>
      <c r="F4167" t="s">
        <v>33</v>
      </c>
      <c r="G4167">
        <v>32</v>
      </c>
      <c r="H4167">
        <v>423489</v>
      </c>
      <c r="I4167" t="s">
        <v>34</v>
      </c>
      <c r="J4167" s="1">
        <v>45204</v>
      </c>
      <c r="K4167">
        <v>1200</v>
      </c>
      <c r="L4167" t="s">
        <v>16990</v>
      </c>
      <c r="M4167" t="s">
        <v>423</v>
      </c>
      <c r="N4167" t="s">
        <v>16991</v>
      </c>
      <c r="O4167" t="s">
        <v>16992</v>
      </c>
      <c r="P4167" t="s">
        <v>87</v>
      </c>
      <c r="Q4167">
        <v>20</v>
      </c>
      <c r="R4167" t="s">
        <v>40</v>
      </c>
      <c r="S4167" t="s">
        <v>118</v>
      </c>
      <c r="T4167">
        <v>29018</v>
      </c>
      <c r="U4167" s="1">
        <v>45438</v>
      </c>
      <c r="V4167" t="s">
        <v>140</v>
      </c>
      <c r="W4167">
        <v>806594</v>
      </c>
      <c r="X4167" t="s">
        <v>16993</v>
      </c>
      <c r="Y4167">
        <v>213</v>
      </c>
      <c r="Z4167">
        <v>2722</v>
      </c>
      <c r="AA4167">
        <v>6</v>
      </c>
      <c r="AB4167">
        <v>6532.8</v>
      </c>
    </row>
    <row r="4168" spans="1:28" x14ac:dyDescent="0.3">
      <c r="A4168" t="s">
        <v>28</v>
      </c>
      <c r="B4168" t="s">
        <v>29</v>
      </c>
      <c r="C4168" t="s">
        <v>54</v>
      </c>
      <c r="D4168" t="s">
        <v>220</v>
      </c>
      <c r="E4168" t="s">
        <v>32</v>
      </c>
      <c r="F4168" t="s">
        <v>150</v>
      </c>
      <c r="G4168">
        <v>46</v>
      </c>
      <c r="H4168">
        <v>404642</v>
      </c>
      <c r="I4168" t="s">
        <v>58</v>
      </c>
      <c r="J4168" s="1">
        <v>45556</v>
      </c>
      <c r="K4168">
        <v>800</v>
      </c>
      <c r="L4168" t="s">
        <v>14752</v>
      </c>
      <c r="M4168" t="s">
        <v>1198</v>
      </c>
      <c r="N4168" t="s">
        <v>16994</v>
      </c>
      <c r="O4168" t="s">
        <v>16995</v>
      </c>
      <c r="P4168" t="s">
        <v>71</v>
      </c>
      <c r="Q4168">
        <v>11</v>
      </c>
      <c r="R4168" t="s">
        <v>88</v>
      </c>
      <c r="S4168" t="s">
        <v>63</v>
      </c>
      <c r="T4168">
        <v>94451</v>
      </c>
      <c r="U4168" s="1">
        <v>45569</v>
      </c>
      <c r="V4168" t="s">
        <v>155</v>
      </c>
      <c r="W4168">
        <v>468333</v>
      </c>
      <c r="X4168" t="s">
        <v>16996</v>
      </c>
      <c r="Y4168">
        <v>721</v>
      </c>
      <c r="Z4168">
        <v>2909</v>
      </c>
      <c r="AA4168">
        <v>2</v>
      </c>
      <c r="AB4168" s="2" t="s">
        <v>16997</v>
      </c>
    </row>
    <row r="4169" spans="1:28" x14ac:dyDescent="0.3">
      <c r="A4169" t="s">
        <v>28</v>
      </c>
      <c r="B4169" t="s">
        <v>29</v>
      </c>
      <c r="C4169" t="s">
        <v>148</v>
      </c>
      <c r="D4169" t="s">
        <v>237</v>
      </c>
      <c r="E4169" t="s">
        <v>32</v>
      </c>
      <c r="F4169" t="s">
        <v>33</v>
      </c>
      <c r="G4169">
        <v>83</v>
      </c>
      <c r="H4169">
        <v>417064</v>
      </c>
      <c r="I4169" t="s">
        <v>58</v>
      </c>
      <c r="J4169" s="1">
        <v>44584</v>
      </c>
      <c r="K4169">
        <v>950</v>
      </c>
      <c r="L4169" t="s">
        <v>16998</v>
      </c>
      <c r="M4169" t="s">
        <v>165</v>
      </c>
      <c r="N4169" t="s">
        <v>16999</v>
      </c>
      <c r="O4169" t="s">
        <v>17000</v>
      </c>
      <c r="P4169" t="s">
        <v>71</v>
      </c>
      <c r="Q4169">
        <v>17</v>
      </c>
      <c r="R4169" t="s">
        <v>40</v>
      </c>
      <c r="S4169" t="s">
        <v>118</v>
      </c>
      <c r="T4169">
        <v>49889</v>
      </c>
      <c r="U4169" s="1">
        <v>45509</v>
      </c>
      <c r="V4169" t="s">
        <v>64</v>
      </c>
      <c r="W4169">
        <v>955661</v>
      </c>
      <c r="X4169" t="s">
        <v>17001</v>
      </c>
      <c r="Y4169">
        <v>737</v>
      </c>
      <c r="Z4169">
        <v>1361</v>
      </c>
      <c r="AA4169">
        <v>5</v>
      </c>
      <c r="AB4169">
        <v>2722</v>
      </c>
    </row>
    <row r="4170" spans="1:28" x14ac:dyDescent="0.3">
      <c r="A4170" t="s">
        <v>28</v>
      </c>
      <c r="B4170" t="s">
        <v>29</v>
      </c>
      <c r="C4170" t="s">
        <v>91</v>
      </c>
      <c r="D4170" t="s">
        <v>616</v>
      </c>
      <c r="E4170" t="s">
        <v>46</v>
      </c>
      <c r="F4170" t="s">
        <v>33</v>
      </c>
      <c r="G4170">
        <v>26</v>
      </c>
      <c r="H4170">
        <v>405562</v>
      </c>
      <c r="I4170" t="s">
        <v>58</v>
      </c>
      <c r="J4170" s="1">
        <v>44537</v>
      </c>
      <c r="K4170">
        <v>1100</v>
      </c>
      <c r="L4170" t="s">
        <v>17002</v>
      </c>
      <c r="M4170" t="s">
        <v>319</v>
      </c>
      <c r="N4170" t="s">
        <v>17003</v>
      </c>
      <c r="O4170" t="s">
        <v>17004</v>
      </c>
      <c r="P4170" t="s">
        <v>87</v>
      </c>
      <c r="Q4170">
        <v>14</v>
      </c>
      <c r="R4170" t="s">
        <v>88</v>
      </c>
      <c r="S4170" t="s">
        <v>118</v>
      </c>
      <c r="T4170">
        <v>13916</v>
      </c>
      <c r="U4170" s="1">
        <v>45521</v>
      </c>
      <c r="V4170" t="s">
        <v>64</v>
      </c>
      <c r="W4170">
        <v>434815</v>
      </c>
      <c r="X4170" t="s">
        <v>1458</v>
      </c>
      <c r="Y4170">
        <v>382</v>
      </c>
      <c r="Z4170">
        <v>682</v>
      </c>
      <c r="AA4170">
        <v>6</v>
      </c>
      <c r="AB4170" s="2" t="s">
        <v>17005</v>
      </c>
    </row>
    <row r="4171" spans="1:28" x14ac:dyDescent="0.3">
      <c r="A4171" t="s">
        <v>28</v>
      </c>
      <c r="B4171" t="s">
        <v>29</v>
      </c>
      <c r="C4171" t="s">
        <v>44</v>
      </c>
      <c r="D4171" t="s">
        <v>227</v>
      </c>
      <c r="E4171" t="s">
        <v>56</v>
      </c>
      <c r="F4171" t="s">
        <v>135</v>
      </c>
      <c r="G4171">
        <v>3</v>
      </c>
      <c r="H4171">
        <v>407152</v>
      </c>
      <c r="I4171" t="s">
        <v>34</v>
      </c>
      <c r="J4171" s="1">
        <v>45559</v>
      </c>
      <c r="K4171">
        <v>1400</v>
      </c>
      <c r="L4171" t="s">
        <v>17006</v>
      </c>
      <c r="M4171" t="s">
        <v>895</v>
      </c>
      <c r="N4171" t="s">
        <v>17007</v>
      </c>
      <c r="O4171" t="s">
        <v>17008</v>
      </c>
      <c r="P4171" t="s">
        <v>51</v>
      </c>
      <c r="Q4171">
        <v>8</v>
      </c>
      <c r="R4171" t="s">
        <v>88</v>
      </c>
      <c r="S4171" t="s">
        <v>41</v>
      </c>
      <c r="T4171">
        <v>68100</v>
      </c>
      <c r="U4171" s="1">
        <v>45526</v>
      </c>
      <c r="V4171" t="s">
        <v>64</v>
      </c>
      <c r="W4171">
        <v>154471</v>
      </c>
      <c r="X4171" t="s">
        <v>17009</v>
      </c>
      <c r="Y4171">
        <v>296</v>
      </c>
      <c r="Z4171">
        <v>2068</v>
      </c>
      <c r="AA4171">
        <v>5</v>
      </c>
      <c r="AB4171">
        <v>4136</v>
      </c>
    </row>
    <row r="4172" spans="1:28" x14ac:dyDescent="0.3">
      <c r="A4172" t="s">
        <v>28</v>
      </c>
      <c r="B4172" t="s">
        <v>29</v>
      </c>
      <c r="C4172" t="s">
        <v>54</v>
      </c>
      <c r="D4172" t="s">
        <v>317</v>
      </c>
      <c r="E4172" t="s">
        <v>46</v>
      </c>
      <c r="F4172" t="s">
        <v>57</v>
      </c>
      <c r="G4172">
        <v>57</v>
      </c>
      <c r="H4172">
        <v>433465</v>
      </c>
      <c r="I4172" t="s">
        <v>58</v>
      </c>
      <c r="J4172" s="1">
        <v>44077</v>
      </c>
      <c r="K4172">
        <v>950</v>
      </c>
      <c r="L4172" t="s">
        <v>17010</v>
      </c>
      <c r="M4172" t="s">
        <v>172</v>
      </c>
      <c r="N4172" t="s">
        <v>17011</v>
      </c>
      <c r="O4172" t="s">
        <v>17012</v>
      </c>
      <c r="P4172" t="s">
        <v>39</v>
      </c>
      <c r="Q4172">
        <v>12</v>
      </c>
      <c r="R4172" t="s">
        <v>40</v>
      </c>
      <c r="S4172" t="s">
        <v>118</v>
      </c>
      <c r="T4172">
        <v>54562</v>
      </c>
      <c r="U4172" s="1">
        <v>45413</v>
      </c>
      <c r="V4172" t="s">
        <v>140</v>
      </c>
      <c r="W4172">
        <v>993860</v>
      </c>
      <c r="X4172" t="s">
        <v>17013</v>
      </c>
      <c r="Y4172">
        <v>552</v>
      </c>
      <c r="Z4172">
        <v>2515</v>
      </c>
      <c r="AA4172">
        <v>3</v>
      </c>
      <c r="AB4172">
        <v>3018</v>
      </c>
    </row>
    <row r="4173" spans="1:28" x14ac:dyDescent="0.3">
      <c r="A4173" t="s">
        <v>28</v>
      </c>
      <c r="B4173" t="s">
        <v>29</v>
      </c>
      <c r="C4173" t="s">
        <v>66</v>
      </c>
      <c r="D4173" t="s">
        <v>92</v>
      </c>
      <c r="E4173" t="s">
        <v>56</v>
      </c>
      <c r="F4173" t="s">
        <v>83</v>
      </c>
      <c r="G4173">
        <v>50</v>
      </c>
      <c r="H4173">
        <v>411173</v>
      </c>
      <c r="I4173" t="s">
        <v>58</v>
      </c>
      <c r="J4173" s="1">
        <v>45246</v>
      </c>
      <c r="K4173">
        <v>1100</v>
      </c>
      <c r="L4173" t="s">
        <v>17014</v>
      </c>
      <c r="M4173" t="s">
        <v>417</v>
      </c>
      <c r="N4173" t="s">
        <v>17015</v>
      </c>
      <c r="O4173" t="s">
        <v>17016</v>
      </c>
      <c r="P4173" t="s">
        <v>51</v>
      </c>
      <c r="Q4173">
        <v>7</v>
      </c>
      <c r="R4173" t="s">
        <v>40</v>
      </c>
      <c r="S4173" t="s">
        <v>41</v>
      </c>
      <c r="T4173">
        <v>75536</v>
      </c>
      <c r="U4173" s="1">
        <v>45406</v>
      </c>
      <c r="V4173" t="s">
        <v>80</v>
      </c>
      <c r="W4173">
        <v>283287</v>
      </c>
      <c r="X4173" t="s">
        <v>17017</v>
      </c>
      <c r="Y4173">
        <v>714</v>
      </c>
      <c r="Z4173">
        <v>1908</v>
      </c>
      <c r="AA4173">
        <v>8</v>
      </c>
      <c r="AB4173">
        <v>6105.6</v>
      </c>
    </row>
    <row r="4174" spans="1:28" x14ac:dyDescent="0.3">
      <c r="A4174" t="s">
        <v>28</v>
      </c>
      <c r="B4174" t="s">
        <v>29</v>
      </c>
      <c r="C4174" t="s">
        <v>44</v>
      </c>
      <c r="D4174" t="s">
        <v>442</v>
      </c>
      <c r="E4174" t="s">
        <v>32</v>
      </c>
      <c r="F4174" t="s">
        <v>175</v>
      </c>
      <c r="G4174">
        <v>2</v>
      </c>
      <c r="H4174">
        <v>426746</v>
      </c>
      <c r="I4174" t="s">
        <v>34</v>
      </c>
      <c r="J4174" s="1">
        <v>44412</v>
      </c>
      <c r="K4174">
        <v>1100</v>
      </c>
      <c r="L4174" t="s">
        <v>17018</v>
      </c>
      <c r="M4174" t="s">
        <v>478</v>
      </c>
      <c r="N4174" t="s">
        <v>17019</v>
      </c>
      <c r="O4174" t="s">
        <v>17020</v>
      </c>
      <c r="P4174" t="s">
        <v>71</v>
      </c>
      <c r="Q4174">
        <v>5</v>
      </c>
      <c r="R4174" t="s">
        <v>88</v>
      </c>
      <c r="S4174" t="s">
        <v>79</v>
      </c>
      <c r="T4174">
        <v>53578</v>
      </c>
      <c r="U4174" s="1">
        <v>45479</v>
      </c>
      <c r="V4174" t="s">
        <v>126</v>
      </c>
      <c r="W4174">
        <v>514072</v>
      </c>
      <c r="X4174" t="s">
        <v>17021</v>
      </c>
      <c r="Y4174">
        <v>803</v>
      </c>
      <c r="Z4174">
        <v>1415</v>
      </c>
      <c r="AA4174">
        <v>2</v>
      </c>
      <c r="AB4174">
        <v>1132</v>
      </c>
    </row>
    <row r="4175" spans="1:28" x14ac:dyDescent="0.3">
      <c r="A4175" t="s">
        <v>28</v>
      </c>
      <c r="B4175" t="s">
        <v>29</v>
      </c>
      <c r="C4175" t="s">
        <v>54</v>
      </c>
      <c r="D4175" t="s">
        <v>220</v>
      </c>
      <c r="E4175" t="s">
        <v>32</v>
      </c>
      <c r="F4175" t="s">
        <v>106</v>
      </c>
      <c r="G4175">
        <v>66</v>
      </c>
      <c r="H4175">
        <v>416344</v>
      </c>
      <c r="I4175" t="s">
        <v>58</v>
      </c>
      <c r="J4175" s="1">
        <v>44923</v>
      </c>
      <c r="K4175">
        <v>1400</v>
      </c>
      <c r="L4175" t="s">
        <v>17022</v>
      </c>
      <c r="M4175" t="s">
        <v>596</v>
      </c>
      <c r="N4175" t="s">
        <v>17023</v>
      </c>
      <c r="O4175" t="s">
        <v>17024</v>
      </c>
      <c r="P4175" t="s">
        <v>87</v>
      </c>
      <c r="Q4175">
        <v>19</v>
      </c>
      <c r="R4175" t="s">
        <v>40</v>
      </c>
      <c r="S4175" t="s">
        <v>63</v>
      </c>
      <c r="T4175">
        <v>67074</v>
      </c>
      <c r="U4175" s="1">
        <v>45590</v>
      </c>
      <c r="V4175" t="s">
        <v>155</v>
      </c>
      <c r="W4175">
        <v>854187</v>
      </c>
      <c r="X4175" t="s">
        <v>17025</v>
      </c>
      <c r="Y4175">
        <v>616</v>
      </c>
      <c r="Z4175">
        <v>2336</v>
      </c>
      <c r="AA4175">
        <v>8</v>
      </c>
      <c r="AB4175" s="2" t="s">
        <v>7760</v>
      </c>
    </row>
    <row r="4176" spans="1:28" x14ac:dyDescent="0.3">
      <c r="A4176" t="s">
        <v>28</v>
      </c>
      <c r="B4176" t="s">
        <v>29</v>
      </c>
      <c r="C4176" t="s">
        <v>193</v>
      </c>
      <c r="D4176" t="s">
        <v>421</v>
      </c>
      <c r="E4176" t="s">
        <v>46</v>
      </c>
      <c r="F4176" t="s">
        <v>175</v>
      </c>
      <c r="G4176">
        <v>22</v>
      </c>
      <c r="H4176">
        <v>434351</v>
      </c>
      <c r="I4176" t="s">
        <v>58</v>
      </c>
      <c r="J4176" s="1">
        <v>44951</v>
      </c>
      <c r="K4176">
        <v>1200</v>
      </c>
      <c r="L4176" t="s">
        <v>17026</v>
      </c>
      <c r="M4176" t="s">
        <v>361</v>
      </c>
      <c r="N4176" t="s">
        <v>17027</v>
      </c>
      <c r="O4176" t="s">
        <v>17028</v>
      </c>
      <c r="P4176" t="s">
        <v>71</v>
      </c>
      <c r="Q4176">
        <v>5</v>
      </c>
      <c r="R4176" t="s">
        <v>40</v>
      </c>
      <c r="S4176" t="s">
        <v>79</v>
      </c>
      <c r="T4176">
        <v>27127</v>
      </c>
      <c r="U4176" s="1">
        <v>45502</v>
      </c>
      <c r="V4176" t="s">
        <v>126</v>
      </c>
      <c r="W4176">
        <v>365210</v>
      </c>
      <c r="X4176" t="s">
        <v>6879</v>
      </c>
      <c r="Y4176">
        <v>208</v>
      </c>
      <c r="Z4176">
        <v>2526</v>
      </c>
      <c r="AA4176">
        <v>6</v>
      </c>
      <c r="AB4176" s="2" t="s">
        <v>17029</v>
      </c>
    </row>
    <row r="4177" spans="1:28" x14ac:dyDescent="0.3">
      <c r="A4177" t="s">
        <v>28</v>
      </c>
      <c r="B4177" t="s">
        <v>29</v>
      </c>
      <c r="C4177" t="s">
        <v>66</v>
      </c>
      <c r="D4177" t="s">
        <v>134</v>
      </c>
      <c r="E4177" t="s">
        <v>46</v>
      </c>
      <c r="F4177" t="s">
        <v>99</v>
      </c>
      <c r="G4177">
        <v>27</v>
      </c>
      <c r="H4177">
        <v>436319</v>
      </c>
      <c r="I4177" t="s">
        <v>58</v>
      </c>
      <c r="J4177" s="1">
        <v>45318</v>
      </c>
      <c r="K4177">
        <v>950</v>
      </c>
      <c r="L4177" t="s">
        <v>17030</v>
      </c>
      <c r="M4177" t="s">
        <v>76</v>
      </c>
      <c r="N4177" t="s">
        <v>17031</v>
      </c>
      <c r="O4177" t="s">
        <v>17032</v>
      </c>
      <c r="P4177" t="s">
        <v>51</v>
      </c>
      <c r="Q4177">
        <v>20</v>
      </c>
      <c r="R4177" t="s">
        <v>88</v>
      </c>
      <c r="S4177" t="s">
        <v>63</v>
      </c>
      <c r="T4177">
        <v>18029</v>
      </c>
      <c r="U4177" s="1">
        <v>45293</v>
      </c>
      <c r="V4177" t="s">
        <v>111</v>
      </c>
      <c r="W4177">
        <v>565945</v>
      </c>
      <c r="X4177" t="s">
        <v>17033</v>
      </c>
      <c r="Y4177">
        <v>988</v>
      </c>
      <c r="Z4177">
        <v>2880</v>
      </c>
      <c r="AA4177">
        <v>2</v>
      </c>
      <c r="AB4177">
        <v>2304</v>
      </c>
    </row>
    <row r="4178" spans="1:28" x14ac:dyDescent="0.3">
      <c r="A4178" t="s">
        <v>28</v>
      </c>
      <c r="B4178" t="s">
        <v>29</v>
      </c>
      <c r="C4178" t="s">
        <v>148</v>
      </c>
      <c r="D4178" t="s">
        <v>92</v>
      </c>
      <c r="E4178" t="s">
        <v>46</v>
      </c>
      <c r="F4178" t="s">
        <v>33</v>
      </c>
      <c r="G4178">
        <v>51</v>
      </c>
      <c r="H4178">
        <v>410024</v>
      </c>
      <c r="I4178" t="s">
        <v>34</v>
      </c>
      <c r="J4178" s="1">
        <v>44625</v>
      </c>
      <c r="K4178">
        <v>800</v>
      </c>
      <c r="L4178" t="s">
        <v>17034</v>
      </c>
      <c r="M4178" t="s">
        <v>478</v>
      </c>
      <c r="N4178" t="s">
        <v>17035</v>
      </c>
      <c r="O4178" t="s">
        <v>17036</v>
      </c>
      <c r="P4178" t="s">
        <v>87</v>
      </c>
      <c r="Q4178">
        <v>15</v>
      </c>
      <c r="R4178" t="s">
        <v>88</v>
      </c>
      <c r="S4178" t="s">
        <v>118</v>
      </c>
      <c r="T4178">
        <v>15400</v>
      </c>
      <c r="U4178" s="1">
        <v>45301</v>
      </c>
      <c r="V4178" t="s">
        <v>111</v>
      </c>
      <c r="W4178">
        <v>386403</v>
      </c>
      <c r="X4178" t="s">
        <v>17037</v>
      </c>
      <c r="Y4178">
        <v>443</v>
      </c>
      <c r="Z4178">
        <v>2449</v>
      </c>
      <c r="AA4178">
        <v>5</v>
      </c>
      <c r="AB4178">
        <v>4898</v>
      </c>
    </row>
    <row r="4179" spans="1:28" x14ac:dyDescent="0.3">
      <c r="A4179" t="s">
        <v>28</v>
      </c>
      <c r="B4179" t="s">
        <v>29</v>
      </c>
      <c r="C4179" t="s">
        <v>66</v>
      </c>
      <c r="D4179" t="s">
        <v>98</v>
      </c>
      <c r="E4179" t="s">
        <v>32</v>
      </c>
      <c r="F4179" t="s">
        <v>135</v>
      </c>
      <c r="G4179">
        <v>11</v>
      </c>
      <c r="H4179">
        <v>432820</v>
      </c>
      <c r="I4179" t="s">
        <v>58</v>
      </c>
      <c r="J4179" s="1">
        <v>44519</v>
      </c>
      <c r="K4179">
        <v>1200</v>
      </c>
      <c r="L4179" t="s">
        <v>17038</v>
      </c>
      <c r="M4179" t="s">
        <v>366</v>
      </c>
      <c r="N4179" t="s">
        <v>17039</v>
      </c>
      <c r="O4179">
        <f>1-666-111-2531</f>
        <v>-3307</v>
      </c>
      <c r="P4179" t="s">
        <v>87</v>
      </c>
      <c r="Q4179">
        <v>4</v>
      </c>
      <c r="R4179" t="s">
        <v>88</v>
      </c>
      <c r="S4179" t="s">
        <v>79</v>
      </c>
      <c r="T4179">
        <v>87673</v>
      </c>
      <c r="U4179" s="1">
        <v>45496</v>
      </c>
      <c r="V4179" t="s">
        <v>126</v>
      </c>
      <c r="W4179">
        <v>504749</v>
      </c>
      <c r="X4179" t="s">
        <v>17040</v>
      </c>
      <c r="Y4179">
        <v>672</v>
      </c>
      <c r="Z4179">
        <v>1951</v>
      </c>
      <c r="AA4179">
        <v>8</v>
      </c>
      <c r="AB4179" s="2" t="s">
        <v>17041</v>
      </c>
    </row>
    <row r="4180" spans="1:28" x14ac:dyDescent="0.3">
      <c r="A4180" t="s">
        <v>28</v>
      </c>
      <c r="B4180" t="s">
        <v>29</v>
      </c>
      <c r="C4180" t="s">
        <v>157</v>
      </c>
      <c r="D4180" t="s">
        <v>524</v>
      </c>
      <c r="E4180" t="s">
        <v>32</v>
      </c>
      <c r="F4180" t="s">
        <v>135</v>
      </c>
      <c r="G4180">
        <v>78</v>
      </c>
      <c r="H4180">
        <v>400911</v>
      </c>
      <c r="I4180" t="s">
        <v>58</v>
      </c>
      <c r="J4180" s="1">
        <v>44823</v>
      </c>
      <c r="K4180">
        <v>800</v>
      </c>
      <c r="L4180" t="s">
        <v>17042</v>
      </c>
      <c r="M4180" t="s">
        <v>115</v>
      </c>
      <c r="N4180" t="s">
        <v>17043</v>
      </c>
      <c r="O4180" t="s">
        <v>17044</v>
      </c>
      <c r="P4180" t="s">
        <v>51</v>
      </c>
      <c r="Q4180">
        <v>7</v>
      </c>
      <c r="R4180" t="s">
        <v>88</v>
      </c>
      <c r="S4180" t="s">
        <v>79</v>
      </c>
      <c r="T4180">
        <v>68788</v>
      </c>
      <c r="U4180" s="1">
        <v>45428</v>
      </c>
      <c r="V4180" t="s">
        <v>140</v>
      </c>
      <c r="W4180">
        <v>400850</v>
      </c>
      <c r="X4180" t="s">
        <v>17045</v>
      </c>
      <c r="Y4180">
        <v>888</v>
      </c>
      <c r="Z4180">
        <v>1899</v>
      </c>
      <c r="AA4180">
        <v>8</v>
      </c>
      <c r="AB4180">
        <v>6076.8</v>
      </c>
    </row>
    <row r="4181" spans="1:28" x14ac:dyDescent="0.3">
      <c r="A4181" t="s">
        <v>28</v>
      </c>
      <c r="B4181" t="s">
        <v>29</v>
      </c>
      <c r="C4181" t="s">
        <v>148</v>
      </c>
      <c r="D4181" t="s">
        <v>621</v>
      </c>
      <c r="E4181" t="s">
        <v>46</v>
      </c>
      <c r="F4181" t="s">
        <v>150</v>
      </c>
      <c r="G4181">
        <v>82</v>
      </c>
      <c r="H4181">
        <v>420296</v>
      </c>
      <c r="I4181" t="s">
        <v>34</v>
      </c>
      <c r="J4181" s="1">
        <v>44461</v>
      </c>
      <c r="K4181">
        <v>950</v>
      </c>
      <c r="L4181" t="s">
        <v>17046</v>
      </c>
      <c r="M4181" t="s">
        <v>2054</v>
      </c>
      <c r="N4181" t="s">
        <v>17047</v>
      </c>
      <c r="O4181">
        <v>5319372354</v>
      </c>
      <c r="P4181" t="s">
        <v>71</v>
      </c>
      <c r="Q4181">
        <v>19</v>
      </c>
      <c r="R4181" t="s">
        <v>88</v>
      </c>
      <c r="S4181" t="s">
        <v>41</v>
      </c>
      <c r="T4181">
        <v>34338</v>
      </c>
      <c r="U4181" s="1">
        <v>45498</v>
      </c>
      <c r="V4181" t="s">
        <v>126</v>
      </c>
      <c r="W4181">
        <v>527616</v>
      </c>
      <c r="X4181" t="s">
        <v>17048</v>
      </c>
      <c r="Y4181">
        <v>971</v>
      </c>
      <c r="Z4181">
        <v>1332</v>
      </c>
      <c r="AA4181">
        <v>5</v>
      </c>
      <c r="AB4181">
        <v>2664</v>
      </c>
    </row>
    <row r="4182" spans="1:28" x14ac:dyDescent="0.3">
      <c r="A4182" t="s">
        <v>28</v>
      </c>
      <c r="B4182" t="s">
        <v>29</v>
      </c>
      <c r="C4182" t="s">
        <v>66</v>
      </c>
      <c r="D4182" t="s">
        <v>254</v>
      </c>
      <c r="E4182" t="s">
        <v>32</v>
      </c>
      <c r="F4182" t="s">
        <v>355</v>
      </c>
      <c r="G4182">
        <v>48</v>
      </c>
      <c r="H4182">
        <v>410837</v>
      </c>
      <c r="I4182" t="s">
        <v>34</v>
      </c>
      <c r="J4182" s="1">
        <v>44460</v>
      </c>
      <c r="K4182">
        <v>1100</v>
      </c>
      <c r="L4182" t="s">
        <v>17049</v>
      </c>
      <c r="M4182" t="s">
        <v>731</v>
      </c>
      <c r="N4182" t="s">
        <v>17050</v>
      </c>
      <c r="O4182" t="s">
        <v>17051</v>
      </c>
      <c r="P4182" t="s">
        <v>39</v>
      </c>
      <c r="Q4182">
        <v>15</v>
      </c>
      <c r="R4182" t="s">
        <v>88</v>
      </c>
      <c r="S4182" t="s">
        <v>41</v>
      </c>
      <c r="T4182">
        <v>70997</v>
      </c>
      <c r="U4182" s="1">
        <v>45356</v>
      </c>
      <c r="V4182" t="s">
        <v>72</v>
      </c>
      <c r="W4182">
        <v>449766</v>
      </c>
      <c r="X4182" t="s">
        <v>17052</v>
      </c>
      <c r="Y4182">
        <v>541</v>
      </c>
      <c r="Z4182">
        <v>2679</v>
      </c>
      <c r="AA4182">
        <v>6</v>
      </c>
      <c r="AB4182">
        <v>6429.6</v>
      </c>
    </row>
    <row r="4183" spans="1:28" x14ac:dyDescent="0.3">
      <c r="A4183" t="s">
        <v>28</v>
      </c>
      <c r="B4183" t="s">
        <v>29</v>
      </c>
      <c r="C4183" t="s">
        <v>157</v>
      </c>
      <c r="D4183" t="s">
        <v>267</v>
      </c>
      <c r="E4183" t="s">
        <v>32</v>
      </c>
      <c r="F4183" t="s">
        <v>99</v>
      </c>
      <c r="G4183">
        <v>5</v>
      </c>
      <c r="H4183">
        <v>407253</v>
      </c>
      <c r="I4183" t="s">
        <v>34</v>
      </c>
      <c r="J4183" s="1">
        <v>45299</v>
      </c>
      <c r="K4183">
        <v>950</v>
      </c>
      <c r="L4183" t="s">
        <v>17053</v>
      </c>
      <c r="M4183" t="s">
        <v>1198</v>
      </c>
      <c r="N4183" t="s">
        <v>17054</v>
      </c>
      <c r="O4183" t="s">
        <v>17055</v>
      </c>
      <c r="P4183" t="s">
        <v>39</v>
      </c>
      <c r="Q4183">
        <v>20</v>
      </c>
      <c r="R4183" t="s">
        <v>88</v>
      </c>
      <c r="S4183" t="s">
        <v>63</v>
      </c>
      <c r="T4183">
        <v>27033</v>
      </c>
      <c r="U4183" s="1">
        <v>45402</v>
      </c>
      <c r="V4183" t="s">
        <v>80</v>
      </c>
      <c r="W4183">
        <v>847405</v>
      </c>
      <c r="X4183" t="s">
        <v>17056</v>
      </c>
      <c r="Y4183">
        <v>390</v>
      </c>
      <c r="Z4183">
        <v>1802</v>
      </c>
      <c r="AA4183">
        <v>2</v>
      </c>
      <c r="AB4183" s="2" t="s">
        <v>17057</v>
      </c>
    </row>
    <row r="4184" spans="1:28" x14ac:dyDescent="0.3">
      <c r="A4184" t="s">
        <v>28</v>
      </c>
      <c r="B4184" t="s">
        <v>29</v>
      </c>
      <c r="C4184" t="s">
        <v>91</v>
      </c>
      <c r="D4184" t="s">
        <v>149</v>
      </c>
      <c r="E4184" t="s">
        <v>46</v>
      </c>
      <c r="F4184" t="s">
        <v>57</v>
      </c>
      <c r="G4184">
        <v>22</v>
      </c>
      <c r="H4184">
        <v>407213</v>
      </c>
      <c r="I4184" t="s">
        <v>58</v>
      </c>
      <c r="J4184" s="1">
        <v>44439</v>
      </c>
      <c r="K4184">
        <v>1300</v>
      </c>
      <c r="L4184" t="s">
        <v>1051</v>
      </c>
      <c r="M4184" t="s">
        <v>250</v>
      </c>
      <c r="N4184" t="s">
        <v>17058</v>
      </c>
      <c r="O4184" t="s">
        <v>17059</v>
      </c>
      <c r="P4184" t="s">
        <v>71</v>
      </c>
      <c r="Q4184">
        <v>10</v>
      </c>
      <c r="R4184" t="s">
        <v>88</v>
      </c>
      <c r="S4184" t="s">
        <v>118</v>
      </c>
      <c r="T4184">
        <v>64102</v>
      </c>
      <c r="U4184" s="1">
        <v>45587</v>
      </c>
      <c r="V4184" t="s">
        <v>155</v>
      </c>
      <c r="W4184">
        <v>148881</v>
      </c>
      <c r="X4184" t="s">
        <v>17060</v>
      </c>
      <c r="Y4184">
        <v>337</v>
      </c>
      <c r="Z4184">
        <v>1738</v>
      </c>
      <c r="AA4184">
        <v>5</v>
      </c>
      <c r="AB4184">
        <v>3476</v>
      </c>
    </row>
    <row r="4185" spans="1:28" x14ac:dyDescent="0.3">
      <c r="A4185" t="s">
        <v>28</v>
      </c>
      <c r="B4185" t="s">
        <v>29</v>
      </c>
      <c r="C4185" t="s">
        <v>66</v>
      </c>
      <c r="D4185" t="s">
        <v>248</v>
      </c>
      <c r="E4185" t="s">
        <v>32</v>
      </c>
      <c r="F4185" t="s">
        <v>355</v>
      </c>
      <c r="G4185">
        <v>39</v>
      </c>
      <c r="H4185">
        <v>416863</v>
      </c>
      <c r="I4185" t="s">
        <v>34</v>
      </c>
      <c r="J4185" s="1">
        <v>45570</v>
      </c>
      <c r="K4185">
        <v>1400</v>
      </c>
      <c r="L4185" t="s">
        <v>17061</v>
      </c>
      <c r="M4185" t="s">
        <v>1483</v>
      </c>
      <c r="N4185" t="s">
        <v>17062</v>
      </c>
      <c r="O4185" t="s">
        <v>17063</v>
      </c>
      <c r="P4185" t="s">
        <v>71</v>
      </c>
      <c r="Q4185">
        <v>4</v>
      </c>
      <c r="R4185" t="s">
        <v>40</v>
      </c>
      <c r="S4185" t="s">
        <v>79</v>
      </c>
      <c r="T4185">
        <v>65687</v>
      </c>
      <c r="U4185" s="1">
        <v>45519</v>
      </c>
      <c r="V4185" t="s">
        <v>64</v>
      </c>
      <c r="W4185">
        <v>706474</v>
      </c>
      <c r="X4185" t="s">
        <v>17064</v>
      </c>
      <c r="Y4185">
        <v>773</v>
      </c>
      <c r="Z4185">
        <v>1466</v>
      </c>
      <c r="AA4185">
        <v>6</v>
      </c>
      <c r="AB4185">
        <v>3518.4</v>
      </c>
    </row>
    <row r="4186" spans="1:28" x14ac:dyDescent="0.3">
      <c r="A4186" t="s">
        <v>28</v>
      </c>
      <c r="B4186" t="s">
        <v>29</v>
      </c>
      <c r="C4186" t="s">
        <v>66</v>
      </c>
      <c r="D4186" t="s">
        <v>220</v>
      </c>
      <c r="E4186" t="s">
        <v>56</v>
      </c>
      <c r="F4186" t="s">
        <v>113</v>
      </c>
      <c r="G4186">
        <v>23</v>
      </c>
      <c r="H4186">
        <v>422758</v>
      </c>
      <c r="I4186" t="s">
        <v>34</v>
      </c>
      <c r="J4186" s="1">
        <v>44085</v>
      </c>
      <c r="K4186">
        <v>1300</v>
      </c>
      <c r="L4186" t="s">
        <v>17065</v>
      </c>
      <c r="M4186" t="s">
        <v>177</v>
      </c>
      <c r="N4186" t="s">
        <v>17066</v>
      </c>
      <c r="O4186" t="s">
        <v>17067</v>
      </c>
      <c r="P4186" t="s">
        <v>87</v>
      </c>
      <c r="Q4186">
        <v>11</v>
      </c>
      <c r="R4186" t="s">
        <v>88</v>
      </c>
      <c r="S4186" t="s">
        <v>63</v>
      </c>
      <c r="T4186">
        <v>40558</v>
      </c>
      <c r="U4186" s="1">
        <v>45518</v>
      </c>
      <c r="V4186" t="s">
        <v>64</v>
      </c>
      <c r="W4186">
        <v>234425</v>
      </c>
      <c r="X4186" t="s">
        <v>17068</v>
      </c>
      <c r="Y4186">
        <v>988</v>
      </c>
      <c r="Z4186">
        <v>1331</v>
      </c>
      <c r="AA4186">
        <v>7</v>
      </c>
      <c r="AB4186">
        <v>3726.8</v>
      </c>
    </row>
    <row r="4187" spans="1:28" x14ac:dyDescent="0.3">
      <c r="A4187" t="s">
        <v>28</v>
      </c>
      <c r="B4187" t="s">
        <v>29</v>
      </c>
      <c r="C4187" t="s">
        <v>157</v>
      </c>
      <c r="D4187" t="s">
        <v>338</v>
      </c>
      <c r="E4187" t="s">
        <v>56</v>
      </c>
      <c r="F4187" t="s">
        <v>99</v>
      </c>
      <c r="G4187">
        <v>39</v>
      </c>
      <c r="H4187">
        <v>433713</v>
      </c>
      <c r="I4187" t="s">
        <v>34</v>
      </c>
      <c r="J4187" s="1">
        <v>45492</v>
      </c>
      <c r="K4187">
        <v>1100</v>
      </c>
      <c r="L4187" t="s">
        <v>17069</v>
      </c>
      <c r="M4187" t="s">
        <v>351</v>
      </c>
      <c r="N4187" t="s">
        <v>17070</v>
      </c>
      <c r="O4187" t="s">
        <v>17071</v>
      </c>
      <c r="P4187" t="s">
        <v>71</v>
      </c>
      <c r="Q4187">
        <v>13</v>
      </c>
      <c r="R4187" t="s">
        <v>40</v>
      </c>
      <c r="S4187" t="s">
        <v>118</v>
      </c>
      <c r="T4187">
        <v>24097</v>
      </c>
      <c r="U4187" s="1">
        <v>45618</v>
      </c>
      <c r="V4187" t="s">
        <v>42</v>
      </c>
      <c r="W4187">
        <v>486061</v>
      </c>
      <c r="X4187" t="s">
        <v>17072</v>
      </c>
      <c r="Y4187">
        <v>663</v>
      </c>
      <c r="Z4187">
        <v>2672</v>
      </c>
      <c r="AA4187">
        <v>1</v>
      </c>
      <c r="AB4187">
        <v>1068.8</v>
      </c>
    </row>
    <row r="4188" spans="1:28" x14ac:dyDescent="0.3">
      <c r="A4188" t="s">
        <v>28</v>
      </c>
      <c r="B4188" t="s">
        <v>29</v>
      </c>
      <c r="C4188" t="s">
        <v>54</v>
      </c>
      <c r="D4188" t="s">
        <v>621</v>
      </c>
      <c r="E4188" t="s">
        <v>46</v>
      </c>
      <c r="F4188" t="s">
        <v>47</v>
      </c>
      <c r="G4188">
        <v>70</v>
      </c>
      <c r="H4188">
        <v>414461</v>
      </c>
      <c r="I4188" t="s">
        <v>58</v>
      </c>
      <c r="J4188" s="1">
        <v>45074</v>
      </c>
      <c r="K4188">
        <v>1200</v>
      </c>
      <c r="L4188" t="s">
        <v>17073</v>
      </c>
      <c r="M4188" t="s">
        <v>487</v>
      </c>
      <c r="N4188" t="s">
        <v>17074</v>
      </c>
      <c r="O4188" t="s">
        <v>17075</v>
      </c>
      <c r="P4188" t="s">
        <v>51</v>
      </c>
      <c r="Q4188">
        <v>9</v>
      </c>
      <c r="R4188" t="s">
        <v>40</v>
      </c>
      <c r="S4188" t="s">
        <v>63</v>
      </c>
      <c r="T4188">
        <v>83160</v>
      </c>
      <c r="U4188" s="1">
        <v>45515</v>
      </c>
      <c r="V4188" t="s">
        <v>64</v>
      </c>
      <c r="W4188">
        <v>988607</v>
      </c>
      <c r="X4188" t="s">
        <v>17076</v>
      </c>
      <c r="Y4188">
        <v>518</v>
      </c>
      <c r="Z4188">
        <v>1554</v>
      </c>
      <c r="AA4188">
        <v>7</v>
      </c>
      <c r="AB4188">
        <v>4351.2</v>
      </c>
    </row>
    <row r="4189" spans="1:28" x14ac:dyDescent="0.3">
      <c r="A4189" t="s">
        <v>28</v>
      </c>
      <c r="B4189" t="s">
        <v>29</v>
      </c>
      <c r="C4189" t="s">
        <v>30</v>
      </c>
      <c r="D4189" t="s">
        <v>261</v>
      </c>
      <c r="E4189" t="s">
        <v>46</v>
      </c>
      <c r="F4189" t="s">
        <v>113</v>
      </c>
      <c r="G4189">
        <v>22</v>
      </c>
      <c r="H4189">
        <v>419438</v>
      </c>
      <c r="I4189" t="s">
        <v>58</v>
      </c>
      <c r="J4189" s="1">
        <v>43990</v>
      </c>
      <c r="K4189">
        <v>1300</v>
      </c>
      <c r="L4189" t="s">
        <v>17077</v>
      </c>
      <c r="M4189" t="s">
        <v>49</v>
      </c>
      <c r="N4189" t="s">
        <v>17078</v>
      </c>
      <c r="O4189" t="s">
        <v>17079</v>
      </c>
      <c r="P4189" t="s">
        <v>39</v>
      </c>
      <c r="Q4189">
        <v>4</v>
      </c>
      <c r="R4189" t="s">
        <v>40</v>
      </c>
      <c r="S4189" t="s">
        <v>41</v>
      </c>
      <c r="T4189">
        <v>63539</v>
      </c>
      <c r="U4189" s="1">
        <v>45517</v>
      </c>
      <c r="V4189" t="s">
        <v>64</v>
      </c>
      <c r="W4189">
        <v>463470</v>
      </c>
      <c r="X4189" t="s">
        <v>17080</v>
      </c>
      <c r="Y4189">
        <v>625</v>
      </c>
      <c r="Z4189">
        <v>2281</v>
      </c>
      <c r="AA4189">
        <v>6</v>
      </c>
      <c r="AB4189" s="2" t="s">
        <v>17081</v>
      </c>
    </row>
    <row r="4190" spans="1:28" x14ac:dyDescent="0.3">
      <c r="A4190" t="s">
        <v>28</v>
      </c>
      <c r="B4190" t="s">
        <v>29</v>
      </c>
      <c r="C4190" t="s">
        <v>66</v>
      </c>
      <c r="D4190" t="s">
        <v>92</v>
      </c>
      <c r="E4190" t="s">
        <v>56</v>
      </c>
      <c r="F4190" t="s">
        <v>47</v>
      </c>
      <c r="G4190">
        <v>15</v>
      </c>
      <c r="H4190">
        <v>438406</v>
      </c>
      <c r="I4190" t="s">
        <v>58</v>
      </c>
      <c r="J4190" s="1">
        <v>44717</v>
      </c>
      <c r="K4190">
        <v>1000</v>
      </c>
      <c r="L4190" t="s">
        <v>17082</v>
      </c>
      <c r="M4190" t="s">
        <v>482</v>
      </c>
      <c r="N4190" t="s">
        <v>17083</v>
      </c>
      <c r="O4190" t="s">
        <v>17084</v>
      </c>
      <c r="P4190" t="s">
        <v>39</v>
      </c>
      <c r="Q4190">
        <v>6</v>
      </c>
      <c r="R4190" t="s">
        <v>88</v>
      </c>
      <c r="S4190" t="s">
        <v>79</v>
      </c>
      <c r="T4190">
        <v>23377</v>
      </c>
      <c r="U4190" s="1">
        <v>45513</v>
      </c>
      <c r="V4190" t="s">
        <v>64</v>
      </c>
      <c r="W4190">
        <v>791418</v>
      </c>
      <c r="X4190" t="s">
        <v>17085</v>
      </c>
      <c r="Y4190">
        <v>728</v>
      </c>
      <c r="Z4190">
        <v>2401</v>
      </c>
      <c r="AA4190">
        <v>5</v>
      </c>
      <c r="AB4190">
        <v>4802</v>
      </c>
    </row>
    <row r="4191" spans="1:28" x14ac:dyDescent="0.3">
      <c r="A4191" t="s">
        <v>28</v>
      </c>
      <c r="B4191" t="s">
        <v>29</v>
      </c>
      <c r="C4191" t="s">
        <v>157</v>
      </c>
      <c r="D4191" t="s">
        <v>182</v>
      </c>
      <c r="E4191" t="s">
        <v>56</v>
      </c>
      <c r="F4191" t="s">
        <v>99</v>
      </c>
      <c r="G4191">
        <v>19</v>
      </c>
      <c r="H4191">
        <v>429493</v>
      </c>
      <c r="I4191" t="s">
        <v>34</v>
      </c>
      <c r="J4191" s="1">
        <v>43967</v>
      </c>
      <c r="K4191">
        <v>950</v>
      </c>
      <c r="L4191" t="s">
        <v>17086</v>
      </c>
      <c r="M4191" t="s">
        <v>115</v>
      </c>
      <c r="N4191" t="s">
        <v>17087</v>
      </c>
      <c r="O4191" t="s">
        <v>17088</v>
      </c>
      <c r="P4191" t="s">
        <v>39</v>
      </c>
      <c r="Q4191">
        <v>20</v>
      </c>
      <c r="R4191" t="s">
        <v>40</v>
      </c>
      <c r="S4191" t="s">
        <v>118</v>
      </c>
      <c r="T4191">
        <v>88928</v>
      </c>
      <c r="U4191" s="1">
        <v>45551</v>
      </c>
      <c r="V4191" t="s">
        <v>180</v>
      </c>
      <c r="W4191">
        <v>422182</v>
      </c>
      <c r="X4191" t="s">
        <v>17089</v>
      </c>
      <c r="Y4191">
        <v>908</v>
      </c>
      <c r="Z4191">
        <v>2330</v>
      </c>
      <c r="AA4191">
        <v>4</v>
      </c>
      <c r="AB4191">
        <v>3728</v>
      </c>
    </row>
    <row r="4192" spans="1:28" x14ac:dyDescent="0.3">
      <c r="A4192" t="s">
        <v>28</v>
      </c>
      <c r="B4192" t="s">
        <v>29</v>
      </c>
      <c r="C4192" t="s">
        <v>193</v>
      </c>
      <c r="D4192" t="s">
        <v>524</v>
      </c>
      <c r="E4192" t="s">
        <v>46</v>
      </c>
      <c r="F4192" t="s">
        <v>57</v>
      </c>
      <c r="G4192">
        <v>89</v>
      </c>
      <c r="H4192">
        <v>428768</v>
      </c>
      <c r="I4192" t="s">
        <v>34</v>
      </c>
      <c r="J4192" s="1">
        <v>44985</v>
      </c>
      <c r="K4192">
        <v>1200</v>
      </c>
      <c r="L4192" t="s">
        <v>17090</v>
      </c>
      <c r="M4192" t="s">
        <v>1030</v>
      </c>
      <c r="N4192" t="s">
        <v>17091</v>
      </c>
      <c r="O4192" t="s">
        <v>17092</v>
      </c>
      <c r="P4192" t="s">
        <v>71</v>
      </c>
      <c r="Q4192">
        <v>14</v>
      </c>
      <c r="R4192" t="s">
        <v>88</v>
      </c>
      <c r="S4192" t="s">
        <v>118</v>
      </c>
      <c r="T4192">
        <v>18747</v>
      </c>
      <c r="U4192" s="1">
        <v>45334</v>
      </c>
      <c r="V4192" t="s">
        <v>119</v>
      </c>
      <c r="W4192">
        <v>579530</v>
      </c>
      <c r="X4192" t="s">
        <v>17093</v>
      </c>
      <c r="Y4192">
        <v>481</v>
      </c>
      <c r="Z4192">
        <v>2300</v>
      </c>
      <c r="AA4192">
        <v>4</v>
      </c>
      <c r="AB4192">
        <v>3680</v>
      </c>
    </row>
    <row r="4193" spans="1:28" x14ac:dyDescent="0.3">
      <c r="A4193" t="s">
        <v>28</v>
      </c>
      <c r="B4193" t="s">
        <v>29</v>
      </c>
      <c r="C4193" t="s">
        <v>54</v>
      </c>
      <c r="D4193" t="s">
        <v>364</v>
      </c>
      <c r="E4193" t="s">
        <v>56</v>
      </c>
      <c r="F4193" t="s">
        <v>150</v>
      </c>
      <c r="G4193">
        <v>62</v>
      </c>
      <c r="H4193">
        <v>424814</v>
      </c>
      <c r="I4193" t="s">
        <v>34</v>
      </c>
      <c r="J4193" s="1">
        <v>45199</v>
      </c>
      <c r="K4193">
        <v>1200</v>
      </c>
      <c r="L4193" t="s">
        <v>17094</v>
      </c>
      <c r="M4193" t="s">
        <v>1007</v>
      </c>
      <c r="N4193" t="s">
        <v>17095</v>
      </c>
      <c r="O4193" t="s">
        <v>17096</v>
      </c>
      <c r="P4193" t="s">
        <v>39</v>
      </c>
      <c r="Q4193">
        <v>11</v>
      </c>
      <c r="R4193" t="s">
        <v>40</v>
      </c>
      <c r="S4193" t="s">
        <v>79</v>
      </c>
      <c r="T4193">
        <v>97579</v>
      </c>
      <c r="U4193" s="1">
        <v>45576</v>
      </c>
      <c r="V4193" t="s">
        <v>155</v>
      </c>
      <c r="W4193">
        <v>358832</v>
      </c>
      <c r="X4193" t="s">
        <v>17097</v>
      </c>
      <c r="Y4193">
        <v>846</v>
      </c>
      <c r="Z4193">
        <v>1579</v>
      </c>
      <c r="AA4193">
        <v>2</v>
      </c>
      <c r="AB4193">
        <v>1263.2</v>
      </c>
    </row>
    <row r="4194" spans="1:28" x14ac:dyDescent="0.3">
      <c r="A4194" t="s">
        <v>28</v>
      </c>
      <c r="B4194" t="s">
        <v>29</v>
      </c>
      <c r="C4194" t="s">
        <v>193</v>
      </c>
      <c r="D4194" t="s">
        <v>291</v>
      </c>
      <c r="E4194" t="s">
        <v>46</v>
      </c>
      <c r="F4194" t="s">
        <v>135</v>
      </c>
      <c r="G4194">
        <v>34</v>
      </c>
      <c r="H4194">
        <v>411660</v>
      </c>
      <c r="I4194" t="s">
        <v>34</v>
      </c>
      <c r="J4194" s="1">
        <v>44620</v>
      </c>
      <c r="K4194">
        <v>1300</v>
      </c>
      <c r="L4194" t="s">
        <v>17098</v>
      </c>
      <c r="M4194" t="s">
        <v>172</v>
      </c>
      <c r="N4194" t="s">
        <v>17099</v>
      </c>
      <c r="O4194" t="s">
        <v>17100</v>
      </c>
      <c r="P4194" t="s">
        <v>51</v>
      </c>
      <c r="Q4194">
        <v>15</v>
      </c>
      <c r="R4194" t="s">
        <v>88</v>
      </c>
      <c r="S4194" t="s">
        <v>79</v>
      </c>
      <c r="T4194">
        <v>66720</v>
      </c>
      <c r="U4194" s="1">
        <v>45598</v>
      </c>
      <c r="V4194" t="s">
        <v>42</v>
      </c>
      <c r="W4194">
        <v>497592</v>
      </c>
      <c r="X4194" t="s">
        <v>17101</v>
      </c>
      <c r="Y4194">
        <v>994</v>
      </c>
      <c r="Z4194">
        <v>2828</v>
      </c>
      <c r="AA4194">
        <v>6</v>
      </c>
      <c r="AB4194" s="2" t="s">
        <v>3241</v>
      </c>
    </row>
    <row r="4195" spans="1:28" x14ac:dyDescent="0.3">
      <c r="A4195" t="s">
        <v>28</v>
      </c>
      <c r="B4195" t="s">
        <v>29</v>
      </c>
      <c r="C4195" t="s">
        <v>157</v>
      </c>
      <c r="D4195" t="s">
        <v>248</v>
      </c>
      <c r="E4195" t="s">
        <v>56</v>
      </c>
      <c r="F4195" t="s">
        <v>33</v>
      </c>
      <c r="G4195">
        <v>75</v>
      </c>
      <c r="H4195">
        <v>435470</v>
      </c>
      <c r="I4195" t="s">
        <v>58</v>
      </c>
      <c r="J4195" s="1">
        <v>45096</v>
      </c>
      <c r="K4195">
        <v>1200</v>
      </c>
      <c r="L4195" t="s">
        <v>17102</v>
      </c>
      <c r="M4195" t="s">
        <v>1253</v>
      </c>
      <c r="N4195" t="s">
        <v>17103</v>
      </c>
      <c r="O4195" t="s">
        <v>17104</v>
      </c>
      <c r="P4195" t="s">
        <v>51</v>
      </c>
      <c r="Q4195">
        <v>15</v>
      </c>
      <c r="R4195" t="s">
        <v>40</v>
      </c>
      <c r="S4195" t="s">
        <v>41</v>
      </c>
      <c r="T4195">
        <v>69687</v>
      </c>
      <c r="U4195" s="1">
        <v>45421</v>
      </c>
      <c r="V4195" t="s">
        <v>140</v>
      </c>
      <c r="W4195">
        <v>730599</v>
      </c>
      <c r="X4195" t="s">
        <v>17105</v>
      </c>
      <c r="Y4195">
        <v>647</v>
      </c>
      <c r="Z4195">
        <v>2118</v>
      </c>
      <c r="AA4195">
        <v>6</v>
      </c>
      <c r="AB4195" s="2" t="s">
        <v>17106</v>
      </c>
    </row>
    <row r="4196" spans="1:28" x14ac:dyDescent="0.3">
      <c r="A4196" t="s">
        <v>28</v>
      </c>
      <c r="B4196" t="s">
        <v>29</v>
      </c>
      <c r="C4196" t="s">
        <v>157</v>
      </c>
      <c r="D4196" t="s">
        <v>338</v>
      </c>
      <c r="E4196" t="s">
        <v>32</v>
      </c>
      <c r="F4196" t="s">
        <v>106</v>
      </c>
      <c r="G4196">
        <v>48</v>
      </c>
      <c r="H4196">
        <v>407275</v>
      </c>
      <c r="I4196" t="s">
        <v>58</v>
      </c>
      <c r="J4196" s="1">
        <v>45222</v>
      </c>
      <c r="K4196">
        <v>1400</v>
      </c>
      <c r="L4196" t="s">
        <v>17107</v>
      </c>
      <c r="M4196" t="s">
        <v>172</v>
      </c>
      <c r="N4196" t="s">
        <v>17108</v>
      </c>
      <c r="O4196" t="s">
        <v>17109</v>
      </c>
      <c r="P4196" t="s">
        <v>51</v>
      </c>
      <c r="Q4196">
        <v>3</v>
      </c>
      <c r="R4196" t="s">
        <v>88</v>
      </c>
      <c r="S4196" t="s">
        <v>118</v>
      </c>
      <c r="T4196">
        <v>85837</v>
      </c>
      <c r="U4196" s="1">
        <v>45478</v>
      </c>
      <c r="V4196" t="s">
        <v>126</v>
      </c>
      <c r="W4196">
        <v>515311</v>
      </c>
      <c r="X4196" t="s">
        <v>17110</v>
      </c>
      <c r="Y4196">
        <v>284</v>
      </c>
      <c r="Z4196">
        <v>2068</v>
      </c>
      <c r="AA4196">
        <v>3</v>
      </c>
      <c r="AB4196" s="2" t="s">
        <v>12570</v>
      </c>
    </row>
    <row r="4197" spans="1:28" x14ac:dyDescent="0.3">
      <c r="A4197" t="s">
        <v>28</v>
      </c>
      <c r="B4197" t="s">
        <v>29</v>
      </c>
      <c r="C4197" t="s">
        <v>54</v>
      </c>
      <c r="D4197" t="s">
        <v>621</v>
      </c>
      <c r="E4197" t="s">
        <v>32</v>
      </c>
      <c r="F4197" t="s">
        <v>135</v>
      </c>
      <c r="G4197">
        <v>95</v>
      </c>
      <c r="H4197">
        <v>401739</v>
      </c>
      <c r="I4197" t="s">
        <v>34</v>
      </c>
      <c r="J4197" s="1">
        <v>45332</v>
      </c>
      <c r="K4197">
        <v>950</v>
      </c>
      <c r="L4197" t="s">
        <v>17111</v>
      </c>
      <c r="M4197" t="s">
        <v>216</v>
      </c>
      <c r="N4197" t="s">
        <v>17112</v>
      </c>
      <c r="O4197" t="s">
        <v>17113</v>
      </c>
      <c r="P4197" t="s">
        <v>51</v>
      </c>
      <c r="Q4197">
        <v>6</v>
      </c>
      <c r="R4197" t="s">
        <v>40</v>
      </c>
      <c r="S4197" t="s">
        <v>79</v>
      </c>
      <c r="T4197">
        <v>10744</v>
      </c>
      <c r="U4197" s="1">
        <v>45542</v>
      </c>
      <c r="V4197" t="s">
        <v>180</v>
      </c>
      <c r="W4197">
        <v>995071</v>
      </c>
      <c r="X4197" t="s">
        <v>17114</v>
      </c>
      <c r="Y4197">
        <v>284</v>
      </c>
      <c r="Z4197">
        <v>2422</v>
      </c>
      <c r="AA4197">
        <v>2</v>
      </c>
      <c r="AB4197" s="2" t="s">
        <v>17115</v>
      </c>
    </row>
    <row r="4198" spans="1:28" x14ac:dyDescent="0.3">
      <c r="A4198" t="s">
        <v>28</v>
      </c>
      <c r="B4198" t="s">
        <v>29</v>
      </c>
      <c r="C4198" t="s">
        <v>44</v>
      </c>
      <c r="D4198" t="s">
        <v>248</v>
      </c>
      <c r="E4198" t="s">
        <v>46</v>
      </c>
      <c r="F4198" t="s">
        <v>113</v>
      </c>
      <c r="G4198">
        <v>54</v>
      </c>
      <c r="H4198">
        <v>403462</v>
      </c>
      <c r="I4198" t="s">
        <v>58</v>
      </c>
      <c r="J4198" s="1">
        <v>44010</v>
      </c>
      <c r="K4198">
        <v>1400</v>
      </c>
      <c r="L4198" t="s">
        <v>17116</v>
      </c>
      <c r="M4198" t="s">
        <v>1291</v>
      </c>
      <c r="N4198" t="s">
        <v>17117</v>
      </c>
      <c r="O4198" t="s">
        <v>17118</v>
      </c>
      <c r="P4198" t="s">
        <v>71</v>
      </c>
      <c r="Q4198">
        <v>20</v>
      </c>
      <c r="R4198" t="s">
        <v>40</v>
      </c>
      <c r="S4198" t="s">
        <v>41</v>
      </c>
      <c r="T4198">
        <v>51464</v>
      </c>
      <c r="U4198" s="1">
        <v>45471</v>
      </c>
      <c r="V4198" t="s">
        <v>52</v>
      </c>
      <c r="W4198">
        <v>870403</v>
      </c>
      <c r="X4198" t="s">
        <v>17119</v>
      </c>
      <c r="Y4198">
        <v>596</v>
      </c>
      <c r="Z4198">
        <v>501</v>
      </c>
      <c r="AA4198">
        <v>1</v>
      </c>
      <c r="AB4198">
        <v>200.4</v>
      </c>
    </row>
    <row r="4199" spans="1:28" x14ac:dyDescent="0.3">
      <c r="A4199" t="s">
        <v>28</v>
      </c>
      <c r="B4199" t="s">
        <v>29</v>
      </c>
      <c r="C4199" t="s">
        <v>148</v>
      </c>
      <c r="D4199" t="s">
        <v>546</v>
      </c>
      <c r="E4199" t="s">
        <v>46</v>
      </c>
      <c r="F4199" t="s">
        <v>99</v>
      </c>
      <c r="G4199">
        <v>19</v>
      </c>
      <c r="H4199">
        <v>430049</v>
      </c>
      <c r="I4199" t="s">
        <v>34</v>
      </c>
      <c r="J4199" s="1">
        <v>44470</v>
      </c>
      <c r="K4199">
        <v>1100</v>
      </c>
      <c r="L4199" t="s">
        <v>17120</v>
      </c>
      <c r="M4199" t="s">
        <v>313</v>
      </c>
      <c r="N4199" t="s">
        <v>17121</v>
      </c>
      <c r="O4199" t="s">
        <v>17122</v>
      </c>
      <c r="P4199" t="s">
        <v>51</v>
      </c>
      <c r="Q4199">
        <v>13</v>
      </c>
      <c r="R4199" t="s">
        <v>40</v>
      </c>
      <c r="S4199" t="s">
        <v>79</v>
      </c>
      <c r="T4199">
        <v>22239</v>
      </c>
      <c r="U4199" s="1">
        <v>45451</v>
      </c>
      <c r="V4199" t="s">
        <v>52</v>
      </c>
      <c r="W4199">
        <v>841362</v>
      </c>
      <c r="X4199" t="s">
        <v>17123</v>
      </c>
      <c r="Y4199">
        <v>457</v>
      </c>
      <c r="Z4199">
        <v>2675</v>
      </c>
      <c r="AA4199">
        <v>6</v>
      </c>
      <c r="AB4199">
        <v>6420</v>
      </c>
    </row>
    <row r="4200" spans="1:28" x14ac:dyDescent="0.3">
      <c r="A4200" t="s">
        <v>28</v>
      </c>
      <c r="B4200" t="s">
        <v>29</v>
      </c>
      <c r="C4200" t="s">
        <v>30</v>
      </c>
      <c r="D4200" t="s">
        <v>82</v>
      </c>
      <c r="E4200" t="s">
        <v>46</v>
      </c>
      <c r="F4200" t="s">
        <v>113</v>
      </c>
      <c r="G4200">
        <v>94</v>
      </c>
      <c r="H4200">
        <v>428602</v>
      </c>
      <c r="I4200" t="s">
        <v>58</v>
      </c>
      <c r="J4200" s="1">
        <v>45420</v>
      </c>
      <c r="K4200">
        <v>950</v>
      </c>
      <c r="L4200" t="s">
        <v>17124</v>
      </c>
      <c r="M4200" t="s">
        <v>623</v>
      </c>
      <c r="N4200" t="s">
        <v>17125</v>
      </c>
      <c r="O4200" t="s">
        <v>17126</v>
      </c>
      <c r="P4200" t="s">
        <v>51</v>
      </c>
      <c r="Q4200">
        <v>20</v>
      </c>
      <c r="R4200" t="s">
        <v>40</v>
      </c>
      <c r="S4200" t="s">
        <v>118</v>
      </c>
      <c r="T4200">
        <v>33538</v>
      </c>
      <c r="U4200" s="1">
        <v>45413</v>
      </c>
      <c r="V4200" t="s">
        <v>140</v>
      </c>
      <c r="W4200">
        <v>233483</v>
      </c>
      <c r="X4200" t="s">
        <v>17127</v>
      </c>
      <c r="Y4200">
        <v>855</v>
      </c>
      <c r="Z4200">
        <v>2394</v>
      </c>
      <c r="AA4200">
        <v>6</v>
      </c>
      <c r="AB4200">
        <v>5745.6</v>
      </c>
    </row>
    <row r="4201" spans="1:28" x14ac:dyDescent="0.3">
      <c r="A4201" t="s">
        <v>28</v>
      </c>
      <c r="B4201" t="s">
        <v>29</v>
      </c>
      <c r="C4201" t="s">
        <v>54</v>
      </c>
      <c r="D4201" t="s">
        <v>142</v>
      </c>
      <c r="E4201" t="s">
        <v>56</v>
      </c>
      <c r="F4201" t="s">
        <v>113</v>
      </c>
      <c r="G4201">
        <v>76</v>
      </c>
      <c r="H4201">
        <v>429804</v>
      </c>
      <c r="I4201" t="s">
        <v>34</v>
      </c>
      <c r="J4201" s="1">
        <v>44494</v>
      </c>
      <c r="K4201">
        <v>1400</v>
      </c>
      <c r="L4201" t="s">
        <v>8621</v>
      </c>
      <c r="M4201" t="s">
        <v>482</v>
      </c>
      <c r="N4201" t="s">
        <v>17128</v>
      </c>
      <c r="O4201" t="s">
        <v>17129</v>
      </c>
      <c r="P4201" t="s">
        <v>51</v>
      </c>
      <c r="Q4201">
        <v>10</v>
      </c>
      <c r="R4201" t="s">
        <v>40</v>
      </c>
      <c r="S4201" t="s">
        <v>118</v>
      </c>
      <c r="T4201">
        <v>44149</v>
      </c>
      <c r="U4201" s="1">
        <v>45452</v>
      </c>
      <c r="V4201" t="s">
        <v>52</v>
      </c>
      <c r="W4201">
        <v>489041</v>
      </c>
      <c r="X4201" t="s">
        <v>17130</v>
      </c>
      <c r="Y4201">
        <v>796</v>
      </c>
      <c r="Z4201">
        <v>1619</v>
      </c>
      <c r="AA4201">
        <v>3</v>
      </c>
      <c r="AB4201" s="2" t="s">
        <v>17131</v>
      </c>
    </row>
    <row r="4202" spans="1:28" x14ac:dyDescent="0.3">
      <c r="A4202" t="s">
        <v>28</v>
      </c>
      <c r="B4202" t="s">
        <v>29</v>
      </c>
      <c r="C4202" t="s">
        <v>91</v>
      </c>
      <c r="D4202" t="s">
        <v>105</v>
      </c>
      <c r="E4202" t="s">
        <v>46</v>
      </c>
      <c r="F4202" t="s">
        <v>113</v>
      </c>
      <c r="G4202">
        <v>62</v>
      </c>
      <c r="H4202">
        <v>416276</v>
      </c>
      <c r="I4202" t="s">
        <v>34</v>
      </c>
      <c r="J4202" s="1">
        <v>45305</v>
      </c>
      <c r="K4202">
        <v>1200</v>
      </c>
      <c r="L4202" t="s">
        <v>17132</v>
      </c>
      <c r="M4202" t="s">
        <v>623</v>
      </c>
      <c r="N4202" t="s">
        <v>17133</v>
      </c>
      <c r="O4202" t="s">
        <v>17134</v>
      </c>
      <c r="P4202" t="s">
        <v>71</v>
      </c>
      <c r="Q4202">
        <v>4</v>
      </c>
      <c r="R4202" t="s">
        <v>40</v>
      </c>
      <c r="S4202" t="s">
        <v>79</v>
      </c>
      <c r="T4202">
        <v>32150</v>
      </c>
      <c r="U4202" s="1">
        <v>45334</v>
      </c>
      <c r="V4202" t="s">
        <v>119</v>
      </c>
      <c r="W4202">
        <v>183717</v>
      </c>
      <c r="X4202" t="s">
        <v>17135</v>
      </c>
      <c r="Y4202">
        <v>621</v>
      </c>
      <c r="Z4202">
        <v>1160</v>
      </c>
      <c r="AA4202">
        <v>8</v>
      </c>
      <c r="AB4202">
        <v>3712</v>
      </c>
    </row>
    <row r="4203" spans="1:28" x14ac:dyDescent="0.3">
      <c r="A4203" t="s">
        <v>28</v>
      </c>
      <c r="B4203" t="s">
        <v>29</v>
      </c>
      <c r="C4203" t="s">
        <v>148</v>
      </c>
      <c r="D4203" t="s">
        <v>442</v>
      </c>
      <c r="E4203" t="s">
        <v>46</v>
      </c>
      <c r="F4203" t="s">
        <v>83</v>
      </c>
      <c r="G4203">
        <v>35</v>
      </c>
      <c r="H4203">
        <v>427446</v>
      </c>
      <c r="I4203" t="s">
        <v>58</v>
      </c>
      <c r="J4203" s="1">
        <v>45022</v>
      </c>
      <c r="K4203">
        <v>1000</v>
      </c>
      <c r="L4203" t="s">
        <v>17136</v>
      </c>
      <c r="M4203" t="s">
        <v>200</v>
      </c>
      <c r="N4203" t="s">
        <v>17137</v>
      </c>
      <c r="O4203" t="s">
        <v>17138</v>
      </c>
      <c r="P4203" t="s">
        <v>39</v>
      </c>
      <c r="Q4203">
        <v>11</v>
      </c>
      <c r="R4203" t="s">
        <v>40</v>
      </c>
      <c r="S4203" t="s">
        <v>41</v>
      </c>
      <c r="T4203">
        <v>75366</v>
      </c>
      <c r="U4203" s="1">
        <v>45591</v>
      </c>
      <c r="V4203" t="s">
        <v>155</v>
      </c>
      <c r="W4203">
        <v>192630</v>
      </c>
      <c r="X4203" t="s">
        <v>17139</v>
      </c>
      <c r="Y4203">
        <v>663</v>
      </c>
      <c r="Z4203">
        <v>1425</v>
      </c>
      <c r="AA4203">
        <v>4</v>
      </c>
      <c r="AB4203">
        <v>2280</v>
      </c>
    </row>
    <row r="4204" spans="1:28" x14ac:dyDescent="0.3">
      <c r="A4204" t="s">
        <v>28</v>
      </c>
      <c r="B4204" t="s">
        <v>29</v>
      </c>
      <c r="C4204" t="s">
        <v>66</v>
      </c>
      <c r="D4204" t="s">
        <v>220</v>
      </c>
      <c r="E4204" t="s">
        <v>32</v>
      </c>
      <c r="F4204" t="s">
        <v>83</v>
      </c>
      <c r="G4204">
        <v>44</v>
      </c>
      <c r="H4204">
        <v>416169</v>
      </c>
      <c r="I4204" t="s">
        <v>34</v>
      </c>
      <c r="J4204" s="1">
        <v>44315</v>
      </c>
      <c r="K4204">
        <v>1200</v>
      </c>
      <c r="L4204" t="s">
        <v>17140</v>
      </c>
      <c r="M4204" t="s">
        <v>144</v>
      </c>
      <c r="N4204" t="s">
        <v>17141</v>
      </c>
      <c r="O4204" t="s">
        <v>17142</v>
      </c>
      <c r="P4204" t="s">
        <v>51</v>
      </c>
      <c r="Q4204">
        <v>4</v>
      </c>
      <c r="R4204" t="s">
        <v>40</v>
      </c>
      <c r="S4204" t="s">
        <v>41</v>
      </c>
      <c r="T4204">
        <v>84095</v>
      </c>
      <c r="U4204" s="1">
        <v>45473</v>
      </c>
      <c r="V4204" t="s">
        <v>52</v>
      </c>
      <c r="W4204">
        <v>779235</v>
      </c>
      <c r="X4204" t="s">
        <v>17143</v>
      </c>
      <c r="Y4204">
        <v>590</v>
      </c>
      <c r="Z4204">
        <v>1451</v>
      </c>
      <c r="AA4204">
        <v>8</v>
      </c>
      <c r="AB4204">
        <v>4643.2</v>
      </c>
    </row>
    <row r="4205" spans="1:28" x14ac:dyDescent="0.3">
      <c r="A4205" t="s">
        <v>28</v>
      </c>
      <c r="B4205" t="s">
        <v>29</v>
      </c>
      <c r="C4205" t="s">
        <v>30</v>
      </c>
      <c r="D4205" t="s">
        <v>31</v>
      </c>
      <c r="E4205" t="s">
        <v>56</v>
      </c>
      <c r="F4205" t="s">
        <v>33</v>
      </c>
      <c r="G4205">
        <v>3</v>
      </c>
      <c r="H4205">
        <v>435476</v>
      </c>
      <c r="I4205" t="s">
        <v>58</v>
      </c>
      <c r="J4205" s="1">
        <v>44401</v>
      </c>
      <c r="K4205">
        <v>800</v>
      </c>
      <c r="L4205" t="s">
        <v>17144</v>
      </c>
      <c r="M4205" t="s">
        <v>1147</v>
      </c>
      <c r="N4205" t="s">
        <v>17145</v>
      </c>
      <c r="O4205" t="s">
        <v>17146</v>
      </c>
      <c r="P4205" t="s">
        <v>87</v>
      </c>
      <c r="Q4205">
        <v>10</v>
      </c>
      <c r="R4205" t="s">
        <v>88</v>
      </c>
      <c r="S4205" t="s">
        <v>79</v>
      </c>
      <c r="T4205">
        <v>73841</v>
      </c>
      <c r="U4205" s="1">
        <v>45348</v>
      </c>
      <c r="V4205" t="s">
        <v>119</v>
      </c>
      <c r="W4205">
        <v>289736</v>
      </c>
      <c r="X4205" t="s">
        <v>17147</v>
      </c>
      <c r="Y4205">
        <v>550</v>
      </c>
      <c r="Z4205">
        <v>2884</v>
      </c>
      <c r="AA4205">
        <v>4</v>
      </c>
      <c r="AB4205" s="2" t="s">
        <v>17148</v>
      </c>
    </row>
    <row r="4206" spans="1:28" x14ac:dyDescent="0.3">
      <c r="A4206" t="s">
        <v>28</v>
      </c>
      <c r="B4206" t="s">
        <v>29</v>
      </c>
      <c r="C4206" t="s">
        <v>193</v>
      </c>
      <c r="D4206" t="s">
        <v>248</v>
      </c>
      <c r="E4206" t="s">
        <v>46</v>
      </c>
      <c r="F4206" t="s">
        <v>99</v>
      </c>
      <c r="G4206">
        <v>48</v>
      </c>
      <c r="H4206">
        <v>414591</v>
      </c>
      <c r="I4206" t="s">
        <v>34</v>
      </c>
      <c r="J4206" s="1">
        <v>44497</v>
      </c>
      <c r="K4206">
        <v>1400</v>
      </c>
      <c r="L4206" t="s">
        <v>17149</v>
      </c>
      <c r="M4206" t="s">
        <v>1030</v>
      </c>
      <c r="N4206" t="s">
        <v>17150</v>
      </c>
      <c r="O4206" t="s">
        <v>17151</v>
      </c>
      <c r="P4206" t="s">
        <v>87</v>
      </c>
      <c r="Q4206">
        <v>7</v>
      </c>
      <c r="R4206" t="s">
        <v>88</v>
      </c>
      <c r="S4206" t="s">
        <v>41</v>
      </c>
      <c r="T4206">
        <v>44823</v>
      </c>
      <c r="U4206" s="1">
        <v>45629</v>
      </c>
      <c r="V4206" t="s">
        <v>259</v>
      </c>
      <c r="W4206">
        <v>755136</v>
      </c>
      <c r="X4206" t="s">
        <v>17152</v>
      </c>
      <c r="Y4206">
        <v>605</v>
      </c>
      <c r="Z4206">
        <v>1135</v>
      </c>
      <c r="AA4206">
        <v>2</v>
      </c>
      <c r="AB4206">
        <v>908</v>
      </c>
    </row>
    <row r="4207" spans="1:28" x14ac:dyDescent="0.3">
      <c r="A4207" t="s">
        <v>28</v>
      </c>
      <c r="B4207" t="s">
        <v>29</v>
      </c>
      <c r="C4207" t="s">
        <v>157</v>
      </c>
      <c r="D4207" t="s">
        <v>220</v>
      </c>
      <c r="E4207" t="s">
        <v>56</v>
      </c>
      <c r="F4207" t="s">
        <v>47</v>
      </c>
      <c r="G4207">
        <v>19</v>
      </c>
      <c r="H4207">
        <v>425614</v>
      </c>
      <c r="I4207" t="s">
        <v>34</v>
      </c>
      <c r="J4207" s="1">
        <v>45322</v>
      </c>
      <c r="K4207">
        <v>1200</v>
      </c>
      <c r="L4207" t="s">
        <v>9465</v>
      </c>
      <c r="M4207" t="s">
        <v>487</v>
      </c>
      <c r="N4207" t="s">
        <v>17153</v>
      </c>
      <c r="O4207" t="s">
        <v>17154</v>
      </c>
      <c r="P4207" t="s">
        <v>51</v>
      </c>
      <c r="Q4207">
        <v>16</v>
      </c>
      <c r="R4207" t="s">
        <v>88</v>
      </c>
      <c r="S4207" t="s">
        <v>41</v>
      </c>
      <c r="T4207">
        <v>60245</v>
      </c>
      <c r="U4207" s="1">
        <v>45382</v>
      </c>
      <c r="V4207" t="s">
        <v>72</v>
      </c>
      <c r="W4207">
        <v>729280</v>
      </c>
      <c r="X4207" t="s">
        <v>17155</v>
      </c>
      <c r="Y4207">
        <v>918</v>
      </c>
      <c r="Z4207">
        <v>2853</v>
      </c>
      <c r="AA4207">
        <v>4</v>
      </c>
      <c r="AB4207">
        <v>4564.8</v>
      </c>
    </row>
    <row r="4208" spans="1:28" x14ac:dyDescent="0.3">
      <c r="A4208" t="s">
        <v>28</v>
      </c>
      <c r="B4208" t="s">
        <v>29</v>
      </c>
      <c r="C4208" t="s">
        <v>44</v>
      </c>
      <c r="D4208" t="s">
        <v>511</v>
      </c>
      <c r="E4208" t="s">
        <v>56</v>
      </c>
      <c r="F4208" t="s">
        <v>99</v>
      </c>
      <c r="G4208">
        <v>65</v>
      </c>
      <c r="H4208">
        <v>419707</v>
      </c>
      <c r="I4208" t="s">
        <v>58</v>
      </c>
      <c r="J4208" s="1">
        <v>44618</v>
      </c>
      <c r="K4208">
        <v>1100</v>
      </c>
      <c r="L4208" t="s">
        <v>17156</v>
      </c>
      <c r="M4208" t="s">
        <v>165</v>
      </c>
      <c r="N4208" t="s">
        <v>17157</v>
      </c>
      <c r="O4208" t="s">
        <v>17158</v>
      </c>
      <c r="P4208" t="s">
        <v>39</v>
      </c>
      <c r="Q4208">
        <v>7</v>
      </c>
      <c r="R4208" t="s">
        <v>40</v>
      </c>
      <c r="S4208" t="s">
        <v>41</v>
      </c>
      <c r="T4208">
        <v>78752</v>
      </c>
      <c r="U4208" s="1">
        <v>45345</v>
      </c>
      <c r="V4208" t="s">
        <v>119</v>
      </c>
      <c r="W4208">
        <v>245528</v>
      </c>
      <c r="X4208" t="s">
        <v>17159</v>
      </c>
      <c r="Y4208">
        <v>825</v>
      </c>
      <c r="Z4208">
        <v>2887</v>
      </c>
      <c r="AA4208">
        <v>7</v>
      </c>
      <c r="AB4208">
        <v>8083.6</v>
      </c>
    </row>
    <row r="4209" spans="1:28" x14ac:dyDescent="0.3">
      <c r="A4209" t="s">
        <v>28</v>
      </c>
      <c r="B4209" t="s">
        <v>29</v>
      </c>
      <c r="C4209" t="s">
        <v>44</v>
      </c>
      <c r="D4209" t="s">
        <v>261</v>
      </c>
      <c r="E4209" t="s">
        <v>32</v>
      </c>
      <c r="F4209" t="s">
        <v>83</v>
      </c>
      <c r="G4209">
        <v>22</v>
      </c>
      <c r="H4209">
        <v>433109</v>
      </c>
      <c r="I4209" t="s">
        <v>58</v>
      </c>
      <c r="J4209" s="1">
        <v>43991</v>
      </c>
      <c r="K4209">
        <v>1000</v>
      </c>
      <c r="L4209" t="s">
        <v>17160</v>
      </c>
      <c r="M4209" t="s">
        <v>434</v>
      </c>
      <c r="N4209" t="s">
        <v>17161</v>
      </c>
      <c r="O4209" t="s">
        <v>17162</v>
      </c>
      <c r="P4209" t="s">
        <v>39</v>
      </c>
      <c r="Q4209">
        <v>14</v>
      </c>
      <c r="R4209" t="s">
        <v>40</v>
      </c>
      <c r="S4209" t="s">
        <v>41</v>
      </c>
      <c r="T4209">
        <v>30928</v>
      </c>
      <c r="U4209" s="1">
        <v>45346</v>
      </c>
      <c r="V4209" t="s">
        <v>119</v>
      </c>
      <c r="W4209">
        <v>215052</v>
      </c>
      <c r="X4209" t="s">
        <v>17163</v>
      </c>
      <c r="Y4209">
        <v>654</v>
      </c>
      <c r="Z4209">
        <v>1262</v>
      </c>
      <c r="AA4209">
        <v>8</v>
      </c>
      <c r="AB4209">
        <v>4038.4</v>
      </c>
    </row>
    <row r="4210" spans="1:28" x14ac:dyDescent="0.3">
      <c r="A4210" t="s">
        <v>28</v>
      </c>
      <c r="B4210" t="s">
        <v>29</v>
      </c>
      <c r="C4210" t="s">
        <v>44</v>
      </c>
      <c r="D4210" t="s">
        <v>220</v>
      </c>
      <c r="E4210" t="s">
        <v>32</v>
      </c>
      <c r="F4210" t="s">
        <v>135</v>
      </c>
      <c r="G4210">
        <v>30</v>
      </c>
      <c r="H4210">
        <v>428608</v>
      </c>
      <c r="I4210" t="s">
        <v>58</v>
      </c>
      <c r="J4210" s="1">
        <v>45006</v>
      </c>
      <c r="K4210">
        <v>1100</v>
      </c>
      <c r="L4210" t="s">
        <v>17164</v>
      </c>
      <c r="M4210" t="s">
        <v>282</v>
      </c>
      <c r="N4210" t="s">
        <v>17165</v>
      </c>
      <c r="O4210">
        <v>7680832950</v>
      </c>
      <c r="P4210" t="s">
        <v>87</v>
      </c>
      <c r="Q4210">
        <v>15</v>
      </c>
      <c r="R4210" t="s">
        <v>40</v>
      </c>
      <c r="S4210" t="s">
        <v>118</v>
      </c>
      <c r="T4210">
        <v>29259</v>
      </c>
      <c r="U4210" s="1">
        <v>45553</v>
      </c>
      <c r="V4210" t="s">
        <v>180</v>
      </c>
      <c r="W4210">
        <v>592621</v>
      </c>
      <c r="X4210" t="s">
        <v>17166</v>
      </c>
      <c r="Y4210">
        <v>227</v>
      </c>
      <c r="Z4210">
        <v>1015</v>
      </c>
      <c r="AA4210">
        <v>5</v>
      </c>
      <c r="AB4210">
        <v>2030</v>
      </c>
    </row>
    <row r="4211" spans="1:28" x14ac:dyDescent="0.3">
      <c r="A4211" t="s">
        <v>28</v>
      </c>
      <c r="B4211" t="s">
        <v>29</v>
      </c>
      <c r="C4211" t="s">
        <v>91</v>
      </c>
      <c r="D4211" t="s">
        <v>105</v>
      </c>
      <c r="E4211" t="s">
        <v>46</v>
      </c>
      <c r="F4211" t="s">
        <v>135</v>
      </c>
      <c r="G4211">
        <v>1</v>
      </c>
      <c r="H4211">
        <v>416520</v>
      </c>
      <c r="I4211" t="s">
        <v>34</v>
      </c>
      <c r="J4211" s="1">
        <v>43917</v>
      </c>
      <c r="K4211">
        <v>800</v>
      </c>
      <c r="L4211" t="s">
        <v>17167</v>
      </c>
      <c r="M4211" t="s">
        <v>394</v>
      </c>
      <c r="N4211" t="s">
        <v>17168</v>
      </c>
      <c r="O4211" t="s">
        <v>17169</v>
      </c>
      <c r="P4211" t="s">
        <v>71</v>
      </c>
      <c r="Q4211">
        <v>14</v>
      </c>
      <c r="R4211" t="s">
        <v>40</v>
      </c>
      <c r="S4211" t="s">
        <v>118</v>
      </c>
      <c r="T4211">
        <v>15492</v>
      </c>
      <c r="U4211" s="1">
        <v>45378</v>
      </c>
      <c r="V4211" t="s">
        <v>72</v>
      </c>
      <c r="W4211">
        <v>355201</v>
      </c>
      <c r="X4211" t="s">
        <v>17170</v>
      </c>
      <c r="Y4211">
        <v>762</v>
      </c>
      <c r="Z4211">
        <v>2544</v>
      </c>
      <c r="AA4211">
        <v>1</v>
      </c>
      <c r="AB4211">
        <v>1017.6</v>
      </c>
    </row>
    <row r="4212" spans="1:28" x14ac:dyDescent="0.3">
      <c r="A4212" t="s">
        <v>28</v>
      </c>
      <c r="B4212" t="s">
        <v>29</v>
      </c>
      <c r="C4212" t="s">
        <v>66</v>
      </c>
      <c r="D4212" t="s">
        <v>98</v>
      </c>
      <c r="E4212" t="s">
        <v>46</v>
      </c>
      <c r="F4212" t="s">
        <v>33</v>
      </c>
      <c r="G4212">
        <v>64</v>
      </c>
      <c r="H4212">
        <v>402254</v>
      </c>
      <c r="I4212" t="s">
        <v>58</v>
      </c>
      <c r="J4212" s="1">
        <v>44869</v>
      </c>
      <c r="K4212">
        <v>1200</v>
      </c>
      <c r="L4212" t="s">
        <v>17171</v>
      </c>
      <c r="M4212" t="s">
        <v>552</v>
      </c>
      <c r="N4212" t="s">
        <v>17172</v>
      </c>
      <c r="O4212" t="s">
        <v>17173</v>
      </c>
      <c r="P4212" t="s">
        <v>87</v>
      </c>
      <c r="Q4212">
        <v>13</v>
      </c>
      <c r="R4212" t="s">
        <v>88</v>
      </c>
      <c r="S4212" t="s">
        <v>41</v>
      </c>
      <c r="T4212">
        <v>52060</v>
      </c>
      <c r="U4212" s="1">
        <v>45438</v>
      </c>
      <c r="V4212" t="s">
        <v>140</v>
      </c>
      <c r="W4212">
        <v>322702</v>
      </c>
      <c r="X4212" t="s">
        <v>17174</v>
      </c>
      <c r="Y4212">
        <v>213</v>
      </c>
      <c r="Z4212">
        <v>2622</v>
      </c>
      <c r="AA4212">
        <v>4</v>
      </c>
      <c r="AB4212">
        <v>4195.2</v>
      </c>
    </row>
    <row r="4213" spans="1:28" x14ac:dyDescent="0.3">
      <c r="A4213" t="s">
        <v>28</v>
      </c>
      <c r="B4213" t="s">
        <v>29</v>
      </c>
      <c r="C4213" t="s">
        <v>54</v>
      </c>
      <c r="D4213" t="s">
        <v>467</v>
      </c>
      <c r="E4213" t="s">
        <v>32</v>
      </c>
      <c r="F4213" t="s">
        <v>113</v>
      </c>
      <c r="G4213">
        <v>21</v>
      </c>
      <c r="H4213">
        <v>400133</v>
      </c>
      <c r="I4213" t="s">
        <v>34</v>
      </c>
      <c r="J4213" s="1">
        <v>44760</v>
      </c>
      <c r="K4213">
        <v>800</v>
      </c>
      <c r="L4213" t="s">
        <v>17175</v>
      </c>
      <c r="M4213" t="s">
        <v>282</v>
      </c>
      <c r="N4213" t="s">
        <v>17176</v>
      </c>
      <c r="O4213" t="s">
        <v>17177</v>
      </c>
      <c r="P4213" t="s">
        <v>71</v>
      </c>
      <c r="Q4213">
        <v>10</v>
      </c>
      <c r="R4213" t="s">
        <v>88</v>
      </c>
      <c r="S4213" t="s">
        <v>118</v>
      </c>
      <c r="T4213">
        <v>94025</v>
      </c>
      <c r="U4213" s="1">
        <v>45552</v>
      </c>
      <c r="V4213" t="s">
        <v>180</v>
      </c>
      <c r="W4213">
        <v>954773</v>
      </c>
      <c r="X4213" t="s">
        <v>17178</v>
      </c>
      <c r="Y4213">
        <v>446</v>
      </c>
      <c r="Z4213">
        <v>2449</v>
      </c>
      <c r="AA4213">
        <v>7</v>
      </c>
      <c r="AB4213" s="2" t="s">
        <v>17179</v>
      </c>
    </row>
    <row r="4214" spans="1:28" x14ac:dyDescent="0.3">
      <c r="A4214" t="s">
        <v>28</v>
      </c>
      <c r="B4214" t="s">
        <v>29</v>
      </c>
      <c r="C4214" t="s">
        <v>193</v>
      </c>
      <c r="D4214" t="s">
        <v>611</v>
      </c>
      <c r="E4214" t="s">
        <v>46</v>
      </c>
      <c r="F4214" t="s">
        <v>33</v>
      </c>
      <c r="G4214">
        <v>50</v>
      </c>
      <c r="H4214">
        <v>435983</v>
      </c>
      <c r="I4214" t="s">
        <v>34</v>
      </c>
      <c r="J4214" s="1">
        <v>45004</v>
      </c>
      <c r="K4214">
        <v>1200</v>
      </c>
      <c r="L4214" t="s">
        <v>17180</v>
      </c>
      <c r="M4214" t="s">
        <v>76</v>
      </c>
      <c r="N4214" t="s">
        <v>17181</v>
      </c>
      <c r="O4214" t="s">
        <v>17182</v>
      </c>
      <c r="P4214" t="s">
        <v>51</v>
      </c>
      <c r="Q4214">
        <v>3</v>
      </c>
      <c r="R4214" t="s">
        <v>40</v>
      </c>
      <c r="S4214" t="s">
        <v>79</v>
      </c>
      <c r="T4214">
        <v>35014</v>
      </c>
      <c r="U4214" s="1">
        <v>45356</v>
      </c>
      <c r="V4214" t="s">
        <v>72</v>
      </c>
      <c r="W4214">
        <v>674246</v>
      </c>
      <c r="X4214" t="s">
        <v>17183</v>
      </c>
      <c r="Y4214">
        <v>652</v>
      </c>
      <c r="Z4214">
        <v>1279</v>
      </c>
      <c r="AA4214">
        <v>8</v>
      </c>
      <c r="AB4214">
        <v>4092.8</v>
      </c>
    </row>
    <row r="4215" spans="1:28" x14ac:dyDescent="0.3">
      <c r="A4215" t="s">
        <v>28</v>
      </c>
      <c r="B4215" t="s">
        <v>29</v>
      </c>
      <c r="C4215" t="s">
        <v>54</v>
      </c>
      <c r="D4215" t="s">
        <v>134</v>
      </c>
      <c r="E4215" t="s">
        <v>56</v>
      </c>
      <c r="F4215" t="s">
        <v>150</v>
      </c>
      <c r="G4215">
        <v>40</v>
      </c>
      <c r="H4215">
        <v>437998</v>
      </c>
      <c r="I4215" t="s">
        <v>58</v>
      </c>
      <c r="J4215" s="1">
        <v>44256</v>
      </c>
      <c r="K4215">
        <v>800</v>
      </c>
      <c r="L4215" t="s">
        <v>17184</v>
      </c>
      <c r="M4215" t="s">
        <v>256</v>
      </c>
      <c r="N4215" t="s">
        <v>17185</v>
      </c>
      <c r="O4215" t="s">
        <v>17186</v>
      </c>
      <c r="P4215" t="s">
        <v>39</v>
      </c>
      <c r="Q4215">
        <v>5</v>
      </c>
      <c r="R4215" t="s">
        <v>40</v>
      </c>
      <c r="S4215" t="s">
        <v>41</v>
      </c>
      <c r="T4215">
        <v>22907</v>
      </c>
      <c r="U4215" s="1">
        <v>45442</v>
      </c>
      <c r="V4215" t="s">
        <v>140</v>
      </c>
      <c r="W4215">
        <v>444308</v>
      </c>
      <c r="X4215" t="s">
        <v>17187</v>
      </c>
      <c r="Y4215">
        <v>600</v>
      </c>
      <c r="Z4215">
        <v>2698</v>
      </c>
      <c r="AA4215">
        <v>1</v>
      </c>
      <c r="AB4215">
        <v>1079.2</v>
      </c>
    </row>
    <row r="4216" spans="1:28" x14ac:dyDescent="0.3">
      <c r="A4216" t="s">
        <v>28</v>
      </c>
      <c r="B4216" t="s">
        <v>29</v>
      </c>
      <c r="C4216" t="s">
        <v>193</v>
      </c>
      <c r="D4216" t="s">
        <v>380</v>
      </c>
      <c r="E4216" t="s">
        <v>46</v>
      </c>
      <c r="F4216" t="s">
        <v>135</v>
      </c>
      <c r="G4216">
        <v>42</v>
      </c>
      <c r="H4216">
        <v>408671</v>
      </c>
      <c r="I4216" t="s">
        <v>58</v>
      </c>
      <c r="J4216" s="1">
        <v>45120</v>
      </c>
      <c r="K4216">
        <v>1100</v>
      </c>
      <c r="L4216" t="s">
        <v>8588</v>
      </c>
      <c r="M4216" t="s">
        <v>287</v>
      </c>
      <c r="N4216" t="s">
        <v>17188</v>
      </c>
      <c r="O4216" t="s">
        <v>17189</v>
      </c>
      <c r="P4216" t="s">
        <v>87</v>
      </c>
      <c r="Q4216">
        <v>14</v>
      </c>
      <c r="R4216" t="s">
        <v>40</v>
      </c>
      <c r="S4216" t="s">
        <v>63</v>
      </c>
      <c r="T4216">
        <v>77102</v>
      </c>
      <c r="U4216" s="1">
        <v>45447</v>
      </c>
      <c r="V4216" t="s">
        <v>52</v>
      </c>
      <c r="W4216">
        <v>593455</v>
      </c>
      <c r="X4216" t="s">
        <v>17190</v>
      </c>
      <c r="Y4216">
        <v>660</v>
      </c>
      <c r="Z4216">
        <v>2060</v>
      </c>
      <c r="AA4216">
        <v>3</v>
      </c>
      <c r="AB4216">
        <v>2472</v>
      </c>
    </row>
    <row r="4217" spans="1:28" x14ac:dyDescent="0.3">
      <c r="A4217" t="s">
        <v>28</v>
      </c>
      <c r="B4217" t="s">
        <v>29</v>
      </c>
      <c r="C4217" t="s">
        <v>91</v>
      </c>
      <c r="D4217" t="s">
        <v>637</v>
      </c>
      <c r="E4217" t="s">
        <v>46</v>
      </c>
      <c r="F4217" t="s">
        <v>113</v>
      </c>
      <c r="G4217">
        <v>75</v>
      </c>
      <c r="H4217">
        <v>409925</v>
      </c>
      <c r="I4217" t="s">
        <v>58</v>
      </c>
      <c r="J4217" s="1">
        <v>45006</v>
      </c>
      <c r="K4217">
        <v>800</v>
      </c>
      <c r="L4217" t="s">
        <v>17191</v>
      </c>
      <c r="M4217" t="s">
        <v>49</v>
      </c>
      <c r="N4217" t="s">
        <v>17192</v>
      </c>
      <c r="O4217" t="s">
        <v>17193</v>
      </c>
      <c r="P4217" t="s">
        <v>51</v>
      </c>
      <c r="Q4217">
        <v>14</v>
      </c>
      <c r="R4217" t="s">
        <v>40</v>
      </c>
      <c r="S4217" t="s">
        <v>118</v>
      </c>
      <c r="T4217">
        <v>22592</v>
      </c>
      <c r="U4217" s="1">
        <v>45322</v>
      </c>
      <c r="V4217" t="s">
        <v>111</v>
      </c>
      <c r="W4217">
        <v>407664</v>
      </c>
      <c r="X4217" t="s">
        <v>17194</v>
      </c>
      <c r="Y4217">
        <v>439</v>
      </c>
      <c r="Z4217">
        <v>2744</v>
      </c>
      <c r="AA4217">
        <v>1</v>
      </c>
      <c r="AB4217" s="2" t="s">
        <v>17195</v>
      </c>
    </row>
    <row r="4218" spans="1:28" x14ac:dyDescent="0.3">
      <c r="A4218" t="s">
        <v>28</v>
      </c>
      <c r="B4218" t="s">
        <v>29</v>
      </c>
      <c r="C4218" t="s">
        <v>91</v>
      </c>
      <c r="D4218" t="s">
        <v>637</v>
      </c>
      <c r="E4218" t="s">
        <v>32</v>
      </c>
      <c r="F4218" t="s">
        <v>83</v>
      </c>
      <c r="G4218">
        <v>11</v>
      </c>
      <c r="H4218">
        <v>407797</v>
      </c>
      <c r="I4218" t="s">
        <v>34</v>
      </c>
      <c r="J4218" s="1">
        <v>44729</v>
      </c>
      <c r="K4218">
        <v>1000</v>
      </c>
      <c r="L4218" t="s">
        <v>17196</v>
      </c>
      <c r="M4218" t="s">
        <v>953</v>
      </c>
      <c r="N4218" t="s">
        <v>17197</v>
      </c>
      <c r="O4218" t="s">
        <v>17198</v>
      </c>
      <c r="P4218" t="s">
        <v>87</v>
      </c>
      <c r="Q4218">
        <v>13</v>
      </c>
      <c r="R4218" t="s">
        <v>88</v>
      </c>
      <c r="S4218" t="s">
        <v>118</v>
      </c>
      <c r="T4218">
        <v>45786</v>
      </c>
      <c r="U4218" s="1">
        <v>45359</v>
      </c>
      <c r="V4218" t="s">
        <v>72</v>
      </c>
      <c r="W4218">
        <v>886388</v>
      </c>
      <c r="X4218" t="s">
        <v>6866</v>
      </c>
      <c r="Y4218">
        <v>493</v>
      </c>
      <c r="Z4218">
        <v>1201</v>
      </c>
      <c r="AA4218">
        <v>1</v>
      </c>
      <c r="AB4218" s="2" t="s">
        <v>17199</v>
      </c>
    </row>
    <row r="4219" spans="1:28" x14ac:dyDescent="0.3">
      <c r="A4219" t="s">
        <v>28</v>
      </c>
      <c r="B4219" t="s">
        <v>29</v>
      </c>
      <c r="C4219" t="s">
        <v>91</v>
      </c>
      <c r="D4219" t="s">
        <v>467</v>
      </c>
      <c r="E4219" t="s">
        <v>32</v>
      </c>
      <c r="F4219" t="s">
        <v>33</v>
      </c>
      <c r="G4219">
        <v>21</v>
      </c>
      <c r="H4219">
        <v>425322</v>
      </c>
      <c r="I4219" t="s">
        <v>58</v>
      </c>
      <c r="J4219" s="1">
        <v>45051</v>
      </c>
      <c r="K4219">
        <v>950</v>
      </c>
      <c r="L4219" t="s">
        <v>17200</v>
      </c>
      <c r="M4219" t="s">
        <v>680</v>
      </c>
      <c r="N4219" t="s">
        <v>17201</v>
      </c>
      <c r="O4219" t="s">
        <v>17202</v>
      </c>
      <c r="P4219" t="s">
        <v>71</v>
      </c>
      <c r="Q4219">
        <v>5</v>
      </c>
      <c r="R4219" t="s">
        <v>88</v>
      </c>
      <c r="S4219" t="s">
        <v>63</v>
      </c>
      <c r="T4219">
        <v>38670</v>
      </c>
      <c r="U4219" s="1">
        <v>45346</v>
      </c>
      <c r="V4219" t="s">
        <v>119</v>
      </c>
      <c r="W4219">
        <v>478888</v>
      </c>
      <c r="X4219" t="s">
        <v>17203</v>
      </c>
      <c r="Y4219">
        <v>955</v>
      </c>
      <c r="Z4219">
        <v>2022</v>
      </c>
      <c r="AA4219">
        <v>1</v>
      </c>
      <c r="AB4219" s="2" t="s">
        <v>17204</v>
      </c>
    </row>
    <row r="4220" spans="1:28" x14ac:dyDescent="0.3">
      <c r="A4220" t="s">
        <v>28</v>
      </c>
      <c r="B4220" t="s">
        <v>29</v>
      </c>
      <c r="C4220" t="s">
        <v>157</v>
      </c>
      <c r="D4220" t="s">
        <v>149</v>
      </c>
      <c r="E4220" t="s">
        <v>46</v>
      </c>
      <c r="F4220" t="s">
        <v>83</v>
      </c>
      <c r="G4220">
        <v>22</v>
      </c>
      <c r="H4220">
        <v>409689</v>
      </c>
      <c r="I4220" t="s">
        <v>58</v>
      </c>
      <c r="J4220" s="1">
        <v>45397</v>
      </c>
      <c r="K4220">
        <v>1000</v>
      </c>
      <c r="L4220" t="s">
        <v>16156</v>
      </c>
      <c r="M4220" t="s">
        <v>1058</v>
      </c>
      <c r="N4220" t="s">
        <v>17205</v>
      </c>
      <c r="O4220" t="s">
        <v>17206</v>
      </c>
      <c r="P4220" t="s">
        <v>39</v>
      </c>
      <c r="Q4220">
        <v>4</v>
      </c>
      <c r="R4220" t="s">
        <v>88</v>
      </c>
      <c r="S4220" t="s">
        <v>63</v>
      </c>
      <c r="T4220">
        <v>10367</v>
      </c>
      <c r="U4220" s="1">
        <v>45497</v>
      </c>
      <c r="V4220" t="s">
        <v>126</v>
      </c>
      <c r="W4220">
        <v>814835</v>
      </c>
      <c r="X4220" t="s">
        <v>17207</v>
      </c>
      <c r="Y4220">
        <v>571</v>
      </c>
      <c r="Z4220">
        <v>1883</v>
      </c>
      <c r="AA4220">
        <v>5</v>
      </c>
      <c r="AB4220">
        <v>3766</v>
      </c>
    </row>
    <row r="4221" spans="1:28" x14ac:dyDescent="0.3">
      <c r="A4221" t="s">
        <v>28</v>
      </c>
      <c r="B4221" t="s">
        <v>29</v>
      </c>
      <c r="C4221" t="s">
        <v>193</v>
      </c>
      <c r="D4221" t="s">
        <v>291</v>
      </c>
      <c r="E4221" t="s">
        <v>46</v>
      </c>
      <c r="F4221" t="s">
        <v>99</v>
      </c>
      <c r="G4221">
        <v>20</v>
      </c>
      <c r="H4221">
        <v>428587</v>
      </c>
      <c r="I4221" t="s">
        <v>58</v>
      </c>
      <c r="J4221" s="1">
        <v>44724</v>
      </c>
      <c r="K4221">
        <v>1200</v>
      </c>
      <c r="L4221" t="s">
        <v>17208</v>
      </c>
      <c r="M4221" t="s">
        <v>361</v>
      </c>
      <c r="N4221" t="s">
        <v>17209</v>
      </c>
      <c r="O4221" t="s">
        <v>17210</v>
      </c>
      <c r="P4221" t="s">
        <v>51</v>
      </c>
      <c r="Q4221">
        <v>4</v>
      </c>
      <c r="R4221" t="s">
        <v>40</v>
      </c>
      <c r="S4221" t="s">
        <v>63</v>
      </c>
      <c r="T4221">
        <v>80017</v>
      </c>
      <c r="U4221" s="1">
        <v>45469</v>
      </c>
      <c r="V4221" t="s">
        <v>52</v>
      </c>
      <c r="W4221">
        <v>904148</v>
      </c>
      <c r="X4221" t="s">
        <v>17211</v>
      </c>
      <c r="Y4221">
        <v>778</v>
      </c>
      <c r="Z4221">
        <v>2889</v>
      </c>
      <c r="AA4221">
        <v>7</v>
      </c>
      <c r="AB4221" s="2" t="s">
        <v>17212</v>
      </c>
    </row>
    <row r="4222" spans="1:28" x14ac:dyDescent="0.3">
      <c r="A4222" t="s">
        <v>28</v>
      </c>
      <c r="B4222" t="s">
        <v>29</v>
      </c>
      <c r="C4222" t="s">
        <v>148</v>
      </c>
      <c r="D4222" t="s">
        <v>616</v>
      </c>
      <c r="E4222" t="s">
        <v>56</v>
      </c>
      <c r="F4222" t="s">
        <v>106</v>
      </c>
      <c r="G4222">
        <v>100</v>
      </c>
      <c r="H4222">
        <v>435928</v>
      </c>
      <c r="I4222" t="s">
        <v>58</v>
      </c>
      <c r="J4222" s="1">
        <v>44187</v>
      </c>
      <c r="K4222">
        <v>1100</v>
      </c>
      <c r="L4222" t="s">
        <v>17213</v>
      </c>
      <c r="M4222" t="s">
        <v>736</v>
      </c>
      <c r="N4222" t="s">
        <v>17214</v>
      </c>
      <c r="O4222">
        <f>1-645-64-4798</f>
        <v>-5506</v>
      </c>
      <c r="P4222" t="s">
        <v>51</v>
      </c>
      <c r="Q4222">
        <v>16</v>
      </c>
      <c r="R4222" t="s">
        <v>88</v>
      </c>
      <c r="S4222" t="s">
        <v>41</v>
      </c>
      <c r="T4222">
        <v>13286</v>
      </c>
      <c r="U4222" s="1">
        <v>45453</v>
      </c>
      <c r="V4222" t="s">
        <v>52</v>
      </c>
      <c r="W4222">
        <v>732020</v>
      </c>
      <c r="X4222" t="s">
        <v>17215</v>
      </c>
      <c r="Y4222">
        <v>537</v>
      </c>
      <c r="Z4222">
        <v>2633</v>
      </c>
      <c r="AA4222">
        <v>3</v>
      </c>
      <c r="AB4222" s="2" t="s">
        <v>17216</v>
      </c>
    </row>
    <row r="4223" spans="1:28" x14ac:dyDescent="0.3">
      <c r="A4223" t="s">
        <v>28</v>
      </c>
      <c r="B4223" t="s">
        <v>29</v>
      </c>
      <c r="C4223" t="s">
        <v>193</v>
      </c>
      <c r="D4223" t="s">
        <v>31</v>
      </c>
      <c r="E4223" t="s">
        <v>56</v>
      </c>
      <c r="F4223" t="s">
        <v>99</v>
      </c>
      <c r="G4223">
        <v>82</v>
      </c>
      <c r="H4223">
        <v>415464</v>
      </c>
      <c r="I4223" t="s">
        <v>34</v>
      </c>
      <c r="J4223" s="1">
        <v>44981</v>
      </c>
      <c r="K4223">
        <v>950</v>
      </c>
      <c r="L4223" t="s">
        <v>17217</v>
      </c>
      <c r="M4223" t="s">
        <v>351</v>
      </c>
      <c r="N4223" t="s">
        <v>17218</v>
      </c>
      <c r="O4223" t="s">
        <v>17219</v>
      </c>
      <c r="P4223" t="s">
        <v>51</v>
      </c>
      <c r="Q4223">
        <v>3</v>
      </c>
      <c r="R4223" t="s">
        <v>88</v>
      </c>
      <c r="S4223" t="s">
        <v>41</v>
      </c>
      <c r="T4223">
        <v>35566</v>
      </c>
      <c r="U4223" s="1">
        <v>45611</v>
      </c>
      <c r="V4223" t="s">
        <v>42</v>
      </c>
      <c r="W4223">
        <v>563619</v>
      </c>
      <c r="X4223" t="s">
        <v>17220</v>
      </c>
      <c r="Y4223">
        <v>332</v>
      </c>
      <c r="Z4223">
        <v>2120</v>
      </c>
      <c r="AA4223">
        <v>4</v>
      </c>
      <c r="AB4223">
        <v>3392</v>
      </c>
    </row>
    <row r="4224" spans="1:28" x14ac:dyDescent="0.3">
      <c r="A4224" t="s">
        <v>28</v>
      </c>
      <c r="B4224" t="s">
        <v>29</v>
      </c>
      <c r="C4224" t="s">
        <v>193</v>
      </c>
      <c r="D4224" t="s">
        <v>74</v>
      </c>
      <c r="E4224" t="s">
        <v>46</v>
      </c>
      <c r="F4224" t="s">
        <v>355</v>
      </c>
      <c r="G4224">
        <v>37</v>
      </c>
      <c r="H4224">
        <v>421238</v>
      </c>
      <c r="I4224" t="s">
        <v>58</v>
      </c>
      <c r="J4224" s="1">
        <v>44119</v>
      </c>
      <c r="K4224">
        <v>800</v>
      </c>
      <c r="L4224" t="s">
        <v>17221</v>
      </c>
      <c r="M4224" t="s">
        <v>232</v>
      </c>
      <c r="N4224" t="s">
        <v>17222</v>
      </c>
      <c r="O4224" t="s">
        <v>17223</v>
      </c>
      <c r="P4224" t="s">
        <v>51</v>
      </c>
      <c r="Q4224">
        <v>19</v>
      </c>
      <c r="R4224" t="s">
        <v>88</v>
      </c>
      <c r="S4224" t="s">
        <v>118</v>
      </c>
      <c r="T4224">
        <v>96799</v>
      </c>
      <c r="U4224" s="1">
        <v>45312</v>
      </c>
      <c r="V4224" t="s">
        <v>111</v>
      </c>
      <c r="W4224">
        <v>812164</v>
      </c>
      <c r="X4224" t="s">
        <v>17224</v>
      </c>
      <c r="Y4224">
        <v>718</v>
      </c>
      <c r="Z4224">
        <v>2685</v>
      </c>
      <c r="AA4224">
        <v>1</v>
      </c>
      <c r="AB4224">
        <v>1074</v>
      </c>
    </row>
    <row r="4225" spans="1:28" x14ac:dyDescent="0.3">
      <c r="A4225" t="s">
        <v>28</v>
      </c>
      <c r="B4225" t="s">
        <v>29</v>
      </c>
      <c r="C4225" t="s">
        <v>91</v>
      </c>
      <c r="D4225" t="s">
        <v>621</v>
      </c>
      <c r="E4225" t="s">
        <v>56</v>
      </c>
      <c r="F4225" t="s">
        <v>57</v>
      </c>
      <c r="G4225">
        <v>93</v>
      </c>
      <c r="H4225">
        <v>416389</v>
      </c>
      <c r="I4225" t="s">
        <v>58</v>
      </c>
      <c r="J4225" s="1">
        <v>44532</v>
      </c>
      <c r="K4225">
        <v>1000</v>
      </c>
      <c r="L4225" t="s">
        <v>17225</v>
      </c>
      <c r="M4225" t="s">
        <v>94</v>
      </c>
      <c r="N4225" t="s">
        <v>17226</v>
      </c>
      <c r="O4225" t="s">
        <v>17227</v>
      </c>
      <c r="P4225" t="s">
        <v>51</v>
      </c>
      <c r="Q4225">
        <v>19</v>
      </c>
      <c r="R4225" t="s">
        <v>88</v>
      </c>
      <c r="S4225" t="s">
        <v>118</v>
      </c>
      <c r="T4225">
        <v>75383</v>
      </c>
      <c r="U4225" s="1">
        <v>45296</v>
      </c>
      <c r="V4225" t="s">
        <v>111</v>
      </c>
      <c r="W4225">
        <v>141582</v>
      </c>
      <c r="X4225" t="s">
        <v>17228</v>
      </c>
      <c r="Y4225">
        <v>500</v>
      </c>
      <c r="Z4225">
        <v>1430</v>
      </c>
      <c r="AA4225">
        <v>4</v>
      </c>
      <c r="AB4225">
        <v>2288</v>
      </c>
    </row>
    <row r="4226" spans="1:28" x14ac:dyDescent="0.3">
      <c r="A4226" t="s">
        <v>28</v>
      </c>
      <c r="B4226" t="s">
        <v>29</v>
      </c>
      <c r="C4226" t="s">
        <v>157</v>
      </c>
      <c r="D4226" t="s">
        <v>163</v>
      </c>
      <c r="E4226" t="s">
        <v>32</v>
      </c>
      <c r="F4226" t="s">
        <v>175</v>
      </c>
      <c r="G4226">
        <v>98</v>
      </c>
      <c r="H4226">
        <v>409260</v>
      </c>
      <c r="I4226" t="s">
        <v>58</v>
      </c>
      <c r="J4226" s="1">
        <v>45582</v>
      </c>
      <c r="K4226">
        <v>950</v>
      </c>
      <c r="L4226" t="s">
        <v>17229</v>
      </c>
      <c r="M4226" t="s">
        <v>269</v>
      </c>
      <c r="N4226" t="s">
        <v>17230</v>
      </c>
      <c r="O4226" t="s">
        <v>17231</v>
      </c>
      <c r="P4226" t="s">
        <v>71</v>
      </c>
      <c r="Q4226">
        <v>13</v>
      </c>
      <c r="R4226" t="s">
        <v>40</v>
      </c>
      <c r="S4226" t="s">
        <v>118</v>
      </c>
      <c r="T4226">
        <v>13488</v>
      </c>
      <c r="U4226" s="1">
        <v>45376</v>
      </c>
      <c r="V4226" t="s">
        <v>72</v>
      </c>
      <c r="W4226">
        <v>570162</v>
      </c>
      <c r="X4226" t="s">
        <v>17232</v>
      </c>
      <c r="Y4226">
        <v>517</v>
      </c>
      <c r="Z4226">
        <v>2997</v>
      </c>
      <c r="AA4226">
        <v>3</v>
      </c>
      <c r="AB4226">
        <v>3596.4</v>
      </c>
    </row>
    <row r="4227" spans="1:28" x14ac:dyDescent="0.3">
      <c r="A4227" t="s">
        <v>28</v>
      </c>
      <c r="B4227" t="s">
        <v>29</v>
      </c>
      <c r="C4227" t="s">
        <v>193</v>
      </c>
      <c r="D4227" t="s">
        <v>187</v>
      </c>
      <c r="E4227" t="s">
        <v>32</v>
      </c>
      <c r="F4227" t="s">
        <v>57</v>
      </c>
      <c r="G4227">
        <v>48</v>
      </c>
      <c r="H4227">
        <v>435876</v>
      </c>
      <c r="I4227" t="s">
        <v>34</v>
      </c>
      <c r="J4227" s="1">
        <v>44931</v>
      </c>
      <c r="K4227">
        <v>1000</v>
      </c>
      <c r="L4227" t="s">
        <v>17233</v>
      </c>
      <c r="M4227" t="s">
        <v>282</v>
      </c>
      <c r="N4227" t="s">
        <v>17234</v>
      </c>
      <c r="O4227" t="s">
        <v>17235</v>
      </c>
      <c r="P4227" t="s">
        <v>39</v>
      </c>
      <c r="Q4227">
        <v>12</v>
      </c>
      <c r="R4227" t="s">
        <v>40</v>
      </c>
      <c r="S4227" t="s">
        <v>41</v>
      </c>
      <c r="T4227">
        <v>92580</v>
      </c>
      <c r="U4227" s="1">
        <v>45366</v>
      </c>
      <c r="V4227" t="s">
        <v>72</v>
      </c>
      <c r="W4227">
        <v>533458</v>
      </c>
      <c r="X4227" t="s">
        <v>17236</v>
      </c>
      <c r="Y4227">
        <v>280</v>
      </c>
      <c r="Z4227">
        <v>2297</v>
      </c>
      <c r="AA4227">
        <v>8</v>
      </c>
      <c r="AB4227" s="2" t="s">
        <v>17237</v>
      </c>
    </row>
    <row r="4228" spans="1:28" x14ac:dyDescent="0.3">
      <c r="A4228" t="s">
        <v>28</v>
      </c>
      <c r="B4228" t="s">
        <v>29</v>
      </c>
      <c r="C4228" t="s">
        <v>91</v>
      </c>
      <c r="D4228" t="s">
        <v>380</v>
      </c>
      <c r="E4228" t="s">
        <v>46</v>
      </c>
      <c r="F4228" t="s">
        <v>175</v>
      </c>
      <c r="G4228">
        <v>5</v>
      </c>
      <c r="H4228">
        <v>402449</v>
      </c>
      <c r="I4228" t="s">
        <v>34</v>
      </c>
      <c r="J4228" s="1">
        <v>44954</v>
      </c>
      <c r="K4228">
        <v>800</v>
      </c>
      <c r="L4228" t="s">
        <v>17238</v>
      </c>
      <c r="M4228" t="s">
        <v>596</v>
      </c>
      <c r="N4228" t="s">
        <v>17239</v>
      </c>
      <c r="O4228" t="s">
        <v>17240</v>
      </c>
      <c r="P4228" t="s">
        <v>87</v>
      </c>
      <c r="Q4228">
        <v>15</v>
      </c>
      <c r="R4228" t="s">
        <v>40</v>
      </c>
      <c r="S4228" t="s">
        <v>118</v>
      </c>
      <c r="T4228">
        <v>37207</v>
      </c>
      <c r="U4228" s="1">
        <v>45368</v>
      </c>
      <c r="V4228" t="s">
        <v>72</v>
      </c>
      <c r="W4228">
        <v>596586</v>
      </c>
      <c r="X4228" t="s">
        <v>8388</v>
      </c>
      <c r="Y4228">
        <v>570</v>
      </c>
      <c r="Z4228">
        <v>523</v>
      </c>
      <c r="AA4228">
        <v>7</v>
      </c>
      <c r="AB4228">
        <v>1464.4</v>
      </c>
    </row>
    <row r="4229" spans="1:28" x14ac:dyDescent="0.3">
      <c r="A4229" t="s">
        <v>28</v>
      </c>
      <c r="B4229" t="s">
        <v>29</v>
      </c>
      <c r="C4229" t="s">
        <v>193</v>
      </c>
      <c r="D4229" t="s">
        <v>637</v>
      </c>
      <c r="E4229" t="s">
        <v>46</v>
      </c>
      <c r="F4229" t="s">
        <v>47</v>
      </c>
      <c r="G4229">
        <v>76</v>
      </c>
      <c r="H4229">
        <v>419471</v>
      </c>
      <c r="I4229" t="s">
        <v>34</v>
      </c>
      <c r="J4229" s="1">
        <v>45201</v>
      </c>
      <c r="K4229">
        <v>1400</v>
      </c>
      <c r="L4229" t="s">
        <v>17241</v>
      </c>
      <c r="M4229" t="s">
        <v>434</v>
      </c>
      <c r="N4229" t="s">
        <v>17242</v>
      </c>
      <c r="O4229">
        <v>5382046089</v>
      </c>
      <c r="P4229" t="s">
        <v>87</v>
      </c>
      <c r="Q4229">
        <v>20</v>
      </c>
      <c r="R4229" t="s">
        <v>88</v>
      </c>
      <c r="S4229" t="s">
        <v>118</v>
      </c>
      <c r="T4229">
        <v>12050</v>
      </c>
      <c r="U4229" s="1">
        <v>45610</v>
      </c>
      <c r="V4229" t="s">
        <v>42</v>
      </c>
      <c r="W4229">
        <v>358431</v>
      </c>
      <c r="X4229" t="s">
        <v>17243</v>
      </c>
      <c r="Y4229">
        <v>492</v>
      </c>
      <c r="Z4229">
        <v>509</v>
      </c>
      <c r="AA4229">
        <v>7</v>
      </c>
      <c r="AB4229">
        <v>1425.2</v>
      </c>
    </row>
    <row r="4230" spans="1:28" x14ac:dyDescent="0.3">
      <c r="A4230" t="s">
        <v>28</v>
      </c>
      <c r="B4230" t="s">
        <v>29</v>
      </c>
      <c r="C4230" t="s">
        <v>193</v>
      </c>
      <c r="D4230" t="s">
        <v>142</v>
      </c>
      <c r="E4230" t="s">
        <v>46</v>
      </c>
      <c r="F4230" t="s">
        <v>47</v>
      </c>
      <c r="G4230">
        <v>34</v>
      </c>
      <c r="H4230">
        <v>423829</v>
      </c>
      <c r="I4230" t="s">
        <v>34</v>
      </c>
      <c r="J4230" s="1">
        <v>43913</v>
      </c>
      <c r="K4230">
        <v>1200</v>
      </c>
      <c r="L4230" t="s">
        <v>17244</v>
      </c>
      <c r="M4230" t="s">
        <v>670</v>
      </c>
      <c r="N4230" t="s">
        <v>17245</v>
      </c>
      <c r="O4230" t="s">
        <v>17246</v>
      </c>
      <c r="P4230" t="s">
        <v>71</v>
      </c>
      <c r="Q4230">
        <v>14</v>
      </c>
      <c r="R4230" t="s">
        <v>88</v>
      </c>
      <c r="S4230" t="s">
        <v>41</v>
      </c>
      <c r="T4230">
        <v>75979</v>
      </c>
      <c r="U4230" s="1">
        <v>45380</v>
      </c>
      <c r="V4230" t="s">
        <v>72</v>
      </c>
      <c r="W4230">
        <v>423502</v>
      </c>
      <c r="X4230" t="s">
        <v>5923</v>
      </c>
      <c r="Y4230">
        <v>946</v>
      </c>
      <c r="Z4230">
        <v>1694</v>
      </c>
      <c r="AA4230">
        <v>2</v>
      </c>
      <c r="AB4230">
        <v>1355.2</v>
      </c>
    </row>
    <row r="4231" spans="1:28" x14ac:dyDescent="0.3">
      <c r="A4231" t="s">
        <v>28</v>
      </c>
      <c r="B4231" t="s">
        <v>29</v>
      </c>
      <c r="C4231" t="s">
        <v>30</v>
      </c>
      <c r="D4231" t="s">
        <v>616</v>
      </c>
      <c r="E4231" t="s">
        <v>56</v>
      </c>
      <c r="F4231" t="s">
        <v>57</v>
      </c>
      <c r="G4231">
        <v>88</v>
      </c>
      <c r="H4231">
        <v>436320</v>
      </c>
      <c r="I4231" t="s">
        <v>58</v>
      </c>
      <c r="J4231" s="1">
        <v>45331</v>
      </c>
      <c r="K4231">
        <v>800</v>
      </c>
      <c r="L4231" t="s">
        <v>17247</v>
      </c>
      <c r="M4231" t="s">
        <v>482</v>
      </c>
      <c r="N4231" t="s">
        <v>17248</v>
      </c>
      <c r="O4231" t="s">
        <v>17249</v>
      </c>
      <c r="P4231" t="s">
        <v>51</v>
      </c>
      <c r="Q4231">
        <v>13</v>
      </c>
      <c r="R4231" t="s">
        <v>40</v>
      </c>
      <c r="S4231" t="s">
        <v>118</v>
      </c>
      <c r="T4231">
        <v>57179</v>
      </c>
      <c r="U4231" s="1">
        <v>45591</v>
      </c>
      <c r="V4231" t="s">
        <v>155</v>
      </c>
      <c r="W4231">
        <v>614704</v>
      </c>
      <c r="X4231" t="s">
        <v>17250</v>
      </c>
      <c r="Y4231">
        <v>875</v>
      </c>
      <c r="Z4231">
        <v>2231</v>
      </c>
      <c r="AA4231">
        <v>7</v>
      </c>
      <c r="AB4231">
        <v>6246.8</v>
      </c>
    </row>
    <row r="4232" spans="1:28" x14ac:dyDescent="0.3">
      <c r="A4232" t="s">
        <v>28</v>
      </c>
      <c r="B4232" t="s">
        <v>29</v>
      </c>
      <c r="C4232" t="s">
        <v>148</v>
      </c>
      <c r="D4232" t="s">
        <v>220</v>
      </c>
      <c r="E4232" t="s">
        <v>56</v>
      </c>
      <c r="F4232" t="s">
        <v>135</v>
      </c>
      <c r="G4232">
        <v>30</v>
      </c>
      <c r="H4232">
        <v>415226</v>
      </c>
      <c r="I4232" t="s">
        <v>34</v>
      </c>
      <c r="J4232" s="1">
        <v>44663</v>
      </c>
      <c r="K4232">
        <v>1000</v>
      </c>
      <c r="L4232" t="s">
        <v>17251</v>
      </c>
      <c r="M4232" t="s">
        <v>596</v>
      </c>
      <c r="N4232" t="s">
        <v>17252</v>
      </c>
      <c r="O4232" t="s">
        <v>17253</v>
      </c>
      <c r="P4232" t="s">
        <v>39</v>
      </c>
      <c r="Q4232">
        <v>19</v>
      </c>
      <c r="R4232" t="s">
        <v>40</v>
      </c>
      <c r="S4232" t="s">
        <v>118</v>
      </c>
      <c r="T4232">
        <v>81735</v>
      </c>
      <c r="U4232" s="1">
        <v>45484</v>
      </c>
      <c r="V4232" t="s">
        <v>126</v>
      </c>
      <c r="W4232">
        <v>860374</v>
      </c>
      <c r="X4232" t="s">
        <v>17254</v>
      </c>
      <c r="Y4232">
        <v>922</v>
      </c>
      <c r="Z4232">
        <v>2838</v>
      </c>
      <c r="AA4232">
        <v>4</v>
      </c>
      <c r="AB4232">
        <v>4540.8</v>
      </c>
    </row>
    <row r="4233" spans="1:28" x14ac:dyDescent="0.3">
      <c r="A4233" t="s">
        <v>28</v>
      </c>
      <c r="B4233" t="s">
        <v>29</v>
      </c>
      <c r="C4233" t="s">
        <v>54</v>
      </c>
      <c r="D4233" t="s">
        <v>637</v>
      </c>
      <c r="E4233" t="s">
        <v>56</v>
      </c>
      <c r="F4233" t="s">
        <v>99</v>
      </c>
      <c r="G4233">
        <v>77</v>
      </c>
      <c r="H4233">
        <v>416687</v>
      </c>
      <c r="I4233" t="s">
        <v>34</v>
      </c>
      <c r="J4233" s="1">
        <v>44075</v>
      </c>
      <c r="K4233">
        <v>1000</v>
      </c>
      <c r="L4233" t="s">
        <v>17255</v>
      </c>
      <c r="M4233" t="s">
        <v>282</v>
      </c>
      <c r="N4233" t="s">
        <v>17256</v>
      </c>
      <c r="O4233" t="s">
        <v>17257</v>
      </c>
      <c r="P4233" t="s">
        <v>51</v>
      </c>
      <c r="Q4233">
        <v>20</v>
      </c>
      <c r="R4233" t="s">
        <v>40</v>
      </c>
      <c r="S4233" t="s">
        <v>63</v>
      </c>
      <c r="T4233">
        <v>95602</v>
      </c>
      <c r="U4233" s="1">
        <v>45342</v>
      </c>
      <c r="V4233" t="s">
        <v>119</v>
      </c>
      <c r="W4233">
        <v>645130</v>
      </c>
      <c r="X4233" t="s">
        <v>17258</v>
      </c>
      <c r="Y4233">
        <v>850</v>
      </c>
      <c r="Z4233">
        <v>1749</v>
      </c>
      <c r="AA4233">
        <v>4</v>
      </c>
      <c r="AB4233">
        <v>2798.4</v>
      </c>
    </row>
    <row r="4234" spans="1:28" x14ac:dyDescent="0.3">
      <c r="A4234" t="s">
        <v>28</v>
      </c>
      <c r="B4234" t="s">
        <v>29</v>
      </c>
      <c r="C4234" t="s">
        <v>193</v>
      </c>
      <c r="D4234" t="s">
        <v>274</v>
      </c>
      <c r="E4234" t="s">
        <v>56</v>
      </c>
      <c r="F4234" t="s">
        <v>135</v>
      </c>
      <c r="G4234">
        <v>88</v>
      </c>
      <c r="H4234">
        <v>401093</v>
      </c>
      <c r="I4234" t="s">
        <v>58</v>
      </c>
      <c r="J4234" s="1">
        <v>44458</v>
      </c>
      <c r="K4234">
        <v>1200</v>
      </c>
      <c r="L4234" t="s">
        <v>17259</v>
      </c>
      <c r="M4234" t="s">
        <v>482</v>
      </c>
      <c r="N4234" t="s">
        <v>17260</v>
      </c>
      <c r="O4234" t="s">
        <v>17261</v>
      </c>
      <c r="P4234" t="s">
        <v>87</v>
      </c>
      <c r="Q4234">
        <v>7</v>
      </c>
      <c r="R4234" t="s">
        <v>88</v>
      </c>
      <c r="S4234" t="s">
        <v>118</v>
      </c>
      <c r="T4234">
        <v>65698</v>
      </c>
      <c r="U4234" s="1">
        <v>45536</v>
      </c>
      <c r="V4234" t="s">
        <v>180</v>
      </c>
      <c r="W4234">
        <v>520955</v>
      </c>
      <c r="X4234" t="s">
        <v>17262</v>
      </c>
      <c r="Y4234">
        <v>594</v>
      </c>
      <c r="Z4234">
        <v>808</v>
      </c>
      <c r="AA4234">
        <v>8</v>
      </c>
      <c r="AB4234" s="2" t="s">
        <v>17263</v>
      </c>
    </row>
    <row r="4235" spans="1:28" x14ac:dyDescent="0.3">
      <c r="A4235" t="s">
        <v>28</v>
      </c>
      <c r="B4235" t="s">
        <v>29</v>
      </c>
      <c r="C4235" t="s">
        <v>157</v>
      </c>
      <c r="D4235" t="s">
        <v>380</v>
      </c>
      <c r="E4235" t="s">
        <v>32</v>
      </c>
      <c r="F4235" t="s">
        <v>99</v>
      </c>
      <c r="G4235">
        <v>50</v>
      </c>
      <c r="H4235">
        <v>401781</v>
      </c>
      <c r="I4235" t="s">
        <v>34</v>
      </c>
      <c r="J4235" s="1">
        <v>45391</v>
      </c>
      <c r="K4235">
        <v>800</v>
      </c>
      <c r="L4235" t="s">
        <v>17264</v>
      </c>
      <c r="M4235" t="s">
        <v>1305</v>
      </c>
      <c r="N4235" t="s">
        <v>17265</v>
      </c>
      <c r="O4235" t="s">
        <v>17266</v>
      </c>
      <c r="P4235" t="s">
        <v>87</v>
      </c>
      <c r="Q4235">
        <v>15</v>
      </c>
      <c r="R4235" t="s">
        <v>88</v>
      </c>
      <c r="S4235" t="s">
        <v>79</v>
      </c>
      <c r="T4235">
        <v>77970</v>
      </c>
      <c r="U4235" s="1">
        <v>45369</v>
      </c>
      <c r="V4235" t="s">
        <v>72</v>
      </c>
      <c r="W4235">
        <v>151389</v>
      </c>
      <c r="X4235" t="s">
        <v>17267</v>
      </c>
      <c r="Y4235">
        <v>907</v>
      </c>
      <c r="Z4235">
        <v>2220</v>
      </c>
      <c r="AA4235">
        <v>5</v>
      </c>
      <c r="AB4235">
        <v>4440</v>
      </c>
    </row>
    <row r="4236" spans="1:28" x14ac:dyDescent="0.3">
      <c r="A4236" t="s">
        <v>28</v>
      </c>
      <c r="B4236" t="s">
        <v>29</v>
      </c>
      <c r="C4236" t="s">
        <v>30</v>
      </c>
      <c r="D4236" t="s">
        <v>349</v>
      </c>
      <c r="E4236" t="s">
        <v>46</v>
      </c>
      <c r="F4236" t="s">
        <v>99</v>
      </c>
      <c r="G4236">
        <v>16</v>
      </c>
      <c r="H4236">
        <v>435497</v>
      </c>
      <c r="I4236" t="s">
        <v>34</v>
      </c>
      <c r="J4236" s="1">
        <v>44779</v>
      </c>
      <c r="K4236">
        <v>1000</v>
      </c>
      <c r="L4236" t="s">
        <v>17268</v>
      </c>
      <c r="M4236" t="s">
        <v>1147</v>
      </c>
      <c r="N4236" t="s">
        <v>17269</v>
      </c>
      <c r="O4236" t="s">
        <v>17270</v>
      </c>
      <c r="P4236" t="s">
        <v>71</v>
      </c>
      <c r="Q4236">
        <v>7</v>
      </c>
      <c r="R4236" t="s">
        <v>40</v>
      </c>
      <c r="S4236" t="s">
        <v>118</v>
      </c>
      <c r="T4236">
        <v>72520</v>
      </c>
      <c r="U4236" s="1">
        <v>45508</v>
      </c>
      <c r="V4236" t="s">
        <v>64</v>
      </c>
      <c r="W4236">
        <v>290457</v>
      </c>
      <c r="X4236" t="s">
        <v>17271</v>
      </c>
      <c r="Y4236">
        <v>937</v>
      </c>
      <c r="Z4236">
        <v>1916</v>
      </c>
      <c r="AA4236">
        <v>1</v>
      </c>
      <c r="AB4236" s="2" t="s">
        <v>17272</v>
      </c>
    </row>
    <row r="4237" spans="1:28" x14ac:dyDescent="0.3">
      <c r="A4237" t="s">
        <v>28</v>
      </c>
      <c r="B4237" t="s">
        <v>29</v>
      </c>
      <c r="C4237" t="s">
        <v>44</v>
      </c>
      <c r="D4237" t="s">
        <v>637</v>
      </c>
      <c r="E4237" t="s">
        <v>32</v>
      </c>
      <c r="F4237" t="s">
        <v>57</v>
      </c>
      <c r="G4237">
        <v>52</v>
      </c>
      <c r="H4237">
        <v>439097</v>
      </c>
      <c r="I4237" t="s">
        <v>58</v>
      </c>
      <c r="J4237" s="1">
        <v>44462</v>
      </c>
      <c r="K4237">
        <v>1000</v>
      </c>
      <c r="L4237" t="s">
        <v>16248</v>
      </c>
      <c r="M4237" t="s">
        <v>222</v>
      </c>
      <c r="N4237" t="s">
        <v>17273</v>
      </c>
      <c r="O4237" t="s">
        <v>17274</v>
      </c>
      <c r="P4237" t="s">
        <v>39</v>
      </c>
      <c r="Q4237">
        <v>11</v>
      </c>
      <c r="R4237" t="s">
        <v>88</v>
      </c>
      <c r="S4237" t="s">
        <v>79</v>
      </c>
      <c r="T4237">
        <v>45984</v>
      </c>
      <c r="U4237" s="1">
        <v>45545</v>
      </c>
      <c r="V4237" t="s">
        <v>180</v>
      </c>
      <c r="W4237">
        <v>678477</v>
      </c>
      <c r="X4237" t="s">
        <v>17275</v>
      </c>
      <c r="Y4237">
        <v>591</v>
      </c>
      <c r="Z4237">
        <v>1720</v>
      </c>
      <c r="AA4237">
        <v>6</v>
      </c>
      <c r="AB4237">
        <v>4128</v>
      </c>
    </row>
    <row r="4238" spans="1:28" x14ac:dyDescent="0.3">
      <c r="A4238" t="s">
        <v>28</v>
      </c>
      <c r="B4238" t="s">
        <v>29</v>
      </c>
      <c r="C4238" t="s">
        <v>91</v>
      </c>
      <c r="D4238" t="s">
        <v>566</v>
      </c>
      <c r="E4238" t="s">
        <v>32</v>
      </c>
      <c r="F4238" t="s">
        <v>57</v>
      </c>
      <c r="G4238">
        <v>80</v>
      </c>
      <c r="H4238">
        <v>405915</v>
      </c>
      <c r="I4238" t="s">
        <v>34</v>
      </c>
      <c r="J4238" s="1">
        <v>45533</v>
      </c>
      <c r="K4238">
        <v>1400</v>
      </c>
      <c r="L4238" t="s">
        <v>17276</v>
      </c>
      <c r="M4238" t="s">
        <v>60</v>
      </c>
      <c r="N4238" t="s">
        <v>17277</v>
      </c>
      <c r="O4238" t="s">
        <v>17278</v>
      </c>
      <c r="P4238" t="s">
        <v>51</v>
      </c>
      <c r="Q4238">
        <v>10</v>
      </c>
      <c r="R4238" t="s">
        <v>40</v>
      </c>
      <c r="S4238" t="s">
        <v>63</v>
      </c>
      <c r="T4238">
        <v>47788</v>
      </c>
      <c r="U4238" s="1">
        <v>45441</v>
      </c>
      <c r="V4238" t="s">
        <v>140</v>
      </c>
      <c r="W4238">
        <v>661873</v>
      </c>
      <c r="X4238" t="s">
        <v>17279</v>
      </c>
      <c r="Y4238">
        <v>676</v>
      </c>
      <c r="Z4238">
        <v>881</v>
      </c>
      <c r="AA4238">
        <v>6</v>
      </c>
      <c r="AB4238">
        <v>2114.4</v>
      </c>
    </row>
    <row r="4239" spans="1:28" x14ac:dyDescent="0.3">
      <c r="A4239" t="s">
        <v>28</v>
      </c>
      <c r="B4239" t="s">
        <v>29</v>
      </c>
      <c r="C4239" t="s">
        <v>91</v>
      </c>
      <c r="D4239" t="s">
        <v>98</v>
      </c>
      <c r="E4239" t="s">
        <v>46</v>
      </c>
      <c r="F4239" t="s">
        <v>175</v>
      </c>
      <c r="G4239">
        <v>73</v>
      </c>
      <c r="H4239">
        <v>430519</v>
      </c>
      <c r="I4239" t="s">
        <v>34</v>
      </c>
      <c r="J4239" s="1">
        <v>44646</v>
      </c>
      <c r="K4239">
        <v>1200</v>
      </c>
      <c r="L4239" t="s">
        <v>17280</v>
      </c>
      <c r="M4239" t="s">
        <v>256</v>
      </c>
      <c r="N4239" t="s">
        <v>17281</v>
      </c>
      <c r="O4239" t="s">
        <v>17282</v>
      </c>
      <c r="P4239" t="s">
        <v>39</v>
      </c>
      <c r="Q4239">
        <v>13</v>
      </c>
      <c r="R4239" t="s">
        <v>88</v>
      </c>
      <c r="S4239" t="s">
        <v>41</v>
      </c>
      <c r="T4239">
        <v>81326</v>
      </c>
      <c r="U4239" s="1">
        <v>45508</v>
      </c>
      <c r="V4239" t="s">
        <v>64</v>
      </c>
      <c r="W4239">
        <v>922379</v>
      </c>
      <c r="X4239" t="s">
        <v>17283</v>
      </c>
      <c r="Y4239">
        <v>662</v>
      </c>
      <c r="Z4239">
        <v>952</v>
      </c>
      <c r="AA4239">
        <v>3</v>
      </c>
      <c r="AB4239">
        <v>1142.4000000000001</v>
      </c>
    </row>
    <row r="4240" spans="1:28" x14ac:dyDescent="0.3">
      <c r="A4240" t="s">
        <v>28</v>
      </c>
      <c r="B4240" t="s">
        <v>29</v>
      </c>
      <c r="C4240" t="s">
        <v>54</v>
      </c>
      <c r="D4240" t="s">
        <v>92</v>
      </c>
      <c r="E4240" t="s">
        <v>56</v>
      </c>
      <c r="F4240" t="s">
        <v>33</v>
      </c>
      <c r="G4240">
        <v>78</v>
      </c>
      <c r="H4240">
        <v>405400</v>
      </c>
      <c r="I4240" t="s">
        <v>34</v>
      </c>
      <c r="J4240" s="1">
        <v>44839</v>
      </c>
      <c r="K4240">
        <v>1400</v>
      </c>
      <c r="L4240" t="s">
        <v>11328</v>
      </c>
      <c r="M4240" t="s">
        <v>428</v>
      </c>
      <c r="N4240" t="s">
        <v>17284</v>
      </c>
      <c r="O4240" t="s">
        <v>17285</v>
      </c>
      <c r="P4240" t="s">
        <v>71</v>
      </c>
      <c r="Q4240">
        <v>9</v>
      </c>
      <c r="R4240" t="s">
        <v>40</v>
      </c>
      <c r="S4240" t="s">
        <v>63</v>
      </c>
      <c r="T4240">
        <v>52105</v>
      </c>
      <c r="U4240" s="1">
        <v>45517</v>
      </c>
      <c r="V4240" t="s">
        <v>64</v>
      </c>
      <c r="W4240">
        <v>997118</v>
      </c>
      <c r="X4240" t="s">
        <v>17286</v>
      </c>
      <c r="Y4240">
        <v>372</v>
      </c>
      <c r="Z4240">
        <v>2232</v>
      </c>
      <c r="AA4240">
        <v>7</v>
      </c>
      <c r="AB4240">
        <v>6249.6</v>
      </c>
    </row>
    <row r="4241" spans="1:28" x14ac:dyDescent="0.3">
      <c r="A4241" t="s">
        <v>28</v>
      </c>
      <c r="B4241" t="s">
        <v>29</v>
      </c>
      <c r="C4241" t="s">
        <v>30</v>
      </c>
      <c r="D4241" t="s">
        <v>82</v>
      </c>
      <c r="E4241" t="s">
        <v>56</v>
      </c>
      <c r="F4241" t="s">
        <v>47</v>
      </c>
      <c r="G4241">
        <v>55</v>
      </c>
      <c r="H4241">
        <v>438472</v>
      </c>
      <c r="I4241" t="s">
        <v>58</v>
      </c>
      <c r="J4241" s="1">
        <v>43914</v>
      </c>
      <c r="K4241">
        <v>1400</v>
      </c>
      <c r="L4241" t="s">
        <v>17287</v>
      </c>
      <c r="M4241" t="s">
        <v>1072</v>
      </c>
      <c r="N4241" t="s">
        <v>17288</v>
      </c>
      <c r="O4241" t="s">
        <v>17289</v>
      </c>
      <c r="P4241" t="s">
        <v>51</v>
      </c>
      <c r="Q4241">
        <v>12</v>
      </c>
      <c r="R4241" t="s">
        <v>40</v>
      </c>
      <c r="S4241" t="s">
        <v>41</v>
      </c>
      <c r="T4241">
        <v>87577</v>
      </c>
      <c r="U4241" s="1">
        <v>45563</v>
      </c>
      <c r="V4241" t="s">
        <v>180</v>
      </c>
      <c r="W4241">
        <v>200205</v>
      </c>
      <c r="X4241" t="s">
        <v>17290</v>
      </c>
      <c r="Y4241">
        <v>561</v>
      </c>
      <c r="Z4241">
        <v>2723</v>
      </c>
      <c r="AA4241">
        <v>3</v>
      </c>
      <c r="AB4241" s="2" t="s">
        <v>17291</v>
      </c>
    </row>
    <row r="4242" spans="1:28" x14ac:dyDescent="0.3">
      <c r="A4242" t="s">
        <v>28</v>
      </c>
      <c r="B4242" t="s">
        <v>29</v>
      </c>
      <c r="C4242" t="s">
        <v>66</v>
      </c>
      <c r="D4242" t="s">
        <v>566</v>
      </c>
      <c r="E4242" t="s">
        <v>46</v>
      </c>
      <c r="F4242" t="s">
        <v>150</v>
      </c>
      <c r="G4242">
        <v>60</v>
      </c>
      <c r="H4242">
        <v>405250</v>
      </c>
      <c r="I4242" t="s">
        <v>58</v>
      </c>
      <c r="J4242" s="1">
        <v>45126</v>
      </c>
      <c r="K4242">
        <v>1000</v>
      </c>
      <c r="L4242" t="s">
        <v>17292</v>
      </c>
      <c r="M4242" t="s">
        <v>276</v>
      </c>
      <c r="N4242" t="s">
        <v>17293</v>
      </c>
      <c r="O4242">
        <v>7565908568</v>
      </c>
      <c r="P4242" t="s">
        <v>87</v>
      </c>
      <c r="Q4242">
        <v>19</v>
      </c>
      <c r="R4242" t="s">
        <v>88</v>
      </c>
      <c r="S4242" t="s">
        <v>118</v>
      </c>
      <c r="T4242">
        <v>56220</v>
      </c>
      <c r="U4242" s="1">
        <v>45302</v>
      </c>
      <c r="V4242" t="s">
        <v>111</v>
      </c>
      <c r="W4242">
        <v>556522</v>
      </c>
      <c r="X4242" t="s">
        <v>17294</v>
      </c>
      <c r="Y4242">
        <v>214</v>
      </c>
      <c r="Z4242">
        <v>2468</v>
      </c>
      <c r="AA4242">
        <v>7</v>
      </c>
      <c r="AB4242" s="2" t="s">
        <v>17295</v>
      </c>
    </row>
    <row r="4243" spans="1:28" x14ac:dyDescent="0.3">
      <c r="A4243" t="s">
        <v>28</v>
      </c>
      <c r="B4243" t="s">
        <v>29</v>
      </c>
      <c r="C4243" t="s">
        <v>193</v>
      </c>
      <c r="D4243" t="s">
        <v>546</v>
      </c>
      <c r="E4243" t="s">
        <v>46</v>
      </c>
      <c r="F4243" t="s">
        <v>83</v>
      </c>
      <c r="G4243">
        <v>17</v>
      </c>
      <c r="H4243">
        <v>426904</v>
      </c>
      <c r="I4243" t="s">
        <v>58</v>
      </c>
      <c r="J4243" s="1">
        <v>44373</v>
      </c>
      <c r="K4243">
        <v>1200</v>
      </c>
      <c r="L4243" t="s">
        <v>17296</v>
      </c>
      <c r="M4243" t="s">
        <v>256</v>
      </c>
      <c r="N4243" t="s">
        <v>17297</v>
      </c>
      <c r="O4243" t="s">
        <v>17298</v>
      </c>
      <c r="P4243" t="s">
        <v>39</v>
      </c>
      <c r="Q4243">
        <v>19</v>
      </c>
      <c r="R4243" t="s">
        <v>40</v>
      </c>
      <c r="S4243" t="s">
        <v>118</v>
      </c>
      <c r="T4243">
        <v>98653</v>
      </c>
      <c r="U4243" s="1">
        <v>45574</v>
      </c>
      <c r="V4243" t="s">
        <v>155</v>
      </c>
      <c r="W4243">
        <v>993288</v>
      </c>
      <c r="X4243" t="s">
        <v>11153</v>
      </c>
      <c r="Y4243">
        <v>952</v>
      </c>
      <c r="Z4243">
        <v>1420</v>
      </c>
      <c r="AA4243">
        <v>6</v>
      </c>
      <c r="AB4243">
        <v>3408</v>
      </c>
    </row>
    <row r="4244" spans="1:28" x14ac:dyDescent="0.3">
      <c r="A4244" t="s">
        <v>28</v>
      </c>
      <c r="B4244" t="s">
        <v>29</v>
      </c>
      <c r="C4244" t="s">
        <v>148</v>
      </c>
      <c r="D4244" t="s">
        <v>31</v>
      </c>
      <c r="E4244" t="s">
        <v>46</v>
      </c>
      <c r="F4244" t="s">
        <v>47</v>
      </c>
      <c r="G4244">
        <v>56</v>
      </c>
      <c r="H4244">
        <v>433631</v>
      </c>
      <c r="I4244" t="s">
        <v>34</v>
      </c>
      <c r="J4244" s="1">
        <v>45397</v>
      </c>
      <c r="K4244">
        <v>1400</v>
      </c>
      <c r="L4244" t="s">
        <v>17299</v>
      </c>
      <c r="M4244" t="s">
        <v>2538</v>
      </c>
      <c r="N4244" t="s">
        <v>17300</v>
      </c>
      <c r="O4244">
        <v>8268637724</v>
      </c>
      <c r="P4244" t="s">
        <v>51</v>
      </c>
      <c r="Q4244">
        <v>10</v>
      </c>
      <c r="R4244" t="s">
        <v>40</v>
      </c>
      <c r="S4244" t="s">
        <v>63</v>
      </c>
      <c r="T4244">
        <v>39185</v>
      </c>
      <c r="U4244" s="1">
        <v>45623</v>
      </c>
      <c r="V4244" t="s">
        <v>42</v>
      </c>
      <c r="W4244">
        <v>804498</v>
      </c>
      <c r="X4244" t="s">
        <v>17301</v>
      </c>
      <c r="Y4244">
        <v>311</v>
      </c>
      <c r="Z4244">
        <v>2101</v>
      </c>
      <c r="AA4244">
        <v>8</v>
      </c>
      <c r="AB4244" s="2" t="s">
        <v>17302</v>
      </c>
    </row>
    <row r="4245" spans="1:28" x14ac:dyDescent="0.3">
      <c r="A4245" t="s">
        <v>28</v>
      </c>
      <c r="B4245" t="s">
        <v>29</v>
      </c>
      <c r="C4245" t="s">
        <v>44</v>
      </c>
      <c r="D4245" t="s">
        <v>74</v>
      </c>
      <c r="E4245" t="s">
        <v>32</v>
      </c>
      <c r="F4245" t="s">
        <v>106</v>
      </c>
      <c r="G4245">
        <v>93</v>
      </c>
      <c r="H4245">
        <v>419970</v>
      </c>
      <c r="I4245" t="s">
        <v>34</v>
      </c>
      <c r="J4245" s="1">
        <v>45353</v>
      </c>
      <c r="K4245">
        <v>1300</v>
      </c>
      <c r="L4245" t="s">
        <v>17303</v>
      </c>
      <c r="M4245" t="s">
        <v>428</v>
      </c>
      <c r="N4245" t="s">
        <v>17304</v>
      </c>
      <c r="O4245" t="s">
        <v>17305</v>
      </c>
      <c r="P4245" t="s">
        <v>71</v>
      </c>
      <c r="Q4245">
        <v>17</v>
      </c>
      <c r="R4245" t="s">
        <v>40</v>
      </c>
      <c r="S4245" t="s">
        <v>118</v>
      </c>
      <c r="T4245">
        <v>46895</v>
      </c>
      <c r="U4245" s="1">
        <v>45399</v>
      </c>
      <c r="V4245" t="s">
        <v>80</v>
      </c>
      <c r="W4245">
        <v>315668</v>
      </c>
      <c r="X4245" t="s">
        <v>8682</v>
      </c>
      <c r="Y4245">
        <v>349</v>
      </c>
      <c r="Z4245">
        <v>879</v>
      </c>
      <c r="AA4245">
        <v>6</v>
      </c>
      <c r="AB4245">
        <v>2109.6</v>
      </c>
    </row>
    <row r="4246" spans="1:28" x14ac:dyDescent="0.3">
      <c r="A4246" t="s">
        <v>28</v>
      </c>
      <c r="B4246" t="s">
        <v>29</v>
      </c>
      <c r="C4246" t="s">
        <v>54</v>
      </c>
      <c r="D4246" t="s">
        <v>467</v>
      </c>
      <c r="E4246" t="s">
        <v>46</v>
      </c>
      <c r="F4246" t="s">
        <v>113</v>
      </c>
      <c r="G4246">
        <v>38</v>
      </c>
      <c r="H4246">
        <v>426306</v>
      </c>
      <c r="I4246" t="s">
        <v>58</v>
      </c>
      <c r="J4246" s="1">
        <v>45251</v>
      </c>
      <c r="K4246">
        <v>950</v>
      </c>
      <c r="L4246" t="s">
        <v>17306</v>
      </c>
      <c r="M4246" t="s">
        <v>115</v>
      </c>
      <c r="N4246" t="s">
        <v>17307</v>
      </c>
      <c r="O4246" t="s">
        <v>17308</v>
      </c>
      <c r="P4246" t="s">
        <v>87</v>
      </c>
      <c r="Q4246">
        <v>19</v>
      </c>
      <c r="R4246" t="s">
        <v>40</v>
      </c>
      <c r="S4246" t="s">
        <v>79</v>
      </c>
      <c r="T4246">
        <v>79853</v>
      </c>
      <c r="U4246" s="1">
        <v>45460</v>
      </c>
      <c r="V4246" t="s">
        <v>52</v>
      </c>
      <c r="W4246">
        <v>307803</v>
      </c>
      <c r="X4246" t="s">
        <v>17309</v>
      </c>
      <c r="Y4246">
        <v>843</v>
      </c>
      <c r="Z4246">
        <v>1229</v>
      </c>
      <c r="AA4246">
        <v>4</v>
      </c>
      <c r="AB4246">
        <v>1966.4</v>
      </c>
    </row>
    <row r="4247" spans="1:28" x14ac:dyDescent="0.3">
      <c r="A4247" t="s">
        <v>28</v>
      </c>
      <c r="B4247" t="s">
        <v>29</v>
      </c>
      <c r="C4247" t="s">
        <v>44</v>
      </c>
      <c r="D4247" t="s">
        <v>349</v>
      </c>
      <c r="E4247" t="s">
        <v>46</v>
      </c>
      <c r="F4247" t="s">
        <v>175</v>
      </c>
      <c r="G4247">
        <v>14</v>
      </c>
      <c r="H4247">
        <v>403333</v>
      </c>
      <c r="I4247" t="s">
        <v>58</v>
      </c>
      <c r="J4247" s="1">
        <v>44921</v>
      </c>
      <c r="K4247">
        <v>1200</v>
      </c>
      <c r="L4247" t="s">
        <v>17310</v>
      </c>
      <c r="M4247" t="s">
        <v>282</v>
      </c>
      <c r="N4247" t="s">
        <v>17311</v>
      </c>
      <c r="O4247" t="s">
        <v>17312</v>
      </c>
      <c r="P4247" t="s">
        <v>39</v>
      </c>
      <c r="Q4247">
        <v>11</v>
      </c>
      <c r="R4247" t="s">
        <v>88</v>
      </c>
      <c r="S4247" t="s">
        <v>63</v>
      </c>
      <c r="T4247">
        <v>21269</v>
      </c>
      <c r="U4247" s="1">
        <v>45480</v>
      </c>
      <c r="V4247" t="s">
        <v>126</v>
      </c>
      <c r="W4247">
        <v>786469</v>
      </c>
      <c r="X4247" t="s">
        <v>17313</v>
      </c>
      <c r="Y4247">
        <v>236</v>
      </c>
      <c r="Z4247">
        <v>2636</v>
      </c>
      <c r="AA4247">
        <v>4</v>
      </c>
      <c r="AB4247">
        <v>4217.6000000000004</v>
      </c>
    </row>
    <row r="4248" spans="1:28" x14ac:dyDescent="0.3">
      <c r="A4248" t="s">
        <v>28</v>
      </c>
      <c r="B4248" t="s">
        <v>29</v>
      </c>
      <c r="C4248" t="s">
        <v>66</v>
      </c>
      <c r="D4248" t="s">
        <v>380</v>
      </c>
      <c r="E4248" t="s">
        <v>56</v>
      </c>
      <c r="F4248" t="s">
        <v>135</v>
      </c>
      <c r="G4248">
        <v>97</v>
      </c>
      <c r="H4248">
        <v>426906</v>
      </c>
      <c r="I4248" t="s">
        <v>58</v>
      </c>
      <c r="J4248" s="1">
        <v>44126</v>
      </c>
      <c r="K4248">
        <v>1100</v>
      </c>
      <c r="L4248" t="s">
        <v>17314</v>
      </c>
      <c r="M4248" t="s">
        <v>211</v>
      </c>
      <c r="N4248" t="s">
        <v>17315</v>
      </c>
      <c r="O4248" t="s">
        <v>17316</v>
      </c>
      <c r="P4248" t="s">
        <v>39</v>
      </c>
      <c r="Q4248">
        <v>15</v>
      </c>
      <c r="R4248" t="s">
        <v>40</v>
      </c>
      <c r="S4248" t="s">
        <v>118</v>
      </c>
      <c r="T4248">
        <v>89218</v>
      </c>
      <c r="U4248" s="1">
        <v>45454</v>
      </c>
      <c r="V4248" t="s">
        <v>52</v>
      </c>
      <c r="W4248">
        <v>979544</v>
      </c>
      <c r="X4248" t="s">
        <v>17317</v>
      </c>
      <c r="Y4248">
        <v>636</v>
      </c>
      <c r="Z4248">
        <v>982</v>
      </c>
      <c r="AA4248">
        <v>5</v>
      </c>
      <c r="AB4248">
        <v>1964</v>
      </c>
    </row>
    <row r="4249" spans="1:28" x14ac:dyDescent="0.3">
      <c r="A4249" t="s">
        <v>28</v>
      </c>
      <c r="B4249" t="s">
        <v>29</v>
      </c>
      <c r="C4249" t="s">
        <v>44</v>
      </c>
      <c r="D4249" t="s">
        <v>98</v>
      </c>
      <c r="E4249" t="s">
        <v>56</v>
      </c>
      <c r="F4249" t="s">
        <v>175</v>
      </c>
      <c r="G4249">
        <v>16</v>
      </c>
      <c r="H4249">
        <v>434900</v>
      </c>
      <c r="I4249" t="s">
        <v>58</v>
      </c>
      <c r="J4249" s="1">
        <v>45009</v>
      </c>
      <c r="K4249">
        <v>1200</v>
      </c>
      <c r="L4249" t="s">
        <v>17318</v>
      </c>
      <c r="M4249" t="s">
        <v>195</v>
      </c>
      <c r="N4249" t="s">
        <v>17319</v>
      </c>
      <c r="O4249" t="s">
        <v>17320</v>
      </c>
      <c r="P4249" t="s">
        <v>51</v>
      </c>
      <c r="Q4249">
        <v>4</v>
      </c>
      <c r="R4249" t="s">
        <v>88</v>
      </c>
      <c r="S4249" t="s">
        <v>63</v>
      </c>
      <c r="T4249">
        <v>39636</v>
      </c>
      <c r="U4249" s="1">
        <v>45411</v>
      </c>
      <c r="V4249" t="s">
        <v>80</v>
      </c>
      <c r="W4249">
        <v>446616</v>
      </c>
      <c r="X4249" t="s">
        <v>17321</v>
      </c>
      <c r="Y4249">
        <v>318</v>
      </c>
      <c r="Z4249">
        <v>679</v>
      </c>
      <c r="AA4249">
        <v>4</v>
      </c>
      <c r="AB4249">
        <v>1086.4000000000001</v>
      </c>
    </row>
    <row r="4250" spans="1:28" x14ac:dyDescent="0.3">
      <c r="A4250" t="s">
        <v>28</v>
      </c>
      <c r="B4250" t="s">
        <v>29</v>
      </c>
      <c r="C4250" t="s">
        <v>30</v>
      </c>
      <c r="D4250" t="s">
        <v>267</v>
      </c>
      <c r="E4250" t="s">
        <v>56</v>
      </c>
      <c r="F4250" t="s">
        <v>83</v>
      </c>
      <c r="G4250">
        <v>47</v>
      </c>
      <c r="H4250">
        <v>421052</v>
      </c>
      <c r="I4250" t="s">
        <v>58</v>
      </c>
      <c r="J4250" s="1">
        <v>44590</v>
      </c>
      <c r="K4250">
        <v>1000</v>
      </c>
      <c r="L4250" t="s">
        <v>1715</v>
      </c>
      <c r="M4250" t="s">
        <v>919</v>
      </c>
      <c r="N4250" t="s">
        <v>17322</v>
      </c>
      <c r="O4250" t="s">
        <v>17323</v>
      </c>
      <c r="P4250" t="s">
        <v>87</v>
      </c>
      <c r="Q4250">
        <v>15</v>
      </c>
      <c r="R4250" t="s">
        <v>88</v>
      </c>
      <c r="S4250" t="s">
        <v>118</v>
      </c>
      <c r="T4250">
        <v>33277</v>
      </c>
      <c r="U4250" s="1">
        <v>45372</v>
      </c>
      <c r="V4250" t="s">
        <v>72</v>
      </c>
      <c r="W4250">
        <v>191119</v>
      </c>
      <c r="X4250" t="s">
        <v>17324</v>
      </c>
      <c r="Y4250">
        <v>854</v>
      </c>
      <c r="Z4250">
        <v>2610</v>
      </c>
      <c r="AA4250">
        <v>6</v>
      </c>
      <c r="AB4250">
        <v>6264</v>
      </c>
    </row>
    <row r="4251" spans="1:28" x14ac:dyDescent="0.3">
      <c r="A4251" t="s">
        <v>28</v>
      </c>
      <c r="B4251" t="s">
        <v>29</v>
      </c>
      <c r="C4251" t="s">
        <v>157</v>
      </c>
      <c r="D4251" t="s">
        <v>227</v>
      </c>
      <c r="E4251" t="s">
        <v>56</v>
      </c>
      <c r="F4251" t="s">
        <v>355</v>
      </c>
      <c r="G4251">
        <v>61</v>
      </c>
      <c r="H4251">
        <v>431699</v>
      </c>
      <c r="I4251" t="s">
        <v>58</v>
      </c>
      <c r="J4251" s="1">
        <v>43854</v>
      </c>
      <c r="K4251">
        <v>1200</v>
      </c>
      <c r="L4251" t="s">
        <v>17325</v>
      </c>
      <c r="M4251" t="s">
        <v>165</v>
      </c>
      <c r="N4251" t="s">
        <v>17326</v>
      </c>
      <c r="O4251" t="s">
        <v>17327</v>
      </c>
      <c r="P4251" t="s">
        <v>51</v>
      </c>
      <c r="Q4251">
        <v>7</v>
      </c>
      <c r="R4251" t="s">
        <v>40</v>
      </c>
      <c r="S4251" t="s">
        <v>41</v>
      </c>
      <c r="T4251">
        <v>20575</v>
      </c>
      <c r="U4251" s="1">
        <v>45329</v>
      </c>
      <c r="V4251" t="s">
        <v>119</v>
      </c>
      <c r="W4251">
        <v>194661</v>
      </c>
      <c r="X4251" t="s">
        <v>17328</v>
      </c>
      <c r="Y4251">
        <v>977</v>
      </c>
      <c r="Z4251">
        <v>2503</v>
      </c>
      <c r="AA4251">
        <v>2</v>
      </c>
      <c r="AB4251">
        <v>2002.4</v>
      </c>
    </row>
    <row r="4252" spans="1:28" x14ac:dyDescent="0.3">
      <c r="A4252" t="s">
        <v>28</v>
      </c>
      <c r="B4252" t="s">
        <v>29</v>
      </c>
      <c r="C4252" t="s">
        <v>193</v>
      </c>
      <c r="D4252" t="s">
        <v>261</v>
      </c>
      <c r="E4252" t="s">
        <v>46</v>
      </c>
      <c r="F4252" t="s">
        <v>175</v>
      </c>
      <c r="G4252">
        <v>17</v>
      </c>
      <c r="H4252">
        <v>415275</v>
      </c>
      <c r="I4252" t="s">
        <v>34</v>
      </c>
      <c r="J4252" s="1">
        <v>44146</v>
      </c>
      <c r="K4252">
        <v>1400</v>
      </c>
      <c r="L4252" t="s">
        <v>17329</v>
      </c>
      <c r="M4252" t="s">
        <v>843</v>
      </c>
      <c r="N4252" t="s">
        <v>17330</v>
      </c>
      <c r="O4252" t="s">
        <v>17331</v>
      </c>
      <c r="P4252" t="s">
        <v>39</v>
      </c>
      <c r="Q4252">
        <v>8</v>
      </c>
      <c r="R4252" t="s">
        <v>40</v>
      </c>
      <c r="S4252" t="s">
        <v>118</v>
      </c>
      <c r="T4252">
        <v>15933</v>
      </c>
      <c r="U4252" s="1">
        <v>45503</v>
      </c>
      <c r="V4252" t="s">
        <v>126</v>
      </c>
      <c r="W4252">
        <v>170359</v>
      </c>
      <c r="X4252" t="s">
        <v>17332</v>
      </c>
      <c r="Y4252">
        <v>943</v>
      </c>
      <c r="Z4252">
        <v>820</v>
      </c>
      <c r="AA4252">
        <v>4</v>
      </c>
      <c r="AB4252">
        <v>1312</v>
      </c>
    </row>
    <row r="4253" spans="1:28" x14ac:dyDescent="0.3">
      <c r="A4253" t="s">
        <v>28</v>
      </c>
      <c r="B4253" t="s">
        <v>29</v>
      </c>
      <c r="C4253" t="s">
        <v>30</v>
      </c>
      <c r="D4253" t="s">
        <v>134</v>
      </c>
      <c r="E4253" t="s">
        <v>56</v>
      </c>
      <c r="F4253" t="s">
        <v>99</v>
      </c>
      <c r="G4253">
        <v>13</v>
      </c>
      <c r="H4253">
        <v>412605</v>
      </c>
      <c r="I4253" t="s">
        <v>58</v>
      </c>
      <c r="J4253" s="1">
        <v>44021</v>
      </c>
      <c r="K4253">
        <v>1200</v>
      </c>
      <c r="L4253" t="s">
        <v>17333</v>
      </c>
      <c r="M4253" t="s">
        <v>232</v>
      </c>
      <c r="N4253" t="s">
        <v>17334</v>
      </c>
      <c r="O4253">
        <v>2042146757</v>
      </c>
      <c r="P4253" t="s">
        <v>87</v>
      </c>
      <c r="Q4253">
        <v>3</v>
      </c>
      <c r="R4253" t="s">
        <v>88</v>
      </c>
      <c r="S4253" t="s">
        <v>63</v>
      </c>
      <c r="T4253">
        <v>17565</v>
      </c>
      <c r="U4253" s="1">
        <v>45368</v>
      </c>
      <c r="V4253" t="s">
        <v>72</v>
      </c>
      <c r="W4253">
        <v>717424</v>
      </c>
      <c r="X4253" t="s">
        <v>17335</v>
      </c>
      <c r="Y4253">
        <v>798</v>
      </c>
      <c r="Z4253">
        <v>683</v>
      </c>
      <c r="AA4253">
        <v>8</v>
      </c>
      <c r="AB4253">
        <v>2185.6</v>
      </c>
    </row>
    <row r="4254" spans="1:28" x14ac:dyDescent="0.3">
      <c r="A4254" t="s">
        <v>28</v>
      </c>
      <c r="B4254" t="s">
        <v>29</v>
      </c>
      <c r="C4254" t="s">
        <v>91</v>
      </c>
      <c r="D4254" t="s">
        <v>254</v>
      </c>
      <c r="E4254" t="s">
        <v>56</v>
      </c>
      <c r="F4254" t="s">
        <v>99</v>
      </c>
      <c r="G4254">
        <v>15</v>
      </c>
      <c r="H4254">
        <v>418853</v>
      </c>
      <c r="I4254" t="s">
        <v>58</v>
      </c>
      <c r="J4254" s="1">
        <v>44126</v>
      </c>
      <c r="K4254">
        <v>1300</v>
      </c>
      <c r="L4254" t="s">
        <v>17336</v>
      </c>
      <c r="M4254" t="s">
        <v>856</v>
      </c>
      <c r="N4254" t="s">
        <v>17337</v>
      </c>
      <c r="O4254" t="s">
        <v>17338</v>
      </c>
      <c r="P4254" t="s">
        <v>51</v>
      </c>
      <c r="Q4254">
        <v>17</v>
      </c>
      <c r="R4254" t="s">
        <v>40</v>
      </c>
      <c r="S4254" t="s">
        <v>63</v>
      </c>
      <c r="T4254">
        <v>87451</v>
      </c>
      <c r="U4254" s="1">
        <v>45499</v>
      </c>
      <c r="V4254" t="s">
        <v>126</v>
      </c>
      <c r="W4254">
        <v>769253</v>
      </c>
      <c r="X4254" t="s">
        <v>17339</v>
      </c>
      <c r="Y4254">
        <v>697</v>
      </c>
      <c r="Z4254">
        <v>2724</v>
      </c>
      <c r="AA4254">
        <v>3</v>
      </c>
      <c r="AB4254">
        <v>3268.8</v>
      </c>
    </row>
    <row r="4255" spans="1:28" x14ac:dyDescent="0.3">
      <c r="A4255" t="s">
        <v>28</v>
      </c>
      <c r="B4255" t="s">
        <v>29</v>
      </c>
      <c r="C4255" t="s">
        <v>30</v>
      </c>
      <c r="D4255" t="s">
        <v>637</v>
      </c>
      <c r="E4255" t="s">
        <v>32</v>
      </c>
      <c r="F4255" t="s">
        <v>99</v>
      </c>
      <c r="G4255">
        <v>45</v>
      </c>
      <c r="H4255">
        <v>432149</v>
      </c>
      <c r="I4255" t="s">
        <v>58</v>
      </c>
      <c r="J4255" s="1">
        <v>44019</v>
      </c>
      <c r="K4255">
        <v>1200</v>
      </c>
      <c r="L4255" t="s">
        <v>17340</v>
      </c>
      <c r="M4255" t="s">
        <v>542</v>
      </c>
      <c r="N4255" t="s">
        <v>17341</v>
      </c>
      <c r="O4255">
        <v>4354470493</v>
      </c>
      <c r="P4255" t="s">
        <v>39</v>
      </c>
      <c r="Q4255">
        <v>11</v>
      </c>
      <c r="R4255" t="s">
        <v>88</v>
      </c>
      <c r="S4255" t="s">
        <v>79</v>
      </c>
      <c r="T4255">
        <v>42272</v>
      </c>
      <c r="U4255" s="1">
        <v>45429</v>
      </c>
      <c r="V4255" t="s">
        <v>140</v>
      </c>
      <c r="W4255">
        <v>633178</v>
      </c>
      <c r="X4255" t="s">
        <v>17342</v>
      </c>
      <c r="Y4255">
        <v>614</v>
      </c>
      <c r="Z4255">
        <v>1691</v>
      </c>
      <c r="AA4255">
        <v>1</v>
      </c>
      <c r="AB4255" s="2" t="s">
        <v>17343</v>
      </c>
    </row>
    <row r="4256" spans="1:28" x14ac:dyDescent="0.3">
      <c r="A4256" t="s">
        <v>28</v>
      </c>
      <c r="B4256" t="s">
        <v>29</v>
      </c>
      <c r="C4256" t="s">
        <v>54</v>
      </c>
      <c r="D4256" t="s">
        <v>248</v>
      </c>
      <c r="E4256" t="s">
        <v>32</v>
      </c>
      <c r="F4256" t="s">
        <v>135</v>
      </c>
      <c r="G4256">
        <v>19</v>
      </c>
      <c r="H4256">
        <v>416921</v>
      </c>
      <c r="I4256" t="s">
        <v>58</v>
      </c>
      <c r="J4256" s="1">
        <v>44129</v>
      </c>
      <c r="K4256">
        <v>1400</v>
      </c>
      <c r="L4256" t="s">
        <v>17344</v>
      </c>
      <c r="M4256" t="s">
        <v>60</v>
      </c>
      <c r="N4256" t="s">
        <v>17345</v>
      </c>
      <c r="O4256" t="s">
        <v>17346</v>
      </c>
      <c r="P4256" t="s">
        <v>51</v>
      </c>
      <c r="Q4256">
        <v>16</v>
      </c>
      <c r="R4256" t="s">
        <v>40</v>
      </c>
      <c r="S4256" t="s">
        <v>118</v>
      </c>
      <c r="T4256">
        <v>59376</v>
      </c>
      <c r="U4256" s="1">
        <v>45422</v>
      </c>
      <c r="V4256" t="s">
        <v>140</v>
      </c>
      <c r="W4256">
        <v>784321</v>
      </c>
      <c r="X4256" t="s">
        <v>17347</v>
      </c>
      <c r="Y4256">
        <v>491</v>
      </c>
      <c r="Z4256">
        <v>2779</v>
      </c>
      <c r="AA4256">
        <v>7</v>
      </c>
      <c r="AB4256" s="2" t="s">
        <v>17348</v>
      </c>
    </row>
    <row r="4257" spans="1:28" x14ac:dyDescent="0.3">
      <c r="A4257" t="s">
        <v>28</v>
      </c>
      <c r="B4257" t="s">
        <v>29</v>
      </c>
      <c r="C4257" t="s">
        <v>54</v>
      </c>
      <c r="D4257" t="s">
        <v>248</v>
      </c>
      <c r="E4257" t="s">
        <v>56</v>
      </c>
      <c r="F4257" t="s">
        <v>135</v>
      </c>
      <c r="G4257">
        <v>25</v>
      </c>
      <c r="H4257">
        <v>435336</v>
      </c>
      <c r="I4257" t="s">
        <v>58</v>
      </c>
      <c r="J4257" s="1">
        <v>44911</v>
      </c>
      <c r="K4257">
        <v>950</v>
      </c>
      <c r="L4257" t="s">
        <v>17349</v>
      </c>
      <c r="M4257" t="s">
        <v>1118</v>
      </c>
      <c r="N4257" t="s">
        <v>17350</v>
      </c>
      <c r="O4257" t="s">
        <v>17351</v>
      </c>
      <c r="P4257" t="s">
        <v>71</v>
      </c>
      <c r="Q4257">
        <v>16</v>
      </c>
      <c r="R4257" t="s">
        <v>40</v>
      </c>
      <c r="S4257" t="s">
        <v>79</v>
      </c>
      <c r="T4257">
        <v>33707</v>
      </c>
      <c r="U4257" s="1">
        <v>45575</v>
      </c>
      <c r="V4257" t="s">
        <v>155</v>
      </c>
      <c r="W4257">
        <v>532989</v>
      </c>
      <c r="X4257" t="s">
        <v>17352</v>
      </c>
      <c r="Y4257">
        <v>413</v>
      </c>
      <c r="Z4257">
        <v>2247</v>
      </c>
      <c r="AA4257">
        <v>5</v>
      </c>
      <c r="AB4257">
        <v>4494</v>
      </c>
    </row>
    <row r="4258" spans="1:28" x14ac:dyDescent="0.3">
      <c r="A4258" t="s">
        <v>28</v>
      </c>
      <c r="B4258" t="s">
        <v>29</v>
      </c>
      <c r="C4258" t="s">
        <v>91</v>
      </c>
      <c r="D4258" t="s">
        <v>31</v>
      </c>
      <c r="E4258" t="s">
        <v>46</v>
      </c>
      <c r="F4258" t="s">
        <v>47</v>
      </c>
      <c r="G4258">
        <v>78</v>
      </c>
      <c r="H4258">
        <v>421607</v>
      </c>
      <c r="I4258" t="s">
        <v>34</v>
      </c>
      <c r="J4258" s="1">
        <v>44081</v>
      </c>
      <c r="K4258">
        <v>800</v>
      </c>
      <c r="L4258" t="s">
        <v>17353</v>
      </c>
      <c r="M4258" t="s">
        <v>76</v>
      </c>
      <c r="N4258" t="s">
        <v>17354</v>
      </c>
      <c r="O4258" t="s">
        <v>17355</v>
      </c>
      <c r="P4258" t="s">
        <v>39</v>
      </c>
      <c r="Q4258">
        <v>9</v>
      </c>
      <c r="R4258" t="s">
        <v>40</v>
      </c>
      <c r="S4258" t="s">
        <v>79</v>
      </c>
      <c r="T4258">
        <v>89414</v>
      </c>
      <c r="U4258" s="1">
        <v>45555</v>
      </c>
      <c r="V4258" t="s">
        <v>180</v>
      </c>
      <c r="W4258">
        <v>914546</v>
      </c>
      <c r="X4258" t="s">
        <v>17356</v>
      </c>
      <c r="Y4258">
        <v>871</v>
      </c>
      <c r="Z4258">
        <v>1617</v>
      </c>
      <c r="AA4258">
        <v>4</v>
      </c>
      <c r="AB4258" s="2" t="s">
        <v>11743</v>
      </c>
    </row>
    <row r="4259" spans="1:28" x14ac:dyDescent="0.3">
      <c r="A4259" t="s">
        <v>28</v>
      </c>
      <c r="B4259" t="s">
        <v>29</v>
      </c>
      <c r="C4259" t="s">
        <v>44</v>
      </c>
      <c r="D4259" t="s">
        <v>237</v>
      </c>
      <c r="E4259" t="s">
        <v>56</v>
      </c>
      <c r="F4259" t="s">
        <v>47</v>
      </c>
      <c r="G4259">
        <v>45</v>
      </c>
      <c r="H4259">
        <v>408026</v>
      </c>
      <c r="I4259" t="s">
        <v>58</v>
      </c>
      <c r="J4259" s="1">
        <v>44299</v>
      </c>
      <c r="K4259">
        <v>950</v>
      </c>
      <c r="L4259" t="s">
        <v>17357</v>
      </c>
      <c r="M4259" t="s">
        <v>623</v>
      </c>
      <c r="N4259" t="s">
        <v>17358</v>
      </c>
      <c r="O4259" t="s">
        <v>17359</v>
      </c>
      <c r="P4259" t="s">
        <v>39</v>
      </c>
      <c r="Q4259">
        <v>17</v>
      </c>
      <c r="R4259" t="s">
        <v>40</v>
      </c>
      <c r="S4259" t="s">
        <v>79</v>
      </c>
      <c r="T4259">
        <v>46795</v>
      </c>
      <c r="U4259" s="1">
        <v>45391</v>
      </c>
      <c r="V4259" t="s">
        <v>80</v>
      </c>
      <c r="W4259">
        <v>138164</v>
      </c>
      <c r="X4259" t="s">
        <v>17360</v>
      </c>
      <c r="Y4259">
        <v>584</v>
      </c>
      <c r="Z4259">
        <v>830</v>
      </c>
      <c r="AA4259">
        <v>6</v>
      </c>
      <c r="AB4259">
        <v>1992</v>
      </c>
    </row>
    <row r="4260" spans="1:28" x14ac:dyDescent="0.3">
      <c r="A4260" t="s">
        <v>28</v>
      </c>
      <c r="B4260" t="s">
        <v>29</v>
      </c>
      <c r="C4260" t="s">
        <v>148</v>
      </c>
      <c r="D4260" t="s">
        <v>105</v>
      </c>
      <c r="E4260" t="s">
        <v>56</v>
      </c>
      <c r="F4260" t="s">
        <v>106</v>
      </c>
      <c r="G4260">
        <v>39</v>
      </c>
      <c r="H4260">
        <v>425871</v>
      </c>
      <c r="I4260" t="s">
        <v>34</v>
      </c>
      <c r="J4260" s="1">
        <v>44730</v>
      </c>
      <c r="K4260">
        <v>800</v>
      </c>
      <c r="L4260" t="s">
        <v>17361</v>
      </c>
      <c r="M4260" t="s">
        <v>123</v>
      </c>
      <c r="N4260" t="s">
        <v>17362</v>
      </c>
      <c r="O4260" t="s">
        <v>17363</v>
      </c>
      <c r="P4260" t="s">
        <v>71</v>
      </c>
      <c r="Q4260">
        <v>9</v>
      </c>
      <c r="R4260" t="s">
        <v>88</v>
      </c>
      <c r="S4260" t="s">
        <v>118</v>
      </c>
      <c r="T4260">
        <v>96036</v>
      </c>
      <c r="U4260" s="1">
        <v>45350</v>
      </c>
      <c r="V4260" t="s">
        <v>119</v>
      </c>
      <c r="W4260">
        <v>633915</v>
      </c>
      <c r="X4260" t="s">
        <v>17364</v>
      </c>
      <c r="Y4260">
        <v>327</v>
      </c>
      <c r="Z4260">
        <v>2908</v>
      </c>
      <c r="AA4260">
        <v>8</v>
      </c>
      <c r="AB4260">
        <v>9305.6</v>
      </c>
    </row>
    <row r="4261" spans="1:28" x14ac:dyDescent="0.3">
      <c r="A4261" t="s">
        <v>28</v>
      </c>
      <c r="B4261" t="s">
        <v>29</v>
      </c>
      <c r="C4261" t="s">
        <v>193</v>
      </c>
      <c r="D4261" t="s">
        <v>261</v>
      </c>
      <c r="E4261" t="s">
        <v>56</v>
      </c>
      <c r="F4261" t="s">
        <v>175</v>
      </c>
      <c r="G4261">
        <v>76</v>
      </c>
      <c r="H4261">
        <v>434613</v>
      </c>
      <c r="I4261" t="s">
        <v>34</v>
      </c>
      <c r="J4261" s="1">
        <v>45297</v>
      </c>
      <c r="K4261">
        <v>1000</v>
      </c>
      <c r="L4261" t="s">
        <v>17365</v>
      </c>
      <c r="M4261" t="s">
        <v>108</v>
      </c>
      <c r="N4261" t="s">
        <v>17366</v>
      </c>
      <c r="O4261">
        <v>3792161060</v>
      </c>
      <c r="P4261" t="s">
        <v>39</v>
      </c>
      <c r="Q4261">
        <v>9</v>
      </c>
      <c r="R4261" t="s">
        <v>88</v>
      </c>
      <c r="S4261" t="s">
        <v>118</v>
      </c>
      <c r="T4261">
        <v>59676</v>
      </c>
      <c r="U4261" s="1">
        <v>45603</v>
      </c>
      <c r="V4261" t="s">
        <v>42</v>
      </c>
      <c r="W4261">
        <v>807272</v>
      </c>
      <c r="X4261" t="s">
        <v>17367</v>
      </c>
      <c r="Y4261">
        <v>877</v>
      </c>
      <c r="Z4261">
        <v>2424</v>
      </c>
      <c r="AA4261">
        <v>6</v>
      </c>
      <c r="AB4261">
        <v>5817.6</v>
      </c>
    </row>
    <row r="4262" spans="1:28" x14ac:dyDescent="0.3">
      <c r="A4262" t="s">
        <v>28</v>
      </c>
      <c r="B4262" t="s">
        <v>29</v>
      </c>
      <c r="C4262" t="s">
        <v>66</v>
      </c>
      <c r="D4262" t="s">
        <v>55</v>
      </c>
      <c r="E4262" t="s">
        <v>56</v>
      </c>
      <c r="F4262" t="s">
        <v>47</v>
      </c>
      <c r="G4262">
        <v>2</v>
      </c>
      <c r="H4262">
        <v>424114</v>
      </c>
      <c r="I4262" t="s">
        <v>58</v>
      </c>
      <c r="J4262" s="1">
        <v>45082</v>
      </c>
      <c r="K4262">
        <v>1000</v>
      </c>
      <c r="L4262" t="s">
        <v>17368</v>
      </c>
      <c r="M4262" t="s">
        <v>747</v>
      </c>
      <c r="N4262" t="s">
        <v>17369</v>
      </c>
      <c r="O4262" t="s">
        <v>17370</v>
      </c>
      <c r="P4262" t="s">
        <v>39</v>
      </c>
      <c r="Q4262">
        <v>15</v>
      </c>
      <c r="R4262" t="s">
        <v>40</v>
      </c>
      <c r="S4262" t="s">
        <v>79</v>
      </c>
      <c r="T4262">
        <v>17244</v>
      </c>
      <c r="U4262" s="1">
        <v>45454</v>
      </c>
      <c r="V4262" t="s">
        <v>52</v>
      </c>
      <c r="W4262">
        <v>430031</v>
      </c>
      <c r="X4262" t="s">
        <v>10535</v>
      </c>
      <c r="Y4262">
        <v>861</v>
      </c>
      <c r="Z4262">
        <v>2303</v>
      </c>
      <c r="AA4262">
        <v>1</v>
      </c>
      <c r="AB4262">
        <v>921.2</v>
      </c>
    </row>
    <row r="4263" spans="1:28" x14ac:dyDescent="0.3">
      <c r="A4263" t="s">
        <v>28</v>
      </c>
      <c r="B4263" t="s">
        <v>29</v>
      </c>
      <c r="C4263" t="s">
        <v>30</v>
      </c>
      <c r="D4263" t="s">
        <v>349</v>
      </c>
      <c r="E4263" t="s">
        <v>46</v>
      </c>
      <c r="F4263" t="s">
        <v>355</v>
      </c>
      <c r="G4263">
        <v>48</v>
      </c>
      <c r="H4263">
        <v>438707</v>
      </c>
      <c r="I4263" t="s">
        <v>34</v>
      </c>
      <c r="J4263" s="1">
        <v>45619</v>
      </c>
      <c r="K4263">
        <v>1300</v>
      </c>
      <c r="L4263" t="s">
        <v>17371</v>
      </c>
      <c r="M4263" t="s">
        <v>591</v>
      </c>
      <c r="N4263" t="s">
        <v>17372</v>
      </c>
      <c r="O4263">
        <v>4574418239</v>
      </c>
      <c r="P4263" t="s">
        <v>51</v>
      </c>
      <c r="Q4263">
        <v>11</v>
      </c>
      <c r="R4263" t="s">
        <v>40</v>
      </c>
      <c r="S4263" t="s">
        <v>79</v>
      </c>
      <c r="T4263">
        <v>49238</v>
      </c>
      <c r="U4263" s="1">
        <v>45343</v>
      </c>
      <c r="V4263" t="s">
        <v>119</v>
      </c>
      <c r="W4263">
        <v>420332</v>
      </c>
      <c r="X4263" t="s">
        <v>17373</v>
      </c>
      <c r="Y4263">
        <v>758</v>
      </c>
      <c r="Z4263">
        <v>2124</v>
      </c>
      <c r="AA4263">
        <v>7</v>
      </c>
      <c r="AB4263" s="2" t="s">
        <v>17374</v>
      </c>
    </row>
    <row r="4264" spans="1:28" x14ac:dyDescent="0.3">
      <c r="A4264" t="s">
        <v>28</v>
      </c>
      <c r="B4264" t="s">
        <v>29</v>
      </c>
      <c r="C4264" t="s">
        <v>54</v>
      </c>
      <c r="D4264" t="s">
        <v>421</v>
      </c>
      <c r="E4264" t="s">
        <v>46</v>
      </c>
      <c r="F4264" t="s">
        <v>47</v>
      </c>
      <c r="G4264">
        <v>45</v>
      </c>
      <c r="H4264">
        <v>405889</v>
      </c>
      <c r="I4264" t="s">
        <v>34</v>
      </c>
      <c r="J4264" s="1">
        <v>44695</v>
      </c>
      <c r="K4264">
        <v>1300</v>
      </c>
      <c r="L4264" t="s">
        <v>17375</v>
      </c>
      <c r="M4264" t="s">
        <v>222</v>
      </c>
      <c r="N4264" t="s">
        <v>17376</v>
      </c>
      <c r="O4264" t="s">
        <v>17377</v>
      </c>
      <c r="P4264" t="s">
        <v>39</v>
      </c>
      <c r="Q4264">
        <v>7</v>
      </c>
      <c r="R4264" t="s">
        <v>88</v>
      </c>
      <c r="S4264" t="s">
        <v>41</v>
      </c>
      <c r="T4264">
        <v>90238</v>
      </c>
      <c r="U4264" s="1">
        <v>45381</v>
      </c>
      <c r="V4264" t="s">
        <v>72</v>
      </c>
      <c r="W4264">
        <v>980892</v>
      </c>
      <c r="X4264" t="s">
        <v>17378</v>
      </c>
      <c r="Y4264">
        <v>732</v>
      </c>
      <c r="Z4264">
        <v>2113</v>
      </c>
      <c r="AA4264">
        <v>4</v>
      </c>
      <c r="AB4264">
        <v>3380.8</v>
      </c>
    </row>
    <row r="4265" spans="1:28" x14ac:dyDescent="0.3">
      <c r="A4265" t="s">
        <v>28</v>
      </c>
      <c r="B4265" t="s">
        <v>29</v>
      </c>
      <c r="C4265" t="s">
        <v>30</v>
      </c>
      <c r="D4265" t="s">
        <v>621</v>
      </c>
      <c r="E4265" t="s">
        <v>46</v>
      </c>
      <c r="F4265" t="s">
        <v>106</v>
      </c>
      <c r="G4265">
        <v>30</v>
      </c>
      <c r="H4265">
        <v>422697</v>
      </c>
      <c r="I4265" t="s">
        <v>58</v>
      </c>
      <c r="J4265" s="1">
        <v>44179</v>
      </c>
      <c r="K4265">
        <v>1200</v>
      </c>
      <c r="L4265" t="s">
        <v>17379</v>
      </c>
      <c r="M4265" t="s">
        <v>747</v>
      </c>
      <c r="N4265" t="s">
        <v>17380</v>
      </c>
      <c r="O4265" t="s">
        <v>17381</v>
      </c>
      <c r="P4265" t="s">
        <v>87</v>
      </c>
      <c r="Q4265">
        <v>16</v>
      </c>
      <c r="R4265" t="s">
        <v>40</v>
      </c>
      <c r="S4265" t="s">
        <v>79</v>
      </c>
      <c r="T4265">
        <v>44139</v>
      </c>
      <c r="U4265" s="1">
        <v>45549</v>
      </c>
      <c r="V4265" t="s">
        <v>180</v>
      </c>
      <c r="W4265">
        <v>140973</v>
      </c>
      <c r="X4265" t="s">
        <v>17382</v>
      </c>
      <c r="Y4265">
        <v>968</v>
      </c>
      <c r="Z4265">
        <v>777</v>
      </c>
      <c r="AA4265">
        <v>5</v>
      </c>
      <c r="AB4265">
        <v>1554</v>
      </c>
    </row>
    <row r="4266" spans="1:28" x14ac:dyDescent="0.3">
      <c r="A4266" t="s">
        <v>28</v>
      </c>
      <c r="B4266" t="s">
        <v>29</v>
      </c>
      <c r="C4266" t="s">
        <v>148</v>
      </c>
      <c r="D4266" t="s">
        <v>237</v>
      </c>
      <c r="E4266" t="s">
        <v>32</v>
      </c>
      <c r="F4266" t="s">
        <v>135</v>
      </c>
      <c r="G4266">
        <v>11</v>
      </c>
      <c r="H4266">
        <v>426022</v>
      </c>
      <c r="I4266" t="s">
        <v>34</v>
      </c>
      <c r="J4266" s="1">
        <v>44906</v>
      </c>
      <c r="K4266">
        <v>1100</v>
      </c>
      <c r="L4266" t="s">
        <v>17383</v>
      </c>
      <c r="M4266" t="s">
        <v>1244</v>
      </c>
      <c r="N4266" t="s">
        <v>17384</v>
      </c>
      <c r="O4266" t="s">
        <v>17385</v>
      </c>
      <c r="P4266" t="s">
        <v>71</v>
      </c>
      <c r="Q4266">
        <v>16</v>
      </c>
      <c r="R4266" t="s">
        <v>40</v>
      </c>
      <c r="S4266" t="s">
        <v>79</v>
      </c>
      <c r="T4266">
        <v>35233</v>
      </c>
      <c r="U4266" s="1">
        <v>45574</v>
      </c>
      <c r="V4266" t="s">
        <v>155</v>
      </c>
      <c r="W4266">
        <v>758630</v>
      </c>
      <c r="X4266" t="s">
        <v>17386</v>
      </c>
      <c r="Y4266">
        <v>453</v>
      </c>
      <c r="Z4266">
        <v>1361</v>
      </c>
      <c r="AA4266">
        <v>5</v>
      </c>
      <c r="AB4266">
        <v>2722</v>
      </c>
    </row>
    <row r="4267" spans="1:28" x14ac:dyDescent="0.3">
      <c r="A4267" t="s">
        <v>28</v>
      </c>
      <c r="B4267" t="s">
        <v>29</v>
      </c>
      <c r="C4267" t="s">
        <v>66</v>
      </c>
      <c r="D4267" t="s">
        <v>55</v>
      </c>
      <c r="E4267" t="s">
        <v>32</v>
      </c>
      <c r="F4267" t="s">
        <v>57</v>
      </c>
      <c r="G4267">
        <v>36</v>
      </c>
      <c r="H4267">
        <v>422065</v>
      </c>
      <c r="I4267" t="s">
        <v>58</v>
      </c>
      <c r="J4267" s="1">
        <v>45059</v>
      </c>
      <c r="K4267">
        <v>1000</v>
      </c>
      <c r="L4267" t="s">
        <v>17387</v>
      </c>
      <c r="M4267" t="s">
        <v>478</v>
      </c>
      <c r="N4267" t="s">
        <v>17388</v>
      </c>
      <c r="O4267" t="s">
        <v>17389</v>
      </c>
      <c r="P4267" t="s">
        <v>87</v>
      </c>
      <c r="Q4267">
        <v>9</v>
      </c>
      <c r="R4267" t="s">
        <v>40</v>
      </c>
      <c r="S4267" t="s">
        <v>63</v>
      </c>
      <c r="T4267">
        <v>78257</v>
      </c>
      <c r="U4267" s="1">
        <v>45341</v>
      </c>
      <c r="V4267" t="s">
        <v>119</v>
      </c>
      <c r="W4267">
        <v>846622</v>
      </c>
      <c r="X4267" t="s">
        <v>4527</v>
      </c>
      <c r="Y4267">
        <v>916</v>
      </c>
      <c r="Z4267">
        <v>2260</v>
      </c>
      <c r="AA4267">
        <v>5</v>
      </c>
      <c r="AB4267">
        <v>4520</v>
      </c>
    </row>
    <row r="4268" spans="1:28" x14ac:dyDescent="0.3">
      <c r="A4268" t="s">
        <v>28</v>
      </c>
      <c r="B4268" t="s">
        <v>29</v>
      </c>
      <c r="C4268" t="s">
        <v>66</v>
      </c>
      <c r="D4268" t="s">
        <v>616</v>
      </c>
      <c r="E4268" t="s">
        <v>56</v>
      </c>
      <c r="F4268" t="s">
        <v>135</v>
      </c>
      <c r="G4268">
        <v>8</v>
      </c>
      <c r="H4268">
        <v>405426</v>
      </c>
      <c r="I4268" t="s">
        <v>34</v>
      </c>
      <c r="J4268" s="1">
        <v>43835</v>
      </c>
      <c r="K4268">
        <v>1400</v>
      </c>
      <c r="L4268" t="s">
        <v>17390</v>
      </c>
      <c r="M4268" t="s">
        <v>1409</v>
      </c>
      <c r="N4268" t="s">
        <v>17391</v>
      </c>
      <c r="O4268" t="s">
        <v>17392</v>
      </c>
      <c r="P4268" t="s">
        <v>87</v>
      </c>
      <c r="Q4268">
        <v>5</v>
      </c>
      <c r="R4268" t="s">
        <v>40</v>
      </c>
      <c r="S4268" t="s">
        <v>118</v>
      </c>
      <c r="T4268">
        <v>65586</v>
      </c>
      <c r="U4268" s="1">
        <v>45523</v>
      </c>
      <c r="V4268" t="s">
        <v>64</v>
      </c>
      <c r="W4268">
        <v>855086</v>
      </c>
      <c r="X4268" t="s">
        <v>17393</v>
      </c>
      <c r="Y4268">
        <v>392</v>
      </c>
      <c r="Z4268">
        <v>2753</v>
      </c>
      <c r="AA4268">
        <v>4</v>
      </c>
      <c r="AB4268">
        <v>4404.8</v>
      </c>
    </row>
    <row r="4269" spans="1:28" x14ac:dyDescent="0.3">
      <c r="A4269" t="s">
        <v>28</v>
      </c>
      <c r="B4269" t="s">
        <v>29</v>
      </c>
      <c r="C4269" t="s">
        <v>30</v>
      </c>
      <c r="D4269" t="s">
        <v>349</v>
      </c>
      <c r="E4269" t="s">
        <v>56</v>
      </c>
      <c r="F4269" t="s">
        <v>99</v>
      </c>
      <c r="G4269">
        <v>84</v>
      </c>
      <c r="H4269">
        <v>400336</v>
      </c>
      <c r="I4269" t="s">
        <v>34</v>
      </c>
      <c r="J4269" s="1">
        <v>45167</v>
      </c>
      <c r="K4269">
        <v>1400</v>
      </c>
      <c r="L4269" t="s">
        <v>17394</v>
      </c>
      <c r="M4269" t="s">
        <v>287</v>
      </c>
      <c r="N4269" t="s">
        <v>17395</v>
      </c>
      <c r="O4269" t="s">
        <v>17396</v>
      </c>
      <c r="P4269" t="s">
        <v>71</v>
      </c>
      <c r="Q4269">
        <v>5</v>
      </c>
      <c r="R4269" t="s">
        <v>40</v>
      </c>
      <c r="S4269" t="s">
        <v>41</v>
      </c>
      <c r="T4269">
        <v>22719</v>
      </c>
      <c r="U4269" s="1">
        <v>45557</v>
      </c>
      <c r="V4269" t="s">
        <v>180</v>
      </c>
      <c r="W4269">
        <v>332797</v>
      </c>
      <c r="X4269" t="s">
        <v>1294</v>
      </c>
      <c r="Y4269">
        <v>346</v>
      </c>
      <c r="Z4269">
        <v>1897</v>
      </c>
      <c r="AA4269">
        <v>7</v>
      </c>
      <c r="AB4269">
        <v>5311.6</v>
      </c>
    </row>
    <row r="4270" spans="1:28" x14ac:dyDescent="0.3">
      <c r="A4270" t="s">
        <v>28</v>
      </c>
      <c r="B4270" t="s">
        <v>29</v>
      </c>
      <c r="C4270" t="s">
        <v>157</v>
      </c>
      <c r="D4270" t="s">
        <v>274</v>
      </c>
      <c r="E4270" t="s">
        <v>46</v>
      </c>
      <c r="F4270" t="s">
        <v>135</v>
      </c>
      <c r="G4270">
        <v>60</v>
      </c>
      <c r="H4270">
        <v>418881</v>
      </c>
      <c r="I4270" t="s">
        <v>58</v>
      </c>
      <c r="J4270" s="1">
        <v>44596</v>
      </c>
      <c r="K4270">
        <v>1300</v>
      </c>
      <c r="L4270" t="s">
        <v>17397</v>
      </c>
      <c r="M4270" t="s">
        <v>1147</v>
      </c>
      <c r="N4270" t="s">
        <v>17398</v>
      </c>
      <c r="O4270" t="s">
        <v>17399</v>
      </c>
      <c r="P4270" t="s">
        <v>51</v>
      </c>
      <c r="Q4270">
        <v>16</v>
      </c>
      <c r="R4270" t="s">
        <v>40</v>
      </c>
      <c r="S4270" t="s">
        <v>79</v>
      </c>
      <c r="T4270">
        <v>23229</v>
      </c>
      <c r="U4270" s="1">
        <v>45392</v>
      </c>
      <c r="V4270" t="s">
        <v>80</v>
      </c>
      <c r="W4270">
        <v>313620</v>
      </c>
      <c r="X4270" t="s">
        <v>14185</v>
      </c>
      <c r="Y4270">
        <v>326</v>
      </c>
      <c r="Z4270">
        <v>875</v>
      </c>
      <c r="AA4270">
        <v>2</v>
      </c>
      <c r="AB4270">
        <v>700</v>
      </c>
    </row>
    <row r="4271" spans="1:28" x14ac:dyDescent="0.3">
      <c r="A4271" t="s">
        <v>28</v>
      </c>
      <c r="B4271" t="s">
        <v>29</v>
      </c>
      <c r="C4271" t="s">
        <v>54</v>
      </c>
      <c r="D4271" t="s">
        <v>566</v>
      </c>
      <c r="E4271" t="s">
        <v>32</v>
      </c>
      <c r="F4271" t="s">
        <v>33</v>
      </c>
      <c r="G4271">
        <v>62</v>
      </c>
      <c r="H4271">
        <v>430386</v>
      </c>
      <c r="I4271" t="s">
        <v>58</v>
      </c>
      <c r="J4271" s="1">
        <v>44551</v>
      </c>
      <c r="K4271">
        <v>1300</v>
      </c>
      <c r="L4271" t="s">
        <v>10998</v>
      </c>
      <c r="M4271" t="s">
        <v>49</v>
      </c>
      <c r="N4271" t="s">
        <v>17400</v>
      </c>
      <c r="O4271" t="s">
        <v>17401</v>
      </c>
      <c r="P4271" t="s">
        <v>51</v>
      </c>
      <c r="Q4271">
        <v>3</v>
      </c>
      <c r="R4271" t="s">
        <v>40</v>
      </c>
      <c r="S4271" t="s">
        <v>41</v>
      </c>
      <c r="T4271">
        <v>75635</v>
      </c>
      <c r="U4271" s="1">
        <v>45414</v>
      </c>
      <c r="V4271" t="s">
        <v>140</v>
      </c>
      <c r="W4271">
        <v>888773</v>
      </c>
      <c r="X4271" t="s">
        <v>17402</v>
      </c>
      <c r="Y4271">
        <v>280</v>
      </c>
      <c r="Z4271">
        <v>1144</v>
      </c>
      <c r="AA4271">
        <v>7</v>
      </c>
      <c r="AB4271" s="2" t="s">
        <v>17403</v>
      </c>
    </row>
    <row r="4272" spans="1:28" x14ac:dyDescent="0.3">
      <c r="A4272" t="s">
        <v>28</v>
      </c>
      <c r="B4272" t="s">
        <v>29</v>
      </c>
      <c r="C4272" t="s">
        <v>44</v>
      </c>
      <c r="D4272" t="s">
        <v>254</v>
      </c>
      <c r="E4272" t="s">
        <v>56</v>
      </c>
      <c r="F4272" t="s">
        <v>57</v>
      </c>
      <c r="G4272">
        <v>73</v>
      </c>
      <c r="H4272">
        <v>426260</v>
      </c>
      <c r="I4272" t="s">
        <v>58</v>
      </c>
      <c r="J4272" s="1">
        <v>45538</v>
      </c>
      <c r="K4272">
        <v>1000</v>
      </c>
      <c r="L4272" t="s">
        <v>17404</v>
      </c>
      <c r="M4272" t="s">
        <v>1198</v>
      </c>
      <c r="N4272" t="s">
        <v>17405</v>
      </c>
      <c r="O4272" t="s">
        <v>17406</v>
      </c>
      <c r="P4272" t="s">
        <v>71</v>
      </c>
      <c r="Q4272">
        <v>7</v>
      </c>
      <c r="R4272" t="s">
        <v>88</v>
      </c>
      <c r="S4272" t="s">
        <v>41</v>
      </c>
      <c r="T4272">
        <v>55628</v>
      </c>
      <c r="U4272" s="1">
        <v>45470</v>
      </c>
      <c r="V4272" t="s">
        <v>52</v>
      </c>
      <c r="W4272">
        <v>188637</v>
      </c>
      <c r="X4272" t="s">
        <v>17407</v>
      </c>
      <c r="Y4272">
        <v>836</v>
      </c>
      <c r="Z4272">
        <v>1218</v>
      </c>
      <c r="AA4272">
        <v>8</v>
      </c>
      <c r="AB4272" s="2" t="s">
        <v>7627</v>
      </c>
    </row>
    <row r="4273" spans="1:28" x14ac:dyDescent="0.3">
      <c r="A4273" t="s">
        <v>28</v>
      </c>
      <c r="B4273" t="s">
        <v>29</v>
      </c>
      <c r="C4273" t="s">
        <v>54</v>
      </c>
      <c r="D4273" t="s">
        <v>467</v>
      </c>
      <c r="E4273" t="s">
        <v>46</v>
      </c>
      <c r="F4273" t="s">
        <v>175</v>
      </c>
      <c r="G4273">
        <v>95</v>
      </c>
      <c r="H4273">
        <v>424668</v>
      </c>
      <c r="I4273" t="s">
        <v>34</v>
      </c>
      <c r="J4273" s="1">
        <v>44369</v>
      </c>
      <c r="K4273">
        <v>1100</v>
      </c>
      <c r="L4273" t="s">
        <v>17408</v>
      </c>
      <c r="M4273" t="s">
        <v>1244</v>
      </c>
      <c r="N4273" t="s">
        <v>17409</v>
      </c>
      <c r="O4273" t="s">
        <v>17410</v>
      </c>
      <c r="P4273" t="s">
        <v>51</v>
      </c>
      <c r="Q4273">
        <v>6</v>
      </c>
      <c r="R4273" t="s">
        <v>40</v>
      </c>
      <c r="S4273" t="s">
        <v>63</v>
      </c>
      <c r="T4273">
        <v>39373</v>
      </c>
      <c r="U4273" s="1">
        <v>45381</v>
      </c>
      <c r="V4273" t="s">
        <v>72</v>
      </c>
      <c r="W4273">
        <v>579135</v>
      </c>
      <c r="X4273" t="s">
        <v>14296</v>
      </c>
      <c r="Y4273">
        <v>640</v>
      </c>
      <c r="Z4273">
        <v>2039</v>
      </c>
      <c r="AA4273">
        <v>5</v>
      </c>
      <c r="AB4273">
        <v>4078</v>
      </c>
    </row>
    <row r="4274" spans="1:28" x14ac:dyDescent="0.3">
      <c r="A4274" t="s">
        <v>28</v>
      </c>
      <c r="B4274" t="s">
        <v>29</v>
      </c>
      <c r="C4274" t="s">
        <v>193</v>
      </c>
      <c r="D4274" t="s">
        <v>349</v>
      </c>
      <c r="E4274" t="s">
        <v>32</v>
      </c>
      <c r="F4274" t="s">
        <v>113</v>
      </c>
      <c r="G4274">
        <v>82</v>
      </c>
      <c r="H4274">
        <v>401678</v>
      </c>
      <c r="I4274" t="s">
        <v>58</v>
      </c>
      <c r="J4274" s="1">
        <v>44241</v>
      </c>
      <c r="K4274">
        <v>800</v>
      </c>
      <c r="L4274" t="s">
        <v>17411</v>
      </c>
      <c r="M4274" t="s">
        <v>552</v>
      </c>
      <c r="N4274" t="s">
        <v>17412</v>
      </c>
      <c r="O4274">
        <f>1-311-474-9101</f>
        <v>-9885</v>
      </c>
      <c r="P4274" t="s">
        <v>39</v>
      </c>
      <c r="Q4274">
        <v>12</v>
      </c>
      <c r="R4274" t="s">
        <v>88</v>
      </c>
      <c r="S4274" t="s">
        <v>41</v>
      </c>
      <c r="T4274">
        <v>77186</v>
      </c>
      <c r="U4274" s="1">
        <v>45609</v>
      </c>
      <c r="V4274" t="s">
        <v>42</v>
      </c>
      <c r="W4274">
        <v>211056</v>
      </c>
      <c r="X4274" t="s">
        <v>17413</v>
      </c>
      <c r="Y4274">
        <v>927</v>
      </c>
      <c r="Z4274">
        <v>1960</v>
      </c>
      <c r="AA4274">
        <v>5</v>
      </c>
      <c r="AB4274">
        <v>3920</v>
      </c>
    </row>
    <row r="4275" spans="1:28" x14ac:dyDescent="0.3">
      <c r="A4275" t="s">
        <v>28</v>
      </c>
      <c r="B4275" t="s">
        <v>29</v>
      </c>
      <c r="C4275" t="s">
        <v>157</v>
      </c>
      <c r="D4275" t="s">
        <v>349</v>
      </c>
      <c r="E4275" t="s">
        <v>46</v>
      </c>
      <c r="F4275" t="s">
        <v>106</v>
      </c>
      <c r="G4275">
        <v>75</v>
      </c>
      <c r="H4275">
        <v>402625</v>
      </c>
      <c r="I4275" t="s">
        <v>58</v>
      </c>
      <c r="J4275" s="1">
        <v>45393</v>
      </c>
      <c r="K4275">
        <v>1000</v>
      </c>
      <c r="L4275" t="s">
        <v>17414</v>
      </c>
      <c r="M4275" t="s">
        <v>85</v>
      </c>
      <c r="N4275" t="s">
        <v>17415</v>
      </c>
      <c r="O4275" t="s">
        <v>17416</v>
      </c>
      <c r="P4275" t="s">
        <v>51</v>
      </c>
      <c r="Q4275">
        <v>4</v>
      </c>
      <c r="R4275" t="s">
        <v>88</v>
      </c>
      <c r="S4275" t="s">
        <v>118</v>
      </c>
      <c r="T4275">
        <v>21265</v>
      </c>
      <c r="U4275" s="1">
        <v>45537</v>
      </c>
      <c r="V4275" t="s">
        <v>180</v>
      </c>
      <c r="W4275">
        <v>937714</v>
      </c>
      <c r="X4275" t="s">
        <v>17417</v>
      </c>
      <c r="Y4275">
        <v>241</v>
      </c>
      <c r="Z4275">
        <v>899</v>
      </c>
      <c r="AA4275">
        <v>7</v>
      </c>
      <c r="AB4275" s="2" t="s">
        <v>2058</v>
      </c>
    </row>
    <row r="4276" spans="1:28" x14ac:dyDescent="0.3">
      <c r="A4276" t="s">
        <v>28</v>
      </c>
      <c r="B4276" t="s">
        <v>29</v>
      </c>
      <c r="C4276" t="s">
        <v>44</v>
      </c>
      <c r="D4276" t="s">
        <v>349</v>
      </c>
      <c r="E4276" t="s">
        <v>46</v>
      </c>
      <c r="F4276" t="s">
        <v>99</v>
      </c>
      <c r="G4276">
        <v>4</v>
      </c>
      <c r="H4276">
        <v>434095</v>
      </c>
      <c r="I4276" t="s">
        <v>58</v>
      </c>
      <c r="J4276" s="1">
        <v>45541</v>
      </c>
      <c r="K4276">
        <v>1200</v>
      </c>
      <c r="L4276" t="s">
        <v>17418</v>
      </c>
      <c r="M4276" t="s">
        <v>68</v>
      </c>
      <c r="N4276" t="s">
        <v>17419</v>
      </c>
      <c r="O4276" t="s">
        <v>17420</v>
      </c>
      <c r="P4276" t="s">
        <v>71</v>
      </c>
      <c r="Q4276">
        <v>18</v>
      </c>
      <c r="R4276" t="s">
        <v>88</v>
      </c>
      <c r="S4276" t="s">
        <v>63</v>
      </c>
      <c r="T4276">
        <v>31687</v>
      </c>
      <c r="U4276" s="1">
        <v>45463</v>
      </c>
      <c r="V4276" t="s">
        <v>52</v>
      </c>
      <c r="W4276">
        <v>479415</v>
      </c>
      <c r="X4276" t="s">
        <v>17421</v>
      </c>
      <c r="Y4276">
        <v>845</v>
      </c>
      <c r="Z4276">
        <v>520</v>
      </c>
      <c r="AA4276">
        <v>7</v>
      </c>
      <c r="AB4276">
        <v>1456</v>
      </c>
    </row>
    <row r="4277" spans="1:28" x14ac:dyDescent="0.3">
      <c r="A4277" t="s">
        <v>28</v>
      </c>
      <c r="B4277" t="s">
        <v>29</v>
      </c>
      <c r="C4277" t="s">
        <v>54</v>
      </c>
      <c r="D4277" t="s">
        <v>74</v>
      </c>
      <c r="E4277" t="s">
        <v>32</v>
      </c>
      <c r="F4277" t="s">
        <v>99</v>
      </c>
      <c r="G4277">
        <v>90</v>
      </c>
      <c r="H4277">
        <v>421781</v>
      </c>
      <c r="I4277" t="s">
        <v>58</v>
      </c>
      <c r="J4277" s="1">
        <v>44689</v>
      </c>
      <c r="K4277">
        <v>1400</v>
      </c>
      <c r="L4277" t="s">
        <v>17422</v>
      </c>
      <c r="M4277" t="s">
        <v>250</v>
      </c>
      <c r="N4277" t="s">
        <v>17423</v>
      </c>
      <c r="O4277" t="s">
        <v>17424</v>
      </c>
      <c r="P4277" t="s">
        <v>71</v>
      </c>
      <c r="Q4277">
        <v>5</v>
      </c>
      <c r="R4277" t="s">
        <v>40</v>
      </c>
      <c r="S4277" t="s">
        <v>63</v>
      </c>
      <c r="T4277">
        <v>54950</v>
      </c>
      <c r="U4277" s="1">
        <v>45363</v>
      </c>
      <c r="V4277" t="s">
        <v>72</v>
      </c>
      <c r="W4277">
        <v>170028</v>
      </c>
      <c r="X4277" t="s">
        <v>17425</v>
      </c>
      <c r="Y4277">
        <v>820</v>
      </c>
      <c r="Z4277">
        <v>2536</v>
      </c>
      <c r="AA4277">
        <v>1</v>
      </c>
      <c r="AB4277" s="2" t="s">
        <v>15105</v>
      </c>
    </row>
    <row r="4278" spans="1:28" x14ac:dyDescent="0.3">
      <c r="A4278" t="s">
        <v>28</v>
      </c>
      <c r="B4278" t="s">
        <v>29</v>
      </c>
      <c r="C4278" t="s">
        <v>157</v>
      </c>
      <c r="D4278" t="s">
        <v>187</v>
      </c>
      <c r="E4278" t="s">
        <v>56</v>
      </c>
      <c r="F4278" t="s">
        <v>33</v>
      </c>
      <c r="G4278">
        <v>99</v>
      </c>
      <c r="H4278">
        <v>425139</v>
      </c>
      <c r="I4278" t="s">
        <v>34</v>
      </c>
      <c r="J4278" s="1">
        <v>44585</v>
      </c>
      <c r="K4278">
        <v>1000</v>
      </c>
      <c r="L4278" t="s">
        <v>17426</v>
      </c>
      <c r="M4278" t="s">
        <v>1007</v>
      </c>
      <c r="N4278" t="s">
        <v>17427</v>
      </c>
      <c r="O4278" t="s">
        <v>17428</v>
      </c>
      <c r="P4278" t="s">
        <v>87</v>
      </c>
      <c r="Q4278">
        <v>14</v>
      </c>
      <c r="R4278" t="s">
        <v>40</v>
      </c>
      <c r="S4278" t="s">
        <v>79</v>
      </c>
      <c r="T4278">
        <v>86916</v>
      </c>
      <c r="U4278" s="1">
        <v>45565</v>
      </c>
      <c r="V4278" t="s">
        <v>180</v>
      </c>
      <c r="W4278">
        <v>228310</v>
      </c>
      <c r="X4278" t="s">
        <v>17429</v>
      </c>
      <c r="Y4278">
        <v>209</v>
      </c>
      <c r="Z4278">
        <v>1625</v>
      </c>
      <c r="AA4278">
        <v>5</v>
      </c>
      <c r="AB4278">
        <v>3250</v>
      </c>
    </row>
    <row r="4279" spans="1:28" x14ac:dyDescent="0.3">
      <c r="A4279" t="s">
        <v>28</v>
      </c>
      <c r="B4279" t="s">
        <v>29</v>
      </c>
      <c r="C4279" t="s">
        <v>54</v>
      </c>
      <c r="D4279" t="s">
        <v>616</v>
      </c>
      <c r="E4279" t="s">
        <v>46</v>
      </c>
      <c r="F4279" t="s">
        <v>106</v>
      </c>
      <c r="G4279">
        <v>87</v>
      </c>
      <c r="H4279">
        <v>415864</v>
      </c>
      <c r="I4279" t="s">
        <v>34</v>
      </c>
      <c r="J4279" s="1">
        <v>44005</v>
      </c>
      <c r="K4279">
        <v>1400</v>
      </c>
      <c r="L4279" t="s">
        <v>17430</v>
      </c>
      <c r="M4279" t="s">
        <v>895</v>
      </c>
      <c r="N4279" t="s">
        <v>17431</v>
      </c>
      <c r="O4279" t="s">
        <v>17432</v>
      </c>
      <c r="P4279" t="s">
        <v>87</v>
      </c>
      <c r="Q4279">
        <v>4</v>
      </c>
      <c r="R4279" t="s">
        <v>88</v>
      </c>
      <c r="S4279" t="s">
        <v>79</v>
      </c>
      <c r="T4279">
        <v>48742</v>
      </c>
      <c r="U4279" s="1">
        <v>45581</v>
      </c>
      <c r="V4279" t="s">
        <v>155</v>
      </c>
      <c r="W4279">
        <v>848059</v>
      </c>
      <c r="X4279" t="s">
        <v>17433</v>
      </c>
      <c r="Y4279">
        <v>664</v>
      </c>
      <c r="Z4279">
        <v>844</v>
      </c>
      <c r="AA4279">
        <v>2</v>
      </c>
      <c r="AB4279">
        <v>675.2</v>
      </c>
    </row>
    <row r="4280" spans="1:28" x14ac:dyDescent="0.3">
      <c r="A4280" t="s">
        <v>28</v>
      </c>
      <c r="B4280" t="s">
        <v>29</v>
      </c>
      <c r="C4280" t="s">
        <v>30</v>
      </c>
      <c r="D4280" t="s">
        <v>74</v>
      </c>
      <c r="E4280" t="s">
        <v>32</v>
      </c>
      <c r="F4280" t="s">
        <v>99</v>
      </c>
      <c r="G4280">
        <v>26</v>
      </c>
      <c r="H4280">
        <v>428201</v>
      </c>
      <c r="I4280" t="s">
        <v>58</v>
      </c>
      <c r="J4280" s="1">
        <v>45541</v>
      </c>
      <c r="K4280">
        <v>800</v>
      </c>
      <c r="L4280" t="s">
        <v>17434</v>
      </c>
      <c r="M4280" t="s">
        <v>361</v>
      </c>
      <c r="N4280" t="s">
        <v>17435</v>
      </c>
      <c r="O4280" t="s">
        <v>17436</v>
      </c>
      <c r="P4280" t="s">
        <v>39</v>
      </c>
      <c r="Q4280">
        <v>7</v>
      </c>
      <c r="R4280" t="s">
        <v>40</v>
      </c>
      <c r="S4280" t="s">
        <v>41</v>
      </c>
      <c r="T4280">
        <v>87743</v>
      </c>
      <c r="U4280" s="1">
        <v>45318</v>
      </c>
      <c r="V4280" t="s">
        <v>111</v>
      </c>
      <c r="W4280">
        <v>273360</v>
      </c>
      <c r="X4280" t="s">
        <v>17437</v>
      </c>
      <c r="Y4280">
        <v>896</v>
      </c>
      <c r="Z4280">
        <v>1563</v>
      </c>
      <c r="AA4280">
        <v>6</v>
      </c>
      <c r="AB4280" s="2" t="s">
        <v>17438</v>
      </c>
    </row>
    <row r="4281" spans="1:28" x14ac:dyDescent="0.3">
      <c r="A4281" t="s">
        <v>28</v>
      </c>
      <c r="B4281" t="s">
        <v>29</v>
      </c>
      <c r="C4281" t="s">
        <v>91</v>
      </c>
      <c r="D4281" t="s">
        <v>616</v>
      </c>
      <c r="E4281" t="s">
        <v>56</v>
      </c>
      <c r="F4281" t="s">
        <v>175</v>
      </c>
      <c r="G4281">
        <v>22</v>
      </c>
      <c r="H4281">
        <v>433431</v>
      </c>
      <c r="I4281" t="s">
        <v>58</v>
      </c>
      <c r="J4281" s="1">
        <v>44185</v>
      </c>
      <c r="K4281">
        <v>1200</v>
      </c>
      <c r="L4281" t="s">
        <v>17439</v>
      </c>
      <c r="M4281" t="s">
        <v>276</v>
      </c>
      <c r="N4281" t="s">
        <v>17440</v>
      </c>
      <c r="O4281" t="s">
        <v>17441</v>
      </c>
      <c r="P4281" t="s">
        <v>87</v>
      </c>
      <c r="Q4281">
        <v>4</v>
      </c>
      <c r="R4281" t="s">
        <v>40</v>
      </c>
      <c r="S4281" t="s">
        <v>118</v>
      </c>
      <c r="T4281">
        <v>62928</v>
      </c>
      <c r="U4281" s="1">
        <v>45518</v>
      </c>
      <c r="V4281" t="s">
        <v>64</v>
      </c>
      <c r="W4281">
        <v>727995</v>
      </c>
      <c r="X4281" t="s">
        <v>17442</v>
      </c>
      <c r="Y4281">
        <v>876</v>
      </c>
      <c r="Z4281">
        <v>1274</v>
      </c>
      <c r="AA4281">
        <v>1</v>
      </c>
      <c r="AB4281">
        <v>509.6</v>
      </c>
    </row>
    <row r="4282" spans="1:28" x14ac:dyDescent="0.3">
      <c r="A4282" t="s">
        <v>28</v>
      </c>
      <c r="B4282" t="s">
        <v>29</v>
      </c>
      <c r="C4282" t="s">
        <v>66</v>
      </c>
      <c r="D4282" t="s">
        <v>421</v>
      </c>
      <c r="E4282" t="s">
        <v>32</v>
      </c>
      <c r="F4282" t="s">
        <v>355</v>
      </c>
      <c r="G4282">
        <v>1</v>
      </c>
      <c r="H4282">
        <v>424389</v>
      </c>
      <c r="I4282" t="s">
        <v>58</v>
      </c>
      <c r="J4282" s="1">
        <v>44781</v>
      </c>
      <c r="K4282">
        <v>1400</v>
      </c>
      <c r="L4282" t="s">
        <v>17443</v>
      </c>
      <c r="M4282" t="s">
        <v>670</v>
      </c>
      <c r="N4282" t="s">
        <v>17444</v>
      </c>
      <c r="O4282">
        <v>3508082986</v>
      </c>
      <c r="P4282" t="s">
        <v>71</v>
      </c>
      <c r="Q4282">
        <v>16</v>
      </c>
      <c r="R4282" t="s">
        <v>88</v>
      </c>
      <c r="S4282" t="s">
        <v>41</v>
      </c>
      <c r="T4282">
        <v>65803</v>
      </c>
      <c r="U4282" s="1">
        <v>45597</v>
      </c>
      <c r="V4282" t="s">
        <v>42</v>
      </c>
      <c r="W4282">
        <v>225713</v>
      </c>
      <c r="X4282" t="s">
        <v>17445</v>
      </c>
      <c r="Y4282">
        <v>626</v>
      </c>
      <c r="Z4282">
        <v>1273</v>
      </c>
      <c r="AA4282">
        <v>5</v>
      </c>
      <c r="AB4282">
        <v>2546</v>
      </c>
    </row>
    <row r="4283" spans="1:28" x14ac:dyDescent="0.3">
      <c r="A4283" t="s">
        <v>28</v>
      </c>
      <c r="B4283" t="s">
        <v>29</v>
      </c>
      <c r="C4283" t="s">
        <v>30</v>
      </c>
      <c r="D4283" t="s">
        <v>364</v>
      </c>
      <c r="E4283" t="s">
        <v>32</v>
      </c>
      <c r="F4283" t="s">
        <v>355</v>
      </c>
      <c r="G4283">
        <v>84</v>
      </c>
      <c r="H4283">
        <v>431780</v>
      </c>
      <c r="I4283" t="s">
        <v>34</v>
      </c>
      <c r="J4283" s="1">
        <v>44416</v>
      </c>
      <c r="K4283">
        <v>1000</v>
      </c>
      <c r="L4283" t="s">
        <v>17446</v>
      </c>
      <c r="M4283" t="s">
        <v>1305</v>
      </c>
      <c r="N4283" t="s">
        <v>17447</v>
      </c>
      <c r="O4283">
        <f>1-350-795-4839</f>
        <v>-5983</v>
      </c>
      <c r="P4283" t="s">
        <v>39</v>
      </c>
      <c r="Q4283">
        <v>9</v>
      </c>
      <c r="R4283" t="s">
        <v>40</v>
      </c>
      <c r="S4283" t="s">
        <v>63</v>
      </c>
      <c r="T4283">
        <v>88636</v>
      </c>
      <c r="U4283" s="1">
        <v>45589</v>
      </c>
      <c r="V4283" t="s">
        <v>155</v>
      </c>
      <c r="W4283">
        <v>530556</v>
      </c>
      <c r="X4283" t="s">
        <v>17448</v>
      </c>
      <c r="Y4283">
        <v>605</v>
      </c>
      <c r="Z4283">
        <v>2356</v>
      </c>
      <c r="AA4283">
        <v>1</v>
      </c>
      <c r="AB4283" s="2" t="s">
        <v>16233</v>
      </c>
    </row>
    <row r="4284" spans="1:28" x14ac:dyDescent="0.3">
      <c r="A4284" t="s">
        <v>28</v>
      </c>
      <c r="B4284" t="s">
        <v>29</v>
      </c>
      <c r="C4284" t="s">
        <v>193</v>
      </c>
      <c r="D4284" t="s">
        <v>524</v>
      </c>
      <c r="E4284" t="s">
        <v>32</v>
      </c>
      <c r="F4284" t="s">
        <v>47</v>
      </c>
      <c r="G4284">
        <v>76</v>
      </c>
      <c r="H4284">
        <v>430408</v>
      </c>
      <c r="I4284" t="s">
        <v>34</v>
      </c>
      <c r="J4284" s="1">
        <v>44720</v>
      </c>
      <c r="K4284">
        <v>1000</v>
      </c>
      <c r="L4284" t="s">
        <v>17449</v>
      </c>
      <c r="M4284" t="s">
        <v>1072</v>
      </c>
      <c r="N4284" t="s">
        <v>17450</v>
      </c>
      <c r="O4284">
        <v>8850682281</v>
      </c>
      <c r="P4284" t="s">
        <v>51</v>
      </c>
      <c r="Q4284">
        <v>8</v>
      </c>
      <c r="R4284" t="s">
        <v>40</v>
      </c>
      <c r="S4284" t="s">
        <v>79</v>
      </c>
      <c r="T4284">
        <v>34966</v>
      </c>
      <c r="U4284" s="1">
        <v>45575</v>
      </c>
      <c r="V4284" t="s">
        <v>155</v>
      </c>
      <c r="W4284">
        <v>660700</v>
      </c>
      <c r="X4284" t="s">
        <v>17451</v>
      </c>
      <c r="Y4284">
        <v>679</v>
      </c>
      <c r="Z4284">
        <v>1706</v>
      </c>
      <c r="AA4284">
        <v>3</v>
      </c>
      <c r="AB4284">
        <v>2047.2</v>
      </c>
    </row>
    <row r="4285" spans="1:28" x14ac:dyDescent="0.3">
      <c r="A4285" t="s">
        <v>28</v>
      </c>
      <c r="B4285" t="s">
        <v>29</v>
      </c>
      <c r="C4285" t="s">
        <v>91</v>
      </c>
      <c r="D4285" t="s">
        <v>92</v>
      </c>
      <c r="E4285" t="s">
        <v>56</v>
      </c>
      <c r="F4285" t="s">
        <v>47</v>
      </c>
      <c r="G4285">
        <v>44</v>
      </c>
      <c r="H4285">
        <v>411438</v>
      </c>
      <c r="I4285" t="s">
        <v>58</v>
      </c>
      <c r="J4285" s="1">
        <v>43931</v>
      </c>
      <c r="K4285">
        <v>1300</v>
      </c>
      <c r="L4285" t="s">
        <v>17452</v>
      </c>
      <c r="M4285" t="s">
        <v>731</v>
      </c>
      <c r="N4285" t="s">
        <v>17453</v>
      </c>
      <c r="O4285" t="s">
        <v>17454</v>
      </c>
      <c r="P4285" t="s">
        <v>71</v>
      </c>
      <c r="Q4285">
        <v>8</v>
      </c>
      <c r="R4285" t="s">
        <v>40</v>
      </c>
      <c r="S4285" t="s">
        <v>41</v>
      </c>
      <c r="T4285">
        <v>72678</v>
      </c>
      <c r="U4285" s="1">
        <v>45406</v>
      </c>
      <c r="V4285" t="s">
        <v>80</v>
      </c>
      <c r="W4285">
        <v>222861</v>
      </c>
      <c r="X4285" t="s">
        <v>17455</v>
      </c>
      <c r="Y4285">
        <v>852</v>
      </c>
      <c r="Z4285">
        <v>2512</v>
      </c>
      <c r="AA4285">
        <v>6</v>
      </c>
      <c r="AB4285">
        <v>6028.8</v>
      </c>
    </row>
    <row r="4286" spans="1:28" x14ac:dyDescent="0.3">
      <c r="A4286" t="s">
        <v>28</v>
      </c>
      <c r="B4286" t="s">
        <v>29</v>
      </c>
      <c r="C4286" t="s">
        <v>54</v>
      </c>
      <c r="D4286" t="s">
        <v>364</v>
      </c>
      <c r="E4286" t="s">
        <v>46</v>
      </c>
      <c r="F4286" t="s">
        <v>135</v>
      </c>
      <c r="G4286">
        <v>31</v>
      </c>
      <c r="H4286">
        <v>415968</v>
      </c>
      <c r="I4286" t="s">
        <v>34</v>
      </c>
      <c r="J4286" s="1">
        <v>44225</v>
      </c>
      <c r="K4286">
        <v>1100</v>
      </c>
      <c r="L4286" t="s">
        <v>17456</v>
      </c>
      <c r="M4286" t="s">
        <v>423</v>
      </c>
      <c r="N4286" t="s">
        <v>17457</v>
      </c>
      <c r="O4286" t="s">
        <v>17458</v>
      </c>
      <c r="P4286" t="s">
        <v>51</v>
      </c>
      <c r="Q4286">
        <v>9</v>
      </c>
      <c r="R4286" t="s">
        <v>40</v>
      </c>
      <c r="S4286" t="s">
        <v>79</v>
      </c>
      <c r="T4286">
        <v>63813</v>
      </c>
      <c r="U4286" s="1">
        <v>45451</v>
      </c>
      <c r="V4286" t="s">
        <v>52</v>
      </c>
      <c r="W4286">
        <v>291734</v>
      </c>
      <c r="X4286" t="s">
        <v>17459</v>
      </c>
      <c r="Y4286">
        <v>873</v>
      </c>
      <c r="Z4286">
        <v>2916</v>
      </c>
      <c r="AA4286">
        <v>1</v>
      </c>
      <c r="AB4286">
        <v>1166.4000000000001</v>
      </c>
    </row>
    <row r="4287" spans="1:28" x14ac:dyDescent="0.3">
      <c r="A4287" t="s">
        <v>28</v>
      </c>
      <c r="B4287" t="s">
        <v>29</v>
      </c>
      <c r="C4287" t="s">
        <v>30</v>
      </c>
      <c r="D4287" t="s">
        <v>31</v>
      </c>
      <c r="E4287" t="s">
        <v>32</v>
      </c>
      <c r="F4287" t="s">
        <v>47</v>
      </c>
      <c r="G4287">
        <v>82</v>
      </c>
      <c r="H4287">
        <v>435778</v>
      </c>
      <c r="I4287" t="s">
        <v>58</v>
      </c>
      <c r="J4287" s="1">
        <v>44612</v>
      </c>
      <c r="K4287">
        <v>1000</v>
      </c>
      <c r="L4287" t="s">
        <v>17460</v>
      </c>
      <c r="M4287" t="s">
        <v>818</v>
      </c>
      <c r="N4287" t="s">
        <v>17461</v>
      </c>
      <c r="O4287">
        <v>5604287277</v>
      </c>
      <c r="P4287" t="s">
        <v>71</v>
      </c>
      <c r="Q4287">
        <v>7</v>
      </c>
      <c r="R4287" t="s">
        <v>88</v>
      </c>
      <c r="S4287" t="s">
        <v>79</v>
      </c>
      <c r="T4287">
        <v>20902</v>
      </c>
      <c r="U4287" s="1">
        <v>45310</v>
      </c>
      <c r="V4287" t="s">
        <v>111</v>
      </c>
      <c r="W4287">
        <v>243285</v>
      </c>
      <c r="X4287" t="s">
        <v>17462</v>
      </c>
      <c r="Y4287">
        <v>971</v>
      </c>
      <c r="Z4287">
        <v>1651</v>
      </c>
      <c r="AA4287">
        <v>6</v>
      </c>
      <c r="AB4287">
        <v>3962.4</v>
      </c>
    </row>
    <row r="4288" spans="1:28" x14ac:dyDescent="0.3">
      <c r="A4288" t="s">
        <v>28</v>
      </c>
      <c r="B4288" t="s">
        <v>29</v>
      </c>
      <c r="C4288" t="s">
        <v>91</v>
      </c>
      <c r="D4288" t="s">
        <v>149</v>
      </c>
      <c r="E4288" t="s">
        <v>56</v>
      </c>
      <c r="F4288" t="s">
        <v>57</v>
      </c>
      <c r="G4288">
        <v>46</v>
      </c>
      <c r="H4288">
        <v>410876</v>
      </c>
      <c r="I4288" t="s">
        <v>34</v>
      </c>
      <c r="J4288" s="1">
        <v>44868</v>
      </c>
      <c r="K4288">
        <v>800</v>
      </c>
      <c r="L4288" t="s">
        <v>17463</v>
      </c>
      <c r="M4288" t="s">
        <v>1356</v>
      </c>
      <c r="N4288" t="s">
        <v>17464</v>
      </c>
      <c r="O4288" t="s">
        <v>17465</v>
      </c>
      <c r="P4288" t="s">
        <v>71</v>
      </c>
      <c r="Q4288">
        <v>18</v>
      </c>
      <c r="R4288" t="s">
        <v>88</v>
      </c>
      <c r="S4288" t="s">
        <v>118</v>
      </c>
      <c r="T4288">
        <v>43959</v>
      </c>
      <c r="U4288" s="1">
        <v>45429</v>
      </c>
      <c r="V4288" t="s">
        <v>140</v>
      </c>
      <c r="W4288">
        <v>443937</v>
      </c>
      <c r="X4288" t="s">
        <v>5254</v>
      </c>
      <c r="Y4288">
        <v>358</v>
      </c>
      <c r="Z4288">
        <v>2244</v>
      </c>
      <c r="AA4288">
        <v>2</v>
      </c>
      <c r="AB4288">
        <v>1795.2</v>
      </c>
    </row>
    <row r="4289" spans="1:28" x14ac:dyDescent="0.3">
      <c r="A4289" t="s">
        <v>28</v>
      </c>
      <c r="B4289" t="s">
        <v>29</v>
      </c>
      <c r="C4289" t="s">
        <v>148</v>
      </c>
      <c r="D4289" t="s">
        <v>220</v>
      </c>
      <c r="E4289" t="s">
        <v>32</v>
      </c>
      <c r="F4289" t="s">
        <v>33</v>
      </c>
      <c r="G4289">
        <v>58</v>
      </c>
      <c r="H4289">
        <v>413912</v>
      </c>
      <c r="I4289" t="s">
        <v>58</v>
      </c>
      <c r="J4289" s="1">
        <v>45168</v>
      </c>
      <c r="K4289">
        <v>1300</v>
      </c>
      <c r="L4289" t="s">
        <v>17466</v>
      </c>
      <c r="M4289" t="s">
        <v>1212</v>
      </c>
      <c r="N4289" t="s">
        <v>17467</v>
      </c>
      <c r="O4289" t="s">
        <v>17468</v>
      </c>
      <c r="P4289" t="s">
        <v>39</v>
      </c>
      <c r="Q4289">
        <v>4</v>
      </c>
      <c r="R4289" t="s">
        <v>88</v>
      </c>
      <c r="S4289" t="s">
        <v>118</v>
      </c>
      <c r="T4289">
        <v>29394</v>
      </c>
      <c r="U4289" s="1">
        <v>45576</v>
      </c>
      <c r="V4289" t="s">
        <v>155</v>
      </c>
      <c r="W4289">
        <v>900559</v>
      </c>
      <c r="X4289" t="s">
        <v>17469</v>
      </c>
      <c r="Y4289">
        <v>364</v>
      </c>
      <c r="Z4289">
        <v>1935</v>
      </c>
      <c r="AA4289">
        <v>6</v>
      </c>
      <c r="AB4289">
        <v>4644</v>
      </c>
    </row>
    <row r="4290" spans="1:28" x14ac:dyDescent="0.3">
      <c r="A4290" t="s">
        <v>28</v>
      </c>
      <c r="B4290" t="s">
        <v>29</v>
      </c>
      <c r="C4290" t="s">
        <v>148</v>
      </c>
      <c r="D4290" t="s">
        <v>261</v>
      </c>
      <c r="E4290" t="s">
        <v>56</v>
      </c>
      <c r="F4290" t="s">
        <v>106</v>
      </c>
      <c r="G4290">
        <v>15</v>
      </c>
      <c r="H4290">
        <v>415491</v>
      </c>
      <c r="I4290" t="s">
        <v>58</v>
      </c>
      <c r="J4290" s="1">
        <v>44252</v>
      </c>
      <c r="K4290">
        <v>1000</v>
      </c>
      <c r="L4290" t="s">
        <v>17470</v>
      </c>
      <c r="M4290" t="s">
        <v>372</v>
      </c>
      <c r="N4290" t="s">
        <v>17471</v>
      </c>
      <c r="O4290" t="s">
        <v>17472</v>
      </c>
      <c r="P4290" t="s">
        <v>39</v>
      </c>
      <c r="Q4290">
        <v>19</v>
      </c>
      <c r="R4290" t="s">
        <v>88</v>
      </c>
      <c r="S4290" t="s">
        <v>41</v>
      </c>
      <c r="T4290">
        <v>82075</v>
      </c>
      <c r="U4290" s="1">
        <v>45332</v>
      </c>
      <c r="V4290" t="s">
        <v>119</v>
      </c>
      <c r="W4290">
        <v>732913</v>
      </c>
      <c r="X4290" t="s">
        <v>17473</v>
      </c>
      <c r="Y4290">
        <v>970</v>
      </c>
      <c r="Z4290">
        <v>995</v>
      </c>
      <c r="AA4290">
        <v>3</v>
      </c>
      <c r="AB4290">
        <v>1194</v>
      </c>
    </row>
    <row r="4291" spans="1:28" x14ac:dyDescent="0.3">
      <c r="A4291" t="s">
        <v>28</v>
      </c>
      <c r="B4291" t="s">
        <v>29</v>
      </c>
      <c r="C4291" t="s">
        <v>66</v>
      </c>
      <c r="D4291" t="s">
        <v>546</v>
      </c>
      <c r="E4291" t="s">
        <v>46</v>
      </c>
      <c r="F4291" t="s">
        <v>135</v>
      </c>
      <c r="G4291">
        <v>41</v>
      </c>
      <c r="H4291">
        <v>435755</v>
      </c>
      <c r="I4291" t="s">
        <v>34</v>
      </c>
      <c r="J4291" s="1">
        <v>45074</v>
      </c>
      <c r="K4291">
        <v>950</v>
      </c>
      <c r="L4291" t="s">
        <v>17474</v>
      </c>
      <c r="M4291" t="s">
        <v>496</v>
      </c>
      <c r="N4291" t="s">
        <v>17475</v>
      </c>
      <c r="O4291" t="s">
        <v>17476</v>
      </c>
      <c r="P4291" t="s">
        <v>87</v>
      </c>
      <c r="Q4291">
        <v>5</v>
      </c>
      <c r="R4291" t="s">
        <v>88</v>
      </c>
      <c r="S4291" t="s">
        <v>118</v>
      </c>
      <c r="T4291">
        <v>74560</v>
      </c>
      <c r="U4291" s="1">
        <v>45426</v>
      </c>
      <c r="V4291" t="s">
        <v>140</v>
      </c>
      <c r="W4291">
        <v>838568</v>
      </c>
      <c r="X4291" t="s">
        <v>17477</v>
      </c>
      <c r="Y4291">
        <v>292</v>
      </c>
      <c r="Z4291">
        <v>1418</v>
      </c>
      <c r="AA4291">
        <v>3</v>
      </c>
      <c r="AB4291" s="2" t="s">
        <v>3756</v>
      </c>
    </row>
    <row r="4292" spans="1:28" x14ac:dyDescent="0.3">
      <c r="A4292" t="s">
        <v>28</v>
      </c>
      <c r="B4292" t="s">
        <v>29</v>
      </c>
      <c r="C4292" t="s">
        <v>44</v>
      </c>
      <c r="D4292" t="s">
        <v>274</v>
      </c>
      <c r="E4292" t="s">
        <v>56</v>
      </c>
      <c r="F4292" t="s">
        <v>33</v>
      </c>
      <c r="G4292">
        <v>68</v>
      </c>
      <c r="H4292">
        <v>406879</v>
      </c>
      <c r="I4292" t="s">
        <v>34</v>
      </c>
      <c r="J4292" s="1">
        <v>45236</v>
      </c>
      <c r="K4292">
        <v>1300</v>
      </c>
      <c r="L4292" t="s">
        <v>17478</v>
      </c>
      <c r="M4292" t="s">
        <v>313</v>
      </c>
      <c r="N4292" t="s">
        <v>17479</v>
      </c>
      <c r="O4292" t="s">
        <v>17480</v>
      </c>
      <c r="P4292" t="s">
        <v>51</v>
      </c>
      <c r="Q4292">
        <v>18</v>
      </c>
      <c r="R4292" t="s">
        <v>40</v>
      </c>
      <c r="S4292" t="s">
        <v>63</v>
      </c>
      <c r="T4292">
        <v>84710</v>
      </c>
      <c r="U4292" s="1">
        <v>45496</v>
      </c>
      <c r="V4292" t="s">
        <v>126</v>
      </c>
      <c r="W4292">
        <v>262354</v>
      </c>
      <c r="X4292" t="s">
        <v>17481</v>
      </c>
      <c r="Y4292">
        <v>799</v>
      </c>
      <c r="Z4292">
        <v>2410</v>
      </c>
      <c r="AA4292">
        <v>7</v>
      </c>
      <c r="AB4292">
        <v>6748</v>
      </c>
    </row>
    <row r="4293" spans="1:28" x14ac:dyDescent="0.3">
      <c r="A4293" t="s">
        <v>28</v>
      </c>
      <c r="B4293" t="s">
        <v>29</v>
      </c>
      <c r="C4293" t="s">
        <v>91</v>
      </c>
      <c r="D4293" t="s">
        <v>621</v>
      </c>
      <c r="E4293" t="s">
        <v>56</v>
      </c>
      <c r="F4293" t="s">
        <v>113</v>
      </c>
      <c r="G4293">
        <v>18</v>
      </c>
      <c r="H4293">
        <v>413089</v>
      </c>
      <c r="I4293" t="s">
        <v>34</v>
      </c>
      <c r="J4293" s="1">
        <v>45171</v>
      </c>
      <c r="K4293">
        <v>1000</v>
      </c>
      <c r="L4293" t="s">
        <v>17482</v>
      </c>
      <c r="M4293" t="s">
        <v>334</v>
      </c>
      <c r="N4293" t="s">
        <v>17483</v>
      </c>
      <c r="O4293" t="s">
        <v>17484</v>
      </c>
      <c r="P4293" t="s">
        <v>39</v>
      </c>
      <c r="Q4293">
        <v>19</v>
      </c>
      <c r="R4293" t="s">
        <v>40</v>
      </c>
      <c r="S4293" t="s">
        <v>79</v>
      </c>
      <c r="T4293">
        <v>30198</v>
      </c>
      <c r="U4293" s="1">
        <v>45298</v>
      </c>
      <c r="V4293" t="s">
        <v>111</v>
      </c>
      <c r="W4293">
        <v>786071</v>
      </c>
      <c r="X4293" t="s">
        <v>17485</v>
      </c>
      <c r="Y4293">
        <v>748</v>
      </c>
      <c r="Z4293">
        <v>1811</v>
      </c>
      <c r="AA4293">
        <v>5</v>
      </c>
      <c r="AB4293">
        <v>3622</v>
      </c>
    </row>
    <row r="4294" spans="1:28" x14ac:dyDescent="0.3">
      <c r="A4294" t="s">
        <v>28</v>
      </c>
      <c r="B4294" t="s">
        <v>29</v>
      </c>
      <c r="C4294" t="s">
        <v>193</v>
      </c>
      <c r="D4294" t="s">
        <v>182</v>
      </c>
      <c r="E4294" t="s">
        <v>46</v>
      </c>
      <c r="F4294" t="s">
        <v>355</v>
      </c>
      <c r="G4294">
        <v>32</v>
      </c>
      <c r="H4294">
        <v>415424</v>
      </c>
      <c r="I4294" t="s">
        <v>34</v>
      </c>
      <c r="J4294" s="1">
        <v>44167</v>
      </c>
      <c r="K4294">
        <v>1100</v>
      </c>
      <c r="L4294" t="s">
        <v>17486</v>
      </c>
      <c r="M4294" t="s">
        <v>428</v>
      </c>
      <c r="N4294" t="s">
        <v>17487</v>
      </c>
      <c r="O4294" t="s">
        <v>17488</v>
      </c>
      <c r="P4294" t="s">
        <v>87</v>
      </c>
      <c r="Q4294">
        <v>3</v>
      </c>
      <c r="R4294" t="s">
        <v>88</v>
      </c>
      <c r="S4294" t="s">
        <v>118</v>
      </c>
      <c r="T4294">
        <v>85889</v>
      </c>
      <c r="U4294" s="1">
        <v>45446</v>
      </c>
      <c r="V4294" t="s">
        <v>52</v>
      </c>
      <c r="W4294">
        <v>945871</v>
      </c>
      <c r="X4294" t="s">
        <v>17489</v>
      </c>
      <c r="Y4294">
        <v>521</v>
      </c>
      <c r="Z4294">
        <v>939</v>
      </c>
      <c r="AA4294">
        <v>2</v>
      </c>
      <c r="AB4294">
        <v>751.2</v>
      </c>
    </row>
    <row r="4295" spans="1:28" x14ac:dyDescent="0.3">
      <c r="A4295" t="s">
        <v>28</v>
      </c>
      <c r="B4295" t="s">
        <v>29</v>
      </c>
      <c r="C4295" t="s">
        <v>148</v>
      </c>
      <c r="D4295" t="s">
        <v>31</v>
      </c>
      <c r="E4295" t="s">
        <v>56</v>
      </c>
      <c r="F4295" t="s">
        <v>106</v>
      </c>
      <c r="G4295">
        <v>67</v>
      </c>
      <c r="H4295">
        <v>433297</v>
      </c>
      <c r="I4295" t="s">
        <v>58</v>
      </c>
      <c r="J4295" s="1">
        <v>45356</v>
      </c>
      <c r="K4295">
        <v>1300</v>
      </c>
      <c r="L4295" t="s">
        <v>17490</v>
      </c>
      <c r="M4295" t="s">
        <v>496</v>
      </c>
      <c r="N4295" t="s">
        <v>17491</v>
      </c>
      <c r="O4295" t="s">
        <v>17492</v>
      </c>
      <c r="P4295" t="s">
        <v>51</v>
      </c>
      <c r="Q4295">
        <v>13</v>
      </c>
      <c r="R4295" t="s">
        <v>88</v>
      </c>
      <c r="S4295" t="s">
        <v>63</v>
      </c>
      <c r="T4295">
        <v>21308</v>
      </c>
      <c r="U4295" s="1">
        <v>45390</v>
      </c>
      <c r="V4295" t="s">
        <v>80</v>
      </c>
      <c r="W4295">
        <v>429953</v>
      </c>
      <c r="X4295" t="s">
        <v>17493</v>
      </c>
      <c r="Y4295">
        <v>817</v>
      </c>
      <c r="Z4295">
        <v>900</v>
      </c>
      <c r="AA4295">
        <v>3</v>
      </c>
      <c r="AB4295">
        <v>1080</v>
      </c>
    </row>
    <row r="4296" spans="1:28" x14ac:dyDescent="0.3">
      <c r="A4296" t="s">
        <v>28</v>
      </c>
      <c r="B4296" t="s">
        <v>29</v>
      </c>
      <c r="C4296" t="s">
        <v>30</v>
      </c>
      <c r="D4296" t="s">
        <v>621</v>
      </c>
      <c r="E4296" t="s">
        <v>32</v>
      </c>
      <c r="F4296" t="s">
        <v>83</v>
      </c>
      <c r="G4296">
        <v>22</v>
      </c>
      <c r="H4296">
        <v>413740</v>
      </c>
      <c r="I4296" t="s">
        <v>34</v>
      </c>
      <c r="J4296" s="1">
        <v>44017</v>
      </c>
      <c r="K4296">
        <v>800</v>
      </c>
      <c r="L4296" t="s">
        <v>17494</v>
      </c>
      <c r="M4296" t="s">
        <v>478</v>
      </c>
      <c r="N4296" t="s">
        <v>17495</v>
      </c>
      <c r="O4296" t="s">
        <v>17496</v>
      </c>
      <c r="P4296" t="s">
        <v>71</v>
      </c>
      <c r="Q4296">
        <v>12</v>
      </c>
      <c r="R4296" t="s">
        <v>40</v>
      </c>
      <c r="S4296" t="s">
        <v>118</v>
      </c>
      <c r="T4296">
        <v>63025</v>
      </c>
      <c r="U4296" s="1">
        <v>45374</v>
      </c>
      <c r="V4296" t="s">
        <v>72</v>
      </c>
      <c r="W4296">
        <v>668061</v>
      </c>
      <c r="X4296" t="s">
        <v>17497</v>
      </c>
      <c r="Y4296">
        <v>307</v>
      </c>
      <c r="Z4296">
        <v>672</v>
      </c>
      <c r="AA4296">
        <v>3</v>
      </c>
      <c r="AB4296" s="2" t="s">
        <v>17498</v>
      </c>
    </row>
    <row r="4297" spans="1:28" x14ac:dyDescent="0.3">
      <c r="A4297" t="s">
        <v>28</v>
      </c>
      <c r="B4297" t="s">
        <v>29</v>
      </c>
      <c r="C4297" t="s">
        <v>148</v>
      </c>
      <c r="D4297" t="s">
        <v>411</v>
      </c>
      <c r="E4297" t="s">
        <v>56</v>
      </c>
      <c r="F4297" t="s">
        <v>47</v>
      </c>
      <c r="G4297">
        <v>95</v>
      </c>
      <c r="H4297">
        <v>430909</v>
      </c>
      <c r="I4297" t="s">
        <v>34</v>
      </c>
      <c r="J4297" s="1">
        <v>43884</v>
      </c>
      <c r="K4297">
        <v>1000</v>
      </c>
      <c r="L4297" t="s">
        <v>17499</v>
      </c>
      <c r="M4297" t="s">
        <v>108</v>
      </c>
      <c r="N4297" t="s">
        <v>17500</v>
      </c>
      <c r="O4297" t="s">
        <v>17501</v>
      </c>
      <c r="P4297" t="s">
        <v>71</v>
      </c>
      <c r="Q4297">
        <v>20</v>
      </c>
      <c r="R4297" t="s">
        <v>88</v>
      </c>
      <c r="S4297" t="s">
        <v>118</v>
      </c>
      <c r="T4297">
        <v>94845</v>
      </c>
      <c r="U4297" s="1">
        <v>45507</v>
      </c>
      <c r="V4297" t="s">
        <v>64</v>
      </c>
      <c r="W4297">
        <v>813667</v>
      </c>
      <c r="X4297" t="s">
        <v>5093</v>
      </c>
      <c r="Y4297">
        <v>374</v>
      </c>
      <c r="Z4297">
        <v>2472</v>
      </c>
      <c r="AA4297">
        <v>3</v>
      </c>
      <c r="AB4297">
        <v>2966.4</v>
      </c>
    </row>
    <row r="4298" spans="1:28" x14ac:dyDescent="0.3">
      <c r="A4298" t="s">
        <v>28</v>
      </c>
      <c r="B4298" t="s">
        <v>29</v>
      </c>
      <c r="C4298" t="s">
        <v>91</v>
      </c>
      <c r="D4298" t="s">
        <v>566</v>
      </c>
      <c r="E4298" t="s">
        <v>56</v>
      </c>
      <c r="F4298" t="s">
        <v>83</v>
      </c>
      <c r="G4298">
        <v>21</v>
      </c>
      <c r="H4298">
        <v>421694</v>
      </c>
      <c r="I4298" t="s">
        <v>58</v>
      </c>
      <c r="J4298" s="1">
        <v>44619</v>
      </c>
      <c r="K4298">
        <v>1400</v>
      </c>
      <c r="L4298" t="s">
        <v>17502</v>
      </c>
      <c r="M4298" t="s">
        <v>1048</v>
      </c>
      <c r="N4298" t="s">
        <v>17503</v>
      </c>
      <c r="O4298" t="s">
        <v>17504</v>
      </c>
      <c r="P4298" t="s">
        <v>39</v>
      </c>
      <c r="Q4298">
        <v>12</v>
      </c>
      <c r="R4298" t="s">
        <v>88</v>
      </c>
      <c r="S4298" t="s">
        <v>63</v>
      </c>
      <c r="T4298">
        <v>92234</v>
      </c>
      <c r="U4298" s="1">
        <v>45507</v>
      </c>
      <c r="V4298" t="s">
        <v>64</v>
      </c>
      <c r="W4298">
        <v>369312</v>
      </c>
      <c r="X4298" t="s">
        <v>17505</v>
      </c>
      <c r="Y4298">
        <v>394</v>
      </c>
      <c r="Z4298">
        <v>652</v>
      </c>
      <c r="AA4298">
        <v>3</v>
      </c>
      <c r="AB4298" s="2" t="s">
        <v>17506</v>
      </c>
    </row>
    <row r="4299" spans="1:28" x14ac:dyDescent="0.3">
      <c r="A4299" t="s">
        <v>28</v>
      </c>
      <c r="B4299" t="s">
        <v>29</v>
      </c>
      <c r="C4299" t="s">
        <v>30</v>
      </c>
      <c r="D4299" t="s">
        <v>546</v>
      </c>
      <c r="E4299" t="s">
        <v>32</v>
      </c>
      <c r="F4299" t="s">
        <v>106</v>
      </c>
      <c r="G4299">
        <v>22</v>
      </c>
      <c r="H4299">
        <v>409649</v>
      </c>
      <c r="I4299" t="s">
        <v>34</v>
      </c>
      <c r="J4299" s="1">
        <v>43923</v>
      </c>
      <c r="K4299">
        <v>1400</v>
      </c>
      <c r="L4299" t="s">
        <v>17507</v>
      </c>
      <c r="M4299" t="s">
        <v>108</v>
      </c>
      <c r="N4299" t="s">
        <v>17508</v>
      </c>
      <c r="O4299" t="s">
        <v>17509</v>
      </c>
      <c r="P4299" t="s">
        <v>51</v>
      </c>
      <c r="Q4299">
        <v>18</v>
      </c>
      <c r="R4299" t="s">
        <v>40</v>
      </c>
      <c r="S4299" t="s">
        <v>63</v>
      </c>
      <c r="T4299">
        <v>50770</v>
      </c>
      <c r="U4299" s="1">
        <v>45440</v>
      </c>
      <c r="V4299" t="s">
        <v>140</v>
      </c>
      <c r="W4299">
        <v>514993</v>
      </c>
      <c r="X4299" t="s">
        <v>17510</v>
      </c>
      <c r="Y4299">
        <v>490</v>
      </c>
      <c r="Z4299">
        <v>2928</v>
      </c>
      <c r="AA4299">
        <v>5</v>
      </c>
      <c r="AB4299">
        <v>5856</v>
      </c>
    </row>
    <row r="4300" spans="1:28" x14ac:dyDescent="0.3">
      <c r="A4300" t="s">
        <v>28</v>
      </c>
      <c r="B4300" t="s">
        <v>29</v>
      </c>
      <c r="C4300" t="s">
        <v>157</v>
      </c>
      <c r="D4300" t="s">
        <v>170</v>
      </c>
      <c r="E4300" t="s">
        <v>46</v>
      </c>
      <c r="F4300" t="s">
        <v>355</v>
      </c>
      <c r="G4300">
        <v>38</v>
      </c>
      <c r="H4300">
        <v>430917</v>
      </c>
      <c r="I4300" t="s">
        <v>34</v>
      </c>
      <c r="J4300" s="1">
        <v>44588</v>
      </c>
      <c r="K4300">
        <v>950</v>
      </c>
      <c r="L4300" t="s">
        <v>17511</v>
      </c>
      <c r="M4300" t="s">
        <v>195</v>
      </c>
      <c r="N4300" t="s">
        <v>17512</v>
      </c>
      <c r="O4300" t="s">
        <v>17513</v>
      </c>
      <c r="P4300" t="s">
        <v>87</v>
      </c>
      <c r="Q4300">
        <v>17</v>
      </c>
      <c r="R4300" t="s">
        <v>40</v>
      </c>
      <c r="S4300" t="s">
        <v>79</v>
      </c>
      <c r="T4300">
        <v>66145</v>
      </c>
      <c r="U4300" s="1">
        <v>45408</v>
      </c>
      <c r="V4300" t="s">
        <v>80</v>
      </c>
      <c r="W4300">
        <v>793223</v>
      </c>
      <c r="X4300" t="s">
        <v>17514</v>
      </c>
      <c r="Y4300">
        <v>855</v>
      </c>
      <c r="Z4300">
        <v>2296</v>
      </c>
      <c r="AA4300">
        <v>8</v>
      </c>
      <c r="AB4300" s="2" t="s">
        <v>17515</v>
      </c>
    </row>
    <row r="4301" spans="1:28" x14ac:dyDescent="0.3">
      <c r="A4301" t="s">
        <v>28</v>
      </c>
      <c r="B4301" t="s">
        <v>29</v>
      </c>
      <c r="C4301" t="s">
        <v>66</v>
      </c>
      <c r="D4301" t="s">
        <v>442</v>
      </c>
      <c r="E4301" t="s">
        <v>32</v>
      </c>
      <c r="F4301" t="s">
        <v>113</v>
      </c>
      <c r="G4301">
        <v>9</v>
      </c>
      <c r="H4301">
        <v>400840</v>
      </c>
      <c r="I4301" t="s">
        <v>34</v>
      </c>
      <c r="J4301" s="1">
        <v>44814</v>
      </c>
      <c r="K4301">
        <v>1400</v>
      </c>
      <c r="L4301" t="s">
        <v>17516</v>
      </c>
      <c r="M4301" t="s">
        <v>423</v>
      </c>
      <c r="N4301" t="s">
        <v>17517</v>
      </c>
      <c r="O4301" s="2" t="s">
        <v>17518</v>
      </c>
      <c r="P4301" t="s">
        <v>71</v>
      </c>
      <c r="Q4301">
        <v>10</v>
      </c>
      <c r="R4301" t="s">
        <v>88</v>
      </c>
      <c r="S4301" t="s">
        <v>63</v>
      </c>
      <c r="T4301">
        <v>37076</v>
      </c>
      <c r="U4301" s="1">
        <v>45597</v>
      </c>
      <c r="V4301" t="s">
        <v>42</v>
      </c>
      <c r="W4301">
        <v>816021</v>
      </c>
      <c r="X4301" t="s">
        <v>17519</v>
      </c>
      <c r="Y4301">
        <v>868</v>
      </c>
      <c r="Z4301">
        <v>2455</v>
      </c>
      <c r="AA4301">
        <v>6</v>
      </c>
      <c r="AB4301">
        <v>5892</v>
      </c>
    </row>
    <row r="4302" spans="1:28" x14ac:dyDescent="0.3">
      <c r="A4302" t="s">
        <v>28</v>
      </c>
      <c r="B4302" t="s">
        <v>29</v>
      </c>
      <c r="C4302" t="s">
        <v>157</v>
      </c>
      <c r="D4302" t="s">
        <v>182</v>
      </c>
      <c r="E4302" t="s">
        <v>56</v>
      </c>
      <c r="F4302" t="s">
        <v>150</v>
      </c>
      <c r="G4302">
        <v>25</v>
      </c>
      <c r="H4302">
        <v>403513</v>
      </c>
      <c r="I4302" t="s">
        <v>58</v>
      </c>
      <c r="J4302" s="1">
        <v>43928</v>
      </c>
      <c r="K4302">
        <v>1100</v>
      </c>
      <c r="L4302" t="s">
        <v>7035</v>
      </c>
      <c r="M4302" t="s">
        <v>68</v>
      </c>
      <c r="N4302" t="s">
        <v>17520</v>
      </c>
      <c r="O4302" t="s">
        <v>17521</v>
      </c>
      <c r="P4302" t="s">
        <v>39</v>
      </c>
      <c r="Q4302">
        <v>6</v>
      </c>
      <c r="R4302" t="s">
        <v>40</v>
      </c>
      <c r="S4302" t="s">
        <v>63</v>
      </c>
      <c r="T4302">
        <v>72549</v>
      </c>
      <c r="U4302" s="1">
        <v>45439</v>
      </c>
      <c r="V4302" t="s">
        <v>140</v>
      </c>
      <c r="W4302">
        <v>647777</v>
      </c>
      <c r="X4302" t="s">
        <v>17522</v>
      </c>
      <c r="Y4302">
        <v>375</v>
      </c>
      <c r="Z4302">
        <v>2376</v>
      </c>
      <c r="AA4302">
        <v>2</v>
      </c>
      <c r="AB4302" s="2" t="s">
        <v>4170</v>
      </c>
    </row>
    <row r="4303" spans="1:28" x14ac:dyDescent="0.3">
      <c r="A4303" t="s">
        <v>28</v>
      </c>
      <c r="B4303" t="s">
        <v>29</v>
      </c>
      <c r="C4303" t="s">
        <v>157</v>
      </c>
      <c r="D4303" t="s">
        <v>98</v>
      </c>
      <c r="E4303" t="s">
        <v>56</v>
      </c>
      <c r="F4303" t="s">
        <v>33</v>
      </c>
      <c r="G4303">
        <v>82</v>
      </c>
      <c r="H4303">
        <v>414363</v>
      </c>
      <c r="I4303" t="s">
        <v>34</v>
      </c>
      <c r="J4303" s="1">
        <v>44038</v>
      </c>
      <c r="K4303">
        <v>1300</v>
      </c>
      <c r="L4303" t="s">
        <v>17523</v>
      </c>
      <c r="M4303" t="s">
        <v>334</v>
      </c>
      <c r="N4303" t="s">
        <v>17524</v>
      </c>
      <c r="O4303" t="s">
        <v>17525</v>
      </c>
      <c r="P4303" t="s">
        <v>71</v>
      </c>
      <c r="Q4303">
        <v>18</v>
      </c>
      <c r="R4303" t="s">
        <v>40</v>
      </c>
      <c r="S4303" t="s">
        <v>41</v>
      </c>
      <c r="T4303">
        <v>43684</v>
      </c>
      <c r="U4303" s="1">
        <v>45365</v>
      </c>
      <c r="V4303" t="s">
        <v>72</v>
      </c>
      <c r="W4303">
        <v>489365</v>
      </c>
      <c r="X4303" t="s">
        <v>17526</v>
      </c>
      <c r="Y4303">
        <v>265</v>
      </c>
      <c r="Z4303">
        <v>1122</v>
      </c>
      <c r="AA4303">
        <v>1</v>
      </c>
      <c r="AB4303">
        <v>448.8</v>
      </c>
    </row>
    <row r="4304" spans="1:28" x14ac:dyDescent="0.3">
      <c r="A4304" t="s">
        <v>28</v>
      </c>
      <c r="B4304" t="s">
        <v>29</v>
      </c>
      <c r="C4304" t="s">
        <v>66</v>
      </c>
      <c r="D4304" t="s">
        <v>267</v>
      </c>
      <c r="E4304" t="s">
        <v>56</v>
      </c>
      <c r="F4304" t="s">
        <v>150</v>
      </c>
      <c r="G4304">
        <v>23</v>
      </c>
      <c r="H4304">
        <v>426675</v>
      </c>
      <c r="I4304" t="s">
        <v>58</v>
      </c>
      <c r="J4304" s="1">
        <v>43858</v>
      </c>
      <c r="K4304">
        <v>1400</v>
      </c>
      <c r="L4304" t="s">
        <v>17527</v>
      </c>
      <c r="M4304" t="s">
        <v>36</v>
      </c>
      <c r="N4304" t="s">
        <v>17528</v>
      </c>
      <c r="O4304" t="s">
        <v>17529</v>
      </c>
      <c r="P4304" t="s">
        <v>39</v>
      </c>
      <c r="Q4304">
        <v>18</v>
      </c>
      <c r="R4304" t="s">
        <v>40</v>
      </c>
      <c r="S4304" t="s">
        <v>79</v>
      </c>
      <c r="T4304">
        <v>52649</v>
      </c>
      <c r="U4304" s="1">
        <v>45528</v>
      </c>
      <c r="V4304" t="s">
        <v>64</v>
      </c>
      <c r="W4304">
        <v>230139</v>
      </c>
      <c r="X4304" t="s">
        <v>3409</v>
      </c>
      <c r="Y4304">
        <v>676</v>
      </c>
      <c r="Z4304">
        <v>2812</v>
      </c>
      <c r="AA4304">
        <v>5</v>
      </c>
      <c r="AB4304">
        <v>5624</v>
      </c>
    </row>
    <row r="4305" spans="1:28" x14ac:dyDescent="0.3">
      <c r="A4305" t="s">
        <v>28</v>
      </c>
      <c r="B4305" t="s">
        <v>29</v>
      </c>
      <c r="C4305" t="s">
        <v>66</v>
      </c>
      <c r="D4305" t="s">
        <v>380</v>
      </c>
      <c r="E4305" t="s">
        <v>32</v>
      </c>
      <c r="F4305" t="s">
        <v>150</v>
      </c>
      <c r="G4305">
        <v>76</v>
      </c>
      <c r="H4305">
        <v>410128</v>
      </c>
      <c r="I4305" t="s">
        <v>58</v>
      </c>
      <c r="J4305" s="1">
        <v>44901</v>
      </c>
      <c r="K4305">
        <v>1000</v>
      </c>
      <c r="L4305" t="s">
        <v>17530</v>
      </c>
      <c r="M4305" t="s">
        <v>2538</v>
      </c>
      <c r="N4305" t="s">
        <v>17531</v>
      </c>
      <c r="O4305" t="s">
        <v>17532</v>
      </c>
      <c r="P4305" t="s">
        <v>51</v>
      </c>
      <c r="Q4305">
        <v>17</v>
      </c>
      <c r="R4305" t="s">
        <v>40</v>
      </c>
      <c r="S4305" t="s">
        <v>118</v>
      </c>
      <c r="T4305">
        <v>41323</v>
      </c>
      <c r="U4305" s="1">
        <v>45546</v>
      </c>
      <c r="V4305" t="s">
        <v>180</v>
      </c>
      <c r="W4305">
        <v>317497</v>
      </c>
      <c r="X4305" t="s">
        <v>17533</v>
      </c>
      <c r="Y4305">
        <v>527</v>
      </c>
      <c r="Z4305">
        <v>610</v>
      </c>
      <c r="AA4305">
        <v>3</v>
      </c>
      <c r="AB4305">
        <v>732</v>
      </c>
    </row>
    <row r="4306" spans="1:28" x14ac:dyDescent="0.3">
      <c r="A4306" t="s">
        <v>28</v>
      </c>
      <c r="B4306" t="s">
        <v>29</v>
      </c>
      <c r="C4306" t="s">
        <v>66</v>
      </c>
      <c r="D4306" t="s">
        <v>411</v>
      </c>
      <c r="E4306" t="s">
        <v>56</v>
      </c>
      <c r="F4306" t="s">
        <v>106</v>
      </c>
      <c r="G4306">
        <v>70</v>
      </c>
      <c r="H4306">
        <v>411882</v>
      </c>
      <c r="I4306" t="s">
        <v>34</v>
      </c>
      <c r="J4306" s="1">
        <v>45276</v>
      </c>
      <c r="K4306">
        <v>1100</v>
      </c>
      <c r="L4306" t="s">
        <v>17534</v>
      </c>
      <c r="M4306" t="s">
        <v>2054</v>
      </c>
      <c r="N4306" t="s">
        <v>17535</v>
      </c>
      <c r="O4306" t="s">
        <v>17536</v>
      </c>
      <c r="P4306" t="s">
        <v>87</v>
      </c>
      <c r="Q4306">
        <v>5</v>
      </c>
      <c r="R4306" t="s">
        <v>40</v>
      </c>
      <c r="S4306" t="s">
        <v>118</v>
      </c>
      <c r="T4306">
        <v>37630</v>
      </c>
      <c r="U4306" s="1">
        <v>45400</v>
      </c>
      <c r="V4306" t="s">
        <v>80</v>
      </c>
      <c r="W4306">
        <v>588324</v>
      </c>
      <c r="X4306" t="s">
        <v>17537</v>
      </c>
      <c r="Y4306">
        <v>605</v>
      </c>
      <c r="Z4306">
        <v>1050</v>
      </c>
      <c r="AA4306">
        <v>5</v>
      </c>
      <c r="AB4306">
        <v>2100</v>
      </c>
    </row>
    <row r="4307" spans="1:28" x14ac:dyDescent="0.3">
      <c r="A4307" t="s">
        <v>28</v>
      </c>
      <c r="B4307" t="s">
        <v>29</v>
      </c>
      <c r="C4307" t="s">
        <v>148</v>
      </c>
      <c r="D4307" t="s">
        <v>560</v>
      </c>
      <c r="E4307" t="s">
        <v>32</v>
      </c>
      <c r="F4307" t="s">
        <v>135</v>
      </c>
      <c r="G4307">
        <v>38</v>
      </c>
      <c r="H4307">
        <v>427022</v>
      </c>
      <c r="I4307" t="s">
        <v>58</v>
      </c>
      <c r="J4307" s="1">
        <v>45229</v>
      </c>
      <c r="K4307">
        <v>800</v>
      </c>
      <c r="L4307" t="s">
        <v>17538</v>
      </c>
      <c r="M4307" t="s">
        <v>478</v>
      </c>
      <c r="N4307" t="s">
        <v>17539</v>
      </c>
      <c r="O4307" t="s">
        <v>17540</v>
      </c>
      <c r="P4307" t="s">
        <v>51</v>
      </c>
      <c r="Q4307">
        <v>9</v>
      </c>
      <c r="R4307" t="s">
        <v>88</v>
      </c>
      <c r="S4307" t="s">
        <v>41</v>
      </c>
      <c r="T4307">
        <v>15660</v>
      </c>
      <c r="U4307" s="1">
        <v>45463</v>
      </c>
      <c r="V4307" t="s">
        <v>52</v>
      </c>
      <c r="W4307">
        <v>969787</v>
      </c>
      <c r="X4307" t="s">
        <v>17541</v>
      </c>
      <c r="Y4307">
        <v>913</v>
      </c>
      <c r="Z4307">
        <v>1365</v>
      </c>
      <c r="AA4307">
        <v>6</v>
      </c>
      <c r="AB4307">
        <v>3276</v>
      </c>
    </row>
    <row r="4308" spans="1:28" x14ac:dyDescent="0.3">
      <c r="A4308" t="s">
        <v>28</v>
      </c>
      <c r="B4308" t="s">
        <v>29</v>
      </c>
      <c r="C4308" t="s">
        <v>66</v>
      </c>
      <c r="D4308" t="s">
        <v>349</v>
      </c>
      <c r="E4308" t="s">
        <v>32</v>
      </c>
      <c r="F4308" t="s">
        <v>83</v>
      </c>
      <c r="G4308">
        <v>14</v>
      </c>
      <c r="H4308">
        <v>424057</v>
      </c>
      <c r="I4308" t="s">
        <v>34</v>
      </c>
      <c r="J4308" s="1">
        <v>45078</v>
      </c>
      <c r="K4308">
        <v>1000</v>
      </c>
      <c r="L4308" t="s">
        <v>17542</v>
      </c>
      <c r="M4308" t="s">
        <v>137</v>
      </c>
      <c r="N4308" t="s">
        <v>17543</v>
      </c>
      <c r="O4308" t="s">
        <v>17544</v>
      </c>
      <c r="P4308" t="s">
        <v>71</v>
      </c>
      <c r="Q4308">
        <v>6</v>
      </c>
      <c r="R4308" t="s">
        <v>40</v>
      </c>
      <c r="S4308" t="s">
        <v>118</v>
      </c>
      <c r="T4308">
        <v>97669</v>
      </c>
      <c r="U4308" s="1">
        <v>45616</v>
      </c>
      <c r="V4308" t="s">
        <v>42</v>
      </c>
      <c r="W4308">
        <v>266833</v>
      </c>
      <c r="X4308" t="s">
        <v>17545</v>
      </c>
      <c r="Y4308">
        <v>381</v>
      </c>
      <c r="Z4308">
        <v>1829</v>
      </c>
      <c r="AA4308">
        <v>8</v>
      </c>
      <c r="AB4308">
        <v>5852.8</v>
      </c>
    </row>
    <row r="4309" spans="1:28" x14ac:dyDescent="0.3">
      <c r="A4309" t="s">
        <v>28</v>
      </c>
      <c r="B4309" t="s">
        <v>29</v>
      </c>
      <c r="C4309" t="s">
        <v>148</v>
      </c>
      <c r="D4309" t="s">
        <v>170</v>
      </c>
      <c r="E4309" t="s">
        <v>32</v>
      </c>
      <c r="F4309" t="s">
        <v>355</v>
      </c>
      <c r="G4309">
        <v>4</v>
      </c>
      <c r="H4309">
        <v>406951</v>
      </c>
      <c r="I4309" t="s">
        <v>34</v>
      </c>
      <c r="J4309" s="1">
        <v>45215</v>
      </c>
      <c r="K4309">
        <v>1000</v>
      </c>
      <c r="L4309" t="s">
        <v>17546</v>
      </c>
      <c r="M4309" t="s">
        <v>115</v>
      </c>
      <c r="N4309" t="s">
        <v>17547</v>
      </c>
      <c r="O4309" t="s">
        <v>17548</v>
      </c>
      <c r="P4309" t="s">
        <v>51</v>
      </c>
      <c r="Q4309">
        <v>4</v>
      </c>
      <c r="R4309" t="s">
        <v>88</v>
      </c>
      <c r="S4309" t="s">
        <v>63</v>
      </c>
      <c r="T4309">
        <v>98790</v>
      </c>
      <c r="U4309" s="1">
        <v>45481</v>
      </c>
      <c r="V4309" t="s">
        <v>126</v>
      </c>
      <c r="W4309">
        <v>561137</v>
      </c>
      <c r="X4309" t="s">
        <v>17549</v>
      </c>
      <c r="Y4309">
        <v>766</v>
      </c>
      <c r="Z4309">
        <v>2309</v>
      </c>
      <c r="AA4309">
        <v>5</v>
      </c>
      <c r="AB4309">
        <v>4618</v>
      </c>
    </row>
    <row r="4310" spans="1:28" x14ac:dyDescent="0.3">
      <c r="A4310" t="s">
        <v>28</v>
      </c>
      <c r="B4310" t="s">
        <v>29</v>
      </c>
      <c r="C4310" t="s">
        <v>30</v>
      </c>
      <c r="D4310" t="s">
        <v>105</v>
      </c>
      <c r="E4310" t="s">
        <v>46</v>
      </c>
      <c r="F4310" t="s">
        <v>33</v>
      </c>
      <c r="G4310">
        <v>2</v>
      </c>
      <c r="H4310">
        <v>436053</v>
      </c>
      <c r="I4310" t="s">
        <v>34</v>
      </c>
      <c r="J4310" s="1">
        <v>44331</v>
      </c>
      <c r="K4310">
        <v>1400</v>
      </c>
      <c r="L4310" t="s">
        <v>17550</v>
      </c>
      <c r="M4310" t="s">
        <v>216</v>
      </c>
      <c r="N4310" t="s">
        <v>17551</v>
      </c>
      <c r="O4310" t="s">
        <v>17552</v>
      </c>
      <c r="P4310" t="s">
        <v>71</v>
      </c>
      <c r="Q4310">
        <v>18</v>
      </c>
      <c r="R4310" t="s">
        <v>88</v>
      </c>
      <c r="S4310" t="s">
        <v>79</v>
      </c>
      <c r="T4310">
        <v>29209</v>
      </c>
      <c r="U4310" s="1">
        <v>45293</v>
      </c>
      <c r="V4310" t="s">
        <v>111</v>
      </c>
      <c r="W4310">
        <v>867718</v>
      </c>
      <c r="X4310" t="s">
        <v>17553</v>
      </c>
      <c r="Y4310">
        <v>207</v>
      </c>
      <c r="Z4310">
        <v>2607</v>
      </c>
      <c r="AA4310">
        <v>3</v>
      </c>
      <c r="AB4310">
        <v>3128.4</v>
      </c>
    </row>
    <row r="4311" spans="1:28" x14ac:dyDescent="0.3">
      <c r="A4311" t="s">
        <v>28</v>
      </c>
      <c r="B4311" t="s">
        <v>29</v>
      </c>
      <c r="C4311" t="s">
        <v>44</v>
      </c>
      <c r="D4311" t="s">
        <v>637</v>
      </c>
      <c r="E4311" t="s">
        <v>56</v>
      </c>
      <c r="F4311" t="s">
        <v>83</v>
      </c>
      <c r="G4311">
        <v>17</v>
      </c>
      <c r="H4311">
        <v>438187</v>
      </c>
      <c r="I4311" t="s">
        <v>34</v>
      </c>
      <c r="J4311" s="1">
        <v>44983</v>
      </c>
      <c r="K4311">
        <v>800</v>
      </c>
      <c r="L4311" t="s">
        <v>17554</v>
      </c>
      <c r="M4311" t="s">
        <v>239</v>
      </c>
      <c r="N4311" t="s">
        <v>17555</v>
      </c>
      <c r="O4311" t="s">
        <v>17556</v>
      </c>
      <c r="P4311" t="s">
        <v>87</v>
      </c>
      <c r="Q4311">
        <v>9</v>
      </c>
      <c r="R4311" t="s">
        <v>88</v>
      </c>
      <c r="S4311" t="s">
        <v>63</v>
      </c>
      <c r="T4311">
        <v>20300</v>
      </c>
      <c r="U4311" s="1">
        <v>45407</v>
      </c>
      <c r="V4311" t="s">
        <v>80</v>
      </c>
      <c r="W4311">
        <v>632527</v>
      </c>
      <c r="X4311" t="s">
        <v>17557</v>
      </c>
      <c r="Y4311">
        <v>740</v>
      </c>
      <c r="Z4311">
        <v>1916</v>
      </c>
      <c r="AA4311">
        <v>3</v>
      </c>
      <c r="AB4311" s="2" t="s">
        <v>17558</v>
      </c>
    </row>
    <row r="4312" spans="1:28" x14ac:dyDescent="0.3">
      <c r="A4312" t="s">
        <v>28</v>
      </c>
      <c r="B4312" t="s">
        <v>29</v>
      </c>
      <c r="C4312" t="s">
        <v>66</v>
      </c>
      <c r="D4312" t="s">
        <v>170</v>
      </c>
      <c r="E4312" t="s">
        <v>56</v>
      </c>
      <c r="F4312" t="s">
        <v>175</v>
      </c>
      <c r="G4312">
        <v>17</v>
      </c>
      <c r="H4312">
        <v>436581</v>
      </c>
      <c r="I4312" t="s">
        <v>34</v>
      </c>
      <c r="J4312" s="1">
        <v>45462</v>
      </c>
      <c r="K4312">
        <v>1200</v>
      </c>
      <c r="L4312" t="s">
        <v>17559</v>
      </c>
      <c r="M4312" t="s">
        <v>1058</v>
      </c>
      <c r="N4312" t="s">
        <v>17560</v>
      </c>
      <c r="O4312" t="s">
        <v>17561</v>
      </c>
      <c r="P4312" t="s">
        <v>87</v>
      </c>
      <c r="Q4312">
        <v>11</v>
      </c>
      <c r="R4312" t="s">
        <v>88</v>
      </c>
      <c r="S4312" t="s">
        <v>41</v>
      </c>
      <c r="T4312">
        <v>49164</v>
      </c>
      <c r="U4312" s="1">
        <v>45380</v>
      </c>
      <c r="V4312" t="s">
        <v>72</v>
      </c>
      <c r="W4312">
        <v>686618</v>
      </c>
      <c r="X4312" t="s">
        <v>17562</v>
      </c>
      <c r="Y4312">
        <v>264</v>
      </c>
      <c r="Z4312">
        <v>2436</v>
      </c>
      <c r="AA4312">
        <v>5</v>
      </c>
      <c r="AB4312">
        <v>4872</v>
      </c>
    </row>
    <row r="4313" spans="1:28" x14ac:dyDescent="0.3">
      <c r="A4313" t="s">
        <v>28</v>
      </c>
      <c r="B4313" t="s">
        <v>29</v>
      </c>
      <c r="C4313" t="s">
        <v>157</v>
      </c>
      <c r="D4313" t="s">
        <v>31</v>
      </c>
      <c r="E4313" t="s">
        <v>56</v>
      </c>
      <c r="F4313" t="s">
        <v>106</v>
      </c>
      <c r="G4313">
        <v>94</v>
      </c>
      <c r="H4313">
        <v>411635</v>
      </c>
      <c r="I4313" t="s">
        <v>34</v>
      </c>
      <c r="J4313" s="1">
        <v>45426</v>
      </c>
      <c r="K4313">
        <v>1000</v>
      </c>
      <c r="L4313" t="s">
        <v>17563</v>
      </c>
      <c r="M4313" t="s">
        <v>2538</v>
      </c>
      <c r="N4313" t="s">
        <v>17564</v>
      </c>
      <c r="O4313" t="s">
        <v>17565</v>
      </c>
      <c r="P4313" t="s">
        <v>51</v>
      </c>
      <c r="Q4313">
        <v>3</v>
      </c>
      <c r="R4313" t="s">
        <v>88</v>
      </c>
      <c r="S4313" t="s">
        <v>63</v>
      </c>
      <c r="T4313">
        <v>23759</v>
      </c>
      <c r="U4313" s="1">
        <v>45398</v>
      </c>
      <c r="V4313" t="s">
        <v>80</v>
      </c>
      <c r="W4313">
        <v>820383</v>
      </c>
      <c r="X4313" t="s">
        <v>17566</v>
      </c>
      <c r="Y4313">
        <v>321</v>
      </c>
      <c r="Z4313">
        <v>1784</v>
      </c>
      <c r="AA4313">
        <v>2</v>
      </c>
      <c r="AB4313">
        <v>1427.2</v>
      </c>
    </row>
    <row r="4314" spans="1:28" x14ac:dyDescent="0.3">
      <c r="A4314" t="s">
        <v>28</v>
      </c>
      <c r="B4314" t="s">
        <v>29</v>
      </c>
      <c r="C4314" t="s">
        <v>66</v>
      </c>
      <c r="D4314" t="s">
        <v>237</v>
      </c>
      <c r="E4314" t="s">
        <v>46</v>
      </c>
      <c r="F4314" t="s">
        <v>135</v>
      </c>
      <c r="G4314">
        <v>61</v>
      </c>
      <c r="H4314">
        <v>433545</v>
      </c>
      <c r="I4314" t="s">
        <v>34</v>
      </c>
      <c r="J4314" s="1">
        <v>44254</v>
      </c>
      <c r="K4314">
        <v>1300</v>
      </c>
      <c r="L4314" t="s">
        <v>17567</v>
      </c>
      <c r="M4314" t="s">
        <v>222</v>
      </c>
      <c r="N4314" t="s">
        <v>17568</v>
      </c>
      <c r="O4314" t="s">
        <v>17569</v>
      </c>
      <c r="P4314" t="s">
        <v>71</v>
      </c>
      <c r="Q4314">
        <v>4</v>
      </c>
      <c r="R4314" t="s">
        <v>40</v>
      </c>
      <c r="S4314" t="s">
        <v>118</v>
      </c>
      <c r="T4314">
        <v>98121</v>
      </c>
      <c r="U4314" s="1">
        <v>45594</v>
      </c>
      <c r="V4314" t="s">
        <v>155</v>
      </c>
      <c r="W4314">
        <v>515185</v>
      </c>
      <c r="X4314" t="s">
        <v>17570</v>
      </c>
      <c r="Y4314">
        <v>228</v>
      </c>
      <c r="Z4314">
        <v>1958</v>
      </c>
      <c r="AA4314">
        <v>7</v>
      </c>
      <c r="AB4314" s="2" t="s">
        <v>17571</v>
      </c>
    </row>
    <row r="4315" spans="1:28" x14ac:dyDescent="0.3">
      <c r="A4315" t="s">
        <v>28</v>
      </c>
      <c r="B4315" t="s">
        <v>29</v>
      </c>
      <c r="C4315" t="s">
        <v>148</v>
      </c>
      <c r="D4315" t="s">
        <v>380</v>
      </c>
      <c r="E4315" t="s">
        <v>56</v>
      </c>
      <c r="F4315" t="s">
        <v>47</v>
      </c>
      <c r="G4315">
        <v>75</v>
      </c>
      <c r="H4315">
        <v>419785</v>
      </c>
      <c r="I4315" t="s">
        <v>58</v>
      </c>
      <c r="J4315" s="1">
        <v>44353</v>
      </c>
      <c r="K4315">
        <v>1200</v>
      </c>
      <c r="L4315" t="s">
        <v>17572</v>
      </c>
      <c r="M4315" t="s">
        <v>542</v>
      </c>
      <c r="N4315" t="s">
        <v>17573</v>
      </c>
      <c r="O4315" t="s">
        <v>17574</v>
      </c>
      <c r="P4315" t="s">
        <v>51</v>
      </c>
      <c r="Q4315">
        <v>5</v>
      </c>
      <c r="R4315" t="s">
        <v>40</v>
      </c>
      <c r="S4315" t="s">
        <v>79</v>
      </c>
      <c r="T4315">
        <v>93734</v>
      </c>
      <c r="U4315" s="1">
        <v>45510</v>
      </c>
      <c r="V4315" t="s">
        <v>64</v>
      </c>
      <c r="W4315">
        <v>330603</v>
      </c>
      <c r="X4315" t="s">
        <v>10523</v>
      </c>
      <c r="Y4315">
        <v>990</v>
      </c>
      <c r="Z4315">
        <v>2789</v>
      </c>
      <c r="AA4315">
        <v>6</v>
      </c>
      <c r="AB4315">
        <v>6693.6</v>
      </c>
    </row>
    <row r="4316" spans="1:28" x14ac:dyDescent="0.3">
      <c r="A4316" t="s">
        <v>28</v>
      </c>
      <c r="B4316" t="s">
        <v>29</v>
      </c>
      <c r="C4316" t="s">
        <v>193</v>
      </c>
      <c r="D4316" t="s">
        <v>442</v>
      </c>
      <c r="E4316" t="s">
        <v>56</v>
      </c>
      <c r="F4316" t="s">
        <v>106</v>
      </c>
      <c r="G4316">
        <v>48</v>
      </c>
      <c r="H4316">
        <v>400922</v>
      </c>
      <c r="I4316" t="s">
        <v>34</v>
      </c>
      <c r="J4316" s="1">
        <v>45529</v>
      </c>
      <c r="K4316">
        <v>800</v>
      </c>
      <c r="L4316" t="s">
        <v>17575</v>
      </c>
      <c r="M4316" t="s">
        <v>496</v>
      </c>
      <c r="N4316" t="s">
        <v>17576</v>
      </c>
      <c r="O4316" t="s">
        <v>17577</v>
      </c>
      <c r="P4316" t="s">
        <v>87</v>
      </c>
      <c r="Q4316">
        <v>3</v>
      </c>
      <c r="R4316" t="s">
        <v>40</v>
      </c>
      <c r="S4316" t="s">
        <v>41</v>
      </c>
      <c r="T4316">
        <v>68353</v>
      </c>
      <c r="U4316" s="1">
        <v>45380</v>
      </c>
      <c r="V4316" t="s">
        <v>72</v>
      </c>
      <c r="W4316">
        <v>137382</v>
      </c>
      <c r="X4316" t="s">
        <v>17578</v>
      </c>
      <c r="Y4316">
        <v>370</v>
      </c>
      <c r="Z4316">
        <v>2549</v>
      </c>
      <c r="AA4316">
        <v>4</v>
      </c>
      <c r="AB4316">
        <v>4078.4</v>
      </c>
    </row>
    <row r="4317" spans="1:28" x14ac:dyDescent="0.3">
      <c r="A4317" t="s">
        <v>28</v>
      </c>
      <c r="B4317" t="s">
        <v>29</v>
      </c>
      <c r="C4317" t="s">
        <v>44</v>
      </c>
      <c r="D4317" t="s">
        <v>254</v>
      </c>
      <c r="E4317" t="s">
        <v>32</v>
      </c>
      <c r="F4317" t="s">
        <v>33</v>
      </c>
      <c r="G4317">
        <v>43</v>
      </c>
      <c r="H4317">
        <v>429219</v>
      </c>
      <c r="I4317" t="s">
        <v>34</v>
      </c>
      <c r="J4317" s="1">
        <v>43999</v>
      </c>
      <c r="K4317">
        <v>1000</v>
      </c>
      <c r="L4317" t="s">
        <v>17579</v>
      </c>
      <c r="M4317" t="s">
        <v>869</v>
      </c>
      <c r="N4317" t="s">
        <v>17580</v>
      </c>
      <c r="O4317" t="s">
        <v>17581</v>
      </c>
      <c r="P4317" t="s">
        <v>51</v>
      </c>
      <c r="Q4317">
        <v>11</v>
      </c>
      <c r="R4317" t="s">
        <v>88</v>
      </c>
      <c r="S4317" t="s">
        <v>79</v>
      </c>
      <c r="T4317">
        <v>36699</v>
      </c>
      <c r="U4317" s="1">
        <v>45573</v>
      </c>
      <c r="V4317" t="s">
        <v>155</v>
      </c>
      <c r="W4317">
        <v>991352</v>
      </c>
      <c r="X4317" t="s">
        <v>17582</v>
      </c>
      <c r="Y4317">
        <v>733</v>
      </c>
      <c r="Z4317">
        <v>1946</v>
      </c>
      <c r="AA4317">
        <v>4</v>
      </c>
      <c r="AB4317" s="2" t="s">
        <v>8996</v>
      </c>
    </row>
    <row r="4318" spans="1:28" x14ac:dyDescent="0.3">
      <c r="A4318" t="s">
        <v>28</v>
      </c>
      <c r="B4318" t="s">
        <v>29</v>
      </c>
      <c r="C4318" t="s">
        <v>157</v>
      </c>
      <c r="D4318" t="s">
        <v>411</v>
      </c>
      <c r="E4318" t="s">
        <v>32</v>
      </c>
      <c r="F4318" t="s">
        <v>47</v>
      </c>
      <c r="G4318">
        <v>87</v>
      </c>
      <c r="H4318">
        <v>409029</v>
      </c>
      <c r="I4318" t="s">
        <v>34</v>
      </c>
      <c r="J4318" s="1">
        <v>45450</v>
      </c>
      <c r="K4318">
        <v>1000</v>
      </c>
      <c r="L4318" t="s">
        <v>17583</v>
      </c>
      <c r="M4318" t="s">
        <v>428</v>
      </c>
      <c r="N4318" t="s">
        <v>17584</v>
      </c>
      <c r="O4318" t="s">
        <v>17585</v>
      </c>
      <c r="P4318" t="s">
        <v>51</v>
      </c>
      <c r="Q4318">
        <v>3</v>
      </c>
      <c r="R4318" t="s">
        <v>40</v>
      </c>
      <c r="S4318" t="s">
        <v>118</v>
      </c>
      <c r="T4318">
        <v>68696</v>
      </c>
      <c r="U4318" s="1">
        <v>45359</v>
      </c>
      <c r="V4318" t="s">
        <v>72</v>
      </c>
      <c r="W4318">
        <v>150773</v>
      </c>
      <c r="X4318" t="s">
        <v>17586</v>
      </c>
      <c r="Y4318">
        <v>772</v>
      </c>
      <c r="Z4318">
        <v>1450</v>
      </c>
      <c r="AA4318">
        <v>1</v>
      </c>
      <c r="AB4318">
        <v>580</v>
      </c>
    </row>
    <row r="4319" spans="1:28" x14ac:dyDescent="0.3">
      <c r="A4319" t="s">
        <v>28</v>
      </c>
      <c r="B4319" t="s">
        <v>29</v>
      </c>
      <c r="C4319" t="s">
        <v>91</v>
      </c>
      <c r="D4319" t="s">
        <v>421</v>
      </c>
      <c r="E4319" t="s">
        <v>32</v>
      </c>
      <c r="F4319" t="s">
        <v>106</v>
      </c>
      <c r="G4319">
        <v>45</v>
      </c>
      <c r="H4319">
        <v>422270</v>
      </c>
      <c r="I4319" t="s">
        <v>58</v>
      </c>
      <c r="J4319" s="1">
        <v>45629</v>
      </c>
      <c r="K4319">
        <v>1100</v>
      </c>
      <c r="L4319" t="s">
        <v>17587</v>
      </c>
      <c r="M4319" t="s">
        <v>919</v>
      </c>
      <c r="N4319" t="s">
        <v>17588</v>
      </c>
      <c r="O4319" t="s">
        <v>17589</v>
      </c>
      <c r="P4319" t="s">
        <v>51</v>
      </c>
      <c r="Q4319">
        <v>18</v>
      </c>
      <c r="R4319" t="s">
        <v>88</v>
      </c>
      <c r="S4319" t="s">
        <v>118</v>
      </c>
      <c r="T4319">
        <v>16219</v>
      </c>
      <c r="U4319" s="1">
        <v>45379</v>
      </c>
      <c r="V4319" t="s">
        <v>72</v>
      </c>
      <c r="W4319">
        <v>951953</v>
      </c>
      <c r="X4319" t="s">
        <v>17590</v>
      </c>
      <c r="Y4319">
        <v>481</v>
      </c>
      <c r="Z4319">
        <v>2087</v>
      </c>
      <c r="AA4319">
        <v>8</v>
      </c>
      <c r="AB4319" s="2" t="s">
        <v>169</v>
      </c>
    </row>
    <row r="4320" spans="1:28" x14ac:dyDescent="0.3">
      <c r="A4320" t="s">
        <v>28</v>
      </c>
      <c r="B4320" t="s">
        <v>29</v>
      </c>
      <c r="C4320" t="s">
        <v>66</v>
      </c>
      <c r="D4320" t="s">
        <v>291</v>
      </c>
      <c r="E4320" t="s">
        <v>46</v>
      </c>
      <c r="F4320" t="s">
        <v>57</v>
      </c>
      <c r="G4320">
        <v>92</v>
      </c>
      <c r="H4320">
        <v>417705</v>
      </c>
      <c r="I4320" t="s">
        <v>58</v>
      </c>
      <c r="J4320" s="1">
        <v>44242</v>
      </c>
      <c r="K4320">
        <v>1400</v>
      </c>
      <c r="L4320" t="s">
        <v>17591</v>
      </c>
      <c r="M4320" t="s">
        <v>869</v>
      </c>
      <c r="N4320" t="s">
        <v>17592</v>
      </c>
      <c r="O4320" t="s">
        <v>17593</v>
      </c>
      <c r="P4320" t="s">
        <v>51</v>
      </c>
      <c r="Q4320">
        <v>14</v>
      </c>
      <c r="R4320" t="s">
        <v>88</v>
      </c>
      <c r="S4320" t="s">
        <v>63</v>
      </c>
      <c r="T4320">
        <v>57789</v>
      </c>
      <c r="U4320" s="1">
        <v>45569</v>
      </c>
      <c r="V4320" t="s">
        <v>155</v>
      </c>
      <c r="W4320">
        <v>466723</v>
      </c>
      <c r="X4320" t="s">
        <v>17594</v>
      </c>
      <c r="Y4320">
        <v>916</v>
      </c>
      <c r="Z4320">
        <v>1455</v>
      </c>
      <c r="AA4320">
        <v>7</v>
      </c>
      <c r="AB4320">
        <v>4074</v>
      </c>
    </row>
    <row r="4321" spans="1:28" x14ac:dyDescent="0.3">
      <c r="A4321" t="s">
        <v>28</v>
      </c>
      <c r="B4321" t="s">
        <v>29</v>
      </c>
      <c r="C4321" t="s">
        <v>157</v>
      </c>
      <c r="D4321" t="s">
        <v>134</v>
      </c>
      <c r="E4321" t="s">
        <v>56</v>
      </c>
      <c r="F4321" t="s">
        <v>113</v>
      </c>
      <c r="G4321">
        <v>85</v>
      </c>
      <c r="H4321">
        <v>415352</v>
      </c>
      <c r="I4321" t="s">
        <v>58</v>
      </c>
      <c r="J4321" s="1">
        <v>45001</v>
      </c>
      <c r="K4321">
        <v>1400</v>
      </c>
      <c r="L4321" t="s">
        <v>4831</v>
      </c>
      <c r="M4321" t="s">
        <v>1483</v>
      </c>
      <c r="N4321" t="s">
        <v>17595</v>
      </c>
      <c r="O4321" t="s">
        <v>17596</v>
      </c>
      <c r="P4321" t="s">
        <v>71</v>
      </c>
      <c r="Q4321">
        <v>4</v>
      </c>
      <c r="R4321" t="s">
        <v>88</v>
      </c>
      <c r="S4321" t="s">
        <v>41</v>
      </c>
      <c r="T4321">
        <v>29081</v>
      </c>
      <c r="U4321" s="1">
        <v>45516</v>
      </c>
      <c r="V4321" t="s">
        <v>64</v>
      </c>
      <c r="W4321">
        <v>884333</v>
      </c>
      <c r="X4321" t="s">
        <v>17597</v>
      </c>
      <c r="Y4321">
        <v>773</v>
      </c>
      <c r="Z4321">
        <v>2153</v>
      </c>
      <c r="AA4321">
        <v>8</v>
      </c>
      <c r="AB4321">
        <v>6889.6</v>
      </c>
    </row>
    <row r="4322" spans="1:28" x14ac:dyDescent="0.3">
      <c r="A4322" t="s">
        <v>28</v>
      </c>
      <c r="B4322" t="s">
        <v>29</v>
      </c>
      <c r="C4322" t="s">
        <v>66</v>
      </c>
      <c r="D4322" t="s">
        <v>291</v>
      </c>
      <c r="E4322" t="s">
        <v>32</v>
      </c>
      <c r="F4322" t="s">
        <v>83</v>
      </c>
      <c r="G4322">
        <v>72</v>
      </c>
      <c r="H4322">
        <v>439172</v>
      </c>
      <c r="I4322" t="s">
        <v>34</v>
      </c>
      <c r="J4322" s="1">
        <v>44869</v>
      </c>
      <c r="K4322">
        <v>1300</v>
      </c>
      <c r="L4322" t="s">
        <v>4739</v>
      </c>
      <c r="M4322" t="s">
        <v>372</v>
      </c>
      <c r="N4322" t="s">
        <v>17598</v>
      </c>
      <c r="O4322" t="s">
        <v>17599</v>
      </c>
      <c r="P4322" t="s">
        <v>71</v>
      </c>
      <c r="Q4322">
        <v>14</v>
      </c>
      <c r="R4322" t="s">
        <v>40</v>
      </c>
      <c r="S4322" t="s">
        <v>41</v>
      </c>
      <c r="T4322">
        <v>77591</v>
      </c>
      <c r="U4322" s="1">
        <v>45577</v>
      </c>
      <c r="V4322" t="s">
        <v>155</v>
      </c>
      <c r="W4322">
        <v>271939</v>
      </c>
      <c r="X4322" t="s">
        <v>17600</v>
      </c>
      <c r="Y4322">
        <v>472</v>
      </c>
      <c r="Z4322">
        <v>1709</v>
      </c>
      <c r="AA4322">
        <v>5</v>
      </c>
      <c r="AB4322">
        <v>3418</v>
      </c>
    </row>
    <row r="4323" spans="1:28" x14ac:dyDescent="0.3">
      <c r="A4323" t="s">
        <v>28</v>
      </c>
      <c r="B4323" t="s">
        <v>29</v>
      </c>
      <c r="C4323" t="s">
        <v>91</v>
      </c>
      <c r="D4323" t="s">
        <v>98</v>
      </c>
      <c r="E4323" t="s">
        <v>46</v>
      </c>
      <c r="F4323" t="s">
        <v>175</v>
      </c>
      <c r="G4323">
        <v>71</v>
      </c>
      <c r="H4323">
        <v>422866</v>
      </c>
      <c r="I4323" t="s">
        <v>34</v>
      </c>
      <c r="J4323" s="1">
        <v>43889</v>
      </c>
      <c r="K4323">
        <v>1000</v>
      </c>
      <c r="L4323" t="s">
        <v>17601</v>
      </c>
      <c r="M4323" t="s">
        <v>1007</v>
      </c>
      <c r="N4323" t="s">
        <v>17602</v>
      </c>
      <c r="O4323" t="s">
        <v>17603</v>
      </c>
      <c r="P4323" t="s">
        <v>39</v>
      </c>
      <c r="Q4323">
        <v>20</v>
      </c>
      <c r="R4323" t="s">
        <v>40</v>
      </c>
      <c r="S4323" t="s">
        <v>41</v>
      </c>
      <c r="T4323">
        <v>70424</v>
      </c>
      <c r="U4323" s="1">
        <v>45320</v>
      </c>
      <c r="V4323" t="s">
        <v>111</v>
      </c>
      <c r="W4323">
        <v>198082</v>
      </c>
      <c r="X4323" t="s">
        <v>17604</v>
      </c>
      <c r="Y4323">
        <v>530</v>
      </c>
      <c r="Z4323">
        <v>1643</v>
      </c>
      <c r="AA4323">
        <v>2</v>
      </c>
      <c r="AB4323">
        <v>1314.4</v>
      </c>
    </row>
    <row r="4324" spans="1:28" x14ac:dyDescent="0.3">
      <c r="A4324" t="s">
        <v>28</v>
      </c>
      <c r="B4324" t="s">
        <v>29</v>
      </c>
      <c r="C4324" t="s">
        <v>193</v>
      </c>
      <c r="D4324" t="s">
        <v>220</v>
      </c>
      <c r="E4324" t="s">
        <v>56</v>
      </c>
      <c r="F4324" t="s">
        <v>135</v>
      </c>
      <c r="G4324">
        <v>4</v>
      </c>
      <c r="H4324">
        <v>418757</v>
      </c>
      <c r="I4324" t="s">
        <v>58</v>
      </c>
      <c r="J4324" s="1">
        <v>44636</v>
      </c>
      <c r="K4324">
        <v>1200</v>
      </c>
      <c r="L4324" t="s">
        <v>17605</v>
      </c>
      <c r="M4324" t="s">
        <v>670</v>
      </c>
      <c r="N4324" t="s">
        <v>17606</v>
      </c>
      <c r="O4324" t="s">
        <v>17607</v>
      </c>
      <c r="P4324" t="s">
        <v>39</v>
      </c>
      <c r="Q4324">
        <v>8</v>
      </c>
      <c r="R4324" t="s">
        <v>88</v>
      </c>
      <c r="S4324" t="s">
        <v>63</v>
      </c>
      <c r="T4324">
        <v>78716</v>
      </c>
      <c r="U4324" s="1">
        <v>45475</v>
      </c>
      <c r="V4324" t="s">
        <v>126</v>
      </c>
      <c r="W4324">
        <v>239183</v>
      </c>
      <c r="X4324" t="s">
        <v>17608</v>
      </c>
      <c r="Y4324">
        <v>640</v>
      </c>
      <c r="Z4324">
        <v>667</v>
      </c>
      <c r="AA4324">
        <v>8</v>
      </c>
      <c r="AB4324">
        <v>2134.4</v>
      </c>
    </row>
    <row r="4325" spans="1:28" x14ac:dyDescent="0.3">
      <c r="A4325" t="s">
        <v>28</v>
      </c>
      <c r="B4325" t="s">
        <v>29</v>
      </c>
      <c r="C4325" t="s">
        <v>30</v>
      </c>
      <c r="D4325" t="s">
        <v>274</v>
      </c>
      <c r="E4325" t="s">
        <v>46</v>
      </c>
      <c r="F4325" t="s">
        <v>113</v>
      </c>
      <c r="G4325">
        <v>1</v>
      </c>
      <c r="H4325">
        <v>418447</v>
      </c>
      <c r="I4325" t="s">
        <v>58</v>
      </c>
      <c r="J4325" s="1">
        <v>45086</v>
      </c>
      <c r="K4325">
        <v>1000</v>
      </c>
      <c r="L4325" t="s">
        <v>17609</v>
      </c>
      <c r="M4325" t="s">
        <v>953</v>
      </c>
      <c r="N4325" t="s">
        <v>17610</v>
      </c>
      <c r="O4325" t="s">
        <v>17611</v>
      </c>
      <c r="P4325" t="s">
        <v>39</v>
      </c>
      <c r="Q4325">
        <v>4</v>
      </c>
      <c r="R4325" t="s">
        <v>88</v>
      </c>
      <c r="S4325" t="s">
        <v>79</v>
      </c>
      <c r="T4325">
        <v>53460</v>
      </c>
      <c r="U4325" s="1">
        <v>45353</v>
      </c>
      <c r="V4325" t="s">
        <v>72</v>
      </c>
      <c r="W4325">
        <v>233109</v>
      </c>
      <c r="X4325" t="s">
        <v>14438</v>
      </c>
      <c r="Y4325">
        <v>386</v>
      </c>
      <c r="Z4325">
        <v>1782</v>
      </c>
      <c r="AA4325">
        <v>2</v>
      </c>
      <c r="AB4325" s="2" t="s">
        <v>11115</v>
      </c>
    </row>
    <row r="4326" spans="1:28" x14ac:dyDescent="0.3">
      <c r="A4326" t="s">
        <v>28</v>
      </c>
      <c r="B4326" t="s">
        <v>29</v>
      </c>
      <c r="C4326" t="s">
        <v>91</v>
      </c>
      <c r="D4326" t="s">
        <v>621</v>
      </c>
      <c r="E4326" t="s">
        <v>56</v>
      </c>
      <c r="F4326" t="s">
        <v>33</v>
      </c>
      <c r="G4326">
        <v>71</v>
      </c>
      <c r="H4326">
        <v>400238</v>
      </c>
      <c r="I4326" t="s">
        <v>34</v>
      </c>
      <c r="J4326" s="1">
        <v>44013</v>
      </c>
      <c r="K4326">
        <v>950</v>
      </c>
      <c r="L4326" t="s">
        <v>17612</v>
      </c>
      <c r="M4326" t="s">
        <v>895</v>
      </c>
      <c r="N4326" t="s">
        <v>17613</v>
      </c>
      <c r="O4326" t="s">
        <v>17614</v>
      </c>
      <c r="P4326" t="s">
        <v>71</v>
      </c>
      <c r="Q4326">
        <v>5</v>
      </c>
      <c r="R4326" t="s">
        <v>88</v>
      </c>
      <c r="S4326" t="s">
        <v>41</v>
      </c>
      <c r="T4326">
        <v>86173</v>
      </c>
      <c r="U4326" s="1">
        <v>45565</v>
      </c>
      <c r="V4326" t="s">
        <v>180</v>
      </c>
      <c r="W4326">
        <v>967224</v>
      </c>
      <c r="X4326" t="s">
        <v>17615</v>
      </c>
      <c r="Y4326">
        <v>801</v>
      </c>
      <c r="Z4326">
        <v>1009</v>
      </c>
      <c r="AA4326">
        <v>6</v>
      </c>
      <c r="AB4326">
        <v>2421.6</v>
      </c>
    </row>
    <row r="4327" spans="1:28" x14ac:dyDescent="0.3">
      <c r="A4327" t="s">
        <v>28</v>
      </c>
      <c r="B4327" t="s">
        <v>29</v>
      </c>
      <c r="C4327" t="s">
        <v>148</v>
      </c>
      <c r="D4327" t="s">
        <v>134</v>
      </c>
      <c r="E4327" t="s">
        <v>46</v>
      </c>
      <c r="F4327" t="s">
        <v>99</v>
      </c>
      <c r="G4327">
        <v>76</v>
      </c>
      <c r="H4327">
        <v>436547</v>
      </c>
      <c r="I4327" t="s">
        <v>34</v>
      </c>
      <c r="J4327" s="1">
        <v>45093</v>
      </c>
      <c r="K4327">
        <v>1000</v>
      </c>
      <c r="L4327" t="s">
        <v>17616</v>
      </c>
      <c r="M4327" t="s">
        <v>736</v>
      </c>
      <c r="N4327" t="s">
        <v>17617</v>
      </c>
      <c r="O4327" t="s">
        <v>17618</v>
      </c>
      <c r="P4327" t="s">
        <v>39</v>
      </c>
      <c r="Q4327">
        <v>7</v>
      </c>
      <c r="R4327" t="s">
        <v>40</v>
      </c>
      <c r="S4327" t="s">
        <v>79</v>
      </c>
      <c r="T4327">
        <v>24216</v>
      </c>
      <c r="U4327" s="1">
        <v>45596</v>
      </c>
      <c r="V4327" t="s">
        <v>155</v>
      </c>
      <c r="W4327">
        <v>756500</v>
      </c>
      <c r="X4327" t="s">
        <v>17619</v>
      </c>
      <c r="Y4327">
        <v>557</v>
      </c>
      <c r="Z4327">
        <v>1705</v>
      </c>
      <c r="AA4327">
        <v>8</v>
      </c>
      <c r="AB4327">
        <v>5456</v>
      </c>
    </row>
    <row r="4328" spans="1:28" x14ac:dyDescent="0.3">
      <c r="A4328" t="s">
        <v>28</v>
      </c>
      <c r="B4328" t="s">
        <v>29</v>
      </c>
      <c r="C4328" t="s">
        <v>54</v>
      </c>
      <c r="D4328" t="s">
        <v>421</v>
      </c>
      <c r="E4328" t="s">
        <v>46</v>
      </c>
      <c r="F4328" t="s">
        <v>47</v>
      </c>
      <c r="G4328">
        <v>15</v>
      </c>
      <c r="H4328">
        <v>400147</v>
      </c>
      <c r="I4328" t="s">
        <v>34</v>
      </c>
      <c r="J4328" s="1">
        <v>45502</v>
      </c>
      <c r="K4328">
        <v>1000</v>
      </c>
      <c r="L4328" t="s">
        <v>9527</v>
      </c>
      <c r="M4328" t="s">
        <v>101</v>
      </c>
      <c r="N4328" t="s">
        <v>17620</v>
      </c>
      <c r="O4328" t="s">
        <v>17621</v>
      </c>
      <c r="P4328" t="s">
        <v>71</v>
      </c>
      <c r="Q4328">
        <v>8</v>
      </c>
      <c r="R4328" t="s">
        <v>40</v>
      </c>
      <c r="S4328" t="s">
        <v>79</v>
      </c>
      <c r="T4328">
        <v>30000</v>
      </c>
      <c r="U4328" s="1">
        <v>45566</v>
      </c>
      <c r="V4328" t="s">
        <v>155</v>
      </c>
      <c r="W4328">
        <v>595934</v>
      </c>
      <c r="X4328" t="s">
        <v>17622</v>
      </c>
      <c r="Y4328">
        <v>572</v>
      </c>
      <c r="Z4328">
        <v>2413</v>
      </c>
      <c r="AA4328">
        <v>6</v>
      </c>
      <c r="AB4328" s="2" t="s">
        <v>17623</v>
      </c>
    </row>
    <row r="4329" spans="1:28" x14ac:dyDescent="0.3">
      <c r="A4329" t="s">
        <v>28</v>
      </c>
      <c r="B4329" t="s">
        <v>29</v>
      </c>
      <c r="C4329" t="s">
        <v>193</v>
      </c>
      <c r="D4329" t="s">
        <v>546</v>
      </c>
      <c r="E4329" t="s">
        <v>46</v>
      </c>
      <c r="F4329" t="s">
        <v>135</v>
      </c>
      <c r="G4329">
        <v>79</v>
      </c>
      <c r="H4329">
        <v>413402</v>
      </c>
      <c r="I4329" t="s">
        <v>58</v>
      </c>
      <c r="J4329" s="1">
        <v>45522</v>
      </c>
      <c r="K4329">
        <v>1100</v>
      </c>
      <c r="L4329" t="s">
        <v>17624</v>
      </c>
      <c r="M4329" t="s">
        <v>747</v>
      </c>
      <c r="N4329" t="s">
        <v>17625</v>
      </c>
      <c r="O4329" t="s">
        <v>17626</v>
      </c>
      <c r="P4329" t="s">
        <v>51</v>
      </c>
      <c r="Q4329">
        <v>9</v>
      </c>
      <c r="R4329" t="s">
        <v>40</v>
      </c>
      <c r="S4329" t="s">
        <v>41</v>
      </c>
      <c r="T4329">
        <v>59090</v>
      </c>
      <c r="U4329" s="1">
        <v>45497</v>
      </c>
      <c r="V4329" t="s">
        <v>126</v>
      </c>
      <c r="W4329">
        <v>509830</v>
      </c>
      <c r="X4329" t="s">
        <v>17627</v>
      </c>
      <c r="Y4329">
        <v>437</v>
      </c>
      <c r="Z4329">
        <v>1973</v>
      </c>
      <c r="AA4329">
        <v>3</v>
      </c>
      <c r="AB4329">
        <v>2367.6</v>
      </c>
    </row>
    <row r="4330" spans="1:28" x14ac:dyDescent="0.3">
      <c r="A4330" t="s">
        <v>28</v>
      </c>
      <c r="B4330" t="s">
        <v>29</v>
      </c>
      <c r="C4330" t="s">
        <v>66</v>
      </c>
      <c r="D4330" t="s">
        <v>237</v>
      </c>
      <c r="E4330" t="s">
        <v>56</v>
      </c>
      <c r="F4330" t="s">
        <v>99</v>
      </c>
      <c r="G4330">
        <v>92</v>
      </c>
      <c r="H4330">
        <v>411502</v>
      </c>
      <c r="I4330" t="s">
        <v>58</v>
      </c>
      <c r="J4330" s="1">
        <v>44774</v>
      </c>
      <c r="K4330">
        <v>1400</v>
      </c>
      <c r="L4330" t="s">
        <v>17628</v>
      </c>
      <c r="M4330" t="s">
        <v>372</v>
      </c>
      <c r="N4330" t="s">
        <v>17629</v>
      </c>
      <c r="O4330" t="s">
        <v>17630</v>
      </c>
      <c r="P4330" t="s">
        <v>39</v>
      </c>
      <c r="Q4330">
        <v>4</v>
      </c>
      <c r="R4330" t="s">
        <v>40</v>
      </c>
      <c r="S4330" t="s">
        <v>41</v>
      </c>
      <c r="T4330">
        <v>74624</v>
      </c>
      <c r="U4330" s="1">
        <v>45463</v>
      </c>
      <c r="V4330" t="s">
        <v>52</v>
      </c>
      <c r="W4330">
        <v>235747</v>
      </c>
      <c r="X4330" t="s">
        <v>17631</v>
      </c>
      <c r="Y4330">
        <v>701</v>
      </c>
      <c r="Z4330">
        <v>913</v>
      </c>
      <c r="AA4330">
        <v>5</v>
      </c>
      <c r="AB4330">
        <v>1826</v>
      </c>
    </row>
    <row r="4331" spans="1:28" x14ac:dyDescent="0.3">
      <c r="A4331" t="s">
        <v>28</v>
      </c>
      <c r="B4331" t="s">
        <v>29</v>
      </c>
      <c r="C4331" t="s">
        <v>91</v>
      </c>
      <c r="D4331" t="s">
        <v>31</v>
      </c>
      <c r="E4331" t="s">
        <v>32</v>
      </c>
      <c r="F4331" t="s">
        <v>57</v>
      </c>
      <c r="G4331">
        <v>4</v>
      </c>
      <c r="H4331">
        <v>429421</v>
      </c>
      <c r="I4331" t="s">
        <v>58</v>
      </c>
      <c r="J4331" s="1">
        <v>45154</v>
      </c>
      <c r="K4331">
        <v>1400</v>
      </c>
      <c r="L4331" t="s">
        <v>17632</v>
      </c>
      <c r="M4331" t="s">
        <v>269</v>
      </c>
      <c r="N4331" t="s">
        <v>17633</v>
      </c>
      <c r="O4331" t="s">
        <v>17634</v>
      </c>
      <c r="P4331" t="s">
        <v>87</v>
      </c>
      <c r="Q4331">
        <v>5</v>
      </c>
      <c r="R4331" t="s">
        <v>40</v>
      </c>
      <c r="S4331" t="s">
        <v>63</v>
      </c>
      <c r="T4331">
        <v>22368</v>
      </c>
      <c r="U4331" s="1">
        <v>45391</v>
      </c>
      <c r="V4331" t="s">
        <v>80</v>
      </c>
      <c r="W4331">
        <v>329664</v>
      </c>
      <c r="X4331" t="s">
        <v>17635</v>
      </c>
      <c r="Y4331">
        <v>745</v>
      </c>
      <c r="Z4331">
        <v>2205</v>
      </c>
      <c r="AA4331">
        <v>7</v>
      </c>
      <c r="AB4331">
        <v>6174</v>
      </c>
    </row>
    <row r="4332" spans="1:28" x14ac:dyDescent="0.3">
      <c r="A4332" t="s">
        <v>28</v>
      </c>
      <c r="B4332" t="s">
        <v>29</v>
      </c>
      <c r="C4332" t="s">
        <v>66</v>
      </c>
      <c r="D4332" t="s">
        <v>92</v>
      </c>
      <c r="E4332" t="s">
        <v>32</v>
      </c>
      <c r="F4332" t="s">
        <v>57</v>
      </c>
      <c r="G4332">
        <v>94</v>
      </c>
      <c r="H4332">
        <v>438632</v>
      </c>
      <c r="I4332" t="s">
        <v>58</v>
      </c>
      <c r="J4332" s="1">
        <v>44682</v>
      </c>
      <c r="K4332">
        <v>950</v>
      </c>
      <c r="L4332" t="s">
        <v>17636</v>
      </c>
      <c r="M4332" t="s">
        <v>137</v>
      </c>
      <c r="N4332" t="s">
        <v>17637</v>
      </c>
      <c r="O4332">
        <v>8218278908</v>
      </c>
      <c r="P4332" t="s">
        <v>39</v>
      </c>
      <c r="Q4332">
        <v>10</v>
      </c>
      <c r="R4332" t="s">
        <v>88</v>
      </c>
      <c r="S4332" t="s">
        <v>118</v>
      </c>
      <c r="T4332">
        <v>12091</v>
      </c>
      <c r="U4332" s="1">
        <v>45528</v>
      </c>
      <c r="V4332" t="s">
        <v>64</v>
      </c>
      <c r="W4332">
        <v>307839</v>
      </c>
      <c r="X4332" t="s">
        <v>17638</v>
      </c>
      <c r="Y4332">
        <v>500</v>
      </c>
      <c r="Z4332">
        <v>611</v>
      </c>
      <c r="AA4332">
        <v>8</v>
      </c>
      <c r="AB4332">
        <v>1955.2</v>
      </c>
    </row>
    <row r="4333" spans="1:28" x14ac:dyDescent="0.3">
      <c r="A4333" t="s">
        <v>28</v>
      </c>
      <c r="B4333" t="s">
        <v>29</v>
      </c>
      <c r="C4333" t="s">
        <v>66</v>
      </c>
      <c r="D4333" t="s">
        <v>511</v>
      </c>
      <c r="E4333" t="s">
        <v>32</v>
      </c>
      <c r="F4333" t="s">
        <v>33</v>
      </c>
      <c r="G4333">
        <v>14</v>
      </c>
      <c r="H4333">
        <v>439743</v>
      </c>
      <c r="I4333" t="s">
        <v>58</v>
      </c>
      <c r="J4333" s="1">
        <v>45461</v>
      </c>
      <c r="K4333">
        <v>800</v>
      </c>
      <c r="L4333" t="s">
        <v>17639</v>
      </c>
      <c r="M4333" t="s">
        <v>1147</v>
      </c>
      <c r="N4333" t="s">
        <v>17640</v>
      </c>
      <c r="O4333" t="s">
        <v>17641</v>
      </c>
      <c r="P4333" t="s">
        <v>87</v>
      </c>
      <c r="Q4333">
        <v>17</v>
      </c>
      <c r="R4333" t="s">
        <v>88</v>
      </c>
      <c r="S4333" t="s">
        <v>41</v>
      </c>
      <c r="T4333">
        <v>87405</v>
      </c>
      <c r="U4333" s="1">
        <v>45393</v>
      </c>
      <c r="V4333" t="s">
        <v>80</v>
      </c>
      <c r="W4333">
        <v>207217</v>
      </c>
      <c r="X4333" t="s">
        <v>17642</v>
      </c>
      <c r="Y4333">
        <v>281</v>
      </c>
      <c r="Z4333">
        <v>2059</v>
      </c>
      <c r="AA4333">
        <v>7</v>
      </c>
      <c r="AB4333" s="2" t="s">
        <v>17643</v>
      </c>
    </row>
    <row r="4334" spans="1:28" x14ac:dyDescent="0.3">
      <c r="A4334" t="s">
        <v>28</v>
      </c>
      <c r="B4334" t="s">
        <v>29</v>
      </c>
      <c r="C4334" t="s">
        <v>44</v>
      </c>
      <c r="D4334" t="s">
        <v>105</v>
      </c>
      <c r="E4334" t="s">
        <v>32</v>
      </c>
      <c r="F4334" t="s">
        <v>57</v>
      </c>
      <c r="G4334">
        <v>31</v>
      </c>
      <c r="H4334">
        <v>404087</v>
      </c>
      <c r="I4334" t="s">
        <v>58</v>
      </c>
      <c r="J4334" s="1">
        <v>44812</v>
      </c>
      <c r="K4334">
        <v>1200</v>
      </c>
      <c r="L4334" t="s">
        <v>17644</v>
      </c>
      <c r="M4334" t="s">
        <v>334</v>
      </c>
      <c r="N4334" t="s">
        <v>17645</v>
      </c>
      <c r="O4334" t="s">
        <v>17646</v>
      </c>
      <c r="P4334" t="s">
        <v>39</v>
      </c>
      <c r="Q4334">
        <v>8</v>
      </c>
      <c r="R4334" t="s">
        <v>40</v>
      </c>
      <c r="S4334" t="s">
        <v>79</v>
      </c>
      <c r="T4334">
        <v>83164</v>
      </c>
      <c r="U4334" s="1">
        <v>45408</v>
      </c>
      <c r="V4334" t="s">
        <v>80</v>
      </c>
      <c r="W4334">
        <v>170235</v>
      </c>
      <c r="X4334" t="s">
        <v>17647</v>
      </c>
      <c r="Y4334">
        <v>836</v>
      </c>
      <c r="Z4334">
        <v>1113</v>
      </c>
      <c r="AA4334">
        <v>2</v>
      </c>
      <c r="AB4334" s="2" t="s">
        <v>13381</v>
      </c>
    </row>
    <row r="4335" spans="1:28" x14ac:dyDescent="0.3">
      <c r="A4335" t="s">
        <v>28</v>
      </c>
      <c r="B4335" t="s">
        <v>29</v>
      </c>
      <c r="C4335" t="s">
        <v>148</v>
      </c>
      <c r="D4335" t="s">
        <v>267</v>
      </c>
      <c r="E4335" t="s">
        <v>32</v>
      </c>
      <c r="F4335" t="s">
        <v>175</v>
      </c>
      <c r="G4335">
        <v>55</v>
      </c>
      <c r="H4335">
        <v>414193</v>
      </c>
      <c r="I4335" t="s">
        <v>58</v>
      </c>
      <c r="J4335" s="1">
        <v>44040</v>
      </c>
      <c r="K4335">
        <v>1400</v>
      </c>
      <c r="L4335" t="s">
        <v>11381</v>
      </c>
      <c r="M4335" t="s">
        <v>60</v>
      </c>
      <c r="N4335" t="s">
        <v>17648</v>
      </c>
      <c r="O4335" t="s">
        <v>17649</v>
      </c>
      <c r="P4335" t="s">
        <v>87</v>
      </c>
      <c r="Q4335">
        <v>13</v>
      </c>
      <c r="R4335" t="s">
        <v>40</v>
      </c>
      <c r="S4335" t="s">
        <v>41</v>
      </c>
      <c r="T4335">
        <v>30466</v>
      </c>
      <c r="U4335" s="1">
        <v>45610</v>
      </c>
      <c r="V4335" t="s">
        <v>42</v>
      </c>
      <c r="W4335">
        <v>382537</v>
      </c>
      <c r="X4335" t="s">
        <v>17650</v>
      </c>
      <c r="Y4335">
        <v>417</v>
      </c>
      <c r="Z4335">
        <v>2581</v>
      </c>
      <c r="AA4335">
        <v>7</v>
      </c>
      <c r="AB4335">
        <v>7226.8</v>
      </c>
    </row>
    <row r="4336" spans="1:28" x14ac:dyDescent="0.3">
      <c r="A4336" t="s">
        <v>28</v>
      </c>
      <c r="B4336" t="s">
        <v>29</v>
      </c>
      <c r="C4336" t="s">
        <v>157</v>
      </c>
      <c r="D4336" t="s">
        <v>317</v>
      </c>
      <c r="E4336" t="s">
        <v>56</v>
      </c>
      <c r="F4336" t="s">
        <v>106</v>
      </c>
      <c r="G4336">
        <v>12</v>
      </c>
      <c r="H4336">
        <v>428164</v>
      </c>
      <c r="I4336" t="s">
        <v>58</v>
      </c>
      <c r="J4336" s="1">
        <v>45457</v>
      </c>
      <c r="K4336">
        <v>1200</v>
      </c>
      <c r="L4336" t="s">
        <v>17651</v>
      </c>
      <c r="M4336" t="s">
        <v>68</v>
      </c>
      <c r="N4336" t="s">
        <v>17652</v>
      </c>
      <c r="O4336">
        <f>1-675-741-6550</f>
        <v>-7965</v>
      </c>
      <c r="P4336" t="s">
        <v>39</v>
      </c>
      <c r="Q4336">
        <v>11</v>
      </c>
      <c r="R4336" t="s">
        <v>40</v>
      </c>
      <c r="S4336" t="s">
        <v>63</v>
      </c>
      <c r="T4336">
        <v>57524</v>
      </c>
      <c r="U4336" s="1">
        <v>45507</v>
      </c>
      <c r="V4336" t="s">
        <v>64</v>
      </c>
      <c r="W4336">
        <v>104501</v>
      </c>
      <c r="X4336" t="s">
        <v>17653</v>
      </c>
      <c r="Y4336">
        <v>878</v>
      </c>
      <c r="Z4336">
        <v>756</v>
      </c>
      <c r="AA4336">
        <v>5</v>
      </c>
      <c r="AB4336">
        <v>1512</v>
      </c>
    </row>
    <row r="4337" spans="1:28" x14ac:dyDescent="0.3">
      <c r="A4337" t="s">
        <v>28</v>
      </c>
      <c r="B4337" t="s">
        <v>29</v>
      </c>
      <c r="C4337" t="s">
        <v>44</v>
      </c>
      <c r="D4337" t="s">
        <v>291</v>
      </c>
      <c r="E4337" t="s">
        <v>32</v>
      </c>
      <c r="F4337" t="s">
        <v>33</v>
      </c>
      <c r="G4337">
        <v>100</v>
      </c>
      <c r="H4337">
        <v>412372</v>
      </c>
      <c r="I4337" t="s">
        <v>58</v>
      </c>
      <c r="J4337" s="1">
        <v>44985</v>
      </c>
      <c r="K4337">
        <v>1000</v>
      </c>
      <c r="L4337" t="s">
        <v>17654</v>
      </c>
      <c r="M4337" t="s">
        <v>895</v>
      </c>
      <c r="N4337" t="s">
        <v>17655</v>
      </c>
      <c r="O4337" t="s">
        <v>17656</v>
      </c>
      <c r="P4337" t="s">
        <v>71</v>
      </c>
      <c r="Q4337">
        <v>8</v>
      </c>
      <c r="R4337" t="s">
        <v>88</v>
      </c>
      <c r="S4337" t="s">
        <v>79</v>
      </c>
      <c r="T4337">
        <v>60067</v>
      </c>
      <c r="U4337" s="1">
        <v>45386</v>
      </c>
      <c r="V4337" t="s">
        <v>80</v>
      </c>
      <c r="W4337">
        <v>158940</v>
      </c>
      <c r="X4337" t="s">
        <v>17657</v>
      </c>
      <c r="Y4337">
        <v>345</v>
      </c>
      <c r="Z4337">
        <v>2516</v>
      </c>
      <c r="AA4337">
        <v>4</v>
      </c>
      <c r="AB4337" s="2" t="s">
        <v>8190</v>
      </c>
    </row>
    <row r="4338" spans="1:28" x14ac:dyDescent="0.3">
      <c r="A4338" t="s">
        <v>28</v>
      </c>
      <c r="B4338" t="s">
        <v>29</v>
      </c>
      <c r="C4338" t="s">
        <v>54</v>
      </c>
      <c r="D4338" t="s">
        <v>380</v>
      </c>
      <c r="E4338" t="s">
        <v>56</v>
      </c>
      <c r="F4338" t="s">
        <v>99</v>
      </c>
      <c r="G4338">
        <v>78</v>
      </c>
      <c r="H4338">
        <v>438055</v>
      </c>
      <c r="I4338" t="s">
        <v>34</v>
      </c>
      <c r="J4338" s="1">
        <v>45436</v>
      </c>
      <c r="K4338">
        <v>1200</v>
      </c>
      <c r="L4338" t="s">
        <v>17658</v>
      </c>
      <c r="M4338" t="s">
        <v>372</v>
      </c>
      <c r="N4338" t="s">
        <v>17659</v>
      </c>
      <c r="O4338">
        <v>4680567728</v>
      </c>
      <c r="P4338" t="s">
        <v>39</v>
      </c>
      <c r="Q4338">
        <v>9</v>
      </c>
      <c r="R4338" t="s">
        <v>40</v>
      </c>
      <c r="S4338" t="s">
        <v>41</v>
      </c>
      <c r="T4338">
        <v>63017</v>
      </c>
      <c r="U4338" s="1">
        <v>45392</v>
      </c>
      <c r="V4338" t="s">
        <v>80</v>
      </c>
      <c r="W4338">
        <v>206930</v>
      </c>
      <c r="X4338" t="s">
        <v>17660</v>
      </c>
      <c r="Y4338">
        <v>289</v>
      </c>
      <c r="Z4338">
        <v>1471</v>
      </c>
      <c r="AA4338">
        <v>7</v>
      </c>
      <c r="AB4338">
        <v>4118.8</v>
      </c>
    </row>
    <row r="4339" spans="1:28" x14ac:dyDescent="0.3">
      <c r="A4339" t="s">
        <v>28</v>
      </c>
      <c r="B4339" t="s">
        <v>29</v>
      </c>
      <c r="C4339" t="s">
        <v>44</v>
      </c>
      <c r="D4339" t="s">
        <v>616</v>
      </c>
      <c r="E4339" t="s">
        <v>46</v>
      </c>
      <c r="F4339" t="s">
        <v>175</v>
      </c>
      <c r="G4339">
        <v>32</v>
      </c>
      <c r="H4339">
        <v>426236</v>
      </c>
      <c r="I4339" t="s">
        <v>34</v>
      </c>
      <c r="J4339" s="1">
        <v>45432</v>
      </c>
      <c r="K4339">
        <v>1400</v>
      </c>
      <c r="L4339" t="s">
        <v>17661</v>
      </c>
      <c r="M4339" t="s">
        <v>919</v>
      </c>
      <c r="N4339" t="s">
        <v>17662</v>
      </c>
      <c r="O4339" t="s">
        <v>17663</v>
      </c>
      <c r="P4339" t="s">
        <v>39</v>
      </c>
      <c r="Q4339">
        <v>6</v>
      </c>
      <c r="R4339" t="s">
        <v>88</v>
      </c>
      <c r="S4339" t="s">
        <v>79</v>
      </c>
      <c r="T4339">
        <v>76791</v>
      </c>
      <c r="U4339" s="1">
        <v>45593</v>
      </c>
      <c r="V4339" t="s">
        <v>155</v>
      </c>
      <c r="W4339">
        <v>829153</v>
      </c>
      <c r="X4339" t="s">
        <v>17664</v>
      </c>
      <c r="Y4339">
        <v>277</v>
      </c>
      <c r="Z4339">
        <v>2496</v>
      </c>
      <c r="AA4339">
        <v>2</v>
      </c>
      <c r="AB4339" s="2" t="s">
        <v>17665</v>
      </c>
    </row>
    <row r="4340" spans="1:28" x14ac:dyDescent="0.3">
      <c r="A4340" t="s">
        <v>28</v>
      </c>
      <c r="B4340" t="s">
        <v>29</v>
      </c>
      <c r="C4340" t="s">
        <v>91</v>
      </c>
      <c r="D4340" t="s">
        <v>105</v>
      </c>
      <c r="E4340" t="s">
        <v>32</v>
      </c>
      <c r="F4340" t="s">
        <v>175</v>
      </c>
      <c r="G4340">
        <v>17</v>
      </c>
      <c r="H4340">
        <v>402236</v>
      </c>
      <c r="I4340" t="s">
        <v>34</v>
      </c>
      <c r="J4340" s="1">
        <v>45228</v>
      </c>
      <c r="K4340">
        <v>950</v>
      </c>
      <c r="L4340" t="s">
        <v>17666</v>
      </c>
      <c r="M4340" t="s">
        <v>165</v>
      </c>
      <c r="N4340" t="s">
        <v>17667</v>
      </c>
      <c r="O4340" t="s">
        <v>17668</v>
      </c>
      <c r="P4340" t="s">
        <v>51</v>
      </c>
      <c r="Q4340">
        <v>14</v>
      </c>
      <c r="R4340" t="s">
        <v>40</v>
      </c>
      <c r="S4340" t="s">
        <v>63</v>
      </c>
      <c r="T4340">
        <v>89525</v>
      </c>
      <c r="U4340" s="1">
        <v>45509</v>
      </c>
      <c r="V4340" t="s">
        <v>64</v>
      </c>
      <c r="W4340">
        <v>997149</v>
      </c>
      <c r="X4340" t="s">
        <v>17669</v>
      </c>
      <c r="Y4340">
        <v>747</v>
      </c>
      <c r="Z4340">
        <v>1557</v>
      </c>
      <c r="AA4340">
        <v>4</v>
      </c>
      <c r="AB4340" s="2" t="s">
        <v>17670</v>
      </c>
    </row>
    <row r="4341" spans="1:28" x14ac:dyDescent="0.3">
      <c r="A4341" t="s">
        <v>28</v>
      </c>
      <c r="B4341" t="s">
        <v>29</v>
      </c>
      <c r="C4341" t="s">
        <v>66</v>
      </c>
      <c r="D4341" t="s">
        <v>511</v>
      </c>
      <c r="E4341" t="s">
        <v>46</v>
      </c>
      <c r="F4341" t="s">
        <v>113</v>
      </c>
      <c r="G4341">
        <v>52</v>
      </c>
      <c r="H4341">
        <v>427541</v>
      </c>
      <c r="I4341" t="s">
        <v>58</v>
      </c>
      <c r="J4341" s="1">
        <v>45368</v>
      </c>
      <c r="K4341">
        <v>1000</v>
      </c>
      <c r="L4341" t="s">
        <v>6981</v>
      </c>
      <c r="M4341" t="s">
        <v>1253</v>
      </c>
      <c r="N4341" t="s">
        <v>17671</v>
      </c>
      <c r="O4341" t="s">
        <v>17672</v>
      </c>
      <c r="P4341" t="s">
        <v>51</v>
      </c>
      <c r="Q4341">
        <v>9</v>
      </c>
      <c r="R4341" t="s">
        <v>88</v>
      </c>
      <c r="S4341" t="s">
        <v>41</v>
      </c>
      <c r="T4341">
        <v>92852</v>
      </c>
      <c r="U4341" s="1">
        <v>45590</v>
      </c>
      <c r="V4341" t="s">
        <v>155</v>
      </c>
      <c r="W4341">
        <v>626293</v>
      </c>
      <c r="X4341" t="s">
        <v>17673</v>
      </c>
      <c r="Y4341">
        <v>362</v>
      </c>
      <c r="Z4341">
        <v>2381</v>
      </c>
      <c r="AA4341">
        <v>5</v>
      </c>
      <c r="AB4341">
        <v>4762</v>
      </c>
    </row>
    <row r="4342" spans="1:28" x14ac:dyDescent="0.3">
      <c r="A4342" t="s">
        <v>28</v>
      </c>
      <c r="B4342" t="s">
        <v>29</v>
      </c>
      <c r="C4342" t="s">
        <v>54</v>
      </c>
      <c r="D4342" t="s">
        <v>267</v>
      </c>
      <c r="E4342" t="s">
        <v>56</v>
      </c>
      <c r="F4342" t="s">
        <v>33</v>
      </c>
      <c r="G4342">
        <v>74</v>
      </c>
      <c r="H4342">
        <v>433127</v>
      </c>
      <c r="I4342" t="s">
        <v>58</v>
      </c>
      <c r="J4342" s="1">
        <v>44983</v>
      </c>
      <c r="K4342">
        <v>1100</v>
      </c>
      <c r="L4342" t="s">
        <v>17674</v>
      </c>
      <c r="M4342" t="s">
        <v>1488</v>
      </c>
      <c r="N4342" t="s">
        <v>17675</v>
      </c>
      <c r="O4342" t="s">
        <v>17676</v>
      </c>
      <c r="P4342" t="s">
        <v>51</v>
      </c>
      <c r="Q4342">
        <v>18</v>
      </c>
      <c r="R4342" t="s">
        <v>40</v>
      </c>
      <c r="S4342" t="s">
        <v>79</v>
      </c>
      <c r="T4342">
        <v>23964</v>
      </c>
      <c r="U4342" s="1">
        <v>45317</v>
      </c>
      <c r="V4342" t="s">
        <v>111</v>
      </c>
      <c r="W4342">
        <v>567919</v>
      </c>
      <c r="X4342" t="s">
        <v>17677</v>
      </c>
      <c r="Y4342">
        <v>828</v>
      </c>
      <c r="Z4342">
        <v>536</v>
      </c>
      <c r="AA4342">
        <v>3</v>
      </c>
      <c r="AB4342">
        <v>643.20000000000005</v>
      </c>
    </row>
    <row r="4343" spans="1:28" x14ac:dyDescent="0.3">
      <c r="A4343" t="s">
        <v>28</v>
      </c>
      <c r="B4343" t="s">
        <v>29</v>
      </c>
      <c r="C4343" t="s">
        <v>54</v>
      </c>
      <c r="D4343" t="s">
        <v>621</v>
      </c>
      <c r="E4343" t="s">
        <v>32</v>
      </c>
      <c r="F4343" t="s">
        <v>175</v>
      </c>
      <c r="G4343">
        <v>18</v>
      </c>
      <c r="H4343">
        <v>425063</v>
      </c>
      <c r="I4343" t="s">
        <v>58</v>
      </c>
      <c r="J4343" s="1">
        <v>44922</v>
      </c>
      <c r="K4343">
        <v>1200</v>
      </c>
      <c r="L4343" t="s">
        <v>17678</v>
      </c>
      <c r="M4343" t="s">
        <v>1212</v>
      </c>
      <c r="N4343" t="s">
        <v>17679</v>
      </c>
      <c r="O4343" t="s">
        <v>17680</v>
      </c>
      <c r="P4343" t="s">
        <v>51</v>
      </c>
      <c r="Q4343">
        <v>3</v>
      </c>
      <c r="R4343" t="s">
        <v>88</v>
      </c>
      <c r="S4343" t="s">
        <v>79</v>
      </c>
      <c r="T4343">
        <v>64008</v>
      </c>
      <c r="U4343" s="1">
        <v>45549</v>
      </c>
      <c r="V4343" t="s">
        <v>180</v>
      </c>
      <c r="W4343">
        <v>521791</v>
      </c>
      <c r="X4343" t="s">
        <v>17681</v>
      </c>
      <c r="Y4343">
        <v>671</v>
      </c>
      <c r="Z4343">
        <v>1989</v>
      </c>
      <c r="AA4343">
        <v>2</v>
      </c>
      <c r="AB4343">
        <v>1591.2</v>
      </c>
    </row>
    <row r="4344" spans="1:28" x14ac:dyDescent="0.3">
      <c r="A4344" t="s">
        <v>28</v>
      </c>
      <c r="B4344" t="s">
        <v>29</v>
      </c>
      <c r="C4344" t="s">
        <v>66</v>
      </c>
      <c r="D4344" t="s">
        <v>566</v>
      </c>
      <c r="E4344" t="s">
        <v>46</v>
      </c>
      <c r="F4344" t="s">
        <v>150</v>
      </c>
      <c r="G4344">
        <v>1</v>
      </c>
      <c r="H4344">
        <v>430801</v>
      </c>
      <c r="I4344" t="s">
        <v>58</v>
      </c>
      <c r="J4344" s="1">
        <v>45184</v>
      </c>
      <c r="K4344">
        <v>800</v>
      </c>
      <c r="L4344" t="s">
        <v>17682</v>
      </c>
      <c r="M4344" t="s">
        <v>361</v>
      </c>
      <c r="N4344" t="s">
        <v>17683</v>
      </c>
      <c r="O4344" t="s">
        <v>17684</v>
      </c>
      <c r="P4344" t="s">
        <v>51</v>
      </c>
      <c r="Q4344">
        <v>10</v>
      </c>
      <c r="R4344" t="s">
        <v>40</v>
      </c>
      <c r="S4344" t="s">
        <v>79</v>
      </c>
      <c r="T4344">
        <v>31404</v>
      </c>
      <c r="U4344" s="1">
        <v>45494</v>
      </c>
      <c r="V4344" t="s">
        <v>126</v>
      </c>
      <c r="W4344">
        <v>486706</v>
      </c>
      <c r="X4344" t="s">
        <v>1290</v>
      </c>
      <c r="Y4344">
        <v>335</v>
      </c>
      <c r="Z4344">
        <v>752</v>
      </c>
      <c r="AA4344">
        <v>4</v>
      </c>
      <c r="AB4344">
        <v>1203.2</v>
      </c>
    </row>
    <row r="4345" spans="1:28" x14ac:dyDescent="0.3">
      <c r="A4345" t="s">
        <v>28</v>
      </c>
      <c r="B4345" t="s">
        <v>29</v>
      </c>
      <c r="C4345" t="s">
        <v>30</v>
      </c>
      <c r="D4345" t="s">
        <v>105</v>
      </c>
      <c r="E4345" t="s">
        <v>56</v>
      </c>
      <c r="F4345" t="s">
        <v>57</v>
      </c>
      <c r="G4345">
        <v>13</v>
      </c>
      <c r="H4345">
        <v>417810</v>
      </c>
      <c r="I4345" t="s">
        <v>58</v>
      </c>
      <c r="J4345" s="1">
        <v>44815</v>
      </c>
      <c r="K4345">
        <v>1300</v>
      </c>
      <c r="L4345" t="s">
        <v>17685</v>
      </c>
      <c r="M4345" t="s">
        <v>108</v>
      </c>
      <c r="N4345" t="s">
        <v>17686</v>
      </c>
      <c r="O4345" t="s">
        <v>17687</v>
      </c>
      <c r="P4345" t="s">
        <v>39</v>
      </c>
      <c r="Q4345">
        <v>15</v>
      </c>
      <c r="R4345" t="s">
        <v>88</v>
      </c>
      <c r="S4345" t="s">
        <v>63</v>
      </c>
      <c r="T4345">
        <v>37428</v>
      </c>
      <c r="U4345" s="1">
        <v>45559</v>
      </c>
      <c r="V4345" t="s">
        <v>180</v>
      </c>
      <c r="W4345">
        <v>155985</v>
      </c>
      <c r="X4345" t="s">
        <v>16818</v>
      </c>
      <c r="Y4345">
        <v>999</v>
      </c>
      <c r="Z4345">
        <v>1626</v>
      </c>
      <c r="AA4345">
        <v>5</v>
      </c>
      <c r="AB4345">
        <v>3252</v>
      </c>
    </row>
    <row r="4346" spans="1:28" x14ac:dyDescent="0.3">
      <c r="A4346" t="s">
        <v>28</v>
      </c>
      <c r="B4346" t="s">
        <v>29</v>
      </c>
      <c r="C4346" t="s">
        <v>30</v>
      </c>
      <c r="D4346" t="s">
        <v>182</v>
      </c>
      <c r="E4346" t="s">
        <v>32</v>
      </c>
      <c r="F4346" t="s">
        <v>175</v>
      </c>
      <c r="G4346">
        <v>95</v>
      </c>
      <c r="H4346">
        <v>439590</v>
      </c>
      <c r="I4346" t="s">
        <v>34</v>
      </c>
      <c r="J4346" s="1">
        <v>44759</v>
      </c>
      <c r="K4346">
        <v>950</v>
      </c>
      <c r="L4346" t="s">
        <v>17688</v>
      </c>
      <c r="M4346" t="s">
        <v>478</v>
      </c>
      <c r="N4346" t="s">
        <v>17689</v>
      </c>
      <c r="O4346" t="s">
        <v>17690</v>
      </c>
      <c r="P4346" t="s">
        <v>71</v>
      </c>
      <c r="Q4346">
        <v>9</v>
      </c>
      <c r="R4346" t="s">
        <v>88</v>
      </c>
      <c r="S4346" t="s">
        <v>41</v>
      </c>
      <c r="T4346">
        <v>51983</v>
      </c>
      <c r="U4346" s="1">
        <v>45372</v>
      </c>
      <c r="V4346" t="s">
        <v>72</v>
      </c>
      <c r="W4346">
        <v>249980</v>
      </c>
      <c r="X4346" t="s">
        <v>17691</v>
      </c>
      <c r="Y4346">
        <v>745</v>
      </c>
      <c r="Z4346">
        <v>2064</v>
      </c>
      <c r="AA4346">
        <v>4</v>
      </c>
      <c r="AB4346">
        <v>3302.4</v>
      </c>
    </row>
    <row r="4347" spans="1:28" x14ac:dyDescent="0.3">
      <c r="A4347" t="s">
        <v>28</v>
      </c>
      <c r="B4347" t="s">
        <v>29</v>
      </c>
      <c r="C4347" t="s">
        <v>66</v>
      </c>
      <c r="D4347" t="s">
        <v>182</v>
      </c>
      <c r="E4347" t="s">
        <v>32</v>
      </c>
      <c r="F4347" t="s">
        <v>33</v>
      </c>
      <c r="G4347">
        <v>6</v>
      </c>
      <c r="H4347">
        <v>408933</v>
      </c>
      <c r="I4347" t="s">
        <v>34</v>
      </c>
      <c r="J4347" s="1">
        <v>44348</v>
      </c>
      <c r="K4347">
        <v>1400</v>
      </c>
      <c r="L4347" t="s">
        <v>17692</v>
      </c>
      <c r="M4347" t="s">
        <v>542</v>
      </c>
      <c r="N4347" t="s">
        <v>17693</v>
      </c>
      <c r="O4347" t="s">
        <v>17694</v>
      </c>
      <c r="P4347" t="s">
        <v>71</v>
      </c>
      <c r="Q4347">
        <v>4</v>
      </c>
      <c r="R4347" t="s">
        <v>88</v>
      </c>
      <c r="S4347" t="s">
        <v>41</v>
      </c>
      <c r="T4347">
        <v>63422</v>
      </c>
      <c r="U4347" s="1">
        <v>45576</v>
      </c>
      <c r="V4347" t="s">
        <v>155</v>
      </c>
      <c r="W4347">
        <v>135063</v>
      </c>
      <c r="X4347" t="s">
        <v>17695</v>
      </c>
      <c r="Y4347">
        <v>567</v>
      </c>
      <c r="Z4347">
        <v>2178</v>
      </c>
      <c r="AA4347">
        <v>3</v>
      </c>
      <c r="AB4347" s="2" t="s">
        <v>17696</v>
      </c>
    </row>
    <row r="4348" spans="1:28" x14ac:dyDescent="0.3">
      <c r="A4348" t="s">
        <v>28</v>
      </c>
      <c r="B4348" t="s">
        <v>29</v>
      </c>
      <c r="C4348" t="s">
        <v>66</v>
      </c>
      <c r="D4348" t="s">
        <v>560</v>
      </c>
      <c r="E4348" t="s">
        <v>32</v>
      </c>
      <c r="F4348" t="s">
        <v>175</v>
      </c>
      <c r="G4348">
        <v>31</v>
      </c>
      <c r="H4348">
        <v>435590</v>
      </c>
      <c r="I4348" t="s">
        <v>58</v>
      </c>
      <c r="J4348" s="1">
        <v>44885</v>
      </c>
      <c r="K4348">
        <v>1300</v>
      </c>
      <c r="L4348" t="s">
        <v>17697</v>
      </c>
      <c r="M4348" t="s">
        <v>1253</v>
      </c>
      <c r="N4348" t="s">
        <v>17698</v>
      </c>
      <c r="O4348" t="s">
        <v>17699</v>
      </c>
      <c r="P4348" t="s">
        <v>87</v>
      </c>
      <c r="Q4348">
        <v>3</v>
      </c>
      <c r="R4348" t="s">
        <v>88</v>
      </c>
      <c r="S4348" t="s">
        <v>118</v>
      </c>
      <c r="T4348">
        <v>57169</v>
      </c>
      <c r="U4348" s="1">
        <v>45439</v>
      </c>
      <c r="V4348" t="s">
        <v>140</v>
      </c>
      <c r="W4348">
        <v>984240</v>
      </c>
      <c r="X4348" t="s">
        <v>2288</v>
      </c>
      <c r="Y4348">
        <v>234</v>
      </c>
      <c r="Z4348">
        <v>772</v>
      </c>
      <c r="AA4348">
        <v>7</v>
      </c>
      <c r="AB4348">
        <v>2161.6</v>
      </c>
    </row>
    <row r="4349" spans="1:28" x14ac:dyDescent="0.3">
      <c r="A4349" t="s">
        <v>28</v>
      </c>
      <c r="B4349" t="s">
        <v>29</v>
      </c>
      <c r="C4349" t="s">
        <v>66</v>
      </c>
      <c r="D4349" t="s">
        <v>560</v>
      </c>
      <c r="E4349" t="s">
        <v>46</v>
      </c>
      <c r="F4349" t="s">
        <v>113</v>
      </c>
      <c r="G4349">
        <v>31</v>
      </c>
      <c r="H4349">
        <v>439791</v>
      </c>
      <c r="I4349" t="s">
        <v>58</v>
      </c>
      <c r="J4349" s="1">
        <v>45106</v>
      </c>
      <c r="K4349">
        <v>1200</v>
      </c>
      <c r="L4349" t="s">
        <v>17700</v>
      </c>
      <c r="M4349" t="s">
        <v>596</v>
      </c>
      <c r="N4349" t="s">
        <v>17701</v>
      </c>
      <c r="O4349" t="s">
        <v>17702</v>
      </c>
      <c r="P4349" t="s">
        <v>39</v>
      </c>
      <c r="Q4349">
        <v>4</v>
      </c>
      <c r="R4349" t="s">
        <v>40</v>
      </c>
      <c r="S4349" t="s">
        <v>118</v>
      </c>
      <c r="T4349">
        <v>82735</v>
      </c>
      <c r="U4349" s="1">
        <v>45519</v>
      </c>
      <c r="V4349" t="s">
        <v>64</v>
      </c>
      <c r="W4349">
        <v>974761</v>
      </c>
      <c r="X4349" t="s">
        <v>17703</v>
      </c>
      <c r="Y4349">
        <v>949</v>
      </c>
      <c r="Z4349">
        <v>1883</v>
      </c>
      <c r="AA4349">
        <v>2</v>
      </c>
      <c r="AB4349">
        <v>1506.4</v>
      </c>
    </row>
    <row r="4350" spans="1:28" x14ac:dyDescent="0.3">
      <c r="A4350" t="s">
        <v>28</v>
      </c>
      <c r="B4350" t="s">
        <v>29</v>
      </c>
      <c r="C4350" t="s">
        <v>54</v>
      </c>
      <c r="D4350" t="s">
        <v>105</v>
      </c>
      <c r="E4350" t="s">
        <v>32</v>
      </c>
      <c r="F4350" t="s">
        <v>150</v>
      </c>
      <c r="G4350">
        <v>83</v>
      </c>
      <c r="H4350">
        <v>439440</v>
      </c>
      <c r="I4350" t="s">
        <v>34</v>
      </c>
      <c r="J4350" s="1">
        <v>45297</v>
      </c>
      <c r="K4350">
        <v>1200</v>
      </c>
      <c r="L4350" t="s">
        <v>17704</v>
      </c>
      <c r="M4350" t="s">
        <v>366</v>
      </c>
      <c r="N4350" t="s">
        <v>17705</v>
      </c>
      <c r="O4350" t="s">
        <v>17706</v>
      </c>
      <c r="P4350" t="s">
        <v>39</v>
      </c>
      <c r="Q4350">
        <v>9</v>
      </c>
      <c r="R4350" t="s">
        <v>88</v>
      </c>
      <c r="S4350" t="s">
        <v>63</v>
      </c>
      <c r="T4350">
        <v>91858</v>
      </c>
      <c r="U4350" s="1">
        <v>45308</v>
      </c>
      <c r="V4350" t="s">
        <v>111</v>
      </c>
      <c r="W4350">
        <v>290061</v>
      </c>
      <c r="X4350" t="s">
        <v>17707</v>
      </c>
      <c r="Y4350">
        <v>760</v>
      </c>
      <c r="Z4350">
        <v>1478</v>
      </c>
      <c r="AA4350">
        <v>4</v>
      </c>
      <c r="AB4350">
        <v>2364.8000000000002</v>
      </c>
    </row>
    <row r="4351" spans="1:28" x14ac:dyDescent="0.3">
      <c r="A4351" t="s">
        <v>28</v>
      </c>
      <c r="B4351" t="s">
        <v>29</v>
      </c>
      <c r="C4351" t="s">
        <v>54</v>
      </c>
      <c r="D4351" t="s">
        <v>45</v>
      </c>
      <c r="E4351" t="s">
        <v>32</v>
      </c>
      <c r="F4351" t="s">
        <v>135</v>
      </c>
      <c r="G4351">
        <v>71</v>
      </c>
      <c r="H4351">
        <v>407496</v>
      </c>
      <c r="I4351" t="s">
        <v>58</v>
      </c>
      <c r="J4351" s="1">
        <v>44009</v>
      </c>
      <c r="K4351">
        <v>1100</v>
      </c>
      <c r="L4351" t="s">
        <v>9827</v>
      </c>
      <c r="M4351" t="s">
        <v>568</v>
      </c>
      <c r="N4351" t="s">
        <v>17708</v>
      </c>
      <c r="O4351" t="s">
        <v>17709</v>
      </c>
      <c r="P4351" t="s">
        <v>51</v>
      </c>
      <c r="Q4351">
        <v>12</v>
      </c>
      <c r="R4351" t="s">
        <v>88</v>
      </c>
      <c r="S4351" t="s">
        <v>63</v>
      </c>
      <c r="T4351">
        <v>17607</v>
      </c>
      <c r="U4351" s="1">
        <v>45472</v>
      </c>
      <c r="V4351" t="s">
        <v>52</v>
      </c>
      <c r="W4351">
        <v>650192</v>
      </c>
      <c r="X4351" t="s">
        <v>17710</v>
      </c>
      <c r="Y4351">
        <v>981</v>
      </c>
      <c r="Z4351">
        <v>2380</v>
      </c>
      <c r="AA4351">
        <v>7</v>
      </c>
      <c r="AB4351">
        <v>6664</v>
      </c>
    </row>
    <row r="4352" spans="1:28" x14ac:dyDescent="0.3">
      <c r="A4352" t="s">
        <v>28</v>
      </c>
      <c r="B4352" t="s">
        <v>29</v>
      </c>
      <c r="C4352" t="s">
        <v>30</v>
      </c>
      <c r="D4352" t="s">
        <v>267</v>
      </c>
      <c r="E4352" t="s">
        <v>46</v>
      </c>
      <c r="F4352" t="s">
        <v>57</v>
      </c>
      <c r="G4352">
        <v>34</v>
      </c>
      <c r="H4352">
        <v>438687</v>
      </c>
      <c r="I4352" t="s">
        <v>34</v>
      </c>
      <c r="J4352" s="1">
        <v>44830</v>
      </c>
      <c r="K4352">
        <v>1200</v>
      </c>
      <c r="L4352" t="s">
        <v>17711</v>
      </c>
      <c r="M4352" t="s">
        <v>552</v>
      </c>
      <c r="N4352" t="s">
        <v>17712</v>
      </c>
      <c r="O4352" t="s">
        <v>17713</v>
      </c>
      <c r="P4352" t="s">
        <v>87</v>
      </c>
      <c r="Q4352">
        <v>18</v>
      </c>
      <c r="R4352" t="s">
        <v>40</v>
      </c>
      <c r="S4352" t="s">
        <v>118</v>
      </c>
      <c r="T4352">
        <v>66547</v>
      </c>
      <c r="U4352" s="1">
        <v>45320</v>
      </c>
      <c r="V4352" t="s">
        <v>111</v>
      </c>
      <c r="W4352">
        <v>339322</v>
      </c>
      <c r="X4352" t="s">
        <v>17714</v>
      </c>
      <c r="Y4352">
        <v>726</v>
      </c>
      <c r="Z4352">
        <v>1536</v>
      </c>
      <c r="AA4352">
        <v>8</v>
      </c>
      <c r="AB4352" s="2" t="s">
        <v>17715</v>
      </c>
    </row>
    <row r="4353" spans="1:28" x14ac:dyDescent="0.3">
      <c r="A4353" t="s">
        <v>28</v>
      </c>
      <c r="B4353" t="s">
        <v>29</v>
      </c>
      <c r="C4353" t="s">
        <v>157</v>
      </c>
      <c r="D4353" t="s">
        <v>142</v>
      </c>
      <c r="E4353" t="s">
        <v>46</v>
      </c>
      <c r="F4353" t="s">
        <v>57</v>
      </c>
      <c r="G4353">
        <v>76</v>
      </c>
      <c r="H4353">
        <v>427945</v>
      </c>
      <c r="I4353" t="s">
        <v>58</v>
      </c>
      <c r="J4353" s="1">
        <v>44414</v>
      </c>
      <c r="K4353">
        <v>1100</v>
      </c>
      <c r="L4353" t="s">
        <v>17716</v>
      </c>
      <c r="M4353" t="s">
        <v>731</v>
      </c>
      <c r="N4353" t="s">
        <v>17717</v>
      </c>
      <c r="O4353" t="s">
        <v>17718</v>
      </c>
      <c r="P4353" t="s">
        <v>39</v>
      </c>
      <c r="Q4353">
        <v>15</v>
      </c>
      <c r="R4353" t="s">
        <v>40</v>
      </c>
      <c r="S4353" t="s">
        <v>118</v>
      </c>
      <c r="T4353">
        <v>92232</v>
      </c>
      <c r="U4353" s="1">
        <v>45362</v>
      </c>
      <c r="V4353" t="s">
        <v>72</v>
      </c>
      <c r="W4353">
        <v>916092</v>
      </c>
      <c r="X4353" t="s">
        <v>10072</v>
      </c>
      <c r="Y4353">
        <v>767</v>
      </c>
      <c r="Z4353">
        <v>1866</v>
      </c>
      <c r="AA4353">
        <v>8</v>
      </c>
      <c r="AB4353" s="2" t="s">
        <v>17719</v>
      </c>
    </row>
    <row r="4354" spans="1:28" x14ac:dyDescent="0.3">
      <c r="A4354" t="s">
        <v>28</v>
      </c>
      <c r="B4354" t="s">
        <v>29</v>
      </c>
      <c r="C4354" t="s">
        <v>30</v>
      </c>
      <c r="D4354" t="s">
        <v>274</v>
      </c>
      <c r="E4354" t="s">
        <v>56</v>
      </c>
      <c r="F4354" t="s">
        <v>47</v>
      </c>
      <c r="G4354">
        <v>17</v>
      </c>
      <c r="H4354">
        <v>409475</v>
      </c>
      <c r="I4354" t="s">
        <v>58</v>
      </c>
      <c r="J4354" s="1">
        <v>44725</v>
      </c>
      <c r="K4354">
        <v>1300</v>
      </c>
      <c r="L4354" t="s">
        <v>17720</v>
      </c>
      <c r="M4354" t="s">
        <v>1030</v>
      </c>
      <c r="N4354" t="s">
        <v>17721</v>
      </c>
      <c r="O4354" t="s">
        <v>17722</v>
      </c>
      <c r="P4354" t="s">
        <v>39</v>
      </c>
      <c r="Q4354">
        <v>6</v>
      </c>
      <c r="R4354" t="s">
        <v>40</v>
      </c>
      <c r="S4354" t="s">
        <v>118</v>
      </c>
      <c r="T4354">
        <v>22304</v>
      </c>
      <c r="U4354" s="1">
        <v>45460</v>
      </c>
      <c r="V4354" t="s">
        <v>52</v>
      </c>
      <c r="W4354">
        <v>545993</v>
      </c>
      <c r="X4354" t="s">
        <v>17723</v>
      </c>
      <c r="Y4354">
        <v>217</v>
      </c>
      <c r="Z4354">
        <v>1282</v>
      </c>
      <c r="AA4354">
        <v>6</v>
      </c>
      <c r="AB4354">
        <v>3076.8</v>
      </c>
    </row>
    <row r="4355" spans="1:28" x14ac:dyDescent="0.3">
      <c r="A4355" t="s">
        <v>28</v>
      </c>
      <c r="B4355" t="s">
        <v>29</v>
      </c>
      <c r="C4355" t="s">
        <v>193</v>
      </c>
      <c r="D4355" t="s">
        <v>616</v>
      </c>
      <c r="E4355" t="s">
        <v>32</v>
      </c>
      <c r="F4355" t="s">
        <v>99</v>
      </c>
      <c r="G4355">
        <v>16</v>
      </c>
      <c r="H4355">
        <v>422830</v>
      </c>
      <c r="I4355" t="s">
        <v>58</v>
      </c>
      <c r="J4355" s="1">
        <v>44294</v>
      </c>
      <c r="K4355">
        <v>800</v>
      </c>
      <c r="L4355" t="s">
        <v>17724</v>
      </c>
      <c r="M4355" t="s">
        <v>680</v>
      </c>
      <c r="N4355" t="s">
        <v>17725</v>
      </c>
      <c r="O4355" t="s">
        <v>17726</v>
      </c>
      <c r="P4355" t="s">
        <v>87</v>
      </c>
      <c r="Q4355">
        <v>7</v>
      </c>
      <c r="R4355" t="s">
        <v>40</v>
      </c>
      <c r="S4355" t="s">
        <v>63</v>
      </c>
      <c r="T4355">
        <v>43713</v>
      </c>
      <c r="U4355" s="1">
        <v>45406</v>
      </c>
      <c r="V4355" t="s">
        <v>80</v>
      </c>
      <c r="W4355">
        <v>448275</v>
      </c>
      <c r="X4355" t="s">
        <v>17727</v>
      </c>
      <c r="Y4355">
        <v>456</v>
      </c>
      <c r="Z4355">
        <v>848</v>
      </c>
      <c r="AA4355">
        <v>5</v>
      </c>
      <c r="AB4355">
        <v>1696</v>
      </c>
    </row>
    <row r="4356" spans="1:28" x14ac:dyDescent="0.3">
      <c r="A4356" t="s">
        <v>28</v>
      </c>
      <c r="B4356" t="s">
        <v>29</v>
      </c>
      <c r="C4356" t="s">
        <v>30</v>
      </c>
      <c r="D4356" t="s">
        <v>134</v>
      </c>
      <c r="E4356" t="s">
        <v>46</v>
      </c>
      <c r="F4356" t="s">
        <v>83</v>
      </c>
      <c r="G4356">
        <v>33</v>
      </c>
      <c r="H4356">
        <v>411407</v>
      </c>
      <c r="I4356" t="s">
        <v>58</v>
      </c>
      <c r="J4356" s="1">
        <v>45238</v>
      </c>
      <c r="K4356">
        <v>1400</v>
      </c>
      <c r="L4356" t="s">
        <v>17728</v>
      </c>
      <c r="M4356" t="s">
        <v>287</v>
      </c>
      <c r="N4356" t="s">
        <v>17729</v>
      </c>
      <c r="O4356" t="s">
        <v>17730</v>
      </c>
      <c r="P4356" t="s">
        <v>51</v>
      </c>
      <c r="Q4356">
        <v>15</v>
      </c>
      <c r="R4356" t="s">
        <v>40</v>
      </c>
      <c r="S4356" t="s">
        <v>79</v>
      </c>
      <c r="T4356">
        <v>26821</v>
      </c>
      <c r="U4356" s="1">
        <v>45349</v>
      </c>
      <c r="V4356" t="s">
        <v>119</v>
      </c>
      <c r="W4356">
        <v>257145</v>
      </c>
      <c r="X4356" t="s">
        <v>17731</v>
      </c>
      <c r="Y4356">
        <v>377</v>
      </c>
      <c r="Z4356">
        <v>1993</v>
      </c>
      <c r="AA4356">
        <v>4</v>
      </c>
      <c r="AB4356">
        <v>3188.8</v>
      </c>
    </row>
    <row r="4357" spans="1:28" x14ac:dyDescent="0.3">
      <c r="A4357" t="s">
        <v>28</v>
      </c>
      <c r="B4357" t="s">
        <v>29</v>
      </c>
      <c r="C4357" t="s">
        <v>157</v>
      </c>
      <c r="D4357" t="s">
        <v>55</v>
      </c>
      <c r="E4357" t="s">
        <v>32</v>
      </c>
      <c r="F4357" t="s">
        <v>83</v>
      </c>
      <c r="G4357">
        <v>98</v>
      </c>
      <c r="H4357">
        <v>432053</v>
      </c>
      <c r="I4357" t="s">
        <v>58</v>
      </c>
      <c r="J4357" s="1">
        <v>44930</v>
      </c>
      <c r="K4357">
        <v>950</v>
      </c>
      <c r="L4357" t="s">
        <v>17732</v>
      </c>
      <c r="M4357" t="s">
        <v>123</v>
      </c>
      <c r="N4357" t="s">
        <v>17733</v>
      </c>
      <c r="O4357" t="s">
        <v>17734</v>
      </c>
      <c r="P4357" t="s">
        <v>39</v>
      </c>
      <c r="Q4357">
        <v>17</v>
      </c>
      <c r="R4357" t="s">
        <v>40</v>
      </c>
      <c r="S4357" t="s">
        <v>118</v>
      </c>
      <c r="T4357">
        <v>32014</v>
      </c>
      <c r="U4357" s="1">
        <v>45312</v>
      </c>
      <c r="V4357" t="s">
        <v>111</v>
      </c>
      <c r="W4357">
        <v>528657</v>
      </c>
      <c r="X4357" t="s">
        <v>17735</v>
      </c>
      <c r="Y4357">
        <v>785</v>
      </c>
      <c r="Z4357">
        <v>2183</v>
      </c>
      <c r="AA4357">
        <v>7</v>
      </c>
      <c r="AB4357" s="2" t="s">
        <v>17736</v>
      </c>
    </row>
    <row r="4358" spans="1:28" x14ac:dyDescent="0.3">
      <c r="A4358" t="s">
        <v>28</v>
      </c>
      <c r="B4358" t="s">
        <v>29</v>
      </c>
      <c r="C4358" t="s">
        <v>193</v>
      </c>
      <c r="D4358" t="s">
        <v>142</v>
      </c>
      <c r="E4358" t="s">
        <v>56</v>
      </c>
      <c r="F4358" t="s">
        <v>57</v>
      </c>
      <c r="G4358">
        <v>27</v>
      </c>
      <c r="H4358">
        <v>425095</v>
      </c>
      <c r="I4358" t="s">
        <v>34</v>
      </c>
      <c r="J4358" s="1">
        <v>45391</v>
      </c>
      <c r="K4358">
        <v>1100</v>
      </c>
      <c r="L4358" t="s">
        <v>17737</v>
      </c>
      <c r="M4358" t="s">
        <v>1253</v>
      </c>
      <c r="N4358" t="s">
        <v>17738</v>
      </c>
      <c r="O4358" t="s">
        <v>17739</v>
      </c>
      <c r="P4358" t="s">
        <v>51</v>
      </c>
      <c r="Q4358">
        <v>13</v>
      </c>
      <c r="R4358" t="s">
        <v>88</v>
      </c>
      <c r="S4358" t="s">
        <v>63</v>
      </c>
      <c r="T4358">
        <v>61402</v>
      </c>
      <c r="U4358" s="1">
        <v>45605</v>
      </c>
      <c r="V4358" t="s">
        <v>42</v>
      </c>
      <c r="W4358">
        <v>988277</v>
      </c>
      <c r="X4358" t="s">
        <v>17740</v>
      </c>
      <c r="Y4358">
        <v>312</v>
      </c>
      <c r="Z4358">
        <v>1536</v>
      </c>
      <c r="AA4358">
        <v>2</v>
      </c>
      <c r="AB4358" s="2" t="s">
        <v>4359</v>
      </c>
    </row>
    <row r="4359" spans="1:28" x14ac:dyDescent="0.3">
      <c r="A4359" t="s">
        <v>28</v>
      </c>
      <c r="B4359" t="s">
        <v>29</v>
      </c>
      <c r="C4359" t="s">
        <v>157</v>
      </c>
      <c r="D4359" t="s">
        <v>134</v>
      </c>
      <c r="E4359" t="s">
        <v>56</v>
      </c>
      <c r="F4359" t="s">
        <v>175</v>
      </c>
      <c r="G4359">
        <v>42</v>
      </c>
      <c r="H4359">
        <v>422586</v>
      </c>
      <c r="I4359" t="s">
        <v>34</v>
      </c>
      <c r="J4359" s="1">
        <v>44556</v>
      </c>
      <c r="K4359">
        <v>1000</v>
      </c>
      <c r="L4359" t="s">
        <v>17644</v>
      </c>
      <c r="M4359" t="s">
        <v>1091</v>
      </c>
      <c r="N4359" t="s">
        <v>17741</v>
      </c>
      <c r="O4359" t="s">
        <v>17742</v>
      </c>
      <c r="P4359" t="s">
        <v>39</v>
      </c>
      <c r="Q4359">
        <v>16</v>
      </c>
      <c r="R4359" t="s">
        <v>88</v>
      </c>
      <c r="S4359" t="s">
        <v>79</v>
      </c>
      <c r="T4359">
        <v>83914</v>
      </c>
      <c r="U4359" s="1">
        <v>45331</v>
      </c>
      <c r="V4359" t="s">
        <v>119</v>
      </c>
      <c r="W4359">
        <v>932128</v>
      </c>
      <c r="X4359" t="s">
        <v>17743</v>
      </c>
      <c r="Y4359">
        <v>982</v>
      </c>
      <c r="Z4359">
        <v>1729</v>
      </c>
      <c r="AA4359">
        <v>5</v>
      </c>
      <c r="AB4359">
        <v>3458</v>
      </c>
    </row>
    <row r="4360" spans="1:28" x14ac:dyDescent="0.3">
      <c r="A4360" t="s">
        <v>28</v>
      </c>
      <c r="B4360" t="s">
        <v>29</v>
      </c>
      <c r="C4360" t="s">
        <v>148</v>
      </c>
      <c r="D4360" t="s">
        <v>411</v>
      </c>
      <c r="E4360" t="s">
        <v>56</v>
      </c>
      <c r="F4360" t="s">
        <v>99</v>
      </c>
      <c r="G4360">
        <v>48</v>
      </c>
      <c r="H4360">
        <v>408382</v>
      </c>
      <c r="I4360" t="s">
        <v>34</v>
      </c>
      <c r="J4360" s="1">
        <v>45336</v>
      </c>
      <c r="K4360">
        <v>1300</v>
      </c>
      <c r="L4360" t="s">
        <v>17744</v>
      </c>
      <c r="M4360" t="s">
        <v>313</v>
      </c>
      <c r="N4360" t="s">
        <v>17745</v>
      </c>
      <c r="O4360" t="s">
        <v>17746</v>
      </c>
      <c r="P4360" t="s">
        <v>39</v>
      </c>
      <c r="Q4360">
        <v>19</v>
      </c>
      <c r="R4360" t="s">
        <v>40</v>
      </c>
      <c r="S4360" t="s">
        <v>79</v>
      </c>
      <c r="T4360">
        <v>51876</v>
      </c>
      <c r="U4360" s="1">
        <v>45371</v>
      </c>
      <c r="V4360" t="s">
        <v>72</v>
      </c>
      <c r="W4360">
        <v>657806</v>
      </c>
      <c r="X4360" t="s">
        <v>17747</v>
      </c>
      <c r="Y4360">
        <v>525</v>
      </c>
      <c r="Z4360">
        <v>1027</v>
      </c>
      <c r="AA4360">
        <v>2</v>
      </c>
      <c r="AB4360">
        <v>821.6</v>
      </c>
    </row>
    <row r="4361" spans="1:28" x14ac:dyDescent="0.3">
      <c r="A4361" t="s">
        <v>28</v>
      </c>
      <c r="B4361" t="s">
        <v>29</v>
      </c>
      <c r="C4361" t="s">
        <v>157</v>
      </c>
      <c r="D4361" t="s">
        <v>467</v>
      </c>
      <c r="E4361" t="s">
        <v>32</v>
      </c>
      <c r="F4361" t="s">
        <v>175</v>
      </c>
      <c r="G4361">
        <v>30</v>
      </c>
      <c r="H4361">
        <v>432130</v>
      </c>
      <c r="I4361" t="s">
        <v>34</v>
      </c>
      <c r="J4361" s="1">
        <v>44119</v>
      </c>
      <c r="K4361">
        <v>1400</v>
      </c>
      <c r="L4361" t="s">
        <v>17748</v>
      </c>
      <c r="M4361" t="s">
        <v>1118</v>
      </c>
      <c r="N4361" t="s">
        <v>17749</v>
      </c>
      <c r="O4361" t="s">
        <v>17750</v>
      </c>
      <c r="P4361" t="s">
        <v>51</v>
      </c>
      <c r="Q4361">
        <v>17</v>
      </c>
      <c r="R4361" t="s">
        <v>88</v>
      </c>
      <c r="S4361" t="s">
        <v>41</v>
      </c>
      <c r="T4361">
        <v>27912</v>
      </c>
      <c r="U4361" s="1">
        <v>45443</v>
      </c>
      <c r="V4361" t="s">
        <v>140</v>
      </c>
      <c r="W4361">
        <v>733597</v>
      </c>
      <c r="X4361" t="s">
        <v>17751</v>
      </c>
      <c r="Y4361">
        <v>336</v>
      </c>
      <c r="Z4361">
        <v>2551</v>
      </c>
      <c r="AA4361">
        <v>8</v>
      </c>
      <c r="AB4361" s="2" t="s">
        <v>17752</v>
      </c>
    </row>
    <row r="4362" spans="1:28" x14ac:dyDescent="0.3">
      <c r="A4362" t="s">
        <v>28</v>
      </c>
      <c r="B4362" t="s">
        <v>29</v>
      </c>
      <c r="C4362" t="s">
        <v>148</v>
      </c>
      <c r="D4362" t="s">
        <v>98</v>
      </c>
      <c r="E4362" t="s">
        <v>32</v>
      </c>
      <c r="F4362" t="s">
        <v>150</v>
      </c>
      <c r="G4362">
        <v>92</v>
      </c>
      <c r="H4362">
        <v>432772</v>
      </c>
      <c r="I4362" t="s">
        <v>34</v>
      </c>
      <c r="J4362" s="1">
        <v>45506</v>
      </c>
      <c r="K4362">
        <v>1200</v>
      </c>
      <c r="L4362" t="s">
        <v>17753</v>
      </c>
      <c r="M4362" t="s">
        <v>313</v>
      </c>
      <c r="N4362" t="s">
        <v>17754</v>
      </c>
      <c r="O4362" t="s">
        <v>17755</v>
      </c>
      <c r="P4362" t="s">
        <v>87</v>
      </c>
      <c r="Q4362">
        <v>8</v>
      </c>
      <c r="R4362" t="s">
        <v>88</v>
      </c>
      <c r="S4362" t="s">
        <v>41</v>
      </c>
      <c r="T4362">
        <v>89322</v>
      </c>
      <c r="U4362" s="1">
        <v>45405</v>
      </c>
      <c r="V4362" t="s">
        <v>80</v>
      </c>
      <c r="W4362">
        <v>463801</v>
      </c>
      <c r="X4362" t="s">
        <v>17756</v>
      </c>
      <c r="Y4362">
        <v>584</v>
      </c>
      <c r="Z4362">
        <v>2313</v>
      </c>
      <c r="AA4362">
        <v>4</v>
      </c>
      <c r="AB4362">
        <v>3700.8</v>
      </c>
    </row>
    <row r="4363" spans="1:28" x14ac:dyDescent="0.3">
      <c r="A4363" t="s">
        <v>28</v>
      </c>
      <c r="B4363" t="s">
        <v>29</v>
      </c>
      <c r="C4363" t="s">
        <v>44</v>
      </c>
      <c r="D4363" t="s">
        <v>267</v>
      </c>
      <c r="E4363" t="s">
        <v>56</v>
      </c>
      <c r="F4363" t="s">
        <v>57</v>
      </c>
      <c r="G4363">
        <v>92</v>
      </c>
      <c r="H4363">
        <v>419057</v>
      </c>
      <c r="I4363" t="s">
        <v>34</v>
      </c>
      <c r="J4363" s="1">
        <v>43838</v>
      </c>
      <c r="K4363">
        <v>1300</v>
      </c>
      <c r="L4363" t="s">
        <v>17757</v>
      </c>
      <c r="M4363" t="s">
        <v>115</v>
      </c>
      <c r="N4363" t="s">
        <v>17758</v>
      </c>
      <c r="O4363" t="s">
        <v>17759</v>
      </c>
      <c r="P4363" t="s">
        <v>87</v>
      </c>
      <c r="Q4363">
        <v>12</v>
      </c>
      <c r="R4363" t="s">
        <v>40</v>
      </c>
      <c r="S4363" t="s">
        <v>63</v>
      </c>
      <c r="T4363">
        <v>53110</v>
      </c>
      <c r="U4363" s="1">
        <v>45561</v>
      </c>
      <c r="V4363" t="s">
        <v>180</v>
      </c>
      <c r="W4363">
        <v>318833</v>
      </c>
      <c r="X4363" t="s">
        <v>17760</v>
      </c>
      <c r="Y4363">
        <v>700</v>
      </c>
      <c r="Z4363">
        <v>2438</v>
      </c>
      <c r="AA4363">
        <v>4</v>
      </c>
      <c r="AB4363">
        <v>3900.8</v>
      </c>
    </row>
    <row r="4364" spans="1:28" x14ac:dyDescent="0.3">
      <c r="A4364" t="s">
        <v>28</v>
      </c>
      <c r="B4364" t="s">
        <v>29</v>
      </c>
      <c r="C4364" t="s">
        <v>66</v>
      </c>
      <c r="D4364" t="s">
        <v>237</v>
      </c>
      <c r="E4364" t="s">
        <v>56</v>
      </c>
      <c r="F4364" t="s">
        <v>106</v>
      </c>
      <c r="G4364">
        <v>64</v>
      </c>
      <c r="H4364">
        <v>429993</v>
      </c>
      <c r="I4364" t="s">
        <v>34</v>
      </c>
      <c r="J4364" s="1">
        <v>44528</v>
      </c>
      <c r="K4364">
        <v>1100</v>
      </c>
      <c r="L4364" t="s">
        <v>17761</v>
      </c>
      <c r="M4364" t="s">
        <v>1007</v>
      </c>
      <c r="N4364" t="s">
        <v>17762</v>
      </c>
      <c r="O4364" t="s">
        <v>17763</v>
      </c>
      <c r="P4364" t="s">
        <v>51</v>
      </c>
      <c r="Q4364">
        <v>17</v>
      </c>
      <c r="R4364" t="s">
        <v>40</v>
      </c>
      <c r="S4364" t="s">
        <v>63</v>
      </c>
      <c r="T4364">
        <v>71204</v>
      </c>
      <c r="U4364" s="1">
        <v>45531</v>
      </c>
      <c r="V4364" t="s">
        <v>64</v>
      </c>
      <c r="W4364">
        <v>141975</v>
      </c>
      <c r="X4364" t="s">
        <v>17764</v>
      </c>
      <c r="Y4364">
        <v>596</v>
      </c>
      <c r="Z4364">
        <v>2052</v>
      </c>
      <c r="AA4364">
        <v>6</v>
      </c>
      <c r="AB4364">
        <v>4924.8</v>
      </c>
    </row>
    <row r="4365" spans="1:28" x14ac:dyDescent="0.3">
      <c r="A4365" t="s">
        <v>28</v>
      </c>
      <c r="B4365" t="s">
        <v>29</v>
      </c>
      <c r="C4365" t="s">
        <v>91</v>
      </c>
      <c r="D4365" t="s">
        <v>149</v>
      </c>
      <c r="E4365" t="s">
        <v>46</v>
      </c>
      <c r="F4365" t="s">
        <v>57</v>
      </c>
      <c r="G4365">
        <v>62</v>
      </c>
      <c r="H4365">
        <v>438871</v>
      </c>
      <c r="I4365" t="s">
        <v>58</v>
      </c>
      <c r="J4365" s="1">
        <v>44781</v>
      </c>
      <c r="K4365">
        <v>1300</v>
      </c>
      <c r="L4365" t="s">
        <v>17765</v>
      </c>
      <c r="M4365" t="s">
        <v>211</v>
      </c>
      <c r="N4365" t="s">
        <v>17766</v>
      </c>
      <c r="O4365" t="s">
        <v>17767</v>
      </c>
      <c r="P4365" t="s">
        <v>87</v>
      </c>
      <c r="Q4365">
        <v>11</v>
      </c>
      <c r="R4365" t="s">
        <v>88</v>
      </c>
      <c r="S4365" t="s">
        <v>41</v>
      </c>
      <c r="T4365">
        <v>86552</v>
      </c>
      <c r="U4365" s="1">
        <v>45385</v>
      </c>
      <c r="V4365" t="s">
        <v>80</v>
      </c>
      <c r="W4365">
        <v>943167</v>
      </c>
      <c r="X4365" t="s">
        <v>17768</v>
      </c>
      <c r="Y4365">
        <v>400</v>
      </c>
      <c r="Z4365">
        <v>2098</v>
      </c>
      <c r="AA4365">
        <v>7</v>
      </c>
      <c r="AB4365" s="2" t="s">
        <v>17769</v>
      </c>
    </row>
    <row r="4366" spans="1:28" x14ac:dyDescent="0.3">
      <c r="A4366" t="s">
        <v>28</v>
      </c>
      <c r="B4366" t="s">
        <v>29</v>
      </c>
      <c r="C4366" t="s">
        <v>44</v>
      </c>
      <c r="D4366" t="s">
        <v>338</v>
      </c>
      <c r="E4366" t="s">
        <v>46</v>
      </c>
      <c r="F4366" t="s">
        <v>47</v>
      </c>
      <c r="G4366">
        <v>85</v>
      </c>
      <c r="H4366">
        <v>413271</v>
      </c>
      <c r="I4366" t="s">
        <v>58</v>
      </c>
      <c r="J4366" s="1">
        <v>44469</v>
      </c>
      <c r="K4366">
        <v>950</v>
      </c>
      <c r="L4366" t="s">
        <v>17770</v>
      </c>
      <c r="M4366" t="s">
        <v>36</v>
      </c>
      <c r="N4366" t="s">
        <v>17771</v>
      </c>
      <c r="O4366" t="s">
        <v>17772</v>
      </c>
      <c r="P4366" t="s">
        <v>39</v>
      </c>
      <c r="Q4366">
        <v>9</v>
      </c>
      <c r="R4366" t="s">
        <v>88</v>
      </c>
      <c r="S4366" t="s">
        <v>63</v>
      </c>
      <c r="T4366">
        <v>46137</v>
      </c>
      <c r="U4366" s="1">
        <v>45314</v>
      </c>
      <c r="V4366" t="s">
        <v>111</v>
      </c>
      <c r="W4366">
        <v>526682</v>
      </c>
      <c r="X4366" t="s">
        <v>17773</v>
      </c>
      <c r="Y4366">
        <v>232</v>
      </c>
      <c r="Z4366">
        <v>1749</v>
      </c>
      <c r="AA4366">
        <v>4</v>
      </c>
      <c r="AB4366">
        <v>2798.4</v>
      </c>
    </row>
    <row r="4367" spans="1:28" x14ac:dyDescent="0.3">
      <c r="A4367" t="s">
        <v>28</v>
      </c>
      <c r="B4367" t="s">
        <v>29</v>
      </c>
      <c r="C4367" t="s">
        <v>66</v>
      </c>
      <c r="D4367" t="s">
        <v>149</v>
      </c>
      <c r="E4367" t="s">
        <v>46</v>
      </c>
      <c r="F4367" t="s">
        <v>113</v>
      </c>
      <c r="G4367">
        <v>36</v>
      </c>
      <c r="H4367">
        <v>436401</v>
      </c>
      <c r="I4367" t="s">
        <v>34</v>
      </c>
      <c r="J4367" s="1">
        <v>44267</v>
      </c>
      <c r="K4367">
        <v>1200</v>
      </c>
      <c r="L4367" t="s">
        <v>17774</v>
      </c>
      <c r="M4367" t="s">
        <v>108</v>
      </c>
      <c r="N4367" t="s">
        <v>17775</v>
      </c>
      <c r="O4367">
        <v>8848962095</v>
      </c>
      <c r="P4367" t="s">
        <v>39</v>
      </c>
      <c r="Q4367">
        <v>7</v>
      </c>
      <c r="R4367" t="s">
        <v>40</v>
      </c>
      <c r="S4367" t="s">
        <v>63</v>
      </c>
      <c r="T4367">
        <v>27548</v>
      </c>
      <c r="U4367" s="1">
        <v>45514</v>
      </c>
      <c r="V4367" t="s">
        <v>64</v>
      </c>
      <c r="W4367">
        <v>358831</v>
      </c>
      <c r="X4367" t="s">
        <v>17776</v>
      </c>
      <c r="Y4367">
        <v>865</v>
      </c>
      <c r="Z4367">
        <v>1691</v>
      </c>
      <c r="AA4367">
        <v>2</v>
      </c>
      <c r="AB4367" s="2" t="s">
        <v>17777</v>
      </c>
    </row>
    <row r="4368" spans="1:28" x14ac:dyDescent="0.3">
      <c r="A4368" t="s">
        <v>28</v>
      </c>
      <c r="B4368" t="s">
        <v>29</v>
      </c>
      <c r="C4368" t="s">
        <v>30</v>
      </c>
      <c r="D4368" t="s">
        <v>182</v>
      </c>
      <c r="E4368" t="s">
        <v>32</v>
      </c>
      <c r="F4368" t="s">
        <v>33</v>
      </c>
      <c r="G4368">
        <v>43</v>
      </c>
      <c r="H4368">
        <v>419275</v>
      </c>
      <c r="I4368" t="s">
        <v>34</v>
      </c>
      <c r="J4368" s="1">
        <v>44261</v>
      </c>
      <c r="K4368">
        <v>1000</v>
      </c>
      <c r="L4368" t="s">
        <v>17778</v>
      </c>
      <c r="M4368" t="s">
        <v>1244</v>
      </c>
      <c r="N4368" t="s">
        <v>17779</v>
      </c>
      <c r="O4368" t="s">
        <v>17780</v>
      </c>
      <c r="P4368" t="s">
        <v>51</v>
      </c>
      <c r="Q4368">
        <v>6</v>
      </c>
      <c r="R4368" t="s">
        <v>40</v>
      </c>
      <c r="S4368" t="s">
        <v>118</v>
      </c>
      <c r="T4368">
        <v>49483</v>
      </c>
      <c r="U4368" s="1">
        <v>45571</v>
      </c>
      <c r="V4368" t="s">
        <v>155</v>
      </c>
      <c r="W4368">
        <v>777845</v>
      </c>
      <c r="X4368" t="s">
        <v>15448</v>
      </c>
      <c r="Y4368">
        <v>225</v>
      </c>
      <c r="Z4368">
        <v>1493</v>
      </c>
      <c r="AA4368">
        <v>6</v>
      </c>
      <c r="AB4368" s="2" t="s">
        <v>15278</v>
      </c>
    </row>
    <row r="4369" spans="1:28" x14ac:dyDescent="0.3">
      <c r="A4369" t="s">
        <v>28</v>
      </c>
      <c r="B4369" t="s">
        <v>29</v>
      </c>
      <c r="C4369" t="s">
        <v>91</v>
      </c>
      <c r="D4369" t="s">
        <v>566</v>
      </c>
      <c r="E4369" t="s">
        <v>56</v>
      </c>
      <c r="F4369" t="s">
        <v>99</v>
      </c>
      <c r="G4369">
        <v>30</v>
      </c>
      <c r="H4369">
        <v>415104</v>
      </c>
      <c r="I4369" t="s">
        <v>58</v>
      </c>
      <c r="J4369" s="1">
        <v>43851</v>
      </c>
      <c r="K4369">
        <v>1300</v>
      </c>
      <c r="L4369" t="s">
        <v>17781</v>
      </c>
      <c r="M4369" t="s">
        <v>2538</v>
      </c>
      <c r="N4369" t="s">
        <v>17782</v>
      </c>
      <c r="O4369" t="s">
        <v>17783</v>
      </c>
      <c r="P4369" t="s">
        <v>39</v>
      </c>
      <c r="Q4369">
        <v>17</v>
      </c>
      <c r="R4369" t="s">
        <v>88</v>
      </c>
      <c r="S4369" t="s">
        <v>79</v>
      </c>
      <c r="T4369">
        <v>27999</v>
      </c>
      <c r="U4369" s="1">
        <v>45545</v>
      </c>
      <c r="V4369" t="s">
        <v>180</v>
      </c>
      <c r="W4369">
        <v>155026</v>
      </c>
      <c r="X4369" t="s">
        <v>17784</v>
      </c>
      <c r="Y4369">
        <v>298</v>
      </c>
      <c r="Z4369">
        <v>2364</v>
      </c>
      <c r="AA4369">
        <v>8</v>
      </c>
      <c r="AB4369">
        <v>7564.8</v>
      </c>
    </row>
    <row r="4370" spans="1:28" x14ac:dyDescent="0.3">
      <c r="A4370" t="s">
        <v>28</v>
      </c>
      <c r="B4370" t="s">
        <v>29</v>
      </c>
      <c r="C4370" t="s">
        <v>193</v>
      </c>
      <c r="D4370" t="s">
        <v>142</v>
      </c>
      <c r="E4370" t="s">
        <v>46</v>
      </c>
      <c r="F4370" t="s">
        <v>47</v>
      </c>
      <c r="G4370">
        <v>42</v>
      </c>
      <c r="H4370">
        <v>401781</v>
      </c>
      <c r="I4370" t="s">
        <v>58</v>
      </c>
      <c r="J4370" s="1">
        <v>45110</v>
      </c>
      <c r="K4370">
        <v>1000</v>
      </c>
      <c r="L4370" t="s">
        <v>17785</v>
      </c>
      <c r="M4370" t="s">
        <v>654</v>
      </c>
      <c r="N4370" t="s">
        <v>17786</v>
      </c>
      <c r="O4370">
        <v>1526728983</v>
      </c>
      <c r="P4370" t="s">
        <v>87</v>
      </c>
      <c r="Q4370">
        <v>11</v>
      </c>
      <c r="R4370" t="s">
        <v>40</v>
      </c>
      <c r="S4370" t="s">
        <v>118</v>
      </c>
      <c r="T4370">
        <v>57750</v>
      </c>
      <c r="U4370" s="1">
        <v>45380</v>
      </c>
      <c r="V4370" t="s">
        <v>72</v>
      </c>
      <c r="W4370">
        <v>838973</v>
      </c>
      <c r="X4370" t="s">
        <v>17787</v>
      </c>
      <c r="Y4370">
        <v>896</v>
      </c>
      <c r="Z4370">
        <v>1124</v>
      </c>
      <c r="AA4370">
        <v>3</v>
      </c>
      <c r="AB4370" s="2" t="s">
        <v>17788</v>
      </c>
    </row>
    <row r="4371" spans="1:28" x14ac:dyDescent="0.3">
      <c r="A4371" t="s">
        <v>28</v>
      </c>
      <c r="B4371" t="s">
        <v>29</v>
      </c>
      <c r="C4371" t="s">
        <v>193</v>
      </c>
      <c r="D4371" t="s">
        <v>442</v>
      </c>
      <c r="E4371" t="s">
        <v>32</v>
      </c>
      <c r="F4371" t="s">
        <v>355</v>
      </c>
      <c r="G4371">
        <v>96</v>
      </c>
      <c r="H4371">
        <v>408945</v>
      </c>
      <c r="I4371" t="s">
        <v>58</v>
      </c>
      <c r="J4371" s="1">
        <v>44245</v>
      </c>
      <c r="K4371">
        <v>1300</v>
      </c>
      <c r="L4371" t="s">
        <v>17789</v>
      </c>
      <c r="M4371" t="s">
        <v>287</v>
      </c>
      <c r="N4371" t="s">
        <v>17790</v>
      </c>
      <c r="O4371" t="s">
        <v>17791</v>
      </c>
      <c r="P4371" t="s">
        <v>87</v>
      </c>
      <c r="Q4371">
        <v>17</v>
      </c>
      <c r="R4371" t="s">
        <v>88</v>
      </c>
      <c r="S4371" t="s">
        <v>118</v>
      </c>
      <c r="T4371">
        <v>44585</v>
      </c>
      <c r="U4371" s="1">
        <v>45373</v>
      </c>
      <c r="V4371" t="s">
        <v>72</v>
      </c>
      <c r="W4371">
        <v>706204</v>
      </c>
      <c r="X4371" t="s">
        <v>17792</v>
      </c>
      <c r="Y4371">
        <v>521</v>
      </c>
      <c r="Z4371">
        <v>1571</v>
      </c>
      <c r="AA4371">
        <v>7</v>
      </c>
      <c r="AB4371">
        <v>4398.8</v>
      </c>
    </row>
    <row r="4372" spans="1:28" x14ac:dyDescent="0.3">
      <c r="A4372" t="s">
        <v>28</v>
      </c>
      <c r="B4372" t="s">
        <v>29</v>
      </c>
      <c r="C4372" t="s">
        <v>193</v>
      </c>
      <c r="D4372" t="s">
        <v>55</v>
      </c>
      <c r="E4372" t="s">
        <v>46</v>
      </c>
      <c r="F4372" t="s">
        <v>33</v>
      </c>
      <c r="G4372">
        <v>93</v>
      </c>
      <c r="H4372">
        <v>420502</v>
      </c>
      <c r="I4372" t="s">
        <v>58</v>
      </c>
      <c r="J4372" s="1">
        <v>44612</v>
      </c>
      <c r="K4372">
        <v>1100</v>
      </c>
      <c r="L4372" t="s">
        <v>17793</v>
      </c>
      <c r="M4372" t="s">
        <v>1212</v>
      </c>
      <c r="N4372" t="s">
        <v>17794</v>
      </c>
      <c r="O4372" t="s">
        <v>17795</v>
      </c>
      <c r="P4372" t="s">
        <v>87</v>
      </c>
      <c r="Q4372">
        <v>7</v>
      </c>
      <c r="R4372" t="s">
        <v>40</v>
      </c>
      <c r="S4372" t="s">
        <v>79</v>
      </c>
      <c r="T4372">
        <v>81732</v>
      </c>
      <c r="U4372" s="1">
        <v>45462</v>
      </c>
      <c r="V4372" t="s">
        <v>52</v>
      </c>
      <c r="W4372">
        <v>841145</v>
      </c>
      <c r="X4372" t="s">
        <v>17796</v>
      </c>
      <c r="Y4372">
        <v>431</v>
      </c>
      <c r="Z4372">
        <v>1163</v>
      </c>
      <c r="AA4372">
        <v>4</v>
      </c>
      <c r="AB4372" s="2" t="s">
        <v>17797</v>
      </c>
    </row>
    <row r="4373" spans="1:28" x14ac:dyDescent="0.3">
      <c r="A4373" t="s">
        <v>28</v>
      </c>
      <c r="B4373" t="s">
        <v>29</v>
      </c>
      <c r="C4373" t="s">
        <v>91</v>
      </c>
      <c r="D4373" t="s">
        <v>511</v>
      </c>
      <c r="E4373" t="s">
        <v>46</v>
      </c>
      <c r="F4373" t="s">
        <v>33</v>
      </c>
      <c r="G4373">
        <v>23</v>
      </c>
      <c r="H4373">
        <v>434416</v>
      </c>
      <c r="I4373" t="s">
        <v>34</v>
      </c>
      <c r="J4373" s="1">
        <v>45391</v>
      </c>
      <c r="K4373">
        <v>1200</v>
      </c>
      <c r="L4373" t="s">
        <v>17798</v>
      </c>
      <c r="M4373" t="s">
        <v>394</v>
      </c>
      <c r="N4373" t="s">
        <v>17799</v>
      </c>
      <c r="O4373" t="s">
        <v>17800</v>
      </c>
      <c r="P4373" t="s">
        <v>39</v>
      </c>
      <c r="Q4373">
        <v>6</v>
      </c>
      <c r="R4373" t="s">
        <v>40</v>
      </c>
      <c r="S4373" t="s">
        <v>79</v>
      </c>
      <c r="T4373">
        <v>97100</v>
      </c>
      <c r="U4373" s="1">
        <v>45580</v>
      </c>
      <c r="V4373" t="s">
        <v>155</v>
      </c>
      <c r="W4373">
        <v>182472</v>
      </c>
      <c r="X4373" t="s">
        <v>17801</v>
      </c>
      <c r="Y4373">
        <v>347</v>
      </c>
      <c r="Z4373">
        <v>2151</v>
      </c>
      <c r="AA4373">
        <v>5</v>
      </c>
      <c r="AB4373">
        <v>4302</v>
      </c>
    </row>
    <row r="4374" spans="1:28" x14ac:dyDescent="0.3">
      <c r="A4374" t="s">
        <v>28</v>
      </c>
      <c r="B4374" t="s">
        <v>29</v>
      </c>
      <c r="C4374" t="s">
        <v>44</v>
      </c>
      <c r="D4374" t="s">
        <v>349</v>
      </c>
      <c r="E4374" t="s">
        <v>32</v>
      </c>
      <c r="F4374" t="s">
        <v>175</v>
      </c>
      <c r="G4374">
        <v>41</v>
      </c>
      <c r="H4374">
        <v>432416</v>
      </c>
      <c r="I4374" t="s">
        <v>58</v>
      </c>
      <c r="J4374" s="1">
        <v>43839</v>
      </c>
      <c r="K4374">
        <v>1100</v>
      </c>
      <c r="L4374" t="s">
        <v>17802</v>
      </c>
      <c r="M4374" t="s">
        <v>434</v>
      </c>
      <c r="N4374" t="s">
        <v>17803</v>
      </c>
      <c r="O4374" t="s">
        <v>17804</v>
      </c>
      <c r="P4374" t="s">
        <v>51</v>
      </c>
      <c r="Q4374">
        <v>19</v>
      </c>
      <c r="R4374" t="s">
        <v>40</v>
      </c>
      <c r="S4374" t="s">
        <v>79</v>
      </c>
      <c r="T4374">
        <v>28504</v>
      </c>
      <c r="U4374" s="1">
        <v>45486</v>
      </c>
      <c r="V4374" t="s">
        <v>126</v>
      </c>
      <c r="W4374">
        <v>753135</v>
      </c>
      <c r="X4374" t="s">
        <v>17805</v>
      </c>
      <c r="Y4374">
        <v>536</v>
      </c>
      <c r="Z4374">
        <v>2797</v>
      </c>
      <c r="AA4374">
        <v>7</v>
      </c>
      <c r="AB4374">
        <v>7831.6</v>
      </c>
    </row>
    <row r="4375" spans="1:28" x14ac:dyDescent="0.3">
      <c r="A4375" t="s">
        <v>28</v>
      </c>
      <c r="B4375" t="s">
        <v>29</v>
      </c>
      <c r="C4375" t="s">
        <v>148</v>
      </c>
      <c r="D4375" t="s">
        <v>317</v>
      </c>
      <c r="E4375" t="s">
        <v>46</v>
      </c>
      <c r="F4375" t="s">
        <v>57</v>
      </c>
      <c r="G4375">
        <v>59</v>
      </c>
      <c r="H4375">
        <v>433955</v>
      </c>
      <c r="I4375" t="s">
        <v>34</v>
      </c>
      <c r="J4375" s="1">
        <v>45163</v>
      </c>
      <c r="K4375">
        <v>800</v>
      </c>
      <c r="L4375" t="s">
        <v>17806</v>
      </c>
      <c r="M4375" t="s">
        <v>919</v>
      </c>
      <c r="N4375" t="s">
        <v>17807</v>
      </c>
      <c r="O4375" t="s">
        <v>17808</v>
      </c>
      <c r="P4375" t="s">
        <v>39</v>
      </c>
      <c r="Q4375">
        <v>20</v>
      </c>
      <c r="R4375" t="s">
        <v>40</v>
      </c>
      <c r="S4375" t="s">
        <v>41</v>
      </c>
      <c r="T4375">
        <v>55693</v>
      </c>
      <c r="U4375" s="1">
        <v>45503</v>
      </c>
      <c r="V4375" t="s">
        <v>126</v>
      </c>
      <c r="W4375">
        <v>704063</v>
      </c>
      <c r="X4375" t="s">
        <v>17809</v>
      </c>
      <c r="Y4375">
        <v>795</v>
      </c>
      <c r="Z4375">
        <v>2119</v>
      </c>
      <c r="AA4375">
        <v>8</v>
      </c>
      <c r="AB4375">
        <v>6780.8</v>
      </c>
    </row>
    <row r="4376" spans="1:28" x14ac:dyDescent="0.3">
      <c r="A4376" t="s">
        <v>28</v>
      </c>
      <c r="B4376" t="s">
        <v>29</v>
      </c>
      <c r="C4376" t="s">
        <v>30</v>
      </c>
      <c r="D4376" t="s">
        <v>261</v>
      </c>
      <c r="E4376" t="s">
        <v>32</v>
      </c>
      <c r="F4376" t="s">
        <v>113</v>
      </c>
      <c r="G4376">
        <v>25</v>
      </c>
      <c r="H4376">
        <v>431998</v>
      </c>
      <c r="I4376" t="s">
        <v>34</v>
      </c>
      <c r="J4376" s="1">
        <v>45094</v>
      </c>
      <c r="K4376">
        <v>1100</v>
      </c>
      <c r="L4376" t="s">
        <v>17810</v>
      </c>
      <c r="M4376" t="s">
        <v>2054</v>
      </c>
      <c r="N4376" t="s">
        <v>17811</v>
      </c>
      <c r="O4376" t="s">
        <v>17812</v>
      </c>
      <c r="P4376" t="s">
        <v>51</v>
      </c>
      <c r="Q4376">
        <v>12</v>
      </c>
      <c r="R4376" t="s">
        <v>40</v>
      </c>
      <c r="S4376" t="s">
        <v>41</v>
      </c>
      <c r="T4376">
        <v>20076</v>
      </c>
      <c r="U4376" s="1">
        <v>45444</v>
      </c>
      <c r="V4376" t="s">
        <v>52</v>
      </c>
      <c r="W4376">
        <v>176788</v>
      </c>
      <c r="X4376" t="s">
        <v>17813</v>
      </c>
      <c r="Y4376">
        <v>317</v>
      </c>
      <c r="Z4376">
        <v>2149</v>
      </c>
      <c r="AA4376">
        <v>3</v>
      </c>
      <c r="AB4376">
        <v>2578.8000000000002</v>
      </c>
    </row>
    <row r="4377" spans="1:28" x14ac:dyDescent="0.3">
      <c r="A4377" t="s">
        <v>28</v>
      </c>
      <c r="B4377" t="s">
        <v>29</v>
      </c>
      <c r="C4377" t="s">
        <v>30</v>
      </c>
      <c r="D4377" t="s">
        <v>467</v>
      </c>
      <c r="E4377" t="s">
        <v>56</v>
      </c>
      <c r="F4377" t="s">
        <v>83</v>
      </c>
      <c r="G4377">
        <v>26</v>
      </c>
      <c r="H4377">
        <v>422980</v>
      </c>
      <c r="I4377" t="s">
        <v>58</v>
      </c>
      <c r="J4377" s="1">
        <v>45095</v>
      </c>
      <c r="K4377">
        <v>950</v>
      </c>
      <c r="L4377" t="s">
        <v>4399</v>
      </c>
      <c r="M4377" t="s">
        <v>670</v>
      </c>
      <c r="N4377" t="s">
        <v>17814</v>
      </c>
      <c r="O4377" t="s">
        <v>17815</v>
      </c>
      <c r="P4377" t="s">
        <v>51</v>
      </c>
      <c r="Q4377">
        <v>14</v>
      </c>
      <c r="R4377" t="s">
        <v>40</v>
      </c>
      <c r="S4377" t="s">
        <v>118</v>
      </c>
      <c r="T4377">
        <v>85999</v>
      </c>
      <c r="U4377" s="1">
        <v>45292</v>
      </c>
      <c r="V4377" t="s">
        <v>111</v>
      </c>
      <c r="W4377">
        <v>157169</v>
      </c>
      <c r="X4377" t="s">
        <v>17816</v>
      </c>
      <c r="Y4377">
        <v>217</v>
      </c>
      <c r="Z4377">
        <v>747</v>
      </c>
      <c r="AA4377">
        <v>1</v>
      </c>
      <c r="AB4377">
        <v>298.8</v>
      </c>
    </row>
    <row r="4378" spans="1:28" x14ac:dyDescent="0.3">
      <c r="A4378" t="s">
        <v>28</v>
      </c>
      <c r="B4378" t="s">
        <v>29</v>
      </c>
      <c r="C4378" t="s">
        <v>91</v>
      </c>
      <c r="D4378" t="s">
        <v>220</v>
      </c>
      <c r="E4378" t="s">
        <v>46</v>
      </c>
      <c r="F4378" t="s">
        <v>99</v>
      </c>
      <c r="G4378">
        <v>54</v>
      </c>
      <c r="H4378">
        <v>432896</v>
      </c>
      <c r="I4378" t="s">
        <v>34</v>
      </c>
      <c r="J4378" s="1">
        <v>44312</v>
      </c>
      <c r="K4378">
        <v>1100</v>
      </c>
      <c r="L4378" t="s">
        <v>17817</v>
      </c>
      <c r="M4378" t="s">
        <v>372</v>
      </c>
      <c r="N4378" t="s">
        <v>17818</v>
      </c>
      <c r="O4378" t="s">
        <v>17819</v>
      </c>
      <c r="P4378" t="s">
        <v>39</v>
      </c>
      <c r="Q4378">
        <v>8</v>
      </c>
      <c r="R4378" t="s">
        <v>88</v>
      </c>
      <c r="S4378" t="s">
        <v>118</v>
      </c>
      <c r="T4378">
        <v>44239</v>
      </c>
      <c r="U4378" s="1">
        <v>45358</v>
      </c>
      <c r="V4378" t="s">
        <v>72</v>
      </c>
      <c r="W4378">
        <v>296722</v>
      </c>
      <c r="X4378" t="s">
        <v>17414</v>
      </c>
      <c r="Y4378">
        <v>429</v>
      </c>
      <c r="Z4378">
        <v>829</v>
      </c>
      <c r="AA4378">
        <v>6</v>
      </c>
      <c r="AB4378" s="2" t="s">
        <v>17820</v>
      </c>
    </row>
    <row r="4379" spans="1:28" x14ac:dyDescent="0.3">
      <c r="A4379" t="s">
        <v>28</v>
      </c>
      <c r="B4379" t="s">
        <v>29</v>
      </c>
      <c r="C4379" t="s">
        <v>54</v>
      </c>
      <c r="D4379" t="s">
        <v>274</v>
      </c>
      <c r="E4379" t="s">
        <v>46</v>
      </c>
      <c r="F4379" t="s">
        <v>47</v>
      </c>
      <c r="G4379">
        <v>10</v>
      </c>
      <c r="H4379">
        <v>407932</v>
      </c>
      <c r="I4379" t="s">
        <v>58</v>
      </c>
      <c r="J4379" s="1">
        <v>44742</v>
      </c>
      <c r="K4379">
        <v>1200</v>
      </c>
      <c r="L4379" t="s">
        <v>7574</v>
      </c>
      <c r="M4379" t="s">
        <v>334</v>
      </c>
      <c r="N4379" t="s">
        <v>17821</v>
      </c>
      <c r="O4379" t="s">
        <v>17822</v>
      </c>
      <c r="P4379" t="s">
        <v>51</v>
      </c>
      <c r="Q4379">
        <v>14</v>
      </c>
      <c r="R4379" t="s">
        <v>40</v>
      </c>
      <c r="S4379" t="s">
        <v>118</v>
      </c>
      <c r="T4379">
        <v>61633</v>
      </c>
      <c r="U4379" s="1">
        <v>45332</v>
      </c>
      <c r="V4379" t="s">
        <v>119</v>
      </c>
      <c r="W4379">
        <v>790658</v>
      </c>
      <c r="X4379" t="s">
        <v>17823</v>
      </c>
      <c r="Y4379">
        <v>417</v>
      </c>
      <c r="Z4379">
        <v>836</v>
      </c>
      <c r="AA4379">
        <v>5</v>
      </c>
      <c r="AB4379">
        <v>1672</v>
      </c>
    </row>
    <row r="4380" spans="1:28" x14ac:dyDescent="0.3">
      <c r="A4380" t="s">
        <v>28</v>
      </c>
      <c r="B4380" t="s">
        <v>29</v>
      </c>
      <c r="C4380" t="s">
        <v>30</v>
      </c>
      <c r="D4380" t="s">
        <v>442</v>
      </c>
      <c r="E4380" t="s">
        <v>32</v>
      </c>
      <c r="F4380" t="s">
        <v>135</v>
      </c>
      <c r="G4380">
        <v>9</v>
      </c>
      <c r="H4380">
        <v>424816</v>
      </c>
      <c r="I4380" t="s">
        <v>34</v>
      </c>
      <c r="J4380" s="1">
        <v>44511</v>
      </c>
      <c r="K4380">
        <v>1000</v>
      </c>
      <c r="L4380" t="s">
        <v>17824</v>
      </c>
      <c r="M4380" t="s">
        <v>434</v>
      </c>
      <c r="N4380" t="s">
        <v>17825</v>
      </c>
      <c r="O4380" t="s">
        <v>17826</v>
      </c>
      <c r="P4380" t="s">
        <v>87</v>
      </c>
      <c r="Q4380">
        <v>20</v>
      </c>
      <c r="R4380" t="s">
        <v>40</v>
      </c>
      <c r="S4380" t="s">
        <v>41</v>
      </c>
      <c r="T4380">
        <v>77132</v>
      </c>
      <c r="U4380" s="1">
        <v>45624</v>
      </c>
      <c r="V4380" t="s">
        <v>42</v>
      </c>
      <c r="W4380">
        <v>508172</v>
      </c>
      <c r="X4380" t="s">
        <v>6939</v>
      </c>
      <c r="Y4380">
        <v>350</v>
      </c>
      <c r="Z4380">
        <v>1944</v>
      </c>
      <c r="AA4380">
        <v>5</v>
      </c>
      <c r="AB4380">
        <v>3888</v>
      </c>
    </row>
    <row r="4381" spans="1:28" x14ac:dyDescent="0.3">
      <c r="A4381" t="s">
        <v>28</v>
      </c>
      <c r="B4381" t="s">
        <v>29</v>
      </c>
      <c r="C4381" t="s">
        <v>91</v>
      </c>
      <c r="D4381" t="s">
        <v>149</v>
      </c>
      <c r="E4381" t="s">
        <v>32</v>
      </c>
      <c r="F4381" t="s">
        <v>106</v>
      </c>
      <c r="G4381">
        <v>8</v>
      </c>
      <c r="H4381">
        <v>419372</v>
      </c>
      <c r="I4381" t="s">
        <v>34</v>
      </c>
      <c r="J4381" s="1">
        <v>45104</v>
      </c>
      <c r="K4381">
        <v>800</v>
      </c>
      <c r="L4381" t="s">
        <v>17827</v>
      </c>
      <c r="M4381" t="s">
        <v>2124</v>
      </c>
      <c r="N4381" t="s">
        <v>17828</v>
      </c>
      <c r="O4381" t="s">
        <v>17829</v>
      </c>
      <c r="P4381" t="s">
        <v>51</v>
      </c>
      <c r="Q4381">
        <v>3</v>
      </c>
      <c r="R4381" t="s">
        <v>40</v>
      </c>
      <c r="S4381" t="s">
        <v>79</v>
      </c>
      <c r="T4381">
        <v>90568</v>
      </c>
      <c r="U4381" s="1">
        <v>45620</v>
      </c>
      <c r="V4381" t="s">
        <v>42</v>
      </c>
      <c r="W4381">
        <v>925332</v>
      </c>
      <c r="X4381" t="s">
        <v>17830</v>
      </c>
      <c r="Y4381">
        <v>273</v>
      </c>
      <c r="Z4381">
        <v>524</v>
      </c>
      <c r="AA4381">
        <v>5</v>
      </c>
      <c r="AB4381">
        <v>1048</v>
      </c>
    </row>
    <row r="4382" spans="1:28" x14ac:dyDescent="0.3">
      <c r="A4382" t="s">
        <v>28</v>
      </c>
      <c r="B4382" t="s">
        <v>29</v>
      </c>
      <c r="C4382" t="s">
        <v>44</v>
      </c>
      <c r="D4382" t="s">
        <v>227</v>
      </c>
      <c r="E4382" t="s">
        <v>56</v>
      </c>
      <c r="F4382" t="s">
        <v>106</v>
      </c>
      <c r="G4382">
        <v>20</v>
      </c>
      <c r="H4382">
        <v>429499</v>
      </c>
      <c r="I4382" t="s">
        <v>34</v>
      </c>
      <c r="J4382" s="1">
        <v>45189</v>
      </c>
      <c r="K4382">
        <v>950</v>
      </c>
      <c r="L4382" t="s">
        <v>17831</v>
      </c>
      <c r="M4382" t="s">
        <v>423</v>
      </c>
      <c r="N4382" t="s">
        <v>17832</v>
      </c>
      <c r="O4382" t="s">
        <v>17833</v>
      </c>
      <c r="P4382" t="s">
        <v>87</v>
      </c>
      <c r="Q4382">
        <v>12</v>
      </c>
      <c r="R4382" t="s">
        <v>88</v>
      </c>
      <c r="S4382" t="s">
        <v>118</v>
      </c>
      <c r="T4382">
        <v>91484</v>
      </c>
      <c r="U4382" s="1">
        <v>45554</v>
      </c>
      <c r="V4382" t="s">
        <v>180</v>
      </c>
      <c r="W4382">
        <v>272095</v>
      </c>
      <c r="X4382" t="s">
        <v>17834</v>
      </c>
      <c r="Y4382">
        <v>692</v>
      </c>
      <c r="Z4382">
        <v>566</v>
      </c>
      <c r="AA4382">
        <v>3</v>
      </c>
      <c r="AB4382">
        <v>679.2</v>
      </c>
    </row>
    <row r="4383" spans="1:28" x14ac:dyDescent="0.3">
      <c r="A4383" t="s">
        <v>28</v>
      </c>
      <c r="B4383" t="s">
        <v>29</v>
      </c>
      <c r="C4383" t="s">
        <v>54</v>
      </c>
      <c r="D4383" t="s">
        <v>338</v>
      </c>
      <c r="E4383" t="s">
        <v>56</v>
      </c>
      <c r="F4383" t="s">
        <v>113</v>
      </c>
      <c r="G4383">
        <v>29</v>
      </c>
      <c r="H4383">
        <v>422759</v>
      </c>
      <c r="I4383" t="s">
        <v>58</v>
      </c>
      <c r="J4383" s="1">
        <v>45115</v>
      </c>
      <c r="K4383">
        <v>950</v>
      </c>
      <c r="L4383" t="s">
        <v>17835</v>
      </c>
      <c r="M4383" t="s">
        <v>152</v>
      </c>
      <c r="N4383" t="s">
        <v>17836</v>
      </c>
      <c r="O4383" t="s">
        <v>17837</v>
      </c>
      <c r="P4383" t="s">
        <v>51</v>
      </c>
      <c r="Q4383">
        <v>16</v>
      </c>
      <c r="R4383" t="s">
        <v>88</v>
      </c>
      <c r="S4383" t="s">
        <v>79</v>
      </c>
      <c r="T4383">
        <v>29301</v>
      </c>
      <c r="U4383" s="1">
        <v>45551</v>
      </c>
      <c r="V4383" t="s">
        <v>180</v>
      </c>
      <c r="W4383">
        <v>733936</v>
      </c>
      <c r="X4383" t="s">
        <v>17838</v>
      </c>
      <c r="Y4383">
        <v>579</v>
      </c>
      <c r="Z4383">
        <v>1527</v>
      </c>
      <c r="AA4383">
        <v>2</v>
      </c>
      <c r="AB4383" s="2" t="s">
        <v>12123</v>
      </c>
    </row>
    <row r="4384" spans="1:28" x14ac:dyDescent="0.3">
      <c r="A4384" t="s">
        <v>28</v>
      </c>
      <c r="B4384" t="s">
        <v>29</v>
      </c>
      <c r="C4384" t="s">
        <v>44</v>
      </c>
      <c r="D4384" t="s">
        <v>546</v>
      </c>
      <c r="E4384" t="s">
        <v>32</v>
      </c>
      <c r="F4384" t="s">
        <v>150</v>
      </c>
      <c r="G4384">
        <v>52</v>
      </c>
      <c r="H4384">
        <v>433300</v>
      </c>
      <c r="I4384" t="s">
        <v>34</v>
      </c>
      <c r="J4384" s="1">
        <v>45281</v>
      </c>
      <c r="K4384">
        <v>1100</v>
      </c>
      <c r="L4384" t="s">
        <v>17839</v>
      </c>
      <c r="M4384" t="s">
        <v>1017</v>
      </c>
      <c r="N4384" t="s">
        <v>17840</v>
      </c>
      <c r="O4384" t="s">
        <v>17841</v>
      </c>
      <c r="P4384" t="s">
        <v>39</v>
      </c>
      <c r="Q4384">
        <v>19</v>
      </c>
      <c r="R4384" t="s">
        <v>88</v>
      </c>
      <c r="S4384" t="s">
        <v>118</v>
      </c>
      <c r="T4384">
        <v>74820</v>
      </c>
      <c r="U4384" s="1">
        <v>45432</v>
      </c>
      <c r="V4384" t="s">
        <v>140</v>
      </c>
      <c r="W4384">
        <v>887362</v>
      </c>
      <c r="X4384" t="s">
        <v>17842</v>
      </c>
      <c r="Y4384">
        <v>968</v>
      </c>
      <c r="Z4384">
        <v>2383</v>
      </c>
      <c r="AA4384">
        <v>5</v>
      </c>
      <c r="AB4384">
        <v>4766</v>
      </c>
    </row>
    <row r="4385" spans="1:28" x14ac:dyDescent="0.3">
      <c r="A4385" t="s">
        <v>28</v>
      </c>
      <c r="B4385" t="s">
        <v>29</v>
      </c>
      <c r="C4385" t="s">
        <v>157</v>
      </c>
      <c r="D4385" t="s">
        <v>467</v>
      </c>
      <c r="E4385" t="s">
        <v>32</v>
      </c>
      <c r="F4385" t="s">
        <v>355</v>
      </c>
      <c r="G4385">
        <v>13</v>
      </c>
      <c r="H4385">
        <v>414554</v>
      </c>
      <c r="I4385" t="s">
        <v>58</v>
      </c>
      <c r="J4385" s="1">
        <v>44100</v>
      </c>
      <c r="K4385">
        <v>1200</v>
      </c>
      <c r="L4385" t="s">
        <v>17843</v>
      </c>
      <c r="M4385" t="s">
        <v>1017</v>
      </c>
      <c r="N4385" t="s">
        <v>17844</v>
      </c>
      <c r="O4385" t="s">
        <v>17845</v>
      </c>
      <c r="P4385" t="s">
        <v>71</v>
      </c>
      <c r="Q4385">
        <v>13</v>
      </c>
      <c r="R4385" t="s">
        <v>88</v>
      </c>
      <c r="S4385" t="s">
        <v>79</v>
      </c>
      <c r="T4385">
        <v>98362</v>
      </c>
      <c r="U4385" s="1">
        <v>45525</v>
      </c>
      <c r="V4385" t="s">
        <v>64</v>
      </c>
      <c r="W4385">
        <v>467373</v>
      </c>
      <c r="X4385" t="s">
        <v>17846</v>
      </c>
      <c r="Y4385">
        <v>613</v>
      </c>
      <c r="Z4385">
        <v>2461</v>
      </c>
      <c r="AA4385">
        <v>3</v>
      </c>
      <c r="AB4385" s="2" t="s">
        <v>17847</v>
      </c>
    </row>
    <row r="4386" spans="1:28" x14ac:dyDescent="0.3">
      <c r="A4386" t="s">
        <v>28</v>
      </c>
      <c r="B4386" t="s">
        <v>29</v>
      </c>
      <c r="C4386" t="s">
        <v>91</v>
      </c>
      <c r="D4386" t="s">
        <v>220</v>
      </c>
      <c r="E4386" t="s">
        <v>32</v>
      </c>
      <c r="F4386" t="s">
        <v>150</v>
      </c>
      <c r="G4386">
        <v>4</v>
      </c>
      <c r="H4386">
        <v>411509</v>
      </c>
      <c r="I4386" t="s">
        <v>58</v>
      </c>
      <c r="J4386" s="1">
        <v>45125</v>
      </c>
      <c r="K4386">
        <v>1200</v>
      </c>
      <c r="L4386" t="s">
        <v>17848</v>
      </c>
      <c r="M4386" t="s">
        <v>1409</v>
      </c>
      <c r="N4386" t="s">
        <v>17849</v>
      </c>
      <c r="O4386" t="s">
        <v>17850</v>
      </c>
      <c r="P4386" t="s">
        <v>39</v>
      </c>
      <c r="Q4386">
        <v>14</v>
      </c>
      <c r="R4386" t="s">
        <v>88</v>
      </c>
      <c r="S4386" t="s">
        <v>41</v>
      </c>
      <c r="T4386">
        <v>15731</v>
      </c>
      <c r="U4386" s="1">
        <v>45398</v>
      </c>
      <c r="V4386" t="s">
        <v>80</v>
      </c>
      <c r="W4386">
        <v>930676</v>
      </c>
      <c r="X4386" t="s">
        <v>17851</v>
      </c>
      <c r="Y4386">
        <v>791</v>
      </c>
      <c r="Z4386">
        <v>627</v>
      </c>
      <c r="AA4386">
        <v>8</v>
      </c>
      <c r="AB4386">
        <v>2006.4</v>
      </c>
    </row>
    <row r="4387" spans="1:28" x14ac:dyDescent="0.3">
      <c r="A4387" t="s">
        <v>28</v>
      </c>
      <c r="B4387" t="s">
        <v>29</v>
      </c>
      <c r="C4387" t="s">
        <v>91</v>
      </c>
      <c r="D4387" t="s">
        <v>611</v>
      </c>
      <c r="E4387" t="s">
        <v>46</v>
      </c>
      <c r="F4387" t="s">
        <v>83</v>
      </c>
      <c r="G4387">
        <v>10</v>
      </c>
      <c r="H4387">
        <v>432518</v>
      </c>
      <c r="I4387" t="s">
        <v>58</v>
      </c>
      <c r="J4387" s="1">
        <v>45048</v>
      </c>
      <c r="K4387">
        <v>950</v>
      </c>
      <c r="L4387" t="s">
        <v>17852</v>
      </c>
      <c r="M4387" t="s">
        <v>506</v>
      </c>
      <c r="N4387" t="s">
        <v>17853</v>
      </c>
      <c r="O4387" t="s">
        <v>17854</v>
      </c>
      <c r="P4387" t="s">
        <v>71</v>
      </c>
      <c r="Q4387">
        <v>18</v>
      </c>
      <c r="R4387" t="s">
        <v>40</v>
      </c>
      <c r="S4387" t="s">
        <v>79</v>
      </c>
      <c r="T4387">
        <v>43937</v>
      </c>
      <c r="U4387" s="1">
        <v>45510</v>
      </c>
      <c r="V4387" t="s">
        <v>64</v>
      </c>
      <c r="W4387">
        <v>230430</v>
      </c>
      <c r="X4387" t="s">
        <v>17855</v>
      </c>
      <c r="Y4387">
        <v>981</v>
      </c>
      <c r="Z4387">
        <v>782</v>
      </c>
      <c r="AA4387">
        <v>1</v>
      </c>
      <c r="AB4387">
        <v>312.8</v>
      </c>
    </row>
    <row r="4388" spans="1:28" x14ac:dyDescent="0.3">
      <c r="A4388" t="s">
        <v>28</v>
      </c>
      <c r="B4388" t="s">
        <v>29</v>
      </c>
      <c r="C4388" t="s">
        <v>148</v>
      </c>
      <c r="D4388" t="s">
        <v>560</v>
      </c>
      <c r="E4388" t="s">
        <v>32</v>
      </c>
      <c r="F4388" t="s">
        <v>33</v>
      </c>
      <c r="G4388">
        <v>82</v>
      </c>
      <c r="H4388">
        <v>421179</v>
      </c>
      <c r="I4388" t="s">
        <v>34</v>
      </c>
      <c r="J4388" s="1">
        <v>44236</v>
      </c>
      <c r="K4388">
        <v>800</v>
      </c>
      <c r="L4388" t="s">
        <v>17856</v>
      </c>
      <c r="M4388" t="s">
        <v>2538</v>
      </c>
      <c r="N4388" t="s">
        <v>17857</v>
      </c>
      <c r="O4388" t="s">
        <v>17858</v>
      </c>
      <c r="P4388" t="s">
        <v>39</v>
      </c>
      <c r="Q4388">
        <v>10</v>
      </c>
      <c r="R4388" t="s">
        <v>40</v>
      </c>
      <c r="S4388" t="s">
        <v>63</v>
      </c>
      <c r="T4388">
        <v>85291</v>
      </c>
      <c r="U4388" s="1">
        <v>45463</v>
      </c>
      <c r="V4388" t="s">
        <v>52</v>
      </c>
      <c r="W4388">
        <v>499029</v>
      </c>
      <c r="X4388" t="s">
        <v>17859</v>
      </c>
      <c r="Y4388">
        <v>677</v>
      </c>
      <c r="Z4388">
        <v>1778</v>
      </c>
      <c r="AA4388">
        <v>5</v>
      </c>
      <c r="AB4388">
        <v>3556</v>
      </c>
    </row>
    <row r="4389" spans="1:28" x14ac:dyDescent="0.3">
      <c r="A4389" t="s">
        <v>28</v>
      </c>
      <c r="B4389" t="s">
        <v>29</v>
      </c>
      <c r="C4389" t="s">
        <v>30</v>
      </c>
      <c r="D4389" t="s">
        <v>364</v>
      </c>
      <c r="E4389" t="s">
        <v>46</v>
      </c>
      <c r="F4389" t="s">
        <v>106</v>
      </c>
      <c r="G4389">
        <v>4</v>
      </c>
      <c r="H4389">
        <v>438317</v>
      </c>
      <c r="I4389" t="s">
        <v>58</v>
      </c>
      <c r="J4389" s="1">
        <v>44391</v>
      </c>
      <c r="K4389">
        <v>1300</v>
      </c>
      <c r="L4389" t="s">
        <v>16372</v>
      </c>
      <c r="M4389" t="s">
        <v>2538</v>
      </c>
      <c r="N4389" t="s">
        <v>17860</v>
      </c>
      <c r="O4389" t="s">
        <v>17861</v>
      </c>
      <c r="P4389" t="s">
        <v>87</v>
      </c>
      <c r="Q4389">
        <v>11</v>
      </c>
      <c r="R4389" t="s">
        <v>40</v>
      </c>
      <c r="S4389" t="s">
        <v>79</v>
      </c>
      <c r="T4389">
        <v>82640</v>
      </c>
      <c r="U4389" s="1">
        <v>45570</v>
      </c>
      <c r="V4389" t="s">
        <v>155</v>
      </c>
      <c r="W4389">
        <v>600624</v>
      </c>
      <c r="X4389" t="s">
        <v>17862</v>
      </c>
      <c r="Y4389">
        <v>771</v>
      </c>
      <c r="Z4389">
        <v>791</v>
      </c>
      <c r="AA4389">
        <v>4</v>
      </c>
      <c r="AB4389" s="2" t="s">
        <v>12288</v>
      </c>
    </row>
    <row r="4390" spans="1:28" x14ac:dyDescent="0.3">
      <c r="A4390" t="s">
        <v>28</v>
      </c>
      <c r="B4390" t="s">
        <v>29</v>
      </c>
      <c r="C4390" t="s">
        <v>91</v>
      </c>
      <c r="D4390" t="s">
        <v>163</v>
      </c>
      <c r="E4390" t="s">
        <v>56</v>
      </c>
      <c r="F4390" t="s">
        <v>106</v>
      </c>
      <c r="G4390">
        <v>74</v>
      </c>
      <c r="H4390">
        <v>420993</v>
      </c>
      <c r="I4390" t="s">
        <v>34</v>
      </c>
      <c r="J4390" s="1">
        <v>44812</v>
      </c>
      <c r="K4390">
        <v>1400</v>
      </c>
      <c r="L4390" t="s">
        <v>17863</v>
      </c>
      <c r="M4390" t="s">
        <v>287</v>
      </c>
      <c r="N4390" t="s">
        <v>17864</v>
      </c>
      <c r="O4390" t="s">
        <v>17865</v>
      </c>
      <c r="P4390" t="s">
        <v>87</v>
      </c>
      <c r="Q4390">
        <v>15</v>
      </c>
      <c r="R4390" t="s">
        <v>40</v>
      </c>
      <c r="S4390" t="s">
        <v>118</v>
      </c>
      <c r="T4390">
        <v>81047</v>
      </c>
      <c r="U4390" s="1">
        <v>45323</v>
      </c>
      <c r="V4390" t="s">
        <v>119</v>
      </c>
      <c r="W4390">
        <v>323242</v>
      </c>
      <c r="X4390" t="s">
        <v>17866</v>
      </c>
      <c r="Y4390">
        <v>768</v>
      </c>
      <c r="Z4390">
        <v>2390</v>
      </c>
      <c r="AA4390">
        <v>2</v>
      </c>
      <c r="AB4390">
        <v>1912</v>
      </c>
    </row>
    <row r="4391" spans="1:28" x14ac:dyDescent="0.3">
      <c r="A4391" t="s">
        <v>28</v>
      </c>
      <c r="B4391" t="s">
        <v>29</v>
      </c>
      <c r="C4391" t="s">
        <v>44</v>
      </c>
      <c r="D4391" t="s">
        <v>616</v>
      </c>
      <c r="E4391" t="s">
        <v>32</v>
      </c>
      <c r="F4391" t="s">
        <v>33</v>
      </c>
      <c r="G4391">
        <v>33</v>
      </c>
      <c r="H4391">
        <v>405677</v>
      </c>
      <c r="I4391" t="s">
        <v>58</v>
      </c>
      <c r="J4391" s="1">
        <v>45167</v>
      </c>
      <c r="K4391">
        <v>950</v>
      </c>
      <c r="L4391" t="s">
        <v>17867</v>
      </c>
      <c r="M4391" t="s">
        <v>36</v>
      </c>
      <c r="N4391" t="s">
        <v>17868</v>
      </c>
      <c r="O4391" t="s">
        <v>17869</v>
      </c>
      <c r="P4391" t="s">
        <v>87</v>
      </c>
      <c r="Q4391">
        <v>8</v>
      </c>
      <c r="R4391" t="s">
        <v>40</v>
      </c>
      <c r="S4391" t="s">
        <v>41</v>
      </c>
      <c r="T4391">
        <v>73669</v>
      </c>
      <c r="U4391" s="1">
        <v>45325</v>
      </c>
      <c r="V4391" t="s">
        <v>119</v>
      </c>
      <c r="W4391">
        <v>560563</v>
      </c>
      <c r="X4391" t="s">
        <v>17870</v>
      </c>
      <c r="Y4391">
        <v>393</v>
      </c>
      <c r="Z4391">
        <v>1038</v>
      </c>
      <c r="AA4391">
        <v>5</v>
      </c>
      <c r="AB4391">
        <v>2076</v>
      </c>
    </row>
    <row r="4392" spans="1:28" x14ac:dyDescent="0.3">
      <c r="A4392" t="s">
        <v>28</v>
      </c>
      <c r="B4392" t="s">
        <v>29</v>
      </c>
      <c r="C4392" t="s">
        <v>54</v>
      </c>
      <c r="D4392" t="s">
        <v>82</v>
      </c>
      <c r="E4392" t="s">
        <v>56</v>
      </c>
      <c r="F4392" t="s">
        <v>175</v>
      </c>
      <c r="G4392">
        <v>38</v>
      </c>
      <c r="H4392">
        <v>408601</v>
      </c>
      <c r="I4392" t="s">
        <v>58</v>
      </c>
      <c r="J4392" s="1">
        <v>45298</v>
      </c>
      <c r="K4392">
        <v>1100</v>
      </c>
      <c r="L4392" t="s">
        <v>15899</v>
      </c>
      <c r="M4392" t="s">
        <v>506</v>
      </c>
      <c r="N4392" t="s">
        <v>17871</v>
      </c>
      <c r="O4392" t="s">
        <v>17872</v>
      </c>
      <c r="P4392" t="s">
        <v>87</v>
      </c>
      <c r="Q4392">
        <v>5</v>
      </c>
      <c r="R4392" t="s">
        <v>40</v>
      </c>
      <c r="S4392" t="s">
        <v>118</v>
      </c>
      <c r="T4392">
        <v>71330</v>
      </c>
      <c r="U4392" s="1">
        <v>45407</v>
      </c>
      <c r="V4392" t="s">
        <v>80</v>
      </c>
      <c r="W4392">
        <v>463954</v>
      </c>
      <c r="X4392" t="s">
        <v>17873</v>
      </c>
      <c r="Y4392">
        <v>439</v>
      </c>
      <c r="Z4392">
        <v>1818</v>
      </c>
      <c r="AA4392">
        <v>1</v>
      </c>
      <c r="AB4392">
        <v>727.2</v>
      </c>
    </row>
    <row r="4393" spans="1:28" x14ac:dyDescent="0.3">
      <c r="A4393" t="s">
        <v>28</v>
      </c>
      <c r="B4393" t="s">
        <v>29</v>
      </c>
      <c r="C4393" t="s">
        <v>148</v>
      </c>
      <c r="D4393" t="s">
        <v>45</v>
      </c>
      <c r="E4393" t="s">
        <v>46</v>
      </c>
      <c r="F4393" t="s">
        <v>33</v>
      </c>
      <c r="G4393">
        <v>16</v>
      </c>
      <c r="H4393">
        <v>416315</v>
      </c>
      <c r="I4393" t="s">
        <v>58</v>
      </c>
      <c r="J4393" s="1">
        <v>44297</v>
      </c>
      <c r="K4393">
        <v>1300</v>
      </c>
      <c r="L4393" t="s">
        <v>17874</v>
      </c>
      <c r="M4393" t="s">
        <v>308</v>
      </c>
      <c r="N4393" t="s">
        <v>17875</v>
      </c>
      <c r="O4393" t="s">
        <v>17876</v>
      </c>
      <c r="P4393" t="s">
        <v>39</v>
      </c>
      <c r="Q4393">
        <v>9</v>
      </c>
      <c r="R4393" t="s">
        <v>40</v>
      </c>
      <c r="S4393" t="s">
        <v>63</v>
      </c>
      <c r="T4393">
        <v>19060</v>
      </c>
      <c r="U4393" s="1">
        <v>45534</v>
      </c>
      <c r="V4393" t="s">
        <v>64</v>
      </c>
      <c r="W4393">
        <v>126411</v>
      </c>
      <c r="X4393" t="s">
        <v>17877</v>
      </c>
      <c r="Y4393">
        <v>481</v>
      </c>
      <c r="Z4393">
        <v>2152</v>
      </c>
      <c r="AA4393">
        <v>6</v>
      </c>
      <c r="AB4393">
        <v>5164.8</v>
      </c>
    </row>
    <row r="4394" spans="1:28" x14ac:dyDescent="0.3">
      <c r="A4394" t="s">
        <v>28</v>
      </c>
      <c r="B4394" t="s">
        <v>29</v>
      </c>
      <c r="C4394" t="s">
        <v>148</v>
      </c>
      <c r="D4394" t="s">
        <v>142</v>
      </c>
      <c r="E4394" t="s">
        <v>46</v>
      </c>
      <c r="F4394" t="s">
        <v>33</v>
      </c>
      <c r="G4394">
        <v>38</v>
      </c>
      <c r="H4394">
        <v>417891</v>
      </c>
      <c r="I4394" t="s">
        <v>58</v>
      </c>
      <c r="J4394" s="1">
        <v>44859</v>
      </c>
      <c r="K4394">
        <v>1300</v>
      </c>
      <c r="L4394" t="s">
        <v>17878</v>
      </c>
      <c r="M4394" t="s">
        <v>256</v>
      </c>
      <c r="N4394" t="s">
        <v>17879</v>
      </c>
      <c r="O4394" t="s">
        <v>17880</v>
      </c>
      <c r="P4394" t="s">
        <v>87</v>
      </c>
      <c r="Q4394">
        <v>8</v>
      </c>
      <c r="R4394" t="s">
        <v>88</v>
      </c>
      <c r="S4394" t="s">
        <v>118</v>
      </c>
      <c r="T4394">
        <v>13571</v>
      </c>
      <c r="U4394" s="1">
        <v>45296</v>
      </c>
      <c r="V4394" t="s">
        <v>111</v>
      </c>
      <c r="W4394">
        <v>825249</v>
      </c>
      <c r="X4394" t="s">
        <v>17881</v>
      </c>
      <c r="Y4394">
        <v>752</v>
      </c>
      <c r="Z4394">
        <v>762</v>
      </c>
      <c r="AA4394">
        <v>3</v>
      </c>
      <c r="AB4394" s="2" t="s">
        <v>8669</v>
      </c>
    </row>
    <row r="4395" spans="1:28" x14ac:dyDescent="0.3">
      <c r="A4395" t="s">
        <v>28</v>
      </c>
      <c r="B4395" t="s">
        <v>29</v>
      </c>
      <c r="C4395" t="s">
        <v>193</v>
      </c>
      <c r="D4395" t="s">
        <v>254</v>
      </c>
      <c r="E4395" t="s">
        <v>46</v>
      </c>
      <c r="F4395" t="s">
        <v>113</v>
      </c>
      <c r="G4395">
        <v>93</v>
      </c>
      <c r="H4395">
        <v>401197</v>
      </c>
      <c r="I4395" t="s">
        <v>58</v>
      </c>
      <c r="J4395" s="1">
        <v>44584</v>
      </c>
      <c r="K4395">
        <v>1300</v>
      </c>
      <c r="L4395" t="s">
        <v>17882</v>
      </c>
      <c r="M4395" t="s">
        <v>319</v>
      </c>
      <c r="N4395" t="s">
        <v>17883</v>
      </c>
      <c r="O4395" t="s">
        <v>17884</v>
      </c>
      <c r="P4395" t="s">
        <v>51</v>
      </c>
      <c r="Q4395">
        <v>20</v>
      </c>
      <c r="R4395" t="s">
        <v>88</v>
      </c>
      <c r="S4395" t="s">
        <v>41</v>
      </c>
      <c r="T4395">
        <v>90169</v>
      </c>
      <c r="U4395" s="1">
        <v>45318</v>
      </c>
      <c r="V4395" t="s">
        <v>111</v>
      </c>
      <c r="W4395">
        <v>948145</v>
      </c>
      <c r="X4395" t="s">
        <v>17885</v>
      </c>
      <c r="Y4395">
        <v>527</v>
      </c>
      <c r="Z4395">
        <v>1532</v>
      </c>
      <c r="AA4395">
        <v>8</v>
      </c>
      <c r="AB4395" s="2" t="s">
        <v>17886</v>
      </c>
    </row>
    <row r="4396" spans="1:28" x14ac:dyDescent="0.3">
      <c r="A4396" t="s">
        <v>28</v>
      </c>
      <c r="B4396" t="s">
        <v>29</v>
      </c>
      <c r="C4396" t="s">
        <v>54</v>
      </c>
      <c r="D4396" t="s">
        <v>611</v>
      </c>
      <c r="E4396" t="s">
        <v>46</v>
      </c>
      <c r="F4396" t="s">
        <v>150</v>
      </c>
      <c r="G4396">
        <v>51</v>
      </c>
      <c r="H4396">
        <v>400945</v>
      </c>
      <c r="I4396" t="s">
        <v>58</v>
      </c>
      <c r="J4396" s="1">
        <v>45340</v>
      </c>
      <c r="K4396">
        <v>800</v>
      </c>
      <c r="L4396" t="s">
        <v>17887</v>
      </c>
      <c r="M4396" t="s">
        <v>1356</v>
      </c>
      <c r="N4396" t="s">
        <v>17888</v>
      </c>
      <c r="O4396" t="s">
        <v>17889</v>
      </c>
      <c r="P4396" t="s">
        <v>51</v>
      </c>
      <c r="Q4396">
        <v>12</v>
      </c>
      <c r="R4396" t="s">
        <v>88</v>
      </c>
      <c r="S4396" t="s">
        <v>118</v>
      </c>
      <c r="T4396">
        <v>46385</v>
      </c>
      <c r="U4396" s="1">
        <v>45621</v>
      </c>
      <c r="V4396" t="s">
        <v>42</v>
      </c>
      <c r="W4396">
        <v>508761</v>
      </c>
      <c r="X4396" t="s">
        <v>17890</v>
      </c>
      <c r="Y4396">
        <v>791</v>
      </c>
      <c r="Z4396">
        <v>1015</v>
      </c>
      <c r="AA4396">
        <v>1</v>
      </c>
      <c r="AB4396">
        <v>406</v>
      </c>
    </row>
    <row r="4397" spans="1:28" x14ac:dyDescent="0.3">
      <c r="A4397" t="s">
        <v>28</v>
      </c>
      <c r="B4397" t="s">
        <v>29</v>
      </c>
      <c r="C4397" t="s">
        <v>66</v>
      </c>
      <c r="D4397" t="s">
        <v>105</v>
      </c>
      <c r="E4397" t="s">
        <v>46</v>
      </c>
      <c r="F4397" t="s">
        <v>135</v>
      </c>
      <c r="G4397">
        <v>95</v>
      </c>
      <c r="H4397">
        <v>436467</v>
      </c>
      <c r="I4397" t="s">
        <v>58</v>
      </c>
      <c r="J4397" s="1">
        <v>45023</v>
      </c>
      <c r="K4397">
        <v>800</v>
      </c>
      <c r="L4397" t="s">
        <v>17891</v>
      </c>
      <c r="M4397" t="s">
        <v>76</v>
      </c>
      <c r="N4397" t="s">
        <v>17892</v>
      </c>
      <c r="O4397" t="s">
        <v>17893</v>
      </c>
      <c r="P4397" t="s">
        <v>71</v>
      </c>
      <c r="Q4397">
        <v>12</v>
      </c>
      <c r="R4397" t="s">
        <v>88</v>
      </c>
      <c r="S4397" t="s">
        <v>63</v>
      </c>
      <c r="T4397">
        <v>96914</v>
      </c>
      <c r="U4397" s="1">
        <v>45494</v>
      </c>
      <c r="V4397" t="s">
        <v>126</v>
      </c>
      <c r="W4397">
        <v>276278</v>
      </c>
      <c r="X4397" t="s">
        <v>17894</v>
      </c>
      <c r="Y4397">
        <v>445</v>
      </c>
      <c r="Z4397">
        <v>1022</v>
      </c>
      <c r="AA4397">
        <v>7</v>
      </c>
      <c r="AB4397" s="2" t="s">
        <v>17895</v>
      </c>
    </row>
    <row r="4398" spans="1:28" x14ac:dyDescent="0.3">
      <c r="A4398" t="s">
        <v>28</v>
      </c>
      <c r="B4398" t="s">
        <v>29</v>
      </c>
      <c r="C4398" t="s">
        <v>91</v>
      </c>
      <c r="D4398" t="s">
        <v>182</v>
      </c>
      <c r="E4398" t="s">
        <v>32</v>
      </c>
      <c r="F4398" t="s">
        <v>135</v>
      </c>
      <c r="G4398">
        <v>17</v>
      </c>
      <c r="H4398">
        <v>431002</v>
      </c>
      <c r="I4398" t="s">
        <v>58</v>
      </c>
      <c r="J4398" s="1">
        <v>44648</v>
      </c>
      <c r="K4398">
        <v>1100</v>
      </c>
      <c r="L4398" t="s">
        <v>17896</v>
      </c>
      <c r="M4398" t="s">
        <v>1488</v>
      </c>
      <c r="N4398" t="s">
        <v>17897</v>
      </c>
      <c r="O4398" t="s">
        <v>17898</v>
      </c>
      <c r="P4398" t="s">
        <v>39</v>
      </c>
      <c r="Q4398">
        <v>19</v>
      </c>
      <c r="R4398" t="s">
        <v>40</v>
      </c>
      <c r="S4398" t="s">
        <v>63</v>
      </c>
      <c r="T4398">
        <v>44183</v>
      </c>
      <c r="U4398" s="1">
        <v>45487</v>
      </c>
      <c r="V4398" t="s">
        <v>126</v>
      </c>
      <c r="W4398">
        <v>290792</v>
      </c>
      <c r="X4398" t="s">
        <v>17899</v>
      </c>
      <c r="Y4398">
        <v>693</v>
      </c>
      <c r="Z4398">
        <v>2931</v>
      </c>
      <c r="AA4398">
        <v>3</v>
      </c>
      <c r="AB4398" s="2" t="s">
        <v>17900</v>
      </c>
    </row>
    <row r="4399" spans="1:28" x14ac:dyDescent="0.3">
      <c r="A4399" t="s">
        <v>28</v>
      </c>
      <c r="B4399" t="s">
        <v>29</v>
      </c>
      <c r="C4399" t="s">
        <v>148</v>
      </c>
      <c r="D4399" t="s">
        <v>317</v>
      </c>
      <c r="E4399" t="s">
        <v>32</v>
      </c>
      <c r="F4399" t="s">
        <v>355</v>
      </c>
      <c r="G4399">
        <v>17</v>
      </c>
      <c r="H4399">
        <v>400660</v>
      </c>
      <c r="I4399" t="s">
        <v>58</v>
      </c>
      <c r="J4399" s="1">
        <v>45615</v>
      </c>
      <c r="K4399">
        <v>1300</v>
      </c>
      <c r="L4399" t="s">
        <v>17901</v>
      </c>
      <c r="M4399" t="s">
        <v>487</v>
      </c>
      <c r="N4399" t="s">
        <v>17902</v>
      </c>
      <c r="O4399" t="s">
        <v>17903</v>
      </c>
      <c r="P4399" t="s">
        <v>39</v>
      </c>
      <c r="Q4399">
        <v>14</v>
      </c>
      <c r="R4399" t="s">
        <v>88</v>
      </c>
      <c r="S4399" t="s">
        <v>79</v>
      </c>
      <c r="T4399">
        <v>70645</v>
      </c>
      <c r="U4399" s="1">
        <v>45626</v>
      </c>
      <c r="V4399" t="s">
        <v>42</v>
      </c>
      <c r="W4399">
        <v>151630</v>
      </c>
      <c r="X4399" t="s">
        <v>17904</v>
      </c>
      <c r="Y4399">
        <v>289</v>
      </c>
      <c r="Z4399">
        <v>1760</v>
      </c>
      <c r="AA4399">
        <v>8</v>
      </c>
      <c r="AB4399">
        <v>5632</v>
      </c>
    </row>
    <row r="4400" spans="1:28" x14ac:dyDescent="0.3">
      <c r="A4400" t="s">
        <v>28</v>
      </c>
      <c r="B4400" t="s">
        <v>29</v>
      </c>
      <c r="C4400" t="s">
        <v>148</v>
      </c>
      <c r="D4400" t="s">
        <v>421</v>
      </c>
      <c r="E4400" t="s">
        <v>46</v>
      </c>
      <c r="F4400" t="s">
        <v>113</v>
      </c>
      <c r="G4400">
        <v>50</v>
      </c>
      <c r="H4400">
        <v>416457</v>
      </c>
      <c r="I4400" t="s">
        <v>34</v>
      </c>
      <c r="J4400" s="1">
        <v>44482</v>
      </c>
      <c r="K4400">
        <v>1100</v>
      </c>
      <c r="L4400" t="s">
        <v>17905</v>
      </c>
      <c r="M4400" t="s">
        <v>1483</v>
      </c>
      <c r="N4400" t="s">
        <v>17906</v>
      </c>
      <c r="O4400" t="s">
        <v>17907</v>
      </c>
      <c r="P4400" t="s">
        <v>87</v>
      </c>
      <c r="Q4400">
        <v>7</v>
      </c>
      <c r="R4400" t="s">
        <v>40</v>
      </c>
      <c r="S4400" t="s">
        <v>118</v>
      </c>
      <c r="T4400">
        <v>93501</v>
      </c>
      <c r="U4400" s="1">
        <v>45593</v>
      </c>
      <c r="V4400" t="s">
        <v>155</v>
      </c>
      <c r="W4400">
        <v>427722</v>
      </c>
      <c r="X4400" t="s">
        <v>17908</v>
      </c>
      <c r="Y4400">
        <v>632</v>
      </c>
      <c r="Z4400">
        <v>1821</v>
      </c>
      <c r="AA4400">
        <v>1</v>
      </c>
      <c r="AB4400" s="2" t="s">
        <v>17909</v>
      </c>
    </row>
    <row r="4401" spans="1:28" x14ac:dyDescent="0.3">
      <c r="A4401" t="s">
        <v>28</v>
      </c>
      <c r="B4401" t="s">
        <v>29</v>
      </c>
      <c r="C4401" t="s">
        <v>66</v>
      </c>
      <c r="D4401" t="s">
        <v>616</v>
      </c>
      <c r="E4401" t="s">
        <v>32</v>
      </c>
      <c r="F4401" t="s">
        <v>135</v>
      </c>
      <c r="G4401">
        <v>61</v>
      </c>
      <c r="H4401">
        <v>418605</v>
      </c>
      <c r="I4401" t="s">
        <v>34</v>
      </c>
      <c r="J4401" s="1">
        <v>44379</v>
      </c>
      <c r="K4401">
        <v>950</v>
      </c>
      <c r="L4401" t="s">
        <v>17910</v>
      </c>
      <c r="M4401" t="s">
        <v>108</v>
      </c>
      <c r="N4401" t="s">
        <v>17911</v>
      </c>
      <c r="O4401" t="s">
        <v>17912</v>
      </c>
      <c r="P4401" t="s">
        <v>51</v>
      </c>
      <c r="Q4401">
        <v>5</v>
      </c>
      <c r="R4401" t="s">
        <v>88</v>
      </c>
      <c r="S4401" t="s">
        <v>63</v>
      </c>
      <c r="T4401">
        <v>12594</v>
      </c>
      <c r="U4401" s="1">
        <v>45598</v>
      </c>
      <c r="V4401" t="s">
        <v>42</v>
      </c>
      <c r="W4401">
        <v>257273</v>
      </c>
      <c r="X4401" t="s">
        <v>7218</v>
      </c>
      <c r="Y4401">
        <v>289</v>
      </c>
      <c r="Z4401">
        <v>2586</v>
      </c>
      <c r="AA4401">
        <v>5</v>
      </c>
      <c r="AB4401">
        <v>5172</v>
      </c>
    </row>
    <row r="4402" spans="1:28" x14ac:dyDescent="0.3">
      <c r="A4402" t="s">
        <v>28</v>
      </c>
      <c r="B4402" t="s">
        <v>29</v>
      </c>
      <c r="C4402" t="s">
        <v>157</v>
      </c>
      <c r="D4402" t="s">
        <v>98</v>
      </c>
      <c r="E4402" t="s">
        <v>46</v>
      </c>
      <c r="F4402" t="s">
        <v>47</v>
      </c>
      <c r="G4402">
        <v>100</v>
      </c>
      <c r="H4402">
        <v>436613</v>
      </c>
      <c r="I4402" t="s">
        <v>34</v>
      </c>
      <c r="J4402" s="1">
        <v>44161</v>
      </c>
      <c r="K4402">
        <v>1400</v>
      </c>
      <c r="L4402" t="s">
        <v>17913</v>
      </c>
      <c r="M4402" t="s">
        <v>313</v>
      </c>
      <c r="N4402" t="s">
        <v>17914</v>
      </c>
      <c r="O4402" s="2" t="s">
        <v>17915</v>
      </c>
      <c r="P4402" t="s">
        <v>51</v>
      </c>
      <c r="Q4402">
        <v>6</v>
      </c>
      <c r="R4402" t="s">
        <v>88</v>
      </c>
      <c r="S4402" t="s">
        <v>118</v>
      </c>
      <c r="T4402">
        <v>49493</v>
      </c>
      <c r="U4402" s="1">
        <v>45523</v>
      </c>
      <c r="V4402" t="s">
        <v>64</v>
      </c>
      <c r="W4402">
        <v>543057</v>
      </c>
      <c r="X4402" t="s">
        <v>17916</v>
      </c>
      <c r="Y4402">
        <v>660</v>
      </c>
      <c r="Z4402">
        <v>966</v>
      </c>
      <c r="AA4402">
        <v>1</v>
      </c>
      <c r="AB4402" s="2" t="s">
        <v>17917</v>
      </c>
    </row>
    <row r="4403" spans="1:28" x14ac:dyDescent="0.3">
      <c r="A4403" t="s">
        <v>28</v>
      </c>
      <c r="B4403" t="s">
        <v>29</v>
      </c>
      <c r="C4403" t="s">
        <v>66</v>
      </c>
      <c r="D4403" t="s">
        <v>55</v>
      </c>
      <c r="E4403" t="s">
        <v>56</v>
      </c>
      <c r="F4403" t="s">
        <v>355</v>
      </c>
      <c r="G4403">
        <v>4</v>
      </c>
      <c r="H4403">
        <v>404683</v>
      </c>
      <c r="I4403" t="s">
        <v>58</v>
      </c>
      <c r="J4403" s="1">
        <v>45221</v>
      </c>
      <c r="K4403">
        <v>1400</v>
      </c>
      <c r="L4403" t="s">
        <v>17918</v>
      </c>
      <c r="M4403" t="s">
        <v>361</v>
      </c>
      <c r="N4403" t="s">
        <v>17919</v>
      </c>
      <c r="O4403" t="s">
        <v>17920</v>
      </c>
      <c r="P4403" t="s">
        <v>39</v>
      </c>
      <c r="Q4403">
        <v>8</v>
      </c>
      <c r="R4403" t="s">
        <v>40</v>
      </c>
      <c r="S4403" t="s">
        <v>118</v>
      </c>
      <c r="T4403">
        <v>93376</v>
      </c>
      <c r="U4403" s="1">
        <v>45622</v>
      </c>
      <c r="V4403" t="s">
        <v>42</v>
      </c>
      <c r="W4403">
        <v>372212</v>
      </c>
      <c r="X4403" t="s">
        <v>7060</v>
      </c>
      <c r="Y4403">
        <v>991</v>
      </c>
      <c r="Z4403">
        <v>1685</v>
      </c>
      <c r="AA4403">
        <v>7</v>
      </c>
      <c r="AB4403">
        <v>4718</v>
      </c>
    </row>
    <row r="4404" spans="1:28" x14ac:dyDescent="0.3">
      <c r="A4404" t="s">
        <v>28</v>
      </c>
      <c r="B4404" t="s">
        <v>29</v>
      </c>
      <c r="C4404" t="s">
        <v>148</v>
      </c>
      <c r="D4404" t="s">
        <v>267</v>
      </c>
      <c r="E4404" t="s">
        <v>46</v>
      </c>
      <c r="F4404" t="s">
        <v>99</v>
      </c>
      <c r="G4404">
        <v>79</v>
      </c>
      <c r="H4404">
        <v>430965</v>
      </c>
      <c r="I4404" t="s">
        <v>58</v>
      </c>
      <c r="J4404" s="1">
        <v>45419</v>
      </c>
      <c r="K4404">
        <v>1000</v>
      </c>
      <c r="L4404" t="s">
        <v>8808</v>
      </c>
      <c r="M4404" t="s">
        <v>680</v>
      </c>
      <c r="N4404" t="s">
        <v>17921</v>
      </c>
      <c r="O4404" t="s">
        <v>17922</v>
      </c>
      <c r="P4404" t="s">
        <v>39</v>
      </c>
      <c r="Q4404">
        <v>7</v>
      </c>
      <c r="R4404" t="s">
        <v>40</v>
      </c>
      <c r="S4404" t="s">
        <v>79</v>
      </c>
      <c r="T4404">
        <v>54487</v>
      </c>
      <c r="U4404" s="1">
        <v>45496</v>
      </c>
      <c r="V4404" t="s">
        <v>126</v>
      </c>
      <c r="W4404">
        <v>543722</v>
      </c>
      <c r="X4404" t="s">
        <v>17923</v>
      </c>
      <c r="Y4404">
        <v>476</v>
      </c>
      <c r="Z4404">
        <v>975</v>
      </c>
      <c r="AA4404">
        <v>3</v>
      </c>
      <c r="AB4404">
        <v>1170</v>
      </c>
    </row>
    <row r="4405" spans="1:28" x14ac:dyDescent="0.3">
      <c r="A4405" t="s">
        <v>28</v>
      </c>
      <c r="B4405" t="s">
        <v>29</v>
      </c>
      <c r="C4405" t="s">
        <v>30</v>
      </c>
      <c r="D4405" t="s">
        <v>182</v>
      </c>
      <c r="E4405" t="s">
        <v>46</v>
      </c>
      <c r="F4405" t="s">
        <v>47</v>
      </c>
      <c r="G4405">
        <v>96</v>
      </c>
      <c r="H4405">
        <v>421894</v>
      </c>
      <c r="I4405" t="s">
        <v>34</v>
      </c>
      <c r="J4405" s="1">
        <v>45533</v>
      </c>
      <c r="K4405">
        <v>1400</v>
      </c>
      <c r="L4405" t="s">
        <v>17924</v>
      </c>
      <c r="M4405" t="s">
        <v>76</v>
      </c>
      <c r="N4405" t="s">
        <v>17925</v>
      </c>
      <c r="O4405" t="s">
        <v>17926</v>
      </c>
      <c r="P4405" t="s">
        <v>39</v>
      </c>
      <c r="Q4405">
        <v>11</v>
      </c>
      <c r="R4405" t="s">
        <v>40</v>
      </c>
      <c r="S4405" t="s">
        <v>63</v>
      </c>
      <c r="T4405">
        <v>25616</v>
      </c>
      <c r="U4405" s="1">
        <v>45532</v>
      </c>
      <c r="V4405" t="s">
        <v>64</v>
      </c>
      <c r="W4405">
        <v>773947</v>
      </c>
      <c r="X4405" t="s">
        <v>17927</v>
      </c>
      <c r="Y4405">
        <v>481</v>
      </c>
      <c r="Z4405">
        <v>1729</v>
      </c>
      <c r="AA4405">
        <v>4</v>
      </c>
      <c r="AB4405">
        <v>2766.4</v>
      </c>
    </row>
    <row r="4406" spans="1:28" x14ac:dyDescent="0.3">
      <c r="A4406" t="s">
        <v>28</v>
      </c>
      <c r="B4406" t="s">
        <v>29</v>
      </c>
      <c r="C4406" t="s">
        <v>30</v>
      </c>
      <c r="D4406" t="s">
        <v>317</v>
      </c>
      <c r="E4406" t="s">
        <v>46</v>
      </c>
      <c r="F4406" t="s">
        <v>106</v>
      </c>
      <c r="G4406">
        <v>52</v>
      </c>
      <c r="H4406">
        <v>419230</v>
      </c>
      <c r="I4406" t="s">
        <v>34</v>
      </c>
      <c r="J4406" s="1">
        <v>44681</v>
      </c>
      <c r="K4406">
        <v>1200</v>
      </c>
      <c r="L4406" t="s">
        <v>17928</v>
      </c>
      <c r="M4406" t="s">
        <v>232</v>
      </c>
      <c r="N4406" t="s">
        <v>17929</v>
      </c>
      <c r="O4406" t="s">
        <v>17930</v>
      </c>
      <c r="P4406" t="s">
        <v>87</v>
      </c>
      <c r="Q4406">
        <v>4</v>
      </c>
      <c r="R4406" t="s">
        <v>88</v>
      </c>
      <c r="S4406" t="s">
        <v>118</v>
      </c>
      <c r="T4406">
        <v>10217</v>
      </c>
      <c r="U4406" s="1">
        <v>45600</v>
      </c>
      <c r="V4406" t="s">
        <v>42</v>
      </c>
      <c r="W4406">
        <v>370798</v>
      </c>
      <c r="X4406" t="s">
        <v>17931</v>
      </c>
      <c r="Y4406">
        <v>493</v>
      </c>
      <c r="Z4406">
        <v>2544</v>
      </c>
      <c r="AA4406">
        <v>1</v>
      </c>
      <c r="AB4406">
        <v>1017.6</v>
      </c>
    </row>
    <row r="4407" spans="1:28" x14ac:dyDescent="0.3">
      <c r="A4407" t="s">
        <v>28</v>
      </c>
      <c r="B4407" t="s">
        <v>29</v>
      </c>
      <c r="C4407" t="s">
        <v>44</v>
      </c>
      <c r="D4407" t="s">
        <v>105</v>
      </c>
      <c r="E4407" t="s">
        <v>56</v>
      </c>
      <c r="F4407" t="s">
        <v>135</v>
      </c>
      <c r="G4407">
        <v>32</v>
      </c>
      <c r="H4407">
        <v>412824</v>
      </c>
      <c r="I4407" t="s">
        <v>34</v>
      </c>
      <c r="J4407" s="1">
        <v>44767</v>
      </c>
      <c r="K4407">
        <v>1200</v>
      </c>
      <c r="L4407" t="s">
        <v>15187</v>
      </c>
      <c r="M4407" t="s">
        <v>68</v>
      </c>
      <c r="N4407" t="s">
        <v>17932</v>
      </c>
      <c r="O4407" t="s">
        <v>17933</v>
      </c>
      <c r="P4407" t="s">
        <v>87</v>
      </c>
      <c r="Q4407">
        <v>10</v>
      </c>
      <c r="R4407" t="s">
        <v>88</v>
      </c>
      <c r="S4407" t="s">
        <v>79</v>
      </c>
      <c r="T4407">
        <v>15304</v>
      </c>
      <c r="U4407" s="1">
        <v>45333</v>
      </c>
      <c r="V4407" t="s">
        <v>119</v>
      </c>
      <c r="W4407">
        <v>817911</v>
      </c>
      <c r="X4407" t="s">
        <v>17934</v>
      </c>
      <c r="Y4407">
        <v>433</v>
      </c>
      <c r="Z4407">
        <v>832</v>
      </c>
      <c r="AA4407">
        <v>4</v>
      </c>
      <c r="AB4407">
        <v>1331.2</v>
      </c>
    </row>
    <row r="4408" spans="1:28" x14ac:dyDescent="0.3">
      <c r="A4408" t="s">
        <v>28</v>
      </c>
      <c r="B4408" t="s">
        <v>29</v>
      </c>
      <c r="C4408" t="s">
        <v>54</v>
      </c>
      <c r="D4408" t="s">
        <v>237</v>
      </c>
      <c r="E4408" t="s">
        <v>46</v>
      </c>
      <c r="F4408" t="s">
        <v>355</v>
      </c>
      <c r="G4408">
        <v>11</v>
      </c>
      <c r="H4408">
        <v>431687</v>
      </c>
      <c r="I4408" t="s">
        <v>58</v>
      </c>
      <c r="J4408" s="1">
        <v>45578</v>
      </c>
      <c r="K4408">
        <v>1100</v>
      </c>
      <c r="L4408" t="s">
        <v>9883</v>
      </c>
      <c r="M4408" t="s">
        <v>1253</v>
      </c>
      <c r="N4408" t="s">
        <v>17935</v>
      </c>
      <c r="O4408" t="s">
        <v>17936</v>
      </c>
      <c r="P4408" t="s">
        <v>87</v>
      </c>
      <c r="Q4408">
        <v>12</v>
      </c>
      <c r="R4408" t="s">
        <v>40</v>
      </c>
      <c r="S4408" t="s">
        <v>79</v>
      </c>
      <c r="T4408">
        <v>95593</v>
      </c>
      <c r="U4408" s="1">
        <v>45337</v>
      </c>
      <c r="V4408" t="s">
        <v>119</v>
      </c>
      <c r="W4408">
        <v>793792</v>
      </c>
      <c r="X4408" t="s">
        <v>17937</v>
      </c>
      <c r="Y4408">
        <v>684</v>
      </c>
      <c r="Z4408">
        <v>1809</v>
      </c>
      <c r="AA4408">
        <v>5</v>
      </c>
      <c r="AB4408">
        <v>3618</v>
      </c>
    </row>
    <row r="4409" spans="1:28" x14ac:dyDescent="0.3">
      <c r="A4409" t="s">
        <v>28</v>
      </c>
      <c r="B4409" t="s">
        <v>29</v>
      </c>
      <c r="C4409" t="s">
        <v>30</v>
      </c>
      <c r="D4409" t="s">
        <v>74</v>
      </c>
      <c r="E4409" t="s">
        <v>56</v>
      </c>
      <c r="F4409" t="s">
        <v>33</v>
      </c>
      <c r="G4409">
        <v>21</v>
      </c>
      <c r="H4409">
        <v>436246</v>
      </c>
      <c r="I4409" t="s">
        <v>34</v>
      </c>
      <c r="J4409" s="1">
        <v>43903</v>
      </c>
      <c r="K4409">
        <v>1000</v>
      </c>
      <c r="L4409" t="s">
        <v>17938</v>
      </c>
      <c r="M4409" t="s">
        <v>487</v>
      </c>
      <c r="N4409" t="s">
        <v>17939</v>
      </c>
      <c r="O4409">
        <f>1-212-723-1315</f>
        <v>-2249</v>
      </c>
      <c r="P4409" t="s">
        <v>71</v>
      </c>
      <c r="Q4409">
        <v>6</v>
      </c>
      <c r="R4409" t="s">
        <v>88</v>
      </c>
      <c r="S4409" t="s">
        <v>41</v>
      </c>
      <c r="T4409">
        <v>95181</v>
      </c>
      <c r="U4409" s="1">
        <v>45522</v>
      </c>
      <c r="V4409" t="s">
        <v>64</v>
      </c>
      <c r="W4409">
        <v>628152</v>
      </c>
      <c r="X4409" t="s">
        <v>11256</v>
      </c>
      <c r="Y4409">
        <v>220</v>
      </c>
      <c r="Z4409">
        <v>2542</v>
      </c>
      <c r="AA4409">
        <v>6</v>
      </c>
      <c r="AB4409">
        <v>6100.8</v>
      </c>
    </row>
    <row r="4410" spans="1:28" x14ac:dyDescent="0.3">
      <c r="A4410" t="s">
        <v>28</v>
      </c>
      <c r="B4410" t="s">
        <v>29</v>
      </c>
      <c r="C4410" t="s">
        <v>30</v>
      </c>
      <c r="D4410" t="s">
        <v>380</v>
      </c>
      <c r="E4410" t="s">
        <v>32</v>
      </c>
      <c r="F4410" t="s">
        <v>355</v>
      </c>
      <c r="G4410">
        <v>54</v>
      </c>
      <c r="H4410">
        <v>430839</v>
      </c>
      <c r="I4410" t="s">
        <v>34</v>
      </c>
      <c r="J4410" s="1">
        <v>43842</v>
      </c>
      <c r="K4410">
        <v>1300</v>
      </c>
      <c r="L4410" t="s">
        <v>17940</v>
      </c>
      <c r="M4410" t="s">
        <v>591</v>
      </c>
      <c r="N4410" t="s">
        <v>17941</v>
      </c>
      <c r="O4410" t="s">
        <v>17942</v>
      </c>
      <c r="P4410" t="s">
        <v>71</v>
      </c>
      <c r="Q4410">
        <v>6</v>
      </c>
      <c r="R4410" t="s">
        <v>40</v>
      </c>
      <c r="S4410" t="s">
        <v>79</v>
      </c>
      <c r="T4410">
        <v>41518</v>
      </c>
      <c r="U4410" s="1">
        <v>45501</v>
      </c>
      <c r="V4410" t="s">
        <v>126</v>
      </c>
      <c r="W4410">
        <v>588980</v>
      </c>
      <c r="X4410" t="s">
        <v>17943</v>
      </c>
      <c r="Y4410">
        <v>850</v>
      </c>
      <c r="Z4410">
        <v>1946</v>
      </c>
      <c r="AA4410">
        <v>1</v>
      </c>
      <c r="AB4410" s="2" t="s">
        <v>17944</v>
      </c>
    </row>
    <row r="4411" spans="1:28" x14ac:dyDescent="0.3">
      <c r="A4411" t="s">
        <v>28</v>
      </c>
      <c r="B4411" t="s">
        <v>29</v>
      </c>
      <c r="C4411" t="s">
        <v>193</v>
      </c>
      <c r="D4411" t="s">
        <v>163</v>
      </c>
      <c r="E4411" t="s">
        <v>46</v>
      </c>
      <c r="F4411" t="s">
        <v>135</v>
      </c>
      <c r="G4411">
        <v>4</v>
      </c>
      <c r="H4411">
        <v>438464</v>
      </c>
      <c r="I4411" t="s">
        <v>58</v>
      </c>
      <c r="J4411" s="1">
        <v>45323</v>
      </c>
      <c r="K4411">
        <v>950</v>
      </c>
      <c r="L4411" t="s">
        <v>17945</v>
      </c>
      <c r="M4411" t="s">
        <v>263</v>
      </c>
      <c r="N4411" t="s">
        <v>17946</v>
      </c>
      <c r="O4411" t="s">
        <v>17947</v>
      </c>
      <c r="P4411" t="s">
        <v>51</v>
      </c>
      <c r="Q4411">
        <v>18</v>
      </c>
      <c r="R4411" t="s">
        <v>40</v>
      </c>
      <c r="S4411" t="s">
        <v>63</v>
      </c>
      <c r="T4411">
        <v>58216</v>
      </c>
      <c r="U4411" s="1">
        <v>45351</v>
      </c>
      <c r="V4411" t="s">
        <v>119</v>
      </c>
      <c r="W4411">
        <v>654939</v>
      </c>
      <c r="X4411" t="s">
        <v>17948</v>
      </c>
      <c r="Y4411">
        <v>673</v>
      </c>
      <c r="Z4411">
        <v>2174</v>
      </c>
      <c r="AA4411">
        <v>8</v>
      </c>
      <c r="AB4411">
        <v>6956.8</v>
      </c>
    </row>
    <row r="4412" spans="1:28" x14ac:dyDescent="0.3">
      <c r="A4412" t="s">
        <v>28</v>
      </c>
      <c r="B4412" t="s">
        <v>29</v>
      </c>
      <c r="C4412" t="s">
        <v>91</v>
      </c>
      <c r="D4412" t="s">
        <v>55</v>
      </c>
      <c r="E4412" t="s">
        <v>32</v>
      </c>
      <c r="F4412" t="s">
        <v>135</v>
      </c>
      <c r="G4412">
        <v>4</v>
      </c>
      <c r="H4412">
        <v>435539</v>
      </c>
      <c r="I4412" t="s">
        <v>34</v>
      </c>
      <c r="J4412" s="1">
        <v>45457</v>
      </c>
      <c r="K4412">
        <v>1200</v>
      </c>
      <c r="L4412" t="s">
        <v>17949</v>
      </c>
      <c r="M4412" t="s">
        <v>843</v>
      </c>
      <c r="N4412" t="s">
        <v>17950</v>
      </c>
      <c r="O4412" t="s">
        <v>17951</v>
      </c>
      <c r="P4412" t="s">
        <v>39</v>
      </c>
      <c r="Q4412">
        <v>5</v>
      </c>
      <c r="R4412" t="s">
        <v>88</v>
      </c>
      <c r="S4412" t="s">
        <v>118</v>
      </c>
      <c r="T4412">
        <v>65570</v>
      </c>
      <c r="U4412" s="1">
        <v>45330</v>
      </c>
      <c r="V4412" t="s">
        <v>119</v>
      </c>
      <c r="W4412">
        <v>127213</v>
      </c>
      <c r="X4412" t="s">
        <v>17952</v>
      </c>
      <c r="Y4412">
        <v>286</v>
      </c>
      <c r="Z4412">
        <v>1075</v>
      </c>
      <c r="AA4412">
        <v>3</v>
      </c>
      <c r="AB4412">
        <v>1290</v>
      </c>
    </row>
    <row r="4413" spans="1:28" x14ac:dyDescent="0.3">
      <c r="A4413" t="s">
        <v>28</v>
      </c>
      <c r="B4413" t="s">
        <v>29</v>
      </c>
      <c r="C4413" t="s">
        <v>91</v>
      </c>
      <c r="D4413" t="s">
        <v>291</v>
      </c>
      <c r="E4413" t="s">
        <v>46</v>
      </c>
      <c r="F4413" t="s">
        <v>47</v>
      </c>
      <c r="G4413">
        <v>36</v>
      </c>
      <c r="H4413">
        <v>406717</v>
      </c>
      <c r="I4413" t="s">
        <v>34</v>
      </c>
      <c r="J4413" s="1">
        <v>44503</v>
      </c>
      <c r="K4413">
        <v>1300</v>
      </c>
      <c r="L4413" t="s">
        <v>5517</v>
      </c>
      <c r="M4413" t="s">
        <v>172</v>
      </c>
      <c r="N4413" t="s">
        <v>17953</v>
      </c>
      <c r="O4413">
        <v>4753103105</v>
      </c>
      <c r="P4413" t="s">
        <v>51</v>
      </c>
      <c r="Q4413">
        <v>14</v>
      </c>
      <c r="R4413" t="s">
        <v>88</v>
      </c>
      <c r="S4413" t="s">
        <v>79</v>
      </c>
      <c r="T4413">
        <v>76456</v>
      </c>
      <c r="U4413" s="1">
        <v>45420</v>
      </c>
      <c r="V4413" t="s">
        <v>140</v>
      </c>
      <c r="W4413">
        <v>455414</v>
      </c>
      <c r="X4413" t="s">
        <v>17954</v>
      </c>
      <c r="Y4413">
        <v>792</v>
      </c>
      <c r="Z4413">
        <v>1703</v>
      </c>
      <c r="AA4413">
        <v>2</v>
      </c>
      <c r="AB4413">
        <v>1362.4</v>
      </c>
    </row>
    <row r="4414" spans="1:28" x14ac:dyDescent="0.3">
      <c r="A4414" t="s">
        <v>28</v>
      </c>
      <c r="B4414" t="s">
        <v>29</v>
      </c>
      <c r="C4414" t="s">
        <v>66</v>
      </c>
      <c r="D4414" t="s">
        <v>55</v>
      </c>
      <c r="E4414" t="s">
        <v>46</v>
      </c>
      <c r="F4414" t="s">
        <v>33</v>
      </c>
      <c r="G4414">
        <v>63</v>
      </c>
      <c r="H4414">
        <v>411944</v>
      </c>
      <c r="I4414" t="s">
        <v>34</v>
      </c>
      <c r="J4414" s="1">
        <v>45048</v>
      </c>
      <c r="K4414">
        <v>1200</v>
      </c>
      <c r="L4414" t="s">
        <v>17955</v>
      </c>
      <c r="M4414" t="s">
        <v>256</v>
      </c>
      <c r="N4414" t="s">
        <v>17956</v>
      </c>
      <c r="O4414" t="s">
        <v>17957</v>
      </c>
      <c r="P4414" t="s">
        <v>51</v>
      </c>
      <c r="Q4414">
        <v>18</v>
      </c>
      <c r="R4414" t="s">
        <v>88</v>
      </c>
      <c r="S4414" t="s">
        <v>63</v>
      </c>
      <c r="T4414">
        <v>46526</v>
      </c>
      <c r="U4414" s="1">
        <v>45460</v>
      </c>
      <c r="V4414" t="s">
        <v>52</v>
      </c>
      <c r="W4414">
        <v>310905</v>
      </c>
      <c r="X4414" t="s">
        <v>17958</v>
      </c>
      <c r="Y4414">
        <v>451</v>
      </c>
      <c r="Z4414">
        <v>912</v>
      </c>
      <c r="AA4414">
        <v>5</v>
      </c>
      <c r="AB4414">
        <v>1824</v>
      </c>
    </row>
    <row r="4415" spans="1:28" x14ac:dyDescent="0.3">
      <c r="A4415" t="s">
        <v>28</v>
      </c>
      <c r="B4415" t="s">
        <v>29</v>
      </c>
      <c r="C4415" t="s">
        <v>30</v>
      </c>
      <c r="D4415" t="s">
        <v>291</v>
      </c>
      <c r="E4415" t="s">
        <v>56</v>
      </c>
      <c r="F4415" t="s">
        <v>57</v>
      </c>
      <c r="G4415">
        <v>3</v>
      </c>
      <c r="H4415">
        <v>429079</v>
      </c>
      <c r="I4415" t="s">
        <v>58</v>
      </c>
      <c r="J4415" s="1">
        <v>45527</v>
      </c>
      <c r="K4415">
        <v>1200</v>
      </c>
      <c r="L4415" t="s">
        <v>17959</v>
      </c>
      <c r="M4415" t="s">
        <v>552</v>
      </c>
      <c r="N4415" t="s">
        <v>17960</v>
      </c>
      <c r="O4415" t="s">
        <v>17961</v>
      </c>
      <c r="P4415" t="s">
        <v>71</v>
      </c>
      <c r="Q4415">
        <v>17</v>
      </c>
      <c r="R4415" t="s">
        <v>40</v>
      </c>
      <c r="S4415" t="s">
        <v>63</v>
      </c>
      <c r="T4415">
        <v>64096</v>
      </c>
      <c r="U4415" s="1">
        <v>45626</v>
      </c>
      <c r="V4415" t="s">
        <v>42</v>
      </c>
      <c r="W4415">
        <v>845127</v>
      </c>
      <c r="X4415" t="s">
        <v>17962</v>
      </c>
      <c r="Y4415">
        <v>332</v>
      </c>
      <c r="Z4415">
        <v>543</v>
      </c>
      <c r="AA4415">
        <v>1</v>
      </c>
      <c r="AB4415" s="2" t="s">
        <v>17963</v>
      </c>
    </row>
    <row r="4416" spans="1:28" x14ac:dyDescent="0.3">
      <c r="A4416" t="s">
        <v>28</v>
      </c>
      <c r="B4416" t="s">
        <v>29</v>
      </c>
      <c r="C4416" t="s">
        <v>66</v>
      </c>
      <c r="D4416" t="s">
        <v>187</v>
      </c>
      <c r="E4416" t="s">
        <v>46</v>
      </c>
      <c r="F4416" t="s">
        <v>47</v>
      </c>
      <c r="G4416">
        <v>20</v>
      </c>
      <c r="H4416">
        <v>415888</v>
      </c>
      <c r="I4416" t="s">
        <v>58</v>
      </c>
      <c r="J4416" s="1">
        <v>44603</v>
      </c>
      <c r="K4416">
        <v>1000</v>
      </c>
      <c r="L4416" t="s">
        <v>17964</v>
      </c>
      <c r="M4416" t="s">
        <v>68</v>
      </c>
      <c r="N4416" t="s">
        <v>17965</v>
      </c>
      <c r="O4416" t="s">
        <v>17966</v>
      </c>
      <c r="P4416" t="s">
        <v>71</v>
      </c>
      <c r="Q4416">
        <v>5</v>
      </c>
      <c r="R4416" t="s">
        <v>88</v>
      </c>
      <c r="S4416" t="s">
        <v>79</v>
      </c>
      <c r="T4416">
        <v>78923</v>
      </c>
      <c r="U4416" s="1">
        <v>45307</v>
      </c>
      <c r="V4416" t="s">
        <v>111</v>
      </c>
      <c r="W4416">
        <v>473220</v>
      </c>
      <c r="X4416" t="s">
        <v>4375</v>
      </c>
      <c r="Y4416">
        <v>995</v>
      </c>
      <c r="Z4416">
        <v>1922</v>
      </c>
      <c r="AA4416">
        <v>3</v>
      </c>
      <c r="AB4416">
        <v>2306.4</v>
      </c>
    </row>
    <row r="4417" spans="1:28" x14ac:dyDescent="0.3">
      <c r="A4417" t="s">
        <v>28</v>
      </c>
      <c r="B4417" t="s">
        <v>29</v>
      </c>
      <c r="C4417" t="s">
        <v>91</v>
      </c>
      <c r="D4417" t="s">
        <v>237</v>
      </c>
      <c r="E4417" t="s">
        <v>56</v>
      </c>
      <c r="F4417" t="s">
        <v>57</v>
      </c>
      <c r="G4417">
        <v>55</v>
      </c>
      <c r="H4417">
        <v>425357</v>
      </c>
      <c r="I4417" t="s">
        <v>58</v>
      </c>
      <c r="J4417" s="1">
        <v>44208</v>
      </c>
      <c r="K4417">
        <v>1100</v>
      </c>
      <c r="L4417" t="s">
        <v>17967</v>
      </c>
      <c r="M4417" t="s">
        <v>269</v>
      </c>
      <c r="N4417" t="s">
        <v>17968</v>
      </c>
      <c r="O4417" t="s">
        <v>17969</v>
      </c>
      <c r="P4417" t="s">
        <v>87</v>
      </c>
      <c r="Q4417">
        <v>19</v>
      </c>
      <c r="R4417" t="s">
        <v>88</v>
      </c>
      <c r="S4417" t="s">
        <v>63</v>
      </c>
      <c r="T4417">
        <v>28772</v>
      </c>
      <c r="U4417" s="1">
        <v>45523</v>
      </c>
      <c r="V4417" t="s">
        <v>64</v>
      </c>
      <c r="W4417">
        <v>528775</v>
      </c>
      <c r="X4417" t="s">
        <v>751</v>
      </c>
      <c r="Y4417">
        <v>329</v>
      </c>
      <c r="Z4417">
        <v>1648</v>
      </c>
      <c r="AA4417">
        <v>4</v>
      </c>
      <c r="AB4417">
        <v>2636.8</v>
      </c>
    </row>
    <row r="4418" spans="1:28" x14ac:dyDescent="0.3">
      <c r="A4418" t="s">
        <v>28</v>
      </c>
      <c r="B4418" t="s">
        <v>29</v>
      </c>
      <c r="C4418" t="s">
        <v>30</v>
      </c>
      <c r="D4418" t="s">
        <v>254</v>
      </c>
      <c r="E4418" t="s">
        <v>32</v>
      </c>
      <c r="F4418" t="s">
        <v>57</v>
      </c>
      <c r="G4418">
        <v>87</v>
      </c>
      <c r="H4418">
        <v>436529</v>
      </c>
      <c r="I4418" t="s">
        <v>34</v>
      </c>
      <c r="J4418" s="1">
        <v>44190</v>
      </c>
      <c r="K4418">
        <v>1400</v>
      </c>
      <c r="L4418" t="s">
        <v>17970</v>
      </c>
      <c r="M4418" t="s">
        <v>1460</v>
      </c>
      <c r="N4418" t="s">
        <v>17971</v>
      </c>
      <c r="O4418" t="s">
        <v>17972</v>
      </c>
      <c r="P4418" t="s">
        <v>87</v>
      </c>
      <c r="Q4418">
        <v>13</v>
      </c>
      <c r="R4418" t="s">
        <v>88</v>
      </c>
      <c r="S4418" t="s">
        <v>79</v>
      </c>
      <c r="T4418">
        <v>67212</v>
      </c>
      <c r="U4418" s="1">
        <v>45459</v>
      </c>
      <c r="V4418" t="s">
        <v>52</v>
      </c>
      <c r="W4418">
        <v>230768</v>
      </c>
      <c r="X4418" t="s">
        <v>17973</v>
      </c>
      <c r="Y4418">
        <v>700</v>
      </c>
      <c r="Z4418">
        <v>2997</v>
      </c>
      <c r="AA4418">
        <v>8</v>
      </c>
      <c r="AB4418">
        <v>9590.4</v>
      </c>
    </row>
    <row r="4419" spans="1:28" x14ac:dyDescent="0.3">
      <c r="A4419" t="s">
        <v>28</v>
      </c>
      <c r="B4419" t="s">
        <v>29</v>
      </c>
      <c r="C4419" t="s">
        <v>44</v>
      </c>
      <c r="D4419" t="s">
        <v>220</v>
      </c>
      <c r="E4419" t="s">
        <v>46</v>
      </c>
      <c r="F4419" t="s">
        <v>83</v>
      </c>
      <c r="G4419">
        <v>89</v>
      </c>
      <c r="H4419">
        <v>423424</v>
      </c>
      <c r="I4419" t="s">
        <v>34</v>
      </c>
      <c r="J4419" s="1">
        <v>45119</v>
      </c>
      <c r="K4419">
        <v>800</v>
      </c>
      <c r="L4419" t="s">
        <v>17974</v>
      </c>
      <c r="M4419" t="s">
        <v>895</v>
      </c>
      <c r="N4419" t="s">
        <v>17975</v>
      </c>
      <c r="O4419" t="s">
        <v>17976</v>
      </c>
      <c r="P4419" t="s">
        <v>87</v>
      </c>
      <c r="Q4419">
        <v>11</v>
      </c>
      <c r="R4419" t="s">
        <v>88</v>
      </c>
      <c r="S4419" t="s">
        <v>118</v>
      </c>
      <c r="T4419">
        <v>30452</v>
      </c>
      <c r="U4419" s="1">
        <v>45337</v>
      </c>
      <c r="V4419" t="s">
        <v>119</v>
      </c>
      <c r="W4419">
        <v>704583</v>
      </c>
      <c r="X4419" t="s">
        <v>17977</v>
      </c>
      <c r="Y4419">
        <v>612</v>
      </c>
      <c r="Z4419">
        <v>2359</v>
      </c>
      <c r="AA4419">
        <v>4</v>
      </c>
      <c r="AB4419">
        <v>3774.4</v>
      </c>
    </row>
    <row r="4420" spans="1:28" x14ac:dyDescent="0.3">
      <c r="A4420" t="s">
        <v>28</v>
      </c>
      <c r="B4420" t="s">
        <v>29</v>
      </c>
      <c r="C4420" t="s">
        <v>66</v>
      </c>
      <c r="D4420" t="s">
        <v>237</v>
      </c>
      <c r="E4420" t="s">
        <v>56</v>
      </c>
      <c r="F4420" t="s">
        <v>106</v>
      </c>
      <c r="G4420">
        <v>75</v>
      </c>
      <c r="H4420">
        <v>400435</v>
      </c>
      <c r="I4420" t="s">
        <v>58</v>
      </c>
      <c r="J4420" s="1">
        <v>44745</v>
      </c>
      <c r="K4420">
        <v>1400</v>
      </c>
      <c r="L4420" t="s">
        <v>17978</v>
      </c>
      <c r="M4420" t="s">
        <v>670</v>
      </c>
      <c r="N4420" t="s">
        <v>17979</v>
      </c>
      <c r="O4420" t="s">
        <v>17980</v>
      </c>
      <c r="P4420" t="s">
        <v>39</v>
      </c>
      <c r="Q4420">
        <v>13</v>
      </c>
      <c r="R4420" t="s">
        <v>88</v>
      </c>
      <c r="S4420" t="s">
        <v>63</v>
      </c>
      <c r="T4420">
        <v>53947</v>
      </c>
      <c r="U4420" s="1">
        <v>45308</v>
      </c>
      <c r="V4420" t="s">
        <v>111</v>
      </c>
      <c r="W4420">
        <v>710578</v>
      </c>
      <c r="X4420" t="s">
        <v>17981</v>
      </c>
      <c r="Y4420">
        <v>931</v>
      </c>
      <c r="Z4420">
        <v>2291</v>
      </c>
      <c r="AA4420">
        <v>5</v>
      </c>
      <c r="AB4420">
        <v>4582</v>
      </c>
    </row>
    <row r="4421" spans="1:28" x14ac:dyDescent="0.3">
      <c r="A4421" t="s">
        <v>28</v>
      </c>
      <c r="B4421" t="s">
        <v>29</v>
      </c>
      <c r="C4421" t="s">
        <v>44</v>
      </c>
      <c r="D4421" t="s">
        <v>45</v>
      </c>
      <c r="E4421" t="s">
        <v>46</v>
      </c>
      <c r="F4421" t="s">
        <v>135</v>
      </c>
      <c r="G4421">
        <v>70</v>
      </c>
      <c r="H4421">
        <v>405141</v>
      </c>
      <c r="I4421" t="s">
        <v>58</v>
      </c>
      <c r="J4421" s="1">
        <v>44638</v>
      </c>
      <c r="K4421">
        <v>1200</v>
      </c>
      <c r="L4421" t="s">
        <v>17982</v>
      </c>
      <c r="M4421" t="s">
        <v>361</v>
      </c>
      <c r="N4421" t="s">
        <v>17983</v>
      </c>
      <c r="O4421" t="s">
        <v>17984</v>
      </c>
      <c r="P4421" t="s">
        <v>51</v>
      </c>
      <c r="Q4421">
        <v>4</v>
      </c>
      <c r="R4421" t="s">
        <v>88</v>
      </c>
      <c r="S4421" t="s">
        <v>79</v>
      </c>
      <c r="T4421">
        <v>24661</v>
      </c>
      <c r="U4421" s="1">
        <v>45592</v>
      </c>
      <c r="V4421" t="s">
        <v>155</v>
      </c>
      <c r="W4421">
        <v>265258</v>
      </c>
      <c r="X4421" t="s">
        <v>17985</v>
      </c>
      <c r="Y4421">
        <v>585</v>
      </c>
      <c r="Z4421">
        <v>862</v>
      </c>
      <c r="AA4421">
        <v>1</v>
      </c>
      <c r="AB4421">
        <v>344.8</v>
      </c>
    </row>
    <row r="4422" spans="1:28" x14ac:dyDescent="0.3">
      <c r="A4422" t="s">
        <v>28</v>
      </c>
      <c r="B4422" t="s">
        <v>29</v>
      </c>
      <c r="C4422" t="s">
        <v>44</v>
      </c>
      <c r="D4422" t="s">
        <v>380</v>
      </c>
      <c r="E4422" t="s">
        <v>56</v>
      </c>
      <c r="F4422" t="s">
        <v>135</v>
      </c>
      <c r="G4422">
        <v>79</v>
      </c>
      <c r="H4422">
        <v>439057</v>
      </c>
      <c r="I4422" t="s">
        <v>34</v>
      </c>
      <c r="J4422" s="1">
        <v>43877</v>
      </c>
      <c r="K4422">
        <v>1000</v>
      </c>
      <c r="L4422" t="s">
        <v>17986</v>
      </c>
      <c r="M4422" t="s">
        <v>68</v>
      </c>
      <c r="N4422" t="s">
        <v>17987</v>
      </c>
      <c r="O4422" t="s">
        <v>17988</v>
      </c>
      <c r="P4422" t="s">
        <v>39</v>
      </c>
      <c r="Q4422">
        <v>14</v>
      </c>
      <c r="R4422" t="s">
        <v>40</v>
      </c>
      <c r="S4422" t="s">
        <v>41</v>
      </c>
      <c r="T4422">
        <v>43260</v>
      </c>
      <c r="U4422" s="1">
        <v>45398</v>
      </c>
      <c r="V4422" t="s">
        <v>80</v>
      </c>
      <c r="W4422">
        <v>508082</v>
      </c>
      <c r="X4422" t="s">
        <v>17989</v>
      </c>
      <c r="Y4422">
        <v>864</v>
      </c>
      <c r="Z4422">
        <v>2821</v>
      </c>
      <c r="AA4422">
        <v>8</v>
      </c>
      <c r="AB4422">
        <v>9027.2000000000007</v>
      </c>
    </row>
    <row r="4423" spans="1:28" x14ac:dyDescent="0.3">
      <c r="A4423" t="s">
        <v>28</v>
      </c>
      <c r="B4423" t="s">
        <v>29</v>
      </c>
      <c r="C4423" t="s">
        <v>30</v>
      </c>
      <c r="D4423" t="s">
        <v>248</v>
      </c>
      <c r="E4423" t="s">
        <v>46</v>
      </c>
      <c r="F4423" t="s">
        <v>150</v>
      </c>
      <c r="G4423">
        <v>69</v>
      </c>
      <c r="H4423">
        <v>418526</v>
      </c>
      <c r="I4423" t="s">
        <v>34</v>
      </c>
      <c r="J4423" s="1">
        <v>45182</v>
      </c>
      <c r="K4423">
        <v>1400</v>
      </c>
      <c r="L4423" t="s">
        <v>17990</v>
      </c>
      <c r="M4423" t="s">
        <v>423</v>
      </c>
      <c r="N4423" t="s">
        <v>17991</v>
      </c>
      <c r="O4423" t="s">
        <v>17992</v>
      </c>
      <c r="P4423" t="s">
        <v>51</v>
      </c>
      <c r="Q4423">
        <v>8</v>
      </c>
      <c r="R4423" t="s">
        <v>88</v>
      </c>
      <c r="S4423" t="s">
        <v>63</v>
      </c>
      <c r="T4423">
        <v>88654</v>
      </c>
      <c r="U4423" s="1">
        <v>45417</v>
      </c>
      <c r="V4423" t="s">
        <v>140</v>
      </c>
      <c r="W4423">
        <v>642896</v>
      </c>
      <c r="X4423" t="s">
        <v>17993</v>
      </c>
      <c r="Y4423">
        <v>600</v>
      </c>
      <c r="Z4423">
        <v>602</v>
      </c>
      <c r="AA4423">
        <v>5</v>
      </c>
      <c r="AB4423">
        <v>1204</v>
      </c>
    </row>
    <row r="4424" spans="1:28" x14ac:dyDescent="0.3">
      <c r="A4424" t="s">
        <v>28</v>
      </c>
      <c r="B4424" t="s">
        <v>29</v>
      </c>
      <c r="C4424" t="s">
        <v>148</v>
      </c>
      <c r="D4424" t="s">
        <v>611</v>
      </c>
      <c r="E4424" t="s">
        <v>56</v>
      </c>
      <c r="F4424" t="s">
        <v>175</v>
      </c>
      <c r="G4424">
        <v>12</v>
      </c>
      <c r="H4424">
        <v>408817</v>
      </c>
      <c r="I4424" t="s">
        <v>58</v>
      </c>
      <c r="J4424" s="1">
        <v>44676</v>
      </c>
      <c r="K4424">
        <v>1100</v>
      </c>
      <c r="L4424" t="s">
        <v>17994</v>
      </c>
      <c r="M4424" t="s">
        <v>2124</v>
      </c>
      <c r="N4424" t="s">
        <v>17995</v>
      </c>
      <c r="O4424" t="s">
        <v>17996</v>
      </c>
      <c r="P4424" t="s">
        <v>87</v>
      </c>
      <c r="Q4424">
        <v>17</v>
      </c>
      <c r="R4424" t="s">
        <v>88</v>
      </c>
      <c r="S4424" t="s">
        <v>41</v>
      </c>
      <c r="T4424">
        <v>40305</v>
      </c>
      <c r="U4424" s="1">
        <v>45462</v>
      </c>
      <c r="V4424" t="s">
        <v>52</v>
      </c>
      <c r="W4424">
        <v>674543</v>
      </c>
      <c r="X4424" t="s">
        <v>17997</v>
      </c>
      <c r="Y4424">
        <v>965</v>
      </c>
      <c r="Z4424">
        <v>942</v>
      </c>
      <c r="AA4424">
        <v>1</v>
      </c>
      <c r="AB4424">
        <v>376.8</v>
      </c>
    </row>
    <row r="4425" spans="1:28" x14ac:dyDescent="0.3">
      <c r="A4425" t="s">
        <v>28</v>
      </c>
      <c r="B4425" t="s">
        <v>29</v>
      </c>
      <c r="C4425" t="s">
        <v>44</v>
      </c>
      <c r="D4425" t="s">
        <v>364</v>
      </c>
      <c r="E4425" t="s">
        <v>56</v>
      </c>
      <c r="F4425" t="s">
        <v>106</v>
      </c>
      <c r="G4425">
        <v>10</v>
      </c>
      <c r="H4425">
        <v>404312</v>
      </c>
      <c r="I4425" t="s">
        <v>58</v>
      </c>
      <c r="J4425" s="1">
        <v>45442</v>
      </c>
      <c r="K4425">
        <v>1200</v>
      </c>
      <c r="L4425" t="s">
        <v>17998</v>
      </c>
      <c r="M4425" t="s">
        <v>94</v>
      </c>
      <c r="N4425" t="s">
        <v>17999</v>
      </c>
      <c r="O4425" t="s">
        <v>18000</v>
      </c>
      <c r="P4425" t="s">
        <v>87</v>
      </c>
      <c r="Q4425">
        <v>11</v>
      </c>
      <c r="R4425" t="s">
        <v>88</v>
      </c>
      <c r="S4425" t="s">
        <v>41</v>
      </c>
      <c r="T4425">
        <v>61095</v>
      </c>
      <c r="U4425" s="1">
        <v>45317</v>
      </c>
      <c r="V4425" t="s">
        <v>111</v>
      </c>
      <c r="W4425">
        <v>377461</v>
      </c>
      <c r="X4425" t="s">
        <v>18001</v>
      </c>
      <c r="Y4425">
        <v>276</v>
      </c>
      <c r="Z4425">
        <v>1818</v>
      </c>
      <c r="AA4425">
        <v>1</v>
      </c>
      <c r="AB4425">
        <v>727.2</v>
      </c>
    </row>
    <row r="4426" spans="1:28" x14ac:dyDescent="0.3">
      <c r="A4426" t="s">
        <v>28</v>
      </c>
      <c r="B4426" t="s">
        <v>29</v>
      </c>
      <c r="C4426" t="s">
        <v>193</v>
      </c>
      <c r="D4426" t="s">
        <v>349</v>
      </c>
      <c r="E4426" t="s">
        <v>56</v>
      </c>
      <c r="F4426" t="s">
        <v>47</v>
      </c>
      <c r="G4426">
        <v>29</v>
      </c>
      <c r="H4426">
        <v>401765</v>
      </c>
      <c r="I4426" t="s">
        <v>34</v>
      </c>
      <c r="J4426" s="1">
        <v>44102</v>
      </c>
      <c r="K4426">
        <v>1300</v>
      </c>
      <c r="L4426" t="s">
        <v>18002</v>
      </c>
      <c r="M4426" t="s">
        <v>1030</v>
      </c>
      <c r="N4426" t="s">
        <v>18003</v>
      </c>
      <c r="O4426">
        <v>1952634020</v>
      </c>
      <c r="P4426" t="s">
        <v>87</v>
      </c>
      <c r="Q4426">
        <v>12</v>
      </c>
      <c r="R4426" t="s">
        <v>88</v>
      </c>
      <c r="S4426" t="s">
        <v>79</v>
      </c>
      <c r="T4426">
        <v>54509</v>
      </c>
      <c r="U4426" s="1">
        <v>45327</v>
      </c>
      <c r="V4426" t="s">
        <v>119</v>
      </c>
      <c r="W4426">
        <v>304424</v>
      </c>
      <c r="X4426" t="s">
        <v>18004</v>
      </c>
      <c r="Y4426">
        <v>526</v>
      </c>
      <c r="Z4426">
        <v>2994</v>
      </c>
      <c r="AA4426">
        <v>3</v>
      </c>
      <c r="AB4426">
        <v>3592.8</v>
      </c>
    </row>
    <row r="4427" spans="1:28" x14ac:dyDescent="0.3">
      <c r="A4427" t="s">
        <v>28</v>
      </c>
      <c r="B4427" t="s">
        <v>29</v>
      </c>
      <c r="C4427" t="s">
        <v>91</v>
      </c>
      <c r="D4427" t="s">
        <v>98</v>
      </c>
      <c r="E4427" t="s">
        <v>56</v>
      </c>
      <c r="F4427" t="s">
        <v>150</v>
      </c>
      <c r="G4427">
        <v>76</v>
      </c>
      <c r="H4427">
        <v>402724</v>
      </c>
      <c r="I4427" t="s">
        <v>34</v>
      </c>
      <c r="J4427" s="1">
        <v>44378</v>
      </c>
      <c r="K4427">
        <v>1400</v>
      </c>
      <c r="L4427" t="s">
        <v>18005</v>
      </c>
      <c r="M4427" t="s">
        <v>1244</v>
      </c>
      <c r="N4427" t="s">
        <v>18006</v>
      </c>
      <c r="O4427" t="s">
        <v>18007</v>
      </c>
      <c r="P4427" t="s">
        <v>87</v>
      </c>
      <c r="Q4427">
        <v>4</v>
      </c>
      <c r="R4427" t="s">
        <v>88</v>
      </c>
      <c r="S4427" t="s">
        <v>41</v>
      </c>
      <c r="T4427">
        <v>26092</v>
      </c>
      <c r="U4427" s="1">
        <v>45602</v>
      </c>
      <c r="V4427" t="s">
        <v>42</v>
      </c>
      <c r="W4427">
        <v>911570</v>
      </c>
      <c r="X4427" t="s">
        <v>18008</v>
      </c>
      <c r="Y4427">
        <v>560</v>
      </c>
      <c r="Z4427">
        <v>861</v>
      </c>
      <c r="AA4427">
        <v>7</v>
      </c>
      <c r="AB4427">
        <v>2410.8000000000002</v>
      </c>
    </row>
    <row r="4428" spans="1:28" x14ac:dyDescent="0.3">
      <c r="A4428" t="s">
        <v>28</v>
      </c>
      <c r="B4428" t="s">
        <v>29</v>
      </c>
      <c r="C4428" t="s">
        <v>44</v>
      </c>
      <c r="D4428" t="s">
        <v>621</v>
      </c>
      <c r="E4428" t="s">
        <v>56</v>
      </c>
      <c r="F4428" t="s">
        <v>33</v>
      </c>
      <c r="G4428">
        <v>78</v>
      </c>
      <c r="H4428">
        <v>422681</v>
      </c>
      <c r="I4428" t="s">
        <v>58</v>
      </c>
      <c r="J4428" s="1">
        <v>44487</v>
      </c>
      <c r="K4428">
        <v>950</v>
      </c>
      <c r="L4428" t="s">
        <v>18009</v>
      </c>
      <c r="M4428" t="s">
        <v>1483</v>
      </c>
      <c r="N4428" t="s">
        <v>18010</v>
      </c>
      <c r="O4428" t="s">
        <v>18011</v>
      </c>
      <c r="P4428" t="s">
        <v>87</v>
      </c>
      <c r="Q4428">
        <v>19</v>
      </c>
      <c r="R4428" t="s">
        <v>88</v>
      </c>
      <c r="S4428" t="s">
        <v>118</v>
      </c>
      <c r="T4428">
        <v>30504</v>
      </c>
      <c r="U4428" s="1">
        <v>45479</v>
      </c>
      <c r="V4428" t="s">
        <v>126</v>
      </c>
      <c r="W4428">
        <v>165100</v>
      </c>
      <c r="X4428" t="s">
        <v>2947</v>
      </c>
      <c r="Y4428">
        <v>856</v>
      </c>
      <c r="Z4428">
        <v>892</v>
      </c>
      <c r="AA4428">
        <v>8</v>
      </c>
      <c r="AB4428">
        <v>2854.4</v>
      </c>
    </row>
    <row r="4429" spans="1:28" x14ac:dyDescent="0.3">
      <c r="A4429" t="s">
        <v>28</v>
      </c>
      <c r="B4429" t="s">
        <v>29</v>
      </c>
      <c r="C4429" t="s">
        <v>91</v>
      </c>
      <c r="D4429" t="s">
        <v>421</v>
      </c>
      <c r="E4429" t="s">
        <v>56</v>
      </c>
      <c r="F4429" t="s">
        <v>106</v>
      </c>
      <c r="G4429">
        <v>30</v>
      </c>
      <c r="H4429">
        <v>401848</v>
      </c>
      <c r="I4429" t="s">
        <v>58</v>
      </c>
      <c r="J4429" s="1">
        <v>45509</v>
      </c>
      <c r="K4429">
        <v>1400</v>
      </c>
      <c r="L4429" t="s">
        <v>18012</v>
      </c>
      <c r="M4429" t="s">
        <v>591</v>
      </c>
      <c r="N4429" t="s">
        <v>18013</v>
      </c>
      <c r="O4429" t="s">
        <v>18014</v>
      </c>
      <c r="P4429" t="s">
        <v>39</v>
      </c>
      <c r="Q4429">
        <v>14</v>
      </c>
      <c r="R4429" t="s">
        <v>40</v>
      </c>
      <c r="S4429" t="s">
        <v>63</v>
      </c>
      <c r="T4429">
        <v>25427</v>
      </c>
      <c r="U4429" s="1">
        <v>45562</v>
      </c>
      <c r="V4429" t="s">
        <v>180</v>
      </c>
      <c r="W4429">
        <v>327557</v>
      </c>
      <c r="X4429" t="s">
        <v>18015</v>
      </c>
      <c r="Y4429">
        <v>699</v>
      </c>
      <c r="Z4429">
        <v>999</v>
      </c>
      <c r="AA4429">
        <v>1</v>
      </c>
      <c r="AB4429">
        <v>399.6</v>
      </c>
    </row>
    <row r="4430" spans="1:28" x14ac:dyDescent="0.3">
      <c r="A4430" t="s">
        <v>28</v>
      </c>
      <c r="B4430" t="s">
        <v>29</v>
      </c>
      <c r="C4430" t="s">
        <v>54</v>
      </c>
      <c r="D4430" t="s">
        <v>142</v>
      </c>
      <c r="E4430" t="s">
        <v>32</v>
      </c>
      <c r="F4430" t="s">
        <v>33</v>
      </c>
      <c r="G4430">
        <v>30</v>
      </c>
      <c r="H4430">
        <v>423682</v>
      </c>
      <c r="I4430" t="s">
        <v>34</v>
      </c>
      <c r="J4430" s="1">
        <v>44568</v>
      </c>
      <c r="K4430">
        <v>1200</v>
      </c>
      <c r="L4430" t="s">
        <v>18016</v>
      </c>
      <c r="M4430" t="s">
        <v>256</v>
      </c>
      <c r="N4430" t="s">
        <v>18017</v>
      </c>
      <c r="O4430" t="s">
        <v>18018</v>
      </c>
      <c r="P4430" t="s">
        <v>87</v>
      </c>
      <c r="Q4430">
        <v>7</v>
      </c>
      <c r="R4430" t="s">
        <v>40</v>
      </c>
      <c r="S4430" t="s">
        <v>79</v>
      </c>
      <c r="T4430">
        <v>13375</v>
      </c>
      <c r="U4430" s="1">
        <v>45415</v>
      </c>
      <c r="V4430" t="s">
        <v>140</v>
      </c>
      <c r="W4430">
        <v>586201</v>
      </c>
      <c r="X4430" t="s">
        <v>18019</v>
      </c>
      <c r="Y4430">
        <v>375</v>
      </c>
      <c r="Z4430">
        <v>1962</v>
      </c>
      <c r="AA4430">
        <v>7</v>
      </c>
      <c r="AB4430">
        <v>5493.6</v>
      </c>
    </row>
    <row r="4431" spans="1:28" x14ac:dyDescent="0.3">
      <c r="A4431" t="s">
        <v>28</v>
      </c>
      <c r="B4431" t="s">
        <v>29</v>
      </c>
      <c r="C4431" t="s">
        <v>44</v>
      </c>
      <c r="D4431" t="s">
        <v>163</v>
      </c>
      <c r="E4431" t="s">
        <v>32</v>
      </c>
      <c r="F4431" t="s">
        <v>175</v>
      </c>
      <c r="G4431">
        <v>13</v>
      </c>
      <c r="H4431">
        <v>406234</v>
      </c>
      <c r="I4431" t="s">
        <v>34</v>
      </c>
      <c r="J4431" s="1">
        <v>45209</v>
      </c>
      <c r="K4431">
        <v>800</v>
      </c>
      <c r="L4431" t="s">
        <v>18020</v>
      </c>
      <c r="M4431" t="s">
        <v>1007</v>
      </c>
      <c r="N4431" t="s">
        <v>18021</v>
      </c>
      <c r="O4431" t="s">
        <v>18022</v>
      </c>
      <c r="P4431" t="s">
        <v>71</v>
      </c>
      <c r="Q4431">
        <v>6</v>
      </c>
      <c r="R4431" t="s">
        <v>40</v>
      </c>
      <c r="S4431" t="s">
        <v>79</v>
      </c>
      <c r="T4431">
        <v>11028</v>
      </c>
      <c r="U4431" s="1">
        <v>45299</v>
      </c>
      <c r="V4431" t="s">
        <v>111</v>
      </c>
      <c r="W4431">
        <v>980962</v>
      </c>
      <c r="X4431" t="s">
        <v>18023</v>
      </c>
      <c r="Y4431">
        <v>316</v>
      </c>
      <c r="Z4431">
        <v>2057</v>
      </c>
      <c r="AA4431">
        <v>8</v>
      </c>
      <c r="AB4431" s="2" t="s">
        <v>13790</v>
      </c>
    </row>
    <row r="4432" spans="1:28" x14ac:dyDescent="0.3">
      <c r="A4432" t="s">
        <v>28</v>
      </c>
      <c r="B4432" t="s">
        <v>29</v>
      </c>
      <c r="C4432" t="s">
        <v>157</v>
      </c>
      <c r="D4432" t="s">
        <v>227</v>
      </c>
      <c r="E4432" t="s">
        <v>32</v>
      </c>
      <c r="F4432" t="s">
        <v>33</v>
      </c>
      <c r="G4432">
        <v>100</v>
      </c>
      <c r="H4432">
        <v>412383</v>
      </c>
      <c r="I4432" t="s">
        <v>58</v>
      </c>
      <c r="J4432" s="1">
        <v>44482</v>
      </c>
      <c r="K4432">
        <v>800</v>
      </c>
      <c r="L4432" t="s">
        <v>18024</v>
      </c>
      <c r="M4432" t="s">
        <v>1356</v>
      </c>
      <c r="N4432" t="s">
        <v>18025</v>
      </c>
      <c r="O4432" t="s">
        <v>18026</v>
      </c>
      <c r="P4432" t="s">
        <v>87</v>
      </c>
      <c r="Q4432">
        <v>18</v>
      </c>
      <c r="R4432" t="s">
        <v>40</v>
      </c>
      <c r="S4432" t="s">
        <v>79</v>
      </c>
      <c r="T4432">
        <v>11984</v>
      </c>
      <c r="U4432" s="1">
        <v>45333</v>
      </c>
      <c r="V4432" t="s">
        <v>119</v>
      </c>
      <c r="W4432">
        <v>231607</v>
      </c>
      <c r="X4432" t="s">
        <v>18027</v>
      </c>
      <c r="Y4432">
        <v>610</v>
      </c>
      <c r="Z4432">
        <v>1307</v>
      </c>
      <c r="AA4432">
        <v>8</v>
      </c>
      <c r="AB4432" s="2" t="s">
        <v>18028</v>
      </c>
    </row>
    <row r="4433" spans="1:28" x14ac:dyDescent="0.3">
      <c r="A4433" t="s">
        <v>28</v>
      </c>
      <c r="B4433" t="s">
        <v>29</v>
      </c>
      <c r="C4433" t="s">
        <v>91</v>
      </c>
      <c r="D4433" t="s">
        <v>380</v>
      </c>
      <c r="E4433" t="s">
        <v>56</v>
      </c>
      <c r="F4433" t="s">
        <v>150</v>
      </c>
      <c r="G4433">
        <v>17</v>
      </c>
      <c r="H4433">
        <v>412621</v>
      </c>
      <c r="I4433" t="s">
        <v>34</v>
      </c>
      <c r="J4433" s="1">
        <v>45377</v>
      </c>
      <c r="K4433">
        <v>800</v>
      </c>
      <c r="L4433" t="s">
        <v>18029</v>
      </c>
      <c r="M4433" t="s">
        <v>856</v>
      </c>
      <c r="N4433" t="s">
        <v>18030</v>
      </c>
      <c r="O4433" t="s">
        <v>18031</v>
      </c>
      <c r="P4433" t="s">
        <v>39</v>
      </c>
      <c r="Q4433">
        <v>19</v>
      </c>
      <c r="R4433" t="s">
        <v>40</v>
      </c>
      <c r="S4433" t="s">
        <v>118</v>
      </c>
      <c r="T4433">
        <v>87954</v>
      </c>
      <c r="U4433" s="1">
        <v>45601</v>
      </c>
      <c r="V4433" t="s">
        <v>42</v>
      </c>
      <c r="W4433">
        <v>290273</v>
      </c>
      <c r="X4433" t="s">
        <v>18032</v>
      </c>
      <c r="Y4433">
        <v>238</v>
      </c>
      <c r="Z4433">
        <v>1108</v>
      </c>
      <c r="AA4433">
        <v>7</v>
      </c>
      <c r="AB4433">
        <v>3102.4</v>
      </c>
    </row>
    <row r="4434" spans="1:28" x14ac:dyDescent="0.3">
      <c r="A4434" t="s">
        <v>28</v>
      </c>
      <c r="B4434" t="s">
        <v>29</v>
      </c>
      <c r="C4434" t="s">
        <v>148</v>
      </c>
      <c r="D4434" t="s">
        <v>134</v>
      </c>
      <c r="E4434" t="s">
        <v>32</v>
      </c>
      <c r="F4434" t="s">
        <v>99</v>
      </c>
      <c r="G4434">
        <v>29</v>
      </c>
      <c r="H4434">
        <v>437980</v>
      </c>
      <c r="I4434" t="s">
        <v>34</v>
      </c>
      <c r="J4434" s="1">
        <v>44978</v>
      </c>
      <c r="K4434">
        <v>950</v>
      </c>
      <c r="L4434" t="s">
        <v>14581</v>
      </c>
      <c r="M4434" t="s">
        <v>487</v>
      </c>
      <c r="N4434" t="s">
        <v>18033</v>
      </c>
      <c r="O4434" t="s">
        <v>18034</v>
      </c>
      <c r="P4434" t="s">
        <v>87</v>
      </c>
      <c r="Q4434">
        <v>15</v>
      </c>
      <c r="R4434" t="s">
        <v>88</v>
      </c>
      <c r="S4434" t="s">
        <v>118</v>
      </c>
      <c r="T4434">
        <v>68876</v>
      </c>
      <c r="U4434" s="1">
        <v>45590</v>
      </c>
      <c r="V4434" t="s">
        <v>155</v>
      </c>
      <c r="W4434">
        <v>746272</v>
      </c>
      <c r="X4434" t="s">
        <v>18035</v>
      </c>
      <c r="Y4434">
        <v>476</v>
      </c>
      <c r="Z4434">
        <v>1986</v>
      </c>
      <c r="AA4434">
        <v>1</v>
      </c>
      <c r="AB4434" s="2" t="s">
        <v>13770</v>
      </c>
    </row>
    <row r="4435" spans="1:28" x14ac:dyDescent="0.3">
      <c r="A4435" t="s">
        <v>28</v>
      </c>
      <c r="B4435" t="s">
        <v>29</v>
      </c>
      <c r="C4435" t="s">
        <v>193</v>
      </c>
      <c r="D4435" t="s">
        <v>134</v>
      </c>
      <c r="E4435" t="s">
        <v>46</v>
      </c>
      <c r="F4435" t="s">
        <v>99</v>
      </c>
      <c r="G4435">
        <v>3</v>
      </c>
      <c r="H4435">
        <v>438388</v>
      </c>
      <c r="I4435" t="s">
        <v>58</v>
      </c>
      <c r="J4435" s="1">
        <v>45035</v>
      </c>
      <c r="K4435">
        <v>1100</v>
      </c>
      <c r="L4435" t="s">
        <v>2136</v>
      </c>
      <c r="M4435" t="s">
        <v>680</v>
      </c>
      <c r="N4435" t="s">
        <v>18036</v>
      </c>
      <c r="O4435" t="s">
        <v>18037</v>
      </c>
      <c r="P4435" t="s">
        <v>87</v>
      </c>
      <c r="Q4435">
        <v>12</v>
      </c>
      <c r="R4435" t="s">
        <v>88</v>
      </c>
      <c r="S4435" t="s">
        <v>41</v>
      </c>
      <c r="T4435">
        <v>90235</v>
      </c>
      <c r="U4435" s="1">
        <v>45356</v>
      </c>
      <c r="V4435" t="s">
        <v>72</v>
      </c>
      <c r="W4435">
        <v>690577</v>
      </c>
      <c r="X4435" t="s">
        <v>18038</v>
      </c>
      <c r="Y4435">
        <v>305</v>
      </c>
      <c r="Z4435">
        <v>1295</v>
      </c>
      <c r="AA4435">
        <v>8</v>
      </c>
      <c r="AB4435">
        <v>4144</v>
      </c>
    </row>
    <row r="4436" spans="1:28" x14ac:dyDescent="0.3">
      <c r="A4436" t="s">
        <v>28</v>
      </c>
      <c r="B4436" t="s">
        <v>29</v>
      </c>
      <c r="C4436" t="s">
        <v>30</v>
      </c>
      <c r="D4436" t="s">
        <v>291</v>
      </c>
      <c r="E4436" t="s">
        <v>56</v>
      </c>
      <c r="F4436" t="s">
        <v>135</v>
      </c>
      <c r="G4436">
        <v>100</v>
      </c>
      <c r="H4436">
        <v>421825</v>
      </c>
      <c r="I4436" t="s">
        <v>34</v>
      </c>
      <c r="J4436" s="1">
        <v>45097</v>
      </c>
      <c r="K4436">
        <v>1300</v>
      </c>
      <c r="L4436" t="s">
        <v>18039</v>
      </c>
      <c r="M4436" t="s">
        <v>195</v>
      </c>
      <c r="N4436" t="s">
        <v>18040</v>
      </c>
      <c r="O4436" t="s">
        <v>18041</v>
      </c>
      <c r="P4436" t="s">
        <v>87</v>
      </c>
      <c r="Q4436">
        <v>13</v>
      </c>
      <c r="R4436" t="s">
        <v>88</v>
      </c>
      <c r="S4436" t="s">
        <v>63</v>
      </c>
      <c r="T4436">
        <v>31560</v>
      </c>
      <c r="U4436" s="1">
        <v>45443</v>
      </c>
      <c r="V4436" t="s">
        <v>140</v>
      </c>
      <c r="W4436">
        <v>422947</v>
      </c>
      <c r="X4436" t="s">
        <v>18042</v>
      </c>
      <c r="Y4436">
        <v>978</v>
      </c>
      <c r="Z4436">
        <v>505</v>
      </c>
      <c r="AA4436">
        <v>1</v>
      </c>
      <c r="AB4436">
        <v>202</v>
      </c>
    </row>
    <row r="4437" spans="1:28" x14ac:dyDescent="0.3">
      <c r="A4437" t="s">
        <v>28</v>
      </c>
      <c r="B4437" t="s">
        <v>29</v>
      </c>
      <c r="C4437" t="s">
        <v>44</v>
      </c>
      <c r="D4437" t="s">
        <v>442</v>
      </c>
      <c r="E4437" t="s">
        <v>46</v>
      </c>
      <c r="F4437" t="s">
        <v>33</v>
      </c>
      <c r="G4437">
        <v>18</v>
      </c>
      <c r="H4437">
        <v>424998</v>
      </c>
      <c r="I4437" t="s">
        <v>34</v>
      </c>
      <c r="J4437" s="1">
        <v>44479</v>
      </c>
      <c r="K4437">
        <v>800</v>
      </c>
      <c r="L4437" t="s">
        <v>18043</v>
      </c>
      <c r="M4437" t="s">
        <v>177</v>
      </c>
      <c r="N4437" t="s">
        <v>18044</v>
      </c>
      <c r="O4437" t="s">
        <v>18045</v>
      </c>
      <c r="P4437" t="s">
        <v>39</v>
      </c>
      <c r="Q4437">
        <v>16</v>
      </c>
      <c r="R4437" t="s">
        <v>88</v>
      </c>
      <c r="S4437" t="s">
        <v>41</v>
      </c>
      <c r="T4437">
        <v>41185</v>
      </c>
      <c r="U4437" s="1">
        <v>45628</v>
      </c>
      <c r="V4437" t="s">
        <v>259</v>
      </c>
      <c r="W4437">
        <v>849808</v>
      </c>
      <c r="X4437" t="s">
        <v>18046</v>
      </c>
      <c r="Y4437">
        <v>893</v>
      </c>
      <c r="Z4437">
        <v>2249</v>
      </c>
      <c r="AA4437">
        <v>8</v>
      </c>
      <c r="AB4437">
        <v>7196.8</v>
      </c>
    </row>
    <row r="4438" spans="1:28" x14ac:dyDescent="0.3">
      <c r="A4438" t="s">
        <v>28</v>
      </c>
      <c r="B4438" t="s">
        <v>29</v>
      </c>
      <c r="C4438" t="s">
        <v>54</v>
      </c>
      <c r="D4438" t="s">
        <v>149</v>
      </c>
      <c r="E4438" t="s">
        <v>32</v>
      </c>
      <c r="F4438" t="s">
        <v>355</v>
      </c>
      <c r="G4438">
        <v>35</v>
      </c>
      <c r="H4438">
        <v>425887</v>
      </c>
      <c r="I4438" t="s">
        <v>58</v>
      </c>
      <c r="J4438" s="1">
        <v>44252</v>
      </c>
      <c r="K4438">
        <v>950</v>
      </c>
      <c r="L4438" t="s">
        <v>18047</v>
      </c>
      <c r="M4438" t="s">
        <v>269</v>
      </c>
      <c r="N4438" t="s">
        <v>18048</v>
      </c>
      <c r="O4438" t="s">
        <v>18049</v>
      </c>
      <c r="P4438" t="s">
        <v>71</v>
      </c>
      <c r="Q4438">
        <v>18</v>
      </c>
      <c r="R4438" t="s">
        <v>88</v>
      </c>
      <c r="S4438" t="s">
        <v>118</v>
      </c>
      <c r="T4438">
        <v>53628</v>
      </c>
      <c r="U4438" s="1">
        <v>45293</v>
      </c>
      <c r="V4438" t="s">
        <v>111</v>
      </c>
      <c r="W4438">
        <v>520286</v>
      </c>
      <c r="X4438" t="s">
        <v>18050</v>
      </c>
      <c r="Y4438">
        <v>986</v>
      </c>
      <c r="Z4438">
        <v>1761</v>
      </c>
      <c r="AA4438">
        <v>8</v>
      </c>
      <c r="AB4438" s="2" t="s">
        <v>18051</v>
      </c>
    </row>
    <row r="4439" spans="1:28" x14ac:dyDescent="0.3">
      <c r="A4439" t="s">
        <v>28</v>
      </c>
      <c r="B4439" t="s">
        <v>29</v>
      </c>
      <c r="C4439" t="s">
        <v>44</v>
      </c>
      <c r="D4439" t="s">
        <v>467</v>
      </c>
      <c r="E4439" t="s">
        <v>32</v>
      </c>
      <c r="F4439" t="s">
        <v>57</v>
      </c>
      <c r="G4439">
        <v>45</v>
      </c>
      <c r="H4439">
        <v>439083</v>
      </c>
      <c r="I4439" t="s">
        <v>34</v>
      </c>
      <c r="J4439" s="1">
        <v>44696</v>
      </c>
      <c r="K4439">
        <v>1200</v>
      </c>
      <c r="L4439" t="s">
        <v>18052</v>
      </c>
      <c r="M4439" t="s">
        <v>308</v>
      </c>
      <c r="N4439" t="s">
        <v>18053</v>
      </c>
      <c r="O4439" t="s">
        <v>18054</v>
      </c>
      <c r="P4439" t="s">
        <v>51</v>
      </c>
      <c r="Q4439">
        <v>6</v>
      </c>
      <c r="R4439" t="s">
        <v>40</v>
      </c>
      <c r="S4439" t="s">
        <v>79</v>
      </c>
      <c r="T4439">
        <v>74553</v>
      </c>
      <c r="U4439" s="1">
        <v>45576</v>
      </c>
      <c r="V4439" t="s">
        <v>155</v>
      </c>
      <c r="W4439">
        <v>315504</v>
      </c>
      <c r="X4439" t="s">
        <v>18055</v>
      </c>
      <c r="Y4439">
        <v>802</v>
      </c>
      <c r="Z4439">
        <v>1215</v>
      </c>
      <c r="AA4439">
        <v>6</v>
      </c>
      <c r="AB4439">
        <v>2916</v>
      </c>
    </row>
    <row r="4440" spans="1:28" x14ac:dyDescent="0.3">
      <c r="A4440" t="s">
        <v>28</v>
      </c>
      <c r="B4440" t="s">
        <v>29</v>
      </c>
      <c r="C4440" t="s">
        <v>54</v>
      </c>
      <c r="D4440" t="s">
        <v>92</v>
      </c>
      <c r="E4440" t="s">
        <v>56</v>
      </c>
      <c r="F4440" t="s">
        <v>33</v>
      </c>
      <c r="G4440">
        <v>30</v>
      </c>
      <c r="H4440">
        <v>403907</v>
      </c>
      <c r="I4440" t="s">
        <v>34</v>
      </c>
      <c r="J4440" s="1">
        <v>45036</v>
      </c>
      <c r="K4440">
        <v>1000</v>
      </c>
      <c r="L4440" t="s">
        <v>18056</v>
      </c>
      <c r="M4440" t="s">
        <v>542</v>
      </c>
      <c r="N4440" t="s">
        <v>18057</v>
      </c>
      <c r="O4440" t="s">
        <v>18058</v>
      </c>
      <c r="P4440" t="s">
        <v>87</v>
      </c>
      <c r="Q4440">
        <v>11</v>
      </c>
      <c r="R4440" t="s">
        <v>88</v>
      </c>
      <c r="S4440" t="s">
        <v>41</v>
      </c>
      <c r="T4440">
        <v>55409</v>
      </c>
      <c r="U4440" s="1">
        <v>45492</v>
      </c>
      <c r="V4440" t="s">
        <v>126</v>
      </c>
      <c r="W4440">
        <v>135652</v>
      </c>
      <c r="X4440" t="s">
        <v>18059</v>
      </c>
      <c r="Y4440">
        <v>637</v>
      </c>
      <c r="Z4440">
        <v>2074</v>
      </c>
      <c r="AA4440">
        <v>3</v>
      </c>
      <c r="AB4440">
        <v>2488.8000000000002</v>
      </c>
    </row>
    <row r="4441" spans="1:28" x14ac:dyDescent="0.3">
      <c r="A4441" t="s">
        <v>28</v>
      </c>
      <c r="B4441" t="s">
        <v>29</v>
      </c>
      <c r="C4441" t="s">
        <v>44</v>
      </c>
      <c r="D4441" t="s">
        <v>92</v>
      </c>
      <c r="E4441" t="s">
        <v>56</v>
      </c>
      <c r="F4441" t="s">
        <v>150</v>
      </c>
      <c r="G4441">
        <v>63</v>
      </c>
      <c r="H4441">
        <v>436918</v>
      </c>
      <c r="I4441" t="s">
        <v>58</v>
      </c>
      <c r="J4441" s="1">
        <v>44291</v>
      </c>
      <c r="K4441">
        <v>1200</v>
      </c>
      <c r="L4441" t="s">
        <v>18060</v>
      </c>
      <c r="M4441" t="s">
        <v>172</v>
      </c>
      <c r="N4441" t="s">
        <v>18061</v>
      </c>
      <c r="O4441">
        <v>8048395755</v>
      </c>
      <c r="P4441" t="s">
        <v>87</v>
      </c>
      <c r="Q4441">
        <v>17</v>
      </c>
      <c r="R4441" t="s">
        <v>88</v>
      </c>
      <c r="S4441" t="s">
        <v>41</v>
      </c>
      <c r="T4441">
        <v>96889</v>
      </c>
      <c r="U4441" s="1">
        <v>45624</v>
      </c>
      <c r="V4441" t="s">
        <v>42</v>
      </c>
      <c r="W4441">
        <v>723014</v>
      </c>
      <c r="X4441" t="s">
        <v>18062</v>
      </c>
      <c r="Y4441">
        <v>870</v>
      </c>
      <c r="Z4441">
        <v>1725</v>
      </c>
      <c r="AA4441">
        <v>1</v>
      </c>
      <c r="AB4441">
        <v>690</v>
      </c>
    </row>
    <row r="4442" spans="1:28" x14ac:dyDescent="0.3">
      <c r="A4442" t="s">
        <v>28</v>
      </c>
      <c r="B4442" t="s">
        <v>29</v>
      </c>
      <c r="C4442" t="s">
        <v>30</v>
      </c>
      <c r="D4442" t="s">
        <v>524</v>
      </c>
      <c r="E4442" t="s">
        <v>32</v>
      </c>
      <c r="F4442" t="s">
        <v>33</v>
      </c>
      <c r="G4442">
        <v>3</v>
      </c>
      <c r="H4442">
        <v>402842</v>
      </c>
      <c r="I4442" t="s">
        <v>58</v>
      </c>
      <c r="J4442" s="1">
        <v>45078</v>
      </c>
      <c r="K4442">
        <v>950</v>
      </c>
      <c r="L4442" t="s">
        <v>18063</v>
      </c>
      <c r="M4442" t="s">
        <v>1253</v>
      </c>
      <c r="N4442" t="s">
        <v>18064</v>
      </c>
      <c r="O4442" t="s">
        <v>18065</v>
      </c>
      <c r="P4442" t="s">
        <v>39</v>
      </c>
      <c r="Q4442">
        <v>10</v>
      </c>
      <c r="R4442" t="s">
        <v>40</v>
      </c>
      <c r="S4442" t="s">
        <v>79</v>
      </c>
      <c r="T4442">
        <v>29979</v>
      </c>
      <c r="U4442" s="1">
        <v>45299</v>
      </c>
      <c r="V4442" t="s">
        <v>111</v>
      </c>
      <c r="W4442">
        <v>467889</v>
      </c>
      <c r="X4442" t="s">
        <v>1167</v>
      </c>
      <c r="Y4442">
        <v>532</v>
      </c>
      <c r="Z4442">
        <v>964</v>
      </c>
      <c r="AA4442">
        <v>6</v>
      </c>
      <c r="AB4442">
        <v>2313.6</v>
      </c>
    </row>
    <row r="4443" spans="1:28" x14ac:dyDescent="0.3">
      <c r="A4443" t="s">
        <v>28</v>
      </c>
      <c r="B4443" t="s">
        <v>29</v>
      </c>
      <c r="C4443" t="s">
        <v>157</v>
      </c>
      <c r="D4443" t="s">
        <v>149</v>
      </c>
      <c r="E4443" t="s">
        <v>56</v>
      </c>
      <c r="F4443" t="s">
        <v>175</v>
      </c>
      <c r="G4443">
        <v>89</v>
      </c>
      <c r="H4443">
        <v>432393</v>
      </c>
      <c r="I4443" t="s">
        <v>58</v>
      </c>
      <c r="J4443" s="1">
        <v>45621</v>
      </c>
      <c r="K4443">
        <v>1400</v>
      </c>
      <c r="L4443" t="s">
        <v>18066</v>
      </c>
      <c r="M4443" t="s">
        <v>1356</v>
      </c>
      <c r="N4443" t="s">
        <v>18067</v>
      </c>
      <c r="O4443" t="s">
        <v>18068</v>
      </c>
      <c r="P4443" t="s">
        <v>87</v>
      </c>
      <c r="Q4443">
        <v>12</v>
      </c>
      <c r="R4443" t="s">
        <v>40</v>
      </c>
      <c r="S4443" t="s">
        <v>63</v>
      </c>
      <c r="T4443">
        <v>64716</v>
      </c>
      <c r="U4443" s="1">
        <v>45400</v>
      </c>
      <c r="V4443" t="s">
        <v>80</v>
      </c>
      <c r="W4443">
        <v>506187</v>
      </c>
      <c r="X4443" t="s">
        <v>18069</v>
      </c>
      <c r="Y4443">
        <v>319</v>
      </c>
      <c r="Z4443">
        <v>1617</v>
      </c>
      <c r="AA4443">
        <v>1</v>
      </c>
      <c r="AB4443" s="2" t="s">
        <v>18070</v>
      </c>
    </row>
    <row r="4444" spans="1:28" x14ac:dyDescent="0.3">
      <c r="A4444" t="s">
        <v>28</v>
      </c>
      <c r="B4444" t="s">
        <v>29</v>
      </c>
      <c r="C4444" t="s">
        <v>91</v>
      </c>
      <c r="D4444" t="s">
        <v>411</v>
      </c>
      <c r="E4444" t="s">
        <v>32</v>
      </c>
      <c r="F4444" t="s">
        <v>106</v>
      </c>
      <c r="G4444">
        <v>87</v>
      </c>
      <c r="H4444">
        <v>421596</v>
      </c>
      <c r="I4444" t="s">
        <v>58</v>
      </c>
      <c r="J4444" s="1">
        <v>43895</v>
      </c>
      <c r="K4444">
        <v>1400</v>
      </c>
      <c r="L4444" t="s">
        <v>18071</v>
      </c>
      <c r="M4444" t="s">
        <v>496</v>
      </c>
      <c r="N4444" t="s">
        <v>18072</v>
      </c>
      <c r="O4444" t="s">
        <v>18073</v>
      </c>
      <c r="P4444" t="s">
        <v>39</v>
      </c>
      <c r="Q4444">
        <v>17</v>
      </c>
      <c r="R4444" t="s">
        <v>88</v>
      </c>
      <c r="S4444" t="s">
        <v>63</v>
      </c>
      <c r="T4444">
        <v>38984</v>
      </c>
      <c r="U4444" s="1">
        <v>45584</v>
      </c>
      <c r="V4444" t="s">
        <v>155</v>
      </c>
      <c r="W4444">
        <v>895991</v>
      </c>
      <c r="X4444" t="s">
        <v>18074</v>
      </c>
      <c r="Y4444">
        <v>307</v>
      </c>
      <c r="Z4444">
        <v>1154</v>
      </c>
      <c r="AA4444">
        <v>7</v>
      </c>
      <c r="AB4444" s="2" t="s">
        <v>18075</v>
      </c>
    </row>
    <row r="4445" spans="1:28" x14ac:dyDescent="0.3">
      <c r="A4445" t="s">
        <v>28</v>
      </c>
      <c r="B4445" t="s">
        <v>29</v>
      </c>
      <c r="C4445" t="s">
        <v>30</v>
      </c>
      <c r="D4445" t="s">
        <v>105</v>
      </c>
      <c r="E4445" t="s">
        <v>32</v>
      </c>
      <c r="F4445" t="s">
        <v>355</v>
      </c>
      <c r="G4445">
        <v>47</v>
      </c>
      <c r="H4445">
        <v>419233</v>
      </c>
      <c r="I4445" t="s">
        <v>34</v>
      </c>
      <c r="J4445" s="1">
        <v>44046</v>
      </c>
      <c r="K4445">
        <v>800</v>
      </c>
      <c r="L4445" t="s">
        <v>18076</v>
      </c>
      <c r="M4445" t="s">
        <v>319</v>
      </c>
      <c r="N4445" t="s">
        <v>18077</v>
      </c>
      <c r="O4445" t="s">
        <v>18078</v>
      </c>
      <c r="P4445" t="s">
        <v>39</v>
      </c>
      <c r="Q4445">
        <v>7</v>
      </c>
      <c r="R4445" t="s">
        <v>40</v>
      </c>
      <c r="S4445" t="s">
        <v>118</v>
      </c>
      <c r="T4445">
        <v>71729</v>
      </c>
      <c r="U4445" s="1">
        <v>45453</v>
      </c>
      <c r="V4445" t="s">
        <v>52</v>
      </c>
      <c r="W4445">
        <v>536150</v>
      </c>
      <c r="X4445" t="s">
        <v>18079</v>
      </c>
      <c r="Y4445">
        <v>513</v>
      </c>
      <c r="Z4445">
        <v>1114</v>
      </c>
      <c r="AA4445">
        <v>3</v>
      </c>
      <c r="AB4445" s="2" t="s">
        <v>10779</v>
      </c>
    </row>
    <row r="4446" spans="1:28" x14ac:dyDescent="0.3">
      <c r="A4446" t="s">
        <v>28</v>
      </c>
      <c r="B4446" t="s">
        <v>29</v>
      </c>
      <c r="C4446" t="s">
        <v>30</v>
      </c>
      <c r="D4446" t="s">
        <v>317</v>
      </c>
      <c r="E4446" t="s">
        <v>56</v>
      </c>
      <c r="F4446" t="s">
        <v>113</v>
      </c>
      <c r="G4446">
        <v>73</v>
      </c>
      <c r="H4446">
        <v>428992</v>
      </c>
      <c r="I4446" t="s">
        <v>58</v>
      </c>
      <c r="J4446" s="1">
        <v>45283</v>
      </c>
      <c r="K4446">
        <v>1300</v>
      </c>
      <c r="L4446" t="s">
        <v>18080</v>
      </c>
      <c r="M4446" t="s">
        <v>843</v>
      </c>
      <c r="N4446" t="s">
        <v>18081</v>
      </c>
      <c r="O4446" t="s">
        <v>18082</v>
      </c>
      <c r="P4446" t="s">
        <v>71</v>
      </c>
      <c r="Q4446">
        <v>6</v>
      </c>
      <c r="R4446" t="s">
        <v>88</v>
      </c>
      <c r="S4446" t="s">
        <v>63</v>
      </c>
      <c r="T4446">
        <v>27474</v>
      </c>
      <c r="U4446" s="1">
        <v>45330</v>
      </c>
      <c r="V4446" t="s">
        <v>119</v>
      </c>
      <c r="W4446">
        <v>777407</v>
      </c>
      <c r="X4446" t="s">
        <v>18083</v>
      </c>
      <c r="Y4446">
        <v>636</v>
      </c>
      <c r="Z4446">
        <v>1093</v>
      </c>
      <c r="AA4446">
        <v>8</v>
      </c>
      <c r="AB4446" s="2" t="s">
        <v>16157</v>
      </c>
    </row>
    <row r="4447" spans="1:28" x14ac:dyDescent="0.3">
      <c r="A4447" t="s">
        <v>28</v>
      </c>
      <c r="B4447" t="s">
        <v>29</v>
      </c>
      <c r="C4447" t="s">
        <v>148</v>
      </c>
      <c r="D4447" t="s">
        <v>511</v>
      </c>
      <c r="E4447" t="s">
        <v>32</v>
      </c>
      <c r="F4447" t="s">
        <v>47</v>
      </c>
      <c r="G4447">
        <v>24</v>
      </c>
      <c r="H4447">
        <v>431754</v>
      </c>
      <c r="I4447" t="s">
        <v>34</v>
      </c>
      <c r="J4447" s="1">
        <v>44075</v>
      </c>
      <c r="K4447">
        <v>1300</v>
      </c>
      <c r="L4447" t="s">
        <v>18084</v>
      </c>
      <c r="M4447" t="s">
        <v>319</v>
      </c>
      <c r="N4447" t="s">
        <v>18085</v>
      </c>
      <c r="O4447" t="s">
        <v>18086</v>
      </c>
      <c r="P4447" t="s">
        <v>87</v>
      </c>
      <c r="Q4447">
        <v>14</v>
      </c>
      <c r="R4447" t="s">
        <v>88</v>
      </c>
      <c r="S4447" t="s">
        <v>63</v>
      </c>
      <c r="T4447">
        <v>87961</v>
      </c>
      <c r="U4447" s="1">
        <v>45381</v>
      </c>
      <c r="V4447" t="s">
        <v>72</v>
      </c>
      <c r="W4447">
        <v>518188</v>
      </c>
      <c r="X4447" t="s">
        <v>18087</v>
      </c>
      <c r="Y4447">
        <v>246</v>
      </c>
      <c r="Z4447">
        <v>1537</v>
      </c>
      <c r="AA4447">
        <v>8</v>
      </c>
      <c r="AB4447" s="2" t="s">
        <v>18088</v>
      </c>
    </row>
    <row r="4448" spans="1:28" x14ac:dyDescent="0.3">
      <c r="A4448" t="s">
        <v>28</v>
      </c>
      <c r="B4448" t="s">
        <v>29</v>
      </c>
      <c r="C4448" t="s">
        <v>66</v>
      </c>
      <c r="D4448" t="s">
        <v>616</v>
      </c>
      <c r="E4448" t="s">
        <v>32</v>
      </c>
      <c r="F4448" t="s">
        <v>83</v>
      </c>
      <c r="G4448">
        <v>99</v>
      </c>
      <c r="H4448">
        <v>423486</v>
      </c>
      <c r="I4448" t="s">
        <v>34</v>
      </c>
      <c r="J4448" s="1">
        <v>45458</v>
      </c>
      <c r="K4448">
        <v>1300</v>
      </c>
      <c r="L4448" t="s">
        <v>18089</v>
      </c>
      <c r="M4448" t="s">
        <v>1147</v>
      </c>
      <c r="N4448" t="s">
        <v>18090</v>
      </c>
      <c r="O4448" t="s">
        <v>18091</v>
      </c>
      <c r="P4448" t="s">
        <v>39</v>
      </c>
      <c r="Q4448">
        <v>20</v>
      </c>
      <c r="R4448" t="s">
        <v>40</v>
      </c>
      <c r="S4448" t="s">
        <v>79</v>
      </c>
      <c r="T4448">
        <v>64482</v>
      </c>
      <c r="U4448" s="1">
        <v>45612</v>
      </c>
      <c r="V4448" t="s">
        <v>42</v>
      </c>
      <c r="W4448">
        <v>814885</v>
      </c>
      <c r="X4448" t="s">
        <v>14844</v>
      </c>
      <c r="Y4448">
        <v>904</v>
      </c>
      <c r="Z4448">
        <v>956</v>
      </c>
      <c r="AA4448">
        <v>6</v>
      </c>
      <c r="AB4448">
        <v>2294.4</v>
      </c>
    </row>
    <row r="4449" spans="1:28" x14ac:dyDescent="0.3">
      <c r="A4449" t="s">
        <v>28</v>
      </c>
      <c r="B4449" t="s">
        <v>29</v>
      </c>
      <c r="C4449" t="s">
        <v>193</v>
      </c>
      <c r="D4449" t="s">
        <v>364</v>
      </c>
      <c r="E4449" t="s">
        <v>32</v>
      </c>
      <c r="F4449" t="s">
        <v>175</v>
      </c>
      <c r="G4449">
        <v>19</v>
      </c>
      <c r="H4449">
        <v>425549</v>
      </c>
      <c r="I4449" t="s">
        <v>34</v>
      </c>
      <c r="J4449" s="1">
        <v>44232</v>
      </c>
      <c r="K4449">
        <v>950</v>
      </c>
      <c r="L4449" t="s">
        <v>18092</v>
      </c>
      <c r="M4449" t="s">
        <v>222</v>
      </c>
      <c r="N4449" t="s">
        <v>18093</v>
      </c>
      <c r="O4449" t="s">
        <v>18094</v>
      </c>
      <c r="P4449" t="s">
        <v>87</v>
      </c>
      <c r="Q4449">
        <v>17</v>
      </c>
      <c r="R4449" t="s">
        <v>88</v>
      </c>
      <c r="S4449" t="s">
        <v>79</v>
      </c>
      <c r="T4449">
        <v>53183</v>
      </c>
      <c r="U4449" s="1">
        <v>45605</v>
      </c>
      <c r="V4449" t="s">
        <v>42</v>
      </c>
      <c r="W4449">
        <v>831162</v>
      </c>
      <c r="X4449" t="s">
        <v>18095</v>
      </c>
      <c r="Y4449">
        <v>917</v>
      </c>
      <c r="Z4449">
        <v>1850</v>
      </c>
      <c r="AA4449">
        <v>3</v>
      </c>
      <c r="AB4449">
        <v>2220</v>
      </c>
    </row>
    <row r="4450" spans="1:28" x14ac:dyDescent="0.3">
      <c r="A4450" t="s">
        <v>28</v>
      </c>
      <c r="B4450" t="s">
        <v>29</v>
      </c>
      <c r="C4450" t="s">
        <v>44</v>
      </c>
      <c r="D4450" t="s">
        <v>560</v>
      </c>
      <c r="E4450" t="s">
        <v>46</v>
      </c>
      <c r="F4450" t="s">
        <v>47</v>
      </c>
      <c r="G4450">
        <v>94</v>
      </c>
      <c r="H4450">
        <v>426974</v>
      </c>
      <c r="I4450" t="s">
        <v>34</v>
      </c>
      <c r="J4450" s="1">
        <v>44814</v>
      </c>
      <c r="K4450">
        <v>1100</v>
      </c>
      <c r="L4450" t="s">
        <v>18096</v>
      </c>
      <c r="M4450" t="s">
        <v>482</v>
      </c>
      <c r="N4450" t="s">
        <v>18097</v>
      </c>
      <c r="O4450" t="s">
        <v>18098</v>
      </c>
      <c r="P4450" t="s">
        <v>87</v>
      </c>
      <c r="Q4450">
        <v>18</v>
      </c>
      <c r="R4450" t="s">
        <v>40</v>
      </c>
      <c r="S4450" t="s">
        <v>41</v>
      </c>
      <c r="T4450">
        <v>28717</v>
      </c>
      <c r="U4450" s="1">
        <v>45401</v>
      </c>
      <c r="V4450" t="s">
        <v>80</v>
      </c>
      <c r="W4450">
        <v>993557</v>
      </c>
      <c r="X4450" t="s">
        <v>18099</v>
      </c>
      <c r="Y4450">
        <v>683</v>
      </c>
      <c r="Z4450">
        <v>1886</v>
      </c>
      <c r="AA4450">
        <v>8</v>
      </c>
      <c r="AB4450" s="2" t="s">
        <v>18100</v>
      </c>
    </row>
    <row r="4451" spans="1:28" x14ac:dyDescent="0.3">
      <c r="A4451" t="s">
        <v>28</v>
      </c>
      <c r="B4451" t="s">
        <v>29</v>
      </c>
      <c r="C4451" t="s">
        <v>91</v>
      </c>
      <c r="D4451" t="s">
        <v>637</v>
      </c>
      <c r="E4451" t="s">
        <v>32</v>
      </c>
      <c r="F4451" t="s">
        <v>175</v>
      </c>
      <c r="G4451">
        <v>93</v>
      </c>
      <c r="H4451">
        <v>427802</v>
      </c>
      <c r="I4451" t="s">
        <v>34</v>
      </c>
      <c r="J4451" s="1">
        <v>44337</v>
      </c>
      <c r="K4451">
        <v>800</v>
      </c>
      <c r="L4451" t="s">
        <v>18101</v>
      </c>
      <c r="M4451" t="s">
        <v>496</v>
      </c>
      <c r="N4451" t="s">
        <v>18102</v>
      </c>
      <c r="O4451" t="s">
        <v>18103</v>
      </c>
      <c r="P4451" t="s">
        <v>51</v>
      </c>
      <c r="Q4451">
        <v>18</v>
      </c>
      <c r="R4451" t="s">
        <v>88</v>
      </c>
      <c r="S4451" t="s">
        <v>118</v>
      </c>
      <c r="T4451">
        <v>64043</v>
      </c>
      <c r="U4451" s="1">
        <v>45454</v>
      </c>
      <c r="V4451" t="s">
        <v>52</v>
      </c>
      <c r="W4451">
        <v>177763</v>
      </c>
      <c r="X4451" t="s">
        <v>18104</v>
      </c>
      <c r="Y4451">
        <v>601</v>
      </c>
      <c r="Z4451">
        <v>1164</v>
      </c>
      <c r="AA4451">
        <v>8</v>
      </c>
      <c r="AB4451">
        <v>3724.8</v>
      </c>
    </row>
    <row r="4452" spans="1:28" x14ac:dyDescent="0.3">
      <c r="A4452" t="s">
        <v>28</v>
      </c>
      <c r="B4452" t="s">
        <v>29</v>
      </c>
      <c r="C4452" t="s">
        <v>193</v>
      </c>
      <c r="D4452" t="s">
        <v>616</v>
      </c>
      <c r="E4452" t="s">
        <v>32</v>
      </c>
      <c r="F4452" t="s">
        <v>33</v>
      </c>
      <c r="G4452">
        <v>70</v>
      </c>
      <c r="H4452">
        <v>406467</v>
      </c>
      <c r="I4452" t="s">
        <v>34</v>
      </c>
      <c r="J4452" s="1">
        <v>44162</v>
      </c>
      <c r="K4452">
        <v>800</v>
      </c>
      <c r="L4452" t="s">
        <v>18105</v>
      </c>
      <c r="M4452" t="s">
        <v>319</v>
      </c>
      <c r="N4452" t="s">
        <v>18106</v>
      </c>
      <c r="O4452" t="s">
        <v>18107</v>
      </c>
      <c r="P4452" t="s">
        <v>39</v>
      </c>
      <c r="Q4452">
        <v>15</v>
      </c>
      <c r="R4452" t="s">
        <v>40</v>
      </c>
      <c r="S4452" t="s">
        <v>41</v>
      </c>
      <c r="T4452">
        <v>86478</v>
      </c>
      <c r="U4452" s="1">
        <v>45591</v>
      </c>
      <c r="V4452" t="s">
        <v>155</v>
      </c>
      <c r="W4452">
        <v>482750</v>
      </c>
      <c r="X4452" t="s">
        <v>18108</v>
      </c>
      <c r="Y4452">
        <v>892</v>
      </c>
      <c r="Z4452">
        <v>2970</v>
      </c>
      <c r="AA4452">
        <v>6</v>
      </c>
      <c r="AB4452">
        <v>7128</v>
      </c>
    </row>
    <row r="4453" spans="1:28" x14ac:dyDescent="0.3">
      <c r="A4453" t="s">
        <v>28</v>
      </c>
      <c r="B4453" t="s">
        <v>29</v>
      </c>
      <c r="C4453" t="s">
        <v>193</v>
      </c>
      <c r="D4453" t="s">
        <v>317</v>
      </c>
      <c r="E4453" t="s">
        <v>46</v>
      </c>
      <c r="F4453" t="s">
        <v>57</v>
      </c>
      <c r="G4453">
        <v>31</v>
      </c>
      <c r="H4453">
        <v>415305</v>
      </c>
      <c r="I4453" t="s">
        <v>34</v>
      </c>
      <c r="J4453" s="1">
        <v>45006</v>
      </c>
      <c r="K4453">
        <v>950</v>
      </c>
      <c r="L4453" t="s">
        <v>18109</v>
      </c>
      <c r="M4453" t="s">
        <v>115</v>
      </c>
      <c r="N4453" t="s">
        <v>18110</v>
      </c>
      <c r="O4453" t="s">
        <v>18111</v>
      </c>
      <c r="P4453" t="s">
        <v>39</v>
      </c>
      <c r="Q4453">
        <v>15</v>
      </c>
      <c r="R4453" t="s">
        <v>88</v>
      </c>
      <c r="S4453" t="s">
        <v>63</v>
      </c>
      <c r="T4453">
        <v>49157</v>
      </c>
      <c r="U4453" s="1">
        <v>45329</v>
      </c>
      <c r="V4453" t="s">
        <v>119</v>
      </c>
      <c r="W4453">
        <v>419424</v>
      </c>
      <c r="X4453" t="s">
        <v>18112</v>
      </c>
      <c r="Y4453">
        <v>524</v>
      </c>
      <c r="Z4453">
        <v>830</v>
      </c>
      <c r="AA4453">
        <v>1</v>
      </c>
      <c r="AB4453">
        <v>332</v>
      </c>
    </row>
    <row r="4454" spans="1:28" x14ac:dyDescent="0.3">
      <c r="A4454" t="s">
        <v>28</v>
      </c>
      <c r="B4454" t="s">
        <v>29</v>
      </c>
      <c r="C4454" t="s">
        <v>91</v>
      </c>
      <c r="D4454" t="s">
        <v>74</v>
      </c>
      <c r="E4454" t="s">
        <v>56</v>
      </c>
      <c r="F4454" t="s">
        <v>83</v>
      </c>
      <c r="G4454">
        <v>78</v>
      </c>
      <c r="H4454">
        <v>417405</v>
      </c>
      <c r="I4454" t="s">
        <v>34</v>
      </c>
      <c r="J4454" s="1">
        <v>44463</v>
      </c>
      <c r="K4454">
        <v>1000</v>
      </c>
      <c r="L4454" t="s">
        <v>18113</v>
      </c>
      <c r="M4454" t="s">
        <v>129</v>
      </c>
      <c r="N4454" t="s">
        <v>18114</v>
      </c>
      <c r="O4454" t="s">
        <v>18115</v>
      </c>
      <c r="P4454" t="s">
        <v>87</v>
      </c>
      <c r="Q4454">
        <v>19</v>
      </c>
      <c r="R4454" t="s">
        <v>88</v>
      </c>
      <c r="S4454" t="s">
        <v>63</v>
      </c>
      <c r="T4454">
        <v>69678</v>
      </c>
      <c r="U4454" s="1">
        <v>45300</v>
      </c>
      <c r="V4454" t="s">
        <v>111</v>
      </c>
      <c r="W4454">
        <v>606851</v>
      </c>
      <c r="X4454" t="s">
        <v>18116</v>
      </c>
      <c r="Y4454">
        <v>399</v>
      </c>
      <c r="Z4454">
        <v>1078</v>
      </c>
      <c r="AA4454">
        <v>4</v>
      </c>
      <c r="AB4454" s="2" t="s">
        <v>2474</v>
      </c>
    </row>
    <row r="4455" spans="1:28" x14ac:dyDescent="0.3">
      <c r="A4455" t="s">
        <v>28</v>
      </c>
      <c r="B4455" t="s">
        <v>29</v>
      </c>
      <c r="C4455" t="s">
        <v>44</v>
      </c>
      <c r="D4455" t="s">
        <v>421</v>
      </c>
      <c r="E4455" t="s">
        <v>56</v>
      </c>
      <c r="F4455" t="s">
        <v>175</v>
      </c>
      <c r="G4455">
        <v>74</v>
      </c>
      <c r="H4455">
        <v>432223</v>
      </c>
      <c r="I4455" t="s">
        <v>34</v>
      </c>
      <c r="J4455" s="1">
        <v>44155</v>
      </c>
      <c r="K4455">
        <v>950</v>
      </c>
      <c r="L4455" t="s">
        <v>18117</v>
      </c>
      <c r="M4455" t="s">
        <v>1356</v>
      </c>
      <c r="N4455" t="s">
        <v>18118</v>
      </c>
      <c r="O4455">
        <v>7513369944</v>
      </c>
      <c r="P4455" t="s">
        <v>71</v>
      </c>
      <c r="Q4455">
        <v>13</v>
      </c>
      <c r="R4455" t="s">
        <v>40</v>
      </c>
      <c r="S4455" t="s">
        <v>79</v>
      </c>
      <c r="T4455">
        <v>73126</v>
      </c>
      <c r="U4455" s="1">
        <v>45576</v>
      </c>
      <c r="V4455" t="s">
        <v>155</v>
      </c>
      <c r="W4455">
        <v>181624</v>
      </c>
      <c r="X4455" t="s">
        <v>18119</v>
      </c>
      <c r="Y4455">
        <v>622</v>
      </c>
      <c r="Z4455">
        <v>2626</v>
      </c>
      <c r="AA4455">
        <v>3</v>
      </c>
      <c r="AB4455" s="2" t="s">
        <v>13954</v>
      </c>
    </row>
    <row r="4456" spans="1:28" x14ac:dyDescent="0.3">
      <c r="A4456" t="s">
        <v>28</v>
      </c>
      <c r="B4456" t="s">
        <v>29</v>
      </c>
      <c r="C4456" t="s">
        <v>148</v>
      </c>
      <c r="D4456" t="s">
        <v>261</v>
      </c>
      <c r="E4456" t="s">
        <v>56</v>
      </c>
      <c r="F4456" t="s">
        <v>57</v>
      </c>
      <c r="G4456">
        <v>37</v>
      </c>
      <c r="H4456">
        <v>401269</v>
      </c>
      <c r="I4456" t="s">
        <v>34</v>
      </c>
      <c r="J4456" s="1">
        <v>45350</v>
      </c>
      <c r="K4456">
        <v>1100</v>
      </c>
      <c r="L4456" t="s">
        <v>18120</v>
      </c>
      <c r="M4456" t="s">
        <v>1460</v>
      </c>
      <c r="N4456" t="s">
        <v>18121</v>
      </c>
      <c r="O4456" t="s">
        <v>18122</v>
      </c>
      <c r="P4456" t="s">
        <v>71</v>
      </c>
      <c r="Q4456">
        <v>13</v>
      </c>
      <c r="R4456" t="s">
        <v>88</v>
      </c>
      <c r="S4456" t="s">
        <v>79</v>
      </c>
      <c r="T4456">
        <v>97876</v>
      </c>
      <c r="U4456" s="1">
        <v>45552</v>
      </c>
      <c r="V4456" t="s">
        <v>180</v>
      </c>
      <c r="W4456">
        <v>206899</v>
      </c>
      <c r="X4456" t="s">
        <v>18123</v>
      </c>
      <c r="Y4456">
        <v>937</v>
      </c>
      <c r="Z4456">
        <v>2143</v>
      </c>
      <c r="AA4456">
        <v>7</v>
      </c>
      <c r="AB4456" s="2" t="s">
        <v>18124</v>
      </c>
    </row>
    <row r="4457" spans="1:28" x14ac:dyDescent="0.3">
      <c r="A4457" t="s">
        <v>28</v>
      </c>
      <c r="B4457" t="s">
        <v>29</v>
      </c>
      <c r="C4457" t="s">
        <v>157</v>
      </c>
      <c r="D4457" t="s">
        <v>187</v>
      </c>
      <c r="E4457" t="s">
        <v>56</v>
      </c>
      <c r="F4457" t="s">
        <v>113</v>
      </c>
      <c r="G4457">
        <v>94</v>
      </c>
      <c r="H4457">
        <v>425663</v>
      </c>
      <c r="I4457" t="s">
        <v>34</v>
      </c>
      <c r="J4457" s="1">
        <v>44394</v>
      </c>
      <c r="K4457">
        <v>1400</v>
      </c>
      <c r="L4457" t="s">
        <v>2358</v>
      </c>
      <c r="M4457" t="s">
        <v>137</v>
      </c>
      <c r="N4457" t="s">
        <v>18125</v>
      </c>
      <c r="O4457" t="s">
        <v>18126</v>
      </c>
      <c r="P4457" t="s">
        <v>39</v>
      </c>
      <c r="Q4457">
        <v>13</v>
      </c>
      <c r="R4457" t="s">
        <v>40</v>
      </c>
      <c r="S4457" t="s">
        <v>118</v>
      </c>
      <c r="T4457">
        <v>52785</v>
      </c>
      <c r="U4457" s="1">
        <v>45365</v>
      </c>
      <c r="V4457" t="s">
        <v>72</v>
      </c>
      <c r="W4457">
        <v>492497</v>
      </c>
      <c r="X4457" t="s">
        <v>18127</v>
      </c>
      <c r="Y4457">
        <v>268</v>
      </c>
      <c r="Z4457">
        <v>2707</v>
      </c>
      <c r="AA4457">
        <v>4</v>
      </c>
      <c r="AB4457">
        <v>4331.2</v>
      </c>
    </row>
    <row r="4458" spans="1:28" x14ac:dyDescent="0.3">
      <c r="A4458" t="s">
        <v>28</v>
      </c>
      <c r="B4458" t="s">
        <v>29</v>
      </c>
      <c r="C4458" t="s">
        <v>44</v>
      </c>
      <c r="D4458" t="s">
        <v>55</v>
      </c>
      <c r="E4458" t="s">
        <v>56</v>
      </c>
      <c r="F4458" t="s">
        <v>106</v>
      </c>
      <c r="G4458">
        <v>72</v>
      </c>
      <c r="H4458">
        <v>417689</v>
      </c>
      <c r="I4458" t="s">
        <v>34</v>
      </c>
      <c r="J4458" s="1">
        <v>44405</v>
      </c>
      <c r="K4458">
        <v>1200</v>
      </c>
      <c r="L4458" t="s">
        <v>18128</v>
      </c>
      <c r="M4458" t="s">
        <v>239</v>
      </c>
      <c r="N4458" t="s">
        <v>18129</v>
      </c>
      <c r="O4458" t="s">
        <v>18130</v>
      </c>
      <c r="P4458" t="s">
        <v>87</v>
      </c>
      <c r="Q4458">
        <v>16</v>
      </c>
      <c r="R4458" t="s">
        <v>40</v>
      </c>
      <c r="S4458" t="s">
        <v>63</v>
      </c>
      <c r="T4458">
        <v>67246</v>
      </c>
      <c r="U4458" s="1">
        <v>45466</v>
      </c>
      <c r="V4458" t="s">
        <v>52</v>
      </c>
      <c r="W4458">
        <v>522659</v>
      </c>
      <c r="X4458" t="s">
        <v>18131</v>
      </c>
      <c r="Y4458">
        <v>965</v>
      </c>
      <c r="Z4458">
        <v>2392</v>
      </c>
      <c r="AA4458">
        <v>2</v>
      </c>
      <c r="AB4458" s="2" t="s">
        <v>15974</v>
      </c>
    </row>
    <row r="4459" spans="1:28" x14ac:dyDescent="0.3">
      <c r="A4459" t="s">
        <v>28</v>
      </c>
      <c r="B4459" t="s">
        <v>29</v>
      </c>
      <c r="C4459" t="s">
        <v>157</v>
      </c>
      <c r="D4459" t="s">
        <v>149</v>
      </c>
      <c r="E4459" t="s">
        <v>46</v>
      </c>
      <c r="F4459" t="s">
        <v>57</v>
      </c>
      <c r="G4459">
        <v>20</v>
      </c>
      <c r="H4459">
        <v>431945</v>
      </c>
      <c r="I4459" t="s">
        <v>58</v>
      </c>
      <c r="J4459" s="1">
        <v>45012</v>
      </c>
      <c r="K4459">
        <v>1100</v>
      </c>
      <c r="L4459" t="s">
        <v>18132</v>
      </c>
      <c r="M4459" t="s">
        <v>123</v>
      </c>
      <c r="N4459" t="s">
        <v>18133</v>
      </c>
      <c r="O4459" t="s">
        <v>18134</v>
      </c>
      <c r="P4459" t="s">
        <v>39</v>
      </c>
      <c r="Q4459">
        <v>20</v>
      </c>
      <c r="R4459" t="s">
        <v>40</v>
      </c>
      <c r="S4459" t="s">
        <v>79</v>
      </c>
      <c r="T4459">
        <v>79573</v>
      </c>
      <c r="U4459" s="1">
        <v>45582</v>
      </c>
      <c r="V4459" t="s">
        <v>155</v>
      </c>
      <c r="W4459">
        <v>652121</v>
      </c>
      <c r="X4459" t="s">
        <v>18135</v>
      </c>
      <c r="Y4459">
        <v>762</v>
      </c>
      <c r="Z4459">
        <v>1466</v>
      </c>
      <c r="AA4459">
        <v>5</v>
      </c>
      <c r="AB4459">
        <v>2932</v>
      </c>
    </row>
    <row r="4460" spans="1:28" x14ac:dyDescent="0.3">
      <c r="A4460" t="s">
        <v>28</v>
      </c>
      <c r="B4460" t="s">
        <v>29</v>
      </c>
      <c r="C4460" t="s">
        <v>148</v>
      </c>
      <c r="D4460" t="s">
        <v>45</v>
      </c>
      <c r="E4460" t="s">
        <v>32</v>
      </c>
      <c r="F4460" t="s">
        <v>113</v>
      </c>
      <c r="G4460">
        <v>55</v>
      </c>
      <c r="H4460">
        <v>415293</v>
      </c>
      <c r="I4460" t="s">
        <v>34</v>
      </c>
      <c r="J4460" s="1">
        <v>44890</v>
      </c>
      <c r="K4460">
        <v>1300</v>
      </c>
      <c r="L4460" t="s">
        <v>18136</v>
      </c>
      <c r="M4460" t="s">
        <v>256</v>
      </c>
      <c r="N4460" t="s">
        <v>18137</v>
      </c>
      <c r="O4460" t="s">
        <v>18138</v>
      </c>
      <c r="P4460" t="s">
        <v>39</v>
      </c>
      <c r="Q4460">
        <v>10</v>
      </c>
      <c r="R4460" t="s">
        <v>40</v>
      </c>
      <c r="S4460" t="s">
        <v>118</v>
      </c>
      <c r="T4460">
        <v>68212</v>
      </c>
      <c r="U4460" s="1">
        <v>45588</v>
      </c>
      <c r="V4460" t="s">
        <v>155</v>
      </c>
      <c r="W4460">
        <v>370446</v>
      </c>
      <c r="X4460" t="s">
        <v>6442</v>
      </c>
      <c r="Y4460">
        <v>444</v>
      </c>
      <c r="Z4460">
        <v>1407</v>
      </c>
      <c r="AA4460">
        <v>1</v>
      </c>
      <c r="AB4460" s="2" t="s">
        <v>18139</v>
      </c>
    </row>
    <row r="4461" spans="1:28" x14ac:dyDescent="0.3">
      <c r="A4461" t="s">
        <v>28</v>
      </c>
      <c r="B4461" t="s">
        <v>29</v>
      </c>
      <c r="C4461" t="s">
        <v>148</v>
      </c>
      <c r="D4461" t="s">
        <v>134</v>
      </c>
      <c r="E4461" t="s">
        <v>46</v>
      </c>
      <c r="F4461" t="s">
        <v>135</v>
      </c>
      <c r="G4461">
        <v>5</v>
      </c>
      <c r="H4461">
        <v>433440</v>
      </c>
      <c r="I4461" t="s">
        <v>34</v>
      </c>
      <c r="J4461" s="1">
        <v>44843</v>
      </c>
      <c r="K4461">
        <v>800</v>
      </c>
      <c r="L4461" t="s">
        <v>18140</v>
      </c>
      <c r="M4461" t="s">
        <v>137</v>
      </c>
      <c r="N4461" t="s">
        <v>18141</v>
      </c>
      <c r="O4461" t="s">
        <v>18142</v>
      </c>
      <c r="P4461" t="s">
        <v>51</v>
      </c>
      <c r="Q4461">
        <v>3</v>
      </c>
      <c r="R4461" t="s">
        <v>40</v>
      </c>
      <c r="S4461" t="s">
        <v>41</v>
      </c>
      <c r="T4461">
        <v>27810</v>
      </c>
      <c r="U4461" s="1">
        <v>45590</v>
      </c>
      <c r="V4461" t="s">
        <v>155</v>
      </c>
      <c r="W4461">
        <v>325846</v>
      </c>
      <c r="X4461" t="s">
        <v>10054</v>
      </c>
      <c r="Y4461">
        <v>887</v>
      </c>
      <c r="Z4461">
        <v>971</v>
      </c>
      <c r="AA4461">
        <v>7</v>
      </c>
      <c r="AB4461">
        <v>2718.8</v>
      </c>
    </row>
    <row r="4462" spans="1:28" x14ac:dyDescent="0.3">
      <c r="A4462" t="s">
        <v>28</v>
      </c>
      <c r="B4462" t="s">
        <v>29</v>
      </c>
      <c r="C4462" t="s">
        <v>91</v>
      </c>
      <c r="D4462" t="s">
        <v>546</v>
      </c>
      <c r="E4462" t="s">
        <v>32</v>
      </c>
      <c r="F4462" t="s">
        <v>113</v>
      </c>
      <c r="G4462">
        <v>95</v>
      </c>
      <c r="H4462">
        <v>416807</v>
      </c>
      <c r="I4462" t="s">
        <v>58</v>
      </c>
      <c r="J4462" s="1">
        <v>44242</v>
      </c>
      <c r="K4462">
        <v>1300</v>
      </c>
      <c r="L4462" t="s">
        <v>18143</v>
      </c>
      <c r="M4462" t="s">
        <v>1030</v>
      </c>
      <c r="N4462" t="s">
        <v>18144</v>
      </c>
      <c r="O4462" t="s">
        <v>18145</v>
      </c>
      <c r="P4462" t="s">
        <v>39</v>
      </c>
      <c r="Q4462">
        <v>3</v>
      </c>
      <c r="R4462" t="s">
        <v>40</v>
      </c>
      <c r="S4462" t="s">
        <v>41</v>
      </c>
      <c r="T4462">
        <v>23927</v>
      </c>
      <c r="U4462" s="1">
        <v>45305</v>
      </c>
      <c r="V4462" t="s">
        <v>111</v>
      </c>
      <c r="W4462">
        <v>630619</v>
      </c>
      <c r="X4462" t="s">
        <v>1314</v>
      </c>
      <c r="Y4462">
        <v>537</v>
      </c>
      <c r="Z4462">
        <v>2714</v>
      </c>
      <c r="AA4462">
        <v>2</v>
      </c>
      <c r="AB4462" s="2" t="s">
        <v>18146</v>
      </c>
    </row>
    <row r="4463" spans="1:28" x14ac:dyDescent="0.3">
      <c r="A4463" t="s">
        <v>28</v>
      </c>
      <c r="B4463" t="s">
        <v>29</v>
      </c>
      <c r="C4463" t="s">
        <v>30</v>
      </c>
      <c r="D4463" t="s">
        <v>227</v>
      </c>
      <c r="E4463" t="s">
        <v>56</v>
      </c>
      <c r="F4463" t="s">
        <v>106</v>
      </c>
      <c r="G4463">
        <v>94</v>
      </c>
      <c r="H4463">
        <v>430670</v>
      </c>
      <c r="I4463" t="s">
        <v>34</v>
      </c>
      <c r="J4463" s="1">
        <v>45245</v>
      </c>
      <c r="K4463">
        <v>950</v>
      </c>
      <c r="L4463" t="s">
        <v>18147</v>
      </c>
      <c r="M4463" t="s">
        <v>211</v>
      </c>
      <c r="N4463" t="s">
        <v>18148</v>
      </c>
      <c r="O4463">
        <f>1-897-633-24</f>
        <v>-1553</v>
      </c>
      <c r="P4463" t="s">
        <v>87</v>
      </c>
      <c r="Q4463">
        <v>5</v>
      </c>
      <c r="R4463" t="s">
        <v>40</v>
      </c>
      <c r="S4463" t="s">
        <v>41</v>
      </c>
      <c r="T4463">
        <v>80454</v>
      </c>
      <c r="U4463" s="1">
        <v>45573</v>
      </c>
      <c r="V4463" t="s">
        <v>155</v>
      </c>
      <c r="W4463">
        <v>557432</v>
      </c>
      <c r="X4463" t="s">
        <v>7069</v>
      </c>
      <c r="Y4463">
        <v>232</v>
      </c>
      <c r="Z4463">
        <v>1329</v>
      </c>
      <c r="AA4463">
        <v>7</v>
      </c>
      <c r="AB4463" s="2" t="s">
        <v>13566</v>
      </c>
    </row>
    <row r="4464" spans="1:28" x14ac:dyDescent="0.3">
      <c r="A4464" t="s">
        <v>28</v>
      </c>
      <c r="B4464" t="s">
        <v>29</v>
      </c>
      <c r="C4464" t="s">
        <v>193</v>
      </c>
      <c r="D4464" t="s">
        <v>524</v>
      </c>
      <c r="E4464" t="s">
        <v>32</v>
      </c>
      <c r="F4464" t="s">
        <v>47</v>
      </c>
      <c r="G4464">
        <v>95</v>
      </c>
      <c r="H4464">
        <v>416202</v>
      </c>
      <c r="I4464" t="s">
        <v>34</v>
      </c>
      <c r="J4464" s="1">
        <v>45102</v>
      </c>
      <c r="K4464">
        <v>1400</v>
      </c>
      <c r="L4464" t="s">
        <v>18149</v>
      </c>
      <c r="M4464" t="s">
        <v>144</v>
      </c>
      <c r="N4464" t="s">
        <v>18150</v>
      </c>
      <c r="O4464" t="s">
        <v>18151</v>
      </c>
      <c r="P4464" t="s">
        <v>39</v>
      </c>
      <c r="Q4464">
        <v>8</v>
      </c>
      <c r="R4464" t="s">
        <v>88</v>
      </c>
      <c r="S4464" t="s">
        <v>41</v>
      </c>
      <c r="T4464">
        <v>44688</v>
      </c>
      <c r="U4464" s="1">
        <v>45487</v>
      </c>
      <c r="V4464" t="s">
        <v>126</v>
      </c>
      <c r="W4464">
        <v>435284</v>
      </c>
      <c r="X4464" t="s">
        <v>18152</v>
      </c>
      <c r="Y4464">
        <v>672</v>
      </c>
      <c r="Z4464">
        <v>832</v>
      </c>
      <c r="AA4464">
        <v>7</v>
      </c>
      <c r="AB4464">
        <v>2329.6</v>
      </c>
    </row>
    <row r="4465" spans="1:28" x14ac:dyDescent="0.3">
      <c r="A4465" t="s">
        <v>28</v>
      </c>
      <c r="B4465" t="s">
        <v>29</v>
      </c>
      <c r="C4465" t="s">
        <v>44</v>
      </c>
      <c r="D4465" t="s">
        <v>31</v>
      </c>
      <c r="E4465" t="s">
        <v>56</v>
      </c>
      <c r="F4465" t="s">
        <v>33</v>
      </c>
      <c r="G4465">
        <v>2</v>
      </c>
      <c r="H4465">
        <v>403350</v>
      </c>
      <c r="I4465" t="s">
        <v>58</v>
      </c>
      <c r="J4465" s="1">
        <v>45365</v>
      </c>
      <c r="K4465">
        <v>950</v>
      </c>
      <c r="L4465" t="s">
        <v>18153</v>
      </c>
      <c r="M4465" t="s">
        <v>361</v>
      </c>
      <c r="N4465" t="s">
        <v>18154</v>
      </c>
      <c r="O4465" t="s">
        <v>18155</v>
      </c>
      <c r="P4465" t="s">
        <v>39</v>
      </c>
      <c r="Q4465">
        <v>3</v>
      </c>
      <c r="R4465" t="s">
        <v>40</v>
      </c>
      <c r="S4465" t="s">
        <v>63</v>
      </c>
      <c r="T4465">
        <v>77009</v>
      </c>
      <c r="U4465" s="1">
        <v>45430</v>
      </c>
      <c r="V4465" t="s">
        <v>140</v>
      </c>
      <c r="W4465">
        <v>764349</v>
      </c>
      <c r="X4465" t="s">
        <v>18156</v>
      </c>
      <c r="Y4465">
        <v>322</v>
      </c>
      <c r="Z4465">
        <v>901</v>
      </c>
      <c r="AA4465">
        <v>7</v>
      </c>
      <c r="AB4465">
        <v>2522.8000000000002</v>
      </c>
    </row>
    <row r="4466" spans="1:28" x14ac:dyDescent="0.3">
      <c r="A4466" t="s">
        <v>28</v>
      </c>
      <c r="B4466" t="s">
        <v>29</v>
      </c>
      <c r="C4466" t="s">
        <v>30</v>
      </c>
      <c r="D4466" t="s">
        <v>170</v>
      </c>
      <c r="E4466" t="s">
        <v>46</v>
      </c>
      <c r="F4466" t="s">
        <v>106</v>
      </c>
      <c r="G4466">
        <v>73</v>
      </c>
      <c r="H4466">
        <v>421678</v>
      </c>
      <c r="I4466" t="s">
        <v>34</v>
      </c>
      <c r="J4466" s="1">
        <v>43896</v>
      </c>
      <c r="K4466">
        <v>1100</v>
      </c>
      <c r="L4466" t="s">
        <v>18157</v>
      </c>
      <c r="M4466" t="s">
        <v>1048</v>
      </c>
      <c r="N4466" t="s">
        <v>18158</v>
      </c>
      <c r="O4466" t="s">
        <v>18159</v>
      </c>
      <c r="P4466" t="s">
        <v>87</v>
      </c>
      <c r="Q4466">
        <v>7</v>
      </c>
      <c r="R4466" t="s">
        <v>40</v>
      </c>
      <c r="S4466" t="s">
        <v>63</v>
      </c>
      <c r="T4466">
        <v>68185</v>
      </c>
      <c r="U4466" s="1">
        <v>45407</v>
      </c>
      <c r="V4466" t="s">
        <v>80</v>
      </c>
      <c r="W4466">
        <v>112607</v>
      </c>
      <c r="X4466" t="s">
        <v>18160</v>
      </c>
      <c r="Y4466">
        <v>340</v>
      </c>
      <c r="Z4466">
        <v>2872</v>
      </c>
      <c r="AA4466">
        <v>7</v>
      </c>
      <c r="AB4466">
        <v>8041.6</v>
      </c>
    </row>
    <row r="4467" spans="1:28" x14ac:dyDescent="0.3">
      <c r="A4467" t="s">
        <v>28</v>
      </c>
      <c r="B4467" t="s">
        <v>29</v>
      </c>
      <c r="C4467" t="s">
        <v>91</v>
      </c>
      <c r="D4467" t="s">
        <v>411</v>
      </c>
      <c r="E4467" t="s">
        <v>46</v>
      </c>
      <c r="F4467" t="s">
        <v>47</v>
      </c>
      <c r="G4467">
        <v>75</v>
      </c>
      <c r="H4467">
        <v>433530</v>
      </c>
      <c r="I4467" t="s">
        <v>34</v>
      </c>
      <c r="J4467" s="1">
        <v>44819</v>
      </c>
      <c r="K4467">
        <v>1100</v>
      </c>
      <c r="L4467" t="s">
        <v>18161</v>
      </c>
      <c r="M4467" t="s">
        <v>152</v>
      </c>
      <c r="N4467" t="s">
        <v>18162</v>
      </c>
      <c r="O4467" t="s">
        <v>18163</v>
      </c>
      <c r="P4467" t="s">
        <v>51</v>
      </c>
      <c r="Q4467">
        <v>8</v>
      </c>
      <c r="R4467" t="s">
        <v>40</v>
      </c>
      <c r="S4467" t="s">
        <v>118</v>
      </c>
      <c r="T4467">
        <v>92420</v>
      </c>
      <c r="U4467" s="1">
        <v>45513</v>
      </c>
      <c r="V4467" t="s">
        <v>64</v>
      </c>
      <c r="W4467">
        <v>966621</v>
      </c>
      <c r="X4467" t="s">
        <v>18164</v>
      </c>
      <c r="Y4467">
        <v>346</v>
      </c>
      <c r="Z4467">
        <v>2248</v>
      </c>
      <c r="AA4467">
        <v>2</v>
      </c>
      <c r="AB4467">
        <v>1798.4</v>
      </c>
    </row>
    <row r="4468" spans="1:28" x14ac:dyDescent="0.3">
      <c r="A4468" t="s">
        <v>28</v>
      </c>
      <c r="B4468" t="s">
        <v>29</v>
      </c>
      <c r="C4468" t="s">
        <v>148</v>
      </c>
      <c r="D4468" t="s">
        <v>261</v>
      </c>
      <c r="E4468" t="s">
        <v>32</v>
      </c>
      <c r="F4468" t="s">
        <v>83</v>
      </c>
      <c r="G4468">
        <v>58</v>
      </c>
      <c r="H4468">
        <v>428589</v>
      </c>
      <c r="I4468" t="s">
        <v>34</v>
      </c>
      <c r="J4468" s="1">
        <v>45012</v>
      </c>
      <c r="K4468">
        <v>950</v>
      </c>
      <c r="L4468" t="s">
        <v>18165</v>
      </c>
      <c r="M4468" t="s">
        <v>1058</v>
      </c>
      <c r="N4468" t="s">
        <v>18166</v>
      </c>
      <c r="O4468" t="s">
        <v>18167</v>
      </c>
      <c r="P4468" t="s">
        <v>39</v>
      </c>
      <c r="Q4468">
        <v>14</v>
      </c>
      <c r="R4468" t="s">
        <v>88</v>
      </c>
      <c r="S4468" t="s">
        <v>79</v>
      </c>
      <c r="T4468">
        <v>67462</v>
      </c>
      <c r="U4468" s="1">
        <v>45504</v>
      </c>
      <c r="V4468" t="s">
        <v>126</v>
      </c>
      <c r="W4468">
        <v>341108</v>
      </c>
      <c r="X4468" t="s">
        <v>18168</v>
      </c>
      <c r="Y4468">
        <v>716</v>
      </c>
      <c r="Z4468">
        <v>1348</v>
      </c>
      <c r="AA4468">
        <v>2</v>
      </c>
      <c r="AB4468">
        <v>1078.4000000000001</v>
      </c>
    </row>
    <row r="4469" spans="1:28" x14ac:dyDescent="0.3">
      <c r="A4469" t="s">
        <v>28</v>
      </c>
      <c r="B4469" t="s">
        <v>29</v>
      </c>
      <c r="C4469" t="s">
        <v>66</v>
      </c>
      <c r="D4469" t="s">
        <v>267</v>
      </c>
      <c r="E4469" t="s">
        <v>32</v>
      </c>
      <c r="F4469" t="s">
        <v>150</v>
      </c>
      <c r="G4469">
        <v>31</v>
      </c>
      <c r="H4469">
        <v>432597</v>
      </c>
      <c r="I4469" t="s">
        <v>58</v>
      </c>
      <c r="J4469" s="1">
        <v>44625</v>
      </c>
      <c r="K4469">
        <v>1400</v>
      </c>
      <c r="L4469" t="s">
        <v>18169</v>
      </c>
      <c r="M4469" t="s">
        <v>319</v>
      </c>
      <c r="N4469" t="s">
        <v>18170</v>
      </c>
      <c r="O4469" t="s">
        <v>18171</v>
      </c>
      <c r="P4469" t="s">
        <v>39</v>
      </c>
      <c r="Q4469">
        <v>13</v>
      </c>
      <c r="R4469" t="s">
        <v>40</v>
      </c>
      <c r="S4469" t="s">
        <v>41</v>
      </c>
      <c r="T4469">
        <v>12089</v>
      </c>
      <c r="U4469" s="1">
        <v>45561</v>
      </c>
      <c r="V4469" t="s">
        <v>180</v>
      </c>
      <c r="W4469">
        <v>705158</v>
      </c>
      <c r="X4469" t="s">
        <v>18172</v>
      </c>
      <c r="Y4469">
        <v>496</v>
      </c>
      <c r="Z4469">
        <v>2056</v>
      </c>
      <c r="AA4469">
        <v>7</v>
      </c>
      <c r="AB4469">
        <v>5756.8</v>
      </c>
    </row>
    <row r="4470" spans="1:28" x14ac:dyDescent="0.3">
      <c r="A4470" t="s">
        <v>28</v>
      </c>
      <c r="B4470" t="s">
        <v>29</v>
      </c>
      <c r="C4470" t="s">
        <v>193</v>
      </c>
      <c r="D4470" t="s">
        <v>274</v>
      </c>
      <c r="E4470" t="s">
        <v>32</v>
      </c>
      <c r="F4470" t="s">
        <v>113</v>
      </c>
      <c r="G4470">
        <v>1</v>
      </c>
      <c r="H4470">
        <v>437784</v>
      </c>
      <c r="I4470" t="s">
        <v>34</v>
      </c>
      <c r="J4470" s="1">
        <v>44739</v>
      </c>
      <c r="K4470">
        <v>1200</v>
      </c>
      <c r="L4470" t="s">
        <v>18173</v>
      </c>
      <c r="M4470" t="s">
        <v>108</v>
      </c>
      <c r="N4470" t="s">
        <v>18174</v>
      </c>
      <c r="O4470" t="s">
        <v>18175</v>
      </c>
      <c r="P4470" t="s">
        <v>39</v>
      </c>
      <c r="Q4470">
        <v>8</v>
      </c>
      <c r="R4470" t="s">
        <v>88</v>
      </c>
      <c r="S4470" t="s">
        <v>63</v>
      </c>
      <c r="T4470">
        <v>56234</v>
      </c>
      <c r="U4470" s="1">
        <v>45355</v>
      </c>
      <c r="V4470" t="s">
        <v>72</v>
      </c>
      <c r="W4470">
        <v>224351</v>
      </c>
      <c r="X4470" t="s">
        <v>4498</v>
      </c>
      <c r="Y4470">
        <v>575</v>
      </c>
      <c r="Z4470">
        <v>896</v>
      </c>
      <c r="AA4470">
        <v>6</v>
      </c>
      <c r="AB4470">
        <v>2150.4</v>
      </c>
    </row>
    <row r="4471" spans="1:28" x14ac:dyDescent="0.3">
      <c r="A4471" t="s">
        <v>28</v>
      </c>
      <c r="B4471" t="s">
        <v>29</v>
      </c>
      <c r="C4471" t="s">
        <v>193</v>
      </c>
      <c r="D4471" t="s">
        <v>74</v>
      </c>
      <c r="E4471" t="s">
        <v>56</v>
      </c>
      <c r="F4471" t="s">
        <v>106</v>
      </c>
      <c r="G4471">
        <v>23</v>
      </c>
      <c r="H4471">
        <v>409890</v>
      </c>
      <c r="I4471" t="s">
        <v>34</v>
      </c>
      <c r="J4471" s="1">
        <v>45433</v>
      </c>
      <c r="K4471">
        <v>950</v>
      </c>
      <c r="L4471" t="s">
        <v>18176</v>
      </c>
      <c r="M4471" t="s">
        <v>1366</v>
      </c>
      <c r="N4471" t="s">
        <v>18177</v>
      </c>
      <c r="O4471" t="s">
        <v>18178</v>
      </c>
      <c r="P4471" t="s">
        <v>71</v>
      </c>
      <c r="Q4471">
        <v>17</v>
      </c>
      <c r="R4471" t="s">
        <v>88</v>
      </c>
      <c r="S4471" t="s">
        <v>118</v>
      </c>
      <c r="T4471">
        <v>88170</v>
      </c>
      <c r="U4471" s="1">
        <v>45427</v>
      </c>
      <c r="V4471" t="s">
        <v>140</v>
      </c>
      <c r="W4471">
        <v>239104</v>
      </c>
      <c r="X4471" t="s">
        <v>18179</v>
      </c>
      <c r="Y4471">
        <v>576</v>
      </c>
      <c r="Z4471">
        <v>1592</v>
      </c>
      <c r="AA4471">
        <v>2</v>
      </c>
      <c r="AB4471" s="2" t="s">
        <v>18180</v>
      </c>
    </row>
    <row r="4472" spans="1:28" x14ac:dyDescent="0.3">
      <c r="A4472" t="s">
        <v>28</v>
      </c>
      <c r="B4472" t="s">
        <v>29</v>
      </c>
      <c r="C4472" t="s">
        <v>66</v>
      </c>
      <c r="D4472" t="s">
        <v>82</v>
      </c>
      <c r="E4472" t="s">
        <v>46</v>
      </c>
      <c r="F4472" t="s">
        <v>113</v>
      </c>
      <c r="G4472">
        <v>6</v>
      </c>
      <c r="H4472">
        <v>432923</v>
      </c>
      <c r="I4472" t="s">
        <v>34</v>
      </c>
      <c r="J4472" s="1">
        <v>44264</v>
      </c>
      <c r="K4472">
        <v>1000</v>
      </c>
      <c r="L4472" t="s">
        <v>18181</v>
      </c>
      <c r="M4472" t="s">
        <v>108</v>
      </c>
      <c r="N4472" t="s">
        <v>18182</v>
      </c>
      <c r="O4472" t="s">
        <v>18183</v>
      </c>
      <c r="P4472" t="s">
        <v>87</v>
      </c>
      <c r="Q4472">
        <v>14</v>
      </c>
      <c r="R4472" t="s">
        <v>40</v>
      </c>
      <c r="S4472" t="s">
        <v>41</v>
      </c>
      <c r="T4472">
        <v>55125</v>
      </c>
      <c r="U4472" s="1">
        <v>45321</v>
      </c>
      <c r="V4472" t="s">
        <v>111</v>
      </c>
      <c r="W4472">
        <v>977643</v>
      </c>
      <c r="X4472" t="s">
        <v>18184</v>
      </c>
      <c r="Y4472">
        <v>956</v>
      </c>
      <c r="Z4472">
        <v>2970</v>
      </c>
      <c r="AA4472">
        <v>3</v>
      </c>
      <c r="AB4472">
        <v>3564</v>
      </c>
    </row>
    <row r="4473" spans="1:28" x14ac:dyDescent="0.3">
      <c r="A4473" t="s">
        <v>28</v>
      </c>
      <c r="B4473" t="s">
        <v>29</v>
      </c>
      <c r="C4473" t="s">
        <v>44</v>
      </c>
      <c r="D4473" t="s">
        <v>254</v>
      </c>
      <c r="E4473" t="s">
        <v>32</v>
      </c>
      <c r="F4473" t="s">
        <v>135</v>
      </c>
      <c r="G4473">
        <v>64</v>
      </c>
      <c r="H4473">
        <v>414446</v>
      </c>
      <c r="I4473" t="s">
        <v>58</v>
      </c>
      <c r="J4473" s="1">
        <v>44963</v>
      </c>
      <c r="K4473">
        <v>950</v>
      </c>
      <c r="L4473" t="s">
        <v>18185</v>
      </c>
      <c r="M4473" t="s">
        <v>1091</v>
      </c>
      <c r="N4473" t="s">
        <v>18186</v>
      </c>
      <c r="O4473" t="s">
        <v>18187</v>
      </c>
      <c r="P4473" t="s">
        <v>87</v>
      </c>
      <c r="Q4473">
        <v>16</v>
      </c>
      <c r="R4473" t="s">
        <v>88</v>
      </c>
      <c r="S4473" t="s">
        <v>41</v>
      </c>
      <c r="T4473">
        <v>98917</v>
      </c>
      <c r="U4473" s="1">
        <v>45405</v>
      </c>
      <c r="V4473" t="s">
        <v>80</v>
      </c>
      <c r="W4473">
        <v>696408</v>
      </c>
      <c r="X4473" t="s">
        <v>18188</v>
      </c>
      <c r="Y4473">
        <v>564</v>
      </c>
      <c r="Z4473">
        <v>2116</v>
      </c>
      <c r="AA4473">
        <v>8</v>
      </c>
      <c r="AB4473" s="2" t="s">
        <v>18189</v>
      </c>
    </row>
    <row r="4474" spans="1:28" x14ac:dyDescent="0.3">
      <c r="A4474" t="s">
        <v>28</v>
      </c>
      <c r="B4474" t="s">
        <v>29</v>
      </c>
      <c r="C4474" t="s">
        <v>157</v>
      </c>
      <c r="D4474" t="s">
        <v>187</v>
      </c>
      <c r="E4474" t="s">
        <v>46</v>
      </c>
      <c r="F4474" t="s">
        <v>33</v>
      </c>
      <c r="G4474">
        <v>69</v>
      </c>
      <c r="H4474">
        <v>434318</v>
      </c>
      <c r="I4474" t="s">
        <v>34</v>
      </c>
      <c r="J4474" s="1">
        <v>45317</v>
      </c>
      <c r="K4474">
        <v>800</v>
      </c>
      <c r="L4474" t="s">
        <v>18190</v>
      </c>
      <c r="M4474" t="s">
        <v>1048</v>
      </c>
      <c r="N4474" t="s">
        <v>18191</v>
      </c>
      <c r="O4474" t="s">
        <v>18192</v>
      </c>
      <c r="P4474" t="s">
        <v>51</v>
      </c>
      <c r="Q4474">
        <v>20</v>
      </c>
      <c r="R4474" t="s">
        <v>40</v>
      </c>
      <c r="S4474" t="s">
        <v>79</v>
      </c>
      <c r="T4474">
        <v>18529</v>
      </c>
      <c r="U4474" s="1">
        <v>45386</v>
      </c>
      <c r="V4474" t="s">
        <v>80</v>
      </c>
      <c r="W4474">
        <v>291775</v>
      </c>
      <c r="X4474" t="s">
        <v>18193</v>
      </c>
      <c r="Y4474">
        <v>656</v>
      </c>
      <c r="Z4474">
        <v>553</v>
      </c>
      <c r="AA4474">
        <v>4</v>
      </c>
      <c r="AB4474" s="2" t="s">
        <v>18194</v>
      </c>
    </row>
    <row r="4475" spans="1:28" x14ac:dyDescent="0.3">
      <c r="A4475" t="s">
        <v>28</v>
      </c>
      <c r="B4475" t="s">
        <v>29</v>
      </c>
      <c r="C4475" t="s">
        <v>91</v>
      </c>
      <c r="D4475" t="s">
        <v>566</v>
      </c>
      <c r="E4475" t="s">
        <v>46</v>
      </c>
      <c r="F4475" t="s">
        <v>99</v>
      </c>
      <c r="G4475">
        <v>2</v>
      </c>
      <c r="H4475">
        <v>410362</v>
      </c>
      <c r="I4475" t="s">
        <v>58</v>
      </c>
      <c r="J4475" s="1">
        <v>44925</v>
      </c>
      <c r="K4475">
        <v>1400</v>
      </c>
      <c r="L4475" t="s">
        <v>18195</v>
      </c>
      <c r="M4475" t="s">
        <v>1118</v>
      </c>
      <c r="N4475" t="s">
        <v>18196</v>
      </c>
      <c r="O4475" t="s">
        <v>18197</v>
      </c>
      <c r="P4475" t="s">
        <v>51</v>
      </c>
      <c r="Q4475">
        <v>11</v>
      </c>
      <c r="R4475" t="s">
        <v>40</v>
      </c>
      <c r="S4475" t="s">
        <v>118</v>
      </c>
      <c r="T4475">
        <v>58353</v>
      </c>
      <c r="U4475" s="1">
        <v>45614</v>
      </c>
      <c r="V4475" t="s">
        <v>42</v>
      </c>
      <c r="W4475">
        <v>242797</v>
      </c>
      <c r="X4475" t="s">
        <v>18198</v>
      </c>
      <c r="Y4475">
        <v>560</v>
      </c>
      <c r="Z4475">
        <v>2098</v>
      </c>
      <c r="AA4475">
        <v>7</v>
      </c>
      <c r="AB4475" s="2" t="s">
        <v>17769</v>
      </c>
    </row>
    <row r="4476" spans="1:28" x14ac:dyDescent="0.3">
      <c r="A4476" t="s">
        <v>28</v>
      </c>
      <c r="B4476" t="s">
        <v>29</v>
      </c>
      <c r="C4476" t="s">
        <v>193</v>
      </c>
      <c r="D4476" t="s">
        <v>349</v>
      </c>
      <c r="E4476" t="s">
        <v>32</v>
      </c>
      <c r="F4476" t="s">
        <v>175</v>
      </c>
      <c r="G4476">
        <v>26</v>
      </c>
      <c r="H4476">
        <v>401998</v>
      </c>
      <c r="I4476" t="s">
        <v>34</v>
      </c>
      <c r="J4476" s="1">
        <v>43935</v>
      </c>
      <c r="K4476">
        <v>800</v>
      </c>
      <c r="L4476" t="s">
        <v>18199</v>
      </c>
      <c r="M4476" t="s">
        <v>2124</v>
      </c>
      <c r="N4476" t="s">
        <v>18200</v>
      </c>
      <c r="O4476" t="s">
        <v>18201</v>
      </c>
      <c r="P4476" t="s">
        <v>39</v>
      </c>
      <c r="Q4476">
        <v>13</v>
      </c>
      <c r="R4476" t="s">
        <v>40</v>
      </c>
      <c r="S4476" t="s">
        <v>63</v>
      </c>
      <c r="T4476">
        <v>32662</v>
      </c>
      <c r="U4476" s="1">
        <v>45370</v>
      </c>
      <c r="V4476" t="s">
        <v>72</v>
      </c>
      <c r="W4476">
        <v>615681</v>
      </c>
      <c r="X4476" t="s">
        <v>18202</v>
      </c>
      <c r="Y4476">
        <v>250</v>
      </c>
      <c r="Z4476">
        <v>1465</v>
      </c>
      <c r="AA4476">
        <v>4</v>
      </c>
      <c r="AB4476">
        <v>2344</v>
      </c>
    </row>
    <row r="4477" spans="1:28" x14ac:dyDescent="0.3">
      <c r="A4477" t="s">
        <v>28</v>
      </c>
      <c r="B4477" t="s">
        <v>29</v>
      </c>
      <c r="C4477" t="s">
        <v>44</v>
      </c>
      <c r="D4477" t="s">
        <v>467</v>
      </c>
      <c r="E4477" t="s">
        <v>56</v>
      </c>
      <c r="F4477" t="s">
        <v>106</v>
      </c>
      <c r="G4477">
        <v>25</v>
      </c>
      <c r="H4477">
        <v>432453</v>
      </c>
      <c r="I4477" t="s">
        <v>34</v>
      </c>
      <c r="J4477" s="1">
        <v>44656</v>
      </c>
      <c r="K4477">
        <v>1000</v>
      </c>
      <c r="L4477" t="s">
        <v>18203</v>
      </c>
      <c r="M4477" t="s">
        <v>2124</v>
      </c>
      <c r="N4477" t="s">
        <v>18204</v>
      </c>
      <c r="O4477" t="s">
        <v>18205</v>
      </c>
      <c r="P4477" t="s">
        <v>87</v>
      </c>
      <c r="Q4477">
        <v>10</v>
      </c>
      <c r="R4477" t="s">
        <v>40</v>
      </c>
      <c r="S4477" t="s">
        <v>41</v>
      </c>
      <c r="T4477">
        <v>42270</v>
      </c>
      <c r="U4477" s="1">
        <v>45403</v>
      </c>
      <c r="V4477" t="s">
        <v>80</v>
      </c>
      <c r="W4477">
        <v>520800</v>
      </c>
      <c r="X4477" t="s">
        <v>18206</v>
      </c>
      <c r="Y4477">
        <v>581</v>
      </c>
      <c r="Z4477">
        <v>2836</v>
      </c>
      <c r="AA4477">
        <v>6</v>
      </c>
      <c r="AB4477" s="2" t="s">
        <v>11453</v>
      </c>
    </row>
    <row r="4478" spans="1:28" x14ac:dyDescent="0.3">
      <c r="A4478" t="s">
        <v>28</v>
      </c>
      <c r="B4478" t="s">
        <v>29</v>
      </c>
      <c r="C4478" t="s">
        <v>193</v>
      </c>
      <c r="D4478" t="s">
        <v>149</v>
      </c>
      <c r="E4478" t="s">
        <v>46</v>
      </c>
      <c r="F4478" t="s">
        <v>57</v>
      </c>
      <c r="G4478">
        <v>95</v>
      </c>
      <c r="H4478">
        <v>422957</v>
      </c>
      <c r="I4478" t="s">
        <v>34</v>
      </c>
      <c r="J4478" s="1">
        <v>45220</v>
      </c>
      <c r="K4478">
        <v>1000</v>
      </c>
      <c r="L4478" t="s">
        <v>18207</v>
      </c>
      <c r="M4478" t="s">
        <v>731</v>
      </c>
      <c r="N4478" t="s">
        <v>18208</v>
      </c>
      <c r="O4478" t="s">
        <v>18209</v>
      </c>
      <c r="P4478" t="s">
        <v>39</v>
      </c>
      <c r="Q4478">
        <v>3</v>
      </c>
      <c r="R4478" t="s">
        <v>88</v>
      </c>
      <c r="S4478" t="s">
        <v>79</v>
      </c>
      <c r="T4478">
        <v>40017</v>
      </c>
      <c r="U4478" s="1">
        <v>45609</v>
      </c>
      <c r="V4478" t="s">
        <v>42</v>
      </c>
      <c r="W4478">
        <v>492300</v>
      </c>
      <c r="X4478" t="s">
        <v>18210</v>
      </c>
      <c r="Y4478">
        <v>334</v>
      </c>
      <c r="Z4478">
        <v>2141</v>
      </c>
      <c r="AA4478">
        <v>4</v>
      </c>
      <c r="AB4478" s="2" t="s">
        <v>18211</v>
      </c>
    </row>
    <row r="4479" spans="1:28" x14ac:dyDescent="0.3">
      <c r="A4479" t="s">
        <v>28</v>
      </c>
      <c r="B4479" t="s">
        <v>29</v>
      </c>
      <c r="C4479" t="s">
        <v>91</v>
      </c>
      <c r="D4479" t="s">
        <v>364</v>
      </c>
      <c r="E4479" t="s">
        <v>46</v>
      </c>
      <c r="F4479" t="s">
        <v>355</v>
      </c>
      <c r="G4479">
        <v>52</v>
      </c>
      <c r="H4479">
        <v>412261</v>
      </c>
      <c r="I4479" t="s">
        <v>58</v>
      </c>
      <c r="J4479" s="1">
        <v>44010</v>
      </c>
      <c r="K4479">
        <v>1100</v>
      </c>
      <c r="L4479" t="s">
        <v>8604</v>
      </c>
      <c r="M4479" t="s">
        <v>129</v>
      </c>
      <c r="N4479" t="s">
        <v>18212</v>
      </c>
      <c r="O4479" t="s">
        <v>18213</v>
      </c>
      <c r="P4479" t="s">
        <v>51</v>
      </c>
      <c r="Q4479">
        <v>7</v>
      </c>
      <c r="R4479" t="s">
        <v>88</v>
      </c>
      <c r="S4479" t="s">
        <v>63</v>
      </c>
      <c r="T4479">
        <v>72071</v>
      </c>
      <c r="U4479" s="1">
        <v>45324</v>
      </c>
      <c r="V4479" t="s">
        <v>119</v>
      </c>
      <c r="W4479">
        <v>485836</v>
      </c>
      <c r="X4479" t="s">
        <v>18214</v>
      </c>
      <c r="Y4479">
        <v>615</v>
      </c>
      <c r="Z4479">
        <v>1212</v>
      </c>
      <c r="AA4479">
        <v>6</v>
      </c>
      <c r="AB4479">
        <v>2908.8</v>
      </c>
    </row>
    <row r="4480" spans="1:28" x14ac:dyDescent="0.3">
      <c r="A4480" t="s">
        <v>28</v>
      </c>
      <c r="B4480" t="s">
        <v>29</v>
      </c>
      <c r="C4480" t="s">
        <v>44</v>
      </c>
      <c r="D4480" t="s">
        <v>149</v>
      </c>
      <c r="E4480" t="s">
        <v>56</v>
      </c>
      <c r="F4480" t="s">
        <v>33</v>
      </c>
      <c r="G4480">
        <v>24</v>
      </c>
      <c r="H4480">
        <v>416462</v>
      </c>
      <c r="I4480" t="s">
        <v>58</v>
      </c>
      <c r="J4480" s="1">
        <v>44204</v>
      </c>
      <c r="K4480">
        <v>950</v>
      </c>
      <c r="L4480" t="s">
        <v>18215</v>
      </c>
      <c r="M4480" t="s">
        <v>372</v>
      </c>
      <c r="N4480" t="s">
        <v>18216</v>
      </c>
      <c r="O4480" t="s">
        <v>18217</v>
      </c>
      <c r="P4480" t="s">
        <v>39</v>
      </c>
      <c r="Q4480">
        <v>16</v>
      </c>
      <c r="R4480" t="s">
        <v>88</v>
      </c>
      <c r="S4480" t="s">
        <v>118</v>
      </c>
      <c r="T4480">
        <v>30654</v>
      </c>
      <c r="U4480" s="1">
        <v>45563</v>
      </c>
      <c r="V4480" t="s">
        <v>180</v>
      </c>
      <c r="W4480">
        <v>414652</v>
      </c>
      <c r="X4480" t="s">
        <v>18218</v>
      </c>
      <c r="Y4480">
        <v>831</v>
      </c>
      <c r="Z4480">
        <v>1260</v>
      </c>
      <c r="AA4480">
        <v>7</v>
      </c>
      <c r="AB4480">
        <v>3528</v>
      </c>
    </row>
    <row r="4481" spans="1:28" x14ac:dyDescent="0.3">
      <c r="A4481" t="s">
        <v>28</v>
      </c>
      <c r="B4481" t="s">
        <v>29</v>
      </c>
      <c r="C4481" t="s">
        <v>157</v>
      </c>
      <c r="D4481" t="s">
        <v>149</v>
      </c>
      <c r="E4481" t="s">
        <v>56</v>
      </c>
      <c r="F4481" t="s">
        <v>83</v>
      </c>
      <c r="G4481">
        <v>44</v>
      </c>
      <c r="H4481">
        <v>432047</v>
      </c>
      <c r="I4481" t="s">
        <v>58</v>
      </c>
      <c r="J4481" s="1">
        <v>44704</v>
      </c>
      <c r="K4481">
        <v>800</v>
      </c>
      <c r="L4481" t="s">
        <v>18219</v>
      </c>
      <c r="M4481" t="s">
        <v>195</v>
      </c>
      <c r="N4481" t="s">
        <v>18220</v>
      </c>
      <c r="O4481">
        <v>6899791140</v>
      </c>
      <c r="P4481" t="s">
        <v>71</v>
      </c>
      <c r="Q4481">
        <v>13</v>
      </c>
      <c r="R4481" t="s">
        <v>40</v>
      </c>
      <c r="S4481" t="s">
        <v>41</v>
      </c>
      <c r="T4481">
        <v>32288</v>
      </c>
      <c r="U4481" s="1">
        <v>45542</v>
      </c>
      <c r="V4481" t="s">
        <v>180</v>
      </c>
      <c r="W4481">
        <v>894896</v>
      </c>
      <c r="X4481" t="s">
        <v>18221</v>
      </c>
      <c r="Y4481">
        <v>513</v>
      </c>
      <c r="Z4481">
        <v>1771</v>
      </c>
      <c r="AA4481">
        <v>7</v>
      </c>
      <c r="AB4481">
        <v>4958.8</v>
      </c>
    </row>
    <row r="4482" spans="1:28" x14ac:dyDescent="0.3">
      <c r="A4482" t="s">
        <v>28</v>
      </c>
      <c r="B4482" t="s">
        <v>29</v>
      </c>
      <c r="C4482" t="s">
        <v>148</v>
      </c>
      <c r="D4482" t="s">
        <v>227</v>
      </c>
      <c r="E4482" t="s">
        <v>32</v>
      </c>
      <c r="F4482" t="s">
        <v>355</v>
      </c>
      <c r="G4482">
        <v>30</v>
      </c>
      <c r="H4482">
        <v>423862</v>
      </c>
      <c r="I4482" t="s">
        <v>34</v>
      </c>
      <c r="J4482" s="1">
        <v>44550</v>
      </c>
      <c r="K4482">
        <v>1100</v>
      </c>
      <c r="L4482" t="s">
        <v>18222</v>
      </c>
      <c r="M4482" t="s">
        <v>361</v>
      </c>
      <c r="N4482" t="s">
        <v>18223</v>
      </c>
      <c r="O4482" t="s">
        <v>18224</v>
      </c>
      <c r="P4482" t="s">
        <v>71</v>
      </c>
      <c r="Q4482">
        <v>5</v>
      </c>
      <c r="R4482" t="s">
        <v>88</v>
      </c>
      <c r="S4482" t="s">
        <v>79</v>
      </c>
      <c r="T4482">
        <v>96389</v>
      </c>
      <c r="U4482" s="1">
        <v>45395</v>
      </c>
      <c r="V4482" t="s">
        <v>80</v>
      </c>
      <c r="W4482">
        <v>355011</v>
      </c>
      <c r="X4482" t="s">
        <v>18225</v>
      </c>
      <c r="Y4482">
        <v>477</v>
      </c>
      <c r="Z4482">
        <v>1008</v>
      </c>
      <c r="AA4482">
        <v>4</v>
      </c>
      <c r="AB4482" s="2" t="s">
        <v>12833</v>
      </c>
    </row>
    <row r="4483" spans="1:28" x14ac:dyDescent="0.3">
      <c r="A4483" t="s">
        <v>28</v>
      </c>
      <c r="B4483" t="s">
        <v>29</v>
      </c>
      <c r="C4483" t="s">
        <v>148</v>
      </c>
      <c r="D4483" t="s">
        <v>55</v>
      </c>
      <c r="E4483" t="s">
        <v>56</v>
      </c>
      <c r="F4483" t="s">
        <v>106</v>
      </c>
      <c r="G4483">
        <v>35</v>
      </c>
      <c r="H4483">
        <v>422121</v>
      </c>
      <c r="I4483" t="s">
        <v>34</v>
      </c>
      <c r="J4483" s="1">
        <v>45010</v>
      </c>
      <c r="K4483">
        <v>1100</v>
      </c>
      <c r="L4483" t="s">
        <v>18226</v>
      </c>
      <c r="M4483" t="s">
        <v>394</v>
      </c>
      <c r="N4483" t="s">
        <v>18227</v>
      </c>
      <c r="O4483" t="s">
        <v>18228</v>
      </c>
      <c r="P4483" t="s">
        <v>87</v>
      </c>
      <c r="Q4483">
        <v>20</v>
      </c>
      <c r="R4483" t="s">
        <v>88</v>
      </c>
      <c r="S4483" t="s">
        <v>41</v>
      </c>
      <c r="T4483">
        <v>23728</v>
      </c>
      <c r="U4483" s="1">
        <v>45344</v>
      </c>
      <c r="V4483" t="s">
        <v>119</v>
      </c>
      <c r="W4483">
        <v>993777</v>
      </c>
      <c r="X4483" t="s">
        <v>18229</v>
      </c>
      <c r="Y4483">
        <v>672</v>
      </c>
      <c r="Z4483">
        <v>911</v>
      </c>
      <c r="AA4483">
        <v>2</v>
      </c>
      <c r="AB4483" s="2" t="s">
        <v>18230</v>
      </c>
    </row>
    <row r="4484" spans="1:28" x14ac:dyDescent="0.3">
      <c r="A4484" t="s">
        <v>28</v>
      </c>
      <c r="B4484" t="s">
        <v>29</v>
      </c>
      <c r="C4484" t="s">
        <v>30</v>
      </c>
      <c r="D4484" t="s">
        <v>248</v>
      </c>
      <c r="E4484" t="s">
        <v>56</v>
      </c>
      <c r="F4484" t="s">
        <v>57</v>
      </c>
      <c r="G4484">
        <v>68</v>
      </c>
      <c r="H4484">
        <v>416263</v>
      </c>
      <c r="I4484" t="s">
        <v>58</v>
      </c>
      <c r="J4484" s="1">
        <v>45032</v>
      </c>
      <c r="K4484">
        <v>800</v>
      </c>
      <c r="L4484" t="s">
        <v>18231</v>
      </c>
      <c r="M4484" t="s">
        <v>478</v>
      </c>
      <c r="N4484" t="s">
        <v>18232</v>
      </c>
      <c r="O4484" t="s">
        <v>18233</v>
      </c>
      <c r="P4484" t="s">
        <v>87</v>
      </c>
      <c r="Q4484">
        <v>13</v>
      </c>
      <c r="R4484" t="s">
        <v>88</v>
      </c>
      <c r="S4484" t="s">
        <v>63</v>
      </c>
      <c r="T4484">
        <v>20484</v>
      </c>
      <c r="U4484" s="1">
        <v>45439</v>
      </c>
      <c r="V4484" t="s">
        <v>140</v>
      </c>
      <c r="W4484">
        <v>909793</v>
      </c>
      <c r="X4484" t="s">
        <v>18234</v>
      </c>
      <c r="Y4484">
        <v>806</v>
      </c>
      <c r="Z4484">
        <v>2188</v>
      </c>
      <c r="AA4484">
        <v>7</v>
      </c>
      <c r="AB4484" s="2" t="s">
        <v>18235</v>
      </c>
    </row>
    <row r="4485" spans="1:28" x14ac:dyDescent="0.3">
      <c r="A4485" t="s">
        <v>28</v>
      </c>
      <c r="B4485" t="s">
        <v>29</v>
      </c>
      <c r="C4485" t="s">
        <v>30</v>
      </c>
      <c r="D4485" t="s">
        <v>254</v>
      </c>
      <c r="E4485" t="s">
        <v>56</v>
      </c>
      <c r="F4485" t="s">
        <v>355</v>
      </c>
      <c r="G4485">
        <v>10</v>
      </c>
      <c r="H4485">
        <v>424302</v>
      </c>
      <c r="I4485" t="s">
        <v>58</v>
      </c>
      <c r="J4485" s="1">
        <v>45254</v>
      </c>
      <c r="K4485">
        <v>1200</v>
      </c>
      <c r="L4485" t="s">
        <v>18236</v>
      </c>
      <c r="M4485" t="s">
        <v>1030</v>
      </c>
      <c r="N4485" t="s">
        <v>18237</v>
      </c>
      <c r="O4485">
        <f>1-46-817-7302</f>
        <v>-8164</v>
      </c>
      <c r="P4485" t="s">
        <v>39</v>
      </c>
      <c r="Q4485">
        <v>18</v>
      </c>
      <c r="R4485" t="s">
        <v>40</v>
      </c>
      <c r="S4485" t="s">
        <v>63</v>
      </c>
      <c r="T4485">
        <v>12618</v>
      </c>
      <c r="U4485" s="1">
        <v>45548</v>
      </c>
      <c r="V4485" t="s">
        <v>180</v>
      </c>
      <c r="W4485">
        <v>534713</v>
      </c>
      <c r="X4485" t="s">
        <v>18238</v>
      </c>
      <c r="Y4485">
        <v>766</v>
      </c>
      <c r="Z4485">
        <v>1481</v>
      </c>
      <c r="AA4485">
        <v>6</v>
      </c>
      <c r="AB4485">
        <v>3554.4</v>
      </c>
    </row>
    <row r="4486" spans="1:28" x14ac:dyDescent="0.3">
      <c r="A4486" t="s">
        <v>28</v>
      </c>
      <c r="B4486" t="s">
        <v>29</v>
      </c>
      <c r="C4486" t="s">
        <v>44</v>
      </c>
      <c r="D4486" t="s">
        <v>421</v>
      </c>
      <c r="E4486" t="s">
        <v>46</v>
      </c>
      <c r="F4486" t="s">
        <v>57</v>
      </c>
      <c r="G4486">
        <v>59</v>
      </c>
      <c r="H4486">
        <v>439113</v>
      </c>
      <c r="I4486" t="s">
        <v>34</v>
      </c>
      <c r="J4486" s="1">
        <v>44069</v>
      </c>
      <c r="K4486">
        <v>1100</v>
      </c>
      <c r="L4486" t="s">
        <v>18239</v>
      </c>
      <c r="M4486" t="s">
        <v>211</v>
      </c>
      <c r="N4486" t="s">
        <v>18240</v>
      </c>
      <c r="O4486">
        <f>1-699-21-3850</f>
        <v>-4569</v>
      </c>
      <c r="P4486" t="s">
        <v>51</v>
      </c>
      <c r="Q4486">
        <v>14</v>
      </c>
      <c r="R4486" t="s">
        <v>88</v>
      </c>
      <c r="S4486" t="s">
        <v>41</v>
      </c>
      <c r="T4486">
        <v>58706</v>
      </c>
      <c r="U4486" s="1">
        <v>45392</v>
      </c>
      <c r="V4486" t="s">
        <v>80</v>
      </c>
      <c r="W4486">
        <v>381763</v>
      </c>
      <c r="X4486" t="s">
        <v>18241</v>
      </c>
      <c r="Y4486">
        <v>735</v>
      </c>
      <c r="Z4486">
        <v>1133</v>
      </c>
      <c r="AA4486">
        <v>5</v>
      </c>
      <c r="AB4486">
        <v>2266</v>
      </c>
    </row>
    <row r="4487" spans="1:28" x14ac:dyDescent="0.3">
      <c r="A4487" t="s">
        <v>28</v>
      </c>
      <c r="B4487" t="s">
        <v>29</v>
      </c>
      <c r="C4487" t="s">
        <v>157</v>
      </c>
      <c r="D4487" t="s">
        <v>182</v>
      </c>
      <c r="E4487" t="s">
        <v>56</v>
      </c>
      <c r="F4487" t="s">
        <v>150</v>
      </c>
      <c r="G4487">
        <v>98</v>
      </c>
      <c r="H4487">
        <v>418029</v>
      </c>
      <c r="I4487" t="s">
        <v>34</v>
      </c>
      <c r="J4487" s="1">
        <v>44566</v>
      </c>
      <c r="K4487">
        <v>1400</v>
      </c>
      <c r="L4487" t="s">
        <v>18242</v>
      </c>
      <c r="M4487" t="s">
        <v>1460</v>
      </c>
      <c r="N4487" t="s">
        <v>18243</v>
      </c>
      <c r="O4487" t="s">
        <v>18244</v>
      </c>
      <c r="P4487" t="s">
        <v>87</v>
      </c>
      <c r="Q4487">
        <v>15</v>
      </c>
      <c r="R4487" t="s">
        <v>88</v>
      </c>
      <c r="S4487" t="s">
        <v>118</v>
      </c>
      <c r="T4487">
        <v>38981</v>
      </c>
      <c r="U4487" s="1">
        <v>45419</v>
      </c>
      <c r="V4487" t="s">
        <v>140</v>
      </c>
      <c r="W4487">
        <v>487596</v>
      </c>
      <c r="X4487" t="s">
        <v>18245</v>
      </c>
      <c r="Y4487">
        <v>848</v>
      </c>
      <c r="Z4487">
        <v>2228</v>
      </c>
      <c r="AA4487">
        <v>8</v>
      </c>
      <c r="AB4487">
        <v>7129.6</v>
      </c>
    </row>
    <row r="4488" spans="1:28" x14ac:dyDescent="0.3">
      <c r="A4488" t="s">
        <v>28</v>
      </c>
      <c r="B4488" t="s">
        <v>29</v>
      </c>
      <c r="C4488" t="s">
        <v>54</v>
      </c>
      <c r="D4488" t="s">
        <v>82</v>
      </c>
      <c r="E4488" t="s">
        <v>32</v>
      </c>
      <c r="F4488" t="s">
        <v>135</v>
      </c>
      <c r="G4488">
        <v>81</v>
      </c>
      <c r="H4488">
        <v>433285</v>
      </c>
      <c r="I4488" t="s">
        <v>34</v>
      </c>
      <c r="J4488" s="1">
        <v>45485</v>
      </c>
      <c r="K4488">
        <v>950</v>
      </c>
      <c r="L4488" t="s">
        <v>18246</v>
      </c>
      <c r="M4488" t="s">
        <v>239</v>
      </c>
      <c r="N4488" t="s">
        <v>18247</v>
      </c>
      <c r="O4488" t="s">
        <v>18248</v>
      </c>
      <c r="P4488" t="s">
        <v>71</v>
      </c>
      <c r="Q4488">
        <v>12</v>
      </c>
      <c r="R4488" t="s">
        <v>40</v>
      </c>
      <c r="S4488" t="s">
        <v>41</v>
      </c>
      <c r="T4488">
        <v>57862</v>
      </c>
      <c r="U4488" s="1">
        <v>45547</v>
      </c>
      <c r="V4488" t="s">
        <v>180</v>
      </c>
      <c r="W4488">
        <v>417383</v>
      </c>
      <c r="X4488" t="s">
        <v>18249</v>
      </c>
      <c r="Y4488">
        <v>216</v>
      </c>
      <c r="Z4488">
        <v>1369</v>
      </c>
      <c r="AA4488">
        <v>1</v>
      </c>
      <c r="AB4488">
        <v>547.6</v>
      </c>
    </row>
    <row r="4489" spans="1:28" x14ac:dyDescent="0.3">
      <c r="A4489" t="s">
        <v>28</v>
      </c>
      <c r="B4489" t="s">
        <v>29</v>
      </c>
      <c r="C4489" t="s">
        <v>148</v>
      </c>
      <c r="D4489" t="s">
        <v>467</v>
      </c>
      <c r="E4489" t="s">
        <v>56</v>
      </c>
      <c r="F4489" t="s">
        <v>150</v>
      </c>
      <c r="G4489">
        <v>4</v>
      </c>
      <c r="H4489">
        <v>406687</v>
      </c>
      <c r="I4489" t="s">
        <v>34</v>
      </c>
      <c r="J4489" s="1">
        <v>44862</v>
      </c>
      <c r="K4489">
        <v>1300</v>
      </c>
      <c r="L4489" t="s">
        <v>18250</v>
      </c>
      <c r="M4489" t="s">
        <v>1198</v>
      </c>
      <c r="N4489" t="s">
        <v>18251</v>
      </c>
      <c r="O4489" t="s">
        <v>18252</v>
      </c>
      <c r="P4489" t="s">
        <v>87</v>
      </c>
      <c r="Q4489">
        <v>9</v>
      </c>
      <c r="R4489" t="s">
        <v>40</v>
      </c>
      <c r="S4489" t="s">
        <v>118</v>
      </c>
      <c r="T4489">
        <v>93717</v>
      </c>
      <c r="U4489" s="1">
        <v>45569</v>
      </c>
      <c r="V4489" t="s">
        <v>155</v>
      </c>
      <c r="W4489">
        <v>722408</v>
      </c>
      <c r="X4489" t="s">
        <v>18253</v>
      </c>
      <c r="Y4489">
        <v>283</v>
      </c>
      <c r="Z4489">
        <v>2538</v>
      </c>
      <c r="AA4489">
        <v>5</v>
      </c>
      <c r="AB4489">
        <v>5076</v>
      </c>
    </row>
    <row r="4490" spans="1:28" x14ac:dyDescent="0.3">
      <c r="A4490" t="s">
        <v>28</v>
      </c>
      <c r="B4490" t="s">
        <v>29</v>
      </c>
      <c r="C4490" t="s">
        <v>193</v>
      </c>
      <c r="D4490" t="s">
        <v>149</v>
      </c>
      <c r="E4490" t="s">
        <v>56</v>
      </c>
      <c r="F4490" t="s">
        <v>83</v>
      </c>
      <c r="G4490">
        <v>82</v>
      </c>
      <c r="H4490">
        <v>433625</v>
      </c>
      <c r="I4490" t="s">
        <v>58</v>
      </c>
      <c r="J4490" s="1">
        <v>45164</v>
      </c>
      <c r="K4490">
        <v>1100</v>
      </c>
      <c r="L4490" t="s">
        <v>18254</v>
      </c>
      <c r="M4490" t="s">
        <v>1305</v>
      </c>
      <c r="N4490" t="s">
        <v>18255</v>
      </c>
      <c r="O4490" t="s">
        <v>18256</v>
      </c>
      <c r="P4490" t="s">
        <v>39</v>
      </c>
      <c r="Q4490">
        <v>3</v>
      </c>
      <c r="R4490" t="s">
        <v>88</v>
      </c>
      <c r="S4490" t="s">
        <v>79</v>
      </c>
      <c r="T4490">
        <v>93668</v>
      </c>
      <c r="U4490" s="1">
        <v>45371</v>
      </c>
      <c r="V4490" t="s">
        <v>72</v>
      </c>
      <c r="W4490">
        <v>931775</v>
      </c>
      <c r="X4490" t="s">
        <v>18257</v>
      </c>
      <c r="Y4490">
        <v>557</v>
      </c>
      <c r="Z4490">
        <v>2700</v>
      </c>
      <c r="AA4490">
        <v>8</v>
      </c>
      <c r="AB4490">
        <v>8640</v>
      </c>
    </row>
    <row r="4491" spans="1:28" x14ac:dyDescent="0.3">
      <c r="A4491" t="s">
        <v>28</v>
      </c>
      <c r="B4491" t="s">
        <v>29</v>
      </c>
      <c r="C4491" t="s">
        <v>54</v>
      </c>
      <c r="D4491" t="s">
        <v>82</v>
      </c>
      <c r="E4491" t="s">
        <v>46</v>
      </c>
      <c r="F4491" t="s">
        <v>355</v>
      </c>
      <c r="G4491">
        <v>37</v>
      </c>
      <c r="H4491">
        <v>435783</v>
      </c>
      <c r="I4491" t="s">
        <v>58</v>
      </c>
      <c r="J4491" s="1">
        <v>44830</v>
      </c>
      <c r="K4491">
        <v>950</v>
      </c>
      <c r="L4491" t="s">
        <v>18258</v>
      </c>
      <c r="M4491" t="s">
        <v>1118</v>
      </c>
      <c r="N4491" t="s">
        <v>18259</v>
      </c>
      <c r="O4491" t="s">
        <v>18260</v>
      </c>
      <c r="P4491" t="s">
        <v>39</v>
      </c>
      <c r="Q4491">
        <v>18</v>
      </c>
      <c r="R4491" t="s">
        <v>88</v>
      </c>
      <c r="S4491" t="s">
        <v>41</v>
      </c>
      <c r="T4491">
        <v>75496</v>
      </c>
      <c r="U4491" s="1">
        <v>45499</v>
      </c>
      <c r="V4491" t="s">
        <v>126</v>
      </c>
      <c r="W4491">
        <v>366325</v>
      </c>
      <c r="X4491" t="s">
        <v>18261</v>
      </c>
      <c r="Y4491">
        <v>834</v>
      </c>
      <c r="Z4491">
        <v>1209</v>
      </c>
      <c r="AA4491">
        <v>4</v>
      </c>
      <c r="AB4491">
        <v>1934.4</v>
      </c>
    </row>
    <row r="4492" spans="1:28" x14ac:dyDescent="0.3">
      <c r="A4492" t="s">
        <v>28</v>
      </c>
      <c r="B4492" t="s">
        <v>29</v>
      </c>
      <c r="C4492" t="s">
        <v>157</v>
      </c>
      <c r="D4492" t="s">
        <v>261</v>
      </c>
      <c r="E4492" t="s">
        <v>32</v>
      </c>
      <c r="F4492" t="s">
        <v>57</v>
      </c>
      <c r="G4492">
        <v>73</v>
      </c>
      <c r="H4492">
        <v>409410</v>
      </c>
      <c r="I4492" t="s">
        <v>58</v>
      </c>
      <c r="J4492" s="1">
        <v>44150</v>
      </c>
      <c r="K4492">
        <v>1200</v>
      </c>
      <c r="L4492" t="s">
        <v>18262</v>
      </c>
      <c r="M4492" t="s">
        <v>605</v>
      </c>
      <c r="N4492" t="s">
        <v>18263</v>
      </c>
      <c r="O4492" t="s">
        <v>18264</v>
      </c>
      <c r="P4492" t="s">
        <v>71</v>
      </c>
      <c r="Q4492">
        <v>18</v>
      </c>
      <c r="R4492" t="s">
        <v>88</v>
      </c>
      <c r="S4492" t="s">
        <v>79</v>
      </c>
      <c r="T4492">
        <v>13328</v>
      </c>
      <c r="U4492" s="1">
        <v>45486</v>
      </c>
      <c r="V4492" t="s">
        <v>126</v>
      </c>
      <c r="W4492">
        <v>961939</v>
      </c>
      <c r="X4492" t="s">
        <v>18265</v>
      </c>
      <c r="Y4492">
        <v>595</v>
      </c>
      <c r="Z4492">
        <v>2360</v>
      </c>
      <c r="AA4492">
        <v>4</v>
      </c>
      <c r="AB4492">
        <v>3776</v>
      </c>
    </row>
    <row r="4493" spans="1:28" x14ac:dyDescent="0.3">
      <c r="A4493" t="s">
        <v>28</v>
      </c>
      <c r="B4493" t="s">
        <v>29</v>
      </c>
      <c r="C4493" t="s">
        <v>157</v>
      </c>
      <c r="D4493" t="s">
        <v>182</v>
      </c>
      <c r="E4493" t="s">
        <v>32</v>
      </c>
      <c r="F4493" t="s">
        <v>175</v>
      </c>
      <c r="G4493">
        <v>49</v>
      </c>
      <c r="H4493">
        <v>432871</v>
      </c>
      <c r="I4493" t="s">
        <v>34</v>
      </c>
      <c r="J4493" s="1">
        <v>43888</v>
      </c>
      <c r="K4493">
        <v>800</v>
      </c>
      <c r="L4493" t="s">
        <v>4265</v>
      </c>
      <c r="M4493" t="s">
        <v>60</v>
      </c>
      <c r="N4493" t="s">
        <v>18266</v>
      </c>
      <c r="O4493" t="s">
        <v>18267</v>
      </c>
      <c r="P4493" t="s">
        <v>71</v>
      </c>
      <c r="Q4493">
        <v>13</v>
      </c>
      <c r="R4493" t="s">
        <v>40</v>
      </c>
      <c r="S4493" t="s">
        <v>63</v>
      </c>
      <c r="T4493">
        <v>20141</v>
      </c>
      <c r="U4493" s="1">
        <v>45335</v>
      </c>
      <c r="V4493" t="s">
        <v>119</v>
      </c>
      <c r="W4493">
        <v>114962</v>
      </c>
      <c r="X4493" t="s">
        <v>18268</v>
      </c>
      <c r="Y4493">
        <v>623</v>
      </c>
      <c r="Z4493">
        <v>2290</v>
      </c>
      <c r="AA4493">
        <v>3</v>
      </c>
      <c r="AB4493">
        <v>2748</v>
      </c>
    </row>
    <row r="4494" spans="1:28" x14ac:dyDescent="0.3">
      <c r="A4494" t="s">
        <v>28</v>
      </c>
      <c r="B4494" t="s">
        <v>29</v>
      </c>
      <c r="C4494" t="s">
        <v>30</v>
      </c>
      <c r="D4494" t="s">
        <v>546</v>
      </c>
      <c r="E4494" t="s">
        <v>56</v>
      </c>
      <c r="F4494" t="s">
        <v>113</v>
      </c>
      <c r="G4494">
        <v>46</v>
      </c>
      <c r="H4494">
        <v>407886</v>
      </c>
      <c r="I4494" t="s">
        <v>58</v>
      </c>
      <c r="J4494" s="1">
        <v>45150</v>
      </c>
      <c r="K4494">
        <v>1000</v>
      </c>
      <c r="L4494" t="s">
        <v>18269</v>
      </c>
      <c r="M4494" t="s">
        <v>1091</v>
      </c>
      <c r="N4494" t="s">
        <v>18270</v>
      </c>
      <c r="O4494" t="s">
        <v>18271</v>
      </c>
      <c r="P4494" t="s">
        <v>87</v>
      </c>
      <c r="Q4494">
        <v>15</v>
      </c>
      <c r="R4494" t="s">
        <v>88</v>
      </c>
      <c r="S4494" t="s">
        <v>63</v>
      </c>
      <c r="T4494">
        <v>27315</v>
      </c>
      <c r="U4494" s="1">
        <v>45528</v>
      </c>
      <c r="V4494" t="s">
        <v>64</v>
      </c>
      <c r="W4494">
        <v>367512</v>
      </c>
      <c r="X4494" t="s">
        <v>729</v>
      </c>
      <c r="Y4494">
        <v>629</v>
      </c>
      <c r="Z4494">
        <v>2365</v>
      </c>
      <c r="AA4494">
        <v>3</v>
      </c>
      <c r="AB4494">
        <v>2838</v>
      </c>
    </row>
    <row r="4495" spans="1:28" x14ac:dyDescent="0.3">
      <c r="A4495" t="s">
        <v>28</v>
      </c>
      <c r="B4495" t="s">
        <v>29</v>
      </c>
      <c r="C4495" t="s">
        <v>30</v>
      </c>
      <c r="D4495" t="s">
        <v>411</v>
      </c>
      <c r="E4495" t="s">
        <v>56</v>
      </c>
      <c r="F4495" t="s">
        <v>135</v>
      </c>
      <c r="G4495">
        <v>87</v>
      </c>
      <c r="H4495">
        <v>406224</v>
      </c>
      <c r="I4495" t="s">
        <v>58</v>
      </c>
      <c r="J4495" s="1">
        <v>45470</v>
      </c>
      <c r="K4495">
        <v>950</v>
      </c>
      <c r="L4495" t="s">
        <v>18272</v>
      </c>
      <c r="M4495" t="s">
        <v>423</v>
      </c>
      <c r="N4495" t="s">
        <v>18273</v>
      </c>
      <c r="O4495" t="s">
        <v>18274</v>
      </c>
      <c r="P4495" t="s">
        <v>87</v>
      </c>
      <c r="Q4495">
        <v>8</v>
      </c>
      <c r="R4495" t="s">
        <v>40</v>
      </c>
      <c r="S4495" t="s">
        <v>63</v>
      </c>
      <c r="T4495">
        <v>18696</v>
      </c>
      <c r="U4495" s="1">
        <v>45332</v>
      </c>
      <c r="V4495" t="s">
        <v>119</v>
      </c>
      <c r="W4495">
        <v>695896</v>
      </c>
      <c r="X4495" t="s">
        <v>18275</v>
      </c>
      <c r="Y4495">
        <v>545</v>
      </c>
      <c r="Z4495">
        <v>2987</v>
      </c>
      <c r="AA4495">
        <v>3</v>
      </c>
      <c r="AB4495">
        <v>3584.4</v>
      </c>
    </row>
    <row r="4496" spans="1:28" x14ac:dyDescent="0.3">
      <c r="A4496" t="s">
        <v>28</v>
      </c>
      <c r="B4496" t="s">
        <v>29</v>
      </c>
      <c r="C4496" t="s">
        <v>193</v>
      </c>
      <c r="D4496" t="s">
        <v>98</v>
      </c>
      <c r="E4496" t="s">
        <v>32</v>
      </c>
      <c r="F4496" t="s">
        <v>135</v>
      </c>
      <c r="G4496">
        <v>17</v>
      </c>
      <c r="H4496">
        <v>400618</v>
      </c>
      <c r="I4496" t="s">
        <v>34</v>
      </c>
      <c r="J4496" s="1">
        <v>44547</v>
      </c>
      <c r="K4496">
        <v>1400</v>
      </c>
      <c r="L4496" t="s">
        <v>18276</v>
      </c>
      <c r="M4496" t="s">
        <v>276</v>
      </c>
      <c r="N4496" t="s">
        <v>18277</v>
      </c>
      <c r="O4496" t="s">
        <v>18278</v>
      </c>
      <c r="P4496" t="s">
        <v>87</v>
      </c>
      <c r="Q4496">
        <v>14</v>
      </c>
      <c r="R4496" t="s">
        <v>88</v>
      </c>
      <c r="S4496" t="s">
        <v>63</v>
      </c>
      <c r="T4496">
        <v>31647</v>
      </c>
      <c r="U4496" s="1">
        <v>45431</v>
      </c>
      <c r="V4496" t="s">
        <v>140</v>
      </c>
      <c r="W4496">
        <v>672936</v>
      </c>
      <c r="X4496" t="s">
        <v>18279</v>
      </c>
      <c r="Y4496">
        <v>264</v>
      </c>
      <c r="Z4496">
        <v>1404</v>
      </c>
      <c r="AA4496">
        <v>3</v>
      </c>
      <c r="AB4496" s="2" t="s">
        <v>12279</v>
      </c>
    </row>
    <row r="4497" spans="1:28" x14ac:dyDescent="0.3">
      <c r="A4497" t="s">
        <v>28</v>
      </c>
      <c r="B4497" t="s">
        <v>29</v>
      </c>
      <c r="C4497" t="s">
        <v>148</v>
      </c>
      <c r="D4497" t="s">
        <v>524</v>
      </c>
      <c r="E4497" t="s">
        <v>32</v>
      </c>
      <c r="F4497" t="s">
        <v>175</v>
      </c>
      <c r="G4497">
        <v>65</v>
      </c>
      <c r="H4497">
        <v>410351</v>
      </c>
      <c r="I4497" t="s">
        <v>34</v>
      </c>
      <c r="J4497" s="1">
        <v>45446</v>
      </c>
      <c r="K4497">
        <v>1400</v>
      </c>
      <c r="L4497" t="s">
        <v>751</v>
      </c>
      <c r="M4497" t="s">
        <v>747</v>
      </c>
      <c r="N4497" t="s">
        <v>18280</v>
      </c>
      <c r="O4497" t="s">
        <v>18281</v>
      </c>
      <c r="P4497" t="s">
        <v>87</v>
      </c>
      <c r="Q4497">
        <v>20</v>
      </c>
      <c r="R4497" t="s">
        <v>88</v>
      </c>
      <c r="S4497" t="s">
        <v>118</v>
      </c>
      <c r="T4497">
        <v>34683</v>
      </c>
      <c r="U4497" s="1">
        <v>45562</v>
      </c>
      <c r="V4497" t="s">
        <v>180</v>
      </c>
      <c r="W4497">
        <v>251632</v>
      </c>
      <c r="X4497" t="s">
        <v>18282</v>
      </c>
      <c r="Y4497">
        <v>662</v>
      </c>
      <c r="Z4497">
        <v>2776</v>
      </c>
      <c r="AA4497">
        <v>5</v>
      </c>
      <c r="AB4497">
        <v>5552</v>
      </c>
    </row>
    <row r="4498" spans="1:28" x14ac:dyDescent="0.3">
      <c r="A4498" t="s">
        <v>28</v>
      </c>
      <c r="B4498" t="s">
        <v>29</v>
      </c>
      <c r="C4498" t="s">
        <v>193</v>
      </c>
      <c r="D4498" t="s">
        <v>611</v>
      </c>
      <c r="E4498" t="s">
        <v>56</v>
      </c>
      <c r="F4498" t="s">
        <v>113</v>
      </c>
      <c r="G4498">
        <v>74</v>
      </c>
      <c r="H4498">
        <v>439066</v>
      </c>
      <c r="I4498" t="s">
        <v>34</v>
      </c>
      <c r="J4498" s="1">
        <v>44431</v>
      </c>
      <c r="K4498">
        <v>1200</v>
      </c>
      <c r="L4498" t="s">
        <v>16467</v>
      </c>
      <c r="M4498" t="s">
        <v>843</v>
      </c>
      <c r="N4498" t="s">
        <v>18283</v>
      </c>
      <c r="O4498" t="s">
        <v>18284</v>
      </c>
      <c r="P4498" t="s">
        <v>71</v>
      </c>
      <c r="Q4498">
        <v>19</v>
      </c>
      <c r="R4498" t="s">
        <v>40</v>
      </c>
      <c r="S4498" t="s">
        <v>118</v>
      </c>
      <c r="T4498">
        <v>61911</v>
      </c>
      <c r="U4498" s="1">
        <v>45488</v>
      </c>
      <c r="V4498" t="s">
        <v>126</v>
      </c>
      <c r="W4498">
        <v>344116</v>
      </c>
      <c r="X4498" t="s">
        <v>18285</v>
      </c>
      <c r="Y4498">
        <v>635</v>
      </c>
      <c r="Z4498">
        <v>1553</v>
      </c>
      <c r="AA4498">
        <v>3</v>
      </c>
      <c r="AB4498" s="2" t="s">
        <v>18286</v>
      </c>
    </row>
    <row r="4499" spans="1:28" x14ac:dyDescent="0.3">
      <c r="A4499" t="s">
        <v>28</v>
      </c>
      <c r="B4499" t="s">
        <v>29</v>
      </c>
      <c r="C4499" t="s">
        <v>66</v>
      </c>
      <c r="D4499" t="s">
        <v>31</v>
      </c>
      <c r="E4499" t="s">
        <v>32</v>
      </c>
      <c r="F4499" t="s">
        <v>113</v>
      </c>
      <c r="G4499">
        <v>72</v>
      </c>
      <c r="H4499">
        <v>438456</v>
      </c>
      <c r="I4499" t="s">
        <v>34</v>
      </c>
      <c r="J4499" s="1">
        <v>44788</v>
      </c>
      <c r="K4499">
        <v>950</v>
      </c>
      <c r="L4499" t="s">
        <v>18287</v>
      </c>
      <c r="M4499" t="s">
        <v>239</v>
      </c>
      <c r="N4499" t="s">
        <v>18288</v>
      </c>
      <c r="O4499" t="s">
        <v>18289</v>
      </c>
      <c r="P4499" t="s">
        <v>87</v>
      </c>
      <c r="Q4499">
        <v>18</v>
      </c>
      <c r="R4499" t="s">
        <v>40</v>
      </c>
      <c r="S4499" t="s">
        <v>63</v>
      </c>
      <c r="T4499">
        <v>71235</v>
      </c>
      <c r="U4499" s="1">
        <v>45394</v>
      </c>
      <c r="V4499" t="s">
        <v>80</v>
      </c>
      <c r="W4499">
        <v>332533</v>
      </c>
      <c r="X4499" t="s">
        <v>18290</v>
      </c>
      <c r="Y4499">
        <v>935</v>
      </c>
      <c r="Z4499">
        <v>2803</v>
      </c>
      <c r="AA4499">
        <v>5</v>
      </c>
      <c r="AB4499">
        <v>5606</v>
      </c>
    </row>
    <row r="4500" spans="1:28" x14ac:dyDescent="0.3">
      <c r="A4500" t="s">
        <v>28</v>
      </c>
      <c r="B4500" t="s">
        <v>29</v>
      </c>
      <c r="C4500" t="s">
        <v>157</v>
      </c>
      <c r="D4500" t="s">
        <v>611</v>
      </c>
      <c r="E4500" t="s">
        <v>56</v>
      </c>
      <c r="F4500" t="s">
        <v>175</v>
      </c>
      <c r="G4500">
        <v>62</v>
      </c>
      <c r="H4500">
        <v>424517</v>
      </c>
      <c r="I4500" t="s">
        <v>34</v>
      </c>
      <c r="J4500" s="1">
        <v>44104</v>
      </c>
      <c r="K4500">
        <v>800</v>
      </c>
      <c r="L4500" t="s">
        <v>18291</v>
      </c>
      <c r="M4500" t="s">
        <v>568</v>
      </c>
      <c r="N4500" t="s">
        <v>18292</v>
      </c>
      <c r="O4500" t="s">
        <v>18293</v>
      </c>
      <c r="P4500" t="s">
        <v>39</v>
      </c>
      <c r="Q4500">
        <v>10</v>
      </c>
      <c r="R4500" t="s">
        <v>88</v>
      </c>
      <c r="S4500" t="s">
        <v>63</v>
      </c>
      <c r="T4500">
        <v>69953</v>
      </c>
      <c r="U4500" s="1">
        <v>45432</v>
      </c>
      <c r="V4500" t="s">
        <v>140</v>
      </c>
      <c r="W4500">
        <v>177159</v>
      </c>
      <c r="X4500" t="s">
        <v>18294</v>
      </c>
      <c r="Y4500">
        <v>343</v>
      </c>
      <c r="Z4500">
        <v>2634</v>
      </c>
      <c r="AA4500">
        <v>4</v>
      </c>
      <c r="AB4500" s="2" t="s">
        <v>15177</v>
      </c>
    </row>
    <row r="4501" spans="1:28" x14ac:dyDescent="0.3">
      <c r="A4501" t="s">
        <v>28</v>
      </c>
      <c r="B4501" t="s">
        <v>29</v>
      </c>
      <c r="C4501" t="s">
        <v>30</v>
      </c>
      <c r="D4501" t="s">
        <v>149</v>
      </c>
      <c r="E4501" t="s">
        <v>46</v>
      </c>
      <c r="F4501" t="s">
        <v>57</v>
      </c>
      <c r="G4501">
        <v>19</v>
      </c>
      <c r="H4501">
        <v>403531</v>
      </c>
      <c r="I4501" t="s">
        <v>58</v>
      </c>
      <c r="J4501" s="1">
        <v>45507</v>
      </c>
      <c r="K4501">
        <v>1000</v>
      </c>
      <c r="L4501" t="s">
        <v>18295</v>
      </c>
      <c r="M4501" t="s">
        <v>1048</v>
      </c>
      <c r="N4501" t="s">
        <v>18296</v>
      </c>
      <c r="O4501" t="s">
        <v>18297</v>
      </c>
      <c r="P4501" t="s">
        <v>51</v>
      </c>
      <c r="Q4501">
        <v>7</v>
      </c>
      <c r="R4501" t="s">
        <v>40</v>
      </c>
      <c r="S4501" t="s">
        <v>79</v>
      </c>
      <c r="T4501">
        <v>33695</v>
      </c>
      <c r="U4501" s="1">
        <v>45533</v>
      </c>
      <c r="V4501" t="s">
        <v>64</v>
      </c>
      <c r="W4501">
        <v>878743</v>
      </c>
      <c r="X4501" t="s">
        <v>18298</v>
      </c>
      <c r="Y4501">
        <v>356</v>
      </c>
      <c r="Z4501">
        <v>613</v>
      </c>
      <c r="AA4501">
        <v>7</v>
      </c>
      <c r="AB4501">
        <v>1716.4</v>
      </c>
    </row>
    <row r="4502" spans="1:28" x14ac:dyDescent="0.3">
      <c r="A4502" t="s">
        <v>28</v>
      </c>
      <c r="B4502" t="s">
        <v>29</v>
      </c>
      <c r="C4502" t="s">
        <v>148</v>
      </c>
      <c r="D4502" t="s">
        <v>55</v>
      </c>
      <c r="E4502" t="s">
        <v>46</v>
      </c>
      <c r="F4502" t="s">
        <v>83</v>
      </c>
      <c r="G4502">
        <v>38</v>
      </c>
      <c r="H4502">
        <v>420191</v>
      </c>
      <c r="I4502" t="s">
        <v>34</v>
      </c>
      <c r="J4502" s="1">
        <v>45495</v>
      </c>
      <c r="K4502">
        <v>1400</v>
      </c>
      <c r="L4502" t="s">
        <v>2241</v>
      </c>
      <c r="M4502" t="s">
        <v>605</v>
      </c>
      <c r="N4502" t="s">
        <v>18299</v>
      </c>
      <c r="O4502" t="s">
        <v>18300</v>
      </c>
      <c r="P4502" t="s">
        <v>51</v>
      </c>
      <c r="Q4502">
        <v>16</v>
      </c>
      <c r="R4502" t="s">
        <v>88</v>
      </c>
      <c r="S4502" t="s">
        <v>63</v>
      </c>
      <c r="T4502">
        <v>68045</v>
      </c>
      <c r="U4502" s="1">
        <v>45523</v>
      </c>
      <c r="V4502" t="s">
        <v>64</v>
      </c>
      <c r="W4502">
        <v>524589</v>
      </c>
      <c r="X4502" t="s">
        <v>18301</v>
      </c>
      <c r="Y4502">
        <v>806</v>
      </c>
      <c r="Z4502">
        <v>2359</v>
      </c>
      <c r="AA4502">
        <v>8</v>
      </c>
      <c r="AB4502">
        <v>7548.8</v>
      </c>
    </row>
    <row r="4503" spans="1:28" x14ac:dyDescent="0.3">
      <c r="A4503" t="s">
        <v>28</v>
      </c>
      <c r="B4503" t="s">
        <v>29</v>
      </c>
      <c r="C4503" t="s">
        <v>66</v>
      </c>
      <c r="D4503" t="s">
        <v>546</v>
      </c>
      <c r="E4503" t="s">
        <v>46</v>
      </c>
      <c r="F4503" t="s">
        <v>47</v>
      </c>
      <c r="G4503">
        <v>52</v>
      </c>
      <c r="H4503">
        <v>436664</v>
      </c>
      <c r="I4503" t="s">
        <v>34</v>
      </c>
      <c r="J4503" s="1">
        <v>45572</v>
      </c>
      <c r="K4503">
        <v>1300</v>
      </c>
      <c r="L4503" t="s">
        <v>18302</v>
      </c>
      <c r="M4503" t="s">
        <v>1147</v>
      </c>
      <c r="N4503" t="s">
        <v>18303</v>
      </c>
      <c r="O4503" t="s">
        <v>18304</v>
      </c>
      <c r="P4503" t="s">
        <v>51</v>
      </c>
      <c r="Q4503">
        <v>5</v>
      </c>
      <c r="R4503" t="s">
        <v>40</v>
      </c>
      <c r="S4503" t="s">
        <v>118</v>
      </c>
      <c r="T4503">
        <v>42842</v>
      </c>
      <c r="U4503" s="1">
        <v>45627</v>
      </c>
      <c r="V4503" t="s">
        <v>259</v>
      </c>
      <c r="W4503">
        <v>278195</v>
      </c>
      <c r="X4503" t="s">
        <v>18305</v>
      </c>
      <c r="Y4503">
        <v>789</v>
      </c>
      <c r="Z4503">
        <v>618</v>
      </c>
      <c r="AA4503">
        <v>8</v>
      </c>
      <c r="AB4503" s="2" t="s">
        <v>3198</v>
      </c>
    </row>
    <row r="4504" spans="1:28" x14ac:dyDescent="0.3">
      <c r="A4504" t="s">
        <v>28</v>
      </c>
      <c r="B4504" t="s">
        <v>29</v>
      </c>
      <c r="C4504" t="s">
        <v>157</v>
      </c>
      <c r="D4504" t="s">
        <v>637</v>
      </c>
      <c r="E4504" t="s">
        <v>56</v>
      </c>
      <c r="F4504" t="s">
        <v>355</v>
      </c>
      <c r="G4504">
        <v>20</v>
      </c>
      <c r="H4504">
        <v>401132</v>
      </c>
      <c r="I4504" t="s">
        <v>58</v>
      </c>
      <c r="J4504" s="1">
        <v>44625</v>
      </c>
      <c r="K4504">
        <v>1100</v>
      </c>
      <c r="L4504" t="s">
        <v>18306</v>
      </c>
      <c r="M4504" t="s">
        <v>654</v>
      </c>
      <c r="N4504" t="s">
        <v>18307</v>
      </c>
      <c r="O4504" t="s">
        <v>18308</v>
      </c>
      <c r="P4504" t="s">
        <v>51</v>
      </c>
      <c r="Q4504">
        <v>5</v>
      </c>
      <c r="R4504" t="s">
        <v>88</v>
      </c>
      <c r="S4504" t="s">
        <v>79</v>
      </c>
      <c r="T4504">
        <v>84907</v>
      </c>
      <c r="U4504" s="1">
        <v>45499</v>
      </c>
      <c r="V4504" t="s">
        <v>126</v>
      </c>
      <c r="W4504">
        <v>949348</v>
      </c>
      <c r="X4504" t="s">
        <v>18309</v>
      </c>
      <c r="Y4504">
        <v>503</v>
      </c>
      <c r="Z4504">
        <v>2736</v>
      </c>
      <c r="AA4504">
        <v>8</v>
      </c>
      <c r="AB4504">
        <v>8755.2000000000007</v>
      </c>
    </row>
    <row r="4505" spans="1:28" x14ac:dyDescent="0.3">
      <c r="A4505" t="s">
        <v>28</v>
      </c>
      <c r="B4505" t="s">
        <v>29</v>
      </c>
      <c r="C4505" t="s">
        <v>44</v>
      </c>
      <c r="D4505" t="s">
        <v>134</v>
      </c>
      <c r="E4505" t="s">
        <v>32</v>
      </c>
      <c r="F4505" t="s">
        <v>135</v>
      </c>
      <c r="G4505">
        <v>49</v>
      </c>
      <c r="H4505">
        <v>409907</v>
      </c>
      <c r="I4505" t="s">
        <v>58</v>
      </c>
      <c r="J4505" s="1">
        <v>45257</v>
      </c>
      <c r="K4505">
        <v>1400</v>
      </c>
      <c r="L4505" t="s">
        <v>18310</v>
      </c>
      <c r="M4505" t="s">
        <v>232</v>
      </c>
      <c r="N4505" t="s">
        <v>18311</v>
      </c>
      <c r="O4505" t="s">
        <v>18312</v>
      </c>
      <c r="P4505" t="s">
        <v>71</v>
      </c>
      <c r="Q4505">
        <v>8</v>
      </c>
      <c r="R4505" t="s">
        <v>40</v>
      </c>
      <c r="S4505" t="s">
        <v>118</v>
      </c>
      <c r="T4505">
        <v>83564</v>
      </c>
      <c r="U4505" s="1">
        <v>45422</v>
      </c>
      <c r="V4505" t="s">
        <v>140</v>
      </c>
      <c r="W4505">
        <v>224759</v>
      </c>
      <c r="X4505" t="s">
        <v>18313</v>
      </c>
      <c r="Y4505">
        <v>978</v>
      </c>
      <c r="Z4505">
        <v>2488</v>
      </c>
      <c r="AA4505">
        <v>2</v>
      </c>
      <c r="AB4505">
        <v>1990.4</v>
      </c>
    </row>
    <row r="4506" spans="1:28" x14ac:dyDescent="0.3">
      <c r="A4506" t="s">
        <v>28</v>
      </c>
      <c r="B4506" t="s">
        <v>29</v>
      </c>
      <c r="C4506" t="s">
        <v>66</v>
      </c>
      <c r="D4506" t="s">
        <v>349</v>
      </c>
      <c r="E4506" t="s">
        <v>46</v>
      </c>
      <c r="F4506" t="s">
        <v>83</v>
      </c>
      <c r="G4506">
        <v>97</v>
      </c>
      <c r="H4506">
        <v>400212</v>
      </c>
      <c r="I4506" t="s">
        <v>58</v>
      </c>
      <c r="J4506" s="1">
        <v>45318</v>
      </c>
      <c r="K4506">
        <v>950</v>
      </c>
      <c r="L4506" t="s">
        <v>18314</v>
      </c>
      <c r="M4506" t="s">
        <v>856</v>
      </c>
      <c r="N4506" t="s">
        <v>18315</v>
      </c>
      <c r="O4506" t="s">
        <v>18316</v>
      </c>
      <c r="P4506" t="s">
        <v>39</v>
      </c>
      <c r="Q4506">
        <v>18</v>
      </c>
      <c r="R4506" t="s">
        <v>88</v>
      </c>
      <c r="S4506" t="s">
        <v>63</v>
      </c>
      <c r="T4506">
        <v>14463</v>
      </c>
      <c r="U4506" s="1">
        <v>45568</v>
      </c>
      <c r="V4506" t="s">
        <v>155</v>
      </c>
      <c r="W4506">
        <v>752906</v>
      </c>
      <c r="X4506" t="s">
        <v>18317</v>
      </c>
      <c r="Y4506">
        <v>894</v>
      </c>
      <c r="Z4506">
        <v>2595</v>
      </c>
      <c r="AA4506">
        <v>1</v>
      </c>
      <c r="AB4506">
        <v>1038</v>
      </c>
    </row>
    <row r="4507" spans="1:28" x14ac:dyDescent="0.3">
      <c r="A4507" t="s">
        <v>28</v>
      </c>
      <c r="B4507" t="s">
        <v>29</v>
      </c>
      <c r="C4507" t="s">
        <v>44</v>
      </c>
      <c r="D4507" t="s">
        <v>317</v>
      </c>
      <c r="E4507" t="s">
        <v>46</v>
      </c>
      <c r="F4507" t="s">
        <v>106</v>
      </c>
      <c r="G4507">
        <v>69</v>
      </c>
      <c r="H4507">
        <v>431293</v>
      </c>
      <c r="I4507" t="s">
        <v>34</v>
      </c>
      <c r="J4507" s="1">
        <v>44877</v>
      </c>
      <c r="K4507">
        <v>1100</v>
      </c>
      <c r="L4507" t="s">
        <v>18318</v>
      </c>
      <c r="M4507" t="s">
        <v>244</v>
      </c>
      <c r="N4507" t="s">
        <v>18319</v>
      </c>
      <c r="O4507" t="s">
        <v>18320</v>
      </c>
      <c r="P4507" t="s">
        <v>51</v>
      </c>
      <c r="Q4507">
        <v>3</v>
      </c>
      <c r="R4507" t="s">
        <v>88</v>
      </c>
      <c r="S4507" t="s">
        <v>118</v>
      </c>
      <c r="T4507">
        <v>85895</v>
      </c>
      <c r="U4507" s="1">
        <v>45340</v>
      </c>
      <c r="V4507" t="s">
        <v>119</v>
      </c>
      <c r="W4507">
        <v>568087</v>
      </c>
      <c r="X4507" t="s">
        <v>14238</v>
      </c>
      <c r="Y4507">
        <v>501</v>
      </c>
      <c r="Z4507">
        <v>2132</v>
      </c>
      <c r="AA4507">
        <v>6</v>
      </c>
      <c r="AB4507">
        <v>5116.8</v>
      </c>
    </row>
    <row r="4508" spans="1:28" x14ac:dyDescent="0.3">
      <c r="A4508" t="s">
        <v>28</v>
      </c>
      <c r="B4508" t="s">
        <v>29</v>
      </c>
      <c r="C4508" t="s">
        <v>193</v>
      </c>
      <c r="D4508" t="s">
        <v>170</v>
      </c>
      <c r="E4508" t="s">
        <v>46</v>
      </c>
      <c r="F4508" t="s">
        <v>57</v>
      </c>
      <c r="G4508">
        <v>27</v>
      </c>
      <c r="H4508">
        <v>430107</v>
      </c>
      <c r="I4508" t="s">
        <v>58</v>
      </c>
      <c r="J4508" s="1">
        <v>44138</v>
      </c>
      <c r="K4508">
        <v>1000</v>
      </c>
      <c r="L4508" t="s">
        <v>18321</v>
      </c>
      <c r="M4508" t="s">
        <v>165</v>
      </c>
      <c r="N4508" t="s">
        <v>18322</v>
      </c>
      <c r="O4508" t="s">
        <v>18323</v>
      </c>
      <c r="P4508" t="s">
        <v>87</v>
      </c>
      <c r="Q4508">
        <v>13</v>
      </c>
      <c r="R4508" t="s">
        <v>40</v>
      </c>
      <c r="S4508" t="s">
        <v>41</v>
      </c>
      <c r="T4508">
        <v>41685</v>
      </c>
      <c r="U4508" s="1">
        <v>45348</v>
      </c>
      <c r="V4508" t="s">
        <v>119</v>
      </c>
      <c r="W4508">
        <v>469635</v>
      </c>
      <c r="X4508" t="s">
        <v>18324</v>
      </c>
      <c r="Y4508">
        <v>385</v>
      </c>
      <c r="Z4508">
        <v>2587</v>
      </c>
      <c r="AA4508">
        <v>1</v>
      </c>
      <c r="AB4508">
        <v>1034.8</v>
      </c>
    </row>
    <row r="4509" spans="1:28" x14ac:dyDescent="0.3">
      <c r="A4509" t="s">
        <v>28</v>
      </c>
      <c r="B4509" t="s">
        <v>29</v>
      </c>
      <c r="C4509" t="s">
        <v>44</v>
      </c>
      <c r="D4509" t="s">
        <v>338</v>
      </c>
      <c r="E4509" t="s">
        <v>46</v>
      </c>
      <c r="F4509" t="s">
        <v>135</v>
      </c>
      <c r="G4509">
        <v>25</v>
      </c>
      <c r="H4509">
        <v>420571</v>
      </c>
      <c r="I4509" t="s">
        <v>34</v>
      </c>
      <c r="J4509" s="1">
        <v>44383</v>
      </c>
      <c r="K4509">
        <v>1200</v>
      </c>
      <c r="L4509" t="s">
        <v>18325</v>
      </c>
      <c r="M4509" t="s">
        <v>654</v>
      </c>
      <c r="N4509" t="s">
        <v>18326</v>
      </c>
      <c r="O4509">
        <v>9365135429</v>
      </c>
      <c r="P4509" t="s">
        <v>87</v>
      </c>
      <c r="Q4509">
        <v>13</v>
      </c>
      <c r="R4509" t="s">
        <v>40</v>
      </c>
      <c r="S4509" t="s">
        <v>79</v>
      </c>
      <c r="T4509">
        <v>64802</v>
      </c>
      <c r="U4509" s="1">
        <v>45576</v>
      </c>
      <c r="V4509" t="s">
        <v>155</v>
      </c>
      <c r="W4509">
        <v>883139</v>
      </c>
      <c r="X4509" t="s">
        <v>18327</v>
      </c>
      <c r="Y4509">
        <v>459</v>
      </c>
      <c r="Z4509">
        <v>2374</v>
      </c>
      <c r="AA4509">
        <v>1</v>
      </c>
      <c r="AB4509">
        <v>949.6</v>
      </c>
    </row>
    <row r="4510" spans="1:28" x14ac:dyDescent="0.3">
      <c r="A4510" t="s">
        <v>28</v>
      </c>
      <c r="B4510" t="s">
        <v>29</v>
      </c>
      <c r="C4510" t="s">
        <v>91</v>
      </c>
      <c r="D4510" t="s">
        <v>182</v>
      </c>
      <c r="E4510" t="s">
        <v>32</v>
      </c>
      <c r="F4510" t="s">
        <v>33</v>
      </c>
      <c r="G4510">
        <v>78</v>
      </c>
      <c r="H4510">
        <v>408287</v>
      </c>
      <c r="I4510" t="s">
        <v>58</v>
      </c>
      <c r="J4510" s="1">
        <v>45558</v>
      </c>
      <c r="K4510">
        <v>1400</v>
      </c>
      <c r="L4510" t="s">
        <v>18328</v>
      </c>
      <c r="M4510" t="s">
        <v>123</v>
      </c>
      <c r="N4510" t="s">
        <v>18329</v>
      </c>
      <c r="O4510" t="s">
        <v>18330</v>
      </c>
      <c r="P4510" t="s">
        <v>39</v>
      </c>
      <c r="Q4510">
        <v>7</v>
      </c>
      <c r="R4510" t="s">
        <v>40</v>
      </c>
      <c r="S4510" t="s">
        <v>41</v>
      </c>
      <c r="T4510">
        <v>85515</v>
      </c>
      <c r="U4510" s="1">
        <v>45449</v>
      </c>
      <c r="V4510" t="s">
        <v>52</v>
      </c>
      <c r="W4510">
        <v>115625</v>
      </c>
      <c r="X4510" t="s">
        <v>11717</v>
      </c>
      <c r="Y4510">
        <v>542</v>
      </c>
      <c r="Z4510">
        <v>1408</v>
      </c>
      <c r="AA4510">
        <v>8</v>
      </c>
      <c r="AB4510">
        <v>4505.6000000000004</v>
      </c>
    </row>
    <row r="4511" spans="1:28" x14ac:dyDescent="0.3">
      <c r="A4511" t="s">
        <v>28</v>
      </c>
      <c r="B4511" t="s">
        <v>29</v>
      </c>
      <c r="C4511" t="s">
        <v>30</v>
      </c>
      <c r="D4511" t="s">
        <v>267</v>
      </c>
      <c r="E4511" t="s">
        <v>56</v>
      </c>
      <c r="F4511" t="s">
        <v>33</v>
      </c>
      <c r="G4511">
        <v>38</v>
      </c>
      <c r="H4511">
        <v>419035</v>
      </c>
      <c r="I4511" t="s">
        <v>58</v>
      </c>
      <c r="J4511" s="1">
        <v>44511</v>
      </c>
      <c r="K4511">
        <v>800</v>
      </c>
      <c r="L4511" t="s">
        <v>18331</v>
      </c>
      <c r="M4511" t="s">
        <v>232</v>
      </c>
      <c r="N4511" t="s">
        <v>18332</v>
      </c>
      <c r="O4511">
        <f>1-314-365-6993</f>
        <v>-7671</v>
      </c>
      <c r="P4511" t="s">
        <v>51</v>
      </c>
      <c r="Q4511">
        <v>17</v>
      </c>
      <c r="R4511" t="s">
        <v>40</v>
      </c>
      <c r="S4511" t="s">
        <v>63</v>
      </c>
      <c r="T4511">
        <v>31363</v>
      </c>
      <c r="U4511" s="1">
        <v>45296</v>
      </c>
      <c r="V4511" t="s">
        <v>111</v>
      </c>
      <c r="W4511">
        <v>276082</v>
      </c>
      <c r="X4511" t="s">
        <v>18333</v>
      </c>
      <c r="Y4511">
        <v>867</v>
      </c>
      <c r="Z4511">
        <v>1873</v>
      </c>
      <c r="AA4511">
        <v>5</v>
      </c>
      <c r="AB4511">
        <v>3746</v>
      </c>
    </row>
    <row r="4512" spans="1:28" x14ac:dyDescent="0.3">
      <c r="A4512" t="s">
        <v>28</v>
      </c>
      <c r="B4512" t="s">
        <v>29</v>
      </c>
      <c r="C4512" t="s">
        <v>193</v>
      </c>
      <c r="D4512" t="s">
        <v>267</v>
      </c>
      <c r="E4512" t="s">
        <v>46</v>
      </c>
      <c r="F4512" t="s">
        <v>33</v>
      </c>
      <c r="G4512">
        <v>47</v>
      </c>
      <c r="H4512">
        <v>421352</v>
      </c>
      <c r="I4512" t="s">
        <v>34</v>
      </c>
      <c r="J4512" s="1">
        <v>44189</v>
      </c>
      <c r="K4512">
        <v>950</v>
      </c>
      <c r="L4512" t="s">
        <v>1533</v>
      </c>
      <c r="M4512" t="s">
        <v>428</v>
      </c>
      <c r="N4512" t="s">
        <v>18334</v>
      </c>
      <c r="O4512" t="s">
        <v>18335</v>
      </c>
      <c r="P4512" t="s">
        <v>71</v>
      </c>
      <c r="Q4512">
        <v>20</v>
      </c>
      <c r="R4512" t="s">
        <v>40</v>
      </c>
      <c r="S4512" t="s">
        <v>41</v>
      </c>
      <c r="T4512">
        <v>73156</v>
      </c>
      <c r="U4512" s="1">
        <v>45410</v>
      </c>
      <c r="V4512" t="s">
        <v>80</v>
      </c>
      <c r="W4512">
        <v>696698</v>
      </c>
      <c r="X4512" t="s">
        <v>18336</v>
      </c>
      <c r="Y4512">
        <v>936</v>
      </c>
      <c r="Z4512">
        <v>2445</v>
      </c>
      <c r="AA4512">
        <v>4</v>
      </c>
      <c r="AB4512">
        <v>3912</v>
      </c>
    </row>
    <row r="4513" spans="1:28" x14ac:dyDescent="0.3">
      <c r="A4513" t="s">
        <v>28</v>
      </c>
      <c r="B4513" t="s">
        <v>29</v>
      </c>
      <c r="C4513" t="s">
        <v>66</v>
      </c>
      <c r="D4513" t="s">
        <v>248</v>
      </c>
      <c r="E4513" t="s">
        <v>32</v>
      </c>
      <c r="F4513" t="s">
        <v>106</v>
      </c>
      <c r="G4513">
        <v>5</v>
      </c>
      <c r="H4513">
        <v>423761</v>
      </c>
      <c r="I4513" t="s">
        <v>34</v>
      </c>
      <c r="J4513" s="1">
        <v>44746</v>
      </c>
      <c r="K4513">
        <v>1300</v>
      </c>
      <c r="L4513" t="s">
        <v>9487</v>
      </c>
      <c r="M4513" t="s">
        <v>152</v>
      </c>
      <c r="N4513" t="s">
        <v>18337</v>
      </c>
      <c r="O4513" t="s">
        <v>18338</v>
      </c>
      <c r="P4513" t="s">
        <v>87</v>
      </c>
      <c r="Q4513">
        <v>13</v>
      </c>
      <c r="R4513" t="s">
        <v>40</v>
      </c>
      <c r="S4513" t="s">
        <v>79</v>
      </c>
      <c r="T4513">
        <v>62410</v>
      </c>
      <c r="U4513" s="1">
        <v>45411</v>
      </c>
      <c r="V4513" t="s">
        <v>80</v>
      </c>
      <c r="W4513">
        <v>246226</v>
      </c>
      <c r="X4513" t="s">
        <v>18339</v>
      </c>
      <c r="Y4513">
        <v>893</v>
      </c>
      <c r="Z4513">
        <v>2371</v>
      </c>
      <c r="AA4513">
        <v>1</v>
      </c>
      <c r="AB4513" s="2" t="s">
        <v>18340</v>
      </c>
    </row>
    <row r="4514" spans="1:28" x14ac:dyDescent="0.3">
      <c r="A4514" t="s">
        <v>28</v>
      </c>
      <c r="B4514" t="s">
        <v>29</v>
      </c>
      <c r="C4514" t="s">
        <v>66</v>
      </c>
      <c r="D4514" t="s">
        <v>411</v>
      </c>
      <c r="E4514" t="s">
        <v>46</v>
      </c>
      <c r="F4514" t="s">
        <v>106</v>
      </c>
      <c r="G4514">
        <v>87</v>
      </c>
      <c r="H4514">
        <v>402006</v>
      </c>
      <c r="I4514" t="s">
        <v>34</v>
      </c>
      <c r="J4514" s="1">
        <v>45420</v>
      </c>
      <c r="K4514">
        <v>950</v>
      </c>
      <c r="L4514" t="s">
        <v>18341</v>
      </c>
      <c r="M4514" t="s">
        <v>856</v>
      </c>
      <c r="N4514" t="s">
        <v>18342</v>
      </c>
      <c r="O4514" t="s">
        <v>18343</v>
      </c>
      <c r="P4514" t="s">
        <v>87</v>
      </c>
      <c r="Q4514">
        <v>9</v>
      </c>
      <c r="R4514" t="s">
        <v>88</v>
      </c>
      <c r="S4514" t="s">
        <v>79</v>
      </c>
      <c r="T4514">
        <v>39867</v>
      </c>
      <c r="U4514" s="1">
        <v>45419</v>
      </c>
      <c r="V4514" t="s">
        <v>140</v>
      </c>
      <c r="W4514">
        <v>375157</v>
      </c>
      <c r="X4514" t="s">
        <v>9418</v>
      </c>
      <c r="Y4514">
        <v>366</v>
      </c>
      <c r="Z4514">
        <v>1657</v>
      </c>
      <c r="AA4514">
        <v>8</v>
      </c>
      <c r="AB4514" s="2" t="s">
        <v>6612</v>
      </c>
    </row>
    <row r="4515" spans="1:28" x14ac:dyDescent="0.3">
      <c r="A4515" t="s">
        <v>28</v>
      </c>
      <c r="B4515" t="s">
        <v>29</v>
      </c>
      <c r="C4515" t="s">
        <v>30</v>
      </c>
      <c r="D4515" t="s">
        <v>467</v>
      </c>
      <c r="E4515" t="s">
        <v>46</v>
      </c>
      <c r="F4515" t="s">
        <v>175</v>
      </c>
      <c r="G4515">
        <v>54</v>
      </c>
      <c r="H4515">
        <v>423775</v>
      </c>
      <c r="I4515" t="s">
        <v>34</v>
      </c>
      <c r="J4515" s="1">
        <v>45484</v>
      </c>
      <c r="K4515">
        <v>1000</v>
      </c>
      <c r="L4515" t="s">
        <v>18344</v>
      </c>
      <c r="M4515" t="s">
        <v>1253</v>
      </c>
      <c r="N4515" t="s">
        <v>18345</v>
      </c>
      <c r="O4515" t="s">
        <v>18346</v>
      </c>
      <c r="P4515" t="s">
        <v>39</v>
      </c>
      <c r="Q4515">
        <v>20</v>
      </c>
      <c r="R4515" t="s">
        <v>40</v>
      </c>
      <c r="S4515" t="s">
        <v>79</v>
      </c>
      <c r="T4515">
        <v>48596</v>
      </c>
      <c r="U4515" s="1">
        <v>45462</v>
      </c>
      <c r="V4515" t="s">
        <v>52</v>
      </c>
      <c r="W4515">
        <v>241624</v>
      </c>
      <c r="X4515" t="s">
        <v>18347</v>
      </c>
      <c r="Y4515">
        <v>351</v>
      </c>
      <c r="Z4515">
        <v>1123</v>
      </c>
      <c r="AA4515">
        <v>2</v>
      </c>
      <c r="AB4515" s="2" t="s">
        <v>18348</v>
      </c>
    </row>
    <row r="4516" spans="1:28" x14ac:dyDescent="0.3">
      <c r="A4516" t="s">
        <v>28</v>
      </c>
      <c r="B4516" t="s">
        <v>29</v>
      </c>
      <c r="C4516" t="s">
        <v>91</v>
      </c>
      <c r="D4516" t="s">
        <v>511</v>
      </c>
      <c r="E4516" t="s">
        <v>56</v>
      </c>
      <c r="F4516" t="s">
        <v>106</v>
      </c>
      <c r="G4516">
        <v>18</v>
      </c>
      <c r="H4516">
        <v>414561</v>
      </c>
      <c r="I4516" t="s">
        <v>34</v>
      </c>
      <c r="J4516" s="1">
        <v>44890</v>
      </c>
      <c r="K4516">
        <v>1200</v>
      </c>
      <c r="L4516" t="s">
        <v>18349</v>
      </c>
      <c r="M4516" t="s">
        <v>423</v>
      </c>
      <c r="N4516" t="s">
        <v>18350</v>
      </c>
      <c r="O4516">
        <v>2889917205</v>
      </c>
      <c r="P4516" t="s">
        <v>71</v>
      </c>
      <c r="Q4516">
        <v>17</v>
      </c>
      <c r="R4516" t="s">
        <v>88</v>
      </c>
      <c r="S4516" t="s">
        <v>79</v>
      </c>
      <c r="T4516">
        <v>39453</v>
      </c>
      <c r="U4516" s="1">
        <v>45537</v>
      </c>
      <c r="V4516" t="s">
        <v>180</v>
      </c>
      <c r="W4516">
        <v>433256</v>
      </c>
      <c r="X4516" t="s">
        <v>18351</v>
      </c>
      <c r="Y4516">
        <v>762</v>
      </c>
      <c r="Z4516">
        <v>2549</v>
      </c>
      <c r="AA4516">
        <v>6</v>
      </c>
      <c r="AB4516">
        <v>6117.6</v>
      </c>
    </row>
    <row r="4517" spans="1:28" x14ac:dyDescent="0.3">
      <c r="A4517" t="s">
        <v>28</v>
      </c>
      <c r="B4517" t="s">
        <v>29</v>
      </c>
      <c r="C4517" t="s">
        <v>157</v>
      </c>
      <c r="D4517" t="s">
        <v>411</v>
      </c>
      <c r="E4517" t="s">
        <v>46</v>
      </c>
      <c r="F4517" t="s">
        <v>135</v>
      </c>
      <c r="G4517">
        <v>53</v>
      </c>
      <c r="H4517">
        <v>400587</v>
      </c>
      <c r="I4517" t="s">
        <v>34</v>
      </c>
      <c r="J4517" s="1">
        <v>45008</v>
      </c>
      <c r="K4517">
        <v>1000</v>
      </c>
      <c r="L4517" t="s">
        <v>18352</v>
      </c>
      <c r="M4517" t="s">
        <v>1007</v>
      </c>
      <c r="N4517" t="s">
        <v>18353</v>
      </c>
      <c r="O4517" t="s">
        <v>18354</v>
      </c>
      <c r="P4517" t="s">
        <v>39</v>
      </c>
      <c r="Q4517">
        <v>13</v>
      </c>
      <c r="R4517" t="s">
        <v>88</v>
      </c>
      <c r="S4517" t="s">
        <v>79</v>
      </c>
      <c r="T4517">
        <v>35651</v>
      </c>
      <c r="U4517" s="1">
        <v>45496</v>
      </c>
      <c r="V4517" t="s">
        <v>126</v>
      </c>
      <c r="W4517">
        <v>869297</v>
      </c>
      <c r="X4517" t="s">
        <v>18355</v>
      </c>
      <c r="Y4517">
        <v>486</v>
      </c>
      <c r="Z4517">
        <v>2314</v>
      </c>
      <c r="AA4517">
        <v>7</v>
      </c>
      <c r="AB4517" s="2" t="s">
        <v>18356</v>
      </c>
    </row>
    <row r="4518" spans="1:28" x14ac:dyDescent="0.3">
      <c r="A4518" t="s">
        <v>28</v>
      </c>
      <c r="B4518" t="s">
        <v>29</v>
      </c>
      <c r="C4518" t="s">
        <v>91</v>
      </c>
      <c r="D4518" t="s">
        <v>149</v>
      </c>
      <c r="E4518" t="s">
        <v>56</v>
      </c>
      <c r="F4518" t="s">
        <v>113</v>
      </c>
      <c r="G4518">
        <v>42</v>
      </c>
      <c r="H4518">
        <v>432442</v>
      </c>
      <c r="I4518" t="s">
        <v>58</v>
      </c>
      <c r="J4518" s="1">
        <v>44171</v>
      </c>
      <c r="K4518">
        <v>1400</v>
      </c>
      <c r="L4518" t="s">
        <v>18357</v>
      </c>
      <c r="M4518" t="s">
        <v>293</v>
      </c>
      <c r="N4518" t="s">
        <v>18358</v>
      </c>
      <c r="O4518">
        <v>2403375507</v>
      </c>
      <c r="P4518" t="s">
        <v>51</v>
      </c>
      <c r="Q4518">
        <v>17</v>
      </c>
      <c r="R4518" t="s">
        <v>40</v>
      </c>
      <c r="S4518" t="s">
        <v>79</v>
      </c>
      <c r="T4518">
        <v>54722</v>
      </c>
      <c r="U4518" s="1">
        <v>45318</v>
      </c>
      <c r="V4518" t="s">
        <v>111</v>
      </c>
      <c r="W4518">
        <v>336324</v>
      </c>
      <c r="X4518" t="s">
        <v>18359</v>
      </c>
      <c r="Y4518">
        <v>985</v>
      </c>
      <c r="Z4518">
        <v>2971</v>
      </c>
      <c r="AA4518">
        <v>5</v>
      </c>
      <c r="AB4518">
        <v>5942</v>
      </c>
    </row>
    <row r="4519" spans="1:28" x14ac:dyDescent="0.3">
      <c r="A4519" t="s">
        <v>28</v>
      </c>
      <c r="B4519" t="s">
        <v>29</v>
      </c>
      <c r="C4519" t="s">
        <v>193</v>
      </c>
      <c r="D4519" t="s">
        <v>274</v>
      </c>
      <c r="E4519" t="s">
        <v>56</v>
      </c>
      <c r="F4519" t="s">
        <v>113</v>
      </c>
      <c r="G4519">
        <v>83</v>
      </c>
      <c r="H4519">
        <v>436492</v>
      </c>
      <c r="I4519" t="s">
        <v>58</v>
      </c>
      <c r="J4519" s="1">
        <v>44937</v>
      </c>
      <c r="K4519">
        <v>800</v>
      </c>
      <c r="L4519" t="s">
        <v>18360</v>
      </c>
      <c r="M4519" t="s">
        <v>222</v>
      </c>
      <c r="N4519" t="s">
        <v>18361</v>
      </c>
      <c r="O4519" t="s">
        <v>18362</v>
      </c>
      <c r="P4519" t="s">
        <v>51</v>
      </c>
      <c r="Q4519">
        <v>13</v>
      </c>
      <c r="R4519" t="s">
        <v>88</v>
      </c>
      <c r="S4519" t="s">
        <v>63</v>
      </c>
      <c r="T4519">
        <v>32324</v>
      </c>
      <c r="U4519" s="1">
        <v>45626</v>
      </c>
      <c r="V4519" t="s">
        <v>42</v>
      </c>
      <c r="W4519">
        <v>262583</v>
      </c>
      <c r="X4519" t="s">
        <v>18363</v>
      </c>
      <c r="Y4519">
        <v>237</v>
      </c>
      <c r="Z4519">
        <v>2915</v>
      </c>
      <c r="AA4519">
        <v>5</v>
      </c>
      <c r="AB4519">
        <v>5830</v>
      </c>
    </row>
    <row r="4520" spans="1:28" x14ac:dyDescent="0.3">
      <c r="A4520" t="s">
        <v>28</v>
      </c>
      <c r="B4520" t="s">
        <v>29</v>
      </c>
      <c r="C4520" t="s">
        <v>91</v>
      </c>
      <c r="D4520" t="s">
        <v>45</v>
      </c>
      <c r="E4520" t="s">
        <v>32</v>
      </c>
      <c r="F4520" t="s">
        <v>99</v>
      </c>
      <c r="G4520">
        <v>74</v>
      </c>
      <c r="H4520">
        <v>429375</v>
      </c>
      <c r="I4520" t="s">
        <v>58</v>
      </c>
      <c r="J4520" s="1">
        <v>43939</v>
      </c>
      <c r="K4520">
        <v>1300</v>
      </c>
      <c r="L4520" t="s">
        <v>18364</v>
      </c>
      <c r="M4520" t="s">
        <v>423</v>
      </c>
      <c r="N4520" t="s">
        <v>18365</v>
      </c>
      <c r="O4520" t="s">
        <v>18366</v>
      </c>
      <c r="P4520" t="s">
        <v>87</v>
      </c>
      <c r="Q4520">
        <v>17</v>
      </c>
      <c r="R4520" t="s">
        <v>88</v>
      </c>
      <c r="S4520" t="s">
        <v>41</v>
      </c>
      <c r="T4520">
        <v>39947</v>
      </c>
      <c r="U4520" s="1">
        <v>45340</v>
      </c>
      <c r="V4520" t="s">
        <v>119</v>
      </c>
      <c r="W4520">
        <v>344659</v>
      </c>
      <c r="X4520" t="s">
        <v>18367</v>
      </c>
      <c r="Y4520">
        <v>961</v>
      </c>
      <c r="Z4520">
        <v>2225</v>
      </c>
      <c r="AA4520">
        <v>4</v>
      </c>
      <c r="AB4520">
        <v>3560</v>
      </c>
    </row>
    <row r="4521" spans="1:28" x14ac:dyDescent="0.3">
      <c r="A4521" t="s">
        <v>28</v>
      </c>
      <c r="B4521" t="s">
        <v>29</v>
      </c>
      <c r="C4521" t="s">
        <v>157</v>
      </c>
      <c r="D4521" t="s">
        <v>524</v>
      </c>
      <c r="E4521" t="s">
        <v>32</v>
      </c>
      <c r="F4521" t="s">
        <v>175</v>
      </c>
      <c r="G4521">
        <v>96</v>
      </c>
      <c r="H4521">
        <v>423058</v>
      </c>
      <c r="I4521" t="s">
        <v>34</v>
      </c>
      <c r="J4521" s="1">
        <v>44811</v>
      </c>
      <c r="K4521">
        <v>1100</v>
      </c>
      <c r="L4521" t="s">
        <v>18368</v>
      </c>
      <c r="M4521" t="s">
        <v>115</v>
      </c>
      <c r="N4521" t="s">
        <v>18369</v>
      </c>
      <c r="O4521" t="s">
        <v>18370</v>
      </c>
      <c r="P4521" t="s">
        <v>39</v>
      </c>
      <c r="Q4521">
        <v>13</v>
      </c>
      <c r="R4521" t="s">
        <v>40</v>
      </c>
      <c r="S4521" t="s">
        <v>79</v>
      </c>
      <c r="T4521">
        <v>95050</v>
      </c>
      <c r="U4521" s="1">
        <v>45382</v>
      </c>
      <c r="V4521" t="s">
        <v>72</v>
      </c>
      <c r="W4521">
        <v>709624</v>
      </c>
      <c r="X4521" t="s">
        <v>18371</v>
      </c>
      <c r="Y4521">
        <v>976</v>
      </c>
      <c r="Z4521">
        <v>2329</v>
      </c>
      <c r="AA4521">
        <v>3</v>
      </c>
      <c r="AB4521">
        <v>2794.8</v>
      </c>
    </row>
    <row r="4522" spans="1:28" x14ac:dyDescent="0.3">
      <c r="A4522" t="s">
        <v>28</v>
      </c>
      <c r="B4522" t="s">
        <v>29</v>
      </c>
      <c r="C4522" t="s">
        <v>148</v>
      </c>
      <c r="D4522" t="s">
        <v>621</v>
      </c>
      <c r="E4522" t="s">
        <v>32</v>
      </c>
      <c r="F4522" t="s">
        <v>106</v>
      </c>
      <c r="G4522">
        <v>68</v>
      </c>
      <c r="H4522">
        <v>415467</v>
      </c>
      <c r="I4522" t="s">
        <v>34</v>
      </c>
      <c r="J4522" s="1">
        <v>44790</v>
      </c>
      <c r="K4522">
        <v>1200</v>
      </c>
      <c r="L4522" t="s">
        <v>16846</v>
      </c>
      <c r="M4522" t="s">
        <v>670</v>
      </c>
      <c r="N4522" t="s">
        <v>18372</v>
      </c>
      <c r="O4522" s="2" t="s">
        <v>18373</v>
      </c>
      <c r="P4522" t="s">
        <v>39</v>
      </c>
      <c r="Q4522">
        <v>15</v>
      </c>
      <c r="R4522" t="s">
        <v>40</v>
      </c>
      <c r="S4522" t="s">
        <v>79</v>
      </c>
      <c r="T4522">
        <v>98367</v>
      </c>
      <c r="U4522" s="1">
        <v>45536</v>
      </c>
      <c r="V4522" t="s">
        <v>180</v>
      </c>
      <c r="W4522">
        <v>925692</v>
      </c>
      <c r="X4522" t="s">
        <v>18374</v>
      </c>
      <c r="Y4522">
        <v>965</v>
      </c>
      <c r="Z4522">
        <v>977</v>
      </c>
      <c r="AA4522">
        <v>3</v>
      </c>
      <c r="AB4522">
        <v>1172.4000000000001</v>
      </c>
    </row>
    <row r="4523" spans="1:28" x14ac:dyDescent="0.3">
      <c r="A4523" t="s">
        <v>28</v>
      </c>
      <c r="B4523" t="s">
        <v>29</v>
      </c>
      <c r="C4523" t="s">
        <v>148</v>
      </c>
      <c r="D4523" t="s">
        <v>237</v>
      </c>
      <c r="E4523" t="s">
        <v>56</v>
      </c>
      <c r="F4523" t="s">
        <v>106</v>
      </c>
      <c r="G4523">
        <v>1</v>
      </c>
      <c r="H4523">
        <v>436293</v>
      </c>
      <c r="I4523" t="s">
        <v>34</v>
      </c>
      <c r="J4523" s="1">
        <v>45439</v>
      </c>
      <c r="K4523">
        <v>1400</v>
      </c>
      <c r="L4523" t="s">
        <v>18375</v>
      </c>
      <c r="M4523" t="s">
        <v>94</v>
      </c>
      <c r="N4523" t="s">
        <v>18376</v>
      </c>
      <c r="O4523" t="s">
        <v>18377</v>
      </c>
      <c r="P4523" t="s">
        <v>39</v>
      </c>
      <c r="Q4523">
        <v>6</v>
      </c>
      <c r="R4523" t="s">
        <v>88</v>
      </c>
      <c r="S4523" t="s">
        <v>118</v>
      </c>
      <c r="T4523">
        <v>33476</v>
      </c>
      <c r="U4523" s="1">
        <v>45477</v>
      </c>
      <c r="V4523" t="s">
        <v>126</v>
      </c>
      <c r="W4523">
        <v>811424</v>
      </c>
      <c r="X4523" t="s">
        <v>18378</v>
      </c>
      <c r="Y4523">
        <v>299</v>
      </c>
      <c r="Z4523">
        <v>2444</v>
      </c>
      <c r="AA4523">
        <v>7</v>
      </c>
      <c r="AB4523" s="2" t="s">
        <v>18379</v>
      </c>
    </row>
    <row r="4524" spans="1:28" x14ac:dyDescent="0.3">
      <c r="A4524" t="s">
        <v>28</v>
      </c>
      <c r="B4524" t="s">
        <v>29</v>
      </c>
      <c r="C4524" t="s">
        <v>54</v>
      </c>
      <c r="D4524" t="s">
        <v>291</v>
      </c>
      <c r="E4524" t="s">
        <v>32</v>
      </c>
      <c r="F4524" t="s">
        <v>33</v>
      </c>
      <c r="G4524">
        <v>24</v>
      </c>
      <c r="H4524">
        <v>411932</v>
      </c>
      <c r="I4524" t="s">
        <v>58</v>
      </c>
      <c r="J4524" s="1">
        <v>45132</v>
      </c>
      <c r="K4524">
        <v>800</v>
      </c>
      <c r="L4524" t="s">
        <v>18380</v>
      </c>
      <c r="M4524" t="s">
        <v>1048</v>
      </c>
      <c r="N4524" t="s">
        <v>18381</v>
      </c>
      <c r="O4524" t="s">
        <v>18382</v>
      </c>
      <c r="P4524" t="s">
        <v>87</v>
      </c>
      <c r="Q4524">
        <v>5</v>
      </c>
      <c r="R4524" t="s">
        <v>88</v>
      </c>
      <c r="S4524" t="s">
        <v>63</v>
      </c>
      <c r="T4524">
        <v>78804</v>
      </c>
      <c r="U4524" s="1">
        <v>45484</v>
      </c>
      <c r="V4524" t="s">
        <v>126</v>
      </c>
      <c r="W4524">
        <v>931733</v>
      </c>
      <c r="X4524" t="s">
        <v>18383</v>
      </c>
      <c r="Y4524">
        <v>629</v>
      </c>
      <c r="Z4524">
        <v>2876</v>
      </c>
      <c r="AA4524">
        <v>8</v>
      </c>
      <c r="AB4524">
        <v>9203.2000000000007</v>
      </c>
    </row>
    <row r="4525" spans="1:28" x14ac:dyDescent="0.3">
      <c r="A4525" t="s">
        <v>28</v>
      </c>
      <c r="B4525" t="s">
        <v>29</v>
      </c>
      <c r="C4525" t="s">
        <v>157</v>
      </c>
      <c r="D4525" t="s">
        <v>163</v>
      </c>
      <c r="E4525" t="s">
        <v>32</v>
      </c>
      <c r="F4525" t="s">
        <v>47</v>
      </c>
      <c r="G4525">
        <v>99</v>
      </c>
      <c r="H4525">
        <v>408866</v>
      </c>
      <c r="I4525" t="s">
        <v>58</v>
      </c>
      <c r="J4525" s="1">
        <v>44148</v>
      </c>
      <c r="K4525">
        <v>1300</v>
      </c>
      <c r="L4525" t="s">
        <v>18384</v>
      </c>
      <c r="M4525" t="s">
        <v>856</v>
      </c>
      <c r="N4525" t="s">
        <v>18385</v>
      </c>
      <c r="O4525" t="s">
        <v>18386</v>
      </c>
      <c r="P4525" t="s">
        <v>39</v>
      </c>
      <c r="Q4525">
        <v>6</v>
      </c>
      <c r="R4525" t="s">
        <v>88</v>
      </c>
      <c r="S4525" t="s">
        <v>63</v>
      </c>
      <c r="T4525">
        <v>95960</v>
      </c>
      <c r="U4525" s="1">
        <v>45500</v>
      </c>
      <c r="V4525" t="s">
        <v>126</v>
      </c>
      <c r="W4525">
        <v>550298</v>
      </c>
      <c r="X4525" t="s">
        <v>18387</v>
      </c>
      <c r="Y4525">
        <v>914</v>
      </c>
      <c r="Z4525">
        <v>2002</v>
      </c>
      <c r="AA4525">
        <v>1</v>
      </c>
      <c r="AB4525" s="2" t="s">
        <v>1141</v>
      </c>
    </row>
    <row r="4526" spans="1:28" x14ac:dyDescent="0.3">
      <c r="A4526" t="s">
        <v>28</v>
      </c>
      <c r="B4526" t="s">
        <v>29</v>
      </c>
      <c r="C4526" t="s">
        <v>193</v>
      </c>
      <c r="D4526" t="s">
        <v>560</v>
      </c>
      <c r="E4526" t="s">
        <v>32</v>
      </c>
      <c r="F4526" t="s">
        <v>33</v>
      </c>
      <c r="G4526">
        <v>91</v>
      </c>
      <c r="H4526">
        <v>415159</v>
      </c>
      <c r="I4526" t="s">
        <v>34</v>
      </c>
      <c r="J4526" s="1">
        <v>45392</v>
      </c>
      <c r="K4526">
        <v>800</v>
      </c>
      <c r="L4526" t="s">
        <v>18388</v>
      </c>
      <c r="M4526" t="s">
        <v>361</v>
      </c>
      <c r="N4526" t="s">
        <v>18389</v>
      </c>
      <c r="O4526">
        <v>6261813528</v>
      </c>
      <c r="P4526" t="s">
        <v>39</v>
      </c>
      <c r="Q4526">
        <v>4</v>
      </c>
      <c r="R4526" t="s">
        <v>40</v>
      </c>
      <c r="S4526" t="s">
        <v>63</v>
      </c>
      <c r="T4526">
        <v>23910</v>
      </c>
      <c r="U4526" s="1">
        <v>45424</v>
      </c>
      <c r="V4526" t="s">
        <v>140</v>
      </c>
      <c r="W4526">
        <v>730049</v>
      </c>
      <c r="X4526" t="s">
        <v>18390</v>
      </c>
      <c r="Y4526">
        <v>523</v>
      </c>
      <c r="Z4526">
        <v>609</v>
      </c>
      <c r="AA4526">
        <v>5</v>
      </c>
      <c r="AB4526">
        <v>1218</v>
      </c>
    </row>
    <row r="4527" spans="1:28" x14ac:dyDescent="0.3">
      <c r="A4527" t="s">
        <v>28</v>
      </c>
      <c r="B4527" t="s">
        <v>29</v>
      </c>
      <c r="C4527" t="s">
        <v>157</v>
      </c>
      <c r="D4527" t="s">
        <v>616</v>
      </c>
      <c r="E4527" t="s">
        <v>56</v>
      </c>
      <c r="F4527" t="s">
        <v>355</v>
      </c>
      <c r="G4527">
        <v>87</v>
      </c>
      <c r="H4527">
        <v>402980</v>
      </c>
      <c r="I4527" t="s">
        <v>58</v>
      </c>
      <c r="J4527" s="1">
        <v>44294</v>
      </c>
      <c r="K4527">
        <v>800</v>
      </c>
      <c r="L4527" t="s">
        <v>18391</v>
      </c>
      <c r="M4527" t="s">
        <v>319</v>
      </c>
      <c r="N4527" t="s">
        <v>18392</v>
      </c>
      <c r="O4527" t="s">
        <v>18393</v>
      </c>
      <c r="P4527" t="s">
        <v>51</v>
      </c>
      <c r="Q4527">
        <v>8</v>
      </c>
      <c r="R4527" t="s">
        <v>88</v>
      </c>
      <c r="S4527" t="s">
        <v>63</v>
      </c>
      <c r="T4527">
        <v>25501</v>
      </c>
      <c r="U4527" s="1">
        <v>45620</v>
      </c>
      <c r="V4527" t="s">
        <v>42</v>
      </c>
      <c r="W4527">
        <v>742891</v>
      </c>
      <c r="X4527" t="s">
        <v>18394</v>
      </c>
      <c r="Y4527">
        <v>695</v>
      </c>
      <c r="Z4527">
        <v>1006</v>
      </c>
      <c r="AA4527">
        <v>6</v>
      </c>
      <c r="AB4527">
        <v>2414.4</v>
      </c>
    </row>
    <row r="4528" spans="1:28" x14ac:dyDescent="0.3">
      <c r="A4528" t="s">
        <v>28</v>
      </c>
      <c r="B4528" t="s">
        <v>29</v>
      </c>
      <c r="C4528" t="s">
        <v>91</v>
      </c>
      <c r="D4528" t="s">
        <v>349</v>
      </c>
      <c r="E4528" t="s">
        <v>56</v>
      </c>
      <c r="F4528" t="s">
        <v>47</v>
      </c>
      <c r="G4528">
        <v>62</v>
      </c>
      <c r="H4528">
        <v>414787</v>
      </c>
      <c r="I4528" t="s">
        <v>58</v>
      </c>
      <c r="J4528" s="1">
        <v>44375</v>
      </c>
      <c r="K4528">
        <v>1200</v>
      </c>
      <c r="L4528" t="s">
        <v>18395</v>
      </c>
      <c r="M4528" t="s">
        <v>895</v>
      </c>
      <c r="N4528" t="s">
        <v>18396</v>
      </c>
      <c r="O4528" t="s">
        <v>18397</v>
      </c>
      <c r="P4528" t="s">
        <v>51</v>
      </c>
      <c r="Q4528">
        <v>5</v>
      </c>
      <c r="R4528" t="s">
        <v>40</v>
      </c>
      <c r="S4528" t="s">
        <v>118</v>
      </c>
      <c r="T4528">
        <v>60287</v>
      </c>
      <c r="U4528" s="1">
        <v>45469</v>
      </c>
      <c r="V4528" t="s">
        <v>52</v>
      </c>
      <c r="W4528">
        <v>884248</v>
      </c>
      <c r="X4528" t="s">
        <v>18398</v>
      </c>
      <c r="Y4528">
        <v>382</v>
      </c>
      <c r="Z4528">
        <v>1181</v>
      </c>
      <c r="AA4528">
        <v>1</v>
      </c>
      <c r="AB4528" s="2" t="s">
        <v>18399</v>
      </c>
    </row>
    <row r="4529" spans="1:28" x14ac:dyDescent="0.3">
      <c r="A4529" t="s">
        <v>28</v>
      </c>
      <c r="B4529" t="s">
        <v>29</v>
      </c>
      <c r="C4529" t="s">
        <v>54</v>
      </c>
      <c r="D4529" t="s">
        <v>142</v>
      </c>
      <c r="E4529" t="s">
        <v>56</v>
      </c>
      <c r="F4529" t="s">
        <v>57</v>
      </c>
      <c r="G4529">
        <v>94</v>
      </c>
      <c r="H4529">
        <v>400402</v>
      </c>
      <c r="I4529" t="s">
        <v>58</v>
      </c>
      <c r="J4529" s="1">
        <v>44451</v>
      </c>
      <c r="K4529">
        <v>1400</v>
      </c>
      <c r="L4529" t="s">
        <v>18400</v>
      </c>
      <c r="M4529" t="s">
        <v>115</v>
      </c>
      <c r="N4529" t="s">
        <v>18401</v>
      </c>
      <c r="O4529" t="s">
        <v>18402</v>
      </c>
      <c r="P4529" t="s">
        <v>87</v>
      </c>
      <c r="Q4529">
        <v>5</v>
      </c>
      <c r="R4529" t="s">
        <v>88</v>
      </c>
      <c r="S4529" t="s">
        <v>79</v>
      </c>
      <c r="T4529">
        <v>28402</v>
      </c>
      <c r="U4529" s="1">
        <v>45509</v>
      </c>
      <c r="V4529" t="s">
        <v>64</v>
      </c>
      <c r="W4529">
        <v>366808</v>
      </c>
      <c r="X4529" t="s">
        <v>18403</v>
      </c>
      <c r="Y4529">
        <v>517</v>
      </c>
      <c r="Z4529">
        <v>745</v>
      </c>
      <c r="AA4529">
        <v>1</v>
      </c>
      <c r="AB4529">
        <v>298</v>
      </c>
    </row>
    <row r="4530" spans="1:28" x14ac:dyDescent="0.3">
      <c r="A4530" t="s">
        <v>28</v>
      </c>
      <c r="B4530" t="s">
        <v>29</v>
      </c>
      <c r="C4530" t="s">
        <v>66</v>
      </c>
      <c r="D4530" t="s">
        <v>566</v>
      </c>
      <c r="E4530" t="s">
        <v>32</v>
      </c>
      <c r="F4530" t="s">
        <v>150</v>
      </c>
      <c r="G4530">
        <v>88</v>
      </c>
      <c r="H4530">
        <v>408820</v>
      </c>
      <c r="I4530" t="s">
        <v>58</v>
      </c>
      <c r="J4530" s="1">
        <v>43948</v>
      </c>
      <c r="K4530">
        <v>1300</v>
      </c>
      <c r="L4530" t="s">
        <v>18404</v>
      </c>
      <c r="M4530" t="s">
        <v>1072</v>
      </c>
      <c r="N4530" t="s">
        <v>18405</v>
      </c>
      <c r="O4530" t="s">
        <v>18406</v>
      </c>
      <c r="P4530" t="s">
        <v>87</v>
      </c>
      <c r="Q4530">
        <v>14</v>
      </c>
      <c r="R4530" t="s">
        <v>40</v>
      </c>
      <c r="S4530" t="s">
        <v>41</v>
      </c>
      <c r="T4530">
        <v>31723</v>
      </c>
      <c r="U4530" s="1">
        <v>45345</v>
      </c>
      <c r="V4530" t="s">
        <v>119</v>
      </c>
      <c r="W4530">
        <v>446095</v>
      </c>
      <c r="X4530" t="s">
        <v>18407</v>
      </c>
      <c r="Y4530">
        <v>327</v>
      </c>
      <c r="Z4530">
        <v>2061</v>
      </c>
      <c r="AA4530">
        <v>7</v>
      </c>
      <c r="AB4530">
        <v>5770.8</v>
      </c>
    </row>
    <row r="4531" spans="1:28" x14ac:dyDescent="0.3">
      <c r="A4531" t="s">
        <v>28</v>
      </c>
      <c r="B4531" t="s">
        <v>29</v>
      </c>
      <c r="C4531" t="s">
        <v>54</v>
      </c>
      <c r="D4531" t="s">
        <v>524</v>
      </c>
      <c r="E4531" t="s">
        <v>32</v>
      </c>
      <c r="F4531" t="s">
        <v>175</v>
      </c>
      <c r="G4531">
        <v>61</v>
      </c>
      <c r="H4531">
        <v>400586</v>
      </c>
      <c r="I4531" t="s">
        <v>34</v>
      </c>
      <c r="J4531" s="1">
        <v>45033</v>
      </c>
      <c r="K4531">
        <v>1100</v>
      </c>
      <c r="L4531" t="s">
        <v>18408</v>
      </c>
      <c r="M4531" t="s">
        <v>239</v>
      </c>
      <c r="N4531" t="s">
        <v>18409</v>
      </c>
      <c r="O4531" t="s">
        <v>18410</v>
      </c>
      <c r="P4531" t="s">
        <v>51</v>
      </c>
      <c r="Q4531">
        <v>4</v>
      </c>
      <c r="R4531" t="s">
        <v>88</v>
      </c>
      <c r="S4531" t="s">
        <v>118</v>
      </c>
      <c r="T4531">
        <v>91090</v>
      </c>
      <c r="U4531" s="1">
        <v>45418</v>
      </c>
      <c r="V4531" t="s">
        <v>140</v>
      </c>
      <c r="W4531">
        <v>973603</v>
      </c>
      <c r="X4531" t="s">
        <v>18411</v>
      </c>
      <c r="Y4531">
        <v>954</v>
      </c>
      <c r="Z4531">
        <v>2253</v>
      </c>
      <c r="AA4531">
        <v>1</v>
      </c>
      <c r="AB4531">
        <v>901.2</v>
      </c>
    </row>
    <row r="4532" spans="1:28" x14ac:dyDescent="0.3">
      <c r="A4532" t="s">
        <v>28</v>
      </c>
      <c r="B4532" t="s">
        <v>29</v>
      </c>
      <c r="C4532" t="s">
        <v>44</v>
      </c>
      <c r="D4532" t="s">
        <v>187</v>
      </c>
      <c r="E4532" t="s">
        <v>46</v>
      </c>
      <c r="F4532" t="s">
        <v>113</v>
      </c>
      <c r="G4532">
        <v>36</v>
      </c>
      <c r="H4532">
        <v>405133</v>
      </c>
      <c r="I4532" t="s">
        <v>34</v>
      </c>
      <c r="J4532" s="1">
        <v>44320</v>
      </c>
      <c r="K4532">
        <v>1200</v>
      </c>
      <c r="L4532" t="s">
        <v>18412</v>
      </c>
      <c r="M4532" t="s">
        <v>568</v>
      </c>
      <c r="N4532" t="s">
        <v>18413</v>
      </c>
      <c r="O4532" t="s">
        <v>18414</v>
      </c>
      <c r="P4532" t="s">
        <v>51</v>
      </c>
      <c r="Q4532">
        <v>16</v>
      </c>
      <c r="R4532" t="s">
        <v>40</v>
      </c>
      <c r="S4532" t="s">
        <v>79</v>
      </c>
      <c r="T4532">
        <v>52071</v>
      </c>
      <c r="U4532" s="1">
        <v>45562</v>
      </c>
      <c r="V4532" t="s">
        <v>180</v>
      </c>
      <c r="W4532">
        <v>999374</v>
      </c>
      <c r="X4532" t="s">
        <v>18415</v>
      </c>
      <c r="Y4532">
        <v>640</v>
      </c>
      <c r="Z4532">
        <v>1978</v>
      </c>
      <c r="AA4532">
        <v>5</v>
      </c>
      <c r="AB4532">
        <v>3956</v>
      </c>
    </row>
    <row r="4533" spans="1:28" x14ac:dyDescent="0.3">
      <c r="A4533" t="s">
        <v>28</v>
      </c>
      <c r="B4533" t="s">
        <v>29</v>
      </c>
      <c r="C4533" t="s">
        <v>91</v>
      </c>
      <c r="D4533" t="s">
        <v>149</v>
      </c>
      <c r="E4533" t="s">
        <v>32</v>
      </c>
      <c r="F4533" t="s">
        <v>150</v>
      </c>
      <c r="G4533">
        <v>5</v>
      </c>
      <c r="H4533">
        <v>427486</v>
      </c>
      <c r="I4533" t="s">
        <v>34</v>
      </c>
      <c r="J4533" s="1">
        <v>44870</v>
      </c>
      <c r="K4533">
        <v>1400</v>
      </c>
      <c r="L4533" t="s">
        <v>18416</v>
      </c>
      <c r="M4533" t="s">
        <v>542</v>
      </c>
      <c r="N4533" t="s">
        <v>18417</v>
      </c>
      <c r="O4533" t="s">
        <v>18418</v>
      </c>
      <c r="P4533" t="s">
        <v>71</v>
      </c>
      <c r="Q4533">
        <v>17</v>
      </c>
      <c r="R4533" t="s">
        <v>40</v>
      </c>
      <c r="S4533" t="s">
        <v>79</v>
      </c>
      <c r="T4533">
        <v>56947</v>
      </c>
      <c r="U4533" s="1">
        <v>45298</v>
      </c>
      <c r="V4533" t="s">
        <v>111</v>
      </c>
      <c r="W4533">
        <v>787498</v>
      </c>
      <c r="X4533" t="s">
        <v>18419</v>
      </c>
      <c r="Y4533">
        <v>218</v>
      </c>
      <c r="Z4533">
        <v>1921</v>
      </c>
      <c r="AA4533">
        <v>8</v>
      </c>
      <c r="AB4533" s="2" t="s">
        <v>18420</v>
      </c>
    </row>
    <row r="4534" spans="1:28" x14ac:dyDescent="0.3">
      <c r="A4534" t="s">
        <v>28</v>
      </c>
      <c r="B4534" t="s">
        <v>29</v>
      </c>
      <c r="C4534" t="s">
        <v>66</v>
      </c>
      <c r="D4534" t="s">
        <v>149</v>
      </c>
      <c r="E4534" t="s">
        <v>46</v>
      </c>
      <c r="F4534" t="s">
        <v>135</v>
      </c>
      <c r="G4534">
        <v>74</v>
      </c>
      <c r="H4534">
        <v>410095</v>
      </c>
      <c r="I4534" t="s">
        <v>34</v>
      </c>
      <c r="J4534" s="1">
        <v>45164</v>
      </c>
      <c r="K4534">
        <v>1400</v>
      </c>
      <c r="L4534" t="s">
        <v>18421</v>
      </c>
      <c r="M4534" t="s">
        <v>2124</v>
      </c>
      <c r="N4534" t="s">
        <v>18422</v>
      </c>
      <c r="O4534" t="s">
        <v>18423</v>
      </c>
      <c r="P4534" t="s">
        <v>39</v>
      </c>
      <c r="Q4534">
        <v>19</v>
      </c>
      <c r="R4534" t="s">
        <v>88</v>
      </c>
      <c r="S4534" t="s">
        <v>79</v>
      </c>
      <c r="T4534">
        <v>17796</v>
      </c>
      <c r="U4534" s="1">
        <v>45400</v>
      </c>
      <c r="V4534" t="s">
        <v>80</v>
      </c>
      <c r="W4534">
        <v>770913</v>
      </c>
      <c r="X4534" t="s">
        <v>18424</v>
      </c>
      <c r="Y4534">
        <v>418</v>
      </c>
      <c r="Z4534">
        <v>987</v>
      </c>
      <c r="AA4534">
        <v>1</v>
      </c>
      <c r="AB4534">
        <v>394.8</v>
      </c>
    </row>
    <row r="4535" spans="1:28" x14ac:dyDescent="0.3">
      <c r="A4535" t="s">
        <v>28</v>
      </c>
      <c r="B4535" t="s">
        <v>29</v>
      </c>
      <c r="C4535" t="s">
        <v>66</v>
      </c>
      <c r="D4535" t="s">
        <v>411</v>
      </c>
      <c r="E4535" t="s">
        <v>46</v>
      </c>
      <c r="F4535" t="s">
        <v>135</v>
      </c>
      <c r="G4535">
        <v>2</v>
      </c>
      <c r="H4535">
        <v>434980</v>
      </c>
      <c r="I4535" t="s">
        <v>58</v>
      </c>
      <c r="J4535" s="1">
        <v>44858</v>
      </c>
      <c r="K4535">
        <v>950</v>
      </c>
      <c r="L4535" t="s">
        <v>18425</v>
      </c>
      <c r="M4535" t="s">
        <v>542</v>
      </c>
      <c r="N4535" t="s">
        <v>18426</v>
      </c>
      <c r="O4535" t="s">
        <v>18427</v>
      </c>
      <c r="P4535" t="s">
        <v>51</v>
      </c>
      <c r="Q4535">
        <v>14</v>
      </c>
      <c r="R4535" t="s">
        <v>40</v>
      </c>
      <c r="S4535" t="s">
        <v>41</v>
      </c>
      <c r="T4535">
        <v>31090</v>
      </c>
      <c r="U4535" s="1">
        <v>45331</v>
      </c>
      <c r="V4535" t="s">
        <v>119</v>
      </c>
      <c r="W4535">
        <v>245778</v>
      </c>
      <c r="X4535" t="s">
        <v>18428</v>
      </c>
      <c r="Y4535">
        <v>495</v>
      </c>
      <c r="Z4535">
        <v>585</v>
      </c>
      <c r="AA4535">
        <v>2</v>
      </c>
      <c r="AB4535">
        <v>468</v>
      </c>
    </row>
    <row r="4536" spans="1:28" x14ac:dyDescent="0.3">
      <c r="A4536" t="s">
        <v>28</v>
      </c>
      <c r="B4536" t="s">
        <v>29</v>
      </c>
      <c r="C4536" t="s">
        <v>91</v>
      </c>
      <c r="D4536" t="s">
        <v>274</v>
      </c>
      <c r="E4536" t="s">
        <v>56</v>
      </c>
      <c r="F4536" t="s">
        <v>83</v>
      </c>
      <c r="G4536">
        <v>79</v>
      </c>
      <c r="H4536">
        <v>439166</v>
      </c>
      <c r="I4536" t="s">
        <v>34</v>
      </c>
      <c r="J4536" s="1">
        <v>44545</v>
      </c>
      <c r="K4536">
        <v>950</v>
      </c>
      <c r="L4536" t="s">
        <v>18429</v>
      </c>
      <c r="M4536" t="s">
        <v>308</v>
      </c>
      <c r="N4536" t="s">
        <v>18430</v>
      </c>
      <c r="O4536" t="s">
        <v>18431</v>
      </c>
      <c r="P4536" t="s">
        <v>39</v>
      </c>
      <c r="Q4536">
        <v>6</v>
      </c>
      <c r="R4536" t="s">
        <v>88</v>
      </c>
      <c r="S4536" t="s">
        <v>118</v>
      </c>
      <c r="T4536">
        <v>30932</v>
      </c>
      <c r="U4536" s="1">
        <v>45620</v>
      </c>
      <c r="V4536" t="s">
        <v>42</v>
      </c>
      <c r="W4536">
        <v>302325</v>
      </c>
      <c r="X4536" t="s">
        <v>18432</v>
      </c>
      <c r="Y4536">
        <v>539</v>
      </c>
      <c r="Z4536">
        <v>2370</v>
      </c>
      <c r="AA4536">
        <v>8</v>
      </c>
      <c r="AB4536">
        <v>7584</v>
      </c>
    </row>
    <row r="4537" spans="1:28" x14ac:dyDescent="0.3">
      <c r="A4537" t="s">
        <v>28</v>
      </c>
      <c r="B4537" t="s">
        <v>29</v>
      </c>
      <c r="C4537" t="s">
        <v>44</v>
      </c>
      <c r="D4537" t="s">
        <v>611</v>
      </c>
      <c r="E4537" t="s">
        <v>32</v>
      </c>
      <c r="F4537" t="s">
        <v>57</v>
      </c>
      <c r="G4537">
        <v>74</v>
      </c>
      <c r="H4537">
        <v>427396</v>
      </c>
      <c r="I4537" t="s">
        <v>58</v>
      </c>
      <c r="J4537" s="1">
        <v>45085</v>
      </c>
      <c r="K4537">
        <v>1000</v>
      </c>
      <c r="L4537" t="s">
        <v>18433</v>
      </c>
      <c r="M4537" t="s">
        <v>417</v>
      </c>
      <c r="N4537" t="s">
        <v>18434</v>
      </c>
      <c r="O4537" t="s">
        <v>18435</v>
      </c>
      <c r="P4537" t="s">
        <v>87</v>
      </c>
      <c r="Q4537">
        <v>3</v>
      </c>
      <c r="R4537" t="s">
        <v>40</v>
      </c>
      <c r="S4537" t="s">
        <v>63</v>
      </c>
      <c r="T4537">
        <v>21693</v>
      </c>
      <c r="U4537" s="1">
        <v>45394</v>
      </c>
      <c r="V4537" t="s">
        <v>80</v>
      </c>
      <c r="W4537">
        <v>243582</v>
      </c>
      <c r="X4537" t="s">
        <v>18433</v>
      </c>
      <c r="Y4537">
        <v>794</v>
      </c>
      <c r="Z4537">
        <v>841</v>
      </c>
      <c r="AA4537">
        <v>7</v>
      </c>
      <c r="AB4537">
        <v>2354.8000000000002</v>
      </c>
    </row>
    <row r="4538" spans="1:28" x14ac:dyDescent="0.3">
      <c r="A4538" t="s">
        <v>28</v>
      </c>
      <c r="B4538" t="s">
        <v>29</v>
      </c>
      <c r="C4538" t="s">
        <v>54</v>
      </c>
      <c r="D4538" t="s">
        <v>566</v>
      </c>
      <c r="E4538" t="s">
        <v>46</v>
      </c>
      <c r="F4538" t="s">
        <v>99</v>
      </c>
      <c r="G4538">
        <v>75</v>
      </c>
      <c r="H4538">
        <v>411806</v>
      </c>
      <c r="I4538" t="s">
        <v>58</v>
      </c>
      <c r="J4538" s="1">
        <v>44008</v>
      </c>
      <c r="K4538">
        <v>1000</v>
      </c>
      <c r="L4538" t="s">
        <v>18436</v>
      </c>
      <c r="M4538" t="s">
        <v>478</v>
      </c>
      <c r="N4538" t="s">
        <v>18437</v>
      </c>
      <c r="O4538" t="s">
        <v>18438</v>
      </c>
      <c r="P4538" t="s">
        <v>51</v>
      </c>
      <c r="Q4538">
        <v>12</v>
      </c>
      <c r="R4538" t="s">
        <v>40</v>
      </c>
      <c r="S4538" t="s">
        <v>118</v>
      </c>
      <c r="T4538">
        <v>56508</v>
      </c>
      <c r="U4538" s="1">
        <v>45406</v>
      </c>
      <c r="V4538" t="s">
        <v>80</v>
      </c>
      <c r="W4538">
        <v>787221</v>
      </c>
      <c r="X4538" t="s">
        <v>18439</v>
      </c>
      <c r="Y4538">
        <v>794</v>
      </c>
      <c r="Z4538">
        <v>2387</v>
      </c>
      <c r="AA4538">
        <v>1</v>
      </c>
      <c r="AB4538" s="2" t="s">
        <v>18440</v>
      </c>
    </row>
    <row r="4539" spans="1:28" x14ac:dyDescent="0.3">
      <c r="A4539" t="s">
        <v>28</v>
      </c>
      <c r="B4539" t="s">
        <v>29</v>
      </c>
      <c r="C4539" t="s">
        <v>54</v>
      </c>
      <c r="D4539" t="s">
        <v>421</v>
      </c>
      <c r="E4539" t="s">
        <v>46</v>
      </c>
      <c r="F4539" t="s">
        <v>47</v>
      </c>
      <c r="G4539">
        <v>17</v>
      </c>
      <c r="H4539">
        <v>424542</v>
      </c>
      <c r="I4539" t="s">
        <v>34</v>
      </c>
      <c r="J4539" s="1">
        <v>45435</v>
      </c>
      <c r="K4539">
        <v>1100</v>
      </c>
      <c r="L4539" t="s">
        <v>18441</v>
      </c>
      <c r="M4539" t="s">
        <v>394</v>
      </c>
      <c r="N4539" t="s">
        <v>18442</v>
      </c>
      <c r="O4539" t="s">
        <v>18443</v>
      </c>
      <c r="P4539" t="s">
        <v>51</v>
      </c>
      <c r="Q4539">
        <v>18</v>
      </c>
      <c r="R4539" t="s">
        <v>88</v>
      </c>
      <c r="S4539" t="s">
        <v>41</v>
      </c>
      <c r="T4539">
        <v>18752</v>
      </c>
      <c r="U4539" s="1">
        <v>45302</v>
      </c>
      <c r="V4539" t="s">
        <v>111</v>
      </c>
      <c r="W4539">
        <v>177819</v>
      </c>
      <c r="X4539" t="s">
        <v>18444</v>
      </c>
      <c r="Y4539">
        <v>912</v>
      </c>
      <c r="Z4539">
        <v>1222</v>
      </c>
      <c r="AA4539">
        <v>7</v>
      </c>
      <c r="AB4539" s="2" t="s">
        <v>18445</v>
      </c>
    </row>
    <row r="4540" spans="1:28" x14ac:dyDescent="0.3">
      <c r="A4540" t="s">
        <v>28</v>
      </c>
      <c r="B4540" t="s">
        <v>29</v>
      </c>
      <c r="C4540" t="s">
        <v>44</v>
      </c>
      <c r="D4540" t="s">
        <v>566</v>
      </c>
      <c r="E4540" t="s">
        <v>32</v>
      </c>
      <c r="F4540" t="s">
        <v>150</v>
      </c>
      <c r="G4540">
        <v>57</v>
      </c>
      <c r="H4540">
        <v>407735</v>
      </c>
      <c r="I4540" t="s">
        <v>58</v>
      </c>
      <c r="J4540" s="1">
        <v>44501</v>
      </c>
      <c r="K4540">
        <v>800</v>
      </c>
      <c r="L4540" t="s">
        <v>18446</v>
      </c>
      <c r="M4540" t="s">
        <v>1118</v>
      </c>
      <c r="N4540" t="s">
        <v>18447</v>
      </c>
      <c r="O4540" t="s">
        <v>18448</v>
      </c>
      <c r="P4540" t="s">
        <v>39</v>
      </c>
      <c r="Q4540">
        <v>19</v>
      </c>
      <c r="R4540" t="s">
        <v>88</v>
      </c>
      <c r="S4540" t="s">
        <v>79</v>
      </c>
      <c r="T4540">
        <v>82588</v>
      </c>
      <c r="U4540" s="1">
        <v>45567</v>
      </c>
      <c r="V4540" t="s">
        <v>155</v>
      </c>
      <c r="W4540">
        <v>873335</v>
      </c>
      <c r="X4540" t="s">
        <v>18449</v>
      </c>
      <c r="Y4540">
        <v>295</v>
      </c>
      <c r="Z4540">
        <v>2554</v>
      </c>
      <c r="AA4540">
        <v>1</v>
      </c>
      <c r="AB4540">
        <v>1021.6</v>
      </c>
    </row>
    <row r="4541" spans="1:28" x14ac:dyDescent="0.3">
      <c r="A4541" t="s">
        <v>28</v>
      </c>
      <c r="B4541" t="s">
        <v>29</v>
      </c>
      <c r="C4541" t="s">
        <v>66</v>
      </c>
      <c r="D4541" t="s">
        <v>227</v>
      </c>
      <c r="E4541" t="s">
        <v>56</v>
      </c>
      <c r="F4541" t="s">
        <v>83</v>
      </c>
      <c r="G4541">
        <v>99</v>
      </c>
      <c r="H4541">
        <v>422733</v>
      </c>
      <c r="I4541" t="s">
        <v>34</v>
      </c>
      <c r="J4541" s="1">
        <v>43992</v>
      </c>
      <c r="K4541">
        <v>1400</v>
      </c>
      <c r="L4541" t="s">
        <v>18450</v>
      </c>
      <c r="M4541" t="s">
        <v>2538</v>
      </c>
      <c r="N4541" t="s">
        <v>18451</v>
      </c>
      <c r="O4541" t="s">
        <v>18452</v>
      </c>
      <c r="P4541" t="s">
        <v>39</v>
      </c>
      <c r="Q4541">
        <v>17</v>
      </c>
      <c r="R4541" t="s">
        <v>88</v>
      </c>
      <c r="S4541" t="s">
        <v>118</v>
      </c>
      <c r="T4541">
        <v>57642</v>
      </c>
      <c r="U4541" s="1">
        <v>45465</v>
      </c>
      <c r="V4541" t="s">
        <v>52</v>
      </c>
      <c r="W4541">
        <v>223376</v>
      </c>
      <c r="X4541" t="s">
        <v>18453</v>
      </c>
      <c r="Y4541">
        <v>408</v>
      </c>
      <c r="Z4541">
        <v>1258</v>
      </c>
      <c r="AA4541">
        <v>8</v>
      </c>
      <c r="AB4541" s="2" t="s">
        <v>8190</v>
      </c>
    </row>
    <row r="4542" spans="1:28" x14ac:dyDescent="0.3">
      <c r="A4542" t="s">
        <v>28</v>
      </c>
      <c r="B4542" t="s">
        <v>29</v>
      </c>
      <c r="C4542" t="s">
        <v>30</v>
      </c>
      <c r="D4542" t="s">
        <v>237</v>
      </c>
      <c r="E4542" t="s">
        <v>46</v>
      </c>
      <c r="F4542" t="s">
        <v>33</v>
      </c>
      <c r="G4542">
        <v>56</v>
      </c>
      <c r="H4542">
        <v>409746</v>
      </c>
      <c r="I4542" t="s">
        <v>58</v>
      </c>
      <c r="J4542" s="1">
        <v>44964</v>
      </c>
      <c r="K4542">
        <v>1100</v>
      </c>
      <c r="L4542" t="s">
        <v>18454</v>
      </c>
      <c r="M4542" t="s">
        <v>747</v>
      </c>
      <c r="N4542" t="s">
        <v>18455</v>
      </c>
      <c r="O4542" t="s">
        <v>18456</v>
      </c>
      <c r="P4542" t="s">
        <v>39</v>
      </c>
      <c r="Q4542">
        <v>11</v>
      </c>
      <c r="R4542" t="s">
        <v>40</v>
      </c>
      <c r="S4542" t="s">
        <v>118</v>
      </c>
      <c r="T4542">
        <v>88546</v>
      </c>
      <c r="U4542" s="1">
        <v>45542</v>
      </c>
      <c r="V4542" t="s">
        <v>180</v>
      </c>
      <c r="W4542">
        <v>917290</v>
      </c>
      <c r="X4542" t="s">
        <v>18457</v>
      </c>
      <c r="Y4542">
        <v>526</v>
      </c>
      <c r="Z4542">
        <v>727</v>
      </c>
      <c r="AA4542">
        <v>7</v>
      </c>
      <c r="AB4542" s="2" t="s">
        <v>18458</v>
      </c>
    </row>
    <row r="4543" spans="1:28" x14ac:dyDescent="0.3">
      <c r="A4543" t="s">
        <v>28</v>
      </c>
      <c r="B4543" t="s">
        <v>29</v>
      </c>
      <c r="C4543" t="s">
        <v>44</v>
      </c>
      <c r="D4543" t="s">
        <v>170</v>
      </c>
      <c r="E4543" t="s">
        <v>56</v>
      </c>
      <c r="F4543" t="s">
        <v>355</v>
      </c>
      <c r="G4543">
        <v>46</v>
      </c>
      <c r="H4543">
        <v>428249</v>
      </c>
      <c r="I4543" t="s">
        <v>58</v>
      </c>
      <c r="J4543" s="1">
        <v>45395</v>
      </c>
      <c r="K4543">
        <v>1000</v>
      </c>
      <c r="L4543" t="s">
        <v>18459</v>
      </c>
      <c r="M4543" t="s">
        <v>144</v>
      </c>
      <c r="N4543" t="s">
        <v>18460</v>
      </c>
      <c r="O4543" t="s">
        <v>18461</v>
      </c>
      <c r="P4543" t="s">
        <v>87</v>
      </c>
      <c r="Q4543">
        <v>15</v>
      </c>
      <c r="R4543" t="s">
        <v>40</v>
      </c>
      <c r="S4543" t="s">
        <v>118</v>
      </c>
      <c r="T4543">
        <v>66870</v>
      </c>
      <c r="U4543" s="1">
        <v>45321</v>
      </c>
      <c r="V4543" t="s">
        <v>111</v>
      </c>
      <c r="W4543">
        <v>665930</v>
      </c>
      <c r="X4543" t="s">
        <v>8837</v>
      </c>
      <c r="Y4543">
        <v>569</v>
      </c>
      <c r="Z4543">
        <v>1686</v>
      </c>
      <c r="AA4543">
        <v>1</v>
      </c>
      <c r="AB4543" s="2" t="s">
        <v>15996</v>
      </c>
    </row>
    <row r="4544" spans="1:28" x14ac:dyDescent="0.3">
      <c r="A4544" t="s">
        <v>28</v>
      </c>
      <c r="B4544" t="s">
        <v>29</v>
      </c>
      <c r="C4544" t="s">
        <v>91</v>
      </c>
      <c r="D4544" t="s">
        <v>149</v>
      </c>
      <c r="E4544" t="s">
        <v>46</v>
      </c>
      <c r="F4544" t="s">
        <v>57</v>
      </c>
      <c r="G4544">
        <v>28</v>
      </c>
      <c r="H4544">
        <v>433033</v>
      </c>
      <c r="I4544" t="s">
        <v>58</v>
      </c>
      <c r="J4544" s="1">
        <v>45055</v>
      </c>
      <c r="K4544">
        <v>950</v>
      </c>
      <c r="L4544" t="s">
        <v>18462</v>
      </c>
      <c r="M4544" t="s">
        <v>1244</v>
      </c>
      <c r="N4544" t="s">
        <v>18463</v>
      </c>
      <c r="O4544" t="s">
        <v>18464</v>
      </c>
      <c r="P4544" t="s">
        <v>39</v>
      </c>
      <c r="Q4544">
        <v>8</v>
      </c>
      <c r="R4544" t="s">
        <v>88</v>
      </c>
      <c r="S4544" t="s">
        <v>41</v>
      </c>
      <c r="T4544">
        <v>26982</v>
      </c>
      <c r="U4544" s="1">
        <v>45628</v>
      </c>
      <c r="V4544" t="s">
        <v>259</v>
      </c>
      <c r="W4544">
        <v>325448</v>
      </c>
      <c r="X4544" t="s">
        <v>18465</v>
      </c>
      <c r="Y4544">
        <v>583</v>
      </c>
      <c r="Z4544">
        <v>1676</v>
      </c>
      <c r="AA4544">
        <v>4</v>
      </c>
      <c r="AB4544" s="2" t="s">
        <v>18466</v>
      </c>
    </row>
    <row r="4545" spans="1:28" x14ac:dyDescent="0.3">
      <c r="A4545" t="s">
        <v>28</v>
      </c>
      <c r="B4545" t="s">
        <v>29</v>
      </c>
      <c r="C4545" t="s">
        <v>54</v>
      </c>
      <c r="D4545" t="s">
        <v>261</v>
      </c>
      <c r="E4545" t="s">
        <v>32</v>
      </c>
      <c r="F4545" t="s">
        <v>47</v>
      </c>
      <c r="G4545">
        <v>21</v>
      </c>
      <c r="H4545">
        <v>428678</v>
      </c>
      <c r="I4545" t="s">
        <v>58</v>
      </c>
      <c r="J4545" s="1">
        <v>45589</v>
      </c>
      <c r="K4545">
        <v>1300</v>
      </c>
      <c r="L4545" t="s">
        <v>4436</v>
      </c>
      <c r="M4545" t="s">
        <v>736</v>
      </c>
      <c r="N4545" t="s">
        <v>18467</v>
      </c>
      <c r="O4545" t="s">
        <v>18468</v>
      </c>
      <c r="P4545" t="s">
        <v>39</v>
      </c>
      <c r="Q4545">
        <v>16</v>
      </c>
      <c r="R4545" t="s">
        <v>40</v>
      </c>
      <c r="S4545" t="s">
        <v>79</v>
      </c>
      <c r="T4545">
        <v>37920</v>
      </c>
      <c r="U4545" s="1">
        <v>45404</v>
      </c>
      <c r="V4545" t="s">
        <v>80</v>
      </c>
      <c r="W4545">
        <v>361373</v>
      </c>
      <c r="X4545" t="s">
        <v>18469</v>
      </c>
      <c r="Y4545">
        <v>963</v>
      </c>
      <c r="Z4545">
        <v>840</v>
      </c>
      <c r="AA4545">
        <v>5</v>
      </c>
      <c r="AB4545">
        <v>1680</v>
      </c>
    </row>
    <row r="4546" spans="1:28" x14ac:dyDescent="0.3">
      <c r="A4546" t="s">
        <v>28</v>
      </c>
      <c r="B4546" t="s">
        <v>29</v>
      </c>
      <c r="C4546" t="s">
        <v>148</v>
      </c>
      <c r="D4546" t="s">
        <v>227</v>
      </c>
      <c r="E4546" t="s">
        <v>56</v>
      </c>
      <c r="F4546" t="s">
        <v>355</v>
      </c>
      <c r="G4546">
        <v>68</v>
      </c>
      <c r="H4546">
        <v>404446</v>
      </c>
      <c r="I4546" t="s">
        <v>34</v>
      </c>
      <c r="J4546" s="1">
        <v>45626</v>
      </c>
      <c r="K4546">
        <v>1400</v>
      </c>
      <c r="L4546" t="s">
        <v>18470</v>
      </c>
      <c r="M4546" t="s">
        <v>596</v>
      </c>
      <c r="N4546" t="s">
        <v>18471</v>
      </c>
      <c r="O4546" t="s">
        <v>18472</v>
      </c>
      <c r="P4546" t="s">
        <v>87</v>
      </c>
      <c r="Q4546">
        <v>11</v>
      </c>
      <c r="R4546" t="s">
        <v>88</v>
      </c>
      <c r="S4546" t="s">
        <v>79</v>
      </c>
      <c r="T4546">
        <v>71115</v>
      </c>
      <c r="U4546" s="1">
        <v>45384</v>
      </c>
      <c r="V4546" t="s">
        <v>80</v>
      </c>
      <c r="W4546">
        <v>893018</v>
      </c>
      <c r="X4546" t="s">
        <v>18473</v>
      </c>
      <c r="Y4546">
        <v>515</v>
      </c>
      <c r="Z4546">
        <v>1728</v>
      </c>
      <c r="AA4546">
        <v>8</v>
      </c>
      <c r="AB4546">
        <v>5529.6</v>
      </c>
    </row>
    <row r="4547" spans="1:28" x14ac:dyDescent="0.3">
      <c r="A4547" t="s">
        <v>28</v>
      </c>
      <c r="B4547" t="s">
        <v>29</v>
      </c>
      <c r="C4547" t="s">
        <v>54</v>
      </c>
      <c r="D4547" t="s">
        <v>267</v>
      </c>
      <c r="E4547" t="s">
        <v>32</v>
      </c>
      <c r="F4547" t="s">
        <v>355</v>
      </c>
      <c r="G4547">
        <v>51</v>
      </c>
      <c r="H4547">
        <v>421892</v>
      </c>
      <c r="I4547" t="s">
        <v>34</v>
      </c>
      <c r="J4547" s="1">
        <v>44732</v>
      </c>
      <c r="K4547">
        <v>800</v>
      </c>
      <c r="L4547" t="s">
        <v>18474</v>
      </c>
      <c r="M4547" t="s">
        <v>1291</v>
      </c>
      <c r="N4547" t="s">
        <v>18475</v>
      </c>
      <c r="O4547" t="s">
        <v>18476</v>
      </c>
      <c r="P4547" t="s">
        <v>71</v>
      </c>
      <c r="Q4547">
        <v>15</v>
      </c>
      <c r="R4547" t="s">
        <v>40</v>
      </c>
      <c r="S4547" t="s">
        <v>63</v>
      </c>
      <c r="T4547">
        <v>69870</v>
      </c>
      <c r="U4547" s="1">
        <v>45501</v>
      </c>
      <c r="V4547" t="s">
        <v>126</v>
      </c>
      <c r="W4547">
        <v>719923</v>
      </c>
      <c r="X4547" t="s">
        <v>18477</v>
      </c>
      <c r="Y4547">
        <v>925</v>
      </c>
      <c r="Z4547">
        <v>1884</v>
      </c>
      <c r="AA4547">
        <v>2</v>
      </c>
      <c r="AB4547">
        <v>1507.2</v>
      </c>
    </row>
    <row r="4548" spans="1:28" x14ac:dyDescent="0.3">
      <c r="A4548" t="s">
        <v>28</v>
      </c>
      <c r="B4548" t="s">
        <v>29</v>
      </c>
      <c r="C4548" t="s">
        <v>193</v>
      </c>
      <c r="D4548" t="s">
        <v>467</v>
      </c>
      <c r="E4548" t="s">
        <v>46</v>
      </c>
      <c r="F4548" t="s">
        <v>106</v>
      </c>
      <c r="G4548">
        <v>21</v>
      </c>
      <c r="H4548">
        <v>421618</v>
      </c>
      <c r="I4548" t="s">
        <v>58</v>
      </c>
      <c r="J4548" s="1">
        <v>43884</v>
      </c>
      <c r="K4548">
        <v>1400</v>
      </c>
      <c r="L4548" t="s">
        <v>18478</v>
      </c>
      <c r="M4548" t="s">
        <v>623</v>
      </c>
      <c r="N4548" t="s">
        <v>18479</v>
      </c>
      <c r="O4548" t="s">
        <v>18480</v>
      </c>
      <c r="P4548" t="s">
        <v>39</v>
      </c>
      <c r="Q4548">
        <v>3</v>
      </c>
      <c r="R4548" t="s">
        <v>88</v>
      </c>
      <c r="S4548" t="s">
        <v>79</v>
      </c>
      <c r="T4548">
        <v>92460</v>
      </c>
      <c r="U4548" s="1">
        <v>45396</v>
      </c>
      <c r="V4548" t="s">
        <v>80</v>
      </c>
      <c r="W4548">
        <v>152485</v>
      </c>
      <c r="X4548" t="s">
        <v>18481</v>
      </c>
      <c r="Y4548">
        <v>266</v>
      </c>
      <c r="Z4548">
        <v>2615</v>
      </c>
      <c r="AA4548">
        <v>6</v>
      </c>
      <c r="AB4548">
        <v>6276</v>
      </c>
    </row>
    <row r="4549" spans="1:28" x14ac:dyDescent="0.3">
      <c r="A4549" t="s">
        <v>28</v>
      </c>
      <c r="B4549" t="s">
        <v>29</v>
      </c>
      <c r="C4549" t="s">
        <v>66</v>
      </c>
      <c r="D4549" t="s">
        <v>82</v>
      </c>
      <c r="E4549" t="s">
        <v>56</v>
      </c>
      <c r="F4549" t="s">
        <v>355</v>
      </c>
      <c r="G4549">
        <v>19</v>
      </c>
      <c r="H4549">
        <v>409311</v>
      </c>
      <c r="I4549" t="s">
        <v>34</v>
      </c>
      <c r="J4549" s="1">
        <v>43971</v>
      </c>
      <c r="K4549">
        <v>1400</v>
      </c>
      <c r="L4549" t="s">
        <v>18482</v>
      </c>
      <c r="M4549" t="s">
        <v>36</v>
      </c>
      <c r="N4549" t="s">
        <v>18483</v>
      </c>
      <c r="O4549" t="s">
        <v>18484</v>
      </c>
      <c r="P4549" t="s">
        <v>71</v>
      </c>
      <c r="Q4549">
        <v>5</v>
      </c>
      <c r="R4549" t="s">
        <v>40</v>
      </c>
      <c r="S4549" t="s">
        <v>79</v>
      </c>
      <c r="T4549">
        <v>54542</v>
      </c>
      <c r="U4549" s="1">
        <v>45437</v>
      </c>
      <c r="V4549" t="s">
        <v>140</v>
      </c>
      <c r="W4549">
        <v>970821</v>
      </c>
      <c r="X4549" t="s">
        <v>18485</v>
      </c>
      <c r="Y4549">
        <v>542</v>
      </c>
      <c r="Z4549">
        <v>749</v>
      </c>
      <c r="AA4549">
        <v>8</v>
      </c>
      <c r="AB4549">
        <v>2396.8000000000002</v>
      </c>
    </row>
    <row r="4550" spans="1:28" x14ac:dyDescent="0.3">
      <c r="A4550" t="s">
        <v>28</v>
      </c>
      <c r="B4550" t="s">
        <v>29</v>
      </c>
      <c r="C4550" t="s">
        <v>148</v>
      </c>
      <c r="D4550" t="s">
        <v>45</v>
      </c>
      <c r="E4550" t="s">
        <v>32</v>
      </c>
      <c r="F4550" t="s">
        <v>113</v>
      </c>
      <c r="G4550">
        <v>6</v>
      </c>
      <c r="H4550">
        <v>417483</v>
      </c>
      <c r="I4550" t="s">
        <v>34</v>
      </c>
      <c r="J4550" s="1">
        <v>45403</v>
      </c>
      <c r="K4550">
        <v>1200</v>
      </c>
      <c r="L4550" t="s">
        <v>18486</v>
      </c>
      <c r="M4550" t="s">
        <v>623</v>
      </c>
      <c r="N4550" t="s">
        <v>18487</v>
      </c>
      <c r="O4550" t="s">
        <v>18488</v>
      </c>
      <c r="P4550" t="s">
        <v>87</v>
      </c>
      <c r="Q4550">
        <v>5</v>
      </c>
      <c r="R4550" t="s">
        <v>40</v>
      </c>
      <c r="S4550" t="s">
        <v>63</v>
      </c>
      <c r="T4550">
        <v>15703</v>
      </c>
      <c r="U4550" s="1">
        <v>45470</v>
      </c>
      <c r="V4550" t="s">
        <v>52</v>
      </c>
      <c r="W4550">
        <v>266354</v>
      </c>
      <c r="X4550" t="s">
        <v>18489</v>
      </c>
      <c r="Y4550">
        <v>656</v>
      </c>
      <c r="Z4550">
        <v>2253</v>
      </c>
      <c r="AA4550">
        <v>7</v>
      </c>
      <c r="AB4550" s="2" t="s">
        <v>18490</v>
      </c>
    </row>
    <row r="4551" spans="1:28" x14ac:dyDescent="0.3">
      <c r="A4551" t="s">
        <v>28</v>
      </c>
      <c r="B4551" t="s">
        <v>29</v>
      </c>
      <c r="C4551" t="s">
        <v>91</v>
      </c>
      <c r="D4551" t="s">
        <v>411</v>
      </c>
      <c r="E4551" t="s">
        <v>56</v>
      </c>
      <c r="F4551" t="s">
        <v>113</v>
      </c>
      <c r="G4551">
        <v>87</v>
      </c>
      <c r="H4551">
        <v>417050</v>
      </c>
      <c r="I4551" t="s">
        <v>58</v>
      </c>
      <c r="J4551" s="1">
        <v>44204</v>
      </c>
      <c r="K4551">
        <v>1400</v>
      </c>
      <c r="L4551" t="s">
        <v>18491</v>
      </c>
      <c r="M4551" t="s">
        <v>2054</v>
      </c>
      <c r="N4551" t="s">
        <v>18492</v>
      </c>
      <c r="O4551" t="s">
        <v>18493</v>
      </c>
      <c r="P4551" t="s">
        <v>87</v>
      </c>
      <c r="Q4551">
        <v>17</v>
      </c>
      <c r="R4551" t="s">
        <v>88</v>
      </c>
      <c r="S4551" t="s">
        <v>63</v>
      </c>
      <c r="T4551">
        <v>86452</v>
      </c>
      <c r="U4551" s="1">
        <v>45343</v>
      </c>
      <c r="V4551" t="s">
        <v>119</v>
      </c>
      <c r="W4551">
        <v>722876</v>
      </c>
      <c r="X4551" t="s">
        <v>18494</v>
      </c>
      <c r="Y4551">
        <v>597</v>
      </c>
      <c r="Z4551">
        <v>1369</v>
      </c>
      <c r="AA4551">
        <v>8</v>
      </c>
      <c r="AB4551">
        <v>4380.8</v>
      </c>
    </row>
    <row r="4552" spans="1:28" x14ac:dyDescent="0.3">
      <c r="A4552" t="s">
        <v>28</v>
      </c>
      <c r="B4552" t="s">
        <v>29</v>
      </c>
      <c r="C4552" t="s">
        <v>157</v>
      </c>
      <c r="D4552" t="s">
        <v>105</v>
      </c>
      <c r="E4552" t="s">
        <v>56</v>
      </c>
      <c r="F4552" t="s">
        <v>83</v>
      </c>
      <c r="G4552">
        <v>98</v>
      </c>
      <c r="H4552">
        <v>424070</v>
      </c>
      <c r="I4552" t="s">
        <v>34</v>
      </c>
      <c r="J4552" s="1">
        <v>43851</v>
      </c>
      <c r="K4552">
        <v>950</v>
      </c>
      <c r="L4552" t="s">
        <v>18495</v>
      </c>
      <c r="M4552" t="s">
        <v>351</v>
      </c>
      <c r="N4552" t="s">
        <v>18496</v>
      </c>
      <c r="O4552" t="s">
        <v>18497</v>
      </c>
      <c r="P4552" t="s">
        <v>39</v>
      </c>
      <c r="Q4552">
        <v>18</v>
      </c>
      <c r="R4552" t="s">
        <v>88</v>
      </c>
      <c r="S4552" t="s">
        <v>63</v>
      </c>
      <c r="T4552">
        <v>18844</v>
      </c>
      <c r="U4552" s="1">
        <v>45489</v>
      </c>
      <c r="V4552" t="s">
        <v>126</v>
      </c>
      <c r="W4552">
        <v>362487</v>
      </c>
      <c r="X4552" t="s">
        <v>18498</v>
      </c>
      <c r="Y4552">
        <v>207</v>
      </c>
      <c r="Z4552">
        <v>1965</v>
      </c>
      <c r="AA4552">
        <v>4</v>
      </c>
      <c r="AB4552">
        <v>3144</v>
      </c>
    </row>
    <row r="4553" spans="1:28" x14ac:dyDescent="0.3">
      <c r="A4553" t="s">
        <v>28</v>
      </c>
      <c r="B4553" t="s">
        <v>29</v>
      </c>
      <c r="C4553" t="s">
        <v>44</v>
      </c>
      <c r="D4553" t="s">
        <v>182</v>
      </c>
      <c r="E4553" t="s">
        <v>46</v>
      </c>
      <c r="F4553" t="s">
        <v>83</v>
      </c>
      <c r="G4553">
        <v>7</v>
      </c>
      <c r="H4553">
        <v>404263</v>
      </c>
      <c r="I4553" t="s">
        <v>34</v>
      </c>
      <c r="J4553" s="1">
        <v>44410</v>
      </c>
      <c r="K4553">
        <v>800</v>
      </c>
      <c r="L4553" t="s">
        <v>11699</v>
      </c>
      <c r="M4553" t="s">
        <v>49</v>
      </c>
      <c r="N4553" t="s">
        <v>18499</v>
      </c>
      <c r="O4553" t="s">
        <v>18500</v>
      </c>
      <c r="P4553" t="s">
        <v>71</v>
      </c>
      <c r="Q4553">
        <v>20</v>
      </c>
      <c r="R4553" t="s">
        <v>88</v>
      </c>
      <c r="S4553" t="s">
        <v>63</v>
      </c>
      <c r="T4553">
        <v>83489</v>
      </c>
      <c r="U4553" s="1">
        <v>45480</v>
      </c>
      <c r="V4553" t="s">
        <v>126</v>
      </c>
      <c r="W4553">
        <v>992279</v>
      </c>
      <c r="X4553" t="s">
        <v>18501</v>
      </c>
      <c r="Y4553">
        <v>665</v>
      </c>
      <c r="Z4553">
        <v>2211</v>
      </c>
      <c r="AA4553">
        <v>7</v>
      </c>
      <c r="AB4553">
        <v>6190.8</v>
      </c>
    </row>
    <row r="4554" spans="1:28" x14ac:dyDescent="0.3">
      <c r="A4554" t="s">
        <v>28</v>
      </c>
      <c r="B4554" t="s">
        <v>29</v>
      </c>
      <c r="C4554" t="s">
        <v>157</v>
      </c>
      <c r="D4554" t="s">
        <v>621</v>
      </c>
      <c r="E4554" t="s">
        <v>32</v>
      </c>
      <c r="F4554" t="s">
        <v>57</v>
      </c>
      <c r="G4554">
        <v>56</v>
      </c>
      <c r="H4554">
        <v>415750</v>
      </c>
      <c r="I4554" t="s">
        <v>58</v>
      </c>
      <c r="J4554" s="1">
        <v>45012</v>
      </c>
      <c r="K4554">
        <v>1000</v>
      </c>
      <c r="L4554" t="s">
        <v>18502</v>
      </c>
      <c r="M4554" t="s">
        <v>49</v>
      </c>
      <c r="N4554" t="s">
        <v>18503</v>
      </c>
      <c r="O4554" t="s">
        <v>18504</v>
      </c>
      <c r="P4554" t="s">
        <v>51</v>
      </c>
      <c r="Q4554">
        <v>8</v>
      </c>
      <c r="R4554" t="s">
        <v>88</v>
      </c>
      <c r="S4554" t="s">
        <v>118</v>
      </c>
      <c r="T4554">
        <v>18244</v>
      </c>
      <c r="U4554" s="1">
        <v>45621</v>
      </c>
      <c r="V4554" t="s">
        <v>42</v>
      </c>
      <c r="W4554">
        <v>585337</v>
      </c>
      <c r="X4554" t="s">
        <v>18505</v>
      </c>
      <c r="Y4554">
        <v>938</v>
      </c>
      <c r="Z4554">
        <v>2041</v>
      </c>
      <c r="AA4554">
        <v>6</v>
      </c>
      <c r="AB4554" s="2" t="s">
        <v>18506</v>
      </c>
    </row>
    <row r="4555" spans="1:28" x14ac:dyDescent="0.3">
      <c r="A4555" t="s">
        <v>28</v>
      </c>
      <c r="B4555" t="s">
        <v>29</v>
      </c>
      <c r="C4555" t="s">
        <v>30</v>
      </c>
      <c r="D4555" t="s">
        <v>92</v>
      </c>
      <c r="E4555" t="s">
        <v>32</v>
      </c>
      <c r="F4555" t="s">
        <v>135</v>
      </c>
      <c r="G4555">
        <v>40</v>
      </c>
      <c r="H4555">
        <v>426396</v>
      </c>
      <c r="I4555" t="s">
        <v>34</v>
      </c>
      <c r="J4555" s="1">
        <v>45422</v>
      </c>
      <c r="K4555">
        <v>1300</v>
      </c>
      <c r="L4555" t="s">
        <v>18507</v>
      </c>
      <c r="M4555" t="s">
        <v>101</v>
      </c>
      <c r="N4555" t="s">
        <v>18508</v>
      </c>
      <c r="O4555" t="s">
        <v>18509</v>
      </c>
      <c r="P4555" t="s">
        <v>51</v>
      </c>
      <c r="Q4555">
        <v>18</v>
      </c>
      <c r="R4555" t="s">
        <v>88</v>
      </c>
      <c r="S4555" t="s">
        <v>41</v>
      </c>
      <c r="T4555">
        <v>63273</v>
      </c>
      <c r="U4555" s="1">
        <v>45523</v>
      </c>
      <c r="V4555" t="s">
        <v>64</v>
      </c>
      <c r="W4555">
        <v>351892</v>
      </c>
      <c r="X4555" t="s">
        <v>18510</v>
      </c>
      <c r="Y4555">
        <v>887</v>
      </c>
      <c r="Z4555">
        <v>2934</v>
      </c>
      <c r="AA4555">
        <v>6</v>
      </c>
      <c r="AB4555">
        <v>7041.6</v>
      </c>
    </row>
    <row r="4556" spans="1:28" x14ac:dyDescent="0.3">
      <c r="A4556" t="s">
        <v>28</v>
      </c>
      <c r="B4556" t="s">
        <v>29</v>
      </c>
      <c r="C4556" t="s">
        <v>66</v>
      </c>
      <c r="D4556" t="s">
        <v>170</v>
      </c>
      <c r="E4556" t="s">
        <v>46</v>
      </c>
      <c r="F4556" t="s">
        <v>135</v>
      </c>
      <c r="G4556">
        <v>77</v>
      </c>
      <c r="H4556">
        <v>408147</v>
      </c>
      <c r="I4556" t="s">
        <v>34</v>
      </c>
      <c r="J4556" s="1">
        <v>44784</v>
      </c>
      <c r="K4556">
        <v>800</v>
      </c>
      <c r="L4556" t="s">
        <v>18511</v>
      </c>
      <c r="M4556" t="s">
        <v>36</v>
      </c>
      <c r="N4556" t="s">
        <v>18512</v>
      </c>
      <c r="O4556" t="s">
        <v>18513</v>
      </c>
      <c r="P4556" t="s">
        <v>71</v>
      </c>
      <c r="Q4556">
        <v>17</v>
      </c>
      <c r="R4556" t="s">
        <v>88</v>
      </c>
      <c r="S4556" t="s">
        <v>63</v>
      </c>
      <c r="T4556">
        <v>55328</v>
      </c>
      <c r="U4556" s="1">
        <v>45624</v>
      </c>
      <c r="V4556" t="s">
        <v>42</v>
      </c>
      <c r="W4556">
        <v>814353</v>
      </c>
      <c r="X4556" t="s">
        <v>18514</v>
      </c>
      <c r="Y4556">
        <v>483</v>
      </c>
      <c r="Z4556">
        <v>2436</v>
      </c>
      <c r="AA4556">
        <v>6</v>
      </c>
      <c r="AB4556" s="2" t="s">
        <v>18515</v>
      </c>
    </row>
    <row r="4557" spans="1:28" x14ac:dyDescent="0.3">
      <c r="A4557" t="s">
        <v>28</v>
      </c>
      <c r="B4557" t="s">
        <v>29</v>
      </c>
      <c r="C4557" t="s">
        <v>193</v>
      </c>
      <c r="D4557" t="s">
        <v>220</v>
      </c>
      <c r="E4557" t="s">
        <v>32</v>
      </c>
      <c r="F4557" t="s">
        <v>355</v>
      </c>
      <c r="G4557">
        <v>77</v>
      </c>
      <c r="H4557">
        <v>438216</v>
      </c>
      <c r="I4557" t="s">
        <v>58</v>
      </c>
      <c r="J4557" s="1">
        <v>44736</v>
      </c>
      <c r="K4557">
        <v>1100</v>
      </c>
      <c r="L4557" t="s">
        <v>18516</v>
      </c>
      <c r="M4557" t="s">
        <v>159</v>
      </c>
      <c r="N4557" t="s">
        <v>18517</v>
      </c>
      <c r="O4557" t="s">
        <v>18518</v>
      </c>
      <c r="P4557" t="s">
        <v>51</v>
      </c>
      <c r="Q4557">
        <v>12</v>
      </c>
      <c r="R4557" t="s">
        <v>40</v>
      </c>
      <c r="S4557" t="s">
        <v>63</v>
      </c>
      <c r="T4557">
        <v>87924</v>
      </c>
      <c r="U4557" s="1">
        <v>45481</v>
      </c>
      <c r="V4557" t="s">
        <v>126</v>
      </c>
      <c r="W4557">
        <v>446354</v>
      </c>
      <c r="X4557" t="s">
        <v>18519</v>
      </c>
      <c r="Y4557">
        <v>278</v>
      </c>
      <c r="Z4557">
        <v>649</v>
      </c>
      <c r="AA4557">
        <v>6</v>
      </c>
      <c r="AB4557" s="2" t="s">
        <v>18520</v>
      </c>
    </row>
    <row r="4558" spans="1:28" x14ac:dyDescent="0.3">
      <c r="A4558" t="s">
        <v>28</v>
      </c>
      <c r="B4558" t="s">
        <v>29</v>
      </c>
      <c r="C4558" t="s">
        <v>54</v>
      </c>
      <c r="D4558" t="s">
        <v>546</v>
      </c>
      <c r="E4558" t="s">
        <v>32</v>
      </c>
      <c r="F4558" t="s">
        <v>106</v>
      </c>
      <c r="G4558">
        <v>12</v>
      </c>
      <c r="H4558">
        <v>412936</v>
      </c>
      <c r="I4558" t="s">
        <v>34</v>
      </c>
      <c r="J4558" s="1">
        <v>43931</v>
      </c>
      <c r="K4558">
        <v>950</v>
      </c>
      <c r="L4558" t="s">
        <v>18521</v>
      </c>
      <c r="M4558" t="s">
        <v>366</v>
      </c>
      <c r="N4558" t="s">
        <v>18522</v>
      </c>
      <c r="O4558" t="s">
        <v>18523</v>
      </c>
      <c r="P4558" t="s">
        <v>87</v>
      </c>
      <c r="Q4558">
        <v>10</v>
      </c>
      <c r="R4558" t="s">
        <v>88</v>
      </c>
      <c r="S4558" t="s">
        <v>41</v>
      </c>
      <c r="T4558">
        <v>74827</v>
      </c>
      <c r="U4558" s="1">
        <v>45474</v>
      </c>
      <c r="V4558" t="s">
        <v>126</v>
      </c>
      <c r="W4558">
        <v>545199</v>
      </c>
      <c r="X4558" t="s">
        <v>18524</v>
      </c>
      <c r="Y4558">
        <v>538</v>
      </c>
      <c r="Z4558">
        <v>1465</v>
      </c>
      <c r="AA4558">
        <v>6</v>
      </c>
      <c r="AB4558">
        <v>3516</v>
      </c>
    </row>
    <row r="4559" spans="1:28" x14ac:dyDescent="0.3">
      <c r="A4559" t="s">
        <v>28</v>
      </c>
      <c r="B4559" t="s">
        <v>29</v>
      </c>
      <c r="C4559" t="s">
        <v>91</v>
      </c>
      <c r="D4559" t="s">
        <v>134</v>
      </c>
      <c r="E4559" t="s">
        <v>46</v>
      </c>
      <c r="F4559" t="s">
        <v>33</v>
      </c>
      <c r="G4559">
        <v>10</v>
      </c>
      <c r="H4559">
        <v>430014</v>
      </c>
      <c r="I4559" t="s">
        <v>34</v>
      </c>
      <c r="J4559" s="1">
        <v>44020</v>
      </c>
      <c r="K4559">
        <v>1400</v>
      </c>
      <c r="L4559" t="s">
        <v>18525</v>
      </c>
      <c r="M4559" t="s">
        <v>736</v>
      </c>
      <c r="N4559" t="s">
        <v>18526</v>
      </c>
      <c r="O4559" t="s">
        <v>18527</v>
      </c>
      <c r="P4559" t="s">
        <v>87</v>
      </c>
      <c r="Q4559">
        <v>14</v>
      </c>
      <c r="R4559" t="s">
        <v>40</v>
      </c>
      <c r="S4559" t="s">
        <v>41</v>
      </c>
      <c r="T4559">
        <v>37343</v>
      </c>
      <c r="U4559" s="1">
        <v>45501</v>
      </c>
      <c r="V4559" t="s">
        <v>126</v>
      </c>
      <c r="W4559">
        <v>325842</v>
      </c>
      <c r="X4559" t="s">
        <v>18528</v>
      </c>
      <c r="Y4559">
        <v>532</v>
      </c>
      <c r="Z4559">
        <v>1732</v>
      </c>
      <c r="AA4559">
        <v>2</v>
      </c>
      <c r="AB4559" s="2" t="s">
        <v>1959</v>
      </c>
    </row>
    <row r="4560" spans="1:28" x14ac:dyDescent="0.3">
      <c r="A4560" t="s">
        <v>28</v>
      </c>
      <c r="B4560" t="s">
        <v>29</v>
      </c>
      <c r="C4560" t="s">
        <v>54</v>
      </c>
      <c r="D4560" t="s">
        <v>421</v>
      </c>
      <c r="E4560" t="s">
        <v>46</v>
      </c>
      <c r="F4560" t="s">
        <v>99</v>
      </c>
      <c r="G4560">
        <v>88</v>
      </c>
      <c r="H4560">
        <v>437287</v>
      </c>
      <c r="I4560" t="s">
        <v>34</v>
      </c>
      <c r="J4560" s="1">
        <v>44347</v>
      </c>
      <c r="K4560">
        <v>1400</v>
      </c>
      <c r="L4560" t="s">
        <v>7780</v>
      </c>
      <c r="M4560" t="s">
        <v>76</v>
      </c>
      <c r="N4560" t="s">
        <v>18529</v>
      </c>
      <c r="O4560" t="s">
        <v>18530</v>
      </c>
      <c r="P4560" t="s">
        <v>51</v>
      </c>
      <c r="Q4560">
        <v>7</v>
      </c>
      <c r="R4560" t="s">
        <v>88</v>
      </c>
      <c r="S4560" t="s">
        <v>63</v>
      </c>
      <c r="T4560">
        <v>52938</v>
      </c>
      <c r="U4560" s="1">
        <v>45514</v>
      </c>
      <c r="V4560" t="s">
        <v>64</v>
      </c>
      <c r="W4560">
        <v>413256</v>
      </c>
      <c r="X4560" t="s">
        <v>18531</v>
      </c>
      <c r="Y4560">
        <v>551</v>
      </c>
      <c r="Z4560">
        <v>1164</v>
      </c>
      <c r="AA4560">
        <v>8</v>
      </c>
      <c r="AB4560">
        <v>3724.8</v>
      </c>
    </row>
    <row r="4561" spans="1:28" x14ac:dyDescent="0.3">
      <c r="A4561" t="s">
        <v>28</v>
      </c>
      <c r="B4561" t="s">
        <v>29</v>
      </c>
      <c r="C4561" t="s">
        <v>157</v>
      </c>
      <c r="D4561" t="s">
        <v>560</v>
      </c>
      <c r="E4561" t="s">
        <v>56</v>
      </c>
      <c r="F4561" t="s">
        <v>57</v>
      </c>
      <c r="G4561">
        <v>22</v>
      </c>
      <c r="H4561">
        <v>433054</v>
      </c>
      <c r="I4561" t="s">
        <v>58</v>
      </c>
      <c r="J4561" s="1">
        <v>45616</v>
      </c>
      <c r="K4561">
        <v>800</v>
      </c>
      <c r="L4561" t="s">
        <v>18532</v>
      </c>
      <c r="M4561" t="s">
        <v>94</v>
      </c>
      <c r="N4561" t="s">
        <v>18533</v>
      </c>
      <c r="O4561" t="s">
        <v>18534</v>
      </c>
      <c r="P4561" t="s">
        <v>87</v>
      </c>
      <c r="Q4561">
        <v>10</v>
      </c>
      <c r="R4561" t="s">
        <v>88</v>
      </c>
      <c r="S4561" t="s">
        <v>118</v>
      </c>
      <c r="T4561">
        <v>95561</v>
      </c>
      <c r="U4561" s="1">
        <v>45571</v>
      </c>
      <c r="V4561" t="s">
        <v>155</v>
      </c>
      <c r="W4561">
        <v>767888</v>
      </c>
      <c r="X4561" t="s">
        <v>18535</v>
      </c>
      <c r="Y4561">
        <v>481</v>
      </c>
      <c r="Z4561">
        <v>2979</v>
      </c>
      <c r="AA4561">
        <v>4</v>
      </c>
      <c r="AB4561" s="2" t="s">
        <v>12344</v>
      </c>
    </row>
    <row r="4562" spans="1:28" x14ac:dyDescent="0.3">
      <c r="A4562" t="s">
        <v>28</v>
      </c>
      <c r="B4562" t="s">
        <v>29</v>
      </c>
      <c r="C4562" t="s">
        <v>157</v>
      </c>
      <c r="D4562" t="s">
        <v>254</v>
      </c>
      <c r="E4562" t="s">
        <v>56</v>
      </c>
      <c r="F4562" t="s">
        <v>355</v>
      </c>
      <c r="G4562">
        <v>94</v>
      </c>
      <c r="H4562">
        <v>430389</v>
      </c>
      <c r="I4562" t="s">
        <v>34</v>
      </c>
      <c r="J4562" s="1">
        <v>43945</v>
      </c>
      <c r="K4562">
        <v>1300</v>
      </c>
      <c r="L4562" t="s">
        <v>18536</v>
      </c>
      <c r="M4562" t="s">
        <v>1253</v>
      </c>
      <c r="N4562" t="s">
        <v>18537</v>
      </c>
      <c r="O4562" t="s">
        <v>18538</v>
      </c>
      <c r="P4562" t="s">
        <v>39</v>
      </c>
      <c r="Q4562">
        <v>15</v>
      </c>
      <c r="R4562" t="s">
        <v>88</v>
      </c>
      <c r="S4562" t="s">
        <v>63</v>
      </c>
      <c r="T4562">
        <v>29447</v>
      </c>
      <c r="U4562" s="1">
        <v>45505</v>
      </c>
      <c r="V4562" t="s">
        <v>64</v>
      </c>
      <c r="W4562">
        <v>777178</v>
      </c>
      <c r="X4562" t="s">
        <v>18539</v>
      </c>
      <c r="Y4562">
        <v>270</v>
      </c>
      <c r="Z4562">
        <v>1204</v>
      </c>
      <c r="AA4562">
        <v>4</v>
      </c>
      <c r="AB4562">
        <v>1926.4</v>
      </c>
    </row>
    <row r="4563" spans="1:28" x14ac:dyDescent="0.3">
      <c r="A4563" t="s">
        <v>28</v>
      </c>
      <c r="B4563" t="s">
        <v>29</v>
      </c>
      <c r="C4563" t="s">
        <v>54</v>
      </c>
      <c r="D4563" t="s">
        <v>163</v>
      </c>
      <c r="E4563" t="s">
        <v>56</v>
      </c>
      <c r="F4563" t="s">
        <v>47</v>
      </c>
      <c r="G4563">
        <v>86</v>
      </c>
      <c r="H4563">
        <v>409382</v>
      </c>
      <c r="I4563" t="s">
        <v>58</v>
      </c>
      <c r="J4563" s="1">
        <v>44023</v>
      </c>
      <c r="K4563">
        <v>1000</v>
      </c>
      <c r="L4563" t="s">
        <v>18540</v>
      </c>
      <c r="M4563" t="s">
        <v>308</v>
      </c>
      <c r="N4563" t="s">
        <v>18541</v>
      </c>
      <c r="O4563" t="s">
        <v>18542</v>
      </c>
      <c r="P4563" t="s">
        <v>71</v>
      </c>
      <c r="Q4563">
        <v>20</v>
      </c>
      <c r="R4563" t="s">
        <v>88</v>
      </c>
      <c r="S4563" t="s">
        <v>79</v>
      </c>
      <c r="T4563">
        <v>91991</v>
      </c>
      <c r="U4563" s="1">
        <v>45540</v>
      </c>
      <c r="V4563" t="s">
        <v>180</v>
      </c>
      <c r="W4563">
        <v>175384</v>
      </c>
      <c r="X4563" t="s">
        <v>18543</v>
      </c>
      <c r="Y4563">
        <v>359</v>
      </c>
      <c r="Z4563">
        <v>1874</v>
      </c>
      <c r="AA4563">
        <v>2</v>
      </c>
      <c r="AB4563">
        <v>1499.2</v>
      </c>
    </row>
    <row r="4564" spans="1:28" x14ac:dyDescent="0.3">
      <c r="A4564" t="s">
        <v>28</v>
      </c>
      <c r="B4564" t="s">
        <v>29</v>
      </c>
      <c r="C4564" t="s">
        <v>157</v>
      </c>
      <c r="D4564" t="s">
        <v>442</v>
      </c>
      <c r="E4564" t="s">
        <v>56</v>
      </c>
      <c r="F4564" t="s">
        <v>113</v>
      </c>
      <c r="G4564">
        <v>20</v>
      </c>
      <c r="H4564">
        <v>419350</v>
      </c>
      <c r="I4564" t="s">
        <v>58</v>
      </c>
      <c r="J4564" s="1">
        <v>44726</v>
      </c>
      <c r="K4564">
        <v>1400</v>
      </c>
      <c r="L4564" t="s">
        <v>18544</v>
      </c>
      <c r="M4564" t="s">
        <v>591</v>
      </c>
      <c r="N4564" t="s">
        <v>18545</v>
      </c>
      <c r="O4564" t="s">
        <v>18546</v>
      </c>
      <c r="P4564" t="s">
        <v>39</v>
      </c>
      <c r="Q4564">
        <v>7</v>
      </c>
      <c r="R4564" t="s">
        <v>40</v>
      </c>
      <c r="S4564" t="s">
        <v>118</v>
      </c>
      <c r="T4564">
        <v>32536</v>
      </c>
      <c r="U4564" s="1">
        <v>45311</v>
      </c>
      <c r="V4564" t="s">
        <v>111</v>
      </c>
      <c r="W4564">
        <v>445480</v>
      </c>
      <c r="X4564" t="s">
        <v>18547</v>
      </c>
      <c r="Y4564">
        <v>277</v>
      </c>
      <c r="Z4564">
        <v>1677</v>
      </c>
      <c r="AA4564">
        <v>1</v>
      </c>
      <c r="AB4564" s="2" t="s">
        <v>18548</v>
      </c>
    </row>
    <row r="4565" spans="1:28" x14ac:dyDescent="0.3">
      <c r="A4565" t="s">
        <v>28</v>
      </c>
      <c r="B4565" t="s">
        <v>29</v>
      </c>
      <c r="C4565" t="s">
        <v>193</v>
      </c>
      <c r="D4565" t="s">
        <v>45</v>
      </c>
      <c r="E4565" t="s">
        <v>56</v>
      </c>
      <c r="F4565" t="s">
        <v>83</v>
      </c>
      <c r="G4565">
        <v>48</v>
      </c>
      <c r="H4565">
        <v>414787</v>
      </c>
      <c r="I4565" t="s">
        <v>34</v>
      </c>
      <c r="J4565" s="1">
        <v>43988</v>
      </c>
      <c r="K4565">
        <v>1200</v>
      </c>
      <c r="L4565" t="s">
        <v>3697</v>
      </c>
      <c r="M4565" t="s">
        <v>287</v>
      </c>
      <c r="N4565" t="s">
        <v>18549</v>
      </c>
      <c r="O4565" t="s">
        <v>18550</v>
      </c>
      <c r="P4565" t="s">
        <v>71</v>
      </c>
      <c r="Q4565">
        <v>20</v>
      </c>
      <c r="R4565" t="s">
        <v>40</v>
      </c>
      <c r="S4565" t="s">
        <v>118</v>
      </c>
      <c r="T4565">
        <v>11883</v>
      </c>
      <c r="U4565" s="1">
        <v>45395</v>
      </c>
      <c r="V4565" t="s">
        <v>80</v>
      </c>
      <c r="W4565">
        <v>213815</v>
      </c>
      <c r="X4565" t="s">
        <v>18551</v>
      </c>
      <c r="Y4565">
        <v>942</v>
      </c>
      <c r="Z4565">
        <v>2543</v>
      </c>
      <c r="AA4565">
        <v>6</v>
      </c>
      <c r="AB4565" s="2" t="s">
        <v>18552</v>
      </c>
    </row>
    <row r="4566" spans="1:28" x14ac:dyDescent="0.3">
      <c r="A4566" t="s">
        <v>28</v>
      </c>
      <c r="B4566" t="s">
        <v>29</v>
      </c>
      <c r="C4566" t="s">
        <v>54</v>
      </c>
      <c r="D4566" t="s">
        <v>616</v>
      </c>
      <c r="E4566" t="s">
        <v>46</v>
      </c>
      <c r="F4566" t="s">
        <v>106</v>
      </c>
      <c r="G4566">
        <v>22</v>
      </c>
      <c r="H4566">
        <v>421989</v>
      </c>
      <c r="I4566" t="s">
        <v>58</v>
      </c>
      <c r="J4566" s="1">
        <v>45607</v>
      </c>
      <c r="K4566">
        <v>1400</v>
      </c>
      <c r="L4566" t="s">
        <v>3409</v>
      </c>
      <c r="M4566" t="s">
        <v>1483</v>
      </c>
      <c r="N4566" t="s">
        <v>18553</v>
      </c>
      <c r="O4566" t="s">
        <v>18554</v>
      </c>
      <c r="P4566" t="s">
        <v>51</v>
      </c>
      <c r="Q4566">
        <v>18</v>
      </c>
      <c r="R4566" t="s">
        <v>40</v>
      </c>
      <c r="S4566" t="s">
        <v>63</v>
      </c>
      <c r="T4566">
        <v>47479</v>
      </c>
      <c r="U4566" s="1">
        <v>45330</v>
      </c>
      <c r="V4566" t="s">
        <v>119</v>
      </c>
      <c r="W4566">
        <v>811570</v>
      </c>
      <c r="X4566" t="s">
        <v>18555</v>
      </c>
      <c r="Y4566">
        <v>255</v>
      </c>
      <c r="Z4566">
        <v>809</v>
      </c>
      <c r="AA4566">
        <v>5</v>
      </c>
      <c r="AB4566">
        <v>1618</v>
      </c>
    </row>
    <row r="4567" spans="1:28" x14ac:dyDescent="0.3">
      <c r="A4567" t="s">
        <v>28</v>
      </c>
      <c r="B4567" t="s">
        <v>29</v>
      </c>
      <c r="C4567" t="s">
        <v>91</v>
      </c>
      <c r="D4567" t="s">
        <v>248</v>
      </c>
      <c r="E4567" t="s">
        <v>32</v>
      </c>
      <c r="F4567" t="s">
        <v>175</v>
      </c>
      <c r="G4567">
        <v>45</v>
      </c>
      <c r="H4567">
        <v>423048</v>
      </c>
      <c r="I4567" t="s">
        <v>58</v>
      </c>
      <c r="J4567" s="1">
        <v>43968</v>
      </c>
      <c r="K4567">
        <v>800</v>
      </c>
      <c r="L4567" t="s">
        <v>18556</v>
      </c>
      <c r="M4567" t="s">
        <v>205</v>
      </c>
      <c r="N4567" t="s">
        <v>18557</v>
      </c>
      <c r="O4567" t="s">
        <v>18558</v>
      </c>
      <c r="P4567" t="s">
        <v>71</v>
      </c>
      <c r="Q4567">
        <v>17</v>
      </c>
      <c r="R4567" t="s">
        <v>40</v>
      </c>
      <c r="S4567" t="s">
        <v>79</v>
      </c>
      <c r="T4567">
        <v>28739</v>
      </c>
      <c r="U4567" s="1">
        <v>45414</v>
      </c>
      <c r="V4567" t="s">
        <v>140</v>
      </c>
      <c r="W4567">
        <v>639696</v>
      </c>
      <c r="X4567" t="s">
        <v>18559</v>
      </c>
      <c r="Y4567">
        <v>506</v>
      </c>
      <c r="Z4567">
        <v>2929</v>
      </c>
      <c r="AA4567">
        <v>4</v>
      </c>
      <c r="AB4567" s="2" t="s">
        <v>18560</v>
      </c>
    </row>
    <row r="4568" spans="1:28" x14ac:dyDescent="0.3">
      <c r="A4568" t="s">
        <v>28</v>
      </c>
      <c r="B4568" t="s">
        <v>29</v>
      </c>
      <c r="C4568" t="s">
        <v>54</v>
      </c>
      <c r="D4568" t="s">
        <v>98</v>
      </c>
      <c r="E4568" t="s">
        <v>56</v>
      </c>
      <c r="F4568" t="s">
        <v>113</v>
      </c>
      <c r="G4568">
        <v>72</v>
      </c>
      <c r="H4568">
        <v>421730</v>
      </c>
      <c r="I4568" t="s">
        <v>34</v>
      </c>
      <c r="J4568" s="1">
        <v>44831</v>
      </c>
      <c r="K4568">
        <v>1300</v>
      </c>
      <c r="L4568" t="s">
        <v>9596</v>
      </c>
      <c r="M4568" t="s">
        <v>115</v>
      </c>
      <c r="N4568" t="s">
        <v>18561</v>
      </c>
      <c r="O4568" t="s">
        <v>18562</v>
      </c>
      <c r="P4568" t="s">
        <v>51</v>
      </c>
      <c r="Q4568">
        <v>13</v>
      </c>
      <c r="R4568" t="s">
        <v>88</v>
      </c>
      <c r="S4568" t="s">
        <v>63</v>
      </c>
      <c r="T4568">
        <v>40300</v>
      </c>
      <c r="U4568" s="1">
        <v>45458</v>
      </c>
      <c r="V4568" t="s">
        <v>52</v>
      </c>
      <c r="W4568">
        <v>513992</v>
      </c>
      <c r="X4568" t="s">
        <v>18563</v>
      </c>
      <c r="Y4568">
        <v>668</v>
      </c>
      <c r="Z4568">
        <v>2871</v>
      </c>
      <c r="AA4568">
        <v>7</v>
      </c>
      <c r="AB4568">
        <v>8038.8</v>
      </c>
    </row>
    <row r="4569" spans="1:28" x14ac:dyDescent="0.3">
      <c r="A4569" t="s">
        <v>28</v>
      </c>
      <c r="B4569" t="s">
        <v>29</v>
      </c>
      <c r="C4569" t="s">
        <v>30</v>
      </c>
      <c r="D4569" t="s">
        <v>237</v>
      </c>
      <c r="E4569" t="s">
        <v>56</v>
      </c>
      <c r="F4569" t="s">
        <v>47</v>
      </c>
      <c r="G4569">
        <v>54</v>
      </c>
      <c r="H4569">
        <v>438201</v>
      </c>
      <c r="I4569" t="s">
        <v>34</v>
      </c>
      <c r="J4569" s="1">
        <v>45009</v>
      </c>
      <c r="K4569">
        <v>1000</v>
      </c>
      <c r="L4569" t="s">
        <v>18564</v>
      </c>
      <c r="M4569" t="s">
        <v>334</v>
      </c>
      <c r="N4569" t="s">
        <v>18565</v>
      </c>
      <c r="O4569" t="s">
        <v>18566</v>
      </c>
      <c r="P4569" t="s">
        <v>51</v>
      </c>
      <c r="Q4569">
        <v>19</v>
      </c>
      <c r="R4569" t="s">
        <v>40</v>
      </c>
      <c r="S4569" t="s">
        <v>41</v>
      </c>
      <c r="T4569">
        <v>31182</v>
      </c>
      <c r="U4569" s="1">
        <v>45603</v>
      </c>
      <c r="V4569" t="s">
        <v>42</v>
      </c>
      <c r="W4569">
        <v>415216</v>
      </c>
      <c r="X4569" t="s">
        <v>18567</v>
      </c>
      <c r="Y4569">
        <v>621</v>
      </c>
      <c r="Z4569">
        <v>2965</v>
      </c>
      <c r="AA4569">
        <v>7</v>
      </c>
      <c r="AB4569">
        <v>8302</v>
      </c>
    </row>
    <row r="4570" spans="1:28" x14ac:dyDescent="0.3">
      <c r="A4570" t="s">
        <v>28</v>
      </c>
      <c r="B4570" t="s">
        <v>29</v>
      </c>
      <c r="C4570" t="s">
        <v>148</v>
      </c>
      <c r="D4570" t="s">
        <v>511</v>
      </c>
      <c r="E4570" t="s">
        <v>46</v>
      </c>
      <c r="F4570" t="s">
        <v>83</v>
      </c>
      <c r="G4570">
        <v>51</v>
      </c>
      <c r="H4570">
        <v>407487</v>
      </c>
      <c r="I4570" t="s">
        <v>34</v>
      </c>
      <c r="J4570" s="1">
        <v>44475</v>
      </c>
      <c r="K4570">
        <v>950</v>
      </c>
      <c r="L4570" t="s">
        <v>18568</v>
      </c>
      <c r="M4570" t="s">
        <v>165</v>
      </c>
      <c r="N4570" t="s">
        <v>18569</v>
      </c>
      <c r="O4570">
        <f>1-659-830-9551</f>
        <v>-11039</v>
      </c>
      <c r="P4570" t="s">
        <v>51</v>
      </c>
      <c r="Q4570">
        <v>12</v>
      </c>
      <c r="R4570" t="s">
        <v>40</v>
      </c>
      <c r="S4570" t="s">
        <v>41</v>
      </c>
      <c r="T4570">
        <v>72079</v>
      </c>
      <c r="U4570" s="1">
        <v>45310</v>
      </c>
      <c r="V4570" t="s">
        <v>111</v>
      </c>
      <c r="W4570">
        <v>548091</v>
      </c>
      <c r="X4570" t="s">
        <v>18570</v>
      </c>
      <c r="Y4570">
        <v>536</v>
      </c>
      <c r="Z4570">
        <v>773</v>
      </c>
      <c r="AA4570">
        <v>1</v>
      </c>
      <c r="AB4570" s="2" t="s">
        <v>18571</v>
      </c>
    </row>
    <row r="4571" spans="1:28" x14ac:dyDescent="0.3">
      <c r="A4571" t="s">
        <v>28</v>
      </c>
      <c r="B4571" t="s">
        <v>29</v>
      </c>
      <c r="C4571" t="s">
        <v>44</v>
      </c>
      <c r="D4571" t="s">
        <v>92</v>
      </c>
      <c r="E4571" t="s">
        <v>56</v>
      </c>
      <c r="F4571" t="s">
        <v>113</v>
      </c>
      <c r="G4571">
        <v>65</v>
      </c>
      <c r="H4571">
        <v>433204</v>
      </c>
      <c r="I4571" t="s">
        <v>34</v>
      </c>
      <c r="J4571" s="1">
        <v>44387</v>
      </c>
      <c r="K4571">
        <v>800</v>
      </c>
      <c r="L4571" t="s">
        <v>18572</v>
      </c>
      <c r="M4571" t="s">
        <v>85</v>
      </c>
      <c r="N4571" t="s">
        <v>18573</v>
      </c>
      <c r="O4571">
        <f>1-87-49-6809</f>
        <v>-6944</v>
      </c>
      <c r="P4571" t="s">
        <v>71</v>
      </c>
      <c r="Q4571">
        <v>16</v>
      </c>
      <c r="R4571" t="s">
        <v>88</v>
      </c>
      <c r="S4571" t="s">
        <v>41</v>
      </c>
      <c r="T4571">
        <v>31446</v>
      </c>
      <c r="U4571" s="1">
        <v>45602</v>
      </c>
      <c r="V4571" t="s">
        <v>42</v>
      </c>
      <c r="W4571">
        <v>906717</v>
      </c>
      <c r="X4571" t="s">
        <v>18574</v>
      </c>
      <c r="Y4571">
        <v>450</v>
      </c>
      <c r="Z4571">
        <v>1339</v>
      </c>
      <c r="AA4571">
        <v>1</v>
      </c>
      <c r="AB4571">
        <v>535.6</v>
      </c>
    </row>
    <row r="4572" spans="1:28" x14ac:dyDescent="0.3">
      <c r="A4572" t="s">
        <v>28</v>
      </c>
      <c r="B4572" t="s">
        <v>29</v>
      </c>
      <c r="C4572" t="s">
        <v>54</v>
      </c>
      <c r="D4572" t="s">
        <v>134</v>
      </c>
      <c r="E4572" t="s">
        <v>32</v>
      </c>
      <c r="F4572" t="s">
        <v>99</v>
      </c>
      <c r="G4572">
        <v>43</v>
      </c>
      <c r="H4572">
        <v>432906</v>
      </c>
      <c r="I4572" t="s">
        <v>58</v>
      </c>
      <c r="J4572" s="1">
        <v>44900</v>
      </c>
      <c r="K4572">
        <v>1400</v>
      </c>
      <c r="L4572" t="s">
        <v>18575</v>
      </c>
      <c r="M4572" t="s">
        <v>1409</v>
      </c>
      <c r="N4572" t="s">
        <v>18576</v>
      </c>
      <c r="O4572" t="s">
        <v>18577</v>
      </c>
      <c r="P4572" t="s">
        <v>71</v>
      </c>
      <c r="Q4572">
        <v>11</v>
      </c>
      <c r="R4572" t="s">
        <v>40</v>
      </c>
      <c r="S4572" t="s">
        <v>41</v>
      </c>
      <c r="T4572">
        <v>78158</v>
      </c>
      <c r="U4572" s="1">
        <v>45615</v>
      </c>
      <c r="V4572" t="s">
        <v>42</v>
      </c>
      <c r="W4572">
        <v>388353</v>
      </c>
      <c r="X4572" t="s">
        <v>18578</v>
      </c>
      <c r="Y4572">
        <v>722</v>
      </c>
      <c r="Z4572">
        <v>2171</v>
      </c>
      <c r="AA4572">
        <v>4</v>
      </c>
      <c r="AB4572" s="2" t="s">
        <v>18579</v>
      </c>
    </row>
    <row r="4573" spans="1:28" x14ac:dyDescent="0.3">
      <c r="A4573" t="s">
        <v>28</v>
      </c>
      <c r="B4573" t="s">
        <v>29</v>
      </c>
      <c r="C4573" t="s">
        <v>193</v>
      </c>
      <c r="D4573" t="s">
        <v>74</v>
      </c>
      <c r="E4573" t="s">
        <v>56</v>
      </c>
      <c r="F4573" t="s">
        <v>83</v>
      </c>
      <c r="G4573">
        <v>82</v>
      </c>
      <c r="H4573">
        <v>400478</v>
      </c>
      <c r="I4573" t="s">
        <v>34</v>
      </c>
      <c r="J4573" s="1">
        <v>44538</v>
      </c>
      <c r="K4573">
        <v>1400</v>
      </c>
      <c r="L4573" t="s">
        <v>18580</v>
      </c>
      <c r="M4573" t="s">
        <v>308</v>
      </c>
      <c r="N4573" t="s">
        <v>18581</v>
      </c>
      <c r="O4573" t="s">
        <v>18582</v>
      </c>
      <c r="P4573" t="s">
        <v>51</v>
      </c>
      <c r="Q4573">
        <v>8</v>
      </c>
      <c r="R4573" t="s">
        <v>88</v>
      </c>
      <c r="S4573" t="s">
        <v>118</v>
      </c>
      <c r="T4573">
        <v>89900</v>
      </c>
      <c r="U4573" s="1">
        <v>45580</v>
      </c>
      <c r="V4573" t="s">
        <v>155</v>
      </c>
      <c r="W4573">
        <v>479745</v>
      </c>
      <c r="X4573" t="s">
        <v>18583</v>
      </c>
      <c r="Y4573">
        <v>863</v>
      </c>
      <c r="Z4573">
        <v>639</v>
      </c>
      <c r="AA4573">
        <v>1</v>
      </c>
      <c r="AB4573" s="2" t="s">
        <v>18584</v>
      </c>
    </row>
    <row r="4574" spans="1:28" x14ac:dyDescent="0.3">
      <c r="A4574" t="s">
        <v>28</v>
      </c>
      <c r="B4574" t="s">
        <v>29</v>
      </c>
      <c r="C4574" t="s">
        <v>148</v>
      </c>
      <c r="D4574" t="s">
        <v>45</v>
      </c>
      <c r="E4574" t="s">
        <v>46</v>
      </c>
      <c r="F4574" t="s">
        <v>113</v>
      </c>
      <c r="G4574">
        <v>17</v>
      </c>
      <c r="H4574">
        <v>422376</v>
      </c>
      <c r="I4574" t="s">
        <v>58</v>
      </c>
      <c r="J4574" s="1">
        <v>45300</v>
      </c>
      <c r="K4574">
        <v>950</v>
      </c>
      <c r="L4574" t="s">
        <v>18585</v>
      </c>
      <c r="M4574" t="s">
        <v>366</v>
      </c>
      <c r="N4574" t="s">
        <v>18586</v>
      </c>
      <c r="O4574" t="s">
        <v>18587</v>
      </c>
      <c r="P4574" t="s">
        <v>39</v>
      </c>
      <c r="Q4574">
        <v>3</v>
      </c>
      <c r="R4574" t="s">
        <v>88</v>
      </c>
      <c r="S4574" t="s">
        <v>63</v>
      </c>
      <c r="T4574">
        <v>56686</v>
      </c>
      <c r="U4574" s="1">
        <v>45380</v>
      </c>
      <c r="V4574" t="s">
        <v>72</v>
      </c>
      <c r="W4574">
        <v>258119</v>
      </c>
      <c r="X4574" t="s">
        <v>18588</v>
      </c>
      <c r="Y4574">
        <v>657</v>
      </c>
      <c r="Z4574">
        <v>1150</v>
      </c>
      <c r="AA4574">
        <v>7</v>
      </c>
      <c r="AB4574">
        <v>3220</v>
      </c>
    </row>
    <row r="4575" spans="1:28" x14ac:dyDescent="0.3">
      <c r="A4575" t="s">
        <v>28</v>
      </c>
      <c r="B4575" t="s">
        <v>29</v>
      </c>
      <c r="C4575" t="s">
        <v>54</v>
      </c>
      <c r="D4575" t="s">
        <v>291</v>
      </c>
      <c r="E4575" t="s">
        <v>32</v>
      </c>
      <c r="F4575" t="s">
        <v>175</v>
      </c>
      <c r="G4575">
        <v>37</v>
      </c>
      <c r="H4575">
        <v>436340</v>
      </c>
      <c r="I4575" t="s">
        <v>34</v>
      </c>
      <c r="J4575" s="1">
        <v>45250</v>
      </c>
      <c r="K4575">
        <v>950</v>
      </c>
      <c r="L4575" t="s">
        <v>18589</v>
      </c>
      <c r="M4575" t="s">
        <v>731</v>
      </c>
      <c r="N4575" t="s">
        <v>18590</v>
      </c>
      <c r="O4575" t="s">
        <v>18591</v>
      </c>
      <c r="P4575" t="s">
        <v>51</v>
      </c>
      <c r="Q4575">
        <v>20</v>
      </c>
      <c r="R4575" t="s">
        <v>40</v>
      </c>
      <c r="S4575" t="s">
        <v>41</v>
      </c>
      <c r="T4575">
        <v>59457</v>
      </c>
      <c r="U4575" s="1">
        <v>45590</v>
      </c>
      <c r="V4575" t="s">
        <v>155</v>
      </c>
      <c r="W4575">
        <v>318769</v>
      </c>
      <c r="X4575" t="s">
        <v>18592</v>
      </c>
      <c r="Y4575">
        <v>833</v>
      </c>
      <c r="Z4575">
        <v>861</v>
      </c>
      <c r="AA4575">
        <v>4</v>
      </c>
      <c r="AB4575" s="2" t="s">
        <v>18593</v>
      </c>
    </row>
    <row r="4576" spans="1:28" x14ac:dyDescent="0.3">
      <c r="A4576" t="s">
        <v>28</v>
      </c>
      <c r="B4576" t="s">
        <v>29</v>
      </c>
      <c r="C4576" t="s">
        <v>193</v>
      </c>
      <c r="D4576" t="s">
        <v>611</v>
      </c>
      <c r="E4576" t="s">
        <v>56</v>
      </c>
      <c r="F4576" t="s">
        <v>175</v>
      </c>
      <c r="G4576">
        <v>63</v>
      </c>
      <c r="H4576">
        <v>426085</v>
      </c>
      <c r="I4576" t="s">
        <v>58</v>
      </c>
      <c r="J4576" s="1">
        <v>44885</v>
      </c>
      <c r="K4576">
        <v>1300</v>
      </c>
      <c r="L4576" t="s">
        <v>18594</v>
      </c>
      <c r="M4576" t="s">
        <v>2538</v>
      </c>
      <c r="N4576" t="s">
        <v>18595</v>
      </c>
      <c r="O4576" t="s">
        <v>18596</v>
      </c>
      <c r="P4576" t="s">
        <v>39</v>
      </c>
      <c r="Q4576">
        <v>18</v>
      </c>
      <c r="R4576" t="s">
        <v>40</v>
      </c>
      <c r="S4576" t="s">
        <v>41</v>
      </c>
      <c r="T4576">
        <v>55255</v>
      </c>
      <c r="U4576" s="1">
        <v>45361</v>
      </c>
      <c r="V4576" t="s">
        <v>72</v>
      </c>
      <c r="W4576">
        <v>905237</v>
      </c>
      <c r="X4576" t="s">
        <v>18597</v>
      </c>
      <c r="Y4576">
        <v>436</v>
      </c>
      <c r="Z4576">
        <v>1375</v>
      </c>
      <c r="AA4576">
        <v>5</v>
      </c>
      <c r="AB4576">
        <v>2750</v>
      </c>
    </row>
    <row r="4577" spans="1:28" x14ac:dyDescent="0.3">
      <c r="A4577" t="s">
        <v>28</v>
      </c>
      <c r="B4577" t="s">
        <v>29</v>
      </c>
      <c r="C4577" t="s">
        <v>54</v>
      </c>
      <c r="D4577" t="s">
        <v>187</v>
      </c>
      <c r="E4577" t="s">
        <v>56</v>
      </c>
      <c r="F4577" t="s">
        <v>33</v>
      </c>
      <c r="G4577">
        <v>76</v>
      </c>
      <c r="H4577">
        <v>416741</v>
      </c>
      <c r="I4577" t="s">
        <v>58</v>
      </c>
      <c r="J4577" s="1">
        <v>44600</v>
      </c>
      <c r="K4577">
        <v>1400</v>
      </c>
      <c r="L4577" t="s">
        <v>18598</v>
      </c>
      <c r="M4577" t="s">
        <v>137</v>
      </c>
      <c r="N4577" t="s">
        <v>18599</v>
      </c>
      <c r="O4577" t="s">
        <v>18600</v>
      </c>
      <c r="P4577" t="s">
        <v>71</v>
      </c>
      <c r="Q4577">
        <v>17</v>
      </c>
      <c r="R4577" t="s">
        <v>40</v>
      </c>
      <c r="S4577" t="s">
        <v>41</v>
      </c>
      <c r="T4577">
        <v>97639</v>
      </c>
      <c r="U4577" s="1">
        <v>45338</v>
      </c>
      <c r="V4577" t="s">
        <v>119</v>
      </c>
      <c r="W4577">
        <v>231850</v>
      </c>
      <c r="X4577" t="s">
        <v>18601</v>
      </c>
      <c r="Y4577">
        <v>384</v>
      </c>
      <c r="Z4577">
        <v>2155</v>
      </c>
      <c r="AA4577">
        <v>7</v>
      </c>
      <c r="AB4577">
        <v>6034</v>
      </c>
    </row>
    <row r="4578" spans="1:28" x14ac:dyDescent="0.3">
      <c r="A4578" t="s">
        <v>28</v>
      </c>
      <c r="B4578" t="s">
        <v>29</v>
      </c>
      <c r="C4578" t="s">
        <v>148</v>
      </c>
      <c r="D4578" t="s">
        <v>566</v>
      </c>
      <c r="E4578" t="s">
        <v>32</v>
      </c>
      <c r="F4578" t="s">
        <v>113</v>
      </c>
      <c r="G4578">
        <v>29</v>
      </c>
      <c r="H4578">
        <v>419381</v>
      </c>
      <c r="I4578" t="s">
        <v>58</v>
      </c>
      <c r="J4578" s="1">
        <v>44058</v>
      </c>
      <c r="K4578">
        <v>950</v>
      </c>
      <c r="L4578" t="s">
        <v>18602</v>
      </c>
      <c r="M4578" t="s">
        <v>596</v>
      </c>
      <c r="N4578" t="s">
        <v>18603</v>
      </c>
      <c r="O4578" t="s">
        <v>18604</v>
      </c>
      <c r="P4578" t="s">
        <v>71</v>
      </c>
      <c r="Q4578">
        <v>6</v>
      </c>
      <c r="R4578" t="s">
        <v>40</v>
      </c>
      <c r="S4578" t="s">
        <v>41</v>
      </c>
      <c r="T4578">
        <v>44604</v>
      </c>
      <c r="U4578" s="1">
        <v>45473</v>
      </c>
      <c r="V4578" t="s">
        <v>52</v>
      </c>
      <c r="W4578">
        <v>399263</v>
      </c>
      <c r="X4578" t="s">
        <v>18605</v>
      </c>
      <c r="Y4578">
        <v>965</v>
      </c>
      <c r="Z4578">
        <v>1956</v>
      </c>
      <c r="AA4578">
        <v>4</v>
      </c>
      <c r="AB4578" s="2" t="s">
        <v>18606</v>
      </c>
    </row>
    <row r="4579" spans="1:28" x14ac:dyDescent="0.3">
      <c r="A4579" t="s">
        <v>28</v>
      </c>
      <c r="B4579" t="s">
        <v>29</v>
      </c>
      <c r="C4579" t="s">
        <v>66</v>
      </c>
      <c r="D4579" t="s">
        <v>560</v>
      </c>
      <c r="E4579" t="s">
        <v>56</v>
      </c>
      <c r="F4579" t="s">
        <v>57</v>
      </c>
      <c r="G4579">
        <v>49</v>
      </c>
      <c r="H4579">
        <v>438228</v>
      </c>
      <c r="I4579" t="s">
        <v>34</v>
      </c>
      <c r="J4579" s="1">
        <v>45290</v>
      </c>
      <c r="K4579">
        <v>1400</v>
      </c>
      <c r="L4579" t="s">
        <v>8735</v>
      </c>
      <c r="M4579" t="s">
        <v>1244</v>
      </c>
      <c r="N4579" t="s">
        <v>18607</v>
      </c>
      <c r="O4579" t="s">
        <v>18608</v>
      </c>
      <c r="P4579" t="s">
        <v>51</v>
      </c>
      <c r="Q4579">
        <v>9</v>
      </c>
      <c r="R4579" t="s">
        <v>88</v>
      </c>
      <c r="S4579" t="s">
        <v>118</v>
      </c>
      <c r="T4579">
        <v>55603</v>
      </c>
      <c r="U4579" s="1">
        <v>45602</v>
      </c>
      <c r="V4579" t="s">
        <v>42</v>
      </c>
      <c r="W4579">
        <v>751859</v>
      </c>
      <c r="X4579" t="s">
        <v>9281</v>
      </c>
      <c r="Y4579">
        <v>539</v>
      </c>
      <c r="Z4579">
        <v>509</v>
      </c>
      <c r="AA4579">
        <v>1</v>
      </c>
      <c r="AB4579" s="2" t="s">
        <v>18609</v>
      </c>
    </row>
    <row r="4580" spans="1:28" x14ac:dyDescent="0.3">
      <c r="A4580" t="s">
        <v>28</v>
      </c>
      <c r="B4580" t="s">
        <v>29</v>
      </c>
      <c r="C4580" t="s">
        <v>66</v>
      </c>
      <c r="D4580" t="s">
        <v>349</v>
      </c>
      <c r="E4580" t="s">
        <v>56</v>
      </c>
      <c r="F4580" t="s">
        <v>150</v>
      </c>
      <c r="G4580">
        <v>21</v>
      </c>
      <c r="H4580">
        <v>412068</v>
      </c>
      <c r="I4580" t="s">
        <v>58</v>
      </c>
      <c r="J4580" s="1">
        <v>45426</v>
      </c>
      <c r="K4580">
        <v>950</v>
      </c>
      <c r="L4580" t="s">
        <v>18610</v>
      </c>
      <c r="M4580" t="s">
        <v>263</v>
      </c>
      <c r="N4580" t="s">
        <v>18611</v>
      </c>
      <c r="O4580" t="s">
        <v>18612</v>
      </c>
      <c r="P4580" t="s">
        <v>39</v>
      </c>
      <c r="Q4580">
        <v>16</v>
      </c>
      <c r="R4580" t="s">
        <v>88</v>
      </c>
      <c r="S4580" t="s">
        <v>79</v>
      </c>
      <c r="T4580">
        <v>39170</v>
      </c>
      <c r="U4580" s="1">
        <v>45579</v>
      </c>
      <c r="V4580" t="s">
        <v>155</v>
      </c>
      <c r="W4580">
        <v>462899</v>
      </c>
      <c r="X4580" t="s">
        <v>18613</v>
      </c>
      <c r="Y4580">
        <v>963</v>
      </c>
      <c r="Z4580">
        <v>1837</v>
      </c>
      <c r="AA4580">
        <v>5</v>
      </c>
      <c r="AB4580">
        <v>3674</v>
      </c>
    </row>
    <row r="4581" spans="1:28" x14ac:dyDescent="0.3">
      <c r="A4581" t="s">
        <v>28</v>
      </c>
      <c r="B4581" t="s">
        <v>29</v>
      </c>
      <c r="C4581" t="s">
        <v>44</v>
      </c>
      <c r="D4581" t="s">
        <v>349</v>
      </c>
      <c r="E4581" t="s">
        <v>46</v>
      </c>
      <c r="F4581" t="s">
        <v>355</v>
      </c>
      <c r="G4581">
        <v>14</v>
      </c>
      <c r="H4581">
        <v>413914</v>
      </c>
      <c r="I4581" t="s">
        <v>34</v>
      </c>
      <c r="J4581" s="1">
        <v>44588</v>
      </c>
      <c r="K4581">
        <v>1100</v>
      </c>
      <c r="L4581" t="s">
        <v>5408</v>
      </c>
      <c r="M4581" t="s">
        <v>1147</v>
      </c>
      <c r="N4581" t="s">
        <v>18614</v>
      </c>
      <c r="O4581" t="s">
        <v>18615</v>
      </c>
      <c r="P4581" t="s">
        <v>71</v>
      </c>
      <c r="Q4581">
        <v>18</v>
      </c>
      <c r="R4581" t="s">
        <v>40</v>
      </c>
      <c r="S4581" t="s">
        <v>63</v>
      </c>
      <c r="T4581">
        <v>90501</v>
      </c>
      <c r="U4581" s="1">
        <v>45411</v>
      </c>
      <c r="V4581" t="s">
        <v>80</v>
      </c>
      <c r="W4581">
        <v>307951</v>
      </c>
      <c r="X4581" t="s">
        <v>18616</v>
      </c>
      <c r="Y4581">
        <v>682</v>
      </c>
      <c r="Z4581">
        <v>926</v>
      </c>
      <c r="AA4581">
        <v>5</v>
      </c>
      <c r="AB4581">
        <v>1852</v>
      </c>
    </row>
    <row r="4582" spans="1:28" x14ac:dyDescent="0.3">
      <c r="A4582" t="s">
        <v>28</v>
      </c>
      <c r="B4582" t="s">
        <v>29</v>
      </c>
      <c r="C4582" t="s">
        <v>193</v>
      </c>
      <c r="D4582" t="s">
        <v>149</v>
      </c>
      <c r="E4582" t="s">
        <v>56</v>
      </c>
      <c r="F4582" t="s">
        <v>33</v>
      </c>
      <c r="G4582">
        <v>70</v>
      </c>
      <c r="H4582">
        <v>431463</v>
      </c>
      <c r="I4582" t="s">
        <v>34</v>
      </c>
      <c r="J4582" s="1">
        <v>45583</v>
      </c>
      <c r="K4582">
        <v>1300</v>
      </c>
      <c r="L4582" t="s">
        <v>18617</v>
      </c>
      <c r="M4582" t="s">
        <v>434</v>
      </c>
      <c r="N4582" t="s">
        <v>18618</v>
      </c>
      <c r="O4582" t="s">
        <v>18619</v>
      </c>
      <c r="P4582" t="s">
        <v>51</v>
      </c>
      <c r="Q4582">
        <v>20</v>
      </c>
      <c r="R4582" t="s">
        <v>40</v>
      </c>
      <c r="S4582" t="s">
        <v>79</v>
      </c>
      <c r="T4582">
        <v>99475</v>
      </c>
      <c r="U4582" s="1">
        <v>45420</v>
      </c>
      <c r="V4582" t="s">
        <v>140</v>
      </c>
      <c r="W4582">
        <v>865853</v>
      </c>
      <c r="X4582" t="s">
        <v>18620</v>
      </c>
      <c r="Y4582">
        <v>535</v>
      </c>
      <c r="Z4582">
        <v>2107</v>
      </c>
      <c r="AA4582">
        <v>7</v>
      </c>
      <c r="AB4582">
        <v>5899.6</v>
      </c>
    </row>
    <row r="4583" spans="1:28" x14ac:dyDescent="0.3">
      <c r="A4583" t="s">
        <v>28</v>
      </c>
      <c r="B4583" t="s">
        <v>29</v>
      </c>
      <c r="C4583" t="s">
        <v>193</v>
      </c>
      <c r="D4583" t="s">
        <v>220</v>
      </c>
      <c r="E4583" t="s">
        <v>32</v>
      </c>
      <c r="F4583" t="s">
        <v>33</v>
      </c>
      <c r="G4583">
        <v>46</v>
      </c>
      <c r="H4583">
        <v>431628</v>
      </c>
      <c r="I4583" t="s">
        <v>34</v>
      </c>
      <c r="J4583" s="1">
        <v>44924</v>
      </c>
      <c r="K4583">
        <v>1300</v>
      </c>
      <c r="L4583" t="s">
        <v>18621</v>
      </c>
      <c r="M4583" t="s">
        <v>115</v>
      </c>
      <c r="N4583" t="s">
        <v>18622</v>
      </c>
      <c r="O4583" t="s">
        <v>18623</v>
      </c>
      <c r="P4583" t="s">
        <v>51</v>
      </c>
      <c r="Q4583">
        <v>10</v>
      </c>
      <c r="R4583" t="s">
        <v>40</v>
      </c>
      <c r="S4583" t="s">
        <v>79</v>
      </c>
      <c r="T4583">
        <v>87044</v>
      </c>
      <c r="U4583" s="1">
        <v>45300</v>
      </c>
      <c r="V4583" t="s">
        <v>111</v>
      </c>
      <c r="W4583">
        <v>775861</v>
      </c>
      <c r="X4583" t="s">
        <v>18624</v>
      </c>
      <c r="Y4583">
        <v>786</v>
      </c>
      <c r="Z4583">
        <v>2092</v>
      </c>
      <c r="AA4583">
        <v>1</v>
      </c>
      <c r="AB4583" s="2" t="s">
        <v>18625</v>
      </c>
    </row>
    <row r="4584" spans="1:28" x14ac:dyDescent="0.3">
      <c r="A4584" t="s">
        <v>28</v>
      </c>
      <c r="B4584" t="s">
        <v>29</v>
      </c>
      <c r="C4584" t="s">
        <v>148</v>
      </c>
      <c r="D4584" t="s">
        <v>98</v>
      </c>
      <c r="E4584" t="s">
        <v>56</v>
      </c>
      <c r="F4584" t="s">
        <v>355</v>
      </c>
      <c r="G4584">
        <v>95</v>
      </c>
      <c r="H4584">
        <v>415284</v>
      </c>
      <c r="I4584" t="s">
        <v>58</v>
      </c>
      <c r="J4584" s="1">
        <v>44136</v>
      </c>
      <c r="K4584">
        <v>1100</v>
      </c>
      <c r="L4584" t="s">
        <v>5628</v>
      </c>
      <c r="M4584" t="s">
        <v>85</v>
      </c>
      <c r="N4584" t="s">
        <v>18626</v>
      </c>
      <c r="O4584" t="s">
        <v>18627</v>
      </c>
      <c r="P4584" t="s">
        <v>39</v>
      </c>
      <c r="Q4584">
        <v>16</v>
      </c>
      <c r="R4584" t="s">
        <v>40</v>
      </c>
      <c r="S4584" t="s">
        <v>118</v>
      </c>
      <c r="T4584">
        <v>53739</v>
      </c>
      <c r="U4584" s="1">
        <v>45385</v>
      </c>
      <c r="V4584" t="s">
        <v>80</v>
      </c>
      <c r="W4584">
        <v>533901</v>
      </c>
      <c r="X4584" t="s">
        <v>18628</v>
      </c>
      <c r="Y4584">
        <v>595</v>
      </c>
      <c r="Z4584">
        <v>653</v>
      </c>
      <c r="AA4584">
        <v>2</v>
      </c>
      <c r="AB4584">
        <v>522.4</v>
      </c>
    </row>
    <row r="4585" spans="1:28" x14ac:dyDescent="0.3">
      <c r="A4585" t="s">
        <v>28</v>
      </c>
      <c r="B4585" t="s">
        <v>29</v>
      </c>
      <c r="C4585" t="s">
        <v>148</v>
      </c>
      <c r="D4585" t="s">
        <v>511</v>
      </c>
      <c r="E4585" t="s">
        <v>46</v>
      </c>
      <c r="F4585" t="s">
        <v>355</v>
      </c>
      <c r="G4585">
        <v>11</v>
      </c>
      <c r="H4585">
        <v>438718</v>
      </c>
      <c r="I4585" t="s">
        <v>58</v>
      </c>
      <c r="J4585" s="1">
        <v>44882</v>
      </c>
      <c r="K4585">
        <v>1200</v>
      </c>
      <c r="L4585" t="s">
        <v>18629</v>
      </c>
      <c r="M4585" t="s">
        <v>269</v>
      </c>
      <c r="N4585" t="s">
        <v>18630</v>
      </c>
      <c r="O4585" t="s">
        <v>18631</v>
      </c>
      <c r="P4585" t="s">
        <v>51</v>
      </c>
      <c r="Q4585">
        <v>9</v>
      </c>
      <c r="R4585" t="s">
        <v>88</v>
      </c>
      <c r="S4585" t="s">
        <v>79</v>
      </c>
      <c r="T4585">
        <v>91391</v>
      </c>
      <c r="U4585" s="1">
        <v>45500</v>
      </c>
      <c r="V4585" t="s">
        <v>126</v>
      </c>
      <c r="W4585">
        <v>706802</v>
      </c>
      <c r="X4585" t="s">
        <v>18632</v>
      </c>
      <c r="Y4585">
        <v>514</v>
      </c>
      <c r="Z4585">
        <v>1979</v>
      </c>
      <c r="AA4585">
        <v>6</v>
      </c>
      <c r="AB4585">
        <v>4749.6000000000004</v>
      </c>
    </row>
    <row r="4586" spans="1:28" x14ac:dyDescent="0.3">
      <c r="A4586" t="s">
        <v>28</v>
      </c>
      <c r="B4586" t="s">
        <v>29</v>
      </c>
      <c r="C4586" t="s">
        <v>44</v>
      </c>
      <c r="D4586" t="s">
        <v>566</v>
      </c>
      <c r="E4586" t="s">
        <v>32</v>
      </c>
      <c r="F4586" t="s">
        <v>113</v>
      </c>
      <c r="G4586">
        <v>90</v>
      </c>
      <c r="H4586">
        <v>408285</v>
      </c>
      <c r="I4586" t="s">
        <v>58</v>
      </c>
      <c r="J4586" s="1">
        <v>43903</v>
      </c>
      <c r="K4586">
        <v>1300</v>
      </c>
      <c r="L4586" t="s">
        <v>18633</v>
      </c>
      <c r="M4586" t="s">
        <v>144</v>
      </c>
      <c r="N4586" t="s">
        <v>18634</v>
      </c>
      <c r="O4586" t="s">
        <v>18635</v>
      </c>
      <c r="P4586" t="s">
        <v>87</v>
      </c>
      <c r="Q4586">
        <v>3</v>
      </c>
      <c r="R4586" t="s">
        <v>40</v>
      </c>
      <c r="S4586" t="s">
        <v>41</v>
      </c>
      <c r="T4586">
        <v>12576</v>
      </c>
      <c r="U4586" s="1">
        <v>45499</v>
      </c>
      <c r="V4586" t="s">
        <v>126</v>
      </c>
      <c r="W4586">
        <v>600665</v>
      </c>
      <c r="X4586" t="s">
        <v>18636</v>
      </c>
      <c r="Y4586">
        <v>775</v>
      </c>
      <c r="Z4586">
        <v>2896</v>
      </c>
      <c r="AA4586">
        <v>8</v>
      </c>
      <c r="AB4586">
        <v>9267.2000000000007</v>
      </c>
    </row>
    <row r="4587" spans="1:28" x14ac:dyDescent="0.3">
      <c r="A4587" t="s">
        <v>28</v>
      </c>
      <c r="B4587" t="s">
        <v>29</v>
      </c>
      <c r="C4587" t="s">
        <v>193</v>
      </c>
      <c r="D4587" t="s">
        <v>105</v>
      </c>
      <c r="E4587" t="s">
        <v>46</v>
      </c>
      <c r="F4587" t="s">
        <v>135</v>
      </c>
      <c r="G4587">
        <v>67</v>
      </c>
      <c r="H4587">
        <v>416500</v>
      </c>
      <c r="I4587" t="s">
        <v>58</v>
      </c>
      <c r="J4587" s="1">
        <v>44553</v>
      </c>
      <c r="K4587">
        <v>1200</v>
      </c>
      <c r="L4587" t="s">
        <v>6998</v>
      </c>
      <c r="M4587" t="s">
        <v>85</v>
      </c>
      <c r="N4587" t="s">
        <v>18637</v>
      </c>
      <c r="O4587">
        <f>1-800-172-4944</f>
        <v>-5915</v>
      </c>
      <c r="P4587" t="s">
        <v>71</v>
      </c>
      <c r="Q4587">
        <v>17</v>
      </c>
      <c r="R4587" t="s">
        <v>88</v>
      </c>
      <c r="S4587" t="s">
        <v>63</v>
      </c>
      <c r="T4587">
        <v>21561</v>
      </c>
      <c r="U4587" s="1">
        <v>45397</v>
      </c>
      <c r="V4587" t="s">
        <v>80</v>
      </c>
      <c r="W4587">
        <v>456956</v>
      </c>
      <c r="X4587" t="s">
        <v>5431</v>
      </c>
      <c r="Y4587">
        <v>667</v>
      </c>
      <c r="Z4587">
        <v>2531</v>
      </c>
      <c r="AA4587">
        <v>4</v>
      </c>
      <c r="AB4587" s="2" t="s">
        <v>18638</v>
      </c>
    </row>
    <row r="4588" spans="1:28" x14ac:dyDescent="0.3">
      <c r="A4588" t="s">
        <v>28</v>
      </c>
      <c r="B4588" t="s">
        <v>29</v>
      </c>
      <c r="C4588" t="s">
        <v>30</v>
      </c>
      <c r="D4588" t="s">
        <v>611</v>
      </c>
      <c r="E4588" t="s">
        <v>32</v>
      </c>
      <c r="F4588" t="s">
        <v>106</v>
      </c>
      <c r="G4588">
        <v>68</v>
      </c>
      <c r="H4588">
        <v>404600</v>
      </c>
      <c r="I4588" t="s">
        <v>34</v>
      </c>
      <c r="J4588" s="1">
        <v>45626</v>
      </c>
      <c r="K4588">
        <v>800</v>
      </c>
      <c r="L4588" t="s">
        <v>18639</v>
      </c>
      <c r="M4588" t="s">
        <v>552</v>
      </c>
      <c r="N4588" t="s">
        <v>18640</v>
      </c>
      <c r="O4588" t="s">
        <v>18641</v>
      </c>
      <c r="P4588" t="s">
        <v>87</v>
      </c>
      <c r="Q4588">
        <v>10</v>
      </c>
      <c r="R4588" t="s">
        <v>40</v>
      </c>
      <c r="S4588" t="s">
        <v>79</v>
      </c>
      <c r="T4588">
        <v>89344</v>
      </c>
      <c r="U4588" s="1">
        <v>45313</v>
      </c>
      <c r="V4588" t="s">
        <v>111</v>
      </c>
      <c r="W4588">
        <v>251341</v>
      </c>
      <c r="X4588" t="s">
        <v>11217</v>
      </c>
      <c r="Y4588">
        <v>235</v>
      </c>
      <c r="Z4588">
        <v>2910</v>
      </c>
      <c r="AA4588">
        <v>5</v>
      </c>
      <c r="AB4588">
        <v>5820</v>
      </c>
    </row>
    <row r="4589" spans="1:28" x14ac:dyDescent="0.3">
      <c r="A4589" t="s">
        <v>28</v>
      </c>
      <c r="B4589" t="s">
        <v>29</v>
      </c>
      <c r="C4589" t="s">
        <v>54</v>
      </c>
      <c r="D4589" t="s">
        <v>105</v>
      </c>
      <c r="E4589" t="s">
        <v>46</v>
      </c>
      <c r="F4589" t="s">
        <v>150</v>
      </c>
      <c r="G4589">
        <v>63</v>
      </c>
      <c r="H4589">
        <v>415470</v>
      </c>
      <c r="I4589" t="s">
        <v>34</v>
      </c>
      <c r="J4589" s="1">
        <v>45456</v>
      </c>
      <c r="K4589">
        <v>800</v>
      </c>
      <c r="L4589" t="s">
        <v>18642</v>
      </c>
      <c r="M4589" t="s">
        <v>269</v>
      </c>
      <c r="N4589" t="s">
        <v>18643</v>
      </c>
      <c r="O4589" t="s">
        <v>18644</v>
      </c>
      <c r="P4589" t="s">
        <v>87</v>
      </c>
      <c r="Q4589">
        <v>7</v>
      </c>
      <c r="R4589" t="s">
        <v>88</v>
      </c>
      <c r="S4589" t="s">
        <v>63</v>
      </c>
      <c r="T4589">
        <v>77589</v>
      </c>
      <c r="U4589" s="1">
        <v>45364</v>
      </c>
      <c r="V4589" t="s">
        <v>72</v>
      </c>
      <c r="W4589">
        <v>762753</v>
      </c>
      <c r="X4589" t="s">
        <v>18645</v>
      </c>
      <c r="Y4589">
        <v>308</v>
      </c>
      <c r="Z4589">
        <v>1478</v>
      </c>
      <c r="AA4589">
        <v>8</v>
      </c>
      <c r="AB4589">
        <v>4729.6000000000004</v>
      </c>
    </row>
    <row r="4590" spans="1:28" x14ac:dyDescent="0.3">
      <c r="A4590" t="s">
        <v>28</v>
      </c>
      <c r="B4590" t="s">
        <v>29</v>
      </c>
      <c r="C4590" t="s">
        <v>66</v>
      </c>
      <c r="D4590" t="s">
        <v>92</v>
      </c>
      <c r="E4590" t="s">
        <v>32</v>
      </c>
      <c r="F4590" t="s">
        <v>33</v>
      </c>
      <c r="G4590">
        <v>18</v>
      </c>
      <c r="H4590">
        <v>427142</v>
      </c>
      <c r="I4590" t="s">
        <v>58</v>
      </c>
      <c r="J4590" s="1">
        <v>45040</v>
      </c>
      <c r="K4590">
        <v>1400</v>
      </c>
      <c r="L4590" t="s">
        <v>18646</v>
      </c>
      <c r="M4590" t="s">
        <v>423</v>
      </c>
      <c r="N4590" t="s">
        <v>18647</v>
      </c>
      <c r="O4590" t="s">
        <v>18648</v>
      </c>
      <c r="P4590" t="s">
        <v>71</v>
      </c>
      <c r="Q4590">
        <v>17</v>
      </c>
      <c r="R4590" t="s">
        <v>40</v>
      </c>
      <c r="S4590" t="s">
        <v>63</v>
      </c>
      <c r="T4590">
        <v>85439</v>
      </c>
      <c r="U4590" s="1">
        <v>45372</v>
      </c>
      <c r="V4590" t="s">
        <v>72</v>
      </c>
      <c r="W4590">
        <v>111150</v>
      </c>
      <c r="X4590" t="s">
        <v>18649</v>
      </c>
      <c r="Y4590">
        <v>288</v>
      </c>
      <c r="Z4590">
        <v>2335</v>
      </c>
      <c r="AA4590">
        <v>4</v>
      </c>
      <c r="AB4590">
        <v>3736</v>
      </c>
    </row>
    <row r="4591" spans="1:28" x14ac:dyDescent="0.3">
      <c r="A4591" t="s">
        <v>28</v>
      </c>
      <c r="B4591" t="s">
        <v>29</v>
      </c>
      <c r="C4591" t="s">
        <v>193</v>
      </c>
      <c r="D4591" t="s">
        <v>220</v>
      </c>
      <c r="E4591" t="s">
        <v>32</v>
      </c>
      <c r="F4591" t="s">
        <v>135</v>
      </c>
      <c r="G4591">
        <v>64</v>
      </c>
      <c r="H4591">
        <v>417528</v>
      </c>
      <c r="I4591" t="s">
        <v>34</v>
      </c>
      <c r="J4591" s="1">
        <v>44603</v>
      </c>
      <c r="K4591">
        <v>1300</v>
      </c>
      <c r="L4591" t="s">
        <v>18650</v>
      </c>
      <c r="M4591" t="s">
        <v>1007</v>
      </c>
      <c r="N4591" t="s">
        <v>18651</v>
      </c>
      <c r="O4591" t="s">
        <v>18652</v>
      </c>
      <c r="P4591" t="s">
        <v>39</v>
      </c>
      <c r="Q4591">
        <v>14</v>
      </c>
      <c r="R4591" t="s">
        <v>88</v>
      </c>
      <c r="S4591" t="s">
        <v>79</v>
      </c>
      <c r="T4591">
        <v>39023</v>
      </c>
      <c r="U4591" s="1">
        <v>45481</v>
      </c>
      <c r="V4591" t="s">
        <v>126</v>
      </c>
      <c r="W4591">
        <v>409911</v>
      </c>
      <c r="X4591" t="s">
        <v>18653</v>
      </c>
      <c r="Y4591">
        <v>579</v>
      </c>
      <c r="Z4591">
        <v>2977</v>
      </c>
      <c r="AA4591">
        <v>6</v>
      </c>
      <c r="AB4591">
        <v>7144.8</v>
      </c>
    </row>
    <row r="4592" spans="1:28" x14ac:dyDescent="0.3">
      <c r="A4592" t="s">
        <v>28</v>
      </c>
      <c r="B4592" t="s">
        <v>29</v>
      </c>
      <c r="C4592" t="s">
        <v>54</v>
      </c>
      <c r="D4592" t="s">
        <v>611</v>
      </c>
      <c r="E4592" t="s">
        <v>46</v>
      </c>
      <c r="F4592" t="s">
        <v>106</v>
      </c>
      <c r="G4592">
        <v>11</v>
      </c>
      <c r="H4592">
        <v>420798</v>
      </c>
      <c r="I4592" t="s">
        <v>34</v>
      </c>
      <c r="J4592" s="1">
        <v>44375</v>
      </c>
      <c r="K4592">
        <v>1100</v>
      </c>
      <c r="L4592" t="s">
        <v>18654</v>
      </c>
      <c r="M4592" t="s">
        <v>1118</v>
      </c>
      <c r="N4592" t="s">
        <v>18655</v>
      </c>
      <c r="O4592">
        <v>8510044691</v>
      </c>
      <c r="P4592" t="s">
        <v>39</v>
      </c>
      <c r="Q4592">
        <v>10</v>
      </c>
      <c r="R4592" t="s">
        <v>88</v>
      </c>
      <c r="S4592" t="s">
        <v>41</v>
      </c>
      <c r="T4592">
        <v>14000</v>
      </c>
      <c r="U4592" s="1">
        <v>45345</v>
      </c>
      <c r="V4592" t="s">
        <v>119</v>
      </c>
      <c r="W4592">
        <v>939304</v>
      </c>
      <c r="X4592" t="s">
        <v>18656</v>
      </c>
      <c r="Y4592">
        <v>772</v>
      </c>
      <c r="Z4592">
        <v>2815</v>
      </c>
      <c r="AA4592">
        <v>8</v>
      </c>
      <c r="AB4592">
        <v>9008</v>
      </c>
    </row>
    <row r="4593" spans="1:28" x14ac:dyDescent="0.3">
      <c r="A4593" t="s">
        <v>28</v>
      </c>
      <c r="B4593" t="s">
        <v>29</v>
      </c>
      <c r="C4593" t="s">
        <v>44</v>
      </c>
      <c r="D4593" t="s">
        <v>220</v>
      </c>
      <c r="E4593" t="s">
        <v>56</v>
      </c>
      <c r="F4593" t="s">
        <v>83</v>
      </c>
      <c r="G4593">
        <v>60</v>
      </c>
      <c r="H4593">
        <v>428152</v>
      </c>
      <c r="I4593" t="s">
        <v>34</v>
      </c>
      <c r="J4593" s="1">
        <v>44313</v>
      </c>
      <c r="K4593">
        <v>1300</v>
      </c>
      <c r="L4593" t="s">
        <v>18657</v>
      </c>
      <c r="M4593" t="s">
        <v>129</v>
      </c>
      <c r="N4593" t="s">
        <v>18658</v>
      </c>
      <c r="O4593" t="s">
        <v>18659</v>
      </c>
      <c r="P4593" t="s">
        <v>87</v>
      </c>
      <c r="Q4593">
        <v>15</v>
      </c>
      <c r="R4593" t="s">
        <v>88</v>
      </c>
      <c r="S4593" t="s">
        <v>118</v>
      </c>
      <c r="T4593">
        <v>62365</v>
      </c>
      <c r="U4593" s="1">
        <v>45363</v>
      </c>
      <c r="V4593" t="s">
        <v>72</v>
      </c>
      <c r="W4593">
        <v>319831</v>
      </c>
      <c r="X4593" t="s">
        <v>18660</v>
      </c>
      <c r="Y4593">
        <v>961</v>
      </c>
      <c r="Z4593">
        <v>1955</v>
      </c>
      <c r="AA4593">
        <v>5</v>
      </c>
      <c r="AB4593">
        <v>3910</v>
      </c>
    </row>
    <row r="4594" spans="1:28" x14ac:dyDescent="0.3">
      <c r="A4594" t="s">
        <v>28</v>
      </c>
      <c r="B4594" t="s">
        <v>29</v>
      </c>
      <c r="C4594" t="s">
        <v>44</v>
      </c>
      <c r="D4594" t="s">
        <v>170</v>
      </c>
      <c r="E4594" t="s">
        <v>46</v>
      </c>
      <c r="F4594" t="s">
        <v>106</v>
      </c>
      <c r="G4594">
        <v>26</v>
      </c>
      <c r="H4594">
        <v>405701</v>
      </c>
      <c r="I4594" t="s">
        <v>34</v>
      </c>
      <c r="J4594" s="1">
        <v>44220</v>
      </c>
      <c r="K4594">
        <v>1300</v>
      </c>
      <c r="L4594" t="s">
        <v>18661</v>
      </c>
      <c r="M4594" t="s">
        <v>129</v>
      </c>
      <c r="N4594" t="s">
        <v>18662</v>
      </c>
      <c r="O4594" t="s">
        <v>18663</v>
      </c>
      <c r="P4594" t="s">
        <v>87</v>
      </c>
      <c r="Q4594">
        <v>9</v>
      </c>
      <c r="R4594" t="s">
        <v>88</v>
      </c>
      <c r="S4594" t="s">
        <v>79</v>
      </c>
      <c r="T4594">
        <v>26136</v>
      </c>
      <c r="U4594" s="1">
        <v>45504</v>
      </c>
      <c r="V4594" t="s">
        <v>126</v>
      </c>
      <c r="W4594">
        <v>231329</v>
      </c>
      <c r="X4594" t="s">
        <v>18664</v>
      </c>
      <c r="Y4594">
        <v>918</v>
      </c>
      <c r="Z4594">
        <v>2036</v>
      </c>
      <c r="AA4594">
        <v>4</v>
      </c>
      <c r="AB4594" s="2" t="s">
        <v>18665</v>
      </c>
    </row>
    <row r="4595" spans="1:28" x14ac:dyDescent="0.3">
      <c r="A4595" t="s">
        <v>28</v>
      </c>
      <c r="B4595" t="s">
        <v>29</v>
      </c>
      <c r="C4595" t="s">
        <v>91</v>
      </c>
      <c r="D4595" t="s">
        <v>338</v>
      </c>
      <c r="E4595" t="s">
        <v>46</v>
      </c>
      <c r="F4595" t="s">
        <v>57</v>
      </c>
      <c r="G4595">
        <v>59</v>
      </c>
      <c r="H4595">
        <v>403074</v>
      </c>
      <c r="I4595" t="s">
        <v>34</v>
      </c>
      <c r="J4595" s="1">
        <v>45061</v>
      </c>
      <c r="K4595">
        <v>1300</v>
      </c>
      <c r="L4595" t="s">
        <v>18666</v>
      </c>
      <c r="M4595" t="s">
        <v>108</v>
      </c>
      <c r="N4595" t="s">
        <v>18667</v>
      </c>
      <c r="O4595" t="s">
        <v>18668</v>
      </c>
      <c r="P4595" t="s">
        <v>39</v>
      </c>
      <c r="Q4595">
        <v>10</v>
      </c>
      <c r="R4595" t="s">
        <v>88</v>
      </c>
      <c r="S4595" t="s">
        <v>79</v>
      </c>
      <c r="T4595">
        <v>19022</v>
      </c>
      <c r="U4595" s="1">
        <v>45604</v>
      </c>
      <c r="V4595" t="s">
        <v>42</v>
      </c>
      <c r="W4595">
        <v>293266</v>
      </c>
      <c r="X4595" t="s">
        <v>18669</v>
      </c>
      <c r="Y4595">
        <v>490</v>
      </c>
      <c r="Z4595">
        <v>2771</v>
      </c>
      <c r="AA4595">
        <v>8</v>
      </c>
      <c r="AB4595">
        <v>8867.2000000000007</v>
      </c>
    </row>
    <row r="4596" spans="1:28" x14ac:dyDescent="0.3">
      <c r="A4596" t="s">
        <v>28</v>
      </c>
      <c r="B4596" t="s">
        <v>29</v>
      </c>
      <c r="C4596" t="s">
        <v>54</v>
      </c>
      <c r="D4596" t="s">
        <v>163</v>
      </c>
      <c r="E4596" t="s">
        <v>46</v>
      </c>
      <c r="F4596" t="s">
        <v>135</v>
      </c>
      <c r="G4596">
        <v>58</v>
      </c>
      <c r="H4596">
        <v>428684</v>
      </c>
      <c r="I4596" t="s">
        <v>58</v>
      </c>
      <c r="J4596" s="1">
        <v>43895</v>
      </c>
      <c r="K4596">
        <v>950</v>
      </c>
      <c r="L4596" t="s">
        <v>18670</v>
      </c>
      <c r="M4596" t="s">
        <v>1356</v>
      </c>
      <c r="N4596" t="s">
        <v>18671</v>
      </c>
      <c r="O4596" t="s">
        <v>18672</v>
      </c>
      <c r="P4596" t="s">
        <v>51</v>
      </c>
      <c r="Q4596">
        <v>18</v>
      </c>
      <c r="R4596" t="s">
        <v>88</v>
      </c>
      <c r="S4596" t="s">
        <v>63</v>
      </c>
      <c r="T4596">
        <v>73515</v>
      </c>
      <c r="U4596" s="1">
        <v>45346</v>
      </c>
      <c r="V4596" t="s">
        <v>119</v>
      </c>
      <c r="W4596">
        <v>960042</v>
      </c>
      <c r="X4596" t="s">
        <v>1137</v>
      </c>
      <c r="Y4596">
        <v>403</v>
      </c>
      <c r="Z4596">
        <v>1051</v>
      </c>
      <c r="AA4596">
        <v>5</v>
      </c>
      <c r="AB4596">
        <v>2102</v>
      </c>
    </row>
    <row r="4597" spans="1:28" x14ac:dyDescent="0.3">
      <c r="A4597" t="s">
        <v>28</v>
      </c>
      <c r="B4597" t="s">
        <v>29</v>
      </c>
      <c r="C4597" t="s">
        <v>91</v>
      </c>
      <c r="D4597" t="s">
        <v>74</v>
      </c>
      <c r="E4597" t="s">
        <v>32</v>
      </c>
      <c r="F4597" t="s">
        <v>106</v>
      </c>
      <c r="G4597">
        <v>100</v>
      </c>
      <c r="H4597">
        <v>406387</v>
      </c>
      <c r="I4597" t="s">
        <v>34</v>
      </c>
      <c r="J4597" s="1">
        <v>45530</v>
      </c>
      <c r="K4597">
        <v>1400</v>
      </c>
      <c r="L4597" t="s">
        <v>6111</v>
      </c>
      <c r="M4597" t="s">
        <v>49</v>
      </c>
      <c r="N4597" t="s">
        <v>18673</v>
      </c>
      <c r="O4597">
        <v>8327319608</v>
      </c>
      <c r="P4597" t="s">
        <v>39</v>
      </c>
      <c r="Q4597">
        <v>17</v>
      </c>
      <c r="R4597" t="s">
        <v>40</v>
      </c>
      <c r="S4597" t="s">
        <v>41</v>
      </c>
      <c r="T4597">
        <v>66599</v>
      </c>
      <c r="U4597" s="1">
        <v>45571</v>
      </c>
      <c r="V4597" t="s">
        <v>155</v>
      </c>
      <c r="W4597">
        <v>335035</v>
      </c>
      <c r="X4597" t="s">
        <v>18674</v>
      </c>
      <c r="Y4597">
        <v>920</v>
      </c>
      <c r="Z4597">
        <v>2874</v>
      </c>
      <c r="AA4597">
        <v>7</v>
      </c>
      <c r="AB4597" s="2" t="s">
        <v>18675</v>
      </c>
    </row>
    <row r="4598" spans="1:28" x14ac:dyDescent="0.3">
      <c r="A4598" t="s">
        <v>28</v>
      </c>
      <c r="B4598" t="s">
        <v>29</v>
      </c>
      <c r="C4598" t="s">
        <v>193</v>
      </c>
      <c r="D4598" t="s">
        <v>98</v>
      </c>
      <c r="E4598" t="s">
        <v>46</v>
      </c>
      <c r="F4598" t="s">
        <v>150</v>
      </c>
      <c r="G4598">
        <v>93</v>
      </c>
      <c r="H4598">
        <v>438185</v>
      </c>
      <c r="I4598" t="s">
        <v>34</v>
      </c>
      <c r="J4598" s="1">
        <v>44349</v>
      </c>
      <c r="K4598">
        <v>1200</v>
      </c>
      <c r="L4598" t="s">
        <v>18676</v>
      </c>
      <c r="M4598" t="s">
        <v>1198</v>
      </c>
      <c r="N4598" t="s">
        <v>18677</v>
      </c>
      <c r="O4598" t="s">
        <v>18678</v>
      </c>
      <c r="P4598" t="s">
        <v>71</v>
      </c>
      <c r="Q4598">
        <v>16</v>
      </c>
      <c r="R4598" t="s">
        <v>88</v>
      </c>
      <c r="S4598" t="s">
        <v>63</v>
      </c>
      <c r="T4598">
        <v>33805</v>
      </c>
      <c r="U4598" s="1">
        <v>45423</v>
      </c>
      <c r="V4598" t="s">
        <v>140</v>
      </c>
      <c r="W4598">
        <v>103677</v>
      </c>
      <c r="X4598" t="s">
        <v>18679</v>
      </c>
      <c r="Y4598">
        <v>931</v>
      </c>
      <c r="Z4598">
        <v>2201</v>
      </c>
      <c r="AA4598">
        <v>4</v>
      </c>
      <c r="AB4598" s="2" t="s">
        <v>18680</v>
      </c>
    </row>
    <row r="4599" spans="1:28" x14ac:dyDescent="0.3">
      <c r="A4599" t="s">
        <v>28</v>
      </c>
      <c r="B4599" t="s">
        <v>29</v>
      </c>
      <c r="C4599" t="s">
        <v>44</v>
      </c>
      <c r="D4599" t="s">
        <v>92</v>
      </c>
      <c r="E4599" t="s">
        <v>46</v>
      </c>
      <c r="F4599" t="s">
        <v>83</v>
      </c>
      <c r="G4599">
        <v>91</v>
      </c>
      <c r="H4599">
        <v>401076</v>
      </c>
      <c r="I4599" t="s">
        <v>58</v>
      </c>
      <c r="J4599" s="1">
        <v>44267</v>
      </c>
      <c r="K4599">
        <v>1100</v>
      </c>
      <c r="L4599" t="s">
        <v>18681</v>
      </c>
      <c r="M4599" t="s">
        <v>428</v>
      </c>
      <c r="N4599" t="s">
        <v>18682</v>
      </c>
      <c r="O4599" t="s">
        <v>18683</v>
      </c>
      <c r="P4599" t="s">
        <v>51</v>
      </c>
      <c r="Q4599">
        <v>18</v>
      </c>
      <c r="R4599" t="s">
        <v>40</v>
      </c>
      <c r="S4599" t="s">
        <v>118</v>
      </c>
      <c r="T4599">
        <v>25594</v>
      </c>
      <c r="U4599" s="1">
        <v>45305</v>
      </c>
      <c r="V4599" t="s">
        <v>111</v>
      </c>
      <c r="W4599">
        <v>454376</v>
      </c>
      <c r="X4599" t="s">
        <v>18684</v>
      </c>
      <c r="Y4599">
        <v>234</v>
      </c>
      <c r="Z4599">
        <v>1118</v>
      </c>
      <c r="AA4599">
        <v>3</v>
      </c>
      <c r="AB4599" s="2" t="s">
        <v>3464</v>
      </c>
    </row>
    <row r="4600" spans="1:28" x14ac:dyDescent="0.3">
      <c r="A4600" t="s">
        <v>28</v>
      </c>
      <c r="B4600" t="s">
        <v>29</v>
      </c>
      <c r="C4600" t="s">
        <v>66</v>
      </c>
      <c r="D4600" t="s">
        <v>317</v>
      </c>
      <c r="E4600" t="s">
        <v>32</v>
      </c>
      <c r="F4600" t="s">
        <v>47</v>
      </c>
      <c r="G4600">
        <v>16</v>
      </c>
      <c r="H4600">
        <v>434686</v>
      </c>
      <c r="I4600" t="s">
        <v>58</v>
      </c>
      <c r="J4600" s="1">
        <v>44202</v>
      </c>
      <c r="K4600">
        <v>1000</v>
      </c>
      <c r="L4600" t="s">
        <v>18685</v>
      </c>
      <c r="M4600" t="s">
        <v>1291</v>
      </c>
      <c r="N4600" t="s">
        <v>18686</v>
      </c>
      <c r="O4600" t="s">
        <v>18687</v>
      </c>
      <c r="P4600" t="s">
        <v>51</v>
      </c>
      <c r="Q4600">
        <v>9</v>
      </c>
      <c r="R4600" t="s">
        <v>40</v>
      </c>
      <c r="S4600" t="s">
        <v>79</v>
      </c>
      <c r="T4600">
        <v>11643</v>
      </c>
      <c r="U4600" s="1">
        <v>45501</v>
      </c>
      <c r="V4600" t="s">
        <v>126</v>
      </c>
      <c r="W4600">
        <v>211550</v>
      </c>
      <c r="X4600" t="s">
        <v>18688</v>
      </c>
      <c r="Y4600">
        <v>849</v>
      </c>
      <c r="Z4600">
        <v>754</v>
      </c>
      <c r="AA4600">
        <v>8</v>
      </c>
      <c r="AB4600">
        <v>2412.8000000000002</v>
      </c>
    </row>
    <row r="4601" spans="1:28" x14ac:dyDescent="0.3">
      <c r="A4601" t="s">
        <v>28</v>
      </c>
      <c r="B4601" t="s">
        <v>29</v>
      </c>
      <c r="C4601" t="s">
        <v>66</v>
      </c>
      <c r="D4601" t="s">
        <v>560</v>
      </c>
      <c r="E4601" t="s">
        <v>46</v>
      </c>
      <c r="F4601" t="s">
        <v>57</v>
      </c>
      <c r="G4601">
        <v>57</v>
      </c>
      <c r="H4601">
        <v>418930</v>
      </c>
      <c r="I4601" t="s">
        <v>34</v>
      </c>
      <c r="J4601" s="1">
        <v>45334</v>
      </c>
      <c r="K4601">
        <v>1000</v>
      </c>
      <c r="L4601" t="s">
        <v>18689</v>
      </c>
      <c r="M4601" t="s">
        <v>680</v>
      </c>
      <c r="N4601" t="s">
        <v>18690</v>
      </c>
      <c r="O4601" t="s">
        <v>18691</v>
      </c>
      <c r="P4601" t="s">
        <v>71</v>
      </c>
      <c r="Q4601">
        <v>7</v>
      </c>
      <c r="R4601" t="s">
        <v>40</v>
      </c>
      <c r="S4601" t="s">
        <v>41</v>
      </c>
      <c r="T4601">
        <v>82382</v>
      </c>
      <c r="U4601" s="1">
        <v>45539</v>
      </c>
      <c r="V4601" t="s">
        <v>180</v>
      </c>
      <c r="W4601">
        <v>945279</v>
      </c>
      <c r="X4601" t="s">
        <v>18692</v>
      </c>
      <c r="Y4601">
        <v>279</v>
      </c>
      <c r="Z4601">
        <v>863</v>
      </c>
      <c r="AA4601">
        <v>7</v>
      </c>
      <c r="AB4601">
        <v>2416.4</v>
      </c>
    </row>
    <row r="4602" spans="1:28" x14ac:dyDescent="0.3">
      <c r="A4602" t="s">
        <v>28</v>
      </c>
      <c r="B4602" t="s">
        <v>29</v>
      </c>
      <c r="C4602" t="s">
        <v>91</v>
      </c>
      <c r="D4602" t="s">
        <v>511</v>
      </c>
      <c r="E4602" t="s">
        <v>32</v>
      </c>
      <c r="F4602" t="s">
        <v>99</v>
      </c>
      <c r="G4602">
        <v>19</v>
      </c>
      <c r="H4602">
        <v>401117</v>
      </c>
      <c r="I4602" t="s">
        <v>58</v>
      </c>
      <c r="J4602" s="1">
        <v>45349</v>
      </c>
      <c r="K4602">
        <v>1100</v>
      </c>
      <c r="L4602" t="s">
        <v>18693</v>
      </c>
      <c r="M4602" t="s">
        <v>232</v>
      </c>
      <c r="N4602" t="s">
        <v>18694</v>
      </c>
      <c r="O4602" t="s">
        <v>18695</v>
      </c>
      <c r="P4602" t="s">
        <v>39</v>
      </c>
      <c r="Q4602">
        <v>16</v>
      </c>
      <c r="R4602" t="s">
        <v>88</v>
      </c>
      <c r="S4602" t="s">
        <v>41</v>
      </c>
      <c r="T4602">
        <v>48502</v>
      </c>
      <c r="U4602" s="1">
        <v>45410</v>
      </c>
      <c r="V4602" t="s">
        <v>80</v>
      </c>
      <c r="W4602">
        <v>323795</v>
      </c>
      <c r="X4602" t="s">
        <v>17542</v>
      </c>
      <c r="Y4602">
        <v>791</v>
      </c>
      <c r="Z4602">
        <v>2949</v>
      </c>
      <c r="AA4602">
        <v>2</v>
      </c>
      <c r="AB4602" s="2" t="s">
        <v>18696</v>
      </c>
    </row>
    <row r="4603" spans="1:28" x14ac:dyDescent="0.3">
      <c r="A4603" t="s">
        <v>28</v>
      </c>
      <c r="B4603" t="s">
        <v>29</v>
      </c>
      <c r="C4603" t="s">
        <v>157</v>
      </c>
      <c r="D4603" t="s">
        <v>338</v>
      </c>
      <c r="E4603" t="s">
        <v>46</v>
      </c>
      <c r="F4603" t="s">
        <v>113</v>
      </c>
      <c r="G4603">
        <v>61</v>
      </c>
      <c r="H4603">
        <v>422324</v>
      </c>
      <c r="I4603" t="s">
        <v>58</v>
      </c>
      <c r="J4603" s="1">
        <v>45481</v>
      </c>
      <c r="K4603">
        <v>1400</v>
      </c>
      <c r="L4603" t="s">
        <v>18697</v>
      </c>
      <c r="M4603" t="s">
        <v>372</v>
      </c>
      <c r="N4603" t="s">
        <v>18698</v>
      </c>
      <c r="O4603" t="s">
        <v>18699</v>
      </c>
      <c r="P4603" t="s">
        <v>39</v>
      </c>
      <c r="Q4603">
        <v>16</v>
      </c>
      <c r="R4603" t="s">
        <v>40</v>
      </c>
      <c r="S4603" t="s">
        <v>41</v>
      </c>
      <c r="T4603">
        <v>26575</v>
      </c>
      <c r="U4603" s="1">
        <v>45541</v>
      </c>
      <c r="V4603" t="s">
        <v>180</v>
      </c>
      <c r="W4603">
        <v>900744</v>
      </c>
      <c r="X4603" t="s">
        <v>8665</v>
      </c>
      <c r="Y4603">
        <v>969</v>
      </c>
      <c r="Z4603">
        <v>1204</v>
      </c>
      <c r="AA4603">
        <v>6</v>
      </c>
      <c r="AB4603" s="2" t="s">
        <v>18700</v>
      </c>
    </row>
    <row r="4604" spans="1:28" x14ac:dyDescent="0.3">
      <c r="A4604" t="s">
        <v>28</v>
      </c>
      <c r="B4604" t="s">
        <v>29</v>
      </c>
      <c r="C4604" t="s">
        <v>44</v>
      </c>
      <c r="D4604" t="s">
        <v>274</v>
      </c>
      <c r="E4604" t="s">
        <v>32</v>
      </c>
      <c r="F4604" t="s">
        <v>175</v>
      </c>
      <c r="G4604">
        <v>74</v>
      </c>
      <c r="H4604">
        <v>436937</v>
      </c>
      <c r="I4604" t="s">
        <v>58</v>
      </c>
      <c r="J4604" s="1">
        <v>45578</v>
      </c>
      <c r="K4604">
        <v>950</v>
      </c>
      <c r="L4604" t="s">
        <v>18701</v>
      </c>
      <c r="M4604" t="s">
        <v>1253</v>
      </c>
      <c r="N4604" t="s">
        <v>18702</v>
      </c>
      <c r="O4604" t="s">
        <v>18703</v>
      </c>
      <c r="P4604" t="s">
        <v>87</v>
      </c>
      <c r="Q4604">
        <v>4</v>
      </c>
      <c r="R4604" t="s">
        <v>88</v>
      </c>
      <c r="S4604" t="s">
        <v>63</v>
      </c>
      <c r="T4604">
        <v>48513</v>
      </c>
      <c r="U4604" s="1">
        <v>45582</v>
      </c>
      <c r="V4604" t="s">
        <v>155</v>
      </c>
      <c r="W4604">
        <v>101086</v>
      </c>
      <c r="X4604" t="s">
        <v>18704</v>
      </c>
      <c r="Y4604">
        <v>690</v>
      </c>
      <c r="Z4604">
        <v>2510</v>
      </c>
      <c r="AA4604">
        <v>5</v>
      </c>
      <c r="AB4604">
        <v>5020</v>
      </c>
    </row>
    <row r="4605" spans="1:28" x14ac:dyDescent="0.3">
      <c r="A4605" t="s">
        <v>28</v>
      </c>
      <c r="B4605" t="s">
        <v>29</v>
      </c>
      <c r="C4605" t="s">
        <v>66</v>
      </c>
      <c r="D4605" t="s">
        <v>142</v>
      </c>
      <c r="E4605" t="s">
        <v>56</v>
      </c>
      <c r="F4605" t="s">
        <v>83</v>
      </c>
      <c r="G4605">
        <v>70</v>
      </c>
      <c r="H4605">
        <v>413681</v>
      </c>
      <c r="I4605" t="s">
        <v>58</v>
      </c>
      <c r="J4605" s="1">
        <v>44456</v>
      </c>
      <c r="K4605">
        <v>1100</v>
      </c>
      <c r="L4605" t="s">
        <v>18705</v>
      </c>
      <c r="M4605" t="s">
        <v>189</v>
      </c>
      <c r="N4605" t="s">
        <v>18706</v>
      </c>
      <c r="O4605" t="s">
        <v>18707</v>
      </c>
      <c r="P4605" t="s">
        <v>87</v>
      </c>
      <c r="Q4605">
        <v>10</v>
      </c>
      <c r="R4605" t="s">
        <v>40</v>
      </c>
      <c r="S4605" t="s">
        <v>118</v>
      </c>
      <c r="T4605">
        <v>69134</v>
      </c>
      <c r="U4605" s="1">
        <v>45453</v>
      </c>
      <c r="V4605" t="s">
        <v>52</v>
      </c>
      <c r="W4605">
        <v>964651</v>
      </c>
      <c r="X4605" t="s">
        <v>18708</v>
      </c>
      <c r="Y4605">
        <v>991</v>
      </c>
      <c r="Z4605">
        <v>711</v>
      </c>
      <c r="AA4605">
        <v>7</v>
      </c>
      <c r="AB4605" s="2" t="s">
        <v>18709</v>
      </c>
    </row>
    <row r="4606" spans="1:28" x14ac:dyDescent="0.3">
      <c r="A4606" t="s">
        <v>28</v>
      </c>
      <c r="B4606" t="s">
        <v>29</v>
      </c>
      <c r="C4606" t="s">
        <v>157</v>
      </c>
      <c r="D4606" t="s">
        <v>248</v>
      </c>
      <c r="E4606" t="s">
        <v>32</v>
      </c>
      <c r="F4606" t="s">
        <v>113</v>
      </c>
      <c r="G4606">
        <v>17</v>
      </c>
      <c r="H4606">
        <v>438760</v>
      </c>
      <c r="I4606" t="s">
        <v>58</v>
      </c>
      <c r="J4606" s="1">
        <v>44233</v>
      </c>
      <c r="K4606">
        <v>1100</v>
      </c>
      <c r="L4606" t="s">
        <v>18710</v>
      </c>
      <c r="M4606" t="s">
        <v>195</v>
      </c>
      <c r="N4606" t="s">
        <v>18711</v>
      </c>
      <c r="O4606" t="s">
        <v>18712</v>
      </c>
      <c r="P4606" t="s">
        <v>39</v>
      </c>
      <c r="Q4606">
        <v>13</v>
      </c>
      <c r="R4606" t="s">
        <v>88</v>
      </c>
      <c r="S4606" t="s">
        <v>63</v>
      </c>
      <c r="T4606">
        <v>81907</v>
      </c>
      <c r="U4606" s="1">
        <v>45572</v>
      </c>
      <c r="V4606" t="s">
        <v>155</v>
      </c>
      <c r="W4606">
        <v>987404</v>
      </c>
      <c r="X4606" t="s">
        <v>1715</v>
      </c>
      <c r="Y4606">
        <v>873</v>
      </c>
      <c r="Z4606">
        <v>2115</v>
      </c>
      <c r="AA4606">
        <v>1</v>
      </c>
      <c r="AB4606">
        <v>846</v>
      </c>
    </row>
    <row r="4607" spans="1:28" x14ac:dyDescent="0.3">
      <c r="A4607" t="s">
        <v>28</v>
      </c>
      <c r="B4607" t="s">
        <v>29</v>
      </c>
      <c r="C4607" t="s">
        <v>193</v>
      </c>
      <c r="D4607" t="s">
        <v>142</v>
      </c>
      <c r="E4607" t="s">
        <v>46</v>
      </c>
      <c r="F4607" t="s">
        <v>150</v>
      </c>
      <c r="G4607">
        <v>88</v>
      </c>
      <c r="H4607">
        <v>431066</v>
      </c>
      <c r="I4607" t="s">
        <v>58</v>
      </c>
      <c r="J4607" s="1">
        <v>44271</v>
      </c>
      <c r="K4607">
        <v>1400</v>
      </c>
      <c r="L4607" t="s">
        <v>18713</v>
      </c>
      <c r="M4607" t="s">
        <v>1253</v>
      </c>
      <c r="N4607" t="s">
        <v>18714</v>
      </c>
      <c r="O4607" t="s">
        <v>18715</v>
      </c>
      <c r="P4607" t="s">
        <v>51</v>
      </c>
      <c r="Q4607">
        <v>4</v>
      </c>
      <c r="R4607" t="s">
        <v>40</v>
      </c>
      <c r="S4607" t="s">
        <v>118</v>
      </c>
      <c r="T4607">
        <v>93276</v>
      </c>
      <c r="U4607" s="1">
        <v>45500</v>
      </c>
      <c r="V4607" t="s">
        <v>126</v>
      </c>
      <c r="W4607">
        <v>547724</v>
      </c>
      <c r="X4607" t="s">
        <v>612</v>
      </c>
      <c r="Y4607">
        <v>921</v>
      </c>
      <c r="Z4607">
        <v>692</v>
      </c>
      <c r="AA4607">
        <v>6</v>
      </c>
      <c r="AB4607" s="2" t="s">
        <v>18716</v>
      </c>
    </row>
    <row r="4608" spans="1:28" x14ac:dyDescent="0.3">
      <c r="A4608" t="s">
        <v>28</v>
      </c>
      <c r="B4608" t="s">
        <v>29</v>
      </c>
      <c r="C4608" t="s">
        <v>66</v>
      </c>
      <c r="D4608" t="s">
        <v>142</v>
      </c>
      <c r="E4608" t="s">
        <v>56</v>
      </c>
      <c r="F4608" t="s">
        <v>83</v>
      </c>
      <c r="G4608">
        <v>28</v>
      </c>
      <c r="H4608">
        <v>402511</v>
      </c>
      <c r="I4608" t="s">
        <v>58</v>
      </c>
      <c r="J4608" s="1">
        <v>44553</v>
      </c>
      <c r="K4608">
        <v>1400</v>
      </c>
      <c r="L4608" t="s">
        <v>18717</v>
      </c>
      <c r="M4608" t="s">
        <v>115</v>
      </c>
      <c r="N4608" t="s">
        <v>18718</v>
      </c>
      <c r="O4608" t="s">
        <v>18719</v>
      </c>
      <c r="P4608" t="s">
        <v>71</v>
      </c>
      <c r="Q4608">
        <v>19</v>
      </c>
      <c r="R4608" t="s">
        <v>40</v>
      </c>
      <c r="S4608" t="s">
        <v>63</v>
      </c>
      <c r="T4608">
        <v>18264</v>
      </c>
      <c r="U4608" s="1">
        <v>45386</v>
      </c>
      <c r="V4608" t="s">
        <v>80</v>
      </c>
      <c r="W4608">
        <v>918054</v>
      </c>
      <c r="X4608" t="s">
        <v>18720</v>
      </c>
      <c r="Y4608">
        <v>450</v>
      </c>
      <c r="Z4608">
        <v>1477</v>
      </c>
      <c r="AA4608">
        <v>2</v>
      </c>
      <c r="AB4608" s="2" t="s">
        <v>18721</v>
      </c>
    </row>
    <row r="4609" spans="1:28" x14ac:dyDescent="0.3">
      <c r="A4609" t="s">
        <v>28</v>
      </c>
      <c r="B4609" t="s">
        <v>29</v>
      </c>
      <c r="C4609" t="s">
        <v>157</v>
      </c>
      <c r="D4609" t="s">
        <v>182</v>
      </c>
      <c r="E4609" t="s">
        <v>32</v>
      </c>
      <c r="F4609" t="s">
        <v>135</v>
      </c>
      <c r="G4609">
        <v>20</v>
      </c>
      <c r="H4609">
        <v>431573</v>
      </c>
      <c r="I4609" t="s">
        <v>34</v>
      </c>
      <c r="J4609" s="1">
        <v>45497</v>
      </c>
      <c r="K4609">
        <v>1100</v>
      </c>
      <c r="L4609" t="s">
        <v>18722</v>
      </c>
      <c r="M4609" t="s">
        <v>1091</v>
      </c>
      <c r="N4609" t="s">
        <v>18723</v>
      </c>
      <c r="O4609" t="s">
        <v>18724</v>
      </c>
      <c r="P4609" t="s">
        <v>71</v>
      </c>
      <c r="Q4609">
        <v>5</v>
      </c>
      <c r="R4609" t="s">
        <v>88</v>
      </c>
      <c r="S4609" t="s">
        <v>79</v>
      </c>
      <c r="T4609">
        <v>56654</v>
      </c>
      <c r="U4609" s="1">
        <v>45374</v>
      </c>
      <c r="V4609" t="s">
        <v>72</v>
      </c>
      <c r="W4609">
        <v>621103</v>
      </c>
      <c r="X4609" t="s">
        <v>18725</v>
      </c>
      <c r="Y4609">
        <v>952</v>
      </c>
      <c r="Z4609">
        <v>2280</v>
      </c>
      <c r="AA4609">
        <v>6</v>
      </c>
      <c r="AB4609">
        <v>5472</v>
      </c>
    </row>
    <row r="4610" spans="1:28" x14ac:dyDescent="0.3">
      <c r="A4610" t="s">
        <v>28</v>
      </c>
      <c r="B4610" t="s">
        <v>29</v>
      </c>
      <c r="C4610" t="s">
        <v>148</v>
      </c>
      <c r="D4610" t="s">
        <v>524</v>
      </c>
      <c r="E4610" t="s">
        <v>32</v>
      </c>
      <c r="F4610" t="s">
        <v>99</v>
      </c>
      <c r="G4610">
        <v>92</v>
      </c>
      <c r="H4610">
        <v>437674</v>
      </c>
      <c r="I4610" t="s">
        <v>34</v>
      </c>
      <c r="J4610" s="1">
        <v>44793</v>
      </c>
      <c r="K4610">
        <v>1100</v>
      </c>
      <c r="L4610" t="s">
        <v>18726</v>
      </c>
      <c r="M4610" t="s">
        <v>256</v>
      </c>
      <c r="N4610" t="s">
        <v>18727</v>
      </c>
      <c r="O4610" t="s">
        <v>18728</v>
      </c>
      <c r="P4610" t="s">
        <v>51</v>
      </c>
      <c r="Q4610">
        <v>6</v>
      </c>
      <c r="R4610" t="s">
        <v>40</v>
      </c>
      <c r="S4610" t="s">
        <v>118</v>
      </c>
      <c r="T4610">
        <v>74718</v>
      </c>
      <c r="U4610" s="1">
        <v>45401</v>
      </c>
      <c r="V4610" t="s">
        <v>80</v>
      </c>
      <c r="W4610">
        <v>658861</v>
      </c>
      <c r="X4610" t="s">
        <v>18729</v>
      </c>
      <c r="Y4610">
        <v>628</v>
      </c>
      <c r="Z4610">
        <v>853</v>
      </c>
      <c r="AA4610">
        <v>5</v>
      </c>
      <c r="AB4610">
        <v>1706</v>
      </c>
    </row>
    <row r="4611" spans="1:28" x14ac:dyDescent="0.3">
      <c r="A4611" t="s">
        <v>28</v>
      </c>
      <c r="B4611" t="s">
        <v>29</v>
      </c>
      <c r="C4611" t="s">
        <v>30</v>
      </c>
      <c r="D4611" t="s">
        <v>317</v>
      </c>
      <c r="E4611" t="s">
        <v>32</v>
      </c>
      <c r="F4611" t="s">
        <v>106</v>
      </c>
      <c r="G4611">
        <v>98</v>
      </c>
      <c r="H4611">
        <v>421667</v>
      </c>
      <c r="I4611" t="s">
        <v>58</v>
      </c>
      <c r="J4611" s="1">
        <v>44351</v>
      </c>
      <c r="K4611">
        <v>800</v>
      </c>
      <c r="L4611" t="s">
        <v>18730</v>
      </c>
      <c r="M4611" t="s">
        <v>1305</v>
      </c>
      <c r="N4611" t="s">
        <v>18731</v>
      </c>
      <c r="O4611" t="s">
        <v>18732</v>
      </c>
      <c r="P4611" t="s">
        <v>87</v>
      </c>
      <c r="Q4611">
        <v>19</v>
      </c>
      <c r="R4611" t="s">
        <v>40</v>
      </c>
      <c r="S4611" t="s">
        <v>118</v>
      </c>
      <c r="T4611">
        <v>94100</v>
      </c>
      <c r="U4611" s="1">
        <v>45421</v>
      </c>
      <c r="V4611" t="s">
        <v>140</v>
      </c>
      <c r="W4611">
        <v>154337</v>
      </c>
      <c r="X4611" t="s">
        <v>18733</v>
      </c>
      <c r="Y4611">
        <v>993</v>
      </c>
      <c r="Z4611">
        <v>963</v>
      </c>
      <c r="AA4611">
        <v>3</v>
      </c>
      <c r="AB4611" s="2" t="s">
        <v>18734</v>
      </c>
    </row>
    <row r="4612" spans="1:28" x14ac:dyDescent="0.3">
      <c r="A4612" t="s">
        <v>28</v>
      </c>
      <c r="B4612" t="s">
        <v>29</v>
      </c>
      <c r="C4612" t="s">
        <v>193</v>
      </c>
      <c r="D4612" t="s">
        <v>163</v>
      </c>
      <c r="E4612" t="s">
        <v>46</v>
      </c>
      <c r="F4612" t="s">
        <v>355</v>
      </c>
      <c r="G4612">
        <v>92</v>
      </c>
      <c r="H4612">
        <v>435294</v>
      </c>
      <c r="I4612" t="s">
        <v>34</v>
      </c>
      <c r="J4612" s="1">
        <v>44076</v>
      </c>
      <c r="K4612">
        <v>800</v>
      </c>
      <c r="L4612" t="s">
        <v>18735</v>
      </c>
      <c r="M4612" t="s">
        <v>1030</v>
      </c>
      <c r="N4612" t="s">
        <v>18736</v>
      </c>
      <c r="O4612" t="s">
        <v>18737</v>
      </c>
      <c r="P4612" t="s">
        <v>87</v>
      </c>
      <c r="Q4612">
        <v>15</v>
      </c>
      <c r="R4612" t="s">
        <v>88</v>
      </c>
      <c r="S4612" t="s">
        <v>118</v>
      </c>
      <c r="T4612">
        <v>66785</v>
      </c>
      <c r="U4612" s="1">
        <v>45501</v>
      </c>
      <c r="V4612" t="s">
        <v>126</v>
      </c>
      <c r="W4612">
        <v>756008</v>
      </c>
      <c r="X4612" t="s">
        <v>18738</v>
      </c>
      <c r="Y4612">
        <v>941</v>
      </c>
      <c r="Z4612">
        <v>1861</v>
      </c>
      <c r="AA4612">
        <v>8</v>
      </c>
      <c r="AB4612" s="2" t="s">
        <v>18739</v>
      </c>
    </row>
    <row r="4613" spans="1:28" x14ac:dyDescent="0.3">
      <c r="A4613" t="s">
        <v>28</v>
      </c>
      <c r="B4613" t="s">
        <v>29</v>
      </c>
      <c r="C4613" t="s">
        <v>66</v>
      </c>
      <c r="D4613" t="s">
        <v>380</v>
      </c>
      <c r="E4613" t="s">
        <v>32</v>
      </c>
      <c r="F4613" t="s">
        <v>175</v>
      </c>
      <c r="G4613">
        <v>5</v>
      </c>
      <c r="H4613">
        <v>418136</v>
      </c>
      <c r="I4613" t="s">
        <v>58</v>
      </c>
      <c r="J4613" s="1">
        <v>44242</v>
      </c>
      <c r="K4613">
        <v>800</v>
      </c>
      <c r="L4613" t="s">
        <v>18740</v>
      </c>
      <c r="M4613" t="s">
        <v>68</v>
      </c>
      <c r="N4613" t="s">
        <v>18741</v>
      </c>
      <c r="O4613" t="s">
        <v>18742</v>
      </c>
      <c r="P4613" t="s">
        <v>51</v>
      </c>
      <c r="Q4613">
        <v>18</v>
      </c>
      <c r="R4613" t="s">
        <v>88</v>
      </c>
      <c r="S4613" t="s">
        <v>118</v>
      </c>
      <c r="T4613">
        <v>23438</v>
      </c>
      <c r="U4613" s="1">
        <v>45327</v>
      </c>
      <c r="V4613" t="s">
        <v>119</v>
      </c>
      <c r="W4613">
        <v>219030</v>
      </c>
      <c r="X4613" t="s">
        <v>18743</v>
      </c>
      <c r="Y4613">
        <v>290</v>
      </c>
      <c r="Z4613">
        <v>675</v>
      </c>
      <c r="AA4613">
        <v>2</v>
      </c>
      <c r="AB4613">
        <v>540</v>
      </c>
    </row>
    <row r="4614" spans="1:28" x14ac:dyDescent="0.3">
      <c r="A4614" t="s">
        <v>28</v>
      </c>
      <c r="B4614" t="s">
        <v>29</v>
      </c>
      <c r="C4614" t="s">
        <v>148</v>
      </c>
      <c r="D4614" t="s">
        <v>105</v>
      </c>
      <c r="E4614" t="s">
        <v>56</v>
      </c>
      <c r="F4614" t="s">
        <v>83</v>
      </c>
      <c r="G4614">
        <v>68</v>
      </c>
      <c r="H4614">
        <v>436936</v>
      </c>
      <c r="I4614" t="s">
        <v>58</v>
      </c>
      <c r="J4614" s="1">
        <v>44941</v>
      </c>
      <c r="K4614">
        <v>1400</v>
      </c>
      <c r="L4614" t="s">
        <v>18744</v>
      </c>
      <c r="M4614" t="s">
        <v>101</v>
      </c>
      <c r="N4614" t="s">
        <v>18745</v>
      </c>
      <c r="O4614" t="s">
        <v>18746</v>
      </c>
      <c r="P4614" t="s">
        <v>39</v>
      </c>
      <c r="Q4614">
        <v>6</v>
      </c>
      <c r="R4614" t="s">
        <v>88</v>
      </c>
      <c r="S4614" t="s">
        <v>41</v>
      </c>
      <c r="T4614">
        <v>20609</v>
      </c>
      <c r="U4614" s="1">
        <v>45565</v>
      </c>
      <c r="V4614" t="s">
        <v>180</v>
      </c>
      <c r="W4614">
        <v>381163</v>
      </c>
      <c r="X4614" t="s">
        <v>18747</v>
      </c>
      <c r="Y4614">
        <v>632</v>
      </c>
      <c r="Z4614">
        <v>2468</v>
      </c>
      <c r="AA4614">
        <v>7</v>
      </c>
      <c r="AB4614" s="2" t="s">
        <v>17295</v>
      </c>
    </row>
    <row r="4615" spans="1:28" x14ac:dyDescent="0.3">
      <c r="A4615" t="s">
        <v>28</v>
      </c>
      <c r="B4615" t="s">
        <v>29</v>
      </c>
      <c r="C4615" t="s">
        <v>30</v>
      </c>
      <c r="D4615" t="s">
        <v>220</v>
      </c>
      <c r="E4615" t="s">
        <v>46</v>
      </c>
      <c r="F4615" t="s">
        <v>175</v>
      </c>
      <c r="G4615">
        <v>99</v>
      </c>
      <c r="H4615">
        <v>421426</v>
      </c>
      <c r="I4615" t="s">
        <v>58</v>
      </c>
      <c r="J4615" s="1">
        <v>45412</v>
      </c>
      <c r="K4615">
        <v>1400</v>
      </c>
      <c r="L4615" t="s">
        <v>18748</v>
      </c>
      <c r="M4615" t="s">
        <v>542</v>
      </c>
      <c r="N4615" t="s">
        <v>18749</v>
      </c>
      <c r="O4615" t="s">
        <v>18750</v>
      </c>
      <c r="P4615" t="s">
        <v>87</v>
      </c>
      <c r="Q4615">
        <v>18</v>
      </c>
      <c r="R4615" t="s">
        <v>40</v>
      </c>
      <c r="S4615" t="s">
        <v>41</v>
      </c>
      <c r="T4615">
        <v>23414</v>
      </c>
      <c r="U4615" s="1">
        <v>45454</v>
      </c>
      <c r="V4615" t="s">
        <v>52</v>
      </c>
      <c r="W4615">
        <v>601183</v>
      </c>
      <c r="X4615" t="s">
        <v>18751</v>
      </c>
      <c r="Y4615">
        <v>220</v>
      </c>
      <c r="Z4615">
        <v>1627</v>
      </c>
      <c r="AA4615">
        <v>1</v>
      </c>
      <c r="AB4615" s="2" t="s">
        <v>18752</v>
      </c>
    </row>
    <row r="4616" spans="1:28" x14ac:dyDescent="0.3">
      <c r="A4616" t="s">
        <v>28</v>
      </c>
      <c r="B4616" t="s">
        <v>29</v>
      </c>
      <c r="C4616" t="s">
        <v>30</v>
      </c>
      <c r="D4616" t="s">
        <v>82</v>
      </c>
      <c r="E4616" t="s">
        <v>56</v>
      </c>
      <c r="F4616" t="s">
        <v>47</v>
      </c>
      <c r="G4616">
        <v>48</v>
      </c>
      <c r="H4616">
        <v>405007</v>
      </c>
      <c r="I4616" t="s">
        <v>58</v>
      </c>
      <c r="J4616" s="1">
        <v>44289</v>
      </c>
      <c r="K4616">
        <v>1300</v>
      </c>
      <c r="L4616" t="s">
        <v>18753</v>
      </c>
      <c r="M4616" t="s">
        <v>101</v>
      </c>
      <c r="N4616" t="s">
        <v>18754</v>
      </c>
      <c r="O4616" t="s">
        <v>18755</v>
      </c>
      <c r="P4616" t="s">
        <v>39</v>
      </c>
      <c r="Q4616">
        <v>4</v>
      </c>
      <c r="R4616" t="s">
        <v>88</v>
      </c>
      <c r="S4616" t="s">
        <v>41</v>
      </c>
      <c r="T4616">
        <v>19117</v>
      </c>
      <c r="U4616" s="1">
        <v>45313</v>
      </c>
      <c r="V4616" t="s">
        <v>111</v>
      </c>
      <c r="W4616">
        <v>242450</v>
      </c>
      <c r="X4616" t="s">
        <v>18756</v>
      </c>
      <c r="Y4616">
        <v>455</v>
      </c>
      <c r="Z4616">
        <v>1997</v>
      </c>
      <c r="AA4616">
        <v>4</v>
      </c>
      <c r="AB4616" s="2" t="s">
        <v>7967</v>
      </c>
    </row>
    <row r="4617" spans="1:28" x14ac:dyDescent="0.3">
      <c r="A4617" t="s">
        <v>28</v>
      </c>
      <c r="B4617" t="s">
        <v>29</v>
      </c>
      <c r="C4617" t="s">
        <v>193</v>
      </c>
      <c r="D4617" t="s">
        <v>349</v>
      </c>
      <c r="E4617" t="s">
        <v>32</v>
      </c>
      <c r="F4617" t="s">
        <v>99</v>
      </c>
      <c r="G4617">
        <v>63</v>
      </c>
      <c r="H4617">
        <v>400839</v>
      </c>
      <c r="I4617" t="s">
        <v>58</v>
      </c>
      <c r="J4617" s="1">
        <v>45336</v>
      </c>
      <c r="K4617">
        <v>950</v>
      </c>
      <c r="L4617" t="s">
        <v>18757</v>
      </c>
      <c r="M4617" t="s">
        <v>895</v>
      </c>
      <c r="N4617" t="s">
        <v>18758</v>
      </c>
      <c r="O4617" t="s">
        <v>18759</v>
      </c>
      <c r="P4617" t="s">
        <v>71</v>
      </c>
      <c r="Q4617">
        <v>5</v>
      </c>
      <c r="R4617" t="s">
        <v>88</v>
      </c>
      <c r="S4617" t="s">
        <v>118</v>
      </c>
      <c r="T4617">
        <v>87203</v>
      </c>
      <c r="U4617" s="1">
        <v>45310</v>
      </c>
      <c r="V4617" t="s">
        <v>111</v>
      </c>
      <c r="W4617">
        <v>316117</v>
      </c>
      <c r="X4617" t="s">
        <v>18760</v>
      </c>
      <c r="Y4617">
        <v>776</v>
      </c>
      <c r="Z4617">
        <v>1877</v>
      </c>
      <c r="AA4617">
        <v>8</v>
      </c>
      <c r="AB4617" s="2" t="s">
        <v>18761</v>
      </c>
    </row>
    <row r="4618" spans="1:28" x14ac:dyDescent="0.3">
      <c r="A4618" t="s">
        <v>28</v>
      </c>
      <c r="B4618" t="s">
        <v>29</v>
      </c>
      <c r="C4618" t="s">
        <v>193</v>
      </c>
      <c r="D4618" t="s">
        <v>45</v>
      </c>
      <c r="E4618" t="s">
        <v>56</v>
      </c>
      <c r="F4618" t="s">
        <v>33</v>
      </c>
      <c r="G4618">
        <v>93</v>
      </c>
      <c r="H4618">
        <v>413033</v>
      </c>
      <c r="I4618" t="s">
        <v>34</v>
      </c>
      <c r="J4618" s="1">
        <v>44055</v>
      </c>
      <c r="K4618">
        <v>1400</v>
      </c>
      <c r="L4618" t="s">
        <v>18762</v>
      </c>
      <c r="M4618" t="s">
        <v>736</v>
      </c>
      <c r="N4618" t="s">
        <v>18763</v>
      </c>
      <c r="O4618" t="s">
        <v>18764</v>
      </c>
      <c r="P4618" t="s">
        <v>87</v>
      </c>
      <c r="Q4618">
        <v>8</v>
      </c>
      <c r="R4618" t="s">
        <v>88</v>
      </c>
      <c r="S4618" t="s">
        <v>41</v>
      </c>
      <c r="T4618">
        <v>98422</v>
      </c>
      <c r="U4618" s="1">
        <v>45379</v>
      </c>
      <c r="V4618" t="s">
        <v>72</v>
      </c>
      <c r="W4618">
        <v>234376</v>
      </c>
      <c r="X4618" t="s">
        <v>18765</v>
      </c>
      <c r="Y4618">
        <v>884</v>
      </c>
      <c r="Z4618">
        <v>2350</v>
      </c>
      <c r="AA4618">
        <v>1</v>
      </c>
      <c r="AB4618">
        <v>940</v>
      </c>
    </row>
    <row r="4619" spans="1:28" x14ac:dyDescent="0.3">
      <c r="A4619" t="s">
        <v>28</v>
      </c>
      <c r="B4619" t="s">
        <v>29</v>
      </c>
      <c r="C4619" t="s">
        <v>44</v>
      </c>
      <c r="D4619" t="s">
        <v>467</v>
      </c>
      <c r="E4619" t="s">
        <v>32</v>
      </c>
      <c r="F4619" t="s">
        <v>135</v>
      </c>
      <c r="G4619">
        <v>23</v>
      </c>
      <c r="H4619">
        <v>411413</v>
      </c>
      <c r="I4619" t="s">
        <v>34</v>
      </c>
      <c r="J4619" s="1">
        <v>44139</v>
      </c>
      <c r="K4619">
        <v>1000</v>
      </c>
      <c r="L4619" t="s">
        <v>18766</v>
      </c>
      <c r="M4619" t="s">
        <v>605</v>
      </c>
      <c r="N4619" t="s">
        <v>18767</v>
      </c>
      <c r="O4619">
        <v>6276567564</v>
      </c>
      <c r="P4619" t="s">
        <v>71</v>
      </c>
      <c r="Q4619">
        <v>8</v>
      </c>
      <c r="R4619" t="s">
        <v>40</v>
      </c>
      <c r="S4619" t="s">
        <v>41</v>
      </c>
      <c r="T4619">
        <v>86226</v>
      </c>
      <c r="U4619" s="1">
        <v>45527</v>
      </c>
      <c r="V4619" t="s">
        <v>64</v>
      </c>
      <c r="W4619">
        <v>388983</v>
      </c>
      <c r="X4619" t="s">
        <v>18768</v>
      </c>
      <c r="Y4619">
        <v>965</v>
      </c>
      <c r="Z4619">
        <v>2819</v>
      </c>
      <c r="AA4619">
        <v>5</v>
      </c>
      <c r="AB4619">
        <v>5638</v>
      </c>
    </row>
    <row r="4620" spans="1:28" x14ac:dyDescent="0.3">
      <c r="A4620" t="s">
        <v>28</v>
      </c>
      <c r="B4620" t="s">
        <v>29</v>
      </c>
      <c r="C4620" t="s">
        <v>193</v>
      </c>
      <c r="D4620" t="s">
        <v>149</v>
      </c>
      <c r="E4620" t="s">
        <v>32</v>
      </c>
      <c r="F4620" t="s">
        <v>83</v>
      </c>
      <c r="G4620">
        <v>11</v>
      </c>
      <c r="H4620">
        <v>428646</v>
      </c>
      <c r="I4620" t="s">
        <v>58</v>
      </c>
      <c r="J4620" s="1">
        <v>44040</v>
      </c>
      <c r="K4620">
        <v>1300</v>
      </c>
      <c r="L4620" t="s">
        <v>18769</v>
      </c>
      <c r="M4620" t="s">
        <v>1072</v>
      </c>
      <c r="N4620" t="s">
        <v>18770</v>
      </c>
      <c r="O4620" t="s">
        <v>18771</v>
      </c>
      <c r="P4620" t="s">
        <v>71</v>
      </c>
      <c r="Q4620">
        <v>8</v>
      </c>
      <c r="R4620" t="s">
        <v>40</v>
      </c>
      <c r="S4620" t="s">
        <v>63</v>
      </c>
      <c r="T4620">
        <v>17677</v>
      </c>
      <c r="U4620" s="1">
        <v>45429</v>
      </c>
      <c r="V4620" t="s">
        <v>140</v>
      </c>
      <c r="W4620">
        <v>285876</v>
      </c>
      <c r="X4620" t="s">
        <v>18772</v>
      </c>
      <c r="Y4620">
        <v>726</v>
      </c>
      <c r="Z4620">
        <v>2382</v>
      </c>
      <c r="AA4620">
        <v>3</v>
      </c>
      <c r="AB4620">
        <v>2858.4</v>
      </c>
    </row>
    <row r="4621" spans="1:28" x14ac:dyDescent="0.3">
      <c r="A4621" t="s">
        <v>28</v>
      </c>
      <c r="B4621" t="s">
        <v>29</v>
      </c>
      <c r="C4621" t="s">
        <v>148</v>
      </c>
      <c r="D4621" t="s">
        <v>291</v>
      </c>
      <c r="E4621" t="s">
        <v>46</v>
      </c>
      <c r="F4621" t="s">
        <v>135</v>
      </c>
      <c r="G4621">
        <v>23</v>
      </c>
      <c r="H4621">
        <v>412193</v>
      </c>
      <c r="I4621" t="s">
        <v>58</v>
      </c>
      <c r="J4621" s="1">
        <v>43907</v>
      </c>
      <c r="K4621">
        <v>1100</v>
      </c>
      <c r="L4621" t="s">
        <v>18773</v>
      </c>
      <c r="M4621" t="s">
        <v>263</v>
      </c>
      <c r="N4621" t="s">
        <v>18774</v>
      </c>
      <c r="O4621" t="s">
        <v>18775</v>
      </c>
      <c r="P4621" t="s">
        <v>39</v>
      </c>
      <c r="Q4621">
        <v>5</v>
      </c>
      <c r="R4621" t="s">
        <v>88</v>
      </c>
      <c r="S4621" t="s">
        <v>63</v>
      </c>
      <c r="T4621">
        <v>59429</v>
      </c>
      <c r="U4621" s="1">
        <v>45294</v>
      </c>
      <c r="V4621" t="s">
        <v>111</v>
      </c>
      <c r="W4621">
        <v>543689</v>
      </c>
      <c r="X4621" t="s">
        <v>18776</v>
      </c>
      <c r="Y4621">
        <v>823</v>
      </c>
      <c r="Z4621">
        <v>2547</v>
      </c>
      <c r="AA4621">
        <v>7</v>
      </c>
      <c r="AB4621">
        <v>7131.6</v>
      </c>
    </row>
    <row r="4622" spans="1:28" x14ac:dyDescent="0.3">
      <c r="A4622" t="s">
        <v>28</v>
      </c>
      <c r="B4622" t="s">
        <v>29</v>
      </c>
      <c r="C4622" t="s">
        <v>157</v>
      </c>
      <c r="D4622" t="s">
        <v>98</v>
      </c>
      <c r="E4622" t="s">
        <v>56</v>
      </c>
      <c r="F4622" t="s">
        <v>106</v>
      </c>
      <c r="G4622">
        <v>72</v>
      </c>
      <c r="H4622">
        <v>424100</v>
      </c>
      <c r="I4622" t="s">
        <v>34</v>
      </c>
      <c r="J4622" s="1">
        <v>44935</v>
      </c>
      <c r="K4622">
        <v>1000</v>
      </c>
      <c r="L4622" t="s">
        <v>18777</v>
      </c>
      <c r="M4622" t="s">
        <v>605</v>
      </c>
      <c r="N4622" t="s">
        <v>18778</v>
      </c>
      <c r="O4622" t="s">
        <v>18779</v>
      </c>
      <c r="P4622" t="s">
        <v>51</v>
      </c>
      <c r="Q4622">
        <v>7</v>
      </c>
      <c r="R4622" t="s">
        <v>88</v>
      </c>
      <c r="S4622" t="s">
        <v>118</v>
      </c>
      <c r="T4622">
        <v>22374</v>
      </c>
      <c r="U4622" s="1">
        <v>45440</v>
      </c>
      <c r="V4622" t="s">
        <v>140</v>
      </c>
      <c r="W4622">
        <v>289498</v>
      </c>
      <c r="X4622" t="s">
        <v>18780</v>
      </c>
      <c r="Y4622">
        <v>394</v>
      </c>
      <c r="Z4622">
        <v>1590</v>
      </c>
      <c r="AA4622">
        <v>1</v>
      </c>
      <c r="AB4622">
        <v>636</v>
      </c>
    </row>
    <row r="4623" spans="1:28" x14ac:dyDescent="0.3">
      <c r="A4623" t="s">
        <v>28</v>
      </c>
      <c r="B4623" t="s">
        <v>29</v>
      </c>
      <c r="C4623" t="s">
        <v>66</v>
      </c>
      <c r="D4623" t="s">
        <v>616</v>
      </c>
      <c r="E4623" t="s">
        <v>32</v>
      </c>
      <c r="F4623" t="s">
        <v>57</v>
      </c>
      <c r="G4623">
        <v>30</v>
      </c>
      <c r="H4623">
        <v>412337</v>
      </c>
      <c r="I4623" t="s">
        <v>58</v>
      </c>
      <c r="J4623" s="1">
        <v>45464</v>
      </c>
      <c r="K4623">
        <v>1000</v>
      </c>
      <c r="L4623" t="s">
        <v>18781</v>
      </c>
      <c r="M4623" t="s">
        <v>895</v>
      </c>
      <c r="N4623" t="s">
        <v>18782</v>
      </c>
      <c r="O4623" t="s">
        <v>18783</v>
      </c>
      <c r="P4623" t="s">
        <v>87</v>
      </c>
      <c r="Q4623">
        <v>12</v>
      </c>
      <c r="R4623" t="s">
        <v>88</v>
      </c>
      <c r="S4623" t="s">
        <v>79</v>
      </c>
      <c r="T4623">
        <v>76621</v>
      </c>
      <c r="U4623" s="1">
        <v>45448</v>
      </c>
      <c r="V4623" t="s">
        <v>52</v>
      </c>
      <c r="W4623">
        <v>498888</v>
      </c>
      <c r="X4623" t="s">
        <v>18784</v>
      </c>
      <c r="Y4623">
        <v>865</v>
      </c>
      <c r="Z4623">
        <v>2233</v>
      </c>
      <c r="AA4623">
        <v>5</v>
      </c>
      <c r="AB4623">
        <v>4466</v>
      </c>
    </row>
    <row r="4624" spans="1:28" x14ac:dyDescent="0.3">
      <c r="A4624" t="s">
        <v>28</v>
      </c>
      <c r="B4624" t="s">
        <v>29</v>
      </c>
      <c r="C4624" t="s">
        <v>54</v>
      </c>
      <c r="D4624" t="s">
        <v>442</v>
      </c>
      <c r="E4624" t="s">
        <v>32</v>
      </c>
      <c r="F4624" t="s">
        <v>106</v>
      </c>
      <c r="G4624">
        <v>53</v>
      </c>
      <c r="H4624">
        <v>439212</v>
      </c>
      <c r="I4624" t="s">
        <v>34</v>
      </c>
      <c r="J4624" s="1">
        <v>44792</v>
      </c>
      <c r="K4624">
        <v>1200</v>
      </c>
      <c r="L4624" t="s">
        <v>18785</v>
      </c>
      <c r="M4624" t="s">
        <v>623</v>
      </c>
      <c r="N4624" t="s">
        <v>18786</v>
      </c>
      <c r="O4624" t="s">
        <v>18787</v>
      </c>
      <c r="P4624" t="s">
        <v>39</v>
      </c>
      <c r="Q4624">
        <v>13</v>
      </c>
      <c r="R4624" t="s">
        <v>88</v>
      </c>
      <c r="S4624" t="s">
        <v>63</v>
      </c>
      <c r="T4624">
        <v>72421</v>
      </c>
      <c r="U4624" s="1">
        <v>45341</v>
      </c>
      <c r="V4624" t="s">
        <v>119</v>
      </c>
      <c r="W4624">
        <v>655564</v>
      </c>
      <c r="X4624" t="s">
        <v>18788</v>
      </c>
      <c r="Y4624">
        <v>410</v>
      </c>
      <c r="Z4624">
        <v>2623</v>
      </c>
      <c r="AA4624">
        <v>1</v>
      </c>
      <c r="AB4624">
        <v>1049.2</v>
      </c>
    </row>
    <row r="4625" spans="1:28" x14ac:dyDescent="0.3">
      <c r="A4625" t="s">
        <v>28</v>
      </c>
      <c r="B4625" t="s">
        <v>29</v>
      </c>
      <c r="C4625" t="s">
        <v>193</v>
      </c>
      <c r="D4625" t="s">
        <v>142</v>
      </c>
      <c r="E4625" t="s">
        <v>32</v>
      </c>
      <c r="F4625" t="s">
        <v>106</v>
      </c>
      <c r="G4625">
        <v>64</v>
      </c>
      <c r="H4625">
        <v>423729</v>
      </c>
      <c r="I4625" t="s">
        <v>34</v>
      </c>
      <c r="J4625" s="1">
        <v>44619</v>
      </c>
      <c r="K4625">
        <v>800</v>
      </c>
      <c r="L4625" t="s">
        <v>18789</v>
      </c>
      <c r="M4625" t="s">
        <v>144</v>
      </c>
      <c r="N4625" t="s">
        <v>18790</v>
      </c>
      <c r="O4625">
        <v>7266241769</v>
      </c>
      <c r="P4625" t="s">
        <v>51</v>
      </c>
      <c r="Q4625">
        <v>12</v>
      </c>
      <c r="R4625" t="s">
        <v>40</v>
      </c>
      <c r="S4625" t="s">
        <v>79</v>
      </c>
      <c r="T4625">
        <v>27032</v>
      </c>
      <c r="U4625" s="1">
        <v>45382</v>
      </c>
      <c r="V4625" t="s">
        <v>72</v>
      </c>
      <c r="W4625">
        <v>151932</v>
      </c>
      <c r="X4625" t="s">
        <v>18791</v>
      </c>
      <c r="Y4625">
        <v>572</v>
      </c>
      <c r="Z4625">
        <v>2080</v>
      </c>
      <c r="AA4625">
        <v>8</v>
      </c>
      <c r="AB4625">
        <v>6656</v>
      </c>
    </row>
    <row r="4626" spans="1:28" x14ac:dyDescent="0.3">
      <c r="A4626" t="s">
        <v>28</v>
      </c>
      <c r="B4626" t="s">
        <v>29</v>
      </c>
      <c r="C4626" t="s">
        <v>193</v>
      </c>
      <c r="D4626" t="s">
        <v>349</v>
      </c>
      <c r="E4626" t="s">
        <v>56</v>
      </c>
      <c r="F4626" t="s">
        <v>83</v>
      </c>
      <c r="G4626">
        <v>22</v>
      </c>
      <c r="H4626">
        <v>437607</v>
      </c>
      <c r="I4626" t="s">
        <v>34</v>
      </c>
      <c r="J4626" s="1">
        <v>44235</v>
      </c>
      <c r="K4626">
        <v>800</v>
      </c>
      <c r="L4626" t="s">
        <v>18792</v>
      </c>
      <c r="M4626" t="s">
        <v>319</v>
      </c>
      <c r="N4626" t="s">
        <v>18793</v>
      </c>
      <c r="O4626" t="s">
        <v>18794</v>
      </c>
      <c r="P4626" t="s">
        <v>71</v>
      </c>
      <c r="Q4626">
        <v>11</v>
      </c>
      <c r="R4626" t="s">
        <v>40</v>
      </c>
      <c r="S4626" t="s">
        <v>118</v>
      </c>
      <c r="T4626">
        <v>37902</v>
      </c>
      <c r="U4626" s="1">
        <v>45415</v>
      </c>
      <c r="V4626" t="s">
        <v>140</v>
      </c>
      <c r="W4626">
        <v>436070</v>
      </c>
      <c r="X4626" t="s">
        <v>18795</v>
      </c>
      <c r="Y4626">
        <v>796</v>
      </c>
      <c r="Z4626">
        <v>1569</v>
      </c>
      <c r="AA4626">
        <v>5</v>
      </c>
      <c r="AB4626">
        <v>3138</v>
      </c>
    </row>
    <row r="4627" spans="1:28" x14ac:dyDescent="0.3">
      <c r="A4627" t="s">
        <v>28</v>
      </c>
      <c r="B4627" t="s">
        <v>29</v>
      </c>
      <c r="C4627" t="s">
        <v>30</v>
      </c>
      <c r="D4627" t="s">
        <v>566</v>
      </c>
      <c r="E4627" t="s">
        <v>46</v>
      </c>
      <c r="F4627" t="s">
        <v>106</v>
      </c>
      <c r="G4627">
        <v>72</v>
      </c>
      <c r="H4627">
        <v>410235</v>
      </c>
      <c r="I4627" t="s">
        <v>58</v>
      </c>
      <c r="J4627" s="1">
        <v>44147</v>
      </c>
      <c r="K4627">
        <v>1400</v>
      </c>
      <c r="L4627" t="s">
        <v>18796</v>
      </c>
      <c r="M4627" t="s">
        <v>351</v>
      </c>
      <c r="N4627" t="s">
        <v>18797</v>
      </c>
      <c r="O4627" t="s">
        <v>18798</v>
      </c>
      <c r="P4627" t="s">
        <v>51</v>
      </c>
      <c r="Q4627">
        <v>15</v>
      </c>
      <c r="R4627" t="s">
        <v>88</v>
      </c>
      <c r="S4627" t="s">
        <v>79</v>
      </c>
      <c r="T4627">
        <v>95904</v>
      </c>
      <c r="U4627" s="1">
        <v>45373</v>
      </c>
      <c r="V4627" t="s">
        <v>72</v>
      </c>
      <c r="W4627">
        <v>362565</v>
      </c>
      <c r="X4627" t="s">
        <v>18799</v>
      </c>
      <c r="Y4627">
        <v>569</v>
      </c>
      <c r="Z4627">
        <v>2119</v>
      </c>
      <c r="AA4627">
        <v>3</v>
      </c>
      <c r="AB4627">
        <v>2542.8000000000002</v>
      </c>
    </row>
    <row r="4628" spans="1:28" x14ac:dyDescent="0.3">
      <c r="A4628" t="s">
        <v>28</v>
      </c>
      <c r="B4628" t="s">
        <v>29</v>
      </c>
      <c r="C4628" t="s">
        <v>54</v>
      </c>
      <c r="D4628" t="s">
        <v>149</v>
      </c>
      <c r="E4628" t="s">
        <v>56</v>
      </c>
      <c r="F4628" t="s">
        <v>106</v>
      </c>
      <c r="G4628">
        <v>33</v>
      </c>
      <c r="H4628">
        <v>411777</v>
      </c>
      <c r="I4628" t="s">
        <v>58</v>
      </c>
      <c r="J4628" s="1">
        <v>44576</v>
      </c>
      <c r="K4628">
        <v>1300</v>
      </c>
      <c r="L4628" t="s">
        <v>18800</v>
      </c>
      <c r="M4628" t="s">
        <v>189</v>
      </c>
      <c r="N4628" t="s">
        <v>18801</v>
      </c>
      <c r="O4628">
        <v>8142352985</v>
      </c>
      <c r="P4628" t="s">
        <v>39</v>
      </c>
      <c r="Q4628">
        <v>15</v>
      </c>
      <c r="R4628" t="s">
        <v>40</v>
      </c>
      <c r="S4628" t="s">
        <v>118</v>
      </c>
      <c r="T4628">
        <v>51236</v>
      </c>
      <c r="U4628" s="1">
        <v>45422</v>
      </c>
      <c r="V4628" t="s">
        <v>140</v>
      </c>
      <c r="W4628">
        <v>685543</v>
      </c>
      <c r="X4628" t="s">
        <v>18802</v>
      </c>
      <c r="Y4628">
        <v>952</v>
      </c>
      <c r="Z4628">
        <v>548</v>
      </c>
      <c r="AA4628">
        <v>1</v>
      </c>
      <c r="AB4628" s="2" t="s">
        <v>18803</v>
      </c>
    </row>
    <row r="4629" spans="1:28" x14ac:dyDescent="0.3">
      <c r="A4629" t="s">
        <v>28</v>
      </c>
      <c r="B4629" t="s">
        <v>29</v>
      </c>
      <c r="C4629" t="s">
        <v>44</v>
      </c>
      <c r="D4629" t="s">
        <v>546</v>
      </c>
      <c r="E4629" t="s">
        <v>46</v>
      </c>
      <c r="F4629" t="s">
        <v>99</v>
      </c>
      <c r="G4629">
        <v>92</v>
      </c>
      <c r="H4629">
        <v>403213</v>
      </c>
      <c r="I4629" t="s">
        <v>58</v>
      </c>
      <c r="J4629" s="1">
        <v>44899</v>
      </c>
      <c r="K4629">
        <v>1400</v>
      </c>
      <c r="L4629" t="s">
        <v>17463</v>
      </c>
      <c r="M4629" t="s">
        <v>361</v>
      </c>
      <c r="N4629" t="s">
        <v>18804</v>
      </c>
      <c r="O4629" t="s">
        <v>18805</v>
      </c>
      <c r="P4629" t="s">
        <v>51</v>
      </c>
      <c r="Q4629">
        <v>12</v>
      </c>
      <c r="R4629" t="s">
        <v>88</v>
      </c>
      <c r="S4629" t="s">
        <v>118</v>
      </c>
      <c r="T4629">
        <v>23446</v>
      </c>
      <c r="U4629" s="1">
        <v>45595</v>
      </c>
      <c r="V4629" t="s">
        <v>155</v>
      </c>
      <c r="W4629">
        <v>131502</v>
      </c>
      <c r="X4629" t="s">
        <v>13994</v>
      </c>
      <c r="Y4629">
        <v>293</v>
      </c>
      <c r="Z4629">
        <v>2329</v>
      </c>
      <c r="AA4629">
        <v>7</v>
      </c>
      <c r="AB4629" s="2" t="s">
        <v>18806</v>
      </c>
    </row>
    <row r="4630" spans="1:28" x14ac:dyDescent="0.3">
      <c r="A4630" t="s">
        <v>28</v>
      </c>
      <c r="B4630" t="s">
        <v>29</v>
      </c>
      <c r="C4630" t="s">
        <v>54</v>
      </c>
      <c r="D4630" t="s">
        <v>254</v>
      </c>
      <c r="E4630" t="s">
        <v>32</v>
      </c>
      <c r="F4630" t="s">
        <v>175</v>
      </c>
      <c r="G4630">
        <v>22</v>
      </c>
      <c r="H4630">
        <v>403928</v>
      </c>
      <c r="I4630" t="s">
        <v>58</v>
      </c>
      <c r="J4630" s="1">
        <v>44523</v>
      </c>
      <c r="K4630">
        <v>800</v>
      </c>
      <c r="L4630" t="s">
        <v>18807</v>
      </c>
      <c r="M4630" t="s">
        <v>165</v>
      </c>
      <c r="N4630" t="s">
        <v>18808</v>
      </c>
      <c r="O4630" t="s">
        <v>18809</v>
      </c>
      <c r="P4630" t="s">
        <v>71</v>
      </c>
      <c r="Q4630">
        <v>20</v>
      </c>
      <c r="R4630" t="s">
        <v>40</v>
      </c>
      <c r="S4630" t="s">
        <v>41</v>
      </c>
      <c r="T4630">
        <v>41952</v>
      </c>
      <c r="U4630" s="1">
        <v>45423</v>
      </c>
      <c r="V4630" t="s">
        <v>140</v>
      </c>
      <c r="W4630">
        <v>284536</v>
      </c>
      <c r="X4630" t="s">
        <v>18810</v>
      </c>
      <c r="Y4630">
        <v>734</v>
      </c>
      <c r="Z4630">
        <v>1237</v>
      </c>
      <c r="AA4630">
        <v>2</v>
      </c>
      <c r="AB4630">
        <v>989.6</v>
      </c>
    </row>
    <row r="4631" spans="1:28" x14ac:dyDescent="0.3">
      <c r="A4631" t="s">
        <v>28</v>
      </c>
      <c r="B4631" t="s">
        <v>29</v>
      </c>
      <c r="C4631" t="s">
        <v>44</v>
      </c>
      <c r="D4631" t="s">
        <v>338</v>
      </c>
      <c r="E4631" t="s">
        <v>56</v>
      </c>
      <c r="F4631" t="s">
        <v>33</v>
      </c>
      <c r="G4631">
        <v>52</v>
      </c>
      <c r="H4631">
        <v>436665</v>
      </c>
      <c r="I4631" t="s">
        <v>34</v>
      </c>
      <c r="J4631" s="1">
        <v>44950</v>
      </c>
      <c r="K4631">
        <v>1400</v>
      </c>
      <c r="L4631" t="s">
        <v>18811</v>
      </c>
      <c r="M4631" t="s">
        <v>172</v>
      </c>
      <c r="N4631" t="s">
        <v>18812</v>
      </c>
      <c r="O4631">
        <v>8375733060</v>
      </c>
      <c r="P4631" t="s">
        <v>51</v>
      </c>
      <c r="Q4631">
        <v>10</v>
      </c>
      <c r="R4631" t="s">
        <v>40</v>
      </c>
      <c r="S4631" t="s">
        <v>118</v>
      </c>
      <c r="T4631">
        <v>10055</v>
      </c>
      <c r="U4631" s="1">
        <v>45617</v>
      </c>
      <c r="V4631" t="s">
        <v>42</v>
      </c>
      <c r="W4631">
        <v>500708</v>
      </c>
      <c r="X4631" t="s">
        <v>18813</v>
      </c>
      <c r="Y4631">
        <v>304</v>
      </c>
      <c r="Z4631">
        <v>2891</v>
      </c>
      <c r="AA4631">
        <v>2</v>
      </c>
      <c r="AB4631">
        <v>2312.8000000000002</v>
      </c>
    </row>
    <row r="4632" spans="1:28" x14ac:dyDescent="0.3">
      <c r="A4632" t="s">
        <v>28</v>
      </c>
      <c r="B4632" t="s">
        <v>29</v>
      </c>
      <c r="C4632" t="s">
        <v>193</v>
      </c>
      <c r="D4632" t="s">
        <v>82</v>
      </c>
      <c r="E4632" t="s">
        <v>56</v>
      </c>
      <c r="F4632" t="s">
        <v>47</v>
      </c>
      <c r="G4632">
        <v>75</v>
      </c>
      <c r="H4632">
        <v>422382</v>
      </c>
      <c r="I4632" t="s">
        <v>58</v>
      </c>
      <c r="J4632" s="1">
        <v>45454</v>
      </c>
      <c r="K4632">
        <v>950</v>
      </c>
      <c r="L4632" t="s">
        <v>18814</v>
      </c>
      <c r="M4632" t="s">
        <v>108</v>
      </c>
      <c r="N4632" t="s">
        <v>18815</v>
      </c>
      <c r="O4632">
        <v>5516425178</v>
      </c>
      <c r="P4632" t="s">
        <v>71</v>
      </c>
      <c r="Q4632">
        <v>4</v>
      </c>
      <c r="R4632" t="s">
        <v>40</v>
      </c>
      <c r="S4632" t="s">
        <v>118</v>
      </c>
      <c r="T4632">
        <v>34730</v>
      </c>
      <c r="U4632" s="1">
        <v>45563</v>
      </c>
      <c r="V4632" t="s">
        <v>180</v>
      </c>
      <c r="W4632">
        <v>551962</v>
      </c>
      <c r="X4632" t="s">
        <v>18816</v>
      </c>
      <c r="Y4632">
        <v>660</v>
      </c>
      <c r="Z4632">
        <v>831</v>
      </c>
      <c r="AA4632">
        <v>5</v>
      </c>
      <c r="AB4632">
        <v>1662</v>
      </c>
    </row>
    <row r="4633" spans="1:28" x14ac:dyDescent="0.3">
      <c r="A4633" t="s">
        <v>28</v>
      </c>
      <c r="B4633" t="s">
        <v>29</v>
      </c>
      <c r="C4633" t="s">
        <v>54</v>
      </c>
      <c r="D4633" t="s">
        <v>149</v>
      </c>
      <c r="E4633" t="s">
        <v>32</v>
      </c>
      <c r="F4633" t="s">
        <v>150</v>
      </c>
      <c r="G4633">
        <v>71</v>
      </c>
      <c r="H4633">
        <v>403794</v>
      </c>
      <c r="I4633" t="s">
        <v>34</v>
      </c>
      <c r="J4633" s="1">
        <v>44250</v>
      </c>
      <c r="K4633">
        <v>800</v>
      </c>
      <c r="L4633" t="s">
        <v>18817</v>
      </c>
      <c r="M4633" t="s">
        <v>1017</v>
      </c>
      <c r="N4633" t="s">
        <v>18818</v>
      </c>
      <c r="O4633" t="s">
        <v>18819</v>
      </c>
      <c r="P4633" t="s">
        <v>39</v>
      </c>
      <c r="Q4633">
        <v>20</v>
      </c>
      <c r="R4633" t="s">
        <v>40</v>
      </c>
      <c r="S4633" t="s">
        <v>118</v>
      </c>
      <c r="T4633">
        <v>27654</v>
      </c>
      <c r="U4633" s="1">
        <v>45535</v>
      </c>
      <c r="V4633" t="s">
        <v>64</v>
      </c>
      <c r="W4633">
        <v>406565</v>
      </c>
      <c r="X4633" t="s">
        <v>18820</v>
      </c>
      <c r="Y4633">
        <v>615</v>
      </c>
      <c r="Z4633">
        <v>1934</v>
      </c>
      <c r="AA4633">
        <v>8</v>
      </c>
      <c r="AB4633">
        <v>6188.8</v>
      </c>
    </row>
    <row r="4634" spans="1:28" x14ac:dyDescent="0.3">
      <c r="A4634" t="s">
        <v>28</v>
      </c>
      <c r="B4634" t="s">
        <v>29</v>
      </c>
      <c r="C4634" t="s">
        <v>54</v>
      </c>
      <c r="D4634" t="s">
        <v>105</v>
      </c>
      <c r="E4634" t="s">
        <v>32</v>
      </c>
      <c r="F4634" t="s">
        <v>47</v>
      </c>
      <c r="G4634">
        <v>90</v>
      </c>
      <c r="H4634">
        <v>431949</v>
      </c>
      <c r="I4634" t="s">
        <v>34</v>
      </c>
      <c r="J4634" s="1">
        <v>44066</v>
      </c>
      <c r="K4634">
        <v>1100</v>
      </c>
      <c r="L4634" t="s">
        <v>9969</v>
      </c>
      <c r="M4634" t="s">
        <v>1058</v>
      </c>
      <c r="N4634" t="s">
        <v>18821</v>
      </c>
      <c r="O4634" t="s">
        <v>18822</v>
      </c>
      <c r="P4634" t="s">
        <v>87</v>
      </c>
      <c r="Q4634">
        <v>4</v>
      </c>
      <c r="R4634" t="s">
        <v>88</v>
      </c>
      <c r="S4634" t="s">
        <v>63</v>
      </c>
      <c r="T4634">
        <v>91839</v>
      </c>
      <c r="U4634" s="1">
        <v>45531</v>
      </c>
      <c r="V4634" t="s">
        <v>64</v>
      </c>
      <c r="W4634">
        <v>555242</v>
      </c>
      <c r="X4634" t="s">
        <v>18823</v>
      </c>
      <c r="Y4634">
        <v>918</v>
      </c>
      <c r="Z4634">
        <v>2362</v>
      </c>
      <c r="AA4634">
        <v>6</v>
      </c>
      <c r="AB4634">
        <v>5668.8</v>
      </c>
    </row>
    <row r="4635" spans="1:28" x14ac:dyDescent="0.3">
      <c r="A4635" t="s">
        <v>28</v>
      </c>
      <c r="B4635" t="s">
        <v>29</v>
      </c>
      <c r="C4635" t="s">
        <v>44</v>
      </c>
      <c r="D4635" t="s">
        <v>227</v>
      </c>
      <c r="E4635" t="s">
        <v>56</v>
      </c>
      <c r="F4635" t="s">
        <v>175</v>
      </c>
      <c r="G4635">
        <v>49</v>
      </c>
      <c r="H4635">
        <v>404639</v>
      </c>
      <c r="I4635" t="s">
        <v>34</v>
      </c>
      <c r="J4635" s="1">
        <v>44750</v>
      </c>
      <c r="K4635">
        <v>1400</v>
      </c>
      <c r="L4635" t="s">
        <v>18824</v>
      </c>
      <c r="M4635" t="s">
        <v>919</v>
      </c>
      <c r="N4635" t="s">
        <v>18825</v>
      </c>
      <c r="O4635">
        <v>9493824435</v>
      </c>
      <c r="P4635" t="s">
        <v>71</v>
      </c>
      <c r="Q4635">
        <v>17</v>
      </c>
      <c r="R4635" t="s">
        <v>88</v>
      </c>
      <c r="S4635" t="s">
        <v>118</v>
      </c>
      <c r="T4635">
        <v>61895</v>
      </c>
      <c r="U4635" s="1">
        <v>45592</v>
      </c>
      <c r="V4635" t="s">
        <v>155</v>
      </c>
      <c r="W4635">
        <v>564548</v>
      </c>
      <c r="X4635" t="s">
        <v>18826</v>
      </c>
      <c r="Y4635">
        <v>435</v>
      </c>
      <c r="Z4635">
        <v>858</v>
      </c>
      <c r="AA4635">
        <v>4</v>
      </c>
      <c r="AB4635" s="2" t="s">
        <v>18827</v>
      </c>
    </row>
    <row r="4636" spans="1:28" x14ac:dyDescent="0.3">
      <c r="A4636" t="s">
        <v>28</v>
      </c>
      <c r="B4636" t="s">
        <v>29</v>
      </c>
      <c r="C4636" t="s">
        <v>148</v>
      </c>
      <c r="D4636" t="s">
        <v>274</v>
      </c>
      <c r="E4636" t="s">
        <v>46</v>
      </c>
      <c r="F4636" t="s">
        <v>175</v>
      </c>
      <c r="G4636">
        <v>45</v>
      </c>
      <c r="H4636">
        <v>409208</v>
      </c>
      <c r="I4636" t="s">
        <v>58</v>
      </c>
      <c r="J4636" s="1">
        <v>44377</v>
      </c>
      <c r="K4636">
        <v>1300</v>
      </c>
      <c r="L4636" t="s">
        <v>18828</v>
      </c>
      <c r="M4636" t="s">
        <v>856</v>
      </c>
      <c r="N4636" t="s">
        <v>18829</v>
      </c>
      <c r="O4636" t="s">
        <v>18830</v>
      </c>
      <c r="P4636" t="s">
        <v>71</v>
      </c>
      <c r="Q4636">
        <v>15</v>
      </c>
      <c r="R4636" t="s">
        <v>88</v>
      </c>
      <c r="S4636" t="s">
        <v>118</v>
      </c>
      <c r="T4636">
        <v>41902</v>
      </c>
      <c r="U4636" s="1">
        <v>45496</v>
      </c>
      <c r="V4636" t="s">
        <v>126</v>
      </c>
      <c r="W4636">
        <v>990221</v>
      </c>
      <c r="X4636" t="s">
        <v>18831</v>
      </c>
      <c r="Y4636">
        <v>691</v>
      </c>
      <c r="Z4636">
        <v>2953</v>
      </c>
      <c r="AA4636">
        <v>4</v>
      </c>
      <c r="AB4636">
        <v>4724.8</v>
      </c>
    </row>
    <row r="4637" spans="1:28" x14ac:dyDescent="0.3">
      <c r="A4637" t="s">
        <v>28</v>
      </c>
      <c r="B4637" t="s">
        <v>29</v>
      </c>
      <c r="C4637" t="s">
        <v>148</v>
      </c>
      <c r="D4637" t="s">
        <v>134</v>
      </c>
      <c r="E4637" t="s">
        <v>46</v>
      </c>
      <c r="F4637" t="s">
        <v>33</v>
      </c>
      <c r="G4637">
        <v>18</v>
      </c>
      <c r="H4637">
        <v>411506</v>
      </c>
      <c r="I4637" t="s">
        <v>58</v>
      </c>
      <c r="J4637" s="1">
        <v>45360</v>
      </c>
      <c r="K4637">
        <v>1300</v>
      </c>
      <c r="L4637" t="s">
        <v>18832</v>
      </c>
      <c r="M4637" t="s">
        <v>144</v>
      </c>
      <c r="N4637" t="s">
        <v>18833</v>
      </c>
      <c r="O4637" t="s">
        <v>18834</v>
      </c>
      <c r="P4637" t="s">
        <v>87</v>
      </c>
      <c r="Q4637">
        <v>7</v>
      </c>
      <c r="R4637" t="s">
        <v>88</v>
      </c>
      <c r="S4637" t="s">
        <v>41</v>
      </c>
      <c r="T4637">
        <v>11225</v>
      </c>
      <c r="U4637" s="1">
        <v>45619</v>
      </c>
      <c r="V4637" t="s">
        <v>42</v>
      </c>
      <c r="W4637">
        <v>649530</v>
      </c>
      <c r="X4637" t="s">
        <v>18835</v>
      </c>
      <c r="Y4637">
        <v>791</v>
      </c>
      <c r="Z4637">
        <v>929</v>
      </c>
      <c r="AA4637">
        <v>2</v>
      </c>
      <c r="AB4637">
        <v>743.2</v>
      </c>
    </row>
    <row r="4638" spans="1:28" x14ac:dyDescent="0.3">
      <c r="A4638" t="s">
        <v>28</v>
      </c>
      <c r="B4638" t="s">
        <v>29</v>
      </c>
      <c r="C4638" t="s">
        <v>148</v>
      </c>
      <c r="D4638" t="s">
        <v>237</v>
      </c>
      <c r="E4638" t="s">
        <v>56</v>
      </c>
      <c r="F4638" t="s">
        <v>175</v>
      </c>
      <c r="G4638">
        <v>37</v>
      </c>
      <c r="H4638">
        <v>416816</v>
      </c>
      <c r="I4638" t="s">
        <v>34</v>
      </c>
      <c r="J4638" s="1">
        <v>45426</v>
      </c>
      <c r="K4638">
        <v>1200</v>
      </c>
      <c r="L4638" t="s">
        <v>18836</v>
      </c>
      <c r="M4638" t="s">
        <v>1488</v>
      </c>
      <c r="N4638" t="s">
        <v>18837</v>
      </c>
      <c r="O4638" t="s">
        <v>18838</v>
      </c>
      <c r="P4638" t="s">
        <v>87</v>
      </c>
      <c r="Q4638">
        <v>17</v>
      </c>
      <c r="R4638" t="s">
        <v>88</v>
      </c>
      <c r="S4638" t="s">
        <v>63</v>
      </c>
      <c r="T4638">
        <v>94962</v>
      </c>
      <c r="U4638" s="1">
        <v>45435</v>
      </c>
      <c r="V4638" t="s">
        <v>140</v>
      </c>
      <c r="W4638">
        <v>638334</v>
      </c>
      <c r="X4638" t="s">
        <v>18839</v>
      </c>
      <c r="Y4638">
        <v>943</v>
      </c>
      <c r="Z4638">
        <v>1018</v>
      </c>
      <c r="AA4638">
        <v>4</v>
      </c>
      <c r="AB4638" s="2" t="s">
        <v>18840</v>
      </c>
    </row>
    <row r="4639" spans="1:28" x14ac:dyDescent="0.3">
      <c r="A4639" t="s">
        <v>28</v>
      </c>
      <c r="B4639" t="s">
        <v>29</v>
      </c>
      <c r="C4639" t="s">
        <v>148</v>
      </c>
      <c r="D4639" t="s">
        <v>170</v>
      </c>
      <c r="E4639" t="s">
        <v>32</v>
      </c>
      <c r="F4639" t="s">
        <v>150</v>
      </c>
      <c r="G4639">
        <v>76</v>
      </c>
      <c r="H4639">
        <v>409111</v>
      </c>
      <c r="I4639" t="s">
        <v>34</v>
      </c>
      <c r="J4639" s="1">
        <v>45013</v>
      </c>
      <c r="K4639">
        <v>950</v>
      </c>
      <c r="L4639" t="s">
        <v>18841</v>
      </c>
      <c r="M4639" t="s">
        <v>487</v>
      </c>
      <c r="N4639" t="s">
        <v>18842</v>
      </c>
      <c r="O4639" t="s">
        <v>18843</v>
      </c>
      <c r="P4639" t="s">
        <v>51</v>
      </c>
      <c r="Q4639">
        <v>4</v>
      </c>
      <c r="R4639" t="s">
        <v>40</v>
      </c>
      <c r="S4639" t="s">
        <v>41</v>
      </c>
      <c r="T4639">
        <v>68625</v>
      </c>
      <c r="U4639" s="1">
        <v>45430</v>
      </c>
      <c r="V4639" t="s">
        <v>140</v>
      </c>
      <c r="W4639">
        <v>324306</v>
      </c>
      <c r="X4639" t="s">
        <v>18844</v>
      </c>
      <c r="Y4639">
        <v>817</v>
      </c>
      <c r="Z4639">
        <v>676</v>
      </c>
      <c r="AA4639">
        <v>3</v>
      </c>
      <c r="AB4639">
        <v>811.2</v>
      </c>
    </row>
    <row r="4640" spans="1:28" x14ac:dyDescent="0.3">
      <c r="A4640" t="s">
        <v>28</v>
      </c>
      <c r="B4640" t="s">
        <v>29</v>
      </c>
      <c r="C4640" t="s">
        <v>157</v>
      </c>
      <c r="D4640" t="s">
        <v>442</v>
      </c>
      <c r="E4640" t="s">
        <v>32</v>
      </c>
      <c r="F4640" t="s">
        <v>33</v>
      </c>
      <c r="G4640">
        <v>38</v>
      </c>
      <c r="H4640">
        <v>430487</v>
      </c>
      <c r="I4640" t="s">
        <v>34</v>
      </c>
      <c r="J4640" s="1">
        <v>44619</v>
      </c>
      <c r="K4640">
        <v>1000</v>
      </c>
      <c r="L4640" t="s">
        <v>18845</v>
      </c>
      <c r="M4640" t="s">
        <v>189</v>
      </c>
      <c r="N4640" t="s">
        <v>18846</v>
      </c>
      <c r="O4640">
        <v>5146737593</v>
      </c>
      <c r="P4640" t="s">
        <v>51</v>
      </c>
      <c r="Q4640">
        <v>18</v>
      </c>
      <c r="R4640" t="s">
        <v>40</v>
      </c>
      <c r="S4640" t="s">
        <v>118</v>
      </c>
      <c r="T4640">
        <v>66223</v>
      </c>
      <c r="U4640" s="1">
        <v>45601</v>
      </c>
      <c r="V4640" t="s">
        <v>42</v>
      </c>
      <c r="W4640">
        <v>267586</v>
      </c>
      <c r="X4640" t="s">
        <v>18847</v>
      </c>
      <c r="Y4640">
        <v>764</v>
      </c>
      <c r="Z4640">
        <v>2266</v>
      </c>
      <c r="AA4640">
        <v>2</v>
      </c>
      <c r="AB4640" s="2" t="s">
        <v>18848</v>
      </c>
    </row>
    <row r="4641" spans="1:28" x14ac:dyDescent="0.3">
      <c r="A4641" t="s">
        <v>28</v>
      </c>
      <c r="B4641" t="s">
        <v>29</v>
      </c>
      <c r="C4641" t="s">
        <v>30</v>
      </c>
      <c r="D4641" t="s">
        <v>274</v>
      </c>
      <c r="E4641" t="s">
        <v>56</v>
      </c>
      <c r="F4641" t="s">
        <v>135</v>
      </c>
      <c r="G4641">
        <v>73</v>
      </c>
      <c r="H4641">
        <v>409035</v>
      </c>
      <c r="I4641" t="s">
        <v>34</v>
      </c>
      <c r="J4641" s="1">
        <v>44595</v>
      </c>
      <c r="K4641">
        <v>800</v>
      </c>
      <c r="L4641" t="s">
        <v>18849</v>
      </c>
      <c r="M4641" t="s">
        <v>172</v>
      </c>
      <c r="N4641" t="s">
        <v>18850</v>
      </c>
      <c r="O4641" t="s">
        <v>18851</v>
      </c>
      <c r="P4641" t="s">
        <v>71</v>
      </c>
      <c r="Q4641">
        <v>14</v>
      </c>
      <c r="R4641" t="s">
        <v>40</v>
      </c>
      <c r="S4641" t="s">
        <v>63</v>
      </c>
      <c r="T4641">
        <v>70788</v>
      </c>
      <c r="U4641" s="1">
        <v>45475</v>
      </c>
      <c r="V4641" t="s">
        <v>126</v>
      </c>
      <c r="W4641">
        <v>588493</v>
      </c>
      <c r="X4641" t="s">
        <v>18852</v>
      </c>
      <c r="Y4641">
        <v>397</v>
      </c>
      <c r="Z4641">
        <v>559</v>
      </c>
      <c r="AA4641">
        <v>4</v>
      </c>
      <c r="AB4641" s="2" t="s">
        <v>10923</v>
      </c>
    </row>
    <row r="4642" spans="1:28" x14ac:dyDescent="0.3">
      <c r="A4642" t="s">
        <v>28</v>
      </c>
      <c r="B4642" t="s">
        <v>29</v>
      </c>
      <c r="C4642" t="s">
        <v>44</v>
      </c>
      <c r="D4642" t="s">
        <v>220</v>
      </c>
      <c r="E4642" t="s">
        <v>46</v>
      </c>
      <c r="F4642" t="s">
        <v>135</v>
      </c>
      <c r="G4642">
        <v>85</v>
      </c>
      <c r="H4642">
        <v>405686</v>
      </c>
      <c r="I4642" t="s">
        <v>34</v>
      </c>
      <c r="J4642" s="1">
        <v>44293</v>
      </c>
      <c r="K4642">
        <v>1200</v>
      </c>
      <c r="L4642" t="s">
        <v>18853</v>
      </c>
      <c r="M4642" t="s">
        <v>417</v>
      </c>
      <c r="N4642" t="s">
        <v>18854</v>
      </c>
      <c r="O4642" t="s">
        <v>18855</v>
      </c>
      <c r="P4642" t="s">
        <v>39</v>
      </c>
      <c r="Q4642">
        <v>15</v>
      </c>
      <c r="R4642" t="s">
        <v>40</v>
      </c>
      <c r="S4642" t="s">
        <v>63</v>
      </c>
      <c r="T4642">
        <v>25877</v>
      </c>
      <c r="U4642" s="1">
        <v>45388</v>
      </c>
      <c r="V4642" t="s">
        <v>80</v>
      </c>
      <c r="W4642">
        <v>820004</v>
      </c>
      <c r="X4642" t="s">
        <v>18856</v>
      </c>
      <c r="Y4642">
        <v>704</v>
      </c>
      <c r="Z4642">
        <v>759</v>
      </c>
      <c r="AA4642">
        <v>4</v>
      </c>
      <c r="AB4642">
        <v>1214.4000000000001</v>
      </c>
    </row>
    <row r="4643" spans="1:28" x14ac:dyDescent="0.3">
      <c r="A4643" t="s">
        <v>28</v>
      </c>
      <c r="B4643" t="s">
        <v>29</v>
      </c>
      <c r="C4643" t="s">
        <v>30</v>
      </c>
      <c r="D4643" t="s">
        <v>163</v>
      </c>
      <c r="E4643" t="s">
        <v>32</v>
      </c>
      <c r="F4643" t="s">
        <v>150</v>
      </c>
      <c r="G4643">
        <v>60</v>
      </c>
      <c r="H4643">
        <v>410724</v>
      </c>
      <c r="I4643" t="s">
        <v>58</v>
      </c>
      <c r="J4643" s="1">
        <v>44327</v>
      </c>
      <c r="K4643">
        <v>1300</v>
      </c>
      <c r="L4643" t="s">
        <v>18857</v>
      </c>
      <c r="M4643" t="s">
        <v>85</v>
      </c>
      <c r="N4643" t="s">
        <v>18858</v>
      </c>
      <c r="O4643" t="s">
        <v>18859</v>
      </c>
      <c r="P4643" t="s">
        <v>87</v>
      </c>
      <c r="Q4643">
        <v>14</v>
      </c>
      <c r="R4643" t="s">
        <v>40</v>
      </c>
      <c r="S4643" t="s">
        <v>63</v>
      </c>
      <c r="T4643">
        <v>73734</v>
      </c>
      <c r="U4643" s="1">
        <v>45387</v>
      </c>
      <c r="V4643" t="s">
        <v>80</v>
      </c>
      <c r="W4643">
        <v>500573</v>
      </c>
      <c r="X4643" t="s">
        <v>18860</v>
      </c>
      <c r="Y4643">
        <v>314</v>
      </c>
      <c r="Z4643">
        <v>651</v>
      </c>
      <c r="AA4643">
        <v>4</v>
      </c>
      <c r="AB4643" s="2" t="s">
        <v>15550</v>
      </c>
    </row>
    <row r="4644" spans="1:28" x14ac:dyDescent="0.3">
      <c r="A4644" t="s">
        <v>28</v>
      </c>
      <c r="B4644" t="s">
        <v>29</v>
      </c>
      <c r="C4644" t="s">
        <v>91</v>
      </c>
      <c r="D4644" t="s">
        <v>261</v>
      </c>
      <c r="E4644" t="s">
        <v>56</v>
      </c>
      <c r="F4644" t="s">
        <v>135</v>
      </c>
      <c r="G4644">
        <v>21</v>
      </c>
      <c r="H4644">
        <v>434475</v>
      </c>
      <c r="I4644" t="s">
        <v>58</v>
      </c>
      <c r="J4644" s="1">
        <v>45251</v>
      </c>
      <c r="K4644">
        <v>800</v>
      </c>
      <c r="L4644" t="s">
        <v>18861</v>
      </c>
      <c r="M4644" t="s">
        <v>250</v>
      </c>
      <c r="N4644" t="s">
        <v>18862</v>
      </c>
      <c r="O4644" t="s">
        <v>18863</v>
      </c>
      <c r="P4644" t="s">
        <v>39</v>
      </c>
      <c r="Q4644">
        <v>5</v>
      </c>
      <c r="R4644" t="s">
        <v>88</v>
      </c>
      <c r="S4644" t="s">
        <v>79</v>
      </c>
      <c r="T4644">
        <v>30259</v>
      </c>
      <c r="U4644" s="1">
        <v>45385</v>
      </c>
      <c r="V4644" t="s">
        <v>80</v>
      </c>
      <c r="W4644">
        <v>398387</v>
      </c>
      <c r="X4644" t="s">
        <v>18864</v>
      </c>
      <c r="Y4644">
        <v>495</v>
      </c>
      <c r="Z4644">
        <v>2152</v>
      </c>
      <c r="AA4644">
        <v>5</v>
      </c>
      <c r="AB4644">
        <v>4304</v>
      </c>
    </row>
    <row r="4645" spans="1:28" x14ac:dyDescent="0.3">
      <c r="A4645" t="s">
        <v>28</v>
      </c>
      <c r="B4645" t="s">
        <v>29</v>
      </c>
      <c r="C4645" t="s">
        <v>157</v>
      </c>
      <c r="D4645" t="s">
        <v>254</v>
      </c>
      <c r="E4645" t="s">
        <v>56</v>
      </c>
      <c r="F4645" t="s">
        <v>150</v>
      </c>
      <c r="G4645">
        <v>42</v>
      </c>
      <c r="H4645">
        <v>406878</v>
      </c>
      <c r="I4645" t="s">
        <v>58</v>
      </c>
      <c r="J4645" s="1">
        <v>45120</v>
      </c>
      <c r="K4645">
        <v>1000</v>
      </c>
      <c r="L4645" t="s">
        <v>18865</v>
      </c>
      <c r="M4645" t="s">
        <v>222</v>
      </c>
      <c r="N4645" t="s">
        <v>18866</v>
      </c>
      <c r="O4645">
        <v>9605581149</v>
      </c>
      <c r="P4645" t="s">
        <v>51</v>
      </c>
      <c r="Q4645">
        <v>3</v>
      </c>
      <c r="R4645" t="s">
        <v>88</v>
      </c>
      <c r="S4645" t="s">
        <v>118</v>
      </c>
      <c r="T4645">
        <v>45480</v>
      </c>
      <c r="U4645" s="1">
        <v>45529</v>
      </c>
      <c r="V4645" t="s">
        <v>64</v>
      </c>
      <c r="W4645">
        <v>778983</v>
      </c>
      <c r="X4645" t="s">
        <v>18867</v>
      </c>
      <c r="Y4645">
        <v>284</v>
      </c>
      <c r="Z4645">
        <v>976</v>
      </c>
      <c r="AA4645">
        <v>6</v>
      </c>
      <c r="AB4645">
        <v>2342.4</v>
      </c>
    </row>
    <row r="4646" spans="1:28" x14ac:dyDescent="0.3">
      <c r="A4646" t="s">
        <v>28</v>
      </c>
      <c r="B4646" t="s">
        <v>29</v>
      </c>
      <c r="C4646" t="s">
        <v>44</v>
      </c>
      <c r="D4646" t="s">
        <v>105</v>
      </c>
      <c r="E4646" t="s">
        <v>32</v>
      </c>
      <c r="F4646" t="s">
        <v>47</v>
      </c>
      <c r="G4646">
        <v>82</v>
      </c>
      <c r="H4646">
        <v>431763</v>
      </c>
      <c r="I4646" t="s">
        <v>58</v>
      </c>
      <c r="J4646" s="1">
        <v>44065</v>
      </c>
      <c r="K4646">
        <v>1100</v>
      </c>
      <c r="L4646" t="s">
        <v>18868</v>
      </c>
      <c r="M4646" t="s">
        <v>2054</v>
      </c>
      <c r="N4646" t="s">
        <v>18869</v>
      </c>
      <c r="O4646" t="s">
        <v>18870</v>
      </c>
      <c r="P4646" t="s">
        <v>71</v>
      </c>
      <c r="Q4646">
        <v>14</v>
      </c>
      <c r="R4646" t="s">
        <v>40</v>
      </c>
      <c r="S4646" t="s">
        <v>41</v>
      </c>
      <c r="T4646">
        <v>24933</v>
      </c>
      <c r="U4646" s="1">
        <v>45454</v>
      </c>
      <c r="V4646" t="s">
        <v>52</v>
      </c>
      <c r="W4646">
        <v>534784</v>
      </c>
      <c r="X4646" t="s">
        <v>18871</v>
      </c>
      <c r="Y4646">
        <v>909</v>
      </c>
      <c r="Z4646">
        <v>598</v>
      </c>
      <c r="AA4646">
        <v>3</v>
      </c>
      <c r="AB4646">
        <v>717.6</v>
      </c>
    </row>
    <row r="4647" spans="1:28" x14ac:dyDescent="0.3">
      <c r="A4647" t="s">
        <v>28</v>
      </c>
      <c r="B4647" t="s">
        <v>29</v>
      </c>
      <c r="C4647" t="s">
        <v>30</v>
      </c>
      <c r="D4647" t="s">
        <v>467</v>
      </c>
      <c r="E4647" t="s">
        <v>46</v>
      </c>
      <c r="F4647" t="s">
        <v>150</v>
      </c>
      <c r="G4647">
        <v>26</v>
      </c>
      <c r="H4647">
        <v>403560</v>
      </c>
      <c r="I4647" t="s">
        <v>34</v>
      </c>
      <c r="J4647" s="1">
        <v>45600</v>
      </c>
      <c r="K4647">
        <v>950</v>
      </c>
      <c r="L4647" t="s">
        <v>18872</v>
      </c>
      <c r="M4647" t="s">
        <v>736</v>
      </c>
      <c r="N4647" t="s">
        <v>18873</v>
      </c>
      <c r="O4647" t="s">
        <v>18874</v>
      </c>
      <c r="P4647" t="s">
        <v>39</v>
      </c>
      <c r="Q4647">
        <v>11</v>
      </c>
      <c r="R4647" t="s">
        <v>40</v>
      </c>
      <c r="S4647" t="s">
        <v>63</v>
      </c>
      <c r="T4647">
        <v>76818</v>
      </c>
      <c r="U4647" s="1">
        <v>45375</v>
      </c>
      <c r="V4647" t="s">
        <v>72</v>
      </c>
      <c r="W4647">
        <v>544872</v>
      </c>
      <c r="X4647" t="s">
        <v>18875</v>
      </c>
      <c r="Y4647">
        <v>466</v>
      </c>
      <c r="Z4647">
        <v>1166</v>
      </c>
      <c r="AA4647">
        <v>7</v>
      </c>
      <c r="AB4647">
        <v>3264.8</v>
      </c>
    </row>
    <row r="4648" spans="1:28" x14ac:dyDescent="0.3">
      <c r="A4648" t="s">
        <v>28</v>
      </c>
      <c r="B4648" t="s">
        <v>29</v>
      </c>
      <c r="C4648" t="s">
        <v>66</v>
      </c>
      <c r="D4648" t="s">
        <v>92</v>
      </c>
      <c r="E4648" t="s">
        <v>56</v>
      </c>
      <c r="F4648" t="s">
        <v>355</v>
      </c>
      <c r="G4648">
        <v>56</v>
      </c>
      <c r="H4648">
        <v>426809</v>
      </c>
      <c r="I4648" t="s">
        <v>34</v>
      </c>
      <c r="J4648" s="1">
        <v>43976</v>
      </c>
      <c r="K4648">
        <v>1000</v>
      </c>
      <c r="L4648" t="s">
        <v>18876</v>
      </c>
      <c r="M4648" t="s">
        <v>605</v>
      </c>
      <c r="N4648" t="s">
        <v>18877</v>
      </c>
      <c r="O4648" t="s">
        <v>18878</v>
      </c>
      <c r="P4648" t="s">
        <v>87</v>
      </c>
      <c r="Q4648">
        <v>18</v>
      </c>
      <c r="R4648" t="s">
        <v>88</v>
      </c>
      <c r="S4648" t="s">
        <v>63</v>
      </c>
      <c r="T4648">
        <v>92083</v>
      </c>
      <c r="U4648" s="1">
        <v>45467</v>
      </c>
      <c r="V4648" t="s">
        <v>52</v>
      </c>
      <c r="W4648">
        <v>738420</v>
      </c>
      <c r="X4648" t="s">
        <v>16709</v>
      </c>
      <c r="Y4648">
        <v>975</v>
      </c>
      <c r="Z4648">
        <v>1531</v>
      </c>
      <c r="AA4648">
        <v>2</v>
      </c>
      <c r="AB4648">
        <v>1224.8</v>
      </c>
    </row>
    <row r="4649" spans="1:28" x14ac:dyDescent="0.3">
      <c r="A4649" t="s">
        <v>28</v>
      </c>
      <c r="B4649" t="s">
        <v>29</v>
      </c>
      <c r="C4649" t="s">
        <v>157</v>
      </c>
      <c r="D4649" t="s">
        <v>621</v>
      </c>
      <c r="E4649" t="s">
        <v>56</v>
      </c>
      <c r="F4649" t="s">
        <v>57</v>
      </c>
      <c r="G4649">
        <v>63</v>
      </c>
      <c r="H4649">
        <v>431132</v>
      </c>
      <c r="I4649" t="s">
        <v>34</v>
      </c>
      <c r="J4649" s="1">
        <v>44984</v>
      </c>
      <c r="K4649">
        <v>1100</v>
      </c>
      <c r="L4649" t="s">
        <v>18879</v>
      </c>
      <c r="M4649" t="s">
        <v>159</v>
      </c>
      <c r="N4649" t="s">
        <v>18880</v>
      </c>
      <c r="O4649" t="s">
        <v>18881</v>
      </c>
      <c r="P4649" t="s">
        <v>39</v>
      </c>
      <c r="Q4649">
        <v>12</v>
      </c>
      <c r="R4649" t="s">
        <v>40</v>
      </c>
      <c r="S4649" t="s">
        <v>118</v>
      </c>
      <c r="T4649">
        <v>32633</v>
      </c>
      <c r="U4649" s="1">
        <v>45363</v>
      </c>
      <c r="V4649" t="s">
        <v>72</v>
      </c>
      <c r="W4649">
        <v>796757</v>
      </c>
      <c r="X4649" t="s">
        <v>18882</v>
      </c>
      <c r="Y4649">
        <v>591</v>
      </c>
      <c r="Z4649">
        <v>1201</v>
      </c>
      <c r="AA4649">
        <v>1</v>
      </c>
      <c r="AB4649" s="2" t="s">
        <v>17199</v>
      </c>
    </row>
    <row r="4650" spans="1:28" x14ac:dyDescent="0.3">
      <c r="A4650" t="s">
        <v>28</v>
      </c>
      <c r="B4650" t="s">
        <v>29</v>
      </c>
      <c r="C4650" t="s">
        <v>157</v>
      </c>
      <c r="D4650" t="s">
        <v>149</v>
      </c>
      <c r="E4650" t="s">
        <v>32</v>
      </c>
      <c r="F4650" t="s">
        <v>99</v>
      </c>
      <c r="G4650">
        <v>8</v>
      </c>
      <c r="H4650">
        <v>415721</v>
      </c>
      <c r="I4650" t="s">
        <v>58</v>
      </c>
      <c r="J4650" s="1">
        <v>44041</v>
      </c>
      <c r="K4650">
        <v>1300</v>
      </c>
      <c r="L4650" t="s">
        <v>18883</v>
      </c>
      <c r="M4650" t="s">
        <v>843</v>
      </c>
      <c r="N4650" t="s">
        <v>18884</v>
      </c>
      <c r="O4650" t="s">
        <v>18885</v>
      </c>
      <c r="P4650" t="s">
        <v>51</v>
      </c>
      <c r="Q4650">
        <v>15</v>
      </c>
      <c r="R4650" t="s">
        <v>40</v>
      </c>
      <c r="S4650" t="s">
        <v>63</v>
      </c>
      <c r="T4650">
        <v>50589</v>
      </c>
      <c r="U4650" s="1">
        <v>45574</v>
      </c>
      <c r="V4650" t="s">
        <v>155</v>
      </c>
      <c r="W4650">
        <v>248940</v>
      </c>
      <c r="X4650" t="s">
        <v>18886</v>
      </c>
      <c r="Y4650">
        <v>676</v>
      </c>
      <c r="Z4650">
        <v>2565</v>
      </c>
      <c r="AA4650">
        <v>3</v>
      </c>
      <c r="AB4650">
        <v>3078</v>
      </c>
    </row>
    <row r="4651" spans="1:28" x14ac:dyDescent="0.3">
      <c r="A4651" t="s">
        <v>28</v>
      </c>
      <c r="B4651" t="s">
        <v>29</v>
      </c>
      <c r="C4651" t="s">
        <v>148</v>
      </c>
      <c r="D4651" t="s">
        <v>467</v>
      </c>
      <c r="E4651" t="s">
        <v>56</v>
      </c>
      <c r="F4651" t="s">
        <v>113</v>
      </c>
      <c r="G4651">
        <v>63</v>
      </c>
      <c r="H4651">
        <v>405274</v>
      </c>
      <c r="I4651" t="s">
        <v>34</v>
      </c>
      <c r="J4651" s="1">
        <v>44978</v>
      </c>
      <c r="K4651">
        <v>800</v>
      </c>
      <c r="L4651" t="s">
        <v>18887</v>
      </c>
      <c r="M4651" t="s">
        <v>843</v>
      </c>
      <c r="N4651" t="s">
        <v>18888</v>
      </c>
      <c r="O4651" t="s">
        <v>18889</v>
      </c>
      <c r="P4651" t="s">
        <v>87</v>
      </c>
      <c r="Q4651">
        <v>20</v>
      </c>
      <c r="R4651" t="s">
        <v>40</v>
      </c>
      <c r="S4651" t="s">
        <v>118</v>
      </c>
      <c r="T4651">
        <v>65395</v>
      </c>
      <c r="U4651" s="1">
        <v>45381</v>
      </c>
      <c r="V4651" t="s">
        <v>72</v>
      </c>
      <c r="W4651">
        <v>571758</v>
      </c>
      <c r="X4651" t="s">
        <v>18890</v>
      </c>
      <c r="Y4651">
        <v>822</v>
      </c>
      <c r="Z4651">
        <v>2736</v>
      </c>
      <c r="AA4651">
        <v>5</v>
      </c>
      <c r="AB4651">
        <v>5472</v>
      </c>
    </row>
    <row r="4652" spans="1:28" x14ac:dyDescent="0.3">
      <c r="A4652" t="s">
        <v>28</v>
      </c>
      <c r="B4652" t="s">
        <v>29</v>
      </c>
      <c r="C4652" t="s">
        <v>193</v>
      </c>
      <c r="D4652" t="s">
        <v>546</v>
      </c>
      <c r="E4652" t="s">
        <v>56</v>
      </c>
      <c r="F4652" t="s">
        <v>135</v>
      </c>
      <c r="G4652">
        <v>11</v>
      </c>
      <c r="H4652">
        <v>407535</v>
      </c>
      <c r="I4652" t="s">
        <v>34</v>
      </c>
      <c r="J4652" s="1">
        <v>44050</v>
      </c>
      <c r="K4652">
        <v>1300</v>
      </c>
      <c r="L4652" t="s">
        <v>18891</v>
      </c>
      <c r="M4652" t="s">
        <v>856</v>
      </c>
      <c r="N4652" t="s">
        <v>18892</v>
      </c>
      <c r="O4652" t="s">
        <v>18893</v>
      </c>
      <c r="P4652" t="s">
        <v>39</v>
      </c>
      <c r="Q4652">
        <v>3</v>
      </c>
      <c r="R4652" t="s">
        <v>40</v>
      </c>
      <c r="S4652" t="s">
        <v>118</v>
      </c>
      <c r="T4652">
        <v>14734</v>
      </c>
      <c r="U4652" s="1">
        <v>45602</v>
      </c>
      <c r="V4652" t="s">
        <v>42</v>
      </c>
      <c r="W4652">
        <v>144933</v>
      </c>
      <c r="X4652" t="s">
        <v>18894</v>
      </c>
      <c r="Y4652">
        <v>687</v>
      </c>
      <c r="Z4652">
        <v>2370</v>
      </c>
      <c r="AA4652">
        <v>5</v>
      </c>
      <c r="AB4652">
        <v>4740</v>
      </c>
    </row>
    <row r="4653" spans="1:28" x14ac:dyDescent="0.3">
      <c r="A4653" t="s">
        <v>28</v>
      </c>
      <c r="B4653" t="s">
        <v>29</v>
      </c>
      <c r="C4653" t="s">
        <v>54</v>
      </c>
      <c r="D4653" t="s">
        <v>163</v>
      </c>
      <c r="E4653" t="s">
        <v>46</v>
      </c>
      <c r="F4653" t="s">
        <v>47</v>
      </c>
      <c r="G4653">
        <v>69</v>
      </c>
      <c r="H4653">
        <v>412292</v>
      </c>
      <c r="I4653" t="s">
        <v>58</v>
      </c>
      <c r="J4653" s="1">
        <v>44521</v>
      </c>
      <c r="K4653">
        <v>800</v>
      </c>
      <c r="L4653" t="s">
        <v>18895</v>
      </c>
      <c r="M4653" t="s">
        <v>159</v>
      </c>
      <c r="N4653" t="s">
        <v>18896</v>
      </c>
      <c r="O4653" t="s">
        <v>18897</v>
      </c>
      <c r="P4653" t="s">
        <v>87</v>
      </c>
      <c r="Q4653">
        <v>18</v>
      </c>
      <c r="R4653" t="s">
        <v>88</v>
      </c>
      <c r="S4653" t="s">
        <v>118</v>
      </c>
      <c r="T4653">
        <v>71038</v>
      </c>
      <c r="U4653" s="1">
        <v>45544</v>
      </c>
      <c r="V4653" t="s">
        <v>180</v>
      </c>
      <c r="W4653">
        <v>494081</v>
      </c>
      <c r="X4653" t="s">
        <v>18898</v>
      </c>
      <c r="Y4653">
        <v>813</v>
      </c>
      <c r="Z4653">
        <v>1765</v>
      </c>
      <c r="AA4653">
        <v>7</v>
      </c>
      <c r="AB4653">
        <v>4942</v>
      </c>
    </row>
    <row r="4654" spans="1:28" x14ac:dyDescent="0.3">
      <c r="A4654" t="s">
        <v>28</v>
      </c>
      <c r="B4654" t="s">
        <v>29</v>
      </c>
      <c r="C4654" t="s">
        <v>54</v>
      </c>
      <c r="D4654" t="s">
        <v>187</v>
      </c>
      <c r="E4654" t="s">
        <v>32</v>
      </c>
      <c r="F4654" t="s">
        <v>135</v>
      </c>
      <c r="G4654">
        <v>79</v>
      </c>
      <c r="H4654">
        <v>423145</v>
      </c>
      <c r="I4654" t="s">
        <v>34</v>
      </c>
      <c r="J4654" s="1">
        <v>44157</v>
      </c>
      <c r="K4654">
        <v>1300</v>
      </c>
      <c r="L4654" t="s">
        <v>18899</v>
      </c>
      <c r="M4654" t="s">
        <v>1488</v>
      </c>
      <c r="N4654" t="s">
        <v>18900</v>
      </c>
      <c r="O4654" t="s">
        <v>18901</v>
      </c>
      <c r="P4654" t="s">
        <v>87</v>
      </c>
      <c r="Q4654">
        <v>11</v>
      </c>
      <c r="R4654" t="s">
        <v>88</v>
      </c>
      <c r="S4654" t="s">
        <v>118</v>
      </c>
      <c r="T4654">
        <v>32776</v>
      </c>
      <c r="U4654" s="1">
        <v>45467</v>
      </c>
      <c r="V4654" t="s">
        <v>52</v>
      </c>
      <c r="W4654">
        <v>716353</v>
      </c>
      <c r="X4654" t="s">
        <v>18902</v>
      </c>
      <c r="Y4654">
        <v>459</v>
      </c>
      <c r="Z4654">
        <v>1261</v>
      </c>
      <c r="AA4654">
        <v>5</v>
      </c>
      <c r="AB4654">
        <v>2522</v>
      </c>
    </row>
    <row r="4655" spans="1:28" x14ac:dyDescent="0.3">
      <c r="A4655" t="s">
        <v>28</v>
      </c>
      <c r="B4655" t="s">
        <v>29</v>
      </c>
      <c r="C4655" t="s">
        <v>157</v>
      </c>
      <c r="D4655" t="s">
        <v>237</v>
      </c>
      <c r="E4655" t="s">
        <v>46</v>
      </c>
      <c r="F4655" t="s">
        <v>135</v>
      </c>
      <c r="G4655">
        <v>79</v>
      </c>
      <c r="H4655">
        <v>405183</v>
      </c>
      <c r="I4655" t="s">
        <v>58</v>
      </c>
      <c r="J4655" s="1">
        <v>44321</v>
      </c>
      <c r="K4655">
        <v>1000</v>
      </c>
      <c r="L4655" t="s">
        <v>18903</v>
      </c>
      <c r="M4655" t="s">
        <v>654</v>
      </c>
      <c r="N4655" t="s">
        <v>18904</v>
      </c>
      <c r="O4655">
        <v>5373531905</v>
      </c>
      <c r="P4655" t="s">
        <v>71</v>
      </c>
      <c r="Q4655">
        <v>9</v>
      </c>
      <c r="R4655" t="s">
        <v>40</v>
      </c>
      <c r="S4655" t="s">
        <v>41</v>
      </c>
      <c r="T4655">
        <v>99799</v>
      </c>
      <c r="U4655" s="1">
        <v>45483</v>
      </c>
      <c r="V4655" t="s">
        <v>126</v>
      </c>
      <c r="W4655">
        <v>877590</v>
      </c>
      <c r="X4655" t="s">
        <v>18905</v>
      </c>
      <c r="Y4655">
        <v>354</v>
      </c>
      <c r="Z4655">
        <v>2881</v>
      </c>
      <c r="AA4655">
        <v>4</v>
      </c>
      <c r="AB4655">
        <v>4609.6000000000004</v>
      </c>
    </row>
    <row r="4656" spans="1:28" x14ac:dyDescent="0.3">
      <c r="A4656" t="s">
        <v>28</v>
      </c>
      <c r="B4656" t="s">
        <v>29</v>
      </c>
      <c r="C4656" t="s">
        <v>193</v>
      </c>
      <c r="D4656" t="s">
        <v>560</v>
      </c>
      <c r="E4656" t="s">
        <v>56</v>
      </c>
      <c r="F4656" t="s">
        <v>47</v>
      </c>
      <c r="G4656">
        <v>18</v>
      </c>
      <c r="H4656">
        <v>411245</v>
      </c>
      <c r="I4656" t="s">
        <v>34</v>
      </c>
      <c r="J4656" s="1">
        <v>44098</v>
      </c>
      <c r="K4656">
        <v>800</v>
      </c>
      <c r="L4656" t="s">
        <v>18906</v>
      </c>
      <c r="M4656" t="s">
        <v>542</v>
      </c>
      <c r="N4656" t="s">
        <v>18907</v>
      </c>
      <c r="O4656" t="s">
        <v>18908</v>
      </c>
      <c r="P4656" t="s">
        <v>39</v>
      </c>
      <c r="Q4656">
        <v>11</v>
      </c>
      <c r="R4656" t="s">
        <v>88</v>
      </c>
      <c r="S4656" t="s">
        <v>79</v>
      </c>
      <c r="T4656">
        <v>68055</v>
      </c>
      <c r="U4656" s="1">
        <v>45608</v>
      </c>
      <c r="V4656" t="s">
        <v>42</v>
      </c>
      <c r="W4656">
        <v>719258</v>
      </c>
      <c r="X4656" t="s">
        <v>18909</v>
      </c>
      <c r="Y4656">
        <v>451</v>
      </c>
      <c r="Z4656">
        <v>1852</v>
      </c>
      <c r="AA4656">
        <v>5</v>
      </c>
      <c r="AB4656">
        <v>3704</v>
      </c>
    </row>
    <row r="4657" spans="1:28" x14ac:dyDescent="0.3">
      <c r="A4657" t="s">
        <v>28</v>
      </c>
      <c r="B4657" t="s">
        <v>29</v>
      </c>
      <c r="C4657" t="s">
        <v>91</v>
      </c>
      <c r="D4657" t="s">
        <v>364</v>
      </c>
      <c r="E4657" t="s">
        <v>46</v>
      </c>
      <c r="F4657" t="s">
        <v>113</v>
      </c>
      <c r="G4657">
        <v>82</v>
      </c>
      <c r="H4657">
        <v>409081</v>
      </c>
      <c r="I4657" t="s">
        <v>34</v>
      </c>
      <c r="J4657" s="1">
        <v>44598</v>
      </c>
      <c r="K4657">
        <v>1100</v>
      </c>
      <c r="L4657" t="s">
        <v>3970</v>
      </c>
      <c r="M4657" t="s">
        <v>680</v>
      </c>
      <c r="N4657" t="s">
        <v>18910</v>
      </c>
      <c r="O4657" t="s">
        <v>18911</v>
      </c>
      <c r="P4657" t="s">
        <v>71</v>
      </c>
      <c r="Q4657">
        <v>17</v>
      </c>
      <c r="R4657" t="s">
        <v>40</v>
      </c>
      <c r="S4657" t="s">
        <v>79</v>
      </c>
      <c r="T4657">
        <v>97975</v>
      </c>
      <c r="U4657" s="1">
        <v>45383</v>
      </c>
      <c r="V4657" t="s">
        <v>80</v>
      </c>
      <c r="W4657">
        <v>494323</v>
      </c>
      <c r="X4657" t="s">
        <v>18912</v>
      </c>
      <c r="Y4657">
        <v>646</v>
      </c>
      <c r="Z4657">
        <v>2478</v>
      </c>
      <c r="AA4657">
        <v>6</v>
      </c>
      <c r="AB4657" s="2" t="s">
        <v>17374</v>
      </c>
    </row>
    <row r="4658" spans="1:28" x14ac:dyDescent="0.3">
      <c r="A4658" t="s">
        <v>28</v>
      </c>
      <c r="B4658" t="s">
        <v>29</v>
      </c>
      <c r="C4658" t="s">
        <v>91</v>
      </c>
      <c r="D4658" t="s">
        <v>616</v>
      </c>
      <c r="E4658" t="s">
        <v>56</v>
      </c>
      <c r="F4658" t="s">
        <v>355</v>
      </c>
      <c r="G4658">
        <v>6</v>
      </c>
      <c r="H4658">
        <v>432665</v>
      </c>
      <c r="I4658" t="s">
        <v>58</v>
      </c>
      <c r="J4658" s="1">
        <v>44060</v>
      </c>
      <c r="K4658">
        <v>1000</v>
      </c>
      <c r="L4658" t="s">
        <v>18913</v>
      </c>
      <c r="M4658" t="s">
        <v>239</v>
      </c>
      <c r="N4658" t="s">
        <v>18914</v>
      </c>
      <c r="O4658" t="s">
        <v>18915</v>
      </c>
      <c r="P4658" t="s">
        <v>87</v>
      </c>
      <c r="Q4658">
        <v>3</v>
      </c>
      <c r="R4658" t="s">
        <v>88</v>
      </c>
      <c r="S4658" t="s">
        <v>41</v>
      </c>
      <c r="T4658">
        <v>53698</v>
      </c>
      <c r="U4658" s="1">
        <v>45510</v>
      </c>
      <c r="V4658" t="s">
        <v>64</v>
      </c>
      <c r="W4658">
        <v>240119</v>
      </c>
      <c r="X4658" t="s">
        <v>18916</v>
      </c>
      <c r="Y4658">
        <v>456</v>
      </c>
      <c r="Z4658">
        <v>2785</v>
      </c>
      <c r="AA4658">
        <v>1</v>
      </c>
      <c r="AB4658">
        <v>1114</v>
      </c>
    </row>
    <row r="4659" spans="1:28" x14ac:dyDescent="0.3">
      <c r="A4659" t="s">
        <v>28</v>
      </c>
      <c r="B4659" t="s">
        <v>29</v>
      </c>
      <c r="C4659" t="s">
        <v>66</v>
      </c>
      <c r="D4659" t="s">
        <v>237</v>
      </c>
      <c r="E4659" t="s">
        <v>32</v>
      </c>
      <c r="F4659" t="s">
        <v>135</v>
      </c>
      <c r="G4659">
        <v>53</v>
      </c>
      <c r="H4659">
        <v>405654</v>
      </c>
      <c r="I4659" t="s">
        <v>58</v>
      </c>
      <c r="J4659" s="1">
        <v>45102</v>
      </c>
      <c r="K4659">
        <v>1000</v>
      </c>
      <c r="L4659" t="s">
        <v>18917</v>
      </c>
      <c r="M4659" t="s">
        <v>895</v>
      </c>
      <c r="N4659" t="s">
        <v>18918</v>
      </c>
      <c r="O4659" t="s">
        <v>18919</v>
      </c>
      <c r="P4659" t="s">
        <v>39</v>
      </c>
      <c r="Q4659">
        <v>14</v>
      </c>
      <c r="R4659" t="s">
        <v>40</v>
      </c>
      <c r="S4659" t="s">
        <v>41</v>
      </c>
      <c r="T4659">
        <v>65904</v>
      </c>
      <c r="U4659" s="1">
        <v>45518</v>
      </c>
      <c r="V4659" t="s">
        <v>64</v>
      </c>
      <c r="W4659">
        <v>884360</v>
      </c>
      <c r="X4659" t="s">
        <v>18920</v>
      </c>
      <c r="Y4659">
        <v>871</v>
      </c>
      <c r="Z4659">
        <v>1484</v>
      </c>
      <c r="AA4659">
        <v>4</v>
      </c>
      <c r="AB4659">
        <v>2374.4</v>
      </c>
    </row>
    <row r="4660" spans="1:28" x14ac:dyDescent="0.3">
      <c r="A4660" t="s">
        <v>28</v>
      </c>
      <c r="B4660" t="s">
        <v>29</v>
      </c>
      <c r="C4660" t="s">
        <v>54</v>
      </c>
      <c r="D4660" t="s">
        <v>142</v>
      </c>
      <c r="E4660" t="s">
        <v>46</v>
      </c>
      <c r="F4660" t="s">
        <v>33</v>
      </c>
      <c r="G4660">
        <v>24</v>
      </c>
      <c r="H4660">
        <v>412365</v>
      </c>
      <c r="I4660" t="s">
        <v>34</v>
      </c>
      <c r="J4660" s="1">
        <v>44107</v>
      </c>
      <c r="K4660">
        <v>1400</v>
      </c>
      <c r="L4660" t="s">
        <v>17171</v>
      </c>
      <c r="M4660" t="s">
        <v>189</v>
      </c>
      <c r="N4660" t="s">
        <v>18921</v>
      </c>
      <c r="O4660" t="s">
        <v>18922</v>
      </c>
      <c r="P4660" t="s">
        <v>71</v>
      </c>
      <c r="Q4660">
        <v>7</v>
      </c>
      <c r="R4660" t="s">
        <v>88</v>
      </c>
      <c r="S4660" t="s">
        <v>41</v>
      </c>
      <c r="T4660">
        <v>31472</v>
      </c>
      <c r="U4660" s="1">
        <v>45542</v>
      </c>
      <c r="V4660" t="s">
        <v>180</v>
      </c>
      <c r="W4660">
        <v>184808</v>
      </c>
      <c r="X4660" t="s">
        <v>18923</v>
      </c>
      <c r="Y4660">
        <v>463</v>
      </c>
      <c r="Z4660">
        <v>938</v>
      </c>
      <c r="AA4660">
        <v>4</v>
      </c>
      <c r="AB4660" s="2" t="s">
        <v>18924</v>
      </c>
    </row>
    <row r="4661" spans="1:28" x14ac:dyDescent="0.3">
      <c r="A4661" t="s">
        <v>28</v>
      </c>
      <c r="B4661" t="s">
        <v>29</v>
      </c>
      <c r="C4661" t="s">
        <v>54</v>
      </c>
      <c r="D4661" t="s">
        <v>45</v>
      </c>
      <c r="E4661" t="s">
        <v>46</v>
      </c>
      <c r="F4661" t="s">
        <v>355</v>
      </c>
      <c r="G4661">
        <v>40</v>
      </c>
      <c r="H4661">
        <v>405391</v>
      </c>
      <c r="I4661" t="s">
        <v>58</v>
      </c>
      <c r="J4661" s="1">
        <v>45026</v>
      </c>
      <c r="K4661">
        <v>1400</v>
      </c>
      <c r="L4661" t="s">
        <v>18925</v>
      </c>
      <c r="M4661" t="s">
        <v>1488</v>
      </c>
      <c r="N4661" t="s">
        <v>18926</v>
      </c>
      <c r="O4661" t="s">
        <v>18927</v>
      </c>
      <c r="P4661" t="s">
        <v>87</v>
      </c>
      <c r="Q4661">
        <v>12</v>
      </c>
      <c r="R4661" t="s">
        <v>88</v>
      </c>
      <c r="S4661" t="s">
        <v>118</v>
      </c>
      <c r="T4661">
        <v>59483</v>
      </c>
      <c r="U4661" s="1">
        <v>45385</v>
      </c>
      <c r="V4661" t="s">
        <v>80</v>
      </c>
      <c r="W4661">
        <v>164008</v>
      </c>
      <c r="X4661" t="s">
        <v>18928</v>
      </c>
      <c r="Y4661">
        <v>895</v>
      </c>
      <c r="Z4661">
        <v>670</v>
      </c>
      <c r="AA4661">
        <v>5</v>
      </c>
      <c r="AB4661">
        <v>1340</v>
      </c>
    </row>
    <row r="4662" spans="1:28" x14ac:dyDescent="0.3">
      <c r="A4662" t="s">
        <v>28</v>
      </c>
      <c r="B4662" t="s">
        <v>29</v>
      </c>
      <c r="C4662" t="s">
        <v>30</v>
      </c>
      <c r="D4662" t="s">
        <v>227</v>
      </c>
      <c r="E4662" t="s">
        <v>32</v>
      </c>
      <c r="F4662" t="s">
        <v>83</v>
      </c>
      <c r="G4662">
        <v>75</v>
      </c>
      <c r="H4662">
        <v>439084</v>
      </c>
      <c r="I4662" t="s">
        <v>58</v>
      </c>
      <c r="J4662" s="1">
        <v>44438</v>
      </c>
      <c r="K4662">
        <v>950</v>
      </c>
      <c r="L4662" t="s">
        <v>782</v>
      </c>
      <c r="M4662" t="s">
        <v>319</v>
      </c>
      <c r="N4662" t="s">
        <v>18929</v>
      </c>
      <c r="O4662" t="s">
        <v>18930</v>
      </c>
      <c r="P4662" t="s">
        <v>87</v>
      </c>
      <c r="Q4662">
        <v>4</v>
      </c>
      <c r="R4662" t="s">
        <v>88</v>
      </c>
      <c r="S4662" t="s">
        <v>41</v>
      </c>
      <c r="T4662">
        <v>36934</v>
      </c>
      <c r="U4662" s="1">
        <v>45337</v>
      </c>
      <c r="V4662" t="s">
        <v>119</v>
      </c>
      <c r="W4662">
        <v>478660</v>
      </c>
      <c r="X4662" t="s">
        <v>18931</v>
      </c>
      <c r="Y4662">
        <v>688</v>
      </c>
      <c r="Z4662">
        <v>2889</v>
      </c>
      <c r="AA4662">
        <v>7</v>
      </c>
      <c r="AB4662" s="2" t="s">
        <v>17212</v>
      </c>
    </row>
    <row r="4663" spans="1:28" x14ac:dyDescent="0.3">
      <c r="A4663" t="s">
        <v>28</v>
      </c>
      <c r="B4663" t="s">
        <v>29</v>
      </c>
      <c r="C4663" t="s">
        <v>54</v>
      </c>
      <c r="D4663" t="s">
        <v>170</v>
      </c>
      <c r="E4663" t="s">
        <v>56</v>
      </c>
      <c r="F4663" t="s">
        <v>355</v>
      </c>
      <c r="G4663">
        <v>61</v>
      </c>
      <c r="H4663">
        <v>430201</v>
      </c>
      <c r="I4663" t="s">
        <v>34</v>
      </c>
      <c r="J4663" s="1">
        <v>44619</v>
      </c>
      <c r="K4663">
        <v>1300</v>
      </c>
      <c r="L4663" t="s">
        <v>18932</v>
      </c>
      <c r="M4663" t="s">
        <v>334</v>
      </c>
      <c r="N4663" t="s">
        <v>18933</v>
      </c>
      <c r="O4663" t="s">
        <v>18934</v>
      </c>
      <c r="P4663" t="s">
        <v>39</v>
      </c>
      <c r="Q4663">
        <v>16</v>
      </c>
      <c r="R4663" t="s">
        <v>40</v>
      </c>
      <c r="S4663" t="s">
        <v>79</v>
      </c>
      <c r="T4663">
        <v>61496</v>
      </c>
      <c r="U4663" s="1">
        <v>45427</v>
      </c>
      <c r="V4663" t="s">
        <v>140</v>
      </c>
      <c r="W4663">
        <v>401855</v>
      </c>
      <c r="X4663" t="s">
        <v>18935</v>
      </c>
      <c r="Y4663">
        <v>780</v>
      </c>
      <c r="Z4663">
        <v>2005</v>
      </c>
      <c r="AA4663">
        <v>2</v>
      </c>
      <c r="AB4663">
        <v>1604</v>
      </c>
    </row>
    <row r="4664" spans="1:28" x14ac:dyDescent="0.3">
      <c r="A4664" t="s">
        <v>28</v>
      </c>
      <c r="B4664" t="s">
        <v>29</v>
      </c>
      <c r="C4664" t="s">
        <v>54</v>
      </c>
      <c r="D4664" t="s">
        <v>560</v>
      </c>
      <c r="E4664" t="s">
        <v>46</v>
      </c>
      <c r="F4664" t="s">
        <v>99</v>
      </c>
      <c r="G4664">
        <v>70</v>
      </c>
      <c r="H4664">
        <v>425843</v>
      </c>
      <c r="I4664" t="s">
        <v>34</v>
      </c>
      <c r="J4664" s="1">
        <v>44296</v>
      </c>
      <c r="K4664">
        <v>1000</v>
      </c>
      <c r="L4664" t="s">
        <v>18936</v>
      </c>
      <c r="M4664" t="s">
        <v>1212</v>
      </c>
      <c r="N4664" t="s">
        <v>18937</v>
      </c>
      <c r="O4664" t="s">
        <v>18938</v>
      </c>
      <c r="P4664" t="s">
        <v>71</v>
      </c>
      <c r="Q4664">
        <v>19</v>
      </c>
      <c r="R4664" t="s">
        <v>40</v>
      </c>
      <c r="S4664" t="s">
        <v>79</v>
      </c>
      <c r="T4664">
        <v>78376</v>
      </c>
      <c r="U4664" s="1">
        <v>45443</v>
      </c>
      <c r="V4664" t="s">
        <v>140</v>
      </c>
      <c r="W4664">
        <v>115280</v>
      </c>
      <c r="X4664" t="s">
        <v>454</v>
      </c>
      <c r="Y4664">
        <v>269</v>
      </c>
      <c r="Z4664">
        <v>2430</v>
      </c>
      <c r="AA4664">
        <v>8</v>
      </c>
      <c r="AB4664">
        <v>7776</v>
      </c>
    </row>
    <row r="4665" spans="1:28" x14ac:dyDescent="0.3">
      <c r="A4665" t="s">
        <v>28</v>
      </c>
      <c r="B4665" t="s">
        <v>29</v>
      </c>
      <c r="C4665" t="s">
        <v>44</v>
      </c>
      <c r="D4665" t="s">
        <v>338</v>
      </c>
      <c r="E4665" t="s">
        <v>46</v>
      </c>
      <c r="F4665" t="s">
        <v>113</v>
      </c>
      <c r="G4665">
        <v>85</v>
      </c>
      <c r="H4665">
        <v>436369</v>
      </c>
      <c r="I4665" t="s">
        <v>34</v>
      </c>
      <c r="J4665" s="1">
        <v>44288</v>
      </c>
      <c r="K4665">
        <v>800</v>
      </c>
      <c r="L4665" t="s">
        <v>18939</v>
      </c>
      <c r="M4665" t="s">
        <v>313</v>
      </c>
      <c r="N4665" t="s">
        <v>18940</v>
      </c>
      <c r="O4665" t="s">
        <v>18941</v>
      </c>
      <c r="P4665" t="s">
        <v>39</v>
      </c>
      <c r="Q4665">
        <v>9</v>
      </c>
      <c r="R4665" t="s">
        <v>88</v>
      </c>
      <c r="S4665" t="s">
        <v>63</v>
      </c>
      <c r="T4665">
        <v>70674</v>
      </c>
      <c r="U4665" s="1">
        <v>45397</v>
      </c>
      <c r="V4665" t="s">
        <v>80</v>
      </c>
      <c r="W4665">
        <v>396881</v>
      </c>
      <c r="X4665" t="s">
        <v>18942</v>
      </c>
      <c r="Y4665">
        <v>372</v>
      </c>
      <c r="Z4665">
        <v>1120</v>
      </c>
      <c r="AA4665">
        <v>4</v>
      </c>
      <c r="AB4665">
        <v>1792</v>
      </c>
    </row>
    <row r="4666" spans="1:28" x14ac:dyDescent="0.3">
      <c r="A4666" t="s">
        <v>28</v>
      </c>
      <c r="B4666" t="s">
        <v>29</v>
      </c>
      <c r="C4666" t="s">
        <v>193</v>
      </c>
      <c r="D4666" t="s">
        <v>546</v>
      </c>
      <c r="E4666" t="s">
        <v>32</v>
      </c>
      <c r="F4666" t="s">
        <v>33</v>
      </c>
      <c r="G4666">
        <v>90</v>
      </c>
      <c r="H4666">
        <v>427086</v>
      </c>
      <c r="I4666" t="s">
        <v>34</v>
      </c>
      <c r="J4666" s="1">
        <v>45588</v>
      </c>
      <c r="K4666">
        <v>1400</v>
      </c>
      <c r="L4666" t="s">
        <v>18943</v>
      </c>
      <c r="M4666" t="s">
        <v>843</v>
      </c>
      <c r="N4666" t="s">
        <v>18944</v>
      </c>
      <c r="O4666" t="s">
        <v>18945</v>
      </c>
      <c r="P4666" t="s">
        <v>39</v>
      </c>
      <c r="Q4666">
        <v>12</v>
      </c>
      <c r="R4666" t="s">
        <v>88</v>
      </c>
      <c r="S4666" t="s">
        <v>118</v>
      </c>
      <c r="T4666">
        <v>42286</v>
      </c>
      <c r="U4666" s="1">
        <v>45543</v>
      </c>
      <c r="V4666" t="s">
        <v>180</v>
      </c>
      <c r="W4666">
        <v>577612</v>
      </c>
      <c r="X4666" t="s">
        <v>18946</v>
      </c>
      <c r="Y4666">
        <v>833</v>
      </c>
      <c r="Z4666">
        <v>2771</v>
      </c>
      <c r="AA4666">
        <v>4</v>
      </c>
      <c r="AB4666">
        <v>4433.6000000000004</v>
      </c>
    </row>
    <row r="4667" spans="1:28" x14ac:dyDescent="0.3">
      <c r="A4667" t="s">
        <v>28</v>
      </c>
      <c r="B4667" t="s">
        <v>29</v>
      </c>
      <c r="C4667" t="s">
        <v>66</v>
      </c>
      <c r="D4667" t="s">
        <v>142</v>
      </c>
      <c r="E4667" t="s">
        <v>56</v>
      </c>
      <c r="F4667" t="s">
        <v>113</v>
      </c>
      <c r="G4667">
        <v>15</v>
      </c>
      <c r="H4667">
        <v>433830</v>
      </c>
      <c r="I4667" t="s">
        <v>58</v>
      </c>
      <c r="J4667" s="1">
        <v>45235</v>
      </c>
      <c r="K4667">
        <v>1200</v>
      </c>
      <c r="L4667" t="s">
        <v>18947</v>
      </c>
      <c r="M4667" t="s">
        <v>1058</v>
      </c>
      <c r="N4667" t="s">
        <v>18948</v>
      </c>
      <c r="O4667" t="s">
        <v>18949</v>
      </c>
      <c r="P4667" t="s">
        <v>87</v>
      </c>
      <c r="Q4667">
        <v>19</v>
      </c>
      <c r="R4667" t="s">
        <v>88</v>
      </c>
      <c r="S4667" t="s">
        <v>41</v>
      </c>
      <c r="T4667">
        <v>10956</v>
      </c>
      <c r="U4667" s="1">
        <v>45344</v>
      </c>
      <c r="V4667" t="s">
        <v>119</v>
      </c>
      <c r="W4667">
        <v>360591</v>
      </c>
      <c r="X4667" t="s">
        <v>18950</v>
      </c>
      <c r="Y4667">
        <v>712</v>
      </c>
      <c r="Z4667">
        <v>2764</v>
      </c>
      <c r="AA4667">
        <v>8</v>
      </c>
      <c r="AB4667" s="2" t="s">
        <v>18951</v>
      </c>
    </row>
    <row r="4668" spans="1:28" x14ac:dyDescent="0.3">
      <c r="A4668" t="s">
        <v>28</v>
      </c>
      <c r="B4668" t="s">
        <v>29</v>
      </c>
      <c r="C4668" t="s">
        <v>44</v>
      </c>
      <c r="D4668" t="s">
        <v>170</v>
      </c>
      <c r="E4668" t="s">
        <v>46</v>
      </c>
      <c r="F4668" t="s">
        <v>175</v>
      </c>
      <c r="G4668">
        <v>14</v>
      </c>
      <c r="H4668">
        <v>408507</v>
      </c>
      <c r="I4668" t="s">
        <v>34</v>
      </c>
      <c r="J4668" s="1">
        <v>44438</v>
      </c>
      <c r="K4668">
        <v>1100</v>
      </c>
      <c r="L4668" t="s">
        <v>10844</v>
      </c>
      <c r="M4668" t="s">
        <v>1048</v>
      </c>
      <c r="N4668" t="s">
        <v>18952</v>
      </c>
      <c r="O4668" t="s">
        <v>18953</v>
      </c>
      <c r="P4668" t="s">
        <v>51</v>
      </c>
      <c r="Q4668">
        <v>12</v>
      </c>
      <c r="R4668" t="s">
        <v>88</v>
      </c>
      <c r="S4668" t="s">
        <v>63</v>
      </c>
      <c r="T4668">
        <v>65593</v>
      </c>
      <c r="U4668" s="1">
        <v>45501</v>
      </c>
      <c r="V4668" t="s">
        <v>126</v>
      </c>
      <c r="W4668">
        <v>175151</v>
      </c>
      <c r="X4668" t="s">
        <v>18954</v>
      </c>
      <c r="Y4668">
        <v>223</v>
      </c>
      <c r="Z4668">
        <v>1442</v>
      </c>
      <c r="AA4668">
        <v>1</v>
      </c>
      <c r="AB4668" s="2" t="s">
        <v>18955</v>
      </c>
    </row>
    <row r="4669" spans="1:28" x14ac:dyDescent="0.3">
      <c r="A4669" t="s">
        <v>28</v>
      </c>
      <c r="B4669" t="s">
        <v>29</v>
      </c>
      <c r="C4669" t="s">
        <v>148</v>
      </c>
      <c r="D4669" t="s">
        <v>560</v>
      </c>
      <c r="E4669" t="s">
        <v>46</v>
      </c>
      <c r="F4669" t="s">
        <v>33</v>
      </c>
      <c r="G4669">
        <v>42</v>
      </c>
      <c r="H4669">
        <v>426947</v>
      </c>
      <c r="I4669" t="s">
        <v>58</v>
      </c>
      <c r="J4669" s="1">
        <v>43899</v>
      </c>
      <c r="K4669">
        <v>1000</v>
      </c>
      <c r="L4669" t="s">
        <v>18956</v>
      </c>
      <c r="M4669" t="s">
        <v>496</v>
      </c>
      <c r="N4669" t="s">
        <v>18957</v>
      </c>
      <c r="O4669">
        <f>1-472-640-4951</f>
        <v>-6062</v>
      </c>
      <c r="P4669" t="s">
        <v>87</v>
      </c>
      <c r="Q4669">
        <v>9</v>
      </c>
      <c r="R4669" t="s">
        <v>88</v>
      </c>
      <c r="S4669" t="s">
        <v>41</v>
      </c>
      <c r="T4669">
        <v>52972</v>
      </c>
      <c r="U4669" s="1">
        <v>45407</v>
      </c>
      <c r="V4669" t="s">
        <v>80</v>
      </c>
      <c r="W4669">
        <v>620562</v>
      </c>
      <c r="X4669" t="s">
        <v>2723</v>
      </c>
      <c r="Y4669">
        <v>461</v>
      </c>
      <c r="Z4669">
        <v>941</v>
      </c>
      <c r="AA4669">
        <v>3</v>
      </c>
      <c r="AB4669">
        <v>1129.2</v>
      </c>
    </row>
    <row r="4670" spans="1:28" x14ac:dyDescent="0.3">
      <c r="A4670" t="s">
        <v>28</v>
      </c>
      <c r="B4670" t="s">
        <v>29</v>
      </c>
      <c r="C4670" t="s">
        <v>30</v>
      </c>
      <c r="D4670" t="s">
        <v>237</v>
      </c>
      <c r="E4670" t="s">
        <v>46</v>
      </c>
      <c r="F4670" t="s">
        <v>113</v>
      </c>
      <c r="G4670">
        <v>2</v>
      </c>
      <c r="H4670">
        <v>403491</v>
      </c>
      <c r="I4670" t="s">
        <v>58</v>
      </c>
      <c r="J4670" s="1">
        <v>45228</v>
      </c>
      <c r="K4670">
        <v>1300</v>
      </c>
      <c r="L4670" t="s">
        <v>5607</v>
      </c>
      <c r="M4670" t="s">
        <v>222</v>
      </c>
      <c r="N4670" t="s">
        <v>18958</v>
      </c>
      <c r="O4670">
        <v>2626923242</v>
      </c>
      <c r="P4670" t="s">
        <v>51</v>
      </c>
      <c r="Q4670">
        <v>13</v>
      </c>
      <c r="R4670" t="s">
        <v>40</v>
      </c>
      <c r="S4670" t="s">
        <v>79</v>
      </c>
      <c r="T4670">
        <v>46039</v>
      </c>
      <c r="U4670" s="1">
        <v>45515</v>
      </c>
      <c r="V4670" t="s">
        <v>64</v>
      </c>
      <c r="W4670">
        <v>780857</v>
      </c>
      <c r="X4670" t="s">
        <v>8388</v>
      </c>
      <c r="Y4670">
        <v>819</v>
      </c>
      <c r="Z4670">
        <v>543</v>
      </c>
      <c r="AA4670">
        <v>1</v>
      </c>
      <c r="AB4670" s="2" t="s">
        <v>17963</v>
      </c>
    </row>
    <row r="4671" spans="1:28" x14ac:dyDescent="0.3">
      <c r="A4671" t="s">
        <v>28</v>
      </c>
      <c r="B4671" t="s">
        <v>29</v>
      </c>
      <c r="C4671" t="s">
        <v>54</v>
      </c>
      <c r="D4671" t="s">
        <v>338</v>
      </c>
      <c r="E4671" t="s">
        <v>56</v>
      </c>
      <c r="F4671" t="s">
        <v>113</v>
      </c>
      <c r="G4671">
        <v>15</v>
      </c>
      <c r="H4671">
        <v>415639</v>
      </c>
      <c r="I4671" t="s">
        <v>58</v>
      </c>
      <c r="J4671" s="1">
        <v>44755</v>
      </c>
      <c r="K4671">
        <v>1000</v>
      </c>
      <c r="L4671" t="s">
        <v>18959</v>
      </c>
      <c r="M4671" t="s">
        <v>129</v>
      </c>
      <c r="N4671" t="s">
        <v>18960</v>
      </c>
      <c r="O4671" t="s">
        <v>18961</v>
      </c>
      <c r="P4671" t="s">
        <v>39</v>
      </c>
      <c r="Q4671">
        <v>3</v>
      </c>
      <c r="R4671" t="s">
        <v>88</v>
      </c>
      <c r="S4671" t="s">
        <v>118</v>
      </c>
      <c r="T4671">
        <v>79744</v>
      </c>
      <c r="U4671" s="1">
        <v>45595</v>
      </c>
      <c r="V4671" t="s">
        <v>155</v>
      </c>
      <c r="W4671">
        <v>109175</v>
      </c>
      <c r="X4671" t="s">
        <v>18962</v>
      </c>
      <c r="Y4671">
        <v>252</v>
      </c>
      <c r="Z4671">
        <v>2559</v>
      </c>
      <c r="AA4671">
        <v>8</v>
      </c>
      <c r="AB4671">
        <v>8188.8</v>
      </c>
    </row>
    <row r="4672" spans="1:28" x14ac:dyDescent="0.3">
      <c r="A4672" t="s">
        <v>28</v>
      </c>
      <c r="B4672" t="s">
        <v>29</v>
      </c>
      <c r="C4672" t="s">
        <v>193</v>
      </c>
      <c r="D4672" t="s">
        <v>105</v>
      </c>
      <c r="E4672" t="s">
        <v>46</v>
      </c>
      <c r="F4672" t="s">
        <v>106</v>
      </c>
      <c r="G4672">
        <v>80</v>
      </c>
      <c r="H4672">
        <v>430337</v>
      </c>
      <c r="I4672" t="s">
        <v>58</v>
      </c>
      <c r="J4672" s="1">
        <v>44590</v>
      </c>
      <c r="K4672">
        <v>1100</v>
      </c>
      <c r="L4672" t="s">
        <v>18963</v>
      </c>
      <c r="M4672" t="s">
        <v>680</v>
      </c>
      <c r="N4672" t="s">
        <v>18964</v>
      </c>
      <c r="O4672" t="s">
        <v>18965</v>
      </c>
      <c r="P4672" t="s">
        <v>87</v>
      </c>
      <c r="Q4672">
        <v>15</v>
      </c>
      <c r="R4672" t="s">
        <v>40</v>
      </c>
      <c r="S4672" t="s">
        <v>41</v>
      </c>
      <c r="T4672">
        <v>81341</v>
      </c>
      <c r="U4672" s="1">
        <v>45587</v>
      </c>
      <c r="V4672" t="s">
        <v>155</v>
      </c>
      <c r="W4672">
        <v>847916</v>
      </c>
      <c r="X4672" t="s">
        <v>18966</v>
      </c>
      <c r="Y4672">
        <v>339</v>
      </c>
      <c r="Z4672">
        <v>596</v>
      </c>
      <c r="AA4672">
        <v>7</v>
      </c>
      <c r="AB4672" s="2" t="s">
        <v>18967</v>
      </c>
    </row>
    <row r="4673" spans="1:28" x14ac:dyDescent="0.3">
      <c r="A4673" t="s">
        <v>28</v>
      </c>
      <c r="B4673" t="s">
        <v>29</v>
      </c>
      <c r="C4673" t="s">
        <v>91</v>
      </c>
      <c r="D4673" t="s">
        <v>616</v>
      </c>
      <c r="E4673" t="s">
        <v>56</v>
      </c>
      <c r="F4673" t="s">
        <v>175</v>
      </c>
      <c r="G4673">
        <v>35</v>
      </c>
      <c r="H4673">
        <v>422645</v>
      </c>
      <c r="I4673" t="s">
        <v>58</v>
      </c>
      <c r="J4673" s="1">
        <v>43927</v>
      </c>
      <c r="K4673">
        <v>1000</v>
      </c>
      <c r="L4673" t="s">
        <v>18968</v>
      </c>
      <c r="M4673" t="s">
        <v>736</v>
      </c>
      <c r="N4673" t="s">
        <v>18969</v>
      </c>
      <c r="O4673" t="s">
        <v>18970</v>
      </c>
      <c r="P4673" t="s">
        <v>71</v>
      </c>
      <c r="Q4673">
        <v>16</v>
      </c>
      <c r="R4673" t="s">
        <v>40</v>
      </c>
      <c r="S4673" t="s">
        <v>79</v>
      </c>
      <c r="T4673">
        <v>60820</v>
      </c>
      <c r="U4673" s="1">
        <v>45603</v>
      </c>
      <c r="V4673" t="s">
        <v>42</v>
      </c>
      <c r="W4673">
        <v>934394</v>
      </c>
      <c r="X4673" t="s">
        <v>18971</v>
      </c>
      <c r="Y4673">
        <v>822</v>
      </c>
      <c r="Z4673">
        <v>537</v>
      </c>
      <c r="AA4673">
        <v>5</v>
      </c>
      <c r="AB4673">
        <v>1074</v>
      </c>
    </row>
    <row r="4674" spans="1:28" x14ac:dyDescent="0.3">
      <c r="A4674" t="s">
        <v>28</v>
      </c>
      <c r="B4674" t="s">
        <v>29</v>
      </c>
      <c r="C4674" t="s">
        <v>193</v>
      </c>
      <c r="D4674" t="s">
        <v>467</v>
      </c>
      <c r="E4674" t="s">
        <v>56</v>
      </c>
      <c r="F4674" t="s">
        <v>47</v>
      </c>
      <c r="G4674">
        <v>40</v>
      </c>
      <c r="H4674">
        <v>409205</v>
      </c>
      <c r="I4674" t="s">
        <v>58</v>
      </c>
      <c r="J4674" s="1">
        <v>44383</v>
      </c>
      <c r="K4674">
        <v>1300</v>
      </c>
      <c r="L4674" t="s">
        <v>18972</v>
      </c>
      <c r="M4674" t="s">
        <v>1460</v>
      </c>
      <c r="N4674" t="s">
        <v>18973</v>
      </c>
      <c r="O4674">
        <v>4013924384</v>
      </c>
      <c r="P4674" t="s">
        <v>71</v>
      </c>
      <c r="Q4674">
        <v>5</v>
      </c>
      <c r="R4674" t="s">
        <v>88</v>
      </c>
      <c r="S4674" t="s">
        <v>63</v>
      </c>
      <c r="T4674">
        <v>34762</v>
      </c>
      <c r="U4674" s="1">
        <v>45615</v>
      </c>
      <c r="V4674" t="s">
        <v>42</v>
      </c>
      <c r="W4674">
        <v>850282</v>
      </c>
      <c r="X4674" t="s">
        <v>18974</v>
      </c>
      <c r="Y4674">
        <v>255</v>
      </c>
      <c r="Z4674">
        <v>526</v>
      </c>
      <c r="AA4674">
        <v>8</v>
      </c>
      <c r="AB4674">
        <v>1683.2</v>
      </c>
    </row>
    <row r="4675" spans="1:28" x14ac:dyDescent="0.3">
      <c r="A4675" t="s">
        <v>28</v>
      </c>
      <c r="B4675" t="s">
        <v>29</v>
      </c>
      <c r="C4675" t="s">
        <v>66</v>
      </c>
      <c r="D4675" t="s">
        <v>274</v>
      </c>
      <c r="E4675" t="s">
        <v>32</v>
      </c>
      <c r="F4675" t="s">
        <v>150</v>
      </c>
      <c r="G4675">
        <v>47</v>
      </c>
      <c r="H4675">
        <v>421724</v>
      </c>
      <c r="I4675" t="s">
        <v>34</v>
      </c>
      <c r="J4675" s="1">
        <v>44737</v>
      </c>
      <c r="K4675">
        <v>1100</v>
      </c>
      <c r="L4675" t="s">
        <v>18975</v>
      </c>
      <c r="M4675" t="s">
        <v>287</v>
      </c>
      <c r="N4675" t="s">
        <v>18976</v>
      </c>
      <c r="O4675" t="s">
        <v>18977</v>
      </c>
      <c r="P4675" t="s">
        <v>39</v>
      </c>
      <c r="Q4675">
        <v>3</v>
      </c>
      <c r="R4675" t="s">
        <v>88</v>
      </c>
      <c r="S4675" t="s">
        <v>63</v>
      </c>
      <c r="T4675">
        <v>29047</v>
      </c>
      <c r="U4675" s="1">
        <v>45419</v>
      </c>
      <c r="V4675" t="s">
        <v>140</v>
      </c>
      <c r="W4675">
        <v>628926</v>
      </c>
      <c r="X4675" t="s">
        <v>18978</v>
      </c>
      <c r="Y4675">
        <v>508</v>
      </c>
      <c r="Z4675">
        <v>1087</v>
      </c>
      <c r="AA4675">
        <v>1</v>
      </c>
      <c r="AB4675">
        <v>434.8</v>
      </c>
    </row>
    <row r="4676" spans="1:28" x14ac:dyDescent="0.3">
      <c r="A4676" t="s">
        <v>28</v>
      </c>
      <c r="B4676" t="s">
        <v>29</v>
      </c>
      <c r="C4676" t="s">
        <v>66</v>
      </c>
      <c r="D4676" t="s">
        <v>55</v>
      </c>
      <c r="E4676" t="s">
        <v>32</v>
      </c>
      <c r="F4676" t="s">
        <v>33</v>
      </c>
      <c r="G4676">
        <v>27</v>
      </c>
      <c r="H4676">
        <v>416943</v>
      </c>
      <c r="I4676" t="s">
        <v>58</v>
      </c>
      <c r="J4676" s="1">
        <v>44935</v>
      </c>
      <c r="K4676">
        <v>1100</v>
      </c>
      <c r="L4676" t="s">
        <v>18979</v>
      </c>
      <c r="M4676" t="s">
        <v>818</v>
      </c>
      <c r="N4676" t="s">
        <v>18980</v>
      </c>
      <c r="O4676" t="s">
        <v>18981</v>
      </c>
      <c r="P4676" t="s">
        <v>87</v>
      </c>
      <c r="Q4676">
        <v>13</v>
      </c>
      <c r="R4676" t="s">
        <v>40</v>
      </c>
      <c r="S4676" t="s">
        <v>63</v>
      </c>
      <c r="T4676">
        <v>44839</v>
      </c>
      <c r="U4676" s="1">
        <v>45318</v>
      </c>
      <c r="V4676" t="s">
        <v>111</v>
      </c>
      <c r="W4676">
        <v>672883</v>
      </c>
      <c r="X4676" t="s">
        <v>18982</v>
      </c>
      <c r="Y4676">
        <v>392</v>
      </c>
      <c r="Z4676">
        <v>1005</v>
      </c>
      <c r="AA4676">
        <v>4</v>
      </c>
      <c r="AB4676">
        <v>1608</v>
      </c>
    </row>
    <row r="4677" spans="1:28" x14ac:dyDescent="0.3">
      <c r="A4677" t="s">
        <v>28</v>
      </c>
      <c r="B4677" t="s">
        <v>29</v>
      </c>
      <c r="C4677" t="s">
        <v>91</v>
      </c>
      <c r="D4677" t="s">
        <v>267</v>
      </c>
      <c r="E4677" t="s">
        <v>46</v>
      </c>
      <c r="F4677" t="s">
        <v>113</v>
      </c>
      <c r="G4677">
        <v>95</v>
      </c>
      <c r="H4677">
        <v>424831</v>
      </c>
      <c r="I4677" t="s">
        <v>34</v>
      </c>
      <c r="J4677" s="1">
        <v>44062</v>
      </c>
      <c r="K4677">
        <v>1400</v>
      </c>
      <c r="L4677" t="s">
        <v>18983</v>
      </c>
      <c r="M4677" t="s">
        <v>308</v>
      </c>
      <c r="N4677" t="s">
        <v>18984</v>
      </c>
      <c r="O4677" t="s">
        <v>18985</v>
      </c>
      <c r="P4677" t="s">
        <v>87</v>
      </c>
      <c r="Q4677">
        <v>12</v>
      </c>
      <c r="R4677" t="s">
        <v>88</v>
      </c>
      <c r="S4677" t="s">
        <v>79</v>
      </c>
      <c r="T4677">
        <v>65945</v>
      </c>
      <c r="U4677" s="1">
        <v>45537</v>
      </c>
      <c r="V4677" t="s">
        <v>180</v>
      </c>
      <c r="W4677">
        <v>215617</v>
      </c>
      <c r="X4677" t="s">
        <v>18986</v>
      </c>
      <c r="Y4677">
        <v>511</v>
      </c>
      <c r="Z4677">
        <v>1487</v>
      </c>
      <c r="AA4677">
        <v>5</v>
      </c>
      <c r="AB4677">
        <v>2974</v>
      </c>
    </row>
    <row r="4678" spans="1:28" x14ac:dyDescent="0.3">
      <c r="A4678" t="s">
        <v>28</v>
      </c>
      <c r="B4678" t="s">
        <v>29</v>
      </c>
      <c r="C4678" t="s">
        <v>148</v>
      </c>
      <c r="D4678" t="s">
        <v>92</v>
      </c>
      <c r="E4678" t="s">
        <v>56</v>
      </c>
      <c r="F4678" t="s">
        <v>135</v>
      </c>
      <c r="G4678">
        <v>100</v>
      </c>
      <c r="H4678">
        <v>413999</v>
      </c>
      <c r="I4678" t="s">
        <v>34</v>
      </c>
      <c r="J4678" s="1">
        <v>44059</v>
      </c>
      <c r="K4678">
        <v>1000</v>
      </c>
      <c r="L4678" t="s">
        <v>18987</v>
      </c>
      <c r="M4678" t="s">
        <v>123</v>
      </c>
      <c r="N4678" t="s">
        <v>18988</v>
      </c>
      <c r="O4678" t="s">
        <v>18989</v>
      </c>
      <c r="P4678" t="s">
        <v>87</v>
      </c>
      <c r="Q4678">
        <v>14</v>
      </c>
      <c r="R4678" t="s">
        <v>88</v>
      </c>
      <c r="S4678" t="s">
        <v>63</v>
      </c>
      <c r="T4678">
        <v>24915</v>
      </c>
      <c r="U4678" s="1">
        <v>45573</v>
      </c>
      <c r="V4678" t="s">
        <v>155</v>
      </c>
      <c r="W4678">
        <v>342895</v>
      </c>
      <c r="X4678" t="s">
        <v>18990</v>
      </c>
      <c r="Y4678">
        <v>912</v>
      </c>
      <c r="Z4678">
        <v>2064</v>
      </c>
      <c r="AA4678">
        <v>5</v>
      </c>
      <c r="AB4678">
        <v>4128</v>
      </c>
    </row>
    <row r="4679" spans="1:28" x14ac:dyDescent="0.3">
      <c r="A4679" t="s">
        <v>28</v>
      </c>
      <c r="B4679" t="s">
        <v>29</v>
      </c>
      <c r="C4679" t="s">
        <v>91</v>
      </c>
      <c r="D4679" t="s">
        <v>261</v>
      </c>
      <c r="E4679" t="s">
        <v>46</v>
      </c>
      <c r="F4679" t="s">
        <v>106</v>
      </c>
      <c r="G4679">
        <v>62</v>
      </c>
      <c r="H4679">
        <v>429981</v>
      </c>
      <c r="I4679" t="s">
        <v>34</v>
      </c>
      <c r="J4679" s="1">
        <v>44104</v>
      </c>
      <c r="K4679">
        <v>1100</v>
      </c>
      <c r="L4679" t="s">
        <v>18991</v>
      </c>
      <c r="M4679" t="s">
        <v>313</v>
      </c>
      <c r="N4679" t="s">
        <v>18992</v>
      </c>
      <c r="O4679" t="s">
        <v>18993</v>
      </c>
      <c r="P4679" t="s">
        <v>39</v>
      </c>
      <c r="Q4679">
        <v>11</v>
      </c>
      <c r="R4679" t="s">
        <v>88</v>
      </c>
      <c r="S4679" t="s">
        <v>79</v>
      </c>
      <c r="T4679">
        <v>41292</v>
      </c>
      <c r="U4679" s="1">
        <v>45315</v>
      </c>
      <c r="V4679" t="s">
        <v>111</v>
      </c>
      <c r="W4679">
        <v>241641</v>
      </c>
      <c r="X4679" t="s">
        <v>18994</v>
      </c>
      <c r="Y4679">
        <v>737</v>
      </c>
      <c r="Z4679">
        <v>1011</v>
      </c>
      <c r="AA4679">
        <v>3</v>
      </c>
      <c r="AB4679">
        <v>1213.2</v>
      </c>
    </row>
    <row r="4680" spans="1:28" x14ac:dyDescent="0.3">
      <c r="A4680" t="s">
        <v>28</v>
      </c>
      <c r="B4680" t="s">
        <v>29</v>
      </c>
      <c r="C4680" t="s">
        <v>30</v>
      </c>
      <c r="D4680" t="s">
        <v>261</v>
      </c>
      <c r="E4680" t="s">
        <v>56</v>
      </c>
      <c r="F4680" t="s">
        <v>355</v>
      </c>
      <c r="G4680">
        <v>5</v>
      </c>
      <c r="H4680">
        <v>405210</v>
      </c>
      <c r="I4680" t="s">
        <v>58</v>
      </c>
      <c r="J4680" s="1">
        <v>43860</v>
      </c>
      <c r="K4680">
        <v>1400</v>
      </c>
      <c r="L4680" t="s">
        <v>18995</v>
      </c>
      <c r="M4680" t="s">
        <v>366</v>
      </c>
      <c r="N4680" t="s">
        <v>18996</v>
      </c>
      <c r="O4680" t="s">
        <v>18997</v>
      </c>
      <c r="P4680" t="s">
        <v>51</v>
      </c>
      <c r="Q4680">
        <v>13</v>
      </c>
      <c r="R4680" t="s">
        <v>88</v>
      </c>
      <c r="S4680" t="s">
        <v>118</v>
      </c>
      <c r="T4680">
        <v>70812</v>
      </c>
      <c r="U4680" s="1">
        <v>45470</v>
      </c>
      <c r="V4680" t="s">
        <v>52</v>
      </c>
      <c r="W4680">
        <v>663707</v>
      </c>
      <c r="X4680" t="s">
        <v>18998</v>
      </c>
      <c r="Y4680">
        <v>694</v>
      </c>
      <c r="Z4680">
        <v>1324</v>
      </c>
      <c r="AA4680">
        <v>5</v>
      </c>
      <c r="AB4680">
        <v>2648</v>
      </c>
    </row>
    <row r="4681" spans="1:28" x14ac:dyDescent="0.3">
      <c r="A4681" t="s">
        <v>28</v>
      </c>
      <c r="B4681" t="s">
        <v>29</v>
      </c>
      <c r="C4681" t="s">
        <v>30</v>
      </c>
      <c r="D4681" t="s">
        <v>220</v>
      </c>
      <c r="E4681" t="s">
        <v>56</v>
      </c>
      <c r="F4681" t="s">
        <v>99</v>
      </c>
      <c r="G4681">
        <v>44</v>
      </c>
      <c r="H4681">
        <v>425296</v>
      </c>
      <c r="I4681" t="s">
        <v>58</v>
      </c>
      <c r="J4681" s="1">
        <v>44703</v>
      </c>
      <c r="K4681">
        <v>1300</v>
      </c>
      <c r="L4681" t="s">
        <v>18999</v>
      </c>
      <c r="M4681" t="s">
        <v>654</v>
      </c>
      <c r="N4681" t="s">
        <v>19000</v>
      </c>
      <c r="O4681" t="s">
        <v>19001</v>
      </c>
      <c r="P4681" t="s">
        <v>39</v>
      </c>
      <c r="Q4681">
        <v>13</v>
      </c>
      <c r="R4681" t="s">
        <v>88</v>
      </c>
      <c r="S4681" t="s">
        <v>118</v>
      </c>
      <c r="T4681">
        <v>85009</v>
      </c>
      <c r="U4681" s="1">
        <v>45599</v>
      </c>
      <c r="V4681" t="s">
        <v>42</v>
      </c>
      <c r="W4681">
        <v>242059</v>
      </c>
      <c r="X4681" t="s">
        <v>19002</v>
      </c>
      <c r="Y4681">
        <v>934</v>
      </c>
      <c r="Z4681">
        <v>1655</v>
      </c>
      <c r="AA4681">
        <v>8</v>
      </c>
      <c r="AB4681">
        <v>5296</v>
      </c>
    </row>
    <row r="4682" spans="1:28" x14ac:dyDescent="0.3">
      <c r="A4682" t="s">
        <v>28</v>
      </c>
      <c r="B4682" t="s">
        <v>29</v>
      </c>
      <c r="C4682" t="s">
        <v>30</v>
      </c>
      <c r="D4682" t="s">
        <v>637</v>
      </c>
      <c r="E4682" t="s">
        <v>32</v>
      </c>
      <c r="F4682" t="s">
        <v>57</v>
      </c>
      <c r="G4682">
        <v>91</v>
      </c>
      <c r="H4682">
        <v>413993</v>
      </c>
      <c r="I4682" t="s">
        <v>58</v>
      </c>
      <c r="J4682" s="1">
        <v>44995</v>
      </c>
      <c r="K4682">
        <v>1000</v>
      </c>
      <c r="L4682" t="s">
        <v>19003</v>
      </c>
      <c r="M4682" t="s">
        <v>1007</v>
      </c>
      <c r="N4682" t="s">
        <v>19004</v>
      </c>
      <c r="O4682" t="s">
        <v>19005</v>
      </c>
      <c r="P4682" t="s">
        <v>87</v>
      </c>
      <c r="Q4682">
        <v>5</v>
      </c>
      <c r="R4682" t="s">
        <v>40</v>
      </c>
      <c r="S4682" t="s">
        <v>118</v>
      </c>
      <c r="T4682">
        <v>97474</v>
      </c>
      <c r="U4682" s="1">
        <v>45619</v>
      </c>
      <c r="V4682" t="s">
        <v>42</v>
      </c>
      <c r="W4682">
        <v>272820</v>
      </c>
      <c r="X4682" t="s">
        <v>19006</v>
      </c>
      <c r="Y4682">
        <v>875</v>
      </c>
      <c r="Z4682">
        <v>587</v>
      </c>
      <c r="AA4682">
        <v>7</v>
      </c>
      <c r="AB4682" s="2" t="s">
        <v>19007</v>
      </c>
    </row>
    <row r="4683" spans="1:28" x14ac:dyDescent="0.3">
      <c r="A4683" t="s">
        <v>28</v>
      </c>
      <c r="B4683" t="s">
        <v>29</v>
      </c>
      <c r="C4683" t="s">
        <v>193</v>
      </c>
      <c r="D4683" t="s">
        <v>637</v>
      </c>
      <c r="E4683" t="s">
        <v>32</v>
      </c>
      <c r="F4683" t="s">
        <v>33</v>
      </c>
      <c r="G4683">
        <v>15</v>
      </c>
      <c r="H4683">
        <v>428136</v>
      </c>
      <c r="I4683" t="s">
        <v>34</v>
      </c>
      <c r="J4683" s="1">
        <v>44178</v>
      </c>
      <c r="K4683">
        <v>1300</v>
      </c>
      <c r="L4683" t="s">
        <v>19008</v>
      </c>
      <c r="M4683" t="s">
        <v>1244</v>
      </c>
      <c r="N4683" t="s">
        <v>19009</v>
      </c>
      <c r="O4683" t="s">
        <v>19010</v>
      </c>
      <c r="P4683" t="s">
        <v>39</v>
      </c>
      <c r="Q4683">
        <v>7</v>
      </c>
      <c r="R4683" t="s">
        <v>40</v>
      </c>
      <c r="S4683" t="s">
        <v>79</v>
      </c>
      <c r="T4683">
        <v>62634</v>
      </c>
      <c r="U4683" s="1">
        <v>45557</v>
      </c>
      <c r="V4683" t="s">
        <v>180</v>
      </c>
      <c r="W4683">
        <v>427281</v>
      </c>
      <c r="X4683" t="s">
        <v>19011</v>
      </c>
      <c r="Y4683">
        <v>722</v>
      </c>
      <c r="Z4683">
        <v>953</v>
      </c>
      <c r="AA4683">
        <v>5</v>
      </c>
      <c r="AB4683">
        <v>1906</v>
      </c>
    </row>
    <row r="4684" spans="1:28" x14ac:dyDescent="0.3">
      <c r="A4684" t="s">
        <v>28</v>
      </c>
      <c r="B4684" t="s">
        <v>29</v>
      </c>
      <c r="C4684" t="s">
        <v>44</v>
      </c>
      <c r="D4684" t="s">
        <v>237</v>
      </c>
      <c r="E4684" t="s">
        <v>32</v>
      </c>
      <c r="F4684" t="s">
        <v>33</v>
      </c>
      <c r="G4684">
        <v>53</v>
      </c>
      <c r="H4684">
        <v>427900</v>
      </c>
      <c r="I4684" t="s">
        <v>58</v>
      </c>
      <c r="J4684" s="1">
        <v>44273</v>
      </c>
      <c r="K4684">
        <v>1300</v>
      </c>
      <c r="L4684" t="s">
        <v>17985</v>
      </c>
      <c r="M4684" t="s">
        <v>108</v>
      </c>
      <c r="N4684" t="s">
        <v>19012</v>
      </c>
      <c r="O4684" t="s">
        <v>19013</v>
      </c>
      <c r="P4684" t="s">
        <v>51</v>
      </c>
      <c r="Q4684">
        <v>5</v>
      </c>
      <c r="R4684" t="s">
        <v>40</v>
      </c>
      <c r="S4684" t="s">
        <v>79</v>
      </c>
      <c r="T4684">
        <v>38278</v>
      </c>
      <c r="U4684" s="1">
        <v>45334</v>
      </c>
      <c r="V4684" t="s">
        <v>119</v>
      </c>
      <c r="W4684">
        <v>414077</v>
      </c>
      <c r="X4684" t="s">
        <v>19014</v>
      </c>
      <c r="Y4684">
        <v>428</v>
      </c>
      <c r="Z4684">
        <v>580</v>
      </c>
      <c r="AA4684">
        <v>8</v>
      </c>
      <c r="AB4684">
        <v>1856</v>
      </c>
    </row>
    <row r="4685" spans="1:28" x14ac:dyDescent="0.3">
      <c r="A4685" t="s">
        <v>28</v>
      </c>
      <c r="B4685" t="s">
        <v>29</v>
      </c>
      <c r="C4685" t="s">
        <v>91</v>
      </c>
      <c r="D4685" t="s">
        <v>261</v>
      </c>
      <c r="E4685" t="s">
        <v>32</v>
      </c>
      <c r="F4685" t="s">
        <v>33</v>
      </c>
      <c r="G4685">
        <v>62</v>
      </c>
      <c r="H4685">
        <v>421632</v>
      </c>
      <c r="I4685" t="s">
        <v>58</v>
      </c>
      <c r="J4685" s="1">
        <v>45088</v>
      </c>
      <c r="K4685">
        <v>1000</v>
      </c>
      <c r="L4685" t="s">
        <v>19015</v>
      </c>
      <c r="M4685" t="s">
        <v>1253</v>
      </c>
      <c r="N4685" t="s">
        <v>19016</v>
      </c>
      <c r="O4685" t="s">
        <v>19017</v>
      </c>
      <c r="P4685" t="s">
        <v>39</v>
      </c>
      <c r="Q4685">
        <v>16</v>
      </c>
      <c r="R4685" t="s">
        <v>40</v>
      </c>
      <c r="S4685" t="s">
        <v>79</v>
      </c>
      <c r="T4685">
        <v>34139</v>
      </c>
      <c r="U4685" s="1">
        <v>45602</v>
      </c>
      <c r="V4685" t="s">
        <v>42</v>
      </c>
      <c r="W4685">
        <v>585342</v>
      </c>
      <c r="X4685" t="s">
        <v>19018</v>
      </c>
      <c r="Y4685">
        <v>350</v>
      </c>
      <c r="Z4685">
        <v>2549</v>
      </c>
      <c r="AA4685">
        <v>1</v>
      </c>
      <c r="AB4685">
        <v>1019.6</v>
      </c>
    </row>
    <row r="4686" spans="1:28" x14ac:dyDescent="0.3">
      <c r="A4686" t="s">
        <v>28</v>
      </c>
      <c r="B4686" t="s">
        <v>29</v>
      </c>
      <c r="C4686" t="s">
        <v>148</v>
      </c>
      <c r="D4686" t="s">
        <v>261</v>
      </c>
      <c r="E4686" t="s">
        <v>32</v>
      </c>
      <c r="F4686" t="s">
        <v>57</v>
      </c>
      <c r="G4686">
        <v>25</v>
      </c>
      <c r="H4686">
        <v>420746</v>
      </c>
      <c r="I4686" t="s">
        <v>58</v>
      </c>
      <c r="J4686" s="1">
        <v>45179</v>
      </c>
      <c r="K4686">
        <v>1400</v>
      </c>
      <c r="L4686" t="s">
        <v>19019</v>
      </c>
      <c r="M4686" t="s">
        <v>1356</v>
      </c>
      <c r="N4686" t="s">
        <v>19020</v>
      </c>
      <c r="O4686" t="s">
        <v>19021</v>
      </c>
      <c r="P4686" t="s">
        <v>87</v>
      </c>
      <c r="Q4686">
        <v>10</v>
      </c>
      <c r="R4686" t="s">
        <v>40</v>
      </c>
      <c r="S4686" t="s">
        <v>41</v>
      </c>
      <c r="T4686">
        <v>63321</v>
      </c>
      <c r="U4686" s="1">
        <v>45619</v>
      </c>
      <c r="V4686" t="s">
        <v>42</v>
      </c>
      <c r="W4686">
        <v>672271</v>
      </c>
      <c r="X4686" t="s">
        <v>19022</v>
      </c>
      <c r="Y4686">
        <v>752</v>
      </c>
      <c r="Z4686">
        <v>690</v>
      </c>
      <c r="AA4686">
        <v>1</v>
      </c>
      <c r="AB4686">
        <v>276</v>
      </c>
    </row>
    <row r="4687" spans="1:28" x14ac:dyDescent="0.3">
      <c r="A4687" t="s">
        <v>28</v>
      </c>
      <c r="B4687" t="s">
        <v>29</v>
      </c>
      <c r="C4687" t="s">
        <v>44</v>
      </c>
      <c r="D4687" t="s">
        <v>291</v>
      </c>
      <c r="E4687" t="s">
        <v>32</v>
      </c>
      <c r="F4687" t="s">
        <v>83</v>
      </c>
      <c r="G4687">
        <v>64</v>
      </c>
      <c r="H4687">
        <v>439245</v>
      </c>
      <c r="I4687" t="s">
        <v>58</v>
      </c>
      <c r="J4687" s="1">
        <v>44377</v>
      </c>
      <c r="K4687">
        <v>950</v>
      </c>
      <c r="L4687" t="s">
        <v>4628</v>
      </c>
      <c r="M4687" t="s">
        <v>250</v>
      </c>
      <c r="N4687" t="s">
        <v>19023</v>
      </c>
      <c r="O4687" t="s">
        <v>19024</v>
      </c>
      <c r="P4687" t="s">
        <v>39</v>
      </c>
      <c r="Q4687">
        <v>5</v>
      </c>
      <c r="R4687" t="s">
        <v>40</v>
      </c>
      <c r="S4687" t="s">
        <v>63</v>
      </c>
      <c r="T4687">
        <v>29604</v>
      </c>
      <c r="U4687" s="1">
        <v>45629</v>
      </c>
      <c r="V4687" t="s">
        <v>259</v>
      </c>
      <c r="W4687">
        <v>232793</v>
      </c>
      <c r="X4687" t="s">
        <v>19025</v>
      </c>
      <c r="Y4687">
        <v>957</v>
      </c>
      <c r="Z4687">
        <v>580</v>
      </c>
      <c r="AA4687">
        <v>7</v>
      </c>
      <c r="AB4687">
        <v>1624</v>
      </c>
    </row>
    <row r="4688" spans="1:28" x14ac:dyDescent="0.3">
      <c r="A4688" t="s">
        <v>28</v>
      </c>
      <c r="B4688" t="s">
        <v>29</v>
      </c>
      <c r="C4688" t="s">
        <v>193</v>
      </c>
      <c r="D4688" t="s">
        <v>220</v>
      </c>
      <c r="E4688" t="s">
        <v>32</v>
      </c>
      <c r="F4688" t="s">
        <v>99</v>
      </c>
      <c r="G4688">
        <v>4</v>
      </c>
      <c r="H4688">
        <v>421531</v>
      </c>
      <c r="I4688" t="s">
        <v>34</v>
      </c>
      <c r="J4688" s="1">
        <v>44399</v>
      </c>
      <c r="K4688">
        <v>1000</v>
      </c>
      <c r="L4688" t="s">
        <v>19026</v>
      </c>
      <c r="M4688" t="s">
        <v>137</v>
      </c>
      <c r="N4688" t="s">
        <v>19027</v>
      </c>
      <c r="O4688" t="s">
        <v>19028</v>
      </c>
      <c r="P4688" t="s">
        <v>39</v>
      </c>
      <c r="Q4688">
        <v>19</v>
      </c>
      <c r="R4688" t="s">
        <v>88</v>
      </c>
      <c r="S4688" t="s">
        <v>41</v>
      </c>
      <c r="T4688">
        <v>85611</v>
      </c>
      <c r="U4688" s="1">
        <v>45465</v>
      </c>
      <c r="V4688" t="s">
        <v>52</v>
      </c>
      <c r="W4688">
        <v>972208</v>
      </c>
      <c r="X4688" t="s">
        <v>19029</v>
      </c>
      <c r="Y4688">
        <v>299</v>
      </c>
      <c r="Z4688">
        <v>1474</v>
      </c>
      <c r="AA4688">
        <v>4</v>
      </c>
      <c r="AB4688">
        <v>2358.4</v>
      </c>
    </row>
    <row r="4689" spans="1:28" x14ac:dyDescent="0.3">
      <c r="A4689" t="s">
        <v>28</v>
      </c>
      <c r="B4689" t="s">
        <v>29</v>
      </c>
      <c r="C4689" t="s">
        <v>148</v>
      </c>
      <c r="D4689" t="s">
        <v>105</v>
      </c>
      <c r="E4689" t="s">
        <v>46</v>
      </c>
      <c r="F4689" t="s">
        <v>150</v>
      </c>
      <c r="G4689">
        <v>21</v>
      </c>
      <c r="H4689">
        <v>421531</v>
      </c>
      <c r="I4689" t="s">
        <v>58</v>
      </c>
      <c r="J4689" s="1">
        <v>45525</v>
      </c>
      <c r="K4689">
        <v>1200</v>
      </c>
      <c r="L4689" t="s">
        <v>19030</v>
      </c>
      <c r="M4689" t="s">
        <v>1366</v>
      </c>
      <c r="N4689" t="s">
        <v>19031</v>
      </c>
      <c r="O4689" t="s">
        <v>19032</v>
      </c>
      <c r="P4689" t="s">
        <v>51</v>
      </c>
      <c r="Q4689">
        <v>19</v>
      </c>
      <c r="R4689" t="s">
        <v>88</v>
      </c>
      <c r="S4689" t="s">
        <v>63</v>
      </c>
      <c r="T4689">
        <v>35545</v>
      </c>
      <c r="U4689" s="1">
        <v>45515</v>
      </c>
      <c r="V4689" t="s">
        <v>64</v>
      </c>
      <c r="W4689">
        <v>832387</v>
      </c>
      <c r="X4689" t="s">
        <v>19033</v>
      </c>
      <c r="Y4689">
        <v>813</v>
      </c>
      <c r="Z4689">
        <v>622</v>
      </c>
      <c r="AA4689">
        <v>8</v>
      </c>
      <c r="AB4689">
        <v>1990.4</v>
      </c>
    </row>
    <row r="4690" spans="1:28" x14ac:dyDescent="0.3">
      <c r="A4690" t="s">
        <v>28</v>
      </c>
      <c r="B4690" t="s">
        <v>29</v>
      </c>
      <c r="C4690" t="s">
        <v>30</v>
      </c>
      <c r="D4690" t="s">
        <v>274</v>
      </c>
      <c r="E4690" t="s">
        <v>32</v>
      </c>
      <c r="F4690" t="s">
        <v>99</v>
      </c>
      <c r="G4690">
        <v>54</v>
      </c>
      <c r="H4690">
        <v>422963</v>
      </c>
      <c r="I4690" t="s">
        <v>34</v>
      </c>
      <c r="J4690" s="1">
        <v>45267</v>
      </c>
      <c r="K4690">
        <v>1300</v>
      </c>
      <c r="L4690" t="s">
        <v>15937</v>
      </c>
      <c r="M4690" t="s">
        <v>552</v>
      </c>
      <c r="N4690" t="s">
        <v>19034</v>
      </c>
      <c r="O4690" t="s">
        <v>19035</v>
      </c>
      <c r="P4690" t="s">
        <v>39</v>
      </c>
      <c r="Q4690">
        <v>5</v>
      </c>
      <c r="R4690" t="s">
        <v>40</v>
      </c>
      <c r="S4690" t="s">
        <v>118</v>
      </c>
      <c r="T4690">
        <v>48632</v>
      </c>
      <c r="U4690" s="1">
        <v>45427</v>
      </c>
      <c r="V4690" t="s">
        <v>140</v>
      </c>
      <c r="W4690">
        <v>229464</v>
      </c>
      <c r="X4690" t="s">
        <v>19036</v>
      </c>
      <c r="Y4690">
        <v>296</v>
      </c>
      <c r="Z4690">
        <v>527</v>
      </c>
      <c r="AA4690">
        <v>6</v>
      </c>
      <c r="AB4690" s="2" t="s">
        <v>19037</v>
      </c>
    </row>
    <row r="4691" spans="1:28" x14ac:dyDescent="0.3">
      <c r="A4691" t="s">
        <v>28</v>
      </c>
      <c r="B4691" t="s">
        <v>29</v>
      </c>
      <c r="C4691" t="s">
        <v>30</v>
      </c>
      <c r="D4691" t="s">
        <v>142</v>
      </c>
      <c r="E4691" t="s">
        <v>56</v>
      </c>
      <c r="F4691" t="s">
        <v>83</v>
      </c>
      <c r="G4691">
        <v>83</v>
      </c>
      <c r="H4691">
        <v>427231</v>
      </c>
      <c r="I4691" t="s">
        <v>34</v>
      </c>
      <c r="J4691" s="1">
        <v>44826</v>
      </c>
      <c r="K4691">
        <v>800</v>
      </c>
      <c r="L4691" t="s">
        <v>19038</v>
      </c>
      <c r="M4691" t="s">
        <v>276</v>
      </c>
      <c r="N4691" t="s">
        <v>19039</v>
      </c>
      <c r="O4691" t="s">
        <v>19040</v>
      </c>
      <c r="P4691" t="s">
        <v>87</v>
      </c>
      <c r="Q4691">
        <v>16</v>
      </c>
      <c r="R4691" t="s">
        <v>88</v>
      </c>
      <c r="S4691" t="s">
        <v>63</v>
      </c>
      <c r="T4691">
        <v>88663</v>
      </c>
      <c r="U4691" s="1">
        <v>45382</v>
      </c>
      <c r="V4691" t="s">
        <v>72</v>
      </c>
      <c r="W4691">
        <v>125875</v>
      </c>
      <c r="X4691" t="s">
        <v>19041</v>
      </c>
      <c r="Y4691">
        <v>411</v>
      </c>
      <c r="Z4691">
        <v>2954</v>
      </c>
      <c r="AA4691">
        <v>8</v>
      </c>
      <c r="AB4691" s="2" t="s">
        <v>19042</v>
      </c>
    </row>
    <row r="4692" spans="1:28" x14ac:dyDescent="0.3">
      <c r="A4692" t="s">
        <v>28</v>
      </c>
      <c r="B4692" t="s">
        <v>29</v>
      </c>
      <c r="C4692" t="s">
        <v>193</v>
      </c>
      <c r="D4692" t="s">
        <v>546</v>
      </c>
      <c r="E4692" t="s">
        <v>46</v>
      </c>
      <c r="F4692" t="s">
        <v>106</v>
      </c>
      <c r="G4692">
        <v>84</v>
      </c>
      <c r="H4692">
        <v>439380</v>
      </c>
      <c r="I4692" t="s">
        <v>58</v>
      </c>
      <c r="J4692" s="1">
        <v>45495</v>
      </c>
      <c r="K4692">
        <v>1200</v>
      </c>
      <c r="L4692" t="s">
        <v>19043</v>
      </c>
      <c r="M4692" t="s">
        <v>423</v>
      </c>
      <c r="N4692" t="s">
        <v>19044</v>
      </c>
      <c r="O4692" t="s">
        <v>19045</v>
      </c>
      <c r="P4692" t="s">
        <v>87</v>
      </c>
      <c r="Q4692">
        <v>17</v>
      </c>
      <c r="R4692" t="s">
        <v>88</v>
      </c>
      <c r="S4692" t="s">
        <v>79</v>
      </c>
      <c r="T4692">
        <v>38952</v>
      </c>
      <c r="U4692" s="1">
        <v>45611</v>
      </c>
      <c r="V4692" t="s">
        <v>42</v>
      </c>
      <c r="W4692">
        <v>144635</v>
      </c>
      <c r="X4692" t="s">
        <v>19046</v>
      </c>
      <c r="Y4692">
        <v>428</v>
      </c>
      <c r="Z4692">
        <v>2502</v>
      </c>
      <c r="AA4692">
        <v>4</v>
      </c>
      <c r="AB4692" s="2" t="s">
        <v>2362</v>
      </c>
    </row>
    <row r="4693" spans="1:28" x14ac:dyDescent="0.3">
      <c r="A4693" t="s">
        <v>28</v>
      </c>
      <c r="B4693" t="s">
        <v>29</v>
      </c>
      <c r="C4693" t="s">
        <v>54</v>
      </c>
      <c r="D4693" t="s">
        <v>566</v>
      </c>
      <c r="E4693" t="s">
        <v>46</v>
      </c>
      <c r="F4693" t="s">
        <v>57</v>
      </c>
      <c r="G4693">
        <v>49</v>
      </c>
      <c r="H4693">
        <v>425923</v>
      </c>
      <c r="I4693" t="s">
        <v>58</v>
      </c>
      <c r="J4693" s="1">
        <v>44862</v>
      </c>
      <c r="K4693">
        <v>1200</v>
      </c>
      <c r="L4693" t="s">
        <v>18314</v>
      </c>
      <c r="M4693" t="s">
        <v>623</v>
      </c>
      <c r="N4693" t="s">
        <v>19047</v>
      </c>
      <c r="O4693" t="s">
        <v>19048</v>
      </c>
      <c r="P4693" t="s">
        <v>71</v>
      </c>
      <c r="Q4693">
        <v>4</v>
      </c>
      <c r="R4693" t="s">
        <v>40</v>
      </c>
      <c r="S4693" t="s">
        <v>63</v>
      </c>
      <c r="T4693">
        <v>16378</v>
      </c>
      <c r="U4693" s="1">
        <v>45531</v>
      </c>
      <c r="V4693" t="s">
        <v>64</v>
      </c>
      <c r="W4693">
        <v>785449</v>
      </c>
      <c r="X4693" t="s">
        <v>19049</v>
      </c>
      <c r="Y4693">
        <v>696</v>
      </c>
      <c r="Z4693">
        <v>1164</v>
      </c>
      <c r="AA4693">
        <v>2</v>
      </c>
      <c r="AB4693">
        <v>931.2</v>
      </c>
    </row>
    <row r="4694" spans="1:28" x14ac:dyDescent="0.3">
      <c r="A4694" t="s">
        <v>28</v>
      </c>
      <c r="B4694" t="s">
        <v>29</v>
      </c>
      <c r="C4694" t="s">
        <v>66</v>
      </c>
      <c r="D4694" t="s">
        <v>170</v>
      </c>
      <c r="E4694" t="s">
        <v>32</v>
      </c>
      <c r="F4694" t="s">
        <v>47</v>
      </c>
      <c r="G4694">
        <v>99</v>
      </c>
      <c r="H4694">
        <v>426311</v>
      </c>
      <c r="I4694" t="s">
        <v>58</v>
      </c>
      <c r="J4694" s="1">
        <v>44311</v>
      </c>
      <c r="K4694">
        <v>950</v>
      </c>
      <c r="L4694" t="s">
        <v>19050</v>
      </c>
      <c r="M4694" t="s">
        <v>654</v>
      </c>
      <c r="N4694" t="s">
        <v>19051</v>
      </c>
      <c r="O4694" t="s">
        <v>19052</v>
      </c>
      <c r="P4694" t="s">
        <v>87</v>
      </c>
      <c r="Q4694">
        <v>11</v>
      </c>
      <c r="R4694" t="s">
        <v>40</v>
      </c>
      <c r="S4694" t="s">
        <v>63</v>
      </c>
      <c r="T4694">
        <v>69957</v>
      </c>
      <c r="U4694" s="1">
        <v>45490</v>
      </c>
      <c r="V4694" t="s">
        <v>126</v>
      </c>
      <c r="W4694">
        <v>226000</v>
      </c>
      <c r="X4694" t="s">
        <v>19053</v>
      </c>
      <c r="Y4694">
        <v>927</v>
      </c>
      <c r="Z4694">
        <v>2841</v>
      </c>
      <c r="AA4694">
        <v>1</v>
      </c>
      <c r="AB4694">
        <v>1136.4000000000001</v>
      </c>
    </row>
    <row r="4695" spans="1:28" x14ac:dyDescent="0.3">
      <c r="A4695" t="s">
        <v>28</v>
      </c>
      <c r="B4695" t="s">
        <v>29</v>
      </c>
      <c r="C4695" t="s">
        <v>157</v>
      </c>
      <c r="D4695" t="s">
        <v>338</v>
      </c>
      <c r="E4695" t="s">
        <v>56</v>
      </c>
      <c r="F4695" t="s">
        <v>150</v>
      </c>
      <c r="G4695">
        <v>26</v>
      </c>
      <c r="H4695">
        <v>422029</v>
      </c>
      <c r="I4695" t="s">
        <v>58</v>
      </c>
      <c r="J4695" s="1">
        <v>45477</v>
      </c>
      <c r="K4695">
        <v>1200</v>
      </c>
      <c r="L4695" t="s">
        <v>19054</v>
      </c>
      <c r="M4695" t="s">
        <v>334</v>
      </c>
      <c r="N4695" t="s">
        <v>19055</v>
      </c>
      <c r="O4695" t="s">
        <v>19056</v>
      </c>
      <c r="P4695" t="s">
        <v>87</v>
      </c>
      <c r="Q4695">
        <v>20</v>
      </c>
      <c r="R4695" t="s">
        <v>88</v>
      </c>
      <c r="S4695" t="s">
        <v>63</v>
      </c>
      <c r="T4695">
        <v>75993</v>
      </c>
      <c r="U4695" s="1">
        <v>45554</v>
      </c>
      <c r="V4695" t="s">
        <v>180</v>
      </c>
      <c r="W4695">
        <v>544841</v>
      </c>
      <c r="X4695" t="s">
        <v>19057</v>
      </c>
      <c r="Y4695">
        <v>332</v>
      </c>
      <c r="Z4695">
        <v>2857</v>
      </c>
      <c r="AA4695">
        <v>3</v>
      </c>
      <c r="AB4695">
        <v>3428.4</v>
      </c>
    </row>
    <row r="4696" spans="1:28" x14ac:dyDescent="0.3">
      <c r="A4696" t="s">
        <v>28</v>
      </c>
      <c r="B4696" t="s">
        <v>29</v>
      </c>
      <c r="C4696" t="s">
        <v>91</v>
      </c>
      <c r="D4696" t="s">
        <v>274</v>
      </c>
      <c r="E4696" t="s">
        <v>56</v>
      </c>
      <c r="F4696" t="s">
        <v>83</v>
      </c>
      <c r="G4696">
        <v>38</v>
      </c>
      <c r="H4696">
        <v>433575</v>
      </c>
      <c r="I4696" t="s">
        <v>58</v>
      </c>
      <c r="J4696" s="1">
        <v>45462</v>
      </c>
      <c r="K4696">
        <v>950</v>
      </c>
      <c r="L4696" t="s">
        <v>19058</v>
      </c>
      <c r="M4696" t="s">
        <v>244</v>
      </c>
      <c r="N4696" t="s">
        <v>19059</v>
      </c>
      <c r="O4696" t="s">
        <v>19060</v>
      </c>
      <c r="P4696" t="s">
        <v>39</v>
      </c>
      <c r="Q4696">
        <v>5</v>
      </c>
      <c r="R4696" t="s">
        <v>88</v>
      </c>
      <c r="S4696" t="s">
        <v>118</v>
      </c>
      <c r="T4696">
        <v>73107</v>
      </c>
      <c r="U4696" s="1">
        <v>45615</v>
      </c>
      <c r="V4696" t="s">
        <v>42</v>
      </c>
      <c r="W4696">
        <v>698045</v>
      </c>
      <c r="X4696" t="s">
        <v>19061</v>
      </c>
      <c r="Y4696">
        <v>671</v>
      </c>
      <c r="Z4696">
        <v>955</v>
      </c>
      <c r="AA4696">
        <v>8</v>
      </c>
      <c r="AB4696">
        <v>3056</v>
      </c>
    </row>
    <row r="4697" spans="1:28" x14ac:dyDescent="0.3">
      <c r="A4697" t="s">
        <v>28</v>
      </c>
      <c r="B4697" t="s">
        <v>29</v>
      </c>
      <c r="C4697" t="s">
        <v>157</v>
      </c>
      <c r="D4697" t="s">
        <v>149</v>
      </c>
      <c r="E4697" t="s">
        <v>56</v>
      </c>
      <c r="F4697" t="s">
        <v>106</v>
      </c>
      <c r="G4697">
        <v>88</v>
      </c>
      <c r="H4697">
        <v>433516</v>
      </c>
      <c r="I4697" t="s">
        <v>58</v>
      </c>
      <c r="J4697" s="1">
        <v>44418</v>
      </c>
      <c r="K4697">
        <v>1200</v>
      </c>
      <c r="L4697" t="s">
        <v>19062</v>
      </c>
      <c r="M4697" t="s">
        <v>568</v>
      </c>
      <c r="N4697" t="s">
        <v>19063</v>
      </c>
      <c r="O4697" t="s">
        <v>19064</v>
      </c>
      <c r="P4697" t="s">
        <v>51</v>
      </c>
      <c r="Q4697">
        <v>9</v>
      </c>
      <c r="R4697" t="s">
        <v>40</v>
      </c>
      <c r="S4697" t="s">
        <v>63</v>
      </c>
      <c r="T4697">
        <v>49363</v>
      </c>
      <c r="U4697" s="1">
        <v>45628</v>
      </c>
      <c r="V4697" t="s">
        <v>259</v>
      </c>
      <c r="W4697">
        <v>896678</v>
      </c>
      <c r="X4697" t="s">
        <v>19065</v>
      </c>
      <c r="Y4697">
        <v>405</v>
      </c>
      <c r="Z4697">
        <v>1907</v>
      </c>
      <c r="AA4697">
        <v>8</v>
      </c>
      <c r="AB4697" s="2" t="s">
        <v>19066</v>
      </c>
    </row>
    <row r="4698" spans="1:28" x14ac:dyDescent="0.3">
      <c r="A4698" t="s">
        <v>28</v>
      </c>
      <c r="B4698" t="s">
        <v>29</v>
      </c>
      <c r="C4698" t="s">
        <v>193</v>
      </c>
      <c r="D4698" t="s">
        <v>524</v>
      </c>
      <c r="E4698" t="s">
        <v>56</v>
      </c>
      <c r="F4698" t="s">
        <v>175</v>
      </c>
      <c r="G4698">
        <v>87</v>
      </c>
      <c r="H4698">
        <v>435764</v>
      </c>
      <c r="I4698" t="s">
        <v>58</v>
      </c>
      <c r="J4698" s="1">
        <v>45045</v>
      </c>
      <c r="K4698">
        <v>950</v>
      </c>
      <c r="L4698" t="s">
        <v>19067</v>
      </c>
      <c r="M4698" t="s">
        <v>205</v>
      </c>
      <c r="N4698" t="s">
        <v>19068</v>
      </c>
      <c r="O4698" t="s">
        <v>19069</v>
      </c>
      <c r="P4698" t="s">
        <v>87</v>
      </c>
      <c r="Q4698">
        <v>9</v>
      </c>
      <c r="R4698" t="s">
        <v>88</v>
      </c>
      <c r="S4698" t="s">
        <v>41</v>
      </c>
      <c r="T4698">
        <v>33058</v>
      </c>
      <c r="U4698" s="1">
        <v>45598</v>
      </c>
      <c r="V4698" t="s">
        <v>42</v>
      </c>
      <c r="W4698">
        <v>927151</v>
      </c>
      <c r="X4698" t="s">
        <v>19070</v>
      </c>
      <c r="Y4698">
        <v>616</v>
      </c>
      <c r="Z4698">
        <v>509</v>
      </c>
      <c r="AA4698">
        <v>4</v>
      </c>
      <c r="AB4698" s="2" t="s">
        <v>19071</v>
      </c>
    </row>
    <row r="4699" spans="1:28" x14ac:dyDescent="0.3">
      <c r="A4699" t="s">
        <v>28</v>
      </c>
      <c r="B4699" t="s">
        <v>29</v>
      </c>
      <c r="C4699" t="s">
        <v>54</v>
      </c>
      <c r="D4699" t="s">
        <v>317</v>
      </c>
      <c r="E4699" t="s">
        <v>32</v>
      </c>
      <c r="F4699" t="s">
        <v>135</v>
      </c>
      <c r="G4699">
        <v>27</v>
      </c>
      <c r="H4699">
        <v>423757</v>
      </c>
      <c r="I4699" t="s">
        <v>34</v>
      </c>
      <c r="J4699" s="1">
        <v>45358</v>
      </c>
      <c r="K4699">
        <v>1300</v>
      </c>
      <c r="L4699" t="s">
        <v>19072</v>
      </c>
      <c r="M4699" t="s">
        <v>1048</v>
      </c>
      <c r="N4699" t="s">
        <v>19073</v>
      </c>
      <c r="O4699" t="s">
        <v>19074</v>
      </c>
      <c r="P4699" t="s">
        <v>51</v>
      </c>
      <c r="Q4699">
        <v>18</v>
      </c>
      <c r="R4699" t="s">
        <v>88</v>
      </c>
      <c r="S4699" t="s">
        <v>79</v>
      </c>
      <c r="T4699">
        <v>22514</v>
      </c>
      <c r="U4699" s="1">
        <v>45599</v>
      </c>
      <c r="V4699" t="s">
        <v>42</v>
      </c>
      <c r="W4699">
        <v>713198</v>
      </c>
      <c r="X4699" t="s">
        <v>19075</v>
      </c>
      <c r="Y4699">
        <v>436</v>
      </c>
      <c r="Z4699">
        <v>2771</v>
      </c>
      <c r="AA4699">
        <v>4</v>
      </c>
      <c r="AB4699">
        <v>4433.6000000000004</v>
      </c>
    </row>
    <row r="4700" spans="1:28" x14ac:dyDescent="0.3">
      <c r="A4700" t="s">
        <v>28</v>
      </c>
      <c r="B4700" t="s">
        <v>29</v>
      </c>
      <c r="C4700" t="s">
        <v>30</v>
      </c>
      <c r="D4700" t="s">
        <v>105</v>
      </c>
      <c r="E4700" t="s">
        <v>56</v>
      </c>
      <c r="F4700" t="s">
        <v>106</v>
      </c>
      <c r="G4700">
        <v>96</v>
      </c>
      <c r="H4700">
        <v>408031</v>
      </c>
      <c r="I4700" t="s">
        <v>34</v>
      </c>
      <c r="J4700" s="1">
        <v>44818</v>
      </c>
      <c r="K4700">
        <v>1100</v>
      </c>
      <c r="L4700" t="s">
        <v>8377</v>
      </c>
      <c r="M4700" t="s">
        <v>1488</v>
      </c>
      <c r="N4700" t="s">
        <v>19076</v>
      </c>
      <c r="O4700" t="s">
        <v>19077</v>
      </c>
      <c r="P4700" t="s">
        <v>71</v>
      </c>
      <c r="Q4700">
        <v>6</v>
      </c>
      <c r="R4700" t="s">
        <v>88</v>
      </c>
      <c r="S4700" t="s">
        <v>118</v>
      </c>
      <c r="T4700">
        <v>21262</v>
      </c>
      <c r="U4700" s="1">
        <v>45617</v>
      </c>
      <c r="V4700" t="s">
        <v>42</v>
      </c>
      <c r="W4700">
        <v>636118</v>
      </c>
      <c r="X4700" t="s">
        <v>13289</v>
      </c>
      <c r="Y4700">
        <v>791</v>
      </c>
      <c r="Z4700">
        <v>2029</v>
      </c>
      <c r="AA4700">
        <v>3</v>
      </c>
      <c r="AB4700">
        <v>2434.8000000000002</v>
      </c>
    </row>
    <row r="4701" spans="1:28" x14ac:dyDescent="0.3">
      <c r="A4701" t="s">
        <v>28</v>
      </c>
      <c r="B4701" t="s">
        <v>29</v>
      </c>
      <c r="C4701" t="s">
        <v>54</v>
      </c>
      <c r="D4701" t="s">
        <v>566</v>
      </c>
      <c r="E4701" t="s">
        <v>56</v>
      </c>
      <c r="F4701" t="s">
        <v>175</v>
      </c>
      <c r="G4701">
        <v>100</v>
      </c>
      <c r="H4701">
        <v>411169</v>
      </c>
      <c r="I4701" t="s">
        <v>58</v>
      </c>
      <c r="J4701" s="1">
        <v>45227</v>
      </c>
      <c r="K4701">
        <v>800</v>
      </c>
      <c r="L4701" t="s">
        <v>19078</v>
      </c>
      <c r="M4701" t="s">
        <v>487</v>
      </c>
      <c r="N4701" t="s">
        <v>19079</v>
      </c>
      <c r="O4701" t="s">
        <v>19080</v>
      </c>
      <c r="P4701" t="s">
        <v>71</v>
      </c>
      <c r="Q4701">
        <v>11</v>
      </c>
      <c r="R4701" t="s">
        <v>88</v>
      </c>
      <c r="S4701" t="s">
        <v>41</v>
      </c>
      <c r="T4701">
        <v>85229</v>
      </c>
      <c r="U4701" s="1">
        <v>45565</v>
      </c>
      <c r="V4701" t="s">
        <v>180</v>
      </c>
      <c r="W4701">
        <v>855460</v>
      </c>
      <c r="X4701" t="s">
        <v>19081</v>
      </c>
      <c r="Y4701">
        <v>733</v>
      </c>
      <c r="Z4701">
        <v>1637</v>
      </c>
      <c r="AA4701">
        <v>5</v>
      </c>
      <c r="AB4701">
        <v>3274</v>
      </c>
    </row>
    <row r="4702" spans="1:28" x14ac:dyDescent="0.3">
      <c r="A4702" t="s">
        <v>28</v>
      </c>
      <c r="B4702" t="s">
        <v>29</v>
      </c>
      <c r="C4702" t="s">
        <v>44</v>
      </c>
      <c r="D4702" t="s">
        <v>616</v>
      </c>
      <c r="E4702" t="s">
        <v>46</v>
      </c>
      <c r="F4702" t="s">
        <v>135</v>
      </c>
      <c r="G4702">
        <v>20</v>
      </c>
      <c r="H4702">
        <v>415932</v>
      </c>
      <c r="I4702" t="s">
        <v>58</v>
      </c>
      <c r="J4702" s="1">
        <v>44063</v>
      </c>
      <c r="K4702">
        <v>1000</v>
      </c>
      <c r="L4702" t="s">
        <v>7043</v>
      </c>
      <c r="M4702" t="s">
        <v>1291</v>
      </c>
      <c r="N4702" t="s">
        <v>19082</v>
      </c>
      <c r="O4702" t="s">
        <v>19083</v>
      </c>
      <c r="P4702" t="s">
        <v>39</v>
      </c>
      <c r="Q4702">
        <v>16</v>
      </c>
      <c r="R4702" t="s">
        <v>88</v>
      </c>
      <c r="S4702" t="s">
        <v>118</v>
      </c>
      <c r="T4702">
        <v>10869</v>
      </c>
      <c r="U4702" s="1">
        <v>45569</v>
      </c>
      <c r="V4702" t="s">
        <v>155</v>
      </c>
      <c r="W4702">
        <v>723081</v>
      </c>
      <c r="X4702" t="s">
        <v>19084</v>
      </c>
      <c r="Y4702">
        <v>899</v>
      </c>
      <c r="Z4702">
        <v>1506</v>
      </c>
      <c r="AA4702">
        <v>2</v>
      </c>
      <c r="AB4702">
        <v>1204.8</v>
      </c>
    </row>
    <row r="4703" spans="1:28" x14ac:dyDescent="0.3">
      <c r="A4703" t="s">
        <v>28</v>
      </c>
      <c r="B4703" t="s">
        <v>29</v>
      </c>
      <c r="C4703" t="s">
        <v>66</v>
      </c>
      <c r="D4703" t="s">
        <v>105</v>
      </c>
      <c r="E4703" t="s">
        <v>56</v>
      </c>
      <c r="F4703" t="s">
        <v>150</v>
      </c>
      <c r="G4703">
        <v>34</v>
      </c>
      <c r="H4703">
        <v>417333</v>
      </c>
      <c r="I4703" t="s">
        <v>58</v>
      </c>
      <c r="J4703" s="1">
        <v>44576</v>
      </c>
      <c r="K4703">
        <v>1100</v>
      </c>
      <c r="L4703" t="s">
        <v>19085</v>
      </c>
      <c r="M4703" t="s">
        <v>172</v>
      </c>
      <c r="N4703" t="s">
        <v>19086</v>
      </c>
      <c r="O4703" t="s">
        <v>19087</v>
      </c>
      <c r="P4703" t="s">
        <v>71</v>
      </c>
      <c r="Q4703">
        <v>11</v>
      </c>
      <c r="R4703" t="s">
        <v>40</v>
      </c>
      <c r="S4703" t="s">
        <v>41</v>
      </c>
      <c r="T4703">
        <v>48893</v>
      </c>
      <c r="U4703" s="1">
        <v>45586</v>
      </c>
      <c r="V4703" t="s">
        <v>155</v>
      </c>
      <c r="W4703">
        <v>868284</v>
      </c>
      <c r="X4703" t="s">
        <v>19088</v>
      </c>
      <c r="Y4703">
        <v>449</v>
      </c>
      <c r="Z4703">
        <v>1864</v>
      </c>
      <c r="AA4703">
        <v>1</v>
      </c>
      <c r="AB4703">
        <v>745.6</v>
      </c>
    </row>
    <row r="4704" spans="1:28" x14ac:dyDescent="0.3">
      <c r="A4704" t="s">
        <v>28</v>
      </c>
      <c r="B4704" t="s">
        <v>29</v>
      </c>
      <c r="C4704" t="s">
        <v>157</v>
      </c>
      <c r="D4704" t="s">
        <v>338</v>
      </c>
      <c r="E4704" t="s">
        <v>56</v>
      </c>
      <c r="F4704" t="s">
        <v>83</v>
      </c>
      <c r="G4704">
        <v>36</v>
      </c>
      <c r="H4704">
        <v>415487</v>
      </c>
      <c r="I4704" t="s">
        <v>34</v>
      </c>
      <c r="J4704" s="1">
        <v>45165</v>
      </c>
      <c r="K4704">
        <v>800</v>
      </c>
      <c r="L4704" t="s">
        <v>19089</v>
      </c>
      <c r="M4704" t="s">
        <v>200</v>
      </c>
      <c r="N4704" t="s">
        <v>19090</v>
      </c>
      <c r="O4704" t="s">
        <v>19091</v>
      </c>
      <c r="P4704" t="s">
        <v>87</v>
      </c>
      <c r="Q4704">
        <v>15</v>
      </c>
      <c r="R4704" t="s">
        <v>88</v>
      </c>
      <c r="S4704" t="s">
        <v>79</v>
      </c>
      <c r="T4704">
        <v>83050</v>
      </c>
      <c r="U4704" s="1">
        <v>45564</v>
      </c>
      <c r="V4704" t="s">
        <v>180</v>
      </c>
      <c r="W4704">
        <v>559838</v>
      </c>
      <c r="X4704" t="s">
        <v>19092</v>
      </c>
      <c r="Y4704">
        <v>971</v>
      </c>
      <c r="Z4704">
        <v>1910</v>
      </c>
      <c r="AA4704">
        <v>4</v>
      </c>
      <c r="AB4704">
        <v>3056</v>
      </c>
    </row>
    <row r="4705" spans="1:28" x14ac:dyDescent="0.3">
      <c r="A4705" t="s">
        <v>28</v>
      </c>
      <c r="B4705" t="s">
        <v>29</v>
      </c>
      <c r="C4705" t="s">
        <v>91</v>
      </c>
      <c r="D4705" t="s">
        <v>442</v>
      </c>
      <c r="E4705" t="s">
        <v>46</v>
      </c>
      <c r="F4705" t="s">
        <v>135</v>
      </c>
      <c r="G4705">
        <v>30</v>
      </c>
      <c r="H4705">
        <v>414832</v>
      </c>
      <c r="I4705" t="s">
        <v>58</v>
      </c>
      <c r="J4705" s="1">
        <v>43970</v>
      </c>
      <c r="K4705">
        <v>1300</v>
      </c>
      <c r="L4705" t="s">
        <v>19093</v>
      </c>
      <c r="M4705" t="s">
        <v>478</v>
      </c>
      <c r="N4705" t="s">
        <v>19094</v>
      </c>
      <c r="O4705" t="s">
        <v>19095</v>
      </c>
      <c r="P4705" t="s">
        <v>39</v>
      </c>
      <c r="Q4705">
        <v>13</v>
      </c>
      <c r="R4705" t="s">
        <v>40</v>
      </c>
      <c r="S4705" t="s">
        <v>118</v>
      </c>
      <c r="T4705">
        <v>35725</v>
      </c>
      <c r="U4705" s="1">
        <v>45512</v>
      </c>
      <c r="V4705" t="s">
        <v>64</v>
      </c>
      <c r="W4705">
        <v>953172</v>
      </c>
      <c r="X4705" t="s">
        <v>19096</v>
      </c>
      <c r="Y4705">
        <v>567</v>
      </c>
      <c r="Z4705">
        <v>892</v>
      </c>
      <c r="AA4705">
        <v>4</v>
      </c>
      <c r="AB4705">
        <v>1427.2</v>
      </c>
    </row>
    <row r="4706" spans="1:28" x14ac:dyDescent="0.3">
      <c r="A4706" t="s">
        <v>28</v>
      </c>
      <c r="B4706" t="s">
        <v>29</v>
      </c>
      <c r="C4706" t="s">
        <v>54</v>
      </c>
      <c r="D4706" t="s">
        <v>261</v>
      </c>
      <c r="E4706" t="s">
        <v>56</v>
      </c>
      <c r="F4706" t="s">
        <v>33</v>
      </c>
      <c r="G4706">
        <v>43</v>
      </c>
      <c r="H4706">
        <v>420597</v>
      </c>
      <c r="I4706" t="s">
        <v>34</v>
      </c>
      <c r="J4706" s="1">
        <v>44240</v>
      </c>
      <c r="K4706">
        <v>1400</v>
      </c>
      <c r="L4706" t="s">
        <v>19097</v>
      </c>
      <c r="M4706" t="s">
        <v>60</v>
      </c>
      <c r="N4706" t="s">
        <v>19098</v>
      </c>
      <c r="O4706" t="s">
        <v>19099</v>
      </c>
      <c r="P4706" t="s">
        <v>87</v>
      </c>
      <c r="Q4706">
        <v>10</v>
      </c>
      <c r="R4706" t="s">
        <v>88</v>
      </c>
      <c r="S4706" t="s">
        <v>118</v>
      </c>
      <c r="T4706">
        <v>51828</v>
      </c>
      <c r="U4706" s="1">
        <v>45603</v>
      </c>
      <c r="V4706" t="s">
        <v>42</v>
      </c>
      <c r="W4706">
        <v>665468</v>
      </c>
      <c r="X4706" t="s">
        <v>19100</v>
      </c>
      <c r="Y4706">
        <v>824</v>
      </c>
      <c r="Z4706">
        <v>2649</v>
      </c>
      <c r="AA4706">
        <v>4</v>
      </c>
      <c r="AB4706" s="2" t="s">
        <v>19101</v>
      </c>
    </row>
    <row r="4707" spans="1:28" x14ac:dyDescent="0.3">
      <c r="A4707" t="s">
        <v>28</v>
      </c>
      <c r="B4707" t="s">
        <v>29</v>
      </c>
      <c r="C4707" t="s">
        <v>91</v>
      </c>
      <c r="D4707" t="s">
        <v>142</v>
      </c>
      <c r="E4707" t="s">
        <v>56</v>
      </c>
      <c r="F4707" t="s">
        <v>57</v>
      </c>
      <c r="G4707">
        <v>75</v>
      </c>
      <c r="H4707">
        <v>431270</v>
      </c>
      <c r="I4707" t="s">
        <v>58</v>
      </c>
      <c r="J4707" s="1">
        <v>44331</v>
      </c>
      <c r="K4707">
        <v>1200</v>
      </c>
      <c r="L4707" t="s">
        <v>19102</v>
      </c>
      <c r="M4707" t="s">
        <v>287</v>
      </c>
      <c r="N4707" t="s">
        <v>19103</v>
      </c>
      <c r="O4707" t="s">
        <v>19104</v>
      </c>
      <c r="P4707" t="s">
        <v>39</v>
      </c>
      <c r="Q4707">
        <v>3</v>
      </c>
      <c r="R4707" t="s">
        <v>40</v>
      </c>
      <c r="S4707" t="s">
        <v>118</v>
      </c>
      <c r="T4707">
        <v>44999</v>
      </c>
      <c r="U4707" s="1">
        <v>45614</v>
      </c>
      <c r="V4707" t="s">
        <v>42</v>
      </c>
      <c r="W4707">
        <v>191804</v>
      </c>
      <c r="X4707" t="s">
        <v>19105</v>
      </c>
      <c r="Y4707">
        <v>621</v>
      </c>
      <c r="Z4707">
        <v>2049</v>
      </c>
      <c r="AA4707">
        <v>1</v>
      </c>
      <c r="AB4707">
        <v>819.6</v>
      </c>
    </row>
    <row r="4708" spans="1:28" x14ac:dyDescent="0.3">
      <c r="A4708" t="s">
        <v>28</v>
      </c>
      <c r="B4708" t="s">
        <v>29</v>
      </c>
      <c r="C4708" t="s">
        <v>148</v>
      </c>
      <c r="D4708" t="s">
        <v>411</v>
      </c>
      <c r="E4708" t="s">
        <v>56</v>
      </c>
      <c r="F4708" t="s">
        <v>83</v>
      </c>
      <c r="G4708">
        <v>17</v>
      </c>
      <c r="H4708">
        <v>415752</v>
      </c>
      <c r="I4708" t="s">
        <v>34</v>
      </c>
      <c r="J4708" s="1">
        <v>44666</v>
      </c>
      <c r="K4708">
        <v>1400</v>
      </c>
      <c r="L4708" t="s">
        <v>19106</v>
      </c>
      <c r="M4708" t="s">
        <v>165</v>
      </c>
      <c r="N4708" t="s">
        <v>19107</v>
      </c>
      <c r="O4708" t="s">
        <v>19108</v>
      </c>
      <c r="P4708" t="s">
        <v>71</v>
      </c>
      <c r="Q4708">
        <v>15</v>
      </c>
      <c r="R4708" t="s">
        <v>88</v>
      </c>
      <c r="S4708" t="s">
        <v>79</v>
      </c>
      <c r="T4708">
        <v>55589</v>
      </c>
      <c r="U4708" s="1">
        <v>45361</v>
      </c>
      <c r="V4708" t="s">
        <v>72</v>
      </c>
      <c r="W4708">
        <v>736472</v>
      </c>
      <c r="X4708" t="s">
        <v>19109</v>
      </c>
      <c r="Y4708">
        <v>262</v>
      </c>
      <c r="Z4708">
        <v>2012</v>
      </c>
      <c r="AA4708">
        <v>3</v>
      </c>
      <c r="AB4708">
        <v>2414.4</v>
      </c>
    </row>
    <row r="4709" spans="1:28" x14ac:dyDescent="0.3">
      <c r="A4709" t="s">
        <v>28</v>
      </c>
      <c r="B4709" t="s">
        <v>29</v>
      </c>
      <c r="C4709" t="s">
        <v>193</v>
      </c>
      <c r="D4709" t="s">
        <v>511</v>
      </c>
      <c r="E4709" t="s">
        <v>56</v>
      </c>
      <c r="F4709" t="s">
        <v>47</v>
      </c>
      <c r="G4709">
        <v>53</v>
      </c>
      <c r="H4709">
        <v>411465</v>
      </c>
      <c r="I4709" t="s">
        <v>34</v>
      </c>
      <c r="J4709" s="1">
        <v>45007</v>
      </c>
      <c r="K4709">
        <v>1300</v>
      </c>
      <c r="L4709" t="s">
        <v>19110</v>
      </c>
      <c r="M4709" t="s">
        <v>49</v>
      </c>
      <c r="N4709" t="s">
        <v>19111</v>
      </c>
      <c r="O4709" t="s">
        <v>19112</v>
      </c>
      <c r="P4709" t="s">
        <v>87</v>
      </c>
      <c r="Q4709">
        <v>11</v>
      </c>
      <c r="R4709" t="s">
        <v>40</v>
      </c>
      <c r="S4709" t="s">
        <v>79</v>
      </c>
      <c r="T4709">
        <v>61504</v>
      </c>
      <c r="U4709" s="1">
        <v>45569</v>
      </c>
      <c r="V4709" t="s">
        <v>155</v>
      </c>
      <c r="W4709">
        <v>998138</v>
      </c>
      <c r="X4709" t="s">
        <v>19113</v>
      </c>
      <c r="Y4709">
        <v>270</v>
      </c>
      <c r="Z4709">
        <v>2702</v>
      </c>
      <c r="AA4709">
        <v>4</v>
      </c>
      <c r="AB4709">
        <v>4323.2</v>
      </c>
    </row>
    <row r="4710" spans="1:28" x14ac:dyDescent="0.3">
      <c r="A4710" t="s">
        <v>28</v>
      </c>
      <c r="B4710" t="s">
        <v>29</v>
      </c>
      <c r="C4710" t="s">
        <v>157</v>
      </c>
      <c r="D4710" t="s">
        <v>524</v>
      </c>
      <c r="E4710" t="s">
        <v>56</v>
      </c>
      <c r="F4710" t="s">
        <v>175</v>
      </c>
      <c r="G4710">
        <v>19</v>
      </c>
      <c r="H4710">
        <v>435892</v>
      </c>
      <c r="I4710" t="s">
        <v>58</v>
      </c>
      <c r="J4710" s="1">
        <v>43887</v>
      </c>
      <c r="K4710">
        <v>950</v>
      </c>
      <c r="L4710" t="s">
        <v>19114</v>
      </c>
      <c r="M4710" t="s">
        <v>478</v>
      </c>
      <c r="N4710" t="s">
        <v>19115</v>
      </c>
      <c r="O4710">
        <v>7152447178</v>
      </c>
      <c r="P4710" t="s">
        <v>71</v>
      </c>
      <c r="Q4710">
        <v>4</v>
      </c>
      <c r="R4710" t="s">
        <v>40</v>
      </c>
      <c r="S4710" t="s">
        <v>79</v>
      </c>
      <c r="T4710">
        <v>67882</v>
      </c>
      <c r="U4710" s="1">
        <v>45623</v>
      </c>
      <c r="V4710" t="s">
        <v>42</v>
      </c>
      <c r="W4710">
        <v>929321</v>
      </c>
      <c r="X4710" t="s">
        <v>10173</v>
      </c>
      <c r="Y4710">
        <v>514</v>
      </c>
      <c r="Z4710">
        <v>2132</v>
      </c>
      <c r="AA4710">
        <v>3</v>
      </c>
      <c r="AB4710">
        <v>2558.4</v>
      </c>
    </row>
    <row r="4711" spans="1:28" x14ac:dyDescent="0.3">
      <c r="A4711" t="s">
        <v>28</v>
      </c>
      <c r="B4711" t="s">
        <v>29</v>
      </c>
      <c r="C4711" t="s">
        <v>193</v>
      </c>
      <c r="D4711" t="s">
        <v>98</v>
      </c>
      <c r="E4711" t="s">
        <v>56</v>
      </c>
      <c r="F4711" t="s">
        <v>113</v>
      </c>
      <c r="G4711">
        <v>80</v>
      </c>
      <c r="H4711">
        <v>405996</v>
      </c>
      <c r="I4711" t="s">
        <v>58</v>
      </c>
      <c r="J4711" s="1">
        <v>44667</v>
      </c>
      <c r="K4711">
        <v>1200</v>
      </c>
      <c r="L4711" t="s">
        <v>19116</v>
      </c>
      <c r="M4711" t="s">
        <v>239</v>
      </c>
      <c r="N4711" t="s">
        <v>19117</v>
      </c>
      <c r="O4711" t="s">
        <v>19118</v>
      </c>
      <c r="P4711" t="s">
        <v>51</v>
      </c>
      <c r="Q4711">
        <v>11</v>
      </c>
      <c r="R4711" t="s">
        <v>88</v>
      </c>
      <c r="S4711" t="s">
        <v>41</v>
      </c>
      <c r="T4711">
        <v>37246</v>
      </c>
      <c r="U4711" s="1">
        <v>45429</v>
      </c>
      <c r="V4711" t="s">
        <v>140</v>
      </c>
      <c r="W4711">
        <v>627331</v>
      </c>
      <c r="X4711" t="s">
        <v>19119</v>
      </c>
      <c r="Y4711">
        <v>574</v>
      </c>
      <c r="Z4711">
        <v>725</v>
      </c>
      <c r="AA4711">
        <v>4</v>
      </c>
      <c r="AB4711">
        <v>1160</v>
      </c>
    </row>
    <row r="4712" spans="1:28" x14ac:dyDescent="0.3">
      <c r="A4712" t="s">
        <v>28</v>
      </c>
      <c r="B4712" t="s">
        <v>29</v>
      </c>
      <c r="C4712" t="s">
        <v>66</v>
      </c>
      <c r="D4712" t="s">
        <v>274</v>
      </c>
      <c r="E4712" t="s">
        <v>46</v>
      </c>
      <c r="F4712" t="s">
        <v>135</v>
      </c>
      <c r="G4712">
        <v>69</v>
      </c>
      <c r="H4712">
        <v>436242</v>
      </c>
      <c r="I4712" t="s">
        <v>34</v>
      </c>
      <c r="J4712" s="1">
        <v>43991</v>
      </c>
      <c r="K4712">
        <v>800</v>
      </c>
      <c r="L4712" t="s">
        <v>14982</v>
      </c>
      <c r="M4712" t="s">
        <v>568</v>
      </c>
      <c r="N4712" t="s">
        <v>19120</v>
      </c>
      <c r="O4712" t="s">
        <v>19121</v>
      </c>
      <c r="P4712" t="s">
        <v>51</v>
      </c>
      <c r="Q4712">
        <v>20</v>
      </c>
      <c r="R4712" t="s">
        <v>40</v>
      </c>
      <c r="S4712" t="s">
        <v>63</v>
      </c>
      <c r="T4712">
        <v>10173</v>
      </c>
      <c r="U4712" s="1">
        <v>45444</v>
      </c>
      <c r="V4712" t="s">
        <v>52</v>
      </c>
      <c r="W4712">
        <v>368917</v>
      </c>
      <c r="X4712" t="s">
        <v>8280</v>
      </c>
      <c r="Y4712">
        <v>238</v>
      </c>
      <c r="Z4712">
        <v>2818</v>
      </c>
      <c r="AA4712">
        <v>4</v>
      </c>
      <c r="AB4712">
        <v>4508.8</v>
      </c>
    </row>
    <row r="4713" spans="1:28" x14ac:dyDescent="0.3">
      <c r="A4713" t="s">
        <v>28</v>
      </c>
      <c r="B4713" t="s">
        <v>29</v>
      </c>
      <c r="C4713" t="s">
        <v>66</v>
      </c>
      <c r="D4713" t="s">
        <v>637</v>
      </c>
      <c r="E4713" t="s">
        <v>46</v>
      </c>
      <c r="F4713" t="s">
        <v>150</v>
      </c>
      <c r="G4713">
        <v>63</v>
      </c>
      <c r="H4713">
        <v>409601</v>
      </c>
      <c r="I4713" t="s">
        <v>34</v>
      </c>
      <c r="J4713" s="1">
        <v>44904</v>
      </c>
      <c r="K4713">
        <v>1100</v>
      </c>
      <c r="L4713" t="s">
        <v>2953</v>
      </c>
      <c r="M4713" t="s">
        <v>1058</v>
      </c>
      <c r="N4713" t="s">
        <v>19122</v>
      </c>
      <c r="O4713" t="s">
        <v>19123</v>
      </c>
      <c r="P4713" t="s">
        <v>39</v>
      </c>
      <c r="Q4713">
        <v>14</v>
      </c>
      <c r="R4713" t="s">
        <v>88</v>
      </c>
      <c r="S4713" t="s">
        <v>79</v>
      </c>
      <c r="T4713">
        <v>24135</v>
      </c>
      <c r="U4713" s="1">
        <v>45360</v>
      </c>
      <c r="V4713" t="s">
        <v>72</v>
      </c>
      <c r="W4713">
        <v>735215</v>
      </c>
      <c r="X4713" t="s">
        <v>19124</v>
      </c>
      <c r="Y4713">
        <v>724</v>
      </c>
      <c r="Z4713">
        <v>2051</v>
      </c>
      <c r="AA4713">
        <v>8</v>
      </c>
      <c r="AB4713" s="2" t="s">
        <v>19125</v>
      </c>
    </row>
    <row r="4714" spans="1:28" x14ac:dyDescent="0.3">
      <c r="A4714" t="s">
        <v>28</v>
      </c>
      <c r="B4714" t="s">
        <v>29</v>
      </c>
      <c r="C4714" t="s">
        <v>30</v>
      </c>
      <c r="D4714" t="s">
        <v>170</v>
      </c>
      <c r="E4714" t="s">
        <v>46</v>
      </c>
      <c r="F4714" t="s">
        <v>135</v>
      </c>
      <c r="G4714">
        <v>81</v>
      </c>
      <c r="H4714">
        <v>428198</v>
      </c>
      <c r="I4714" t="s">
        <v>34</v>
      </c>
      <c r="J4714" s="1">
        <v>44553</v>
      </c>
      <c r="K4714">
        <v>1400</v>
      </c>
      <c r="L4714" t="s">
        <v>19126</v>
      </c>
      <c r="M4714" t="s">
        <v>1212</v>
      </c>
      <c r="N4714" t="s">
        <v>19127</v>
      </c>
      <c r="O4714" t="s">
        <v>19128</v>
      </c>
      <c r="P4714" t="s">
        <v>51</v>
      </c>
      <c r="Q4714">
        <v>15</v>
      </c>
      <c r="R4714" t="s">
        <v>40</v>
      </c>
      <c r="S4714" t="s">
        <v>79</v>
      </c>
      <c r="T4714">
        <v>38553</v>
      </c>
      <c r="U4714" s="1">
        <v>45445</v>
      </c>
      <c r="V4714" t="s">
        <v>52</v>
      </c>
      <c r="W4714">
        <v>551260</v>
      </c>
      <c r="X4714" t="s">
        <v>19129</v>
      </c>
      <c r="Y4714">
        <v>629</v>
      </c>
      <c r="Z4714">
        <v>1035</v>
      </c>
      <c r="AA4714">
        <v>3</v>
      </c>
      <c r="AB4714">
        <v>1242</v>
      </c>
    </row>
    <row r="4715" spans="1:28" x14ac:dyDescent="0.3">
      <c r="A4715" t="s">
        <v>28</v>
      </c>
      <c r="B4715" t="s">
        <v>29</v>
      </c>
      <c r="C4715" t="s">
        <v>54</v>
      </c>
      <c r="D4715" t="s">
        <v>442</v>
      </c>
      <c r="E4715" t="s">
        <v>46</v>
      </c>
      <c r="F4715" t="s">
        <v>175</v>
      </c>
      <c r="G4715">
        <v>83</v>
      </c>
      <c r="H4715">
        <v>419276</v>
      </c>
      <c r="I4715" t="s">
        <v>34</v>
      </c>
      <c r="J4715" s="1">
        <v>45038</v>
      </c>
      <c r="K4715">
        <v>950</v>
      </c>
      <c r="L4715" t="s">
        <v>19130</v>
      </c>
      <c r="M4715" t="s">
        <v>68</v>
      </c>
      <c r="N4715" t="s">
        <v>19131</v>
      </c>
      <c r="O4715" t="s">
        <v>19132</v>
      </c>
      <c r="P4715" t="s">
        <v>71</v>
      </c>
      <c r="Q4715">
        <v>11</v>
      </c>
      <c r="R4715" t="s">
        <v>40</v>
      </c>
      <c r="S4715" t="s">
        <v>79</v>
      </c>
      <c r="T4715">
        <v>83393</v>
      </c>
      <c r="U4715" s="1">
        <v>45321</v>
      </c>
      <c r="V4715" t="s">
        <v>111</v>
      </c>
      <c r="W4715">
        <v>369903</v>
      </c>
      <c r="X4715" t="s">
        <v>19133</v>
      </c>
      <c r="Y4715">
        <v>505</v>
      </c>
      <c r="Z4715">
        <v>1846</v>
      </c>
      <c r="AA4715">
        <v>5</v>
      </c>
      <c r="AB4715">
        <v>3692</v>
      </c>
    </row>
    <row r="4716" spans="1:28" x14ac:dyDescent="0.3">
      <c r="A4716" t="s">
        <v>28</v>
      </c>
      <c r="B4716" t="s">
        <v>29</v>
      </c>
      <c r="C4716" t="s">
        <v>30</v>
      </c>
      <c r="D4716" t="s">
        <v>637</v>
      </c>
      <c r="E4716" t="s">
        <v>46</v>
      </c>
      <c r="F4716" t="s">
        <v>47</v>
      </c>
      <c r="G4716">
        <v>27</v>
      </c>
      <c r="H4716">
        <v>434568</v>
      </c>
      <c r="I4716" t="s">
        <v>58</v>
      </c>
      <c r="J4716" s="1">
        <v>43918</v>
      </c>
      <c r="K4716">
        <v>1300</v>
      </c>
      <c r="L4716" t="s">
        <v>19134</v>
      </c>
      <c r="M4716" t="s">
        <v>313</v>
      </c>
      <c r="N4716" t="s">
        <v>19135</v>
      </c>
      <c r="O4716" t="s">
        <v>19136</v>
      </c>
      <c r="P4716" t="s">
        <v>71</v>
      </c>
      <c r="Q4716">
        <v>17</v>
      </c>
      <c r="R4716" t="s">
        <v>88</v>
      </c>
      <c r="S4716" t="s">
        <v>63</v>
      </c>
      <c r="T4716">
        <v>36938</v>
      </c>
      <c r="U4716" s="1">
        <v>45397</v>
      </c>
      <c r="V4716" t="s">
        <v>80</v>
      </c>
      <c r="W4716">
        <v>653649</v>
      </c>
      <c r="X4716" t="s">
        <v>19137</v>
      </c>
      <c r="Y4716">
        <v>333</v>
      </c>
      <c r="Z4716">
        <v>718</v>
      </c>
      <c r="AA4716">
        <v>2</v>
      </c>
      <c r="AB4716">
        <v>574.4</v>
      </c>
    </row>
    <row r="4717" spans="1:28" x14ac:dyDescent="0.3">
      <c r="A4717" t="s">
        <v>28</v>
      </c>
      <c r="B4717" t="s">
        <v>29</v>
      </c>
      <c r="C4717" t="s">
        <v>54</v>
      </c>
      <c r="D4717" t="s">
        <v>317</v>
      </c>
      <c r="E4717" t="s">
        <v>46</v>
      </c>
      <c r="F4717" t="s">
        <v>33</v>
      </c>
      <c r="G4717">
        <v>86</v>
      </c>
      <c r="H4717">
        <v>429650</v>
      </c>
      <c r="I4717" t="s">
        <v>58</v>
      </c>
      <c r="J4717" s="1">
        <v>44812</v>
      </c>
      <c r="K4717">
        <v>1400</v>
      </c>
      <c r="L4717" t="s">
        <v>19138</v>
      </c>
      <c r="M4717" t="s">
        <v>1091</v>
      </c>
      <c r="N4717" t="s">
        <v>19139</v>
      </c>
      <c r="O4717" t="s">
        <v>19140</v>
      </c>
      <c r="P4717" t="s">
        <v>39</v>
      </c>
      <c r="Q4717">
        <v>15</v>
      </c>
      <c r="R4717" t="s">
        <v>40</v>
      </c>
      <c r="S4717" t="s">
        <v>41</v>
      </c>
      <c r="T4717">
        <v>96992</v>
      </c>
      <c r="U4717" s="1">
        <v>45379</v>
      </c>
      <c r="V4717" t="s">
        <v>72</v>
      </c>
      <c r="W4717">
        <v>123465</v>
      </c>
      <c r="X4717" t="s">
        <v>19141</v>
      </c>
      <c r="Y4717">
        <v>763</v>
      </c>
      <c r="Z4717">
        <v>2372</v>
      </c>
      <c r="AA4717">
        <v>4</v>
      </c>
      <c r="AB4717" s="2" t="s">
        <v>5898</v>
      </c>
    </row>
    <row r="4718" spans="1:28" x14ac:dyDescent="0.3">
      <c r="A4718" t="s">
        <v>28</v>
      </c>
      <c r="B4718" t="s">
        <v>29</v>
      </c>
      <c r="C4718" t="s">
        <v>91</v>
      </c>
      <c r="D4718" t="s">
        <v>380</v>
      </c>
      <c r="E4718" t="s">
        <v>46</v>
      </c>
      <c r="F4718" t="s">
        <v>33</v>
      </c>
      <c r="G4718">
        <v>4</v>
      </c>
      <c r="H4718">
        <v>438400</v>
      </c>
      <c r="I4718" t="s">
        <v>34</v>
      </c>
      <c r="J4718" s="1">
        <v>43873</v>
      </c>
      <c r="K4718">
        <v>1000</v>
      </c>
      <c r="L4718" t="s">
        <v>19142</v>
      </c>
      <c r="M4718" t="s">
        <v>1291</v>
      </c>
      <c r="N4718" t="s">
        <v>19143</v>
      </c>
      <c r="O4718" t="s">
        <v>19144</v>
      </c>
      <c r="P4718" t="s">
        <v>71</v>
      </c>
      <c r="Q4718">
        <v>9</v>
      </c>
      <c r="R4718" t="s">
        <v>88</v>
      </c>
      <c r="S4718" t="s">
        <v>63</v>
      </c>
      <c r="T4718">
        <v>28722</v>
      </c>
      <c r="U4718" s="1">
        <v>45615</v>
      </c>
      <c r="V4718" t="s">
        <v>42</v>
      </c>
      <c r="W4718">
        <v>890276</v>
      </c>
      <c r="X4718" t="s">
        <v>8980</v>
      </c>
      <c r="Y4718">
        <v>685</v>
      </c>
      <c r="Z4718">
        <v>1589</v>
      </c>
      <c r="AA4718">
        <v>4</v>
      </c>
      <c r="AB4718">
        <v>2542.4</v>
      </c>
    </row>
    <row r="4719" spans="1:28" x14ac:dyDescent="0.3">
      <c r="A4719" t="s">
        <v>28</v>
      </c>
      <c r="B4719" t="s">
        <v>29</v>
      </c>
      <c r="C4719" t="s">
        <v>44</v>
      </c>
      <c r="D4719" t="s">
        <v>92</v>
      </c>
      <c r="E4719" t="s">
        <v>46</v>
      </c>
      <c r="F4719" t="s">
        <v>355</v>
      </c>
      <c r="G4719">
        <v>53</v>
      </c>
      <c r="H4719">
        <v>426228</v>
      </c>
      <c r="I4719" t="s">
        <v>34</v>
      </c>
      <c r="J4719" s="1">
        <v>44879</v>
      </c>
      <c r="K4719">
        <v>1200</v>
      </c>
      <c r="L4719" t="s">
        <v>19145</v>
      </c>
      <c r="M4719" t="s">
        <v>895</v>
      </c>
      <c r="N4719" t="s">
        <v>19146</v>
      </c>
      <c r="O4719" t="s">
        <v>19147</v>
      </c>
      <c r="P4719" t="s">
        <v>39</v>
      </c>
      <c r="Q4719">
        <v>13</v>
      </c>
      <c r="R4719" t="s">
        <v>88</v>
      </c>
      <c r="S4719" t="s">
        <v>41</v>
      </c>
      <c r="T4719">
        <v>93993</v>
      </c>
      <c r="U4719" s="1">
        <v>45612</v>
      </c>
      <c r="V4719" t="s">
        <v>42</v>
      </c>
      <c r="W4719">
        <v>180900</v>
      </c>
      <c r="X4719" t="s">
        <v>19148</v>
      </c>
      <c r="Y4719">
        <v>481</v>
      </c>
      <c r="Z4719">
        <v>2199</v>
      </c>
      <c r="AA4719">
        <v>2</v>
      </c>
      <c r="AB4719">
        <v>1759.2</v>
      </c>
    </row>
    <row r="4720" spans="1:28" x14ac:dyDescent="0.3">
      <c r="A4720" t="s">
        <v>28</v>
      </c>
      <c r="B4720" t="s">
        <v>29</v>
      </c>
      <c r="C4720" t="s">
        <v>157</v>
      </c>
      <c r="D4720" t="s">
        <v>467</v>
      </c>
      <c r="E4720" t="s">
        <v>56</v>
      </c>
      <c r="F4720" t="s">
        <v>113</v>
      </c>
      <c r="G4720">
        <v>78</v>
      </c>
      <c r="H4720">
        <v>429366</v>
      </c>
      <c r="I4720" t="s">
        <v>34</v>
      </c>
      <c r="J4720" s="1">
        <v>44813</v>
      </c>
      <c r="K4720">
        <v>1400</v>
      </c>
      <c r="L4720" t="s">
        <v>19149</v>
      </c>
      <c r="M4720" t="s">
        <v>293</v>
      </c>
      <c r="N4720" t="s">
        <v>19150</v>
      </c>
      <c r="O4720" t="s">
        <v>19151</v>
      </c>
      <c r="P4720" t="s">
        <v>71</v>
      </c>
      <c r="Q4720">
        <v>8</v>
      </c>
      <c r="R4720" t="s">
        <v>40</v>
      </c>
      <c r="S4720" t="s">
        <v>79</v>
      </c>
      <c r="T4720">
        <v>90321</v>
      </c>
      <c r="U4720" s="1">
        <v>45432</v>
      </c>
      <c r="V4720" t="s">
        <v>140</v>
      </c>
      <c r="W4720">
        <v>350008</v>
      </c>
      <c r="X4720" t="s">
        <v>2484</v>
      </c>
      <c r="Y4720">
        <v>913</v>
      </c>
      <c r="Z4720">
        <v>2496</v>
      </c>
      <c r="AA4720">
        <v>8</v>
      </c>
      <c r="AB4720" s="2" t="s">
        <v>19152</v>
      </c>
    </row>
    <row r="4721" spans="1:28" x14ac:dyDescent="0.3">
      <c r="A4721" t="s">
        <v>28</v>
      </c>
      <c r="B4721" t="s">
        <v>29</v>
      </c>
      <c r="C4721" t="s">
        <v>54</v>
      </c>
      <c r="D4721" t="s">
        <v>163</v>
      </c>
      <c r="E4721" t="s">
        <v>46</v>
      </c>
      <c r="F4721" t="s">
        <v>355</v>
      </c>
      <c r="G4721">
        <v>20</v>
      </c>
      <c r="H4721">
        <v>411625</v>
      </c>
      <c r="I4721" t="s">
        <v>34</v>
      </c>
      <c r="J4721" s="1">
        <v>44724</v>
      </c>
      <c r="K4721">
        <v>1200</v>
      </c>
      <c r="L4721" t="s">
        <v>19153</v>
      </c>
      <c r="M4721" t="s">
        <v>165</v>
      </c>
      <c r="N4721" t="s">
        <v>19154</v>
      </c>
      <c r="O4721" t="s">
        <v>19155</v>
      </c>
      <c r="P4721" t="s">
        <v>51</v>
      </c>
      <c r="Q4721">
        <v>17</v>
      </c>
      <c r="R4721" t="s">
        <v>40</v>
      </c>
      <c r="S4721" t="s">
        <v>63</v>
      </c>
      <c r="T4721">
        <v>67003</v>
      </c>
      <c r="U4721" s="1">
        <v>45358</v>
      </c>
      <c r="V4721" t="s">
        <v>72</v>
      </c>
      <c r="W4721">
        <v>344914</v>
      </c>
      <c r="X4721" t="s">
        <v>19156</v>
      </c>
      <c r="Y4721">
        <v>240</v>
      </c>
      <c r="Z4721">
        <v>2785</v>
      </c>
      <c r="AA4721">
        <v>6</v>
      </c>
      <c r="AB4721">
        <v>6684</v>
      </c>
    </row>
    <row r="4722" spans="1:28" x14ac:dyDescent="0.3">
      <c r="A4722" t="s">
        <v>28</v>
      </c>
      <c r="B4722" t="s">
        <v>29</v>
      </c>
      <c r="C4722" t="s">
        <v>193</v>
      </c>
      <c r="D4722" t="s">
        <v>82</v>
      </c>
      <c r="E4722" t="s">
        <v>56</v>
      </c>
      <c r="F4722" t="s">
        <v>150</v>
      </c>
      <c r="G4722">
        <v>7</v>
      </c>
      <c r="H4722">
        <v>400691</v>
      </c>
      <c r="I4722" t="s">
        <v>34</v>
      </c>
      <c r="J4722" s="1">
        <v>44244</v>
      </c>
      <c r="K4722">
        <v>1100</v>
      </c>
      <c r="L4722" t="s">
        <v>19157</v>
      </c>
      <c r="M4722" t="s">
        <v>843</v>
      </c>
      <c r="N4722" t="s">
        <v>19158</v>
      </c>
      <c r="O4722">
        <f>1-506-47-5647</f>
        <v>-6199</v>
      </c>
      <c r="P4722" t="s">
        <v>39</v>
      </c>
      <c r="Q4722">
        <v>3</v>
      </c>
      <c r="R4722" t="s">
        <v>88</v>
      </c>
      <c r="S4722" t="s">
        <v>79</v>
      </c>
      <c r="T4722">
        <v>57941</v>
      </c>
      <c r="U4722" s="1">
        <v>45459</v>
      </c>
      <c r="V4722" t="s">
        <v>52</v>
      </c>
      <c r="W4722">
        <v>997167</v>
      </c>
      <c r="X4722" t="s">
        <v>19159</v>
      </c>
      <c r="Y4722">
        <v>597</v>
      </c>
      <c r="Z4722">
        <v>1856</v>
      </c>
      <c r="AA4722">
        <v>7</v>
      </c>
      <c r="AB4722">
        <v>5196.8</v>
      </c>
    </row>
    <row r="4723" spans="1:28" x14ac:dyDescent="0.3">
      <c r="A4723" t="s">
        <v>28</v>
      </c>
      <c r="B4723" t="s">
        <v>29</v>
      </c>
      <c r="C4723" t="s">
        <v>66</v>
      </c>
      <c r="D4723" t="s">
        <v>267</v>
      </c>
      <c r="E4723" t="s">
        <v>32</v>
      </c>
      <c r="F4723" t="s">
        <v>47</v>
      </c>
      <c r="G4723">
        <v>50</v>
      </c>
      <c r="H4723">
        <v>400872</v>
      </c>
      <c r="I4723" t="s">
        <v>58</v>
      </c>
      <c r="J4723" s="1">
        <v>43967</v>
      </c>
      <c r="K4723">
        <v>1100</v>
      </c>
      <c r="L4723" t="s">
        <v>19160</v>
      </c>
      <c r="M4723" t="s">
        <v>670</v>
      </c>
      <c r="N4723" t="s">
        <v>19161</v>
      </c>
      <c r="O4723">
        <v>1978656861</v>
      </c>
      <c r="P4723" t="s">
        <v>87</v>
      </c>
      <c r="Q4723">
        <v>10</v>
      </c>
      <c r="R4723" t="s">
        <v>40</v>
      </c>
      <c r="S4723" t="s">
        <v>41</v>
      </c>
      <c r="T4723">
        <v>46139</v>
      </c>
      <c r="U4723" s="1">
        <v>45363</v>
      </c>
      <c r="V4723" t="s">
        <v>72</v>
      </c>
      <c r="W4723">
        <v>139727</v>
      </c>
      <c r="X4723" t="s">
        <v>17877</v>
      </c>
      <c r="Y4723">
        <v>430</v>
      </c>
      <c r="Z4723">
        <v>1118</v>
      </c>
      <c r="AA4723">
        <v>3</v>
      </c>
      <c r="AB4723" s="2" t="s">
        <v>3464</v>
      </c>
    </row>
    <row r="4724" spans="1:28" x14ac:dyDescent="0.3">
      <c r="A4724" t="s">
        <v>28</v>
      </c>
      <c r="B4724" t="s">
        <v>29</v>
      </c>
      <c r="C4724" t="s">
        <v>193</v>
      </c>
      <c r="D4724" t="s">
        <v>637</v>
      </c>
      <c r="E4724" t="s">
        <v>56</v>
      </c>
      <c r="F4724" t="s">
        <v>113</v>
      </c>
      <c r="G4724">
        <v>24</v>
      </c>
      <c r="H4724">
        <v>404049</v>
      </c>
      <c r="I4724" t="s">
        <v>58</v>
      </c>
      <c r="J4724" s="1">
        <v>44254</v>
      </c>
      <c r="K4724">
        <v>800</v>
      </c>
      <c r="L4724" t="s">
        <v>19162</v>
      </c>
      <c r="M4724" t="s">
        <v>200</v>
      </c>
      <c r="N4724" t="s">
        <v>19163</v>
      </c>
      <c r="O4724" t="s">
        <v>19164</v>
      </c>
      <c r="P4724" t="s">
        <v>71</v>
      </c>
      <c r="Q4724">
        <v>12</v>
      </c>
      <c r="R4724" t="s">
        <v>40</v>
      </c>
      <c r="S4724" t="s">
        <v>41</v>
      </c>
      <c r="T4724">
        <v>30812</v>
      </c>
      <c r="U4724" s="1">
        <v>45399</v>
      </c>
      <c r="V4724" t="s">
        <v>80</v>
      </c>
      <c r="W4724">
        <v>522935</v>
      </c>
      <c r="X4724" t="s">
        <v>19165</v>
      </c>
      <c r="Y4724">
        <v>665</v>
      </c>
      <c r="Z4724">
        <v>1011</v>
      </c>
      <c r="AA4724">
        <v>4</v>
      </c>
      <c r="AB4724" s="2" t="s">
        <v>15622</v>
      </c>
    </row>
    <row r="4725" spans="1:28" x14ac:dyDescent="0.3">
      <c r="A4725" t="s">
        <v>28</v>
      </c>
      <c r="B4725" t="s">
        <v>29</v>
      </c>
      <c r="C4725" t="s">
        <v>193</v>
      </c>
      <c r="D4725" t="s">
        <v>105</v>
      </c>
      <c r="E4725" t="s">
        <v>46</v>
      </c>
      <c r="F4725" t="s">
        <v>83</v>
      </c>
      <c r="G4725">
        <v>62</v>
      </c>
      <c r="H4725">
        <v>422989</v>
      </c>
      <c r="I4725" t="s">
        <v>34</v>
      </c>
      <c r="J4725" s="1">
        <v>44708</v>
      </c>
      <c r="K4725">
        <v>800</v>
      </c>
      <c r="L4725" t="s">
        <v>19166</v>
      </c>
      <c r="M4725" t="s">
        <v>434</v>
      </c>
      <c r="N4725" t="s">
        <v>19167</v>
      </c>
      <c r="O4725" t="s">
        <v>19168</v>
      </c>
      <c r="P4725" t="s">
        <v>39</v>
      </c>
      <c r="Q4725">
        <v>5</v>
      </c>
      <c r="R4725" t="s">
        <v>88</v>
      </c>
      <c r="S4725" t="s">
        <v>63</v>
      </c>
      <c r="T4725">
        <v>26353</v>
      </c>
      <c r="U4725" s="1">
        <v>45524</v>
      </c>
      <c r="V4725" t="s">
        <v>64</v>
      </c>
      <c r="W4725">
        <v>281902</v>
      </c>
      <c r="X4725" t="s">
        <v>19169</v>
      </c>
      <c r="Y4725">
        <v>972</v>
      </c>
      <c r="Z4725">
        <v>1602</v>
      </c>
      <c r="AA4725">
        <v>5</v>
      </c>
      <c r="AB4725">
        <v>3204</v>
      </c>
    </row>
    <row r="4726" spans="1:28" x14ac:dyDescent="0.3">
      <c r="A4726" t="s">
        <v>28</v>
      </c>
      <c r="B4726" t="s">
        <v>29</v>
      </c>
      <c r="C4726" t="s">
        <v>44</v>
      </c>
      <c r="D4726" t="s">
        <v>349</v>
      </c>
      <c r="E4726" t="s">
        <v>46</v>
      </c>
      <c r="F4726" t="s">
        <v>175</v>
      </c>
      <c r="G4726">
        <v>42</v>
      </c>
      <c r="H4726">
        <v>438519</v>
      </c>
      <c r="I4726" t="s">
        <v>58</v>
      </c>
      <c r="J4726" s="1">
        <v>44959</v>
      </c>
      <c r="K4726">
        <v>950</v>
      </c>
      <c r="L4726" t="s">
        <v>13706</v>
      </c>
      <c r="M4726" t="s">
        <v>2054</v>
      </c>
      <c r="N4726" t="s">
        <v>19170</v>
      </c>
      <c r="O4726" t="s">
        <v>19171</v>
      </c>
      <c r="P4726" t="s">
        <v>39</v>
      </c>
      <c r="Q4726">
        <v>13</v>
      </c>
      <c r="R4726" t="s">
        <v>40</v>
      </c>
      <c r="S4726" t="s">
        <v>41</v>
      </c>
      <c r="T4726">
        <v>67400</v>
      </c>
      <c r="U4726" s="1">
        <v>45493</v>
      </c>
      <c r="V4726" t="s">
        <v>126</v>
      </c>
      <c r="W4726">
        <v>173595</v>
      </c>
      <c r="X4726" t="s">
        <v>19172</v>
      </c>
      <c r="Y4726">
        <v>754</v>
      </c>
      <c r="Z4726">
        <v>678</v>
      </c>
      <c r="AA4726">
        <v>6</v>
      </c>
      <c r="AB4726">
        <v>1627.2</v>
      </c>
    </row>
    <row r="4727" spans="1:28" x14ac:dyDescent="0.3">
      <c r="A4727" t="s">
        <v>28</v>
      </c>
      <c r="B4727" t="s">
        <v>29</v>
      </c>
      <c r="C4727" t="s">
        <v>30</v>
      </c>
      <c r="D4727" t="s">
        <v>421</v>
      </c>
      <c r="E4727" t="s">
        <v>32</v>
      </c>
      <c r="F4727" t="s">
        <v>355</v>
      </c>
      <c r="G4727">
        <v>87</v>
      </c>
      <c r="H4727">
        <v>410664</v>
      </c>
      <c r="I4727" t="s">
        <v>58</v>
      </c>
      <c r="J4727" s="1">
        <v>45317</v>
      </c>
      <c r="K4727">
        <v>1100</v>
      </c>
      <c r="L4727" t="s">
        <v>19173</v>
      </c>
      <c r="M4727" t="s">
        <v>417</v>
      </c>
      <c r="N4727" t="s">
        <v>19174</v>
      </c>
      <c r="O4727" t="s">
        <v>19175</v>
      </c>
      <c r="P4727" t="s">
        <v>39</v>
      </c>
      <c r="Q4727">
        <v>4</v>
      </c>
      <c r="R4727" t="s">
        <v>88</v>
      </c>
      <c r="S4727" t="s">
        <v>63</v>
      </c>
      <c r="T4727">
        <v>62810</v>
      </c>
      <c r="U4727" s="1">
        <v>45362</v>
      </c>
      <c r="V4727" t="s">
        <v>72</v>
      </c>
      <c r="W4727">
        <v>897060</v>
      </c>
      <c r="X4727" t="s">
        <v>19176</v>
      </c>
      <c r="Y4727">
        <v>982</v>
      </c>
      <c r="Z4727">
        <v>682</v>
      </c>
      <c r="AA4727">
        <v>8</v>
      </c>
      <c r="AB4727">
        <v>2182.4</v>
      </c>
    </row>
    <row r="4728" spans="1:28" x14ac:dyDescent="0.3">
      <c r="A4728" t="s">
        <v>28</v>
      </c>
      <c r="B4728" t="s">
        <v>29</v>
      </c>
      <c r="C4728" t="s">
        <v>193</v>
      </c>
      <c r="D4728" t="s">
        <v>149</v>
      </c>
      <c r="E4728" t="s">
        <v>56</v>
      </c>
      <c r="F4728" t="s">
        <v>175</v>
      </c>
      <c r="G4728">
        <v>57</v>
      </c>
      <c r="H4728">
        <v>411567</v>
      </c>
      <c r="I4728" t="s">
        <v>34</v>
      </c>
      <c r="J4728" s="1">
        <v>45005</v>
      </c>
      <c r="K4728">
        <v>1000</v>
      </c>
      <c r="L4728" t="s">
        <v>19177</v>
      </c>
      <c r="M4728" t="s">
        <v>1147</v>
      </c>
      <c r="N4728" t="s">
        <v>19178</v>
      </c>
      <c r="O4728" t="s">
        <v>19179</v>
      </c>
      <c r="P4728" t="s">
        <v>51</v>
      </c>
      <c r="Q4728">
        <v>16</v>
      </c>
      <c r="R4728" t="s">
        <v>88</v>
      </c>
      <c r="S4728" t="s">
        <v>41</v>
      </c>
      <c r="T4728">
        <v>43749</v>
      </c>
      <c r="U4728" s="1">
        <v>45591</v>
      </c>
      <c r="V4728" t="s">
        <v>155</v>
      </c>
      <c r="W4728">
        <v>939162</v>
      </c>
      <c r="X4728" t="s">
        <v>19180</v>
      </c>
      <c r="Y4728">
        <v>550</v>
      </c>
      <c r="Z4728">
        <v>666</v>
      </c>
      <c r="AA4728">
        <v>7</v>
      </c>
      <c r="AB4728" s="2" t="s">
        <v>8885</v>
      </c>
    </row>
    <row r="4729" spans="1:28" x14ac:dyDescent="0.3">
      <c r="A4729" t="s">
        <v>28</v>
      </c>
      <c r="B4729" t="s">
        <v>29</v>
      </c>
      <c r="C4729" t="s">
        <v>91</v>
      </c>
      <c r="D4729" t="s">
        <v>621</v>
      </c>
      <c r="E4729" t="s">
        <v>56</v>
      </c>
      <c r="F4729" t="s">
        <v>57</v>
      </c>
      <c r="G4729">
        <v>49</v>
      </c>
      <c r="H4729">
        <v>420610</v>
      </c>
      <c r="I4729" t="s">
        <v>58</v>
      </c>
      <c r="J4729" s="1">
        <v>44961</v>
      </c>
      <c r="K4729">
        <v>950</v>
      </c>
      <c r="L4729" t="s">
        <v>19181</v>
      </c>
      <c r="M4729" t="s">
        <v>423</v>
      </c>
      <c r="N4729" t="s">
        <v>19182</v>
      </c>
      <c r="O4729">
        <v>7808420504</v>
      </c>
      <c r="P4729" t="s">
        <v>71</v>
      </c>
      <c r="Q4729">
        <v>13</v>
      </c>
      <c r="R4729" t="s">
        <v>88</v>
      </c>
      <c r="S4729" t="s">
        <v>79</v>
      </c>
      <c r="T4729">
        <v>62718</v>
      </c>
      <c r="U4729" s="1">
        <v>45626</v>
      </c>
      <c r="V4729" t="s">
        <v>42</v>
      </c>
      <c r="W4729">
        <v>568417</v>
      </c>
      <c r="X4729" t="s">
        <v>19183</v>
      </c>
      <c r="Y4729">
        <v>481</v>
      </c>
      <c r="Z4729">
        <v>2735</v>
      </c>
      <c r="AA4729">
        <v>6</v>
      </c>
      <c r="AB4729">
        <v>6564</v>
      </c>
    </row>
    <row r="4730" spans="1:28" x14ac:dyDescent="0.3">
      <c r="A4730" t="s">
        <v>28</v>
      </c>
      <c r="B4730" t="s">
        <v>29</v>
      </c>
      <c r="C4730" t="s">
        <v>157</v>
      </c>
      <c r="D4730" t="s">
        <v>254</v>
      </c>
      <c r="E4730" t="s">
        <v>32</v>
      </c>
      <c r="F4730" t="s">
        <v>113</v>
      </c>
      <c r="G4730">
        <v>69</v>
      </c>
      <c r="H4730">
        <v>435683</v>
      </c>
      <c r="I4730" t="s">
        <v>58</v>
      </c>
      <c r="J4730" s="1">
        <v>44640</v>
      </c>
      <c r="K4730">
        <v>1400</v>
      </c>
      <c r="L4730" t="s">
        <v>19184</v>
      </c>
      <c r="M4730" t="s">
        <v>1291</v>
      </c>
      <c r="N4730" t="s">
        <v>19185</v>
      </c>
      <c r="O4730" t="s">
        <v>19186</v>
      </c>
      <c r="P4730" t="s">
        <v>51</v>
      </c>
      <c r="Q4730">
        <v>10</v>
      </c>
      <c r="R4730" t="s">
        <v>40</v>
      </c>
      <c r="S4730" t="s">
        <v>41</v>
      </c>
      <c r="T4730">
        <v>44539</v>
      </c>
      <c r="U4730" s="1">
        <v>45627</v>
      </c>
      <c r="V4730" t="s">
        <v>259</v>
      </c>
      <c r="W4730">
        <v>356432</v>
      </c>
      <c r="X4730" t="s">
        <v>19187</v>
      </c>
      <c r="Y4730">
        <v>414</v>
      </c>
      <c r="Z4730">
        <v>1155</v>
      </c>
      <c r="AA4730">
        <v>1</v>
      </c>
      <c r="AB4730">
        <v>462</v>
      </c>
    </row>
    <row r="4731" spans="1:28" x14ac:dyDescent="0.3">
      <c r="A4731" t="s">
        <v>28</v>
      </c>
      <c r="B4731" t="s">
        <v>29</v>
      </c>
      <c r="C4731" t="s">
        <v>148</v>
      </c>
      <c r="D4731" t="s">
        <v>31</v>
      </c>
      <c r="E4731" t="s">
        <v>46</v>
      </c>
      <c r="F4731" t="s">
        <v>355</v>
      </c>
      <c r="G4731">
        <v>2</v>
      </c>
      <c r="H4731">
        <v>427261</v>
      </c>
      <c r="I4731" t="s">
        <v>34</v>
      </c>
      <c r="J4731" s="1">
        <v>44783</v>
      </c>
      <c r="K4731">
        <v>950</v>
      </c>
      <c r="L4731" t="s">
        <v>19188</v>
      </c>
      <c r="M4731" t="s">
        <v>1091</v>
      </c>
      <c r="N4731" t="s">
        <v>19189</v>
      </c>
      <c r="O4731" t="s">
        <v>19190</v>
      </c>
      <c r="P4731" t="s">
        <v>39</v>
      </c>
      <c r="Q4731">
        <v>6</v>
      </c>
      <c r="R4731" t="s">
        <v>88</v>
      </c>
      <c r="S4731" t="s">
        <v>79</v>
      </c>
      <c r="T4731">
        <v>70796</v>
      </c>
      <c r="U4731" s="1">
        <v>45408</v>
      </c>
      <c r="V4731" t="s">
        <v>80</v>
      </c>
      <c r="W4731">
        <v>937259</v>
      </c>
      <c r="X4731" t="s">
        <v>19191</v>
      </c>
      <c r="Y4731">
        <v>538</v>
      </c>
      <c r="Z4731">
        <v>2364</v>
      </c>
      <c r="AA4731">
        <v>4</v>
      </c>
      <c r="AB4731">
        <v>3782.4</v>
      </c>
    </row>
    <row r="4732" spans="1:28" x14ac:dyDescent="0.3">
      <c r="A4732" t="s">
        <v>28</v>
      </c>
      <c r="B4732" t="s">
        <v>29</v>
      </c>
      <c r="C4732" t="s">
        <v>148</v>
      </c>
      <c r="D4732" t="s">
        <v>616</v>
      </c>
      <c r="E4732" t="s">
        <v>32</v>
      </c>
      <c r="F4732" t="s">
        <v>33</v>
      </c>
      <c r="G4732">
        <v>87</v>
      </c>
      <c r="H4732">
        <v>419703</v>
      </c>
      <c r="I4732" t="s">
        <v>58</v>
      </c>
      <c r="J4732" s="1">
        <v>44232</v>
      </c>
      <c r="K4732">
        <v>1000</v>
      </c>
      <c r="L4732" t="s">
        <v>19192</v>
      </c>
      <c r="M4732" t="s">
        <v>2124</v>
      </c>
      <c r="N4732" t="s">
        <v>19193</v>
      </c>
      <c r="O4732" t="s">
        <v>19194</v>
      </c>
      <c r="P4732" t="s">
        <v>39</v>
      </c>
      <c r="Q4732">
        <v>19</v>
      </c>
      <c r="R4732" t="s">
        <v>40</v>
      </c>
      <c r="S4732" t="s">
        <v>79</v>
      </c>
      <c r="T4732">
        <v>42978</v>
      </c>
      <c r="U4732" s="1">
        <v>45586</v>
      </c>
      <c r="V4732" t="s">
        <v>155</v>
      </c>
      <c r="W4732">
        <v>136502</v>
      </c>
      <c r="X4732" t="s">
        <v>19195</v>
      </c>
      <c r="Y4732">
        <v>977</v>
      </c>
      <c r="Z4732">
        <v>2459</v>
      </c>
      <c r="AA4732">
        <v>8</v>
      </c>
      <c r="AB4732">
        <v>7868.8</v>
      </c>
    </row>
    <row r="4733" spans="1:28" x14ac:dyDescent="0.3">
      <c r="A4733" t="s">
        <v>28</v>
      </c>
      <c r="B4733" t="s">
        <v>29</v>
      </c>
      <c r="C4733" t="s">
        <v>54</v>
      </c>
      <c r="D4733" t="s">
        <v>421</v>
      </c>
      <c r="E4733" t="s">
        <v>32</v>
      </c>
      <c r="F4733" t="s">
        <v>150</v>
      </c>
      <c r="G4733">
        <v>29</v>
      </c>
      <c r="H4733">
        <v>402339</v>
      </c>
      <c r="I4733" t="s">
        <v>58</v>
      </c>
      <c r="J4733" s="1">
        <v>44719</v>
      </c>
      <c r="K4733">
        <v>1300</v>
      </c>
      <c r="L4733" t="s">
        <v>9819</v>
      </c>
      <c r="M4733" t="s">
        <v>85</v>
      </c>
      <c r="N4733" t="s">
        <v>19196</v>
      </c>
      <c r="O4733" t="s">
        <v>19197</v>
      </c>
      <c r="P4733" t="s">
        <v>87</v>
      </c>
      <c r="Q4733">
        <v>11</v>
      </c>
      <c r="R4733" t="s">
        <v>88</v>
      </c>
      <c r="S4733" t="s">
        <v>118</v>
      </c>
      <c r="T4733">
        <v>17192</v>
      </c>
      <c r="U4733" s="1">
        <v>45518</v>
      </c>
      <c r="V4733" t="s">
        <v>64</v>
      </c>
      <c r="W4733">
        <v>792267</v>
      </c>
      <c r="X4733" t="s">
        <v>19198</v>
      </c>
      <c r="Y4733">
        <v>299</v>
      </c>
      <c r="Z4733">
        <v>1781</v>
      </c>
      <c r="AA4733">
        <v>4</v>
      </c>
      <c r="AB4733" s="2" t="s">
        <v>19199</v>
      </c>
    </row>
    <row r="4734" spans="1:28" x14ac:dyDescent="0.3">
      <c r="A4734" t="s">
        <v>28</v>
      </c>
      <c r="B4734" t="s">
        <v>29</v>
      </c>
      <c r="C4734" t="s">
        <v>148</v>
      </c>
      <c r="D4734" t="s">
        <v>524</v>
      </c>
      <c r="E4734" t="s">
        <v>32</v>
      </c>
      <c r="F4734" t="s">
        <v>47</v>
      </c>
      <c r="G4734">
        <v>13</v>
      </c>
      <c r="H4734">
        <v>416397</v>
      </c>
      <c r="I4734" t="s">
        <v>34</v>
      </c>
      <c r="J4734" s="1">
        <v>44445</v>
      </c>
      <c r="K4734">
        <v>1400</v>
      </c>
      <c r="L4734" t="s">
        <v>19200</v>
      </c>
      <c r="M4734" t="s">
        <v>244</v>
      </c>
      <c r="N4734" t="s">
        <v>19201</v>
      </c>
      <c r="O4734" t="s">
        <v>19202</v>
      </c>
      <c r="P4734" t="s">
        <v>87</v>
      </c>
      <c r="Q4734">
        <v>16</v>
      </c>
      <c r="R4734" t="s">
        <v>40</v>
      </c>
      <c r="S4734" t="s">
        <v>118</v>
      </c>
      <c r="T4734">
        <v>16277</v>
      </c>
      <c r="U4734" s="1">
        <v>45471</v>
      </c>
      <c r="V4734" t="s">
        <v>52</v>
      </c>
      <c r="W4734">
        <v>240258</v>
      </c>
      <c r="X4734" t="s">
        <v>19203</v>
      </c>
      <c r="Y4734">
        <v>245</v>
      </c>
      <c r="Z4734">
        <v>1836</v>
      </c>
      <c r="AA4734">
        <v>2</v>
      </c>
      <c r="AB4734" s="2" t="s">
        <v>3647</v>
      </c>
    </row>
    <row r="4735" spans="1:28" x14ac:dyDescent="0.3">
      <c r="A4735" t="s">
        <v>28</v>
      </c>
      <c r="B4735" t="s">
        <v>29</v>
      </c>
      <c r="C4735" t="s">
        <v>44</v>
      </c>
      <c r="D4735" t="s">
        <v>364</v>
      </c>
      <c r="E4735" t="s">
        <v>46</v>
      </c>
      <c r="F4735" t="s">
        <v>113</v>
      </c>
      <c r="G4735">
        <v>86</v>
      </c>
      <c r="H4735">
        <v>439876</v>
      </c>
      <c r="I4735" t="s">
        <v>34</v>
      </c>
      <c r="J4735" s="1">
        <v>43892</v>
      </c>
      <c r="K4735">
        <v>1100</v>
      </c>
      <c r="L4735" t="s">
        <v>19204</v>
      </c>
      <c r="M4735" t="s">
        <v>115</v>
      </c>
      <c r="N4735" t="s">
        <v>19205</v>
      </c>
      <c r="O4735" t="s">
        <v>19206</v>
      </c>
      <c r="P4735" t="s">
        <v>39</v>
      </c>
      <c r="Q4735">
        <v>11</v>
      </c>
      <c r="R4735" t="s">
        <v>88</v>
      </c>
      <c r="S4735" t="s">
        <v>79</v>
      </c>
      <c r="T4735">
        <v>18010</v>
      </c>
      <c r="U4735" s="1">
        <v>45493</v>
      </c>
      <c r="V4735" t="s">
        <v>126</v>
      </c>
      <c r="W4735">
        <v>761985</v>
      </c>
      <c r="X4735" t="s">
        <v>19207</v>
      </c>
      <c r="Y4735">
        <v>634</v>
      </c>
      <c r="Z4735">
        <v>2757</v>
      </c>
      <c r="AA4735">
        <v>8</v>
      </c>
      <c r="AB4735">
        <v>8822.4</v>
      </c>
    </row>
    <row r="4736" spans="1:28" x14ac:dyDescent="0.3">
      <c r="A4736" t="s">
        <v>28</v>
      </c>
      <c r="B4736" t="s">
        <v>29</v>
      </c>
      <c r="C4736" t="s">
        <v>91</v>
      </c>
      <c r="D4736" t="s">
        <v>248</v>
      </c>
      <c r="E4736" t="s">
        <v>56</v>
      </c>
      <c r="F4736" t="s">
        <v>135</v>
      </c>
      <c r="G4736">
        <v>23</v>
      </c>
      <c r="H4736">
        <v>429204</v>
      </c>
      <c r="I4736" t="s">
        <v>34</v>
      </c>
      <c r="J4736" s="1">
        <v>44907</v>
      </c>
      <c r="K4736">
        <v>1400</v>
      </c>
      <c r="L4736" t="s">
        <v>19208</v>
      </c>
      <c r="M4736" t="s">
        <v>165</v>
      </c>
      <c r="N4736" t="s">
        <v>19209</v>
      </c>
      <c r="O4736">
        <v>5772992000</v>
      </c>
      <c r="P4736" t="s">
        <v>51</v>
      </c>
      <c r="Q4736">
        <v>19</v>
      </c>
      <c r="R4736" t="s">
        <v>88</v>
      </c>
      <c r="S4736" t="s">
        <v>41</v>
      </c>
      <c r="T4736">
        <v>96520</v>
      </c>
      <c r="U4736" s="1">
        <v>45480</v>
      </c>
      <c r="V4736" t="s">
        <v>126</v>
      </c>
      <c r="W4736">
        <v>879147</v>
      </c>
      <c r="X4736" t="s">
        <v>19210</v>
      </c>
      <c r="Y4736">
        <v>624</v>
      </c>
      <c r="Z4736">
        <v>1980</v>
      </c>
      <c r="AA4736">
        <v>1</v>
      </c>
      <c r="AB4736">
        <v>792</v>
      </c>
    </row>
    <row r="4737" spans="1:28" x14ac:dyDescent="0.3">
      <c r="A4737" t="s">
        <v>28</v>
      </c>
      <c r="B4737" t="s">
        <v>29</v>
      </c>
      <c r="C4737" t="s">
        <v>54</v>
      </c>
      <c r="D4737" t="s">
        <v>616</v>
      </c>
      <c r="E4737" t="s">
        <v>32</v>
      </c>
      <c r="F4737" t="s">
        <v>150</v>
      </c>
      <c r="G4737">
        <v>41</v>
      </c>
      <c r="H4737">
        <v>422556</v>
      </c>
      <c r="I4737" t="s">
        <v>34</v>
      </c>
      <c r="J4737" s="1">
        <v>45274</v>
      </c>
      <c r="K4737">
        <v>800</v>
      </c>
      <c r="L4737" t="s">
        <v>19211</v>
      </c>
      <c r="M4737" t="s">
        <v>293</v>
      </c>
      <c r="N4737" t="s">
        <v>19212</v>
      </c>
      <c r="O4737" t="s">
        <v>19213</v>
      </c>
      <c r="P4737" t="s">
        <v>71</v>
      </c>
      <c r="Q4737">
        <v>10</v>
      </c>
      <c r="R4737" t="s">
        <v>40</v>
      </c>
      <c r="S4737" t="s">
        <v>79</v>
      </c>
      <c r="T4737">
        <v>43203</v>
      </c>
      <c r="U4737" s="1">
        <v>45578</v>
      </c>
      <c r="V4737" t="s">
        <v>155</v>
      </c>
      <c r="W4737">
        <v>839495</v>
      </c>
      <c r="X4737" t="s">
        <v>19214</v>
      </c>
      <c r="Y4737">
        <v>575</v>
      </c>
      <c r="Z4737">
        <v>2463</v>
      </c>
      <c r="AA4737">
        <v>4</v>
      </c>
      <c r="AB4737">
        <v>3940.8</v>
      </c>
    </row>
    <row r="4738" spans="1:28" x14ac:dyDescent="0.3">
      <c r="A4738" t="s">
        <v>28</v>
      </c>
      <c r="B4738" t="s">
        <v>29</v>
      </c>
      <c r="C4738" t="s">
        <v>54</v>
      </c>
      <c r="D4738" t="s">
        <v>616</v>
      </c>
      <c r="E4738" t="s">
        <v>32</v>
      </c>
      <c r="F4738" t="s">
        <v>355</v>
      </c>
      <c r="G4738">
        <v>92</v>
      </c>
      <c r="H4738">
        <v>423236</v>
      </c>
      <c r="I4738" t="s">
        <v>58</v>
      </c>
      <c r="J4738" s="1">
        <v>44588</v>
      </c>
      <c r="K4738">
        <v>1400</v>
      </c>
      <c r="L4738" t="s">
        <v>19215</v>
      </c>
      <c r="M4738" t="s">
        <v>276</v>
      </c>
      <c r="N4738" t="s">
        <v>19216</v>
      </c>
      <c r="O4738" t="s">
        <v>19217</v>
      </c>
      <c r="P4738" t="s">
        <v>51</v>
      </c>
      <c r="Q4738">
        <v>19</v>
      </c>
      <c r="R4738" t="s">
        <v>40</v>
      </c>
      <c r="S4738" t="s">
        <v>118</v>
      </c>
      <c r="T4738">
        <v>98301</v>
      </c>
      <c r="U4738" s="1">
        <v>45539</v>
      </c>
      <c r="V4738" t="s">
        <v>180</v>
      </c>
      <c r="W4738">
        <v>390826</v>
      </c>
      <c r="X4738" t="s">
        <v>19218</v>
      </c>
      <c r="Y4738">
        <v>953</v>
      </c>
      <c r="Z4738">
        <v>2064</v>
      </c>
      <c r="AA4738">
        <v>4</v>
      </c>
      <c r="AB4738">
        <v>3302.4</v>
      </c>
    </row>
    <row r="4739" spans="1:28" x14ac:dyDescent="0.3">
      <c r="A4739" t="s">
        <v>28</v>
      </c>
      <c r="B4739" t="s">
        <v>29</v>
      </c>
      <c r="C4739" t="s">
        <v>157</v>
      </c>
      <c r="D4739" t="s">
        <v>621</v>
      </c>
      <c r="E4739" t="s">
        <v>46</v>
      </c>
      <c r="F4739" t="s">
        <v>106</v>
      </c>
      <c r="G4739">
        <v>70</v>
      </c>
      <c r="H4739">
        <v>409272</v>
      </c>
      <c r="I4739" t="s">
        <v>58</v>
      </c>
      <c r="J4739" s="1">
        <v>44459</v>
      </c>
      <c r="K4739">
        <v>1000</v>
      </c>
      <c r="L4739" t="s">
        <v>19219</v>
      </c>
      <c r="M4739" t="s">
        <v>232</v>
      </c>
      <c r="N4739" t="s">
        <v>19220</v>
      </c>
      <c r="O4739" t="s">
        <v>19221</v>
      </c>
      <c r="P4739" t="s">
        <v>51</v>
      </c>
      <c r="Q4739">
        <v>12</v>
      </c>
      <c r="R4739" t="s">
        <v>40</v>
      </c>
      <c r="S4739" t="s">
        <v>63</v>
      </c>
      <c r="T4739">
        <v>81118</v>
      </c>
      <c r="U4739" s="1">
        <v>45322</v>
      </c>
      <c r="V4739" t="s">
        <v>111</v>
      </c>
      <c r="W4739">
        <v>213348</v>
      </c>
      <c r="X4739" t="s">
        <v>19222</v>
      </c>
      <c r="Y4739">
        <v>373</v>
      </c>
      <c r="Z4739">
        <v>979</v>
      </c>
      <c r="AA4739">
        <v>6</v>
      </c>
      <c r="AB4739">
        <v>2349.6</v>
      </c>
    </row>
    <row r="4740" spans="1:28" x14ac:dyDescent="0.3">
      <c r="A4740" t="s">
        <v>28</v>
      </c>
      <c r="B4740" t="s">
        <v>29</v>
      </c>
      <c r="C4740" t="s">
        <v>30</v>
      </c>
      <c r="D4740" t="s">
        <v>411</v>
      </c>
      <c r="E4740" t="s">
        <v>32</v>
      </c>
      <c r="F4740" t="s">
        <v>135</v>
      </c>
      <c r="G4740">
        <v>45</v>
      </c>
      <c r="H4740">
        <v>418370</v>
      </c>
      <c r="I4740" t="s">
        <v>58</v>
      </c>
      <c r="J4740" s="1">
        <v>45137</v>
      </c>
      <c r="K4740">
        <v>1000</v>
      </c>
      <c r="L4740" t="s">
        <v>19223</v>
      </c>
      <c r="M4740" t="s">
        <v>159</v>
      </c>
      <c r="N4740" t="s">
        <v>19224</v>
      </c>
      <c r="O4740" t="s">
        <v>19225</v>
      </c>
      <c r="P4740" t="s">
        <v>71</v>
      </c>
      <c r="Q4740">
        <v>9</v>
      </c>
      <c r="R4740" t="s">
        <v>40</v>
      </c>
      <c r="S4740" t="s">
        <v>79</v>
      </c>
      <c r="T4740">
        <v>41427</v>
      </c>
      <c r="U4740" s="1">
        <v>45344</v>
      </c>
      <c r="V4740" t="s">
        <v>119</v>
      </c>
      <c r="W4740">
        <v>612544</v>
      </c>
      <c r="X4740" t="s">
        <v>19226</v>
      </c>
      <c r="Y4740">
        <v>730</v>
      </c>
      <c r="Z4740">
        <v>2422</v>
      </c>
      <c r="AA4740">
        <v>8</v>
      </c>
      <c r="AB4740" s="2" t="s">
        <v>19227</v>
      </c>
    </row>
    <row r="4741" spans="1:28" x14ac:dyDescent="0.3">
      <c r="A4741" t="s">
        <v>28</v>
      </c>
      <c r="B4741" t="s">
        <v>29</v>
      </c>
      <c r="C4741" t="s">
        <v>157</v>
      </c>
      <c r="D4741" t="s">
        <v>566</v>
      </c>
      <c r="E4741" t="s">
        <v>46</v>
      </c>
      <c r="F4741" t="s">
        <v>57</v>
      </c>
      <c r="G4741">
        <v>23</v>
      </c>
      <c r="H4741">
        <v>432015</v>
      </c>
      <c r="I4741" t="s">
        <v>34</v>
      </c>
      <c r="J4741" s="1">
        <v>45077</v>
      </c>
      <c r="K4741">
        <v>1400</v>
      </c>
      <c r="L4741" t="s">
        <v>19228</v>
      </c>
      <c r="M4741" t="s">
        <v>108</v>
      </c>
      <c r="N4741" t="s">
        <v>19229</v>
      </c>
      <c r="O4741" t="s">
        <v>19230</v>
      </c>
      <c r="P4741" t="s">
        <v>87</v>
      </c>
      <c r="Q4741">
        <v>9</v>
      </c>
      <c r="R4741" t="s">
        <v>40</v>
      </c>
      <c r="S4741" t="s">
        <v>79</v>
      </c>
      <c r="T4741">
        <v>84324</v>
      </c>
      <c r="U4741" s="1">
        <v>45408</v>
      </c>
      <c r="V4741" t="s">
        <v>80</v>
      </c>
      <c r="W4741">
        <v>782871</v>
      </c>
      <c r="X4741" t="s">
        <v>19231</v>
      </c>
      <c r="Y4741">
        <v>560</v>
      </c>
      <c r="Z4741">
        <v>517</v>
      </c>
      <c r="AA4741">
        <v>7</v>
      </c>
      <c r="AB4741" s="2" t="s">
        <v>19232</v>
      </c>
    </row>
    <row r="4742" spans="1:28" x14ac:dyDescent="0.3">
      <c r="A4742" t="s">
        <v>28</v>
      </c>
      <c r="B4742" t="s">
        <v>29</v>
      </c>
      <c r="C4742" t="s">
        <v>148</v>
      </c>
      <c r="D4742" t="s">
        <v>524</v>
      </c>
      <c r="E4742" t="s">
        <v>32</v>
      </c>
      <c r="F4742" t="s">
        <v>99</v>
      </c>
      <c r="G4742">
        <v>41</v>
      </c>
      <c r="H4742">
        <v>425946</v>
      </c>
      <c r="I4742" t="s">
        <v>34</v>
      </c>
      <c r="J4742" s="1">
        <v>45214</v>
      </c>
      <c r="K4742">
        <v>1000</v>
      </c>
      <c r="L4742" t="s">
        <v>19233</v>
      </c>
      <c r="M4742" t="s">
        <v>361</v>
      </c>
      <c r="N4742" t="s">
        <v>19234</v>
      </c>
      <c r="O4742" t="s">
        <v>19235</v>
      </c>
      <c r="P4742" t="s">
        <v>39</v>
      </c>
      <c r="Q4742">
        <v>17</v>
      </c>
      <c r="R4742" t="s">
        <v>40</v>
      </c>
      <c r="S4742" t="s">
        <v>63</v>
      </c>
      <c r="T4742">
        <v>79892</v>
      </c>
      <c r="U4742" s="1">
        <v>45353</v>
      </c>
      <c r="V4742" t="s">
        <v>72</v>
      </c>
      <c r="W4742">
        <v>614780</v>
      </c>
      <c r="X4742" t="s">
        <v>19236</v>
      </c>
      <c r="Y4742">
        <v>234</v>
      </c>
      <c r="Z4742">
        <v>2066</v>
      </c>
      <c r="AA4742">
        <v>2</v>
      </c>
      <c r="AB4742" s="2" t="s">
        <v>19237</v>
      </c>
    </row>
    <row r="4743" spans="1:28" x14ac:dyDescent="0.3">
      <c r="A4743" t="s">
        <v>28</v>
      </c>
      <c r="B4743" t="s">
        <v>29</v>
      </c>
      <c r="C4743" t="s">
        <v>44</v>
      </c>
      <c r="D4743" t="s">
        <v>621</v>
      </c>
      <c r="E4743" t="s">
        <v>32</v>
      </c>
      <c r="F4743" t="s">
        <v>113</v>
      </c>
      <c r="G4743">
        <v>69</v>
      </c>
      <c r="H4743">
        <v>423098</v>
      </c>
      <c r="I4743" t="s">
        <v>58</v>
      </c>
      <c r="J4743" s="1">
        <v>44344</v>
      </c>
      <c r="K4743">
        <v>800</v>
      </c>
      <c r="L4743" t="s">
        <v>3520</v>
      </c>
      <c r="M4743" t="s">
        <v>1147</v>
      </c>
      <c r="N4743" t="s">
        <v>19238</v>
      </c>
      <c r="O4743" t="s">
        <v>19239</v>
      </c>
      <c r="P4743" t="s">
        <v>87</v>
      </c>
      <c r="Q4743">
        <v>16</v>
      </c>
      <c r="R4743" t="s">
        <v>88</v>
      </c>
      <c r="S4743" t="s">
        <v>79</v>
      </c>
      <c r="T4743">
        <v>96458</v>
      </c>
      <c r="U4743" s="1">
        <v>45429</v>
      </c>
      <c r="V4743" t="s">
        <v>140</v>
      </c>
      <c r="W4743">
        <v>837872</v>
      </c>
      <c r="X4743" t="s">
        <v>19240</v>
      </c>
      <c r="Y4743">
        <v>991</v>
      </c>
      <c r="Z4743">
        <v>2290</v>
      </c>
      <c r="AA4743">
        <v>8</v>
      </c>
      <c r="AB4743">
        <v>7328</v>
      </c>
    </row>
    <row r="4744" spans="1:28" x14ac:dyDescent="0.3">
      <c r="A4744" t="s">
        <v>28</v>
      </c>
      <c r="B4744" t="s">
        <v>29</v>
      </c>
      <c r="C4744" t="s">
        <v>54</v>
      </c>
      <c r="D4744" t="s">
        <v>621</v>
      </c>
      <c r="E4744" t="s">
        <v>32</v>
      </c>
      <c r="F4744" t="s">
        <v>135</v>
      </c>
      <c r="G4744">
        <v>47</v>
      </c>
      <c r="H4744">
        <v>431304</v>
      </c>
      <c r="I4744" t="s">
        <v>58</v>
      </c>
      <c r="J4744" s="1">
        <v>44161</v>
      </c>
      <c r="K4744">
        <v>1300</v>
      </c>
      <c r="L4744" t="s">
        <v>10365</v>
      </c>
      <c r="M4744" t="s">
        <v>222</v>
      </c>
      <c r="N4744" t="s">
        <v>19241</v>
      </c>
      <c r="O4744" t="s">
        <v>19242</v>
      </c>
      <c r="P4744" t="s">
        <v>87</v>
      </c>
      <c r="Q4744">
        <v>7</v>
      </c>
      <c r="R4744" t="s">
        <v>40</v>
      </c>
      <c r="S4744" t="s">
        <v>79</v>
      </c>
      <c r="T4744">
        <v>76171</v>
      </c>
      <c r="U4744" s="1">
        <v>45426</v>
      </c>
      <c r="V4744" t="s">
        <v>140</v>
      </c>
      <c r="W4744">
        <v>961888</v>
      </c>
      <c r="X4744" t="s">
        <v>19243</v>
      </c>
      <c r="Y4744">
        <v>984</v>
      </c>
      <c r="Z4744">
        <v>680</v>
      </c>
      <c r="AA4744">
        <v>4</v>
      </c>
      <c r="AB4744">
        <v>1088</v>
      </c>
    </row>
    <row r="4745" spans="1:28" x14ac:dyDescent="0.3">
      <c r="A4745" t="s">
        <v>28</v>
      </c>
      <c r="B4745" t="s">
        <v>29</v>
      </c>
      <c r="C4745" t="s">
        <v>193</v>
      </c>
      <c r="D4745" t="s">
        <v>163</v>
      </c>
      <c r="E4745" t="s">
        <v>32</v>
      </c>
      <c r="F4745" t="s">
        <v>106</v>
      </c>
      <c r="G4745">
        <v>68</v>
      </c>
      <c r="H4745">
        <v>400866</v>
      </c>
      <c r="I4745" t="s">
        <v>58</v>
      </c>
      <c r="J4745" s="1">
        <v>44012</v>
      </c>
      <c r="K4745">
        <v>1400</v>
      </c>
      <c r="L4745" t="s">
        <v>8735</v>
      </c>
      <c r="M4745" t="s">
        <v>670</v>
      </c>
      <c r="N4745" t="s">
        <v>19244</v>
      </c>
      <c r="O4745" t="s">
        <v>19245</v>
      </c>
      <c r="P4745" t="s">
        <v>39</v>
      </c>
      <c r="Q4745">
        <v>18</v>
      </c>
      <c r="R4745" t="s">
        <v>88</v>
      </c>
      <c r="S4745" t="s">
        <v>41</v>
      </c>
      <c r="T4745">
        <v>85710</v>
      </c>
      <c r="U4745" s="1">
        <v>45376</v>
      </c>
      <c r="V4745" t="s">
        <v>72</v>
      </c>
      <c r="W4745">
        <v>198495</v>
      </c>
      <c r="X4745" t="s">
        <v>19246</v>
      </c>
      <c r="Y4745">
        <v>735</v>
      </c>
      <c r="Z4745">
        <v>999</v>
      </c>
      <c r="AA4745">
        <v>1</v>
      </c>
      <c r="AB4745">
        <v>399.6</v>
      </c>
    </row>
    <row r="4746" spans="1:28" x14ac:dyDescent="0.3">
      <c r="A4746" t="s">
        <v>28</v>
      </c>
      <c r="B4746" t="s">
        <v>29</v>
      </c>
      <c r="C4746" t="s">
        <v>157</v>
      </c>
      <c r="D4746" t="s">
        <v>616</v>
      </c>
      <c r="E4746" t="s">
        <v>32</v>
      </c>
      <c r="F4746" t="s">
        <v>47</v>
      </c>
      <c r="G4746">
        <v>75</v>
      </c>
      <c r="H4746">
        <v>421296</v>
      </c>
      <c r="I4746" t="s">
        <v>34</v>
      </c>
      <c r="J4746" s="1">
        <v>45480</v>
      </c>
      <c r="K4746">
        <v>1200</v>
      </c>
      <c r="L4746" t="s">
        <v>19247</v>
      </c>
      <c r="M4746" t="s">
        <v>152</v>
      </c>
      <c r="N4746" t="s">
        <v>19248</v>
      </c>
      <c r="O4746" t="s">
        <v>19249</v>
      </c>
      <c r="P4746" t="s">
        <v>51</v>
      </c>
      <c r="Q4746">
        <v>10</v>
      </c>
      <c r="R4746" t="s">
        <v>40</v>
      </c>
      <c r="S4746" t="s">
        <v>63</v>
      </c>
      <c r="T4746">
        <v>48831</v>
      </c>
      <c r="U4746" s="1">
        <v>45420</v>
      </c>
      <c r="V4746" t="s">
        <v>140</v>
      </c>
      <c r="W4746">
        <v>867256</v>
      </c>
      <c r="X4746" t="s">
        <v>19250</v>
      </c>
      <c r="Y4746">
        <v>758</v>
      </c>
      <c r="Z4746">
        <v>2307</v>
      </c>
      <c r="AA4746">
        <v>3</v>
      </c>
      <c r="AB4746">
        <v>2768.4</v>
      </c>
    </row>
    <row r="4747" spans="1:28" x14ac:dyDescent="0.3">
      <c r="A4747" t="s">
        <v>28</v>
      </c>
      <c r="B4747" t="s">
        <v>29</v>
      </c>
      <c r="C4747" t="s">
        <v>54</v>
      </c>
      <c r="D4747" t="s">
        <v>31</v>
      </c>
      <c r="E4747" t="s">
        <v>32</v>
      </c>
      <c r="F4747" t="s">
        <v>113</v>
      </c>
      <c r="G4747">
        <v>94</v>
      </c>
      <c r="H4747">
        <v>428163</v>
      </c>
      <c r="I4747" t="s">
        <v>58</v>
      </c>
      <c r="J4747" s="1">
        <v>44752</v>
      </c>
      <c r="K4747">
        <v>800</v>
      </c>
      <c r="L4747" t="s">
        <v>19251</v>
      </c>
      <c r="M4747" t="s">
        <v>1147</v>
      </c>
      <c r="N4747" t="s">
        <v>19252</v>
      </c>
      <c r="O4747" t="s">
        <v>19253</v>
      </c>
      <c r="P4747" t="s">
        <v>71</v>
      </c>
      <c r="Q4747">
        <v>3</v>
      </c>
      <c r="R4747" t="s">
        <v>88</v>
      </c>
      <c r="S4747" t="s">
        <v>79</v>
      </c>
      <c r="T4747">
        <v>95220</v>
      </c>
      <c r="U4747" s="1">
        <v>45552</v>
      </c>
      <c r="V4747" t="s">
        <v>180</v>
      </c>
      <c r="W4747">
        <v>240335</v>
      </c>
      <c r="X4747" t="s">
        <v>19254</v>
      </c>
      <c r="Y4747">
        <v>513</v>
      </c>
      <c r="Z4747">
        <v>1873</v>
      </c>
      <c r="AA4747">
        <v>8</v>
      </c>
      <c r="AB4747">
        <v>5993.6</v>
      </c>
    </row>
    <row r="4748" spans="1:28" x14ac:dyDescent="0.3">
      <c r="A4748" t="s">
        <v>28</v>
      </c>
      <c r="B4748" t="s">
        <v>29</v>
      </c>
      <c r="C4748" t="s">
        <v>66</v>
      </c>
      <c r="D4748" t="s">
        <v>560</v>
      </c>
      <c r="E4748" t="s">
        <v>32</v>
      </c>
      <c r="F4748" t="s">
        <v>57</v>
      </c>
      <c r="G4748">
        <v>70</v>
      </c>
      <c r="H4748">
        <v>428906</v>
      </c>
      <c r="I4748" t="s">
        <v>34</v>
      </c>
      <c r="J4748" s="1">
        <v>44009</v>
      </c>
      <c r="K4748">
        <v>1100</v>
      </c>
      <c r="L4748" t="s">
        <v>19255</v>
      </c>
      <c r="M4748" t="s">
        <v>1030</v>
      </c>
      <c r="N4748" t="s">
        <v>19256</v>
      </c>
      <c r="O4748" t="s">
        <v>19257</v>
      </c>
      <c r="P4748" t="s">
        <v>51</v>
      </c>
      <c r="Q4748">
        <v>16</v>
      </c>
      <c r="R4748" t="s">
        <v>40</v>
      </c>
      <c r="S4748" t="s">
        <v>63</v>
      </c>
      <c r="T4748">
        <v>59316</v>
      </c>
      <c r="U4748" s="1">
        <v>45510</v>
      </c>
      <c r="V4748" t="s">
        <v>64</v>
      </c>
      <c r="W4748">
        <v>923172</v>
      </c>
      <c r="X4748" t="s">
        <v>19258</v>
      </c>
      <c r="Y4748">
        <v>355</v>
      </c>
      <c r="Z4748">
        <v>2509</v>
      </c>
      <c r="AA4748">
        <v>6</v>
      </c>
      <c r="AB4748">
        <v>6021.6</v>
      </c>
    </row>
    <row r="4749" spans="1:28" x14ac:dyDescent="0.3">
      <c r="A4749" t="s">
        <v>28</v>
      </c>
      <c r="B4749" t="s">
        <v>29</v>
      </c>
      <c r="C4749" t="s">
        <v>157</v>
      </c>
      <c r="D4749" t="s">
        <v>317</v>
      </c>
      <c r="E4749" t="s">
        <v>56</v>
      </c>
      <c r="F4749" t="s">
        <v>83</v>
      </c>
      <c r="G4749">
        <v>33</v>
      </c>
      <c r="H4749">
        <v>423686</v>
      </c>
      <c r="I4749" t="s">
        <v>34</v>
      </c>
      <c r="J4749" s="1">
        <v>44595</v>
      </c>
      <c r="K4749">
        <v>1200</v>
      </c>
      <c r="L4749" t="s">
        <v>19259</v>
      </c>
      <c r="M4749" t="s">
        <v>568</v>
      </c>
      <c r="N4749" t="s">
        <v>19260</v>
      </c>
      <c r="O4749" t="s">
        <v>19261</v>
      </c>
      <c r="P4749" t="s">
        <v>39</v>
      </c>
      <c r="Q4749">
        <v>19</v>
      </c>
      <c r="R4749" t="s">
        <v>40</v>
      </c>
      <c r="S4749" t="s">
        <v>63</v>
      </c>
      <c r="T4749">
        <v>57921</v>
      </c>
      <c r="U4749" s="1">
        <v>45451</v>
      </c>
      <c r="V4749" t="s">
        <v>52</v>
      </c>
      <c r="W4749">
        <v>642706</v>
      </c>
      <c r="X4749" t="s">
        <v>19262</v>
      </c>
      <c r="Y4749">
        <v>342</v>
      </c>
      <c r="Z4749">
        <v>1347</v>
      </c>
      <c r="AA4749">
        <v>5</v>
      </c>
      <c r="AB4749">
        <v>2694</v>
      </c>
    </row>
    <row r="4750" spans="1:28" x14ac:dyDescent="0.3">
      <c r="A4750" t="s">
        <v>28</v>
      </c>
      <c r="B4750" t="s">
        <v>29</v>
      </c>
      <c r="C4750" t="s">
        <v>54</v>
      </c>
      <c r="D4750" t="s">
        <v>142</v>
      </c>
      <c r="E4750" t="s">
        <v>32</v>
      </c>
      <c r="F4750" t="s">
        <v>106</v>
      </c>
      <c r="G4750">
        <v>7</v>
      </c>
      <c r="H4750">
        <v>427813</v>
      </c>
      <c r="I4750" t="s">
        <v>34</v>
      </c>
      <c r="J4750" s="1">
        <v>45447</v>
      </c>
      <c r="K4750">
        <v>1200</v>
      </c>
      <c r="L4750" t="s">
        <v>19263</v>
      </c>
      <c r="M4750" t="s">
        <v>1198</v>
      </c>
      <c r="N4750" t="s">
        <v>19264</v>
      </c>
      <c r="O4750" t="s">
        <v>19265</v>
      </c>
      <c r="P4750" t="s">
        <v>51</v>
      </c>
      <c r="Q4750">
        <v>14</v>
      </c>
      <c r="R4750" t="s">
        <v>40</v>
      </c>
      <c r="S4750" t="s">
        <v>79</v>
      </c>
      <c r="T4750">
        <v>34328</v>
      </c>
      <c r="U4750" s="1">
        <v>45315</v>
      </c>
      <c r="V4750" t="s">
        <v>111</v>
      </c>
      <c r="W4750">
        <v>787936</v>
      </c>
      <c r="X4750" t="s">
        <v>19266</v>
      </c>
      <c r="Y4750">
        <v>429</v>
      </c>
      <c r="Z4750">
        <v>2251</v>
      </c>
      <c r="AA4750">
        <v>8</v>
      </c>
      <c r="AB4750" s="2" t="s">
        <v>19267</v>
      </c>
    </row>
    <row r="4751" spans="1:28" x14ac:dyDescent="0.3">
      <c r="A4751" t="s">
        <v>28</v>
      </c>
      <c r="B4751" t="s">
        <v>29</v>
      </c>
      <c r="C4751" t="s">
        <v>193</v>
      </c>
      <c r="D4751" t="s">
        <v>380</v>
      </c>
      <c r="E4751" t="s">
        <v>32</v>
      </c>
      <c r="F4751" t="s">
        <v>33</v>
      </c>
      <c r="G4751">
        <v>67</v>
      </c>
      <c r="H4751">
        <v>422652</v>
      </c>
      <c r="I4751" t="s">
        <v>58</v>
      </c>
      <c r="J4751" s="1">
        <v>44252</v>
      </c>
      <c r="K4751">
        <v>1100</v>
      </c>
      <c r="L4751" t="s">
        <v>19268</v>
      </c>
      <c r="M4751" t="s">
        <v>222</v>
      </c>
      <c r="N4751" t="s">
        <v>19269</v>
      </c>
      <c r="O4751">
        <f>1-168-903-5165</f>
        <v>-6235</v>
      </c>
      <c r="P4751" t="s">
        <v>39</v>
      </c>
      <c r="Q4751">
        <v>7</v>
      </c>
      <c r="R4751" t="s">
        <v>88</v>
      </c>
      <c r="S4751" t="s">
        <v>79</v>
      </c>
      <c r="T4751">
        <v>85219</v>
      </c>
      <c r="U4751" s="1">
        <v>45346</v>
      </c>
      <c r="V4751" t="s">
        <v>119</v>
      </c>
      <c r="W4751">
        <v>519297</v>
      </c>
      <c r="X4751" t="s">
        <v>19270</v>
      </c>
      <c r="Y4751">
        <v>722</v>
      </c>
      <c r="Z4751">
        <v>1369</v>
      </c>
      <c r="AA4751">
        <v>6</v>
      </c>
      <c r="AB4751" s="2" t="s">
        <v>19271</v>
      </c>
    </row>
    <row r="4752" spans="1:28" x14ac:dyDescent="0.3">
      <c r="A4752" t="s">
        <v>28</v>
      </c>
      <c r="B4752" t="s">
        <v>29</v>
      </c>
      <c r="C4752" t="s">
        <v>193</v>
      </c>
      <c r="D4752" t="s">
        <v>267</v>
      </c>
      <c r="E4752" t="s">
        <v>32</v>
      </c>
      <c r="F4752" t="s">
        <v>57</v>
      </c>
      <c r="G4752">
        <v>42</v>
      </c>
      <c r="H4752">
        <v>437482</v>
      </c>
      <c r="I4752" t="s">
        <v>58</v>
      </c>
      <c r="J4752" s="1">
        <v>44551</v>
      </c>
      <c r="K4752">
        <v>1000</v>
      </c>
      <c r="L4752" t="s">
        <v>19272</v>
      </c>
      <c r="M4752" t="s">
        <v>1058</v>
      </c>
      <c r="N4752" t="s">
        <v>19273</v>
      </c>
      <c r="O4752" t="s">
        <v>19274</v>
      </c>
      <c r="P4752" t="s">
        <v>71</v>
      </c>
      <c r="Q4752">
        <v>17</v>
      </c>
      <c r="R4752" t="s">
        <v>40</v>
      </c>
      <c r="S4752" t="s">
        <v>118</v>
      </c>
      <c r="T4752">
        <v>80814</v>
      </c>
      <c r="U4752" s="1">
        <v>45398</v>
      </c>
      <c r="V4752" t="s">
        <v>80</v>
      </c>
      <c r="W4752">
        <v>794625</v>
      </c>
      <c r="X4752" t="s">
        <v>19275</v>
      </c>
      <c r="Y4752">
        <v>886</v>
      </c>
      <c r="Z4752">
        <v>678</v>
      </c>
      <c r="AA4752">
        <v>2</v>
      </c>
      <c r="AB4752">
        <v>542.4</v>
      </c>
    </row>
    <row r="4753" spans="1:28" x14ac:dyDescent="0.3">
      <c r="A4753" t="s">
        <v>28</v>
      </c>
      <c r="B4753" t="s">
        <v>29</v>
      </c>
      <c r="C4753" t="s">
        <v>30</v>
      </c>
      <c r="D4753" t="s">
        <v>248</v>
      </c>
      <c r="E4753" t="s">
        <v>32</v>
      </c>
      <c r="F4753" t="s">
        <v>135</v>
      </c>
      <c r="G4753">
        <v>50</v>
      </c>
      <c r="H4753">
        <v>431185</v>
      </c>
      <c r="I4753" t="s">
        <v>34</v>
      </c>
      <c r="J4753" s="1">
        <v>45399</v>
      </c>
      <c r="K4753">
        <v>950</v>
      </c>
      <c r="L4753" t="s">
        <v>19276</v>
      </c>
      <c r="M4753" t="s">
        <v>123</v>
      </c>
      <c r="N4753" t="s">
        <v>19277</v>
      </c>
      <c r="O4753" t="s">
        <v>19278</v>
      </c>
      <c r="P4753" t="s">
        <v>71</v>
      </c>
      <c r="Q4753">
        <v>3</v>
      </c>
      <c r="R4753" t="s">
        <v>40</v>
      </c>
      <c r="S4753" t="s">
        <v>118</v>
      </c>
      <c r="T4753">
        <v>28193</v>
      </c>
      <c r="U4753" s="1">
        <v>45567</v>
      </c>
      <c r="V4753" t="s">
        <v>155</v>
      </c>
      <c r="W4753">
        <v>464599</v>
      </c>
      <c r="X4753" t="s">
        <v>19279</v>
      </c>
      <c r="Y4753">
        <v>722</v>
      </c>
      <c r="Z4753">
        <v>2517</v>
      </c>
      <c r="AA4753">
        <v>6</v>
      </c>
      <c r="AB4753">
        <v>6040.8</v>
      </c>
    </row>
    <row r="4754" spans="1:28" x14ac:dyDescent="0.3">
      <c r="A4754" t="s">
        <v>28</v>
      </c>
      <c r="B4754" t="s">
        <v>29</v>
      </c>
      <c r="C4754" t="s">
        <v>157</v>
      </c>
      <c r="D4754" t="s">
        <v>82</v>
      </c>
      <c r="E4754" t="s">
        <v>32</v>
      </c>
      <c r="F4754" t="s">
        <v>106</v>
      </c>
      <c r="G4754">
        <v>34</v>
      </c>
      <c r="H4754">
        <v>425879</v>
      </c>
      <c r="I4754" t="s">
        <v>34</v>
      </c>
      <c r="J4754" s="1">
        <v>44224</v>
      </c>
      <c r="K4754">
        <v>950</v>
      </c>
      <c r="L4754" t="s">
        <v>19280</v>
      </c>
      <c r="M4754" t="s">
        <v>654</v>
      </c>
      <c r="N4754" t="s">
        <v>19281</v>
      </c>
      <c r="O4754" t="s">
        <v>19282</v>
      </c>
      <c r="P4754" t="s">
        <v>87</v>
      </c>
      <c r="Q4754">
        <v>4</v>
      </c>
      <c r="R4754" t="s">
        <v>40</v>
      </c>
      <c r="S4754" t="s">
        <v>41</v>
      </c>
      <c r="T4754">
        <v>95265</v>
      </c>
      <c r="U4754" s="1">
        <v>45316</v>
      </c>
      <c r="V4754" t="s">
        <v>111</v>
      </c>
      <c r="W4754">
        <v>118930</v>
      </c>
      <c r="X4754" t="s">
        <v>19283</v>
      </c>
      <c r="Y4754">
        <v>204</v>
      </c>
      <c r="Z4754">
        <v>946</v>
      </c>
      <c r="AA4754">
        <v>1</v>
      </c>
      <c r="AB4754" s="2" t="s">
        <v>19284</v>
      </c>
    </row>
    <row r="4755" spans="1:28" x14ac:dyDescent="0.3">
      <c r="A4755" t="s">
        <v>28</v>
      </c>
      <c r="B4755" t="s">
        <v>29</v>
      </c>
      <c r="C4755" t="s">
        <v>30</v>
      </c>
      <c r="D4755" t="s">
        <v>349</v>
      </c>
      <c r="E4755" t="s">
        <v>46</v>
      </c>
      <c r="F4755" t="s">
        <v>106</v>
      </c>
      <c r="G4755">
        <v>86</v>
      </c>
      <c r="H4755">
        <v>424029</v>
      </c>
      <c r="I4755" t="s">
        <v>34</v>
      </c>
      <c r="J4755" s="1">
        <v>44841</v>
      </c>
      <c r="K4755">
        <v>1000</v>
      </c>
      <c r="L4755" t="s">
        <v>19285</v>
      </c>
      <c r="M4755" t="s">
        <v>293</v>
      </c>
      <c r="N4755" t="s">
        <v>19286</v>
      </c>
      <c r="O4755" t="s">
        <v>19287</v>
      </c>
      <c r="P4755" t="s">
        <v>87</v>
      </c>
      <c r="Q4755">
        <v>14</v>
      </c>
      <c r="R4755" t="s">
        <v>40</v>
      </c>
      <c r="S4755" t="s">
        <v>63</v>
      </c>
      <c r="T4755">
        <v>53374</v>
      </c>
      <c r="U4755" s="1">
        <v>45324</v>
      </c>
      <c r="V4755" t="s">
        <v>119</v>
      </c>
      <c r="W4755">
        <v>927682</v>
      </c>
      <c r="X4755" t="s">
        <v>19288</v>
      </c>
      <c r="Y4755">
        <v>519</v>
      </c>
      <c r="Z4755">
        <v>1124</v>
      </c>
      <c r="AA4755">
        <v>3</v>
      </c>
      <c r="AB4755" s="2" t="s">
        <v>17788</v>
      </c>
    </row>
    <row r="4756" spans="1:28" x14ac:dyDescent="0.3">
      <c r="A4756" t="s">
        <v>28</v>
      </c>
      <c r="B4756" t="s">
        <v>29</v>
      </c>
      <c r="C4756" t="s">
        <v>54</v>
      </c>
      <c r="D4756" t="s">
        <v>254</v>
      </c>
      <c r="E4756" t="s">
        <v>46</v>
      </c>
      <c r="F4756" t="s">
        <v>135</v>
      </c>
      <c r="G4756">
        <v>51</v>
      </c>
      <c r="H4756">
        <v>402940</v>
      </c>
      <c r="I4756" t="s">
        <v>34</v>
      </c>
      <c r="J4756" s="1">
        <v>44210</v>
      </c>
      <c r="K4756">
        <v>1100</v>
      </c>
      <c r="L4756" t="s">
        <v>19289</v>
      </c>
      <c r="M4756" t="s">
        <v>137</v>
      </c>
      <c r="N4756" t="s">
        <v>19290</v>
      </c>
      <c r="O4756" t="s">
        <v>19291</v>
      </c>
      <c r="P4756" t="s">
        <v>51</v>
      </c>
      <c r="Q4756">
        <v>6</v>
      </c>
      <c r="R4756" t="s">
        <v>40</v>
      </c>
      <c r="S4756" t="s">
        <v>41</v>
      </c>
      <c r="T4756">
        <v>94592</v>
      </c>
      <c r="U4756" s="1">
        <v>45303</v>
      </c>
      <c r="V4756" t="s">
        <v>111</v>
      </c>
      <c r="W4756">
        <v>850046</v>
      </c>
      <c r="X4756" t="s">
        <v>19292</v>
      </c>
      <c r="Y4756">
        <v>814</v>
      </c>
      <c r="Z4756">
        <v>1872</v>
      </c>
      <c r="AA4756">
        <v>6</v>
      </c>
      <c r="AB4756">
        <v>4492.8</v>
      </c>
    </row>
    <row r="4757" spans="1:28" x14ac:dyDescent="0.3">
      <c r="A4757" t="s">
        <v>28</v>
      </c>
      <c r="B4757" t="s">
        <v>29</v>
      </c>
      <c r="C4757" t="s">
        <v>66</v>
      </c>
      <c r="D4757" t="s">
        <v>98</v>
      </c>
      <c r="E4757" t="s">
        <v>32</v>
      </c>
      <c r="F4757" t="s">
        <v>57</v>
      </c>
      <c r="G4757">
        <v>74</v>
      </c>
      <c r="H4757">
        <v>403540</v>
      </c>
      <c r="I4757" t="s">
        <v>58</v>
      </c>
      <c r="J4757" s="1">
        <v>45303</v>
      </c>
      <c r="K4757">
        <v>1100</v>
      </c>
      <c r="L4757" t="s">
        <v>19293</v>
      </c>
      <c r="M4757" t="s">
        <v>1030</v>
      </c>
      <c r="N4757" t="s">
        <v>19294</v>
      </c>
      <c r="O4757">
        <f>1-306-334-7194</f>
        <v>-7833</v>
      </c>
      <c r="P4757" t="s">
        <v>71</v>
      </c>
      <c r="Q4757">
        <v>15</v>
      </c>
      <c r="R4757" t="s">
        <v>40</v>
      </c>
      <c r="S4757" t="s">
        <v>118</v>
      </c>
      <c r="T4757">
        <v>92791</v>
      </c>
      <c r="U4757" s="1">
        <v>45498</v>
      </c>
      <c r="V4757" t="s">
        <v>126</v>
      </c>
      <c r="W4757">
        <v>488688</v>
      </c>
      <c r="X4757" t="s">
        <v>19295</v>
      </c>
      <c r="Y4757">
        <v>549</v>
      </c>
      <c r="Z4757">
        <v>2890</v>
      </c>
      <c r="AA4757">
        <v>3</v>
      </c>
      <c r="AB4757">
        <v>3468</v>
      </c>
    </row>
    <row r="4758" spans="1:28" x14ac:dyDescent="0.3">
      <c r="A4758" t="s">
        <v>28</v>
      </c>
      <c r="B4758" t="s">
        <v>29</v>
      </c>
      <c r="C4758" t="s">
        <v>30</v>
      </c>
      <c r="D4758" t="s">
        <v>170</v>
      </c>
      <c r="E4758" t="s">
        <v>32</v>
      </c>
      <c r="F4758" t="s">
        <v>33</v>
      </c>
      <c r="G4758">
        <v>40</v>
      </c>
      <c r="H4758">
        <v>410616</v>
      </c>
      <c r="I4758" t="s">
        <v>58</v>
      </c>
      <c r="J4758" s="1">
        <v>44618</v>
      </c>
      <c r="K4758">
        <v>1300</v>
      </c>
      <c r="L4758" t="s">
        <v>19296</v>
      </c>
      <c r="M4758" t="s">
        <v>137</v>
      </c>
      <c r="N4758" t="s">
        <v>19297</v>
      </c>
      <c r="O4758" s="2" t="s">
        <v>19298</v>
      </c>
      <c r="P4758" t="s">
        <v>87</v>
      </c>
      <c r="Q4758">
        <v>9</v>
      </c>
      <c r="R4758" t="s">
        <v>40</v>
      </c>
      <c r="S4758" t="s">
        <v>118</v>
      </c>
      <c r="T4758">
        <v>34897</v>
      </c>
      <c r="U4758" s="1">
        <v>45298</v>
      </c>
      <c r="V4758" t="s">
        <v>111</v>
      </c>
      <c r="W4758">
        <v>319753</v>
      </c>
      <c r="X4758" t="s">
        <v>19299</v>
      </c>
      <c r="Y4758">
        <v>376</v>
      </c>
      <c r="Z4758">
        <v>1630</v>
      </c>
      <c r="AA4758">
        <v>2</v>
      </c>
      <c r="AB4758">
        <v>1304</v>
      </c>
    </row>
    <row r="4759" spans="1:28" x14ac:dyDescent="0.3">
      <c r="A4759" t="s">
        <v>28</v>
      </c>
      <c r="B4759" t="s">
        <v>29</v>
      </c>
      <c r="C4759" t="s">
        <v>157</v>
      </c>
      <c r="D4759" t="s">
        <v>421</v>
      </c>
      <c r="E4759" t="s">
        <v>32</v>
      </c>
      <c r="F4759" t="s">
        <v>355</v>
      </c>
      <c r="G4759">
        <v>92</v>
      </c>
      <c r="H4759">
        <v>411473</v>
      </c>
      <c r="I4759" t="s">
        <v>58</v>
      </c>
      <c r="J4759" s="1">
        <v>44239</v>
      </c>
      <c r="K4759">
        <v>800</v>
      </c>
      <c r="L4759" t="s">
        <v>19300</v>
      </c>
      <c r="M4759" t="s">
        <v>487</v>
      </c>
      <c r="N4759" t="s">
        <v>19301</v>
      </c>
      <c r="O4759">
        <f>1-9-322-7750</f>
        <v>-8080</v>
      </c>
      <c r="P4759" t="s">
        <v>71</v>
      </c>
      <c r="Q4759">
        <v>7</v>
      </c>
      <c r="R4759" t="s">
        <v>88</v>
      </c>
      <c r="S4759" t="s">
        <v>63</v>
      </c>
      <c r="T4759">
        <v>69319</v>
      </c>
      <c r="U4759" s="1">
        <v>45615</v>
      </c>
      <c r="V4759" t="s">
        <v>42</v>
      </c>
      <c r="W4759">
        <v>602386</v>
      </c>
      <c r="X4759" t="s">
        <v>19302</v>
      </c>
      <c r="Y4759">
        <v>227</v>
      </c>
      <c r="Z4759">
        <v>1455</v>
      </c>
      <c r="AA4759">
        <v>5</v>
      </c>
      <c r="AB4759">
        <v>2910</v>
      </c>
    </row>
    <row r="4760" spans="1:28" x14ac:dyDescent="0.3">
      <c r="A4760" t="s">
        <v>28</v>
      </c>
      <c r="B4760" t="s">
        <v>29</v>
      </c>
      <c r="C4760" t="s">
        <v>193</v>
      </c>
      <c r="D4760" t="s">
        <v>611</v>
      </c>
      <c r="E4760" t="s">
        <v>46</v>
      </c>
      <c r="F4760" t="s">
        <v>106</v>
      </c>
      <c r="G4760">
        <v>3</v>
      </c>
      <c r="H4760">
        <v>435420</v>
      </c>
      <c r="I4760" t="s">
        <v>34</v>
      </c>
      <c r="J4760" s="1">
        <v>44653</v>
      </c>
      <c r="K4760">
        <v>1400</v>
      </c>
      <c r="L4760" t="s">
        <v>19303</v>
      </c>
      <c r="M4760" t="s">
        <v>423</v>
      </c>
      <c r="N4760" t="s">
        <v>19304</v>
      </c>
      <c r="O4760" t="s">
        <v>19305</v>
      </c>
      <c r="P4760" t="s">
        <v>87</v>
      </c>
      <c r="Q4760">
        <v>17</v>
      </c>
      <c r="R4760" t="s">
        <v>88</v>
      </c>
      <c r="S4760" t="s">
        <v>118</v>
      </c>
      <c r="T4760">
        <v>44866</v>
      </c>
      <c r="U4760" s="1">
        <v>45354</v>
      </c>
      <c r="V4760" t="s">
        <v>72</v>
      </c>
      <c r="W4760">
        <v>450021</v>
      </c>
      <c r="X4760" t="s">
        <v>19306</v>
      </c>
      <c r="Y4760">
        <v>786</v>
      </c>
      <c r="Z4760">
        <v>1898</v>
      </c>
      <c r="AA4760">
        <v>3</v>
      </c>
      <c r="AB4760">
        <v>2277.6</v>
      </c>
    </row>
    <row r="4761" spans="1:28" x14ac:dyDescent="0.3">
      <c r="A4761" t="s">
        <v>28</v>
      </c>
      <c r="B4761" t="s">
        <v>29</v>
      </c>
      <c r="C4761" t="s">
        <v>148</v>
      </c>
      <c r="D4761" t="s">
        <v>149</v>
      </c>
      <c r="E4761" t="s">
        <v>56</v>
      </c>
      <c r="F4761" t="s">
        <v>135</v>
      </c>
      <c r="G4761">
        <v>30</v>
      </c>
      <c r="H4761">
        <v>432146</v>
      </c>
      <c r="I4761" t="s">
        <v>58</v>
      </c>
      <c r="J4761" s="1">
        <v>44617</v>
      </c>
      <c r="K4761">
        <v>1300</v>
      </c>
      <c r="L4761" t="s">
        <v>19307</v>
      </c>
      <c r="M4761" t="s">
        <v>361</v>
      </c>
      <c r="N4761" t="s">
        <v>19308</v>
      </c>
      <c r="O4761" t="s">
        <v>19309</v>
      </c>
      <c r="P4761" t="s">
        <v>87</v>
      </c>
      <c r="Q4761">
        <v>6</v>
      </c>
      <c r="R4761" t="s">
        <v>88</v>
      </c>
      <c r="S4761" t="s">
        <v>118</v>
      </c>
      <c r="T4761">
        <v>75964</v>
      </c>
      <c r="U4761" s="1">
        <v>45422</v>
      </c>
      <c r="V4761" t="s">
        <v>140</v>
      </c>
      <c r="W4761">
        <v>473630</v>
      </c>
      <c r="X4761" t="s">
        <v>19310</v>
      </c>
      <c r="Y4761">
        <v>893</v>
      </c>
      <c r="Z4761">
        <v>603</v>
      </c>
      <c r="AA4761">
        <v>3</v>
      </c>
      <c r="AB4761">
        <v>723.6</v>
      </c>
    </row>
    <row r="4762" spans="1:28" x14ac:dyDescent="0.3">
      <c r="A4762" t="s">
        <v>28</v>
      </c>
      <c r="B4762" t="s">
        <v>29</v>
      </c>
      <c r="C4762" t="s">
        <v>44</v>
      </c>
      <c r="D4762" t="s">
        <v>31</v>
      </c>
      <c r="E4762" t="s">
        <v>56</v>
      </c>
      <c r="F4762" t="s">
        <v>175</v>
      </c>
      <c r="G4762">
        <v>26</v>
      </c>
      <c r="H4762">
        <v>428932</v>
      </c>
      <c r="I4762" t="s">
        <v>34</v>
      </c>
      <c r="J4762" s="1">
        <v>44680</v>
      </c>
      <c r="K4762">
        <v>950</v>
      </c>
      <c r="L4762" t="s">
        <v>19311</v>
      </c>
      <c r="M4762" t="s">
        <v>222</v>
      </c>
      <c r="N4762" t="s">
        <v>19312</v>
      </c>
      <c r="O4762" t="s">
        <v>19313</v>
      </c>
      <c r="P4762" t="s">
        <v>51</v>
      </c>
      <c r="Q4762">
        <v>15</v>
      </c>
      <c r="R4762" t="s">
        <v>88</v>
      </c>
      <c r="S4762" t="s">
        <v>63</v>
      </c>
      <c r="T4762">
        <v>58701</v>
      </c>
      <c r="U4762" s="1">
        <v>45443</v>
      </c>
      <c r="V4762" t="s">
        <v>140</v>
      </c>
      <c r="W4762">
        <v>308335</v>
      </c>
      <c r="X4762" t="s">
        <v>19314</v>
      </c>
      <c r="Y4762">
        <v>471</v>
      </c>
      <c r="Z4762">
        <v>635</v>
      </c>
      <c r="AA4762">
        <v>4</v>
      </c>
      <c r="AB4762">
        <v>1016</v>
      </c>
    </row>
    <row r="4763" spans="1:28" x14ac:dyDescent="0.3">
      <c r="A4763" t="s">
        <v>28</v>
      </c>
      <c r="B4763" t="s">
        <v>29</v>
      </c>
      <c r="C4763" t="s">
        <v>157</v>
      </c>
      <c r="D4763" t="s">
        <v>98</v>
      </c>
      <c r="E4763" t="s">
        <v>32</v>
      </c>
      <c r="F4763" t="s">
        <v>99</v>
      </c>
      <c r="G4763">
        <v>48</v>
      </c>
      <c r="H4763">
        <v>438096</v>
      </c>
      <c r="I4763" t="s">
        <v>58</v>
      </c>
      <c r="J4763" s="1">
        <v>43918</v>
      </c>
      <c r="K4763">
        <v>1000</v>
      </c>
      <c r="L4763" t="s">
        <v>19315</v>
      </c>
      <c r="M4763" t="s">
        <v>680</v>
      </c>
      <c r="N4763" t="s">
        <v>19316</v>
      </c>
      <c r="O4763" t="s">
        <v>19317</v>
      </c>
      <c r="P4763" t="s">
        <v>39</v>
      </c>
      <c r="Q4763">
        <v>5</v>
      </c>
      <c r="R4763" t="s">
        <v>40</v>
      </c>
      <c r="S4763" t="s">
        <v>63</v>
      </c>
      <c r="T4763">
        <v>89041</v>
      </c>
      <c r="U4763" s="1">
        <v>45556</v>
      </c>
      <c r="V4763" t="s">
        <v>180</v>
      </c>
      <c r="W4763">
        <v>399810</v>
      </c>
      <c r="X4763" t="s">
        <v>19318</v>
      </c>
      <c r="Y4763">
        <v>655</v>
      </c>
      <c r="Z4763">
        <v>2893</v>
      </c>
      <c r="AA4763">
        <v>1</v>
      </c>
      <c r="AB4763">
        <v>1157.2</v>
      </c>
    </row>
    <row r="4764" spans="1:28" x14ac:dyDescent="0.3">
      <c r="A4764" t="s">
        <v>28</v>
      </c>
      <c r="B4764" t="s">
        <v>29</v>
      </c>
      <c r="C4764" t="s">
        <v>30</v>
      </c>
      <c r="D4764" t="s">
        <v>142</v>
      </c>
      <c r="E4764" t="s">
        <v>46</v>
      </c>
      <c r="F4764" t="s">
        <v>83</v>
      </c>
      <c r="G4764">
        <v>82</v>
      </c>
      <c r="H4764">
        <v>407946</v>
      </c>
      <c r="I4764" t="s">
        <v>34</v>
      </c>
      <c r="J4764" s="1">
        <v>43980</v>
      </c>
      <c r="K4764">
        <v>1000</v>
      </c>
      <c r="L4764" t="s">
        <v>19319</v>
      </c>
      <c r="M4764" t="s">
        <v>172</v>
      </c>
      <c r="N4764" t="s">
        <v>19320</v>
      </c>
      <c r="O4764" t="s">
        <v>19321</v>
      </c>
      <c r="P4764" t="s">
        <v>87</v>
      </c>
      <c r="Q4764">
        <v>4</v>
      </c>
      <c r="R4764" t="s">
        <v>40</v>
      </c>
      <c r="S4764" t="s">
        <v>41</v>
      </c>
      <c r="T4764">
        <v>83014</v>
      </c>
      <c r="U4764" s="1">
        <v>45547</v>
      </c>
      <c r="V4764" t="s">
        <v>180</v>
      </c>
      <c r="W4764">
        <v>101301</v>
      </c>
      <c r="X4764" t="s">
        <v>19322</v>
      </c>
      <c r="Y4764">
        <v>433</v>
      </c>
      <c r="Z4764">
        <v>2703</v>
      </c>
      <c r="AA4764">
        <v>5</v>
      </c>
      <c r="AB4764">
        <v>5406</v>
      </c>
    </row>
    <row r="4765" spans="1:28" x14ac:dyDescent="0.3">
      <c r="A4765" t="s">
        <v>28</v>
      </c>
      <c r="B4765" t="s">
        <v>29</v>
      </c>
      <c r="C4765" t="s">
        <v>54</v>
      </c>
      <c r="D4765" t="s">
        <v>134</v>
      </c>
      <c r="E4765" t="s">
        <v>56</v>
      </c>
      <c r="F4765" t="s">
        <v>355</v>
      </c>
      <c r="G4765">
        <v>43</v>
      </c>
      <c r="H4765">
        <v>412942</v>
      </c>
      <c r="I4765" t="s">
        <v>34</v>
      </c>
      <c r="J4765" s="1">
        <v>45012</v>
      </c>
      <c r="K4765">
        <v>1200</v>
      </c>
      <c r="L4765" t="s">
        <v>18729</v>
      </c>
      <c r="M4765" t="s">
        <v>137</v>
      </c>
      <c r="N4765" t="s">
        <v>19323</v>
      </c>
      <c r="O4765" t="s">
        <v>19324</v>
      </c>
      <c r="P4765" t="s">
        <v>39</v>
      </c>
      <c r="Q4765">
        <v>16</v>
      </c>
      <c r="R4765" t="s">
        <v>88</v>
      </c>
      <c r="S4765" t="s">
        <v>118</v>
      </c>
      <c r="T4765">
        <v>90227</v>
      </c>
      <c r="U4765" s="1">
        <v>45416</v>
      </c>
      <c r="V4765" t="s">
        <v>140</v>
      </c>
      <c r="W4765">
        <v>401124</v>
      </c>
      <c r="X4765" t="s">
        <v>19325</v>
      </c>
      <c r="Y4765">
        <v>613</v>
      </c>
      <c r="Z4765">
        <v>2441</v>
      </c>
      <c r="AA4765">
        <v>7</v>
      </c>
      <c r="AB4765">
        <v>6834.8</v>
      </c>
    </row>
    <row r="4766" spans="1:28" x14ac:dyDescent="0.3">
      <c r="A4766" t="s">
        <v>28</v>
      </c>
      <c r="B4766" t="s">
        <v>29</v>
      </c>
      <c r="C4766" t="s">
        <v>66</v>
      </c>
      <c r="D4766" t="s">
        <v>237</v>
      </c>
      <c r="E4766" t="s">
        <v>32</v>
      </c>
      <c r="F4766" t="s">
        <v>57</v>
      </c>
      <c r="G4766">
        <v>33</v>
      </c>
      <c r="H4766">
        <v>429548</v>
      </c>
      <c r="I4766" t="s">
        <v>58</v>
      </c>
      <c r="J4766" s="1">
        <v>44327</v>
      </c>
      <c r="K4766">
        <v>1200</v>
      </c>
      <c r="L4766" t="s">
        <v>19326</v>
      </c>
      <c r="M4766" t="s">
        <v>152</v>
      </c>
      <c r="N4766" t="s">
        <v>19327</v>
      </c>
      <c r="O4766" t="s">
        <v>19328</v>
      </c>
      <c r="P4766" t="s">
        <v>87</v>
      </c>
      <c r="Q4766">
        <v>17</v>
      </c>
      <c r="R4766" t="s">
        <v>40</v>
      </c>
      <c r="S4766" t="s">
        <v>41</v>
      </c>
      <c r="T4766">
        <v>87642</v>
      </c>
      <c r="U4766" s="1">
        <v>45479</v>
      </c>
      <c r="V4766" t="s">
        <v>126</v>
      </c>
      <c r="W4766">
        <v>209155</v>
      </c>
      <c r="X4766" t="s">
        <v>19329</v>
      </c>
      <c r="Y4766">
        <v>838</v>
      </c>
      <c r="Z4766">
        <v>2627</v>
      </c>
      <c r="AA4766">
        <v>5</v>
      </c>
      <c r="AB4766">
        <v>5254</v>
      </c>
    </row>
    <row r="4767" spans="1:28" x14ac:dyDescent="0.3">
      <c r="A4767" t="s">
        <v>28</v>
      </c>
      <c r="B4767" t="s">
        <v>29</v>
      </c>
      <c r="C4767" t="s">
        <v>66</v>
      </c>
      <c r="D4767" t="s">
        <v>611</v>
      </c>
      <c r="E4767" t="s">
        <v>46</v>
      </c>
      <c r="F4767" t="s">
        <v>355</v>
      </c>
      <c r="G4767">
        <v>47</v>
      </c>
      <c r="H4767">
        <v>432538</v>
      </c>
      <c r="I4767" t="s">
        <v>34</v>
      </c>
      <c r="J4767" s="1">
        <v>44828</v>
      </c>
      <c r="K4767">
        <v>1400</v>
      </c>
      <c r="L4767" t="s">
        <v>19330</v>
      </c>
      <c r="M4767" t="s">
        <v>1017</v>
      </c>
      <c r="N4767" t="s">
        <v>19331</v>
      </c>
      <c r="O4767" t="s">
        <v>19332</v>
      </c>
      <c r="P4767" t="s">
        <v>51</v>
      </c>
      <c r="Q4767">
        <v>13</v>
      </c>
      <c r="R4767" t="s">
        <v>88</v>
      </c>
      <c r="S4767" t="s">
        <v>63</v>
      </c>
      <c r="T4767">
        <v>61319</v>
      </c>
      <c r="U4767" s="1">
        <v>45554</v>
      </c>
      <c r="V4767" t="s">
        <v>180</v>
      </c>
      <c r="W4767">
        <v>535880</v>
      </c>
      <c r="X4767" t="s">
        <v>19333</v>
      </c>
      <c r="Y4767">
        <v>596</v>
      </c>
      <c r="Z4767">
        <v>2912</v>
      </c>
      <c r="AA4767">
        <v>8</v>
      </c>
      <c r="AB4767">
        <v>9318.4</v>
      </c>
    </row>
    <row r="4768" spans="1:28" x14ac:dyDescent="0.3">
      <c r="A4768" t="s">
        <v>28</v>
      </c>
      <c r="B4768" t="s">
        <v>29</v>
      </c>
      <c r="C4768" t="s">
        <v>54</v>
      </c>
      <c r="D4768" t="s">
        <v>45</v>
      </c>
      <c r="E4768" t="s">
        <v>32</v>
      </c>
      <c r="F4768" t="s">
        <v>150</v>
      </c>
      <c r="G4768">
        <v>10</v>
      </c>
      <c r="H4768">
        <v>429432</v>
      </c>
      <c r="I4768" t="s">
        <v>34</v>
      </c>
      <c r="J4768" s="1">
        <v>44198</v>
      </c>
      <c r="K4768">
        <v>950</v>
      </c>
      <c r="L4768" t="s">
        <v>19334</v>
      </c>
      <c r="M4768" t="s">
        <v>293</v>
      </c>
      <c r="N4768" t="s">
        <v>19335</v>
      </c>
      <c r="O4768">
        <f>1-916-450-4018</f>
        <v>-5383</v>
      </c>
      <c r="P4768" t="s">
        <v>51</v>
      </c>
      <c r="Q4768">
        <v>3</v>
      </c>
      <c r="R4768" t="s">
        <v>88</v>
      </c>
      <c r="S4768" t="s">
        <v>118</v>
      </c>
      <c r="T4768">
        <v>57883</v>
      </c>
      <c r="U4768" s="1">
        <v>45451</v>
      </c>
      <c r="V4768" t="s">
        <v>52</v>
      </c>
      <c r="W4768">
        <v>575491</v>
      </c>
      <c r="X4768" t="s">
        <v>19336</v>
      </c>
      <c r="Y4768">
        <v>663</v>
      </c>
      <c r="Z4768">
        <v>2649</v>
      </c>
      <c r="AA4768">
        <v>4</v>
      </c>
      <c r="AB4768" s="2" t="s">
        <v>19101</v>
      </c>
    </row>
    <row r="4769" spans="1:28" x14ac:dyDescent="0.3">
      <c r="A4769" t="s">
        <v>28</v>
      </c>
      <c r="B4769" t="s">
        <v>29</v>
      </c>
      <c r="C4769" t="s">
        <v>66</v>
      </c>
      <c r="D4769" t="s">
        <v>74</v>
      </c>
      <c r="E4769" t="s">
        <v>56</v>
      </c>
      <c r="F4769" t="s">
        <v>99</v>
      </c>
      <c r="G4769">
        <v>17</v>
      </c>
      <c r="H4769">
        <v>437927</v>
      </c>
      <c r="I4769" t="s">
        <v>34</v>
      </c>
      <c r="J4769" s="1">
        <v>44279</v>
      </c>
      <c r="K4769">
        <v>950</v>
      </c>
      <c r="L4769" t="s">
        <v>19337</v>
      </c>
      <c r="M4769" t="s">
        <v>1212</v>
      </c>
      <c r="N4769" t="s">
        <v>19338</v>
      </c>
      <c r="O4769" t="s">
        <v>19339</v>
      </c>
      <c r="P4769" t="s">
        <v>39</v>
      </c>
      <c r="Q4769">
        <v>5</v>
      </c>
      <c r="R4769" t="s">
        <v>88</v>
      </c>
      <c r="S4769" t="s">
        <v>118</v>
      </c>
      <c r="T4769">
        <v>22299</v>
      </c>
      <c r="U4769" s="1">
        <v>45512</v>
      </c>
      <c r="V4769" t="s">
        <v>64</v>
      </c>
      <c r="W4769">
        <v>939483</v>
      </c>
      <c r="X4769" t="s">
        <v>19340</v>
      </c>
      <c r="Y4769">
        <v>370</v>
      </c>
      <c r="Z4769">
        <v>1537</v>
      </c>
      <c r="AA4769">
        <v>5</v>
      </c>
      <c r="AB4769">
        <v>3074</v>
      </c>
    </row>
    <row r="4770" spans="1:28" x14ac:dyDescent="0.3">
      <c r="A4770" t="s">
        <v>28</v>
      </c>
      <c r="B4770" t="s">
        <v>29</v>
      </c>
      <c r="C4770" t="s">
        <v>54</v>
      </c>
      <c r="D4770" t="s">
        <v>254</v>
      </c>
      <c r="E4770" t="s">
        <v>56</v>
      </c>
      <c r="F4770" t="s">
        <v>135</v>
      </c>
      <c r="G4770">
        <v>52</v>
      </c>
      <c r="H4770">
        <v>412205</v>
      </c>
      <c r="I4770" t="s">
        <v>58</v>
      </c>
      <c r="J4770" s="1">
        <v>45603</v>
      </c>
      <c r="K4770">
        <v>1400</v>
      </c>
      <c r="L4770" t="s">
        <v>13017</v>
      </c>
      <c r="M4770" t="s">
        <v>2124</v>
      </c>
      <c r="N4770" t="s">
        <v>19341</v>
      </c>
      <c r="O4770">
        <v>4949994648</v>
      </c>
      <c r="P4770" t="s">
        <v>39</v>
      </c>
      <c r="Q4770">
        <v>7</v>
      </c>
      <c r="R4770" t="s">
        <v>88</v>
      </c>
      <c r="S4770" t="s">
        <v>41</v>
      </c>
      <c r="T4770">
        <v>78410</v>
      </c>
      <c r="U4770" s="1">
        <v>45344</v>
      </c>
      <c r="V4770" t="s">
        <v>119</v>
      </c>
      <c r="W4770">
        <v>412084</v>
      </c>
      <c r="X4770" t="s">
        <v>19342</v>
      </c>
      <c r="Y4770">
        <v>234</v>
      </c>
      <c r="Z4770">
        <v>599</v>
      </c>
      <c r="AA4770">
        <v>8</v>
      </c>
      <c r="AB4770" s="2" t="s">
        <v>8453</v>
      </c>
    </row>
    <row r="4771" spans="1:28" x14ac:dyDescent="0.3">
      <c r="A4771" t="s">
        <v>28</v>
      </c>
      <c r="B4771" t="s">
        <v>29</v>
      </c>
      <c r="C4771" t="s">
        <v>44</v>
      </c>
      <c r="D4771" t="s">
        <v>134</v>
      </c>
      <c r="E4771" t="s">
        <v>32</v>
      </c>
      <c r="F4771" t="s">
        <v>106</v>
      </c>
      <c r="G4771">
        <v>89</v>
      </c>
      <c r="H4771">
        <v>415787</v>
      </c>
      <c r="I4771" t="s">
        <v>58</v>
      </c>
      <c r="J4771" s="1">
        <v>45010</v>
      </c>
      <c r="K4771">
        <v>1400</v>
      </c>
      <c r="L4771" t="s">
        <v>19343</v>
      </c>
      <c r="M4771" t="s">
        <v>366</v>
      </c>
      <c r="N4771" t="s">
        <v>19344</v>
      </c>
      <c r="O4771" t="s">
        <v>19345</v>
      </c>
      <c r="P4771" t="s">
        <v>71</v>
      </c>
      <c r="Q4771">
        <v>15</v>
      </c>
      <c r="R4771" t="s">
        <v>88</v>
      </c>
      <c r="S4771" t="s">
        <v>79</v>
      </c>
      <c r="T4771">
        <v>14880</v>
      </c>
      <c r="U4771" s="1">
        <v>45486</v>
      </c>
      <c r="V4771" t="s">
        <v>126</v>
      </c>
      <c r="W4771">
        <v>863013</v>
      </c>
      <c r="X4771" t="s">
        <v>19346</v>
      </c>
      <c r="Y4771">
        <v>697</v>
      </c>
      <c r="Z4771">
        <v>1456</v>
      </c>
      <c r="AA4771">
        <v>6</v>
      </c>
      <c r="AB4771">
        <v>3494.4</v>
      </c>
    </row>
    <row r="4772" spans="1:28" x14ac:dyDescent="0.3">
      <c r="A4772" t="s">
        <v>28</v>
      </c>
      <c r="B4772" t="s">
        <v>29</v>
      </c>
      <c r="C4772" t="s">
        <v>54</v>
      </c>
      <c r="D4772" t="s">
        <v>349</v>
      </c>
      <c r="E4772" t="s">
        <v>56</v>
      </c>
      <c r="F4772" t="s">
        <v>355</v>
      </c>
      <c r="G4772">
        <v>99</v>
      </c>
      <c r="H4772">
        <v>422377</v>
      </c>
      <c r="I4772" t="s">
        <v>58</v>
      </c>
      <c r="J4772" s="1">
        <v>44549</v>
      </c>
      <c r="K4772">
        <v>1400</v>
      </c>
      <c r="L4772" t="s">
        <v>19347</v>
      </c>
      <c r="M4772" t="s">
        <v>506</v>
      </c>
      <c r="N4772" t="s">
        <v>19348</v>
      </c>
      <c r="O4772" t="s">
        <v>19349</v>
      </c>
      <c r="P4772" t="s">
        <v>87</v>
      </c>
      <c r="Q4772">
        <v>7</v>
      </c>
      <c r="R4772" t="s">
        <v>40</v>
      </c>
      <c r="S4772" t="s">
        <v>41</v>
      </c>
      <c r="T4772">
        <v>86991</v>
      </c>
      <c r="U4772" s="1">
        <v>45407</v>
      </c>
      <c r="V4772" t="s">
        <v>80</v>
      </c>
      <c r="W4772">
        <v>318223</v>
      </c>
      <c r="X4772" t="s">
        <v>19350</v>
      </c>
      <c r="Y4772">
        <v>562</v>
      </c>
      <c r="Z4772">
        <v>2296</v>
      </c>
      <c r="AA4772">
        <v>3</v>
      </c>
      <c r="AB4772" s="2" t="s">
        <v>19351</v>
      </c>
    </row>
    <row r="4773" spans="1:28" x14ac:dyDescent="0.3">
      <c r="A4773" t="s">
        <v>28</v>
      </c>
      <c r="B4773" t="s">
        <v>29</v>
      </c>
      <c r="C4773" t="s">
        <v>193</v>
      </c>
      <c r="D4773" t="s">
        <v>349</v>
      </c>
      <c r="E4773" t="s">
        <v>56</v>
      </c>
      <c r="F4773" t="s">
        <v>150</v>
      </c>
      <c r="G4773">
        <v>48</v>
      </c>
      <c r="H4773">
        <v>411039</v>
      </c>
      <c r="I4773" t="s">
        <v>34</v>
      </c>
      <c r="J4773" s="1">
        <v>43996</v>
      </c>
      <c r="K4773">
        <v>1400</v>
      </c>
      <c r="L4773" t="s">
        <v>14749</v>
      </c>
      <c r="M4773" t="s">
        <v>159</v>
      </c>
      <c r="N4773" t="s">
        <v>19352</v>
      </c>
      <c r="O4773" t="s">
        <v>19353</v>
      </c>
      <c r="P4773" t="s">
        <v>87</v>
      </c>
      <c r="Q4773">
        <v>17</v>
      </c>
      <c r="R4773" t="s">
        <v>88</v>
      </c>
      <c r="S4773" t="s">
        <v>41</v>
      </c>
      <c r="T4773">
        <v>36342</v>
      </c>
      <c r="U4773" s="1">
        <v>45382</v>
      </c>
      <c r="V4773" t="s">
        <v>72</v>
      </c>
      <c r="W4773">
        <v>464916</v>
      </c>
      <c r="X4773" t="s">
        <v>19354</v>
      </c>
      <c r="Y4773">
        <v>345</v>
      </c>
      <c r="Z4773">
        <v>2820</v>
      </c>
      <c r="AA4773">
        <v>1</v>
      </c>
      <c r="AB4773">
        <v>1128</v>
      </c>
    </row>
    <row r="4774" spans="1:28" x14ac:dyDescent="0.3">
      <c r="A4774" t="s">
        <v>28</v>
      </c>
      <c r="B4774" t="s">
        <v>29</v>
      </c>
      <c r="C4774" t="s">
        <v>148</v>
      </c>
      <c r="D4774" t="s">
        <v>187</v>
      </c>
      <c r="E4774" t="s">
        <v>46</v>
      </c>
      <c r="F4774" t="s">
        <v>83</v>
      </c>
      <c r="G4774">
        <v>18</v>
      </c>
      <c r="H4774">
        <v>422828</v>
      </c>
      <c r="I4774" t="s">
        <v>58</v>
      </c>
      <c r="J4774" s="1">
        <v>45628</v>
      </c>
      <c r="K4774">
        <v>1400</v>
      </c>
      <c r="L4774" t="s">
        <v>19355</v>
      </c>
      <c r="M4774" t="s">
        <v>747</v>
      </c>
      <c r="N4774" t="s">
        <v>19356</v>
      </c>
      <c r="O4774" t="s">
        <v>19357</v>
      </c>
      <c r="P4774" t="s">
        <v>87</v>
      </c>
      <c r="Q4774">
        <v>4</v>
      </c>
      <c r="R4774" t="s">
        <v>40</v>
      </c>
      <c r="S4774" t="s">
        <v>41</v>
      </c>
      <c r="T4774">
        <v>68212</v>
      </c>
      <c r="U4774" s="1">
        <v>45567</v>
      </c>
      <c r="V4774" t="s">
        <v>155</v>
      </c>
      <c r="W4774">
        <v>390533</v>
      </c>
      <c r="X4774" t="s">
        <v>19358</v>
      </c>
      <c r="Y4774">
        <v>238</v>
      </c>
      <c r="Z4774">
        <v>2278</v>
      </c>
      <c r="AA4774">
        <v>6</v>
      </c>
      <c r="AB4774" s="2" t="s">
        <v>841</v>
      </c>
    </row>
    <row r="4775" spans="1:28" x14ac:dyDescent="0.3">
      <c r="A4775" t="s">
        <v>28</v>
      </c>
      <c r="B4775" t="s">
        <v>29</v>
      </c>
      <c r="C4775" t="s">
        <v>157</v>
      </c>
      <c r="D4775" t="s">
        <v>187</v>
      </c>
      <c r="E4775" t="s">
        <v>46</v>
      </c>
      <c r="F4775" t="s">
        <v>99</v>
      </c>
      <c r="G4775">
        <v>48</v>
      </c>
      <c r="H4775">
        <v>405319</v>
      </c>
      <c r="I4775" t="s">
        <v>34</v>
      </c>
      <c r="J4775" s="1">
        <v>44593</v>
      </c>
      <c r="K4775">
        <v>800</v>
      </c>
      <c r="L4775" t="s">
        <v>19359</v>
      </c>
      <c r="M4775" t="s">
        <v>244</v>
      </c>
      <c r="N4775" t="s">
        <v>19360</v>
      </c>
      <c r="O4775" t="s">
        <v>19361</v>
      </c>
      <c r="P4775" t="s">
        <v>87</v>
      </c>
      <c r="Q4775">
        <v>6</v>
      </c>
      <c r="R4775" t="s">
        <v>88</v>
      </c>
      <c r="S4775" t="s">
        <v>118</v>
      </c>
      <c r="T4775">
        <v>21321</v>
      </c>
      <c r="U4775" s="1">
        <v>45529</v>
      </c>
      <c r="V4775" t="s">
        <v>64</v>
      </c>
      <c r="W4775">
        <v>620535</v>
      </c>
      <c r="X4775" t="s">
        <v>19362</v>
      </c>
      <c r="Y4775">
        <v>501</v>
      </c>
      <c r="Z4775">
        <v>2383</v>
      </c>
      <c r="AA4775">
        <v>5</v>
      </c>
      <c r="AB4775">
        <v>4766</v>
      </c>
    </row>
    <row r="4776" spans="1:28" x14ac:dyDescent="0.3">
      <c r="A4776" t="s">
        <v>28</v>
      </c>
      <c r="B4776" t="s">
        <v>29</v>
      </c>
      <c r="C4776" t="s">
        <v>157</v>
      </c>
      <c r="D4776" t="s">
        <v>274</v>
      </c>
      <c r="E4776" t="s">
        <v>46</v>
      </c>
      <c r="F4776" t="s">
        <v>355</v>
      </c>
      <c r="G4776">
        <v>27</v>
      </c>
      <c r="H4776">
        <v>414739</v>
      </c>
      <c r="I4776" t="s">
        <v>34</v>
      </c>
      <c r="J4776" s="1">
        <v>45433</v>
      </c>
      <c r="K4776">
        <v>1000</v>
      </c>
      <c r="L4776" t="s">
        <v>19363</v>
      </c>
      <c r="M4776" t="s">
        <v>256</v>
      </c>
      <c r="N4776" t="s">
        <v>19364</v>
      </c>
      <c r="O4776" t="s">
        <v>19365</v>
      </c>
      <c r="P4776" t="s">
        <v>71</v>
      </c>
      <c r="Q4776">
        <v>11</v>
      </c>
      <c r="R4776" t="s">
        <v>88</v>
      </c>
      <c r="S4776" t="s">
        <v>63</v>
      </c>
      <c r="T4776">
        <v>36708</v>
      </c>
      <c r="U4776" s="1">
        <v>45308</v>
      </c>
      <c r="V4776" t="s">
        <v>111</v>
      </c>
      <c r="W4776">
        <v>964559</v>
      </c>
      <c r="X4776" t="s">
        <v>2533</v>
      </c>
      <c r="Y4776">
        <v>382</v>
      </c>
      <c r="Z4776">
        <v>2822</v>
      </c>
      <c r="AA4776">
        <v>5</v>
      </c>
      <c r="AB4776">
        <v>5644</v>
      </c>
    </row>
    <row r="4777" spans="1:28" x14ac:dyDescent="0.3">
      <c r="A4777" t="s">
        <v>28</v>
      </c>
      <c r="B4777" t="s">
        <v>29</v>
      </c>
      <c r="C4777" t="s">
        <v>91</v>
      </c>
      <c r="D4777" t="s">
        <v>442</v>
      </c>
      <c r="E4777" t="s">
        <v>46</v>
      </c>
      <c r="F4777" t="s">
        <v>57</v>
      </c>
      <c r="G4777">
        <v>44</v>
      </c>
      <c r="H4777">
        <v>419358</v>
      </c>
      <c r="I4777" t="s">
        <v>34</v>
      </c>
      <c r="J4777" s="1">
        <v>45105</v>
      </c>
      <c r="K4777">
        <v>950</v>
      </c>
      <c r="L4777" t="s">
        <v>19366</v>
      </c>
      <c r="M4777" t="s">
        <v>919</v>
      </c>
      <c r="N4777" t="s">
        <v>19367</v>
      </c>
      <c r="O4777" t="s">
        <v>19368</v>
      </c>
      <c r="P4777" t="s">
        <v>51</v>
      </c>
      <c r="Q4777">
        <v>5</v>
      </c>
      <c r="R4777" t="s">
        <v>88</v>
      </c>
      <c r="S4777" t="s">
        <v>41</v>
      </c>
      <c r="T4777">
        <v>62029</v>
      </c>
      <c r="U4777" s="1">
        <v>45436</v>
      </c>
      <c r="V4777" t="s">
        <v>140</v>
      </c>
      <c r="W4777">
        <v>355096</v>
      </c>
      <c r="X4777" t="s">
        <v>19369</v>
      </c>
      <c r="Y4777">
        <v>961</v>
      </c>
      <c r="Z4777">
        <v>1020</v>
      </c>
      <c r="AA4777">
        <v>4</v>
      </c>
      <c r="AB4777">
        <v>1632</v>
      </c>
    </row>
    <row r="4778" spans="1:28" x14ac:dyDescent="0.3">
      <c r="A4778" t="s">
        <v>28</v>
      </c>
      <c r="B4778" t="s">
        <v>29</v>
      </c>
      <c r="C4778" t="s">
        <v>30</v>
      </c>
      <c r="D4778" t="s">
        <v>45</v>
      </c>
      <c r="E4778" t="s">
        <v>56</v>
      </c>
      <c r="F4778" t="s">
        <v>135</v>
      </c>
      <c r="G4778">
        <v>87</v>
      </c>
      <c r="H4778">
        <v>417127</v>
      </c>
      <c r="I4778" t="s">
        <v>58</v>
      </c>
      <c r="J4778" s="1">
        <v>44135</v>
      </c>
      <c r="K4778">
        <v>1300</v>
      </c>
      <c r="L4778" t="s">
        <v>19370</v>
      </c>
      <c r="M4778" t="s">
        <v>1017</v>
      </c>
      <c r="N4778" t="s">
        <v>19371</v>
      </c>
      <c r="O4778" t="s">
        <v>19372</v>
      </c>
      <c r="P4778" t="s">
        <v>39</v>
      </c>
      <c r="Q4778">
        <v>13</v>
      </c>
      <c r="R4778" t="s">
        <v>40</v>
      </c>
      <c r="S4778" t="s">
        <v>79</v>
      </c>
      <c r="T4778">
        <v>38936</v>
      </c>
      <c r="U4778" s="1">
        <v>45602</v>
      </c>
      <c r="V4778" t="s">
        <v>42</v>
      </c>
      <c r="W4778">
        <v>287971</v>
      </c>
      <c r="X4778" t="s">
        <v>19373</v>
      </c>
      <c r="Y4778">
        <v>886</v>
      </c>
      <c r="Z4778">
        <v>2180</v>
      </c>
      <c r="AA4778">
        <v>3</v>
      </c>
      <c r="AB4778">
        <v>2616</v>
      </c>
    </row>
    <row r="4779" spans="1:28" x14ac:dyDescent="0.3">
      <c r="A4779" t="s">
        <v>28</v>
      </c>
      <c r="B4779" t="s">
        <v>29</v>
      </c>
      <c r="C4779" t="s">
        <v>30</v>
      </c>
      <c r="D4779" t="s">
        <v>616</v>
      </c>
      <c r="E4779" t="s">
        <v>56</v>
      </c>
      <c r="F4779" t="s">
        <v>57</v>
      </c>
      <c r="G4779">
        <v>69</v>
      </c>
      <c r="H4779">
        <v>400798</v>
      </c>
      <c r="I4779" t="s">
        <v>34</v>
      </c>
      <c r="J4779" s="1">
        <v>44116</v>
      </c>
      <c r="K4779">
        <v>1200</v>
      </c>
      <c r="L4779" t="s">
        <v>19374</v>
      </c>
      <c r="M4779" t="s">
        <v>276</v>
      </c>
      <c r="N4779" t="s">
        <v>19375</v>
      </c>
      <c r="O4779" t="s">
        <v>19376</v>
      </c>
      <c r="P4779" t="s">
        <v>51</v>
      </c>
      <c r="Q4779">
        <v>7</v>
      </c>
      <c r="R4779" t="s">
        <v>40</v>
      </c>
      <c r="S4779" t="s">
        <v>41</v>
      </c>
      <c r="T4779">
        <v>61279</v>
      </c>
      <c r="U4779" s="1">
        <v>45453</v>
      </c>
      <c r="V4779" t="s">
        <v>52</v>
      </c>
      <c r="W4779">
        <v>117357</v>
      </c>
      <c r="X4779" t="s">
        <v>19377</v>
      </c>
      <c r="Y4779">
        <v>575</v>
      </c>
      <c r="Z4779">
        <v>570</v>
      </c>
      <c r="AA4779">
        <v>6</v>
      </c>
      <c r="AB4779">
        <v>1368</v>
      </c>
    </row>
    <row r="4780" spans="1:28" x14ac:dyDescent="0.3">
      <c r="A4780" t="s">
        <v>28</v>
      </c>
      <c r="B4780" t="s">
        <v>29</v>
      </c>
      <c r="C4780" t="s">
        <v>193</v>
      </c>
      <c r="D4780" t="s">
        <v>611</v>
      </c>
      <c r="E4780" t="s">
        <v>46</v>
      </c>
      <c r="F4780" t="s">
        <v>99</v>
      </c>
      <c r="G4780">
        <v>71</v>
      </c>
      <c r="H4780">
        <v>415157</v>
      </c>
      <c r="I4780" t="s">
        <v>58</v>
      </c>
      <c r="J4780" s="1">
        <v>45012</v>
      </c>
      <c r="K4780">
        <v>950</v>
      </c>
      <c r="L4780" t="s">
        <v>19378</v>
      </c>
      <c r="M4780" t="s">
        <v>287</v>
      </c>
      <c r="N4780" t="s">
        <v>19379</v>
      </c>
      <c r="O4780" t="s">
        <v>19380</v>
      </c>
      <c r="P4780" t="s">
        <v>39</v>
      </c>
      <c r="Q4780">
        <v>8</v>
      </c>
      <c r="R4780" t="s">
        <v>40</v>
      </c>
      <c r="S4780" t="s">
        <v>41</v>
      </c>
      <c r="T4780">
        <v>72789</v>
      </c>
      <c r="U4780" s="1">
        <v>45413</v>
      </c>
      <c r="V4780" t="s">
        <v>140</v>
      </c>
      <c r="W4780">
        <v>207992</v>
      </c>
      <c r="X4780" t="s">
        <v>19381</v>
      </c>
      <c r="Y4780">
        <v>860</v>
      </c>
      <c r="Z4780">
        <v>524</v>
      </c>
      <c r="AA4780">
        <v>1</v>
      </c>
      <c r="AB4780" s="2" t="s">
        <v>19382</v>
      </c>
    </row>
    <row r="4781" spans="1:28" x14ac:dyDescent="0.3">
      <c r="A4781" t="s">
        <v>28</v>
      </c>
      <c r="B4781" t="s">
        <v>29</v>
      </c>
      <c r="C4781" t="s">
        <v>91</v>
      </c>
      <c r="D4781" t="s">
        <v>566</v>
      </c>
      <c r="E4781" t="s">
        <v>56</v>
      </c>
      <c r="F4781" t="s">
        <v>57</v>
      </c>
      <c r="G4781">
        <v>24</v>
      </c>
      <c r="H4781">
        <v>410274</v>
      </c>
      <c r="I4781" t="s">
        <v>58</v>
      </c>
      <c r="J4781" s="1">
        <v>45042</v>
      </c>
      <c r="K4781">
        <v>1000</v>
      </c>
      <c r="L4781" t="s">
        <v>19383</v>
      </c>
      <c r="M4781" t="s">
        <v>1072</v>
      </c>
      <c r="N4781" t="s">
        <v>19384</v>
      </c>
      <c r="O4781" t="s">
        <v>19385</v>
      </c>
      <c r="P4781" t="s">
        <v>39</v>
      </c>
      <c r="Q4781">
        <v>14</v>
      </c>
      <c r="R4781" t="s">
        <v>88</v>
      </c>
      <c r="S4781" t="s">
        <v>79</v>
      </c>
      <c r="T4781">
        <v>47574</v>
      </c>
      <c r="U4781" s="1">
        <v>45389</v>
      </c>
      <c r="V4781" t="s">
        <v>80</v>
      </c>
      <c r="W4781">
        <v>571553</v>
      </c>
      <c r="X4781" t="s">
        <v>19386</v>
      </c>
      <c r="Y4781">
        <v>285</v>
      </c>
      <c r="Z4781">
        <v>2371</v>
      </c>
      <c r="AA4781">
        <v>6</v>
      </c>
      <c r="AB4781" s="2" t="s">
        <v>19387</v>
      </c>
    </row>
    <row r="4782" spans="1:28" x14ac:dyDescent="0.3">
      <c r="A4782" t="s">
        <v>28</v>
      </c>
      <c r="B4782" t="s">
        <v>29</v>
      </c>
      <c r="C4782" t="s">
        <v>66</v>
      </c>
      <c r="D4782" t="s">
        <v>338</v>
      </c>
      <c r="E4782" t="s">
        <v>46</v>
      </c>
      <c r="F4782" t="s">
        <v>33</v>
      </c>
      <c r="G4782">
        <v>72</v>
      </c>
      <c r="H4782">
        <v>419807</v>
      </c>
      <c r="I4782" t="s">
        <v>34</v>
      </c>
      <c r="J4782" s="1">
        <v>45435</v>
      </c>
      <c r="K4782">
        <v>1200</v>
      </c>
      <c r="L4782" t="s">
        <v>19388</v>
      </c>
      <c r="M4782" t="s">
        <v>129</v>
      </c>
      <c r="N4782" t="s">
        <v>19389</v>
      </c>
      <c r="O4782" t="s">
        <v>19390</v>
      </c>
      <c r="P4782" t="s">
        <v>87</v>
      </c>
      <c r="Q4782">
        <v>19</v>
      </c>
      <c r="R4782" t="s">
        <v>88</v>
      </c>
      <c r="S4782" t="s">
        <v>63</v>
      </c>
      <c r="T4782">
        <v>15204</v>
      </c>
      <c r="U4782" s="1">
        <v>45564</v>
      </c>
      <c r="V4782" t="s">
        <v>180</v>
      </c>
      <c r="W4782">
        <v>286903</v>
      </c>
      <c r="X4782" t="s">
        <v>19391</v>
      </c>
      <c r="Y4782">
        <v>547</v>
      </c>
      <c r="Z4782">
        <v>1666</v>
      </c>
      <c r="AA4782">
        <v>1</v>
      </c>
      <c r="AB4782" s="2" t="s">
        <v>19392</v>
      </c>
    </row>
    <row r="4783" spans="1:28" x14ac:dyDescent="0.3">
      <c r="A4783" t="s">
        <v>28</v>
      </c>
      <c r="B4783" t="s">
        <v>29</v>
      </c>
      <c r="C4783" t="s">
        <v>193</v>
      </c>
      <c r="D4783" t="s">
        <v>349</v>
      </c>
      <c r="E4783" t="s">
        <v>32</v>
      </c>
      <c r="F4783" t="s">
        <v>113</v>
      </c>
      <c r="G4783">
        <v>89</v>
      </c>
      <c r="H4783">
        <v>428839</v>
      </c>
      <c r="I4783" t="s">
        <v>34</v>
      </c>
      <c r="J4783" s="1">
        <v>45523</v>
      </c>
      <c r="K4783">
        <v>1200</v>
      </c>
      <c r="L4783" t="s">
        <v>19393</v>
      </c>
      <c r="M4783" t="s">
        <v>552</v>
      </c>
      <c r="N4783" t="s">
        <v>19394</v>
      </c>
      <c r="O4783">
        <f>1-724-913-2970</f>
        <v>-4606</v>
      </c>
      <c r="P4783" t="s">
        <v>71</v>
      </c>
      <c r="Q4783">
        <v>12</v>
      </c>
      <c r="R4783" t="s">
        <v>40</v>
      </c>
      <c r="S4783" t="s">
        <v>41</v>
      </c>
      <c r="T4783">
        <v>49257</v>
      </c>
      <c r="U4783" s="1">
        <v>45351</v>
      </c>
      <c r="V4783" t="s">
        <v>119</v>
      </c>
      <c r="W4783">
        <v>929460</v>
      </c>
      <c r="X4783" t="s">
        <v>19395</v>
      </c>
      <c r="Y4783">
        <v>418</v>
      </c>
      <c r="Z4783">
        <v>920</v>
      </c>
      <c r="AA4783">
        <v>8</v>
      </c>
      <c r="AB4783">
        <v>2944</v>
      </c>
    </row>
    <row r="4784" spans="1:28" x14ac:dyDescent="0.3">
      <c r="A4784" t="s">
        <v>28</v>
      </c>
      <c r="B4784" t="s">
        <v>29</v>
      </c>
      <c r="C4784" t="s">
        <v>148</v>
      </c>
      <c r="D4784" t="s">
        <v>254</v>
      </c>
      <c r="E4784" t="s">
        <v>56</v>
      </c>
      <c r="F4784" t="s">
        <v>135</v>
      </c>
      <c r="G4784">
        <v>48</v>
      </c>
      <c r="H4784">
        <v>436198</v>
      </c>
      <c r="I4784" t="s">
        <v>58</v>
      </c>
      <c r="J4784" s="1">
        <v>43929</v>
      </c>
      <c r="K4784">
        <v>1100</v>
      </c>
      <c r="L4784" t="s">
        <v>19396</v>
      </c>
      <c r="M4784" t="s">
        <v>1212</v>
      </c>
      <c r="N4784" t="s">
        <v>19397</v>
      </c>
      <c r="O4784" t="s">
        <v>19398</v>
      </c>
      <c r="P4784" t="s">
        <v>39</v>
      </c>
      <c r="Q4784">
        <v>5</v>
      </c>
      <c r="R4784" t="s">
        <v>40</v>
      </c>
      <c r="S4784" t="s">
        <v>118</v>
      </c>
      <c r="T4784">
        <v>98791</v>
      </c>
      <c r="U4784" s="1">
        <v>45608</v>
      </c>
      <c r="V4784" t="s">
        <v>42</v>
      </c>
      <c r="W4784">
        <v>706720</v>
      </c>
      <c r="X4784" t="s">
        <v>19399</v>
      </c>
      <c r="Y4784">
        <v>805</v>
      </c>
      <c r="Z4784">
        <v>1595</v>
      </c>
      <c r="AA4784">
        <v>5</v>
      </c>
      <c r="AB4784">
        <v>3190</v>
      </c>
    </row>
    <row r="4785" spans="1:28" x14ac:dyDescent="0.3">
      <c r="A4785" t="s">
        <v>28</v>
      </c>
      <c r="B4785" t="s">
        <v>29</v>
      </c>
      <c r="C4785" t="s">
        <v>54</v>
      </c>
      <c r="D4785" t="s">
        <v>55</v>
      </c>
      <c r="E4785" t="s">
        <v>56</v>
      </c>
      <c r="F4785" t="s">
        <v>175</v>
      </c>
      <c r="G4785">
        <v>33</v>
      </c>
      <c r="H4785">
        <v>417762</v>
      </c>
      <c r="I4785" t="s">
        <v>58</v>
      </c>
      <c r="J4785" s="1">
        <v>44492</v>
      </c>
      <c r="K4785">
        <v>1200</v>
      </c>
      <c r="L4785" t="s">
        <v>19400</v>
      </c>
      <c r="M4785" t="s">
        <v>605</v>
      </c>
      <c r="N4785" t="s">
        <v>19401</v>
      </c>
      <c r="O4785" t="s">
        <v>19402</v>
      </c>
      <c r="P4785" t="s">
        <v>39</v>
      </c>
      <c r="Q4785">
        <v>4</v>
      </c>
      <c r="R4785" t="s">
        <v>88</v>
      </c>
      <c r="S4785" t="s">
        <v>79</v>
      </c>
      <c r="T4785">
        <v>44622</v>
      </c>
      <c r="U4785" s="1">
        <v>45400</v>
      </c>
      <c r="V4785" t="s">
        <v>80</v>
      </c>
      <c r="W4785">
        <v>895774</v>
      </c>
      <c r="X4785" t="s">
        <v>19403</v>
      </c>
      <c r="Y4785">
        <v>678</v>
      </c>
      <c r="Z4785">
        <v>695</v>
      </c>
      <c r="AA4785">
        <v>4</v>
      </c>
      <c r="AB4785">
        <v>1112</v>
      </c>
    </row>
    <row r="4786" spans="1:28" x14ac:dyDescent="0.3">
      <c r="A4786" t="s">
        <v>28</v>
      </c>
      <c r="B4786" t="s">
        <v>29</v>
      </c>
      <c r="C4786" t="s">
        <v>157</v>
      </c>
      <c r="D4786" t="s">
        <v>142</v>
      </c>
      <c r="E4786" t="s">
        <v>32</v>
      </c>
      <c r="F4786" t="s">
        <v>33</v>
      </c>
      <c r="G4786">
        <v>94</v>
      </c>
      <c r="H4786">
        <v>402814</v>
      </c>
      <c r="I4786" t="s">
        <v>58</v>
      </c>
      <c r="J4786" s="1">
        <v>45483</v>
      </c>
      <c r="K4786">
        <v>800</v>
      </c>
      <c r="L4786" t="s">
        <v>19404</v>
      </c>
      <c r="M4786" t="s">
        <v>108</v>
      </c>
      <c r="N4786" t="s">
        <v>19405</v>
      </c>
      <c r="O4786" t="s">
        <v>19406</v>
      </c>
      <c r="P4786" t="s">
        <v>39</v>
      </c>
      <c r="Q4786">
        <v>10</v>
      </c>
      <c r="R4786" t="s">
        <v>40</v>
      </c>
      <c r="S4786" t="s">
        <v>41</v>
      </c>
      <c r="T4786">
        <v>65231</v>
      </c>
      <c r="U4786" s="1">
        <v>45460</v>
      </c>
      <c r="V4786" t="s">
        <v>52</v>
      </c>
      <c r="W4786">
        <v>757613</v>
      </c>
      <c r="X4786" t="s">
        <v>19407</v>
      </c>
      <c r="Y4786">
        <v>884</v>
      </c>
      <c r="Z4786">
        <v>1040</v>
      </c>
      <c r="AA4786">
        <v>2</v>
      </c>
      <c r="AB4786">
        <v>832</v>
      </c>
    </row>
    <row r="4787" spans="1:28" x14ac:dyDescent="0.3">
      <c r="A4787" t="s">
        <v>28</v>
      </c>
      <c r="B4787" t="s">
        <v>29</v>
      </c>
      <c r="C4787" t="s">
        <v>66</v>
      </c>
      <c r="D4787" t="s">
        <v>467</v>
      </c>
      <c r="E4787" t="s">
        <v>56</v>
      </c>
      <c r="F4787" t="s">
        <v>33</v>
      </c>
      <c r="G4787">
        <v>31</v>
      </c>
      <c r="H4787">
        <v>407450</v>
      </c>
      <c r="I4787" t="s">
        <v>58</v>
      </c>
      <c r="J4787" s="1">
        <v>44113</v>
      </c>
      <c r="K4787">
        <v>1100</v>
      </c>
      <c r="L4787" t="s">
        <v>19408</v>
      </c>
      <c r="M4787" t="s">
        <v>177</v>
      </c>
      <c r="N4787" t="s">
        <v>19409</v>
      </c>
      <c r="O4787">
        <v>3813279647</v>
      </c>
      <c r="P4787" t="s">
        <v>51</v>
      </c>
      <c r="Q4787">
        <v>9</v>
      </c>
      <c r="R4787" t="s">
        <v>40</v>
      </c>
      <c r="S4787" t="s">
        <v>79</v>
      </c>
      <c r="T4787">
        <v>99810</v>
      </c>
      <c r="U4787" s="1">
        <v>45395</v>
      </c>
      <c r="V4787" t="s">
        <v>80</v>
      </c>
      <c r="W4787">
        <v>607640</v>
      </c>
      <c r="X4787" t="s">
        <v>19410</v>
      </c>
      <c r="Y4787">
        <v>880</v>
      </c>
      <c r="Z4787">
        <v>1970</v>
      </c>
      <c r="AA4787">
        <v>4</v>
      </c>
      <c r="AB4787">
        <v>3152</v>
      </c>
    </row>
    <row r="4788" spans="1:28" x14ac:dyDescent="0.3">
      <c r="A4788" t="s">
        <v>28</v>
      </c>
      <c r="B4788" t="s">
        <v>29</v>
      </c>
      <c r="C4788" t="s">
        <v>91</v>
      </c>
      <c r="D4788" t="s">
        <v>349</v>
      </c>
      <c r="E4788" t="s">
        <v>56</v>
      </c>
      <c r="F4788" t="s">
        <v>57</v>
      </c>
      <c r="G4788">
        <v>1</v>
      </c>
      <c r="H4788">
        <v>437289</v>
      </c>
      <c r="I4788" t="s">
        <v>58</v>
      </c>
      <c r="J4788" s="1">
        <v>45309</v>
      </c>
      <c r="K4788">
        <v>1000</v>
      </c>
      <c r="L4788" t="s">
        <v>19411</v>
      </c>
      <c r="M4788" t="s">
        <v>1058</v>
      </c>
      <c r="N4788" t="s">
        <v>19412</v>
      </c>
      <c r="O4788" t="s">
        <v>19413</v>
      </c>
      <c r="P4788" t="s">
        <v>87</v>
      </c>
      <c r="Q4788">
        <v>15</v>
      </c>
      <c r="R4788" t="s">
        <v>40</v>
      </c>
      <c r="S4788" t="s">
        <v>79</v>
      </c>
      <c r="T4788">
        <v>15926</v>
      </c>
      <c r="U4788" s="1">
        <v>45553</v>
      </c>
      <c r="V4788" t="s">
        <v>180</v>
      </c>
      <c r="W4788">
        <v>494344</v>
      </c>
      <c r="X4788" t="s">
        <v>19414</v>
      </c>
      <c r="Y4788">
        <v>910</v>
      </c>
      <c r="Z4788">
        <v>2230</v>
      </c>
      <c r="AA4788">
        <v>5</v>
      </c>
      <c r="AB4788">
        <v>4460</v>
      </c>
    </row>
    <row r="4789" spans="1:28" x14ac:dyDescent="0.3">
      <c r="A4789" t="s">
        <v>28</v>
      </c>
      <c r="B4789" t="s">
        <v>29</v>
      </c>
      <c r="C4789" t="s">
        <v>66</v>
      </c>
      <c r="D4789" t="s">
        <v>291</v>
      </c>
      <c r="E4789" t="s">
        <v>56</v>
      </c>
      <c r="F4789" t="s">
        <v>33</v>
      </c>
      <c r="G4789">
        <v>42</v>
      </c>
      <c r="H4789">
        <v>438751</v>
      </c>
      <c r="I4789" t="s">
        <v>34</v>
      </c>
      <c r="J4789" s="1">
        <v>45162</v>
      </c>
      <c r="K4789">
        <v>1300</v>
      </c>
      <c r="L4789" t="s">
        <v>19415</v>
      </c>
      <c r="M4789" t="s">
        <v>250</v>
      </c>
      <c r="N4789" t="s">
        <v>19416</v>
      </c>
      <c r="O4789" t="s">
        <v>19417</v>
      </c>
      <c r="P4789" t="s">
        <v>87</v>
      </c>
      <c r="Q4789">
        <v>19</v>
      </c>
      <c r="R4789" t="s">
        <v>88</v>
      </c>
      <c r="S4789" t="s">
        <v>118</v>
      </c>
      <c r="T4789">
        <v>31497</v>
      </c>
      <c r="U4789" s="1">
        <v>45312</v>
      </c>
      <c r="V4789" t="s">
        <v>111</v>
      </c>
      <c r="W4789">
        <v>821365</v>
      </c>
      <c r="X4789" t="s">
        <v>19418</v>
      </c>
      <c r="Y4789">
        <v>414</v>
      </c>
      <c r="Z4789">
        <v>2790</v>
      </c>
      <c r="AA4789">
        <v>8</v>
      </c>
      <c r="AB4789">
        <v>8928</v>
      </c>
    </row>
    <row r="4790" spans="1:28" x14ac:dyDescent="0.3">
      <c r="A4790" t="s">
        <v>28</v>
      </c>
      <c r="B4790" t="s">
        <v>29</v>
      </c>
      <c r="C4790" t="s">
        <v>44</v>
      </c>
      <c r="D4790" t="s">
        <v>338</v>
      </c>
      <c r="E4790" t="s">
        <v>32</v>
      </c>
      <c r="F4790" t="s">
        <v>150</v>
      </c>
      <c r="G4790">
        <v>79</v>
      </c>
      <c r="H4790">
        <v>421262</v>
      </c>
      <c r="I4790" t="s">
        <v>34</v>
      </c>
      <c r="J4790" s="1">
        <v>44692</v>
      </c>
      <c r="K4790">
        <v>1400</v>
      </c>
      <c r="L4790" t="s">
        <v>19419</v>
      </c>
      <c r="M4790" t="s">
        <v>2538</v>
      </c>
      <c r="N4790" t="s">
        <v>19420</v>
      </c>
      <c r="O4790" t="s">
        <v>19421</v>
      </c>
      <c r="P4790" t="s">
        <v>87</v>
      </c>
      <c r="Q4790">
        <v>17</v>
      </c>
      <c r="R4790" t="s">
        <v>40</v>
      </c>
      <c r="S4790" t="s">
        <v>118</v>
      </c>
      <c r="T4790">
        <v>54824</v>
      </c>
      <c r="U4790" s="1">
        <v>45562</v>
      </c>
      <c r="V4790" t="s">
        <v>180</v>
      </c>
      <c r="W4790">
        <v>535863</v>
      </c>
      <c r="X4790" t="s">
        <v>19422</v>
      </c>
      <c r="Y4790">
        <v>383</v>
      </c>
      <c r="Z4790">
        <v>2799</v>
      </c>
      <c r="AA4790">
        <v>8</v>
      </c>
      <c r="AB4790" s="2" t="s">
        <v>19423</v>
      </c>
    </row>
    <row r="4791" spans="1:28" x14ac:dyDescent="0.3">
      <c r="A4791" t="s">
        <v>28</v>
      </c>
      <c r="B4791" t="s">
        <v>29</v>
      </c>
      <c r="C4791" t="s">
        <v>54</v>
      </c>
      <c r="D4791" t="s">
        <v>134</v>
      </c>
      <c r="E4791" t="s">
        <v>56</v>
      </c>
      <c r="F4791" t="s">
        <v>33</v>
      </c>
      <c r="G4791">
        <v>59</v>
      </c>
      <c r="H4791">
        <v>407673</v>
      </c>
      <c r="I4791" t="s">
        <v>34</v>
      </c>
      <c r="J4791" s="1">
        <v>45075</v>
      </c>
      <c r="K4791">
        <v>1100</v>
      </c>
      <c r="L4791" t="s">
        <v>19424</v>
      </c>
      <c r="M4791" t="s">
        <v>568</v>
      </c>
      <c r="N4791" t="s">
        <v>19425</v>
      </c>
      <c r="O4791">
        <f>1-678-434-1753</f>
        <v>-2864</v>
      </c>
      <c r="P4791" t="s">
        <v>39</v>
      </c>
      <c r="Q4791">
        <v>11</v>
      </c>
      <c r="R4791" t="s">
        <v>88</v>
      </c>
      <c r="S4791" t="s">
        <v>63</v>
      </c>
      <c r="T4791">
        <v>47275</v>
      </c>
      <c r="U4791" s="1">
        <v>45480</v>
      </c>
      <c r="V4791" t="s">
        <v>126</v>
      </c>
      <c r="W4791">
        <v>937044</v>
      </c>
      <c r="X4791" t="s">
        <v>19426</v>
      </c>
      <c r="Y4791">
        <v>969</v>
      </c>
      <c r="Z4791">
        <v>1792</v>
      </c>
      <c r="AA4791">
        <v>6</v>
      </c>
      <c r="AB4791">
        <v>4300.8</v>
      </c>
    </row>
    <row r="4792" spans="1:28" x14ac:dyDescent="0.3">
      <c r="A4792" t="s">
        <v>28</v>
      </c>
      <c r="B4792" t="s">
        <v>29</v>
      </c>
      <c r="C4792" t="s">
        <v>193</v>
      </c>
      <c r="D4792" t="s">
        <v>98</v>
      </c>
      <c r="E4792" t="s">
        <v>32</v>
      </c>
      <c r="F4792" t="s">
        <v>83</v>
      </c>
      <c r="G4792">
        <v>70</v>
      </c>
      <c r="H4792">
        <v>411482</v>
      </c>
      <c r="I4792" t="s">
        <v>58</v>
      </c>
      <c r="J4792" s="1">
        <v>44339</v>
      </c>
      <c r="K4792">
        <v>800</v>
      </c>
      <c r="L4792" t="s">
        <v>19427</v>
      </c>
      <c r="M4792" t="s">
        <v>366</v>
      </c>
      <c r="N4792" t="s">
        <v>19428</v>
      </c>
      <c r="O4792" t="s">
        <v>19429</v>
      </c>
      <c r="P4792" t="s">
        <v>87</v>
      </c>
      <c r="Q4792">
        <v>12</v>
      </c>
      <c r="R4792" t="s">
        <v>88</v>
      </c>
      <c r="S4792" t="s">
        <v>79</v>
      </c>
      <c r="T4792">
        <v>96429</v>
      </c>
      <c r="U4792" s="1">
        <v>45457</v>
      </c>
      <c r="V4792" t="s">
        <v>52</v>
      </c>
      <c r="W4792">
        <v>873303</v>
      </c>
      <c r="X4792" t="s">
        <v>19430</v>
      </c>
      <c r="Y4792">
        <v>772</v>
      </c>
      <c r="Z4792">
        <v>2314</v>
      </c>
      <c r="AA4792">
        <v>2</v>
      </c>
      <c r="AB4792">
        <v>1851.2</v>
      </c>
    </row>
    <row r="4793" spans="1:28" x14ac:dyDescent="0.3">
      <c r="A4793" t="s">
        <v>28</v>
      </c>
      <c r="B4793" t="s">
        <v>29</v>
      </c>
      <c r="C4793" t="s">
        <v>157</v>
      </c>
      <c r="D4793" t="s">
        <v>45</v>
      </c>
      <c r="E4793" t="s">
        <v>32</v>
      </c>
      <c r="F4793" t="s">
        <v>99</v>
      </c>
      <c r="G4793">
        <v>18</v>
      </c>
      <c r="H4793">
        <v>411356</v>
      </c>
      <c r="I4793" t="s">
        <v>34</v>
      </c>
      <c r="J4793" s="1">
        <v>45336</v>
      </c>
      <c r="K4793">
        <v>1400</v>
      </c>
      <c r="L4793" t="s">
        <v>19431</v>
      </c>
      <c r="M4793" t="s">
        <v>85</v>
      </c>
      <c r="N4793" t="s">
        <v>19432</v>
      </c>
      <c r="O4793" t="s">
        <v>19433</v>
      </c>
      <c r="P4793" t="s">
        <v>39</v>
      </c>
      <c r="Q4793">
        <v>8</v>
      </c>
      <c r="R4793" t="s">
        <v>88</v>
      </c>
      <c r="S4793" t="s">
        <v>41</v>
      </c>
      <c r="T4793">
        <v>22387</v>
      </c>
      <c r="U4793" s="1">
        <v>45554</v>
      </c>
      <c r="V4793" t="s">
        <v>180</v>
      </c>
      <c r="W4793">
        <v>531823</v>
      </c>
      <c r="X4793" t="s">
        <v>19434</v>
      </c>
      <c r="Y4793">
        <v>987</v>
      </c>
      <c r="Z4793">
        <v>868</v>
      </c>
      <c r="AA4793">
        <v>4</v>
      </c>
      <c r="AB4793" s="2" t="s">
        <v>19435</v>
      </c>
    </row>
    <row r="4794" spans="1:28" x14ac:dyDescent="0.3">
      <c r="A4794" t="s">
        <v>28</v>
      </c>
      <c r="B4794" t="s">
        <v>29</v>
      </c>
      <c r="C4794" t="s">
        <v>148</v>
      </c>
      <c r="D4794" t="s">
        <v>182</v>
      </c>
      <c r="E4794" t="s">
        <v>56</v>
      </c>
      <c r="F4794" t="s">
        <v>355</v>
      </c>
      <c r="G4794">
        <v>76</v>
      </c>
      <c r="H4794">
        <v>411442</v>
      </c>
      <c r="I4794" t="s">
        <v>34</v>
      </c>
      <c r="J4794" s="1">
        <v>44805</v>
      </c>
      <c r="K4794">
        <v>1200</v>
      </c>
      <c r="L4794" t="s">
        <v>225</v>
      </c>
      <c r="M4794" t="s">
        <v>1305</v>
      </c>
      <c r="N4794" t="s">
        <v>19436</v>
      </c>
      <c r="O4794" t="s">
        <v>19437</v>
      </c>
      <c r="P4794" t="s">
        <v>51</v>
      </c>
      <c r="Q4794">
        <v>11</v>
      </c>
      <c r="R4794" t="s">
        <v>40</v>
      </c>
      <c r="S4794" t="s">
        <v>79</v>
      </c>
      <c r="T4794">
        <v>71151</v>
      </c>
      <c r="U4794" s="1">
        <v>45307</v>
      </c>
      <c r="V4794" t="s">
        <v>111</v>
      </c>
      <c r="W4794">
        <v>750888</v>
      </c>
      <c r="X4794" t="s">
        <v>19438</v>
      </c>
      <c r="Y4794">
        <v>440</v>
      </c>
      <c r="Z4794">
        <v>2858</v>
      </c>
      <c r="AA4794">
        <v>5</v>
      </c>
      <c r="AB4794">
        <v>5716</v>
      </c>
    </row>
    <row r="4795" spans="1:28" x14ac:dyDescent="0.3">
      <c r="A4795" t="s">
        <v>28</v>
      </c>
      <c r="B4795" t="s">
        <v>29</v>
      </c>
      <c r="C4795" t="s">
        <v>44</v>
      </c>
      <c r="D4795" t="s">
        <v>364</v>
      </c>
      <c r="E4795" t="s">
        <v>32</v>
      </c>
      <c r="F4795" t="s">
        <v>113</v>
      </c>
      <c r="G4795">
        <v>27</v>
      </c>
      <c r="H4795">
        <v>430387</v>
      </c>
      <c r="I4795" t="s">
        <v>58</v>
      </c>
      <c r="J4795" s="1">
        <v>44650</v>
      </c>
      <c r="K4795">
        <v>800</v>
      </c>
      <c r="L4795" t="s">
        <v>19439</v>
      </c>
      <c r="M4795" t="s">
        <v>1198</v>
      </c>
      <c r="N4795" t="s">
        <v>19440</v>
      </c>
      <c r="O4795" t="s">
        <v>19441</v>
      </c>
      <c r="P4795" t="s">
        <v>39</v>
      </c>
      <c r="Q4795">
        <v>8</v>
      </c>
      <c r="R4795" t="s">
        <v>40</v>
      </c>
      <c r="S4795" t="s">
        <v>79</v>
      </c>
      <c r="T4795">
        <v>66004</v>
      </c>
      <c r="U4795" s="1">
        <v>45442</v>
      </c>
      <c r="V4795" t="s">
        <v>140</v>
      </c>
      <c r="W4795">
        <v>830304</v>
      </c>
      <c r="X4795" t="s">
        <v>19442</v>
      </c>
      <c r="Y4795">
        <v>550</v>
      </c>
      <c r="Z4795">
        <v>2508</v>
      </c>
      <c r="AA4795">
        <v>1</v>
      </c>
      <c r="AB4795">
        <v>1003.2</v>
      </c>
    </row>
    <row r="4796" spans="1:28" x14ac:dyDescent="0.3">
      <c r="A4796" t="s">
        <v>28</v>
      </c>
      <c r="B4796" t="s">
        <v>29</v>
      </c>
      <c r="C4796" t="s">
        <v>193</v>
      </c>
      <c r="D4796" t="s">
        <v>74</v>
      </c>
      <c r="E4796" t="s">
        <v>46</v>
      </c>
      <c r="F4796" t="s">
        <v>113</v>
      </c>
      <c r="G4796">
        <v>81</v>
      </c>
      <c r="H4796">
        <v>427756</v>
      </c>
      <c r="I4796" t="s">
        <v>58</v>
      </c>
      <c r="J4796" s="1">
        <v>44698</v>
      </c>
      <c r="K4796">
        <v>800</v>
      </c>
      <c r="L4796" t="s">
        <v>19443</v>
      </c>
      <c r="M4796" t="s">
        <v>211</v>
      </c>
      <c r="N4796" t="s">
        <v>19444</v>
      </c>
      <c r="O4796" t="s">
        <v>19445</v>
      </c>
      <c r="P4796" t="s">
        <v>51</v>
      </c>
      <c r="Q4796">
        <v>7</v>
      </c>
      <c r="R4796" t="s">
        <v>88</v>
      </c>
      <c r="S4796" t="s">
        <v>63</v>
      </c>
      <c r="T4796">
        <v>28766</v>
      </c>
      <c r="U4796" s="1">
        <v>45617</v>
      </c>
      <c r="V4796" t="s">
        <v>42</v>
      </c>
      <c r="W4796">
        <v>475847</v>
      </c>
      <c r="X4796" t="s">
        <v>19446</v>
      </c>
      <c r="Y4796">
        <v>511</v>
      </c>
      <c r="Z4796">
        <v>1050</v>
      </c>
      <c r="AA4796">
        <v>2</v>
      </c>
      <c r="AB4796">
        <v>840</v>
      </c>
    </row>
    <row r="4797" spans="1:28" x14ac:dyDescent="0.3">
      <c r="A4797" t="s">
        <v>28</v>
      </c>
      <c r="B4797" t="s">
        <v>29</v>
      </c>
      <c r="C4797" t="s">
        <v>157</v>
      </c>
      <c r="D4797" t="s">
        <v>45</v>
      </c>
      <c r="E4797" t="s">
        <v>32</v>
      </c>
      <c r="F4797" t="s">
        <v>355</v>
      </c>
      <c r="G4797">
        <v>89</v>
      </c>
      <c r="H4797">
        <v>412438</v>
      </c>
      <c r="I4797" t="s">
        <v>58</v>
      </c>
      <c r="J4797" s="1">
        <v>44644</v>
      </c>
      <c r="K4797">
        <v>950</v>
      </c>
      <c r="L4797" t="s">
        <v>19447</v>
      </c>
      <c r="M4797" t="s">
        <v>49</v>
      </c>
      <c r="N4797" t="s">
        <v>19448</v>
      </c>
      <c r="O4797" t="s">
        <v>19449</v>
      </c>
      <c r="P4797" t="s">
        <v>87</v>
      </c>
      <c r="Q4797">
        <v>18</v>
      </c>
      <c r="R4797" t="s">
        <v>40</v>
      </c>
      <c r="S4797" t="s">
        <v>41</v>
      </c>
      <c r="T4797">
        <v>23932</v>
      </c>
      <c r="U4797" s="1">
        <v>45548</v>
      </c>
      <c r="V4797" t="s">
        <v>180</v>
      </c>
      <c r="W4797">
        <v>916228</v>
      </c>
      <c r="X4797" t="s">
        <v>19450</v>
      </c>
      <c r="Y4797">
        <v>715</v>
      </c>
      <c r="Z4797">
        <v>2405</v>
      </c>
      <c r="AA4797">
        <v>1</v>
      </c>
      <c r="AB4797">
        <v>962</v>
      </c>
    </row>
    <row r="4798" spans="1:28" x14ac:dyDescent="0.3">
      <c r="A4798" t="s">
        <v>28</v>
      </c>
      <c r="B4798" t="s">
        <v>29</v>
      </c>
      <c r="C4798" t="s">
        <v>193</v>
      </c>
      <c r="D4798" t="s">
        <v>566</v>
      </c>
      <c r="E4798" t="s">
        <v>32</v>
      </c>
      <c r="F4798" t="s">
        <v>106</v>
      </c>
      <c r="G4798">
        <v>30</v>
      </c>
      <c r="H4798">
        <v>427836</v>
      </c>
      <c r="I4798" t="s">
        <v>34</v>
      </c>
      <c r="J4798" s="1">
        <v>45212</v>
      </c>
      <c r="K4798">
        <v>1200</v>
      </c>
      <c r="L4798" t="s">
        <v>19451</v>
      </c>
      <c r="M4798" t="s">
        <v>319</v>
      </c>
      <c r="N4798" t="s">
        <v>19452</v>
      </c>
      <c r="O4798" t="s">
        <v>19453</v>
      </c>
      <c r="P4798" t="s">
        <v>39</v>
      </c>
      <c r="Q4798">
        <v>17</v>
      </c>
      <c r="R4798" t="s">
        <v>88</v>
      </c>
      <c r="S4798" t="s">
        <v>118</v>
      </c>
      <c r="T4798">
        <v>84372</v>
      </c>
      <c r="U4798" s="1">
        <v>45486</v>
      </c>
      <c r="V4798" t="s">
        <v>126</v>
      </c>
      <c r="W4798">
        <v>471813</v>
      </c>
      <c r="X4798" t="s">
        <v>19454</v>
      </c>
      <c r="Y4798">
        <v>722</v>
      </c>
      <c r="Z4798">
        <v>2334</v>
      </c>
      <c r="AA4798">
        <v>1</v>
      </c>
      <c r="AB4798">
        <v>933.6</v>
      </c>
    </row>
    <row r="4799" spans="1:28" x14ac:dyDescent="0.3">
      <c r="A4799" t="s">
        <v>28</v>
      </c>
      <c r="B4799" t="s">
        <v>29</v>
      </c>
      <c r="C4799" t="s">
        <v>54</v>
      </c>
      <c r="D4799" t="s">
        <v>98</v>
      </c>
      <c r="E4799" t="s">
        <v>56</v>
      </c>
      <c r="F4799" t="s">
        <v>106</v>
      </c>
      <c r="G4799">
        <v>9</v>
      </c>
      <c r="H4799">
        <v>434239</v>
      </c>
      <c r="I4799" t="s">
        <v>34</v>
      </c>
      <c r="J4799" s="1">
        <v>43997</v>
      </c>
      <c r="K4799">
        <v>1200</v>
      </c>
      <c r="L4799" t="s">
        <v>19455</v>
      </c>
      <c r="M4799" t="s">
        <v>269</v>
      </c>
      <c r="N4799" t="s">
        <v>19456</v>
      </c>
      <c r="O4799">
        <v>7442311829</v>
      </c>
      <c r="P4799" t="s">
        <v>51</v>
      </c>
      <c r="Q4799">
        <v>12</v>
      </c>
      <c r="R4799" t="s">
        <v>88</v>
      </c>
      <c r="S4799" t="s">
        <v>41</v>
      </c>
      <c r="T4799">
        <v>35725</v>
      </c>
      <c r="U4799" s="1">
        <v>45433</v>
      </c>
      <c r="V4799" t="s">
        <v>140</v>
      </c>
      <c r="W4799">
        <v>105041</v>
      </c>
      <c r="X4799" t="s">
        <v>19457</v>
      </c>
      <c r="Y4799">
        <v>348</v>
      </c>
      <c r="Z4799">
        <v>582</v>
      </c>
      <c r="AA4799">
        <v>1</v>
      </c>
      <c r="AB4799">
        <v>232.8</v>
      </c>
    </row>
    <row r="4800" spans="1:28" x14ac:dyDescent="0.3">
      <c r="A4800" t="s">
        <v>28</v>
      </c>
      <c r="B4800" t="s">
        <v>29</v>
      </c>
      <c r="C4800" t="s">
        <v>30</v>
      </c>
      <c r="D4800" t="s">
        <v>511</v>
      </c>
      <c r="E4800" t="s">
        <v>56</v>
      </c>
      <c r="F4800" t="s">
        <v>47</v>
      </c>
      <c r="G4800">
        <v>24</v>
      </c>
      <c r="H4800">
        <v>436611</v>
      </c>
      <c r="I4800" t="s">
        <v>58</v>
      </c>
      <c r="J4800" s="1">
        <v>44394</v>
      </c>
      <c r="K4800">
        <v>1100</v>
      </c>
      <c r="L4800" t="s">
        <v>19458</v>
      </c>
      <c r="M4800" t="s">
        <v>152</v>
      </c>
      <c r="N4800" t="s">
        <v>19459</v>
      </c>
      <c r="O4800" t="s">
        <v>19460</v>
      </c>
      <c r="P4800" t="s">
        <v>87</v>
      </c>
      <c r="Q4800">
        <v>20</v>
      </c>
      <c r="R4800" t="s">
        <v>88</v>
      </c>
      <c r="S4800" t="s">
        <v>63</v>
      </c>
      <c r="T4800">
        <v>44049</v>
      </c>
      <c r="U4800" s="1">
        <v>45620</v>
      </c>
      <c r="V4800" t="s">
        <v>42</v>
      </c>
      <c r="W4800">
        <v>936159</v>
      </c>
      <c r="X4800" t="s">
        <v>19461</v>
      </c>
      <c r="Y4800">
        <v>349</v>
      </c>
      <c r="Z4800">
        <v>1569</v>
      </c>
      <c r="AA4800">
        <v>5</v>
      </c>
      <c r="AB4800">
        <v>3138</v>
      </c>
    </row>
    <row r="4801" spans="1:28" x14ac:dyDescent="0.3">
      <c r="A4801" t="s">
        <v>28</v>
      </c>
      <c r="B4801" t="s">
        <v>29</v>
      </c>
      <c r="C4801" t="s">
        <v>148</v>
      </c>
      <c r="D4801" t="s">
        <v>364</v>
      </c>
      <c r="E4801" t="s">
        <v>32</v>
      </c>
      <c r="F4801" t="s">
        <v>83</v>
      </c>
      <c r="G4801">
        <v>78</v>
      </c>
      <c r="H4801">
        <v>414417</v>
      </c>
      <c r="I4801" t="s">
        <v>34</v>
      </c>
      <c r="J4801" s="1">
        <v>44470</v>
      </c>
      <c r="K4801">
        <v>1000</v>
      </c>
      <c r="L4801" t="s">
        <v>15781</v>
      </c>
      <c r="M4801" t="s">
        <v>244</v>
      </c>
      <c r="N4801" t="s">
        <v>19462</v>
      </c>
      <c r="O4801" t="s">
        <v>19463</v>
      </c>
      <c r="P4801" t="s">
        <v>39</v>
      </c>
      <c r="Q4801">
        <v>19</v>
      </c>
      <c r="R4801" t="s">
        <v>40</v>
      </c>
      <c r="S4801" t="s">
        <v>41</v>
      </c>
      <c r="T4801">
        <v>73391</v>
      </c>
      <c r="U4801" s="1">
        <v>45439</v>
      </c>
      <c r="V4801" t="s">
        <v>140</v>
      </c>
      <c r="W4801">
        <v>231711</v>
      </c>
      <c r="X4801" t="s">
        <v>19464</v>
      </c>
      <c r="Y4801">
        <v>206</v>
      </c>
      <c r="Z4801">
        <v>2031</v>
      </c>
      <c r="AA4801">
        <v>8</v>
      </c>
      <c r="AB4801" s="2" t="s">
        <v>19465</v>
      </c>
    </row>
    <row r="4802" spans="1:28" x14ac:dyDescent="0.3">
      <c r="A4802" t="s">
        <v>28</v>
      </c>
      <c r="B4802" t="s">
        <v>29</v>
      </c>
      <c r="C4802" t="s">
        <v>66</v>
      </c>
      <c r="D4802" t="s">
        <v>524</v>
      </c>
      <c r="E4802" t="s">
        <v>56</v>
      </c>
      <c r="F4802" t="s">
        <v>47</v>
      </c>
      <c r="G4802">
        <v>51</v>
      </c>
      <c r="H4802">
        <v>438417</v>
      </c>
      <c r="I4802" t="s">
        <v>34</v>
      </c>
      <c r="J4802" s="1">
        <v>44173</v>
      </c>
      <c r="K4802">
        <v>950</v>
      </c>
      <c r="L4802" t="s">
        <v>19466</v>
      </c>
      <c r="M4802" t="s">
        <v>319</v>
      </c>
      <c r="N4802" t="s">
        <v>19467</v>
      </c>
      <c r="O4802" t="s">
        <v>19468</v>
      </c>
      <c r="P4802" t="s">
        <v>39</v>
      </c>
      <c r="Q4802">
        <v>7</v>
      </c>
      <c r="R4802" t="s">
        <v>40</v>
      </c>
      <c r="S4802" t="s">
        <v>41</v>
      </c>
      <c r="T4802">
        <v>89740</v>
      </c>
      <c r="U4802" s="1">
        <v>45584</v>
      </c>
      <c r="V4802" t="s">
        <v>155</v>
      </c>
      <c r="W4802">
        <v>777456</v>
      </c>
      <c r="X4802" t="s">
        <v>19469</v>
      </c>
      <c r="Y4802">
        <v>236</v>
      </c>
      <c r="Z4802">
        <v>1400</v>
      </c>
      <c r="AA4802">
        <v>6</v>
      </c>
      <c r="AB4802">
        <v>3360</v>
      </c>
    </row>
    <row r="4803" spans="1:28" x14ac:dyDescent="0.3">
      <c r="A4803" t="s">
        <v>28</v>
      </c>
      <c r="B4803" t="s">
        <v>29</v>
      </c>
      <c r="C4803" t="s">
        <v>148</v>
      </c>
      <c r="D4803" t="s">
        <v>380</v>
      </c>
      <c r="E4803" t="s">
        <v>46</v>
      </c>
      <c r="F4803" t="s">
        <v>83</v>
      </c>
      <c r="G4803">
        <v>80</v>
      </c>
      <c r="H4803">
        <v>434996</v>
      </c>
      <c r="I4803" t="s">
        <v>58</v>
      </c>
      <c r="J4803" s="1">
        <v>44857</v>
      </c>
      <c r="K4803">
        <v>800</v>
      </c>
      <c r="L4803" t="s">
        <v>18986</v>
      </c>
      <c r="M4803" t="s">
        <v>818</v>
      </c>
      <c r="N4803" t="s">
        <v>19470</v>
      </c>
      <c r="O4803">
        <v>2373346626</v>
      </c>
      <c r="P4803" t="s">
        <v>71</v>
      </c>
      <c r="Q4803">
        <v>18</v>
      </c>
      <c r="R4803" t="s">
        <v>88</v>
      </c>
      <c r="S4803" t="s">
        <v>41</v>
      </c>
      <c r="T4803">
        <v>57605</v>
      </c>
      <c r="U4803" s="1">
        <v>45531</v>
      </c>
      <c r="V4803" t="s">
        <v>64</v>
      </c>
      <c r="W4803">
        <v>864050</v>
      </c>
      <c r="X4803" t="s">
        <v>19471</v>
      </c>
      <c r="Y4803">
        <v>495</v>
      </c>
      <c r="Z4803">
        <v>943</v>
      </c>
      <c r="AA4803">
        <v>2</v>
      </c>
      <c r="AB4803" s="2" t="s">
        <v>19472</v>
      </c>
    </row>
    <row r="4804" spans="1:28" x14ac:dyDescent="0.3">
      <c r="A4804" t="s">
        <v>28</v>
      </c>
      <c r="B4804" t="s">
        <v>29</v>
      </c>
      <c r="C4804" t="s">
        <v>91</v>
      </c>
      <c r="D4804" t="s">
        <v>82</v>
      </c>
      <c r="E4804" t="s">
        <v>32</v>
      </c>
      <c r="F4804" t="s">
        <v>83</v>
      </c>
      <c r="G4804">
        <v>47</v>
      </c>
      <c r="H4804">
        <v>433016</v>
      </c>
      <c r="I4804" t="s">
        <v>34</v>
      </c>
      <c r="J4804" s="1">
        <v>45506</v>
      </c>
      <c r="K4804">
        <v>1100</v>
      </c>
      <c r="L4804" t="s">
        <v>19473</v>
      </c>
      <c r="M4804" t="s">
        <v>1091</v>
      </c>
      <c r="N4804" t="s">
        <v>19474</v>
      </c>
      <c r="O4804" t="s">
        <v>19475</v>
      </c>
      <c r="P4804" t="s">
        <v>87</v>
      </c>
      <c r="Q4804">
        <v>9</v>
      </c>
      <c r="R4804" t="s">
        <v>88</v>
      </c>
      <c r="S4804" t="s">
        <v>118</v>
      </c>
      <c r="T4804">
        <v>99625</v>
      </c>
      <c r="U4804" s="1">
        <v>45590</v>
      </c>
      <c r="V4804" t="s">
        <v>155</v>
      </c>
      <c r="W4804">
        <v>945177</v>
      </c>
      <c r="X4804" t="s">
        <v>19476</v>
      </c>
      <c r="Y4804">
        <v>303</v>
      </c>
      <c r="Z4804">
        <v>2482</v>
      </c>
      <c r="AA4804">
        <v>3</v>
      </c>
      <c r="AB4804">
        <v>2978.4</v>
      </c>
    </row>
    <row r="4805" spans="1:28" x14ac:dyDescent="0.3">
      <c r="A4805" t="s">
        <v>28</v>
      </c>
      <c r="B4805" t="s">
        <v>29</v>
      </c>
      <c r="C4805" t="s">
        <v>157</v>
      </c>
      <c r="D4805" t="s">
        <v>546</v>
      </c>
      <c r="E4805" t="s">
        <v>46</v>
      </c>
      <c r="F4805" t="s">
        <v>57</v>
      </c>
      <c r="G4805">
        <v>69</v>
      </c>
      <c r="H4805">
        <v>422517</v>
      </c>
      <c r="I4805" t="s">
        <v>58</v>
      </c>
      <c r="J4805" s="1">
        <v>45220</v>
      </c>
      <c r="K4805">
        <v>1400</v>
      </c>
      <c r="L4805" t="s">
        <v>19477</v>
      </c>
      <c r="M4805" t="s">
        <v>919</v>
      </c>
      <c r="N4805" t="s">
        <v>19478</v>
      </c>
      <c r="O4805">
        <f>1-374-91-5476</f>
        <v>-5940</v>
      </c>
      <c r="P4805" t="s">
        <v>39</v>
      </c>
      <c r="Q4805">
        <v>18</v>
      </c>
      <c r="R4805" t="s">
        <v>40</v>
      </c>
      <c r="S4805" t="s">
        <v>79</v>
      </c>
      <c r="T4805">
        <v>66281</v>
      </c>
      <c r="U4805" s="1">
        <v>45410</v>
      </c>
      <c r="V4805" t="s">
        <v>80</v>
      </c>
      <c r="W4805">
        <v>720049</v>
      </c>
      <c r="X4805" t="s">
        <v>19479</v>
      </c>
      <c r="Y4805">
        <v>686</v>
      </c>
      <c r="Z4805">
        <v>1308</v>
      </c>
      <c r="AA4805">
        <v>2</v>
      </c>
      <c r="AB4805">
        <v>1046.4000000000001</v>
      </c>
    </row>
    <row r="4806" spans="1:28" x14ac:dyDescent="0.3">
      <c r="A4806" t="s">
        <v>28</v>
      </c>
      <c r="B4806" t="s">
        <v>29</v>
      </c>
      <c r="C4806" t="s">
        <v>193</v>
      </c>
      <c r="D4806" t="s">
        <v>237</v>
      </c>
      <c r="E4806" t="s">
        <v>56</v>
      </c>
      <c r="F4806" t="s">
        <v>150</v>
      </c>
      <c r="G4806">
        <v>46</v>
      </c>
      <c r="H4806">
        <v>437000</v>
      </c>
      <c r="I4806" t="s">
        <v>34</v>
      </c>
      <c r="J4806" s="1">
        <v>44216</v>
      </c>
      <c r="K4806">
        <v>1400</v>
      </c>
      <c r="L4806" t="s">
        <v>19480</v>
      </c>
      <c r="M4806" t="s">
        <v>108</v>
      </c>
      <c r="N4806" t="s">
        <v>19481</v>
      </c>
      <c r="O4806" t="s">
        <v>19482</v>
      </c>
      <c r="P4806" t="s">
        <v>39</v>
      </c>
      <c r="Q4806">
        <v>15</v>
      </c>
      <c r="R4806" t="s">
        <v>40</v>
      </c>
      <c r="S4806" t="s">
        <v>63</v>
      </c>
      <c r="T4806">
        <v>43014</v>
      </c>
      <c r="U4806" s="1">
        <v>45323</v>
      </c>
      <c r="V4806" t="s">
        <v>119</v>
      </c>
      <c r="W4806">
        <v>219054</v>
      </c>
      <c r="X4806" t="s">
        <v>19483</v>
      </c>
      <c r="Y4806">
        <v>833</v>
      </c>
      <c r="Z4806">
        <v>1479</v>
      </c>
      <c r="AA4806">
        <v>1</v>
      </c>
      <c r="AB4806">
        <v>591.6</v>
      </c>
    </row>
    <row r="4807" spans="1:28" x14ac:dyDescent="0.3">
      <c r="A4807" t="s">
        <v>28</v>
      </c>
      <c r="B4807" t="s">
        <v>29</v>
      </c>
      <c r="C4807" t="s">
        <v>54</v>
      </c>
      <c r="D4807" t="s">
        <v>74</v>
      </c>
      <c r="E4807" t="s">
        <v>46</v>
      </c>
      <c r="F4807" t="s">
        <v>175</v>
      </c>
      <c r="G4807">
        <v>40</v>
      </c>
      <c r="H4807">
        <v>402261</v>
      </c>
      <c r="I4807" t="s">
        <v>58</v>
      </c>
      <c r="J4807" s="1">
        <v>45343</v>
      </c>
      <c r="K4807">
        <v>950</v>
      </c>
      <c r="L4807" t="s">
        <v>19484</v>
      </c>
      <c r="M4807" t="s">
        <v>1291</v>
      </c>
      <c r="N4807" t="s">
        <v>19485</v>
      </c>
      <c r="O4807" t="s">
        <v>19486</v>
      </c>
      <c r="P4807" t="s">
        <v>39</v>
      </c>
      <c r="Q4807">
        <v>19</v>
      </c>
      <c r="R4807" t="s">
        <v>88</v>
      </c>
      <c r="S4807" t="s">
        <v>79</v>
      </c>
      <c r="T4807">
        <v>67542</v>
      </c>
      <c r="U4807" s="1">
        <v>45369</v>
      </c>
      <c r="V4807" t="s">
        <v>72</v>
      </c>
      <c r="W4807">
        <v>245566</v>
      </c>
      <c r="X4807" t="s">
        <v>19487</v>
      </c>
      <c r="Y4807">
        <v>822</v>
      </c>
      <c r="Z4807">
        <v>2242</v>
      </c>
      <c r="AA4807">
        <v>8</v>
      </c>
      <c r="AB4807" s="2" t="s">
        <v>19488</v>
      </c>
    </row>
    <row r="4808" spans="1:28" x14ac:dyDescent="0.3">
      <c r="A4808" t="s">
        <v>28</v>
      </c>
      <c r="B4808" t="s">
        <v>29</v>
      </c>
      <c r="C4808" t="s">
        <v>91</v>
      </c>
      <c r="D4808" t="s">
        <v>637</v>
      </c>
      <c r="E4808" t="s">
        <v>32</v>
      </c>
      <c r="F4808" t="s">
        <v>47</v>
      </c>
      <c r="G4808">
        <v>43</v>
      </c>
      <c r="H4808">
        <v>409355</v>
      </c>
      <c r="I4808" t="s">
        <v>34</v>
      </c>
      <c r="J4808" s="1">
        <v>44895</v>
      </c>
      <c r="K4808">
        <v>1300</v>
      </c>
      <c r="L4808" t="s">
        <v>19329</v>
      </c>
      <c r="M4808" t="s">
        <v>670</v>
      </c>
      <c r="N4808" t="s">
        <v>19489</v>
      </c>
      <c r="O4808" t="s">
        <v>19490</v>
      </c>
      <c r="P4808" t="s">
        <v>87</v>
      </c>
      <c r="Q4808">
        <v>12</v>
      </c>
      <c r="R4808" t="s">
        <v>88</v>
      </c>
      <c r="S4808" t="s">
        <v>41</v>
      </c>
      <c r="T4808">
        <v>94047</v>
      </c>
      <c r="U4808" s="1">
        <v>45586</v>
      </c>
      <c r="V4808" t="s">
        <v>155</v>
      </c>
      <c r="W4808">
        <v>885021</v>
      </c>
      <c r="X4808" t="s">
        <v>19491</v>
      </c>
      <c r="Y4808">
        <v>767</v>
      </c>
      <c r="Z4808">
        <v>1226</v>
      </c>
      <c r="AA4808">
        <v>6</v>
      </c>
      <c r="AB4808">
        <v>2942.4</v>
      </c>
    </row>
    <row r="4809" spans="1:28" x14ac:dyDescent="0.3">
      <c r="A4809" t="s">
        <v>28</v>
      </c>
      <c r="B4809" t="s">
        <v>29</v>
      </c>
      <c r="C4809" t="s">
        <v>91</v>
      </c>
      <c r="D4809" t="s">
        <v>74</v>
      </c>
      <c r="E4809" t="s">
        <v>32</v>
      </c>
      <c r="F4809" t="s">
        <v>355</v>
      </c>
      <c r="G4809">
        <v>23</v>
      </c>
      <c r="H4809">
        <v>426278</v>
      </c>
      <c r="I4809" t="s">
        <v>34</v>
      </c>
      <c r="J4809" s="1">
        <v>44590</v>
      </c>
      <c r="K4809">
        <v>1200</v>
      </c>
      <c r="L4809" t="s">
        <v>19492</v>
      </c>
      <c r="M4809" t="s">
        <v>1058</v>
      </c>
      <c r="N4809" t="s">
        <v>19493</v>
      </c>
      <c r="O4809" t="s">
        <v>19494</v>
      </c>
      <c r="P4809" t="s">
        <v>39</v>
      </c>
      <c r="Q4809">
        <v>17</v>
      </c>
      <c r="R4809" t="s">
        <v>40</v>
      </c>
      <c r="S4809" t="s">
        <v>118</v>
      </c>
      <c r="T4809">
        <v>37060</v>
      </c>
      <c r="U4809" s="1">
        <v>45533</v>
      </c>
      <c r="V4809" t="s">
        <v>64</v>
      </c>
      <c r="W4809">
        <v>960920</v>
      </c>
      <c r="X4809" t="s">
        <v>19495</v>
      </c>
      <c r="Y4809">
        <v>973</v>
      </c>
      <c r="Z4809">
        <v>1399</v>
      </c>
      <c r="AA4809">
        <v>4</v>
      </c>
      <c r="AB4809">
        <v>2238.4</v>
      </c>
    </row>
    <row r="4810" spans="1:28" x14ac:dyDescent="0.3">
      <c r="A4810" t="s">
        <v>28</v>
      </c>
      <c r="B4810" t="s">
        <v>29</v>
      </c>
      <c r="C4810" t="s">
        <v>157</v>
      </c>
      <c r="D4810" t="s">
        <v>442</v>
      </c>
      <c r="E4810" t="s">
        <v>32</v>
      </c>
      <c r="F4810" t="s">
        <v>83</v>
      </c>
      <c r="G4810">
        <v>40</v>
      </c>
      <c r="H4810">
        <v>438395</v>
      </c>
      <c r="I4810" t="s">
        <v>34</v>
      </c>
      <c r="J4810" s="1">
        <v>44646</v>
      </c>
      <c r="K4810">
        <v>1000</v>
      </c>
      <c r="L4810" t="s">
        <v>19496</v>
      </c>
      <c r="M4810" t="s">
        <v>172</v>
      </c>
      <c r="N4810" t="s">
        <v>19497</v>
      </c>
      <c r="O4810" t="s">
        <v>19498</v>
      </c>
      <c r="P4810" t="s">
        <v>39</v>
      </c>
      <c r="Q4810">
        <v>5</v>
      </c>
      <c r="R4810" t="s">
        <v>88</v>
      </c>
      <c r="S4810" t="s">
        <v>79</v>
      </c>
      <c r="T4810">
        <v>64777</v>
      </c>
      <c r="U4810" s="1">
        <v>45378</v>
      </c>
      <c r="V4810" t="s">
        <v>72</v>
      </c>
      <c r="W4810">
        <v>724892</v>
      </c>
      <c r="X4810" t="s">
        <v>19499</v>
      </c>
      <c r="Y4810">
        <v>722</v>
      </c>
      <c r="Z4810">
        <v>2322</v>
      </c>
      <c r="AA4810">
        <v>5</v>
      </c>
      <c r="AB4810">
        <v>4644</v>
      </c>
    </row>
    <row r="4811" spans="1:28" x14ac:dyDescent="0.3">
      <c r="A4811" t="s">
        <v>28</v>
      </c>
      <c r="B4811" t="s">
        <v>29</v>
      </c>
      <c r="C4811" t="s">
        <v>44</v>
      </c>
      <c r="D4811" t="s">
        <v>142</v>
      </c>
      <c r="E4811" t="s">
        <v>56</v>
      </c>
      <c r="F4811" t="s">
        <v>355</v>
      </c>
      <c r="G4811">
        <v>57</v>
      </c>
      <c r="H4811">
        <v>417154</v>
      </c>
      <c r="I4811" t="s">
        <v>34</v>
      </c>
      <c r="J4811" s="1">
        <v>45208</v>
      </c>
      <c r="K4811">
        <v>1400</v>
      </c>
      <c r="L4811" t="s">
        <v>19500</v>
      </c>
      <c r="M4811" t="s">
        <v>680</v>
      </c>
      <c r="N4811" t="s">
        <v>19501</v>
      </c>
      <c r="O4811" t="s">
        <v>19502</v>
      </c>
      <c r="P4811" t="s">
        <v>71</v>
      </c>
      <c r="Q4811">
        <v>19</v>
      </c>
      <c r="R4811" t="s">
        <v>40</v>
      </c>
      <c r="S4811" t="s">
        <v>79</v>
      </c>
      <c r="T4811">
        <v>85784</v>
      </c>
      <c r="U4811" s="1">
        <v>45485</v>
      </c>
      <c r="V4811" t="s">
        <v>126</v>
      </c>
      <c r="W4811">
        <v>880363</v>
      </c>
      <c r="X4811" t="s">
        <v>19503</v>
      </c>
      <c r="Y4811">
        <v>511</v>
      </c>
      <c r="Z4811">
        <v>1540</v>
      </c>
      <c r="AA4811">
        <v>2</v>
      </c>
      <c r="AB4811">
        <v>1232</v>
      </c>
    </row>
    <row r="4812" spans="1:28" x14ac:dyDescent="0.3">
      <c r="A4812" t="s">
        <v>28</v>
      </c>
      <c r="B4812" t="s">
        <v>29</v>
      </c>
      <c r="C4812" t="s">
        <v>30</v>
      </c>
      <c r="D4812" t="s">
        <v>227</v>
      </c>
      <c r="E4812" t="s">
        <v>46</v>
      </c>
      <c r="F4812" t="s">
        <v>175</v>
      </c>
      <c r="G4812">
        <v>53</v>
      </c>
      <c r="H4812">
        <v>439924</v>
      </c>
      <c r="I4812" t="s">
        <v>34</v>
      </c>
      <c r="J4812" s="1">
        <v>44007</v>
      </c>
      <c r="K4812">
        <v>950</v>
      </c>
      <c r="L4812" t="s">
        <v>3409</v>
      </c>
      <c r="M4812" t="s">
        <v>366</v>
      </c>
      <c r="N4812" t="s">
        <v>19504</v>
      </c>
      <c r="O4812" t="s">
        <v>19505</v>
      </c>
      <c r="P4812" t="s">
        <v>39</v>
      </c>
      <c r="Q4812">
        <v>13</v>
      </c>
      <c r="R4812" t="s">
        <v>40</v>
      </c>
      <c r="S4812" t="s">
        <v>41</v>
      </c>
      <c r="T4812">
        <v>65811</v>
      </c>
      <c r="U4812" s="1">
        <v>45515</v>
      </c>
      <c r="V4812" t="s">
        <v>64</v>
      </c>
      <c r="W4812">
        <v>366285</v>
      </c>
      <c r="X4812" t="s">
        <v>19506</v>
      </c>
      <c r="Y4812">
        <v>730</v>
      </c>
      <c r="Z4812">
        <v>673</v>
      </c>
      <c r="AA4812">
        <v>1</v>
      </c>
      <c r="AB4812">
        <v>269.2</v>
      </c>
    </row>
    <row r="4813" spans="1:28" x14ac:dyDescent="0.3">
      <c r="A4813" t="s">
        <v>28</v>
      </c>
      <c r="B4813" t="s">
        <v>29</v>
      </c>
      <c r="C4813" t="s">
        <v>66</v>
      </c>
      <c r="D4813" t="s">
        <v>237</v>
      </c>
      <c r="E4813" t="s">
        <v>46</v>
      </c>
      <c r="F4813" t="s">
        <v>135</v>
      </c>
      <c r="G4813">
        <v>28</v>
      </c>
      <c r="H4813">
        <v>401127</v>
      </c>
      <c r="I4813" t="s">
        <v>58</v>
      </c>
      <c r="J4813" s="1">
        <v>44247</v>
      </c>
      <c r="K4813">
        <v>950</v>
      </c>
      <c r="L4813" t="s">
        <v>19507</v>
      </c>
      <c r="M4813" t="s">
        <v>101</v>
      </c>
      <c r="N4813" t="s">
        <v>19508</v>
      </c>
      <c r="O4813" t="s">
        <v>19509</v>
      </c>
      <c r="P4813" t="s">
        <v>71</v>
      </c>
      <c r="Q4813">
        <v>20</v>
      </c>
      <c r="R4813" t="s">
        <v>88</v>
      </c>
      <c r="S4813" t="s">
        <v>63</v>
      </c>
      <c r="T4813">
        <v>87889</v>
      </c>
      <c r="U4813" s="1">
        <v>45296</v>
      </c>
      <c r="V4813" t="s">
        <v>111</v>
      </c>
      <c r="W4813">
        <v>602964</v>
      </c>
      <c r="X4813" t="s">
        <v>19510</v>
      </c>
      <c r="Y4813">
        <v>773</v>
      </c>
      <c r="Z4813">
        <v>1107</v>
      </c>
      <c r="AA4813">
        <v>6</v>
      </c>
      <c r="AB4813">
        <v>2656.8</v>
      </c>
    </row>
    <row r="4814" spans="1:28" x14ac:dyDescent="0.3">
      <c r="A4814" t="s">
        <v>28</v>
      </c>
      <c r="B4814" t="s">
        <v>29</v>
      </c>
      <c r="C4814" t="s">
        <v>54</v>
      </c>
      <c r="D4814" t="s">
        <v>616</v>
      </c>
      <c r="E4814" t="s">
        <v>46</v>
      </c>
      <c r="F4814" t="s">
        <v>150</v>
      </c>
      <c r="G4814">
        <v>57</v>
      </c>
      <c r="H4814">
        <v>417581</v>
      </c>
      <c r="I4814" t="s">
        <v>58</v>
      </c>
      <c r="J4814" s="1">
        <v>44007</v>
      </c>
      <c r="K4814">
        <v>1300</v>
      </c>
      <c r="L4814" t="s">
        <v>19511</v>
      </c>
      <c r="M4814" t="s">
        <v>345</v>
      </c>
      <c r="N4814" t="s">
        <v>19512</v>
      </c>
      <c r="O4814" t="s">
        <v>19513</v>
      </c>
      <c r="P4814" t="s">
        <v>87</v>
      </c>
      <c r="Q4814">
        <v>17</v>
      </c>
      <c r="R4814" t="s">
        <v>88</v>
      </c>
      <c r="S4814" t="s">
        <v>118</v>
      </c>
      <c r="T4814">
        <v>19193</v>
      </c>
      <c r="U4814" s="1">
        <v>45561</v>
      </c>
      <c r="V4814" t="s">
        <v>180</v>
      </c>
      <c r="W4814">
        <v>242200</v>
      </c>
      <c r="X4814" t="s">
        <v>19514</v>
      </c>
      <c r="Y4814">
        <v>358</v>
      </c>
      <c r="Z4814">
        <v>2045</v>
      </c>
      <c r="AA4814">
        <v>7</v>
      </c>
      <c r="AB4814">
        <v>5726</v>
      </c>
    </row>
    <row r="4815" spans="1:28" x14ac:dyDescent="0.3">
      <c r="A4815" t="s">
        <v>28</v>
      </c>
      <c r="B4815" t="s">
        <v>29</v>
      </c>
      <c r="C4815" t="s">
        <v>193</v>
      </c>
      <c r="D4815" t="s">
        <v>55</v>
      </c>
      <c r="E4815" t="s">
        <v>56</v>
      </c>
      <c r="F4815" t="s">
        <v>33</v>
      </c>
      <c r="G4815">
        <v>52</v>
      </c>
      <c r="H4815">
        <v>426846</v>
      </c>
      <c r="I4815" t="s">
        <v>34</v>
      </c>
      <c r="J4815" s="1">
        <v>45477</v>
      </c>
      <c r="K4815">
        <v>1400</v>
      </c>
      <c r="L4815" t="s">
        <v>5960</v>
      </c>
      <c r="M4815" t="s">
        <v>428</v>
      </c>
      <c r="N4815" t="s">
        <v>19515</v>
      </c>
      <c r="O4815" t="s">
        <v>19516</v>
      </c>
      <c r="P4815" t="s">
        <v>71</v>
      </c>
      <c r="Q4815">
        <v>13</v>
      </c>
      <c r="R4815" t="s">
        <v>40</v>
      </c>
      <c r="S4815" t="s">
        <v>41</v>
      </c>
      <c r="T4815">
        <v>65278</v>
      </c>
      <c r="U4815" s="1">
        <v>45577</v>
      </c>
      <c r="V4815" t="s">
        <v>155</v>
      </c>
      <c r="W4815">
        <v>316467</v>
      </c>
      <c r="X4815" t="s">
        <v>19517</v>
      </c>
      <c r="Y4815">
        <v>623</v>
      </c>
      <c r="Z4815">
        <v>2443</v>
      </c>
      <c r="AA4815">
        <v>7</v>
      </c>
      <c r="AB4815" s="2" t="s">
        <v>740</v>
      </c>
    </row>
    <row r="4816" spans="1:28" x14ac:dyDescent="0.3">
      <c r="A4816" t="s">
        <v>28</v>
      </c>
      <c r="B4816" t="s">
        <v>29</v>
      </c>
      <c r="C4816" t="s">
        <v>54</v>
      </c>
      <c r="D4816" t="s">
        <v>637</v>
      </c>
      <c r="E4816" t="s">
        <v>46</v>
      </c>
      <c r="F4816" t="s">
        <v>33</v>
      </c>
      <c r="G4816">
        <v>21</v>
      </c>
      <c r="H4816">
        <v>430177</v>
      </c>
      <c r="I4816" t="s">
        <v>34</v>
      </c>
      <c r="J4816" s="1">
        <v>45278</v>
      </c>
      <c r="K4816">
        <v>950</v>
      </c>
      <c r="L4816" t="s">
        <v>19518</v>
      </c>
      <c r="M4816" t="s">
        <v>256</v>
      </c>
      <c r="N4816" t="s">
        <v>19519</v>
      </c>
      <c r="O4816" t="s">
        <v>19520</v>
      </c>
      <c r="P4816" t="s">
        <v>51</v>
      </c>
      <c r="Q4816">
        <v>9</v>
      </c>
      <c r="R4816" t="s">
        <v>88</v>
      </c>
      <c r="S4816" t="s">
        <v>41</v>
      </c>
      <c r="T4816">
        <v>69592</v>
      </c>
      <c r="U4816" s="1">
        <v>45314</v>
      </c>
      <c r="V4816" t="s">
        <v>111</v>
      </c>
      <c r="W4816">
        <v>220735</v>
      </c>
      <c r="X4816" t="s">
        <v>19521</v>
      </c>
      <c r="Y4816">
        <v>670</v>
      </c>
      <c r="Z4816">
        <v>2417</v>
      </c>
      <c r="AA4816">
        <v>1</v>
      </c>
      <c r="AB4816" s="2" t="s">
        <v>19522</v>
      </c>
    </row>
    <row r="4817" spans="1:28" x14ac:dyDescent="0.3">
      <c r="A4817" t="s">
        <v>28</v>
      </c>
      <c r="B4817" t="s">
        <v>29</v>
      </c>
      <c r="C4817" t="s">
        <v>91</v>
      </c>
      <c r="D4817" t="s">
        <v>467</v>
      </c>
      <c r="E4817" t="s">
        <v>32</v>
      </c>
      <c r="F4817" t="s">
        <v>99</v>
      </c>
      <c r="G4817">
        <v>89</v>
      </c>
      <c r="H4817">
        <v>407676</v>
      </c>
      <c r="I4817" t="s">
        <v>58</v>
      </c>
      <c r="J4817" s="1">
        <v>44962</v>
      </c>
      <c r="K4817">
        <v>1000</v>
      </c>
      <c r="L4817" t="s">
        <v>19523</v>
      </c>
      <c r="M4817" t="s">
        <v>205</v>
      </c>
      <c r="N4817" t="s">
        <v>19524</v>
      </c>
      <c r="O4817" t="s">
        <v>19525</v>
      </c>
      <c r="P4817" t="s">
        <v>51</v>
      </c>
      <c r="Q4817">
        <v>18</v>
      </c>
      <c r="R4817" t="s">
        <v>40</v>
      </c>
      <c r="S4817" t="s">
        <v>79</v>
      </c>
      <c r="T4817">
        <v>13280</v>
      </c>
      <c r="U4817" s="1">
        <v>45574</v>
      </c>
      <c r="V4817" t="s">
        <v>155</v>
      </c>
      <c r="W4817">
        <v>521043</v>
      </c>
      <c r="X4817" t="s">
        <v>19526</v>
      </c>
      <c r="Y4817">
        <v>925</v>
      </c>
      <c r="Z4817">
        <v>736</v>
      </c>
      <c r="AA4817">
        <v>5</v>
      </c>
      <c r="AB4817">
        <v>1472</v>
      </c>
    </row>
    <row r="4818" spans="1:28" x14ac:dyDescent="0.3">
      <c r="A4818" t="s">
        <v>28</v>
      </c>
      <c r="B4818" t="s">
        <v>29</v>
      </c>
      <c r="C4818" t="s">
        <v>148</v>
      </c>
      <c r="D4818" t="s">
        <v>163</v>
      </c>
      <c r="E4818" t="s">
        <v>46</v>
      </c>
      <c r="F4818" t="s">
        <v>175</v>
      </c>
      <c r="G4818">
        <v>68</v>
      </c>
      <c r="H4818">
        <v>430317</v>
      </c>
      <c r="I4818" t="s">
        <v>58</v>
      </c>
      <c r="J4818" s="1">
        <v>45349</v>
      </c>
      <c r="K4818">
        <v>950</v>
      </c>
      <c r="L4818" t="s">
        <v>19527</v>
      </c>
      <c r="M4818" t="s">
        <v>434</v>
      </c>
      <c r="N4818" t="s">
        <v>19528</v>
      </c>
      <c r="O4818" t="s">
        <v>19529</v>
      </c>
      <c r="P4818" t="s">
        <v>51</v>
      </c>
      <c r="Q4818">
        <v>16</v>
      </c>
      <c r="R4818" t="s">
        <v>40</v>
      </c>
      <c r="S4818" t="s">
        <v>63</v>
      </c>
      <c r="T4818">
        <v>23531</v>
      </c>
      <c r="U4818" s="1">
        <v>45589</v>
      </c>
      <c r="V4818" t="s">
        <v>155</v>
      </c>
      <c r="W4818">
        <v>618061</v>
      </c>
      <c r="X4818" t="s">
        <v>19530</v>
      </c>
      <c r="Y4818">
        <v>316</v>
      </c>
      <c r="Z4818">
        <v>1338</v>
      </c>
      <c r="AA4818">
        <v>1</v>
      </c>
      <c r="AB4818">
        <v>535.20000000000005</v>
      </c>
    </row>
    <row r="4819" spans="1:28" x14ac:dyDescent="0.3">
      <c r="A4819" t="s">
        <v>28</v>
      </c>
      <c r="B4819" t="s">
        <v>29</v>
      </c>
      <c r="C4819" t="s">
        <v>193</v>
      </c>
      <c r="D4819" t="s">
        <v>163</v>
      </c>
      <c r="E4819" t="s">
        <v>32</v>
      </c>
      <c r="F4819" t="s">
        <v>175</v>
      </c>
      <c r="G4819">
        <v>32</v>
      </c>
      <c r="H4819">
        <v>435938</v>
      </c>
      <c r="I4819" t="s">
        <v>58</v>
      </c>
      <c r="J4819" s="1">
        <v>44258</v>
      </c>
      <c r="K4819">
        <v>1200</v>
      </c>
      <c r="L4819" t="s">
        <v>12816</v>
      </c>
      <c r="M4819" t="s">
        <v>101</v>
      </c>
      <c r="N4819" t="s">
        <v>19531</v>
      </c>
      <c r="O4819" t="s">
        <v>19532</v>
      </c>
      <c r="P4819" t="s">
        <v>51</v>
      </c>
      <c r="Q4819">
        <v>8</v>
      </c>
      <c r="R4819" t="s">
        <v>88</v>
      </c>
      <c r="S4819" t="s">
        <v>41</v>
      </c>
      <c r="T4819">
        <v>45381</v>
      </c>
      <c r="U4819" s="1">
        <v>45588</v>
      </c>
      <c r="V4819" t="s">
        <v>155</v>
      </c>
      <c r="W4819">
        <v>684544</v>
      </c>
      <c r="X4819" t="s">
        <v>19533</v>
      </c>
      <c r="Y4819">
        <v>954</v>
      </c>
      <c r="Z4819">
        <v>1916</v>
      </c>
      <c r="AA4819">
        <v>6</v>
      </c>
      <c r="AB4819" s="2" t="s">
        <v>19534</v>
      </c>
    </row>
    <row r="4820" spans="1:28" x14ac:dyDescent="0.3">
      <c r="A4820" t="s">
        <v>28</v>
      </c>
      <c r="B4820" t="s">
        <v>29</v>
      </c>
      <c r="C4820" t="s">
        <v>54</v>
      </c>
      <c r="D4820" t="s">
        <v>74</v>
      </c>
      <c r="E4820" t="s">
        <v>32</v>
      </c>
      <c r="F4820" t="s">
        <v>355</v>
      </c>
      <c r="G4820">
        <v>45</v>
      </c>
      <c r="H4820">
        <v>436591</v>
      </c>
      <c r="I4820" t="s">
        <v>58</v>
      </c>
      <c r="J4820" s="1">
        <v>45603</v>
      </c>
      <c r="K4820">
        <v>1100</v>
      </c>
      <c r="L4820" t="s">
        <v>19535</v>
      </c>
      <c r="M4820" t="s">
        <v>919</v>
      </c>
      <c r="N4820" t="s">
        <v>19536</v>
      </c>
      <c r="O4820" t="s">
        <v>19537</v>
      </c>
      <c r="P4820" t="s">
        <v>39</v>
      </c>
      <c r="Q4820">
        <v>16</v>
      </c>
      <c r="R4820" t="s">
        <v>40</v>
      </c>
      <c r="S4820" t="s">
        <v>118</v>
      </c>
      <c r="T4820">
        <v>70810</v>
      </c>
      <c r="U4820" s="1">
        <v>45342</v>
      </c>
      <c r="V4820" t="s">
        <v>119</v>
      </c>
      <c r="W4820">
        <v>671467</v>
      </c>
      <c r="X4820" t="s">
        <v>19538</v>
      </c>
      <c r="Y4820">
        <v>570</v>
      </c>
      <c r="Z4820">
        <v>1387</v>
      </c>
      <c r="AA4820">
        <v>2</v>
      </c>
      <c r="AB4820" s="2" t="s">
        <v>19539</v>
      </c>
    </row>
    <row r="4821" spans="1:28" x14ac:dyDescent="0.3">
      <c r="A4821" t="s">
        <v>28</v>
      </c>
      <c r="B4821" t="s">
        <v>29</v>
      </c>
      <c r="C4821" t="s">
        <v>91</v>
      </c>
      <c r="D4821" t="s">
        <v>74</v>
      </c>
      <c r="E4821" t="s">
        <v>56</v>
      </c>
      <c r="F4821" t="s">
        <v>99</v>
      </c>
      <c r="G4821">
        <v>32</v>
      </c>
      <c r="H4821">
        <v>425039</v>
      </c>
      <c r="I4821" t="s">
        <v>58</v>
      </c>
      <c r="J4821" s="1">
        <v>45087</v>
      </c>
      <c r="K4821">
        <v>1200</v>
      </c>
      <c r="L4821" t="s">
        <v>19540</v>
      </c>
      <c r="M4821" t="s">
        <v>115</v>
      </c>
      <c r="N4821" t="s">
        <v>19541</v>
      </c>
      <c r="O4821" t="s">
        <v>19542</v>
      </c>
      <c r="P4821" t="s">
        <v>39</v>
      </c>
      <c r="Q4821">
        <v>19</v>
      </c>
      <c r="R4821" t="s">
        <v>88</v>
      </c>
      <c r="S4821" t="s">
        <v>41</v>
      </c>
      <c r="T4821">
        <v>14235</v>
      </c>
      <c r="U4821" s="1">
        <v>45345</v>
      </c>
      <c r="V4821" t="s">
        <v>119</v>
      </c>
      <c r="W4821">
        <v>924103</v>
      </c>
      <c r="X4821" t="s">
        <v>19543</v>
      </c>
      <c r="Y4821">
        <v>477</v>
      </c>
      <c r="Z4821">
        <v>1976</v>
      </c>
      <c r="AA4821">
        <v>2</v>
      </c>
      <c r="AB4821" s="2" t="s">
        <v>19544</v>
      </c>
    </row>
    <row r="4822" spans="1:28" x14ac:dyDescent="0.3">
      <c r="A4822" t="s">
        <v>28</v>
      </c>
      <c r="B4822" t="s">
        <v>29</v>
      </c>
      <c r="C4822" t="s">
        <v>157</v>
      </c>
      <c r="D4822" t="s">
        <v>467</v>
      </c>
      <c r="E4822" t="s">
        <v>46</v>
      </c>
      <c r="F4822" t="s">
        <v>135</v>
      </c>
      <c r="G4822">
        <v>53</v>
      </c>
      <c r="H4822">
        <v>430705</v>
      </c>
      <c r="I4822" t="s">
        <v>58</v>
      </c>
      <c r="J4822" s="1">
        <v>44218</v>
      </c>
      <c r="K4822">
        <v>950</v>
      </c>
      <c r="L4822" t="s">
        <v>19545</v>
      </c>
      <c r="M4822" t="s">
        <v>1356</v>
      </c>
      <c r="N4822" t="s">
        <v>19546</v>
      </c>
      <c r="O4822" t="s">
        <v>19547</v>
      </c>
      <c r="P4822" t="s">
        <v>39</v>
      </c>
      <c r="Q4822">
        <v>15</v>
      </c>
      <c r="R4822" t="s">
        <v>40</v>
      </c>
      <c r="S4822" t="s">
        <v>63</v>
      </c>
      <c r="T4822">
        <v>44509</v>
      </c>
      <c r="U4822" s="1">
        <v>45356</v>
      </c>
      <c r="V4822" t="s">
        <v>72</v>
      </c>
      <c r="W4822">
        <v>625389</v>
      </c>
      <c r="X4822" t="s">
        <v>19548</v>
      </c>
      <c r="Y4822">
        <v>232</v>
      </c>
      <c r="Z4822">
        <v>2721</v>
      </c>
      <c r="AA4822">
        <v>5</v>
      </c>
      <c r="AB4822">
        <v>5442</v>
      </c>
    </row>
    <row r="4823" spans="1:28" x14ac:dyDescent="0.3">
      <c r="A4823" t="s">
        <v>28</v>
      </c>
      <c r="B4823" t="s">
        <v>29</v>
      </c>
      <c r="C4823" t="s">
        <v>148</v>
      </c>
      <c r="D4823" t="s">
        <v>261</v>
      </c>
      <c r="E4823" t="s">
        <v>32</v>
      </c>
      <c r="F4823" t="s">
        <v>355</v>
      </c>
      <c r="G4823">
        <v>15</v>
      </c>
      <c r="H4823">
        <v>416969</v>
      </c>
      <c r="I4823" t="s">
        <v>58</v>
      </c>
      <c r="J4823" s="1">
        <v>45608</v>
      </c>
      <c r="K4823">
        <v>1200</v>
      </c>
      <c r="L4823" t="s">
        <v>19549</v>
      </c>
      <c r="M4823" t="s">
        <v>919</v>
      </c>
      <c r="N4823" t="s">
        <v>19550</v>
      </c>
      <c r="O4823" t="s">
        <v>19551</v>
      </c>
      <c r="P4823" t="s">
        <v>51</v>
      </c>
      <c r="Q4823">
        <v>20</v>
      </c>
      <c r="R4823" t="s">
        <v>40</v>
      </c>
      <c r="S4823" t="s">
        <v>118</v>
      </c>
      <c r="T4823">
        <v>57870</v>
      </c>
      <c r="U4823" s="1">
        <v>45523</v>
      </c>
      <c r="V4823" t="s">
        <v>64</v>
      </c>
      <c r="W4823">
        <v>468897</v>
      </c>
      <c r="X4823" t="s">
        <v>19552</v>
      </c>
      <c r="Y4823">
        <v>732</v>
      </c>
      <c r="Z4823">
        <v>1125</v>
      </c>
      <c r="AA4823">
        <v>4</v>
      </c>
      <c r="AB4823">
        <v>1800</v>
      </c>
    </row>
    <row r="4824" spans="1:28" x14ac:dyDescent="0.3">
      <c r="A4824" t="s">
        <v>28</v>
      </c>
      <c r="B4824" t="s">
        <v>29</v>
      </c>
      <c r="C4824" t="s">
        <v>30</v>
      </c>
      <c r="D4824" t="s">
        <v>105</v>
      </c>
      <c r="E4824" t="s">
        <v>46</v>
      </c>
      <c r="F4824" t="s">
        <v>99</v>
      </c>
      <c r="G4824">
        <v>44</v>
      </c>
      <c r="H4824">
        <v>414025</v>
      </c>
      <c r="I4824" t="s">
        <v>58</v>
      </c>
      <c r="J4824" s="1">
        <v>44512</v>
      </c>
      <c r="K4824">
        <v>800</v>
      </c>
      <c r="L4824" t="s">
        <v>13544</v>
      </c>
      <c r="M4824" t="s">
        <v>200</v>
      </c>
      <c r="N4824" t="s">
        <v>19553</v>
      </c>
      <c r="O4824" t="s">
        <v>19554</v>
      </c>
      <c r="P4824" t="s">
        <v>51</v>
      </c>
      <c r="Q4824">
        <v>8</v>
      </c>
      <c r="R4824" t="s">
        <v>88</v>
      </c>
      <c r="S4824" t="s">
        <v>41</v>
      </c>
      <c r="T4824">
        <v>71185</v>
      </c>
      <c r="U4824" s="1">
        <v>45326</v>
      </c>
      <c r="V4824" t="s">
        <v>119</v>
      </c>
      <c r="W4824">
        <v>550254</v>
      </c>
      <c r="X4824" t="s">
        <v>19555</v>
      </c>
      <c r="Y4824">
        <v>999</v>
      </c>
      <c r="Z4824">
        <v>1249</v>
      </c>
      <c r="AA4824">
        <v>6</v>
      </c>
      <c r="AB4824" s="2" t="s">
        <v>19556</v>
      </c>
    </row>
    <row r="4825" spans="1:28" x14ac:dyDescent="0.3">
      <c r="A4825" t="s">
        <v>28</v>
      </c>
      <c r="B4825" t="s">
        <v>29</v>
      </c>
      <c r="C4825" t="s">
        <v>54</v>
      </c>
      <c r="D4825" t="s">
        <v>421</v>
      </c>
      <c r="E4825" t="s">
        <v>56</v>
      </c>
      <c r="F4825" t="s">
        <v>83</v>
      </c>
      <c r="G4825">
        <v>96</v>
      </c>
      <c r="H4825">
        <v>419175</v>
      </c>
      <c r="I4825" t="s">
        <v>58</v>
      </c>
      <c r="J4825" s="1">
        <v>44204</v>
      </c>
      <c r="K4825">
        <v>950</v>
      </c>
      <c r="L4825" t="s">
        <v>19557</v>
      </c>
      <c r="M4825" t="s">
        <v>747</v>
      </c>
      <c r="N4825" t="s">
        <v>19558</v>
      </c>
      <c r="O4825" t="s">
        <v>19559</v>
      </c>
      <c r="P4825" t="s">
        <v>71</v>
      </c>
      <c r="Q4825">
        <v>11</v>
      </c>
      <c r="R4825" t="s">
        <v>40</v>
      </c>
      <c r="S4825" t="s">
        <v>118</v>
      </c>
      <c r="T4825">
        <v>72706</v>
      </c>
      <c r="U4825" s="1">
        <v>45364</v>
      </c>
      <c r="V4825" t="s">
        <v>72</v>
      </c>
      <c r="W4825">
        <v>210916</v>
      </c>
      <c r="X4825" t="s">
        <v>19560</v>
      </c>
      <c r="Y4825">
        <v>297</v>
      </c>
      <c r="Z4825">
        <v>895</v>
      </c>
      <c r="AA4825">
        <v>2</v>
      </c>
      <c r="AB4825">
        <v>716</v>
      </c>
    </row>
    <row r="4826" spans="1:28" x14ac:dyDescent="0.3">
      <c r="A4826" t="s">
        <v>28</v>
      </c>
      <c r="B4826" t="s">
        <v>29</v>
      </c>
      <c r="C4826" t="s">
        <v>91</v>
      </c>
      <c r="D4826" t="s">
        <v>163</v>
      </c>
      <c r="E4826" t="s">
        <v>46</v>
      </c>
      <c r="F4826" t="s">
        <v>135</v>
      </c>
      <c r="G4826">
        <v>43</v>
      </c>
      <c r="H4826">
        <v>422143</v>
      </c>
      <c r="I4826" t="s">
        <v>58</v>
      </c>
      <c r="J4826" s="1">
        <v>45346</v>
      </c>
      <c r="K4826">
        <v>1000</v>
      </c>
      <c r="L4826" t="s">
        <v>10894</v>
      </c>
      <c r="M4826" t="s">
        <v>1007</v>
      </c>
      <c r="N4826" t="s">
        <v>19561</v>
      </c>
      <c r="O4826" t="s">
        <v>19562</v>
      </c>
      <c r="P4826" t="s">
        <v>71</v>
      </c>
      <c r="Q4826">
        <v>11</v>
      </c>
      <c r="R4826" t="s">
        <v>88</v>
      </c>
      <c r="S4826" t="s">
        <v>79</v>
      </c>
      <c r="T4826">
        <v>53975</v>
      </c>
      <c r="U4826" s="1">
        <v>45306</v>
      </c>
      <c r="V4826" t="s">
        <v>111</v>
      </c>
      <c r="W4826">
        <v>477742</v>
      </c>
      <c r="X4826" t="s">
        <v>19563</v>
      </c>
      <c r="Y4826">
        <v>259</v>
      </c>
      <c r="Z4826">
        <v>2257</v>
      </c>
      <c r="AA4826">
        <v>3</v>
      </c>
      <c r="AB4826">
        <v>2708.4</v>
      </c>
    </row>
    <row r="4827" spans="1:28" x14ac:dyDescent="0.3">
      <c r="A4827" t="s">
        <v>28</v>
      </c>
      <c r="B4827" t="s">
        <v>29</v>
      </c>
      <c r="C4827" t="s">
        <v>30</v>
      </c>
      <c r="D4827" t="s">
        <v>55</v>
      </c>
      <c r="E4827" t="s">
        <v>32</v>
      </c>
      <c r="F4827" t="s">
        <v>135</v>
      </c>
      <c r="G4827">
        <v>9</v>
      </c>
      <c r="H4827">
        <v>429888</v>
      </c>
      <c r="I4827" t="s">
        <v>34</v>
      </c>
      <c r="J4827" s="1">
        <v>44825</v>
      </c>
      <c r="K4827">
        <v>1200</v>
      </c>
      <c r="L4827" t="s">
        <v>583</v>
      </c>
      <c r="M4827" t="s">
        <v>919</v>
      </c>
      <c r="N4827" t="s">
        <v>19564</v>
      </c>
      <c r="O4827" t="s">
        <v>19565</v>
      </c>
      <c r="P4827" t="s">
        <v>51</v>
      </c>
      <c r="Q4827">
        <v>3</v>
      </c>
      <c r="R4827" t="s">
        <v>88</v>
      </c>
      <c r="S4827" t="s">
        <v>79</v>
      </c>
      <c r="T4827">
        <v>73537</v>
      </c>
      <c r="U4827" s="1">
        <v>45426</v>
      </c>
      <c r="V4827" t="s">
        <v>140</v>
      </c>
      <c r="W4827">
        <v>857392</v>
      </c>
      <c r="X4827" t="s">
        <v>19566</v>
      </c>
      <c r="Y4827">
        <v>575</v>
      </c>
      <c r="Z4827">
        <v>716</v>
      </c>
      <c r="AA4827">
        <v>5</v>
      </c>
      <c r="AB4827">
        <v>1432</v>
      </c>
    </row>
    <row r="4828" spans="1:28" x14ac:dyDescent="0.3">
      <c r="A4828" t="s">
        <v>28</v>
      </c>
      <c r="B4828" t="s">
        <v>29</v>
      </c>
      <c r="C4828" t="s">
        <v>44</v>
      </c>
      <c r="D4828" t="s">
        <v>467</v>
      </c>
      <c r="E4828" t="s">
        <v>46</v>
      </c>
      <c r="F4828" t="s">
        <v>57</v>
      </c>
      <c r="G4828">
        <v>22</v>
      </c>
      <c r="H4828">
        <v>409873</v>
      </c>
      <c r="I4828" t="s">
        <v>58</v>
      </c>
      <c r="J4828" s="1">
        <v>44548</v>
      </c>
      <c r="K4828">
        <v>950</v>
      </c>
      <c r="L4828" t="s">
        <v>19567</v>
      </c>
      <c r="M4828" t="s">
        <v>953</v>
      </c>
      <c r="N4828" t="s">
        <v>19568</v>
      </c>
      <c r="O4828" t="s">
        <v>19569</v>
      </c>
      <c r="P4828" t="s">
        <v>39</v>
      </c>
      <c r="Q4828">
        <v>11</v>
      </c>
      <c r="R4828" t="s">
        <v>40</v>
      </c>
      <c r="S4828" t="s">
        <v>63</v>
      </c>
      <c r="T4828">
        <v>17804</v>
      </c>
      <c r="U4828" s="1">
        <v>45305</v>
      </c>
      <c r="V4828" t="s">
        <v>111</v>
      </c>
      <c r="W4828">
        <v>749685</v>
      </c>
      <c r="X4828" t="s">
        <v>19570</v>
      </c>
      <c r="Y4828">
        <v>728</v>
      </c>
      <c r="Z4828">
        <v>1227</v>
      </c>
      <c r="AA4828">
        <v>3</v>
      </c>
      <c r="AB4828">
        <v>1472.4</v>
      </c>
    </row>
    <row r="4829" spans="1:28" x14ac:dyDescent="0.3">
      <c r="A4829" t="s">
        <v>28</v>
      </c>
      <c r="B4829" t="s">
        <v>29</v>
      </c>
      <c r="C4829" t="s">
        <v>66</v>
      </c>
      <c r="D4829" t="s">
        <v>511</v>
      </c>
      <c r="E4829" t="s">
        <v>46</v>
      </c>
      <c r="F4829" t="s">
        <v>47</v>
      </c>
      <c r="G4829">
        <v>2</v>
      </c>
      <c r="H4829">
        <v>439660</v>
      </c>
      <c r="I4829" t="s">
        <v>58</v>
      </c>
      <c r="J4829" s="1">
        <v>44740</v>
      </c>
      <c r="K4829">
        <v>1100</v>
      </c>
      <c r="L4829" t="s">
        <v>19571</v>
      </c>
      <c r="M4829" t="s">
        <v>76</v>
      </c>
      <c r="N4829" t="s">
        <v>19572</v>
      </c>
      <c r="O4829" t="s">
        <v>19573</v>
      </c>
      <c r="P4829" t="s">
        <v>71</v>
      </c>
      <c r="Q4829">
        <v>19</v>
      </c>
      <c r="R4829" t="s">
        <v>40</v>
      </c>
      <c r="S4829" t="s">
        <v>118</v>
      </c>
      <c r="T4829">
        <v>78379</v>
      </c>
      <c r="U4829" s="1">
        <v>45471</v>
      </c>
      <c r="V4829" t="s">
        <v>52</v>
      </c>
      <c r="W4829">
        <v>345631</v>
      </c>
      <c r="X4829" t="s">
        <v>19574</v>
      </c>
      <c r="Y4829">
        <v>759</v>
      </c>
      <c r="Z4829">
        <v>530</v>
      </c>
      <c r="AA4829">
        <v>8</v>
      </c>
      <c r="AB4829">
        <v>1696</v>
      </c>
    </row>
    <row r="4830" spans="1:28" x14ac:dyDescent="0.3">
      <c r="A4830" t="s">
        <v>28</v>
      </c>
      <c r="B4830" t="s">
        <v>29</v>
      </c>
      <c r="C4830" t="s">
        <v>30</v>
      </c>
      <c r="D4830" t="s">
        <v>261</v>
      </c>
      <c r="E4830" t="s">
        <v>32</v>
      </c>
      <c r="F4830" t="s">
        <v>57</v>
      </c>
      <c r="G4830">
        <v>57</v>
      </c>
      <c r="H4830">
        <v>431589</v>
      </c>
      <c r="I4830" t="s">
        <v>58</v>
      </c>
      <c r="J4830" s="1">
        <v>44826</v>
      </c>
      <c r="K4830">
        <v>800</v>
      </c>
      <c r="L4830" t="s">
        <v>19575</v>
      </c>
      <c r="M4830" t="s">
        <v>478</v>
      </c>
      <c r="N4830" t="s">
        <v>19576</v>
      </c>
      <c r="O4830" t="s">
        <v>19577</v>
      </c>
      <c r="P4830" t="s">
        <v>71</v>
      </c>
      <c r="Q4830">
        <v>7</v>
      </c>
      <c r="R4830" t="s">
        <v>88</v>
      </c>
      <c r="S4830" t="s">
        <v>41</v>
      </c>
      <c r="T4830">
        <v>93298</v>
      </c>
      <c r="U4830" s="1">
        <v>45392</v>
      </c>
      <c r="V4830" t="s">
        <v>80</v>
      </c>
      <c r="W4830">
        <v>771667</v>
      </c>
      <c r="X4830" t="s">
        <v>19578</v>
      </c>
      <c r="Y4830">
        <v>944</v>
      </c>
      <c r="Z4830">
        <v>1908</v>
      </c>
      <c r="AA4830">
        <v>6</v>
      </c>
      <c r="AB4830">
        <v>4579.2</v>
      </c>
    </row>
    <row r="4831" spans="1:28" x14ac:dyDescent="0.3">
      <c r="A4831" t="s">
        <v>28</v>
      </c>
      <c r="B4831" t="s">
        <v>29</v>
      </c>
      <c r="C4831" t="s">
        <v>193</v>
      </c>
      <c r="D4831" t="s">
        <v>411</v>
      </c>
      <c r="E4831" t="s">
        <v>32</v>
      </c>
      <c r="F4831" t="s">
        <v>175</v>
      </c>
      <c r="G4831">
        <v>98</v>
      </c>
      <c r="H4831">
        <v>426419</v>
      </c>
      <c r="I4831" t="s">
        <v>58</v>
      </c>
      <c r="J4831" s="1">
        <v>44465</v>
      </c>
      <c r="K4831">
        <v>1100</v>
      </c>
      <c r="L4831" t="s">
        <v>19579</v>
      </c>
      <c r="M4831" t="s">
        <v>1198</v>
      </c>
      <c r="N4831" t="s">
        <v>19580</v>
      </c>
      <c r="O4831" t="s">
        <v>19581</v>
      </c>
      <c r="P4831" t="s">
        <v>71</v>
      </c>
      <c r="Q4831">
        <v>15</v>
      </c>
      <c r="R4831" t="s">
        <v>88</v>
      </c>
      <c r="S4831" t="s">
        <v>118</v>
      </c>
      <c r="T4831">
        <v>67332</v>
      </c>
      <c r="U4831" s="1">
        <v>45455</v>
      </c>
      <c r="V4831" t="s">
        <v>52</v>
      </c>
      <c r="W4831">
        <v>579197</v>
      </c>
      <c r="X4831" t="s">
        <v>11845</v>
      </c>
      <c r="Y4831">
        <v>582</v>
      </c>
      <c r="Z4831">
        <v>1666</v>
      </c>
      <c r="AA4831">
        <v>2</v>
      </c>
      <c r="AB4831" s="2" t="s">
        <v>16387</v>
      </c>
    </row>
    <row r="4832" spans="1:28" x14ac:dyDescent="0.3">
      <c r="A4832" t="s">
        <v>28</v>
      </c>
      <c r="B4832" t="s">
        <v>29</v>
      </c>
      <c r="C4832" t="s">
        <v>148</v>
      </c>
      <c r="D4832" t="s">
        <v>74</v>
      </c>
      <c r="E4832" t="s">
        <v>56</v>
      </c>
      <c r="F4832" t="s">
        <v>175</v>
      </c>
      <c r="G4832">
        <v>23</v>
      </c>
      <c r="H4832">
        <v>422741</v>
      </c>
      <c r="I4832" t="s">
        <v>34</v>
      </c>
      <c r="J4832" s="1">
        <v>45295</v>
      </c>
      <c r="K4832">
        <v>950</v>
      </c>
      <c r="L4832" t="s">
        <v>19582</v>
      </c>
      <c r="M4832" t="s">
        <v>129</v>
      </c>
      <c r="N4832" t="s">
        <v>19583</v>
      </c>
      <c r="O4832" t="s">
        <v>19584</v>
      </c>
      <c r="P4832" t="s">
        <v>51</v>
      </c>
      <c r="Q4832">
        <v>15</v>
      </c>
      <c r="R4832" t="s">
        <v>40</v>
      </c>
      <c r="S4832" t="s">
        <v>118</v>
      </c>
      <c r="T4832">
        <v>38928</v>
      </c>
      <c r="U4832" s="1">
        <v>45383</v>
      </c>
      <c r="V4832" t="s">
        <v>80</v>
      </c>
      <c r="W4832">
        <v>654209</v>
      </c>
      <c r="X4832" t="s">
        <v>19585</v>
      </c>
      <c r="Y4832">
        <v>871</v>
      </c>
      <c r="Z4832">
        <v>1850</v>
      </c>
      <c r="AA4832">
        <v>8</v>
      </c>
      <c r="AB4832">
        <v>5920</v>
      </c>
    </row>
    <row r="4833" spans="1:28" x14ac:dyDescent="0.3">
      <c r="A4833" t="s">
        <v>28</v>
      </c>
      <c r="B4833" t="s">
        <v>29</v>
      </c>
      <c r="C4833" t="s">
        <v>30</v>
      </c>
      <c r="D4833" t="s">
        <v>442</v>
      </c>
      <c r="E4833" t="s">
        <v>56</v>
      </c>
      <c r="F4833" t="s">
        <v>33</v>
      </c>
      <c r="G4833">
        <v>76</v>
      </c>
      <c r="H4833">
        <v>412641</v>
      </c>
      <c r="I4833" t="s">
        <v>34</v>
      </c>
      <c r="J4833" s="1">
        <v>45008</v>
      </c>
      <c r="K4833">
        <v>1000</v>
      </c>
      <c r="L4833" t="s">
        <v>13696</v>
      </c>
      <c r="M4833" t="s">
        <v>747</v>
      </c>
      <c r="N4833" t="s">
        <v>19586</v>
      </c>
      <c r="O4833" t="s">
        <v>19587</v>
      </c>
      <c r="P4833" t="s">
        <v>39</v>
      </c>
      <c r="Q4833">
        <v>19</v>
      </c>
      <c r="R4833" t="s">
        <v>88</v>
      </c>
      <c r="S4833" t="s">
        <v>79</v>
      </c>
      <c r="T4833">
        <v>15237</v>
      </c>
      <c r="U4833" s="1">
        <v>45349</v>
      </c>
      <c r="V4833" t="s">
        <v>119</v>
      </c>
      <c r="W4833">
        <v>497710</v>
      </c>
      <c r="X4833" t="s">
        <v>19588</v>
      </c>
      <c r="Y4833">
        <v>321</v>
      </c>
      <c r="Z4833">
        <v>1863</v>
      </c>
      <c r="AA4833">
        <v>3</v>
      </c>
      <c r="AB4833">
        <v>2235.6</v>
      </c>
    </row>
    <row r="4834" spans="1:28" x14ac:dyDescent="0.3">
      <c r="A4834" t="s">
        <v>28</v>
      </c>
      <c r="B4834" t="s">
        <v>29</v>
      </c>
      <c r="C4834" t="s">
        <v>44</v>
      </c>
      <c r="D4834" t="s">
        <v>524</v>
      </c>
      <c r="E4834" t="s">
        <v>46</v>
      </c>
      <c r="F4834" t="s">
        <v>113</v>
      </c>
      <c r="G4834">
        <v>59</v>
      </c>
      <c r="H4834">
        <v>431176</v>
      </c>
      <c r="I4834" t="s">
        <v>34</v>
      </c>
      <c r="J4834" s="1">
        <v>45181</v>
      </c>
      <c r="K4834">
        <v>1200</v>
      </c>
      <c r="L4834" t="s">
        <v>19589</v>
      </c>
      <c r="M4834" t="s">
        <v>1007</v>
      </c>
      <c r="N4834" t="s">
        <v>19590</v>
      </c>
      <c r="O4834" t="s">
        <v>19591</v>
      </c>
      <c r="P4834" t="s">
        <v>71</v>
      </c>
      <c r="Q4834">
        <v>14</v>
      </c>
      <c r="R4834" t="s">
        <v>40</v>
      </c>
      <c r="S4834" t="s">
        <v>79</v>
      </c>
      <c r="T4834">
        <v>87730</v>
      </c>
      <c r="U4834" s="1">
        <v>45335</v>
      </c>
      <c r="V4834" t="s">
        <v>119</v>
      </c>
      <c r="W4834">
        <v>411630</v>
      </c>
      <c r="X4834" t="s">
        <v>19592</v>
      </c>
      <c r="Y4834">
        <v>378</v>
      </c>
      <c r="Z4834">
        <v>535</v>
      </c>
      <c r="AA4834">
        <v>2</v>
      </c>
      <c r="AB4834">
        <v>428</v>
      </c>
    </row>
    <row r="4835" spans="1:28" x14ac:dyDescent="0.3">
      <c r="A4835" t="s">
        <v>28</v>
      </c>
      <c r="B4835" t="s">
        <v>29</v>
      </c>
      <c r="C4835" t="s">
        <v>148</v>
      </c>
      <c r="D4835" t="s">
        <v>291</v>
      </c>
      <c r="E4835" t="s">
        <v>32</v>
      </c>
      <c r="F4835" t="s">
        <v>135</v>
      </c>
      <c r="G4835">
        <v>94</v>
      </c>
      <c r="H4835">
        <v>409792</v>
      </c>
      <c r="I4835" t="s">
        <v>58</v>
      </c>
      <c r="J4835" s="1">
        <v>45243</v>
      </c>
      <c r="K4835">
        <v>950</v>
      </c>
      <c r="L4835" t="s">
        <v>19593</v>
      </c>
      <c r="M4835" t="s">
        <v>506</v>
      </c>
      <c r="N4835" t="s">
        <v>19594</v>
      </c>
      <c r="O4835" t="s">
        <v>19595</v>
      </c>
      <c r="P4835" t="s">
        <v>87</v>
      </c>
      <c r="Q4835">
        <v>5</v>
      </c>
      <c r="R4835" t="s">
        <v>40</v>
      </c>
      <c r="S4835" t="s">
        <v>63</v>
      </c>
      <c r="T4835">
        <v>66870</v>
      </c>
      <c r="U4835" s="1">
        <v>45492</v>
      </c>
      <c r="V4835" t="s">
        <v>126</v>
      </c>
      <c r="W4835">
        <v>161610</v>
      </c>
      <c r="X4835" t="s">
        <v>19596</v>
      </c>
      <c r="Y4835">
        <v>311</v>
      </c>
      <c r="Z4835">
        <v>2505</v>
      </c>
      <c r="AA4835">
        <v>4</v>
      </c>
      <c r="AB4835">
        <v>4008</v>
      </c>
    </row>
    <row r="4836" spans="1:28" x14ac:dyDescent="0.3">
      <c r="A4836" t="s">
        <v>28</v>
      </c>
      <c r="B4836" t="s">
        <v>29</v>
      </c>
      <c r="C4836" t="s">
        <v>44</v>
      </c>
      <c r="D4836" t="s">
        <v>616</v>
      </c>
      <c r="E4836" t="s">
        <v>56</v>
      </c>
      <c r="F4836" t="s">
        <v>106</v>
      </c>
      <c r="G4836">
        <v>47</v>
      </c>
      <c r="H4836">
        <v>404972</v>
      </c>
      <c r="I4836" t="s">
        <v>58</v>
      </c>
      <c r="J4836" s="1">
        <v>44394</v>
      </c>
      <c r="K4836">
        <v>1400</v>
      </c>
      <c r="L4836" t="s">
        <v>19597</v>
      </c>
      <c r="M4836" t="s">
        <v>747</v>
      </c>
      <c r="N4836" t="s">
        <v>19598</v>
      </c>
      <c r="O4836" t="s">
        <v>19599</v>
      </c>
      <c r="P4836" t="s">
        <v>87</v>
      </c>
      <c r="Q4836">
        <v>11</v>
      </c>
      <c r="R4836" t="s">
        <v>40</v>
      </c>
      <c r="S4836" t="s">
        <v>41</v>
      </c>
      <c r="T4836">
        <v>89434</v>
      </c>
      <c r="U4836" s="1">
        <v>45326</v>
      </c>
      <c r="V4836" t="s">
        <v>119</v>
      </c>
      <c r="W4836">
        <v>264132</v>
      </c>
      <c r="X4836" t="s">
        <v>19600</v>
      </c>
      <c r="Y4836">
        <v>629</v>
      </c>
      <c r="Z4836">
        <v>1008</v>
      </c>
      <c r="AA4836">
        <v>7</v>
      </c>
      <c r="AB4836">
        <v>2822.4</v>
      </c>
    </row>
    <row r="4837" spans="1:28" x14ac:dyDescent="0.3">
      <c r="A4837" t="s">
        <v>28</v>
      </c>
      <c r="B4837" t="s">
        <v>29</v>
      </c>
      <c r="C4837" t="s">
        <v>148</v>
      </c>
      <c r="D4837" t="s">
        <v>611</v>
      </c>
      <c r="E4837" t="s">
        <v>56</v>
      </c>
      <c r="F4837" t="s">
        <v>150</v>
      </c>
      <c r="G4837">
        <v>58</v>
      </c>
      <c r="H4837">
        <v>416014</v>
      </c>
      <c r="I4837" t="s">
        <v>34</v>
      </c>
      <c r="J4837" s="1">
        <v>44416</v>
      </c>
      <c r="K4837">
        <v>1300</v>
      </c>
      <c r="L4837" t="s">
        <v>18419</v>
      </c>
      <c r="M4837" t="s">
        <v>434</v>
      </c>
      <c r="N4837" t="s">
        <v>19601</v>
      </c>
      <c r="O4837" t="s">
        <v>19602</v>
      </c>
      <c r="P4837" t="s">
        <v>51</v>
      </c>
      <c r="Q4837">
        <v>17</v>
      </c>
      <c r="R4837" t="s">
        <v>88</v>
      </c>
      <c r="S4837" t="s">
        <v>63</v>
      </c>
      <c r="T4837">
        <v>40579</v>
      </c>
      <c r="U4837" s="1">
        <v>45347</v>
      </c>
      <c r="V4837" t="s">
        <v>119</v>
      </c>
      <c r="W4837">
        <v>813582</v>
      </c>
      <c r="X4837" t="s">
        <v>19603</v>
      </c>
      <c r="Y4837">
        <v>728</v>
      </c>
      <c r="Z4837">
        <v>2083</v>
      </c>
      <c r="AA4837">
        <v>2</v>
      </c>
      <c r="AB4837">
        <v>1666.4</v>
      </c>
    </row>
    <row r="4838" spans="1:28" x14ac:dyDescent="0.3">
      <c r="A4838" t="s">
        <v>28</v>
      </c>
      <c r="B4838" t="s">
        <v>29</v>
      </c>
      <c r="C4838" t="s">
        <v>44</v>
      </c>
      <c r="D4838" t="s">
        <v>248</v>
      </c>
      <c r="E4838" t="s">
        <v>46</v>
      </c>
      <c r="F4838" t="s">
        <v>150</v>
      </c>
      <c r="G4838">
        <v>10</v>
      </c>
      <c r="H4838">
        <v>408579</v>
      </c>
      <c r="I4838" t="s">
        <v>58</v>
      </c>
      <c r="J4838" s="1">
        <v>44969</v>
      </c>
      <c r="K4838">
        <v>1300</v>
      </c>
      <c r="L4838" t="s">
        <v>19604</v>
      </c>
      <c r="M4838" t="s">
        <v>843</v>
      </c>
      <c r="N4838" t="s">
        <v>19605</v>
      </c>
      <c r="O4838" t="s">
        <v>19606</v>
      </c>
      <c r="P4838" t="s">
        <v>71</v>
      </c>
      <c r="Q4838">
        <v>6</v>
      </c>
      <c r="R4838" t="s">
        <v>40</v>
      </c>
      <c r="S4838" t="s">
        <v>63</v>
      </c>
      <c r="T4838">
        <v>82941</v>
      </c>
      <c r="U4838" s="1">
        <v>45492</v>
      </c>
      <c r="V4838" t="s">
        <v>126</v>
      </c>
      <c r="W4838">
        <v>799779</v>
      </c>
      <c r="X4838" t="s">
        <v>19607</v>
      </c>
      <c r="Y4838">
        <v>966</v>
      </c>
      <c r="Z4838">
        <v>830</v>
      </c>
      <c r="AA4838">
        <v>1</v>
      </c>
      <c r="AB4838">
        <v>332</v>
      </c>
    </row>
    <row r="4839" spans="1:28" x14ac:dyDescent="0.3">
      <c r="A4839" t="s">
        <v>28</v>
      </c>
      <c r="B4839" t="s">
        <v>29</v>
      </c>
      <c r="C4839" t="s">
        <v>91</v>
      </c>
      <c r="D4839" t="s">
        <v>442</v>
      </c>
      <c r="E4839" t="s">
        <v>46</v>
      </c>
      <c r="F4839" t="s">
        <v>33</v>
      </c>
      <c r="G4839">
        <v>97</v>
      </c>
      <c r="H4839">
        <v>437559</v>
      </c>
      <c r="I4839" t="s">
        <v>34</v>
      </c>
      <c r="J4839" s="1">
        <v>44223</v>
      </c>
      <c r="K4839">
        <v>800</v>
      </c>
      <c r="L4839" t="s">
        <v>19608</v>
      </c>
      <c r="M4839" t="s">
        <v>36</v>
      </c>
      <c r="N4839" t="s">
        <v>19609</v>
      </c>
      <c r="O4839" t="s">
        <v>19610</v>
      </c>
      <c r="P4839" t="s">
        <v>71</v>
      </c>
      <c r="Q4839">
        <v>17</v>
      </c>
      <c r="R4839" t="s">
        <v>40</v>
      </c>
      <c r="S4839" t="s">
        <v>63</v>
      </c>
      <c r="T4839">
        <v>47866</v>
      </c>
      <c r="U4839" s="1">
        <v>45371</v>
      </c>
      <c r="V4839" t="s">
        <v>72</v>
      </c>
      <c r="W4839">
        <v>920671</v>
      </c>
      <c r="X4839" t="s">
        <v>19611</v>
      </c>
      <c r="Y4839">
        <v>863</v>
      </c>
      <c r="Z4839">
        <v>1767</v>
      </c>
      <c r="AA4839">
        <v>5</v>
      </c>
      <c r="AB4839">
        <v>3534</v>
      </c>
    </row>
    <row r="4840" spans="1:28" x14ac:dyDescent="0.3">
      <c r="A4840" t="s">
        <v>28</v>
      </c>
      <c r="B4840" t="s">
        <v>29</v>
      </c>
      <c r="C4840" t="s">
        <v>30</v>
      </c>
      <c r="D4840" t="s">
        <v>291</v>
      </c>
      <c r="E4840" t="s">
        <v>46</v>
      </c>
      <c r="F4840" t="s">
        <v>135</v>
      </c>
      <c r="G4840">
        <v>74</v>
      </c>
      <c r="H4840">
        <v>426928</v>
      </c>
      <c r="I4840" t="s">
        <v>58</v>
      </c>
      <c r="J4840" s="1">
        <v>44738</v>
      </c>
      <c r="K4840">
        <v>800</v>
      </c>
      <c r="L4840" t="s">
        <v>19612</v>
      </c>
      <c r="M4840" t="s">
        <v>1118</v>
      </c>
      <c r="N4840" t="s">
        <v>19613</v>
      </c>
      <c r="O4840" t="s">
        <v>19614</v>
      </c>
      <c r="P4840" t="s">
        <v>87</v>
      </c>
      <c r="Q4840">
        <v>8</v>
      </c>
      <c r="R4840" t="s">
        <v>40</v>
      </c>
      <c r="S4840" t="s">
        <v>63</v>
      </c>
      <c r="T4840">
        <v>16780</v>
      </c>
      <c r="U4840" s="1">
        <v>45326</v>
      </c>
      <c r="V4840" t="s">
        <v>119</v>
      </c>
      <c r="W4840">
        <v>438087</v>
      </c>
      <c r="X4840" t="s">
        <v>19615</v>
      </c>
      <c r="Y4840">
        <v>330</v>
      </c>
      <c r="Z4840">
        <v>1384</v>
      </c>
      <c r="AA4840">
        <v>3</v>
      </c>
      <c r="AB4840" s="2" t="s">
        <v>18716</v>
      </c>
    </row>
    <row r="4841" spans="1:28" x14ac:dyDescent="0.3">
      <c r="A4841" t="s">
        <v>28</v>
      </c>
      <c r="B4841" t="s">
        <v>29</v>
      </c>
      <c r="C4841" t="s">
        <v>193</v>
      </c>
      <c r="D4841" t="s">
        <v>338</v>
      </c>
      <c r="E4841" t="s">
        <v>46</v>
      </c>
      <c r="F4841" t="s">
        <v>57</v>
      </c>
      <c r="G4841">
        <v>34</v>
      </c>
      <c r="H4841">
        <v>433700</v>
      </c>
      <c r="I4841" t="s">
        <v>34</v>
      </c>
      <c r="J4841" s="1">
        <v>44554</v>
      </c>
      <c r="K4841">
        <v>1100</v>
      </c>
      <c r="L4841" t="s">
        <v>19616</v>
      </c>
      <c r="M4841" t="s">
        <v>129</v>
      </c>
      <c r="N4841" t="s">
        <v>19617</v>
      </c>
      <c r="O4841">
        <v>4465695936</v>
      </c>
      <c r="P4841" t="s">
        <v>51</v>
      </c>
      <c r="Q4841">
        <v>3</v>
      </c>
      <c r="R4841" t="s">
        <v>40</v>
      </c>
      <c r="S4841" t="s">
        <v>63</v>
      </c>
      <c r="T4841">
        <v>19472</v>
      </c>
      <c r="U4841" s="1">
        <v>45508</v>
      </c>
      <c r="V4841" t="s">
        <v>64</v>
      </c>
      <c r="W4841">
        <v>518779</v>
      </c>
      <c r="X4841" t="s">
        <v>19618</v>
      </c>
      <c r="Y4841">
        <v>297</v>
      </c>
      <c r="Z4841">
        <v>702</v>
      </c>
      <c r="AA4841">
        <v>4</v>
      </c>
      <c r="AB4841">
        <v>1123.2</v>
      </c>
    </row>
    <row r="4842" spans="1:28" x14ac:dyDescent="0.3">
      <c r="A4842" t="s">
        <v>28</v>
      </c>
      <c r="B4842" t="s">
        <v>29</v>
      </c>
      <c r="C4842" t="s">
        <v>157</v>
      </c>
      <c r="D4842" t="s">
        <v>254</v>
      </c>
      <c r="E4842" t="s">
        <v>32</v>
      </c>
      <c r="F4842" t="s">
        <v>33</v>
      </c>
      <c r="G4842">
        <v>39</v>
      </c>
      <c r="H4842">
        <v>429174</v>
      </c>
      <c r="I4842" t="s">
        <v>58</v>
      </c>
      <c r="J4842" s="1">
        <v>44262</v>
      </c>
      <c r="K4842">
        <v>800</v>
      </c>
      <c r="L4842" t="s">
        <v>19619</v>
      </c>
      <c r="M4842" t="s">
        <v>1091</v>
      </c>
      <c r="N4842" t="s">
        <v>19620</v>
      </c>
      <c r="O4842" t="s">
        <v>19621</v>
      </c>
      <c r="P4842" t="s">
        <v>39</v>
      </c>
      <c r="Q4842">
        <v>11</v>
      </c>
      <c r="R4842" t="s">
        <v>88</v>
      </c>
      <c r="S4842" t="s">
        <v>118</v>
      </c>
      <c r="T4842">
        <v>70117</v>
      </c>
      <c r="U4842" s="1">
        <v>45409</v>
      </c>
      <c r="V4842" t="s">
        <v>80</v>
      </c>
      <c r="W4842">
        <v>770727</v>
      </c>
      <c r="X4842" t="s">
        <v>19622</v>
      </c>
      <c r="Y4842">
        <v>335</v>
      </c>
      <c r="Z4842">
        <v>1991</v>
      </c>
      <c r="AA4842">
        <v>3</v>
      </c>
      <c r="AB4842" s="2" t="s">
        <v>19623</v>
      </c>
    </row>
    <row r="4843" spans="1:28" x14ac:dyDescent="0.3">
      <c r="A4843" t="s">
        <v>28</v>
      </c>
      <c r="B4843" t="s">
        <v>29</v>
      </c>
      <c r="C4843" t="s">
        <v>54</v>
      </c>
      <c r="D4843" t="s">
        <v>261</v>
      </c>
      <c r="E4843" t="s">
        <v>56</v>
      </c>
      <c r="F4843" t="s">
        <v>83</v>
      </c>
      <c r="G4843">
        <v>58</v>
      </c>
      <c r="H4843">
        <v>424885</v>
      </c>
      <c r="I4843" t="s">
        <v>34</v>
      </c>
      <c r="J4843" s="1">
        <v>43920</v>
      </c>
      <c r="K4843">
        <v>1400</v>
      </c>
      <c r="L4843" t="s">
        <v>19624</v>
      </c>
      <c r="M4843" t="s">
        <v>552</v>
      </c>
      <c r="N4843" t="s">
        <v>19625</v>
      </c>
      <c r="O4843">
        <v>3049935496</v>
      </c>
      <c r="P4843" t="s">
        <v>51</v>
      </c>
      <c r="Q4843">
        <v>17</v>
      </c>
      <c r="R4843" t="s">
        <v>88</v>
      </c>
      <c r="S4843" t="s">
        <v>63</v>
      </c>
      <c r="T4843">
        <v>65925</v>
      </c>
      <c r="U4843" s="1">
        <v>45292</v>
      </c>
      <c r="V4843" t="s">
        <v>111</v>
      </c>
      <c r="W4843">
        <v>905156</v>
      </c>
      <c r="X4843" t="s">
        <v>19626</v>
      </c>
      <c r="Y4843">
        <v>566</v>
      </c>
      <c r="Z4843">
        <v>2600</v>
      </c>
      <c r="AA4843">
        <v>1</v>
      </c>
      <c r="AB4843">
        <v>1040</v>
      </c>
    </row>
    <row r="4844" spans="1:28" x14ac:dyDescent="0.3">
      <c r="A4844" t="s">
        <v>28</v>
      </c>
      <c r="B4844" t="s">
        <v>29</v>
      </c>
      <c r="C4844" t="s">
        <v>44</v>
      </c>
      <c r="D4844" t="s">
        <v>338</v>
      </c>
      <c r="E4844" t="s">
        <v>56</v>
      </c>
      <c r="F4844" t="s">
        <v>135</v>
      </c>
      <c r="G4844">
        <v>56</v>
      </c>
      <c r="H4844">
        <v>403752</v>
      </c>
      <c r="I4844" t="s">
        <v>58</v>
      </c>
      <c r="J4844" s="1">
        <v>44011</v>
      </c>
      <c r="K4844">
        <v>800</v>
      </c>
      <c r="L4844" t="s">
        <v>19627</v>
      </c>
      <c r="M4844" t="s">
        <v>747</v>
      </c>
      <c r="N4844" t="s">
        <v>19628</v>
      </c>
      <c r="O4844" t="s">
        <v>19629</v>
      </c>
      <c r="P4844" t="s">
        <v>51</v>
      </c>
      <c r="Q4844">
        <v>8</v>
      </c>
      <c r="R4844" t="s">
        <v>40</v>
      </c>
      <c r="S4844" t="s">
        <v>63</v>
      </c>
      <c r="T4844">
        <v>49204</v>
      </c>
      <c r="U4844" s="1">
        <v>45571</v>
      </c>
      <c r="V4844" t="s">
        <v>155</v>
      </c>
      <c r="W4844">
        <v>985358</v>
      </c>
      <c r="X4844" t="s">
        <v>19630</v>
      </c>
      <c r="Y4844">
        <v>684</v>
      </c>
      <c r="Z4844">
        <v>2031</v>
      </c>
      <c r="AA4844">
        <v>5</v>
      </c>
      <c r="AB4844">
        <v>4062</v>
      </c>
    </row>
    <row r="4845" spans="1:28" x14ac:dyDescent="0.3">
      <c r="A4845" t="s">
        <v>28</v>
      </c>
      <c r="B4845" t="s">
        <v>29</v>
      </c>
      <c r="C4845" t="s">
        <v>54</v>
      </c>
      <c r="D4845" t="s">
        <v>31</v>
      </c>
      <c r="E4845" t="s">
        <v>32</v>
      </c>
      <c r="F4845" t="s">
        <v>47</v>
      </c>
      <c r="G4845">
        <v>29</v>
      </c>
      <c r="H4845">
        <v>405705</v>
      </c>
      <c r="I4845" t="s">
        <v>58</v>
      </c>
      <c r="J4845" s="1">
        <v>44585</v>
      </c>
      <c r="K4845">
        <v>1400</v>
      </c>
      <c r="L4845" t="s">
        <v>19631</v>
      </c>
      <c r="M4845" t="s">
        <v>591</v>
      </c>
      <c r="N4845" t="s">
        <v>19632</v>
      </c>
      <c r="O4845" t="s">
        <v>19633</v>
      </c>
      <c r="P4845" t="s">
        <v>39</v>
      </c>
      <c r="Q4845">
        <v>17</v>
      </c>
      <c r="R4845" t="s">
        <v>88</v>
      </c>
      <c r="S4845" t="s">
        <v>63</v>
      </c>
      <c r="T4845">
        <v>32656</v>
      </c>
      <c r="U4845" s="1">
        <v>45515</v>
      </c>
      <c r="V4845" t="s">
        <v>64</v>
      </c>
      <c r="W4845">
        <v>454993</v>
      </c>
      <c r="X4845" t="s">
        <v>19634</v>
      </c>
      <c r="Y4845">
        <v>232</v>
      </c>
      <c r="Z4845">
        <v>683</v>
      </c>
      <c r="AA4845">
        <v>8</v>
      </c>
      <c r="AB4845">
        <v>2185.6</v>
      </c>
    </row>
    <row r="4846" spans="1:28" x14ac:dyDescent="0.3">
      <c r="A4846" t="s">
        <v>28</v>
      </c>
      <c r="B4846" t="s">
        <v>29</v>
      </c>
      <c r="C4846" t="s">
        <v>54</v>
      </c>
      <c r="D4846" t="s">
        <v>560</v>
      </c>
      <c r="E4846" t="s">
        <v>56</v>
      </c>
      <c r="F4846" t="s">
        <v>33</v>
      </c>
      <c r="G4846">
        <v>1</v>
      </c>
      <c r="H4846">
        <v>400038</v>
      </c>
      <c r="I4846" t="s">
        <v>58</v>
      </c>
      <c r="J4846" s="1">
        <v>45177</v>
      </c>
      <c r="K4846">
        <v>1400</v>
      </c>
      <c r="L4846" t="s">
        <v>19635</v>
      </c>
      <c r="M4846" t="s">
        <v>1366</v>
      </c>
      <c r="N4846" t="s">
        <v>19636</v>
      </c>
      <c r="O4846" t="s">
        <v>19637</v>
      </c>
      <c r="P4846" t="s">
        <v>39</v>
      </c>
      <c r="Q4846">
        <v>10</v>
      </c>
      <c r="R4846" t="s">
        <v>40</v>
      </c>
      <c r="S4846" t="s">
        <v>41</v>
      </c>
      <c r="T4846">
        <v>73261</v>
      </c>
      <c r="U4846" s="1">
        <v>45578</v>
      </c>
      <c r="V4846" t="s">
        <v>155</v>
      </c>
      <c r="W4846">
        <v>762520</v>
      </c>
      <c r="X4846" t="s">
        <v>1473</v>
      </c>
      <c r="Y4846">
        <v>996</v>
      </c>
      <c r="Z4846">
        <v>1405</v>
      </c>
      <c r="AA4846">
        <v>4</v>
      </c>
      <c r="AB4846">
        <v>2248</v>
      </c>
    </row>
    <row r="4847" spans="1:28" x14ac:dyDescent="0.3">
      <c r="A4847" t="s">
        <v>28</v>
      </c>
      <c r="B4847" t="s">
        <v>29</v>
      </c>
      <c r="C4847" t="s">
        <v>30</v>
      </c>
      <c r="D4847" t="s">
        <v>267</v>
      </c>
      <c r="E4847" t="s">
        <v>32</v>
      </c>
      <c r="F4847" t="s">
        <v>47</v>
      </c>
      <c r="G4847">
        <v>83</v>
      </c>
      <c r="H4847">
        <v>432219</v>
      </c>
      <c r="I4847" t="s">
        <v>58</v>
      </c>
      <c r="J4847" s="1">
        <v>45094</v>
      </c>
      <c r="K4847">
        <v>1200</v>
      </c>
      <c r="L4847" t="s">
        <v>19638</v>
      </c>
      <c r="M4847" t="s">
        <v>623</v>
      </c>
      <c r="N4847" t="s">
        <v>19639</v>
      </c>
      <c r="O4847" t="s">
        <v>19640</v>
      </c>
      <c r="P4847" t="s">
        <v>39</v>
      </c>
      <c r="Q4847">
        <v>10</v>
      </c>
      <c r="R4847" t="s">
        <v>88</v>
      </c>
      <c r="S4847" t="s">
        <v>63</v>
      </c>
      <c r="T4847">
        <v>84508</v>
      </c>
      <c r="U4847" s="1">
        <v>45518</v>
      </c>
      <c r="V4847" t="s">
        <v>64</v>
      </c>
      <c r="W4847">
        <v>649450</v>
      </c>
      <c r="X4847" t="s">
        <v>19641</v>
      </c>
      <c r="Y4847">
        <v>285</v>
      </c>
      <c r="Z4847">
        <v>1298</v>
      </c>
      <c r="AA4847">
        <v>6</v>
      </c>
      <c r="AB4847" s="2" t="s">
        <v>1736</v>
      </c>
    </row>
    <row r="4848" spans="1:28" x14ac:dyDescent="0.3">
      <c r="A4848" t="s">
        <v>28</v>
      </c>
      <c r="B4848" t="s">
        <v>29</v>
      </c>
      <c r="C4848" t="s">
        <v>91</v>
      </c>
      <c r="D4848" t="s">
        <v>170</v>
      </c>
      <c r="E4848" t="s">
        <v>56</v>
      </c>
      <c r="F4848" t="s">
        <v>175</v>
      </c>
      <c r="G4848">
        <v>47</v>
      </c>
      <c r="H4848">
        <v>437372</v>
      </c>
      <c r="I4848" t="s">
        <v>58</v>
      </c>
      <c r="J4848" s="1">
        <v>44551</v>
      </c>
      <c r="K4848">
        <v>1400</v>
      </c>
      <c r="L4848" t="s">
        <v>19642</v>
      </c>
      <c r="M4848" t="s">
        <v>36</v>
      </c>
      <c r="N4848" t="s">
        <v>19643</v>
      </c>
      <c r="O4848" t="s">
        <v>19644</v>
      </c>
      <c r="P4848" t="s">
        <v>51</v>
      </c>
      <c r="Q4848">
        <v>13</v>
      </c>
      <c r="R4848" t="s">
        <v>88</v>
      </c>
      <c r="S4848" t="s">
        <v>63</v>
      </c>
      <c r="T4848">
        <v>75817</v>
      </c>
      <c r="U4848" s="1">
        <v>45438</v>
      </c>
      <c r="V4848" t="s">
        <v>140</v>
      </c>
      <c r="W4848">
        <v>235726</v>
      </c>
      <c r="X4848" t="s">
        <v>19645</v>
      </c>
      <c r="Y4848">
        <v>556</v>
      </c>
      <c r="Z4848">
        <v>2199</v>
      </c>
      <c r="AA4848">
        <v>3</v>
      </c>
      <c r="AB4848">
        <v>2638.8</v>
      </c>
    </row>
    <row r="4849" spans="1:28" x14ac:dyDescent="0.3">
      <c r="A4849" t="s">
        <v>28</v>
      </c>
      <c r="B4849" t="s">
        <v>29</v>
      </c>
      <c r="C4849" t="s">
        <v>54</v>
      </c>
      <c r="D4849" t="s">
        <v>364</v>
      </c>
      <c r="E4849" t="s">
        <v>46</v>
      </c>
      <c r="F4849" t="s">
        <v>106</v>
      </c>
      <c r="G4849">
        <v>74</v>
      </c>
      <c r="H4849">
        <v>404835</v>
      </c>
      <c r="I4849" t="s">
        <v>34</v>
      </c>
      <c r="J4849" s="1">
        <v>45093</v>
      </c>
      <c r="K4849">
        <v>1000</v>
      </c>
      <c r="L4849" t="s">
        <v>19646</v>
      </c>
      <c r="M4849" t="s">
        <v>552</v>
      </c>
      <c r="N4849" t="s">
        <v>19647</v>
      </c>
      <c r="O4849" t="s">
        <v>19648</v>
      </c>
      <c r="P4849" t="s">
        <v>71</v>
      </c>
      <c r="Q4849">
        <v>10</v>
      </c>
      <c r="R4849" t="s">
        <v>88</v>
      </c>
      <c r="S4849" t="s">
        <v>79</v>
      </c>
      <c r="T4849">
        <v>46083</v>
      </c>
      <c r="U4849" s="1">
        <v>45396</v>
      </c>
      <c r="V4849" t="s">
        <v>80</v>
      </c>
      <c r="W4849">
        <v>281851</v>
      </c>
      <c r="X4849" t="s">
        <v>19649</v>
      </c>
      <c r="Y4849">
        <v>448</v>
      </c>
      <c r="Z4849">
        <v>2398</v>
      </c>
      <c r="AA4849">
        <v>6</v>
      </c>
      <c r="AB4849" s="2" t="s">
        <v>19650</v>
      </c>
    </row>
    <row r="4850" spans="1:28" x14ac:dyDescent="0.3">
      <c r="A4850" t="s">
        <v>28</v>
      </c>
      <c r="B4850" t="s">
        <v>29</v>
      </c>
      <c r="C4850" t="s">
        <v>54</v>
      </c>
      <c r="D4850" t="s">
        <v>149</v>
      </c>
      <c r="E4850" t="s">
        <v>46</v>
      </c>
      <c r="F4850" t="s">
        <v>83</v>
      </c>
      <c r="G4850">
        <v>58</v>
      </c>
      <c r="H4850">
        <v>403749</v>
      </c>
      <c r="I4850" t="s">
        <v>58</v>
      </c>
      <c r="J4850" s="1">
        <v>45004</v>
      </c>
      <c r="K4850">
        <v>1000</v>
      </c>
      <c r="L4850" t="s">
        <v>19651</v>
      </c>
      <c r="M4850" t="s">
        <v>1072</v>
      </c>
      <c r="N4850" t="s">
        <v>19652</v>
      </c>
      <c r="O4850" t="s">
        <v>19653</v>
      </c>
      <c r="P4850" t="s">
        <v>51</v>
      </c>
      <c r="Q4850">
        <v>17</v>
      </c>
      <c r="R4850" t="s">
        <v>40</v>
      </c>
      <c r="S4850" t="s">
        <v>41</v>
      </c>
      <c r="T4850">
        <v>60093</v>
      </c>
      <c r="U4850" s="1">
        <v>45331</v>
      </c>
      <c r="V4850" t="s">
        <v>119</v>
      </c>
      <c r="W4850">
        <v>793183</v>
      </c>
      <c r="X4850" t="s">
        <v>19654</v>
      </c>
      <c r="Y4850">
        <v>357</v>
      </c>
      <c r="Z4850">
        <v>2390</v>
      </c>
      <c r="AA4850">
        <v>2</v>
      </c>
      <c r="AB4850">
        <v>1912</v>
      </c>
    </row>
    <row r="4851" spans="1:28" x14ac:dyDescent="0.3">
      <c r="A4851" t="s">
        <v>28</v>
      </c>
      <c r="B4851" t="s">
        <v>29</v>
      </c>
      <c r="C4851" t="s">
        <v>54</v>
      </c>
      <c r="D4851" t="s">
        <v>317</v>
      </c>
      <c r="E4851" t="s">
        <v>56</v>
      </c>
      <c r="F4851" t="s">
        <v>113</v>
      </c>
      <c r="G4851">
        <v>98</v>
      </c>
      <c r="H4851">
        <v>419738</v>
      </c>
      <c r="I4851" t="s">
        <v>58</v>
      </c>
      <c r="J4851" s="1">
        <v>45351</v>
      </c>
      <c r="K4851">
        <v>1200</v>
      </c>
      <c r="L4851" t="s">
        <v>19655</v>
      </c>
      <c r="M4851" t="s">
        <v>276</v>
      </c>
      <c r="N4851" t="s">
        <v>19656</v>
      </c>
      <c r="O4851" t="s">
        <v>19657</v>
      </c>
      <c r="P4851" t="s">
        <v>87</v>
      </c>
      <c r="Q4851">
        <v>19</v>
      </c>
      <c r="R4851" t="s">
        <v>88</v>
      </c>
      <c r="S4851" t="s">
        <v>79</v>
      </c>
      <c r="T4851">
        <v>22227</v>
      </c>
      <c r="U4851" s="1">
        <v>45387</v>
      </c>
      <c r="V4851" t="s">
        <v>80</v>
      </c>
      <c r="W4851">
        <v>427090</v>
      </c>
      <c r="X4851" t="s">
        <v>19658</v>
      </c>
      <c r="Y4851">
        <v>471</v>
      </c>
      <c r="Z4851">
        <v>1331</v>
      </c>
      <c r="AA4851">
        <v>3</v>
      </c>
      <c r="AB4851">
        <v>1597.2</v>
      </c>
    </row>
    <row r="4852" spans="1:28" x14ac:dyDescent="0.3">
      <c r="A4852" t="s">
        <v>28</v>
      </c>
      <c r="B4852" t="s">
        <v>29</v>
      </c>
      <c r="C4852" t="s">
        <v>193</v>
      </c>
      <c r="D4852" t="s">
        <v>254</v>
      </c>
      <c r="E4852" t="s">
        <v>32</v>
      </c>
      <c r="F4852" t="s">
        <v>47</v>
      </c>
      <c r="G4852">
        <v>92</v>
      </c>
      <c r="H4852">
        <v>419947</v>
      </c>
      <c r="I4852" t="s">
        <v>34</v>
      </c>
      <c r="J4852" s="1">
        <v>43838</v>
      </c>
      <c r="K4852">
        <v>1400</v>
      </c>
      <c r="L4852" t="s">
        <v>19659</v>
      </c>
      <c r="M4852" t="s">
        <v>101</v>
      </c>
      <c r="N4852" t="s">
        <v>19660</v>
      </c>
      <c r="O4852" t="s">
        <v>19661</v>
      </c>
      <c r="P4852" t="s">
        <v>39</v>
      </c>
      <c r="Q4852">
        <v>17</v>
      </c>
      <c r="R4852" t="s">
        <v>88</v>
      </c>
      <c r="S4852" t="s">
        <v>63</v>
      </c>
      <c r="T4852">
        <v>63522</v>
      </c>
      <c r="U4852" s="1">
        <v>45414</v>
      </c>
      <c r="V4852" t="s">
        <v>140</v>
      </c>
      <c r="W4852">
        <v>660361</v>
      </c>
      <c r="X4852" t="s">
        <v>19662</v>
      </c>
      <c r="Y4852">
        <v>996</v>
      </c>
      <c r="Z4852">
        <v>713</v>
      </c>
      <c r="AA4852">
        <v>6</v>
      </c>
      <c r="AB4852">
        <v>1711.2</v>
      </c>
    </row>
    <row r="4853" spans="1:28" x14ac:dyDescent="0.3">
      <c r="A4853" t="s">
        <v>28</v>
      </c>
      <c r="B4853" t="s">
        <v>29</v>
      </c>
      <c r="C4853" t="s">
        <v>66</v>
      </c>
      <c r="D4853" t="s">
        <v>182</v>
      </c>
      <c r="E4853" t="s">
        <v>32</v>
      </c>
      <c r="F4853" t="s">
        <v>99</v>
      </c>
      <c r="G4853">
        <v>58</v>
      </c>
      <c r="H4853">
        <v>403815</v>
      </c>
      <c r="I4853" t="s">
        <v>34</v>
      </c>
      <c r="J4853" s="1">
        <v>44795</v>
      </c>
      <c r="K4853">
        <v>1300</v>
      </c>
      <c r="L4853" t="s">
        <v>19663</v>
      </c>
      <c r="M4853" t="s">
        <v>2538</v>
      </c>
      <c r="N4853" t="s">
        <v>19664</v>
      </c>
      <c r="O4853" t="s">
        <v>19665</v>
      </c>
      <c r="P4853" t="s">
        <v>39</v>
      </c>
      <c r="Q4853">
        <v>10</v>
      </c>
      <c r="R4853" t="s">
        <v>40</v>
      </c>
      <c r="S4853" t="s">
        <v>41</v>
      </c>
      <c r="T4853">
        <v>74440</v>
      </c>
      <c r="U4853" s="1">
        <v>45336</v>
      </c>
      <c r="V4853" t="s">
        <v>119</v>
      </c>
      <c r="W4853">
        <v>892172</v>
      </c>
      <c r="X4853" t="s">
        <v>19666</v>
      </c>
      <c r="Y4853">
        <v>556</v>
      </c>
      <c r="Z4853">
        <v>1559</v>
      </c>
      <c r="AA4853">
        <v>7</v>
      </c>
      <c r="AB4853">
        <v>4365.2</v>
      </c>
    </row>
    <row r="4854" spans="1:28" x14ac:dyDescent="0.3">
      <c r="A4854" t="s">
        <v>28</v>
      </c>
      <c r="B4854" t="s">
        <v>29</v>
      </c>
      <c r="C4854" t="s">
        <v>66</v>
      </c>
      <c r="D4854" t="s">
        <v>82</v>
      </c>
      <c r="E4854" t="s">
        <v>32</v>
      </c>
      <c r="F4854" t="s">
        <v>83</v>
      </c>
      <c r="G4854">
        <v>100</v>
      </c>
      <c r="H4854">
        <v>426898</v>
      </c>
      <c r="I4854" t="s">
        <v>34</v>
      </c>
      <c r="J4854" s="1">
        <v>44806</v>
      </c>
      <c r="K4854">
        <v>1200</v>
      </c>
      <c r="L4854" t="s">
        <v>19667</v>
      </c>
      <c r="M4854" t="s">
        <v>276</v>
      </c>
      <c r="N4854" t="s">
        <v>19668</v>
      </c>
      <c r="O4854" t="s">
        <v>19669</v>
      </c>
      <c r="P4854" t="s">
        <v>51</v>
      </c>
      <c r="Q4854">
        <v>4</v>
      </c>
      <c r="R4854" t="s">
        <v>40</v>
      </c>
      <c r="S4854" t="s">
        <v>41</v>
      </c>
      <c r="T4854">
        <v>32826</v>
      </c>
      <c r="U4854" s="1">
        <v>45324</v>
      </c>
      <c r="V4854" t="s">
        <v>119</v>
      </c>
      <c r="W4854">
        <v>125486</v>
      </c>
      <c r="X4854" t="s">
        <v>19670</v>
      </c>
      <c r="Y4854">
        <v>241</v>
      </c>
      <c r="Z4854">
        <v>1906</v>
      </c>
      <c r="AA4854">
        <v>4</v>
      </c>
      <c r="AB4854" s="2" t="s">
        <v>9468</v>
      </c>
    </row>
    <row r="4855" spans="1:28" x14ac:dyDescent="0.3">
      <c r="A4855" t="s">
        <v>28</v>
      </c>
      <c r="B4855" t="s">
        <v>29</v>
      </c>
      <c r="C4855" t="s">
        <v>91</v>
      </c>
      <c r="D4855" t="s">
        <v>142</v>
      </c>
      <c r="E4855" t="s">
        <v>46</v>
      </c>
      <c r="F4855" t="s">
        <v>99</v>
      </c>
      <c r="G4855">
        <v>58</v>
      </c>
      <c r="H4855">
        <v>425558</v>
      </c>
      <c r="I4855" t="s">
        <v>58</v>
      </c>
      <c r="J4855" s="1">
        <v>45588</v>
      </c>
      <c r="K4855">
        <v>1300</v>
      </c>
      <c r="L4855" t="s">
        <v>19671</v>
      </c>
      <c r="M4855" t="s">
        <v>366</v>
      </c>
      <c r="N4855" t="s">
        <v>19672</v>
      </c>
      <c r="O4855" t="s">
        <v>19673</v>
      </c>
      <c r="P4855" t="s">
        <v>71</v>
      </c>
      <c r="Q4855">
        <v>5</v>
      </c>
      <c r="R4855" t="s">
        <v>88</v>
      </c>
      <c r="S4855" t="s">
        <v>63</v>
      </c>
      <c r="T4855">
        <v>89241</v>
      </c>
      <c r="U4855" s="1">
        <v>45463</v>
      </c>
      <c r="V4855" t="s">
        <v>52</v>
      </c>
      <c r="W4855">
        <v>498297</v>
      </c>
      <c r="X4855" t="s">
        <v>19674</v>
      </c>
      <c r="Y4855">
        <v>799</v>
      </c>
      <c r="Z4855">
        <v>606</v>
      </c>
      <c r="AA4855">
        <v>2</v>
      </c>
      <c r="AB4855">
        <v>484.8</v>
      </c>
    </row>
    <row r="4856" spans="1:28" x14ac:dyDescent="0.3">
      <c r="A4856" t="s">
        <v>28</v>
      </c>
      <c r="B4856" t="s">
        <v>29</v>
      </c>
      <c r="C4856" t="s">
        <v>157</v>
      </c>
      <c r="D4856" t="s">
        <v>134</v>
      </c>
      <c r="E4856" t="s">
        <v>46</v>
      </c>
      <c r="F4856" t="s">
        <v>106</v>
      </c>
      <c r="G4856">
        <v>28</v>
      </c>
      <c r="H4856">
        <v>425068</v>
      </c>
      <c r="I4856" t="s">
        <v>58</v>
      </c>
      <c r="J4856" s="1">
        <v>45234</v>
      </c>
      <c r="K4856">
        <v>1100</v>
      </c>
      <c r="L4856" t="s">
        <v>19675</v>
      </c>
      <c r="M4856" t="s">
        <v>211</v>
      </c>
      <c r="N4856" t="s">
        <v>19676</v>
      </c>
      <c r="O4856" t="s">
        <v>19677</v>
      </c>
      <c r="P4856" t="s">
        <v>39</v>
      </c>
      <c r="Q4856">
        <v>17</v>
      </c>
      <c r="R4856" t="s">
        <v>88</v>
      </c>
      <c r="S4856" t="s">
        <v>118</v>
      </c>
      <c r="T4856">
        <v>56595</v>
      </c>
      <c r="U4856" s="1">
        <v>45504</v>
      </c>
      <c r="V4856" t="s">
        <v>126</v>
      </c>
      <c r="W4856">
        <v>488040</v>
      </c>
      <c r="X4856" t="s">
        <v>19678</v>
      </c>
      <c r="Y4856">
        <v>979</v>
      </c>
      <c r="Z4856">
        <v>2017</v>
      </c>
      <c r="AA4856">
        <v>5</v>
      </c>
      <c r="AB4856">
        <v>4034</v>
      </c>
    </row>
    <row r="4857" spans="1:28" x14ac:dyDescent="0.3">
      <c r="A4857" t="s">
        <v>28</v>
      </c>
      <c r="B4857" t="s">
        <v>29</v>
      </c>
      <c r="C4857" t="s">
        <v>193</v>
      </c>
      <c r="D4857" t="s">
        <v>187</v>
      </c>
      <c r="E4857" t="s">
        <v>56</v>
      </c>
      <c r="F4857" t="s">
        <v>99</v>
      </c>
      <c r="G4857">
        <v>87</v>
      </c>
      <c r="H4857">
        <v>426298</v>
      </c>
      <c r="I4857" t="s">
        <v>58</v>
      </c>
      <c r="J4857" s="1">
        <v>45565</v>
      </c>
      <c r="K4857">
        <v>800</v>
      </c>
      <c r="L4857" t="s">
        <v>19679</v>
      </c>
      <c r="M4857" t="s">
        <v>85</v>
      </c>
      <c r="N4857" t="s">
        <v>19680</v>
      </c>
      <c r="O4857" t="s">
        <v>19681</v>
      </c>
      <c r="P4857" t="s">
        <v>51</v>
      </c>
      <c r="Q4857">
        <v>9</v>
      </c>
      <c r="R4857" t="s">
        <v>40</v>
      </c>
      <c r="S4857" t="s">
        <v>118</v>
      </c>
      <c r="T4857">
        <v>22836</v>
      </c>
      <c r="U4857" s="1">
        <v>45578</v>
      </c>
      <c r="V4857" t="s">
        <v>155</v>
      </c>
      <c r="W4857">
        <v>173717</v>
      </c>
      <c r="X4857" t="s">
        <v>19682</v>
      </c>
      <c r="Y4857">
        <v>503</v>
      </c>
      <c r="Z4857">
        <v>1504</v>
      </c>
      <c r="AA4857">
        <v>6</v>
      </c>
      <c r="AB4857" s="2" t="s">
        <v>1183</v>
      </c>
    </row>
    <row r="4858" spans="1:28" x14ac:dyDescent="0.3">
      <c r="A4858" t="s">
        <v>28</v>
      </c>
      <c r="B4858" t="s">
        <v>29</v>
      </c>
      <c r="C4858" t="s">
        <v>148</v>
      </c>
      <c r="D4858" t="s">
        <v>621</v>
      </c>
      <c r="E4858" t="s">
        <v>32</v>
      </c>
      <c r="F4858" t="s">
        <v>175</v>
      </c>
      <c r="G4858">
        <v>49</v>
      </c>
      <c r="H4858">
        <v>408454</v>
      </c>
      <c r="I4858" t="s">
        <v>34</v>
      </c>
      <c r="J4858" s="1">
        <v>45287</v>
      </c>
      <c r="K4858">
        <v>1300</v>
      </c>
      <c r="L4858" t="s">
        <v>19683</v>
      </c>
      <c r="M4858" t="s">
        <v>319</v>
      </c>
      <c r="N4858" t="s">
        <v>19684</v>
      </c>
      <c r="O4858" t="s">
        <v>19685</v>
      </c>
      <c r="P4858" t="s">
        <v>87</v>
      </c>
      <c r="Q4858">
        <v>20</v>
      </c>
      <c r="R4858" t="s">
        <v>88</v>
      </c>
      <c r="S4858" t="s">
        <v>118</v>
      </c>
      <c r="T4858">
        <v>53439</v>
      </c>
      <c r="U4858" s="1">
        <v>45582</v>
      </c>
      <c r="V4858" t="s">
        <v>155</v>
      </c>
      <c r="W4858">
        <v>781951</v>
      </c>
      <c r="X4858" t="s">
        <v>19686</v>
      </c>
      <c r="Y4858">
        <v>303</v>
      </c>
      <c r="Z4858">
        <v>1871</v>
      </c>
      <c r="AA4858">
        <v>8</v>
      </c>
      <c r="AB4858" s="2" t="s">
        <v>19687</v>
      </c>
    </row>
    <row r="4859" spans="1:28" x14ac:dyDescent="0.3">
      <c r="A4859" t="s">
        <v>28</v>
      </c>
      <c r="B4859" t="s">
        <v>29</v>
      </c>
      <c r="C4859" t="s">
        <v>30</v>
      </c>
      <c r="D4859" t="s">
        <v>227</v>
      </c>
      <c r="E4859" t="s">
        <v>46</v>
      </c>
      <c r="F4859" t="s">
        <v>106</v>
      </c>
      <c r="G4859">
        <v>91</v>
      </c>
      <c r="H4859">
        <v>437788</v>
      </c>
      <c r="I4859" t="s">
        <v>58</v>
      </c>
      <c r="J4859" s="1">
        <v>45232</v>
      </c>
      <c r="K4859">
        <v>1400</v>
      </c>
      <c r="L4859" t="s">
        <v>15781</v>
      </c>
      <c r="M4859" t="s">
        <v>94</v>
      </c>
      <c r="N4859" t="s">
        <v>19688</v>
      </c>
      <c r="O4859" t="s">
        <v>19689</v>
      </c>
      <c r="P4859" t="s">
        <v>71</v>
      </c>
      <c r="Q4859">
        <v>7</v>
      </c>
      <c r="R4859" t="s">
        <v>88</v>
      </c>
      <c r="S4859" t="s">
        <v>41</v>
      </c>
      <c r="T4859">
        <v>31921</v>
      </c>
      <c r="U4859" s="1">
        <v>45337</v>
      </c>
      <c r="V4859" t="s">
        <v>119</v>
      </c>
      <c r="W4859">
        <v>540045</v>
      </c>
      <c r="X4859" t="s">
        <v>19690</v>
      </c>
      <c r="Y4859">
        <v>573</v>
      </c>
      <c r="Z4859">
        <v>928</v>
      </c>
      <c r="AA4859">
        <v>3</v>
      </c>
      <c r="AB4859" s="2" t="s">
        <v>19691</v>
      </c>
    </row>
    <row r="4860" spans="1:28" x14ac:dyDescent="0.3">
      <c r="A4860" t="s">
        <v>28</v>
      </c>
      <c r="B4860" t="s">
        <v>29</v>
      </c>
      <c r="C4860" t="s">
        <v>44</v>
      </c>
      <c r="D4860" t="s">
        <v>267</v>
      </c>
      <c r="E4860" t="s">
        <v>46</v>
      </c>
      <c r="F4860" t="s">
        <v>83</v>
      </c>
      <c r="G4860">
        <v>74</v>
      </c>
      <c r="H4860">
        <v>406691</v>
      </c>
      <c r="I4860" t="s">
        <v>34</v>
      </c>
      <c r="J4860" s="1">
        <v>45057</v>
      </c>
      <c r="K4860">
        <v>1400</v>
      </c>
      <c r="L4860" t="s">
        <v>13388</v>
      </c>
      <c r="M4860" t="s">
        <v>269</v>
      </c>
      <c r="N4860" t="s">
        <v>19692</v>
      </c>
      <c r="O4860" t="s">
        <v>19693</v>
      </c>
      <c r="P4860" t="s">
        <v>71</v>
      </c>
      <c r="Q4860">
        <v>10</v>
      </c>
      <c r="R4860" t="s">
        <v>40</v>
      </c>
      <c r="S4860" t="s">
        <v>118</v>
      </c>
      <c r="T4860">
        <v>52735</v>
      </c>
      <c r="U4860" s="1">
        <v>45602</v>
      </c>
      <c r="V4860" t="s">
        <v>42</v>
      </c>
      <c r="W4860">
        <v>924432</v>
      </c>
      <c r="X4860" t="s">
        <v>1470</v>
      </c>
      <c r="Y4860">
        <v>366</v>
      </c>
      <c r="Z4860">
        <v>2267</v>
      </c>
      <c r="AA4860">
        <v>8</v>
      </c>
      <c r="AB4860" s="2" t="s">
        <v>19694</v>
      </c>
    </row>
    <row r="4861" spans="1:28" x14ac:dyDescent="0.3">
      <c r="A4861" t="s">
        <v>28</v>
      </c>
      <c r="B4861" t="s">
        <v>29</v>
      </c>
      <c r="C4861" t="s">
        <v>30</v>
      </c>
      <c r="D4861" t="s">
        <v>31</v>
      </c>
      <c r="E4861" t="s">
        <v>32</v>
      </c>
      <c r="F4861" t="s">
        <v>47</v>
      </c>
      <c r="G4861">
        <v>20</v>
      </c>
      <c r="H4861">
        <v>433812</v>
      </c>
      <c r="I4861" t="s">
        <v>58</v>
      </c>
      <c r="J4861" s="1">
        <v>45471</v>
      </c>
      <c r="K4861">
        <v>1100</v>
      </c>
      <c r="L4861" t="s">
        <v>19695</v>
      </c>
      <c r="M4861" t="s">
        <v>282</v>
      </c>
      <c r="N4861" t="s">
        <v>19696</v>
      </c>
      <c r="O4861" t="s">
        <v>19697</v>
      </c>
      <c r="P4861" t="s">
        <v>71</v>
      </c>
      <c r="Q4861">
        <v>12</v>
      </c>
      <c r="R4861" t="s">
        <v>40</v>
      </c>
      <c r="S4861" t="s">
        <v>63</v>
      </c>
      <c r="T4861">
        <v>93043</v>
      </c>
      <c r="U4861" s="1">
        <v>45460</v>
      </c>
      <c r="V4861" t="s">
        <v>52</v>
      </c>
      <c r="W4861">
        <v>290375</v>
      </c>
      <c r="X4861" t="s">
        <v>19698</v>
      </c>
      <c r="Y4861">
        <v>518</v>
      </c>
      <c r="Z4861">
        <v>2665</v>
      </c>
      <c r="AA4861">
        <v>5</v>
      </c>
      <c r="AB4861">
        <v>5330</v>
      </c>
    </row>
    <row r="4862" spans="1:28" x14ac:dyDescent="0.3">
      <c r="A4862" t="s">
        <v>28</v>
      </c>
      <c r="B4862" t="s">
        <v>29</v>
      </c>
      <c r="C4862" t="s">
        <v>66</v>
      </c>
      <c r="D4862" t="s">
        <v>291</v>
      </c>
      <c r="E4862" t="s">
        <v>56</v>
      </c>
      <c r="F4862" t="s">
        <v>135</v>
      </c>
      <c r="G4862">
        <v>42</v>
      </c>
      <c r="H4862">
        <v>409841</v>
      </c>
      <c r="I4862" t="s">
        <v>34</v>
      </c>
      <c r="J4862" s="1">
        <v>44253</v>
      </c>
      <c r="K4862">
        <v>950</v>
      </c>
      <c r="L4862" t="s">
        <v>19699</v>
      </c>
      <c r="M4862" t="s">
        <v>232</v>
      </c>
      <c r="N4862" t="s">
        <v>19700</v>
      </c>
      <c r="O4862" t="s">
        <v>19701</v>
      </c>
      <c r="P4862" t="s">
        <v>39</v>
      </c>
      <c r="Q4862">
        <v>4</v>
      </c>
      <c r="R4862" t="s">
        <v>40</v>
      </c>
      <c r="S4862" t="s">
        <v>79</v>
      </c>
      <c r="T4862">
        <v>98222</v>
      </c>
      <c r="U4862" s="1">
        <v>45416</v>
      </c>
      <c r="V4862" t="s">
        <v>140</v>
      </c>
      <c r="W4862">
        <v>759808</v>
      </c>
      <c r="X4862" t="s">
        <v>19702</v>
      </c>
      <c r="Y4862">
        <v>374</v>
      </c>
      <c r="Z4862">
        <v>1213</v>
      </c>
      <c r="AA4862">
        <v>1</v>
      </c>
      <c r="AB4862" s="2" t="s">
        <v>13181</v>
      </c>
    </row>
    <row r="4863" spans="1:28" x14ac:dyDescent="0.3">
      <c r="A4863" t="s">
        <v>28</v>
      </c>
      <c r="B4863" t="s">
        <v>29</v>
      </c>
      <c r="C4863" t="s">
        <v>44</v>
      </c>
      <c r="D4863" t="s">
        <v>163</v>
      </c>
      <c r="E4863" t="s">
        <v>32</v>
      </c>
      <c r="F4863" t="s">
        <v>99</v>
      </c>
      <c r="G4863">
        <v>59</v>
      </c>
      <c r="H4863">
        <v>437170</v>
      </c>
      <c r="I4863" t="s">
        <v>58</v>
      </c>
      <c r="J4863" s="1">
        <v>44524</v>
      </c>
      <c r="K4863">
        <v>1200</v>
      </c>
      <c r="L4863" t="s">
        <v>19703</v>
      </c>
      <c r="M4863" t="s">
        <v>605</v>
      </c>
      <c r="N4863" t="s">
        <v>19704</v>
      </c>
      <c r="O4863" t="s">
        <v>19705</v>
      </c>
      <c r="P4863" t="s">
        <v>39</v>
      </c>
      <c r="Q4863">
        <v>9</v>
      </c>
      <c r="R4863" t="s">
        <v>40</v>
      </c>
      <c r="S4863" t="s">
        <v>41</v>
      </c>
      <c r="T4863">
        <v>67868</v>
      </c>
      <c r="U4863" s="1">
        <v>45324</v>
      </c>
      <c r="V4863" t="s">
        <v>119</v>
      </c>
      <c r="W4863">
        <v>168759</v>
      </c>
      <c r="X4863" t="s">
        <v>19706</v>
      </c>
      <c r="Y4863">
        <v>622</v>
      </c>
      <c r="Z4863">
        <v>2213</v>
      </c>
      <c r="AA4863">
        <v>1</v>
      </c>
      <c r="AB4863">
        <v>885.2</v>
      </c>
    </row>
    <row r="4864" spans="1:28" x14ac:dyDescent="0.3">
      <c r="A4864" t="s">
        <v>28</v>
      </c>
      <c r="B4864" t="s">
        <v>29</v>
      </c>
      <c r="C4864" t="s">
        <v>91</v>
      </c>
      <c r="D4864" t="s">
        <v>546</v>
      </c>
      <c r="E4864" t="s">
        <v>56</v>
      </c>
      <c r="F4864" t="s">
        <v>355</v>
      </c>
      <c r="G4864">
        <v>6</v>
      </c>
      <c r="H4864">
        <v>421411</v>
      </c>
      <c r="I4864" t="s">
        <v>34</v>
      </c>
      <c r="J4864" s="1">
        <v>45375</v>
      </c>
      <c r="K4864">
        <v>800</v>
      </c>
      <c r="L4864" t="s">
        <v>19707</v>
      </c>
      <c r="M4864" t="s">
        <v>216</v>
      </c>
      <c r="N4864" t="s">
        <v>19708</v>
      </c>
      <c r="O4864" t="s">
        <v>19709</v>
      </c>
      <c r="P4864" t="s">
        <v>71</v>
      </c>
      <c r="Q4864">
        <v>3</v>
      </c>
      <c r="R4864" t="s">
        <v>40</v>
      </c>
      <c r="S4864" t="s">
        <v>118</v>
      </c>
      <c r="T4864">
        <v>27077</v>
      </c>
      <c r="U4864" s="1">
        <v>45315</v>
      </c>
      <c r="V4864" t="s">
        <v>111</v>
      </c>
      <c r="W4864">
        <v>310396</v>
      </c>
      <c r="X4864" t="s">
        <v>19710</v>
      </c>
      <c r="Y4864">
        <v>657</v>
      </c>
      <c r="Z4864">
        <v>1426</v>
      </c>
      <c r="AA4864">
        <v>7</v>
      </c>
      <c r="AB4864">
        <v>3992.8</v>
      </c>
    </row>
    <row r="4865" spans="1:28" x14ac:dyDescent="0.3">
      <c r="A4865" t="s">
        <v>28</v>
      </c>
      <c r="B4865" t="s">
        <v>29</v>
      </c>
      <c r="C4865" t="s">
        <v>54</v>
      </c>
      <c r="D4865" t="s">
        <v>637</v>
      </c>
      <c r="E4865" t="s">
        <v>46</v>
      </c>
      <c r="F4865" t="s">
        <v>150</v>
      </c>
      <c r="G4865">
        <v>68</v>
      </c>
      <c r="H4865">
        <v>421852</v>
      </c>
      <c r="I4865" t="s">
        <v>58</v>
      </c>
      <c r="J4865" s="1">
        <v>44892</v>
      </c>
      <c r="K4865">
        <v>800</v>
      </c>
      <c r="L4865" t="s">
        <v>19711</v>
      </c>
      <c r="M4865" t="s">
        <v>869</v>
      </c>
      <c r="N4865" t="s">
        <v>19712</v>
      </c>
      <c r="O4865" t="s">
        <v>19713</v>
      </c>
      <c r="P4865" t="s">
        <v>87</v>
      </c>
      <c r="Q4865">
        <v>16</v>
      </c>
      <c r="R4865" t="s">
        <v>88</v>
      </c>
      <c r="S4865" t="s">
        <v>63</v>
      </c>
      <c r="T4865">
        <v>28621</v>
      </c>
      <c r="U4865" s="1">
        <v>45318</v>
      </c>
      <c r="V4865" t="s">
        <v>111</v>
      </c>
      <c r="W4865">
        <v>483849</v>
      </c>
      <c r="X4865" t="s">
        <v>19714</v>
      </c>
      <c r="Y4865">
        <v>836</v>
      </c>
      <c r="Z4865">
        <v>2932</v>
      </c>
      <c r="AA4865">
        <v>6</v>
      </c>
      <c r="AB4865">
        <v>7036.8</v>
      </c>
    </row>
    <row r="4866" spans="1:28" x14ac:dyDescent="0.3">
      <c r="A4866" t="s">
        <v>28</v>
      </c>
      <c r="B4866" t="s">
        <v>29</v>
      </c>
      <c r="C4866" t="s">
        <v>91</v>
      </c>
      <c r="D4866" t="s">
        <v>227</v>
      </c>
      <c r="E4866" t="s">
        <v>46</v>
      </c>
      <c r="F4866" t="s">
        <v>150</v>
      </c>
      <c r="G4866">
        <v>75</v>
      </c>
      <c r="H4866">
        <v>407555</v>
      </c>
      <c r="I4866" t="s">
        <v>58</v>
      </c>
      <c r="J4866" s="1">
        <v>43853</v>
      </c>
      <c r="K4866">
        <v>800</v>
      </c>
      <c r="L4866" t="s">
        <v>19715</v>
      </c>
      <c r="M4866" t="s">
        <v>239</v>
      </c>
      <c r="N4866" t="s">
        <v>19716</v>
      </c>
      <c r="O4866">
        <v>7846167051</v>
      </c>
      <c r="P4866" t="s">
        <v>39</v>
      </c>
      <c r="Q4866">
        <v>18</v>
      </c>
      <c r="R4866" t="s">
        <v>88</v>
      </c>
      <c r="S4866" t="s">
        <v>41</v>
      </c>
      <c r="T4866">
        <v>71958</v>
      </c>
      <c r="U4866" s="1">
        <v>45392</v>
      </c>
      <c r="V4866" t="s">
        <v>80</v>
      </c>
      <c r="W4866">
        <v>755501</v>
      </c>
      <c r="X4866" t="s">
        <v>19717</v>
      </c>
      <c r="Y4866">
        <v>542</v>
      </c>
      <c r="Z4866">
        <v>1099</v>
      </c>
      <c r="AA4866">
        <v>5</v>
      </c>
      <c r="AB4866">
        <v>2198</v>
      </c>
    </row>
    <row r="4867" spans="1:28" x14ac:dyDescent="0.3">
      <c r="A4867" t="s">
        <v>28</v>
      </c>
      <c r="B4867" t="s">
        <v>29</v>
      </c>
      <c r="C4867" t="s">
        <v>66</v>
      </c>
      <c r="D4867" t="s">
        <v>442</v>
      </c>
      <c r="E4867" t="s">
        <v>32</v>
      </c>
      <c r="F4867" t="s">
        <v>57</v>
      </c>
      <c r="G4867">
        <v>57</v>
      </c>
      <c r="H4867">
        <v>410823</v>
      </c>
      <c r="I4867" t="s">
        <v>58</v>
      </c>
      <c r="J4867" s="1">
        <v>44682</v>
      </c>
      <c r="K4867">
        <v>1200</v>
      </c>
      <c r="L4867" t="s">
        <v>19718</v>
      </c>
      <c r="M4867" t="s">
        <v>172</v>
      </c>
      <c r="N4867" t="s">
        <v>19719</v>
      </c>
      <c r="O4867" t="s">
        <v>19720</v>
      </c>
      <c r="P4867" t="s">
        <v>87</v>
      </c>
      <c r="Q4867">
        <v>10</v>
      </c>
      <c r="R4867" t="s">
        <v>88</v>
      </c>
      <c r="S4867" t="s">
        <v>118</v>
      </c>
      <c r="T4867">
        <v>65485</v>
      </c>
      <c r="U4867" s="1">
        <v>45356</v>
      </c>
      <c r="V4867" t="s">
        <v>72</v>
      </c>
      <c r="W4867">
        <v>603931</v>
      </c>
      <c r="X4867" t="s">
        <v>13771</v>
      </c>
      <c r="Y4867">
        <v>710</v>
      </c>
      <c r="Z4867">
        <v>1117</v>
      </c>
      <c r="AA4867">
        <v>5</v>
      </c>
      <c r="AB4867">
        <v>2234</v>
      </c>
    </row>
    <row r="4868" spans="1:28" x14ac:dyDescent="0.3">
      <c r="A4868" t="s">
        <v>28</v>
      </c>
      <c r="B4868" t="s">
        <v>29</v>
      </c>
      <c r="C4868" t="s">
        <v>148</v>
      </c>
      <c r="D4868" t="s">
        <v>227</v>
      </c>
      <c r="E4868" t="s">
        <v>32</v>
      </c>
      <c r="F4868" t="s">
        <v>135</v>
      </c>
      <c r="G4868">
        <v>65</v>
      </c>
      <c r="H4868">
        <v>413242</v>
      </c>
      <c r="I4868" t="s">
        <v>34</v>
      </c>
      <c r="J4868" s="1">
        <v>43966</v>
      </c>
      <c r="K4868">
        <v>1400</v>
      </c>
      <c r="L4868" t="s">
        <v>19721</v>
      </c>
      <c r="M4868" t="s">
        <v>319</v>
      </c>
      <c r="N4868" t="s">
        <v>19722</v>
      </c>
      <c r="O4868" t="s">
        <v>19723</v>
      </c>
      <c r="P4868" t="s">
        <v>87</v>
      </c>
      <c r="Q4868">
        <v>20</v>
      </c>
      <c r="R4868" t="s">
        <v>40</v>
      </c>
      <c r="S4868" t="s">
        <v>41</v>
      </c>
      <c r="T4868">
        <v>59448</v>
      </c>
      <c r="U4868" s="1">
        <v>45409</v>
      </c>
      <c r="V4868" t="s">
        <v>80</v>
      </c>
      <c r="W4868">
        <v>445555</v>
      </c>
      <c r="X4868" t="s">
        <v>19724</v>
      </c>
      <c r="Y4868">
        <v>764</v>
      </c>
      <c r="Z4868">
        <v>1224</v>
      </c>
      <c r="AA4868">
        <v>2</v>
      </c>
      <c r="AB4868">
        <v>979.2</v>
      </c>
    </row>
    <row r="4869" spans="1:28" x14ac:dyDescent="0.3">
      <c r="A4869" t="s">
        <v>28</v>
      </c>
      <c r="B4869" t="s">
        <v>29</v>
      </c>
      <c r="C4869" t="s">
        <v>148</v>
      </c>
      <c r="D4869" t="s">
        <v>566</v>
      </c>
      <c r="E4869" t="s">
        <v>32</v>
      </c>
      <c r="F4869" t="s">
        <v>355</v>
      </c>
      <c r="G4869">
        <v>7</v>
      </c>
      <c r="H4869">
        <v>410202</v>
      </c>
      <c r="I4869" t="s">
        <v>58</v>
      </c>
      <c r="J4869" s="1">
        <v>44189</v>
      </c>
      <c r="K4869">
        <v>950</v>
      </c>
      <c r="L4869" t="s">
        <v>19725</v>
      </c>
      <c r="M4869" t="s">
        <v>1488</v>
      </c>
      <c r="N4869" t="s">
        <v>19726</v>
      </c>
      <c r="O4869" t="s">
        <v>19727</v>
      </c>
      <c r="P4869" t="s">
        <v>39</v>
      </c>
      <c r="Q4869">
        <v>4</v>
      </c>
      <c r="R4869" t="s">
        <v>88</v>
      </c>
      <c r="S4869" t="s">
        <v>79</v>
      </c>
      <c r="T4869">
        <v>20355</v>
      </c>
      <c r="U4869" s="1">
        <v>45565</v>
      </c>
      <c r="V4869" t="s">
        <v>180</v>
      </c>
      <c r="W4869">
        <v>610224</v>
      </c>
      <c r="X4869" t="s">
        <v>19728</v>
      </c>
      <c r="Y4869">
        <v>983</v>
      </c>
      <c r="Z4869">
        <v>1835</v>
      </c>
      <c r="AA4869">
        <v>7</v>
      </c>
      <c r="AB4869">
        <v>5138</v>
      </c>
    </row>
    <row r="4870" spans="1:28" x14ac:dyDescent="0.3">
      <c r="A4870" t="s">
        <v>28</v>
      </c>
      <c r="B4870" t="s">
        <v>29</v>
      </c>
      <c r="C4870" t="s">
        <v>157</v>
      </c>
      <c r="D4870" t="s">
        <v>637</v>
      </c>
      <c r="E4870" t="s">
        <v>56</v>
      </c>
      <c r="F4870" t="s">
        <v>47</v>
      </c>
      <c r="G4870">
        <v>32</v>
      </c>
      <c r="H4870">
        <v>434022</v>
      </c>
      <c r="I4870" t="s">
        <v>58</v>
      </c>
      <c r="J4870" s="1">
        <v>45197</v>
      </c>
      <c r="K4870">
        <v>1400</v>
      </c>
      <c r="L4870" t="s">
        <v>12190</v>
      </c>
      <c r="M4870" t="s">
        <v>542</v>
      </c>
      <c r="N4870" t="s">
        <v>19729</v>
      </c>
      <c r="O4870" t="s">
        <v>19730</v>
      </c>
      <c r="P4870" t="s">
        <v>71</v>
      </c>
      <c r="Q4870">
        <v>5</v>
      </c>
      <c r="R4870" t="s">
        <v>40</v>
      </c>
      <c r="S4870" t="s">
        <v>63</v>
      </c>
      <c r="T4870">
        <v>24153</v>
      </c>
      <c r="U4870" s="1">
        <v>45576</v>
      </c>
      <c r="V4870" t="s">
        <v>155</v>
      </c>
      <c r="W4870">
        <v>773043</v>
      </c>
      <c r="X4870" t="s">
        <v>9037</v>
      </c>
      <c r="Y4870">
        <v>263</v>
      </c>
      <c r="Z4870">
        <v>1892</v>
      </c>
      <c r="AA4870">
        <v>7</v>
      </c>
      <c r="AB4870">
        <v>5297.6</v>
      </c>
    </row>
    <row r="4871" spans="1:28" x14ac:dyDescent="0.3">
      <c r="A4871" t="s">
        <v>28</v>
      </c>
      <c r="B4871" t="s">
        <v>29</v>
      </c>
      <c r="C4871" t="s">
        <v>66</v>
      </c>
      <c r="D4871" t="s">
        <v>55</v>
      </c>
      <c r="E4871" t="s">
        <v>32</v>
      </c>
      <c r="F4871" t="s">
        <v>47</v>
      </c>
      <c r="G4871">
        <v>21</v>
      </c>
      <c r="H4871">
        <v>415616</v>
      </c>
      <c r="I4871" t="s">
        <v>58</v>
      </c>
      <c r="J4871" s="1">
        <v>44322</v>
      </c>
      <c r="K4871">
        <v>1100</v>
      </c>
      <c r="L4871" t="s">
        <v>19731</v>
      </c>
      <c r="M4871" t="s">
        <v>123</v>
      </c>
      <c r="N4871" t="s">
        <v>19732</v>
      </c>
      <c r="O4871" t="s">
        <v>19733</v>
      </c>
      <c r="P4871" t="s">
        <v>87</v>
      </c>
      <c r="Q4871">
        <v>13</v>
      </c>
      <c r="R4871" t="s">
        <v>40</v>
      </c>
      <c r="S4871" t="s">
        <v>63</v>
      </c>
      <c r="T4871">
        <v>72189</v>
      </c>
      <c r="U4871" s="1">
        <v>45537</v>
      </c>
      <c r="V4871" t="s">
        <v>180</v>
      </c>
      <c r="W4871">
        <v>546651</v>
      </c>
      <c r="X4871" t="s">
        <v>19734</v>
      </c>
      <c r="Y4871">
        <v>428</v>
      </c>
      <c r="Z4871">
        <v>975</v>
      </c>
      <c r="AA4871">
        <v>8</v>
      </c>
      <c r="AB4871">
        <v>3120</v>
      </c>
    </row>
    <row r="4872" spans="1:28" x14ac:dyDescent="0.3">
      <c r="A4872" t="s">
        <v>28</v>
      </c>
      <c r="B4872" t="s">
        <v>29</v>
      </c>
      <c r="C4872" t="s">
        <v>30</v>
      </c>
      <c r="D4872" t="s">
        <v>560</v>
      </c>
      <c r="E4872" t="s">
        <v>32</v>
      </c>
      <c r="F4872" t="s">
        <v>57</v>
      </c>
      <c r="G4872">
        <v>18</v>
      </c>
      <c r="H4872">
        <v>418923</v>
      </c>
      <c r="I4872" t="s">
        <v>58</v>
      </c>
      <c r="J4872" s="1">
        <v>43833</v>
      </c>
      <c r="K4872">
        <v>800</v>
      </c>
      <c r="L4872" t="s">
        <v>19735</v>
      </c>
      <c r="M4872" t="s">
        <v>68</v>
      </c>
      <c r="N4872" t="s">
        <v>19736</v>
      </c>
      <c r="O4872" s="2" t="s">
        <v>19737</v>
      </c>
      <c r="P4872" t="s">
        <v>39</v>
      </c>
      <c r="Q4872">
        <v>10</v>
      </c>
      <c r="R4872" t="s">
        <v>40</v>
      </c>
      <c r="S4872" t="s">
        <v>41</v>
      </c>
      <c r="T4872">
        <v>41386</v>
      </c>
      <c r="U4872" s="1">
        <v>45627</v>
      </c>
      <c r="V4872" t="s">
        <v>259</v>
      </c>
      <c r="W4872">
        <v>492124</v>
      </c>
      <c r="X4872" t="s">
        <v>2241</v>
      </c>
      <c r="Y4872">
        <v>494</v>
      </c>
      <c r="Z4872">
        <v>2272</v>
      </c>
      <c r="AA4872">
        <v>3</v>
      </c>
      <c r="AB4872">
        <v>2726.4</v>
      </c>
    </row>
    <row r="4873" spans="1:28" x14ac:dyDescent="0.3">
      <c r="A4873" t="s">
        <v>28</v>
      </c>
      <c r="B4873" t="s">
        <v>29</v>
      </c>
      <c r="C4873" t="s">
        <v>30</v>
      </c>
      <c r="D4873" t="s">
        <v>261</v>
      </c>
      <c r="E4873" t="s">
        <v>32</v>
      </c>
      <c r="F4873" t="s">
        <v>57</v>
      </c>
      <c r="G4873">
        <v>12</v>
      </c>
      <c r="H4873">
        <v>400724</v>
      </c>
      <c r="I4873" t="s">
        <v>58</v>
      </c>
      <c r="J4873" s="1">
        <v>44777</v>
      </c>
      <c r="K4873">
        <v>1100</v>
      </c>
      <c r="L4873" t="s">
        <v>19738</v>
      </c>
      <c r="M4873" t="s">
        <v>1409</v>
      </c>
      <c r="N4873" t="s">
        <v>19739</v>
      </c>
      <c r="O4873" t="s">
        <v>19740</v>
      </c>
      <c r="P4873" t="s">
        <v>39</v>
      </c>
      <c r="Q4873">
        <v>19</v>
      </c>
      <c r="R4873" t="s">
        <v>88</v>
      </c>
      <c r="S4873" t="s">
        <v>63</v>
      </c>
      <c r="T4873">
        <v>70823</v>
      </c>
      <c r="U4873" s="1">
        <v>45610</v>
      </c>
      <c r="V4873" t="s">
        <v>42</v>
      </c>
      <c r="W4873">
        <v>140915</v>
      </c>
      <c r="X4873" t="s">
        <v>19741</v>
      </c>
      <c r="Y4873">
        <v>319</v>
      </c>
      <c r="Z4873">
        <v>1404</v>
      </c>
      <c r="AA4873">
        <v>6</v>
      </c>
      <c r="AB4873" s="2" t="s">
        <v>12877</v>
      </c>
    </row>
    <row r="4874" spans="1:28" x14ac:dyDescent="0.3">
      <c r="A4874" t="s">
        <v>28</v>
      </c>
      <c r="B4874" t="s">
        <v>29</v>
      </c>
      <c r="C4874" t="s">
        <v>54</v>
      </c>
      <c r="D4874" t="s">
        <v>364</v>
      </c>
      <c r="E4874" t="s">
        <v>32</v>
      </c>
      <c r="F4874" t="s">
        <v>83</v>
      </c>
      <c r="G4874">
        <v>70</v>
      </c>
      <c r="H4874">
        <v>438794</v>
      </c>
      <c r="I4874" t="s">
        <v>58</v>
      </c>
      <c r="J4874" s="1">
        <v>44896</v>
      </c>
      <c r="K4874">
        <v>1100</v>
      </c>
      <c r="L4874" t="s">
        <v>6939</v>
      </c>
      <c r="M4874" t="s">
        <v>1409</v>
      </c>
      <c r="N4874" t="s">
        <v>19742</v>
      </c>
      <c r="O4874" t="s">
        <v>19743</v>
      </c>
      <c r="P4874" t="s">
        <v>71</v>
      </c>
      <c r="Q4874">
        <v>9</v>
      </c>
      <c r="R4874" t="s">
        <v>40</v>
      </c>
      <c r="S4874" t="s">
        <v>79</v>
      </c>
      <c r="T4874">
        <v>95362</v>
      </c>
      <c r="U4874" s="1">
        <v>45503</v>
      </c>
      <c r="V4874" t="s">
        <v>126</v>
      </c>
      <c r="W4874">
        <v>102055</v>
      </c>
      <c r="X4874" t="s">
        <v>19744</v>
      </c>
      <c r="Y4874">
        <v>267</v>
      </c>
      <c r="Z4874">
        <v>2793</v>
      </c>
      <c r="AA4874">
        <v>5</v>
      </c>
      <c r="AB4874">
        <v>5586</v>
      </c>
    </row>
    <row r="4875" spans="1:28" x14ac:dyDescent="0.3">
      <c r="A4875" t="s">
        <v>28</v>
      </c>
      <c r="B4875" t="s">
        <v>29</v>
      </c>
      <c r="C4875" t="s">
        <v>157</v>
      </c>
      <c r="D4875" t="s">
        <v>442</v>
      </c>
      <c r="E4875" t="s">
        <v>56</v>
      </c>
      <c r="F4875" t="s">
        <v>33</v>
      </c>
      <c r="G4875">
        <v>14</v>
      </c>
      <c r="H4875">
        <v>419891</v>
      </c>
      <c r="I4875" t="s">
        <v>34</v>
      </c>
      <c r="J4875" s="1">
        <v>45475</v>
      </c>
      <c r="K4875">
        <v>800</v>
      </c>
      <c r="L4875" t="s">
        <v>19745</v>
      </c>
      <c r="M4875" t="s">
        <v>423</v>
      </c>
      <c r="N4875" t="s">
        <v>19746</v>
      </c>
      <c r="O4875" t="s">
        <v>19747</v>
      </c>
      <c r="P4875" t="s">
        <v>71</v>
      </c>
      <c r="Q4875">
        <v>17</v>
      </c>
      <c r="R4875" t="s">
        <v>40</v>
      </c>
      <c r="S4875" t="s">
        <v>63</v>
      </c>
      <c r="T4875">
        <v>47042</v>
      </c>
      <c r="U4875" s="1">
        <v>45598</v>
      </c>
      <c r="V4875" t="s">
        <v>42</v>
      </c>
      <c r="W4875">
        <v>743207</v>
      </c>
      <c r="X4875" t="s">
        <v>19748</v>
      </c>
      <c r="Y4875">
        <v>246</v>
      </c>
      <c r="Z4875">
        <v>2718</v>
      </c>
      <c r="AA4875">
        <v>1</v>
      </c>
      <c r="AB4875">
        <v>1087.2</v>
      </c>
    </row>
    <row r="4876" spans="1:28" x14ac:dyDescent="0.3">
      <c r="A4876" t="s">
        <v>28</v>
      </c>
      <c r="B4876" t="s">
        <v>29</v>
      </c>
      <c r="C4876" t="s">
        <v>148</v>
      </c>
      <c r="D4876" t="s">
        <v>134</v>
      </c>
      <c r="E4876" t="s">
        <v>46</v>
      </c>
      <c r="F4876" t="s">
        <v>113</v>
      </c>
      <c r="G4876">
        <v>3</v>
      </c>
      <c r="H4876">
        <v>402754</v>
      </c>
      <c r="I4876" t="s">
        <v>58</v>
      </c>
      <c r="J4876" s="1">
        <v>44015</v>
      </c>
      <c r="K4876">
        <v>1400</v>
      </c>
      <c r="L4876" t="s">
        <v>19749</v>
      </c>
      <c r="M4876" t="s">
        <v>366</v>
      </c>
      <c r="N4876" t="s">
        <v>19750</v>
      </c>
      <c r="O4876" t="s">
        <v>19751</v>
      </c>
      <c r="P4876" t="s">
        <v>51</v>
      </c>
      <c r="Q4876">
        <v>3</v>
      </c>
      <c r="R4876" t="s">
        <v>88</v>
      </c>
      <c r="S4876" t="s">
        <v>41</v>
      </c>
      <c r="T4876">
        <v>93380</v>
      </c>
      <c r="U4876" s="1">
        <v>45356</v>
      </c>
      <c r="V4876" t="s">
        <v>72</v>
      </c>
      <c r="W4876">
        <v>324155</v>
      </c>
      <c r="X4876" t="s">
        <v>19752</v>
      </c>
      <c r="Y4876">
        <v>540</v>
      </c>
      <c r="Z4876">
        <v>1352</v>
      </c>
      <c r="AA4876">
        <v>2</v>
      </c>
      <c r="AB4876" s="2" t="s">
        <v>19753</v>
      </c>
    </row>
    <row r="4877" spans="1:28" x14ac:dyDescent="0.3">
      <c r="A4877" t="s">
        <v>28</v>
      </c>
      <c r="B4877" t="s">
        <v>29</v>
      </c>
      <c r="C4877" t="s">
        <v>157</v>
      </c>
      <c r="D4877" t="s">
        <v>291</v>
      </c>
      <c r="E4877" t="s">
        <v>46</v>
      </c>
      <c r="F4877" t="s">
        <v>33</v>
      </c>
      <c r="G4877">
        <v>23</v>
      </c>
      <c r="H4877">
        <v>423315</v>
      </c>
      <c r="I4877" t="s">
        <v>58</v>
      </c>
      <c r="J4877" s="1">
        <v>44339</v>
      </c>
      <c r="K4877">
        <v>1200</v>
      </c>
      <c r="L4877" t="s">
        <v>19754</v>
      </c>
      <c r="M4877" t="s">
        <v>919</v>
      </c>
      <c r="N4877" t="s">
        <v>19755</v>
      </c>
      <c r="O4877" t="s">
        <v>19756</v>
      </c>
      <c r="P4877" t="s">
        <v>71</v>
      </c>
      <c r="Q4877">
        <v>12</v>
      </c>
      <c r="R4877" t="s">
        <v>88</v>
      </c>
      <c r="S4877" t="s">
        <v>63</v>
      </c>
      <c r="T4877">
        <v>72477</v>
      </c>
      <c r="U4877" s="1">
        <v>45380</v>
      </c>
      <c r="V4877" t="s">
        <v>72</v>
      </c>
      <c r="W4877">
        <v>737596</v>
      </c>
      <c r="X4877" t="s">
        <v>19757</v>
      </c>
      <c r="Y4877">
        <v>553</v>
      </c>
      <c r="Z4877">
        <v>2405</v>
      </c>
      <c r="AA4877">
        <v>7</v>
      </c>
      <c r="AB4877">
        <v>6734</v>
      </c>
    </row>
    <row r="4878" spans="1:28" x14ac:dyDescent="0.3">
      <c r="A4878" t="s">
        <v>28</v>
      </c>
      <c r="B4878" t="s">
        <v>29</v>
      </c>
      <c r="C4878" t="s">
        <v>148</v>
      </c>
      <c r="D4878" t="s">
        <v>92</v>
      </c>
      <c r="E4878" t="s">
        <v>32</v>
      </c>
      <c r="F4878" t="s">
        <v>355</v>
      </c>
      <c r="G4878">
        <v>69</v>
      </c>
      <c r="H4878">
        <v>402174</v>
      </c>
      <c r="I4878" t="s">
        <v>34</v>
      </c>
      <c r="J4878" s="1">
        <v>43879</v>
      </c>
      <c r="K4878">
        <v>800</v>
      </c>
      <c r="L4878" t="s">
        <v>19758</v>
      </c>
      <c r="M4878" t="s">
        <v>1244</v>
      </c>
      <c r="N4878" t="s">
        <v>19759</v>
      </c>
      <c r="O4878" t="s">
        <v>19760</v>
      </c>
      <c r="P4878" t="s">
        <v>51</v>
      </c>
      <c r="Q4878">
        <v>6</v>
      </c>
      <c r="R4878" t="s">
        <v>40</v>
      </c>
      <c r="S4878" t="s">
        <v>63</v>
      </c>
      <c r="T4878">
        <v>47456</v>
      </c>
      <c r="U4878" s="1">
        <v>45505</v>
      </c>
      <c r="V4878" t="s">
        <v>64</v>
      </c>
      <c r="W4878">
        <v>246533</v>
      </c>
      <c r="X4878" t="s">
        <v>19761</v>
      </c>
      <c r="Y4878">
        <v>661</v>
      </c>
      <c r="Z4878">
        <v>1555</v>
      </c>
      <c r="AA4878">
        <v>3</v>
      </c>
      <c r="AB4878">
        <v>1866</v>
      </c>
    </row>
    <row r="4879" spans="1:28" x14ac:dyDescent="0.3">
      <c r="A4879" t="s">
        <v>28</v>
      </c>
      <c r="B4879" t="s">
        <v>29</v>
      </c>
      <c r="C4879" t="s">
        <v>44</v>
      </c>
      <c r="D4879" t="s">
        <v>74</v>
      </c>
      <c r="E4879" t="s">
        <v>46</v>
      </c>
      <c r="F4879" t="s">
        <v>57</v>
      </c>
      <c r="G4879">
        <v>37</v>
      </c>
      <c r="H4879">
        <v>435909</v>
      </c>
      <c r="I4879" t="s">
        <v>34</v>
      </c>
      <c r="J4879" s="1">
        <v>45427</v>
      </c>
      <c r="K4879">
        <v>1300</v>
      </c>
      <c r="L4879" t="s">
        <v>19762</v>
      </c>
      <c r="M4879" t="s">
        <v>49</v>
      </c>
      <c r="N4879" t="s">
        <v>19763</v>
      </c>
      <c r="O4879" t="s">
        <v>19764</v>
      </c>
      <c r="P4879" t="s">
        <v>51</v>
      </c>
      <c r="Q4879">
        <v>10</v>
      </c>
      <c r="R4879" t="s">
        <v>88</v>
      </c>
      <c r="S4879" t="s">
        <v>41</v>
      </c>
      <c r="T4879">
        <v>11184</v>
      </c>
      <c r="U4879" s="1">
        <v>45551</v>
      </c>
      <c r="V4879" t="s">
        <v>180</v>
      </c>
      <c r="W4879">
        <v>509017</v>
      </c>
      <c r="X4879" t="s">
        <v>19765</v>
      </c>
      <c r="Y4879">
        <v>360</v>
      </c>
      <c r="Z4879">
        <v>2717</v>
      </c>
      <c r="AA4879">
        <v>2</v>
      </c>
      <c r="AB4879">
        <v>2173.6</v>
      </c>
    </row>
    <row r="4880" spans="1:28" x14ac:dyDescent="0.3">
      <c r="A4880" t="s">
        <v>28</v>
      </c>
      <c r="B4880" t="s">
        <v>29</v>
      </c>
      <c r="C4880" t="s">
        <v>148</v>
      </c>
      <c r="D4880" t="s">
        <v>467</v>
      </c>
      <c r="E4880" t="s">
        <v>46</v>
      </c>
      <c r="F4880" t="s">
        <v>355</v>
      </c>
      <c r="G4880">
        <v>1</v>
      </c>
      <c r="H4880">
        <v>422877</v>
      </c>
      <c r="I4880" t="s">
        <v>58</v>
      </c>
      <c r="J4880" s="1">
        <v>44104</v>
      </c>
      <c r="K4880">
        <v>1200</v>
      </c>
      <c r="L4880" t="s">
        <v>19766</v>
      </c>
      <c r="M4880" t="s">
        <v>1147</v>
      </c>
      <c r="N4880" t="s">
        <v>19767</v>
      </c>
      <c r="O4880" t="s">
        <v>19768</v>
      </c>
      <c r="P4880" t="s">
        <v>87</v>
      </c>
      <c r="Q4880">
        <v>17</v>
      </c>
      <c r="R4880" t="s">
        <v>40</v>
      </c>
      <c r="S4880" t="s">
        <v>118</v>
      </c>
      <c r="T4880">
        <v>35588</v>
      </c>
      <c r="U4880" s="1">
        <v>45540</v>
      </c>
      <c r="V4880" t="s">
        <v>180</v>
      </c>
      <c r="W4880">
        <v>946940</v>
      </c>
      <c r="X4880" t="s">
        <v>19769</v>
      </c>
      <c r="Y4880">
        <v>240</v>
      </c>
      <c r="Z4880">
        <v>599</v>
      </c>
      <c r="AA4880">
        <v>8</v>
      </c>
      <c r="AB4880" s="2" t="s">
        <v>8453</v>
      </c>
    </row>
    <row r="4881" spans="1:28" x14ac:dyDescent="0.3">
      <c r="A4881" t="s">
        <v>28</v>
      </c>
      <c r="B4881" t="s">
        <v>29</v>
      </c>
      <c r="C4881" t="s">
        <v>30</v>
      </c>
      <c r="D4881" t="s">
        <v>349</v>
      </c>
      <c r="E4881" t="s">
        <v>56</v>
      </c>
      <c r="F4881" t="s">
        <v>106</v>
      </c>
      <c r="G4881">
        <v>25</v>
      </c>
      <c r="H4881">
        <v>401953</v>
      </c>
      <c r="I4881" t="s">
        <v>34</v>
      </c>
      <c r="J4881" s="1">
        <v>43899</v>
      </c>
      <c r="K4881">
        <v>1100</v>
      </c>
      <c r="L4881" t="s">
        <v>19770</v>
      </c>
      <c r="M4881" t="s">
        <v>1030</v>
      </c>
      <c r="N4881" t="s">
        <v>19771</v>
      </c>
      <c r="O4881">
        <f>1-9-20-4341</f>
        <v>-4369</v>
      </c>
      <c r="P4881" t="s">
        <v>71</v>
      </c>
      <c r="Q4881">
        <v>20</v>
      </c>
      <c r="R4881" t="s">
        <v>88</v>
      </c>
      <c r="S4881" t="s">
        <v>41</v>
      </c>
      <c r="T4881">
        <v>19656</v>
      </c>
      <c r="U4881" s="1">
        <v>45372</v>
      </c>
      <c r="V4881" t="s">
        <v>72</v>
      </c>
      <c r="W4881">
        <v>831972</v>
      </c>
      <c r="X4881" t="s">
        <v>19772</v>
      </c>
      <c r="Y4881">
        <v>940</v>
      </c>
      <c r="Z4881">
        <v>2771</v>
      </c>
      <c r="AA4881">
        <v>6</v>
      </c>
      <c r="AB4881" s="2" t="s">
        <v>19773</v>
      </c>
    </row>
    <row r="4882" spans="1:28" x14ac:dyDescent="0.3">
      <c r="A4882" t="s">
        <v>28</v>
      </c>
      <c r="B4882" t="s">
        <v>29</v>
      </c>
      <c r="C4882" t="s">
        <v>193</v>
      </c>
      <c r="D4882" t="s">
        <v>411</v>
      </c>
      <c r="E4882" t="s">
        <v>56</v>
      </c>
      <c r="F4882" t="s">
        <v>355</v>
      </c>
      <c r="G4882">
        <v>91</v>
      </c>
      <c r="H4882">
        <v>436507</v>
      </c>
      <c r="I4882" t="s">
        <v>58</v>
      </c>
      <c r="J4882" s="1">
        <v>45083</v>
      </c>
      <c r="K4882">
        <v>1100</v>
      </c>
      <c r="L4882" t="s">
        <v>19774</v>
      </c>
      <c r="M4882" t="s">
        <v>1058</v>
      </c>
      <c r="N4882" t="s">
        <v>19775</v>
      </c>
      <c r="O4882" t="s">
        <v>19776</v>
      </c>
      <c r="P4882" t="s">
        <v>71</v>
      </c>
      <c r="Q4882">
        <v>13</v>
      </c>
      <c r="R4882" t="s">
        <v>88</v>
      </c>
      <c r="S4882" t="s">
        <v>79</v>
      </c>
      <c r="T4882">
        <v>42726</v>
      </c>
      <c r="U4882" s="1">
        <v>45305</v>
      </c>
      <c r="V4882" t="s">
        <v>111</v>
      </c>
      <c r="W4882">
        <v>380550</v>
      </c>
      <c r="X4882" t="s">
        <v>19777</v>
      </c>
      <c r="Y4882">
        <v>314</v>
      </c>
      <c r="Z4882">
        <v>2854</v>
      </c>
      <c r="AA4882">
        <v>8</v>
      </c>
      <c r="AB4882" s="2" t="s">
        <v>19778</v>
      </c>
    </row>
    <row r="4883" spans="1:28" x14ac:dyDescent="0.3">
      <c r="A4883" t="s">
        <v>28</v>
      </c>
      <c r="B4883" t="s">
        <v>29</v>
      </c>
      <c r="C4883" t="s">
        <v>157</v>
      </c>
      <c r="D4883" t="s">
        <v>349</v>
      </c>
      <c r="E4883" t="s">
        <v>32</v>
      </c>
      <c r="F4883" t="s">
        <v>113</v>
      </c>
      <c r="G4883">
        <v>54</v>
      </c>
      <c r="H4883">
        <v>405374</v>
      </c>
      <c r="I4883" t="s">
        <v>34</v>
      </c>
      <c r="J4883" s="1">
        <v>43956</v>
      </c>
      <c r="K4883">
        <v>1300</v>
      </c>
      <c r="L4883" t="s">
        <v>19779</v>
      </c>
      <c r="M4883" t="s">
        <v>216</v>
      </c>
      <c r="N4883" t="s">
        <v>19780</v>
      </c>
      <c r="O4883" t="s">
        <v>19781</v>
      </c>
      <c r="P4883" t="s">
        <v>87</v>
      </c>
      <c r="Q4883">
        <v>19</v>
      </c>
      <c r="R4883" t="s">
        <v>40</v>
      </c>
      <c r="S4883" t="s">
        <v>63</v>
      </c>
      <c r="T4883">
        <v>46499</v>
      </c>
      <c r="U4883" s="1">
        <v>45295</v>
      </c>
      <c r="V4883" t="s">
        <v>111</v>
      </c>
      <c r="W4883">
        <v>866294</v>
      </c>
      <c r="X4883" t="s">
        <v>19782</v>
      </c>
      <c r="Y4883">
        <v>612</v>
      </c>
      <c r="Z4883">
        <v>2441</v>
      </c>
      <c r="AA4883">
        <v>8</v>
      </c>
      <c r="AB4883" s="2" t="s">
        <v>19783</v>
      </c>
    </row>
    <row r="4884" spans="1:28" x14ac:dyDescent="0.3">
      <c r="A4884" t="s">
        <v>28</v>
      </c>
      <c r="B4884" t="s">
        <v>29</v>
      </c>
      <c r="C4884" t="s">
        <v>66</v>
      </c>
      <c r="D4884" t="s">
        <v>338</v>
      </c>
      <c r="E4884" t="s">
        <v>46</v>
      </c>
      <c r="F4884" t="s">
        <v>83</v>
      </c>
      <c r="G4884">
        <v>98</v>
      </c>
      <c r="H4884">
        <v>408516</v>
      </c>
      <c r="I4884" t="s">
        <v>34</v>
      </c>
      <c r="J4884" s="1">
        <v>45074</v>
      </c>
      <c r="K4884">
        <v>1000</v>
      </c>
      <c r="L4884" t="s">
        <v>19784</v>
      </c>
      <c r="M4884" t="s">
        <v>843</v>
      </c>
      <c r="N4884" t="s">
        <v>19785</v>
      </c>
      <c r="O4884" t="s">
        <v>19786</v>
      </c>
      <c r="P4884" t="s">
        <v>51</v>
      </c>
      <c r="Q4884">
        <v>13</v>
      </c>
      <c r="R4884" t="s">
        <v>88</v>
      </c>
      <c r="S4884" t="s">
        <v>41</v>
      </c>
      <c r="T4884">
        <v>44414</v>
      </c>
      <c r="U4884" s="1">
        <v>45569</v>
      </c>
      <c r="V4884" t="s">
        <v>155</v>
      </c>
      <c r="W4884">
        <v>190822</v>
      </c>
      <c r="X4884" t="s">
        <v>19787</v>
      </c>
      <c r="Y4884">
        <v>945</v>
      </c>
      <c r="Z4884">
        <v>2746</v>
      </c>
      <c r="AA4884">
        <v>8</v>
      </c>
      <c r="AB4884">
        <v>8787.2000000000007</v>
      </c>
    </row>
    <row r="4885" spans="1:28" x14ac:dyDescent="0.3">
      <c r="A4885" t="s">
        <v>28</v>
      </c>
      <c r="B4885" t="s">
        <v>29</v>
      </c>
      <c r="C4885" t="s">
        <v>157</v>
      </c>
      <c r="D4885" t="s">
        <v>163</v>
      </c>
      <c r="E4885" t="s">
        <v>56</v>
      </c>
      <c r="F4885" t="s">
        <v>135</v>
      </c>
      <c r="G4885">
        <v>61</v>
      </c>
      <c r="H4885">
        <v>434601</v>
      </c>
      <c r="I4885" t="s">
        <v>34</v>
      </c>
      <c r="J4885" s="1">
        <v>44797</v>
      </c>
      <c r="K4885">
        <v>1400</v>
      </c>
      <c r="L4885" t="s">
        <v>19788</v>
      </c>
      <c r="M4885" t="s">
        <v>1460</v>
      </c>
      <c r="N4885" t="s">
        <v>19789</v>
      </c>
      <c r="O4885" t="s">
        <v>19790</v>
      </c>
      <c r="P4885" t="s">
        <v>39</v>
      </c>
      <c r="Q4885">
        <v>8</v>
      </c>
      <c r="R4885" t="s">
        <v>40</v>
      </c>
      <c r="S4885" t="s">
        <v>63</v>
      </c>
      <c r="T4885">
        <v>25409</v>
      </c>
      <c r="U4885" s="1">
        <v>45416</v>
      </c>
      <c r="V4885" t="s">
        <v>140</v>
      </c>
      <c r="W4885">
        <v>168007</v>
      </c>
      <c r="X4885" t="s">
        <v>3089</v>
      </c>
      <c r="Y4885">
        <v>409</v>
      </c>
      <c r="Z4885">
        <v>2357</v>
      </c>
      <c r="AA4885">
        <v>4</v>
      </c>
      <c r="AB4885" s="2" t="s">
        <v>19791</v>
      </c>
    </row>
    <row r="4886" spans="1:28" x14ac:dyDescent="0.3">
      <c r="A4886" t="s">
        <v>28</v>
      </c>
      <c r="B4886" t="s">
        <v>29</v>
      </c>
      <c r="C4886" t="s">
        <v>54</v>
      </c>
      <c r="D4886" t="s">
        <v>55</v>
      </c>
      <c r="E4886" t="s">
        <v>32</v>
      </c>
      <c r="F4886" t="s">
        <v>33</v>
      </c>
      <c r="G4886">
        <v>64</v>
      </c>
      <c r="H4886">
        <v>428235</v>
      </c>
      <c r="I4886" t="s">
        <v>34</v>
      </c>
      <c r="J4886" s="1">
        <v>44110</v>
      </c>
      <c r="K4886">
        <v>950</v>
      </c>
      <c r="L4886" t="s">
        <v>19792</v>
      </c>
      <c r="M4886" t="s">
        <v>623</v>
      </c>
      <c r="N4886" t="s">
        <v>19793</v>
      </c>
      <c r="O4886" t="s">
        <v>19794</v>
      </c>
      <c r="P4886" t="s">
        <v>87</v>
      </c>
      <c r="Q4886">
        <v>6</v>
      </c>
      <c r="R4886" t="s">
        <v>88</v>
      </c>
      <c r="S4886" t="s">
        <v>41</v>
      </c>
      <c r="T4886">
        <v>58950</v>
      </c>
      <c r="U4886" s="1">
        <v>45437</v>
      </c>
      <c r="V4886" t="s">
        <v>140</v>
      </c>
      <c r="W4886">
        <v>288381</v>
      </c>
      <c r="X4886" t="s">
        <v>19795</v>
      </c>
      <c r="Y4886">
        <v>570</v>
      </c>
      <c r="Z4886">
        <v>2089</v>
      </c>
      <c r="AA4886">
        <v>6</v>
      </c>
      <c r="AB4886">
        <v>5013.6000000000004</v>
      </c>
    </row>
    <row r="4887" spans="1:28" x14ac:dyDescent="0.3">
      <c r="A4887" t="s">
        <v>28</v>
      </c>
      <c r="B4887" t="s">
        <v>29</v>
      </c>
      <c r="C4887" t="s">
        <v>193</v>
      </c>
      <c r="D4887" t="s">
        <v>92</v>
      </c>
      <c r="E4887" t="s">
        <v>56</v>
      </c>
      <c r="F4887" t="s">
        <v>99</v>
      </c>
      <c r="G4887">
        <v>18</v>
      </c>
      <c r="H4887">
        <v>425140</v>
      </c>
      <c r="I4887" t="s">
        <v>34</v>
      </c>
      <c r="J4887" s="1">
        <v>43975</v>
      </c>
      <c r="K4887">
        <v>1400</v>
      </c>
      <c r="L4887" t="s">
        <v>19796</v>
      </c>
      <c r="M4887" t="s">
        <v>417</v>
      </c>
      <c r="N4887" t="s">
        <v>19797</v>
      </c>
      <c r="O4887" t="s">
        <v>19798</v>
      </c>
      <c r="P4887" t="s">
        <v>39</v>
      </c>
      <c r="Q4887">
        <v>15</v>
      </c>
      <c r="R4887" t="s">
        <v>40</v>
      </c>
      <c r="S4887" t="s">
        <v>63</v>
      </c>
      <c r="T4887">
        <v>71928</v>
      </c>
      <c r="U4887" s="1">
        <v>45604</v>
      </c>
      <c r="V4887" t="s">
        <v>42</v>
      </c>
      <c r="W4887">
        <v>323237</v>
      </c>
      <c r="X4887" t="s">
        <v>19799</v>
      </c>
      <c r="Y4887">
        <v>538</v>
      </c>
      <c r="Z4887">
        <v>2000</v>
      </c>
      <c r="AA4887">
        <v>6</v>
      </c>
      <c r="AB4887">
        <v>4800</v>
      </c>
    </row>
    <row r="4888" spans="1:28" x14ac:dyDescent="0.3">
      <c r="A4888" t="s">
        <v>28</v>
      </c>
      <c r="B4888" t="s">
        <v>29</v>
      </c>
      <c r="C4888" t="s">
        <v>54</v>
      </c>
      <c r="D4888" t="s">
        <v>566</v>
      </c>
      <c r="E4888" t="s">
        <v>56</v>
      </c>
      <c r="F4888" t="s">
        <v>57</v>
      </c>
      <c r="G4888">
        <v>60</v>
      </c>
      <c r="H4888">
        <v>405905</v>
      </c>
      <c r="I4888" t="s">
        <v>58</v>
      </c>
      <c r="J4888" s="1">
        <v>44092</v>
      </c>
      <c r="K4888">
        <v>950</v>
      </c>
      <c r="L4888" t="s">
        <v>19800</v>
      </c>
      <c r="M4888" t="s">
        <v>137</v>
      </c>
      <c r="N4888" t="s">
        <v>19801</v>
      </c>
      <c r="O4888" t="s">
        <v>19802</v>
      </c>
      <c r="P4888" t="s">
        <v>39</v>
      </c>
      <c r="Q4888">
        <v>16</v>
      </c>
      <c r="R4888" t="s">
        <v>40</v>
      </c>
      <c r="S4888" t="s">
        <v>63</v>
      </c>
      <c r="T4888">
        <v>28215</v>
      </c>
      <c r="U4888" s="1">
        <v>45306</v>
      </c>
      <c r="V4888" t="s">
        <v>111</v>
      </c>
      <c r="W4888">
        <v>772217</v>
      </c>
      <c r="X4888" t="s">
        <v>19803</v>
      </c>
      <c r="Y4888">
        <v>916</v>
      </c>
      <c r="Z4888">
        <v>2115</v>
      </c>
      <c r="AA4888">
        <v>2</v>
      </c>
      <c r="AB4888">
        <v>1692</v>
      </c>
    </row>
    <row r="4889" spans="1:28" x14ac:dyDescent="0.3">
      <c r="A4889" t="s">
        <v>28</v>
      </c>
      <c r="B4889" t="s">
        <v>29</v>
      </c>
      <c r="C4889" t="s">
        <v>30</v>
      </c>
      <c r="D4889" t="s">
        <v>187</v>
      </c>
      <c r="E4889" t="s">
        <v>32</v>
      </c>
      <c r="F4889" t="s">
        <v>355</v>
      </c>
      <c r="G4889">
        <v>7</v>
      </c>
      <c r="H4889">
        <v>415405</v>
      </c>
      <c r="I4889" t="s">
        <v>58</v>
      </c>
      <c r="J4889" s="1">
        <v>44082</v>
      </c>
      <c r="K4889">
        <v>950</v>
      </c>
      <c r="L4889" t="s">
        <v>19804</v>
      </c>
      <c r="M4889" t="s">
        <v>177</v>
      </c>
      <c r="N4889" t="s">
        <v>19805</v>
      </c>
      <c r="O4889" t="s">
        <v>19806</v>
      </c>
      <c r="P4889" t="s">
        <v>51</v>
      </c>
      <c r="Q4889">
        <v>19</v>
      </c>
      <c r="R4889" t="s">
        <v>40</v>
      </c>
      <c r="S4889" t="s">
        <v>63</v>
      </c>
      <c r="T4889">
        <v>65215</v>
      </c>
      <c r="U4889" s="1">
        <v>45595</v>
      </c>
      <c r="V4889" t="s">
        <v>155</v>
      </c>
      <c r="W4889">
        <v>671268</v>
      </c>
      <c r="X4889" t="s">
        <v>19807</v>
      </c>
      <c r="Y4889">
        <v>717</v>
      </c>
      <c r="Z4889">
        <v>1774</v>
      </c>
      <c r="AA4889">
        <v>4</v>
      </c>
      <c r="AB4889">
        <v>2838.4</v>
      </c>
    </row>
    <row r="4890" spans="1:28" x14ac:dyDescent="0.3">
      <c r="A4890" t="s">
        <v>28</v>
      </c>
      <c r="B4890" t="s">
        <v>29</v>
      </c>
      <c r="C4890" t="s">
        <v>54</v>
      </c>
      <c r="D4890" t="s">
        <v>380</v>
      </c>
      <c r="E4890" t="s">
        <v>46</v>
      </c>
      <c r="F4890" t="s">
        <v>83</v>
      </c>
      <c r="G4890">
        <v>64</v>
      </c>
      <c r="H4890">
        <v>408294</v>
      </c>
      <c r="I4890" t="s">
        <v>34</v>
      </c>
      <c r="J4890" s="1">
        <v>45204</v>
      </c>
      <c r="K4890">
        <v>1200</v>
      </c>
      <c r="L4890" t="s">
        <v>19808</v>
      </c>
      <c r="M4890" t="s">
        <v>953</v>
      </c>
      <c r="N4890" t="s">
        <v>19809</v>
      </c>
      <c r="O4890" t="s">
        <v>19810</v>
      </c>
      <c r="P4890" t="s">
        <v>39</v>
      </c>
      <c r="Q4890">
        <v>10</v>
      </c>
      <c r="R4890" t="s">
        <v>88</v>
      </c>
      <c r="S4890" t="s">
        <v>118</v>
      </c>
      <c r="T4890">
        <v>65939</v>
      </c>
      <c r="U4890" s="1">
        <v>45306</v>
      </c>
      <c r="V4890" t="s">
        <v>111</v>
      </c>
      <c r="W4890">
        <v>883541</v>
      </c>
      <c r="X4890" t="s">
        <v>19811</v>
      </c>
      <c r="Y4890">
        <v>447</v>
      </c>
      <c r="Z4890">
        <v>2441</v>
      </c>
      <c r="AA4890">
        <v>1</v>
      </c>
      <c r="AB4890" s="2" t="s">
        <v>19812</v>
      </c>
    </row>
    <row r="4891" spans="1:28" x14ac:dyDescent="0.3">
      <c r="A4891" t="s">
        <v>28</v>
      </c>
      <c r="B4891" t="s">
        <v>29</v>
      </c>
      <c r="C4891" t="s">
        <v>54</v>
      </c>
      <c r="D4891" t="s">
        <v>134</v>
      </c>
      <c r="E4891" t="s">
        <v>46</v>
      </c>
      <c r="F4891" t="s">
        <v>47</v>
      </c>
      <c r="G4891">
        <v>86</v>
      </c>
      <c r="H4891">
        <v>403848</v>
      </c>
      <c r="I4891" t="s">
        <v>58</v>
      </c>
      <c r="J4891" s="1">
        <v>44736</v>
      </c>
      <c r="K4891">
        <v>1100</v>
      </c>
      <c r="L4891" t="s">
        <v>14815</v>
      </c>
      <c r="M4891" t="s">
        <v>1198</v>
      </c>
      <c r="N4891" t="s">
        <v>19813</v>
      </c>
      <c r="O4891" t="s">
        <v>19814</v>
      </c>
      <c r="P4891" t="s">
        <v>51</v>
      </c>
      <c r="Q4891">
        <v>9</v>
      </c>
      <c r="R4891" t="s">
        <v>88</v>
      </c>
      <c r="S4891" t="s">
        <v>79</v>
      </c>
      <c r="T4891">
        <v>10113</v>
      </c>
      <c r="U4891" s="1">
        <v>45494</v>
      </c>
      <c r="V4891" t="s">
        <v>126</v>
      </c>
      <c r="W4891">
        <v>633015</v>
      </c>
      <c r="X4891" t="s">
        <v>19815</v>
      </c>
      <c r="Y4891">
        <v>487</v>
      </c>
      <c r="Z4891">
        <v>1430</v>
      </c>
      <c r="AA4891">
        <v>8</v>
      </c>
      <c r="AB4891">
        <v>4576</v>
      </c>
    </row>
    <row r="4892" spans="1:28" x14ac:dyDescent="0.3">
      <c r="A4892" t="s">
        <v>28</v>
      </c>
      <c r="B4892" t="s">
        <v>29</v>
      </c>
      <c r="C4892" t="s">
        <v>157</v>
      </c>
      <c r="D4892" t="s">
        <v>511</v>
      </c>
      <c r="E4892" t="s">
        <v>32</v>
      </c>
      <c r="F4892" t="s">
        <v>47</v>
      </c>
      <c r="G4892">
        <v>16</v>
      </c>
      <c r="H4892">
        <v>418395</v>
      </c>
      <c r="I4892" t="s">
        <v>34</v>
      </c>
      <c r="J4892" s="1">
        <v>45276</v>
      </c>
      <c r="K4892">
        <v>1400</v>
      </c>
      <c r="L4892" t="s">
        <v>19816</v>
      </c>
      <c r="M4892" t="s">
        <v>361</v>
      </c>
      <c r="N4892" t="s">
        <v>19817</v>
      </c>
      <c r="O4892" t="s">
        <v>19818</v>
      </c>
      <c r="P4892" t="s">
        <v>87</v>
      </c>
      <c r="Q4892">
        <v>14</v>
      </c>
      <c r="R4892" t="s">
        <v>40</v>
      </c>
      <c r="S4892" t="s">
        <v>79</v>
      </c>
      <c r="T4892">
        <v>44042</v>
      </c>
      <c r="U4892" s="1">
        <v>45309</v>
      </c>
      <c r="V4892" t="s">
        <v>111</v>
      </c>
      <c r="W4892">
        <v>799159</v>
      </c>
      <c r="X4892" t="s">
        <v>19819</v>
      </c>
      <c r="Y4892">
        <v>244</v>
      </c>
      <c r="Z4892">
        <v>1208</v>
      </c>
      <c r="AA4892">
        <v>2</v>
      </c>
      <c r="AB4892" s="2" t="s">
        <v>9784</v>
      </c>
    </row>
    <row r="4893" spans="1:28" x14ac:dyDescent="0.3">
      <c r="A4893" t="s">
        <v>28</v>
      </c>
      <c r="B4893" t="s">
        <v>29</v>
      </c>
      <c r="C4893" t="s">
        <v>193</v>
      </c>
      <c r="D4893" t="s">
        <v>364</v>
      </c>
      <c r="E4893" t="s">
        <v>32</v>
      </c>
      <c r="F4893" t="s">
        <v>47</v>
      </c>
      <c r="G4893">
        <v>37</v>
      </c>
      <c r="H4893">
        <v>424674</v>
      </c>
      <c r="I4893" t="s">
        <v>34</v>
      </c>
      <c r="J4893" s="1">
        <v>44772</v>
      </c>
      <c r="K4893">
        <v>1000</v>
      </c>
      <c r="L4893" t="s">
        <v>19820</v>
      </c>
      <c r="M4893" t="s">
        <v>366</v>
      </c>
      <c r="N4893" t="s">
        <v>19821</v>
      </c>
      <c r="O4893" t="s">
        <v>19822</v>
      </c>
      <c r="P4893" t="s">
        <v>39</v>
      </c>
      <c r="Q4893">
        <v>17</v>
      </c>
      <c r="R4893" t="s">
        <v>88</v>
      </c>
      <c r="S4893" t="s">
        <v>41</v>
      </c>
      <c r="T4893">
        <v>65033</v>
      </c>
      <c r="U4893" s="1">
        <v>45301</v>
      </c>
      <c r="V4893" t="s">
        <v>111</v>
      </c>
      <c r="W4893">
        <v>396497</v>
      </c>
      <c r="X4893" t="s">
        <v>19823</v>
      </c>
      <c r="Y4893">
        <v>790</v>
      </c>
      <c r="Z4893">
        <v>593</v>
      </c>
      <c r="AA4893">
        <v>3</v>
      </c>
      <c r="AB4893">
        <v>711.6</v>
      </c>
    </row>
    <row r="4894" spans="1:28" x14ac:dyDescent="0.3">
      <c r="A4894" t="s">
        <v>28</v>
      </c>
      <c r="B4894" t="s">
        <v>29</v>
      </c>
      <c r="C4894" t="s">
        <v>66</v>
      </c>
      <c r="D4894" t="s">
        <v>142</v>
      </c>
      <c r="E4894" t="s">
        <v>56</v>
      </c>
      <c r="F4894" t="s">
        <v>106</v>
      </c>
      <c r="G4894">
        <v>80</v>
      </c>
      <c r="H4894">
        <v>420315</v>
      </c>
      <c r="I4894" t="s">
        <v>34</v>
      </c>
      <c r="J4894" s="1">
        <v>45212</v>
      </c>
      <c r="K4894">
        <v>1100</v>
      </c>
      <c r="L4894" t="s">
        <v>13573</v>
      </c>
      <c r="M4894" t="s">
        <v>115</v>
      </c>
      <c r="N4894" t="s">
        <v>19824</v>
      </c>
      <c r="O4894" t="s">
        <v>19825</v>
      </c>
      <c r="P4894" t="s">
        <v>39</v>
      </c>
      <c r="Q4894">
        <v>16</v>
      </c>
      <c r="R4894" t="s">
        <v>40</v>
      </c>
      <c r="S4894" t="s">
        <v>118</v>
      </c>
      <c r="T4894">
        <v>45959</v>
      </c>
      <c r="U4894" s="1">
        <v>45326</v>
      </c>
      <c r="V4894" t="s">
        <v>119</v>
      </c>
      <c r="W4894">
        <v>865913</v>
      </c>
      <c r="X4894" t="s">
        <v>19826</v>
      </c>
      <c r="Y4894">
        <v>392</v>
      </c>
      <c r="Z4894">
        <v>2210</v>
      </c>
      <c r="AA4894">
        <v>1</v>
      </c>
      <c r="AB4894">
        <v>884</v>
      </c>
    </row>
    <row r="4895" spans="1:28" x14ac:dyDescent="0.3">
      <c r="A4895" t="s">
        <v>28</v>
      </c>
      <c r="B4895" t="s">
        <v>29</v>
      </c>
      <c r="C4895" t="s">
        <v>193</v>
      </c>
      <c r="D4895" t="s">
        <v>82</v>
      </c>
      <c r="E4895" t="s">
        <v>32</v>
      </c>
      <c r="F4895" t="s">
        <v>83</v>
      </c>
      <c r="G4895">
        <v>42</v>
      </c>
      <c r="H4895">
        <v>407417</v>
      </c>
      <c r="I4895" t="s">
        <v>34</v>
      </c>
      <c r="J4895" s="1">
        <v>44088</v>
      </c>
      <c r="K4895">
        <v>1400</v>
      </c>
      <c r="L4895" t="s">
        <v>19827</v>
      </c>
      <c r="M4895" t="s">
        <v>1488</v>
      </c>
      <c r="N4895" t="s">
        <v>19828</v>
      </c>
      <c r="O4895" t="s">
        <v>19829</v>
      </c>
      <c r="P4895" t="s">
        <v>71</v>
      </c>
      <c r="Q4895">
        <v>9</v>
      </c>
      <c r="R4895" t="s">
        <v>40</v>
      </c>
      <c r="S4895" t="s">
        <v>41</v>
      </c>
      <c r="T4895">
        <v>77710</v>
      </c>
      <c r="U4895" s="1">
        <v>45363</v>
      </c>
      <c r="V4895" t="s">
        <v>72</v>
      </c>
      <c r="W4895">
        <v>895749</v>
      </c>
      <c r="X4895" t="s">
        <v>19830</v>
      </c>
      <c r="Y4895">
        <v>283</v>
      </c>
      <c r="Z4895">
        <v>668</v>
      </c>
      <c r="AA4895">
        <v>3</v>
      </c>
      <c r="AB4895">
        <v>801.6</v>
      </c>
    </row>
    <row r="4896" spans="1:28" x14ac:dyDescent="0.3">
      <c r="A4896" t="s">
        <v>28</v>
      </c>
      <c r="B4896" t="s">
        <v>29</v>
      </c>
      <c r="C4896" t="s">
        <v>91</v>
      </c>
      <c r="D4896" t="s">
        <v>45</v>
      </c>
      <c r="E4896" t="s">
        <v>56</v>
      </c>
      <c r="F4896" t="s">
        <v>150</v>
      </c>
      <c r="G4896">
        <v>5</v>
      </c>
      <c r="H4896">
        <v>438996</v>
      </c>
      <c r="I4896" t="s">
        <v>58</v>
      </c>
      <c r="J4896" s="1">
        <v>44511</v>
      </c>
      <c r="K4896">
        <v>800</v>
      </c>
      <c r="L4896" t="s">
        <v>19831</v>
      </c>
      <c r="M4896" t="s">
        <v>129</v>
      </c>
      <c r="N4896" t="s">
        <v>19832</v>
      </c>
      <c r="O4896" t="s">
        <v>19833</v>
      </c>
      <c r="P4896" t="s">
        <v>51</v>
      </c>
      <c r="Q4896">
        <v>5</v>
      </c>
      <c r="R4896" t="s">
        <v>88</v>
      </c>
      <c r="S4896" t="s">
        <v>118</v>
      </c>
      <c r="T4896">
        <v>85587</v>
      </c>
      <c r="U4896" s="1">
        <v>45345</v>
      </c>
      <c r="V4896" t="s">
        <v>119</v>
      </c>
      <c r="W4896">
        <v>187328</v>
      </c>
      <c r="X4896" t="s">
        <v>19834</v>
      </c>
      <c r="Y4896">
        <v>756</v>
      </c>
      <c r="Z4896">
        <v>2583</v>
      </c>
      <c r="AA4896">
        <v>8</v>
      </c>
      <c r="AB4896">
        <v>8265.6</v>
      </c>
    </row>
    <row r="4897" spans="1:28" x14ac:dyDescent="0.3">
      <c r="A4897" t="s">
        <v>28</v>
      </c>
      <c r="B4897" t="s">
        <v>29</v>
      </c>
      <c r="C4897" t="s">
        <v>193</v>
      </c>
      <c r="D4897" t="s">
        <v>611</v>
      </c>
      <c r="E4897" t="s">
        <v>56</v>
      </c>
      <c r="F4897" t="s">
        <v>33</v>
      </c>
      <c r="G4897">
        <v>22</v>
      </c>
      <c r="H4897">
        <v>424902</v>
      </c>
      <c r="I4897" t="s">
        <v>58</v>
      </c>
      <c r="J4897" s="1">
        <v>45226</v>
      </c>
      <c r="K4897">
        <v>1400</v>
      </c>
      <c r="L4897" t="s">
        <v>15735</v>
      </c>
      <c r="M4897" t="s">
        <v>115</v>
      </c>
      <c r="N4897" t="s">
        <v>19835</v>
      </c>
      <c r="O4897">
        <v>4140304608</v>
      </c>
      <c r="P4897" t="s">
        <v>87</v>
      </c>
      <c r="Q4897">
        <v>20</v>
      </c>
      <c r="R4897" t="s">
        <v>88</v>
      </c>
      <c r="S4897" t="s">
        <v>63</v>
      </c>
      <c r="T4897">
        <v>41207</v>
      </c>
      <c r="U4897" s="1">
        <v>45563</v>
      </c>
      <c r="V4897" t="s">
        <v>180</v>
      </c>
      <c r="W4897">
        <v>345600</v>
      </c>
      <c r="X4897" t="s">
        <v>19836</v>
      </c>
      <c r="Y4897">
        <v>600</v>
      </c>
      <c r="Z4897">
        <v>608</v>
      </c>
      <c r="AA4897">
        <v>7</v>
      </c>
      <c r="AB4897">
        <v>1702.4</v>
      </c>
    </row>
    <row r="4898" spans="1:28" x14ac:dyDescent="0.3">
      <c r="A4898" t="s">
        <v>28</v>
      </c>
      <c r="B4898" t="s">
        <v>29</v>
      </c>
      <c r="C4898" t="s">
        <v>66</v>
      </c>
      <c r="D4898" t="s">
        <v>82</v>
      </c>
      <c r="E4898" t="s">
        <v>46</v>
      </c>
      <c r="F4898" t="s">
        <v>57</v>
      </c>
      <c r="G4898">
        <v>38</v>
      </c>
      <c r="H4898">
        <v>419155</v>
      </c>
      <c r="I4898" t="s">
        <v>34</v>
      </c>
      <c r="J4898" s="1">
        <v>43993</v>
      </c>
      <c r="K4898">
        <v>1100</v>
      </c>
      <c r="L4898" t="s">
        <v>19837</v>
      </c>
      <c r="M4898" t="s">
        <v>129</v>
      </c>
      <c r="N4898" t="s">
        <v>19838</v>
      </c>
      <c r="O4898" t="s">
        <v>19839</v>
      </c>
      <c r="P4898" t="s">
        <v>71</v>
      </c>
      <c r="Q4898">
        <v>13</v>
      </c>
      <c r="R4898" t="s">
        <v>88</v>
      </c>
      <c r="S4898" t="s">
        <v>79</v>
      </c>
      <c r="T4898">
        <v>65568</v>
      </c>
      <c r="U4898" s="1">
        <v>45490</v>
      </c>
      <c r="V4898" t="s">
        <v>126</v>
      </c>
      <c r="W4898">
        <v>248516</v>
      </c>
      <c r="X4898" t="s">
        <v>19840</v>
      </c>
      <c r="Y4898">
        <v>992</v>
      </c>
      <c r="Z4898">
        <v>876</v>
      </c>
      <c r="AA4898">
        <v>2</v>
      </c>
      <c r="AB4898" s="2" t="s">
        <v>19841</v>
      </c>
    </row>
    <row r="4899" spans="1:28" x14ac:dyDescent="0.3">
      <c r="A4899" t="s">
        <v>28</v>
      </c>
      <c r="B4899" t="s">
        <v>29</v>
      </c>
      <c r="C4899" t="s">
        <v>148</v>
      </c>
      <c r="D4899" t="s">
        <v>411</v>
      </c>
      <c r="E4899" t="s">
        <v>56</v>
      </c>
      <c r="F4899" t="s">
        <v>83</v>
      </c>
      <c r="G4899">
        <v>69</v>
      </c>
      <c r="H4899">
        <v>400045</v>
      </c>
      <c r="I4899" t="s">
        <v>34</v>
      </c>
      <c r="J4899" s="1">
        <v>44804</v>
      </c>
      <c r="K4899">
        <v>1100</v>
      </c>
      <c r="L4899" t="s">
        <v>19842</v>
      </c>
      <c r="M4899" t="s">
        <v>345</v>
      </c>
      <c r="N4899" t="s">
        <v>19843</v>
      </c>
      <c r="O4899" t="s">
        <v>19844</v>
      </c>
      <c r="P4899" t="s">
        <v>39</v>
      </c>
      <c r="Q4899">
        <v>20</v>
      </c>
      <c r="R4899" t="s">
        <v>88</v>
      </c>
      <c r="S4899" t="s">
        <v>41</v>
      </c>
      <c r="T4899">
        <v>24042</v>
      </c>
      <c r="U4899" s="1">
        <v>45629</v>
      </c>
      <c r="V4899" t="s">
        <v>259</v>
      </c>
      <c r="W4899">
        <v>170187</v>
      </c>
      <c r="X4899" t="s">
        <v>19845</v>
      </c>
      <c r="Y4899">
        <v>577</v>
      </c>
      <c r="Z4899">
        <v>1711</v>
      </c>
      <c r="AA4899">
        <v>2</v>
      </c>
      <c r="AB4899" s="2" t="s">
        <v>19846</v>
      </c>
    </row>
    <row r="4900" spans="1:28" x14ac:dyDescent="0.3">
      <c r="A4900" t="s">
        <v>28</v>
      </c>
      <c r="B4900" t="s">
        <v>29</v>
      </c>
      <c r="C4900" t="s">
        <v>44</v>
      </c>
      <c r="D4900" t="s">
        <v>261</v>
      </c>
      <c r="E4900" t="s">
        <v>46</v>
      </c>
      <c r="F4900" t="s">
        <v>175</v>
      </c>
      <c r="G4900">
        <v>37</v>
      </c>
      <c r="H4900">
        <v>424100</v>
      </c>
      <c r="I4900" t="s">
        <v>58</v>
      </c>
      <c r="J4900" s="1">
        <v>44807</v>
      </c>
      <c r="K4900">
        <v>1200</v>
      </c>
      <c r="L4900" t="s">
        <v>19847</v>
      </c>
      <c r="M4900" t="s">
        <v>232</v>
      </c>
      <c r="N4900" t="s">
        <v>19848</v>
      </c>
      <c r="O4900" t="s">
        <v>19849</v>
      </c>
      <c r="P4900" t="s">
        <v>51</v>
      </c>
      <c r="Q4900">
        <v>15</v>
      </c>
      <c r="R4900" t="s">
        <v>88</v>
      </c>
      <c r="S4900" t="s">
        <v>79</v>
      </c>
      <c r="T4900">
        <v>64458</v>
      </c>
      <c r="U4900" s="1">
        <v>45301</v>
      </c>
      <c r="V4900" t="s">
        <v>111</v>
      </c>
      <c r="W4900">
        <v>812374</v>
      </c>
      <c r="X4900" t="s">
        <v>19850</v>
      </c>
      <c r="Y4900">
        <v>906</v>
      </c>
      <c r="Z4900">
        <v>549</v>
      </c>
      <c r="AA4900">
        <v>1</v>
      </c>
      <c r="AB4900" s="2" t="s">
        <v>19851</v>
      </c>
    </row>
    <row r="4901" spans="1:28" x14ac:dyDescent="0.3">
      <c r="A4901" t="s">
        <v>28</v>
      </c>
      <c r="B4901" t="s">
        <v>29</v>
      </c>
      <c r="C4901" t="s">
        <v>44</v>
      </c>
      <c r="D4901" t="s">
        <v>524</v>
      </c>
      <c r="E4901" t="s">
        <v>46</v>
      </c>
      <c r="F4901" t="s">
        <v>175</v>
      </c>
      <c r="G4901">
        <v>29</v>
      </c>
      <c r="H4901">
        <v>404324</v>
      </c>
      <c r="I4901" t="s">
        <v>58</v>
      </c>
      <c r="J4901" s="1">
        <v>44432</v>
      </c>
      <c r="K4901">
        <v>1100</v>
      </c>
      <c r="L4901" t="s">
        <v>6446</v>
      </c>
      <c r="M4901" t="s">
        <v>2054</v>
      </c>
      <c r="N4901" t="s">
        <v>19852</v>
      </c>
      <c r="O4901" t="s">
        <v>19853</v>
      </c>
      <c r="P4901" t="s">
        <v>51</v>
      </c>
      <c r="Q4901">
        <v>8</v>
      </c>
      <c r="R4901" t="s">
        <v>88</v>
      </c>
      <c r="S4901" t="s">
        <v>41</v>
      </c>
      <c r="T4901">
        <v>69316</v>
      </c>
      <c r="U4901" s="1">
        <v>45452</v>
      </c>
      <c r="V4901" t="s">
        <v>52</v>
      </c>
      <c r="W4901">
        <v>746195</v>
      </c>
      <c r="X4901" t="s">
        <v>19854</v>
      </c>
      <c r="Y4901">
        <v>758</v>
      </c>
      <c r="Z4901">
        <v>697</v>
      </c>
      <c r="AA4901">
        <v>5</v>
      </c>
      <c r="AB4901">
        <v>1394</v>
      </c>
    </row>
    <row r="4902" spans="1:28" x14ac:dyDescent="0.3">
      <c r="A4902" t="s">
        <v>28</v>
      </c>
      <c r="B4902" t="s">
        <v>29</v>
      </c>
      <c r="C4902" t="s">
        <v>91</v>
      </c>
      <c r="D4902" t="s">
        <v>546</v>
      </c>
      <c r="E4902" t="s">
        <v>46</v>
      </c>
      <c r="F4902" t="s">
        <v>99</v>
      </c>
      <c r="G4902">
        <v>14</v>
      </c>
      <c r="H4902">
        <v>439431</v>
      </c>
      <c r="I4902" t="s">
        <v>34</v>
      </c>
      <c r="J4902" s="1">
        <v>43921</v>
      </c>
      <c r="K4902">
        <v>950</v>
      </c>
      <c r="L4902" t="s">
        <v>19855</v>
      </c>
      <c r="M4902" t="s">
        <v>76</v>
      </c>
      <c r="N4902" t="s">
        <v>19856</v>
      </c>
      <c r="O4902" t="s">
        <v>19857</v>
      </c>
      <c r="P4902" t="s">
        <v>71</v>
      </c>
      <c r="Q4902">
        <v>8</v>
      </c>
      <c r="R4902" t="s">
        <v>40</v>
      </c>
      <c r="S4902" t="s">
        <v>63</v>
      </c>
      <c r="T4902">
        <v>50874</v>
      </c>
      <c r="U4902" s="1">
        <v>45577</v>
      </c>
      <c r="V4902" t="s">
        <v>155</v>
      </c>
      <c r="W4902">
        <v>474990</v>
      </c>
      <c r="X4902" t="s">
        <v>19858</v>
      </c>
      <c r="Y4902">
        <v>445</v>
      </c>
      <c r="Z4902">
        <v>1351</v>
      </c>
      <c r="AA4902">
        <v>6</v>
      </c>
      <c r="AB4902">
        <v>3242.4</v>
      </c>
    </row>
    <row r="4903" spans="1:28" x14ac:dyDescent="0.3">
      <c r="A4903" t="s">
        <v>28</v>
      </c>
      <c r="B4903" t="s">
        <v>29</v>
      </c>
      <c r="C4903" t="s">
        <v>91</v>
      </c>
      <c r="D4903" t="s">
        <v>142</v>
      </c>
      <c r="E4903" t="s">
        <v>46</v>
      </c>
      <c r="F4903" t="s">
        <v>113</v>
      </c>
      <c r="G4903">
        <v>81</v>
      </c>
      <c r="H4903">
        <v>403646</v>
      </c>
      <c r="I4903" t="s">
        <v>34</v>
      </c>
      <c r="J4903" s="1">
        <v>44531</v>
      </c>
      <c r="K4903">
        <v>1200</v>
      </c>
      <c r="L4903" t="s">
        <v>11789</v>
      </c>
      <c r="M4903" t="s">
        <v>417</v>
      </c>
      <c r="N4903" t="s">
        <v>19859</v>
      </c>
      <c r="O4903" t="s">
        <v>19860</v>
      </c>
      <c r="P4903" t="s">
        <v>51</v>
      </c>
      <c r="Q4903">
        <v>7</v>
      </c>
      <c r="R4903" t="s">
        <v>88</v>
      </c>
      <c r="S4903" t="s">
        <v>79</v>
      </c>
      <c r="T4903">
        <v>62457</v>
      </c>
      <c r="U4903" s="1">
        <v>45340</v>
      </c>
      <c r="V4903" t="s">
        <v>119</v>
      </c>
      <c r="W4903">
        <v>655767</v>
      </c>
      <c r="X4903" t="s">
        <v>19861</v>
      </c>
      <c r="Y4903">
        <v>730</v>
      </c>
      <c r="Z4903">
        <v>793</v>
      </c>
      <c r="AA4903">
        <v>5</v>
      </c>
      <c r="AB4903">
        <v>1586</v>
      </c>
    </row>
    <row r="4904" spans="1:28" x14ac:dyDescent="0.3">
      <c r="A4904" t="s">
        <v>28</v>
      </c>
      <c r="B4904" t="s">
        <v>29</v>
      </c>
      <c r="C4904" t="s">
        <v>30</v>
      </c>
      <c r="D4904" t="s">
        <v>261</v>
      </c>
      <c r="E4904" t="s">
        <v>46</v>
      </c>
      <c r="F4904" t="s">
        <v>47</v>
      </c>
      <c r="G4904">
        <v>69</v>
      </c>
      <c r="H4904">
        <v>426728</v>
      </c>
      <c r="I4904" t="s">
        <v>34</v>
      </c>
      <c r="J4904" s="1">
        <v>44465</v>
      </c>
      <c r="K4904">
        <v>1100</v>
      </c>
      <c r="L4904" t="s">
        <v>19862</v>
      </c>
      <c r="M4904" t="s">
        <v>1291</v>
      </c>
      <c r="N4904" t="s">
        <v>19863</v>
      </c>
      <c r="O4904" t="s">
        <v>19864</v>
      </c>
      <c r="P4904" t="s">
        <v>39</v>
      </c>
      <c r="Q4904">
        <v>12</v>
      </c>
      <c r="R4904" t="s">
        <v>88</v>
      </c>
      <c r="S4904" t="s">
        <v>79</v>
      </c>
      <c r="T4904">
        <v>26459</v>
      </c>
      <c r="U4904" s="1">
        <v>45375</v>
      </c>
      <c r="V4904" t="s">
        <v>72</v>
      </c>
      <c r="W4904">
        <v>669483</v>
      </c>
      <c r="X4904" t="s">
        <v>19865</v>
      </c>
      <c r="Y4904">
        <v>545</v>
      </c>
      <c r="Z4904">
        <v>2411</v>
      </c>
      <c r="AA4904">
        <v>6</v>
      </c>
      <c r="AB4904" s="2" t="s">
        <v>19866</v>
      </c>
    </row>
    <row r="4905" spans="1:28" x14ac:dyDescent="0.3">
      <c r="A4905" t="s">
        <v>28</v>
      </c>
      <c r="B4905" t="s">
        <v>29</v>
      </c>
      <c r="C4905" t="s">
        <v>193</v>
      </c>
      <c r="D4905" t="s">
        <v>82</v>
      </c>
      <c r="E4905" t="s">
        <v>46</v>
      </c>
      <c r="F4905" t="s">
        <v>135</v>
      </c>
      <c r="G4905">
        <v>9</v>
      </c>
      <c r="H4905">
        <v>432547</v>
      </c>
      <c r="I4905" t="s">
        <v>58</v>
      </c>
      <c r="J4905" s="1">
        <v>44882</v>
      </c>
      <c r="K4905">
        <v>1300</v>
      </c>
      <c r="L4905" t="s">
        <v>19867</v>
      </c>
      <c r="M4905" t="s">
        <v>1244</v>
      </c>
      <c r="N4905" t="s">
        <v>19868</v>
      </c>
      <c r="O4905" t="s">
        <v>19869</v>
      </c>
      <c r="P4905" t="s">
        <v>39</v>
      </c>
      <c r="Q4905">
        <v>6</v>
      </c>
      <c r="R4905" t="s">
        <v>88</v>
      </c>
      <c r="S4905" t="s">
        <v>41</v>
      </c>
      <c r="T4905">
        <v>19918</v>
      </c>
      <c r="U4905" s="1">
        <v>45475</v>
      </c>
      <c r="V4905" t="s">
        <v>126</v>
      </c>
      <c r="W4905">
        <v>857147</v>
      </c>
      <c r="X4905" t="s">
        <v>19870</v>
      </c>
      <c r="Y4905">
        <v>867</v>
      </c>
      <c r="Z4905">
        <v>874</v>
      </c>
      <c r="AA4905">
        <v>4</v>
      </c>
      <c r="AB4905">
        <v>1398.4</v>
      </c>
    </row>
    <row r="4906" spans="1:28" x14ac:dyDescent="0.3">
      <c r="A4906" t="s">
        <v>28</v>
      </c>
      <c r="B4906" t="s">
        <v>29</v>
      </c>
      <c r="C4906" t="s">
        <v>30</v>
      </c>
      <c r="D4906" t="s">
        <v>31</v>
      </c>
      <c r="E4906" t="s">
        <v>56</v>
      </c>
      <c r="F4906" t="s">
        <v>175</v>
      </c>
      <c r="G4906">
        <v>36</v>
      </c>
      <c r="H4906">
        <v>430956</v>
      </c>
      <c r="I4906" t="s">
        <v>34</v>
      </c>
      <c r="J4906" s="1">
        <v>44987</v>
      </c>
      <c r="K4906">
        <v>1100</v>
      </c>
      <c r="L4906" t="s">
        <v>19871</v>
      </c>
      <c r="M4906" t="s">
        <v>1058</v>
      </c>
      <c r="N4906" t="s">
        <v>19872</v>
      </c>
      <c r="O4906" t="s">
        <v>19873</v>
      </c>
      <c r="P4906" t="s">
        <v>51</v>
      </c>
      <c r="Q4906">
        <v>13</v>
      </c>
      <c r="R4906" t="s">
        <v>88</v>
      </c>
      <c r="S4906" t="s">
        <v>41</v>
      </c>
      <c r="T4906">
        <v>33791</v>
      </c>
      <c r="U4906" s="1">
        <v>45333</v>
      </c>
      <c r="V4906" t="s">
        <v>119</v>
      </c>
      <c r="W4906">
        <v>940545</v>
      </c>
      <c r="X4906" t="s">
        <v>19874</v>
      </c>
      <c r="Y4906">
        <v>277</v>
      </c>
      <c r="Z4906">
        <v>2434</v>
      </c>
      <c r="AA4906">
        <v>1</v>
      </c>
      <c r="AB4906">
        <v>973.6</v>
      </c>
    </row>
    <row r="4907" spans="1:28" x14ac:dyDescent="0.3">
      <c r="A4907" t="s">
        <v>28</v>
      </c>
      <c r="B4907" t="s">
        <v>29</v>
      </c>
      <c r="C4907" t="s">
        <v>193</v>
      </c>
      <c r="D4907" t="s">
        <v>149</v>
      </c>
      <c r="E4907" t="s">
        <v>46</v>
      </c>
      <c r="F4907" t="s">
        <v>150</v>
      </c>
      <c r="G4907">
        <v>47</v>
      </c>
      <c r="H4907">
        <v>403012</v>
      </c>
      <c r="I4907" t="s">
        <v>58</v>
      </c>
      <c r="J4907" s="1">
        <v>45536</v>
      </c>
      <c r="K4907">
        <v>1400</v>
      </c>
      <c r="L4907" t="s">
        <v>19875</v>
      </c>
      <c r="M4907" t="s">
        <v>736</v>
      </c>
      <c r="N4907" t="s">
        <v>19876</v>
      </c>
      <c r="O4907" t="s">
        <v>19877</v>
      </c>
      <c r="P4907" t="s">
        <v>51</v>
      </c>
      <c r="Q4907">
        <v>7</v>
      </c>
      <c r="R4907" t="s">
        <v>40</v>
      </c>
      <c r="S4907" t="s">
        <v>63</v>
      </c>
      <c r="T4907">
        <v>10766</v>
      </c>
      <c r="U4907" s="1">
        <v>45357</v>
      </c>
      <c r="V4907" t="s">
        <v>72</v>
      </c>
      <c r="W4907">
        <v>300379</v>
      </c>
      <c r="X4907" t="s">
        <v>19878</v>
      </c>
      <c r="Y4907">
        <v>745</v>
      </c>
      <c r="Z4907">
        <v>1402</v>
      </c>
      <c r="AA4907">
        <v>4</v>
      </c>
      <c r="AB4907" s="2" t="s">
        <v>19879</v>
      </c>
    </row>
    <row r="4908" spans="1:28" x14ac:dyDescent="0.3">
      <c r="A4908" t="s">
        <v>28</v>
      </c>
      <c r="B4908" t="s">
        <v>29</v>
      </c>
      <c r="C4908" t="s">
        <v>91</v>
      </c>
      <c r="D4908" t="s">
        <v>566</v>
      </c>
      <c r="E4908" t="s">
        <v>56</v>
      </c>
      <c r="F4908" t="s">
        <v>57</v>
      </c>
      <c r="G4908">
        <v>88</v>
      </c>
      <c r="H4908">
        <v>430957</v>
      </c>
      <c r="I4908" t="s">
        <v>58</v>
      </c>
      <c r="J4908" s="1">
        <v>44412</v>
      </c>
      <c r="K4908">
        <v>1200</v>
      </c>
      <c r="L4908" t="s">
        <v>19880</v>
      </c>
      <c r="M4908" t="s">
        <v>1048</v>
      </c>
      <c r="N4908" t="s">
        <v>19881</v>
      </c>
      <c r="O4908" t="s">
        <v>19882</v>
      </c>
      <c r="P4908" t="s">
        <v>39</v>
      </c>
      <c r="Q4908">
        <v>13</v>
      </c>
      <c r="R4908" t="s">
        <v>40</v>
      </c>
      <c r="S4908" t="s">
        <v>79</v>
      </c>
      <c r="T4908">
        <v>47159</v>
      </c>
      <c r="U4908" s="1">
        <v>45361</v>
      </c>
      <c r="V4908" t="s">
        <v>72</v>
      </c>
      <c r="W4908">
        <v>556308</v>
      </c>
      <c r="X4908" t="s">
        <v>19883</v>
      </c>
      <c r="Y4908">
        <v>432</v>
      </c>
      <c r="Z4908">
        <v>1989</v>
      </c>
      <c r="AA4908">
        <v>5</v>
      </c>
      <c r="AB4908">
        <v>3978</v>
      </c>
    </row>
    <row r="4909" spans="1:28" x14ac:dyDescent="0.3">
      <c r="A4909" t="s">
        <v>28</v>
      </c>
      <c r="B4909" t="s">
        <v>29</v>
      </c>
      <c r="C4909" t="s">
        <v>66</v>
      </c>
      <c r="D4909" t="s">
        <v>182</v>
      </c>
      <c r="E4909" t="s">
        <v>32</v>
      </c>
      <c r="F4909" t="s">
        <v>47</v>
      </c>
      <c r="G4909">
        <v>64</v>
      </c>
      <c r="H4909">
        <v>435840</v>
      </c>
      <c r="I4909" t="s">
        <v>34</v>
      </c>
      <c r="J4909" s="1">
        <v>44934</v>
      </c>
      <c r="K4909">
        <v>800</v>
      </c>
      <c r="L4909" t="s">
        <v>19884</v>
      </c>
      <c r="M4909" t="s">
        <v>211</v>
      </c>
      <c r="N4909" t="s">
        <v>19885</v>
      </c>
      <c r="O4909" t="s">
        <v>19886</v>
      </c>
      <c r="P4909" t="s">
        <v>87</v>
      </c>
      <c r="Q4909">
        <v>7</v>
      </c>
      <c r="R4909" t="s">
        <v>88</v>
      </c>
      <c r="S4909" t="s">
        <v>118</v>
      </c>
      <c r="T4909">
        <v>17535</v>
      </c>
      <c r="U4909" s="1">
        <v>45618</v>
      </c>
      <c r="V4909" t="s">
        <v>42</v>
      </c>
      <c r="W4909">
        <v>902242</v>
      </c>
      <c r="X4909" t="s">
        <v>19887</v>
      </c>
      <c r="Y4909">
        <v>549</v>
      </c>
      <c r="Z4909">
        <v>2795</v>
      </c>
      <c r="AA4909">
        <v>6</v>
      </c>
      <c r="AB4909">
        <v>6708</v>
      </c>
    </row>
    <row r="4910" spans="1:28" x14ac:dyDescent="0.3">
      <c r="A4910" t="s">
        <v>28</v>
      </c>
      <c r="B4910" t="s">
        <v>29</v>
      </c>
      <c r="C4910" t="s">
        <v>54</v>
      </c>
      <c r="D4910" t="s">
        <v>467</v>
      </c>
      <c r="E4910" t="s">
        <v>46</v>
      </c>
      <c r="F4910" t="s">
        <v>135</v>
      </c>
      <c r="G4910">
        <v>26</v>
      </c>
      <c r="H4910">
        <v>436917</v>
      </c>
      <c r="I4910" t="s">
        <v>58</v>
      </c>
      <c r="J4910" s="1">
        <v>44316</v>
      </c>
      <c r="K4910">
        <v>1000</v>
      </c>
      <c r="L4910" t="s">
        <v>19888</v>
      </c>
      <c r="M4910" t="s">
        <v>216</v>
      </c>
      <c r="N4910" t="s">
        <v>19889</v>
      </c>
      <c r="O4910" t="s">
        <v>19890</v>
      </c>
      <c r="P4910" t="s">
        <v>87</v>
      </c>
      <c r="Q4910">
        <v>12</v>
      </c>
      <c r="R4910" t="s">
        <v>40</v>
      </c>
      <c r="S4910" t="s">
        <v>63</v>
      </c>
      <c r="T4910">
        <v>11832</v>
      </c>
      <c r="U4910" s="1">
        <v>45457</v>
      </c>
      <c r="V4910" t="s">
        <v>52</v>
      </c>
      <c r="W4910">
        <v>190991</v>
      </c>
      <c r="X4910" t="s">
        <v>4469</v>
      </c>
      <c r="Y4910">
        <v>393</v>
      </c>
      <c r="Z4910">
        <v>2488</v>
      </c>
      <c r="AA4910">
        <v>1</v>
      </c>
      <c r="AB4910">
        <v>995.2</v>
      </c>
    </row>
    <row r="4911" spans="1:28" x14ac:dyDescent="0.3">
      <c r="A4911" t="s">
        <v>28</v>
      </c>
      <c r="B4911" t="s">
        <v>29</v>
      </c>
      <c r="C4911" t="s">
        <v>66</v>
      </c>
      <c r="D4911" t="s">
        <v>566</v>
      </c>
      <c r="E4911" t="s">
        <v>56</v>
      </c>
      <c r="F4911" t="s">
        <v>99</v>
      </c>
      <c r="G4911">
        <v>34</v>
      </c>
      <c r="H4911">
        <v>436940</v>
      </c>
      <c r="I4911" t="s">
        <v>34</v>
      </c>
      <c r="J4911" s="1">
        <v>43931</v>
      </c>
      <c r="K4911">
        <v>950</v>
      </c>
      <c r="L4911" t="s">
        <v>19891</v>
      </c>
      <c r="M4911" t="s">
        <v>108</v>
      </c>
      <c r="N4911" t="s">
        <v>19892</v>
      </c>
      <c r="O4911" t="s">
        <v>19893</v>
      </c>
      <c r="P4911" t="s">
        <v>51</v>
      </c>
      <c r="Q4911">
        <v>4</v>
      </c>
      <c r="R4911" t="s">
        <v>40</v>
      </c>
      <c r="S4911" t="s">
        <v>63</v>
      </c>
      <c r="T4911">
        <v>29049</v>
      </c>
      <c r="U4911" s="1">
        <v>45588</v>
      </c>
      <c r="V4911" t="s">
        <v>155</v>
      </c>
      <c r="W4911">
        <v>313359</v>
      </c>
      <c r="X4911" t="s">
        <v>19894</v>
      </c>
      <c r="Y4911">
        <v>295</v>
      </c>
      <c r="Z4911">
        <v>892</v>
      </c>
      <c r="AA4911">
        <v>3</v>
      </c>
      <c r="AB4911">
        <v>1070.4000000000001</v>
      </c>
    </row>
    <row r="4912" spans="1:28" x14ac:dyDescent="0.3">
      <c r="A4912" t="s">
        <v>28</v>
      </c>
      <c r="B4912" t="s">
        <v>29</v>
      </c>
      <c r="C4912" t="s">
        <v>30</v>
      </c>
      <c r="D4912" t="s">
        <v>338</v>
      </c>
      <c r="E4912" t="s">
        <v>56</v>
      </c>
      <c r="F4912" t="s">
        <v>33</v>
      </c>
      <c r="G4912">
        <v>9</v>
      </c>
      <c r="H4912">
        <v>423055</v>
      </c>
      <c r="I4912" t="s">
        <v>58</v>
      </c>
      <c r="J4912" s="1">
        <v>44495</v>
      </c>
      <c r="K4912">
        <v>950</v>
      </c>
      <c r="L4912" t="s">
        <v>19895</v>
      </c>
      <c r="M4912" t="s">
        <v>232</v>
      </c>
      <c r="N4912" t="s">
        <v>19896</v>
      </c>
      <c r="O4912" t="s">
        <v>19897</v>
      </c>
      <c r="P4912" t="s">
        <v>39</v>
      </c>
      <c r="Q4912">
        <v>15</v>
      </c>
      <c r="R4912" t="s">
        <v>40</v>
      </c>
      <c r="S4912" t="s">
        <v>79</v>
      </c>
      <c r="T4912">
        <v>49176</v>
      </c>
      <c r="U4912" s="1">
        <v>45593</v>
      </c>
      <c r="V4912" t="s">
        <v>155</v>
      </c>
      <c r="W4912">
        <v>912098</v>
      </c>
      <c r="X4912" t="s">
        <v>19898</v>
      </c>
      <c r="Y4912">
        <v>418</v>
      </c>
      <c r="Z4912">
        <v>1046</v>
      </c>
      <c r="AA4912">
        <v>4</v>
      </c>
      <c r="AB4912" s="2" t="s">
        <v>6948</v>
      </c>
    </row>
    <row r="4913" spans="1:28" x14ac:dyDescent="0.3">
      <c r="A4913" t="s">
        <v>28</v>
      </c>
      <c r="B4913" t="s">
        <v>29</v>
      </c>
      <c r="C4913" t="s">
        <v>148</v>
      </c>
      <c r="D4913" t="s">
        <v>338</v>
      </c>
      <c r="E4913" t="s">
        <v>32</v>
      </c>
      <c r="F4913" t="s">
        <v>135</v>
      </c>
      <c r="G4913">
        <v>55</v>
      </c>
      <c r="H4913">
        <v>401801</v>
      </c>
      <c r="I4913" t="s">
        <v>58</v>
      </c>
      <c r="J4913" s="1">
        <v>43895</v>
      </c>
      <c r="K4913">
        <v>800</v>
      </c>
      <c r="L4913" t="s">
        <v>19899</v>
      </c>
      <c r="M4913" t="s">
        <v>250</v>
      </c>
      <c r="N4913" t="s">
        <v>19900</v>
      </c>
      <c r="O4913" t="s">
        <v>19901</v>
      </c>
      <c r="P4913" t="s">
        <v>71</v>
      </c>
      <c r="Q4913">
        <v>19</v>
      </c>
      <c r="R4913" t="s">
        <v>40</v>
      </c>
      <c r="S4913" t="s">
        <v>79</v>
      </c>
      <c r="T4913">
        <v>33201</v>
      </c>
      <c r="U4913" s="1">
        <v>45594</v>
      </c>
      <c r="V4913" t="s">
        <v>155</v>
      </c>
      <c r="W4913">
        <v>188981</v>
      </c>
      <c r="X4913" t="s">
        <v>19902</v>
      </c>
      <c r="Y4913">
        <v>902</v>
      </c>
      <c r="Z4913">
        <v>2612</v>
      </c>
      <c r="AA4913">
        <v>5</v>
      </c>
      <c r="AB4913">
        <v>5224</v>
      </c>
    </row>
    <row r="4914" spans="1:28" x14ac:dyDescent="0.3">
      <c r="A4914" t="s">
        <v>28</v>
      </c>
      <c r="B4914" t="s">
        <v>29</v>
      </c>
      <c r="C4914" t="s">
        <v>30</v>
      </c>
      <c r="D4914" t="s">
        <v>82</v>
      </c>
      <c r="E4914" t="s">
        <v>32</v>
      </c>
      <c r="F4914" t="s">
        <v>57</v>
      </c>
      <c r="G4914">
        <v>25</v>
      </c>
      <c r="H4914">
        <v>414498</v>
      </c>
      <c r="I4914" t="s">
        <v>58</v>
      </c>
      <c r="J4914" s="1">
        <v>44429</v>
      </c>
      <c r="K4914">
        <v>1400</v>
      </c>
      <c r="L4914" t="s">
        <v>19903</v>
      </c>
      <c r="M4914" t="s">
        <v>1460</v>
      </c>
      <c r="N4914" t="s">
        <v>19904</v>
      </c>
      <c r="O4914" t="s">
        <v>19905</v>
      </c>
      <c r="P4914" t="s">
        <v>51</v>
      </c>
      <c r="Q4914">
        <v>10</v>
      </c>
      <c r="R4914" t="s">
        <v>88</v>
      </c>
      <c r="S4914" t="s">
        <v>63</v>
      </c>
      <c r="T4914">
        <v>86965</v>
      </c>
      <c r="U4914" s="1">
        <v>45421</v>
      </c>
      <c r="V4914" t="s">
        <v>140</v>
      </c>
      <c r="W4914">
        <v>358616</v>
      </c>
      <c r="X4914" t="s">
        <v>19906</v>
      </c>
      <c r="Y4914">
        <v>604</v>
      </c>
      <c r="Z4914">
        <v>2686</v>
      </c>
      <c r="AA4914">
        <v>6</v>
      </c>
      <c r="AB4914" s="2" t="s">
        <v>19907</v>
      </c>
    </row>
    <row r="4915" spans="1:28" x14ac:dyDescent="0.3">
      <c r="A4915" t="s">
        <v>28</v>
      </c>
      <c r="B4915" t="s">
        <v>29</v>
      </c>
      <c r="C4915" t="s">
        <v>44</v>
      </c>
      <c r="D4915" t="s">
        <v>546</v>
      </c>
      <c r="E4915" t="s">
        <v>56</v>
      </c>
      <c r="F4915" t="s">
        <v>47</v>
      </c>
      <c r="G4915">
        <v>7</v>
      </c>
      <c r="H4915">
        <v>409964</v>
      </c>
      <c r="I4915" t="s">
        <v>34</v>
      </c>
      <c r="J4915" s="1">
        <v>45105</v>
      </c>
      <c r="K4915">
        <v>950</v>
      </c>
      <c r="L4915" t="s">
        <v>19908</v>
      </c>
      <c r="M4915" t="s">
        <v>144</v>
      </c>
      <c r="N4915" t="s">
        <v>19909</v>
      </c>
      <c r="O4915" t="s">
        <v>19910</v>
      </c>
      <c r="P4915" t="s">
        <v>51</v>
      </c>
      <c r="Q4915">
        <v>7</v>
      </c>
      <c r="R4915" t="s">
        <v>88</v>
      </c>
      <c r="S4915" t="s">
        <v>63</v>
      </c>
      <c r="T4915">
        <v>79620</v>
      </c>
      <c r="U4915" s="1">
        <v>45595</v>
      </c>
      <c r="V4915" t="s">
        <v>155</v>
      </c>
      <c r="W4915">
        <v>219628</v>
      </c>
      <c r="X4915" t="s">
        <v>19911</v>
      </c>
      <c r="Y4915">
        <v>231</v>
      </c>
      <c r="Z4915">
        <v>849</v>
      </c>
      <c r="AA4915">
        <v>7</v>
      </c>
      <c r="AB4915" s="2" t="s">
        <v>19912</v>
      </c>
    </row>
    <row r="4916" spans="1:28" x14ac:dyDescent="0.3">
      <c r="A4916" t="s">
        <v>28</v>
      </c>
      <c r="B4916" t="s">
        <v>29</v>
      </c>
      <c r="C4916" t="s">
        <v>91</v>
      </c>
      <c r="D4916" t="s">
        <v>134</v>
      </c>
      <c r="E4916" t="s">
        <v>46</v>
      </c>
      <c r="F4916" t="s">
        <v>57</v>
      </c>
      <c r="G4916">
        <v>24</v>
      </c>
      <c r="H4916">
        <v>409892</v>
      </c>
      <c r="I4916" t="s">
        <v>58</v>
      </c>
      <c r="J4916" s="1">
        <v>44559</v>
      </c>
      <c r="K4916">
        <v>1400</v>
      </c>
      <c r="L4916" t="s">
        <v>19913</v>
      </c>
      <c r="M4916" t="s">
        <v>129</v>
      </c>
      <c r="N4916" t="s">
        <v>19914</v>
      </c>
      <c r="O4916" t="s">
        <v>19915</v>
      </c>
      <c r="P4916" t="s">
        <v>39</v>
      </c>
      <c r="Q4916">
        <v>16</v>
      </c>
      <c r="R4916" t="s">
        <v>40</v>
      </c>
      <c r="S4916" t="s">
        <v>118</v>
      </c>
      <c r="T4916">
        <v>56044</v>
      </c>
      <c r="U4916" s="1">
        <v>45426</v>
      </c>
      <c r="V4916" t="s">
        <v>140</v>
      </c>
      <c r="W4916">
        <v>807762</v>
      </c>
      <c r="X4916" t="s">
        <v>19916</v>
      </c>
      <c r="Y4916">
        <v>214</v>
      </c>
      <c r="Z4916">
        <v>1729</v>
      </c>
      <c r="AA4916">
        <v>7</v>
      </c>
      <c r="AB4916">
        <v>4841.2</v>
      </c>
    </row>
    <row r="4917" spans="1:28" x14ac:dyDescent="0.3">
      <c r="A4917" t="s">
        <v>28</v>
      </c>
      <c r="B4917" t="s">
        <v>29</v>
      </c>
      <c r="C4917" t="s">
        <v>148</v>
      </c>
      <c r="D4917" t="s">
        <v>82</v>
      </c>
      <c r="E4917" t="s">
        <v>56</v>
      </c>
      <c r="F4917" t="s">
        <v>355</v>
      </c>
      <c r="G4917">
        <v>56</v>
      </c>
      <c r="H4917">
        <v>429404</v>
      </c>
      <c r="I4917" t="s">
        <v>34</v>
      </c>
      <c r="J4917" s="1">
        <v>44005</v>
      </c>
      <c r="K4917">
        <v>1200</v>
      </c>
      <c r="L4917" t="s">
        <v>19917</v>
      </c>
      <c r="M4917" t="s">
        <v>1118</v>
      </c>
      <c r="N4917" t="s">
        <v>19918</v>
      </c>
      <c r="O4917" t="s">
        <v>19919</v>
      </c>
      <c r="P4917" t="s">
        <v>71</v>
      </c>
      <c r="Q4917">
        <v>20</v>
      </c>
      <c r="R4917" t="s">
        <v>88</v>
      </c>
      <c r="S4917" t="s">
        <v>41</v>
      </c>
      <c r="T4917">
        <v>46246</v>
      </c>
      <c r="U4917" s="1">
        <v>45374</v>
      </c>
      <c r="V4917" t="s">
        <v>72</v>
      </c>
      <c r="W4917">
        <v>327710</v>
      </c>
      <c r="X4917" t="s">
        <v>3361</v>
      </c>
      <c r="Y4917">
        <v>692</v>
      </c>
      <c r="Z4917">
        <v>605</v>
      </c>
      <c r="AA4917">
        <v>7</v>
      </c>
      <c r="AB4917">
        <v>1694</v>
      </c>
    </row>
    <row r="4918" spans="1:28" x14ac:dyDescent="0.3">
      <c r="A4918" t="s">
        <v>28</v>
      </c>
      <c r="B4918" t="s">
        <v>29</v>
      </c>
      <c r="C4918" t="s">
        <v>44</v>
      </c>
      <c r="D4918" t="s">
        <v>248</v>
      </c>
      <c r="E4918" t="s">
        <v>46</v>
      </c>
      <c r="F4918" t="s">
        <v>355</v>
      </c>
      <c r="G4918">
        <v>34</v>
      </c>
      <c r="H4918">
        <v>422286</v>
      </c>
      <c r="I4918" t="s">
        <v>34</v>
      </c>
      <c r="J4918" s="1">
        <v>43943</v>
      </c>
      <c r="K4918">
        <v>800</v>
      </c>
      <c r="L4918" t="s">
        <v>19920</v>
      </c>
      <c r="M4918" t="s">
        <v>1409</v>
      </c>
      <c r="N4918" t="s">
        <v>19921</v>
      </c>
      <c r="O4918">
        <v>6259448221</v>
      </c>
      <c r="P4918" t="s">
        <v>39</v>
      </c>
      <c r="Q4918">
        <v>12</v>
      </c>
      <c r="R4918" t="s">
        <v>88</v>
      </c>
      <c r="S4918" t="s">
        <v>118</v>
      </c>
      <c r="T4918">
        <v>73136</v>
      </c>
      <c r="U4918" s="1">
        <v>45551</v>
      </c>
      <c r="V4918" t="s">
        <v>180</v>
      </c>
      <c r="W4918">
        <v>535598</v>
      </c>
      <c r="X4918" t="s">
        <v>19922</v>
      </c>
      <c r="Y4918">
        <v>204</v>
      </c>
      <c r="Z4918">
        <v>1637</v>
      </c>
      <c r="AA4918">
        <v>2</v>
      </c>
      <c r="AB4918" s="2" t="s">
        <v>19923</v>
      </c>
    </row>
    <row r="4919" spans="1:28" x14ac:dyDescent="0.3">
      <c r="A4919" t="s">
        <v>28</v>
      </c>
      <c r="B4919" t="s">
        <v>29</v>
      </c>
      <c r="C4919" t="s">
        <v>66</v>
      </c>
      <c r="D4919" t="s">
        <v>134</v>
      </c>
      <c r="E4919" t="s">
        <v>32</v>
      </c>
      <c r="F4919" t="s">
        <v>175</v>
      </c>
      <c r="G4919">
        <v>77</v>
      </c>
      <c r="H4919">
        <v>434870</v>
      </c>
      <c r="I4919" t="s">
        <v>58</v>
      </c>
      <c r="J4919" s="1">
        <v>45287</v>
      </c>
      <c r="K4919">
        <v>1400</v>
      </c>
      <c r="L4919" t="s">
        <v>19924</v>
      </c>
      <c r="M4919" t="s">
        <v>366</v>
      </c>
      <c r="N4919" t="s">
        <v>19925</v>
      </c>
      <c r="O4919" t="s">
        <v>19926</v>
      </c>
      <c r="P4919" t="s">
        <v>51</v>
      </c>
      <c r="Q4919">
        <v>6</v>
      </c>
      <c r="R4919" t="s">
        <v>88</v>
      </c>
      <c r="S4919" t="s">
        <v>79</v>
      </c>
      <c r="T4919">
        <v>60318</v>
      </c>
      <c r="U4919" s="1">
        <v>45479</v>
      </c>
      <c r="V4919" t="s">
        <v>126</v>
      </c>
      <c r="W4919">
        <v>396164</v>
      </c>
      <c r="X4919" t="s">
        <v>19927</v>
      </c>
      <c r="Y4919">
        <v>839</v>
      </c>
      <c r="Z4919">
        <v>830</v>
      </c>
      <c r="AA4919">
        <v>6</v>
      </c>
      <c r="AB4919">
        <v>1992</v>
      </c>
    </row>
    <row r="4920" spans="1:28" x14ac:dyDescent="0.3">
      <c r="A4920" t="s">
        <v>28</v>
      </c>
      <c r="B4920" t="s">
        <v>29</v>
      </c>
      <c r="C4920" t="s">
        <v>54</v>
      </c>
      <c r="D4920" t="s">
        <v>467</v>
      </c>
      <c r="E4920" t="s">
        <v>46</v>
      </c>
      <c r="F4920" t="s">
        <v>83</v>
      </c>
      <c r="G4920">
        <v>14</v>
      </c>
      <c r="H4920">
        <v>434890</v>
      </c>
      <c r="I4920" t="s">
        <v>58</v>
      </c>
      <c r="J4920" s="1">
        <v>45061</v>
      </c>
      <c r="K4920">
        <v>1000</v>
      </c>
      <c r="L4920" t="s">
        <v>19928</v>
      </c>
      <c r="M4920" t="s">
        <v>1147</v>
      </c>
      <c r="N4920" t="s">
        <v>19929</v>
      </c>
      <c r="O4920" t="s">
        <v>19930</v>
      </c>
      <c r="P4920" t="s">
        <v>39</v>
      </c>
      <c r="Q4920">
        <v>11</v>
      </c>
      <c r="R4920" t="s">
        <v>88</v>
      </c>
      <c r="S4920" t="s">
        <v>41</v>
      </c>
      <c r="T4920">
        <v>86345</v>
      </c>
      <c r="U4920" s="1">
        <v>45581</v>
      </c>
      <c r="V4920" t="s">
        <v>155</v>
      </c>
      <c r="W4920">
        <v>144196</v>
      </c>
      <c r="X4920" t="s">
        <v>19931</v>
      </c>
      <c r="Y4920">
        <v>862</v>
      </c>
      <c r="Z4920">
        <v>2371</v>
      </c>
      <c r="AA4920">
        <v>6</v>
      </c>
      <c r="AB4920" s="2" t="s">
        <v>19387</v>
      </c>
    </row>
    <row r="4921" spans="1:28" x14ac:dyDescent="0.3">
      <c r="A4921" t="s">
        <v>28</v>
      </c>
      <c r="B4921" t="s">
        <v>29</v>
      </c>
      <c r="C4921" t="s">
        <v>148</v>
      </c>
      <c r="D4921" t="s">
        <v>421</v>
      </c>
      <c r="E4921" t="s">
        <v>32</v>
      </c>
      <c r="F4921" t="s">
        <v>355</v>
      </c>
      <c r="G4921">
        <v>10</v>
      </c>
      <c r="H4921">
        <v>422744</v>
      </c>
      <c r="I4921" t="s">
        <v>34</v>
      </c>
      <c r="J4921" s="1">
        <v>45233</v>
      </c>
      <c r="K4921">
        <v>950</v>
      </c>
      <c r="L4921" t="s">
        <v>19932</v>
      </c>
      <c r="M4921" t="s">
        <v>216</v>
      </c>
      <c r="N4921" t="s">
        <v>19933</v>
      </c>
      <c r="O4921" t="s">
        <v>19934</v>
      </c>
      <c r="P4921" t="s">
        <v>51</v>
      </c>
      <c r="Q4921">
        <v>10</v>
      </c>
      <c r="R4921" t="s">
        <v>88</v>
      </c>
      <c r="S4921" t="s">
        <v>79</v>
      </c>
      <c r="T4921">
        <v>10440</v>
      </c>
      <c r="U4921" s="1">
        <v>45436</v>
      </c>
      <c r="V4921" t="s">
        <v>140</v>
      </c>
      <c r="W4921">
        <v>513854</v>
      </c>
      <c r="X4921" t="s">
        <v>19935</v>
      </c>
      <c r="Y4921">
        <v>963</v>
      </c>
      <c r="Z4921">
        <v>1550</v>
      </c>
      <c r="AA4921">
        <v>1</v>
      </c>
      <c r="AB4921">
        <v>620</v>
      </c>
    </row>
    <row r="4922" spans="1:28" x14ac:dyDescent="0.3">
      <c r="A4922" t="s">
        <v>28</v>
      </c>
      <c r="B4922" t="s">
        <v>29</v>
      </c>
      <c r="C4922" t="s">
        <v>91</v>
      </c>
      <c r="D4922" t="s">
        <v>187</v>
      </c>
      <c r="E4922" t="s">
        <v>56</v>
      </c>
      <c r="F4922" t="s">
        <v>47</v>
      </c>
      <c r="G4922">
        <v>52</v>
      </c>
      <c r="H4922">
        <v>402705</v>
      </c>
      <c r="I4922" t="s">
        <v>58</v>
      </c>
      <c r="J4922" s="1">
        <v>44016</v>
      </c>
      <c r="K4922">
        <v>800</v>
      </c>
      <c r="L4922" t="s">
        <v>5487</v>
      </c>
      <c r="M4922" t="s">
        <v>417</v>
      </c>
      <c r="N4922" t="s">
        <v>19936</v>
      </c>
      <c r="O4922" t="s">
        <v>19937</v>
      </c>
      <c r="P4922" t="s">
        <v>51</v>
      </c>
      <c r="Q4922">
        <v>14</v>
      </c>
      <c r="R4922" t="s">
        <v>40</v>
      </c>
      <c r="S4922" t="s">
        <v>41</v>
      </c>
      <c r="T4922">
        <v>72077</v>
      </c>
      <c r="U4922" s="1">
        <v>45625</v>
      </c>
      <c r="V4922" t="s">
        <v>42</v>
      </c>
      <c r="W4922">
        <v>962001</v>
      </c>
      <c r="X4922" t="s">
        <v>19938</v>
      </c>
      <c r="Y4922">
        <v>451</v>
      </c>
      <c r="Z4922">
        <v>1890</v>
      </c>
      <c r="AA4922">
        <v>1</v>
      </c>
      <c r="AB4922">
        <v>756</v>
      </c>
    </row>
    <row r="4923" spans="1:28" x14ac:dyDescent="0.3">
      <c r="A4923" t="s">
        <v>28</v>
      </c>
      <c r="B4923" t="s">
        <v>29</v>
      </c>
      <c r="C4923" t="s">
        <v>30</v>
      </c>
      <c r="D4923" t="s">
        <v>261</v>
      </c>
      <c r="E4923" t="s">
        <v>32</v>
      </c>
      <c r="F4923" t="s">
        <v>175</v>
      </c>
      <c r="G4923">
        <v>40</v>
      </c>
      <c r="H4923">
        <v>414835</v>
      </c>
      <c r="I4923" t="s">
        <v>34</v>
      </c>
      <c r="J4923" s="1">
        <v>45036</v>
      </c>
      <c r="K4923">
        <v>800</v>
      </c>
      <c r="L4923" t="s">
        <v>19939</v>
      </c>
      <c r="M4923" t="s">
        <v>654</v>
      </c>
      <c r="N4923" t="s">
        <v>19940</v>
      </c>
      <c r="O4923" t="s">
        <v>19941</v>
      </c>
      <c r="P4923" t="s">
        <v>39</v>
      </c>
      <c r="Q4923">
        <v>20</v>
      </c>
      <c r="R4923" t="s">
        <v>88</v>
      </c>
      <c r="S4923" t="s">
        <v>118</v>
      </c>
      <c r="T4923">
        <v>78682</v>
      </c>
      <c r="U4923" s="1">
        <v>45397</v>
      </c>
      <c r="V4923" t="s">
        <v>80</v>
      </c>
      <c r="W4923">
        <v>409718</v>
      </c>
      <c r="X4923" t="s">
        <v>19942</v>
      </c>
      <c r="Y4923">
        <v>319</v>
      </c>
      <c r="Z4923">
        <v>1632</v>
      </c>
      <c r="AA4923">
        <v>6</v>
      </c>
      <c r="AB4923">
        <v>3916.8</v>
      </c>
    </row>
    <row r="4924" spans="1:28" x14ac:dyDescent="0.3">
      <c r="A4924" t="s">
        <v>28</v>
      </c>
      <c r="B4924" t="s">
        <v>29</v>
      </c>
      <c r="C4924" t="s">
        <v>54</v>
      </c>
      <c r="D4924" t="s">
        <v>338</v>
      </c>
      <c r="E4924" t="s">
        <v>46</v>
      </c>
      <c r="F4924" t="s">
        <v>113</v>
      </c>
      <c r="G4924">
        <v>33</v>
      </c>
      <c r="H4924">
        <v>429420</v>
      </c>
      <c r="I4924" t="s">
        <v>34</v>
      </c>
      <c r="J4924" s="1">
        <v>45292</v>
      </c>
      <c r="K4924">
        <v>1000</v>
      </c>
      <c r="L4924" t="s">
        <v>19943</v>
      </c>
      <c r="M4924" t="s">
        <v>293</v>
      </c>
      <c r="N4924" t="s">
        <v>19944</v>
      </c>
      <c r="O4924" t="s">
        <v>19945</v>
      </c>
      <c r="P4924" t="s">
        <v>71</v>
      </c>
      <c r="Q4924">
        <v>6</v>
      </c>
      <c r="R4924" t="s">
        <v>88</v>
      </c>
      <c r="S4924" t="s">
        <v>63</v>
      </c>
      <c r="T4924">
        <v>10220</v>
      </c>
      <c r="U4924" s="1">
        <v>45532</v>
      </c>
      <c r="V4924" t="s">
        <v>64</v>
      </c>
      <c r="W4924">
        <v>623344</v>
      </c>
      <c r="X4924" t="s">
        <v>19946</v>
      </c>
      <c r="Y4924">
        <v>480</v>
      </c>
      <c r="Z4924">
        <v>2473</v>
      </c>
      <c r="AA4924">
        <v>5</v>
      </c>
      <c r="AB4924">
        <v>4946</v>
      </c>
    </row>
    <row r="4925" spans="1:28" x14ac:dyDescent="0.3">
      <c r="A4925" t="s">
        <v>28</v>
      </c>
      <c r="B4925" t="s">
        <v>29</v>
      </c>
      <c r="C4925" t="s">
        <v>54</v>
      </c>
      <c r="D4925" t="s">
        <v>637</v>
      </c>
      <c r="E4925" t="s">
        <v>46</v>
      </c>
      <c r="F4925" t="s">
        <v>150</v>
      </c>
      <c r="G4925">
        <v>82</v>
      </c>
      <c r="H4925">
        <v>424839</v>
      </c>
      <c r="I4925" t="s">
        <v>58</v>
      </c>
      <c r="J4925" s="1">
        <v>45231</v>
      </c>
      <c r="K4925">
        <v>800</v>
      </c>
      <c r="L4925" t="s">
        <v>19947</v>
      </c>
      <c r="M4925" t="s">
        <v>165</v>
      </c>
      <c r="N4925" t="s">
        <v>19948</v>
      </c>
      <c r="O4925" t="s">
        <v>19949</v>
      </c>
      <c r="P4925" t="s">
        <v>71</v>
      </c>
      <c r="Q4925">
        <v>3</v>
      </c>
      <c r="R4925" t="s">
        <v>88</v>
      </c>
      <c r="S4925" t="s">
        <v>79</v>
      </c>
      <c r="T4925">
        <v>60187</v>
      </c>
      <c r="U4925" s="1">
        <v>45440</v>
      </c>
      <c r="V4925" t="s">
        <v>140</v>
      </c>
      <c r="W4925">
        <v>494569</v>
      </c>
      <c r="X4925" t="s">
        <v>19950</v>
      </c>
      <c r="Y4925">
        <v>724</v>
      </c>
      <c r="Z4925">
        <v>2935</v>
      </c>
      <c r="AA4925">
        <v>5</v>
      </c>
      <c r="AB4925">
        <v>5870</v>
      </c>
    </row>
    <row r="4926" spans="1:28" x14ac:dyDescent="0.3">
      <c r="A4926" t="s">
        <v>28</v>
      </c>
      <c r="B4926" t="s">
        <v>29</v>
      </c>
      <c r="C4926" t="s">
        <v>91</v>
      </c>
      <c r="D4926" t="s">
        <v>55</v>
      </c>
      <c r="E4926" t="s">
        <v>56</v>
      </c>
      <c r="F4926" t="s">
        <v>355</v>
      </c>
      <c r="G4926">
        <v>80</v>
      </c>
      <c r="H4926">
        <v>401711</v>
      </c>
      <c r="I4926" t="s">
        <v>34</v>
      </c>
      <c r="J4926" s="1">
        <v>43886</v>
      </c>
      <c r="K4926">
        <v>800</v>
      </c>
      <c r="L4926" t="s">
        <v>19951</v>
      </c>
      <c r="M4926" t="s">
        <v>670</v>
      </c>
      <c r="N4926" t="s">
        <v>19952</v>
      </c>
      <c r="O4926" t="s">
        <v>19953</v>
      </c>
      <c r="P4926" t="s">
        <v>39</v>
      </c>
      <c r="Q4926">
        <v>8</v>
      </c>
      <c r="R4926" t="s">
        <v>40</v>
      </c>
      <c r="S4926" t="s">
        <v>79</v>
      </c>
      <c r="T4926">
        <v>30157</v>
      </c>
      <c r="U4926" s="1">
        <v>45531</v>
      </c>
      <c r="V4926" t="s">
        <v>64</v>
      </c>
      <c r="W4926">
        <v>298583</v>
      </c>
      <c r="X4926" t="s">
        <v>17570</v>
      </c>
      <c r="Y4926">
        <v>279</v>
      </c>
      <c r="Z4926">
        <v>2756</v>
      </c>
      <c r="AA4926">
        <v>4</v>
      </c>
      <c r="AB4926">
        <v>4409.6000000000004</v>
      </c>
    </row>
    <row r="4927" spans="1:28" x14ac:dyDescent="0.3">
      <c r="A4927" t="s">
        <v>28</v>
      </c>
      <c r="B4927" t="s">
        <v>29</v>
      </c>
      <c r="C4927" t="s">
        <v>91</v>
      </c>
      <c r="D4927" t="s">
        <v>31</v>
      </c>
      <c r="E4927" t="s">
        <v>32</v>
      </c>
      <c r="F4927" t="s">
        <v>57</v>
      </c>
      <c r="G4927">
        <v>6</v>
      </c>
      <c r="H4927">
        <v>427967</v>
      </c>
      <c r="I4927" t="s">
        <v>58</v>
      </c>
      <c r="J4927" s="1">
        <v>44587</v>
      </c>
      <c r="K4927">
        <v>800</v>
      </c>
      <c r="L4927" t="s">
        <v>19954</v>
      </c>
      <c r="M4927" t="s">
        <v>222</v>
      </c>
      <c r="N4927" t="s">
        <v>19955</v>
      </c>
      <c r="O4927" t="s">
        <v>19956</v>
      </c>
      <c r="P4927" t="s">
        <v>71</v>
      </c>
      <c r="Q4927">
        <v>16</v>
      </c>
      <c r="R4927" t="s">
        <v>40</v>
      </c>
      <c r="S4927" t="s">
        <v>118</v>
      </c>
      <c r="T4927">
        <v>73909</v>
      </c>
      <c r="U4927" s="1">
        <v>45428</v>
      </c>
      <c r="V4927" t="s">
        <v>140</v>
      </c>
      <c r="W4927">
        <v>774589</v>
      </c>
      <c r="X4927" t="s">
        <v>19957</v>
      </c>
      <c r="Y4927">
        <v>429</v>
      </c>
      <c r="Z4927">
        <v>2532</v>
      </c>
      <c r="AA4927">
        <v>8</v>
      </c>
      <c r="AB4927" s="2" t="s">
        <v>19958</v>
      </c>
    </row>
    <row r="4928" spans="1:28" x14ac:dyDescent="0.3">
      <c r="A4928" t="s">
        <v>28</v>
      </c>
      <c r="B4928" t="s">
        <v>29</v>
      </c>
      <c r="C4928" t="s">
        <v>157</v>
      </c>
      <c r="D4928" t="s">
        <v>92</v>
      </c>
      <c r="E4928" t="s">
        <v>46</v>
      </c>
      <c r="F4928" t="s">
        <v>355</v>
      </c>
      <c r="G4928">
        <v>84</v>
      </c>
      <c r="H4928">
        <v>427721</v>
      </c>
      <c r="I4928" t="s">
        <v>34</v>
      </c>
      <c r="J4928" s="1">
        <v>45165</v>
      </c>
      <c r="K4928">
        <v>950</v>
      </c>
      <c r="L4928" t="s">
        <v>19959</v>
      </c>
      <c r="M4928" t="s">
        <v>313</v>
      </c>
      <c r="N4928" t="s">
        <v>19960</v>
      </c>
      <c r="O4928">
        <v>1236760593</v>
      </c>
      <c r="P4928" t="s">
        <v>87</v>
      </c>
      <c r="Q4928">
        <v>16</v>
      </c>
      <c r="R4928" t="s">
        <v>40</v>
      </c>
      <c r="S4928" t="s">
        <v>79</v>
      </c>
      <c r="T4928">
        <v>89525</v>
      </c>
      <c r="U4928" s="1">
        <v>45303</v>
      </c>
      <c r="V4928" t="s">
        <v>111</v>
      </c>
      <c r="W4928">
        <v>572783</v>
      </c>
      <c r="X4928" t="s">
        <v>19961</v>
      </c>
      <c r="Y4928">
        <v>548</v>
      </c>
      <c r="Z4928">
        <v>2611</v>
      </c>
      <c r="AA4928">
        <v>2</v>
      </c>
      <c r="AB4928">
        <v>2088.8000000000002</v>
      </c>
    </row>
    <row r="4929" spans="1:28" x14ac:dyDescent="0.3">
      <c r="A4929" t="s">
        <v>28</v>
      </c>
      <c r="B4929" t="s">
        <v>29</v>
      </c>
      <c r="C4929" t="s">
        <v>54</v>
      </c>
      <c r="D4929" t="s">
        <v>227</v>
      </c>
      <c r="E4929" t="s">
        <v>32</v>
      </c>
      <c r="F4929" t="s">
        <v>33</v>
      </c>
      <c r="G4929">
        <v>25</v>
      </c>
      <c r="H4929">
        <v>422494</v>
      </c>
      <c r="I4929" t="s">
        <v>34</v>
      </c>
      <c r="J4929" s="1">
        <v>45549</v>
      </c>
      <c r="K4929">
        <v>1300</v>
      </c>
      <c r="L4929" t="s">
        <v>19962</v>
      </c>
      <c r="M4929" t="s">
        <v>596</v>
      </c>
      <c r="N4929" t="s">
        <v>19963</v>
      </c>
      <c r="O4929" t="s">
        <v>19964</v>
      </c>
      <c r="P4929" t="s">
        <v>71</v>
      </c>
      <c r="Q4929">
        <v>13</v>
      </c>
      <c r="R4929" t="s">
        <v>40</v>
      </c>
      <c r="S4929" t="s">
        <v>79</v>
      </c>
      <c r="T4929">
        <v>14136</v>
      </c>
      <c r="U4929" s="1">
        <v>45495</v>
      </c>
      <c r="V4929" t="s">
        <v>126</v>
      </c>
      <c r="W4929">
        <v>847177</v>
      </c>
      <c r="X4929" t="s">
        <v>19965</v>
      </c>
      <c r="Y4929">
        <v>641</v>
      </c>
      <c r="Z4929">
        <v>655</v>
      </c>
      <c r="AA4929">
        <v>5</v>
      </c>
      <c r="AB4929">
        <v>1310</v>
      </c>
    </row>
    <row r="4930" spans="1:28" x14ac:dyDescent="0.3">
      <c r="A4930" t="s">
        <v>28</v>
      </c>
      <c r="B4930" t="s">
        <v>29</v>
      </c>
      <c r="C4930" t="s">
        <v>30</v>
      </c>
      <c r="D4930" t="s">
        <v>105</v>
      </c>
      <c r="E4930" t="s">
        <v>32</v>
      </c>
      <c r="F4930" t="s">
        <v>175</v>
      </c>
      <c r="G4930">
        <v>15</v>
      </c>
      <c r="H4930">
        <v>439374</v>
      </c>
      <c r="I4930" t="s">
        <v>34</v>
      </c>
      <c r="J4930" s="1">
        <v>44634</v>
      </c>
      <c r="K4930">
        <v>1300</v>
      </c>
      <c r="L4930" t="s">
        <v>19966</v>
      </c>
      <c r="M4930" t="s">
        <v>108</v>
      </c>
      <c r="N4930" t="s">
        <v>19967</v>
      </c>
      <c r="O4930" t="s">
        <v>19968</v>
      </c>
      <c r="P4930" t="s">
        <v>87</v>
      </c>
      <c r="Q4930">
        <v>11</v>
      </c>
      <c r="R4930" t="s">
        <v>40</v>
      </c>
      <c r="S4930" t="s">
        <v>79</v>
      </c>
      <c r="T4930">
        <v>38980</v>
      </c>
      <c r="U4930" s="1">
        <v>45588</v>
      </c>
      <c r="V4930" t="s">
        <v>155</v>
      </c>
      <c r="W4930">
        <v>799417</v>
      </c>
      <c r="X4930" t="s">
        <v>19969</v>
      </c>
      <c r="Y4930">
        <v>290</v>
      </c>
      <c r="Z4930">
        <v>1804</v>
      </c>
      <c r="AA4930">
        <v>1</v>
      </c>
      <c r="AB4930">
        <v>721.6</v>
      </c>
    </row>
    <row r="4931" spans="1:28" x14ac:dyDescent="0.3">
      <c r="A4931" t="s">
        <v>28</v>
      </c>
      <c r="B4931" t="s">
        <v>29</v>
      </c>
      <c r="C4931" t="s">
        <v>91</v>
      </c>
      <c r="D4931" t="s">
        <v>142</v>
      </c>
      <c r="E4931" t="s">
        <v>46</v>
      </c>
      <c r="F4931" t="s">
        <v>106</v>
      </c>
      <c r="G4931">
        <v>12</v>
      </c>
      <c r="H4931">
        <v>410175</v>
      </c>
      <c r="I4931" t="s">
        <v>34</v>
      </c>
      <c r="J4931" s="1">
        <v>43861</v>
      </c>
      <c r="K4931">
        <v>1400</v>
      </c>
      <c r="L4931" t="s">
        <v>19970</v>
      </c>
      <c r="M4931" t="s">
        <v>953</v>
      </c>
      <c r="N4931" t="s">
        <v>19971</v>
      </c>
      <c r="O4931" t="s">
        <v>19972</v>
      </c>
      <c r="P4931" t="s">
        <v>87</v>
      </c>
      <c r="Q4931">
        <v>18</v>
      </c>
      <c r="R4931" t="s">
        <v>40</v>
      </c>
      <c r="S4931" t="s">
        <v>41</v>
      </c>
      <c r="T4931">
        <v>99841</v>
      </c>
      <c r="U4931" s="1">
        <v>45499</v>
      </c>
      <c r="V4931" t="s">
        <v>126</v>
      </c>
      <c r="W4931">
        <v>320743</v>
      </c>
      <c r="X4931" t="s">
        <v>1715</v>
      </c>
      <c r="Y4931">
        <v>572</v>
      </c>
      <c r="Z4931">
        <v>1745</v>
      </c>
      <c r="AA4931">
        <v>7</v>
      </c>
      <c r="AB4931">
        <v>4886</v>
      </c>
    </row>
    <row r="4932" spans="1:28" x14ac:dyDescent="0.3">
      <c r="A4932" t="s">
        <v>28</v>
      </c>
      <c r="B4932" t="s">
        <v>29</v>
      </c>
      <c r="C4932" t="s">
        <v>91</v>
      </c>
      <c r="D4932" t="s">
        <v>170</v>
      </c>
      <c r="E4932" t="s">
        <v>56</v>
      </c>
      <c r="F4932" t="s">
        <v>113</v>
      </c>
      <c r="G4932">
        <v>14</v>
      </c>
      <c r="H4932">
        <v>400077</v>
      </c>
      <c r="I4932" t="s">
        <v>58</v>
      </c>
      <c r="J4932" s="1">
        <v>44391</v>
      </c>
      <c r="K4932">
        <v>1400</v>
      </c>
      <c r="L4932" t="s">
        <v>19973</v>
      </c>
      <c r="M4932" t="s">
        <v>1366</v>
      </c>
      <c r="N4932" t="s">
        <v>19974</v>
      </c>
      <c r="O4932" t="s">
        <v>19975</v>
      </c>
      <c r="P4932" t="s">
        <v>71</v>
      </c>
      <c r="Q4932">
        <v>19</v>
      </c>
      <c r="R4932" t="s">
        <v>40</v>
      </c>
      <c r="S4932" t="s">
        <v>41</v>
      </c>
      <c r="T4932">
        <v>23039</v>
      </c>
      <c r="U4932" s="1">
        <v>45453</v>
      </c>
      <c r="V4932" t="s">
        <v>52</v>
      </c>
      <c r="W4932">
        <v>131949</v>
      </c>
      <c r="X4932" t="s">
        <v>9656</v>
      </c>
      <c r="Y4932">
        <v>757</v>
      </c>
      <c r="Z4932">
        <v>2799</v>
      </c>
      <c r="AA4932">
        <v>2</v>
      </c>
      <c r="AB4932" s="2" t="s">
        <v>19976</v>
      </c>
    </row>
    <row r="4933" spans="1:28" x14ac:dyDescent="0.3">
      <c r="A4933" t="s">
        <v>28</v>
      </c>
      <c r="B4933" t="s">
        <v>29</v>
      </c>
      <c r="C4933" t="s">
        <v>91</v>
      </c>
      <c r="D4933" t="s">
        <v>182</v>
      </c>
      <c r="E4933" t="s">
        <v>56</v>
      </c>
      <c r="F4933" t="s">
        <v>83</v>
      </c>
      <c r="G4933">
        <v>5</v>
      </c>
      <c r="H4933">
        <v>413044</v>
      </c>
      <c r="I4933" t="s">
        <v>34</v>
      </c>
      <c r="J4933" s="1">
        <v>44643</v>
      </c>
      <c r="K4933">
        <v>950</v>
      </c>
      <c r="L4933" t="s">
        <v>19977</v>
      </c>
      <c r="M4933" t="s">
        <v>351</v>
      </c>
      <c r="N4933" t="s">
        <v>19978</v>
      </c>
      <c r="O4933" t="s">
        <v>19979</v>
      </c>
      <c r="P4933" t="s">
        <v>87</v>
      </c>
      <c r="Q4933">
        <v>12</v>
      </c>
      <c r="R4933" t="s">
        <v>88</v>
      </c>
      <c r="S4933" t="s">
        <v>79</v>
      </c>
      <c r="T4933">
        <v>60969</v>
      </c>
      <c r="U4933" s="1">
        <v>45539</v>
      </c>
      <c r="V4933" t="s">
        <v>180</v>
      </c>
      <c r="W4933">
        <v>135509</v>
      </c>
      <c r="X4933" t="s">
        <v>19980</v>
      </c>
      <c r="Y4933">
        <v>677</v>
      </c>
      <c r="Z4933">
        <v>2692</v>
      </c>
      <c r="AA4933">
        <v>2</v>
      </c>
      <c r="AB4933">
        <v>2153.6</v>
      </c>
    </row>
    <row r="4934" spans="1:28" x14ac:dyDescent="0.3">
      <c r="A4934" t="s">
        <v>28</v>
      </c>
      <c r="B4934" t="s">
        <v>29</v>
      </c>
      <c r="C4934" t="s">
        <v>148</v>
      </c>
      <c r="D4934" t="s">
        <v>338</v>
      </c>
      <c r="E4934" t="s">
        <v>56</v>
      </c>
      <c r="F4934" t="s">
        <v>47</v>
      </c>
      <c r="G4934">
        <v>75</v>
      </c>
      <c r="H4934">
        <v>401461</v>
      </c>
      <c r="I4934" t="s">
        <v>58</v>
      </c>
      <c r="J4934" s="1">
        <v>44443</v>
      </c>
      <c r="K4934">
        <v>1300</v>
      </c>
      <c r="L4934" t="s">
        <v>19981</v>
      </c>
      <c r="M4934" t="s">
        <v>172</v>
      </c>
      <c r="N4934" t="s">
        <v>19982</v>
      </c>
      <c r="O4934" t="s">
        <v>19983</v>
      </c>
      <c r="P4934" t="s">
        <v>51</v>
      </c>
      <c r="Q4934">
        <v>4</v>
      </c>
      <c r="R4934" t="s">
        <v>40</v>
      </c>
      <c r="S4934" t="s">
        <v>63</v>
      </c>
      <c r="T4934">
        <v>75313</v>
      </c>
      <c r="U4934" s="1">
        <v>45364</v>
      </c>
      <c r="V4934" t="s">
        <v>72</v>
      </c>
      <c r="W4934">
        <v>318363</v>
      </c>
      <c r="X4934" t="s">
        <v>19984</v>
      </c>
      <c r="Y4934">
        <v>761</v>
      </c>
      <c r="Z4934">
        <v>1643</v>
      </c>
      <c r="AA4934">
        <v>5</v>
      </c>
      <c r="AB4934">
        <v>3286</v>
      </c>
    </row>
    <row r="4935" spans="1:28" x14ac:dyDescent="0.3">
      <c r="A4935" t="s">
        <v>28</v>
      </c>
      <c r="B4935" t="s">
        <v>29</v>
      </c>
      <c r="C4935" t="s">
        <v>66</v>
      </c>
      <c r="D4935" t="s">
        <v>338</v>
      </c>
      <c r="E4935" t="s">
        <v>46</v>
      </c>
      <c r="F4935" t="s">
        <v>150</v>
      </c>
      <c r="G4935">
        <v>88</v>
      </c>
      <c r="H4935">
        <v>424417</v>
      </c>
      <c r="I4935" t="s">
        <v>34</v>
      </c>
      <c r="J4935" s="1">
        <v>45492</v>
      </c>
      <c r="K4935">
        <v>1400</v>
      </c>
      <c r="L4935" t="s">
        <v>19985</v>
      </c>
      <c r="M4935" t="s">
        <v>123</v>
      </c>
      <c r="N4935" t="s">
        <v>19986</v>
      </c>
      <c r="O4935" t="s">
        <v>19987</v>
      </c>
      <c r="P4935" t="s">
        <v>39</v>
      </c>
      <c r="Q4935">
        <v>5</v>
      </c>
      <c r="R4935" t="s">
        <v>40</v>
      </c>
      <c r="S4935" t="s">
        <v>41</v>
      </c>
      <c r="T4935">
        <v>22078</v>
      </c>
      <c r="U4935" s="1">
        <v>45563</v>
      </c>
      <c r="V4935" t="s">
        <v>180</v>
      </c>
      <c r="W4935">
        <v>639237</v>
      </c>
      <c r="X4935" t="s">
        <v>19988</v>
      </c>
      <c r="Y4935">
        <v>700</v>
      </c>
      <c r="Z4935">
        <v>2899</v>
      </c>
      <c r="AA4935">
        <v>6</v>
      </c>
      <c r="AB4935">
        <v>6957.6</v>
      </c>
    </row>
    <row r="4936" spans="1:28" x14ac:dyDescent="0.3">
      <c r="A4936" t="s">
        <v>28</v>
      </c>
      <c r="B4936" t="s">
        <v>29</v>
      </c>
      <c r="C4936" t="s">
        <v>54</v>
      </c>
      <c r="D4936" t="s">
        <v>105</v>
      </c>
      <c r="E4936" t="s">
        <v>32</v>
      </c>
      <c r="F4936" t="s">
        <v>33</v>
      </c>
      <c r="G4936">
        <v>12</v>
      </c>
      <c r="H4936">
        <v>432687</v>
      </c>
      <c r="I4936" t="s">
        <v>34</v>
      </c>
      <c r="J4936" s="1">
        <v>44290</v>
      </c>
      <c r="K4936">
        <v>950</v>
      </c>
      <c r="L4936" t="s">
        <v>19989</v>
      </c>
      <c r="M4936" t="s">
        <v>1483</v>
      </c>
      <c r="N4936" t="s">
        <v>19990</v>
      </c>
      <c r="O4936" t="s">
        <v>19991</v>
      </c>
      <c r="P4936" t="s">
        <v>39</v>
      </c>
      <c r="Q4936">
        <v>7</v>
      </c>
      <c r="R4936" t="s">
        <v>88</v>
      </c>
      <c r="S4936" t="s">
        <v>41</v>
      </c>
      <c r="T4936">
        <v>56057</v>
      </c>
      <c r="U4936" s="1">
        <v>45447</v>
      </c>
      <c r="V4936" t="s">
        <v>52</v>
      </c>
      <c r="W4936">
        <v>772865</v>
      </c>
      <c r="X4936" t="s">
        <v>19992</v>
      </c>
      <c r="Y4936">
        <v>723</v>
      </c>
      <c r="Z4936">
        <v>2905</v>
      </c>
      <c r="AA4936">
        <v>6</v>
      </c>
      <c r="AB4936">
        <v>6972</v>
      </c>
    </row>
    <row r="4937" spans="1:28" x14ac:dyDescent="0.3">
      <c r="A4937" t="s">
        <v>28</v>
      </c>
      <c r="B4937" t="s">
        <v>29</v>
      </c>
      <c r="C4937" t="s">
        <v>91</v>
      </c>
      <c r="D4937" t="s">
        <v>291</v>
      </c>
      <c r="E4937" t="s">
        <v>32</v>
      </c>
      <c r="F4937" t="s">
        <v>113</v>
      </c>
      <c r="G4937">
        <v>63</v>
      </c>
      <c r="H4937">
        <v>422619</v>
      </c>
      <c r="I4937" t="s">
        <v>34</v>
      </c>
      <c r="J4937" s="1">
        <v>44929</v>
      </c>
      <c r="K4937">
        <v>1300</v>
      </c>
      <c r="L4937" t="s">
        <v>19993</v>
      </c>
      <c r="M4937" t="s">
        <v>591</v>
      </c>
      <c r="N4937" t="s">
        <v>19994</v>
      </c>
      <c r="O4937" t="s">
        <v>19995</v>
      </c>
      <c r="P4937" t="s">
        <v>87</v>
      </c>
      <c r="Q4937">
        <v>8</v>
      </c>
      <c r="R4937" t="s">
        <v>40</v>
      </c>
      <c r="S4937" t="s">
        <v>118</v>
      </c>
      <c r="T4937">
        <v>40618</v>
      </c>
      <c r="U4937" s="1">
        <v>45424</v>
      </c>
      <c r="V4937" t="s">
        <v>140</v>
      </c>
      <c r="W4937">
        <v>511792</v>
      </c>
      <c r="X4937" t="s">
        <v>19996</v>
      </c>
      <c r="Y4937">
        <v>558</v>
      </c>
      <c r="Z4937">
        <v>634</v>
      </c>
      <c r="AA4937">
        <v>8</v>
      </c>
      <c r="AB4937" s="2" t="s">
        <v>1103</v>
      </c>
    </row>
    <row r="4938" spans="1:28" x14ac:dyDescent="0.3">
      <c r="A4938" t="s">
        <v>28</v>
      </c>
      <c r="B4938" t="s">
        <v>29</v>
      </c>
      <c r="C4938" t="s">
        <v>54</v>
      </c>
      <c r="D4938" t="s">
        <v>105</v>
      </c>
      <c r="E4938" t="s">
        <v>46</v>
      </c>
      <c r="F4938" t="s">
        <v>57</v>
      </c>
      <c r="G4938">
        <v>18</v>
      </c>
      <c r="H4938">
        <v>437207</v>
      </c>
      <c r="I4938" t="s">
        <v>34</v>
      </c>
      <c r="J4938" s="1">
        <v>43844</v>
      </c>
      <c r="K4938">
        <v>1400</v>
      </c>
      <c r="L4938" t="s">
        <v>19997</v>
      </c>
      <c r="M4938" t="s">
        <v>856</v>
      </c>
      <c r="N4938" t="s">
        <v>19998</v>
      </c>
      <c r="O4938" t="s">
        <v>19999</v>
      </c>
      <c r="P4938" t="s">
        <v>71</v>
      </c>
      <c r="Q4938">
        <v>8</v>
      </c>
      <c r="R4938" t="s">
        <v>88</v>
      </c>
      <c r="S4938" t="s">
        <v>41</v>
      </c>
      <c r="T4938">
        <v>43823</v>
      </c>
      <c r="U4938" s="1">
        <v>45469</v>
      </c>
      <c r="V4938" t="s">
        <v>52</v>
      </c>
      <c r="W4938">
        <v>942730</v>
      </c>
      <c r="X4938" t="s">
        <v>20000</v>
      </c>
      <c r="Y4938">
        <v>557</v>
      </c>
      <c r="Z4938">
        <v>1079</v>
      </c>
      <c r="AA4938">
        <v>1</v>
      </c>
      <c r="AB4938">
        <v>431.6</v>
      </c>
    </row>
    <row r="4939" spans="1:28" x14ac:dyDescent="0.3">
      <c r="A4939" t="s">
        <v>28</v>
      </c>
      <c r="B4939" t="s">
        <v>29</v>
      </c>
      <c r="C4939" t="s">
        <v>66</v>
      </c>
      <c r="D4939" t="s">
        <v>45</v>
      </c>
      <c r="E4939" t="s">
        <v>46</v>
      </c>
      <c r="F4939" t="s">
        <v>150</v>
      </c>
      <c r="G4939">
        <v>11</v>
      </c>
      <c r="H4939">
        <v>439965</v>
      </c>
      <c r="I4939" t="s">
        <v>34</v>
      </c>
      <c r="J4939" s="1">
        <v>44771</v>
      </c>
      <c r="K4939">
        <v>800</v>
      </c>
      <c r="L4939" t="s">
        <v>20001</v>
      </c>
      <c r="M4939" t="s">
        <v>250</v>
      </c>
      <c r="N4939" t="s">
        <v>20002</v>
      </c>
      <c r="O4939" t="s">
        <v>20003</v>
      </c>
      <c r="P4939" t="s">
        <v>87</v>
      </c>
      <c r="Q4939">
        <v>7</v>
      </c>
      <c r="R4939" t="s">
        <v>40</v>
      </c>
      <c r="S4939" t="s">
        <v>118</v>
      </c>
      <c r="T4939">
        <v>82644</v>
      </c>
      <c r="U4939" s="1">
        <v>45339</v>
      </c>
      <c r="V4939" t="s">
        <v>119</v>
      </c>
      <c r="W4939">
        <v>150366</v>
      </c>
      <c r="X4939" t="s">
        <v>12319</v>
      </c>
      <c r="Y4939">
        <v>917</v>
      </c>
      <c r="Z4939">
        <v>2353</v>
      </c>
      <c r="AA4939">
        <v>8</v>
      </c>
      <c r="AB4939">
        <v>7529.6</v>
      </c>
    </row>
    <row r="4940" spans="1:28" x14ac:dyDescent="0.3">
      <c r="A4940" t="s">
        <v>28</v>
      </c>
      <c r="B4940" t="s">
        <v>29</v>
      </c>
      <c r="C4940" t="s">
        <v>66</v>
      </c>
      <c r="D4940" t="s">
        <v>237</v>
      </c>
      <c r="E4940" t="s">
        <v>32</v>
      </c>
      <c r="F4940" t="s">
        <v>355</v>
      </c>
      <c r="G4940">
        <v>90</v>
      </c>
      <c r="H4940">
        <v>425139</v>
      </c>
      <c r="I4940" t="s">
        <v>34</v>
      </c>
      <c r="J4940" s="1">
        <v>43976</v>
      </c>
      <c r="K4940">
        <v>1200</v>
      </c>
      <c r="L4940" t="s">
        <v>20004</v>
      </c>
      <c r="M4940" t="s">
        <v>345</v>
      </c>
      <c r="N4940" t="s">
        <v>20005</v>
      </c>
      <c r="O4940">
        <v>3502176739</v>
      </c>
      <c r="P4940" t="s">
        <v>51</v>
      </c>
      <c r="Q4940">
        <v>3</v>
      </c>
      <c r="R4940" t="s">
        <v>40</v>
      </c>
      <c r="S4940" t="s">
        <v>118</v>
      </c>
      <c r="T4940">
        <v>32846</v>
      </c>
      <c r="U4940" s="1">
        <v>45316</v>
      </c>
      <c r="V4940" t="s">
        <v>111</v>
      </c>
      <c r="W4940">
        <v>752307</v>
      </c>
      <c r="X4940" t="s">
        <v>20006</v>
      </c>
      <c r="Y4940">
        <v>419</v>
      </c>
      <c r="Z4940">
        <v>570</v>
      </c>
      <c r="AA4940">
        <v>1</v>
      </c>
      <c r="AB4940">
        <v>228</v>
      </c>
    </row>
    <row r="4941" spans="1:28" x14ac:dyDescent="0.3">
      <c r="A4941" t="s">
        <v>28</v>
      </c>
      <c r="B4941" t="s">
        <v>29</v>
      </c>
      <c r="C4941" t="s">
        <v>193</v>
      </c>
      <c r="D4941" t="s">
        <v>566</v>
      </c>
      <c r="E4941" t="s">
        <v>56</v>
      </c>
      <c r="F4941" t="s">
        <v>47</v>
      </c>
      <c r="G4941">
        <v>68</v>
      </c>
      <c r="H4941">
        <v>439014</v>
      </c>
      <c r="I4941" t="s">
        <v>58</v>
      </c>
      <c r="J4941" s="1">
        <v>44879</v>
      </c>
      <c r="K4941">
        <v>1000</v>
      </c>
      <c r="L4941" t="s">
        <v>20007</v>
      </c>
      <c r="M4941" t="s">
        <v>222</v>
      </c>
      <c r="N4941" t="s">
        <v>20008</v>
      </c>
      <c r="O4941">
        <f>1-40-52-3328</f>
        <v>-3419</v>
      </c>
      <c r="P4941" t="s">
        <v>87</v>
      </c>
      <c r="Q4941">
        <v>9</v>
      </c>
      <c r="R4941" t="s">
        <v>40</v>
      </c>
      <c r="S4941" t="s">
        <v>79</v>
      </c>
      <c r="T4941">
        <v>75032</v>
      </c>
      <c r="U4941" s="1">
        <v>45358</v>
      </c>
      <c r="V4941" t="s">
        <v>72</v>
      </c>
      <c r="W4941">
        <v>567909</v>
      </c>
      <c r="X4941" t="s">
        <v>20009</v>
      </c>
      <c r="Y4941">
        <v>980</v>
      </c>
      <c r="Z4941">
        <v>1730</v>
      </c>
      <c r="AA4941">
        <v>6</v>
      </c>
      <c r="AB4941">
        <v>4152</v>
      </c>
    </row>
    <row r="4942" spans="1:28" x14ac:dyDescent="0.3">
      <c r="A4942" t="s">
        <v>28</v>
      </c>
      <c r="B4942" t="s">
        <v>29</v>
      </c>
      <c r="C4942" t="s">
        <v>91</v>
      </c>
      <c r="D4942" t="s">
        <v>546</v>
      </c>
      <c r="E4942" t="s">
        <v>46</v>
      </c>
      <c r="F4942" t="s">
        <v>113</v>
      </c>
      <c r="G4942">
        <v>39</v>
      </c>
      <c r="H4942">
        <v>401308</v>
      </c>
      <c r="I4942" t="s">
        <v>58</v>
      </c>
      <c r="J4942" s="1">
        <v>44147</v>
      </c>
      <c r="K4942">
        <v>800</v>
      </c>
      <c r="L4942" t="s">
        <v>20010</v>
      </c>
      <c r="M4942" t="s">
        <v>334</v>
      </c>
      <c r="N4942" t="s">
        <v>20011</v>
      </c>
      <c r="O4942" t="s">
        <v>20012</v>
      </c>
      <c r="P4942" t="s">
        <v>71</v>
      </c>
      <c r="Q4942">
        <v>8</v>
      </c>
      <c r="R4942" t="s">
        <v>88</v>
      </c>
      <c r="S4942" t="s">
        <v>79</v>
      </c>
      <c r="T4942">
        <v>50675</v>
      </c>
      <c r="U4942" s="1">
        <v>45563</v>
      </c>
      <c r="V4942" t="s">
        <v>180</v>
      </c>
      <c r="W4942">
        <v>574830</v>
      </c>
      <c r="X4942" t="s">
        <v>3902</v>
      </c>
      <c r="Y4942">
        <v>871</v>
      </c>
      <c r="Z4942">
        <v>1730</v>
      </c>
      <c r="AA4942">
        <v>2</v>
      </c>
      <c r="AB4942">
        <v>1384</v>
      </c>
    </row>
    <row r="4943" spans="1:28" x14ac:dyDescent="0.3">
      <c r="A4943" t="s">
        <v>28</v>
      </c>
      <c r="B4943" t="s">
        <v>29</v>
      </c>
      <c r="C4943" t="s">
        <v>157</v>
      </c>
      <c r="D4943" t="s">
        <v>134</v>
      </c>
      <c r="E4943" t="s">
        <v>56</v>
      </c>
      <c r="F4943" t="s">
        <v>33</v>
      </c>
      <c r="G4943">
        <v>99</v>
      </c>
      <c r="H4943">
        <v>403634</v>
      </c>
      <c r="I4943" t="s">
        <v>34</v>
      </c>
      <c r="J4943" s="1">
        <v>44870</v>
      </c>
      <c r="K4943">
        <v>1200</v>
      </c>
      <c r="L4943" t="s">
        <v>20013</v>
      </c>
      <c r="M4943" t="s">
        <v>1366</v>
      </c>
      <c r="N4943" t="s">
        <v>20014</v>
      </c>
      <c r="O4943" t="s">
        <v>20015</v>
      </c>
      <c r="P4943" t="s">
        <v>39</v>
      </c>
      <c r="Q4943">
        <v>17</v>
      </c>
      <c r="R4943" t="s">
        <v>40</v>
      </c>
      <c r="S4943" t="s">
        <v>79</v>
      </c>
      <c r="T4943">
        <v>93838</v>
      </c>
      <c r="U4943" s="1">
        <v>45368</v>
      </c>
      <c r="V4943" t="s">
        <v>72</v>
      </c>
      <c r="W4943">
        <v>539813</v>
      </c>
      <c r="X4943" t="s">
        <v>20016</v>
      </c>
      <c r="Y4943">
        <v>370</v>
      </c>
      <c r="Z4943">
        <v>1071</v>
      </c>
      <c r="AA4943">
        <v>7</v>
      </c>
      <c r="AB4943">
        <v>2998.8</v>
      </c>
    </row>
    <row r="4944" spans="1:28" x14ac:dyDescent="0.3">
      <c r="A4944" t="s">
        <v>28</v>
      </c>
      <c r="B4944" t="s">
        <v>29</v>
      </c>
      <c r="C4944" t="s">
        <v>44</v>
      </c>
      <c r="D4944" t="s">
        <v>170</v>
      </c>
      <c r="E4944" t="s">
        <v>46</v>
      </c>
      <c r="F4944" t="s">
        <v>113</v>
      </c>
      <c r="G4944">
        <v>55</v>
      </c>
      <c r="H4944">
        <v>417196</v>
      </c>
      <c r="I4944" t="s">
        <v>58</v>
      </c>
      <c r="J4944" s="1">
        <v>44120</v>
      </c>
      <c r="K4944">
        <v>1300</v>
      </c>
      <c r="L4944" t="s">
        <v>20017</v>
      </c>
      <c r="M4944" t="s">
        <v>101</v>
      </c>
      <c r="N4944" t="s">
        <v>20018</v>
      </c>
      <c r="O4944" t="s">
        <v>20019</v>
      </c>
      <c r="P4944" t="s">
        <v>87</v>
      </c>
      <c r="Q4944">
        <v>6</v>
      </c>
      <c r="R4944" t="s">
        <v>88</v>
      </c>
      <c r="S4944" t="s">
        <v>118</v>
      </c>
      <c r="T4944">
        <v>10901</v>
      </c>
      <c r="U4944" s="1">
        <v>45506</v>
      </c>
      <c r="V4944" t="s">
        <v>64</v>
      </c>
      <c r="W4944">
        <v>376014</v>
      </c>
      <c r="X4944" t="s">
        <v>20020</v>
      </c>
      <c r="Y4944">
        <v>572</v>
      </c>
      <c r="Z4944">
        <v>2242</v>
      </c>
      <c r="AA4944">
        <v>2</v>
      </c>
      <c r="AB4944" s="2" t="s">
        <v>20021</v>
      </c>
    </row>
    <row r="4945" spans="1:28" x14ac:dyDescent="0.3">
      <c r="A4945" t="s">
        <v>28</v>
      </c>
      <c r="B4945" t="s">
        <v>29</v>
      </c>
      <c r="C4945" t="s">
        <v>148</v>
      </c>
      <c r="D4945" t="s">
        <v>105</v>
      </c>
      <c r="E4945" t="s">
        <v>46</v>
      </c>
      <c r="F4945" t="s">
        <v>99</v>
      </c>
      <c r="G4945">
        <v>9</v>
      </c>
      <c r="H4945">
        <v>415940</v>
      </c>
      <c r="I4945" t="s">
        <v>34</v>
      </c>
      <c r="J4945" s="1">
        <v>43892</v>
      </c>
      <c r="K4945">
        <v>1200</v>
      </c>
      <c r="L4945" t="s">
        <v>20022</v>
      </c>
      <c r="M4945" t="s">
        <v>731</v>
      </c>
      <c r="N4945" t="s">
        <v>20023</v>
      </c>
      <c r="O4945" t="s">
        <v>20024</v>
      </c>
      <c r="P4945" t="s">
        <v>39</v>
      </c>
      <c r="Q4945">
        <v>9</v>
      </c>
      <c r="R4945" t="s">
        <v>88</v>
      </c>
      <c r="S4945" t="s">
        <v>41</v>
      </c>
      <c r="T4945">
        <v>36119</v>
      </c>
      <c r="U4945" s="1">
        <v>45476</v>
      </c>
      <c r="V4945" t="s">
        <v>126</v>
      </c>
      <c r="W4945">
        <v>109230</v>
      </c>
      <c r="X4945" t="s">
        <v>20025</v>
      </c>
      <c r="Y4945">
        <v>607</v>
      </c>
      <c r="Z4945">
        <v>2543</v>
      </c>
      <c r="AA4945">
        <v>5</v>
      </c>
      <c r="AB4945">
        <v>5086</v>
      </c>
    </row>
    <row r="4946" spans="1:28" x14ac:dyDescent="0.3">
      <c r="A4946" t="s">
        <v>28</v>
      </c>
      <c r="B4946" t="s">
        <v>29</v>
      </c>
      <c r="C4946" t="s">
        <v>193</v>
      </c>
      <c r="D4946" t="s">
        <v>442</v>
      </c>
      <c r="E4946" t="s">
        <v>56</v>
      </c>
      <c r="F4946" t="s">
        <v>150</v>
      </c>
      <c r="G4946">
        <v>23</v>
      </c>
      <c r="H4946">
        <v>423445</v>
      </c>
      <c r="I4946" t="s">
        <v>58</v>
      </c>
      <c r="J4946" s="1">
        <v>45116</v>
      </c>
      <c r="K4946">
        <v>1000</v>
      </c>
      <c r="L4946" t="s">
        <v>20026</v>
      </c>
      <c r="M4946" t="s">
        <v>487</v>
      </c>
      <c r="N4946" t="s">
        <v>20027</v>
      </c>
      <c r="O4946" t="s">
        <v>20028</v>
      </c>
      <c r="P4946" t="s">
        <v>39</v>
      </c>
      <c r="Q4946">
        <v>20</v>
      </c>
      <c r="R4946" t="s">
        <v>88</v>
      </c>
      <c r="S4946" t="s">
        <v>63</v>
      </c>
      <c r="T4946">
        <v>22929</v>
      </c>
      <c r="U4946" s="1">
        <v>45494</v>
      </c>
      <c r="V4946" t="s">
        <v>126</v>
      </c>
      <c r="W4946">
        <v>577527</v>
      </c>
      <c r="X4946" t="s">
        <v>20029</v>
      </c>
      <c r="Y4946">
        <v>510</v>
      </c>
      <c r="Z4946">
        <v>2562</v>
      </c>
      <c r="AA4946">
        <v>7</v>
      </c>
      <c r="AB4946">
        <v>7173.6</v>
      </c>
    </row>
    <row r="4947" spans="1:28" x14ac:dyDescent="0.3">
      <c r="A4947" t="s">
        <v>28</v>
      </c>
      <c r="B4947" t="s">
        <v>29</v>
      </c>
      <c r="C4947" t="s">
        <v>157</v>
      </c>
      <c r="D4947" t="s">
        <v>92</v>
      </c>
      <c r="E4947" t="s">
        <v>32</v>
      </c>
      <c r="F4947" t="s">
        <v>106</v>
      </c>
      <c r="G4947">
        <v>67</v>
      </c>
      <c r="H4947">
        <v>410886</v>
      </c>
      <c r="I4947" t="s">
        <v>58</v>
      </c>
      <c r="J4947" s="1">
        <v>44185</v>
      </c>
      <c r="K4947">
        <v>1000</v>
      </c>
      <c r="L4947" t="s">
        <v>20030</v>
      </c>
      <c r="M4947" t="s">
        <v>654</v>
      </c>
      <c r="N4947" t="s">
        <v>20031</v>
      </c>
      <c r="O4947" t="s">
        <v>20032</v>
      </c>
      <c r="P4947" t="s">
        <v>39</v>
      </c>
      <c r="Q4947">
        <v>6</v>
      </c>
      <c r="R4947" t="s">
        <v>88</v>
      </c>
      <c r="S4947" t="s">
        <v>63</v>
      </c>
      <c r="T4947">
        <v>19889</v>
      </c>
      <c r="U4947" s="1">
        <v>45585</v>
      </c>
      <c r="V4947" t="s">
        <v>155</v>
      </c>
      <c r="W4947">
        <v>854048</v>
      </c>
      <c r="X4947" t="s">
        <v>20033</v>
      </c>
      <c r="Y4947">
        <v>607</v>
      </c>
      <c r="Z4947">
        <v>933</v>
      </c>
      <c r="AA4947">
        <v>3</v>
      </c>
      <c r="AB4947" s="2" t="s">
        <v>20034</v>
      </c>
    </row>
    <row r="4948" spans="1:28" x14ac:dyDescent="0.3">
      <c r="A4948" t="s">
        <v>28</v>
      </c>
      <c r="B4948" t="s">
        <v>29</v>
      </c>
      <c r="C4948" t="s">
        <v>91</v>
      </c>
      <c r="D4948" t="s">
        <v>105</v>
      </c>
      <c r="E4948" t="s">
        <v>46</v>
      </c>
      <c r="F4948" t="s">
        <v>113</v>
      </c>
      <c r="G4948">
        <v>99</v>
      </c>
      <c r="H4948">
        <v>422154</v>
      </c>
      <c r="I4948" t="s">
        <v>34</v>
      </c>
      <c r="J4948" s="1">
        <v>45072</v>
      </c>
      <c r="K4948">
        <v>1300</v>
      </c>
      <c r="L4948" t="s">
        <v>20035</v>
      </c>
      <c r="M4948" t="s">
        <v>1091</v>
      </c>
      <c r="N4948" t="s">
        <v>20036</v>
      </c>
      <c r="O4948">
        <v>9516702700</v>
      </c>
      <c r="P4948" t="s">
        <v>87</v>
      </c>
      <c r="Q4948">
        <v>19</v>
      </c>
      <c r="R4948" t="s">
        <v>40</v>
      </c>
      <c r="S4948" t="s">
        <v>41</v>
      </c>
      <c r="T4948">
        <v>34126</v>
      </c>
      <c r="U4948" s="1">
        <v>45303</v>
      </c>
      <c r="V4948" t="s">
        <v>111</v>
      </c>
      <c r="W4948">
        <v>326992</v>
      </c>
      <c r="X4948" t="s">
        <v>20037</v>
      </c>
      <c r="Y4948">
        <v>242</v>
      </c>
      <c r="Z4948">
        <v>795</v>
      </c>
      <c r="AA4948">
        <v>2</v>
      </c>
      <c r="AB4948">
        <v>636</v>
      </c>
    </row>
    <row r="4949" spans="1:28" x14ac:dyDescent="0.3">
      <c r="A4949" t="s">
        <v>28</v>
      </c>
      <c r="B4949" t="s">
        <v>29</v>
      </c>
      <c r="C4949" t="s">
        <v>91</v>
      </c>
      <c r="D4949" t="s">
        <v>227</v>
      </c>
      <c r="E4949" t="s">
        <v>56</v>
      </c>
      <c r="F4949" t="s">
        <v>83</v>
      </c>
      <c r="G4949">
        <v>26</v>
      </c>
      <c r="H4949">
        <v>414231</v>
      </c>
      <c r="I4949" t="s">
        <v>34</v>
      </c>
      <c r="J4949" s="1">
        <v>45195</v>
      </c>
      <c r="K4949">
        <v>950</v>
      </c>
      <c r="L4949" t="s">
        <v>20038</v>
      </c>
      <c r="M4949" t="s">
        <v>856</v>
      </c>
      <c r="N4949" t="s">
        <v>20039</v>
      </c>
      <c r="O4949" t="s">
        <v>20040</v>
      </c>
      <c r="P4949" t="s">
        <v>51</v>
      </c>
      <c r="Q4949">
        <v>14</v>
      </c>
      <c r="R4949" t="s">
        <v>40</v>
      </c>
      <c r="S4949" t="s">
        <v>41</v>
      </c>
      <c r="T4949">
        <v>87425</v>
      </c>
      <c r="U4949" s="1">
        <v>45584</v>
      </c>
      <c r="V4949" t="s">
        <v>155</v>
      </c>
      <c r="W4949">
        <v>376473</v>
      </c>
      <c r="X4949" t="s">
        <v>20041</v>
      </c>
      <c r="Y4949">
        <v>605</v>
      </c>
      <c r="Z4949">
        <v>577</v>
      </c>
      <c r="AA4949">
        <v>7</v>
      </c>
      <c r="AB4949" s="2" t="s">
        <v>20042</v>
      </c>
    </row>
    <row r="4950" spans="1:28" x14ac:dyDescent="0.3">
      <c r="A4950" t="s">
        <v>28</v>
      </c>
      <c r="B4950" t="s">
        <v>29</v>
      </c>
      <c r="C4950" t="s">
        <v>66</v>
      </c>
      <c r="D4950" t="s">
        <v>442</v>
      </c>
      <c r="E4950" t="s">
        <v>46</v>
      </c>
      <c r="F4950" t="s">
        <v>99</v>
      </c>
      <c r="G4950">
        <v>40</v>
      </c>
      <c r="H4950">
        <v>400209</v>
      </c>
      <c r="I4950" t="s">
        <v>34</v>
      </c>
      <c r="J4950" s="1">
        <v>44391</v>
      </c>
      <c r="K4950">
        <v>1100</v>
      </c>
      <c r="L4950" t="s">
        <v>20043</v>
      </c>
      <c r="M4950" t="s">
        <v>115</v>
      </c>
      <c r="N4950" t="s">
        <v>20044</v>
      </c>
      <c r="O4950" t="s">
        <v>20045</v>
      </c>
      <c r="P4950" t="s">
        <v>71</v>
      </c>
      <c r="Q4950">
        <v>5</v>
      </c>
      <c r="R4950" t="s">
        <v>40</v>
      </c>
      <c r="S4950" t="s">
        <v>79</v>
      </c>
      <c r="T4950">
        <v>34875</v>
      </c>
      <c r="U4950" s="1">
        <v>45420</v>
      </c>
      <c r="V4950" t="s">
        <v>140</v>
      </c>
      <c r="W4950">
        <v>882000</v>
      </c>
      <c r="X4950" t="s">
        <v>20046</v>
      </c>
      <c r="Y4950">
        <v>372</v>
      </c>
      <c r="Z4950">
        <v>545</v>
      </c>
      <c r="AA4950">
        <v>6</v>
      </c>
      <c r="AB4950">
        <v>1308</v>
      </c>
    </row>
    <row r="4951" spans="1:28" x14ac:dyDescent="0.3">
      <c r="A4951" t="s">
        <v>28</v>
      </c>
      <c r="B4951" t="s">
        <v>29</v>
      </c>
      <c r="C4951" t="s">
        <v>157</v>
      </c>
      <c r="D4951" t="s">
        <v>338</v>
      </c>
      <c r="E4951" t="s">
        <v>32</v>
      </c>
      <c r="F4951" t="s">
        <v>83</v>
      </c>
      <c r="G4951">
        <v>72</v>
      </c>
      <c r="H4951">
        <v>439498</v>
      </c>
      <c r="I4951" t="s">
        <v>34</v>
      </c>
      <c r="J4951" s="1">
        <v>44186</v>
      </c>
      <c r="K4951">
        <v>1000</v>
      </c>
      <c r="L4951" t="s">
        <v>8052</v>
      </c>
      <c r="M4951" t="s">
        <v>313</v>
      </c>
      <c r="N4951" t="s">
        <v>20047</v>
      </c>
      <c r="O4951" t="s">
        <v>20048</v>
      </c>
      <c r="P4951" t="s">
        <v>39</v>
      </c>
      <c r="Q4951">
        <v>11</v>
      </c>
      <c r="R4951" t="s">
        <v>40</v>
      </c>
      <c r="S4951" t="s">
        <v>63</v>
      </c>
      <c r="T4951">
        <v>22443</v>
      </c>
      <c r="U4951" s="1">
        <v>45480</v>
      </c>
      <c r="V4951" t="s">
        <v>126</v>
      </c>
      <c r="W4951">
        <v>411023</v>
      </c>
      <c r="X4951" t="s">
        <v>20049</v>
      </c>
      <c r="Y4951">
        <v>968</v>
      </c>
      <c r="Z4951">
        <v>2936</v>
      </c>
      <c r="AA4951">
        <v>6</v>
      </c>
      <c r="AB4951" s="2" t="s">
        <v>3164</v>
      </c>
    </row>
    <row r="4952" spans="1:28" x14ac:dyDescent="0.3">
      <c r="A4952" t="s">
        <v>28</v>
      </c>
      <c r="B4952" t="s">
        <v>29</v>
      </c>
      <c r="C4952" t="s">
        <v>193</v>
      </c>
      <c r="D4952" t="s">
        <v>227</v>
      </c>
      <c r="E4952" t="s">
        <v>32</v>
      </c>
      <c r="F4952" t="s">
        <v>150</v>
      </c>
      <c r="G4952">
        <v>95</v>
      </c>
      <c r="H4952">
        <v>433184</v>
      </c>
      <c r="I4952" t="s">
        <v>58</v>
      </c>
      <c r="J4952" s="1">
        <v>45067</v>
      </c>
      <c r="K4952">
        <v>800</v>
      </c>
      <c r="L4952" t="s">
        <v>20050</v>
      </c>
      <c r="M4952" t="s">
        <v>552</v>
      </c>
      <c r="N4952" t="s">
        <v>20051</v>
      </c>
      <c r="O4952" t="s">
        <v>20052</v>
      </c>
      <c r="P4952" t="s">
        <v>87</v>
      </c>
      <c r="Q4952">
        <v>3</v>
      </c>
      <c r="R4952" t="s">
        <v>40</v>
      </c>
      <c r="S4952" t="s">
        <v>41</v>
      </c>
      <c r="T4952">
        <v>84427</v>
      </c>
      <c r="U4952" s="1">
        <v>45476</v>
      </c>
      <c r="V4952" t="s">
        <v>126</v>
      </c>
      <c r="W4952">
        <v>541931</v>
      </c>
      <c r="X4952" t="s">
        <v>20053</v>
      </c>
      <c r="Y4952">
        <v>801</v>
      </c>
      <c r="Z4952">
        <v>2562</v>
      </c>
      <c r="AA4952">
        <v>1</v>
      </c>
      <c r="AB4952">
        <v>1024.8</v>
      </c>
    </row>
    <row r="4953" spans="1:28" x14ac:dyDescent="0.3">
      <c r="A4953" t="s">
        <v>28</v>
      </c>
      <c r="B4953" t="s">
        <v>29</v>
      </c>
      <c r="C4953" t="s">
        <v>193</v>
      </c>
      <c r="D4953" t="s">
        <v>237</v>
      </c>
      <c r="E4953" t="s">
        <v>56</v>
      </c>
      <c r="F4953" t="s">
        <v>106</v>
      </c>
      <c r="G4953">
        <v>36</v>
      </c>
      <c r="H4953">
        <v>417262</v>
      </c>
      <c r="I4953" t="s">
        <v>58</v>
      </c>
      <c r="J4953" s="1">
        <v>44431</v>
      </c>
      <c r="K4953">
        <v>1300</v>
      </c>
      <c r="L4953" t="s">
        <v>11500</v>
      </c>
      <c r="M4953" t="s">
        <v>1366</v>
      </c>
      <c r="N4953" t="s">
        <v>20054</v>
      </c>
      <c r="O4953" t="s">
        <v>20055</v>
      </c>
      <c r="P4953" t="s">
        <v>87</v>
      </c>
      <c r="Q4953">
        <v>6</v>
      </c>
      <c r="R4953" t="s">
        <v>88</v>
      </c>
      <c r="S4953" t="s">
        <v>79</v>
      </c>
      <c r="T4953">
        <v>27183</v>
      </c>
      <c r="U4953" s="1">
        <v>45347</v>
      </c>
      <c r="V4953" t="s">
        <v>119</v>
      </c>
      <c r="W4953">
        <v>532642</v>
      </c>
      <c r="X4953" t="s">
        <v>20056</v>
      </c>
      <c r="Y4953">
        <v>613</v>
      </c>
      <c r="Z4953">
        <v>2186</v>
      </c>
      <c r="AA4953">
        <v>8</v>
      </c>
      <c r="AB4953" s="2" t="s">
        <v>20057</v>
      </c>
    </row>
    <row r="4954" spans="1:28" x14ac:dyDescent="0.3">
      <c r="A4954" t="s">
        <v>28</v>
      </c>
      <c r="B4954" t="s">
        <v>29</v>
      </c>
      <c r="C4954" t="s">
        <v>30</v>
      </c>
      <c r="D4954" t="s">
        <v>411</v>
      </c>
      <c r="E4954" t="s">
        <v>46</v>
      </c>
      <c r="F4954" t="s">
        <v>175</v>
      </c>
      <c r="G4954">
        <v>4</v>
      </c>
      <c r="H4954">
        <v>427463</v>
      </c>
      <c r="I4954" t="s">
        <v>58</v>
      </c>
      <c r="J4954" s="1">
        <v>44208</v>
      </c>
      <c r="K4954">
        <v>1200</v>
      </c>
      <c r="L4954" t="s">
        <v>20058</v>
      </c>
      <c r="M4954" t="s">
        <v>1048</v>
      </c>
      <c r="N4954" t="s">
        <v>20059</v>
      </c>
      <c r="O4954" t="s">
        <v>20060</v>
      </c>
      <c r="P4954" t="s">
        <v>71</v>
      </c>
      <c r="Q4954">
        <v>13</v>
      </c>
      <c r="R4954" t="s">
        <v>40</v>
      </c>
      <c r="S4954" t="s">
        <v>79</v>
      </c>
      <c r="T4954">
        <v>48715</v>
      </c>
      <c r="U4954" s="1">
        <v>45476</v>
      </c>
      <c r="V4954" t="s">
        <v>126</v>
      </c>
      <c r="W4954">
        <v>405480</v>
      </c>
      <c r="X4954" t="s">
        <v>20061</v>
      </c>
      <c r="Y4954">
        <v>912</v>
      </c>
      <c r="Z4954">
        <v>1407</v>
      </c>
      <c r="AA4954">
        <v>8</v>
      </c>
      <c r="AB4954" s="2" t="s">
        <v>1793</v>
      </c>
    </row>
    <row r="4955" spans="1:28" x14ac:dyDescent="0.3">
      <c r="A4955" t="s">
        <v>28</v>
      </c>
      <c r="B4955" t="s">
        <v>29</v>
      </c>
      <c r="C4955" t="s">
        <v>193</v>
      </c>
      <c r="D4955" t="s">
        <v>349</v>
      </c>
      <c r="E4955" t="s">
        <v>56</v>
      </c>
      <c r="F4955" t="s">
        <v>83</v>
      </c>
      <c r="G4955">
        <v>89</v>
      </c>
      <c r="H4955">
        <v>419068</v>
      </c>
      <c r="I4955" t="s">
        <v>34</v>
      </c>
      <c r="J4955" s="1">
        <v>45309</v>
      </c>
      <c r="K4955">
        <v>1400</v>
      </c>
      <c r="L4955" t="s">
        <v>20062</v>
      </c>
      <c r="M4955" t="s">
        <v>308</v>
      </c>
      <c r="N4955" t="s">
        <v>20063</v>
      </c>
      <c r="O4955" t="s">
        <v>20064</v>
      </c>
      <c r="P4955" t="s">
        <v>39</v>
      </c>
      <c r="Q4955">
        <v>19</v>
      </c>
      <c r="R4955" t="s">
        <v>88</v>
      </c>
      <c r="S4955" t="s">
        <v>63</v>
      </c>
      <c r="T4955">
        <v>63392</v>
      </c>
      <c r="U4955" s="1">
        <v>45495</v>
      </c>
      <c r="V4955" t="s">
        <v>126</v>
      </c>
      <c r="W4955">
        <v>229357</v>
      </c>
      <c r="X4955" t="s">
        <v>20065</v>
      </c>
      <c r="Y4955">
        <v>575</v>
      </c>
      <c r="Z4955">
        <v>2863</v>
      </c>
      <c r="AA4955">
        <v>5</v>
      </c>
      <c r="AB4955">
        <v>5726</v>
      </c>
    </row>
    <row r="4956" spans="1:28" x14ac:dyDescent="0.3">
      <c r="A4956" t="s">
        <v>28</v>
      </c>
      <c r="B4956" t="s">
        <v>29</v>
      </c>
      <c r="C4956" t="s">
        <v>44</v>
      </c>
      <c r="D4956" t="s">
        <v>421</v>
      </c>
      <c r="E4956" t="s">
        <v>56</v>
      </c>
      <c r="F4956" t="s">
        <v>150</v>
      </c>
      <c r="G4956">
        <v>54</v>
      </c>
      <c r="H4956">
        <v>402809</v>
      </c>
      <c r="I4956" t="s">
        <v>58</v>
      </c>
      <c r="J4956" s="1">
        <v>43836</v>
      </c>
      <c r="K4956">
        <v>1300</v>
      </c>
      <c r="L4956" t="s">
        <v>20066</v>
      </c>
      <c r="M4956" t="s">
        <v>108</v>
      </c>
      <c r="N4956" t="s">
        <v>20067</v>
      </c>
      <c r="O4956" t="s">
        <v>20068</v>
      </c>
      <c r="P4956" t="s">
        <v>71</v>
      </c>
      <c r="Q4956">
        <v>8</v>
      </c>
      <c r="R4956" t="s">
        <v>88</v>
      </c>
      <c r="S4956" t="s">
        <v>79</v>
      </c>
      <c r="T4956">
        <v>12257</v>
      </c>
      <c r="U4956" s="1">
        <v>45298</v>
      </c>
      <c r="V4956" t="s">
        <v>111</v>
      </c>
      <c r="W4956">
        <v>864547</v>
      </c>
      <c r="X4956" t="s">
        <v>20069</v>
      </c>
      <c r="Y4956">
        <v>727</v>
      </c>
      <c r="Z4956">
        <v>2175</v>
      </c>
      <c r="AA4956">
        <v>8</v>
      </c>
      <c r="AB4956">
        <v>6960</v>
      </c>
    </row>
    <row r="4957" spans="1:28" x14ac:dyDescent="0.3">
      <c r="A4957" t="s">
        <v>28</v>
      </c>
      <c r="B4957" t="s">
        <v>29</v>
      </c>
      <c r="C4957" t="s">
        <v>30</v>
      </c>
      <c r="D4957" t="s">
        <v>220</v>
      </c>
      <c r="E4957" t="s">
        <v>32</v>
      </c>
      <c r="F4957" t="s">
        <v>113</v>
      </c>
      <c r="G4957">
        <v>51</v>
      </c>
      <c r="H4957">
        <v>407734</v>
      </c>
      <c r="I4957" t="s">
        <v>58</v>
      </c>
      <c r="J4957" s="1">
        <v>44431</v>
      </c>
      <c r="K4957">
        <v>950</v>
      </c>
      <c r="L4957" t="s">
        <v>20070</v>
      </c>
      <c r="M4957" t="s">
        <v>2124</v>
      </c>
      <c r="N4957" t="s">
        <v>20071</v>
      </c>
      <c r="O4957" t="s">
        <v>20072</v>
      </c>
      <c r="P4957" t="s">
        <v>71</v>
      </c>
      <c r="Q4957">
        <v>18</v>
      </c>
      <c r="R4957" t="s">
        <v>40</v>
      </c>
      <c r="S4957" t="s">
        <v>41</v>
      </c>
      <c r="T4957">
        <v>87363</v>
      </c>
      <c r="U4957" s="1">
        <v>45577</v>
      </c>
      <c r="V4957" t="s">
        <v>155</v>
      </c>
      <c r="W4957">
        <v>447571</v>
      </c>
      <c r="X4957" t="s">
        <v>20073</v>
      </c>
      <c r="Y4957">
        <v>505</v>
      </c>
      <c r="Z4957">
        <v>2654</v>
      </c>
      <c r="AA4957">
        <v>7</v>
      </c>
      <c r="AB4957" s="2" t="s">
        <v>7962</v>
      </c>
    </row>
    <row r="4958" spans="1:28" x14ac:dyDescent="0.3">
      <c r="A4958" t="s">
        <v>28</v>
      </c>
      <c r="B4958" t="s">
        <v>29</v>
      </c>
      <c r="C4958" t="s">
        <v>91</v>
      </c>
      <c r="D4958" t="s">
        <v>274</v>
      </c>
      <c r="E4958" t="s">
        <v>46</v>
      </c>
      <c r="F4958" t="s">
        <v>150</v>
      </c>
      <c r="G4958">
        <v>38</v>
      </c>
      <c r="H4958">
        <v>419681</v>
      </c>
      <c r="I4958" t="s">
        <v>34</v>
      </c>
      <c r="J4958" s="1">
        <v>44517</v>
      </c>
      <c r="K4958">
        <v>950</v>
      </c>
      <c r="L4958" t="s">
        <v>2241</v>
      </c>
      <c r="M4958" t="s">
        <v>1305</v>
      </c>
      <c r="N4958" t="s">
        <v>20074</v>
      </c>
      <c r="O4958" t="s">
        <v>20075</v>
      </c>
      <c r="P4958" t="s">
        <v>87</v>
      </c>
      <c r="Q4958">
        <v>19</v>
      </c>
      <c r="R4958" t="s">
        <v>88</v>
      </c>
      <c r="S4958" t="s">
        <v>118</v>
      </c>
      <c r="T4958">
        <v>31061</v>
      </c>
      <c r="U4958" s="1">
        <v>45516</v>
      </c>
      <c r="V4958" t="s">
        <v>64</v>
      </c>
      <c r="W4958">
        <v>180479</v>
      </c>
      <c r="X4958" t="s">
        <v>20076</v>
      </c>
      <c r="Y4958">
        <v>909</v>
      </c>
      <c r="Z4958">
        <v>973</v>
      </c>
      <c r="AA4958">
        <v>6</v>
      </c>
      <c r="AB4958" s="2" t="s">
        <v>15293</v>
      </c>
    </row>
    <row r="4959" spans="1:28" x14ac:dyDescent="0.3">
      <c r="A4959" t="s">
        <v>28</v>
      </c>
      <c r="B4959" t="s">
        <v>29</v>
      </c>
      <c r="C4959" t="s">
        <v>91</v>
      </c>
      <c r="D4959" t="s">
        <v>291</v>
      </c>
      <c r="E4959" t="s">
        <v>56</v>
      </c>
      <c r="F4959" t="s">
        <v>33</v>
      </c>
      <c r="G4959">
        <v>34</v>
      </c>
      <c r="H4959">
        <v>410577</v>
      </c>
      <c r="I4959" t="s">
        <v>34</v>
      </c>
      <c r="J4959" s="1">
        <v>45060</v>
      </c>
      <c r="K4959">
        <v>1300</v>
      </c>
      <c r="L4959" t="s">
        <v>20077</v>
      </c>
      <c r="M4959" t="s">
        <v>123</v>
      </c>
      <c r="N4959" t="s">
        <v>20078</v>
      </c>
      <c r="O4959" t="s">
        <v>20079</v>
      </c>
      <c r="P4959" t="s">
        <v>71</v>
      </c>
      <c r="Q4959">
        <v>6</v>
      </c>
      <c r="R4959" t="s">
        <v>40</v>
      </c>
      <c r="S4959" t="s">
        <v>63</v>
      </c>
      <c r="T4959">
        <v>37141</v>
      </c>
      <c r="U4959" s="1">
        <v>45411</v>
      </c>
      <c r="V4959" t="s">
        <v>80</v>
      </c>
      <c r="W4959">
        <v>267722</v>
      </c>
      <c r="X4959" t="s">
        <v>8316</v>
      </c>
      <c r="Y4959">
        <v>335</v>
      </c>
      <c r="Z4959">
        <v>650</v>
      </c>
      <c r="AA4959">
        <v>8</v>
      </c>
      <c r="AB4959">
        <v>2080</v>
      </c>
    </row>
    <row r="4960" spans="1:28" x14ac:dyDescent="0.3">
      <c r="A4960" t="s">
        <v>28</v>
      </c>
      <c r="B4960" t="s">
        <v>29</v>
      </c>
      <c r="C4960" t="s">
        <v>66</v>
      </c>
      <c r="D4960" t="s">
        <v>364</v>
      </c>
      <c r="E4960" t="s">
        <v>46</v>
      </c>
      <c r="F4960" t="s">
        <v>355</v>
      </c>
      <c r="G4960">
        <v>43</v>
      </c>
      <c r="H4960">
        <v>408388</v>
      </c>
      <c r="I4960" t="s">
        <v>34</v>
      </c>
      <c r="J4960" s="1">
        <v>45237</v>
      </c>
      <c r="K4960">
        <v>1200</v>
      </c>
      <c r="L4960" t="s">
        <v>20080</v>
      </c>
      <c r="M4960" t="s">
        <v>159</v>
      </c>
      <c r="N4960" t="s">
        <v>20081</v>
      </c>
      <c r="O4960" t="s">
        <v>20082</v>
      </c>
      <c r="P4960" t="s">
        <v>71</v>
      </c>
      <c r="Q4960">
        <v>4</v>
      </c>
      <c r="R4960" t="s">
        <v>40</v>
      </c>
      <c r="S4960" t="s">
        <v>63</v>
      </c>
      <c r="T4960">
        <v>16414</v>
      </c>
      <c r="U4960" s="1">
        <v>45396</v>
      </c>
      <c r="V4960" t="s">
        <v>80</v>
      </c>
      <c r="W4960">
        <v>572632</v>
      </c>
      <c r="X4960" t="s">
        <v>20083</v>
      </c>
      <c r="Y4960">
        <v>506</v>
      </c>
      <c r="Z4960">
        <v>1668</v>
      </c>
      <c r="AA4960">
        <v>7</v>
      </c>
      <c r="AB4960" s="2" t="s">
        <v>3069</v>
      </c>
    </row>
    <row r="4961" spans="1:28" x14ac:dyDescent="0.3">
      <c r="A4961" t="s">
        <v>28</v>
      </c>
      <c r="B4961" t="s">
        <v>29</v>
      </c>
      <c r="C4961" t="s">
        <v>91</v>
      </c>
      <c r="D4961" t="s">
        <v>55</v>
      </c>
      <c r="E4961" t="s">
        <v>46</v>
      </c>
      <c r="F4961" t="s">
        <v>135</v>
      </c>
      <c r="G4961">
        <v>70</v>
      </c>
      <c r="H4961">
        <v>432342</v>
      </c>
      <c r="I4961" t="s">
        <v>34</v>
      </c>
      <c r="J4961" s="1">
        <v>45325</v>
      </c>
      <c r="K4961">
        <v>1000</v>
      </c>
      <c r="L4961" t="s">
        <v>20084</v>
      </c>
      <c r="M4961" t="s">
        <v>654</v>
      </c>
      <c r="N4961" t="s">
        <v>20085</v>
      </c>
      <c r="O4961" t="s">
        <v>20086</v>
      </c>
      <c r="P4961" t="s">
        <v>51</v>
      </c>
      <c r="Q4961">
        <v>5</v>
      </c>
      <c r="R4961" t="s">
        <v>40</v>
      </c>
      <c r="S4961" t="s">
        <v>118</v>
      </c>
      <c r="T4961">
        <v>81832</v>
      </c>
      <c r="U4961" s="1">
        <v>45563</v>
      </c>
      <c r="V4961" t="s">
        <v>180</v>
      </c>
      <c r="W4961">
        <v>410500</v>
      </c>
      <c r="X4961" t="s">
        <v>20087</v>
      </c>
      <c r="Y4961">
        <v>390</v>
      </c>
      <c r="Z4961">
        <v>2184</v>
      </c>
      <c r="AA4961">
        <v>5</v>
      </c>
      <c r="AB4961">
        <v>4368</v>
      </c>
    </row>
    <row r="4962" spans="1:28" x14ac:dyDescent="0.3">
      <c r="A4962" t="s">
        <v>28</v>
      </c>
      <c r="B4962" t="s">
        <v>29</v>
      </c>
      <c r="C4962" t="s">
        <v>148</v>
      </c>
      <c r="D4962" t="s">
        <v>142</v>
      </c>
      <c r="E4962" t="s">
        <v>56</v>
      </c>
      <c r="F4962" t="s">
        <v>355</v>
      </c>
      <c r="G4962">
        <v>83</v>
      </c>
      <c r="H4962">
        <v>427328</v>
      </c>
      <c r="I4962" t="s">
        <v>58</v>
      </c>
      <c r="J4962" s="1">
        <v>44856</v>
      </c>
      <c r="K4962">
        <v>1400</v>
      </c>
      <c r="L4962" t="s">
        <v>20088</v>
      </c>
      <c r="M4962" t="s">
        <v>869</v>
      </c>
      <c r="N4962" t="s">
        <v>20089</v>
      </c>
      <c r="O4962" t="s">
        <v>20090</v>
      </c>
      <c r="P4962" t="s">
        <v>39</v>
      </c>
      <c r="Q4962">
        <v>18</v>
      </c>
      <c r="R4962" t="s">
        <v>40</v>
      </c>
      <c r="S4962" t="s">
        <v>63</v>
      </c>
      <c r="T4962">
        <v>56841</v>
      </c>
      <c r="U4962" s="1">
        <v>45364</v>
      </c>
      <c r="V4962" t="s">
        <v>72</v>
      </c>
      <c r="W4962">
        <v>445274</v>
      </c>
      <c r="X4962" t="s">
        <v>20091</v>
      </c>
      <c r="Y4962">
        <v>410</v>
      </c>
      <c r="Z4962">
        <v>2849</v>
      </c>
      <c r="AA4962">
        <v>1</v>
      </c>
      <c r="AB4962" s="2" t="s">
        <v>20092</v>
      </c>
    </row>
    <row r="4963" spans="1:28" x14ac:dyDescent="0.3">
      <c r="A4963" t="s">
        <v>28</v>
      </c>
      <c r="B4963" t="s">
        <v>29</v>
      </c>
      <c r="C4963" t="s">
        <v>157</v>
      </c>
      <c r="D4963" t="s">
        <v>611</v>
      </c>
      <c r="E4963" t="s">
        <v>46</v>
      </c>
      <c r="F4963" t="s">
        <v>135</v>
      </c>
      <c r="G4963">
        <v>13</v>
      </c>
      <c r="H4963">
        <v>428398</v>
      </c>
      <c r="I4963" t="s">
        <v>34</v>
      </c>
      <c r="J4963" s="1">
        <v>44134</v>
      </c>
      <c r="K4963">
        <v>800</v>
      </c>
      <c r="L4963" t="s">
        <v>20093</v>
      </c>
      <c r="M4963" t="s">
        <v>144</v>
      </c>
      <c r="N4963" t="s">
        <v>20094</v>
      </c>
      <c r="O4963" t="s">
        <v>20095</v>
      </c>
      <c r="P4963" t="s">
        <v>51</v>
      </c>
      <c r="Q4963">
        <v>10</v>
      </c>
      <c r="R4963" t="s">
        <v>88</v>
      </c>
      <c r="S4963" t="s">
        <v>41</v>
      </c>
      <c r="T4963">
        <v>71964</v>
      </c>
      <c r="U4963" s="1">
        <v>45551</v>
      </c>
      <c r="V4963" t="s">
        <v>180</v>
      </c>
      <c r="W4963">
        <v>702071</v>
      </c>
      <c r="X4963" t="s">
        <v>20096</v>
      </c>
      <c r="Y4963">
        <v>457</v>
      </c>
      <c r="Z4963">
        <v>2659</v>
      </c>
      <c r="AA4963">
        <v>7</v>
      </c>
      <c r="AB4963" s="2" t="s">
        <v>20097</v>
      </c>
    </row>
    <row r="4964" spans="1:28" x14ac:dyDescent="0.3">
      <c r="A4964" t="s">
        <v>28</v>
      </c>
      <c r="B4964" t="s">
        <v>29</v>
      </c>
      <c r="C4964" t="s">
        <v>157</v>
      </c>
      <c r="D4964" t="s">
        <v>134</v>
      </c>
      <c r="E4964" t="s">
        <v>46</v>
      </c>
      <c r="F4964" t="s">
        <v>83</v>
      </c>
      <c r="G4964">
        <v>25</v>
      </c>
      <c r="H4964">
        <v>434082</v>
      </c>
      <c r="I4964" t="s">
        <v>34</v>
      </c>
      <c r="J4964" s="1">
        <v>45304</v>
      </c>
      <c r="K4964">
        <v>800</v>
      </c>
      <c r="L4964" t="s">
        <v>20098</v>
      </c>
      <c r="M4964" t="s">
        <v>189</v>
      </c>
      <c r="N4964" t="s">
        <v>20099</v>
      </c>
      <c r="O4964" t="s">
        <v>20100</v>
      </c>
      <c r="P4964" t="s">
        <v>39</v>
      </c>
      <c r="Q4964">
        <v>7</v>
      </c>
      <c r="R4964" t="s">
        <v>88</v>
      </c>
      <c r="S4964" t="s">
        <v>79</v>
      </c>
      <c r="T4964">
        <v>35730</v>
      </c>
      <c r="U4964" s="1">
        <v>45440</v>
      </c>
      <c r="V4964" t="s">
        <v>140</v>
      </c>
      <c r="W4964">
        <v>993489</v>
      </c>
      <c r="X4964" t="s">
        <v>20101</v>
      </c>
      <c r="Y4964">
        <v>631</v>
      </c>
      <c r="Z4964">
        <v>1265</v>
      </c>
      <c r="AA4964">
        <v>2</v>
      </c>
      <c r="AB4964">
        <v>1012</v>
      </c>
    </row>
    <row r="4965" spans="1:28" x14ac:dyDescent="0.3">
      <c r="A4965" t="s">
        <v>28</v>
      </c>
      <c r="B4965" t="s">
        <v>29</v>
      </c>
      <c r="C4965" t="s">
        <v>66</v>
      </c>
      <c r="D4965" t="s">
        <v>616</v>
      </c>
      <c r="E4965" t="s">
        <v>46</v>
      </c>
      <c r="F4965" t="s">
        <v>355</v>
      </c>
      <c r="G4965">
        <v>79</v>
      </c>
      <c r="H4965">
        <v>430468</v>
      </c>
      <c r="I4965" t="s">
        <v>34</v>
      </c>
      <c r="J4965" s="1">
        <v>45056</v>
      </c>
      <c r="K4965">
        <v>1300</v>
      </c>
      <c r="L4965" t="s">
        <v>20102</v>
      </c>
      <c r="M4965" t="s">
        <v>308</v>
      </c>
      <c r="N4965" t="s">
        <v>20103</v>
      </c>
      <c r="O4965" t="s">
        <v>20104</v>
      </c>
      <c r="P4965" t="s">
        <v>51</v>
      </c>
      <c r="Q4965">
        <v>18</v>
      </c>
      <c r="R4965" t="s">
        <v>40</v>
      </c>
      <c r="S4965" t="s">
        <v>79</v>
      </c>
      <c r="T4965">
        <v>15187</v>
      </c>
      <c r="U4965" s="1">
        <v>45475</v>
      </c>
      <c r="V4965" t="s">
        <v>126</v>
      </c>
      <c r="W4965">
        <v>363375</v>
      </c>
      <c r="X4965" t="s">
        <v>20105</v>
      </c>
      <c r="Y4965">
        <v>645</v>
      </c>
      <c r="Z4965">
        <v>2365</v>
      </c>
      <c r="AA4965">
        <v>5</v>
      </c>
      <c r="AB4965">
        <v>4730</v>
      </c>
    </row>
    <row r="4966" spans="1:28" x14ac:dyDescent="0.3">
      <c r="A4966" t="s">
        <v>28</v>
      </c>
      <c r="B4966" t="s">
        <v>29</v>
      </c>
      <c r="C4966" t="s">
        <v>91</v>
      </c>
      <c r="D4966" t="s">
        <v>267</v>
      </c>
      <c r="E4966" t="s">
        <v>46</v>
      </c>
      <c r="F4966" t="s">
        <v>47</v>
      </c>
      <c r="G4966">
        <v>13</v>
      </c>
      <c r="H4966">
        <v>438300</v>
      </c>
      <c r="I4966" t="s">
        <v>34</v>
      </c>
      <c r="J4966" s="1">
        <v>44417</v>
      </c>
      <c r="K4966">
        <v>950</v>
      </c>
      <c r="L4966" t="s">
        <v>20106</v>
      </c>
      <c r="M4966" t="s">
        <v>736</v>
      </c>
      <c r="N4966" t="s">
        <v>20107</v>
      </c>
      <c r="O4966" t="s">
        <v>20108</v>
      </c>
      <c r="P4966" t="s">
        <v>71</v>
      </c>
      <c r="Q4966">
        <v>11</v>
      </c>
      <c r="R4966" t="s">
        <v>88</v>
      </c>
      <c r="S4966" t="s">
        <v>79</v>
      </c>
      <c r="T4966">
        <v>83482</v>
      </c>
      <c r="U4966" s="1">
        <v>45497</v>
      </c>
      <c r="V4966" t="s">
        <v>126</v>
      </c>
      <c r="W4966">
        <v>849038</v>
      </c>
      <c r="X4966" t="s">
        <v>13190</v>
      </c>
      <c r="Y4966">
        <v>262</v>
      </c>
      <c r="Z4966">
        <v>2716</v>
      </c>
      <c r="AA4966">
        <v>2</v>
      </c>
      <c r="AB4966">
        <v>2172.8000000000002</v>
      </c>
    </row>
    <row r="4967" spans="1:28" x14ac:dyDescent="0.3">
      <c r="A4967" t="s">
        <v>28</v>
      </c>
      <c r="B4967" t="s">
        <v>29</v>
      </c>
      <c r="C4967" t="s">
        <v>66</v>
      </c>
      <c r="D4967" t="s">
        <v>254</v>
      </c>
      <c r="E4967" t="s">
        <v>32</v>
      </c>
      <c r="F4967" t="s">
        <v>135</v>
      </c>
      <c r="G4967">
        <v>70</v>
      </c>
      <c r="H4967">
        <v>418375</v>
      </c>
      <c r="I4967" t="s">
        <v>34</v>
      </c>
      <c r="J4967" s="1">
        <v>44316</v>
      </c>
      <c r="K4967">
        <v>800</v>
      </c>
      <c r="L4967" t="s">
        <v>20109</v>
      </c>
      <c r="M4967" t="s">
        <v>670</v>
      </c>
      <c r="N4967" t="s">
        <v>20110</v>
      </c>
      <c r="O4967" t="s">
        <v>20111</v>
      </c>
      <c r="P4967" t="s">
        <v>39</v>
      </c>
      <c r="Q4967">
        <v>10</v>
      </c>
      <c r="R4967" t="s">
        <v>88</v>
      </c>
      <c r="S4967" t="s">
        <v>79</v>
      </c>
      <c r="T4967">
        <v>76400</v>
      </c>
      <c r="U4967" s="1">
        <v>45374</v>
      </c>
      <c r="V4967" t="s">
        <v>72</v>
      </c>
      <c r="W4967">
        <v>584399</v>
      </c>
      <c r="X4967" t="s">
        <v>20112</v>
      </c>
      <c r="Y4967">
        <v>835</v>
      </c>
      <c r="Z4967">
        <v>1044</v>
      </c>
      <c r="AA4967">
        <v>1</v>
      </c>
      <c r="AB4967">
        <v>417.6</v>
      </c>
    </row>
    <row r="4968" spans="1:28" x14ac:dyDescent="0.3">
      <c r="A4968" t="s">
        <v>28</v>
      </c>
      <c r="B4968" t="s">
        <v>29</v>
      </c>
      <c r="C4968" t="s">
        <v>148</v>
      </c>
      <c r="D4968" t="s">
        <v>149</v>
      </c>
      <c r="E4968" t="s">
        <v>32</v>
      </c>
      <c r="F4968" t="s">
        <v>150</v>
      </c>
      <c r="G4968">
        <v>76</v>
      </c>
      <c r="H4968">
        <v>420478</v>
      </c>
      <c r="I4968" t="s">
        <v>34</v>
      </c>
      <c r="J4968" s="1">
        <v>44061</v>
      </c>
      <c r="K4968">
        <v>1300</v>
      </c>
      <c r="L4968" t="s">
        <v>20113</v>
      </c>
      <c r="M4968" t="s">
        <v>200</v>
      </c>
      <c r="N4968" t="s">
        <v>20114</v>
      </c>
      <c r="O4968" t="s">
        <v>20115</v>
      </c>
      <c r="P4968" t="s">
        <v>51</v>
      </c>
      <c r="Q4968">
        <v>3</v>
      </c>
      <c r="R4968" t="s">
        <v>40</v>
      </c>
      <c r="S4968" t="s">
        <v>118</v>
      </c>
      <c r="T4968">
        <v>98537</v>
      </c>
      <c r="U4968" s="1">
        <v>45368</v>
      </c>
      <c r="V4968" t="s">
        <v>72</v>
      </c>
      <c r="W4968">
        <v>440574</v>
      </c>
      <c r="X4968" t="s">
        <v>2982</v>
      </c>
      <c r="Y4968">
        <v>304</v>
      </c>
      <c r="Z4968">
        <v>2039</v>
      </c>
      <c r="AA4968">
        <v>6</v>
      </c>
      <c r="AB4968">
        <v>4893.6000000000004</v>
      </c>
    </row>
    <row r="4969" spans="1:28" x14ac:dyDescent="0.3">
      <c r="A4969" t="s">
        <v>28</v>
      </c>
      <c r="B4969" t="s">
        <v>29</v>
      </c>
      <c r="C4969" t="s">
        <v>157</v>
      </c>
      <c r="D4969" t="s">
        <v>611</v>
      </c>
      <c r="E4969" t="s">
        <v>46</v>
      </c>
      <c r="F4969" t="s">
        <v>33</v>
      </c>
      <c r="G4969">
        <v>14</v>
      </c>
      <c r="H4969">
        <v>404798</v>
      </c>
      <c r="I4969" t="s">
        <v>58</v>
      </c>
      <c r="J4969" s="1">
        <v>44376</v>
      </c>
      <c r="K4969">
        <v>950</v>
      </c>
      <c r="L4969" t="s">
        <v>20116</v>
      </c>
      <c r="M4969" t="s">
        <v>417</v>
      </c>
      <c r="N4969" t="s">
        <v>20117</v>
      </c>
      <c r="O4969" t="s">
        <v>20118</v>
      </c>
      <c r="P4969" t="s">
        <v>87</v>
      </c>
      <c r="Q4969">
        <v>13</v>
      </c>
      <c r="R4969" t="s">
        <v>40</v>
      </c>
      <c r="S4969" t="s">
        <v>41</v>
      </c>
      <c r="T4969">
        <v>54763</v>
      </c>
      <c r="U4969" s="1">
        <v>45351</v>
      </c>
      <c r="V4969" t="s">
        <v>119</v>
      </c>
      <c r="W4969">
        <v>881655</v>
      </c>
      <c r="X4969" t="s">
        <v>20119</v>
      </c>
      <c r="Y4969">
        <v>293</v>
      </c>
      <c r="Z4969">
        <v>2120</v>
      </c>
      <c r="AA4969">
        <v>3</v>
      </c>
      <c r="AB4969">
        <v>2544</v>
      </c>
    </row>
    <row r="4970" spans="1:28" x14ac:dyDescent="0.3">
      <c r="A4970" t="s">
        <v>28</v>
      </c>
      <c r="B4970" t="s">
        <v>29</v>
      </c>
      <c r="C4970" t="s">
        <v>54</v>
      </c>
      <c r="D4970" t="s">
        <v>611</v>
      </c>
      <c r="E4970" t="s">
        <v>56</v>
      </c>
      <c r="F4970" t="s">
        <v>57</v>
      </c>
      <c r="G4970">
        <v>31</v>
      </c>
      <c r="H4970">
        <v>435763</v>
      </c>
      <c r="I4970" t="s">
        <v>58</v>
      </c>
      <c r="J4970" s="1">
        <v>44117</v>
      </c>
      <c r="K4970">
        <v>1000</v>
      </c>
      <c r="L4970" t="s">
        <v>20120</v>
      </c>
      <c r="M4970" t="s">
        <v>76</v>
      </c>
      <c r="N4970" t="s">
        <v>20121</v>
      </c>
      <c r="O4970" t="s">
        <v>20122</v>
      </c>
      <c r="P4970" t="s">
        <v>39</v>
      </c>
      <c r="Q4970">
        <v>10</v>
      </c>
      <c r="R4970" t="s">
        <v>40</v>
      </c>
      <c r="S4970" t="s">
        <v>118</v>
      </c>
      <c r="T4970">
        <v>25090</v>
      </c>
      <c r="U4970" s="1">
        <v>45349</v>
      </c>
      <c r="V4970" t="s">
        <v>119</v>
      </c>
      <c r="W4970">
        <v>433851</v>
      </c>
      <c r="X4970" t="s">
        <v>20123</v>
      </c>
      <c r="Y4970">
        <v>749</v>
      </c>
      <c r="Z4970">
        <v>2626</v>
      </c>
      <c r="AA4970">
        <v>8</v>
      </c>
      <c r="AB4970">
        <v>8403.2000000000007</v>
      </c>
    </row>
    <row r="4971" spans="1:28" x14ac:dyDescent="0.3">
      <c r="A4971" t="s">
        <v>28</v>
      </c>
      <c r="B4971" t="s">
        <v>29</v>
      </c>
      <c r="C4971" t="s">
        <v>91</v>
      </c>
      <c r="D4971" t="s">
        <v>511</v>
      </c>
      <c r="E4971" t="s">
        <v>46</v>
      </c>
      <c r="F4971" t="s">
        <v>355</v>
      </c>
      <c r="G4971">
        <v>10</v>
      </c>
      <c r="H4971">
        <v>400858</v>
      </c>
      <c r="I4971" t="s">
        <v>58</v>
      </c>
      <c r="J4971" s="1">
        <v>44265</v>
      </c>
      <c r="K4971">
        <v>800</v>
      </c>
      <c r="L4971" t="s">
        <v>20124</v>
      </c>
      <c r="M4971" t="s">
        <v>137</v>
      </c>
      <c r="N4971" t="s">
        <v>20125</v>
      </c>
      <c r="O4971" t="s">
        <v>20126</v>
      </c>
      <c r="P4971" t="s">
        <v>39</v>
      </c>
      <c r="Q4971">
        <v>5</v>
      </c>
      <c r="R4971" t="s">
        <v>88</v>
      </c>
      <c r="S4971" t="s">
        <v>79</v>
      </c>
      <c r="T4971">
        <v>18578</v>
      </c>
      <c r="U4971" s="1">
        <v>45354</v>
      </c>
      <c r="V4971" t="s">
        <v>72</v>
      </c>
      <c r="W4971">
        <v>197415</v>
      </c>
      <c r="X4971" t="s">
        <v>20127</v>
      </c>
      <c r="Y4971">
        <v>389</v>
      </c>
      <c r="Z4971">
        <v>1349</v>
      </c>
      <c r="AA4971">
        <v>2</v>
      </c>
      <c r="AB4971">
        <v>1079.2</v>
      </c>
    </row>
    <row r="4972" spans="1:28" x14ac:dyDescent="0.3">
      <c r="A4972" t="s">
        <v>28</v>
      </c>
      <c r="B4972" t="s">
        <v>29</v>
      </c>
      <c r="C4972" t="s">
        <v>30</v>
      </c>
      <c r="D4972" t="s">
        <v>31</v>
      </c>
      <c r="E4972" t="s">
        <v>46</v>
      </c>
      <c r="F4972" t="s">
        <v>33</v>
      </c>
      <c r="G4972">
        <v>51</v>
      </c>
      <c r="H4972">
        <v>438346</v>
      </c>
      <c r="I4972" t="s">
        <v>58</v>
      </c>
      <c r="J4972" s="1">
        <v>44021</v>
      </c>
      <c r="K4972">
        <v>1400</v>
      </c>
      <c r="L4972" t="s">
        <v>20128</v>
      </c>
      <c r="M4972" t="s">
        <v>216</v>
      </c>
      <c r="N4972" t="s">
        <v>20129</v>
      </c>
      <c r="O4972" t="s">
        <v>20130</v>
      </c>
      <c r="P4972" t="s">
        <v>71</v>
      </c>
      <c r="Q4972">
        <v>20</v>
      </c>
      <c r="R4972" t="s">
        <v>88</v>
      </c>
      <c r="S4972" t="s">
        <v>118</v>
      </c>
      <c r="T4972">
        <v>23227</v>
      </c>
      <c r="U4972" s="1">
        <v>45456</v>
      </c>
      <c r="V4972" t="s">
        <v>52</v>
      </c>
      <c r="W4972">
        <v>286199</v>
      </c>
      <c r="X4972" t="s">
        <v>20131</v>
      </c>
      <c r="Y4972">
        <v>258</v>
      </c>
      <c r="Z4972">
        <v>534</v>
      </c>
      <c r="AA4972">
        <v>7</v>
      </c>
      <c r="AB4972">
        <v>1495.2</v>
      </c>
    </row>
    <row r="4973" spans="1:28" x14ac:dyDescent="0.3">
      <c r="A4973" t="s">
        <v>28</v>
      </c>
      <c r="B4973" t="s">
        <v>29</v>
      </c>
      <c r="C4973" t="s">
        <v>44</v>
      </c>
      <c r="D4973" t="s">
        <v>317</v>
      </c>
      <c r="E4973" t="s">
        <v>32</v>
      </c>
      <c r="F4973" t="s">
        <v>113</v>
      </c>
      <c r="G4973">
        <v>32</v>
      </c>
      <c r="H4973">
        <v>426084</v>
      </c>
      <c r="I4973" t="s">
        <v>34</v>
      </c>
      <c r="J4973" s="1">
        <v>44835</v>
      </c>
      <c r="K4973">
        <v>800</v>
      </c>
      <c r="L4973" t="s">
        <v>4943</v>
      </c>
      <c r="M4973" t="s">
        <v>605</v>
      </c>
      <c r="N4973" t="s">
        <v>20132</v>
      </c>
      <c r="O4973" t="s">
        <v>20133</v>
      </c>
      <c r="P4973" t="s">
        <v>39</v>
      </c>
      <c r="Q4973">
        <v>13</v>
      </c>
      <c r="R4973" t="s">
        <v>40</v>
      </c>
      <c r="S4973" t="s">
        <v>41</v>
      </c>
      <c r="T4973">
        <v>31582</v>
      </c>
      <c r="U4973" s="1">
        <v>45499</v>
      </c>
      <c r="V4973" t="s">
        <v>126</v>
      </c>
      <c r="W4973">
        <v>415917</v>
      </c>
      <c r="X4973" t="s">
        <v>20134</v>
      </c>
      <c r="Y4973">
        <v>963</v>
      </c>
      <c r="Z4973">
        <v>1989</v>
      </c>
      <c r="AA4973">
        <v>8</v>
      </c>
      <c r="AB4973">
        <v>6364.8</v>
      </c>
    </row>
    <row r="4974" spans="1:28" x14ac:dyDescent="0.3">
      <c r="A4974" t="s">
        <v>28</v>
      </c>
      <c r="B4974" t="s">
        <v>29</v>
      </c>
      <c r="C4974" t="s">
        <v>66</v>
      </c>
      <c r="D4974" t="s">
        <v>237</v>
      </c>
      <c r="E4974" t="s">
        <v>32</v>
      </c>
      <c r="F4974" t="s">
        <v>175</v>
      </c>
      <c r="G4974">
        <v>68</v>
      </c>
      <c r="H4974">
        <v>426152</v>
      </c>
      <c r="I4974" t="s">
        <v>34</v>
      </c>
      <c r="J4974" s="1">
        <v>45460</v>
      </c>
      <c r="K4974">
        <v>950</v>
      </c>
      <c r="L4974" t="s">
        <v>20135</v>
      </c>
      <c r="M4974" t="s">
        <v>1118</v>
      </c>
      <c r="N4974" t="s">
        <v>20136</v>
      </c>
      <c r="O4974" t="s">
        <v>20137</v>
      </c>
      <c r="P4974" t="s">
        <v>87</v>
      </c>
      <c r="Q4974">
        <v>20</v>
      </c>
      <c r="R4974" t="s">
        <v>40</v>
      </c>
      <c r="S4974" t="s">
        <v>118</v>
      </c>
      <c r="T4974">
        <v>12764</v>
      </c>
      <c r="U4974" s="1">
        <v>45603</v>
      </c>
      <c r="V4974" t="s">
        <v>42</v>
      </c>
      <c r="W4974">
        <v>253783</v>
      </c>
      <c r="X4974" t="s">
        <v>20138</v>
      </c>
      <c r="Y4974">
        <v>382</v>
      </c>
      <c r="Z4974">
        <v>832</v>
      </c>
      <c r="AA4974">
        <v>5</v>
      </c>
      <c r="AB4974">
        <v>1664</v>
      </c>
    </row>
    <row r="4975" spans="1:28" x14ac:dyDescent="0.3">
      <c r="A4975" t="s">
        <v>28</v>
      </c>
      <c r="B4975" t="s">
        <v>29</v>
      </c>
      <c r="C4975" t="s">
        <v>30</v>
      </c>
      <c r="D4975" t="s">
        <v>55</v>
      </c>
      <c r="E4975" t="s">
        <v>32</v>
      </c>
      <c r="F4975" t="s">
        <v>47</v>
      </c>
      <c r="G4975">
        <v>78</v>
      </c>
      <c r="H4975">
        <v>428731</v>
      </c>
      <c r="I4975" t="s">
        <v>34</v>
      </c>
      <c r="J4975" s="1">
        <v>44250</v>
      </c>
      <c r="K4975">
        <v>1300</v>
      </c>
      <c r="L4975" t="s">
        <v>20139</v>
      </c>
      <c r="M4975" t="s">
        <v>137</v>
      </c>
      <c r="N4975" t="s">
        <v>20140</v>
      </c>
      <c r="O4975" t="s">
        <v>20141</v>
      </c>
      <c r="P4975" t="s">
        <v>71</v>
      </c>
      <c r="Q4975">
        <v>7</v>
      </c>
      <c r="R4975" t="s">
        <v>88</v>
      </c>
      <c r="S4975" t="s">
        <v>63</v>
      </c>
      <c r="T4975">
        <v>79995</v>
      </c>
      <c r="U4975" s="1">
        <v>45460</v>
      </c>
      <c r="V4975" t="s">
        <v>52</v>
      </c>
      <c r="W4975">
        <v>992314</v>
      </c>
      <c r="X4975" t="s">
        <v>2934</v>
      </c>
      <c r="Y4975">
        <v>874</v>
      </c>
      <c r="Z4975">
        <v>2534</v>
      </c>
      <c r="AA4975">
        <v>8</v>
      </c>
      <c r="AB4975">
        <v>8108.8</v>
      </c>
    </row>
    <row r="4976" spans="1:28" x14ac:dyDescent="0.3">
      <c r="A4976" t="s">
        <v>28</v>
      </c>
      <c r="B4976" t="s">
        <v>29</v>
      </c>
      <c r="C4976" t="s">
        <v>193</v>
      </c>
      <c r="D4976" t="s">
        <v>163</v>
      </c>
      <c r="E4976" t="s">
        <v>32</v>
      </c>
      <c r="F4976" t="s">
        <v>135</v>
      </c>
      <c r="G4976">
        <v>8</v>
      </c>
      <c r="H4976">
        <v>425479</v>
      </c>
      <c r="I4976" t="s">
        <v>58</v>
      </c>
      <c r="J4976" s="1">
        <v>44278</v>
      </c>
      <c r="K4976">
        <v>1300</v>
      </c>
      <c r="L4976" t="s">
        <v>20142</v>
      </c>
      <c r="M4976" t="s">
        <v>334</v>
      </c>
      <c r="N4976" t="s">
        <v>20143</v>
      </c>
      <c r="O4976" t="s">
        <v>20144</v>
      </c>
      <c r="P4976" t="s">
        <v>71</v>
      </c>
      <c r="Q4976">
        <v>9</v>
      </c>
      <c r="R4976" t="s">
        <v>88</v>
      </c>
      <c r="S4976" t="s">
        <v>41</v>
      </c>
      <c r="T4976">
        <v>26756</v>
      </c>
      <c r="U4976" s="1">
        <v>45549</v>
      </c>
      <c r="V4976" t="s">
        <v>180</v>
      </c>
      <c r="W4976">
        <v>343249</v>
      </c>
      <c r="X4976" t="s">
        <v>20145</v>
      </c>
      <c r="Y4976">
        <v>549</v>
      </c>
      <c r="Z4976">
        <v>2853</v>
      </c>
      <c r="AA4976">
        <v>7</v>
      </c>
      <c r="AB4976" s="2" t="s">
        <v>20146</v>
      </c>
    </row>
    <row r="4977" spans="1:28" x14ac:dyDescent="0.3">
      <c r="A4977" t="s">
        <v>28</v>
      </c>
      <c r="B4977" t="s">
        <v>29</v>
      </c>
      <c r="C4977" t="s">
        <v>66</v>
      </c>
      <c r="D4977" t="s">
        <v>349</v>
      </c>
      <c r="E4977" t="s">
        <v>56</v>
      </c>
      <c r="F4977" t="s">
        <v>135</v>
      </c>
      <c r="G4977">
        <v>1</v>
      </c>
      <c r="H4977">
        <v>400662</v>
      </c>
      <c r="I4977" t="s">
        <v>58</v>
      </c>
      <c r="J4977" s="1">
        <v>44571</v>
      </c>
      <c r="K4977">
        <v>1400</v>
      </c>
      <c r="L4977" t="s">
        <v>20147</v>
      </c>
      <c r="M4977" t="s">
        <v>818</v>
      </c>
      <c r="N4977" t="s">
        <v>20148</v>
      </c>
      <c r="O4977" t="s">
        <v>20149</v>
      </c>
      <c r="P4977" t="s">
        <v>71</v>
      </c>
      <c r="Q4977">
        <v>12</v>
      </c>
      <c r="R4977" t="s">
        <v>40</v>
      </c>
      <c r="S4977" t="s">
        <v>41</v>
      </c>
      <c r="T4977">
        <v>35737</v>
      </c>
      <c r="U4977" s="1">
        <v>45429</v>
      </c>
      <c r="V4977" t="s">
        <v>140</v>
      </c>
      <c r="W4977">
        <v>135105</v>
      </c>
      <c r="X4977" t="s">
        <v>20150</v>
      </c>
      <c r="Y4977">
        <v>812</v>
      </c>
      <c r="Z4977">
        <v>540</v>
      </c>
      <c r="AA4977">
        <v>5</v>
      </c>
      <c r="AB4977">
        <v>1080</v>
      </c>
    </row>
    <row r="4978" spans="1:28" x14ac:dyDescent="0.3">
      <c r="A4978" t="s">
        <v>28</v>
      </c>
      <c r="B4978" t="s">
        <v>29</v>
      </c>
      <c r="C4978" t="s">
        <v>193</v>
      </c>
      <c r="D4978" t="s">
        <v>142</v>
      </c>
      <c r="E4978" t="s">
        <v>32</v>
      </c>
      <c r="F4978" t="s">
        <v>175</v>
      </c>
      <c r="G4978">
        <v>64</v>
      </c>
      <c r="H4978">
        <v>403076</v>
      </c>
      <c r="I4978" t="s">
        <v>58</v>
      </c>
      <c r="J4978" s="1">
        <v>44811</v>
      </c>
      <c r="K4978">
        <v>1200</v>
      </c>
      <c r="L4978" t="s">
        <v>20151</v>
      </c>
      <c r="M4978" t="s">
        <v>1488</v>
      </c>
      <c r="N4978" t="s">
        <v>20152</v>
      </c>
      <c r="O4978" t="s">
        <v>20153</v>
      </c>
      <c r="P4978" t="s">
        <v>87</v>
      </c>
      <c r="Q4978">
        <v>11</v>
      </c>
      <c r="R4978" t="s">
        <v>40</v>
      </c>
      <c r="S4978" t="s">
        <v>41</v>
      </c>
      <c r="T4978">
        <v>34324</v>
      </c>
      <c r="U4978" s="1">
        <v>45622</v>
      </c>
      <c r="V4978" t="s">
        <v>42</v>
      </c>
      <c r="W4978">
        <v>604128</v>
      </c>
      <c r="X4978" t="s">
        <v>20154</v>
      </c>
      <c r="Y4978">
        <v>716</v>
      </c>
      <c r="Z4978">
        <v>1825</v>
      </c>
      <c r="AA4978">
        <v>3</v>
      </c>
      <c r="AB4978">
        <v>2190</v>
      </c>
    </row>
    <row r="4979" spans="1:28" x14ac:dyDescent="0.3">
      <c r="A4979" t="s">
        <v>28</v>
      </c>
      <c r="B4979" t="s">
        <v>29</v>
      </c>
      <c r="C4979" t="s">
        <v>44</v>
      </c>
      <c r="D4979" t="s">
        <v>364</v>
      </c>
      <c r="E4979" t="s">
        <v>56</v>
      </c>
      <c r="F4979" t="s">
        <v>355</v>
      </c>
      <c r="G4979">
        <v>58</v>
      </c>
      <c r="H4979">
        <v>412245</v>
      </c>
      <c r="I4979" t="s">
        <v>34</v>
      </c>
      <c r="J4979" s="1">
        <v>45394</v>
      </c>
      <c r="K4979">
        <v>800</v>
      </c>
      <c r="L4979" t="s">
        <v>20155</v>
      </c>
      <c r="M4979" t="s">
        <v>856</v>
      </c>
      <c r="N4979" t="s">
        <v>20156</v>
      </c>
      <c r="O4979" t="s">
        <v>20157</v>
      </c>
      <c r="P4979" t="s">
        <v>51</v>
      </c>
      <c r="Q4979">
        <v>10</v>
      </c>
      <c r="R4979" t="s">
        <v>40</v>
      </c>
      <c r="S4979" t="s">
        <v>63</v>
      </c>
      <c r="T4979">
        <v>34050</v>
      </c>
      <c r="U4979" s="1">
        <v>45476</v>
      </c>
      <c r="V4979" t="s">
        <v>126</v>
      </c>
      <c r="W4979">
        <v>802481</v>
      </c>
      <c r="X4979" t="s">
        <v>20158</v>
      </c>
      <c r="Y4979">
        <v>349</v>
      </c>
      <c r="Z4979">
        <v>1559</v>
      </c>
      <c r="AA4979">
        <v>2</v>
      </c>
      <c r="AB4979">
        <v>1247.2</v>
      </c>
    </row>
    <row r="4980" spans="1:28" x14ac:dyDescent="0.3">
      <c r="A4980" t="s">
        <v>28</v>
      </c>
      <c r="B4980" t="s">
        <v>29</v>
      </c>
      <c r="C4980" t="s">
        <v>30</v>
      </c>
      <c r="D4980" t="s">
        <v>291</v>
      </c>
      <c r="E4980" t="s">
        <v>46</v>
      </c>
      <c r="F4980" t="s">
        <v>355</v>
      </c>
      <c r="G4980">
        <v>41</v>
      </c>
      <c r="H4980">
        <v>424975</v>
      </c>
      <c r="I4980" t="s">
        <v>34</v>
      </c>
      <c r="J4980" s="1">
        <v>44053</v>
      </c>
      <c r="K4980">
        <v>950</v>
      </c>
      <c r="L4980" t="s">
        <v>20159</v>
      </c>
      <c r="M4980" t="s">
        <v>1305</v>
      </c>
      <c r="N4980" t="s">
        <v>20160</v>
      </c>
      <c r="O4980" t="s">
        <v>20161</v>
      </c>
      <c r="P4980" t="s">
        <v>87</v>
      </c>
      <c r="Q4980">
        <v>18</v>
      </c>
      <c r="R4980" t="s">
        <v>40</v>
      </c>
      <c r="S4980" t="s">
        <v>63</v>
      </c>
      <c r="T4980">
        <v>95954</v>
      </c>
      <c r="U4980" s="1">
        <v>45419</v>
      </c>
      <c r="V4980" t="s">
        <v>140</v>
      </c>
      <c r="W4980">
        <v>290294</v>
      </c>
      <c r="X4980" t="s">
        <v>20162</v>
      </c>
      <c r="Y4980">
        <v>826</v>
      </c>
      <c r="Z4980">
        <v>1161</v>
      </c>
      <c r="AA4980">
        <v>6</v>
      </c>
      <c r="AB4980">
        <v>2786.4</v>
      </c>
    </row>
    <row r="4981" spans="1:28" x14ac:dyDescent="0.3">
      <c r="A4981" t="s">
        <v>28</v>
      </c>
      <c r="B4981" t="s">
        <v>29</v>
      </c>
      <c r="C4981" t="s">
        <v>91</v>
      </c>
      <c r="D4981" t="s">
        <v>45</v>
      </c>
      <c r="E4981" t="s">
        <v>46</v>
      </c>
      <c r="F4981" t="s">
        <v>150</v>
      </c>
      <c r="G4981">
        <v>91</v>
      </c>
      <c r="H4981">
        <v>403793</v>
      </c>
      <c r="I4981" t="s">
        <v>58</v>
      </c>
      <c r="J4981" s="1">
        <v>44674</v>
      </c>
      <c r="K4981">
        <v>800</v>
      </c>
      <c r="L4981" t="s">
        <v>20163</v>
      </c>
      <c r="M4981" t="s">
        <v>250</v>
      </c>
      <c r="N4981" t="s">
        <v>20164</v>
      </c>
      <c r="O4981" t="s">
        <v>20165</v>
      </c>
      <c r="P4981" t="s">
        <v>39</v>
      </c>
      <c r="Q4981">
        <v>4</v>
      </c>
      <c r="R4981" t="s">
        <v>88</v>
      </c>
      <c r="S4981" t="s">
        <v>41</v>
      </c>
      <c r="T4981">
        <v>52693</v>
      </c>
      <c r="U4981" s="1">
        <v>45443</v>
      </c>
      <c r="V4981" t="s">
        <v>140</v>
      </c>
      <c r="W4981">
        <v>676877</v>
      </c>
      <c r="X4981" t="s">
        <v>20166</v>
      </c>
      <c r="Y4981">
        <v>572</v>
      </c>
      <c r="Z4981">
        <v>2898</v>
      </c>
      <c r="AA4981">
        <v>5</v>
      </c>
      <c r="AB4981">
        <v>5796</v>
      </c>
    </row>
    <row r="4982" spans="1:28" x14ac:dyDescent="0.3">
      <c r="A4982" t="s">
        <v>28</v>
      </c>
      <c r="B4982" t="s">
        <v>29</v>
      </c>
      <c r="C4982" t="s">
        <v>66</v>
      </c>
      <c r="D4982" t="s">
        <v>637</v>
      </c>
      <c r="E4982" t="s">
        <v>56</v>
      </c>
      <c r="F4982" t="s">
        <v>47</v>
      </c>
      <c r="G4982">
        <v>30</v>
      </c>
      <c r="H4982">
        <v>437220</v>
      </c>
      <c r="I4982" t="s">
        <v>58</v>
      </c>
      <c r="J4982" s="1">
        <v>44659</v>
      </c>
      <c r="K4982">
        <v>1400</v>
      </c>
      <c r="L4982" t="s">
        <v>20167</v>
      </c>
      <c r="M4982" t="s">
        <v>159</v>
      </c>
      <c r="N4982" t="s">
        <v>20168</v>
      </c>
      <c r="O4982" t="s">
        <v>20169</v>
      </c>
      <c r="P4982" t="s">
        <v>87</v>
      </c>
      <c r="Q4982">
        <v>9</v>
      </c>
      <c r="R4982" t="s">
        <v>88</v>
      </c>
      <c r="S4982" t="s">
        <v>79</v>
      </c>
      <c r="T4982">
        <v>26483</v>
      </c>
      <c r="U4982" s="1">
        <v>45418</v>
      </c>
      <c r="V4982" t="s">
        <v>140</v>
      </c>
      <c r="W4982">
        <v>906829</v>
      </c>
      <c r="X4982" t="s">
        <v>20170</v>
      </c>
      <c r="Y4982">
        <v>976</v>
      </c>
      <c r="Z4982">
        <v>2253</v>
      </c>
      <c r="AA4982">
        <v>7</v>
      </c>
      <c r="AB4982" s="2" t="s">
        <v>18490</v>
      </c>
    </row>
    <row r="4983" spans="1:28" x14ac:dyDescent="0.3">
      <c r="A4983" t="s">
        <v>28</v>
      </c>
      <c r="B4983" t="s">
        <v>29</v>
      </c>
      <c r="C4983" t="s">
        <v>193</v>
      </c>
      <c r="D4983" t="s">
        <v>98</v>
      </c>
      <c r="E4983" t="s">
        <v>32</v>
      </c>
      <c r="F4983" t="s">
        <v>57</v>
      </c>
      <c r="G4983">
        <v>50</v>
      </c>
      <c r="H4983">
        <v>407754</v>
      </c>
      <c r="I4983" t="s">
        <v>34</v>
      </c>
      <c r="J4983" s="1">
        <v>45028</v>
      </c>
      <c r="K4983">
        <v>1000</v>
      </c>
      <c r="L4983" t="s">
        <v>20171</v>
      </c>
      <c r="M4983" t="s">
        <v>239</v>
      </c>
      <c r="N4983" t="s">
        <v>20172</v>
      </c>
      <c r="O4983" t="s">
        <v>20173</v>
      </c>
      <c r="P4983" t="s">
        <v>39</v>
      </c>
      <c r="Q4983">
        <v>3</v>
      </c>
      <c r="R4983" t="s">
        <v>88</v>
      </c>
      <c r="S4983" t="s">
        <v>79</v>
      </c>
      <c r="T4983">
        <v>72489</v>
      </c>
      <c r="U4983" s="1">
        <v>45443</v>
      </c>
      <c r="V4983" t="s">
        <v>140</v>
      </c>
      <c r="W4983">
        <v>448324</v>
      </c>
      <c r="X4983" t="s">
        <v>20174</v>
      </c>
      <c r="Y4983">
        <v>516</v>
      </c>
      <c r="Z4983">
        <v>638</v>
      </c>
      <c r="AA4983">
        <v>7</v>
      </c>
      <c r="AB4983">
        <v>1786.4</v>
      </c>
    </row>
    <row r="4984" spans="1:28" x14ac:dyDescent="0.3">
      <c r="A4984" t="s">
        <v>28</v>
      </c>
      <c r="B4984" t="s">
        <v>29</v>
      </c>
      <c r="C4984" t="s">
        <v>91</v>
      </c>
      <c r="D4984" t="s">
        <v>616</v>
      </c>
      <c r="E4984" t="s">
        <v>46</v>
      </c>
      <c r="F4984" t="s">
        <v>99</v>
      </c>
      <c r="G4984">
        <v>30</v>
      </c>
      <c r="H4984">
        <v>419628</v>
      </c>
      <c r="I4984" t="s">
        <v>58</v>
      </c>
      <c r="J4984" s="1">
        <v>45411</v>
      </c>
      <c r="K4984">
        <v>1300</v>
      </c>
      <c r="L4984" t="s">
        <v>20175</v>
      </c>
      <c r="M4984" t="s">
        <v>596</v>
      </c>
      <c r="N4984" t="s">
        <v>20176</v>
      </c>
      <c r="O4984" t="s">
        <v>20177</v>
      </c>
      <c r="P4984" t="s">
        <v>87</v>
      </c>
      <c r="Q4984">
        <v>20</v>
      </c>
      <c r="R4984" t="s">
        <v>88</v>
      </c>
      <c r="S4984" t="s">
        <v>79</v>
      </c>
      <c r="T4984">
        <v>74987</v>
      </c>
      <c r="U4984" s="1">
        <v>45623</v>
      </c>
      <c r="V4984" t="s">
        <v>42</v>
      </c>
      <c r="W4984">
        <v>526538</v>
      </c>
      <c r="X4984" t="s">
        <v>20178</v>
      </c>
      <c r="Y4984">
        <v>952</v>
      </c>
      <c r="Z4984">
        <v>2941</v>
      </c>
      <c r="AA4984">
        <v>2</v>
      </c>
      <c r="AB4984">
        <v>2352.8000000000002</v>
      </c>
    </row>
    <row r="4985" spans="1:28" x14ac:dyDescent="0.3">
      <c r="A4985" t="s">
        <v>28</v>
      </c>
      <c r="B4985" t="s">
        <v>29</v>
      </c>
      <c r="C4985" t="s">
        <v>66</v>
      </c>
      <c r="D4985" t="s">
        <v>142</v>
      </c>
      <c r="E4985" t="s">
        <v>56</v>
      </c>
      <c r="F4985" t="s">
        <v>150</v>
      </c>
      <c r="G4985">
        <v>79</v>
      </c>
      <c r="H4985">
        <v>405039</v>
      </c>
      <c r="I4985" t="s">
        <v>34</v>
      </c>
      <c r="J4985" s="1">
        <v>44944</v>
      </c>
      <c r="K4985">
        <v>800</v>
      </c>
      <c r="L4985" t="s">
        <v>7564</v>
      </c>
      <c r="M4985" t="s">
        <v>345</v>
      </c>
      <c r="N4985" t="s">
        <v>20179</v>
      </c>
      <c r="O4985" t="s">
        <v>20180</v>
      </c>
      <c r="P4985" t="s">
        <v>87</v>
      </c>
      <c r="Q4985">
        <v>6</v>
      </c>
      <c r="R4985" t="s">
        <v>88</v>
      </c>
      <c r="S4985" t="s">
        <v>79</v>
      </c>
      <c r="T4985">
        <v>47186</v>
      </c>
      <c r="U4985" s="1">
        <v>45315</v>
      </c>
      <c r="V4985" t="s">
        <v>111</v>
      </c>
      <c r="W4985">
        <v>632863</v>
      </c>
      <c r="X4985" t="s">
        <v>11560</v>
      </c>
      <c r="Y4985">
        <v>684</v>
      </c>
      <c r="Z4985">
        <v>2912</v>
      </c>
      <c r="AA4985">
        <v>5</v>
      </c>
      <c r="AB4985">
        <v>5824</v>
      </c>
    </row>
    <row r="4986" spans="1:28" x14ac:dyDescent="0.3">
      <c r="A4986" t="s">
        <v>28</v>
      </c>
      <c r="B4986" t="s">
        <v>29</v>
      </c>
      <c r="C4986" t="s">
        <v>91</v>
      </c>
      <c r="D4986" t="s">
        <v>98</v>
      </c>
      <c r="E4986" t="s">
        <v>46</v>
      </c>
      <c r="F4986" t="s">
        <v>83</v>
      </c>
      <c r="G4986">
        <v>71</v>
      </c>
      <c r="H4986">
        <v>433724</v>
      </c>
      <c r="I4986" t="s">
        <v>58</v>
      </c>
      <c r="J4986" s="1">
        <v>45171</v>
      </c>
      <c r="K4986">
        <v>1400</v>
      </c>
      <c r="L4986" t="s">
        <v>11625</v>
      </c>
      <c r="M4986" t="s">
        <v>189</v>
      </c>
      <c r="N4986" t="s">
        <v>20181</v>
      </c>
      <c r="O4986" t="s">
        <v>20182</v>
      </c>
      <c r="P4986" t="s">
        <v>51</v>
      </c>
      <c r="Q4986">
        <v>19</v>
      </c>
      <c r="R4986" t="s">
        <v>40</v>
      </c>
      <c r="S4986" t="s">
        <v>79</v>
      </c>
      <c r="T4986">
        <v>74190</v>
      </c>
      <c r="U4986" s="1">
        <v>45362</v>
      </c>
      <c r="V4986" t="s">
        <v>72</v>
      </c>
      <c r="W4986">
        <v>338480</v>
      </c>
      <c r="X4986" t="s">
        <v>20183</v>
      </c>
      <c r="Y4986">
        <v>389</v>
      </c>
      <c r="Z4986">
        <v>1791</v>
      </c>
      <c r="AA4986">
        <v>5</v>
      </c>
      <c r="AB4986">
        <v>3582</v>
      </c>
    </row>
    <row r="4987" spans="1:28" x14ac:dyDescent="0.3">
      <c r="A4987" t="s">
        <v>28</v>
      </c>
      <c r="B4987" t="s">
        <v>29</v>
      </c>
      <c r="C4987" t="s">
        <v>193</v>
      </c>
      <c r="D4987" t="s">
        <v>442</v>
      </c>
      <c r="E4987" t="s">
        <v>46</v>
      </c>
      <c r="F4987" t="s">
        <v>83</v>
      </c>
      <c r="G4987">
        <v>42</v>
      </c>
      <c r="H4987">
        <v>406902</v>
      </c>
      <c r="I4987" t="s">
        <v>58</v>
      </c>
      <c r="J4987" s="1">
        <v>44628</v>
      </c>
      <c r="K4987">
        <v>800</v>
      </c>
      <c r="L4987" t="s">
        <v>20184</v>
      </c>
      <c r="M4987" t="s">
        <v>482</v>
      </c>
      <c r="N4987" t="s">
        <v>20185</v>
      </c>
      <c r="O4987" t="s">
        <v>20186</v>
      </c>
      <c r="P4987" t="s">
        <v>87</v>
      </c>
      <c r="Q4987">
        <v>11</v>
      </c>
      <c r="R4987" t="s">
        <v>40</v>
      </c>
      <c r="S4987" t="s">
        <v>63</v>
      </c>
      <c r="T4987">
        <v>62102</v>
      </c>
      <c r="U4987" s="1">
        <v>45525</v>
      </c>
      <c r="V4987" t="s">
        <v>64</v>
      </c>
      <c r="W4987">
        <v>977750</v>
      </c>
      <c r="X4987" t="s">
        <v>20187</v>
      </c>
      <c r="Y4987">
        <v>250</v>
      </c>
      <c r="Z4987">
        <v>2515</v>
      </c>
      <c r="AA4987">
        <v>1</v>
      </c>
      <c r="AB4987">
        <v>1006</v>
      </c>
    </row>
    <row r="4988" spans="1:28" x14ac:dyDescent="0.3">
      <c r="A4988" t="s">
        <v>28</v>
      </c>
      <c r="B4988" t="s">
        <v>29</v>
      </c>
      <c r="C4988" t="s">
        <v>30</v>
      </c>
      <c r="D4988" t="s">
        <v>261</v>
      </c>
      <c r="E4988" t="s">
        <v>56</v>
      </c>
      <c r="F4988" t="s">
        <v>113</v>
      </c>
      <c r="G4988">
        <v>86</v>
      </c>
      <c r="H4988">
        <v>436706</v>
      </c>
      <c r="I4988" t="s">
        <v>34</v>
      </c>
      <c r="J4988" s="1">
        <v>44807</v>
      </c>
      <c r="K4988">
        <v>1100</v>
      </c>
      <c r="L4988" t="s">
        <v>20188</v>
      </c>
      <c r="M4988" t="s">
        <v>177</v>
      </c>
      <c r="N4988" t="s">
        <v>20189</v>
      </c>
      <c r="O4988">
        <v>1753783037</v>
      </c>
      <c r="P4988" t="s">
        <v>87</v>
      </c>
      <c r="Q4988">
        <v>15</v>
      </c>
      <c r="R4988" t="s">
        <v>88</v>
      </c>
      <c r="S4988" t="s">
        <v>79</v>
      </c>
      <c r="T4988">
        <v>87545</v>
      </c>
      <c r="U4988" s="1">
        <v>45343</v>
      </c>
      <c r="V4988" t="s">
        <v>119</v>
      </c>
      <c r="W4988">
        <v>418578</v>
      </c>
      <c r="X4988" t="s">
        <v>4598</v>
      </c>
      <c r="Y4988">
        <v>806</v>
      </c>
      <c r="Z4988">
        <v>2246</v>
      </c>
      <c r="AA4988">
        <v>6</v>
      </c>
      <c r="AB4988" s="2" t="s">
        <v>20190</v>
      </c>
    </row>
    <row r="4989" spans="1:28" x14ac:dyDescent="0.3">
      <c r="A4989" t="s">
        <v>28</v>
      </c>
      <c r="B4989" t="s">
        <v>29</v>
      </c>
      <c r="C4989" t="s">
        <v>148</v>
      </c>
      <c r="D4989" t="s">
        <v>637</v>
      </c>
      <c r="E4989" t="s">
        <v>46</v>
      </c>
      <c r="F4989" t="s">
        <v>106</v>
      </c>
      <c r="G4989">
        <v>66</v>
      </c>
      <c r="H4989">
        <v>432001</v>
      </c>
      <c r="I4989" t="s">
        <v>58</v>
      </c>
      <c r="J4989" s="1">
        <v>45018</v>
      </c>
      <c r="K4989">
        <v>950</v>
      </c>
      <c r="L4989" t="s">
        <v>20191</v>
      </c>
      <c r="M4989" t="s">
        <v>434</v>
      </c>
      <c r="N4989" t="s">
        <v>20192</v>
      </c>
      <c r="O4989" t="s">
        <v>20193</v>
      </c>
      <c r="P4989" t="s">
        <v>87</v>
      </c>
      <c r="Q4989">
        <v>10</v>
      </c>
      <c r="R4989" t="s">
        <v>40</v>
      </c>
      <c r="S4989" t="s">
        <v>118</v>
      </c>
      <c r="T4989">
        <v>27965</v>
      </c>
      <c r="U4989" s="1">
        <v>45414</v>
      </c>
      <c r="V4989" t="s">
        <v>140</v>
      </c>
      <c r="W4989">
        <v>838729</v>
      </c>
      <c r="X4989" t="s">
        <v>20194</v>
      </c>
      <c r="Y4989">
        <v>299</v>
      </c>
      <c r="Z4989">
        <v>2463</v>
      </c>
      <c r="AA4989">
        <v>1</v>
      </c>
      <c r="AB4989">
        <v>985.2</v>
      </c>
    </row>
    <row r="4990" spans="1:28" x14ac:dyDescent="0.3">
      <c r="A4990" t="s">
        <v>28</v>
      </c>
      <c r="B4990" t="s">
        <v>29</v>
      </c>
      <c r="C4990" t="s">
        <v>91</v>
      </c>
      <c r="D4990" t="s">
        <v>616</v>
      </c>
      <c r="E4990" t="s">
        <v>46</v>
      </c>
      <c r="F4990" t="s">
        <v>113</v>
      </c>
      <c r="G4990">
        <v>84</v>
      </c>
      <c r="H4990">
        <v>400646</v>
      </c>
      <c r="I4990" t="s">
        <v>58</v>
      </c>
      <c r="J4990" s="1">
        <v>45457</v>
      </c>
      <c r="K4990">
        <v>1300</v>
      </c>
      <c r="L4990" t="s">
        <v>20195</v>
      </c>
      <c r="M4990" t="s">
        <v>568</v>
      </c>
      <c r="N4990" t="s">
        <v>20196</v>
      </c>
      <c r="O4990">
        <v>5053728967</v>
      </c>
      <c r="P4990" t="s">
        <v>71</v>
      </c>
      <c r="Q4990">
        <v>3</v>
      </c>
      <c r="R4990" t="s">
        <v>88</v>
      </c>
      <c r="S4990" t="s">
        <v>118</v>
      </c>
      <c r="T4990">
        <v>76271</v>
      </c>
      <c r="U4990" s="1">
        <v>45396</v>
      </c>
      <c r="V4990" t="s">
        <v>80</v>
      </c>
      <c r="W4990">
        <v>474934</v>
      </c>
      <c r="X4990" t="s">
        <v>20197</v>
      </c>
      <c r="Y4990">
        <v>972</v>
      </c>
      <c r="Z4990">
        <v>2935</v>
      </c>
      <c r="AA4990">
        <v>1</v>
      </c>
      <c r="AB4990">
        <v>1174</v>
      </c>
    </row>
    <row r="4991" spans="1:28" x14ac:dyDescent="0.3">
      <c r="A4991" t="s">
        <v>28</v>
      </c>
      <c r="B4991" t="s">
        <v>29</v>
      </c>
      <c r="C4991" t="s">
        <v>157</v>
      </c>
      <c r="D4991" t="s">
        <v>611</v>
      </c>
      <c r="E4991" t="s">
        <v>32</v>
      </c>
      <c r="F4991" t="s">
        <v>33</v>
      </c>
      <c r="G4991">
        <v>32</v>
      </c>
      <c r="H4991">
        <v>436997</v>
      </c>
      <c r="I4991" t="s">
        <v>34</v>
      </c>
      <c r="J4991" s="1">
        <v>44376</v>
      </c>
      <c r="K4991">
        <v>1300</v>
      </c>
      <c r="L4991" t="s">
        <v>20198</v>
      </c>
      <c r="M4991" t="s">
        <v>552</v>
      </c>
      <c r="N4991" t="s">
        <v>20199</v>
      </c>
      <c r="O4991" t="s">
        <v>20200</v>
      </c>
      <c r="P4991" t="s">
        <v>87</v>
      </c>
      <c r="Q4991">
        <v>18</v>
      </c>
      <c r="R4991" t="s">
        <v>88</v>
      </c>
      <c r="S4991" t="s">
        <v>63</v>
      </c>
      <c r="T4991">
        <v>32238</v>
      </c>
      <c r="U4991" s="1">
        <v>45298</v>
      </c>
      <c r="V4991" t="s">
        <v>111</v>
      </c>
      <c r="W4991">
        <v>387466</v>
      </c>
      <c r="X4991" t="s">
        <v>20201</v>
      </c>
      <c r="Y4991">
        <v>951</v>
      </c>
      <c r="Z4991">
        <v>1291</v>
      </c>
      <c r="AA4991">
        <v>1</v>
      </c>
      <c r="AB4991">
        <v>516.4</v>
      </c>
    </row>
    <row r="4992" spans="1:28" x14ac:dyDescent="0.3">
      <c r="A4992" t="s">
        <v>28</v>
      </c>
      <c r="B4992" t="s">
        <v>29</v>
      </c>
      <c r="C4992" t="s">
        <v>91</v>
      </c>
      <c r="D4992" t="s">
        <v>182</v>
      </c>
      <c r="E4992" t="s">
        <v>46</v>
      </c>
      <c r="F4992" t="s">
        <v>99</v>
      </c>
      <c r="G4992">
        <v>6</v>
      </c>
      <c r="H4992">
        <v>410694</v>
      </c>
      <c r="I4992" t="s">
        <v>58</v>
      </c>
      <c r="J4992" s="1">
        <v>45031</v>
      </c>
      <c r="K4992">
        <v>1000</v>
      </c>
      <c r="L4992" t="s">
        <v>20202</v>
      </c>
      <c r="M4992" t="s">
        <v>1017</v>
      </c>
      <c r="N4992" t="s">
        <v>20203</v>
      </c>
      <c r="O4992" t="s">
        <v>20204</v>
      </c>
      <c r="P4992" t="s">
        <v>71</v>
      </c>
      <c r="Q4992">
        <v>17</v>
      </c>
      <c r="R4992" t="s">
        <v>40</v>
      </c>
      <c r="S4992" t="s">
        <v>118</v>
      </c>
      <c r="T4992">
        <v>33521</v>
      </c>
      <c r="U4992" s="1">
        <v>45621</v>
      </c>
      <c r="V4992" t="s">
        <v>42</v>
      </c>
      <c r="W4992">
        <v>189419</v>
      </c>
      <c r="X4992" t="s">
        <v>20205</v>
      </c>
      <c r="Y4992">
        <v>513</v>
      </c>
      <c r="Z4992">
        <v>1111</v>
      </c>
      <c r="AA4992">
        <v>8</v>
      </c>
      <c r="AB4992" s="2" t="s">
        <v>20206</v>
      </c>
    </row>
    <row r="4993" spans="1:28" x14ac:dyDescent="0.3">
      <c r="A4993" t="s">
        <v>28</v>
      </c>
      <c r="B4993" t="s">
        <v>29</v>
      </c>
      <c r="C4993" t="s">
        <v>44</v>
      </c>
      <c r="D4993" t="s">
        <v>142</v>
      </c>
      <c r="E4993" t="s">
        <v>46</v>
      </c>
      <c r="F4993" t="s">
        <v>33</v>
      </c>
      <c r="G4993">
        <v>92</v>
      </c>
      <c r="H4993">
        <v>418197</v>
      </c>
      <c r="I4993" t="s">
        <v>34</v>
      </c>
      <c r="J4993" s="1">
        <v>45452</v>
      </c>
      <c r="K4993">
        <v>1200</v>
      </c>
      <c r="L4993" t="s">
        <v>9146</v>
      </c>
      <c r="M4993" t="s">
        <v>1072</v>
      </c>
      <c r="N4993" t="s">
        <v>20207</v>
      </c>
      <c r="O4993" t="s">
        <v>20208</v>
      </c>
      <c r="P4993" t="s">
        <v>39</v>
      </c>
      <c r="Q4993">
        <v>5</v>
      </c>
      <c r="R4993" t="s">
        <v>40</v>
      </c>
      <c r="S4993" t="s">
        <v>79</v>
      </c>
      <c r="T4993">
        <v>39918</v>
      </c>
      <c r="U4993" s="1">
        <v>45333</v>
      </c>
      <c r="V4993" t="s">
        <v>119</v>
      </c>
      <c r="W4993">
        <v>817844</v>
      </c>
      <c r="X4993" t="s">
        <v>20209</v>
      </c>
      <c r="Y4993">
        <v>640</v>
      </c>
      <c r="Z4993">
        <v>2467</v>
      </c>
      <c r="AA4993">
        <v>3</v>
      </c>
      <c r="AB4993">
        <v>2960.4</v>
      </c>
    </row>
    <row r="4994" spans="1:28" x14ac:dyDescent="0.3">
      <c r="A4994" t="s">
        <v>28</v>
      </c>
      <c r="B4994" t="s">
        <v>29</v>
      </c>
      <c r="C4994" t="s">
        <v>66</v>
      </c>
      <c r="D4994" t="s">
        <v>237</v>
      </c>
      <c r="E4994" t="s">
        <v>32</v>
      </c>
      <c r="F4994" t="s">
        <v>355</v>
      </c>
      <c r="G4994">
        <v>96</v>
      </c>
      <c r="H4994">
        <v>436900</v>
      </c>
      <c r="I4994" t="s">
        <v>58</v>
      </c>
      <c r="J4994" s="1">
        <v>44916</v>
      </c>
      <c r="K4994">
        <v>800</v>
      </c>
      <c r="L4994" t="s">
        <v>20210</v>
      </c>
      <c r="M4994" t="s">
        <v>239</v>
      </c>
      <c r="N4994" t="s">
        <v>20211</v>
      </c>
      <c r="O4994" t="s">
        <v>20212</v>
      </c>
      <c r="P4994" t="s">
        <v>39</v>
      </c>
      <c r="Q4994">
        <v>8</v>
      </c>
      <c r="R4994" t="s">
        <v>40</v>
      </c>
      <c r="S4994" t="s">
        <v>79</v>
      </c>
      <c r="T4994">
        <v>63262</v>
      </c>
      <c r="U4994" s="1">
        <v>45524</v>
      </c>
      <c r="V4994" t="s">
        <v>64</v>
      </c>
      <c r="W4994">
        <v>396022</v>
      </c>
      <c r="X4994" t="s">
        <v>6330</v>
      </c>
      <c r="Y4994">
        <v>848</v>
      </c>
      <c r="Z4994">
        <v>825</v>
      </c>
      <c r="AA4994">
        <v>7</v>
      </c>
      <c r="AB4994">
        <v>2310</v>
      </c>
    </row>
    <row r="4995" spans="1:28" x14ac:dyDescent="0.3">
      <c r="A4995" t="s">
        <v>28</v>
      </c>
      <c r="B4995" t="s">
        <v>29</v>
      </c>
      <c r="C4995" t="s">
        <v>66</v>
      </c>
      <c r="D4995" t="s">
        <v>364</v>
      </c>
      <c r="E4995" t="s">
        <v>46</v>
      </c>
      <c r="F4995" t="s">
        <v>175</v>
      </c>
      <c r="G4995">
        <v>90</v>
      </c>
      <c r="H4995">
        <v>418889</v>
      </c>
      <c r="I4995" t="s">
        <v>58</v>
      </c>
      <c r="J4995" s="1">
        <v>45408</v>
      </c>
      <c r="K4995">
        <v>1100</v>
      </c>
      <c r="L4995" t="s">
        <v>20213</v>
      </c>
      <c r="M4995" t="s">
        <v>596</v>
      </c>
      <c r="N4995" t="s">
        <v>20214</v>
      </c>
      <c r="O4995" t="s">
        <v>20215</v>
      </c>
      <c r="P4995" t="s">
        <v>71</v>
      </c>
      <c r="Q4995">
        <v>16</v>
      </c>
      <c r="R4995" t="s">
        <v>88</v>
      </c>
      <c r="S4995" t="s">
        <v>79</v>
      </c>
      <c r="T4995">
        <v>40473</v>
      </c>
      <c r="U4995" s="1">
        <v>45400</v>
      </c>
      <c r="V4995" t="s">
        <v>80</v>
      </c>
      <c r="W4995">
        <v>436448</v>
      </c>
      <c r="X4995" t="s">
        <v>20216</v>
      </c>
      <c r="Y4995">
        <v>928</v>
      </c>
      <c r="Z4995">
        <v>2235</v>
      </c>
      <c r="AA4995">
        <v>6</v>
      </c>
      <c r="AB4995">
        <v>5364</v>
      </c>
    </row>
    <row r="4996" spans="1:28" x14ac:dyDescent="0.3">
      <c r="A4996" t="s">
        <v>28</v>
      </c>
      <c r="B4996" t="s">
        <v>29</v>
      </c>
      <c r="C4996" t="s">
        <v>54</v>
      </c>
      <c r="D4996" t="s">
        <v>182</v>
      </c>
      <c r="E4996" t="s">
        <v>46</v>
      </c>
      <c r="F4996" t="s">
        <v>113</v>
      </c>
      <c r="G4996">
        <v>9</v>
      </c>
      <c r="H4996">
        <v>424350</v>
      </c>
      <c r="I4996" t="s">
        <v>34</v>
      </c>
      <c r="J4996" s="1">
        <v>44830</v>
      </c>
      <c r="K4996">
        <v>1000</v>
      </c>
      <c r="L4996" t="s">
        <v>20217</v>
      </c>
      <c r="M4996" t="s">
        <v>417</v>
      </c>
      <c r="N4996" t="s">
        <v>20218</v>
      </c>
      <c r="O4996" t="s">
        <v>20219</v>
      </c>
      <c r="P4996" t="s">
        <v>87</v>
      </c>
      <c r="Q4996">
        <v>9</v>
      </c>
      <c r="R4996" t="s">
        <v>40</v>
      </c>
      <c r="S4996" t="s">
        <v>79</v>
      </c>
      <c r="T4996">
        <v>77557</v>
      </c>
      <c r="U4996" s="1">
        <v>45488</v>
      </c>
      <c r="V4996" t="s">
        <v>126</v>
      </c>
      <c r="W4996">
        <v>302561</v>
      </c>
      <c r="X4996" t="s">
        <v>20220</v>
      </c>
      <c r="Y4996">
        <v>669</v>
      </c>
      <c r="Z4996">
        <v>1564</v>
      </c>
      <c r="AA4996">
        <v>6</v>
      </c>
      <c r="AB4996" s="2" t="s">
        <v>20221</v>
      </c>
    </row>
    <row r="4997" spans="1:28" x14ac:dyDescent="0.3">
      <c r="A4997" t="s">
        <v>28</v>
      </c>
      <c r="B4997" t="s">
        <v>29</v>
      </c>
      <c r="C4997" t="s">
        <v>54</v>
      </c>
      <c r="D4997" t="s">
        <v>524</v>
      </c>
      <c r="E4997" t="s">
        <v>32</v>
      </c>
      <c r="F4997" t="s">
        <v>33</v>
      </c>
      <c r="G4997">
        <v>16</v>
      </c>
      <c r="H4997">
        <v>414187</v>
      </c>
      <c r="I4997" t="s">
        <v>34</v>
      </c>
      <c r="J4997" s="1">
        <v>45342</v>
      </c>
      <c r="K4997">
        <v>1000</v>
      </c>
      <c r="L4997" t="s">
        <v>20222</v>
      </c>
      <c r="M4997" t="s">
        <v>1244</v>
      </c>
      <c r="N4997" t="s">
        <v>20223</v>
      </c>
      <c r="O4997" t="s">
        <v>20224</v>
      </c>
      <c r="P4997" t="s">
        <v>71</v>
      </c>
      <c r="Q4997">
        <v>7</v>
      </c>
      <c r="R4997" t="s">
        <v>40</v>
      </c>
      <c r="S4997" t="s">
        <v>118</v>
      </c>
      <c r="T4997">
        <v>71253</v>
      </c>
      <c r="U4997" s="1">
        <v>45597</v>
      </c>
      <c r="V4997" t="s">
        <v>42</v>
      </c>
      <c r="W4997">
        <v>350493</v>
      </c>
      <c r="X4997" t="s">
        <v>20225</v>
      </c>
      <c r="Y4997">
        <v>646</v>
      </c>
      <c r="Z4997">
        <v>2801</v>
      </c>
      <c r="AA4997">
        <v>1</v>
      </c>
      <c r="AB4997">
        <v>1120.4000000000001</v>
      </c>
    </row>
    <row r="4998" spans="1:28" x14ac:dyDescent="0.3">
      <c r="A4998" t="s">
        <v>28</v>
      </c>
      <c r="B4998" t="s">
        <v>29</v>
      </c>
      <c r="C4998" t="s">
        <v>193</v>
      </c>
      <c r="D4998" t="s">
        <v>267</v>
      </c>
      <c r="E4998" t="s">
        <v>46</v>
      </c>
      <c r="F4998" t="s">
        <v>150</v>
      </c>
      <c r="G4998">
        <v>41</v>
      </c>
      <c r="H4998">
        <v>436774</v>
      </c>
      <c r="I4998" t="s">
        <v>58</v>
      </c>
      <c r="J4998" s="1">
        <v>44087</v>
      </c>
      <c r="K4998">
        <v>1200</v>
      </c>
      <c r="L4998" t="s">
        <v>20226</v>
      </c>
      <c r="M4998" t="s">
        <v>487</v>
      </c>
      <c r="N4998" t="s">
        <v>20227</v>
      </c>
      <c r="O4998" t="s">
        <v>20228</v>
      </c>
      <c r="P4998" t="s">
        <v>39</v>
      </c>
      <c r="Q4998">
        <v>9</v>
      </c>
      <c r="R4998" t="s">
        <v>88</v>
      </c>
      <c r="S4998" t="s">
        <v>118</v>
      </c>
      <c r="T4998">
        <v>77139</v>
      </c>
      <c r="U4998" s="1">
        <v>45530</v>
      </c>
      <c r="V4998" t="s">
        <v>64</v>
      </c>
      <c r="W4998">
        <v>580196</v>
      </c>
      <c r="X4998" t="s">
        <v>20229</v>
      </c>
      <c r="Y4998">
        <v>642</v>
      </c>
      <c r="Z4998">
        <v>2143</v>
      </c>
      <c r="AA4998">
        <v>1</v>
      </c>
      <c r="AB4998">
        <v>857.2</v>
      </c>
    </row>
    <row r="4999" spans="1:28" x14ac:dyDescent="0.3">
      <c r="A4999" t="s">
        <v>28</v>
      </c>
      <c r="B4999" t="s">
        <v>29</v>
      </c>
      <c r="C4999" t="s">
        <v>157</v>
      </c>
      <c r="D4999" t="s">
        <v>546</v>
      </c>
      <c r="E4999" t="s">
        <v>46</v>
      </c>
      <c r="F4999" t="s">
        <v>47</v>
      </c>
      <c r="G4999">
        <v>85</v>
      </c>
      <c r="H4999">
        <v>412738</v>
      </c>
      <c r="I4999" t="s">
        <v>58</v>
      </c>
      <c r="J4999" s="1">
        <v>44562</v>
      </c>
      <c r="K4999">
        <v>1300</v>
      </c>
      <c r="L4999" t="s">
        <v>20230</v>
      </c>
      <c r="M4999" t="s">
        <v>1253</v>
      </c>
      <c r="N4999" t="s">
        <v>20231</v>
      </c>
      <c r="O4999">
        <f>1-716-374-3378</f>
        <v>-4467</v>
      </c>
      <c r="P4999" t="s">
        <v>51</v>
      </c>
      <c r="Q4999">
        <v>13</v>
      </c>
      <c r="R4999" t="s">
        <v>88</v>
      </c>
      <c r="S4999" t="s">
        <v>63</v>
      </c>
      <c r="T4999">
        <v>24332</v>
      </c>
      <c r="U4999" s="1">
        <v>45398</v>
      </c>
      <c r="V4999" t="s">
        <v>80</v>
      </c>
      <c r="W4999">
        <v>854368</v>
      </c>
      <c r="X4999" t="s">
        <v>20232</v>
      </c>
      <c r="Y4999">
        <v>411</v>
      </c>
      <c r="Z4999">
        <v>2866</v>
      </c>
      <c r="AA4999">
        <v>2</v>
      </c>
      <c r="AB4999">
        <v>2292.8000000000002</v>
      </c>
    </row>
    <row r="5000" spans="1:28" x14ac:dyDescent="0.3">
      <c r="A5000" t="s">
        <v>28</v>
      </c>
      <c r="B5000" t="s">
        <v>29</v>
      </c>
      <c r="C5000" t="s">
        <v>30</v>
      </c>
      <c r="D5000" t="s">
        <v>546</v>
      </c>
      <c r="E5000" t="s">
        <v>56</v>
      </c>
      <c r="F5000" t="s">
        <v>57</v>
      </c>
      <c r="G5000">
        <v>19</v>
      </c>
      <c r="H5000">
        <v>410488</v>
      </c>
      <c r="I5000" t="s">
        <v>34</v>
      </c>
      <c r="J5000" s="1">
        <v>44759</v>
      </c>
      <c r="K5000">
        <v>1400</v>
      </c>
      <c r="L5000" t="s">
        <v>20233</v>
      </c>
      <c r="M5000" t="s">
        <v>1291</v>
      </c>
      <c r="N5000" t="s">
        <v>20234</v>
      </c>
      <c r="O5000" t="s">
        <v>20235</v>
      </c>
      <c r="P5000" t="s">
        <v>87</v>
      </c>
      <c r="Q5000">
        <v>15</v>
      </c>
      <c r="R5000" t="s">
        <v>88</v>
      </c>
      <c r="S5000" t="s">
        <v>41</v>
      </c>
      <c r="T5000">
        <v>46453</v>
      </c>
      <c r="U5000" s="1">
        <v>45308</v>
      </c>
      <c r="V5000" t="s">
        <v>111</v>
      </c>
      <c r="W5000">
        <v>291741</v>
      </c>
      <c r="X5000" t="s">
        <v>20236</v>
      </c>
      <c r="Y5000">
        <v>968</v>
      </c>
      <c r="Z5000">
        <v>2128</v>
      </c>
      <c r="AA5000">
        <v>4</v>
      </c>
      <c r="AB5000">
        <v>3404.8</v>
      </c>
    </row>
    <row r="5001" spans="1:28" x14ac:dyDescent="0.3">
      <c r="A5001" t="s">
        <v>28</v>
      </c>
      <c r="B5001" t="s">
        <v>29</v>
      </c>
      <c r="C5001" t="s">
        <v>54</v>
      </c>
      <c r="D5001" t="s">
        <v>31</v>
      </c>
      <c r="E5001" t="s">
        <v>56</v>
      </c>
      <c r="F5001" t="s">
        <v>47</v>
      </c>
      <c r="G5001">
        <v>32</v>
      </c>
      <c r="H5001">
        <v>406167</v>
      </c>
      <c r="I5001" t="s">
        <v>34</v>
      </c>
      <c r="J5001" s="1">
        <v>44861</v>
      </c>
      <c r="K5001">
        <v>1400</v>
      </c>
      <c r="L5001" t="s">
        <v>20237</v>
      </c>
      <c r="M5001" t="s">
        <v>417</v>
      </c>
      <c r="N5001" t="s">
        <v>20238</v>
      </c>
      <c r="O5001" t="s">
        <v>20239</v>
      </c>
      <c r="P5001" t="s">
        <v>87</v>
      </c>
      <c r="Q5001">
        <v>8</v>
      </c>
      <c r="R5001" t="s">
        <v>40</v>
      </c>
      <c r="S5001" t="s">
        <v>118</v>
      </c>
      <c r="T5001">
        <v>56672</v>
      </c>
      <c r="U5001" s="1">
        <v>45508</v>
      </c>
      <c r="V5001" t="s">
        <v>64</v>
      </c>
      <c r="W5001">
        <v>837120</v>
      </c>
      <c r="X5001" t="s">
        <v>4268</v>
      </c>
      <c r="Y5001">
        <v>585</v>
      </c>
      <c r="Z5001">
        <v>1801</v>
      </c>
      <c r="AA5001">
        <v>8</v>
      </c>
      <c r="AB5001" s="2" t="s">
        <v>20240</v>
      </c>
    </row>
    <row r="5002" spans="1:28" x14ac:dyDescent="0.3">
      <c r="A5002" t="s">
        <v>28</v>
      </c>
      <c r="B5002" t="s">
        <v>29</v>
      </c>
      <c r="C5002" t="s">
        <v>66</v>
      </c>
      <c r="D5002" t="s">
        <v>92</v>
      </c>
      <c r="E5002" t="s">
        <v>32</v>
      </c>
      <c r="F5002" t="s">
        <v>135</v>
      </c>
      <c r="G5002">
        <v>43</v>
      </c>
      <c r="H5002">
        <v>412578</v>
      </c>
      <c r="I5002" t="s">
        <v>58</v>
      </c>
      <c r="J5002" s="1">
        <v>44747</v>
      </c>
      <c r="K5002">
        <v>950</v>
      </c>
      <c r="L5002" t="s">
        <v>20241</v>
      </c>
      <c r="M5002" t="s">
        <v>953</v>
      </c>
      <c r="N5002" t="s">
        <v>20242</v>
      </c>
      <c r="O5002" t="s">
        <v>20243</v>
      </c>
      <c r="P5002" t="s">
        <v>51</v>
      </c>
      <c r="Q5002">
        <v>20</v>
      </c>
      <c r="R5002" t="s">
        <v>40</v>
      </c>
      <c r="S5002" t="s">
        <v>41</v>
      </c>
      <c r="T5002">
        <v>51966</v>
      </c>
      <c r="U5002" s="1">
        <v>45498</v>
      </c>
      <c r="V5002" t="s">
        <v>126</v>
      </c>
      <c r="W5002">
        <v>833052</v>
      </c>
      <c r="X5002" t="s">
        <v>20244</v>
      </c>
      <c r="Y5002">
        <v>286</v>
      </c>
      <c r="Z5002">
        <v>2287</v>
      </c>
      <c r="AA5002">
        <v>1</v>
      </c>
      <c r="AB5002" s="2" t="s">
        <v>20245</v>
      </c>
    </row>
    <row r="5003" spans="1:28" x14ac:dyDescent="0.3">
      <c r="A5003" t="s">
        <v>28</v>
      </c>
      <c r="B5003" t="s">
        <v>29</v>
      </c>
      <c r="C5003" t="s">
        <v>54</v>
      </c>
      <c r="D5003" t="s">
        <v>134</v>
      </c>
      <c r="E5003" t="s">
        <v>56</v>
      </c>
      <c r="F5003" t="s">
        <v>33</v>
      </c>
      <c r="G5003">
        <v>32</v>
      </c>
      <c r="H5003">
        <v>411110</v>
      </c>
      <c r="I5003" t="s">
        <v>58</v>
      </c>
      <c r="J5003" s="1">
        <v>44340</v>
      </c>
      <c r="K5003">
        <v>1000</v>
      </c>
      <c r="L5003" t="s">
        <v>20246</v>
      </c>
      <c r="M5003" t="s">
        <v>313</v>
      </c>
      <c r="N5003" t="s">
        <v>20247</v>
      </c>
      <c r="O5003" t="s">
        <v>20248</v>
      </c>
      <c r="P5003" t="s">
        <v>39</v>
      </c>
      <c r="Q5003">
        <v>20</v>
      </c>
      <c r="R5003" t="s">
        <v>88</v>
      </c>
      <c r="S5003" t="s">
        <v>41</v>
      </c>
      <c r="T5003">
        <v>28139</v>
      </c>
      <c r="U5003" s="1">
        <v>45429</v>
      </c>
      <c r="V5003" t="s">
        <v>140</v>
      </c>
      <c r="W5003">
        <v>583173</v>
      </c>
      <c r="X5003" t="s">
        <v>20249</v>
      </c>
      <c r="Y5003">
        <v>330</v>
      </c>
      <c r="Z5003">
        <v>2277</v>
      </c>
      <c r="AA5003">
        <v>8</v>
      </c>
      <c r="AB5003" s="2" t="s">
        <v>16800</v>
      </c>
    </row>
    <row r="5004" spans="1:28" x14ac:dyDescent="0.3">
      <c r="A5004" t="s">
        <v>28</v>
      </c>
      <c r="B5004" t="s">
        <v>29</v>
      </c>
      <c r="C5004" t="s">
        <v>157</v>
      </c>
      <c r="D5004" t="s">
        <v>134</v>
      </c>
      <c r="E5004" t="s">
        <v>32</v>
      </c>
      <c r="F5004" t="s">
        <v>83</v>
      </c>
      <c r="G5004">
        <v>47</v>
      </c>
      <c r="H5004">
        <v>413723</v>
      </c>
      <c r="I5004" t="s">
        <v>58</v>
      </c>
      <c r="J5004" s="1">
        <v>44886</v>
      </c>
      <c r="K5004">
        <v>950</v>
      </c>
      <c r="L5004" t="s">
        <v>20250</v>
      </c>
      <c r="M5004" t="s">
        <v>256</v>
      </c>
      <c r="N5004" t="s">
        <v>20251</v>
      </c>
      <c r="O5004" t="s">
        <v>20252</v>
      </c>
      <c r="P5004" t="s">
        <v>39</v>
      </c>
      <c r="Q5004">
        <v>12</v>
      </c>
      <c r="R5004" t="s">
        <v>40</v>
      </c>
      <c r="S5004" t="s">
        <v>118</v>
      </c>
      <c r="T5004">
        <v>41764</v>
      </c>
      <c r="U5004" s="1">
        <v>45481</v>
      </c>
      <c r="V5004" t="s">
        <v>126</v>
      </c>
      <c r="W5004">
        <v>868485</v>
      </c>
      <c r="X5004" t="s">
        <v>20020</v>
      </c>
      <c r="Y5004">
        <v>912</v>
      </c>
      <c r="Z5004">
        <v>1318</v>
      </c>
      <c r="AA5004">
        <v>6</v>
      </c>
      <c r="AB5004" s="2" t="s">
        <v>20253</v>
      </c>
    </row>
    <row r="5005" spans="1:28" x14ac:dyDescent="0.3">
      <c r="A5005" t="s">
        <v>28</v>
      </c>
      <c r="B5005" t="s">
        <v>29</v>
      </c>
      <c r="C5005" t="s">
        <v>193</v>
      </c>
      <c r="D5005" t="s">
        <v>421</v>
      </c>
      <c r="E5005" t="s">
        <v>32</v>
      </c>
      <c r="F5005" t="s">
        <v>33</v>
      </c>
      <c r="G5005">
        <v>39</v>
      </c>
      <c r="H5005">
        <v>406686</v>
      </c>
      <c r="I5005" t="s">
        <v>58</v>
      </c>
      <c r="J5005" s="1">
        <v>43855</v>
      </c>
      <c r="K5005">
        <v>800</v>
      </c>
      <c r="L5005" t="s">
        <v>20254</v>
      </c>
      <c r="M5005" t="s">
        <v>1147</v>
      </c>
      <c r="N5005" t="s">
        <v>20255</v>
      </c>
      <c r="O5005" t="s">
        <v>20256</v>
      </c>
      <c r="P5005" t="s">
        <v>71</v>
      </c>
      <c r="Q5005">
        <v>12</v>
      </c>
      <c r="R5005" t="s">
        <v>88</v>
      </c>
      <c r="S5005" t="s">
        <v>79</v>
      </c>
      <c r="T5005">
        <v>55719</v>
      </c>
      <c r="U5005" s="1">
        <v>45581</v>
      </c>
      <c r="V5005" t="s">
        <v>155</v>
      </c>
      <c r="W5005">
        <v>242046</v>
      </c>
      <c r="X5005" t="s">
        <v>20257</v>
      </c>
      <c r="Y5005">
        <v>888</v>
      </c>
      <c r="Z5005">
        <v>1748</v>
      </c>
      <c r="AA5005">
        <v>7</v>
      </c>
      <c r="AB5005" s="2" t="s">
        <v>20258</v>
      </c>
    </row>
    <row r="5006" spans="1:28" x14ac:dyDescent="0.3">
      <c r="A5006" t="s">
        <v>28</v>
      </c>
      <c r="B5006" t="s">
        <v>29</v>
      </c>
      <c r="C5006" t="s">
        <v>193</v>
      </c>
      <c r="D5006" t="s">
        <v>227</v>
      </c>
      <c r="E5006" t="s">
        <v>56</v>
      </c>
      <c r="F5006" t="s">
        <v>99</v>
      </c>
      <c r="G5006">
        <v>100</v>
      </c>
      <c r="H5006">
        <v>418256</v>
      </c>
      <c r="I5006" t="s">
        <v>34</v>
      </c>
      <c r="J5006" s="1">
        <v>43877</v>
      </c>
      <c r="K5006">
        <v>1200</v>
      </c>
      <c r="L5006" t="s">
        <v>20259</v>
      </c>
      <c r="M5006" t="s">
        <v>482</v>
      </c>
      <c r="N5006" t="s">
        <v>20260</v>
      </c>
      <c r="O5006" t="s">
        <v>20261</v>
      </c>
      <c r="P5006" t="s">
        <v>87</v>
      </c>
      <c r="Q5006">
        <v>18</v>
      </c>
      <c r="R5006" t="s">
        <v>40</v>
      </c>
      <c r="S5006" t="s">
        <v>41</v>
      </c>
      <c r="T5006">
        <v>85580</v>
      </c>
      <c r="U5006" s="1">
        <v>45296</v>
      </c>
      <c r="V5006" t="s">
        <v>111</v>
      </c>
      <c r="W5006">
        <v>879401</v>
      </c>
      <c r="X5006" t="s">
        <v>20262</v>
      </c>
      <c r="Y5006">
        <v>742</v>
      </c>
      <c r="Z5006">
        <v>549</v>
      </c>
      <c r="AA5006">
        <v>1</v>
      </c>
      <c r="AB5006" s="2" t="s">
        <v>19851</v>
      </c>
    </row>
    <row r="5007" spans="1:28" x14ac:dyDescent="0.3">
      <c r="A5007" t="s">
        <v>28</v>
      </c>
      <c r="B5007" t="s">
        <v>29</v>
      </c>
      <c r="C5007" t="s">
        <v>30</v>
      </c>
      <c r="D5007" t="s">
        <v>291</v>
      </c>
      <c r="E5007" t="s">
        <v>32</v>
      </c>
      <c r="F5007" t="s">
        <v>33</v>
      </c>
      <c r="G5007">
        <v>94</v>
      </c>
      <c r="H5007">
        <v>418006</v>
      </c>
      <c r="I5007" t="s">
        <v>34</v>
      </c>
      <c r="J5007" s="1">
        <v>45077</v>
      </c>
      <c r="K5007">
        <v>1400</v>
      </c>
      <c r="L5007" t="s">
        <v>20263</v>
      </c>
      <c r="M5007" t="s">
        <v>129</v>
      </c>
      <c r="N5007" t="s">
        <v>20264</v>
      </c>
      <c r="O5007" t="s">
        <v>20265</v>
      </c>
      <c r="P5007" t="s">
        <v>39</v>
      </c>
      <c r="Q5007">
        <v>7</v>
      </c>
      <c r="R5007" t="s">
        <v>40</v>
      </c>
      <c r="S5007" t="s">
        <v>41</v>
      </c>
      <c r="T5007">
        <v>10211</v>
      </c>
      <c r="U5007" s="1">
        <v>45490</v>
      </c>
      <c r="V5007" t="s">
        <v>126</v>
      </c>
      <c r="W5007">
        <v>664600</v>
      </c>
      <c r="X5007" t="s">
        <v>918</v>
      </c>
      <c r="Y5007">
        <v>421</v>
      </c>
      <c r="Z5007">
        <v>2127</v>
      </c>
      <c r="AA5007">
        <v>4</v>
      </c>
      <c r="AB5007" s="2" t="s">
        <v>9464</v>
      </c>
    </row>
    <row r="5008" spans="1:28" x14ac:dyDescent="0.3">
      <c r="A5008" t="s">
        <v>28</v>
      </c>
      <c r="B5008" t="s">
        <v>29</v>
      </c>
      <c r="C5008" t="s">
        <v>66</v>
      </c>
      <c r="D5008" t="s">
        <v>611</v>
      </c>
      <c r="E5008" t="s">
        <v>56</v>
      </c>
      <c r="F5008" t="s">
        <v>150</v>
      </c>
      <c r="G5008">
        <v>94</v>
      </c>
      <c r="H5008">
        <v>426464</v>
      </c>
      <c r="I5008" t="s">
        <v>58</v>
      </c>
      <c r="J5008" s="1">
        <v>44768</v>
      </c>
      <c r="K5008">
        <v>1300</v>
      </c>
      <c r="L5008" t="s">
        <v>20266</v>
      </c>
      <c r="M5008" t="s">
        <v>85</v>
      </c>
      <c r="N5008" t="s">
        <v>20267</v>
      </c>
      <c r="O5008" t="s">
        <v>20268</v>
      </c>
      <c r="P5008" t="s">
        <v>71</v>
      </c>
      <c r="Q5008">
        <v>12</v>
      </c>
      <c r="R5008" t="s">
        <v>40</v>
      </c>
      <c r="S5008" t="s">
        <v>118</v>
      </c>
      <c r="T5008">
        <v>31624</v>
      </c>
      <c r="U5008" s="1">
        <v>45562</v>
      </c>
      <c r="V5008" t="s">
        <v>180</v>
      </c>
      <c r="W5008">
        <v>434375</v>
      </c>
      <c r="X5008" t="s">
        <v>20269</v>
      </c>
      <c r="Y5008">
        <v>955</v>
      </c>
      <c r="Z5008">
        <v>2864</v>
      </c>
      <c r="AA5008">
        <v>5</v>
      </c>
      <c r="AB5008">
        <v>5728</v>
      </c>
    </row>
    <row r="5009" spans="1:28" x14ac:dyDescent="0.3">
      <c r="A5009" t="s">
        <v>28</v>
      </c>
      <c r="B5009" t="s">
        <v>29</v>
      </c>
      <c r="C5009" t="s">
        <v>157</v>
      </c>
      <c r="D5009" t="s">
        <v>254</v>
      </c>
      <c r="E5009" t="s">
        <v>46</v>
      </c>
      <c r="F5009" t="s">
        <v>57</v>
      </c>
      <c r="G5009">
        <v>9</v>
      </c>
      <c r="H5009">
        <v>413999</v>
      </c>
      <c r="I5009" t="s">
        <v>34</v>
      </c>
      <c r="J5009" s="1">
        <v>44601</v>
      </c>
      <c r="K5009">
        <v>950</v>
      </c>
      <c r="L5009" t="s">
        <v>5198</v>
      </c>
      <c r="M5009" t="s">
        <v>282</v>
      </c>
      <c r="N5009" t="s">
        <v>20270</v>
      </c>
      <c r="O5009" t="s">
        <v>20271</v>
      </c>
      <c r="P5009" t="s">
        <v>39</v>
      </c>
      <c r="Q5009">
        <v>18</v>
      </c>
      <c r="R5009" t="s">
        <v>88</v>
      </c>
      <c r="S5009" t="s">
        <v>41</v>
      </c>
      <c r="T5009">
        <v>33763</v>
      </c>
      <c r="U5009" s="1">
        <v>45435</v>
      </c>
      <c r="V5009" t="s">
        <v>140</v>
      </c>
      <c r="W5009">
        <v>200098</v>
      </c>
      <c r="X5009" t="s">
        <v>7470</v>
      </c>
      <c r="Y5009">
        <v>338</v>
      </c>
      <c r="Z5009">
        <v>2373</v>
      </c>
      <c r="AA5009">
        <v>7</v>
      </c>
      <c r="AB5009" s="2" t="s">
        <v>20272</v>
      </c>
    </row>
    <row r="5010" spans="1:28" x14ac:dyDescent="0.3">
      <c r="A5010" t="s">
        <v>28</v>
      </c>
      <c r="B5010" t="s">
        <v>29</v>
      </c>
      <c r="C5010" t="s">
        <v>30</v>
      </c>
      <c r="D5010" t="s">
        <v>55</v>
      </c>
      <c r="E5010" t="s">
        <v>32</v>
      </c>
      <c r="F5010" t="s">
        <v>57</v>
      </c>
      <c r="G5010">
        <v>15</v>
      </c>
      <c r="H5010">
        <v>410213</v>
      </c>
      <c r="I5010" t="s">
        <v>34</v>
      </c>
      <c r="J5010" s="1">
        <v>44636</v>
      </c>
      <c r="K5010">
        <v>1100</v>
      </c>
      <c r="L5010" t="s">
        <v>20273</v>
      </c>
      <c r="M5010" t="s">
        <v>423</v>
      </c>
      <c r="N5010" t="s">
        <v>20274</v>
      </c>
      <c r="O5010" t="s">
        <v>20275</v>
      </c>
      <c r="P5010" t="s">
        <v>39</v>
      </c>
      <c r="Q5010">
        <v>15</v>
      </c>
      <c r="R5010" t="s">
        <v>88</v>
      </c>
      <c r="S5010" t="s">
        <v>118</v>
      </c>
      <c r="T5010">
        <v>92908</v>
      </c>
      <c r="U5010" s="1">
        <v>45317</v>
      </c>
      <c r="V5010" t="s">
        <v>111</v>
      </c>
      <c r="W5010">
        <v>608527</v>
      </c>
      <c r="X5010" t="s">
        <v>18179</v>
      </c>
      <c r="Y5010">
        <v>541</v>
      </c>
      <c r="Z5010">
        <v>1453</v>
      </c>
      <c r="AA5010">
        <v>4</v>
      </c>
      <c r="AB5010">
        <v>2324.8000000000002</v>
      </c>
    </row>
    <row r="5011" spans="1:28" x14ac:dyDescent="0.3">
      <c r="A5011" t="s">
        <v>28</v>
      </c>
      <c r="B5011" t="s">
        <v>29</v>
      </c>
      <c r="C5011" t="s">
        <v>44</v>
      </c>
      <c r="D5011" t="s">
        <v>31</v>
      </c>
      <c r="E5011" t="s">
        <v>56</v>
      </c>
      <c r="F5011" t="s">
        <v>113</v>
      </c>
      <c r="G5011">
        <v>7</v>
      </c>
      <c r="H5011">
        <v>411122</v>
      </c>
      <c r="I5011" t="s">
        <v>58</v>
      </c>
      <c r="J5011" s="1">
        <v>44610</v>
      </c>
      <c r="K5011">
        <v>1400</v>
      </c>
      <c r="L5011" t="s">
        <v>20276</v>
      </c>
      <c r="M5011" t="s">
        <v>282</v>
      </c>
      <c r="N5011" t="s">
        <v>20277</v>
      </c>
      <c r="O5011" t="s">
        <v>20278</v>
      </c>
      <c r="P5011" t="s">
        <v>87</v>
      </c>
      <c r="Q5011">
        <v>14</v>
      </c>
      <c r="R5011" t="s">
        <v>40</v>
      </c>
      <c r="S5011" t="s">
        <v>63</v>
      </c>
      <c r="T5011">
        <v>55709</v>
      </c>
      <c r="U5011" s="1">
        <v>45472</v>
      </c>
      <c r="V5011" t="s">
        <v>52</v>
      </c>
      <c r="W5011">
        <v>442182</v>
      </c>
      <c r="X5011" t="s">
        <v>20279</v>
      </c>
      <c r="Y5011">
        <v>483</v>
      </c>
      <c r="Z5011">
        <v>2827</v>
      </c>
      <c r="AA5011">
        <v>7</v>
      </c>
      <c r="AB5011">
        <v>7915.6</v>
      </c>
    </row>
    <row r="5012" spans="1:28" x14ac:dyDescent="0.3">
      <c r="A5012" t="s">
        <v>28</v>
      </c>
      <c r="B5012" t="s">
        <v>29</v>
      </c>
      <c r="C5012" t="s">
        <v>91</v>
      </c>
      <c r="D5012" t="s">
        <v>254</v>
      </c>
      <c r="E5012" t="s">
        <v>32</v>
      </c>
      <c r="F5012" t="s">
        <v>106</v>
      </c>
      <c r="G5012">
        <v>68</v>
      </c>
      <c r="H5012">
        <v>437985</v>
      </c>
      <c r="I5012" t="s">
        <v>34</v>
      </c>
      <c r="J5012" s="1">
        <v>44231</v>
      </c>
      <c r="K5012">
        <v>1200</v>
      </c>
      <c r="L5012" t="s">
        <v>20280</v>
      </c>
      <c r="M5012" t="s">
        <v>189</v>
      </c>
      <c r="N5012" t="s">
        <v>20281</v>
      </c>
      <c r="O5012" t="s">
        <v>20282</v>
      </c>
      <c r="P5012" t="s">
        <v>39</v>
      </c>
      <c r="Q5012">
        <v>3</v>
      </c>
      <c r="R5012" t="s">
        <v>88</v>
      </c>
      <c r="S5012" t="s">
        <v>79</v>
      </c>
      <c r="T5012">
        <v>89127</v>
      </c>
      <c r="U5012" s="1">
        <v>45556</v>
      </c>
      <c r="V5012" t="s">
        <v>180</v>
      </c>
      <c r="W5012">
        <v>126507</v>
      </c>
      <c r="X5012" t="s">
        <v>20283</v>
      </c>
      <c r="Y5012">
        <v>336</v>
      </c>
      <c r="Z5012">
        <v>519</v>
      </c>
      <c r="AA5012">
        <v>8</v>
      </c>
      <c r="AB5012" s="2" t="s">
        <v>18716</v>
      </c>
    </row>
    <row r="5013" spans="1:28" x14ac:dyDescent="0.3">
      <c r="A5013" t="s">
        <v>28</v>
      </c>
      <c r="B5013" t="s">
        <v>29</v>
      </c>
      <c r="C5013" t="s">
        <v>54</v>
      </c>
      <c r="D5013" t="s">
        <v>92</v>
      </c>
      <c r="E5013" t="s">
        <v>32</v>
      </c>
      <c r="F5013" t="s">
        <v>135</v>
      </c>
      <c r="G5013">
        <v>3</v>
      </c>
      <c r="H5013">
        <v>438974</v>
      </c>
      <c r="I5013" t="s">
        <v>58</v>
      </c>
      <c r="J5013" s="1">
        <v>45611</v>
      </c>
      <c r="K5013">
        <v>1200</v>
      </c>
      <c r="L5013" t="s">
        <v>20284</v>
      </c>
      <c r="M5013" t="s">
        <v>2538</v>
      </c>
      <c r="N5013" t="s">
        <v>20285</v>
      </c>
      <c r="O5013" t="s">
        <v>20286</v>
      </c>
      <c r="P5013" t="s">
        <v>51</v>
      </c>
      <c r="Q5013">
        <v>6</v>
      </c>
      <c r="R5013" t="s">
        <v>40</v>
      </c>
      <c r="S5013" t="s">
        <v>41</v>
      </c>
      <c r="T5013">
        <v>54194</v>
      </c>
      <c r="U5013" s="1">
        <v>45596</v>
      </c>
      <c r="V5013" t="s">
        <v>155</v>
      </c>
      <c r="W5013">
        <v>605550</v>
      </c>
      <c r="X5013" t="s">
        <v>20287</v>
      </c>
      <c r="Y5013">
        <v>940</v>
      </c>
      <c r="Z5013">
        <v>1582</v>
      </c>
      <c r="AA5013">
        <v>4</v>
      </c>
      <c r="AB5013" s="2" t="s">
        <v>8736</v>
      </c>
    </row>
    <row r="5014" spans="1:28" x14ac:dyDescent="0.3">
      <c r="A5014" t="s">
        <v>28</v>
      </c>
      <c r="B5014" t="s">
        <v>29</v>
      </c>
      <c r="C5014" t="s">
        <v>44</v>
      </c>
      <c r="D5014" t="s">
        <v>248</v>
      </c>
      <c r="E5014" t="s">
        <v>32</v>
      </c>
      <c r="F5014" t="s">
        <v>135</v>
      </c>
      <c r="G5014">
        <v>100</v>
      </c>
      <c r="H5014">
        <v>407658</v>
      </c>
      <c r="I5014" t="s">
        <v>58</v>
      </c>
      <c r="J5014" s="1">
        <v>44060</v>
      </c>
      <c r="K5014">
        <v>1400</v>
      </c>
      <c r="L5014" t="s">
        <v>20288</v>
      </c>
      <c r="M5014" t="s">
        <v>670</v>
      </c>
      <c r="N5014" t="s">
        <v>20289</v>
      </c>
      <c r="O5014">
        <v>1534863276</v>
      </c>
      <c r="P5014" t="s">
        <v>71</v>
      </c>
      <c r="Q5014">
        <v>11</v>
      </c>
      <c r="R5014" t="s">
        <v>40</v>
      </c>
      <c r="S5014" t="s">
        <v>41</v>
      </c>
      <c r="T5014">
        <v>45138</v>
      </c>
      <c r="U5014" s="1">
        <v>45422</v>
      </c>
      <c r="V5014" t="s">
        <v>140</v>
      </c>
      <c r="W5014">
        <v>259289</v>
      </c>
      <c r="X5014" t="s">
        <v>20290</v>
      </c>
      <c r="Y5014">
        <v>550</v>
      </c>
      <c r="Z5014">
        <v>1544</v>
      </c>
      <c r="AA5014">
        <v>6</v>
      </c>
      <c r="AB5014" s="2" t="s">
        <v>20291</v>
      </c>
    </row>
    <row r="5015" spans="1:28" x14ac:dyDescent="0.3">
      <c r="A5015" t="s">
        <v>28</v>
      </c>
      <c r="B5015" t="s">
        <v>29</v>
      </c>
      <c r="C5015" t="s">
        <v>193</v>
      </c>
      <c r="D5015" t="s">
        <v>105</v>
      </c>
      <c r="E5015" t="s">
        <v>56</v>
      </c>
      <c r="F5015" t="s">
        <v>47</v>
      </c>
      <c r="G5015">
        <v>66</v>
      </c>
      <c r="H5015">
        <v>425851</v>
      </c>
      <c r="I5015" t="s">
        <v>58</v>
      </c>
      <c r="J5015" s="1">
        <v>43889</v>
      </c>
      <c r="K5015">
        <v>1200</v>
      </c>
      <c r="L5015" t="s">
        <v>20292</v>
      </c>
      <c r="M5015" t="s">
        <v>205</v>
      </c>
      <c r="N5015" t="s">
        <v>20293</v>
      </c>
      <c r="O5015" t="s">
        <v>20294</v>
      </c>
      <c r="P5015" t="s">
        <v>71</v>
      </c>
      <c r="Q5015">
        <v>11</v>
      </c>
      <c r="R5015" t="s">
        <v>88</v>
      </c>
      <c r="S5015" t="s">
        <v>41</v>
      </c>
      <c r="T5015">
        <v>47077</v>
      </c>
      <c r="U5015" s="1">
        <v>45414</v>
      </c>
      <c r="V5015" t="s">
        <v>140</v>
      </c>
      <c r="W5015">
        <v>834908</v>
      </c>
      <c r="X5015" t="s">
        <v>20295</v>
      </c>
      <c r="Y5015">
        <v>785</v>
      </c>
      <c r="Z5015">
        <v>975</v>
      </c>
      <c r="AA5015">
        <v>6</v>
      </c>
      <c r="AB5015">
        <v>2340</v>
      </c>
    </row>
    <row r="5016" spans="1:28" x14ac:dyDescent="0.3">
      <c r="A5016" t="s">
        <v>28</v>
      </c>
      <c r="B5016" t="s">
        <v>29</v>
      </c>
      <c r="C5016" t="s">
        <v>91</v>
      </c>
      <c r="D5016" t="s">
        <v>105</v>
      </c>
      <c r="E5016" t="s">
        <v>46</v>
      </c>
      <c r="F5016" t="s">
        <v>113</v>
      </c>
      <c r="G5016">
        <v>77</v>
      </c>
      <c r="H5016">
        <v>422643</v>
      </c>
      <c r="I5016" t="s">
        <v>58</v>
      </c>
      <c r="J5016" s="1">
        <v>45301</v>
      </c>
      <c r="K5016">
        <v>1000</v>
      </c>
      <c r="L5016" t="s">
        <v>20296</v>
      </c>
      <c r="M5016" t="s">
        <v>129</v>
      </c>
      <c r="N5016" t="s">
        <v>20297</v>
      </c>
      <c r="O5016">
        <f>1-448-514-3568</f>
        <v>-4529</v>
      </c>
      <c r="P5016" t="s">
        <v>71</v>
      </c>
      <c r="Q5016">
        <v>11</v>
      </c>
      <c r="R5016" t="s">
        <v>88</v>
      </c>
      <c r="S5016" t="s">
        <v>41</v>
      </c>
      <c r="T5016">
        <v>57209</v>
      </c>
      <c r="U5016" s="1">
        <v>45505</v>
      </c>
      <c r="V5016" t="s">
        <v>64</v>
      </c>
      <c r="W5016">
        <v>604142</v>
      </c>
      <c r="X5016" t="s">
        <v>20298</v>
      </c>
      <c r="Y5016">
        <v>830</v>
      </c>
      <c r="Z5016">
        <v>2880</v>
      </c>
      <c r="AA5016">
        <v>5</v>
      </c>
      <c r="AB5016">
        <v>5760</v>
      </c>
    </row>
    <row r="5017" spans="1:28" x14ac:dyDescent="0.3">
      <c r="A5017" t="s">
        <v>28</v>
      </c>
      <c r="B5017" t="s">
        <v>29</v>
      </c>
      <c r="C5017" t="s">
        <v>66</v>
      </c>
      <c r="D5017" t="s">
        <v>31</v>
      </c>
      <c r="E5017" t="s">
        <v>56</v>
      </c>
      <c r="F5017" t="s">
        <v>150</v>
      </c>
      <c r="G5017">
        <v>32</v>
      </c>
      <c r="H5017">
        <v>408352</v>
      </c>
      <c r="I5017" t="s">
        <v>34</v>
      </c>
      <c r="J5017" s="1">
        <v>45278</v>
      </c>
      <c r="K5017">
        <v>1400</v>
      </c>
      <c r="L5017" t="s">
        <v>1648</v>
      </c>
      <c r="M5017" t="s">
        <v>319</v>
      </c>
      <c r="N5017" t="s">
        <v>20299</v>
      </c>
      <c r="O5017" t="s">
        <v>20300</v>
      </c>
      <c r="P5017" t="s">
        <v>87</v>
      </c>
      <c r="Q5017">
        <v>9</v>
      </c>
      <c r="R5017" t="s">
        <v>88</v>
      </c>
      <c r="S5017" t="s">
        <v>118</v>
      </c>
      <c r="T5017">
        <v>55465</v>
      </c>
      <c r="U5017" s="1">
        <v>45355</v>
      </c>
      <c r="V5017" t="s">
        <v>72</v>
      </c>
      <c r="W5017">
        <v>834737</v>
      </c>
      <c r="X5017" t="s">
        <v>20301</v>
      </c>
      <c r="Y5017">
        <v>567</v>
      </c>
      <c r="Z5017">
        <v>1957</v>
      </c>
      <c r="AA5017">
        <v>2</v>
      </c>
      <c r="AB5017" s="2" t="s">
        <v>20302</v>
      </c>
    </row>
    <row r="5018" spans="1:28" x14ac:dyDescent="0.3">
      <c r="A5018" t="s">
        <v>28</v>
      </c>
      <c r="B5018" t="s">
        <v>29</v>
      </c>
      <c r="C5018" t="s">
        <v>30</v>
      </c>
      <c r="D5018" t="s">
        <v>267</v>
      </c>
      <c r="E5018" t="s">
        <v>56</v>
      </c>
      <c r="F5018" t="s">
        <v>150</v>
      </c>
      <c r="G5018">
        <v>94</v>
      </c>
      <c r="H5018">
        <v>427888</v>
      </c>
      <c r="I5018" t="s">
        <v>34</v>
      </c>
      <c r="J5018" s="1">
        <v>44321</v>
      </c>
      <c r="K5018">
        <v>1000</v>
      </c>
      <c r="L5018" t="s">
        <v>20303</v>
      </c>
      <c r="M5018" t="s">
        <v>818</v>
      </c>
      <c r="N5018" t="s">
        <v>20304</v>
      </c>
      <c r="O5018" t="s">
        <v>20305</v>
      </c>
      <c r="P5018" t="s">
        <v>51</v>
      </c>
      <c r="Q5018">
        <v>11</v>
      </c>
      <c r="R5018" t="s">
        <v>40</v>
      </c>
      <c r="S5018" t="s">
        <v>63</v>
      </c>
      <c r="T5018">
        <v>62313</v>
      </c>
      <c r="U5018" s="1">
        <v>45548</v>
      </c>
      <c r="V5018" t="s">
        <v>180</v>
      </c>
      <c r="W5018">
        <v>936952</v>
      </c>
      <c r="X5018" t="s">
        <v>20306</v>
      </c>
      <c r="Y5018">
        <v>573</v>
      </c>
      <c r="Z5018">
        <v>870</v>
      </c>
      <c r="AA5018">
        <v>8</v>
      </c>
      <c r="AB5018">
        <v>2784</v>
      </c>
    </row>
    <row r="5019" spans="1:28" x14ac:dyDescent="0.3">
      <c r="A5019" t="s">
        <v>28</v>
      </c>
      <c r="B5019" t="s">
        <v>29</v>
      </c>
      <c r="C5019" t="s">
        <v>91</v>
      </c>
      <c r="D5019" t="s">
        <v>421</v>
      </c>
      <c r="E5019" t="s">
        <v>56</v>
      </c>
      <c r="F5019" t="s">
        <v>106</v>
      </c>
      <c r="G5019">
        <v>98</v>
      </c>
      <c r="H5019">
        <v>426328</v>
      </c>
      <c r="I5019" t="s">
        <v>34</v>
      </c>
      <c r="J5019" s="1">
        <v>43867</v>
      </c>
      <c r="K5019">
        <v>950</v>
      </c>
      <c r="L5019" t="s">
        <v>20307</v>
      </c>
      <c r="M5019" t="s">
        <v>177</v>
      </c>
      <c r="N5019" t="s">
        <v>20308</v>
      </c>
      <c r="O5019" t="s">
        <v>20309</v>
      </c>
      <c r="P5019" t="s">
        <v>39</v>
      </c>
      <c r="Q5019">
        <v>10</v>
      </c>
      <c r="R5019" t="s">
        <v>88</v>
      </c>
      <c r="S5019" t="s">
        <v>79</v>
      </c>
      <c r="T5019">
        <v>92851</v>
      </c>
      <c r="U5019" s="1">
        <v>45494</v>
      </c>
      <c r="V5019" t="s">
        <v>126</v>
      </c>
      <c r="W5019">
        <v>230781</v>
      </c>
      <c r="X5019" t="s">
        <v>10503</v>
      </c>
      <c r="Y5019">
        <v>688</v>
      </c>
      <c r="Z5019">
        <v>2974</v>
      </c>
      <c r="AA5019">
        <v>5</v>
      </c>
      <c r="AB5019">
        <v>5948</v>
      </c>
    </row>
    <row r="5020" spans="1:28" x14ac:dyDescent="0.3">
      <c r="A5020" t="s">
        <v>28</v>
      </c>
      <c r="B5020" t="s">
        <v>29</v>
      </c>
      <c r="C5020" t="s">
        <v>157</v>
      </c>
      <c r="D5020" t="s">
        <v>254</v>
      </c>
      <c r="E5020" t="s">
        <v>46</v>
      </c>
      <c r="F5020" t="s">
        <v>175</v>
      </c>
      <c r="G5020">
        <v>42</v>
      </c>
      <c r="H5020">
        <v>431022</v>
      </c>
      <c r="I5020" t="s">
        <v>34</v>
      </c>
      <c r="J5020" s="1">
        <v>44437</v>
      </c>
      <c r="K5020">
        <v>950</v>
      </c>
      <c r="L5020" t="s">
        <v>3400</v>
      </c>
      <c r="M5020" t="s">
        <v>319</v>
      </c>
      <c r="N5020" t="s">
        <v>20310</v>
      </c>
      <c r="O5020" t="s">
        <v>20311</v>
      </c>
      <c r="P5020" t="s">
        <v>71</v>
      </c>
      <c r="Q5020">
        <v>9</v>
      </c>
      <c r="R5020" t="s">
        <v>40</v>
      </c>
      <c r="S5020" t="s">
        <v>118</v>
      </c>
      <c r="T5020">
        <v>47641</v>
      </c>
      <c r="U5020" s="1">
        <v>45321</v>
      </c>
      <c r="V5020" t="s">
        <v>111</v>
      </c>
      <c r="W5020">
        <v>786607</v>
      </c>
      <c r="X5020" t="s">
        <v>20312</v>
      </c>
      <c r="Y5020">
        <v>600</v>
      </c>
      <c r="Z5020">
        <v>1540</v>
      </c>
      <c r="AA5020">
        <v>2</v>
      </c>
      <c r="AB5020">
        <v>1232</v>
      </c>
    </row>
    <row r="5021" spans="1:28" x14ac:dyDescent="0.3">
      <c r="A5021" t="s">
        <v>28</v>
      </c>
      <c r="B5021" t="s">
        <v>29</v>
      </c>
      <c r="C5021" t="s">
        <v>148</v>
      </c>
      <c r="D5021" t="s">
        <v>611</v>
      </c>
      <c r="E5021" t="s">
        <v>32</v>
      </c>
      <c r="F5021" t="s">
        <v>150</v>
      </c>
      <c r="G5021">
        <v>49</v>
      </c>
      <c r="H5021">
        <v>420272</v>
      </c>
      <c r="I5021" t="s">
        <v>58</v>
      </c>
      <c r="J5021" s="1">
        <v>45065</v>
      </c>
      <c r="K5021">
        <v>950</v>
      </c>
      <c r="L5021" t="s">
        <v>20313</v>
      </c>
      <c r="M5021" t="s">
        <v>482</v>
      </c>
      <c r="N5021" t="s">
        <v>20314</v>
      </c>
      <c r="O5021" t="s">
        <v>20315</v>
      </c>
      <c r="P5021" t="s">
        <v>51</v>
      </c>
      <c r="Q5021">
        <v>5</v>
      </c>
      <c r="R5021" t="s">
        <v>40</v>
      </c>
      <c r="S5021" t="s">
        <v>118</v>
      </c>
      <c r="T5021">
        <v>92151</v>
      </c>
      <c r="U5021" s="1">
        <v>45584</v>
      </c>
      <c r="V5021" t="s">
        <v>155</v>
      </c>
      <c r="W5021">
        <v>148641</v>
      </c>
      <c r="X5021" t="s">
        <v>20316</v>
      </c>
      <c r="Y5021">
        <v>866</v>
      </c>
      <c r="Z5021">
        <v>1058</v>
      </c>
      <c r="AA5021">
        <v>5</v>
      </c>
      <c r="AB5021">
        <v>2116</v>
      </c>
    </row>
    <row r="5022" spans="1:28" x14ac:dyDescent="0.3">
      <c r="A5022" t="s">
        <v>28</v>
      </c>
      <c r="B5022" t="s">
        <v>29</v>
      </c>
      <c r="C5022" t="s">
        <v>44</v>
      </c>
      <c r="D5022" t="s">
        <v>74</v>
      </c>
      <c r="E5022" t="s">
        <v>46</v>
      </c>
      <c r="F5022" t="s">
        <v>106</v>
      </c>
      <c r="G5022">
        <v>83</v>
      </c>
      <c r="H5022">
        <v>432453</v>
      </c>
      <c r="I5022" t="s">
        <v>58</v>
      </c>
      <c r="J5022" s="1">
        <v>44567</v>
      </c>
      <c r="K5022">
        <v>1000</v>
      </c>
      <c r="L5022" t="s">
        <v>20317</v>
      </c>
      <c r="M5022" t="s">
        <v>670</v>
      </c>
      <c r="N5022" t="s">
        <v>20318</v>
      </c>
      <c r="O5022" t="s">
        <v>20319</v>
      </c>
      <c r="P5022" t="s">
        <v>39</v>
      </c>
      <c r="Q5022">
        <v>16</v>
      </c>
      <c r="R5022" t="s">
        <v>40</v>
      </c>
      <c r="S5022" t="s">
        <v>79</v>
      </c>
      <c r="T5022">
        <v>85078</v>
      </c>
      <c r="U5022" s="1">
        <v>45307</v>
      </c>
      <c r="V5022" t="s">
        <v>111</v>
      </c>
      <c r="W5022">
        <v>326687</v>
      </c>
      <c r="X5022" t="s">
        <v>20320</v>
      </c>
      <c r="Y5022">
        <v>332</v>
      </c>
      <c r="Z5022">
        <v>1181</v>
      </c>
      <c r="AA5022">
        <v>3</v>
      </c>
      <c r="AB5022">
        <v>1417.2</v>
      </c>
    </row>
    <row r="5023" spans="1:28" x14ac:dyDescent="0.3">
      <c r="A5023" t="s">
        <v>28</v>
      </c>
      <c r="B5023" t="s">
        <v>29</v>
      </c>
      <c r="C5023" t="s">
        <v>148</v>
      </c>
      <c r="D5023" t="s">
        <v>442</v>
      </c>
      <c r="E5023" t="s">
        <v>56</v>
      </c>
      <c r="F5023" t="s">
        <v>99</v>
      </c>
      <c r="G5023">
        <v>24</v>
      </c>
      <c r="H5023">
        <v>414833</v>
      </c>
      <c r="I5023" t="s">
        <v>34</v>
      </c>
      <c r="J5023" s="1">
        <v>45142</v>
      </c>
      <c r="K5023">
        <v>800</v>
      </c>
      <c r="L5023" t="s">
        <v>20321</v>
      </c>
      <c r="M5023" t="s">
        <v>591</v>
      </c>
      <c r="N5023" t="s">
        <v>20322</v>
      </c>
      <c r="O5023" t="s">
        <v>20323</v>
      </c>
      <c r="P5023" t="s">
        <v>51</v>
      </c>
      <c r="Q5023">
        <v>14</v>
      </c>
      <c r="R5023" t="s">
        <v>88</v>
      </c>
      <c r="S5023" t="s">
        <v>63</v>
      </c>
      <c r="T5023">
        <v>66320</v>
      </c>
      <c r="U5023" s="1">
        <v>45492</v>
      </c>
      <c r="V5023" t="s">
        <v>126</v>
      </c>
      <c r="W5023">
        <v>785504</v>
      </c>
      <c r="X5023" t="s">
        <v>13771</v>
      </c>
      <c r="Y5023">
        <v>516</v>
      </c>
      <c r="Z5023">
        <v>2596</v>
      </c>
      <c r="AA5023">
        <v>5</v>
      </c>
      <c r="AB5023">
        <v>5192</v>
      </c>
    </row>
    <row r="5024" spans="1:28" x14ac:dyDescent="0.3">
      <c r="A5024" t="s">
        <v>28</v>
      </c>
      <c r="B5024" t="s">
        <v>29</v>
      </c>
      <c r="C5024" t="s">
        <v>30</v>
      </c>
      <c r="D5024" t="s">
        <v>98</v>
      </c>
      <c r="E5024" t="s">
        <v>46</v>
      </c>
      <c r="F5024" t="s">
        <v>57</v>
      </c>
      <c r="G5024">
        <v>22</v>
      </c>
      <c r="H5024">
        <v>439952</v>
      </c>
      <c r="I5024" t="s">
        <v>34</v>
      </c>
      <c r="J5024" s="1">
        <v>45105</v>
      </c>
      <c r="K5024">
        <v>950</v>
      </c>
      <c r="L5024" t="s">
        <v>20324</v>
      </c>
      <c r="M5024" t="s">
        <v>216</v>
      </c>
      <c r="N5024" t="s">
        <v>20325</v>
      </c>
      <c r="O5024" t="s">
        <v>20326</v>
      </c>
      <c r="P5024" t="s">
        <v>71</v>
      </c>
      <c r="Q5024">
        <v>10</v>
      </c>
      <c r="R5024" t="s">
        <v>88</v>
      </c>
      <c r="S5024" t="s">
        <v>63</v>
      </c>
      <c r="T5024">
        <v>39159</v>
      </c>
      <c r="U5024" s="1">
        <v>45435</v>
      </c>
      <c r="V5024" t="s">
        <v>140</v>
      </c>
      <c r="W5024">
        <v>888619</v>
      </c>
      <c r="X5024" t="s">
        <v>20327</v>
      </c>
      <c r="Y5024">
        <v>297</v>
      </c>
      <c r="Z5024">
        <v>690</v>
      </c>
      <c r="AA5024">
        <v>4</v>
      </c>
      <c r="AB5024">
        <v>1104</v>
      </c>
    </row>
    <row r="5025" spans="1:28" x14ac:dyDescent="0.3">
      <c r="A5025" t="s">
        <v>28</v>
      </c>
      <c r="B5025" t="s">
        <v>29</v>
      </c>
      <c r="C5025" t="s">
        <v>54</v>
      </c>
      <c r="D5025" t="s">
        <v>248</v>
      </c>
      <c r="E5025" t="s">
        <v>56</v>
      </c>
      <c r="F5025" t="s">
        <v>83</v>
      </c>
      <c r="G5025">
        <v>75</v>
      </c>
      <c r="H5025">
        <v>432651</v>
      </c>
      <c r="I5025" t="s">
        <v>58</v>
      </c>
      <c r="J5025" s="1">
        <v>44246</v>
      </c>
      <c r="K5025">
        <v>1300</v>
      </c>
      <c r="L5025" t="s">
        <v>20328</v>
      </c>
      <c r="M5025" t="s">
        <v>36</v>
      </c>
      <c r="N5025" t="s">
        <v>20329</v>
      </c>
      <c r="O5025" t="s">
        <v>20330</v>
      </c>
      <c r="P5025" t="s">
        <v>71</v>
      </c>
      <c r="Q5025">
        <v>10</v>
      </c>
      <c r="R5025" t="s">
        <v>40</v>
      </c>
      <c r="S5025" t="s">
        <v>79</v>
      </c>
      <c r="T5025">
        <v>62023</v>
      </c>
      <c r="U5025" s="1">
        <v>45380</v>
      </c>
      <c r="V5025" t="s">
        <v>72</v>
      </c>
      <c r="W5025">
        <v>947637</v>
      </c>
      <c r="X5025" t="s">
        <v>20331</v>
      </c>
      <c r="Y5025">
        <v>857</v>
      </c>
      <c r="Z5025">
        <v>917</v>
      </c>
      <c r="AA5025">
        <v>1</v>
      </c>
      <c r="AB5025">
        <v>366.8</v>
      </c>
    </row>
    <row r="5026" spans="1:28" x14ac:dyDescent="0.3">
      <c r="A5026" t="s">
        <v>28</v>
      </c>
      <c r="B5026" t="s">
        <v>29</v>
      </c>
      <c r="C5026" t="s">
        <v>44</v>
      </c>
      <c r="D5026" t="s">
        <v>31</v>
      </c>
      <c r="E5026" t="s">
        <v>46</v>
      </c>
      <c r="F5026" t="s">
        <v>175</v>
      </c>
      <c r="G5026">
        <v>84</v>
      </c>
      <c r="H5026">
        <v>426894</v>
      </c>
      <c r="I5026" t="s">
        <v>34</v>
      </c>
      <c r="J5026" s="1">
        <v>44247</v>
      </c>
      <c r="K5026">
        <v>950</v>
      </c>
      <c r="L5026" t="s">
        <v>20332</v>
      </c>
      <c r="M5026" t="s">
        <v>195</v>
      </c>
      <c r="N5026" t="s">
        <v>20333</v>
      </c>
      <c r="O5026" t="s">
        <v>20334</v>
      </c>
      <c r="P5026" t="s">
        <v>39</v>
      </c>
      <c r="Q5026">
        <v>10</v>
      </c>
      <c r="R5026" t="s">
        <v>88</v>
      </c>
      <c r="S5026" t="s">
        <v>79</v>
      </c>
      <c r="T5026">
        <v>68595</v>
      </c>
      <c r="U5026" s="1">
        <v>45446</v>
      </c>
      <c r="V5026" t="s">
        <v>52</v>
      </c>
      <c r="W5026">
        <v>332661</v>
      </c>
      <c r="X5026" t="s">
        <v>20335</v>
      </c>
      <c r="Y5026">
        <v>556</v>
      </c>
      <c r="Z5026">
        <v>1200</v>
      </c>
      <c r="AA5026">
        <v>3</v>
      </c>
      <c r="AB5026">
        <v>1440</v>
      </c>
    </row>
    <row r="5027" spans="1:28" x14ac:dyDescent="0.3">
      <c r="A5027" t="s">
        <v>28</v>
      </c>
      <c r="B5027" t="s">
        <v>29</v>
      </c>
      <c r="C5027" t="s">
        <v>54</v>
      </c>
      <c r="D5027" t="s">
        <v>134</v>
      </c>
      <c r="E5027" t="s">
        <v>56</v>
      </c>
      <c r="F5027" t="s">
        <v>355</v>
      </c>
      <c r="G5027">
        <v>39</v>
      </c>
      <c r="H5027">
        <v>424513</v>
      </c>
      <c r="I5027" t="s">
        <v>34</v>
      </c>
      <c r="J5027" s="1">
        <v>44192</v>
      </c>
      <c r="K5027">
        <v>800</v>
      </c>
      <c r="L5027" t="s">
        <v>20336</v>
      </c>
      <c r="M5027" t="s">
        <v>423</v>
      </c>
      <c r="N5027" t="s">
        <v>20337</v>
      </c>
      <c r="O5027" t="s">
        <v>20338</v>
      </c>
      <c r="P5027" t="s">
        <v>87</v>
      </c>
      <c r="Q5027">
        <v>20</v>
      </c>
      <c r="R5027" t="s">
        <v>40</v>
      </c>
      <c r="S5027" t="s">
        <v>79</v>
      </c>
      <c r="T5027">
        <v>84313</v>
      </c>
      <c r="U5027" s="1">
        <v>45292</v>
      </c>
      <c r="V5027" t="s">
        <v>111</v>
      </c>
      <c r="W5027">
        <v>803882</v>
      </c>
      <c r="X5027" t="s">
        <v>20339</v>
      </c>
      <c r="Y5027">
        <v>654</v>
      </c>
      <c r="Z5027">
        <v>2785</v>
      </c>
      <c r="AA5027">
        <v>7</v>
      </c>
      <c r="AB5027">
        <v>7798</v>
      </c>
    </row>
    <row r="5028" spans="1:28" x14ac:dyDescent="0.3">
      <c r="A5028" t="s">
        <v>28</v>
      </c>
      <c r="B5028" t="s">
        <v>29</v>
      </c>
      <c r="C5028" t="s">
        <v>66</v>
      </c>
      <c r="D5028" t="s">
        <v>45</v>
      </c>
      <c r="E5028" t="s">
        <v>56</v>
      </c>
      <c r="F5028" t="s">
        <v>57</v>
      </c>
      <c r="G5028">
        <v>82</v>
      </c>
      <c r="H5028">
        <v>427151</v>
      </c>
      <c r="I5028" t="s">
        <v>58</v>
      </c>
      <c r="J5028" s="1">
        <v>45282</v>
      </c>
      <c r="K5028">
        <v>800</v>
      </c>
      <c r="L5028" t="s">
        <v>20340</v>
      </c>
      <c r="M5028" t="s">
        <v>1147</v>
      </c>
      <c r="N5028" t="s">
        <v>20341</v>
      </c>
      <c r="O5028" s="2" t="s">
        <v>20342</v>
      </c>
      <c r="P5028" t="s">
        <v>51</v>
      </c>
      <c r="Q5028">
        <v>10</v>
      </c>
      <c r="R5028" t="s">
        <v>40</v>
      </c>
      <c r="S5028" t="s">
        <v>41</v>
      </c>
      <c r="T5028">
        <v>76589</v>
      </c>
      <c r="U5028" s="1">
        <v>45530</v>
      </c>
      <c r="V5028" t="s">
        <v>64</v>
      </c>
      <c r="W5028">
        <v>379926</v>
      </c>
      <c r="X5028" t="s">
        <v>20343</v>
      </c>
      <c r="Y5028">
        <v>975</v>
      </c>
      <c r="Z5028">
        <v>2488</v>
      </c>
      <c r="AA5028">
        <v>5</v>
      </c>
      <c r="AB5028">
        <v>4976</v>
      </c>
    </row>
    <row r="5029" spans="1:28" x14ac:dyDescent="0.3">
      <c r="A5029" t="s">
        <v>28</v>
      </c>
      <c r="B5029" t="s">
        <v>29</v>
      </c>
      <c r="C5029" t="s">
        <v>66</v>
      </c>
      <c r="D5029" t="s">
        <v>82</v>
      </c>
      <c r="E5029" t="s">
        <v>46</v>
      </c>
      <c r="F5029" t="s">
        <v>113</v>
      </c>
      <c r="G5029">
        <v>47</v>
      </c>
      <c r="H5029">
        <v>426030</v>
      </c>
      <c r="I5029" t="s">
        <v>34</v>
      </c>
      <c r="J5029" s="1">
        <v>44381</v>
      </c>
      <c r="K5029">
        <v>1300</v>
      </c>
      <c r="L5029" t="s">
        <v>20344</v>
      </c>
      <c r="M5029" t="s">
        <v>1147</v>
      </c>
      <c r="N5029" t="s">
        <v>20345</v>
      </c>
      <c r="O5029" t="s">
        <v>20346</v>
      </c>
      <c r="P5029" t="s">
        <v>51</v>
      </c>
      <c r="Q5029">
        <v>12</v>
      </c>
      <c r="R5029" t="s">
        <v>40</v>
      </c>
      <c r="S5029" t="s">
        <v>41</v>
      </c>
      <c r="T5029">
        <v>94144</v>
      </c>
      <c r="U5029" s="1">
        <v>45369</v>
      </c>
      <c r="V5029" t="s">
        <v>72</v>
      </c>
      <c r="W5029">
        <v>788504</v>
      </c>
      <c r="X5029" t="s">
        <v>20347</v>
      </c>
      <c r="Y5029">
        <v>290</v>
      </c>
      <c r="Z5029">
        <v>836</v>
      </c>
      <c r="AA5029">
        <v>1</v>
      </c>
      <c r="AB5029" s="2" t="s">
        <v>2851</v>
      </c>
    </row>
    <row r="5030" spans="1:28" x14ac:dyDescent="0.3">
      <c r="A5030" t="s">
        <v>28</v>
      </c>
      <c r="B5030" t="s">
        <v>29</v>
      </c>
      <c r="C5030" t="s">
        <v>30</v>
      </c>
      <c r="D5030" t="s">
        <v>182</v>
      </c>
      <c r="E5030" t="s">
        <v>32</v>
      </c>
      <c r="F5030" t="s">
        <v>47</v>
      </c>
      <c r="G5030">
        <v>77</v>
      </c>
      <c r="H5030">
        <v>407302</v>
      </c>
      <c r="I5030" t="s">
        <v>34</v>
      </c>
      <c r="J5030" s="1">
        <v>45377</v>
      </c>
      <c r="K5030">
        <v>800</v>
      </c>
      <c r="L5030" t="s">
        <v>20348</v>
      </c>
      <c r="M5030" t="s">
        <v>670</v>
      </c>
      <c r="N5030" t="s">
        <v>20349</v>
      </c>
      <c r="O5030" t="s">
        <v>20350</v>
      </c>
      <c r="P5030" t="s">
        <v>87</v>
      </c>
      <c r="Q5030">
        <v>11</v>
      </c>
      <c r="R5030" t="s">
        <v>40</v>
      </c>
      <c r="S5030" t="s">
        <v>41</v>
      </c>
      <c r="T5030">
        <v>13473</v>
      </c>
      <c r="U5030" s="1">
        <v>45526</v>
      </c>
      <c r="V5030" t="s">
        <v>64</v>
      </c>
      <c r="W5030">
        <v>478188</v>
      </c>
      <c r="X5030" t="s">
        <v>20351</v>
      </c>
      <c r="Y5030">
        <v>243</v>
      </c>
      <c r="Z5030">
        <v>1518</v>
      </c>
      <c r="AA5030">
        <v>3</v>
      </c>
      <c r="AB5030" s="2" t="s">
        <v>9267</v>
      </c>
    </row>
    <row r="5031" spans="1:28" x14ac:dyDescent="0.3">
      <c r="A5031" t="s">
        <v>28</v>
      </c>
      <c r="B5031" t="s">
        <v>29</v>
      </c>
      <c r="C5031" t="s">
        <v>30</v>
      </c>
      <c r="D5031" t="s">
        <v>220</v>
      </c>
      <c r="E5031" t="s">
        <v>56</v>
      </c>
      <c r="F5031" t="s">
        <v>355</v>
      </c>
      <c r="G5031">
        <v>66</v>
      </c>
      <c r="H5031">
        <v>403049</v>
      </c>
      <c r="I5031" t="s">
        <v>34</v>
      </c>
      <c r="J5031" s="1">
        <v>44304</v>
      </c>
      <c r="K5031">
        <v>1400</v>
      </c>
      <c r="L5031" t="s">
        <v>20352</v>
      </c>
      <c r="M5031" t="s">
        <v>1017</v>
      </c>
      <c r="N5031" t="s">
        <v>20353</v>
      </c>
      <c r="O5031" t="s">
        <v>20354</v>
      </c>
      <c r="P5031" t="s">
        <v>39</v>
      </c>
      <c r="Q5031">
        <v>6</v>
      </c>
      <c r="R5031" t="s">
        <v>88</v>
      </c>
      <c r="S5031" t="s">
        <v>118</v>
      </c>
      <c r="T5031">
        <v>39814</v>
      </c>
      <c r="U5031" s="1">
        <v>45308</v>
      </c>
      <c r="V5031" t="s">
        <v>111</v>
      </c>
      <c r="W5031">
        <v>703452</v>
      </c>
      <c r="X5031" t="s">
        <v>20355</v>
      </c>
      <c r="Y5031">
        <v>366</v>
      </c>
      <c r="Z5031">
        <v>1494</v>
      </c>
      <c r="AA5031">
        <v>4</v>
      </c>
      <c r="AB5031">
        <v>2390.4</v>
      </c>
    </row>
    <row r="5032" spans="1:28" x14ac:dyDescent="0.3">
      <c r="A5032" t="s">
        <v>28</v>
      </c>
      <c r="B5032" t="s">
        <v>29</v>
      </c>
      <c r="C5032" t="s">
        <v>157</v>
      </c>
      <c r="D5032" t="s">
        <v>611</v>
      </c>
      <c r="E5032" t="s">
        <v>46</v>
      </c>
      <c r="F5032" t="s">
        <v>175</v>
      </c>
      <c r="G5032">
        <v>22</v>
      </c>
      <c r="H5032">
        <v>419300</v>
      </c>
      <c r="I5032" t="s">
        <v>34</v>
      </c>
      <c r="J5032" s="1">
        <v>44309</v>
      </c>
      <c r="K5032">
        <v>950</v>
      </c>
      <c r="L5032" t="s">
        <v>20356</v>
      </c>
      <c r="M5032" t="s">
        <v>308</v>
      </c>
      <c r="N5032" t="s">
        <v>20357</v>
      </c>
      <c r="O5032" t="s">
        <v>20358</v>
      </c>
      <c r="P5032" t="s">
        <v>39</v>
      </c>
      <c r="Q5032">
        <v>20</v>
      </c>
      <c r="R5032" t="s">
        <v>40</v>
      </c>
      <c r="S5032" t="s">
        <v>41</v>
      </c>
      <c r="T5032">
        <v>96927</v>
      </c>
      <c r="U5032" s="1">
        <v>45325</v>
      </c>
      <c r="V5032" t="s">
        <v>119</v>
      </c>
      <c r="W5032">
        <v>246104</v>
      </c>
      <c r="X5032" t="s">
        <v>20359</v>
      </c>
      <c r="Y5032">
        <v>259</v>
      </c>
      <c r="Z5032">
        <v>2910</v>
      </c>
      <c r="AA5032">
        <v>1</v>
      </c>
      <c r="AB5032">
        <v>1164</v>
      </c>
    </row>
    <row r="5033" spans="1:28" x14ac:dyDescent="0.3">
      <c r="A5033" t="s">
        <v>28</v>
      </c>
      <c r="B5033" t="s">
        <v>29</v>
      </c>
      <c r="C5033" t="s">
        <v>157</v>
      </c>
      <c r="D5033" t="s">
        <v>187</v>
      </c>
      <c r="E5033" t="s">
        <v>56</v>
      </c>
      <c r="F5033" t="s">
        <v>106</v>
      </c>
      <c r="G5033">
        <v>17</v>
      </c>
      <c r="H5033">
        <v>415195</v>
      </c>
      <c r="I5033" t="s">
        <v>58</v>
      </c>
      <c r="J5033" s="1">
        <v>45203</v>
      </c>
      <c r="K5033">
        <v>1400</v>
      </c>
      <c r="L5033" t="s">
        <v>20360</v>
      </c>
      <c r="M5033" t="s">
        <v>591</v>
      </c>
      <c r="N5033" t="s">
        <v>20361</v>
      </c>
      <c r="O5033" t="s">
        <v>20362</v>
      </c>
      <c r="P5033" t="s">
        <v>87</v>
      </c>
      <c r="Q5033">
        <v>15</v>
      </c>
      <c r="R5033" t="s">
        <v>88</v>
      </c>
      <c r="S5033" t="s">
        <v>118</v>
      </c>
      <c r="T5033">
        <v>68252</v>
      </c>
      <c r="U5033" s="1">
        <v>45521</v>
      </c>
      <c r="V5033" t="s">
        <v>64</v>
      </c>
      <c r="W5033">
        <v>269455</v>
      </c>
      <c r="X5033" t="s">
        <v>20363</v>
      </c>
      <c r="Y5033">
        <v>714</v>
      </c>
      <c r="Z5033">
        <v>742</v>
      </c>
      <c r="AA5033">
        <v>6</v>
      </c>
      <c r="AB5033" s="2" t="s">
        <v>9188</v>
      </c>
    </row>
    <row r="5034" spans="1:28" x14ac:dyDescent="0.3">
      <c r="A5034" t="s">
        <v>28</v>
      </c>
      <c r="B5034" t="s">
        <v>29</v>
      </c>
      <c r="C5034" t="s">
        <v>91</v>
      </c>
      <c r="D5034" t="s">
        <v>45</v>
      </c>
      <c r="E5034" t="s">
        <v>46</v>
      </c>
      <c r="F5034" t="s">
        <v>355</v>
      </c>
      <c r="G5034">
        <v>84</v>
      </c>
      <c r="H5034">
        <v>406818</v>
      </c>
      <c r="I5034" t="s">
        <v>34</v>
      </c>
      <c r="J5034" s="1">
        <v>44502</v>
      </c>
      <c r="K5034">
        <v>1100</v>
      </c>
      <c r="L5034" t="s">
        <v>20364</v>
      </c>
      <c r="M5034" t="s">
        <v>108</v>
      </c>
      <c r="N5034" t="s">
        <v>20365</v>
      </c>
      <c r="O5034" t="s">
        <v>20366</v>
      </c>
      <c r="P5034" t="s">
        <v>51</v>
      </c>
      <c r="Q5034">
        <v>14</v>
      </c>
      <c r="R5034" t="s">
        <v>88</v>
      </c>
      <c r="S5034" t="s">
        <v>41</v>
      </c>
      <c r="T5034">
        <v>86963</v>
      </c>
      <c r="U5034" s="1">
        <v>45532</v>
      </c>
      <c r="V5034" t="s">
        <v>64</v>
      </c>
      <c r="W5034">
        <v>867797</v>
      </c>
      <c r="X5034" t="s">
        <v>20367</v>
      </c>
      <c r="Y5034">
        <v>962</v>
      </c>
      <c r="Z5034">
        <v>2024</v>
      </c>
      <c r="AA5034">
        <v>8</v>
      </c>
      <c r="AB5034">
        <v>6476.8</v>
      </c>
    </row>
    <row r="5035" spans="1:28" x14ac:dyDescent="0.3">
      <c r="A5035" t="s">
        <v>28</v>
      </c>
      <c r="B5035" t="s">
        <v>29</v>
      </c>
      <c r="C5035" t="s">
        <v>157</v>
      </c>
      <c r="D5035" t="s">
        <v>411</v>
      </c>
      <c r="E5035" t="s">
        <v>46</v>
      </c>
      <c r="F5035" t="s">
        <v>113</v>
      </c>
      <c r="G5035">
        <v>27</v>
      </c>
      <c r="H5035">
        <v>431629</v>
      </c>
      <c r="I5035" t="s">
        <v>58</v>
      </c>
      <c r="J5035" s="1">
        <v>45250</v>
      </c>
      <c r="K5035">
        <v>1200</v>
      </c>
      <c r="L5035" t="s">
        <v>20368</v>
      </c>
      <c r="M5035" t="s">
        <v>605</v>
      </c>
      <c r="N5035" t="s">
        <v>20369</v>
      </c>
      <c r="O5035" t="s">
        <v>20370</v>
      </c>
      <c r="P5035" t="s">
        <v>71</v>
      </c>
      <c r="Q5035">
        <v>6</v>
      </c>
      <c r="R5035" t="s">
        <v>40</v>
      </c>
      <c r="S5035" t="s">
        <v>41</v>
      </c>
      <c r="T5035">
        <v>12046</v>
      </c>
      <c r="U5035" s="1">
        <v>45557</v>
      </c>
      <c r="V5035" t="s">
        <v>180</v>
      </c>
      <c r="W5035">
        <v>989679</v>
      </c>
      <c r="X5035" t="s">
        <v>20371</v>
      </c>
      <c r="Y5035">
        <v>973</v>
      </c>
      <c r="Z5035">
        <v>527</v>
      </c>
      <c r="AA5035">
        <v>1</v>
      </c>
      <c r="AB5035">
        <v>210.8</v>
      </c>
    </row>
    <row r="5036" spans="1:28" x14ac:dyDescent="0.3">
      <c r="A5036" t="s">
        <v>28</v>
      </c>
      <c r="B5036" t="s">
        <v>29</v>
      </c>
      <c r="C5036" t="s">
        <v>44</v>
      </c>
      <c r="D5036" t="s">
        <v>261</v>
      </c>
      <c r="E5036" t="s">
        <v>32</v>
      </c>
      <c r="F5036" t="s">
        <v>83</v>
      </c>
      <c r="G5036">
        <v>67</v>
      </c>
      <c r="H5036">
        <v>416931</v>
      </c>
      <c r="I5036" t="s">
        <v>58</v>
      </c>
      <c r="J5036" s="1">
        <v>44658</v>
      </c>
      <c r="K5036">
        <v>1100</v>
      </c>
      <c r="L5036" t="s">
        <v>20372</v>
      </c>
      <c r="M5036" t="s">
        <v>115</v>
      </c>
      <c r="N5036" t="s">
        <v>20373</v>
      </c>
      <c r="O5036" t="s">
        <v>20374</v>
      </c>
      <c r="P5036" t="s">
        <v>39</v>
      </c>
      <c r="Q5036">
        <v>17</v>
      </c>
      <c r="R5036" t="s">
        <v>88</v>
      </c>
      <c r="S5036" t="s">
        <v>41</v>
      </c>
      <c r="T5036">
        <v>66642</v>
      </c>
      <c r="U5036" s="1">
        <v>45581</v>
      </c>
      <c r="V5036" t="s">
        <v>155</v>
      </c>
      <c r="W5036">
        <v>356951</v>
      </c>
      <c r="X5036" t="s">
        <v>20375</v>
      </c>
      <c r="Y5036">
        <v>481</v>
      </c>
      <c r="Z5036">
        <v>1938</v>
      </c>
      <c r="AA5036">
        <v>4</v>
      </c>
      <c r="AB5036">
        <v>3100.8</v>
      </c>
    </row>
    <row r="5037" spans="1:28" x14ac:dyDescent="0.3">
      <c r="A5037" t="s">
        <v>28</v>
      </c>
      <c r="B5037" t="s">
        <v>29</v>
      </c>
      <c r="C5037" t="s">
        <v>148</v>
      </c>
      <c r="D5037" t="s">
        <v>149</v>
      </c>
      <c r="E5037" t="s">
        <v>56</v>
      </c>
      <c r="F5037" t="s">
        <v>113</v>
      </c>
      <c r="G5037">
        <v>36</v>
      </c>
      <c r="H5037">
        <v>403131</v>
      </c>
      <c r="I5037" t="s">
        <v>34</v>
      </c>
      <c r="J5037" s="1">
        <v>44520</v>
      </c>
      <c r="K5037">
        <v>800</v>
      </c>
      <c r="L5037" t="s">
        <v>20376</v>
      </c>
      <c r="M5037" t="s">
        <v>159</v>
      </c>
      <c r="N5037" t="s">
        <v>20377</v>
      </c>
      <c r="O5037" t="s">
        <v>20378</v>
      </c>
      <c r="P5037" t="s">
        <v>87</v>
      </c>
      <c r="Q5037">
        <v>16</v>
      </c>
      <c r="R5037" t="s">
        <v>88</v>
      </c>
      <c r="S5037" t="s">
        <v>63</v>
      </c>
      <c r="T5037">
        <v>21934</v>
      </c>
      <c r="U5037" s="1">
        <v>45536</v>
      </c>
      <c r="V5037" t="s">
        <v>180</v>
      </c>
      <c r="W5037">
        <v>482565</v>
      </c>
      <c r="X5037" t="s">
        <v>20379</v>
      </c>
      <c r="Y5037">
        <v>457</v>
      </c>
      <c r="Z5037">
        <v>2590</v>
      </c>
      <c r="AA5037">
        <v>3</v>
      </c>
      <c r="AB5037">
        <v>3108</v>
      </c>
    </row>
    <row r="5038" spans="1:28" x14ac:dyDescent="0.3">
      <c r="A5038" t="s">
        <v>28</v>
      </c>
      <c r="B5038" t="s">
        <v>29</v>
      </c>
      <c r="C5038" t="s">
        <v>91</v>
      </c>
      <c r="D5038" t="s">
        <v>220</v>
      </c>
      <c r="E5038" t="s">
        <v>32</v>
      </c>
      <c r="F5038" t="s">
        <v>135</v>
      </c>
      <c r="G5038">
        <v>69</v>
      </c>
      <c r="H5038">
        <v>407754</v>
      </c>
      <c r="I5038" t="s">
        <v>34</v>
      </c>
      <c r="J5038" s="1">
        <v>45118</v>
      </c>
      <c r="K5038">
        <v>1200</v>
      </c>
      <c r="L5038" t="s">
        <v>18788</v>
      </c>
      <c r="M5038" t="s">
        <v>731</v>
      </c>
      <c r="N5038" t="s">
        <v>20380</v>
      </c>
      <c r="O5038" t="s">
        <v>20381</v>
      </c>
      <c r="P5038" t="s">
        <v>39</v>
      </c>
      <c r="Q5038">
        <v>19</v>
      </c>
      <c r="R5038" t="s">
        <v>40</v>
      </c>
      <c r="S5038" t="s">
        <v>118</v>
      </c>
      <c r="T5038">
        <v>94661</v>
      </c>
      <c r="U5038" s="1">
        <v>45361</v>
      </c>
      <c r="V5038" t="s">
        <v>72</v>
      </c>
      <c r="W5038">
        <v>547792</v>
      </c>
      <c r="X5038" t="s">
        <v>20382</v>
      </c>
      <c r="Y5038">
        <v>719</v>
      </c>
      <c r="Z5038">
        <v>2652</v>
      </c>
      <c r="AA5038">
        <v>6</v>
      </c>
      <c r="AB5038">
        <v>6364.8</v>
      </c>
    </row>
    <row r="5039" spans="1:28" x14ac:dyDescent="0.3">
      <c r="A5039" t="s">
        <v>28</v>
      </c>
      <c r="B5039" t="s">
        <v>29</v>
      </c>
      <c r="C5039" t="s">
        <v>148</v>
      </c>
      <c r="D5039" t="s">
        <v>611</v>
      </c>
      <c r="E5039" t="s">
        <v>32</v>
      </c>
      <c r="F5039" t="s">
        <v>135</v>
      </c>
      <c r="G5039">
        <v>20</v>
      </c>
      <c r="H5039">
        <v>403772</v>
      </c>
      <c r="I5039" t="s">
        <v>34</v>
      </c>
      <c r="J5039" s="1">
        <v>44084</v>
      </c>
      <c r="K5039">
        <v>1000</v>
      </c>
      <c r="L5039" t="s">
        <v>20383</v>
      </c>
      <c r="M5039" t="s">
        <v>1091</v>
      </c>
      <c r="N5039" t="s">
        <v>20384</v>
      </c>
      <c r="O5039" t="s">
        <v>20385</v>
      </c>
      <c r="P5039" t="s">
        <v>51</v>
      </c>
      <c r="Q5039">
        <v>20</v>
      </c>
      <c r="R5039" t="s">
        <v>88</v>
      </c>
      <c r="S5039" t="s">
        <v>79</v>
      </c>
      <c r="T5039">
        <v>40837</v>
      </c>
      <c r="U5039" s="1">
        <v>45478</v>
      </c>
      <c r="V5039" t="s">
        <v>126</v>
      </c>
      <c r="W5039">
        <v>446875</v>
      </c>
      <c r="X5039" t="s">
        <v>311</v>
      </c>
      <c r="Y5039">
        <v>540</v>
      </c>
      <c r="Z5039">
        <v>2989</v>
      </c>
      <c r="AA5039">
        <v>2</v>
      </c>
      <c r="AB5039" s="2" t="s">
        <v>20386</v>
      </c>
    </row>
    <row r="5040" spans="1:28" x14ac:dyDescent="0.3">
      <c r="A5040" t="s">
        <v>28</v>
      </c>
      <c r="B5040" t="s">
        <v>29</v>
      </c>
      <c r="C5040" t="s">
        <v>148</v>
      </c>
      <c r="D5040" t="s">
        <v>105</v>
      </c>
      <c r="E5040" t="s">
        <v>32</v>
      </c>
      <c r="F5040" t="s">
        <v>57</v>
      </c>
      <c r="G5040">
        <v>9</v>
      </c>
      <c r="H5040">
        <v>411825</v>
      </c>
      <c r="I5040" t="s">
        <v>34</v>
      </c>
      <c r="J5040" s="1">
        <v>45500</v>
      </c>
      <c r="K5040">
        <v>1100</v>
      </c>
      <c r="L5040" t="s">
        <v>704</v>
      </c>
      <c r="M5040" t="s">
        <v>205</v>
      </c>
      <c r="N5040" t="s">
        <v>20387</v>
      </c>
      <c r="O5040" t="s">
        <v>20388</v>
      </c>
      <c r="P5040" t="s">
        <v>71</v>
      </c>
      <c r="Q5040">
        <v>16</v>
      </c>
      <c r="R5040" t="s">
        <v>40</v>
      </c>
      <c r="S5040" t="s">
        <v>79</v>
      </c>
      <c r="T5040">
        <v>21036</v>
      </c>
      <c r="U5040" s="1">
        <v>45336</v>
      </c>
      <c r="V5040" t="s">
        <v>119</v>
      </c>
      <c r="W5040">
        <v>308452</v>
      </c>
      <c r="X5040" t="s">
        <v>20389</v>
      </c>
      <c r="Y5040">
        <v>500</v>
      </c>
      <c r="Z5040">
        <v>2387</v>
      </c>
      <c r="AA5040">
        <v>3</v>
      </c>
      <c r="AB5040">
        <v>2864.4</v>
      </c>
    </row>
    <row r="5041" spans="1:28" x14ac:dyDescent="0.3">
      <c r="A5041" t="s">
        <v>28</v>
      </c>
      <c r="B5041" t="s">
        <v>29</v>
      </c>
      <c r="C5041" t="s">
        <v>66</v>
      </c>
      <c r="D5041" t="s">
        <v>82</v>
      </c>
      <c r="E5041" t="s">
        <v>56</v>
      </c>
      <c r="F5041" t="s">
        <v>47</v>
      </c>
      <c r="G5041">
        <v>28</v>
      </c>
      <c r="H5041">
        <v>400443</v>
      </c>
      <c r="I5041" t="s">
        <v>58</v>
      </c>
      <c r="J5041" s="1">
        <v>45612</v>
      </c>
      <c r="K5041">
        <v>1100</v>
      </c>
      <c r="L5041" t="s">
        <v>20390</v>
      </c>
      <c r="M5041" t="s">
        <v>591</v>
      </c>
      <c r="N5041" t="s">
        <v>20391</v>
      </c>
      <c r="O5041" t="s">
        <v>20392</v>
      </c>
      <c r="P5041" t="s">
        <v>71</v>
      </c>
      <c r="Q5041">
        <v>9</v>
      </c>
      <c r="R5041" t="s">
        <v>88</v>
      </c>
      <c r="S5041" t="s">
        <v>63</v>
      </c>
      <c r="T5041">
        <v>81337</v>
      </c>
      <c r="U5041" s="1">
        <v>45544</v>
      </c>
      <c r="V5041" t="s">
        <v>180</v>
      </c>
      <c r="W5041">
        <v>639329</v>
      </c>
      <c r="X5041" t="s">
        <v>20393</v>
      </c>
      <c r="Y5041">
        <v>492</v>
      </c>
      <c r="Z5041">
        <v>704</v>
      </c>
      <c r="AA5041">
        <v>8</v>
      </c>
      <c r="AB5041">
        <v>2252.8000000000002</v>
      </c>
    </row>
    <row r="5042" spans="1:28" x14ac:dyDescent="0.3">
      <c r="A5042" t="s">
        <v>28</v>
      </c>
      <c r="B5042" t="s">
        <v>29</v>
      </c>
      <c r="C5042" t="s">
        <v>157</v>
      </c>
      <c r="D5042" t="s">
        <v>149</v>
      </c>
      <c r="E5042" t="s">
        <v>32</v>
      </c>
      <c r="F5042" t="s">
        <v>175</v>
      </c>
      <c r="G5042">
        <v>53</v>
      </c>
      <c r="H5042">
        <v>437492</v>
      </c>
      <c r="I5042" t="s">
        <v>34</v>
      </c>
      <c r="J5042" s="1">
        <v>44819</v>
      </c>
      <c r="K5042">
        <v>1000</v>
      </c>
      <c r="L5042" t="s">
        <v>20394</v>
      </c>
      <c r="M5042" t="s">
        <v>869</v>
      </c>
      <c r="N5042" t="s">
        <v>20395</v>
      </c>
      <c r="O5042" t="s">
        <v>20396</v>
      </c>
      <c r="P5042" t="s">
        <v>39</v>
      </c>
      <c r="Q5042">
        <v>5</v>
      </c>
      <c r="R5042" t="s">
        <v>40</v>
      </c>
      <c r="S5042" t="s">
        <v>63</v>
      </c>
      <c r="T5042">
        <v>83687</v>
      </c>
      <c r="U5042" s="1">
        <v>45384</v>
      </c>
      <c r="V5042" t="s">
        <v>80</v>
      </c>
      <c r="W5042">
        <v>544373</v>
      </c>
      <c r="X5042" t="s">
        <v>20397</v>
      </c>
      <c r="Y5042">
        <v>603</v>
      </c>
      <c r="Z5042">
        <v>1119</v>
      </c>
      <c r="AA5042">
        <v>5</v>
      </c>
      <c r="AB5042">
        <v>2238</v>
      </c>
    </row>
    <row r="5043" spans="1:28" x14ac:dyDescent="0.3">
      <c r="A5043" t="s">
        <v>28</v>
      </c>
      <c r="B5043" t="s">
        <v>29</v>
      </c>
      <c r="C5043" t="s">
        <v>30</v>
      </c>
      <c r="D5043" t="s">
        <v>149</v>
      </c>
      <c r="E5043" t="s">
        <v>32</v>
      </c>
      <c r="F5043" t="s">
        <v>175</v>
      </c>
      <c r="G5043">
        <v>98</v>
      </c>
      <c r="H5043">
        <v>416761</v>
      </c>
      <c r="I5043" t="s">
        <v>34</v>
      </c>
      <c r="J5043" s="1">
        <v>44905</v>
      </c>
      <c r="K5043">
        <v>1100</v>
      </c>
      <c r="L5043" t="s">
        <v>20398</v>
      </c>
      <c r="M5043" t="s">
        <v>1030</v>
      </c>
      <c r="N5043" t="s">
        <v>20399</v>
      </c>
      <c r="O5043">
        <v>8619863154</v>
      </c>
      <c r="P5043" t="s">
        <v>39</v>
      </c>
      <c r="Q5043">
        <v>7</v>
      </c>
      <c r="R5043" t="s">
        <v>40</v>
      </c>
      <c r="S5043" t="s">
        <v>41</v>
      </c>
      <c r="T5043">
        <v>39047</v>
      </c>
      <c r="U5043" s="1">
        <v>45468</v>
      </c>
      <c r="V5043" t="s">
        <v>52</v>
      </c>
      <c r="W5043">
        <v>912462</v>
      </c>
      <c r="X5043" t="s">
        <v>6146</v>
      </c>
      <c r="Y5043">
        <v>680</v>
      </c>
      <c r="Z5043">
        <v>2606</v>
      </c>
      <c r="AA5043">
        <v>5</v>
      </c>
      <c r="AB5043">
        <v>5212</v>
      </c>
    </row>
    <row r="5044" spans="1:28" x14ac:dyDescent="0.3">
      <c r="A5044" t="s">
        <v>28</v>
      </c>
      <c r="B5044" t="s">
        <v>29</v>
      </c>
      <c r="C5044" t="s">
        <v>30</v>
      </c>
      <c r="D5044" t="s">
        <v>248</v>
      </c>
      <c r="E5044" t="s">
        <v>46</v>
      </c>
      <c r="F5044" t="s">
        <v>135</v>
      </c>
      <c r="G5044">
        <v>3</v>
      </c>
      <c r="H5044">
        <v>430760</v>
      </c>
      <c r="I5044" t="s">
        <v>58</v>
      </c>
      <c r="J5044" s="1">
        <v>45106</v>
      </c>
      <c r="K5044">
        <v>1400</v>
      </c>
      <c r="L5044" t="s">
        <v>20400</v>
      </c>
      <c r="M5044" t="s">
        <v>1291</v>
      </c>
      <c r="N5044" t="s">
        <v>20401</v>
      </c>
      <c r="O5044" s="2" t="s">
        <v>20402</v>
      </c>
      <c r="P5044" t="s">
        <v>51</v>
      </c>
      <c r="Q5044">
        <v>20</v>
      </c>
      <c r="R5044" t="s">
        <v>88</v>
      </c>
      <c r="S5044" t="s">
        <v>41</v>
      </c>
      <c r="T5044">
        <v>77424</v>
      </c>
      <c r="U5044" s="1">
        <v>45424</v>
      </c>
      <c r="V5044" t="s">
        <v>140</v>
      </c>
      <c r="W5044">
        <v>489921</v>
      </c>
      <c r="X5044" t="s">
        <v>2111</v>
      </c>
      <c r="Y5044">
        <v>530</v>
      </c>
      <c r="Z5044">
        <v>2679</v>
      </c>
      <c r="AA5044">
        <v>1</v>
      </c>
      <c r="AB5044" s="2" t="s">
        <v>20403</v>
      </c>
    </row>
    <row r="5045" spans="1:28" x14ac:dyDescent="0.3">
      <c r="A5045" t="s">
        <v>28</v>
      </c>
      <c r="B5045" t="s">
        <v>29</v>
      </c>
      <c r="C5045" t="s">
        <v>30</v>
      </c>
      <c r="D5045" t="s">
        <v>31</v>
      </c>
      <c r="E5045" t="s">
        <v>46</v>
      </c>
      <c r="F5045" t="s">
        <v>135</v>
      </c>
      <c r="G5045">
        <v>15</v>
      </c>
      <c r="H5045">
        <v>428403</v>
      </c>
      <c r="I5045" t="s">
        <v>34</v>
      </c>
      <c r="J5045" s="1">
        <v>43898</v>
      </c>
      <c r="K5045">
        <v>1100</v>
      </c>
      <c r="L5045" t="s">
        <v>20404</v>
      </c>
      <c r="M5045" t="s">
        <v>1460</v>
      </c>
      <c r="N5045" t="s">
        <v>20405</v>
      </c>
      <c r="O5045" t="s">
        <v>20406</v>
      </c>
      <c r="P5045" t="s">
        <v>87</v>
      </c>
      <c r="Q5045">
        <v>3</v>
      </c>
      <c r="R5045" t="s">
        <v>40</v>
      </c>
      <c r="S5045" t="s">
        <v>41</v>
      </c>
      <c r="T5045">
        <v>19307</v>
      </c>
      <c r="U5045" s="1">
        <v>45579</v>
      </c>
      <c r="V5045" t="s">
        <v>155</v>
      </c>
      <c r="W5045">
        <v>970603</v>
      </c>
      <c r="X5045" t="s">
        <v>20407</v>
      </c>
      <c r="Y5045">
        <v>283</v>
      </c>
      <c r="Z5045">
        <v>2563</v>
      </c>
      <c r="AA5045">
        <v>7</v>
      </c>
      <c r="AB5045" s="2" t="s">
        <v>20408</v>
      </c>
    </row>
    <row r="5046" spans="1:28" x14ac:dyDescent="0.3">
      <c r="A5046" t="s">
        <v>28</v>
      </c>
      <c r="B5046" t="s">
        <v>29</v>
      </c>
      <c r="C5046" t="s">
        <v>44</v>
      </c>
      <c r="D5046" t="s">
        <v>170</v>
      </c>
      <c r="E5046" t="s">
        <v>32</v>
      </c>
      <c r="F5046" t="s">
        <v>113</v>
      </c>
      <c r="G5046">
        <v>40</v>
      </c>
      <c r="H5046">
        <v>428857</v>
      </c>
      <c r="I5046" t="s">
        <v>58</v>
      </c>
      <c r="J5046" s="1">
        <v>44828</v>
      </c>
      <c r="K5046">
        <v>1300</v>
      </c>
      <c r="L5046" t="s">
        <v>13806</v>
      </c>
      <c r="M5046" t="s">
        <v>287</v>
      </c>
      <c r="N5046" t="s">
        <v>20409</v>
      </c>
      <c r="O5046" t="s">
        <v>20410</v>
      </c>
      <c r="P5046" t="s">
        <v>51</v>
      </c>
      <c r="Q5046">
        <v>15</v>
      </c>
      <c r="R5046" t="s">
        <v>88</v>
      </c>
      <c r="S5046" t="s">
        <v>79</v>
      </c>
      <c r="T5046">
        <v>78557</v>
      </c>
      <c r="U5046" s="1">
        <v>45414</v>
      </c>
      <c r="V5046" t="s">
        <v>140</v>
      </c>
      <c r="W5046">
        <v>769947</v>
      </c>
      <c r="X5046" t="s">
        <v>20411</v>
      </c>
      <c r="Y5046">
        <v>299</v>
      </c>
      <c r="Z5046">
        <v>719</v>
      </c>
      <c r="AA5046">
        <v>8</v>
      </c>
      <c r="AB5046">
        <v>2300.8000000000002</v>
      </c>
    </row>
    <row r="5047" spans="1:28" x14ac:dyDescent="0.3">
      <c r="A5047" t="s">
        <v>28</v>
      </c>
      <c r="B5047" t="s">
        <v>29</v>
      </c>
      <c r="C5047" t="s">
        <v>193</v>
      </c>
      <c r="D5047" t="s">
        <v>248</v>
      </c>
      <c r="E5047" t="s">
        <v>56</v>
      </c>
      <c r="F5047" t="s">
        <v>47</v>
      </c>
      <c r="G5047">
        <v>89</v>
      </c>
      <c r="H5047">
        <v>431794</v>
      </c>
      <c r="I5047" t="s">
        <v>58</v>
      </c>
      <c r="J5047" s="1">
        <v>44718</v>
      </c>
      <c r="K5047">
        <v>1300</v>
      </c>
      <c r="L5047" t="s">
        <v>20412</v>
      </c>
      <c r="M5047" t="s">
        <v>287</v>
      </c>
      <c r="N5047" t="s">
        <v>20413</v>
      </c>
      <c r="O5047" t="s">
        <v>20414</v>
      </c>
      <c r="P5047" t="s">
        <v>87</v>
      </c>
      <c r="Q5047">
        <v>11</v>
      </c>
      <c r="R5047" t="s">
        <v>40</v>
      </c>
      <c r="S5047" t="s">
        <v>79</v>
      </c>
      <c r="T5047">
        <v>76827</v>
      </c>
      <c r="U5047" s="1">
        <v>45420</v>
      </c>
      <c r="V5047" t="s">
        <v>140</v>
      </c>
      <c r="W5047">
        <v>282523</v>
      </c>
      <c r="X5047" t="s">
        <v>20415</v>
      </c>
      <c r="Y5047">
        <v>524</v>
      </c>
      <c r="Z5047">
        <v>2371</v>
      </c>
      <c r="AA5047">
        <v>8</v>
      </c>
      <c r="AB5047" s="2" t="s">
        <v>20416</v>
      </c>
    </row>
    <row r="5048" spans="1:28" x14ac:dyDescent="0.3">
      <c r="A5048" t="s">
        <v>28</v>
      </c>
      <c r="B5048" t="s">
        <v>29</v>
      </c>
      <c r="C5048" t="s">
        <v>148</v>
      </c>
      <c r="D5048" t="s">
        <v>74</v>
      </c>
      <c r="E5048" t="s">
        <v>56</v>
      </c>
      <c r="F5048" t="s">
        <v>106</v>
      </c>
      <c r="G5048">
        <v>47</v>
      </c>
      <c r="H5048">
        <v>425571</v>
      </c>
      <c r="I5048" t="s">
        <v>34</v>
      </c>
      <c r="J5048" s="1">
        <v>44035</v>
      </c>
      <c r="K5048">
        <v>1200</v>
      </c>
      <c r="L5048" t="s">
        <v>20417</v>
      </c>
      <c r="M5048" t="s">
        <v>60</v>
      </c>
      <c r="N5048" t="s">
        <v>20418</v>
      </c>
      <c r="O5048" t="s">
        <v>20419</v>
      </c>
      <c r="P5048" t="s">
        <v>51</v>
      </c>
      <c r="Q5048">
        <v>11</v>
      </c>
      <c r="R5048" t="s">
        <v>88</v>
      </c>
      <c r="S5048" t="s">
        <v>79</v>
      </c>
      <c r="T5048">
        <v>56688</v>
      </c>
      <c r="U5048" s="1">
        <v>45359</v>
      </c>
      <c r="V5048" t="s">
        <v>72</v>
      </c>
      <c r="W5048">
        <v>578745</v>
      </c>
      <c r="X5048" t="s">
        <v>20420</v>
      </c>
      <c r="Y5048">
        <v>283</v>
      </c>
      <c r="Z5048">
        <v>2941</v>
      </c>
      <c r="AA5048">
        <v>5</v>
      </c>
      <c r="AB5048">
        <v>5882</v>
      </c>
    </row>
    <row r="5049" spans="1:28" x14ac:dyDescent="0.3">
      <c r="A5049" t="s">
        <v>28</v>
      </c>
      <c r="B5049" t="s">
        <v>29</v>
      </c>
      <c r="C5049" t="s">
        <v>54</v>
      </c>
      <c r="D5049" t="s">
        <v>467</v>
      </c>
      <c r="E5049" t="s">
        <v>32</v>
      </c>
      <c r="F5049" t="s">
        <v>83</v>
      </c>
      <c r="G5049">
        <v>85</v>
      </c>
      <c r="H5049">
        <v>400741</v>
      </c>
      <c r="I5049" t="s">
        <v>58</v>
      </c>
      <c r="J5049" s="1">
        <v>45475</v>
      </c>
      <c r="K5049">
        <v>1200</v>
      </c>
      <c r="L5049" t="s">
        <v>20421</v>
      </c>
      <c r="M5049" t="s">
        <v>366</v>
      </c>
      <c r="N5049" t="s">
        <v>20422</v>
      </c>
      <c r="O5049" t="s">
        <v>20423</v>
      </c>
      <c r="P5049" t="s">
        <v>87</v>
      </c>
      <c r="Q5049">
        <v>20</v>
      </c>
      <c r="R5049" t="s">
        <v>88</v>
      </c>
      <c r="S5049" t="s">
        <v>41</v>
      </c>
      <c r="T5049">
        <v>27586</v>
      </c>
      <c r="U5049" s="1">
        <v>45341</v>
      </c>
      <c r="V5049" t="s">
        <v>119</v>
      </c>
      <c r="W5049">
        <v>830673</v>
      </c>
      <c r="X5049" t="s">
        <v>20424</v>
      </c>
      <c r="Y5049">
        <v>542</v>
      </c>
      <c r="Z5049">
        <v>2336</v>
      </c>
      <c r="AA5049">
        <v>7</v>
      </c>
      <c r="AB5049">
        <v>6540.8</v>
      </c>
    </row>
    <row r="5050" spans="1:28" x14ac:dyDescent="0.3">
      <c r="A5050" t="s">
        <v>28</v>
      </c>
      <c r="B5050" t="s">
        <v>29</v>
      </c>
      <c r="C5050" t="s">
        <v>54</v>
      </c>
      <c r="D5050" t="s">
        <v>134</v>
      </c>
      <c r="E5050" t="s">
        <v>56</v>
      </c>
      <c r="F5050" t="s">
        <v>33</v>
      </c>
      <c r="G5050">
        <v>52</v>
      </c>
      <c r="H5050">
        <v>404730</v>
      </c>
      <c r="I5050" t="s">
        <v>34</v>
      </c>
      <c r="J5050" s="1">
        <v>45261</v>
      </c>
      <c r="K5050">
        <v>950</v>
      </c>
      <c r="L5050" t="s">
        <v>20425</v>
      </c>
      <c r="M5050" t="s">
        <v>2054</v>
      </c>
      <c r="N5050" t="s">
        <v>20426</v>
      </c>
      <c r="O5050" t="s">
        <v>20427</v>
      </c>
      <c r="P5050" t="s">
        <v>87</v>
      </c>
      <c r="Q5050">
        <v>13</v>
      </c>
      <c r="R5050" t="s">
        <v>88</v>
      </c>
      <c r="S5050" t="s">
        <v>79</v>
      </c>
      <c r="T5050">
        <v>67398</v>
      </c>
      <c r="U5050" s="1">
        <v>45489</v>
      </c>
      <c r="V5050" t="s">
        <v>126</v>
      </c>
      <c r="W5050">
        <v>190007</v>
      </c>
      <c r="X5050" t="s">
        <v>67</v>
      </c>
      <c r="Y5050">
        <v>630</v>
      </c>
      <c r="Z5050">
        <v>1285</v>
      </c>
      <c r="AA5050">
        <v>4</v>
      </c>
      <c r="AB5050">
        <v>2056</v>
      </c>
    </row>
    <row r="5051" spans="1:28" x14ac:dyDescent="0.3">
      <c r="A5051" t="s">
        <v>28</v>
      </c>
      <c r="B5051" t="s">
        <v>29</v>
      </c>
      <c r="C5051" t="s">
        <v>44</v>
      </c>
      <c r="D5051" t="s">
        <v>92</v>
      </c>
      <c r="E5051" t="s">
        <v>32</v>
      </c>
      <c r="F5051" t="s">
        <v>83</v>
      </c>
      <c r="G5051">
        <v>21</v>
      </c>
      <c r="H5051">
        <v>426189</v>
      </c>
      <c r="I5051" t="s">
        <v>34</v>
      </c>
      <c r="J5051" s="1">
        <v>44721</v>
      </c>
      <c r="K5051">
        <v>1100</v>
      </c>
      <c r="L5051" t="s">
        <v>19931</v>
      </c>
      <c r="M5051" t="s">
        <v>568</v>
      </c>
      <c r="N5051" t="s">
        <v>20428</v>
      </c>
      <c r="O5051">
        <f>1-990-263-1794</f>
        <v>-3046</v>
      </c>
      <c r="P5051" t="s">
        <v>39</v>
      </c>
      <c r="Q5051">
        <v>7</v>
      </c>
      <c r="R5051" t="s">
        <v>88</v>
      </c>
      <c r="S5051" t="s">
        <v>79</v>
      </c>
      <c r="T5051">
        <v>82413</v>
      </c>
      <c r="U5051" s="1">
        <v>45429</v>
      </c>
      <c r="V5051" t="s">
        <v>140</v>
      </c>
      <c r="W5051">
        <v>926618</v>
      </c>
      <c r="X5051" t="s">
        <v>20429</v>
      </c>
      <c r="Y5051">
        <v>632</v>
      </c>
      <c r="Z5051">
        <v>1558</v>
      </c>
      <c r="AA5051">
        <v>8</v>
      </c>
      <c r="AB5051">
        <v>4985.6000000000004</v>
      </c>
    </row>
    <row r="5052" spans="1:28" x14ac:dyDescent="0.3">
      <c r="A5052" t="s">
        <v>28</v>
      </c>
      <c r="B5052" t="s">
        <v>29</v>
      </c>
      <c r="C5052" t="s">
        <v>148</v>
      </c>
      <c r="D5052" t="s">
        <v>31</v>
      </c>
      <c r="E5052" t="s">
        <v>46</v>
      </c>
      <c r="F5052" t="s">
        <v>355</v>
      </c>
      <c r="G5052">
        <v>71</v>
      </c>
      <c r="H5052">
        <v>421767</v>
      </c>
      <c r="I5052" t="s">
        <v>34</v>
      </c>
      <c r="J5052" s="1">
        <v>44045</v>
      </c>
      <c r="K5052">
        <v>1300</v>
      </c>
      <c r="L5052" t="s">
        <v>20430</v>
      </c>
      <c r="M5052" t="s">
        <v>542</v>
      </c>
      <c r="N5052" t="s">
        <v>20431</v>
      </c>
      <c r="O5052" t="s">
        <v>20432</v>
      </c>
      <c r="P5052" t="s">
        <v>39</v>
      </c>
      <c r="Q5052">
        <v>12</v>
      </c>
      <c r="R5052" t="s">
        <v>40</v>
      </c>
      <c r="S5052" t="s">
        <v>79</v>
      </c>
      <c r="T5052">
        <v>19853</v>
      </c>
      <c r="U5052" s="1">
        <v>45581</v>
      </c>
      <c r="V5052" t="s">
        <v>155</v>
      </c>
      <c r="W5052">
        <v>759737</v>
      </c>
      <c r="X5052" t="s">
        <v>20433</v>
      </c>
      <c r="Y5052">
        <v>874</v>
      </c>
      <c r="Z5052">
        <v>2246</v>
      </c>
      <c r="AA5052">
        <v>1</v>
      </c>
      <c r="AB5052" s="2" t="s">
        <v>18348</v>
      </c>
    </row>
    <row r="5053" spans="1:28" x14ac:dyDescent="0.3">
      <c r="A5053" t="s">
        <v>28</v>
      </c>
      <c r="B5053" t="s">
        <v>29</v>
      </c>
      <c r="C5053" t="s">
        <v>91</v>
      </c>
      <c r="D5053" t="s">
        <v>220</v>
      </c>
      <c r="E5053" t="s">
        <v>46</v>
      </c>
      <c r="F5053" t="s">
        <v>175</v>
      </c>
      <c r="G5053">
        <v>13</v>
      </c>
      <c r="H5053">
        <v>405640</v>
      </c>
      <c r="I5053" t="s">
        <v>58</v>
      </c>
      <c r="J5053" s="1">
        <v>44167</v>
      </c>
      <c r="K5053">
        <v>1000</v>
      </c>
      <c r="L5053" t="s">
        <v>2729</v>
      </c>
      <c r="M5053" t="s">
        <v>869</v>
      </c>
      <c r="N5053" t="s">
        <v>20434</v>
      </c>
      <c r="O5053" t="s">
        <v>20435</v>
      </c>
      <c r="P5053" t="s">
        <v>87</v>
      </c>
      <c r="Q5053">
        <v>8</v>
      </c>
      <c r="R5053" t="s">
        <v>40</v>
      </c>
      <c r="S5053" t="s">
        <v>79</v>
      </c>
      <c r="T5053">
        <v>29628</v>
      </c>
      <c r="U5053" s="1">
        <v>45565</v>
      </c>
      <c r="V5053" t="s">
        <v>180</v>
      </c>
      <c r="W5053">
        <v>726156</v>
      </c>
      <c r="X5053" t="s">
        <v>20436</v>
      </c>
      <c r="Y5053">
        <v>756</v>
      </c>
      <c r="Z5053">
        <v>558</v>
      </c>
      <c r="AA5053">
        <v>5</v>
      </c>
      <c r="AB5053">
        <v>1116</v>
      </c>
    </row>
    <row r="5054" spans="1:28" x14ac:dyDescent="0.3">
      <c r="A5054" t="s">
        <v>28</v>
      </c>
      <c r="B5054" t="s">
        <v>29</v>
      </c>
      <c r="C5054" t="s">
        <v>54</v>
      </c>
      <c r="D5054" t="s">
        <v>546</v>
      </c>
      <c r="E5054" t="s">
        <v>56</v>
      </c>
      <c r="F5054" t="s">
        <v>33</v>
      </c>
      <c r="G5054">
        <v>85</v>
      </c>
      <c r="H5054">
        <v>427131</v>
      </c>
      <c r="I5054" t="s">
        <v>34</v>
      </c>
      <c r="J5054" s="1">
        <v>44110</v>
      </c>
      <c r="K5054">
        <v>800</v>
      </c>
      <c r="L5054" t="s">
        <v>20437</v>
      </c>
      <c r="M5054" t="s">
        <v>747</v>
      </c>
      <c r="N5054" t="s">
        <v>20438</v>
      </c>
      <c r="O5054" t="s">
        <v>20439</v>
      </c>
      <c r="P5054" t="s">
        <v>51</v>
      </c>
      <c r="Q5054">
        <v>6</v>
      </c>
      <c r="R5054" t="s">
        <v>88</v>
      </c>
      <c r="S5054" t="s">
        <v>41</v>
      </c>
      <c r="T5054">
        <v>76497</v>
      </c>
      <c r="U5054" s="1">
        <v>45376</v>
      </c>
      <c r="V5054" t="s">
        <v>72</v>
      </c>
      <c r="W5054">
        <v>635205</v>
      </c>
      <c r="X5054" t="s">
        <v>20440</v>
      </c>
      <c r="Y5054">
        <v>631</v>
      </c>
      <c r="Z5054">
        <v>539</v>
      </c>
      <c r="AA5054">
        <v>5</v>
      </c>
      <c r="AB5054">
        <v>1078</v>
      </c>
    </row>
    <row r="5055" spans="1:28" x14ac:dyDescent="0.3">
      <c r="A5055" t="s">
        <v>28</v>
      </c>
      <c r="B5055" t="s">
        <v>29</v>
      </c>
      <c r="C5055" t="s">
        <v>91</v>
      </c>
      <c r="D5055" t="s">
        <v>274</v>
      </c>
      <c r="E5055" t="s">
        <v>46</v>
      </c>
      <c r="F5055" t="s">
        <v>135</v>
      </c>
      <c r="G5055">
        <v>91</v>
      </c>
      <c r="H5055">
        <v>435576</v>
      </c>
      <c r="I5055" t="s">
        <v>58</v>
      </c>
      <c r="J5055" s="1">
        <v>44936</v>
      </c>
      <c r="K5055">
        <v>1200</v>
      </c>
      <c r="L5055" t="s">
        <v>20441</v>
      </c>
      <c r="M5055" t="s">
        <v>1291</v>
      </c>
      <c r="N5055" t="s">
        <v>20442</v>
      </c>
      <c r="O5055">
        <f>1-219-737-8128</f>
        <v>-9083</v>
      </c>
      <c r="P5055" t="s">
        <v>71</v>
      </c>
      <c r="Q5055">
        <v>4</v>
      </c>
      <c r="R5055" t="s">
        <v>88</v>
      </c>
      <c r="S5055" t="s">
        <v>63</v>
      </c>
      <c r="T5055">
        <v>40013</v>
      </c>
      <c r="U5055" s="1">
        <v>45451</v>
      </c>
      <c r="V5055" t="s">
        <v>52</v>
      </c>
      <c r="W5055">
        <v>801646</v>
      </c>
      <c r="X5055" t="s">
        <v>20443</v>
      </c>
      <c r="Y5055">
        <v>700</v>
      </c>
      <c r="Z5055">
        <v>2162</v>
      </c>
      <c r="AA5055">
        <v>4</v>
      </c>
      <c r="AB5055" s="2" t="s">
        <v>20444</v>
      </c>
    </row>
    <row r="5056" spans="1:28" x14ac:dyDescent="0.3">
      <c r="A5056" t="s">
        <v>28</v>
      </c>
      <c r="B5056" t="s">
        <v>29</v>
      </c>
      <c r="C5056" t="s">
        <v>193</v>
      </c>
      <c r="D5056" t="s">
        <v>442</v>
      </c>
      <c r="E5056" t="s">
        <v>46</v>
      </c>
      <c r="F5056" t="s">
        <v>113</v>
      </c>
      <c r="G5056">
        <v>34</v>
      </c>
      <c r="H5056">
        <v>419766</v>
      </c>
      <c r="I5056" t="s">
        <v>58</v>
      </c>
      <c r="J5056" s="1">
        <v>45441</v>
      </c>
      <c r="K5056">
        <v>800</v>
      </c>
      <c r="L5056" t="s">
        <v>13167</v>
      </c>
      <c r="M5056" t="s">
        <v>568</v>
      </c>
      <c r="N5056" t="s">
        <v>20445</v>
      </c>
      <c r="O5056" t="s">
        <v>20446</v>
      </c>
      <c r="P5056" t="s">
        <v>87</v>
      </c>
      <c r="Q5056">
        <v>5</v>
      </c>
      <c r="R5056" t="s">
        <v>40</v>
      </c>
      <c r="S5056" t="s">
        <v>79</v>
      </c>
      <c r="T5056">
        <v>79568</v>
      </c>
      <c r="U5056" s="1">
        <v>45325</v>
      </c>
      <c r="V5056" t="s">
        <v>119</v>
      </c>
      <c r="W5056">
        <v>830845</v>
      </c>
      <c r="X5056" t="s">
        <v>20447</v>
      </c>
      <c r="Y5056">
        <v>777</v>
      </c>
      <c r="Z5056">
        <v>2039</v>
      </c>
      <c r="AA5056">
        <v>4</v>
      </c>
      <c r="AB5056">
        <v>3262.4</v>
      </c>
    </row>
    <row r="5057" spans="1:28" x14ac:dyDescent="0.3">
      <c r="A5057" t="s">
        <v>28</v>
      </c>
      <c r="B5057" t="s">
        <v>29</v>
      </c>
      <c r="C5057" t="s">
        <v>54</v>
      </c>
      <c r="D5057" t="s">
        <v>637</v>
      </c>
      <c r="E5057" t="s">
        <v>46</v>
      </c>
      <c r="F5057" t="s">
        <v>135</v>
      </c>
      <c r="G5057">
        <v>63</v>
      </c>
      <c r="H5057">
        <v>404289</v>
      </c>
      <c r="I5057" t="s">
        <v>58</v>
      </c>
      <c r="J5057" s="1">
        <v>44452</v>
      </c>
      <c r="K5057">
        <v>1200</v>
      </c>
      <c r="L5057" t="s">
        <v>20448</v>
      </c>
      <c r="M5057" t="s">
        <v>244</v>
      </c>
      <c r="N5057" t="s">
        <v>20449</v>
      </c>
      <c r="O5057" t="s">
        <v>20450</v>
      </c>
      <c r="P5057" t="s">
        <v>39</v>
      </c>
      <c r="Q5057">
        <v>5</v>
      </c>
      <c r="R5057" t="s">
        <v>40</v>
      </c>
      <c r="S5057" t="s">
        <v>79</v>
      </c>
      <c r="T5057">
        <v>60127</v>
      </c>
      <c r="U5057" s="1">
        <v>45510</v>
      </c>
      <c r="V5057" t="s">
        <v>64</v>
      </c>
      <c r="W5057">
        <v>402157</v>
      </c>
      <c r="X5057" t="s">
        <v>20451</v>
      </c>
      <c r="Y5057">
        <v>971</v>
      </c>
      <c r="Z5057">
        <v>2766</v>
      </c>
      <c r="AA5057">
        <v>2</v>
      </c>
      <c r="AB5057">
        <v>2212.8000000000002</v>
      </c>
    </row>
    <row r="5058" spans="1:28" x14ac:dyDescent="0.3">
      <c r="A5058" t="s">
        <v>28</v>
      </c>
      <c r="B5058" t="s">
        <v>29</v>
      </c>
      <c r="C5058" t="s">
        <v>193</v>
      </c>
      <c r="D5058" t="s">
        <v>511</v>
      </c>
      <c r="E5058" t="s">
        <v>32</v>
      </c>
      <c r="F5058" t="s">
        <v>57</v>
      </c>
      <c r="G5058">
        <v>48</v>
      </c>
      <c r="H5058">
        <v>401575</v>
      </c>
      <c r="I5058" t="s">
        <v>34</v>
      </c>
      <c r="J5058" s="1">
        <v>44359</v>
      </c>
      <c r="K5058">
        <v>1000</v>
      </c>
      <c r="L5058" t="s">
        <v>20452</v>
      </c>
      <c r="M5058" t="s">
        <v>895</v>
      </c>
      <c r="N5058" t="s">
        <v>20453</v>
      </c>
      <c r="O5058" t="s">
        <v>20454</v>
      </c>
      <c r="P5058" t="s">
        <v>39</v>
      </c>
      <c r="Q5058">
        <v>3</v>
      </c>
      <c r="R5058" t="s">
        <v>88</v>
      </c>
      <c r="S5058" t="s">
        <v>118</v>
      </c>
      <c r="T5058">
        <v>39519</v>
      </c>
      <c r="U5058" s="1">
        <v>45386</v>
      </c>
      <c r="V5058" t="s">
        <v>80</v>
      </c>
      <c r="W5058">
        <v>366892</v>
      </c>
      <c r="X5058" t="s">
        <v>20455</v>
      </c>
      <c r="Y5058">
        <v>243</v>
      </c>
      <c r="Z5058">
        <v>1351</v>
      </c>
      <c r="AA5058">
        <v>4</v>
      </c>
      <c r="AB5058">
        <v>2161.6</v>
      </c>
    </row>
    <row r="5059" spans="1:28" x14ac:dyDescent="0.3">
      <c r="A5059" t="s">
        <v>28</v>
      </c>
      <c r="B5059" t="s">
        <v>29</v>
      </c>
      <c r="C5059" t="s">
        <v>54</v>
      </c>
      <c r="D5059" t="s">
        <v>380</v>
      </c>
      <c r="E5059" t="s">
        <v>32</v>
      </c>
      <c r="F5059" t="s">
        <v>135</v>
      </c>
      <c r="G5059">
        <v>93</v>
      </c>
      <c r="H5059">
        <v>435279</v>
      </c>
      <c r="I5059" t="s">
        <v>58</v>
      </c>
      <c r="J5059" s="1">
        <v>45526</v>
      </c>
      <c r="K5059">
        <v>950</v>
      </c>
      <c r="L5059" t="s">
        <v>20456</v>
      </c>
      <c r="M5059" t="s">
        <v>256</v>
      </c>
      <c r="N5059" t="s">
        <v>20457</v>
      </c>
      <c r="O5059" t="s">
        <v>20458</v>
      </c>
      <c r="P5059" t="s">
        <v>39</v>
      </c>
      <c r="Q5059">
        <v>20</v>
      </c>
      <c r="R5059" t="s">
        <v>88</v>
      </c>
      <c r="S5059" t="s">
        <v>118</v>
      </c>
      <c r="T5059">
        <v>74136</v>
      </c>
      <c r="U5059" s="1">
        <v>45535</v>
      </c>
      <c r="V5059" t="s">
        <v>64</v>
      </c>
      <c r="W5059">
        <v>991945</v>
      </c>
      <c r="X5059" t="s">
        <v>20459</v>
      </c>
      <c r="Y5059">
        <v>378</v>
      </c>
      <c r="Z5059">
        <v>1310</v>
      </c>
      <c r="AA5059">
        <v>7</v>
      </c>
      <c r="AB5059">
        <v>3668</v>
      </c>
    </row>
    <row r="5060" spans="1:28" x14ac:dyDescent="0.3">
      <c r="A5060" t="s">
        <v>28</v>
      </c>
      <c r="B5060" t="s">
        <v>29</v>
      </c>
      <c r="C5060" t="s">
        <v>30</v>
      </c>
      <c r="D5060" t="s">
        <v>163</v>
      </c>
      <c r="E5060" t="s">
        <v>46</v>
      </c>
      <c r="F5060" t="s">
        <v>99</v>
      </c>
      <c r="G5060">
        <v>17</v>
      </c>
      <c r="H5060">
        <v>424197</v>
      </c>
      <c r="I5060" t="s">
        <v>58</v>
      </c>
      <c r="J5060" s="1">
        <v>44160</v>
      </c>
      <c r="K5060">
        <v>1300</v>
      </c>
      <c r="L5060" t="s">
        <v>20460</v>
      </c>
      <c r="M5060" t="s">
        <v>222</v>
      </c>
      <c r="N5060" t="s">
        <v>20461</v>
      </c>
      <c r="O5060" t="s">
        <v>20462</v>
      </c>
      <c r="P5060" t="s">
        <v>87</v>
      </c>
      <c r="Q5060">
        <v>16</v>
      </c>
      <c r="R5060" t="s">
        <v>88</v>
      </c>
      <c r="S5060" t="s">
        <v>118</v>
      </c>
      <c r="T5060">
        <v>45024</v>
      </c>
      <c r="U5060" s="1">
        <v>45448</v>
      </c>
      <c r="V5060" t="s">
        <v>52</v>
      </c>
      <c r="W5060">
        <v>385209</v>
      </c>
      <c r="X5060" t="s">
        <v>18004</v>
      </c>
      <c r="Y5060">
        <v>418</v>
      </c>
      <c r="Z5060">
        <v>1115</v>
      </c>
      <c r="AA5060">
        <v>6</v>
      </c>
      <c r="AB5060">
        <v>2676</v>
      </c>
    </row>
    <row r="5061" spans="1:28" x14ac:dyDescent="0.3">
      <c r="A5061" t="s">
        <v>28</v>
      </c>
      <c r="B5061" t="s">
        <v>29</v>
      </c>
      <c r="C5061" t="s">
        <v>193</v>
      </c>
      <c r="D5061" t="s">
        <v>98</v>
      </c>
      <c r="E5061" t="s">
        <v>56</v>
      </c>
      <c r="F5061" t="s">
        <v>47</v>
      </c>
      <c r="G5061">
        <v>13</v>
      </c>
      <c r="H5061">
        <v>419464</v>
      </c>
      <c r="I5061" t="s">
        <v>58</v>
      </c>
      <c r="J5061" s="1">
        <v>45388</v>
      </c>
      <c r="K5061">
        <v>1000</v>
      </c>
      <c r="L5061" t="s">
        <v>20463</v>
      </c>
      <c r="M5061" t="s">
        <v>1291</v>
      </c>
      <c r="N5061" t="s">
        <v>20464</v>
      </c>
      <c r="O5061" t="s">
        <v>20465</v>
      </c>
      <c r="P5061" t="s">
        <v>87</v>
      </c>
      <c r="Q5061">
        <v>15</v>
      </c>
      <c r="R5061" t="s">
        <v>88</v>
      </c>
      <c r="S5061" t="s">
        <v>41</v>
      </c>
      <c r="T5061">
        <v>70972</v>
      </c>
      <c r="U5061" s="1">
        <v>45301</v>
      </c>
      <c r="V5061" t="s">
        <v>111</v>
      </c>
      <c r="W5061">
        <v>913171</v>
      </c>
      <c r="X5061" t="s">
        <v>20466</v>
      </c>
      <c r="Y5061">
        <v>397</v>
      </c>
      <c r="Z5061">
        <v>556</v>
      </c>
      <c r="AA5061">
        <v>5</v>
      </c>
      <c r="AB5061">
        <v>1112</v>
      </c>
    </row>
    <row r="5062" spans="1:28" x14ac:dyDescent="0.3">
      <c r="A5062" t="s">
        <v>28</v>
      </c>
      <c r="B5062" t="s">
        <v>29</v>
      </c>
      <c r="C5062" t="s">
        <v>54</v>
      </c>
      <c r="D5062" t="s">
        <v>248</v>
      </c>
      <c r="E5062" t="s">
        <v>32</v>
      </c>
      <c r="F5062" t="s">
        <v>47</v>
      </c>
      <c r="G5062">
        <v>43</v>
      </c>
      <c r="H5062">
        <v>427364</v>
      </c>
      <c r="I5062" t="s">
        <v>58</v>
      </c>
      <c r="J5062" s="1">
        <v>45538</v>
      </c>
      <c r="K5062">
        <v>1300</v>
      </c>
      <c r="L5062" t="s">
        <v>20467</v>
      </c>
      <c r="M5062" t="s">
        <v>76</v>
      </c>
      <c r="N5062" t="s">
        <v>20468</v>
      </c>
      <c r="O5062" t="s">
        <v>20469</v>
      </c>
      <c r="P5062" t="s">
        <v>71</v>
      </c>
      <c r="Q5062">
        <v>7</v>
      </c>
      <c r="R5062" t="s">
        <v>40</v>
      </c>
      <c r="S5062" t="s">
        <v>63</v>
      </c>
      <c r="T5062">
        <v>22281</v>
      </c>
      <c r="U5062" s="1">
        <v>45473</v>
      </c>
      <c r="V5062" t="s">
        <v>52</v>
      </c>
      <c r="W5062">
        <v>533444</v>
      </c>
      <c r="X5062" t="s">
        <v>20470</v>
      </c>
      <c r="Y5062">
        <v>552</v>
      </c>
      <c r="Z5062">
        <v>2000</v>
      </c>
      <c r="AA5062">
        <v>3</v>
      </c>
      <c r="AB5062">
        <v>2400</v>
      </c>
    </row>
    <row r="5063" spans="1:28" x14ac:dyDescent="0.3">
      <c r="A5063" t="s">
        <v>28</v>
      </c>
      <c r="B5063" t="s">
        <v>29</v>
      </c>
      <c r="C5063" t="s">
        <v>44</v>
      </c>
      <c r="D5063" t="s">
        <v>364</v>
      </c>
      <c r="E5063" t="s">
        <v>46</v>
      </c>
      <c r="F5063" t="s">
        <v>113</v>
      </c>
      <c r="G5063">
        <v>96</v>
      </c>
      <c r="H5063">
        <v>412311</v>
      </c>
      <c r="I5063" t="s">
        <v>34</v>
      </c>
      <c r="J5063" s="1">
        <v>45138</v>
      </c>
      <c r="K5063">
        <v>1300</v>
      </c>
      <c r="L5063" t="s">
        <v>20471</v>
      </c>
      <c r="M5063" t="s">
        <v>1198</v>
      </c>
      <c r="N5063" t="s">
        <v>20472</v>
      </c>
      <c r="O5063" t="s">
        <v>20473</v>
      </c>
      <c r="P5063" t="s">
        <v>71</v>
      </c>
      <c r="Q5063">
        <v>7</v>
      </c>
      <c r="R5063" t="s">
        <v>40</v>
      </c>
      <c r="S5063" t="s">
        <v>118</v>
      </c>
      <c r="T5063">
        <v>68918</v>
      </c>
      <c r="U5063" s="1">
        <v>45335</v>
      </c>
      <c r="V5063" t="s">
        <v>119</v>
      </c>
      <c r="W5063">
        <v>386695</v>
      </c>
      <c r="X5063" t="s">
        <v>20201</v>
      </c>
      <c r="Y5063">
        <v>550</v>
      </c>
      <c r="Z5063">
        <v>781</v>
      </c>
      <c r="AA5063">
        <v>2</v>
      </c>
      <c r="AB5063" s="2" t="s">
        <v>20474</v>
      </c>
    </row>
    <row r="5064" spans="1:28" x14ac:dyDescent="0.3">
      <c r="A5064" t="s">
        <v>28</v>
      </c>
      <c r="B5064" t="s">
        <v>29</v>
      </c>
      <c r="C5064" t="s">
        <v>44</v>
      </c>
      <c r="D5064" t="s">
        <v>267</v>
      </c>
      <c r="E5064" t="s">
        <v>32</v>
      </c>
      <c r="F5064" t="s">
        <v>135</v>
      </c>
      <c r="G5064">
        <v>63</v>
      </c>
      <c r="H5064">
        <v>416280</v>
      </c>
      <c r="I5064" t="s">
        <v>34</v>
      </c>
      <c r="J5064" s="1">
        <v>43941</v>
      </c>
      <c r="K5064">
        <v>1300</v>
      </c>
      <c r="L5064" t="s">
        <v>20475</v>
      </c>
      <c r="M5064" t="s">
        <v>1488</v>
      </c>
      <c r="N5064" t="s">
        <v>20476</v>
      </c>
      <c r="O5064" t="s">
        <v>20477</v>
      </c>
      <c r="P5064" t="s">
        <v>39</v>
      </c>
      <c r="Q5064">
        <v>16</v>
      </c>
      <c r="R5064" t="s">
        <v>40</v>
      </c>
      <c r="S5064" t="s">
        <v>79</v>
      </c>
      <c r="T5064">
        <v>17009</v>
      </c>
      <c r="U5064" s="1">
        <v>45538</v>
      </c>
      <c r="V5064" t="s">
        <v>180</v>
      </c>
      <c r="W5064">
        <v>119190</v>
      </c>
      <c r="X5064" t="s">
        <v>20478</v>
      </c>
      <c r="Y5064">
        <v>895</v>
      </c>
      <c r="Z5064">
        <v>1156</v>
      </c>
      <c r="AA5064">
        <v>1</v>
      </c>
      <c r="AB5064" s="2" t="s">
        <v>14221</v>
      </c>
    </row>
    <row r="5065" spans="1:28" x14ac:dyDescent="0.3">
      <c r="A5065" t="s">
        <v>28</v>
      </c>
      <c r="B5065" t="s">
        <v>29</v>
      </c>
      <c r="C5065" t="s">
        <v>148</v>
      </c>
      <c r="D5065" t="s">
        <v>45</v>
      </c>
      <c r="E5065" t="s">
        <v>56</v>
      </c>
      <c r="F5065" t="s">
        <v>113</v>
      </c>
      <c r="G5065">
        <v>44</v>
      </c>
      <c r="H5065">
        <v>426841</v>
      </c>
      <c r="I5065" t="s">
        <v>34</v>
      </c>
      <c r="J5065" s="1">
        <v>45248</v>
      </c>
      <c r="K5065">
        <v>950</v>
      </c>
      <c r="L5065" t="s">
        <v>20479</v>
      </c>
      <c r="M5065" t="s">
        <v>276</v>
      </c>
      <c r="N5065" t="s">
        <v>20480</v>
      </c>
      <c r="O5065" t="s">
        <v>20481</v>
      </c>
      <c r="P5065" t="s">
        <v>87</v>
      </c>
      <c r="Q5065">
        <v>16</v>
      </c>
      <c r="R5065" t="s">
        <v>40</v>
      </c>
      <c r="S5065" t="s">
        <v>118</v>
      </c>
      <c r="T5065">
        <v>37978</v>
      </c>
      <c r="U5065" s="1">
        <v>45592</v>
      </c>
      <c r="V5065" t="s">
        <v>155</v>
      </c>
      <c r="W5065">
        <v>749898</v>
      </c>
      <c r="X5065" t="s">
        <v>8859</v>
      </c>
      <c r="Y5065">
        <v>258</v>
      </c>
      <c r="Z5065">
        <v>1144</v>
      </c>
      <c r="AA5065">
        <v>5</v>
      </c>
      <c r="AB5065">
        <v>2288</v>
      </c>
    </row>
    <row r="5066" spans="1:28" x14ac:dyDescent="0.3">
      <c r="A5066" t="s">
        <v>28</v>
      </c>
      <c r="B5066" t="s">
        <v>29</v>
      </c>
      <c r="C5066" t="s">
        <v>30</v>
      </c>
      <c r="D5066" t="s">
        <v>74</v>
      </c>
      <c r="E5066" t="s">
        <v>32</v>
      </c>
      <c r="F5066" t="s">
        <v>47</v>
      </c>
      <c r="G5066">
        <v>100</v>
      </c>
      <c r="H5066">
        <v>425936</v>
      </c>
      <c r="I5066" t="s">
        <v>34</v>
      </c>
      <c r="J5066" s="1">
        <v>45057</v>
      </c>
      <c r="K5066">
        <v>1200</v>
      </c>
      <c r="L5066" t="s">
        <v>20482</v>
      </c>
      <c r="M5066" t="s">
        <v>115</v>
      </c>
      <c r="N5066" t="s">
        <v>20483</v>
      </c>
      <c r="O5066" t="s">
        <v>20484</v>
      </c>
      <c r="P5066" t="s">
        <v>51</v>
      </c>
      <c r="Q5066">
        <v>17</v>
      </c>
      <c r="R5066" t="s">
        <v>88</v>
      </c>
      <c r="S5066" t="s">
        <v>79</v>
      </c>
      <c r="T5066">
        <v>24554</v>
      </c>
      <c r="U5066" s="1">
        <v>45537</v>
      </c>
      <c r="V5066" t="s">
        <v>180</v>
      </c>
      <c r="W5066">
        <v>630040</v>
      </c>
      <c r="X5066" t="s">
        <v>20485</v>
      </c>
      <c r="Y5066">
        <v>967</v>
      </c>
      <c r="Z5066">
        <v>890</v>
      </c>
      <c r="AA5066">
        <v>1</v>
      </c>
      <c r="AB5066">
        <v>356</v>
      </c>
    </row>
    <row r="5067" spans="1:28" x14ac:dyDescent="0.3">
      <c r="A5067" t="s">
        <v>28</v>
      </c>
      <c r="B5067" t="s">
        <v>29</v>
      </c>
      <c r="C5067" t="s">
        <v>157</v>
      </c>
      <c r="D5067" t="s">
        <v>92</v>
      </c>
      <c r="E5067" t="s">
        <v>46</v>
      </c>
      <c r="F5067" t="s">
        <v>47</v>
      </c>
      <c r="G5067">
        <v>10</v>
      </c>
      <c r="H5067">
        <v>430006</v>
      </c>
      <c r="I5067" t="s">
        <v>34</v>
      </c>
      <c r="J5067" s="1">
        <v>44434</v>
      </c>
      <c r="K5067">
        <v>1400</v>
      </c>
      <c r="L5067" t="s">
        <v>20486</v>
      </c>
      <c r="M5067" t="s">
        <v>605</v>
      </c>
      <c r="N5067" t="s">
        <v>20487</v>
      </c>
      <c r="O5067">
        <f>1-100-650-6871</f>
        <v>-7620</v>
      </c>
      <c r="P5067" t="s">
        <v>87</v>
      </c>
      <c r="Q5067">
        <v>8</v>
      </c>
      <c r="R5067" t="s">
        <v>88</v>
      </c>
      <c r="S5067" t="s">
        <v>63</v>
      </c>
      <c r="T5067">
        <v>20510</v>
      </c>
      <c r="U5067" s="1">
        <v>45381</v>
      </c>
      <c r="V5067" t="s">
        <v>72</v>
      </c>
      <c r="W5067">
        <v>927157</v>
      </c>
      <c r="X5067" t="s">
        <v>20488</v>
      </c>
      <c r="Y5067">
        <v>877</v>
      </c>
      <c r="Z5067">
        <v>1622</v>
      </c>
      <c r="AA5067">
        <v>3</v>
      </c>
      <c r="AB5067">
        <v>1946.4</v>
      </c>
    </row>
    <row r="5068" spans="1:28" x14ac:dyDescent="0.3">
      <c r="A5068" t="s">
        <v>28</v>
      </c>
      <c r="B5068" t="s">
        <v>29</v>
      </c>
      <c r="C5068" t="s">
        <v>193</v>
      </c>
      <c r="D5068" t="s">
        <v>338</v>
      </c>
      <c r="E5068" t="s">
        <v>32</v>
      </c>
      <c r="F5068" t="s">
        <v>83</v>
      </c>
      <c r="G5068">
        <v>8</v>
      </c>
      <c r="H5068">
        <v>417962</v>
      </c>
      <c r="I5068" t="s">
        <v>34</v>
      </c>
      <c r="J5068" s="1">
        <v>44677</v>
      </c>
      <c r="K5068">
        <v>1400</v>
      </c>
      <c r="L5068" t="s">
        <v>18729</v>
      </c>
      <c r="M5068" t="s">
        <v>177</v>
      </c>
      <c r="N5068" t="s">
        <v>20489</v>
      </c>
      <c r="O5068" t="s">
        <v>20490</v>
      </c>
      <c r="P5068" t="s">
        <v>51</v>
      </c>
      <c r="Q5068">
        <v>6</v>
      </c>
      <c r="R5068" t="s">
        <v>88</v>
      </c>
      <c r="S5068" t="s">
        <v>118</v>
      </c>
      <c r="T5068">
        <v>50959</v>
      </c>
      <c r="U5068" s="1">
        <v>45321</v>
      </c>
      <c r="V5068" t="s">
        <v>111</v>
      </c>
      <c r="W5068">
        <v>694382</v>
      </c>
      <c r="X5068" t="s">
        <v>4242</v>
      </c>
      <c r="Y5068">
        <v>667</v>
      </c>
      <c r="Z5068">
        <v>2916</v>
      </c>
      <c r="AA5068">
        <v>5</v>
      </c>
      <c r="AB5068">
        <v>5832</v>
      </c>
    </row>
    <row r="5069" spans="1:28" x14ac:dyDescent="0.3">
      <c r="A5069" t="s">
        <v>28</v>
      </c>
      <c r="B5069" t="s">
        <v>29</v>
      </c>
      <c r="C5069" t="s">
        <v>44</v>
      </c>
      <c r="D5069" t="s">
        <v>98</v>
      </c>
      <c r="E5069" t="s">
        <v>56</v>
      </c>
      <c r="F5069" t="s">
        <v>106</v>
      </c>
      <c r="G5069">
        <v>66</v>
      </c>
      <c r="H5069">
        <v>407951</v>
      </c>
      <c r="I5069" t="s">
        <v>34</v>
      </c>
      <c r="J5069" s="1">
        <v>44646</v>
      </c>
      <c r="K5069">
        <v>1100</v>
      </c>
      <c r="L5069" t="s">
        <v>20491</v>
      </c>
      <c r="M5069" t="s">
        <v>205</v>
      </c>
      <c r="N5069" t="s">
        <v>20492</v>
      </c>
      <c r="O5069" t="s">
        <v>20493</v>
      </c>
      <c r="P5069" t="s">
        <v>71</v>
      </c>
      <c r="Q5069">
        <v>5</v>
      </c>
      <c r="R5069" t="s">
        <v>40</v>
      </c>
      <c r="S5069" t="s">
        <v>63</v>
      </c>
      <c r="T5069">
        <v>55406</v>
      </c>
      <c r="U5069" s="1">
        <v>45293</v>
      </c>
      <c r="V5069" t="s">
        <v>111</v>
      </c>
      <c r="W5069">
        <v>721081</v>
      </c>
      <c r="X5069" t="s">
        <v>20494</v>
      </c>
      <c r="Y5069">
        <v>653</v>
      </c>
      <c r="Z5069">
        <v>2565</v>
      </c>
      <c r="AA5069">
        <v>1</v>
      </c>
      <c r="AB5069">
        <v>1026</v>
      </c>
    </row>
    <row r="5070" spans="1:28" x14ac:dyDescent="0.3">
      <c r="A5070" t="s">
        <v>28</v>
      </c>
      <c r="B5070" t="s">
        <v>29</v>
      </c>
      <c r="C5070" t="s">
        <v>91</v>
      </c>
      <c r="D5070" t="s">
        <v>511</v>
      </c>
      <c r="E5070" t="s">
        <v>56</v>
      </c>
      <c r="F5070" t="s">
        <v>33</v>
      </c>
      <c r="G5070">
        <v>3</v>
      </c>
      <c r="H5070">
        <v>429421</v>
      </c>
      <c r="I5070" t="s">
        <v>58</v>
      </c>
      <c r="J5070" s="1">
        <v>44855</v>
      </c>
      <c r="K5070">
        <v>1400</v>
      </c>
      <c r="L5070" t="s">
        <v>19450</v>
      </c>
      <c r="M5070" t="s">
        <v>1017</v>
      </c>
      <c r="N5070" t="s">
        <v>20495</v>
      </c>
      <c r="O5070" t="s">
        <v>20496</v>
      </c>
      <c r="P5070" t="s">
        <v>87</v>
      </c>
      <c r="Q5070">
        <v>17</v>
      </c>
      <c r="R5070" t="s">
        <v>88</v>
      </c>
      <c r="S5070" t="s">
        <v>63</v>
      </c>
      <c r="T5070">
        <v>96240</v>
      </c>
      <c r="U5070" s="1">
        <v>45427</v>
      </c>
      <c r="V5070" t="s">
        <v>140</v>
      </c>
      <c r="W5070">
        <v>483317</v>
      </c>
      <c r="X5070" t="s">
        <v>20497</v>
      </c>
      <c r="Y5070">
        <v>817</v>
      </c>
      <c r="Z5070">
        <v>531</v>
      </c>
      <c r="AA5070">
        <v>3</v>
      </c>
      <c r="AB5070">
        <v>637.20000000000005</v>
      </c>
    </row>
    <row r="5071" spans="1:28" x14ac:dyDescent="0.3">
      <c r="A5071" t="s">
        <v>28</v>
      </c>
      <c r="B5071" t="s">
        <v>29</v>
      </c>
      <c r="C5071" t="s">
        <v>44</v>
      </c>
      <c r="D5071" t="s">
        <v>248</v>
      </c>
      <c r="E5071" t="s">
        <v>56</v>
      </c>
      <c r="F5071" t="s">
        <v>57</v>
      </c>
      <c r="G5071">
        <v>81</v>
      </c>
      <c r="H5071">
        <v>434394</v>
      </c>
      <c r="I5071" t="s">
        <v>58</v>
      </c>
      <c r="J5071" s="1">
        <v>44026</v>
      </c>
      <c r="K5071">
        <v>1300</v>
      </c>
      <c r="L5071" t="s">
        <v>20498</v>
      </c>
      <c r="M5071" t="s">
        <v>293</v>
      </c>
      <c r="N5071" t="s">
        <v>20499</v>
      </c>
      <c r="O5071" t="s">
        <v>20500</v>
      </c>
      <c r="P5071" t="s">
        <v>71</v>
      </c>
      <c r="Q5071">
        <v>16</v>
      </c>
      <c r="R5071" t="s">
        <v>40</v>
      </c>
      <c r="S5071" t="s">
        <v>41</v>
      </c>
      <c r="T5071">
        <v>48723</v>
      </c>
      <c r="U5071" s="1">
        <v>45587</v>
      </c>
      <c r="V5071" t="s">
        <v>155</v>
      </c>
      <c r="W5071">
        <v>306277</v>
      </c>
      <c r="X5071" t="s">
        <v>20501</v>
      </c>
      <c r="Y5071">
        <v>505</v>
      </c>
      <c r="Z5071">
        <v>1968</v>
      </c>
      <c r="AA5071">
        <v>8</v>
      </c>
      <c r="AB5071">
        <v>6297.6</v>
      </c>
    </row>
    <row r="5072" spans="1:28" x14ac:dyDescent="0.3">
      <c r="A5072" t="s">
        <v>28</v>
      </c>
      <c r="B5072" t="s">
        <v>29</v>
      </c>
      <c r="C5072" t="s">
        <v>30</v>
      </c>
      <c r="D5072" t="s">
        <v>261</v>
      </c>
      <c r="E5072" t="s">
        <v>46</v>
      </c>
      <c r="F5072" t="s">
        <v>99</v>
      </c>
      <c r="G5072">
        <v>51</v>
      </c>
      <c r="H5072">
        <v>438139</v>
      </c>
      <c r="I5072" t="s">
        <v>58</v>
      </c>
      <c r="J5072" s="1">
        <v>44483</v>
      </c>
      <c r="K5072">
        <v>1300</v>
      </c>
      <c r="L5072" t="s">
        <v>20502</v>
      </c>
      <c r="M5072" t="s">
        <v>250</v>
      </c>
      <c r="N5072" t="s">
        <v>20503</v>
      </c>
      <c r="O5072" t="s">
        <v>20504</v>
      </c>
      <c r="P5072" t="s">
        <v>87</v>
      </c>
      <c r="Q5072">
        <v>20</v>
      </c>
      <c r="R5072" t="s">
        <v>40</v>
      </c>
      <c r="S5072" t="s">
        <v>79</v>
      </c>
      <c r="T5072">
        <v>53169</v>
      </c>
      <c r="U5072" s="1">
        <v>45349</v>
      </c>
      <c r="V5072" t="s">
        <v>119</v>
      </c>
      <c r="W5072">
        <v>781027</v>
      </c>
      <c r="X5072" t="s">
        <v>20505</v>
      </c>
      <c r="Y5072">
        <v>784</v>
      </c>
      <c r="Z5072">
        <v>1418</v>
      </c>
      <c r="AA5072">
        <v>8</v>
      </c>
      <c r="AB5072">
        <v>4537.6000000000004</v>
      </c>
    </row>
    <row r="5073" spans="1:28" x14ac:dyDescent="0.3">
      <c r="A5073" t="s">
        <v>28</v>
      </c>
      <c r="B5073" t="s">
        <v>29</v>
      </c>
      <c r="C5073" t="s">
        <v>30</v>
      </c>
      <c r="D5073" t="s">
        <v>467</v>
      </c>
      <c r="E5073" t="s">
        <v>56</v>
      </c>
      <c r="F5073" t="s">
        <v>33</v>
      </c>
      <c r="G5073">
        <v>11</v>
      </c>
      <c r="H5073">
        <v>424492</v>
      </c>
      <c r="I5073" t="s">
        <v>58</v>
      </c>
      <c r="J5073" s="1">
        <v>45204</v>
      </c>
      <c r="K5073">
        <v>800</v>
      </c>
      <c r="L5073" t="s">
        <v>20506</v>
      </c>
      <c r="M5073" t="s">
        <v>216</v>
      </c>
      <c r="N5073" t="s">
        <v>20507</v>
      </c>
      <c r="O5073" t="s">
        <v>20508</v>
      </c>
      <c r="P5073" t="s">
        <v>87</v>
      </c>
      <c r="Q5073">
        <v>14</v>
      </c>
      <c r="R5073" t="s">
        <v>40</v>
      </c>
      <c r="S5073" t="s">
        <v>63</v>
      </c>
      <c r="T5073">
        <v>61153</v>
      </c>
      <c r="U5073" s="1">
        <v>45613</v>
      </c>
      <c r="V5073" t="s">
        <v>42</v>
      </c>
      <c r="W5073">
        <v>738923</v>
      </c>
      <c r="X5073" t="s">
        <v>20509</v>
      </c>
      <c r="Y5073">
        <v>872</v>
      </c>
      <c r="Z5073">
        <v>850</v>
      </c>
      <c r="AA5073">
        <v>1</v>
      </c>
      <c r="AB5073">
        <v>340</v>
      </c>
    </row>
    <row r="5074" spans="1:28" x14ac:dyDescent="0.3">
      <c r="A5074" t="s">
        <v>28</v>
      </c>
      <c r="B5074" t="s">
        <v>29</v>
      </c>
      <c r="C5074" t="s">
        <v>44</v>
      </c>
      <c r="D5074" t="s">
        <v>467</v>
      </c>
      <c r="E5074" t="s">
        <v>46</v>
      </c>
      <c r="F5074" t="s">
        <v>57</v>
      </c>
      <c r="G5074">
        <v>97</v>
      </c>
      <c r="H5074">
        <v>439105</v>
      </c>
      <c r="I5074" t="s">
        <v>58</v>
      </c>
      <c r="J5074" s="1">
        <v>44330</v>
      </c>
      <c r="K5074">
        <v>950</v>
      </c>
      <c r="L5074" t="s">
        <v>16423</v>
      </c>
      <c r="M5074" t="s">
        <v>313</v>
      </c>
      <c r="N5074" t="s">
        <v>20510</v>
      </c>
      <c r="O5074" t="s">
        <v>20511</v>
      </c>
      <c r="P5074" t="s">
        <v>71</v>
      </c>
      <c r="Q5074">
        <v>4</v>
      </c>
      <c r="R5074" t="s">
        <v>88</v>
      </c>
      <c r="S5074" t="s">
        <v>41</v>
      </c>
      <c r="T5074">
        <v>64654</v>
      </c>
      <c r="U5074" s="1">
        <v>45610</v>
      </c>
      <c r="V5074" t="s">
        <v>42</v>
      </c>
      <c r="W5074">
        <v>296446</v>
      </c>
      <c r="X5074" t="s">
        <v>20512</v>
      </c>
      <c r="Y5074">
        <v>833</v>
      </c>
      <c r="Z5074">
        <v>2512</v>
      </c>
      <c r="AA5074">
        <v>7</v>
      </c>
      <c r="AB5074">
        <v>7033.6</v>
      </c>
    </row>
    <row r="5075" spans="1:28" x14ac:dyDescent="0.3">
      <c r="A5075" t="s">
        <v>28</v>
      </c>
      <c r="B5075" t="s">
        <v>29</v>
      </c>
      <c r="C5075" t="s">
        <v>157</v>
      </c>
      <c r="D5075" t="s">
        <v>261</v>
      </c>
      <c r="E5075" t="s">
        <v>32</v>
      </c>
      <c r="F5075" t="s">
        <v>106</v>
      </c>
      <c r="G5075">
        <v>68</v>
      </c>
      <c r="H5075">
        <v>410129</v>
      </c>
      <c r="I5075" t="s">
        <v>34</v>
      </c>
      <c r="J5075" s="1">
        <v>44945</v>
      </c>
      <c r="K5075">
        <v>950</v>
      </c>
      <c r="L5075" t="s">
        <v>20513</v>
      </c>
      <c r="M5075" t="s">
        <v>216</v>
      </c>
      <c r="N5075" t="s">
        <v>20514</v>
      </c>
      <c r="O5075" t="s">
        <v>20515</v>
      </c>
      <c r="P5075" t="s">
        <v>71</v>
      </c>
      <c r="Q5075">
        <v>6</v>
      </c>
      <c r="R5075" t="s">
        <v>88</v>
      </c>
      <c r="S5075" t="s">
        <v>79</v>
      </c>
      <c r="T5075">
        <v>41586</v>
      </c>
      <c r="U5075" s="1">
        <v>45472</v>
      </c>
      <c r="V5075" t="s">
        <v>52</v>
      </c>
      <c r="W5075">
        <v>525047</v>
      </c>
      <c r="X5075" t="s">
        <v>20516</v>
      </c>
      <c r="Y5075">
        <v>595</v>
      </c>
      <c r="Z5075">
        <v>1667</v>
      </c>
      <c r="AA5075">
        <v>6</v>
      </c>
      <c r="AB5075">
        <v>4000.8</v>
      </c>
    </row>
    <row r="5076" spans="1:28" x14ac:dyDescent="0.3">
      <c r="A5076" t="s">
        <v>28</v>
      </c>
      <c r="B5076" t="s">
        <v>29</v>
      </c>
      <c r="C5076" t="s">
        <v>44</v>
      </c>
      <c r="D5076" t="s">
        <v>187</v>
      </c>
      <c r="E5076" t="s">
        <v>56</v>
      </c>
      <c r="F5076" t="s">
        <v>33</v>
      </c>
      <c r="G5076">
        <v>36</v>
      </c>
      <c r="H5076">
        <v>413414</v>
      </c>
      <c r="I5076" t="s">
        <v>58</v>
      </c>
      <c r="J5076" s="1">
        <v>44134</v>
      </c>
      <c r="K5076">
        <v>1300</v>
      </c>
      <c r="L5076" t="s">
        <v>20517</v>
      </c>
      <c r="M5076" t="s">
        <v>60</v>
      </c>
      <c r="N5076" t="s">
        <v>20518</v>
      </c>
      <c r="O5076" t="s">
        <v>20519</v>
      </c>
      <c r="P5076" t="s">
        <v>87</v>
      </c>
      <c r="Q5076">
        <v>8</v>
      </c>
      <c r="R5076" t="s">
        <v>40</v>
      </c>
      <c r="S5076" t="s">
        <v>41</v>
      </c>
      <c r="T5076">
        <v>62715</v>
      </c>
      <c r="U5076" s="1">
        <v>45404</v>
      </c>
      <c r="V5076" t="s">
        <v>80</v>
      </c>
      <c r="W5076">
        <v>811516</v>
      </c>
      <c r="X5076" t="s">
        <v>20520</v>
      </c>
      <c r="Y5076">
        <v>988</v>
      </c>
      <c r="Z5076">
        <v>1579</v>
      </c>
      <c r="AA5076">
        <v>4</v>
      </c>
      <c r="AB5076">
        <v>2526.4</v>
      </c>
    </row>
    <row r="5077" spans="1:28" x14ac:dyDescent="0.3">
      <c r="A5077" t="s">
        <v>28</v>
      </c>
      <c r="B5077" t="s">
        <v>29</v>
      </c>
      <c r="C5077" t="s">
        <v>66</v>
      </c>
      <c r="D5077" t="s">
        <v>467</v>
      </c>
      <c r="E5077" t="s">
        <v>56</v>
      </c>
      <c r="F5077" t="s">
        <v>99</v>
      </c>
      <c r="G5077">
        <v>9</v>
      </c>
      <c r="H5077">
        <v>413466</v>
      </c>
      <c r="I5077" t="s">
        <v>58</v>
      </c>
      <c r="J5077" s="1">
        <v>43905</v>
      </c>
      <c r="K5077">
        <v>1000</v>
      </c>
      <c r="L5077" t="s">
        <v>20521</v>
      </c>
      <c r="M5077" t="s">
        <v>680</v>
      </c>
      <c r="N5077" t="s">
        <v>20522</v>
      </c>
      <c r="O5077" t="s">
        <v>20523</v>
      </c>
      <c r="P5077" t="s">
        <v>51</v>
      </c>
      <c r="Q5077">
        <v>9</v>
      </c>
      <c r="R5077" t="s">
        <v>40</v>
      </c>
      <c r="S5077" t="s">
        <v>118</v>
      </c>
      <c r="T5077">
        <v>25539</v>
      </c>
      <c r="U5077" s="1">
        <v>45560</v>
      </c>
      <c r="V5077" t="s">
        <v>180</v>
      </c>
      <c r="W5077">
        <v>324749</v>
      </c>
      <c r="X5077" t="s">
        <v>20524</v>
      </c>
      <c r="Y5077">
        <v>586</v>
      </c>
      <c r="Z5077">
        <v>2724</v>
      </c>
      <c r="AA5077">
        <v>3</v>
      </c>
      <c r="AB5077">
        <v>3268.8</v>
      </c>
    </row>
    <row r="5078" spans="1:28" x14ac:dyDescent="0.3">
      <c r="A5078" t="s">
        <v>28</v>
      </c>
      <c r="B5078" t="s">
        <v>29</v>
      </c>
      <c r="C5078" t="s">
        <v>54</v>
      </c>
      <c r="D5078" t="s">
        <v>45</v>
      </c>
      <c r="E5078" t="s">
        <v>56</v>
      </c>
      <c r="F5078" t="s">
        <v>175</v>
      </c>
      <c r="G5078">
        <v>51</v>
      </c>
      <c r="H5078">
        <v>432297</v>
      </c>
      <c r="I5078" t="s">
        <v>58</v>
      </c>
      <c r="J5078" s="1">
        <v>43960</v>
      </c>
      <c r="K5078">
        <v>1300</v>
      </c>
      <c r="L5078" t="s">
        <v>20525</v>
      </c>
      <c r="M5078" t="s">
        <v>244</v>
      </c>
      <c r="N5078" t="s">
        <v>20526</v>
      </c>
      <c r="O5078">
        <f>1-808-168-5050</f>
        <v>-6025</v>
      </c>
      <c r="P5078" t="s">
        <v>51</v>
      </c>
      <c r="Q5078">
        <v>11</v>
      </c>
      <c r="R5078" t="s">
        <v>40</v>
      </c>
      <c r="S5078" t="s">
        <v>41</v>
      </c>
      <c r="T5078">
        <v>51325</v>
      </c>
      <c r="U5078" s="1">
        <v>45334</v>
      </c>
      <c r="V5078" t="s">
        <v>119</v>
      </c>
      <c r="W5078">
        <v>802910</v>
      </c>
      <c r="X5078" t="s">
        <v>10429</v>
      </c>
      <c r="Y5078">
        <v>819</v>
      </c>
      <c r="Z5078">
        <v>2518</v>
      </c>
      <c r="AA5078">
        <v>2</v>
      </c>
      <c r="AB5078">
        <v>2014.4</v>
      </c>
    </row>
    <row r="5079" spans="1:28" x14ac:dyDescent="0.3">
      <c r="A5079" t="s">
        <v>28</v>
      </c>
      <c r="B5079" t="s">
        <v>29</v>
      </c>
      <c r="C5079" t="s">
        <v>193</v>
      </c>
      <c r="D5079" t="s">
        <v>616</v>
      </c>
      <c r="E5079" t="s">
        <v>46</v>
      </c>
      <c r="F5079" t="s">
        <v>99</v>
      </c>
      <c r="G5079">
        <v>43</v>
      </c>
      <c r="H5079">
        <v>431159</v>
      </c>
      <c r="I5079" t="s">
        <v>58</v>
      </c>
      <c r="J5079" s="1">
        <v>45334</v>
      </c>
      <c r="K5079">
        <v>1200</v>
      </c>
      <c r="L5079" t="s">
        <v>20527</v>
      </c>
      <c r="M5079" t="s">
        <v>319</v>
      </c>
      <c r="N5079" t="s">
        <v>20528</v>
      </c>
      <c r="O5079" t="s">
        <v>20529</v>
      </c>
      <c r="P5079" t="s">
        <v>39</v>
      </c>
      <c r="Q5079">
        <v>6</v>
      </c>
      <c r="R5079" t="s">
        <v>40</v>
      </c>
      <c r="S5079" t="s">
        <v>63</v>
      </c>
      <c r="T5079">
        <v>98285</v>
      </c>
      <c r="U5079" s="1">
        <v>45386</v>
      </c>
      <c r="V5079" t="s">
        <v>80</v>
      </c>
      <c r="W5079">
        <v>141246</v>
      </c>
      <c r="X5079" t="s">
        <v>20530</v>
      </c>
      <c r="Y5079">
        <v>327</v>
      </c>
      <c r="Z5079">
        <v>2989</v>
      </c>
      <c r="AA5079">
        <v>8</v>
      </c>
      <c r="AB5079" s="2" t="s">
        <v>20531</v>
      </c>
    </row>
    <row r="5080" spans="1:28" x14ac:dyDescent="0.3">
      <c r="A5080" t="s">
        <v>28</v>
      </c>
      <c r="B5080" t="s">
        <v>29</v>
      </c>
      <c r="C5080" t="s">
        <v>91</v>
      </c>
      <c r="D5080" t="s">
        <v>55</v>
      </c>
      <c r="E5080" t="s">
        <v>46</v>
      </c>
      <c r="F5080" t="s">
        <v>57</v>
      </c>
      <c r="G5080">
        <v>14</v>
      </c>
      <c r="H5080">
        <v>401253</v>
      </c>
      <c r="I5080" t="s">
        <v>34</v>
      </c>
      <c r="J5080" s="1">
        <v>43974</v>
      </c>
      <c r="K5080">
        <v>1000</v>
      </c>
      <c r="L5080" t="s">
        <v>20532</v>
      </c>
      <c r="M5080" t="s">
        <v>152</v>
      </c>
      <c r="N5080" t="s">
        <v>20533</v>
      </c>
      <c r="O5080" t="s">
        <v>20534</v>
      </c>
      <c r="P5080" t="s">
        <v>71</v>
      </c>
      <c r="Q5080">
        <v>3</v>
      </c>
      <c r="R5080" t="s">
        <v>88</v>
      </c>
      <c r="S5080" t="s">
        <v>41</v>
      </c>
      <c r="T5080">
        <v>33764</v>
      </c>
      <c r="U5080" s="1">
        <v>45433</v>
      </c>
      <c r="V5080" t="s">
        <v>140</v>
      </c>
      <c r="W5080">
        <v>463200</v>
      </c>
      <c r="X5080" t="s">
        <v>20535</v>
      </c>
      <c r="Y5080">
        <v>544</v>
      </c>
      <c r="Z5080">
        <v>1647</v>
      </c>
      <c r="AA5080">
        <v>3</v>
      </c>
      <c r="AB5080">
        <v>1976.4</v>
      </c>
    </row>
    <row r="5081" spans="1:28" x14ac:dyDescent="0.3">
      <c r="A5081" t="s">
        <v>28</v>
      </c>
      <c r="B5081" t="s">
        <v>29</v>
      </c>
      <c r="C5081" t="s">
        <v>157</v>
      </c>
      <c r="D5081" t="s">
        <v>74</v>
      </c>
      <c r="E5081" t="s">
        <v>32</v>
      </c>
      <c r="F5081" t="s">
        <v>99</v>
      </c>
      <c r="G5081">
        <v>56</v>
      </c>
      <c r="H5081">
        <v>437086</v>
      </c>
      <c r="I5081" t="s">
        <v>58</v>
      </c>
      <c r="J5081" s="1">
        <v>44241</v>
      </c>
      <c r="K5081">
        <v>950</v>
      </c>
      <c r="L5081" t="s">
        <v>20536</v>
      </c>
      <c r="M5081" t="s">
        <v>953</v>
      </c>
      <c r="N5081" t="s">
        <v>20537</v>
      </c>
      <c r="O5081" t="s">
        <v>20538</v>
      </c>
      <c r="P5081" t="s">
        <v>87</v>
      </c>
      <c r="Q5081">
        <v>10</v>
      </c>
      <c r="R5081" t="s">
        <v>40</v>
      </c>
      <c r="S5081" t="s">
        <v>118</v>
      </c>
      <c r="T5081">
        <v>94655</v>
      </c>
      <c r="U5081" s="1">
        <v>45568</v>
      </c>
      <c r="V5081" t="s">
        <v>155</v>
      </c>
      <c r="W5081">
        <v>115448</v>
      </c>
      <c r="X5081" t="s">
        <v>20539</v>
      </c>
      <c r="Y5081">
        <v>816</v>
      </c>
      <c r="Z5081">
        <v>2389</v>
      </c>
      <c r="AA5081">
        <v>5</v>
      </c>
      <c r="AB5081">
        <v>4778</v>
      </c>
    </row>
    <row r="5082" spans="1:28" x14ac:dyDescent="0.3">
      <c r="A5082" t="s">
        <v>28</v>
      </c>
      <c r="B5082" t="s">
        <v>29</v>
      </c>
      <c r="C5082" t="s">
        <v>44</v>
      </c>
      <c r="D5082" t="s">
        <v>55</v>
      </c>
      <c r="E5082" t="s">
        <v>56</v>
      </c>
      <c r="F5082" t="s">
        <v>355</v>
      </c>
      <c r="G5082">
        <v>18</v>
      </c>
      <c r="H5082">
        <v>427494</v>
      </c>
      <c r="I5082" t="s">
        <v>58</v>
      </c>
      <c r="J5082" s="1">
        <v>44526</v>
      </c>
      <c r="K5082">
        <v>1000</v>
      </c>
      <c r="L5082" t="s">
        <v>20540</v>
      </c>
      <c r="M5082" t="s">
        <v>1409</v>
      </c>
      <c r="N5082" t="s">
        <v>20541</v>
      </c>
      <c r="O5082" t="s">
        <v>20542</v>
      </c>
      <c r="P5082" t="s">
        <v>87</v>
      </c>
      <c r="Q5082">
        <v>7</v>
      </c>
      <c r="R5082" t="s">
        <v>88</v>
      </c>
      <c r="S5082" t="s">
        <v>41</v>
      </c>
      <c r="T5082">
        <v>59150</v>
      </c>
      <c r="U5082" s="1">
        <v>45557</v>
      </c>
      <c r="V5082" t="s">
        <v>180</v>
      </c>
      <c r="W5082">
        <v>459556</v>
      </c>
      <c r="X5082" t="s">
        <v>20543</v>
      </c>
      <c r="Y5082">
        <v>634</v>
      </c>
      <c r="Z5082">
        <v>2550</v>
      </c>
      <c r="AA5082">
        <v>4</v>
      </c>
      <c r="AB5082">
        <v>4080</v>
      </c>
    </row>
    <row r="5083" spans="1:28" x14ac:dyDescent="0.3">
      <c r="A5083" t="s">
        <v>28</v>
      </c>
      <c r="B5083" t="s">
        <v>29</v>
      </c>
      <c r="C5083" t="s">
        <v>66</v>
      </c>
      <c r="D5083" t="s">
        <v>511</v>
      </c>
      <c r="E5083" t="s">
        <v>46</v>
      </c>
      <c r="F5083" t="s">
        <v>355</v>
      </c>
      <c r="G5083">
        <v>90</v>
      </c>
      <c r="H5083">
        <v>413416</v>
      </c>
      <c r="I5083" t="s">
        <v>34</v>
      </c>
      <c r="J5083" s="1">
        <v>45259</v>
      </c>
      <c r="K5083">
        <v>1000</v>
      </c>
      <c r="L5083" t="s">
        <v>20544</v>
      </c>
      <c r="M5083" t="s">
        <v>319</v>
      </c>
      <c r="N5083" t="s">
        <v>20545</v>
      </c>
      <c r="O5083" t="s">
        <v>20546</v>
      </c>
      <c r="P5083" t="s">
        <v>87</v>
      </c>
      <c r="Q5083">
        <v>20</v>
      </c>
      <c r="R5083" t="s">
        <v>40</v>
      </c>
      <c r="S5083" t="s">
        <v>63</v>
      </c>
      <c r="T5083">
        <v>68989</v>
      </c>
      <c r="U5083" s="1">
        <v>45352</v>
      </c>
      <c r="V5083" t="s">
        <v>72</v>
      </c>
      <c r="W5083">
        <v>205289</v>
      </c>
      <c r="X5083" t="s">
        <v>20547</v>
      </c>
      <c r="Y5083">
        <v>842</v>
      </c>
      <c r="Z5083">
        <v>1435</v>
      </c>
      <c r="AA5083">
        <v>7</v>
      </c>
      <c r="AB5083">
        <v>4018</v>
      </c>
    </row>
    <row r="5084" spans="1:28" x14ac:dyDescent="0.3">
      <c r="A5084" t="s">
        <v>28</v>
      </c>
      <c r="B5084" t="s">
        <v>29</v>
      </c>
      <c r="C5084" t="s">
        <v>193</v>
      </c>
      <c r="D5084" t="s">
        <v>31</v>
      </c>
      <c r="E5084" t="s">
        <v>32</v>
      </c>
      <c r="F5084" t="s">
        <v>175</v>
      </c>
      <c r="G5084">
        <v>85</v>
      </c>
      <c r="H5084">
        <v>431625</v>
      </c>
      <c r="I5084" t="s">
        <v>58</v>
      </c>
      <c r="J5084" s="1">
        <v>45504</v>
      </c>
      <c r="K5084">
        <v>1300</v>
      </c>
      <c r="L5084" t="s">
        <v>20548</v>
      </c>
      <c r="M5084" t="s">
        <v>76</v>
      </c>
      <c r="N5084" t="s">
        <v>20549</v>
      </c>
      <c r="O5084" t="s">
        <v>20550</v>
      </c>
      <c r="P5084" t="s">
        <v>87</v>
      </c>
      <c r="Q5084">
        <v>10</v>
      </c>
      <c r="R5084" t="s">
        <v>40</v>
      </c>
      <c r="S5084" t="s">
        <v>79</v>
      </c>
      <c r="T5084">
        <v>87632</v>
      </c>
      <c r="U5084" s="1">
        <v>45455</v>
      </c>
      <c r="V5084" t="s">
        <v>52</v>
      </c>
      <c r="W5084">
        <v>367307</v>
      </c>
      <c r="X5084" t="s">
        <v>20551</v>
      </c>
      <c r="Y5084">
        <v>559</v>
      </c>
      <c r="Z5084">
        <v>2069</v>
      </c>
      <c r="AA5084">
        <v>3</v>
      </c>
      <c r="AB5084">
        <v>2482.8000000000002</v>
      </c>
    </row>
    <row r="5085" spans="1:28" x14ac:dyDescent="0.3">
      <c r="A5085" t="s">
        <v>28</v>
      </c>
      <c r="B5085" t="s">
        <v>29</v>
      </c>
      <c r="C5085" t="s">
        <v>193</v>
      </c>
      <c r="D5085" t="s">
        <v>380</v>
      </c>
      <c r="E5085" t="s">
        <v>32</v>
      </c>
      <c r="F5085" t="s">
        <v>150</v>
      </c>
      <c r="G5085">
        <v>20</v>
      </c>
      <c r="H5085">
        <v>424549</v>
      </c>
      <c r="I5085" t="s">
        <v>58</v>
      </c>
      <c r="J5085" s="1">
        <v>44168</v>
      </c>
      <c r="K5085">
        <v>1100</v>
      </c>
      <c r="L5085" t="s">
        <v>20552</v>
      </c>
      <c r="M5085" t="s">
        <v>605</v>
      </c>
      <c r="N5085" t="s">
        <v>20553</v>
      </c>
      <c r="O5085" t="s">
        <v>20554</v>
      </c>
      <c r="P5085" t="s">
        <v>71</v>
      </c>
      <c r="Q5085">
        <v>17</v>
      </c>
      <c r="R5085" t="s">
        <v>40</v>
      </c>
      <c r="S5085" t="s">
        <v>41</v>
      </c>
      <c r="T5085">
        <v>63729</v>
      </c>
      <c r="U5085" s="1">
        <v>45600</v>
      </c>
      <c r="V5085" t="s">
        <v>42</v>
      </c>
      <c r="W5085">
        <v>202052</v>
      </c>
      <c r="X5085" t="s">
        <v>20555</v>
      </c>
      <c r="Y5085">
        <v>520</v>
      </c>
      <c r="Z5085">
        <v>1725</v>
      </c>
      <c r="AA5085">
        <v>6</v>
      </c>
      <c r="AB5085">
        <v>4140</v>
      </c>
    </row>
    <row r="5086" spans="1:28" x14ac:dyDescent="0.3">
      <c r="A5086" t="s">
        <v>28</v>
      </c>
      <c r="B5086" t="s">
        <v>29</v>
      </c>
      <c r="C5086" t="s">
        <v>91</v>
      </c>
      <c r="D5086" t="s">
        <v>170</v>
      </c>
      <c r="E5086" t="s">
        <v>56</v>
      </c>
      <c r="F5086" t="s">
        <v>175</v>
      </c>
      <c r="G5086">
        <v>10</v>
      </c>
      <c r="H5086">
        <v>436943</v>
      </c>
      <c r="I5086" t="s">
        <v>58</v>
      </c>
      <c r="J5086" s="1">
        <v>44718</v>
      </c>
      <c r="K5086">
        <v>950</v>
      </c>
      <c r="L5086" t="s">
        <v>13499</v>
      </c>
      <c r="M5086" t="s">
        <v>222</v>
      </c>
      <c r="N5086" t="s">
        <v>20556</v>
      </c>
      <c r="O5086" t="s">
        <v>20557</v>
      </c>
      <c r="P5086" t="s">
        <v>51</v>
      </c>
      <c r="Q5086">
        <v>10</v>
      </c>
      <c r="R5086" t="s">
        <v>88</v>
      </c>
      <c r="S5086" t="s">
        <v>41</v>
      </c>
      <c r="T5086">
        <v>27342</v>
      </c>
      <c r="U5086" s="1">
        <v>45499</v>
      </c>
      <c r="V5086" t="s">
        <v>126</v>
      </c>
      <c r="W5086">
        <v>651306</v>
      </c>
      <c r="X5086" t="s">
        <v>19578</v>
      </c>
      <c r="Y5086">
        <v>693</v>
      </c>
      <c r="Z5086">
        <v>1411</v>
      </c>
      <c r="AA5086">
        <v>5</v>
      </c>
      <c r="AB5086">
        <v>2822</v>
      </c>
    </row>
    <row r="5087" spans="1:28" x14ac:dyDescent="0.3">
      <c r="A5087" t="s">
        <v>28</v>
      </c>
      <c r="B5087" t="s">
        <v>29</v>
      </c>
      <c r="C5087" t="s">
        <v>91</v>
      </c>
      <c r="D5087" t="s">
        <v>98</v>
      </c>
      <c r="E5087" t="s">
        <v>46</v>
      </c>
      <c r="F5087" t="s">
        <v>33</v>
      </c>
      <c r="G5087">
        <v>59</v>
      </c>
      <c r="H5087">
        <v>410113</v>
      </c>
      <c r="I5087" t="s">
        <v>58</v>
      </c>
      <c r="J5087" s="1">
        <v>44395</v>
      </c>
      <c r="K5087">
        <v>1300</v>
      </c>
      <c r="L5087" t="s">
        <v>20558</v>
      </c>
      <c r="M5087" t="s">
        <v>282</v>
      </c>
      <c r="N5087" t="s">
        <v>20559</v>
      </c>
      <c r="O5087" t="s">
        <v>20560</v>
      </c>
      <c r="P5087" t="s">
        <v>87</v>
      </c>
      <c r="Q5087">
        <v>11</v>
      </c>
      <c r="R5087" t="s">
        <v>88</v>
      </c>
      <c r="S5087" t="s">
        <v>63</v>
      </c>
      <c r="T5087">
        <v>33962</v>
      </c>
      <c r="U5087" s="1">
        <v>45530</v>
      </c>
      <c r="V5087" t="s">
        <v>64</v>
      </c>
      <c r="W5087">
        <v>387794</v>
      </c>
      <c r="X5087" t="s">
        <v>20561</v>
      </c>
      <c r="Y5087">
        <v>876</v>
      </c>
      <c r="Z5087">
        <v>2293</v>
      </c>
      <c r="AA5087">
        <v>8</v>
      </c>
      <c r="AB5087">
        <v>7337.6</v>
      </c>
    </row>
    <row r="5088" spans="1:28" x14ac:dyDescent="0.3">
      <c r="A5088" t="s">
        <v>28</v>
      </c>
      <c r="B5088" t="s">
        <v>29</v>
      </c>
      <c r="C5088" t="s">
        <v>54</v>
      </c>
      <c r="D5088" t="s">
        <v>421</v>
      </c>
      <c r="E5088" t="s">
        <v>56</v>
      </c>
      <c r="F5088" t="s">
        <v>135</v>
      </c>
      <c r="G5088">
        <v>72</v>
      </c>
      <c r="H5088">
        <v>406824</v>
      </c>
      <c r="I5088" t="s">
        <v>58</v>
      </c>
      <c r="J5088" s="1">
        <v>44390</v>
      </c>
      <c r="K5088">
        <v>800</v>
      </c>
      <c r="L5088" t="s">
        <v>20562</v>
      </c>
      <c r="M5088" t="s">
        <v>895</v>
      </c>
      <c r="N5088" t="s">
        <v>20563</v>
      </c>
      <c r="O5088" t="s">
        <v>20564</v>
      </c>
      <c r="P5088" t="s">
        <v>51</v>
      </c>
      <c r="Q5088">
        <v>19</v>
      </c>
      <c r="R5088" t="s">
        <v>88</v>
      </c>
      <c r="S5088" t="s">
        <v>41</v>
      </c>
      <c r="T5088">
        <v>61476</v>
      </c>
      <c r="U5088" s="1">
        <v>45629</v>
      </c>
      <c r="V5088" t="s">
        <v>259</v>
      </c>
      <c r="W5088">
        <v>256691</v>
      </c>
      <c r="X5088" t="s">
        <v>20565</v>
      </c>
      <c r="Y5088">
        <v>611</v>
      </c>
      <c r="Z5088">
        <v>508</v>
      </c>
      <c r="AA5088">
        <v>6</v>
      </c>
      <c r="AB5088">
        <v>1219.2</v>
      </c>
    </row>
    <row r="5089" spans="1:28" x14ac:dyDescent="0.3">
      <c r="A5089" t="s">
        <v>28</v>
      </c>
      <c r="B5089" t="s">
        <v>29</v>
      </c>
      <c r="C5089" t="s">
        <v>193</v>
      </c>
      <c r="D5089" t="s">
        <v>442</v>
      </c>
      <c r="E5089" t="s">
        <v>46</v>
      </c>
      <c r="F5089" t="s">
        <v>175</v>
      </c>
      <c r="G5089">
        <v>67</v>
      </c>
      <c r="H5089">
        <v>423888</v>
      </c>
      <c r="I5089" t="s">
        <v>58</v>
      </c>
      <c r="J5089" s="1">
        <v>43887</v>
      </c>
      <c r="K5089">
        <v>1400</v>
      </c>
      <c r="L5089" t="s">
        <v>20566</v>
      </c>
      <c r="M5089" t="s">
        <v>506</v>
      </c>
      <c r="N5089" t="s">
        <v>20567</v>
      </c>
      <c r="O5089" t="s">
        <v>20568</v>
      </c>
      <c r="P5089" t="s">
        <v>51</v>
      </c>
      <c r="Q5089">
        <v>12</v>
      </c>
      <c r="R5089" t="s">
        <v>88</v>
      </c>
      <c r="S5089" t="s">
        <v>79</v>
      </c>
      <c r="T5089">
        <v>80421</v>
      </c>
      <c r="U5089" s="1">
        <v>45396</v>
      </c>
      <c r="V5089" t="s">
        <v>80</v>
      </c>
      <c r="W5089">
        <v>247357</v>
      </c>
      <c r="X5089" t="s">
        <v>20569</v>
      </c>
      <c r="Y5089">
        <v>827</v>
      </c>
      <c r="Z5089">
        <v>1171</v>
      </c>
      <c r="AA5089">
        <v>7</v>
      </c>
      <c r="AB5089">
        <v>3278.8</v>
      </c>
    </row>
    <row r="5090" spans="1:28" x14ac:dyDescent="0.3">
      <c r="A5090" t="s">
        <v>28</v>
      </c>
      <c r="B5090" t="s">
        <v>29</v>
      </c>
      <c r="C5090" t="s">
        <v>157</v>
      </c>
      <c r="D5090" t="s">
        <v>163</v>
      </c>
      <c r="E5090" t="s">
        <v>46</v>
      </c>
      <c r="F5090" t="s">
        <v>106</v>
      </c>
      <c r="G5090">
        <v>50</v>
      </c>
      <c r="H5090">
        <v>419826</v>
      </c>
      <c r="I5090" t="s">
        <v>34</v>
      </c>
      <c r="J5090" s="1">
        <v>45446</v>
      </c>
      <c r="K5090">
        <v>800</v>
      </c>
      <c r="L5090" t="s">
        <v>20570</v>
      </c>
      <c r="M5090" t="s">
        <v>591</v>
      </c>
      <c r="N5090" t="s">
        <v>20571</v>
      </c>
      <c r="O5090" t="s">
        <v>20572</v>
      </c>
      <c r="P5090" t="s">
        <v>87</v>
      </c>
      <c r="Q5090">
        <v>13</v>
      </c>
      <c r="R5090" t="s">
        <v>88</v>
      </c>
      <c r="S5090" t="s">
        <v>63</v>
      </c>
      <c r="T5090">
        <v>80858</v>
      </c>
      <c r="U5090" s="1">
        <v>45615</v>
      </c>
      <c r="V5090" t="s">
        <v>42</v>
      </c>
      <c r="W5090">
        <v>187248</v>
      </c>
      <c r="X5090" t="s">
        <v>20573</v>
      </c>
      <c r="Y5090">
        <v>347</v>
      </c>
      <c r="Z5090">
        <v>2646</v>
      </c>
      <c r="AA5090">
        <v>6</v>
      </c>
      <c r="AB5090" s="2" t="s">
        <v>20574</v>
      </c>
    </row>
    <row r="5091" spans="1:28" x14ac:dyDescent="0.3">
      <c r="A5091" t="s">
        <v>28</v>
      </c>
      <c r="B5091" t="s">
        <v>29</v>
      </c>
      <c r="C5091" t="s">
        <v>91</v>
      </c>
      <c r="D5091" t="s">
        <v>220</v>
      </c>
      <c r="E5091" t="s">
        <v>56</v>
      </c>
      <c r="F5091" t="s">
        <v>113</v>
      </c>
      <c r="G5091">
        <v>50</v>
      </c>
      <c r="H5091">
        <v>405759</v>
      </c>
      <c r="I5091" t="s">
        <v>34</v>
      </c>
      <c r="J5091" s="1">
        <v>44641</v>
      </c>
      <c r="K5091">
        <v>1400</v>
      </c>
      <c r="L5091" t="s">
        <v>20575</v>
      </c>
      <c r="M5091" t="s">
        <v>482</v>
      </c>
      <c r="N5091" t="s">
        <v>20576</v>
      </c>
      <c r="O5091" t="s">
        <v>20577</v>
      </c>
      <c r="P5091" t="s">
        <v>39</v>
      </c>
      <c r="Q5091">
        <v>8</v>
      </c>
      <c r="R5091" t="s">
        <v>40</v>
      </c>
      <c r="S5091" t="s">
        <v>41</v>
      </c>
      <c r="T5091">
        <v>64746</v>
      </c>
      <c r="U5091" s="1">
        <v>45309</v>
      </c>
      <c r="V5091" t="s">
        <v>111</v>
      </c>
      <c r="W5091">
        <v>149589</v>
      </c>
      <c r="X5091" t="s">
        <v>20578</v>
      </c>
      <c r="Y5091">
        <v>266</v>
      </c>
      <c r="Z5091">
        <v>2483</v>
      </c>
      <c r="AA5091">
        <v>7</v>
      </c>
      <c r="AB5091" s="2" t="s">
        <v>20579</v>
      </c>
    </row>
    <row r="5092" spans="1:28" x14ac:dyDescent="0.3">
      <c r="A5092" t="s">
        <v>28</v>
      </c>
      <c r="B5092" t="s">
        <v>29</v>
      </c>
      <c r="C5092" t="s">
        <v>157</v>
      </c>
      <c r="D5092" t="s">
        <v>163</v>
      </c>
      <c r="E5092" t="s">
        <v>32</v>
      </c>
      <c r="F5092" t="s">
        <v>99</v>
      </c>
      <c r="G5092">
        <v>100</v>
      </c>
      <c r="H5092">
        <v>439404</v>
      </c>
      <c r="I5092" t="s">
        <v>58</v>
      </c>
      <c r="J5092" s="1">
        <v>45624</v>
      </c>
      <c r="K5092">
        <v>800</v>
      </c>
      <c r="L5092" t="s">
        <v>20580</v>
      </c>
      <c r="M5092" t="s">
        <v>605</v>
      </c>
      <c r="N5092" t="s">
        <v>20581</v>
      </c>
      <c r="O5092" t="s">
        <v>20582</v>
      </c>
      <c r="P5092" t="s">
        <v>71</v>
      </c>
      <c r="Q5092">
        <v>18</v>
      </c>
      <c r="R5092" t="s">
        <v>88</v>
      </c>
      <c r="S5092" t="s">
        <v>79</v>
      </c>
      <c r="T5092">
        <v>94156</v>
      </c>
      <c r="U5092" s="1">
        <v>45332</v>
      </c>
      <c r="V5092" t="s">
        <v>119</v>
      </c>
      <c r="W5092">
        <v>816895</v>
      </c>
      <c r="X5092" t="s">
        <v>9486</v>
      </c>
      <c r="Y5092">
        <v>497</v>
      </c>
      <c r="Z5092">
        <v>1852</v>
      </c>
      <c r="AA5092">
        <v>7</v>
      </c>
      <c r="AB5092">
        <v>5185.6000000000004</v>
      </c>
    </row>
    <row r="5093" spans="1:28" x14ac:dyDescent="0.3">
      <c r="A5093" t="s">
        <v>28</v>
      </c>
      <c r="B5093" t="s">
        <v>29</v>
      </c>
      <c r="C5093" t="s">
        <v>157</v>
      </c>
      <c r="D5093" t="s">
        <v>442</v>
      </c>
      <c r="E5093" t="s">
        <v>56</v>
      </c>
      <c r="F5093" t="s">
        <v>135</v>
      </c>
      <c r="G5093">
        <v>68</v>
      </c>
      <c r="H5093">
        <v>407653</v>
      </c>
      <c r="I5093" t="s">
        <v>34</v>
      </c>
      <c r="J5093" s="1">
        <v>45251</v>
      </c>
      <c r="K5093">
        <v>950</v>
      </c>
      <c r="L5093" t="s">
        <v>20583</v>
      </c>
      <c r="M5093" t="s">
        <v>2124</v>
      </c>
      <c r="N5093" t="s">
        <v>20584</v>
      </c>
      <c r="O5093" t="s">
        <v>20585</v>
      </c>
      <c r="P5093" t="s">
        <v>71</v>
      </c>
      <c r="Q5093">
        <v>16</v>
      </c>
      <c r="R5093" t="s">
        <v>88</v>
      </c>
      <c r="S5093" t="s">
        <v>63</v>
      </c>
      <c r="T5093">
        <v>23495</v>
      </c>
      <c r="U5093" s="1">
        <v>45562</v>
      </c>
      <c r="V5093" t="s">
        <v>180</v>
      </c>
      <c r="W5093">
        <v>148749</v>
      </c>
      <c r="X5093" t="s">
        <v>20586</v>
      </c>
      <c r="Y5093">
        <v>685</v>
      </c>
      <c r="Z5093">
        <v>2459</v>
      </c>
      <c r="AA5093">
        <v>5</v>
      </c>
      <c r="AB5093">
        <v>4918</v>
      </c>
    </row>
    <row r="5094" spans="1:28" x14ac:dyDescent="0.3">
      <c r="A5094" t="s">
        <v>28</v>
      </c>
      <c r="B5094" t="s">
        <v>29</v>
      </c>
      <c r="C5094" t="s">
        <v>91</v>
      </c>
      <c r="D5094" t="s">
        <v>616</v>
      </c>
      <c r="E5094" t="s">
        <v>46</v>
      </c>
      <c r="F5094" t="s">
        <v>113</v>
      </c>
      <c r="G5094">
        <v>8</v>
      </c>
      <c r="H5094">
        <v>419286</v>
      </c>
      <c r="I5094" t="s">
        <v>34</v>
      </c>
      <c r="J5094" s="1">
        <v>45524</v>
      </c>
      <c r="K5094">
        <v>1300</v>
      </c>
      <c r="L5094" t="s">
        <v>20587</v>
      </c>
      <c r="M5094" t="s">
        <v>115</v>
      </c>
      <c r="N5094" t="s">
        <v>20588</v>
      </c>
      <c r="O5094" t="s">
        <v>20589</v>
      </c>
      <c r="P5094" t="s">
        <v>87</v>
      </c>
      <c r="Q5094">
        <v>7</v>
      </c>
      <c r="R5094" t="s">
        <v>88</v>
      </c>
      <c r="S5094" t="s">
        <v>41</v>
      </c>
      <c r="T5094">
        <v>99776</v>
      </c>
      <c r="U5094" s="1">
        <v>45396</v>
      </c>
      <c r="V5094" t="s">
        <v>80</v>
      </c>
      <c r="W5094">
        <v>802835</v>
      </c>
      <c r="X5094" t="s">
        <v>20590</v>
      </c>
      <c r="Y5094">
        <v>540</v>
      </c>
      <c r="Z5094">
        <v>1414</v>
      </c>
      <c r="AA5094">
        <v>2</v>
      </c>
      <c r="AB5094">
        <v>1131.2</v>
      </c>
    </row>
    <row r="5095" spans="1:28" x14ac:dyDescent="0.3">
      <c r="A5095" t="s">
        <v>28</v>
      </c>
      <c r="B5095" t="s">
        <v>29</v>
      </c>
      <c r="C5095" t="s">
        <v>54</v>
      </c>
      <c r="D5095" t="s">
        <v>220</v>
      </c>
      <c r="E5095" t="s">
        <v>46</v>
      </c>
      <c r="F5095" t="s">
        <v>47</v>
      </c>
      <c r="G5095">
        <v>89</v>
      </c>
      <c r="H5095">
        <v>428829</v>
      </c>
      <c r="I5095" t="s">
        <v>58</v>
      </c>
      <c r="J5095" s="1">
        <v>44533</v>
      </c>
      <c r="K5095">
        <v>950</v>
      </c>
      <c r="L5095" t="s">
        <v>20591</v>
      </c>
      <c r="M5095" t="s">
        <v>2538</v>
      </c>
      <c r="N5095" t="s">
        <v>20592</v>
      </c>
      <c r="O5095">
        <v>2246220553</v>
      </c>
      <c r="P5095" t="s">
        <v>39</v>
      </c>
      <c r="Q5095">
        <v>19</v>
      </c>
      <c r="R5095" t="s">
        <v>88</v>
      </c>
      <c r="S5095" t="s">
        <v>79</v>
      </c>
      <c r="T5095">
        <v>95154</v>
      </c>
      <c r="U5095" s="1">
        <v>45542</v>
      </c>
      <c r="V5095" t="s">
        <v>180</v>
      </c>
      <c r="W5095">
        <v>207583</v>
      </c>
      <c r="X5095" t="s">
        <v>20593</v>
      </c>
      <c r="Y5095">
        <v>723</v>
      </c>
      <c r="Z5095">
        <v>2195</v>
      </c>
      <c r="AA5095">
        <v>1</v>
      </c>
      <c r="AB5095">
        <v>878</v>
      </c>
    </row>
    <row r="5096" spans="1:28" x14ac:dyDescent="0.3">
      <c r="A5096" t="s">
        <v>28</v>
      </c>
      <c r="B5096" t="s">
        <v>29</v>
      </c>
      <c r="C5096" t="s">
        <v>30</v>
      </c>
      <c r="D5096" t="s">
        <v>55</v>
      </c>
      <c r="E5096" t="s">
        <v>56</v>
      </c>
      <c r="F5096" t="s">
        <v>355</v>
      </c>
      <c r="G5096">
        <v>59</v>
      </c>
      <c r="H5096">
        <v>427832</v>
      </c>
      <c r="I5096" t="s">
        <v>58</v>
      </c>
      <c r="J5096" s="1">
        <v>44638</v>
      </c>
      <c r="K5096">
        <v>1300</v>
      </c>
      <c r="L5096" t="s">
        <v>7908</v>
      </c>
      <c r="M5096" t="s">
        <v>287</v>
      </c>
      <c r="N5096" t="s">
        <v>20594</v>
      </c>
      <c r="O5096" t="s">
        <v>20595</v>
      </c>
      <c r="P5096" t="s">
        <v>39</v>
      </c>
      <c r="Q5096">
        <v>11</v>
      </c>
      <c r="R5096" t="s">
        <v>40</v>
      </c>
      <c r="S5096" t="s">
        <v>79</v>
      </c>
      <c r="T5096">
        <v>38564</v>
      </c>
      <c r="U5096" s="1">
        <v>45608</v>
      </c>
      <c r="V5096" t="s">
        <v>42</v>
      </c>
      <c r="W5096">
        <v>158457</v>
      </c>
      <c r="X5096" t="s">
        <v>20596</v>
      </c>
      <c r="Y5096">
        <v>274</v>
      </c>
      <c r="Z5096">
        <v>2164</v>
      </c>
      <c r="AA5096">
        <v>6</v>
      </c>
      <c r="AB5096">
        <v>5193.6000000000004</v>
      </c>
    </row>
    <row r="5097" spans="1:28" x14ac:dyDescent="0.3">
      <c r="A5097" t="s">
        <v>28</v>
      </c>
      <c r="B5097" t="s">
        <v>29</v>
      </c>
      <c r="C5097" t="s">
        <v>148</v>
      </c>
      <c r="D5097" t="s">
        <v>637</v>
      </c>
      <c r="E5097" t="s">
        <v>32</v>
      </c>
      <c r="F5097" t="s">
        <v>83</v>
      </c>
      <c r="G5097">
        <v>54</v>
      </c>
      <c r="H5097">
        <v>414038</v>
      </c>
      <c r="I5097" t="s">
        <v>58</v>
      </c>
      <c r="J5097" s="1">
        <v>44418</v>
      </c>
      <c r="K5097">
        <v>1000</v>
      </c>
      <c r="L5097" t="s">
        <v>20597</v>
      </c>
      <c r="M5097" t="s">
        <v>623</v>
      </c>
      <c r="N5097" t="s">
        <v>20598</v>
      </c>
      <c r="O5097" t="s">
        <v>20599</v>
      </c>
      <c r="P5097" t="s">
        <v>51</v>
      </c>
      <c r="Q5097">
        <v>11</v>
      </c>
      <c r="R5097" t="s">
        <v>88</v>
      </c>
      <c r="S5097" t="s">
        <v>118</v>
      </c>
      <c r="T5097">
        <v>99689</v>
      </c>
      <c r="U5097" s="1">
        <v>45402</v>
      </c>
      <c r="V5097" t="s">
        <v>80</v>
      </c>
      <c r="W5097">
        <v>838245</v>
      </c>
      <c r="X5097" t="s">
        <v>5431</v>
      </c>
      <c r="Y5097">
        <v>503</v>
      </c>
      <c r="Z5097">
        <v>1990</v>
      </c>
      <c r="AA5097">
        <v>8</v>
      </c>
      <c r="AB5097">
        <v>6368</v>
      </c>
    </row>
    <row r="5098" spans="1:28" x14ac:dyDescent="0.3">
      <c r="A5098" t="s">
        <v>28</v>
      </c>
      <c r="B5098" t="s">
        <v>29</v>
      </c>
      <c r="C5098" t="s">
        <v>157</v>
      </c>
      <c r="D5098" t="s">
        <v>220</v>
      </c>
      <c r="E5098" t="s">
        <v>46</v>
      </c>
      <c r="F5098" t="s">
        <v>135</v>
      </c>
      <c r="G5098">
        <v>25</v>
      </c>
      <c r="H5098">
        <v>424431</v>
      </c>
      <c r="I5098" t="s">
        <v>34</v>
      </c>
      <c r="J5098" s="1">
        <v>45589</v>
      </c>
      <c r="K5098">
        <v>1200</v>
      </c>
      <c r="L5098" t="s">
        <v>20600</v>
      </c>
      <c r="M5098" t="s">
        <v>1072</v>
      </c>
      <c r="N5098" t="s">
        <v>20601</v>
      </c>
      <c r="O5098" t="s">
        <v>20602</v>
      </c>
      <c r="P5098" t="s">
        <v>87</v>
      </c>
      <c r="Q5098">
        <v>18</v>
      </c>
      <c r="R5098" t="s">
        <v>40</v>
      </c>
      <c r="S5098" t="s">
        <v>63</v>
      </c>
      <c r="T5098">
        <v>32601</v>
      </c>
      <c r="U5098" s="1">
        <v>45525</v>
      </c>
      <c r="V5098" t="s">
        <v>64</v>
      </c>
      <c r="W5098">
        <v>678724</v>
      </c>
      <c r="X5098" t="s">
        <v>20603</v>
      </c>
      <c r="Y5098">
        <v>692</v>
      </c>
      <c r="Z5098">
        <v>2190</v>
      </c>
      <c r="AA5098">
        <v>3</v>
      </c>
      <c r="AB5098">
        <v>2628</v>
      </c>
    </row>
    <row r="5099" spans="1:28" x14ac:dyDescent="0.3">
      <c r="A5099" t="s">
        <v>28</v>
      </c>
      <c r="B5099" t="s">
        <v>29</v>
      </c>
      <c r="C5099" t="s">
        <v>66</v>
      </c>
      <c r="D5099" t="s">
        <v>524</v>
      </c>
      <c r="E5099" t="s">
        <v>46</v>
      </c>
      <c r="F5099" t="s">
        <v>47</v>
      </c>
      <c r="G5099">
        <v>12</v>
      </c>
      <c r="H5099">
        <v>427952</v>
      </c>
      <c r="I5099" t="s">
        <v>58</v>
      </c>
      <c r="J5099" s="1">
        <v>44979</v>
      </c>
      <c r="K5099">
        <v>1000</v>
      </c>
      <c r="L5099" t="s">
        <v>20604</v>
      </c>
      <c r="M5099" t="s">
        <v>189</v>
      </c>
      <c r="N5099" t="s">
        <v>20605</v>
      </c>
      <c r="O5099" t="s">
        <v>20606</v>
      </c>
      <c r="P5099" t="s">
        <v>39</v>
      </c>
      <c r="Q5099">
        <v>12</v>
      </c>
      <c r="R5099" t="s">
        <v>40</v>
      </c>
      <c r="S5099" t="s">
        <v>63</v>
      </c>
      <c r="T5099">
        <v>25960</v>
      </c>
      <c r="U5099" s="1">
        <v>45447</v>
      </c>
      <c r="V5099" t="s">
        <v>52</v>
      </c>
      <c r="W5099">
        <v>842754</v>
      </c>
      <c r="X5099" t="s">
        <v>20607</v>
      </c>
      <c r="Y5099">
        <v>321</v>
      </c>
      <c r="Z5099">
        <v>1345</v>
      </c>
      <c r="AA5099">
        <v>2</v>
      </c>
      <c r="AB5099">
        <v>1076</v>
      </c>
    </row>
    <row r="5100" spans="1:28" x14ac:dyDescent="0.3">
      <c r="A5100" t="s">
        <v>28</v>
      </c>
      <c r="B5100" t="s">
        <v>29</v>
      </c>
      <c r="C5100" t="s">
        <v>193</v>
      </c>
      <c r="D5100" t="s">
        <v>611</v>
      </c>
      <c r="E5100" t="s">
        <v>32</v>
      </c>
      <c r="F5100" t="s">
        <v>57</v>
      </c>
      <c r="G5100">
        <v>60</v>
      </c>
      <c r="H5100">
        <v>406202</v>
      </c>
      <c r="I5100" t="s">
        <v>34</v>
      </c>
      <c r="J5100" s="1">
        <v>44762</v>
      </c>
      <c r="K5100">
        <v>1000</v>
      </c>
      <c r="L5100" t="s">
        <v>20608</v>
      </c>
      <c r="M5100" t="s">
        <v>1291</v>
      </c>
      <c r="N5100" t="s">
        <v>20609</v>
      </c>
      <c r="O5100" t="s">
        <v>20610</v>
      </c>
      <c r="P5100" t="s">
        <v>71</v>
      </c>
      <c r="Q5100">
        <v>5</v>
      </c>
      <c r="R5100" t="s">
        <v>88</v>
      </c>
      <c r="S5100" t="s">
        <v>79</v>
      </c>
      <c r="T5100">
        <v>57082</v>
      </c>
      <c r="U5100" s="1">
        <v>45620</v>
      </c>
      <c r="V5100" t="s">
        <v>42</v>
      </c>
      <c r="W5100">
        <v>121583</v>
      </c>
      <c r="X5100" t="s">
        <v>20611</v>
      </c>
      <c r="Y5100">
        <v>646</v>
      </c>
      <c r="Z5100">
        <v>1067</v>
      </c>
      <c r="AA5100">
        <v>1</v>
      </c>
      <c r="AB5100">
        <v>426.8</v>
      </c>
    </row>
    <row r="5101" spans="1:28" x14ac:dyDescent="0.3">
      <c r="A5101" t="s">
        <v>28</v>
      </c>
      <c r="B5101" t="s">
        <v>29</v>
      </c>
      <c r="C5101" t="s">
        <v>91</v>
      </c>
      <c r="D5101" t="s">
        <v>105</v>
      </c>
      <c r="E5101" t="s">
        <v>32</v>
      </c>
      <c r="F5101" t="s">
        <v>33</v>
      </c>
      <c r="G5101">
        <v>69</v>
      </c>
      <c r="H5101">
        <v>415810</v>
      </c>
      <c r="I5101" t="s">
        <v>58</v>
      </c>
      <c r="J5101" s="1">
        <v>44994</v>
      </c>
      <c r="K5101">
        <v>1300</v>
      </c>
      <c r="L5101" t="s">
        <v>20612</v>
      </c>
      <c r="M5101" t="s">
        <v>1244</v>
      </c>
      <c r="N5101" t="s">
        <v>20613</v>
      </c>
      <c r="O5101" t="s">
        <v>20614</v>
      </c>
      <c r="P5101" t="s">
        <v>39</v>
      </c>
      <c r="Q5101">
        <v>5</v>
      </c>
      <c r="R5101" t="s">
        <v>40</v>
      </c>
      <c r="S5101" t="s">
        <v>63</v>
      </c>
      <c r="T5101">
        <v>80265</v>
      </c>
      <c r="U5101" s="1">
        <v>45314</v>
      </c>
      <c r="V5101" t="s">
        <v>111</v>
      </c>
      <c r="W5101">
        <v>836753</v>
      </c>
      <c r="X5101" t="s">
        <v>20615</v>
      </c>
      <c r="Y5101">
        <v>447</v>
      </c>
      <c r="Z5101">
        <v>984</v>
      </c>
      <c r="AA5101">
        <v>1</v>
      </c>
      <c r="AB5101">
        <v>393.6</v>
      </c>
    </row>
    <row r="5102" spans="1:28" x14ac:dyDescent="0.3">
      <c r="A5102" t="s">
        <v>28</v>
      </c>
      <c r="B5102" t="s">
        <v>29</v>
      </c>
      <c r="C5102" t="s">
        <v>193</v>
      </c>
      <c r="D5102" t="s">
        <v>142</v>
      </c>
      <c r="E5102" t="s">
        <v>46</v>
      </c>
      <c r="F5102" t="s">
        <v>57</v>
      </c>
      <c r="G5102">
        <v>63</v>
      </c>
      <c r="H5102">
        <v>434093</v>
      </c>
      <c r="I5102" t="s">
        <v>34</v>
      </c>
      <c r="J5102" s="1">
        <v>44104</v>
      </c>
      <c r="K5102">
        <v>1000</v>
      </c>
      <c r="L5102" t="s">
        <v>20616</v>
      </c>
      <c r="M5102" t="s">
        <v>394</v>
      </c>
      <c r="N5102" t="s">
        <v>20617</v>
      </c>
      <c r="O5102" t="s">
        <v>20618</v>
      </c>
      <c r="P5102" t="s">
        <v>51</v>
      </c>
      <c r="Q5102">
        <v>3</v>
      </c>
      <c r="R5102" t="s">
        <v>40</v>
      </c>
      <c r="S5102" t="s">
        <v>79</v>
      </c>
      <c r="T5102">
        <v>15283</v>
      </c>
      <c r="U5102" s="1">
        <v>45571</v>
      </c>
      <c r="V5102" t="s">
        <v>155</v>
      </c>
      <c r="W5102">
        <v>262635</v>
      </c>
      <c r="X5102" t="s">
        <v>20619</v>
      </c>
      <c r="Y5102">
        <v>631</v>
      </c>
      <c r="Z5102">
        <v>2564</v>
      </c>
      <c r="AA5102">
        <v>7</v>
      </c>
      <c r="AB5102" s="2" t="s">
        <v>20620</v>
      </c>
    </row>
    <row r="5103" spans="1:28" x14ac:dyDescent="0.3">
      <c r="A5103" t="s">
        <v>28</v>
      </c>
      <c r="B5103" t="s">
        <v>29</v>
      </c>
      <c r="C5103" t="s">
        <v>148</v>
      </c>
      <c r="D5103" t="s">
        <v>170</v>
      </c>
      <c r="E5103" t="s">
        <v>56</v>
      </c>
      <c r="F5103" t="s">
        <v>33</v>
      </c>
      <c r="G5103">
        <v>27</v>
      </c>
      <c r="H5103">
        <v>423291</v>
      </c>
      <c r="I5103" t="s">
        <v>58</v>
      </c>
      <c r="J5103" s="1">
        <v>44534</v>
      </c>
      <c r="K5103">
        <v>1000</v>
      </c>
      <c r="L5103" t="s">
        <v>20621</v>
      </c>
      <c r="M5103" t="s">
        <v>293</v>
      </c>
      <c r="N5103" t="s">
        <v>20622</v>
      </c>
      <c r="O5103" t="s">
        <v>20623</v>
      </c>
      <c r="P5103" t="s">
        <v>51</v>
      </c>
      <c r="Q5103">
        <v>12</v>
      </c>
      <c r="R5103" t="s">
        <v>88</v>
      </c>
      <c r="S5103" t="s">
        <v>41</v>
      </c>
      <c r="T5103">
        <v>98468</v>
      </c>
      <c r="U5103" s="1">
        <v>45566</v>
      </c>
      <c r="V5103" t="s">
        <v>155</v>
      </c>
      <c r="W5103">
        <v>970050</v>
      </c>
      <c r="X5103" t="s">
        <v>15533</v>
      </c>
      <c r="Y5103">
        <v>972</v>
      </c>
      <c r="Z5103">
        <v>2174</v>
      </c>
      <c r="AA5103">
        <v>8</v>
      </c>
      <c r="AB5103">
        <v>6956.8</v>
      </c>
    </row>
    <row r="5104" spans="1:28" x14ac:dyDescent="0.3">
      <c r="A5104" t="s">
        <v>28</v>
      </c>
      <c r="B5104" t="s">
        <v>29</v>
      </c>
      <c r="C5104" t="s">
        <v>157</v>
      </c>
      <c r="D5104" t="s">
        <v>380</v>
      </c>
      <c r="E5104" t="s">
        <v>46</v>
      </c>
      <c r="F5104" t="s">
        <v>150</v>
      </c>
      <c r="G5104">
        <v>75</v>
      </c>
      <c r="H5104">
        <v>430663</v>
      </c>
      <c r="I5104" t="s">
        <v>58</v>
      </c>
      <c r="J5104" s="1">
        <v>44461</v>
      </c>
      <c r="K5104">
        <v>1200</v>
      </c>
      <c r="L5104" t="s">
        <v>11981</v>
      </c>
      <c r="M5104" t="s">
        <v>428</v>
      </c>
      <c r="N5104" t="s">
        <v>20624</v>
      </c>
      <c r="O5104" t="s">
        <v>20625</v>
      </c>
      <c r="P5104" t="s">
        <v>51</v>
      </c>
      <c r="Q5104">
        <v>18</v>
      </c>
      <c r="R5104" t="s">
        <v>40</v>
      </c>
      <c r="S5104" t="s">
        <v>79</v>
      </c>
      <c r="T5104">
        <v>81858</v>
      </c>
      <c r="U5104" s="1">
        <v>45412</v>
      </c>
      <c r="V5104" t="s">
        <v>80</v>
      </c>
      <c r="W5104">
        <v>209377</v>
      </c>
      <c r="X5104" t="s">
        <v>20626</v>
      </c>
      <c r="Y5104">
        <v>892</v>
      </c>
      <c r="Z5104">
        <v>2717</v>
      </c>
      <c r="AA5104">
        <v>1</v>
      </c>
      <c r="AB5104">
        <v>1086.8</v>
      </c>
    </row>
    <row r="5105" spans="1:28" x14ac:dyDescent="0.3">
      <c r="A5105" t="s">
        <v>28</v>
      </c>
      <c r="B5105" t="s">
        <v>29</v>
      </c>
      <c r="C5105" t="s">
        <v>193</v>
      </c>
      <c r="D5105" t="s">
        <v>31</v>
      </c>
      <c r="E5105" t="s">
        <v>56</v>
      </c>
      <c r="F5105" t="s">
        <v>47</v>
      </c>
      <c r="G5105">
        <v>82</v>
      </c>
      <c r="H5105">
        <v>428823</v>
      </c>
      <c r="I5105" t="s">
        <v>34</v>
      </c>
      <c r="J5105" s="1">
        <v>45438</v>
      </c>
      <c r="K5105">
        <v>1000</v>
      </c>
      <c r="L5105" t="s">
        <v>20627</v>
      </c>
      <c r="M5105" t="s">
        <v>108</v>
      </c>
      <c r="N5105" t="s">
        <v>20628</v>
      </c>
      <c r="O5105">
        <f>1-389-726-3980</f>
        <v>-5094</v>
      </c>
      <c r="P5105" t="s">
        <v>51</v>
      </c>
      <c r="Q5105">
        <v>8</v>
      </c>
      <c r="R5105" t="s">
        <v>40</v>
      </c>
      <c r="S5105" t="s">
        <v>79</v>
      </c>
      <c r="T5105">
        <v>54962</v>
      </c>
      <c r="U5105" s="1">
        <v>45482</v>
      </c>
      <c r="V5105" t="s">
        <v>126</v>
      </c>
      <c r="W5105">
        <v>696860</v>
      </c>
      <c r="X5105" t="s">
        <v>4265</v>
      </c>
      <c r="Y5105">
        <v>623</v>
      </c>
      <c r="Z5105">
        <v>910</v>
      </c>
      <c r="AA5105">
        <v>7</v>
      </c>
      <c r="AB5105">
        <v>2548</v>
      </c>
    </row>
    <row r="5106" spans="1:28" x14ac:dyDescent="0.3">
      <c r="A5106" t="s">
        <v>28</v>
      </c>
      <c r="B5106" t="s">
        <v>29</v>
      </c>
      <c r="C5106" t="s">
        <v>148</v>
      </c>
      <c r="D5106" t="s">
        <v>105</v>
      </c>
      <c r="E5106" t="s">
        <v>32</v>
      </c>
      <c r="F5106" t="s">
        <v>99</v>
      </c>
      <c r="G5106">
        <v>22</v>
      </c>
      <c r="H5106">
        <v>429382</v>
      </c>
      <c r="I5106" t="s">
        <v>34</v>
      </c>
      <c r="J5106" s="1">
        <v>45070</v>
      </c>
      <c r="K5106">
        <v>1400</v>
      </c>
      <c r="L5106" t="s">
        <v>20629</v>
      </c>
      <c r="M5106" t="s">
        <v>552</v>
      </c>
      <c r="N5106" t="s">
        <v>20630</v>
      </c>
      <c r="O5106" t="s">
        <v>20631</v>
      </c>
      <c r="P5106" t="s">
        <v>51</v>
      </c>
      <c r="Q5106">
        <v>10</v>
      </c>
      <c r="R5106" t="s">
        <v>88</v>
      </c>
      <c r="S5106" t="s">
        <v>79</v>
      </c>
      <c r="T5106">
        <v>82519</v>
      </c>
      <c r="U5106" s="1">
        <v>45404</v>
      </c>
      <c r="V5106" t="s">
        <v>80</v>
      </c>
      <c r="W5106">
        <v>309428</v>
      </c>
      <c r="X5106" t="s">
        <v>20632</v>
      </c>
      <c r="Y5106">
        <v>400</v>
      </c>
      <c r="Z5106">
        <v>2492</v>
      </c>
      <c r="AA5106">
        <v>7</v>
      </c>
      <c r="AB5106">
        <v>6977.6</v>
      </c>
    </row>
    <row r="5107" spans="1:28" x14ac:dyDescent="0.3">
      <c r="A5107" t="s">
        <v>28</v>
      </c>
      <c r="B5107" t="s">
        <v>29</v>
      </c>
      <c r="C5107" t="s">
        <v>66</v>
      </c>
      <c r="D5107" t="s">
        <v>149</v>
      </c>
      <c r="E5107" t="s">
        <v>46</v>
      </c>
      <c r="F5107" t="s">
        <v>57</v>
      </c>
      <c r="G5107">
        <v>84</v>
      </c>
      <c r="H5107">
        <v>416865</v>
      </c>
      <c r="I5107" t="s">
        <v>58</v>
      </c>
      <c r="J5107" s="1">
        <v>44869</v>
      </c>
      <c r="K5107">
        <v>800</v>
      </c>
      <c r="L5107" t="s">
        <v>20633</v>
      </c>
      <c r="M5107" t="s">
        <v>216</v>
      </c>
      <c r="N5107" t="s">
        <v>20634</v>
      </c>
      <c r="O5107" t="s">
        <v>20635</v>
      </c>
      <c r="P5107" t="s">
        <v>87</v>
      </c>
      <c r="Q5107">
        <v>16</v>
      </c>
      <c r="R5107" t="s">
        <v>88</v>
      </c>
      <c r="S5107" t="s">
        <v>41</v>
      </c>
      <c r="T5107">
        <v>97312</v>
      </c>
      <c r="U5107" s="1">
        <v>45603</v>
      </c>
      <c r="V5107" t="s">
        <v>42</v>
      </c>
      <c r="W5107">
        <v>180709</v>
      </c>
      <c r="X5107" t="s">
        <v>20636</v>
      </c>
      <c r="Y5107">
        <v>721</v>
      </c>
      <c r="Z5107">
        <v>634</v>
      </c>
      <c r="AA5107">
        <v>1</v>
      </c>
      <c r="AB5107" s="2" t="s">
        <v>12110</v>
      </c>
    </row>
    <row r="5108" spans="1:28" x14ac:dyDescent="0.3">
      <c r="A5108" t="s">
        <v>28</v>
      </c>
      <c r="B5108" t="s">
        <v>29</v>
      </c>
      <c r="C5108" t="s">
        <v>91</v>
      </c>
      <c r="D5108" t="s">
        <v>142</v>
      </c>
      <c r="E5108" t="s">
        <v>56</v>
      </c>
      <c r="F5108" t="s">
        <v>113</v>
      </c>
      <c r="G5108">
        <v>81</v>
      </c>
      <c r="H5108">
        <v>428162</v>
      </c>
      <c r="I5108" t="s">
        <v>58</v>
      </c>
      <c r="J5108" s="1">
        <v>43864</v>
      </c>
      <c r="K5108">
        <v>1000</v>
      </c>
      <c r="L5108" t="s">
        <v>20637</v>
      </c>
      <c r="M5108" t="s">
        <v>496</v>
      </c>
      <c r="N5108" t="s">
        <v>20638</v>
      </c>
      <c r="O5108" t="s">
        <v>20639</v>
      </c>
      <c r="P5108" t="s">
        <v>51</v>
      </c>
      <c r="Q5108">
        <v>19</v>
      </c>
      <c r="R5108" t="s">
        <v>88</v>
      </c>
      <c r="S5108" t="s">
        <v>63</v>
      </c>
      <c r="T5108">
        <v>38493</v>
      </c>
      <c r="U5108" s="1">
        <v>45512</v>
      </c>
      <c r="V5108" t="s">
        <v>64</v>
      </c>
      <c r="W5108">
        <v>835378</v>
      </c>
      <c r="X5108" t="s">
        <v>20640</v>
      </c>
      <c r="Y5108">
        <v>888</v>
      </c>
      <c r="Z5108">
        <v>860</v>
      </c>
      <c r="AA5108">
        <v>2</v>
      </c>
      <c r="AB5108">
        <v>688</v>
      </c>
    </row>
    <row r="5109" spans="1:28" x14ac:dyDescent="0.3">
      <c r="A5109" t="s">
        <v>28</v>
      </c>
      <c r="B5109" t="s">
        <v>29</v>
      </c>
      <c r="C5109" t="s">
        <v>193</v>
      </c>
      <c r="D5109" t="s">
        <v>317</v>
      </c>
      <c r="E5109" t="s">
        <v>32</v>
      </c>
      <c r="F5109" t="s">
        <v>99</v>
      </c>
      <c r="G5109">
        <v>90</v>
      </c>
      <c r="H5109">
        <v>418458</v>
      </c>
      <c r="I5109" t="s">
        <v>34</v>
      </c>
      <c r="J5109" s="1">
        <v>44213</v>
      </c>
      <c r="K5109">
        <v>1200</v>
      </c>
      <c r="L5109" t="s">
        <v>20641</v>
      </c>
      <c r="M5109" t="s">
        <v>552</v>
      </c>
      <c r="N5109" t="s">
        <v>20642</v>
      </c>
      <c r="O5109">
        <f>1-235-579-4038</f>
        <v>-4851</v>
      </c>
      <c r="P5109" t="s">
        <v>87</v>
      </c>
      <c r="Q5109">
        <v>14</v>
      </c>
      <c r="R5109" t="s">
        <v>40</v>
      </c>
      <c r="S5109" t="s">
        <v>118</v>
      </c>
      <c r="T5109">
        <v>96063</v>
      </c>
      <c r="U5109" s="1">
        <v>45559</v>
      </c>
      <c r="V5109" t="s">
        <v>180</v>
      </c>
      <c r="W5109">
        <v>978144</v>
      </c>
      <c r="X5109" t="s">
        <v>20643</v>
      </c>
      <c r="Y5109">
        <v>221</v>
      </c>
      <c r="Z5109">
        <v>1811</v>
      </c>
      <c r="AA5109">
        <v>7</v>
      </c>
      <c r="AB5109">
        <v>5070.8</v>
      </c>
    </row>
    <row r="5110" spans="1:28" x14ac:dyDescent="0.3">
      <c r="A5110" t="s">
        <v>28</v>
      </c>
      <c r="B5110" t="s">
        <v>29</v>
      </c>
      <c r="C5110" t="s">
        <v>157</v>
      </c>
      <c r="D5110" t="s">
        <v>227</v>
      </c>
      <c r="E5110" t="s">
        <v>46</v>
      </c>
      <c r="F5110" t="s">
        <v>83</v>
      </c>
      <c r="G5110">
        <v>44</v>
      </c>
      <c r="H5110">
        <v>403310</v>
      </c>
      <c r="I5110" t="s">
        <v>58</v>
      </c>
      <c r="J5110" s="1">
        <v>44911</v>
      </c>
      <c r="K5110">
        <v>1100</v>
      </c>
      <c r="L5110" t="s">
        <v>4084</v>
      </c>
      <c r="M5110" t="s">
        <v>605</v>
      </c>
      <c r="N5110" t="s">
        <v>20644</v>
      </c>
      <c r="O5110" t="s">
        <v>20645</v>
      </c>
      <c r="P5110" t="s">
        <v>39</v>
      </c>
      <c r="Q5110">
        <v>16</v>
      </c>
      <c r="R5110" t="s">
        <v>40</v>
      </c>
      <c r="S5110" t="s">
        <v>118</v>
      </c>
      <c r="T5110">
        <v>65109</v>
      </c>
      <c r="U5110" s="1">
        <v>45557</v>
      </c>
      <c r="V5110" t="s">
        <v>180</v>
      </c>
      <c r="W5110">
        <v>287763</v>
      </c>
      <c r="X5110" t="s">
        <v>20646</v>
      </c>
      <c r="Y5110">
        <v>427</v>
      </c>
      <c r="Z5110">
        <v>2498</v>
      </c>
      <c r="AA5110">
        <v>3</v>
      </c>
      <c r="AB5110" s="2" t="s">
        <v>19556</v>
      </c>
    </row>
    <row r="5111" spans="1:28" x14ac:dyDescent="0.3">
      <c r="A5111" t="s">
        <v>28</v>
      </c>
      <c r="B5111" t="s">
        <v>29</v>
      </c>
      <c r="C5111" t="s">
        <v>30</v>
      </c>
      <c r="D5111" t="s">
        <v>254</v>
      </c>
      <c r="E5111" t="s">
        <v>46</v>
      </c>
      <c r="F5111" t="s">
        <v>57</v>
      </c>
      <c r="G5111">
        <v>30</v>
      </c>
      <c r="H5111">
        <v>435204</v>
      </c>
      <c r="I5111" t="s">
        <v>58</v>
      </c>
      <c r="J5111" s="1">
        <v>44417</v>
      </c>
      <c r="K5111">
        <v>950</v>
      </c>
      <c r="L5111" t="s">
        <v>20647</v>
      </c>
      <c r="M5111" t="s">
        <v>487</v>
      </c>
      <c r="N5111" t="s">
        <v>20648</v>
      </c>
      <c r="O5111" t="s">
        <v>20649</v>
      </c>
      <c r="P5111" t="s">
        <v>87</v>
      </c>
      <c r="Q5111">
        <v>7</v>
      </c>
      <c r="R5111" t="s">
        <v>40</v>
      </c>
      <c r="S5111" t="s">
        <v>118</v>
      </c>
      <c r="T5111">
        <v>89606</v>
      </c>
      <c r="U5111" s="1">
        <v>45319</v>
      </c>
      <c r="V5111" t="s">
        <v>111</v>
      </c>
      <c r="W5111">
        <v>595142</v>
      </c>
      <c r="X5111" t="s">
        <v>20650</v>
      </c>
      <c r="Y5111">
        <v>870</v>
      </c>
      <c r="Z5111">
        <v>1913</v>
      </c>
      <c r="AA5111">
        <v>6</v>
      </c>
      <c r="AB5111">
        <v>4591.2</v>
      </c>
    </row>
    <row r="5112" spans="1:28" x14ac:dyDescent="0.3">
      <c r="A5112" t="s">
        <v>28</v>
      </c>
      <c r="B5112" t="s">
        <v>29</v>
      </c>
      <c r="C5112" t="s">
        <v>91</v>
      </c>
      <c r="D5112" t="s">
        <v>274</v>
      </c>
      <c r="E5112" t="s">
        <v>56</v>
      </c>
      <c r="F5112" t="s">
        <v>355</v>
      </c>
      <c r="G5112">
        <v>10</v>
      </c>
      <c r="H5112">
        <v>405177</v>
      </c>
      <c r="I5112" t="s">
        <v>34</v>
      </c>
      <c r="J5112" s="1">
        <v>43890</v>
      </c>
      <c r="K5112">
        <v>1400</v>
      </c>
      <c r="L5112" t="s">
        <v>20651</v>
      </c>
      <c r="M5112" t="s">
        <v>843</v>
      </c>
      <c r="N5112" t="s">
        <v>20652</v>
      </c>
      <c r="O5112" t="s">
        <v>20653</v>
      </c>
      <c r="P5112" t="s">
        <v>87</v>
      </c>
      <c r="Q5112">
        <v>11</v>
      </c>
      <c r="R5112" t="s">
        <v>40</v>
      </c>
      <c r="S5112" t="s">
        <v>63</v>
      </c>
      <c r="T5112">
        <v>23029</v>
      </c>
      <c r="U5112" s="1">
        <v>45376</v>
      </c>
      <c r="V5112" t="s">
        <v>72</v>
      </c>
      <c r="W5112">
        <v>669339</v>
      </c>
      <c r="X5112" t="s">
        <v>20654</v>
      </c>
      <c r="Y5112">
        <v>942</v>
      </c>
      <c r="Z5112">
        <v>2847</v>
      </c>
      <c r="AA5112">
        <v>3</v>
      </c>
      <c r="AB5112">
        <v>3416.4</v>
      </c>
    </row>
    <row r="5113" spans="1:28" x14ac:dyDescent="0.3">
      <c r="A5113" t="s">
        <v>28</v>
      </c>
      <c r="B5113" t="s">
        <v>29</v>
      </c>
      <c r="C5113" t="s">
        <v>30</v>
      </c>
      <c r="D5113" t="s">
        <v>237</v>
      </c>
      <c r="E5113" t="s">
        <v>56</v>
      </c>
      <c r="F5113" t="s">
        <v>355</v>
      </c>
      <c r="G5113">
        <v>57</v>
      </c>
      <c r="H5113">
        <v>427228</v>
      </c>
      <c r="I5113" t="s">
        <v>34</v>
      </c>
      <c r="J5113" s="1">
        <v>45189</v>
      </c>
      <c r="K5113">
        <v>1300</v>
      </c>
      <c r="L5113" t="s">
        <v>20655</v>
      </c>
      <c r="M5113" t="s">
        <v>94</v>
      </c>
      <c r="N5113" t="s">
        <v>20656</v>
      </c>
      <c r="O5113" t="s">
        <v>20657</v>
      </c>
      <c r="P5113" t="s">
        <v>71</v>
      </c>
      <c r="Q5113">
        <v>15</v>
      </c>
      <c r="R5113" t="s">
        <v>88</v>
      </c>
      <c r="S5113" t="s">
        <v>118</v>
      </c>
      <c r="T5113">
        <v>95741</v>
      </c>
      <c r="U5113" s="1">
        <v>45305</v>
      </c>
      <c r="V5113" t="s">
        <v>111</v>
      </c>
      <c r="W5113">
        <v>301925</v>
      </c>
      <c r="X5113" t="s">
        <v>20658</v>
      </c>
      <c r="Y5113">
        <v>611</v>
      </c>
      <c r="Z5113">
        <v>2150</v>
      </c>
      <c r="AA5113">
        <v>1</v>
      </c>
      <c r="AB5113">
        <v>860</v>
      </c>
    </row>
    <row r="5114" spans="1:28" x14ac:dyDescent="0.3">
      <c r="A5114" t="s">
        <v>28</v>
      </c>
      <c r="B5114" t="s">
        <v>29</v>
      </c>
      <c r="C5114" t="s">
        <v>66</v>
      </c>
      <c r="D5114" t="s">
        <v>187</v>
      </c>
      <c r="E5114" t="s">
        <v>56</v>
      </c>
      <c r="F5114" t="s">
        <v>150</v>
      </c>
      <c r="G5114">
        <v>40</v>
      </c>
      <c r="H5114">
        <v>419030</v>
      </c>
      <c r="I5114" t="s">
        <v>34</v>
      </c>
      <c r="J5114" s="1">
        <v>44225</v>
      </c>
      <c r="K5114">
        <v>1100</v>
      </c>
      <c r="L5114" t="s">
        <v>20659</v>
      </c>
      <c r="M5114" t="s">
        <v>542</v>
      </c>
      <c r="N5114" t="s">
        <v>20660</v>
      </c>
      <c r="O5114" t="s">
        <v>20661</v>
      </c>
      <c r="P5114" t="s">
        <v>51</v>
      </c>
      <c r="Q5114">
        <v>12</v>
      </c>
      <c r="R5114" t="s">
        <v>40</v>
      </c>
      <c r="S5114" t="s">
        <v>79</v>
      </c>
      <c r="T5114">
        <v>41303</v>
      </c>
      <c r="U5114" s="1">
        <v>45400</v>
      </c>
      <c r="V5114" t="s">
        <v>80</v>
      </c>
      <c r="W5114">
        <v>112714</v>
      </c>
      <c r="X5114" t="s">
        <v>20662</v>
      </c>
      <c r="Y5114">
        <v>427</v>
      </c>
      <c r="Z5114">
        <v>1709</v>
      </c>
      <c r="AA5114">
        <v>7</v>
      </c>
      <c r="AB5114">
        <v>4785.2</v>
      </c>
    </row>
    <row r="5115" spans="1:28" x14ac:dyDescent="0.3">
      <c r="A5115" t="s">
        <v>28</v>
      </c>
      <c r="B5115" t="s">
        <v>29</v>
      </c>
      <c r="C5115" t="s">
        <v>193</v>
      </c>
      <c r="D5115" t="s">
        <v>380</v>
      </c>
      <c r="E5115" t="s">
        <v>56</v>
      </c>
      <c r="F5115" t="s">
        <v>47</v>
      </c>
      <c r="G5115">
        <v>29</v>
      </c>
      <c r="H5115">
        <v>410439</v>
      </c>
      <c r="I5115" t="s">
        <v>34</v>
      </c>
      <c r="J5115" s="1">
        <v>44907</v>
      </c>
      <c r="K5115">
        <v>1400</v>
      </c>
      <c r="L5115" t="s">
        <v>20663</v>
      </c>
      <c r="M5115" t="s">
        <v>287</v>
      </c>
      <c r="N5115" t="s">
        <v>20664</v>
      </c>
      <c r="O5115" t="s">
        <v>20665</v>
      </c>
      <c r="P5115" t="s">
        <v>71</v>
      </c>
      <c r="Q5115">
        <v>17</v>
      </c>
      <c r="R5115" t="s">
        <v>40</v>
      </c>
      <c r="S5115" t="s">
        <v>79</v>
      </c>
      <c r="T5115">
        <v>46031</v>
      </c>
      <c r="U5115" s="1">
        <v>45401</v>
      </c>
      <c r="V5115" t="s">
        <v>80</v>
      </c>
      <c r="W5115">
        <v>341232</v>
      </c>
      <c r="X5115" t="s">
        <v>15453</v>
      </c>
      <c r="Y5115">
        <v>596</v>
      </c>
      <c r="Z5115">
        <v>1676</v>
      </c>
      <c r="AA5115">
        <v>3</v>
      </c>
      <c r="AB5115">
        <v>2011.2</v>
      </c>
    </row>
    <row r="5116" spans="1:28" x14ac:dyDescent="0.3">
      <c r="A5116" t="s">
        <v>28</v>
      </c>
      <c r="B5116" t="s">
        <v>29</v>
      </c>
      <c r="C5116" t="s">
        <v>30</v>
      </c>
      <c r="D5116" t="s">
        <v>274</v>
      </c>
      <c r="E5116" t="s">
        <v>56</v>
      </c>
      <c r="F5116" t="s">
        <v>33</v>
      </c>
      <c r="G5116">
        <v>32</v>
      </c>
      <c r="H5116">
        <v>422233</v>
      </c>
      <c r="I5116" t="s">
        <v>58</v>
      </c>
      <c r="J5116" s="1">
        <v>44581</v>
      </c>
      <c r="K5116">
        <v>1200</v>
      </c>
      <c r="L5116" t="s">
        <v>20666</v>
      </c>
      <c r="M5116" t="s">
        <v>108</v>
      </c>
      <c r="N5116" t="s">
        <v>20667</v>
      </c>
      <c r="O5116" t="s">
        <v>20668</v>
      </c>
      <c r="P5116" t="s">
        <v>51</v>
      </c>
      <c r="Q5116">
        <v>13</v>
      </c>
      <c r="R5116" t="s">
        <v>40</v>
      </c>
      <c r="S5116" t="s">
        <v>79</v>
      </c>
      <c r="T5116">
        <v>74471</v>
      </c>
      <c r="U5116" s="1">
        <v>45618</v>
      </c>
      <c r="V5116" t="s">
        <v>42</v>
      </c>
      <c r="W5116">
        <v>467644</v>
      </c>
      <c r="X5116" t="s">
        <v>7795</v>
      </c>
      <c r="Y5116">
        <v>715</v>
      </c>
      <c r="Z5116">
        <v>2004</v>
      </c>
      <c r="AA5116">
        <v>6</v>
      </c>
      <c r="AB5116">
        <v>4809.6000000000004</v>
      </c>
    </row>
    <row r="5117" spans="1:28" x14ac:dyDescent="0.3">
      <c r="A5117" t="s">
        <v>28</v>
      </c>
      <c r="B5117" t="s">
        <v>29</v>
      </c>
      <c r="C5117" t="s">
        <v>54</v>
      </c>
      <c r="D5117" t="s">
        <v>611</v>
      </c>
      <c r="E5117" t="s">
        <v>56</v>
      </c>
      <c r="F5117" t="s">
        <v>106</v>
      </c>
      <c r="G5117">
        <v>27</v>
      </c>
      <c r="H5117">
        <v>429121</v>
      </c>
      <c r="I5117" t="s">
        <v>34</v>
      </c>
      <c r="J5117" s="1">
        <v>45540</v>
      </c>
      <c r="K5117">
        <v>1300</v>
      </c>
      <c r="L5117" t="s">
        <v>20669</v>
      </c>
      <c r="M5117" t="s">
        <v>1253</v>
      </c>
      <c r="N5117" t="s">
        <v>20670</v>
      </c>
      <c r="O5117" t="s">
        <v>20671</v>
      </c>
      <c r="P5117" t="s">
        <v>87</v>
      </c>
      <c r="Q5117">
        <v>13</v>
      </c>
      <c r="R5117" t="s">
        <v>40</v>
      </c>
      <c r="S5117" t="s">
        <v>41</v>
      </c>
      <c r="T5117">
        <v>46748</v>
      </c>
      <c r="U5117" s="1">
        <v>45362</v>
      </c>
      <c r="V5117" t="s">
        <v>72</v>
      </c>
      <c r="W5117">
        <v>234399</v>
      </c>
      <c r="X5117" t="s">
        <v>20672</v>
      </c>
      <c r="Y5117">
        <v>399</v>
      </c>
      <c r="Z5117">
        <v>2318</v>
      </c>
      <c r="AA5117">
        <v>8</v>
      </c>
      <c r="AB5117">
        <v>7417.6</v>
      </c>
    </row>
    <row r="5118" spans="1:28" x14ac:dyDescent="0.3">
      <c r="A5118" t="s">
        <v>28</v>
      </c>
      <c r="B5118" t="s">
        <v>29</v>
      </c>
      <c r="C5118" t="s">
        <v>91</v>
      </c>
      <c r="D5118" t="s">
        <v>220</v>
      </c>
      <c r="E5118" t="s">
        <v>32</v>
      </c>
      <c r="F5118" t="s">
        <v>175</v>
      </c>
      <c r="G5118">
        <v>67</v>
      </c>
      <c r="H5118">
        <v>429640</v>
      </c>
      <c r="I5118" t="s">
        <v>58</v>
      </c>
      <c r="J5118" s="1">
        <v>43966</v>
      </c>
      <c r="K5118">
        <v>1400</v>
      </c>
      <c r="L5118" t="s">
        <v>20673</v>
      </c>
      <c r="M5118" t="s">
        <v>856</v>
      </c>
      <c r="N5118" t="s">
        <v>20674</v>
      </c>
      <c r="O5118" t="s">
        <v>20675</v>
      </c>
      <c r="P5118" t="s">
        <v>87</v>
      </c>
      <c r="Q5118">
        <v>10</v>
      </c>
      <c r="R5118" t="s">
        <v>88</v>
      </c>
      <c r="S5118" t="s">
        <v>79</v>
      </c>
      <c r="T5118">
        <v>47075</v>
      </c>
      <c r="U5118" s="1">
        <v>45612</v>
      </c>
      <c r="V5118" t="s">
        <v>42</v>
      </c>
      <c r="W5118">
        <v>124229</v>
      </c>
      <c r="X5118" t="s">
        <v>20676</v>
      </c>
      <c r="Y5118">
        <v>987</v>
      </c>
      <c r="Z5118">
        <v>2823</v>
      </c>
      <c r="AA5118">
        <v>3</v>
      </c>
      <c r="AB5118" s="2" t="s">
        <v>20677</v>
      </c>
    </row>
    <row r="5119" spans="1:28" x14ac:dyDescent="0.3">
      <c r="A5119" t="s">
        <v>28</v>
      </c>
      <c r="B5119" t="s">
        <v>29</v>
      </c>
      <c r="C5119" t="s">
        <v>91</v>
      </c>
      <c r="D5119" t="s">
        <v>55</v>
      </c>
      <c r="E5119" t="s">
        <v>46</v>
      </c>
      <c r="F5119" t="s">
        <v>83</v>
      </c>
      <c r="G5119">
        <v>72</v>
      </c>
      <c r="H5119">
        <v>431737</v>
      </c>
      <c r="I5119" t="s">
        <v>58</v>
      </c>
      <c r="J5119" s="1">
        <v>45491</v>
      </c>
      <c r="K5119">
        <v>800</v>
      </c>
      <c r="L5119" t="s">
        <v>20678</v>
      </c>
      <c r="M5119" t="s">
        <v>287</v>
      </c>
      <c r="N5119" t="s">
        <v>20679</v>
      </c>
      <c r="O5119" t="s">
        <v>20680</v>
      </c>
      <c r="P5119" t="s">
        <v>71</v>
      </c>
      <c r="Q5119">
        <v>17</v>
      </c>
      <c r="R5119" t="s">
        <v>88</v>
      </c>
      <c r="S5119" t="s">
        <v>118</v>
      </c>
      <c r="T5119">
        <v>85892</v>
      </c>
      <c r="U5119" s="1">
        <v>45512</v>
      </c>
      <c r="V5119" t="s">
        <v>64</v>
      </c>
      <c r="W5119">
        <v>919562</v>
      </c>
      <c r="X5119" t="s">
        <v>20681</v>
      </c>
      <c r="Y5119">
        <v>332</v>
      </c>
      <c r="Z5119">
        <v>963</v>
      </c>
      <c r="AA5119">
        <v>6</v>
      </c>
      <c r="AB5119" s="2" t="s">
        <v>7162</v>
      </c>
    </row>
    <row r="5120" spans="1:28" x14ac:dyDescent="0.3">
      <c r="A5120" t="s">
        <v>28</v>
      </c>
      <c r="B5120" t="s">
        <v>29</v>
      </c>
      <c r="C5120" t="s">
        <v>44</v>
      </c>
      <c r="D5120" t="s">
        <v>187</v>
      </c>
      <c r="E5120" t="s">
        <v>46</v>
      </c>
      <c r="F5120" t="s">
        <v>33</v>
      </c>
      <c r="G5120">
        <v>69</v>
      </c>
      <c r="H5120">
        <v>424550</v>
      </c>
      <c r="I5120" t="s">
        <v>34</v>
      </c>
      <c r="J5120" s="1">
        <v>44524</v>
      </c>
      <c r="K5120">
        <v>1300</v>
      </c>
      <c r="L5120" t="s">
        <v>20037</v>
      </c>
      <c r="M5120" t="s">
        <v>568</v>
      </c>
      <c r="N5120" t="s">
        <v>20682</v>
      </c>
      <c r="O5120" t="s">
        <v>20683</v>
      </c>
      <c r="P5120" t="s">
        <v>71</v>
      </c>
      <c r="Q5120">
        <v>5</v>
      </c>
      <c r="R5120" t="s">
        <v>88</v>
      </c>
      <c r="S5120" t="s">
        <v>79</v>
      </c>
      <c r="T5120">
        <v>44581</v>
      </c>
      <c r="U5120" s="1">
        <v>45335</v>
      </c>
      <c r="V5120" t="s">
        <v>119</v>
      </c>
      <c r="W5120">
        <v>615243</v>
      </c>
      <c r="X5120" t="s">
        <v>20684</v>
      </c>
      <c r="Y5120">
        <v>728</v>
      </c>
      <c r="Z5120">
        <v>1555</v>
      </c>
      <c r="AA5120">
        <v>8</v>
      </c>
      <c r="AB5120">
        <v>4976</v>
      </c>
    </row>
    <row r="5121" spans="1:28" x14ac:dyDescent="0.3">
      <c r="A5121" t="s">
        <v>28</v>
      </c>
      <c r="B5121" t="s">
        <v>29</v>
      </c>
      <c r="C5121" t="s">
        <v>66</v>
      </c>
      <c r="D5121" t="s">
        <v>45</v>
      </c>
      <c r="E5121" t="s">
        <v>46</v>
      </c>
      <c r="F5121" t="s">
        <v>47</v>
      </c>
      <c r="G5121">
        <v>33</v>
      </c>
      <c r="H5121">
        <v>403249</v>
      </c>
      <c r="I5121" t="s">
        <v>58</v>
      </c>
      <c r="J5121" s="1">
        <v>44559</v>
      </c>
      <c r="K5121">
        <v>800</v>
      </c>
      <c r="L5121" t="s">
        <v>20685</v>
      </c>
      <c r="M5121" t="s">
        <v>239</v>
      </c>
      <c r="N5121" t="s">
        <v>20686</v>
      </c>
      <c r="O5121" t="s">
        <v>20687</v>
      </c>
      <c r="P5121" t="s">
        <v>39</v>
      </c>
      <c r="Q5121">
        <v>7</v>
      </c>
      <c r="R5121" t="s">
        <v>88</v>
      </c>
      <c r="S5121" t="s">
        <v>63</v>
      </c>
      <c r="T5121">
        <v>11996</v>
      </c>
      <c r="U5121" s="1">
        <v>45391</v>
      </c>
      <c r="V5121" t="s">
        <v>80</v>
      </c>
      <c r="W5121">
        <v>650906</v>
      </c>
      <c r="X5121" t="s">
        <v>20688</v>
      </c>
      <c r="Y5121">
        <v>991</v>
      </c>
      <c r="Z5121">
        <v>764</v>
      </c>
      <c r="AA5121">
        <v>6</v>
      </c>
      <c r="AB5121" s="2" t="s">
        <v>20689</v>
      </c>
    </row>
    <row r="5122" spans="1:28" x14ac:dyDescent="0.3">
      <c r="A5122" t="s">
        <v>28</v>
      </c>
      <c r="B5122" t="s">
        <v>29</v>
      </c>
      <c r="C5122" t="s">
        <v>44</v>
      </c>
      <c r="D5122" t="s">
        <v>511</v>
      </c>
      <c r="E5122" t="s">
        <v>46</v>
      </c>
      <c r="F5122" t="s">
        <v>150</v>
      </c>
      <c r="G5122">
        <v>91</v>
      </c>
      <c r="H5122">
        <v>430855</v>
      </c>
      <c r="I5122" t="s">
        <v>34</v>
      </c>
      <c r="J5122" s="1">
        <v>43967</v>
      </c>
      <c r="K5122">
        <v>1400</v>
      </c>
      <c r="L5122" t="s">
        <v>20690</v>
      </c>
      <c r="M5122" t="s">
        <v>222</v>
      </c>
      <c r="N5122" t="s">
        <v>20691</v>
      </c>
      <c r="O5122" t="s">
        <v>20692</v>
      </c>
      <c r="P5122" t="s">
        <v>39</v>
      </c>
      <c r="Q5122">
        <v>12</v>
      </c>
      <c r="R5122" t="s">
        <v>40</v>
      </c>
      <c r="S5122" t="s">
        <v>63</v>
      </c>
      <c r="T5122">
        <v>38400</v>
      </c>
      <c r="U5122" s="1">
        <v>45626</v>
      </c>
      <c r="V5122" t="s">
        <v>42</v>
      </c>
      <c r="W5122">
        <v>817190</v>
      </c>
      <c r="X5122" t="s">
        <v>20693</v>
      </c>
      <c r="Y5122">
        <v>390</v>
      </c>
      <c r="Z5122">
        <v>1156</v>
      </c>
      <c r="AA5122">
        <v>2</v>
      </c>
      <c r="AB5122" s="2" t="s">
        <v>6279</v>
      </c>
    </row>
    <row r="5123" spans="1:28" x14ac:dyDescent="0.3">
      <c r="A5123" t="s">
        <v>28</v>
      </c>
      <c r="B5123" t="s">
        <v>29</v>
      </c>
      <c r="C5123" t="s">
        <v>54</v>
      </c>
      <c r="D5123" t="s">
        <v>421</v>
      </c>
      <c r="E5123" t="s">
        <v>46</v>
      </c>
      <c r="F5123" t="s">
        <v>175</v>
      </c>
      <c r="G5123">
        <v>87</v>
      </c>
      <c r="H5123">
        <v>429950</v>
      </c>
      <c r="I5123" t="s">
        <v>58</v>
      </c>
      <c r="J5123" s="1">
        <v>45457</v>
      </c>
      <c r="K5123">
        <v>1200</v>
      </c>
      <c r="L5123" t="s">
        <v>20694</v>
      </c>
      <c r="M5123" t="s">
        <v>177</v>
      </c>
      <c r="N5123" t="s">
        <v>20695</v>
      </c>
      <c r="O5123" t="s">
        <v>20696</v>
      </c>
      <c r="P5123" t="s">
        <v>39</v>
      </c>
      <c r="Q5123">
        <v>20</v>
      </c>
      <c r="R5123" t="s">
        <v>88</v>
      </c>
      <c r="S5123" t="s">
        <v>63</v>
      </c>
      <c r="T5123">
        <v>85891</v>
      </c>
      <c r="U5123" s="1">
        <v>45542</v>
      </c>
      <c r="V5123" t="s">
        <v>180</v>
      </c>
      <c r="W5123">
        <v>118018</v>
      </c>
      <c r="X5123" t="s">
        <v>20697</v>
      </c>
      <c r="Y5123">
        <v>700</v>
      </c>
      <c r="Z5123">
        <v>2401</v>
      </c>
      <c r="AA5123">
        <v>4</v>
      </c>
      <c r="AB5123" s="2" t="s">
        <v>20698</v>
      </c>
    </row>
    <row r="5124" spans="1:28" x14ac:dyDescent="0.3">
      <c r="A5124" t="s">
        <v>28</v>
      </c>
      <c r="B5124" t="s">
        <v>29</v>
      </c>
      <c r="C5124" t="s">
        <v>30</v>
      </c>
      <c r="D5124" t="s">
        <v>142</v>
      </c>
      <c r="E5124" t="s">
        <v>56</v>
      </c>
      <c r="F5124" t="s">
        <v>113</v>
      </c>
      <c r="G5124">
        <v>66</v>
      </c>
      <c r="H5124">
        <v>405610</v>
      </c>
      <c r="I5124" t="s">
        <v>58</v>
      </c>
      <c r="J5124" s="1">
        <v>45164</v>
      </c>
      <c r="K5124">
        <v>950</v>
      </c>
      <c r="L5124" t="s">
        <v>20699</v>
      </c>
      <c r="M5124" t="s">
        <v>428</v>
      </c>
      <c r="N5124" t="s">
        <v>20700</v>
      </c>
      <c r="O5124" t="s">
        <v>20701</v>
      </c>
      <c r="P5124" t="s">
        <v>39</v>
      </c>
      <c r="Q5124">
        <v>5</v>
      </c>
      <c r="R5124" t="s">
        <v>40</v>
      </c>
      <c r="S5124" t="s">
        <v>41</v>
      </c>
      <c r="T5124">
        <v>69314</v>
      </c>
      <c r="U5124" s="1">
        <v>45558</v>
      </c>
      <c r="V5124" t="s">
        <v>180</v>
      </c>
      <c r="W5124">
        <v>874363</v>
      </c>
      <c r="X5124" t="s">
        <v>20702</v>
      </c>
      <c r="Y5124">
        <v>909</v>
      </c>
      <c r="Z5124">
        <v>2447</v>
      </c>
      <c r="AA5124">
        <v>3</v>
      </c>
      <c r="AB5124">
        <v>2936.4</v>
      </c>
    </row>
    <row r="5125" spans="1:28" x14ac:dyDescent="0.3">
      <c r="A5125" t="s">
        <v>28</v>
      </c>
      <c r="B5125" t="s">
        <v>29</v>
      </c>
      <c r="C5125" t="s">
        <v>66</v>
      </c>
      <c r="D5125" t="s">
        <v>267</v>
      </c>
      <c r="E5125" t="s">
        <v>32</v>
      </c>
      <c r="F5125" t="s">
        <v>83</v>
      </c>
      <c r="G5125">
        <v>67</v>
      </c>
      <c r="H5125">
        <v>401894</v>
      </c>
      <c r="I5125" t="s">
        <v>34</v>
      </c>
      <c r="J5125" s="1">
        <v>45079</v>
      </c>
      <c r="K5125">
        <v>1200</v>
      </c>
      <c r="L5125" t="s">
        <v>20703</v>
      </c>
      <c r="M5125" t="s">
        <v>428</v>
      </c>
      <c r="N5125" t="s">
        <v>20704</v>
      </c>
      <c r="O5125">
        <v>7287504946</v>
      </c>
      <c r="P5125" t="s">
        <v>51</v>
      </c>
      <c r="Q5125">
        <v>17</v>
      </c>
      <c r="R5125" t="s">
        <v>88</v>
      </c>
      <c r="S5125" t="s">
        <v>118</v>
      </c>
      <c r="T5125">
        <v>78276</v>
      </c>
      <c r="U5125" s="1">
        <v>45374</v>
      </c>
      <c r="V5125" t="s">
        <v>72</v>
      </c>
      <c r="W5125">
        <v>468356</v>
      </c>
      <c r="X5125" t="s">
        <v>17533</v>
      </c>
      <c r="Y5125">
        <v>713</v>
      </c>
      <c r="Z5125">
        <v>2723</v>
      </c>
      <c r="AA5125">
        <v>2</v>
      </c>
      <c r="AB5125">
        <v>2178.4</v>
      </c>
    </row>
    <row r="5126" spans="1:28" x14ac:dyDescent="0.3">
      <c r="A5126" t="s">
        <v>28</v>
      </c>
      <c r="B5126" t="s">
        <v>29</v>
      </c>
      <c r="C5126" t="s">
        <v>157</v>
      </c>
      <c r="D5126" t="s">
        <v>92</v>
      </c>
      <c r="E5126" t="s">
        <v>46</v>
      </c>
      <c r="F5126" t="s">
        <v>355</v>
      </c>
      <c r="G5126">
        <v>79</v>
      </c>
      <c r="H5126">
        <v>428379</v>
      </c>
      <c r="I5126" t="s">
        <v>34</v>
      </c>
      <c r="J5126" s="1">
        <v>43960</v>
      </c>
      <c r="K5126">
        <v>800</v>
      </c>
      <c r="L5126" t="s">
        <v>20705</v>
      </c>
      <c r="M5126" t="s">
        <v>496</v>
      </c>
      <c r="N5126" t="s">
        <v>20706</v>
      </c>
      <c r="O5126" t="s">
        <v>20707</v>
      </c>
      <c r="P5126" t="s">
        <v>71</v>
      </c>
      <c r="Q5126">
        <v>18</v>
      </c>
      <c r="R5126" t="s">
        <v>40</v>
      </c>
      <c r="S5126" t="s">
        <v>79</v>
      </c>
      <c r="T5126">
        <v>53162</v>
      </c>
      <c r="U5126" s="1">
        <v>45396</v>
      </c>
      <c r="V5126" t="s">
        <v>80</v>
      </c>
      <c r="W5126">
        <v>808343</v>
      </c>
      <c r="X5126" t="s">
        <v>20708</v>
      </c>
      <c r="Y5126">
        <v>838</v>
      </c>
      <c r="Z5126">
        <v>2607</v>
      </c>
      <c r="AA5126">
        <v>7</v>
      </c>
      <c r="AB5126">
        <v>7299.6</v>
      </c>
    </row>
    <row r="5127" spans="1:28" x14ac:dyDescent="0.3">
      <c r="A5127" t="s">
        <v>28</v>
      </c>
      <c r="B5127" t="s">
        <v>29</v>
      </c>
      <c r="C5127" t="s">
        <v>54</v>
      </c>
      <c r="D5127" t="s">
        <v>616</v>
      </c>
      <c r="E5127" t="s">
        <v>56</v>
      </c>
      <c r="F5127" t="s">
        <v>135</v>
      </c>
      <c r="G5127">
        <v>87</v>
      </c>
      <c r="H5127">
        <v>435613</v>
      </c>
      <c r="I5127" t="s">
        <v>34</v>
      </c>
      <c r="J5127" s="1">
        <v>45460</v>
      </c>
      <c r="K5127">
        <v>1400</v>
      </c>
      <c r="L5127" t="s">
        <v>20709</v>
      </c>
      <c r="M5127" t="s">
        <v>2124</v>
      </c>
      <c r="N5127" t="s">
        <v>20710</v>
      </c>
      <c r="O5127" t="s">
        <v>20711</v>
      </c>
      <c r="P5127" t="s">
        <v>39</v>
      </c>
      <c r="Q5127">
        <v>3</v>
      </c>
      <c r="R5127" t="s">
        <v>88</v>
      </c>
      <c r="S5127" t="s">
        <v>118</v>
      </c>
      <c r="T5127">
        <v>34751</v>
      </c>
      <c r="U5127" s="1">
        <v>45324</v>
      </c>
      <c r="V5127" t="s">
        <v>119</v>
      </c>
      <c r="W5127">
        <v>448824</v>
      </c>
      <c r="X5127" t="s">
        <v>20712</v>
      </c>
      <c r="Y5127">
        <v>770</v>
      </c>
      <c r="Z5127">
        <v>1905</v>
      </c>
      <c r="AA5127">
        <v>5</v>
      </c>
      <c r="AB5127">
        <v>3810</v>
      </c>
    </row>
    <row r="5128" spans="1:28" x14ac:dyDescent="0.3">
      <c r="A5128" t="s">
        <v>28</v>
      </c>
      <c r="B5128" t="s">
        <v>29</v>
      </c>
      <c r="C5128" t="s">
        <v>148</v>
      </c>
      <c r="D5128" t="s">
        <v>621</v>
      </c>
      <c r="E5128" t="s">
        <v>46</v>
      </c>
      <c r="F5128" t="s">
        <v>106</v>
      </c>
      <c r="G5128">
        <v>44</v>
      </c>
      <c r="H5128">
        <v>423095</v>
      </c>
      <c r="I5128" t="s">
        <v>58</v>
      </c>
      <c r="J5128" s="1">
        <v>45342</v>
      </c>
      <c r="K5128">
        <v>1200</v>
      </c>
      <c r="L5128" t="s">
        <v>20713</v>
      </c>
      <c r="M5128" t="s">
        <v>654</v>
      </c>
      <c r="N5128" t="s">
        <v>20714</v>
      </c>
      <c r="O5128" t="s">
        <v>20715</v>
      </c>
      <c r="P5128" t="s">
        <v>39</v>
      </c>
      <c r="Q5128">
        <v>9</v>
      </c>
      <c r="R5128" t="s">
        <v>40</v>
      </c>
      <c r="S5128" t="s">
        <v>63</v>
      </c>
      <c r="T5128">
        <v>23443</v>
      </c>
      <c r="U5128" s="1">
        <v>45538</v>
      </c>
      <c r="V5128" t="s">
        <v>180</v>
      </c>
      <c r="W5128">
        <v>101952</v>
      </c>
      <c r="X5128" t="s">
        <v>20716</v>
      </c>
      <c r="Y5128">
        <v>664</v>
      </c>
      <c r="Z5128">
        <v>1986</v>
      </c>
      <c r="AA5128">
        <v>8</v>
      </c>
      <c r="AB5128" s="2" t="s">
        <v>20717</v>
      </c>
    </row>
    <row r="5129" spans="1:28" x14ac:dyDescent="0.3">
      <c r="A5129" t="s">
        <v>28</v>
      </c>
      <c r="B5129" t="s">
        <v>29</v>
      </c>
      <c r="C5129" t="s">
        <v>44</v>
      </c>
      <c r="D5129" t="s">
        <v>317</v>
      </c>
      <c r="E5129" t="s">
        <v>56</v>
      </c>
      <c r="F5129" t="s">
        <v>47</v>
      </c>
      <c r="G5129">
        <v>43</v>
      </c>
      <c r="H5129">
        <v>431771</v>
      </c>
      <c r="I5129" t="s">
        <v>58</v>
      </c>
      <c r="J5129" s="1">
        <v>45187</v>
      </c>
      <c r="K5129">
        <v>1100</v>
      </c>
      <c r="L5129" t="s">
        <v>20718</v>
      </c>
      <c r="M5129" t="s">
        <v>101</v>
      </c>
      <c r="N5129" t="s">
        <v>20719</v>
      </c>
      <c r="O5129" t="s">
        <v>20720</v>
      </c>
      <c r="P5129" t="s">
        <v>71</v>
      </c>
      <c r="Q5129">
        <v>20</v>
      </c>
      <c r="R5129" t="s">
        <v>88</v>
      </c>
      <c r="S5129" t="s">
        <v>118</v>
      </c>
      <c r="T5129">
        <v>15242</v>
      </c>
      <c r="U5129" s="1">
        <v>45382</v>
      </c>
      <c r="V5129" t="s">
        <v>72</v>
      </c>
      <c r="W5129">
        <v>992502</v>
      </c>
      <c r="X5129" t="s">
        <v>20721</v>
      </c>
      <c r="Y5129">
        <v>639</v>
      </c>
      <c r="Z5129">
        <v>2054</v>
      </c>
      <c r="AA5129">
        <v>5</v>
      </c>
      <c r="AB5129">
        <v>4108</v>
      </c>
    </row>
    <row r="5130" spans="1:28" x14ac:dyDescent="0.3">
      <c r="A5130" t="s">
        <v>28</v>
      </c>
      <c r="B5130" t="s">
        <v>29</v>
      </c>
      <c r="C5130" t="s">
        <v>148</v>
      </c>
      <c r="D5130" t="s">
        <v>621</v>
      </c>
      <c r="E5130" t="s">
        <v>32</v>
      </c>
      <c r="F5130" t="s">
        <v>113</v>
      </c>
      <c r="G5130">
        <v>84</v>
      </c>
      <c r="H5130">
        <v>403355</v>
      </c>
      <c r="I5130" t="s">
        <v>58</v>
      </c>
      <c r="J5130" s="1">
        <v>45530</v>
      </c>
      <c r="K5130">
        <v>1200</v>
      </c>
      <c r="L5130" t="s">
        <v>20722</v>
      </c>
      <c r="M5130" t="s">
        <v>287</v>
      </c>
      <c r="N5130" t="s">
        <v>20723</v>
      </c>
      <c r="O5130" t="s">
        <v>20724</v>
      </c>
      <c r="P5130" t="s">
        <v>87</v>
      </c>
      <c r="Q5130">
        <v>12</v>
      </c>
      <c r="R5130" t="s">
        <v>88</v>
      </c>
      <c r="S5130" t="s">
        <v>79</v>
      </c>
      <c r="T5130">
        <v>97726</v>
      </c>
      <c r="U5130" s="1">
        <v>45347</v>
      </c>
      <c r="V5130" t="s">
        <v>119</v>
      </c>
      <c r="W5130">
        <v>474945</v>
      </c>
      <c r="X5130" t="s">
        <v>20725</v>
      </c>
      <c r="Y5130">
        <v>970</v>
      </c>
      <c r="Z5130">
        <v>1989</v>
      </c>
      <c r="AA5130">
        <v>1</v>
      </c>
      <c r="AB5130">
        <v>795.6</v>
      </c>
    </row>
    <row r="5131" spans="1:28" x14ac:dyDescent="0.3">
      <c r="A5131" t="s">
        <v>28</v>
      </c>
      <c r="B5131" t="s">
        <v>29</v>
      </c>
      <c r="C5131" t="s">
        <v>193</v>
      </c>
      <c r="D5131" t="s">
        <v>134</v>
      </c>
      <c r="E5131" t="s">
        <v>56</v>
      </c>
      <c r="F5131" t="s">
        <v>83</v>
      </c>
      <c r="G5131">
        <v>67</v>
      </c>
      <c r="H5131">
        <v>419259</v>
      </c>
      <c r="I5131" t="s">
        <v>34</v>
      </c>
      <c r="J5131" s="1">
        <v>44319</v>
      </c>
      <c r="K5131">
        <v>1300</v>
      </c>
      <c r="L5131" t="s">
        <v>20726</v>
      </c>
      <c r="M5131" t="s">
        <v>232</v>
      </c>
      <c r="N5131" t="s">
        <v>20727</v>
      </c>
      <c r="O5131" t="s">
        <v>20728</v>
      </c>
      <c r="P5131" t="s">
        <v>51</v>
      </c>
      <c r="Q5131">
        <v>8</v>
      </c>
      <c r="R5131" t="s">
        <v>40</v>
      </c>
      <c r="S5131" t="s">
        <v>63</v>
      </c>
      <c r="T5131">
        <v>38834</v>
      </c>
      <c r="U5131" s="1">
        <v>45555</v>
      </c>
      <c r="V5131" t="s">
        <v>180</v>
      </c>
      <c r="W5131">
        <v>891036</v>
      </c>
      <c r="X5131" t="s">
        <v>20729</v>
      </c>
      <c r="Y5131">
        <v>605</v>
      </c>
      <c r="Z5131">
        <v>1232</v>
      </c>
      <c r="AA5131">
        <v>2</v>
      </c>
      <c r="AB5131">
        <v>985.6</v>
      </c>
    </row>
    <row r="5132" spans="1:28" x14ac:dyDescent="0.3">
      <c r="A5132" t="s">
        <v>28</v>
      </c>
      <c r="B5132" t="s">
        <v>29</v>
      </c>
      <c r="C5132" t="s">
        <v>193</v>
      </c>
      <c r="D5132" t="s">
        <v>317</v>
      </c>
      <c r="E5132" t="s">
        <v>32</v>
      </c>
      <c r="F5132" t="s">
        <v>57</v>
      </c>
      <c r="G5132">
        <v>99</v>
      </c>
      <c r="H5132">
        <v>422901</v>
      </c>
      <c r="I5132" t="s">
        <v>58</v>
      </c>
      <c r="J5132" s="1">
        <v>43911</v>
      </c>
      <c r="K5132">
        <v>1100</v>
      </c>
      <c r="L5132" t="s">
        <v>10975</v>
      </c>
      <c r="M5132" t="s">
        <v>394</v>
      </c>
      <c r="N5132" t="s">
        <v>20730</v>
      </c>
      <c r="O5132" t="s">
        <v>20731</v>
      </c>
      <c r="P5132" t="s">
        <v>71</v>
      </c>
      <c r="Q5132">
        <v>10</v>
      </c>
      <c r="R5132" t="s">
        <v>40</v>
      </c>
      <c r="S5132" t="s">
        <v>41</v>
      </c>
      <c r="T5132">
        <v>57429</v>
      </c>
      <c r="U5132" s="1">
        <v>45520</v>
      </c>
      <c r="V5132" t="s">
        <v>64</v>
      </c>
      <c r="W5132">
        <v>944989</v>
      </c>
      <c r="X5132" t="s">
        <v>20732</v>
      </c>
      <c r="Y5132">
        <v>517</v>
      </c>
      <c r="Z5132">
        <v>1753</v>
      </c>
      <c r="AA5132">
        <v>4</v>
      </c>
      <c r="AB5132">
        <v>2804.8</v>
      </c>
    </row>
    <row r="5133" spans="1:28" x14ac:dyDescent="0.3">
      <c r="A5133" t="s">
        <v>28</v>
      </c>
      <c r="B5133" t="s">
        <v>29</v>
      </c>
      <c r="C5133" t="s">
        <v>30</v>
      </c>
      <c r="D5133" t="s">
        <v>227</v>
      </c>
      <c r="E5133" t="s">
        <v>32</v>
      </c>
      <c r="F5133" t="s">
        <v>355</v>
      </c>
      <c r="G5133">
        <v>8</v>
      </c>
      <c r="H5133">
        <v>404638</v>
      </c>
      <c r="I5133" t="s">
        <v>58</v>
      </c>
      <c r="J5133" s="1">
        <v>44176</v>
      </c>
      <c r="K5133">
        <v>800</v>
      </c>
      <c r="L5133" t="s">
        <v>20733</v>
      </c>
      <c r="M5133" t="s">
        <v>366</v>
      </c>
      <c r="N5133" t="s">
        <v>20734</v>
      </c>
      <c r="O5133" t="s">
        <v>20735</v>
      </c>
      <c r="P5133" t="s">
        <v>39</v>
      </c>
      <c r="Q5133">
        <v>8</v>
      </c>
      <c r="R5133" t="s">
        <v>40</v>
      </c>
      <c r="S5133" t="s">
        <v>63</v>
      </c>
      <c r="T5133">
        <v>25885</v>
      </c>
      <c r="U5133" s="1">
        <v>45426</v>
      </c>
      <c r="V5133" t="s">
        <v>140</v>
      </c>
      <c r="W5133">
        <v>307183</v>
      </c>
      <c r="X5133" t="s">
        <v>20736</v>
      </c>
      <c r="Y5133">
        <v>838</v>
      </c>
      <c r="Z5133">
        <v>2278</v>
      </c>
      <c r="AA5133">
        <v>7</v>
      </c>
      <c r="AB5133" s="2" t="s">
        <v>20737</v>
      </c>
    </row>
    <row r="5134" spans="1:28" x14ac:dyDescent="0.3">
      <c r="A5134" t="s">
        <v>28</v>
      </c>
      <c r="B5134" t="s">
        <v>29</v>
      </c>
      <c r="C5134" t="s">
        <v>66</v>
      </c>
      <c r="D5134" t="s">
        <v>55</v>
      </c>
      <c r="E5134" t="s">
        <v>56</v>
      </c>
      <c r="F5134" t="s">
        <v>57</v>
      </c>
      <c r="G5134">
        <v>80</v>
      </c>
      <c r="H5134">
        <v>438268</v>
      </c>
      <c r="I5134" t="s">
        <v>34</v>
      </c>
      <c r="J5134" s="1">
        <v>44747</v>
      </c>
      <c r="K5134">
        <v>1000</v>
      </c>
      <c r="L5134" t="s">
        <v>20738</v>
      </c>
      <c r="M5134" t="s">
        <v>394</v>
      </c>
      <c r="N5134" t="s">
        <v>20739</v>
      </c>
      <c r="O5134">
        <f>1-812-422-1151</f>
        <v>-2384</v>
      </c>
      <c r="P5134" t="s">
        <v>71</v>
      </c>
      <c r="Q5134">
        <v>9</v>
      </c>
      <c r="R5134" t="s">
        <v>88</v>
      </c>
      <c r="S5134" t="s">
        <v>63</v>
      </c>
      <c r="T5134">
        <v>29193</v>
      </c>
      <c r="U5134" s="1">
        <v>45464</v>
      </c>
      <c r="V5134" t="s">
        <v>52</v>
      </c>
      <c r="W5134">
        <v>891313</v>
      </c>
      <c r="X5134" t="s">
        <v>16496</v>
      </c>
      <c r="Y5134">
        <v>780</v>
      </c>
      <c r="Z5134">
        <v>1147</v>
      </c>
      <c r="AA5134">
        <v>8</v>
      </c>
      <c r="AB5134">
        <v>3670.4</v>
      </c>
    </row>
    <row r="5135" spans="1:28" x14ac:dyDescent="0.3">
      <c r="A5135" t="s">
        <v>28</v>
      </c>
      <c r="B5135" t="s">
        <v>29</v>
      </c>
      <c r="C5135" t="s">
        <v>66</v>
      </c>
      <c r="D5135" t="s">
        <v>566</v>
      </c>
      <c r="E5135" t="s">
        <v>32</v>
      </c>
      <c r="F5135" t="s">
        <v>355</v>
      </c>
      <c r="G5135">
        <v>96</v>
      </c>
      <c r="H5135">
        <v>425367</v>
      </c>
      <c r="I5135" t="s">
        <v>58</v>
      </c>
      <c r="J5135" s="1">
        <v>44937</v>
      </c>
      <c r="K5135">
        <v>1300</v>
      </c>
      <c r="L5135" t="s">
        <v>20740</v>
      </c>
      <c r="M5135" t="s">
        <v>953</v>
      </c>
      <c r="N5135" t="s">
        <v>20741</v>
      </c>
      <c r="O5135" t="s">
        <v>20742</v>
      </c>
      <c r="P5135" t="s">
        <v>71</v>
      </c>
      <c r="Q5135">
        <v>11</v>
      </c>
      <c r="R5135" t="s">
        <v>40</v>
      </c>
      <c r="S5135" t="s">
        <v>79</v>
      </c>
      <c r="T5135">
        <v>44455</v>
      </c>
      <c r="U5135" s="1">
        <v>45604</v>
      </c>
      <c r="V5135" t="s">
        <v>42</v>
      </c>
      <c r="W5135">
        <v>655401</v>
      </c>
      <c r="X5135" t="s">
        <v>20743</v>
      </c>
      <c r="Y5135">
        <v>244</v>
      </c>
      <c r="Z5135">
        <v>1111</v>
      </c>
      <c r="AA5135">
        <v>4</v>
      </c>
      <c r="AB5135" s="2" t="s">
        <v>20744</v>
      </c>
    </row>
    <row r="5136" spans="1:28" x14ac:dyDescent="0.3">
      <c r="A5136" t="s">
        <v>28</v>
      </c>
      <c r="B5136" t="s">
        <v>29</v>
      </c>
      <c r="C5136" t="s">
        <v>66</v>
      </c>
      <c r="D5136" t="s">
        <v>546</v>
      </c>
      <c r="E5136" t="s">
        <v>46</v>
      </c>
      <c r="F5136" t="s">
        <v>83</v>
      </c>
      <c r="G5136">
        <v>28</v>
      </c>
      <c r="H5136">
        <v>403412</v>
      </c>
      <c r="I5136" t="s">
        <v>58</v>
      </c>
      <c r="J5136" s="1">
        <v>44979</v>
      </c>
      <c r="K5136">
        <v>1200</v>
      </c>
      <c r="L5136" t="s">
        <v>20745</v>
      </c>
      <c r="M5136" t="s">
        <v>623</v>
      </c>
      <c r="N5136" t="s">
        <v>20746</v>
      </c>
      <c r="O5136" t="s">
        <v>20747</v>
      </c>
      <c r="P5136" t="s">
        <v>51</v>
      </c>
      <c r="Q5136">
        <v>15</v>
      </c>
      <c r="R5136" t="s">
        <v>88</v>
      </c>
      <c r="S5136" t="s">
        <v>118</v>
      </c>
      <c r="T5136">
        <v>56917</v>
      </c>
      <c r="U5136" s="1">
        <v>45402</v>
      </c>
      <c r="V5136" t="s">
        <v>80</v>
      </c>
      <c r="W5136">
        <v>717339</v>
      </c>
      <c r="X5136" t="s">
        <v>20748</v>
      </c>
      <c r="Y5136">
        <v>798</v>
      </c>
      <c r="Z5136">
        <v>2897</v>
      </c>
      <c r="AA5136">
        <v>4</v>
      </c>
      <c r="AB5136">
        <v>4635.2</v>
      </c>
    </row>
    <row r="5137" spans="1:28" x14ac:dyDescent="0.3">
      <c r="A5137" t="s">
        <v>28</v>
      </c>
      <c r="B5137" t="s">
        <v>29</v>
      </c>
      <c r="C5137" t="s">
        <v>148</v>
      </c>
      <c r="D5137" t="s">
        <v>511</v>
      </c>
      <c r="E5137" t="s">
        <v>56</v>
      </c>
      <c r="F5137" t="s">
        <v>106</v>
      </c>
      <c r="G5137">
        <v>86</v>
      </c>
      <c r="H5137">
        <v>410435</v>
      </c>
      <c r="I5137" t="s">
        <v>58</v>
      </c>
      <c r="J5137" s="1">
        <v>45465</v>
      </c>
      <c r="K5137">
        <v>1200</v>
      </c>
      <c r="L5137" t="s">
        <v>20749</v>
      </c>
      <c r="M5137" t="s">
        <v>76</v>
      </c>
      <c r="N5137" t="s">
        <v>20750</v>
      </c>
      <c r="O5137" t="s">
        <v>20751</v>
      </c>
      <c r="P5137" t="s">
        <v>71</v>
      </c>
      <c r="Q5137">
        <v>16</v>
      </c>
      <c r="R5137" t="s">
        <v>40</v>
      </c>
      <c r="S5137" t="s">
        <v>63</v>
      </c>
      <c r="T5137">
        <v>18727</v>
      </c>
      <c r="U5137" s="1">
        <v>45626</v>
      </c>
      <c r="V5137" t="s">
        <v>42</v>
      </c>
      <c r="W5137">
        <v>282528</v>
      </c>
      <c r="X5137" t="s">
        <v>20752</v>
      </c>
      <c r="Y5137">
        <v>872</v>
      </c>
      <c r="Z5137">
        <v>942</v>
      </c>
      <c r="AA5137">
        <v>3</v>
      </c>
      <c r="AB5137">
        <v>1130.4000000000001</v>
      </c>
    </row>
    <row r="5138" spans="1:28" x14ac:dyDescent="0.3">
      <c r="A5138" t="s">
        <v>28</v>
      </c>
      <c r="B5138" t="s">
        <v>29</v>
      </c>
      <c r="C5138" t="s">
        <v>193</v>
      </c>
      <c r="D5138" t="s">
        <v>274</v>
      </c>
      <c r="E5138" t="s">
        <v>32</v>
      </c>
      <c r="F5138" t="s">
        <v>135</v>
      </c>
      <c r="G5138">
        <v>33</v>
      </c>
      <c r="H5138">
        <v>418398</v>
      </c>
      <c r="I5138" t="s">
        <v>58</v>
      </c>
      <c r="J5138" s="1">
        <v>45280</v>
      </c>
      <c r="K5138">
        <v>1000</v>
      </c>
      <c r="L5138" t="s">
        <v>20753</v>
      </c>
      <c r="M5138" t="s">
        <v>366</v>
      </c>
      <c r="N5138" t="s">
        <v>20754</v>
      </c>
      <c r="O5138" t="s">
        <v>20755</v>
      </c>
      <c r="P5138" t="s">
        <v>51</v>
      </c>
      <c r="Q5138">
        <v>16</v>
      </c>
      <c r="R5138" t="s">
        <v>88</v>
      </c>
      <c r="S5138" t="s">
        <v>41</v>
      </c>
      <c r="T5138">
        <v>97173</v>
      </c>
      <c r="U5138" s="1">
        <v>45302</v>
      </c>
      <c r="V5138" t="s">
        <v>111</v>
      </c>
      <c r="W5138">
        <v>515726</v>
      </c>
      <c r="X5138" t="s">
        <v>20756</v>
      </c>
      <c r="Y5138">
        <v>684</v>
      </c>
      <c r="Z5138">
        <v>1574</v>
      </c>
      <c r="AA5138">
        <v>3</v>
      </c>
      <c r="AB5138" s="2" t="s">
        <v>10489</v>
      </c>
    </row>
    <row r="5139" spans="1:28" x14ac:dyDescent="0.3">
      <c r="A5139" t="s">
        <v>28</v>
      </c>
      <c r="B5139" t="s">
        <v>29</v>
      </c>
      <c r="C5139" t="s">
        <v>44</v>
      </c>
      <c r="D5139" t="s">
        <v>349</v>
      </c>
      <c r="E5139" t="s">
        <v>32</v>
      </c>
      <c r="F5139" t="s">
        <v>99</v>
      </c>
      <c r="G5139">
        <v>94</v>
      </c>
      <c r="H5139">
        <v>405089</v>
      </c>
      <c r="I5139" t="s">
        <v>58</v>
      </c>
      <c r="J5139" s="1">
        <v>45521</v>
      </c>
      <c r="K5139">
        <v>800</v>
      </c>
      <c r="L5139" t="s">
        <v>20757</v>
      </c>
      <c r="M5139" t="s">
        <v>244</v>
      </c>
      <c r="N5139" t="s">
        <v>20758</v>
      </c>
      <c r="O5139" t="s">
        <v>20759</v>
      </c>
      <c r="P5139" t="s">
        <v>39</v>
      </c>
      <c r="Q5139">
        <v>19</v>
      </c>
      <c r="R5139" t="s">
        <v>88</v>
      </c>
      <c r="S5139" t="s">
        <v>118</v>
      </c>
      <c r="T5139">
        <v>13088</v>
      </c>
      <c r="U5139" s="1">
        <v>45560</v>
      </c>
      <c r="V5139" t="s">
        <v>180</v>
      </c>
      <c r="W5139">
        <v>772662</v>
      </c>
      <c r="X5139" t="s">
        <v>20760</v>
      </c>
      <c r="Y5139">
        <v>692</v>
      </c>
      <c r="Z5139">
        <v>1528</v>
      </c>
      <c r="AA5139">
        <v>7</v>
      </c>
      <c r="AB5139" s="2" t="s">
        <v>9409</v>
      </c>
    </row>
    <row r="5140" spans="1:28" x14ac:dyDescent="0.3">
      <c r="A5140" t="s">
        <v>28</v>
      </c>
      <c r="B5140" t="s">
        <v>29</v>
      </c>
      <c r="C5140" t="s">
        <v>66</v>
      </c>
      <c r="D5140" t="s">
        <v>248</v>
      </c>
      <c r="E5140" t="s">
        <v>46</v>
      </c>
      <c r="F5140" t="s">
        <v>47</v>
      </c>
      <c r="G5140">
        <v>45</v>
      </c>
      <c r="H5140">
        <v>437641</v>
      </c>
      <c r="I5140" t="s">
        <v>58</v>
      </c>
      <c r="J5140" s="1">
        <v>44989</v>
      </c>
      <c r="K5140">
        <v>1000</v>
      </c>
      <c r="L5140" t="s">
        <v>20761</v>
      </c>
      <c r="M5140" t="s">
        <v>108</v>
      </c>
      <c r="N5140" t="s">
        <v>20762</v>
      </c>
      <c r="O5140" t="s">
        <v>20763</v>
      </c>
      <c r="P5140" t="s">
        <v>51</v>
      </c>
      <c r="Q5140">
        <v>3</v>
      </c>
      <c r="R5140" t="s">
        <v>88</v>
      </c>
      <c r="S5140" t="s">
        <v>118</v>
      </c>
      <c r="T5140">
        <v>31159</v>
      </c>
      <c r="U5140" s="1">
        <v>45385</v>
      </c>
      <c r="V5140" t="s">
        <v>80</v>
      </c>
      <c r="W5140">
        <v>808904</v>
      </c>
      <c r="X5140" t="s">
        <v>17190</v>
      </c>
      <c r="Y5140">
        <v>314</v>
      </c>
      <c r="Z5140">
        <v>2535</v>
      </c>
      <c r="AA5140">
        <v>1</v>
      </c>
      <c r="AB5140">
        <v>1014</v>
      </c>
    </row>
    <row r="5141" spans="1:28" x14ac:dyDescent="0.3">
      <c r="A5141" t="s">
        <v>28</v>
      </c>
      <c r="B5141" t="s">
        <v>29</v>
      </c>
      <c r="C5141" t="s">
        <v>30</v>
      </c>
      <c r="D5141" t="s">
        <v>411</v>
      </c>
      <c r="E5141" t="s">
        <v>46</v>
      </c>
      <c r="F5141" t="s">
        <v>57</v>
      </c>
      <c r="G5141">
        <v>41</v>
      </c>
      <c r="H5141">
        <v>413046</v>
      </c>
      <c r="I5141" t="s">
        <v>34</v>
      </c>
      <c r="J5141" s="1">
        <v>45146</v>
      </c>
      <c r="K5141">
        <v>1400</v>
      </c>
      <c r="L5141" t="s">
        <v>20764</v>
      </c>
      <c r="M5141" t="s">
        <v>68</v>
      </c>
      <c r="N5141" t="s">
        <v>20765</v>
      </c>
      <c r="O5141" t="s">
        <v>20766</v>
      </c>
      <c r="P5141" t="s">
        <v>51</v>
      </c>
      <c r="Q5141">
        <v>20</v>
      </c>
      <c r="R5141" t="s">
        <v>88</v>
      </c>
      <c r="S5141" t="s">
        <v>79</v>
      </c>
      <c r="T5141">
        <v>60208</v>
      </c>
      <c r="U5141" s="1">
        <v>45398</v>
      </c>
      <c r="V5141" t="s">
        <v>80</v>
      </c>
      <c r="W5141">
        <v>744135</v>
      </c>
      <c r="X5141" t="s">
        <v>20767</v>
      </c>
      <c r="Y5141">
        <v>974</v>
      </c>
      <c r="Z5141">
        <v>641</v>
      </c>
      <c r="AA5141">
        <v>3</v>
      </c>
      <c r="AB5141">
        <v>769.2</v>
      </c>
    </row>
    <row r="5142" spans="1:28" x14ac:dyDescent="0.3">
      <c r="A5142" t="s">
        <v>28</v>
      </c>
      <c r="B5142" t="s">
        <v>29</v>
      </c>
      <c r="C5142" t="s">
        <v>30</v>
      </c>
      <c r="D5142" t="s">
        <v>227</v>
      </c>
      <c r="E5142" t="s">
        <v>56</v>
      </c>
      <c r="F5142" t="s">
        <v>106</v>
      </c>
      <c r="G5142">
        <v>72</v>
      </c>
      <c r="H5142">
        <v>401034</v>
      </c>
      <c r="I5142" t="s">
        <v>58</v>
      </c>
      <c r="J5142" s="1">
        <v>45219</v>
      </c>
      <c r="K5142">
        <v>950</v>
      </c>
      <c r="L5142" t="s">
        <v>20768</v>
      </c>
      <c r="M5142" t="s">
        <v>115</v>
      </c>
      <c r="N5142" t="s">
        <v>20769</v>
      </c>
      <c r="O5142" t="s">
        <v>20770</v>
      </c>
      <c r="P5142" t="s">
        <v>39</v>
      </c>
      <c r="Q5142">
        <v>9</v>
      </c>
      <c r="R5142" t="s">
        <v>40</v>
      </c>
      <c r="S5142" t="s">
        <v>63</v>
      </c>
      <c r="T5142">
        <v>62802</v>
      </c>
      <c r="U5142" s="1">
        <v>45459</v>
      </c>
      <c r="V5142" t="s">
        <v>52</v>
      </c>
      <c r="W5142">
        <v>206898</v>
      </c>
      <c r="X5142" t="s">
        <v>20771</v>
      </c>
      <c r="Y5142">
        <v>948</v>
      </c>
      <c r="Z5142">
        <v>2286</v>
      </c>
      <c r="AA5142">
        <v>8</v>
      </c>
      <c r="AB5142" s="2" t="s">
        <v>20772</v>
      </c>
    </row>
    <row r="5143" spans="1:28" x14ac:dyDescent="0.3">
      <c r="A5143" t="s">
        <v>28</v>
      </c>
      <c r="B5143" t="s">
        <v>29</v>
      </c>
      <c r="C5143" t="s">
        <v>54</v>
      </c>
      <c r="D5143" t="s">
        <v>31</v>
      </c>
      <c r="E5143" t="s">
        <v>46</v>
      </c>
      <c r="F5143" t="s">
        <v>175</v>
      </c>
      <c r="G5143">
        <v>100</v>
      </c>
      <c r="H5143">
        <v>438687</v>
      </c>
      <c r="I5143" t="s">
        <v>34</v>
      </c>
      <c r="J5143" s="1">
        <v>45204</v>
      </c>
      <c r="K5143">
        <v>1200</v>
      </c>
      <c r="L5143" t="s">
        <v>20773</v>
      </c>
      <c r="M5143" t="s">
        <v>101</v>
      </c>
      <c r="N5143" t="s">
        <v>20774</v>
      </c>
      <c r="O5143" t="s">
        <v>20775</v>
      </c>
      <c r="P5143" t="s">
        <v>71</v>
      </c>
      <c r="Q5143">
        <v>7</v>
      </c>
      <c r="R5143" t="s">
        <v>88</v>
      </c>
      <c r="S5143" t="s">
        <v>118</v>
      </c>
      <c r="T5143">
        <v>58671</v>
      </c>
      <c r="U5143" s="1">
        <v>45560</v>
      </c>
      <c r="V5143" t="s">
        <v>180</v>
      </c>
      <c r="W5143">
        <v>513451</v>
      </c>
      <c r="X5143" t="s">
        <v>20776</v>
      </c>
      <c r="Y5143">
        <v>509</v>
      </c>
      <c r="Z5143">
        <v>1039</v>
      </c>
      <c r="AA5143">
        <v>7</v>
      </c>
      <c r="AB5143" s="2" t="s">
        <v>20777</v>
      </c>
    </row>
    <row r="5144" spans="1:28" x14ac:dyDescent="0.3">
      <c r="A5144" t="s">
        <v>28</v>
      </c>
      <c r="B5144" t="s">
        <v>29</v>
      </c>
      <c r="C5144" t="s">
        <v>54</v>
      </c>
      <c r="D5144" t="s">
        <v>55</v>
      </c>
      <c r="E5144" t="s">
        <v>46</v>
      </c>
      <c r="F5144" t="s">
        <v>57</v>
      </c>
      <c r="G5144">
        <v>29</v>
      </c>
      <c r="H5144">
        <v>411684</v>
      </c>
      <c r="I5144" t="s">
        <v>34</v>
      </c>
      <c r="J5144" s="1">
        <v>45348</v>
      </c>
      <c r="K5144">
        <v>1300</v>
      </c>
      <c r="L5144" t="s">
        <v>17578</v>
      </c>
      <c r="M5144" t="s">
        <v>623</v>
      </c>
      <c r="N5144" t="s">
        <v>20778</v>
      </c>
      <c r="O5144" t="s">
        <v>20779</v>
      </c>
      <c r="P5144" t="s">
        <v>39</v>
      </c>
      <c r="Q5144">
        <v>15</v>
      </c>
      <c r="R5144" t="s">
        <v>40</v>
      </c>
      <c r="S5144" t="s">
        <v>63</v>
      </c>
      <c r="T5144">
        <v>43631</v>
      </c>
      <c r="U5144" s="1">
        <v>45611</v>
      </c>
      <c r="V5144" t="s">
        <v>42</v>
      </c>
      <c r="W5144">
        <v>261181</v>
      </c>
      <c r="X5144" t="s">
        <v>12314</v>
      </c>
      <c r="Y5144">
        <v>421</v>
      </c>
      <c r="Z5144">
        <v>2723</v>
      </c>
      <c r="AA5144">
        <v>2</v>
      </c>
      <c r="AB5144">
        <v>2178.4</v>
      </c>
    </row>
    <row r="5145" spans="1:28" x14ac:dyDescent="0.3">
      <c r="A5145" t="s">
        <v>28</v>
      </c>
      <c r="B5145" t="s">
        <v>29</v>
      </c>
      <c r="C5145" t="s">
        <v>66</v>
      </c>
      <c r="D5145" t="s">
        <v>442</v>
      </c>
      <c r="E5145" t="s">
        <v>56</v>
      </c>
      <c r="F5145" t="s">
        <v>47</v>
      </c>
      <c r="G5145">
        <v>8</v>
      </c>
      <c r="H5145">
        <v>433303</v>
      </c>
      <c r="I5145" t="s">
        <v>34</v>
      </c>
      <c r="J5145" s="1">
        <v>44137</v>
      </c>
      <c r="K5145">
        <v>1300</v>
      </c>
      <c r="L5145" t="s">
        <v>20780</v>
      </c>
      <c r="M5145" t="s">
        <v>216</v>
      </c>
      <c r="N5145" t="s">
        <v>20781</v>
      </c>
      <c r="O5145">
        <v>1150966509</v>
      </c>
      <c r="P5145" t="s">
        <v>87</v>
      </c>
      <c r="Q5145">
        <v>20</v>
      </c>
      <c r="R5145" t="s">
        <v>40</v>
      </c>
      <c r="S5145" t="s">
        <v>79</v>
      </c>
      <c r="T5145">
        <v>88420</v>
      </c>
      <c r="U5145" s="1">
        <v>45333</v>
      </c>
      <c r="V5145" t="s">
        <v>119</v>
      </c>
      <c r="W5145">
        <v>691402</v>
      </c>
      <c r="X5145" t="s">
        <v>20782</v>
      </c>
      <c r="Y5145">
        <v>693</v>
      </c>
      <c r="Z5145">
        <v>861</v>
      </c>
      <c r="AA5145">
        <v>7</v>
      </c>
      <c r="AB5145">
        <v>2410.8000000000002</v>
      </c>
    </row>
    <row r="5146" spans="1:28" x14ac:dyDescent="0.3">
      <c r="A5146" t="s">
        <v>28</v>
      </c>
      <c r="B5146" t="s">
        <v>29</v>
      </c>
      <c r="C5146" t="s">
        <v>30</v>
      </c>
      <c r="D5146" t="s">
        <v>511</v>
      </c>
      <c r="E5146" t="s">
        <v>46</v>
      </c>
      <c r="F5146" t="s">
        <v>135</v>
      </c>
      <c r="G5146">
        <v>25</v>
      </c>
      <c r="H5146">
        <v>401423</v>
      </c>
      <c r="I5146" t="s">
        <v>34</v>
      </c>
      <c r="J5146" s="1">
        <v>44725</v>
      </c>
      <c r="K5146">
        <v>950</v>
      </c>
      <c r="L5146" t="s">
        <v>20783</v>
      </c>
      <c r="M5146" t="s">
        <v>263</v>
      </c>
      <c r="N5146" t="s">
        <v>20784</v>
      </c>
      <c r="O5146">
        <v>5831636507</v>
      </c>
      <c r="P5146" t="s">
        <v>39</v>
      </c>
      <c r="Q5146">
        <v>7</v>
      </c>
      <c r="R5146" t="s">
        <v>88</v>
      </c>
      <c r="S5146" t="s">
        <v>79</v>
      </c>
      <c r="T5146">
        <v>97622</v>
      </c>
      <c r="U5146" s="1">
        <v>45441</v>
      </c>
      <c r="V5146" t="s">
        <v>140</v>
      </c>
      <c r="W5146">
        <v>645778</v>
      </c>
      <c r="X5146" t="s">
        <v>20785</v>
      </c>
      <c r="Y5146">
        <v>408</v>
      </c>
      <c r="Z5146">
        <v>869</v>
      </c>
      <c r="AA5146">
        <v>3</v>
      </c>
      <c r="AB5146">
        <v>1042.8</v>
      </c>
    </row>
    <row r="5147" spans="1:28" x14ac:dyDescent="0.3">
      <c r="A5147" t="s">
        <v>28</v>
      </c>
      <c r="B5147" t="s">
        <v>29</v>
      </c>
      <c r="C5147" t="s">
        <v>157</v>
      </c>
      <c r="D5147" t="s">
        <v>98</v>
      </c>
      <c r="E5147" t="s">
        <v>32</v>
      </c>
      <c r="F5147" t="s">
        <v>135</v>
      </c>
      <c r="G5147">
        <v>10</v>
      </c>
      <c r="H5147">
        <v>400151</v>
      </c>
      <c r="I5147" t="s">
        <v>34</v>
      </c>
      <c r="J5147" s="1">
        <v>44414</v>
      </c>
      <c r="K5147">
        <v>1100</v>
      </c>
      <c r="L5147" t="s">
        <v>20786</v>
      </c>
      <c r="M5147" t="s">
        <v>670</v>
      </c>
      <c r="N5147" t="s">
        <v>20787</v>
      </c>
      <c r="O5147" t="s">
        <v>20788</v>
      </c>
      <c r="P5147" t="s">
        <v>39</v>
      </c>
      <c r="Q5147">
        <v>8</v>
      </c>
      <c r="R5147" t="s">
        <v>40</v>
      </c>
      <c r="S5147" t="s">
        <v>118</v>
      </c>
      <c r="T5147">
        <v>99205</v>
      </c>
      <c r="U5147" s="1">
        <v>45441</v>
      </c>
      <c r="V5147" t="s">
        <v>140</v>
      </c>
      <c r="W5147">
        <v>469769</v>
      </c>
      <c r="X5147" t="s">
        <v>20789</v>
      </c>
      <c r="Y5147">
        <v>736</v>
      </c>
      <c r="Z5147">
        <v>1582</v>
      </c>
      <c r="AA5147">
        <v>1</v>
      </c>
      <c r="AB5147" s="2" t="s">
        <v>20790</v>
      </c>
    </row>
    <row r="5148" spans="1:28" x14ac:dyDescent="0.3">
      <c r="A5148" t="s">
        <v>28</v>
      </c>
      <c r="B5148" t="s">
        <v>29</v>
      </c>
      <c r="C5148" t="s">
        <v>148</v>
      </c>
      <c r="D5148" t="s">
        <v>31</v>
      </c>
      <c r="E5148" t="s">
        <v>56</v>
      </c>
      <c r="F5148" t="s">
        <v>99</v>
      </c>
      <c r="G5148">
        <v>65</v>
      </c>
      <c r="H5148">
        <v>400281</v>
      </c>
      <c r="I5148" t="s">
        <v>58</v>
      </c>
      <c r="J5148" s="1">
        <v>44076</v>
      </c>
      <c r="K5148">
        <v>1100</v>
      </c>
      <c r="L5148" t="s">
        <v>20791</v>
      </c>
      <c r="M5148" t="s">
        <v>394</v>
      </c>
      <c r="N5148" t="s">
        <v>20792</v>
      </c>
      <c r="O5148" t="s">
        <v>20793</v>
      </c>
      <c r="P5148" t="s">
        <v>51</v>
      </c>
      <c r="Q5148">
        <v>7</v>
      </c>
      <c r="R5148" t="s">
        <v>88</v>
      </c>
      <c r="S5148" t="s">
        <v>63</v>
      </c>
      <c r="T5148">
        <v>13592</v>
      </c>
      <c r="U5148" s="1">
        <v>45626</v>
      </c>
      <c r="V5148" t="s">
        <v>42</v>
      </c>
      <c r="W5148">
        <v>944613</v>
      </c>
      <c r="X5148" t="s">
        <v>20794</v>
      </c>
      <c r="Y5148">
        <v>477</v>
      </c>
      <c r="Z5148">
        <v>1675</v>
      </c>
      <c r="AA5148">
        <v>1</v>
      </c>
      <c r="AB5148">
        <v>670</v>
      </c>
    </row>
    <row r="5149" spans="1:28" x14ac:dyDescent="0.3">
      <c r="A5149" t="s">
        <v>28</v>
      </c>
      <c r="B5149" t="s">
        <v>29</v>
      </c>
      <c r="C5149" t="s">
        <v>54</v>
      </c>
      <c r="D5149" t="s">
        <v>291</v>
      </c>
      <c r="E5149" t="s">
        <v>32</v>
      </c>
      <c r="F5149" t="s">
        <v>175</v>
      </c>
      <c r="G5149">
        <v>48</v>
      </c>
      <c r="H5149">
        <v>424058</v>
      </c>
      <c r="I5149" t="s">
        <v>34</v>
      </c>
      <c r="J5149" s="1">
        <v>45138</v>
      </c>
      <c r="K5149">
        <v>950</v>
      </c>
      <c r="L5149" t="s">
        <v>20795</v>
      </c>
      <c r="M5149" t="s">
        <v>1147</v>
      </c>
      <c r="N5149" t="s">
        <v>20796</v>
      </c>
      <c r="O5149">
        <f>1-807-522-7754</f>
        <v>-9082</v>
      </c>
      <c r="P5149" t="s">
        <v>39</v>
      </c>
      <c r="Q5149">
        <v>12</v>
      </c>
      <c r="R5149" t="s">
        <v>40</v>
      </c>
      <c r="S5149" t="s">
        <v>79</v>
      </c>
      <c r="T5149">
        <v>51497</v>
      </c>
      <c r="U5149" s="1">
        <v>45527</v>
      </c>
      <c r="V5149" t="s">
        <v>64</v>
      </c>
      <c r="W5149">
        <v>278257</v>
      </c>
      <c r="X5149" t="s">
        <v>20797</v>
      </c>
      <c r="Y5149">
        <v>909</v>
      </c>
      <c r="Z5149">
        <v>2524</v>
      </c>
      <c r="AA5149">
        <v>5</v>
      </c>
      <c r="AB5149">
        <v>5048</v>
      </c>
    </row>
    <row r="5150" spans="1:28" x14ac:dyDescent="0.3">
      <c r="A5150" t="s">
        <v>28</v>
      </c>
      <c r="B5150" t="s">
        <v>29</v>
      </c>
      <c r="C5150" t="s">
        <v>148</v>
      </c>
      <c r="D5150" t="s">
        <v>621</v>
      </c>
      <c r="E5150" t="s">
        <v>46</v>
      </c>
      <c r="F5150" t="s">
        <v>83</v>
      </c>
      <c r="G5150">
        <v>2</v>
      </c>
      <c r="H5150">
        <v>433655</v>
      </c>
      <c r="I5150" t="s">
        <v>58</v>
      </c>
      <c r="J5150" s="1">
        <v>45148</v>
      </c>
      <c r="K5150">
        <v>800</v>
      </c>
      <c r="L5150" t="s">
        <v>20798</v>
      </c>
      <c r="M5150" t="s">
        <v>159</v>
      </c>
      <c r="N5150" t="s">
        <v>20799</v>
      </c>
      <c r="O5150" t="s">
        <v>20800</v>
      </c>
      <c r="P5150" t="s">
        <v>71</v>
      </c>
      <c r="Q5150">
        <v>20</v>
      </c>
      <c r="R5150" t="s">
        <v>40</v>
      </c>
      <c r="S5150" t="s">
        <v>63</v>
      </c>
      <c r="T5150">
        <v>85151</v>
      </c>
      <c r="U5150" s="1">
        <v>45338</v>
      </c>
      <c r="V5150" t="s">
        <v>119</v>
      </c>
      <c r="W5150">
        <v>497257</v>
      </c>
      <c r="X5150" t="s">
        <v>20801</v>
      </c>
      <c r="Y5150">
        <v>240</v>
      </c>
      <c r="Z5150">
        <v>2607</v>
      </c>
      <c r="AA5150">
        <v>2</v>
      </c>
      <c r="AB5150">
        <v>2085.6</v>
      </c>
    </row>
    <row r="5151" spans="1:28" x14ac:dyDescent="0.3">
      <c r="A5151" t="s">
        <v>28</v>
      </c>
      <c r="B5151" t="s">
        <v>29</v>
      </c>
      <c r="C5151" t="s">
        <v>30</v>
      </c>
      <c r="D5151" t="s">
        <v>187</v>
      </c>
      <c r="E5151" t="s">
        <v>32</v>
      </c>
      <c r="F5151" t="s">
        <v>175</v>
      </c>
      <c r="G5151">
        <v>68</v>
      </c>
      <c r="H5151">
        <v>430402</v>
      </c>
      <c r="I5151" t="s">
        <v>34</v>
      </c>
      <c r="J5151" s="1">
        <v>44443</v>
      </c>
      <c r="K5151">
        <v>1400</v>
      </c>
      <c r="L5151" t="s">
        <v>20802</v>
      </c>
      <c r="M5151" t="s">
        <v>1253</v>
      </c>
      <c r="N5151" t="s">
        <v>20803</v>
      </c>
      <c r="O5151" t="s">
        <v>20804</v>
      </c>
      <c r="P5151" t="s">
        <v>71</v>
      </c>
      <c r="Q5151">
        <v>18</v>
      </c>
      <c r="R5151" t="s">
        <v>40</v>
      </c>
      <c r="S5151" t="s">
        <v>41</v>
      </c>
      <c r="T5151">
        <v>67840</v>
      </c>
      <c r="U5151" s="1">
        <v>45577</v>
      </c>
      <c r="V5151" t="s">
        <v>155</v>
      </c>
      <c r="W5151">
        <v>792270</v>
      </c>
      <c r="X5151" t="s">
        <v>20805</v>
      </c>
      <c r="Y5151">
        <v>226</v>
      </c>
      <c r="Z5151">
        <v>2066</v>
      </c>
      <c r="AA5151">
        <v>5</v>
      </c>
      <c r="AB5151">
        <v>4132</v>
      </c>
    </row>
    <row r="5152" spans="1:28" x14ac:dyDescent="0.3">
      <c r="A5152" t="s">
        <v>28</v>
      </c>
      <c r="B5152" t="s">
        <v>29</v>
      </c>
      <c r="C5152" t="s">
        <v>148</v>
      </c>
      <c r="D5152" t="s">
        <v>380</v>
      </c>
      <c r="E5152" t="s">
        <v>46</v>
      </c>
      <c r="F5152" t="s">
        <v>99</v>
      </c>
      <c r="G5152">
        <v>69</v>
      </c>
      <c r="H5152">
        <v>423798</v>
      </c>
      <c r="I5152" t="s">
        <v>58</v>
      </c>
      <c r="J5152" s="1">
        <v>45206</v>
      </c>
      <c r="K5152">
        <v>1300</v>
      </c>
      <c r="L5152" t="s">
        <v>20806</v>
      </c>
      <c r="M5152" t="s">
        <v>293</v>
      </c>
      <c r="N5152" t="s">
        <v>20807</v>
      </c>
      <c r="O5152" t="s">
        <v>20808</v>
      </c>
      <c r="P5152" t="s">
        <v>87</v>
      </c>
      <c r="Q5152">
        <v>13</v>
      </c>
      <c r="R5152" t="s">
        <v>40</v>
      </c>
      <c r="S5152" t="s">
        <v>118</v>
      </c>
      <c r="T5152">
        <v>44167</v>
      </c>
      <c r="U5152" s="1">
        <v>45315</v>
      </c>
      <c r="V5152" t="s">
        <v>111</v>
      </c>
      <c r="W5152">
        <v>762142</v>
      </c>
      <c r="X5152" t="s">
        <v>20809</v>
      </c>
      <c r="Y5152">
        <v>956</v>
      </c>
      <c r="Z5152">
        <v>1389</v>
      </c>
      <c r="AA5152">
        <v>7</v>
      </c>
      <c r="AB5152" s="2" t="s">
        <v>20810</v>
      </c>
    </row>
    <row r="5153" spans="1:28" x14ac:dyDescent="0.3">
      <c r="A5153" t="s">
        <v>28</v>
      </c>
      <c r="B5153" t="s">
        <v>29</v>
      </c>
      <c r="C5153" t="s">
        <v>148</v>
      </c>
      <c r="D5153" t="s">
        <v>616</v>
      </c>
      <c r="E5153" t="s">
        <v>56</v>
      </c>
      <c r="F5153" t="s">
        <v>355</v>
      </c>
      <c r="G5153">
        <v>3</v>
      </c>
      <c r="H5153">
        <v>400265</v>
      </c>
      <c r="I5153" t="s">
        <v>58</v>
      </c>
      <c r="J5153" s="1">
        <v>45442</v>
      </c>
      <c r="K5153">
        <v>1000</v>
      </c>
      <c r="L5153" t="s">
        <v>17997</v>
      </c>
      <c r="M5153" t="s">
        <v>366</v>
      </c>
      <c r="N5153" t="s">
        <v>20811</v>
      </c>
      <c r="O5153" t="s">
        <v>20812</v>
      </c>
      <c r="P5153" t="s">
        <v>71</v>
      </c>
      <c r="Q5153">
        <v>7</v>
      </c>
      <c r="R5153" t="s">
        <v>88</v>
      </c>
      <c r="S5153" t="s">
        <v>41</v>
      </c>
      <c r="T5153">
        <v>37451</v>
      </c>
      <c r="U5153" s="1">
        <v>45562</v>
      </c>
      <c r="V5153" t="s">
        <v>180</v>
      </c>
      <c r="W5153">
        <v>366558</v>
      </c>
      <c r="X5153" t="s">
        <v>20813</v>
      </c>
      <c r="Y5153">
        <v>753</v>
      </c>
      <c r="Z5153">
        <v>641</v>
      </c>
      <c r="AA5153">
        <v>1</v>
      </c>
      <c r="AB5153" s="2" t="s">
        <v>20814</v>
      </c>
    </row>
    <row r="5154" spans="1:28" x14ac:dyDescent="0.3">
      <c r="A5154" t="s">
        <v>28</v>
      </c>
      <c r="B5154" t="s">
        <v>29</v>
      </c>
      <c r="C5154" t="s">
        <v>157</v>
      </c>
      <c r="D5154" t="s">
        <v>338</v>
      </c>
      <c r="E5154" t="s">
        <v>46</v>
      </c>
      <c r="F5154" t="s">
        <v>113</v>
      </c>
      <c r="G5154">
        <v>99</v>
      </c>
      <c r="H5154">
        <v>427679</v>
      </c>
      <c r="I5154" t="s">
        <v>58</v>
      </c>
      <c r="J5154" s="1">
        <v>45402</v>
      </c>
      <c r="K5154">
        <v>800</v>
      </c>
      <c r="L5154" t="s">
        <v>20815</v>
      </c>
      <c r="M5154" t="s">
        <v>195</v>
      </c>
      <c r="N5154" t="s">
        <v>20816</v>
      </c>
      <c r="O5154">
        <v>8055003436</v>
      </c>
      <c r="P5154" t="s">
        <v>71</v>
      </c>
      <c r="Q5154">
        <v>12</v>
      </c>
      <c r="R5154" t="s">
        <v>40</v>
      </c>
      <c r="S5154" t="s">
        <v>79</v>
      </c>
      <c r="T5154">
        <v>11545</v>
      </c>
      <c r="U5154" s="1">
        <v>45390</v>
      </c>
      <c r="V5154" t="s">
        <v>80</v>
      </c>
      <c r="W5154">
        <v>966222</v>
      </c>
      <c r="X5154" t="s">
        <v>18269</v>
      </c>
      <c r="Y5154">
        <v>271</v>
      </c>
      <c r="Z5154">
        <v>2593</v>
      </c>
      <c r="AA5154">
        <v>8</v>
      </c>
      <c r="AB5154">
        <v>8297.6</v>
      </c>
    </row>
    <row r="5155" spans="1:28" x14ac:dyDescent="0.3">
      <c r="A5155" t="s">
        <v>28</v>
      </c>
      <c r="B5155" t="s">
        <v>29</v>
      </c>
      <c r="C5155" t="s">
        <v>148</v>
      </c>
      <c r="D5155" t="s">
        <v>74</v>
      </c>
      <c r="E5155" t="s">
        <v>56</v>
      </c>
      <c r="F5155" t="s">
        <v>113</v>
      </c>
      <c r="G5155">
        <v>25</v>
      </c>
      <c r="H5155">
        <v>431391</v>
      </c>
      <c r="I5155" t="s">
        <v>34</v>
      </c>
      <c r="J5155" s="1">
        <v>44628</v>
      </c>
      <c r="K5155">
        <v>1100</v>
      </c>
      <c r="L5155" t="s">
        <v>20817</v>
      </c>
      <c r="M5155" t="s">
        <v>282</v>
      </c>
      <c r="N5155" t="s">
        <v>20818</v>
      </c>
      <c r="O5155" t="s">
        <v>20819</v>
      </c>
      <c r="P5155" t="s">
        <v>51</v>
      </c>
      <c r="Q5155">
        <v>9</v>
      </c>
      <c r="R5155" t="s">
        <v>40</v>
      </c>
      <c r="S5155" t="s">
        <v>63</v>
      </c>
      <c r="T5155">
        <v>50603</v>
      </c>
      <c r="U5155" s="1">
        <v>45476</v>
      </c>
      <c r="V5155" t="s">
        <v>126</v>
      </c>
      <c r="W5155">
        <v>824229</v>
      </c>
      <c r="X5155" t="s">
        <v>20820</v>
      </c>
      <c r="Y5155">
        <v>412</v>
      </c>
      <c r="Z5155">
        <v>617</v>
      </c>
      <c r="AA5155">
        <v>2</v>
      </c>
      <c r="AB5155">
        <v>493.6</v>
      </c>
    </row>
    <row r="5156" spans="1:28" x14ac:dyDescent="0.3">
      <c r="A5156" t="s">
        <v>28</v>
      </c>
      <c r="B5156" t="s">
        <v>29</v>
      </c>
      <c r="C5156" t="s">
        <v>30</v>
      </c>
      <c r="D5156" t="s">
        <v>560</v>
      </c>
      <c r="E5156" t="s">
        <v>32</v>
      </c>
      <c r="F5156" t="s">
        <v>83</v>
      </c>
      <c r="G5156">
        <v>100</v>
      </c>
      <c r="H5156">
        <v>403584</v>
      </c>
      <c r="I5156" t="s">
        <v>58</v>
      </c>
      <c r="J5156" s="1">
        <v>45101</v>
      </c>
      <c r="K5156">
        <v>800</v>
      </c>
      <c r="L5156" t="s">
        <v>20821</v>
      </c>
      <c r="M5156" t="s">
        <v>654</v>
      </c>
      <c r="N5156" t="s">
        <v>20822</v>
      </c>
      <c r="O5156" t="s">
        <v>20823</v>
      </c>
      <c r="P5156" t="s">
        <v>51</v>
      </c>
      <c r="Q5156">
        <v>18</v>
      </c>
      <c r="R5156" t="s">
        <v>88</v>
      </c>
      <c r="S5156" t="s">
        <v>79</v>
      </c>
      <c r="T5156">
        <v>95840</v>
      </c>
      <c r="U5156" s="1">
        <v>45470</v>
      </c>
      <c r="V5156" t="s">
        <v>52</v>
      </c>
      <c r="W5156">
        <v>240336</v>
      </c>
      <c r="X5156" t="s">
        <v>20824</v>
      </c>
      <c r="Y5156">
        <v>309</v>
      </c>
      <c r="Z5156">
        <v>2330</v>
      </c>
      <c r="AA5156">
        <v>6</v>
      </c>
      <c r="AB5156">
        <v>5592</v>
      </c>
    </row>
    <row r="5157" spans="1:28" x14ac:dyDescent="0.3">
      <c r="A5157" t="s">
        <v>28</v>
      </c>
      <c r="B5157" t="s">
        <v>29</v>
      </c>
      <c r="C5157" t="s">
        <v>44</v>
      </c>
      <c r="D5157" t="s">
        <v>338</v>
      </c>
      <c r="E5157" t="s">
        <v>46</v>
      </c>
      <c r="F5157" t="s">
        <v>150</v>
      </c>
      <c r="G5157">
        <v>64</v>
      </c>
      <c r="H5157">
        <v>421035</v>
      </c>
      <c r="I5157" t="s">
        <v>58</v>
      </c>
      <c r="J5157" s="1">
        <v>44286</v>
      </c>
      <c r="K5157">
        <v>1400</v>
      </c>
      <c r="L5157" t="s">
        <v>20825</v>
      </c>
      <c r="M5157" t="s">
        <v>680</v>
      </c>
      <c r="N5157" t="s">
        <v>20826</v>
      </c>
      <c r="O5157" t="s">
        <v>20827</v>
      </c>
      <c r="P5157" t="s">
        <v>51</v>
      </c>
      <c r="Q5157">
        <v>17</v>
      </c>
      <c r="R5157" t="s">
        <v>88</v>
      </c>
      <c r="S5157" t="s">
        <v>118</v>
      </c>
      <c r="T5157">
        <v>99849</v>
      </c>
      <c r="U5157" s="1">
        <v>45391</v>
      </c>
      <c r="V5157" t="s">
        <v>80</v>
      </c>
      <c r="W5157">
        <v>253994</v>
      </c>
      <c r="X5157" t="s">
        <v>20828</v>
      </c>
      <c r="Y5157">
        <v>553</v>
      </c>
      <c r="Z5157">
        <v>1993</v>
      </c>
      <c r="AA5157">
        <v>5</v>
      </c>
      <c r="AB5157">
        <v>3986</v>
      </c>
    </row>
    <row r="5158" spans="1:28" x14ac:dyDescent="0.3">
      <c r="A5158" t="s">
        <v>28</v>
      </c>
      <c r="B5158" t="s">
        <v>29</v>
      </c>
      <c r="C5158" t="s">
        <v>66</v>
      </c>
      <c r="D5158" t="s">
        <v>560</v>
      </c>
      <c r="E5158" t="s">
        <v>46</v>
      </c>
      <c r="F5158" t="s">
        <v>135</v>
      </c>
      <c r="G5158">
        <v>72</v>
      </c>
      <c r="H5158">
        <v>421289</v>
      </c>
      <c r="I5158" t="s">
        <v>34</v>
      </c>
      <c r="J5158" s="1">
        <v>45163</v>
      </c>
      <c r="K5158">
        <v>1200</v>
      </c>
      <c r="L5158" t="s">
        <v>20829</v>
      </c>
      <c r="M5158" t="s">
        <v>269</v>
      </c>
      <c r="N5158" t="s">
        <v>20830</v>
      </c>
      <c r="O5158" t="s">
        <v>20831</v>
      </c>
      <c r="P5158" t="s">
        <v>71</v>
      </c>
      <c r="Q5158">
        <v>7</v>
      </c>
      <c r="R5158" t="s">
        <v>40</v>
      </c>
      <c r="S5158" t="s">
        <v>63</v>
      </c>
      <c r="T5158">
        <v>99406</v>
      </c>
      <c r="U5158" s="1">
        <v>45431</v>
      </c>
      <c r="V5158" t="s">
        <v>140</v>
      </c>
      <c r="W5158">
        <v>514724</v>
      </c>
      <c r="X5158" t="s">
        <v>20832</v>
      </c>
      <c r="Y5158">
        <v>540</v>
      </c>
      <c r="Z5158">
        <v>1315</v>
      </c>
      <c r="AA5158">
        <v>8</v>
      </c>
      <c r="AB5158">
        <v>4208</v>
      </c>
    </row>
    <row r="5159" spans="1:28" x14ac:dyDescent="0.3">
      <c r="A5159" t="s">
        <v>28</v>
      </c>
      <c r="B5159" t="s">
        <v>29</v>
      </c>
      <c r="C5159" t="s">
        <v>157</v>
      </c>
      <c r="D5159" t="s">
        <v>163</v>
      </c>
      <c r="E5159" t="s">
        <v>56</v>
      </c>
      <c r="F5159" t="s">
        <v>175</v>
      </c>
      <c r="G5159">
        <v>42</v>
      </c>
      <c r="H5159">
        <v>405904</v>
      </c>
      <c r="I5159" t="s">
        <v>58</v>
      </c>
      <c r="J5159" s="1">
        <v>43868</v>
      </c>
      <c r="K5159">
        <v>1000</v>
      </c>
      <c r="L5159" t="s">
        <v>20833</v>
      </c>
      <c r="M5159" t="s">
        <v>1305</v>
      </c>
      <c r="N5159" t="s">
        <v>20834</v>
      </c>
      <c r="O5159" t="s">
        <v>20835</v>
      </c>
      <c r="P5159" t="s">
        <v>39</v>
      </c>
      <c r="Q5159">
        <v>5</v>
      </c>
      <c r="R5159" t="s">
        <v>40</v>
      </c>
      <c r="S5159" t="s">
        <v>63</v>
      </c>
      <c r="T5159">
        <v>31587</v>
      </c>
      <c r="U5159" s="1">
        <v>45408</v>
      </c>
      <c r="V5159" t="s">
        <v>80</v>
      </c>
      <c r="W5159">
        <v>833601</v>
      </c>
      <c r="X5159" t="s">
        <v>20836</v>
      </c>
      <c r="Y5159">
        <v>970</v>
      </c>
      <c r="Z5159">
        <v>2321</v>
      </c>
      <c r="AA5159">
        <v>3</v>
      </c>
      <c r="AB5159" s="2" t="s">
        <v>1810</v>
      </c>
    </row>
    <row r="5160" spans="1:28" x14ac:dyDescent="0.3">
      <c r="A5160" t="s">
        <v>28</v>
      </c>
      <c r="B5160" t="s">
        <v>29</v>
      </c>
      <c r="C5160" t="s">
        <v>148</v>
      </c>
      <c r="D5160" t="s">
        <v>364</v>
      </c>
      <c r="E5160" t="s">
        <v>56</v>
      </c>
      <c r="F5160" t="s">
        <v>135</v>
      </c>
      <c r="G5160">
        <v>63</v>
      </c>
      <c r="H5160">
        <v>426150</v>
      </c>
      <c r="I5160" t="s">
        <v>34</v>
      </c>
      <c r="J5160" s="1">
        <v>44057</v>
      </c>
      <c r="K5160">
        <v>1300</v>
      </c>
      <c r="L5160" t="s">
        <v>20837</v>
      </c>
      <c r="M5160" t="s">
        <v>1118</v>
      </c>
      <c r="N5160" t="s">
        <v>20838</v>
      </c>
      <c r="O5160" t="s">
        <v>20839</v>
      </c>
      <c r="P5160" t="s">
        <v>39</v>
      </c>
      <c r="Q5160">
        <v>19</v>
      </c>
      <c r="R5160" t="s">
        <v>88</v>
      </c>
      <c r="S5160" t="s">
        <v>118</v>
      </c>
      <c r="T5160">
        <v>97036</v>
      </c>
      <c r="U5160" s="1">
        <v>45556</v>
      </c>
      <c r="V5160" t="s">
        <v>180</v>
      </c>
      <c r="W5160">
        <v>391421</v>
      </c>
      <c r="X5160" t="s">
        <v>20840</v>
      </c>
      <c r="Y5160">
        <v>379</v>
      </c>
      <c r="Z5160">
        <v>1977</v>
      </c>
      <c r="AA5160">
        <v>7</v>
      </c>
      <c r="AB5160">
        <v>5535.6</v>
      </c>
    </row>
    <row r="5161" spans="1:28" x14ac:dyDescent="0.3">
      <c r="A5161" t="s">
        <v>28</v>
      </c>
      <c r="B5161" t="s">
        <v>29</v>
      </c>
      <c r="C5161" t="s">
        <v>193</v>
      </c>
      <c r="D5161" t="s">
        <v>92</v>
      </c>
      <c r="E5161" t="s">
        <v>46</v>
      </c>
      <c r="F5161" t="s">
        <v>175</v>
      </c>
      <c r="G5161">
        <v>33</v>
      </c>
      <c r="H5161">
        <v>423939</v>
      </c>
      <c r="I5161" t="s">
        <v>58</v>
      </c>
      <c r="J5161" s="1">
        <v>44096</v>
      </c>
      <c r="K5161">
        <v>1300</v>
      </c>
      <c r="L5161" t="s">
        <v>20841</v>
      </c>
      <c r="M5161" t="s">
        <v>351</v>
      </c>
      <c r="N5161" t="s">
        <v>20842</v>
      </c>
      <c r="O5161" t="s">
        <v>20843</v>
      </c>
      <c r="P5161" t="s">
        <v>71</v>
      </c>
      <c r="Q5161">
        <v>18</v>
      </c>
      <c r="R5161" t="s">
        <v>88</v>
      </c>
      <c r="S5161" t="s">
        <v>79</v>
      </c>
      <c r="T5161">
        <v>75220</v>
      </c>
      <c r="U5161" s="1">
        <v>45403</v>
      </c>
      <c r="V5161" t="s">
        <v>80</v>
      </c>
      <c r="W5161">
        <v>745745</v>
      </c>
      <c r="X5161" t="s">
        <v>20844</v>
      </c>
      <c r="Y5161">
        <v>859</v>
      </c>
      <c r="Z5161">
        <v>2744</v>
      </c>
      <c r="AA5161">
        <v>5</v>
      </c>
      <c r="AB5161">
        <v>5488</v>
      </c>
    </row>
    <row r="5162" spans="1:28" x14ac:dyDescent="0.3">
      <c r="A5162" t="s">
        <v>28</v>
      </c>
      <c r="B5162" t="s">
        <v>29</v>
      </c>
      <c r="C5162" t="s">
        <v>148</v>
      </c>
      <c r="D5162" t="s">
        <v>74</v>
      </c>
      <c r="E5162" t="s">
        <v>46</v>
      </c>
      <c r="F5162" t="s">
        <v>106</v>
      </c>
      <c r="G5162">
        <v>53</v>
      </c>
      <c r="H5162">
        <v>431317</v>
      </c>
      <c r="I5162" t="s">
        <v>58</v>
      </c>
      <c r="J5162" s="1">
        <v>44391</v>
      </c>
      <c r="K5162">
        <v>1400</v>
      </c>
      <c r="L5162" t="s">
        <v>20845</v>
      </c>
      <c r="M5162" t="s">
        <v>568</v>
      </c>
      <c r="N5162" t="s">
        <v>20846</v>
      </c>
      <c r="O5162" t="s">
        <v>20847</v>
      </c>
      <c r="P5162" t="s">
        <v>39</v>
      </c>
      <c r="Q5162">
        <v>16</v>
      </c>
      <c r="R5162" t="s">
        <v>40</v>
      </c>
      <c r="S5162" t="s">
        <v>41</v>
      </c>
      <c r="T5162">
        <v>84651</v>
      </c>
      <c r="U5162" s="1">
        <v>45327</v>
      </c>
      <c r="V5162" t="s">
        <v>119</v>
      </c>
      <c r="W5162">
        <v>600108</v>
      </c>
      <c r="X5162" t="s">
        <v>20848</v>
      </c>
      <c r="Y5162">
        <v>265</v>
      </c>
      <c r="Z5162">
        <v>1504</v>
      </c>
      <c r="AA5162">
        <v>3</v>
      </c>
      <c r="AB5162" s="2" t="s">
        <v>20849</v>
      </c>
    </row>
    <row r="5163" spans="1:28" x14ac:dyDescent="0.3">
      <c r="A5163" t="s">
        <v>28</v>
      </c>
      <c r="B5163" t="s">
        <v>29</v>
      </c>
      <c r="C5163" t="s">
        <v>44</v>
      </c>
      <c r="D5163" t="s">
        <v>637</v>
      </c>
      <c r="E5163" t="s">
        <v>46</v>
      </c>
      <c r="F5163" t="s">
        <v>135</v>
      </c>
      <c r="G5163">
        <v>63</v>
      </c>
      <c r="H5163">
        <v>418595</v>
      </c>
      <c r="I5163" t="s">
        <v>58</v>
      </c>
      <c r="J5163" s="1">
        <v>45038</v>
      </c>
      <c r="K5163">
        <v>950</v>
      </c>
      <c r="L5163" t="s">
        <v>20850</v>
      </c>
      <c r="M5163" t="s">
        <v>1291</v>
      </c>
      <c r="N5163" t="s">
        <v>20851</v>
      </c>
      <c r="O5163">
        <v>5137999698</v>
      </c>
      <c r="P5163" t="s">
        <v>71</v>
      </c>
      <c r="Q5163">
        <v>16</v>
      </c>
      <c r="R5163" t="s">
        <v>88</v>
      </c>
      <c r="S5163" t="s">
        <v>79</v>
      </c>
      <c r="T5163">
        <v>18670</v>
      </c>
      <c r="U5163" s="1">
        <v>45511</v>
      </c>
      <c r="V5163" t="s">
        <v>64</v>
      </c>
      <c r="W5163">
        <v>810216</v>
      </c>
      <c r="X5163" t="s">
        <v>20852</v>
      </c>
      <c r="Y5163">
        <v>210</v>
      </c>
      <c r="Z5163">
        <v>1640</v>
      </c>
      <c r="AA5163">
        <v>7</v>
      </c>
      <c r="AB5163">
        <v>4592</v>
      </c>
    </row>
    <row r="5164" spans="1:28" x14ac:dyDescent="0.3">
      <c r="A5164" t="s">
        <v>28</v>
      </c>
      <c r="B5164" t="s">
        <v>29</v>
      </c>
      <c r="C5164" t="s">
        <v>54</v>
      </c>
      <c r="D5164" t="s">
        <v>338</v>
      </c>
      <c r="E5164" t="s">
        <v>46</v>
      </c>
      <c r="F5164" t="s">
        <v>135</v>
      </c>
      <c r="G5164">
        <v>89</v>
      </c>
      <c r="H5164">
        <v>406291</v>
      </c>
      <c r="I5164" t="s">
        <v>58</v>
      </c>
      <c r="J5164" s="1">
        <v>43838</v>
      </c>
      <c r="K5164">
        <v>950</v>
      </c>
      <c r="L5164" t="s">
        <v>20853</v>
      </c>
      <c r="M5164" t="s">
        <v>496</v>
      </c>
      <c r="N5164" t="s">
        <v>20854</v>
      </c>
      <c r="O5164" t="s">
        <v>20855</v>
      </c>
      <c r="P5164" t="s">
        <v>87</v>
      </c>
      <c r="Q5164">
        <v>15</v>
      </c>
      <c r="R5164" t="s">
        <v>88</v>
      </c>
      <c r="S5164" t="s">
        <v>118</v>
      </c>
      <c r="T5164">
        <v>18307</v>
      </c>
      <c r="U5164" s="1">
        <v>45611</v>
      </c>
      <c r="V5164" t="s">
        <v>42</v>
      </c>
      <c r="W5164">
        <v>760292</v>
      </c>
      <c r="X5164" t="s">
        <v>20856</v>
      </c>
      <c r="Y5164">
        <v>490</v>
      </c>
      <c r="Z5164">
        <v>1478</v>
      </c>
      <c r="AA5164">
        <v>3</v>
      </c>
      <c r="AB5164" s="2" t="s">
        <v>6629</v>
      </c>
    </row>
    <row r="5165" spans="1:28" x14ac:dyDescent="0.3">
      <c r="A5165" t="s">
        <v>28</v>
      </c>
      <c r="B5165" t="s">
        <v>29</v>
      </c>
      <c r="C5165" t="s">
        <v>157</v>
      </c>
      <c r="D5165" t="s">
        <v>560</v>
      </c>
      <c r="E5165" t="s">
        <v>32</v>
      </c>
      <c r="F5165" t="s">
        <v>83</v>
      </c>
      <c r="G5165">
        <v>64</v>
      </c>
      <c r="H5165">
        <v>424363</v>
      </c>
      <c r="I5165" t="s">
        <v>58</v>
      </c>
      <c r="J5165" s="1">
        <v>44992</v>
      </c>
      <c r="K5165">
        <v>950</v>
      </c>
      <c r="L5165" t="s">
        <v>20857</v>
      </c>
      <c r="M5165" t="s">
        <v>137</v>
      </c>
      <c r="N5165" t="s">
        <v>20858</v>
      </c>
      <c r="O5165" t="s">
        <v>20859</v>
      </c>
      <c r="P5165" t="s">
        <v>39</v>
      </c>
      <c r="Q5165">
        <v>6</v>
      </c>
      <c r="R5165" t="s">
        <v>40</v>
      </c>
      <c r="S5165" t="s">
        <v>118</v>
      </c>
      <c r="T5165">
        <v>88139</v>
      </c>
      <c r="U5165" s="1">
        <v>45320</v>
      </c>
      <c r="V5165" t="s">
        <v>111</v>
      </c>
      <c r="W5165">
        <v>425399</v>
      </c>
      <c r="X5165" t="s">
        <v>20860</v>
      </c>
      <c r="Y5165">
        <v>573</v>
      </c>
      <c r="Z5165">
        <v>981</v>
      </c>
      <c r="AA5165">
        <v>7</v>
      </c>
      <c r="AB5165">
        <v>2746.8</v>
      </c>
    </row>
    <row r="5166" spans="1:28" x14ac:dyDescent="0.3">
      <c r="A5166" t="s">
        <v>28</v>
      </c>
      <c r="B5166" t="s">
        <v>29</v>
      </c>
      <c r="C5166" t="s">
        <v>193</v>
      </c>
      <c r="D5166" t="s">
        <v>616</v>
      </c>
      <c r="E5166" t="s">
        <v>56</v>
      </c>
      <c r="F5166" t="s">
        <v>106</v>
      </c>
      <c r="G5166">
        <v>92</v>
      </c>
      <c r="H5166">
        <v>402834</v>
      </c>
      <c r="I5166" t="s">
        <v>34</v>
      </c>
      <c r="J5166" s="1">
        <v>45509</v>
      </c>
      <c r="K5166">
        <v>1300</v>
      </c>
      <c r="L5166" t="s">
        <v>20861</v>
      </c>
      <c r="M5166" t="s">
        <v>1147</v>
      </c>
      <c r="N5166" t="s">
        <v>20862</v>
      </c>
      <c r="O5166" t="s">
        <v>20863</v>
      </c>
      <c r="P5166" t="s">
        <v>71</v>
      </c>
      <c r="Q5166">
        <v>16</v>
      </c>
      <c r="R5166" t="s">
        <v>88</v>
      </c>
      <c r="S5166" t="s">
        <v>41</v>
      </c>
      <c r="T5166">
        <v>18155</v>
      </c>
      <c r="U5166" s="1">
        <v>45519</v>
      </c>
      <c r="V5166" t="s">
        <v>64</v>
      </c>
      <c r="W5166">
        <v>773408</v>
      </c>
      <c r="X5166" t="s">
        <v>17881</v>
      </c>
      <c r="Y5166">
        <v>685</v>
      </c>
      <c r="Z5166">
        <v>2918</v>
      </c>
      <c r="AA5166">
        <v>8</v>
      </c>
      <c r="AB5166">
        <v>9337.6</v>
      </c>
    </row>
    <row r="5167" spans="1:28" x14ac:dyDescent="0.3">
      <c r="A5167" t="s">
        <v>28</v>
      </c>
      <c r="B5167" t="s">
        <v>29</v>
      </c>
      <c r="C5167" t="s">
        <v>44</v>
      </c>
      <c r="D5167" t="s">
        <v>611</v>
      </c>
      <c r="E5167" t="s">
        <v>32</v>
      </c>
      <c r="F5167" t="s">
        <v>47</v>
      </c>
      <c r="G5167">
        <v>83</v>
      </c>
      <c r="H5167">
        <v>430589</v>
      </c>
      <c r="I5167" t="s">
        <v>58</v>
      </c>
      <c r="J5167" s="1">
        <v>44636</v>
      </c>
      <c r="K5167">
        <v>1000</v>
      </c>
      <c r="L5167" t="s">
        <v>20864</v>
      </c>
      <c r="M5167" t="s">
        <v>736</v>
      </c>
      <c r="N5167" t="s">
        <v>20865</v>
      </c>
      <c r="O5167" t="s">
        <v>20866</v>
      </c>
      <c r="P5167" t="s">
        <v>39</v>
      </c>
      <c r="Q5167">
        <v>8</v>
      </c>
      <c r="R5167" t="s">
        <v>88</v>
      </c>
      <c r="S5167" t="s">
        <v>118</v>
      </c>
      <c r="T5167">
        <v>67109</v>
      </c>
      <c r="U5167" s="1">
        <v>45367</v>
      </c>
      <c r="V5167" t="s">
        <v>72</v>
      </c>
      <c r="W5167">
        <v>947136</v>
      </c>
      <c r="X5167" t="s">
        <v>20867</v>
      </c>
      <c r="Y5167">
        <v>386</v>
      </c>
      <c r="Z5167">
        <v>601</v>
      </c>
      <c r="AA5167">
        <v>7</v>
      </c>
      <c r="AB5167" s="2" t="s">
        <v>2841</v>
      </c>
    </row>
    <row r="5168" spans="1:28" x14ac:dyDescent="0.3">
      <c r="A5168" t="s">
        <v>28</v>
      </c>
      <c r="B5168" t="s">
        <v>29</v>
      </c>
      <c r="C5168" t="s">
        <v>157</v>
      </c>
      <c r="D5168" t="s">
        <v>237</v>
      </c>
      <c r="E5168" t="s">
        <v>56</v>
      </c>
      <c r="F5168" t="s">
        <v>83</v>
      </c>
      <c r="G5168">
        <v>31</v>
      </c>
      <c r="H5168">
        <v>417832</v>
      </c>
      <c r="I5168" t="s">
        <v>58</v>
      </c>
      <c r="J5168" s="1">
        <v>45289</v>
      </c>
      <c r="K5168">
        <v>1200</v>
      </c>
      <c r="L5168" t="s">
        <v>6826</v>
      </c>
      <c r="M5168" t="s">
        <v>1488</v>
      </c>
      <c r="N5168" t="s">
        <v>20868</v>
      </c>
      <c r="O5168" s="2" t="s">
        <v>20869</v>
      </c>
      <c r="P5168" t="s">
        <v>87</v>
      </c>
      <c r="Q5168">
        <v>7</v>
      </c>
      <c r="R5168" t="s">
        <v>40</v>
      </c>
      <c r="S5168" t="s">
        <v>79</v>
      </c>
      <c r="T5168">
        <v>15123</v>
      </c>
      <c r="U5168" s="1">
        <v>45429</v>
      </c>
      <c r="V5168" t="s">
        <v>140</v>
      </c>
      <c r="W5168">
        <v>923858</v>
      </c>
      <c r="X5168" t="s">
        <v>20870</v>
      </c>
      <c r="Y5168">
        <v>258</v>
      </c>
      <c r="Z5168">
        <v>2110</v>
      </c>
      <c r="AA5168">
        <v>5</v>
      </c>
      <c r="AB5168">
        <v>4220</v>
      </c>
    </row>
    <row r="5169" spans="1:28" x14ac:dyDescent="0.3">
      <c r="A5169" t="s">
        <v>28</v>
      </c>
      <c r="B5169" t="s">
        <v>29</v>
      </c>
      <c r="C5169" t="s">
        <v>66</v>
      </c>
      <c r="D5169" t="s">
        <v>380</v>
      </c>
      <c r="E5169" t="s">
        <v>32</v>
      </c>
      <c r="F5169" t="s">
        <v>355</v>
      </c>
      <c r="G5169">
        <v>50</v>
      </c>
      <c r="H5169">
        <v>425114</v>
      </c>
      <c r="I5169" t="s">
        <v>34</v>
      </c>
      <c r="J5169" s="1">
        <v>44798</v>
      </c>
      <c r="K5169">
        <v>800</v>
      </c>
      <c r="L5169" t="s">
        <v>20871</v>
      </c>
      <c r="M5169" t="s">
        <v>506</v>
      </c>
      <c r="N5169" t="s">
        <v>20872</v>
      </c>
      <c r="O5169" t="s">
        <v>20873</v>
      </c>
      <c r="P5169" t="s">
        <v>71</v>
      </c>
      <c r="Q5169">
        <v>10</v>
      </c>
      <c r="R5169" t="s">
        <v>40</v>
      </c>
      <c r="S5169" t="s">
        <v>79</v>
      </c>
      <c r="T5169">
        <v>33656</v>
      </c>
      <c r="U5169" s="1">
        <v>45443</v>
      </c>
      <c r="V5169" t="s">
        <v>140</v>
      </c>
      <c r="W5169">
        <v>837150</v>
      </c>
      <c r="X5169" t="s">
        <v>20874</v>
      </c>
      <c r="Y5169">
        <v>747</v>
      </c>
      <c r="Z5169">
        <v>2980</v>
      </c>
      <c r="AA5169">
        <v>1</v>
      </c>
      <c r="AB5169">
        <v>1192</v>
      </c>
    </row>
    <row r="5170" spans="1:28" x14ac:dyDescent="0.3">
      <c r="A5170" t="s">
        <v>28</v>
      </c>
      <c r="B5170" t="s">
        <v>29</v>
      </c>
      <c r="C5170" t="s">
        <v>193</v>
      </c>
      <c r="D5170" t="s">
        <v>98</v>
      </c>
      <c r="E5170" t="s">
        <v>32</v>
      </c>
      <c r="F5170" t="s">
        <v>106</v>
      </c>
      <c r="G5170">
        <v>47</v>
      </c>
      <c r="H5170">
        <v>421213</v>
      </c>
      <c r="I5170" t="s">
        <v>34</v>
      </c>
      <c r="J5170" s="1">
        <v>44969</v>
      </c>
      <c r="K5170">
        <v>1200</v>
      </c>
      <c r="L5170" t="s">
        <v>3148</v>
      </c>
      <c r="M5170" t="s">
        <v>1212</v>
      </c>
      <c r="N5170" t="s">
        <v>20875</v>
      </c>
      <c r="O5170" t="s">
        <v>20876</v>
      </c>
      <c r="P5170" t="s">
        <v>87</v>
      </c>
      <c r="Q5170">
        <v>19</v>
      </c>
      <c r="R5170" t="s">
        <v>40</v>
      </c>
      <c r="S5170" t="s">
        <v>41</v>
      </c>
      <c r="T5170">
        <v>32868</v>
      </c>
      <c r="U5170" s="1">
        <v>45610</v>
      </c>
      <c r="V5170" t="s">
        <v>42</v>
      </c>
      <c r="W5170">
        <v>548474</v>
      </c>
      <c r="X5170" t="s">
        <v>20877</v>
      </c>
      <c r="Y5170">
        <v>919</v>
      </c>
      <c r="Z5170">
        <v>2171</v>
      </c>
      <c r="AA5170">
        <v>6</v>
      </c>
      <c r="AB5170" s="2" t="s">
        <v>20878</v>
      </c>
    </row>
    <row r="5171" spans="1:28" x14ac:dyDescent="0.3">
      <c r="A5171" t="s">
        <v>28</v>
      </c>
      <c r="B5171" t="s">
        <v>29</v>
      </c>
      <c r="C5171" t="s">
        <v>66</v>
      </c>
      <c r="D5171" t="s">
        <v>82</v>
      </c>
      <c r="E5171" t="s">
        <v>32</v>
      </c>
      <c r="F5171" t="s">
        <v>83</v>
      </c>
      <c r="G5171">
        <v>87</v>
      </c>
      <c r="H5171">
        <v>413980</v>
      </c>
      <c r="I5171" t="s">
        <v>58</v>
      </c>
      <c r="J5171" s="1">
        <v>44708</v>
      </c>
      <c r="K5171">
        <v>1000</v>
      </c>
      <c r="L5171" t="s">
        <v>20879</v>
      </c>
      <c r="M5171" t="s">
        <v>482</v>
      </c>
      <c r="N5171" t="s">
        <v>20880</v>
      </c>
      <c r="O5171" t="s">
        <v>20881</v>
      </c>
      <c r="P5171" t="s">
        <v>39</v>
      </c>
      <c r="Q5171">
        <v>3</v>
      </c>
      <c r="R5171" t="s">
        <v>40</v>
      </c>
      <c r="S5171" t="s">
        <v>118</v>
      </c>
      <c r="T5171">
        <v>77311</v>
      </c>
      <c r="U5171" s="1">
        <v>45340</v>
      </c>
      <c r="V5171" t="s">
        <v>119</v>
      </c>
      <c r="W5171">
        <v>947754</v>
      </c>
      <c r="X5171" t="s">
        <v>20882</v>
      </c>
      <c r="Y5171">
        <v>375</v>
      </c>
      <c r="Z5171">
        <v>2638</v>
      </c>
      <c r="AA5171">
        <v>4</v>
      </c>
      <c r="AB5171">
        <v>4220.8</v>
      </c>
    </row>
    <row r="5172" spans="1:28" x14ac:dyDescent="0.3">
      <c r="A5172" t="s">
        <v>28</v>
      </c>
      <c r="B5172" t="s">
        <v>29</v>
      </c>
      <c r="C5172" t="s">
        <v>193</v>
      </c>
      <c r="D5172" t="s">
        <v>291</v>
      </c>
      <c r="E5172" t="s">
        <v>56</v>
      </c>
      <c r="F5172" t="s">
        <v>135</v>
      </c>
      <c r="G5172">
        <v>92</v>
      </c>
      <c r="H5172">
        <v>419738</v>
      </c>
      <c r="I5172" t="s">
        <v>58</v>
      </c>
      <c r="J5172" s="1">
        <v>44904</v>
      </c>
      <c r="K5172">
        <v>1000</v>
      </c>
      <c r="L5172" t="s">
        <v>20201</v>
      </c>
      <c r="M5172" t="s">
        <v>205</v>
      </c>
      <c r="N5172" t="s">
        <v>20883</v>
      </c>
      <c r="O5172" t="s">
        <v>20884</v>
      </c>
      <c r="P5172" t="s">
        <v>87</v>
      </c>
      <c r="Q5172">
        <v>5</v>
      </c>
      <c r="R5172" t="s">
        <v>40</v>
      </c>
      <c r="S5172" t="s">
        <v>41</v>
      </c>
      <c r="T5172">
        <v>79330</v>
      </c>
      <c r="U5172" s="1">
        <v>45452</v>
      </c>
      <c r="V5172" t="s">
        <v>52</v>
      </c>
      <c r="W5172">
        <v>468166</v>
      </c>
      <c r="X5172" t="s">
        <v>20885</v>
      </c>
      <c r="Y5172">
        <v>825</v>
      </c>
      <c r="Z5172">
        <v>1376</v>
      </c>
      <c r="AA5172">
        <v>8</v>
      </c>
      <c r="AB5172">
        <v>4403.2</v>
      </c>
    </row>
    <row r="5173" spans="1:28" x14ac:dyDescent="0.3">
      <c r="A5173" t="s">
        <v>28</v>
      </c>
      <c r="B5173" t="s">
        <v>29</v>
      </c>
      <c r="C5173" t="s">
        <v>157</v>
      </c>
      <c r="D5173" t="s">
        <v>261</v>
      </c>
      <c r="E5173" t="s">
        <v>32</v>
      </c>
      <c r="F5173" t="s">
        <v>99</v>
      </c>
      <c r="G5173">
        <v>9</v>
      </c>
      <c r="H5173">
        <v>435261</v>
      </c>
      <c r="I5173" t="s">
        <v>58</v>
      </c>
      <c r="J5173" s="1">
        <v>45075</v>
      </c>
      <c r="K5173">
        <v>950</v>
      </c>
      <c r="L5173" t="s">
        <v>20886</v>
      </c>
      <c r="M5173" t="s">
        <v>919</v>
      </c>
      <c r="N5173" t="s">
        <v>20887</v>
      </c>
      <c r="O5173" t="s">
        <v>20888</v>
      </c>
      <c r="P5173" t="s">
        <v>87</v>
      </c>
      <c r="Q5173">
        <v>20</v>
      </c>
      <c r="R5173" t="s">
        <v>88</v>
      </c>
      <c r="S5173" t="s">
        <v>63</v>
      </c>
      <c r="T5173">
        <v>89839</v>
      </c>
      <c r="U5173" s="1">
        <v>45326</v>
      </c>
      <c r="V5173" t="s">
        <v>119</v>
      </c>
      <c r="W5173">
        <v>280123</v>
      </c>
      <c r="X5173" t="s">
        <v>20889</v>
      </c>
      <c r="Y5173">
        <v>785</v>
      </c>
      <c r="Z5173">
        <v>1316</v>
      </c>
      <c r="AA5173">
        <v>6</v>
      </c>
      <c r="AB5173">
        <v>3158.4</v>
      </c>
    </row>
    <row r="5174" spans="1:28" x14ac:dyDescent="0.3">
      <c r="A5174" t="s">
        <v>28</v>
      </c>
      <c r="B5174" t="s">
        <v>29</v>
      </c>
      <c r="C5174" t="s">
        <v>148</v>
      </c>
      <c r="D5174" t="s">
        <v>338</v>
      </c>
      <c r="E5174" t="s">
        <v>32</v>
      </c>
      <c r="F5174" t="s">
        <v>355</v>
      </c>
      <c r="G5174">
        <v>66</v>
      </c>
      <c r="H5174">
        <v>410697</v>
      </c>
      <c r="I5174" t="s">
        <v>34</v>
      </c>
      <c r="J5174" s="1">
        <v>44846</v>
      </c>
      <c r="K5174">
        <v>950</v>
      </c>
      <c r="L5174" t="s">
        <v>20890</v>
      </c>
      <c r="M5174" t="s">
        <v>731</v>
      </c>
      <c r="N5174" t="s">
        <v>20891</v>
      </c>
      <c r="O5174" t="s">
        <v>20892</v>
      </c>
      <c r="P5174" t="s">
        <v>39</v>
      </c>
      <c r="Q5174">
        <v>14</v>
      </c>
      <c r="R5174" t="s">
        <v>88</v>
      </c>
      <c r="S5174" t="s">
        <v>79</v>
      </c>
      <c r="T5174">
        <v>43377</v>
      </c>
      <c r="U5174" s="1">
        <v>45515</v>
      </c>
      <c r="V5174" t="s">
        <v>64</v>
      </c>
      <c r="W5174">
        <v>789909</v>
      </c>
      <c r="X5174" t="s">
        <v>20893</v>
      </c>
      <c r="Y5174">
        <v>730</v>
      </c>
      <c r="Z5174">
        <v>1788</v>
      </c>
      <c r="AA5174">
        <v>1</v>
      </c>
      <c r="AB5174">
        <v>715.2</v>
      </c>
    </row>
    <row r="5175" spans="1:28" x14ac:dyDescent="0.3">
      <c r="A5175" t="s">
        <v>28</v>
      </c>
      <c r="B5175" t="s">
        <v>29</v>
      </c>
      <c r="C5175" t="s">
        <v>91</v>
      </c>
      <c r="D5175" t="s">
        <v>364</v>
      </c>
      <c r="E5175" t="s">
        <v>32</v>
      </c>
      <c r="F5175" t="s">
        <v>175</v>
      </c>
      <c r="G5175">
        <v>10</v>
      </c>
      <c r="H5175">
        <v>425136</v>
      </c>
      <c r="I5175" t="s">
        <v>34</v>
      </c>
      <c r="J5175" s="1">
        <v>43889</v>
      </c>
      <c r="K5175">
        <v>1300</v>
      </c>
      <c r="L5175" t="s">
        <v>20894</v>
      </c>
      <c r="M5175" t="s">
        <v>1198</v>
      </c>
      <c r="N5175" t="s">
        <v>20895</v>
      </c>
      <c r="O5175" t="s">
        <v>20896</v>
      </c>
      <c r="P5175" t="s">
        <v>87</v>
      </c>
      <c r="Q5175">
        <v>19</v>
      </c>
      <c r="R5175" t="s">
        <v>88</v>
      </c>
      <c r="S5175" t="s">
        <v>41</v>
      </c>
      <c r="T5175">
        <v>23840</v>
      </c>
      <c r="U5175" s="1">
        <v>45390</v>
      </c>
      <c r="V5175" t="s">
        <v>80</v>
      </c>
      <c r="W5175">
        <v>689497</v>
      </c>
      <c r="X5175" t="s">
        <v>20897</v>
      </c>
      <c r="Y5175">
        <v>914</v>
      </c>
      <c r="Z5175">
        <v>2677</v>
      </c>
      <c r="AA5175">
        <v>6</v>
      </c>
      <c r="AB5175">
        <v>6424.8</v>
      </c>
    </row>
    <row r="5176" spans="1:28" x14ac:dyDescent="0.3">
      <c r="A5176" t="s">
        <v>28</v>
      </c>
      <c r="B5176" t="s">
        <v>29</v>
      </c>
      <c r="C5176" t="s">
        <v>157</v>
      </c>
      <c r="D5176" t="s">
        <v>82</v>
      </c>
      <c r="E5176" t="s">
        <v>56</v>
      </c>
      <c r="F5176" t="s">
        <v>355</v>
      </c>
      <c r="G5176">
        <v>67</v>
      </c>
      <c r="H5176">
        <v>403087</v>
      </c>
      <c r="I5176" t="s">
        <v>34</v>
      </c>
      <c r="J5176" s="1">
        <v>43867</v>
      </c>
      <c r="K5176">
        <v>1300</v>
      </c>
      <c r="L5176" t="s">
        <v>20898</v>
      </c>
      <c r="M5176" t="s">
        <v>2054</v>
      </c>
      <c r="N5176" t="s">
        <v>20899</v>
      </c>
      <c r="O5176" t="s">
        <v>20900</v>
      </c>
      <c r="P5176" t="s">
        <v>71</v>
      </c>
      <c r="Q5176">
        <v>6</v>
      </c>
      <c r="R5176" t="s">
        <v>88</v>
      </c>
      <c r="S5176" t="s">
        <v>118</v>
      </c>
      <c r="T5176">
        <v>63440</v>
      </c>
      <c r="U5176" s="1">
        <v>45347</v>
      </c>
      <c r="V5176" t="s">
        <v>119</v>
      </c>
      <c r="W5176">
        <v>498685</v>
      </c>
      <c r="X5176" t="s">
        <v>20901</v>
      </c>
      <c r="Y5176">
        <v>974</v>
      </c>
      <c r="Z5176">
        <v>1129</v>
      </c>
      <c r="AA5176">
        <v>1</v>
      </c>
      <c r="AB5176">
        <v>451.6</v>
      </c>
    </row>
    <row r="5177" spans="1:28" x14ac:dyDescent="0.3">
      <c r="A5177" t="s">
        <v>28</v>
      </c>
      <c r="B5177" t="s">
        <v>29</v>
      </c>
      <c r="C5177" t="s">
        <v>148</v>
      </c>
      <c r="D5177" t="s">
        <v>248</v>
      </c>
      <c r="E5177" t="s">
        <v>46</v>
      </c>
      <c r="F5177" t="s">
        <v>106</v>
      </c>
      <c r="G5177">
        <v>28</v>
      </c>
      <c r="H5177">
        <v>426795</v>
      </c>
      <c r="I5177" t="s">
        <v>34</v>
      </c>
      <c r="J5177" s="1">
        <v>44081</v>
      </c>
      <c r="K5177">
        <v>800</v>
      </c>
      <c r="L5177" t="s">
        <v>20902</v>
      </c>
      <c r="M5177" t="s">
        <v>211</v>
      </c>
      <c r="N5177" t="s">
        <v>20903</v>
      </c>
      <c r="O5177" t="s">
        <v>20904</v>
      </c>
      <c r="P5177" t="s">
        <v>39</v>
      </c>
      <c r="Q5177">
        <v>15</v>
      </c>
      <c r="R5177" t="s">
        <v>40</v>
      </c>
      <c r="S5177" t="s">
        <v>63</v>
      </c>
      <c r="T5177">
        <v>47964</v>
      </c>
      <c r="U5177" s="1">
        <v>45363</v>
      </c>
      <c r="V5177" t="s">
        <v>72</v>
      </c>
      <c r="W5177">
        <v>869641</v>
      </c>
      <c r="X5177" t="s">
        <v>20905</v>
      </c>
      <c r="Y5177">
        <v>669</v>
      </c>
      <c r="Z5177">
        <v>2966</v>
      </c>
      <c r="AA5177">
        <v>6</v>
      </c>
      <c r="AB5177" s="2" t="s">
        <v>20906</v>
      </c>
    </row>
    <row r="5178" spans="1:28" x14ac:dyDescent="0.3">
      <c r="A5178" t="s">
        <v>28</v>
      </c>
      <c r="B5178" t="s">
        <v>29</v>
      </c>
      <c r="C5178" t="s">
        <v>66</v>
      </c>
      <c r="D5178" t="s">
        <v>621</v>
      </c>
      <c r="E5178" t="s">
        <v>46</v>
      </c>
      <c r="F5178" t="s">
        <v>99</v>
      </c>
      <c r="G5178">
        <v>44</v>
      </c>
      <c r="H5178">
        <v>434410</v>
      </c>
      <c r="I5178" t="s">
        <v>34</v>
      </c>
      <c r="J5178" s="1">
        <v>44436</v>
      </c>
      <c r="K5178">
        <v>1300</v>
      </c>
      <c r="L5178" t="s">
        <v>20907</v>
      </c>
      <c r="M5178" t="s">
        <v>172</v>
      </c>
      <c r="N5178" t="s">
        <v>20908</v>
      </c>
      <c r="O5178" t="s">
        <v>20909</v>
      </c>
      <c r="P5178" t="s">
        <v>71</v>
      </c>
      <c r="Q5178">
        <v>8</v>
      </c>
      <c r="R5178" t="s">
        <v>40</v>
      </c>
      <c r="S5178" t="s">
        <v>41</v>
      </c>
      <c r="T5178">
        <v>57592</v>
      </c>
      <c r="U5178" s="1">
        <v>45531</v>
      </c>
      <c r="V5178" t="s">
        <v>64</v>
      </c>
      <c r="W5178">
        <v>502546</v>
      </c>
      <c r="X5178" t="s">
        <v>20910</v>
      </c>
      <c r="Y5178">
        <v>252</v>
      </c>
      <c r="Z5178">
        <v>1542</v>
      </c>
      <c r="AA5178">
        <v>2</v>
      </c>
      <c r="AB5178" s="2" t="s">
        <v>20911</v>
      </c>
    </row>
    <row r="5179" spans="1:28" x14ac:dyDescent="0.3">
      <c r="A5179" t="s">
        <v>28</v>
      </c>
      <c r="B5179" t="s">
        <v>29</v>
      </c>
      <c r="C5179" t="s">
        <v>193</v>
      </c>
      <c r="D5179" t="s">
        <v>546</v>
      </c>
      <c r="E5179" t="s">
        <v>56</v>
      </c>
      <c r="F5179" t="s">
        <v>57</v>
      </c>
      <c r="G5179">
        <v>29</v>
      </c>
      <c r="H5179">
        <v>431720</v>
      </c>
      <c r="I5179" t="s">
        <v>58</v>
      </c>
      <c r="J5179" s="1">
        <v>44727</v>
      </c>
      <c r="K5179">
        <v>1400</v>
      </c>
      <c r="L5179" t="s">
        <v>20912</v>
      </c>
      <c r="M5179" t="s">
        <v>1198</v>
      </c>
      <c r="N5179" t="s">
        <v>20913</v>
      </c>
      <c r="O5179" s="2" t="s">
        <v>20914</v>
      </c>
      <c r="P5179" t="s">
        <v>51</v>
      </c>
      <c r="Q5179">
        <v>19</v>
      </c>
      <c r="R5179" t="s">
        <v>40</v>
      </c>
      <c r="S5179" t="s">
        <v>118</v>
      </c>
      <c r="T5179">
        <v>24085</v>
      </c>
      <c r="U5179" s="1">
        <v>45431</v>
      </c>
      <c r="V5179" t="s">
        <v>140</v>
      </c>
      <c r="W5179">
        <v>408082</v>
      </c>
      <c r="X5179" t="s">
        <v>20915</v>
      </c>
      <c r="Y5179">
        <v>934</v>
      </c>
      <c r="Z5179">
        <v>2723</v>
      </c>
      <c r="AA5179">
        <v>4</v>
      </c>
      <c r="AB5179">
        <v>4356.8</v>
      </c>
    </row>
    <row r="5180" spans="1:28" x14ac:dyDescent="0.3">
      <c r="A5180" t="s">
        <v>28</v>
      </c>
      <c r="B5180" t="s">
        <v>29</v>
      </c>
      <c r="C5180" t="s">
        <v>30</v>
      </c>
      <c r="D5180" t="s">
        <v>524</v>
      </c>
      <c r="E5180" t="s">
        <v>46</v>
      </c>
      <c r="F5180" t="s">
        <v>47</v>
      </c>
      <c r="G5180">
        <v>59</v>
      </c>
      <c r="H5180">
        <v>409990</v>
      </c>
      <c r="I5180" t="s">
        <v>34</v>
      </c>
      <c r="J5180" s="1">
        <v>43905</v>
      </c>
      <c r="K5180">
        <v>1200</v>
      </c>
      <c r="L5180" t="s">
        <v>20916</v>
      </c>
      <c r="M5180" t="s">
        <v>263</v>
      </c>
      <c r="N5180" t="s">
        <v>20917</v>
      </c>
      <c r="O5180" t="s">
        <v>20918</v>
      </c>
      <c r="P5180" t="s">
        <v>39</v>
      </c>
      <c r="Q5180">
        <v>12</v>
      </c>
      <c r="R5180" t="s">
        <v>88</v>
      </c>
      <c r="S5180" t="s">
        <v>63</v>
      </c>
      <c r="T5180">
        <v>76060</v>
      </c>
      <c r="U5180" s="1">
        <v>45408</v>
      </c>
      <c r="V5180" t="s">
        <v>80</v>
      </c>
      <c r="W5180">
        <v>511431</v>
      </c>
      <c r="X5180" t="s">
        <v>20919</v>
      </c>
      <c r="Y5180">
        <v>242</v>
      </c>
      <c r="Z5180">
        <v>533</v>
      </c>
      <c r="AA5180">
        <v>8</v>
      </c>
      <c r="AB5180" s="2" t="s">
        <v>20920</v>
      </c>
    </row>
    <row r="5181" spans="1:28" x14ac:dyDescent="0.3">
      <c r="A5181" t="s">
        <v>28</v>
      </c>
      <c r="B5181" t="s">
        <v>29</v>
      </c>
      <c r="C5181" t="s">
        <v>193</v>
      </c>
      <c r="D5181" t="s">
        <v>637</v>
      </c>
      <c r="E5181" t="s">
        <v>46</v>
      </c>
      <c r="F5181" t="s">
        <v>355</v>
      </c>
      <c r="G5181">
        <v>4</v>
      </c>
      <c r="H5181">
        <v>428077</v>
      </c>
      <c r="I5181" t="s">
        <v>58</v>
      </c>
      <c r="J5181" s="1">
        <v>44971</v>
      </c>
      <c r="K5181">
        <v>1300</v>
      </c>
      <c r="L5181" t="s">
        <v>17664</v>
      </c>
      <c r="M5181" t="s">
        <v>60</v>
      </c>
      <c r="N5181" t="s">
        <v>20921</v>
      </c>
      <c r="O5181" t="s">
        <v>20922</v>
      </c>
      <c r="P5181" t="s">
        <v>39</v>
      </c>
      <c r="Q5181">
        <v>17</v>
      </c>
      <c r="R5181" t="s">
        <v>88</v>
      </c>
      <c r="S5181" t="s">
        <v>79</v>
      </c>
      <c r="T5181">
        <v>63279</v>
      </c>
      <c r="U5181" s="1">
        <v>45320</v>
      </c>
      <c r="V5181" t="s">
        <v>111</v>
      </c>
      <c r="W5181">
        <v>964123</v>
      </c>
      <c r="X5181" t="s">
        <v>20923</v>
      </c>
      <c r="Y5181">
        <v>524</v>
      </c>
      <c r="Z5181">
        <v>1840</v>
      </c>
      <c r="AA5181">
        <v>1</v>
      </c>
      <c r="AB5181">
        <v>736</v>
      </c>
    </row>
    <row r="5182" spans="1:28" x14ac:dyDescent="0.3">
      <c r="A5182" t="s">
        <v>28</v>
      </c>
      <c r="B5182" t="s">
        <v>29</v>
      </c>
      <c r="C5182" t="s">
        <v>193</v>
      </c>
      <c r="D5182" t="s">
        <v>237</v>
      </c>
      <c r="E5182" t="s">
        <v>46</v>
      </c>
      <c r="F5182" t="s">
        <v>135</v>
      </c>
      <c r="G5182">
        <v>39</v>
      </c>
      <c r="H5182">
        <v>408384</v>
      </c>
      <c r="I5182" t="s">
        <v>58</v>
      </c>
      <c r="J5182" s="1">
        <v>44333</v>
      </c>
      <c r="K5182">
        <v>1000</v>
      </c>
      <c r="L5182" t="s">
        <v>20924</v>
      </c>
      <c r="M5182" t="s">
        <v>1291</v>
      </c>
      <c r="N5182" t="s">
        <v>20925</v>
      </c>
      <c r="O5182" t="s">
        <v>20926</v>
      </c>
      <c r="P5182" t="s">
        <v>71</v>
      </c>
      <c r="Q5182">
        <v>13</v>
      </c>
      <c r="R5182" t="s">
        <v>88</v>
      </c>
      <c r="S5182" t="s">
        <v>63</v>
      </c>
      <c r="T5182">
        <v>62257</v>
      </c>
      <c r="U5182" s="1">
        <v>45409</v>
      </c>
      <c r="V5182" t="s">
        <v>80</v>
      </c>
      <c r="W5182">
        <v>108976</v>
      </c>
      <c r="X5182" t="s">
        <v>20927</v>
      </c>
      <c r="Y5182">
        <v>831</v>
      </c>
      <c r="Z5182">
        <v>2576</v>
      </c>
      <c r="AA5182">
        <v>8</v>
      </c>
      <c r="AB5182">
        <v>8243.2000000000007</v>
      </c>
    </row>
    <row r="5183" spans="1:28" x14ac:dyDescent="0.3">
      <c r="A5183" t="s">
        <v>28</v>
      </c>
      <c r="B5183" t="s">
        <v>29</v>
      </c>
      <c r="C5183" t="s">
        <v>193</v>
      </c>
      <c r="D5183" t="s">
        <v>170</v>
      </c>
      <c r="E5183" t="s">
        <v>56</v>
      </c>
      <c r="F5183" t="s">
        <v>106</v>
      </c>
      <c r="G5183">
        <v>90</v>
      </c>
      <c r="H5183">
        <v>437075</v>
      </c>
      <c r="I5183" t="s">
        <v>34</v>
      </c>
      <c r="J5183" s="1">
        <v>45444</v>
      </c>
      <c r="K5183">
        <v>1400</v>
      </c>
      <c r="L5183" t="s">
        <v>20928</v>
      </c>
      <c r="M5183" t="s">
        <v>1007</v>
      </c>
      <c r="N5183" t="s">
        <v>20929</v>
      </c>
      <c r="O5183" t="s">
        <v>20930</v>
      </c>
      <c r="P5183" t="s">
        <v>39</v>
      </c>
      <c r="Q5183">
        <v>13</v>
      </c>
      <c r="R5183" t="s">
        <v>88</v>
      </c>
      <c r="S5183" t="s">
        <v>79</v>
      </c>
      <c r="T5183">
        <v>37970</v>
      </c>
      <c r="U5183" s="1">
        <v>45573</v>
      </c>
      <c r="V5183" t="s">
        <v>155</v>
      </c>
      <c r="W5183">
        <v>616154</v>
      </c>
      <c r="X5183" t="s">
        <v>20931</v>
      </c>
      <c r="Y5183">
        <v>684</v>
      </c>
      <c r="Z5183">
        <v>1330</v>
      </c>
      <c r="AA5183">
        <v>7</v>
      </c>
      <c r="AB5183">
        <v>3724</v>
      </c>
    </row>
    <row r="5184" spans="1:28" x14ac:dyDescent="0.3">
      <c r="A5184" t="s">
        <v>28</v>
      </c>
      <c r="B5184" t="s">
        <v>29</v>
      </c>
      <c r="C5184" t="s">
        <v>148</v>
      </c>
      <c r="D5184" t="s">
        <v>317</v>
      </c>
      <c r="E5184" t="s">
        <v>46</v>
      </c>
      <c r="F5184" t="s">
        <v>175</v>
      </c>
      <c r="G5184">
        <v>22</v>
      </c>
      <c r="H5184">
        <v>429127</v>
      </c>
      <c r="I5184" t="s">
        <v>34</v>
      </c>
      <c r="J5184" s="1">
        <v>45556</v>
      </c>
      <c r="K5184">
        <v>1400</v>
      </c>
      <c r="L5184" t="s">
        <v>20932</v>
      </c>
      <c r="M5184" t="s">
        <v>423</v>
      </c>
      <c r="N5184" t="s">
        <v>20933</v>
      </c>
      <c r="O5184" t="s">
        <v>20934</v>
      </c>
      <c r="P5184" t="s">
        <v>39</v>
      </c>
      <c r="Q5184">
        <v>19</v>
      </c>
      <c r="R5184" t="s">
        <v>88</v>
      </c>
      <c r="S5184" t="s">
        <v>63</v>
      </c>
      <c r="T5184">
        <v>90591</v>
      </c>
      <c r="U5184" s="1">
        <v>45445</v>
      </c>
      <c r="V5184" t="s">
        <v>52</v>
      </c>
      <c r="W5184">
        <v>677761</v>
      </c>
      <c r="X5184" t="s">
        <v>20935</v>
      </c>
      <c r="Y5184">
        <v>726</v>
      </c>
      <c r="Z5184">
        <v>630</v>
      </c>
      <c r="AA5184">
        <v>5</v>
      </c>
      <c r="AB5184">
        <v>1260</v>
      </c>
    </row>
    <row r="5185" spans="1:28" x14ac:dyDescent="0.3">
      <c r="A5185" t="s">
        <v>28</v>
      </c>
      <c r="B5185" t="s">
        <v>29</v>
      </c>
      <c r="C5185" t="s">
        <v>66</v>
      </c>
      <c r="D5185" t="s">
        <v>105</v>
      </c>
      <c r="E5185" t="s">
        <v>32</v>
      </c>
      <c r="F5185" t="s">
        <v>150</v>
      </c>
      <c r="G5185">
        <v>18</v>
      </c>
      <c r="H5185">
        <v>410573</v>
      </c>
      <c r="I5185" t="s">
        <v>58</v>
      </c>
      <c r="J5185" s="1">
        <v>45111</v>
      </c>
      <c r="K5185">
        <v>1300</v>
      </c>
      <c r="L5185" t="s">
        <v>20936</v>
      </c>
      <c r="M5185" t="s">
        <v>654</v>
      </c>
      <c r="N5185" t="s">
        <v>20937</v>
      </c>
      <c r="O5185" t="s">
        <v>20938</v>
      </c>
      <c r="P5185" t="s">
        <v>87</v>
      </c>
      <c r="Q5185">
        <v>19</v>
      </c>
      <c r="R5185" t="s">
        <v>40</v>
      </c>
      <c r="S5185" t="s">
        <v>63</v>
      </c>
      <c r="T5185">
        <v>81893</v>
      </c>
      <c r="U5185" s="1">
        <v>45444</v>
      </c>
      <c r="V5185" t="s">
        <v>52</v>
      </c>
      <c r="W5185">
        <v>652707</v>
      </c>
      <c r="X5185" t="s">
        <v>20939</v>
      </c>
      <c r="Y5185">
        <v>668</v>
      </c>
      <c r="Z5185">
        <v>2069</v>
      </c>
      <c r="AA5185">
        <v>2</v>
      </c>
      <c r="AB5185">
        <v>1655.2</v>
      </c>
    </row>
    <row r="5186" spans="1:28" x14ac:dyDescent="0.3">
      <c r="A5186" t="s">
        <v>28</v>
      </c>
      <c r="B5186" t="s">
        <v>29</v>
      </c>
      <c r="C5186" t="s">
        <v>193</v>
      </c>
      <c r="D5186" t="s">
        <v>134</v>
      </c>
      <c r="E5186" t="s">
        <v>46</v>
      </c>
      <c r="F5186" t="s">
        <v>355</v>
      </c>
      <c r="G5186">
        <v>37</v>
      </c>
      <c r="H5186">
        <v>424769</v>
      </c>
      <c r="I5186" t="s">
        <v>34</v>
      </c>
      <c r="J5186" s="1">
        <v>45040</v>
      </c>
      <c r="K5186">
        <v>800</v>
      </c>
      <c r="L5186" t="s">
        <v>20940</v>
      </c>
      <c r="M5186" t="s">
        <v>1291</v>
      </c>
      <c r="N5186" t="s">
        <v>20941</v>
      </c>
      <c r="O5186" t="s">
        <v>20942</v>
      </c>
      <c r="P5186" t="s">
        <v>87</v>
      </c>
      <c r="Q5186">
        <v>3</v>
      </c>
      <c r="R5186" t="s">
        <v>40</v>
      </c>
      <c r="S5186" t="s">
        <v>79</v>
      </c>
      <c r="T5186">
        <v>39354</v>
      </c>
      <c r="U5186" s="1">
        <v>45334</v>
      </c>
      <c r="V5186" t="s">
        <v>119</v>
      </c>
      <c r="W5186">
        <v>535722</v>
      </c>
      <c r="X5186" t="s">
        <v>20943</v>
      </c>
      <c r="Y5186">
        <v>602</v>
      </c>
      <c r="Z5186">
        <v>1668</v>
      </c>
      <c r="AA5186">
        <v>7</v>
      </c>
      <c r="AB5186" s="2" t="s">
        <v>3069</v>
      </c>
    </row>
    <row r="5187" spans="1:28" x14ac:dyDescent="0.3">
      <c r="A5187" t="s">
        <v>28</v>
      </c>
      <c r="B5187" t="s">
        <v>29</v>
      </c>
      <c r="C5187" t="s">
        <v>193</v>
      </c>
      <c r="D5187" t="s">
        <v>267</v>
      </c>
      <c r="E5187" t="s">
        <v>32</v>
      </c>
      <c r="F5187" t="s">
        <v>99</v>
      </c>
      <c r="G5187">
        <v>23</v>
      </c>
      <c r="H5187">
        <v>435341</v>
      </c>
      <c r="I5187" t="s">
        <v>58</v>
      </c>
      <c r="J5187" s="1">
        <v>45599</v>
      </c>
      <c r="K5187">
        <v>1000</v>
      </c>
      <c r="L5187" t="s">
        <v>20944</v>
      </c>
      <c r="M5187" t="s">
        <v>478</v>
      </c>
      <c r="N5187" t="s">
        <v>20945</v>
      </c>
      <c r="O5187" t="s">
        <v>20946</v>
      </c>
      <c r="P5187" t="s">
        <v>39</v>
      </c>
      <c r="Q5187">
        <v>17</v>
      </c>
      <c r="R5187" t="s">
        <v>88</v>
      </c>
      <c r="S5187" t="s">
        <v>118</v>
      </c>
      <c r="T5187">
        <v>39514</v>
      </c>
      <c r="U5187" s="1">
        <v>45625</v>
      </c>
      <c r="V5187" t="s">
        <v>42</v>
      </c>
      <c r="W5187">
        <v>988138</v>
      </c>
      <c r="X5187" t="s">
        <v>20947</v>
      </c>
      <c r="Y5187">
        <v>605</v>
      </c>
      <c r="Z5187">
        <v>1769</v>
      </c>
      <c r="AA5187">
        <v>6</v>
      </c>
      <c r="AB5187">
        <v>4245.6000000000004</v>
      </c>
    </row>
    <row r="5188" spans="1:28" x14ac:dyDescent="0.3">
      <c r="A5188" t="s">
        <v>28</v>
      </c>
      <c r="B5188" t="s">
        <v>29</v>
      </c>
      <c r="C5188" t="s">
        <v>91</v>
      </c>
      <c r="D5188" t="s">
        <v>105</v>
      </c>
      <c r="E5188" t="s">
        <v>46</v>
      </c>
      <c r="F5188" t="s">
        <v>150</v>
      </c>
      <c r="G5188">
        <v>83</v>
      </c>
      <c r="H5188">
        <v>438273</v>
      </c>
      <c r="I5188" t="s">
        <v>58</v>
      </c>
      <c r="J5188" s="1">
        <v>44577</v>
      </c>
      <c r="K5188">
        <v>1100</v>
      </c>
      <c r="L5188" t="s">
        <v>17390</v>
      </c>
      <c r="M5188" t="s">
        <v>895</v>
      </c>
      <c r="N5188" t="s">
        <v>20948</v>
      </c>
      <c r="O5188">
        <f>1-568-949-9131</f>
        <v>-10647</v>
      </c>
      <c r="P5188" t="s">
        <v>51</v>
      </c>
      <c r="Q5188">
        <v>7</v>
      </c>
      <c r="R5188" t="s">
        <v>88</v>
      </c>
      <c r="S5188" t="s">
        <v>41</v>
      </c>
      <c r="T5188">
        <v>36854</v>
      </c>
      <c r="U5188" s="1">
        <v>45370</v>
      </c>
      <c r="V5188" t="s">
        <v>72</v>
      </c>
      <c r="W5188">
        <v>160096</v>
      </c>
      <c r="X5188" t="s">
        <v>9388</v>
      </c>
      <c r="Y5188">
        <v>461</v>
      </c>
      <c r="Z5188">
        <v>2261</v>
      </c>
      <c r="AA5188">
        <v>2</v>
      </c>
      <c r="AB5188" s="2" t="s">
        <v>10316</v>
      </c>
    </row>
    <row r="5189" spans="1:28" x14ac:dyDescent="0.3">
      <c r="A5189" t="s">
        <v>28</v>
      </c>
      <c r="B5189" t="s">
        <v>29</v>
      </c>
      <c r="C5189" t="s">
        <v>66</v>
      </c>
      <c r="D5189" t="s">
        <v>227</v>
      </c>
      <c r="E5189" t="s">
        <v>56</v>
      </c>
      <c r="F5189" t="s">
        <v>150</v>
      </c>
      <c r="G5189">
        <v>75</v>
      </c>
      <c r="H5189">
        <v>413851</v>
      </c>
      <c r="I5189" t="s">
        <v>58</v>
      </c>
      <c r="J5189" s="1">
        <v>44131</v>
      </c>
      <c r="K5189">
        <v>1000</v>
      </c>
      <c r="L5189" t="s">
        <v>20949</v>
      </c>
      <c r="M5189" t="s">
        <v>417</v>
      </c>
      <c r="N5189" t="s">
        <v>20950</v>
      </c>
      <c r="O5189" t="s">
        <v>20951</v>
      </c>
      <c r="P5189" t="s">
        <v>87</v>
      </c>
      <c r="Q5189">
        <v>14</v>
      </c>
      <c r="R5189" t="s">
        <v>88</v>
      </c>
      <c r="S5189" t="s">
        <v>41</v>
      </c>
      <c r="T5189">
        <v>10320</v>
      </c>
      <c r="U5189" s="1">
        <v>45567</v>
      </c>
      <c r="V5189" t="s">
        <v>155</v>
      </c>
      <c r="W5189">
        <v>425857</v>
      </c>
      <c r="X5189" t="s">
        <v>20952</v>
      </c>
      <c r="Y5189">
        <v>458</v>
      </c>
      <c r="Z5189">
        <v>2991</v>
      </c>
      <c r="AA5189">
        <v>3</v>
      </c>
      <c r="AB5189" s="2" t="s">
        <v>20953</v>
      </c>
    </row>
    <row r="5190" spans="1:28" x14ac:dyDescent="0.3">
      <c r="A5190" t="s">
        <v>28</v>
      </c>
      <c r="B5190" t="s">
        <v>29</v>
      </c>
      <c r="C5190" t="s">
        <v>193</v>
      </c>
      <c r="D5190" t="s">
        <v>92</v>
      </c>
      <c r="E5190" t="s">
        <v>46</v>
      </c>
      <c r="F5190" t="s">
        <v>175</v>
      </c>
      <c r="G5190">
        <v>87</v>
      </c>
      <c r="H5190">
        <v>412260</v>
      </c>
      <c r="I5190" t="s">
        <v>58</v>
      </c>
      <c r="J5190" s="1">
        <v>43937</v>
      </c>
      <c r="K5190">
        <v>1300</v>
      </c>
      <c r="L5190" t="s">
        <v>20954</v>
      </c>
      <c r="M5190" t="s">
        <v>953</v>
      </c>
      <c r="N5190" t="s">
        <v>20955</v>
      </c>
      <c r="O5190" t="s">
        <v>20956</v>
      </c>
      <c r="P5190" t="s">
        <v>39</v>
      </c>
      <c r="Q5190">
        <v>14</v>
      </c>
      <c r="R5190" t="s">
        <v>88</v>
      </c>
      <c r="S5190" t="s">
        <v>41</v>
      </c>
      <c r="T5190">
        <v>67425</v>
      </c>
      <c r="U5190" s="1">
        <v>45486</v>
      </c>
      <c r="V5190" t="s">
        <v>126</v>
      </c>
      <c r="W5190">
        <v>766549</v>
      </c>
      <c r="X5190" t="s">
        <v>20957</v>
      </c>
      <c r="Y5190">
        <v>757</v>
      </c>
      <c r="Z5190">
        <v>1567</v>
      </c>
      <c r="AA5190">
        <v>1</v>
      </c>
      <c r="AB5190" s="2" t="s">
        <v>20958</v>
      </c>
    </row>
    <row r="5191" spans="1:28" x14ac:dyDescent="0.3">
      <c r="A5191" t="s">
        <v>28</v>
      </c>
      <c r="B5191" t="s">
        <v>29</v>
      </c>
      <c r="C5191" t="s">
        <v>54</v>
      </c>
      <c r="D5191" t="s">
        <v>227</v>
      </c>
      <c r="E5191" t="s">
        <v>32</v>
      </c>
      <c r="F5191" t="s">
        <v>99</v>
      </c>
      <c r="G5191">
        <v>69</v>
      </c>
      <c r="H5191">
        <v>430133</v>
      </c>
      <c r="I5191" t="s">
        <v>58</v>
      </c>
      <c r="J5191" s="1">
        <v>45274</v>
      </c>
      <c r="K5191">
        <v>950</v>
      </c>
      <c r="L5191" t="s">
        <v>20959</v>
      </c>
      <c r="M5191" t="s">
        <v>76</v>
      </c>
      <c r="N5191" t="s">
        <v>20960</v>
      </c>
      <c r="O5191" t="s">
        <v>20961</v>
      </c>
      <c r="P5191" t="s">
        <v>87</v>
      </c>
      <c r="Q5191">
        <v>10</v>
      </c>
      <c r="R5191" t="s">
        <v>88</v>
      </c>
      <c r="S5191" t="s">
        <v>118</v>
      </c>
      <c r="T5191">
        <v>75486</v>
      </c>
      <c r="U5191" s="1">
        <v>45295</v>
      </c>
      <c r="V5191" t="s">
        <v>111</v>
      </c>
      <c r="W5191">
        <v>365009</v>
      </c>
      <c r="X5191" t="s">
        <v>20962</v>
      </c>
      <c r="Y5191">
        <v>344</v>
      </c>
      <c r="Z5191">
        <v>2500</v>
      </c>
      <c r="AA5191">
        <v>6</v>
      </c>
      <c r="AB5191">
        <v>6000</v>
      </c>
    </row>
    <row r="5192" spans="1:28" x14ac:dyDescent="0.3">
      <c r="A5192" t="s">
        <v>28</v>
      </c>
      <c r="B5192" t="s">
        <v>29</v>
      </c>
      <c r="C5192" t="s">
        <v>91</v>
      </c>
      <c r="D5192" t="s">
        <v>261</v>
      </c>
      <c r="E5192" t="s">
        <v>56</v>
      </c>
      <c r="F5192" t="s">
        <v>113</v>
      </c>
      <c r="G5192">
        <v>61</v>
      </c>
      <c r="H5192">
        <v>421059</v>
      </c>
      <c r="I5192" t="s">
        <v>34</v>
      </c>
      <c r="J5192" s="1">
        <v>44313</v>
      </c>
      <c r="K5192">
        <v>1400</v>
      </c>
      <c r="L5192" t="s">
        <v>13234</v>
      </c>
      <c r="M5192" t="s">
        <v>1244</v>
      </c>
      <c r="N5192" t="s">
        <v>20963</v>
      </c>
      <c r="O5192" t="s">
        <v>20964</v>
      </c>
      <c r="P5192" t="s">
        <v>71</v>
      </c>
      <c r="Q5192">
        <v>17</v>
      </c>
      <c r="R5192" t="s">
        <v>88</v>
      </c>
      <c r="S5192" t="s">
        <v>41</v>
      </c>
      <c r="T5192">
        <v>18162</v>
      </c>
      <c r="U5192" s="1">
        <v>45568</v>
      </c>
      <c r="V5192" t="s">
        <v>155</v>
      </c>
      <c r="W5192">
        <v>547898</v>
      </c>
      <c r="X5192" t="s">
        <v>20965</v>
      </c>
      <c r="Y5192">
        <v>620</v>
      </c>
      <c r="Z5192">
        <v>2461</v>
      </c>
      <c r="AA5192">
        <v>2</v>
      </c>
      <c r="AB5192" s="2" t="s">
        <v>20966</v>
      </c>
    </row>
    <row r="5193" spans="1:28" x14ac:dyDescent="0.3">
      <c r="A5193" t="s">
        <v>28</v>
      </c>
      <c r="B5193" t="s">
        <v>29</v>
      </c>
      <c r="C5193" t="s">
        <v>193</v>
      </c>
      <c r="D5193" t="s">
        <v>380</v>
      </c>
      <c r="E5193" t="s">
        <v>32</v>
      </c>
      <c r="F5193" t="s">
        <v>355</v>
      </c>
      <c r="G5193">
        <v>5</v>
      </c>
      <c r="H5193">
        <v>416639</v>
      </c>
      <c r="I5193" t="s">
        <v>58</v>
      </c>
      <c r="J5193" s="1">
        <v>43985</v>
      </c>
      <c r="K5193">
        <v>1000</v>
      </c>
      <c r="L5193" t="s">
        <v>20967</v>
      </c>
      <c r="M5193" t="s">
        <v>1198</v>
      </c>
      <c r="N5193" t="s">
        <v>20968</v>
      </c>
      <c r="O5193" t="s">
        <v>20969</v>
      </c>
      <c r="P5193" t="s">
        <v>71</v>
      </c>
      <c r="Q5193">
        <v>4</v>
      </c>
      <c r="R5193" t="s">
        <v>40</v>
      </c>
      <c r="S5193" t="s">
        <v>63</v>
      </c>
      <c r="T5193">
        <v>93070</v>
      </c>
      <c r="U5193" s="1">
        <v>45383</v>
      </c>
      <c r="V5193" t="s">
        <v>80</v>
      </c>
      <c r="W5193">
        <v>431945</v>
      </c>
      <c r="X5193" t="s">
        <v>20970</v>
      </c>
      <c r="Y5193">
        <v>785</v>
      </c>
      <c r="Z5193">
        <v>970</v>
      </c>
      <c r="AA5193">
        <v>7</v>
      </c>
      <c r="AB5193">
        <v>2716</v>
      </c>
    </row>
    <row r="5194" spans="1:28" x14ac:dyDescent="0.3">
      <c r="A5194" t="s">
        <v>28</v>
      </c>
      <c r="B5194" t="s">
        <v>29</v>
      </c>
      <c r="C5194" t="s">
        <v>157</v>
      </c>
      <c r="D5194" t="s">
        <v>55</v>
      </c>
      <c r="E5194" t="s">
        <v>56</v>
      </c>
      <c r="F5194" t="s">
        <v>113</v>
      </c>
      <c r="G5194">
        <v>90</v>
      </c>
      <c r="H5194">
        <v>408309</v>
      </c>
      <c r="I5194" t="s">
        <v>34</v>
      </c>
      <c r="J5194" s="1">
        <v>44677</v>
      </c>
      <c r="K5194">
        <v>950</v>
      </c>
      <c r="L5194" t="s">
        <v>20971</v>
      </c>
      <c r="M5194" t="s">
        <v>2124</v>
      </c>
      <c r="N5194" t="s">
        <v>20972</v>
      </c>
      <c r="O5194" t="s">
        <v>20973</v>
      </c>
      <c r="P5194" t="s">
        <v>87</v>
      </c>
      <c r="Q5194">
        <v>8</v>
      </c>
      <c r="R5194" t="s">
        <v>88</v>
      </c>
      <c r="S5194" t="s">
        <v>118</v>
      </c>
      <c r="T5194">
        <v>82731</v>
      </c>
      <c r="U5194" s="1">
        <v>45524</v>
      </c>
      <c r="V5194" t="s">
        <v>64</v>
      </c>
      <c r="W5194">
        <v>488683</v>
      </c>
      <c r="X5194" t="s">
        <v>20974</v>
      </c>
      <c r="Y5194">
        <v>325</v>
      </c>
      <c r="Z5194">
        <v>880</v>
      </c>
      <c r="AA5194">
        <v>7</v>
      </c>
      <c r="AB5194">
        <v>2464</v>
      </c>
    </row>
    <row r="5195" spans="1:28" x14ac:dyDescent="0.3">
      <c r="A5195" t="s">
        <v>28</v>
      </c>
      <c r="B5195" t="s">
        <v>29</v>
      </c>
      <c r="C5195" t="s">
        <v>44</v>
      </c>
      <c r="D5195" t="s">
        <v>170</v>
      </c>
      <c r="E5195" t="s">
        <v>46</v>
      </c>
      <c r="F5195" t="s">
        <v>99</v>
      </c>
      <c r="G5195">
        <v>43</v>
      </c>
      <c r="H5195">
        <v>438512</v>
      </c>
      <c r="I5195" t="s">
        <v>58</v>
      </c>
      <c r="J5195" s="1">
        <v>45302</v>
      </c>
      <c r="K5195">
        <v>1300</v>
      </c>
      <c r="L5195" t="s">
        <v>20975</v>
      </c>
      <c r="M5195" t="s">
        <v>2054</v>
      </c>
      <c r="N5195" t="s">
        <v>20976</v>
      </c>
      <c r="O5195" t="s">
        <v>20977</v>
      </c>
      <c r="P5195" t="s">
        <v>71</v>
      </c>
      <c r="Q5195">
        <v>5</v>
      </c>
      <c r="R5195" t="s">
        <v>40</v>
      </c>
      <c r="S5195" t="s">
        <v>41</v>
      </c>
      <c r="T5195">
        <v>50733</v>
      </c>
      <c r="U5195" s="1">
        <v>45308</v>
      </c>
      <c r="V5195" t="s">
        <v>111</v>
      </c>
      <c r="W5195">
        <v>653510</v>
      </c>
      <c r="X5195" t="s">
        <v>20978</v>
      </c>
      <c r="Y5195">
        <v>506</v>
      </c>
      <c r="Z5195">
        <v>1263</v>
      </c>
      <c r="AA5195">
        <v>6</v>
      </c>
      <c r="AB5195" s="2" t="s">
        <v>13405</v>
      </c>
    </row>
    <row r="5196" spans="1:28" x14ac:dyDescent="0.3">
      <c r="A5196" t="s">
        <v>28</v>
      </c>
      <c r="B5196" t="s">
        <v>29</v>
      </c>
      <c r="C5196" t="s">
        <v>193</v>
      </c>
      <c r="D5196" t="s">
        <v>149</v>
      </c>
      <c r="E5196" t="s">
        <v>56</v>
      </c>
      <c r="F5196" t="s">
        <v>57</v>
      </c>
      <c r="G5196">
        <v>95</v>
      </c>
      <c r="H5196">
        <v>401315</v>
      </c>
      <c r="I5196" t="s">
        <v>58</v>
      </c>
      <c r="J5196" s="1">
        <v>44428</v>
      </c>
      <c r="K5196">
        <v>950</v>
      </c>
      <c r="L5196" t="s">
        <v>20979</v>
      </c>
      <c r="M5196" t="s">
        <v>542</v>
      </c>
      <c r="N5196" t="s">
        <v>20980</v>
      </c>
      <c r="O5196" t="s">
        <v>20981</v>
      </c>
      <c r="P5196" t="s">
        <v>51</v>
      </c>
      <c r="Q5196">
        <v>7</v>
      </c>
      <c r="R5196" t="s">
        <v>40</v>
      </c>
      <c r="S5196" t="s">
        <v>118</v>
      </c>
      <c r="T5196">
        <v>27067</v>
      </c>
      <c r="U5196" s="1">
        <v>45457</v>
      </c>
      <c r="V5196" t="s">
        <v>52</v>
      </c>
      <c r="W5196">
        <v>479229</v>
      </c>
      <c r="X5196" t="s">
        <v>20982</v>
      </c>
      <c r="Y5196">
        <v>262</v>
      </c>
      <c r="Z5196">
        <v>2752</v>
      </c>
      <c r="AA5196">
        <v>8</v>
      </c>
      <c r="AB5196">
        <v>8806.4</v>
      </c>
    </row>
    <row r="5197" spans="1:28" x14ac:dyDescent="0.3">
      <c r="A5197" t="s">
        <v>28</v>
      </c>
      <c r="B5197" t="s">
        <v>29</v>
      </c>
      <c r="C5197" t="s">
        <v>44</v>
      </c>
      <c r="D5197" t="s">
        <v>134</v>
      </c>
      <c r="E5197" t="s">
        <v>46</v>
      </c>
      <c r="F5197" t="s">
        <v>99</v>
      </c>
      <c r="G5197">
        <v>24</v>
      </c>
      <c r="H5197">
        <v>425028</v>
      </c>
      <c r="I5197" t="s">
        <v>58</v>
      </c>
      <c r="J5197" s="1">
        <v>45512</v>
      </c>
      <c r="K5197">
        <v>950</v>
      </c>
      <c r="L5197" t="s">
        <v>20983</v>
      </c>
      <c r="M5197" t="s">
        <v>351</v>
      </c>
      <c r="N5197" t="s">
        <v>20984</v>
      </c>
      <c r="O5197" t="s">
        <v>20985</v>
      </c>
      <c r="P5197" t="s">
        <v>51</v>
      </c>
      <c r="Q5197">
        <v>4</v>
      </c>
      <c r="R5197" t="s">
        <v>88</v>
      </c>
      <c r="S5197" t="s">
        <v>79</v>
      </c>
      <c r="T5197">
        <v>60894</v>
      </c>
      <c r="U5197" s="1">
        <v>45396</v>
      </c>
      <c r="V5197" t="s">
        <v>80</v>
      </c>
      <c r="W5197">
        <v>626339</v>
      </c>
      <c r="X5197" t="s">
        <v>20986</v>
      </c>
      <c r="Y5197">
        <v>258</v>
      </c>
      <c r="Z5197">
        <v>1387</v>
      </c>
      <c r="AA5197">
        <v>6</v>
      </c>
      <c r="AB5197">
        <v>3328.8</v>
      </c>
    </row>
    <row r="5198" spans="1:28" x14ac:dyDescent="0.3">
      <c r="A5198" t="s">
        <v>28</v>
      </c>
      <c r="B5198" t="s">
        <v>29</v>
      </c>
      <c r="C5198" t="s">
        <v>30</v>
      </c>
      <c r="D5198" t="s">
        <v>546</v>
      </c>
      <c r="E5198" t="s">
        <v>46</v>
      </c>
      <c r="F5198" t="s">
        <v>106</v>
      </c>
      <c r="G5198">
        <v>50</v>
      </c>
      <c r="H5198">
        <v>436287</v>
      </c>
      <c r="I5198" t="s">
        <v>34</v>
      </c>
      <c r="J5198" s="1">
        <v>44761</v>
      </c>
      <c r="K5198">
        <v>800</v>
      </c>
      <c r="L5198" t="s">
        <v>20987</v>
      </c>
      <c r="M5198" t="s">
        <v>239</v>
      </c>
      <c r="N5198" t="s">
        <v>20988</v>
      </c>
      <c r="O5198">
        <f>1-784-120-6142</f>
        <v>-7045</v>
      </c>
      <c r="P5198" t="s">
        <v>39</v>
      </c>
      <c r="Q5198">
        <v>7</v>
      </c>
      <c r="R5198" t="s">
        <v>40</v>
      </c>
      <c r="S5198" t="s">
        <v>63</v>
      </c>
      <c r="T5198">
        <v>78730</v>
      </c>
      <c r="U5198" s="1">
        <v>45421</v>
      </c>
      <c r="V5198" t="s">
        <v>140</v>
      </c>
      <c r="W5198">
        <v>758246</v>
      </c>
      <c r="X5198" t="s">
        <v>20989</v>
      </c>
      <c r="Y5198">
        <v>900</v>
      </c>
      <c r="Z5198">
        <v>889</v>
      </c>
      <c r="AA5198">
        <v>1</v>
      </c>
      <c r="AB5198">
        <v>355.6</v>
      </c>
    </row>
    <row r="5199" spans="1:28" x14ac:dyDescent="0.3">
      <c r="A5199" t="s">
        <v>28</v>
      </c>
      <c r="B5199" t="s">
        <v>29</v>
      </c>
      <c r="C5199" t="s">
        <v>30</v>
      </c>
      <c r="D5199" t="s">
        <v>248</v>
      </c>
      <c r="E5199" t="s">
        <v>46</v>
      </c>
      <c r="F5199" t="s">
        <v>113</v>
      </c>
      <c r="G5199">
        <v>61</v>
      </c>
      <c r="H5199">
        <v>438670</v>
      </c>
      <c r="I5199" t="s">
        <v>58</v>
      </c>
      <c r="J5199" s="1">
        <v>45359</v>
      </c>
      <c r="K5199">
        <v>1400</v>
      </c>
      <c r="L5199" t="s">
        <v>20990</v>
      </c>
      <c r="M5199" t="s">
        <v>1147</v>
      </c>
      <c r="N5199" t="s">
        <v>20991</v>
      </c>
      <c r="O5199" t="s">
        <v>20992</v>
      </c>
      <c r="P5199" t="s">
        <v>51</v>
      </c>
      <c r="Q5199">
        <v>18</v>
      </c>
      <c r="R5199" t="s">
        <v>40</v>
      </c>
      <c r="S5199" t="s">
        <v>41</v>
      </c>
      <c r="T5199">
        <v>48908</v>
      </c>
      <c r="U5199" s="1">
        <v>45431</v>
      </c>
      <c r="V5199" t="s">
        <v>140</v>
      </c>
      <c r="W5199">
        <v>296141</v>
      </c>
      <c r="X5199" t="s">
        <v>20993</v>
      </c>
      <c r="Y5199">
        <v>633</v>
      </c>
      <c r="Z5199">
        <v>755</v>
      </c>
      <c r="AA5199">
        <v>1</v>
      </c>
      <c r="AB5199">
        <v>302</v>
      </c>
    </row>
    <row r="5200" spans="1:28" x14ac:dyDescent="0.3">
      <c r="A5200" t="s">
        <v>28</v>
      </c>
      <c r="B5200" t="s">
        <v>29</v>
      </c>
      <c r="C5200" t="s">
        <v>54</v>
      </c>
      <c r="D5200" t="s">
        <v>134</v>
      </c>
      <c r="E5200" t="s">
        <v>46</v>
      </c>
      <c r="F5200" t="s">
        <v>113</v>
      </c>
      <c r="G5200">
        <v>57</v>
      </c>
      <c r="H5200">
        <v>429669</v>
      </c>
      <c r="I5200" t="s">
        <v>34</v>
      </c>
      <c r="J5200" s="1">
        <v>45464</v>
      </c>
      <c r="K5200">
        <v>800</v>
      </c>
      <c r="L5200" t="s">
        <v>20994</v>
      </c>
      <c r="M5200" t="s">
        <v>165</v>
      </c>
      <c r="N5200" t="s">
        <v>20995</v>
      </c>
      <c r="O5200" t="s">
        <v>20996</v>
      </c>
      <c r="P5200" t="s">
        <v>39</v>
      </c>
      <c r="Q5200">
        <v>19</v>
      </c>
      <c r="R5200" t="s">
        <v>88</v>
      </c>
      <c r="S5200" t="s">
        <v>118</v>
      </c>
      <c r="T5200">
        <v>97756</v>
      </c>
      <c r="U5200" s="1">
        <v>45576</v>
      </c>
      <c r="V5200" t="s">
        <v>155</v>
      </c>
      <c r="W5200">
        <v>300186</v>
      </c>
      <c r="X5200" t="s">
        <v>20997</v>
      </c>
      <c r="Y5200">
        <v>983</v>
      </c>
      <c r="Z5200">
        <v>2892</v>
      </c>
      <c r="AA5200">
        <v>1</v>
      </c>
      <c r="AB5200">
        <v>1156.8</v>
      </c>
    </row>
    <row r="5201" spans="1:28" x14ac:dyDescent="0.3">
      <c r="A5201" t="s">
        <v>28</v>
      </c>
      <c r="B5201" t="s">
        <v>29</v>
      </c>
      <c r="C5201" t="s">
        <v>44</v>
      </c>
      <c r="D5201" t="s">
        <v>163</v>
      </c>
      <c r="E5201" t="s">
        <v>56</v>
      </c>
      <c r="F5201" t="s">
        <v>57</v>
      </c>
      <c r="G5201">
        <v>35</v>
      </c>
      <c r="H5201">
        <v>419090</v>
      </c>
      <c r="I5201" t="s">
        <v>58</v>
      </c>
      <c r="J5201" s="1">
        <v>44080</v>
      </c>
      <c r="K5201">
        <v>1000</v>
      </c>
      <c r="L5201" t="s">
        <v>20998</v>
      </c>
      <c r="M5201" t="s">
        <v>200</v>
      </c>
      <c r="N5201" t="s">
        <v>20999</v>
      </c>
      <c r="O5201" t="s">
        <v>21000</v>
      </c>
      <c r="P5201" t="s">
        <v>87</v>
      </c>
      <c r="Q5201">
        <v>13</v>
      </c>
      <c r="R5201" t="s">
        <v>88</v>
      </c>
      <c r="S5201" t="s">
        <v>41</v>
      </c>
      <c r="T5201">
        <v>88190</v>
      </c>
      <c r="U5201" s="1">
        <v>45464</v>
      </c>
      <c r="V5201" t="s">
        <v>52</v>
      </c>
      <c r="W5201">
        <v>698381</v>
      </c>
      <c r="X5201" t="s">
        <v>21001</v>
      </c>
      <c r="Y5201">
        <v>447</v>
      </c>
      <c r="Z5201">
        <v>2389</v>
      </c>
      <c r="AA5201">
        <v>5</v>
      </c>
      <c r="AB5201">
        <v>4778</v>
      </c>
    </row>
    <row r="5202" spans="1:28" x14ac:dyDescent="0.3">
      <c r="A5202" t="s">
        <v>28</v>
      </c>
      <c r="B5202" t="s">
        <v>29</v>
      </c>
      <c r="C5202" t="s">
        <v>193</v>
      </c>
      <c r="D5202" t="s">
        <v>182</v>
      </c>
      <c r="E5202" t="s">
        <v>56</v>
      </c>
      <c r="F5202" t="s">
        <v>33</v>
      </c>
      <c r="G5202">
        <v>96</v>
      </c>
      <c r="H5202">
        <v>405933</v>
      </c>
      <c r="I5202" t="s">
        <v>58</v>
      </c>
      <c r="J5202" s="1">
        <v>44062</v>
      </c>
      <c r="K5202">
        <v>1100</v>
      </c>
      <c r="L5202" t="s">
        <v>21002</v>
      </c>
      <c r="M5202" t="s">
        <v>1488</v>
      </c>
      <c r="N5202" t="s">
        <v>21003</v>
      </c>
      <c r="O5202" t="s">
        <v>21004</v>
      </c>
      <c r="P5202" t="s">
        <v>87</v>
      </c>
      <c r="Q5202">
        <v>10</v>
      </c>
      <c r="R5202" t="s">
        <v>40</v>
      </c>
      <c r="S5202" t="s">
        <v>79</v>
      </c>
      <c r="T5202">
        <v>81083</v>
      </c>
      <c r="U5202" s="1">
        <v>45523</v>
      </c>
      <c r="V5202" t="s">
        <v>64</v>
      </c>
      <c r="W5202">
        <v>537114</v>
      </c>
      <c r="X5202" t="s">
        <v>21005</v>
      </c>
      <c r="Y5202">
        <v>230</v>
      </c>
      <c r="Z5202">
        <v>2839</v>
      </c>
      <c r="AA5202">
        <v>1</v>
      </c>
      <c r="AB5202" s="2" t="s">
        <v>133</v>
      </c>
    </row>
    <row r="5203" spans="1:28" x14ac:dyDescent="0.3">
      <c r="A5203" t="s">
        <v>28</v>
      </c>
      <c r="B5203" t="s">
        <v>29</v>
      </c>
      <c r="C5203" t="s">
        <v>44</v>
      </c>
      <c r="D5203" t="s">
        <v>467</v>
      </c>
      <c r="E5203" t="s">
        <v>56</v>
      </c>
      <c r="F5203" t="s">
        <v>135</v>
      </c>
      <c r="G5203">
        <v>30</v>
      </c>
      <c r="H5203">
        <v>435382</v>
      </c>
      <c r="I5203" t="s">
        <v>34</v>
      </c>
      <c r="J5203" s="1">
        <v>44125</v>
      </c>
      <c r="K5203">
        <v>1200</v>
      </c>
      <c r="L5203" t="s">
        <v>21006</v>
      </c>
      <c r="M5203" t="s">
        <v>605</v>
      </c>
      <c r="N5203" t="s">
        <v>21007</v>
      </c>
      <c r="O5203" t="s">
        <v>21008</v>
      </c>
      <c r="P5203" t="s">
        <v>39</v>
      </c>
      <c r="Q5203">
        <v>10</v>
      </c>
      <c r="R5203" t="s">
        <v>88</v>
      </c>
      <c r="S5203" t="s">
        <v>118</v>
      </c>
      <c r="T5203">
        <v>75670</v>
      </c>
      <c r="U5203" s="1">
        <v>45393</v>
      </c>
      <c r="V5203" t="s">
        <v>80</v>
      </c>
      <c r="W5203">
        <v>736417</v>
      </c>
      <c r="X5203" t="s">
        <v>21009</v>
      </c>
      <c r="Y5203">
        <v>426</v>
      </c>
      <c r="Z5203">
        <v>1862</v>
      </c>
      <c r="AA5203">
        <v>7</v>
      </c>
      <c r="AB5203">
        <v>5213.6000000000004</v>
      </c>
    </row>
    <row r="5204" spans="1:28" x14ac:dyDescent="0.3">
      <c r="A5204" t="s">
        <v>28</v>
      </c>
      <c r="B5204" t="s">
        <v>29</v>
      </c>
      <c r="C5204" t="s">
        <v>148</v>
      </c>
      <c r="D5204" t="s">
        <v>317</v>
      </c>
      <c r="E5204" t="s">
        <v>32</v>
      </c>
      <c r="F5204" t="s">
        <v>135</v>
      </c>
      <c r="G5204">
        <v>21</v>
      </c>
      <c r="H5204">
        <v>424766</v>
      </c>
      <c r="I5204" t="s">
        <v>34</v>
      </c>
      <c r="J5204" s="1">
        <v>44029</v>
      </c>
      <c r="K5204">
        <v>1200</v>
      </c>
      <c r="L5204" t="s">
        <v>21010</v>
      </c>
      <c r="M5204" t="s">
        <v>144</v>
      </c>
      <c r="N5204" t="s">
        <v>21011</v>
      </c>
      <c r="O5204" t="s">
        <v>21012</v>
      </c>
      <c r="P5204" t="s">
        <v>71</v>
      </c>
      <c r="Q5204">
        <v>8</v>
      </c>
      <c r="R5204" t="s">
        <v>88</v>
      </c>
      <c r="S5204" t="s">
        <v>41</v>
      </c>
      <c r="T5204">
        <v>56676</v>
      </c>
      <c r="U5204" s="1">
        <v>45487</v>
      </c>
      <c r="V5204" t="s">
        <v>126</v>
      </c>
      <c r="W5204">
        <v>580727</v>
      </c>
      <c r="X5204" t="s">
        <v>21013</v>
      </c>
      <c r="Y5204">
        <v>275</v>
      </c>
      <c r="Z5204">
        <v>1698</v>
      </c>
      <c r="AA5204">
        <v>8</v>
      </c>
      <c r="AB5204">
        <v>5433.6</v>
      </c>
    </row>
    <row r="5205" spans="1:28" x14ac:dyDescent="0.3">
      <c r="A5205" t="s">
        <v>28</v>
      </c>
      <c r="B5205" t="s">
        <v>29</v>
      </c>
      <c r="C5205" t="s">
        <v>91</v>
      </c>
      <c r="D5205" t="s">
        <v>74</v>
      </c>
      <c r="E5205" t="s">
        <v>32</v>
      </c>
      <c r="F5205" t="s">
        <v>175</v>
      </c>
      <c r="G5205">
        <v>66</v>
      </c>
      <c r="H5205">
        <v>426106</v>
      </c>
      <c r="I5205" t="s">
        <v>34</v>
      </c>
      <c r="J5205" s="1">
        <v>45217</v>
      </c>
      <c r="K5205">
        <v>1400</v>
      </c>
      <c r="L5205" t="s">
        <v>21014</v>
      </c>
      <c r="M5205" t="s">
        <v>108</v>
      </c>
      <c r="N5205" t="s">
        <v>21015</v>
      </c>
      <c r="O5205" t="s">
        <v>21016</v>
      </c>
      <c r="P5205" t="s">
        <v>51</v>
      </c>
      <c r="Q5205">
        <v>19</v>
      </c>
      <c r="R5205" t="s">
        <v>88</v>
      </c>
      <c r="S5205" t="s">
        <v>63</v>
      </c>
      <c r="T5205">
        <v>37697</v>
      </c>
      <c r="U5205" s="1">
        <v>45325</v>
      </c>
      <c r="V5205" t="s">
        <v>119</v>
      </c>
      <c r="W5205">
        <v>744828</v>
      </c>
      <c r="X5205" t="s">
        <v>21017</v>
      </c>
      <c r="Y5205">
        <v>887</v>
      </c>
      <c r="Z5205">
        <v>1561</v>
      </c>
      <c r="AA5205">
        <v>7</v>
      </c>
      <c r="AB5205">
        <v>4370.8</v>
      </c>
    </row>
    <row r="5206" spans="1:28" x14ac:dyDescent="0.3">
      <c r="A5206" t="s">
        <v>28</v>
      </c>
      <c r="B5206" t="s">
        <v>29</v>
      </c>
      <c r="C5206" t="s">
        <v>66</v>
      </c>
      <c r="D5206" t="s">
        <v>317</v>
      </c>
      <c r="E5206" t="s">
        <v>32</v>
      </c>
      <c r="F5206" t="s">
        <v>83</v>
      </c>
      <c r="G5206">
        <v>38</v>
      </c>
      <c r="H5206">
        <v>427288</v>
      </c>
      <c r="I5206" t="s">
        <v>58</v>
      </c>
      <c r="J5206" s="1">
        <v>44671</v>
      </c>
      <c r="K5206">
        <v>800</v>
      </c>
      <c r="L5206" t="s">
        <v>21018</v>
      </c>
      <c r="M5206" t="s">
        <v>85</v>
      </c>
      <c r="N5206" t="s">
        <v>21019</v>
      </c>
      <c r="O5206" t="s">
        <v>21020</v>
      </c>
      <c r="P5206" t="s">
        <v>39</v>
      </c>
      <c r="Q5206">
        <v>11</v>
      </c>
      <c r="R5206" t="s">
        <v>40</v>
      </c>
      <c r="S5206" t="s">
        <v>79</v>
      </c>
      <c r="T5206">
        <v>45171</v>
      </c>
      <c r="U5206" s="1">
        <v>45339</v>
      </c>
      <c r="V5206" t="s">
        <v>119</v>
      </c>
      <c r="W5206">
        <v>645784</v>
      </c>
      <c r="X5206" t="s">
        <v>21021</v>
      </c>
      <c r="Y5206">
        <v>557</v>
      </c>
      <c r="Z5206">
        <v>514</v>
      </c>
      <c r="AA5206">
        <v>1</v>
      </c>
      <c r="AB5206" s="2" t="s">
        <v>21022</v>
      </c>
    </row>
    <row r="5207" spans="1:28" x14ac:dyDescent="0.3">
      <c r="A5207" t="s">
        <v>28</v>
      </c>
      <c r="B5207" t="s">
        <v>29</v>
      </c>
      <c r="C5207" t="s">
        <v>44</v>
      </c>
      <c r="D5207" t="s">
        <v>442</v>
      </c>
      <c r="E5207" t="s">
        <v>56</v>
      </c>
      <c r="F5207" t="s">
        <v>83</v>
      </c>
      <c r="G5207">
        <v>20</v>
      </c>
      <c r="H5207">
        <v>430024</v>
      </c>
      <c r="I5207" t="s">
        <v>34</v>
      </c>
      <c r="J5207" s="1">
        <v>44515</v>
      </c>
      <c r="K5207">
        <v>950</v>
      </c>
      <c r="L5207" t="s">
        <v>21023</v>
      </c>
      <c r="M5207" t="s">
        <v>308</v>
      </c>
      <c r="N5207" t="s">
        <v>21024</v>
      </c>
      <c r="O5207" t="s">
        <v>21025</v>
      </c>
      <c r="P5207" t="s">
        <v>39</v>
      </c>
      <c r="Q5207">
        <v>9</v>
      </c>
      <c r="R5207" t="s">
        <v>88</v>
      </c>
      <c r="S5207" t="s">
        <v>41</v>
      </c>
      <c r="T5207">
        <v>30917</v>
      </c>
      <c r="U5207" s="1">
        <v>45292</v>
      </c>
      <c r="V5207" t="s">
        <v>111</v>
      </c>
      <c r="W5207">
        <v>241950</v>
      </c>
      <c r="X5207" t="s">
        <v>16709</v>
      </c>
      <c r="Y5207">
        <v>298</v>
      </c>
      <c r="Z5207">
        <v>1403</v>
      </c>
      <c r="AA5207">
        <v>3</v>
      </c>
      <c r="AB5207" s="2" t="s">
        <v>21026</v>
      </c>
    </row>
    <row r="5208" spans="1:28" x14ac:dyDescent="0.3">
      <c r="A5208" t="s">
        <v>28</v>
      </c>
      <c r="B5208" t="s">
        <v>29</v>
      </c>
      <c r="C5208" t="s">
        <v>66</v>
      </c>
      <c r="D5208" t="s">
        <v>55</v>
      </c>
      <c r="E5208" t="s">
        <v>46</v>
      </c>
      <c r="F5208" t="s">
        <v>355</v>
      </c>
      <c r="G5208">
        <v>56</v>
      </c>
      <c r="H5208">
        <v>421558</v>
      </c>
      <c r="I5208" t="s">
        <v>34</v>
      </c>
      <c r="J5208" s="1">
        <v>45258</v>
      </c>
      <c r="K5208">
        <v>1300</v>
      </c>
      <c r="L5208" t="s">
        <v>21027</v>
      </c>
      <c r="M5208" t="s">
        <v>1017</v>
      </c>
      <c r="N5208" t="s">
        <v>21028</v>
      </c>
      <c r="O5208" t="s">
        <v>21029</v>
      </c>
      <c r="P5208" t="s">
        <v>71</v>
      </c>
      <c r="Q5208">
        <v>5</v>
      </c>
      <c r="R5208" t="s">
        <v>40</v>
      </c>
      <c r="S5208" t="s">
        <v>118</v>
      </c>
      <c r="T5208">
        <v>93555</v>
      </c>
      <c r="U5208" s="1">
        <v>45475</v>
      </c>
      <c r="V5208" t="s">
        <v>126</v>
      </c>
      <c r="W5208">
        <v>814632</v>
      </c>
      <c r="X5208" t="s">
        <v>21030</v>
      </c>
      <c r="Y5208">
        <v>236</v>
      </c>
      <c r="Z5208">
        <v>2473</v>
      </c>
      <c r="AA5208">
        <v>7</v>
      </c>
      <c r="AB5208" s="2" t="s">
        <v>21031</v>
      </c>
    </row>
    <row r="5209" spans="1:28" x14ac:dyDescent="0.3">
      <c r="A5209" t="s">
        <v>28</v>
      </c>
      <c r="B5209" t="s">
        <v>29</v>
      </c>
      <c r="C5209" t="s">
        <v>148</v>
      </c>
      <c r="D5209" t="s">
        <v>616</v>
      </c>
      <c r="E5209" t="s">
        <v>56</v>
      </c>
      <c r="F5209" t="s">
        <v>57</v>
      </c>
      <c r="G5209">
        <v>78</v>
      </c>
      <c r="H5209">
        <v>404763</v>
      </c>
      <c r="I5209" t="s">
        <v>34</v>
      </c>
      <c r="J5209" s="1">
        <v>45268</v>
      </c>
      <c r="K5209">
        <v>1000</v>
      </c>
      <c r="L5209" t="s">
        <v>21032</v>
      </c>
      <c r="M5209" t="s">
        <v>394</v>
      </c>
      <c r="N5209" t="s">
        <v>21033</v>
      </c>
      <c r="O5209" t="s">
        <v>21034</v>
      </c>
      <c r="P5209" t="s">
        <v>71</v>
      </c>
      <c r="Q5209">
        <v>11</v>
      </c>
      <c r="R5209" t="s">
        <v>88</v>
      </c>
      <c r="S5209" t="s">
        <v>63</v>
      </c>
      <c r="T5209">
        <v>52344</v>
      </c>
      <c r="U5209" s="1">
        <v>45317</v>
      </c>
      <c r="V5209" t="s">
        <v>111</v>
      </c>
      <c r="W5209">
        <v>845517</v>
      </c>
      <c r="X5209" t="s">
        <v>8009</v>
      </c>
      <c r="Y5209">
        <v>465</v>
      </c>
      <c r="Z5209">
        <v>1834</v>
      </c>
      <c r="AA5209">
        <v>1</v>
      </c>
      <c r="AB5209">
        <v>733.6</v>
      </c>
    </row>
    <row r="5210" spans="1:28" x14ac:dyDescent="0.3">
      <c r="A5210" t="s">
        <v>28</v>
      </c>
      <c r="B5210" t="s">
        <v>29</v>
      </c>
      <c r="C5210" t="s">
        <v>30</v>
      </c>
      <c r="D5210" t="s">
        <v>92</v>
      </c>
      <c r="E5210" t="s">
        <v>32</v>
      </c>
      <c r="F5210" t="s">
        <v>113</v>
      </c>
      <c r="G5210">
        <v>65</v>
      </c>
      <c r="H5210">
        <v>410231</v>
      </c>
      <c r="I5210" t="s">
        <v>34</v>
      </c>
      <c r="J5210" s="1">
        <v>45457</v>
      </c>
      <c r="K5210">
        <v>1300</v>
      </c>
      <c r="L5210" t="s">
        <v>21035</v>
      </c>
      <c r="M5210" t="s">
        <v>1253</v>
      </c>
      <c r="N5210" t="s">
        <v>21036</v>
      </c>
      <c r="O5210" t="s">
        <v>21037</v>
      </c>
      <c r="P5210" t="s">
        <v>51</v>
      </c>
      <c r="Q5210">
        <v>5</v>
      </c>
      <c r="R5210" t="s">
        <v>40</v>
      </c>
      <c r="S5210" t="s">
        <v>79</v>
      </c>
      <c r="T5210">
        <v>52870</v>
      </c>
      <c r="U5210" s="1">
        <v>45420</v>
      </c>
      <c r="V5210" t="s">
        <v>140</v>
      </c>
      <c r="W5210">
        <v>369496</v>
      </c>
      <c r="X5210" t="s">
        <v>21038</v>
      </c>
      <c r="Y5210">
        <v>734</v>
      </c>
      <c r="Z5210">
        <v>1212</v>
      </c>
      <c r="AA5210">
        <v>8</v>
      </c>
      <c r="AB5210">
        <v>3878.4</v>
      </c>
    </row>
    <row r="5211" spans="1:28" x14ac:dyDescent="0.3">
      <c r="A5211" t="s">
        <v>28</v>
      </c>
      <c r="B5211" t="s">
        <v>29</v>
      </c>
      <c r="C5211" t="s">
        <v>193</v>
      </c>
      <c r="D5211" t="s">
        <v>261</v>
      </c>
      <c r="E5211" t="s">
        <v>56</v>
      </c>
      <c r="F5211" t="s">
        <v>175</v>
      </c>
      <c r="G5211">
        <v>40</v>
      </c>
      <c r="H5211">
        <v>407849</v>
      </c>
      <c r="I5211" t="s">
        <v>58</v>
      </c>
      <c r="J5211" s="1">
        <v>44154</v>
      </c>
      <c r="K5211">
        <v>1000</v>
      </c>
      <c r="L5211" t="s">
        <v>21039</v>
      </c>
      <c r="M5211" t="s">
        <v>1305</v>
      </c>
      <c r="N5211" t="s">
        <v>21040</v>
      </c>
      <c r="O5211" t="s">
        <v>21041</v>
      </c>
      <c r="P5211" t="s">
        <v>71</v>
      </c>
      <c r="Q5211">
        <v>7</v>
      </c>
      <c r="R5211" t="s">
        <v>40</v>
      </c>
      <c r="S5211" t="s">
        <v>63</v>
      </c>
      <c r="T5211">
        <v>25758</v>
      </c>
      <c r="U5211" s="1">
        <v>45303</v>
      </c>
      <c r="V5211" t="s">
        <v>111</v>
      </c>
      <c r="W5211">
        <v>930851</v>
      </c>
      <c r="X5211" t="s">
        <v>21042</v>
      </c>
      <c r="Y5211">
        <v>455</v>
      </c>
      <c r="Z5211">
        <v>2947</v>
      </c>
      <c r="AA5211">
        <v>3</v>
      </c>
      <c r="AB5211">
        <v>3536.4</v>
      </c>
    </row>
    <row r="5212" spans="1:28" x14ac:dyDescent="0.3">
      <c r="A5212" t="s">
        <v>28</v>
      </c>
      <c r="B5212" t="s">
        <v>29</v>
      </c>
      <c r="C5212" t="s">
        <v>30</v>
      </c>
      <c r="D5212" t="s">
        <v>134</v>
      </c>
      <c r="E5212" t="s">
        <v>46</v>
      </c>
      <c r="F5212" t="s">
        <v>106</v>
      </c>
      <c r="G5212">
        <v>69</v>
      </c>
      <c r="H5212">
        <v>409852</v>
      </c>
      <c r="I5212" t="s">
        <v>58</v>
      </c>
      <c r="J5212" s="1">
        <v>44818</v>
      </c>
      <c r="K5212">
        <v>1400</v>
      </c>
      <c r="L5212" t="s">
        <v>8684</v>
      </c>
      <c r="M5212" t="s">
        <v>818</v>
      </c>
      <c r="N5212" t="s">
        <v>21043</v>
      </c>
      <c r="O5212" t="s">
        <v>21044</v>
      </c>
      <c r="P5212" t="s">
        <v>39</v>
      </c>
      <c r="Q5212">
        <v>8</v>
      </c>
      <c r="R5212" t="s">
        <v>88</v>
      </c>
      <c r="S5212" t="s">
        <v>79</v>
      </c>
      <c r="T5212">
        <v>90354</v>
      </c>
      <c r="U5212" s="1">
        <v>45292</v>
      </c>
      <c r="V5212" t="s">
        <v>111</v>
      </c>
      <c r="W5212">
        <v>257292</v>
      </c>
      <c r="X5212" t="s">
        <v>21045</v>
      </c>
      <c r="Y5212">
        <v>380</v>
      </c>
      <c r="Z5212">
        <v>2264</v>
      </c>
      <c r="AA5212">
        <v>6</v>
      </c>
      <c r="AB5212">
        <v>5433.6</v>
      </c>
    </row>
    <row r="5213" spans="1:28" x14ac:dyDescent="0.3">
      <c r="A5213" t="s">
        <v>28</v>
      </c>
      <c r="B5213" t="s">
        <v>29</v>
      </c>
      <c r="C5213" t="s">
        <v>157</v>
      </c>
      <c r="D5213" t="s">
        <v>616</v>
      </c>
      <c r="E5213" t="s">
        <v>56</v>
      </c>
      <c r="F5213" t="s">
        <v>83</v>
      </c>
      <c r="G5213">
        <v>16</v>
      </c>
      <c r="H5213">
        <v>433066</v>
      </c>
      <c r="I5213" t="s">
        <v>58</v>
      </c>
      <c r="J5213" s="1">
        <v>44479</v>
      </c>
      <c r="K5213">
        <v>800</v>
      </c>
      <c r="L5213" t="s">
        <v>21046</v>
      </c>
      <c r="M5213" t="s">
        <v>818</v>
      </c>
      <c r="N5213" t="s">
        <v>21047</v>
      </c>
      <c r="O5213" t="s">
        <v>21048</v>
      </c>
      <c r="P5213" t="s">
        <v>51</v>
      </c>
      <c r="Q5213">
        <v>19</v>
      </c>
      <c r="R5213" t="s">
        <v>40</v>
      </c>
      <c r="S5213" t="s">
        <v>41</v>
      </c>
      <c r="T5213">
        <v>89142</v>
      </c>
      <c r="U5213" s="1">
        <v>45554</v>
      </c>
      <c r="V5213" t="s">
        <v>180</v>
      </c>
      <c r="W5213">
        <v>488812</v>
      </c>
      <c r="X5213" t="s">
        <v>21049</v>
      </c>
      <c r="Y5213">
        <v>612</v>
      </c>
      <c r="Z5213">
        <v>1629</v>
      </c>
      <c r="AA5213">
        <v>7</v>
      </c>
      <c r="AB5213">
        <v>4561.2</v>
      </c>
    </row>
    <row r="5214" spans="1:28" x14ac:dyDescent="0.3">
      <c r="A5214" t="s">
        <v>28</v>
      </c>
      <c r="B5214" t="s">
        <v>29</v>
      </c>
      <c r="C5214" t="s">
        <v>44</v>
      </c>
      <c r="D5214" t="s">
        <v>149</v>
      </c>
      <c r="E5214" t="s">
        <v>46</v>
      </c>
      <c r="F5214" t="s">
        <v>355</v>
      </c>
      <c r="G5214">
        <v>17</v>
      </c>
      <c r="H5214">
        <v>428737</v>
      </c>
      <c r="I5214" t="s">
        <v>58</v>
      </c>
      <c r="J5214" s="1">
        <v>45414</v>
      </c>
      <c r="K5214">
        <v>1100</v>
      </c>
      <c r="L5214" t="s">
        <v>21050</v>
      </c>
      <c r="M5214" t="s">
        <v>1291</v>
      </c>
      <c r="N5214" t="s">
        <v>21051</v>
      </c>
      <c r="O5214" t="s">
        <v>21052</v>
      </c>
      <c r="P5214" t="s">
        <v>51</v>
      </c>
      <c r="Q5214">
        <v>20</v>
      </c>
      <c r="R5214" t="s">
        <v>40</v>
      </c>
      <c r="S5214" t="s">
        <v>118</v>
      </c>
      <c r="T5214">
        <v>80619</v>
      </c>
      <c r="U5214" s="1">
        <v>45553</v>
      </c>
      <c r="V5214" t="s">
        <v>180</v>
      </c>
      <c r="W5214">
        <v>782648</v>
      </c>
      <c r="X5214" t="s">
        <v>21053</v>
      </c>
      <c r="Y5214">
        <v>777</v>
      </c>
      <c r="Z5214">
        <v>1552</v>
      </c>
      <c r="AA5214">
        <v>7</v>
      </c>
      <c r="AB5214">
        <v>4345.6000000000004</v>
      </c>
    </row>
    <row r="5215" spans="1:28" x14ac:dyDescent="0.3">
      <c r="A5215" t="s">
        <v>28</v>
      </c>
      <c r="B5215" t="s">
        <v>29</v>
      </c>
      <c r="C5215" t="s">
        <v>91</v>
      </c>
      <c r="D5215" t="s">
        <v>237</v>
      </c>
      <c r="E5215" t="s">
        <v>46</v>
      </c>
      <c r="F5215" t="s">
        <v>355</v>
      </c>
      <c r="G5215">
        <v>24</v>
      </c>
      <c r="H5215">
        <v>431573</v>
      </c>
      <c r="I5215" t="s">
        <v>58</v>
      </c>
      <c r="J5215" s="1">
        <v>44568</v>
      </c>
      <c r="K5215">
        <v>1200</v>
      </c>
      <c r="L5215" t="s">
        <v>1898</v>
      </c>
      <c r="M5215" t="s">
        <v>2124</v>
      </c>
      <c r="N5215" t="s">
        <v>21054</v>
      </c>
      <c r="O5215" t="s">
        <v>21055</v>
      </c>
      <c r="P5215" t="s">
        <v>87</v>
      </c>
      <c r="Q5215">
        <v>10</v>
      </c>
      <c r="R5215" t="s">
        <v>40</v>
      </c>
      <c r="S5215" t="s">
        <v>79</v>
      </c>
      <c r="T5215">
        <v>56144</v>
      </c>
      <c r="U5215" s="1">
        <v>45355</v>
      </c>
      <c r="V5215" t="s">
        <v>72</v>
      </c>
      <c r="W5215">
        <v>987792</v>
      </c>
      <c r="X5215" t="s">
        <v>21056</v>
      </c>
      <c r="Y5215">
        <v>207</v>
      </c>
      <c r="Z5215">
        <v>2092</v>
      </c>
      <c r="AA5215">
        <v>1</v>
      </c>
      <c r="AB5215" s="2" t="s">
        <v>18625</v>
      </c>
    </row>
    <row r="5216" spans="1:28" x14ac:dyDescent="0.3">
      <c r="A5216" t="s">
        <v>28</v>
      </c>
      <c r="B5216" t="s">
        <v>29</v>
      </c>
      <c r="C5216" t="s">
        <v>193</v>
      </c>
      <c r="D5216" t="s">
        <v>55</v>
      </c>
      <c r="E5216" t="s">
        <v>56</v>
      </c>
      <c r="F5216" t="s">
        <v>106</v>
      </c>
      <c r="G5216">
        <v>53</v>
      </c>
      <c r="H5216">
        <v>426716</v>
      </c>
      <c r="I5216" t="s">
        <v>58</v>
      </c>
      <c r="J5216" s="1">
        <v>45206</v>
      </c>
      <c r="K5216">
        <v>950</v>
      </c>
      <c r="L5216" t="s">
        <v>2597</v>
      </c>
      <c r="M5216" t="s">
        <v>308</v>
      </c>
      <c r="N5216" t="s">
        <v>21057</v>
      </c>
      <c r="O5216" t="s">
        <v>21058</v>
      </c>
      <c r="P5216" t="s">
        <v>87</v>
      </c>
      <c r="Q5216">
        <v>6</v>
      </c>
      <c r="R5216" t="s">
        <v>40</v>
      </c>
      <c r="S5216" t="s">
        <v>79</v>
      </c>
      <c r="T5216">
        <v>89368</v>
      </c>
      <c r="U5216" s="1">
        <v>45315</v>
      </c>
      <c r="V5216" t="s">
        <v>111</v>
      </c>
      <c r="W5216">
        <v>496540</v>
      </c>
      <c r="X5216" t="s">
        <v>21059</v>
      </c>
      <c r="Y5216">
        <v>375</v>
      </c>
      <c r="Z5216">
        <v>828</v>
      </c>
      <c r="AA5216">
        <v>4</v>
      </c>
      <c r="AB5216" s="2" t="s">
        <v>3561</v>
      </c>
    </row>
    <row r="5217" spans="1:28" x14ac:dyDescent="0.3">
      <c r="A5217" t="s">
        <v>28</v>
      </c>
      <c r="B5217" t="s">
        <v>29</v>
      </c>
      <c r="C5217" t="s">
        <v>66</v>
      </c>
      <c r="D5217" t="s">
        <v>442</v>
      </c>
      <c r="E5217" t="s">
        <v>56</v>
      </c>
      <c r="F5217" t="s">
        <v>99</v>
      </c>
      <c r="G5217">
        <v>11</v>
      </c>
      <c r="H5217">
        <v>400101</v>
      </c>
      <c r="I5217" t="s">
        <v>58</v>
      </c>
      <c r="J5217" s="1">
        <v>45050</v>
      </c>
      <c r="K5217">
        <v>950</v>
      </c>
      <c r="L5217" t="s">
        <v>21060</v>
      </c>
      <c r="M5217" t="s">
        <v>747</v>
      </c>
      <c r="N5217" t="s">
        <v>21061</v>
      </c>
      <c r="O5217" t="s">
        <v>21062</v>
      </c>
      <c r="P5217" t="s">
        <v>71</v>
      </c>
      <c r="Q5217">
        <v>12</v>
      </c>
      <c r="R5217" t="s">
        <v>88</v>
      </c>
      <c r="S5217" t="s">
        <v>63</v>
      </c>
      <c r="T5217">
        <v>41965</v>
      </c>
      <c r="U5217" s="1">
        <v>45459</v>
      </c>
      <c r="V5217" t="s">
        <v>52</v>
      </c>
      <c r="W5217">
        <v>860830</v>
      </c>
      <c r="X5217" t="s">
        <v>21063</v>
      </c>
      <c r="Y5217">
        <v>979</v>
      </c>
      <c r="Z5217">
        <v>1323</v>
      </c>
      <c r="AA5217">
        <v>1</v>
      </c>
      <c r="AB5217">
        <v>529.20000000000005</v>
      </c>
    </row>
    <row r="5218" spans="1:28" x14ac:dyDescent="0.3">
      <c r="A5218" t="s">
        <v>28</v>
      </c>
      <c r="B5218" t="s">
        <v>29</v>
      </c>
      <c r="C5218" t="s">
        <v>44</v>
      </c>
      <c r="D5218" t="s">
        <v>546</v>
      </c>
      <c r="E5218" t="s">
        <v>46</v>
      </c>
      <c r="F5218" t="s">
        <v>150</v>
      </c>
      <c r="G5218">
        <v>2</v>
      </c>
      <c r="H5218">
        <v>432041</v>
      </c>
      <c r="I5218" t="s">
        <v>34</v>
      </c>
      <c r="J5218" s="1">
        <v>44839</v>
      </c>
      <c r="K5218">
        <v>1100</v>
      </c>
      <c r="L5218" t="s">
        <v>21064</v>
      </c>
      <c r="M5218" t="s">
        <v>144</v>
      </c>
      <c r="N5218" t="s">
        <v>21065</v>
      </c>
      <c r="O5218" t="s">
        <v>21066</v>
      </c>
      <c r="P5218" t="s">
        <v>39</v>
      </c>
      <c r="Q5218">
        <v>18</v>
      </c>
      <c r="R5218" t="s">
        <v>88</v>
      </c>
      <c r="S5218" t="s">
        <v>79</v>
      </c>
      <c r="T5218">
        <v>85138</v>
      </c>
      <c r="U5218" s="1">
        <v>45615</v>
      </c>
      <c r="V5218" t="s">
        <v>42</v>
      </c>
      <c r="W5218">
        <v>692328</v>
      </c>
      <c r="X5218" t="s">
        <v>21067</v>
      </c>
      <c r="Y5218">
        <v>923</v>
      </c>
      <c r="Z5218">
        <v>2908</v>
      </c>
      <c r="AA5218">
        <v>6</v>
      </c>
      <c r="AB5218" s="2" t="s">
        <v>10229</v>
      </c>
    </row>
    <row r="5219" spans="1:28" x14ac:dyDescent="0.3">
      <c r="A5219" t="s">
        <v>28</v>
      </c>
      <c r="B5219" t="s">
        <v>29</v>
      </c>
      <c r="C5219" t="s">
        <v>193</v>
      </c>
      <c r="D5219" t="s">
        <v>261</v>
      </c>
      <c r="E5219" t="s">
        <v>56</v>
      </c>
      <c r="F5219" t="s">
        <v>83</v>
      </c>
      <c r="G5219">
        <v>25</v>
      </c>
      <c r="H5219">
        <v>411149</v>
      </c>
      <c r="I5219" t="s">
        <v>34</v>
      </c>
      <c r="J5219" s="1">
        <v>45299</v>
      </c>
      <c r="K5219">
        <v>1400</v>
      </c>
      <c r="L5219" t="s">
        <v>21068</v>
      </c>
      <c r="M5219" t="s">
        <v>1147</v>
      </c>
      <c r="N5219" t="s">
        <v>21069</v>
      </c>
      <c r="O5219" t="s">
        <v>21070</v>
      </c>
      <c r="P5219" t="s">
        <v>71</v>
      </c>
      <c r="Q5219">
        <v>13</v>
      </c>
      <c r="R5219" t="s">
        <v>88</v>
      </c>
      <c r="S5219" t="s">
        <v>118</v>
      </c>
      <c r="T5219">
        <v>46160</v>
      </c>
      <c r="U5219" s="1">
        <v>45375</v>
      </c>
      <c r="V5219" t="s">
        <v>72</v>
      </c>
      <c r="W5219">
        <v>104641</v>
      </c>
      <c r="X5219" t="s">
        <v>21071</v>
      </c>
      <c r="Y5219">
        <v>352</v>
      </c>
      <c r="Z5219">
        <v>2546</v>
      </c>
      <c r="AA5219">
        <v>4</v>
      </c>
      <c r="AB5219" s="2" t="s">
        <v>21072</v>
      </c>
    </row>
    <row r="5220" spans="1:28" x14ac:dyDescent="0.3">
      <c r="A5220" t="s">
        <v>28</v>
      </c>
      <c r="B5220" t="s">
        <v>29</v>
      </c>
      <c r="C5220" t="s">
        <v>157</v>
      </c>
      <c r="D5220" t="s">
        <v>170</v>
      </c>
      <c r="E5220" t="s">
        <v>32</v>
      </c>
      <c r="F5220" t="s">
        <v>106</v>
      </c>
      <c r="G5220">
        <v>87</v>
      </c>
      <c r="H5220">
        <v>416800</v>
      </c>
      <c r="I5220" t="s">
        <v>34</v>
      </c>
      <c r="J5220" s="1">
        <v>44226</v>
      </c>
      <c r="K5220">
        <v>1400</v>
      </c>
      <c r="L5220" t="s">
        <v>21073</v>
      </c>
      <c r="M5220" t="s">
        <v>276</v>
      </c>
      <c r="N5220" t="s">
        <v>21074</v>
      </c>
      <c r="O5220" t="s">
        <v>21075</v>
      </c>
      <c r="P5220" t="s">
        <v>39</v>
      </c>
      <c r="Q5220">
        <v>15</v>
      </c>
      <c r="R5220" t="s">
        <v>40</v>
      </c>
      <c r="S5220" t="s">
        <v>79</v>
      </c>
      <c r="T5220">
        <v>73326</v>
      </c>
      <c r="U5220" s="1">
        <v>45292</v>
      </c>
      <c r="V5220" t="s">
        <v>111</v>
      </c>
      <c r="W5220">
        <v>164853</v>
      </c>
      <c r="X5220" t="s">
        <v>21076</v>
      </c>
      <c r="Y5220">
        <v>710</v>
      </c>
      <c r="Z5220">
        <v>1003</v>
      </c>
      <c r="AA5220">
        <v>4</v>
      </c>
      <c r="AB5220" s="2" t="s">
        <v>21077</v>
      </c>
    </row>
    <row r="5221" spans="1:28" x14ac:dyDescent="0.3">
      <c r="A5221" t="s">
        <v>28</v>
      </c>
      <c r="B5221" t="s">
        <v>29</v>
      </c>
      <c r="C5221" t="s">
        <v>54</v>
      </c>
      <c r="D5221" t="s">
        <v>170</v>
      </c>
      <c r="E5221" t="s">
        <v>32</v>
      </c>
      <c r="F5221" t="s">
        <v>175</v>
      </c>
      <c r="G5221">
        <v>70</v>
      </c>
      <c r="H5221">
        <v>436148</v>
      </c>
      <c r="I5221" t="s">
        <v>34</v>
      </c>
      <c r="J5221" s="1">
        <v>44964</v>
      </c>
      <c r="K5221">
        <v>1300</v>
      </c>
      <c r="L5221" t="s">
        <v>21078</v>
      </c>
      <c r="M5221" t="s">
        <v>308</v>
      </c>
      <c r="N5221" t="s">
        <v>21079</v>
      </c>
      <c r="O5221" t="s">
        <v>21080</v>
      </c>
      <c r="P5221" t="s">
        <v>51</v>
      </c>
      <c r="Q5221">
        <v>11</v>
      </c>
      <c r="R5221" t="s">
        <v>88</v>
      </c>
      <c r="S5221" t="s">
        <v>118</v>
      </c>
      <c r="T5221">
        <v>31448</v>
      </c>
      <c r="U5221" s="1">
        <v>45382</v>
      </c>
      <c r="V5221" t="s">
        <v>72</v>
      </c>
      <c r="W5221">
        <v>193614</v>
      </c>
      <c r="X5221" t="s">
        <v>21081</v>
      </c>
      <c r="Y5221">
        <v>792</v>
      </c>
      <c r="Z5221">
        <v>694</v>
      </c>
      <c r="AA5221">
        <v>7</v>
      </c>
      <c r="AB5221">
        <v>1943.2</v>
      </c>
    </row>
    <row r="5222" spans="1:28" x14ac:dyDescent="0.3">
      <c r="A5222" t="s">
        <v>28</v>
      </c>
      <c r="B5222" t="s">
        <v>29</v>
      </c>
      <c r="C5222" t="s">
        <v>54</v>
      </c>
      <c r="D5222" t="s">
        <v>134</v>
      </c>
      <c r="E5222" t="s">
        <v>46</v>
      </c>
      <c r="F5222" t="s">
        <v>113</v>
      </c>
      <c r="G5222">
        <v>99</v>
      </c>
      <c r="H5222">
        <v>406915</v>
      </c>
      <c r="I5222" t="s">
        <v>34</v>
      </c>
      <c r="J5222" s="1">
        <v>44236</v>
      </c>
      <c r="K5222">
        <v>800</v>
      </c>
      <c r="L5222" t="s">
        <v>21082</v>
      </c>
      <c r="M5222" t="s">
        <v>731</v>
      </c>
      <c r="N5222" t="s">
        <v>21083</v>
      </c>
      <c r="O5222" t="s">
        <v>21084</v>
      </c>
      <c r="P5222" t="s">
        <v>51</v>
      </c>
      <c r="Q5222">
        <v>8</v>
      </c>
      <c r="R5222" t="s">
        <v>88</v>
      </c>
      <c r="S5222" t="s">
        <v>79</v>
      </c>
      <c r="T5222">
        <v>40774</v>
      </c>
      <c r="U5222" s="1">
        <v>45509</v>
      </c>
      <c r="V5222" t="s">
        <v>64</v>
      </c>
      <c r="W5222">
        <v>606492</v>
      </c>
      <c r="X5222" t="s">
        <v>21085</v>
      </c>
      <c r="Y5222">
        <v>412</v>
      </c>
      <c r="Z5222">
        <v>1410</v>
      </c>
      <c r="AA5222">
        <v>6</v>
      </c>
      <c r="AB5222">
        <v>3384</v>
      </c>
    </row>
    <row r="5223" spans="1:28" x14ac:dyDescent="0.3">
      <c r="A5223" t="s">
        <v>28</v>
      </c>
      <c r="B5223" t="s">
        <v>29</v>
      </c>
      <c r="C5223" t="s">
        <v>91</v>
      </c>
      <c r="D5223" t="s">
        <v>82</v>
      </c>
      <c r="E5223" t="s">
        <v>56</v>
      </c>
      <c r="F5223" t="s">
        <v>57</v>
      </c>
      <c r="G5223">
        <v>30</v>
      </c>
      <c r="H5223">
        <v>436909</v>
      </c>
      <c r="I5223" t="s">
        <v>34</v>
      </c>
      <c r="J5223" s="1">
        <v>45598</v>
      </c>
      <c r="K5223">
        <v>1300</v>
      </c>
      <c r="L5223" t="s">
        <v>21086</v>
      </c>
      <c r="M5223" t="s">
        <v>308</v>
      </c>
      <c r="N5223" t="s">
        <v>21087</v>
      </c>
      <c r="O5223" t="s">
        <v>21088</v>
      </c>
      <c r="P5223" t="s">
        <v>39</v>
      </c>
      <c r="Q5223">
        <v>9</v>
      </c>
      <c r="R5223" t="s">
        <v>88</v>
      </c>
      <c r="S5223" t="s">
        <v>63</v>
      </c>
      <c r="T5223">
        <v>62242</v>
      </c>
      <c r="U5223" s="1">
        <v>45351</v>
      </c>
      <c r="V5223" t="s">
        <v>119</v>
      </c>
      <c r="W5223">
        <v>161367</v>
      </c>
      <c r="X5223" t="s">
        <v>21089</v>
      </c>
      <c r="Y5223">
        <v>244</v>
      </c>
      <c r="Z5223">
        <v>2257</v>
      </c>
      <c r="AA5223">
        <v>4</v>
      </c>
      <c r="AB5223" s="2" t="s">
        <v>21090</v>
      </c>
    </row>
    <row r="5224" spans="1:28" x14ac:dyDescent="0.3">
      <c r="A5224" t="s">
        <v>28</v>
      </c>
      <c r="B5224" t="s">
        <v>29</v>
      </c>
      <c r="C5224" t="s">
        <v>54</v>
      </c>
      <c r="D5224" t="s">
        <v>220</v>
      </c>
      <c r="E5224" t="s">
        <v>32</v>
      </c>
      <c r="F5224" t="s">
        <v>99</v>
      </c>
      <c r="G5224">
        <v>76</v>
      </c>
      <c r="H5224">
        <v>428768</v>
      </c>
      <c r="I5224" t="s">
        <v>58</v>
      </c>
      <c r="J5224" s="1">
        <v>44704</v>
      </c>
      <c r="K5224">
        <v>950</v>
      </c>
      <c r="L5224" t="s">
        <v>21091</v>
      </c>
      <c r="M5224" t="s">
        <v>596</v>
      </c>
      <c r="N5224" t="s">
        <v>21092</v>
      </c>
      <c r="O5224" t="s">
        <v>21093</v>
      </c>
      <c r="P5224" t="s">
        <v>39</v>
      </c>
      <c r="Q5224">
        <v>5</v>
      </c>
      <c r="R5224" t="s">
        <v>40</v>
      </c>
      <c r="S5224" t="s">
        <v>79</v>
      </c>
      <c r="T5224">
        <v>99548</v>
      </c>
      <c r="U5224" s="1">
        <v>45574</v>
      </c>
      <c r="V5224" t="s">
        <v>155</v>
      </c>
      <c r="W5224">
        <v>833302</v>
      </c>
      <c r="X5224" t="s">
        <v>21094</v>
      </c>
      <c r="Y5224">
        <v>799</v>
      </c>
      <c r="Z5224">
        <v>2045</v>
      </c>
      <c r="AA5224">
        <v>7</v>
      </c>
      <c r="AB5224">
        <v>5726</v>
      </c>
    </row>
    <row r="5225" spans="1:28" x14ac:dyDescent="0.3">
      <c r="A5225" t="s">
        <v>28</v>
      </c>
      <c r="B5225" t="s">
        <v>29</v>
      </c>
      <c r="C5225" t="s">
        <v>193</v>
      </c>
      <c r="D5225" t="s">
        <v>421</v>
      </c>
      <c r="E5225" t="s">
        <v>32</v>
      </c>
      <c r="F5225" t="s">
        <v>57</v>
      </c>
      <c r="G5225">
        <v>79</v>
      </c>
      <c r="H5225">
        <v>416407</v>
      </c>
      <c r="I5225" t="s">
        <v>58</v>
      </c>
      <c r="J5225" s="1">
        <v>45091</v>
      </c>
      <c r="K5225">
        <v>1400</v>
      </c>
      <c r="L5225" t="s">
        <v>21095</v>
      </c>
      <c r="M5225" t="s">
        <v>428</v>
      </c>
      <c r="N5225" t="s">
        <v>21096</v>
      </c>
      <c r="O5225" t="s">
        <v>21097</v>
      </c>
      <c r="P5225" t="s">
        <v>51</v>
      </c>
      <c r="Q5225">
        <v>13</v>
      </c>
      <c r="R5225" t="s">
        <v>88</v>
      </c>
      <c r="S5225" t="s">
        <v>79</v>
      </c>
      <c r="T5225">
        <v>35669</v>
      </c>
      <c r="U5225" s="1">
        <v>45531</v>
      </c>
      <c r="V5225" t="s">
        <v>64</v>
      </c>
      <c r="W5225">
        <v>100153</v>
      </c>
      <c r="X5225" t="s">
        <v>21098</v>
      </c>
      <c r="Y5225">
        <v>404</v>
      </c>
      <c r="Z5225">
        <v>654</v>
      </c>
      <c r="AA5225">
        <v>1</v>
      </c>
      <c r="AB5225">
        <v>261.60000000000002</v>
      </c>
    </row>
    <row r="5226" spans="1:28" x14ac:dyDescent="0.3">
      <c r="A5226" t="s">
        <v>28</v>
      </c>
      <c r="B5226" t="s">
        <v>29</v>
      </c>
      <c r="C5226" t="s">
        <v>157</v>
      </c>
      <c r="D5226" t="s">
        <v>182</v>
      </c>
      <c r="E5226" t="s">
        <v>56</v>
      </c>
      <c r="F5226" t="s">
        <v>47</v>
      </c>
      <c r="G5226">
        <v>64</v>
      </c>
      <c r="H5226">
        <v>403315</v>
      </c>
      <c r="I5226" t="s">
        <v>58</v>
      </c>
      <c r="J5226" s="1">
        <v>43908</v>
      </c>
      <c r="K5226">
        <v>1100</v>
      </c>
      <c r="L5226" t="s">
        <v>21099</v>
      </c>
      <c r="M5226" t="s">
        <v>200</v>
      </c>
      <c r="N5226" t="s">
        <v>21100</v>
      </c>
      <c r="O5226" t="s">
        <v>21101</v>
      </c>
      <c r="P5226" t="s">
        <v>87</v>
      </c>
      <c r="Q5226">
        <v>6</v>
      </c>
      <c r="R5226" t="s">
        <v>40</v>
      </c>
      <c r="S5226" t="s">
        <v>118</v>
      </c>
      <c r="T5226">
        <v>18204</v>
      </c>
      <c r="U5226" s="1">
        <v>45422</v>
      </c>
      <c r="V5226" t="s">
        <v>140</v>
      </c>
      <c r="W5226">
        <v>808608</v>
      </c>
      <c r="X5226" t="s">
        <v>21102</v>
      </c>
      <c r="Y5226">
        <v>745</v>
      </c>
      <c r="Z5226">
        <v>1793</v>
      </c>
      <c r="AA5226">
        <v>1</v>
      </c>
      <c r="AB5226">
        <v>717.2</v>
      </c>
    </row>
    <row r="5227" spans="1:28" x14ac:dyDescent="0.3">
      <c r="A5227" t="s">
        <v>28</v>
      </c>
      <c r="B5227" t="s">
        <v>29</v>
      </c>
      <c r="C5227" t="s">
        <v>148</v>
      </c>
      <c r="D5227" t="s">
        <v>134</v>
      </c>
      <c r="E5227" t="s">
        <v>32</v>
      </c>
      <c r="F5227" t="s">
        <v>106</v>
      </c>
      <c r="G5227">
        <v>16</v>
      </c>
      <c r="H5227">
        <v>432115</v>
      </c>
      <c r="I5227" t="s">
        <v>58</v>
      </c>
      <c r="J5227" s="1">
        <v>44401</v>
      </c>
      <c r="K5227">
        <v>950</v>
      </c>
      <c r="L5227" t="s">
        <v>21103</v>
      </c>
      <c r="M5227" t="s">
        <v>482</v>
      </c>
      <c r="N5227" t="s">
        <v>21104</v>
      </c>
      <c r="O5227" t="s">
        <v>21105</v>
      </c>
      <c r="P5227" t="s">
        <v>51</v>
      </c>
      <c r="Q5227">
        <v>13</v>
      </c>
      <c r="R5227" t="s">
        <v>40</v>
      </c>
      <c r="S5227" t="s">
        <v>79</v>
      </c>
      <c r="T5227">
        <v>86670</v>
      </c>
      <c r="U5227" s="1">
        <v>45582</v>
      </c>
      <c r="V5227" t="s">
        <v>155</v>
      </c>
      <c r="W5227">
        <v>696241</v>
      </c>
      <c r="X5227" t="s">
        <v>13507</v>
      </c>
      <c r="Y5227">
        <v>206</v>
      </c>
      <c r="Z5227">
        <v>1694</v>
      </c>
      <c r="AA5227">
        <v>7</v>
      </c>
      <c r="AB5227">
        <v>4743.2</v>
      </c>
    </row>
    <row r="5228" spans="1:28" x14ac:dyDescent="0.3">
      <c r="A5228" t="s">
        <v>28</v>
      </c>
      <c r="B5228" t="s">
        <v>29</v>
      </c>
      <c r="C5228" t="s">
        <v>193</v>
      </c>
      <c r="D5228" t="s">
        <v>134</v>
      </c>
      <c r="E5228" t="s">
        <v>32</v>
      </c>
      <c r="F5228" t="s">
        <v>113</v>
      </c>
      <c r="G5228">
        <v>55</v>
      </c>
      <c r="H5228">
        <v>427062</v>
      </c>
      <c r="I5228" t="s">
        <v>58</v>
      </c>
      <c r="J5228" s="1">
        <v>45379</v>
      </c>
      <c r="K5228">
        <v>800</v>
      </c>
      <c r="L5228" t="s">
        <v>10020</v>
      </c>
      <c r="M5228" t="s">
        <v>680</v>
      </c>
      <c r="N5228" t="s">
        <v>21106</v>
      </c>
      <c r="O5228" t="s">
        <v>21107</v>
      </c>
      <c r="P5228" t="s">
        <v>87</v>
      </c>
      <c r="Q5228">
        <v>12</v>
      </c>
      <c r="R5228" t="s">
        <v>88</v>
      </c>
      <c r="S5228" t="s">
        <v>118</v>
      </c>
      <c r="T5228">
        <v>17070</v>
      </c>
      <c r="U5228" s="1">
        <v>45593</v>
      </c>
      <c r="V5228" t="s">
        <v>155</v>
      </c>
      <c r="W5228">
        <v>651660</v>
      </c>
      <c r="X5228" t="s">
        <v>21108</v>
      </c>
      <c r="Y5228">
        <v>568</v>
      </c>
      <c r="Z5228">
        <v>1424</v>
      </c>
      <c r="AA5228">
        <v>1</v>
      </c>
      <c r="AB5228">
        <v>569.6</v>
      </c>
    </row>
    <row r="5229" spans="1:28" x14ac:dyDescent="0.3">
      <c r="A5229" t="s">
        <v>28</v>
      </c>
      <c r="B5229" t="s">
        <v>29</v>
      </c>
      <c r="C5229" t="s">
        <v>157</v>
      </c>
      <c r="D5229" t="s">
        <v>182</v>
      </c>
      <c r="E5229" t="s">
        <v>32</v>
      </c>
      <c r="F5229" t="s">
        <v>135</v>
      </c>
      <c r="G5229">
        <v>62</v>
      </c>
      <c r="H5229">
        <v>411086</v>
      </c>
      <c r="I5229" t="s">
        <v>34</v>
      </c>
      <c r="J5229" s="1">
        <v>45364</v>
      </c>
      <c r="K5229">
        <v>1000</v>
      </c>
      <c r="L5229" t="s">
        <v>4732</v>
      </c>
      <c r="M5229" t="s">
        <v>542</v>
      </c>
      <c r="N5229" t="s">
        <v>21109</v>
      </c>
      <c r="O5229">
        <v>9991769750</v>
      </c>
      <c r="P5229" t="s">
        <v>39</v>
      </c>
      <c r="Q5229">
        <v>16</v>
      </c>
      <c r="R5229" t="s">
        <v>88</v>
      </c>
      <c r="S5229" t="s">
        <v>79</v>
      </c>
      <c r="T5229">
        <v>49740</v>
      </c>
      <c r="U5229" s="1">
        <v>45534</v>
      </c>
      <c r="V5229" t="s">
        <v>64</v>
      </c>
      <c r="W5229">
        <v>930203</v>
      </c>
      <c r="X5229" t="s">
        <v>21110</v>
      </c>
      <c r="Y5229">
        <v>884</v>
      </c>
      <c r="Z5229">
        <v>2240</v>
      </c>
      <c r="AA5229">
        <v>4</v>
      </c>
      <c r="AB5229">
        <v>3584</v>
      </c>
    </row>
    <row r="5230" spans="1:28" x14ac:dyDescent="0.3">
      <c r="A5230" t="s">
        <v>28</v>
      </c>
      <c r="B5230" t="s">
        <v>29</v>
      </c>
      <c r="C5230" t="s">
        <v>44</v>
      </c>
      <c r="D5230" t="s">
        <v>291</v>
      </c>
      <c r="E5230" t="s">
        <v>32</v>
      </c>
      <c r="F5230" t="s">
        <v>83</v>
      </c>
      <c r="G5230">
        <v>89</v>
      </c>
      <c r="H5230">
        <v>420811</v>
      </c>
      <c r="I5230" t="s">
        <v>58</v>
      </c>
      <c r="J5230" s="1">
        <v>44147</v>
      </c>
      <c r="K5230">
        <v>1400</v>
      </c>
      <c r="L5230" t="s">
        <v>21111</v>
      </c>
      <c r="M5230" t="s">
        <v>2124</v>
      </c>
      <c r="N5230" t="s">
        <v>21112</v>
      </c>
      <c r="O5230" t="s">
        <v>21113</v>
      </c>
      <c r="P5230" t="s">
        <v>71</v>
      </c>
      <c r="Q5230">
        <v>6</v>
      </c>
      <c r="R5230" t="s">
        <v>88</v>
      </c>
      <c r="S5230" t="s">
        <v>118</v>
      </c>
      <c r="T5230">
        <v>82195</v>
      </c>
      <c r="U5230" s="1">
        <v>45619</v>
      </c>
      <c r="V5230" t="s">
        <v>42</v>
      </c>
      <c r="W5230">
        <v>303553</v>
      </c>
      <c r="X5230" t="s">
        <v>21114</v>
      </c>
      <c r="Y5230">
        <v>212</v>
      </c>
      <c r="Z5230">
        <v>2740</v>
      </c>
      <c r="AA5230">
        <v>7</v>
      </c>
      <c r="AB5230">
        <v>7672</v>
      </c>
    </row>
    <row r="5231" spans="1:28" x14ac:dyDescent="0.3">
      <c r="A5231" t="s">
        <v>28</v>
      </c>
      <c r="B5231" t="s">
        <v>29</v>
      </c>
      <c r="C5231" t="s">
        <v>148</v>
      </c>
      <c r="D5231" t="s">
        <v>261</v>
      </c>
      <c r="E5231" t="s">
        <v>32</v>
      </c>
      <c r="F5231" t="s">
        <v>150</v>
      </c>
      <c r="G5231">
        <v>15</v>
      </c>
      <c r="H5231">
        <v>415552</v>
      </c>
      <c r="I5231" t="s">
        <v>34</v>
      </c>
      <c r="J5231" s="1">
        <v>45216</v>
      </c>
      <c r="K5231">
        <v>1000</v>
      </c>
      <c r="L5231" t="s">
        <v>21115</v>
      </c>
      <c r="M5231" t="s">
        <v>670</v>
      </c>
      <c r="N5231" t="s">
        <v>21116</v>
      </c>
      <c r="O5231" t="s">
        <v>21117</v>
      </c>
      <c r="P5231" t="s">
        <v>87</v>
      </c>
      <c r="Q5231">
        <v>4</v>
      </c>
      <c r="R5231" t="s">
        <v>88</v>
      </c>
      <c r="S5231" t="s">
        <v>118</v>
      </c>
      <c r="T5231">
        <v>28676</v>
      </c>
      <c r="U5231" s="1">
        <v>45343</v>
      </c>
      <c r="V5231" t="s">
        <v>119</v>
      </c>
      <c r="W5231">
        <v>336139</v>
      </c>
      <c r="X5231" t="s">
        <v>21118</v>
      </c>
      <c r="Y5231">
        <v>241</v>
      </c>
      <c r="Z5231">
        <v>2243</v>
      </c>
      <c r="AA5231">
        <v>8</v>
      </c>
      <c r="AB5231">
        <v>7177.6</v>
      </c>
    </row>
    <row r="5232" spans="1:28" x14ac:dyDescent="0.3">
      <c r="A5232" t="s">
        <v>28</v>
      </c>
      <c r="B5232" t="s">
        <v>29</v>
      </c>
      <c r="C5232" t="s">
        <v>157</v>
      </c>
      <c r="D5232" t="s">
        <v>566</v>
      </c>
      <c r="E5232" t="s">
        <v>56</v>
      </c>
      <c r="F5232" t="s">
        <v>47</v>
      </c>
      <c r="G5232">
        <v>38</v>
      </c>
      <c r="H5232">
        <v>425518</v>
      </c>
      <c r="I5232" t="s">
        <v>58</v>
      </c>
      <c r="J5232" s="1">
        <v>43841</v>
      </c>
      <c r="K5232">
        <v>1200</v>
      </c>
      <c r="L5232" t="s">
        <v>21119</v>
      </c>
      <c r="M5232" t="s">
        <v>1483</v>
      </c>
      <c r="N5232" t="s">
        <v>21120</v>
      </c>
      <c r="O5232" t="s">
        <v>21121</v>
      </c>
      <c r="P5232" t="s">
        <v>51</v>
      </c>
      <c r="Q5232">
        <v>8</v>
      </c>
      <c r="R5232" t="s">
        <v>88</v>
      </c>
      <c r="S5232" t="s">
        <v>79</v>
      </c>
      <c r="T5232">
        <v>92112</v>
      </c>
      <c r="U5232" s="1">
        <v>45332</v>
      </c>
      <c r="V5232" t="s">
        <v>119</v>
      </c>
      <c r="W5232">
        <v>687260</v>
      </c>
      <c r="X5232" t="s">
        <v>21122</v>
      </c>
      <c r="Y5232">
        <v>236</v>
      </c>
      <c r="Z5232">
        <v>614</v>
      </c>
      <c r="AA5232">
        <v>5</v>
      </c>
      <c r="AB5232">
        <v>1228</v>
      </c>
    </row>
    <row r="5233" spans="1:28" x14ac:dyDescent="0.3">
      <c r="A5233" t="s">
        <v>28</v>
      </c>
      <c r="B5233" t="s">
        <v>29</v>
      </c>
      <c r="C5233" t="s">
        <v>66</v>
      </c>
      <c r="D5233" t="s">
        <v>621</v>
      </c>
      <c r="E5233" t="s">
        <v>46</v>
      </c>
      <c r="F5233" t="s">
        <v>355</v>
      </c>
      <c r="G5233">
        <v>76</v>
      </c>
      <c r="H5233">
        <v>432341</v>
      </c>
      <c r="I5233" t="s">
        <v>58</v>
      </c>
      <c r="J5233" s="1">
        <v>44296</v>
      </c>
      <c r="K5233">
        <v>1400</v>
      </c>
      <c r="L5233" t="s">
        <v>21123</v>
      </c>
      <c r="M5233" t="s">
        <v>2054</v>
      </c>
      <c r="N5233" t="s">
        <v>21124</v>
      </c>
      <c r="O5233" t="s">
        <v>21125</v>
      </c>
      <c r="P5233" t="s">
        <v>51</v>
      </c>
      <c r="Q5233">
        <v>6</v>
      </c>
      <c r="R5233" t="s">
        <v>88</v>
      </c>
      <c r="S5233" t="s">
        <v>79</v>
      </c>
      <c r="T5233">
        <v>28416</v>
      </c>
      <c r="U5233" s="1">
        <v>45568</v>
      </c>
      <c r="V5233" t="s">
        <v>155</v>
      </c>
      <c r="W5233">
        <v>763501</v>
      </c>
      <c r="X5233" t="s">
        <v>13079</v>
      </c>
      <c r="Y5233">
        <v>927</v>
      </c>
      <c r="Z5233">
        <v>891</v>
      </c>
      <c r="AA5233">
        <v>4</v>
      </c>
      <c r="AB5233" s="2" t="s">
        <v>11115</v>
      </c>
    </row>
    <row r="5234" spans="1:28" x14ac:dyDescent="0.3">
      <c r="A5234" t="s">
        <v>28</v>
      </c>
      <c r="B5234" t="s">
        <v>29</v>
      </c>
      <c r="C5234" t="s">
        <v>91</v>
      </c>
      <c r="D5234" t="s">
        <v>98</v>
      </c>
      <c r="E5234" t="s">
        <v>32</v>
      </c>
      <c r="F5234" t="s">
        <v>150</v>
      </c>
      <c r="G5234">
        <v>71</v>
      </c>
      <c r="H5234">
        <v>428692</v>
      </c>
      <c r="I5234" t="s">
        <v>34</v>
      </c>
      <c r="J5234" s="1">
        <v>44341</v>
      </c>
      <c r="K5234">
        <v>950</v>
      </c>
      <c r="L5234" t="s">
        <v>21126</v>
      </c>
      <c r="M5234" t="s">
        <v>123</v>
      </c>
      <c r="N5234" t="s">
        <v>21127</v>
      </c>
      <c r="O5234">
        <v>2612702262</v>
      </c>
      <c r="P5234" t="s">
        <v>51</v>
      </c>
      <c r="Q5234">
        <v>7</v>
      </c>
      <c r="R5234" t="s">
        <v>40</v>
      </c>
      <c r="S5234" t="s">
        <v>118</v>
      </c>
      <c r="T5234">
        <v>24222</v>
      </c>
      <c r="U5234" s="1">
        <v>45405</v>
      </c>
      <c r="V5234" t="s">
        <v>80</v>
      </c>
      <c r="W5234">
        <v>149311</v>
      </c>
      <c r="X5234" t="s">
        <v>21128</v>
      </c>
      <c r="Y5234">
        <v>847</v>
      </c>
      <c r="Z5234">
        <v>2731</v>
      </c>
      <c r="AA5234">
        <v>8</v>
      </c>
      <c r="AB5234">
        <v>8739.2000000000007</v>
      </c>
    </row>
    <row r="5235" spans="1:28" x14ac:dyDescent="0.3">
      <c r="A5235" t="s">
        <v>28</v>
      </c>
      <c r="B5235" t="s">
        <v>29</v>
      </c>
      <c r="C5235" t="s">
        <v>148</v>
      </c>
      <c r="D5235" t="s">
        <v>566</v>
      </c>
      <c r="E5235" t="s">
        <v>32</v>
      </c>
      <c r="F5235" t="s">
        <v>355</v>
      </c>
      <c r="G5235">
        <v>98</v>
      </c>
      <c r="H5235">
        <v>402699</v>
      </c>
      <c r="I5235" t="s">
        <v>34</v>
      </c>
      <c r="J5235" s="1">
        <v>45248</v>
      </c>
      <c r="K5235">
        <v>1400</v>
      </c>
      <c r="L5235" t="s">
        <v>21129</v>
      </c>
      <c r="M5235" t="s">
        <v>417</v>
      </c>
      <c r="N5235" t="s">
        <v>21130</v>
      </c>
      <c r="O5235" t="s">
        <v>21131</v>
      </c>
      <c r="P5235" t="s">
        <v>39</v>
      </c>
      <c r="Q5235">
        <v>5</v>
      </c>
      <c r="R5235" t="s">
        <v>40</v>
      </c>
      <c r="S5235" t="s">
        <v>118</v>
      </c>
      <c r="T5235">
        <v>68960</v>
      </c>
      <c r="U5235" s="1">
        <v>45295</v>
      </c>
      <c r="V5235" t="s">
        <v>111</v>
      </c>
      <c r="W5235">
        <v>996116</v>
      </c>
      <c r="X5235" t="s">
        <v>21132</v>
      </c>
      <c r="Y5235">
        <v>783</v>
      </c>
      <c r="Z5235">
        <v>2826</v>
      </c>
      <c r="AA5235">
        <v>1</v>
      </c>
      <c r="AB5235">
        <v>1130.4000000000001</v>
      </c>
    </row>
    <row r="5236" spans="1:28" x14ac:dyDescent="0.3">
      <c r="A5236" t="s">
        <v>28</v>
      </c>
      <c r="B5236" t="s">
        <v>29</v>
      </c>
      <c r="C5236" t="s">
        <v>66</v>
      </c>
      <c r="D5236" t="s">
        <v>442</v>
      </c>
      <c r="E5236" t="s">
        <v>32</v>
      </c>
      <c r="F5236" t="s">
        <v>106</v>
      </c>
      <c r="G5236">
        <v>9</v>
      </c>
      <c r="H5236">
        <v>406726</v>
      </c>
      <c r="I5236" t="s">
        <v>58</v>
      </c>
      <c r="J5236" s="1">
        <v>44970</v>
      </c>
      <c r="K5236">
        <v>1400</v>
      </c>
      <c r="L5236" t="s">
        <v>21133</v>
      </c>
      <c r="M5236" t="s">
        <v>200</v>
      </c>
      <c r="N5236" t="s">
        <v>21134</v>
      </c>
      <c r="O5236">
        <v>6446266763</v>
      </c>
      <c r="P5236" t="s">
        <v>39</v>
      </c>
      <c r="Q5236">
        <v>16</v>
      </c>
      <c r="R5236" t="s">
        <v>40</v>
      </c>
      <c r="S5236" t="s">
        <v>118</v>
      </c>
      <c r="T5236">
        <v>90409</v>
      </c>
      <c r="U5236" s="1">
        <v>45605</v>
      </c>
      <c r="V5236" t="s">
        <v>42</v>
      </c>
      <c r="W5236">
        <v>299625</v>
      </c>
      <c r="X5236" t="s">
        <v>21135</v>
      </c>
      <c r="Y5236">
        <v>432</v>
      </c>
      <c r="Z5236">
        <v>1956</v>
      </c>
      <c r="AA5236">
        <v>7</v>
      </c>
      <c r="AB5236">
        <v>5476.8</v>
      </c>
    </row>
    <row r="5237" spans="1:28" x14ac:dyDescent="0.3">
      <c r="A5237" t="s">
        <v>28</v>
      </c>
      <c r="B5237" t="s">
        <v>29</v>
      </c>
      <c r="C5237" t="s">
        <v>148</v>
      </c>
      <c r="D5237" t="s">
        <v>74</v>
      </c>
      <c r="E5237" t="s">
        <v>46</v>
      </c>
      <c r="F5237" t="s">
        <v>113</v>
      </c>
      <c r="G5237">
        <v>12</v>
      </c>
      <c r="H5237">
        <v>400190</v>
      </c>
      <c r="I5237" t="s">
        <v>58</v>
      </c>
      <c r="J5237" s="1">
        <v>44648</v>
      </c>
      <c r="K5237">
        <v>1300</v>
      </c>
      <c r="L5237" t="s">
        <v>20902</v>
      </c>
      <c r="M5237" t="s">
        <v>1030</v>
      </c>
      <c r="N5237" t="s">
        <v>21136</v>
      </c>
      <c r="O5237" t="s">
        <v>21137</v>
      </c>
      <c r="P5237" t="s">
        <v>51</v>
      </c>
      <c r="Q5237">
        <v>15</v>
      </c>
      <c r="R5237" t="s">
        <v>40</v>
      </c>
      <c r="S5237" t="s">
        <v>63</v>
      </c>
      <c r="T5237">
        <v>82503</v>
      </c>
      <c r="U5237" s="1">
        <v>45515</v>
      </c>
      <c r="V5237" t="s">
        <v>64</v>
      </c>
      <c r="W5237">
        <v>169771</v>
      </c>
      <c r="X5237" t="s">
        <v>350</v>
      </c>
      <c r="Y5237">
        <v>866</v>
      </c>
      <c r="Z5237">
        <v>1064</v>
      </c>
      <c r="AA5237">
        <v>5</v>
      </c>
      <c r="AB5237">
        <v>2128</v>
      </c>
    </row>
    <row r="5238" spans="1:28" x14ac:dyDescent="0.3">
      <c r="A5238" t="s">
        <v>28</v>
      </c>
      <c r="B5238" t="s">
        <v>29</v>
      </c>
      <c r="C5238" t="s">
        <v>91</v>
      </c>
      <c r="D5238" t="s">
        <v>621</v>
      </c>
      <c r="E5238" t="s">
        <v>56</v>
      </c>
      <c r="F5238" t="s">
        <v>175</v>
      </c>
      <c r="G5238">
        <v>12</v>
      </c>
      <c r="H5238">
        <v>406136</v>
      </c>
      <c r="I5238" t="s">
        <v>34</v>
      </c>
      <c r="J5238" s="1">
        <v>44407</v>
      </c>
      <c r="K5238">
        <v>1000</v>
      </c>
      <c r="L5238" t="s">
        <v>21138</v>
      </c>
      <c r="M5238" t="s">
        <v>211</v>
      </c>
      <c r="N5238" t="s">
        <v>21139</v>
      </c>
      <c r="O5238" t="s">
        <v>21140</v>
      </c>
      <c r="P5238" t="s">
        <v>71</v>
      </c>
      <c r="Q5238">
        <v>3</v>
      </c>
      <c r="R5238" t="s">
        <v>40</v>
      </c>
      <c r="S5238" t="s">
        <v>41</v>
      </c>
      <c r="T5238">
        <v>41305</v>
      </c>
      <c r="U5238" s="1">
        <v>45418</v>
      </c>
      <c r="V5238" t="s">
        <v>140</v>
      </c>
      <c r="W5238">
        <v>112491</v>
      </c>
      <c r="X5238" t="s">
        <v>21141</v>
      </c>
      <c r="Y5238">
        <v>613</v>
      </c>
      <c r="Z5238">
        <v>1988</v>
      </c>
      <c r="AA5238">
        <v>6</v>
      </c>
      <c r="AB5238">
        <v>4771.2</v>
      </c>
    </row>
    <row r="5239" spans="1:28" x14ac:dyDescent="0.3">
      <c r="A5239" t="s">
        <v>28</v>
      </c>
      <c r="B5239" t="s">
        <v>29</v>
      </c>
      <c r="C5239" t="s">
        <v>66</v>
      </c>
      <c r="D5239" t="s">
        <v>170</v>
      </c>
      <c r="E5239" t="s">
        <v>56</v>
      </c>
      <c r="F5239" t="s">
        <v>33</v>
      </c>
      <c r="G5239">
        <v>42</v>
      </c>
      <c r="H5239">
        <v>404817</v>
      </c>
      <c r="I5239" t="s">
        <v>58</v>
      </c>
      <c r="J5239" s="1">
        <v>45337</v>
      </c>
      <c r="K5239">
        <v>1200</v>
      </c>
      <c r="L5239" t="s">
        <v>21142</v>
      </c>
      <c r="M5239" t="s">
        <v>417</v>
      </c>
      <c r="N5239" t="s">
        <v>21143</v>
      </c>
      <c r="O5239" t="s">
        <v>21144</v>
      </c>
      <c r="P5239" t="s">
        <v>39</v>
      </c>
      <c r="Q5239">
        <v>20</v>
      </c>
      <c r="R5239" t="s">
        <v>88</v>
      </c>
      <c r="S5239" t="s">
        <v>118</v>
      </c>
      <c r="T5239">
        <v>30779</v>
      </c>
      <c r="U5239" s="1">
        <v>45510</v>
      </c>
      <c r="V5239" t="s">
        <v>64</v>
      </c>
      <c r="W5239">
        <v>581462</v>
      </c>
      <c r="X5239" t="s">
        <v>21145</v>
      </c>
      <c r="Y5239">
        <v>371</v>
      </c>
      <c r="Z5239">
        <v>1550</v>
      </c>
      <c r="AA5239">
        <v>5</v>
      </c>
      <c r="AB5239">
        <v>3100</v>
      </c>
    </row>
    <row r="5240" spans="1:28" x14ac:dyDescent="0.3">
      <c r="A5240" t="s">
        <v>28</v>
      </c>
      <c r="B5240" t="s">
        <v>29</v>
      </c>
      <c r="C5240" t="s">
        <v>193</v>
      </c>
      <c r="D5240" t="s">
        <v>170</v>
      </c>
      <c r="E5240" t="s">
        <v>56</v>
      </c>
      <c r="F5240" t="s">
        <v>47</v>
      </c>
      <c r="G5240">
        <v>96</v>
      </c>
      <c r="H5240">
        <v>416897</v>
      </c>
      <c r="I5240" t="s">
        <v>58</v>
      </c>
      <c r="J5240" s="1">
        <v>45565</v>
      </c>
      <c r="K5240">
        <v>1000</v>
      </c>
      <c r="L5240" t="s">
        <v>21146</v>
      </c>
      <c r="M5240" t="s">
        <v>496</v>
      </c>
      <c r="N5240" t="s">
        <v>21147</v>
      </c>
      <c r="O5240" t="s">
        <v>21148</v>
      </c>
      <c r="P5240" t="s">
        <v>87</v>
      </c>
      <c r="Q5240">
        <v>4</v>
      </c>
      <c r="R5240" t="s">
        <v>40</v>
      </c>
      <c r="S5240" t="s">
        <v>63</v>
      </c>
      <c r="T5240">
        <v>73970</v>
      </c>
      <c r="U5240" s="1">
        <v>45355</v>
      </c>
      <c r="V5240" t="s">
        <v>72</v>
      </c>
      <c r="W5240">
        <v>357788</v>
      </c>
      <c r="X5240" t="s">
        <v>21149</v>
      </c>
      <c r="Y5240">
        <v>714</v>
      </c>
      <c r="Z5240">
        <v>1689</v>
      </c>
      <c r="AA5240">
        <v>6</v>
      </c>
      <c r="AB5240" s="2" t="s">
        <v>21150</v>
      </c>
    </row>
    <row r="5241" spans="1:28" x14ac:dyDescent="0.3">
      <c r="A5241" t="s">
        <v>28</v>
      </c>
      <c r="B5241" t="s">
        <v>29</v>
      </c>
      <c r="C5241" t="s">
        <v>157</v>
      </c>
      <c r="D5241" t="s">
        <v>411</v>
      </c>
      <c r="E5241" t="s">
        <v>32</v>
      </c>
      <c r="F5241" t="s">
        <v>135</v>
      </c>
      <c r="G5241">
        <v>61</v>
      </c>
      <c r="H5241">
        <v>418045</v>
      </c>
      <c r="I5241" t="s">
        <v>34</v>
      </c>
      <c r="J5241" s="1">
        <v>45625</v>
      </c>
      <c r="K5241">
        <v>800</v>
      </c>
      <c r="L5241" t="s">
        <v>21151</v>
      </c>
      <c r="M5241" t="s">
        <v>76</v>
      </c>
      <c r="N5241" t="s">
        <v>21152</v>
      </c>
      <c r="O5241" t="s">
        <v>21153</v>
      </c>
      <c r="P5241" t="s">
        <v>51</v>
      </c>
      <c r="Q5241">
        <v>6</v>
      </c>
      <c r="R5241" t="s">
        <v>88</v>
      </c>
      <c r="S5241" t="s">
        <v>79</v>
      </c>
      <c r="T5241">
        <v>74840</v>
      </c>
      <c r="U5241" s="1">
        <v>45578</v>
      </c>
      <c r="V5241" t="s">
        <v>155</v>
      </c>
      <c r="W5241">
        <v>772580</v>
      </c>
      <c r="X5241" t="s">
        <v>21154</v>
      </c>
      <c r="Y5241">
        <v>957</v>
      </c>
      <c r="Z5241">
        <v>1351</v>
      </c>
      <c r="AA5241">
        <v>5</v>
      </c>
      <c r="AB5241">
        <v>2702</v>
      </c>
    </row>
    <row r="5242" spans="1:28" x14ac:dyDescent="0.3">
      <c r="A5242" t="s">
        <v>28</v>
      </c>
      <c r="B5242" t="s">
        <v>29</v>
      </c>
      <c r="C5242" t="s">
        <v>44</v>
      </c>
      <c r="D5242" t="s">
        <v>291</v>
      </c>
      <c r="E5242" t="s">
        <v>32</v>
      </c>
      <c r="F5242" t="s">
        <v>47</v>
      </c>
      <c r="G5242">
        <v>29</v>
      </c>
      <c r="H5242">
        <v>406795</v>
      </c>
      <c r="I5242" t="s">
        <v>58</v>
      </c>
      <c r="J5242" s="1">
        <v>45033</v>
      </c>
      <c r="K5242">
        <v>1100</v>
      </c>
      <c r="L5242" t="s">
        <v>21155</v>
      </c>
      <c r="M5242" t="s">
        <v>361</v>
      </c>
      <c r="N5242" t="s">
        <v>21156</v>
      </c>
      <c r="O5242" t="s">
        <v>21157</v>
      </c>
      <c r="P5242" t="s">
        <v>39</v>
      </c>
      <c r="Q5242">
        <v>19</v>
      </c>
      <c r="R5242" t="s">
        <v>88</v>
      </c>
      <c r="S5242" t="s">
        <v>118</v>
      </c>
      <c r="T5242">
        <v>70460</v>
      </c>
      <c r="U5242" s="1">
        <v>45443</v>
      </c>
      <c r="V5242" t="s">
        <v>140</v>
      </c>
      <c r="W5242">
        <v>423326</v>
      </c>
      <c r="X5242" t="s">
        <v>21158</v>
      </c>
      <c r="Y5242">
        <v>408</v>
      </c>
      <c r="Z5242">
        <v>1773</v>
      </c>
      <c r="AA5242">
        <v>1</v>
      </c>
      <c r="AB5242">
        <v>709.2</v>
      </c>
    </row>
    <row r="5243" spans="1:28" x14ac:dyDescent="0.3">
      <c r="A5243" t="s">
        <v>28</v>
      </c>
      <c r="B5243" t="s">
        <v>29</v>
      </c>
      <c r="C5243" t="s">
        <v>30</v>
      </c>
      <c r="D5243" t="s">
        <v>149</v>
      </c>
      <c r="E5243" t="s">
        <v>32</v>
      </c>
      <c r="F5243" t="s">
        <v>175</v>
      </c>
      <c r="G5243">
        <v>48</v>
      </c>
      <c r="H5243">
        <v>426314</v>
      </c>
      <c r="I5243" t="s">
        <v>34</v>
      </c>
      <c r="J5243" s="1">
        <v>45012</v>
      </c>
      <c r="K5243">
        <v>950</v>
      </c>
      <c r="L5243" t="s">
        <v>21159</v>
      </c>
      <c r="M5243" t="s">
        <v>345</v>
      </c>
      <c r="N5243" t="s">
        <v>21160</v>
      </c>
      <c r="O5243" s="2" t="s">
        <v>21161</v>
      </c>
      <c r="P5243" t="s">
        <v>39</v>
      </c>
      <c r="Q5243">
        <v>12</v>
      </c>
      <c r="R5243" t="s">
        <v>40</v>
      </c>
      <c r="S5243" t="s">
        <v>41</v>
      </c>
      <c r="T5243">
        <v>28234</v>
      </c>
      <c r="U5243" s="1">
        <v>45580</v>
      </c>
      <c r="V5243" t="s">
        <v>155</v>
      </c>
      <c r="W5243">
        <v>986909</v>
      </c>
      <c r="X5243" t="s">
        <v>21162</v>
      </c>
      <c r="Y5243">
        <v>829</v>
      </c>
      <c r="Z5243">
        <v>2601</v>
      </c>
      <c r="AA5243">
        <v>8</v>
      </c>
      <c r="AB5243">
        <v>8323.2000000000007</v>
      </c>
    </row>
    <row r="5244" spans="1:28" x14ac:dyDescent="0.3">
      <c r="A5244" t="s">
        <v>28</v>
      </c>
      <c r="B5244" t="s">
        <v>29</v>
      </c>
      <c r="C5244" t="s">
        <v>157</v>
      </c>
      <c r="D5244" t="s">
        <v>134</v>
      </c>
      <c r="E5244" t="s">
        <v>32</v>
      </c>
      <c r="F5244" t="s">
        <v>106</v>
      </c>
      <c r="G5244">
        <v>64</v>
      </c>
      <c r="H5244">
        <v>414769</v>
      </c>
      <c r="I5244" t="s">
        <v>34</v>
      </c>
      <c r="J5244" s="1">
        <v>45535</v>
      </c>
      <c r="K5244">
        <v>1100</v>
      </c>
      <c r="L5244" t="s">
        <v>21163</v>
      </c>
      <c r="M5244" t="s">
        <v>731</v>
      </c>
      <c r="N5244" t="s">
        <v>21164</v>
      </c>
      <c r="O5244" t="s">
        <v>21165</v>
      </c>
      <c r="P5244" t="s">
        <v>87</v>
      </c>
      <c r="Q5244">
        <v>17</v>
      </c>
      <c r="R5244" t="s">
        <v>40</v>
      </c>
      <c r="S5244" t="s">
        <v>79</v>
      </c>
      <c r="T5244">
        <v>37054</v>
      </c>
      <c r="U5244" s="1">
        <v>45590</v>
      </c>
      <c r="V5244" t="s">
        <v>155</v>
      </c>
      <c r="W5244">
        <v>688110</v>
      </c>
      <c r="X5244" t="s">
        <v>21166</v>
      </c>
      <c r="Y5244">
        <v>716</v>
      </c>
      <c r="Z5244">
        <v>2117</v>
      </c>
      <c r="AA5244">
        <v>5</v>
      </c>
      <c r="AB5244">
        <v>4234</v>
      </c>
    </row>
    <row r="5245" spans="1:28" x14ac:dyDescent="0.3">
      <c r="A5245" t="s">
        <v>28</v>
      </c>
      <c r="B5245" t="s">
        <v>29</v>
      </c>
      <c r="C5245" t="s">
        <v>148</v>
      </c>
      <c r="D5245" t="s">
        <v>267</v>
      </c>
      <c r="E5245" t="s">
        <v>46</v>
      </c>
      <c r="F5245" t="s">
        <v>47</v>
      </c>
      <c r="G5245">
        <v>43</v>
      </c>
      <c r="H5245">
        <v>410236</v>
      </c>
      <c r="I5245" t="s">
        <v>34</v>
      </c>
      <c r="J5245" s="1">
        <v>44071</v>
      </c>
      <c r="K5245">
        <v>1300</v>
      </c>
      <c r="L5245" t="s">
        <v>17723</v>
      </c>
      <c r="M5245" t="s">
        <v>818</v>
      </c>
      <c r="N5245" t="s">
        <v>21167</v>
      </c>
      <c r="O5245" t="s">
        <v>21168</v>
      </c>
      <c r="P5245" t="s">
        <v>51</v>
      </c>
      <c r="Q5245">
        <v>4</v>
      </c>
      <c r="R5245" t="s">
        <v>40</v>
      </c>
      <c r="S5245" t="s">
        <v>79</v>
      </c>
      <c r="T5245">
        <v>68861</v>
      </c>
      <c r="U5245" s="1">
        <v>45340</v>
      </c>
      <c r="V5245" t="s">
        <v>119</v>
      </c>
      <c r="W5245">
        <v>767494</v>
      </c>
      <c r="X5245" t="s">
        <v>21169</v>
      </c>
      <c r="Y5245">
        <v>814</v>
      </c>
      <c r="Z5245">
        <v>2870</v>
      </c>
      <c r="AA5245">
        <v>8</v>
      </c>
      <c r="AB5245">
        <v>9184</v>
      </c>
    </row>
    <row r="5246" spans="1:28" x14ac:dyDescent="0.3">
      <c r="A5246" t="s">
        <v>28</v>
      </c>
      <c r="B5246" t="s">
        <v>29</v>
      </c>
      <c r="C5246" t="s">
        <v>54</v>
      </c>
      <c r="D5246" t="s">
        <v>637</v>
      </c>
      <c r="E5246" t="s">
        <v>32</v>
      </c>
      <c r="F5246" t="s">
        <v>57</v>
      </c>
      <c r="G5246">
        <v>87</v>
      </c>
      <c r="H5246">
        <v>437113</v>
      </c>
      <c r="I5246" t="s">
        <v>34</v>
      </c>
      <c r="J5246" s="1">
        <v>44011</v>
      </c>
      <c r="K5246">
        <v>800</v>
      </c>
      <c r="L5246" t="s">
        <v>21170</v>
      </c>
      <c r="M5246" t="s">
        <v>308</v>
      </c>
      <c r="N5246" t="s">
        <v>21171</v>
      </c>
      <c r="O5246">
        <f>1-878-618-7850</f>
        <v>-9345</v>
      </c>
      <c r="P5246" t="s">
        <v>71</v>
      </c>
      <c r="Q5246">
        <v>19</v>
      </c>
      <c r="R5246" t="s">
        <v>40</v>
      </c>
      <c r="S5246" t="s">
        <v>63</v>
      </c>
      <c r="T5246">
        <v>80989</v>
      </c>
      <c r="U5246" s="1">
        <v>45626</v>
      </c>
      <c r="V5246" t="s">
        <v>42</v>
      </c>
      <c r="W5246">
        <v>746123</v>
      </c>
      <c r="X5246" t="s">
        <v>21172</v>
      </c>
      <c r="Y5246">
        <v>846</v>
      </c>
      <c r="Z5246">
        <v>1983</v>
      </c>
      <c r="AA5246">
        <v>3</v>
      </c>
      <c r="AB5246">
        <v>2379.6</v>
      </c>
    </row>
    <row r="5247" spans="1:28" x14ac:dyDescent="0.3">
      <c r="A5247" t="s">
        <v>28</v>
      </c>
      <c r="B5247" t="s">
        <v>29</v>
      </c>
      <c r="C5247" t="s">
        <v>66</v>
      </c>
      <c r="D5247" t="s">
        <v>511</v>
      </c>
      <c r="E5247" t="s">
        <v>56</v>
      </c>
      <c r="F5247" t="s">
        <v>57</v>
      </c>
      <c r="G5247">
        <v>45</v>
      </c>
      <c r="H5247">
        <v>428740</v>
      </c>
      <c r="I5247" t="s">
        <v>34</v>
      </c>
      <c r="J5247" s="1">
        <v>44336</v>
      </c>
      <c r="K5247">
        <v>950</v>
      </c>
      <c r="L5247" t="s">
        <v>21173</v>
      </c>
      <c r="M5247" t="s">
        <v>1091</v>
      </c>
      <c r="N5247" t="s">
        <v>21174</v>
      </c>
      <c r="O5247" t="s">
        <v>21175</v>
      </c>
      <c r="P5247" t="s">
        <v>39</v>
      </c>
      <c r="Q5247">
        <v>12</v>
      </c>
      <c r="R5247" t="s">
        <v>40</v>
      </c>
      <c r="S5247" t="s">
        <v>41</v>
      </c>
      <c r="T5247">
        <v>97224</v>
      </c>
      <c r="U5247" s="1">
        <v>45346</v>
      </c>
      <c r="V5247" t="s">
        <v>119</v>
      </c>
      <c r="W5247">
        <v>612865</v>
      </c>
      <c r="X5247" t="s">
        <v>21176</v>
      </c>
      <c r="Y5247">
        <v>860</v>
      </c>
      <c r="Z5247">
        <v>1971</v>
      </c>
      <c r="AA5247">
        <v>3</v>
      </c>
      <c r="AB5247" s="2" t="s">
        <v>21177</v>
      </c>
    </row>
    <row r="5248" spans="1:28" x14ac:dyDescent="0.3">
      <c r="A5248" t="s">
        <v>28</v>
      </c>
      <c r="B5248" t="s">
        <v>29</v>
      </c>
      <c r="C5248" t="s">
        <v>91</v>
      </c>
      <c r="D5248" t="s">
        <v>82</v>
      </c>
      <c r="E5248" t="s">
        <v>46</v>
      </c>
      <c r="F5248" t="s">
        <v>175</v>
      </c>
      <c r="G5248">
        <v>68</v>
      </c>
      <c r="H5248">
        <v>438631</v>
      </c>
      <c r="I5248" t="s">
        <v>58</v>
      </c>
      <c r="J5248" s="1">
        <v>45623</v>
      </c>
      <c r="K5248">
        <v>1300</v>
      </c>
      <c r="L5248" t="s">
        <v>1227</v>
      </c>
      <c r="M5248" t="s">
        <v>1366</v>
      </c>
      <c r="N5248" t="s">
        <v>21178</v>
      </c>
      <c r="O5248" t="s">
        <v>21179</v>
      </c>
      <c r="P5248" t="s">
        <v>51</v>
      </c>
      <c r="Q5248">
        <v>6</v>
      </c>
      <c r="R5248" t="s">
        <v>40</v>
      </c>
      <c r="S5248" t="s">
        <v>63</v>
      </c>
      <c r="T5248">
        <v>87460</v>
      </c>
      <c r="U5248" s="1">
        <v>45595</v>
      </c>
      <c r="V5248" t="s">
        <v>155</v>
      </c>
      <c r="W5248">
        <v>400241</v>
      </c>
      <c r="X5248" t="s">
        <v>19615</v>
      </c>
      <c r="Y5248">
        <v>555</v>
      </c>
      <c r="Z5248">
        <v>2780</v>
      </c>
      <c r="AA5248">
        <v>7</v>
      </c>
      <c r="AB5248">
        <v>7784</v>
      </c>
    </row>
    <row r="5249" spans="1:28" x14ac:dyDescent="0.3">
      <c r="A5249" t="s">
        <v>28</v>
      </c>
      <c r="B5249" t="s">
        <v>29</v>
      </c>
      <c r="C5249" t="s">
        <v>157</v>
      </c>
      <c r="D5249" t="s">
        <v>338</v>
      </c>
      <c r="E5249" t="s">
        <v>32</v>
      </c>
      <c r="F5249" t="s">
        <v>175</v>
      </c>
      <c r="G5249">
        <v>95</v>
      </c>
      <c r="H5249">
        <v>402221</v>
      </c>
      <c r="I5249" t="s">
        <v>34</v>
      </c>
      <c r="J5249" s="1">
        <v>44201</v>
      </c>
      <c r="K5249">
        <v>1300</v>
      </c>
      <c r="L5249" t="s">
        <v>21180</v>
      </c>
      <c r="M5249" t="s">
        <v>366</v>
      </c>
      <c r="N5249" t="s">
        <v>21181</v>
      </c>
      <c r="O5249" t="s">
        <v>21182</v>
      </c>
      <c r="P5249" t="s">
        <v>39</v>
      </c>
      <c r="Q5249">
        <v>6</v>
      </c>
      <c r="R5249" t="s">
        <v>40</v>
      </c>
      <c r="S5249" t="s">
        <v>63</v>
      </c>
      <c r="T5249">
        <v>97955</v>
      </c>
      <c r="U5249" s="1">
        <v>45495</v>
      </c>
      <c r="V5249" t="s">
        <v>126</v>
      </c>
      <c r="W5249">
        <v>653667</v>
      </c>
      <c r="X5249" t="s">
        <v>21183</v>
      </c>
      <c r="Y5249">
        <v>771</v>
      </c>
      <c r="Z5249">
        <v>2229</v>
      </c>
      <c r="AA5249">
        <v>8</v>
      </c>
      <c r="AB5249">
        <v>7132.8</v>
      </c>
    </row>
    <row r="5250" spans="1:28" x14ac:dyDescent="0.3">
      <c r="A5250" t="s">
        <v>28</v>
      </c>
      <c r="B5250" t="s">
        <v>29</v>
      </c>
      <c r="C5250" t="s">
        <v>91</v>
      </c>
      <c r="D5250" t="s">
        <v>163</v>
      </c>
      <c r="E5250" t="s">
        <v>56</v>
      </c>
      <c r="F5250" t="s">
        <v>113</v>
      </c>
      <c r="G5250">
        <v>99</v>
      </c>
      <c r="H5250">
        <v>421468</v>
      </c>
      <c r="I5250" t="s">
        <v>34</v>
      </c>
      <c r="J5250" s="1">
        <v>45398</v>
      </c>
      <c r="K5250">
        <v>800</v>
      </c>
      <c r="L5250" t="s">
        <v>15803</v>
      </c>
      <c r="M5250" t="s">
        <v>250</v>
      </c>
      <c r="N5250" t="s">
        <v>21184</v>
      </c>
      <c r="O5250" t="s">
        <v>21185</v>
      </c>
      <c r="P5250" t="s">
        <v>51</v>
      </c>
      <c r="Q5250">
        <v>17</v>
      </c>
      <c r="R5250" t="s">
        <v>40</v>
      </c>
      <c r="S5250" t="s">
        <v>79</v>
      </c>
      <c r="T5250">
        <v>43867</v>
      </c>
      <c r="U5250" s="1">
        <v>45412</v>
      </c>
      <c r="V5250" t="s">
        <v>80</v>
      </c>
      <c r="W5250">
        <v>149655</v>
      </c>
      <c r="X5250" t="s">
        <v>9427</v>
      </c>
      <c r="Y5250">
        <v>343</v>
      </c>
      <c r="Z5250">
        <v>1561</v>
      </c>
      <c r="AA5250">
        <v>6</v>
      </c>
      <c r="AB5250">
        <v>3746.4</v>
      </c>
    </row>
    <row r="5251" spans="1:28" x14ac:dyDescent="0.3">
      <c r="A5251" t="s">
        <v>28</v>
      </c>
      <c r="B5251" t="s">
        <v>29</v>
      </c>
      <c r="C5251" t="s">
        <v>91</v>
      </c>
      <c r="D5251" t="s">
        <v>291</v>
      </c>
      <c r="E5251" t="s">
        <v>46</v>
      </c>
      <c r="F5251" t="s">
        <v>106</v>
      </c>
      <c r="G5251">
        <v>19</v>
      </c>
      <c r="H5251">
        <v>429746</v>
      </c>
      <c r="I5251" t="s">
        <v>58</v>
      </c>
      <c r="J5251" s="1">
        <v>45032</v>
      </c>
      <c r="K5251">
        <v>950</v>
      </c>
      <c r="L5251" t="s">
        <v>21186</v>
      </c>
      <c r="M5251" t="s">
        <v>2538</v>
      </c>
      <c r="N5251" t="s">
        <v>21187</v>
      </c>
      <c r="O5251" t="s">
        <v>21188</v>
      </c>
      <c r="P5251" t="s">
        <v>87</v>
      </c>
      <c r="Q5251">
        <v>8</v>
      </c>
      <c r="R5251" t="s">
        <v>88</v>
      </c>
      <c r="S5251" t="s">
        <v>79</v>
      </c>
      <c r="T5251">
        <v>67911</v>
      </c>
      <c r="U5251" s="1">
        <v>45475</v>
      </c>
      <c r="V5251" t="s">
        <v>126</v>
      </c>
      <c r="W5251">
        <v>858808</v>
      </c>
      <c r="X5251" t="s">
        <v>21189</v>
      </c>
      <c r="Y5251">
        <v>901</v>
      </c>
      <c r="Z5251">
        <v>2795</v>
      </c>
      <c r="AA5251">
        <v>8</v>
      </c>
      <c r="AB5251">
        <v>8944</v>
      </c>
    </row>
    <row r="5252" spans="1:28" x14ac:dyDescent="0.3">
      <c r="A5252" t="s">
        <v>28</v>
      </c>
      <c r="B5252" t="s">
        <v>29</v>
      </c>
      <c r="C5252" t="s">
        <v>44</v>
      </c>
      <c r="D5252" t="s">
        <v>261</v>
      </c>
      <c r="E5252" t="s">
        <v>46</v>
      </c>
      <c r="F5252" t="s">
        <v>106</v>
      </c>
      <c r="G5252">
        <v>47</v>
      </c>
      <c r="H5252">
        <v>413742</v>
      </c>
      <c r="I5252" t="s">
        <v>58</v>
      </c>
      <c r="J5252" s="1">
        <v>44405</v>
      </c>
      <c r="K5252">
        <v>1400</v>
      </c>
      <c r="L5252" t="s">
        <v>18095</v>
      </c>
      <c r="M5252" t="s">
        <v>282</v>
      </c>
      <c r="N5252" t="s">
        <v>21190</v>
      </c>
      <c r="O5252" t="s">
        <v>21191</v>
      </c>
      <c r="P5252" t="s">
        <v>51</v>
      </c>
      <c r="Q5252">
        <v>9</v>
      </c>
      <c r="R5252" t="s">
        <v>40</v>
      </c>
      <c r="S5252" t="s">
        <v>41</v>
      </c>
      <c r="T5252">
        <v>32947</v>
      </c>
      <c r="U5252" s="1">
        <v>45396</v>
      </c>
      <c r="V5252" t="s">
        <v>80</v>
      </c>
      <c r="W5252">
        <v>735813</v>
      </c>
      <c r="X5252" t="s">
        <v>10216</v>
      </c>
      <c r="Y5252">
        <v>821</v>
      </c>
      <c r="Z5252">
        <v>1514</v>
      </c>
      <c r="AA5252">
        <v>2</v>
      </c>
      <c r="AB5252">
        <v>1211.2</v>
      </c>
    </row>
    <row r="5253" spans="1:28" x14ac:dyDescent="0.3">
      <c r="A5253" t="s">
        <v>28</v>
      </c>
      <c r="B5253" t="s">
        <v>29</v>
      </c>
      <c r="C5253" t="s">
        <v>148</v>
      </c>
      <c r="D5253" t="s">
        <v>227</v>
      </c>
      <c r="E5253" t="s">
        <v>46</v>
      </c>
      <c r="F5253" t="s">
        <v>83</v>
      </c>
      <c r="G5253">
        <v>27</v>
      </c>
      <c r="H5253">
        <v>415818</v>
      </c>
      <c r="I5253" t="s">
        <v>34</v>
      </c>
      <c r="J5253" s="1">
        <v>43895</v>
      </c>
      <c r="K5253">
        <v>1000</v>
      </c>
      <c r="L5253" t="s">
        <v>21192</v>
      </c>
      <c r="M5253" t="s">
        <v>2054</v>
      </c>
      <c r="N5253" t="s">
        <v>21193</v>
      </c>
      <c r="O5253" t="s">
        <v>21194</v>
      </c>
      <c r="P5253" t="s">
        <v>39</v>
      </c>
      <c r="Q5253">
        <v>7</v>
      </c>
      <c r="R5253" t="s">
        <v>88</v>
      </c>
      <c r="S5253" t="s">
        <v>41</v>
      </c>
      <c r="T5253">
        <v>56170</v>
      </c>
      <c r="U5253" s="1">
        <v>45501</v>
      </c>
      <c r="V5253" t="s">
        <v>126</v>
      </c>
      <c r="W5253">
        <v>768663</v>
      </c>
      <c r="X5253" t="s">
        <v>21195</v>
      </c>
      <c r="Y5253">
        <v>768</v>
      </c>
      <c r="Z5253">
        <v>1657</v>
      </c>
      <c r="AA5253">
        <v>1</v>
      </c>
      <c r="AB5253" s="2" t="s">
        <v>21196</v>
      </c>
    </row>
    <row r="5254" spans="1:28" x14ac:dyDescent="0.3">
      <c r="A5254" t="s">
        <v>28</v>
      </c>
      <c r="B5254" t="s">
        <v>29</v>
      </c>
      <c r="C5254" t="s">
        <v>148</v>
      </c>
      <c r="D5254" t="s">
        <v>267</v>
      </c>
      <c r="E5254" t="s">
        <v>46</v>
      </c>
      <c r="F5254" t="s">
        <v>175</v>
      </c>
      <c r="G5254">
        <v>93</v>
      </c>
      <c r="H5254">
        <v>417279</v>
      </c>
      <c r="I5254" t="s">
        <v>58</v>
      </c>
      <c r="J5254" s="1">
        <v>44013</v>
      </c>
      <c r="K5254">
        <v>1100</v>
      </c>
      <c r="L5254" t="s">
        <v>21197</v>
      </c>
      <c r="M5254" t="s">
        <v>287</v>
      </c>
      <c r="N5254" t="s">
        <v>21198</v>
      </c>
      <c r="O5254" s="2" t="s">
        <v>21199</v>
      </c>
      <c r="P5254" t="s">
        <v>87</v>
      </c>
      <c r="Q5254">
        <v>11</v>
      </c>
      <c r="R5254" t="s">
        <v>40</v>
      </c>
      <c r="S5254" t="s">
        <v>63</v>
      </c>
      <c r="T5254">
        <v>33821</v>
      </c>
      <c r="U5254" s="1">
        <v>45577</v>
      </c>
      <c r="V5254" t="s">
        <v>155</v>
      </c>
      <c r="W5254">
        <v>180390</v>
      </c>
      <c r="X5254" t="s">
        <v>21200</v>
      </c>
      <c r="Y5254">
        <v>589</v>
      </c>
      <c r="Z5254">
        <v>2201</v>
      </c>
      <c r="AA5254">
        <v>6</v>
      </c>
      <c r="AB5254" s="2" t="s">
        <v>21201</v>
      </c>
    </row>
    <row r="5255" spans="1:28" x14ac:dyDescent="0.3">
      <c r="A5255" t="s">
        <v>28</v>
      </c>
      <c r="B5255" t="s">
        <v>29</v>
      </c>
      <c r="C5255" t="s">
        <v>193</v>
      </c>
      <c r="D5255" t="s">
        <v>170</v>
      </c>
      <c r="E5255" t="s">
        <v>32</v>
      </c>
      <c r="F5255" t="s">
        <v>99</v>
      </c>
      <c r="G5255">
        <v>71</v>
      </c>
      <c r="H5255">
        <v>424879</v>
      </c>
      <c r="I5255" t="s">
        <v>34</v>
      </c>
      <c r="J5255" s="1">
        <v>44426</v>
      </c>
      <c r="K5255">
        <v>1200</v>
      </c>
      <c r="L5255" t="s">
        <v>19142</v>
      </c>
      <c r="M5255" t="s">
        <v>372</v>
      </c>
      <c r="N5255" t="s">
        <v>21202</v>
      </c>
      <c r="O5255" t="s">
        <v>21203</v>
      </c>
      <c r="P5255" t="s">
        <v>51</v>
      </c>
      <c r="Q5255">
        <v>14</v>
      </c>
      <c r="R5255" t="s">
        <v>40</v>
      </c>
      <c r="S5255" t="s">
        <v>41</v>
      </c>
      <c r="T5255">
        <v>72113</v>
      </c>
      <c r="U5255" s="1">
        <v>45354</v>
      </c>
      <c r="V5255" t="s">
        <v>72</v>
      </c>
      <c r="W5255">
        <v>533713</v>
      </c>
      <c r="X5255" t="s">
        <v>21204</v>
      </c>
      <c r="Y5255">
        <v>780</v>
      </c>
      <c r="Z5255">
        <v>1979</v>
      </c>
      <c r="AA5255">
        <v>2</v>
      </c>
      <c r="AB5255">
        <v>1583.2</v>
      </c>
    </row>
    <row r="5256" spans="1:28" x14ac:dyDescent="0.3">
      <c r="A5256" t="s">
        <v>28</v>
      </c>
      <c r="B5256" t="s">
        <v>29</v>
      </c>
      <c r="C5256" t="s">
        <v>193</v>
      </c>
      <c r="D5256" t="s">
        <v>163</v>
      </c>
      <c r="E5256" t="s">
        <v>56</v>
      </c>
      <c r="F5256" t="s">
        <v>175</v>
      </c>
      <c r="G5256">
        <v>40</v>
      </c>
      <c r="H5256">
        <v>435809</v>
      </c>
      <c r="I5256" t="s">
        <v>58</v>
      </c>
      <c r="J5256" s="1">
        <v>44380</v>
      </c>
      <c r="K5256">
        <v>800</v>
      </c>
      <c r="L5256" t="s">
        <v>21205</v>
      </c>
      <c r="M5256" t="s">
        <v>172</v>
      </c>
      <c r="N5256" t="s">
        <v>21206</v>
      </c>
      <c r="O5256" t="s">
        <v>21207</v>
      </c>
      <c r="P5256" t="s">
        <v>71</v>
      </c>
      <c r="Q5256">
        <v>14</v>
      </c>
      <c r="R5256" t="s">
        <v>40</v>
      </c>
      <c r="S5256" t="s">
        <v>63</v>
      </c>
      <c r="T5256">
        <v>35931</v>
      </c>
      <c r="U5256" s="1">
        <v>45450</v>
      </c>
      <c r="V5256" t="s">
        <v>52</v>
      </c>
      <c r="W5256">
        <v>180580</v>
      </c>
      <c r="X5256" t="s">
        <v>21208</v>
      </c>
      <c r="Y5256">
        <v>617</v>
      </c>
      <c r="Z5256">
        <v>505</v>
      </c>
      <c r="AA5256">
        <v>7</v>
      </c>
      <c r="AB5256">
        <v>1414</v>
      </c>
    </row>
    <row r="5257" spans="1:28" x14ac:dyDescent="0.3">
      <c r="A5257" t="s">
        <v>28</v>
      </c>
      <c r="B5257" t="s">
        <v>29</v>
      </c>
      <c r="C5257" t="s">
        <v>44</v>
      </c>
      <c r="D5257" t="s">
        <v>237</v>
      </c>
      <c r="E5257" t="s">
        <v>32</v>
      </c>
      <c r="F5257" t="s">
        <v>175</v>
      </c>
      <c r="G5257">
        <v>3</v>
      </c>
      <c r="H5257">
        <v>408462</v>
      </c>
      <c r="I5257" t="s">
        <v>34</v>
      </c>
      <c r="J5257" s="1">
        <v>44706</v>
      </c>
      <c r="K5257">
        <v>950</v>
      </c>
      <c r="L5257" t="s">
        <v>21209</v>
      </c>
      <c r="M5257" t="s">
        <v>85</v>
      </c>
      <c r="N5257" t="s">
        <v>21210</v>
      </c>
      <c r="O5257" t="s">
        <v>21211</v>
      </c>
      <c r="P5257" t="s">
        <v>87</v>
      </c>
      <c r="Q5257">
        <v>10</v>
      </c>
      <c r="R5257" t="s">
        <v>40</v>
      </c>
      <c r="S5257" t="s">
        <v>118</v>
      </c>
      <c r="T5257">
        <v>35088</v>
      </c>
      <c r="U5257" s="1">
        <v>45399</v>
      </c>
      <c r="V5257" t="s">
        <v>80</v>
      </c>
      <c r="W5257">
        <v>634065</v>
      </c>
      <c r="X5257" t="s">
        <v>21212</v>
      </c>
      <c r="Y5257">
        <v>777</v>
      </c>
      <c r="Z5257">
        <v>780</v>
      </c>
      <c r="AA5257">
        <v>2</v>
      </c>
      <c r="AB5257">
        <v>624</v>
      </c>
    </row>
    <row r="5258" spans="1:28" x14ac:dyDescent="0.3">
      <c r="A5258" t="s">
        <v>28</v>
      </c>
      <c r="B5258" t="s">
        <v>29</v>
      </c>
      <c r="C5258" t="s">
        <v>54</v>
      </c>
      <c r="D5258" t="s">
        <v>55</v>
      </c>
      <c r="E5258" t="s">
        <v>46</v>
      </c>
      <c r="F5258" t="s">
        <v>83</v>
      </c>
      <c r="G5258">
        <v>74</v>
      </c>
      <c r="H5258">
        <v>410181</v>
      </c>
      <c r="I5258" t="s">
        <v>58</v>
      </c>
      <c r="J5258" s="1">
        <v>44282</v>
      </c>
      <c r="K5258">
        <v>950</v>
      </c>
      <c r="L5258" t="s">
        <v>21213</v>
      </c>
      <c r="M5258" t="s">
        <v>1198</v>
      </c>
      <c r="N5258" t="s">
        <v>21214</v>
      </c>
      <c r="O5258">
        <f>1-892-580-6526</f>
        <v>-7997</v>
      </c>
      <c r="P5258" t="s">
        <v>39</v>
      </c>
      <c r="Q5258">
        <v>10</v>
      </c>
      <c r="R5258" t="s">
        <v>88</v>
      </c>
      <c r="S5258" t="s">
        <v>63</v>
      </c>
      <c r="T5258">
        <v>10263</v>
      </c>
      <c r="U5258" s="1">
        <v>45358</v>
      </c>
      <c r="V5258" t="s">
        <v>72</v>
      </c>
      <c r="W5258">
        <v>863665</v>
      </c>
      <c r="X5258" t="s">
        <v>21215</v>
      </c>
      <c r="Y5258">
        <v>381</v>
      </c>
      <c r="Z5258">
        <v>2294</v>
      </c>
      <c r="AA5258">
        <v>4</v>
      </c>
      <c r="AB5258">
        <v>3670.4</v>
      </c>
    </row>
    <row r="5259" spans="1:28" x14ac:dyDescent="0.3">
      <c r="A5259" t="s">
        <v>28</v>
      </c>
      <c r="B5259" t="s">
        <v>29</v>
      </c>
      <c r="C5259" t="s">
        <v>30</v>
      </c>
      <c r="D5259" t="s">
        <v>170</v>
      </c>
      <c r="E5259" t="s">
        <v>46</v>
      </c>
      <c r="F5259" t="s">
        <v>175</v>
      </c>
      <c r="G5259">
        <v>33</v>
      </c>
      <c r="H5259">
        <v>427966</v>
      </c>
      <c r="I5259" t="s">
        <v>34</v>
      </c>
      <c r="J5259" s="1">
        <v>45587</v>
      </c>
      <c r="K5259">
        <v>1100</v>
      </c>
      <c r="L5259" t="s">
        <v>21216</v>
      </c>
      <c r="M5259" t="s">
        <v>313</v>
      </c>
      <c r="N5259" t="s">
        <v>21217</v>
      </c>
      <c r="O5259" t="s">
        <v>21218</v>
      </c>
      <c r="P5259" t="s">
        <v>71</v>
      </c>
      <c r="Q5259">
        <v>18</v>
      </c>
      <c r="R5259" t="s">
        <v>88</v>
      </c>
      <c r="S5259" t="s">
        <v>41</v>
      </c>
      <c r="T5259">
        <v>72760</v>
      </c>
      <c r="U5259" s="1">
        <v>45426</v>
      </c>
      <c r="V5259" t="s">
        <v>140</v>
      </c>
      <c r="W5259">
        <v>482516</v>
      </c>
      <c r="X5259" t="s">
        <v>21219</v>
      </c>
      <c r="Y5259">
        <v>257</v>
      </c>
      <c r="Z5259">
        <v>1094</v>
      </c>
      <c r="AA5259">
        <v>3</v>
      </c>
      <c r="AB5259" s="2" t="s">
        <v>21220</v>
      </c>
    </row>
    <row r="5260" spans="1:28" x14ac:dyDescent="0.3">
      <c r="A5260" t="s">
        <v>28</v>
      </c>
      <c r="B5260" t="s">
        <v>29</v>
      </c>
      <c r="C5260" t="s">
        <v>193</v>
      </c>
      <c r="D5260" t="s">
        <v>82</v>
      </c>
      <c r="E5260" t="s">
        <v>46</v>
      </c>
      <c r="F5260" t="s">
        <v>57</v>
      </c>
      <c r="G5260">
        <v>91</v>
      </c>
      <c r="H5260">
        <v>401546</v>
      </c>
      <c r="I5260" t="s">
        <v>58</v>
      </c>
      <c r="J5260" s="1">
        <v>44918</v>
      </c>
      <c r="K5260">
        <v>1300</v>
      </c>
      <c r="L5260" t="s">
        <v>8341</v>
      </c>
      <c r="M5260" t="s">
        <v>736</v>
      </c>
      <c r="N5260" t="s">
        <v>21221</v>
      </c>
      <c r="O5260" t="s">
        <v>21222</v>
      </c>
      <c r="P5260" t="s">
        <v>39</v>
      </c>
      <c r="Q5260">
        <v>15</v>
      </c>
      <c r="R5260" t="s">
        <v>88</v>
      </c>
      <c r="S5260" t="s">
        <v>41</v>
      </c>
      <c r="T5260">
        <v>86379</v>
      </c>
      <c r="U5260" s="1">
        <v>45572</v>
      </c>
      <c r="V5260" t="s">
        <v>155</v>
      </c>
      <c r="W5260">
        <v>570675</v>
      </c>
      <c r="X5260" t="s">
        <v>21223</v>
      </c>
      <c r="Y5260">
        <v>639</v>
      </c>
      <c r="Z5260">
        <v>1630</v>
      </c>
      <c r="AA5260">
        <v>8</v>
      </c>
      <c r="AB5260">
        <v>5216</v>
      </c>
    </row>
    <row r="5261" spans="1:28" x14ac:dyDescent="0.3">
      <c r="A5261" t="s">
        <v>28</v>
      </c>
      <c r="B5261" t="s">
        <v>29</v>
      </c>
      <c r="C5261" t="s">
        <v>66</v>
      </c>
      <c r="D5261" t="s">
        <v>98</v>
      </c>
      <c r="E5261" t="s">
        <v>46</v>
      </c>
      <c r="F5261" t="s">
        <v>83</v>
      </c>
      <c r="G5261">
        <v>83</v>
      </c>
      <c r="H5261">
        <v>438027</v>
      </c>
      <c r="I5261" t="s">
        <v>34</v>
      </c>
      <c r="J5261" s="1">
        <v>44033</v>
      </c>
      <c r="K5261">
        <v>1100</v>
      </c>
      <c r="L5261" t="s">
        <v>1614</v>
      </c>
      <c r="M5261" t="s">
        <v>596</v>
      </c>
      <c r="N5261" t="s">
        <v>21224</v>
      </c>
      <c r="O5261" t="s">
        <v>21225</v>
      </c>
      <c r="P5261" t="s">
        <v>87</v>
      </c>
      <c r="Q5261">
        <v>17</v>
      </c>
      <c r="R5261" t="s">
        <v>88</v>
      </c>
      <c r="S5261" t="s">
        <v>118</v>
      </c>
      <c r="T5261">
        <v>23477</v>
      </c>
      <c r="U5261" s="1">
        <v>45428</v>
      </c>
      <c r="V5261" t="s">
        <v>140</v>
      </c>
      <c r="W5261">
        <v>688880</v>
      </c>
      <c r="X5261" t="s">
        <v>21226</v>
      </c>
      <c r="Y5261">
        <v>409</v>
      </c>
      <c r="Z5261">
        <v>717</v>
      </c>
      <c r="AA5261">
        <v>8</v>
      </c>
      <c r="AB5261">
        <v>2294.4</v>
      </c>
    </row>
    <row r="5262" spans="1:28" x14ac:dyDescent="0.3">
      <c r="A5262" t="s">
        <v>28</v>
      </c>
      <c r="B5262" t="s">
        <v>29</v>
      </c>
      <c r="C5262" t="s">
        <v>66</v>
      </c>
      <c r="D5262" t="s">
        <v>291</v>
      </c>
      <c r="E5262" t="s">
        <v>56</v>
      </c>
      <c r="F5262" t="s">
        <v>175</v>
      </c>
      <c r="G5262">
        <v>4</v>
      </c>
      <c r="H5262">
        <v>408350</v>
      </c>
      <c r="I5262" t="s">
        <v>34</v>
      </c>
      <c r="J5262" s="1">
        <v>44383</v>
      </c>
      <c r="K5262">
        <v>1200</v>
      </c>
      <c r="L5262" t="s">
        <v>21227</v>
      </c>
      <c r="M5262" t="s">
        <v>552</v>
      </c>
      <c r="N5262" t="s">
        <v>21228</v>
      </c>
      <c r="O5262" t="s">
        <v>21229</v>
      </c>
      <c r="P5262" t="s">
        <v>39</v>
      </c>
      <c r="Q5262">
        <v>6</v>
      </c>
      <c r="R5262" t="s">
        <v>88</v>
      </c>
      <c r="S5262" t="s">
        <v>63</v>
      </c>
      <c r="T5262">
        <v>61128</v>
      </c>
      <c r="U5262" s="1">
        <v>45532</v>
      </c>
      <c r="V5262" t="s">
        <v>64</v>
      </c>
      <c r="W5262">
        <v>821107</v>
      </c>
      <c r="X5262" t="s">
        <v>21230</v>
      </c>
      <c r="Y5262">
        <v>914</v>
      </c>
      <c r="Z5262">
        <v>1515</v>
      </c>
      <c r="AA5262">
        <v>4</v>
      </c>
      <c r="AB5262">
        <v>2424</v>
      </c>
    </row>
    <row r="5263" spans="1:28" x14ac:dyDescent="0.3">
      <c r="A5263" t="s">
        <v>28</v>
      </c>
      <c r="B5263" t="s">
        <v>29</v>
      </c>
      <c r="C5263" t="s">
        <v>30</v>
      </c>
      <c r="D5263" t="s">
        <v>98</v>
      </c>
      <c r="E5263" t="s">
        <v>46</v>
      </c>
      <c r="F5263" t="s">
        <v>83</v>
      </c>
      <c r="G5263">
        <v>46</v>
      </c>
      <c r="H5263">
        <v>410480</v>
      </c>
      <c r="I5263" t="s">
        <v>34</v>
      </c>
      <c r="J5263" s="1">
        <v>44713</v>
      </c>
      <c r="K5263">
        <v>800</v>
      </c>
      <c r="L5263" t="s">
        <v>21231</v>
      </c>
      <c r="M5263" t="s">
        <v>591</v>
      </c>
      <c r="N5263" t="s">
        <v>21232</v>
      </c>
      <c r="O5263" t="s">
        <v>21233</v>
      </c>
      <c r="P5263" t="s">
        <v>87</v>
      </c>
      <c r="Q5263">
        <v>5</v>
      </c>
      <c r="R5263" t="s">
        <v>40</v>
      </c>
      <c r="S5263" t="s">
        <v>63</v>
      </c>
      <c r="T5263">
        <v>62115</v>
      </c>
      <c r="U5263" s="1">
        <v>45307</v>
      </c>
      <c r="V5263" t="s">
        <v>111</v>
      </c>
      <c r="W5263">
        <v>202932</v>
      </c>
      <c r="X5263" t="s">
        <v>21234</v>
      </c>
      <c r="Y5263">
        <v>676</v>
      </c>
      <c r="Z5263">
        <v>967</v>
      </c>
      <c r="AA5263">
        <v>2</v>
      </c>
      <c r="AB5263">
        <v>773.6</v>
      </c>
    </row>
    <row r="5264" spans="1:28" x14ac:dyDescent="0.3">
      <c r="A5264" t="s">
        <v>28</v>
      </c>
      <c r="B5264" t="s">
        <v>29</v>
      </c>
      <c r="C5264" t="s">
        <v>30</v>
      </c>
      <c r="D5264" t="s">
        <v>149</v>
      </c>
      <c r="E5264" t="s">
        <v>32</v>
      </c>
      <c r="F5264" t="s">
        <v>106</v>
      </c>
      <c r="G5264">
        <v>86</v>
      </c>
      <c r="H5264">
        <v>404281</v>
      </c>
      <c r="I5264" t="s">
        <v>34</v>
      </c>
      <c r="J5264" s="1">
        <v>44656</v>
      </c>
      <c r="K5264">
        <v>1200</v>
      </c>
      <c r="L5264" t="s">
        <v>21235</v>
      </c>
      <c r="M5264" t="s">
        <v>670</v>
      </c>
      <c r="N5264" t="s">
        <v>21236</v>
      </c>
      <c r="O5264" t="s">
        <v>21237</v>
      </c>
      <c r="P5264" t="s">
        <v>39</v>
      </c>
      <c r="Q5264">
        <v>7</v>
      </c>
      <c r="R5264" t="s">
        <v>40</v>
      </c>
      <c r="S5264" t="s">
        <v>63</v>
      </c>
      <c r="T5264">
        <v>38373</v>
      </c>
      <c r="U5264" s="1">
        <v>45438</v>
      </c>
      <c r="V5264" t="s">
        <v>140</v>
      </c>
      <c r="W5264">
        <v>378859</v>
      </c>
      <c r="X5264" t="s">
        <v>21238</v>
      </c>
      <c r="Y5264">
        <v>436</v>
      </c>
      <c r="Z5264">
        <v>2541</v>
      </c>
      <c r="AA5264">
        <v>5</v>
      </c>
      <c r="AB5264">
        <v>5082</v>
      </c>
    </row>
    <row r="5265" spans="1:28" x14ac:dyDescent="0.3">
      <c r="A5265" t="s">
        <v>28</v>
      </c>
      <c r="B5265" t="s">
        <v>29</v>
      </c>
      <c r="C5265" t="s">
        <v>30</v>
      </c>
      <c r="D5265" t="s">
        <v>291</v>
      </c>
      <c r="E5265" t="s">
        <v>46</v>
      </c>
      <c r="F5265" t="s">
        <v>113</v>
      </c>
      <c r="G5265">
        <v>48</v>
      </c>
      <c r="H5265">
        <v>425407</v>
      </c>
      <c r="I5265" t="s">
        <v>58</v>
      </c>
      <c r="J5265" s="1">
        <v>45482</v>
      </c>
      <c r="K5265">
        <v>1000</v>
      </c>
      <c r="L5265" t="s">
        <v>21239</v>
      </c>
      <c r="M5265" t="s">
        <v>1212</v>
      </c>
      <c r="N5265" t="s">
        <v>21240</v>
      </c>
      <c r="O5265" t="s">
        <v>21241</v>
      </c>
      <c r="P5265" t="s">
        <v>39</v>
      </c>
      <c r="Q5265">
        <v>19</v>
      </c>
      <c r="R5265" t="s">
        <v>88</v>
      </c>
      <c r="S5265" t="s">
        <v>118</v>
      </c>
      <c r="T5265">
        <v>37763</v>
      </c>
      <c r="U5265" s="1">
        <v>45400</v>
      </c>
      <c r="V5265" t="s">
        <v>80</v>
      </c>
      <c r="W5265">
        <v>418616</v>
      </c>
      <c r="X5265" t="s">
        <v>21242</v>
      </c>
      <c r="Y5265">
        <v>249</v>
      </c>
      <c r="Z5265">
        <v>2592</v>
      </c>
      <c r="AA5265">
        <v>6</v>
      </c>
      <c r="AB5265">
        <v>6220.8</v>
      </c>
    </row>
    <row r="5266" spans="1:28" x14ac:dyDescent="0.3">
      <c r="A5266" t="s">
        <v>28</v>
      </c>
      <c r="B5266" t="s">
        <v>29</v>
      </c>
      <c r="C5266" t="s">
        <v>44</v>
      </c>
      <c r="D5266" t="s">
        <v>274</v>
      </c>
      <c r="E5266" t="s">
        <v>32</v>
      </c>
      <c r="F5266" t="s">
        <v>99</v>
      </c>
      <c r="G5266">
        <v>78</v>
      </c>
      <c r="H5266">
        <v>421799</v>
      </c>
      <c r="I5266" t="s">
        <v>34</v>
      </c>
      <c r="J5266" s="1">
        <v>44698</v>
      </c>
      <c r="K5266">
        <v>1000</v>
      </c>
      <c r="L5266" t="s">
        <v>21243</v>
      </c>
      <c r="M5266" t="s">
        <v>60</v>
      </c>
      <c r="N5266" t="s">
        <v>21244</v>
      </c>
      <c r="O5266" t="s">
        <v>21245</v>
      </c>
      <c r="P5266" t="s">
        <v>71</v>
      </c>
      <c r="Q5266">
        <v>9</v>
      </c>
      <c r="R5266" t="s">
        <v>40</v>
      </c>
      <c r="S5266" t="s">
        <v>118</v>
      </c>
      <c r="T5266">
        <v>12929</v>
      </c>
      <c r="U5266" s="1">
        <v>45506</v>
      </c>
      <c r="V5266" t="s">
        <v>64</v>
      </c>
      <c r="W5266">
        <v>568931</v>
      </c>
      <c r="X5266" t="s">
        <v>21246</v>
      </c>
      <c r="Y5266">
        <v>682</v>
      </c>
      <c r="Z5266">
        <v>1008</v>
      </c>
      <c r="AA5266">
        <v>7</v>
      </c>
      <c r="AB5266">
        <v>2822.4</v>
      </c>
    </row>
    <row r="5267" spans="1:28" x14ac:dyDescent="0.3">
      <c r="A5267" t="s">
        <v>28</v>
      </c>
      <c r="B5267" t="s">
        <v>29</v>
      </c>
      <c r="C5267" t="s">
        <v>30</v>
      </c>
      <c r="D5267" t="s">
        <v>364</v>
      </c>
      <c r="E5267" t="s">
        <v>46</v>
      </c>
      <c r="F5267" t="s">
        <v>33</v>
      </c>
      <c r="G5267">
        <v>19</v>
      </c>
      <c r="H5267">
        <v>434944</v>
      </c>
      <c r="I5267" t="s">
        <v>58</v>
      </c>
      <c r="J5267" s="1">
        <v>45388</v>
      </c>
      <c r="K5267">
        <v>950</v>
      </c>
      <c r="L5267" t="s">
        <v>21247</v>
      </c>
      <c r="M5267" t="s">
        <v>313</v>
      </c>
      <c r="N5267" t="s">
        <v>21248</v>
      </c>
      <c r="O5267" t="s">
        <v>21249</v>
      </c>
      <c r="P5267" t="s">
        <v>87</v>
      </c>
      <c r="Q5267">
        <v>5</v>
      </c>
      <c r="R5267" t="s">
        <v>88</v>
      </c>
      <c r="S5267" t="s">
        <v>63</v>
      </c>
      <c r="T5267">
        <v>55308</v>
      </c>
      <c r="U5267" s="1">
        <v>45324</v>
      </c>
      <c r="V5267" t="s">
        <v>119</v>
      </c>
      <c r="W5267">
        <v>951408</v>
      </c>
      <c r="X5267" t="s">
        <v>21250</v>
      </c>
      <c r="Y5267">
        <v>896</v>
      </c>
      <c r="Z5267">
        <v>906</v>
      </c>
      <c r="AA5267">
        <v>6</v>
      </c>
      <c r="AB5267">
        <v>2174.4</v>
      </c>
    </row>
    <row r="5268" spans="1:28" x14ac:dyDescent="0.3">
      <c r="A5268" t="s">
        <v>28</v>
      </c>
      <c r="B5268" t="s">
        <v>29</v>
      </c>
      <c r="C5268" t="s">
        <v>44</v>
      </c>
      <c r="D5268" t="s">
        <v>560</v>
      </c>
      <c r="E5268" t="s">
        <v>32</v>
      </c>
      <c r="F5268" t="s">
        <v>33</v>
      </c>
      <c r="G5268">
        <v>62</v>
      </c>
      <c r="H5268">
        <v>419053</v>
      </c>
      <c r="I5268" t="s">
        <v>58</v>
      </c>
      <c r="J5268" s="1">
        <v>44341</v>
      </c>
      <c r="K5268">
        <v>950</v>
      </c>
      <c r="L5268" t="s">
        <v>21251</v>
      </c>
      <c r="M5268" t="s">
        <v>60</v>
      </c>
      <c r="N5268" t="s">
        <v>21252</v>
      </c>
      <c r="O5268" t="s">
        <v>21253</v>
      </c>
      <c r="P5268" t="s">
        <v>51</v>
      </c>
      <c r="Q5268">
        <v>12</v>
      </c>
      <c r="R5268" t="s">
        <v>40</v>
      </c>
      <c r="S5268" t="s">
        <v>118</v>
      </c>
      <c r="T5268">
        <v>85488</v>
      </c>
      <c r="U5268" s="1">
        <v>45502</v>
      </c>
      <c r="V5268" t="s">
        <v>126</v>
      </c>
      <c r="W5268">
        <v>138355</v>
      </c>
      <c r="X5268" t="s">
        <v>21254</v>
      </c>
      <c r="Y5268">
        <v>412</v>
      </c>
      <c r="Z5268">
        <v>668</v>
      </c>
      <c r="AA5268">
        <v>3</v>
      </c>
      <c r="AB5268">
        <v>801.6</v>
      </c>
    </row>
    <row r="5269" spans="1:28" x14ac:dyDescent="0.3">
      <c r="A5269" t="s">
        <v>28</v>
      </c>
      <c r="B5269" t="s">
        <v>29</v>
      </c>
      <c r="C5269" t="s">
        <v>148</v>
      </c>
      <c r="D5269" t="s">
        <v>134</v>
      </c>
      <c r="E5269" t="s">
        <v>32</v>
      </c>
      <c r="F5269" t="s">
        <v>150</v>
      </c>
      <c r="G5269">
        <v>8</v>
      </c>
      <c r="H5269">
        <v>408191</v>
      </c>
      <c r="I5269" t="s">
        <v>34</v>
      </c>
      <c r="J5269" s="1">
        <v>45563</v>
      </c>
      <c r="K5269">
        <v>1400</v>
      </c>
      <c r="L5269" t="s">
        <v>14557</v>
      </c>
      <c r="M5269" t="s">
        <v>856</v>
      </c>
      <c r="N5269" t="s">
        <v>21255</v>
      </c>
      <c r="O5269" t="s">
        <v>21256</v>
      </c>
      <c r="P5269" t="s">
        <v>71</v>
      </c>
      <c r="Q5269">
        <v>18</v>
      </c>
      <c r="R5269" t="s">
        <v>40</v>
      </c>
      <c r="S5269" t="s">
        <v>41</v>
      </c>
      <c r="T5269">
        <v>24360</v>
      </c>
      <c r="U5269" s="1">
        <v>45484</v>
      </c>
      <c r="V5269" t="s">
        <v>126</v>
      </c>
      <c r="W5269">
        <v>124673</v>
      </c>
      <c r="X5269" t="s">
        <v>21257</v>
      </c>
      <c r="Y5269">
        <v>414</v>
      </c>
      <c r="Z5269">
        <v>1297</v>
      </c>
      <c r="AA5269">
        <v>8</v>
      </c>
      <c r="AB5269" s="2" t="s">
        <v>21258</v>
      </c>
    </row>
    <row r="5270" spans="1:28" x14ac:dyDescent="0.3">
      <c r="A5270" t="s">
        <v>28</v>
      </c>
      <c r="B5270" t="s">
        <v>29</v>
      </c>
      <c r="C5270" t="s">
        <v>54</v>
      </c>
      <c r="D5270" t="s">
        <v>187</v>
      </c>
      <c r="E5270" t="s">
        <v>56</v>
      </c>
      <c r="F5270" t="s">
        <v>150</v>
      </c>
      <c r="G5270">
        <v>8</v>
      </c>
      <c r="H5270">
        <v>436635</v>
      </c>
      <c r="I5270" t="s">
        <v>34</v>
      </c>
      <c r="J5270" s="1">
        <v>45113</v>
      </c>
      <c r="K5270">
        <v>950</v>
      </c>
      <c r="L5270" t="s">
        <v>21259</v>
      </c>
      <c r="M5270" t="s">
        <v>895</v>
      </c>
      <c r="N5270" t="s">
        <v>21260</v>
      </c>
      <c r="O5270" t="s">
        <v>21261</v>
      </c>
      <c r="P5270" t="s">
        <v>87</v>
      </c>
      <c r="Q5270">
        <v>8</v>
      </c>
      <c r="R5270" t="s">
        <v>88</v>
      </c>
      <c r="S5270" t="s">
        <v>63</v>
      </c>
      <c r="T5270">
        <v>21097</v>
      </c>
      <c r="U5270" s="1">
        <v>45385</v>
      </c>
      <c r="V5270" t="s">
        <v>80</v>
      </c>
      <c r="W5270">
        <v>421231</v>
      </c>
      <c r="X5270" t="s">
        <v>21262</v>
      </c>
      <c r="Y5270">
        <v>683</v>
      </c>
      <c r="Z5270">
        <v>927</v>
      </c>
      <c r="AA5270">
        <v>8</v>
      </c>
      <c r="AB5270">
        <v>2966.4</v>
      </c>
    </row>
    <row r="5271" spans="1:28" x14ac:dyDescent="0.3">
      <c r="A5271" t="s">
        <v>28</v>
      </c>
      <c r="B5271" t="s">
        <v>29</v>
      </c>
      <c r="C5271" t="s">
        <v>157</v>
      </c>
      <c r="D5271" t="s">
        <v>524</v>
      </c>
      <c r="E5271" t="s">
        <v>56</v>
      </c>
      <c r="F5271" t="s">
        <v>175</v>
      </c>
      <c r="G5271">
        <v>71</v>
      </c>
      <c r="H5271">
        <v>400696</v>
      </c>
      <c r="I5271" t="s">
        <v>58</v>
      </c>
      <c r="J5271" s="1">
        <v>44135</v>
      </c>
      <c r="K5271">
        <v>1400</v>
      </c>
      <c r="L5271" t="s">
        <v>10116</v>
      </c>
      <c r="M5271" t="s">
        <v>313</v>
      </c>
      <c r="N5271" t="s">
        <v>21263</v>
      </c>
      <c r="O5271" t="s">
        <v>21264</v>
      </c>
      <c r="P5271" t="s">
        <v>71</v>
      </c>
      <c r="Q5271">
        <v>8</v>
      </c>
      <c r="R5271" t="s">
        <v>88</v>
      </c>
      <c r="S5271" t="s">
        <v>63</v>
      </c>
      <c r="T5271">
        <v>64118</v>
      </c>
      <c r="U5271" s="1">
        <v>45358</v>
      </c>
      <c r="V5271" t="s">
        <v>72</v>
      </c>
      <c r="W5271">
        <v>702184</v>
      </c>
      <c r="X5271" t="s">
        <v>21265</v>
      </c>
      <c r="Y5271">
        <v>578</v>
      </c>
      <c r="Z5271">
        <v>516</v>
      </c>
      <c r="AA5271">
        <v>8</v>
      </c>
      <c r="AB5271">
        <v>1651.2</v>
      </c>
    </row>
    <row r="5272" spans="1:28" x14ac:dyDescent="0.3">
      <c r="A5272" t="s">
        <v>28</v>
      </c>
      <c r="B5272" t="s">
        <v>29</v>
      </c>
      <c r="C5272" t="s">
        <v>193</v>
      </c>
      <c r="D5272" t="s">
        <v>616</v>
      </c>
      <c r="E5272" t="s">
        <v>32</v>
      </c>
      <c r="F5272" t="s">
        <v>135</v>
      </c>
      <c r="G5272">
        <v>11</v>
      </c>
      <c r="H5272">
        <v>439021</v>
      </c>
      <c r="I5272" t="s">
        <v>34</v>
      </c>
      <c r="J5272" s="1">
        <v>44907</v>
      </c>
      <c r="K5272">
        <v>800</v>
      </c>
      <c r="L5272" t="s">
        <v>21266</v>
      </c>
      <c r="M5272" t="s">
        <v>1409</v>
      </c>
      <c r="N5272" t="s">
        <v>21267</v>
      </c>
      <c r="O5272" t="s">
        <v>21268</v>
      </c>
      <c r="P5272" t="s">
        <v>51</v>
      </c>
      <c r="Q5272">
        <v>5</v>
      </c>
      <c r="R5272" t="s">
        <v>40</v>
      </c>
      <c r="S5272" t="s">
        <v>63</v>
      </c>
      <c r="T5272">
        <v>47331</v>
      </c>
      <c r="U5272" s="1">
        <v>45322</v>
      </c>
      <c r="V5272" t="s">
        <v>111</v>
      </c>
      <c r="W5272">
        <v>743858</v>
      </c>
      <c r="X5272" t="s">
        <v>21269</v>
      </c>
      <c r="Y5272">
        <v>485</v>
      </c>
      <c r="Z5272">
        <v>1211</v>
      </c>
      <c r="AA5272">
        <v>3</v>
      </c>
      <c r="AB5272">
        <v>1453.2</v>
      </c>
    </row>
    <row r="5273" spans="1:28" x14ac:dyDescent="0.3">
      <c r="A5273" t="s">
        <v>28</v>
      </c>
      <c r="B5273" t="s">
        <v>29</v>
      </c>
      <c r="C5273" t="s">
        <v>30</v>
      </c>
      <c r="D5273" t="s">
        <v>546</v>
      </c>
      <c r="E5273" t="s">
        <v>32</v>
      </c>
      <c r="F5273" t="s">
        <v>175</v>
      </c>
      <c r="G5273">
        <v>11</v>
      </c>
      <c r="H5273">
        <v>439599</v>
      </c>
      <c r="I5273" t="s">
        <v>34</v>
      </c>
      <c r="J5273" s="1">
        <v>44581</v>
      </c>
      <c r="K5273">
        <v>800</v>
      </c>
      <c r="L5273" t="s">
        <v>21270</v>
      </c>
      <c r="M5273" t="s">
        <v>159</v>
      </c>
      <c r="N5273" t="s">
        <v>21271</v>
      </c>
      <c r="O5273" t="s">
        <v>21272</v>
      </c>
      <c r="P5273" t="s">
        <v>39</v>
      </c>
      <c r="Q5273">
        <v>4</v>
      </c>
      <c r="R5273" t="s">
        <v>40</v>
      </c>
      <c r="S5273" t="s">
        <v>41</v>
      </c>
      <c r="T5273">
        <v>58882</v>
      </c>
      <c r="U5273" s="1">
        <v>45407</v>
      </c>
      <c r="V5273" t="s">
        <v>80</v>
      </c>
      <c r="W5273">
        <v>769913</v>
      </c>
      <c r="X5273" t="s">
        <v>21273</v>
      </c>
      <c r="Y5273">
        <v>814</v>
      </c>
      <c r="Z5273">
        <v>2282</v>
      </c>
      <c r="AA5273">
        <v>5</v>
      </c>
      <c r="AB5273">
        <v>4564</v>
      </c>
    </row>
    <row r="5274" spans="1:28" x14ac:dyDescent="0.3">
      <c r="A5274" t="s">
        <v>28</v>
      </c>
      <c r="B5274" t="s">
        <v>29</v>
      </c>
      <c r="C5274" t="s">
        <v>148</v>
      </c>
      <c r="D5274" t="s">
        <v>248</v>
      </c>
      <c r="E5274" t="s">
        <v>56</v>
      </c>
      <c r="F5274" t="s">
        <v>99</v>
      </c>
      <c r="G5274">
        <v>10</v>
      </c>
      <c r="H5274">
        <v>407634</v>
      </c>
      <c r="I5274" t="s">
        <v>58</v>
      </c>
      <c r="J5274" s="1">
        <v>45199</v>
      </c>
      <c r="K5274">
        <v>1200</v>
      </c>
      <c r="L5274" t="s">
        <v>21274</v>
      </c>
      <c r="M5274" t="s">
        <v>334</v>
      </c>
      <c r="N5274" t="s">
        <v>21275</v>
      </c>
      <c r="O5274" t="s">
        <v>21276</v>
      </c>
      <c r="P5274" t="s">
        <v>87</v>
      </c>
      <c r="Q5274">
        <v>9</v>
      </c>
      <c r="R5274" t="s">
        <v>40</v>
      </c>
      <c r="S5274" t="s">
        <v>79</v>
      </c>
      <c r="T5274">
        <v>60744</v>
      </c>
      <c r="U5274" s="1">
        <v>45312</v>
      </c>
      <c r="V5274" t="s">
        <v>111</v>
      </c>
      <c r="W5274">
        <v>460584</v>
      </c>
      <c r="X5274" t="s">
        <v>21277</v>
      </c>
      <c r="Y5274">
        <v>852</v>
      </c>
      <c r="Z5274">
        <v>810</v>
      </c>
      <c r="AA5274">
        <v>6</v>
      </c>
      <c r="AB5274">
        <v>1944</v>
      </c>
    </row>
    <row r="5275" spans="1:28" x14ac:dyDescent="0.3">
      <c r="A5275" t="s">
        <v>28</v>
      </c>
      <c r="B5275" t="s">
        <v>29</v>
      </c>
      <c r="C5275" t="s">
        <v>91</v>
      </c>
      <c r="D5275" t="s">
        <v>170</v>
      </c>
      <c r="E5275" t="s">
        <v>32</v>
      </c>
      <c r="F5275" t="s">
        <v>33</v>
      </c>
      <c r="G5275">
        <v>61</v>
      </c>
      <c r="H5275">
        <v>431494</v>
      </c>
      <c r="I5275" t="s">
        <v>34</v>
      </c>
      <c r="J5275" s="1">
        <v>45191</v>
      </c>
      <c r="K5275">
        <v>1200</v>
      </c>
      <c r="L5275" t="s">
        <v>21278</v>
      </c>
      <c r="M5275" t="s">
        <v>843</v>
      </c>
      <c r="N5275" t="s">
        <v>21279</v>
      </c>
      <c r="O5275" t="s">
        <v>21280</v>
      </c>
      <c r="P5275" t="s">
        <v>87</v>
      </c>
      <c r="Q5275">
        <v>5</v>
      </c>
      <c r="R5275" t="s">
        <v>88</v>
      </c>
      <c r="S5275" t="s">
        <v>79</v>
      </c>
      <c r="T5275">
        <v>83437</v>
      </c>
      <c r="U5275" s="1">
        <v>45487</v>
      </c>
      <c r="V5275" t="s">
        <v>126</v>
      </c>
      <c r="W5275">
        <v>530222</v>
      </c>
      <c r="X5275" t="s">
        <v>21281</v>
      </c>
      <c r="Y5275">
        <v>384</v>
      </c>
      <c r="Z5275">
        <v>1030</v>
      </c>
      <c r="AA5275">
        <v>4</v>
      </c>
      <c r="AB5275">
        <v>1648</v>
      </c>
    </row>
    <row r="5276" spans="1:28" x14ac:dyDescent="0.3">
      <c r="A5276" t="s">
        <v>28</v>
      </c>
      <c r="B5276" t="s">
        <v>29</v>
      </c>
      <c r="C5276" t="s">
        <v>193</v>
      </c>
      <c r="D5276" t="s">
        <v>149</v>
      </c>
      <c r="E5276" t="s">
        <v>46</v>
      </c>
      <c r="F5276" t="s">
        <v>99</v>
      </c>
      <c r="G5276">
        <v>50</v>
      </c>
      <c r="H5276">
        <v>405953</v>
      </c>
      <c r="I5276" t="s">
        <v>34</v>
      </c>
      <c r="J5276" s="1">
        <v>44620</v>
      </c>
      <c r="K5276">
        <v>1200</v>
      </c>
      <c r="L5276" t="s">
        <v>21282</v>
      </c>
      <c r="M5276" t="s">
        <v>1356</v>
      </c>
      <c r="N5276" t="s">
        <v>21283</v>
      </c>
      <c r="O5276" t="s">
        <v>21284</v>
      </c>
      <c r="P5276" t="s">
        <v>71</v>
      </c>
      <c r="Q5276">
        <v>8</v>
      </c>
      <c r="R5276" t="s">
        <v>88</v>
      </c>
      <c r="S5276" t="s">
        <v>63</v>
      </c>
      <c r="T5276">
        <v>72667</v>
      </c>
      <c r="U5276" s="1">
        <v>45402</v>
      </c>
      <c r="V5276" t="s">
        <v>80</v>
      </c>
      <c r="W5276">
        <v>848232</v>
      </c>
      <c r="X5276" t="s">
        <v>21285</v>
      </c>
      <c r="Y5276">
        <v>848</v>
      </c>
      <c r="Z5276">
        <v>995</v>
      </c>
      <c r="AA5276">
        <v>7</v>
      </c>
      <c r="AB5276">
        <v>2786</v>
      </c>
    </row>
    <row r="5277" spans="1:28" x14ac:dyDescent="0.3">
      <c r="A5277" t="s">
        <v>28</v>
      </c>
      <c r="B5277" t="s">
        <v>29</v>
      </c>
      <c r="C5277" t="s">
        <v>30</v>
      </c>
      <c r="D5277" t="s">
        <v>82</v>
      </c>
      <c r="E5277" t="s">
        <v>56</v>
      </c>
      <c r="F5277" t="s">
        <v>83</v>
      </c>
      <c r="G5277">
        <v>94</v>
      </c>
      <c r="H5277">
        <v>432635</v>
      </c>
      <c r="I5277" t="s">
        <v>34</v>
      </c>
      <c r="J5277" s="1">
        <v>45603</v>
      </c>
      <c r="K5277">
        <v>1100</v>
      </c>
      <c r="L5277" t="s">
        <v>21286</v>
      </c>
      <c r="M5277" t="s">
        <v>552</v>
      </c>
      <c r="N5277" t="s">
        <v>21287</v>
      </c>
      <c r="O5277" t="s">
        <v>21288</v>
      </c>
      <c r="P5277" t="s">
        <v>71</v>
      </c>
      <c r="Q5277">
        <v>13</v>
      </c>
      <c r="R5277" t="s">
        <v>40</v>
      </c>
      <c r="S5277" t="s">
        <v>41</v>
      </c>
      <c r="T5277">
        <v>15488</v>
      </c>
      <c r="U5277" s="1">
        <v>45464</v>
      </c>
      <c r="V5277" t="s">
        <v>52</v>
      </c>
      <c r="W5277">
        <v>606934</v>
      </c>
      <c r="X5277" t="s">
        <v>21289</v>
      </c>
      <c r="Y5277">
        <v>702</v>
      </c>
      <c r="Z5277">
        <v>778</v>
      </c>
      <c r="AA5277">
        <v>2</v>
      </c>
      <c r="AB5277" s="2" t="s">
        <v>15140</v>
      </c>
    </row>
    <row r="5278" spans="1:28" x14ac:dyDescent="0.3">
      <c r="A5278" t="s">
        <v>28</v>
      </c>
      <c r="B5278" t="s">
        <v>29</v>
      </c>
      <c r="C5278" t="s">
        <v>157</v>
      </c>
      <c r="D5278" t="s">
        <v>92</v>
      </c>
      <c r="E5278" t="s">
        <v>46</v>
      </c>
      <c r="F5278" t="s">
        <v>135</v>
      </c>
      <c r="G5278">
        <v>94</v>
      </c>
      <c r="H5278">
        <v>428784</v>
      </c>
      <c r="I5278" t="s">
        <v>58</v>
      </c>
      <c r="J5278" s="1">
        <v>44168</v>
      </c>
      <c r="K5278">
        <v>1000</v>
      </c>
      <c r="L5278" t="s">
        <v>21290</v>
      </c>
      <c r="M5278" t="s">
        <v>1356</v>
      </c>
      <c r="N5278" t="s">
        <v>21291</v>
      </c>
      <c r="O5278" t="s">
        <v>21292</v>
      </c>
      <c r="P5278" t="s">
        <v>87</v>
      </c>
      <c r="Q5278">
        <v>14</v>
      </c>
      <c r="R5278" t="s">
        <v>88</v>
      </c>
      <c r="S5278" t="s">
        <v>63</v>
      </c>
      <c r="T5278">
        <v>63330</v>
      </c>
      <c r="U5278" s="1">
        <v>45584</v>
      </c>
      <c r="V5278" t="s">
        <v>155</v>
      </c>
      <c r="W5278">
        <v>579551</v>
      </c>
      <c r="X5278" t="s">
        <v>20552</v>
      </c>
      <c r="Y5278">
        <v>735</v>
      </c>
      <c r="Z5278">
        <v>2701</v>
      </c>
      <c r="AA5278">
        <v>2</v>
      </c>
      <c r="AB5278">
        <v>2160.8000000000002</v>
      </c>
    </row>
    <row r="5279" spans="1:28" x14ac:dyDescent="0.3">
      <c r="A5279" t="s">
        <v>28</v>
      </c>
      <c r="B5279" t="s">
        <v>29</v>
      </c>
      <c r="C5279" t="s">
        <v>157</v>
      </c>
      <c r="D5279" t="s">
        <v>248</v>
      </c>
      <c r="E5279" t="s">
        <v>56</v>
      </c>
      <c r="F5279" t="s">
        <v>135</v>
      </c>
      <c r="G5279">
        <v>81</v>
      </c>
      <c r="H5279">
        <v>422012</v>
      </c>
      <c r="I5279" t="s">
        <v>58</v>
      </c>
      <c r="J5279" s="1">
        <v>45122</v>
      </c>
      <c r="K5279">
        <v>1200</v>
      </c>
      <c r="L5279" t="s">
        <v>21293</v>
      </c>
      <c r="M5279" t="s">
        <v>869</v>
      </c>
      <c r="N5279" t="s">
        <v>21294</v>
      </c>
      <c r="O5279" t="s">
        <v>21295</v>
      </c>
      <c r="P5279" t="s">
        <v>71</v>
      </c>
      <c r="Q5279">
        <v>5</v>
      </c>
      <c r="R5279" t="s">
        <v>88</v>
      </c>
      <c r="S5279" t="s">
        <v>79</v>
      </c>
      <c r="T5279">
        <v>77404</v>
      </c>
      <c r="U5279" s="1">
        <v>45364</v>
      </c>
      <c r="V5279" t="s">
        <v>72</v>
      </c>
      <c r="W5279">
        <v>795909</v>
      </c>
      <c r="X5279" t="s">
        <v>21296</v>
      </c>
      <c r="Y5279">
        <v>467</v>
      </c>
      <c r="Z5279">
        <v>2211</v>
      </c>
      <c r="AA5279">
        <v>4</v>
      </c>
      <c r="AB5279" s="2" t="s">
        <v>1643</v>
      </c>
    </row>
    <row r="5280" spans="1:28" x14ac:dyDescent="0.3">
      <c r="A5280" t="s">
        <v>28</v>
      </c>
      <c r="B5280" t="s">
        <v>29</v>
      </c>
      <c r="C5280" t="s">
        <v>148</v>
      </c>
      <c r="D5280" t="s">
        <v>467</v>
      </c>
      <c r="E5280" t="s">
        <v>46</v>
      </c>
      <c r="F5280" t="s">
        <v>106</v>
      </c>
      <c r="G5280">
        <v>61</v>
      </c>
      <c r="H5280">
        <v>409905</v>
      </c>
      <c r="I5280" t="s">
        <v>58</v>
      </c>
      <c r="J5280" s="1">
        <v>44200</v>
      </c>
      <c r="K5280">
        <v>1300</v>
      </c>
      <c r="L5280" t="s">
        <v>2533</v>
      </c>
      <c r="M5280" t="s">
        <v>818</v>
      </c>
      <c r="N5280" t="s">
        <v>21297</v>
      </c>
      <c r="O5280" t="s">
        <v>21298</v>
      </c>
      <c r="P5280" t="s">
        <v>87</v>
      </c>
      <c r="Q5280">
        <v>11</v>
      </c>
      <c r="R5280" t="s">
        <v>40</v>
      </c>
      <c r="S5280" t="s">
        <v>118</v>
      </c>
      <c r="T5280">
        <v>69027</v>
      </c>
      <c r="U5280" s="1">
        <v>45372</v>
      </c>
      <c r="V5280" t="s">
        <v>72</v>
      </c>
      <c r="W5280">
        <v>941829</v>
      </c>
      <c r="X5280" t="s">
        <v>21299</v>
      </c>
      <c r="Y5280">
        <v>790</v>
      </c>
      <c r="Z5280">
        <v>2912</v>
      </c>
      <c r="AA5280">
        <v>2</v>
      </c>
      <c r="AB5280">
        <v>2329.6</v>
      </c>
    </row>
    <row r="5281" spans="1:28" x14ac:dyDescent="0.3">
      <c r="A5281" t="s">
        <v>28</v>
      </c>
      <c r="B5281" t="s">
        <v>29</v>
      </c>
      <c r="C5281" t="s">
        <v>157</v>
      </c>
      <c r="D5281" t="s">
        <v>291</v>
      </c>
      <c r="E5281" t="s">
        <v>32</v>
      </c>
      <c r="F5281" t="s">
        <v>106</v>
      </c>
      <c r="G5281">
        <v>47</v>
      </c>
      <c r="H5281">
        <v>406916</v>
      </c>
      <c r="I5281" t="s">
        <v>58</v>
      </c>
      <c r="J5281" s="1">
        <v>44200</v>
      </c>
      <c r="K5281">
        <v>1400</v>
      </c>
      <c r="L5281" t="s">
        <v>21300</v>
      </c>
      <c r="M5281" t="s">
        <v>2538</v>
      </c>
      <c r="N5281" t="s">
        <v>21301</v>
      </c>
      <c r="O5281" t="s">
        <v>21302</v>
      </c>
      <c r="P5281" t="s">
        <v>51</v>
      </c>
      <c r="Q5281">
        <v>20</v>
      </c>
      <c r="R5281" t="s">
        <v>88</v>
      </c>
      <c r="S5281" t="s">
        <v>118</v>
      </c>
      <c r="T5281">
        <v>90798</v>
      </c>
      <c r="U5281" s="1">
        <v>45464</v>
      </c>
      <c r="V5281" t="s">
        <v>52</v>
      </c>
      <c r="W5281">
        <v>889630</v>
      </c>
      <c r="X5281" t="s">
        <v>21303</v>
      </c>
      <c r="Y5281">
        <v>899</v>
      </c>
      <c r="Z5281">
        <v>2717</v>
      </c>
      <c r="AA5281">
        <v>3</v>
      </c>
      <c r="AB5281">
        <v>3260.4</v>
      </c>
    </row>
    <row r="5282" spans="1:28" x14ac:dyDescent="0.3">
      <c r="A5282" t="s">
        <v>28</v>
      </c>
      <c r="B5282" t="s">
        <v>29</v>
      </c>
      <c r="C5282" t="s">
        <v>44</v>
      </c>
      <c r="D5282" t="s">
        <v>442</v>
      </c>
      <c r="E5282" t="s">
        <v>56</v>
      </c>
      <c r="F5282" t="s">
        <v>33</v>
      </c>
      <c r="G5282">
        <v>93</v>
      </c>
      <c r="H5282">
        <v>427350</v>
      </c>
      <c r="I5282" t="s">
        <v>34</v>
      </c>
      <c r="J5282" s="1">
        <v>45160</v>
      </c>
      <c r="K5282">
        <v>1200</v>
      </c>
      <c r="L5282" t="s">
        <v>21304</v>
      </c>
      <c r="M5282" t="s">
        <v>76</v>
      </c>
      <c r="N5282" t="s">
        <v>21305</v>
      </c>
      <c r="O5282" t="s">
        <v>21306</v>
      </c>
      <c r="P5282" t="s">
        <v>39</v>
      </c>
      <c r="Q5282">
        <v>17</v>
      </c>
      <c r="R5282" t="s">
        <v>88</v>
      </c>
      <c r="S5282" t="s">
        <v>118</v>
      </c>
      <c r="T5282">
        <v>60728</v>
      </c>
      <c r="U5282" s="1">
        <v>45453</v>
      </c>
      <c r="V5282" t="s">
        <v>52</v>
      </c>
      <c r="W5282">
        <v>179636</v>
      </c>
      <c r="X5282" t="s">
        <v>21307</v>
      </c>
      <c r="Y5282">
        <v>780</v>
      </c>
      <c r="Z5282">
        <v>846</v>
      </c>
      <c r="AA5282">
        <v>4</v>
      </c>
      <c r="AB5282" s="2" t="s">
        <v>1524</v>
      </c>
    </row>
    <row r="5283" spans="1:28" x14ac:dyDescent="0.3">
      <c r="A5283" t="s">
        <v>28</v>
      </c>
      <c r="B5283" t="s">
        <v>29</v>
      </c>
      <c r="C5283" t="s">
        <v>157</v>
      </c>
      <c r="D5283" t="s">
        <v>82</v>
      </c>
      <c r="E5283" t="s">
        <v>46</v>
      </c>
      <c r="F5283" t="s">
        <v>106</v>
      </c>
      <c r="G5283">
        <v>31</v>
      </c>
      <c r="H5283">
        <v>401339</v>
      </c>
      <c r="I5283" t="s">
        <v>34</v>
      </c>
      <c r="J5283" s="1">
        <v>45601</v>
      </c>
      <c r="K5283">
        <v>1400</v>
      </c>
      <c r="L5283" t="s">
        <v>21308</v>
      </c>
      <c r="M5283" t="s">
        <v>101</v>
      </c>
      <c r="N5283" t="s">
        <v>21309</v>
      </c>
      <c r="O5283" t="s">
        <v>21310</v>
      </c>
      <c r="P5283" t="s">
        <v>71</v>
      </c>
      <c r="Q5283">
        <v>18</v>
      </c>
      <c r="R5283" t="s">
        <v>88</v>
      </c>
      <c r="S5283" t="s">
        <v>79</v>
      </c>
      <c r="T5283">
        <v>40087</v>
      </c>
      <c r="U5283" s="1">
        <v>45451</v>
      </c>
      <c r="V5283" t="s">
        <v>52</v>
      </c>
      <c r="W5283">
        <v>737242</v>
      </c>
      <c r="X5283" t="s">
        <v>21311</v>
      </c>
      <c r="Y5283">
        <v>223</v>
      </c>
      <c r="Z5283">
        <v>2818</v>
      </c>
      <c r="AA5283">
        <v>4</v>
      </c>
      <c r="AB5283">
        <v>4508.8</v>
      </c>
    </row>
    <row r="5284" spans="1:28" x14ac:dyDescent="0.3">
      <c r="A5284" t="s">
        <v>28</v>
      </c>
      <c r="B5284" t="s">
        <v>29</v>
      </c>
      <c r="C5284" t="s">
        <v>30</v>
      </c>
      <c r="D5284" t="s">
        <v>511</v>
      </c>
      <c r="E5284" t="s">
        <v>32</v>
      </c>
      <c r="F5284" t="s">
        <v>135</v>
      </c>
      <c r="G5284">
        <v>40</v>
      </c>
      <c r="H5284">
        <v>417547</v>
      </c>
      <c r="I5284" t="s">
        <v>34</v>
      </c>
      <c r="J5284" s="1">
        <v>43924</v>
      </c>
      <c r="K5284">
        <v>950</v>
      </c>
      <c r="L5284" t="s">
        <v>21312</v>
      </c>
      <c r="M5284" t="s">
        <v>434</v>
      </c>
      <c r="N5284" t="s">
        <v>21313</v>
      </c>
      <c r="O5284" t="s">
        <v>21314</v>
      </c>
      <c r="P5284" t="s">
        <v>87</v>
      </c>
      <c r="Q5284">
        <v>18</v>
      </c>
      <c r="R5284" t="s">
        <v>40</v>
      </c>
      <c r="S5284" t="s">
        <v>118</v>
      </c>
      <c r="T5284">
        <v>52724</v>
      </c>
      <c r="U5284" s="1">
        <v>45514</v>
      </c>
      <c r="V5284" t="s">
        <v>64</v>
      </c>
      <c r="W5284">
        <v>396806</v>
      </c>
      <c r="X5284" t="s">
        <v>21315</v>
      </c>
      <c r="Y5284">
        <v>925</v>
      </c>
      <c r="Z5284">
        <v>1605</v>
      </c>
      <c r="AA5284">
        <v>3</v>
      </c>
      <c r="AB5284">
        <v>1926</v>
      </c>
    </row>
    <row r="5285" spans="1:28" x14ac:dyDescent="0.3">
      <c r="A5285" t="s">
        <v>28</v>
      </c>
      <c r="B5285" t="s">
        <v>29</v>
      </c>
      <c r="C5285" t="s">
        <v>157</v>
      </c>
      <c r="D5285" t="s">
        <v>98</v>
      </c>
      <c r="E5285" t="s">
        <v>56</v>
      </c>
      <c r="F5285" t="s">
        <v>175</v>
      </c>
      <c r="G5285">
        <v>100</v>
      </c>
      <c r="H5285">
        <v>428411</v>
      </c>
      <c r="I5285" t="s">
        <v>58</v>
      </c>
      <c r="J5285" s="1">
        <v>44551</v>
      </c>
      <c r="K5285">
        <v>800</v>
      </c>
      <c r="L5285" t="s">
        <v>21316</v>
      </c>
      <c r="M5285" t="s">
        <v>263</v>
      </c>
      <c r="N5285" t="s">
        <v>21317</v>
      </c>
      <c r="O5285" t="s">
        <v>21318</v>
      </c>
      <c r="P5285" t="s">
        <v>87</v>
      </c>
      <c r="Q5285">
        <v>13</v>
      </c>
      <c r="R5285" t="s">
        <v>88</v>
      </c>
      <c r="S5285" t="s">
        <v>118</v>
      </c>
      <c r="T5285">
        <v>74746</v>
      </c>
      <c r="U5285" s="1">
        <v>45360</v>
      </c>
      <c r="V5285" t="s">
        <v>72</v>
      </c>
      <c r="W5285">
        <v>995228</v>
      </c>
      <c r="X5285" t="s">
        <v>21319</v>
      </c>
      <c r="Y5285">
        <v>401</v>
      </c>
      <c r="Z5285">
        <v>1231</v>
      </c>
      <c r="AA5285">
        <v>6</v>
      </c>
      <c r="AB5285">
        <v>2954.4</v>
      </c>
    </row>
    <row r="5286" spans="1:28" x14ac:dyDescent="0.3">
      <c r="A5286" t="s">
        <v>28</v>
      </c>
      <c r="B5286" t="s">
        <v>29</v>
      </c>
      <c r="C5286" t="s">
        <v>157</v>
      </c>
      <c r="D5286" t="s">
        <v>267</v>
      </c>
      <c r="E5286" t="s">
        <v>56</v>
      </c>
      <c r="F5286" t="s">
        <v>106</v>
      </c>
      <c r="G5286">
        <v>4</v>
      </c>
      <c r="H5286">
        <v>435401</v>
      </c>
      <c r="I5286" t="s">
        <v>58</v>
      </c>
      <c r="J5286" s="1">
        <v>45213</v>
      </c>
      <c r="K5286">
        <v>950</v>
      </c>
      <c r="L5286" t="s">
        <v>21320</v>
      </c>
      <c r="M5286" t="s">
        <v>1091</v>
      </c>
      <c r="N5286" t="s">
        <v>21321</v>
      </c>
      <c r="O5286">
        <v>2854882564</v>
      </c>
      <c r="P5286" t="s">
        <v>39</v>
      </c>
      <c r="Q5286">
        <v>20</v>
      </c>
      <c r="R5286" t="s">
        <v>88</v>
      </c>
      <c r="S5286" t="s">
        <v>41</v>
      </c>
      <c r="T5286">
        <v>33748</v>
      </c>
      <c r="U5286" s="1">
        <v>45489</v>
      </c>
      <c r="V5286" t="s">
        <v>126</v>
      </c>
      <c r="W5286">
        <v>337912</v>
      </c>
      <c r="X5286" t="s">
        <v>21322</v>
      </c>
      <c r="Y5286">
        <v>585</v>
      </c>
      <c r="Z5286">
        <v>595</v>
      </c>
      <c r="AA5286">
        <v>6</v>
      </c>
      <c r="AB5286">
        <v>1428</v>
      </c>
    </row>
    <row r="5287" spans="1:28" x14ac:dyDescent="0.3">
      <c r="A5287" t="s">
        <v>28</v>
      </c>
      <c r="B5287" t="s">
        <v>29</v>
      </c>
      <c r="C5287" t="s">
        <v>157</v>
      </c>
      <c r="D5287" t="s">
        <v>364</v>
      </c>
      <c r="E5287" t="s">
        <v>46</v>
      </c>
      <c r="F5287" t="s">
        <v>113</v>
      </c>
      <c r="G5287">
        <v>29</v>
      </c>
      <c r="H5287">
        <v>428160</v>
      </c>
      <c r="I5287" t="s">
        <v>34</v>
      </c>
      <c r="J5287" s="1">
        <v>43945</v>
      </c>
      <c r="K5287">
        <v>950</v>
      </c>
      <c r="L5287" t="s">
        <v>2363</v>
      </c>
      <c r="M5287" t="s">
        <v>596</v>
      </c>
      <c r="N5287" t="s">
        <v>21323</v>
      </c>
      <c r="O5287" t="s">
        <v>21324</v>
      </c>
      <c r="P5287" t="s">
        <v>71</v>
      </c>
      <c r="Q5287">
        <v>18</v>
      </c>
      <c r="R5287" t="s">
        <v>40</v>
      </c>
      <c r="S5287" t="s">
        <v>41</v>
      </c>
      <c r="T5287">
        <v>73587</v>
      </c>
      <c r="U5287" s="1">
        <v>45596</v>
      </c>
      <c r="V5287" t="s">
        <v>155</v>
      </c>
      <c r="W5287">
        <v>572045</v>
      </c>
      <c r="X5287" t="s">
        <v>21325</v>
      </c>
      <c r="Y5287">
        <v>866</v>
      </c>
      <c r="Z5287">
        <v>1037</v>
      </c>
      <c r="AA5287">
        <v>6</v>
      </c>
      <c r="AB5287">
        <v>2488.8000000000002</v>
      </c>
    </row>
    <row r="5288" spans="1:28" x14ac:dyDescent="0.3">
      <c r="A5288" t="s">
        <v>28</v>
      </c>
      <c r="B5288" t="s">
        <v>29</v>
      </c>
      <c r="C5288" t="s">
        <v>148</v>
      </c>
      <c r="D5288" t="s">
        <v>267</v>
      </c>
      <c r="E5288" t="s">
        <v>56</v>
      </c>
      <c r="F5288" t="s">
        <v>106</v>
      </c>
      <c r="G5288">
        <v>72</v>
      </c>
      <c r="H5288">
        <v>411310</v>
      </c>
      <c r="I5288" t="s">
        <v>58</v>
      </c>
      <c r="J5288" s="1">
        <v>44364</v>
      </c>
      <c r="K5288">
        <v>1100</v>
      </c>
      <c r="L5288" t="s">
        <v>21326</v>
      </c>
      <c r="M5288" t="s">
        <v>60</v>
      </c>
      <c r="N5288" t="s">
        <v>21327</v>
      </c>
      <c r="O5288" t="s">
        <v>21328</v>
      </c>
      <c r="P5288" t="s">
        <v>71</v>
      </c>
      <c r="Q5288">
        <v>6</v>
      </c>
      <c r="R5288" t="s">
        <v>88</v>
      </c>
      <c r="S5288" t="s">
        <v>79</v>
      </c>
      <c r="T5288">
        <v>89352</v>
      </c>
      <c r="U5288" s="1">
        <v>45442</v>
      </c>
      <c r="V5288" t="s">
        <v>140</v>
      </c>
      <c r="W5288">
        <v>578897</v>
      </c>
      <c r="X5288" t="s">
        <v>21329</v>
      </c>
      <c r="Y5288">
        <v>752</v>
      </c>
      <c r="Z5288">
        <v>698</v>
      </c>
      <c r="AA5288">
        <v>6</v>
      </c>
      <c r="AB5288">
        <v>1675.2</v>
      </c>
    </row>
    <row r="5289" spans="1:28" x14ac:dyDescent="0.3">
      <c r="A5289" t="s">
        <v>28</v>
      </c>
      <c r="B5289" t="s">
        <v>29</v>
      </c>
      <c r="C5289" t="s">
        <v>157</v>
      </c>
      <c r="D5289" t="s">
        <v>511</v>
      </c>
      <c r="E5289" t="s">
        <v>56</v>
      </c>
      <c r="F5289" t="s">
        <v>175</v>
      </c>
      <c r="G5289">
        <v>99</v>
      </c>
      <c r="H5289">
        <v>421210</v>
      </c>
      <c r="I5289" t="s">
        <v>34</v>
      </c>
      <c r="J5289" s="1">
        <v>44836</v>
      </c>
      <c r="K5289">
        <v>800</v>
      </c>
      <c r="L5289" t="s">
        <v>21330</v>
      </c>
      <c r="M5289" t="s">
        <v>843</v>
      </c>
      <c r="N5289" t="s">
        <v>21331</v>
      </c>
      <c r="O5289" t="s">
        <v>21332</v>
      </c>
      <c r="P5289" t="s">
        <v>71</v>
      </c>
      <c r="Q5289">
        <v>20</v>
      </c>
      <c r="R5289" t="s">
        <v>88</v>
      </c>
      <c r="S5289" t="s">
        <v>41</v>
      </c>
      <c r="T5289">
        <v>12661</v>
      </c>
      <c r="U5289" s="1">
        <v>45601</v>
      </c>
      <c r="V5289" t="s">
        <v>42</v>
      </c>
      <c r="W5289">
        <v>783853</v>
      </c>
      <c r="X5289" t="s">
        <v>21333</v>
      </c>
      <c r="Y5289">
        <v>646</v>
      </c>
      <c r="Z5289">
        <v>2588</v>
      </c>
      <c r="AA5289">
        <v>4</v>
      </c>
      <c r="AB5289">
        <v>4140.8</v>
      </c>
    </row>
    <row r="5290" spans="1:28" x14ac:dyDescent="0.3">
      <c r="A5290" t="s">
        <v>28</v>
      </c>
      <c r="B5290" t="s">
        <v>29</v>
      </c>
      <c r="C5290" t="s">
        <v>91</v>
      </c>
      <c r="D5290" t="s">
        <v>267</v>
      </c>
      <c r="E5290" t="s">
        <v>32</v>
      </c>
      <c r="F5290" t="s">
        <v>57</v>
      </c>
      <c r="G5290">
        <v>29</v>
      </c>
      <c r="H5290">
        <v>419909</v>
      </c>
      <c r="I5290" t="s">
        <v>34</v>
      </c>
      <c r="J5290" s="1">
        <v>45239</v>
      </c>
      <c r="K5290">
        <v>1300</v>
      </c>
      <c r="L5290" t="s">
        <v>21334</v>
      </c>
      <c r="M5290" t="s">
        <v>843</v>
      </c>
      <c r="N5290" t="s">
        <v>21335</v>
      </c>
      <c r="O5290" t="s">
        <v>21336</v>
      </c>
      <c r="P5290" t="s">
        <v>51</v>
      </c>
      <c r="Q5290">
        <v>7</v>
      </c>
      <c r="R5290" t="s">
        <v>40</v>
      </c>
      <c r="S5290" t="s">
        <v>41</v>
      </c>
      <c r="T5290">
        <v>25588</v>
      </c>
      <c r="U5290" s="1">
        <v>45389</v>
      </c>
      <c r="V5290" t="s">
        <v>80</v>
      </c>
      <c r="W5290">
        <v>963210</v>
      </c>
      <c r="X5290" t="s">
        <v>21337</v>
      </c>
      <c r="Y5290">
        <v>918</v>
      </c>
      <c r="Z5290">
        <v>1539</v>
      </c>
      <c r="AA5290">
        <v>8</v>
      </c>
      <c r="AB5290">
        <v>4924.8</v>
      </c>
    </row>
    <row r="5291" spans="1:28" x14ac:dyDescent="0.3">
      <c r="A5291" t="s">
        <v>28</v>
      </c>
      <c r="B5291" t="s">
        <v>29</v>
      </c>
      <c r="C5291" t="s">
        <v>44</v>
      </c>
      <c r="D5291" t="s">
        <v>220</v>
      </c>
      <c r="E5291" t="s">
        <v>56</v>
      </c>
      <c r="F5291" t="s">
        <v>99</v>
      </c>
      <c r="G5291">
        <v>34</v>
      </c>
      <c r="H5291">
        <v>435524</v>
      </c>
      <c r="I5291" t="s">
        <v>58</v>
      </c>
      <c r="J5291" s="1">
        <v>43851</v>
      </c>
      <c r="K5291">
        <v>800</v>
      </c>
      <c r="L5291" t="s">
        <v>21338</v>
      </c>
      <c r="M5291" t="s">
        <v>129</v>
      </c>
      <c r="N5291" t="s">
        <v>21339</v>
      </c>
      <c r="O5291" t="s">
        <v>21340</v>
      </c>
      <c r="P5291" t="s">
        <v>71</v>
      </c>
      <c r="Q5291">
        <v>16</v>
      </c>
      <c r="R5291" t="s">
        <v>40</v>
      </c>
      <c r="S5291" t="s">
        <v>79</v>
      </c>
      <c r="T5291">
        <v>87811</v>
      </c>
      <c r="U5291" s="1">
        <v>45421</v>
      </c>
      <c r="V5291" t="s">
        <v>140</v>
      </c>
      <c r="W5291">
        <v>576086</v>
      </c>
      <c r="X5291" t="s">
        <v>21341</v>
      </c>
      <c r="Y5291">
        <v>403</v>
      </c>
      <c r="Z5291">
        <v>1813</v>
      </c>
      <c r="AA5291">
        <v>2</v>
      </c>
      <c r="AB5291">
        <v>1450.4</v>
      </c>
    </row>
    <row r="5292" spans="1:28" x14ac:dyDescent="0.3">
      <c r="A5292" t="s">
        <v>28</v>
      </c>
      <c r="B5292" t="s">
        <v>29</v>
      </c>
      <c r="C5292" t="s">
        <v>44</v>
      </c>
      <c r="D5292" t="s">
        <v>31</v>
      </c>
      <c r="E5292" t="s">
        <v>46</v>
      </c>
      <c r="F5292" t="s">
        <v>113</v>
      </c>
      <c r="G5292">
        <v>22</v>
      </c>
      <c r="H5292">
        <v>400733</v>
      </c>
      <c r="I5292" t="s">
        <v>58</v>
      </c>
      <c r="J5292" s="1">
        <v>44445</v>
      </c>
      <c r="K5292">
        <v>1400</v>
      </c>
      <c r="L5292" t="s">
        <v>21342</v>
      </c>
      <c r="M5292" t="s">
        <v>137</v>
      </c>
      <c r="N5292" t="s">
        <v>21343</v>
      </c>
      <c r="O5292" t="s">
        <v>21344</v>
      </c>
      <c r="P5292" t="s">
        <v>87</v>
      </c>
      <c r="Q5292">
        <v>5</v>
      </c>
      <c r="R5292" t="s">
        <v>40</v>
      </c>
      <c r="S5292" t="s">
        <v>118</v>
      </c>
      <c r="T5292">
        <v>68822</v>
      </c>
      <c r="U5292" s="1">
        <v>45526</v>
      </c>
      <c r="V5292" t="s">
        <v>64</v>
      </c>
      <c r="W5292">
        <v>534115</v>
      </c>
      <c r="X5292" t="s">
        <v>21345</v>
      </c>
      <c r="Y5292">
        <v>380</v>
      </c>
      <c r="Z5292">
        <v>2778</v>
      </c>
      <c r="AA5292">
        <v>7</v>
      </c>
      <c r="AB5292" s="2" t="s">
        <v>21346</v>
      </c>
    </row>
    <row r="5293" spans="1:28" x14ac:dyDescent="0.3">
      <c r="A5293" t="s">
        <v>28</v>
      </c>
      <c r="B5293" t="s">
        <v>29</v>
      </c>
      <c r="C5293" t="s">
        <v>193</v>
      </c>
      <c r="D5293" t="s">
        <v>163</v>
      </c>
      <c r="E5293" t="s">
        <v>56</v>
      </c>
      <c r="F5293" t="s">
        <v>47</v>
      </c>
      <c r="G5293">
        <v>76</v>
      </c>
      <c r="H5293">
        <v>433625</v>
      </c>
      <c r="I5293" t="s">
        <v>58</v>
      </c>
      <c r="J5293" s="1">
        <v>44036</v>
      </c>
      <c r="K5293">
        <v>1100</v>
      </c>
      <c r="L5293" t="s">
        <v>21347</v>
      </c>
      <c r="M5293" t="s">
        <v>189</v>
      </c>
      <c r="N5293" t="s">
        <v>21348</v>
      </c>
      <c r="O5293" t="s">
        <v>21349</v>
      </c>
      <c r="P5293" t="s">
        <v>71</v>
      </c>
      <c r="Q5293">
        <v>6</v>
      </c>
      <c r="R5293" t="s">
        <v>40</v>
      </c>
      <c r="S5293" t="s">
        <v>79</v>
      </c>
      <c r="T5293">
        <v>70909</v>
      </c>
      <c r="U5293" s="1">
        <v>45524</v>
      </c>
      <c r="V5293" t="s">
        <v>64</v>
      </c>
      <c r="W5293">
        <v>745106</v>
      </c>
      <c r="X5293" t="s">
        <v>21350</v>
      </c>
      <c r="Y5293">
        <v>793</v>
      </c>
      <c r="Z5293">
        <v>2403</v>
      </c>
      <c r="AA5293">
        <v>1</v>
      </c>
      <c r="AB5293">
        <v>961.2</v>
      </c>
    </row>
    <row r="5294" spans="1:28" x14ac:dyDescent="0.3">
      <c r="A5294" t="s">
        <v>28</v>
      </c>
      <c r="B5294" t="s">
        <v>29</v>
      </c>
      <c r="C5294" t="s">
        <v>148</v>
      </c>
      <c r="D5294" t="s">
        <v>524</v>
      </c>
      <c r="E5294" t="s">
        <v>46</v>
      </c>
      <c r="F5294" t="s">
        <v>99</v>
      </c>
      <c r="G5294">
        <v>47</v>
      </c>
      <c r="H5294">
        <v>423528</v>
      </c>
      <c r="I5294" t="s">
        <v>34</v>
      </c>
      <c r="J5294" s="1">
        <v>44455</v>
      </c>
      <c r="K5294">
        <v>1400</v>
      </c>
      <c r="L5294" t="s">
        <v>21351</v>
      </c>
      <c r="M5294" t="s">
        <v>747</v>
      </c>
      <c r="N5294" t="s">
        <v>21352</v>
      </c>
      <c r="O5294" t="s">
        <v>21353</v>
      </c>
      <c r="P5294" t="s">
        <v>87</v>
      </c>
      <c r="Q5294">
        <v>16</v>
      </c>
      <c r="R5294" t="s">
        <v>88</v>
      </c>
      <c r="S5294" t="s">
        <v>41</v>
      </c>
      <c r="T5294">
        <v>30634</v>
      </c>
      <c r="U5294" s="1">
        <v>45309</v>
      </c>
      <c r="V5294" t="s">
        <v>111</v>
      </c>
      <c r="W5294">
        <v>925153</v>
      </c>
      <c r="X5294" t="s">
        <v>21354</v>
      </c>
      <c r="Y5294">
        <v>468</v>
      </c>
      <c r="Z5294">
        <v>1187</v>
      </c>
      <c r="AA5294">
        <v>2</v>
      </c>
      <c r="AB5294">
        <v>949.6</v>
      </c>
    </row>
    <row r="5295" spans="1:28" x14ac:dyDescent="0.3">
      <c r="A5295" t="s">
        <v>28</v>
      </c>
      <c r="B5295" t="s">
        <v>29</v>
      </c>
      <c r="C5295" t="s">
        <v>66</v>
      </c>
      <c r="D5295" t="s">
        <v>227</v>
      </c>
      <c r="E5295" t="s">
        <v>32</v>
      </c>
      <c r="F5295" t="s">
        <v>355</v>
      </c>
      <c r="G5295">
        <v>7</v>
      </c>
      <c r="H5295">
        <v>419947</v>
      </c>
      <c r="I5295" t="s">
        <v>58</v>
      </c>
      <c r="J5295" s="1">
        <v>45178</v>
      </c>
      <c r="K5295">
        <v>1100</v>
      </c>
      <c r="L5295" t="s">
        <v>21355</v>
      </c>
      <c r="M5295" t="s">
        <v>1007</v>
      </c>
      <c r="N5295" t="s">
        <v>21356</v>
      </c>
      <c r="O5295" t="s">
        <v>21357</v>
      </c>
      <c r="P5295" t="s">
        <v>71</v>
      </c>
      <c r="Q5295">
        <v>8</v>
      </c>
      <c r="R5295" t="s">
        <v>88</v>
      </c>
      <c r="S5295" t="s">
        <v>63</v>
      </c>
      <c r="T5295">
        <v>17660</v>
      </c>
      <c r="U5295" s="1">
        <v>45339</v>
      </c>
      <c r="V5295" t="s">
        <v>119</v>
      </c>
      <c r="W5295">
        <v>414868</v>
      </c>
      <c r="X5295" t="s">
        <v>21358</v>
      </c>
      <c r="Y5295">
        <v>314</v>
      </c>
      <c r="Z5295">
        <v>1723</v>
      </c>
      <c r="AA5295">
        <v>8</v>
      </c>
      <c r="AB5295">
        <v>5513.6</v>
      </c>
    </row>
    <row r="5296" spans="1:28" x14ac:dyDescent="0.3">
      <c r="A5296" t="s">
        <v>28</v>
      </c>
      <c r="B5296" t="s">
        <v>29</v>
      </c>
      <c r="C5296" t="s">
        <v>54</v>
      </c>
      <c r="D5296" t="s">
        <v>611</v>
      </c>
      <c r="E5296" t="s">
        <v>32</v>
      </c>
      <c r="F5296" t="s">
        <v>57</v>
      </c>
      <c r="G5296">
        <v>44</v>
      </c>
      <c r="H5296">
        <v>422642</v>
      </c>
      <c r="I5296" t="s">
        <v>58</v>
      </c>
      <c r="J5296" s="1">
        <v>44132</v>
      </c>
      <c r="K5296">
        <v>950</v>
      </c>
      <c r="L5296" t="s">
        <v>21359</v>
      </c>
      <c r="M5296" t="s">
        <v>596</v>
      </c>
      <c r="N5296" t="s">
        <v>21360</v>
      </c>
      <c r="O5296" t="s">
        <v>21361</v>
      </c>
      <c r="P5296" t="s">
        <v>51</v>
      </c>
      <c r="Q5296">
        <v>13</v>
      </c>
      <c r="R5296" t="s">
        <v>40</v>
      </c>
      <c r="S5296" t="s">
        <v>63</v>
      </c>
      <c r="T5296">
        <v>64265</v>
      </c>
      <c r="U5296" s="1">
        <v>45360</v>
      </c>
      <c r="V5296" t="s">
        <v>72</v>
      </c>
      <c r="W5296">
        <v>672434</v>
      </c>
      <c r="X5296" t="s">
        <v>21362</v>
      </c>
      <c r="Y5296">
        <v>893</v>
      </c>
      <c r="Z5296">
        <v>1840</v>
      </c>
      <c r="AA5296">
        <v>3</v>
      </c>
      <c r="AB5296">
        <v>2208</v>
      </c>
    </row>
    <row r="5297" spans="1:28" x14ac:dyDescent="0.3">
      <c r="A5297" t="s">
        <v>28</v>
      </c>
      <c r="B5297" t="s">
        <v>29</v>
      </c>
      <c r="C5297" t="s">
        <v>30</v>
      </c>
      <c r="D5297" t="s">
        <v>637</v>
      </c>
      <c r="E5297" t="s">
        <v>32</v>
      </c>
      <c r="F5297" t="s">
        <v>150</v>
      </c>
      <c r="G5297">
        <v>32</v>
      </c>
      <c r="H5297">
        <v>435020</v>
      </c>
      <c r="I5297" t="s">
        <v>34</v>
      </c>
      <c r="J5297" s="1">
        <v>44918</v>
      </c>
      <c r="K5297">
        <v>1200</v>
      </c>
      <c r="L5297" t="s">
        <v>21363</v>
      </c>
      <c r="M5297" t="s">
        <v>1244</v>
      </c>
      <c r="N5297" t="s">
        <v>21364</v>
      </c>
      <c r="O5297" t="s">
        <v>21365</v>
      </c>
      <c r="P5297" t="s">
        <v>87</v>
      </c>
      <c r="Q5297">
        <v>16</v>
      </c>
      <c r="R5297" t="s">
        <v>88</v>
      </c>
      <c r="S5297" t="s">
        <v>41</v>
      </c>
      <c r="T5297">
        <v>77487</v>
      </c>
      <c r="U5297" s="1">
        <v>45612</v>
      </c>
      <c r="V5297" t="s">
        <v>42</v>
      </c>
      <c r="W5297">
        <v>280724</v>
      </c>
      <c r="X5297" t="s">
        <v>21366</v>
      </c>
      <c r="Y5297">
        <v>879</v>
      </c>
      <c r="Z5297">
        <v>1842</v>
      </c>
      <c r="AA5297">
        <v>7</v>
      </c>
      <c r="AB5297">
        <v>5157.6000000000004</v>
      </c>
    </row>
    <row r="5298" spans="1:28" x14ac:dyDescent="0.3">
      <c r="A5298" t="s">
        <v>28</v>
      </c>
      <c r="B5298" t="s">
        <v>29</v>
      </c>
      <c r="C5298" t="s">
        <v>44</v>
      </c>
      <c r="D5298" t="s">
        <v>248</v>
      </c>
      <c r="E5298" t="s">
        <v>32</v>
      </c>
      <c r="F5298" t="s">
        <v>175</v>
      </c>
      <c r="G5298">
        <v>52</v>
      </c>
      <c r="H5298">
        <v>407675</v>
      </c>
      <c r="I5298" t="s">
        <v>58</v>
      </c>
      <c r="J5298" s="1">
        <v>44814</v>
      </c>
      <c r="K5298">
        <v>1100</v>
      </c>
      <c r="L5298" t="s">
        <v>21367</v>
      </c>
      <c r="M5298" t="s">
        <v>591</v>
      </c>
      <c r="N5298" t="s">
        <v>21368</v>
      </c>
      <c r="O5298" t="s">
        <v>21369</v>
      </c>
      <c r="P5298" t="s">
        <v>71</v>
      </c>
      <c r="Q5298">
        <v>20</v>
      </c>
      <c r="R5298" t="s">
        <v>88</v>
      </c>
      <c r="S5298" t="s">
        <v>63</v>
      </c>
      <c r="T5298">
        <v>95250</v>
      </c>
      <c r="U5298" s="1">
        <v>45376</v>
      </c>
      <c r="V5298" t="s">
        <v>72</v>
      </c>
      <c r="W5298">
        <v>944364</v>
      </c>
      <c r="X5298" t="s">
        <v>21370</v>
      </c>
      <c r="Y5298">
        <v>251</v>
      </c>
      <c r="Z5298">
        <v>2429</v>
      </c>
      <c r="AA5298">
        <v>1</v>
      </c>
      <c r="AB5298">
        <v>971.6</v>
      </c>
    </row>
    <row r="5299" spans="1:28" x14ac:dyDescent="0.3">
      <c r="A5299" t="s">
        <v>28</v>
      </c>
      <c r="B5299" t="s">
        <v>29</v>
      </c>
      <c r="C5299" t="s">
        <v>157</v>
      </c>
      <c r="D5299" t="s">
        <v>170</v>
      </c>
      <c r="E5299" t="s">
        <v>46</v>
      </c>
      <c r="F5299" t="s">
        <v>355</v>
      </c>
      <c r="G5299">
        <v>62</v>
      </c>
      <c r="H5299">
        <v>437748</v>
      </c>
      <c r="I5299" t="s">
        <v>58</v>
      </c>
      <c r="J5299" s="1">
        <v>44810</v>
      </c>
      <c r="K5299">
        <v>1300</v>
      </c>
      <c r="L5299" t="s">
        <v>21371</v>
      </c>
      <c r="M5299" t="s">
        <v>417</v>
      </c>
      <c r="N5299" t="s">
        <v>21372</v>
      </c>
      <c r="O5299" t="s">
        <v>21373</v>
      </c>
      <c r="P5299" t="s">
        <v>51</v>
      </c>
      <c r="Q5299">
        <v>13</v>
      </c>
      <c r="R5299" t="s">
        <v>88</v>
      </c>
      <c r="S5299" t="s">
        <v>118</v>
      </c>
      <c r="T5299">
        <v>49786</v>
      </c>
      <c r="U5299" s="1">
        <v>45405</v>
      </c>
      <c r="V5299" t="s">
        <v>80</v>
      </c>
      <c r="W5299">
        <v>231384</v>
      </c>
      <c r="X5299" t="s">
        <v>21374</v>
      </c>
      <c r="Y5299">
        <v>204</v>
      </c>
      <c r="Z5299">
        <v>1099</v>
      </c>
      <c r="AA5299">
        <v>2</v>
      </c>
      <c r="AB5299">
        <v>879.2</v>
      </c>
    </row>
    <row r="5300" spans="1:28" x14ac:dyDescent="0.3">
      <c r="A5300" t="s">
        <v>28</v>
      </c>
      <c r="B5300" t="s">
        <v>29</v>
      </c>
      <c r="C5300" t="s">
        <v>44</v>
      </c>
      <c r="D5300" t="s">
        <v>170</v>
      </c>
      <c r="E5300" t="s">
        <v>32</v>
      </c>
      <c r="F5300" t="s">
        <v>106</v>
      </c>
      <c r="G5300">
        <v>13</v>
      </c>
      <c r="H5300">
        <v>422640</v>
      </c>
      <c r="I5300" t="s">
        <v>34</v>
      </c>
      <c r="J5300" s="1">
        <v>44136</v>
      </c>
      <c r="K5300">
        <v>1400</v>
      </c>
      <c r="L5300" t="s">
        <v>21375</v>
      </c>
      <c r="M5300" t="s">
        <v>159</v>
      </c>
      <c r="N5300" t="s">
        <v>21376</v>
      </c>
      <c r="O5300" t="s">
        <v>21377</v>
      </c>
      <c r="P5300" t="s">
        <v>39</v>
      </c>
      <c r="Q5300">
        <v>7</v>
      </c>
      <c r="R5300" t="s">
        <v>40</v>
      </c>
      <c r="S5300" t="s">
        <v>118</v>
      </c>
      <c r="T5300">
        <v>94410</v>
      </c>
      <c r="U5300" s="1">
        <v>45536</v>
      </c>
      <c r="V5300" t="s">
        <v>180</v>
      </c>
      <c r="W5300">
        <v>845668</v>
      </c>
      <c r="X5300" t="s">
        <v>21378</v>
      </c>
      <c r="Y5300">
        <v>735</v>
      </c>
      <c r="Z5300">
        <v>1984</v>
      </c>
      <c r="AA5300">
        <v>8</v>
      </c>
      <c r="AB5300">
        <v>6348.8</v>
      </c>
    </row>
    <row r="5301" spans="1:28" x14ac:dyDescent="0.3">
      <c r="A5301" t="s">
        <v>28</v>
      </c>
      <c r="B5301" t="s">
        <v>29</v>
      </c>
      <c r="C5301" t="s">
        <v>148</v>
      </c>
      <c r="D5301" t="s">
        <v>82</v>
      </c>
      <c r="E5301" t="s">
        <v>46</v>
      </c>
      <c r="F5301" t="s">
        <v>150</v>
      </c>
      <c r="G5301">
        <v>21</v>
      </c>
      <c r="H5301">
        <v>403774</v>
      </c>
      <c r="I5301" t="s">
        <v>34</v>
      </c>
      <c r="J5301" s="1">
        <v>44437</v>
      </c>
      <c r="K5301">
        <v>1300</v>
      </c>
      <c r="L5301" t="s">
        <v>16156</v>
      </c>
      <c r="M5301" t="s">
        <v>1366</v>
      </c>
      <c r="N5301" t="s">
        <v>21379</v>
      </c>
      <c r="O5301" t="s">
        <v>21380</v>
      </c>
      <c r="P5301" t="s">
        <v>39</v>
      </c>
      <c r="Q5301">
        <v>18</v>
      </c>
      <c r="R5301" t="s">
        <v>40</v>
      </c>
      <c r="S5301" t="s">
        <v>118</v>
      </c>
      <c r="T5301">
        <v>29310</v>
      </c>
      <c r="U5301" s="1">
        <v>45366</v>
      </c>
      <c r="V5301" t="s">
        <v>72</v>
      </c>
      <c r="W5301">
        <v>854275</v>
      </c>
      <c r="X5301" t="s">
        <v>21381</v>
      </c>
      <c r="Y5301">
        <v>438</v>
      </c>
      <c r="Z5301">
        <v>2265</v>
      </c>
      <c r="AA5301">
        <v>7</v>
      </c>
      <c r="AB5301">
        <v>6342</v>
      </c>
    </row>
    <row r="5302" spans="1:28" x14ac:dyDescent="0.3">
      <c r="A5302" t="s">
        <v>28</v>
      </c>
      <c r="B5302" t="s">
        <v>29</v>
      </c>
      <c r="C5302" t="s">
        <v>44</v>
      </c>
      <c r="D5302" t="s">
        <v>566</v>
      </c>
      <c r="E5302" t="s">
        <v>46</v>
      </c>
      <c r="F5302" t="s">
        <v>47</v>
      </c>
      <c r="G5302">
        <v>44</v>
      </c>
      <c r="H5302">
        <v>410713</v>
      </c>
      <c r="I5302" t="s">
        <v>58</v>
      </c>
      <c r="J5302" s="1">
        <v>44207</v>
      </c>
      <c r="K5302">
        <v>1400</v>
      </c>
      <c r="L5302" t="s">
        <v>10956</v>
      </c>
      <c r="M5302" t="s">
        <v>361</v>
      </c>
      <c r="N5302" t="s">
        <v>21382</v>
      </c>
      <c r="O5302" t="s">
        <v>21383</v>
      </c>
      <c r="P5302" t="s">
        <v>39</v>
      </c>
      <c r="Q5302">
        <v>13</v>
      </c>
      <c r="R5302" t="s">
        <v>88</v>
      </c>
      <c r="S5302" t="s">
        <v>41</v>
      </c>
      <c r="T5302">
        <v>84696</v>
      </c>
      <c r="U5302" s="1">
        <v>45603</v>
      </c>
      <c r="V5302" t="s">
        <v>42</v>
      </c>
      <c r="W5302">
        <v>229844</v>
      </c>
      <c r="X5302" t="s">
        <v>21384</v>
      </c>
      <c r="Y5302">
        <v>944</v>
      </c>
      <c r="Z5302">
        <v>1913</v>
      </c>
      <c r="AA5302">
        <v>3</v>
      </c>
      <c r="AB5302">
        <v>2295.6</v>
      </c>
    </row>
    <row r="5303" spans="1:28" x14ac:dyDescent="0.3">
      <c r="A5303" t="s">
        <v>28</v>
      </c>
      <c r="B5303" t="s">
        <v>29</v>
      </c>
      <c r="C5303" t="s">
        <v>148</v>
      </c>
      <c r="D5303" t="s">
        <v>566</v>
      </c>
      <c r="E5303" t="s">
        <v>46</v>
      </c>
      <c r="F5303" t="s">
        <v>106</v>
      </c>
      <c r="G5303">
        <v>42</v>
      </c>
      <c r="H5303">
        <v>421709</v>
      </c>
      <c r="I5303" t="s">
        <v>58</v>
      </c>
      <c r="J5303" s="1">
        <v>44895</v>
      </c>
      <c r="K5303">
        <v>1000</v>
      </c>
      <c r="L5303" t="s">
        <v>21385</v>
      </c>
      <c r="M5303" t="s">
        <v>596</v>
      </c>
      <c r="N5303" t="s">
        <v>21386</v>
      </c>
      <c r="O5303" t="s">
        <v>21387</v>
      </c>
      <c r="P5303" t="s">
        <v>87</v>
      </c>
      <c r="Q5303">
        <v>7</v>
      </c>
      <c r="R5303" t="s">
        <v>40</v>
      </c>
      <c r="S5303" t="s">
        <v>118</v>
      </c>
      <c r="T5303">
        <v>61864</v>
      </c>
      <c r="U5303" s="1">
        <v>45485</v>
      </c>
      <c r="V5303" t="s">
        <v>126</v>
      </c>
      <c r="W5303">
        <v>224777</v>
      </c>
      <c r="X5303" t="s">
        <v>21388</v>
      </c>
      <c r="Y5303">
        <v>947</v>
      </c>
      <c r="Z5303">
        <v>1017</v>
      </c>
      <c r="AA5303">
        <v>6</v>
      </c>
      <c r="AB5303">
        <v>2440.8000000000002</v>
      </c>
    </row>
    <row r="5304" spans="1:28" x14ac:dyDescent="0.3">
      <c r="A5304" t="s">
        <v>28</v>
      </c>
      <c r="B5304" t="s">
        <v>29</v>
      </c>
      <c r="C5304" t="s">
        <v>30</v>
      </c>
      <c r="D5304" t="s">
        <v>227</v>
      </c>
      <c r="E5304" t="s">
        <v>46</v>
      </c>
      <c r="F5304" t="s">
        <v>355</v>
      </c>
      <c r="G5304">
        <v>53</v>
      </c>
      <c r="H5304">
        <v>400400</v>
      </c>
      <c r="I5304" t="s">
        <v>58</v>
      </c>
      <c r="J5304" s="1">
        <v>44140</v>
      </c>
      <c r="K5304">
        <v>1100</v>
      </c>
      <c r="L5304" t="s">
        <v>21389</v>
      </c>
      <c r="M5304" t="s">
        <v>68</v>
      </c>
      <c r="N5304" t="s">
        <v>21390</v>
      </c>
      <c r="O5304" t="s">
        <v>21391</v>
      </c>
      <c r="P5304" t="s">
        <v>87</v>
      </c>
      <c r="Q5304">
        <v>3</v>
      </c>
      <c r="R5304" t="s">
        <v>40</v>
      </c>
      <c r="S5304" t="s">
        <v>118</v>
      </c>
      <c r="T5304">
        <v>55506</v>
      </c>
      <c r="U5304" s="1">
        <v>45568</v>
      </c>
      <c r="V5304" t="s">
        <v>155</v>
      </c>
      <c r="W5304">
        <v>500703</v>
      </c>
      <c r="X5304" t="s">
        <v>21392</v>
      </c>
      <c r="Y5304">
        <v>570</v>
      </c>
      <c r="Z5304">
        <v>2595</v>
      </c>
      <c r="AA5304">
        <v>1</v>
      </c>
      <c r="AB5304">
        <v>1038</v>
      </c>
    </row>
    <row r="5305" spans="1:28" x14ac:dyDescent="0.3">
      <c r="A5305" t="s">
        <v>28</v>
      </c>
      <c r="B5305" t="s">
        <v>29</v>
      </c>
      <c r="C5305" t="s">
        <v>193</v>
      </c>
      <c r="D5305" t="s">
        <v>142</v>
      </c>
      <c r="E5305" t="s">
        <v>32</v>
      </c>
      <c r="F5305" t="s">
        <v>355</v>
      </c>
      <c r="G5305">
        <v>63</v>
      </c>
      <c r="H5305">
        <v>418708</v>
      </c>
      <c r="I5305" t="s">
        <v>34</v>
      </c>
      <c r="J5305" s="1">
        <v>44716</v>
      </c>
      <c r="K5305">
        <v>950</v>
      </c>
      <c r="L5305" t="s">
        <v>21393</v>
      </c>
      <c r="M5305" t="s">
        <v>205</v>
      </c>
      <c r="N5305" t="s">
        <v>21394</v>
      </c>
      <c r="O5305" t="s">
        <v>21395</v>
      </c>
      <c r="P5305" t="s">
        <v>51</v>
      </c>
      <c r="Q5305">
        <v>18</v>
      </c>
      <c r="R5305" t="s">
        <v>40</v>
      </c>
      <c r="S5305" t="s">
        <v>63</v>
      </c>
      <c r="T5305">
        <v>62670</v>
      </c>
      <c r="U5305" s="1">
        <v>45415</v>
      </c>
      <c r="V5305" t="s">
        <v>140</v>
      </c>
      <c r="W5305">
        <v>106004</v>
      </c>
      <c r="X5305" t="s">
        <v>21396</v>
      </c>
      <c r="Y5305">
        <v>593</v>
      </c>
      <c r="Z5305">
        <v>2429</v>
      </c>
      <c r="AA5305">
        <v>5</v>
      </c>
      <c r="AB5305">
        <v>4858</v>
      </c>
    </row>
    <row r="5306" spans="1:28" x14ac:dyDescent="0.3">
      <c r="A5306" t="s">
        <v>28</v>
      </c>
      <c r="B5306" t="s">
        <v>29</v>
      </c>
      <c r="C5306" t="s">
        <v>44</v>
      </c>
      <c r="D5306" t="s">
        <v>421</v>
      </c>
      <c r="E5306" t="s">
        <v>32</v>
      </c>
      <c r="F5306" t="s">
        <v>355</v>
      </c>
      <c r="G5306">
        <v>8</v>
      </c>
      <c r="H5306">
        <v>402565</v>
      </c>
      <c r="I5306" t="s">
        <v>34</v>
      </c>
      <c r="J5306" s="1">
        <v>44475</v>
      </c>
      <c r="K5306">
        <v>1300</v>
      </c>
      <c r="L5306" t="s">
        <v>21397</v>
      </c>
      <c r="M5306" t="s">
        <v>1483</v>
      </c>
      <c r="N5306" t="s">
        <v>21398</v>
      </c>
      <c r="O5306" t="s">
        <v>21399</v>
      </c>
      <c r="P5306" t="s">
        <v>71</v>
      </c>
      <c r="Q5306">
        <v>8</v>
      </c>
      <c r="R5306" t="s">
        <v>88</v>
      </c>
      <c r="S5306" t="s">
        <v>41</v>
      </c>
      <c r="T5306">
        <v>74080</v>
      </c>
      <c r="U5306" s="1">
        <v>45611</v>
      </c>
      <c r="V5306" t="s">
        <v>42</v>
      </c>
      <c r="W5306">
        <v>593286</v>
      </c>
      <c r="X5306" t="s">
        <v>21400</v>
      </c>
      <c r="Y5306">
        <v>649</v>
      </c>
      <c r="Z5306">
        <v>2559</v>
      </c>
      <c r="AA5306">
        <v>6</v>
      </c>
      <c r="AB5306">
        <v>6141.6</v>
      </c>
    </row>
    <row r="5307" spans="1:28" x14ac:dyDescent="0.3">
      <c r="A5307" t="s">
        <v>28</v>
      </c>
      <c r="B5307" t="s">
        <v>29</v>
      </c>
      <c r="C5307" t="s">
        <v>44</v>
      </c>
      <c r="D5307" t="s">
        <v>274</v>
      </c>
      <c r="E5307" t="s">
        <v>56</v>
      </c>
      <c r="F5307" t="s">
        <v>99</v>
      </c>
      <c r="G5307">
        <v>48</v>
      </c>
      <c r="H5307">
        <v>412534</v>
      </c>
      <c r="I5307" t="s">
        <v>34</v>
      </c>
      <c r="J5307" s="1">
        <v>44942</v>
      </c>
      <c r="K5307">
        <v>950</v>
      </c>
      <c r="L5307" t="s">
        <v>21401</v>
      </c>
      <c r="M5307" t="s">
        <v>919</v>
      </c>
      <c r="N5307" t="s">
        <v>21402</v>
      </c>
      <c r="O5307" t="s">
        <v>21403</v>
      </c>
      <c r="P5307" t="s">
        <v>71</v>
      </c>
      <c r="Q5307">
        <v>18</v>
      </c>
      <c r="R5307" t="s">
        <v>40</v>
      </c>
      <c r="S5307" t="s">
        <v>79</v>
      </c>
      <c r="T5307">
        <v>47161</v>
      </c>
      <c r="U5307" s="1">
        <v>45447</v>
      </c>
      <c r="V5307" t="s">
        <v>52</v>
      </c>
      <c r="W5307">
        <v>979881</v>
      </c>
      <c r="X5307" t="s">
        <v>21404</v>
      </c>
      <c r="Y5307">
        <v>366</v>
      </c>
      <c r="Z5307">
        <v>832</v>
      </c>
      <c r="AA5307">
        <v>7</v>
      </c>
      <c r="AB5307">
        <v>2329.6</v>
      </c>
    </row>
    <row r="5308" spans="1:28" x14ac:dyDescent="0.3">
      <c r="A5308" t="s">
        <v>28</v>
      </c>
      <c r="B5308" t="s">
        <v>29</v>
      </c>
      <c r="C5308" t="s">
        <v>66</v>
      </c>
      <c r="D5308" t="s">
        <v>511</v>
      </c>
      <c r="E5308" t="s">
        <v>56</v>
      </c>
      <c r="F5308" t="s">
        <v>99</v>
      </c>
      <c r="G5308">
        <v>21</v>
      </c>
      <c r="H5308">
        <v>403292</v>
      </c>
      <c r="I5308" t="s">
        <v>34</v>
      </c>
      <c r="J5308" s="1">
        <v>45067</v>
      </c>
      <c r="K5308">
        <v>800</v>
      </c>
      <c r="L5308" t="s">
        <v>21405</v>
      </c>
      <c r="M5308" t="s">
        <v>115</v>
      </c>
      <c r="N5308" t="s">
        <v>21406</v>
      </c>
      <c r="O5308" t="s">
        <v>21407</v>
      </c>
      <c r="P5308" t="s">
        <v>51</v>
      </c>
      <c r="Q5308">
        <v>5</v>
      </c>
      <c r="R5308" t="s">
        <v>40</v>
      </c>
      <c r="S5308" t="s">
        <v>79</v>
      </c>
      <c r="T5308">
        <v>52919</v>
      </c>
      <c r="U5308" s="1">
        <v>45386</v>
      </c>
      <c r="V5308" t="s">
        <v>80</v>
      </c>
      <c r="W5308">
        <v>941037</v>
      </c>
      <c r="X5308" t="s">
        <v>21408</v>
      </c>
      <c r="Y5308">
        <v>798</v>
      </c>
      <c r="Z5308">
        <v>545</v>
      </c>
      <c r="AA5308">
        <v>7</v>
      </c>
      <c r="AB5308">
        <v>1526</v>
      </c>
    </row>
    <row r="5309" spans="1:28" x14ac:dyDescent="0.3">
      <c r="A5309" t="s">
        <v>28</v>
      </c>
      <c r="B5309" t="s">
        <v>29</v>
      </c>
      <c r="C5309" t="s">
        <v>54</v>
      </c>
      <c r="D5309" t="s">
        <v>291</v>
      </c>
      <c r="E5309" t="s">
        <v>46</v>
      </c>
      <c r="F5309" t="s">
        <v>150</v>
      </c>
      <c r="G5309">
        <v>80</v>
      </c>
      <c r="H5309">
        <v>407623</v>
      </c>
      <c r="I5309" t="s">
        <v>34</v>
      </c>
      <c r="J5309" s="1">
        <v>44322</v>
      </c>
      <c r="K5309">
        <v>1300</v>
      </c>
      <c r="L5309" t="s">
        <v>21409</v>
      </c>
      <c r="M5309" t="s">
        <v>1007</v>
      </c>
      <c r="N5309" t="s">
        <v>21410</v>
      </c>
      <c r="O5309" t="s">
        <v>21411</v>
      </c>
      <c r="P5309" t="s">
        <v>87</v>
      </c>
      <c r="Q5309">
        <v>8</v>
      </c>
      <c r="R5309" t="s">
        <v>40</v>
      </c>
      <c r="S5309" t="s">
        <v>41</v>
      </c>
      <c r="T5309">
        <v>26251</v>
      </c>
      <c r="U5309" s="1">
        <v>45505</v>
      </c>
      <c r="V5309" t="s">
        <v>64</v>
      </c>
      <c r="W5309">
        <v>550729</v>
      </c>
      <c r="X5309" t="s">
        <v>21412</v>
      </c>
      <c r="Y5309">
        <v>581</v>
      </c>
      <c r="Z5309">
        <v>1659</v>
      </c>
      <c r="AA5309">
        <v>1</v>
      </c>
      <c r="AB5309">
        <v>663.6</v>
      </c>
    </row>
    <row r="5310" spans="1:28" x14ac:dyDescent="0.3">
      <c r="A5310" t="s">
        <v>28</v>
      </c>
      <c r="B5310" t="s">
        <v>29</v>
      </c>
      <c r="C5310" t="s">
        <v>157</v>
      </c>
      <c r="D5310" t="s">
        <v>170</v>
      </c>
      <c r="E5310" t="s">
        <v>56</v>
      </c>
      <c r="F5310" t="s">
        <v>113</v>
      </c>
      <c r="G5310">
        <v>94</v>
      </c>
      <c r="H5310">
        <v>412277</v>
      </c>
      <c r="I5310" t="s">
        <v>58</v>
      </c>
      <c r="J5310" s="1">
        <v>45251</v>
      </c>
      <c r="K5310">
        <v>950</v>
      </c>
      <c r="L5310" t="s">
        <v>21413</v>
      </c>
      <c r="M5310" t="s">
        <v>1212</v>
      </c>
      <c r="N5310" t="s">
        <v>21414</v>
      </c>
      <c r="O5310">
        <f>1-1-174-9294</f>
        <v>-9468</v>
      </c>
      <c r="P5310" t="s">
        <v>51</v>
      </c>
      <c r="Q5310">
        <v>9</v>
      </c>
      <c r="R5310" t="s">
        <v>40</v>
      </c>
      <c r="S5310" t="s">
        <v>41</v>
      </c>
      <c r="T5310">
        <v>37951</v>
      </c>
      <c r="U5310" s="1">
        <v>45311</v>
      </c>
      <c r="V5310" t="s">
        <v>111</v>
      </c>
      <c r="W5310">
        <v>327422</v>
      </c>
      <c r="X5310" t="s">
        <v>21415</v>
      </c>
      <c r="Y5310">
        <v>804</v>
      </c>
      <c r="Z5310">
        <v>1213</v>
      </c>
      <c r="AA5310">
        <v>7</v>
      </c>
      <c r="AB5310">
        <v>3396.4</v>
      </c>
    </row>
    <row r="5311" spans="1:28" x14ac:dyDescent="0.3">
      <c r="A5311" t="s">
        <v>28</v>
      </c>
      <c r="B5311" t="s">
        <v>29</v>
      </c>
      <c r="C5311" t="s">
        <v>30</v>
      </c>
      <c r="D5311" t="s">
        <v>442</v>
      </c>
      <c r="E5311" t="s">
        <v>56</v>
      </c>
      <c r="F5311" t="s">
        <v>355</v>
      </c>
      <c r="G5311">
        <v>4</v>
      </c>
      <c r="H5311">
        <v>431627</v>
      </c>
      <c r="I5311" t="s">
        <v>58</v>
      </c>
      <c r="J5311" s="1">
        <v>45599</v>
      </c>
      <c r="K5311">
        <v>1300</v>
      </c>
      <c r="L5311" t="s">
        <v>21416</v>
      </c>
      <c r="M5311" t="s">
        <v>552</v>
      </c>
      <c r="N5311" t="s">
        <v>21417</v>
      </c>
      <c r="O5311" t="s">
        <v>21418</v>
      </c>
      <c r="P5311" t="s">
        <v>71</v>
      </c>
      <c r="Q5311">
        <v>8</v>
      </c>
      <c r="R5311" t="s">
        <v>40</v>
      </c>
      <c r="S5311" t="s">
        <v>79</v>
      </c>
      <c r="T5311">
        <v>89807</v>
      </c>
      <c r="U5311" s="1">
        <v>45457</v>
      </c>
      <c r="V5311" t="s">
        <v>52</v>
      </c>
      <c r="W5311">
        <v>868573</v>
      </c>
      <c r="X5311" t="s">
        <v>21419</v>
      </c>
      <c r="Y5311">
        <v>457</v>
      </c>
      <c r="Z5311">
        <v>2935</v>
      </c>
      <c r="AA5311">
        <v>6</v>
      </c>
      <c r="AB5311">
        <v>7044</v>
      </c>
    </row>
    <row r="5312" spans="1:28" x14ac:dyDescent="0.3">
      <c r="A5312" t="s">
        <v>28</v>
      </c>
      <c r="B5312" t="s">
        <v>29</v>
      </c>
      <c r="C5312" t="s">
        <v>30</v>
      </c>
      <c r="D5312" t="s">
        <v>45</v>
      </c>
      <c r="E5312" t="s">
        <v>46</v>
      </c>
      <c r="F5312" t="s">
        <v>99</v>
      </c>
      <c r="G5312">
        <v>15</v>
      </c>
      <c r="H5312">
        <v>411944</v>
      </c>
      <c r="I5312" t="s">
        <v>58</v>
      </c>
      <c r="J5312" s="1">
        <v>44197</v>
      </c>
      <c r="K5312">
        <v>1000</v>
      </c>
      <c r="L5312" t="s">
        <v>21420</v>
      </c>
      <c r="M5312" t="s">
        <v>591</v>
      </c>
      <c r="N5312" t="s">
        <v>21421</v>
      </c>
      <c r="O5312" t="s">
        <v>21422</v>
      </c>
      <c r="P5312" t="s">
        <v>87</v>
      </c>
      <c r="Q5312">
        <v>10</v>
      </c>
      <c r="R5312" t="s">
        <v>88</v>
      </c>
      <c r="S5312" t="s">
        <v>41</v>
      </c>
      <c r="T5312">
        <v>57177</v>
      </c>
      <c r="U5312" s="1">
        <v>45490</v>
      </c>
      <c r="V5312" t="s">
        <v>126</v>
      </c>
      <c r="W5312">
        <v>763534</v>
      </c>
      <c r="X5312" t="s">
        <v>21423</v>
      </c>
      <c r="Y5312">
        <v>410</v>
      </c>
      <c r="Z5312">
        <v>2523</v>
      </c>
      <c r="AA5312">
        <v>2</v>
      </c>
      <c r="AB5312">
        <v>2018.4</v>
      </c>
    </row>
    <row r="5313" spans="1:28" x14ac:dyDescent="0.3">
      <c r="A5313" t="s">
        <v>28</v>
      </c>
      <c r="B5313" t="s">
        <v>29</v>
      </c>
      <c r="C5313" t="s">
        <v>148</v>
      </c>
      <c r="D5313" t="s">
        <v>364</v>
      </c>
      <c r="E5313" t="s">
        <v>56</v>
      </c>
      <c r="F5313" t="s">
        <v>106</v>
      </c>
      <c r="G5313">
        <v>13</v>
      </c>
      <c r="H5313">
        <v>425798</v>
      </c>
      <c r="I5313" t="s">
        <v>34</v>
      </c>
      <c r="J5313" s="1">
        <v>44884</v>
      </c>
      <c r="K5313">
        <v>950</v>
      </c>
      <c r="L5313" t="s">
        <v>21424</v>
      </c>
      <c r="M5313" t="s">
        <v>361</v>
      </c>
      <c r="N5313" t="s">
        <v>21425</v>
      </c>
      <c r="O5313" t="s">
        <v>21426</v>
      </c>
      <c r="P5313" t="s">
        <v>71</v>
      </c>
      <c r="Q5313">
        <v>10</v>
      </c>
      <c r="R5313" t="s">
        <v>40</v>
      </c>
      <c r="S5313" t="s">
        <v>41</v>
      </c>
      <c r="T5313">
        <v>59575</v>
      </c>
      <c r="U5313" s="1">
        <v>45351</v>
      </c>
      <c r="V5313" t="s">
        <v>119</v>
      </c>
      <c r="W5313">
        <v>360728</v>
      </c>
      <c r="X5313" t="s">
        <v>21427</v>
      </c>
      <c r="Y5313">
        <v>827</v>
      </c>
      <c r="Z5313">
        <v>2022</v>
      </c>
      <c r="AA5313">
        <v>5</v>
      </c>
      <c r="AB5313">
        <v>4044</v>
      </c>
    </row>
    <row r="5314" spans="1:28" x14ac:dyDescent="0.3">
      <c r="A5314" t="s">
        <v>28</v>
      </c>
      <c r="B5314" t="s">
        <v>29</v>
      </c>
      <c r="C5314" t="s">
        <v>44</v>
      </c>
      <c r="D5314" t="s">
        <v>364</v>
      </c>
      <c r="E5314" t="s">
        <v>46</v>
      </c>
      <c r="F5314" t="s">
        <v>150</v>
      </c>
      <c r="G5314">
        <v>9</v>
      </c>
      <c r="H5314">
        <v>418139</v>
      </c>
      <c r="I5314" t="s">
        <v>34</v>
      </c>
      <c r="J5314" s="1">
        <v>45189</v>
      </c>
      <c r="K5314">
        <v>800</v>
      </c>
      <c r="L5314" t="s">
        <v>21428</v>
      </c>
      <c r="M5314" t="s">
        <v>423</v>
      </c>
      <c r="N5314" t="s">
        <v>21429</v>
      </c>
      <c r="O5314" t="s">
        <v>21430</v>
      </c>
      <c r="P5314" t="s">
        <v>51</v>
      </c>
      <c r="Q5314">
        <v>3</v>
      </c>
      <c r="R5314" t="s">
        <v>88</v>
      </c>
      <c r="S5314" t="s">
        <v>79</v>
      </c>
      <c r="T5314">
        <v>80450</v>
      </c>
      <c r="U5314" s="1">
        <v>45459</v>
      </c>
      <c r="V5314" t="s">
        <v>52</v>
      </c>
      <c r="W5314">
        <v>853526</v>
      </c>
      <c r="X5314" t="s">
        <v>2178</v>
      </c>
      <c r="Y5314">
        <v>513</v>
      </c>
      <c r="Z5314">
        <v>833</v>
      </c>
      <c r="AA5314">
        <v>4</v>
      </c>
      <c r="AB5314" s="2" t="s">
        <v>16387</v>
      </c>
    </row>
    <row r="5315" spans="1:28" x14ac:dyDescent="0.3">
      <c r="A5315" t="s">
        <v>28</v>
      </c>
      <c r="B5315" t="s">
        <v>29</v>
      </c>
      <c r="C5315" t="s">
        <v>148</v>
      </c>
      <c r="D5315" t="s">
        <v>566</v>
      </c>
      <c r="E5315" t="s">
        <v>32</v>
      </c>
      <c r="F5315" t="s">
        <v>135</v>
      </c>
      <c r="G5315">
        <v>60</v>
      </c>
      <c r="H5315">
        <v>408229</v>
      </c>
      <c r="I5315" t="s">
        <v>58</v>
      </c>
      <c r="J5315" s="1">
        <v>44665</v>
      </c>
      <c r="K5315">
        <v>800</v>
      </c>
      <c r="L5315" t="s">
        <v>15088</v>
      </c>
      <c r="M5315" t="s">
        <v>1058</v>
      </c>
      <c r="N5315" t="s">
        <v>21431</v>
      </c>
      <c r="O5315" t="s">
        <v>21432</v>
      </c>
      <c r="P5315" t="s">
        <v>71</v>
      </c>
      <c r="Q5315">
        <v>15</v>
      </c>
      <c r="R5315" t="s">
        <v>40</v>
      </c>
      <c r="S5315" t="s">
        <v>79</v>
      </c>
      <c r="T5315">
        <v>76246</v>
      </c>
      <c r="U5315" s="1">
        <v>45327</v>
      </c>
      <c r="V5315" t="s">
        <v>119</v>
      </c>
      <c r="W5315">
        <v>671048</v>
      </c>
      <c r="X5315" t="s">
        <v>21433</v>
      </c>
      <c r="Y5315">
        <v>810</v>
      </c>
      <c r="Z5315">
        <v>2435</v>
      </c>
      <c r="AA5315">
        <v>1</v>
      </c>
      <c r="AB5315">
        <v>974</v>
      </c>
    </row>
    <row r="5316" spans="1:28" x14ac:dyDescent="0.3">
      <c r="A5316" t="s">
        <v>28</v>
      </c>
      <c r="B5316" t="s">
        <v>29</v>
      </c>
      <c r="C5316" t="s">
        <v>91</v>
      </c>
      <c r="D5316" t="s">
        <v>364</v>
      </c>
      <c r="E5316" t="s">
        <v>32</v>
      </c>
      <c r="F5316" t="s">
        <v>175</v>
      </c>
      <c r="G5316">
        <v>88</v>
      </c>
      <c r="H5316">
        <v>415626</v>
      </c>
      <c r="I5316" t="s">
        <v>58</v>
      </c>
      <c r="J5316" s="1">
        <v>44696</v>
      </c>
      <c r="K5316">
        <v>1400</v>
      </c>
      <c r="L5316" t="s">
        <v>21434</v>
      </c>
      <c r="M5316" t="s">
        <v>165</v>
      </c>
      <c r="N5316" t="s">
        <v>21435</v>
      </c>
      <c r="O5316" t="s">
        <v>21436</v>
      </c>
      <c r="P5316" t="s">
        <v>87</v>
      </c>
      <c r="Q5316">
        <v>5</v>
      </c>
      <c r="R5316" t="s">
        <v>40</v>
      </c>
      <c r="S5316" t="s">
        <v>79</v>
      </c>
      <c r="T5316">
        <v>95132</v>
      </c>
      <c r="U5316" s="1">
        <v>45478</v>
      </c>
      <c r="V5316" t="s">
        <v>126</v>
      </c>
      <c r="W5316">
        <v>475300</v>
      </c>
      <c r="X5316" t="s">
        <v>21437</v>
      </c>
      <c r="Y5316">
        <v>729</v>
      </c>
      <c r="Z5316">
        <v>559</v>
      </c>
      <c r="AA5316">
        <v>4</v>
      </c>
      <c r="AB5316" s="2" t="s">
        <v>10923</v>
      </c>
    </row>
    <row r="5317" spans="1:28" x14ac:dyDescent="0.3">
      <c r="A5317" t="s">
        <v>28</v>
      </c>
      <c r="B5317" t="s">
        <v>29</v>
      </c>
      <c r="C5317" t="s">
        <v>30</v>
      </c>
      <c r="D5317" t="s">
        <v>31</v>
      </c>
      <c r="E5317" t="s">
        <v>56</v>
      </c>
      <c r="F5317" t="s">
        <v>57</v>
      </c>
      <c r="G5317">
        <v>88</v>
      </c>
      <c r="H5317">
        <v>416672</v>
      </c>
      <c r="I5317" t="s">
        <v>58</v>
      </c>
      <c r="J5317" s="1">
        <v>44562</v>
      </c>
      <c r="K5317">
        <v>1200</v>
      </c>
      <c r="L5317" t="s">
        <v>21438</v>
      </c>
      <c r="M5317" t="s">
        <v>623</v>
      </c>
      <c r="N5317" t="s">
        <v>21439</v>
      </c>
      <c r="O5317" t="s">
        <v>21440</v>
      </c>
      <c r="P5317" t="s">
        <v>39</v>
      </c>
      <c r="Q5317">
        <v>15</v>
      </c>
      <c r="R5317" t="s">
        <v>40</v>
      </c>
      <c r="S5317" t="s">
        <v>79</v>
      </c>
      <c r="T5317">
        <v>96625</v>
      </c>
      <c r="U5317" s="1">
        <v>45597</v>
      </c>
      <c r="V5317" t="s">
        <v>42</v>
      </c>
      <c r="W5317">
        <v>506876</v>
      </c>
      <c r="X5317" t="s">
        <v>21441</v>
      </c>
      <c r="Y5317">
        <v>321</v>
      </c>
      <c r="Z5317">
        <v>2652</v>
      </c>
      <c r="AA5317">
        <v>6</v>
      </c>
      <c r="AB5317">
        <v>6364.8</v>
      </c>
    </row>
    <row r="5318" spans="1:28" x14ac:dyDescent="0.3">
      <c r="A5318" t="s">
        <v>28</v>
      </c>
      <c r="B5318" t="s">
        <v>29</v>
      </c>
      <c r="C5318" t="s">
        <v>66</v>
      </c>
      <c r="D5318" t="s">
        <v>248</v>
      </c>
      <c r="E5318" t="s">
        <v>56</v>
      </c>
      <c r="F5318" t="s">
        <v>33</v>
      </c>
      <c r="G5318">
        <v>53</v>
      </c>
      <c r="H5318">
        <v>433360</v>
      </c>
      <c r="I5318" t="s">
        <v>58</v>
      </c>
      <c r="J5318" s="1">
        <v>44086</v>
      </c>
      <c r="K5318">
        <v>1000</v>
      </c>
      <c r="L5318" t="s">
        <v>21442</v>
      </c>
      <c r="M5318" t="s">
        <v>731</v>
      </c>
      <c r="N5318" t="s">
        <v>21443</v>
      </c>
      <c r="O5318" t="s">
        <v>21444</v>
      </c>
      <c r="P5318" t="s">
        <v>51</v>
      </c>
      <c r="Q5318">
        <v>3</v>
      </c>
      <c r="R5318" t="s">
        <v>88</v>
      </c>
      <c r="S5318" t="s">
        <v>41</v>
      </c>
      <c r="T5318">
        <v>85456</v>
      </c>
      <c r="U5318" s="1">
        <v>45422</v>
      </c>
      <c r="V5318" t="s">
        <v>140</v>
      </c>
      <c r="W5318">
        <v>199874</v>
      </c>
      <c r="X5318" t="s">
        <v>21445</v>
      </c>
      <c r="Y5318">
        <v>871</v>
      </c>
      <c r="Z5318">
        <v>2052</v>
      </c>
      <c r="AA5318">
        <v>1</v>
      </c>
      <c r="AB5318" s="2" t="s">
        <v>14034</v>
      </c>
    </row>
    <row r="5319" spans="1:28" x14ac:dyDescent="0.3">
      <c r="A5319" t="s">
        <v>28</v>
      </c>
      <c r="B5319" t="s">
        <v>29</v>
      </c>
      <c r="C5319" t="s">
        <v>30</v>
      </c>
      <c r="D5319" t="s">
        <v>31</v>
      </c>
      <c r="E5319" t="s">
        <v>46</v>
      </c>
      <c r="F5319" t="s">
        <v>175</v>
      </c>
      <c r="G5319">
        <v>51</v>
      </c>
      <c r="H5319">
        <v>423891</v>
      </c>
      <c r="I5319" t="s">
        <v>58</v>
      </c>
      <c r="J5319" s="1">
        <v>45218</v>
      </c>
      <c r="K5319">
        <v>800</v>
      </c>
      <c r="L5319" t="s">
        <v>21446</v>
      </c>
      <c r="M5319" t="s">
        <v>1291</v>
      </c>
      <c r="N5319" t="s">
        <v>21447</v>
      </c>
      <c r="O5319" t="s">
        <v>21448</v>
      </c>
      <c r="P5319" t="s">
        <v>39</v>
      </c>
      <c r="Q5319">
        <v>3</v>
      </c>
      <c r="R5319" t="s">
        <v>88</v>
      </c>
      <c r="S5319" t="s">
        <v>118</v>
      </c>
      <c r="T5319">
        <v>77183</v>
      </c>
      <c r="U5319" s="1">
        <v>45318</v>
      </c>
      <c r="V5319" t="s">
        <v>111</v>
      </c>
      <c r="W5319">
        <v>487942</v>
      </c>
      <c r="X5319" t="s">
        <v>21449</v>
      </c>
      <c r="Y5319">
        <v>984</v>
      </c>
      <c r="Z5319">
        <v>1069</v>
      </c>
      <c r="AA5319">
        <v>6</v>
      </c>
      <c r="AB5319" s="2" t="s">
        <v>10971</v>
      </c>
    </row>
    <row r="5320" spans="1:28" x14ac:dyDescent="0.3">
      <c r="A5320" t="s">
        <v>28</v>
      </c>
      <c r="B5320" t="s">
        <v>29</v>
      </c>
      <c r="C5320" t="s">
        <v>193</v>
      </c>
      <c r="D5320" t="s">
        <v>237</v>
      </c>
      <c r="E5320" t="s">
        <v>32</v>
      </c>
      <c r="F5320" t="s">
        <v>47</v>
      </c>
      <c r="G5320">
        <v>6</v>
      </c>
      <c r="H5320">
        <v>427684</v>
      </c>
      <c r="I5320" t="s">
        <v>58</v>
      </c>
      <c r="J5320" s="1">
        <v>43957</v>
      </c>
      <c r="K5320">
        <v>950</v>
      </c>
      <c r="L5320" t="s">
        <v>21450</v>
      </c>
      <c r="M5320" t="s">
        <v>496</v>
      </c>
      <c r="N5320" t="s">
        <v>21451</v>
      </c>
      <c r="O5320" t="s">
        <v>21452</v>
      </c>
      <c r="P5320" t="s">
        <v>51</v>
      </c>
      <c r="Q5320">
        <v>15</v>
      </c>
      <c r="R5320" t="s">
        <v>40</v>
      </c>
      <c r="S5320" t="s">
        <v>79</v>
      </c>
      <c r="T5320">
        <v>68834</v>
      </c>
      <c r="U5320" s="1">
        <v>45322</v>
      </c>
      <c r="V5320" t="s">
        <v>111</v>
      </c>
      <c r="W5320">
        <v>467648</v>
      </c>
      <c r="X5320" t="s">
        <v>21453</v>
      </c>
      <c r="Y5320">
        <v>496</v>
      </c>
      <c r="Z5320">
        <v>2447</v>
      </c>
      <c r="AA5320">
        <v>8</v>
      </c>
      <c r="AB5320" s="2" t="s">
        <v>21454</v>
      </c>
    </row>
    <row r="5321" spans="1:28" x14ac:dyDescent="0.3">
      <c r="A5321" t="s">
        <v>28</v>
      </c>
      <c r="B5321" t="s">
        <v>29</v>
      </c>
      <c r="C5321" t="s">
        <v>193</v>
      </c>
      <c r="D5321" t="s">
        <v>338</v>
      </c>
      <c r="E5321" t="s">
        <v>56</v>
      </c>
      <c r="F5321" t="s">
        <v>47</v>
      </c>
      <c r="G5321">
        <v>52</v>
      </c>
      <c r="H5321">
        <v>405957</v>
      </c>
      <c r="I5321" t="s">
        <v>58</v>
      </c>
      <c r="J5321" s="1">
        <v>45254</v>
      </c>
      <c r="K5321">
        <v>1400</v>
      </c>
      <c r="L5321" t="s">
        <v>21455</v>
      </c>
      <c r="M5321" t="s">
        <v>1058</v>
      </c>
      <c r="N5321" t="s">
        <v>21456</v>
      </c>
      <c r="O5321" t="s">
        <v>21457</v>
      </c>
      <c r="P5321" t="s">
        <v>87</v>
      </c>
      <c r="Q5321">
        <v>19</v>
      </c>
      <c r="R5321" t="s">
        <v>88</v>
      </c>
      <c r="S5321" t="s">
        <v>118</v>
      </c>
      <c r="T5321">
        <v>68144</v>
      </c>
      <c r="U5321" s="1">
        <v>45447</v>
      </c>
      <c r="V5321" t="s">
        <v>52</v>
      </c>
      <c r="W5321">
        <v>685337</v>
      </c>
      <c r="X5321" t="s">
        <v>21458</v>
      </c>
      <c r="Y5321">
        <v>449</v>
      </c>
      <c r="Z5321">
        <v>1705</v>
      </c>
      <c r="AA5321">
        <v>1</v>
      </c>
      <c r="AB5321">
        <v>682</v>
      </c>
    </row>
    <row r="5322" spans="1:28" x14ac:dyDescent="0.3">
      <c r="A5322" t="s">
        <v>28</v>
      </c>
      <c r="B5322" t="s">
        <v>29</v>
      </c>
      <c r="C5322" t="s">
        <v>157</v>
      </c>
      <c r="D5322" t="s">
        <v>317</v>
      </c>
      <c r="E5322" t="s">
        <v>32</v>
      </c>
      <c r="F5322" t="s">
        <v>175</v>
      </c>
      <c r="G5322">
        <v>47</v>
      </c>
      <c r="H5322">
        <v>432221</v>
      </c>
      <c r="I5322" t="s">
        <v>58</v>
      </c>
      <c r="J5322" s="1">
        <v>44042</v>
      </c>
      <c r="K5322">
        <v>1000</v>
      </c>
      <c r="L5322" t="s">
        <v>21459</v>
      </c>
      <c r="M5322" t="s">
        <v>487</v>
      </c>
      <c r="N5322" t="s">
        <v>21460</v>
      </c>
      <c r="O5322" t="s">
        <v>21461</v>
      </c>
      <c r="P5322" t="s">
        <v>87</v>
      </c>
      <c r="Q5322">
        <v>14</v>
      </c>
      <c r="R5322" t="s">
        <v>88</v>
      </c>
      <c r="S5322" t="s">
        <v>79</v>
      </c>
      <c r="T5322">
        <v>87747</v>
      </c>
      <c r="U5322" s="1">
        <v>45354</v>
      </c>
      <c r="V5322" t="s">
        <v>72</v>
      </c>
      <c r="W5322">
        <v>925376</v>
      </c>
      <c r="X5322" t="s">
        <v>21462</v>
      </c>
      <c r="Y5322">
        <v>837</v>
      </c>
      <c r="Z5322">
        <v>2036</v>
      </c>
      <c r="AA5322">
        <v>4</v>
      </c>
      <c r="AB5322" s="2" t="s">
        <v>18665</v>
      </c>
    </row>
    <row r="5323" spans="1:28" x14ac:dyDescent="0.3">
      <c r="A5323" t="s">
        <v>28</v>
      </c>
      <c r="B5323" t="s">
        <v>29</v>
      </c>
      <c r="C5323" t="s">
        <v>193</v>
      </c>
      <c r="D5323" t="s">
        <v>55</v>
      </c>
      <c r="E5323" t="s">
        <v>32</v>
      </c>
      <c r="F5323" t="s">
        <v>106</v>
      </c>
      <c r="G5323">
        <v>68</v>
      </c>
      <c r="H5323">
        <v>427473</v>
      </c>
      <c r="I5323" t="s">
        <v>34</v>
      </c>
      <c r="J5323" s="1">
        <v>44708</v>
      </c>
      <c r="K5323">
        <v>1100</v>
      </c>
      <c r="L5323" t="s">
        <v>9888</v>
      </c>
      <c r="M5323" t="s">
        <v>1460</v>
      </c>
      <c r="N5323" t="s">
        <v>21463</v>
      </c>
      <c r="O5323" t="s">
        <v>21464</v>
      </c>
      <c r="P5323" t="s">
        <v>51</v>
      </c>
      <c r="Q5323">
        <v>10</v>
      </c>
      <c r="R5323" t="s">
        <v>88</v>
      </c>
      <c r="S5323" t="s">
        <v>79</v>
      </c>
      <c r="T5323">
        <v>90303</v>
      </c>
      <c r="U5323" s="1">
        <v>45428</v>
      </c>
      <c r="V5323" t="s">
        <v>140</v>
      </c>
      <c r="W5323">
        <v>614339</v>
      </c>
      <c r="X5323" t="s">
        <v>21465</v>
      </c>
      <c r="Y5323">
        <v>574</v>
      </c>
      <c r="Z5323">
        <v>2079</v>
      </c>
      <c r="AA5323">
        <v>8</v>
      </c>
      <c r="AB5323">
        <v>6652.8</v>
      </c>
    </row>
    <row r="5324" spans="1:28" x14ac:dyDescent="0.3">
      <c r="A5324" t="s">
        <v>28</v>
      </c>
      <c r="B5324" t="s">
        <v>29</v>
      </c>
      <c r="C5324" t="s">
        <v>44</v>
      </c>
      <c r="D5324" t="s">
        <v>261</v>
      </c>
      <c r="E5324" t="s">
        <v>56</v>
      </c>
      <c r="F5324" t="s">
        <v>83</v>
      </c>
      <c r="G5324">
        <v>2</v>
      </c>
      <c r="H5324">
        <v>431071</v>
      </c>
      <c r="I5324" t="s">
        <v>34</v>
      </c>
      <c r="J5324" s="1">
        <v>45424</v>
      </c>
      <c r="K5324">
        <v>950</v>
      </c>
      <c r="L5324" t="s">
        <v>21466</v>
      </c>
      <c r="M5324" t="s">
        <v>895</v>
      </c>
      <c r="N5324" t="s">
        <v>21467</v>
      </c>
      <c r="O5324" t="s">
        <v>21468</v>
      </c>
      <c r="P5324" t="s">
        <v>71</v>
      </c>
      <c r="Q5324">
        <v>4</v>
      </c>
      <c r="R5324" t="s">
        <v>40</v>
      </c>
      <c r="S5324" t="s">
        <v>79</v>
      </c>
      <c r="T5324">
        <v>43010</v>
      </c>
      <c r="U5324" s="1">
        <v>45461</v>
      </c>
      <c r="V5324" t="s">
        <v>52</v>
      </c>
      <c r="W5324">
        <v>399643</v>
      </c>
      <c r="X5324" t="s">
        <v>8566</v>
      </c>
      <c r="Y5324">
        <v>566</v>
      </c>
      <c r="Z5324">
        <v>1941</v>
      </c>
      <c r="AA5324">
        <v>1</v>
      </c>
      <c r="AB5324" s="2" t="s">
        <v>10009</v>
      </c>
    </row>
    <row r="5325" spans="1:28" x14ac:dyDescent="0.3">
      <c r="A5325" t="s">
        <v>28</v>
      </c>
      <c r="B5325" t="s">
        <v>29</v>
      </c>
      <c r="C5325" t="s">
        <v>148</v>
      </c>
      <c r="D5325" t="s">
        <v>616</v>
      </c>
      <c r="E5325" t="s">
        <v>56</v>
      </c>
      <c r="F5325" t="s">
        <v>47</v>
      </c>
      <c r="G5325">
        <v>70</v>
      </c>
      <c r="H5325">
        <v>408314</v>
      </c>
      <c r="I5325" t="s">
        <v>58</v>
      </c>
      <c r="J5325" s="1">
        <v>44742</v>
      </c>
      <c r="K5325">
        <v>1100</v>
      </c>
      <c r="L5325" t="s">
        <v>21469</v>
      </c>
      <c r="M5325" t="s">
        <v>568</v>
      </c>
      <c r="N5325" t="s">
        <v>21470</v>
      </c>
      <c r="O5325" t="s">
        <v>21471</v>
      </c>
      <c r="P5325" t="s">
        <v>87</v>
      </c>
      <c r="Q5325">
        <v>18</v>
      </c>
      <c r="R5325" t="s">
        <v>40</v>
      </c>
      <c r="S5325" t="s">
        <v>63</v>
      </c>
      <c r="T5325">
        <v>41938</v>
      </c>
      <c r="U5325" s="1">
        <v>45344</v>
      </c>
      <c r="V5325" t="s">
        <v>119</v>
      </c>
      <c r="W5325">
        <v>572923</v>
      </c>
      <c r="X5325" t="s">
        <v>9390</v>
      </c>
      <c r="Y5325">
        <v>630</v>
      </c>
      <c r="Z5325">
        <v>692</v>
      </c>
      <c r="AA5325">
        <v>7</v>
      </c>
      <c r="AB5325" s="2" t="s">
        <v>17115</v>
      </c>
    </row>
    <row r="5326" spans="1:28" x14ac:dyDescent="0.3">
      <c r="A5326" t="s">
        <v>28</v>
      </c>
      <c r="B5326" t="s">
        <v>29</v>
      </c>
      <c r="C5326" t="s">
        <v>54</v>
      </c>
      <c r="D5326" t="s">
        <v>467</v>
      </c>
      <c r="E5326" t="s">
        <v>32</v>
      </c>
      <c r="F5326" t="s">
        <v>355</v>
      </c>
      <c r="G5326">
        <v>18</v>
      </c>
      <c r="H5326">
        <v>423213</v>
      </c>
      <c r="I5326" t="s">
        <v>58</v>
      </c>
      <c r="J5326" s="1">
        <v>45109</v>
      </c>
      <c r="K5326">
        <v>1400</v>
      </c>
      <c r="L5326" t="s">
        <v>21472</v>
      </c>
      <c r="M5326" t="s">
        <v>244</v>
      </c>
      <c r="N5326" t="s">
        <v>21473</v>
      </c>
      <c r="O5326">
        <f>1-315-562-5339</f>
        <v>-6215</v>
      </c>
      <c r="P5326" t="s">
        <v>87</v>
      </c>
      <c r="Q5326">
        <v>7</v>
      </c>
      <c r="R5326" t="s">
        <v>88</v>
      </c>
      <c r="S5326" t="s">
        <v>41</v>
      </c>
      <c r="T5326">
        <v>47910</v>
      </c>
      <c r="U5326" s="1">
        <v>45323</v>
      </c>
      <c r="V5326" t="s">
        <v>119</v>
      </c>
      <c r="W5326">
        <v>469249</v>
      </c>
      <c r="X5326" t="s">
        <v>21474</v>
      </c>
      <c r="Y5326">
        <v>581</v>
      </c>
      <c r="Z5326">
        <v>1170</v>
      </c>
      <c r="AA5326">
        <v>8</v>
      </c>
      <c r="AB5326">
        <v>3744</v>
      </c>
    </row>
    <row r="5327" spans="1:28" x14ac:dyDescent="0.3">
      <c r="A5327" t="s">
        <v>28</v>
      </c>
      <c r="B5327" t="s">
        <v>29</v>
      </c>
      <c r="C5327" t="s">
        <v>66</v>
      </c>
      <c r="D5327" t="s">
        <v>98</v>
      </c>
      <c r="E5327" t="s">
        <v>32</v>
      </c>
      <c r="F5327" t="s">
        <v>47</v>
      </c>
      <c r="G5327">
        <v>56</v>
      </c>
      <c r="H5327">
        <v>425355</v>
      </c>
      <c r="I5327" t="s">
        <v>34</v>
      </c>
      <c r="J5327" s="1">
        <v>44071</v>
      </c>
      <c r="K5327">
        <v>1000</v>
      </c>
      <c r="L5327" t="s">
        <v>21475</v>
      </c>
      <c r="M5327" t="s">
        <v>361</v>
      </c>
      <c r="N5327" t="s">
        <v>21476</v>
      </c>
      <c r="O5327" t="s">
        <v>21477</v>
      </c>
      <c r="P5327" t="s">
        <v>39</v>
      </c>
      <c r="Q5327">
        <v>10</v>
      </c>
      <c r="R5327" t="s">
        <v>40</v>
      </c>
      <c r="S5327" t="s">
        <v>63</v>
      </c>
      <c r="T5327">
        <v>46752</v>
      </c>
      <c r="U5327" s="1">
        <v>45543</v>
      </c>
      <c r="V5327" t="s">
        <v>180</v>
      </c>
      <c r="W5327">
        <v>829660</v>
      </c>
      <c r="X5327" t="s">
        <v>21478</v>
      </c>
      <c r="Y5327">
        <v>957</v>
      </c>
      <c r="Z5327">
        <v>1213</v>
      </c>
      <c r="AA5327">
        <v>3</v>
      </c>
      <c r="AB5327" s="2" t="s">
        <v>3911</v>
      </c>
    </row>
    <row r="5328" spans="1:28" x14ac:dyDescent="0.3">
      <c r="A5328" t="s">
        <v>28</v>
      </c>
      <c r="B5328" t="s">
        <v>29</v>
      </c>
      <c r="C5328" t="s">
        <v>44</v>
      </c>
      <c r="D5328" t="s">
        <v>566</v>
      </c>
      <c r="E5328" t="s">
        <v>56</v>
      </c>
      <c r="F5328" t="s">
        <v>175</v>
      </c>
      <c r="G5328">
        <v>1</v>
      </c>
      <c r="H5328">
        <v>400059</v>
      </c>
      <c r="I5328" t="s">
        <v>58</v>
      </c>
      <c r="J5328" s="1">
        <v>44251</v>
      </c>
      <c r="K5328">
        <v>1000</v>
      </c>
      <c r="L5328" t="s">
        <v>21479</v>
      </c>
      <c r="M5328" t="s">
        <v>478</v>
      </c>
      <c r="N5328" t="s">
        <v>21480</v>
      </c>
      <c r="O5328" t="s">
        <v>21481</v>
      </c>
      <c r="P5328" t="s">
        <v>51</v>
      </c>
      <c r="Q5328">
        <v>20</v>
      </c>
      <c r="R5328" t="s">
        <v>40</v>
      </c>
      <c r="S5328" t="s">
        <v>79</v>
      </c>
      <c r="T5328">
        <v>98984</v>
      </c>
      <c r="U5328" s="1">
        <v>45544</v>
      </c>
      <c r="V5328" t="s">
        <v>180</v>
      </c>
      <c r="W5328">
        <v>738792</v>
      </c>
      <c r="X5328" t="s">
        <v>21482</v>
      </c>
      <c r="Y5328">
        <v>337</v>
      </c>
      <c r="Z5328">
        <v>670</v>
      </c>
      <c r="AA5328">
        <v>8</v>
      </c>
      <c r="AB5328">
        <v>2144</v>
      </c>
    </row>
    <row r="5329" spans="1:28" x14ac:dyDescent="0.3">
      <c r="A5329" t="s">
        <v>28</v>
      </c>
      <c r="B5329" t="s">
        <v>29</v>
      </c>
      <c r="C5329" t="s">
        <v>193</v>
      </c>
      <c r="D5329" t="s">
        <v>163</v>
      </c>
      <c r="E5329" t="s">
        <v>56</v>
      </c>
      <c r="F5329" t="s">
        <v>113</v>
      </c>
      <c r="G5329">
        <v>90</v>
      </c>
      <c r="H5329">
        <v>404573</v>
      </c>
      <c r="I5329" t="s">
        <v>58</v>
      </c>
      <c r="J5329" s="1">
        <v>44431</v>
      </c>
      <c r="K5329">
        <v>950</v>
      </c>
      <c r="L5329" t="s">
        <v>21483</v>
      </c>
      <c r="M5329" t="s">
        <v>239</v>
      </c>
      <c r="N5329" t="s">
        <v>21484</v>
      </c>
      <c r="O5329" t="s">
        <v>21485</v>
      </c>
      <c r="P5329" t="s">
        <v>51</v>
      </c>
      <c r="Q5329">
        <v>14</v>
      </c>
      <c r="R5329" t="s">
        <v>88</v>
      </c>
      <c r="S5329" t="s">
        <v>79</v>
      </c>
      <c r="T5329">
        <v>73644</v>
      </c>
      <c r="U5329" s="1">
        <v>45629</v>
      </c>
      <c r="V5329" t="s">
        <v>259</v>
      </c>
      <c r="W5329">
        <v>567676</v>
      </c>
      <c r="X5329" t="s">
        <v>21486</v>
      </c>
      <c r="Y5329">
        <v>859</v>
      </c>
      <c r="Z5329">
        <v>2292</v>
      </c>
      <c r="AA5329">
        <v>8</v>
      </c>
      <c r="AB5329" s="2" t="s">
        <v>21487</v>
      </c>
    </row>
    <row r="5330" spans="1:28" x14ac:dyDescent="0.3">
      <c r="A5330" t="s">
        <v>28</v>
      </c>
      <c r="B5330" t="s">
        <v>29</v>
      </c>
      <c r="C5330" t="s">
        <v>148</v>
      </c>
      <c r="D5330" t="s">
        <v>261</v>
      </c>
      <c r="E5330" t="s">
        <v>46</v>
      </c>
      <c r="F5330" t="s">
        <v>150</v>
      </c>
      <c r="G5330">
        <v>96</v>
      </c>
      <c r="H5330">
        <v>436500</v>
      </c>
      <c r="I5330" t="s">
        <v>34</v>
      </c>
      <c r="J5330" s="1">
        <v>45233</v>
      </c>
      <c r="K5330">
        <v>1100</v>
      </c>
      <c r="L5330" t="s">
        <v>21488</v>
      </c>
      <c r="M5330" t="s">
        <v>843</v>
      </c>
      <c r="N5330" t="s">
        <v>21489</v>
      </c>
      <c r="O5330" t="s">
        <v>21490</v>
      </c>
      <c r="P5330" t="s">
        <v>71</v>
      </c>
      <c r="Q5330">
        <v>10</v>
      </c>
      <c r="R5330" t="s">
        <v>88</v>
      </c>
      <c r="S5330" t="s">
        <v>63</v>
      </c>
      <c r="T5330">
        <v>20467</v>
      </c>
      <c r="U5330" s="1">
        <v>45604</v>
      </c>
      <c r="V5330" t="s">
        <v>42</v>
      </c>
      <c r="W5330">
        <v>351326</v>
      </c>
      <c r="X5330" t="s">
        <v>21491</v>
      </c>
      <c r="Y5330">
        <v>553</v>
      </c>
      <c r="Z5330">
        <v>1702</v>
      </c>
      <c r="AA5330">
        <v>8</v>
      </c>
      <c r="AB5330" s="2" t="s">
        <v>16241</v>
      </c>
    </row>
    <row r="5331" spans="1:28" x14ac:dyDescent="0.3">
      <c r="A5331" t="s">
        <v>28</v>
      </c>
      <c r="B5331" t="s">
        <v>29</v>
      </c>
      <c r="C5331" t="s">
        <v>91</v>
      </c>
      <c r="D5331" t="s">
        <v>170</v>
      </c>
      <c r="E5331" t="s">
        <v>56</v>
      </c>
      <c r="F5331" t="s">
        <v>175</v>
      </c>
      <c r="G5331">
        <v>99</v>
      </c>
      <c r="H5331">
        <v>423661</v>
      </c>
      <c r="I5331" t="s">
        <v>34</v>
      </c>
      <c r="J5331" s="1">
        <v>44627</v>
      </c>
      <c r="K5331">
        <v>1200</v>
      </c>
      <c r="L5331" t="s">
        <v>21492</v>
      </c>
      <c r="M5331" t="s">
        <v>177</v>
      </c>
      <c r="N5331" t="s">
        <v>21493</v>
      </c>
      <c r="O5331" t="s">
        <v>21494</v>
      </c>
      <c r="P5331" t="s">
        <v>87</v>
      </c>
      <c r="Q5331">
        <v>18</v>
      </c>
      <c r="R5331" t="s">
        <v>88</v>
      </c>
      <c r="S5331" t="s">
        <v>63</v>
      </c>
      <c r="T5331">
        <v>25414</v>
      </c>
      <c r="U5331" s="1">
        <v>45606</v>
      </c>
      <c r="V5331" t="s">
        <v>42</v>
      </c>
      <c r="W5331">
        <v>892453</v>
      </c>
      <c r="X5331" t="s">
        <v>21495</v>
      </c>
      <c r="Y5331">
        <v>777</v>
      </c>
      <c r="Z5331">
        <v>2635</v>
      </c>
      <c r="AA5331">
        <v>2</v>
      </c>
      <c r="AB5331">
        <v>2108</v>
      </c>
    </row>
    <row r="5332" spans="1:28" x14ac:dyDescent="0.3">
      <c r="A5332" t="s">
        <v>28</v>
      </c>
      <c r="B5332" t="s">
        <v>29</v>
      </c>
      <c r="C5332" t="s">
        <v>193</v>
      </c>
      <c r="D5332" t="s">
        <v>421</v>
      </c>
      <c r="E5332" t="s">
        <v>32</v>
      </c>
      <c r="F5332" t="s">
        <v>150</v>
      </c>
      <c r="G5332">
        <v>1</v>
      </c>
      <c r="H5332">
        <v>418046</v>
      </c>
      <c r="I5332" t="s">
        <v>34</v>
      </c>
      <c r="J5332" s="1">
        <v>43896</v>
      </c>
      <c r="K5332">
        <v>1000</v>
      </c>
      <c r="L5332" t="s">
        <v>21496</v>
      </c>
      <c r="M5332" t="s">
        <v>1118</v>
      </c>
      <c r="N5332" t="s">
        <v>21497</v>
      </c>
      <c r="O5332" t="s">
        <v>21498</v>
      </c>
      <c r="P5332" t="s">
        <v>39</v>
      </c>
      <c r="Q5332">
        <v>15</v>
      </c>
      <c r="R5332" t="s">
        <v>88</v>
      </c>
      <c r="S5332" t="s">
        <v>79</v>
      </c>
      <c r="T5332">
        <v>56936</v>
      </c>
      <c r="U5332" s="1">
        <v>45335</v>
      </c>
      <c r="V5332" t="s">
        <v>119</v>
      </c>
      <c r="W5332">
        <v>749034</v>
      </c>
      <c r="X5332" t="s">
        <v>21499</v>
      </c>
      <c r="Y5332">
        <v>373</v>
      </c>
      <c r="Z5332">
        <v>1736</v>
      </c>
      <c r="AA5332">
        <v>6</v>
      </c>
      <c r="AB5332" s="2" t="s">
        <v>21500</v>
      </c>
    </row>
    <row r="5333" spans="1:28" x14ac:dyDescent="0.3">
      <c r="A5333" t="s">
        <v>28</v>
      </c>
      <c r="B5333" t="s">
        <v>29</v>
      </c>
      <c r="C5333" t="s">
        <v>66</v>
      </c>
      <c r="D5333" t="s">
        <v>187</v>
      </c>
      <c r="E5333" t="s">
        <v>46</v>
      </c>
      <c r="F5333" t="s">
        <v>57</v>
      </c>
      <c r="G5333">
        <v>80</v>
      </c>
      <c r="H5333">
        <v>430395</v>
      </c>
      <c r="I5333" t="s">
        <v>34</v>
      </c>
      <c r="J5333" s="1">
        <v>45391</v>
      </c>
      <c r="K5333">
        <v>1300</v>
      </c>
      <c r="L5333" t="s">
        <v>21501</v>
      </c>
      <c r="M5333" t="s">
        <v>487</v>
      </c>
      <c r="N5333" t="s">
        <v>21502</v>
      </c>
      <c r="O5333" t="s">
        <v>21503</v>
      </c>
      <c r="P5333" t="s">
        <v>51</v>
      </c>
      <c r="Q5333">
        <v>12</v>
      </c>
      <c r="R5333" t="s">
        <v>88</v>
      </c>
      <c r="S5333" t="s">
        <v>118</v>
      </c>
      <c r="T5333">
        <v>26649</v>
      </c>
      <c r="U5333" s="1">
        <v>45426</v>
      </c>
      <c r="V5333" t="s">
        <v>140</v>
      </c>
      <c r="W5333">
        <v>733682</v>
      </c>
      <c r="X5333" t="s">
        <v>4036</v>
      </c>
      <c r="Y5333">
        <v>222</v>
      </c>
      <c r="Z5333">
        <v>965</v>
      </c>
      <c r="AA5333">
        <v>3</v>
      </c>
      <c r="AB5333">
        <v>1158</v>
      </c>
    </row>
    <row r="5334" spans="1:28" x14ac:dyDescent="0.3">
      <c r="A5334" t="s">
        <v>28</v>
      </c>
      <c r="B5334" t="s">
        <v>29</v>
      </c>
      <c r="C5334" t="s">
        <v>148</v>
      </c>
      <c r="D5334" t="s">
        <v>105</v>
      </c>
      <c r="E5334" t="s">
        <v>32</v>
      </c>
      <c r="F5334" t="s">
        <v>57</v>
      </c>
      <c r="G5334">
        <v>52</v>
      </c>
      <c r="H5334">
        <v>436104</v>
      </c>
      <c r="I5334" t="s">
        <v>34</v>
      </c>
      <c r="J5334" s="1">
        <v>43888</v>
      </c>
      <c r="K5334">
        <v>1000</v>
      </c>
      <c r="L5334" t="s">
        <v>21504</v>
      </c>
      <c r="M5334" t="s">
        <v>1198</v>
      </c>
      <c r="N5334" t="s">
        <v>21505</v>
      </c>
      <c r="O5334" t="s">
        <v>21506</v>
      </c>
      <c r="P5334" t="s">
        <v>51</v>
      </c>
      <c r="Q5334">
        <v>16</v>
      </c>
      <c r="R5334" t="s">
        <v>40</v>
      </c>
      <c r="S5334" t="s">
        <v>79</v>
      </c>
      <c r="T5334">
        <v>48560</v>
      </c>
      <c r="U5334" s="1">
        <v>45325</v>
      </c>
      <c r="V5334" t="s">
        <v>119</v>
      </c>
      <c r="W5334">
        <v>793516</v>
      </c>
      <c r="X5334" t="s">
        <v>21507</v>
      </c>
      <c r="Y5334">
        <v>828</v>
      </c>
      <c r="Z5334">
        <v>2834</v>
      </c>
      <c r="AA5334">
        <v>1</v>
      </c>
      <c r="AB5334" s="2" t="s">
        <v>21508</v>
      </c>
    </row>
    <row r="5335" spans="1:28" x14ac:dyDescent="0.3">
      <c r="A5335" t="s">
        <v>28</v>
      </c>
      <c r="B5335" t="s">
        <v>29</v>
      </c>
      <c r="C5335" t="s">
        <v>66</v>
      </c>
      <c r="D5335" t="s">
        <v>182</v>
      </c>
      <c r="E5335" t="s">
        <v>46</v>
      </c>
      <c r="F5335" t="s">
        <v>33</v>
      </c>
      <c r="G5335">
        <v>17</v>
      </c>
      <c r="H5335">
        <v>429235</v>
      </c>
      <c r="I5335" t="s">
        <v>34</v>
      </c>
      <c r="J5335" s="1">
        <v>43951</v>
      </c>
      <c r="K5335">
        <v>1000</v>
      </c>
      <c r="L5335" t="s">
        <v>21509</v>
      </c>
      <c r="M5335" t="s">
        <v>1356</v>
      </c>
      <c r="N5335" t="s">
        <v>21510</v>
      </c>
      <c r="O5335" t="s">
        <v>21511</v>
      </c>
      <c r="P5335" t="s">
        <v>71</v>
      </c>
      <c r="Q5335">
        <v>17</v>
      </c>
      <c r="R5335" t="s">
        <v>40</v>
      </c>
      <c r="S5335" t="s">
        <v>79</v>
      </c>
      <c r="T5335">
        <v>85787</v>
      </c>
      <c r="U5335" s="1">
        <v>45625</v>
      </c>
      <c r="V5335" t="s">
        <v>42</v>
      </c>
      <c r="W5335">
        <v>426246</v>
      </c>
      <c r="X5335" t="s">
        <v>21512</v>
      </c>
      <c r="Y5335">
        <v>645</v>
      </c>
      <c r="Z5335">
        <v>2997</v>
      </c>
      <c r="AA5335">
        <v>2</v>
      </c>
      <c r="AB5335">
        <v>2397.6</v>
      </c>
    </row>
    <row r="5336" spans="1:28" x14ac:dyDescent="0.3">
      <c r="A5336" t="s">
        <v>28</v>
      </c>
      <c r="B5336" t="s">
        <v>29</v>
      </c>
      <c r="C5336" t="s">
        <v>44</v>
      </c>
      <c r="D5336" t="s">
        <v>524</v>
      </c>
      <c r="E5336" t="s">
        <v>56</v>
      </c>
      <c r="F5336" t="s">
        <v>57</v>
      </c>
      <c r="G5336">
        <v>19</v>
      </c>
      <c r="H5336">
        <v>404870</v>
      </c>
      <c r="I5336" t="s">
        <v>58</v>
      </c>
      <c r="J5336" s="1">
        <v>45230</v>
      </c>
      <c r="K5336">
        <v>1100</v>
      </c>
      <c r="L5336" t="s">
        <v>21513</v>
      </c>
      <c r="M5336" t="s">
        <v>152</v>
      </c>
      <c r="N5336" t="s">
        <v>21514</v>
      </c>
      <c r="O5336">
        <v>3488467998</v>
      </c>
      <c r="P5336" t="s">
        <v>39</v>
      </c>
      <c r="Q5336">
        <v>15</v>
      </c>
      <c r="R5336" t="s">
        <v>88</v>
      </c>
      <c r="S5336" t="s">
        <v>41</v>
      </c>
      <c r="T5336">
        <v>57441</v>
      </c>
      <c r="U5336" s="1">
        <v>45363</v>
      </c>
      <c r="V5336" t="s">
        <v>72</v>
      </c>
      <c r="W5336">
        <v>148850</v>
      </c>
      <c r="X5336" t="s">
        <v>21515</v>
      </c>
      <c r="Y5336">
        <v>465</v>
      </c>
      <c r="Z5336">
        <v>2128</v>
      </c>
      <c r="AA5336">
        <v>3</v>
      </c>
      <c r="AB5336" s="2" t="s">
        <v>3800</v>
      </c>
    </row>
    <row r="5337" spans="1:28" x14ac:dyDescent="0.3">
      <c r="A5337" t="s">
        <v>28</v>
      </c>
      <c r="B5337" t="s">
        <v>29</v>
      </c>
      <c r="C5337" t="s">
        <v>148</v>
      </c>
      <c r="D5337" t="s">
        <v>566</v>
      </c>
      <c r="E5337" t="s">
        <v>56</v>
      </c>
      <c r="F5337" t="s">
        <v>47</v>
      </c>
      <c r="G5337">
        <v>11</v>
      </c>
      <c r="H5337">
        <v>417854</v>
      </c>
      <c r="I5337" t="s">
        <v>34</v>
      </c>
      <c r="J5337" s="1">
        <v>45552</v>
      </c>
      <c r="K5337">
        <v>1300</v>
      </c>
      <c r="L5337" t="s">
        <v>21516</v>
      </c>
      <c r="M5337" t="s">
        <v>159</v>
      </c>
      <c r="N5337" t="s">
        <v>21517</v>
      </c>
      <c r="O5337" t="s">
        <v>21518</v>
      </c>
      <c r="P5337" t="s">
        <v>51</v>
      </c>
      <c r="Q5337">
        <v>18</v>
      </c>
      <c r="R5337" t="s">
        <v>88</v>
      </c>
      <c r="S5337" t="s">
        <v>63</v>
      </c>
      <c r="T5337">
        <v>44577</v>
      </c>
      <c r="U5337" s="1">
        <v>45361</v>
      </c>
      <c r="V5337" t="s">
        <v>72</v>
      </c>
      <c r="W5337">
        <v>328654</v>
      </c>
      <c r="X5337" t="s">
        <v>21519</v>
      </c>
      <c r="Y5337">
        <v>937</v>
      </c>
      <c r="Z5337">
        <v>2366</v>
      </c>
      <c r="AA5337">
        <v>1</v>
      </c>
      <c r="AB5337" s="2" t="s">
        <v>21520</v>
      </c>
    </row>
    <row r="5338" spans="1:28" x14ac:dyDescent="0.3">
      <c r="A5338" t="s">
        <v>28</v>
      </c>
      <c r="B5338" t="s">
        <v>29</v>
      </c>
      <c r="C5338" t="s">
        <v>30</v>
      </c>
      <c r="D5338" t="s">
        <v>442</v>
      </c>
      <c r="E5338" t="s">
        <v>56</v>
      </c>
      <c r="F5338" t="s">
        <v>99</v>
      </c>
      <c r="G5338">
        <v>87</v>
      </c>
      <c r="H5338">
        <v>405649</v>
      </c>
      <c r="I5338" t="s">
        <v>58</v>
      </c>
      <c r="J5338" s="1">
        <v>44521</v>
      </c>
      <c r="K5338">
        <v>1400</v>
      </c>
      <c r="L5338" t="s">
        <v>21521</v>
      </c>
      <c r="M5338" t="s">
        <v>2124</v>
      </c>
      <c r="N5338" t="s">
        <v>21522</v>
      </c>
      <c r="O5338" t="s">
        <v>21523</v>
      </c>
      <c r="P5338" t="s">
        <v>71</v>
      </c>
      <c r="Q5338">
        <v>5</v>
      </c>
      <c r="R5338" t="s">
        <v>88</v>
      </c>
      <c r="S5338" t="s">
        <v>118</v>
      </c>
      <c r="T5338">
        <v>17855</v>
      </c>
      <c r="U5338" s="1">
        <v>45594</v>
      </c>
      <c r="V5338" t="s">
        <v>155</v>
      </c>
      <c r="W5338">
        <v>271025</v>
      </c>
      <c r="X5338" t="s">
        <v>21524</v>
      </c>
      <c r="Y5338">
        <v>351</v>
      </c>
      <c r="Z5338">
        <v>1619</v>
      </c>
      <c r="AA5338">
        <v>8</v>
      </c>
      <c r="AB5338">
        <v>5180.8</v>
      </c>
    </row>
    <row r="5339" spans="1:28" x14ac:dyDescent="0.3">
      <c r="A5339" t="s">
        <v>28</v>
      </c>
      <c r="B5339" t="s">
        <v>29</v>
      </c>
      <c r="C5339" t="s">
        <v>157</v>
      </c>
      <c r="D5339" t="s">
        <v>237</v>
      </c>
      <c r="E5339" t="s">
        <v>46</v>
      </c>
      <c r="F5339" t="s">
        <v>355</v>
      </c>
      <c r="G5339">
        <v>27</v>
      </c>
      <c r="H5339">
        <v>436019</v>
      </c>
      <c r="I5339" t="s">
        <v>34</v>
      </c>
      <c r="J5339" s="1">
        <v>43932</v>
      </c>
      <c r="K5339">
        <v>1300</v>
      </c>
      <c r="L5339" t="s">
        <v>528</v>
      </c>
      <c r="M5339" t="s">
        <v>654</v>
      </c>
      <c r="N5339" t="s">
        <v>21525</v>
      </c>
      <c r="O5339" t="s">
        <v>21526</v>
      </c>
      <c r="P5339" t="s">
        <v>51</v>
      </c>
      <c r="Q5339">
        <v>12</v>
      </c>
      <c r="R5339" t="s">
        <v>88</v>
      </c>
      <c r="S5339" t="s">
        <v>118</v>
      </c>
      <c r="T5339">
        <v>43761</v>
      </c>
      <c r="U5339" s="1">
        <v>45414</v>
      </c>
      <c r="V5339" t="s">
        <v>140</v>
      </c>
      <c r="W5339">
        <v>823304</v>
      </c>
      <c r="X5339" t="s">
        <v>21527</v>
      </c>
      <c r="Y5339">
        <v>979</v>
      </c>
      <c r="Z5339">
        <v>2153</v>
      </c>
      <c r="AA5339">
        <v>5</v>
      </c>
      <c r="AB5339">
        <v>4306</v>
      </c>
    </row>
    <row r="5340" spans="1:28" x14ac:dyDescent="0.3">
      <c r="A5340" t="s">
        <v>28</v>
      </c>
      <c r="B5340" t="s">
        <v>29</v>
      </c>
      <c r="C5340" t="s">
        <v>30</v>
      </c>
      <c r="D5340" t="s">
        <v>421</v>
      </c>
      <c r="E5340" t="s">
        <v>56</v>
      </c>
      <c r="F5340" t="s">
        <v>355</v>
      </c>
      <c r="G5340">
        <v>59</v>
      </c>
      <c r="H5340">
        <v>401816</v>
      </c>
      <c r="I5340" t="s">
        <v>58</v>
      </c>
      <c r="J5340" s="1">
        <v>45403</v>
      </c>
      <c r="K5340">
        <v>1000</v>
      </c>
      <c r="L5340" t="s">
        <v>21528</v>
      </c>
      <c r="M5340" t="s">
        <v>1198</v>
      </c>
      <c r="N5340" t="s">
        <v>21529</v>
      </c>
      <c r="O5340" t="s">
        <v>21530</v>
      </c>
      <c r="P5340" t="s">
        <v>71</v>
      </c>
      <c r="Q5340">
        <v>19</v>
      </c>
      <c r="R5340" t="s">
        <v>40</v>
      </c>
      <c r="S5340" t="s">
        <v>118</v>
      </c>
      <c r="T5340">
        <v>50015</v>
      </c>
      <c r="U5340" s="1">
        <v>45355</v>
      </c>
      <c r="V5340" t="s">
        <v>72</v>
      </c>
      <c r="W5340">
        <v>885168</v>
      </c>
      <c r="X5340" t="s">
        <v>21531</v>
      </c>
      <c r="Y5340">
        <v>974</v>
      </c>
      <c r="Z5340">
        <v>2754</v>
      </c>
      <c r="AA5340">
        <v>2</v>
      </c>
      <c r="AB5340" s="2" t="s">
        <v>21532</v>
      </c>
    </row>
    <row r="5341" spans="1:28" x14ac:dyDescent="0.3">
      <c r="A5341" t="s">
        <v>28</v>
      </c>
      <c r="B5341" t="s">
        <v>29</v>
      </c>
      <c r="C5341" t="s">
        <v>44</v>
      </c>
      <c r="D5341" t="s">
        <v>237</v>
      </c>
      <c r="E5341" t="s">
        <v>46</v>
      </c>
      <c r="F5341" t="s">
        <v>135</v>
      </c>
      <c r="G5341">
        <v>62</v>
      </c>
      <c r="H5341">
        <v>408909</v>
      </c>
      <c r="I5341" t="s">
        <v>58</v>
      </c>
      <c r="J5341" s="1">
        <v>45117</v>
      </c>
      <c r="K5341">
        <v>800</v>
      </c>
      <c r="L5341" t="s">
        <v>21533</v>
      </c>
      <c r="M5341" t="s">
        <v>244</v>
      </c>
      <c r="N5341" t="s">
        <v>21534</v>
      </c>
      <c r="O5341" t="s">
        <v>21535</v>
      </c>
      <c r="P5341" t="s">
        <v>87</v>
      </c>
      <c r="Q5341">
        <v>11</v>
      </c>
      <c r="R5341" t="s">
        <v>88</v>
      </c>
      <c r="S5341" t="s">
        <v>118</v>
      </c>
      <c r="T5341">
        <v>88479</v>
      </c>
      <c r="U5341" s="1">
        <v>45547</v>
      </c>
      <c r="V5341" t="s">
        <v>180</v>
      </c>
      <c r="W5341">
        <v>447296</v>
      </c>
      <c r="X5341" t="s">
        <v>21536</v>
      </c>
      <c r="Y5341">
        <v>859</v>
      </c>
      <c r="Z5341">
        <v>926</v>
      </c>
      <c r="AA5341">
        <v>3</v>
      </c>
      <c r="AB5341">
        <v>1111.2</v>
      </c>
    </row>
    <row r="5342" spans="1:28" x14ac:dyDescent="0.3">
      <c r="A5342" t="s">
        <v>28</v>
      </c>
      <c r="B5342" t="s">
        <v>29</v>
      </c>
      <c r="C5342" t="s">
        <v>193</v>
      </c>
      <c r="D5342" t="s">
        <v>105</v>
      </c>
      <c r="E5342" t="s">
        <v>56</v>
      </c>
      <c r="F5342" t="s">
        <v>83</v>
      </c>
      <c r="G5342">
        <v>15</v>
      </c>
      <c r="H5342">
        <v>415586</v>
      </c>
      <c r="I5342" t="s">
        <v>34</v>
      </c>
      <c r="J5342" s="1">
        <v>43932</v>
      </c>
      <c r="K5342">
        <v>1000</v>
      </c>
      <c r="L5342" t="s">
        <v>21537</v>
      </c>
      <c r="M5342" t="s">
        <v>222</v>
      </c>
      <c r="N5342" t="s">
        <v>21538</v>
      </c>
      <c r="O5342" t="s">
        <v>21539</v>
      </c>
      <c r="P5342" t="s">
        <v>71</v>
      </c>
      <c r="Q5342">
        <v>4</v>
      </c>
      <c r="R5342" t="s">
        <v>40</v>
      </c>
      <c r="S5342" t="s">
        <v>41</v>
      </c>
      <c r="T5342">
        <v>78224</v>
      </c>
      <c r="U5342" s="1">
        <v>45376</v>
      </c>
      <c r="V5342" t="s">
        <v>72</v>
      </c>
      <c r="W5342">
        <v>947969</v>
      </c>
      <c r="X5342" t="s">
        <v>21540</v>
      </c>
      <c r="Y5342">
        <v>608</v>
      </c>
      <c r="Z5342">
        <v>900</v>
      </c>
      <c r="AA5342">
        <v>2</v>
      </c>
      <c r="AB5342">
        <v>720</v>
      </c>
    </row>
    <row r="5343" spans="1:28" x14ac:dyDescent="0.3">
      <c r="A5343" t="s">
        <v>28</v>
      </c>
      <c r="B5343" t="s">
        <v>29</v>
      </c>
      <c r="C5343" t="s">
        <v>91</v>
      </c>
      <c r="D5343" t="s">
        <v>261</v>
      </c>
      <c r="E5343" t="s">
        <v>46</v>
      </c>
      <c r="F5343" t="s">
        <v>113</v>
      </c>
      <c r="G5343">
        <v>94</v>
      </c>
      <c r="H5343">
        <v>426477</v>
      </c>
      <c r="I5343" t="s">
        <v>58</v>
      </c>
      <c r="J5343" s="1">
        <v>44925</v>
      </c>
      <c r="K5343">
        <v>1100</v>
      </c>
      <c r="L5343" t="s">
        <v>21541</v>
      </c>
      <c r="M5343" t="s">
        <v>1058</v>
      </c>
      <c r="N5343" t="s">
        <v>21542</v>
      </c>
      <c r="O5343" t="s">
        <v>21543</v>
      </c>
      <c r="P5343" t="s">
        <v>39</v>
      </c>
      <c r="Q5343">
        <v>15</v>
      </c>
      <c r="R5343" t="s">
        <v>88</v>
      </c>
      <c r="S5343" t="s">
        <v>79</v>
      </c>
      <c r="T5343">
        <v>38212</v>
      </c>
      <c r="U5343" s="1">
        <v>45305</v>
      </c>
      <c r="V5343" t="s">
        <v>111</v>
      </c>
      <c r="W5343">
        <v>703087</v>
      </c>
      <c r="X5343" t="s">
        <v>21544</v>
      </c>
      <c r="Y5343">
        <v>474</v>
      </c>
      <c r="Z5343">
        <v>1998</v>
      </c>
      <c r="AA5343">
        <v>5</v>
      </c>
      <c r="AB5343">
        <v>3996</v>
      </c>
    </row>
    <row r="5344" spans="1:28" x14ac:dyDescent="0.3">
      <c r="A5344" t="s">
        <v>28</v>
      </c>
      <c r="B5344" t="s">
        <v>29</v>
      </c>
      <c r="C5344" t="s">
        <v>157</v>
      </c>
      <c r="D5344" t="s">
        <v>261</v>
      </c>
      <c r="E5344" t="s">
        <v>46</v>
      </c>
      <c r="F5344" t="s">
        <v>99</v>
      </c>
      <c r="G5344">
        <v>3</v>
      </c>
      <c r="H5344">
        <v>432188</v>
      </c>
      <c r="I5344" t="s">
        <v>58</v>
      </c>
      <c r="J5344" s="1">
        <v>44000</v>
      </c>
      <c r="K5344">
        <v>1300</v>
      </c>
      <c r="L5344" t="s">
        <v>21545</v>
      </c>
      <c r="M5344" t="s">
        <v>108</v>
      </c>
      <c r="N5344" t="s">
        <v>21546</v>
      </c>
      <c r="O5344" t="s">
        <v>21547</v>
      </c>
      <c r="P5344" t="s">
        <v>87</v>
      </c>
      <c r="Q5344">
        <v>12</v>
      </c>
      <c r="R5344" t="s">
        <v>40</v>
      </c>
      <c r="S5344" t="s">
        <v>41</v>
      </c>
      <c r="T5344">
        <v>31751</v>
      </c>
      <c r="U5344" s="1">
        <v>45536</v>
      </c>
      <c r="V5344" t="s">
        <v>180</v>
      </c>
      <c r="W5344">
        <v>107917</v>
      </c>
      <c r="X5344" t="s">
        <v>21548</v>
      </c>
      <c r="Y5344">
        <v>507</v>
      </c>
      <c r="Z5344">
        <v>1948</v>
      </c>
      <c r="AA5344">
        <v>5</v>
      </c>
      <c r="AB5344">
        <v>3896</v>
      </c>
    </row>
    <row r="5345" spans="1:28" x14ac:dyDescent="0.3">
      <c r="A5345" t="s">
        <v>28</v>
      </c>
      <c r="B5345" t="s">
        <v>29</v>
      </c>
      <c r="C5345" t="s">
        <v>30</v>
      </c>
      <c r="D5345" t="s">
        <v>261</v>
      </c>
      <c r="E5345" t="s">
        <v>56</v>
      </c>
      <c r="F5345" t="s">
        <v>57</v>
      </c>
      <c r="G5345">
        <v>33</v>
      </c>
      <c r="H5345">
        <v>401943</v>
      </c>
      <c r="I5345" t="s">
        <v>58</v>
      </c>
      <c r="J5345" s="1">
        <v>44807</v>
      </c>
      <c r="K5345">
        <v>1000</v>
      </c>
      <c r="L5345" t="s">
        <v>21549</v>
      </c>
      <c r="M5345" t="s">
        <v>269</v>
      </c>
      <c r="N5345" t="s">
        <v>21550</v>
      </c>
      <c r="O5345" t="s">
        <v>21551</v>
      </c>
      <c r="P5345" t="s">
        <v>71</v>
      </c>
      <c r="Q5345">
        <v>10</v>
      </c>
      <c r="R5345" t="s">
        <v>40</v>
      </c>
      <c r="S5345" t="s">
        <v>118</v>
      </c>
      <c r="T5345">
        <v>61771</v>
      </c>
      <c r="U5345" s="1">
        <v>45621</v>
      </c>
      <c r="V5345" t="s">
        <v>42</v>
      </c>
      <c r="W5345">
        <v>896920</v>
      </c>
      <c r="X5345" t="s">
        <v>21552</v>
      </c>
      <c r="Y5345">
        <v>607</v>
      </c>
      <c r="Z5345">
        <v>1924</v>
      </c>
      <c r="AA5345">
        <v>3</v>
      </c>
      <c r="AB5345">
        <v>2308.8000000000002</v>
      </c>
    </row>
    <row r="5346" spans="1:28" x14ac:dyDescent="0.3">
      <c r="A5346" t="s">
        <v>28</v>
      </c>
      <c r="B5346" t="s">
        <v>29</v>
      </c>
      <c r="C5346" t="s">
        <v>66</v>
      </c>
      <c r="D5346" t="s">
        <v>170</v>
      </c>
      <c r="E5346" t="s">
        <v>46</v>
      </c>
      <c r="F5346" t="s">
        <v>175</v>
      </c>
      <c r="G5346">
        <v>99</v>
      </c>
      <c r="H5346">
        <v>425545</v>
      </c>
      <c r="I5346" t="s">
        <v>58</v>
      </c>
      <c r="J5346" s="1">
        <v>44080</v>
      </c>
      <c r="K5346">
        <v>800</v>
      </c>
      <c r="L5346" t="s">
        <v>21553</v>
      </c>
      <c r="M5346" t="s">
        <v>123</v>
      </c>
      <c r="N5346" t="s">
        <v>21554</v>
      </c>
      <c r="O5346" t="s">
        <v>21555</v>
      </c>
      <c r="P5346" t="s">
        <v>39</v>
      </c>
      <c r="Q5346">
        <v>3</v>
      </c>
      <c r="R5346" t="s">
        <v>40</v>
      </c>
      <c r="S5346" t="s">
        <v>41</v>
      </c>
      <c r="T5346">
        <v>39878</v>
      </c>
      <c r="U5346" s="1">
        <v>45424</v>
      </c>
      <c r="V5346" t="s">
        <v>140</v>
      </c>
      <c r="W5346">
        <v>796268</v>
      </c>
      <c r="X5346" t="s">
        <v>16550</v>
      </c>
      <c r="Y5346">
        <v>750</v>
      </c>
      <c r="Z5346">
        <v>2651</v>
      </c>
      <c r="AA5346">
        <v>3</v>
      </c>
      <c r="AB5346" s="2" t="s">
        <v>21556</v>
      </c>
    </row>
    <row r="5347" spans="1:28" x14ac:dyDescent="0.3">
      <c r="A5347" t="s">
        <v>28</v>
      </c>
      <c r="B5347" t="s">
        <v>29</v>
      </c>
      <c r="C5347" t="s">
        <v>148</v>
      </c>
      <c r="D5347" t="s">
        <v>248</v>
      </c>
      <c r="E5347" t="s">
        <v>32</v>
      </c>
      <c r="F5347" t="s">
        <v>57</v>
      </c>
      <c r="G5347">
        <v>47</v>
      </c>
      <c r="H5347">
        <v>423205</v>
      </c>
      <c r="I5347" t="s">
        <v>34</v>
      </c>
      <c r="J5347" s="1">
        <v>45089</v>
      </c>
      <c r="K5347">
        <v>800</v>
      </c>
      <c r="L5347" t="s">
        <v>21557</v>
      </c>
      <c r="M5347" t="s">
        <v>152</v>
      </c>
      <c r="N5347" t="s">
        <v>21558</v>
      </c>
      <c r="O5347" t="s">
        <v>21559</v>
      </c>
      <c r="P5347" t="s">
        <v>39</v>
      </c>
      <c r="Q5347">
        <v>5</v>
      </c>
      <c r="R5347" t="s">
        <v>40</v>
      </c>
      <c r="S5347" t="s">
        <v>118</v>
      </c>
      <c r="T5347">
        <v>59084</v>
      </c>
      <c r="U5347" s="1">
        <v>45621</v>
      </c>
      <c r="V5347" t="s">
        <v>42</v>
      </c>
      <c r="W5347">
        <v>456739</v>
      </c>
      <c r="X5347" t="s">
        <v>21560</v>
      </c>
      <c r="Y5347">
        <v>951</v>
      </c>
      <c r="Z5347">
        <v>2141</v>
      </c>
      <c r="AA5347">
        <v>8</v>
      </c>
      <c r="AB5347" s="2" t="s">
        <v>21561</v>
      </c>
    </row>
    <row r="5348" spans="1:28" x14ac:dyDescent="0.3">
      <c r="A5348" t="s">
        <v>28</v>
      </c>
      <c r="B5348" t="s">
        <v>29</v>
      </c>
      <c r="C5348" t="s">
        <v>54</v>
      </c>
      <c r="D5348" t="s">
        <v>31</v>
      </c>
      <c r="E5348" t="s">
        <v>56</v>
      </c>
      <c r="F5348" t="s">
        <v>99</v>
      </c>
      <c r="G5348">
        <v>5</v>
      </c>
      <c r="H5348">
        <v>427650</v>
      </c>
      <c r="I5348" t="s">
        <v>34</v>
      </c>
      <c r="J5348" s="1">
        <v>44029</v>
      </c>
      <c r="K5348">
        <v>1000</v>
      </c>
      <c r="L5348" t="s">
        <v>21562</v>
      </c>
      <c r="M5348" t="s">
        <v>1212</v>
      </c>
      <c r="N5348" t="s">
        <v>21563</v>
      </c>
      <c r="O5348" t="s">
        <v>21564</v>
      </c>
      <c r="P5348" t="s">
        <v>39</v>
      </c>
      <c r="Q5348">
        <v>13</v>
      </c>
      <c r="R5348" t="s">
        <v>88</v>
      </c>
      <c r="S5348" t="s">
        <v>118</v>
      </c>
      <c r="T5348">
        <v>67458</v>
      </c>
      <c r="U5348" s="1">
        <v>45618</v>
      </c>
      <c r="V5348" t="s">
        <v>42</v>
      </c>
      <c r="W5348">
        <v>887316</v>
      </c>
      <c r="X5348" t="s">
        <v>21565</v>
      </c>
      <c r="Y5348">
        <v>702</v>
      </c>
      <c r="Z5348">
        <v>989</v>
      </c>
      <c r="AA5348">
        <v>2</v>
      </c>
      <c r="AB5348">
        <v>791.2</v>
      </c>
    </row>
    <row r="5349" spans="1:28" x14ac:dyDescent="0.3">
      <c r="A5349" t="s">
        <v>28</v>
      </c>
      <c r="B5349" t="s">
        <v>29</v>
      </c>
      <c r="C5349" t="s">
        <v>66</v>
      </c>
      <c r="D5349" t="s">
        <v>170</v>
      </c>
      <c r="E5349" t="s">
        <v>56</v>
      </c>
      <c r="F5349" t="s">
        <v>47</v>
      </c>
      <c r="G5349">
        <v>80</v>
      </c>
      <c r="H5349">
        <v>426885</v>
      </c>
      <c r="I5349" t="s">
        <v>34</v>
      </c>
      <c r="J5349" s="1">
        <v>44738</v>
      </c>
      <c r="K5349">
        <v>800</v>
      </c>
      <c r="L5349" t="s">
        <v>21566</v>
      </c>
      <c r="M5349" t="s">
        <v>282</v>
      </c>
      <c r="N5349" t="s">
        <v>21567</v>
      </c>
      <c r="O5349" t="s">
        <v>21568</v>
      </c>
      <c r="P5349" t="s">
        <v>71</v>
      </c>
      <c r="Q5349">
        <v>5</v>
      </c>
      <c r="R5349" t="s">
        <v>40</v>
      </c>
      <c r="S5349" t="s">
        <v>63</v>
      </c>
      <c r="T5349">
        <v>70374</v>
      </c>
      <c r="U5349" s="1">
        <v>45557</v>
      </c>
      <c r="V5349" t="s">
        <v>180</v>
      </c>
      <c r="W5349">
        <v>263370</v>
      </c>
      <c r="X5349" t="s">
        <v>21569</v>
      </c>
      <c r="Y5349">
        <v>866</v>
      </c>
      <c r="Z5349">
        <v>2604</v>
      </c>
      <c r="AA5349">
        <v>3</v>
      </c>
      <c r="AB5349">
        <v>3124.8</v>
      </c>
    </row>
    <row r="5350" spans="1:28" x14ac:dyDescent="0.3">
      <c r="A5350" t="s">
        <v>28</v>
      </c>
      <c r="B5350" t="s">
        <v>29</v>
      </c>
      <c r="C5350" t="s">
        <v>44</v>
      </c>
      <c r="D5350" t="s">
        <v>31</v>
      </c>
      <c r="E5350" t="s">
        <v>56</v>
      </c>
      <c r="F5350" t="s">
        <v>106</v>
      </c>
      <c r="G5350">
        <v>57</v>
      </c>
      <c r="H5350">
        <v>439926</v>
      </c>
      <c r="I5350" t="s">
        <v>34</v>
      </c>
      <c r="J5350" s="1">
        <v>44429</v>
      </c>
      <c r="K5350">
        <v>1300</v>
      </c>
      <c r="L5350" t="s">
        <v>21570</v>
      </c>
      <c r="M5350" t="s">
        <v>172</v>
      </c>
      <c r="N5350" t="s">
        <v>21571</v>
      </c>
      <c r="O5350">
        <v>6254994198</v>
      </c>
      <c r="P5350" t="s">
        <v>39</v>
      </c>
      <c r="Q5350">
        <v>3</v>
      </c>
      <c r="R5350" t="s">
        <v>88</v>
      </c>
      <c r="S5350" t="s">
        <v>79</v>
      </c>
      <c r="T5350">
        <v>15498</v>
      </c>
      <c r="U5350" s="1">
        <v>45483</v>
      </c>
      <c r="V5350" t="s">
        <v>126</v>
      </c>
      <c r="W5350">
        <v>154989</v>
      </c>
      <c r="X5350" t="s">
        <v>21572</v>
      </c>
      <c r="Y5350">
        <v>652</v>
      </c>
      <c r="Z5350">
        <v>2893</v>
      </c>
      <c r="AA5350">
        <v>6</v>
      </c>
      <c r="AB5350" s="2" t="s">
        <v>21573</v>
      </c>
    </row>
    <row r="5351" spans="1:28" x14ac:dyDescent="0.3">
      <c r="A5351" t="s">
        <v>28</v>
      </c>
      <c r="B5351" t="s">
        <v>29</v>
      </c>
      <c r="C5351" t="s">
        <v>91</v>
      </c>
      <c r="D5351" t="s">
        <v>317</v>
      </c>
      <c r="E5351" t="s">
        <v>46</v>
      </c>
      <c r="F5351" t="s">
        <v>113</v>
      </c>
      <c r="G5351">
        <v>54</v>
      </c>
      <c r="H5351">
        <v>430107</v>
      </c>
      <c r="I5351" t="s">
        <v>34</v>
      </c>
      <c r="J5351" s="1">
        <v>44999</v>
      </c>
      <c r="K5351">
        <v>950</v>
      </c>
      <c r="L5351" t="s">
        <v>8735</v>
      </c>
      <c r="M5351" t="s">
        <v>478</v>
      </c>
      <c r="N5351" t="s">
        <v>21574</v>
      </c>
      <c r="O5351" t="s">
        <v>21575</v>
      </c>
      <c r="P5351" t="s">
        <v>51</v>
      </c>
      <c r="Q5351">
        <v>16</v>
      </c>
      <c r="R5351" t="s">
        <v>40</v>
      </c>
      <c r="S5351" t="s">
        <v>63</v>
      </c>
      <c r="T5351">
        <v>64038</v>
      </c>
      <c r="U5351" s="1">
        <v>45321</v>
      </c>
      <c r="V5351" t="s">
        <v>111</v>
      </c>
      <c r="W5351">
        <v>882958</v>
      </c>
      <c r="X5351" t="s">
        <v>21576</v>
      </c>
      <c r="Y5351">
        <v>484</v>
      </c>
      <c r="Z5351">
        <v>1886</v>
      </c>
      <c r="AA5351">
        <v>6</v>
      </c>
      <c r="AB5351" s="2" t="s">
        <v>21577</v>
      </c>
    </row>
    <row r="5352" spans="1:28" x14ac:dyDescent="0.3">
      <c r="A5352" t="s">
        <v>28</v>
      </c>
      <c r="B5352" t="s">
        <v>29</v>
      </c>
      <c r="C5352" t="s">
        <v>193</v>
      </c>
      <c r="D5352" t="s">
        <v>364</v>
      </c>
      <c r="E5352" t="s">
        <v>46</v>
      </c>
      <c r="F5352" t="s">
        <v>355</v>
      </c>
      <c r="G5352">
        <v>86</v>
      </c>
      <c r="H5352">
        <v>429376</v>
      </c>
      <c r="I5352" t="s">
        <v>34</v>
      </c>
      <c r="J5352" s="1">
        <v>44980</v>
      </c>
      <c r="K5352">
        <v>1100</v>
      </c>
      <c r="L5352" t="s">
        <v>21578</v>
      </c>
      <c r="M5352" t="s">
        <v>1366</v>
      </c>
      <c r="N5352" t="s">
        <v>21579</v>
      </c>
      <c r="O5352" t="s">
        <v>21580</v>
      </c>
      <c r="P5352" t="s">
        <v>51</v>
      </c>
      <c r="Q5352">
        <v>16</v>
      </c>
      <c r="R5352" t="s">
        <v>40</v>
      </c>
      <c r="S5352" t="s">
        <v>118</v>
      </c>
      <c r="T5352">
        <v>18112</v>
      </c>
      <c r="U5352" s="1">
        <v>45540</v>
      </c>
      <c r="V5352" t="s">
        <v>180</v>
      </c>
      <c r="W5352">
        <v>442822</v>
      </c>
      <c r="X5352" t="s">
        <v>21581</v>
      </c>
      <c r="Y5352">
        <v>373</v>
      </c>
      <c r="Z5352">
        <v>800</v>
      </c>
      <c r="AA5352">
        <v>4</v>
      </c>
      <c r="AB5352">
        <v>1280</v>
      </c>
    </row>
    <row r="5353" spans="1:28" x14ac:dyDescent="0.3">
      <c r="A5353" t="s">
        <v>28</v>
      </c>
      <c r="B5353" t="s">
        <v>29</v>
      </c>
      <c r="C5353" t="s">
        <v>44</v>
      </c>
      <c r="D5353" t="s">
        <v>621</v>
      </c>
      <c r="E5353" t="s">
        <v>46</v>
      </c>
      <c r="F5353" t="s">
        <v>33</v>
      </c>
      <c r="G5353">
        <v>24</v>
      </c>
      <c r="H5353">
        <v>419923</v>
      </c>
      <c r="I5353" t="s">
        <v>34</v>
      </c>
      <c r="J5353" s="1">
        <v>45489</v>
      </c>
      <c r="K5353">
        <v>1200</v>
      </c>
      <c r="L5353" t="s">
        <v>21582</v>
      </c>
      <c r="M5353" t="s">
        <v>137</v>
      </c>
      <c r="N5353" t="s">
        <v>21583</v>
      </c>
      <c r="O5353" t="s">
        <v>21584</v>
      </c>
      <c r="P5353" t="s">
        <v>71</v>
      </c>
      <c r="Q5353">
        <v>16</v>
      </c>
      <c r="R5353" t="s">
        <v>40</v>
      </c>
      <c r="S5353" t="s">
        <v>41</v>
      </c>
      <c r="T5353">
        <v>32279</v>
      </c>
      <c r="U5353" s="1">
        <v>45433</v>
      </c>
      <c r="V5353" t="s">
        <v>140</v>
      </c>
      <c r="W5353">
        <v>661956</v>
      </c>
      <c r="X5353" t="s">
        <v>21585</v>
      </c>
      <c r="Y5353">
        <v>978</v>
      </c>
      <c r="Z5353">
        <v>661</v>
      </c>
      <c r="AA5353">
        <v>2</v>
      </c>
      <c r="AB5353" s="2" t="s">
        <v>5098</v>
      </c>
    </row>
    <row r="5354" spans="1:28" x14ac:dyDescent="0.3">
      <c r="A5354" t="s">
        <v>28</v>
      </c>
      <c r="B5354" t="s">
        <v>29</v>
      </c>
      <c r="C5354" t="s">
        <v>66</v>
      </c>
      <c r="D5354" t="s">
        <v>267</v>
      </c>
      <c r="E5354" t="s">
        <v>56</v>
      </c>
      <c r="F5354" t="s">
        <v>33</v>
      </c>
      <c r="G5354">
        <v>67</v>
      </c>
      <c r="H5354">
        <v>436896</v>
      </c>
      <c r="I5354" t="s">
        <v>58</v>
      </c>
      <c r="J5354" s="1">
        <v>45087</v>
      </c>
      <c r="K5354">
        <v>1200</v>
      </c>
      <c r="L5354" t="s">
        <v>21586</v>
      </c>
      <c r="M5354" t="s">
        <v>1147</v>
      </c>
      <c r="N5354" t="s">
        <v>21587</v>
      </c>
      <c r="O5354" t="s">
        <v>21588</v>
      </c>
      <c r="P5354" t="s">
        <v>71</v>
      </c>
      <c r="Q5354">
        <v>16</v>
      </c>
      <c r="R5354" t="s">
        <v>88</v>
      </c>
      <c r="S5354" t="s">
        <v>41</v>
      </c>
      <c r="T5354">
        <v>64833</v>
      </c>
      <c r="U5354" s="1">
        <v>45371</v>
      </c>
      <c r="V5354" t="s">
        <v>72</v>
      </c>
      <c r="W5354">
        <v>986033</v>
      </c>
      <c r="X5354" t="s">
        <v>21589</v>
      </c>
      <c r="Y5354">
        <v>354</v>
      </c>
      <c r="Z5354">
        <v>1638</v>
      </c>
      <c r="AA5354">
        <v>4</v>
      </c>
      <c r="AB5354">
        <v>2620.8000000000002</v>
      </c>
    </row>
    <row r="5355" spans="1:28" x14ac:dyDescent="0.3">
      <c r="A5355" t="s">
        <v>28</v>
      </c>
      <c r="B5355" t="s">
        <v>29</v>
      </c>
      <c r="C5355" t="s">
        <v>44</v>
      </c>
      <c r="D5355" t="s">
        <v>616</v>
      </c>
      <c r="E5355" t="s">
        <v>32</v>
      </c>
      <c r="F5355" t="s">
        <v>355</v>
      </c>
      <c r="G5355">
        <v>65</v>
      </c>
      <c r="H5355">
        <v>432056</v>
      </c>
      <c r="I5355" t="s">
        <v>58</v>
      </c>
      <c r="J5355" s="1">
        <v>44630</v>
      </c>
      <c r="K5355">
        <v>1000</v>
      </c>
      <c r="L5355" t="s">
        <v>21590</v>
      </c>
      <c r="M5355" t="s">
        <v>68</v>
      </c>
      <c r="N5355" t="s">
        <v>21591</v>
      </c>
      <c r="O5355" t="s">
        <v>21592</v>
      </c>
      <c r="P5355" t="s">
        <v>51</v>
      </c>
      <c r="Q5355">
        <v>10</v>
      </c>
      <c r="R5355" t="s">
        <v>40</v>
      </c>
      <c r="S5355" t="s">
        <v>63</v>
      </c>
      <c r="T5355">
        <v>81581</v>
      </c>
      <c r="U5355" s="1">
        <v>45531</v>
      </c>
      <c r="V5355" t="s">
        <v>64</v>
      </c>
      <c r="W5355">
        <v>238052</v>
      </c>
      <c r="X5355" t="s">
        <v>21593</v>
      </c>
      <c r="Y5355">
        <v>423</v>
      </c>
      <c r="Z5355">
        <v>1921</v>
      </c>
      <c r="AA5355">
        <v>6</v>
      </c>
      <c r="AB5355" s="2" t="s">
        <v>21594</v>
      </c>
    </row>
    <row r="5356" spans="1:28" x14ac:dyDescent="0.3">
      <c r="A5356" t="s">
        <v>28</v>
      </c>
      <c r="B5356" t="s">
        <v>29</v>
      </c>
      <c r="C5356" t="s">
        <v>44</v>
      </c>
      <c r="D5356" t="s">
        <v>291</v>
      </c>
      <c r="E5356" t="s">
        <v>56</v>
      </c>
      <c r="F5356" t="s">
        <v>113</v>
      </c>
      <c r="G5356">
        <v>76</v>
      </c>
      <c r="H5356">
        <v>418305</v>
      </c>
      <c r="I5356" t="s">
        <v>34</v>
      </c>
      <c r="J5356" s="1">
        <v>44341</v>
      </c>
      <c r="K5356">
        <v>1400</v>
      </c>
      <c r="L5356" t="s">
        <v>21595</v>
      </c>
      <c r="M5356" t="s">
        <v>232</v>
      </c>
      <c r="N5356" t="s">
        <v>21596</v>
      </c>
      <c r="O5356" t="s">
        <v>21597</v>
      </c>
      <c r="P5356" t="s">
        <v>87</v>
      </c>
      <c r="Q5356">
        <v>6</v>
      </c>
      <c r="R5356" t="s">
        <v>88</v>
      </c>
      <c r="S5356" t="s">
        <v>41</v>
      </c>
      <c r="T5356">
        <v>15218</v>
      </c>
      <c r="U5356" s="1">
        <v>45349</v>
      </c>
      <c r="V5356" t="s">
        <v>119</v>
      </c>
      <c r="W5356">
        <v>424933</v>
      </c>
      <c r="X5356" t="s">
        <v>5966</v>
      </c>
      <c r="Y5356">
        <v>322</v>
      </c>
      <c r="Z5356">
        <v>772</v>
      </c>
      <c r="AA5356">
        <v>5</v>
      </c>
      <c r="AB5356">
        <v>1544</v>
      </c>
    </row>
    <row r="5357" spans="1:28" x14ac:dyDescent="0.3">
      <c r="A5357" t="s">
        <v>28</v>
      </c>
      <c r="B5357" t="s">
        <v>29</v>
      </c>
      <c r="C5357" t="s">
        <v>91</v>
      </c>
      <c r="D5357" t="s">
        <v>267</v>
      </c>
      <c r="E5357" t="s">
        <v>56</v>
      </c>
      <c r="F5357" t="s">
        <v>33</v>
      </c>
      <c r="G5357">
        <v>13</v>
      </c>
      <c r="H5357">
        <v>402331</v>
      </c>
      <c r="I5357" t="s">
        <v>58</v>
      </c>
      <c r="J5357" s="1">
        <v>44993</v>
      </c>
      <c r="K5357">
        <v>1200</v>
      </c>
      <c r="L5357" t="s">
        <v>21598</v>
      </c>
      <c r="M5357" t="s">
        <v>670</v>
      </c>
      <c r="N5357" t="s">
        <v>21599</v>
      </c>
      <c r="O5357" t="s">
        <v>21600</v>
      </c>
      <c r="P5357" t="s">
        <v>87</v>
      </c>
      <c r="Q5357">
        <v>13</v>
      </c>
      <c r="R5357" t="s">
        <v>40</v>
      </c>
      <c r="S5357" t="s">
        <v>41</v>
      </c>
      <c r="T5357">
        <v>30270</v>
      </c>
      <c r="U5357" s="1">
        <v>45508</v>
      </c>
      <c r="V5357" t="s">
        <v>64</v>
      </c>
      <c r="W5357">
        <v>464883</v>
      </c>
      <c r="X5357" t="s">
        <v>21601</v>
      </c>
      <c r="Y5357">
        <v>463</v>
      </c>
      <c r="Z5357">
        <v>2018</v>
      </c>
      <c r="AA5357">
        <v>4</v>
      </c>
      <c r="AB5357">
        <v>3228.8</v>
      </c>
    </row>
    <row r="5358" spans="1:28" x14ac:dyDescent="0.3">
      <c r="A5358" t="s">
        <v>28</v>
      </c>
      <c r="B5358" t="s">
        <v>29</v>
      </c>
      <c r="C5358" t="s">
        <v>157</v>
      </c>
      <c r="D5358" t="s">
        <v>55</v>
      </c>
      <c r="E5358" t="s">
        <v>32</v>
      </c>
      <c r="F5358" t="s">
        <v>83</v>
      </c>
      <c r="G5358">
        <v>50</v>
      </c>
      <c r="H5358">
        <v>408977</v>
      </c>
      <c r="I5358" t="s">
        <v>58</v>
      </c>
      <c r="J5358" s="1">
        <v>44337</v>
      </c>
      <c r="K5358">
        <v>1400</v>
      </c>
      <c r="L5358" t="s">
        <v>21602</v>
      </c>
      <c r="M5358" t="s">
        <v>123</v>
      </c>
      <c r="N5358" t="s">
        <v>21603</v>
      </c>
      <c r="O5358" t="s">
        <v>21604</v>
      </c>
      <c r="P5358" t="s">
        <v>39</v>
      </c>
      <c r="Q5358">
        <v>19</v>
      </c>
      <c r="R5358" t="s">
        <v>40</v>
      </c>
      <c r="S5358" t="s">
        <v>118</v>
      </c>
      <c r="T5358">
        <v>51488</v>
      </c>
      <c r="U5358" s="1">
        <v>45358</v>
      </c>
      <c r="V5358" t="s">
        <v>72</v>
      </c>
      <c r="W5358">
        <v>136993</v>
      </c>
      <c r="X5358" t="s">
        <v>21605</v>
      </c>
      <c r="Y5358">
        <v>889</v>
      </c>
      <c r="Z5358">
        <v>1647</v>
      </c>
      <c r="AA5358">
        <v>8</v>
      </c>
      <c r="AB5358" s="2" t="s">
        <v>21606</v>
      </c>
    </row>
    <row r="5359" spans="1:28" x14ac:dyDescent="0.3">
      <c r="A5359" t="s">
        <v>28</v>
      </c>
      <c r="B5359" t="s">
        <v>29</v>
      </c>
      <c r="C5359" t="s">
        <v>66</v>
      </c>
      <c r="D5359" t="s">
        <v>566</v>
      </c>
      <c r="E5359" t="s">
        <v>32</v>
      </c>
      <c r="F5359" t="s">
        <v>355</v>
      </c>
      <c r="G5359">
        <v>6</v>
      </c>
      <c r="H5359">
        <v>436904</v>
      </c>
      <c r="I5359" t="s">
        <v>34</v>
      </c>
      <c r="J5359" s="1">
        <v>44652</v>
      </c>
      <c r="K5359">
        <v>1300</v>
      </c>
      <c r="L5359" t="s">
        <v>21607</v>
      </c>
      <c r="M5359" t="s">
        <v>605</v>
      </c>
      <c r="N5359" t="s">
        <v>21608</v>
      </c>
      <c r="O5359" t="s">
        <v>21609</v>
      </c>
      <c r="P5359" t="s">
        <v>71</v>
      </c>
      <c r="Q5359">
        <v>13</v>
      </c>
      <c r="R5359" t="s">
        <v>88</v>
      </c>
      <c r="S5359" t="s">
        <v>118</v>
      </c>
      <c r="T5359">
        <v>96487</v>
      </c>
      <c r="U5359" s="1">
        <v>45480</v>
      </c>
      <c r="V5359" t="s">
        <v>126</v>
      </c>
      <c r="W5359">
        <v>407562</v>
      </c>
      <c r="X5359" t="s">
        <v>21610</v>
      </c>
      <c r="Y5359">
        <v>760</v>
      </c>
      <c r="Z5359">
        <v>519</v>
      </c>
      <c r="AA5359">
        <v>4</v>
      </c>
      <c r="AB5359" s="2" t="s">
        <v>21611</v>
      </c>
    </row>
    <row r="5360" spans="1:28" x14ac:dyDescent="0.3">
      <c r="A5360" t="s">
        <v>28</v>
      </c>
      <c r="B5360" t="s">
        <v>29</v>
      </c>
      <c r="C5360" t="s">
        <v>54</v>
      </c>
      <c r="D5360" t="s">
        <v>55</v>
      </c>
      <c r="E5360" t="s">
        <v>32</v>
      </c>
      <c r="F5360" t="s">
        <v>113</v>
      </c>
      <c r="G5360">
        <v>46</v>
      </c>
      <c r="H5360">
        <v>411273</v>
      </c>
      <c r="I5360" t="s">
        <v>58</v>
      </c>
      <c r="J5360" s="1">
        <v>44532</v>
      </c>
      <c r="K5360">
        <v>800</v>
      </c>
      <c r="L5360" t="s">
        <v>21612</v>
      </c>
      <c r="M5360" t="s">
        <v>487</v>
      </c>
      <c r="N5360" t="s">
        <v>21613</v>
      </c>
      <c r="O5360" t="s">
        <v>21614</v>
      </c>
      <c r="P5360" t="s">
        <v>87</v>
      </c>
      <c r="Q5360">
        <v>15</v>
      </c>
      <c r="R5360" t="s">
        <v>40</v>
      </c>
      <c r="S5360" t="s">
        <v>63</v>
      </c>
      <c r="T5360">
        <v>25939</v>
      </c>
      <c r="U5360" s="1">
        <v>45339</v>
      </c>
      <c r="V5360" t="s">
        <v>119</v>
      </c>
      <c r="W5360">
        <v>376437</v>
      </c>
      <c r="X5360" t="s">
        <v>21615</v>
      </c>
      <c r="Y5360">
        <v>802</v>
      </c>
      <c r="Z5360">
        <v>1666</v>
      </c>
      <c r="AA5360">
        <v>6</v>
      </c>
      <c r="AB5360">
        <v>3998.4</v>
      </c>
    </row>
    <row r="5361" spans="1:28" x14ac:dyDescent="0.3">
      <c r="A5361" t="s">
        <v>28</v>
      </c>
      <c r="B5361" t="s">
        <v>29</v>
      </c>
      <c r="C5361" t="s">
        <v>148</v>
      </c>
      <c r="D5361" t="s">
        <v>611</v>
      </c>
      <c r="E5361" t="s">
        <v>32</v>
      </c>
      <c r="F5361" t="s">
        <v>33</v>
      </c>
      <c r="G5361">
        <v>74</v>
      </c>
      <c r="H5361">
        <v>427296</v>
      </c>
      <c r="I5361" t="s">
        <v>34</v>
      </c>
      <c r="J5361" s="1">
        <v>44276</v>
      </c>
      <c r="K5361">
        <v>1000</v>
      </c>
      <c r="L5361" t="s">
        <v>21616</v>
      </c>
      <c r="M5361" t="s">
        <v>76</v>
      </c>
      <c r="N5361" t="s">
        <v>21617</v>
      </c>
      <c r="O5361">
        <v>6478958653</v>
      </c>
      <c r="P5361" t="s">
        <v>39</v>
      </c>
      <c r="Q5361">
        <v>9</v>
      </c>
      <c r="R5361" t="s">
        <v>40</v>
      </c>
      <c r="S5361" t="s">
        <v>118</v>
      </c>
      <c r="T5361">
        <v>70673</v>
      </c>
      <c r="U5361" s="1">
        <v>45488</v>
      </c>
      <c r="V5361" t="s">
        <v>126</v>
      </c>
      <c r="W5361">
        <v>600267</v>
      </c>
      <c r="X5361" t="s">
        <v>21618</v>
      </c>
      <c r="Y5361">
        <v>769</v>
      </c>
      <c r="Z5361">
        <v>2771</v>
      </c>
      <c r="AA5361">
        <v>6</v>
      </c>
      <c r="AB5361" s="2" t="s">
        <v>19773</v>
      </c>
    </row>
    <row r="5362" spans="1:28" x14ac:dyDescent="0.3">
      <c r="A5362" t="s">
        <v>28</v>
      </c>
      <c r="B5362" t="s">
        <v>29</v>
      </c>
      <c r="C5362" t="s">
        <v>91</v>
      </c>
      <c r="D5362" t="s">
        <v>149</v>
      </c>
      <c r="E5362" t="s">
        <v>56</v>
      </c>
      <c r="F5362" t="s">
        <v>150</v>
      </c>
      <c r="G5362">
        <v>96</v>
      </c>
      <c r="H5362">
        <v>435096</v>
      </c>
      <c r="I5362" t="s">
        <v>34</v>
      </c>
      <c r="J5362" s="1">
        <v>45190</v>
      </c>
      <c r="K5362">
        <v>1000</v>
      </c>
      <c r="L5362" t="s">
        <v>21619</v>
      </c>
      <c r="M5362" t="s">
        <v>428</v>
      </c>
      <c r="N5362" t="s">
        <v>21620</v>
      </c>
      <c r="O5362">
        <v>6483852674</v>
      </c>
      <c r="P5362" t="s">
        <v>39</v>
      </c>
      <c r="Q5362">
        <v>13</v>
      </c>
      <c r="R5362" t="s">
        <v>40</v>
      </c>
      <c r="S5362" t="s">
        <v>118</v>
      </c>
      <c r="T5362">
        <v>87479</v>
      </c>
      <c r="U5362" s="1">
        <v>45451</v>
      </c>
      <c r="V5362" t="s">
        <v>52</v>
      </c>
      <c r="W5362">
        <v>722172</v>
      </c>
      <c r="X5362" t="s">
        <v>21621</v>
      </c>
      <c r="Y5362">
        <v>454</v>
      </c>
      <c r="Z5362">
        <v>1841</v>
      </c>
      <c r="AA5362">
        <v>5</v>
      </c>
      <c r="AB5362">
        <v>3682</v>
      </c>
    </row>
    <row r="5363" spans="1:28" x14ac:dyDescent="0.3">
      <c r="A5363" t="s">
        <v>28</v>
      </c>
      <c r="B5363" t="s">
        <v>29</v>
      </c>
      <c r="C5363" t="s">
        <v>44</v>
      </c>
      <c r="D5363" t="s">
        <v>274</v>
      </c>
      <c r="E5363" t="s">
        <v>46</v>
      </c>
      <c r="F5363" t="s">
        <v>113</v>
      </c>
      <c r="G5363">
        <v>8</v>
      </c>
      <c r="H5363">
        <v>408476</v>
      </c>
      <c r="I5363" t="s">
        <v>34</v>
      </c>
      <c r="J5363" s="1">
        <v>45367</v>
      </c>
      <c r="K5363">
        <v>1300</v>
      </c>
      <c r="L5363" t="s">
        <v>21622</v>
      </c>
      <c r="M5363" t="s">
        <v>256</v>
      </c>
      <c r="N5363" t="s">
        <v>21623</v>
      </c>
      <c r="O5363" t="s">
        <v>21624</v>
      </c>
      <c r="P5363" t="s">
        <v>39</v>
      </c>
      <c r="Q5363">
        <v>6</v>
      </c>
      <c r="R5363" t="s">
        <v>88</v>
      </c>
      <c r="S5363" t="s">
        <v>118</v>
      </c>
      <c r="T5363">
        <v>72102</v>
      </c>
      <c r="U5363" s="1">
        <v>45629</v>
      </c>
      <c r="V5363" t="s">
        <v>259</v>
      </c>
      <c r="W5363">
        <v>497026</v>
      </c>
      <c r="X5363" t="s">
        <v>21625</v>
      </c>
      <c r="Y5363">
        <v>530</v>
      </c>
      <c r="Z5363">
        <v>2119</v>
      </c>
      <c r="AA5363">
        <v>6</v>
      </c>
      <c r="AB5363">
        <v>5085.6000000000004</v>
      </c>
    </row>
    <row r="5364" spans="1:28" x14ac:dyDescent="0.3">
      <c r="A5364" t="s">
        <v>28</v>
      </c>
      <c r="B5364" t="s">
        <v>29</v>
      </c>
      <c r="C5364" t="s">
        <v>148</v>
      </c>
      <c r="D5364" t="s">
        <v>524</v>
      </c>
      <c r="E5364" t="s">
        <v>32</v>
      </c>
      <c r="F5364" t="s">
        <v>106</v>
      </c>
      <c r="G5364">
        <v>81</v>
      </c>
      <c r="H5364">
        <v>409039</v>
      </c>
      <c r="I5364" t="s">
        <v>58</v>
      </c>
      <c r="J5364" s="1">
        <v>43934</v>
      </c>
      <c r="K5364">
        <v>1000</v>
      </c>
      <c r="L5364" t="s">
        <v>21626</v>
      </c>
      <c r="M5364" t="s">
        <v>144</v>
      </c>
      <c r="N5364" t="s">
        <v>21627</v>
      </c>
      <c r="O5364" t="s">
        <v>21628</v>
      </c>
      <c r="P5364" t="s">
        <v>87</v>
      </c>
      <c r="Q5364">
        <v>3</v>
      </c>
      <c r="R5364" t="s">
        <v>40</v>
      </c>
      <c r="S5364" t="s">
        <v>63</v>
      </c>
      <c r="T5364">
        <v>62206</v>
      </c>
      <c r="U5364" s="1">
        <v>45508</v>
      </c>
      <c r="V5364" t="s">
        <v>64</v>
      </c>
      <c r="W5364">
        <v>616771</v>
      </c>
      <c r="X5364" t="s">
        <v>21629</v>
      </c>
      <c r="Y5364">
        <v>377</v>
      </c>
      <c r="Z5364">
        <v>659</v>
      </c>
      <c r="AA5364">
        <v>3</v>
      </c>
      <c r="AB5364" s="2" t="s">
        <v>21630</v>
      </c>
    </row>
    <row r="5365" spans="1:28" x14ac:dyDescent="0.3">
      <c r="A5365" t="s">
        <v>28</v>
      </c>
      <c r="B5365" t="s">
        <v>29</v>
      </c>
      <c r="C5365" t="s">
        <v>148</v>
      </c>
      <c r="D5365" t="s">
        <v>74</v>
      </c>
      <c r="E5365" t="s">
        <v>46</v>
      </c>
      <c r="F5365" t="s">
        <v>99</v>
      </c>
      <c r="G5365">
        <v>92</v>
      </c>
      <c r="H5365">
        <v>438074</v>
      </c>
      <c r="I5365" t="s">
        <v>34</v>
      </c>
      <c r="J5365" s="1">
        <v>45418</v>
      </c>
      <c r="K5365">
        <v>1300</v>
      </c>
      <c r="L5365" t="s">
        <v>21631</v>
      </c>
      <c r="M5365" t="s">
        <v>1488</v>
      </c>
      <c r="N5365" t="s">
        <v>21632</v>
      </c>
      <c r="O5365" t="s">
        <v>21633</v>
      </c>
      <c r="P5365" t="s">
        <v>39</v>
      </c>
      <c r="Q5365">
        <v>6</v>
      </c>
      <c r="R5365" t="s">
        <v>88</v>
      </c>
      <c r="S5365" t="s">
        <v>79</v>
      </c>
      <c r="T5365">
        <v>63073</v>
      </c>
      <c r="U5365" s="1">
        <v>45329</v>
      </c>
      <c r="V5365" t="s">
        <v>119</v>
      </c>
      <c r="W5365">
        <v>980714</v>
      </c>
      <c r="X5365" t="s">
        <v>21634</v>
      </c>
      <c r="Y5365">
        <v>364</v>
      </c>
      <c r="Z5365">
        <v>1157</v>
      </c>
      <c r="AA5365">
        <v>5</v>
      </c>
      <c r="AB5365">
        <v>2314</v>
      </c>
    </row>
    <row r="5366" spans="1:28" x14ac:dyDescent="0.3">
      <c r="A5366" t="s">
        <v>28</v>
      </c>
      <c r="B5366" t="s">
        <v>29</v>
      </c>
      <c r="C5366" t="s">
        <v>157</v>
      </c>
      <c r="D5366" t="s">
        <v>105</v>
      </c>
      <c r="E5366" t="s">
        <v>46</v>
      </c>
      <c r="F5366" t="s">
        <v>99</v>
      </c>
      <c r="G5366">
        <v>87</v>
      </c>
      <c r="H5366">
        <v>419445</v>
      </c>
      <c r="I5366" t="s">
        <v>34</v>
      </c>
      <c r="J5366" s="1">
        <v>45528</v>
      </c>
      <c r="K5366">
        <v>1100</v>
      </c>
      <c r="L5366" t="s">
        <v>21635</v>
      </c>
      <c r="M5366" t="s">
        <v>129</v>
      </c>
      <c r="N5366" t="s">
        <v>21636</v>
      </c>
      <c r="O5366">
        <v>6134890547</v>
      </c>
      <c r="P5366" t="s">
        <v>39</v>
      </c>
      <c r="Q5366">
        <v>4</v>
      </c>
      <c r="R5366" t="s">
        <v>88</v>
      </c>
      <c r="S5366" t="s">
        <v>118</v>
      </c>
      <c r="T5366">
        <v>86397</v>
      </c>
      <c r="U5366" s="1">
        <v>45441</v>
      </c>
      <c r="V5366" t="s">
        <v>140</v>
      </c>
      <c r="W5366">
        <v>547291</v>
      </c>
      <c r="X5366" t="s">
        <v>21637</v>
      </c>
      <c r="Y5366">
        <v>652</v>
      </c>
      <c r="Z5366">
        <v>2950</v>
      </c>
      <c r="AA5366">
        <v>3</v>
      </c>
      <c r="AB5366">
        <v>3540</v>
      </c>
    </row>
    <row r="5367" spans="1:28" x14ac:dyDescent="0.3">
      <c r="A5367" t="s">
        <v>28</v>
      </c>
      <c r="B5367" t="s">
        <v>29</v>
      </c>
      <c r="C5367" t="s">
        <v>66</v>
      </c>
      <c r="D5367" t="s">
        <v>616</v>
      </c>
      <c r="E5367" t="s">
        <v>56</v>
      </c>
      <c r="F5367" t="s">
        <v>355</v>
      </c>
      <c r="G5367">
        <v>83</v>
      </c>
      <c r="H5367">
        <v>429646</v>
      </c>
      <c r="I5367" t="s">
        <v>58</v>
      </c>
      <c r="J5367" s="1">
        <v>45193</v>
      </c>
      <c r="K5367">
        <v>1100</v>
      </c>
      <c r="L5367" t="s">
        <v>21638</v>
      </c>
      <c r="M5367" t="s">
        <v>361</v>
      </c>
      <c r="N5367" t="s">
        <v>21639</v>
      </c>
      <c r="O5367" t="s">
        <v>21640</v>
      </c>
      <c r="P5367" t="s">
        <v>71</v>
      </c>
      <c r="Q5367">
        <v>14</v>
      </c>
      <c r="R5367" t="s">
        <v>88</v>
      </c>
      <c r="S5367" t="s">
        <v>63</v>
      </c>
      <c r="T5367">
        <v>66697</v>
      </c>
      <c r="U5367" s="1">
        <v>45577</v>
      </c>
      <c r="V5367" t="s">
        <v>155</v>
      </c>
      <c r="W5367">
        <v>860670</v>
      </c>
      <c r="X5367" t="s">
        <v>17225</v>
      </c>
      <c r="Y5367">
        <v>583</v>
      </c>
      <c r="Z5367">
        <v>1950</v>
      </c>
      <c r="AA5367">
        <v>2</v>
      </c>
      <c r="AB5367">
        <v>1560</v>
      </c>
    </row>
    <row r="5368" spans="1:28" x14ac:dyDescent="0.3">
      <c r="A5368" t="s">
        <v>28</v>
      </c>
      <c r="B5368" t="s">
        <v>29</v>
      </c>
      <c r="C5368" t="s">
        <v>91</v>
      </c>
      <c r="D5368" t="s">
        <v>349</v>
      </c>
      <c r="E5368" t="s">
        <v>46</v>
      </c>
      <c r="F5368" t="s">
        <v>150</v>
      </c>
      <c r="G5368">
        <v>23</v>
      </c>
      <c r="H5368">
        <v>430327</v>
      </c>
      <c r="I5368" t="s">
        <v>58</v>
      </c>
      <c r="J5368" s="1">
        <v>45199</v>
      </c>
      <c r="K5368">
        <v>950</v>
      </c>
      <c r="L5368" t="s">
        <v>21641</v>
      </c>
      <c r="M5368" t="s">
        <v>542</v>
      </c>
      <c r="N5368" t="s">
        <v>21642</v>
      </c>
      <c r="O5368" t="s">
        <v>21643</v>
      </c>
      <c r="P5368" t="s">
        <v>71</v>
      </c>
      <c r="Q5368">
        <v>20</v>
      </c>
      <c r="R5368" t="s">
        <v>40</v>
      </c>
      <c r="S5368" t="s">
        <v>118</v>
      </c>
      <c r="T5368">
        <v>61886</v>
      </c>
      <c r="U5368" s="1">
        <v>45312</v>
      </c>
      <c r="V5368" t="s">
        <v>111</v>
      </c>
      <c r="W5368">
        <v>686128</v>
      </c>
      <c r="X5368" t="s">
        <v>21644</v>
      </c>
      <c r="Y5368">
        <v>575</v>
      </c>
      <c r="Z5368">
        <v>1903</v>
      </c>
      <c r="AA5368">
        <v>4</v>
      </c>
      <c r="AB5368">
        <v>3044.8</v>
      </c>
    </row>
    <row r="5369" spans="1:28" x14ac:dyDescent="0.3">
      <c r="A5369" t="s">
        <v>28</v>
      </c>
      <c r="B5369" t="s">
        <v>29</v>
      </c>
      <c r="C5369" t="s">
        <v>157</v>
      </c>
      <c r="D5369" t="s">
        <v>55</v>
      </c>
      <c r="E5369" t="s">
        <v>46</v>
      </c>
      <c r="F5369" t="s">
        <v>47</v>
      </c>
      <c r="G5369">
        <v>87</v>
      </c>
      <c r="H5369">
        <v>403815</v>
      </c>
      <c r="I5369" t="s">
        <v>58</v>
      </c>
      <c r="J5369" s="1">
        <v>44467</v>
      </c>
      <c r="K5369">
        <v>800</v>
      </c>
      <c r="L5369" t="s">
        <v>2331</v>
      </c>
      <c r="M5369" t="s">
        <v>345</v>
      </c>
      <c r="N5369" t="s">
        <v>21645</v>
      </c>
      <c r="O5369" t="s">
        <v>21646</v>
      </c>
      <c r="P5369" t="s">
        <v>87</v>
      </c>
      <c r="Q5369">
        <v>16</v>
      </c>
      <c r="R5369" t="s">
        <v>88</v>
      </c>
      <c r="S5369" t="s">
        <v>118</v>
      </c>
      <c r="T5369">
        <v>71543</v>
      </c>
      <c r="U5369" s="1">
        <v>45348</v>
      </c>
      <c r="V5369" t="s">
        <v>119</v>
      </c>
      <c r="W5369">
        <v>147551</v>
      </c>
      <c r="X5369" t="s">
        <v>21647</v>
      </c>
      <c r="Y5369">
        <v>898</v>
      </c>
      <c r="Z5369">
        <v>2697</v>
      </c>
      <c r="AA5369">
        <v>6</v>
      </c>
      <c r="AB5369">
        <v>6472.8</v>
      </c>
    </row>
    <row r="5370" spans="1:28" x14ac:dyDescent="0.3">
      <c r="A5370" t="s">
        <v>28</v>
      </c>
      <c r="B5370" t="s">
        <v>29</v>
      </c>
      <c r="C5370" t="s">
        <v>66</v>
      </c>
      <c r="D5370" t="s">
        <v>411</v>
      </c>
      <c r="E5370" t="s">
        <v>32</v>
      </c>
      <c r="F5370" t="s">
        <v>47</v>
      </c>
      <c r="G5370">
        <v>53</v>
      </c>
      <c r="H5370">
        <v>415784</v>
      </c>
      <c r="I5370" t="s">
        <v>58</v>
      </c>
      <c r="J5370" s="1">
        <v>45102</v>
      </c>
      <c r="K5370">
        <v>800</v>
      </c>
      <c r="L5370" t="s">
        <v>17877</v>
      </c>
      <c r="M5370" t="s">
        <v>394</v>
      </c>
      <c r="N5370" t="s">
        <v>21648</v>
      </c>
      <c r="O5370" t="s">
        <v>21649</v>
      </c>
      <c r="P5370" t="s">
        <v>39</v>
      </c>
      <c r="Q5370">
        <v>4</v>
      </c>
      <c r="R5370" t="s">
        <v>40</v>
      </c>
      <c r="S5370" t="s">
        <v>63</v>
      </c>
      <c r="T5370">
        <v>14674</v>
      </c>
      <c r="U5370" s="1">
        <v>45380</v>
      </c>
      <c r="V5370" t="s">
        <v>72</v>
      </c>
      <c r="W5370">
        <v>591961</v>
      </c>
      <c r="X5370" t="s">
        <v>21650</v>
      </c>
      <c r="Y5370">
        <v>856</v>
      </c>
      <c r="Z5370">
        <v>1609</v>
      </c>
      <c r="AA5370">
        <v>2</v>
      </c>
      <c r="AB5370">
        <v>1287.2</v>
      </c>
    </row>
    <row r="5371" spans="1:28" x14ac:dyDescent="0.3">
      <c r="A5371" t="s">
        <v>28</v>
      </c>
      <c r="B5371" t="s">
        <v>29</v>
      </c>
      <c r="C5371" t="s">
        <v>91</v>
      </c>
      <c r="D5371" t="s">
        <v>291</v>
      </c>
      <c r="E5371" t="s">
        <v>32</v>
      </c>
      <c r="F5371" t="s">
        <v>57</v>
      </c>
      <c r="G5371">
        <v>44</v>
      </c>
      <c r="H5371">
        <v>403660</v>
      </c>
      <c r="I5371" t="s">
        <v>58</v>
      </c>
      <c r="J5371" s="1">
        <v>44085</v>
      </c>
      <c r="K5371">
        <v>1000</v>
      </c>
      <c r="L5371" t="s">
        <v>21651</v>
      </c>
      <c r="M5371" t="s">
        <v>869</v>
      </c>
      <c r="N5371" t="s">
        <v>21652</v>
      </c>
      <c r="O5371" t="s">
        <v>21653</v>
      </c>
      <c r="P5371" t="s">
        <v>51</v>
      </c>
      <c r="Q5371">
        <v>15</v>
      </c>
      <c r="R5371" t="s">
        <v>40</v>
      </c>
      <c r="S5371" t="s">
        <v>41</v>
      </c>
      <c r="T5371">
        <v>97573</v>
      </c>
      <c r="U5371" s="1">
        <v>45393</v>
      </c>
      <c r="V5371" t="s">
        <v>80</v>
      </c>
      <c r="W5371">
        <v>509013</v>
      </c>
      <c r="X5371" t="s">
        <v>21654</v>
      </c>
      <c r="Y5371">
        <v>827</v>
      </c>
      <c r="Z5371">
        <v>819</v>
      </c>
      <c r="AA5371">
        <v>7</v>
      </c>
      <c r="AB5371" s="2" t="s">
        <v>21655</v>
      </c>
    </row>
    <row r="5372" spans="1:28" x14ac:dyDescent="0.3">
      <c r="A5372" t="s">
        <v>28</v>
      </c>
      <c r="B5372" t="s">
        <v>29</v>
      </c>
      <c r="C5372" t="s">
        <v>157</v>
      </c>
      <c r="D5372" t="s">
        <v>511</v>
      </c>
      <c r="E5372" t="s">
        <v>56</v>
      </c>
      <c r="F5372" t="s">
        <v>57</v>
      </c>
      <c r="G5372">
        <v>78</v>
      </c>
      <c r="H5372">
        <v>415264</v>
      </c>
      <c r="I5372" t="s">
        <v>34</v>
      </c>
      <c r="J5372" s="1">
        <v>44101</v>
      </c>
      <c r="K5372">
        <v>1200</v>
      </c>
      <c r="L5372" t="s">
        <v>21656</v>
      </c>
      <c r="M5372" t="s">
        <v>496</v>
      </c>
      <c r="N5372" t="s">
        <v>21657</v>
      </c>
      <c r="O5372" t="s">
        <v>21658</v>
      </c>
      <c r="P5372" t="s">
        <v>87</v>
      </c>
      <c r="Q5372">
        <v>16</v>
      </c>
      <c r="R5372" t="s">
        <v>88</v>
      </c>
      <c r="S5372" t="s">
        <v>41</v>
      </c>
      <c r="T5372">
        <v>83042</v>
      </c>
      <c r="U5372" s="1">
        <v>45487</v>
      </c>
      <c r="V5372" t="s">
        <v>126</v>
      </c>
      <c r="W5372">
        <v>528666</v>
      </c>
      <c r="X5372" t="s">
        <v>21659</v>
      </c>
      <c r="Y5372">
        <v>380</v>
      </c>
      <c r="Z5372">
        <v>608</v>
      </c>
      <c r="AA5372">
        <v>2</v>
      </c>
      <c r="AB5372" s="2" t="s">
        <v>21660</v>
      </c>
    </row>
    <row r="5373" spans="1:28" x14ac:dyDescent="0.3">
      <c r="A5373" t="s">
        <v>28</v>
      </c>
      <c r="B5373" t="s">
        <v>29</v>
      </c>
      <c r="C5373" t="s">
        <v>148</v>
      </c>
      <c r="D5373" t="s">
        <v>637</v>
      </c>
      <c r="E5373" t="s">
        <v>46</v>
      </c>
      <c r="F5373" t="s">
        <v>355</v>
      </c>
      <c r="G5373">
        <v>42</v>
      </c>
      <c r="H5373">
        <v>402946</v>
      </c>
      <c r="I5373" t="s">
        <v>34</v>
      </c>
      <c r="J5373" s="1">
        <v>45298</v>
      </c>
      <c r="K5373">
        <v>1200</v>
      </c>
      <c r="L5373" t="s">
        <v>21661</v>
      </c>
      <c r="M5373" t="s">
        <v>1091</v>
      </c>
      <c r="N5373" t="s">
        <v>21662</v>
      </c>
      <c r="O5373" t="s">
        <v>21663</v>
      </c>
      <c r="P5373" t="s">
        <v>39</v>
      </c>
      <c r="Q5373">
        <v>18</v>
      </c>
      <c r="R5373" t="s">
        <v>88</v>
      </c>
      <c r="S5373" t="s">
        <v>118</v>
      </c>
      <c r="T5373">
        <v>52446</v>
      </c>
      <c r="U5373" s="1">
        <v>45546</v>
      </c>
      <c r="V5373" t="s">
        <v>180</v>
      </c>
      <c r="W5373">
        <v>429560</v>
      </c>
      <c r="X5373" t="s">
        <v>21664</v>
      </c>
      <c r="Y5373">
        <v>486</v>
      </c>
      <c r="Z5373">
        <v>1144</v>
      </c>
      <c r="AA5373">
        <v>6</v>
      </c>
      <c r="AB5373" s="2" t="s">
        <v>2911</v>
      </c>
    </row>
    <row r="5374" spans="1:28" x14ac:dyDescent="0.3">
      <c r="A5374" t="s">
        <v>28</v>
      </c>
      <c r="B5374" t="s">
        <v>29</v>
      </c>
      <c r="C5374" t="s">
        <v>91</v>
      </c>
      <c r="D5374" t="s">
        <v>560</v>
      </c>
      <c r="E5374" t="s">
        <v>56</v>
      </c>
      <c r="F5374" t="s">
        <v>113</v>
      </c>
      <c r="G5374">
        <v>40</v>
      </c>
      <c r="H5374">
        <v>407244</v>
      </c>
      <c r="I5374" t="s">
        <v>34</v>
      </c>
      <c r="J5374" s="1">
        <v>44964</v>
      </c>
      <c r="K5374">
        <v>1200</v>
      </c>
      <c r="L5374" t="s">
        <v>21665</v>
      </c>
      <c r="M5374" t="s">
        <v>361</v>
      </c>
      <c r="N5374" t="s">
        <v>21666</v>
      </c>
      <c r="O5374" t="s">
        <v>21667</v>
      </c>
      <c r="P5374" t="s">
        <v>71</v>
      </c>
      <c r="Q5374">
        <v>11</v>
      </c>
      <c r="R5374" t="s">
        <v>40</v>
      </c>
      <c r="S5374" t="s">
        <v>63</v>
      </c>
      <c r="T5374">
        <v>76047</v>
      </c>
      <c r="U5374" s="1">
        <v>45620</v>
      </c>
      <c r="V5374" t="s">
        <v>42</v>
      </c>
      <c r="W5374">
        <v>413122</v>
      </c>
      <c r="X5374" t="s">
        <v>21668</v>
      </c>
      <c r="Y5374">
        <v>550</v>
      </c>
      <c r="Z5374">
        <v>920</v>
      </c>
      <c r="AA5374">
        <v>2</v>
      </c>
      <c r="AB5374">
        <v>736</v>
      </c>
    </row>
    <row r="5375" spans="1:28" x14ac:dyDescent="0.3">
      <c r="A5375" t="s">
        <v>28</v>
      </c>
      <c r="B5375" t="s">
        <v>29</v>
      </c>
      <c r="C5375" t="s">
        <v>157</v>
      </c>
      <c r="D5375" t="s">
        <v>637</v>
      </c>
      <c r="E5375" t="s">
        <v>46</v>
      </c>
      <c r="F5375" t="s">
        <v>83</v>
      </c>
      <c r="G5375">
        <v>80</v>
      </c>
      <c r="H5375">
        <v>409535</v>
      </c>
      <c r="I5375" t="s">
        <v>34</v>
      </c>
      <c r="J5375" s="1">
        <v>44140</v>
      </c>
      <c r="K5375">
        <v>1300</v>
      </c>
      <c r="L5375" t="s">
        <v>21669</v>
      </c>
      <c r="M5375" t="s">
        <v>263</v>
      </c>
      <c r="N5375" t="s">
        <v>21670</v>
      </c>
      <c r="O5375" t="s">
        <v>21671</v>
      </c>
      <c r="P5375" t="s">
        <v>39</v>
      </c>
      <c r="Q5375">
        <v>9</v>
      </c>
      <c r="R5375" t="s">
        <v>40</v>
      </c>
      <c r="S5375" t="s">
        <v>63</v>
      </c>
      <c r="T5375">
        <v>66550</v>
      </c>
      <c r="U5375" s="1">
        <v>45592</v>
      </c>
      <c r="V5375" t="s">
        <v>155</v>
      </c>
      <c r="W5375">
        <v>217973</v>
      </c>
      <c r="X5375" t="s">
        <v>21672</v>
      </c>
      <c r="Y5375">
        <v>354</v>
      </c>
      <c r="Z5375">
        <v>996</v>
      </c>
      <c r="AA5375">
        <v>6</v>
      </c>
      <c r="AB5375">
        <v>2390.4</v>
      </c>
    </row>
    <row r="5376" spans="1:28" x14ac:dyDescent="0.3">
      <c r="A5376" t="s">
        <v>28</v>
      </c>
      <c r="B5376" t="s">
        <v>29</v>
      </c>
      <c r="C5376" t="s">
        <v>44</v>
      </c>
      <c r="D5376" t="s">
        <v>182</v>
      </c>
      <c r="E5376" t="s">
        <v>32</v>
      </c>
      <c r="F5376" t="s">
        <v>150</v>
      </c>
      <c r="G5376">
        <v>12</v>
      </c>
      <c r="H5376">
        <v>437946</v>
      </c>
      <c r="I5376" t="s">
        <v>58</v>
      </c>
      <c r="J5376" s="1">
        <v>44703</v>
      </c>
      <c r="K5376">
        <v>1400</v>
      </c>
      <c r="L5376" t="s">
        <v>21673</v>
      </c>
      <c r="M5376" t="s">
        <v>205</v>
      </c>
      <c r="N5376" t="s">
        <v>21674</v>
      </c>
      <c r="O5376" t="s">
        <v>21675</v>
      </c>
      <c r="P5376" t="s">
        <v>39</v>
      </c>
      <c r="Q5376">
        <v>9</v>
      </c>
      <c r="R5376" t="s">
        <v>40</v>
      </c>
      <c r="S5376" t="s">
        <v>63</v>
      </c>
      <c r="T5376">
        <v>10234</v>
      </c>
      <c r="U5376" s="1">
        <v>45314</v>
      </c>
      <c r="V5376" t="s">
        <v>111</v>
      </c>
      <c r="W5376">
        <v>440372</v>
      </c>
      <c r="X5376" t="s">
        <v>21676</v>
      </c>
      <c r="Y5376">
        <v>488</v>
      </c>
      <c r="Z5376">
        <v>2603</v>
      </c>
      <c r="AA5376">
        <v>6</v>
      </c>
      <c r="AB5376" s="2" t="s">
        <v>21677</v>
      </c>
    </row>
    <row r="5377" spans="1:28" x14ac:dyDescent="0.3">
      <c r="A5377" t="s">
        <v>28</v>
      </c>
      <c r="B5377" t="s">
        <v>29</v>
      </c>
      <c r="C5377" t="s">
        <v>148</v>
      </c>
      <c r="D5377" t="s">
        <v>92</v>
      </c>
      <c r="E5377" t="s">
        <v>32</v>
      </c>
      <c r="F5377" t="s">
        <v>106</v>
      </c>
      <c r="G5377">
        <v>78</v>
      </c>
      <c r="H5377">
        <v>401261</v>
      </c>
      <c r="I5377" t="s">
        <v>58</v>
      </c>
      <c r="J5377" s="1">
        <v>44569</v>
      </c>
      <c r="K5377">
        <v>1300</v>
      </c>
      <c r="L5377" t="s">
        <v>21678</v>
      </c>
      <c r="M5377" t="s">
        <v>263</v>
      </c>
      <c r="N5377" t="s">
        <v>21679</v>
      </c>
      <c r="O5377" t="s">
        <v>21680</v>
      </c>
      <c r="P5377" t="s">
        <v>39</v>
      </c>
      <c r="Q5377">
        <v>4</v>
      </c>
      <c r="R5377" t="s">
        <v>88</v>
      </c>
      <c r="S5377" t="s">
        <v>79</v>
      </c>
      <c r="T5377">
        <v>31701</v>
      </c>
      <c r="U5377" s="1">
        <v>45450</v>
      </c>
      <c r="V5377" t="s">
        <v>52</v>
      </c>
      <c r="W5377">
        <v>558842</v>
      </c>
      <c r="X5377" t="s">
        <v>21681</v>
      </c>
      <c r="Y5377">
        <v>290</v>
      </c>
      <c r="Z5377">
        <v>1671</v>
      </c>
      <c r="AA5377">
        <v>4</v>
      </c>
      <c r="AB5377" s="2" t="s">
        <v>21682</v>
      </c>
    </row>
    <row r="5378" spans="1:28" x14ac:dyDescent="0.3">
      <c r="A5378" t="s">
        <v>28</v>
      </c>
      <c r="B5378" t="s">
        <v>29</v>
      </c>
      <c r="C5378" t="s">
        <v>44</v>
      </c>
      <c r="D5378" t="s">
        <v>261</v>
      </c>
      <c r="E5378" t="s">
        <v>56</v>
      </c>
      <c r="F5378" t="s">
        <v>47</v>
      </c>
      <c r="G5378">
        <v>80</v>
      </c>
      <c r="H5378">
        <v>433539</v>
      </c>
      <c r="I5378" t="s">
        <v>34</v>
      </c>
      <c r="J5378" s="1">
        <v>45160</v>
      </c>
      <c r="K5378">
        <v>800</v>
      </c>
      <c r="L5378" t="s">
        <v>21683</v>
      </c>
      <c r="M5378" t="s">
        <v>736</v>
      </c>
      <c r="N5378" t="s">
        <v>21684</v>
      </c>
      <c r="O5378" t="s">
        <v>21685</v>
      </c>
      <c r="P5378" t="s">
        <v>87</v>
      </c>
      <c r="Q5378">
        <v>8</v>
      </c>
      <c r="R5378" t="s">
        <v>40</v>
      </c>
      <c r="S5378" t="s">
        <v>41</v>
      </c>
      <c r="T5378">
        <v>38746</v>
      </c>
      <c r="U5378" s="1">
        <v>45586</v>
      </c>
      <c r="V5378" t="s">
        <v>155</v>
      </c>
      <c r="W5378">
        <v>633812</v>
      </c>
      <c r="X5378" t="s">
        <v>11822</v>
      </c>
      <c r="Y5378">
        <v>737</v>
      </c>
      <c r="Z5378">
        <v>1123</v>
      </c>
      <c r="AA5378">
        <v>7</v>
      </c>
      <c r="AB5378">
        <v>3144.4</v>
      </c>
    </row>
    <row r="5379" spans="1:28" x14ac:dyDescent="0.3">
      <c r="A5379" t="s">
        <v>28</v>
      </c>
      <c r="B5379" t="s">
        <v>29</v>
      </c>
      <c r="C5379" t="s">
        <v>91</v>
      </c>
      <c r="D5379" t="s">
        <v>105</v>
      </c>
      <c r="E5379" t="s">
        <v>46</v>
      </c>
      <c r="F5379" t="s">
        <v>135</v>
      </c>
      <c r="G5379">
        <v>38</v>
      </c>
      <c r="H5379">
        <v>429877</v>
      </c>
      <c r="I5379" t="s">
        <v>58</v>
      </c>
      <c r="J5379" s="1">
        <v>44383</v>
      </c>
      <c r="K5379">
        <v>800</v>
      </c>
      <c r="L5379" t="s">
        <v>21686</v>
      </c>
      <c r="M5379" t="s">
        <v>2538</v>
      </c>
      <c r="N5379" t="s">
        <v>21687</v>
      </c>
      <c r="O5379" t="s">
        <v>21688</v>
      </c>
      <c r="P5379" t="s">
        <v>51</v>
      </c>
      <c r="Q5379">
        <v>19</v>
      </c>
      <c r="R5379" t="s">
        <v>40</v>
      </c>
      <c r="S5379" t="s">
        <v>41</v>
      </c>
      <c r="T5379">
        <v>16889</v>
      </c>
      <c r="U5379" s="1">
        <v>45384</v>
      </c>
      <c r="V5379" t="s">
        <v>80</v>
      </c>
      <c r="W5379">
        <v>463671</v>
      </c>
      <c r="X5379" t="s">
        <v>21689</v>
      </c>
      <c r="Y5379">
        <v>355</v>
      </c>
      <c r="Z5379">
        <v>1249</v>
      </c>
      <c r="AA5379">
        <v>4</v>
      </c>
      <c r="AB5379">
        <v>1998.4</v>
      </c>
    </row>
    <row r="5380" spans="1:28" x14ac:dyDescent="0.3">
      <c r="A5380" t="s">
        <v>28</v>
      </c>
      <c r="B5380" t="s">
        <v>29</v>
      </c>
      <c r="C5380" t="s">
        <v>148</v>
      </c>
      <c r="D5380" t="s">
        <v>254</v>
      </c>
      <c r="E5380" t="s">
        <v>56</v>
      </c>
      <c r="F5380" t="s">
        <v>355</v>
      </c>
      <c r="G5380">
        <v>55</v>
      </c>
      <c r="H5380">
        <v>427582</v>
      </c>
      <c r="I5380" t="s">
        <v>34</v>
      </c>
      <c r="J5380" s="1">
        <v>44038</v>
      </c>
      <c r="K5380">
        <v>1200</v>
      </c>
      <c r="L5380" t="s">
        <v>21690</v>
      </c>
      <c r="M5380" t="s">
        <v>366</v>
      </c>
      <c r="N5380" t="s">
        <v>21691</v>
      </c>
      <c r="O5380" t="s">
        <v>21692</v>
      </c>
      <c r="P5380" t="s">
        <v>87</v>
      </c>
      <c r="Q5380">
        <v>10</v>
      </c>
      <c r="R5380" t="s">
        <v>88</v>
      </c>
      <c r="S5380" t="s">
        <v>63</v>
      </c>
      <c r="T5380">
        <v>74816</v>
      </c>
      <c r="U5380" s="1">
        <v>45312</v>
      </c>
      <c r="V5380" t="s">
        <v>111</v>
      </c>
      <c r="W5380">
        <v>966921</v>
      </c>
      <c r="X5380" t="s">
        <v>21693</v>
      </c>
      <c r="Y5380">
        <v>881</v>
      </c>
      <c r="Z5380">
        <v>2223</v>
      </c>
      <c r="AA5380">
        <v>2</v>
      </c>
      <c r="AB5380">
        <v>1778.4</v>
      </c>
    </row>
    <row r="5381" spans="1:28" x14ac:dyDescent="0.3">
      <c r="A5381" t="s">
        <v>28</v>
      </c>
      <c r="B5381" t="s">
        <v>29</v>
      </c>
      <c r="C5381" t="s">
        <v>193</v>
      </c>
      <c r="D5381" t="s">
        <v>170</v>
      </c>
      <c r="E5381" t="s">
        <v>32</v>
      </c>
      <c r="F5381" t="s">
        <v>150</v>
      </c>
      <c r="G5381">
        <v>80</v>
      </c>
      <c r="H5381">
        <v>411992</v>
      </c>
      <c r="I5381" t="s">
        <v>58</v>
      </c>
      <c r="J5381" s="1">
        <v>44383</v>
      </c>
      <c r="K5381">
        <v>950</v>
      </c>
      <c r="L5381" t="s">
        <v>21694</v>
      </c>
      <c r="M5381" t="s">
        <v>361</v>
      </c>
      <c r="N5381" t="s">
        <v>21695</v>
      </c>
      <c r="O5381" t="s">
        <v>21696</v>
      </c>
      <c r="P5381" t="s">
        <v>87</v>
      </c>
      <c r="Q5381">
        <v>3</v>
      </c>
      <c r="R5381" t="s">
        <v>88</v>
      </c>
      <c r="S5381" t="s">
        <v>41</v>
      </c>
      <c r="T5381">
        <v>51900</v>
      </c>
      <c r="U5381" s="1">
        <v>45454</v>
      </c>
      <c r="V5381" t="s">
        <v>52</v>
      </c>
      <c r="W5381">
        <v>721788</v>
      </c>
      <c r="X5381" t="s">
        <v>9752</v>
      </c>
      <c r="Y5381">
        <v>773</v>
      </c>
      <c r="Z5381">
        <v>2795</v>
      </c>
      <c r="AA5381">
        <v>8</v>
      </c>
      <c r="AB5381">
        <v>8944</v>
      </c>
    </row>
    <row r="5382" spans="1:28" x14ac:dyDescent="0.3">
      <c r="A5382" t="s">
        <v>28</v>
      </c>
      <c r="B5382" t="s">
        <v>29</v>
      </c>
      <c r="C5382" t="s">
        <v>148</v>
      </c>
      <c r="D5382" t="s">
        <v>467</v>
      </c>
      <c r="E5382" t="s">
        <v>46</v>
      </c>
      <c r="F5382" t="s">
        <v>47</v>
      </c>
      <c r="G5382">
        <v>44</v>
      </c>
      <c r="H5382">
        <v>400679</v>
      </c>
      <c r="I5382" t="s">
        <v>58</v>
      </c>
      <c r="J5382" s="1">
        <v>44152</v>
      </c>
      <c r="K5382">
        <v>1100</v>
      </c>
      <c r="L5382" t="s">
        <v>21697</v>
      </c>
      <c r="M5382" t="s">
        <v>478</v>
      </c>
      <c r="N5382" t="s">
        <v>21698</v>
      </c>
      <c r="O5382" t="s">
        <v>21699</v>
      </c>
      <c r="P5382" t="s">
        <v>51</v>
      </c>
      <c r="Q5382">
        <v>10</v>
      </c>
      <c r="R5382" t="s">
        <v>40</v>
      </c>
      <c r="S5382" t="s">
        <v>41</v>
      </c>
      <c r="T5382">
        <v>37714</v>
      </c>
      <c r="U5382" s="1">
        <v>45429</v>
      </c>
      <c r="V5382" t="s">
        <v>140</v>
      </c>
      <c r="W5382">
        <v>584214</v>
      </c>
      <c r="X5382" t="s">
        <v>18485</v>
      </c>
      <c r="Y5382">
        <v>630</v>
      </c>
      <c r="Z5382">
        <v>2619</v>
      </c>
      <c r="AA5382">
        <v>7</v>
      </c>
      <c r="AB5382" s="2" t="s">
        <v>21700</v>
      </c>
    </row>
    <row r="5383" spans="1:28" x14ac:dyDescent="0.3">
      <c r="A5383" t="s">
        <v>28</v>
      </c>
      <c r="B5383" t="s">
        <v>29</v>
      </c>
      <c r="C5383" t="s">
        <v>30</v>
      </c>
      <c r="D5383" t="s">
        <v>142</v>
      </c>
      <c r="E5383" t="s">
        <v>46</v>
      </c>
      <c r="F5383" t="s">
        <v>355</v>
      </c>
      <c r="G5383">
        <v>11</v>
      </c>
      <c r="H5383">
        <v>414687</v>
      </c>
      <c r="I5383" t="s">
        <v>58</v>
      </c>
      <c r="J5383" s="1">
        <v>44273</v>
      </c>
      <c r="K5383">
        <v>800</v>
      </c>
      <c r="L5383" t="s">
        <v>21701</v>
      </c>
      <c r="M5383" t="s">
        <v>1488</v>
      </c>
      <c r="N5383" t="s">
        <v>21702</v>
      </c>
      <c r="O5383" t="s">
        <v>21703</v>
      </c>
      <c r="P5383" t="s">
        <v>87</v>
      </c>
      <c r="Q5383">
        <v>11</v>
      </c>
      <c r="R5383" t="s">
        <v>88</v>
      </c>
      <c r="S5383" t="s">
        <v>41</v>
      </c>
      <c r="T5383">
        <v>43881</v>
      </c>
      <c r="U5383" s="1">
        <v>45445</v>
      </c>
      <c r="V5383" t="s">
        <v>52</v>
      </c>
      <c r="W5383">
        <v>798947</v>
      </c>
      <c r="X5383" t="s">
        <v>21704</v>
      </c>
      <c r="Y5383">
        <v>841</v>
      </c>
      <c r="Z5383">
        <v>742</v>
      </c>
      <c r="AA5383">
        <v>2</v>
      </c>
      <c r="AB5383">
        <v>593.6</v>
      </c>
    </row>
    <row r="5384" spans="1:28" x14ac:dyDescent="0.3">
      <c r="A5384" t="s">
        <v>28</v>
      </c>
      <c r="B5384" t="s">
        <v>29</v>
      </c>
      <c r="C5384" t="s">
        <v>148</v>
      </c>
      <c r="D5384" t="s">
        <v>170</v>
      </c>
      <c r="E5384" t="s">
        <v>56</v>
      </c>
      <c r="F5384" t="s">
        <v>175</v>
      </c>
      <c r="G5384">
        <v>88</v>
      </c>
      <c r="H5384">
        <v>407013</v>
      </c>
      <c r="I5384" t="s">
        <v>34</v>
      </c>
      <c r="J5384" s="1">
        <v>44269</v>
      </c>
      <c r="K5384">
        <v>1100</v>
      </c>
      <c r="L5384" t="s">
        <v>21705</v>
      </c>
      <c r="M5384" t="s">
        <v>1091</v>
      </c>
      <c r="N5384" t="s">
        <v>21706</v>
      </c>
      <c r="O5384" t="s">
        <v>21707</v>
      </c>
      <c r="P5384" t="s">
        <v>71</v>
      </c>
      <c r="Q5384">
        <v>13</v>
      </c>
      <c r="R5384" t="s">
        <v>88</v>
      </c>
      <c r="S5384" t="s">
        <v>79</v>
      </c>
      <c r="T5384">
        <v>98471</v>
      </c>
      <c r="U5384" s="1">
        <v>45572</v>
      </c>
      <c r="V5384" t="s">
        <v>155</v>
      </c>
      <c r="W5384">
        <v>606873</v>
      </c>
      <c r="X5384" t="s">
        <v>21708</v>
      </c>
      <c r="Y5384">
        <v>572</v>
      </c>
      <c r="Z5384">
        <v>1744</v>
      </c>
      <c r="AA5384">
        <v>2</v>
      </c>
      <c r="AB5384">
        <v>1395.2</v>
      </c>
    </row>
    <row r="5385" spans="1:28" x14ac:dyDescent="0.3">
      <c r="A5385" t="s">
        <v>28</v>
      </c>
      <c r="B5385" t="s">
        <v>29</v>
      </c>
      <c r="C5385" t="s">
        <v>54</v>
      </c>
      <c r="D5385" t="s">
        <v>55</v>
      </c>
      <c r="E5385" t="s">
        <v>46</v>
      </c>
      <c r="F5385" t="s">
        <v>355</v>
      </c>
      <c r="G5385">
        <v>95</v>
      </c>
      <c r="H5385">
        <v>406266</v>
      </c>
      <c r="I5385" t="s">
        <v>58</v>
      </c>
      <c r="J5385" s="1">
        <v>44365</v>
      </c>
      <c r="K5385">
        <v>800</v>
      </c>
      <c r="L5385" t="s">
        <v>21709</v>
      </c>
      <c r="M5385" t="s">
        <v>731</v>
      </c>
      <c r="N5385" t="s">
        <v>21710</v>
      </c>
      <c r="O5385" t="s">
        <v>21711</v>
      </c>
      <c r="P5385" t="s">
        <v>39</v>
      </c>
      <c r="Q5385">
        <v>11</v>
      </c>
      <c r="R5385" t="s">
        <v>88</v>
      </c>
      <c r="S5385" t="s">
        <v>63</v>
      </c>
      <c r="T5385">
        <v>49702</v>
      </c>
      <c r="U5385" s="1">
        <v>45532</v>
      </c>
      <c r="V5385" t="s">
        <v>64</v>
      </c>
      <c r="W5385">
        <v>838626</v>
      </c>
      <c r="X5385" t="s">
        <v>21712</v>
      </c>
      <c r="Y5385">
        <v>868</v>
      </c>
      <c r="Z5385">
        <v>2032</v>
      </c>
      <c r="AA5385">
        <v>6</v>
      </c>
      <c r="AB5385">
        <v>4876.8</v>
      </c>
    </row>
    <row r="5386" spans="1:28" x14ac:dyDescent="0.3">
      <c r="A5386" t="s">
        <v>28</v>
      </c>
      <c r="B5386" t="s">
        <v>29</v>
      </c>
      <c r="C5386" t="s">
        <v>148</v>
      </c>
      <c r="D5386" t="s">
        <v>220</v>
      </c>
      <c r="E5386" t="s">
        <v>32</v>
      </c>
      <c r="F5386" t="s">
        <v>113</v>
      </c>
      <c r="G5386">
        <v>51</v>
      </c>
      <c r="H5386">
        <v>427420</v>
      </c>
      <c r="I5386" t="s">
        <v>34</v>
      </c>
      <c r="J5386" s="1">
        <v>44367</v>
      </c>
      <c r="K5386">
        <v>800</v>
      </c>
      <c r="L5386" t="s">
        <v>7451</v>
      </c>
      <c r="M5386" t="s">
        <v>417</v>
      </c>
      <c r="N5386" t="s">
        <v>21713</v>
      </c>
      <c r="O5386" t="s">
        <v>21714</v>
      </c>
      <c r="P5386" t="s">
        <v>51</v>
      </c>
      <c r="Q5386">
        <v>7</v>
      </c>
      <c r="R5386" t="s">
        <v>40</v>
      </c>
      <c r="S5386" t="s">
        <v>41</v>
      </c>
      <c r="T5386">
        <v>27419</v>
      </c>
      <c r="U5386" s="1">
        <v>45467</v>
      </c>
      <c r="V5386" t="s">
        <v>52</v>
      </c>
      <c r="W5386">
        <v>119840</v>
      </c>
      <c r="X5386" t="s">
        <v>21715</v>
      </c>
      <c r="Y5386">
        <v>739</v>
      </c>
      <c r="Z5386">
        <v>1552</v>
      </c>
      <c r="AA5386">
        <v>3</v>
      </c>
      <c r="AB5386">
        <v>1862.4</v>
      </c>
    </row>
    <row r="5387" spans="1:28" x14ac:dyDescent="0.3">
      <c r="A5387" t="s">
        <v>28</v>
      </c>
      <c r="B5387" t="s">
        <v>29</v>
      </c>
      <c r="C5387" t="s">
        <v>66</v>
      </c>
      <c r="D5387" t="s">
        <v>524</v>
      </c>
      <c r="E5387" t="s">
        <v>56</v>
      </c>
      <c r="F5387" t="s">
        <v>150</v>
      </c>
      <c r="G5387">
        <v>28</v>
      </c>
      <c r="H5387">
        <v>417513</v>
      </c>
      <c r="I5387" t="s">
        <v>58</v>
      </c>
      <c r="J5387" s="1">
        <v>45016</v>
      </c>
      <c r="K5387">
        <v>1300</v>
      </c>
      <c r="L5387" t="s">
        <v>21716</v>
      </c>
      <c r="M5387" t="s">
        <v>1147</v>
      </c>
      <c r="N5387" t="s">
        <v>21717</v>
      </c>
      <c r="O5387" t="s">
        <v>21718</v>
      </c>
      <c r="P5387" t="s">
        <v>87</v>
      </c>
      <c r="Q5387">
        <v>16</v>
      </c>
      <c r="R5387" t="s">
        <v>40</v>
      </c>
      <c r="S5387" t="s">
        <v>118</v>
      </c>
      <c r="T5387">
        <v>30089</v>
      </c>
      <c r="U5387" s="1">
        <v>45336</v>
      </c>
      <c r="V5387" t="s">
        <v>119</v>
      </c>
      <c r="W5387">
        <v>234814</v>
      </c>
      <c r="X5387" t="s">
        <v>21719</v>
      </c>
      <c r="Y5387">
        <v>521</v>
      </c>
      <c r="Z5387">
        <v>1518</v>
      </c>
      <c r="AA5387">
        <v>4</v>
      </c>
      <c r="AB5387">
        <v>2428.8000000000002</v>
      </c>
    </row>
    <row r="5388" spans="1:28" x14ac:dyDescent="0.3">
      <c r="A5388" t="s">
        <v>28</v>
      </c>
      <c r="B5388" t="s">
        <v>29</v>
      </c>
      <c r="C5388" t="s">
        <v>54</v>
      </c>
      <c r="D5388" t="s">
        <v>74</v>
      </c>
      <c r="E5388" t="s">
        <v>56</v>
      </c>
      <c r="F5388" t="s">
        <v>106</v>
      </c>
      <c r="G5388">
        <v>45</v>
      </c>
      <c r="H5388">
        <v>436129</v>
      </c>
      <c r="I5388" t="s">
        <v>58</v>
      </c>
      <c r="J5388" s="1">
        <v>45605</v>
      </c>
      <c r="K5388">
        <v>800</v>
      </c>
      <c r="L5388" t="s">
        <v>21720</v>
      </c>
      <c r="M5388" t="s">
        <v>319</v>
      </c>
      <c r="N5388" t="s">
        <v>21721</v>
      </c>
      <c r="O5388" t="s">
        <v>21722</v>
      </c>
      <c r="P5388" t="s">
        <v>39</v>
      </c>
      <c r="Q5388">
        <v>20</v>
      </c>
      <c r="R5388" t="s">
        <v>88</v>
      </c>
      <c r="S5388" t="s">
        <v>79</v>
      </c>
      <c r="T5388">
        <v>24773</v>
      </c>
      <c r="U5388" s="1">
        <v>45591</v>
      </c>
      <c r="V5388" t="s">
        <v>155</v>
      </c>
      <c r="W5388">
        <v>499624</v>
      </c>
      <c r="X5388" t="s">
        <v>21723</v>
      </c>
      <c r="Y5388">
        <v>421</v>
      </c>
      <c r="Z5388">
        <v>2768</v>
      </c>
      <c r="AA5388">
        <v>7</v>
      </c>
      <c r="AB5388" s="2" t="s">
        <v>19227</v>
      </c>
    </row>
    <row r="5389" spans="1:28" x14ac:dyDescent="0.3">
      <c r="A5389" t="s">
        <v>28</v>
      </c>
      <c r="B5389" t="s">
        <v>29</v>
      </c>
      <c r="C5389" t="s">
        <v>30</v>
      </c>
      <c r="D5389" t="s">
        <v>546</v>
      </c>
      <c r="E5389" t="s">
        <v>46</v>
      </c>
      <c r="F5389" t="s">
        <v>113</v>
      </c>
      <c r="G5389">
        <v>68</v>
      </c>
      <c r="H5389">
        <v>422547</v>
      </c>
      <c r="I5389" t="s">
        <v>58</v>
      </c>
      <c r="J5389" s="1">
        <v>44867</v>
      </c>
      <c r="K5389">
        <v>800</v>
      </c>
      <c r="L5389" t="s">
        <v>21724</v>
      </c>
      <c r="M5389" t="s">
        <v>195</v>
      </c>
      <c r="N5389" t="s">
        <v>21725</v>
      </c>
      <c r="O5389" t="s">
        <v>21726</v>
      </c>
      <c r="P5389" t="s">
        <v>87</v>
      </c>
      <c r="Q5389">
        <v>9</v>
      </c>
      <c r="R5389" t="s">
        <v>40</v>
      </c>
      <c r="S5389" t="s">
        <v>41</v>
      </c>
      <c r="T5389">
        <v>43140</v>
      </c>
      <c r="U5389" s="1">
        <v>45551</v>
      </c>
      <c r="V5389" t="s">
        <v>180</v>
      </c>
      <c r="W5389">
        <v>940059</v>
      </c>
      <c r="X5389" t="s">
        <v>21727</v>
      </c>
      <c r="Y5389">
        <v>425</v>
      </c>
      <c r="Z5389">
        <v>2999</v>
      </c>
      <c r="AA5389">
        <v>3</v>
      </c>
      <c r="AB5389">
        <v>3598.8</v>
      </c>
    </row>
    <row r="5390" spans="1:28" x14ac:dyDescent="0.3">
      <c r="A5390" t="s">
        <v>28</v>
      </c>
      <c r="B5390" t="s">
        <v>29</v>
      </c>
      <c r="C5390" t="s">
        <v>66</v>
      </c>
      <c r="D5390" t="s">
        <v>92</v>
      </c>
      <c r="E5390" t="s">
        <v>46</v>
      </c>
      <c r="F5390" t="s">
        <v>47</v>
      </c>
      <c r="G5390">
        <v>13</v>
      </c>
      <c r="H5390">
        <v>437602</v>
      </c>
      <c r="I5390" t="s">
        <v>34</v>
      </c>
      <c r="J5390" s="1">
        <v>44061</v>
      </c>
      <c r="K5390">
        <v>1300</v>
      </c>
      <c r="L5390" t="s">
        <v>3109</v>
      </c>
      <c r="M5390" t="s">
        <v>351</v>
      </c>
      <c r="N5390" t="s">
        <v>21728</v>
      </c>
      <c r="O5390" t="s">
        <v>21729</v>
      </c>
      <c r="P5390" t="s">
        <v>87</v>
      </c>
      <c r="Q5390">
        <v>12</v>
      </c>
      <c r="R5390" t="s">
        <v>40</v>
      </c>
      <c r="S5390" t="s">
        <v>41</v>
      </c>
      <c r="T5390">
        <v>64205</v>
      </c>
      <c r="U5390" s="1">
        <v>45441</v>
      </c>
      <c r="V5390" t="s">
        <v>140</v>
      </c>
      <c r="W5390">
        <v>428710</v>
      </c>
      <c r="X5390" t="s">
        <v>21730</v>
      </c>
      <c r="Y5390">
        <v>889</v>
      </c>
      <c r="Z5390">
        <v>2449</v>
      </c>
      <c r="AA5390">
        <v>7</v>
      </c>
      <c r="AB5390" s="2" t="s">
        <v>17179</v>
      </c>
    </row>
    <row r="5391" spans="1:28" x14ac:dyDescent="0.3">
      <c r="A5391" t="s">
        <v>28</v>
      </c>
      <c r="B5391" t="s">
        <v>29</v>
      </c>
      <c r="C5391" t="s">
        <v>148</v>
      </c>
      <c r="D5391" t="s">
        <v>45</v>
      </c>
      <c r="E5391" t="s">
        <v>32</v>
      </c>
      <c r="F5391" t="s">
        <v>47</v>
      </c>
      <c r="G5391">
        <v>50</v>
      </c>
      <c r="H5391">
        <v>421367</v>
      </c>
      <c r="I5391" t="s">
        <v>58</v>
      </c>
      <c r="J5391" s="1">
        <v>45404</v>
      </c>
      <c r="K5391">
        <v>1400</v>
      </c>
      <c r="L5391" t="s">
        <v>21731</v>
      </c>
      <c r="M5391" t="s">
        <v>123</v>
      </c>
      <c r="N5391" t="s">
        <v>21732</v>
      </c>
      <c r="O5391" t="s">
        <v>21733</v>
      </c>
      <c r="P5391" t="s">
        <v>39</v>
      </c>
      <c r="Q5391">
        <v>16</v>
      </c>
      <c r="R5391" t="s">
        <v>88</v>
      </c>
      <c r="S5391" t="s">
        <v>79</v>
      </c>
      <c r="T5391">
        <v>46156</v>
      </c>
      <c r="U5391" s="1">
        <v>45480</v>
      </c>
      <c r="V5391" t="s">
        <v>126</v>
      </c>
      <c r="W5391">
        <v>109863</v>
      </c>
      <c r="X5391" t="s">
        <v>21734</v>
      </c>
      <c r="Y5391">
        <v>873</v>
      </c>
      <c r="Z5391">
        <v>1674</v>
      </c>
      <c r="AA5391">
        <v>8</v>
      </c>
      <c r="AB5391">
        <v>5356.8</v>
      </c>
    </row>
    <row r="5392" spans="1:28" x14ac:dyDescent="0.3">
      <c r="A5392" t="s">
        <v>28</v>
      </c>
      <c r="B5392" t="s">
        <v>29</v>
      </c>
      <c r="C5392" t="s">
        <v>30</v>
      </c>
      <c r="D5392" t="s">
        <v>142</v>
      </c>
      <c r="E5392" t="s">
        <v>56</v>
      </c>
      <c r="F5392" t="s">
        <v>99</v>
      </c>
      <c r="G5392">
        <v>94</v>
      </c>
      <c r="H5392">
        <v>405903</v>
      </c>
      <c r="I5392" t="s">
        <v>58</v>
      </c>
      <c r="J5392" s="1">
        <v>44220</v>
      </c>
      <c r="K5392">
        <v>1400</v>
      </c>
      <c r="L5392" t="s">
        <v>21735</v>
      </c>
      <c r="M5392" t="s">
        <v>736</v>
      </c>
      <c r="N5392" t="s">
        <v>21736</v>
      </c>
      <c r="O5392">
        <v>8639000926</v>
      </c>
      <c r="P5392" t="s">
        <v>87</v>
      </c>
      <c r="Q5392">
        <v>3</v>
      </c>
      <c r="R5392" t="s">
        <v>40</v>
      </c>
      <c r="S5392" t="s">
        <v>41</v>
      </c>
      <c r="T5392">
        <v>23372</v>
      </c>
      <c r="U5392" s="1">
        <v>45460</v>
      </c>
      <c r="V5392" t="s">
        <v>52</v>
      </c>
      <c r="W5392">
        <v>131490</v>
      </c>
      <c r="X5392" t="s">
        <v>21737</v>
      </c>
      <c r="Y5392">
        <v>933</v>
      </c>
      <c r="Z5392">
        <v>2905</v>
      </c>
      <c r="AA5392">
        <v>1</v>
      </c>
      <c r="AB5392">
        <v>1162</v>
      </c>
    </row>
    <row r="5393" spans="1:28" x14ac:dyDescent="0.3">
      <c r="A5393" t="s">
        <v>28</v>
      </c>
      <c r="B5393" t="s">
        <v>29</v>
      </c>
      <c r="C5393" t="s">
        <v>91</v>
      </c>
      <c r="D5393" t="s">
        <v>261</v>
      </c>
      <c r="E5393" t="s">
        <v>32</v>
      </c>
      <c r="F5393" t="s">
        <v>175</v>
      </c>
      <c r="G5393">
        <v>59</v>
      </c>
      <c r="H5393">
        <v>402151</v>
      </c>
      <c r="I5393" t="s">
        <v>58</v>
      </c>
      <c r="J5393" s="1">
        <v>44893</v>
      </c>
      <c r="K5393">
        <v>1100</v>
      </c>
      <c r="L5393" t="s">
        <v>21738</v>
      </c>
      <c r="M5393" t="s">
        <v>895</v>
      </c>
      <c r="N5393" t="s">
        <v>21739</v>
      </c>
      <c r="O5393" t="s">
        <v>21740</v>
      </c>
      <c r="P5393" t="s">
        <v>71</v>
      </c>
      <c r="Q5393">
        <v>17</v>
      </c>
      <c r="R5393" t="s">
        <v>88</v>
      </c>
      <c r="S5393" t="s">
        <v>118</v>
      </c>
      <c r="T5393">
        <v>46838</v>
      </c>
      <c r="U5393" s="1">
        <v>45323</v>
      </c>
      <c r="V5393" t="s">
        <v>119</v>
      </c>
      <c r="W5393">
        <v>901227</v>
      </c>
      <c r="X5393" t="s">
        <v>21741</v>
      </c>
      <c r="Y5393">
        <v>686</v>
      </c>
      <c r="Z5393">
        <v>1610</v>
      </c>
      <c r="AA5393">
        <v>4</v>
      </c>
      <c r="AB5393">
        <v>2576</v>
      </c>
    </row>
    <row r="5394" spans="1:28" x14ac:dyDescent="0.3">
      <c r="A5394" t="s">
        <v>28</v>
      </c>
      <c r="B5394" t="s">
        <v>29</v>
      </c>
      <c r="C5394" t="s">
        <v>148</v>
      </c>
      <c r="D5394" t="s">
        <v>380</v>
      </c>
      <c r="E5394" t="s">
        <v>46</v>
      </c>
      <c r="F5394" t="s">
        <v>57</v>
      </c>
      <c r="G5394">
        <v>58</v>
      </c>
      <c r="H5394">
        <v>434049</v>
      </c>
      <c r="I5394" t="s">
        <v>58</v>
      </c>
      <c r="J5394" s="1">
        <v>45064</v>
      </c>
      <c r="K5394">
        <v>1100</v>
      </c>
      <c r="L5394" t="s">
        <v>21742</v>
      </c>
      <c r="M5394" t="s">
        <v>1488</v>
      </c>
      <c r="N5394" t="s">
        <v>21743</v>
      </c>
      <c r="O5394" t="s">
        <v>21744</v>
      </c>
      <c r="P5394" t="s">
        <v>87</v>
      </c>
      <c r="Q5394">
        <v>18</v>
      </c>
      <c r="R5394" t="s">
        <v>88</v>
      </c>
      <c r="S5394" t="s">
        <v>118</v>
      </c>
      <c r="T5394">
        <v>96323</v>
      </c>
      <c r="U5394" s="1">
        <v>45401</v>
      </c>
      <c r="V5394" t="s">
        <v>80</v>
      </c>
      <c r="W5394">
        <v>713561</v>
      </c>
      <c r="X5394" t="s">
        <v>21745</v>
      </c>
      <c r="Y5394">
        <v>280</v>
      </c>
      <c r="Z5394">
        <v>1046</v>
      </c>
      <c r="AA5394">
        <v>1</v>
      </c>
      <c r="AB5394" s="2" t="s">
        <v>21746</v>
      </c>
    </row>
    <row r="5395" spans="1:28" x14ac:dyDescent="0.3">
      <c r="A5395" t="s">
        <v>28</v>
      </c>
      <c r="B5395" t="s">
        <v>29</v>
      </c>
      <c r="C5395" t="s">
        <v>193</v>
      </c>
      <c r="D5395" t="s">
        <v>616</v>
      </c>
      <c r="E5395" t="s">
        <v>56</v>
      </c>
      <c r="F5395" t="s">
        <v>113</v>
      </c>
      <c r="G5395">
        <v>4</v>
      </c>
      <c r="H5395">
        <v>424966</v>
      </c>
      <c r="I5395" t="s">
        <v>58</v>
      </c>
      <c r="J5395" s="1">
        <v>45127</v>
      </c>
      <c r="K5395">
        <v>1000</v>
      </c>
      <c r="L5395" t="s">
        <v>21747</v>
      </c>
      <c r="M5395" t="s">
        <v>282</v>
      </c>
      <c r="N5395" t="s">
        <v>21748</v>
      </c>
      <c r="O5395">
        <v>3880946467</v>
      </c>
      <c r="P5395" t="s">
        <v>71</v>
      </c>
      <c r="Q5395">
        <v>15</v>
      </c>
      <c r="R5395" t="s">
        <v>40</v>
      </c>
      <c r="S5395" t="s">
        <v>79</v>
      </c>
      <c r="T5395">
        <v>40285</v>
      </c>
      <c r="U5395" s="1">
        <v>45305</v>
      </c>
      <c r="V5395" t="s">
        <v>111</v>
      </c>
      <c r="W5395">
        <v>533388</v>
      </c>
      <c r="X5395" t="s">
        <v>21749</v>
      </c>
      <c r="Y5395">
        <v>428</v>
      </c>
      <c r="Z5395">
        <v>1080</v>
      </c>
      <c r="AA5395">
        <v>2</v>
      </c>
      <c r="AB5395">
        <v>864</v>
      </c>
    </row>
    <row r="5396" spans="1:28" x14ac:dyDescent="0.3">
      <c r="A5396" t="s">
        <v>28</v>
      </c>
      <c r="B5396" t="s">
        <v>29</v>
      </c>
      <c r="C5396" t="s">
        <v>54</v>
      </c>
      <c r="D5396" t="s">
        <v>566</v>
      </c>
      <c r="E5396" t="s">
        <v>32</v>
      </c>
      <c r="F5396" t="s">
        <v>150</v>
      </c>
      <c r="G5396">
        <v>9</v>
      </c>
      <c r="H5396">
        <v>421548</v>
      </c>
      <c r="I5396" t="s">
        <v>34</v>
      </c>
      <c r="J5396" s="1">
        <v>43849</v>
      </c>
      <c r="K5396">
        <v>1000</v>
      </c>
      <c r="L5396" t="s">
        <v>21750</v>
      </c>
      <c r="M5396" t="s">
        <v>177</v>
      </c>
      <c r="N5396" t="s">
        <v>21751</v>
      </c>
      <c r="O5396" t="s">
        <v>21752</v>
      </c>
      <c r="P5396" t="s">
        <v>87</v>
      </c>
      <c r="Q5396">
        <v>18</v>
      </c>
      <c r="R5396" t="s">
        <v>88</v>
      </c>
      <c r="S5396" t="s">
        <v>118</v>
      </c>
      <c r="T5396">
        <v>76593</v>
      </c>
      <c r="U5396" s="1">
        <v>45515</v>
      </c>
      <c r="V5396" t="s">
        <v>64</v>
      </c>
      <c r="W5396">
        <v>815306</v>
      </c>
      <c r="X5396" t="s">
        <v>21753</v>
      </c>
      <c r="Y5396">
        <v>631</v>
      </c>
      <c r="Z5396">
        <v>1021</v>
      </c>
      <c r="AA5396">
        <v>7</v>
      </c>
      <c r="AB5396">
        <v>2858.8</v>
      </c>
    </row>
    <row r="5397" spans="1:28" x14ac:dyDescent="0.3">
      <c r="A5397" t="s">
        <v>28</v>
      </c>
      <c r="B5397" t="s">
        <v>29</v>
      </c>
      <c r="C5397" t="s">
        <v>30</v>
      </c>
      <c r="D5397" t="s">
        <v>380</v>
      </c>
      <c r="E5397" t="s">
        <v>56</v>
      </c>
      <c r="F5397" t="s">
        <v>57</v>
      </c>
      <c r="G5397">
        <v>43</v>
      </c>
      <c r="H5397">
        <v>402876</v>
      </c>
      <c r="I5397" t="s">
        <v>58</v>
      </c>
      <c r="J5397" s="1">
        <v>45614</v>
      </c>
      <c r="K5397">
        <v>1100</v>
      </c>
      <c r="L5397" t="s">
        <v>21754</v>
      </c>
      <c r="M5397" t="s">
        <v>605</v>
      </c>
      <c r="N5397" t="s">
        <v>21755</v>
      </c>
      <c r="O5397" t="s">
        <v>21756</v>
      </c>
      <c r="P5397" t="s">
        <v>87</v>
      </c>
      <c r="Q5397">
        <v>18</v>
      </c>
      <c r="R5397" t="s">
        <v>88</v>
      </c>
      <c r="S5397" t="s">
        <v>63</v>
      </c>
      <c r="T5397">
        <v>35113</v>
      </c>
      <c r="U5397" s="1">
        <v>45419</v>
      </c>
      <c r="V5397" t="s">
        <v>140</v>
      </c>
      <c r="W5397">
        <v>612639</v>
      </c>
      <c r="X5397" t="s">
        <v>21757</v>
      </c>
      <c r="Y5397">
        <v>592</v>
      </c>
      <c r="Z5397">
        <v>2402</v>
      </c>
      <c r="AA5397">
        <v>6</v>
      </c>
      <c r="AB5397">
        <v>5764.8</v>
      </c>
    </row>
    <row r="5398" spans="1:28" x14ac:dyDescent="0.3">
      <c r="A5398" t="s">
        <v>28</v>
      </c>
      <c r="B5398" t="s">
        <v>29</v>
      </c>
      <c r="C5398" t="s">
        <v>91</v>
      </c>
      <c r="D5398" t="s">
        <v>611</v>
      </c>
      <c r="E5398" t="s">
        <v>56</v>
      </c>
      <c r="F5398" t="s">
        <v>150</v>
      </c>
      <c r="G5398">
        <v>15</v>
      </c>
      <c r="H5398">
        <v>415470</v>
      </c>
      <c r="I5398" t="s">
        <v>34</v>
      </c>
      <c r="J5398" s="1">
        <v>45367</v>
      </c>
      <c r="K5398">
        <v>1400</v>
      </c>
      <c r="L5398" t="s">
        <v>21758</v>
      </c>
      <c r="M5398" t="s">
        <v>1366</v>
      </c>
      <c r="N5398" t="s">
        <v>21759</v>
      </c>
      <c r="O5398" t="s">
        <v>21760</v>
      </c>
      <c r="P5398" t="s">
        <v>71</v>
      </c>
      <c r="Q5398">
        <v>14</v>
      </c>
      <c r="R5398" t="s">
        <v>88</v>
      </c>
      <c r="S5398" t="s">
        <v>79</v>
      </c>
      <c r="T5398">
        <v>80243</v>
      </c>
      <c r="U5398" s="1">
        <v>45550</v>
      </c>
      <c r="V5398" t="s">
        <v>180</v>
      </c>
      <c r="W5398">
        <v>785749</v>
      </c>
      <c r="X5398" t="s">
        <v>19654</v>
      </c>
      <c r="Y5398">
        <v>607</v>
      </c>
      <c r="Z5398">
        <v>949</v>
      </c>
      <c r="AA5398">
        <v>7</v>
      </c>
      <c r="AB5398" s="2" t="s">
        <v>21761</v>
      </c>
    </row>
    <row r="5399" spans="1:28" x14ac:dyDescent="0.3">
      <c r="A5399" t="s">
        <v>28</v>
      </c>
      <c r="B5399" t="s">
        <v>29</v>
      </c>
      <c r="C5399" t="s">
        <v>54</v>
      </c>
      <c r="D5399" t="s">
        <v>317</v>
      </c>
      <c r="E5399" t="s">
        <v>32</v>
      </c>
      <c r="F5399" t="s">
        <v>150</v>
      </c>
      <c r="G5399">
        <v>78</v>
      </c>
      <c r="H5399">
        <v>425981</v>
      </c>
      <c r="I5399" t="s">
        <v>34</v>
      </c>
      <c r="J5399" s="1">
        <v>44199</v>
      </c>
      <c r="K5399">
        <v>1000</v>
      </c>
      <c r="L5399" t="s">
        <v>21762</v>
      </c>
      <c r="M5399" t="s">
        <v>244</v>
      </c>
      <c r="N5399" t="s">
        <v>21763</v>
      </c>
      <c r="O5399" t="s">
        <v>21764</v>
      </c>
      <c r="P5399" t="s">
        <v>71</v>
      </c>
      <c r="Q5399">
        <v>13</v>
      </c>
      <c r="R5399" t="s">
        <v>40</v>
      </c>
      <c r="S5399" t="s">
        <v>79</v>
      </c>
      <c r="T5399">
        <v>55718</v>
      </c>
      <c r="U5399" s="1">
        <v>45300</v>
      </c>
      <c r="V5399" t="s">
        <v>111</v>
      </c>
      <c r="W5399">
        <v>656627</v>
      </c>
      <c r="X5399" t="s">
        <v>21765</v>
      </c>
      <c r="Y5399">
        <v>456</v>
      </c>
      <c r="Z5399">
        <v>2992</v>
      </c>
      <c r="AA5399">
        <v>8</v>
      </c>
      <c r="AB5399">
        <v>9574.4</v>
      </c>
    </row>
    <row r="5400" spans="1:28" x14ac:dyDescent="0.3">
      <c r="A5400" t="s">
        <v>28</v>
      </c>
      <c r="B5400" t="s">
        <v>29</v>
      </c>
      <c r="C5400" t="s">
        <v>193</v>
      </c>
      <c r="D5400" t="s">
        <v>98</v>
      </c>
      <c r="E5400" t="s">
        <v>56</v>
      </c>
      <c r="F5400" t="s">
        <v>83</v>
      </c>
      <c r="G5400">
        <v>8</v>
      </c>
      <c r="H5400">
        <v>432929</v>
      </c>
      <c r="I5400" t="s">
        <v>34</v>
      </c>
      <c r="J5400" s="1">
        <v>44961</v>
      </c>
      <c r="K5400">
        <v>1000</v>
      </c>
      <c r="L5400" t="s">
        <v>21766</v>
      </c>
      <c r="M5400" t="s">
        <v>843</v>
      </c>
      <c r="N5400" t="s">
        <v>21767</v>
      </c>
      <c r="O5400">
        <v>6558854859</v>
      </c>
      <c r="P5400" t="s">
        <v>71</v>
      </c>
      <c r="Q5400">
        <v>3</v>
      </c>
      <c r="R5400" t="s">
        <v>88</v>
      </c>
      <c r="S5400" t="s">
        <v>63</v>
      </c>
      <c r="T5400">
        <v>55977</v>
      </c>
      <c r="U5400" s="1">
        <v>45343</v>
      </c>
      <c r="V5400" t="s">
        <v>119</v>
      </c>
      <c r="W5400">
        <v>582160</v>
      </c>
      <c r="X5400" t="s">
        <v>21768</v>
      </c>
      <c r="Y5400">
        <v>638</v>
      </c>
      <c r="Z5400">
        <v>2134</v>
      </c>
      <c r="AA5400">
        <v>1</v>
      </c>
      <c r="AB5400">
        <v>853.6</v>
      </c>
    </row>
    <row r="5401" spans="1:28" x14ac:dyDescent="0.3">
      <c r="A5401" t="s">
        <v>28</v>
      </c>
      <c r="B5401" t="s">
        <v>29</v>
      </c>
      <c r="C5401" t="s">
        <v>44</v>
      </c>
      <c r="D5401" t="s">
        <v>442</v>
      </c>
      <c r="E5401" t="s">
        <v>32</v>
      </c>
      <c r="F5401" t="s">
        <v>83</v>
      </c>
      <c r="G5401">
        <v>71</v>
      </c>
      <c r="H5401">
        <v>439635</v>
      </c>
      <c r="I5401" t="s">
        <v>58</v>
      </c>
      <c r="J5401" s="1">
        <v>45120</v>
      </c>
      <c r="K5401">
        <v>1300</v>
      </c>
      <c r="L5401" t="s">
        <v>21769</v>
      </c>
      <c r="M5401" t="s">
        <v>605</v>
      </c>
      <c r="N5401" t="s">
        <v>21770</v>
      </c>
      <c r="O5401">
        <v>6686118865</v>
      </c>
      <c r="P5401" t="s">
        <v>87</v>
      </c>
      <c r="Q5401">
        <v>15</v>
      </c>
      <c r="R5401" t="s">
        <v>40</v>
      </c>
      <c r="S5401" t="s">
        <v>79</v>
      </c>
      <c r="T5401">
        <v>20716</v>
      </c>
      <c r="U5401" s="1">
        <v>45440</v>
      </c>
      <c r="V5401" t="s">
        <v>140</v>
      </c>
      <c r="W5401">
        <v>980237</v>
      </c>
      <c r="X5401" t="s">
        <v>21771</v>
      </c>
      <c r="Y5401">
        <v>329</v>
      </c>
      <c r="Z5401">
        <v>1130</v>
      </c>
      <c r="AA5401">
        <v>6</v>
      </c>
      <c r="AB5401">
        <v>2712</v>
      </c>
    </row>
    <row r="5402" spans="1:28" x14ac:dyDescent="0.3">
      <c r="A5402" t="s">
        <v>28</v>
      </c>
      <c r="B5402" t="s">
        <v>29</v>
      </c>
      <c r="C5402" t="s">
        <v>193</v>
      </c>
      <c r="D5402" t="s">
        <v>92</v>
      </c>
      <c r="E5402" t="s">
        <v>32</v>
      </c>
      <c r="F5402" t="s">
        <v>355</v>
      </c>
      <c r="G5402">
        <v>44</v>
      </c>
      <c r="H5402">
        <v>418607</v>
      </c>
      <c r="I5402" t="s">
        <v>34</v>
      </c>
      <c r="J5402" s="1">
        <v>45627</v>
      </c>
      <c r="K5402">
        <v>800</v>
      </c>
      <c r="L5402" t="s">
        <v>21772</v>
      </c>
      <c r="M5402" t="s">
        <v>282</v>
      </c>
      <c r="N5402" t="s">
        <v>21773</v>
      </c>
      <c r="O5402" t="s">
        <v>21774</v>
      </c>
      <c r="P5402" t="s">
        <v>51</v>
      </c>
      <c r="Q5402">
        <v>19</v>
      </c>
      <c r="R5402" t="s">
        <v>88</v>
      </c>
      <c r="S5402" t="s">
        <v>41</v>
      </c>
      <c r="T5402">
        <v>72083</v>
      </c>
      <c r="U5402" s="1">
        <v>45333</v>
      </c>
      <c r="V5402" t="s">
        <v>119</v>
      </c>
      <c r="W5402">
        <v>642741</v>
      </c>
      <c r="X5402" t="s">
        <v>21775</v>
      </c>
      <c r="Y5402">
        <v>909</v>
      </c>
      <c r="Z5402">
        <v>1987</v>
      </c>
      <c r="AA5402">
        <v>3</v>
      </c>
      <c r="AB5402">
        <v>2384.4</v>
      </c>
    </row>
    <row r="5403" spans="1:28" x14ac:dyDescent="0.3">
      <c r="A5403" t="s">
        <v>28</v>
      </c>
      <c r="B5403" t="s">
        <v>29</v>
      </c>
      <c r="C5403" t="s">
        <v>193</v>
      </c>
      <c r="D5403" t="s">
        <v>616</v>
      </c>
      <c r="E5403" t="s">
        <v>46</v>
      </c>
      <c r="F5403" t="s">
        <v>175</v>
      </c>
      <c r="G5403">
        <v>8</v>
      </c>
      <c r="H5403">
        <v>416264</v>
      </c>
      <c r="I5403" t="s">
        <v>58</v>
      </c>
      <c r="J5403" s="1">
        <v>43839</v>
      </c>
      <c r="K5403">
        <v>1400</v>
      </c>
      <c r="L5403" t="s">
        <v>21776</v>
      </c>
      <c r="M5403" t="s">
        <v>670</v>
      </c>
      <c r="N5403" t="s">
        <v>21777</v>
      </c>
      <c r="O5403" t="s">
        <v>21778</v>
      </c>
      <c r="P5403" t="s">
        <v>51</v>
      </c>
      <c r="Q5403">
        <v>3</v>
      </c>
      <c r="R5403" t="s">
        <v>40</v>
      </c>
      <c r="S5403" t="s">
        <v>118</v>
      </c>
      <c r="T5403">
        <v>40055</v>
      </c>
      <c r="U5403" s="1">
        <v>45451</v>
      </c>
      <c r="V5403" t="s">
        <v>52</v>
      </c>
      <c r="W5403">
        <v>217085</v>
      </c>
      <c r="X5403" t="s">
        <v>11600</v>
      </c>
      <c r="Y5403">
        <v>956</v>
      </c>
      <c r="Z5403">
        <v>700</v>
      </c>
      <c r="AA5403">
        <v>5</v>
      </c>
      <c r="AB5403">
        <v>1400</v>
      </c>
    </row>
    <row r="5404" spans="1:28" x14ac:dyDescent="0.3">
      <c r="A5404" t="s">
        <v>28</v>
      </c>
      <c r="B5404" t="s">
        <v>29</v>
      </c>
      <c r="C5404" t="s">
        <v>91</v>
      </c>
      <c r="D5404" t="s">
        <v>98</v>
      </c>
      <c r="E5404" t="s">
        <v>46</v>
      </c>
      <c r="F5404" t="s">
        <v>113</v>
      </c>
      <c r="G5404">
        <v>68</v>
      </c>
      <c r="H5404">
        <v>433543</v>
      </c>
      <c r="I5404" t="s">
        <v>58</v>
      </c>
      <c r="J5404" s="1">
        <v>44466</v>
      </c>
      <c r="K5404">
        <v>1300</v>
      </c>
      <c r="L5404" t="s">
        <v>21779</v>
      </c>
      <c r="M5404" t="s">
        <v>1253</v>
      </c>
      <c r="N5404" t="s">
        <v>21780</v>
      </c>
      <c r="O5404" t="s">
        <v>21781</v>
      </c>
      <c r="P5404" t="s">
        <v>39</v>
      </c>
      <c r="Q5404">
        <v>11</v>
      </c>
      <c r="R5404" t="s">
        <v>88</v>
      </c>
      <c r="S5404" t="s">
        <v>41</v>
      </c>
      <c r="T5404">
        <v>13878</v>
      </c>
      <c r="U5404" s="1">
        <v>45384</v>
      </c>
      <c r="V5404" t="s">
        <v>80</v>
      </c>
      <c r="W5404">
        <v>835956</v>
      </c>
      <c r="X5404" t="s">
        <v>21782</v>
      </c>
      <c r="Y5404">
        <v>504</v>
      </c>
      <c r="Z5404">
        <v>2381</v>
      </c>
      <c r="AA5404">
        <v>7</v>
      </c>
      <c r="AB5404">
        <v>6666.8</v>
      </c>
    </row>
    <row r="5405" spans="1:28" x14ac:dyDescent="0.3">
      <c r="A5405" t="s">
        <v>28</v>
      </c>
      <c r="B5405" t="s">
        <v>29</v>
      </c>
      <c r="C5405" t="s">
        <v>91</v>
      </c>
      <c r="D5405" t="s">
        <v>442</v>
      </c>
      <c r="E5405" t="s">
        <v>56</v>
      </c>
      <c r="F5405" t="s">
        <v>113</v>
      </c>
      <c r="G5405">
        <v>8</v>
      </c>
      <c r="H5405">
        <v>417119</v>
      </c>
      <c r="I5405" t="s">
        <v>58</v>
      </c>
      <c r="J5405" s="1">
        <v>45566</v>
      </c>
      <c r="K5405">
        <v>1100</v>
      </c>
      <c r="L5405" t="s">
        <v>15083</v>
      </c>
      <c r="M5405" t="s">
        <v>263</v>
      </c>
      <c r="N5405" t="s">
        <v>21783</v>
      </c>
      <c r="O5405" t="s">
        <v>21784</v>
      </c>
      <c r="P5405" t="s">
        <v>39</v>
      </c>
      <c r="Q5405">
        <v>15</v>
      </c>
      <c r="R5405" t="s">
        <v>40</v>
      </c>
      <c r="S5405" t="s">
        <v>63</v>
      </c>
      <c r="T5405">
        <v>98818</v>
      </c>
      <c r="U5405" s="1">
        <v>45470</v>
      </c>
      <c r="V5405" t="s">
        <v>52</v>
      </c>
      <c r="W5405">
        <v>655385</v>
      </c>
      <c r="X5405" t="s">
        <v>21785</v>
      </c>
      <c r="Y5405">
        <v>491</v>
      </c>
      <c r="Z5405">
        <v>2729</v>
      </c>
      <c r="AA5405">
        <v>5</v>
      </c>
      <c r="AB5405">
        <v>5458</v>
      </c>
    </row>
    <row r="5406" spans="1:28" x14ac:dyDescent="0.3">
      <c r="A5406" t="s">
        <v>28</v>
      </c>
      <c r="B5406" t="s">
        <v>29</v>
      </c>
      <c r="C5406" t="s">
        <v>54</v>
      </c>
      <c r="D5406" t="s">
        <v>261</v>
      </c>
      <c r="E5406" t="s">
        <v>56</v>
      </c>
      <c r="F5406" t="s">
        <v>83</v>
      </c>
      <c r="G5406">
        <v>68</v>
      </c>
      <c r="H5406">
        <v>406337</v>
      </c>
      <c r="I5406" t="s">
        <v>34</v>
      </c>
      <c r="J5406" s="1">
        <v>45412</v>
      </c>
      <c r="K5406">
        <v>950</v>
      </c>
      <c r="L5406" t="s">
        <v>21786</v>
      </c>
      <c r="M5406" t="s">
        <v>670</v>
      </c>
      <c r="N5406" t="s">
        <v>21787</v>
      </c>
      <c r="O5406" t="s">
        <v>21788</v>
      </c>
      <c r="P5406" t="s">
        <v>39</v>
      </c>
      <c r="Q5406">
        <v>6</v>
      </c>
      <c r="R5406" t="s">
        <v>88</v>
      </c>
      <c r="S5406" t="s">
        <v>118</v>
      </c>
      <c r="T5406">
        <v>24466</v>
      </c>
      <c r="U5406" s="1">
        <v>45509</v>
      </c>
      <c r="V5406" t="s">
        <v>64</v>
      </c>
      <c r="W5406">
        <v>837330</v>
      </c>
      <c r="X5406" t="s">
        <v>21789</v>
      </c>
      <c r="Y5406">
        <v>636</v>
      </c>
      <c r="Z5406">
        <v>2408</v>
      </c>
      <c r="AA5406">
        <v>2</v>
      </c>
      <c r="AB5406">
        <v>1926.4</v>
      </c>
    </row>
    <row r="5407" spans="1:28" x14ac:dyDescent="0.3">
      <c r="A5407" t="s">
        <v>28</v>
      </c>
      <c r="B5407" t="s">
        <v>29</v>
      </c>
      <c r="C5407" t="s">
        <v>54</v>
      </c>
      <c r="D5407" t="s">
        <v>511</v>
      </c>
      <c r="E5407" t="s">
        <v>56</v>
      </c>
      <c r="F5407" t="s">
        <v>99</v>
      </c>
      <c r="G5407">
        <v>53</v>
      </c>
      <c r="H5407">
        <v>419070</v>
      </c>
      <c r="I5407" t="s">
        <v>34</v>
      </c>
      <c r="J5407" s="1">
        <v>44210</v>
      </c>
      <c r="K5407">
        <v>950</v>
      </c>
      <c r="L5407" t="s">
        <v>21790</v>
      </c>
      <c r="M5407" t="s">
        <v>1147</v>
      </c>
      <c r="N5407" t="s">
        <v>21791</v>
      </c>
      <c r="O5407" t="s">
        <v>21792</v>
      </c>
      <c r="P5407" t="s">
        <v>39</v>
      </c>
      <c r="Q5407">
        <v>6</v>
      </c>
      <c r="R5407" t="s">
        <v>88</v>
      </c>
      <c r="S5407" t="s">
        <v>41</v>
      </c>
      <c r="T5407">
        <v>50863</v>
      </c>
      <c r="U5407" s="1">
        <v>45311</v>
      </c>
      <c r="V5407" t="s">
        <v>111</v>
      </c>
      <c r="W5407">
        <v>377487</v>
      </c>
      <c r="X5407" t="s">
        <v>21793</v>
      </c>
      <c r="Y5407">
        <v>590</v>
      </c>
      <c r="Z5407">
        <v>1229</v>
      </c>
      <c r="AA5407">
        <v>7</v>
      </c>
      <c r="AB5407" s="2" t="s">
        <v>209</v>
      </c>
    </row>
    <row r="5408" spans="1:28" x14ac:dyDescent="0.3">
      <c r="A5408" t="s">
        <v>28</v>
      </c>
      <c r="B5408" t="s">
        <v>29</v>
      </c>
      <c r="C5408" t="s">
        <v>193</v>
      </c>
      <c r="D5408" t="s">
        <v>105</v>
      </c>
      <c r="E5408" t="s">
        <v>32</v>
      </c>
      <c r="F5408" t="s">
        <v>47</v>
      </c>
      <c r="G5408">
        <v>47</v>
      </c>
      <c r="H5408">
        <v>439247</v>
      </c>
      <c r="I5408" t="s">
        <v>34</v>
      </c>
      <c r="J5408" s="1">
        <v>44998</v>
      </c>
      <c r="K5408">
        <v>1300</v>
      </c>
      <c r="L5408" t="s">
        <v>21794</v>
      </c>
      <c r="M5408" t="s">
        <v>165</v>
      </c>
      <c r="N5408" t="s">
        <v>21795</v>
      </c>
      <c r="O5408" t="s">
        <v>21796</v>
      </c>
      <c r="P5408" t="s">
        <v>51</v>
      </c>
      <c r="Q5408">
        <v>7</v>
      </c>
      <c r="R5408" t="s">
        <v>40</v>
      </c>
      <c r="S5408" t="s">
        <v>79</v>
      </c>
      <c r="T5408">
        <v>38515</v>
      </c>
      <c r="U5408" s="1">
        <v>45318</v>
      </c>
      <c r="V5408" t="s">
        <v>111</v>
      </c>
      <c r="W5408">
        <v>309138</v>
      </c>
      <c r="X5408" t="s">
        <v>21797</v>
      </c>
      <c r="Y5408">
        <v>931</v>
      </c>
      <c r="Z5408">
        <v>2609</v>
      </c>
      <c r="AA5408">
        <v>4</v>
      </c>
      <c r="AB5408" s="2" t="s">
        <v>21798</v>
      </c>
    </row>
    <row r="5409" spans="1:28" x14ac:dyDescent="0.3">
      <c r="A5409" t="s">
        <v>28</v>
      </c>
      <c r="B5409" t="s">
        <v>29</v>
      </c>
      <c r="C5409" t="s">
        <v>30</v>
      </c>
      <c r="D5409" t="s">
        <v>411</v>
      </c>
      <c r="E5409" t="s">
        <v>46</v>
      </c>
      <c r="F5409" t="s">
        <v>83</v>
      </c>
      <c r="G5409">
        <v>67</v>
      </c>
      <c r="H5409">
        <v>421520</v>
      </c>
      <c r="I5409" t="s">
        <v>34</v>
      </c>
      <c r="J5409" s="1">
        <v>44557</v>
      </c>
      <c r="K5409">
        <v>1000</v>
      </c>
      <c r="L5409" t="s">
        <v>6188</v>
      </c>
      <c r="M5409" t="s">
        <v>269</v>
      </c>
      <c r="N5409" t="s">
        <v>21799</v>
      </c>
      <c r="O5409" t="s">
        <v>21800</v>
      </c>
      <c r="P5409" t="s">
        <v>87</v>
      </c>
      <c r="Q5409">
        <v>3</v>
      </c>
      <c r="R5409" t="s">
        <v>88</v>
      </c>
      <c r="S5409" t="s">
        <v>63</v>
      </c>
      <c r="T5409">
        <v>98647</v>
      </c>
      <c r="U5409" s="1">
        <v>45434</v>
      </c>
      <c r="V5409" t="s">
        <v>140</v>
      </c>
      <c r="W5409">
        <v>689810</v>
      </c>
      <c r="X5409" t="s">
        <v>21801</v>
      </c>
      <c r="Y5409">
        <v>534</v>
      </c>
      <c r="Z5409">
        <v>2299</v>
      </c>
      <c r="AA5409">
        <v>2</v>
      </c>
      <c r="AB5409">
        <v>1839.2</v>
      </c>
    </row>
    <row r="5410" spans="1:28" x14ac:dyDescent="0.3">
      <c r="A5410" t="s">
        <v>28</v>
      </c>
      <c r="B5410" t="s">
        <v>29</v>
      </c>
      <c r="C5410" t="s">
        <v>44</v>
      </c>
      <c r="D5410" t="s">
        <v>237</v>
      </c>
      <c r="E5410" t="s">
        <v>32</v>
      </c>
      <c r="F5410" t="s">
        <v>175</v>
      </c>
      <c r="G5410">
        <v>49</v>
      </c>
      <c r="H5410">
        <v>401562</v>
      </c>
      <c r="I5410" t="s">
        <v>34</v>
      </c>
      <c r="J5410" s="1">
        <v>43989</v>
      </c>
      <c r="K5410">
        <v>950</v>
      </c>
      <c r="L5410" t="s">
        <v>21802</v>
      </c>
      <c r="M5410" t="s">
        <v>60</v>
      </c>
      <c r="N5410" t="s">
        <v>21803</v>
      </c>
      <c r="O5410" t="s">
        <v>21804</v>
      </c>
      <c r="P5410" t="s">
        <v>39</v>
      </c>
      <c r="Q5410">
        <v>14</v>
      </c>
      <c r="R5410" t="s">
        <v>40</v>
      </c>
      <c r="S5410" t="s">
        <v>118</v>
      </c>
      <c r="T5410">
        <v>35292</v>
      </c>
      <c r="U5410" s="1">
        <v>45336</v>
      </c>
      <c r="V5410" t="s">
        <v>119</v>
      </c>
      <c r="W5410">
        <v>407636</v>
      </c>
      <c r="X5410" t="s">
        <v>21805</v>
      </c>
      <c r="Y5410">
        <v>435</v>
      </c>
      <c r="Z5410">
        <v>2215</v>
      </c>
      <c r="AA5410">
        <v>7</v>
      </c>
      <c r="AB5410">
        <v>6202</v>
      </c>
    </row>
    <row r="5411" spans="1:28" x14ac:dyDescent="0.3">
      <c r="A5411" t="s">
        <v>28</v>
      </c>
      <c r="B5411" t="s">
        <v>29</v>
      </c>
      <c r="C5411" t="s">
        <v>157</v>
      </c>
      <c r="D5411" t="s">
        <v>149</v>
      </c>
      <c r="E5411" t="s">
        <v>32</v>
      </c>
      <c r="F5411" t="s">
        <v>355</v>
      </c>
      <c r="G5411">
        <v>50</v>
      </c>
      <c r="H5411">
        <v>431107</v>
      </c>
      <c r="I5411" t="s">
        <v>58</v>
      </c>
      <c r="J5411" s="1">
        <v>44859</v>
      </c>
      <c r="K5411">
        <v>1300</v>
      </c>
      <c r="L5411" t="s">
        <v>11107</v>
      </c>
      <c r="M5411" t="s">
        <v>144</v>
      </c>
      <c r="N5411" t="s">
        <v>21806</v>
      </c>
      <c r="O5411" t="s">
        <v>21807</v>
      </c>
      <c r="P5411" t="s">
        <v>39</v>
      </c>
      <c r="Q5411">
        <v>8</v>
      </c>
      <c r="R5411" t="s">
        <v>88</v>
      </c>
      <c r="S5411" t="s">
        <v>41</v>
      </c>
      <c r="T5411">
        <v>33300</v>
      </c>
      <c r="U5411" s="1">
        <v>45623</v>
      </c>
      <c r="V5411" t="s">
        <v>42</v>
      </c>
      <c r="W5411">
        <v>973668</v>
      </c>
      <c r="X5411" t="s">
        <v>16277</v>
      </c>
      <c r="Y5411">
        <v>778</v>
      </c>
      <c r="Z5411">
        <v>2789</v>
      </c>
      <c r="AA5411">
        <v>1</v>
      </c>
      <c r="AB5411" s="2" t="s">
        <v>21808</v>
      </c>
    </row>
    <row r="5412" spans="1:28" x14ac:dyDescent="0.3">
      <c r="A5412" t="s">
        <v>28</v>
      </c>
      <c r="B5412" t="s">
        <v>29</v>
      </c>
      <c r="C5412" t="s">
        <v>91</v>
      </c>
      <c r="D5412" t="s">
        <v>92</v>
      </c>
      <c r="E5412" t="s">
        <v>46</v>
      </c>
      <c r="F5412" t="s">
        <v>106</v>
      </c>
      <c r="G5412">
        <v>25</v>
      </c>
      <c r="H5412">
        <v>420094</v>
      </c>
      <c r="I5412" t="s">
        <v>34</v>
      </c>
      <c r="J5412" s="1">
        <v>44025</v>
      </c>
      <c r="K5412">
        <v>950</v>
      </c>
      <c r="L5412" t="s">
        <v>11615</v>
      </c>
      <c r="M5412" t="s">
        <v>1147</v>
      </c>
      <c r="N5412" t="s">
        <v>21809</v>
      </c>
      <c r="O5412" t="s">
        <v>21810</v>
      </c>
      <c r="P5412" t="s">
        <v>39</v>
      </c>
      <c r="Q5412">
        <v>8</v>
      </c>
      <c r="R5412" t="s">
        <v>88</v>
      </c>
      <c r="S5412" t="s">
        <v>79</v>
      </c>
      <c r="T5412">
        <v>31884</v>
      </c>
      <c r="U5412" s="1">
        <v>45340</v>
      </c>
      <c r="V5412" t="s">
        <v>119</v>
      </c>
      <c r="W5412">
        <v>774704</v>
      </c>
      <c r="X5412" t="s">
        <v>21811</v>
      </c>
      <c r="Y5412">
        <v>507</v>
      </c>
      <c r="Z5412">
        <v>1808</v>
      </c>
      <c r="AA5412">
        <v>5</v>
      </c>
      <c r="AB5412">
        <v>3616</v>
      </c>
    </row>
    <row r="5413" spans="1:28" x14ac:dyDescent="0.3">
      <c r="A5413" t="s">
        <v>28</v>
      </c>
      <c r="B5413" t="s">
        <v>29</v>
      </c>
      <c r="C5413" t="s">
        <v>91</v>
      </c>
      <c r="D5413" t="s">
        <v>546</v>
      </c>
      <c r="E5413" t="s">
        <v>46</v>
      </c>
      <c r="F5413" t="s">
        <v>175</v>
      </c>
      <c r="G5413">
        <v>23</v>
      </c>
      <c r="H5413">
        <v>411585</v>
      </c>
      <c r="I5413" t="s">
        <v>34</v>
      </c>
      <c r="J5413" s="1">
        <v>45548</v>
      </c>
      <c r="K5413">
        <v>1400</v>
      </c>
      <c r="L5413" t="s">
        <v>21750</v>
      </c>
      <c r="M5413" t="s">
        <v>1091</v>
      </c>
      <c r="N5413" t="s">
        <v>21812</v>
      </c>
      <c r="O5413" t="s">
        <v>21813</v>
      </c>
      <c r="P5413" t="s">
        <v>51</v>
      </c>
      <c r="Q5413">
        <v>16</v>
      </c>
      <c r="R5413" t="s">
        <v>88</v>
      </c>
      <c r="S5413" t="s">
        <v>41</v>
      </c>
      <c r="T5413">
        <v>74931</v>
      </c>
      <c r="U5413" s="1">
        <v>45545</v>
      </c>
      <c r="V5413" t="s">
        <v>180</v>
      </c>
      <c r="W5413">
        <v>214354</v>
      </c>
      <c r="X5413" t="s">
        <v>21814</v>
      </c>
      <c r="Y5413">
        <v>528</v>
      </c>
      <c r="Z5413">
        <v>668</v>
      </c>
      <c r="AA5413">
        <v>7</v>
      </c>
      <c r="AB5413">
        <v>1870.4</v>
      </c>
    </row>
    <row r="5414" spans="1:28" x14ac:dyDescent="0.3">
      <c r="A5414" t="s">
        <v>28</v>
      </c>
      <c r="B5414" t="s">
        <v>29</v>
      </c>
      <c r="C5414" t="s">
        <v>54</v>
      </c>
      <c r="D5414" t="s">
        <v>349</v>
      </c>
      <c r="E5414" t="s">
        <v>32</v>
      </c>
      <c r="F5414" t="s">
        <v>135</v>
      </c>
      <c r="G5414">
        <v>51</v>
      </c>
      <c r="H5414">
        <v>435356</v>
      </c>
      <c r="I5414" t="s">
        <v>34</v>
      </c>
      <c r="J5414" s="1">
        <v>44869</v>
      </c>
      <c r="K5414">
        <v>800</v>
      </c>
      <c r="L5414" t="s">
        <v>21815</v>
      </c>
      <c r="M5414" t="s">
        <v>94</v>
      </c>
      <c r="N5414" t="s">
        <v>21816</v>
      </c>
      <c r="O5414" t="s">
        <v>21817</v>
      </c>
      <c r="P5414" t="s">
        <v>39</v>
      </c>
      <c r="Q5414">
        <v>7</v>
      </c>
      <c r="R5414" t="s">
        <v>40</v>
      </c>
      <c r="S5414" t="s">
        <v>41</v>
      </c>
      <c r="T5414">
        <v>79152</v>
      </c>
      <c r="U5414" s="1">
        <v>45478</v>
      </c>
      <c r="V5414" t="s">
        <v>126</v>
      </c>
      <c r="W5414">
        <v>758860</v>
      </c>
      <c r="X5414" t="s">
        <v>21818</v>
      </c>
      <c r="Y5414">
        <v>476</v>
      </c>
      <c r="Z5414">
        <v>748</v>
      </c>
      <c r="AA5414">
        <v>2</v>
      </c>
      <c r="AB5414">
        <v>598.4</v>
      </c>
    </row>
    <row r="5415" spans="1:28" x14ac:dyDescent="0.3">
      <c r="A5415" t="s">
        <v>28</v>
      </c>
      <c r="B5415" t="s">
        <v>29</v>
      </c>
      <c r="C5415" t="s">
        <v>157</v>
      </c>
      <c r="D5415" t="s">
        <v>82</v>
      </c>
      <c r="E5415" t="s">
        <v>46</v>
      </c>
      <c r="F5415" t="s">
        <v>106</v>
      </c>
      <c r="G5415">
        <v>3</v>
      </c>
      <c r="H5415">
        <v>419496</v>
      </c>
      <c r="I5415" t="s">
        <v>34</v>
      </c>
      <c r="J5415" s="1">
        <v>44096</v>
      </c>
      <c r="K5415">
        <v>800</v>
      </c>
      <c r="L5415" t="s">
        <v>21819</v>
      </c>
      <c r="M5415" t="s">
        <v>1212</v>
      </c>
      <c r="N5415" t="s">
        <v>21820</v>
      </c>
      <c r="O5415" t="s">
        <v>21821</v>
      </c>
      <c r="P5415" t="s">
        <v>87</v>
      </c>
      <c r="Q5415">
        <v>4</v>
      </c>
      <c r="R5415" t="s">
        <v>88</v>
      </c>
      <c r="S5415" t="s">
        <v>79</v>
      </c>
      <c r="T5415">
        <v>85678</v>
      </c>
      <c r="U5415" s="1">
        <v>45435</v>
      </c>
      <c r="V5415" t="s">
        <v>140</v>
      </c>
      <c r="W5415">
        <v>108755</v>
      </c>
      <c r="X5415" t="s">
        <v>21822</v>
      </c>
      <c r="Y5415">
        <v>490</v>
      </c>
      <c r="Z5415">
        <v>2043</v>
      </c>
      <c r="AA5415">
        <v>5</v>
      </c>
      <c r="AB5415">
        <v>4086</v>
      </c>
    </row>
    <row r="5416" spans="1:28" x14ac:dyDescent="0.3">
      <c r="A5416" t="s">
        <v>28</v>
      </c>
      <c r="B5416" t="s">
        <v>29</v>
      </c>
      <c r="C5416" t="s">
        <v>30</v>
      </c>
      <c r="D5416" t="s">
        <v>467</v>
      </c>
      <c r="E5416" t="s">
        <v>46</v>
      </c>
      <c r="F5416" t="s">
        <v>47</v>
      </c>
      <c r="G5416">
        <v>53</v>
      </c>
      <c r="H5416">
        <v>432560</v>
      </c>
      <c r="I5416" t="s">
        <v>34</v>
      </c>
      <c r="J5416" s="1">
        <v>44083</v>
      </c>
      <c r="K5416">
        <v>950</v>
      </c>
      <c r="L5416" t="s">
        <v>21823</v>
      </c>
      <c r="M5416" t="s">
        <v>232</v>
      </c>
      <c r="N5416" t="s">
        <v>21824</v>
      </c>
      <c r="O5416" t="s">
        <v>21825</v>
      </c>
      <c r="P5416" t="s">
        <v>87</v>
      </c>
      <c r="Q5416">
        <v>13</v>
      </c>
      <c r="R5416" t="s">
        <v>40</v>
      </c>
      <c r="S5416" t="s">
        <v>118</v>
      </c>
      <c r="T5416">
        <v>49006</v>
      </c>
      <c r="U5416" s="1">
        <v>45430</v>
      </c>
      <c r="V5416" t="s">
        <v>140</v>
      </c>
      <c r="W5416">
        <v>767352</v>
      </c>
      <c r="X5416" t="s">
        <v>21826</v>
      </c>
      <c r="Y5416">
        <v>880</v>
      </c>
      <c r="Z5416">
        <v>2571</v>
      </c>
      <c r="AA5416">
        <v>2</v>
      </c>
      <c r="AB5416">
        <v>2056.8000000000002</v>
      </c>
    </row>
    <row r="5417" spans="1:28" x14ac:dyDescent="0.3">
      <c r="A5417" t="s">
        <v>28</v>
      </c>
      <c r="B5417" t="s">
        <v>29</v>
      </c>
      <c r="C5417" t="s">
        <v>54</v>
      </c>
      <c r="D5417" t="s">
        <v>31</v>
      </c>
      <c r="E5417" t="s">
        <v>56</v>
      </c>
      <c r="F5417" t="s">
        <v>355</v>
      </c>
      <c r="G5417">
        <v>66</v>
      </c>
      <c r="H5417">
        <v>408594</v>
      </c>
      <c r="I5417" t="s">
        <v>58</v>
      </c>
      <c r="J5417" s="1">
        <v>44254</v>
      </c>
      <c r="K5417">
        <v>950</v>
      </c>
      <c r="L5417" t="s">
        <v>21827</v>
      </c>
      <c r="M5417" t="s">
        <v>1356</v>
      </c>
      <c r="N5417" t="s">
        <v>21828</v>
      </c>
      <c r="O5417" t="s">
        <v>21829</v>
      </c>
      <c r="P5417" t="s">
        <v>71</v>
      </c>
      <c r="Q5417">
        <v>14</v>
      </c>
      <c r="R5417" t="s">
        <v>88</v>
      </c>
      <c r="S5417" t="s">
        <v>118</v>
      </c>
      <c r="T5417">
        <v>96446</v>
      </c>
      <c r="U5417" s="1">
        <v>45308</v>
      </c>
      <c r="V5417" t="s">
        <v>111</v>
      </c>
      <c r="W5417">
        <v>658678</v>
      </c>
      <c r="X5417" t="s">
        <v>21830</v>
      </c>
      <c r="Y5417">
        <v>552</v>
      </c>
      <c r="Z5417">
        <v>1013</v>
      </c>
      <c r="AA5417">
        <v>3</v>
      </c>
      <c r="AB5417" s="2" t="s">
        <v>559</v>
      </c>
    </row>
    <row r="5418" spans="1:28" x14ac:dyDescent="0.3">
      <c r="A5418" t="s">
        <v>28</v>
      </c>
      <c r="B5418" t="s">
        <v>29</v>
      </c>
      <c r="C5418" t="s">
        <v>66</v>
      </c>
      <c r="D5418" t="s">
        <v>637</v>
      </c>
      <c r="E5418" t="s">
        <v>32</v>
      </c>
      <c r="F5418" t="s">
        <v>83</v>
      </c>
      <c r="G5418">
        <v>40</v>
      </c>
      <c r="H5418">
        <v>426790</v>
      </c>
      <c r="I5418" t="s">
        <v>58</v>
      </c>
      <c r="J5418" s="1">
        <v>44339</v>
      </c>
      <c r="K5418">
        <v>1300</v>
      </c>
      <c r="L5418" t="s">
        <v>21831</v>
      </c>
      <c r="M5418" t="s">
        <v>205</v>
      </c>
      <c r="N5418" t="s">
        <v>21832</v>
      </c>
      <c r="O5418" t="s">
        <v>21833</v>
      </c>
      <c r="P5418" t="s">
        <v>87</v>
      </c>
      <c r="Q5418">
        <v>12</v>
      </c>
      <c r="R5418" t="s">
        <v>88</v>
      </c>
      <c r="S5418" t="s">
        <v>118</v>
      </c>
      <c r="T5418">
        <v>67211</v>
      </c>
      <c r="U5418" s="1">
        <v>45362</v>
      </c>
      <c r="V5418" t="s">
        <v>72</v>
      </c>
      <c r="W5418">
        <v>605486</v>
      </c>
      <c r="X5418" t="s">
        <v>21834</v>
      </c>
      <c r="Y5418">
        <v>365</v>
      </c>
      <c r="Z5418">
        <v>1593</v>
      </c>
      <c r="AA5418">
        <v>3</v>
      </c>
      <c r="AB5418" s="2" t="s">
        <v>12000</v>
      </c>
    </row>
    <row r="5419" spans="1:28" x14ac:dyDescent="0.3">
      <c r="A5419" t="s">
        <v>28</v>
      </c>
      <c r="B5419" t="s">
        <v>29</v>
      </c>
      <c r="C5419" t="s">
        <v>66</v>
      </c>
      <c r="D5419" t="s">
        <v>291</v>
      </c>
      <c r="E5419" t="s">
        <v>46</v>
      </c>
      <c r="F5419" t="s">
        <v>150</v>
      </c>
      <c r="G5419">
        <v>59</v>
      </c>
      <c r="H5419">
        <v>400813</v>
      </c>
      <c r="I5419" t="s">
        <v>34</v>
      </c>
      <c r="J5419" s="1">
        <v>45066</v>
      </c>
      <c r="K5419">
        <v>1400</v>
      </c>
      <c r="L5419" t="s">
        <v>3481</v>
      </c>
      <c r="M5419" t="s">
        <v>129</v>
      </c>
      <c r="N5419" t="s">
        <v>21835</v>
      </c>
      <c r="O5419" t="s">
        <v>21836</v>
      </c>
      <c r="P5419" t="s">
        <v>39</v>
      </c>
      <c r="Q5419">
        <v>19</v>
      </c>
      <c r="R5419" t="s">
        <v>88</v>
      </c>
      <c r="S5419" t="s">
        <v>63</v>
      </c>
      <c r="T5419">
        <v>80967</v>
      </c>
      <c r="U5419" s="1">
        <v>45336</v>
      </c>
      <c r="V5419" t="s">
        <v>119</v>
      </c>
      <c r="W5419">
        <v>899050</v>
      </c>
      <c r="X5419" t="s">
        <v>21837</v>
      </c>
      <c r="Y5419">
        <v>407</v>
      </c>
      <c r="Z5419">
        <v>1570</v>
      </c>
      <c r="AA5419">
        <v>1</v>
      </c>
      <c r="AB5419">
        <v>628</v>
      </c>
    </row>
    <row r="5420" spans="1:28" x14ac:dyDescent="0.3">
      <c r="A5420" t="s">
        <v>28</v>
      </c>
      <c r="B5420" t="s">
        <v>29</v>
      </c>
      <c r="C5420" t="s">
        <v>44</v>
      </c>
      <c r="D5420" t="s">
        <v>45</v>
      </c>
      <c r="E5420" t="s">
        <v>32</v>
      </c>
      <c r="F5420" t="s">
        <v>175</v>
      </c>
      <c r="G5420">
        <v>10</v>
      </c>
      <c r="H5420">
        <v>427828</v>
      </c>
      <c r="I5420" t="s">
        <v>58</v>
      </c>
      <c r="J5420" s="1">
        <v>45371</v>
      </c>
      <c r="K5420">
        <v>1000</v>
      </c>
      <c r="L5420" t="s">
        <v>21838</v>
      </c>
      <c r="M5420" t="s">
        <v>123</v>
      </c>
      <c r="N5420" t="s">
        <v>21839</v>
      </c>
      <c r="O5420" t="s">
        <v>21840</v>
      </c>
      <c r="P5420" t="s">
        <v>71</v>
      </c>
      <c r="Q5420">
        <v>12</v>
      </c>
      <c r="R5420" t="s">
        <v>40</v>
      </c>
      <c r="S5420" t="s">
        <v>41</v>
      </c>
      <c r="T5420">
        <v>81956</v>
      </c>
      <c r="U5420" s="1">
        <v>45422</v>
      </c>
      <c r="V5420" t="s">
        <v>140</v>
      </c>
      <c r="W5420">
        <v>827292</v>
      </c>
      <c r="X5420" t="s">
        <v>21841</v>
      </c>
      <c r="Y5420">
        <v>746</v>
      </c>
      <c r="Z5420">
        <v>2064</v>
      </c>
      <c r="AA5420">
        <v>8</v>
      </c>
      <c r="AB5420">
        <v>6604.8</v>
      </c>
    </row>
    <row r="5421" spans="1:28" x14ac:dyDescent="0.3">
      <c r="A5421" t="s">
        <v>28</v>
      </c>
      <c r="B5421" t="s">
        <v>29</v>
      </c>
      <c r="C5421" t="s">
        <v>44</v>
      </c>
      <c r="D5421" t="s">
        <v>267</v>
      </c>
      <c r="E5421" t="s">
        <v>56</v>
      </c>
      <c r="F5421" t="s">
        <v>106</v>
      </c>
      <c r="G5421">
        <v>61</v>
      </c>
      <c r="H5421">
        <v>402355</v>
      </c>
      <c r="I5421" t="s">
        <v>58</v>
      </c>
      <c r="J5421" s="1">
        <v>44806</v>
      </c>
      <c r="K5421">
        <v>1200</v>
      </c>
      <c r="L5421" t="s">
        <v>21842</v>
      </c>
      <c r="M5421" t="s">
        <v>308</v>
      </c>
      <c r="N5421" t="s">
        <v>21843</v>
      </c>
      <c r="O5421" t="s">
        <v>21844</v>
      </c>
      <c r="P5421" t="s">
        <v>71</v>
      </c>
      <c r="Q5421">
        <v>11</v>
      </c>
      <c r="R5421" t="s">
        <v>88</v>
      </c>
      <c r="S5421" t="s">
        <v>118</v>
      </c>
      <c r="T5421">
        <v>38302</v>
      </c>
      <c r="U5421" s="1">
        <v>45598</v>
      </c>
      <c r="V5421" t="s">
        <v>42</v>
      </c>
      <c r="W5421">
        <v>400271</v>
      </c>
      <c r="X5421" t="s">
        <v>21845</v>
      </c>
      <c r="Y5421">
        <v>366</v>
      </c>
      <c r="Z5421">
        <v>768</v>
      </c>
      <c r="AA5421">
        <v>8</v>
      </c>
      <c r="AB5421" s="2" t="s">
        <v>8913</v>
      </c>
    </row>
    <row r="5422" spans="1:28" x14ac:dyDescent="0.3">
      <c r="A5422" t="s">
        <v>28</v>
      </c>
      <c r="B5422" t="s">
        <v>29</v>
      </c>
      <c r="C5422" t="s">
        <v>157</v>
      </c>
      <c r="D5422" t="s">
        <v>227</v>
      </c>
      <c r="E5422" t="s">
        <v>32</v>
      </c>
      <c r="F5422" t="s">
        <v>113</v>
      </c>
      <c r="G5422">
        <v>92</v>
      </c>
      <c r="H5422">
        <v>435181</v>
      </c>
      <c r="I5422" t="s">
        <v>58</v>
      </c>
      <c r="J5422" s="1">
        <v>45479</v>
      </c>
      <c r="K5422">
        <v>950</v>
      </c>
      <c r="L5422" t="s">
        <v>21846</v>
      </c>
      <c r="M5422" t="s">
        <v>2054</v>
      </c>
      <c r="N5422" t="s">
        <v>21847</v>
      </c>
      <c r="O5422" s="2" t="s">
        <v>21848</v>
      </c>
      <c r="P5422" t="s">
        <v>39</v>
      </c>
      <c r="Q5422">
        <v>12</v>
      </c>
      <c r="R5422" t="s">
        <v>40</v>
      </c>
      <c r="S5422" t="s">
        <v>118</v>
      </c>
      <c r="T5422">
        <v>11817</v>
      </c>
      <c r="U5422" s="1">
        <v>45387</v>
      </c>
      <c r="V5422" t="s">
        <v>80</v>
      </c>
      <c r="W5422">
        <v>824555</v>
      </c>
      <c r="X5422" t="s">
        <v>21849</v>
      </c>
      <c r="Y5422">
        <v>947</v>
      </c>
      <c r="Z5422">
        <v>735</v>
      </c>
      <c r="AA5422">
        <v>7</v>
      </c>
      <c r="AB5422">
        <v>2058</v>
      </c>
    </row>
    <row r="5423" spans="1:28" x14ac:dyDescent="0.3">
      <c r="A5423" t="s">
        <v>28</v>
      </c>
      <c r="B5423" t="s">
        <v>29</v>
      </c>
      <c r="C5423" t="s">
        <v>91</v>
      </c>
      <c r="D5423" t="s">
        <v>511</v>
      </c>
      <c r="E5423" t="s">
        <v>46</v>
      </c>
      <c r="F5423" t="s">
        <v>47</v>
      </c>
      <c r="G5423">
        <v>59</v>
      </c>
      <c r="H5423">
        <v>423002</v>
      </c>
      <c r="I5423" t="s">
        <v>34</v>
      </c>
      <c r="J5423" s="1">
        <v>45560</v>
      </c>
      <c r="K5423">
        <v>1300</v>
      </c>
      <c r="L5423" t="s">
        <v>21850</v>
      </c>
      <c r="M5423" t="s">
        <v>189</v>
      </c>
      <c r="N5423" t="s">
        <v>21851</v>
      </c>
      <c r="O5423" t="s">
        <v>21852</v>
      </c>
      <c r="P5423" t="s">
        <v>71</v>
      </c>
      <c r="Q5423">
        <v>16</v>
      </c>
      <c r="R5423" t="s">
        <v>40</v>
      </c>
      <c r="S5423" t="s">
        <v>63</v>
      </c>
      <c r="T5423">
        <v>76517</v>
      </c>
      <c r="U5423" s="1">
        <v>45622</v>
      </c>
      <c r="V5423" t="s">
        <v>42</v>
      </c>
      <c r="W5423">
        <v>336374</v>
      </c>
      <c r="X5423" t="s">
        <v>13814</v>
      </c>
      <c r="Y5423">
        <v>644</v>
      </c>
      <c r="Z5423">
        <v>1421</v>
      </c>
      <c r="AA5423">
        <v>1</v>
      </c>
      <c r="AB5423">
        <v>568.4</v>
      </c>
    </row>
    <row r="5424" spans="1:28" x14ac:dyDescent="0.3">
      <c r="A5424" t="s">
        <v>28</v>
      </c>
      <c r="B5424" t="s">
        <v>29</v>
      </c>
      <c r="C5424" t="s">
        <v>54</v>
      </c>
      <c r="D5424" t="s">
        <v>45</v>
      </c>
      <c r="E5424" t="s">
        <v>56</v>
      </c>
      <c r="F5424" t="s">
        <v>33</v>
      </c>
      <c r="G5424">
        <v>11</v>
      </c>
      <c r="H5424">
        <v>428688</v>
      </c>
      <c r="I5424" t="s">
        <v>34</v>
      </c>
      <c r="J5424" s="1">
        <v>44140</v>
      </c>
      <c r="K5424">
        <v>950</v>
      </c>
      <c r="L5424" t="s">
        <v>21853</v>
      </c>
      <c r="M5424" t="s">
        <v>843</v>
      </c>
      <c r="N5424" t="s">
        <v>21854</v>
      </c>
      <c r="O5424" t="s">
        <v>21855</v>
      </c>
      <c r="P5424" t="s">
        <v>71</v>
      </c>
      <c r="Q5424">
        <v>18</v>
      </c>
      <c r="R5424" t="s">
        <v>40</v>
      </c>
      <c r="S5424" t="s">
        <v>118</v>
      </c>
      <c r="T5424">
        <v>56924</v>
      </c>
      <c r="U5424" s="1">
        <v>45571</v>
      </c>
      <c r="V5424" t="s">
        <v>155</v>
      </c>
      <c r="W5424">
        <v>485404</v>
      </c>
      <c r="X5424" t="s">
        <v>21856</v>
      </c>
      <c r="Y5424">
        <v>461</v>
      </c>
      <c r="Z5424">
        <v>1183</v>
      </c>
      <c r="AA5424">
        <v>4</v>
      </c>
      <c r="AB5424" s="2" t="s">
        <v>10890</v>
      </c>
    </row>
    <row r="5425" spans="1:28" x14ac:dyDescent="0.3">
      <c r="A5425" t="s">
        <v>28</v>
      </c>
      <c r="B5425" t="s">
        <v>29</v>
      </c>
      <c r="C5425" t="s">
        <v>193</v>
      </c>
      <c r="D5425" t="s">
        <v>248</v>
      </c>
      <c r="E5425" t="s">
        <v>56</v>
      </c>
      <c r="F5425" t="s">
        <v>99</v>
      </c>
      <c r="G5425">
        <v>60</v>
      </c>
      <c r="H5425">
        <v>422688</v>
      </c>
      <c r="I5425" t="s">
        <v>58</v>
      </c>
      <c r="J5425" s="1">
        <v>45151</v>
      </c>
      <c r="K5425">
        <v>1000</v>
      </c>
      <c r="L5425" t="s">
        <v>21857</v>
      </c>
      <c r="M5425" t="s">
        <v>159</v>
      </c>
      <c r="N5425" t="s">
        <v>21858</v>
      </c>
      <c r="O5425" t="s">
        <v>21859</v>
      </c>
      <c r="P5425" t="s">
        <v>71</v>
      </c>
      <c r="Q5425">
        <v>14</v>
      </c>
      <c r="R5425" t="s">
        <v>88</v>
      </c>
      <c r="S5425" t="s">
        <v>118</v>
      </c>
      <c r="T5425">
        <v>53667</v>
      </c>
      <c r="U5425" s="1">
        <v>45568</v>
      </c>
      <c r="V5425" t="s">
        <v>155</v>
      </c>
      <c r="W5425">
        <v>362768</v>
      </c>
      <c r="X5425" t="s">
        <v>21860</v>
      </c>
      <c r="Y5425">
        <v>301</v>
      </c>
      <c r="Z5425">
        <v>2513</v>
      </c>
      <c r="AA5425">
        <v>2</v>
      </c>
      <c r="AB5425">
        <v>2010.4</v>
      </c>
    </row>
    <row r="5426" spans="1:28" x14ac:dyDescent="0.3">
      <c r="A5426" t="s">
        <v>28</v>
      </c>
      <c r="B5426" t="s">
        <v>29</v>
      </c>
      <c r="C5426" t="s">
        <v>30</v>
      </c>
      <c r="D5426" t="s">
        <v>182</v>
      </c>
      <c r="E5426" t="s">
        <v>46</v>
      </c>
      <c r="F5426" t="s">
        <v>83</v>
      </c>
      <c r="G5426">
        <v>89</v>
      </c>
      <c r="H5426">
        <v>433798</v>
      </c>
      <c r="I5426" t="s">
        <v>34</v>
      </c>
      <c r="J5426" s="1">
        <v>45094</v>
      </c>
      <c r="K5426">
        <v>950</v>
      </c>
      <c r="L5426" t="s">
        <v>21861</v>
      </c>
      <c r="M5426" t="s">
        <v>76</v>
      </c>
      <c r="N5426" t="s">
        <v>21862</v>
      </c>
      <c r="O5426" t="s">
        <v>21863</v>
      </c>
      <c r="P5426" t="s">
        <v>71</v>
      </c>
      <c r="Q5426">
        <v>7</v>
      </c>
      <c r="R5426" t="s">
        <v>40</v>
      </c>
      <c r="S5426" t="s">
        <v>79</v>
      </c>
      <c r="T5426">
        <v>51931</v>
      </c>
      <c r="U5426" s="1">
        <v>45563</v>
      </c>
      <c r="V5426" t="s">
        <v>180</v>
      </c>
      <c r="W5426">
        <v>697507</v>
      </c>
      <c r="X5426" t="s">
        <v>21864</v>
      </c>
      <c r="Y5426">
        <v>871</v>
      </c>
      <c r="Z5426">
        <v>957</v>
      </c>
      <c r="AA5426">
        <v>5</v>
      </c>
      <c r="AB5426">
        <v>1914</v>
      </c>
    </row>
    <row r="5427" spans="1:28" x14ac:dyDescent="0.3">
      <c r="A5427" t="s">
        <v>28</v>
      </c>
      <c r="B5427" t="s">
        <v>29</v>
      </c>
      <c r="C5427" t="s">
        <v>148</v>
      </c>
      <c r="D5427" t="s">
        <v>163</v>
      </c>
      <c r="E5427" t="s">
        <v>32</v>
      </c>
      <c r="F5427" t="s">
        <v>135</v>
      </c>
      <c r="G5427">
        <v>18</v>
      </c>
      <c r="H5427">
        <v>437253</v>
      </c>
      <c r="I5427" t="s">
        <v>34</v>
      </c>
      <c r="J5427" s="1">
        <v>44917</v>
      </c>
      <c r="K5427">
        <v>1300</v>
      </c>
      <c r="L5427" t="s">
        <v>21865</v>
      </c>
      <c r="M5427" t="s">
        <v>372</v>
      </c>
      <c r="N5427" t="s">
        <v>21866</v>
      </c>
      <c r="O5427">
        <v>8756390622</v>
      </c>
      <c r="P5427" t="s">
        <v>87</v>
      </c>
      <c r="Q5427">
        <v>11</v>
      </c>
      <c r="R5427" t="s">
        <v>40</v>
      </c>
      <c r="S5427" t="s">
        <v>79</v>
      </c>
      <c r="T5427">
        <v>59319</v>
      </c>
      <c r="U5427" s="1">
        <v>45552</v>
      </c>
      <c r="V5427" t="s">
        <v>180</v>
      </c>
      <c r="W5427">
        <v>361351</v>
      </c>
      <c r="X5427" t="s">
        <v>21867</v>
      </c>
      <c r="Y5427">
        <v>970</v>
      </c>
      <c r="Z5427">
        <v>883</v>
      </c>
      <c r="AA5427">
        <v>8</v>
      </c>
      <c r="AB5427" s="2" t="s">
        <v>21868</v>
      </c>
    </row>
    <row r="5428" spans="1:28" x14ac:dyDescent="0.3">
      <c r="A5428" t="s">
        <v>28</v>
      </c>
      <c r="B5428" t="s">
        <v>29</v>
      </c>
      <c r="C5428" t="s">
        <v>44</v>
      </c>
      <c r="D5428" t="s">
        <v>421</v>
      </c>
      <c r="E5428" t="s">
        <v>56</v>
      </c>
      <c r="F5428" t="s">
        <v>83</v>
      </c>
      <c r="G5428">
        <v>66</v>
      </c>
      <c r="H5428">
        <v>423441</v>
      </c>
      <c r="I5428" t="s">
        <v>58</v>
      </c>
      <c r="J5428" s="1">
        <v>44135</v>
      </c>
      <c r="K5428">
        <v>950</v>
      </c>
      <c r="L5428" t="s">
        <v>21869</v>
      </c>
      <c r="M5428" t="s">
        <v>478</v>
      </c>
      <c r="N5428" t="s">
        <v>21870</v>
      </c>
      <c r="O5428" t="s">
        <v>21871</v>
      </c>
      <c r="P5428" t="s">
        <v>51</v>
      </c>
      <c r="Q5428">
        <v>6</v>
      </c>
      <c r="R5428" t="s">
        <v>88</v>
      </c>
      <c r="S5428" t="s">
        <v>79</v>
      </c>
      <c r="T5428">
        <v>64123</v>
      </c>
      <c r="U5428" s="1">
        <v>45601</v>
      </c>
      <c r="V5428" t="s">
        <v>42</v>
      </c>
      <c r="W5428">
        <v>224735</v>
      </c>
      <c r="X5428" t="s">
        <v>21872</v>
      </c>
      <c r="Y5428">
        <v>863</v>
      </c>
      <c r="Z5428">
        <v>1180</v>
      </c>
      <c r="AA5428">
        <v>1</v>
      </c>
      <c r="AB5428">
        <v>472</v>
      </c>
    </row>
    <row r="5429" spans="1:28" x14ac:dyDescent="0.3">
      <c r="A5429" t="s">
        <v>28</v>
      </c>
      <c r="B5429" t="s">
        <v>29</v>
      </c>
      <c r="C5429" t="s">
        <v>44</v>
      </c>
      <c r="D5429" t="s">
        <v>421</v>
      </c>
      <c r="E5429" t="s">
        <v>46</v>
      </c>
      <c r="F5429" t="s">
        <v>135</v>
      </c>
      <c r="G5429">
        <v>25</v>
      </c>
      <c r="H5429">
        <v>430617</v>
      </c>
      <c r="I5429" t="s">
        <v>58</v>
      </c>
      <c r="J5429" s="1">
        <v>44578</v>
      </c>
      <c r="K5429">
        <v>1100</v>
      </c>
      <c r="L5429" t="s">
        <v>21873</v>
      </c>
      <c r="M5429" t="s">
        <v>552</v>
      </c>
      <c r="N5429" t="s">
        <v>21874</v>
      </c>
      <c r="O5429" t="s">
        <v>21875</v>
      </c>
      <c r="P5429" t="s">
        <v>51</v>
      </c>
      <c r="Q5429">
        <v>10</v>
      </c>
      <c r="R5429" t="s">
        <v>88</v>
      </c>
      <c r="S5429" t="s">
        <v>63</v>
      </c>
      <c r="T5429">
        <v>55070</v>
      </c>
      <c r="U5429" s="1">
        <v>45395</v>
      </c>
      <c r="V5429" t="s">
        <v>80</v>
      </c>
      <c r="W5429">
        <v>674563</v>
      </c>
      <c r="X5429" t="s">
        <v>21876</v>
      </c>
      <c r="Y5429">
        <v>340</v>
      </c>
      <c r="Z5429">
        <v>1306</v>
      </c>
      <c r="AA5429">
        <v>3</v>
      </c>
      <c r="AB5429">
        <v>1567.2</v>
      </c>
    </row>
    <row r="5430" spans="1:28" x14ac:dyDescent="0.3">
      <c r="A5430" t="s">
        <v>28</v>
      </c>
      <c r="B5430" t="s">
        <v>29</v>
      </c>
      <c r="C5430" t="s">
        <v>66</v>
      </c>
      <c r="D5430" t="s">
        <v>637</v>
      </c>
      <c r="E5430" t="s">
        <v>46</v>
      </c>
      <c r="F5430" t="s">
        <v>113</v>
      </c>
      <c r="G5430">
        <v>10</v>
      </c>
      <c r="H5430">
        <v>402312</v>
      </c>
      <c r="I5430" t="s">
        <v>58</v>
      </c>
      <c r="J5430" s="1">
        <v>45496</v>
      </c>
      <c r="K5430">
        <v>1000</v>
      </c>
      <c r="L5430" t="s">
        <v>21315</v>
      </c>
      <c r="M5430" t="s">
        <v>1091</v>
      </c>
      <c r="N5430" t="s">
        <v>21877</v>
      </c>
      <c r="O5430" t="s">
        <v>21878</v>
      </c>
      <c r="P5430" t="s">
        <v>39</v>
      </c>
      <c r="Q5430">
        <v>17</v>
      </c>
      <c r="R5430" t="s">
        <v>88</v>
      </c>
      <c r="S5430" t="s">
        <v>63</v>
      </c>
      <c r="T5430">
        <v>53447</v>
      </c>
      <c r="U5430" s="1">
        <v>45412</v>
      </c>
      <c r="V5430" t="s">
        <v>80</v>
      </c>
      <c r="W5430">
        <v>579916</v>
      </c>
      <c r="X5430" t="s">
        <v>21879</v>
      </c>
      <c r="Y5430">
        <v>677</v>
      </c>
      <c r="Z5430">
        <v>1443</v>
      </c>
      <c r="AA5430">
        <v>3</v>
      </c>
      <c r="AB5430" s="2" t="s">
        <v>21880</v>
      </c>
    </row>
    <row r="5431" spans="1:28" x14ac:dyDescent="0.3">
      <c r="A5431" t="s">
        <v>28</v>
      </c>
      <c r="B5431" t="s">
        <v>29</v>
      </c>
      <c r="C5431" t="s">
        <v>54</v>
      </c>
      <c r="D5431" t="s">
        <v>524</v>
      </c>
      <c r="E5431" t="s">
        <v>32</v>
      </c>
      <c r="F5431" t="s">
        <v>150</v>
      </c>
      <c r="G5431">
        <v>88</v>
      </c>
      <c r="H5431">
        <v>405571</v>
      </c>
      <c r="I5431" t="s">
        <v>58</v>
      </c>
      <c r="J5431" s="1">
        <v>44650</v>
      </c>
      <c r="K5431">
        <v>1100</v>
      </c>
      <c r="L5431" t="s">
        <v>21881</v>
      </c>
      <c r="M5431" t="s">
        <v>308</v>
      </c>
      <c r="N5431" t="s">
        <v>21882</v>
      </c>
      <c r="O5431" t="s">
        <v>21883</v>
      </c>
      <c r="P5431" t="s">
        <v>39</v>
      </c>
      <c r="Q5431">
        <v>14</v>
      </c>
      <c r="R5431" t="s">
        <v>40</v>
      </c>
      <c r="S5431" t="s">
        <v>79</v>
      </c>
      <c r="T5431">
        <v>51078</v>
      </c>
      <c r="U5431" s="1">
        <v>45615</v>
      </c>
      <c r="V5431" t="s">
        <v>42</v>
      </c>
      <c r="W5431">
        <v>111255</v>
      </c>
      <c r="X5431" t="s">
        <v>21884</v>
      </c>
      <c r="Y5431">
        <v>582</v>
      </c>
      <c r="Z5431">
        <v>1001</v>
      </c>
      <c r="AA5431">
        <v>4</v>
      </c>
      <c r="AB5431" s="2" t="s">
        <v>21885</v>
      </c>
    </row>
    <row r="5432" spans="1:28" x14ac:dyDescent="0.3">
      <c r="A5432" t="s">
        <v>28</v>
      </c>
      <c r="B5432" t="s">
        <v>29</v>
      </c>
      <c r="C5432" t="s">
        <v>91</v>
      </c>
      <c r="D5432" t="s">
        <v>611</v>
      </c>
      <c r="E5432" t="s">
        <v>46</v>
      </c>
      <c r="F5432" t="s">
        <v>57</v>
      </c>
      <c r="G5432">
        <v>42</v>
      </c>
      <c r="H5432">
        <v>438381</v>
      </c>
      <c r="I5432" t="s">
        <v>58</v>
      </c>
      <c r="J5432" s="1">
        <v>44582</v>
      </c>
      <c r="K5432">
        <v>1100</v>
      </c>
      <c r="L5432" t="s">
        <v>21886</v>
      </c>
      <c r="M5432" t="s">
        <v>1091</v>
      </c>
      <c r="N5432" t="s">
        <v>21887</v>
      </c>
      <c r="O5432" t="s">
        <v>21888</v>
      </c>
      <c r="P5432" t="s">
        <v>39</v>
      </c>
      <c r="Q5432">
        <v>11</v>
      </c>
      <c r="R5432" t="s">
        <v>40</v>
      </c>
      <c r="S5432" t="s">
        <v>118</v>
      </c>
      <c r="T5432">
        <v>91259</v>
      </c>
      <c r="U5432" s="1">
        <v>45376</v>
      </c>
      <c r="V5432" t="s">
        <v>72</v>
      </c>
      <c r="W5432">
        <v>655597</v>
      </c>
      <c r="X5432" t="s">
        <v>21889</v>
      </c>
      <c r="Y5432">
        <v>495</v>
      </c>
      <c r="Z5432">
        <v>1144</v>
      </c>
      <c r="AA5432">
        <v>4</v>
      </c>
      <c r="AB5432">
        <v>1830.4</v>
      </c>
    </row>
    <row r="5433" spans="1:28" x14ac:dyDescent="0.3">
      <c r="A5433" t="s">
        <v>28</v>
      </c>
      <c r="B5433" t="s">
        <v>29</v>
      </c>
      <c r="C5433" t="s">
        <v>91</v>
      </c>
      <c r="D5433" t="s">
        <v>254</v>
      </c>
      <c r="E5433" t="s">
        <v>56</v>
      </c>
      <c r="F5433" t="s">
        <v>175</v>
      </c>
      <c r="G5433">
        <v>50</v>
      </c>
      <c r="H5433">
        <v>433719</v>
      </c>
      <c r="I5433" t="s">
        <v>34</v>
      </c>
      <c r="J5433" s="1">
        <v>43891</v>
      </c>
      <c r="K5433">
        <v>800</v>
      </c>
      <c r="L5433" t="s">
        <v>21890</v>
      </c>
      <c r="M5433" t="s">
        <v>159</v>
      </c>
      <c r="N5433" t="s">
        <v>21891</v>
      </c>
      <c r="O5433" t="s">
        <v>21892</v>
      </c>
      <c r="P5433" t="s">
        <v>87</v>
      </c>
      <c r="Q5433">
        <v>5</v>
      </c>
      <c r="R5433" t="s">
        <v>40</v>
      </c>
      <c r="S5433" t="s">
        <v>118</v>
      </c>
      <c r="T5433">
        <v>71660</v>
      </c>
      <c r="U5433" s="1">
        <v>45584</v>
      </c>
      <c r="V5433" t="s">
        <v>155</v>
      </c>
      <c r="W5433">
        <v>706228</v>
      </c>
      <c r="X5433" t="s">
        <v>21893</v>
      </c>
      <c r="Y5433">
        <v>877</v>
      </c>
      <c r="Z5433">
        <v>996</v>
      </c>
      <c r="AA5433">
        <v>6</v>
      </c>
      <c r="AB5433">
        <v>2390.4</v>
      </c>
    </row>
    <row r="5434" spans="1:28" x14ac:dyDescent="0.3">
      <c r="A5434" t="s">
        <v>28</v>
      </c>
      <c r="B5434" t="s">
        <v>29</v>
      </c>
      <c r="C5434" t="s">
        <v>148</v>
      </c>
      <c r="D5434" t="s">
        <v>616</v>
      </c>
      <c r="E5434" t="s">
        <v>46</v>
      </c>
      <c r="F5434" t="s">
        <v>113</v>
      </c>
      <c r="G5434">
        <v>87</v>
      </c>
      <c r="H5434">
        <v>418401</v>
      </c>
      <c r="I5434" t="s">
        <v>34</v>
      </c>
      <c r="J5434" s="1">
        <v>43900</v>
      </c>
      <c r="K5434">
        <v>1200</v>
      </c>
      <c r="L5434" t="s">
        <v>21894</v>
      </c>
      <c r="M5434" t="s">
        <v>1017</v>
      </c>
      <c r="N5434" t="s">
        <v>21895</v>
      </c>
      <c r="O5434" t="s">
        <v>21896</v>
      </c>
      <c r="P5434" t="s">
        <v>71</v>
      </c>
      <c r="Q5434">
        <v>8</v>
      </c>
      <c r="R5434" t="s">
        <v>88</v>
      </c>
      <c r="S5434" t="s">
        <v>118</v>
      </c>
      <c r="T5434">
        <v>48282</v>
      </c>
      <c r="U5434" s="1">
        <v>45319</v>
      </c>
      <c r="V5434" t="s">
        <v>111</v>
      </c>
      <c r="W5434">
        <v>532185</v>
      </c>
      <c r="X5434" t="s">
        <v>21897</v>
      </c>
      <c r="Y5434">
        <v>302</v>
      </c>
      <c r="Z5434">
        <v>1736</v>
      </c>
      <c r="AA5434">
        <v>4</v>
      </c>
      <c r="AB5434" s="2" t="s">
        <v>2237</v>
      </c>
    </row>
    <row r="5435" spans="1:28" x14ac:dyDescent="0.3">
      <c r="A5435" t="s">
        <v>28</v>
      </c>
      <c r="B5435" t="s">
        <v>29</v>
      </c>
      <c r="C5435" t="s">
        <v>193</v>
      </c>
      <c r="D5435" t="s">
        <v>105</v>
      </c>
      <c r="E5435" t="s">
        <v>32</v>
      </c>
      <c r="F5435" t="s">
        <v>99</v>
      </c>
      <c r="G5435">
        <v>9</v>
      </c>
      <c r="H5435">
        <v>438428</v>
      </c>
      <c r="I5435" t="s">
        <v>58</v>
      </c>
      <c r="J5435" s="1">
        <v>45133</v>
      </c>
      <c r="K5435">
        <v>1400</v>
      </c>
      <c r="L5435" t="s">
        <v>21898</v>
      </c>
      <c r="M5435" t="s">
        <v>172</v>
      </c>
      <c r="N5435" t="s">
        <v>21899</v>
      </c>
      <c r="O5435" t="s">
        <v>21900</v>
      </c>
      <c r="P5435" t="s">
        <v>51</v>
      </c>
      <c r="Q5435">
        <v>7</v>
      </c>
      <c r="R5435" t="s">
        <v>88</v>
      </c>
      <c r="S5435" t="s">
        <v>41</v>
      </c>
      <c r="T5435">
        <v>38552</v>
      </c>
      <c r="U5435" s="1">
        <v>45292</v>
      </c>
      <c r="V5435" t="s">
        <v>111</v>
      </c>
      <c r="W5435">
        <v>982152</v>
      </c>
      <c r="X5435" t="s">
        <v>21901</v>
      </c>
      <c r="Y5435">
        <v>948</v>
      </c>
      <c r="Z5435">
        <v>2767</v>
      </c>
      <c r="AA5435">
        <v>7</v>
      </c>
      <c r="AB5435">
        <v>7747.6</v>
      </c>
    </row>
    <row r="5436" spans="1:28" x14ac:dyDescent="0.3">
      <c r="A5436" t="s">
        <v>28</v>
      </c>
      <c r="B5436" t="s">
        <v>29</v>
      </c>
      <c r="C5436" t="s">
        <v>44</v>
      </c>
      <c r="D5436" t="s">
        <v>267</v>
      </c>
      <c r="E5436" t="s">
        <v>32</v>
      </c>
      <c r="F5436" t="s">
        <v>106</v>
      </c>
      <c r="G5436">
        <v>98</v>
      </c>
      <c r="H5436">
        <v>411425</v>
      </c>
      <c r="I5436" t="s">
        <v>34</v>
      </c>
      <c r="J5436" s="1">
        <v>44125</v>
      </c>
      <c r="K5436">
        <v>1000</v>
      </c>
      <c r="L5436" t="s">
        <v>9297</v>
      </c>
      <c r="M5436" t="s">
        <v>108</v>
      </c>
      <c r="N5436" t="s">
        <v>21902</v>
      </c>
      <c r="O5436" t="s">
        <v>21903</v>
      </c>
      <c r="P5436" t="s">
        <v>87</v>
      </c>
      <c r="Q5436">
        <v>16</v>
      </c>
      <c r="R5436" t="s">
        <v>40</v>
      </c>
      <c r="S5436" t="s">
        <v>79</v>
      </c>
      <c r="T5436">
        <v>73163</v>
      </c>
      <c r="U5436" s="1">
        <v>45541</v>
      </c>
      <c r="V5436" t="s">
        <v>180</v>
      </c>
      <c r="W5436">
        <v>436376</v>
      </c>
      <c r="X5436" t="s">
        <v>21904</v>
      </c>
      <c r="Y5436">
        <v>792</v>
      </c>
      <c r="Z5436">
        <v>2044</v>
      </c>
      <c r="AA5436">
        <v>3</v>
      </c>
      <c r="AB5436">
        <v>2452.8000000000002</v>
      </c>
    </row>
    <row r="5437" spans="1:28" x14ac:dyDescent="0.3">
      <c r="A5437" t="s">
        <v>28</v>
      </c>
      <c r="B5437" t="s">
        <v>29</v>
      </c>
      <c r="C5437" t="s">
        <v>148</v>
      </c>
      <c r="D5437" t="s">
        <v>349</v>
      </c>
      <c r="E5437" t="s">
        <v>46</v>
      </c>
      <c r="F5437" t="s">
        <v>83</v>
      </c>
      <c r="G5437">
        <v>14</v>
      </c>
      <c r="H5437">
        <v>414846</v>
      </c>
      <c r="I5437" t="s">
        <v>34</v>
      </c>
      <c r="J5437" s="1">
        <v>43910</v>
      </c>
      <c r="K5437">
        <v>1400</v>
      </c>
      <c r="L5437" t="s">
        <v>21905</v>
      </c>
      <c r="M5437" t="s">
        <v>654</v>
      </c>
      <c r="N5437" t="s">
        <v>21906</v>
      </c>
      <c r="O5437" t="s">
        <v>21907</v>
      </c>
      <c r="P5437" t="s">
        <v>51</v>
      </c>
      <c r="Q5437">
        <v>4</v>
      </c>
      <c r="R5437" t="s">
        <v>88</v>
      </c>
      <c r="S5437" t="s">
        <v>79</v>
      </c>
      <c r="T5437">
        <v>49403</v>
      </c>
      <c r="U5437" s="1">
        <v>45508</v>
      </c>
      <c r="V5437" t="s">
        <v>64</v>
      </c>
      <c r="W5437">
        <v>425762</v>
      </c>
      <c r="X5437" t="s">
        <v>21908</v>
      </c>
      <c r="Y5437">
        <v>873</v>
      </c>
      <c r="Z5437">
        <v>2392</v>
      </c>
      <c r="AA5437">
        <v>7</v>
      </c>
      <c r="AB5437">
        <v>6697.6</v>
      </c>
    </row>
    <row r="5438" spans="1:28" x14ac:dyDescent="0.3">
      <c r="A5438" t="s">
        <v>28</v>
      </c>
      <c r="B5438" t="s">
        <v>29</v>
      </c>
      <c r="C5438" t="s">
        <v>44</v>
      </c>
      <c r="D5438" t="s">
        <v>267</v>
      </c>
      <c r="E5438" t="s">
        <v>46</v>
      </c>
      <c r="F5438" t="s">
        <v>135</v>
      </c>
      <c r="G5438">
        <v>9</v>
      </c>
      <c r="H5438">
        <v>407135</v>
      </c>
      <c r="I5438" t="s">
        <v>34</v>
      </c>
      <c r="J5438" s="1">
        <v>44656</v>
      </c>
      <c r="K5438">
        <v>800</v>
      </c>
      <c r="L5438" t="s">
        <v>21909</v>
      </c>
      <c r="M5438" t="s">
        <v>308</v>
      </c>
      <c r="N5438" t="s">
        <v>21910</v>
      </c>
      <c r="O5438" t="s">
        <v>21911</v>
      </c>
      <c r="P5438" t="s">
        <v>71</v>
      </c>
      <c r="Q5438">
        <v>20</v>
      </c>
      <c r="R5438" t="s">
        <v>40</v>
      </c>
      <c r="S5438" t="s">
        <v>63</v>
      </c>
      <c r="T5438">
        <v>16402</v>
      </c>
      <c r="U5438" s="1">
        <v>45444</v>
      </c>
      <c r="V5438" t="s">
        <v>52</v>
      </c>
      <c r="W5438">
        <v>184783</v>
      </c>
      <c r="X5438" t="s">
        <v>21912</v>
      </c>
      <c r="Y5438">
        <v>984</v>
      </c>
      <c r="Z5438">
        <v>1038</v>
      </c>
      <c r="AA5438">
        <v>7</v>
      </c>
      <c r="AB5438">
        <v>2906.4</v>
      </c>
    </row>
    <row r="5439" spans="1:28" x14ac:dyDescent="0.3">
      <c r="A5439" t="s">
        <v>28</v>
      </c>
      <c r="B5439" t="s">
        <v>29</v>
      </c>
      <c r="C5439" t="s">
        <v>66</v>
      </c>
      <c r="D5439" t="s">
        <v>187</v>
      </c>
      <c r="E5439" t="s">
        <v>32</v>
      </c>
      <c r="F5439" t="s">
        <v>106</v>
      </c>
      <c r="G5439">
        <v>47</v>
      </c>
      <c r="H5439">
        <v>433186</v>
      </c>
      <c r="I5439" t="s">
        <v>58</v>
      </c>
      <c r="J5439" s="1">
        <v>44249</v>
      </c>
      <c r="K5439">
        <v>1100</v>
      </c>
      <c r="L5439" t="s">
        <v>21913</v>
      </c>
      <c r="M5439" t="s">
        <v>211</v>
      </c>
      <c r="N5439" t="s">
        <v>21914</v>
      </c>
      <c r="O5439" t="s">
        <v>21915</v>
      </c>
      <c r="P5439" t="s">
        <v>71</v>
      </c>
      <c r="Q5439">
        <v>4</v>
      </c>
      <c r="R5439" t="s">
        <v>88</v>
      </c>
      <c r="S5439" t="s">
        <v>63</v>
      </c>
      <c r="T5439">
        <v>35791</v>
      </c>
      <c r="U5439" s="1">
        <v>45625</v>
      </c>
      <c r="V5439" t="s">
        <v>42</v>
      </c>
      <c r="W5439">
        <v>846749</v>
      </c>
      <c r="X5439" t="s">
        <v>21916</v>
      </c>
      <c r="Y5439">
        <v>587</v>
      </c>
      <c r="Z5439">
        <v>2400</v>
      </c>
      <c r="AA5439">
        <v>6</v>
      </c>
      <c r="AB5439">
        <v>5760</v>
      </c>
    </row>
    <row r="5440" spans="1:28" x14ac:dyDescent="0.3">
      <c r="A5440" t="s">
        <v>28</v>
      </c>
      <c r="B5440" t="s">
        <v>29</v>
      </c>
      <c r="C5440" t="s">
        <v>66</v>
      </c>
      <c r="D5440" t="s">
        <v>74</v>
      </c>
      <c r="E5440" t="s">
        <v>32</v>
      </c>
      <c r="F5440" t="s">
        <v>33</v>
      </c>
      <c r="G5440">
        <v>91</v>
      </c>
      <c r="H5440">
        <v>439178</v>
      </c>
      <c r="I5440" t="s">
        <v>34</v>
      </c>
      <c r="J5440" s="1">
        <v>45109</v>
      </c>
      <c r="K5440">
        <v>1300</v>
      </c>
      <c r="L5440" t="s">
        <v>21917</v>
      </c>
      <c r="M5440" t="s">
        <v>232</v>
      </c>
      <c r="N5440" t="s">
        <v>21918</v>
      </c>
      <c r="O5440" t="s">
        <v>21919</v>
      </c>
      <c r="P5440" t="s">
        <v>71</v>
      </c>
      <c r="Q5440">
        <v>4</v>
      </c>
      <c r="R5440" t="s">
        <v>40</v>
      </c>
      <c r="S5440" t="s">
        <v>41</v>
      </c>
      <c r="T5440">
        <v>45728</v>
      </c>
      <c r="U5440" s="1">
        <v>45613</v>
      </c>
      <c r="V5440" t="s">
        <v>42</v>
      </c>
      <c r="W5440">
        <v>520353</v>
      </c>
      <c r="X5440" t="s">
        <v>21920</v>
      </c>
      <c r="Y5440">
        <v>515</v>
      </c>
      <c r="Z5440">
        <v>1031</v>
      </c>
      <c r="AA5440">
        <v>3</v>
      </c>
      <c r="AB5440">
        <v>1237.2</v>
      </c>
    </row>
    <row r="5441" spans="1:28" x14ac:dyDescent="0.3">
      <c r="A5441" t="s">
        <v>28</v>
      </c>
      <c r="B5441" t="s">
        <v>29</v>
      </c>
      <c r="C5441" t="s">
        <v>193</v>
      </c>
      <c r="D5441" t="s">
        <v>511</v>
      </c>
      <c r="E5441" t="s">
        <v>56</v>
      </c>
      <c r="F5441" t="s">
        <v>33</v>
      </c>
      <c r="G5441">
        <v>86</v>
      </c>
      <c r="H5441">
        <v>430499</v>
      </c>
      <c r="I5441" t="s">
        <v>34</v>
      </c>
      <c r="J5441" s="1">
        <v>45574</v>
      </c>
      <c r="K5441">
        <v>1400</v>
      </c>
      <c r="L5441" t="s">
        <v>4592</v>
      </c>
      <c r="M5441" t="s">
        <v>165</v>
      </c>
      <c r="N5441" t="s">
        <v>21921</v>
      </c>
      <c r="O5441" t="s">
        <v>21922</v>
      </c>
      <c r="P5441" t="s">
        <v>39</v>
      </c>
      <c r="Q5441">
        <v>11</v>
      </c>
      <c r="R5441" t="s">
        <v>88</v>
      </c>
      <c r="S5441" t="s">
        <v>41</v>
      </c>
      <c r="T5441">
        <v>58747</v>
      </c>
      <c r="U5441" s="1">
        <v>45452</v>
      </c>
      <c r="V5441" t="s">
        <v>52</v>
      </c>
      <c r="W5441">
        <v>471136</v>
      </c>
      <c r="X5441" t="s">
        <v>21923</v>
      </c>
      <c r="Y5441">
        <v>674</v>
      </c>
      <c r="Z5441">
        <v>1431</v>
      </c>
      <c r="AA5441">
        <v>3</v>
      </c>
      <c r="AB5441">
        <v>1717.2</v>
      </c>
    </row>
    <row r="5442" spans="1:28" x14ac:dyDescent="0.3">
      <c r="A5442" t="s">
        <v>28</v>
      </c>
      <c r="B5442" t="s">
        <v>29</v>
      </c>
      <c r="C5442" t="s">
        <v>91</v>
      </c>
      <c r="D5442" t="s">
        <v>134</v>
      </c>
      <c r="E5442" t="s">
        <v>32</v>
      </c>
      <c r="F5442" t="s">
        <v>47</v>
      </c>
      <c r="G5442">
        <v>40</v>
      </c>
      <c r="H5442">
        <v>433541</v>
      </c>
      <c r="I5442" t="s">
        <v>58</v>
      </c>
      <c r="J5442" s="1">
        <v>45577</v>
      </c>
      <c r="K5442">
        <v>1300</v>
      </c>
      <c r="L5442" t="s">
        <v>21924</v>
      </c>
      <c r="M5442" t="s">
        <v>2538</v>
      </c>
      <c r="N5442" t="s">
        <v>21925</v>
      </c>
      <c r="O5442" s="2" t="s">
        <v>21926</v>
      </c>
      <c r="P5442" t="s">
        <v>71</v>
      </c>
      <c r="Q5442">
        <v>3</v>
      </c>
      <c r="R5442" t="s">
        <v>88</v>
      </c>
      <c r="S5442" t="s">
        <v>63</v>
      </c>
      <c r="T5442">
        <v>92470</v>
      </c>
      <c r="U5442" s="1">
        <v>45595</v>
      </c>
      <c r="V5442" t="s">
        <v>155</v>
      </c>
      <c r="W5442">
        <v>514646</v>
      </c>
      <c r="X5442" t="s">
        <v>21927</v>
      </c>
      <c r="Y5442">
        <v>890</v>
      </c>
      <c r="Z5442">
        <v>1409</v>
      </c>
      <c r="AA5442">
        <v>5</v>
      </c>
      <c r="AB5442">
        <v>2818</v>
      </c>
    </row>
    <row r="5443" spans="1:28" x14ac:dyDescent="0.3">
      <c r="A5443" t="s">
        <v>28</v>
      </c>
      <c r="B5443" t="s">
        <v>29</v>
      </c>
      <c r="C5443" t="s">
        <v>30</v>
      </c>
      <c r="D5443" t="s">
        <v>566</v>
      </c>
      <c r="E5443" t="s">
        <v>32</v>
      </c>
      <c r="F5443" t="s">
        <v>83</v>
      </c>
      <c r="G5443">
        <v>83</v>
      </c>
      <c r="H5443">
        <v>418243</v>
      </c>
      <c r="I5443" t="s">
        <v>34</v>
      </c>
      <c r="J5443" s="1">
        <v>45370</v>
      </c>
      <c r="K5443">
        <v>1300</v>
      </c>
      <c r="L5443" t="s">
        <v>21928</v>
      </c>
      <c r="M5443" t="s">
        <v>172</v>
      </c>
      <c r="N5443" t="s">
        <v>21929</v>
      </c>
      <c r="O5443" t="s">
        <v>21930</v>
      </c>
      <c r="P5443" t="s">
        <v>87</v>
      </c>
      <c r="Q5443">
        <v>4</v>
      </c>
      <c r="R5443" t="s">
        <v>40</v>
      </c>
      <c r="S5443" t="s">
        <v>118</v>
      </c>
      <c r="T5443">
        <v>62236</v>
      </c>
      <c r="U5443" s="1">
        <v>45304</v>
      </c>
      <c r="V5443" t="s">
        <v>111</v>
      </c>
      <c r="W5443">
        <v>464066</v>
      </c>
      <c r="X5443" t="s">
        <v>21931</v>
      </c>
      <c r="Y5443">
        <v>317</v>
      </c>
      <c r="Z5443">
        <v>1763</v>
      </c>
      <c r="AA5443">
        <v>8</v>
      </c>
      <c r="AB5443">
        <v>5641.6</v>
      </c>
    </row>
    <row r="5444" spans="1:28" x14ac:dyDescent="0.3">
      <c r="A5444" t="s">
        <v>28</v>
      </c>
      <c r="B5444" t="s">
        <v>29</v>
      </c>
      <c r="C5444" t="s">
        <v>193</v>
      </c>
      <c r="D5444" t="s">
        <v>105</v>
      </c>
      <c r="E5444" t="s">
        <v>56</v>
      </c>
      <c r="F5444" t="s">
        <v>355</v>
      </c>
      <c r="G5444">
        <v>84</v>
      </c>
      <c r="H5444">
        <v>428983</v>
      </c>
      <c r="I5444" t="s">
        <v>34</v>
      </c>
      <c r="J5444" s="1">
        <v>44834</v>
      </c>
      <c r="K5444">
        <v>950</v>
      </c>
      <c r="L5444" t="s">
        <v>21932</v>
      </c>
      <c r="M5444" t="s">
        <v>747</v>
      </c>
      <c r="N5444" t="s">
        <v>21933</v>
      </c>
      <c r="O5444" t="s">
        <v>21934</v>
      </c>
      <c r="P5444" t="s">
        <v>71</v>
      </c>
      <c r="Q5444">
        <v>13</v>
      </c>
      <c r="R5444" t="s">
        <v>40</v>
      </c>
      <c r="S5444" t="s">
        <v>41</v>
      </c>
      <c r="T5444">
        <v>60767</v>
      </c>
      <c r="U5444" s="1">
        <v>45485</v>
      </c>
      <c r="V5444" t="s">
        <v>126</v>
      </c>
      <c r="W5444">
        <v>405181</v>
      </c>
      <c r="X5444" t="s">
        <v>21935</v>
      </c>
      <c r="Y5444">
        <v>439</v>
      </c>
      <c r="Z5444">
        <v>2229</v>
      </c>
      <c r="AA5444">
        <v>1</v>
      </c>
      <c r="AB5444">
        <v>891.6</v>
      </c>
    </row>
    <row r="5445" spans="1:28" x14ac:dyDescent="0.3">
      <c r="A5445" t="s">
        <v>28</v>
      </c>
      <c r="B5445" t="s">
        <v>29</v>
      </c>
      <c r="C5445" t="s">
        <v>54</v>
      </c>
      <c r="D5445" t="s">
        <v>317</v>
      </c>
      <c r="E5445" t="s">
        <v>56</v>
      </c>
      <c r="F5445" t="s">
        <v>150</v>
      </c>
      <c r="G5445">
        <v>59</v>
      </c>
      <c r="H5445">
        <v>416130</v>
      </c>
      <c r="I5445" t="s">
        <v>58</v>
      </c>
      <c r="J5445" s="1">
        <v>44251</v>
      </c>
      <c r="K5445">
        <v>950</v>
      </c>
      <c r="L5445" t="s">
        <v>21936</v>
      </c>
      <c r="M5445" t="s">
        <v>232</v>
      </c>
      <c r="N5445" t="s">
        <v>21937</v>
      </c>
      <c r="O5445" t="s">
        <v>21938</v>
      </c>
      <c r="P5445" t="s">
        <v>39</v>
      </c>
      <c r="Q5445">
        <v>9</v>
      </c>
      <c r="R5445" t="s">
        <v>88</v>
      </c>
      <c r="S5445" t="s">
        <v>63</v>
      </c>
      <c r="T5445">
        <v>79960</v>
      </c>
      <c r="U5445" s="1">
        <v>45376</v>
      </c>
      <c r="V5445" t="s">
        <v>72</v>
      </c>
      <c r="W5445">
        <v>574354</v>
      </c>
      <c r="X5445" t="s">
        <v>21939</v>
      </c>
      <c r="Y5445">
        <v>919</v>
      </c>
      <c r="Z5445">
        <v>2395</v>
      </c>
      <c r="AA5445">
        <v>1</v>
      </c>
      <c r="AB5445">
        <v>958</v>
      </c>
    </row>
    <row r="5446" spans="1:28" x14ac:dyDescent="0.3">
      <c r="A5446" t="s">
        <v>28</v>
      </c>
      <c r="B5446" t="s">
        <v>29</v>
      </c>
      <c r="C5446" t="s">
        <v>66</v>
      </c>
      <c r="D5446" t="s">
        <v>317</v>
      </c>
      <c r="E5446" t="s">
        <v>46</v>
      </c>
      <c r="F5446" t="s">
        <v>106</v>
      </c>
      <c r="G5446">
        <v>32</v>
      </c>
      <c r="H5446">
        <v>422690</v>
      </c>
      <c r="I5446" t="s">
        <v>34</v>
      </c>
      <c r="J5446" s="1">
        <v>44034</v>
      </c>
      <c r="K5446">
        <v>1400</v>
      </c>
      <c r="L5446" t="s">
        <v>21940</v>
      </c>
      <c r="M5446" t="s">
        <v>287</v>
      </c>
      <c r="N5446" t="s">
        <v>21941</v>
      </c>
      <c r="O5446" t="s">
        <v>21942</v>
      </c>
      <c r="P5446" t="s">
        <v>51</v>
      </c>
      <c r="Q5446">
        <v>15</v>
      </c>
      <c r="R5446" t="s">
        <v>40</v>
      </c>
      <c r="S5446" t="s">
        <v>118</v>
      </c>
      <c r="T5446">
        <v>83124</v>
      </c>
      <c r="U5446" s="1">
        <v>45384</v>
      </c>
      <c r="V5446" t="s">
        <v>80</v>
      </c>
      <c r="W5446">
        <v>430061</v>
      </c>
      <c r="X5446" t="s">
        <v>21943</v>
      </c>
      <c r="Y5446">
        <v>285</v>
      </c>
      <c r="Z5446">
        <v>2452</v>
      </c>
      <c r="AA5446">
        <v>7</v>
      </c>
      <c r="AB5446">
        <v>6865.6</v>
      </c>
    </row>
    <row r="5447" spans="1:28" x14ac:dyDescent="0.3">
      <c r="A5447" t="s">
        <v>28</v>
      </c>
      <c r="B5447" t="s">
        <v>29</v>
      </c>
      <c r="C5447" t="s">
        <v>54</v>
      </c>
      <c r="D5447" t="s">
        <v>511</v>
      </c>
      <c r="E5447" t="s">
        <v>56</v>
      </c>
      <c r="F5447" t="s">
        <v>113</v>
      </c>
      <c r="G5447">
        <v>94</v>
      </c>
      <c r="H5447">
        <v>401992</v>
      </c>
      <c r="I5447" t="s">
        <v>58</v>
      </c>
      <c r="J5447" s="1">
        <v>44907</v>
      </c>
      <c r="K5447">
        <v>1100</v>
      </c>
      <c r="L5447" t="s">
        <v>21944</v>
      </c>
      <c r="M5447" t="s">
        <v>1366</v>
      </c>
      <c r="N5447" t="s">
        <v>21945</v>
      </c>
      <c r="O5447" t="s">
        <v>21946</v>
      </c>
      <c r="P5447" t="s">
        <v>71</v>
      </c>
      <c r="Q5447">
        <v>11</v>
      </c>
      <c r="R5447" t="s">
        <v>88</v>
      </c>
      <c r="S5447" t="s">
        <v>118</v>
      </c>
      <c r="T5447">
        <v>55611</v>
      </c>
      <c r="U5447" s="1">
        <v>45546</v>
      </c>
      <c r="V5447" t="s">
        <v>180</v>
      </c>
      <c r="W5447">
        <v>356414</v>
      </c>
      <c r="X5447" t="s">
        <v>21947</v>
      </c>
      <c r="Y5447">
        <v>910</v>
      </c>
      <c r="Z5447">
        <v>1009</v>
      </c>
      <c r="AA5447">
        <v>8</v>
      </c>
      <c r="AB5447">
        <v>3228.8</v>
      </c>
    </row>
    <row r="5448" spans="1:28" x14ac:dyDescent="0.3">
      <c r="A5448" t="s">
        <v>28</v>
      </c>
      <c r="B5448" t="s">
        <v>29</v>
      </c>
      <c r="C5448" t="s">
        <v>148</v>
      </c>
      <c r="D5448" t="s">
        <v>546</v>
      </c>
      <c r="E5448" t="s">
        <v>56</v>
      </c>
      <c r="F5448" t="s">
        <v>57</v>
      </c>
      <c r="G5448">
        <v>7</v>
      </c>
      <c r="H5448">
        <v>405446</v>
      </c>
      <c r="I5448" t="s">
        <v>34</v>
      </c>
      <c r="J5448" s="1">
        <v>44626</v>
      </c>
      <c r="K5448">
        <v>1200</v>
      </c>
      <c r="L5448" t="s">
        <v>21948</v>
      </c>
      <c r="M5448" t="s">
        <v>1017</v>
      </c>
      <c r="N5448" t="s">
        <v>21949</v>
      </c>
      <c r="O5448" t="s">
        <v>21950</v>
      </c>
      <c r="P5448" t="s">
        <v>87</v>
      </c>
      <c r="Q5448">
        <v>10</v>
      </c>
      <c r="R5448" t="s">
        <v>40</v>
      </c>
      <c r="S5448" t="s">
        <v>118</v>
      </c>
      <c r="T5448">
        <v>59271</v>
      </c>
      <c r="U5448" s="1">
        <v>45360</v>
      </c>
      <c r="V5448" t="s">
        <v>72</v>
      </c>
      <c r="W5448">
        <v>146241</v>
      </c>
      <c r="X5448" t="s">
        <v>18285</v>
      </c>
      <c r="Y5448">
        <v>280</v>
      </c>
      <c r="Z5448">
        <v>828</v>
      </c>
      <c r="AA5448">
        <v>4</v>
      </c>
      <c r="AB5448" s="2" t="s">
        <v>3561</v>
      </c>
    </row>
    <row r="5449" spans="1:28" x14ac:dyDescent="0.3">
      <c r="A5449" t="s">
        <v>28</v>
      </c>
      <c r="B5449" t="s">
        <v>29</v>
      </c>
      <c r="C5449" t="s">
        <v>54</v>
      </c>
      <c r="D5449" t="s">
        <v>170</v>
      </c>
      <c r="E5449" t="s">
        <v>56</v>
      </c>
      <c r="F5449" t="s">
        <v>33</v>
      </c>
      <c r="G5449">
        <v>78</v>
      </c>
      <c r="H5449">
        <v>410374</v>
      </c>
      <c r="I5449" t="s">
        <v>58</v>
      </c>
      <c r="J5449" s="1">
        <v>45271</v>
      </c>
      <c r="K5449">
        <v>1400</v>
      </c>
      <c r="L5449" t="s">
        <v>21951</v>
      </c>
      <c r="M5449" t="s">
        <v>172</v>
      </c>
      <c r="N5449" t="s">
        <v>21952</v>
      </c>
      <c r="O5449" t="s">
        <v>21953</v>
      </c>
      <c r="P5449" t="s">
        <v>51</v>
      </c>
      <c r="Q5449">
        <v>20</v>
      </c>
      <c r="R5449" t="s">
        <v>40</v>
      </c>
      <c r="S5449" t="s">
        <v>79</v>
      </c>
      <c r="T5449">
        <v>38683</v>
      </c>
      <c r="U5449" s="1">
        <v>45408</v>
      </c>
      <c r="V5449" t="s">
        <v>80</v>
      </c>
      <c r="W5449">
        <v>908377</v>
      </c>
      <c r="X5449" t="s">
        <v>21954</v>
      </c>
      <c r="Y5449">
        <v>269</v>
      </c>
      <c r="Z5449">
        <v>952</v>
      </c>
      <c r="AA5449">
        <v>5</v>
      </c>
      <c r="AB5449">
        <v>1904</v>
      </c>
    </row>
    <row r="5450" spans="1:28" x14ac:dyDescent="0.3">
      <c r="A5450" t="s">
        <v>28</v>
      </c>
      <c r="B5450" t="s">
        <v>29</v>
      </c>
      <c r="C5450" t="s">
        <v>66</v>
      </c>
      <c r="D5450" t="s">
        <v>163</v>
      </c>
      <c r="E5450" t="s">
        <v>32</v>
      </c>
      <c r="F5450" t="s">
        <v>355</v>
      </c>
      <c r="G5450">
        <v>90</v>
      </c>
      <c r="H5450">
        <v>416315</v>
      </c>
      <c r="I5450" t="s">
        <v>34</v>
      </c>
      <c r="J5450" s="1">
        <v>44230</v>
      </c>
      <c r="K5450">
        <v>950</v>
      </c>
      <c r="L5450" t="s">
        <v>21955</v>
      </c>
      <c r="M5450" t="s">
        <v>216</v>
      </c>
      <c r="N5450" t="s">
        <v>21956</v>
      </c>
      <c r="O5450" t="s">
        <v>21957</v>
      </c>
      <c r="P5450" t="s">
        <v>51</v>
      </c>
      <c r="Q5450">
        <v>6</v>
      </c>
      <c r="R5450" t="s">
        <v>88</v>
      </c>
      <c r="S5450" t="s">
        <v>118</v>
      </c>
      <c r="T5450">
        <v>15259</v>
      </c>
      <c r="U5450" s="1">
        <v>45360</v>
      </c>
      <c r="V5450" t="s">
        <v>72</v>
      </c>
      <c r="W5450">
        <v>835626</v>
      </c>
      <c r="X5450" t="s">
        <v>21958</v>
      </c>
      <c r="Y5450">
        <v>670</v>
      </c>
      <c r="Z5450">
        <v>1290</v>
      </c>
      <c r="AA5450">
        <v>2</v>
      </c>
      <c r="AB5450">
        <v>1032</v>
      </c>
    </row>
    <row r="5451" spans="1:28" x14ac:dyDescent="0.3">
      <c r="A5451" t="s">
        <v>28</v>
      </c>
      <c r="B5451" t="s">
        <v>29</v>
      </c>
      <c r="C5451" t="s">
        <v>91</v>
      </c>
      <c r="D5451" t="s">
        <v>274</v>
      </c>
      <c r="E5451" t="s">
        <v>56</v>
      </c>
      <c r="F5451" t="s">
        <v>355</v>
      </c>
      <c r="G5451">
        <v>31</v>
      </c>
      <c r="H5451">
        <v>438530</v>
      </c>
      <c r="I5451" t="s">
        <v>58</v>
      </c>
      <c r="J5451" s="1">
        <v>44181</v>
      </c>
      <c r="K5451">
        <v>1200</v>
      </c>
      <c r="L5451" t="s">
        <v>21959</v>
      </c>
      <c r="M5451" t="s">
        <v>591</v>
      </c>
      <c r="N5451" t="s">
        <v>21960</v>
      </c>
      <c r="O5451" t="s">
        <v>21961</v>
      </c>
      <c r="P5451" t="s">
        <v>39</v>
      </c>
      <c r="Q5451">
        <v>11</v>
      </c>
      <c r="R5451" t="s">
        <v>40</v>
      </c>
      <c r="S5451" t="s">
        <v>118</v>
      </c>
      <c r="T5451">
        <v>57722</v>
      </c>
      <c r="U5451" s="1">
        <v>45312</v>
      </c>
      <c r="V5451" t="s">
        <v>111</v>
      </c>
      <c r="W5451">
        <v>124316</v>
      </c>
      <c r="X5451" t="s">
        <v>21962</v>
      </c>
      <c r="Y5451">
        <v>543</v>
      </c>
      <c r="Z5451">
        <v>1213</v>
      </c>
      <c r="AA5451">
        <v>4</v>
      </c>
      <c r="AB5451" s="2" t="s">
        <v>6232</v>
      </c>
    </row>
    <row r="5452" spans="1:28" x14ac:dyDescent="0.3">
      <c r="A5452" t="s">
        <v>28</v>
      </c>
      <c r="B5452" t="s">
        <v>29</v>
      </c>
      <c r="C5452" t="s">
        <v>44</v>
      </c>
      <c r="D5452" t="s">
        <v>274</v>
      </c>
      <c r="E5452" t="s">
        <v>32</v>
      </c>
      <c r="F5452" t="s">
        <v>113</v>
      </c>
      <c r="G5452">
        <v>95</v>
      </c>
      <c r="H5452">
        <v>418354</v>
      </c>
      <c r="I5452" t="s">
        <v>58</v>
      </c>
      <c r="J5452" s="1">
        <v>44253</v>
      </c>
      <c r="K5452">
        <v>1400</v>
      </c>
      <c r="L5452" t="s">
        <v>21963</v>
      </c>
      <c r="M5452" t="s">
        <v>423</v>
      </c>
      <c r="N5452" t="s">
        <v>21964</v>
      </c>
      <c r="O5452" t="s">
        <v>21965</v>
      </c>
      <c r="P5452" t="s">
        <v>39</v>
      </c>
      <c r="Q5452">
        <v>15</v>
      </c>
      <c r="R5452" t="s">
        <v>40</v>
      </c>
      <c r="S5452" t="s">
        <v>79</v>
      </c>
      <c r="T5452">
        <v>66708</v>
      </c>
      <c r="U5452" s="1">
        <v>45459</v>
      </c>
      <c r="V5452" t="s">
        <v>52</v>
      </c>
      <c r="W5452">
        <v>452674</v>
      </c>
      <c r="X5452" t="s">
        <v>21966</v>
      </c>
      <c r="Y5452">
        <v>238</v>
      </c>
      <c r="Z5452">
        <v>1998</v>
      </c>
      <c r="AA5452">
        <v>4</v>
      </c>
      <c r="AB5452">
        <v>3196.8</v>
      </c>
    </row>
    <row r="5453" spans="1:28" x14ac:dyDescent="0.3">
      <c r="A5453" t="s">
        <v>28</v>
      </c>
      <c r="B5453" t="s">
        <v>29</v>
      </c>
      <c r="C5453" t="s">
        <v>157</v>
      </c>
      <c r="D5453" t="s">
        <v>248</v>
      </c>
      <c r="E5453" t="s">
        <v>32</v>
      </c>
      <c r="F5453" t="s">
        <v>99</v>
      </c>
      <c r="G5453">
        <v>87</v>
      </c>
      <c r="H5453">
        <v>406846</v>
      </c>
      <c r="I5453" t="s">
        <v>34</v>
      </c>
      <c r="J5453" s="1">
        <v>44910</v>
      </c>
      <c r="K5453">
        <v>950</v>
      </c>
      <c r="L5453" t="s">
        <v>11898</v>
      </c>
      <c r="M5453" t="s">
        <v>101</v>
      </c>
      <c r="N5453" t="s">
        <v>21967</v>
      </c>
      <c r="O5453" t="s">
        <v>21968</v>
      </c>
      <c r="P5453" t="s">
        <v>51</v>
      </c>
      <c r="Q5453">
        <v>10</v>
      </c>
      <c r="R5453" t="s">
        <v>40</v>
      </c>
      <c r="S5453" t="s">
        <v>63</v>
      </c>
      <c r="T5453">
        <v>94044</v>
      </c>
      <c r="U5453" s="1">
        <v>45601</v>
      </c>
      <c r="V5453" t="s">
        <v>42</v>
      </c>
      <c r="W5453">
        <v>407467</v>
      </c>
      <c r="X5453" t="s">
        <v>4242</v>
      </c>
      <c r="Y5453">
        <v>521</v>
      </c>
      <c r="Z5453">
        <v>1099</v>
      </c>
      <c r="AA5453">
        <v>4</v>
      </c>
      <c r="AB5453">
        <v>1758.4</v>
      </c>
    </row>
    <row r="5454" spans="1:28" x14ac:dyDescent="0.3">
      <c r="A5454" t="s">
        <v>28</v>
      </c>
      <c r="B5454" t="s">
        <v>29</v>
      </c>
      <c r="C5454" t="s">
        <v>30</v>
      </c>
      <c r="D5454" t="s">
        <v>248</v>
      </c>
      <c r="E5454" t="s">
        <v>46</v>
      </c>
      <c r="F5454" t="s">
        <v>83</v>
      </c>
      <c r="G5454">
        <v>99</v>
      </c>
      <c r="H5454">
        <v>419226</v>
      </c>
      <c r="I5454" t="s">
        <v>34</v>
      </c>
      <c r="J5454" s="1">
        <v>44126</v>
      </c>
      <c r="K5454">
        <v>1300</v>
      </c>
      <c r="L5454" t="s">
        <v>14301</v>
      </c>
      <c r="M5454" t="s">
        <v>239</v>
      </c>
      <c r="N5454" t="s">
        <v>21969</v>
      </c>
      <c r="O5454" t="s">
        <v>21970</v>
      </c>
      <c r="P5454" t="s">
        <v>71</v>
      </c>
      <c r="Q5454">
        <v>3</v>
      </c>
      <c r="R5454" t="s">
        <v>40</v>
      </c>
      <c r="S5454" t="s">
        <v>63</v>
      </c>
      <c r="T5454">
        <v>22739</v>
      </c>
      <c r="U5454" s="1">
        <v>45417</v>
      </c>
      <c r="V5454" t="s">
        <v>140</v>
      </c>
      <c r="W5454">
        <v>770847</v>
      </c>
      <c r="X5454" t="s">
        <v>6608</v>
      </c>
      <c r="Y5454">
        <v>251</v>
      </c>
      <c r="Z5454">
        <v>1465</v>
      </c>
      <c r="AA5454">
        <v>3</v>
      </c>
      <c r="AB5454">
        <v>1758</v>
      </c>
    </row>
    <row r="5455" spans="1:28" x14ac:dyDescent="0.3">
      <c r="A5455" t="s">
        <v>28</v>
      </c>
      <c r="B5455" t="s">
        <v>29</v>
      </c>
      <c r="C5455" t="s">
        <v>30</v>
      </c>
      <c r="D5455" t="s">
        <v>227</v>
      </c>
      <c r="E5455" t="s">
        <v>32</v>
      </c>
      <c r="F5455" t="s">
        <v>47</v>
      </c>
      <c r="G5455">
        <v>8</v>
      </c>
      <c r="H5455">
        <v>404960</v>
      </c>
      <c r="I5455" t="s">
        <v>34</v>
      </c>
      <c r="J5455" s="1">
        <v>43858</v>
      </c>
      <c r="K5455">
        <v>800</v>
      </c>
      <c r="L5455" t="s">
        <v>21971</v>
      </c>
      <c r="M5455" t="s">
        <v>496</v>
      </c>
      <c r="N5455" t="s">
        <v>21972</v>
      </c>
      <c r="O5455" t="s">
        <v>21973</v>
      </c>
      <c r="P5455" t="s">
        <v>71</v>
      </c>
      <c r="Q5455">
        <v>15</v>
      </c>
      <c r="R5455" t="s">
        <v>40</v>
      </c>
      <c r="S5455" t="s">
        <v>118</v>
      </c>
      <c r="T5455">
        <v>75404</v>
      </c>
      <c r="U5455" s="1">
        <v>45579</v>
      </c>
      <c r="V5455" t="s">
        <v>155</v>
      </c>
      <c r="W5455">
        <v>630282</v>
      </c>
      <c r="X5455" t="s">
        <v>21974</v>
      </c>
      <c r="Y5455">
        <v>879</v>
      </c>
      <c r="Z5455">
        <v>782</v>
      </c>
      <c r="AA5455">
        <v>5</v>
      </c>
      <c r="AB5455">
        <v>1564</v>
      </c>
    </row>
    <row r="5456" spans="1:28" x14ac:dyDescent="0.3">
      <c r="A5456" t="s">
        <v>28</v>
      </c>
      <c r="B5456" t="s">
        <v>29</v>
      </c>
      <c r="C5456" t="s">
        <v>148</v>
      </c>
      <c r="D5456" t="s">
        <v>227</v>
      </c>
      <c r="E5456" t="s">
        <v>56</v>
      </c>
      <c r="F5456" t="s">
        <v>47</v>
      </c>
      <c r="G5456">
        <v>10</v>
      </c>
      <c r="H5456">
        <v>434837</v>
      </c>
      <c r="I5456" t="s">
        <v>34</v>
      </c>
      <c r="J5456" s="1">
        <v>44135</v>
      </c>
      <c r="K5456">
        <v>1300</v>
      </c>
      <c r="L5456" t="s">
        <v>21975</v>
      </c>
      <c r="M5456" t="s">
        <v>94</v>
      </c>
      <c r="N5456" t="s">
        <v>21976</v>
      </c>
      <c r="O5456" t="s">
        <v>21977</v>
      </c>
      <c r="P5456" t="s">
        <v>87</v>
      </c>
      <c r="Q5456">
        <v>4</v>
      </c>
      <c r="R5456" t="s">
        <v>88</v>
      </c>
      <c r="S5456" t="s">
        <v>41</v>
      </c>
      <c r="T5456">
        <v>61477</v>
      </c>
      <c r="U5456" s="1">
        <v>45480</v>
      </c>
      <c r="V5456" t="s">
        <v>126</v>
      </c>
      <c r="W5456">
        <v>335871</v>
      </c>
      <c r="X5456" t="s">
        <v>21978</v>
      </c>
      <c r="Y5456">
        <v>614</v>
      </c>
      <c r="Z5456">
        <v>1748</v>
      </c>
      <c r="AA5456">
        <v>1</v>
      </c>
      <c r="AB5456">
        <v>699.2</v>
      </c>
    </row>
    <row r="5457" spans="1:28" x14ac:dyDescent="0.3">
      <c r="A5457" t="s">
        <v>28</v>
      </c>
      <c r="B5457" t="s">
        <v>29</v>
      </c>
      <c r="C5457" t="s">
        <v>157</v>
      </c>
      <c r="D5457" t="s">
        <v>621</v>
      </c>
      <c r="E5457" t="s">
        <v>46</v>
      </c>
      <c r="F5457" t="s">
        <v>150</v>
      </c>
      <c r="G5457">
        <v>69</v>
      </c>
      <c r="H5457">
        <v>401211</v>
      </c>
      <c r="I5457" t="s">
        <v>58</v>
      </c>
      <c r="J5457" s="1">
        <v>45218</v>
      </c>
      <c r="K5457">
        <v>1400</v>
      </c>
      <c r="L5457" t="s">
        <v>21979</v>
      </c>
      <c r="M5457" t="s">
        <v>1212</v>
      </c>
      <c r="N5457" t="s">
        <v>21980</v>
      </c>
      <c r="O5457" t="s">
        <v>21981</v>
      </c>
      <c r="P5457" t="s">
        <v>71</v>
      </c>
      <c r="Q5457">
        <v>16</v>
      </c>
      <c r="R5457" t="s">
        <v>88</v>
      </c>
      <c r="S5457" t="s">
        <v>118</v>
      </c>
      <c r="T5457">
        <v>72560</v>
      </c>
      <c r="U5457" s="1">
        <v>45403</v>
      </c>
      <c r="V5457" t="s">
        <v>80</v>
      </c>
      <c r="W5457">
        <v>408971</v>
      </c>
      <c r="X5457" t="s">
        <v>2080</v>
      </c>
      <c r="Y5457">
        <v>500</v>
      </c>
      <c r="Z5457">
        <v>936</v>
      </c>
      <c r="AA5457">
        <v>7</v>
      </c>
      <c r="AB5457">
        <v>2620.8000000000002</v>
      </c>
    </row>
    <row r="5458" spans="1:28" x14ac:dyDescent="0.3">
      <c r="A5458" t="s">
        <v>28</v>
      </c>
      <c r="B5458" t="s">
        <v>29</v>
      </c>
      <c r="C5458" t="s">
        <v>193</v>
      </c>
      <c r="D5458" t="s">
        <v>511</v>
      </c>
      <c r="E5458" t="s">
        <v>46</v>
      </c>
      <c r="F5458" t="s">
        <v>135</v>
      </c>
      <c r="G5458">
        <v>23</v>
      </c>
      <c r="H5458">
        <v>423562</v>
      </c>
      <c r="I5458" t="s">
        <v>58</v>
      </c>
      <c r="J5458" s="1">
        <v>45133</v>
      </c>
      <c r="K5458">
        <v>800</v>
      </c>
      <c r="L5458" t="s">
        <v>21982</v>
      </c>
      <c r="M5458" t="s">
        <v>68</v>
      </c>
      <c r="N5458" t="s">
        <v>21983</v>
      </c>
      <c r="O5458" t="s">
        <v>21984</v>
      </c>
      <c r="P5458" t="s">
        <v>71</v>
      </c>
      <c r="Q5458">
        <v>4</v>
      </c>
      <c r="R5458" t="s">
        <v>40</v>
      </c>
      <c r="S5458" t="s">
        <v>41</v>
      </c>
      <c r="T5458">
        <v>71955</v>
      </c>
      <c r="U5458" s="1">
        <v>45364</v>
      </c>
      <c r="V5458" t="s">
        <v>72</v>
      </c>
      <c r="W5458">
        <v>997397</v>
      </c>
      <c r="X5458" t="s">
        <v>21985</v>
      </c>
      <c r="Y5458">
        <v>714</v>
      </c>
      <c r="Z5458">
        <v>1240</v>
      </c>
      <c r="AA5458">
        <v>8</v>
      </c>
      <c r="AB5458">
        <v>3968</v>
      </c>
    </row>
    <row r="5459" spans="1:28" x14ac:dyDescent="0.3">
      <c r="A5459" t="s">
        <v>28</v>
      </c>
      <c r="B5459" t="s">
        <v>29</v>
      </c>
      <c r="C5459" t="s">
        <v>148</v>
      </c>
      <c r="D5459" t="s">
        <v>149</v>
      </c>
      <c r="E5459" t="s">
        <v>46</v>
      </c>
      <c r="F5459" t="s">
        <v>83</v>
      </c>
      <c r="G5459">
        <v>72</v>
      </c>
      <c r="H5459">
        <v>428584</v>
      </c>
      <c r="I5459" t="s">
        <v>34</v>
      </c>
      <c r="J5459" s="1">
        <v>45622</v>
      </c>
      <c r="K5459">
        <v>1300</v>
      </c>
      <c r="L5459" t="s">
        <v>21986</v>
      </c>
      <c r="M5459" t="s">
        <v>2538</v>
      </c>
      <c r="N5459" t="s">
        <v>21987</v>
      </c>
      <c r="O5459" t="s">
        <v>21988</v>
      </c>
      <c r="P5459" t="s">
        <v>51</v>
      </c>
      <c r="Q5459">
        <v>19</v>
      </c>
      <c r="R5459" t="s">
        <v>40</v>
      </c>
      <c r="S5459" t="s">
        <v>63</v>
      </c>
      <c r="T5459">
        <v>14286</v>
      </c>
      <c r="U5459" s="1">
        <v>45605</v>
      </c>
      <c r="V5459" t="s">
        <v>42</v>
      </c>
      <c r="W5459">
        <v>721307</v>
      </c>
      <c r="X5459" t="s">
        <v>11396</v>
      </c>
      <c r="Y5459">
        <v>276</v>
      </c>
      <c r="Z5459">
        <v>944</v>
      </c>
      <c r="AA5459">
        <v>6</v>
      </c>
      <c r="AB5459">
        <v>2265.6</v>
      </c>
    </row>
    <row r="5460" spans="1:28" x14ac:dyDescent="0.3">
      <c r="A5460" t="s">
        <v>28</v>
      </c>
      <c r="B5460" t="s">
        <v>29</v>
      </c>
      <c r="C5460" t="s">
        <v>66</v>
      </c>
      <c r="D5460" t="s">
        <v>82</v>
      </c>
      <c r="E5460" t="s">
        <v>46</v>
      </c>
      <c r="F5460" t="s">
        <v>113</v>
      </c>
      <c r="G5460">
        <v>65</v>
      </c>
      <c r="H5460">
        <v>404866</v>
      </c>
      <c r="I5460" t="s">
        <v>58</v>
      </c>
      <c r="J5460" s="1">
        <v>44798</v>
      </c>
      <c r="K5460">
        <v>1200</v>
      </c>
      <c r="L5460" t="s">
        <v>21989</v>
      </c>
      <c r="M5460" t="s">
        <v>68</v>
      </c>
      <c r="N5460" t="s">
        <v>21990</v>
      </c>
      <c r="O5460" t="s">
        <v>21991</v>
      </c>
      <c r="P5460" t="s">
        <v>39</v>
      </c>
      <c r="Q5460">
        <v>20</v>
      </c>
      <c r="R5460" t="s">
        <v>88</v>
      </c>
      <c r="S5460" t="s">
        <v>41</v>
      </c>
      <c r="T5460">
        <v>69943</v>
      </c>
      <c r="U5460" s="1">
        <v>45509</v>
      </c>
      <c r="V5460" t="s">
        <v>64</v>
      </c>
      <c r="W5460">
        <v>614689</v>
      </c>
      <c r="X5460" t="s">
        <v>21992</v>
      </c>
      <c r="Y5460">
        <v>373</v>
      </c>
      <c r="Z5460">
        <v>2214</v>
      </c>
      <c r="AA5460">
        <v>2</v>
      </c>
      <c r="AB5460">
        <v>1771.2</v>
      </c>
    </row>
    <row r="5461" spans="1:28" x14ac:dyDescent="0.3">
      <c r="A5461" t="s">
        <v>28</v>
      </c>
      <c r="B5461" t="s">
        <v>29</v>
      </c>
      <c r="C5461" t="s">
        <v>91</v>
      </c>
      <c r="D5461" t="s">
        <v>248</v>
      </c>
      <c r="E5461" t="s">
        <v>46</v>
      </c>
      <c r="F5461" t="s">
        <v>150</v>
      </c>
      <c r="G5461">
        <v>25</v>
      </c>
      <c r="H5461">
        <v>433045</v>
      </c>
      <c r="I5461" t="s">
        <v>58</v>
      </c>
      <c r="J5461" s="1">
        <v>44314</v>
      </c>
      <c r="K5461">
        <v>800</v>
      </c>
      <c r="L5461" t="s">
        <v>17002</v>
      </c>
      <c r="M5461" t="s">
        <v>953</v>
      </c>
      <c r="N5461" t="s">
        <v>21993</v>
      </c>
      <c r="O5461" t="s">
        <v>21994</v>
      </c>
      <c r="P5461" t="s">
        <v>51</v>
      </c>
      <c r="Q5461">
        <v>20</v>
      </c>
      <c r="R5461" t="s">
        <v>40</v>
      </c>
      <c r="S5461" t="s">
        <v>63</v>
      </c>
      <c r="T5461">
        <v>10729</v>
      </c>
      <c r="U5461" s="1">
        <v>45369</v>
      </c>
      <c r="V5461" t="s">
        <v>72</v>
      </c>
      <c r="W5461">
        <v>877380</v>
      </c>
      <c r="X5461" t="s">
        <v>21995</v>
      </c>
      <c r="Y5461">
        <v>588</v>
      </c>
      <c r="Z5461">
        <v>1017</v>
      </c>
      <c r="AA5461">
        <v>5</v>
      </c>
      <c r="AB5461">
        <v>2034</v>
      </c>
    </row>
    <row r="5462" spans="1:28" x14ac:dyDescent="0.3">
      <c r="A5462" t="s">
        <v>28</v>
      </c>
      <c r="B5462" t="s">
        <v>29</v>
      </c>
      <c r="C5462" t="s">
        <v>157</v>
      </c>
      <c r="D5462" t="s">
        <v>291</v>
      </c>
      <c r="E5462" t="s">
        <v>32</v>
      </c>
      <c r="F5462" t="s">
        <v>33</v>
      </c>
      <c r="G5462">
        <v>93</v>
      </c>
      <c r="H5462">
        <v>421892</v>
      </c>
      <c r="I5462" t="s">
        <v>58</v>
      </c>
      <c r="J5462" s="1">
        <v>45418</v>
      </c>
      <c r="K5462">
        <v>800</v>
      </c>
      <c r="L5462" t="s">
        <v>13902</v>
      </c>
      <c r="M5462" t="s">
        <v>361</v>
      </c>
      <c r="N5462" t="s">
        <v>21996</v>
      </c>
      <c r="O5462" t="s">
        <v>21997</v>
      </c>
      <c r="P5462" t="s">
        <v>71</v>
      </c>
      <c r="Q5462">
        <v>19</v>
      </c>
      <c r="R5462" t="s">
        <v>88</v>
      </c>
      <c r="S5462" t="s">
        <v>63</v>
      </c>
      <c r="T5462">
        <v>80616</v>
      </c>
      <c r="U5462" s="1">
        <v>45440</v>
      </c>
      <c r="V5462" t="s">
        <v>140</v>
      </c>
      <c r="W5462">
        <v>217123</v>
      </c>
      <c r="X5462" t="s">
        <v>2836</v>
      </c>
      <c r="Y5462">
        <v>993</v>
      </c>
      <c r="Z5462">
        <v>2602</v>
      </c>
      <c r="AA5462">
        <v>5</v>
      </c>
      <c r="AB5462">
        <v>5204</v>
      </c>
    </row>
    <row r="5463" spans="1:28" x14ac:dyDescent="0.3">
      <c r="A5463" t="s">
        <v>28</v>
      </c>
      <c r="B5463" t="s">
        <v>29</v>
      </c>
      <c r="C5463" t="s">
        <v>91</v>
      </c>
      <c r="D5463" t="s">
        <v>98</v>
      </c>
      <c r="E5463" t="s">
        <v>56</v>
      </c>
      <c r="F5463" t="s">
        <v>99</v>
      </c>
      <c r="G5463">
        <v>25</v>
      </c>
      <c r="H5463">
        <v>403796</v>
      </c>
      <c r="I5463" t="s">
        <v>58</v>
      </c>
      <c r="J5463" s="1">
        <v>45552</v>
      </c>
      <c r="K5463">
        <v>950</v>
      </c>
      <c r="L5463" t="s">
        <v>192</v>
      </c>
      <c r="M5463" t="s">
        <v>239</v>
      </c>
      <c r="N5463" t="s">
        <v>21998</v>
      </c>
      <c r="O5463">
        <v>7659921123</v>
      </c>
      <c r="P5463" t="s">
        <v>87</v>
      </c>
      <c r="Q5463">
        <v>9</v>
      </c>
      <c r="R5463" t="s">
        <v>40</v>
      </c>
      <c r="S5463" t="s">
        <v>79</v>
      </c>
      <c r="T5463">
        <v>60956</v>
      </c>
      <c r="U5463" s="1">
        <v>45311</v>
      </c>
      <c r="V5463" t="s">
        <v>111</v>
      </c>
      <c r="W5463">
        <v>602572</v>
      </c>
      <c r="X5463" t="s">
        <v>21999</v>
      </c>
      <c r="Y5463">
        <v>392</v>
      </c>
      <c r="Z5463">
        <v>1966</v>
      </c>
      <c r="AA5463">
        <v>3</v>
      </c>
      <c r="AB5463" s="2" t="s">
        <v>18696</v>
      </c>
    </row>
    <row r="5464" spans="1:28" x14ac:dyDescent="0.3">
      <c r="A5464" t="s">
        <v>28</v>
      </c>
      <c r="B5464" t="s">
        <v>29</v>
      </c>
      <c r="C5464" t="s">
        <v>91</v>
      </c>
      <c r="D5464" t="s">
        <v>248</v>
      </c>
      <c r="E5464" t="s">
        <v>56</v>
      </c>
      <c r="F5464" t="s">
        <v>150</v>
      </c>
      <c r="G5464">
        <v>67</v>
      </c>
      <c r="H5464">
        <v>403608</v>
      </c>
      <c r="I5464" t="s">
        <v>34</v>
      </c>
      <c r="J5464" s="1">
        <v>44715</v>
      </c>
      <c r="K5464">
        <v>950</v>
      </c>
      <c r="L5464" t="s">
        <v>22000</v>
      </c>
      <c r="M5464" t="s">
        <v>2538</v>
      </c>
      <c r="N5464" t="s">
        <v>22001</v>
      </c>
      <c r="O5464" t="s">
        <v>22002</v>
      </c>
      <c r="P5464" t="s">
        <v>87</v>
      </c>
      <c r="Q5464">
        <v>11</v>
      </c>
      <c r="R5464" t="s">
        <v>40</v>
      </c>
      <c r="S5464" t="s">
        <v>63</v>
      </c>
      <c r="T5464">
        <v>22435</v>
      </c>
      <c r="U5464" s="1">
        <v>45587</v>
      </c>
      <c r="V5464" t="s">
        <v>155</v>
      </c>
      <c r="W5464">
        <v>468562</v>
      </c>
      <c r="X5464" t="s">
        <v>22003</v>
      </c>
      <c r="Y5464">
        <v>637</v>
      </c>
      <c r="Z5464">
        <v>2746</v>
      </c>
      <c r="AA5464">
        <v>7</v>
      </c>
      <c r="AB5464">
        <v>7688.8</v>
      </c>
    </row>
    <row r="5465" spans="1:28" x14ac:dyDescent="0.3">
      <c r="A5465" t="s">
        <v>28</v>
      </c>
      <c r="B5465" t="s">
        <v>29</v>
      </c>
      <c r="C5465" t="s">
        <v>91</v>
      </c>
      <c r="D5465" t="s">
        <v>31</v>
      </c>
      <c r="E5465" t="s">
        <v>46</v>
      </c>
      <c r="F5465" t="s">
        <v>47</v>
      </c>
      <c r="G5465">
        <v>92</v>
      </c>
      <c r="H5465">
        <v>400868</v>
      </c>
      <c r="I5465" t="s">
        <v>34</v>
      </c>
      <c r="J5465" s="1">
        <v>44594</v>
      </c>
      <c r="K5465">
        <v>1300</v>
      </c>
      <c r="L5465" t="s">
        <v>22004</v>
      </c>
      <c r="M5465" t="s">
        <v>76</v>
      </c>
      <c r="N5465" t="s">
        <v>22005</v>
      </c>
      <c r="O5465" t="s">
        <v>22006</v>
      </c>
      <c r="P5465" t="s">
        <v>71</v>
      </c>
      <c r="Q5465">
        <v>11</v>
      </c>
      <c r="R5465" t="s">
        <v>88</v>
      </c>
      <c r="S5465" t="s">
        <v>41</v>
      </c>
      <c r="T5465">
        <v>44102</v>
      </c>
      <c r="U5465" s="1">
        <v>45333</v>
      </c>
      <c r="V5465" t="s">
        <v>119</v>
      </c>
      <c r="W5465">
        <v>224728</v>
      </c>
      <c r="X5465" t="s">
        <v>22007</v>
      </c>
      <c r="Y5465">
        <v>776</v>
      </c>
      <c r="Z5465">
        <v>1274</v>
      </c>
      <c r="AA5465">
        <v>1</v>
      </c>
      <c r="AB5465">
        <v>509.6</v>
      </c>
    </row>
    <row r="5466" spans="1:28" x14ac:dyDescent="0.3">
      <c r="A5466" t="s">
        <v>28</v>
      </c>
      <c r="B5466" t="s">
        <v>29</v>
      </c>
      <c r="C5466" t="s">
        <v>148</v>
      </c>
      <c r="D5466" t="s">
        <v>98</v>
      </c>
      <c r="E5466" t="s">
        <v>32</v>
      </c>
      <c r="F5466" t="s">
        <v>113</v>
      </c>
      <c r="G5466">
        <v>70</v>
      </c>
      <c r="H5466">
        <v>423501</v>
      </c>
      <c r="I5466" t="s">
        <v>34</v>
      </c>
      <c r="J5466" s="1">
        <v>44606</v>
      </c>
      <c r="K5466">
        <v>1400</v>
      </c>
      <c r="L5466" t="s">
        <v>22008</v>
      </c>
      <c r="M5466" t="s">
        <v>372</v>
      </c>
      <c r="N5466" t="s">
        <v>22009</v>
      </c>
      <c r="O5466" t="s">
        <v>22010</v>
      </c>
      <c r="P5466" t="s">
        <v>39</v>
      </c>
      <c r="Q5466">
        <v>12</v>
      </c>
      <c r="R5466" t="s">
        <v>88</v>
      </c>
      <c r="S5466" t="s">
        <v>118</v>
      </c>
      <c r="T5466">
        <v>31201</v>
      </c>
      <c r="U5466" s="1">
        <v>45407</v>
      </c>
      <c r="V5466" t="s">
        <v>80</v>
      </c>
      <c r="W5466">
        <v>146384</v>
      </c>
      <c r="X5466" t="s">
        <v>22011</v>
      </c>
      <c r="Y5466">
        <v>215</v>
      </c>
      <c r="Z5466">
        <v>2644</v>
      </c>
      <c r="AA5466">
        <v>6</v>
      </c>
      <c r="AB5466">
        <v>6345.6</v>
      </c>
    </row>
    <row r="5467" spans="1:28" x14ac:dyDescent="0.3">
      <c r="A5467" t="s">
        <v>28</v>
      </c>
      <c r="B5467" t="s">
        <v>29</v>
      </c>
      <c r="C5467" t="s">
        <v>66</v>
      </c>
      <c r="D5467" t="s">
        <v>546</v>
      </c>
      <c r="E5467" t="s">
        <v>32</v>
      </c>
      <c r="F5467" t="s">
        <v>83</v>
      </c>
      <c r="G5467">
        <v>30</v>
      </c>
      <c r="H5467">
        <v>417969</v>
      </c>
      <c r="I5467" t="s">
        <v>58</v>
      </c>
      <c r="J5467" s="1">
        <v>45479</v>
      </c>
      <c r="K5467">
        <v>1300</v>
      </c>
      <c r="L5467" t="s">
        <v>22012</v>
      </c>
      <c r="M5467" t="s">
        <v>394</v>
      </c>
      <c r="N5467" t="s">
        <v>22013</v>
      </c>
      <c r="O5467">
        <v>7022483868</v>
      </c>
      <c r="P5467" t="s">
        <v>87</v>
      </c>
      <c r="Q5467">
        <v>6</v>
      </c>
      <c r="R5467" t="s">
        <v>40</v>
      </c>
      <c r="S5467" t="s">
        <v>118</v>
      </c>
      <c r="T5467">
        <v>36833</v>
      </c>
      <c r="U5467" s="1">
        <v>45482</v>
      </c>
      <c r="V5467" t="s">
        <v>126</v>
      </c>
      <c r="W5467">
        <v>126020</v>
      </c>
      <c r="X5467" t="s">
        <v>22014</v>
      </c>
      <c r="Y5467">
        <v>651</v>
      </c>
      <c r="Z5467">
        <v>1481</v>
      </c>
      <c r="AA5467">
        <v>1</v>
      </c>
      <c r="AB5467">
        <v>592.4</v>
      </c>
    </row>
    <row r="5468" spans="1:28" x14ac:dyDescent="0.3">
      <c r="A5468" t="s">
        <v>28</v>
      </c>
      <c r="B5468" t="s">
        <v>29</v>
      </c>
      <c r="C5468" t="s">
        <v>54</v>
      </c>
      <c r="D5468" t="s">
        <v>274</v>
      </c>
      <c r="E5468" t="s">
        <v>32</v>
      </c>
      <c r="F5468" t="s">
        <v>150</v>
      </c>
      <c r="G5468">
        <v>53</v>
      </c>
      <c r="H5468">
        <v>426700</v>
      </c>
      <c r="I5468" t="s">
        <v>58</v>
      </c>
      <c r="J5468" s="1">
        <v>45286</v>
      </c>
      <c r="K5468">
        <v>1100</v>
      </c>
      <c r="L5468" t="s">
        <v>22015</v>
      </c>
      <c r="M5468" t="s">
        <v>313</v>
      </c>
      <c r="N5468" t="s">
        <v>22016</v>
      </c>
      <c r="O5468" t="s">
        <v>22017</v>
      </c>
      <c r="P5468" t="s">
        <v>51</v>
      </c>
      <c r="Q5468">
        <v>16</v>
      </c>
      <c r="R5468" t="s">
        <v>88</v>
      </c>
      <c r="S5468" t="s">
        <v>41</v>
      </c>
      <c r="T5468">
        <v>76715</v>
      </c>
      <c r="U5468" s="1">
        <v>45332</v>
      </c>
      <c r="V5468" t="s">
        <v>119</v>
      </c>
      <c r="W5468">
        <v>309398</v>
      </c>
      <c r="X5468" t="s">
        <v>22018</v>
      </c>
      <c r="Y5468">
        <v>696</v>
      </c>
      <c r="Z5468">
        <v>1502</v>
      </c>
      <c r="AA5468">
        <v>1</v>
      </c>
      <c r="AB5468" s="2" t="s">
        <v>22019</v>
      </c>
    </row>
    <row r="5469" spans="1:28" x14ac:dyDescent="0.3">
      <c r="A5469" t="s">
        <v>28</v>
      </c>
      <c r="B5469" t="s">
        <v>29</v>
      </c>
      <c r="C5469" t="s">
        <v>91</v>
      </c>
      <c r="D5469" t="s">
        <v>364</v>
      </c>
      <c r="E5469" t="s">
        <v>32</v>
      </c>
      <c r="F5469" t="s">
        <v>83</v>
      </c>
      <c r="G5469">
        <v>5</v>
      </c>
      <c r="H5469">
        <v>437069</v>
      </c>
      <c r="I5469" t="s">
        <v>34</v>
      </c>
      <c r="J5469" s="1">
        <v>44612</v>
      </c>
      <c r="K5469">
        <v>1100</v>
      </c>
      <c r="L5469" t="s">
        <v>22020</v>
      </c>
      <c r="M5469" t="s">
        <v>239</v>
      </c>
      <c r="N5469" t="s">
        <v>22021</v>
      </c>
      <c r="O5469" t="s">
        <v>22022</v>
      </c>
      <c r="P5469" t="s">
        <v>51</v>
      </c>
      <c r="Q5469">
        <v>20</v>
      </c>
      <c r="R5469" t="s">
        <v>88</v>
      </c>
      <c r="S5469" t="s">
        <v>79</v>
      </c>
      <c r="T5469">
        <v>59271</v>
      </c>
      <c r="U5469" s="1">
        <v>45569</v>
      </c>
      <c r="V5469" t="s">
        <v>155</v>
      </c>
      <c r="W5469">
        <v>910463</v>
      </c>
      <c r="X5469" t="s">
        <v>22023</v>
      </c>
      <c r="Y5469">
        <v>702</v>
      </c>
      <c r="Z5469">
        <v>2519</v>
      </c>
      <c r="AA5469">
        <v>1</v>
      </c>
      <c r="AB5469">
        <v>1007.6</v>
      </c>
    </row>
    <row r="5470" spans="1:28" x14ac:dyDescent="0.3">
      <c r="A5470" t="s">
        <v>28</v>
      </c>
      <c r="B5470" t="s">
        <v>29</v>
      </c>
      <c r="C5470" t="s">
        <v>148</v>
      </c>
      <c r="D5470" t="s">
        <v>637</v>
      </c>
      <c r="E5470" t="s">
        <v>46</v>
      </c>
      <c r="F5470" t="s">
        <v>175</v>
      </c>
      <c r="G5470">
        <v>4</v>
      </c>
      <c r="H5470">
        <v>414572</v>
      </c>
      <c r="I5470" t="s">
        <v>58</v>
      </c>
      <c r="J5470" s="1">
        <v>44836</v>
      </c>
      <c r="K5470">
        <v>1300</v>
      </c>
      <c r="L5470" t="s">
        <v>22024</v>
      </c>
      <c r="M5470" t="s">
        <v>76</v>
      </c>
      <c r="N5470" t="s">
        <v>22025</v>
      </c>
      <c r="O5470" t="s">
        <v>22026</v>
      </c>
      <c r="P5470" t="s">
        <v>39</v>
      </c>
      <c r="Q5470">
        <v>13</v>
      </c>
      <c r="R5470" t="s">
        <v>40</v>
      </c>
      <c r="S5470" t="s">
        <v>41</v>
      </c>
      <c r="T5470">
        <v>16048</v>
      </c>
      <c r="U5470" s="1">
        <v>45459</v>
      </c>
      <c r="V5470" t="s">
        <v>52</v>
      </c>
      <c r="W5470">
        <v>581591</v>
      </c>
      <c r="X5470" t="s">
        <v>22027</v>
      </c>
      <c r="Y5470">
        <v>826</v>
      </c>
      <c r="Z5470">
        <v>2493</v>
      </c>
      <c r="AA5470">
        <v>6</v>
      </c>
      <c r="AB5470" s="2" t="s">
        <v>22028</v>
      </c>
    </row>
    <row r="5471" spans="1:28" x14ac:dyDescent="0.3">
      <c r="A5471" t="s">
        <v>28</v>
      </c>
      <c r="B5471" t="s">
        <v>29</v>
      </c>
      <c r="C5471" t="s">
        <v>66</v>
      </c>
      <c r="D5471" t="s">
        <v>621</v>
      </c>
      <c r="E5471" t="s">
        <v>46</v>
      </c>
      <c r="F5471" t="s">
        <v>135</v>
      </c>
      <c r="G5471">
        <v>72</v>
      </c>
      <c r="H5471">
        <v>409028</v>
      </c>
      <c r="I5471" t="s">
        <v>58</v>
      </c>
      <c r="J5471" s="1">
        <v>44420</v>
      </c>
      <c r="K5471">
        <v>1100</v>
      </c>
      <c r="L5471" t="s">
        <v>22029</v>
      </c>
      <c r="M5471" t="s">
        <v>159</v>
      </c>
      <c r="N5471" t="s">
        <v>22030</v>
      </c>
      <c r="O5471" t="s">
        <v>22031</v>
      </c>
      <c r="P5471" t="s">
        <v>71</v>
      </c>
      <c r="Q5471">
        <v>15</v>
      </c>
      <c r="R5471" t="s">
        <v>40</v>
      </c>
      <c r="S5471" t="s">
        <v>41</v>
      </c>
      <c r="T5471">
        <v>98694</v>
      </c>
      <c r="U5471" s="1">
        <v>45515</v>
      </c>
      <c r="V5471" t="s">
        <v>64</v>
      </c>
      <c r="W5471">
        <v>607077</v>
      </c>
      <c r="X5471" t="s">
        <v>22032</v>
      </c>
      <c r="Y5471">
        <v>832</v>
      </c>
      <c r="Z5471">
        <v>2889</v>
      </c>
      <c r="AA5471">
        <v>4</v>
      </c>
      <c r="AB5471" s="2" t="s">
        <v>22033</v>
      </c>
    </row>
    <row r="5472" spans="1:28" x14ac:dyDescent="0.3">
      <c r="A5472" t="s">
        <v>28</v>
      </c>
      <c r="B5472" t="s">
        <v>29</v>
      </c>
      <c r="C5472" t="s">
        <v>54</v>
      </c>
      <c r="D5472" t="s">
        <v>317</v>
      </c>
      <c r="E5472" t="s">
        <v>32</v>
      </c>
      <c r="F5472" t="s">
        <v>99</v>
      </c>
      <c r="G5472">
        <v>38</v>
      </c>
      <c r="H5472">
        <v>414912</v>
      </c>
      <c r="I5472" t="s">
        <v>58</v>
      </c>
      <c r="J5472" s="1">
        <v>45020</v>
      </c>
      <c r="K5472">
        <v>1300</v>
      </c>
      <c r="L5472" t="s">
        <v>22034</v>
      </c>
      <c r="M5472" t="s">
        <v>747</v>
      </c>
      <c r="N5472" t="s">
        <v>22035</v>
      </c>
      <c r="O5472" t="s">
        <v>22036</v>
      </c>
      <c r="P5472" t="s">
        <v>51</v>
      </c>
      <c r="Q5472">
        <v>9</v>
      </c>
      <c r="R5472" t="s">
        <v>40</v>
      </c>
      <c r="S5472" t="s">
        <v>41</v>
      </c>
      <c r="T5472">
        <v>43441</v>
      </c>
      <c r="U5472" s="1">
        <v>45458</v>
      </c>
      <c r="V5472" t="s">
        <v>52</v>
      </c>
      <c r="W5472">
        <v>800371</v>
      </c>
      <c r="X5472" t="s">
        <v>22037</v>
      </c>
      <c r="Y5472">
        <v>719</v>
      </c>
      <c r="Z5472">
        <v>1603</v>
      </c>
      <c r="AA5472">
        <v>8</v>
      </c>
      <c r="AB5472">
        <v>5129.6000000000004</v>
      </c>
    </row>
    <row r="5473" spans="1:28" x14ac:dyDescent="0.3">
      <c r="A5473" t="s">
        <v>28</v>
      </c>
      <c r="B5473" t="s">
        <v>29</v>
      </c>
      <c r="C5473" t="s">
        <v>54</v>
      </c>
      <c r="D5473" t="s">
        <v>380</v>
      </c>
      <c r="E5473" t="s">
        <v>46</v>
      </c>
      <c r="F5473" t="s">
        <v>135</v>
      </c>
      <c r="G5473">
        <v>96</v>
      </c>
      <c r="H5473">
        <v>400749</v>
      </c>
      <c r="I5473" t="s">
        <v>58</v>
      </c>
      <c r="J5473" s="1">
        <v>45397</v>
      </c>
      <c r="K5473">
        <v>1400</v>
      </c>
      <c r="L5473" t="s">
        <v>22038</v>
      </c>
      <c r="M5473" t="s">
        <v>487</v>
      </c>
      <c r="N5473" t="s">
        <v>22039</v>
      </c>
      <c r="O5473" t="s">
        <v>22040</v>
      </c>
      <c r="P5473" t="s">
        <v>51</v>
      </c>
      <c r="Q5473">
        <v>16</v>
      </c>
      <c r="R5473" t="s">
        <v>40</v>
      </c>
      <c r="S5473" t="s">
        <v>79</v>
      </c>
      <c r="T5473">
        <v>95047</v>
      </c>
      <c r="U5473" s="1">
        <v>45374</v>
      </c>
      <c r="V5473" t="s">
        <v>72</v>
      </c>
      <c r="W5473">
        <v>357985</v>
      </c>
      <c r="X5473" t="s">
        <v>22041</v>
      </c>
      <c r="Y5473">
        <v>724</v>
      </c>
      <c r="Z5473">
        <v>1284</v>
      </c>
      <c r="AA5473">
        <v>7</v>
      </c>
      <c r="AB5473" s="2" t="s">
        <v>22042</v>
      </c>
    </row>
    <row r="5474" spans="1:28" x14ac:dyDescent="0.3">
      <c r="A5474" t="s">
        <v>28</v>
      </c>
      <c r="B5474" t="s">
        <v>29</v>
      </c>
      <c r="C5474" t="s">
        <v>157</v>
      </c>
      <c r="D5474" t="s">
        <v>227</v>
      </c>
      <c r="E5474" t="s">
        <v>56</v>
      </c>
      <c r="F5474" t="s">
        <v>99</v>
      </c>
      <c r="G5474">
        <v>34</v>
      </c>
      <c r="H5474">
        <v>438807</v>
      </c>
      <c r="I5474" t="s">
        <v>58</v>
      </c>
      <c r="J5474" s="1">
        <v>44644</v>
      </c>
      <c r="K5474">
        <v>1300</v>
      </c>
      <c r="L5474" t="s">
        <v>22043</v>
      </c>
      <c r="M5474" t="s">
        <v>596</v>
      </c>
      <c r="N5474" t="s">
        <v>22044</v>
      </c>
      <c r="O5474" t="s">
        <v>22045</v>
      </c>
      <c r="P5474" t="s">
        <v>39</v>
      </c>
      <c r="Q5474">
        <v>5</v>
      </c>
      <c r="R5474" t="s">
        <v>40</v>
      </c>
      <c r="S5474" t="s">
        <v>41</v>
      </c>
      <c r="T5474">
        <v>56704</v>
      </c>
      <c r="U5474" s="1">
        <v>45460</v>
      </c>
      <c r="V5474" t="s">
        <v>52</v>
      </c>
      <c r="W5474">
        <v>201039</v>
      </c>
      <c r="X5474" t="s">
        <v>2085</v>
      </c>
      <c r="Y5474">
        <v>262</v>
      </c>
      <c r="Z5474">
        <v>1035</v>
      </c>
      <c r="AA5474">
        <v>2</v>
      </c>
      <c r="AB5474">
        <v>828</v>
      </c>
    </row>
    <row r="5475" spans="1:28" x14ac:dyDescent="0.3">
      <c r="A5475" t="s">
        <v>28</v>
      </c>
      <c r="B5475" t="s">
        <v>29</v>
      </c>
      <c r="C5475" t="s">
        <v>157</v>
      </c>
      <c r="D5475" t="s">
        <v>566</v>
      </c>
      <c r="E5475" t="s">
        <v>56</v>
      </c>
      <c r="F5475" t="s">
        <v>113</v>
      </c>
      <c r="G5475">
        <v>9</v>
      </c>
      <c r="H5475">
        <v>429954</v>
      </c>
      <c r="I5475" t="s">
        <v>58</v>
      </c>
      <c r="J5475" s="1">
        <v>44714</v>
      </c>
      <c r="K5475">
        <v>950</v>
      </c>
      <c r="L5475" t="s">
        <v>22046</v>
      </c>
      <c r="M5475" t="s">
        <v>623</v>
      </c>
      <c r="N5475" t="s">
        <v>22047</v>
      </c>
      <c r="O5475" t="s">
        <v>22048</v>
      </c>
      <c r="P5475" t="s">
        <v>39</v>
      </c>
      <c r="Q5475">
        <v>11</v>
      </c>
      <c r="R5475" t="s">
        <v>40</v>
      </c>
      <c r="S5475" t="s">
        <v>63</v>
      </c>
      <c r="T5475">
        <v>96430</v>
      </c>
      <c r="U5475" s="1">
        <v>45535</v>
      </c>
      <c r="V5475" t="s">
        <v>64</v>
      </c>
      <c r="W5475">
        <v>681135</v>
      </c>
      <c r="X5475" t="s">
        <v>22049</v>
      </c>
      <c r="Y5475">
        <v>324</v>
      </c>
      <c r="Z5475">
        <v>2009</v>
      </c>
      <c r="AA5475">
        <v>7</v>
      </c>
      <c r="AB5475" s="2" t="s">
        <v>22050</v>
      </c>
    </row>
    <row r="5476" spans="1:28" x14ac:dyDescent="0.3">
      <c r="A5476" t="s">
        <v>28</v>
      </c>
      <c r="B5476" t="s">
        <v>29</v>
      </c>
      <c r="C5476" t="s">
        <v>44</v>
      </c>
      <c r="D5476" t="s">
        <v>267</v>
      </c>
      <c r="E5476" t="s">
        <v>46</v>
      </c>
      <c r="F5476" t="s">
        <v>175</v>
      </c>
      <c r="G5476">
        <v>10</v>
      </c>
      <c r="H5476">
        <v>401312</v>
      </c>
      <c r="I5476" t="s">
        <v>34</v>
      </c>
      <c r="J5476" s="1">
        <v>44169</v>
      </c>
      <c r="K5476">
        <v>950</v>
      </c>
      <c r="L5476" t="s">
        <v>22051</v>
      </c>
      <c r="M5476" t="s">
        <v>1048</v>
      </c>
      <c r="N5476" t="s">
        <v>22052</v>
      </c>
      <c r="O5476" t="s">
        <v>22053</v>
      </c>
      <c r="P5476" t="s">
        <v>71</v>
      </c>
      <c r="Q5476">
        <v>3</v>
      </c>
      <c r="R5476" t="s">
        <v>40</v>
      </c>
      <c r="S5476" t="s">
        <v>63</v>
      </c>
      <c r="T5476">
        <v>30955</v>
      </c>
      <c r="U5476" s="1">
        <v>45375</v>
      </c>
      <c r="V5476" t="s">
        <v>72</v>
      </c>
      <c r="W5476">
        <v>751808</v>
      </c>
      <c r="X5476" t="s">
        <v>22054</v>
      </c>
      <c r="Y5476">
        <v>783</v>
      </c>
      <c r="Z5476">
        <v>2805</v>
      </c>
      <c r="AA5476">
        <v>6</v>
      </c>
      <c r="AB5476">
        <v>6732</v>
      </c>
    </row>
    <row r="5477" spans="1:28" x14ac:dyDescent="0.3">
      <c r="A5477" t="s">
        <v>28</v>
      </c>
      <c r="B5477" t="s">
        <v>29</v>
      </c>
      <c r="C5477" t="s">
        <v>148</v>
      </c>
      <c r="D5477" t="s">
        <v>248</v>
      </c>
      <c r="E5477" t="s">
        <v>46</v>
      </c>
      <c r="F5477" t="s">
        <v>113</v>
      </c>
      <c r="G5477">
        <v>86</v>
      </c>
      <c r="H5477">
        <v>420286</v>
      </c>
      <c r="I5477" t="s">
        <v>58</v>
      </c>
      <c r="J5477" s="1">
        <v>44214</v>
      </c>
      <c r="K5477">
        <v>800</v>
      </c>
      <c r="L5477" t="s">
        <v>22055</v>
      </c>
      <c r="M5477" t="s">
        <v>2538</v>
      </c>
      <c r="N5477" t="s">
        <v>22056</v>
      </c>
      <c r="O5477">
        <f>1-549-775-9131</f>
        <v>-10454</v>
      </c>
      <c r="P5477" t="s">
        <v>51</v>
      </c>
      <c r="Q5477">
        <v>14</v>
      </c>
      <c r="R5477" t="s">
        <v>40</v>
      </c>
      <c r="S5477" t="s">
        <v>63</v>
      </c>
      <c r="T5477">
        <v>59830</v>
      </c>
      <c r="U5477" s="1">
        <v>45462</v>
      </c>
      <c r="V5477" t="s">
        <v>52</v>
      </c>
      <c r="W5477">
        <v>399097</v>
      </c>
      <c r="X5477" t="s">
        <v>22057</v>
      </c>
      <c r="Y5477">
        <v>714</v>
      </c>
      <c r="Z5477">
        <v>1337</v>
      </c>
      <c r="AA5477">
        <v>5</v>
      </c>
      <c r="AB5477">
        <v>2674</v>
      </c>
    </row>
    <row r="5478" spans="1:28" x14ac:dyDescent="0.3">
      <c r="A5478" t="s">
        <v>28</v>
      </c>
      <c r="B5478" t="s">
        <v>29</v>
      </c>
      <c r="C5478" t="s">
        <v>157</v>
      </c>
      <c r="D5478" t="s">
        <v>546</v>
      </c>
      <c r="E5478" t="s">
        <v>32</v>
      </c>
      <c r="F5478" t="s">
        <v>106</v>
      </c>
      <c r="G5478">
        <v>76</v>
      </c>
      <c r="H5478">
        <v>406645</v>
      </c>
      <c r="I5478" t="s">
        <v>58</v>
      </c>
      <c r="J5478" s="1">
        <v>44271</v>
      </c>
      <c r="K5478">
        <v>1200</v>
      </c>
      <c r="L5478" t="s">
        <v>22058</v>
      </c>
      <c r="M5478" t="s">
        <v>670</v>
      </c>
      <c r="N5478" t="s">
        <v>22059</v>
      </c>
      <c r="O5478" t="s">
        <v>22060</v>
      </c>
      <c r="P5478" t="s">
        <v>39</v>
      </c>
      <c r="Q5478">
        <v>16</v>
      </c>
      <c r="R5478" t="s">
        <v>88</v>
      </c>
      <c r="S5478" t="s">
        <v>63</v>
      </c>
      <c r="T5478">
        <v>95833</v>
      </c>
      <c r="U5478" s="1">
        <v>45464</v>
      </c>
      <c r="V5478" t="s">
        <v>52</v>
      </c>
      <c r="W5478">
        <v>800615</v>
      </c>
      <c r="X5478" t="s">
        <v>22061</v>
      </c>
      <c r="Y5478">
        <v>595</v>
      </c>
      <c r="Z5478">
        <v>1787</v>
      </c>
      <c r="AA5478">
        <v>3</v>
      </c>
      <c r="AB5478">
        <v>2144.4</v>
      </c>
    </row>
    <row r="5479" spans="1:28" x14ac:dyDescent="0.3">
      <c r="A5479" t="s">
        <v>28</v>
      </c>
      <c r="B5479" t="s">
        <v>29</v>
      </c>
      <c r="C5479" t="s">
        <v>44</v>
      </c>
      <c r="D5479" t="s">
        <v>182</v>
      </c>
      <c r="E5479" t="s">
        <v>46</v>
      </c>
      <c r="F5479" t="s">
        <v>99</v>
      </c>
      <c r="G5479">
        <v>80</v>
      </c>
      <c r="H5479">
        <v>411573</v>
      </c>
      <c r="I5479" t="s">
        <v>34</v>
      </c>
      <c r="J5479" s="1">
        <v>44651</v>
      </c>
      <c r="K5479">
        <v>1000</v>
      </c>
      <c r="L5479" t="s">
        <v>22062</v>
      </c>
      <c r="M5479" t="s">
        <v>152</v>
      </c>
      <c r="N5479" t="s">
        <v>22063</v>
      </c>
      <c r="O5479" t="s">
        <v>22064</v>
      </c>
      <c r="P5479" t="s">
        <v>87</v>
      </c>
      <c r="Q5479">
        <v>13</v>
      </c>
      <c r="R5479" t="s">
        <v>88</v>
      </c>
      <c r="S5479" t="s">
        <v>79</v>
      </c>
      <c r="T5479">
        <v>84768</v>
      </c>
      <c r="U5479" s="1">
        <v>45522</v>
      </c>
      <c r="V5479" t="s">
        <v>64</v>
      </c>
      <c r="W5479">
        <v>835727</v>
      </c>
      <c r="X5479" t="s">
        <v>22065</v>
      </c>
      <c r="Y5479">
        <v>547</v>
      </c>
      <c r="Z5479">
        <v>2346</v>
      </c>
      <c r="AA5479">
        <v>7</v>
      </c>
      <c r="AB5479">
        <v>6568.8</v>
      </c>
    </row>
    <row r="5480" spans="1:28" x14ac:dyDescent="0.3">
      <c r="A5480" t="s">
        <v>28</v>
      </c>
      <c r="B5480" t="s">
        <v>29</v>
      </c>
      <c r="C5480" t="s">
        <v>148</v>
      </c>
      <c r="D5480" t="s">
        <v>187</v>
      </c>
      <c r="E5480" t="s">
        <v>56</v>
      </c>
      <c r="F5480" t="s">
        <v>113</v>
      </c>
      <c r="G5480">
        <v>29</v>
      </c>
      <c r="H5480">
        <v>437270</v>
      </c>
      <c r="I5480" t="s">
        <v>58</v>
      </c>
      <c r="J5480" s="1">
        <v>45547</v>
      </c>
      <c r="K5480">
        <v>800</v>
      </c>
      <c r="L5480" t="s">
        <v>22066</v>
      </c>
      <c r="M5480" t="s">
        <v>1409</v>
      </c>
      <c r="N5480" t="s">
        <v>22067</v>
      </c>
      <c r="O5480" t="s">
        <v>22068</v>
      </c>
      <c r="P5480" t="s">
        <v>39</v>
      </c>
      <c r="Q5480">
        <v>5</v>
      </c>
      <c r="R5480" t="s">
        <v>88</v>
      </c>
      <c r="S5480" t="s">
        <v>118</v>
      </c>
      <c r="T5480">
        <v>74363</v>
      </c>
      <c r="U5480" s="1">
        <v>45505</v>
      </c>
      <c r="V5480" t="s">
        <v>64</v>
      </c>
      <c r="W5480">
        <v>366776</v>
      </c>
      <c r="X5480" t="s">
        <v>22069</v>
      </c>
      <c r="Y5480">
        <v>533</v>
      </c>
      <c r="Z5480">
        <v>892</v>
      </c>
      <c r="AA5480">
        <v>6</v>
      </c>
      <c r="AB5480">
        <v>2140.8000000000002</v>
      </c>
    </row>
    <row r="5481" spans="1:28" x14ac:dyDescent="0.3">
      <c r="A5481" t="s">
        <v>28</v>
      </c>
      <c r="B5481" t="s">
        <v>29</v>
      </c>
      <c r="C5481" t="s">
        <v>91</v>
      </c>
      <c r="D5481" t="s">
        <v>467</v>
      </c>
      <c r="E5481" t="s">
        <v>32</v>
      </c>
      <c r="F5481" t="s">
        <v>135</v>
      </c>
      <c r="G5481">
        <v>7</v>
      </c>
      <c r="H5481">
        <v>431428</v>
      </c>
      <c r="I5481" t="s">
        <v>34</v>
      </c>
      <c r="J5481" s="1">
        <v>44457</v>
      </c>
      <c r="K5481">
        <v>1400</v>
      </c>
      <c r="L5481" t="s">
        <v>22070</v>
      </c>
      <c r="M5481" t="s">
        <v>313</v>
      </c>
      <c r="N5481" t="s">
        <v>22071</v>
      </c>
      <c r="O5481" t="s">
        <v>22072</v>
      </c>
      <c r="P5481" t="s">
        <v>87</v>
      </c>
      <c r="Q5481">
        <v>4</v>
      </c>
      <c r="R5481" t="s">
        <v>88</v>
      </c>
      <c r="S5481" t="s">
        <v>41</v>
      </c>
      <c r="T5481">
        <v>19953</v>
      </c>
      <c r="U5481" s="1">
        <v>45582</v>
      </c>
      <c r="V5481" t="s">
        <v>155</v>
      </c>
      <c r="W5481">
        <v>713205</v>
      </c>
      <c r="X5481" t="s">
        <v>22073</v>
      </c>
      <c r="Y5481">
        <v>876</v>
      </c>
      <c r="Z5481">
        <v>1616</v>
      </c>
      <c r="AA5481">
        <v>1</v>
      </c>
      <c r="AB5481" s="2" t="s">
        <v>9677</v>
      </c>
    </row>
    <row r="5482" spans="1:28" x14ac:dyDescent="0.3">
      <c r="A5482" t="s">
        <v>28</v>
      </c>
      <c r="B5482" t="s">
        <v>29</v>
      </c>
      <c r="C5482" t="s">
        <v>44</v>
      </c>
      <c r="D5482" t="s">
        <v>55</v>
      </c>
      <c r="E5482" t="s">
        <v>46</v>
      </c>
      <c r="F5482" t="s">
        <v>135</v>
      </c>
      <c r="G5482">
        <v>62</v>
      </c>
      <c r="H5482">
        <v>424798</v>
      </c>
      <c r="I5482" t="s">
        <v>34</v>
      </c>
      <c r="J5482" s="1">
        <v>44187</v>
      </c>
      <c r="K5482">
        <v>1200</v>
      </c>
      <c r="L5482" t="s">
        <v>22074</v>
      </c>
      <c r="M5482" t="s">
        <v>1409</v>
      </c>
      <c r="N5482" t="s">
        <v>22075</v>
      </c>
      <c r="O5482">
        <f>1-748-168-9838</f>
        <v>-10753</v>
      </c>
      <c r="P5482" t="s">
        <v>51</v>
      </c>
      <c r="Q5482">
        <v>12</v>
      </c>
      <c r="R5482" t="s">
        <v>88</v>
      </c>
      <c r="S5482" t="s">
        <v>63</v>
      </c>
      <c r="T5482">
        <v>66233</v>
      </c>
      <c r="U5482" s="1">
        <v>45465</v>
      </c>
      <c r="V5482" t="s">
        <v>52</v>
      </c>
      <c r="W5482">
        <v>383266</v>
      </c>
      <c r="X5482" t="s">
        <v>22076</v>
      </c>
      <c r="Y5482">
        <v>549</v>
      </c>
      <c r="Z5482">
        <v>1491</v>
      </c>
      <c r="AA5482">
        <v>2</v>
      </c>
      <c r="AB5482">
        <v>1192.8</v>
      </c>
    </row>
    <row r="5483" spans="1:28" x14ac:dyDescent="0.3">
      <c r="A5483" t="s">
        <v>28</v>
      </c>
      <c r="B5483" t="s">
        <v>29</v>
      </c>
      <c r="C5483" t="s">
        <v>148</v>
      </c>
      <c r="D5483" t="s">
        <v>134</v>
      </c>
      <c r="E5483" t="s">
        <v>46</v>
      </c>
      <c r="F5483" t="s">
        <v>135</v>
      </c>
      <c r="G5483">
        <v>74</v>
      </c>
      <c r="H5483">
        <v>407604</v>
      </c>
      <c r="I5483" t="s">
        <v>58</v>
      </c>
      <c r="J5483" s="1">
        <v>45383</v>
      </c>
      <c r="K5483">
        <v>950</v>
      </c>
      <c r="L5483" t="s">
        <v>22077</v>
      </c>
      <c r="M5483" t="s">
        <v>115</v>
      </c>
      <c r="N5483" t="s">
        <v>22078</v>
      </c>
      <c r="O5483">
        <f>1-368-444-7524</f>
        <v>-8335</v>
      </c>
      <c r="P5483" t="s">
        <v>51</v>
      </c>
      <c r="Q5483">
        <v>11</v>
      </c>
      <c r="R5483" t="s">
        <v>88</v>
      </c>
      <c r="S5483" t="s">
        <v>63</v>
      </c>
      <c r="T5483">
        <v>11431</v>
      </c>
      <c r="U5483" s="1">
        <v>45602</v>
      </c>
      <c r="V5483" t="s">
        <v>42</v>
      </c>
      <c r="W5483">
        <v>518545</v>
      </c>
      <c r="X5483" t="s">
        <v>22079</v>
      </c>
      <c r="Y5483">
        <v>651</v>
      </c>
      <c r="Z5483">
        <v>2264</v>
      </c>
      <c r="AA5483">
        <v>5</v>
      </c>
      <c r="AB5483">
        <v>4528</v>
      </c>
    </row>
    <row r="5484" spans="1:28" x14ac:dyDescent="0.3">
      <c r="A5484" t="s">
        <v>28</v>
      </c>
      <c r="B5484" t="s">
        <v>29</v>
      </c>
      <c r="C5484" t="s">
        <v>30</v>
      </c>
      <c r="D5484" t="s">
        <v>637</v>
      </c>
      <c r="E5484" t="s">
        <v>32</v>
      </c>
      <c r="F5484" t="s">
        <v>106</v>
      </c>
      <c r="G5484">
        <v>23</v>
      </c>
      <c r="H5484">
        <v>413026</v>
      </c>
      <c r="I5484" t="s">
        <v>58</v>
      </c>
      <c r="J5484" s="1">
        <v>44659</v>
      </c>
      <c r="K5484">
        <v>800</v>
      </c>
      <c r="L5484" t="s">
        <v>22080</v>
      </c>
      <c r="M5484" t="s">
        <v>1212</v>
      </c>
      <c r="N5484" t="s">
        <v>22081</v>
      </c>
      <c r="O5484" t="s">
        <v>22082</v>
      </c>
      <c r="P5484" t="s">
        <v>39</v>
      </c>
      <c r="Q5484">
        <v>18</v>
      </c>
      <c r="R5484" t="s">
        <v>88</v>
      </c>
      <c r="S5484" t="s">
        <v>118</v>
      </c>
      <c r="T5484">
        <v>80840</v>
      </c>
      <c r="U5484" s="1">
        <v>45536</v>
      </c>
      <c r="V5484" t="s">
        <v>180</v>
      </c>
      <c r="W5484">
        <v>374211</v>
      </c>
      <c r="X5484" t="s">
        <v>22083</v>
      </c>
      <c r="Y5484">
        <v>981</v>
      </c>
      <c r="Z5484">
        <v>584</v>
      </c>
      <c r="AA5484">
        <v>2</v>
      </c>
      <c r="AB5484" s="2" t="s">
        <v>13621</v>
      </c>
    </row>
    <row r="5485" spans="1:28" x14ac:dyDescent="0.3">
      <c r="A5485" t="s">
        <v>28</v>
      </c>
      <c r="B5485" t="s">
        <v>29</v>
      </c>
      <c r="C5485" t="s">
        <v>193</v>
      </c>
      <c r="D5485" t="s">
        <v>421</v>
      </c>
      <c r="E5485" t="s">
        <v>32</v>
      </c>
      <c r="F5485" t="s">
        <v>355</v>
      </c>
      <c r="G5485">
        <v>63</v>
      </c>
      <c r="H5485">
        <v>433147</v>
      </c>
      <c r="I5485" t="s">
        <v>58</v>
      </c>
      <c r="J5485" s="1">
        <v>45065</v>
      </c>
      <c r="K5485">
        <v>1300</v>
      </c>
      <c r="L5485" t="s">
        <v>22084</v>
      </c>
      <c r="M5485" t="s">
        <v>216</v>
      </c>
      <c r="N5485" t="s">
        <v>22085</v>
      </c>
      <c r="O5485" t="s">
        <v>22086</v>
      </c>
      <c r="P5485" t="s">
        <v>51</v>
      </c>
      <c r="Q5485">
        <v>4</v>
      </c>
      <c r="R5485" t="s">
        <v>88</v>
      </c>
      <c r="S5485" t="s">
        <v>41</v>
      </c>
      <c r="T5485">
        <v>75523</v>
      </c>
      <c r="U5485" s="1">
        <v>45332</v>
      </c>
      <c r="V5485" t="s">
        <v>119</v>
      </c>
      <c r="W5485">
        <v>613823</v>
      </c>
      <c r="X5485" t="s">
        <v>22087</v>
      </c>
      <c r="Y5485">
        <v>386</v>
      </c>
      <c r="Z5485">
        <v>1297</v>
      </c>
      <c r="AA5485">
        <v>2</v>
      </c>
      <c r="AB5485" s="2" t="s">
        <v>22088</v>
      </c>
    </row>
    <row r="5486" spans="1:28" x14ac:dyDescent="0.3">
      <c r="A5486" t="s">
        <v>28</v>
      </c>
      <c r="B5486" t="s">
        <v>29</v>
      </c>
      <c r="C5486" t="s">
        <v>54</v>
      </c>
      <c r="D5486" t="s">
        <v>261</v>
      </c>
      <c r="E5486" t="s">
        <v>46</v>
      </c>
      <c r="F5486" t="s">
        <v>47</v>
      </c>
      <c r="G5486">
        <v>99</v>
      </c>
      <c r="H5486">
        <v>436393</v>
      </c>
      <c r="I5486" t="s">
        <v>58</v>
      </c>
      <c r="J5486" s="1">
        <v>45313</v>
      </c>
      <c r="K5486">
        <v>1000</v>
      </c>
      <c r="L5486" t="s">
        <v>22089</v>
      </c>
      <c r="M5486" t="s">
        <v>869</v>
      </c>
      <c r="N5486" t="s">
        <v>22090</v>
      </c>
      <c r="O5486" t="s">
        <v>22091</v>
      </c>
      <c r="P5486" t="s">
        <v>39</v>
      </c>
      <c r="Q5486">
        <v>5</v>
      </c>
      <c r="R5486" t="s">
        <v>40</v>
      </c>
      <c r="S5486" t="s">
        <v>79</v>
      </c>
      <c r="T5486">
        <v>21137</v>
      </c>
      <c r="U5486" s="1">
        <v>45504</v>
      </c>
      <c r="V5486" t="s">
        <v>126</v>
      </c>
      <c r="W5486">
        <v>850240</v>
      </c>
      <c r="X5486" t="s">
        <v>22092</v>
      </c>
      <c r="Y5486">
        <v>712</v>
      </c>
      <c r="Z5486">
        <v>1832</v>
      </c>
      <c r="AA5486">
        <v>1</v>
      </c>
      <c r="AB5486" s="2" t="s">
        <v>22093</v>
      </c>
    </row>
    <row r="5487" spans="1:28" x14ac:dyDescent="0.3">
      <c r="A5487" t="s">
        <v>28</v>
      </c>
      <c r="B5487" t="s">
        <v>29</v>
      </c>
      <c r="C5487" t="s">
        <v>193</v>
      </c>
      <c r="D5487" t="s">
        <v>261</v>
      </c>
      <c r="E5487" t="s">
        <v>46</v>
      </c>
      <c r="F5487" t="s">
        <v>99</v>
      </c>
      <c r="G5487">
        <v>23</v>
      </c>
      <c r="H5487">
        <v>420670</v>
      </c>
      <c r="I5487" t="s">
        <v>58</v>
      </c>
      <c r="J5487" s="1">
        <v>44041</v>
      </c>
      <c r="K5487">
        <v>1100</v>
      </c>
      <c r="L5487" t="s">
        <v>2700</v>
      </c>
      <c r="M5487" t="s">
        <v>843</v>
      </c>
      <c r="N5487" t="s">
        <v>22094</v>
      </c>
      <c r="O5487" t="s">
        <v>22095</v>
      </c>
      <c r="P5487" t="s">
        <v>51</v>
      </c>
      <c r="Q5487">
        <v>19</v>
      </c>
      <c r="R5487" t="s">
        <v>40</v>
      </c>
      <c r="S5487" t="s">
        <v>79</v>
      </c>
      <c r="T5487">
        <v>91536</v>
      </c>
      <c r="U5487" s="1">
        <v>45321</v>
      </c>
      <c r="V5487" t="s">
        <v>111</v>
      </c>
      <c r="W5487">
        <v>793075</v>
      </c>
      <c r="X5487" t="s">
        <v>22096</v>
      </c>
      <c r="Y5487">
        <v>804</v>
      </c>
      <c r="Z5487">
        <v>2747</v>
      </c>
      <c r="AA5487">
        <v>1</v>
      </c>
      <c r="AB5487">
        <v>1098.8</v>
      </c>
    </row>
    <row r="5488" spans="1:28" x14ac:dyDescent="0.3">
      <c r="A5488" t="s">
        <v>28</v>
      </c>
      <c r="B5488" t="s">
        <v>29</v>
      </c>
      <c r="C5488" t="s">
        <v>148</v>
      </c>
      <c r="D5488" t="s">
        <v>380</v>
      </c>
      <c r="E5488" t="s">
        <v>32</v>
      </c>
      <c r="F5488" t="s">
        <v>150</v>
      </c>
      <c r="G5488">
        <v>98</v>
      </c>
      <c r="H5488">
        <v>438455</v>
      </c>
      <c r="I5488" t="s">
        <v>34</v>
      </c>
      <c r="J5488" s="1">
        <v>44013</v>
      </c>
      <c r="K5488">
        <v>1200</v>
      </c>
      <c r="L5488" t="s">
        <v>22097</v>
      </c>
      <c r="M5488" t="s">
        <v>394</v>
      </c>
      <c r="N5488" t="s">
        <v>22098</v>
      </c>
      <c r="O5488" t="s">
        <v>22099</v>
      </c>
      <c r="P5488" t="s">
        <v>87</v>
      </c>
      <c r="Q5488">
        <v>7</v>
      </c>
      <c r="R5488" t="s">
        <v>40</v>
      </c>
      <c r="S5488" t="s">
        <v>118</v>
      </c>
      <c r="T5488">
        <v>57043</v>
      </c>
      <c r="U5488" s="1">
        <v>45328</v>
      </c>
      <c r="V5488" t="s">
        <v>119</v>
      </c>
      <c r="W5488">
        <v>676071</v>
      </c>
      <c r="X5488" t="s">
        <v>22100</v>
      </c>
      <c r="Y5488">
        <v>214</v>
      </c>
      <c r="Z5488">
        <v>2254</v>
      </c>
      <c r="AA5488">
        <v>2</v>
      </c>
      <c r="AB5488">
        <v>1803.2</v>
      </c>
    </row>
    <row r="5489" spans="1:28" x14ac:dyDescent="0.3">
      <c r="A5489" t="s">
        <v>28</v>
      </c>
      <c r="B5489" t="s">
        <v>29</v>
      </c>
      <c r="C5489" t="s">
        <v>91</v>
      </c>
      <c r="D5489" t="s">
        <v>611</v>
      </c>
      <c r="E5489" t="s">
        <v>56</v>
      </c>
      <c r="F5489" t="s">
        <v>47</v>
      </c>
      <c r="G5489">
        <v>61</v>
      </c>
      <c r="H5489">
        <v>421440</v>
      </c>
      <c r="I5489" t="s">
        <v>58</v>
      </c>
      <c r="J5489" s="1">
        <v>44102</v>
      </c>
      <c r="K5489">
        <v>1100</v>
      </c>
      <c r="L5489" t="s">
        <v>22101</v>
      </c>
      <c r="M5489" t="s">
        <v>2054</v>
      </c>
      <c r="N5489" t="s">
        <v>22102</v>
      </c>
      <c r="O5489" t="s">
        <v>22103</v>
      </c>
      <c r="P5489" t="s">
        <v>71</v>
      </c>
      <c r="Q5489">
        <v>4</v>
      </c>
      <c r="R5489" t="s">
        <v>88</v>
      </c>
      <c r="S5489" t="s">
        <v>63</v>
      </c>
      <c r="T5489">
        <v>17778</v>
      </c>
      <c r="U5489" s="1">
        <v>45379</v>
      </c>
      <c r="V5489" t="s">
        <v>72</v>
      </c>
      <c r="W5489">
        <v>208006</v>
      </c>
      <c r="X5489" t="s">
        <v>22104</v>
      </c>
      <c r="Y5489">
        <v>834</v>
      </c>
      <c r="Z5489">
        <v>1346</v>
      </c>
      <c r="AA5489">
        <v>6</v>
      </c>
      <c r="AB5489">
        <v>3230.4</v>
      </c>
    </row>
    <row r="5490" spans="1:28" x14ac:dyDescent="0.3">
      <c r="A5490" t="s">
        <v>28</v>
      </c>
      <c r="B5490" t="s">
        <v>29</v>
      </c>
      <c r="C5490" t="s">
        <v>91</v>
      </c>
      <c r="D5490" t="s">
        <v>187</v>
      </c>
      <c r="E5490" t="s">
        <v>56</v>
      </c>
      <c r="F5490" t="s">
        <v>99</v>
      </c>
      <c r="G5490">
        <v>30</v>
      </c>
      <c r="H5490">
        <v>431311</v>
      </c>
      <c r="I5490" t="s">
        <v>34</v>
      </c>
      <c r="J5490" s="1">
        <v>44411</v>
      </c>
      <c r="K5490">
        <v>800</v>
      </c>
      <c r="L5490" t="s">
        <v>22105</v>
      </c>
      <c r="M5490" t="s">
        <v>345</v>
      </c>
      <c r="N5490" t="s">
        <v>22106</v>
      </c>
      <c r="O5490" t="s">
        <v>22107</v>
      </c>
      <c r="P5490" t="s">
        <v>71</v>
      </c>
      <c r="Q5490">
        <v>16</v>
      </c>
      <c r="R5490" t="s">
        <v>88</v>
      </c>
      <c r="S5490" t="s">
        <v>118</v>
      </c>
      <c r="T5490">
        <v>81473</v>
      </c>
      <c r="U5490" s="1">
        <v>45441</v>
      </c>
      <c r="V5490" t="s">
        <v>140</v>
      </c>
      <c r="W5490">
        <v>997984</v>
      </c>
      <c r="X5490" t="s">
        <v>10217</v>
      </c>
      <c r="Y5490">
        <v>773</v>
      </c>
      <c r="Z5490">
        <v>2460</v>
      </c>
      <c r="AA5490">
        <v>4</v>
      </c>
      <c r="AB5490">
        <v>3936</v>
      </c>
    </row>
    <row r="5491" spans="1:28" x14ac:dyDescent="0.3">
      <c r="A5491" t="s">
        <v>28</v>
      </c>
      <c r="B5491" t="s">
        <v>29</v>
      </c>
      <c r="C5491" t="s">
        <v>54</v>
      </c>
      <c r="D5491" t="s">
        <v>611</v>
      </c>
      <c r="E5491" t="s">
        <v>46</v>
      </c>
      <c r="F5491" t="s">
        <v>150</v>
      </c>
      <c r="G5491">
        <v>97</v>
      </c>
      <c r="H5491">
        <v>423473</v>
      </c>
      <c r="I5491" t="s">
        <v>58</v>
      </c>
      <c r="J5491" s="1">
        <v>44630</v>
      </c>
      <c r="K5491">
        <v>1300</v>
      </c>
      <c r="L5491" t="s">
        <v>22108</v>
      </c>
      <c r="M5491" t="s">
        <v>366</v>
      </c>
      <c r="N5491" t="s">
        <v>22109</v>
      </c>
      <c r="O5491" t="s">
        <v>22110</v>
      </c>
      <c r="P5491" t="s">
        <v>51</v>
      </c>
      <c r="Q5491">
        <v>17</v>
      </c>
      <c r="R5491" t="s">
        <v>88</v>
      </c>
      <c r="S5491" t="s">
        <v>41</v>
      </c>
      <c r="T5491">
        <v>89523</v>
      </c>
      <c r="U5491" s="1">
        <v>45340</v>
      </c>
      <c r="V5491" t="s">
        <v>119</v>
      </c>
      <c r="W5491">
        <v>996456</v>
      </c>
      <c r="X5491" t="s">
        <v>13934</v>
      </c>
      <c r="Y5491">
        <v>596</v>
      </c>
      <c r="Z5491">
        <v>2800</v>
      </c>
      <c r="AA5491">
        <v>5</v>
      </c>
      <c r="AB5491">
        <v>5600</v>
      </c>
    </row>
    <row r="5492" spans="1:28" x14ac:dyDescent="0.3">
      <c r="A5492" t="s">
        <v>28</v>
      </c>
      <c r="B5492" t="s">
        <v>29</v>
      </c>
      <c r="C5492" t="s">
        <v>148</v>
      </c>
      <c r="D5492" t="s">
        <v>338</v>
      </c>
      <c r="E5492" t="s">
        <v>46</v>
      </c>
      <c r="F5492" t="s">
        <v>33</v>
      </c>
      <c r="G5492">
        <v>23</v>
      </c>
      <c r="H5492">
        <v>437642</v>
      </c>
      <c r="I5492" t="s">
        <v>34</v>
      </c>
      <c r="J5492" s="1">
        <v>44911</v>
      </c>
      <c r="K5492">
        <v>1200</v>
      </c>
      <c r="L5492" t="s">
        <v>22111</v>
      </c>
      <c r="M5492" t="s">
        <v>129</v>
      </c>
      <c r="N5492" t="s">
        <v>22112</v>
      </c>
      <c r="O5492" t="s">
        <v>22113</v>
      </c>
      <c r="P5492" t="s">
        <v>71</v>
      </c>
      <c r="Q5492">
        <v>3</v>
      </c>
      <c r="R5492" t="s">
        <v>88</v>
      </c>
      <c r="S5492" t="s">
        <v>79</v>
      </c>
      <c r="T5492">
        <v>61520</v>
      </c>
      <c r="U5492" s="1">
        <v>45408</v>
      </c>
      <c r="V5492" t="s">
        <v>80</v>
      </c>
      <c r="W5492">
        <v>205797</v>
      </c>
      <c r="X5492" t="s">
        <v>22114</v>
      </c>
      <c r="Y5492">
        <v>839</v>
      </c>
      <c r="Z5492">
        <v>1132</v>
      </c>
      <c r="AA5492">
        <v>1</v>
      </c>
      <c r="AB5492">
        <v>452.8</v>
      </c>
    </row>
    <row r="5493" spans="1:28" x14ac:dyDescent="0.3">
      <c r="A5493" t="s">
        <v>28</v>
      </c>
      <c r="B5493" t="s">
        <v>29</v>
      </c>
      <c r="C5493" t="s">
        <v>157</v>
      </c>
      <c r="D5493" t="s">
        <v>364</v>
      </c>
      <c r="E5493" t="s">
        <v>56</v>
      </c>
      <c r="F5493" t="s">
        <v>33</v>
      </c>
      <c r="G5493">
        <v>40</v>
      </c>
      <c r="H5493">
        <v>433451</v>
      </c>
      <c r="I5493" t="s">
        <v>34</v>
      </c>
      <c r="J5493" s="1">
        <v>45612</v>
      </c>
      <c r="K5493">
        <v>950</v>
      </c>
      <c r="L5493" t="s">
        <v>22115</v>
      </c>
      <c r="M5493" t="s">
        <v>818</v>
      </c>
      <c r="N5493" t="s">
        <v>22116</v>
      </c>
      <c r="O5493">
        <v>9402742469</v>
      </c>
      <c r="P5493" t="s">
        <v>87</v>
      </c>
      <c r="Q5493">
        <v>13</v>
      </c>
      <c r="R5493" t="s">
        <v>88</v>
      </c>
      <c r="S5493" t="s">
        <v>118</v>
      </c>
      <c r="T5493">
        <v>17696</v>
      </c>
      <c r="U5493" s="1">
        <v>45616</v>
      </c>
      <c r="V5493" t="s">
        <v>42</v>
      </c>
      <c r="W5493">
        <v>284795</v>
      </c>
      <c r="X5493" t="s">
        <v>22117</v>
      </c>
      <c r="Y5493">
        <v>310</v>
      </c>
      <c r="Z5493">
        <v>1169</v>
      </c>
      <c r="AA5493">
        <v>7</v>
      </c>
      <c r="AB5493" s="2" t="s">
        <v>8075</v>
      </c>
    </row>
    <row r="5494" spans="1:28" x14ac:dyDescent="0.3">
      <c r="A5494" t="s">
        <v>28</v>
      </c>
      <c r="B5494" t="s">
        <v>29</v>
      </c>
      <c r="C5494" t="s">
        <v>148</v>
      </c>
      <c r="D5494" t="s">
        <v>616</v>
      </c>
      <c r="E5494" t="s">
        <v>32</v>
      </c>
      <c r="F5494" t="s">
        <v>57</v>
      </c>
      <c r="G5494">
        <v>12</v>
      </c>
      <c r="H5494">
        <v>409429</v>
      </c>
      <c r="I5494" t="s">
        <v>58</v>
      </c>
      <c r="J5494" s="1">
        <v>45319</v>
      </c>
      <c r="K5494">
        <v>1100</v>
      </c>
      <c r="L5494" t="s">
        <v>6944</v>
      </c>
      <c r="M5494" t="s">
        <v>856</v>
      </c>
      <c r="N5494" t="s">
        <v>22118</v>
      </c>
      <c r="O5494">
        <v>7369043490</v>
      </c>
      <c r="P5494" t="s">
        <v>87</v>
      </c>
      <c r="Q5494">
        <v>13</v>
      </c>
      <c r="R5494" t="s">
        <v>40</v>
      </c>
      <c r="S5494" t="s">
        <v>41</v>
      </c>
      <c r="T5494">
        <v>79074</v>
      </c>
      <c r="U5494" s="1">
        <v>45409</v>
      </c>
      <c r="V5494" t="s">
        <v>80</v>
      </c>
      <c r="W5494">
        <v>339136</v>
      </c>
      <c r="X5494" t="s">
        <v>22119</v>
      </c>
      <c r="Y5494">
        <v>546</v>
      </c>
      <c r="Z5494">
        <v>832</v>
      </c>
      <c r="AA5494">
        <v>3</v>
      </c>
      <c r="AB5494" s="2" t="s">
        <v>4736</v>
      </c>
    </row>
    <row r="5495" spans="1:28" x14ac:dyDescent="0.3">
      <c r="A5495" t="s">
        <v>28</v>
      </c>
      <c r="B5495" t="s">
        <v>29</v>
      </c>
      <c r="C5495" t="s">
        <v>30</v>
      </c>
      <c r="D5495" t="s">
        <v>621</v>
      </c>
      <c r="E5495" t="s">
        <v>46</v>
      </c>
      <c r="F5495" t="s">
        <v>99</v>
      </c>
      <c r="G5495">
        <v>24</v>
      </c>
      <c r="H5495">
        <v>435851</v>
      </c>
      <c r="I5495" t="s">
        <v>34</v>
      </c>
      <c r="J5495" s="1">
        <v>45562</v>
      </c>
      <c r="K5495">
        <v>950</v>
      </c>
      <c r="L5495" t="s">
        <v>22120</v>
      </c>
      <c r="M5495" t="s">
        <v>591</v>
      </c>
      <c r="N5495" t="s">
        <v>22121</v>
      </c>
      <c r="O5495" t="s">
        <v>22122</v>
      </c>
      <c r="P5495" t="s">
        <v>51</v>
      </c>
      <c r="Q5495">
        <v>5</v>
      </c>
      <c r="R5495" t="s">
        <v>88</v>
      </c>
      <c r="S5495" t="s">
        <v>63</v>
      </c>
      <c r="T5495">
        <v>44988</v>
      </c>
      <c r="U5495" s="1">
        <v>45590</v>
      </c>
      <c r="V5495" t="s">
        <v>155</v>
      </c>
      <c r="W5495">
        <v>602575</v>
      </c>
      <c r="X5495" t="s">
        <v>22123</v>
      </c>
      <c r="Y5495">
        <v>478</v>
      </c>
      <c r="Z5495">
        <v>1737</v>
      </c>
      <c r="AA5495">
        <v>8</v>
      </c>
      <c r="AB5495" s="2" t="s">
        <v>22124</v>
      </c>
    </row>
    <row r="5496" spans="1:28" x14ac:dyDescent="0.3">
      <c r="A5496" t="s">
        <v>28</v>
      </c>
      <c r="B5496" t="s">
        <v>29</v>
      </c>
      <c r="C5496" t="s">
        <v>193</v>
      </c>
      <c r="D5496" t="s">
        <v>134</v>
      </c>
      <c r="E5496" t="s">
        <v>32</v>
      </c>
      <c r="F5496" t="s">
        <v>355</v>
      </c>
      <c r="G5496">
        <v>9</v>
      </c>
      <c r="H5496">
        <v>429716</v>
      </c>
      <c r="I5496" t="s">
        <v>34</v>
      </c>
      <c r="J5496" s="1">
        <v>44564</v>
      </c>
      <c r="K5496">
        <v>950</v>
      </c>
      <c r="L5496" t="s">
        <v>22125</v>
      </c>
      <c r="M5496" t="s">
        <v>351</v>
      </c>
      <c r="N5496" t="s">
        <v>22126</v>
      </c>
      <c r="O5496" t="s">
        <v>22127</v>
      </c>
      <c r="P5496" t="s">
        <v>51</v>
      </c>
      <c r="Q5496">
        <v>20</v>
      </c>
      <c r="R5496" t="s">
        <v>40</v>
      </c>
      <c r="S5496" t="s">
        <v>63</v>
      </c>
      <c r="T5496">
        <v>92386</v>
      </c>
      <c r="U5496" s="1">
        <v>45475</v>
      </c>
      <c r="V5496" t="s">
        <v>126</v>
      </c>
      <c r="W5496">
        <v>887056</v>
      </c>
      <c r="X5496" t="s">
        <v>22128</v>
      </c>
      <c r="Y5496">
        <v>718</v>
      </c>
      <c r="Z5496">
        <v>2403</v>
      </c>
      <c r="AA5496">
        <v>8</v>
      </c>
      <c r="AB5496">
        <v>7689.6</v>
      </c>
    </row>
    <row r="5497" spans="1:28" x14ac:dyDescent="0.3">
      <c r="A5497" t="s">
        <v>28</v>
      </c>
      <c r="B5497" t="s">
        <v>29</v>
      </c>
      <c r="C5497" t="s">
        <v>66</v>
      </c>
      <c r="D5497" t="s">
        <v>170</v>
      </c>
      <c r="E5497" t="s">
        <v>32</v>
      </c>
      <c r="F5497" t="s">
        <v>175</v>
      </c>
      <c r="G5497">
        <v>85</v>
      </c>
      <c r="H5497">
        <v>439730</v>
      </c>
      <c r="I5497" t="s">
        <v>58</v>
      </c>
      <c r="J5497" s="1">
        <v>45448</v>
      </c>
      <c r="K5497">
        <v>1300</v>
      </c>
      <c r="L5497" t="s">
        <v>2110</v>
      </c>
      <c r="M5497" t="s">
        <v>434</v>
      </c>
      <c r="N5497" t="s">
        <v>22129</v>
      </c>
      <c r="O5497">
        <v>5898435905</v>
      </c>
      <c r="P5497" t="s">
        <v>87</v>
      </c>
      <c r="Q5497">
        <v>12</v>
      </c>
      <c r="R5497" t="s">
        <v>40</v>
      </c>
      <c r="S5497" t="s">
        <v>41</v>
      </c>
      <c r="T5497">
        <v>98247</v>
      </c>
      <c r="U5497" s="1">
        <v>45572</v>
      </c>
      <c r="V5497" t="s">
        <v>155</v>
      </c>
      <c r="W5497">
        <v>988862</v>
      </c>
      <c r="X5497" t="s">
        <v>22130</v>
      </c>
      <c r="Y5497">
        <v>303</v>
      </c>
      <c r="Z5497">
        <v>1914</v>
      </c>
      <c r="AA5497">
        <v>4</v>
      </c>
      <c r="AB5497">
        <v>3062.4</v>
      </c>
    </row>
    <row r="5498" spans="1:28" x14ac:dyDescent="0.3">
      <c r="A5498" t="s">
        <v>28</v>
      </c>
      <c r="B5498" t="s">
        <v>29</v>
      </c>
      <c r="C5498" t="s">
        <v>30</v>
      </c>
      <c r="D5498" t="s">
        <v>55</v>
      </c>
      <c r="E5498" t="s">
        <v>46</v>
      </c>
      <c r="F5498" t="s">
        <v>83</v>
      </c>
      <c r="G5498">
        <v>88</v>
      </c>
      <c r="H5498">
        <v>403078</v>
      </c>
      <c r="I5498" t="s">
        <v>58</v>
      </c>
      <c r="J5498" s="1">
        <v>44624</v>
      </c>
      <c r="K5498">
        <v>1000</v>
      </c>
      <c r="L5498" t="s">
        <v>22131</v>
      </c>
      <c r="M5498" t="s">
        <v>1198</v>
      </c>
      <c r="N5498" t="s">
        <v>22132</v>
      </c>
      <c r="O5498" t="s">
        <v>22133</v>
      </c>
      <c r="P5498" t="s">
        <v>51</v>
      </c>
      <c r="Q5498">
        <v>8</v>
      </c>
      <c r="R5498" t="s">
        <v>88</v>
      </c>
      <c r="S5498" t="s">
        <v>118</v>
      </c>
      <c r="T5498">
        <v>94470</v>
      </c>
      <c r="U5498" s="1">
        <v>45374</v>
      </c>
      <c r="V5498" t="s">
        <v>72</v>
      </c>
      <c r="W5498">
        <v>511373</v>
      </c>
      <c r="X5498" t="s">
        <v>22134</v>
      </c>
      <c r="Y5498">
        <v>354</v>
      </c>
      <c r="Z5498">
        <v>1421</v>
      </c>
      <c r="AA5498">
        <v>7</v>
      </c>
      <c r="AB5498">
        <v>3978.8</v>
      </c>
    </row>
    <row r="5499" spans="1:28" x14ac:dyDescent="0.3">
      <c r="A5499" t="s">
        <v>28</v>
      </c>
      <c r="B5499" t="s">
        <v>29</v>
      </c>
      <c r="C5499" t="s">
        <v>148</v>
      </c>
      <c r="D5499" t="s">
        <v>142</v>
      </c>
      <c r="E5499" t="s">
        <v>56</v>
      </c>
      <c r="F5499" t="s">
        <v>175</v>
      </c>
      <c r="G5499">
        <v>4</v>
      </c>
      <c r="H5499">
        <v>409639</v>
      </c>
      <c r="I5499" t="s">
        <v>58</v>
      </c>
      <c r="J5499" s="1">
        <v>45526</v>
      </c>
      <c r="K5499">
        <v>1000</v>
      </c>
      <c r="L5499" t="s">
        <v>22135</v>
      </c>
      <c r="M5499" t="s">
        <v>1291</v>
      </c>
      <c r="N5499" t="s">
        <v>22136</v>
      </c>
      <c r="O5499" t="s">
        <v>22137</v>
      </c>
      <c r="P5499" t="s">
        <v>87</v>
      </c>
      <c r="Q5499">
        <v>17</v>
      </c>
      <c r="R5499" t="s">
        <v>40</v>
      </c>
      <c r="S5499" t="s">
        <v>63</v>
      </c>
      <c r="T5499">
        <v>11707</v>
      </c>
      <c r="U5499" s="1">
        <v>45432</v>
      </c>
      <c r="V5499" t="s">
        <v>140</v>
      </c>
      <c r="W5499">
        <v>127328</v>
      </c>
      <c r="X5499" t="s">
        <v>22138</v>
      </c>
      <c r="Y5499">
        <v>227</v>
      </c>
      <c r="Z5499">
        <v>1619</v>
      </c>
      <c r="AA5499">
        <v>8</v>
      </c>
      <c r="AB5499">
        <v>5180.8</v>
      </c>
    </row>
    <row r="5500" spans="1:28" x14ac:dyDescent="0.3">
      <c r="A5500" t="s">
        <v>28</v>
      </c>
      <c r="B5500" t="s">
        <v>29</v>
      </c>
      <c r="C5500" t="s">
        <v>193</v>
      </c>
      <c r="D5500" t="s">
        <v>442</v>
      </c>
      <c r="E5500" t="s">
        <v>32</v>
      </c>
      <c r="F5500" t="s">
        <v>175</v>
      </c>
      <c r="G5500">
        <v>31</v>
      </c>
      <c r="H5500">
        <v>413136</v>
      </c>
      <c r="I5500" t="s">
        <v>34</v>
      </c>
      <c r="J5500" s="1">
        <v>44460</v>
      </c>
      <c r="K5500">
        <v>1000</v>
      </c>
      <c r="L5500" t="s">
        <v>21209</v>
      </c>
      <c r="M5500" t="s">
        <v>361</v>
      </c>
      <c r="N5500" t="s">
        <v>22139</v>
      </c>
      <c r="O5500" t="s">
        <v>22140</v>
      </c>
      <c r="P5500" t="s">
        <v>51</v>
      </c>
      <c r="Q5500">
        <v>17</v>
      </c>
      <c r="R5500" t="s">
        <v>40</v>
      </c>
      <c r="S5500" t="s">
        <v>118</v>
      </c>
      <c r="T5500">
        <v>71910</v>
      </c>
      <c r="U5500" s="1">
        <v>45571</v>
      </c>
      <c r="V5500" t="s">
        <v>155</v>
      </c>
      <c r="W5500">
        <v>816610</v>
      </c>
      <c r="X5500" t="s">
        <v>14869</v>
      </c>
      <c r="Y5500">
        <v>246</v>
      </c>
      <c r="Z5500">
        <v>2151</v>
      </c>
      <c r="AA5500">
        <v>1</v>
      </c>
      <c r="AB5500" s="2" t="s">
        <v>22141</v>
      </c>
    </row>
    <row r="5501" spans="1:28" x14ac:dyDescent="0.3">
      <c r="A5501" t="s">
        <v>28</v>
      </c>
      <c r="B5501" t="s">
        <v>29</v>
      </c>
      <c r="C5501" t="s">
        <v>30</v>
      </c>
      <c r="D5501" t="s">
        <v>611</v>
      </c>
      <c r="E5501" t="s">
        <v>46</v>
      </c>
      <c r="F5501" t="s">
        <v>150</v>
      </c>
      <c r="G5501">
        <v>4</v>
      </c>
      <c r="H5501">
        <v>410391</v>
      </c>
      <c r="I5501" t="s">
        <v>58</v>
      </c>
      <c r="J5501" s="1">
        <v>44197</v>
      </c>
      <c r="K5501">
        <v>1400</v>
      </c>
      <c r="L5501" t="s">
        <v>22142</v>
      </c>
      <c r="M5501" t="s">
        <v>1058</v>
      </c>
      <c r="N5501" t="s">
        <v>22143</v>
      </c>
      <c r="O5501" t="s">
        <v>22144</v>
      </c>
      <c r="P5501" t="s">
        <v>71</v>
      </c>
      <c r="Q5501">
        <v>3</v>
      </c>
      <c r="R5501" t="s">
        <v>88</v>
      </c>
      <c r="S5501" t="s">
        <v>63</v>
      </c>
      <c r="T5501">
        <v>41136</v>
      </c>
      <c r="U5501" s="1">
        <v>45505</v>
      </c>
      <c r="V5501" t="s">
        <v>64</v>
      </c>
      <c r="W5501">
        <v>583921</v>
      </c>
      <c r="X5501" t="s">
        <v>536</v>
      </c>
      <c r="Y5501">
        <v>729</v>
      </c>
      <c r="Z5501">
        <v>1821</v>
      </c>
      <c r="AA5501">
        <v>8</v>
      </c>
      <c r="AB5501" s="2" t="s">
        <v>22145</v>
      </c>
    </row>
    <row r="5502" spans="1:28" x14ac:dyDescent="0.3">
      <c r="A5502" t="s">
        <v>28</v>
      </c>
      <c r="B5502" t="s">
        <v>29</v>
      </c>
      <c r="C5502" t="s">
        <v>91</v>
      </c>
      <c r="D5502" t="s">
        <v>616</v>
      </c>
      <c r="E5502" t="s">
        <v>32</v>
      </c>
      <c r="F5502" t="s">
        <v>150</v>
      </c>
      <c r="G5502">
        <v>62</v>
      </c>
      <c r="H5502">
        <v>437434</v>
      </c>
      <c r="I5502" t="s">
        <v>34</v>
      </c>
      <c r="J5502" s="1">
        <v>44009</v>
      </c>
      <c r="K5502">
        <v>1200</v>
      </c>
      <c r="L5502" t="s">
        <v>22146</v>
      </c>
      <c r="M5502" t="s">
        <v>2054</v>
      </c>
      <c r="N5502" t="s">
        <v>22147</v>
      </c>
      <c r="O5502">
        <f>1-806-92-4638</f>
        <v>-5535</v>
      </c>
      <c r="P5502" t="s">
        <v>39</v>
      </c>
      <c r="Q5502">
        <v>5</v>
      </c>
      <c r="R5502" t="s">
        <v>88</v>
      </c>
      <c r="S5502" t="s">
        <v>79</v>
      </c>
      <c r="T5502">
        <v>80102</v>
      </c>
      <c r="U5502" s="1">
        <v>45365</v>
      </c>
      <c r="V5502" t="s">
        <v>72</v>
      </c>
      <c r="W5502">
        <v>952289</v>
      </c>
      <c r="X5502" t="s">
        <v>22148</v>
      </c>
      <c r="Y5502">
        <v>616</v>
      </c>
      <c r="Z5502">
        <v>587</v>
      </c>
      <c r="AA5502">
        <v>8</v>
      </c>
      <c r="AB5502">
        <v>1878.4</v>
      </c>
    </row>
    <row r="5503" spans="1:28" x14ac:dyDescent="0.3">
      <c r="A5503" t="s">
        <v>28</v>
      </c>
      <c r="B5503" t="s">
        <v>29</v>
      </c>
      <c r="C5503" t="s">
        <v>66</v>
      </c>
      <c r="D5503" t="s">
        <v>92</v>
      </c>
      <c r="E5503" t="s">
        <v>32</v>
      </c>
      <c r="F5503" t="s">
        <v>57</v>
      </c>
      <c r="G5503">
        <v>80</v>
      </c>
      <c r="H5503">
        <v>404045</v>
      </c>
      <c r="I5503" t="s">
        <v>34</v>
      </c>
      <c r="J5503" s="1">
        <v>44105</v>
      </c>
      <c r="K5503">
        <v>1300</v>
      </c>
      <c r="L5503" t="s">
        <v>22149</v>
      </c>
      <c r="M5503" t="s">
        <v>177</v>
      </c>
      <c r="N5503" t="s">
        <v>22150</v>
      </c>
      <c r="O5503">
        <v>3286889079</v>
      </c>
      <c r="P5503" t="s">
        <v>87</v>
      </c>
      <c r="Q5503">
        <v>19</v>
      </c>
      <c r="R5503" t="s">
        <v>88</v>
      </c>
      <c r="S5503" t="s">
        <v>79</v>
      </c>
      <c r="T5503">
        <v>37763</v>
      </c>
      <c r="U5503" s="1">
        <v>45417</v>
      </c>
      <c r="V5503" t="s">
        <v>140</v>
      </c>
      <c r="W5503">
        <v>787406</v>
      </c>
      <c r="X5503" t="s">
        <v>22151</v>
      </c>
      <c r="Y5503">
        <v>347</v>
      </c>
      <c r="Z5503">
        <v>2106</v>
      </c>
      <c r="AA5503">
        <v>4</v>
      </c>
      <c r="AB5503" s="2" t="s">
        <v>12877</v>
      </c>
    </row>
    <row r="5504" spans="1:28" x14ac:dyDescent="0.3">
      <c r="A5504" t="s">
        <v>28</v>
      </c>
      <c r="B5504" t="s">
        <v>29</v>
      </c>
      <c r="C5504" t="s">
        <v>54</v>
      </c>
      <c r="D5504" t="s">
        <v>82</v>
      </c>
      <c r="E5504" t="s">
        <v>32</v>
      </c>
      <c r="F5504" t="s">
        <v>47</v>
      </c>
      <c r="G5504">
        <v>66</v>
      </c>
      <c r="H5504">
        <v>433594</v>
      </c>
      <c r="I5504" t="s">
        <v>34</v>
      </c>
      <c r="J5504" s="1">
        <v>45493</v>
      </c>
      <c r="K5504">
        <v>800</v>
      </c>
      <c r="L5504" t="s">
        <v>22152</v>
      </c>
      <c r="M5504" t="s">
        <v>36</v>
      </c>
      <c r="N5504" t="s">
        <v>22153</v>
      </c>
      <c r="O5504" t="s">
        <v>22154</v>
      </c>
      <c r="P5504" t="s">
        <v>51</v>
      </c>
      <c r="Q5504">
        <v>4</v>
      </c>
      <c r="R5504" t="s">
        <v>40</v>
      </c>
      <c r="S5504" t="s">
        <v>63</v>
      </c>
      <c r="T5504">
        <v>54436</v>
      </c>
      <c r="U5504" s="1">
        <v>45361</v>
      </c>
      <c r="V5504" t="s">
        <v>72</v>
      </c>
      <c r="W5504">
        <v>606756</v>
      </c>
      <c r="X5504" t="s">
        <v>22155</v>
      </c>
      <c r="Y5504">
        <v>504</v>
      </c>
      <c r="Z5504">
        <v>2396</v>
      </c>
      <c r="AA5504">
        <v>5</v>
      </c>
      <c r="AB5504">
        <v>4792</v>
      </c>
    </row>
    <row r="5505" spans="1:28" x14ac:dyDescent="0.3">
      <c r="A5505" t="s">
        <v>28</v>
      </c>
      <c r="B5505" t="s">
        <v>29</v>
      </c>
      <c r="C5505" t="s">
        <v>157</v>
      </c>
      <c r="D5505" t="s">
        <v>611</v>
      </c>
      <c r="E5505" t="s">
        <v>56</v>
      </c>
      <c r="F5505" t="s">
        <v>47</v>
      </c>
      <c r="G5505">
        <v>92</v>
      </c>
      <c r="H5505">
        <v>408742</v>
      </c>
      <c r="I5505" t="s">
        <v>58</v>
      </c>
      <c r="J5505" s="1">
        <v>44231</v>
      </c>
      <c r="K5505">
        <v>1300</v>
      </c>
      <c r="L5505" t="s">
        <v>22156</v>
      </c>
      <c r="M5505" t="s">
        <v>334</v>
      </c>
      <c r="N5505" t="s">
        <v>22157</v>
      </c>
      <c r="O5505" t="s">
        <v>22158</v>
      </c>
      <c r="P5505" t="s">
        <v>51</v>
      </c>
      <c r="Q5505">
        <v>16</v>
      </c>
      <c r="R5505" t="s">
        <v>40</v>
      </c>
      <c r="S5505" t="s">
        <v>118</v>
      </c>
      <c r="T5505">
        <v>92005</v>
      </c>
      <c r="U5505" s="1">
        <v>45338</v>
      </c>
      <c r="V5505" t="s">
        <v>119</v>
      </c>
      <c r="W5505">
        <v>324545</v>
      </c>
      <c r="X5505" t="s">
        <v>22159</v>
      </c>
      <c r="Y5505">
        <v>587</v>
      </c>
      <c r="Z5505">
        <v>1287</v>
      </c>
      <c r="AA5505">
        <v>3</v>
      </c>
      <c r="AB5505">
        <v>1544.4</v>
      </c>
    </row>
    <row r="5506" spans="1:28" x14ac:dyDescent="0.3">
      <c r="A5506" t="s">
        <v>28</v>
      </c>
      <c r="B5506" t="s">
        <v>29</v>
      </c>
      <c r="C5506" t="s">
        <v>148</v>
      </c>
      <c r="D5506" t="s">
        <v>55</v>
      </c>
      <c r="E5506" t="s">
        <v>56</v>
      </c>
      <c r="F5506" t="s">
        <v>99</v>
      </c>
      <c r="G5506">
        <v>34</v>
      </c>
      <c r="H5506">
        <v>417969</v>
      </c>
      <c r="I5506" t="s">
        <v>58</v>
      </c>
      <c r="J5506" s="1">
        <v>44019</v>
      </c>
      <c r="K5506">
        <v>1300</v>
      </c>
      <c r="L5506" t="s">
        <v>5862</v>
      </c>
      <c r="M5506" t="s">
        <v>428</v>
      </c>
      <c r="N5506" t="s">
        <v>22160</v>
      </c>
      <c r="O5506" t="s">
        <v>22161</v>
      </c>
      <c r="P5506" t="s">
        <v>71</v>
      </c>
      <c r="Q5506">
        <v>8</v>
      </c>
      <c r="R5506" t="s">
        <v>40</v>
      </c>
      <c r="S5506" t="s">
        <v>79</v>
      </c>
      <c r="T5506">
        <v>41638</v>
      </c>
      <c r="U5506" s="1">
        <v>45320</v>
      </c>
      <c r="V5506" t="s">
        <v>111</v>
      </c>
      <c r="W5506">
        <v>884731</v>
      </c>
      <c r="X5506" t="s">
        <v>22162</v>
      </c>
      <c r="Y5506">
        <v>898</v>
      </c>
      <c r="Z5506">
        <v>2130</v>
      </c>
      <c r="AA5506">
        <v>2</v>
      </c>
      <c r="AB5506">
        <v>1704</v>
      </c>
    </row>
    <row r="5507" spans="1:28" x14ac:dyDescent="0.3">
      <c r="A5507" t="s">
        <v>28</v>
      </c>
      <c r="B5507" t="s">
        <v>29</v>
      </c>
      <c r="C5507" t="s">
        <v>91</v>
      </c>
      <c r="D5507" t="s">
        <v>182</v>
      </c>
      <c r="E5507" t="s">
        <v>46</v>
      </c>
      <c r="F5507" t="s">
        <v>99</v>
      </c>
      <c r="G5507">
        <v>23</v>
      </c>
      <c r="H5507">
        <v>404031</v>
      </c>
      <c r="I5507" t="s">
        <v>58</v>
      </c>
      <c r="J5507" s="1">
        <v>44302</v>
      </c>
      <c r="K5507">
        <v>1000</v>
      </c>
      <c r="L5507" t="s">
        <v>22163</v>
      </c>
      <c r="M5507" t="s">
        <v>428</v>
      </c>
      <c r="N5507" t="s">
        <v>22164</v>
      </c>
      <c r="O5507" t="s">
        <v>22165</v>
      </c>
      <c r="P5507" t="s">
        <v>71</v>
      </c>
      <c r="Q5507">
        <v>19</v>
      </c>
      <c r="R5507" t="s">
        <v>88</v>
      </c>
      <c r="S5507" t="s">
        <v>41</v>
      </c>
      <c r="T5507">
        <v>69044</v>
      </c>
      <c r="U5507" s="1">
        <v>45436</v>
      </c>
      <c r="V5507" t="s">
        <v>140</v>
      </c>
      <c r="W5507">
        <v>278274</v>
      </c>
      <c r="X5507" t="s">
        <v>22166</v>
      </c>
      <c r="Y5507">
        <v>357</v>
      </c>
      <c r="Z5507">
        <v>2767</v>
      </c>
      <c r="AA5507">
        <v>5</v>
      </c>
      <c r="AB5507">
        <v>5534</v>
      </c>
    </row>
    <row r="5508" spans="1:28" x14ac:dyDescent="0.3">
      <c r="A5508" t="s">
        <v>28</v>
      </c>
      <c r="B5508" t="s">
        <v>29</v>
      </c>
      <c r="C5508" t="s">
        <v>44</v>
      </c>
      <c r="D5508" t="s">
        <v>616</v>
      </c>
      <c r="E5508" t="s">
        <v>46</v>
      </c>
      <c r="F5508" t="s">
        <v>135</v>
      </c>
      <c r="G5508">
        <v>68</v>
      </c>
      <c r="H5508">
        <v>432224</v>
      </c>
      <c r="I5508" t="s">
        <v>58</v>
      </c>
      <c r="J5508" s="1">
        <v>45615</v>
      </c>
      <c r="K5508">
        <v>1400</v>
      </c>
      <c r="L5508" t="s">
        <v>22167</v>
      </c>
      <c r="M5508" t="s">
        <v>351</v>
      </c>
      <c r="N5508" t="s">
        <v>22168</v>
      </c>
      <c r="O5508" t="s">
        <v>22169</v>
      </c>
      <c r="P5508" t="s">
        <v>71</v>
      </c>
      <c r="Q5508">
        <v>20</v>
      </c>
      <c r="R5508" t="s">
        <v>40</v>
      </c>
      <c r="S5508" t="s">
        <v>118</v>
      </c>
      <c r="T5508">
        <v>97958</v>
      </c>
      <c r="U5508" s="1">
        <v>45628</v>
      </c>
      <c r="V5508" t="s">
        <v>259</v>
      </c>
      <c r="W5508">
        <v>312414</v>
      </c>
      <c r="X5508" t="s">
        <v>22170</v>
      </c>
      <c r="Y5508">
        <v>783</v>
      </c>
      <c r="Z5508">
        <v>2041</v>
      </c>
      <c r="AA5508">
        <v>3</v>
      </c>
      <c r="AB5508" s="2" t="s">
        <v>22171</v>
      </c>
    </row>
    <row r="5509" spans="1:28" x14ac:dyDescent="0.3">
      <c r="A5509" t="s">
        <v>28</v>
      </c>
      <c r="B5509" t="s">
        <v>29</v>
      </c>
      <c r="C5509" t="s">
        <v>157</v>
      </c>
      <c r="D5509" t="s">
        <v>421</v>
      </c>
      <c r="E5509" t="s">
        <v>46</v>
      </c>
      <c r="F5509" t="s">
        <v>57</v>
      </c>
      <c r="G5509">
        <v>35</v>
      </c>
      <c r="H5509">
        <v>421277</v>
      </c>
      <c r="I5509" t="s">
        <v>34</v>
      </c>
      <c r="J5509" s="1">
        <v>45560</v>
      </c>
      <c r="K5509">
        <v>1200</v>
      </c>
      <c r="L5509" t="s">
        <v>22172</v>
      </c>
      <c r="M5509" t="s">
        <v>417</v>
      </c>
      <c r="N5509" t="s">
        <v>22173</v>
      </c>
      <c r="O5509" t="s">
        <v>22174</v>
      </c>
      <c r="P5509" t="s">
        <v>39</v>
      </c>
      <c r="Q5509">
        <v>15</v>
      </c>
      <c r="R5509" t="s">
        <v>88</v>
      </c>
      <c r="S5509" t="s">
        <v>118</v>
      </c>
      <c r="T5509">
        <v>11022</v>
      </c>
      <c r="U5509" s="1">
        <v>45604</v>
      </c>
      <c r="V5509" t="s">
        <v>42</v>
      </c>
      <c r="W5509">
        <v>863325</v>
      </c>
      <c r="X5509" t="s">
        <v>22175</v>
      </c>
      <c r="Y5509">
        <v>690</v>
      </c>
      <c r="Z5509">
        <v>977</v>
      </c>
      <c r="AA5509">
        <v>5</v>
      </c>
      <c r="AB5509">
        <v>1954</v>
      </c>
    </row>
    <row r="5510" spans="1:28" x14ac:dyDescent="0.3">
      <c r="A5510" t="s">
        <v>28</v>
      </c>
      <c r="B5510" t="s">
        <v>29</v>
      </c>
      <c r="C5510" t="s">
        <v>193</v>
      </c>
      <c r="D5510" t="s">
        <v>380</v>
      </c>
      <c r="E5510" t="s">
        <v>46</v>
      </c>
      <c r="F5510" t="s">
        <v>135</v>
      </c>
      <c r="G5510">
        <v>75</v>
      </c>
      <c r="H5510">
        <v>402558</v>
      </c>
      <c r="I5510" t="s">
        <v>58</v>
      </c>
      <c r="J5510" s="1">
        <v>44089</v>
      </c>
      <c r="K5510">
        <v>1100</v>
      </c>
      <c r="L5510" t="s">
        <v>22176</v>
      </c>
      <c r="M5510" t="s">
        <v>428</v>
      </c>
      <c r="N5510" t="s">
        <v>22177</v>
      </c>
      <c r="O5510" t="s">
        <v>22178</v>
      </c>
      <c r="P5510" t="s">
        <v>51</v>
      </c>
      <c r="Q5510">
        <v>17</v>
      </c>
      <c r="R5510" t="s">
        <v>40</v>
      </c>
      <c r="S5510" t="s">
        <v>79</v>
      </c>
      <c r="T5510">
        <v>71469</v>
      </c>
      <c r="U5510" s="1">
        <v>45459</v>
      </c>
      <c r="V5510" t="s">
        <v>52</v>
      </c>
      <c r="W5510">
        <v>831393</v>
      </c>
      <c r="X5510" t="s">
        <v>22179</v>
      </c>
      <c r="Y5510">
        <v>890</v>
      </c>
      <c r="Z5510">
        <v>2699</v>
      </c>
      <c r="AA5510">
        <v>7</v>
      </c>
      <c r="AB5510" s="2" t="s">
        <v>13293</v>
      </c>
    </row>
    <row r="5511" spans="1:28" x14ac:dyDescent="0.3">
      <c r="A5511" t="s">
        <v>28</v>
      </c>
      <c r="B5511" t="s">
        <v>29</v>
      </c>
      <c r="C5511" t="s">
        <v>30</v>
      </c>
      <c r="D5511" t="s">
        <v>274</v>
      </c>
      <c r="E5511" t="s">
        <v>32</v>
      </c>
      <c r="F5511" t="s">
        <v>113</v>
      </c>
      <c r="G5511">
        <v>99</v>
      </c>
      <c r="H5511">
        <v>426573</v>
      </c>
      <c r="I5511" t="s">
        <v>58</v>
      </c>
      <c r="J5511" s="1">
        <v>43973</v>
      </c>
      <c r="K5511">
        <v>1100</v>
      </c>
      <c r="L5511" t="s">
        <v>22180</v>
      </c>
      <c r="M5511" t="s">
        <v>239</v>
      </c>
      <c r="N5511" t="s">
        <v>22181</v>
      </c>
      <c r="O5511">
        <v>9715622613</v>
      </c>
      <c r="P5511" t="s">
        <v>39</v>
      </c>
      <c r="Q5511">
        <v>11</v>
      </c>
      <c r="R5511" t="s">
        <v>88</v>
      </c>
      <c r="S5511" t="s">
        <v>63</v>
      </c>
      <c r="T5511">
        <v>99189</v>
      </c>
      <c r="U5511" s="1">
        <v>45370</v>
      </c>
      <c r="V5511" t="s">
        <v>72</v>
      </c>
      <c r="W5511">
        <v>850845</v>
      </c>
      <c r="X5511" t="s">
        <v>22182</v>
      </c>
      <c r="Y5511">
        <v>712</v>
      </c>
      <c r="Z5511">
        <v>1865</v>
      </c>
      <c r="AA5511">
        <v>2</v>
      </c>
      <c r="AB5511">
        <v>1492</v>
      </c>
    </row>
    <row r="5512" spans="1:28" x14ac:dyDescent="0.3">
      <c r="A5512" t="s">
        <v>28</v>
      </c>
      <c r="B5512" t="s">
        <v>29</v>
      </c>
      <c r="C5512" t="s">
        <v>148</v>
      </c>
      <c r="D5512" t="s">
        <v>611</v>
      </c>
      <c r="E5512" t="s">
        <v>32</v>
      </c>
      <c r="F5512" t="s">
        <v>135</v>
      </c>
      <c r="G5512">
        <v>8</v>
      </c>
      <c r="H5512">
        <v>422776</v>
      </c>
      <c r="I5512" t="s">
        <v>34</v>
      </c>
      <c r="J5512" s="1">
        <v>45445</v>
      </c>
      <c r="K5512">
        <v>1100</v>
      </c>
      <c r="L5512" t="s">
        <v>22183</v>
      </c>
      <c r="M5512" t="s">
        <v>542</v>
      </c>
      <c r="N5512" t="s">
        <v>22184</v>
      </c>
      <c r="O5512" t="s">
        <v>22185</v>
      </c>
      <c r="P5512" t="s">
        <v>87</v>
      </c>
      <c r="Q5512">
        <v>17</v>
      </c>
      <c r="R5512" t="s">
        <v>88</v>
      </c>
      <c r="S5512" t="s">
        <v>118</v>
      </c>
      <c r="T5512">
        <v>62863</v>
      </c>
      <c r="U5512" s="1">
        <v>45528</v>
      </c>
      <c r="V5512" t="s">
        <v>64</v>
      </c>
      <c r="W5512">
        <v>101108</v>
      </c>
      <c r="X5512" t="s">
        <v>22186</v>
      </c>
      <c r="Y5512">
        <v>798</v>
      </c>
      <c r="Z5512">
        <v>2396</v>
      </c>
      <c r="AA5512">
        <v>4</v>
      </c>
      <c r="AB5512" s="2" t="s">
        <v>5861</v>
      </c>
    </row>
    <row r="5513" spans="1:28" x14ac:dyDescent="0.3">
      <c r="A5513" t="s">
        <v>28</v>
      </c>
      <c r="B5513" t="s">
        <v>29</v>
      </c>
      <c r="C5513" t="s">
        <v>193</v>
      </c>
      <c r="D5513" t="s">
        <v>237</v>
      </c>
      <c r="E5513" t="s">
        <v>32</v>
      </c>
      <c r="F5513" t="s">
        <v>113</v>
      </c>
      <c r="G5513">
        <v>33</v>
      </c>
      <c r="H5513">
        <v>426428</v>
      </c>
      <c r="I5513" t="s">
        <v>58</v>
      </c>
      <c r="J5513" s="1">
        <v>45374</v>
      </c>
      <c r="K5513">
        <v>950</v>
      </c>
      <c r="L5513" t="s">
        <v>22187</v>
      </c>
      <c r="M5513" t="s">
        <v>94</v>
      </c>
      <c r="N5513" t="s">
        <v>22188</v>
      </c>
      <c r="O5513" t="s">
        <v>22189</v>
      </c>
      <c r="P5513" t="s">
        <v>51</v>
      </c>
      <c r="Q5513">
        <v>8</v>
      </c>
      <c r="R5513" t="s">
        <v>40</v>
      </c>
      <c r="S5513" t="s">
        <v>118</v>
      </c>
      <c r="T5513">
        <v>41241</v>
      </c>
      <c r="U5513" s="1">
        <v>45357</v>
      </c>
      <c r="V5513" t="s">
        <v>72</v>
      </c>
      <c r="W5513">
        <v>274938</v>
      </c>
      <c r="X5513" t="s">
        <v>22190</v>
      </c>
      <c r="Y5513">
        <v>439</v>
      </c>
      <c r="Z5513">
        <v>1096</v>
      </c>
      <c r="AA5513">
        <v>2</v>
      </c>
      <c r="AB5513" s="2" t="s">
        <v>22191</v>
      </c>
    </row>
    <row r="5514" spans="1:28" x14ac:dyDescent="0.3">
      <c r="A5514" t="s">
        <v>28</v>
      </c>
      <c r="B5514" t="s">
        <v>29</v>
      </c>
      <c r="C5514" t="s">
        <v>30</v>
      </c>
      <c r="D5514" t="s">
        <v>45</v>
      </c>
      <c r="E5514" t="s">
        <v>32</v>
      </c>
      <c r="F5514" t="s">
        <v>33</v>
      </c>
      <c r="G5514">
        <v>7</v>
      </c>
      <c r="H5514">
        <v>413333</v>
      </c>
      <c r="I5514" t="s">
        <v>58</v>
      </c>
      <c r="J5514" s="1">
        <v>44040</v>
      </c>
      <c r="K5514">
        <v>1200</v>
      </c>
      <c r="L5514" t="s">
        <v>17835</v>
      </c>
      <c r="M5514" t="s">
        <v>256</v>
      </c>
      <c r="N5514" t="s">
        <v>22192</v>
      </c>
      <c r="O5514" t="s">
        <v>22193</v>
      </c>
      <c r="P5514" t="s">
        <v>51</v>
      </c>
      <c r="Q5514">
        <v>10</v>
      </c>
      <c r="R5514" t="s">
        <v>40</v>
      </c>
      <c r="S5514" t="s">
        <v>79</v>
      </c>
      <c r="T5514">
        <v>57817</v>
      </c>
      <c r="U5514" s="1">
        <v>45589</v>
      </c>
      <c r="V5514" t="s">
        <v>155</v>
      </c>
      <c r="W5514">
        <v>739183</v>
      </c>
      <c r="X5514" t="s">
        <v>22194</v>
      </c>
      <c r="Y5514">
        <v>364</v>
      </c>
      <c r="Z5514">
        <v>1592</v>
      </c>
      <c r="AA5514">
        <v>1</v>
      </c>
      <c r="AB5514" s="2" t="s">
        <v>22195</v>
      </c>
    </row>
    <row r="5515" spans="1:28" x14ac:dyDescent="0.3">
      <c r="A5515" t="s">
        <v>28</v>
      </c>
      <c r="B5515" t="s">
        <v>29</v>
      </c>
      <c r="C5515" t="s">
        <v>54</v>
      </c>
      <c r="D5515" t="s">
        <v>621</v>
      </c>
      <c r="E5515" t="s">
        <v>56</v>
      </c>
      <c r="F5515" t="s">
        <v>355</v>
      </c>
      <c r="G5515">
        <v>10</v>
      </c>
      <c r="H5515">
        <v>432931</v>
      </c>
      <c r="I5515" t="s">
        <v>34</v>
      </c>
      <c r="J5515" s="1">
        <v>44786</v>
      </c>
      <c r="K5515">
        <v>1200</v>
      </c>
      <c r="L5515" t="s">
        <v>22196</v>
      </c>
      <c r="M5515" t="s">
        <v>49</v>
      </c>
      <c r="N5515" t="s">
        <v>22197</v>
      </c>
      <c r="O5515" t="s">
        <v>22198</v>
      </c>
      <c r="P5515" t="s">
        <v>71</v>
      </c>
      <c r="Q5515">
        <v>4</v>
      </c>
      <c r="R5515" t="s">
        <v>40</v>
      </c>
      <c r="S5515" t="s">
        <v>41</v>
      </c>
      <c r="T5515">
        <v>21642</v>
      </c>
      <c r="U5515" s="1">
        <v>45297</v>
      </c>
      <c r="V5515" t="s">
        <v>111</v>
      </c>
      <c r="W5515">
        <v>297592</v>
      </c>
      <c r="X5515" t="s">
        <v>22199</v>
      </c>
      <c r="Y5515">
        <v>965</v>
      </c>
      <c r="Z5515">
        <v>1938</v>
      </c>
      <c r="AA5515">
        <v>4</v>
      </c>
      <c r="AB5515">
        <v>3100.8</v>
      </c>
    </row>
    <row r="5516" spans="1:28" x14ac:dyDescent="0.3">
      <c r="A5516" t="s">
        <v>28</v>
      </c>
      <c r="B5516" t="s">
        <v>29</v>
      </c>
      <c r="C5516" t="s">
        <v>91</v>
      </c>
      <c r="D5516" t="s">
        <v>170</v>
      </c>
      <c r="E5516" t="s">
        <v>46</v>
      </c>
      <c r="F5516" t="s">
        <v>113</v>
      </c>
      <c r="G5516">
        <v>93</v>
      </c>
      <c r="H5516">
        <v>412083</v>
      </c>
      <c r="I5516" t="s">
        <v>34</v>
      </c>
      <c r="J5516" s="1">
        <v>44761</v>
      </c>
      <c r="K5516">
        <v>1000</v>
      </c>
      <c r="L5516" t="s">
        <v>22200</v>
      </c>
      <c r="M5516" t="s">
        <v>1291</v>
      </c>
      <c r="N5516" t="s">
        <v>22201</v>
      </c>
      <c r="O5516" t="s">
        <v>22202</v>
      </c>
      <c r="P5516" t="s">
        <v>87</v>
      </c>
      <c r="Q5516">
        <v>8</v>
      </c>
      <c r="R5516" t="s">
        <v>40</v>
      </c>
      <c r="S5516" t="s">
        <v>41</v>
      </c>
      <c r="T5516">
        <v>22408</v>
      </c>
      <c r="U5516" s="1">
        <v>45445</v>
      </c>
      <c r="V5516" t="s">
        <v>52</v>
      </c>
      <c r="W5516">
        <v>748062</v>
      </c>
      <c r="X5516" t="s">
        <v>22203</v>
      </c>
      <c r="Y5516">
        <v>694</v>
      </c>
      <c r="Z5516">
        <v>763</v>
      </c>
      <c r="AA5516">
        <v>1</v>
      </c>
      <c r="AB5516">
        <v>305.2</v>
      </c>
    </row>
    <row r="5517" spans="1:28" x14ac:dyDescent="0.3">
      <c r="A5517" t="s">
        <v>28</v>
      </c>
      <c r="B5517" t="s">
        <v>29</v>
      </c>
      <c r="C5517" t="s">
        <v>54</v>
      </c>
      <c r="D5517" t="s">
        <v>364</v>
      </c>
      <c r="E5517" t="s">
        <v>32</v>
      </c>
      <c r="F5517" t="s">
        <v>33</v>
      </c>
      <c r="G5517">
        <v>57</v>
      </c>
      <c r="H5517">
        <v>417120</v>
      </c>
      <c r="I5517" t="s">
        <v>34</v>
      </c>
      <c r="J5517" s="1">
        <v>45376</v>
      </c>
      <c r="K5517">
        <v>1000</v>
      </c>
      <c r="L5517" t="s">
        <v>22204</v>
      </c>
      <c r="M5517" t="s">
        <v>1305</v>
      </c>
      <c r="N5517" t="s">
        <v>22205</v>
      </c>
      <c r="O5517" t="s">
        <v>22206</v>
      </c>
      <c r="P5517" t="s">
        <v>39</v>
      </c>
      <c r="Q5517">
        <v>9</v>
      </c>
      <c r="R5517" t="s">
        <v>40</v>
      </c>
      <c r="S5517" t="s">
        <v>118</v>
      </c>
      <c r="T5517">
        <v>45400</v>
      </c>
      <c r="U5517" s="1">
        <v>45326</v>
      </c>
      <c r="V5517" t="s">
        <v>119</v>
      </c>
      <c r="W5517">
        <v>158717</v>
      </c>
      <c r="X5517" t="s">
        <v>9752</v>
      </c>
      <c r="Y5517">
        <v>213</v>
      </c>
      <c r="Z5517">
        <v>1354</v>
      </c>
      <c r="AA5517">
        <v>6</v>
      </c>
      <c r="AB5517" s="2" t="s">
        <v>22207</v>
      </c>
    </row>
    <row r="5518" spans="1:28" x14ac:dyDescent="0.3">
      <c r="A5518" t="s">
        <v>28</v>
      </c>
      <c r="B5518" t="s">
        <v>29</v>
      </c>
      <c r="C5518" t="s">
        <v>66</v>
      </c>
      <c r="D5518" t="s">
        <v>45</v>
      </c>
      <c r="E5518" t="s">
        <v>32</v>
      </c>
      <c r="F5518" t="s">
        <v>106</v>
      </c>
      <c r="G5518">
        <v>87</v>
      </c>
      <c r="H5518">
        <v>426381</v>
      </c>
      <c r="I5518" t="s">
        <v>34</v>
      </c>
      <c r="J5518" s="1">
        <v>45063</v>
      </c>
      <c r="K5518">
        <v>1300</v>
      </c>
      <c r="L5518" t="s">
        <v>22208</v>
      </c>
      <c r="M5518" t="s">
        <v>152</v>
      </c>
      <c r="N5518" t="s">
        <v>22209</v>
      </c>
      <c r="O5518" t="s">
        <v>22210</v>
      </c>
      <c r="P5518" t="s">
        <v>39</v>
      </c>
      <c r="Q5518">
        <v>3</v>
      </c>
      <c r="R5518" t="s">
        <v>40</v>
      </c>
      <c r="S5518" t="s">
        <v>79</v>
      </c>
      <c r="T5518">
        <v>18005</v>
      </c>
      <c r="U5518" s="1">
        <v>45545</v>
      </c>
      <c r="V5518" t="s">
        <v>180</v>
      </c>
      <c r="W5518">
        <v>400025</v>
      </c>
      <c r="X5518" t="s">
        <v>22211</v>
      </c>
      <c r="Y5518">
        <v>677</v>
      </c>
      <c r="Z5518">
        <v>2025</v>
      </c>
      <c r="AA5518">
        <v>8</v>
      </c>
      <c r="AB5518">
        <v>6480</v>
      </c>
    </row>
    <row r="5519" spans="1:28" x14ac:dyDescent="0.3">
      <c r="A5519" t="s">
        <v>28</v>
      </c>
      <c r="B5519" t="s">
        <v>29</v>
      </c>
      <c r="C5519" t="s">
        <v>54</v>
      </c>
      <c r="D5519" t="s">
        <v>511</v>
      </c>
      <c r="E5519" t="s">
        <v>32</v>
      </c>
      <c r="F5519" t="s">
        <v>83</v>
      </c>
      <c r="G5519">
        <v>65</v>
      </c>
      <c r="H5519">
        <v>428985</v>
      </c>
      <c r="I5519" t="s">
        <v>58</v>
      </c>
      <c r="J5519" s="1">
        <v>44094</v>
      </c>
      <c r="K5519">
        <v>950</v>
      </c>
      <c r="L5519" t="s">
        <v>22212</v>
      </c>
      <c r="M5519" t="s">
        <v>869</v>
      </c>
      <c r="N5519" t="s">
        <v>22213</v>
      </c>
      <c r="O5519" t="s">
        <v>22214</v>
      </c>
      <c r="P5519" t="s">
        <v>87</v>
      </c>
      <c r="Q5519">
        <v>6</v>
      </c>
      <c r="R5519" t="s">
        <v>88</v>
      </c>
      <c r="S5519" t="s">
        <v>41</v>
      </c>
      <c r="T5519">
        <v>55281</v>
      </c>
      <c r="U5519" s="1">
        <v>45569</v>
      </c>
      <c r="V5519" t="s">
        <v>155</v>
      </c>
      <c r="W5519">
        <v>525613</v>
      </c>
      <c r="X5519" t="s">
        <v>22215</v>
      </c>
      <c r="Y5519">
        <v>735</v>
      </c>
      <c r="Z5519">
        <v>2103</v>
      </c>
      <c r="AA5519">
        <v>1</v>
      </c>
      <c r="AB5519">
        <v>841.2</v>
      </c>
    </row>
    <row r="5520" spans="1:28" x14ac:dyDescent="0.3">
      <c r="A5520" t="s">
        <v>28</v>
      </c>
      <c r="B5520" t="s">
        <v>29</v>
      </c>
      <c r="C5520" t="s">
        <v>157</v>
      </c>
      <c r="D5520" t="s">
        <v>55</v>
      </c>
      <c r="E5520" t="s">
        <v>46</v>
      </c>
      <c r="F5520" t="s">
        <v>355</v>
      </c>
      <c r="G5520">
        <v>90</v>
      </c>
      <c r="H5520">
        <v>437925</v>
      </c>
      <c r="I5520" t="s">
        <v>34</v>
      </c>
      <c r="J5520" s="1">
        <v>43859</v>
      </c>
      <c r="K5520">
        <v>1300</v>
      </c>
      <c r="L5520" t="s">
        <v>22216</v>
      </c>
      <c r="M5520" t="s">
        <v>361</v>
      </c>
      <c r="N5520" t="s">
        <v>22217</v>
      </c>
      <c r="O5520" t="s">
        <v>22218</v>
      </c>
      <c r="P5520" t="s">
        <v>51</v>
      </c>
      <c r="Q5520">
        <v>18</v>
      </c>
      <c r="R5520" t="s">
        <v>40</v>
      </c>
      <c r="S5520" t="s">
        <v>79</v>
      </c>
      <c r="T5520">
        <v>32016</v>
      </c>
      <c r="U5520" s="1">
        <v>45574</v>
      </c>
      <c r="V5520" t="s">
        <v>155</v>
      </c>
      <c r="W5520">
        <v>602740</v>
      </c>
      <c r="X5520" t="s">
        <v>22219</v>
      </c>
      <c r="Y5520">
        <v>828</v>
      </c>
      <c r="Z5520">
        <v>2295</v>
      </c>
      <c r="AA5520">
        <v>5</v>
      </c>
      <c r="AB5520">
        <v>4590</v>
      </c>
    </row>
    <row r="5521" spans="1:28" x14ac:dyDescent="0.3">
      <c r="A5521" t="s">
        <v>28</v>
      </c>
      <c r="B5521" t="s">
        <v>29</v>
      </c>
      <c r="C5521" t="s">
        <v>30</v>
      </c>
      <c r="D5521" t="s">
        <v>637</v>
      </c>
      <c r="E5521" t="s">
        <v>46</v>
      </c>
      <c r="F5521" t="s">
        <v>106</v>
      </c>
      <c r="G5521">
        <v>78</v>
      </c>
      <c r="H5521">
        <v>407582</v>
      </c>
      <c r="I5521" t="s">
        <v>58</v>
      </c>
      <c r="J5521" s="1">
        <v>43938</v>
      </c>
      <c r="K5521">
        <v>1000</v>
      </c>
      <c r="L5521" t="s">
        <v>22220</v>
      </c>
      <c r="M5521" t="s">
        <v>1305</v>
      </c>
      <c r="N5521" t="s">
        <v>22221</v>
      </c>
      <c r="O5521" t="s">
        <v>22222</v>
      </c>
      <c r="P5521" t="s">
        <v>39</v>
      </c>
      <c r="Q5521">
        <v>14</v>
      </c>
      <c r="R5521" t="s">
        <v>88</v>
      </c>
      <c r="S5521" t="s">
        <v>63</v>
      </c>
      <c r="T5521">
        <v>11456</v>
      </c>
      <c r="U5521" s="1">
        <v>45503</v>
      </c>
      <c r="V5521" t="s">
        <v>126</v>
      </c>
      <c r="W5521">
        <v>565183</v>
      </c>
      <c r="X5521" t="s">
        <v>16885</v>
      </c>
      <c r="Y5521">
        <v>969</v>
      </c>
      <c r="Z5521">
        <v>2805</v>
      </c>
      <c r="AA5521">
        <v>1</v>
      </c>
      <c r="AB5521">
        <v>1122</v>
      </c>
    </row>
    <row r="5522" spans="1:28" x14ac:dyDescent="0.3">
      <c r="A5522" t="s">
        <v>28</v>
      </c>
      <c r="B5522" t="s">
        <v>29</v>
      </c>
      <c r="C5522" t="s">
        <v>30</v>
      </c>
      <c r="D5522" t="s">
        <v>560</v>
      </c>
      <c r="E5522" t="s">
        <v>46</v>
      </c>
      <c r="F5522" t="s">
        <v>57</v>
      </c>
      <c r="G5522">
        <v>75</v>
      </c>
      <c r="H5522">
        <v>418330</v>
      </c>
      <c r="I5522" t="s">
        <v>34</v>
      </c>
      <c r="J5522" s="1">
        <v>44766</v>
      </c>
      <c r="K5522">
        <v>950</v>
      </c>
      <c r="L5522" t="s">
        <v>22223</v>
      </c>
      <c r="M5522" t="s">
        <v>1356</v>
      </c>
      <c r="N5522" t="s">
        <v>22224</v>
      </c>
      <c r="O5522" t="s">
        <v>22225</v>
      </c>
      <c r="P5522" t="s">
        <v>39</v>
      </c>
      <c r="Q5522">
        <v>8</v>
      </c>
      <c r="R5522" t="s">
        <v>40</v>
      </c>
      <c r="S5522" t="s">
        <v>41</v>
      </c>
      <c r="T5522">
        <v>24802</v>
      </c>
      <c r="U5522" s="1">
        <v>45397</v>
      </c>
      <c r="V5522" t="s">
        <v>80</v>
      </c>
      <c r="W5522">
        <v>804444</v>
      </c>
      <c r="X5522" t="s">
        <v>22226</v>
      </c>
      <c r="Y5522">
        <v>735</v>
      </c>
      <c r="Z5522">
        <v>1155</v>
      </c>
      <c r="AA5522">
        <v>2</v>
      </c>
      <c r="AB5522">
        <v>924</v>
      </c>
    </row>
    <row r="5523" spans="1:28" x14ac:dyDescent="0.3">
      <c r="A5523" t="s">
        <v>28</v>
      </c>
      <c r="B5523" t="s">
        <v>29</v>
      </c>
      <c r="C5523" t="s">
        <v>193</v>
      </c>
      <c r="D5523" t="s">
        <v>511</v>
      </c>
      <c r="E5523" t="s">
        <v>32</v>
      </c>
      <c r="F5523" t="s">
        <v>135</v>
      </c>
      <c r="G5523">
        <v>41</v>
      </c>
      <c r="H5523">
        <v>430068</v>
      </c>
      <c r="I5523" t="s">
        <v>58</v>
      </c>
      <c r="J5523" s="1">
        <v>43865</v>
      </c>
      <c r="K5523">
        <v>1100</v>
      </c>
      <c r="L5523" t="s">
        <v>5247</v>
      </c>
      <c r="M5523" t="s">
        <v>1147</v>
      </c>
      <c r="N5523" t="s">
        <v>22227</v>
      </c>
      <c r="O5523" t="s">
        <v>22228</v>
      </c>
      <c r="P5523" t="s">
        <v>51</v>
      </c>
      <c r="Q5523">
        <v>7</v>
      </c>
      <c r="R5523" t="s">
        <v>40</v>
      </c>
      <c r="S5523" t="s">
        <v>118</v>
      </c>
      <c r="T5523">
        <v>65929</v>
      </c>
      <c r="U5523" s="1">
        <v>45495</v>
      </c>
      <c r="V5523" t="s">
        <v>126</v>
      </c>
      <c r="W5523">
        <v>109213</v>
      </c>
      <c r="X5523" t="s">
        <v>22229</v>
      </c>
      <c r="Y5523">
        <v>362</v>
      </c>
      <c r="Z5523">
        <v>729</v>
      </c>
      <c r="AA5523">
        <v>7</v>
      </c>
      <c r="AB5523">
        <v>2041.2</v>
      </c>
    </row>
    <row r="5524" spans="1:28" x14ac:dyDescent="0.3">
      <c r="A5524" t="s">
        <v>28</v>
      </c>
      <c r="B5524" t="s">
        <v>29</v>
      </c>
      <c r="C5524" t="s">
        <v>157</v>
      </c>
      <c r="D5524" t="s">
        <v>637</v>
      </c>
      <c r="E5524" t="s">
        <v>32</v>
      </c>
      <c r="F5524" t="s">
        <v>175</v>
      </c>
      <c r="G5524">
        <v>58</v>
      </c>
      <c r="H5524">
        <v>435115</v>
      </c>
      <c r="I5524" t="s">
        <v>58</v>
      </c>
      <c r="J5524" s="1">
        <v>44942</v>
      </c>
      <c r="K5524">
        <v>1000</v>
      </c>
      <c r="L5524" t="s">
        <v>22230</v>
      </c>
      <c r="M5524" t="s">
        <v>1460</v>
      </c>
      <c r="N5524" t="s">
        <v>22231</v>
      </c>
      <c r="O5524" t="s">
        <v>22232</v>
      </c>
      <c r="P5524" t="s">
        <v>51</v>
      </c>
      <c r="Q5524">
        <v>5</v>
      </c>
      <c r="R5524" t="s">
        <v>40</v>
      </c>
      <c r="S5524" t="s">
        <v>118</v>
      </c>
      <c r="T5524">
        <v>13312</v>
      </c>
      <c r="U5524" s="1">
        <v>45491</v>
      </c>
      <c r="V5524" t="s">
        <v>126</v>
      </c>
      <c r="W5524">
        <v>341424</v>
      </c>
      <c r="X5524" t="s">
        <v>17877</v>
      </c>
      <c r="Y5524">
        <v>232</v>
      </c>
      <c r="Z5524">
        <v>656</v>
      </c>
      <c r="AA5524">
        <v>5</v>
      </c>
      <c r="AB5524">
        <v>1312</v>
      </c>
    </row>
    <row r="5525" spans="1:28" x14ac:dyDescent="0.3">
      <c r="A5525" t="s">
        <v>28</v>
      </c>
      <c r="B5525" t="s">
        <v>29</v>
      </c>
      <c r="C5525" t="s">
        <v>30</v>
      </c>
      <c r="D5525" t="s">
        <v>163</v>
      </c>
      <c r="E5525" t="s">
        <v>56</v>
      </c>
      <c r="F5525" t="s">
        <v>47</v>
      </c>
      <c r="G5525">
        <v>93</v>
      </c>
      <c r="H5525">
        <v>427345</v>
      </c>
      <c r="I5525" t="s">
        <v>34</v>
      </c>
      <c r="J5525" s="1">
        <v>45292</v>
      </c>
      <c r="K5525">
        <v>1000</v>
      </c>
      <c r="L5525" t="s">
        <v>22233</v>
      </c>
      <c r="M5525" t="s">
        <v>76</v>
      </c>
      <c r="N5525" t="s">
        <v>22234</v>
      </c>
      <c r="O5525" t="s">
        <v>22235</v>
      </c>
      <c r="P5525" t="s">
        <v>87</v>
      </c>
      <c r="Q5525">
        <v>20</v>
      </c>
      <c r="R5525" t="s">
        <v>40</v>
      </c>
      <c r="S5525" t="s">
        <v>63</v>
      </c>
      <c r="T5525">
        <v>57951</v>
      </c>
      <c r="U5525" s="1">
        <v>45603</v>
      </c>
      <c r="V5525" t="s">
        <v>42</v>
      </c>
      <c r="W5525">
        <v>387723</v>
      </c>
      <c r="X5525" t="s">
        <v>22236</v>
      </c>
      <c r="Y5525">
        <v>615</v>
      </c>
      <c r="Z5525">
        <v>678</v>
      </c>
      <c r="AA5525">
        <v>4</v>
      </c>
      <c r="AB5525">
        <v>1084.8</v>
      </c>
    </row>
    <row r="5526" spans="1:28" x14ac:dyDescent="0.3">
      <c r="A5526" t="s">
        <v>28</v>
      </c>
      <c r="B5526" t="s">
        <v>29</v>
      </c>
      <c r="C5526" t="s">
        <v>157</v>
      </c>
      <c r="D5526" t="s">
        <v>546</v>
      </c>
      <c r="E5526" t="s">
        <v>32</v>
      </c>
      <c r="F5526" t="s">
        <v>83</v>
      </c>
      <c r="G5526">
        <v>46</v>
      </c>
      <c r="H5526">
        <v>418237</v>
      </c>
      <c r="I5526" t="s">
        <v>58</v>
      </c>
      <c r="J5526" s="1">
        <v>44888</v>
      </c>
      <c r="K5526">
        <v>1100</v>
      </c>
      <c r="L5526" t="s">
        <v>22237</v>
      </c>
      <c r="M5526" t="s">
        <v>205</v>
      </c>
      <c r="N5526" t="s">
        <v>22238</v>
      </c>
      <c r="O5526">
        <v>6006841577</v>
      </c>
      <c r="P5526" t="s">
        <v>71</v>
      </c>
      <c r="Q5526">
        <v>3</v>
      </c>
      <c r="R5526" t="s">
        <v>40</v>
      </c>
      <c r="S5526" t="s">
        <v>118</v>
      </c>
      <c r="T5526">
        <v>34395</v>
      </c>
      <c r="U5526" s="1">
        <v>45584</v>
      </c>
      <c r="V5526" t="s">
        <v>155</v>
      </c>
      <c r="W5526">
        <v>945253</v>
      </c>
      <c r="X5526" t="s">
        <v>22239</v>
      </c>
      <c r="Y5526">
        <v>804</v>
      </c>
      <c r="Z5526">
        <v>2698</v>
      </c>
      <c r="AA5526">
        <v>3</v>
      </c>
      <c r="AB5526" s="2" t="s">
        <v>22240</v>
      </c>
    </row>
    <row r="5527" spans="1:28" x14ac:dyDescent="0.3">
      <c r="A5527" t="s">
        <v>28</v>
      </c>
      <c r="B5527" t="s">
        <v>29</v>
      </c>
      <c r="C5527" t="s">
        <v>91</v>
      </c>
      <c r="D5527" t="s">
        <v>170</v>
      </c>
      <c r="E5527" t="s">
        <v>46</v>
      </c>
      <c r="F5527" t="s">
        <v>355</v>
      </c>
      <c r="G5527">
        <v>21</v>
      </c>
      <c r="H5527">
        <v>406138</v>
      </c>
      <c r="I5527" t="s">
        <v>34</v>
      </c>
      <c r="J5527" s="1">
        <v>44551</v>
      </c>
      <c r="K5527">
        <v>800</v>
      </c>
      <c r="L5527" t="s">
        <v>22241</v>
      </c>
      <c r="M5527" t="s">
        <v>1488</v>
      </c>
      <c r="N5527" t="s">
        <v>22242</v>
      </c>
      <c r="O5527" t="s">
        <v>22243</v>
      </c>
      <c r="P5527" t="s">
        <v>39</v>
      </c>
      <c r="Q5527">
        <v>3</v>
      </c>
      <c r="R5527" t="s">
        <v>40</v>
      </c>
      <c r="S5527" t="s">
        <v>41</v>
      </c>
      <c r="T5527">
        <v>63280</v>
      </c>
      <c r="U5527" s="1">
        <v>45360</v>
      </c>
      <c r="V5527" t="s">
        <v>72</v>
      </c>
      <c r="W5527">
        <v>346617</v>
      </c>
      <c r="X5527" t="s">
        <v>22244</v>
      </c>
      <c r="Y5527">
        <v>740</v>
      </c>
      <c r="Z5527">
        <v>1283</v>
      </c>
      <c r="AA5527">
        <v>8</v>
      </c>
      <c r="AB5527">
        <v>4105.6000000000004</v>
      </c>
    </row>
    <row r="5528" spans="1:28" x14ac:dyDescent="0.3">
      <c r="A5528" t="s">
        <v>28</v>
      </c>
      <c r="B5528" t="s">
        <v>29</v>
      </c>
      <c r="C5528" t="s">
        <v>54</v>
      </c>
      <c r="D5528" t="s">
        <v>261</v>
      </c>
      <c r="E5528" t="s">
        <v>56</v>
      </c>
      <c r="F5528" t="s">
        <v>113</v>
      </c>
      <c r="G5528">
        <v>20</v>
      </c>
      <c r="H5528">
        <v>433933</v>
      </c>
      <c r="I5528" t="s">
        <v>58</v>
      </c>
      <c r="J5528" s="1">
        <v>44059</v>
      </c>
      <c r="K5528">
        <v>1200</v>
      </c>
      <c r="L5528" t="s">
        <v>22245</v>
      </c>
      <c r="M5528" t="s">
        <v>1072</v>
      </c>
      <c r="N5528" t="s">
        <v>22246</v>
      </c>
      <c r="O5528" t="s">
        <v>22247</v>
      </c>
      <c r="P5528" t="s">
        <v>51</v>
      </c>
      <c r="Q5528">
        <v>4</v>
      </c>
      <c r="R5528" t="s">
        <v>88</v>
      </c>
      <c r="S5528" t="s">
        <v>63</v>
      </c>
      <c r="T5528">
        <v>97871</v>
      </c>
      <c r="U5528" s="1">
        <v>45347</v>
      </c>
      <c r="V5528" t="s">
        <v>119</v>
      </c>
      <c r="W5528">
        <v>354984</v>
      </c>
      <c r="X5528" t="s">
        <v>22248</v>
      </c>
      <c r="Y5528">
        <v>688</v>
      </c>
      <c r="Z5528">
        <v>859</v>
      </c>
      <c r="AA5528">
        <v>8</v>
      </c>
      <c r="AB5528">
        <v>2748.8</v>
      </c>
    </row>
    <row r="5529" spans="1:28" x14ac:dyDescent="0.3">
      <c r="A5529" t="s">
        <v>28</v>
      </c>
      <c r="B5529" t="s">
        <v>29</v>
      </c>
      <c r="C5529" t="s">
        <v>66</v>
      </c>
      <c r="D5529" t="s">
        <v>220</v>
      </c>
      <c r="E5529" t="s">
        <v>56</v>
      </c>
      <c r="F5529" t="s">
        <v>83</v>
      </c>
      <c r="G5529">
        <v>42</v>
      </c>
      <c r="H5529">
        <v>432319</v>
      </c>
      <c r="I5529" t="s">
        <v>58</v>
      </c>
      <c r="J5529" s="1">
        <v>45433</v>
      </c>
      <c r="K5529">
        <v>1300</v>
      </c>
      <c r="L5529" t="s">
        <v>22249</v>
      </c>
      <c r="M5529" t="s">
        <v>144</v>
      </c>
      <c r="N5529" t="s">
        <v>22250</v>
      </c>
      <c r="O5529" t="s">
        <v>22251</v>
      </c>
      <c r="P5529" t="s">
        <v>51</v>
      </c>
      <c r="Q5529">
        <v>11</v>
      </c>
      <c r="R5529" t="s">
        <v>88</v>
      </c>
      <c r="S5529" t="s">
        <v>41</v>
      </c>
      <c r="T5529">
        <v>86086</v>
      </c>
      <c r="U5529" s="1">
        <v>45355</v>
      </c>
      <c r="V5529" t="s">
        <v>72</v>
      </c>
      <c r="W5529">
        <v>152024</v>
      </c>
      <c r="X5529" t="s">
        <v>22252</v>
      </c>
      <c r="Y5529">
        <v>771</v>
      </c>
      <c r="Z5529">
        <v>1554</v>
      </c>
      <c r="AA5529">
        <v>8</v>
      </c>
      <c r="AB5529">
        <v>4972.8</v>
      </c>
    </row>
    <row r="5530" spans="1:28" x14ac:dyDescent="0.3">
      <c r="A5530" t="s">
        <v>28</v>
      </c>
      <c r="B5530" t="s">
        <v>29</v>
      </c>
      <c r="C5530" t="s">
        <v>54</v>
      </c>
      <c r="D5530" t="s">
        <v>170</v>
      </c>
      <c r="E5530" t="s">
        <v>46</v>
      </c>
      <c r="F5530" t="s">
        <v>135</v>
      </c>
      <c r="G5530">
        <v>82</v>
      </c>
      <c r="H5530">
        <v>436834</v>
      </c>
      <c r="I5530" t="s">
        <v>58</v>
      </c>
      <c r="J5530" s="1">
        <v>45216</v>
      </c>
      <c r="K5530">
        <v>1200</v>
      </c>
      <c r="L5530" t="s">
        <v>22253</v>
      </c>
      <c r="M5530" t="s">
        <v>1305</v>
      </c>
      <c r="N5530" t="s">
        <v>22254</v>
      </c>
      <c r="O5530" t="s">
        <v>22255</v>
      </c>
      <c r="P5530" t="s">
        <v>71</v>
      </c>
      <c r="Q5530">
        <v>13</v>
      </c>
      <c r="R5530" t="s">
        <v>88</v>
      </c>
      <c r="S5530" t="s">
        <v>79</v>
      </c>
      <c r="T5530">
        <v>85713</v>
      </c>
      <c r="U5530" s="1">
        <v>45303</v>
      </c>
      <c r="V5530" t="s">
        <v>111</v>
      </c>
      <c r="W5530">
        <v>230321</v>
      </c>
      <c r="X5530" t="s">
        <v>22256</v>
      </c>
      <c r="Y5530">
        <v>738</v>
      </c>
      <c r="Z5530">
        <v>838</v>
      </c>
      <c r="AA5530">
        <v>1</v>
      </c>
      <c r="AB5530" s="2" t="s">
        <v>22257</v>
      </c>
    </row>
    <row r="5531" spans="1:28" x14ac:dyDescent="0.3">
      <c r="A5531" t="s">
        <v>28</v>
      </c>
      <c r="B5531" t="s">
        <v>29</v>
      </c>
      <c r="C5531" t="s">
        <v>54</v>
      </c>
      <c r="D5531" t="s">
        <v>82</v>
      </c>
      <c r="E5531" t="s">
        <v>32</v>
      </c>
      <c r="F5531" t="s">
        <v>57</v>
      </c>
      <c r="G5531">
        <v>95</v>
      </c>
      <c r="H5531">
        <v>418100</v>
      </c>
      <c r="I5531" t="s">
        <v>34</v>
      </c>
      <c r="J5531" s="1">
        <v>43874</v>
      </c>
      <c r="K5531">
        <v>1000</v>
      </c>
      <c r="L5531" t="s">
        <v>22258</v>
      </c>
      <c r="M5531" t="s">
        <v>211</v>
      </c>
      <c r="N5531" t="s">
        <v>22259</v>
      </c>
      <c r="O5531" t="s">
        <v>22260</v>
      </c>
      <c r="P5531" t="s">
        <v>71</v>
      </c>
      <c r="Q5531">
        <v>13</v>
      </c>
      <c r="R5531" t="s">
        <v>40</v>
      </c>
      <c r="S5531" t="s">
        <v>63</v>
      </c>
      <c r="T5531">
        <v>60090</v>
      </c>
      <c r="U5531" s="1">
        <v>45446</v>
      </c>
      <c r="V5531" t="s">
        <v>52</v>
      </c>
      <c r="W5531">
        <v>120769</v>
      </c>
      <c r="X5531" t="s">
        <v>22261</v>
      </c>
      <c r="Y5531">
        <v>670</v>
      </c>
      <c r="Z5531">
        <v>2523</v>
      </c>
      <c r="AA5531">
        <v>3</v>
      </c>
      <c r="AB5531" s="2" t="s">
        <v>22262</v>
      </c>
    </row>
    <row r="5532" spans="1:28" x14ac:dyDescent="0.3">
      <c r="A5532" t="s">
        <v>28</v>
      </c>
      <c r="B5532" t="s">
        <v>29</v>
      </c>
      <c r="C5532" t="s">
        <v>30</v>
      </c>
      <c r="D5532" t="s">
        <v>267</v>
      </c>
      <c r="E5532" t="s">
        <v>46</v>
      </c>
      <c r="F5532" t="s">
        <v>33</v>
      </c>
      <c r="G5532">
        <v>25</v>
      </c>
      <c r="H5532">
        <v>400697</v>
      </c>
      <c r="I5532" t="s">
        <v>58</v>
      </c>
      <c r="J5532" s="1">
        <v>43842</v>
      </c>
      <c r="K5532">
        <v>1000</v>
      </c>
      <c r="L5532" t="s">
        <v>22263</v>
      </c>
      <c r="M5532" t="s">
        <v>428</v>
      </c>
      <c r="N5532" t="s">
        <v>22264</v>
      </c>
      <c r="O5532" t="s">
        <v>22265</v>
      </c>
      <c r="P5532" t="s">
        <v>87</v>
      </c>
      <c r="Q5532">
        <v>10</v>
      </c>
      <c r="R5532" t="s">
        <v>88</v>
      </c>
      <c r="S5532" t="s">
        <v>41</v>
      </c>
      <c r="T5532">
        <v>42748</v>
      </c>
      <c r="U5532" s="1">
        <v>45406</v>
      </c>
      <c r="V5532" t="s">
        <v>80</v>
      </c>
      <c r="W5532">
        <v>177092</v>
      </c>
      <c r="X5532" t="s">
        <v>22266</v>
      </c>
      <c r="Y5532">
        <v>938</v>
      </c>
      <c r="Z5532">
        <v>1300</v>
      </c>
      <c r="AA5532">
        <v>6</v>
      </c>
      <c r="AB5532">
        <v>3120</v>
      </c>
    </row>
    <row r="5533" spans="1:28" x14ac:dyDescent="0.3">
      <c r="A5533" t="s">
        <v>28</v>
      </c>
      <c r="B5533" t="s">
        <v>29</v>
      </c>
      <c r="C5533" t="s">
        <v>193</v>
      </c>
      <c r="D5533" t="s">
        <v>511</v>
      </c>
      <c r="E5533" t="s">
        <v>46</v>
      </c>
      <c r="F5533" t="s">
        <v>113</v>
      </c>
      <c r="G5533">
        <v>27</v>
      </c>
      <c r="H5533">
        <v>410155</v>
      </c>
      <c r="I5533" t="s">
        <v>58</v>
      </c>
      <c r="J5533" s="1">
        <v>44340</v>
      </c>
      <c r="K5533">
        <v>1000</v>
      </c>
      <c r="L5533" t="s">
        <v>21720</v>
      </c>
      <c r="M5533" t="s">
        <v>394</v>
      </c>
      <c r="N5533" t="s">
        <v>22267</v>
      </c>
      <c r="O5533" t="s">
        <v>22268</v>
      </c>
      <c r="P5533" t="s">
        <v>39</v>
      </c>
      <c r="Q5533">
        <v>15</v>
      </c>
      <c r="R5533" t="s">
        <v>40</v>
      </c>
      <c r="S5533" t="s">
        <v>118</v>
      </c>
      <c r="T5533">
        <v>76828</v>
      </c>
      <c r="U5533" s="1">
        <v>45338</v>
      </c>
      <c r="V5533" t="s">
        <v>119</v>
      </c>
      <c r="W5533">
        <v>983693</v>
      </c>
      <c r="X5533" t="s">
        <v>22269</v>
      </c>
      <c r="Y5533">
        <v>372</v>
      </c>
      <c r="Z5533">
        <v>1836</v>
      </c>
      <c r="AA5533">
        <v>7</v>
      </c>
      <c r="AB5533">
        <v>5140.8</v>
      </c>
    </row>
    <row r="5534" spans="1:28" x14ac:dyDescent="0.3">
      <c r="A5534" t="s">
        <v>28</v>
      </c>
      <c r="B5534" t="s">
        <v>29</v>
      </c>
      <c r="C5534" t="s">
        <v>30</v>
      </c>
      <c r="D5534" t="s">
        <v>421</v>
      </c>
      <c r="E5534" t="s">
        <v>56</v>
      </c>
      <c r="F5534" t="s">
        <v>355</v>
      </c>
      <c r="G5534">
        <v>62</v>
      </c>
      <c r="H5534">
        <v>415331</v>
      </c>
      <c r="I5534" t="s">
        <v>58</v>
      </c>
      <c r="J5534" s="1">
        <v>44248</v>
      </c>
      <c r="K5534">
        <v>1200</v>
      </c>
      <c r="L5534" t="s">
        <v>22270</v>
      </c>
      <c r="M5534" t="s">
        <v>417</v>
      </c>
      <c r="N5534" t="s">
        <v>22271</v>
      </c>
      <c r="O5534" t="s">
        <v>22272</v>
      </c>
      <c r="P5534" t="s">
        <v>87</v>
      </c>
      <c r="Q5534">
        <v>4</v>
      </c>
      <c r="R5534" t="s">
        <v>88</v>
      </c>
      <c r="S5534" t="s">
        <v>41</v>
      </c>
      <c r="T5534">
        <v>71663</v>
      </c>
      <c r="U5534" s="1">
        <v>45617</v>
      </c>
      <c r="V5534" t="s">
        <v>42</v>
      </c>
      <c r="W5534">
        <v>373079</v>
      </c>
      <c r="X5534" t="s">
        <v>18950</v>
      </c>
      <c r="Y5534">
        <v>690</v>
      </c>
      <c r="Z5534">
        <v>804</v>
      </c>
      <c r="AA5534">
        <v>4</v>
      </c>
      <c r="AB5534">
        <v>1286.4000000000001</v>
      </c>
    </row>
    <row r="5535" spans="1:28" x14ac:dyDescent="0.3">
      <c r="A5535" t="s">
        <v>28</v>
      </c>
      <c r="B5535" t="s">
        <v>29</v>
      </c>
      <c r="C5535" t="s">
        <v>44</v>
      </c>
      <c r="D5535" t="s">
        <v>442</v>
      </c>
      <c r="E5535" t="s">
        <v>32</v>
      </c>
      <c r="F5535" t="s">
        <v>150</v>
      </c>
      <c r="G5535">
        <v>26</v>
      </c>
      <c r="H5535">
        <v>411090</v>
      </c>
      <c r="I5535" t="s">
        <v>34</v>
      </c>
      <c r="J5535" s="1">
        <v>45208</v>
      </c>
      <c r="K5535">
        <v>1300</v>
      </c>
      <c r="L5535" t="s">
        <v>22273</v>
      </c>
      <c r="M5535" t="s">
        <v>1058</v>
      </c>
      <c r="N5535" t="s">
        <v>22274</v>
      </c>
      <c r="O5535" t="s">
        <v>22275</v>
      </c>
      <c r="P5535" t="s">
        <v>51</v>
      </c>
      <c r="Q5535">
        <v>6</v>
      </c>
      <c r="R5535" t="s">
        <v>40</v>
      </c>
      <c r="S5535" t="s">
        <v>118</v>
      </c>
      <c r="T5535">
        <v>62007</v>
      </c>
      <c r="U5535" s="1">
        <v>45575</v>
      </c>
      <c r="V5535" t="s">
        <v>155</v>
      </c>
      <c r="W5535">
        <v>803003</v>
      </c>
      <c r="X5535" t="s">
        <v>22276</v>
      </c>
      <c r="Y5535">
        <v>873</v>
      </c>
      <c r="Z5535">
        <v>2956</v>
      </c>
      <c r="AA5535">
        <v>1</v>
      </c>
      <c r="AB5535">
        <v>1182.4000000000001</v>
      </c>
    </row>
    <row r="5536" spans="1:28" x14ac:dyDescent="0.3">
      <c r="A5536" t="s">
        <v>28</v>
      </c>
      <c r="B5536" t="s">
        <v>29</v>
      </c>
      <c r="C5536" t="s">
        <v>44</v>
      </c>
      <c r="D5536" t="s">
        <v>82</v>
      </c>
      <c r="E5536" t="s">
        <v>46</v>
      </c>
      <c r="F5536" t="s">
        <v>83</v>
      </c>
      <c r="G5536">
        <v>3</v>
      </c>
      <c r="H5536">
        <v>423855</v>
      </c>
      <c r="I5536" t="s">
        <v>58</v>
      </c>
      <c r="J5536" s="1">
        <v>45039</v>
      </c>
      <c r="K5536">
        <v>1000</v>
      </c>
      <c r="L5536" t="s">
        <v>22277</v>
      </c>
      <c r="M5536" t="s">
        <v>68</v>
      </c>
      <c r="N5536" t="s">
        <v>22278</v>
      </c>
      <c r="O5536" t="s">
        <v>22279</v>
      </c>
      <c r="P5536" t="s">
        <v>51</v>
      </c>
      <c r="Q5536">
        <v>19</v>
      </c>
      <c r="R5536" t="s">
        <v>88</v>
      </c>
      <c r="S5536" t="s">
        <v>79</v>
      </c>
      <c r="T5536">
        <v>79834</v>
      </c>
      <c r="U5536" s="1">
        <v>45618</v>
      </c>
      <c r="V5536" t="s">
        <v>42</v>
      </c>
      <c r="W5536">
        <v>222696</v>
      </c>
      <c r="X5536" t="s">
        <v>22280</v>
      </c>
      <c r="Y5536">
        <v>427</v>
      </c>
      <c r="Z5536">
        <v>2907</v>
      </c>
      <c r="AA5536">
        <v>1</v>
      </c>
      <c r="AB5536">
        <v>1162.8</v>
      </c>
    </row>
    <row r="5537" spans="1:28" x14ac:dyDescent="0.3">
      <c r="A5537" t="s">
        <v>28</v>
      </c>
      <c r="B5537" t="s">
        <v>29</v>
      </c>
      <c r="C5537" t="s">
        <v>44</v>
      </c>
      <c r="D5537" t="s">
        <v>511</v>
      </c>
      <c r="E5537" t="s">
        <v>32</v>
      </c>
      <c r="F5537" t="s">
        <v>57</v>
      </c>
      <c r="G5537">
        <v>69</v>
      </c>
      <c r="H5537">
        <v>414800</v>
      </c>
      <c r="I5537" t="s">
        <v>58</v>
      </c>
      <c r="J5537" s="1">
        <v>45333</v>
      </c>
      <c r="K5537">
        <v>1400</v>
      </c>
      <c r="L5537" t="s">
        <v>22281</v>
      </c>
      <c r="M5537" t="s">
        <v>953</v>
      </c>
      <c r="N5537" t="s">
        <v>22282</v>
      </c>
      <c r="O5537" t="s">
        <v>22283</v>
      </c>
      <c r="P5537" t="s">
        <v>39</v>
      </c>
      <c r="Q5537">
        <v>19</v>
      </c>
      <c r="R5537" t="s">
        <v>88</v>
      </c>
      <c r="S5537" t="s">
        <v>41</v>
      </c>
      <c r="T5537">
        <v>14026</v>
      </c>
      <c r="U5537" s="1">
        <v>45466</v>
      </c>
      <c r="V5537" t="s">
        <v>52</v>
      </c>
      <c r="W5537">
        <v>304963</v>
      </c>
      <c r="X5537" t="s">
        <v>22284</v>
      </c>
      <c r="Y5537">
        <v>836</v>
      </c>
      <c r="Z5537">
        <v>1300</v>
      </c>
      <c r="AA5537">
        <v>1</v>
      </c>
      <c r="AB5537">
        <v>520</v>
      </c>
    </row>
    <row r="5538" spans="1:28" x14ac:dyDescent="0.3">
      <c r="A5538" t="s">
        <v>28</v>
      </c>
      <c r="B5538" t="s">
        <v>29</v>
      </c>
      <c r="C5538" t="s">
        <v>54</v>
      </c>
      <c r="D5538" t="s">
        <v>187</v>
      </c>
      <c r="E5538" t="s">
        <v>56</v>
      </c>
      <c r="F5538" t="s">
        <v>99</v>
      </c>
      <c r="G5538">
        <v>78</v>
      </c>
      <c r="H5538">
        <v>437106</v>
      </c>
      <c r="I5538" t="s">
        <v>58</v>
      </c>
      <c r="J5538" s="1">
        <v>44627</v>
      </c>
      <c r="K5538">
        <v>950</v>
      </c>
      <c r="L5538" t="s">
        <v>22285</v>
      </c>
      <c r="M5538" t="s">
        <v>1356</v>
      </c>
      <c r="N5538" t="s">
        <v>22286</v>
      </c>
      <c r="O5538">
        <v>3077280209</v>
      </c>
      <c r="P5538" t="s">
        <v>87</v>
      </c>
      <c r="Q5538">
        <v>20</v>
      </c>
      <c r="R5538" t="s">
        <v>88</v>
      </c>
      <c r="S5538" t="s">
        <v>79</v>
      </c>
      <c r="T5538">
        <v>65352</v>
      </c>
      <c r="U5538" s="1">
        <v>45381</v>
      </c>
      <c r="V5538" t="s">
        <v>72</v>
      </c>
      <c r="W5538">
        <v>355172</v>
      </c>
      <c r="X5538" t="s">
        <v>22287</v>
      </c>
      <c r="Y5538">
        <v>350</v>
      </c>
      <c r="Z5538">
        <v>1063</v>
      </c>
      <c r="AA5538">
        <v>7</v>
      </c>
      <c r="AB5538">
        <v>2976.4</v>
      </c>
    </row>
    <row r="5539" spans="1:28" x14ac:dyDescent="0.3">
      <c r="A5539" t="s">
        <v>28</v>
      </c>
      <c r="B5539" t="s">
        <v>29</v>
      </c>
      <c r="C5539" t="s">
        <v>30</v>
      </c>
      <c r="D5539" t="s">
        <v>637</v>
      </c>
      <c r="E5539" t="s">
        <v>56</v>
      </c>
      <c r="F5539" t="s">
        <v>355</v>
      </c>
      <c r="G5539">
        <v>73</v>
      </c>
      <c r="H5539">
        <v>439022</v>
      </c>
      <c r="I5539" t="s">
        <v>58</v>
      </c>
      <c r="J5539" s="1">
        <v>45179</v>
      </c>
      <c r="K5539">
        <v>1300</v>
      </c>
      <c r="L5539" t="s">
        <v>22288</v>
      </c>
      <c r="M5539" t="s">
        <v>244</v>
      </c>
      <c r="N5539" t="s">
        <v>22289</v>
      </c>
      <c r="O5539" t="s">
        <v>22290</v>
      </c>
      <c r="P5539" t="s">
        <v>39</v>
      </c>
      <c r="Q5539">
        <v>16</v>
      </c>
      <c r="R5539" t="s">
        <v>88</v>
      </c>
      <c r="S5539" t="s">
        <v>118</v>
      </c>
      <c r="T5539">
        <v>53972</v>
      </c>
      <c r="U5539" s="1">
        <v>45482</v>
      </c>
      <c r="V5539" t="s">
        <v>126</v>
      </c>
      <c r="W5539">
        <v>549978</v>
      </c>
      <c r="X5539" t="s">
        <v>22291</v>
      </c>
      <c r="Y5539">
        <v>874</v>
      </c>
      <c r="Z5539">
        <v>2286</v>
      </c>
      <c r="AA5539">
        <v>6</v>
      </c>
      <c r="AB5539" s="2" t="s">
        <v>12028</v>
      </c>
    </row>
    <row r="5540" spans="1:28" x14ac:dyDescent="0.3">
      <c r="A5540" t="s">
        <v>28</v>
      </c>
      <c r="B5540" t="s">
        <v>29</v>
      </c>
      <c r="C5540" t="s">
        <v>66</v>
      </c>
      <c r="D5540" t="s">
        <v>31</v>
      </c>
      <c r="E5540" t="s">
        <v>46</v>
      </c>
      <c r="F5540" t="s">
        <v>106</v>
      </c>
      <c r="G5540">
        <v>83</v>
      </c>
      <c r="H5540">
        <v>421266</v>
      </c>
      <c r="I5540" t="s">
        <v>34</v>
      </c>
      <c r="J5540" s="1">
        <v>44180</v>
      </c>
      <c r="K5540">
        <v>1100</v>
      </c>
      <c r="L5540" t="s">
        <v>20901</v>
      </c>
      <c r="M5540" t="s">
        <v>428</v>
      </c>
      <c r="N5540" t="s">
        <v>22292</v>
      </c>
      <c r="O5540" t="s">
        <v>22293</v>
      </c>
      <c r="P5540" t="s">
        <v>87</v>
      </c>
      <c r="Q5540">
        <v>4</v>
      </c>
      <c r="R5540" t="s">
        <v>88</v>
      </c>
      <c r="S5540" t="s">
        <v>79</v>
      </c>
      <c r="T5540">
        <v>51369</v>
      </c>
      <c r="U5540" s="1">
        <v>45529</v>
      </c>
      <c r="V5540" t="s">
        <v>64</v>
      </c>
      <c r="W5540">
        <v>247348</v>
      </c>
      <c r="X5540" t="s">
        <v>22294</v>
      </c>
      <c r="Y5540">
        <v>411</v>
      </c>
      <c r="Z5540">
        <v>753</v>
      </c>
      <c r="AA5540">
        <v>3</v>
      </c>
      <c r="AB5540">
        <v>903.6</v>
      </c>
    </row>
    <row r="5541" spans="1:28" x14ac:dyDescent="0.3">
      <c r="A5541" t="s">
        <v>28</v>
      </c>
      <c r="B5541" t="s">
        <v>29</v>
      </c>
      <c r="C5541" t="s">
        <v>66</v>
      </c>
      <c r="D5541" t="s">
        <v>105</v>
      </c>
      <c r="E5541" t="s">
        <v>32</v>
      </c>
      <c r="F5541" t="s">
        <v>113</v>
      </c>
      <c r="G5541">
        <v>6</v>
      </c>
      <c r="H5541">
        <v>429949</v>
      </c>
      <c r="I5541" t="s">
        <v>34</v>
      </c>
      <c r="J5541" s="1">
        <v>44875</v>
      </c>
      <c r="K5541">
        <v>1200</v>
      </c>
      <c r="L5541" t="s">
        <v>1383</v>
      </c>
      <c r="M5541" t="s">
        <v>1017</v>
      </c>
      <c r="N5541" t="s">
        <v>22295</v>
      </c>
      <c r="O5541" t="s">
        <v>22296</v>
      </c>
      <c r="P5541" t="s">
        <v>87</v>
      </c>
      <c r="Q5541">
        <v>16</v>
      </c>
      <c r="R5541" t="s">
        <v>88</v>
      </c>
      <c r="S5541" t="s">
        <v>79</v>
      </c>
      <c r="T5541">
        <v>24403</v>
      </c>
      <c r="U5541" s="1">
        <v>45538</v>
      </c>
      <c r="V5541" t="s">
        <v>180</v>
      </c>
      <c r="W5541">
        <v>471287</v>
      </c>
      <c r="X5541" t="s">
        <v>22297</v>
      </c>
      <c r="Y5541">
        <v>829</v>
      </c>
      <c r="Z5541">
        <v>1705</v>
      </c>
      <c r="AA5541">
        <v>7</v>
      </c>
      <c r="AB5541">
        <v>4774</v>
      </c>
    </row>
    <row r="5542" spans="1:28" x14ac:dyDescent="0.3">
      <c r="A5542" t="s">
        <v>28</v>
      </c>
      <c r="B5542" t="s">
        <v>29</v>
      </c>
      <c r="C5542" t="s">
        <v>148</v>
      </c>
      <c r="D5542" t="s">
        <v>421</v>
      </c>
      <c r="E5542" t="s">
        <v>46</v>
      </c>
      <c r="F5542" t="s">
        <v>83</v>
      </c>
      <c r="G5542">
        <v>100</v>
      </c>
      <c r="H5542">
        <v>414317</v>
      </c>
      <c r="I5542" t="s">
        <v>34</v>
      </c>
      <c r="J5542" s="1">
        <v>44598</v>
      </c>
      <c r="K5542">
        <v>950</v>
      </c>
      <c r="L5542" t="s">
        <v>8389</v>
      </c>
      <c r="M5542" t="s">
        <v>68</v>
      </c>
      <c r="N5542" t="s">
        <v>22298</v>
      </c>
      <c r="O5542" t="s">
        <v>22299</v>
      </c>
      <c r="P5542" t="s">
        <v>39</v>
      </c>
      <c r="Q5542">
        <v>18</v>
      </c>
      <c r="R5542" t="s">
        <v>88</v>
      </c>
      <c r="S5542" t="s">
        <v>63</v>
      </c>
      <c r="T5542">
        <v>93317</v>
      </c>
      <c r="U5542" s="1">
        <v>45344</v>
      </c>
      <c r="V5542" t="s">
        <v>119</v>
      </c>
      <c r="W5542">
        <v>112422</v>
      </c>
      <c r="X5542" t="s">
        <v>22300</v>
      </c>
      <c r="Y5542">
        <v>789</v>
      </c>
      <c r="Z5542">
        <v>2626</v>
      </c>
      <c r="AA5542">
        <v>5</v>
      </c>
      <c r="AB5542">
        <v>5252</v>
      </c>
    </row>
    <row r="5543" spans="1:28" x14ac:dyDescent="0.3">
      <c r="A5543" t="s">
        <v>28</v>
      </c>
      <c r="B5543" t="s">
        <v>29</v>
      </c>
      <c r="C5543" t="s">
        <v>44</v>
      </c>
      <c r="D5543" t="s">
        <v>248</v>
      </c>
      <c r="E5543" t="s">
        <v>46</v>
      </c>
      <c r="F5543" t="s">
        <v>83</v>
      </c>
      <c r="G5543">
        <v>7</v>
      </c>
      <c r="H5543">
        <v>413984</v>
      </c>
      <c r="I5543" t="s">
        <v>58</v>
      </c>
      <c r="J5543" s="1">
        <v>44606</v>
      </c>
      <c r="K5543">
        <v>1300</v>
      </c>
      <c r="L5543" t="s">
        <v>22301</v>
      </c>
      <c r="M5543" t="s">
        <v>250</v>
      </c>
      <c r="N5543" t="s">
        <v>22302</v>
      </c>
      <c r="O5543" t="s">
        <v>22303</v>
      </c>
      <c r="P5543" t="s">
        <v>51</v>
      </c>
      <c r="Q5543">
        <v>14</v>
      </c>
      <c r="R5543" t="s">
        <v>88</v>
      </c>
      <c r="S5543" t="s">
        <v>79</v>
      </c>
      <c r="T5543">
        <v>70804</v>
      </c>
      <c r="U5543" s="1">
        <v>45430</v>
      </c>
      <c r="V5543" t="s">
        <v>140</v>
      </c>
      <c r="W5543">
        <v>164987</v>
      </c>
      <c r="X5543" t="s">
        <v>22304</v>
      </c>
      <c r="Y5543">
        <v>663</v>
      </c>
      <c r="Z5543">
        <v>779</v>
      </c>
      <c r="AA5543">
        <v>8</v>
      </c>
      <c r="AB5543">
        <v>2492.8000000000002</v>
      </c>
    </row>
    <row r="5544" spans="1:28" x14ac:dyDescent="0.3">
      <c r="A5544" t="s">
        <v>28</v>
      </c>
      <c r="B5544" t="s">
        <v>29</v>
      </c>
      <c r="C5544" t="s">
        <v>66</v>
      </c>
      <c r="D5544" t="s">
        <v>291</v>
      </c>
      <c r="E5544" t="s">
        <v>32</v>
      </c>
      <c r="F5544" t="s">
        <v>33</v>
      </c>
      <c r="G5544">
        <v>26</v>
      </c>
      <c r="H5544">
        <v>418271</v>
      </c>
      <c r="I5544" t="s">
        <v>34</v>
      </c>
      <c r="J5544" s="1">
        <v>44325</v>
      </c>
      <c r="K5544">
        <v>1000</v>
      </c>
      <c r="L5544" t="s">
        <v>22305</v>
      </c>
      <c r="M5544" t="s">
        <v>736</v>
      </c>
      <c r="N5544" t="s">
        <v>22306</v>
      </c>
      <c r="O5544" t="s">
        <v>22307</v>
      </c>
      <c r="P5544" t="s">
        <v>71</v>
      </c>
      <c r="Q5544">
        <v>9</v>
      </c>
      <c r="R5544" t="s">
        <v>88</v>
      </c>
      <c r="S5544" t="s">
        <v>118</v>
      </c>
      <c r="T5544">
        <v>69146</v>
      </c>
      <c r="U5544" s="1">
        <v>45514</v>
      </c>
      <c r="V5544" t="s">
        <v>64</v>
      </c>
      <c r="W5544">
        <v>205400</v>
      </c>
      <c r="X5544" t="s">
        <v>22308</v>
      </c>
      <c r="Y5544">
        <v>627</v>
      </c>
      <c r="Z5544">
        <v>2634</v>
      </c>
      <c r="AA5544">
        <v>5</v>
      </c>
      <c r="AB5544">
        <v>5268</v>
      </c>
    </row>
    <row r="5545" spans="1:28" x14ac:dyDescent="0.3">
      <c r="A5545" t="s">
        <v>28</v>
      </c>
      <c r="B5545" t="s">
        <v>29</v>
      </c>
      <c r="C5545" t="s">
        <v>91</v>
      </c>
      <c r="D5545" t="s">
        <v>616</v>
      </c>
      <c r="E5545" t="s">
        <v>56</v>
      </c>
      <c r="F5545" t="s">
        <v>150</v>
      </c>
      <c r="G5545">
        <v>78</v>
      </c>
      <c r="H5545">
        <v>419947</v>
      </c>
      <c r="I5545" t="s">
        <v>58</v>
      </c>
      <c r="J5545" s="1">
        <v>45182</v>
      </c>
      <c r="K5545">
        <v>1400</v>
      </c>
      <c r="L5545" t="s">
        <v>22309</v>
      </c>
      <c r="M5545" t="s">
        <v>428</v>
      </c>
      <c r="N5545" t="s">
        <v>22310</v>
      </c>
      <c r="O5545" t="s">
        <v>22311</v>
      </c>
      <c r="P5545" t="s">
        <v>51</v>
      </c>
      <c r="Q5545">
        <v>6</v>
      </c>
      <c r="R5545" t="s">
        <v>88</v>
      </c>
      <c r="S5545" t="s">
        <v>41</v>
      </c>
      <c r="T5545">
        <v>94950</v>
      </c>
      <c r="U5545" s="1">
        <v>45435</v>
      </c>
      <c r="V5545" t="s">
        <v>140</v>
      </c>
      <c r="W5545">
        <v>562160</v>
      </c>
      <c r="X5545" t="s">
        <v>22312</v>
      </c>
      <c r="Y5545">
        <v>228</v>
      </c>
      <c r="Z5545">
        <v>1009</v>
      </c>
      <c r="AA5545">
        <v>6</v>
      </c>
      <c r="AB5545">
        <v>2421.6</v>
      </c>
    </row>
    <row r="5546" spans="1:28" x14ac:dyDescent="0.3">
      <c r="A5546" t="s">
        <v>28</v>
      </c>
      <c r="B5546" t="s">
        <v>29</v>
      </c>
      <c r="C5546" t="s">
        <v>193</v>
      </c>
      <c r="D5546" t="s">
        <v>637</v>
      </c>
      <c r="E5546" t="s">
        <v>32</v>
      </c>
      <c r="F5546" t="s">
        <v>113</v>
      </c>
      <c r="G5546">
        <v>44</v>
      </c>
      <c r="H5546">
        <v>429400</v>
      </c>
      <c r="I5546" t="s">
        <v>58</v>
      </c>
      <c r="J5546" s="1">
        <v>45225</v>
      </c>
      <c r="K5546">
        <v>1100</v>
      </c>
      <c r="L5546" t="s">
        <v>22313</v>
      </c>
      <c r="M5546" t="s">
        <v>654</v>
      </c>
      <c r="N5546" t="s">
        <v>22314</v>
      </c>
      <c r="O5546" t="s">
        <v>22315</v>
      </c>
      <c r="P5546" t="s">
        <v>39</v>
      </c>
      <c r="Q5546">
        <v>5</v>
      </c>
      <c r="R5546" t="s">
        <v>40</v>
      </c>
      <c r="S5546" t="s">
        <v>118</v>
      </c>
      <c r="T5546">
        <v>79373</v>
      </c>
      <c r="U5546" s="1">
        <v>45499</v>
      </c>
      <c r="V5546" t="s">
        <v>126</v>
      </c>
      <c r="W5546">
        <v>897403</v>
      </c>
      <c r="X5546" t="s">
        <v>22316</v>
      </c>
      <c r="Y5546">
        <v>229</v>
      </c>
      <c r="Z5546">
        <v>1990</v>
      </c>
      <c r="AA5546">
        <v>7</v>
      </c>
      <c r="AB5546">
        <v>5572</v>
      </c>
    </row>
    <row r="5547" spans="1:28" x14ac:dyDescent="0.3">
      <c r="A5547" t="s">
        <v>28</v>
      </c>
      <c r="B5547" t="s">
        <v>29</v>
      </c>
      <c r="C5547" t="s">
        <v>30</v>
      </c>
      <c r="D5547" t="s">
        <v>524</v>
      </c>
      <c r="E5547" t="s">
        <v>32</v>
      </c>
      <c r="F5547" t="s">
        <v>57</v>
      </c>
      <c r="G5547">
        <v>34</v>
      </c>
      <c r="H5547">
        <v>439149</v>
      </c>
      <c r="I5547" t="s">
        <v>58</v>
      </c>
      <c r="J5547" s="1">
        <v>44906</v>
      </c>
      <c r="K5547">
        <v>800</v>
      </c>
      <c r="L5547" t="s">
        <v>22317</v>
      </c>
      <c r="M5547" t="s">
        <v>1147</v>
      </c>
      <c r="N5547" t="s">
        <v>22318</v>
      </c>
      <c r="O5547" t="s">
        <v>22319</v>
      </c>
      <c r="P5547" t="s">
        <v>39</v>
      </c>
      <c r="Q5547">
        <v>4</v>
      </c>
      <c r="R5547" t="s">
        <v>40</v>
      </c>
      <c r="S5547" t="s">
        <v>79</v>
      </c>
      <c r="T5547">
        <v>74371</v>
      </c>
      <c r="U5547" s="1">
        <v>45333</v>
      </c>
      <c r="V5547" t="s">
        <v>119</v>
      </c>
      <c r="W5547">
        <v>214406</v>
      </c>
      <c r="X5547" t="s">
        <v>22320</v>
      </c>
      <c r="Y5547">
        <v>729</v>
      </c>
      <c r="Z5547">
        <v>1664</v>
      </c>
      <c r="AA5547">
        <v>8</v>
      </c>
      <c r="AB5547">
        <v>5324.8</v>
      </c>
    </row>
    <row r="5548" spans="1:28" x14ac:dyDescent="0.3">
      <c r="A5548" t="s">
        <v>28</v>
      </c>
      <c r="B5548" t="s">
        <v>29</v>
      </c>
      <c r="C5548" t="s">
        <v>193</v>
      </c>
      <c r="D5548" t="s">
        <v>254</v>
      </c>
      <c r="E5548" t="s">
        <v>56</v>
      </c>
      <c r="F5548" t="s">
        <v>175</v>
      </c>
      <c r="G5548">
        <v>78</v>
      </c>
      <c r="H5548">
        <v>408044</v>
      </c>
      <c r="I5548" t="s">
        <v>58</v>
      </c>
      <c r="J5548" s="1">
        <v>44925</v>
      </c>
      <c r="K5548">
        <v>1000</v>
      </c>
      <c r="L5548" t="s">
        <v>22321</v>
      </c>
      <c r="M5548" t="s">
        <v>1007</v>
      </c>
      <c r="N5548" t="s">
        <v>22322</v>
      </c>
      <c r="O5548" t="s">
        <v>22323</v>
      </c>
      <c r="P5548" t="s">
        <v>39</v>
      </c>
      <c r="Q5548">
        <v>13</v>
      </c>
      <c r="R5548" t="s">
        <v>88</v>
      </c>
      <c r="S5548" t="s">
        <v>79</v>
      </c>
      <c r="T5548">
        <v>71674</v>
      </c>
      <c r="U5548" s="1">
        <v>45563</v>
      </c>
      <c r="V5548" t="s">
        <v>180</v>
      </c>
      <c r="W5548">
        <v>843411</v>
      </c>
      <c r="X5548" t="s">
        <v>22324</v>
      </c>
      <c r="Y5548">
        <v>274</v>
      </c>
      <c r="Z5548">
        <v>2528</v>
      </c>
      <c r="AA5548">
        <v>8</v>
      </c>
      <c r="AB5548">
        <v>8089.6</v>
      </c>
    </row>
    <row r="5549" spans="1:28" x14ac:dyDescent="0.3">
      <c r="A5549" t="s">
        <v>28</v>
      </c>
      <c r="B5549" t="s">
        <v>29</v>
      </c>
      <c r="C5549" t="s">
        <v>193</v>
      </c>
      <c r="D5549" t="s">
        <v>31</v>
      </c>
      <c r="E5549" t="s">
        <v>56</v>
      </c>
      <c r="F5549" t="s">
        <v>150</v>
      </c>
      <c r="G5549">
        <v>21</v>
      </c>
      <c r="H5549">
        <v>424975</v>
      </c>
      <c r="I5549" t="s">
        <v>34</v>
      </c>
      <c r="J5549" s="1">
        <v>44503</v>
      </c>
      <c r="K5549">
        <v>1300</v>
      </c>
      <c r="L5549" t="s">
        <v>22325</v>
      </c>
      <c r="M5549" t="s">
        <v>731</v>
      </c>
      <c r="N5549" t="s">
        <v>22326</v>
      </c>
      <c r="O5549" t="s">
        <v>22327</v>
      </c>
      <c r="P5549" t="s">
        <v>87</v>
      </c>
      <c r="Q5549">
        <v>14</v>
      </c>
      <c r="R5549" t="s">
        <v>40</v>
      </c>
      <c r="S5549" t="s">
        <v>63</v>
      </c>
      <c r="T5549">
        <v>77516</v>
      </c>
      <c r="U5549" s="1">
        <v>45336</v>
      </c>
      <c r="V5549" t="s">
        <v>119</v>
      </c>
      <c r="W5549">
        <v>293420</v>
      </c>
      <c r="X5549" t="s">
        <v>22328</v>
      </c>
      <c r="Y5549">
        <v>304</v>
      </c>
      <c r="Z5549">
        <v>2453</v>
      </c>
      <c r="AA5549">
        <v>6</v>
      </c>
      <c r="AB5549" s="2" t="s">
        <v>22329</v>
      </c>
    </row>
    <row r="5550" spans="1:28" x14ac:dyDescent="0.3">
      <c r="A5550" t="s">
        <v>28</v>
      </c>
      <c r="B5550" t="s">
        <v>29</v>
      </c>
      <c r="C5550" t="s">
        <v>157</v>
      </c>
      <c r="D5550" t="s">
        <v>611</v>
      </c>
      <c r="E5550" t="s">
        <v>56</v>
      </c>
      <c r="F5550" t="s">
        <v>135</v>
      </c>
      <c r="G5550">
        <v>35</v>
      </c>
      <c r="H5550">
        <v>430892</v>
      </c>
      <c r="I5550" t="s">
        <v>58</v>
      </c>
      <c r="J5550" s="1">
        <v>44804</v>
      </c>
      <c r="K5550">
        <v>800</v>
      </c>
      <c r="L5550" t="s">
        <v>22330</v>
      </c>
      <c r="M5550" t="s">
        <v>487</v>
      </c>
      <c r="N5550" t="s">
        <v>22331</v>
      </c>
      <c r="O5550" t="s">
        <v>22332</v>
      </c>
      <c r="P5550" t="s">
        <v>71</v>
      </c>
      <c r="Q5550">
        <v>10</v>
      </c>
      <c r="R5550" t="s">
        <v>40</v>
      </c>
      <c r="S5550" t="s">
        <v>41</v>
      </c>
      <c r="T5550">
        <v>43028</v>
      </c>
      <c r="U5550" s="1">
        <v>45449</v>
      </c>
      <c r="V5550" t="s">
        <v>52</v>
      </c>
      <c r="W5550">
        <v>805456</v>
      </c>
      <c r="X5550" t="s">
        <v>22333</v>
      </c>
      <c r="Y5550">
        <v>491</v>
      </c>
      <c r="Z5550">
        <v>1735</v>
      </c>
      <c r="AA5550">
        <v>8</v>
      </c>
      <c r="AB5550">
        <v>5552</v>
      </c>
    </row>
    <row r="5551" spans="1:28" x14ac:dyDescent="0.3">
      <c r="A5551" t="s">
        <v>28</v>
      </c>
      <c r="B5551" t="s">
        <v>29</v>
      </c>
      <c r="C5551" t="s">
        <v>54</v>
      </c>
      <c r="D5551" t="s">
        <v>621</v>
      </c>
      <c r="E5551" t="s">
        <v>56</v>
      </c>
      <c r="F5551" t="s">
        <v>99</v>
      </c>
      <c r="G5551">
        <v>71</v>
      </c>
      <c r="H5551">
        <v>417498</v>
      </c>
      <c r="I5551" t="s">
        <v>34</v>
      </c>
      <c r="J5551" s="1">
        <v>44235</v>
      </c>
      <c r="K5551">
        <v>950</v>
      </c>
      <c r="L5551" t="s">
        <v>22334</v>
      </c>
      <c r="M5551" t="s">
        <v>101</v>
      </c>
      <c r="N5551" t="s">
        <v>22335</v>
      </c>
      <c r="O5551">
        <f>1-756-428-9079</f>
        <v>-10262</v>
      </c>
      <c r="P5551" t="s">
        <v>39</v>
      </c>
      <c r="Q5551">
        <v>17</v>
      </c>
      <c r="R5551" t="s">
        <v>88</v>
      </c>
      <c r="S5551" t="s">
        <v>41</v>
      </c>
      <c r="T5551">
        <v>39484</v>
      </c>
      <c r="U5551" s="1">
        <v>45477</v>
      </c>
      <c r="V5551" t="s">
        <v>126</v>
      </c>
      <c r="W5551">
        <v>795930</v>
      </c>
      <c r="X5551" t="s">
        <v>22336</v>
      </c>
      <c r="Y5551">
        <v>979</v>
      </c>
      <c r="Z5551">
        <v>2463</v>
      </c>
      <c r="AA5551">
        <v>5</v>
      </c>
      <c r="AB5551">
        <v>4926</v>
      </c>
    </row>
    <row r="5552" spans="1:28" x14ac:dyDescent="0.3">
      <c r="A5552" t="s">
        <v>28</v>
      </c>
      <c r="B5552" t="s">
        <v>29</v>
      </c>
      <c r="C5552" t="s">
        <v>30</v>
      </c>
      <c r="D5552" t="s">
        <v>616</v>
      </c>
      <c r="E5552" t="s">
        <v>32</v>
      </c>
      <c r="F5552" t="s">
        <v>57</v>
      </c>
      <c r="G5552">
        <v>29</v>
      </c>
      <c r="H5552">
        <v>429911</v>
      </c>
      <c r="I5552" t="s">
        <v>34</v>
      </c>
      <c r="J5552" s="1">
        <v>45379</v>
      </c>
      <c r="K5552">
        <v>1100</v>
      </c>
      <c r="L5552" t="s">
        <v>22337</v>
      </c>
      <c r="M5552" t="s">
        <v>417</v>
      </c>
      <c r="N5552" t="s">
        <v>22338</v>
      </c>
      <c r="O5552" t="s">
        <v>22339</v>
      </c>
      <c r="P5552" t="s">
        <v>39</v>
      </c>
      <c r="Q5552">
        <v>9</v>
      </c>
      <c r="R5552" t="s">
        <v>40</v>
      </c>
      <c r="S5552" t="s">
        <v>118</v>
      </c>
      <c r="T5552">
        <v>64727</v>
      </c>
      <c r="U5552" s="1">
        <v>45307</v>
      </c>
      <c r="V5552" t="s">
        <v>111</v>
      </c>
      <c r="W5552">
        <v>596064</v>
      </c>
      <c r="X5552" t="s">
        <v>22340</v>
      </c>
      <c r="Y5552">
        <v>561</v>
      </c>
      <c r="Z5552">
        <v>1021</v>
      </c>
      <c r="AA5552">
        <v>8</v>
      </c>
      <c r="AB5552" s="2" t="s">
        <v>13447</v>
      </c>
    </row>
    <row r="5553" spans="1:28" x14ac:dyDescent="0.3">
      <c r="A5553" t="s">
        <v>28</v>
      </c>
      <c r="B5553" t="s">
        <v>29</v>
      </c>
      <c r="C5553" t="s">
        <v>148</v>
      </c>
      <c r="D5553" t="s">
        <v>227</v>
      </c>
      <c r="E5553" t="s">
        <v>56</v>
      </c>
      <c r="F5553" t="s">
        <v>57</v>
      </c>
      <c r="G5553">
        <v>95</v>
      </c>
      <c r="H5553">
        <v>432322</v>
      </c>
      <c r="I5553" t="s">
        <v>34</v>
      </c>
      <c r="J5553" s="1">
        <v>44547</v>
      </c>
      <c r="K5553">
        <v>1300</v>
      </c>
      <c r="L5553" t="s">
        <v>22341</v>
      </c>
      <c r="M5553" t="s">
        <v>478</v>
      </c>
      <c r="N5553" t="s">
        <v>22342</v>
      </c>
      <c r="O5553" t="s">
        <v>22343</v>
      </c>
      <c r="P5553" t="s">
        <v>51</v>
      </c>
      <c r="Q5553">
        <v>6</v>
      </c>
      <c r="R5553" t="s">
        <v>88</v>
      </c>
      <c r="S5553" t="s">
        <v>41</v>
      </c>
      <c r="T5553">
        <v>36321</v>
      </c>
      <c r="U5553" s="1">
        <v>45470</v>
      </c>
      <c r="V5553" t="s">
        <v>52</v>
      </c>
      <c r="W5553">
        <v>245703</v>
      </c>
      <c r="X5553" t="s">
        <v>22344</v>
      </c>
      <c r="Y5553">
        <v>498</v>
      </c>
      <c r="Z5553">
        <v>698</v>
      </c>
      <c r="AA5553">
        <v>1</v>
      </c>
      <c r="AB5553">
        <v>279.2</v>
      </c>
    </row>
    <row r="5554" spans="1:28" x14ac:dyDescent="0.3">
      <c r="A5554" t="s">
        <v>28</v>
      </c>
      <c r="B5554" t="s">
        <v>29</v>
      </c>
      <c r="C5554" t="s">
        <v>66</v>
      </c>
      <c r="D5554" t="s">
        <v>421</v>
      </c>
      <c r="E5554" t="s">
        <v>56</v>
      </c>
      <c r="F5554" t="s">
        <v>83</v>
      </c>
      <c r="G5554">
        <v>47</v>
      </c>
      <c r="H5554">
        <v>406130</v>
      </c>
      <c r="I5554" t="s">
        <v>34</v>
      </c>
      <c r="J5554" s="1">
        <v>44466</v>
      </c>
      <c r="K5554">
        <v>1400</v>
      </c>
      <c r="L5554" t="s">
        <v>22345</v>
      </c>
      <c r="M5554" t="s">
        <v>36</v>
      </c>
      <c r="N5554" t="s">
        <v>22346</v>
      </c>
      <c r="O5554" t="s">
        <v>22347</v>
      </c>
      <c r="P5554" t="s">
        <v>39</v>
      </c>
      <c r="Q5554">
        <v>3</v>
      </c>
      <c r="R5554" t="s">
        <v>40</v>
      </c>
      <c r="S5554" t="s">
        <v>79</v>
      </c>
      <c r="T5554">
        <v>28736</v>
      </c>
      <c r="U5554" s="1">
        <v>45609</v>
      </c>
      <c r="V5554" t="s">
        <v>42</v>
      </c>
      <c r="W5554">
        <v>960247</v>
      </c>
      <c r="X5554" t="s">
        <v>22348</v>
      </c>
      <c r="Y5554">
        <v>939</v>
      </c>
      <c r="Z5554">
        <v>1965</v>
      </c>
      <c r="AA5554">
        <v>1</v>
      </c>
      <c r="AB5554">
        <v>786</v>
      </c>
    </row>
    <row r="5555" spans="1:28" x14ac:dyDescent="0.3">
      <c r="A5555" t="s">
        <v>28</v>
      </c>
      <c r="B5555" t="s">
        <v>29</v>
      </c>
      <c r="C5555" t="s">
        <v>30</v>
      </c>
      <c r="D5555" t="s">
        <v>98</v>
      </c>
      <c r="E5555" t="s">
        <v>32</v>
      </c>
      <c r="F5555" t="s">
        <v>135</v>
      </c>
      <c r="G5555">
        <v>50</v>
      </c>
      <c r="H5555">
        <v>411871</v>
      </c>
      <c r="I5555" t="s">
        <v>34</v>
      </c>
      <c r="J5555" s="1">
        <v>44546</v>
      </c>
      <c r="K5555">
        <v>1000</v>
      </c>
      <c r="L5555" t="s">
        <v>22349</v>
      </c>
      <c r="M5555" t="s">
        <v>137</v>
      </c>
      <c r="N5555" t="s">
        <v>22350</v>
      </c>
      <c r="O5555" t="s">
        <v>22351</v>
      </c>
      <c r="P5555" t="s">
        <v>87</v>
      </c>
      <c r="Q5555">
        <v>13</v>
      </c>
      <c r="R5555" t="s">
        <v>40</v>
      </c>
      <c r="S5555" t="s">
        <v>63</v>
      </c>
      <c r="T5555">
        <v>85453</v>
      </c>
      <c r="U5555" s="1">
        <v>45547</v>
      </c>
      <c r="V5555" t="s">
        <v>180</v>
      </c>
      <c r="W5555">
        <v>248001</v>
      </c>
      <c r="X5555" t="s">
        <v>16299</v>
      </c>
      <c r="Y5555">
        <v>347</v>
      </c>
      <c r="Z5555">
        <v>985</v>
      </c>
      <c r="AA5555">
        <v>5</v>
      </c>
      <c r="AB5555">
        <v>1970</v>
      </c>
    </row>
    <row r="5556" spans="1:28" x14ac:dyDescent="0.3">
      <c r="A5556" t="s">
        <v>28</v>
      </c>
      <c r="B5556" t="s">
        <v>29</v>
      </c>
      <c r="C5556" t="s">
        <v>157</v>
      </c>
      <c r="D5556" t="s">
        <v>380</v>
      </c>
      <c r="E5556" t="s">
        <v>32</v>
      </c>
      <c r="F5556" t="s">
        <v>175</v>
      </c>
      <c r="G5556">
        <v>75</v>
      </c>
      <c r="H5556">
        <v>401373</v>
      </c>
      <c r="I5556" t="s">
        <v>34</v>
      </c>
      <c r="J5556" s="1">
        <v>44152</v>
      </c>
      <c r="K5556">
        <v>1300</v>
      </c>
      <c r="L5556" t="s">
        <v>17579</v>
      </c>
      <c r="M5556" t="s">
        <v>856</v>
      </c>
      <c r="N5556" t="s">
        <v>22352</v>
      </c>
      <c r="O5556" t="s">
        <v>22353</v>
      </c>
      <c r="P5556" t="s">
        <v>39</v>
      </c>
      <c r="Q5556">
        <v>17</v>
      </c>
      <c r="R5556" t="s">
        <v>88</v>
      </c>
      <c r="S5556" t="s">
        <v>41</v>
      </c>
      <c r="T5556">
        <v>72218</v>
      </c>
      <c r="U5556" s="1">
        <v>45628</v>
      </c>
      <c r="V5556" t="s">
        <v>259</v>
      </c>
      <c r="W5556">
        <v>243258</v>
      </c>
      <c r="X5556" t="s">
        <v>5099</v>
      </c>
      <c r="Y5556">
        <v>632</v>
      </c>
      <c r="Z5556">
        <v>821</v>
      </c>
      <c r="AA5556">
        <v>2</v>
      </c>
      <c r="AB5556" s="2" t="s">
        <v>22354</v>
      </c>
    </row>
    <row r="5557" spans="1:28" x14ac:dyDescent="0.3">
      <c r="A5557" t="s">
        <v>28</v>
      </c>
      <c r="B5557" t="s">
        <v>29</v>
      </c>
      <c r="C5557" t="s">
        <v>91</v>
      </c>
      <c r="D5557" t="s">
        <v>380</v>
      </c>
      <c r="E5557" t="s">
        <v>46</v>
      </c>
      <c r="F5557" t="s">
        <v>113</v>
      </c>
      <c r="G5557">
        <v>52</v>
      </c>
      <c r="H5557">
        <v>406268</v>
      </c>
      <c r="I5557" t="s">
        <v>58</v>
      </c>
      <c r="J5557" s="1">
        <v>44280</v>
      </c>
      <c r="K5557">
        <v>1000</v>
      </c>
      <c r="L5557" t="s">
        <v>22355</v>
      </c>
      <c r="M5557" t="s">
        <v>623</v>
      </c>
      <c r="N5557" t="s">
        <v>22356</v>
      </c>
      <c r="O5557" t="s">
        <v>22357</v>
      </c>
      <c r="P5557" t="s">
        <v>39</v>
      </c>
      <c r="Q5557">
        <v>3</v>
      </c>
      <c r="R5557" t="s">
        <v>88</v>
      </c>
      <c r="S5557" t="s">
        <v>41</v>
      </c>
      <c r="T5557">
        <v>61714</v>
      </c>
      <c r="U5557" s="1">
        <v>45422</v>
      </c>
      <c r="V5557" t="s">
        <v>140</v>
      </c>
      <c r="W5557">
        <v>649988</v>
      </c>
      <c r="X5557" t="s">
        <v>22358</v>
      </c>
      <c r="Y5557">
        <v>251</v>
      </c>
      <c r="Z5557">
        <v>2762</v>
      </c>
      <c r="AA5557">
        <v>1</v>
      </c>
      <c r="AB5557">
        <v>1104.8</v>
      </c>
    </row>
    <row r="5558" spans="1:28" x14ac:dyDescent="0.3">
      <c r="A5558" t="s">
        <v>28</v>
      </c>
      <c r="B5558" t="s">
        <v>29</v>
      </c>
      <c r="C5558" t="s">
        <v>44</v>
      </c>
      <c r="D5558" t="s">
        <v>291</v>
      </c>
      <c r="E5558" t="s">
        <v>56</v>
      </c>
      <c r="F5558" t="s">
        <v>57</v>
      </c>
      <c r="G5558">
        <v>75</v>
      </c>
      <c r="H5558">
        <v>410934</v>
      </c>
      <c r="I5558" t="s">
        <v>58</v>
      </c>
      <c r="J5558" s="1">
        <v>45453</v>
      </c>
      <c r="K5558">
        <v>1100</v>
      </c>
      <c r="L5558" t="s">
        <v>22359</v>
      </c>
      <c r="M5558" t="s">
        <v>1253</v>
      </c>
      <c r="N5558" t="s">
        <v>22360</v>
      </c>
      <c r="O5558" t="s">
        <v>22361</v>
      </c>
      <c r="P5558" t="s">
        <v>71</v>
      </c>
      <c r="Q5558">
        <v>5</v>
      </c>
      <c r="R5558" t="s">
        <v>40</v>
      </c>
      <c r="S5558" t="s">
        <v>118</v>
      </c>
      <c r="T5558">
        <v>55742</v>
      </c>
      <c r="U5558" s="1">
        <v>45454</v>
      </c>
      <c r="V5558" t="s">
        <v>52</v>
      </c>
      <c r="W5558">
        <v>424151</v>
      </c>
      <c r="X5558" t="s">
        <v>22362</v>
      </c>
      <c r="Y5558">
        <v>998</v>
      </c>
      <c r="Z5558">
        <v>1812</v>
      </c>
      <c r="AA5558">
        <v>6</v>
      </c>
      <c r="AB5558">
        <v>4348.8</v>
      </c>
    </row>
    <row r="5559" spans="1:28" x14ac:dyDescent="0.3">
      <c r="A5559" t="s">
        <v>28</v>
      </c>
      <c r="B5559" t="s">
        <v>29</v>
      </c>
      <c r="C5559" t="s">
        <v>193</v>
      </c>
      <c r="D5559" t="s">
        <v>227</v>
      </c>
      <c r="E5559" t="s">
        <v>46</v>
      </c>
      <c r="F5559" t="s">
        <v>135</v>
      </c>
      <c r="G5559">
        <v>34</v>
      </c>
      <c r="H5559">
        <v>410682</v>
      </c>
      <c r="I5559" t="s">
        <v>58</v>
      </c>
      <c r="J5559" s="1">
        <v>44545</v>
      </c>
      <c r="K5559">
        <v>1300</v>
      </c>
      <c r="L5559" t="s">
        <v>22363</v>
      </c>
      <c r="M5559" t="s">
        <v>1409</v>
      </c>
      <c r="N5559" t="s">
        <v>22364</v>
      </c>
      <c r="O5559" t="s">
        <v>22365</v>
      </c>
      <c r="P5559" t="s">
        <v>87</v>
      </c>
      <c r="Q5559">
        <v>9</v>
      </c>
      <c r="R5559" t="s">
        <v>40</v>
      </c>
      <c r="S5559" t="s">
        <v>63</v>
      </c>
      <c r="T5559">
        <v>56088</v>
      </c>
      <c r="U5559" s="1">
        <v>45451</v>
      </c>
      <c r="V5559" t="s">
        <v>52</v>
      </c>
      <c r="W5559">
        <v>307885</v>
      </c>
      <c r="X5559" t="s">
        <v>3898</v>
      </c>
      <c r="Y5559">
        <v>443</v>
      </c>
      <c r="Z5559">
        <v>2115</v>
      </c>
      <c r="AA5559">
        <v>3</v>
      </c>
      <c r="AB5559">
        <v>2538</v>
      </c>
    </row>
    <row r="5560" spans="1:28" x14ac:dyDescent="0.3">
      <c r="A5560" t="s">
        <v>28</v>
      </c>
      <c r="B5560" t="s">
        <v>29</v>
      </c>
      <c r="C5560" t="s">
        <v>193</v>
      </c>
      <c r="D5560" t="s">
        <v>74</v>
      </c>
      <c r="E5560" t="s">
        <v>46</v>
      </c>
      <c r="F5560" t="s">
        <v>135</v>
      </c>
      <c r="G5560">
        <v>20</v>
      </c>
      <c r="H5560">
        <v>424969</v>
      </c>
      <c r="I5560" t="s">
        <v>58</v>
      </c>
      <c r="J5560" s="1">
        <v>45504</v>
      </c>
      <c r="K5560">
        <v>1400</v>
      </c>
      <c r="L5560" t="s">
        <v>22366</v>
      </c>
      <c r="M5560" t="s">
        <v>487</v>
      </c>
      <c r="N5560" t="s">
        <v>22367</v>
      </c>
      <c r="O5560" t="s">
        <v>22368</v>
      </c>
      <c r="P5560" t="s">
        <v>71</v>
      </c>
      <c r="Q5560">
        <v>4</v>
      </c>
      <c r="R5560" t="s">
        <v>88</v>
      </c>
      <c r="S5560" t="s">
        <v>63</v>
      </c>
      <c r="T5560">
        <v>97285</v>
      </c>
      <c r="U5560" s="1">
        <v>45567</v>
      </c>
      <c r="V5560" t="s">
        <v>155</v>
      </c>
      <c r="W5560">
        <v>286855</v>
      </c>
      <c r="X5560" t="s">
        <v>22369</v>
      </c>
      <c r="Y5560">
        <v>706</v>
      </c>
      <c r="Z5560">
        <v>959</v>
      </c>
      <c r="AA5560">
        <v>2</v>
      </c>
      <c r="AB5560">
        <v>767.2</v>
      </c>
    </row>
    <row r="5561" spans="1:28" x14ac:dyDescent="0.3">
      <c r="A5561" t="s">
        <v>28</v>
      </c>
      <c r="B5561" t="s">
        <v>29</v>
      </c>
      <c r="C5561" t="s">
        <v>91</v>
      </c>
      <c r="D5561" t="s">
        <v>45</v>
      </c>
      <c r="E5561" t="s">
        <v>56</v>
      </c>
      <c r="F5561" t="s">
        <v>355</v>
      </c>
      <c r="G5561">
        <v>17</v>
      </c>
      <c r="H5561">
        <v>415977</v>
      </c>
      <c r="I5561" t="s">
        <v>34</v>
      </c>
      <c r="J5561" s="1">
        <v>44862</v>
      </c>
      <c r="K5561">
        <v>950</v>
      </c>
      <c r="L5561" t="s">
        <v>22370</v>
      </c>
      <c r="M5561" t="s">
        <v>144</v>
      </c>
      <c r="N5561" t="s">
        <v>22371</v>
      </c>
      <c r="O5561" t="s">
        <v>22372</v>
      </c>
      <c r="P5561" t="s">
        <v>39</v>
      </c>
      <c r="Q5561">
        <v>15</v>
      </c>
      <c r="R5561" t="s">
        <v>40</v>
      </c>
      <c r="S5561" t="s">
        <v>41</v>
      </c>
      <c r="T5561">
        <v>19506</v>
      </c>
      <c r="U5561" s="1">
        <v>45579</v>
      </c>
      <c r="V5561" t="s">
        <v>155</v>
      </c>
      <c r="W5561">
        <v>171125</v>
      </c>
      <c r="X5561" t="s">
        <v>22373</v>
      </c>
      <c r="Y5561">
        <v>226</v>
      </c>
      <c r="Z5561">
        <v>1289</v>
      </c>
      <c r="AA5561">
        <v>8</v>
      </c>
      <c r="AB5561">
        <v>4124.8</v>
      </c>
    </row>
    <row r="5562" spans="1:28" x14ac:dyDescent="0.3">
      <c r="A5562" t="s">
        <v>28</v>
      </c>
      <c r="B5562" t="s">
        <v>29</v>
      </c>
      <c r="C5562" t="s">
        <v>30</v>
      </c>
      <c r="D5562" t="s">
        <v>616</v>
      </c>
      <c r="E5562" t="s">
        <v>46</v>
      </c>
      <c r="F5562" t="s">
        <v>135</v>
      </c>
      <c r="G5562">
        <v>49</v>
      </c>
      <c r="H5562">
        <v>424587</v>
      </c>
      <c r="I5562" t="s">
        <v>34</v>
      </c>
      <c r="J5562" s="1">
        <v>45362</v>
      </c>
      <c r="K5562">
        <v>1200</v>
      </c>
      <c r="L5562" t="s">
        <v>22374</v>
      </c>
      <c r="M5562" t="s">
        <v>869</v>
      </c>
      <c r="N5562" t="s">
        <v>22375</v>
      </c>
      <c r="O5562">
        <v>9199892156</v>
      </c>
      <c r="P5562" t="s">
        <v>51</v>
      </c>
      <c r="Q5562">
        <v>7</v>
      </c>
      <c r="R5562" t="s">
        <v>88</v>
      </c>
      <c r="S5562" t="s">
        <v>41</v>
      </c>
      <c r="T5562">
        <v>35375</v>
      </c>
      <c r="U5562" s="1">
        <v>45570</v>
      </c>
      <c r="V5562" t="s">
        <v>155</v>
      </c>
      <c r="W5562">
        <v>574754</v>
      </c>
      <c r="X5562" t="s">
        <v>22376</v>
      </c>
      <c r="Y5562">
        <v>514</v>
      </c>
      <c r="Z5562">
        <v>501</v>
      </c>
      <c r="AA5562">
        <v>8</v>
      </c>
      <c r="AB5562">
        <v>1603.2</v>
      </c>
    </row>
    <row r="5563" spans="1:28" x14ac:dyDescent="0.3">
      <c r="A5563" t="s">
        <v>28</v>
      </c>
      <c r="B5563" t="s">
        <v>29</v>
      </c>
      <c r="C5563" t="s">
        <v>91</v>
      </c>
      <c r="D5563" t="s">
        <v>237</v>
      </c>
      <c r="E5563" t="s">
        <v>46</v>
      </c>
      <c r="F5563" t="s">
        <v>175</v>
      </c>
      <c r="G5563">
        <v>66</v>
      </c>
      <c r="H5563">
        <v>410601</v>
      </c>
      <c r="I5563" t="s">
        <v>58</v>
      </c>
      <c r="J5563" s="1">
        <v>44135</v>
      </c>
      <c r="K5563">
        <v>1100</v>
      </c>
      <c r="L5563" t="s">
        <v>5607</v>
      </c>
      <c r="M5563" t="s">
        <v>165</v>
      </c>
      <c r="N5563" t="s">
        <v>22377</v>
      </c>
      <c r="O5563" t="s">
        <v>22378</v>
      </c>
      <c r="P5563" t="s">
        <v>87</v>
      </c>
      <c r="Q5563">
        <v>5</v>
      </c>
      <c r="R5563" t="s">
        <v>88</v>
      </c>
      <c r="S5563" t="s">
        <v>41</v>
      </c>
      <c r="T5563">
        <v>46815</v>
      </c>
      <c r="U5563" s="1">
        <v>45433</v>
      </c>
      <c r="V5563" t="s">
        <v>140</v>
      </c>
      <c r="W5563">
        <v>987835</v>
      </c>
      <c r="X5563" t="s">
        <v>22379</v>
      </c>
      <c r="Y5563">
        <v>735</v>
      </c>
      <c r="Z5563">
        <v>1156</v>
      </c>
      <c r="AA5563">
        <v>3</v>
      </c>
      <c r="AB5563">
        <v>1387.2</v>
      </c>
    </row>
    <row r="5564" spans="1:28" x14ac:dyDescent="0.3">
      <c r="A5564" t="s">
        <v>28</v>
      </c>
      <c r="B5564" t="s">
        <v>29</v>
      </c>
      <c r="C5564" t="s">
        <v>148</v>
      </c>
      <c r="D5564" t="s">
        <v>349</v>
      </c>
      <c r="E5564" t="s">
        <v>56</v>
      </c>
      <c r="F5564" t="s">
        <v>99</v>
      </c>
      <c r="G5564">
        <v>92</v>
      </c>
      <c r="H5564">
        <v>410077</v>
      </c>
      <c r="I5564" t="s">
        <v>58</v>
      </c>
      <c r="J5564" s="1">
        <v>43946</v>
      </c>
      <c r="K5564">
        <v>1000</v>
      </c>
      <c r="L5564" t="s">
        <v>22380</v>
      </c>
      <c r="M5564" t="s">
        <v>417</v>
      </c>
      <c r="N5564" t="s">
        <v>22381</v>
      </c>
      <c r="O5564" t="s">
        <v>22382</v>
      </c>
      <c r="P5564" t="s">
        <v>39</v>
      </c>
      <c r="Q5564">
        <v>20</v>
      </c>
      <c r="R5564" t="s">
        <v>40</v>
      </c>
      <c r="S5564" t="s">
        <v>63</v>
      </c>
      <c r="T5564">
        <v>77639</v>
      </c>
      <c r="U5564" s="1">
        <v>45365</v>
      </c>
      <c r="V5564" t="s">
        <v>72</v>
      </c>
      <c r="W5564">
        <v>120402</v>
      </c>
      <c r="X5564" t="s">
        <v>22383</v>
      </c>
      <c r="Y5564">
        <v>498</v>
      </c>
      <c r="Z5564">
        <v>2294</v>
      </c>
      <c r="AA5564">
        <v>3</v>
      </c>
      <c r="AB5564">
        <v>2752.8</v>
      </c>
    </row>
    <row r="5565" spans="1:28" x14ac:dyDescent="0.3">
      <c r="A5565" t="s">
        <v>28</v>
      </c>
      <c r="B5565" t="s">
        <v>29</v>
      </c>
      <c r="C5565" t="s">
        <v>91</v>
      </c>
      <c r="D5565" t="s">
        <v>621</v>
      </c>
      <c r="E5565" t="s">
        <v>32</v>
      </c>
      <c r="F5565" t="s">
        <v>83</v>
      </c>
      <c r="G5565">
        <v>61</v>
      </c>
      <c r="H5565">
        <v>431812</v>
      </c>
      <c r="I5565" t="s">
        <v>34</v>
      </c>
      <c r="J5565" s="1">
        <v>44759</v>
      </c>
      <c r="K5565">
        <v>1100</v>
      </c>
      <c r="L5565" t="s">
        <v>22384</v>
      </c>
      <c r="M5565" t="s">
        <v>263</v>
      </c>
      <c r="N5565" t="s">
        <v>22385</v>
      </c>
      <c r="O5565" t="s">
        <v>22386</v>
      </c>
      <c r="P5565" t="s">
        <v>39</v>
      </c>
      <c r="Q5565">
        <v>8</v>
      </c>
      <c r="R5565" t="s">
        <v>88</v>
      </c>
      <c r="S5565" t="s">
        <v>63</v>
      </c>
      <c r="T5565">
        <v>33287</v>
      </c>
      <c r="U5565" s="1">
        <v>45546</v>
      </c>
      <c r="V5565" t="s">
        <v>180</v>
      </c>
      <c r="W5565">
        <v>345730</v>
      </c>
      <c r="X5565" t="s">
        <v>22387</v>
      </c>
      <c r="Y5565">
        <v>737</v>
      </c>
      <c r="Z5565">
        <v>890</v>
      </c>
      <c r="AA5565">
        <v>2</v>
      </c>
      <c r="AB5565">
        <v>712</v>
      </c>
    </row>
    <row r="5566" spans="1:28" x14ac:dyDescent="0.3">
      <c r="A5566" t="s">
        <v>28</v>
      </c>
      <c r="B5566" t="s">
        <v>29</v>
      </c>
      <c r="C5566" t="s">
        <v>148</v>
      </c>
      <c r="D5566" t="s">
        <v>182</v>
      </c>
      <c r="E5566" t="s">
        <v>56</v>
      </c>
      <c r="F5566" t="s">
        <v>99</v>
      </c>
      <c r="G5566">
        <v>97</v>
      </c>
      <c r="H5566">
        <v>429648</v>
      </c>
      <c r="I5566" t="s">
        <v>34</v>
      </c>
      <c r="J5566" s="1">
        <v>45377</v>
      </c>
      <c r="K5566">
        <v>1400</v>
      </c>
      <c r="L5566" t="s">
        <v>22388</v>
      </c>
      <c r="M5566" t="s">
        <v>1291</v>
      </c>
      <c r="N5566" t="s">
        <v>22389</v>
      </c>
      <c r="O5566" t="s">
        <v>22390</v>
      </c>
      <c r="P5566" t="s">
        <v>51</v>
      </c>
      <c r="Q5566">
        <v>17</v>
      </c>
      <c r="R5566" t="s">
        <v>40</v>
      </c>
      <c r="S5566" t="s">
        <v>41</v>
      </c>
      <c r="T5566">
        <v>87101</v>
      </c>
      <c r="U5566" s="1">
        <v>45331</v>
      </c>
      <c r="V5566" t="s">
        <v>119</v>
      </c>
      <c r="W5566">
        <v>590073</v>
      </c>
      <c r="X5566" t="s">
        <v>22391</v>
      </c>
      <c r="Y5566">
        <v>558</v>
      </c>
      <c r="Z5566">
        <v>725</v>
      </c>
      <c r="AA5566">
        <v>8</v>
      </c>
      <c r="AB5566">
        <v>2320</v>
      </c>
    </row>
    <row r="5567" spans="1:28" x14ac:dyDescent="0.3">
      <c r="A5567" t="s">
        <v>28</v>
      </c>
      <c r="B5567" t="s">
        <v>29</v>
      </c>
      <c r="C5567" t="s">
        <v>44</v>
      </c>
      <c r="D5567" t="s">
        <v>421</v>
      </c>
      <c r="E5567" t="s">
        <v>46</v>
      </c>
      <c r="F5567" t="s">
        <v>33</v>
      </c>
      <c r="G5567">
        <v>65</v>
      </c>
      <c r="H5567">
        <v>439259</v>
      </c>
      <c r="I5567" t="s">
        <v>34</v>
      </c>
      <c r="J5567" s="1">
        <v>44605</v>
      </c>
      <c r="K5567">
        <v>800</v>
      </c>
      <c r="L5567" t="s">
        <v>22392</v>
      </c>
      <c r="M5567" t="s">
        <v>287</v>
      </c>
      <c r="N5567" t="s">
        <v>22393</v>
      </c>
      <c r="O5567" t="s">
        <v>22394</v>
      </c>
      <c r="P5567" t="s">
        <v>71</v>
      </c>
      <c r="Q5567">
        <v>14</v>
      </c>
      <c r="R5567" t="s">
        <v>88</v>
      </c>
      <c r="S5567" t="s">
        <v>63</v>
      </c>
      <c r="T5567">
        <v>21965</v>
      </c>
      <c r="U5567" s="1">
        <v>45329</v>
      </c>
      <c r="V5567" t="s">
        <v>119</v>
      </c>
      <c r="W5567">
        <v>402094</v>
      </c>
      <c r="X5567" t="s">
        <v>22395</v>
      </c>
      <c r="Y5567">
        <v>333</v>
      </c>
      <c r="Z5567">
        <v>850</v>
      </c>
      <c r="AA5567">
        <v>4</v>
      </c>
      <c r="AB5567">
        <v>1360</v>
      </c>
    </row>
    <row r="5568" spans="1:28" x14ac:dyDescent="0.3">
      <c r="A5568" t="s">
        <v>28</v>
      </c>
      <c r="B5568" t="s">
        <v>29</v>
      </c>
      <c r="C5568" t="s">
        <v>54</v>
      </c>
      <c r="D5568" t="s">
        <v>467</v>
      </c>
      <c r="E5568" t="s">
        <v>32</v>
      </c>
      <c r="F5568" t="s">
        <v>135</v>
      </c>
      <c r="G5568">
        <v>23</v>
      </c>
      <c r="H5568">
        <v>414205</v>
      </c>
      <c r="I5568" t="s">
        <v>34</v>
      </c>
      <c r="J5568" s="1">
        <v>44330</v>
      </c>
      <c r="K5568">
        <v>1100</v>
      </c>
      <c r="L5568" t="s">
        <v>22396</v>
      </c>
      <c r="M5568" t="s">
        <v>417</v>
      </c>
      <c r="N5568" t="s">
        <v>22397</v>
      </c>
      <c r="O5568" t="s">
        <v>22398</v>
      </c>
      <c r="P5568" t="s">
        <v>39</v>
      </c>
      <c r="Q5568">
        <v>5</v>
      </c>
      <c r="R5568" t="s">
        <v>88</v>
      </c>
      <c r="S5568" t="s">
        <v>118</v>
      </c>
      <c r="T5568">
        <v>11551</v>
      </c>
      <c r="U5568" s="1">
        <v>45467</v>
      </c>
      <c r="V5568" t="s">
        <v>52</v>
      </c>
      <c r="W5568">
        <v>166551</v>
      </c>
      <c r="X5568" t="s">
        <v>22399</v>
      </c>
      <c r="Y5568">
        <v>248</v>
      </c>
      <c r="Z5568">
        <v>2327</v>
      </c>
      <c r="AA5568">
        <v>3</v>
      </c>
      <c r="AB5568">
        <v>2792.4</v>
      </c>
    </row>
    <row r="5569" spans="1:28" x14ac:dyDescent="0.3">
      <c r="A5569" t="s">
        <v>28</v>
      </c>
      <c r="B5569" t="s">
        <v>29</v>
      </c>
      <c r="C5569" t="s">
        <v>30</v>
      </c>
      <c r="D5569" t="s">
        <v>170</v>
      </c>
      <c r="E5569" t="s">
        <v>46</v>
      </c>
      <c r="F5569" t="s">
        <v>57</v>
      </c>
      <c r="G5569">
        <v>4</v>
      </c>
      <c r="H5569">
        <v>402287</v>
      </c>
      <c r="I5569" t="s">
        <v>34</v>
      </c>
      <c r="J5569" s="1">
        <v>44077</v>
      </c>
      <c r="K5569">
        <v>1400</v>
      </c>
      <c r="L5569" t="s">
        <v>22400</v>
      </c>
      <c r="M5569" t="s">
        <v>351</v>
      </c>
      <c r="N5569" t="s">
        <v>22401</v>
      </c>
      <c r="O5569" t="s">
        <v>22402</v>
      </c>
      <c r="P5569" t="s">
        <v>71</v>
      </c>
      <c r="Q5569">
        <v>10</v>
      </c>
      <c r="R5569" t="s">
        <v>88</v>
      </c>
      <c r="S5569" t="s">
        <v>79</v>
      </c>
      <c r="T5569">
        <v>29699</v>
      </c>
      <c r="U5569" s="1">
        <v>45573</v>
      </c>
      <c r="V5569" t="s">
        <v>155</v>
      </c>
      <c r="W5569">
        <v>217928</v>
      </c>
      <c r="X5569" t="s">
        <v>22403</v>
      </c>
      <c r="Y5569">
        <v>568</v>
      </c>
      <c r="Z5569">
        <v>1581</v>
      </c>
      <c r="AA5569">
        <v>7</v>
      </c>
      <c r="AB5569">
        <v>4426.8</v>
      </c>
    </row>
    <row r="5570" spans="1:28" x14ac:dyDescent="0.3">
      <c r="A5570" t="s">
        <v>28</v>
      </c>
      <c r="B5570" t="s">
        <v>29</v>
      </c>
      <c r="C5570" t="s">
        <v>91</v>
      </c>
      <c r="D5570" t="s">
        <v>92</v>
      </c>
      <c r="E5570" t="s">
        <v>56</v>
      </c>
      <c r="F5570" t="s">
        <v>135</v>
      </c>
      <c r="G5570">
        <v>30</v>
      </c>
      <c r="H5570">
        <v>419726</v>
      </c>
      <c r="I5570" t="s">
        <v>58</v>
      </c>
      <c r="J5570" s="1">
        <v>44218</v>
      </c>
      <c r="K5570">
        <v>800</v>
      </c>
      <c r="L5570" t="s">
        <v>18649</v>
      </c>
      <c r="M5570" t="s">
        <v>482</v>
      </c>
      <c r="N5570" t="s">
        <v>22404</v>
      </c>
      <c r="O5570">
        <f>1-69-65-2918</f>
        <v>-3051</v>
      </c>
      <c r="P5570" t="s">
        <v>51</v>
      </c>
      <c r="Q5570">
        <v>11</v>
      </c>
      <c r="R5570" t="s">
        <v>40</v>
      </c>
      <c r="S5570" t="s">
        <v>41</v>
      </c>
      <c r="T5570">
        <v>56381</v>
      </c>
      <c r="U5570" s="1">
        <v>45621</v>
      </c>
      <c r="V5570" t="s">
        <v>42</v>
      </c>
      <c r="W5570">
        <v>830841</v>
      </c>
      <c r="X5570" t="s">
        <v>22405</v>
      </c>
      <c r="Y5570">
        <v>583</v>
      </c>
      <c r="Z5570">
        <v>2859</v>
      </c>
      <c r="AA5570">
        <v>2</v>
      </c>
      <c r="AB5570" s="2" t="s">
        <v>2782</v>
      </c>
    </row>
    <row r="5571" spans="1:28" x14ac:dyDescent="0.3">
      <c r="A5571" t="s">
        <v>28</v>
      </c>
      <c r="B5571" t="s">
        <v>29</v>
      </c>
      <c r="C5571" t="s">
        <v>30</v>
      </c>
      <c r="D5571" t="s">
        <v>338</v>
      </c>
      <c r="E5571" t="s">
        <v>46</v>
      </c>
      <c r="F5571" t="s">
        <v>57</v>
      </c>
      <c r="G5571">
        <v>43</v>
      </c>
      <c r="H5571">
        <v>432512</v>
      </c>
      <c r="I5571" t="s">
        <v>58</v>
      </c>
      <c r="J5571" s="1">
        <v>44665</v>
      </c>
      <c r="K5571">
        <v>1000</v>
      </c>
      <c r="L5571" t="s">
        <v>22406</v>
      </c>
      <c r="M5571" t="s">
        <v>478</v>
      </c>
      <c r="N5571" t="s">
        <v>22407</v>
      </c>
      <c r="O5571" t="s">
        <v>22408</v>
      </c>
      <c r="P5571" t="s">
        <v>51</v>
      </c>
      <c r="Q5571">
        <v>11</v>
      </c>
      <c r="R5571" t="s">
        <v>88</v>
      </c>
      <c r="S5571" t="s">
        <v>79</v>
      </c>
      <c r="T5571">
        <v>17111</v>
      </c>
      <c r="U5571" s="1">
        <v>45364</v>
      </c>
      <c r="V5571" t="s">
        <v>72</v>
      </c>
      <c r="W5571">
        <v>276895</v>
      </c>
      <c r="X5571" t="s">
        <v>22409</v>
      </c>
      <c r="Y5571">
        <v>537</v>
      </c>
      <c r="Z5571">
        <v>1712</v>
      </c>
      <c r="AA5571">
        <v>1</v>
      </c>
      <c r="AB5571" s="2" t="s">
        <v>22410</v>
      </c>
    </row>
    <row r="5572" spans="1:28" x14ac:dyDescent="0.3">
      <c r="A5572" t="s">
        <v>28</v>
      </c>
      <c r="B5572" t="s">
        <v>29</v>
      </c>
      <c r="C5572" t="s">
        <v>54</v>
      </c>
      <c r="D5572" t="s">
        <v>291</v>
      </c>
      <c r="E5572" t="s">
        <v>56</v>
      </c>
      <c r="F5572" t="s">
        <v>33</v>
      </c>
      <c r="G5572">
        <v>15</v>
      </c>
      <c r="H5572">
        <v>436759</v>
      </c>
      <c r="I5572" t="s">
        <v>58</v>
      </c>
      <c r="J5572" s="1">
        <v>44711</v>
      </c>
      <c r="K5572">
        <v>1200</v>
      </c>
      <c r="L5572" t="s">
        <v>22411</v>
      </c>
      <c r="M5572" t="s">
        <v>605</v>
      </c>
      <c r="N5572" t="s">
        <v>22412</v>
      </c>
      <c r="O5572" t="s">
        <v>22413</v>
      </c>
      <c r="P5572" t="s">
        <v>51</v>
      </c>
      <c r="Q5572">
        <v>17</v>
      </c>
      <c r="R5572" t="s">
        <v>40</v>
      </c>
      <c r="S5572" t="s">
        <v>41</v>
      </c>
      <c r="T5572">
        <v>85615</v>
      </c>
      <c r="U5572" s="1">
        <v>45450</v>
      </c>
      <c r="V5572" t="s">
        <v>52</v>
      </c>
      <c r="W5572">
        <v>620418</v>
      </c>
      <c r="X5572" t="s">
        <v>22414</v>
      </c>
      <c r="Y5572">
        <v>450</v>
      </c>
      <c r="Z5572">
        <v>2619</v>
      </c>
      <c r="AA5572">
        <v>5</v>
      </c>
      <c r="AB5572">
        <v>5238</v>
      </c>
    </row>
    <row r="5573" spans="1:28" x14ac:dyDescent="0.3">
      <c r="A5573" t="s">
        <v>28</v>
      </c>
      <c r="B5573" t="s">
        <v>29</v>
      </c>
      <c r="C5573" t="s">
        <v>30</v>
      </c>
      <c r="D5573" t="s">
        <v>467</v>
      </c>
      <c r="E5573" t="s">
        <v>46</v>
      </c>
      <c r="F5573" t="s">
        <v>83</v>
      </c>
      <c r="G5573">
        <v>65</v>
      </c>
      <c r="H5573">
        <v>434983</v>
      </c>
      <c r="I5573" t="s">
        <v>58</v>
      </c>
      <c r="J5573" s="1">
        <v>44279</v>
      </c>
      <c r="K5573">
        <v>1100</v>
      </c>
      <c r="L5573" t="s">
        <v>22415</v>
      </c>
      <c r="M5573" t="s">
        <v>76</v>
      </c>
      <c r="N5573" t="s">
        <v>22416</v>
      </c>
      <c r="O5573" t="s">
        <v>22417</v>
      </c>
      <c r="P5573" t="s">
        <v>39</v>
      </c>
      <c r="Q5573">
        <v>10</v>
      </c>
      <c r="R5573" t="s">
        <v>40</v>
      </c>
      <c r="S5573" t="s">
        <v>79</v>
      </c>
      <c r="T5573">
        <v>92575</v>
      </c>
      <c r="U5573" s="1">
        <v>45571</v>
      </c>
      <c r="V5573" t="s">
        <v>155</v>
      </c>
      <c r="W5573">
        <v>121586</v>
      </c>
      <c r="X5573" t="s">
        <v>22418</v>
      </c>
      <c r="Y5573">
        <v>392</v>
      </c>
      <c r="Z5573">
        <v>2831</v>
      </c>
      <c r="AA5573">
        <v>6</v>
      </c>
      <c r="AB5573" s="2" t="s">
        <v>22419</v>
      </c>
    </row>
    <row r="5574" spans="1:28" x14ac:dyDescent="0.3">
      <c r="A5574" t="s">
        <v>28</v>
      </c>
      <c r="B5574" t="s">
        <v>29</v>
      </c>
      <c r="C5574" t="s">
        <v>54</v>
      </c>
      <c r="D5574" t="s">
        <v>546</v>
      </c>
      <c r="E5574" t="s">
        <v>32</v>
      </c>
      <c r="F5574" t="s">
        <v>113</v>
      </c>
      <c r="G5574">
        <v>42</v>
      </c>
      <c r="H5574">
        <v>435208</v>
      </c>
      <c r="I5574" t="s">
        <v>34</v>
      </c>
      <c r="J5574" s="1">
        <v>45263</v>
      </c>
      <c r="K5574">
        <v>1100</v>
      </c>
      <c r="L5574" t="s">
        <v>22420</v>
      </c>
      <c r="M5574" t="s">
        <v>172</v>
      </c>
      <c r="N5574" t="s">
        <v>22421</v>
      </c>
      <c r="O5574" t="s">
        <v>22422</v>
      </c>
      <c r="P5574" t="s">
        <v>87</v>
      </c>
      <c r="Q5574">
        <v>19</v>
      </c>
      <c r="R5574" t="s">
        <v>88</v>
      </c>
      <c r="S5574" t="s">
        <v>79</v>
      </c>
      <c r="T5574">
        <v>74163</v>
      </c>
      <c r="U5574" s="1">
        <v>45600</v>
      </c>
      <c r="V5574" t="s">
        <v>42</v>
      </c>
      <c r="W5574">
        <v>655620</v>
      </c>
      <c r="X5574" t="s">
        <v>22423</v>
      </c>
      <c r="Y5574">
        <v>355</v>
      </c>
      <c r="Z5574">
        <v>823</v>
      </c>
      <c r="AA5574">
        <v>8</v>
      </c>
      <c r="AB5574" s="2" t="s">
        <v>5461</v>
      </c>
    </row>
    <row r="5575" spans="1:28" x14ac:dyDescent="0.3">
      <c r="A5575" t="s">
        <v>28</v>
      </c>
      <c r="B5575" t="s">
        <v>29</v>
      </c>
      <c r="C5575" t="s">
        <v>148</v>
      </c>
      <c r="D5575" t="s">
        <v>364</v>
      </c>
      <c r="E5575" t="s">
        <v>32</v>
      </c>
      <c r="F5575" t="s">
        <v>57</v>
      </c>
      <c r="G5575">
        <v>41</v>
      </c>
      <c r="H5575">
        <v>415233</v>
      </c>
      <c r="I5575" t="s">
        <v>34</v>
      </c>
      <c r="J5575" s="1">
        <v>44824</v>
      </c>
      <c r="K5575">
        <v>1100</v>
      </c>
      <c r="L5575" t="s">
        <v>22424</v>
      </c>
      <c r="M5575" t="s">
        <v>165</v>
      </c>
      <c r="N5575" t="s">
        <v>22425</v>
      </c>
      <c r="O5575" t="s">
        <v>22426</v>
      </c>
      <c r="P5575" t="s">
        <v>39</v>
      </c>
      <c r="Q5575">
        <v>9</v>
      </c>
      <c r="R5575" t="s">
        <v>88</v>
      </c>
      <c r="S5575" t="s">
        <v>79</v>
      </c>
      <c r="T5575">
        <v>50052</v>
      </c>
      <c r="U5575" s="1">
        <v>45503</v>
      </c>
      <c r="V5575" t="s">
        <v>126</v>
      </c>
      <c r="W5575">
        <v>883136</v>
      </c>
      <c r="X5575" t="s">
        <v>22427</v>
      </c>
      <c r="Y5575">
        <v>790</v>
      </c>
      <c r="Z5575">
        <v>1691</v>
      </c>
      <c r="AA5575">
        <v>1</v>
      </c>
      <c r="AB5575" s="2" t="s">
        <v>17343</v>
      </c>
    </row>
    <row r="5576" spans="1:28" x14ac:dyDescent="0.3">
      <c r="A5576" t="s">
        <v>28</v>
      </c>
      <c r="B5576" t="s">
        <v>29</v>
      </c>
      <c r="C5576" t="s">
        <v>193</v>
      </c>
      <c r="D5576" t="s">
        <v>55</v>
      </c>
      <c r="E5576" t="s">
        <v>56</v>
      </c>
      <c r="F5576" t="s">
        <v>175</v>
      </c>
      <c r="G5576">
        <v>13</v>
      </c>
      <c r="H5576">
        <v>415850</v>
      </c>
      <c r="I5576" t="s">
        <v>34</v>
      </c>
      <c r="J5576" s="1">
        <v>44228</v>
      </c>
      <c r="K5576">
        <v>1300</v>
      </c>
      <c r="L5576" t="s">
        <v>22428</v>
      </c>
      <c r="M5576" t="s">
        <v>334</v>
      </c>
      <c r="N5576" t="s">
        <v>22429</v>
      </c>
      <c r="O5576" t="s">
        <v>22430</v>
      </c>
      <c r="P5576" t="s">
        <v>51</v>
      </c>
      <c r="Q5576">
        <v>4</v>
      </c>
      <c r="R5576" t="s">
        <v>88</v>
      </c>
      <c r="S5576" t="s">
        <v>118</v>
      </c>
      <c r="T5576">
        <v>71554</v>
      </c>
      <c r="U5576" s="1">
        <v>45566</v>
      </c>
      <c r="V5576" t="s">
        <v>155</v>
      </c>
      <c r="W5576">
        <v>526326</v>
      </c>
      <c r="X5576" t="s">
        <v>22431</v>
      </c>
      <c r="Y5576">
        <v>960</v>
      </c>
      <c r="Z5576">
        <v>1097</v>
      </c>
      <c r="AA5576">
        <v>3</v>
      </c>
      <c r="AB5576">
        <v>1316.4</v>
      </c>
    </row>
    <row r="5577" spans="1:28" x14ac:dyDescent="0.3">
      <c r="A5577" t="s">
        <v>28</v>
      </c>
      <c r="B5577" t="s">
        <v>29</v>
      </c>
      <c r="C5577" t="s">
        <v>54</v>
      </c>
      <c r="D5577" t="s">
        <v>338</v>
      </c>
      <c r="E5577" t="s">
        <v>56</v>
      </c>
      <c r="F5577" t="s">
        <v>135</v>
      </c>
      <c r="G5577">
        <v>56</v>
      </c>
      <c r="H5577">
        <v>421208</v>
      </c>
      <c r="I5577" t="s">
        <v>58</v>
      </c>
      <c r="J5577" s="1">
        <v>45446</v>
      </c>
      <c r="K5577">
        <v>800</v>
      </c>
      <c r="L5577" t="s">
        <v>22432</v>
      </c>
      <c r="M5577" t="s">
        <v>591</v>
      </c>
      <c r="N5577" t="s">
        <v>22433</v>
      </c>
      <c r="O5577">
        <v>1944529496</v>
      </c>
      <c r="P5577" t="s">
        <v>39</v>
      </c>
      <c r="Q5577">
        <v>4</v>
      </c>
      <c r="R5577" t="s">
        <v>88</v>
      </c>
      <c r="S5577" t="s">
        <v>79</v>
      </c>
      <c r="T5577">
        <v>18894</v>
      </c>
      <c r="U5577" s="1">
        <v>45383</v>
      </c>
      <c r="V5577" t="s">
        <v>80</v>
      </c>
      <c r="W5577">
        <v>262070</v>
      </c>
      <c r="X5577" t="s">
        <v>22434</v>
      </c>
      <c r="Y5577">
        <v>932</v>
      </c>
      <c r="Z5577">
        <v>2295</v>
      </c>
      <c r="AA5577">
        <v>2</v>
      </c>
      <c r="AB5577">
        <v>1836</v>
      </c>
    </row>
    <row r="5578" spans="1:28" x14ac:dyDescent="0.3">
      <c r="A5578" t="s">
        <v>28</v>
      </c>
      <c r="B5578" t="s">
        <v>29</v>
      </c>
      <c r="C5578" t="s">
        <v>148</v>
      </c>
      <c r="D5578" t="s">
        <v>220</v>
      </c>
      <c r="E5578" t="s">
        <v>56</v>
      </c>
      <c r="F5578" t="s">
        <v>57</v>
      </c>
      <c r="G5578">
        <v>77</v>
      </c>
      <c r="H5578">
        <v>404914</v>
      </c>
      <c r="I5578" t="s">
        <v>58</v>
      </c>
      <c r="J5578" s="1">
        <v>43978</v>
      </c>
      <c r="K5578">
        <v>1000</v>
      </c>
      <c r="L5578" t="s">
        <v>22435</v>
      </c>
      <c r="M5578" t="s">
        <v>256</v>
      </c>
      <c r="N5578" t="s">
        <v>22436</v>
      </c>
      <c r="O5578" t="s">
        <v>22437</v>
      </c>
      <c r="P5578" t="s">
        <v>87</v>
      </c>
      <c r="Q5578">
        <v>16</v>
      </c>
      <c r="R5578" t="s">
        <v>88</v>
      </c>
      <c r="S5578" t="s">
        <v>79</v>
      </c>
      <c r="T5578">
        <v>30332</v>
      </c>
      <c r="U5578" s="1">
        <v>45392</v>
      </c>
      <c r="V5578" t="s">
        <v>80</v>
      </c>
      <c r="W5578">
        <v>730983</v>
      </c>
      <c r="X5578" t="s">
        <v>22438</v>
      </c>
      <c r="Y5578">
        <v>474</v>
      </c>
      <c r="Z5578">
        <v>1498</v>
      </c>
      <c r="AA5578">
        <v>8</v>
      </c>
      <c r="AB5578">
        <v>4793.6000000000004</v>
      </c>
    </row>
    <row r="5579" spans="1:28" x14ac:dyDescent="0.3">
      <c r="A5579" t="s">
        <v>28</v>
      </c>
      <c r="B5579" t="s">
        <v>29</v>
      </c>
      <c r="C5579" t="s">
        <v>44</v>
      </c>
      <c r="D5579" t="s">
        <v>616</v>
      </c>
      <c r="E5579" t="s">
        <v>56</v>
      </c>
      <c r="F5579" t="s">
        <v>355</v>
      </c>
      <c r="G5579">
        <v>12</v>
      </c>
      <c r="H5579">
        <v>407900</v>
      </c>
      <c r="I5579" t="s">
        <v>34</v>
      </c>
      <c r="J5579" s="1">
        <v>44738</v>
      </c>
      <c r="K5579">
        <v>1300</v>
      </c>
      <c r="L5579" t="s">
        <v>22439</v>
      </c>
      <c r="M5579" t="s">
        <v>345</v>
      </c>
      <c r="N5579" t="s">
        <v>22440</v>
      </c>
      <c r="O5579" t="s">
        <v>22441</v>
      </c>
      <c r="P5579" t="s">
        <v>87</v>
      </c>
      <c r="Q5579">
        <v>17</v>
      </c>
      <c r="R5579" t="s">
        <v>88</v>
      </c>
      <c r="S5579" t="s">
        <v>41</v>
      </c>
      <c r="T5579">
        <v>29846</v>
      </c>
      <c r="U5579" s="1">
        <v>45542</v>
      </c>
      <c r="V5579" t="s">
        <v>180</v>
      </c>
      <c r="W5579">
        <v>695914</v>
      </c>
      <c r="X5579" t="s">
        <v>22442</v>
      </c>
      <c r="Y5579">
        <v>842</v>
      </c>
      <c r="Z5579">
        <v>2915</v>
      </c>
      <c r="AA5579">
        <v>7</v>
      </c>
      <c r="AB5579">
        <v>8162</v>
      </c>
    </row>
    <row r="5580" spans="1:28" x14ac:dyDescent="0.3">
      <c r="A5580" t="s">
        <v>28</v>
      </c>
      <c r="B5580" t="s">
        <v>29</v>
      </c>
      <c r="C5580" t="s">
        <v>148</v>
      </c>
      <c r="D5580" t="s">
        <v>524</v>
      </c>
      <c r="E5580" t="s">
        <v>56</v>
      </c>
      <c r="F5580" t="s">
        <v>47</v>
      </c>
      <c r="G5580">
        <v>69</v>
      </c>
      <c r="H5580">
        <v>414893</v>
      </c>
      <c r="I5580" t="s">
        <v>34</v>
      </c>
      <c r="J5580" s="1">
        <v>44207</v>
      </c>
      <c r="K5580">
        <v>1300</v>
      </c>
      <c r="L5580" t="s">
        <v>22443</v>
      </c>
      <c r="M5580" t="s">
        <v>269</v>
      </c>
      <c r="N5580" t="s">
        <v>22444</v>
      </c>
      <c r="O5580" t="s">
        <v>22445</v>
      </c>
      <c r="P5580" t="s">
        <v>51</v>
      </c>
      <c r="Q5580">
        <v>7</v>
      </c>
      <c r="R5580" t="s">
        <v>88</v>
      </c>
      <c r="S5580" t="s">
        <v>118</v>
      </c>
      <c r="T5580">
        <v>45704</v>
      </c>
      <c r="U5580" s="1">
        <v>45297</v>
      </c>
      <c r="V5580" t="s">
        <v>111</v>
      </c>
      <c r="W5580">
        <v>599486</v>
      </c>
      <c r="X5580" t="s">
        <v>22446</v>
      </c>
      <c r="Y5580">
        <v>775</v>
      </c>
      <c r="Z5580">
        <v>2920</v>
      </c>
      <c r="AA5580">
        <v>1</v>
      </c>
      <c r="AB5580">
        <v>1168</v>
      </c>
    </row>
    <row r="5581" spans="1:28" x14ac:dyDescent="0.3">
      <c r="A5581" t="s">
        <v>28</v>
      </c>
      <c r="B5581" t="s">
        <v>29</v>
      </c>
      <c r="C5581" t="s">
        <v>54</v>
      </c>
      <c r="D5581" t="s">
        <v>291</v>
      </c>
      <c r="E5581" t="s">
        <v>32</v>
      </c>
      <c r="F5581" t="s">
        <v>355</v>
      </c>
      <c r="G5581">
        <v>79</v>
      </c>
      <c r="H5581">
        <v>438963</v>
      </c>
      <c r="I5581" t="s">
        <v>34</v>
      </c>
      <c r="J5581" s="1">
        <v>44790</v>
      </c>
      <c r="K5581">
        <v>1400</v>
      </c>
      <c r="L5581" t="s">
        <v>22447</v>
      </c>
      <c r="M5581" t="s">
        <v>239</v>
      </c>
      <c r="N5581" t="s">
        <v>22448</v>
      </c>
      <c r="O5581" t="s">
        <v>22449</v>
      </c>
      <c r="P5581" t="s">
        <v>39</v>
      </c>
      <c r="Q5581">
        <v>3</v>
      </c>
      <c r="R5581" t="s">
        <v>88</v>
      </c>
      <c r="S5581" t="s">
        <v>63</v>
      </c>
      <c r="T5581">
        <v>26051</v>
      </c>
      <c r="U5581" s="1">
        <v>45471</v>
      </c>
      <c r="V5581" t="s">
        <v>52</v>
      </c>
      <c r="W5581">
        <v>911220</v>
      </c>
      <c r="X5581" t="s">
        <v>22450</v>
      </c>
      <c r="Y5581">
        <v>270</v>
      </c>
      <c r="Z5581">
        <v>2687</v>
      </c>
      <c r="AA5581">
        <v>3</v>
      </c>
      <c r="AB5581">
        <v>3224.4</v>
      </c>
    </row>
    <row r="5582" spans="1:28" x14ac:dyDescent="0.3">
      <c r="A5582" t="s">
        <v>28</v>
      </c>
      <c r="B5582" t="s">
        <v>29</v>
      </c>
      <c r="C5582" t="s">
        <v>66</v>
      </c>
      <c r="D5582" t="s">
        <v>55</v>
      </c>
      <c r="E5582" t="s">
        <v>46</v>
      </c>
      <c r="F5582" t="s">
        <v>113</v>
      </c>
      <c r="G5582">
        <v>45</v>
      </c>
      <c r="H5582">
        <v>433512</v>
      </c>
      <c r="I5582" t="s">
        <v>34</v>
      </c>
      <c r="J5582" s="1">
        <v>44371</v>
      </c>
      <c r="K5582">
        <v>950</v>
      </c>
      <c r="L5582" t="s">
        <v>22451</v>
      </c>
      <c r="M5582" t="s">
        <v>319</v>
      </c>
      <c r="N5582" t="s">
        <v>22452</v>
      </c>
      <c r="O5582" t="s">
        <v>22453</v>
      </c>
      <c r="P5582" t="s">
        <v>39</v>
      </c>
      <c r="Q5582">
        <v>14</v>
      </c>
      <c r="R5582" t="s">
        <v>88</v>
      </c>
      <c r="S5582" t="s">
        <v>41</v>
      </c>
      <c r="T5582">
        <v>76940</v>
      </c>
      <c r="U5582" s="1">
        <v>45582</v>
      </c>
      <c r="V5582" t="s">
        <v>155</v>
      </c>
      <c r="W5582">
        <v>698007</v>
      </c>
      <c r="X5582" t="s">
        <v>22454</v>
      </c>
      <c r="Y5582">
        <v>219</v>
      </c>
      <c r="Z5582">
        <v>2599</v>
      </c>
      <c r="AA5582">
        <v>2</v>
      </c>
      <c r="AB5582" s="2" t="s">
        <v>22455</v>
      </c>
    </row>
    <row r="5583" spans="1:28" x14ac:dyDescent="0.3">
      <c r="A5583" t="s">
        <v>28</v>
      </c>
      <c r="B5583" t="s">
        <v>29</v>
      </c>
      <c r="C5583" t="s">
        <v>44</v>
      </c>
      <c r="D5583" t="s">
        <v>187</v>
      </c>
      <c r="E5583" t="s">
        <v>46</v>
      </c>
      <c r="F5583" t="s">
        <v>57</v>
      </c>
      <c r="G5583">
        <v>57</v>
      </c>
      <c r="H5583">
        <v>424679</v>
      </c>
      <c r="I5583" t="s">
        <v>34</v>
      </c>
      <c r="J5583" s="1">
        <v>45039</v>
      </c>
      <c r="K5583">
        <v>800</v>
      </c>
      <c r="L5583" t="s">
        <v>9032</v>
      </c>
      <c r="M5583" t="s">
        <v>1198</v>
      </c>
      <c r="N5583" t="s">
        <v>22456</v>
      </c>
      <c r="O5583" t="s">
        <v>22457</v>
      </c>
      <c r="P5583" t="s">
        <v>87</v>
      </c>
      <c r="Q5583">
        <v>8</v>
      </c>
      <c r="R5583" t="s">
        <v>40</v>
      </c>
      <c r="S5583" t="s">
        <v>41</v>
      </c>
      <c r="T5583">
        <v>31827</v>
      </c>
      <c r="U5583" s="1">
        <v>45573</v>
      </c>
      <c r="V5583" t="s">
        <v>155</v>
      </c>
      <c r="W5583">
        <v>781446</v>
      </c>
      <c r="X5583" t="s">
        <v>22458</v>
      </c>
      <c r="Y5583">
        <v>856</v>
      </c>
      <c r="Z5583">
        <v>1329</v>
      </c>
      <c r="AA5583">
        <v>6</v>
      </c>
      <c r="AB5583" s="2" t="s">
        <v>14126</v>
      </c>
    </row>
    <row r="5584" spans="1:28" x14ac:dyDescent="0.3">
      <c r="A5584" t="s">
        <v>28</v>
      </c>
      <c r="B5584" t="s">
        <v>29</v>
      </c>
      <c r="C5584" t="s">
        <v>193</v>
      </c>
      <c r="D5584" t="s">
        <v>163</v>
      </c>
      <c r="E5584" t="s">
        <v>46</v>
      </c>
      <c r="F5584" t="s">
        <v>113</v>
      </c>
      <c r="G5584">
        <v>65</v>
      </c>
      <c r="H5584">
        <v>436209</v>
      </c>
      <c r="I5584" t="s">
        <v>34</v>
      </c>
      <c r="J5584" s="1">
        <v>45478</v>
      </c>
      <c r="K5584">
        <v>1400</v>
      </c>
      <c r="L5584" t="s">
        <v>22459</v>
      </c>
      <c r="M5584" t="s">
        <v>1017</v>
      </c>
      <c r="N5584" t="s">
        <v>22460</v>
      </c>
      <c r="O5584" t="s">
        <v>22461</v>
      </c>
      <c r="P5584" t="s">
        <v>39</v>
      </c>
      <c r="Q5584">
        <v>6</v>
      </c>
      <c r="R5584" t="s">
        <v>88</v>
      </c>
      <c r="S5584" t="s">
        <v>63</v>
      </c>
      <c r="T5584">
        <v>54262</v>
      </c>
      <c r="U5584" s="1">
        <v>45389</v>
      </c>
      <c r="V5584" t="s">
        <v>80</v>
      </c>
      <c r="W5584">
        <v>306766</v>
      </c>
      <c r="X5584" t="s">
        <v>22462</v>
      </c>
      <c r="Y5584">
        <v>413</v>
      </c>
      <c r="Z5584">
        <v>1189</v>
      </c>
      <c r="AA5584">
        <v>2</v>
      </c>
      <c r="AB5584">
        <v>951.2</v>
      </c>
    </row>
    <row r="5585" spans="1:28" x14ac:dyDescent="0.3">
      <c r="A5585" t="s">
        <v>28</v>
      </c>
      <c r="B5585" t="s">
        <v>29</v>
      </c>
      <c r="C5585" t="s">
        <v>66</v>
      </c>
      <c r="D5585" t="s">
        <v>566</v>
      </c>
      <c r="E5585" t="s">
        <v>46</v>
      </c>
      <c r="F5585" t="s">
        <v>47</v>
      </c>
      <c r="G5585">
        <v>13</v>
      </c>
      <c r="H5585">
        <v>430375</v>
      </c>
      <c r="I5585" t="s">
        <v>58</v>
      </c>
      <c r="J5585" s="1">
        <v>43877</v>
      </c>
      <c r="K5585">
        <v>1400</v>
      </c>
      <c r="L5585" t="s">
        <v>22463</v>
      </c>
      <c r="M5585" t="s">
        <v>345</v>
      </c>
      <c r="N5585" t="s">
        <v>22464</v>
      </c>
      <c r="O5585" t="s">
        <v>22465</v>
      </c>
      <c r="P5585" t="s">
        <v>51</v>
      </c>
      <c r="Q5585">
        <v>18</v>
      </c>
      <c r="R5585" t="s">
        <v>88</v>
      </c>
      <c r="S5585" t="s">
        <v>41</v>
      </c>
      <c r="T5585">
        <v>94346</v>
      </c>
      <c r="U5585" s="1">
        <v>45380</v>
      </c>
      <c r="V5585" t="s">
        <v>72</v>
      </c>
      <c r="W5585">
        <v>300223</v>
      </c>
      <c r="X5585" t="s">
        <v>22466</v>
      </c>
      <c r="Y5585">
        <v>386</v>
      </c>
      <c r="Z5585">
        <v>1576</v>
      </c>
      <c r="AA5585">
        <v>7</v>
      </c>
      <c r="AB5585">
        <v>4412.8</v>
      </c>
    </row>
    <row r="5586" spans="1:28" x14ac:dyDescent="0.3">
      <c r="A5586" t="s">
        <v>28</v>
      </c>
      <c r="B5586" t="s">
        <v>29</v>
      </c>
      <c r="C5586" t="s">
        <v>54</v>
      </c>
      <c r="D5586" t="s">
        <v>149</v>
      </c>
      <c r="E5586" t="s">
        <v>56</v>
      </c>
      <c r="F5586" t="s">
        <v>33</v>
      </c>
      <c r="G5586">
        <v>98</v>
      </c>
      <c r="H5586">
        <v>418677</v>
      </c>
      <c r="I5586" t="s">
        <v>58</v>
      </c>
      <c r="J5586" s="1">
        <v>45485</v>
      </c>
      <c r="K5586">
        <v>1200</v>
      </c>
      <c r="L5586" t="s">
        <v>22467</v>
      </c>
      <c r="M5586" t="s">
        <v>256</v>
      </c>
      <c r="N5586" t="s">
        <v>22468</v>
      </c>
      <c r="O5586" t="s">
        <v>22469</v>
      </c>
      <c r="P5586" t="s">
        <v>71</v>
      </c>
      <c r="Q5586">
        <v>15</v>
      </c>
      <c r="R5586" t="s">
        <v>88</v>
      </c>
      <c r="S5586" t="s">
        <v>79</v>
      </c>
      <c r="T5586">
        <v>85455</v>
      </c>
      <c r="U5586" s="1">
        <v>45532</v>
      </c>
      <c r="V5586" t="s">
        <v>64</v>
      </c>
      <c r="W5586">
        <v>936028</v>
      </c>
      <c r="X5586" t="s">
        <v>22470</v>
      </c>
      <c r="Y5586">
        <v>856</v>
      </c>
      <c r="Z5586">
        <v>1819</v>
      </c>
      <c r="AA5586">
        <v>6</v>
      </c>
      <c r="AB5586">
        <v>4365.6000000000004</v>
      </c>
    </row>
    <row r="5587" spans="1:28" x14ac:dyDescent="0.3">
      <c r="A5587" t="s">
        <v>28</v>
      </c>
      <c r="B5587" t="s">
        <v>29</v>
      </c>
      <c r="C5587" t="s">
        <v>66</v>
      </c>
      <c r="D5587" t="s">
        <v>105</v>
      </c>
      <c r="E5587" t="s">
        <v>56</v>
      </c>
      <c r="F5587" t="s">
        <v>113</v>
      </c>
      <c r="G5587">
        <v>81</v>
      </c>
      <c r="H5587">
        <v>411187</v>
      </c>
      <c r="I5587" t="s">
        <v>34</v>
      </c>
      <c r="J5587" s="1">
        <v>44151</v>
      </c>
      <c r="K5587">
        <v>1000</v>
      </c>
      <c r="L5587" t="s">
        <v>9487</v>
      </c>
      <c r="M5587" t="s">
        <v>568</v>
      </c>
      <c r="N5587" t="s">
        <v>22471</v>
      </c>
      <c r="O5587" t="s">
        <v>22472</v>
      </c>
      <c r="P5587" t="s">
        <v>71</v>
      </c>
      <c r="Q5587">
        <v>16</v>
      </c>
      <c r="R5587" t="s">
        <v>40</v>
      </c>
      <c r="S5587" t="s">
        <v>41</v>
      </c>
      <c r="T5587">
        <v>66687</v>
      </c>
      <c r="U5587" s="1">
        <v>45317</v>
      </c>
      <c r="V5587" t="s">
        <v>111</v>
      </c>
      <c r="W5587">
        <v>160121</v>
      </c>
      <c r="X5587" t="s">
        <v>22473</v>
      </c>
      <c r="Y5587">
        <v>831</v>
      </c>
      <c r="Z5587">
        <v>2645</v>
      </c>
      <c r="AA5587">
        <v>2</v>
      </c>
      <c r="AB5587">
        <v>2116</v>
      </c>
    </row>
    <row r="5588" spans="1:28" x14ac:dyDescent="0.3">
      <c r="A5588" t="s">
        <v>28</v>
      </c>
      <c r="B5588" t="s">
        <v>29</v>
      </c>
      <c r="C5588" t="s">
        <v>66</v>
      </c>
      <c r="D5588" t="s">
        <v>291</v>
      </c>
      <c r="E5588" t="s">
        <v>56</v>
      </c>
      <c r="F5588" t="s">
        <v>83</v>
      </c>
      <c r="G5588">
        <v>21</v>
      </c>
      <c r="H5588">
        <v>401527</v>
      </c>
      <c r="I5588" t="s">
        <v>58</v>
      </c>
      <c r="J5588" s="1">
        <v>44649</v>
      </c>
      <c r="K5588">
        <v>950</v>
      </c>
      <c r="L5588" t="s">
        <v>14208</v>
      </c>
      <c r="M5588" t="s">
        <v>496</v>
      </c>
      <c r="N5588" t="s">
        <v>22474</v>
      </c>
      <c r="O5588">
        <v>5082615315</v>
      </c>
      <c r="P5588" t="s">
        <v>71</v>
      </c>
      <c r="Q5588">
        <v>16</v>
      </c>
      <c r="R5588" t="s">
        <v>88</v>
      </c>
      <c r="S5588" t="s">
        <v>63</v>
      </c>
      <c r="T5588">
        <v>95099</v>
      </c>
      <c r="U5588" s="1">
        <v>45331</v>
      </c>
      <c r="V5588" t="s">
        <v>119</v>
      </c>
      <c r="W5588">
        <v>881889</v>
      </c>
      <c r="X5588" t="s">
        <v>22475</v>
      </c>
      <c r="Y5588">
        <v>833</v>
      </c>
      <c r="Z5588">
        <v>2258</v>
      </c>
      <c r="AA5588">
        <v>2</v>
      </c>
      <c r="AB5588">
        <v>1806.4</v>
      </c>
    </row>
    <row r="5589" spans="1:28" x14ac:dyDescent="0.3">
      <c r="A5589" t="s">
        <v>28</v>
      </c>
      <c r="B5589" t="s">
        <v>29</v>
      </c>
      <c r="C5589" t="s">
        <v>157</v>
      </c>
      <c r="D5589" t="s">
        <v>421</v>
      </c>
      <c r="E5589" t="s">
        <v>32</v>
      </c>
      <c r="F5589" t="s">
        <v>33</v>
      </c>
      <c r="G5589">
        <v>32</v>
      </c>
      <c r="H5589">
        <v>434868</v>
      </c>
      <c r="I5589" t="s">
        <v>34</v>
      </c>
      <c r="J5589" s="1">
        <v>44207</v>
      </c>
      <c r="K5589">
        <v>1000</v>
      </c>
      <c r="L5589" t="s">
        <v>13424</v>
      </c>
      <c r="M5589" t="s">
        <v>482</v>
      </c>
      <c r="N5589" t="s">
        <v>22476</v>
      </c>
      <c r="O5589" t="s">
        <v>22477</v>
      </c>
      <c r="P5589" t="s">
        <v>87</v>
      </c>
      <c r="Q5589">
        <v>14</v>
      </c>
      <c r="R5589" t="s">
        <v>40</v>
      </c>
      <c r="S5589" t="s">
        <v>63</v>
      </c>
      <c r="T5589">
        <v>73602</v>
      </c>
      <c r="U5589" s="1">
        <v>45472</v>
      </c>
      <c r="V5589" t="s">
        <v>52</v>
      </c>
      <c r="W5589">
        <v>255871</v>
      </c>
      <c r="X5589" t="s">
        <v>22478</v>
      </c>
      <c r="Y5589">
        <v>471</v>
      </c>
      <c r="Z5589">
        <v>767</v>
      </c>
      <c r="AA5589">
        <v>4</v>
      </c>
      <c r="AB5589">
        <v>1227.2</v>
      </c>
    </row>
    <row r="5590" spans="1:28" x14ac:dyDescent="0.3">
      <c r="A5590" t="s">
        <v>28</v>
      </c>
      <c r="B5590" t="s">
        <v>29</v>
      </c>
      <c r="C5590" t="s">
        <v>91</v>
      </c>
      <c r="D5590" t="s">
        <v>616</v>
      </c>
      <c r="E5590" t="s">
        <v>46</v>
      </c>
      <c r="F5590" t="s">
        <v>99</v>
      </c>
      <c r="G5590">
        <v>61</v>
      </c>
      <c r="H5590">
        <v>437397</v>
      </c>
      <c r="I5590" t="s">
        <v>34</v>
      </c>
      <c r="J5590" s="1">
        <v>44091</v>
      </c>
      <c r="K5590">
        <v>1100</v>
      </c>
      <c r="L5590" t="s">
        <v>22479</v>
      </c>
      <c r="M5590" t="s">
        <v>144</v>
      </c>
      <c r="N5590" t="s">
        <v>22480</v>
      </c>
      <c r="O5590" t="s">
        <v>22481</v>
      </c>
      <c r="P5590" t="s">
        <v>71</v>
      </c>
      <c r="Q5590">
        <v>5</v>
      </c>
      <c r="R5590" t="s">
        <v>40</v>
      </c>
      <c r="S5590" t="s">
        <v>79</v>
      </c>
      <c r="T5590">
        <v>70377</v>
      </c>
      <c r="U5590" s="1">
        <v>45392</v>
      </c>
      <c r="V5590" t="s">
        <v>80</v>
      </c>
      <c r="W5590">
        <v>145733</v>
      </c>
      <c r="X5590" t="s">
        <v>22482</v>
      </c>
      <c r="Y5590">
        <v>663</v>
      </c>
      <c r="Z5590">
        <v>660</v>
      </c>
      <c r="AA5590">
        <v>7</v>
      </c>
      <c r="AB5590">
        <v>1848</v>
      </c>
    </row>
    <row r="5591" spans="1:28" x14ac:dyDescent="0.3">
      <c r="A5591" t="s">
        <v>28</v>
      </c>
      <c r="B5591" t="s">
        <v>29</v>
      </c>
      <c r="C5591" t="s">
        <v>30</v>
      </c>
      <c r="D5591" t="s">
        <v>31</v>
      </c>
      <c r="E5591" t="s">
        <v>46</v>
      </c>
      <c r="F5591" t="s">
        <v>33</v>
      </c>
      <c r="G5591">
        <v>22</v>
      </c>
      <c r="H5591">
        <v>419567</v>
      </c>
      <c r="I5591" t="s">
        <v>34</v>
      </c>
      <c r="J5591" s="1">
        <v>45484</v>
      </c>
      <c r="K5591">
        <v>1100</v>
      </c>
      <c r="L5591" t="s">
        <v>14934</v>
      </c>
      <c r="M5591" t="s">
        <v>591</v>
      </c>
      <c r="N5591" t="s">
        <v>22483</v>
      </c>
      <c r="O5591" t="s">
        <v>22484</v>
      </c>
      <c r="P5591" t="s">
        <v>71</v>
      </c>
      <c r="Q5591">
        <v>13</v>
      </c>
      <c r="R5591" t="s">
        <v>40</v>
      </c>
      <c r="S5591" t="s">
        <v>63</v>
      </c>
      <c r="T5591">
        <v>17166</v>
      </c>
      <c r="U5591" s="1">
        <v>45427</v>
      </c>
      <c r="V5591" t="s">
        <v>140</v>
      </c>
      <c r="W5591">
        <v>238494</v>
      </c>
      <c r="X5591" t="s">
        <v>22485</v>
      </c>
      <c r="Y5591">
        <v>600</v>
      </c>
      <c r="Z5591">
        <v>1098</v>
      </c>
      <c r="AA5591">
        <v>8</v>
      </c>
      <c r="AB5591" s="2" t="s">
        <v>6989</v>
      </c>
    </row>
    <row r="5592" spans="1:28" x14ac:dyDescent="0.3">
      <c r="A5592" t="s">
        <v>28</v>
      </c>
      <c r="B5592" t="s">
        <v>29</v>
      </c>
      <c r="C5592" t="s">
        <v>30</v>
      </c>
      <c r="D5592" t="s">
        <v>616</v>
      </c>
      <c r="E5592" t="s">
        <v>32</v>
      </c>
      <c r="F5592" t="s">
        <v>135</v>
      </c>
      <c r="G5592">
        <v>16</v>
      </c>
      <c r="H5592">
        <v>432465</v>
      </c>
      <c r="I5592" t="s">
        <v>58</v>
      </c>
      <c r="J5592" s="1">
        <v>44328</v>
      </c>
      <c r="K5592">
        <v>1200</v>
      </c>
      <c r="L5592" t="s">
        <v>22486</v>
      </c>
      <c r="M5592" t="s">
        <v>1058</v>
      </c>
      <c r="N5592" t="s">
        <v>22487</v>
      </c>
      <c r="O5592" t="s">
        <v>22488</v>
      </c>
      <c r="P5592" t="s">
        <v>39</v>
      </c>
      <c r="Q5592">
        <v>4</v>
      </c>
      <c r="R5592" t="s">
        <v>88</v>
      </c>
      <c r="S5592" t="s">
        <v>118</v>
      </c>
      <c r="T5592">
        <v>18656</v>
      </c>
      <c r="U5592" s="1">
        <v>45317</v>
      </c>
      <c r="V5592" t="s">
        <v>111</v>
      </c>
      <c r="W5592">
        <v>996887</v>
      </c>
      <c r="X5592" t="s">
        <v>1252</v>
      </c>
      <c r="Y5592">
        <v>447</v>
      </c>
      <c r="Z5592">
        <v>904</v>
      </c>
      <c r="AA5592">
        <v>5</v>
      </c>
      <c r="AB5592">
        <v>1808</v>
      </c>
    </row>
    <row r="5593" spans="1:28" x14ac:dyDescent="0.3">
      <c r="A5593" t="s">
        <v>28</v>
      </c>
      <c r="B5593" t="s">
        <v>29</v>
      </c>
      <c r="C5593" t="s">
        <v>148</v>
      </c>
      <c r="D5593" t="s">
        <v>45</v>
      </c>
      <c r="E5593" t="s">
        <v>32</v>
      </c>
      <c r="F5593" t="s">
        <v>135</v>
      </c>
      <c r="G5593">
        <v>98</v>
      </c>
      <c r="H5593">
        <v>419646</v>
      </c>
      <c r="I5593" t="s">
        <v>34</v>
      </c>
      <c r="J5593" s="1">
        <v>44501</v>
      </c>
      <c r="K5593">
        <v>800</v>
      </c>
      <c r="L5593" t="s">
        <v>22489</v>
      </c>
      <c r="M5593" t="s">
        <v>372</v>
      </c>
      <c r="N5593" t="s">
        <v>22490</v>
      </c>
      <c r="O5593" t="s">
        <v>22491</v>
      </c>
      <c r="P5593" t="s">
        <v>51</v>
      </c>
      <c r="Q5593">
        <v>4</v>
      </c>
      <c r="R5593" t="s">
        <v>40</v>
      </c>
      <c r="S5593" t="s">
        <v>118</v>
      </c>
      <c r="T5593">
        <v>97189</v>
      </c>
      <c r="U5593" s="1">
        <v>45372</v>
      </c>
      <c r="V5593" t="s">
        <v>72</v>
      </c>
      <c r="W5593">
        <v>318949</v>
      </c>
      <c r="X5593" t="s">
        <v>22492</v>
      </c>
      <c r="Y5593">
        <v>328</v>
      </c>
      <c r="Z5593">
        <v>683</v>
      </c>
      <c r="AA5593">
        <v>2</v>
      </c>
      <c r="AB5593">
        <v>546.4</v>
      </c>
    </row>
    <row r="5594" spans="1:28" x14ac:dyDescent="0.3">
      <c r="A5594" t="s">
        <v>28</v>
      </c>
      <c r="B5594" t="s">
        <v>29</v>
      </c>
      <c r="C5594" t="s">
        <v>157</v>
      </c>
      <c r="D5594" t="s">
        <v>163</v>
      </c>
      <c r="E5594" t="s">
        <v>32</v>
      </c>
      <c r="F5594" t="s">
        <v>175</v>
      </c>
      <c r="G5594">
        <v>88</v>
      </c>
      <c r="H5594">
        <v>400778</v>
      </c>
      <c r="I5594" t="s">
        <v>58</v>
      </c>
      <c r="J5594" s="1">
        <v>44606</v>
      </c>
      <c r="K5594">
        <v>1000</v>
      </c>
      <c r="L5594" t="s">
        <v>22493</v>
      </c>
      <c r="M5594" t="s">
        <v>1091</v>
      </c>
      <c r="N5594" t="s">
        <v>22494</v>
      </c>
      <c r="O5594" t="s">
        <v>22495</v>
      </c>
      <c r="P5594" t="s">
        <v>71</v>
      </c>
      <c r="Q5594">
        <v>17</v>
      </c>
      <c r="R5594" t="s">
        <v>88</v>
      </c>
      <c r="S5594" t="s">
        <v>63</v>
      </c>
      <c r="T5594">
        <v>21188</v>
      </c>
      <c r="U5594" s="1">
        <v>45392</v>
      </c>
      <c r="V5594" t="s">
        <v>80</v>
      </c>
      <c r="W5594">
        <v>879432</v>
      </c>
      <c r="X5594" t="s">
        <v>17175</v>
      </c>
      <c r="Y5594">
        <v>952</v>
      </c>
      <c r="Z5594">
        <v>2181</v>
      </c>
      <c r="AA5594">
        <v>2</v>
      </c>
      <c r="AB5594" s="2" t="s">
        <v>22496</v>
      </c>
    </row>
    <row r="5595" spans="1:28" x14ac:dyDescent="0.3">
      <c r="A5595" t="s">
        <v>28</v>
      </c>
      <c r="B5595" t="s">
        <v>29</v>
      </c>
      <c r="C5595" t="s">
        <v>54</v>
      </c>
      <c r="D5595" t="s">
        <v>364</v>
      </c>
      <c r="E5595" t="s">
        <v>46</v>
      </c>
      <c r="F5595" t="s">
        <v>355</v>
      </c>
      <c r="G5595">
        <v>37</v>
      </c>
      <c r="H5595">
        <v>422529</v>
      </c>
      <c r="I5595" t="s">
        <v>58</v>
      </c>
      <c r="J5595" s="1">
        <v>45470</v>
      </c>
      <c r="K5595">
        <v>1200</v>
      </c>
      <c r="L5595" t="s">
        <v>13289</v>
      </c>
      <c r="M5595" t="s">
        <v>129</v>
      </c>
      <c r="N5595" t="s">
        <v>22497</v>
      </c>
      <c r="O5595" t="s">
        <v>22498</v>
      </c>
      <c r="P5595" t="s">
        <v>71</v>
      </c>
      <c r="Q5595">
        <v>9</v>
      </c>
      <c r="R5595" t="s">
        <v>88</v>
      </c>
      <c r="S5595" t="s">
        <v>63</v>
      </c>
      <c r="T5595">
        <v>64728</v>
      </c>
      <c r="U5595" s="1">
        <v>45516</v>
      </c>
      <c r="V5595" t="s">
        <v>64</v>
      </c>
      <c r="W5595">
        <v>663155</v>
      </c>
      <c r="X5595" t="s">
        <v>22499</v>
      </c>
      <c r="Y5595">
        <v>625</v>
      </c>
      <c r="Z5595">
        <v>1218</v>
      </c>
      <c r="AA5595">
        <v>8</v>
      </c>
      <c r="AB5595" s="2" t="s">
        <v>7627</v>
      </c>
    </row>
    <row r="5596" spans="1:28" x14ac:dyDescent="0.3">
      <c r="A5596" t="s">
        <v>28</v>
      </c>
      <c r="B5596" t="s">
        <v>29</v>
      </c>
      <c r="C5596" t="s">
        <v>44</v>
      </c>
      <c r="D5596" t="s">
        <v>442</v>
      </c>
      <c r="E5596" t="s">
        <v>32</v>
      </c>
      <c r="F5596" t="s">
        <v>47</v>
      </c>
      <c r="G5596">
        <v>14</v>
      </c>
      <c r="H5596">
        <v>429373</v>
      </c>
      <c r="I5596" t="s">
        <v>34</v>
      </c>
      <c r="J5596" s="1">
        <v>45223</v>
      </c>
      <c r="K5596">
        <v>1200</v>
      </c>
      <c r="L5596" t="s">
        <v>22500</v>
      </c>
      <c r="M5596" t="s">
        <v>542</v>
      </c>
      <c r="N5596" t="s">
        <v>22501</v>
      </c>
      <c r="O5596" t="s">
        <v>22502</v>
      </c>
      <c r="P5596" t="s">
        <v>51</v>
      </c>
      <c r="Q5596">
        <v>4</v>
      </c>
      <c r="R5596" t="s">
        <v>40</v>
      </c>
      <c r="S5596" t="s">
        <v>118</v>
      </c>
      <c r="T5596">
        <v>30649</v>
      </c>
      <c r="U5596" s="1">
        <v>45570</v>
      </c>
      <c r="V5596" t="s">
        <v>155</v>
      </c>
      <c r="W5596">
        <v>762481</v>
      </c>
      <c r="X5596" t="s">
        <v>9230</v>
      </c>
      <c r="Y5596">
        <v>438</v>
      </c>
      <c r="Z5596">
        <v>1574</v>
      </c>
      <c r="AA5596">
        <v>3</v>
      </c>
      <c r="AB5596" s="2" t="s">
        <v>10489</v>
      </c>
    </row>
    <row r="5597" spans="1:28" x14ac:dyDescent="0.3">
      <c r="A5597" t="s">
        <v>28</v>
      </c>
      <c r="B5597" t="s">
        <v>29</v>
      </c>
      <c r="C5597" t="s">
        <v>66</v>
      </c>
      <c r="D5597" t="s">
        <v>237</v>
      </c>
      <c r="E5597" t="s">
        <v>56</v>
      </c>
      <c r="F5597" t="s">
        <v>113</v>
      </c>
      <c r="G5597">
        <v>15</v>
      </c>
      <c r="H5597">
        <v>422974</v>
      </c>
      <c r="I5597" t="s">
        <v>34</v>
      </c>
      <c r="J5597" s="1">
        <v>43859</v>
      </c>
      <c r="K5597">
        <v>1400</v>
      </c>
      <c r="L5597" t="s">
        <v>22503</v>
      </c>
      <c r="M5597" t="s">
        <v>366</v>
      </c>
      <c r="N5597" t="s">
        <v>22504</v>
      </c>
      <c r="O5597" t="s">
        <v>22505</v>
      </c>
      <c r="P5597" t="s">
        <v>39</v>
      </c>
      <c r="Q5597">
        <v>3</v>
      </c>
      <c r="R5597" t="s">
        <v>40</v>
      </c>
      <c r="S5597" t="s">
        <v>41</v>
      </c>
      <c r="T5597">
        <v>35666</v>
      </c>
      <c r="U5597" s="1">
        <v>45624</v>
      </c>
      <c r="V5597" t="s">
        <v>42</v>
      </c>
      <c r="W5597">
        <v>251942</v>
      </c>
      <c r="X5597" t="s">
        <v>22506</v>
      </c>
      <c r="Y5597">
        <v>550</v>
      </c>
      <c r="Z5597">
        <v>2658</v>
      </c>
      <c r="AA5597">
        <v>4</v>
      </c>
      <c r="AB5597">
        <v>4252.8</v>
      </c>
    </row>
    <row r="5598" spans="1:28" x14ac:dyDescent="0.3">
      <c r="A5598" t="s">
        <v>28</v>
      </c>
      <c r="B5598" t="s">
        <v>29</v>
      </c>
      <c r="C5598" t="s">
        <v>148</v>
      </c>
      <c r="D5598" t="s">
        <v>237</v>
      </c>
      <c r="E5598" t="s">
        <v>46</v>
      </c>
      <c r="F5598" t="s">
        <v>33</v>
      </c>
      <c r="G5598">
        <v>14</v>
      </c>
      <c r="H5598">
        <v>403715</v>
      </c>
      <c r="I5598" t="s">
        <v>34</v>
      </c>
      <c r="J5598" s="1">
        <v>44081</v>
      </c>
      <c r="K5598">
        <v>1000</v>
      </c>
      <c r="L5598" t="s">
        <v>22507</v>
      </c>
      <c r="M5598" t="s">
        <v>334</v>
      </c>
      <c r="N5598" t="s">
        <v>22508</v>
      </c>
      <c r="O5598" t="s">
        <v>22509</v>
      </c>
      <c r="P5598" t="s">
        <v>39</v>
      </c>
      <c r="Q5598">
        <v>6</v>
      </c>
      <c r="R5598" t="s">
        <v>40</v>
      </c>
      <c r="S5598" t="s">
        <v>41</v>
      </c>
      <c r="T5598">
        <v>59558</v>
      </c>
      <c r="U5598" s="1">
        <v>45573</v>
      </c>
      <c r="V5598" t="s">
        <v>155</v>
      </c>
      <c r="W5598">
        <v>124123</v>
      </c>
      <c r="X5598" t="s">
        <v>22510</v>
      </c>
      <c r="Y5598">
        <v>655</v>
      </c>
      <c r="Z5598">
        <v>2599</v>
      </c>
      <c r="AA5598">
        <v>6</v>
      </c>
      <c r="AB5598">
        <v>6237.6</v>
      </c>
    </row>
    <row r="5599" spans="1:28" x14ac:dyDescent="0.3">
      <c r="A5599" t="s">
        <v>28</v>
      </c>
      <c r="B5599" t="s">
        <v>29</v>
      </c>
      <c r="C5599" t="s">
        <v>30</v>
      </c>
      <c r="D5599" t="s">
        <v>82</v>
      </c>
      <c r="E5599" t="s">
        <v>56</v>
      </c>
      <c r="F5599" t="s">
        <v>57</v>
      </c>
      <c r="G5599">
        <v>3</v>
      </c>
      <c r="H5599">
        <v>402922</v>
      </c>
      <c r="I5599" t="s">
        <v>34</v>
      </c>
      <c r="J5599" s="1">
        <v>44295</v>
      </c>
      <c r="K5599">
        <v>1100</v>
      </c>
      <c r="L5599" t="s">
        <v>8480</v>
      </c>
      <c r="M5599" t="s">
        <v>1253</v>
      </c>
      <c r="N5599" t="s">
        <v>22511</v>
      </c>
      <c r="O5599" t="s">
        <v>22512</v>
      </c>
      <c r="P5599" t="s">
        <v>71</v>
      </c>
      <c r="Q5599">
        <v>18</v>
      </c>
      <c r="R5599" t="s">
        <v>88</v>
      </c>
      <c r="S5599" t="s">
        <v>118</v>
      </c>
      <c r="T5599">
        <v>15104</v>
      </c>
      <c r="U5599" s="1">
        <v>45543</v>
      </c>
      <c r="V5599" t="s">
        <v>180</v>
      </c>
      <c r="W5599">
        <v>509831</v>
      </c>
      <c r="X5599" t="s">
        <v>22513</v>
      </c>
      <c r="Y5599">
        <v>401</v>
      </c>
      <c r="Z5599">
        <v>1851</v>
      </c>
      <c r="AA5599">
        <v>7</v>
      </c>
      <c r="AB5599">
        <v>5182.8</v>
      </c>
    </row>
    <row r="5600" spans="1:28" x14ac:dyDescent="0.3">
      <c r="A5600" t="s">
        <v>28</v>
      </c>
      <c r="B5600" t="s">
        <v>29</v>
      </c>
      <c r="C5600" t="s">
        <v>66</v>
      </c>
      <c r="D5600" t="s">
        <v>524</v>
      </c>
      <c r="E5600" t="s">
        <v>46</v>
      </c>
      <c r="F5600" t="s">
        <v>33</v>
      </c>
      <c r="G5600">
        <v>53</v>
      </c>
      <c r="H5600">
        <v>429657</v>
      </c>
      <c r="I5600" t="s">
        <v>34</v>
      </c>
      <c r="J5600" s="1">
        <v>45203</v>
      </c>
      <c r="K5600">
        <v>1200</v>
      </c>
      <c r="L5600" t="s">
        <v>22514</v>
      </c>
      <c r="M5600" t="s">
        <v>108</v>
      </c>
      <c r="N5600" t="s">
        <v>22515</v>
      </c>
      <c r="O5600" t="s">
        <v>22516</v>
      </c>
      <c r="P5600" t="s">
        <v>51</v>
      </c>
      <c r="Q5600">
        <v>16</v>
      </c>
      <c r="R5600" t="s">
        <v>40</v>
      </c>
      <c r="S5600" t="s">
        <v>79</v>
      </c>
      <c r="T5600">
        <v>49533</v>
      </c>
      <c r="U5600" s="1">
        <v>45294</v>
      </c>
      <c r="V5600" t="s">
        <v>111</v>
      </c>
      <c r="W5600">
        <v>177764</v>
      </c>
      <c r="X5600" t="s">
        <v>22517</v>
      </c>
      <c r="Y5600">
        <v>234</v>
      </c>
      <c r="Z5600">
        <v>1284</v>
      </c>
      <c r="AA5600">
        <v>6</v>
      </c>
      <c r="AB5600" s="2" t="s">
        <v>8790</v>
      </c>
    </row>
    <row r="5601" spans="1:28" x14ac:dyDescent="0.3">
      <c r="A5601" t="s">
        <v>28</v>
      </c>
      <c r="B5601" t="s">
        <v>29</v>
      </c>
      <c r="C5601" t="s">
        <v>54</v>
      </c>
      <c r="D5601" t="s">
        <v>566</v>
      </c>
      <c r="E5601" t="s">
        <v>46</v>
      </c>
      <c r="F5601" t="s">
        <v>355</v>
      </c>
      <c r="G5601">
        <v>18</v>
      </c>
      <c r="H5601">
        <v>414524</v>
      </c>
      <c r="I5601" t="s">
        <v>34</v>
      </c>
      <c r="J5601" s="1">
        <v>43973</v>
      </c>
      <c r="K5601">
        <v>1200</v>
      </c>
      <c r="L5601" t="s">
        <v>22518</v>
      </c>
      <c r="M5601" t="s">
        <v>487</v>
      </c>
      <c r="N5601" t="s">
        <v>22519</v>
      </c>
      <c r="O5601" t="s">
        <v>22520</v>
      </c>
      <c r="P5601" t="s">
        <v>87</v>
      </c>
      <c r="Q5601">
        <v>18</v>
      </c>
      <c r="R5601" t="s">
        <v>88</v>
      </c>
      <c r="S5601" t="s">
        <v>63</v>
      </c>
      <c r="T5601">
        <v>99532</v>
      </c>
      <c r="U5601" s="1">
        <v>45557</v>
      </c>
      <c r="V5601" t="s">
        <v>180</v>
      </c>
      <c r="W5601">
        <v>164061</v>
      </c>
      <c r="X5601" t="s">
        <v>22521</v>
      </c>
      <c r="Y5601">
        <v>286</v>
      </c>
      <c r="Z5601">
        <v>2347</v>
      </c>
      <c r="AA5601">
        <v>5</v>
      </c>
      <c r="AB5601">
        <v>4694</v>
      </c>
    </row>
    <row r="5602" spans="1:28" x14ac:dyDescent="0.3">
      <c r="A5602" t="s">
        <v>28</v>
      </c>
      <c r="B5602" t="s">
        <v>29</v>
      </c>
      <c r="C5602" t="s">
        <v>54</v>
      </c>
      <c r="D5602" t="s">
        <v>142</v>
      </c>
      <c r="E5602" t="s">
        <v>46</v>
      </c>
      <c r="F5602" t="s">
        <v>47</v>
      </c>
      <c r="G5602">
        <v>70</v>
      </c>
      <c r="H5602">
        <v>428250</v>
      </c>
      <c r="I5602" t="s">
        <v>58</v>
      </c>
      <c r="J5602" s="1">
        <v>45403</v>
      </c>
      <c r="K5602">
        <v>1400</v>
      </c>
      <c r="L5602" t="s">
        <v>4360</v>
      </c>
      <c r="M5602" t="s">
        <v>1253</v>
      </c>
      <c r="N5602" t="s">
        <v>22522</v>
      </c>
      <c r="O5602" t="s">
        <v>22523</v>
      </c>
      <c r="P5602" t="s">
        <v>51</v>
      </c>
      <c r="Q5602">
        <v>16</v>
      </c>
      <c r="R5602" t="s">
        <v>40</v>
      </c>
      <c r="S5602" t="s">
        <v>79</v>
      </c>
      <c r="T5602">
        <v>41166</v>
      </c>
      <c r="U5602" s="1">
        <v>45621</v>
      </c>
      <c r="V5602" t="s">
        <v>42</v>
      </c>
      <c r="W5602">
        <v>827566</v>
      </c>
      <c r="X5602" t="s">
        <v>22524</v>
      </c>
      <c r="Y5602">
        <v>343</v>
      </c>
      <c r="Z5602">
        <v>713</v>
      </c>
      <c r="AA5602">
        <v>4</v>
      </c>
      <c r="AB5602">
        <v>1140.8</v>
      </c>
    </row>
    <row r="5603" spans="1:28" x14ac:dyDescent="0.3">
      <c r="A5603" t="s">
        <v>28</v>
      </c>
      <c r="B5603" t="s">
        <v>29</v>
      </c>
      <c r="C5603" t="s">
        <v>157</v>
      </c>
      <c r="D5603" t="s">
        <v>338</v>
      </c>
      <c r="E5603" t="s">
        <v>46</v>
      </c>
      <c r="F5603" t="s">
        <v>83</v>
      </c>
      <c r="G5603">
        <v>69</v>
      </c>
      <c r="H5603">
        <v>427416</v>
      </c>
      <c r="I5603" t="s">
        <v>58</v>
      </c>
      <c r="J5603" s="1">
        <v>43932</v>
      </c>
      <c r="K5603">
        <v>800</v>
      </c>
      <c r="L5603" t="s">
        <v>22525</v>
      </c>
      <c r="M5603" t="s">
        <v>366</v>
      </c>
      <c r="N5603" t="s">
        <v>22526</v>
      </c>
      <c r="O5603" t="s">
        <v>22527</v>
      </c>
      <c r="P5603" t="s">
        <v>71</v>
      </c>
      <c r="Q5603">
        <v>18</v>
      </c>
      <c r="R5603" t="s">
        <v>40</v>
      </c>
      <c r="S5603" t="s">
        <v>79</v>
      </c>
      <c r="T5603">
        <v>64768</v>
      </c>
      <c r="U5603" s="1">
        <v>45442</v>
      </c>
      <c r="V5603" t="s">
        <v>140</v>
      </c>
      <c r="W5603">
        <v>968690</v>
      </c>
      <c r="X5603" t="s">
        <v>22528</v>
      </c>
      <c r="Y5603">
        <v>934</v>
      </c>
      <c r="Z5603">
        <v>2528</v>
      </c>
      <c r="AA5603">
        <v>1</v>
      </c>
      <c r="AB5603">
        <v>1011.2</v>
      </c>
    </row>
    <row r="5604" spans="1:28" x14ac:dyDescent="0.3">
      <c r="A5604" t="s">
        <v>28</v>
      </c>
      <c r="B5604" t="s">
        <v>29</v>
      </c>
      <c r="C5604" t="s">
        <v>91</v>
      </c>
      <c r="D5604" t="s">
        <v>338</v>
      </c>
      <c r="E5604" t="s">
        <v>32</v>
      </c>
      <c r="F5604" t="s">
        <v>33</v>
      </c>
      <c r="G5604">
        <v>34</v>
      </c>
      <c r="H5604">
        <v>403674</v>
      </c>
      <c r="I5604" t="s">
        <v>58</v>
      </c>
      <c r="J5604" s="1">
        <v>45104</v>
      </c>
      <c r="K5604">
        <v>1300</v>
      </c>
      <c r="L5604" t="s">
        <v>22529</v>
      </c>
      <c r="M5604" t="s">
        <v>287</v>
      </c>
      <c r="N5604" t="s">
        <v>22530</v>
      </c>
      <c r="O5604" t="s">
        <v>22531</v>
      </c>
      <c r="P5604" t="s">
        <v>87</v>
      </c>
      <c r="Q5604">
        <v>9</v>
      </c>
      <c r="R5604" t="s">
        <v>40</v>
      </c>
      <c r="S5604" t="s">
        <v>79</v>
      </c>
      <c r="T5604">
        <v>41382</v>
      </c>
      <c r="U5604" s="1">
        <v>45300</v>
      </c>
      <c r="V5604" t="s">
        <v>111</v>
      </c>
      <c r="W5604">
        <v>181130</v>
      </c>
      <c r="X5604" t="s">
        <v>22532</v>
      </c>
      <c r="Y5604">
        <v>544</v>
      </c>
      <c r="Z5604">
        <v>612</v>
      </c>
      <c r="AA5604">
        <v>8</v>
      </c>
      <c r="AB5604">
        <v>1958.4</v>
      </c>
    </row>
    <row r="5605" spans="1:28" x14ac:dyDescent="0.3">
      <c r="A5605" t="s">
        <v>28</v>
      </c>
      <c r="B5605" t="s">
        <v>29</v>
      </c>
      <c r="C5605" t="s">
        <v>66</v>
      </c>
      <c r="D5605" t="s">
        <v>92</v>
      </c>
      <c r="E5605" t="s">
        <v>46</v>
      </c>
      <c r="F5605" t="s">
        <v>99</v>
      </c>
      <c r="G5605">
        <v>73</v>
      </c>
      <c r="H5605">
        <v>401343</v>
      </c>
      <c r="I5605" t="s">
        <v>58</v>
      </c>
      <c r="J5605" s="1">
        <v>44777</v>
      </c>
      <c r="K5605">
        <v>1200</v>
      </c>
      <c r="L5605" t="s">
        <v>22533</v>
      </c>
      <c r="M5605" t="s">
        <v>361</v>
      </c>
      <c r="N5605" t="s">
        <v>22534</v>
      </c>
      <c r="O5605" t="s">
        <v>22535</v>
      </c>
      <c r="P5605" t="s">
        <v>71</v>
      </c>
      <c r="Q5605">
        <v>15</v>
      </c>
      <c r="R5605" t="s">
        <v>88</v>
      </c>
      <c r="S5605" t="s">
        <v>41</v>
      </c>
      <c r="T5605">
        <v>25120</v>
      </c>
      <c r="U5605" s="1">
        <v>45415</v>
      </c>
      <c r="V5605" t="s">
        <v>140</v>
      </c>
      <c r="W5605">
        <v>991013</v>
      </c>
      <c r="X5605" t="s">
        <v>22536</v>
      </c>
      <c r="Y5605">
        <v>230</v>
      </c>
      <c r="Z5605">
        <v>834</v>
      </c>
      <c r="AA5605">
        <v>4</v>
      </c>
      <c r="AB5605">
        <v>1334.4</v>
      </c>
    </row>
    <row r="5606" spans="1:28" x14ac:dyDescent="0.3">
      <c r="A5606" t="s">
        <v>28</v>
      </c>
      <c r="B5606" t="s">
        <v>29</v>
      </c>
      <c r="C5606" t="s">
        <v>148</v>
      </c>
      <c r="D5606" t="s">
        <v>182</v>
      </c>
      <c r="E5606" t="s">
        <v>56</v>
      </c>
      <c r="F5606" t="s">
        <v>47</v>
      </c>
      <c r="G5606">
        <v>94</v>
      </c>
      <c r="H5606">
        <v>405206</v>
      </c>
      <c r="I5606" t="s">
        <v>58</v>
      </c>
      <c r="J5606" s="1">
        <v>45285</v>
      </c>
      <c r="K5606">
        <v>1200</v>
      </c>
      <c r="L5606" t="s">
        <v>22537</v>
      </c>
      <c r="M5606" t="s">
        <v>101</v>
      </c>
      <c r="N5606" t="s">
        <v>22538</v>
      </c>
      <c r="O5606" t="s">
        <v>22539</v>
      </c>
      <c r="P5606" t="s">
        <v>39</v>
      </c>
      <c r="Q5606">
        <v>12</v>
      </c>
      <c r="R5606" t="s">
        <v>88</v>
      </c>
      <c r="S5606" t="s">
        <v>118</v>
      </c>
      <c r="T5606">
        <v>38739</v>
      </c>
      <c r="U5606" s="1">
        <v>45530</v>
      </c>
      <c r="V5606" t="s">
        <v>64</v>
      </c>
      <c r="W5606">
        <v>662835</v>
      </c>
      <c r="X5606" t="s">
        <v>22540</v>
      </c>
      <c r="Y5606">
        <v>533</v>
      </c>
      <c r="Z5606">
        <v>1415</v>
      </c>
      <c r="AA5606">
        <v>8</v>
      </c>
      <c r="AB5606">
        <v>4528</v>
      </c>
    </row>
    <row r="5607" spans="1:28" x14ac:dyDescent="0.3">
      <c r="A5607" t="s">
        <v>28</v>
      </c>
      <c r="B5607" t="s">
        <v>29</v>
      </c>
      <c r="C5607" t="s">
        <v>157</v>
      </c>
      <c r="D5607" t="s">
        <v>105</v>
      </c>
      <c r="E5607" t="s">
        <v>32</v>
      </c>
      <c r="F5607" t="s">
        <v>99</v>
      </c>
      <c r="G5607">
        <v>1</v>
      </c>
      <c r="H5607">
        <v>415558</v>
      </c>
      <c r="I5607" t="s">
        <v>34</v>
      </c>
      <c r="J5607" s="1">
        <v>44299</v>
      </c>
      <c r="K5607">
        <v>1200</v>
      </c>
      <c r="L5607" t="s">
        <v>22541</v>
      </c>
      <c r="M5607" t="s">
        <v>115</v>
      </c>
      <c r="N5607" t="s">
        <v>22542</v>
      </c>
      <c r="O5607" t="s">
        <v>22543</v>
      </c>
      <c r="P5607" t="s">
        <v>39</v>
      </c>
      <c r="Q5607">
        <v>4</v>
      </c>
      <c r="R5607" t="s">
        <v>40</v>
      </c>
      <c r="S5607" t="s">
        <v>79</v>
      </c>
      <c r="T5607">
        <v>72296</v>
      </c>
      <c r="U5607" s="1">
        <v>45441</v>
      </c>
      <c r="V5607" t="s">
        <v>140</v>
      </c>
      <c r="W5607">
        <v>377602</v>
      </c>
      <c r="X5607" t="s">
        <v>22544</v>
      </c>
      <c r="Y5607">
        <v>961</v>
      </c>
      <c r="Z5607">
        <v>1169</v>
      </c>
      <c r="AA5607">
        <v>7</v>
      </c>
      <c r="AB5607" s="2" t="s">
        <v>8075</v>
      </c>
    </row>
    <row r="5608" spans="1:28" x14ac:dyDescent="0.3">
      <c r="A5608" t="s">
        <v>28</v>
      </c>
      <c r="B5608" t="s">
        <v>29</v>
      </c>
      <c r="C5608" t="s">
        <v>66</v>
      </c>
      <c r="D5608" t="s">
        <v>82</v>
      </c>
      <c r="E5608" t="s">
        <v>56</v>
      </c>
      <c r="F5608" t="s">
        <v>99</v>
      </c>
      <c r="G5608">
        <v>52</v>
      </c>
      <c r="H5608">
        <v>403112</v>
      </c>
      <c r="I5608" t="s">
        <v>34</v>
      </c>
      <c r="J5608" s="1">
        <v>44838</v>
      </c>
      <c r="K5608">
        <v>1000</v>
      </c>
      <c r="L5608" t="s">
        <v>22545</v>
      </c>
      <c r="M5608" t="s">
        <v>60</v>
      </c>
      <c r="N5608" t="s">
        <v>22546</v>
      </c>
      <c r="O5608" t="s">
        <v>22547</v>
      </c>
      <c r="P5608" t="s">
        <v>71</v>
      </c>
      <c r="Q5608">
        <v>4</v>
      </c>
      <c r="R5608" t="s">
        <v>88</v>
      </c>
      <c r="S5608" t="s">
        <v>79</v>
      </c>
      <c r="T5608">
        <v>56713</v>
      </c>
      <c r="U5608" s="1">
        <v>45576</v>
      </c>
      <c r="V5608" t="s">
        <v>155</v>
      </c>
      <c r="W5608">
        <v>917112</v>
      </c>
      <c r="X5608" t="s">
        <v>22548</v>
      </c>
      <c r="Y5608">
        <v>368</v>
      </c>
      <c r="Z5608">
        <v>2763</v>
      </c>
      <c r="AA5608">
        <v>5</v>
      </c>
      <c r="AB5608">
        <v>5526</v>
      </c>
    </row>
    <row r="5609" spans="1:28" x14ac:dyDescent="0.3">
      <c r="A5609" t="s">
        <v>28</v>
      </c>
      <c r="B5609" t="s">
        <v>29</v>
      </c>
      <c r="C5609" t="s">
        <v>30</v>
      </c>
      <c r="D5609" t="s">
        <v>163</v>
      </c>
      <c r="E5609" t="s">
        <v>56</v>
      </c>
      <c r="F5609" t="s">
        <v>355</v>
      </c>
      <c r="G5609">
        <v>28</v>
      </c>
      <c r="H5609">
        <v>439849</v>
      </c>
      <c r="I5609" t="s">
        <v>58</v>
      </c>
      <c r="J5609" s="1">
        <v>43945</v>
      </c>
      <c r="K5609">
        <v>1400</v>
      </c>
      <c r="L5609" t="s">
        <v>22549</v>
      </c>
      <c r="M5609" t="s">
        <v>434</v>
      </c>
      <c r="N5609" t="s">
        <v>22550</v>
      </c>
      <c r="O5609" t="s">
        <v>22551</v>
      </c>
      <c r="P5609" t="s">
        <v>51</v>
      </c>
      <c r="Q5609">
        <v>9</v>
      </c>
      <c r="R5609" t="s">
        <v>88</v>
      </c>
      <c r="S5609" t="s">
        <v>41</v>
      </c>
      <c r="T5609">
        <v>86658</v>
      </c>
      <c r="U5609" s="1">
        <v>45470</v>
      </c>
      <c r="V5609" t="s">
        <v>52</v>
      </c>
      <c r="W5609">
        <v>167031</v>
      </c>
      <c r="X5609" t="s">
        <v>22552</v>
      </c>
      <c r="Y5609">
        <v>836</v>
      </c>
      <c r="Z5609">
        <v>1599</v>
      </c>
      <c r="AA5609">
        <v>6</v>
      </c>
      <c r="AB5609" s="2" t="s">
        <v>16524</v>
      </c>
    </row>
    <row r="5610" spans="1:28" x14ac:dyDescent="0.3">
      <c r="A5610" t="s">
        <v>28</v>
      </c>
      <c r="B5610" t="s">
        <v>29</v>
      </c>
      <c r="C5610" t="s">
        <v>44</v>
      </c>
      <c r="D5610" t="s">
        <v>187</v>
      </c>
      <c r="E5610" t="s">
        <v>46</v>
      </c>
      <c r="F5610" t="s">
        <v>150</v>
      </c>
      <c r="G5610">
        <v>77</v>
      </c>
      <c r="H5610">
        <v>407271</v>
      </c>
      <c r="I5610" t="s">
        <v>34</v>
      </c>
      <c r="J5610" s="1">
        <v>44761</v>
      </c>
      <c r="K5610">
        <v>1200</v>
      </c>
      <c r="L5610" t="s">
        <v>22553</v>
      </c>
      <c r="M5610" t="s">
        <v>269</v>
      </c>
      <c r="N5610" t="s">
        <v>22554</v>
      </c>
      <c r="O5610">
        <v>6916443003</v>
      </c>
      <c r="P5610" t="s">
        <v>51</v>
      </c>
      <c r="Q5610">
        <v>12</v>
      </c>
      <c r="R5610" t="s">
        <v>40</v>
      </c>
      <c r="S5610" t="s">
        <v>41</v>
      </c>
      <c r="T5610">
        <v>84678</v>
      </c>
      <c r="U5610" s="1">
        <v>45447</v>
      </c>
      <c r="V5610" t="s">
        <v>52</v>
      </c>
      <c r="W5610">
        <v>936043</v>
      </c>
      <c r="X5610" t="s">
        <v>4023</v>
      </c>
      <c r="Y5610">
        <v>939</v>
      </c>
      <c r="Z5610">
        <v>928</v>
      </c>
      <c r="AA5610">
        <v>5</v>
      </c>
      <c r="AB5610">
        <v>1856</v>
      </c>
    </row>
    <row r="5611" spans="1:28" x14ac:dyDescent="0.3">
      <c r="A5611" t="s">
        <v>28</v>
      </c>
      <c r="B5611" t="s">
        <v>29</v>
      </c>
      <c r="C5611" t="s">
        <v>91</v>
      </c>
      <c r="D5611" t="s">
        <v>421</v>
      </c>
      <c r="E5611" t="s">
        <v>32</v>
      </c>
      <c r="F5611" t="s">
        <v>47</v>
      </c>
      <c r="G5611">
        <v>67</v>
      </c>
      <c r="H5611">
        <v>421842</v>
      </c>
      <c r="I5611" t="s">
        <v>58</v>
      </c>
      <c r="J5611" s="1">
        <v>44733</v>
      </c>
      <c r="K5611">
        <v>1000</v>
      </c>
      <c r="L5611" t="s">
        <v>22555</v>
      </c>
      <c r="M5611" t="s">
        <v>1305</v>
      </c>
      <c r="N5611" t="s">
        <v>22556</v>
      </c>
      <c r="O5611" t="s">
        <v>22557</v>
      </c>
      <c r="P5611" t="s">
        <v>51</v>
      </c>
      <c r="Q5611">
        <v>12</v>
      </c>
      <c r="R5611" t="s">
        <v>88</v>
      </c>
      <c r="S5611" t="s">
        <v>79</v>
      </c>
      <c r="T5611">
        <v>78196</v>
      </c>
      <c r="U5611" s="1">
        <v>45388</v>
      </c>
      <c r="V5611" t="s">
        <v>80</v>
      </c>
      <c r="W5611">
        <v>118824</v>
      </c>
      <c r="X5611" t="s">
        <v>22558</v>
      </c>
      <c r="Y5611">
        <v>625</v>
      </c>
      <c r="Z5611">
        <v>1590</v>
      </c>
      <c r="AA5611">
        <v>2</v>
      </c>
      <c r="AB5611">
        <v>1272</v>
      </c>
    </row>
    <row r="5612" spans="1:28" x14ac:dyDescent="0.3">
      <c r="A5612" t="s">
        <v>28</v>
      </c>
      <c r="B5612" t="s">
        <v>29</v>
      </c>
      <c r="C5612" t="s">
        <v>91</v>
      </c>
      <c r="D5612" t="s">
        <v>411</v>
      </c>
      <c r="E5612" t="s">
        <v>56</v>
      </c>
      <c r="F5612" t="s">
        <v>57</v>
      </c>
      <c r="G5612">
        <v>4</v>
      </c>
      <c r="H5612">
        <v>424196</v>
      </c>
      <c r="I5612" t="s">
        <v>34</v>
      </c>
      <c r="J5612" s="1">
        <v>44161</v>
      </c>
      <c r="K5612">
        <v>800</v>
      </c>
      <c r="L5612" t="s">
        <v>22559</v>
      </c>
      <c r="M5612" t="s">
        <v>623</v>
      </c>
      <c r="N5612" t="s">
        <v>22560</v>
      </c>
      <c r="O5612" t="s">
        <v>22561</v>
      </c>
      <c r="P5612" t="s">
        <v>51</v>
      </c>
      <c r="Q5612">
        <v>15</v>
      </c>
      <c r="R5612" t="s">
        <v>40</v>
      </c>
      <c r="S5612" t="s">
        <v>63</v>
      </c>
      <c r="T5612">
        <v>59481</v>
      </c>
      <c r="U5612" s="1">
        <v>45426</v>
      </c>
      <c r="V5612" t="s">
        <v>140</v>
      </c>
      <c r="W5612">
        <v>480614</v>
      </c>
      <c r="X5612" t="s">
        <v>2482</v>
      </c>
      <c r="Y5612">
        <v>414</v>
      </c>
      <c r="Z5612">
        <v>2370</v>
      </c>
      <c r="AA5612">
        <v>3</v>
      </c>
      <c r="AB5612">
        <v>2844</v>
      </c>
    </row>
    <row r="5613" spans="1:28" x14ac:dyDescent="0.3">
      <c r="A5613" t="s">
        <v>28</v>
      </c>
      <c r="B5613" t="s">
        <v>29</v>
      </c>
      <c r="C5613" t="s">
        <v>157</v>
      </c>
      <c r="D5613" t="s">
        <v>142</v>
      </c>
      <c r="E5613" t="s">
        <v>56</v>
      </c>
      <c r="F5613" t="s">
        <v>33</v>
      </c>
      <c r="G5613">
        <v>88</v>
      </c>
      <c r="H5613">
        <v>426373</v>
      </c>
      <c r="I5613" t="s">
        <v>58</v>
      </c>
      <c r="J5613" s="1">
        <v>44067</v>
      </c>
      <c r="K5613">
        <v>1400</v>
      </c>
      <c r="L5613" t="s">
        <v>22562</v>
      </c>
      <c r="M5613" t="s">
        <v>506</v>
      </c>
      <c r="N5613" t="s">
        <v>22563</v>
      </c>
      <c r="O5613" t="s">
        <v>22564</v>
      </c>
      <c r="P5613" t="s">
        <v>71</v>
      </c>
      <c r="Q5613">
        <v>9</v>
      </c>
      <c r="R5613" t="s">
        <v>40</v>
      </c>
      <c r="S5613" t="s">
        <v>41</v>
      </c>
      <c r="T5613">
        <v>38405</v>
      </c>
      <c r="U5613" s="1">
        <v>45617</v>
      </c>
      <c r="V5613" t="s">
        <v>42</v>
      </c>
      <c r="W5613">
        <v>558468</v>
      </c>
      <c r="X5613" t="s">
        <v>22565</v>
      </c>
      <c r="Y5613">
        <v>872</v>
      </c>
      <c r="Z5613">
        <v>2790</v>
      </c>
      <c r="AA5613">
        <v>8</v>
      </c>
      <c r="AB5613">
        <v>8928</v>
      </c>
    </row>
    <row r="5614" spans="1:28" x14ac:dyDescent="0.3">
      <c r="A5614" t="s">
        <v>28</v>
      </c>
      <c r="B5614" t="s">
        <v>29</v>
      </c>
      <c r="C5614" t="s">
        <v>66</v>
      </c>
      <c r="D5614" t="s">
        <v>55</v>
      </c>
      <c r="E5614" t="s">
        <v>32</v>
      </c>
      <c r="F5614" t="s">
        <v>83</v>
      </c>
      <c r="G5614">
        <v>98</v>
      </c>
      <c r="H5614">
        <v>433936</v>
      </c>
      <c r="I5614" t="s">
        <v>34</v>
      </c>
      <c r="J5614" s="1">
        <v>44898</v>
      </c>
      <c r="K5614">
        <v>1400</v>
      </c>
      <c r="L5614" t="s">
        <v>22566</v>
      </c>
      <c r="M5614" t="s">
        <v>731</v>
      </c>
      <c r="N5614" t="s">
        <v>22567</v>
      </c>
      <c r="O5614" t="s">
        <v>22568</v>
      </c>
      <c r="P5614" t="s">
        <v>51</v>
      </c>
      <c r="Q5614">
        <v>17</v>
      </c>
      <c r="R5614" t="s">
        <v>88</v>
      </c>
      <c r="S5614" t="s">
        <v>79</v>
      </c>
      <c r="T5614">
        <v>12547</v>
      </c>
      <c r="U5614" s="1">
        <v>45612</v>
      </c>
      <c r="V5614" t="s">
        <v>42</v>
      </c>
      <c r="W5614">
        <v>646890</v>
      </c>
      <c r="X5614" t="s">
        <v>22569</v>
      </c>
      <c r="Y5614">
        <v>305</v>
      </c>
      <c r="Z5614">
        <v>2482</v>
      </c>
      <c r="AA5614">
        <v>1</v>
      </c>
      <c r="AB5614" s="2" t="s">
        <v>22570</v>
      </c>
    </row>
    <row r="5615" spans="1:28" x14ac:dyDescent="0.3">
      <c r="A5615" t="s">
        <v>28</v>
      </c>
      <c r="B5615" t="s">
        <v>29</v>
      </c>
      <c r="C5615" t="s">
        <v>30</v>
      </c>
      <c r="D5615" t="s">
        <v>637</v>
      </c>
      <c r="E5615" t="s">
        <v>46</v>
      </c>
      <c r="F5615" t="s">
        <v>106</v>
      </c>
      <c r="G5615">
        <v>97</v>
      </c>
      <c r="H5615">
        <v>401493</v>
      </c>
      <c r="I5615" t="s">
        <v>58</v>
      </c>
      <c r="J5615" s="1">
        <v>44465</v>
      </c>
      <c r="K5615">
        <v>950</v>
      </c>
      <c r="L5615" t="s">
        <v>22571</v>
      </c>
      <c r="M5615" t="s">
        <v>101</v>
      </c>
      <c r="N5615" t="s">
        <v>22572</v>
      </c>
      <c r="O5615">
        <v>5630268573</v>
      </c>
      <c r="P5615" t="s">
        <v>71</v>
      </c>
      <c r="Q5615">
        <v>5</v>
      </c>
      <c r="R5615" t="s">
        <v>88</v>
      </c>
      <c r="S5615" t="s">
        <v>63</v>
      </c>
      <c r="T5615">
        <v>53608</v>
      </c>
      <c r="U5615" s="1">
        <v>45542</v>
      </c>
      <c r="V5615" t="s">
        <v>180</v>
      </c>
      <c r="W5615">
        <v>325794</v>
      </c>
      <c r="X5615" t="s">
        <v>22573</v>
      </c>
      <c r="Y5615">
        <v>912</v>
      </c>
      <c r="Z5615">
        <v>873</v>
      </c>
      <c r="AA5615">
        <v>3</v>
      </c>
      <c r="AB5615" s="2" t="s">
        <v>7976</v>
      </c>
    </row>
    <row r="5616" spans="1:28" x14ac:dyDescent="0.3">
      <c r="A5616" t="s">
        <v>28</v>
      </c>
      <c r="B5616" t="s">
        <v>29</v>
      </c>
      <c r="C5616" t="s">
        <v>30</v>
      </c>
      <c r="D5616" t="s">
        <v>182</v>
      </c>
      <c r="E5616" t="s">
        <v>32</v>
      </c>
      <c r="F5616" t="s">
        <v>33</v>
      </c>
      <c r="G5616">
        <v>94</v>
      </c>
      <c r="H5616">
        <v>418673</v>
      </c>
      <c r="I5616" t="s">
        <v>34</v>
      </c>
      <c r="J5616" s="1">
        <v>45067</v>
      </c>
      <c r="K5616">
        <v>1000</v>
      </c>
      <c r="L5616" t="s">
        <v>1314</v>
      </c>
      <c r="M5616" t="s">
        <v>308</v>
      </c>
      <c r="N5616" t="s">
        <v>22574</v>
      </c>
      <c r="O5616" t="s">
        <v>22575</v>
      </c>
      <c r="P5616" t="s">
        <v>71</v>
      </c>
      <c r="Q5616">
        <v>4</v>
      </c>
      <c r="R5616" t="s">
        <v>88</v>
      </c>
      <c r="S5616" t="s">
        <v>63</v>
      </c>
      <c r="T5616">
        <v>18915</v>
      </c>
      <c r="U5616" s="1">
        <v>45510</v>
      </c>
      <c r="V5616" t="s">
        <v>64</v>
      </c>
      <c r="W5616">
        <v>122842</v>
      </c>
      <c r="X5616" t="s">
        <v>22576</v>
      </c>
      <c r="Y5616">
        <v>478</v>
      </c>
      <c r="Z5616">
        <v>2045</v>
      </c>
      <c r="AA5616">
        <v>8</v>
      </c>
      <c r="AB5616">
        <v>6544</v>
      </c>
    </row>
    <row r="5617" spans="1:28" x14ac:dyDescent="0.3">
      <c r="A5617" t="s">
        <v>28</v>
      </c>
      <c r="B5617" t="s">
        <v>29</v>
      </c>
      <c r="C5617" t="s">
        <v>148</v>
      </c>
      <c r="D5617" t="s">
        <v>380</v>
      </c>
      <c r="E5617" t="s">
        <v>46</v>
      </c>
      <c r="F5617" t="s">
        <v>99</v>
      </c>
      <c r="G5617">
        <v>99</v>
      </c>
      <c r="H5617">
        <v>438307</v>
      </c>
      <c r="I5617" t="s">
        <v>34</v>
      </c>
      <c r="J5617" s="1">
        <v>44236</v>
      </c>
      <c r="K5617">
        <v>1100</v>
      </c>
      <c r="L5617" t="s">
        <v>22577</v>
      </c>
      <c r="M5617" t="s">
        <v>94</v>
      </c>
      <c r="N5617" t="s">
        <v>22578</v>
      </c>
      <c r="O5617" t="s">
        <v>22579</v>
      </c>
      <c r="P5617" t="s">
        <v>87</v>
      </c>
      <c r="Q5617">
        <v>4</v>
      </c>
      <c r="R5617" t="s">
        <v>40</v>
      </c>
      <c r="S5617" t="s">
        <v>118</v>
      </c>
      <c r="T5617">
        <v>20143</v>
      </c>
      <c r="U5617" s="1">
        <v>45560</v>
      </c>
      <c r="V5617" t="s">
        <v>180</v>
      </c>
      <c r="W5617">
        <v>926001</v>
      </c>
      <c r="X5617" t="s">
        <v>22580</v>
      </c>
      <c r="Y5617">
        <v>782</v>
      </c>
      <c r="Z5617">
        <v>919</v>
      </c>
      <c r="AA5617">
        <v>4</v>
      </c>
      <c r="AB5617">
        <v>1470.4</v>
      </c>
    </row>
    <row r="5618" spans="1:28" x14ac:dyDescent="0.3">
      <c r="A5618" t="s">
        <v>28</v>
      </c>
      <c r="B5618" t="s">
        <v>29</v>
      </c>
      <c r="C5618" t="s">
        <v>54</v>
      </c>
      <c r="D5618" t="s">
        <v>74</v>
      </c>
      <c r="E5618" t="s">
        <v>46</v>
      </c>
      <c r="F5618" t="s">
        <v>83</v>
      </c>
      <c r="G5618">
        <v>33</v>
      </c>
      <c r="H5618">
        <v>403771</v>
      </c>
      <c r="I5618" t="s">
        <v>34</v>
      </c>
      <c r="J5618" s="1">
        <v>44273</v>
      </c>
      <c r="K5618">
        <v>1300</v>
      </c>
      <c r="L5618" t="s">
        <v>21098</v>
      </c>
      <c r="M5618" t="s">
        <v>293</v>
      </c>
      <c r="N5618" t="s">
        <v>22581</v>
      </c>
      <c r="O5618" t="s">
        <v>22582</v>
      </c>
      <c r="P5618" t="s">
        <v>71</v>
      </c>
      <c r="Q5618">
        <v>17</v>
      </c>
      <c r="R5618" t="s">
        <v>88</v>
      </c>
      <c r="S5618" t="s">
        <v>118</v>
      </c>
      <c r="T5618">
        <v>53845</v>
      </c>
      <c r="U5618" s="1">
        <v>45532</v>
      </c>
      <c r="V5618" t="s">
        <v>64</v>
      </c>
      <c r="W5618">
        <v>824926</v>
      </c>
      <c r="X5618" t="s">
        <v>22583</v>
      </c>
      <c r="Y5618">
        <v>780</v>
      </c>
      <c r="Z5618">
        <v>638</v>
      </c>
      <c r="AA5618">
        <v>1</v>
      </c>
      <c r="AB5618" s="2" t="s">
        <v>22584</v>
      </c>
    </row>
    <row r="5619" spans="1:28" x14ac:dyDescent="0.3">
      <c r="A5619" t="s">
        <v>28</v>
      </c>
      <c r="B5619" t="s">
        <v>29</v>
      </c>
      <c r="C5619" t="s">
        <v>30</v>
      </c>
      <c r="D5619" t="s">
        <v>442</v>
      </c>
      <c r="E5619" t="s">
        <v>46</v>
      </c>
      <c r="F5619" t="s">
        <v>150</v>
      </c>
      <c r="G5619">
        <v>81</v>
      </c>
      <c r="H5619">
        <v>415001</v>
      </c>
      <c r="I5619" t="s">
        <v>58</v>
      </c>
      <c r="J5619" s="1">
        <v>44720</v>
      </c>
      <c r="K5619">
        <v>1000</v>
      </c>
      <c r="L5619" t="s">
        <v>22585</v>
      </c>
      <c r="M5619" t="s">
        <v>654</v>
      </c>
      <c r="N5619" t="s">
        <v>22586</v>
      </c>
      <c r="O5619" t="s">
        <v>22587</v>
      </c>
      <c r="P5619" t="s">
        <v>87</v>
      </c>
      <c r="Q5619">
        <v>12</v>
      </c>
      <c r="R5619" t="s">
        <v>88</v>
      </c>
      <c r="S5619" t="s">
        <v>118</v>
      </c>
      <c r="T5619">
        <v>57983</v>
      </c>
      <c r="U5619" s="1">
        <v>45420</v>
      </c>
      <c r="V5619" t="s">
        <v>140</v>
      </c>
      <c r="W5619">
        <v>992929</v>
      </c>
      <c r="X5619" t="s">
        <v>22588</v>
      </c>
      <c r="Y5619">
        <v>905</v>
      </c>
      <c r="Z5619">
        <v>2025</v>
      </c>
      <c r="AA5619">
        <v>5</v>
      </c>
      <c r="AB5619">
        <v>4050</v>
      </c>
    </row>
    <row r="5620" spans="1:28" x14ac:dyDescent="0.3">
      <c r="A5620" t="s">
        <v>28</v>
      </c>
      <c r="B5620" t="s">
        <v>29</v>
      </c>
      <c r="C5620" t="s">
        <v>54</v>
      </c>
      <c r="D5620" t="s">
        <v>616</v>
      </c>
      <c r="E5620" t="s">
        <v>32</v>
      </c>
      <c r="F5620" t="s">
        <v>175</v>
      </c>
      <c r="G5620">
        <v>12</v>
      </c>
      <c r="H5620">
        <v>407840</v>
      </c>
      <c r="I5620" t="s">
        <v>58</v>
      </c>
      <c r="J5620" s="1">
        <v>44685</v>
      </c>
      <c r="K5620">
        <v>800</v>
      </c>
      <c r="L5620" t="s">
        <v>22589</v>
      </c>
      <c r="M5620" t="s">
        <v>654</v>
      </c>
      <c r="N5620" t="s">
        <v>22590</v>
      </c>
      <c r="O5620" t="s">
        <v>22591</v>
      </c>
      <c r="P5620" t="s">
        <v>39</v>
      </c>
      <c r="Q5620">
        <v>16</v>
      </c>
      <c r="R5620" t="s">
        <v>88</v>
      </c>
      <c r="S5620" t="s">
        <v>118</v>
      </c>
      <c r="T5620">
        <v>56256</v>
      </c>
      <c r="U5620" s="1">
        <v>45482</v>
      </c>
      <c r="V5620" t="s">
        <v>126</v>
      </c>
      <c r="W5620">
        <v>434636</v>
      </c>
      <c r="X5620" t="s">
        <v>22592</v>
      </c>
      <c r="Y5620">
        <v>257</v>
      </c>
      <c r="Z5620">
        <v>2226</v>
      </c>
      <c r="AA5620">
        <v>1</v>
      </c>
      <c r="AB5620" s="2" t="s">
        <v>13381</v>
      </c>
    </row>
    <row r="5621" spans="1:28" x14ac:dyDescent="0.3">
      <c r="A5621" t="s">
        <v>28</v>
      </c>
      <c r="B5621" t="s">
        <v>29</v>
      </c>
      <c r="C5621" t="s">
        <v>44</v>
      </c>
      <c r="D5621" t="s">
        <v>566</v>
      </c>
      <c r="E5621" t="s">
        <v>56</v>
      </c>
      <c r="F5621" t="s">
        <v>33</v>
      </c>
      <c r="G5621">
        <v>28</v>
      </c>
      <c r="H5621">
        <v>422843</v>
      </c>
      <c r="I5621" t="s">
        <v>34</v>
      </c>
      <c r="J5621" s="1">
        <v>44536</v>
      </c>
      <c r="K5621">
        <v>950</v>
      </c>
      <c r="L5621" t="s">
        <v>22593</v>
      </c>
      <c r="M5621" t="s">
        <v>200</v>
      </c>
      <c r="N5621" t="s">
        <v>22594</v>
      </c>
      <c r="O5621">
        <v>3919429263</v>
      </c>
      <c r="P5621" t="s">
        <v>39</v>
      </c>
      <c r="Q5621">
        <v>12</v>
      </c>
      <c r="R5621" t="s">
        <v>40</v>
      </c>
      <c r="S5621" t="s">
        <v>41</v>
      </c>
      <c r="T5621">
        <v>29772</v>
      </c>
      <c r="U5621" s="1">
        <v>45588</v>
      </c>
      <c r="V5621" t="s">
        <v>155</v>
      </c>
      <c r="W5621">
        <v>349730</v>
      </c>
      <c r="X5621" t="s">
        <v>22595</v>
      </c>
      <c r="Y5621">
        <v>242</v>
      </c>
      <c r="Z5621">
        <v>2770</v>
      </c>
      <c r="AA5621">
        <v>2</v>
      </c>
      <c r="AB5621">
        <v>2216</v>
      </c>
    </row>
    <row r="5622" spans="1:28" x14ac:dyDescent="0.3">
      <c r="A5622" t="s">
        <v>28</v>
      </c>
      <c r="B5622" t="s">
        <v>29</v>
      </c>
      <c r="C5622" t="s">
        <v>157</v>
      </c>
      <c r="D5622" t="s">
        <v>248</v>
      </c>
      <c r="E5622" t="s">
        <v>46</v>
      </c>
      <c r="F5622" t="s">
        <v>135</v>
      </c>
      <c r="G5622">
        <v>47</v>
      </c>
      <c r="H5622">
        <v>400232</v>
      </c>
      <c r="I5622" t="s">
        <v>34</v>
      </c>
      <c r="J5622" s="1">
        <v>43858</v>
      </c>
      <c r="K5622">
        <v>950</v>
      </c>
      <c r="L5622" t="s">
        <v>22596</v>
      </c>
      <c r="M5622" t="s">
        <v>496</v>
      </c>
      <c r="N5622" t="s">
        <v>22597</v>
      </c>
      <c r="O5622">
        <v>5507223053</v>
      </c>
      <c r="P5622" t="s">
        <v>39</v>
      </c>
      <c r="Q5622">
        <v>11</v>
      </c>
      <c r="R5622" t="s">
        <v>88</v>
      </c>
      <c r="S5622" t="s">
        <v>63</v>
      </c>
      <c r="T5622">
        <v>86287</v>
      </c>
      <c r="U5622" s="1">
        <v>45432</v>
      </c>
      <c r="V5622" t="s">
        <v>140</v>
      </c>
      <c r="W5622">
        <v>730688</v>
      </c>
      <c r="X5622" t="s">
        <v>10350</v>
      </c>
      <c r="Y5622">
        <v>575</v>
      </c>
      <c r="Z5622">
        <v>1434</v>
      </c>
      <c r="AA5622">
        <v>3</v>
      </c>
      <c r="AB5622" s="2" t="s">
        <v>14451</v>
      </c>
    </row>
    <row r="5623" spans="1:28" x14ac:dyDescent="0.3">
      <c r="A5623" t="s">
        <v>28</v>
      </c>
      <c r="B5623" t="s">
        <v>29</v>
      </c>
      <c r="C5623" t="s">
        <v>44</v>
      </c>
      <c r="D5623" t="s">
        <v>267</v>
      </c>
      <c r="E5623" t="s">
        <v>46</v>
      </c>
      <c r="F5623" t="s">
        <v>57</v>
      </c>
      <c r="G5623">
        <v>57</v>
      </c>
      <c r="H5623">
        <v>415911</v>
      </c>
      <c r="I5623" t="s">
        <v>34</v>
      </c>
      <c r="J5623" s="1">
        <v>44377</v>
      </c>
      <c r="K5623">
        <v>1400</v>
      </c>
      <c r="L5623" t="s">
        <v>22598</v>
      </c>
      <c r="M5623" t="s">
        <v>1460</v>
      </c>
      <c r="N5623" t="s">
        <v>22599</v>
      </c>
      <c r="O5623" t="s">
        <v>22600</v>
      </c>
      <c r="P5623" t="s">
        <v>51</v>
      </c>
      <c r="Q5623">
        <v>15</v>
      </c>
      <c r="R5623" t="s">
        <v>88</v>
      </c>
      <c r="S5623" t="s">
        <v>79</v>
      </c>
      <c r="T5623">
        <v>68445</v>
      </c>
      <c r="U5623" s="1">
        <v>45353</v>
      </c>
      <c r="V5623" t="s">
        <v>72</v>
      </c>
      <c r="W5623">
        <v>947631</v>
      </c>
      <c r="X5623" t="s">
        <v>22601</v>
      </c>
      <c r="Y5623">
        <v>746</v>
      </c>
      <c r="Z5623">
        <v>1020</v>
      </c>
      <c r="AA5623">
        <v>1</v>
      </c>
      <c r="AB5623">
        <v>408</v>
      </c>
    </row>
    <row r="5624" spans="1:28" x14ac:dyDescent="0.3">
      <c r="A5624" t="s">
        <v>28</v>
      </c>
      <c r="B5624" t="s">
        <v>29</v>
      </c>
      <c r="C5624" t="s">
        <v>44</v>
      </c>
      <c r="D5624" t="s">
        <v>511</v>
      </c>
      <c r="E5624" t="s">
        <v>56</v>
      </c>
      <c r="F5624" t="s">
        <v>57</v>
      </c>
      <c r="G5624">
        <v>15</v>
      </c>
      <c r="H5624">
        <v>414241</v>
      </c>
      <c r="I5624" t="s">
        <v>58</v>
      </c>
      <c r="J5624" s="1">
        <v>44058</v>
      </c>
      <c r="K5624">
        <v>1100</v>
      </c>
      <c r="L5624" t="s">
        <v>22602</v>
      </c>
      <c r="M5624" t="s">
        <v>1030</v>
      </c>
      <c r="N5624" t="s">
        <v>22603</v>
      </c>
      <c r="O5624" t="s">
        <v>22604</v>
      </c>
      <c r="P5624" t="s">
        <v>39</v>
      </c>
      <c r="Q5624">
        <v>18</v>
      </c>
      <c r="R5624" t="s">
        <v>88</v>
      </c>
      <c r="S5624" t="s">
        <v>63</v>
      </c>
      <c r="T5624">
        <v>48432</v>
      </c>
      <c r="U5624" s="1">
        <v>45517</v>
      </c>
      <c r="V5624" t="s">
        <v>64</v>
      </c>
      <c r="W5624">
        <v>186513</v>
      </c>
      <c r="X5624" t="s">
        <v>22605</v>
      </c>
      <c r="Y5624">
        <v>297</v>
      </c>
      <c r="Z5624">
        <v>954</v>
      </c>
      <c r="AA5624">
        <v>2</v>
      </c>
      <c r="AB5624">
        <v>763.2</v>
      </c>
    </row>
    <row r="5625" spans="1:28" x14ac:dyDescent="0.3">
      <c r="A5625" t="s">
        <v>28</v>
      </c>
      <c r="B5625" t="s">
        <v>29</v>
      </c>
      <c r="C5625" t="s">
        <v>44</v>
      </c>
      <c r="D5625" t="s">
        <v>82</v>
      </c>
      <c r="E5625" t="s">
        <v>56</v>
      </c>
      <c r="F5625" t="s">
        <v>150</v>
      </c>
      <c r="G5625">
        <v>1</v>
      </c>
      <c r="H5625">
        <v>422948</v>
      </c>
      <c r="I5625" t="s">
        <v>34</v>
      </c>
      <c r="J5625" s="1">
        <v>45278</v>
      </c>
      <c r="K5625">
        <v>1200</v>
      </c>
      <c r="L5625" t="s">
        <v>22606</v>
      </c>
      <c r="M5625" t="s">
        <v>478</v>
      </c>
      <c r="N5625" t="s">
        <v>22607</v>
      </c>
      <c r="O5625" t="s">
        <v>22608</v>
      </c>
      <c r="P5625" t="s">
        <v>87</v>
      </c>
      <c r="Q5625">
        <v>7</v>
      </c>
      <c r="R5625" t="s">
        <v>88</v>
      </c>
      <c r="S5625" t="s">
        <v>63</v>
      </c>
      <c r="T5625">
        <v>10053</v>
      </c>
      <c r="U5625" s="1">
        <v>45448</v>
      </c>
      <c r="V5625" t="s">
        <v>52</v>
      </c>
      <c r="W5625">
        <v>423149</v>
      </c>
      <c r="X5625" t="s">
        <v>22609</v>
      </c>
      <c r="Y5625">
        <v>550</v>
      </c>
      <c r="Z5625">
        <v>2761</v>
      </c>
      <c r="AA5625">
        <v>4</v>
      </c>
      <c r="AB5625">
        <v>4417.6000000000004</v>
      </c>
    </row>
    <row r="5626" spans="1:28" x14ac:dyDescent="0.3">
      <c r="A5626" t="s">
        <v>28</v>
      </c>
      <c r="B5626" t="s">
        <v>29</v>
      </c>
      <c r="C5626" t="s">
        <v>148</v>
      </c>
      <c r="D5626" t="s">
        <v>261</v>
      </c>
      <c r="E5626" t="s">
        <v>56</v>
      </c>
      <c r="F5626" t="s">
        <v>150</v>
      </c>
      <c r="G5626">
        <v>21</v>
      </c>
      <c r="H5626">
        <v>424330</v>
      </c>
      <c r="I5626" t="s">
        <v>58</v>
      </c>
      <c r="J5626" s="1">
        <v>45003</v>
      </c>
      <c r="K5626">
        <v>1000</v>
      </c>
      <c r="L5626" t="s">
        <v>7242</v>
      </c>
      <c r="M5626" t="s">
        <v>919</v>
      </c>
      <c r="N5626" t="s">
        <v>22610</v>
      </c>
      <c r="O5626" t="s">
        <v>22611</v>
      </c>
      <c r="P5626" t="s">
        <v>87</v>
      </c>
      <c r="Q5626">
        <v>9</v>
      </c>
      <c r="R5626" t="s">
        <v>88</v>
      </c>
      <c r="S5626" t="s">
        <v>118</v>
      </c>
      <c r="T5626">
        <v>84828</v>
      </c>
      <c r="U5626" s="1">
        <v>45597</v>
      </c>
      <c r="V5626" t="s">
        <v>42</v>
      </c>
      <c r="W5626">
        <v>160297</v>
      </c>
      <c r="X5626" t="s">
        <v>22612</v>
      </c>
      <c r="Y5626">
        <v>270</v>
      </c>
      <c r="Z5626">
        <v>1196</v>
      </c>
      <c r="AA5626">
        <v>3</v>
      </c>
      <c r="AB5626">
        <v>1435.2</v>
      </c>
    </row>
    <row r="5627" spans="1:28" x14ac:dyDescent="0.3">
      <c r="A5627" t="s">
        <v>28</v>
      </c>
      <c r="B5627" t="s">
        <v>29</v>
      </c>
      <c r="C5627" t="s">
        <v>66</v>
      </c>
      <c r="D5627" t="s">
        <v>274</v>
      </c>
      <c r="E5627" t="s">
        <v>32</v>
      </c>
      <c r="F5627" t="s">
        <v>355</v>
      </c>
      <c r="G5627">
        <v>26</v>
      </c>
      <c r="H5627">
        <v>432992</v>
      </c>
      <c r="I5627" t="s">
        <v>34</v>
      </c>
      <c r="J5627" s="1">
        <v>45341</v>
      </c>
      <c r="K5627">
        <v>1300</v>
      </c>
      <c r="L5627" t="s">
        <v>22613</v>
      </c>
      <c r="M5627" t="s">
        <v>250</v>
      </c>
      <c r="N5627" t="s">
        <v>22614</v>
      </c>
      <c r="O5627" t="s">
        <v>22615</v>
      </c>
      <c r="P5627" t="s">
        <v>51</v>
      </c>
      <c r="Q5627">
        <v>4</v>
      </c>
      <c r="R5627" t="s">
        <v>88</v>
      </c>
      <c r="S5627" t="s">
        <v>118</v>
      </c>
      <c r="T5627">
        <v>36268</v>
      </c>
      <c r="U5627" s="1">
        <v>45536</v>
      </c>
      <c r="V5627" t="s">
        <v>180</v>
      </c>
      <c r="W5627">
        <v>537937</v>
      </c>
      <c r="X5627" t="s">
        <v>22616</v>
      </c>
      <c r="Y5627">
        <v>998</v>
      </c>
      <c r="Z5627">
        <v>2311</v>
      </c>
      <c r="AA5627">
        <v>6</v>
      </c>
      <c r="AB5627" s="2" t="s">
        <v>22617</v>
      </c>
    </row>
    <row r="5628" spans="1:28" x14ac:dyDescent="0.3">
      <c r="A5628" t="s">
        <v>28</v>
      </c>
      <c r="B5628" t="s">
        <v>29</v>
      </c>
      <c r="C5628" t="s">
        <v>66</v>
      </c>
      <c r="D5628" t="s">
        <v>267</v>
      </c>
      <c r="E5628" t="s">
        <v>32</v>
      </c>
      <c r="F5628" t="s">
        <v>33</v>
      </c>
      <c r="G5628">
        <v>56</v>
      </c>
      <c r="H5628">
        <v>403968</v>
      </c>
      <c r="I5628" t="s">
        <v>34</v>
      </c>
      <c r="J5628" s="1">
        <v>45164</v>
      </c>
      <c r="K5628">
        <v>1100</v>
      </c>
      <c r="L5628" t="s">
        <v>22618</v>
      </c>
      <c r="M5628" t="s">
        <v>189</v>
      </c>
      <c r="N5628" t="s">
        <v>22619</v>
      </c>
      <c r="O5628" t="s">
        <v>22620</v>
      </c>
      <c r="P5628" t="s">
        <v>39</v>
      </c>
      <c r="Q5628">
        <v>5</v>
      </c>
      <c r="R5628" t="s">
        <v>88</v>
      </c>
      <c r="S5628" t="s">
        <v>79</v>
      </c>
      <c r="T5628">
        <v>65060</v>
      </c>
      <c r="U5628" s="1">
        <v>45364</v>
      </c>
      <c r="V5628" t="s">
        <v>72</v>
      </c>
      <c r="W5628">
        <v>759410</v>
      </c>
      <c r="X5628" t="s">
        <v>22621</v>
      </c>
      <c r="Y5628">
        <v>359</v>
      </c>
      <c r="Z5628">
        <v>1117</v>
      </c>
      <c r="AA5628">
        <v>2</v>
      </c>
      <c r="AB5628">
        <v>893.6</v>
      </c>
    </row>
    <row r="5629" spans="1:28" x14ac:dyDescent="0.3">
      <c r="A5629" t="s">
        <v>28</v>
      </c>
      <c r="B5629" t="s">
        <v>29</v>
      </c>
      <c r="C5629" t="s">
        <v>44</v>
      </c>
      <c r="D5629" t="s">
        <v>227</v>
      </c>
      <c r="E5629" t="s">
        <v>46</v>
      </c>
      <c r="F5629" t="s">
        <v>135</v>
      </c>
      <c r="G5629">
        <v>22</v>
      </c>
      <c r="H5629">
        <v>417963</v>
      </c>
      <c r="I5629" t="s">
        <v>58</v>
      </c>
      <c r="J5629" s="1">
        <v>44231</v>
      </c>
      <c r="K5629">
        <v>1000</v>
      </c>
      <c r="L5629" t="s">
        <v>22622</v>
      </c>
      <c r="M5629" t="s">
        <v>276</v>
      </c>
      <c r="N5629" t="s">
        <v>22623</v>
      </c>
      <c r="O5629" t="s">
        <v>22624</v>
      </c>
      <c r="P5629" t="s">
        <v>51</v>
      </c>
      <c r="Q5629">
        <v>13</v>
      </c>
      <c r="R5629" t="s">
        <v>40</v>
      </c>
      <c r="S5629" t="s">
        <v>79</v>
      </c>
      <c r="T5629">
        <v>24797</v>
      </c>
      <c r="U5629" s="1">
        <v>45438</v>
      </c>
      <c r="V5629" t="s">
        <v>140</v>
      </c>
      <c r="W5629">
        <v>405547</v>
      </c>
      <c r="X5629" t="s">
        <v>22625</v>
      </c>
      <c r="Y5629">
        <v>854</v>
      </c>
      <c r="Z5629">
        <v>2310</v>
      </c>
      <c r="AA5629">
        <v>7</v>
      </c>
      <c r="AB5629">
        <v>6468</v>
      </c>
    </row>
    <row r="5630" spans="1:28" x14ac:dyDescent="0.3">
      <c r="A5630" t="s">
        <v>28</v>
      </c>
      <c r="B5630" t="s">
        <v>29</v>
      </c>
      <c r="C5630" t="s">
        <v>148</v>
      </c>
      <c r="D5630" t="s">
        <v>511</v>
      </c>
      <c r="E5630" t="s">
        <v>56</v>
      </c>
      <c r="F5630" t="s">
        <v>175</v>
      </c>
      <c r="G5630">
        <v>75</v>
      </c>
      <c r="H5630">
        <v>439416</v>
      </c>
      <c r="I5630" t="s">
        <v>34</v>
      </c>
      <c r="J5630" s="1">
        <v>44234</v>
      </c>
      <c r="K5630">
        <v>1400</v>
      </c>
      <c r="L5630" t="s">
        <v>22626</v>
      </c>
      <c r="M5630" t="s">
        <v>1253</v>
      </c>
      <c r="N5630" t="s">
        <v>22627</v>
      </c>
      <c r="O5630" t="s">
        <v>22628</v>
      </c>
      <c r="P5630" t="s">
        <v>87</v>
      </c>
      <c r="Q5630">
        <v>15</v>
      </c>
      <c r="R5630" t="s">
        <v>40</v>
      </c>
      <c r="S5630" t="s">
        <v>118</v>
      </c>
      <c r="T5630">
        <v>83266</v>
      </c>
      <c r="U5630" s="1">
        <v>45563</v>
      </c>
      <c r="V5630" t="s">
        <v>180</v>
      </c>
      <c r="W5630">
        <v>742636</v>
      </c>
      <c r="X5630" t="s">
        <v>22629</v>
      </c>
      <c r="Y5630">
        <v>400</v>
      </c>
      <c r="Z5630">
        <v>2920</v>
      </c>
      <c r="AA5630">
        <v>2</v>
      </c>
      <c r="AB5630">
        <v>2336</v>
      </c>
    </row>
    <row r="5631" spans="1:28" x14ac:dyDescent="0.3">
      <c r="A5631" t="s">
        <v>28</v>
      </c>
      <c r="B5631" t="s">
        <v>29</v>
      </c>
      <c r="C5631" t="s">
        <v>30</v>
      </c>
      <c r="D5631" t="s">
        <v>421</v>
      </c>
      <c r="E5631" t="s">
        <v>46</v>
      </c>
      <c r="F5631" t="s">
        <v>113</v>
      </c>
      <c r="G5631">
        <v>8</v>
      </c>
      <c r="H5631">
        <v>404959</v>
      </c>
      <c r="I5631" t="s">
        <v>58</v>
      </c>
      <c r="J5631" s="1">
        <v>44803</v>
      </c>
      <c r="K5631">
        <v>800</v>
      </c>
      <c r="L5631" t="s">
        <v>22630</v>
      </c>
      <c r="M5631" t="s">
        <v>869</v>
      </c>
      <c r="N5631" t="s">
        <v>22631</v>
      </c>
      <c r="O5631" t="s">
        <v>22632</v>
      </c>
      <c r="P5631" t="s">
        <v>87</v>
      </c>
      <c r="Q5631">
        <v>15</v>
      </c>
      <c r="R5631" t="s">
        <v>88</v>
      </c>
      <c r="S5631" t="s">
        <v>79</v>
      </c>
      <c r="T5631">
        <v>23902</v>
      </c>
      <c r="U5631" s="1">
        <v>45555</v>
      </c>
      <c r="V5631" t="s">
        <v>180</v>
      </c>
      <c r="W5631">
        <v>111657</v>
      </c>
      <c r="X5631" t="s">
        <v>22633</v>
      </c>
      <c r="Y5631">
        <v>894</v>
      </c>
      <c r="Z5631">
        <v>1850</v>
      </c>
      <c r="AA5631">
        <v>6</v>
      </c>
      <c r="AB5631">
        <v>4440</v>
      </c>
    </row>
    <row r="5632" spans="1:28" x14ac:dyDescent="0.3">
      <c r="A5632" t="s">
        <v>28</v>
      </c>
      <c r="B5632" t="s">
        <v>29</v>
      </c>
      <c r="C5632" t="s">
        <v>54</v>
      </c>
      <c r="D5632" t="s">
        <v>105</v>
      </c>
      <c r="E5632" t="s">
        <v>32</v>
      </c>
      <c r="F5632" t="s">
        <v>135</v>
      </c>
      <c r="G5632">
        <v>40</v>
      </c>
      <c r="H5632">
        <v>428898</v>
      </c>
      <c r="I5632" t="s">
        <v>34</v>
      </c>
      <c r="J5632" s="1">
        <v>45081</v>
      </c>
      <c r="K5632">
        <v>800</v>
      </c>
      <c r="L5632" t="s">
        <v>22634</v>
      </c>
      <c r="M5632" t="s">
        <v>1198</v>
      </c>
      <c r="N5632" t="s">
        <v>22635</v>
      </c>
      <c r="O5632" t="s">
        <v>22636</v>
      </c>
      <c r="P5632" t="s">
        <v>51</v>
      </c>
      <c r="Q5632">
        <v>8</v>
      </c>
      <c r="R5632" t="s">
        <v>88</v>
      </c>
      <c r="S5632" t="s">
        <v>41</v>
      </c>
      <c r="T5632">
        <v>43724</v>
      </c>
      <c r="U5632" s="1">
        <v>45322</v>
      </c>
      <c r="V5632" t="s">
        <v>111</v>
      </c>
      <c r="W5632">
        <v>711096</v>
      </c>
      <c r="X5632" t="s">
        <v>22637</v>
      </c>
      <c r="Y5632">
        <v>216</v>
      </c>
      <c r="Z5632">
        <v>1375</v>
      </c>
      <c r="AA5632">
        <v>5</v>
      </c>
      <c r="AB5632">
        <v>2750</v>
      </c>
    </row>
    <row r="5633" spans="1:28" x14ac:dyDescent="0.3">
      <c r="A5633" t="s">
        <v>28</v>
      </c>
      <c r="B5633" t="s">
        <v>29</v>
      </c>
      <c r="C5633" t="s">
        <v>54</v>
      </c>
      <c r="D5633" t="s">
        <v>611</v>
      </c>
      <c r="E5633" t="s">
        <v>56</v>
      </c>
      <c r="F5633" t="s">
        <v>33</v>
      </c>
      <c r="G5633">
        <v>22</v>
      </c>
      <c r="H5633">
        <v>435672</v>
      </c>
      <c r="I5633" t="s">
        <v>58</v>
      </c>
      <c r="J5633" s="1">
        <v>45473</v>
      </c>
      <c r="K5633">
        <v>1100</v>
      </c>
      <c r="L5633" t="s">
        <v>22638</v>
      </c>
      <c r="M5633" t="s">
        <v>1253</v>
      </c>
      <c r="N5633" t="s">
        <v>22639</v>
      </c>
      <c r="O5633" t="s">
        <v>22640</v>
      </c>
      <c r="P5633" t="s">
        <v>87</v>
      </c>
      <c r="Q5633">
        <v>10</v>
      </c>
      <c r="R5633" t="s">
        <v>40</v>
      </c>
      <c r="S5633" t="s">
        <v>63</v>
      </c>
      <c r="T5633">
        <v>66648</v>
      </c>
      <c r="U5633" s="1">
        <v>45454</v>
      </c>
      <c r="V5633" t="s">
        <v>52</v>
      </c>
      <c r="W5633">
        <v>510672</v>
      </c>
      <c r="X5633" t="s">
        <v>22641</v>
      </c>
      <c r="Y5633">
        <v>444</v>
      </c>
      <c r="Z5633">
        <v>2225</v>
      </c>
      <c r="AA5633">
        <v>5</v>
      </c>
      <c r="AB5633">
        <v>4450</v>
      </c>
    </row>
    <row r="5634" spans="1:28" x14ac:dyDescent="0.3">
      <c r="A5634" t="s">
        <v>28</v>
      </c>
      <c r="B5634" t="s">
        <v>29</v>
      </c>
      <c r="C5634" t="s">
        <v>66</v>
      </c>
      <c r="D5634" t="s">
        <v>380</v>
      </c>
      <c r="E5634" t="s">
        <v>46</v>
      </c>
      <c r="F5634" t="s">
        <v>83</v>
      </c>
      <c r="G5634">
        <v>89</v>
      </c>
      <c r="H5634">
        <v>422857</v>
      </c>
      <c r="I5634" t="s">
        <v>58</v>
      </c>
      <c r="J5634" s="1">
        <v>43860</v>
      </c>
      <c r="K5634">
        <v>1300</v>
      </c>
      <c r="L5634" t="s">
        <v>22642</v>
      </c>
      <c r="M5634" t="s">
        <v>308</v>
      </c>
      <c r="N5634" t="s">
        <v>22643</v>
      </c>
      <c r="O5634" t="s">
        <v>22644</v>
      </c>
      <c r="P5634" t="s">
        <v>71</v>
      </c>
      <c r="Q5634">
        <v>13</v>
      </c>
      <c r="R5634" t="s">
        <v>40</v>
      </c>
      <c r="S5634" t="s">
        <v>118</v>
      </c>
      <c r="T5634">
        <v>14480</v>
      </c>
      <c r="U5634" s="1">
        <v>45521</v>
      </c>
      <c r="V5634" t="s">
        <v>64</v>
      </c>
      <c r="W5634">
        <v>185114</v>
      </c>
      <c r="X5634" t="s">
        <v>22645</v>
      </c>
      <c r="Y5634">
        <v>410</v>
      </c>
      <c r="Z5634">
        <v>2456</v>
      </c>
      <c r="AA5634">
        <v>2</v>
      </c>
      <c r="AB5634" s="2" t="s">
        <v>22646</v>
      </c>
    </row>
    <row r="5635" spans="1:28" x14ac:dyDescent="0.3">
      <c r="A5635" t="s">
        <v>28</v>
      </c>
      <c r="B5635" t="s">
        <v>29</v>
      </c>
      <c r="C5635" t="s">
        <v>44</v>
      </c>
      <c r="D5635" t="s">
        <v>411</v>
      </c>
      <c r="E5635" t="s">
        <v>32</v>
      </c>
      <c r="F5635" t="s">
        <v>135</v>
      </c>
      <c r="G5635">
        <v>45</v>
      </c>
      <c r="H5635">
        <v>426407</v>
      </c>
      <c r="I5635" t="s">
        <v>58</v>
      </c>
      <c r="J5635" s="1">
        <v>44975</v>
      </c>
      <c r="K5635">
        <v>1200</v>
      </c>
      <c r="L5635" t="s">
        <v>22647</v>
      </c>
      <c r="M5635" t="s">
        <v>680</v>
      </c>
      <c r="N5635" t="s">
        <v>22648</v>
      </c>
      <c r="O5635" t="s">
        <v>22649</v>
      </c>
      <c r="P5635" t="s">
        <v>71</v>
      </c>
      <c r="Q5635">
        <v>14</v>
      </c>
      <c r="R5635" t="s">
        <v>40</v>
      </c>
      <c r="S5635" t="s">
        <v>118</v>
      </c>
      <c r="T5635">
        <v>17255</v>
      </c>
      <c r="U5635" s="1">
        <v>45622</v>
      </c>
      <c r="V5635" t="s">
        <v>42</v>
      </c>
      <c r="W5635">
        <v>264813</v>
      </c>
      <c r="X5635" t="s">
        <v>22650</v>
      </c>
      <c r="Y5635">
        <v>525</v>
      </c>
      <c r="Z5635">
        <v>2944</v>
      </c>
      <c r="AA5635">
        <v>7</v>
      </c>
      <c r="AB5635">
        <v>8243.2000000000007</v>
      </c>
    </row>
    <row r="5636" spans="1:28" x14ac:dyDescent="0.3">
      <c r="A5636" t="s">
        <v>28</v>
      </c>
      <c r="B5636" t="s">
        <v>29</v>
      </c>
      <c r="C5636" t="s">
        <v>30</v>
      </c>
      <c r="D5636" t="s">
        <v>467</v>
      </c>
      <c r="E5636" t="s">
        <v>46</v>
      </c>
      <c r="F5636" t="s">
        <v>106</v>
      </c>
      <c r="G5636">
        <v>8</v>
      </c>
      <c r="H5636">
        <v>401549</v>
      </c>
      <c r="I5636" t="s">
        <v>58</v>
      </c>
      <c r="J5636" s="1">
        <v>44926</v>
      </c>
      <c r="K5636">
        <v>950</v>
      </c>
      <c r="L5636" t="s">
        <v>22651</v>
      </c>
      <c r="M5636" t="s">
        <v>345</v>
      </c>
      <c r="N5636" t="s">
        <v>22652</v>
      </c>
      <c r="O5636" t="s">
        <v>22653</v>
      </c>
      <c r="P5636" t="s">
        <v>87</v>
      </c>
      <c r="Q5636">
        <v>20</v>
      </c>
      <c r="R5636" t="s">
        <v>40</v>
      </c>
      <c r="S5636" t="s">
        <v>79</v>
      </c>
      <c r="T5636">
        <v>22071</v>
      </c>
      <c r="U5636" s="1">
        <v>45531</v>
      </c>
      <c r="V5636" t="s">
        <v>64</v>
      </c>
      <c r="W5636">
        <v>283671</v>
      </c>
      <c r="X5636" t="s">
        <v>22654</v>
      </c>
      <c r="Y5636">
        <v>922</v>
      </c>
      <c r="Z5636">
        <v>1595</v>
      </c>
      <c r="AA5636">
        <v>1</v>
      </c>
      <c r="AB5636">
        <v>638</v>
      </c>
    </row>
    <row r="5637" spans="1:28" x14ac:dyDescent="0.3">
      <c r="A5637" t="s">
        <v>28</v>
      </c>
      <c r="B5637" t="s">
        <v>29</v>
      </c>
      <c r="C5637" t="s">
        <v>148</v>
      </c>
      <c r="D5637" t="s">
        <v>45</v>
      </c>
      <c r="E5637" t="s">
        <v>32</v>
      </c>
      <c r="F5637" t="s">
        <v>355</v>
      </c>
      <c r="G5637">
        <v>38</v>
      </c>
      <c r="H5637">
        <v>423085</v>
      </c>
      <c r="I5637" t="s">
        <v>58</v>
      </c>
      <c r="J5637" s="1">
        <v>44851</v>
      </c>
      <c r="K5637">
        <v>1400</v>
      </c>
      <c r="L5637" t="s">
        <v>22655</v>
      </c>
      <c r="M5637" t="s">
        <v>172</v>
      </c>
      <c r="N5637" t="s">
        <v>22656</v>
      </c>
      <c r="O5637" t="s">
        <v>22657</v>
      </c>
      <c r="P5637" t="s">
        <v>51</v>
      </c>
      <c r="Q5637">
        <v>16</v>
      </c>
      <c r="R5637" t="s">
        <v>40</v>
      </c>
      <c r="S5637" t="s">
        <v>41</v>
      </c>
      <c r="T5637">
        <v>26766</v>
      </c>
      <c r="U5637" s="1">
        <v>45354</v>
      </c>
      <c r="V5637" t="s">
        <v>72</v>
      </c>
      <c r="W5637">
        <v>372236</v>
      </c>
      <c r="X5637" t="s">
        <v>22658</v>
      </c>
      <c r="Y5637">
        <v>276</v>
      </c>
      <c r="Z5637">
        <v>1636</v>
      </c>
      <c r="AA5637">
        <v>6</v>
      </c>
      <c r="AB5637">
        <v>3926.4</v>
      </c>
    </row>
    <row r="5638" spans="1:28" x14ac:dyDescent="0.3">
      <c r="A5638" t="s">
        <v>28</v>
      </c>
      <c r="B5638" t="s">
        <v>29</v>
      </c>
      <c r="C5638" t="s">
        <v>148</v>
      </c>
      <c r="D5638" t="s">
        <v>149</v>
      </c>
      <c r="E5638" t="s">
        <v>32</v>
      </c>
      <c r="F5638" t="s">
        <v>83</v>
      </c>
      <c r="G5638">
        <v>27</v>
      </c>
      <c r="H5638">
        <v>401264</v>
      </c>
      <c r="I5638" t="s">
        <v>34</v>
      </c>
      <c r="J5638" s="1">
        <v>44930</v>
      </c>
      <c r="K5638">
        <v>950</v>
      </c>
      <c r="L5638" t="s">
        <v>22659</v>
      </c>
      <c r="M5638" t="s">
        <v>1409</v>
      </c>
      <c r="N5638" t="s">
        <v>22660</v>
      </c>
      <c r="O5638" t="s">
        <v>22661</v>
      </c>
      <c r="P5638" t="s">
        <v>87</v>
      </c>
      <c r="Q5638">
        <v>6</v>
      </c>
      <c r="R5638" t="s">
        <v>40</v>
      </c>
      <c r="S5638" t="s">
        <v>79</v>
      </c>
      <c r="T5638">
        <v>16479</v>
      </c>
      <c r="U5638" s="1">
        <v>45465</v>
      </c>
      <c r="V5638" t="s">
        <v>52</v>
      </c>
      <c r="W5638">
        <v>283411</v>
      </c>
      <c r="X5638" t="s">
        <v>3837</v>
      </c>
      <c r="Y5638">
        <v>365</v>
      </c>
      <c r="Z5638">
        <v>1952</v>
      </c>
      <c r="AA5638">
        <v>3</v>
      </c>
      <c r="AB5638">
        <v>2342.4</v>
      </c>
    </row>
    <row r="5639" spans="1:28" x14ac:dyDescent="0.3">
      <c r="A5639" t="s">
        <v>28</v>
      </c>
      <c r="B5639" t="s">
        <v>29</v>
      </c>
      <c r="C5639" t="s">
        <v>30</v>
      </c>
      <c r="D5639" t="s">
        <v>274</v>
      </c>
      <c r="E5639" t="s">
        <v>56</v>
      </c>
      <c r="F5639" t="s">
        <v>113</v>
      </c>
      <c r="G5639">
        <v>23</v>
      </c>
      <c r="H5639">
        <v>413682</v>
      </c>
      <c r="I5639" t="s">
        <v>34</v>
      </c>
      <c r="J5639" s="1">
        <v>45162</v>
      </c>
      <c r="K5639">
        <v>1400</v>
      </c>
      <c r="L5639" t="s">
        <v>22662</v>
      </c>
      <c r="M5639" t="s">
        <v>552</v>
      </c>
      <c r="N5639" t="s">
        <v>22663</v>
      </c>
      <c r="O5639" t="s">
        <v>22664</v>
      </c>
      <c r="P5639" t="s">
        <v>87</v>
      </c>
      <c r="Q5639">
        <v>4</v>
      </c>
      <c r="R5639" t="s">
        <v>40</v>
      </c>
      <c r="S5639" t="s">
        <v>79</v>
      </c>
      <c r="T5639">
        <v>34314</v>
      </c>
      <c r="U5639" s="1">
        <v>45570</v>
      </c>
      <c r="V5639" t="s">
        <v>155</v>
      </c>
      <c r="W5639">
        <v>580310</v>
      </c>
      <c r="X5639" t="s">
        <v>22665</v>
      </c>
      <c r="Y5639">
        <v>599</v>
      </c>
      <c r="Z5639">
        <v>863</v>
      </c>
      <c r="AA5639">
        <v>2</v>
      </c>
      <c r="AB5639" s="2" t="s">
        <v>22666</v>
      </c>
    </row>
    <row r="5640" spans="1:28" x14ac:dyDescent="0.3">
      <c r="A5640" t="s">
        <v>28</v>
      </c>
      <c r="B5640" t="s">
        <v>29</v>
      </c>
      <c r="C5640" t="s">
        <v>193</v>
      </c>
      <c r="D5640" t="s">
        <v>55</v>
      </c>
      <c r="E5640" t="s">
        <v>32</v>
      </c>
      <c r="F5640" t="s">
        <v>106</v>
      </c>
      <c r="G5640">
        <v>24</v>
      </c>
      <c r="H5640">
        <v>426484</v>
      </c>
      <c r="I5640" t="s">
        <v>34</v>
      </c>
      <c r="J5640" s="1">
        <v>44542</v>
      </c>
      <c r="K5640">
        <v>1300</v>
      </c>
      <c r="L5640" t="s">
        <v>22667</v>
      </c>
      <c r="M5640" t="s">
        <v>818</v>
      </c>
      <c r="N5640" t="s">
        <v>22668</v>
      </c>
      <c r="O5640" t="s">
        <v>22669</v>
      </c>
      <c r="P5640" t="s">
        <v>87</v>
      </c>
      <c r="Q5640">
        <v>11</v>
      </c>
      <c r="R5640" t="s">
        <v>40</v>
      </c>
      <c r="S5640" t="s">
        <v>41</v>
      </c>
      <c r="T5640">
        <v>49999</v>
      </c>
      <c r="U5640" s="1">
        <v>45300</v>
      </c>
      <c r="V5640" t="s">
        <v>111</v>
      </c>
      <c r="W5640">
        <v>306519</v>
      </c>
      <c r="X5640" t="s">
        <v>22670</v>
      </c>
      <c r="Y5640">
        <v>523</v>
      </c>
      <c r="Z5640">
        <v>1978</v>
      </c>
      <c r="AA5640">
        <v>7</v>
      </c>
      <c r="AB5640" s="2" t="s">
        <v>2089</v>
      </c>
    </row>
    <row r="5641" spans="1:28" x14ac:dyDescent="0.3">
      <c r="A5641" t="s">
        <v>28</v>
      </c>
      <c r="B5641" t="s">
        <v>29</v>
      </c>
      <c r="C5641" t="s">
        <v>91</v>
      </c>
      <c r="D5641" t="s">
        <v>31</v>
      </c>
      <c r="E5641" t="s">
        <v>46</v>
      </c>
      <c r="F5641" t="s">
        <v>113</v>
      </c>
      <c r="G5641">
        <v>58</v>
      </c>
      <c r="H5641">
        <v>433463</v>
      </c>
      <c r="I5641" t="s">
        <v>58</v>
      </c>
      <c r="J5641" s="1">
        <v>44206</v>
      </c>
      <c r="K5641">
        <v>1200</v>
      </c>
      <c r="L5641" t="s">
        <v>22671</v>
      </c>
      <c r="M5641" t="s">
        <v>222</v>
      </c>
      <c r="N5641" t="s">
        <v>22672</v>
      </c>
      <c r="O5641" t="s">
        <v>22673</v>
      </c>
      <c r="P5641" t="s">
        <v>87</v>
      </c>
      <c r="Q5641">
        <v>10</v>
      </c>
      <c r="R5641" t="s">
        <v>88</v>
      </c>
      <c r="S5641" t="s">
        <v>63</v>
      </c>
      <c r="T5641">
        <v>39463</v>
      </c>
      <c r="U5641" s="1">
        <v>45369</v>
      </c>
      <c r="V5641" t="s">
        <v>72</v>
      </c>
      <c r="W5641">
        <v>451603</v>
      </c>
      <c r="X5641" t="s">
        <v>22674</v>
      </c>
      <c r="Y5641">
        <v>457</v>
      </c>
      <c r="Z5641">
        <v>1615</v>
      </c>
      <c r="AA5641">
        <v>5</v>
      </c>
      <c r="AB5641">
        <v>3230</v>
      </c>
    </row>
    <row r="5642" spans="1:28" x14ac:dyDescent="0.3">
      <c r="A5642" t="s">
        <v>28</v>
      </c>
      <c r="B5642" t="s">
        <v>29</v>
      </c>
      <c r="C5642" t="s">
        <v>91</v>
      </c>
      <c r="D5642" t="s">
        <v>546</v>
      </c>
      <c r="E5642" t="s">
        <v>32</v>
      </c>
      <c r="F5642" t="s">
        <v>83</v>
      </c>
      <c r="G5642">
        <v>92</v>
      </c>
      <c r="H5642">
        <v>422300</v>
      </c>
      <c r="I5642" t="s">
        <v>58</v>
      </c>
      <c r="J5642" s="1">
        <v>45034</v>
      </c>
      <c r="K5642">
        <v>1000</v>
      </c>
      <c r="L5642" t="s">
        <v>22675</v>
      </c>
      <c r="M5642" t="s">
        <v>195</v>
      </c>
      <c r="N5642" t="s">
        <v>22676</v>
      </c>
      <c r="O5642" t="s">
        <v>22677</v>
      </c>
      <c r="P5642" t="s">
        <v>39</v>
      </c>
      <c r="Q5642">
        <v>6</v>
      </c>
      <c r="R5642" t="s">
        <v>88</v>
      </c>
      <c r="S5642" t="s">
        <v>79</v>
      </c>
      <c r="T5642">
        <v>92056</v>
      </c>
      <c r="U5642" s="1">
        <v>45382</v>
      </c>
      <c r="V5642" t="s">
        <v>72</v>
      </c>
      <c r="W5642">
        <v>235621</v>
      </c>
      <c r="X5642" t="s">
        <v>22678</v>
      </c>
      <c r="Y5642">
        <v>418</v>
      </c>
      <c r="Z5642">
        <v>1714</v>
      </c>
      <c r="AA5642">
        <v>7</v>
      </c>
      <c r="AB5642">
        <v>4799.2</v>
      </c>
    </row>
    <row r="5643" spans="1:28" x14ac:dyDescent="0.3">
      <c r="A5643" t="s">
        <v>28</v>
      </c>
      <c r="B5643" t="s">
        <v>29</v>
      </c>
      <c r="C5643" t="s">
        <v>193</v>
      </c>
      <c r="D5643" t="s">
        <v>524</v>
      </c>
      <c r="E5643" t="s">
        <v>46</v>
      </c>
      <c r="F5643" t="s">
        <v>175</v>
      </c>
      <c r="G5643">
        <v>99</v>
      </c>
      <c r="H5643">
        <v>416848</v>
      </c>
      <c r="I5643" t="s">
        <v>58</v>
      </c>
      <c r="J5643" s="1">
        <v>45271</v>
      </c>
      <c r="K5643">
        <v>1400</v>
      </c>
      <c r="L5643" t="s">
        <v>22679</v>
      </c>
      <c r="M5643" t="s">
        <v>319</v>
      </c>
      <c r="N5643" t="s">
        <v>22680</v>
      </c>
      <c r="O5643" t="s">
        <v>22681</v>
      </c>
      <c r="P5643" t="s">
        <v>87</v>
      </c>
      <c r="Q5643">
        <v>18</v>
      </c>
      <c r="R5643" t="s">
        <v>40</v>
      </c>
      <c r="S5643" t="s">
        <v>118</v>
      </c>
      <c r="T5643">
        <v>94535</v>
      </c>
      <c r="U5643" s="1">
        <v>45459</v>
      </c>
      <c r="V5643" t="s">
        <v>52</v>
      </c>
      <c r="W5643">
        <v>699236</v>
      </c>
      <c r="X5643" t="s">
        <v>22682</v>
      </c>
      <c r="Y5643">
        <v>819</v>
      </c>
      <c r="Z5643">
        <v>965</v>
      </c>
      <c r="AA5643">
        <v>7</v>
      </c>
      <c r="AB5643">
        <v>2702</v>
      </c>
    </row>
    <row r="5644" spans="1:28" x14ac:dyDescent="0.3">
      <c r="A5644" t="s">
        <v>28</v>
      </c>
      <c r="B5644" t="s">
        <v>29</v>
      </c>
      <c r="C5644" t="s">
        <v>193</v>
      </c>
      <c r="D5644" t="s">
        <v>411</v>
      </c>
      <c r="E5644" t="s">
        <v>56</v>
      </c>
      <c r="F5644" t="s">
        <v>57</v>
      </c>
      <c r="G5644">
        <v>82</v>
      </c>
      <c r="H5644">
        <v>424720</v>
      </c>
      <c r="I5644" t="s">
        <v>34</v>
      </c>
      <c r="J5644" s="1">
        <v>45149</v>
      </c>
      <c r="K5644">
        <v>1000</v>
      </c>
      <c r="L5644" t="s">
        <v>22683</v>
      </c>
      <c r="M5644" t="s">
        <v>216</v>
      </c>
      <c r="N5644" t="s">
        <v>22684</v>
      </c>
      <c r="O5644" t="s">
        <v>22685</v>
      </c>
      <c r="P5644" t="s">
        <v>87</v>
      </c>
      <c r="Q5644">
        <v>12</v>
      </c>
      <c r="R5644" t="s">
        <v>40</v>
      </c>
      <c r="S5644" t="s">
        <v>41</v>
      </c>
      <c r="T5644">
        <v>45663</v>
      </c>
      <c r="U5644" s="1">
        <v>45350</v>
      </c>
      <c r="V5644" t="s">
        <v>119</v>
      </c>
      <c r="W5644">
        <v>956723</v>
      </c>
      <c r="X5644" t="s">
        <v>22686</v>
      </c>
      <c r="Y5644">
        <v>417</v>
      </c>
      <c r="Z5644">
        <v>2834</v>
      </c>
      <c r="AA5644">
        <v>4</v>
      </c>
      <c r="AB5644" s="2" t="s">
        <v>22687</v>
      </c>
    </row>
    <row r="5645" spans="1:28" x14ac:dyDescent="0.3">
      <c r="A5645" t="s">
        <v>28</v>
      </c>
      <c r="B5645" t="s">
        <v>29</v>
      </c>
      <c r="C5645" t="s">
        <v>157</v>
      </c>
      <c r="D5645" t="s">
        <v>55</v>
      </c>
      <c r="E5645" t="s">
        <v>46</v>
      </c>
      <c r="F5645" t="s">
        <v>106</v>
      </c>
      <c r="G5645">
        <v>28</v>
      </c>
      <c r="H5645">
        <v>414955</v>
      </c>
      <c r="I5645" t="s">
        <v>34</v>
      </c>
      <c r="J5645" s="1">
        <v>44901</v>
      </c>
      <c r="K5645">
        <v>1100</v>
      </c>
      <c r="L5645" t="s">
        <v>22688</v>
      </c>
      <c r="M5645" t="s">
        <v>159</v>
      </c>
      <c r="N5645" t="s">
        <v>22689</v>
      </c>
      <c r="O5645">
        <v>1306292464</v>
      </c>
      <c r="P5645" t="s">
        <v>71</v>
      </c>
      <c r="Q5645">
        <v>16</v>
      </c>
      <c r="R5645" t="s">
        <v>40</v>
      </c>
      <c r="S5645" t="s">
        <v>118</v>
      </c>
      <c r="T5645">
        <v>56348</v>
      </c>
      <c r="U5645" s="1">
        <v>45296</v>
      </c>
      <c r="V5645" t="s">
        <v>111</v>
      </c>
      <c r="W5645">
        <v>658096</v>
      </c>
      <c r="X5645" t="s">
        <v>22690</v>
      </c>
      <c r="Y5645">
        <v>775</v>
      </c>
      <c r="Z5645">
        <v>2387</v>
      </c>
      <c r="AA5645">
        <v>6</v>
      </c>
      <c r="AB5645">
        <v>5728.8</v>
      </c>
    </row>
    <row r="5646" spans="1:28" x14ac:dyDescent="0.3">
      <c r="A5646" t="s">
        <v>28</v>
      </c>
      <c r="B5646" t="s">
        <v>29</v>
      </c>
      <c r="C5646" t="s">
        <v>148</v>
      </c>
      <c r="D5646" t="s">
        <v>149</v>
      </c>
      <c r="E5646" t="s">
        <v>46</v>
      </c>
      <c r="F5646" t="s">
        <v>33</v>
      </c>
      <c r="G5646">
        <v>23</v>
      </c>
      <c r="H5646">
        <v>410184</v>
      </c>
      <c r="I5646" t="s">
        <v>34</v>
      </c>
      <c r="J5646" s="1">
        <v>43902</v>
      </c>
      <c r="K5646">
        <v>1400</v>
      </c>
      <c r="L5646" t="s">
        <v>22691</v>
      </c>
      <c r="M5646" t="s">
        <v>244</v>
      </c>
      <c r="N5646" t="s">
        <v>22692</v>
      </c>
      <c r="O5646" t="s">
        <v>22693</v>
      </c>
      <c r="P5646" t="s">
        <v>87</v>
      </c>
      <c r="Q5646">
        <v>5</v>
      </c>
      <c r="R5646" t="s">
        <v>88</v>
      </c>
      <c r="S5646" t="s">
        <v>79</v>
      </c>
      <c r="T5646">
        <v>42770</v>
      </c>
      <c r="U5646" s="1">
        <v>45418</v>
      </c>
      <c r="V5646" t="s">
        <v>140</v>
      </c>
      <c r="W5646">
        <v>942904</v>
      </c>
      <c r="X5646" t="s">
        <v>22694</v>
      </c>
      <c r="Y5646">
        <v>830</v>
      </c>
      <c r="Z5646">
        <v>2708</v>
      </c>
      <c r="AA5646">
        <v>6</v>
      </c>
      <c r="AB5646" s="2" t="s">
        <v>19465</v>
      </c>
    </row>
    <row r="5647" spans="1:28" x14ac:dyDescent="0.3">
      <c r="A5647" t="s">
        <v>28</v>
      </c>
      <c r="B5647" t="s">
        <v>29</v>
      </c>
      <c r="C5647" t="s">
        <v>193</v>
      </c>
      <c r="D5647" t="s">
        <v>254</v>
      </c>
      <c r="E5647" t="s">
        <v>56</v>
      </c>
      <c r="F5647" t="s">
        <v>99</v>
      </c>
      <c r="G5647">
        <v>65</v>
      </c>
      <c r="H5647">
        <v>406532</v>
      </c>
      <c r="I5647" t="s">
        <v>58</v>
      </c>
      <c r="J5647" s="1">
        <v>44799</v>
      </c>
      <c r="K5647">
        <v>1000</v>
      </c>
      <c r="L5647" t="s">
        <v>22695</v>
      </c>
      <c r="M5647" t="s">
        <v>287</v>
      </c>
      <c r="N5647" t="s">
        <v>22696</v>
      </c>
      <c r="O5647">
        <v>3004091573</v>
      </c>
      <c r="P5647" t="s">
        <v>87</v>
      </c>
      <c r="Q5647">
        <v>9</v>
      </c>
      <c r="R5647" t="s">
        <v>88</v>
      </c>
      <c r="S5647" t="s">
        <v>118</v>
      </c>
      <c r="T5647">
        <v>50116</v>
      </c>
      <c r="U5647" s="1">
        <v>45327</v>
      </c>
      <c r="V5647" t="s">
        <v>119</v>
      </c>
      <c r="W5647">
        <v>546932</v>
      </c>
      <c r="X5647" t="s">
        <v>22697</v>
      </c>
      <c r="Y5647">
        <v>825</v>
      </c>
      <c r="Z5647">
        <v>2950</v>
      </c>
      <c r="AA5647">
        <v>1</v>
      </c>
      <c r="AB5647">
        <v>1180</v>
      </c>
    </row>
    <row r="5648" spans="1:28" x14ac:dyDescent="0.3">
      <c r="A5648" t="s">
        <v>28</v>
      </c>
      <c r="B5648" t="s">
        <v>29</v>
      </c>
      <c r="C5648" t="s">
        <v>66</v>
      </c>
      <c r="D5648" t="s">
        <v>237</v>
      </c>
      <c r="E5648" t="s">
        <v>56</v>
      </c>
      <c r="F5648" t="s">
        <v>175</v>
      </c>
      <c r="G5648">
        <v>99</v>
      </c>
      <c r="H5648">
        <v>438709</v>
      </c>
      <c r="I5648" t="s">
        <v>34</v>
      </c>
      <c r="J5648" s="1">
        <v>44721</v>
      </c>
      <c r="K5648">
        <v>1100</v>
      </c>
      <c r="L5648" t="s">
        <v>22698</v>
      </c>
      <c r="M5648" t="s">
        <v>313</v>
      </c>
      <c r="N5648" t="s">
        <v>22699</v>
      </c>
      <c r="O5648" t="s">
        <v>22700</v>
      </c>
      <c r="P5648" t="s">
        <v>71</v>
      </c>
      <c r="Q5648">
        <v>20</v>
      </c>
      <c r="R5648" t="s">
        <v>40</v>
      </c>
      <c r="S5648" t="s">
        <v>118</v>
      </c>
      <c r="T5648">
        <v>74307</v>
      </c>
      <c r="U5648" s="1">
        <v>45629</v>
      </c>
      <c r="V5648" t="s">
        <v>259</v>
      </c>
      <c r="W5648">
        <v>875127</v>
      </c>
      <c r="X5648" t="s">
        <v>22701</v>
      </c>
      <c r="Y5648">
        <v>385</v>
      </c>
      <c r="Z5648">
        <v>846</v>
      </c>
      <c r="AA5648">
        <v>5</v>
      </c>
      <c r="AB5648">
        <v>1692</v>
      </c>
    </row>
    <row r="5649" spans="1:28" x14ac:dyDescent="0.3">
      <c r="A5649" t="s">
        <v>28</v>
      </c>
      <c r="B5649" t="s">
        <v>29</v>
      </c>
      <c r="C5649" t="s">
        <v>66</v>
      </c>
      <c r="D5649" t="s">
        <v>267</v>
      </c>
      <c r="E5649" t="s">
        <v>32</v>
      </c>
      <c r="F5649" t="s">
        <v>47</v>
      </c>
      <c r="G5649">
        <v>72</v>
      </c>
      <c r="H5649">
        <v>409348</v>
      </c>
      <c r="I5649" t="s">
        <v>58</v>
      </c>
      <c r="J5649" s="1">
        <v>44961</v>
      </c>
      <c r="K5649">
        <v>1200</v>
      </c>
      <c r="L5649" t="s">
        <v>22702</v>
      </c>
      <c r="M5649" t="s">
        <v>293</v>
      </c>
      <c r="N5649" t="s">
        <v>22703</v>
      </c>
      <c r="O5649" t="s">
        <v>22704</v>
      </c>
      <c r="P5649" t="s">
        <v>51</v>
      </c>
      <c r="Q5649">
        <v>12</v>
      </c>
      <c r="R5649" t="s">
        <v>88</v>
      </c>
      <c r="S5649" t="s">
        <v>41</v>
      </c>
      <c r="T5649">
        <v>98280</v>
      </c>
      <c r="U5649" s="1">
        <v>45384</v>
      </c>
      <c r="V5649" t="s">
        <v>80</v>
      </c>
      <c r="W5649">
        <v>758511</v>
      </c>
      <c r="X5649" t="s">
        <v>22705</v>
      </c>
      <c r="Y5649">
        <v>672</v>
      </c>
      <c r="Z5649">
        <v>891</v>
      </c>
      <c r="AA5649">
        <v>5</v>
      </c>
      <c r="AB5649">
        <v>1782</v>
      </c>
    </row>
    <row r="5650" spans="1:28" x14ac:dyDescent="0.3">
      <c r="A5650" t="s">
        <v>28</v>
      </c>
      <c r="B5650" t="s">
        <v>29</v>
      </c>
      <c r="C5650" t="s">
        <v>44</v>
      </c>
      <c r="D5650" t="s">
        <v>411</v>
      </c>
      <c r="E5650" t="s">
        <v>46</v>
      </c>
      <c r="F5650" t="s">
        <v>99</v>
      </c>
      <c r="G5650">
        <v>63</v>
      </c>
      <c r="H5650">
        <v>423726</v>
      </c>
      <c r="I5650" t="s">
        <v>58</v>
      </c>
      <c r="J5650" s="1">
        <v>45510</v>
      </c>
      <c r="K5650">
        <v>1000</v>
      </c>
      <c r="L5650" t="s">
        <v>6616</v>
      </c>
      <c r="M5650" t="s">
        <v>591</v>
      </c>
      <c r="N5650" t="s">
        <v>22706</v>
      </c>
      <c r="O5650" t="s">
        <v>22707</v>
      </c>
      <c r="P5650" t="s">
        <v>39</v>
      </c>
      <c r="Q5650">
        <v>11</v>
      </c>
      <c r="R5650" t="s">
        <v>88</v>
      </c>
      <c r="S5650" t="s">
        <v>79</v>
      </c>
      <c r="T5650">
        <v>80559</v>
      </c>
      <c r="U5650" s="1">
        <v>45384</v>
      </c>
      <c r="V5650" t="s">
        <v>80</v>
      </c>
      <c r="W5650">
        <v>406425</v>
      </c>
      <c r="X5650" t="s">
        <v>22708</v>
      </c>
      <c r="Y5650">
        <v>743</v>
      </c>
      <c r="Z5650">
        <v>2886</v>
      </c>
      <c r="AA5650">
        <v>1</v>
      </c>
      <c r="AB5650">
        <v>1154.4000000000001</v>
      </c>
    </row>
    <row r="5651" spans="1:28" x14ac:dyDescent="0.3">
      <c r="A5651" t="s">
        <v>28</v>
      </c>
      <c r="B5651" t="s">
        <v>29</v>
      </c>
      <c r="C5651" t="s">
        <v>30</v>
      </c>
      <c r="D5651" t="s">
        <v>274</v>
      </c>
      <c r="E5651" t="s">
        <v>46</v>
      </c>
      <c r="F5651" t="s">
        <v>99</v>
      </c>
      <c r="G5651">
        <v>3</v>
      </c>
      <c r="H5651">
        <v>407652</v>
      </c>
      <c r="I5651" t="s">
        <v>34</v>
      </c>
      <c r="J5651" s="1">
        <v>44573</v>
      </c>
      <c r="K5651">
        <v>1400</v>
      </c>
      <c r="L5651" t="s">
        <v>22709</v>
      </c>
      <c r="M5651" t="s">
        <v>552</v>
      </c>
      <c r="N5651" t="s">
        <v>22710</v>
      </c>
      <c r="O5651" t="s">
        <v>22711</v>
      </c>
      <c r="P5651" t="s">
        <v>87</v>
      </c>
      <c r="Q5651">
        <v>4</v>
      </c>
      <c r="R5651" t="s">
        <v>40</v>
      </c>
      <c r="S5651" t="s">
        <v>63</v>
      </c>
      <c r="T5651">
        <v>40830</v>
      </c>
      <c r="U5651" s="1">
        <v>45599</v>
      </c>
      <c r="V5651" t="s">
        <v>42</v>
      </c>
      <c r="W5651">
        <v>329163</v>
      </c>
      <c r="X5651" t="s">
        <v>22712</v>
      </c>
      <c r="Y5651">
        <v>976</v>
      </c>
      <c r="Z5651">
        <v>1200</v>
      </c>
      <c r="AA5651">
        <v>7</v>
      </c>
      <c r="AB5651">
        <v>3360</v>
      </c>
    </row>
    <row r="5652" spans="1:28" x14ac:dyDescent="0.3">
      <c r="A5652" t="s">
        <v>28</v>
      </c>
      <c r="B5652" t="s">
        <v>29</v>
      </c>
      <c r="C5652" t="s">
        <v>44</v>
      </c>
      <c r="D5652" t="s">
        <v>274</v>
      </c>
      <c r="E5652" t="s">
        <v>32</v>
      </c>
      <c r="F5652" t="s">
        <v>106</v>
      </c>
      <c r="G5652">
        <v>36</v>
      </c>
      <c r="H5652">
        <v>424427</v>
      </c>
      <c r="I5652" t="s">
        <v>34</v>
      </c>
      <c r="J5652" s="1">
        <v>44392</v>
      </c>
      <c r="K5652">
        <v>800</v>
      </c>
      <c r="L5652" t="s">
        <v>22713</v>
      </c>
      <c r="M5652" t="s">
        <v>276</v>
      </c>
      <c r="N5652" t="s">
        <v>22714</v>
      </c>
      <c r="O5652">
        <v>3817207835</v>
      </c>
      <c r="P5652" t="s">
        <v>51</v>
      </c>
      <c r="Q5652">
        <v>15</v>
      </c>
      <c r="R5652" t="s">
        <v>88</v>
      </c>
      <c r="S5652" t="s">
        <v>63</v>
      </c>
      <c r="T5652">
        <v>82851</v>
      </c>
      <c r="U5652" s="1">
        <v>45608</v>
      </c>
      <c r="V5652" t="s">
        <v>42</v>
      </c>
      <c r="W5652">
        <v>487147</v>
      </c>
      <c r="X5652" t="s">
        <v>1458</v>
      </c>
      <c r="Y5652">
        <v>652</v>
      </c>
      <c r="Z5652">
        <v>1729</v>
      </c>
      <c r="AA5652">
        <v>6</v>
      </c>
      <c r="AB5652">
        <v>4149.6000000000004</v>
      </c>
    </row>
    <row r="5653" spans="1:28" x14ac:dyDescent="0.3">
      <c r="A5653" t="s">
        <v>28</v>
      </c>
      <c r="B5653" t="s">
        <v>29</v>
      </c>
      <c r="C5653" t="s">
        <v>157</v>
      </c>
      <c r="D5653" t="s">
        <v>611</v>
      </c>
      <c r="E5653" t="s">
        <v>56</v>
      </c>
      <c r="F5653" t="s">
        <v>150</v>
      </c>
      <c r="G5653">
        <v>40</v>
      </c>
      <c r="H5653">
        <v>402792</v>
      </c>
      <c r="I5653" t="s">
        <v>34</v>
      </c>
      <c r="J5653" s="1">
        <v>45189</v>
      </c>
      <c r="K5653">
        <v>1300</v>
      </c>
      <c r="L5653" t="s">
        <v>22715</v>
      </c>
      <c r="M5653" t="s">
        <v>108</v>
      </c>
      <c r="N5653" t="s">
        <v>22716</v>
      </c>
      <c r="O5653" t="s">
        <v>22717</v>
      </c>
      <c r="P5653" t="s">
        <v>39</v>
      </c>
      <c r="Q5653">
        <v>20</v>
      </c>
      <c r="R5653" t="s">
        <v>40</v>
      </c>
      <c r="S5653" t="s">
        <v>41</v>
      </c>
      <c r="T5653">
        <v>94188</v>
      </c>
      <c r="U5653" s="1">
        <v>45315</v>
      </c>
      <c r="V5653" t="s">
        <v>111</v>
      </c>
      <c r="W5653">
        <v>749480</v>
      </c>
      <c r="X5653" t="s">
        <v>22718</v>
      </c>
      <c r="Y5653">
        <v>661</v>
      </c>
      <c r="Z5653">
        <v>953</v>
      </c>
      <c r="AA5653">
        <v>2</v>
      </c>
      <c r="AB5653" s="2" t="s">
        <v>16011</v>
      </c>
    </row>
    <row r="5654" spans="1:28" x14ac:dyDescent="0.3">
      <c r="A5654" t="s">
        <v>28</v>
      </c>
      <c r="B5654" t="s">
        <v>29</v>
      </c>
      <c r="C5654" t="s">
        <v>193</v>
      </c>
      <c r="D5654" t="s">
        <v>291</v>
      </c>
      <c r="E5654" t="s">
        <v>32</v>
      </c>
      <c r="F5654" t="s">
        <v>135</v>
      </c>
      <c r="G5654">
        <v>93</v>
      </c>
      <c r="H5654">
        <v>409479</v>
      </c>
      <c r="I5654" t="s">
        <v>58</v>
      </c>
      <c r="J5654" s="1">
        <v>44136</v>
      </c>
      <c r="K5654">
        <v>1300</v>
      </c>
      <c r="L5654" t="s">
        <v>22719</v>
      </c>
      <c r="M5654" t="s">
        <v>366</v>
      </c>
      <c r="N5654" t="s">
        <v>22720</v>
      </c>
      <c r="O5654" t="s">
        <v>22721</v>
      </c>
      <c r="P5654" t="s">
        <v>87</v>
      </c>
      <c r="Q5654">
        <v>18</v>
      </c>
      <c r="R5654" t="s">
        <v>40</v>
      </c>
      <c r="S5654" t="s">
        <v>63</v>
      </c>
      <c r="T5654">
        <v>76424</v>
      </c>
      <c r="U5654" s="1">
        <v>45558</v>
      </c>
      <c r="V5654" t="s">
        <v>180</v>
      </c>
      <c r="W5654">
        <v>890816</v>
      </c>
      <c r="X5654" t="s">
        <v>22722</v>
      </c>
      <c r="Y5654">
        <v>758</v>
      </c>
      <c r="Z5654">
        <v>1719</v>
      </c>
      <c r="AA5654">
        <v>6</v>
      </c>
      <c r="AB5654">
        <v>4125.6000000000004</v>
      </c>
    </row>
    <row r="5655" spans="1:28" x14ac:dyDescent="0.3">
      <c r="A5655" t="s">
        <v>28</v>
      </c>
      <c r="B5655" t="s">
        <v>29</v>
      </c>
      <c r="C5655" t="s">
        <v>54</v>
      </c>
      <c r="D5655" t="s">
        <v>74</v>
      </c>
      <c r="E5655" t="s">
        <v>56</v>
      </c>
      <c r="F5655" t="s">
        <v>99</v>
      </c>
      <c r="G5655">
        <v>21</v>
      </c>
      <c r="H5655">
        <v>434044</v>
      </c>
      <c r="I5655" t="s">
        <v>58</v>
      </c>
      <c r="J5655" s="1">
        <v>44345</v>
      </c>
      <c r="K5655">
        <v>800</v>
      </c>
      <c r="L5655" t="s">
        <v>22723</v>
      </c>
      <c r="M5655" t="s">
        <v>1017</v>
      </c>
      <c r="N5655" t="s">
        <v>22724</v>
      </c>
      <c r="O5655" t="s">
        <v>22725</v>
      </c>
      <c r="P5655" t="s">
        <v>87</v>
      </c>
      <c r="Q5655">
        <v>10</v>
      </c>
      <c r="R5655" t="s">
        <v>40</v>
      </c>
      <c r="S5655" t="s">
        <v>79</v>
      </c>
      <c r="T5655">
        <v>59865</v>
      </c>
      <c r="U5655" s="1">
        <v>45399</v>
      </c>
      <c r="V5655" t="s">
        <v>80</v>
      </c>
      <c r="W5655">
        <v>871472</v>
      </c>
      <c r="X5655" t="s">
        <v>22726</v>
      </c>
      <c r="Y5655">
        <v>684</v>
      </c>
      <c r="Z5655">
        <v>1452</v>
      </c>
      <c r="AA5655">
        <v>4</v>
      </c>
      <c r="AB5655" s="2" t="s">
        <v>11085</v>
      </c>
    </row>
    <row r="5656" spans="1:28" x14ac:dyDescent="0.3">
      <c r="A5656" t="s">
        <v>28</v>
      </c>
      <c r="B5656" t="s">
        <v>29</v>
      </c>
      <c r="C5656" t="s">
        <v>30</v>
      </c>
      <c r="D5656" t="s">
        <v>31</v>
      </c>
      <c r="E5656" t="s">
        <v>46</v>
      </c>
      <c r="F5656" t="s">
        <v>57</v>
      </c>
      <c r="G5656">
        <v>9</v>
      </c>
      <c r="H5656">
        <v>427292</v>
      </c>
      <c r="I5656" t="s">
        <v>58</v>
      </c>
      <c r="J5656" s="1">
        <v>44663</v>
      </c>
      <c r="K5656">
        <v>1400</v>
      </c>
      <c r="L5656" t="s">
        <v>17554</v>
      </c>
      <c r="M5656" t="s">
        <v>818</v>
      </c>
      <c r="N5656" t="s">
        <v>22727</v>
      </c>
      <c r="O5656" t="s">
        <v>22728</v>
      </c>
      <c r="P5656" t="s">
        <v>39</v>
      </c>
      <c r="Q5656">
        <v>20</v>
      </c>
      <c r="R5656" t="s">
        <v>88</v>
      </c>
      <c r="S5656" t="s">
        <v>79</v>
      </c>
      <c r="T5656">
        <v>36398</v>
      </c>
      <c r="U5656" s="1">
        <v>45469</v>
      </c>
      <c r="V5656" t="s">
        <v>52</v>
      </c>
      <c r="W5656">
        <v>315503</v>
      </c>
      <c r="X5656" t="s">
        <v>22729</v>
      </c>
      <c r="Y5656">
        <v>754</v>
      </c>
      <c r="Z5656">
        <v>1971</v>
      </c>
      <c r="AA5656">
        <v>7</v>
      </c>
      <c r="AB5656">
        <v>5518.8</v>
      </c>
    </row>
    <row r="5657" spans="1:28" x14ac:dyDescent="0.3">
      <c r="A5657" t="s">
        <v>28</v>
      </c>
      <c r="B5657" t="s">
        <v>29</v>
      </c>
      <c r="C5657" t="s">
        <v>91</v>
      </c>
      <c r="D5657" t="s">
        <v>163</v>
      </c>
      <c r="E5657" t="s">
        <v>56</v>
      </c>
      <c r="F5657" t="s">
        <v>57</v>
      </c>
      <c r="G5657">
        <v>1</v>
      </c>
      <c r="H5657">
        <v>411637</v>
      </c>
      <c r="I5657" t="s">
        <v>58</v>
      </c>
      <c r="J5657" s="1">
        <v>45014</v>
      </c>
      <c r="K5657">
        <v>1400</v>
      </c>
      <c r="L5657" t="s">
        <v>22730</v>
      </c>
      <c r="M5657" t="s">
        <v>144</v>
      </c>
      <c r="N5657" t="s">
        <v>22731</v>
      </c>
      <c r="O5657" t="s">
        <v>22732</v>
      </c>
      <c r="P5657" t="s">
        <v>51</v>
      </c>
      <c r="Q5657">
        <v>6</v>
      </c>
      <c r="R5657" t="s">
        <v>88</v>
      </c>
      <c r="S5657" t="s">
        <v>118</v>
      </c>
      <c r="T5657">
        <v>94205</v>
      </c>
      <c r="U5657" s="1">
        <v>45359</v>
      </c>
      <c r="V5657" t="s">
        <v>72</v>
      </c>
      <c r="W5657">
        <v>833360</v>
      </c>
      <c r="X5657" t="s">
        <v>22733</v>
      </c>
      <c r="Y5657">
        <v>745</v>
      </c>
      <c r="Z5657">
        <v>1842</v>
      </c>
      <c r="AA5657">
        <v>8</v>
      </c>
      <c r="AB5657" s="2" t="s">
        <v>22734</v>
      </c>
    </row>
    <row r="5658" spans="1:28" x14ac:dyDescent="0.3">
      <c r="A5658" t="s">
        <v>28</v>
      </c>
      <c r="B5658" t="s">
        <v>29</v>
      </c>
      <c r="C5658" t="s">
        <v>66</v>
      </c>
      <c r="D5658" t="s">
        <v>637</v>
      </c>
      <c r="E5658" t="s">
        <v>56</v>
      </c>
      <c r="F5658" t="s">
        <v>150</v>
      </c>
      <c r="G5658">
        <v>13</v>
      </c>
      <c r="H5658">
        <v>412825</v>
      </c>
      <c r="I5658" t="s">
        <v>58</v>
      </c>
      <c r="J5658" s="1">
        <v>44655</v>
      </c>
      <c r="K5658">
        <v>1400</v>
      </c>
      <c r="L5658" t="s">
        <v>22735</v>
      </c>
      <c r="M5658" t="s">
        <v>129</v>
      </c>
      <c r="N5658" t="s">
        <v>22736</v>
      </c>
      <c r="O5658">
        <v>8491200444</v>
      </c>
      <c r="P5658" t="s">
        <v>51</v>
      </c>
      <c r="Q5658">
        <v>8</v>
      </c>
      <c r="R5658" t="s">
        <v>88</v>
      </c>
      <c r="S5658" t="s">
        <v>63</v>
      </c>
      <c r="T5658">
        <v>46996</v>
      </c>
      <c r="U5658" s="1">
        <v>45518</v>
      </c>
      <c r="V5658" t="s">
        <v>64</v>
      </c>
      <c r="W5658">
        <v>943068</v>
      </c>
      <c r="X5658" t="s">
        <v>22737</v>
      </c>
      <c r="Y5658">
        <v>389</v>
      </c>
      <c r="Z5658">
        <v>1896</v>
      </c>
      <c r="AA5658">
        <v>7</v>
      </c>
      <c r="AB5658">
        <v>5308.8</v>
      </c>
    </row>
    <row r="5659" spans="1:28" x14ac:dyDescent="0.3">
      <c r="A5659" t="s">
        <v>28</v>
      </c>
      <c r="B5659" t="s">
        <v>29</v>
      </c>
      <c r="C5659" t="s">
        <v>157</v>
      </c>
      <c r="D5659" t="s">
        <v>421</v>
      </c>
      <c r="E5659" t="s">
        <v>46</v>
      </c>
      <c r="F5659" t="s">
        <v>47</v>
      </c>
      <c r="G5659">
        <v>81</v>
      </c>
      <c r="H5659">
        <v>429240</v>
      </c>
      <c r="I5659" t="s">
        <v>58</v>
      </c>
      <c r="J5659" s="1">
        <v>45328</v>
      </c>
      <c r="K5659">
        <v>1200</v>
      </c>
      <c r="L5659" t="s">
        <v>22738</v>
      </c>
      <c r="M5659" t="s">
        <v>189</v>
      </c>
      <c r="N5659" t="s">
        <v>22739</v>
      </c>
      <c r="O5659">
        <f>1-551-219-4688</f>
        <v>-5457</v>
      </c>
      <c r="P5659" t="s">
        <v>87</v>
      </c>
      <c r="Q5659">
        <v>15</v>
      </c>
      <c r="R5659" t="s">
        <v>88</v>
      </c>
      <c r="S5659" t="s">
        <v>63</v>
      </c>
      <c r="T5659">
        <v>19513</v>
      </c>
      <c r="U5659" s="1">
        <v>45593</v>
      </c>
      <c r="V5659" t="s">
        <v>155</v>
      </c>
      <c r="W5659">
        <v>264144</v>
      </c>
      <c r="X5659" t="s">
        <v>22740</v>
      </c>
      <c r="Y5659">
        <v>791</v>
      </c>
      <c r="Z5659">
        <v>564</v>
      </c>
      <c r="AA5659">
        <v>1</v>
      </c>
      <c r="AB5659" s="2" t="s">
        <v>22741</v>
      </c>
    </row>
    <row r="5660" spans="1:28" x14ac:dyDescent="0.3">
      <c r="A5660" t="s">
        <v>28</v>
      </c>
      <c r="B5660" t="s">
        <v>29</v>
      </c>
      <c r="C5660" t="s">
        <v>193</v>
      </c>
      <c r="D5660" t="s">
        <v>524</v>
      </c>
      <c r="E5660" t="s">
        <v>46</v>
      </c>
      <c r="F5660" t="s">
        <v>99</v>
      </c>
      <c r="G5660">
        <v>69</v>
      </c>
      <c r="H5660">
        <v>437686</v>
      </c>
      <c r="I5660" t="s">
        <v>58</v>
      </c>
      <c r="J5660" s="1">
        <v>45376</v>
      </c>
      <c r="K5660">
        <v>1100</v>
      </c>
      <c r="L5660" t="s">
        <v>22742</v>
      </c>
      <c r="M5660" t="s">
        <v>818</v>
      </c>
      <c r="N5660" t="s">
        <v>22743</v>
      </c>
      <c r="O5660" t="s">
        <v>22744</v>
      </c>
      <c r="P5660" t="s">
        <v>51</v>
      </c>
      <c r="Q5660">
        <v>14</v>
      </c>
      <c r="R5660" t="s">
        <v>40</v>
      </c>
      <c r="S5660" t="s">
        <v>79</v>
      </c>
      <c r="T5660">
        <v>21706</v>
      </c>
      <c r="U5660" s="1">
        <v>45489</v>
      </c>
      <c r="V5660" t="s">
        <v>126</v>
      </c>
      <c r="W5660">
        <v>820993</v>
      </c>
      <c r="X5660" t="s">
        <v>22745</v>
      </c>
      <c r="Y5660">
        <v>602</v>
      </c>
      <c r="Z5660">
        <v>1447</v>
      </c>
      <c r="AA5660">
        <v>5</v>
      </c>
      <c r="AB5660">
        <v>2894</v>
      </c>
    </row>
    <row r="5661" spans="1:28" x14ac:dyDescent="0.3">
      <c r="A5661" t="s">
        <v>28</v>
      </c>
      <c r="B5661" t="s">
        <v>29</v>
      </c>
      <c r="C5661" t="s">
        <v>193</v>
      </c>
      <c r="D5661" t="s">
        <v>524</v>
      </c>
      <c r="E5661" t="s">
        <v>56</v>
      </c>
      <c r="F5661" t="s">
        <v>135</v>
      </c>
      <c r="G5661">
        <v>32</v>
      </c>
      <c r="H5661">
        <v>438244</v>
      </c>
      <c r="I5661" t="s">
        <v>34</v>
      </c>
      <c r="J5661" s="1">
        <v>44432</v>
      </c>
      <c r="K5661">
        <v>950</v>
      </c>
      <c r="L5661" t="s">
        <v>22746</v>
      </c>
      <c r="M5661" t="s">
        <v>49</v>
      </c>
      <c r="N5661" t="s">
        <v>22747</v>
      </c>
      <c r="O5661" t="s">
        <v>22748</v>
      </c>
      <c r="P5661" t="s">
        <v>51</v>
      </c>
      <c r="Q5661">
        <v>10</v>
      </c>
      <c r="R5661" t="s">
        <v>40</v>
      </c>
      <c r="S5661" t="s">
        <v>63</v>
      </c>
      <c r="T5661">
        <v>64952</v>
      </c>
      <c r="U5661" s="1">
        <v>45366</v>
      </c>
      <c r="V5661" t="s">
        <v>72</v>
      </c>
      <c r="W5661">
        <v>616028</v>
      </c>
      <c r="X5661" t="s">
        <v>22749</v>
      </c>
      <c r="Y5661">
        <v>420</v>
      </c>
      <c r="Z5661">
        <v>2572</v>
      </c>
      <c r="AA5661">
        <v>4</v>
      </c>
      <c r="AB5661">
        <v>4115.2</v>
      </c>
    </row>
    <row r="5662" spans="1:28" x14ac:dyDescent="0.3">
      <c r="A5662" t="s">
        <v>28</v>
      </c>
      <c r="B5662" t="s">
        <v>29</v>
      </c>
      <c r="C5662" t="s">
        <v>148</v>
      </c>
      <c r="D5662" t="s">
        <v>560</v>
      </c>
      <c r="E5662" t="s">
        <v>46</v>
      </c>
      <c r="F5662" t="s">
        <v>99</v>
      </c>
      <c r="G5662">
        <v>37</v>
      </c>
      <c r="H5662">
        <v>418878</v>
      </c>
      <c r="I5662" t="s">
        <v>34</v>
      </c>
      <c r="J5662" s="1">
        <v>44233</v>
      </c>
      <c r="K5662">
        <v>1100</v>
      </c>
      <c r="L5662" t="s">
        <v>22750</v>
      </c>
      <c r="M5662" t="s">
        <v>1483</v>
      </c>
      <c r="N5662" t="s">
        <v>22751</v>
      </c>
      <c r="O5662" t="s">
        <v>22752</v>
      </c>
      <c r="P5662" t="s">
        <v>39</v>
      </c>
      <c r="Q5662">
        <v>19</v>
      </c>
      <c r="R5662" t="s">
        <v>88</v>
      </c>
      <c r="S5662" t="s">
        <v>63</v>
      </c>
      <c r="T5662">
        <v>64222</v>
      </c>
      <c r="U5662" s="1">
        <v>45534</v>
      </c>
      <c r="V5662" t="s">
        <v>64</v>
      </c>
      <c r="W5662">
        <v>524398</v>
      </c>
      <c r="X5662" t="s">
        <v>22753</v>
      </c>
      <c r="Y5662">
        <v>490</v>
      </c>
      <c r="Z5662">
        <v>2200</v>
      </c>
      <c r="AA5662">
        <v>6</v>
      </c>
      <c r="AB5662">
        <v>5280</v>
      </c>
    </row>
    <row r="5663" spans="1:28" x14ac:dyDescent="0.3">
      <c r="A5663" t="s">
        <v>28</v>
      </c>
      <c r="B5663" t="s">
        <v>29</v>
      </c>
      <c r="C5663" t="s">
        <v>148</v>
      </c>
      <c r="D5663" t="s">
        <v>237</v>
      </c>
      <c r="E5663" t="s">
        <v>46</v>
      </c>
      <c r="F5663" t="s">
        <v>355</v>
      </c>
      <c r="G5663">
        <v>58</v>
      </c>
      <c r="H5663">
        <v>415579</v>
      </c>
      <c r="I5663" t="s">
        <v>34</v>
      </c>
      <c r="J5663" s="1">
        <v>44130</v>
      </c>
      <c r="K5663">
        <v>950</v>
      </c>
      <c r="L5663" t="s">
        <v>22754</v>
      </c>
      <c r="M5663" t="s">
        <v>1291</v>
      </c>
      <c r="N5663" t="s">
        <v>22755</v>
      </c>
      <c r="O5663" t="s">
        <v>22756</v>
      </c>
      <c r="P5663" t="s">
        <v>51</v>
      </c>
      <c r="Q5663">
        <v>9</v>
      </c>
      <c r="R5663" t="s">
        <v>88</v>
      </c>
      <c r="S5663" t="s">
        <v>118</v>
      </c>
      <c r="T5663">
        <v>69935</v>
      </c>
      <c r="U5663" s="1">
        <v>45343</v>
      </c>
      <c r="V5663" t="s">
        <v>119</v>
      </c>
      <c r="W5663">
        <v>507371</v>
      </c>
      <c r="X5663" t="s">
        <v>22757</v>
      </c>
      <c r="Y5663">
        <v>721</v>
      </c>
      <c r="Z5663">
        <v>2534</v>
      </c>
      <c r="AA5663">
        <v>3</v>
      </c>
      <c r="AB5663">
        <v>3040.8</v>
      </c>
    </row>
    <row r="5664" spans="1:28" x14ac:dyDescent="0.3">
      <c r="A5664" t="s">
        <v>28</v>
      </c>
      <c r="B5664" t="s">
        <v>29</v>
      </c>
      <c r="C5664" t="s">
        <v>44</v>
      </c>
      <c r="D5664" t="s">
        <v>149</v>
      </c>
      <c r="E5664" t="s">
        <v>32</v>
      </c>
      <c r="F5664" t="s">
        <v>106</v>
      </c>
      <c r="G5664">
        <v>10</v>
      </c>
      <c r="H5664">
        <v>439824</v>
      </c>
      <c r="I5664" t="s">
        <v>34</v>
      </c>
      <c r="J5664" s="1">
        <v>45451</v>
      </c>
      <c r="K5664">
        <v>1200</v>
      </c>
      <c r="L5664" t="s">
        <v>22758</v>
      </c>
      <c r="M5664" t="s">
        <v>152</v>
      </c>
      <c r="N5664" t="s">
        <v>22759</v>
      </c>
      <c r="O5664" t="s">
        <v>22760</v>
      </c>
      <c r="P5664" t="s">
        <v>71</v>
      </c>
      <c r="Q5664">
        <v>10</v>
      </c>
      <c r="R5664" t="s">
        <v>88</v>
      </c>
      <c r="S5664" t="s">
        <v>79</v>
      </c>
      <c r="T5664">
        <v>39849</v>
      </c>
      <c r="U5664" s="1">
        <v>45408</v>
      </c>
      <c r="V5664" t="s">
        <v>80</v>
      </c>
      <c r="W5664">
        <v>797067</v>
      </c>
      <c r="X5664" t="s">
        <v>22761</v>
      </c>
      <c r="Y5664">
        <v>800</v>
      </c>
      <c r="Z5664">
        <v>2284</v>
      </c>
      <c r="AA5664">
        <v>5</v>
      </c>
      <c r="AB5664">
        <v>4568</v>
      </c>
    </row>
    <row r="5665" spans="1:28" x14ac:dyDescent="0.3">
      <c r="A5665" t="s">
        <v>28</v>
      </c>
      <c r="B5665" t="s">
        <v>29</v>
      </c>
      <c r="C5665" t="s">
        <v>44</v>
      </c>
      <c r="D5665" t="s">
        <v>637</v>
      </c>
      <c r="E5665" t="s">
        <v>46</v>
      </c>
      <c r="F5665" t="s">
        <v>150</v>
      </c>
      <c r="G5665">
        <v>96</v>
      </c>
      <c r="H5665">
        <v>430397</v>
      </c>
      <c r="I5665" t="s">
        <v>34</v>
      </c>
      <c r="J5665" s="1">
        <v>44426</v>
      </c>
      <c r="K5665">
        <v>1300</v>
      </c>
      <c r="L5665" t="s">
        <v>22762</v>
      </c>
      <c r="M5665" t="s">
        <v>1409</v>
      </c>
      <c r="N5665" t="s">
        <v>22763</v>
      </c>
      <c r="O5665" t="s">
        <v>22764</v>
      </c>
      <c r="P5665" t="s">
        <v>71</v>
      </c>
      <c r="Q5665">
        <v>13</v>
      </c>
      <c r="R5665" t="s">
        <v>88</v>
      </c>
      <c r="S5665" t="s">
        <v>118</v>
      </c>
      <c r="T5665">
        <v>11516</v>
      </c>
      <c r="U5665" s="1">
        <v>45365</v>
      </c>
      <c r="V5665" t="s">
        <v>72</v>
      </c>
      <c r="W5665">
        <v>945347</v>
      </c>
      <c r="X5665" t="s">
        <v>1450</v>
      </c>
      <c r="Y5665">
        <v>910</v>
      </c>
      <c r="Z5665">
        <v>2031</v>
      </c>
      <c r="AA5665">
        <v>7</v>
      </c>
      <c r="AB5665">
        <v>5686.8</v>
      </c>
    </row>
    <row r="5666" spans="1:28" x14ac:dyDescent="0.3">
      <c r="A5666" t="s">
        <v>28</v>
      </c>
      <c r="B5666" t="s">
        <v>29</v>
      </c>
      <c r="C5666" t="s">
        <v>30</v>
      </c>
      <c r="D5666" t="s">
        <v>74</v>
      </c>
      <c r="E5666" t="s">
        <v>56</v>
      </c>
      <c r="F5666" t="s">
        <v>57</v>
      </c>
      <c r="G5666">
        <v>15</v>
      </c>
      <c r="H5666">
        <v>430639</v>
      </c>
      <c r="I5666" t="s">
        <v>58</v>
      </c>
      <c r="J5666" s="1">
        <v>45060</v>
      </c>
      <c r="K5666">
        <v>1100</v>
      </c>
      <c r="L5666" t="s">
        <v>10970</v>
      </c>
      <c r="M5666" t="s">
        <v>680</v>
      </c>
      <c r="N5666" t="s">
        <v>22765</v>
      </c>
      <c r="O5666">
        <f>1-50-949-8527</f>
        <v>-9525</v>
      </c>
      <c r="P5666" t="s">
        <v>71</v>
      </c>
      <c r="Q5666">
        <v>5</v>
      </c>
      <c r="R5666" t="s">
        <v>40</v>
      </c>
      <c r="S5666" t="s">
        <v>41</v>
      </c>
      <c r="T5666">
        <v>41362</v>
      </c>
      <c r="U5666" s="1">
        <v>45436</v>
      </c>
      <c r="V5666" t="s">
        <v>140</v>
      </c>
      <c r="W5666">
        <v>420843</v>
      </c>
      <c r="X5666" t="s">
        <v>22766</v>
      </c>
      <c r="Y5666">
        <v>522</v>
      </c>
      <c r="Z5666">
        <v>2806</v>
      </c>
      <c r="AA5666">
        <v>3</v>
      </c>
      <c r="AB5666" s="2" t="s">
        <v>22767</v>
      </c>
    </row>
    <row r="5667" spans="1:28" x14ac:dyDescent="0.3">
      <c r="A5667" t="s">
        <v>28</v>
      </c>
      <c r="B5667" t="s">
        <v>29</v>
      </c>
      <c r="C5667" t="s">
        <v>148</v>
      </c>
      <c r="D5667" t="s">
        <v>227</v>
      </c>
      <c r="E5667" t="s">
        <v>56</v>
      </c>
      <c r="F5667" t="s">
        <v>150</v>
      </c>
      <c r="G5667">
        <v>25</v>
      </c>
      <c r="H5667">
        <v>406208</v>
      </c>
      <c r="I5667" t="s">
        <v>58</v>
      </c>
      <c r="J5667" s="1">
        <v>44339</v>
      </c>
      <c r="K5667">
        <v>1400</v>
      </c>
      <c r="L5667" t="s">
        <v>22768</v>
      </c>
      <c r="M5667" t="s">
        <v>1017</v>
      </c>
      <c r="N5667" t="s">
        <v>22769</v>
      </c>
      <c r="O5667" t="s">
        <v>22770</v>
      </c>
      <c r="P5667" t="s">
        <v>87</v>
      </c>
      <c r="Q5667">
        <v>19</v>
      </c>
      <c r="R5667" t="s">
        <v>40</v>
      </c>
      <c r="S5667" t="s">
        <v>118</v>
      </c>
      <c r="T5667">
        <v>30934</v>
      </c>
      <c r="U5667" s="1">
        <v>45300</v>
      </c>
      <c r="V5667" t="s">
        <v>111</v>
      </c>
      <c r="W5667">
        <v>115056</v>
      </c>
      <c r="X5667" t="s">
        <v>22771</v>
      </c>
      <c r="Y5667">
        <v>247</v>
      </c>
      <c r="Z5667">
        <v>857</v>
      </c>
      <c r="AA5667">
        <v>7</v>
      </c>
      <c r="AB5667">
        <v>2399.6</v>
      </c>
    </row>
    <row r="5668" spans="1:28" x14ac:dyDescent="0.3">
      <c r="A5668" t="s">
        <v>28</v>
      </c>
      <c r="B5668" t="s">
        <v>29</v>
      </c>
      <c r="C5668" t="s">
        <v>193</v>
      </c>
      <c r="D5668" t="s">
        <v>511</v>
      </c>
      <c r="E5668" t="s">
        <v>46</v>
      </c>
      <c r="F5668" t="s">
        <v>33</v>
      </c>
      <c r="G5668">
        <v>69</v>
      </c>
      <c r="H5668">
        <v>431138</v>
      </c>
      <c r="I5668" t="s">
        <v>34</v>
      </c>
      <c r="J5668" s="1">
        <v>45486</v>
      </c>
      <c r="K5668">
        <v>800</v>
      </c>
      <c r="L5668" t="s">
        <v>22772</v>
      </c>
      <c r="M5668" t="s">
        <v>1366</v>
      </c>
      <c r="N5668" t="s">
        <v>22773</v>
      </c>
      <c r="O5668" t="s">
        <v>22774</v>
      </c>
      <c r="P5668" t="s">
        <v>71</v>
      </c>
      <c r="Q5668">
        <v>5</v>
      </c>
      <c r="R5668" t="s">
        <v>40</v>
      </c>
      <c r="S5668" t="s">
        <v>63</v>
      </c>
      <c r="T5668">
        <v>10891</v>
      </c>
      <c r="U5668" s="1">
        <v>45417</v>
      </c>
      <c r="V5668" t="s">
        <v>140</v>
      </c>
      <c r="W5668">
        <v>129396</v>
      </c>
      <c r="X5668" t="s">
        <v>22775</v>
      </c>
      <c r="Y5668">
        <v>432</v>
      </c>
      <c r="Z5668">
        <v>1044</v>
      </c>
      <c r="AA5668">
        <v>4</v>
      </c>
      <c r="AB5668">
        <v>1670.4</v>
      </c>
    </row>
    <row r="5669" spans="1:28" x14ac:dyDescent="0.3">
      <c r="A5669" t="s">
        <v>28</v>
      </c>
      <c r="B5669" t="s">
        <v>29</v>
      </c>
      <c r="C5669" t="s">
        <v>30</v>
      </c>
      <c r="D5669" t="s">
        <v>254</v>
      </c>
      <c r="E5669" t="s">
        <v>56</v>
      </c>
      <c r="F5669" t="s">
        <v>83</v>
      </c>
      <c r="G5669">
        <v>14</v>
      </c>
      <c r="H5669">
        <v>428409</v>
      </c>
      <c r="I5669" t="s">
        <v>34</v>
      </c>
      <c r="J5669" s="1">
        <v>44497</v>
      </c>
      <c r="K5669">
        <v>1200</v>
      </c>
      <c r="L5669" t="s">
        <v>22776</v>
      </c>
      <c r="M5669" t="s">
        <v>263</v>
      </c>
      <c r="N5669" t="s">
        <v>22777</v>
      </c>
      <c r="O5669" t="s">
        <v>22778</v>
      </c>
      <c r="P5669" t="s">
        <v>71</v>
      </c>
      <c r="Q5669">
        <v>7</v>
      </c>
      <c r="R5669" t="s">
        <v>40</v>
      </c>
      <c r="S5669" t="s">
        <v>63</v>
      </c>
      <c r="T5669">
        <v>42157</v>
      </c>
      <c r="U5669" s="1">
        <v>45461</v>
      </c>
      <c r="V5669" t="s">
        <v>52</v>
      </c>
      <c r="W5669">
        <v>786165</v>
      </c>
      <c r="X5669" t="s">
        <v>22779</v>
      </c>
      <c r="Y5669">
        <v>415</v>
      </c>
      <c r="Z5669">
        <v>1651</v>
      </c>
      <c r="AA5669">
        <v>4</v>
      </c>
      <c r="AB5669" s="2" t="s">
        <v>16948</v>
      </c>
    </row>
    <row r="5670" spans="1:28" x14ac:dyDescent="0.3">
      <c r="A5670" t="s">
        <v>28</v>
      </c>
      <c r="B5670" t="s">
        <v>29</v>
      </c>
      <c r="C5670" t="s">
        <v>30</v>
      </c>
      <c r="D5670" t="s">
        <v>142</v>
      </c>
      <c r="E5670" t="s">
        <v>56</v>
      </c>
      <c r="F5670" t="s">
        <v>99</v>
      </c>
      <c r="G5670">
        <v>4</v>
      </c>
      <c r="H5670">
        <v>438369</v>
      </c>
      <c r="I5670" t="s">
        <v>34</v>
      </c>
      <c r="J5670" s="1">
        <v>45176</v>
      </c>
      <c r="K5670">
        <v>950</v>
      </c>
      <c r="L5670" t="s">
        <v>22780</v>
      </c>
      <c r="M5670" t="s">
        <v>1007</v>
      </c>
      <c r="N5670" t="s">
        <v>22781</v>
      </c>
      <c r="O5670" t="s">
        <v>22782</v>
      </c>
      <c r="P5670" t="s">
        <v>71</v>
      </c>
      <c r="Q5670">
        <v>10</v>
      </c>
      <c r="R5670" t="s">
        <v>88</v>
      </c>
      <c r="S5670" t="s">
        <v>63</v>
      </c>
      <c r="T5670">
        <v>54514</v>
      </c>
      <c r="U5670" s="1">
        <v>45561</v>
      </c>
      <c r="V5670" t="s">
        <v>180</v>
      </c>
      <c r="W5670">
        <v>343939</v>
      </c>
      <c r="X5670" t="s">
        <v>22783</v>
      </c>
      <c r="Y5670">
        <v>406</v>
      </c>
      <c r="Z5670">
        <v>1287</v>
      </c>
      <c r="AA5670">
        <v>6</v>
      </c>
      <c r="AB5670">
        <v>3088.8</v>
      </c>
    </row>
    <row r="5671" spans="1:28" x14ac:dyDescent="0.3">
      <c r="A5671" t="s">
        <v>28</v>
      </c>
      <c r="B5671" t="s">
        <v>29</v>
      </c>
      <c r="C5671" t="s">
        <v>148</v>
      </c>
      <c r="D5671" t="s">
        <v>45</v>
      </c>
      <c r="E5671" t="s">
        <v>46</v>
      </c>
      <c r="F5671" t="s">
        <v>355</v>
      </c>
      <c r="G5671">
        <v>43</v>
      </c>
      <c r="H5671">
        <v>416830</v>
      </c>
      <c r="I5671" t="s">
        <v>58</v>
      </c>
      <c r="J5671" s="1">
        <v>43905</v>
      </c>
      <c r="K5671">
        <v>1200</v>
      </c>
      <c r="L5671" t="s">
        <v>9070</v>
      </c>
      <c r="M5671" t="s">
        <v>108</v>
      </c>
      <c r="N5671" t="s">
        <v>22784</v>
      </c>
      <c r="O5671" t="s">
        <v>22785</v>
      </c>
      <c r="P5671" t="s">
        <v>87</v>
      </c>
      <c r="Q5671">
        <v>19</v>
      </c>
      <c r="R5671" t="s">
        <v>88</v>
      </c>
      <c r="S5671" t="s">
        <v>41</v>
      </c>
      <c r="T5671">
        <v>82351</v>
      </c>
      <c r="U5671" s="1">
        <v>45616</v>
      </c>
      <c r="V5671" t="s">
        <v>42</v>
      </c>
      <c r="W5671">
        <v>118397</v>
      </c>
      <c r="X5671" t="s">
        <v>22786</v>
      </c>
      <c r="Y5671">
        <v>941</v>
      </c>
      <c r="Z5671">
        <v>937</v>
      </c>
      <c r="AA5671">
        <v>2</v>
      </c>
      <c r="AB5671">
        <v>749.6</v>
      </c>
    </row>
    <row r="5672" spans="1:28" x14ac:dyDescent="0.3">
      <c r="A5672" t="s">
        <v>28</v>
      </c>
      <c r="B5672" t="s">
        <v>29</v>
      </c>
      <c r="C5672" t="s">
        <v>44</v>
      </c>
      <c r="D5672" t="s">
        <v>421</v>
      </c>
      <c r="E5672" t="s">
        <v>32</v>
      </c>
      <c r="F5672" t="s">
        <v>83</v>
      </c>
      <c r="G5672">
        <v>85</v>
      </c>
      <c r="H5672">
        <v>426272</v>
      </c>
      <c r="I5672" t="s">
        <v>58</v>
      </c>
      <c r="J5672" s="1">
        <v>45127</v>
      </c>
      <c r="K5672">
        <v>1400</v>
      </c>
      <c r="L5672" t="s">
        <v>22787</v>
      </c>
      <c r="M5672" t="s">
        <v>1091</v>
      </c>
      <c r="N5672" t="s">
        <v>22788</v>
      </c>
      <c r="O5672" t="s">
        <v>22789</v>
      </c>
      <c r="P5672" t="s">
        <v>71</v>
      </c>
      <c r="Q5672">
        <v>18</v>
      </c>
      <c r="R5672" t="s">
        <v>88</v>
      </c>
      <c r="S5672" t="s">
        <v>79</v>
      </c>
      <c r="T5672">
        <v>49545</v>
      </c>
      <c r="U5672" s="1">
        <v>45572</v>
      </c>
      <c r="V5672" t="s">
        <v>155</v>
      </c>
      <c r="W5672">
        <v>449748</v>
      </c>
      <c r="X5672" t="s">
        <v>22790</v>
      </c>
      <c r="Y5672">
        <v>771</v>
      </c>
      <c r="Z5672">
        <v>1644</v>
      </c>
      <c r="AA5672">
        <v>1</v>
      </c>
      <c r="AB5672">
        <v>657.6</v>
      </c>
    </row>
    <row r="5673" spans="1:28" x14ac:dyDescent="0.3">
      <c r="A5673" t="s">
        <v>28</v>
      </c>
      <c r="B5673" t="s">
        <v>29</v>
      </c>
      <c r="C5673" t="s">
        <v>157</v>
      </c>
      <c r="D5673" t="s">
        <v>92</v>
      </c>
      <c r="E5673" t="s">
        <v>46</v>
      </c>
      <c r="F5673" t="s">
        <v>47</v>
      </c>
      <c r="G5673">
        <v>22</v>
      </c>
      <c r="H5673">
        <v>425960</v>
      </c>
      <c r="I5673" t="s">
        <v>34</v>
      </c>
      <c r="J5673" s="1">
        <v>44539</v>
      </c>
      <c r="K5673">
        <v>1300</v>
      </c>
      <c r="L5673" t="s">
        <v>22791</v>
      </c>
      <c r="M5673" t="s">
        <v>731</v>
      </c>
      <c r="N5673" t="s">
        <v>22792</v>
      </c>
      <c r="O5673" t="s">
        <v>22793</v>
      </c>
      <c r="P5673" t="s">
        <v>87</v>
      </c>
      <c r="Q5673">
        <v>3</v>
      </c>
      <c r="R5673" t="s">
        <v>88</v>
      </c>
      <c r="S5673" t="s">
        <v>41</v>
      </c>
      <c r="T5673">
        <v>11047</v>
      </c>
      <c r="U5673" s="1">
        <v>45480</v>
      </c>
      <c r="V5673" t="s">
        <v>126</v>
      </c>
      <c r="W5673">
        <v>960023</v>
      </c>
      <c r="X5673" t="s">
        <v>22794</v>
      </c>
      <c r="Y5673">
        <v>917</v>
      </c>
      <c r="Z5673">
        <v>1498</v>
      </c>
      <c r="AA5673">
        <v>8</v>
      </c>
      <c r="AB5673">
        <v>4793.6000000000004</v>
      </c>
    </row>
    <row r="5674" spans="1:28" x14ac:dyDescent="0.3">
      <c r="A5674" t="s">
        <v>28</v>
      </c>
      <c r="B5674" t="s">
        <v>29</v>
      </c>
      <c r="C5674" t="s">
        <v>30</v>
      </c>
      <c r="D5674" t="s">
        <v>248</v>
      </c>
      <c r="E5674" t="s">
        <v>46</v>
      </c>
      <c r="F5674" t="s">
        <v>113</v>
      </c>
      <c r="G5674">
        <v>76</v>
      </c>
      <c r="H5674">
        <v>425415</v>
      </c>
      <c r="I5674" t="s">
        <v>58</v>
      </c>
      <c r="J5674" s="1">
        <v>44621</v>
      </c>
      <c r="K5674">
        <v>1200</v>
      </c>
      <c r="L5674" t="s">
        <v>22795</v>
      </c>
      <c r="M5674" t="s">
        <v>195</v>
      </c>
      <c r="N5674" t="s">
        <v>22796</v>
      </c>
      <c r="O5674" t="s">
        <v>22797</v>
      </c>
      <c r="P5674" t="s">
        <v>51</v>
      </c>
      <c r="Q5674">
        <v>4</v>
      </c>
      <c r="R5674" t="s">
        <v>40</v>
      </c>
      <c r="S5674" t="s">
        <v>118</v>
      </c>
      <c r="T5674">
        <v>89328</v>
      </c>
      <c r="U5674" s="1">
        <v>45302</v>
      </c>
      <c r="V5674" t="s">
        <v>111</v>
      </c>
      <c r="W5674">
        <v>190824</v>
      </c>
      <c r="X5674" t="s">
        <v>20825</v>
      </c>
      <c r="Y5674">
        <v>816</v>
      </c>
      <c r="Z5674">
        <v>878</v>
      </c>
      <c r="AA5674">
        <v>2</v>
      </c>
      <c r="AB5674" s="2" t="s">
        <v>22798</v>
      </c>
    </row>
    <row r="5675" spans="1:28" x14ac:dyDescent="0.3">
      <c r="A5675" t="s">
        <v>28</v>
      </c>
      <c r="B5675" t="s">
        <v>29</v>
      </c>
      <c r="C5675" t="s">
        <v>66</v>
      </c>
      <c r="D5675" t="s">
        <v>170</v>
      </c>
      <c r="E5675" t="s">
        <v>46</v>
      </c>
      <c r="F5675" t="s">
        <v>150</v>
      </c>
      <c r="G5675">
        <v>59</v>
      </c>
      <c r="H5675">
        <v>411392</v>
      </c>
      <c r="I5675" t="s">
        <v>34</v>
      </c>
      <c r="J5675" s="1">
        <v>45384</v>
      </c>
      <c r="K5675">
        <v>800</v>
      </c>
      <c r="L5675" t="s">
        <v>22799</v>
      </c>
      <c r="M5675" t="s">
        <v>372</v>
      </c>
      <c r="N5675" t="s">
        <v>22800</v>
      </c>
      <c r="O5675" t="s">
        <v>22801</v>
      </c>
      <c r="P5675" t="s">
        <v>71</v>
      </c>
      <c r="Q5675">
        <v>20</v>
      </c>
      <c r="R5675" t="s">
        <v>40</v>
      </c>
      <c r="S5675" t="s">
        <v>118</v>
      </c>
      <c r="T5675">
        <v>62570</v>
      </c>
      <c r="U5675" s="1">
        <v>45521</v>
      </c>
      <c r="V5675" t="s">
        <v>64</v>
      </c>
      <c r="W5675">
        <v>394092</v>
      </c>
      <c r="X5675" t="s">
        <v>22802</v>
      </c>
      <c r="Y5675">
        <v>446</v>
      </c>
      <c r="Z5675">
        <v>859</v>
      </c>
      <c r="AA5675">
        <v>4</v>
      </c>
      <c r="AB5675">
        <v>1374.4</v>
      </c>
    </row>
    <row r="5676" spans="1:28" x14ac:dyDescent="0.3">
      <c r="A5676" t="s">
        <v>28</v>
      </c>
      <c r="B5676" t="s">
        <v>29</v>
      </c>
      <c r="C5676" t="s">
        <v>30</v>
      </c>
      <c r="D5676" t="s">
        <v>338</v>
      </c>
      <c r="E5676" t="s">
        <v>32</v>
      </c>
      <c r="F5676" t="s">
        <v>33</v>
      </c>
      <c r="G5676">
        <v>100</v>
      </c>
      <c r="H5676">
        <v>439005</v>
      </c>
      <c r="I5676" t="s">
        <v>58</v>
      </c>
      <c r="J5676" s="1">
        <v>44884</v>
      </c>
      <c r="K5676">
        <v>1300</v>
      </c>
      <c r="L5676" t="s">
        <v>5940</v>
      </c>
      <c r="M5676" t="s">
        <v>654</v>
      </c>
      <c r="N5676" t="s">
        <v>22803</v>
      </c>
      <c r="O5676" t="s">
        <v>22804</v>
      </c>
      <c r="P5676" t="s">
        <v>39</v>
      </c>
      <c r="Q5676">
        <v>11</v>
      </c>
      <c r="R5676" t="s">
        <v>88</v>
      </c>
      <c r="S5676" t="s">
        <v>41</v>
      </c>
      <c r="T5676">
        <v>36129</v>
      </c>
      <c r="U5676" s="1">
        <v>45342</v>
      </c>
      <c r="V5676" t="s">
        <v>119</v>
      </c>
      <c r="W5676">
        <v>633403</v>
      </c>
      <c r="X5676" t="s">
        <v>16996</v>
      </c>
      <c r="Y5676">
        <v>535</v>
      </c>
      <c r="Z5676">
        <v>1777</v>
      </c>
      <c r="AA5676">
        <v>4</v>
      </c>
      <c r="AB5676" s="2" t="s">
        <v>22805</v>
      </c>
    </row>
    <row r="5677" spans="1:28" x14ac:dyDescent="0.3">
      <c r="A5677" t="s">
        <v>28</v>
      </c>
      <c r="B5677" t="s">
        <v>29</v>
      </c>
      <c r="C5677" t="s">
        <v>193</v>
      </c>
      <c r="D5677" t="s">
        <v>560</v>
      </c>
      <c r="E5677" t="s">
        <v>56</v>
      </c>
      <c r="F5677" t="s">
        <v>33</v>
      </c>
      <c r="G5677">
        <v>68</v>
      </c>
      <c r="H5677">
        <v>421615</v>
      </c>
      <c r="I5677" t="s">
        <v>58</v>
      </c>
      <c r="J5677" s="1">
        <v>45394</v>
      </c>
      <c r="K5677">
        <v>1300</v>
      </c>
      <c r="L5677" t="s">
        <v>22806</v>
      </c>
      <c r="M5677" t="s">
        <v>293</v>
      </c>
      <c r="N5677" t="s">
        <v>22807</v>
      </c>
      <c r="O5677" t="s">
        <v>22808</v>
      </c>
      <c r="P5677" t="s">
        <v>51</v>
      </c>
      <c r="Q5677">
        <v>3</v>
      </c>
      <c r="R5677" t="s">
        <v>40</v>
      </c>
      <c r="S5677" t="s">
        <v>118</v>
      </c>
      <c r="T5677">
        <v>86401</v>
      </c>
      <c r="U5677" s="1">
        <v>45537</v>
      </c>
      <c r="V5677" t="s">
        <v>180</v>
      </c>
      <c r="W5677">
        <v>598330</v>
      </c>
      <c r="X5677" t="s">
        <v>22809</v>
      </c>
      <c r="Y5677">
        <v>986</v>
      </c>
      <c r="Z5677">
        <v>2832</v>
      </c>
      <c r="AA5677">
        <v>5</v>
      </c>
      <c r="AB5677">
        <v>5664</v>
      </c>
    </row>
    <row r="5678" spans="1:28" x14ac:dyDescent="0.3">
      <c r="A5678" t="s">
        <v>28</v>
      </c>
      <c r="B5678" t="s">
        <v>29</v>
      </c>
      <c r="C5678" t="s">
        <v>44</v>
      </c>
      <c r="D5678" t="s">
        <v>291</v>
      </c>
      <c r="E5678" t="s">
        <v>56</v>
      </c>
      <c r="F5678" t="s">
        <v>57</v>
      </c>
      <c r="G5678">
        <v>88</v>
      </c>
      <c r="H5678">
        <v>417993</v>
      </c>
      <c r="I5678" t="s">
        <v>58</v>
      </c>
      <c r="J5678" s="1">
        <v>44947</v>
      </c>
      <c r="K5678">
        <v>1300</v>
      </c>
      <c r="L5678" t="s">
        <v>22810</v>
      </c>
      <c r="M5678" t="s">
        <v>108</v>
      </c>
      <c r="N5678" t="s">
        <v>22811</v>
      </c>
      <c r="O5678" t="s">
        <v>22812</v>
      </c>
      <c r="P5678" t="s">
        <v>51</v>
      </c>
      <c r="Q5678">
        <v>20</v>
      </c>
      <c r="R5678" t="s">
        <v>40</v>
      </c>
      <c r="S5678" t="s">
        <v>118</v>
      </c>
      <c r="T5678">
        <v>65231</v>
      </c>
      <c r="U5678" s="1">
        <v>45314</v>
      </c>
      <c r="V5678" t="s">
        <v>111</v>
      </c>
      <c r="W5678">
        <v>886795</v>
      </c>
      <c r="X5678" t="s">
        <v>22813</v>
      </c>
      <c r="Y5678">
        <v>564</v>
      </c>
      <c r="Z5678">
        <v>2459</v>
      </c>
      <c r="AA5678">
        <v>1</v>
      </c>
      <c r="AB5678">
        <v>983.6</v>
      </c>
    </row>
    <row r="5679" spans="1:28" x14ac:dyDescent="0.3">
      <c r="A5679" t="s">
        <v>28</v>
      </c>
      <c r="B5679" t="s">
        <v>29</v>
      </c>
      <c r="C5679" t="s">
        <v>44</v>
      </c>
      <c r="D5679" t="s">
        <v>338</v>
      </c>
      <c r="E5679" t="s">
        <v>32</v>
      </c>
      <c r="F5679" t="s">
        <v>113</v>
      </c>
      <c r="G5679">
        <v>54</v>
      </c>
      <c r="H5679">
        <v>439137</v>
      </c>
      <c r="I5679" t="s">
        <v>58</v>
      </c>
      <c r="J5679" s="1">
        <v>44289</v>
      </c>
      <c r="K5679">
        <v>950</v>
      </c>
      <c r="L5679" t="s">
        <v>22814</v>
      </c>
      <c r="M5679" t="s">
        <v>654</v>
      </c>
      <c r="N5679" t="s">
        <v>22815</v>
      </c>
      <c r="O5679">
        <v>9544684578</v>
      </c>
      <c r="P5679" t="s">
        <v>87</v>
      </c>
      <c r="Q5679">
        <v>12</v>
      </c>
      <c r="R5679" t="s">
        <v>40</v>
      </c>
      <c r="S5679" t="s">
        <v>79</v>
      </c>
      <c r="T5679">
        <v>32419</v>
      </c>
      <c r="U5679" s="1">
        <v>45588</v>
      </c>
      <c r="V5679" t="s">
        <v>155</v>
      </c>
      <c r="W5679">
        <v>535646</v>
      </c>
      <c r="X5679" t="s">
        <v>22816</v>
      </c>
      <c r="Y5679">
        <v>419</v>
      </c>
      <c r="Z5679">
        <v>1003</v>
      </c>
      <c r="AA5679">
        <v>5</v>
      </c>
      <c r="AB5679">
        <v>2006</v>
      </c>
    </row>
    <row r="5680" spans="1:28" x14ac:dyDescent="0.3">
      <c r="A5680" t="s">
        <v>28</v>
      </c>
      <c r="B5680" t="s">
        <v>29</v>
      </c>
      <c r="C5680" t="s">
        <v>30</v>
      </c>
      <c r="D5680" t="s">
        <v>349</v>
      </c>
      <c r="E5680" t="s">
        <v>46</v>
      </c>
      <c r="F5680" t="s">
        <v>135</v>
      </c>
      <c r="G5680">
        <v>83</v>
      </c>
      <c r="H5680">
        <v>422512</v>
      </c>
      <c r="I5680" t="s">
        <v>34</v>
      </c>
      <c r="J5680" s="1">
        <v>45375</v>
      </c>
      <c r="K5680">
        <v>1400</v>
      </c>
      <c r="L5680" t="s">
        <v>22817</v>
      </c>
      <c r="M5680" t="s">
        <v>115</v>
      </c>
      <c r="N5680" t="s">
        <v>22818</v>
      </c>
      <c r="O5680" t="s">
        <v>22819</v>
      </c>
      <c r="P5680" t="s">
        <v>39</v>
      </c>
      <c r="Q5680">
        <v>4</v>
      </c>
      <c r="R5680" t="s">
        <v>40</v>
      </c>
      <c r="S5680" t="s">
        <v>118</v>
      </c>
      <c r="T5680">
        <v>35168</v>
      </c>
      <c r="U5680" s="1">
        <v>45566</v>
      </c>
      <c r="V5680" t="s">
        <v>155</v>
      </c>
      <c r="W5680">
        <v>584689</v>
      </c>
      <c r="X5680" t="s">
        <v>1686</v>
      </c>
      <c r="Y5680">
        <v>845</v>
      </c>
      <c r="Z5680">
        <v>2517</v>
      </c>
      <c r="AA5680">
        <v>7</v>
      </c>
      <c r="AB5680">
        <v>7047.6</v>
      </c>
    </row>
    <row r="5681" spans="1:28" x14ac:dyDescent="0.3">
      <c r="A5681" t="s">
        <v>28</v>
      </c>
      <c r="B5681" t="s">
        <v>29</v>
      </c>
      <c r="C5681" t="s">
        <v>157</v>
      </c>
      <c r="D5681" t="s">
        <v>182</v>
      </c>
      <c r="E5681" t="s">
        <v>56</v>
      </c>
      <c r="F5681" t="s">
        <v>175</v>
      </c>
      <c r="G5681">
        <v>61</v>
      </c>
      <c r="H5681">
        <v>403861</v>
      </c>
      <c r="I5681" t="s">
        <v>34</v>
      </c>
      <c r="J5681" s="1">
        <v>45415</v>
      </c>
      <c r="K5681">
        <v>950</v>
      </c>
      <c r="L5681" t="s">
        <v>22820</v>
      </c>
      <c r="M5681" t="s">
        <v>239</v>
      </c>
      <c r="N5681" t="s">
        <v>22821</v>
      </c>
      <c r="O5681" t="s">
        <v>22822</v>
      </c>
      <c r="P5681" t="s">
        <v>39</v>
      </c>
      <c r="Q5681">
        <v>10</v>
      </c>
      <c r="R5681" t="s">
        <v>88</v>
      </c>
      <c r="S5681" t="s">
        <v>118</v>
      </c>
      <c r="T5681">
        <v>86446</v>
      </c>
      <c r="U5681" s="1">
        <v>45463</v>
      </c>
      <c r="V5681" t="s">
        <v>52</v>
      </c>
      <c r="W5681">
        <v>947215</v>
      </c>
      <c r="X5681" t="s">
        <v>22823</v>
      </c>
      <c r="Y5681">
        <v>335</v>
      </c>
      <c r="Z5681">
        <v>742</v>
      </c>
      <c r="AA5681">
        <v>2</v>
      </c>
      <c r="AB5681">
        <v>593.6</v>
      </c>
    </row>
    <row r="5682" spans="1:28" x14ac:dyDescent="0.3">
      <c r="A5682" t="s">
        <v>28</v>
      </c>
      <c r="B5682" t="s">
        <v>29</v>
      </c>
      <c r="C5682" t="s">
        <v>148</v>
      </c>
      <c r="D5682" t="s">
        <v>98</v>
      </c>
      <c r="E5682" t="s">
        <v>56</v>
      </c>
      <c r="F5682" t="s">
        <v>47</v>
      </c>
      <c r="G5682">
        <v>55</v>
      </c>
      <c r="H5682">
        <v>406451</v>
      </c>
      <c r="I5682" t="s">
        <v>58</v>
      </c>
      <c r="J5682" s="1">
        <v>44502</v>
      </c>
      <c r="K5682">
        <v>1300</v>
      </c>
      <c r="L5682" t="s">
        <v>22824</v>
      </c>
      <c r="M5682" t="s">
        <v>165</v>
      </c>
      <c r="N5682" t="s">
        <v>22825</v>
      </c>
      <c r="O5682" t="s">
        <v>22826</v>
      </c>
      <c r="P5682" t="s">
        <v>51</v>
      </c>
      <c r="Q5682">
        <v>15</v>
      </c>
      <c r="R5682" t="s">
        <v>40</v>
      </c>
      <c r="S5682" t="s">
        <v>118</v>
      </c>
      <c r="T5682">
        <v>92305</v>
      </c>
      <c r="U5682" s="1">
        <v>45399</v>
      </c>
      <c r="V5682" t="s">
        <v>80</v>
      </c>
      <c r="W5682">
        <v>943638</v>
      </c>
      <c r="X5682" t="s">
        <v>22827</v>
      </c>
      <c r="Y5682">
        <v>876</v>
      </c>
      <c r="Z5682">
        <v>1883</v>
      </c>
      <c r="AA5682">
        <v>7</v>
      </c>
      <c r="AB5682" s="2" t="s">
        <v>22828</v>
      </c>
    </row>
    <row r="5683" spans="1:28" x14ac:dyDescent="0.3">
      <c r="A5683" t="s">
        <v>28</v>
      </c>
      <c r="B5683" t="s">
        <v>29</v>
      </c>
      <c r="C5683" t="s">
        <v>66</v>
      </c>
      <c r="D5683" t="s">
        <v>637</v>
      </c>
      <c r="E5683" t="s">
        <v>46</v>
      </c>
      <c r="F5683" t="s">
        <v>175</v>
      </c>
      <c r="G5683">
        <v>50</v>
      </c>
      <c r="H5683">
        <v>422448</v>
      </c>
      <c r="I5683" t="s">
        <v>34</v>
      </c>
      <c r="J5683" s="1">
        <v>44047</v>
      </c>
      <c r="K5683">
        <v>950</v>
      </c>
      <c r="L5683" t="s">
        <v>22829</v>
      </c>
      <c r="M5683" t="s">
        <v>361</v>
      </c>
      <c r="N5683" t="s">
        <v>22830</v>
      </c>
      <c r="O5683" t="s">
        <v>22831</v>
      </c>
      <c r="P5683" t="s">
        <v>51</v>
      </c>
      <c r="Q5683">
        <v>17</v>
      </c>
      <c r="R5683" t="s">
        <v>40</v>
      </c>
      <c r="S5683" t="s">
        <v>63</v>
      </c>
      <c r="T5683">
        <v>57631</v>
      </c>
      <c r="U5683" s="1">
        <v>45359</v>
      </c>
      <c r="V5683" t="s">
        <v>72</v>
      </c>
      <c r="W5683">
        <v>738171</v>
      </c>
      <c r="X5683" t="s">
        <v>22832</v>
      </c>
      <c r="Y5683">
        <v>660</v>
      </c>
      <c r="Z5683">
        <v>2450</v>
      </c>
      <c r="AA5683">
        <v>5</v>
      </c>
      <c r="AB5683">
        <v>4900</v>
      </c>
    </row>
    <row r="5684" spans="1:28" x14ac:dyDescent="0.3">
      <c r="A5684" t="s">
        <v>28</v>
      </c>
      <c r="B5684" t="s">
        <v>29</v>
      </c>
      <c r="C5684" t="s">
        <v>66</v>
      </c>
      <c r="D5684" t="s">
        <v>163</v>
      </c>
      <c r="E5684" t="s">
        <v>32</v>
      </c>
      <c r="F5684" t="s">
        <v>135</v>
      </c>
      <c r="G5684">
        <v>50</v>
      </c>
      <c r="H5684">
        <v>432588</v>
      </c>
      <c r="I5684" t="s">
        <v>58</v>
      </c>
      <c r="J5684" s="1">
        <v>44899</v>
      </c>
      <c r="K5684">
        <v>1400</v>
      </c>
      <c r="L5684" t="s">
        <v>10523</v>
      </c>
      <c r="M5684" t="s">
        <v>568</v>
      </c>
      <c r="N5684" t="s">
        <v>22833</v>
      </c>
      <c r="O5684">
        <v>8349347614</v>
      </c>
      <c r="P5684" t="s">
        <v>87</v>
      </c>
      <c r="Q5684">
        <v>12</v>
      </c>
      <c r="R5684" t="s">
        <v>40</v>
      </c>
      <c r="S5684" t="s">
        <v>118</v>
      </c>
      <c r="T5684">
        <v>16279</v>
      </c>
      <c r="U5684" s="1">
        <v>45293</v>
      </c>
      <c r="V5684" t="s">
        <v>111</v>
      </c>
      <c r="W5684">
        <v>616245</v>
      </c>
      <c r="X5684" t="s">
        <v>22834</v>
      </c>
      <c r="Y5684">
        <v>467</v>
      </c>
      <c r="Z5684">
        <v>1899</v>
      </c>
      <c r="AA5684">
        <v>1</v>
      </c>
      <c r="AB5684">
        <v>759.6</v>
      </c>
    </row>
    <row r="5685" spans="1:28" x14ac:dyDescent="0.3">
      <c r="A5685" t="s">
        <v>28</v>
      </c>
      <c r="B5685" t="s">
        <v>29</v>
      </c>
      <c r="C5685" t="s">
        <v>66</v>
      </c>
      <c r="D5685" t="s">
        <v>560</v>
      </c>
      <c r="E5685" t="s">
        <v>56</v>
      </c>
      <c r="F5685" t="s">
        <v>57</v>
      </c>
      <c r="G5685">
        <v>43</v>
      </c>
      <c r="H5685">
        <v>429611</v>
      </c>
      <c r="I5685" t="s">
        <v>58</v>
      </c>
      <c r="J5685" s="1">
        <v>45150</v>
      </c>
      <c r="K5685">
        <v>1400</v>
      </c>
      <c r="L5685" t="s">
        <v>22835</v>
      </c>
      <c r="M5685" t="s">
        <v>953</v>
      </c>
      <c r="N5685" t="s">
        <v>22836</v>
      </c>
      <c r="O5685" t="s">
        <v>22837</v>
      </c>
      <c r="P5685" t="s">
        <v>39</v>
      </c>
      <c r="Q5685">
        <v>3</v>
      </c>
      <c r="R5685" t="s">
        <v>88</v>
      </c>
      <c r="S5685" t="s">
        <v>41</v>
      </c>
      <c r="T5685">
        <v>65928</v>
      </c>
      <c r="U5685" s="1">
        <v>45485</v>
      </c>
      <c r="V5685" t="s">
        <v>126</v>
      </c>
      <c r="W5685">
        <v>859931</v>
      </c>
      <c r="X5685" t="s">
        <v>22838</v>
      </c>
      <c r="Y5685">
        <v>528</v>
      </c>
      <c r="Z5685">
        <v>597</v>
      </c>
      <c r="AA5685">
        <v>6</v>
      </c>
      <c r="AB5685" s="2" t="s">
        <v>22839</v>
      </c>
    </row>
    <row r="5686" spans="1:28" x14ac:dyDescent="0.3">
      <c r="A5686" t="s">
        <v>28</v>
      </c>
      <c r="B5686" t="s">
        <v>29</v>
      </c>
      <c r="C5686" t="s">
        <v>44</v>
      </c>
      <c r="D5686" t="s">
        <v>134</v>
      </c>
      <c r="E5686" t="s">
        <v>56</v>
      </c>
      <c r="F5686" t="s">
        <v>83</v>
      </c>
      <c r="G5686">
        <v>5</v>
      </c>
      <c r="H5686">
        <v>424943</v>
      </c>
      <c r="I5686" t="s">
        <v>34</v>
      </c>
      <c r="J5686" s="1">
        <v>45480</v>
      </c>
      <c r="K5686">
        <v>950</v>
      </c>
      <c r="L5686" t="s">
        <v>22840</v>
      </c>
      <c r="M5686" t="s">
        <v>101</v>
      </c>
      <c r="N5686" t="s">
        <v>22841</v>
      </c>
      <c r="O5686" t="s">
        <v>22842</v>
      </c>
      <c r="P5686" t="s">
        <v>51</v>
      </c>
      <c r="Q5686">
        <v>19</v>
      </c>
      <c r="R5686" t="s">
        <v>88</v>
      </c>
      <c r="S5686" t="s">
        <v>63</v>
      </c>
      <c r="T5686">
        <v>95424</v>
      </c>
      <c r="U5686" s="1">
        <v>45450</v>
      </c>
      <c r="V5686" t="s">
        <v>52</v>
      </c>
      <c r="W5686">
        <v>839823</v>
      </c>
      <c r="X5686" t="s">
        <v>22843</v>
      </c>
      <c r="Y5686">
        <v>223</v>
      </c>
      <c r="Z5686">
        <v>871</v>
      </c>
      <c r="AA5686">
        <v>6</v>
      </c>
      <c r="AB5686">
        <v>2090.4</v>
      </c>
    </row>
    <row r="5687" spans="1:28" x14ac:dyDescent="0.3">
      <c r="A5687" t="s">
        <v>28</v>
      </c>
      <c r="B5687" t="s">
        <v>29</v>
      </c>
      <c r="C5687" t="s">
        <v>148</v>
      </c>
      <c r="D5687" t="s">
        <v>149</v>
      </c>
      <c r="E5687" t="s">
        <v>46</v>
      </c>
      <c r="F5687" t="s">
        <v>355</v>
      </c>
      <c r="G5687">
        <v>82</v>
      </c>
      <c r="H5687">
        <v>427134</v>
      </c>
      <c r="I5687" t="s">
        <v>34</v>
      </c>
      <c r="J5687" s="1">
        <v>45279</v>
      </c>
      <c r="K5687">
        <v>1000</v>
      </c>
      <c r="L5687" t="s">
        <v>22844</v>
      </c>
      <c r="M5687" t="s">
        <v>731</v>
      </c>
      <c r="N5687" t="s">
        <v>22845</v>
      </c>
      <c r="O5687">
        <v>4128725949</v>
      </c>
      <c r="P5687" t="s">
        <v>51</v>
      </c>
      <c r="Q5687">
        <v>15</v>
      </c>
      <c r="R5687" t="s">
        <v>88</v>
      </c>
      <c r="S5687" t="s">
        <v>118</v>
      </c>
      <c r="T5687">
        <v>90205</v>
      </c>
      <c r="U5687" s="1">
        <v>45322</v>
      </c>
      <c r="V5687" t="s">
        <v>111</v>
      </c>
      <c r="W5687">
        <v>814336</v>
      </c>
      <c r="X5687" t="s">
        <v>22846</v>
      </c>
      <c r="Y5687">
        <v>470</v>
      </c>
      <c r="Z5687">
        <v>710</v>
      </c>
      <c r="AA5687">
        <v>1</v>
      </c>
      <c r="AB5687">
        <v>284</v>
      </c>
    </row>
    <row r="5688" spans="1:28" x14ac:dyDescent="0.3">
      <c r="A5688" t="s">
        <v>28</v>
      </c>
      <c r="B5688" t="s">
        <v>29</v>
      </c>
      <c r="C5688" t="s">
        <v>157</v>
      </c>
      <c r="D5688" t="s">
        <v>317</v>
      </c>
      <c r="E5688" t="s">
        <v>32</v>
      </c>
      <c r="F5688" t="s">
        <v>355</v>
      </c>
      <c r="G5688">
        <v>68</v>
      </c>
      <c r="H5688">
        <v>433933</v>
      </c>
      <c r="I5688" t="s">
        <v>58</v>
      </c>
      <c r="J5688" s="1">
        <v>44766</v>
      </c>
      <c r="K5688">
        <v>1400</v>
      </c>
      <c r="L5688" t="s">
        <v>22847</v>
      </c>
      <c r="M5688" t="s">
        <v>361</v>
      </c>
      <c r="N5688" t="s">
        <v>22848</v>
      </c>
      <c r="O5688" t="s">
        <v>22849</v>
      </c>
      <c r="P5688" t="s">
        <v>51</v>
      </c>
      <c r="Q5688">
        <v>11</v>
      </c>
      <c r="R5688" t="s">
        <v>40</v>
      </c>
      <c r="S5688" t="s">
        <v>41</v>
      </c>
      <c r="T5688">
        <v>53932</v>
      </c>
      <c r="U5688" s="1">
        <v>45527</v>
      </c>
      <c r="V5688" t="s">
        <v>64</v>
      </c>
      <c r="W5688">
        <v>931151</v>
      </c>
      <c r="X5688" t="s">
        <v>22850</v>
      </c>
      <c r="Y5688">
        <v>572</v>
      </c>
      <c r="Z5688">
        <v>1692</v>
      </c>
      <c r="AA5688">
        <v>5</v>
      </c>
      <c r="AB5688">
        <v>3384</v>
      </c>
    </row>
    <row r="5689" spans="1:28" x14ac:dyDescent="0.3">
      <c r="A5689" t="s">
        <v>28</v>
      </c>
      <c r="B5689" t="s">
        <v>29</v>
      </c>
      <c r="C5689" t="s">
        <v>157</v>
      </c>
      <c r="D5689" t="s">
        <v>411</v>
      </c>
      <c r="E5689" t="s">
        <v>46</v>
      </c>
      <c r="F5689" t="s">
        <v>83</v>
      </c>
      <c r="G5689">
        <v>45</v>
      </c>
      <c r="H5689">
        <v>407790</v>
      </c>
      <c r="I5689" t="s">
        <v>58</v>
      </c>
      <c r="J5689" s="1">
        <v>44020</v>
      </c>
      <c r="K5689">
        <v>800</v>
      </c>
      <c r="L5689" t="s">
        <v>22851</v>
      </c>
      <c r="M5689" t="s">
        <v>101</v>
      </c>
      <c r="N5689" t="s">
        <v>22852</v>
      </c>
      <c r="O5689" t="s">
        <v>22853</v>
      </c>
      <c r="P5689" t="s">
        <v>87</v>
      </c>
      <c r="Q5689">
        <v>8</v>
      </c>
      <c r="R5689" t="s">
        <v>40</v>
      </c>
      <c r="S5689" t="s">
        <v>63</v>
      </c>
      <c r="T5689">
        <v>28372</v>
      </c>
      <c r="U5689" s="1">
        <v>45492</v>
      </c>
      <c r="V5689" t="s">
        <v>126</v>
      </c>
      <c r="W5689">
        <v>644229</v>
      </c>
      <c r="X5689" t="s">
        <v>22854</v>
      </c>
      <c r="Y5689">
        <v>434</v>
      </c>
      <c r="Z5689">
        <v>1537</v>
      </c>
      <c r="AA5689">
        <v>3</v>
      </c>
      <c r="AB5689">
        <v>1844.4</v>
      </c>
    </row>
    <row r="5690" spans="1:28" x14ac:dyDescent="0.3">
      <c r="A5690" t="s">
        <v>28</v>
      </c>
      <c r="B5690" t="s">
        <v>29</v>
      </c>
      <c r="C5690" t="s">
        <v>44</v>
      </c>
      <c r="D5690" t="s">
        <v>274</v>
      </c>
      <c r="E5690" t="s">
        <v>56</v>
      </c>
      <c r="F5690" t="s">
        <v>57</v>
      </c>
      <c r="G5690">
        <v>19</v>
      </c>
      <c r="H5690">
        <v>419988</v>
      </c>
      <c r="I5690" t="s">
        <v>58</v>
      </c>
      <c r="J5690" s="1">
        <v>44121</v>
      </c>
      <c r="K5690">
        <v>1300</v>
      </c>
      <c r="L5690" t="s">
        <v>22855</v>
      </c>
      <c r="M5690" t="s">
        <v>85</v>
      </c>
      <c r="N5690" t="s">
        <v>22856</v>
      </c>
      <c r="O5690" t="s">
        <v>22857</v>
      </c>
      <c r="P5690" t="s">
        <v>71</v>
      </c>
      <c r="Q5690">
        <v>16</v>
      </c>
      <c r="R5690" t="s">
        <v>88</v>
      </c>
      <c r="S5690" t="s">
        <v>63</v>
      </c>
      <c r="T5690">
        <v>86386</v>
      </c>
      <c r="U5690" s="1">
        <v>45385</v>
      </c>
      <c r="V5690" t="s">
        <v>80</v>
      </c>
      <c r="W5690">
        <v>237083</v>
      </c>
      <c r="X5690" t="s">
        <v>22858</v>
      </c>
      <c r="Y5690">
        <v>287</v>
      </c>
      <c r="Z5690">
        <v>2285</v>
      </c>
      <c r="AA5690">
        <v>3</v>
      </c>
      <c r="AB5690">
        <v>2742</v>
      </c>
    </row>
    <row r="5691" spans="1:28" x14ac:dyDescent="0.3">
      <c r="A5691" t="s">
        <v>28</v>
      </c>
      <c r="B5691" t="s">
        <v>29</v>
      </c>
      <c r="C5691" t="s">
        <v>44</v>
      </c>
      <c r="D5691" t="s">
        <v>149</v>
      </c>
      <c r="E5691" t="s">
        <v>56</v>
      </c>
      <c r="F5691" t="s">
        <v>99</v>
      </c>
      <c r="G5691">
        <v>9</v>
      </c>
      <c r="H5691">
        <v>403834</v>
      </c>
      <c r="I5691" t="s">
        <v>58</v>
      </c>
      <c r="J5691" s="1">
        <v>44550</v>
      </c>
      <c r="K5691">
        <v>1000</v>
      </c>
      <c r="L5691" t="s">
        <v>22859</v>
      </c>
      <c r="M5691" t="s">
        <v>856</v>
      </c>
      <c r="N5691" t="s">
        <v>22860</v>
      </c>
      <c r="O5691" t="s">
        <v>22861</v>
      </c>
      <c r="P5691" t="s">
        <v>39</v>
      </c>
      <c r="Q5691">
        <v>4</v>
      </c>
      <c r="R5691" t="s">
        <v>40</v>
      </c>
      <c r="S5691" t="s">
        <v>41</v>
      </c>
      <c r="T5691">
        <v>47189</v>
      </c>
      <c r="U5691" s="1">
        <v>45622</v>
      </c>
      <c r="V5691" t="s">
        <v>42</v>
      </c>
      <c r="W5691">
        <v>819001</v>
      </c>
      <c r="X5691" t="s">
        <v>22862</v>
      </c>
      <c r="Y5691">
        <v>264</v>
      </c>
      <c r="Z5691">
        <v>2367</v>
      </c>
      <c r="AA5691">
        <v>5</v>
      </c>
      <c r="AB5691">
        <v>4734</v>
      </c>
    </row>
    <row r="5692" spans="1:28" x14ac:dyDescent="0.3">
      <c r="A5692" t="s">
        <v>28</v>
      </c>
      <c r="B5692" t="s">
        <v>29</v>
      </c>
      <c r="C5692" t="s">
        <v>44</v>
      </c>
      <c r="D5692" t="s">
        <v>349</v>
      </c>
      <c r="E5692" t="s">
        <v>56</v>
      </c>
      <c r="F5692" t="s">
        <v>106</v>
      </c>
      <c r="G5692">
        <v>33</v>
      </c>
      <c r="H5692">
        <v>419723</v>
      </c>
      <c r="I5692" t="s">
        <v>34</v>
      </c>
      <c r="J5692" s="1">
        <v>45313</v>
      </c>
      <c r="K5692">
        <v>1400</v>
      </c>
      <c r="L5692" t="s">
        <v>13692</v>
      </c>
      <c r="M5692" t="s">
        <v>680</v>
      </c>
      <c r="N5692" t="s">
        <v>22863</v>
      </c>
      <c r="O5692" t="s">
        <v>22864</v>
      </c>
      <c r="P5692" t="s">
        <v>87</v>
      </c>
      <c r="Q5692">
        <v>18</v>
      </c>
      <c r="R5692" t="s">
        <v>40</v>
      </c>
      <c r="S5692" t="s">
        <v>79</v>
      </c>
      <c r="T5692">
        <v>29869</v>
      </c>
      <c r="U5692" s="1">
        <v>45508</v>
      </c>
      <c r="V5692" t="s">
        <v>64</v>
      </c>
      <c r="W5692">
        <v>363427</v>
      </c>
      <c r="X5692" t="s">
        <v>22865</v>
      </c>
      <c r="Y5692">
        <v>900</v>
      </c>
      <c r="Z5692">
        <v>828</v>
      </c>
      <c r="AA5692">
        <v>6</v>
      </c>
      <c r="AB5692">
        <v>1987.2</v>
      </c>
    </row>
    <row r="5693" spans="1:28" x14ac:dyDescent="0.3">
      <c r="A5693" t="s">
        <v>28</v>
      </c>
      <c r="B5693" t="s">
        <v>29</v>
      </c>
      <c r="C5693" t="s">
        <v>157</v>
      </c>
      <c r="D5693" t="s">
        <v>467</v>
      </c>
      <c r="E5693" t="s">
        <v>32</v>
      </c>
      <c r="F5693" t="s">
        <v>33</v>
      </c>
      <c r="G5693">
        <v>32</v>
      </c>
      <c r="H5693">
        <v>415589</v>
      </c>
      <c r="I5693" t="s">
        <v>58</v>
      </c>
      <c r="J5693" s="1">
        <v>43962</v>
      </c>
      <c r="K5693">
        <v>1300</v>
      </c>
      <c r="L5693" t="s">
        <v>22866</v>
      </c>
      <c r="M5693" t="s">
        <v>159</v>
      </c>
      <c r="N5693" t="s">
        <v>22867</v>
      </c>
      <c r="O5693">
        <v>4416842424</v>
      </c>
      <c r="P5693" t="s">
        <v>71</v>
      </c>
      <c r="Q5693">
        <v>13</v>
      </c>
      <c r="R5693" t="s">
        <v>88</v>
      </c>
      <c r="S5693" t="s">
        <v>118</v>
      </c>
      <c r="T5693">
        <v>41773</v>
      </c>
      <c r="U5693" s="1">
        <v>45581</v>
      </c>
      <c r="V5693" t="s">
        <v>155</v>
      </c>
      <c r="W5693">
        <v>553884</v>
      </c>
      <c r="X5693" t="s">
        <v>704</v>
      </c>
      <c r="Y5693">
        <v>729</v>
      </c>
      <c r="Z5693">
        <v>2073</v>
      </c>
      <c r="AA5693">
        <v>8</v>
      </c>
      <c r="AB5693">
        <v>6633.6</v>
      </c>
    </row>
    <row r="5694" spans="1:28" x14ac:dyDescent="0.3">
      <c r="A5694" t="s">
        <v>28</v>
      </c>
      <c r="B5694" t="s">
        <v>29</v>
      </c>
      <c r="C5694" t="s">
        <v>157</v>
      </c>
      <c r="D5694" t="s">
        <v>349</v>
      </c>
      <c r="E5694" t="s">
        <v>46</v>
      </c>
      <c r="F5694" t="s">
        <v>135</v>
      </c>
      <c r="G5694">
        <v>12</v>
      </c>
      <c r="H5694">
        <v>413575</v>
      </c>
      <c r="I5694" t="s">
        <v>34</v>
      </c>
      <c r="J5694" s="1">
        <v>44337</v>
      </c>
      <c r="K5694">
        <v>1400</v>
      </c>
      <c r="L5694" t="s">
        <v>22868</v>
      </c>
      <c r="M5694" t="s">
        <v>423</v>
      </c>
      <c r="N5694" t="s">
        <v>22869</v>
      </c>
      <c r="O5694" t="s">
        <v>22870</v>
      </c>
      <c r="P5694" t="s">
        <v>71</v>
      </c>
      <c r="Q5694">
        <v>19</v>
      </c>
      <c r="R5694" t="s">
        <v>40</v>
      </c>
      <c r="S5694" t="s">
        <v>79</v>
      </c>
      <c r="T5694">
        <v>32050</v>
      </c>
      <c r="U5694" s="1">
        <v>45379</v>
      </c>
      <c r="V5694" t="s">
        <v>72</v>
      </c>
      <c r="W5694">
        <v>329526</v>
      </c>
      <c r="X5694" t="s">
        <v>22871</v>
      </c>
      <c r="Y5694">
        <v>554</v>
      </c>
      <c r="Z5694">
        <v>1721</v>
      </c>
      <c r="AA5694">
        <v>6</v>
      </c>
      <c r="AB5694" s="2" t="s">
        <v>22872</v>
      </c>
    </row>
    <row r="5695" spans="1:28" x14ac:dyDescent="0.3">
      <c r="A5695" t="s">
        <v>28</v>
      </c>
      <c r="B5695" t="s">
        <v>29</v>
      </c>
      <c r="C5695" t="s">
        <v>44</v>
      </c>
      <c r="D5695" t="s">
        <v>82</v>
      </c>
      <c r="E5695" t="s">
        <v>56</v>
      </c>
      <c r="F5695" t="s">
        <v>47</v>
      </c>
      <c r="G5695">
        <v>68</v>
      </c>
      <c r="H5695">
        <v>420351</v>
      </c>
      <c r="I5695" t="s">
        <v>58</v>
      </c>
      <c r="J5695" s="1">
        <v>45120</v>
      </c>
      <c r="K5695">
        <v>1200</v>
      </c>
      <c r="L5695" t="s">
        <v>22873</v>
      </c>
      <c r="M5695" t="s">
        <v>76</v>
      </c>
      <c r="N5695" t="s">
        <v>22874</v>
      </c>
      <c r="O5695" t="s">
        <v>22875</v>
      </c>
      <c r="P5695" t="s">
        <v>39</v>
      </c>
      <c r="Q5695">
        <v>11</v>
      </c>
      <c r="R5695" t="s">
        <v>40</v>
      </c>
      <c r="S5695" t="s">
        <v>118</v>
      </c>
      <c r="T5695">
        <v>41901</v>
      </c>
      <c r="U5695" s="1">
        <v>45347</v>
      </c>
      <c r="V5695" t="s">
        <v>119</v>
      </c>
      <c r="W5695">
        <v>121535</v>
      </c>
      <c r="X5695" t="s">
        <v>22876</v>
      </c>
      <c r="Y5695">
        <v>330</v>
      </c>
      <c r="Z5695">
        <v>598</v>
      </c>
      <c r="AA5695">
        <v>1</v>
      </c>
      <c r="AB5695" s="2" t="s">
        <v>13130</v>
      </c>
    </row>
    <row r="5696" spans="1:28" x14ac:dyDescent="0.3">
      <c r="A5696" t="s">
        <v>28</v>
      </c>
      <c r="B5696" t="s">
        <v>29</v>
      </c>
      <c r="C5696" t="s">
        <v>66</v>
      </c>
      <c r="D5696" t="s">
        <v>611</v>
      </c>
      <c r="E5696" t="s">
        <v>32</v>
      </c>
      <c r="F5696" t="s">
        <v>355</v>
      </c>
      <c r="G5696">
        <v>76</v>
      </c>
      <c r="H5696">
        <v>437424</v>
      </c>
      <c r="I5696" t="s">
        <v>34</v>
      </c>
      <c r="J5696" s="1">
        <v>45048</v>
      </c>
      <c r="K5696">
        <v>1300</v>
      </c>
      <c r="L5696" t="s">
        <v>9131</v>
      </c>
      <c r="M5696" t="s">
        <v>1253</v>
      </c>
      <c r="N5696" t="s">
        <v>22877</v>
      </c>
      <c r="O5696" t="s">
        <v>22878</v>
      </c>
      <c r="P5696" t="s">
        <v>87</v>
      </c>
      <c r="Q5696">
        <v>12</v>
      </c>
      <c r="R5696" t="s">
        <v>88</v>
      </c>
      <c r="S5696" t="s">
        <v>79</v>
      </c>
      <c r="T5696">
        <v>92184</v>
      </c>
      <c r="U5696" s="1">
        <v>45397</v>
      </c>
      <c r="V5696" t="s">
        <v>80</v>
      </c>
      <c r="W5696">
        <v>761072</v>
      </c>
      <c r="X5696" t="s">
        <v>22879</v>
      </c>
      <c r="Y5696">
        <v>544</v>
      </c>
      <c r="Z5696">
        <v>2446</v>
      </c>
      <c r="AA5696">
        <v>7</v>
      </c>
      <c r="AB5696">
        <v>6848.8</v>
      </c>
    </row>
    <row r="5697" spans="1:28" x14ac:dyDescent="0.3">
      <c r="A5697" t="s">
        <v>28</v>
      </c>
      <c r="B5697" t="s">
        <v>29</v>
      </c>
      <c r="C5697" t="s">
        <v>148</v>
      </c>
      <c r="D5697" t="s">
        <v>621</v>
      </c>
      <c r="E5697" t="s">
        <v>56</v>
      </c>
      <c r="F5697" t="s">
        <v>83</v>
      </c>
      <c r="G5697">
        <v>82</v>
      </c>
      <c r="H5697">
        <v>436926</v>
      </c>
      <c r="I5697" t="s">
        <v>34</v>
      </c>
      <c r="J5697" s="1">
        <v>45057</v>
      </c>
      <c r="K5697">
        <v>1400</v>
      </c>
      <c r="L5697" t="s">
        <v>22880</v>
      </c>
      <c r="M5697" t="s">
        <v>152</v>
      </c>
      <c r="N5697" t="s">
        <v>22881</v>
      </c>
      <c r="O5697" t="s">
        <v>22882</v>
      </c>
      <c r="P5697" t="s">
        <v>71</v>
      </c>
      <c r="Q5697">
        <v>13</v>
      </c>
      <c r="R5697" t="s">
        <v>88</v>
      </c>
      <c r="S5697" t="s">
        <v>118</v>
      </c>
      <c r="T5697">
        <v>20418</v>
      </c>
      <c r="U5697" s="1">
        <v>45510</v>
      </c>
      <c r="V5697" t="s">
        <v>64</v>
      </c>
      <c r="W5697">
        <v>214792</v>
      </c>
      <c r="X5697" t="s">
        <v>22883</v>
      </c>
      <c r="Y5697">
        <v>702</v>
      </c>
      <c r="Z5697">
        <v>1099</v>
      </c>
      <c r="AA5697">
        <v>7</v>
      </c>
      <c r="AB5697" s="2" t="s">
        <v>22884</v>
      </c>
    </row>
    <row r="5698" spans="1:28" x14ac:dyDescent="0.3">
      <c r="A5698" t="s">
        <v>28</v>
      </c>
      <c r="B5698" t="s">
        <v>29</v>
      </c>
      <c r="C5698" t="s">
        <v>157</v>
      </c>
      <c r="D5698" t="s">
        <v>82</v>
      </c>
      <c r="E5698" t="s">
        <v>46</v>
      </c>
      <c r="F5698" t="s">
        <v>33</v>
      </c>
      <c r="G5698">
        <v>98</v>
      </c>
      <c r="H5698">
        <v>425291</v>
      </c>
      <c r="I5698" t="s">
        <v>34</v>
      </c>
      <c r="J5698" s="1">
        <v>45091</v>
      </c>
      <c r="K5698">
        <v>1400</v>
      </c>
      <c r="L5698" t="s">
        <v>19088</v>
      </c>
      <c r="M5698" t="s">
        <v>428</v>
      </c>
      <c r="N5698" t="s">
        <v>22885</v>
      </c>
      <c r="O5698" t="s">
        <v>22886</v>
      </c>
      <c r="P5698" t="s">
        <v>39</v>
      </c>
      <c r="Q5698">
        <v>18</v>
      </c>
      <c r="R5698" t="s">
        <v>88</v>
      </c>
      <c r="S5698" t="s">
        <v>63</v>
      </c>
      <c r="T5698">
        <v>63094</v>
      </c>
      <c r="U5698" s="1">
        <v>45532</v>
      </c>
      <c r="V5698" t="s">
        <v>64</v>
      </c>
      <c r="W5698">
        <v>459489</v>
      </c>
      <c r="X5698" t="s">
        <v>22887</v>
      </c>
      <c r="Y5698">
        <v>780</v>
      </c>
      <c r="Z5698">
        <v>975</v>
      </c>
      <c r="AA5698">
        <v>7</v>
      </c>
      <c r="AB5698">
        <v>2730</v>
      </c>
    </row>
    <row r="5699" spans="1:28" x14ac:dyDescent="0.3">
      <c r="A5699" t="s">
        <v>28</v>
      </c>
      <c r="B5699" t="s">
        <v>29</v>
      </c>
      <c r="C5699" t="s">
        <v>66</v>
      </c>
      <c r="D5699" t="s">
        <v>248</v>
      </c>
      <c r="E5699" t="s">
        <v>46</v>
      </c>
      <c r="F5699" t="s">
        <v>113</v>
      </c>
      <c r="G5699">
        <v>10</v>
      </c>
      <c r="H5699">
        <v>406679</v>
      </c>
      <c r="I5699" t="s">
        <v>34</v>
      </c>
      <c r="J5699" s="1">
        <v>44565</v>
      </c>
      <c r="K5699">
        <v>1300</v>
      </c>
      <c r="L5699" t="s">
        <v>22888</v>
      </c>
      <c r="M5699" t="s">
        <v>351</v>
      </c>
      <c r="N5699" t="s">
        <v>22889</v>
      </c>
      <c r="O5699">
        <f>1-632-259-1600</f>
        <v>-2490</v>
      </c>
      <c r="P5699" t="s">
        <v>51</v>
      </c>
      <c r="Q5699">
        <v>10</v>
      </c>
      <c r="R5699" t="s">
        <v>40</v>
      </c>
      <c r="S5699" t="s">
        <v>118</v>
      </c>
      <c r="T5699">
        <v>63356</v>
      </c>
      <c r="U5699" s="1">
        <v>45576</v>
      </c>
      <c r="V5699" t="s">
        <v>155</v>
      </c>
      <c r="W5699">
        <v>371798</v>
      </c>
      <c r="X5699" t="s">
        <v>891</v>
      </c>
      <c r="Y5699">
        <v>575</v>
      </c>
      <c r="Z5699">
        <v>1998</v>
      </c>
      <c r="AA5699">
        <v>4</v>
      </c>
      <c r="AB5699">
        <v>3196.8</v>
      </c>
    </row>
    <row r="5700" spans="1:28" x14ac:dyDescent="0.3">
      <c r="A5700" t="s">
        <v>28</v>
      </c>
      <c r="B5700" t="s">
        <v>29</v>
      </c>
      <c r="C5700" t="s">
        <v>44</v>
      </c>
      <c r="D5700" t="s">
        <v>291</v>
      </c>
      <c r="E5700" t="s">
        <v>46</v>
      </c>
      <c r="F5700" t="s">
        <v>150</v>
      </c>
      <c r="G5700">
        <v>87</v>
      </c>
      <c r="H5700">
        <v>420707</v>
      </c>
      <c r="I5700" t="s">
        <v>58</v>
      </c>
      <c r="J5700" s="1">
        <v>45138</v>
      </c>
      <c r="K5700">
        <v>1100</v>
      </c>
      <c r="L5700" t="s">
        <v>22890</v>
      </c>
      <c r="M5700" t="s">
        <v>953</v>
      </c>
      <c r="N5700" t="s">
        <v>22891</v>
      </c>
      <c r="O5700" t="s">
        <v>22892</v>
      </c>
      <c r="P5700" t="s">
        <v>39</v>
      </c>
      <c r="Q5700">
        <v>15</v>
      </c>
      <c r="R5700" t="s">
        <v>40</v>
      </c>
      <c r="S5700" t="s">
        <v>118</v>
      </c>
      <c r="T5700">
        <v>12491</v>
      </c>
      <c r="U5700" s="1">
        <v>45515</v>
      </c>
      <c r="V5700" t="s">
        <v>64</v>
      </c>
      <c r="W5700">
        <v>833644</v>
      </c>
      <c r="X5700" t="s">
        <v>22893</v>
      </c>
      <c r="Y5700">
        <v>454</v>
      </c>
      <c r="Z5700">
        <v>1869</v>
      </c>
      <c r="AA5700">
        <v>8</v>
      </c>
      <c r="AB5700">
        <v>5980.8</v>
      </c>
    </row>
    <row r="5701" spans="1:28" x14ac:dyDescent="0.3">
      <c r="A5701" t="s">
        <v>28</v>
      </c>
      <c r="B5701" t="s">
        <v>29</v>
      </c>
      <c r="C5701" t="s">
        <v>193</v>
      </c>
      <c r="D5701" t="s">
        <v>637</v>
      </c>
      <c r="E5701" t="s">
        <v>32</v>
      </c>
      <c r="F5701" t="s">
        <v>47</v>
      </c>
      <c r="G5701">
        <v>59</v>
      </c>
      <c r="H5701">
        <v>410629</v>
      </c>
      <c r="I5701" t="s">
        <v>58</v>
      </c>
      <c r="J5701" s="1">
        <v>44336</v>
      </c>
      <c r="K5701">
        <v>1400</v>
      </c>
      <c r="L5701" t="s">
        <v>22894</v>
      </c>
      <c r="M5701" t="s">
        <v>366</v>
      </c>
      <c r="N5701" t="s">
        <v>22895</v>
      </c>
      <c r="O5701" t="s">
        <v>22896</v>
      </c>
      <c r="P5701" t="s">
        <v>39</v>
      </c>
      <c r="Q5701">
        <v>10</v>
      </c>
      <c r="R5701" t="s">
        <v>88</v>
      </c>
      <c r="S5701" t="s">
        <v>118</v>
      </c>
      <c r="T5701">
        <v>65583</v>
      </c>
      <c r="U5701" s="1">
        <v>45610</v>
      </c>
      <c r="V5701" t="s">
        <v>42</v>
      </c>
      <c r="W5701">
        <v>745753</v>
      </c>
      <c r="X5701" t="s">
        <v>22897</v>
      </c>
      <c r="Y5701">
        <v>512</v>
      </c>
      <c r="Z5701">
        <v>2612</v>
      </c>
      <c r="AA5701">
        <v>4</v>
      </c>
      <c r="AB5701">
        <v>4179.2</v>
      </c>
    </row>
    <row r="5702" spans="1:28" x14ac:dyDescent="0.3">
      <c r="A5702" t="s">
        <v>28</v>
      </c>
      <c r="B5702" t="s">
        <v>29</v>
      </c>
      <c r="C5702" t="s">
        <v>30</v>
      </c>
      <c r="D5702" t="s">
        <v>74</v>
      </c>
      <c r="E5702" t="s">
        <v>46</v>
      </c>
      <c r="F5702" t="s">
        <v>47</v>
      </c>
      <c r="G5702">
        <v>100</v>
      </c>
      <c r="H5702">
        <v>432183</v>
      </c>
      <c r="I5702" t="s">
        <v>34</v>
      </c>
      <c r="J5702" s="1">
        <v>45004</v>
      </c>
      <c r="K5702">
        <v>950</v>
      </c>
      <c r="L5702" t="s">
        <v>22898</v>
      </c>
      <c r="M5702" t="s">
        <v>434</v>
      </c>
      <c r="N5702" t="s">
        <v>22899</v>
      </c>
      <c r="O5702" t="s">
        <v>22900</v>
      </c>
      <c r="P5702" t="s">
        <v>87</v>
      </c>
      <c r="Q5702">
        <v>20</v>
      </c>
      <c r="R5702" t="s">
        <v>88</v>
      </c>
      <c r="S5702" t="s">
        <v>41</v>
      </c>
      <c r="T5702">
        <v>54623</v>
      </c>
      <c r="U5702" s="1">
        <v>45396</v>
      </c>
      <c r="V5702" t="s">
        <v>80</v>
      </c>
      <c r="W5702">
        <v>546012</v>
      </c>
      <c r="X5702" t="s">
        <v>22901</v>
      </c>
      <c r="Y5702">
        <v>246</v>
      </c>
      <c r="Z5702">
        <v>1919</v>
      </c>
      <c r="AA5702">
        <v>4</v>
      </c>
      <c r="AB5702">
        <v>3070.4</v>
      </c>
    </row>
    <row r="5703" spans="1:28" x14ac:dyDescent="0.3">
      <c r="A5703" t="s">
        <v>28</v>
      </c>
      <c r="B5703" t="s">
        <v>29</v>
      </c>
      <c r="C5703" t="s">
        <v>54</v>
      </c>
      <c r="D5703" t="s">
        <v>45</v>
      </c>
      <c r="E5703" t="s">
        <v>32</v>
      </c>
      <c r="F5703" t="s">
        <v>99</v>
      </c>
      <c r="G5703">
        <v>63</v>
      </c>
      <c r="H5703">
        <v>422160</v>
      </c>
      <c r="I5703" t="s">
        <v>58</v>
      </c>
      <c r="J5703" s="1">
        <v>44592</v>
      </c>
      <c r="K5703">
        <v>800</v>
      </c>
      <c r="L5703" t="s">
        <v>22902</v>
      </c>
      <c r="M5703" t="s">
        <v>172</v>
      </c>
      <c r="N5703" t="s">
        <v>22903</v>
      </c>
      <c r="O5703" t="s">
        <v>22904</v>
      </c>
      <c r="P5703" t="s">
        <v>87</v>
      </c>
      <c r="Q5703">
        <v>19</v>
      </c>
      <c r="R5703" t="s">
        <v>40</v>
      </c>
      <c r="S5703" t="s">
        <v>79</v>
      </c>
      <c r="T5703">
        <v>40746</v>
      </c>
      <c r="U5703" s="1">
        <v>45441</v>
      </c>
      <c r="V5703" t="s">
        <v>140</v>
      </c>
      <c r="W5703">
        <v>768226</v>
      </c>
      <c r="X5703" t="s">
        <v>22905</v>
      </c>
      <c r="Y5703">
        <v>798</v>
      </c>
      <c r="Z5703">
        <v>1212</v>
      </c>
      <c r="AA5703">
        <v>4</v>
      </c>
      <c r="AB5703">
        <v>1939.2</v>
      </c>
    </row>
    <row r="5704" spans="1:28" x14ac:dyDescent="0.3">
      <c r="A5704" t="s">
        <v>28</v>
      </c>
      <c r="B5704" t="s">
        <v>29</v>
      </c>
      <c r="C5704" t="s">
        <v>54</v>
      </c>
      <c r="D5704" t="s">
        <v>220</v>
      </c>
      <c r="E5704" t="s">
        <v>56</v>
      </c>
      <c r="F5704" t="s">
        <v>355</v>
      </c>
      <c r="G5704">
        <v>4</v>
      </c>
      <c r="H5704">
        <v>427480</v>
      </c>
      <c r="I5704" t="s">
        <v>58</v>
      </c>
      <c r="J5704" s="1">
        <v>44393</v>
      </c>
      <c r="K5704">
        <v>950</v>
      </c>
      <c r="L5704" t="s">
        <v>22906</v>
      </c>
      <c r="M5704" t="s">
        <v>366</v>
      </c>
      <c r="N5704" t="s">
        <v>22907</v>
      </c>
      <c r="O5704" t="s">
        <v>22908</v>
      </c>
      <c r="P5704" t="s">
        <v>51</v>
      </c>
      <c r="Q5704">
        <v>12</v>
      </c>
      <c r="R5704" t="s">
        <v>40</v>
      </c>
      <c r="S5704" t="s">
        <v>79</v>
      </c>
      <c r="T5704">
        <v>11189</v>
      </c>
      <c r="U5704" s="1">
        <v>45399</v>
      </c>
      <c r="V5704" t="s">
        <v>80</v>
      </c>
      <c r="W5704">
        <v>168066</v>
      </c>
      <c r="X5704" t="s">
        <v>22909</v>
      </c>
      <c r="Y5704">
        <v>876</v>
      </c>
      <c r="Z5704">
        <v>963</v>
      </c>
      <c r="AA5704">
        <v>3</v>
      </c>
      <c r="AB5704" s="2" t="s">
        <v>18734</v>
      </c>
    </row>
    <row r="5705" spans="1:28" x14ac:dyDescent="0.3">
      <c r="A5705" t="s">
        <v>28</v>
      </c>
      <c r="B5705" t="s">
        <v>29</v>
      </c>
      <c r="C5705" t="s">
        <v>91</v>
      </c>
      <c r="D5705" t="s">
        <v>611</v>
      </c>
      <c r="E5705" t="s">
        <v>46</v>
      </c>
      <c r="F5705" t="s">
        <v>135</v>
      </c>
      <c r="G5705">
        <v>49</v>
      </c>
      <c r="H5705">
        <v>429614</v>
      </c>
      <c r="I5705" t="s">
        <v>34</v>
      </c>
      <c r="J5705" s="1">
        <v>44128</v>
      </c>
      <c r="K5705">
        <v>800</v>
      </c>
      <c r="L5705" t="s">
        <v>22910</v>
      </c>
      <c r="M5705" t="s">
        <v>2124</v>
      </c>
      <c r="N5705" t="s">
        <v>22911</v>
      </c>
      <c r="O5705">
        <v>2885399695</v>
      </c>
      <c r="P5705" t="s">
        <v>87</v>
      </c>
      <c r="Q5705">
        <v>20</v>
      </c>
      <c r="R5705" t="s">
        <v>88</v>
      </c>
      <c r="S5705" t="s">
        <v>79</v>
      </c>
      <c r="T5705">
        <v>11062</v>
      </c>
      <c r="U5705" s="1">
        <v>45625</v>
      </c>
      <c r="V5705" t="s">
        <v>42</v>
      </c>
      <c r="W5705">
        <v>646746</v>
      </c>
      <c r="X5705" t="s">
        <v>22912</v>
      </c>
      <c r="Y5705">
        <v>224</v>
      </c>
      <c r="Z5705">
        <v>858</v>
      </c>
      <c r="AA5705">
        <v>5</v>
      </c>
      <c r="AB5705">
        <v>1716</v>
      </c>
    </row>
    <row r="5706" spans="1:28" x14ac:dyDescent="0.3">
      <c r="A5706" t="s">
        <v>28</v>
      </c>
      <c r="B5706" t="s">
        <v>29</v>
      </c>
      <c r="C5706" t="s">
        <v>54</v>
      </c>
      <c r="D5706" t="s">
        <v>74</v>
      </c>
      <c r="E5706" t="s">
        <v>56</v>
      </c>
      <c r="F5706" t="s">
        <v>106</v>
      </c>
      <c r="G5706">
        <v>37</v>
      </c>
      <c r="H5706">
        <v>404703</v>
      </c>
      <c r="I5706" t="s">
        <v>34</v>
      </c>
      <c r="J5706" s="1">
        <v>45008</v>
      </c>
      <c r="K5706">
        <v>1300</v>
      </c>
      <c r="L5706" t="s">
        <v>22913</v>
      </c>
      <c r="M5706" t="s">
        <v>1409</v>
      </c>
      <c r="N5706" t="s">
        <v>22914</v>
      </c>
      <c r="O5706" t="s">
        <v>22915</v>
      </c>
      <c r="P5706" t="s">
        <v>51</v>
      </c>
      <c r="Q5706">
        <v>16</v>
      </c>
      <c r="R5706" t="s">
        <v>88</v>
      </c>
      <c r="S5706" t="s">
        <v>63</v>
      </c>
      <c r="T5706">
        <v>96493</v>
      </c>
      <c r="U5706" s="1">
        <v>45588</v>
      </c>
      <c r="V5706" t="s">
        <v>155</v>
      </c>
      <c r="W5706">
        <v>334454</v>
      </c>
      <c r="X5706" t="s">
        <v>22916</v>
      </c>
      <c r="Y5706">
        <v>931</v>
      </c>
      <c r="Z5706">
        <v>2884</v>
      </c>
      <c r="AA5706">
        <v>7</v>
      </c>
      <c r="AB5706" s="2" t="s">
        <v>22917</v>
      </c>
    </row>
    <row r="5707" spans="1:28" x14ac:dyDescent="0.3">
      <c r="A5707" t="s">
        <v>28</v>
      </c>
      <c r="B5707" t="s">
        <v>29</v>
      </c>
      <c r="C5707" t="s">
        <v>54</v>
      </c>
      <c r="D5707" t="s">
        <v>291</v>
      </c>
      <c r="E5707" t="s">
        <v>56</v>
      </c>
      <c r="F5707" t="s">
        <v>33</v>
      </c>
      <c r="G5707">
        <v>3</v>
      </c>
      <c r="H5707">
        <v>414472</v>
      </c>
      <c r="I5707" t="s">
        <v>34</v>
      </c>
      <c r="J5707" s="1">
        <v>44794</v>
      </c>
      <c r="K5707">
        <v>1000</v>
      </c>
      <c r="L5707" t="s">
        <v>22918</v>
      </c>
      <c r="M5707" t="s">
        <v>552</v>
      </c>
      <c r="N5707" t="s">
        <v>22919</v>
      </c>
      <c r="O5707" t="s">
        <v>22920</v>
      </c>
      <c r="P5707" t="s">
        <v>51</v>
      </c>
      <c r="Q5707">
        <v>5</v>
      </c>
      <c r="R5707" t="s">
        <v>40</v>
      </c>
      <c r="S5707" t="s">
        <v>118</v>
      </c>
      <c r="T5707">
        <v>23034</v>
      </c>
      <c r="U5707" s="1">
        <v>45294</v>
      </c>
      <c r="V5707" t="s">
        <v>111</v>
      </c>
      <c r="W5707">
        <v>595945</v>
      </c>
      <c r="X5707" t="s">
        <v>22921</v>
      </c>
      <c r="Y5707">
        <v>962</v>
      </c>
      <c r="Z5707">
        <v>2836</v>
      </c>
      <c r="AA5707">
        <v>3</v>
      </c>
      <c r="AB5707" s="2" t="s">
        <v>9464</v>
      </c>
    </row>
    <row r="5708" spans="1:28" x14ac:dyDescent="0.3">
      <c r="A5708" t="s">
        <v>28</v>
      </c>
      <c r="B5708" t="s">
        <v>29</v>
      </c>
      <c r="C5708" t="s">
        <v>30</v>
      </c>
      <c r="D5708" t="s">
        <v>380</v>
      </c>
      <c r="E5708" t="s">
        <v>46</v>
      </c>
      <c r="F5708" t="s">
        <v>47</v>
      </c>
      <c r="G5708">
        <v>37</v>
      </c>
      <c r="H5708">
        <v>409485</v>
      </c>
      <c r="I5708" t="s">
        <v>34</v>
      </c>
      <c r="J5708" s="1">
        <v>44903</v>
      </c>
      <c r="K5708">
        <v>1400</v>
      </c>
      <c r="L5708" t="s">
        <v>22922</v>
      </c>
      <c r="M5708" t="s">
        <v>680</v>
      </c>
      <c r="N5708" t="s">
        <v>22923</v>
      </c>
      <c r="O5708" t="s">
        <v>22924</v>
      </c>
      <c r="P5708" t="s">
        <v>71</v>
      </c>
      <c r="Q5708">
        <v>14</v>
      </c>
      <c r="R5708" t="s">
        <v>88</v>
      </c>
      <c r="S5708" t="s">
        <v>118</v>
      </c>
      <c r="T5708">
        <v>46668</v>
      </c>
      <c r="U5708" s="1">
        <v>45628</v>
      </c>
      <c r="V5708" t="s">
        <v>259</v>
      </c>
      <c r="W5708">
        <v>973832</v>
      </c>
      <c r="X5708" t="s">
        <v>22925</v>
      </c>
      <c r="Y5708">
        <v>793</v>
      </c>
      <c r="Z5708">
        <v>508</v>
      </c>
      <c r="AA5708">
        <v>2</v>
      </c>
      <c r="AB5708" s="2" t="s">
        <v>22926</v>
      </c>
    </row>
    <row r="5709" spans="1:28" x14ac:dyDescent="0.3">
      <c r="A5709" t="s">
        <v>28</v>
      </c>
      <c r="B5709" t="s">
        <v>29</v>
      </c>
      <c r="C5709" t="s">
        <v>30</v>
      </c>
      <c r="D5709" t="s">
        <v>267</v>
      </c>
      <c r="E5709" t="s">
        <v>56</v>
      </c>
      <c r="F5709" t="s">
        <v>47</v>
      </c>
      <c r="G5709">
        <v>66</v>
      </c>
      <c r="H5709">
        <v>435184</v>
      </c>
      <c r="I5709" t="s">
        <v>58</v>
      </c>
      <c r="J5709" s="1">
        <v>43846</v>
      </c>
      <c r="K5709">
        <v>1400</v>
      </c>
      <c r="L5709" t="s">
        <v>22927</v>
      </c>
      <c r="M5709" t="s">
        <v>434</v>
      </c>
      <c r="N5709" t="s">
        <v>22928</v>
      </c>
      <c r="O5709" t="s">
        <v>22929</v>
      </c>
      <c r="P5709" t="s">
        <v>87</v>
      </c>
      <c r="Q5709">
        <v>9</v>
      </c>
      <c r="R5709" t="s">
        <v>88</v>
      </c>
      <c r="S5709" t="s">
        <v>63</v>
      </c>
      <c r="T5709">
        <v>35356</v>
      </c>
      <c r="U5709" s="1">
        <v>45316</v>
      </c>
      <c r="V5709" t="s">
        <v>111</v>
      </c>
      <c r="W5709">
        <v>883187</v>
      </c>
      <c r="X5709" t="s">
        <v>22930</v>
      </c>
      <c r="Y5709">
        <v>319</v>
      </c>
      <c r="Z5709">
        <v>1047</v>
      </c>
      <c r="AA5709">
        <v>6</v>
      </c>
      <c r="AB5709">
        <v>2512.8000000000002</v>
      </c>
    </row>
    <row r="5710" spans="1:28" x14ac:dyDescent="0.3">
      <c r="A5710" t="s">
        <v>28</v>
      </c>
      <c r="B5710" t="s">
        <v>29</v>
      </c>
      <c r="C5710" t="s">
        <v>148</v>
      </c>
      <c r="D5710" t="s">
        <v>237</v>
      </c>
      <c r="E5710" t="s">
        <v>56</v>
      </c>
      <c r="F5710" t="s">
        <v>106</v>
      </c>
      <c r="G5710">
        <v>97</v>
      </c>
      <c r="H5710">
        <v>403974</v>
      </c>
      <c r="I5710" t="s">
        <v>58</v>
      </c>
      <c r="J5710" s="1">
        <v>45440</v>
      </c>
      <c r="K5710">
        <v>1400</v>
      </c>
      <c r="L5710" t="s">
        <v>22931</v>
      </c>
      <c r="M5710" t="s">
        <v>2124</v>
      </c>
      <c r="N5710" t="s">
        <v>22932</v>
      </c>
      <c r="O5710" t="s">
        <v>22933</v>
      </c>
      <c r="P5710" t="s">
        <v>87</v>
      </c>
      <c r="Q5710">
        <v>13</v>
      </c>
      <c r="R5710" t="s">
        <v>88</v>
      </c>
      <c r="S5710" t="s">
        <v>118</v>
      </c>
      <c r="T5710">
        <v>37988</v>
      </c>
      <c r="U5710" s="1">
        <v>45468</v>
      </c>
      <c r="V5710" t="s">
        <v>52</v>
      </c>
      <c r="W5710">
        <v>964235</v>
      </c>
      <c r="X5710" t="s">
        <v>22934</v>
      </c>
      <c r="Y5710">
        <v>530</v>
      </c>
      <c r="Z5710">
        <v>2948</v>
      </c>
      <c r="AA5710">
        <v>2</v>
      </c>
      <c r="AB5710">
        <v>2358.4</v>
      </c>
    </row>
    <row r="5711" spans="1:28" x14ac:dyDescent="0.3">
      <c r="A5711" t="s">
        <v>28</v>
      </c>
      <c r="B5711" t="s">
        <v>29</v>
      </c>
      <c r="C5711" t="s">
        <v>91</v>
      </c>
      <c r="D5711" t="s">
        <v>248</v>
      </c>
      <c r="E5711" t="s">
        <v>46</v>
      </c>
      <c r="F5711" t="s">
        <v>33</v>
      </c>
      <c r="G5711">
        <v>28</v>
      </c>
      <c r="H5711">
        <v>431671</v>
      </c>
      <c r="I5711" t="s">
        <v>58</v>
      </c>
      <c r="J5711" s="1">
        <v>44082</v>
      </c>
      <c r="K5711">
        <v>1400</v>
      </c>
      <c r="L5711" t="s">
        <v>22935</v>
      </c>
      <c r="M5711" t="s">
        <v>85</v>
      </c>
      <c r="N5711" t="s">
        <v>22936</v>
      </c>
      <c r="O5711" t="s">
        <v>22937</v>
      </c>
      <c r="P5711" t="s">
        <v>87</v>
      </c>
      <c r="Q5711">
        <v>4</v>
      </c>
      <c r="R5711" t="s">
        <v>88</v>
      </c>
      <c r="S5711" t="s">
        <v>41</v>
      </c>
      <c r="T5711">
        <v>22163</v>
      </c>
      <c r="U5711" s="1">
        <v>45567</v>
      </c>
      <c r="V5711" t="s">
        <v>155</v>
      </c>
      <c r="W5711">
        <v>564673</v>
      </c>
      <c r="X5711" t="s">
        <v>22938</v>
      </c>
      <c r="Y5711">
        <v>305</v>
      </c>
      <c r="Z5711">
        <v>2994</v>
      </c>
      <c r="AA5711">
        <v>8</v>
      </c>
      <c r="AB5711" s="2" t="s">
        <v>22939</v>
      </c>
    </row>
    <row r="5712" spans="1:28" x14ac:dyDescent="0.3">
      <c r="A5712" t="s">
        <v>28</v>
      </c>
      <c r="B5712" t="s">
        <v>29</v>
      </c>
      <c r="C5712" t="s">
        <v>30</v>
      </c>
      <c r="D5712" t="s">
        <v>338</v>
      </c>
      <c r="E5712" t="s">
        <v>56</v>
      </c>
      <c r="F5712" t="s">
        <v>47</v>
      </c>
      <c r="G5712">
        <v>53</v>
      </c>
      <c r="H5712">
        <v>429899</v>
      </c>
      <c r="I5712" t="s">
        <v>58</v>
      </c>
      <c r="J5712" s="1">
        <v>43865</v>
      </c>
      <c r="K5712">
        <v>1000</v>
      </c>
      <c r="L5712" t="s">
        <v>22940</v>
      </c>
      <c r="M5712" t="s">
        <v>747</v>
      </c>
      <c r="N5712" t="s">
        <v>22941</v>
      </c>
      <c r="O5712" t="s">
        <v>22942</v>
      </c>
      <c r="P5712" t="s">
        <v>87</v>
      </c>
      <c r="Q5712">
        <v>12</v>
      </c>
      <c r="R5712" t="s">
        <v>40</v>
      </c>
      <c r="S5712" t="s">
        <v>118</v>
      </c>
      <c r="T5712">
        <v>99710</v>
      </c>
      <c r="U5712" s="1">
        <v>45411</v>
      </c>
      <c r="V5712" t="s">
        <v>80</v>
      </c>
      <c r="W5712">
        <v>364364</v>
      </c>
      <c r="X5712" t="s">
        <v>22943</v>
      </c>
      <c r="Y5712">
        <v>357</v>
      </c>
      <c r="Z5712">
        <v>2811</v>
      </c>
      <c r="AA5712">
        <v>5</v>
      </c>
      <c r="AB5712">
        <v>5622</v>
      </c>
    </row>
    <row r="5713" spans="1:28" x14ac:dyDescent="0.3">
      <c r="A5713" t="s">
        <v>28</v>
      </c>
      <c r="B5713" t="s">
        <v>29</v>
      </c>
      <c r="C5713" t="s">
        <v>44</v>
      </c>
      <c r="D5713" t="s">
        <v>546</v>
      </c>
      <c r="E5713" t="s">
        <v>46</v>
      </c>
      <c r="F5713" t="s">
        <v>57</v>
      </c>
      <c r="G5713">
        <v>72</v>
      </c>
      <c r="H5713">
        <v>428731</v>
      </c>
      <c r="I5713" t="s">
        <v>58</v>
      </c>
      <c r="J5713" s="1">
        <v>44792</v>
      </c>
      <c r="K5713">
        <v>1000</v>
      </c>
      <c r="L5713" t="s">
        <v>15334</v>
      </c>
      <c r="M5713" t="s">
        <v>856</v>
      </c>
      <c r="N5713" t="s">
        <v>22944</v>
      </c>
      <c r="O5713" t="s">
        <v>22945</v>
      </c>
      <c r="P5713" t="s">
        <v>87</v>
      </c>
      <c r="Q5713">
        <v>8</v>
      </c>
      <c r="R5713" t="s">
        <v>40</v>
      </c>
      <c r="S5713" t="s">
        <v>41</v>
      </c>
      <c r="T5713">
        <v>64062</v>
      </c>
      <c r="U5713" s="1">
        <v>45525</v>
      </c>
      <c r="V5713" t="s">
        <v>64</v>
      </c>
      <c r="W5713">
        <v>889983</v>
      </c>
      <c r="X5713" t="s">
        <v>22946</v>
      </c>
      <c r="Y5713">
        <v>330</v>
      </c>
      <c r="Z5713">
        <v>1667</v>
      </c>
      <c r="AA5713">
        <v>3</v>
      </c>
      <c r="AB5713">
        <v>2000.4</v>
      </c>
    </row>
    <row r="5714" spans="1:28" x14ac:dyDescent="0.3">
      <c r="A5714" t="s">
        <v>28</v>
      </c>
      <c r="B5714" t="s">
        <v>29</v>
      </c>
      <c r="C5714" t="s">
        <v>193</v>
      </c>
      <c r="D5714" t="s">
        <v>560</v>
      </c>
      <c r="E5714" t="s">
        <v>46</v>
      </c>
      <c r="F5714" t="s">
        <v>135</v>
      </c>
      <c r="G5714">
        <v>71</v>
      </c>
      <c r="H5714">
        <v>424991</v>
      </c>
      <c r="I5714" t="s">
        <v>58</v>
      </c>
      <c r="J5714" s="1">
        <v>44047</v>
      </c>
      <c r="K5714">
        <v>1100</v>
      </c>
      <c r="L5714" t="s">
        <v>22947</v>
      </c>
      <c r="M5714" t="s">
        <v>1460</v>
      </c>
      <c r="N5714" t="s">
        <v>22948</v>
      </c>
      <c r="O5714" t="s">
        <v>22949</v>
      </c>
      <c r="P5714" t="s">
        <v>39</v>
      </c>
      <c r="Q5714">
        <v>6</v>
      </c>
      <c r="R5714" t="s">
        <v>40</v>
      </c>
      <c r="S5714" t="s">
        <v>79</v>
      </c>
      <c r="T5714">
        <v>52194</v>
      </c>
      <c r="U5714" s="1">
        <v>45310</v>
      </c>
      <c r="V5714" t="s">
        <v>111</v>
      </c>
      <c r="W5714">
        <v>699757</v>
      </c>
      <c r="X5714" t="s">
        <v>22950</v>
      </c>
      <c r="Y5714">
        <v>810</v>
      </c>
      <c r="Z5714">
        <v>808</v>
      </c>
      <c r="AA5714">
        <v>4</v>
      </c>
      <c r="AB5714" s="2" t="s">
        <v>22951</v>
      </c>
    </row>
    <row r="5715" spans="1:28" x14ac:dyDescent="0.3">
      <c r="A5715" t="s">
        <v>28</v>
      </c>
      <c r="B5715" t="s">
        <v>29</v>
      </c>
      <c r="C5715" t="s">
        <v>157</v>
      </c>
      <c r="D5715" t="s">
        <v>134</v>
      </c>
      <c r="E5715" t="s">
        <v>32</v>
      </c>
      <c r="F5715" t="s">
        <v>83</v>
      </c>
      <c r="G5715">
        <v>53</v>
      </c>
      <c r="H5715">
        <v>409574</v>
      </c>
      <c r="I5715" t="s">
        <v>58</v>
      </c>
      <c r="J5715" s="1">
        <v>44840</v>
      </c>
      <c r="K5715">
        <v>1300</v>
      </c>
      <c r="L5715" t="s">
        <v>22952</v>
      </c>
      <c r="M5715" t="s">
        <v>366</v>
      </c>
      <c r="N5715" t="s">
        <v>22953</v>
      </c>
      <c r="O5715" t="s">
        <v>22954</v>
      </c>
      <c r="P5715" t="s">
        <v>51</v>
      </c>
      <c r="Q5715">
        <v>8</v>
      </c>
      <c r="R5715" t="s">
        <v>40</v>
      </c>
      <c r="S5715" t="s">
        <v>79</v>
      </c>
      <c r="T5715">
        <v>20670</v>
      </c>
      <c r="U5715" s="1">
        <v>45600</v>
      </c>
      <c r="V5715" t="s">
        <v>42</v>
      </c>
      <c r="W5715">
        <v>713941</v>
      </c>
      <c r="X5715" t="s">
        <v>19766</v>
      </c>
      <c r="Y5715">
        <v>444</v>
      </c>
      <c r="Z5715">
        <v>2405</v>
      </c>
      <c r="AA5715">
        <v>1</v>
      </c>
      <c r="AB5715">
        <v>962</v>
      </c>
    </row>
    <row r="5716" spans="1:28" x14ac:dyDescent="0.3">
      <c r="A5716" t="s">
        <v>28</v>
      </c>
      <c r="B5716" t="s">
        <v>29</v>
      </c>
      <c r="C5716" t="s">
        <v>193</v>
      </c>
      <c r="D5716" t="s">
        <v>149</v>
      </c>
      <c r="E5716" t="s">
        <v>56</v>
      </c>
      <c r="F5716" t="s">
        <v>113</v>
      </c>
      <c r="G5716">
        <v>6</v>
      </c>
      <c r="H5716">
        <v>433984</v>
      </c>
      <c r="I5716" t="s">
        <v>34</v>
      </c>
      <c r="J5716" s="1">
        <v>44935</v>
      </c>
      <c r="K5716">
        <v>1000</v>
      </c>
      <c r="L5716" t="s">
        <v>22955</v>
      </c>
      <c r="M5716" t="s">
        <v>129</v>
      </c>
      <c r="N5716" t="s">
        <v>22956</v>
      </c>
      <c r="O5716" t="s">
        <v>22957</v>
      </c>
      <c r="P5716" t="s">
        <v>39</v>
      </c>
      <c r="Q5716">
        <v>8</v>
      </c>
      <c r="R5716" t="s">
        <v>88</v>
      </c>
      <c r="S5716" t="s">
        <v>41</v>
      </c>
      <c r="T5716">
        <v>16411</v>
      </c>
      <c r="U5716" s="1">
        <v>45600</v>
      </c>
      <c r="V5716" t="s">
        <v>42</v>
      </c>
      <c r="W5716">
        <v>541091</v>
      </c>
      <c r="X5716" t="s">
        <v>22958</v>
      </c>
      <c r="Y5716">
        <v>225</v>
      </c>
      <c r="Z5716">
        <v>2418</v>
      </c>
      <c r="AA5716">
        <v>3</v>
      </c>
      <c r="AB5716" s="2" t="s">
        <v>22959</v>
      </c>
    </row>
    <row r="5717" spans="1:28" x14ac:dyDescent="0.3">
      <c r="A5717" t="s">
        <v>28</v>
      </c>
      <c r="B5717" t="s">
        <v>29</v>
      </c>
      <c r="C5717" t="s">
        <v>193</v>
      </c>
      <c r="D5717" t="s">
        <v>621</v>
      </c>
      <c r="E5717" t="s">
        <v>46</v>
      </c>
      <c r="F5717" t="s">
        <v>113</v>
      </c>
      <c r="G5717">
        <v>45</v>
      </c>
      <c r="H5717">
        <v>403617</v>
      </c>
      <c r="I5717" t="s">
        <v>58</v>
      </c>
      <c r="J5717" s="1">
        <v>44393</v>
      </c>
      <c r="K5717">
        <v>1300</v>
      </c>
      <c r="L5717" t="s">
        <v>6862</v>
      </c>
      <c r="M5717" t="s">
        <v>417</v>
      </c>
      <c r="N5717" t="s">
        <v>22960</v>
      </c>
      <c r="O5717" t="s">
        <v>22961</v>
      </c>
      <c r="P5717" t="s">
        <v>71</v>
      </c>
      <c r="Q5717">
        <v>8</v>
      </c>
      <c r="R5717" t="s">
        <v>40</v>
      </c>
      <c r="S5717" t="s">
        <v>118</v>
      </c>
      <c r="T5717">
        <v>69417</v>
      </c>
      <c r="U5717" s="1">
        <v>45318</v>
      </c>
      <c r="V5717" t="s">
        <v>111</v>
      </c>
      <c r="W5717">
        <v>274005</v>
      </c>
      <c r="X5717" t="s">
        <v>22962</v>
      </c>
      <c r="Y5717">
        <v>649</v>
      </c>
      <c r="Z5717">
        <v>1533</v>
      </c>
      <c r="AA5717">
        <v>5</v>
      </c>
      <c r="AB5717">
        <v>3066</v>
      </c>
    </row>
    <row r="5718" spans="1:28" x14ac:dyDescent="0.3">
      <c r="A5718" t="s">
        <v>28</v>
      </c>
      <c r="B5718" t="s">
        <v>29</v>
      </c>
      <c r="C5718" t="s">
        <v>91</v>
      </c>
      <c r="D5718" t="s">
        <v>31</v>
      </c>
      <c r="E5718" t="s">
        <v>56</v>
      </c>
      <c r="F5718" t="s">
        <v>150</v>
      </c>
      <c r="G5718">
        <v>21</v>
      </c>
      <c r="H5718">
        <v>413104</v>
      </c>
      <c r="I5718" t="s">
        <v>58</v>
      </c>
      <c r="J5718" s="1">
        <v>45336</v>
      </c>
      <c r="K5718">
        <v>1100</v>
      </c>
      <c r="L5718" t="s">
        <v>22963</v>
      </c>
      <c r="M5718" t="s">
        <v>394</v>
      </c>
      <c r="N5718" t="s">
        <v>22964</v>
      </c>
      <c r="O5718" t="s">
        <v>22965</v>
      </c>
      <c r="P5718" t="s">
        <v>87</v>
      </c>
      <c r="Q5718">
        <v>3</v>
      </c>
      <c r="R5718" t="s">
        <v>40</v>
      </c>
      <c r="S5718" t="s">
        <v>118</v>
      </c>
      <c r="T5718">
        <v>48305</v>
      </c>
      <c r="U5718" s="1">
        <v>45374</v>
      </c>
      <c r="V5718" t="s">
        <v>72</v>
      </c>
      <c r="W5718">
        <v>226824</v>
      </c>
      <c r="X5718" t="s">
        <v>22966</v>
      </c>
      <c r="Y5718">
        <v>462</v>
      </c>
      <c r="Z5718">
        <v>1582</v>
      </c>
      <c r="AA5718">
        <v>3</v>
      </c>
      <c r="AB5718">
        <v>1898.4</v>
      </c>
    </row>
    <row r="5719" spans="1:28" x14ac:dyDescent="0.3">
      <c r="A5719" t="s">
        <v>28</v>
      </c>
      <c r="B5719" t="s">
        <v>29</v>
      </c>
      <c r="C5719" t="s">
        <v>44</v>
      </c>
      <c r="D5719" t="s">
        <v>546</v>
      </c>
      <c r="E5719" t="s">
        <v>46</v>
      </c>
      <c r="F5719" t="s">
        <v>47</v>
      </c>
      <c r="G5719">
        <v>78</v>
      </c>
      <c r="H5719">
        <v>403105</v>
      </c>
      <c r="I5719" t="s">
        <v>34</v>
      </c>
      <c r="J5719" s="1">
        <v>45361</v>
      </c>
      <c r="K5719">
        <v>1000</v>
      </c>
      <c r="L5719" t="s">
        <v>22967</v>
      </c>
      <c r="M5719" t="s">
        <v>552</v>
      </c>
      <c r="N5719" t="s">
        <v>22968</v>
      </c>
      <c r="O5719" t="s">
        <v>22969</v>
      </c>
      <c r="P5719" t="s">
        <v>39</v>
      </c>
      <c r="Q5719">
        <v>18</v>
      </c>
      <c r="R5719" t="s">
        <v>40</v>
      </c>
      <c r="S5719" t="s">
        <v>79</v>
      </c>
      <c r="T5719">
        <v>99685</v>
      </c>
      <c r="U5719" s="1">
        <v>45466</v>
      </c>
      <c r="V5719" t="s">
        <v>52</v>
      </c>
      <c r="W5719">
        <v>776320</v>
      </c>
      <c r="X5719" t="s">
        <v>812</v>
      </c>
      <c r="Y5719">
        <v>804</v>
      </c>
      <c r="Z5719">
        <v>1064</v>
      </c>
      <c r="AA5719">
        <v>5</v>
      </c>
      <c r="AB5719">
        <v>2128</v>
      </c>
    </row>
    <row r="5720" spans="1:28" x14ac:dyDescent="0.3">
      <c r="A5720" t="s">
        <v>28</v>
      </c>
      <c r="B5720" t="s">
        <v>29</v>
      </c>
      <c r="C5720" t="s">
        <v>193</v>
      </c>
      <c r="D5720" t="s">
        <v>55</v>
      </c>
      <c r="E5720" t="s">
        <v>32</v>
      </c>
      <c r="F5720" t="s">
        <v>175</v>
      </c>
      <c r="G5720">
        <v>49</v>
      </c>
      <c r="H5720">
        <v>416079</v>
      </c>
      <c r="I5720" t="s">
        <v>58</v>
      </c>
      <c r="J5720" s="1">
        <v>45143</v>
      </c>
      <c r="K5720">
        <v>800</v>
      </c>
      <c r="L5720" t="s">
        <v>22970</v>
      </c>
      <c r="M5720" t="s">
        <v>313</v>
      </c>
      <c r="N5720" t="s">
        <v>22971</v>
      </c>
      <c r="O5720" t="s">
        <v>22972</v>
      </c>
      <c r="P5720" t="s">
        <v>39</v>
      </c>
      <c r="Q5720">
        <v>7</v>
      </c>
      <c r="R5720" t="s">
        <v>40</v>
      </c>
      <c r="S5720" t="s">
        <v>63</v>
      </c>
      <c r="T5720">
        <v>84766</v>
      </c>
      <c r="U5720" s="1">
        <v>45463</v>
      </c>
      <c r="V5720" t="s">
        <v>52</v>
      </c>
      <c r="W5720">
        <v>338639</v>
      </c>
      <c r="X5720" t="s">
        <v>22973</v>
      </c>
      <c r="Y5720">
        <v>691</v>
      </c>
      <c r="Z5720">
        <v>719</v>
      </c>
      <c r="AA5720">
        <v>3</v>
      </c>
      <c r="AB5720" s="2" t="s">
        <v>550</v>
      </c>
    </row>
    <row r="5721" spans="1:28" x14ac:dyDescent="0.3">
      <c r="A5721" t="s">
        <v>28</v>
      </c>
      <c r="B5721" t="s">
        <v>29</v>
      </c>
      <c r="C5721" t="s">
        <v>148</v>
      </c>
      <c r="D5721" t="s">
        <v>616</v>
      </c>
      <c r="E5721" t="s">
        <v>32</v>
      </c>
      <c r="F5721" t="s">
        <v>355</v>
      </c>
      <c r="G5721">
        <v>89</v>
      </c>
      <c r="H5721">
        <v>422588</v>
      </c>
      <c r="I5721" t="s">
        <v>34</v>
      </c>
      <c r="J5721" s="1">
        <v>44302</v>
      </c>
      <c r="K5721">
        <v>1300</v>
      </c>
      <c r="L5721" t="s">
        <v>22974</v>
      </c>
      <c r="M5721" t="s">
        <v>211</v>
      </c>
      <c r="N5721" t="s">
        <v>22975</v>
      </c>
      <c r="O5721" t="s">
        <v>22976</v>
      </c>
      <c r="P5721" t="s">
        <v>39</v>
      </c>
      <c r="Q5721">
        <v>10</v>
      </c>
      <c r="R5721" t="s">
        <v>88</v>
      </c>
      <c r="S5721" t="s">
        <v>118</v>
      </c>
      <c r="T5721">
        <v>56218</v>
      </c>
      <c r="U5721" s="1">
        <v>45577</v>
      </c>
      <c r="V5721" t="s">
        <v>155</v>
      </c>
      <c r="W5721">
        <v>185579</v>
      </c>
      <c r="X5721" t="s">
        <v>22977</v>
      </c>
      <c r="Y5721">
        <v>870</v>
      </c>
      <c r="Z5721">
        <v>1200</v>
      </c>
      <c r="AA5721">
        <v>8</v>
      </c>
      <c r="AB5721">
        <v>3840</v>
      </c>
    </row>
    <row r="5722" spans="1:28" x14ac:dyDescent="0.3">
      <c r="A5722" t="s">
        <v>28</v>
      </c>
      <c r="B5722" t="s">
        <v>29</v>
      </c>
      <c r="C5722" t="s">
        <v>193</v>
      </c>
      <c r="D5722" t="s">
        <v>182</v>
      </c>
      <c r="E5722" t="s">
        <v>46</v>
      </c>
      <c r="F5722" t="s">
        <v>57</v>
      </c>
      <c r="G5722">
        <v>13</v>
      </c>
      <c r="H5722">
        <v>411635</v>
      </c>
      <c r="I5722" t="s">
        <v>34</v>
      </c>
      <c r="J5722" s="1">
        <v>44995</v>
      </c>
      <c r="K5722">
        <v>1400</v>
      </c>
      <c r="L5722" t="s">
        <v>5012</v>
      </c>
      <c r="M5722" t="s">
        <v>129</v>
      </c>
      <c r="N5722" t="s">
        <v>22978</v>
      </c>
      <c r="O5722" t="s">
        <v>22979</v>
      </c>
      <c r="P5722" t="s">
        <v>51</v>
      </c>
      <c r="Q5722">
        <v>18</v>
      </c>
      <c r="R5722" t="s">
        <v>40</v>
      </c>
      <c r="S5722" t="s">
        <v>63</v>
      </c>
      <c r="T5722">
        <v>37385</v>
      </c>
      <c r="U5722" s="1">
        <v>45523</v>
      </c>
      <c r="V5722" t="s">
        <v>64</v>
      </c>
      <c r="W5722">
        <v>170838</v>
      </c>
      <c r="X5722" t="s">
        <v>22980</v>
      </c>
      <c r="Y5722">
        <v>545</v>
      </c>
      <c r="Z5722">
        <v>1861</v>
      </c>
      <c r="AA5722">
        <v>6</v>
      </c>
      <c r="AB5722" s="2" t="s">
        <v>22981</v>
      </c>
    </row>
    <row r="5723" spans="1:28" x14ac:dyDescent="0.3">
      <c r="A5723" t="s">
        <v>28</v>
      </c>
      <c r="B5723" t="s">
        <v>29</v>
      </c>
      <c r="C5723" t="s">
        <v>91</v>
      </c>
      <c r="D5723" t="s">
        <v>142</v>
      </c>
      <c r="E5723" t="s">
        <v>32</v>
      </c>
      <c r="F5723" t="s">
        <v>83</v>
      </c>
      <c r="G5723">
        <v>36</v>
      </c>
      <c r="H5723">
        <v>423095</v>
      </c>
      <c r="I5723" t="s">
        <v>58</v>
      </c>
      <c r="J5723" s="1">
        <v>45070</v>
      </c>
      <c r="K5723">
        <v>950</v>
      </c>
      <c r="L5723" t="s">
        <v>22982</v>
      </c>
      <c r="M5723" t="s">
        <v>487</v>
      </c>
      <c r="N5723" t="s">
        <v>22983</v>
      </c>
      <c r="O5723" t="s">
        <v>22984</v>
      </c>
      <c r="P5723" t="s">
        <v>71</v>
      </c>
      <c r="Q5723">
        <v>9</v>
      </c>
      <c r="R5723" t="s">
        <v>40</v>
      </c>
      <c r="S5723" t="s">
        <v>41</v>
      </c>
      <c r="T5723">
        <v>24387</v>
      </c>
      <c r="U5723" s="1">
        <v>45296</v>
      </c>
      <c r="V5723" t="s">
        <v>111</v>
      </c>
      <c r="W5723">
        <v>937789</v>
      </c>
      <c r="X5723" t="s">
        <v>22985</v>
      </c>
      <c r="Y5723">
        <v>515</v>
      </c>
      <c r="Z5723">
        <v>1446</v>
      </c>
      <c r="AA5723">
        <v>8</v>
      </c>
      <c r="AB5723">
        <v>4627.2</v>
      </c>
    </row>
    <row r="5724" spans="1:28" x14ac:dyDescent="0.3">
      <c r="A5724" t="s">
        <v>28</v>
      </c>
      <c r="B5724" t="s">
        <v>29</v>
      </c>
      <c r="C5724" t="s">
        <v>157</v>
      </c>
      <c r="D5724" t="s">
        <v>566</v>
      </c>
      <c r="E5724" t="s">
        <v>56</v>
      </c>
      <c r="F5724" t="s">
        <v>175</v>
      </c>
      <c r="G5724">
        <v>89</v>
      </c>
      <c r="H5724">
        <v>429123</v>
      </c>
      <c r="I5724" t="s">
        <v>34</v>
      </c>
      <c r="J5724" s="1">
        <v>44667</v>
      </c>
      <c r="K5724">
        <v>800</v>
      </c>
      <c r="L5724" t="s">
        <v>22986</v>
      </c>
      <c r="M5724" t="s">
        <v>49</v>
      </c>
      <c r="N5724" t="s">
        <v>22987</v>
      </c>
      <c r="O5724">
        <f>1-455-463-1233</f>
        <v>-2150</v>
      </c>
      <c r="P5724" t="s">
        <v>71</v>
      </c>
      <c r="Q5724">
        <v>20</v>
      </c>
      <c r="R5724" t="s">
        <v>40</v>
      </c>
      <c r="S5724" t="s">
        <v>63</v>
      </c>
      <c r="T5724">
        <v>11004</v>
      </c>
      <c r="U5724" s="1">
        <v>45618</v>
      </c>
      <c r="V5724" t="s">
        <v>42</v>
      </c>
      <c r="W5724">
        <v>166656</v>
      </c>
      <c r="X5724" t="s">
        <v>22988</v>
      </c>
      <c r="Y5724">
        <v>215</v>
      </c>
      <c r="Z5724">
        <v>1409</v>
      </c>
      <c r="AA5724">
        <v>1</v>
      </c>
      <c r="AB5724">
        <v>563.6</v>
      </c>
    </row>
    <row r="5725" spans="1:28" x14ac:dyDescent="0.3">
      <c r="A5725" t="s">
        <v>28</v>
      </c>
      <c r="B5725" t="s">
        <v>29</v>
      </c>
      <c r="C5725" t="s">
        <v>66</v>
      </c>
      <c r="D5725" t="s">
        <v>637</v>
      </c>
      <c r="E5725" t="s">
        <v>56</v>
      </c>
      <c r="F5725" t="s">
        <v>355</v>
      </c>
      <c r="G5725">
        <v>77</v>
      </c>
      <c r="H5725">
        <v>408706</v>
      </c>
      <c r="I5725" t="s">
        <v>34</v>
      </c>
      <c r="J5725" s="1">
        <v>44359</v>
      </c>
      <c r="K5725">
        <v>950</v>
      </c>
      <c r="L5725" t="s">
        <v>22989</v>
      </c>
      <c r="M5725" t="s">
        <v>818</v>
      </c>
      <c r="N5725" t="s">
        <v>22990</v>
      </c>
      <c r="O5725" t="s">
        <v>22991</v>
      </c>
      <c r="P5725" t="s">
        <v>87</v>
      </c>
      <c r="Q5725">
        <v>12</v>
      </c>
      <c r="R5725" t="s">
        <v>88</v>
      </c>
      <c r="S5725" t="s">
        <v>63</v>
      </c>
      <c r="T5725">
        <v>98906</v>
      </c>
      <c r="U5725" s="1">
        <v>45490</v>
      </c>
      <c r="V5725" t="s">
        <v>126</v>
      </c>
      <c r="W5725">
        <v>659003</v>
      </c>
      <c r="X5725" t="s">
        <v>22992</v>
      </c>
      <c r="Y5725">
        <v>713</v>
      </c>
      <c r="Z5725">
        <v>2180</v>
      </c>
      <c r="AA5725">
        <v>7</v>
      </c>
      <c r="AB5725">
        <v>6104</v>
      </c>
    </row>
    <row r="5726" spans="1:28" x14ac:dyDescent="0.3">
      <c r="A5726" t="s">
        <v>28</v>
      </c>
      <c r="B5726" t="s">
        <v>29</v>
      </c>
      <c r="C5726" t="s">
        <v>148</v>
      </c>
      <c r="D5726" t="s">
        <v>92</v>
      </c>
      <c r="E5726" t="s">
        <v>46</v>
      </c>
      <c r="F5726" t="s">
        <v>106</v>
      </c>
      <c r="G5726">
        <v>22</v>
      </c>
      <c r="H5726">
        <v>428021</v>
      </c>
      <c r="I5726" t="s">
        <v>58</v>
      </c>
      <c r="J5726" s="1">
        <v>44986</v>
      </c>
      <c r="K5726">
        <v>1200</v>
      </c>
      <c r="L5726" t="s">
        <v>22993</v>
      </c>
      <c r="M5726" t="s">
        <v>1147</v>
      </c>
      <c r="N5726" t="s">
        <v>22994</v>
      </c>
      <c r="O5726" t="s">
        <v>22995</v>
      </c>
      <c r="P5726" t="s">
        <v>51</v>
      </c>
      <c r="Q5726">
        <v>13</v>
      </c>
      <c r="R5726" t="s">
        <v>88</v>
      </c>
      <c r="S5726" t="s">
        <v>118</v>
      </c>
      <c r="T5726">
        <v>81041</v>
      </c>
      <c r="U5726" s="1">
        <v>45534</v>
      </c>
      <c r="V5726" t="s">
        <v>64</v>
      </c>
      <c r="W5726">
        <v>653136</v>
      </c>
      <c r="X5726" t="s">
        <v>22996</v>
      </c>
      <c r="Y5726">
        <v>719</v>
      </c>
      <c r="Z5726">
        <v>1801</v>
      </c>
      <c r="AA5726">
        <v>4</v>
      </c>
      <c r="AB5726" s="2" t="s">
        <v>22997</v>
      </c>
    </row>
    <row r="5727" spans="1:28" x14ac:dyDescent="0.3">
      <c r="A5727" t="s">
        <v>28</v>
      </c>
      <c r="B5727" t="s">
        <v>29</v>
      </c>
      <c r="C5727" t="s">
        <v>44</v>
      </c>
      <c r="D5727" t="s">
        <v>421</v>
      </c>
      <c r="E5727" t="s">
        <v>46</v>
      </c>
      <c r="F5727" t="s">
        <v>33</v>
      </c>
      <c r="G5727">
        <v>67</v>
      </c>
      <c r="H5727">
        <v>435852</v>
      </c>
      <c r="I5727" t="s">
        <v>34</v>
      </c>
      <c r="J5727" s="1">
        <v>45158</v>
      </c>
      <c r="K5727">
        <v>800</v>
      </c>
      <c r="L5727" t="s">
        <v>10186</v>
      </c>
      <c r="M5727" t="s">
        <v>496</v>
      </c>
      <c r="N5727" t="s">
        <v>22998</v>
      </c>
      <c r="O5727" t="s">
        <v>22999</v>
      </c>
      <c r="P5727" t="s">
        <v>71</v>
      </c>
      <c r="Q5727">
        <v>11</v>
      </c>
      <c r="R5727" t="s">
        <v>40</v>
      </c>
      <c r="S5727" t="s">
        <v>41</v>
      </c>
      <c r="T5727">
        <v>33663</v>
      </c>
      <c r="U5727" s="1">
        <v>45421</v>
      </c>
      <c r="V5727" t="s">
        <v>140</v>
      </c>
      <c r="W5727">
        <v>972963</v>
      </c>
      <c r="X5727" t="s">
        <v>23000</v>
      </c>
      <c r="Y5727">
        <v>991</v>
      </c>
      <c r="Z5727">
        <v>2744</v>
      </c>
      <c r="AA5727">
        <v>2</v>
      </c>
      <c r="AB5727" s="2" t="s">
        <v>12910</v>
      </c>
    </row>
    <row r="5728" spans="1:28" x14ac:dyDescent="0.3">
      <c r="A5728" t="s">
        <v>28</v>
      </c>
      <c r="B5728" t="s">
        <v>29</v>
      </c>
      <c r="C5728" t="s">
        <v>157</v>
      </c>
      <c r="D5728" t="s">
        <v>261</v>
      </c>
      <c r="E5728" t="s">
        <v>46</v>
      </c>
      <c r="F5728" t="s">
        <v>47</v>
      </c>
      <c r="G5728">
        <v>71</v>
      </c>
      <c r="H5728">
        <v>415080</v>
      </c>
      <c r="I5728" t="s">
        <v>34</v>
      </c>
      <c r="J5728" s="1">
        <v>45571</v>
      </c>
      <c r="K5728">
        <v>1100</v>
      </c>
      <c r="L5728" t="s">
        <v>23001</v>
      </c>
      <c r="M5728" t="s">
        <v>308</v>
      </c>
      <c r="N5728" t="s">
        <v>23002</v>
      </c>
      <c r="O5728">
        <v>2247823919</v>
      </c>
      <c r="P5728" t="s">
        <v>71</v>
      </c>
      <c r="Q5728">
        <v>9</v>
      </c>
      <c r="R5728" t="s">
        <v>88</v>
      </c>
      <c r="S5728" t="s">
        <v>79</v>
      </c>
      <c r="T5728">
        <v>65886</v>
      </c>
      <c r="U5728" s="1">
        <v>45410</v>
      </c>
      <c r="V5728" t="s">
        <v>80</v>
      </c>
      <c r="W5728">
        <v>319274</v>
      </c>
      <c r="X5728" t="s">
        <v>23003</v>
      </c>
      <c r="Y5728">
        <v>838</v>
      </c>
      <c r="Z5728">
        <v>2631</v>
      </c>
      <c r="AA5728">
        <v>3</v>
      </c>
      <c r="AB5728" s="2" t="s">
        <v>23004</v>
      </c>
    </row>
    <row r="5729" spans="1:28" x14ac:dyDescent="0.3">
      <c r="A5729" t="s">
        <v>28</v>
      </c>
      <c r="B5729" t="s">
        <v>29</v>
      </c>
      <c r="C5729" t="s">
        <v>44</v>
      </c>
      <c r="D5729" t="s">
        <v>261</v>
      </c>
      <c r="E5729" t="s">
        <v>56</v>
      </c>
      <c r="F5729" t="s">
        <v>150</v>
      </c>
      <c r="G5729">
        <v>68</v>
      </c>
      <c r="H5729">
        <v>432214</v>
      </c>
      <c r="I5729" t="s">
        <v>34</v>
      </c>
      <c r="J5729" s="1">
        <v>44631</v>
      </c>
      <c r="K5729">
        <v>1100</v>
      </c>
      <c r="L5729" t="s">
        <v>14127</v>
      </c>
      <c r="M5729" t="s">
        <v>115</v>
      </c>
      <c r="N5729" t="s">
        <v>23005</v>
      </c>
      <c r="O5729" t="s">
        <v>23006</v>
      </c>
      <c r="P5729" t="s">
        <v>87</v>
      </c>
      <c r="Q5729">
        <v>3</v>
      </c>
      <c r="R5729" t="s">
        <v>88</v>
      </c>
      <c r="S5729" t="s">
        <v>63</v>
      </c>
      <c r="T5729">
        <v>54462</v>
      </c>
      <c r="U5729" s="1">
        <v>45425</v>
      </c>
      <c r="V5729" t="s">
        <v>140</v>
      </c>
      <c r="W5729">
        <v>768151</v>
      </c>
      <c r="X5729" t="s">
        <v>13013</v>
      </c>
      <c r="Y5729">
        <v>926</v>
      </c>
      <c r="Z5729">
        <v>2804</v>
      </c>
      <c r="AA5729">
        <v>6</v>
      </c>
      <c r="AB5729">
        <v>6729.6</v>
      </c>
    </row>
    <row r="5730" spans="1:28" x14ac:dyDescent="0.3">
      <c r="A5730" t="s">
        <v>28</v>
      </c>
      <c r="B5730" t="s">
        <v>29</v>
      </c>
      <c r="C5730" t="s">
        <v>91</v>
      </c>
      <c r="D5730" t="s">
        <v>261</v>
      </c>
      <c r="E5730" t="s">
        <v>56</v>
      </c>
      <c r="F5730" t="s">
        <v>83</v>
      </c>
      <c r="G5730">
        <v>74</v>
      </c>
      <c r="H5730">
        <v>429299</v>
      </c>
      <c r="I5730" t="s">
        <v>34</v>
      </c>
      <c r="J5730" s="1">
        <v>44928</v>
      </c>
      <c r="K5730">
        <v>1400</v>
      </c>
      <c r="L5730" t="s">
        <v>23007</v>
      </c>
      <c r="M5730" t="s">
        <v>256</v>
      </c>
      <c r="N5730" t="s">
        <v>23008</v>
      </c>
      <c r="O5730" t="s">
        <v>23009</v>
      </c>
      <c r="P5730" t="s">
        <v>39</v>
      </c>
      <c r="Q5730">
        <v>8</v>
      </c>
      <c r="R5730" t="s">
        <v>40</v>
      </c>
      <c r="S5730" t="s">
        <v>63</v>
      </c>
      <c r="T5730">
        <v>25666</v>
      </c>
      <c r="U5730" s="1">
        <v>45534</v>
      </c>
      <c r="V5730" t="s">
        <v>64</v>
      </c>
      <c r="W5730">
        <v>620279</v>
      </c>
      <c r="X5730" t="s">
        <v>23010</v>
      </c>
      <c r="Y5730">
        <v>268</v>
      </c>
      <c r="Z5730">
        <v>2275</v>
      </c>
      <c r="AA5730">
        <v>4</v>
      </c>
      <c r="AB5730">
        <v>3640</v>
      </c>
    </row>
    <row r="5731" spans="1:28" x14ac:dyDescent="0.3">
      <c r="A5731" t="s">
        <v>28</v>
      </c>
      <c r="B5731" t="s">
        <v>29</v>
      </c>
      <c r="C5731" t="s">
        <v>148</v>
      </c>
      <c r="D5731" t="s">
        <v>467</v>
      </c>
      <c r="E5731" t="s">
        <v>46</v>
      </c>
      <c r="F5731" t="s">
        <v>106</v>
      </c>
      <c r="G5731">
        <v>32</v>
      </c>
      <c r="H5731">
        <v>430251</v>
      </c>
      <c r="I5731" t="s">
        <v>34</v>
      </c>
      <c r="J5731" s="1">
        <v>45558</v>
      </c>
      <c r="K5731">
        <v>800</v>
      </c>
      <c r="L5731" t="s">
        <v>23011</v>
      </c>
      <c r="M5731" t="s">
        <v>423</v>
      </c>
      <c r="N5731" t="s">
        <v>23012</v>
      </c>
      <c r="O5731" t="s">
        <v>23013</v>
      </c>
      <c r="P5731" t="s">
        <v>51</v>
      </c>
      <c r="Q5731">
        <v>14</v>
      </c>
      <c r="R5731" t="s">
        <v>88</v>
      </c>
      <c r="S5731" t="s">
        <v>41</v>
      </c>
      <c r="T5731">
        <v>34296</v>
      </c>
      <c r="U5731" s="1">
        <v>45448</v>
      </c>
      <c r="V5731" t="s">
        <v>52</v>
      </c>
      <c r="W5731">
        <v>790685</v>
      </c>
      <c r="X5731" t="s">
        <v>23014</v>
      </c>
      <c r="Y5731">
        <v>854</v>
      </c>
      <c r="Z5731">
        <v>2121</v>
      </c>
      <c r="AA5731">
        <v>4</v>
      </c>
      <c r="AB5731" s="2" t="s">
        <v>23015</v>
      </c>
    </row>
    <row r="5732" spans="1:28" x14ac:dyDescent="0.3">
      <c r="A5732" t="s">
        <v>28</v>
      </c>
      <c r="B5732" t="s">
        <v>29</v>
      </c>
      <c r="C5732" t="s">
        <v>66</v>
      </c>
      <c r="D5732" t="s">
        <v>261</v>
      </c>
      <c r="E5732" t="s">
        <v>56</v>
      </c>
      <c r="F5732" t="s">
        <v>355</v>
      </c>
      <c r="G5732">
        <v>39</v>
      </c>
      <c r="H5732">
        <v>401342</v>
      </c>
      <c r="I5732" t="s">
        <v>34</v>
      </c>
      <c r="J5732" s="1">
        <v>43838</v>
      </c>
      <c r="K5732">
        <v>950</v>
      </c>
      <c r="L5732" t="s">
        <v>23016</v>
      </c>
      <c r="M5732" t="s">
        <v>1460</v>
      </c>
      <c r="N5732" t="s">
        <v>23017</v>
      </c>
      <c r="O5732" t="s">
        <v>23018</v>
      </c>
      <c r="P5732" t="s">
        <v>87</v>
      </c>
      <c r="Q5732">
        <v>11</v>
      </c>
      <c r="R5732" t="s">
        <v>40</v>
      </c>
      <c r="S5732" t="s">
        <v>41</v>
      </c>
      <c r="T5732">
        <v>87604</v>
      </c>
      <c r="U5732" s="1">
        <v>45466</v>
      </c>
      <c r="V5732" t="s">
        <v>52</v>
      </c>
      <c r="W5732">
        <v>939226</v>
      </c>
      <c r="X5732" t="s">
        <v>23019</v>
      </c>
      <c r="Y5732">
        <v>882</v>
      </c>
      <c r="Z5732">
        <v>1010</v>
      </c>
      <c r="AA5732">
        <v>7</v>
      </c>
      <c r="AB5732">
        <v>2828</v>
      </c>
    </row>
    <row r="5733" spans="1:28" x14ac:dyDescent="0.3">
      <c r="A5733" t="s">
        <v>28</v>
      </c>
      <c r="B5733" t="s">
        <v>29</v>
      </c>
      <c r="C5733" t="s">
        <v>54</v>
      </c>
      <c r="D5733" t="s">
        <v>560</v>
      </c>
      <c r="E5733" t="s">
        <v>32</v>
      </c>
      <c r="F5733" t="s">
        <v>106</v>
      </c>
      <c r="G5733">
        <v>100</v>
      </c>
      <c r="H5733">
        <v>411974</v>
      </c>
      <c r="I5733" t="s">
        <v>58</v>
      </c>
      <c r="J5733" s="1">
        <v>44047</v>
      </c>
      <c r="K5733">
        <v>1000</v>
      </c>
      <c r="L5733" t="s">
        <v>23020</v>
      </c>
      <c r="M5733" t="s">
        <v>1147</v>
      </c>
      <c r="N5733" t="s">
        <v>23021</v>
      </c>
      <c r="O5733" t="s">
        <v>23022</v>
      </c>
      <c r="P5733" t="s">
        <v>39</v>
      </c>
      <c r="Q5733">
        <v>11</v>
      </c>
      <c r="R5733" t="s">
        <v>40</v>
      </c>
      <c r="S5733" t="s">
        <v>41</v>
      </c>
      <c r="T5733">
        <v>68824</v>
      </c>
      <c r="U5733" s="1">
        <v>45508</v>
      </c>
      <c r="V5733" t="s">
        <v>64</v>
      </c>
      <c r="W5733">
        <v>312021</v>
      </c>
      <c r="X5733" t="s">
        <v>23023</v>
      </c>
      <c r="Y5733">
        <v>310</v>
      </c>
      <c r="Z5733">
        <v>2174</v>
      </c>
      <c r="AA5733">
        <v>6</v>
      </c>
      <c r="AB5733">
        <v>5217.6000000000004</v>
      </c>
    </row>
    <row r="5734" spans="1:28" x14ac:dyDescent="0.3">
      <c r="A5734" t="s">
        <v>28</v>
      </c>
      <c r="B5734" t="s">
        <v>29</v>
      </c>
      <c r="C5734" t="s">
        <v>54</v>
      </c>
      <c r="D5734" t="s">
        <v>637</v>
      </c>
      <c r="E5734" t="s">
        <v>56</v>
      </c>
      <c r="F5734" t="s">
        <v>83</v>
      </c>
      <c r="G5734">
        <v>100</v>
      </c>
      <c r="H5734">
        <v>414471</v>
      </c>
      <c r="I5734" t="s">
        <v>34</v>
      </c>
      <c r="J5734" s="1">
        <v>45256</v>
      </c>
      <c r="K5734">
        <v>1300</v>
      </c>
      <c r="L5734" t="s">
        <v>23024</v>
      </c>
      <c r="M5734" t="s">
        <v>101</v>
      </c>
      <c r="N5734" t="s">
        <v>23025</v>
      </c>
      <c r="O5734" t="s">
        <v>23026</v>
      </c>
      <c r="P5734" t="s">
        <v>51</v>
      </c>
      <c r="Q5734">
        <v>6</v>
      </c>
      <c r="R5734" t="s">
        <v>40</v>
      </c>
      <c r="S5734" t="s">
        <v>118</v>
      </c>
      <c r="T5734">
        <v>98486</v>
      </c>
      <c r="U5734" s="1">
        <v>45389</v>
      </c>
      <c r="V5734" t="s">
        <v>80</v>
      </c>
      <c r="W5734">
        <v>841260</v>
      </c>
      <c r="X5734" t="s">
        <v>23027</v>
      </c>
      <c r="Y5734">
        <v>668</v>
      </c>
      <c r="Z5734">
        <v>1640</v>
      </c>
      <c r="AA5734">
        <v>7</v>
      </c>
      <c r="AB5734">
        <v>4592</v>
      </c>
    </row>
    <row r="5735" spans="1:28" x14ac:dyDescent="0.3">
      <c r="A5735" t="s">
        <v>28</v>
      </c>
      <c r="B5735" t="s">
        <v>29</v>
      </c>
      <c r="C5735" t="s">
        <v>193</v>
      </c>
      <c r="D5735" t="s">
        <v>380</v>
      </c>
      <c r="E5735" t="s">
        <v>32</v>
      </c>
      <c r="F5735" t="s">
        <v>113</v>
      </c>
      <c r="G5735">
        <v>80</v>
      </c>
      <c r="H5735">
        <v>412140</v>
      </c>
      <c r="I5735" t="s">
        <v>58</v>
      </c>
      <c r="J5735" s="1">
        <v>44006</v>
      </c>
      <c r="K5735">
        <v>1300</v>
      </c>
      <c r="L5735" t="s">
        <v>18314</v>
      </c>
      <c r="M5735" t="s">
        <v>542</v>
      </c>
      <c r="N5735" t="s">
        <v>23028</v>
      </c>
      <c r="O5735" t="s">
        <v>23029</v>
      </c>
      <c r="P5735" t="s">
        <v>71</v>
      </c>
      <c r="Q5735">
        <v>6</v>
      </c>
      <c r="R5735" t="s">
        <v>40</v>
      </c>
      <c r="S5735" t="s">
        <v>63</v>
      </c>
      <c r="T5735">
        <v>17302</v>
      </c>
      <c r="U5735" s="1">
        <v>45505</v>
      </c>
      <c r="V5735" t="s">
        <v>64</v>
      </c>
      <c r="W5735">
        <v>103939</v>
      </c>
      <c r="X5735" t="s">
        <v>23030</v>
      </c>
      <c r="Y5735">
        <v>466</v>
      </c>
      <c r="Z5735">
        <v>1592</v>
      </c>
      <c r="AA5735">
        <v>5</v>
      </c>
      <c r="AB5735">
        <v>3184</v>
      </c>
    </row>
    <row r="5736" spans="1:28" x14ac:dyDescent="0.3">
      <c r="A5736" t="s">
        <v>28</v>
      </c>
      <c r="B5736" t="s">
        <v>29</v>
      </c>
      <c r="C5736" t="s">
        <v>44</v>
      </c>
      <c r="D5736" t="s">
        <v>149</v>
      </c>
      <c r="E5736" t="s">
        <v>32</v>
      </c>
      <c r="F5736" t="s">
        <v>135</v>
      </c>
      <c r="G5736">
        <v>94</v>
      </c>
      <c r="H5736">
        <v>404418</v>
      </c>
      <c r="I5736" t="s">
        <v>34</v>
      </c>
      <c r="J5736" s="1">
        <v>45605</v>
      </c>
      <c r="K5736">
        <v>1300</v>
      </c>
      <c r="L5736" t="s">
        <v>23031</v>
      </c>
      <c r="M5736" t="s">
        <v>428</v>
      </c>
      <c r="N5736" t="s">
        <v>23032</v>
      </c>
      <c r="O5736" t="s">
        <v>23033</v>
      </c>
      <c r="P5736" t="s">
        <v>51</v>
      </c>
      <c r="Q5736">
        <v>20</v>
      </c>
      <c r="R5736" t="s">
        <v>88</v>
      </c>
      <c r="S5736" t="s">
        <v>118</v>
      </c>
      <c r="T5736">
        <v>66493</v>
      </c>
      <c r="U5736" s="1">
        <v>45460</v>
      </c>
      <c r="V5736" t="s">
        <v>52</v>
      </c>
      <c r="W5736">
        <v>267607</v>
      </c>
      <c r="X5736" t="s">
        <v>23034</v>
      </c>
      <c r="Y5736">
        <v>803</v>
      </c>
      <c r="Z5736">
        <v>1612</v>
      </c>
      <c r="AA5736">
        <v>5</v>
      </c>
      <c r="AB5736">
        <v>3224</v>
      </c>
    </row>
    <row r="5737" spans="1:28" x14ac:dyDescent="0.3">
      <c r="A5737" t="s">
        <v>28</v>
      </c>
      <c r="B5737" t="s">
        <v>29</v>
      </c>
      <c r="C5737" t="s">
        <v>193</v>
      </c>
      <c r="D5737" t="s">
        <v>31</v>
      </c>
      <c r="E5737" t="s">
        <v>56</v>
      </c>
      <c r="F5737" t="s">
        <v>135</v>
      </c>
      <c r="G5737">
        <v>61</v>
      </c>
      <c r="H5737">
        <v>415019</v>
      </c>
      <c r="I5737" t="s">
        <v>58</v>
      </c>
      <c r="J5737" s="1">
        <v>44353</v>
      </c>
      <c r="K5737">
        <v>800</v>
      </c>
      <c r="L5737" t="s">
        <v>23035</v>
      </c>
      <c r="M5737" t="s">
        <v>394</v>
      </c>
      <c r="N5737" t="s">
        <v>23036</v>
      </c>
      <c r="O5737" t="s">
        <v>23037</v>
      </c>
      <c r="P5737" t="s">
        <v>39</v>
      </c>
      <c r="Q5737">
        <v>16</v>
      </c>
      <c r="R5737" t="s">
        <v>40</v>
      </c>
      <c r="S5737" t="s">
        <v>118</v>
      </c>
      <c r="T5737">
        <v>98450</v>
      </c>
      <c r="U5737" s="1">
        <v>45539</v>
      </c>
      <c r="V5737" t="s">
        <v>180</v>
      </c>
      <c r="W5737">
        <v>742180</v>
      </c>
      <c r="X5737" t="s">
        <v>23038</v>
      </c>
      <c r="Y5737">
        <v>775</v>
      </c>
      <c r="Z5737">
        <v>576</v>
      </c>
      <c r="AA5737">
        <v>6</v>
      </c>
      <c r="AB5737">
        <v>1382.4</v>
      </c>
    </row>
    <row r="5738" spans="1:28" x14ac:dyDescent="0.3">
      <c r="A5738" t="s">
        <v>28</v>
      </c>
      <c r="B5738" t="s">
        <v>29</v>
      </c>
      <c r="C5738" t="s">
        <v>44</v>
      </c>
      <c r="D5738" t="s">
        <v>616</v>
      </c>
      <c r="E5738" t="s">
        <v>56</v>
      </c>
      <c r="F5738" t="s">
        <v>57</v>
      </c>
      <c r="G5738">
        <v>63</v>
      </c>
      <c r="H5738">
        <v>430114</v>
      </c>
      <c r="I5738" t="s">
        <v>58</v>
      </c>
      <c r="J5738" s="1">
        <v>44281</v>
      </c>
      <c r="K5738">
        <v>800</v>
      </c>
      <c r="L5738" t="s">
        <v>23039</v>
      </c>
      <c r="M5738" t="s">
        <v>200</v>
      </c>
      <c r="N5738" t="s">
        <v>23040</v>
      </c>
      <c r="O5738" t="s">
        <v>23041</v>
      </c>
      <c r="P5738" t="s">
        <v>71</v>
      </c>
      <c r="Q5738">
        <v>8</v>
      </c>
      <c r="R5738" t="s">
        <v>88</v>
      </c>
      <c r="S5738" t="s">
        <v>41</v>
      </c>
      <c r="T5738">
        <v>44498</v>
      </c>
      <c r="U5738" s="1">
        <v>45316</v>
      </c>
      <c r="V5738" t="s">
        <v>111</v>
      </c>
      <c r="W5738">
        <v>453582</v>
      </c>
      <c r="X5738" t="s">
        <v>23042</v>
      </c>
      <c r="Y5738">
        <v>903</v>
      </c>
      <c r="Z5738">
        <v>873</v>
      </c>
      <c r="AA5738">
        <v>5</v>
      </c>
      <c r="AB5738">
        <v>1746</v>
      </c>
    </row>
    <row r="5739" spans="1:28" x14ac:dyDescent="0.3">
      <c r="A5739" t="s">
        <v>28</v>
      </c>
      <c r="B5739" t="s">
        <v>29</v>
      </c>
      <c r="C5739" t="s">
        <v>91</v>
      </c>
      <c r="D5739" t="s">
        <v>611</v>
      </c>
      <c r="E5739" t="s">
        <v>32</v>
      </c>
      <c r="F5739" t="s">
        <v>99</v>
      </c>
      <c r="G5739">
        <v>26</v>
      </c>
      <c r="H5739">
        <v>414534</v>
      </c>
      <c r="I5739" t="s">
        <v>34</v>
      </c>
      <c r="J5739" s="1">
        <v>45583</v>
      </c>
      <c r="K5739">
        <v>1400</v>
      </c>
      <c r="L5739" t="s">
        <v>23043</v>
      </c>
      <c r="M5739" t="s">
        <v>263</v>
      </c>
      <c r="N5739" t="s">
        <v>23044</v>
      </c>
      <c r="O5739" t="s">
        <v>23045</v>
      </c>
      <c r="P5739" t="s">
        <v>71</v>
      </c>
      <c r="Q5739">
        <v>8</v>
      </c>
      <c r="R5739" t="s">
        <v>40</v>
      </c>
      <c r="S5739" t="s">
        <v>63</v>
      </c>
      <c r="T5739">
        <v>45384</v>
      </c>
      <c r="U5739" s="1">
        <v>45532</v>
      </c>
      <c r="V5739" t="s">
        <v>64</v>
      </c>
      <c r="W5739">
        <v>578995</v>
      </c>
      <c r="X5739" t="s">
        <v>23046</v>
      </c>
      <c r="Y5739">
        <v>781</v>
      </c>
      <c r="Z5739">
        <v>2359</v>
      </c>
      <c r="AA5739">
        <v>3</v>
      </c>
      <c r="AB5739">
        <v>2830.8</v>
      </c>
    </row>
    <row r="5740" spans="1:28" x14ac:dyDescent="0.3">
      <c r="A5740" t="s">
        <v>28</v>
      </c>
      <c r="B5740" t="s">
        <v>29</v>
      </c>
      <c r="C5740" t="s">
        <v>148</v>
      </c>
      <c r="D5740" t="s">
        <v>142</v>
      </c>
      <c r="E5740" t="s">
        <v>56</v>
      </c>
      <c r="F5740" t="s">
        <v>355</v>
      </c>
      <c r="G5740">
        <v>38</v>
      </c>
      <c r="H5740">
        <v>413355</v>
      </c>
      <c r="I5740" t="s">
        <v>58</v>
      </c>
      <c r="J5740" s="1">
        <v>44122</v>
      </c>
      <c r="K5740">
        <v>1200</v>
      </c>
      <c r="L5740" t="s">
        <v>23047</v>
      </c>
      <c r="M5740" t="s">
        <v>108</v>
      </c>
      <c r="N5740" t="s">
        <v>23048</v>
      </c>
      <c r="O5740" t="s">
        <v>23049</v>
      </c>
      <c r="P5740" t="s">
        <v>87</v>
      </c>
      <c r="Q5740">
        <v>17</v>
      </c>
      <c r="R5740" t="s">
        <v>88</v>
      </c>
      <c r="S5740" t="s">
        <v>41</v>
      </c>
      <c r="T5740">
        <v>67595</v>
      </c>
      <c r="U5740" s="1">
        <v>45414</v>
      </c>
      <c r="V5740" t="s">
        <v>140</v>
      </c>
      <c r="W5740">
        <v>234539</v>
      </c>
      <c r="X5740" t="s">
        <v>23050</v>
      </c>
      <c r="Y5740">
        <v>679</v>
      </c>
      <c r="Z5740">
        <v>624</v>
      </c>
      <c r="AA5740">
        <v>4</v>
      </c>
      <c r="AB5740" s="2" t="s">
        <v>4736</v>
      </c>
    </row>
    <row r="5741" spans="1:28" x14ac:dyDescent="0.3">
      <c r="A5741" t="s">
        <v>28</v>
      </c>
      <c r="B5741" t="s">
        <v>29</v>
      </c>
      <c r="C5741" t="s">
        <v>66</v>
      </c>
      <c r="D5741" t="s">
        <v>163</v>
      </c>
      <c r="E5741" t="s">
        <v>32</v>
      </c>
      <c r="F5741" t="s">
        <v>83</v>
      </c>
      <c r="G5741">
        <v>13</v>
      </c>
      <c r="H5741">
        <v>420463</v>
      </c>
      <c r="I5741" t="s">
        <v>58</v>
      </c>
      <c r="J5741" s="1">
        <v>44170</v>
      </c>
      <c r="K5741">
        <v>1000</v>
      </c>
      <c r="L5741" t="s">
        <v>23051</v>
      </c>
      <c r="M5741" t="s">
        <v>165</v>
      </c>
      <c r="N5741" t="s">
        <v>23052</v>
      </c>
      <c r="O5741" t="s">
        <v>23053</v>
      </c>
      <c r="P5741" t="s">
        <v>39</v>
      </c>
      <c r="Q5741">
        <v>3</v>
      </c>
      <c r="R5741" t="s">
        <v>88</v>
      </c>
      <c r="S5741" t="s">
        <v>79</v>
      </c>
      <c r="T5741">
        <v>29793</v>
      </c>
      <c r="U5741" s="1">
        <v>45592</v>
      </c>
      <c r="V5741" t="s">
        <v>155</v>
      </c>
      <c r="W5741">
        <v>456265</v>
      </c>
      <c r="X5741" t="s">
        <v>23054</v>
      </c>
      <c r="Y5741">
        <v>908</v>
      </c>
      <c r="Z5741">
        <v>2067</v>
      </c>
      <c r="AA5741">
        <v>4</v>
      </c>
      <c r="AB5741" s="2" t="s">
        <v>23055</v>
      </c>
    </row>
    <row r="5742" spans="1:28" x14ac:dyDescent="0.3">
      <c r="A5742" t="s">
        <v>28</v>
      </c>
      <c r="B5742" t="s">
        <v>29</v>
      </c>
      <c r="C5742" t="s">
        <v>91</v>
      </c>
      <c r="D5742" t="s">
        <v>566</v>
      </c>
      <c r="E5742" t="s">
        <v>32</v>
      </c>
      <c r="F5742" t="s">
        <v>106</v>
      </c>
      <c r="G5742">
        <v>97</v>
      </c>
      <c r="H5742">
        <v>429531</v>
      </c>
      <c r="I5742" t="s">
        <v>34</v>
      </c>
      <c r="J5742" s="1">
        <v>43968</v>
      </c>
      <c r="K5742">
        <v>1200</v>
      </c>
      <c r="L5742" t="s">
        <v>23056</v>
      </c>
      <c r="M5742" t="s">
        <v>366</v>
      </c>
      <c r="N5742" t="s">
        <v>23057</v>
      </c>
      <c r="O5742" t="s">
        <v>23058</v>
      </c>
      <c r="P5742" t="s">
        <v>71</v>
      </c>
      <c r="Q5742">
        <v>16</v>
      </c>
      <c r="R5742" t="s">
        <v>88</v>
      </c>
      <c r="S5742" t="s">
        <v>63</v>
      </c>
      <c r="T5742">
        <v>72929</v>
      </c>
      <c r="U5742" s="1">
        <v>45423</v>
      </c>
      <c r="V5742" t="s">
        <v>140</v>
      </c>
      <c r="W5742">
        <v>796612</v>
      </c>
      <c r="X5742" t="s">
        <v>23059</v>
      </c>
      <c r="Y5742">
        <v>673</v>
      </c>
      <c r="Z5742">
        <v>2365</v>
      </c>
      <c r="AA5742">
        <v>2</v>
      </c>
      <c r="AB5742">
        <v>1892</v>
      </c>
    </row>
    <row r="5743" spans="1:28" x14ac:dyDescent="0.3">
      <c r="A5743" t="s">
        <v>28</v>
      </c>
      <c r="B5743" t="s">
        <v>29</v>
      </c>
      <c r="C5743" t="s">
        <v>54</v>
      </c>
      <c r="D5743" t="s">
        <v>227</v>
      </c>
      <c r="E5743" t="s">
        <v>32</v>
      </c>
      <c r="F5743" t="s">
        <v>355</v>
      </c>
      <c r="G5743">
        <v>82</v>
      </c>
      <c r="H5743">
        <v>426945</v>
      </c>
      <c r="I5743" t="s">
        <v>34</v>
      </c>
      <c r="J5743" s="1">
        <v>44541</v>
      </c>
      <c r="K5743">
        <v>950</v>
      </c>
      <c r="L5743" t="s">
        <v>23060</v>
      </c>
      <c r="M5743" t="s">
        <v>1072</v>
      </c>
      <c r="N5743" t="s">
        <v>23061</v>
      </c>
      <c r="O5743" t="s">
        <v>23062</v>
      </c>
      <c r="P5743" t="s">
        <v>39</v>
      </c>
      <c r="Q5743">
        <v>6</v>
      </c>
      <c r="R5743" t="s">
        <v>40</v>
      </c>
      <c r="S5743" t="s">
        <v>41</v>
      </c>
      <c r="T5743">
        <v>50702</v>
      </c>
      <c r="U5743" s="1">
        <v>45373</v>
      </c>
      <c r="V5743" t="s">
        <v>72</v>
      </c>
      <c r="W5743">
        <v>188876</v>
      </c>
      <c r="X5743" t="s">
        <v>23063</v>
      </c>
      <c r="Y5743">
        <v>746</v>
      </c>
      <c r="Z5743">
        <v>1942</v>
      </c>
      <c r="AA5743">
        <v>2</v>
      </c>
      <c r="AB5743" s="2" t="s">
        <v>3945</v>
      </c>
    </row>
    <row r="5744" spans="1:28" x14ac:dyDescent="0.3">
      <c r="A5744" t="s">
        <v>28</v>
      </c>
      <c r="B5744" t="s">
        <v>29</v>
      </c>
      <c r="C5744" t="s">
        <v>66</v>
      </c>
      <c r="D5744" t="s">
        <v>55</v>
      </c>
      <c r="E5744" t="s">
        <v>32</v>
      </c>
      <c r="F5744" t="s">
        <v>175</v>
      </c>
      <c r="G5744">
        <v>97</v>
      </c>
      <c r="H5744">
        <v>432483</v>
      </c>
      <c r="I5744" t="s">
        <v>34</v>
      </c>
      <c r="J5744" s="1">
        <v>43977</v>
      </c>
      <c r="K5744">
        <v>950</v>
      </c>
      <c r="L5744" t="s">
        <v>23064</v>
      </c>
      <c r="M5744" t="s">
        <v>747</v>
      </c>
      <c r="N5744" t="s">
        <v>23065</v>
      </c>
      <c r="O5744" t="s">
        <v>23066</v>
      </c>
      <c r="P5744" t="s">
        <v>51</v>
      </c>
      <c r="Q5744">
        <v>8</v>
      </c>
      <c r="R5744" t="s">
        <v>40</v>
      </c>
      <c r="S5744" t="s">
        <v>63</v>
      </c>
      <c r="T5744">
        <v>19279</v>
      </c>
      <c r="U5744" s="1">
        <v>45576</v>
      </c>
      <c r="V5744" t="s">
        <v>155</v>
      </c>
      <c r="W5744">
        <v>895863</v>
      </c>
      <c r="X5744" t="s">
        <v>23067</v>
      </c>
      <c r="Y5744">
        <v>865</v>
      </c>
      <c r="Z5744">
        <v>2528</v>
      </c>
      <c r="AA5744">
        <v>3</v>
      </c>
      <c r="AB5744" s="2" t="s">
        <v>23068</v>
      </c>
    </row>
    <row r="5745" spans="1:28" x14ac:dyDescent="0.3">
      <c r="A5745" t="s">
        <v>28</v>
      </c>
      <c r="B5745" t="s">
        <v>29</v>
      </c>
      <c r="C5745" t="s">
        <v>193</v>
      </c>
      <c r="D5745" t="s">
        <v>467</v>
      </c>
      <c r="E5745" t="s">
        <v>46</v>
      </c>
      <c r="F5745" t="s">
        <v>57</v>
      </c>
      <c r="G5745">
        <v>54</v>
      </c>
      <c r="H5745">
        <v>429866</v>
      </c>
      <c r="I5745" t="s">
        <v>58</v>
      </c>
      <c r="J5745" s="1">
        <v>45624</v>
      </c>
      <c r="K5745">
        <v>1000</v>
      </c>
      <c r="L5745" t="s">
        <v>21750</v>
      </c>
      <c r="M5745" t="s">
        <v>159</v>
      </c>
      <c r="N5745" t="s">
        <v>23069</v>
      </c>
      <c r="O5745" t="s">
        <v>23070</v>
      </c>
      <c r="P5745" t="s">
        <v>87</v>
      </c>
      <c r="Q5745">
        <v>14</v>
      </c>
      <c r="R5745" t="s">
        <v>88</v>
      </c>
      <c r="S5745" t="s">
        <v>41</v>
      </c>
      <c r="T5745">
        <v>20039</v>
      </c>
      <c r="U5745" s="1">
        <v>45578</v>
      </c>
      <c r="V5745" t="s">
        <v>155</v>
      </c>
      <c r="W5745">
        <v>877019</v>
      </c>
      <c r="X5745" t="s">
        <v>23071</v>
      </c>
      <c r="Y5745">
        <v>687</v>
      </c>
      <c r="Z5745">
        <v>2147</v>
      </c>
      <c r="AA5745">
        <v>2</v>
      </c>
      <c r="AB5745" s="2" t="s">
        <v>23072</v>
      </c>
    </row>
    <row r="5746" spans="1:28" x14ac:dyDescent="0.3">
      <c r="A5746" t="s">
        <v>28</v>
      </c>
      <c r="B5746" t="s">
        <v>29</v>
      </c>
      <c r="C5746" t="s">
        <v>54</v>
      </c>
      <c r="D5746" t="s">
        <v>82</v>
      </c>
      <c r="E5746" t="s">
        <v>56</v>
      </c>
      <c r="F5746" t="s">
        <v>106</v>
      </c>
      <c r="G5746">
        <v>67</v>
      </c>
      <c r="H5746">
        <v>415273</v>
      </c>
      <c r="I5746" t="s">
        <v>34</v>
      </c>
      <c r="J5746" s="1">
        <v>44067</v>
      </c>
      <c r="K5746">
        <v>1200</v>
      </c>
      <c r="L5746" t="s">
        <v>23073</v>
      </c>
      <c r="M5746" t="s">
        <v>895</v>
      </c>
      <c r="N5746" t="s">
        <v>23074</v>
      </c>
      <c r="O5746" t="s">
        <v>23075</v>
      </c>
      <c r="P5746" t="s">
        <v>71</v>
      </c>
      <c r="Q5746">
        <v>13</v>
      </c>
      <c r="R5746" t="s">
        <v>88</v>
      </c>
      <c r="S5746" t="s">
        <v>41</v>
      </c>
      <c r="T5746">
        <v>41899</v>
      </c>
      <c r="U5746" s="1">
        <v>45526</v>
      </c>
      <c r="V5746" t="s">
        <v>64</v>
      </c>
      <c r="W5746">
        <v>144418</v>
      </c>
      <c r="X5746" t="s">
        <v>23076</v>
      </c>
      <c r="Y5746">
        <v>653</v>
      </c>
      <c r="Z5746">
        <v>899</v>
      </c>
      <c r="AA5746">
        <v>3</v>
      </c>
      <c r="AB5746">
        <v>1078.8</v>
      </c>
    </row>
    <row r="5747" spans="1:28" x14ac:dyDescent="0.3">
      <c r="A5747" t="s">
        <v>28</v>
      </c>
      <c r="B5747" t="s">
        <v>29</v>
      </c>
      <c r="C5747" t="s">
        <v>44</v>
      </c>
      <c r="D5747" t="s">
        <v>182</v>
      </c>
      <c r="E5747" t="s">
        <v>56</v>
      </c>
      <c r="F5747" t="s">
        <v>99</v>
      </c>
      <c r="G5747">
        <v>48</v>
      </c>
      <c r="H5747">
        <v>436456</v>
      </c>
      <c r="I5747" t="s">
        <v>58</v>
      </c>
      <c r="J5747" s="1">
        <v>44469</v>
      </c>
      <c r="K5747">
        <v>1300</v>
      </c>
      <c r="L5747" t="s">
        <v>23077</v>
      </c>
      <c r="M5747" t="s">
        <v>1017</v>
      </c>
      <c r="N5747" t="s">
        <v>23078</v>
      </c>
      <c r="O5747" t="s">
        <v>23079</v>
      </c>
      <c r="P5747" t="s">
        <v>71</v>
      </c>
      <c r="Q5747">
        <v>19</v>
      </c>
      <c r="R5747" t="s">
        <v>88</v>
      </c>
      <c r="S5747" t="s">
        <v>118</v>
      </c>
      <c r="T5747">
        <v>16005</v>
      </c>
      <c r="U5747" s="1">
        <v>45604</v>
      </c>
      <c r="V5747" t="s">
        <v>42</v>
      </c>
      <c r="W5747">
        <v>202476</v>
      </c>
      <c r="X5747" t="s">
        <v>23080</v>
      </c>
      <c r="Y5747">
        <v>728</v>
      </c>
      <c r="Z5747">
        <v>1049</v>
      </c>
      <c r="AA5747">
        <v>6</v>
      </c>
      <c r="AB5747" s="2" t="s">
        <v>23081</v>
      </c>
    </row>
    <row r="5748" spans="1:28" x14ac:dyDescent="0.3">
      <c r="A5748" t="s">
        <v>28</v>
      </c>
      <c r="B5748" t="s">
        <v>29</v>
      </c>
      <c r="C5748" t="s">
        <v>148</v>
      </c>
      <c r="D5748" t="s">
        <v>291</v>
      </c>
      <c r="E5748" t="s">
        <v>32</v>
      </c>
      <c r="F5748" t="s">
        <v>150</v>
      </c>
      <c r="G5748">
        <v>66</v>
      </c>
      <c r="H5748">
        <v>433246</v>
      </c>
      <c r="I5748" t="s">
        <v>34</v>
      </c>
      <c r="J5748" s="1">
        <v>44777</v>
      </c>
      <c r="K5748">
        <v>1100</v>
      </c>
      <c r="L5748" t="s">
        <v>23082</v>
      </c>
      <c r="M5748" t="s">
        <v>1460</v>
      </c>
      <c r="N5748" t="s">
        <v>23083</v>
      </c>
      <c r="O5748" t="s">
        <v>23084</v>
      </c>
      <c r="P5748" t="s">
        <v>51</v>
      </c>
      <c r="Q5748">
        <v>8</v>
      </c>
      <c r="R5748" t="s">
        <v>88</v>
      </c>
      <c r="S5748" t="s">
        <v>63</v>
      </c>
      <c r="T5748">
        <v>74601</v>
      </c>
      <c r="U5748" s="1">
        <v>45482</v>
      </c>
      <c r="V5748" t="s">
        <v>126</v>
      </c>
      <c r="W5748">
        <v>230528</v>
      </c>
      <c r="X5748" t="s">
        <v>23085</v>
      </c>
      <c r="Y5748">
        <v>500</v>
      </c>
      <c r="Z5748">
        <v>2551</v>
      </c>
      <c r="AA5748">
        <v>1</v>
      </c>
      <c r="AB5748" s="2" t="s">
        <v>23086</v>
      </c>
    </row>
    <row r="5749" spans="1:28" x14ac:dyDescent="0.3">
      <c r="A5749" t="s">
        <v>28</v>
      </c>
      <c r="B5749" t="s">
        <v>29</v>
      </c>
      <c r="C5749" t="s">
        <v>54</v>
      </c>
      <c r="D5749" t="s">
        <v>421</v>
      </c>
      <c r="E5749" t="s">
        <v>46</v>
      </c>
      <c r="F5749" t="s">
        <v>47</v>
      </c>
      <c r="G5749">
        <v>96</v>
      </c>
      <c r="H5749">
        <v>426809</v>
      </c>
      <c r="I5749" t="s">
        <v>34</v>
      </c>
      <c r="J5749" s="1">
        <v>44441</v>
      </c>
      <c r="K5749">
        <v>1300</v>
      </c>
      <c r="L5749" t="s">
        <v>23087</v>
      </c>
      <c r="M5749" t="s">
        <v>345</v>
      </c>
      <c r="N5749" t="s">
        <v>23088</v>
      </c>
      <c r="O5749" t="s">
        <v>23089</v>
      </c>
      <c r="P5749" t="s">
        <v>87</v>
      </c>
      <c r="Q5749">
        <v>13</v>
      </c>
      <c r="R5749" t="s">
        <v>88</v>
      </c>
      <c r="S5749" t="s">
        <v>79</v>
      </c>
      <c r="T5749">
        <v>96354</v>
      </c>
      <c r="U5749" s="1">
        <v>45463</v>
      </c>
      <c r="V5749" t="s">
        <v>52</v>
      </c>
      <c r="W5749">
        <v>630396</v>
      </c>
      <c r="X5749" t="s">
        <v>23090</v>
      </c>
      <c r="Y5749">
        <v>508</v>
      </c>
      <c r="Z5749">
        <v>1130</v>
      </c>
      <c r="AA5749">
        <v>7</v>
      </c>
      <c r="AB5749">
        <v>3164</v>
      </c>
    </row>
    <row r="5750" spans="1:28" x14ac:dyDescent="0.3">
      <c r="A5750" t="s">
        <v>28</v>
      </c>
      <c r="B5750" t="s">
        <v>29</v>
      </c>
      <c r="C5750" t="s">
        <v>91</v>
      </c>
      <c r="D5750" t="s">
        <v>349</v>
      </c>
      <c r="E5750" t="s">
        <v>32</v>
      </c>
      <c r="F5750" t="s">
        <v>47</v>
      </c>
      <c r="G5750">
        <v>58</v>
      </c>
      <c r="H5750">
        <v>416768</v>
      </c>
      <c r="I5750" t="s">
        <v>34</v>
      </c>
      <c r="J5750" s="1">
        <v>44943</v>
      </c>
      <c r="K5750">
        <v>1200</v>
      </c>
      <c r="L5750" t="s">
        <v>23091</v>
      </c>
      <c r="M5750" t="s">
        <v>736</v>
      </c>
      <c r="N5750" t="s">
        <v>23092</v>
      </c>
      <c r="O5750" t="s">
        <v>23093</v>
      </c>
      <c r="P5750" t="s">
        <v>51</v>
      </c>
      <c r="Q5750">
        <v>19</v>
      </c>
      <c r="R5750" t="s">
        <v>40</v>
      </c>
      <c r="S5750" t="s">
        <v>79</v>
      </c>
      <c r="T5750">
        <v>99471</v>
      </c>
      <c r="U5750" s="1">
        <v>45581</v>
      </c>
      <c r="V5750" t="s">
        <v>155</v>
      </c>
      <c r="W5750">
        <v>637131</v>
      </c>
      <c r="X5750" t="s">
        <v>23094</v>
      </c>
      <c r="Y5750">
        <v>501</v>
      </c>
      <c r="Z5750">
        <v>674</v>
      </c>
      <c r="AA5750">
        <v>3</v>
      </c>
      <c r="AB5750" s="2" t="s">
        <v>17204</v>
      </c>
    </row>
    <row r="5751" spans="1:28" x14ac:dyDescent="0.3">
      <c r="A5751" t="s">
        <v>28</v>
      </c>
      <c r="B5751" t="s">
        <v>29</v>
      </c>
      <c r="C5751" t="s">
        <v>54</v>
      </c>
      <c r="D5751" t="s">
        <v>560</v>
      </c>
      <c r="E5751" t="s">
        <v>46</v>
      </c>
      <c r="F5751" t="s">
        <v>150</v>
      </c>
      <c r="G5751">
        <v>73</v>
      </c>
      <c r="H5751">
        <v>404669</v>
      </c>
      <c r="I5751" t="s">
        <v>34</v>
      </c>
      <c r="J5751" s="1">
        <v>44189</v>
      </c>
      <c r="K5751">
        <v>800</v>
      </c>
      <c r="L5751" t="s">
        <v>23095</v>
      </c>
      <c r="M5751" t="s">
        <v>250</v>
      </c>
      <c r="N5751" t="s">
        <v>23096</v>
      </c>
      <c r="O5751" t="s">
        <v>23097</v>
      </c>
      <c r="P5751" t="s">
        <v>71</v>
      </c>
      <c r="Q5751">
        <v>7</v>
      </c>
      <c r="R5751" t="s">
        <v>40</v>
      </c>
      <c r="S5751" t="s">
        <v>79</v>
      </c>
      <c r="T5751">
        <v>13934</v>
      </c>
      <c r="U5751" s="1">
        <v>45485</v>
      </c>
      <c r="V5751" t="s">
        <v>126</v>
      </c>
      <c r="W5751">
        <v>937453</v>
      </c>
      <c r="X5751" t="s">
        <v>23098</v>
      </c>
      <c r="Y5751">
        <v>959</v>
      </c>
      <c r="Z5751">
        <v>585</v>
      </c>
      <c r="AA5751">
        <v>6</v>
      </c>
      <c r="AB5751">
        <v>1404</v>
      </c>
    </row>
    <row r="5752" spans="1:28" x14ac:dyDescent="0.3">
      <c r="A5752" t="s">
        <v>28</v>
      </c>
      <c r="B5752" t="s">
        <v>29</v>
      </c>
      <c r="C5752" t="s">
        <v>30</v>
      </c>
      <c r="D5752" t="s">
        <v>421</v>
      </c>
      <c r="E5752" t="s">
        <v>32</v>
      </c>
      <c r="F5752" t="s">
        <v>150</v>
      </c>
      <c r="G5752">
        <v>74</v>
      </c>
      <c r="H5752">
        <v>439383</v>
      </c>
      <c r="I5752" t="s">
        <v>34</v>
      </c>
      <c r="J5752" s="1">
        <v>45350</v>
      </c>
      <c r="K5752">
        <v>1300</v>
      </c>
      <c r="L5752" t="s">
        <v>23099</v>
      </c>
      <c r="M5752" t="s">
        <v>263</v>
      </c>
      <c r="N5752" t="s">
        <v>23100</v>
      </c>
      <c r="O5752" t="s">
        <v>23101</v>
      </c>
      <c r="P5752" t="s">
        <v>71</v>
      </c>
      <c r="Q5752">
        <v>13</v>
      </c>
      <c r="R5752" t="s">
        <v>88</v>
      </c>
      <c r="S5752" t="s">
        <v>63</v>
      </c>
      <c r="T5752">
        <v>78271</v>
      </c>
      <c r="U5752" s="1">
        <v>45406</v>
      </c>
      <c r="V5752" t="s">
        <v>80</v>
      </c>
      <c r="W5752">
        <v>923361</v>
      </c>
      <c r="X5752" t="s">
        <v>23102</v>
      </c>
      <c r="Y5752">
        <v>837</v>
      </c>
      <c r="Z5752">
        <v>1269</v>
      </c>
      <c r="AA5752">
        <v>4</v>
      </c>
      <c r="AB5752">
        <v>2030.4</v>
      </c>
    </row>
    <row r="5753" spans="1:28" x14ac:dyDescent="0.3">
      <c r="A5753" t="s">
        <v>28</v>
      </c>
      <c r="B5753" t="s">
        <v>29</v>
      </c>
      <c r="C5753" t="s">
        <v>66</v>
      </c>
      <c r="D5753" t="s">
        <v>149</v>
      </c>
      <c r="E5753" t="s">
        <v>56</v>
      </c>
      <c r="F5753" t="s">
        <v>57</v>
      </c>
      <c r="G5753">
        <v>97</v>
      </c>
      <c r="H5753">
        <v>432586</v>
      </c>
      <c r="I5753" t="s">
        <v>34</v>
      </c>
      <c r="J5753" s="1">
        <v>45134</v>
      </c>
      <c r="K5753">
        <v>1000</v>
      </c>
      <c r="L5753" t="s">
        <v>23103</v>
      </c>
      <c r="M5753" t="s">
        <v>1460</v>
      </c>
      <c r="N5753" t="s">
        <v>23104</v>
      </c>
      <c r="O5753" t="s">
        <v>23105</v>
      </c>
      <c r="P5753" t="s">
        <v>39</v>
      </c>
      <c r="Q5753">
        <v>14</v>
      </c>
      <c r="R5753" t="s">
        <v>40</v>
      </c>
      <c r="S5753" t="s">
        <v>63</v>
      </c>
      <c r="T5753">
        <v>14952</v>
      </c>
      <c r="U5753" s="1">
        <v>45399</v>
      </c>
      <c r="V5753" t="s">
        <v>80</v>
      </c>
      <c r="W5753">
        <v>589936</v>
      </c>
      <c r="X5753" t="s">
        <v>23106</v>
      </c>
      <c r="Y5753">
        <v>955</v>
      </c>
      <c r="Z5753">
        <v>661</v>
      </c>
      <c r="AA5753">
        <v>4</v>
      </c>
      <c r="AB5753" s="2" t="s">
        <v>23107</v>
      </c>
    </row>
    <row r="5754" spans="1:28" x14ac:dyDescent="0.3">
      <c r="A5754" t="s">
        <v>28</v>
      </c>
      <c r="B5754" t="s">
        <v>29</v>
      </c>
      <c r="C5754" t="s">
        <v>91</v>
      </c>
      <c r="D5754" t="s">
        <v>227</v>
      </c>
      <c r="E5754" t="s">
        <v>32</v>
      </c>
      <c r="F5754" t="s">
        <v>57</v>
      </c>
      <c r="G5754">
        <v>47</v>
      </c>
      <c r="H5754">
        <v>409454</v>
      </c>
      <c r="I5754" t="s">
        <v>34</v>
      </c>
      <c r="J5754" s="1">
        <v>44436</v>
      </c>
      <c r="K5754">
        <v>1200</v>
      </c>
      <c r="L5754" t="s">
        <v>23108</v>
      </c>
      <c r="M5754" t="s">
        <v>282</v>
      </c>
      <c r="N5754" t="s">
        <v>23109</v>
      </c>
      <c r="O5754" t="s">
        <v>23110</v>
      </c>
      <c r="P5754" t="s">
        <v>51</v>
      </c>
      <c r="Q5754">
        <v>19</v>
      </c>
      <c r="R5754" t="s">
        <v>88</v>
      </c>
      <c r="S5754" t="s">
        <v>118</v>
      </c>
      <c r="T5754">
        <v>38252</v>
      </c>
      <c r="U5754" s="1">
        <v>45413</v>
      </c>
      <c r="V5754" t="s">
        <v>140</v>
      </c>
      <c r="W5754">
        <v>492495</v>
      </c>
      <c r="X5754" t="s">
        <v>23111</v>
      </c>
      <c r="Y5754">
        <v>580</v>
      </c>
      <c r="Z5754">
        <v>2377</v>
      </c>
      <c r="AA5754">
        <v>6</v>
      </c>
      <c r="AB5754">
        <v>5704.8</v>
      </c>
    </row>
    <row r="5755" spans="1:28" x14ac:dyDescent="0.3">
      <c r="A5755" t="s">
        <v>28</v>
      </c>
      <c r="B5755" t="s">
        <v>29</v>
      </c>
      <c r="C5755" t="s">
        <v>44</v>
      </c>
      <c r="D5755" t="s">
        <v>442</v>
      </c>
      <c r="E5755" t="s">
        <v>32</v>
      </c>
      <c r="F5755" t="s">
        <v>355</v>
      </c>
      <c r="G5755">
        <v>55</v>
      </c>
      <c r="H5755">
        <v>430150</v>
      </c>
      <c r="I5755" t="s">
        <v>58</v>
      </c>
      <c r="J5755" s="1">
        <v>44782</v>
      </c>
      <c r="K5755">
        <v>1200</v>
      </c>
      <c r="L5755" t="s">
        <v>23112</v>
      </c>
      <c r="M5755" t="s">
        <v>250</v>
      </c>
      <c r="N5755" t="s">
        <v>23113</v>
      </c>
      <c r="O5755" t="s">
        <v>23114</v>
      </c>
      <c r="P5755" t="s">
        <v>71</v>
      </c>
      <c r="Q5755">
        <v>6</v>
      </c>
      <c r="R5755" t="s">
        <v>88</v>
      </c>
      <c r="S5755" t="s">
        <v>79</v>
      </c>
      <c r="T5755">
        <v>98105</v>
      </c>
      <c r="U5755" s="1">
        <v>45522</v>
      </c>
      <c r="V5755" t="s">
        <v>64</v>
      </c>
      <c r="W5755">
        <v>821077</v>
      </c>
      <c r="X5755" t="s">
        <v>23115</v>
      </c>
      <c r="Y5755">
        <v>222</v>
      </c>
      <c r="Z5755">
        <v>1906</v>
      </c>
      <c r="AA5755">
        <v>5</v>
      </c>
      <c r="AB5755">
        <v>3812</v>
      </c>
    </row>
    <row r="5756" spans="1:28" x14ac:dyDescent="0.3">
      <c r="A5756" t="s">
        <v>28</v>
      </c>
      <c r="B5756" t="s">
        <v>29</v>
      </c>
      <c r="C5756" t="s">
        <v>44</v>
      </c>
      <c r="D5756" t="s">
        <v>142</v>
      </c>
      <c r="E5756" t="s">
        <v>56</v>
      </c>
      <c r="F5756" t="s">
        <v>135</v>
      </c>
      <c r="G5756">
        <v>64</v>
      </c>
      <c r="H5756">
        <v>426417</v>
      </c>
      <c r="I5756" t="s">
        <v>34</v>
      </c>
      <c r="J5756" s="1">
        <v>45110</v>
      </c>
      <c r="K5756">
        <v>1100</v>
      </c>
      <c r="L5756" t="s">
        <v>23116</v>
      </c>
      <c r="M5756" t="s">
        <v>1091</v>
      </c>
      <c r="N5756" t="s">
        <v>23117</v>
      </c>
      <c r="O5756" t="s">
        <v>23118</v>
      </c>
      <c r="P5756" t="s">
        <v>71</v>
      </c>
      <c r="Q5756">
        <v>18</v>
      </c>
      <c r="R5756" t="s">
        <v>40</v>
      </c>
      <c r="S5756" t="s">
        <v>118</v>
      </c>
      <c r="T5756">
        <v>81981</v>
      </c>
      <c r="U5756" s="1">
        <v>45574</v>
      </c>
      <c r="V5756" t="s">
        <v>155</v>
      </c>
      <c r="W5756">
        <v>550771</v>
      </c>
      <c r="X5756" t="s">
        <v>23119</v>
      </c>
      <c r="Y5756">
        <v>897</v>
      </c>
      <c r="Z5756">
        <v>686</v>
      </c>
      <c r="AA5756">
        <v>8</v>
      </c>
      <c r="AB5756" s="2" t="s">
        <v>12910</v>
      </c>
    </row>
    <row r="5757" spans="1:28" x14ac:dyDescent="0.3">
      <c r="A5757" t="s">
        <v>28</v>
      </c>
      <c r="B5757" t="s">
        <v>29</v>
      </c>
      <c r="C5757" t="s">
        <v>54</v>
      </c>
      <c r="D5757" t="s">
        <v>566</v>
      </c>
      <c r="E5757" t="s">
        <v>46</v>
      </c>
      <c r="F5757" t="s">
        <v>99</v>
      </c>
      <c r="G5757">
        <v>74</v>
      </c>
      <c r="H5757">
        <v>406555</v>
      </c>
      <c r="I5757" t="s">
        <v>58</v>
      </c>
      <c r="J5757" s="1">
        <v>44837</v>
      </c>
      <c r="K5757">
        <v>1000</v>
      </c>
      <c r="L5757" t="s">
        <v>23120</v>
      </c>
      <c r="M5757" t="s">
        <v>1198</v>
      </c>
      <c r="N5757" t="s">
        <v>23121</v>
      </c>
      <c r="O5757" t="s">
        <v>23122</v>
      </c>
      <c r="P5757" t="s">
        <v>87</v>
      </c>
      <c r="Q5757">
        <v>5</v>
      </c>
      <c r="R5757" t="s">
        <v>88</v>
      </c>
      <c r="S5757" t="s">
        <v>63</v>
      </c>
      <c r="T5757">
        <v>50570</v>
      </c>
      <c r="U5757" s="1">
        <v>45610</v>
      </c>
      <c r="V5757" t="s">
        <v>42</v>
      </c>
      <c r="W5757">
        <v>903356</v>
      </c>
      <c r="X5757" t="s">
        <v>23123</v>
      </c>
      <c r="Y5757">
        <v>283</v>
      </c>
      <c r="Z5757">
        <v>556</v>
      </c>
      <c r="AA5757">
        <v>8</v>
      </c>
      <c r="AB5757">
        <v>1779.2</v>
      </c>
    </row>
    <row r="5758" spans="1:28" x14ac:dyDescent="0.3">
      <c r="A5758" t="s">
        <v>28</v>
      </c>
      <c r="B5758" t="s">
        <v>29</v>
      </c>
      <c r="C5758" t="s">
        <v>44</v>
      </c>
      <c r="D5758" t="s">
        <v>621</v>
      </c>
      <c r="E5758" t="s">
        <v>46</v>
      </c>
      <c r="F5758" t="s">
        <v>83</v>
      </c>
      <c r="G5758">
        <v>86</v>
      </c>
      <c r="H5758">
        <v>433023</v>
      </c>
      <c r="I5758" t="s">
        <v>58</v>
      </c>
      <c r="J5758" s="1">
        <v>44890</v>
      </c>
      <c r="K5758">
        <v>1100</v>
      </c>
      <c r="L5758" t="s">
        <v>23124</v>
      </c>
      <c r="M5758" t="s">
        <v>68</v>
      </c>
      <c r="N5758" t="s">
        <v>23125</v>
      </c>
      <c r="O5758" t="s">
        <v>23126</v>
      </c>
      <c r="P5758" t="s">
        <v>51</v>
      </c>
      <c r="Q5758">
        <v>12</v>
      </c>
      <c r="R5758" t="s">
        <v>88</v>
      </c>
      <c r="S5758" t="s">
        <v>118</v>
      </c>
      <c r="T5758">
        <v>37139</v>
      </c>
      <c r="U5758" s="1">
        <v>45616</v>
      </c>
      <c r="V5758" t="s">
        <v>42</v>
      </c>
      <c r="W5758">
        <v>657402</v>
      </c>
      <c r="X5758" t="s">
        <v>23127</v>
      </c>
      <c r="Y5758">
        <v>696</v>
      </c>
      <c r="Z5758">
        <v>923</v>
      </c>
      <c r="AA5758">
        <v>6</v>
      </c>
      <c r="AB5758" s="2" t="s">
        <v>7065</v>
      </c>
    </row>
    <row r="5759" spans="1:28" x14ac:dyDescent="0.3">
      <c r="A5759" t="s">
        <v>28</v>
      </c>
      <c r="B5759" t="s">
        <v>29</v>
      </c>
      <c r="C5759" t="s">
        <v>30</v>
      </c>
      <c r="D5759" t="s">
        <v>98</v>
      </c>
      <c r="E5759" t="s">
        <v>32</v>
      </c>
      <c r="F5759" t="s">
        <v>355</v>
      </c>
      <c r="G5759">
        <v>74</v>
      </c>
      <c r="H5759">
        <v>404968</v>
      </c>
      <c r="I5759" t="s">
        <v>58</v>
      </c>
      <c r="J5759" s="1">
        <v>44363</v>
      </c>
      <c r="K5759">
        <v>1400</v>
      </c>
      <c r="L5759" t="s">
        <v>23128</v>
      </c>
      <c r="M5759" t="s">
        <v>361</v>
      </c>
      <c r="N5759" t="s">
        <v>23129</v>
      </c>
      <c r="O5759">
        <f>1-849-347-7126</f>
        <v>-8321</v>
      </c>
      <c r="P5759" t="s">
        <v>39</v>
      </c>
      <c r="Q5759">
        <v>17</v>
      </c>
      <c r="R5759" t="s">
        <v>40</v>
      </c>
      <c r="S5759" t="s">
        <v>79</v>
      </c>
      <c r="T5759">
        <v>96016</v>
      </c>
      <c r="U5759" s="1">
        <v>45381</v>
      </c>
      <c r="V5759" t="s">
        <v>72</v>
      </c>
      <c r="W5759">
        <v>556959</v>
      </c>
      <c r="X5759" t="s">
        <v>23130</v>
      </c>
      <c r="Y5759">
        <v>389</v>
      </c>
      <c r="Z5759">
        <v>1351</v>
      </c>
      <c r="AA5759">
        <v>4</v>
      </c>
      <c r="AB5759">
        <v>2161.6</v>
      </c>
    </row>
    <row r="5760" spans="1:28" x14ac:dyDescent="0.3">
      <c r="A5760" t="s">
        <v>28</v>
      </c>
      <c r="B5760" t="s">
        <v>29</v>
      </c>
      <c r="C5760" t="s">
        <v>91</v>
      </c>
      <c r="D5760" t="s">
        <v>187</v>
      </c>
      <c r="E5760" t="s">
        <v>46</v>
      </c>
      <c r="F5760" t="s">
        <v>355</v>
      </c>
      <c r="G5760">
        <v>52</v>
      </c>
      <c r="H5760">
        <v>416797</v>
      </c>
      <c r="I5760" t="s">
        <v>34</v>
      </c>
      <c r="J5760" s="1">
        <v>43914</v>
      </c>
      <c r="K5760">
        <v>950</v>
      </c>
      <c r="L5760" t="s">
        <v>6836</v>
      </c>
      <c r="M5760" t="s">
        <v>623</v>
      </c>
      <c r="N5760" t="s">
        <v>23131</v>
      </c>
      <c r="O5760" t="s">
        <v>23132</v>
      </c>
      <c r="P5760" t="s">
        <v>87</v>
      </c>
      <c r="Q5760">
        <v>10</v>
      </c>
      <c r="R5760" t="s">
        <v>88</v>
      </c>
      <c r="S5760" t="s">
        <v>79</v>
      </c>
      <c r="T5760">
        <v>30779</v>
      </c>
      <c r="U5760" s="1">
        <v>45569</v>
      </c>
      <c r="V5760" t="s">
        <v>155</v>
      </c>
      <c r="W5760">
        <v>884784</v>
      </c>
      <c r="X5760" t="s">
        <v>11967</v>
      </c>
      <c r="Y5760">
        <v>749</v>
      </c>
      <c r="Z5760">
        <v>746</v>
      </c>
      <c r="AA5760">
        <v>7</v>
      </c>
      <c r="AB5760">
        <v>2088.8000000000002</v>
      </c>
    </row>
    <row r="5761" spans="1:28" x14ac:dyDescent="0.3">
      <c r="A5761" t="s">
        <v>28</v>
      </c>
      <c r="B5761" t="s">
        <v>29</v>
      </c>
      <c r="C5761" t="s">
        <v>30</v>
      </c>
      <c r="D5761" t="s">
        <v>187</v>
      </c>
      <c r="E5761" t="s">
        <v>32</v>
      </c>
      <c r="F5761" t="s">
        <v>57</v>
      </c>
      <c r="G5761">
        <v>77</v>
      </c>
      <c r="H5761">
        <v>431069</v>
      </c>
      <c r="I5761" t="s">
        <v>58</v>
      </c>
      <c r="J5761" s="1">
        <v>44310</v>
      </c>
      <c r="K5761">
        <v>800</v>
      </c>
      <c r="L5761" t="s">
        <v>23133</v>
      </c>
      <c r="M5761" t="s">
        <v>2054</v>
      </c>
      <c r="N5761" t="s">
        <v>23134</v>
      </c>
      <c r="O5761" t="s">
        <v>23135</v>
      </c>
      <c r="P5761" t="s">
        <v>71</v>
      </c>
      <c r="Q5761">
        <v>12</v>
      </c>
      <c r="R5761" t="s">
        <v>88</v>
      </c>
      <c r="S5761" t="s">
        <v>41</v>
      </c>
      <c r="T5761">
        <v>23259</v>
      </c>
      <c r="U5761" s="1">
        <v>45405</v>
      </c>
      <c r="V5761" t="s">
        <v>80</v>
      </c>
      <c r="W5761">
        <v>446241</v>
      </c>
      <c r="X5761" t="s">
        <v>23136</v>
      </c>
      <c r="Y5761">
        <v>454</v>
      </c>
      <c r="Z5761">
        <v>1714</v>
      </c>
      <c r="AA5761">
        <v>2</v>
      </c>
      <c r="AB5761">
        <v>1371.2</v>
      </c>
    </row>
    <row r="5762" spans="1:28" x14ac:dyDescent="0.3">
      <c r="A5762" t="s">
        <v>28</v>
      </c>
      <c r="B5762" t="s">
        <v>29</v>
      </c>
      <c r="C5762" t="s">
        <v>54</v>
      </c>
      <c r="D5762" t="s">
        <v>45</v>
      </c>
      <c r="E5762" t="s">
        <v>46</v>
      </c>
      <c r="F5762" t="s">
        <v>150</v>
      </c>
      <c r="G5762">
        <v>32</v>
      </c>
      <c r="H5762">
        <v>430253</v>
      </c>
      <c r="I5762" t="s">
        <v>34</v>
      </c>
      <c r="J5762" s="1">
        <v>45077</v>
      </c>
      <c r="K5762">
        <v>1300</v>
      </c>
      <c r="L5762" t="s">
        <v>23137</v>
      </c>
      <c r="M5762" t="s">
        <v>1118</v>
      </c>
      <c r="N5762" t="s">
        <v>23138</v>
      </c>
      <c r="O5762">
        <v>6768270696</v>
      </c>
      <c r="P5762" t="s">
        <v>39</v>
      </c>
      <c r="Q5762">
        <v>17</v>
      </c>
      <c r="R5762" t="s">
        <v>88</v>
      </c>
      <c r="S5762" t="s">
        <v>118</v>
      </c>
      <c r="T5762">
        <v>96940</v>
      </c>
      <c r="U5762" s="1">
        <v>45627</v>
      </c>
      <c r="V5762" t="s">
        <v>259</v>
      </c>
      <c r="W5762">
        <v>432828</v>
      </c>
      <c r="X5762" t="s">
        <v>23139</v>
      </c>
      <c r="Y5762">
        <v>306</v>
      </c>
      <c r="Z5762">
        <v>2457</v>
      </c>
      <c r="AA5762">
        <v>3</v>
      </c>
      <c r="AB5762">
        <v>2948.4</v>
      </c>
    </row>
    <row r="5763" spans="1:28" x14ac:dyDescent="0.3">
      <c r="A5763" t="s">
        <v>28</v>
      </c>
      <c r="B5763" t="s">
        <v>29</v>
      </c>
      <c r="C5763" t="s">
        <v>54</v>
      </c>
      <c r="D5763" t="s">
        <v>566</v>
      </c>
      <c r="E5763" t="s">
        <v>32</v>
      </c>
      <c r="F5763" t="s">
        <v>355</v>
      </c>
      <c r="G5763">
        <v>57</v>
      </c>
      <c r="H5763">
        <v>421290</v>
      </c>
      <c r="I5763" t="s">
        <v>34</v>
      </c>
      <c r="J5763" s="1">
        <v>45535</v>
      </c>
      <c r="K5763">
        <v>950</v>
      </c>
      <c r="L5763" t="s">
        <v>23140</v>
      </c>
      <c r="M5763" t="s">
        <v>1460</v>
      </c>
      <c r="N5763" t="s">
        <v>23141</v>
      </c>
      <c r="O5763" t="s">
        <v>23142</v>
      </c>
      <c r="P5763" t="s">
        <v>51</v>
      </c>
      <c r="Q5763">
        <v>10</v>
      </c>
      <c r="R5763" t="s">
        <v>40</v>
      </c>
      <c r="S5763" t="s">
        <v>41</v>
      </c>
      <c r="T5763">
        <v>79388</v>
      </c>
      <c r="U5763" s="1">
        <v>45304</v>
      </c>
      <c r="V5763" t="s">
        <v>111</v>
      </c>
      <c r="W5763">
        <v>839767</v>
      </c>
      <c r="X5763" t="s">
        <v>23143</v>
      </c>
      <c r="Y5763">
        <v>944</v>
      </c>
      <c r="Z5763">
        <v>1094</v>
      </c>
      <c r="AA5763">
        <v>6</v>
      </c>
      <c r="AB5763" s="2" t="s">
        <v>23144</v>
      </c>
    </row>
    <row r="5764" spans="1:28" x14ac:dyDescent="0.3">
      <c r="A5764" t="s">
        <v>28</v>
      </c>
      <c r="B5764" t="s">
        <v>29</v>
      </c>
      <c r="C5764" t="s">
        <v>157</v>
      </c>
      <c r="D5764" t="s">
        <v>82</v>
      </c>
      <c r="E5764" t="s">
        <v>46</v>
      </c>
      <c r="F5764" t="s">
        <v>113</v>
      </c>
      <c r="G5764">
        <v>38</v>
      </c>
      <c r="H5764">
        <v>404756</v>
      </c>
      <c r="I5764" t="s">
        <v>34</v>
      </c>
      <c r="J5764" s="1">
        <v>43945</v>
      </c>
      <c r="K5764">
        <v>1300</v>
      </c>
      <c r="L5764" t="s">
        <v>23145</v>
      </c>
      <c r="M5764" t="s">
        <v>85</v>
      </c>
      <c r="N5764" t="s">
        <v>23146</v>
      </c>
      <c r="O5764" t="s">
        <v>23147</v>
      </c>
      <c r="P5764" t="s">
        <v>39</v>
      </c>
      <c r="Q5764">
        <v>7</v>
      </c>
      <c r="R5764" t="s">
        <v>40</v>
      </c>
      <c r="S5764" t="s">
        <v>63</v>
      </c>
      <c r="T5764">
        <v>88788</v>
      </c>
      <c r="U5764" s="1">
        <v>45459</v>
      </c>
      <c r="V5764" t="s">
        <v>52</v>
      </c>
      <c r="W5764">
        <v>934102</v>
      </c>
      <c r="X5764" t="s">
        <v>11600</v>
      </c>
      <c r="Y5764">
        <v>258</v>
      </c>
      <c r="Z5764">
        <v>1061</v>
      </c>
      <c r="AA5764">
        <v>2</v>
      </c>
      <c r="AB5764" s="2" t="s">
        <v>2728</v>
      </c>
    </row>
    <row r="5765" spans="1:28" x14ac:dyDescent="0.3">
      <c r="A5765" t="s">
        <v>28</v>
      </c>
      <c r="B5765" t="s">
        <v>29</v>
      </c>
      <c r="C5765" t="s">
        <v>44</v>
      </c>
      <c r="D5765" t="s">
        <v>546</v>
      </c>
      <c r="E5765" t="s">
        <v>46</v>
      </c>
      <c r="F5765" t="s">
        <v>355</v>
      </c>
      <c r="G5765">
        <v>22</v>
      </c>
      <c r="H5765">
        <v>416739</v>
      </c>
      <c r="I5765" t="s">
        <v>58</v>
      </c>
      <c r="J5765" s="1">
        <v>44777</v>
      </c>
      <c r="K5765">
        <v>1000</v>
      </c>
      <c r="L5765" t="s">
        <v>8020</v>
      </c>
      <c r="M5765" t="s">
        <v>313</v>
      </c>
      <c r="N5765" t="s">
        <v>23148</v>
      </c>
      <c r="O5765" t="s">
        <v>23149</v>
      </c>
      <c r="P5765" t="s">
        <v>87</v>
      </c>
      <c r="Q5765">
        <v>6</v>
      </c>
      <c r="R5765" t="s">
        <v>88</v>
      </c>
      <c r="S5765" t="s">
        <v>41</v>
      </c>
      <c r="T5765">
        <v>61408</v>
      </c>
      <c r="U5765" s="1">
        <v>45488</v>
      </c>
      <c r="V5765" t="s">
        <v>126</v>
      </c>
      <c r="W5765">
        <v>822224</v>
      </c>
      <c r="X5765" t="s">
        <v>23150</v>
      </c>
      <c r="Y5765">
        <v>205</v>
      </c>
      <c r="Z5765">
        <v>1537</v>
      </c>
      <c r="AA5765">
        <v>8</v>
      </c>
      <c r="AB5765" s="2" t="s">
        <v>18088</v>
      </c>
    </row>
    <row r="5766" spans="1:28" x14ac:dyDescent="0.3">
      <c r="A5766" t="s">
        <v>28</v>
      </c>
      <c r="B5766" t="s">
        <v>29</v>
      </c>
      <c r="C5766" t="s">
        <v>44</v>
      </c>
      <c r="D5766" t="s">
        <v>317</v>
      </c>
      <c r="E5766" t="s">
        <v>56</v>
      </c>
      <c r="F5766" t="s">
        <v>57</v>
      </c>
      <c r="G5766">
        <v>57</v>
      </c>
      <c r="H5766">
        <v>400707</v>
      </c>
      <c r="I5766" t="s">
        <v>58</v>
      </c>
      <c r="J5766" s="1">
        <v>44444</v>
      </c>
      <c r="K5766">
        <v>1300</v>
      </c>
      <c r="L5766" t="s">
        <v>23151</v>
      </c>
      <c r="M5766" t="s">
        <v>680</v>
      </c>
      <c r="N5766" t="s">
        <v>23152</v>
      </c>
      <c r="O5766" t="s">
        <v>23153</v>
      </c>
      <c r="P5766" t="s">
        <v>71</v>
      </c>
      <c r="Q5766">
        <v>18</v>
      </c>
      <c r="R5766" t="s">
        <v>40</v>
      </c>
      <c r="S5766" t="s">
        <v>118</v>
      </c>
      <c r="T5766">
        <v>33351</v>
      </c>
      <c r="U5766" s="1">
        <v>45478</v>
      </c>
      <c r="V5766" t="s">
        <v>126</v>
      </c>
      <c r="W5766">
        <v>280350</v>
      </c>
      <c r="X5766" t="s">
        <v>23154</v>
      </c>
      <c r="Y5766">
        <v>484</v>
      </c>
      <c r="Z5766">
        <v>2240</v>
      </c>
      <c r="AA5766">
        <v>4</v>
      </c>
      <c r="AB5766">
        <v>3584</v>
      </c>
    </row>
    <row r="5767" spans="1:28" x14ac:dyDescent="0.3">
      <c r="A5767" t="s">
        <v>28</v>
      </c>
      <c r="B5767" t="s">
        <v>29</v>
      </c>
      <c r="C5767" t="s">
        <v>54</v>
      </c>
      <c r="D5767" t="s">
        <v>55</v>
      </c>
      <c r="E5767" t="s">
        <v>32</v>
      </c>
      <c r="F5767" t="s">
        <v>83</v>
      </c>
      <c r="G5767">
        <v>89</v>
      </c>
      <c r="H5767">
        <v>429626</v>
      </c>
      <c r="I5767" t="s">
        <v>34</v>
      </c>
      <c r="J5767" s="1">
        <v>44683</v>
      </c>
      <c r="K5767">
        <v>1400</v>
      </c>
      <c r="L5767" t="s">
        <v>23155</v>
      </c>
      <c r="M5767" t="s">
        <v>123</v>
      </c>
      <c r="N5767" t="s">
        <v>23156</v>
      </c>
      <c r="O5767" t="s">
        <v>23157</v>
      </c>
      <c r="P5767" t="s">
        <v>39</v>
      </c>
      <c r="Q5767">
        <v>9</v>
      </c>
      <c r="R5767" t="s">
        <v>40</v>
      </c>
      <c r="S5767" t="s">
        <v>118</v>
      </c>
      <c r="T5767">
        <v>57998</v>
      </c>
      <c r="U5767" s="1">
        <v>45376</v>
      </c>
      <c r="V5767" t="s">
        <v>72</v>
      </c>
      <c r="W5767">
        <v>657522</v>
      </c>
      <c r="X5767" t="s">
        <v>9965</v>
      </c>
      <c r="Y5767">
        <v>723</v>
      </c>
      <c r="Z5767">
        <v>897</v>
      </c>
      <c r="AA5767">
        <v>7</v>
      </c>
      <c r="AB5767" s="2" t="s">
        <v>6563</v>
      </c>
    </row>
    <row r="5768" spans="1:28" x14ac:dyDescent="0.3">
      <c r="A5768" t="s">
        <v>28</v>
      </c>
      <c r="B5768" t="s">
        <v>29</v>
      </c>
      <c r="C5768" t="s">
        <v>54</v>
      </c>
      <c r="D5768" t="s">
        <v>55</v>
      </c>
      <c r="E5768" t="s">
        <v>32</v>
      </c>
      <c r="F5768" t="s">
        <v>175</v>
      </c>
      <c r="G5768">
        <v>90</v>
      </c>
      <c r="H5768">
        <v>400743</v>
      </c>
      <c r="I5768" t="s">
        <v>34</v>
      </c>
      <c r="J5768" s="1">
        <v>44014</v>
      </c>
      <c r="K5768">
        <v>1300</v>
      </c>
      <c r="L5768" t="s">
        <v>15605</v>
      </c>
      <c r="M5768" t="s">
        <v>1118</v>
      </c>
      <c r="N5768" t="s">
        <v>23158</v>
      </c>
      <c r="O5768" t="s">
        <v>23159</v>
      </c>
      <c r="P5768" t="s">
        <v>51</v>
      </c>
      <c r="Q5768">
        <v>14</v>
      </c>
      <c r="R5768" t="s">
        <v>88</v>
      </c>
      <c r="S5768" t="s">
        <v>63</v>
      </c>
      <c r="T5768">
        <v>18159</v>
      </c>
      <c r="U5768" s="1">
        <v>45627</v>
      </c>
      <c r="V5768" t="s">
        <v>259</v>
      </c>
      <c r="W5768">
        <v>189249</v>
      </c>
      <c r="X5768" t="s">
        <v>23160</v>
      </c>
      <c r="Y5768">
        <v>311</v>
      </c>
      <c r="Z5768">
        <v>647</v>
      </c>
      <c r="AA5768">
        <v>4</v>
      </c>
      <c r="AB5768">
        <v>1035.2</v>
      </c>
    </row>
    <row r="5769" spans="1:28" x14ac:dyDescent="0.3">
      <c r="A5769" t="s">
        <v>28</v>
      </c>
      <c r="B5769" t="s">
        <v>29</v>
      </c>
      <c r="C5769" t="s">
        <v>66</v>
      </c>
      <c r="D5769" t="s">
        <v>411</v>
      </c>
      <c r="E5769" t="s">
        <v>32</v>
      </c>
      <c r="F5769" t="s">
        <v>135</v>
      </c>
      <c r="G5769">
        <v>94</v>
      </c>
      <c r="H5769">
        <v>406775</v>
      </c>
      <c r="I5769" t="s">
        <v>58</v>
      </c>
      <c r="J5769" s="1">
        <v>44981</v>
      </c>
      <c r="K5769">
        <v>1200</v>
      </c>
      <c r="L5769" t="s">
        <v>23161</v>
      </c>
      <c r="M5769" t="s">
        <v>189</v>
      </c>
      <c r="N5769" t="s">
        <v>23162</v>
      </c>
      <c r="O5769" t="s">
        <v>23163</v>
      </c>
      <c r="P5769" t="s">
        <v>87</v>
      </c>
      <c r="Q5769">
        <v>12</v>
      </c>
      <c r="R5769" t="s">
        <v>40</v>
      </c>
      <c r="S5769" t="s">
        <v>63</v>
      </c>
      <c r="T5769">
        <v>69813</v>
      </c>
      <c r="U5769" s="1">
        <v>45311</v>
      </c>
      <c r="V5769" t="s">
        <v>111</v>
      </c>
      <c r="W5769">
        <v>525621</v>
      </c>
      <c r="X5769" t="s">
        <v>23164</v>
      </c>
      <c r="Y5769">
        <v>590</v>
      </c>
      <c r="Z5769">
        <v>1337</v>
      </c>
      <c r="AA5769">
        <v>5</v>
      </c>
      <c r="AB5769">
        <v>2674</v>
      </c>
    </row>
    <row r="5770" spans="1:28" x14ac:dyDescent="0.3">
      <c r="A5770" t="s">
        <v>28</v>
      </c>
      <c r="B5770" t="s">
        <v>29</v>
      </c>
      <c r="C5770" t="s">
        <v>193</v>
      </c>
      <c r="D5770" t="s">
        <v>349</v>
      </c>
      <c r="E5770" t="s">
        <v>32</v>
      </c>
      <c r="F5770" t="s">
        <v>113</v>
      </c>
      <c r="G5770">
        <v>62</v>
      </c>
      <c r="H5770">
        <v>409659</v>
      </c>
      <c r="I5770" t="s">
        <v>34</v>
      </c>
      <c r="J5770" s="1">
        <v>44655</v>
      </c>
      <c r="K5770">
        <v>1000</v>
      </c>
      <c r="L5770" t="s">
        <v>23165</v>
      </c>
      <c r="M5770" t="s">
        <v>263</v>
      </c>
      <c r="N5770" t="s">
        <v>23166</v>
      </c>
      <c r="O5770" t="s">
        <v>23167</v>
      </c>
      <c r="P5770" t="s">
        <v>87</v>
      </c>
      <c r="Q5770">
        <v>13</v>
      </c>
      <c r="R5770" t="s">
        <v>40</v>
      </c>
      <c r="S5770" t="s">
        <v>41</v>
      </c>
      <c r="T5770">
        <v>70382</v>
      </c>
      <c r="U5770" s="1">
        <v>45518</v>
      </c>
      <c r="V5770" t="s">
        <v>64</v>
      </c>
      <c r="W5770">
        <v>465850</v>
      </c>
      <c r="X5770" t="s">
        <v>23168</v>
      </c>
      <c r="Y5770">
        <v>637</v>
      </c>
      <c r="Z5770">
        <v>1888</v>
      </c>
      <c r="AA5770">
        <v>5</v>
      </c>
      <c r="AB5770">
        <v>3776</v>
      </c>
    </row>
    <row r="5771" spans="1:28" x14ac:dyDescent="0.3">
      <c r="A5771" t="s">
        <v>28</v>
      </c>
      <c r="B5771" t="s">
        <v>29</v>
      </c>
      <c r="C5771" t="s">
        <v>91</v>
      </c>
      <c r="D5771" t="s">
        <v>317</v>
      </c>
      <c r="E5771" t="s">
        <v>32</v>
      </c>
      <c r="F5771" t="s">
        <v>150</v>
      </c>
      <c r="G5771">
        <v>41</v>
      </c>
      <c r="H5771">
        <v>433941</v>
      </c>
      <c r="I5771" t="s">
        <v>58</v>
      </c>
      <c r="J5771" s="1">
        <v>44859</v>
      </c>
      <c r="K5771">
        <v>1100</v>
      </c>
      <c r="L5771" t="s">
        <v>23169</v>
      </c>
      <c r="M5771" t="s">
        <v>1244</v>
      </c>
      <c r="N5771" t="s">
        <v>23170</v>
      </c>
      <c r="O5771" t="s">
        <v>23171</v>
      </c>
      <c r="P5771" t="s">
        <v>71</v>
      </c>
      <c r="Q5771">
        <v>12</v>
      </c>
      <c r="R5771" t="s">
        <v>40</v>
      </c>
      <c r="S5771" t="s">
        <v>79</v>
      </c>
      <c r="T5771">
        <v>91857</v>
      </c>
      <c r="U5771" s="1">
        <v>45603</v>
      </c>
      <c r="V5771" t="s">
        <v>42</v>
      </c>
      <c r="W5771">
        <v>690569</v>
      </c>
      <c r="X5771" t="s">
        <v>23172</v>
      </c>
      <c r="Y5771">
        <v>830</v>
      </c>
      <c r="Z5771">
        <v>1472</v>
      </c>
      <c r="AA5771">
        <v>3</v>
      </c>
      <c r="AB5771">
        <v>1766.4</v>
      </c>
    </row>
    <row r="5772" spans="1:28" x14ac:dyDescent="0.3">
      <c r="A5772" t="s">
        <v>28</v>
      </c>
      <c r="B5772" t="s">
        <v>29</v>
      </c>
      <c r="C5772" t="s">
        <v>193</v>
      </c>
      <c r="D5772" t="s">
        <v>261</v>
      </c>
      <c r="E5772" t="s">
        <v>46</v>
      </c>
      <c r="F5772" t="s">
        <v>175</v>
      </c>
      <c r="G5772">
        <v>18</v>
      </c>
      <c r="H5772">
        <v>424579</v>
      </c>
      <c r="I5772" t="s">
        <v>58</v>
      </c>
      <c r="J5772" s="1">
        <v>45606</v>
      </c>
      <c r="K5772">
        <v>1200</v>
      </c>
      <c r="L5772" t="s">
        <v>23173</v>
      </c>
      <c r="M5772" t="s">
        <v>1118</v>
      </c>
      <c r="N5772" t="s">
        <v>23174</v>
      </c>
      <c r="O5772" t="s">
        <v>23175</v>
      </c>
      <c r="P5772" t="s">
        <v>51</v>
      </c>
      <c r="Q5772">
        <v>20</v>
      </c>
      <c r="R5772" t="s">
        <v>40</v>
      </c>
      <c r="S5772" t="s">
        <v>79</v>
      </c>
      <c r="T5772">
        <v>23854</v>
      </c>
      <c r="U5772" s="1">
        <v>45294</v>
      </c>
      <c r="V5772" t="s">
        <v>111</v>
      </c>
      <c r="W5772">
        <v>779752</v>
      </c>
      <c r="X5772" t="s">
        <v>18453</v>
      </c>
      <c r="Y5772">
        <v>757</v>
      </c>
      <c r="Z5772">
        <v>1372</v>
      </c>
      <c r="AA5772">
        <v>7</v>
      </c>
      <c r="AB5772" s="2" t="s">
        <v>20698</v>
      </c>
    </row>
    <row r="5773" spans="1:28" x14ac:dyDescent="0.3">
      <c r="A5773" t="s">
        <v>28</v>
      </c>
      <c r="B5773" t="s">
        <v>29</v>
      </c>
      <c r="C5773" t="s">
        <v>54</v>
      </c>
      <c r="D5773" t="s">
        <v>98</v>
      </c>
      <c r="E5773" t="s">
        <v>56</v>
      </c>
      <c r="F5773" t="s">
        <v>83</v>
      </c>
      <c r="G5773">
        <v>61</v>
      </c>
      <c r="H5773">
        <v>420745</v>
      </c>
      <c r="I5773" t="s">
        <v>58</v>
      </c>
      <c r="J5773" s="1">
        <v>44249</v>
      </c>
      <c r="K5773">
        <v>1000</v>
      </c>
      <c r="L5773" t="s">
        <v>23176</v>
      </c>
      <c r="M5773" t="s">
        <v>189</v>
      </c>
      <c r="N5773" t="s">
        <v>23177</v>
      </c>
      <c r="O5773" t="s">
        <v>23178</v>
      </c>
      <c r="P5773" t="s">
        <v>71</v>
      </c>
      <c r="Q5773">
        <v>5</v>
      </c>
      <c r="R5773" t="s">
        <v>40</v>
      </c>
      <c r="S5773" t="s">
        <v>118</v>
      </c>
      <c r="T5773">
        <v>22627</v>
      </c>
      <c r="U5773" s="1">
        <v>45601</v>
      </c>
      <c r="V5773" t="s">
        <v>42</v>
      </c>
      <c r="W5773">
        <v>447273</v>
      </c>
      <c r="X5773" t="s">
        <v>23179</v>
      </c>
      <c r="Y5773">
        <v>852</v>
      </c>
      <c r="Z5773">
        <v>2504</v>
      </c>
      <c r="AA5773">
        <v>1</v>
      </c>
      <c r="AB5773">
        <v>1001.6</v>
      </c>
    </row>
    <row r="5774" spans="1:28" x14ac:dyDescent="0.3">
      <c r="A5774" t="s">
        <v>28</v>
      </c>
      <c r="B5774" t="s">
        <v>29</v>
      </c>
      <c r="C5774" t="s">
        <v>193</v>
      </c>
      <c r="D5774" t="s">
        <v>105</v>
      </c>
      <c r="E5774" t="s">
        <v>46</v>
      </c>
      <c r="F5774" t="s">
        <v>150</v>
      </c>
      <c r="G5774">
        <v>39</v>
      </c>
      <c r="H5774">
        <v>415944</v>
      </c>
      <c r="I5774" t="s">
        <v>34</v>
      </c>
      <c r="J5774" s="1">
        <v>43924</v>
      </c>
      <c r="K5774">
        <v>1400</v>
      </c>
      <c r="L5774" t="s">
        <v>23180</v>
      </c>
      <c r="M5774" t="s">
        <v>1305</v>
      </c>
      <c r="N5774" t="s">
        <v>23181</v>
      </c>
      <c r="O5774" t="s">
        <v>23182</v>
      </c>
      <c r="P5774" t="s">
        <v>71</v>
      </c>
      <c r="Q5774">
        <v>17</v>
      </c>
      <c r="R5774" t="s">
        <v>40</v>
      </c>
      <c r="S5774" t="s">
        <v>79</v>
      </c>
      <c r="T5774">
        <v>29473</v>
      </c>
      <c r="U5774" s="1">
        <v>45292</v>
      </c>
      <c r="V5774" t="s">
        <v>111</v>
      </c>
      <c r="W5774">
        <v>121595</v>
      </c>
      <c r="X5774" t="s">
        <v>23183</v>
      </c>
      <c r="Y5774">
        <v>211</v>
      </c>
      <c r="Z5774">
        <v>2414</v>
      </c>
      <c r="AA5774">
        <v>1</v>
      </c>
      <c r="AB5774">
        <v>965.6</v>
      </c>
    </row>
    <row r="5775" spans="1:28" x14ac:dyDescent="0.3">
      <c r="A5775" t="s">
        <v>28</v>
      </c>
      <c r="B5775" t="s">
        <v>29</v>
      </c>
      <c r="C5775" t="s">
        <v>44</v>
      </c>
      <c r="D5775" t="s">
        <v>92</v>
      </c>
      <c r="E5775" t="s">
        <v>56</v>
      </c>
      <c r="F5775" t="s">
        <v>113</v>
      </c>
      <c r="G5775">
        <v>28</v>
      </c>
      <c r="H5775">
        <v>438623</v>
      </c>
      <c r="I5775" t="s">
        <v>34</v>
      </c>
      <c r="J5775" s="1">
        <v>45191</v>
      </c>
      <c r="K5775">
        <v>1400</v>
      </c>
      <c r="L5775" t="s">
        <v>23184</v>
      </c>
      <c r="M5775" t="s">
        <v>843</v>
      </c>
      <c r="N5775" t="s">
        <v>23185</v>
      </c>
      <c r="O5775" t="s">
        <v>23186</v>
      </c>
      <c r="P5775" t="s">
        <v>39</v>
      </c>
      <c r="Q5775">
        <v>5</v>
      </c>
      <c r="R5775" t="s">
        <v>88</v>
      </c>
      <c r="S5775" t="s">
        <v>41</v>
      </c>
      <c r="T5775">
        <v>71093</v>
      </c>
      <c r="U5775" s="1">
        <v>45342</v>
      </c>
      <c r="V5775" t="s">
        <v>119</v>
      </c>
      <c r="W5775">
        <v>202009</v>
      </c>
      <c r="X5775" t="s">
        <v>23187</v>
      </c>
      <c r="Y5775">
        <v>566</v>
      </c>
      <c r="Z5775">
        <v>2533</v>
      </c>
      <c r="AA5775">
        <v>1</v>
      </c>
      <c r="AB5775">
        <v>1013.2</v>
      </c>
    </row>
    <row r="5776" spans="1:28" x14ac:dyDescent="0.3">
      <c r="A5776" t="s">
        <v>28</v>
      </c>
      <c r="B5776" t="s">
        <v>29</v>
      </c>
      <c r="C5776" t="s">
        <v>44</v>
      </c>
      <c r="D5776" t="s">
        <v>411</v>
      </c>
      <c r="E5776" t="s">
        <v>32</v>
      </c>
      <c r="F5776" t="s">
        <v>150</v>
      </c>
      <c r="G5776">
        <v>1</v>
      </c>
      <c r="H5776">
        <v>414600</v>
      </c>
      <c r="I5776" t="s">
        <v>58</v>
      </c>
      <c r="J5776" s="1">
        <v>44719</v>
      </c>
      <c r="K5776">
        <v>1300</v>
      </c>
      <c r="L5776" t="s">
        <v>12627</v>
      </c>
      <c r="M5776" t="s">
        <v>1483</v>
      </c>
      <c r="N5776" t="s">
        <v>23188</v>
      </c>
      <c r="O5776" t="s">
        <v>23189</v>
      </c>
      <c r="P5776" t="s">
        <v>39</v>
      </c>
      <c r="Q5776">
        <v>10</v>
      </c>
      <c r="R5776" t="s">
        <v>88</v>
      </c>
      <c r="S5776" t="s">
        <v>118</v>
      </c>
      <c r="T5776">
        <v>40775</v>
      </c>
      <c r="U5776" s="1">
        <v>45387</v>
      </c>
      <c r="V5776" t="s">
        <v>80</v>
      </c>
      <c r="W5776">
        <v>635545</v>
      </c>
      <c r="X5776" t="s">
        <v>23190</v>
      </c>
      <c r="Y5776">
        <v>767</v>
      </c>
      <c r="Z5776">
        <v>536</v>
      </c>
      <c r="AA5776">
        <v>4</v>
      </c>
      <c r="AB5776">
        <v>857.6</v>
      </c>
    </row>
    <row r="5777" spans="1:28" x14ac:dyDescent="0.3">
      <c r="A5777" t="s">
        <v>28</v>
      </c>
      <c r="B5777" t="s">
        <v>29</v>
      </c>
      <c r="C5777" t="s">
        <v>66</v>
      </c>
      <c r="D5777" t="s">
        <v>274</v>
      </c>
      <c r="E5777" t="s">
        <v>32</v>
      </c>
      <c r="F5777" t="s">
        <v>83</v>
      </c>
      <c r="G5777">
        <v>8</v>
      </c>
      <c r="H5777">
        <v>415306</v>
      </c>
      <c r="I5777" t="s">
        <v>58</v>
      </c>
      <c r="J5777" s="1">
        <v>45304</v>
      </c>
      <c r="K5777">
        <v>1100</v>
      </c>
      <c r="L5777" t="s">
        <v>23191</v>
      </c>
      <c r="M5777" t="s">
        <v>211</v>
      </c>
      <c r="N5777" t="s">
        <v>23192</v>
      </c>
      <c r="O5777" t="s">
        <v>23193</v>
      </c>
      <c r="P5777" t="s">
        <v>39</v>
      </c>
      <c r="Q5777">
        <v>16</v>
      </c>
      <c r="R5777" t="s">
        <v>88</v>
      </c>
      <c r="S5777" t="s">
        <v>41</v>
      </c>
      <c r="T5777">
        <v>14037</v>
      </c>
      <c r="U5777" s="1">
        <v>45551</v>
      </c>
      <c r="V5777" t="s">
        <v>180</v>
      </c>
      <c r="W5777">
        <v>805460</v>
      </c>
      <c r="X5777" t="s">
        <v>1898</v>
      </c>
      <c r="Y5777">
        <v>378</v>
      </c>
      <c r="Z5777">
        <v>561</v>
      </c>
      <c r="AA5777">
        <v>2</v>
      </c>
      <c r="AB5777">
        <v>448.8</v>
      </c>
    </row>
    <row r="5778" spans="1:28" x14ac:dyDescent="0.3">
      <c r="A5778" t="s">
        <v>28</v>
      </c>
      <c r="B5778" t="s">
        <v>29</v>
      </c>
      <c r="C5778" t="s">
        <v>157</v>
      </c>
      <c r="D5778" t="s">
        <v>621</v>
      </c>
      <c r="E5778" t="s">
        <v>46</v>
      </c>
      <c r="F5778" t="s">
        <v>150</v>
      </c>
      <c r="G5778">
        <v>42</v>
      </c>
      <c r="H5778">
        <v>419009</v>
      </c>
      <c r="I5778" t="s">
        <v>34</v>
      </c>
      <c r="J5778" s="1">
        <v>44533</v>
      </c>
      <c r="K5778">
        <v>800</v>
      </c>
      <c r="L5778" t="s">
        <v>23194</v>
      </c>
      <c r="M5778" t="s">
        <v>123</v>
      </c>
      <c r="N5778" t="s">
        <v>23195</v>
      </c>
      <c r="O5778" t="s">
        <v>23196</v>
      </c>
      <c r="P5778" t="s">
        <v>39</v>
      </c>
      <c r="Q5778">
        <v>11</v>
      </c>
      <c r="R5778" t="s">
        <v>88</v>
      </c>
      <c r="S5778" t="s">
        <v>63</v>
      </c>
      <c r="T5778">
        <v>54697</v>
      </c>
      <c r="U5778" s="1">
        <v>45585</v>
      </c>
      <c r="V5778" t="s">
        <v>155</v>
      </c>
      <c r="W5778">
        <v>328461</v>
      </c>
      <c r="X5778" t="s">
        <v>23197</v>
      </c>
      <c r="Y5778">
        <v>854</v>
      </c>
      <c r="Z5778">
        <v>796</v>
      </c>
      <c r="AA5778">
        <v>1</v>
      </c>
      <c r="AB5778" s="2" t="s">
        <v>23198</v>
      </c>
    </row>
    <row r="5779" spans="1:28" x14ac:dyDescent="0.3">
      <c r="A5779" t="s">
        <v>28</v>
      </c>
      <c r="B5779" t="s">
        <v>29</v>
      </c>
      <c r="C5779" t="s">
        <v>54</v>
      </c>
      <c r="D5779" t="s">
        <v>261</v>
      </c>
      <c r="E5779" t="s">
        <v>32</v>
      </c>
      <c r="F5779" t="s">
        <v>175</v>
      </c>
      <c r="G5779">
        <v>43</v>
      </c>
      <c r="H5779">
        <v>405491</v>
      </c>
      <c r="I5779" t="s">
        <v>34</v>
      </c>
      <c r="J5779" s="1">
        <v>44184</v>
      </c>
      <c r="K5779">
        <v>1200</v>
      </c>
      <c r="L5779" t="s">
        <v>23199</v>
      </c>
      <c r="M5779" t="s">
        <v>200</v>
      </c>
      <c r="N5779" t="s">
        <v>23200</v>
      </c>
      <c r="O5779" t="s">
        <v>23201</v>
      </c>
      <c r="P5779" t="s">
        <v>87</v>
      </c>
      <c r="Q5779">
        <v>5</v>
      </c>
      <c r="R5779" t="s">
        <v>88</v>
      </c>
      <c r="S5779" t="s">
        <v>79</v>
      </c>
      <c r="T5779">
        <v>84931</v>
      </c>
      <c r="U5779" s="1">
        <v>45506</v>
      </c>
      <c r="V5779" t="s">
        <v>64</v>
      </c>
      <c r="W5779">
        <v>437323</v>
      </c>
      <c r="X5779" t="s">
        <v>16179</v>
      </c>
      <c r="Y5779">
        <v>652</v>
      </c>
      <c r="Z5779">
        <v>1540</v>
      </c>
      <c r="AA5779">
        <v>8</v>
      </c>
      <c r="AB5779">
        <v>4928</v>
      </c>
    </row>
    <row r="5780" spans="1:28" x14ac:dyDescent="0.3">
      <c r="A5780" t="s">
        <v>28</v>
      </c>
      <c r="B5780" t="s">
        <v>29</v>
      </c>
      <c r="C5780" t="s">
        <v>30</v>
      </c>
      <c r="D5780" t="s">
        <v>92</v>
      </c>
      <c r="E5780" t="s">
        <v>56</v>
      </c>
      <c r="F5780" t="s">
        <v>135</v>
      </c>
      <c r="G5780">
        <v>45</v>
      </c>
      <c r="H5780">
        <v>421649</v>
      </c>
      <c r="I5780" t="s">
        <v>34</v>
      </c>
      <c r="J5780" s="1">
        <v>44214</v>
      </c>
      <c r="K5780">
        <v>800</v>
      </c>
      <c r="L5780" t="s">
        <v>23202</v>
      </c>
      <c r="M5780" t="s">
        <v>869</v>
      </c>
      <c r="N5780" t="s">
        <v>23203</v>
      </c>
      <c r="O5780" t="s">
        <v>23204</v>
      </c>
      <c r="P5780" t="s">
        <v>71</v>
      </c>
      <c r="Q5780">
        <v>10</v>
      </c>
      <c r="R5780" t="s">
        <v>40</v>
      </c>
      <c r="S5780" t="s">
        <v>63</v>
      </c>
      <c r="T5780">
        <v>19116</v>
      </c>
      <c r="U5780" s="1">
        <v>45336</v>
      </c>
      <c r="V5780" t="s">
        <v>119</v>
      </c>
      <c r="W5780">
        <v>118375</v>
      </c>
      <c r="X5780" t="s">
        <v>23205</v>
      </c>
      <c r="Y5780">
        <v>900</v>
      </c>
      <c r="Z5780">
        <v>2816</v>
      </c>
      <c r="AA5780">
        <v>8</v>
      </c>
      <c r="AB5780">
        <v>9011.2000000000007</v>
      </c>
    </row>
    <row r="5781" spans="1:28" x14ac:dyDescent="0.3">
      <c r="A5781" t="s">
        <v>28</v>
      </c>
      <c r="B5781" t="s">
        <v>29</v>
      </c>
      <c r="C5781" t="s">
        <v>91</v>
      </c>
      <c r="D5781" t="s">
        <v>566</v>
      </c>
      <c r="E5781" t="s">
        <v>32</v>
      </c>
      <c r="F5781" t="s">
        <v>47</v>
      </c>
      <c r="G5781">
        <v>96</v>
      </c>
      <c r="H5781">
        <v>416390</v>
      </c>
      <c r="I5781" t="s">
        <v>34</v>
      </c>
      <c r="J5781" s="1">
        <v>43929</v>
      </c>
      <c r="K5781">
        <v>1300</v>
      </c>
      <c r="L5781" t="s">
        <v>23206</v>
      </c>
      <c r="M5781" t="s">
        <v>345</v>
      </c>
      <c r="N5781" t="s">
        <v>23207</v>
      </c>
      <c r="O5781">
        <v>4125934916</v>
      </c>
      <c r="P5781" t="s">
        <v>39</v>
      </c>
      <c r="Q5781">
        <v>19</v>
      </c>
      <c r="R5781" t="s">
        <v>88</v>
      </c>
      <c r="S5781" t="s">
        <v>41</v>
      </c>
      <c r="T5781">
        <v>72200</v>
      </c>
      <c r="U5781" s="1">
        <v>45577</v>
      </c>
      <c r="V5781" t="s">
        <v>155</v>
      </c>
      <c r="W5781">
        <v>386780</v>
      </c>
      <c r="X5781" t="s">
        <v>23208</v>
      </c>
      <c r="Y5781">
        <v>842</v>
      </c>
      <c r="Z5781">
        <v>1756</v>
      </c>
      <c r="AA5781">
        <v>6</v>
      </c>
      <c r="AB5781" s="2" t="s">
        <v>15177</v>
      </c>
    </row>
    <row r="5782" spans="1:28" x14ac:dyDescent="0.3">
      <c r="A5782" t="s">
        <v>28</v>
      </c>
      <c r="B5782" t="s">
        <v>29</v>
      </c>
      <c r="C5782" t="s">
        <v>148</v>
      </c>
      <c r="D5782" t="s">
        <v>163</v>
      </c>
      <c r="E5782" t="s">
        <v>32</v>
      </c>
      <c r="F5782" t="s">
        <v>57</v>
      </c>
      <c r="G5782">
        <v>76</v>
      </c>
      <c r="H5782">
        <v>418903</v>
      </c>
      <c r="I5782" t="s">
        <v>34</v>
      </c>
      <c r="J5782" s="1">
        <v>45434</v>
      </c>
      <c r="K5782">
        <v>1400</v>
      </c>
      <c r="L5782" t="s">
        <v>23209</v>
      </c>
      <c r="M5782" t="s">
        <v>244</v>
      </c>
      <c r="N5782" t="s">
        <v>23210</v>
      </c>
      <c r="O5782" t="s">
        <v>23211</v>
      </c>
      <c r="P5782" t="s">
        <v>71</v>
      </c>
      <c r="Q5782">
        <v>19</v>
      </c>
      <c r="R5782" t="s">
        <v>88</v>
      </c>
      <c r="S5782" t="s">
        <v>118</v>
      </c>
      <c r="T5782">
        <v>68419</v>
      </c>
      <c r="U5782" s="1">
        <v>45565</v>
      </c>
      <c r="V5782" t="s">
        <v>180</v>
      </c>
      <c r="W5782">
        <v>859256</v>
      </c>
      <c r="X5782" t="s">
        <v>23212</v>
      </c>
      <c r="Y5782">
        <v>673</v>
      </c>
      <c r="Z5782">
        <v>1396</v>
      </c>
      <c r="AA5782">
        <v>3</v>
      </c>
      <c r="AB5782">
        <v>1675.2</v>
      </c>
    </row>
    <row r="5783" spans="1:28" x14ac:dyDescent="0.3">
      <c r="A5783" t="s">
        <v>28</v>
      </c>
      <c r="B5783" t="s">
        <v>29</v>
      </c>
      <c r="C5783" t="s">
        <v>148</v>
      </c>
      <c r="D5783" t="s">
        <v>616</v>
      </c>
      <c r="E5783" t="s">
        <v>46</v>
      </c>
      <c r="F5783" t="s">
        <v>57</v>
      </c>
      <c r="G5783">
        <v>48</v>
      </c>
      <c r="H5783">
        <v>407992</v>
      </c>
      <c r="I5783" t="s">
        <v>58</v>
      </c>
      <c r="J5783" s="1">
        <v>45146</v>
      </c>
      <c r="K5783">
        <v>1100</v>
      </c>
      <c r="L5783" t="s">
        <v>23213</v>
      </c>
      <c r="M5783" t="s">
        <v>434</v>
      </c>
      <c r="N5783" t="s">
        <v>23214</v>
      </c>
      <c r="O5783" t="s">
        <v>23215</v>
      </c>
      <c r="P5783" t="s">
        <v>87</v>
      </c>
      <c r="Q5783">
        <v>13</v>
      </c>
      <c r="R5783" t="s">
        <v>40</v>
      </c>
      <c r="S5783" t="s">
        <v>41</v>
      </c>
      <c r="T5783">
        <v>99688</v>
      </c>
      <c r="U5783" s="1">
        <v>45462</v>
      </c>
      <c r="V5783" t="s">
        <v>52</v>
      </c>
      <c r="W5783">
        <v>391870</v>
      </c>
      <c r="X5783" t="s">
        <v>23216</v>
      </c>
      <c r="Y5783">
        <v>548</v>
      </c>
      <c r="Z5783">
        <v>1765</v>
      </c>
      <c r="AA5783">
        <v>5</v>
      </c>
      <c r="AB5783">
        <v>3530</v>
      </c>
    </row>
    <row r="5784" spans="1:28" x14ac:dyDescent="0.3">
      <c r="A5784" t="s">
        <v>28</v>
      </c>
      <c r="B5784" t="s">
        <v>29</v>
      </c>
      <c r="C5784" t="s">
        <v>30</v>
      </c>
      <c r="D5784" t="s">
        <v>349</v>
      </c>
      <c r="E5784" t="s">
        <v>56</v>
      </c>
      <c r="F5784" t="s">
        <v>99</v>
      </c>
      <c r="G5784">
        <v>67</v>
      </c>
      <c r="H5784">
        <v>439761</v>
      </c>
      <c r="I5784" t="s">
        <v>34</v>
      </c>
      <c r="J5784" s="1">
        <v>44659</v>
      </c>
      <c r="K5784">
        <v>1400</v>
      </c>
      <c r="L5784" t="s">
        <v>23217</v>
      </c>
      <c r="M5784" t="s">
        <v>654</v>
      </c>
      <c r="N5784" t="s">
        <v>23218</v>
      </c>
      <c r="O5784" t="s">
        <v>23219</v>
      </c>
      <c r="P5784" t="s">
        <v>71</v>
      </c>
      <c r="Q5784">
        <v>8</v>
      </c>
      <c r="R5784" t="s">
        <v>40</v>
      </c>
      <c r="S5784" t="s">
        <v>118</v>
      </c>
      <c r="T5784">
        <v>10722</v>
      </c>
      <c r="U5784" s="1">
        <v>45615</v>
      </c>
      <c r="V5784" t="s">
        <v>42</v>
      </c>
      <c r="W5784">
        <v>941027</v>
      </c>
      <c r="X5784" t="s">
        <v>23220</v>
      </c>
      <c r="Y5784">
        <v>798</v>
      </c>
      <c r="Z5784">
        <v>708</v>
      </c>
      <c r="AA5784">
        <v>1</v>
      </c>
      <c r="AB5784">
        <v>283.2</v>
      </c>
    </row>
    <row r="5785" spans="1:28" x14ac:dyDescent="0.3">
      <c r="A5785" t="s">
        <v>28</v>
      </c>
      <c r="B5785" t="s">
        <v>29</v>
      </c>
      <c r="C5785" t="s">
        <v>54</v>
      </c>
      <c r="D5785" t="s">
        <v>105</v>
      </c>
      <c r="E5785" t="s">
        <v>32</v>
      </c>
      <c r="F5785" t="s">
        <v>33</v>
      </c>
      <c r="G5785">
        <v>96</v>
      </c>
      <c r="H5785">
        <v>424878</v>
      </c>
      <c r="I5785" t="s">
        <v>58</v>
      </c>
      <c r="J5785" s="1">
        <v>44167</v>
      </c>
      <c r="K5785">
        <v>800</v>
      </c>
      <c r="L5785" t="s">
        <v>23221</v>
      </c>
      <c r="M5785" t="s">
        <v>1356</v>
      </c>
      <c r="N5785" t="s">
        <v>23222</v>
      </c>
      <c r="O5785" t="s">
        <v>23223</v>
      </c>
      <c r="P5785" t="s">
        <v>87</v>
      </c>
      <c r="Q5785">
        <v>14</v>
      </c>
      <c r="R5785" t="s">
        <v>88</v>
      </c>
      <c r="S5785" t="s">
        <v>79</v>
      </c>
      <c r="T5785">
        <v>81916</v>
      </c>
      <c r="U5785" s="1">
        <v>45595</v>
      </c>
      <c r="V5785" t="s">
        <v>155</v>
      </c>
      <c r="W5785">
        <v>925881</v>
      </c>
      <c r="X5785" t="s">
        <v>23224</v>
      </c>
      <c r="Y5785">
        <v>537</v>
      </c>
      <c r="Z5785">
        <v>1057</v>
      </c>
      <c r="AA5785">
        <v>4</v>
      </c>
      <c r="AB5785">
        <v>1691.2</v>
      </c>
    </row>
    <row r="5786" spans="1:28" x14ac:dyDescent="0.3">
      <c r="A5786" t="s">
        <v>28</v>
      </c>
      <c r="B5786" t="s">
        <v>29</v>
      </c>
      <c r="C5786" t="s">
        <v>148</v>
      </c>
      <c r="D5786" t="s">
        <v>421</v>
      </c>
      <c r="E5786" t="s">
        <v>46</v>
      </c>
      <c r="F5786" t="s">
        <v>113</v>
      </c>
      <c r="G5786">
        <v>98</v>
      </c>
      <c r="H5786">
        <v>431192</v>
      </c>
      <c r="I5786" t="s">
        <v>34</v>
      </c>
      <c r="J5786" s="1">
        <v>43897</v>
      </c>
      <c r="K5786">
        <v>1300</v>
      </c>
      <c r="L5786" t="s">
        <v>23225</v>
      </c>
      <c r="M5786" t="s">
        <v>165</v>
      </c>
      <c r="N5786" t="s">
        <v>23226</v>
      </c>
      <c r="O5786" t="s">
        <v>23227</v>
      </c>
      <c r="P5786" t="s">
        <v>51</v>
      </c>
      <c r="Q5786">
        <v>12</v>
      </c>
      <c r="R5786" t="s">
        <v>88</v>
      </c>
      <c r="S5786" t="s">
        <v>118</v>
      </c>
      <c r="T5786">
        <v>35798</v>
      </c>
      <c r="U5786" s="1">
        <v>45375</v>
      </c>
      <c r="V5786" t="s">
        <v>72</v>
      </c>
      <c r="W5786">
        <v>689891</v>
      </c>
      <c r="X5786" t="s">
        <v>23228</v>
      </c>
      <c r="Y5786">
        <v>216</v>
      </c>
      <c r="Z5786">
        <v>1130</v>
      </c>
      <c r="AA5786">
        <v>8</v>
      </c>
      <c r="AB5786">
        <v>3616</v>
      </c>
    </row>
    <row r="5787" spans="1:28" x14ac:dyDescent="0.3">
      <c r="A5787" t="s">
        <v>28</v>
      </c>
      <c r="B5787" t="s">
        <v>29</v>
      </c>
      <c r="C5787" t="s">
        <v>148</v>
      </c>
      <c r="D5787" t="s">
        <v>380</v>
      </c>
      <c r="E5787" t="s">
        <v>46</v>
      </c>
      <c r="F5787" t="s">
        <v>47</v>
      </c>
      <c r="G5787">
        <v>62</v>
      </c>
      <c r="H5787">
        <v>437239</v>
      </c>
      <c r="I5787" t="s">
        <v>58</v>
      </c>
      <c r="J5787" s="1">
        <v>43949</v>
      </c>
      <c r="K5787">
        <v>950</v>
      </c>
      <c r="L5787" t="s">
        <v>23229</v>
      </c>
      <c r="M5787" t="s">
        <v>1460</v>
      </c>
      <c r="N5787" t="s">
        <v>23230</v>
      </c>
      <c r="O5787" t="s">
        <v>23231</v>
      </c>
      <c r="P5787" t="s">
        <v>39</v>
      </c>
      <c r="Q5787">
        <v>5</v>
      </c>
      <c r="R5787" t="s">
        <v>88</v>
      </c>
      <c r="S5787" t="s">
        <v>63</v>
      </c>
      <c r="T5787">
        <v>22099</v>
      </c>
      <c r="U5787" s="1">
        <v>45341</v>
      </c>
      <c r="V5787" t="s">
        <v>119</v>
      </c>
      <c r="W5787">
        <v>603099</v>
      </c>
      <c r="X5787" t="s">
        <v>23232</v>
      </c>
      <c r="Y5787">
        <v>279</v>
      </c>
      <c r="Z5787">
        <v>1073</v>
      </c>
      <c r="AA5787">
        <v>7</v>
      </c>
      <c r="AB5787">
        <v>3004.4</v>
      </c>
    </row>
    <row r="5788" spans="1:28" x14ac:dyDescent="0.3">
      <c r="A5788" t="s">
        <v>28</v>
      </c>
      <c r="B5788" t="s">
        <v>29</v>
      </c>
      <c r="C5788" t="s">
        <v>54</v>
      </c>
      <c r="D5788" t="s">
        <v>261</v>
      </c>
      <c r="E5788" t="s">
        <v>32</v>
      </c>
      <c r="F5788" t="s">
        <v>135</v>
      </c>
      <c r="G5788">
        <v>13</v>
      </c>
      <c r="H5788">
        <v>406905</v>
      </c>
      <c r="I5788" t="s">
        <v>58</v>
      </c>
      <c r="J5788" s="1">
        <v>45238</v>
      </c>
      <c r="K5788">
        <v>800</v>
      </c>
      <c r="L5788" t="s">
        <v>23233</v>
      </c>
      <c r="M5788" t="s">
        <v>428</v>
      </c>
      <c r="N5788" t="s">
        <v>23234</v>
      </c>
      <c r="O5788" t="s">
        <v>23235</v>
      </c>
      <c r="P5788" t="s">
        <v>51</v>
      </c>
      <c r="Q5788">
        <v>12</v>
      </c>
      <c r="R5788" t="s">
        <v>88</v>
      </c>
      <c r="S5788" t="s">
        <v>118</v>
      </c>
      <c r="T5788">
        <v>64033</v>
      </c>
      <c r="U5788" s="1">
        <v>45612</v>
      </c>
      <c r="V5788" t="s">
        <v>42</v>
      </c>
      <c r="W5788">
        <v>208884</v>
      </c>
      <c r="X5788" t="s">
        <v>23236</v>
      </c>
      <c r="Y5788">
        <v>888</v>
      </c>
      <c r="Z5788">
        <v>1030</v>
      </c>
      <c r="AA5788">
        <v>5</v>
      </c>
      <c r="AB5788">
        <v>2060</v>
      </c>
    </row>
    <row r="5789" spans="1:28" x14ac:dyDescent="0.3">
      <c r="A5789" t="s">
        <v>28</v>
      </c>
      <c r="B5789" t="s">
        <v>29</v>
      </c>
      <c r="C5789" t="s">
        <v>44</v>
      </c>
      <c r="D5789" t="s">
        <v>560</v>
      </c>
      <c r="E5789" t="s">
        <v>56</v>
      </c>
      <c r="F5789" t="s">
        <v>57</v>
      </c>
      <c r="G5789">
        <v>30</v>
      </c>
      <c r="H5789">
        <v>417628</v>
      </c>
      <c r="I5789" t="s">
        <v>58</v>
      </c>
      <c r="J5789" s="1">
        <v>44339</v>
      </c>
      <c r="K5789">
        <v>1200</v>
      </c>
      <c r="L5789" t="s">
        <v>23237</v>
      </c>
      <c r="M5789" t="s">
        <v>919</v>
      </c>
      <c r="N5789" t="s">
        <v>23238</v>
      </c>
      <c r="O5789" t="s">
        <v>23239</v>
      </c>
      <c r="P5789" t="s">
        <v>71</v>
      </c>
      <c r="Q5789">
        <v>4</v>
      </c>
      <c r="R5789" t="s">
        <v>40</v>
      </c>
      <c r="S5789" t="s">
        <v>41</v>
      </c>
      <c r="T5789">
        <v>11153</v>
      </c>
      <c r="U5789" s="1">
        <v>45583</v>
      </c>
      <c r="V5789" t="s">
        <v>155</v>
      </c>
      <c r="W5789">
        <v>606958</v>
      </c>
      <c r="X5789" t="s">
        <v>23240</v>
      </c>
      <c r="Y5789">
        <v>635</v>
      </c>
      <c r="Z5789">
        <v>2805</v>
      </c>
      <c r="AA5789">
        <v>8</v>
      </c>
      <c r="AB5789">
        <v>8976</v>
      </c>
    </row>
    <row r="5790" spans="1:28" x14ac:dyDescent="0.3">
      <c r="A5790" t="s">
        <v>28</v>
      </c>
      <c r="B5790" t="s">
        <v>29</v>
      </c>
      <c r="C5790" t="s">
        <v>54</v>
      </c>
      <c r="D5790" t="s">
        <v>220</v>
      </c>
      <c r="E5790" t="s">
        <v>56</v>
      </c>
      <c r="F5790" t="s">
        <v>355</v>
      </c>
      <c r="G5790">
        <v>43</v>
      </c>
      <c r="H5790">
        <v>403345</v>
      </c>
      <c r="I5790" t="s">
        <v>58</v>
      </c>
      <c r="J5790" s="1">
        <v>44561</v>
      </c>
      <c r="K5790">
        <v>1300</v>
      </c>
      <c r="L5790" t="s">
        <v>23241</v>
      </c>
      <c r="M5790" t="s">
        <v>269</v>
      </c>
      <c r="N5790" t="s">
        <v>23242</v>
      </c>
      <c r="O5790" t="s">
        <v>23243</v>
      </c>
      <c r="P5790" t="s">
        <v>71</v>
      </c>
      <c r="Q5790">
        <v>16</v>
      </c>
      <c r="R5790" t="s">
        <v>40</v>
      </c>
      <c r="S5790" t="s">
        <v>63</v>
      </c>
      <c r="T5790">
        <v>81831</v>
      </c>
      <c r="U5790" s="1">
        <v>45526</v>
      </c>
      <c r="V5790" t="s">
        <v>64</v>
      </c>
      <c r="W5790">
        <v>947385</v>
      </c>
      <c r="X5790" t="s">
        <v>23244</v>
      </c>
      <c r="Y5790">
        <v>436</v>
      </c>
      <c r="Z5790">
        <v>2931</v>
      </c>
      <c r="AA5790">
        <v>5</v>
      </c>
      <c r="AB5790">
        <v>5862</v>
      </c>
    </row>
    <row r="5791" spans="1:28" x14ac:dyDescent="0.3">
      <c r="A5791" t="s">
        <v>28</v>
      </c>
      <c r="B5791" t="s">
        <v>29</v>
      </c>
      <c r="C5791" t="s">
        <v>44</v>
      </c>
      <c r="D5791" t="s">
        <v>442</v>
      </c>
      <c r="E5791" t="s">
        <v>56</v>
      </c>
      <c r="F5791" t="s">
        <v>355</v>
      </c>
      <c r="G5791">
        <v>39</v>
      </c>
      <c r="H5791">
        <v>405273</v>
      </c>
      <c r="I5791" t="s">
        <v>34</v>
      </c>
      <c r="J5791" s="1">
        <v>44925</v>
      </c>
      <c r="K5791">
        <v>1200</v>
      </c>
      <c r="L5791" t="s">
        <v>23245</v>
      </c>
      <c r="M5791" t="s">
        <v>654</v>
      </c>
      <c r="N5791" t="s">
        <v>23246</v>
      </c>
      <c r="O5791" t="s">
        <v>23247</v>
      </c>
      <c r="P5791" t="s">
        <v>51</v>
      </c>
      <c r="Q5791">
        <v>17</v>
      </c>
      <c r="R5791" t="s">
        <v>40</v>
      </c>
      <c r="S5791" t="s">
        <v>63</v>
      </c>
      <c r="T5791">
        <v>64521</v>
      </c>
      <c r="U5791" s="1">
        <v>45430</v>
      </c>
      <c r="V5791" t="s">
        <v>140</v>
      </c>
      <c r="W5791">
        <v>907235</v>
      </c>
      <c r="X5791" t="s">
        <v>23248</v>
      </c>
      <c r="Y5791">
        <v>295</v>
      </c>
      <c r="Z5791">
        <v>2619</v>
      </c>
      <c r="AA5791">
        <v>3</v>
      </c>
      <c r="AB5791">
        <v>3142.8</v>
      </c>
    </row>
    <row r="5792" spans="1:28" x14ac:dyDescent="0.3">
      <c r="A5792" t="s">
        <v>28</v>
      </c>
      <c r="B5792" t="s">
        <v>29</v>
      </c>
      <c r="C5792" t="s">
        <v>44</v>
      </c>
      <c r="D5792" t="s">
        <v>82</v>
      </c>
      <c r="E5792" t="s">
        <v>46</v>
      </c>
      <c r="F5792" t="s">
        <v>135</v>
      </c>
      <c r="G5792">
        <v>45</v>
      </c>
      <c r="H5792">
        <v>402025</v>
      </c>
      <c r="I5792" t="s">
        <v>34</v>
      </c>
      <c r="J5792" s="1">
        <v>45160</v>
      </c>
      <c r="K5792">
        <v>1300</v>
      </c>
      <c r="L5792" t="s">
        <v>23249</v>
      </c>
      <c r="M5792" t="s">
        <v>195</v>
      </c>
      <c r="N5792" t="s">
        <v>23250</v>
      </c>
      <c r="O5792" t="s">
        <v>23251</v>
      </c>
      <c r="P5792" t="s">
        <v>71</v>
      </c>
      <c r="Q5792">
        <v>16</v>
      </c>
      <c r="R5792" t="s">
        <v>40</v>
      </c>
      <c r="S5792" t="s">
        <v>79</v>
      </c>
      <c r="T5792">
        <v>28532</v>
      </c>
      <c r="U5792" s="1">
        <v>45487</v>
      </c>
      <c r="V5792" t="s">
        <v>126</v>
      </c>
      <c r="W5792">
        <v>979976</v>
      </c>
      <c r="X5792" t="s">
        <v>23252</v>
      </c>
      <c r="Y5792">
        <v>493</v>
      </c>
      <c r="Z5792">
        <v>2018</v>
      </c>
      <c r="AA5792">
        <v>1</v>
      </c>
      <c r="AB5792">
        <v>807.2</v>
      </c>
    </row>
    <row r="5793" spans="1:28" x14ac:dyDescent="0.3">
      <c r="A5793" t="s">
        <v>28</v>
      </c>
      <c r="B5793" t="s">
        <v>29</v>
      </c>
      <c r="C5793" t="s">
        <v>148</v>
      </c>
      <c r="D5793" t="s">
        <v>237</v>
      </c>
      <c r="E5793" t="s">
        <v>32</v>
      </c>
      <c r="F5793" t="s">
        <v>135</v>
      </c>
      <c r="G5793">
        <v>71</v>
      </c>
      <c r="H5793">
        <v>416342</v>
      </c>
      <c r="I5793" t="s">
        <v>58</v>
      </c>
      <c r="J5793" s="1">
        <v>44367</v>
      </c>
      <c r="K5793">
        <v>1300</v>
      </c>
      <c r="L5793" t="s">
        <v>23253</v>
      </c>
      <c r="M5793" t="s">
        <v>434</v>
      </c>
      <c r="N5793" t="s">
        <v>23254</v>
      </c>
      <c r="O5793" t="s">
        <v>23255</v>
      </c>
      <c r="P5793" t="s">
        <v>87</v>
      </c>
      <c r="Q5793">
        <v>5</v>
      </c>
      <c r="R5793" t="s">
        <v>88</v>
      </c>
      <c r="S5793" t="s">
        <v>63</v>
      </c>
      <c r="T5793">
        <v>85523</v>
      </c>
      <c r="U5793" s="1">
        <v>45489</v>
      </c>
      <c r="V5793" t="s">
        <v>126</v>
      </c>
      <c r="W5793">
        <v>793575</v>
      </c>
      <c r="X5793" t="s">
        <v>23256</v>
      </c>
      <c r="Y5793">
        <v>397</v>
      </c>
      <c r="Z5793">
        <v>656</v>
      </c>
      <c r="AA5793">
        <v>8</v>
      </c>
      <c r="AB5793" s="2" t="s">
        <v>23257</v>
      </c>
    </row>
    <row r="5794" spans="1:28" x14ac:dyDescent="0.3">
      <c r="A5794" t="s">
        <v>28</v>
      </c>
      <c r="B5794" t="s">
        <v>29</v>
      </c>
      <c r="C5794" t="s">
        <v>54</v>
      </c>
      <c r="D5794" t="s">
        <v>82</v>
      </c>
      <c r="E5794" t="s">
        <v>46</v>
      </c>
      <c r="F5794" t="s">
        <v>83</v>
      </c>
      <c r="G5794">
        <v>74</v>
      </c>
      <c r="H5794">
        <v>435445</v>
      </c>
      <c r="I5794" t="s">
        <v>58</v>
      </c>
      <c r="J5794" s="1">
        <v>44937</v>
      </c>
      <c r="K5794">
        <v>800</v>
      </c>
      <c r="L5794" t="s">
        <v>23258</v>
      </c>
      <c r="M5794" t="s">
        <v>506</v>
      </c>
      <c r="N5794" t="s">
        <v>23259</v>
      </c>
      <c r="O5794" t="s">
        <v>23260</v>
      </c>
      <c r="P5794" t="s">
        <v>39</v>
      </c>
      <c r="Q5794">
        <v>13</v>
      </c>
      <c r="R5794" t="s">
        <v>88</v>
      </c>
      <c r="S5794" t="s">
        <v>41</v>
      </c>
      <c r="T5794">
        <v>16503</v>
      </c>
      <c r="U5794" s="1">
        <v>45432</v>
      </c>
      <c r="V5794" t="s">
        <v>140</v>
      </c>
      <c r="W5794">
        <v>597331</v>
      </c>
      <c r="X5794" t="s">
        <v>23261</v>
      </c>
      <c r="Y5794">
        <v>538</v>
      </c>
      <c r="Z5794">
        <v>700</v>
      </c>
      <c r="AA5794">
        <v>1</v>
      </c>
      <c r="AB5794">
        <v>280</v>
      </c>
    </row>
    <row r="5795" spans="1:28" x14ac:dyDescent="0.3">
      <c r="A5795" t="s">
        <v>28</v>
      </c>
      <c r="B5795" t="s">
        <v>29</v>
      </c>
      <c r="C5795" t="s">
        <v>193</v>
      </c>
      <c r="D5795" t="s">
        <v>31</v>
      </c>
      <c r="E5795" t="s">
        <v>32</v>
      </c>
      <c r="F5795" t="s">
        <v>135</v>
      </c>
      <c r="G5795">
        <v>69</v>
      </c>
      <c r="H5795">
        <v>439458</v>
      </c>
      <c r="I5795" t="s">
        <v>34</v>
      </c>
      <c r="J5795" s="1">
        <v>45549</v>
      </c>
      <c r="K5795">
        <v>1000</v>
      </c>
      <c r="L5795" t="s">
        <v>23262</v>
      </c>
      <c r="M5795" t="s">
        <v>417</v>
      </c>
      <c r="N5795" t="s">
        <v>23263</v>
      </c>
      <c r="O5795" t="s">
        <v>23264</v>
      </c>
      <c r="P5795" t="s">
        <v>87</v>
      </c>
      <c r="Q5795">
        <v>17</v>
      </c>
      <c r="R5795" t="s">
        <v>88</v>
      </c>
      <c r="S5795" t="s">
        <v>79</v>
      </c>
      <c r="T5795">
        <v>62860</v>
      </c>
      <c r="U5795" s="1">
        <v>45480</v>
      </c>
      <c r="V5795" t="s">
        <v>126</v>
      </c>
      <c r="W5795">
        <v>235896</v>
      </c>
      <c r="X5795" t="s">
        <v>23265</v>
      </c>
      <c r="Y5795">
        <v>815</v>
      </c>
      <c r="Z5795">
        <v>1241</v>
      </c>
      <c r="AA5795">
        <v>2</v>
      </c>
      <c r="AB5795" s="2" t="s">
        <v>22570</v>
      </c>
    </row>
    <row r="5796" spans="1:28" x14ac:dyDescent="0.3">
      <c r="A5796" t="s">
        <v>28</v>
      </c>
      <c r="B5796" t="s">
        <v>29</v>
      </c>
      <c r="C5796" t="s">
        <v>148</v>
      </c>
      <c r="D5796" t="s">
        <v>105</v>
      </c>
      <c r="E5796" t="s">
        <v>46</v>
      </c>
      <c r="F5796" t="s">
        <v>57</v>
      </c>
      <c r="G5796">
        <v>49</v>
      </c>
      <c r="H5796">
        <v>435429</v>
      </c>
      <c r="I5796" t="s">
        <v>58</v>
      </c>
      <c r="J5796" s="1">
        <v>43911</v>
      </c>
      <c r="K5796">
        <v>1300</v>
      </c>
      <c r="L5796" t="s">
        <v>23266</v>
      </c>
      <c r="M5796" t="s">
        <v>287</v>
      </c>
      <c r="N5796" t="s">
        <v>23267</v>
      </c>
      <c r="O5796" t="s">
        <v>23268</v>
      </c>
      <c r="P5796" t="s">
        <v>39</v>
      </c>
      <c r="Q5796">
        <v>8</v>
      </c>
      <c r="R5796" t="s">
        <v>88</v>
      </c>
      <c r="S5796" t="s">
        <v>41</v>
      </c>
      <c r="T5796">
        <v>24611</v>
      </c>
      <c r="U5796" s="1">
        <v>45292</v>
      </c>
      <c r="V5796" t="s">
        <v>111</v>
      </c>
      <c r="W5796">
        <v>536058</v>
      </c>
      <c r="X5796" t="s">
        <v>23269</v>
      </c>
      <c r="Y5796">
        <v>252</v>
      </c>
      <c r="Z5796">
        <v>1630</v>
      </c>
      <c r="AA5796">
        <v>1</v>
      </c>
      <c r="AB5796">
        <v>652</v>
      </c>
    </row>
    <row r="5797" spans="1:28" x14ac:dyDescent="0.3">
      <c r="A5797" t="s">
        <v>28</v>
      </c>
      <c r="B5797" t="s">
        <v>29</v>
      </c>
      <c r="C5797" t="s">
        <v>66</v>
      </c>
      <c r="D5797" t="s">
        <v>267</v>
      </c>
      <c r="E5797" t="s">
        <v>46</v>
      </c>
      <c r="F5797" t="s">
        <v>150</v>
      </c>
      <c r="G5797">
        <v>73</v>
      </c>
      <c r="H5797">
        <v>400019</v>
      </c>
      <c r="I5797" t="s">
        <v>58</v>
      </c>
      <c r="J5797" s="1">
        <v>44555</v>
      </c>
      <c r="K5797">
        <v>1000</v>
      </c>
      <c r="L5797" t="s">
        <v>23270</v>
      </c>
      <c r="M5797" t="s">
        <v>36</v>
      </c>
      <c r="N5797" t="s">
        <v>23271</v>
      </c>
      <c r="O5797" t="s">
        <v>23272</v>
      </c>
      <c r="P5797" t="s">
        <v>39</v>
      </c>
      <c r="Q5797">
        <v>3</v>
      </c>
      <c r="R5797" t="s">
        <v>40</v>
      </c>
      <c r="S5797" t="s">
        <v>41</v>
      </c>
      <c r="T5797">
        <v>38726</v>
      </c>
      <c r="U5797" s="1">
        <v>45528</v>
      </c>
      <c r="V5797" t="s">
        <v>64</v>
      </c>
      <c r="W5797">
        <v>259882</v>
      </c>
      <c r="X5797" t="s">
        <v>23273</v>
      </c>
      <c r="Y5797">
        <v>463</v>
      </c>
      <c r="Z5797">
        <v>2034</v>
      </c>
      <c r="AA5797">
        <v>6</v>
      </c>
      <c r="AB5797">
        <v>4881.6000000000004</v>
      </c>
    </row>
    <row r="5798" spans="1:28" x14ac:dyDescent="0.3">
      <c r="A5798" t="s">
        <v>28</v>
      </c>
      <c r="B5798" t="s">
        <v>29</v>
      </c>
      <c r="C5798" t="s">
        <v>91</v>
      </c>
      <c r="D5798" t="s">
        <v>616</v>
      </c>
      <c r="E5798" t="s">
        <v>56</v>
      </c>
      <c r="F5798" t="s">
        <v>83</v>
      </c>
      <c r="G5798">
        <v>59</v>
      </c>
      <c r="H5798">
        <v>436384</v>
      </c>
      <c r="I5798" t="s">
        <v>58</v>
      </c>
      <c r="J5798" s="1">
        <v>44918</v>
      </c>
      <c r="K5798">
        <v>1200</v>
      </c>
      <c r="L5798" t="s">
        <v>23274</v>
      </c>
      <c r="M5798" t="s">
        <v>49</v>
      </c>
      <c r="N5798" t="s">
        <v>23275</v>
      </c>
      <c r="O5798" t="s">
        <v>23276</v>
      </c>
      <c r="P5798" t="s">
        <v>71</v>
      </c>
      <c r="Q5798">
        <v>20</v>
      </c>
      <c r="R5798" t="s">
        <v>88</v>
      </c>
      <c r="S5798" t="s">
        <v>79</v>
      </c>
      <c r="T5798">
        <v>57647</v>
      </c>
      <c r="U5798" s="1">
        <v>45464</v>
      </c>
      <c r="V5798" t="s">
        <v>52</v>
      </c>
      <c r="W5798">
        <v>451340</v>
      </c>
      <c r="X5798" t="s">
        <v>23277</v>
      </c>
      <c r="Y5798">
        <v>924</v>
      </c>
      <c r="Z5798">
        <v>1553</v>
      </c>
      <c r="AA5798">
        <v>5</v>
      </c>
      <c r="AB5798">
        <v>3106</v>
      </c>
    </row>
    <row r="5799" spans="1:28" x14ac:dyDescent="0.3">
      <c r="A5799" t="s">
        <v>28</v>
      </c>
      <c r="B5799" t="s">
        <v>29</v>
      </c>
      <c r="C5799" t="s">
        <v>30</v>
      </c>
      <c r="D5799" t="s">
        <v>637</v>
      </c>
      <c r="E5799" t="s">
        <v>56</v>
      </c>
      <c r="F5799" t="s">
        <v>47</v>
      </c>
      <c r="G5799">
        <v>81</v>
      </c>
      <c r="H5799">
        <v>431304</v>
      </c>
      <c r="I5799" t="s">
        <v>58</v>
      </c>
      <c r="J5799" s="1">
        <v>44162</v>
      </c>
      <c r="K5799">
        <v>950</v>
      </c>
      <c r="L5799" t="s">
        <v>23278</v>
      </c>
      <c r="M5799" t="s">
        <v>1409</v>
      </c>
      <c r="N5799" t="s">
        <v>23279</v>
      </c>
      <c r="O5799">
        <v>1406569641</v>
      </c>
      <c r="P5799" t="s">
        <v>71</v>
      </c>
      <c r="Q5799">
        <v>18</v>
      </c>
      <c r="R5799" t="s">
        <v>88</v>
      </c>
      <c r="S5799" t="s">
        <v>63</v>
      </c>
      <c r="T5799">
        <v>11420</v>
      </c>
      <c r="U5799" s="1">
        <v>45372</v>
      </c>
      <c r="V5799" t="s">
        <v>72</v>
      </c>
      <c r="W5799">
        <v>422840</v>
      </c>
      <c r="X5799" t="s">
        <v>23280</v>
      </c>
      <c r="Y5799">
        <v>899</v>
      </c>
      <c r="Z5799">
        <v>2696</v>
      </c>
      <c r="AA5799">
        <v>2</v>
      </c>
      <c r="AB5799">
        <v>2156.8000000000002</v>
      </c>
    </row>
    <row r="5800" spans="1:28" x14ac:dyDescent="0.3">
      <c r="A5800" t="s">
        <v>28</v>
      </c>
      <c r="B5800" t="s">
        <v>29</v>
      </c>
      <c r="C5800" t="s">
        <v>148</v>
      </c>
      <c r="D5800" t="s">
        <v>267</v>
      </c>
      <c r="E5800" t="s">
        <v>32</v>
      </c>
      <c r="F5800" t="s">
        <v>33</v>
      </c>
      <c r="G5800">
        <v>8</v>
      </c>
      <c r="H5800">
        <v>435474</v>
      </c>
      <c r="I5800" t="s">
        <v>58</v>
      </c>
      <c r="J5800" s="1">
        <v>44583</v>
      </c>
      <c r="K5800">
        <v>1100</v>
      </c>
      <c r="L5800" t="s">
        <v>7764</v>
      </c>
      <c r="M5800" t="s">
        <v>123</v>
      </c>
      <c r="N5800" t="s">
        <v>23281</v>
      </c>
      <c r="O5800" t="s">
        <v>23282</v>
      </c>
      <c r="P5800" t="s">
        <v>39</v>
      </c>
      <c r="Q5800">
        <v>3</v>
      </c>
      <c r="R5800" t="s">
        <v>88</v>
      </c>
      <c r="S5800" t="s">
        <v>118</v>
      </c>
      <c r="T5800">
        <v>37027</v>
      </c>
      <c r="U5800" s="1">
        <v>45592</v>
      </c>
      <c r="V5800" t="s">
        <v>155</v>
      </c>
      <c r="W5800">
        <v>315596</v>
      </c>
      <c r="X5800" t="s">
        <v>23283</v>
      </c>
      <c r="Y5800">
        <v>683</v>
      </c>
      <c r="Z5800">
        <v>1192</v>
      </c>
      <c r="AA5800">
        <v>4</v>
      </c>
      <c r="AB5800">
        <v>1907.2</v>
      </c>
    </row>
    <row r="5801" spans="1:28" x14ac:dyDescent="0.3">
      <c r="A5801" t="s">
        <v>28</v>
      </c>
      <c r="B5801" t="s">
        <v>29</v>
      </c>
      <c r="C5801" t="s">
        <v>66</v>
      </c>
      <c r="D5801" t="s">
        <v>338</v>
      </c>
      <c r="E5801" t="s">
        <v>46</v>
      </c>
      <c r="F5801" t="s">
        <v>106</v>
      </c>
      <c r="G5801">
        <v>100</v>
      </c>
      <c r="H5801">
        <v>405808</v>
      </c>
      <c r="I5801" t="s">
        <v>34</v>
      </c>
      <c r="J5801" s="1">
        <v>44659</v>
      </c>
      <c r="K5801">
        <v>950</v>
      </c>
      <c r="L5801" t="s">
        <v>23284</v>
      </c>
      <c r="M5801" t="s">
        <v>195</v>
      </c>
      <c r="N5801" t="s">
        <v>23285</v>
      </c>
      <c r="O5801" t="s">
        <v>23286</v>
      </c>
      <c r="P5801" t="s">
        <v>87</v>
      </c>
      <c r="Q5801">
        <v>6</v>
      </c>
      <c r="R5801" t="s">
        <v>40</v>
      </c>
      <c r="S5801" t="s">
        <v>41</v>
      </c>
      <c r="T5801">
        <v>14626</v>
      </c>
      <c r="U5801" s="1">
        <v>45527</v>
      </c>
      <c r="V5801" t="s">
        <v>64</v>
      </c>
      <c r="W5801">
        <v>126444</v>
      </c>
      <c r="X5801" t="s">
        <v>23287</v>
      </c>
      <c r="Y5801">
        <v>447</v>
      </c>
      <c r="Z5801">
        <v>1785</v>
      </c>
      <c r="AA5801">
        <v>6</v>
      </c>
      <c r="AB5801">
        <v>4284</v>
      </c>
    </row>
    <row r="5802" spans="1:28" x14ac:dyDescent="0.3">
      <c r="A5802" t="s">
        <v>28</v>
      </c>
      <c r="B5802" t="s">
        <v>29</v>
      </c>
      <c r="C5802" t="s">
        <v>91</v>
      </c>
      <c r="D5802" t="s">
        <v>237</v>
      </c>
      <c r="E5802" t="s">
        <v>56</v>
      </c>
      <c r="F5802" t="s">
        <v>150</v>
      </c>
      <c r="G5802">
        <v>89</v>
      </c>
      <c r="H5802">
        <v>404890</v>
      </c>
      <c r="I5802" t="s">
        <v>58</v>
      </c>
      <c r="J5802" s="1">
        <v>44017</v>
      </c>
      <c r="K5802">
        <v>1200</v>
      </c>
      <c r="L5802" t="s">
        <v>23288</v>
      </c>
      <c r="M5802" t="s">
        <v>211</v>
      </c>
      <c r="N5802" t="s">
        <v>23289</v>
      </c>
      <c r="O5802" t="s">
        <v>23290</v>
      </c>
      <c r="P5802" t="s">
        <v>39</v>
      </c>
      <c r="Q5802">
        <v>17</v>
      </c>
      <c r="R5802" t="s">
        <v>40</v>
      </c>
      <c r="S5802" t="s">
        <v>118</v>
      </c>
      <c r="T5802">
        <v>75299</v>
      </c>
      <c r="U5802" s="1">
        <v>45376</v>
      </c>
      <c r="V5802" t="s">
        <v>72</v>
      </c>
      <c r="W5802">
        <v>180658</v>
      </c>
      <c r="X5802" t="s">
        <v>16775</v>
      </c>
      <c r="Y5802">
        <v>454</v>
      </c>
      <c r="Z5802">
        <v>650</v>
      </c>
      <c r="AA5802">
        <v>7</v>
      </c>
      <c r="AB5802">
        <v>1820</v>
      </c>
    </row>
    <row r="5803" spans="1:28" x14ac:dyDescent="0.3">
      <c r="A5803" t="s">
        <v>28</v>
      </c>
      <c r="B5803" t="s">
        <v>29</v>
      </c>
      <c r="C5803" t="s">
        <v>148</v>
      </c>
      <c r="D5803" t="s">
        <v>163</v>
      </c>
      <c r="E5803" t="s">
        <v>56</v>
      </c>
      <c r="F5803" t="s">
        <v>355</v>
      </c>
      <c r="G5803">
        <v>64</v>
      </c>
      <c r="H5803">
        <v>415949</v>
      </c>
      <c r="I5803" t="s">
        <v>34</v>
      </c>
      <c r="J5803" s="1">
        <v>44403</v>
      </c>
      <c r="K5803">
        <v>1200</v>
      </c>
      <c r="L5803" t="s">
        <v>23291</v>
      </c>
      <c r="M5803" t="s">
        <v>596</v>
      </c>
      <c r="N5803" t="s">
        <v>23292</v>
      </c>
      <c r="O5803" t="s">
        <v>23293</v>
      </c>
      <c r="P5803" t="s">
        <v>39</v>
      </c>
      <c r="Q5803">
        <v>7</v>
      </c>
      <c r="R5803" t="s">
        <v>88</v>
      </c>
      <c r="S5803" t="s">
        <v>63</v>
      </c>
      <c r="T5803">
        <v>39484</v>
      </c>
      <c r="U5803" s="1">
        <v>45319</v>
      </c>
      <c r="V5803" t="s">
        <v>111</v>
      </c>
      <c r="W5803">
        <v>124864</v>
      </c>
      <c r="X5803" t="s">
        <v>23294</v>
      </c>
      <c r="Y5803">
        <v>526</v>
      </c>
      <c r="Z5803">
        <v>526</v>
      </c>
      <c r="AA5803">
        <v>5</v>
      </c>
      <c r="AB5803">
        <v>1052</v>
      </c>
    </row>
    <row r="5804" spans="1:28" x14ac:dyDescent="0.3">
      <c r="A5804" t="s">
        <v>28</v>
      </c>
      <c r="B5804" t="s">
        <v>29</v>
      </c>
      <c r="C5804" t="s">
        <v>157</v>
      </c>
      <c r="D5804" t="s">
        <v>511</v>
      </c>
      <c r="E5804" t="s">
        <v>32</v>
      </c>
      <c r="F5804" t="s">
        <v>106</v>
      </c>
      <c r="G5804">
        <v>24</v>
      </c>
      <c r="H5804">
        <v>433714</v>
      </c>
      <c r="I5804" t="s">
        <v>58</v>
      </c>
      <c r="J5804" s="1">
        <v>45233</v>
      </c>
      <c r="K5804">
        <v>1000</v>
      </c>
      <c r="L5804" t="s">
        <v>23295</v>
      </c>
      <c r="M5804" t="s">
        <v>244</v>
      </c>
      <c r="N5804" t="s">
        <v>23296</v>
      </c>
      <c r="O5804">
        <f>1-204-985-7686</f>
        <v>-8874</v>
      </c>
      <c r="P5804" t="s">
        <v>71</v>
      </c>
      <c r="Q5804">
        <v>17</v>
      </c>
      <c r="R5804" t="s">
        <v>40</v>
      </c>
      <c r="S5804" t="s">
        <v>63</v>
      </c>
      <c r="T5804">
        <v>76140</v>
      </c>
      <c r="U5804" s="1">
        <v>45331</v>
      </c>
      <c r="V5804" t="s">
        <v>119</v>
      </c>
      <c r="W5804">
        <v>310116</v>
      </c>
      <c r="X5804" t="s">
        <v>23297</v>
      </c>
      <c r="Y5804">
        <v>882</v>
      </c>
      <c r="Z5804">
        <v>557</v>
      </c>
      <c r="AA5804">
        <v>7</v>
      </c>
      <c r="AB5804" s="2" t="s">
        <v>11148</v>
      </c>
    </row>
    <row r="5805" spans="1:28" x14ac:dyDescent="0.3">
      <c r="A5805" t="s">
        <v>28</v>
      </c>
      <c r="B5805" t="s">
        <v>29</v>
      </c>
      <c r="C5805" t="s">
        <v>66</v>
      </c>
      <c r="D5805" t="s">
        <v>364</v>
      </c>
      <c r="E5805" t="s">
        <v>56</v>
      </c>
      <c r="F5805" t="s">
        <v>99</v>
      </c>
      <c r="G5805">
        <v>99</v>
      </c>
      <c r="H5805">
        <v>417491</v>
      </c>
      <c r="I5805" t="s">
        <v>34</v>
      </c>
      <c r="J5805" s="1">
        <v>44486</v>
      </c>
      <c r="K5805">
        <v>1400</v>
      </c>
      <c r="L5805" t="s">
        <v>8691</v>
      </c>
      <c r="M5805" t="s">
        <v>487</v>
      </c>
      <c r="N5805" t="s">
        <v>23298</v>
      </c>
      <c r="O5805" t="s">
        <v>23299</v>
      </c>
      <c r="P5805" t="s">
        <v>87</v>
      </c>
      <c r="Q5805">
        <v>13</v>
      </c>
      <c r="R5805" t="s">
        <v>88</v>
      </c>
      <c r="S5805" t="s">
        <v>118</v>
      </c>
      <c r="T5805">
        <v>58994</v>
      </c>
      <c r="U5805" s="1">
        <v>45546</v>
      </c>
      <c r="V5805" t="s">
        <v>180</v>
      </c>
      <c r="W5805">
        <v>582048</v>
      </c>
      <c r="X5805" t="s">
        <v>23300</v>
      </c>
      <c r="Y5805">
        <v>951</v>
      </c>
      <c r="Z5805">
        <v>2015</v>
      </c>
      <c r="AA5805">
        <v>7</v>
      </c>
      <c r="AB5805">
        <v>5642</v>
      </c>
    </row>
    <row r="5806" spans="1:28" x14ac:dyDescent="0.3">
      <c r="A5806" t="s">
        <v>28</v>
      </c>
      <c r="B5806" t="s">
        <v>29</v>
      </c>
      <c r="C5806" t="s">
        <v>66</v>
      </c>
      <c r="D5806" t="s">
        <v>105</v>
      </c>
      <c r="E5806" t="s">
        <v>56</v>
      </c>
      <c r="F5806" t="s">
        <v>150</v>
      </c>
      <c r="G5806">
        <v>11</v>
      </c>
      <c r="H5806">
        <v>423873</v>
      </c>
      <c r="I5806" t="s">
        <v>34</v>
      </c>
      <c r="J5806" s="1">
        <v>45008</v>
      </c>
      <c r="K5806">
        <v>1000</v>
      </c>
      <c r="L5806" t="s">
        <v>11909</v>
      </c>
      <c r="M5806" t="s">
        <v>172</v>
      </c>
      <c r="N5806" t="s">
        <v>23301</v>
      </c>
      <c r="O5806" t="s">
        <v>23302</v>
      </c>
      <c r="P5806" t="s">
        <v>39</v>
      </c>
      <c r="Q5806">
        <v>10</v>
      </c>
      <c r="R5806" t="s">
        <v>88</v>
      </c>
      <c r="S5806" t="s">
        <v>63</v>
      </c>
      <c r="T5806">
        <v>48730</v>
      </c>
      <c r="U5806" s="1">
        <v>45326</v>
      </c>
      <c r="V5806" t="s">
        <v>119</v>
      </c>
      <c r="W5806">
        <v>899093</v>
      </c>
      <c r="X5806" t="s">
        <v>23303</v>
      </c>
      <c r="Y5806">
        <v>696</v>
      </c>
      <c r="Z5806">
        <v>2709</v>
      </c>
      <c r="AA5806">
        <v>4</v>
      </c>
      <c r="AB5806" s="2" t="s">
        <v>23304</v>
      </c>
    </row>
    <row r="5807" spans="1:28" x14ac:dyDescent="0.3">
      <c r="A5807" t="s">
        <v>28</v>
      </c>
      <c r="B5807" t="s">
        <v>29</v>
      </c>
      <c r="C5807" t="s">
        <v>193</v>
      </c>
      <c r="D5807" t="s">
        <v>254</v>
      </c>
      <c r="E5807" t="s">
        <v>46</v>
      </c>
      <c r="F5807" t="s">
        <v>113</v>
      </c>
      <c r="G5807">
        <v>50</v>
      </c>
      <c r="H5807">
        <v>419797</v>
      </c>
      <c r="I5807" t="s">
        <v>58</v>
      </c>
      <c r="J5807" s="1">
        <v>44016</v>
      </c>
      <c r="K5807">
        <v>1400</v>
      </c>
      <c r="L5807" t="s">
        <v>23305</v>
      </c>
      <c r="M5807" t="s">
        <v>232</v>
      </c>
      <c r="N5807" t="s">
        <v>23306</v>
      </c>
      <c r="O5807" t="s">
        <v>23307</v>
      </c>
      <c r="P5807" t="s">
        <v>39</v>
      </c>
      <c r="Q5807">
        <v>7</v>
      </c>
      <c r="R5807" t="s">
        <v>88</v>
      </c>
      <c r="S5807" t="s">
        <v>63</v>
      </c>
      <c r="T5807">
        <v>56813</v>
      </c>
      <c r="U5807" s="1">
        <v>45529</v>
      </c>
      <c r="V5807" t="s">
        <v>64</v>
      </c>
      <c r="W5807">
        <v>229390</v>
      </c>
      <c r="X5807" t="s">
        <v>23308</v>
      </c>
      <c r="Y5807">
        <v>602</v>
      </c>
      <c r="Z5807">
        <v>2466</v>
      </c>
      <c r="AA5807">
        <v>1</v>
      </c>
      <c r="AB5807" s="2" t="s">
        <v>2443</v>
      </c>
    </row>
    <row r="5808" spans="1:28" x14ac:dyDescent="0.3">
      <c r="A5808" t="s">
        <v>28</v>
      </c>
      <c r="B5808" t="s">
        <v>29</v>
      </c>
      <c r="C5808" t="s">
        <v>91</v>
      </c>
      <c r="D5808" t="s">
        <v>511</v>
      </c>
      <c r="E5808" t="s">
        <v>32</v>
      </c>
      <c r="F5808" t="s">
        <v>113</v>
      </c>
      <c r="G5808">
        <v>2</v>
      </c>
      <c r="H5808">
        <v>437058</v>
      </c>
      <c r="I5808" t="s">
        <v>58</v>
      </c>
      <c r="J5808" s="1">
        <v>44758</v>
      </c>
      <c r="K5808">
        <v>1200</v>
      </c>
      <c r="L5808" t="s">
        <v>23309</v>
      </c>
      <c r="M5808" t="s">
        <v>36</v>
      </c>
      <c r="N5808" t="s">
        <v>23310</v>
      </c>
      <c r="O5808" t="s">
        <v>23311</v>
      </c>
      <c r="P5808" t="s">
        <v>87</v>
      </c>
      <c r="Q5808">
        <v>3</v>
      </c>
      <c r="R5808" t="s">
        <v>88</v>
      </c>
      <c r="S5808" t="s">
        <v>63</v>
      </c>
      <c r="T5808">
        <v>27699</v>
      </c>
      <c r="U5808" s="1">
        <v>45338</v>
      </c>
      <c r="V5808" t="s">
        <v>119</v>
      </c>
      <c r="W5808">
        <v>797095</v>
      </c>
      <c r="X5808" t="s">
        <v>23312</v>
      </c>
      <c r="Y5808">
        <v>376</v>
      </c>
      <c r="Z5808">
        <v>1699</v>
      </c>
      <c r="AA5808">
        <v>3</v>
      </c>
      <c r="AB5808" s="2" t="s">
        <v>23313</v>
      </c>
    </row>
    <row r="5809" spans="1:28" x14ac:dyDescent="0.3">
      <c r="A5809" t="s">
        <v>28</v>
      </c>
      <c r="B5809" t="s">
        <v>29</v>
      </c>
      <c r="C5809" t="s">
        <v>193</v>
      </c>
      <c r="D5809" t="s">
        <v>74</v>
      </c>
      <c r="E5809" t="s">
        <v>46</v>
      </c>
      <c r="F5809" t="s">
        <v>135</v>
      </c>
      <c r="G5809">
        <v>61</v>
      </c>
      <c r="H5809">
        <v>404120</v>
      </c>
      <c r="I5809" t="s">
        <v>58</v>
      </c>
      <c r="J5809" s="1">
        <v>45078</v>
      </c>
      <c r="K5809">
        <v>1100</v>
      </c>
      <c r="L5809" t="s">
        <v>17582</v>
      </c>
      <c r="M5809" t="s">
        <v>482</v>
      </c>
      <c r="N5809" t="s">
        <v>23314</v>
      </c>
      <c r="O5809" t="s">
        <v>23315</v>
      </c>
      <c r="P5809" t="s">
        <v>51</v>
      </c>
      <c r="Q5809">
        <v>15</v>
      </c>
      <c r="R5809" t="s">
        <v>40</v>
      </c>
      <c r="S5809" t="s">
        <v>79</v>
      </c>
      <c r="T5809">
        <v>11045</v>
      </c>
      <c r="U5809" s="1">
        <v>45468</v>
      </c>
      <c r="V5809" t="s">
        <v>52</v>
      </c>
      <c r="W5809">
        <v>940490</v>
      </c>
      <c r="X5809" t="s">
        <v>23316</v>
      </c>
      <c r="Y5809">
        <v>828</v>
      </c>
      <c r="Z5809">
        <v>2496</v>
      </c>
      <c r="AA5809">
        <v>5</v>
      </c>
      <c r="AB5809">
        <v>4992</v>
      </c>
    </row>
    <row r="5810" spans="1:28" x14ac:dyDescent="0.3">
      <c r="A5810" t="s">
        <v>28</v>
      </c>
      <c r="B5810" t="s">
        <v>29</v>
      </c>
      <c r="C5810" t="s">
        <v>148</v>
      </c>
      <c r="D5810" t="s">
        <v>442</v>
      </c>
      <c r="E5810" t="s">
        <v>56</v>
      </c>
      <c r="F5810" t="s">
        <v>47</v>
      </c>
      <c r="G5810">
        <v>83</v>
      </c>
      <c r="H5810">
        <v>409174</v>
      </c>
      <c r="I5810" t="s">
        <v>34</v>
      </c>
      <c r="J5810" s="1">
        <v>44448</v>
      </c>
      <c r="K5810">
        <v>800</v>
      </c>
      <c r="L5810" t="s">
        <v>23317</v>
      </c>
      <c r="M5810" t="s">
        <v>85</v>
      </c>
      <c r="N5810" t="s">
        <v>23318</v>
      </c>
      <c r="O5810">
        <v>6291831898</v>
      </c>
      <c r="P5810" t="s">
        <v>71</v>
      </c>
      <c r="Q5810">
        <v>11</v>
      </c>
      <c r="R5810" t="s">
        <v>88</v>
      </c>
      <c r="S5810" t="s">
        <v>41</v>
      </c>
      <c r="T5810">
        <v>96210</v>
      </c>
      <c r="U5810" s="1">
        <v>45379</v>
      </c>
      <c r="V5810" t="s">
        <v>72</v>
      </c>
      <c r="W5810">
        <v>935585</v>
      </c>
      <c r="X5810" t="s">
        <v>23319</v>
      </c>
      <c r="Y5810">
        <v>769</v>
      </c>
      <c r="Z5810">
        <v>2963</v>
      </c>
      <c r="AA5810">
        <v>4</v>
      </c>
      <c r="AB5810">
        <v>4740.8</v>
      </c>
    </row>
    <row r="5811" spans="1:28" x14ac:dyDescent="0.3">
      <c r="A5811" t="s">
        <v>28</v>
      </c>
      <c r="B5811" t="s">
        <v>29</v>
      </c>
      <c r="C5811" t="s">
        <v>66</v>
      </c>
      <c r="D5811" t="s">
        <v>92</v>
      </c>
      <c r="E5811" t="s">
        <v>46</v>
      </c>
      <c r="F5811" t="s">
        <v>83</v>
      </c>
      <c r="G5811">
        <v>61</v>
      </c>
      <c r="H5811">
        <v>402370</v>
      </c>
      <c r="I5811" t="s">
        <v>58</v>
      </c>
      <c r="J5811" s="1">
        <v>44033</v>
      </c>
      <c r="K5811">
        <v>1200</v>
      </c>
      <c r="L5811" t="s">
        <v>23320</v>
      </c>
      <c r="M5811" t="s">
        <v>244</v>
      </c>
      <c r="N5811" t="s">
        <v>23321</v>
      </c>
      <c r="O5811" t="s">
        <v>23322</v>
      </c>
      <c r="P5811" t="s">
        <v>39</v>
      </c>
      <c r="Q5811">
        <v>12</v>
      </c>
      <c r="R5811" t="s">
        <v>40</v>
      </c>
      <c r="S5811" t="s">
        <v>63</v>
      </c>
      <c r="T5811">
        <v>59785</v>
      </c>
      <c r="U5811" s="1">
        <v>45445</v>
      </c>
      <c r="V5811" t="s">
        <v>52</v>
      </c>
      <c r="W5811">
        <v>611208</v>
      </c>
      <c r="X5811" t="s">
        <v>18708</v>
      </c>
      <c r="Y5811">
        <v>485</v>
      </c>
      <c r="Z5811">
        <v>1021</v>
      </c>
      <c r="AA5811">
        <v>3</v>
      </c>
      <c r="AB5811">
        <v>1225.2</v>
      </c>
    </row>
    <row r="5812" spans="1:28" x14ac:dyDescent="0.3">
      <c r="A5812" t="s">
        <v>28</v>
      </c>
      <c r="B5812" t="s">
        <v>29</v>
      </c>
      <c r="C5812" t="s">
        <v>157</v>
      </c>
      <c r="D5812" t="s">
        <v>142</v>
      </c>
      <c r="E5812" t="s">
        <v>56</v>
      </c>
      <c r="F5812" t="s">
        <v>113</v>
      </c>
      <c r="G5812">
        <v>3</v>
      </c>
      <c r="H5812">
        <v>412273</v>
      </c>
      <c r="I5812" t="s">
        <v>34</v>
      </c>
      <c r="J5812" s="1">
        <v>45535</v>
      </c>
      <c r="K5812">
        <v>1400</v>
      </c>
      <c r="L5812" t="s">
        <v>7818</v>
      </c>
      <c r="M5812" t="s">
        <v>478</v>
      </c>
      <c r="N5812" t="s">
        <v>23323</v>
      </c>
      <c r="O5812" t="s">
        <v>23324</v>
      </c>
      <c r="P5812" t="s">
        <v>71</v>
      </c>
      <c r="Q5812">
        <v>13</v>
      </c>
      <c r="R5812" t="s">
        <v>40</v>
      </c>
      <c r="S5812" t="s">
        <v>63</v>
      </c>
      <c r="T5812">
        <v>23748</v>
      </c>
      <c r="U5812" s="1">
        <v>45414</v>
      </c>
      <c r="V5812" t="s">
        <v>140</v>
      </c>
      <c r="W5812">
        <v>202370</v>
      </c>
      <c r="X5812" t="s">
        <v>23325</v>
      </c>
      <c r="Y5812">
        <v>557</v>
      </c>
      <c r="Z5812">
        <v>909</v>
      </c>
      <c r="AA5812">
        <v>2</v>
      </c>
      <c r="AB5812">
        <v>727.2</v>
      </c>
    </row>
    <row r="5813" spans="1:28" x14ac:dyDescent="0.3">
      <c r="A5813" t="s">
        <v>28</v>
      </c>
      <c r="B5813" t="s">
        <v>29</v>
      </c>
      <c r="C5813" t="s">
        <v>30</v>
      </c>
      <c r="D5813" t="s">
        <v>637</v>
      </c>
      <c r="E5813" t="s">
        <v>32</v>
      </c>
      <c r="F5813" t="s">
        <v>175</v>
      </c>
      <c r="G5813">
        <v>12</v>
      </c>
      <c r="H5813">
        <v>436457</v>
      </c>
      <c r="I5813" t="s">
        <v>58</v>
      </c>
      <c r="J5813" s="1">
        <v>44422</v>
      </c>
      <c r="K5813">
        <v>1400</v>
      </c>
      <c r="L5813" t="s">
        <v>10530</v>
      </c>
      <c r="M5813" t="s">
        <v>895</v>
      </c>
      <c r="N5813" t="s">
        <v>23326</v>
      </c>
      <c r="O5813" t="s">
        <v>23327</v>
      </c>
      <c r="P5813" t="s">
        <v>71</v>
      </c>
      <c r="Q5813">
        <v>11</v>
      </c>
      <c r="R5813" t="s">
        <v>40</v>
      </c>
      <c r="S5813" t="s">
        <v>118</v>
      </c>
      <c r="T5813">
        <v>57441</v>
      </c>
      <c r="U5813" s="1">
        <v>45486</v>
      </c>
      <c r="V5813" t="s">
        <v>126</v>
      </c>
      <c r="W5813">
        <v>233097</v>
      </c>
      <c r="X5813" t="s">
        <v>13259</v>
      </c>
      <c r="Y5813">
        <v>801</v>
      </c>
      <c r="Z5813">
        <v>1457</v>
      </c>
      <c r="AA5813">
        <v>1</v>
      </c>
      <c r="AB5813" s="2" t="s">
        <v>23328</v>
      </c>
    </row>
    <row r="5814" spans="1:28" x14ac:dyDescent="0.3">
      <c r="A5814" t="s">
        <v>28</v>
      </c>
      <c r="B5814" t="s">
        <v>29</v>
      </c>
      <c r="C5814" t="s">
        <v>30</v>
      </c>
      <c r="D5814" t="s">
        <v>349</v>
      </c>
      <c r="E5814" t="s">
        <v>46</v>
      </c>
      <c r="F5814" t="s">
        <v>175</v>
      </c>
      <c r="G5814">
        <v>72</v>
      </c>
      <c r="H5814">
        <v>430631</v>
      </c>
      <c r="I5814" t="s">
        <v>34</v>
      </c>
      <c r="J5814" s="1">
        <v>44366</v>
      </c>
      <c r="K5814">
        <v>1200</v>
      </c>
      <c r="L5814" t="s">
        <v>23329</v>
      </c>
      <c r="M5814" t="s">
        <v>269</v>
      </c>
      <c r="N5814" t="s">
        <v>23330</v>
      </c>
      <c r="O5814" t="s">
        <v>23331</v>
      </c>
      <c r="P5814" t="s">
        <v>39</v>
      </c>
      <c r="Q5814">
        <v>9</v>
      </c>
      <c r="R5814" t="s">
        <v>40</v>
      </c>
      <c r="S5814" t="s">
        <v>63</v>
      </c>
      <c r="T5814">
        <v>35048</v>
      </c>
      <c r="U5814" s="1">
        <v>45557</v>
      </c>
      <c r="V5814" t="s">
        <v>180</v>
      </c>
      <c r="W5814">
        <v>769735</v>
      </c>
      <c r="X5814" t="s">
        <v>23332</v>
      </c>
      <c r="Y5814">
        <v>254</v>
      </c>
      <c r="Z5814">
        <v>900</v>
      </c>
      <c r="AA5814">
        <v>2</v>
      </c>
      <c r="AB5814">
        <v>720</v>
      </c>
    </row>
    <row r="5815" spans="1:28" x14ac:dyDescent="0.3">
      <c r="A5815" t="s">
        <v>28</v>
      </c>
      <c r="B5815" t="s">
        <v>29</v>
      </c>
      <c r="C5815" t="s">
        <v>54</v>
      </c>
      <c r="D5815" t="s">
        <v>254</v>
      </c>
      <c r="E5815" t="s">
        <v>56</v>
      </c>
      <c r="F5815" t="s">
        <v>135</v>
      </c>
      <c r="G5815">
        <v>55</v>
      </c>
      <c r="H5815">
        <v>404600</v>
      </c>
      <c r="I5815" t="s">
        <v>34</v>
      </c>
      <c r="J5815" s="1">
        <v>45533</v>
      </c>
      <c r="K5815">
        <v>1400</v>
      </c>
      <c r="L5815" t="s">
        <v>5057</v>
      </c>
      <c r="M5815" t="s">
        <v>216</v>
      </c>
      <c r="N5815" t="s">
        <v>23333</v>
      </c>
      <c r="O5815" t="s">
        <v>23334</v>
      </c>
      <c r="P5815" t="s">
        <v>39</v>
      </c>
      <c r="Q5815">
        <v>11</v>
      </c>
      <c r="R5815" t="s">
        <v>88</v>
      </c>
      <c r="S5815" t="s">
        <v>63</v>
      </c>
      <c r="T5815">
        <v>36157</v>
      </c>
      <c r="U5815" s="1">
        <v>45404</v>
      </c>
      <c r="V5815" t="s">
        <v>80</v>
      </c>
      <c r="W5815">
        <v>467663</v>
      </c>
      <c r="X5815" t="s">
        <v>23335</v>
      </c>
      <c r="Y5815">
        <v>662</v>
      </c>
      <c r="Z5815">
        <v>2269</v>
      </c>
      <c r="AA5815">
        <v>8</v>
      </c>
      <c r="AB5815">
        <v>7260.8</v>
      </c>
    </row>
    <row r="5816" spans="1:28" x14ac:dyDescent="0.3">
      <c r="A5816" t="s">
        <v>28</v>
      </c>
      <c r="B5816" t="s">
        <v>29</v>
      </c>
      <c r="C5816" t="s">
        <v>193</v>
      </c>
      <c r="D5816" t="s">
        <v>317</v>
      </c>
      <c r="E5816" t="s">
        <v>46</v>
      </c>
      <c r="F5816" t="s">
        <v>113</v>
      </c>
      <c r="G5816">
        <v>68</v>
      </c>
      <c r="H5816">
        <v>403647</v>
      </c>
      <c r="I5816" t="s">
        <v>34</v>
      </c>
      <c r="J5816" s="1">
        <v>44581</v>
      </c>
      <c r="K5816">
        <v>1400</v>
      </c>
      <c r="L5816" t="s">
        <v>23336</v>
      </c>
      <c r="M5816" t="s">
        <v>1198</v>
      </c>
      <c r="N5816" t="s">
        <v>23337</v>
      </c>
      <c r="O5816" t="s">
        <v>23338</v>
      </c>
      <c r="P5816" t="s">
        <v>39</v>
      </c>
      <c r="Q5816">
        <v>20</v>
      </c>
      <c r="R5816" t="s">
        <v>88</v>
      </c>
      <c r="S5816" t="s">
        <v>79</v>
      </c>
      <c r="T5816">
        <v>26891</v>
      </c>
      <c r="U5816" s="1">
        <v>45527</v>
      </c>
      <c r="V5816" t="s">
        <v>64</v>
      </c>
      <c r="W5816">
        <v>482829</v>
      </c>
      <c r="X5816" t="s">
        <v>23339</v>
      </c>
      <c r="Y5816">
        <v>979</v>
      </c>
      <c r="Z5816">
        <v>695</v>
      </c>
      <c r="AA5816">
        <v>5</v>
      </c>
      <c r="AB5816">
        <v>1390</v>
      </c>
    </row>
    <row r="5817" spans="1:28" x14ac:dyDescent="0.3">
      <c r="A5817" t="s">
        <v>28</v>
      </c>
      <c r="B5817" t="s">
        <v>29</v>
      </c>
      <c r="C5817" t="s">
        <v>66</v>
      </c>
      <c r="D5817" t="s">
        <v>267</v>
      </c>
      <c r="E5817" t="s">
        <v>46</v>
      </c>
      <c r="F5817" t="s">
        <v>150</v>
      </c>
      <c r="G5817">
        <v>41</v>
      </c>
      <c r="H5817">
        <v>419494</v>
      </c>
      <c r="I5817" t="s">
        <v>34</v>
      </c>
      <c r="J5817" s="1">
        <v>45284</v>
      </c>
      <c r="K5817">
        <v>1000</v>
      </c>
      <c r="L5817" t="s">
        <v>23340</v>
      </c>
      <c r="M5817" t="s">
        <v>366</v>
      </c>
      <c r="N5817" t="s">
        <v>23341</v>
      </c>
      <c r="O5817" t="s">
        <v>23342</v>
      </c>
      <c r="P5817" t="s">
        <v>71</v>
      </c>
      <c r="Q5817">
        <v>12</v>
      </c>
      <c r="R5817" t="s">
        <v>40</v>
      </c>
      <c r="S5817" t="s">
        <v>118</v>
      </c>
      <c r="T5817">
        <v>42992</v>
      </c>
      <c r="U5817" s="1">
        <v>45623</v>
      </c>
      <c r="V5817" t="s">
        <v>42</v>
      </c>
      <c r="W5817">
        <v>414563</v>
      </c>
      <c r="X5817" t="s">
        <v>8670</v>
      </c>
      <c r="Y5817">
        <v>808</v>
      </c>
      <c r="Z5817">
        <v>2233</v>
      </c>
      <c r="AA5817">
        <v>7</v>
      </c>
      <c r="AB5817" s="2" t="s">
        <v>23343</v>
      </c>
    </row>
    <row r="5818" spans="1:28" x14ac:dyDescent="0.3">
      <c r="A5818" t="s">
        <v>28</v>
      </c>
      <c r="B5818" t="s">
        <v>29</v>
      </c>
      <c r="C5818" t="s">
        <v>193</v>
      </c>
      <c r="D5818" t="s">
        <v>442</v>
      </c>
      <c r="E5818" t="s">
        <v>32</v>
      </c>
      <c r="F5818" t="s">
        <v>150</v>
      </c>
      <c r="G5818">
        <v>73</v>
      </c>
      <c r="H5818">
        <v>415573</v>
      </c>
      <c r="I5818" t="s">
        <v>58</v>
      </c>
      <c r="J5818" s="1">
        <v>43980</v>
      </c>
      <c r="K5818">
        <v>1000</v>
      </c>
      <c r="L5818" t="s">
        <v>23344</v>
      </c>
      <c r="M5818" t="s">
        <v>177</v>
      </c>
      <c r="N5818" t="s">
        <v>23345</v>
      </c>
      <c r="O5818" t="s">
        <v>23346</v>
      </c>
      <c r="P5818" t="s">
        <v>71</v>
      </c>
      <c r="Q5818">
        <v>20</v>
      </c>
      <c r="R5818" t="s">
        <v>40</v>
      </c>
      <c r="S5818" t="s">
        <v>63</v>
      </c>
      <c r="T5818">
        <v>81557</v>
      </c>
      <c r="U5818" s="1">
        <v>45358</v>
      </c>
      <c r="V5818" t="s">
        <v>72</v>
      </c>
      <c r="W5818">
        <v>330973</v>
      </c>
      <c r="X5818" t="s">
        <v>23347</v>
      </c>
      <c r="Y5818">
        <v>466</v>
      </c>
      <c r="Z5818">
        <v>2657</v>
      </c>
      <c r="AA5818">
        <v>5</v>
      </c>
      <c r="AB5818">
        <v>5314</v>
      </c>
    </row>
    <row r="5819" spans="1:28" x14ac:dyDescent="0.3">
      <c r="A5819" t="s">
        <v>28</v>
      </c>
      <c r="B5819" t="s">
        <v>29</v>
      </c>
      <c r="C5819" t="s">
        <v>193</v>
      </c>
      <c r="D5819" t="s">
        <v>291</v>
      </c>
      <c r="E5819" t="s">
        <v>56</v>
      </c>
      <c r="F5819" t="s">
        <v>83</v>
      </c>
      <c r="G5819">
        <v>51</v>
      </c>
      <c r="H5819">
        <v>430701</v>
      </c>
      <c r="I5819" t="s">
        <v>58</v>
      </c>
      <c r="J5819" s="1">
        <v>44480</v>
      </c>
      <c r="K5819">
        <v>1000</v>
      </c>
      <c r="L5819" t="s">
        <v>23348</v>
      </c>
      <c r="M5819" t="s">
        <v>1460</v>
      </c>
      <c r="N5819" t="s">
        <v>23349</v>
      </c>
      <c r="O5819" t="s">
        <v>23350</v>
      </c>
      <c r="P5819" t="s">
        <v>39</v>
      </c>
      <c r="Q5819">
        <v>16</v>
      </c>
      <c r="R5819" t="s">
        <v>40</v>
      </c>
      <c r="S5819" t="s">
        <v>41</v>
      </c>
      <c r="T5819">
        <v>96732</v>
      </c>
      <c r="U5819" s="1">
        <v>45542</v>
      </c>
      <c r="V5819" t="s">
        <v>180</v>
      </c>
      <c r="W5819">
        <v>744855</v>
      </c>
      <c r="X5819" t="s">
        <v>23351</v>
      </c>
      <c r="Y5819">
        <v>395</v>
      </c>
      <c r="Z5819">
        <v>1496</v>
      </c>
      <c r="AA5819">
        <v>8</v>
      </c>
      <c r="AB5819">
        <v>4787.2</v>
      </c>
    </row>
    <row r="5820" spans="1:28" x14ac:dyDescent="0.3">
      <c r="A5820" t="s">
        <v>28</v>
      </c>
      <c r="B5820" t="s">
        <v>29</v>
      </c>
      <c r="C5820" t="s">
        <v>193</v>
      </c>
      <c r="D5820" t="s">
        <v>611</v>
      </c>
      <c r="E5820" t="s">
        <v>46</v>
      </c>
      <c r="F5820" t="s">
        <v>175</v>
      </c>
      <c r="G5820">
        <v>55</v>
      </c>
      <c r="H5820">
        <v>411181</v>
      </c>
      <c r="I5820" t="s">
        <v>34</v>
      </c>
      <c r="J5820" s="1">
        <v>44927</v>
      </c>
      <c r="K5820">
        <v>1400</v>
      </c>
      <c r="L5820" t="s">
        <v>23352</v>
      </c>
      <c r="M5820" t="s">
        <v>319</v>
      </c>
      <c r="N5820" t="s">
        <v>23353</v>
      </c>
      <c r="O5820" t="s">
        <v>23354</v>
      </c>
      <c r="P5820" t="s">
        <v>71</v>
      </c>
      <c r="Q5820">
        <v>19</v>
      </c>
      <c r="R5820" t="s">
        <v>88</v>
      </c>
      <c r="S5820" t="s">
        <v>63</v>
      </c>
      <c r="T5820">
        <v>97871</v>
      </c>
      <c r="U5820" s="1">
        <v>45526</v>
      </c>
      <c r="V5820" t="s">
        <v>64</v>
      </c>
      <c r="W5820">
        <v>317924</v>
      </c>
      <c r="X5820" t="s">
        <v>23355</v>
      </c>
      <c r="Y5820">
        <v>895</v>
      </c>
      <c r="Z5820">
        <v>2938</v>
      </c>
      <c r="AA5820">
        <v>6</v>
      </c>
      <c r="AB5820" s="2" t="s">
        <v>23356</v>
      </c>
    </row>
    <row r="5821" spans="1:28" x14ac:dyDescent="0.3">
      <c r="A5821" t="s">
        <v>28</v>
      </c>
      <c r="B5821" t="s">
        <v>29</v>
      </c>
      <c r="C5821" t="s">
        <v>157</v>
      </c>
      <c r="D5821" t="s">
        <v>142</v>
      </c>
      <c r="E5821" t="s">
        <v>56</v>
      </c>
      <c r="F5821" t="s">
        <v>135</v>
      </c>
      <c r="G5821">
        <v>67</v>
      </c>
      <c r="H5821">
        <v>427833</v>
      </c>
      <c r="I5821" t="s">
        <v>34</v>
      </c>
      <c r="J5821" s="1">
        <v>44702</v>
      </c>
      <c r="K5821">
        <v>1100</v>
      </c>
      <c r="L5821" t="s">
        <v>23357</v>
      </c>
      <c r="M5821" t="s">
        <v>177</v>
      </c>
      <c r="N5821" t="s">
        <v>23358</v>
      </c>
      <c r="O5821" t="s">
        <v>23359</v>
      </c>
      <c r="P5821" t="s">
        <v>71</v>
      </c>
      <c r="Q5821">
        <v>7</v>
      </c>
      <c r="R5821" t="s">
        <v>40</v>
      </c>
      <c r="S5821" t="s">
        <v>41</v>
      </c>
      <c r="T5821">
        <v>26673</v>
      </c>
      <c r="U5821" s="1">
        <v>45511</v>
      </c>
      <c r="V5821" t="s">
        <v>64</v>
      </c>
      <c r="W5821">
        <v>681774</v>
      </c>
      <c r="X5821" t="s">
        <v>11352</v>
      </c>
      <c r="Y5821">
        <v>766</v>
      </c>
      <c r="Z5821">
        <v>2196</v>
      </c>
      <c r="AA5821">
        <v>4</v>
      </c>
      <c r="AB5821" s="2" t="s">
        <v>6989</v>
      </c>
    </row>
    <row r="5822" spans="1:28" x14ac:dyDescent="0.3">
      <c r="A5822" t="s">
        <v>28</v>
      </c>
      <c r="B5822" t="s">
        <v>29</v>
      </c>
      <c r="C5822" t="s">
        <v>66</v>
      </c>
      <c r="D5822" t="s">
        <v>254</v>
      </c>
      <c r="E5822" t="s">
        <v>46</v>
      </c>
      <c r="F5822" t="s">
        <v>106</v>
      </c>
      <c r="G5822">
        <v>29</v>
      </c>
      <c r="H5822">
        <v>417490</v>
      </c>
      <c r="I5822" t="s">
        <v>34</v>
      </c>
      <c r="J5822" s="1">
        <v>43903</v>
      </c>
      <c r="K5822">
        <v>1300</v>
      </c>
      <c r="L5822" t="s">
        <v>23360</v>
      </c>
      <c r="M5822" t="s">
        <v>506</v>
      </c>
      <c r="N5822" t="s">
        <v>23361</v>
      </c>
      <c r="O5822" t="s">
        <v>23362</v>
      </c>
      <c r="P5822" t="s">
        <v>71</v>
      </c>
      <c r="Q5822">
        <v>19</v>
      </c>
      <c r="R5822" t="s">
        <v>40</v>
      </c>
      <c r="S5822" t="s">
        <v>79</v>
      </c>
      <c r="T5822">
        <v>69534</v>
      </c>
      <c r="U5822" s="1">
        <v>45294</v>
      </c>
      <c r="V5822" t="s">
        <v>111</v>
      </c>
      <c r="W5822">
        <v>456575</v>
      </c>
      <c r="X5822" t="s">
        <v>23363</v>
      </c>
      <c r="Y5822">
        <v>779</v>
      </c>
      <c r="Z5822">
        <v>2697</v>
      </c>
      <c r="AA5822">
        <v>2</v>
      </c>
      <c r="AB5822">
        <v>2157.6</v>
      </c>
    </row>
    <row r="5823" spans="1:28" x14ac:dyDescent="0.3">
      <c r="A5823" t="s">
        <v>28</v>
      </c>
      <c r="B5823" t="s">
        <v>29</v>
      </c>
      <c r="C5823" t="s">
        <v>193</v>
      </c>
      <c r="D5823" t="s">
        <v>170</v>
      </c>
      <c r="E5823" t="s">
        <v>56</v>
      </c>
      <c r="F5823" t="s">
        <v>47</v>
      </c>
      <c r="G5823">
        <v>81</v>
      </c>
      <c r="H5823">
        <v>404537</v>
      </c>
      <c r="I5823" t="s">
        <v>34</v>
      </c>
      <c r="J5823" s="1">
        <v>44271</v>
      </c>
      <c r="K5823">
        <v>1000</v>
      </c>
      <c r="L5823" t="s">
        <v>23364</v>
      </c>
      <c r="M5823" t="s">
        <v>428</v>
      </c>
      <c r="N5823" t="s">
        <v>23365</v>
      </c>
      <c r="O5823" t="s">
        <v>23366</v>
      </c>
      <c r="P5823" t="s">
        <v>39</v>
      </c>
      <c r="Q5823">
        <v>6</v>
      </c>
      <c r="R5823" t="s">
        <v>88</v>
      </c>
      <c r="S5823" t="s">
        <v>41</v>
      </c>
      <c r="T5823">
        <v>70396</v>
      </c>
      <c r="U5823" s="1">
        <v>45352</v>
      </c>
      <c r="V5823" t="s">
        <v>72</v>
      </c>
      <c r="W5823">
        <v>143309</v>
      </c>
      <c r="X5823" t="s">
        <v>10530</v>
      </c>
      <c r="Y5823">
        <v>473</v>
      </c>
      <c r="Z5823">
        <v>2043</v>
      </c>
      <c r="AA5823">
        <v>4</v>
      </c>
      <c r="AB5823">
        <v>3268.8</v>
      </c>
    </row>
    <row r="5824" spans="1:28" x14ac:dyDescent="0.3">
      <c r="A5824" t="s">
        <v>28</v>
      </c>
      <c r="B5824" t="s">
        <v>29</v>
      </c>
      <c r="C5824" t="s">
        <v>44</v>
      </c>
      <c r="D5824" t="s">
        <v>55</v>
      </c>
      <c r="E5824" t="s">
        <v>46</v>
      </c>
      <c r="F5824" t="s">
        <v>175</v>
      </c>
      <c r="G5824">
        <v>58</v>
      </c>
      <c r="H5824">
        <v>417498</v>
      </c>
      <c r="I5824" t="s">
        <v>34</v>
      </c>
      <c r="J5824" s="1">
        <v>44230</v>
      </c>
      <c r="K5824">
        <v>1400</v>
      </c>
      <c r="L5824" t="s">
        <v>23367</v>
      </c>
      <c r="M5824" t="s">
        <v>1118</v>
      </c>
      <c r="N5824" t="s">
        <v>23368</v>
      </c>
      <c r="O5824" t="s">
        <v>23369</v>
      </c>
      <c r="P5824" t="s">
        <v>39</v>
      </c>
      <c r="Q5824">
        <v>16</v>
      </c>
      <c r="R5824" t="s">
        <v>40</v>
      </c>
      <c r="S5824" t="s">
        <v>41</v>
      </c>
      <c r="T5824">
        <v>64790</v>
      </c>
      <c r="U5824" s="1">
        <v>45591</v>
      </c>
      <c r="V5824" t="s">
        <v>155</v>
      </c>
      <c r="W5824">
        <v>774973</v>
      </c>
      <c r="X5824" t="s">
        <v>23370</v>
      </c>
      <c r="Y5824">
        <v>383</v>
      </c>
      <c r="Z5824">
        <v>527</v>
      </c>
      <c r="AA5824">
        <v>8</v>
      </c>
      <c r="AB5824">
        <v>1686.4</v>
      </c>
    </row>
    <row r="5825" spans="1:28" x14ac:dyDescent="0.3">
      <c r="A5825" t="s">
        <v>28</v>
      </c>
      <c r="B5825" t="s">
        <v>29</v>
      </c>
      <c r="C5825" t="s">
        <v>91</v>
      </c>
      <c r="D5825" t="s">
        <v>187</v>
      </c>
      <c r="E5825" t="s">
        <v>32</v>
      </c>
      <c r="F5825" t="s">
        <v>135</v>
      </c>
      <c r="G5825">
        <v>63</v>
      </c>
      <c r="H5825">
        <v>420442</v>
      </c>
      <c r="I5825" t="s">
        <v>34</v>
      </c>
      <c r="J5825" s="1">
        <v>43966</v>
      </c>
      <c r="K5825">
        <v>1000</v>
      </c>
      <c r="L5825" t="s">
        <v>6283</v>
      </c>
      <c r="M5825" t="s">
        <v>1118</v>
      </c>
      <c r="N5825" t="s">
        <v>23371</v>
      </c>
      <c r="O5825" t="s">
        <v>23372</v>
      </c>
      <c r="P5825" t="s">
        <v>71</v>
      </c>
      <c r="Q5825">
        <v>18</v>
      </c>
      <c r="R5825" t="s">
        <v>40</v>
      </c>
      <c r="S5825" t="s">
        <v>41</v>
      </c>
      <c r="T5825">
        <v>66346</v>
      </c>
      <c r="U5825" s="1">
        <v>45581</v>
      </c>
      <c r="V5825" t="s">
        <v>155</v>
      </c>
      <c r="W5825">
        <v>155268</v>
      </c>
      <c r="X5825" t="s">
        <v>23373</v>
      </c>
      <c r="Y5825">
        <v>314</v>
      </c>
      <c r="Z5825">
        <v>2958</v>
      </c>
      <c r="AA5825">
        <v>4</v>
      </c>
      <c r="AB5825">
        <v>4732.8</v>
      </c>
    </row>
    <row r="5826" spans="1:28" x14ac:dyDescent="0.3">
      <c r="A5826" t="s">
        <v>28</v>
      </c>
      <c r="B5826" t="s">
        <v>29</v>
      </c>
      <c r="C5826" t="s">
        <v>30</v>
      </c>
      <c r="D5826" t="s">
        <v>261</v>
      </c>
      <c r="E5826" t="s">
        <v>46</v>
      </c>
      <c r="F5826" t="s">
        <v>99</v>
      </c>
      <c r="G5826">
        <v>14</v>
      </c>
      <c r="H5826">
        <v>416771</v>
      </c>
      <c r="I5826" t="s">
        <v>58</v>
      </c>
      <c r="J5826" s="1">
        <v>45342</v>
      </c>
      <c r="K5826">
        <v>800</v>
      </c>
      <c r="L5826" t="s">
        <v>23374</v>
      </c>
      <c r="M5826" t="s">
        <v>129</v>
      </c>
      <c r="N5826" t="s">
        <v>23375</v>
      </c>
      <c r="O5826" t="s">
        <v>23376</v>
      </c>
      <c r="P5826" t="s">
        <v>71</v>
      </c>
      <c r="Q5826">
        <v>10</v>
      </c>
      <c r="R5826" t="s">
        <v>88</v>
      </c>
      <c r="S5826" t="s">
        <v>63</v>
      </c>
      <c r="T5826">
        <v>55392</v>
      </c>
      <c r="U5826" s="1">
        <v>45517</v>
      </c>
      <c r="V5826" t="s">
        <v>64</v>
      </c>
      <c r="W5826">
        <v>303536</v>
      </c>
      <c r="X5826" t="s">
        <v>23377</v>
      </c>
      <c r="Y5826">
        <v>445</v>
      </c>
      <c r="Z5826">
        <v>1646</v>
      </c>
      <c r="AA5826">
        <v>2</v>
      </c>
      <c r="AB5826" s="2" t="s">
        <v>23378</v>
      </c>
    </row>
    <row r="5827" spans="1:28" x14ac:dyDescent="0.3">
      <c r="A5827" t="s">
        <v>28</v>
      </c>
      <c r="B5827" t="s">
        <v>29</v>
      </c>
      <c r="C5827" t="s">
        <v>157</v>
      </c>
      <c r="D5827" t="s">
        <v>338</v>
      </c>
      <c r="E5827" t="s">
        <v>56</v>
      </c>
      <c r="F5827" t="s">
        <v>99</v>
      </c>
      <c r="G5827">
        <v>62</v>
      </c>
      <c r="H5827">
        <v>419362</v>
      </c>
      <c r="I5827" t="s">
        <v>34</v>
      </c>
      <c r="J5827" s="1">
        <v>43890</v>
      </c>
      <c r="K5827">
        <v>1400</v>
      </c>
      <c r="L5827" t="s">
        <v>16223</v>
      </c>
      <c r="M5827" t="s">
        <v>195</v>
      </c>
      <c r="N5827" t="s">
        <v>23379</v>
      </c>
      <c r="O5827" t="s">
        <v>23380</v>
      </c>
      <c r="P5827" t="s">
        <v>71</v>
      </c>
      <c r="Q5827">
        <v>8</v>
      </c>
      <c r="R5827" t="s">
        <v>88</v>
      </c>
      <c r="S5827" t="s">
        <v>63</v>
      </c>
      <c r="T5827">
        <v>18174</v>
      </c>
      <c r="U5827" s="1">
        <v>45314</v>
      </c>
      <c r="V5827" t="s">
        <v>111</v>
      </c>
      <c r="W5827">
        <v>132605</v>
      </c>
      <c r="X5827" t="s">
        <v>23381</v>
      </c>
      <c r="Y5827">
        <v>502</v>
      </c>
      <c r="Z5827">
        <v>803</v>
      </c>
      <c r="AA5827">
        <v>5</v>
      </c>
      <c r="AB5827">
        <v>1606</v>
      </c>
    </row>
    <row r="5828" spans="1:28" x14ac:dyDescent="0.3">
      <c r="A5828" t="s">
        <v>28</v>
      </c>
      <c r="B5828" t="s">
        <v>29</v>
      </c>
      <c r="C5828" t="s">
        <v>148</v>
      </c>
      <c r="D5828" t="s">
        <v>411</v>
      </c>
      <c r="E5828" t="s">
        <v>46</v>
      </c>
      <c r="F5828" t="s">
        <v>113</v>
      </c>
      <c r="G5828">
        <v>76</v>
      </c>
      <c r="H5828">
        <v>414699</v>
      </c>
      <c r="I5828" t="s">
        <v>58</v>
      </c>
      <c r="J5828" s="1">
        <v>44165</v>
      </c>
      <c r="K5828">
        <v>1400</v>
      </c>
      <c r="L5828" t="s">
        <v>23382</v>
      </c>
      <c r="M5828" t="s">
        <v>216</v>
      </c>
      <c r="N5828" t="s">
        <v>23383</v>
      </c>
      <c r="O5828" t="s">
        <v>23384</v>
      </c>
      <c r="P5828" t="s">
        <v>87</v>
      </c>
      <c r="Q5828">
        <v>6</v>
      </c>
      <c r="R5828" t="s">
        <v>40</v>
      </c>
      <c r="S5828" t="s">
        <v>63</v>
      </c>
      <c r="T5828">
        <v>55052</v>
      </c>
      <c r="U5828" s="1">
        <v>45352</v>
      </c>
      <c r="V5828" t="s">
        <v>72</v>
      </c>
      <c r="W5828">
        <v>313073</v>
      </c>
      <c r="X5828" t="s">
        <v>23385</v>
      </c>
      <c r="Y5828">
        <v>910</v>
      </c>
      <c r="Z5828">
        <v>581</v>
      </c>
      <c r="AA5828">
        <v>1</v>
      </c>
      <c r="AB5828">
        <v>232.4</v>
      </c>
    </row>
    <row r="5829" spans="1:28" x14ac:dyDescent="0.3">
      <c r="A5829" t="s">
        <v>28</v>
      </c>
      <c r="B5829" t="s">
        <v>29</v>
      </c>
      <c r="C5829" t="s">
        <v>157</v>
      </c>
      <c r="D5829" t="s">
        <v>546</v>
      </c>
      <c r="E5829" t="s">
        <v>32</v>
      </c>
      <c r="F5829" t="s">
        <v>150</v>
      </c>
      <c r="G5829">
        <v>35</v>
      </c>
      <c r="H5829">
        <v>426508</v>
      </c>
      <c r="I5829" t="s">
        <v>58</v>
      </c>
      <c r="J5829" s="1">
        <v>44236</v>
      </c>
      <c r="K5829">
        <v>1100</v>
      </c>
      <c r="L5829" t="s">
        <v>23386</v>
      </c>
      <c r="M5829" t="s">
        <v>434</v>
      </c>
      <c r="N5829" t="s">
        <v>23387</v>
      </c>
      <c r="O5829" t="s">
        <v>23388</v>
      </c>
      <c r="P5829" t="s">
        <v>87</v>
      </c>
      <c r="Q5829">
        <v>15</v>
      </c>
      <c r="R5829" t="s">
        <v>40</v>
      </c>
      <c r="S5829" t="s">
        <v>118</v>
      </c>
      <c r="T5829">
        <v>10927</v>
      </c>
      <c r="U5829" s="1">
        <v>45324</v>
      </c>
      <c r="V5829" t="s">
        <v>119</v>
      </c>
      <c r="W5829">
        <v>481850</v>
      </c>
      <c r="X5829" t="s">
        <v>6796</v>
      </c>
      <c r="Y5829">
        <v>585</v>
      </c>
      <c r="Z5829">
        <v>2657</v>
      </c>
      <c r="AA5829">
        <v>6</v>
      </c>
      <c r="AB5829">
        <v>6376.8</v>
      </c>
    </row>
    <row r="5830" spans="1:28" x14ac:dyDescent="0.3">
      <c r="A5830" t="s">
        <v>28</v>
      </c>
      <c r="B5830" t="s">
        <v>29</v>
      </c>
      <c r="C5830" t="s">
        <v>157</v>
      </c>
      <c r="D5830" t="s">
        <v>31</v>
      </c>
      <c r="E5830" t="s">
        <v>46</v>
      </c>
      <c r="F5830" t="s">
        <v>83</v>
      </c>
      <c r="G5830">
        <v>60</v>
      </c>
      <c r="H5830">
        <v>426040</v>
      </c>
      <c r="I5830" t="s">
        <v>58</v>
      </c>
      <c r="J5830" s="1">
        <v>45354</v>
      </c>
      <c r="K5830">
        <v>1100</v>
      </c>
      <c r="L5830" t="s">
        <v>23389</v>
      </c>
      <c r="M5830" t="s">
        <v>670</v>
      </c>
      <c r="N5830" t="s">
        <v>23390</v>
      </c>
      <c r="O5830" t="s">
        <v>23391</v>
      </c>
      <c r="P5830" t="s">
        <v>87</v>
      </c>
      <c r="Q5830">
        <v>5</v>
      </c>
      <c r="R5830" t="s">
        <v>40</v>
      </c>
      <c r="S5830" t="s">
        <v>118</v>
      </c>
      <c r="T5830">
        <v>65722</v>
      </c>
      <c r="U5830" s="1">
        <v>45456</v>
      </c>
      <c r="V5830" t="s">
        <v>52</v>
      </c>
      <c r="W5830">
        <v>102050</v>
      </c>
      <c r="X5830" t="s">
        <v>23392</v>
      </c>
      <c r="Y5830">
        <v>520</v>
      </c>
      <c r="Z5830">
        <v>1375</v>
      </c>
      <c r="AA5830">
        <v>3</v>
      </c>
      <c r="AB5830">
        <v>1650</v>
      </c>
    </row>
    <row r="5831" spans="1:28" x14ac:dyDescent="0.3">
      <c r="A5831" t="s">
        <v>28</v>
      </c>
      <c r="B5831" t="s">
        <v>29</v>
      </c>
      <c r="C5831" t="s">
        <v>54</v>
      </c>
      <c r="D5831" t="s">
        <v>611</v>
      </c>
      <c r="E5831" t="s">
        <v>56</v>
      </c>
      <c r="F5831" t="s">
        <v>47</v>
      </c>
      <c r="G5831">
        <v>44</v>
      </c>
      <c r="H5831">
        <v>434890</v>
      </c>
      <c r="I5831" t="s">
        <v>58</v>
      </c>
      <c r="J5831" s="1">
        <v>44057</v>
      </c>
      <c r="K5831">
        <v>950</v>
      </c>
      <c r="L5831" t="s">
        <v>23393</v>
      </c>
      <c r="M5831" t="s">
        <v>366</v>
      </c>
      <c r="N5831" t="s">
        <v>23394</v>
      </c>
      <c r="O5831" t="s">
        <v>23395</v>
      </c>
      <c r="P5831" t="s">
        <v>39</v>
      </c>
      <c r="Q5831">
        <v>14</v>
      </c>
      <c r="R5831" t="s">
        <v>88</v>
      </c>
      <c r="S5831" t="s">
        <v>63</v>
      </c>
      <c r="T5831">
        <v>33922</v>
      </c>
      <c r="U5831" s="1">
        <v>45473</v>
      </c>
      <c r="V5831" t="s">
        <v>52</v>
      </c>
      <c r="W5831">
        <v>598058</v>
      </c>
      <c r="X5831" t="s">
        <v>23396</v>
      </c>
      <c r="Y5831">
        <v>480</v>
      </c>
      <c r="Z5831">
        <v>2151</v>
      </c>
      <c r="AA5831">
        <v>6</v>
      </c>
      <c r="AB5831" s="2" t="s">
        <v>23397</v>
      </c>
    </row>
    <row r="5832" spans="1:28" x14ac:dyDescent="0.3">
      <c r="A5832" t="s">
        <v>28</v>
      </c>
      <c r="B5832" t="s">
        <v>29</v>
      </c>
      <c r="C5832" t="s">
        <v>44</v>
      </c>
      <c r="D5832" t="s">
        <v>92</v>
      </c>
      <c r="E5832" t="s">
        <v>46</v>
      </c>
      <c r="F5832" t="s">
        <v>33</v>
      </c>
      <c r="G5832">
        <v>13</v>
      </c>
      <c r="H5832">
        <v>433347</v>
      </c>
      <c r="I5832" t="s">
        <v>34</v>
      </c>
      <c r="J5832" s="1">
        <v>44110</v>
      </c>
      <c r="K5832">
        <v>1100</v>
      </c>
      <c r="L5832" t="s">
        <v>23398</v>
      </c>
      <c r="M5832" t="s">
        <v>244</v>
      </c>
      <c r="N5832" t="s">
        <v>23399</v>
      </c>
      <c r="O5832" t="s">
        <v>23400</v>
      </c>
      <c r="P5832" t="s">
        <v>71</v>
      </c>
      <c r="Q5832">
        <v>3</v>
      </c>
      <c r="R5832" t="s">
        <v>88</v>
      </c>
      <c r="S5832" t="s">
        <v>63</v>
      </c>
      <c r="T5832">
        <v>78958</v>
      </c>
      <c r="U5832" s="1">
        <v>45415</v>
      </c>
      <c r="V5832" t="s">
        <v>140</v>
      </c>
      <c r="W5832">
        <v>764380</v>
      </c>
      <c r="X5832" t="s">
        <v>23401</v>
      </c>
      <c r="Y5832">
        <v>861</v>
      </c>
      <c r="Z5832">
        <v>2068</v>
      </c>
      <c r="AA5832">
        <v>6</v>
      </c>
      <c r="AB5832" s="2" t="s">
        <v>23402</v>
      </c>
    </row>
    <row r="5833" spans="1:28" x14ac:dyDescent="0.3">
      <c r="A5833" t="s">
        <v>28</v>
      </c>
      <c r="B5833" t="s">
        <v>29</v>
      </c>
      <c r="C5833" t="s">
        <v>44</v>
      </c>
      <c r="D5833" t="s">
        <v>31</v>
      </c>
      <c r="E5833" t="s">
        <v>56</v>
      </c>
      <c r="F5833" t="s">
        <v>113</v>
      </c>
      <c r="G5833">
        <v>4</v>
      </c>
      <c r="H5833">
        <v>418739</v>
      </c>
      <c r="I5833" t="s">
        <v>34</v>
      </c>
      <c r="J5833" s="1">
        <v>43875</v>
      </c>
      <c r="K5833">
        <v>1300</v>
      </c>
      <c r="L5833" t="s">
        <v>23403</v>
      </c>
      <c r="M5833" t="s">
        <v>953</v>
      </c>
      <c r="N5833" t="s">
        <v>23404</v>
      </c>
      <c r="O5833">
        <f>1-913-359-5343</f>
        <v>-6614</v>
      </c>
      <c r="P5833" t="s">
        <v>87</v>
      </c>
      <c r="Q5833">
        <v>7</v>
      </c>
      <c r="R5833" t="s">
        <v>88</v>
      </c>
      <c r="S5833" t="s">
        <v>63</v>
      </c>
      <c r="T5833">
        <v>36246</v>
      </c>
      <c r="U5833" s="1">
        <v>45322</v>
      </c>
      <c r="V5833" t="s">
        <v>111</v>
      </c>
      <c r="W5833">
        <v>761984</v>
      </c>
      <c r="X5833" t="s">
        <v>23405</v>
      </c>
      <c r="Y5833">
        <v>325</v>
      </c>
      <c r="Z5833">
        <v>2812</v>
      </c>
      <c r="AA5833">
        <v>8</v>
      </c>
      <c r="AB5833">
        <v>8998.4</v>
      </c>
    </row>
    <row r="5834" spans="1:28" x14ac:dyDescent="0.3">
      <c r="A5834" t="s">
        <v>28</v>
      </c>
      <c r="B5834" t="s">
        <v>29</v>
      </c>
      <c r="C5834" t="s">
        <v>157</v>
      </c>
      <c r="D5834" t="s">
        <v>524</v>
      </c>
      <c r="E5834" t="s">
        <v>56</v>
      </c>
      <c r="F5834" t="s">
        <v>47</v>
      </c>
      <c r="G5834">
        <v>33</v>
      </c>
      <c r="H5834">
        <v>406350</v>
      </c>
      <c r="I5834" t="s">
        <v>58</v>
      </c>
      <c r="J5834" s="1">
        <v>45241</v>
      </c>
      <c r="K5834">
        <v>1400</v>
      </c>
      <c r="L5834" t="s">
        <v>23406</v>
      </c>
      <c r="M5834" t="s">
        <v>216</v>
      </c>
      <c r="N5834" t="s">
        <v>23407</v>
      </c>
      <c r="O5834" t="s">
        <v>23408</v>
      </c>
      <c r="P5834" t="s">
        <v>71</v>
      </c>
      <c r="Q5834">
        <v>16</v>
      </c>
      <c r="R5834" t="s">
        <v>40</v>
      </c>
      <c r="S5834" t="s">
        <v>41</v>
      </c>
      <c r="T5834">
        <v>16380</v>
      </c>
      <c r="U5834" s="1">
        <v>45456</v>
      </c>
      <c r="V5834" t="s">
        <v>52</v>
      </c>
      <c r="W5834">
        <v>747635</v>
      </c>
      <c r="X5834" t="s">
        <v>23409</v>
      </c>
      <c r="Y5834">
        <v>989</v>
      </c>
      <c r="Z5834">
        <v>2017</v>
      </c>
      <c r="AA5834">
        <v>2</v>
      </c>
      <c r="AB5834" s="2" t="s">
        <v>23410</v>
      </c>
    </row>
    <row r="5835" spans="1:28" x14ac:dyDescent="0.3">
      <c r="A5835" t="s">
        <v>28</v>
      </c>
      <c r="B5835" t="s">
        <v>29</v>
      </c>
      <c r="C5835" t="s">
        <v>91</v>
      </c>
      <c r="D5835" t="s">
        <v>248</v>
      </c>
      <c r="E5835" t="s">
        <v>56</v>
      </c>
      <c r="F5835" t="s">
        <v>83</v>
      </c>
      <c r="G5835">
        <v>50</v>
      </c>
      <c r="H5835">
        <v>436904</v>
      </c>
      <c r="I5835" t="s">
        <v>58</v>
      </c>
      <c r="J5835" s="1">
        <v>45246</v>
      </c>
      <c r="K5835">
        <v>1200</v>
      </c>
      <c r="L5835" t="s">
        <v>23411</v>
      </c>
      <c r="M5835" t="s">
        <v>115</v>
      </c>
      <c r="N5835" t="s">
        <v>23412</v>
      </c>
      <c r="O5835" t="s">
        <v>23413</v>
      </c>
      <c r="P5835" t="s">
        <v>39</v>
      </c>
      <c r="Q5835">
        <v>11</v>
      </c>
      <c r="R5835" t="s">
        <v>40</v>
      </c>
      <c r="S5835" t="s">
        <v>63</v>
      </c>
      <c r="T5835">
        <v>89448</v>
      </c>
      <c r="U5835" s="1">
        <v>45431</v>
      </c>
      <c r="V5835" t="s">
        <v>140</v>
      </c>
      <c r="W5835">
        <v>661621</v>
      </c>
      <c r="X5835" t="s">
        <v>23414</v>
      </c>
      <c r="Y5835">
        <v>730</v>
      </c>
      <c r="Z5835">
        <v>1459</v>
      </c>
      <c r="AA5835">
        <v>1</v>
      </c>
      <c r="AB5835">
        <v>583.6</v>
      </c>
    </row>
    <row r="5836" spans="1:28" x14ac:dyDescent="0.3">
      <c r="A5836" t="s">
        <v>28</v>
      </c>
      <c r="B5836" t="s">
        <v>29</v>
      </c>
      <c r="C5836" t="s">
        <v>148</v>
      </c>
      <c r="D5836" t="s">
        <v>254</v>
      </c>
      <c r="E5836" t="s">
        <v>32</v>
      </c>
      <c r="F5836" t="s">
        <v>33</v>
      </c>
      <c r="G5836">
        <v>76</v>
      </c>
      <c r="H5836">
        <v>406228</v>
      </c>
      <c r="I5836" t="s">
        <v>58</v>
      </c>
      <c r="J5836" s="1">
        <v>45340</v>
      </c>
      <c r="K5836">
        <v>950</v>
      </c>
      <c r="L5836" t="s">
        <v>23415</v>
      </c>
      <c r="M5836" t="s">
        <v>623</v>
      </c>
      <c r="N5836" t="s">
        <v>23416</v>
      </c>
      <c r="O5836" t="s">
        <v>23417</v>
      </c>
      <c r="P5836" t="s">
        <v>87</v>
      </c>
      <c r="Q5836">
        <v>11</v>
      </c>
      <c r="R5836" t="s">
        <v>40</v>
      </c>
      <c r="S5836" t="s">
        <v>41</v>
      </c>
      <c r="T5836">
        <v>16897</v>
      </c>
      <c r="U5836" s="1">
        <v>45297</v>
      </c>
      <c r="V5836" t="s">
        <v>111</v>
      </c>
      <c r="W5836">
        <v>366412</v>
      </c>
      <c r="X5836" t="s">
        <v>23418</v>
      </c>
      <c r="Y5836">
        <v>848</v>
      </c>
      <c r="Z5836">
        <v>2751</v>
      </c>
      <c r="AA5836">
        <v>5</v>
      </c>
      <c r="AB5836">
        <v>5502</v>
      </c>
    </row>
    <row r="5837" spans="1:28" x14ac:dyDescent="0.3">
      <c r="A5837" t="s">
        <v>28</v>
      </c>
      <c r="B5837" t="s">
        <v>29</v>
      </c>
      <c r="C5837" t="s">
        <v>44</v>
      </c>
      <c r="D5837" t="s">
        <v>546</v>
      </c>
      <c r="E5837" t="s">
        <v>56</v>
      </c>
      <c r="F5837" t="s">
        <v>33</v>
      </c>
      <c r="G5837">
        <v>18</v>
      </c>
      <c r="H5837">
        <v>414863</v>
      </c>
      <c r="I5837" t="s">
        <v>58</v>
      </c>
      <c r="J5837" s="1">
        <v>44560</v>
      </c>
      <c r="K5837">
        <v>1200</v>
      </c>
      <c r="L5837" t="s">
        <v>23419</v>
      </c>
      <c r="M5837" t="s">
        <v>165</v>
      </c>
      <c r="N5837" t="s">
        <v>23420</v>
      </c>
      <c r="O5837" t="s">
        <v>23421</v>
      </c>
      <c r="P5837" t="s">
        <v>71</v>
      </c>
      <c r="Q5837">
        <v>8</v>
      </c>
      <c r="R5837" t="s">
        <v>40</v>
      </c>
      <c r="S5837" t="s">
        <v>41</v>
      </c>
      <c r="T5837">
        <v>28759</v>
      </c>
      <c r="U5837" s="1">
        <v>45441</v>
      </c>
      <c r="V5837" t="s">
        <v>140</v>
      </c>
      <c r="W5837">
        <v>420592</v>
      </c>
      <c r="X5837" t="s">
        <v>23422</v>
      </c>
      <c r="Y5837">
        <v>539</v>
      </c>
      <c r="Z5837">
        <v>1327</v>
      </c>
      <c r="AA5837">
        <v>4</v>
      </c>
      <c r="AB5837" s="2" t="s">
        <v>23423</v>
      </c>
    </row>
    <row r="5838" spans="1:28" x14ac:dyDescent="0.3">
      <c r="A5838" t="s">
        <v>28</v>
      </c>
      <c r="B5838" t="s">
        <v>29</v>
      </c>
      <c r="C5838" t="s">
        <v>148</v>
      </c>
      <c r="D5838" t="s">
        <v>611</v>
      </c>
      <c r="E5838" t="s">
        <v>32</v>
      </c>
      <c r="F5838" t="s">
        <v>150</v>
      </c>
      <c r="G5838">
        <v>54</v>
      </c>
      <c r="H5838">
        <v>439111</v>
      </c>
      <c r="I5838" t="s">
        <v>58</v>
      </c>
      <c r="J5838" s="1">
        <v>45243</v>
      </c>
      <c r="K5838">
        <v>1100</v>
      </c>
      <c r="L5838" t="s">
        <v>23424</v>
      </c>
      <c r="M5838" t="s">
        <v>895</v>
      </c>
      <c r="N5838" t="s">
        <v>23425</v>
      </c>
      <c r="O5838" t="s">
        <v>23426</v>
      </c>
      <c r="P5838" t="s">
        <v>51</v>
      </c>
      <c r="Q5838">
        <v>17</v>
      </c>
      <c r="R5838" t="s">
        <v>88</v>
      </c>
      <c r="S5838" t="s">
        <v>41</v>
      </c>
      <c r="T5838">
        <v>66458</v>
      </c>
      <c r="U5838" s="1">
        <v>45509</v>
      </c>
      <c r="V5838" t="s">
        <v>64</v>
      </c>
      <c r="W5838">
        <v>340473</v>
      </c>
      <c r="X5838" t="s">
        <v>23427</v>
      </c>
      <c r="Y5838">
        <v>690</v>
      </c>
      <c r="Z5838">
        <v>1670</v>
      </c>
      <c r="AA5838">
        <v>8</v>
      </c>
      <c r="AB5838">
        <v>5344</v>
      </c>
    </row>
    <row r="5839" spans="1:28" x14ac:dyDescent="0.3">
      <c r="A5839" t="s">
        <v>28</v>
      </c>
      <c r="B5839" t="s">
        <v>29</v>
      </c>
      <c r="C5839" t="s">
        <v>54</v>
      </c>
      <c r="D5839" t="s">
        <v>621</v>
      </c>
      <c r="E5839" t="s">
        <v>32</v>
      </c>
      <c r="F5839" t="s">
        <v>57</v>
      </c>
      <c r="G5839">
        <v>71</v>
      </c>
      <c r="H5839">
        <v>413459</v>
      </c>
      <c r="I5839" t="s">
        <v>34</v>
      </c>
      <c r="J5839" s="1">
        <v>45455</v>
      </c>
      <c r="K5839">
        <v>800</v>
      </c>
      <c r="L5839" t="s">
        <v>5110</v>
      </c>
      <c r="M5839" t="s">
        <v>542</v>
      </c>
      <c r="N5839" t="s">
        <v>23428</v>
      </c>
      <c r="O5839" t="s">
        <v>23429</v>
      </c>
      <c r="P5839" t="s">
        <v>51</v>
      </c>
      <c r="Q5839">
        <v>4</v>
      </c>
      <c r="R5839" t="s">
        <v>88</v>
      </c>
      <c r="S5839" t="s">
        <v>79</v>
      </c>
      <c r="T5839">
        <v>81362</v>
      </c>
      <c r="U5839" s="1">
        <v>45374</v>
      </c>
      <c r="V5839" t="s">
        <v>72</v>
      </c>
      <c r="W5839">
        <v>646638</v>
      </c>
      <c r="X5839" t="s">
        <v>23430</v>
      </c>
      <c r="Y5839">
        <v>267</v>
      </c>
      <c r="Z5839">
        <v>1260</v>
      </c>
      <c r="AA5839">
        <v>5</v>
      </c>
      <c r="AB5839">
        <v>2520</v>
      </c>
    </row>
    <row r="5840" spans="1:28" x14ac:dyDescent="0.3">
      <c r="A5840" t="s">
        <v>28</v>
      </c>
      <c r="B5840" t="s">
        <v>29</v>
      </c>
      <c r="C5840" t="s">
        <v>148</v>
      </c>
      <c r="D5840" t="s">
        <v>611</v>
      </c>
      <c r="E5840" t="s">
        <v>32</v>
      </c>
      <c r="F5840" t="s">
        <v>355</v>
      </c>
      <c r="G5840">
        <v>60</v>
      </c>
      <c r="H5840">
        <v>431186</v>
      </c>
      <c r="I5840" t="s">
        <v>34</v>
      </c>
      <c r="J5840" s="1">
        <v>44404</v>
      </c>
      <c r="K5840">
        <v>1000</v>
      </c>
      <c r="L5840" t="s">
        <v>9955</v>
      </c>
      <c r="M5840" t="s">
        <v>351</v>
      </c>
      <c r="N5840" t="s">
        <v>23431</v>
      </c>
      <c r="O5840" t="s">
        <v>23432</v>
      </c>
      <c r="P5840" t="s">
        <v>71</v>
      </c>
      <c r="Q5840">
        <v>4</v>
      </c>
      <c r="R5840" t="s">
        <v>40</v>
      </c>
      <c r="S5840" t="s">
        <v>63</v>
      </c>
      <c r="T5840">
        <v>55572</v>
      </c>
      <c r="U5840" s="1">
        <v>45299</v>
      </c>
      <c r="V5840" t="s">
        <v>111</v>
      </c>
      <c r="W5840">
        <v>301335</v>
      </c>
      <c r="X5840" t="s">
        <v>23433</v>
      </c>
      <c r="Y5840">
        <v>510</v>
      </c>
      <c r="Z5840">
        <v>1418</v>
      </c>
      <c r="AA5840">
        <v>7</v>
      </c>
      <c r="AB5840">
        <v>3970.4</v>
      </c>
    </row>
    <row r="5841" spans="1:28" x14ac:dyDescent="0.3">
      <c r="A5841" t="s">
        <v>28</v>
      </c>
      <c r="B5841" t="s">
        <v>29</v>
      </c>
      <c r="C5841" t="s">
        <v>91</v>
      </c>
      <c r="D5841" t="s">
        <v>566</v>
      </c>
      <c r="E5841" t="s">
        <v>32</v>
      </c>
      <c r="F5841" t="s">
        <v>175</v>
      </c>
      <c r="G5841">
        <v>6</v>
      </c>
      <c r="H5841">
        <v>407493</v>
      </c>
      <c r="I5841" t="s">
        <v>34</v>
      </c>
      <c r="J5841" s="1">
        <v>45256</v>
      </c>
      <c r="K5841">
        <v>1100</v>
      </c>
      <c r="L5841" t="s">
        <v>23434</v>
      </c>
      <c r="M5841" t="s">
        <v>334</v>
      </c>
      <c r="N5841" t="s">
        <v>23435</v>
      </c>
      <c r="O5841" t="s">
        <v>23436</v>
      </c>
      <c r="P5841" t="s">
        <v>39</v>
      </c>
      <c r="Q5841">
        <v>9</v>
      </c>
      <c r="R5841" t="s">
        <v>40</v>
      </c>
      <c r="S5841" t="s">
        <v>41</v>
      </c>
      <c r="T5841">
        <v>44798</v>
      </c>
      <c r="U5841" s="1">
        <v>45315</v>
      </c>
      <c r="V5841" t="s">
        <v>111</v>
      </c>
      <c r="W5841">
        <v>224392</v>
      </c>
      <c r="X5841" t="s">
        <v>23437</v>
      </c>
      <c r="Y5841">
        <v>362</v>
      </c>
      <c r="Z5841">
        <v>1482</v>
      </c>
      <c r="AA5841">
        <v>6</v>
      </c>
      <c r="AB5841">
        <v>3556.8</v>
      </c>
    </row>
    <row r="5842" spans="1:28" x14ac:dyDescent="0.3">
      <c r="A5842" t="s">
        <v>28</v>
      </c>
      <c r="B5842" t="s">
        <v>29</v>
      </c>
      <c r="C5842" t="s">
        <v>148</v>
      </c>
      <c r="D5842" t="s">
        <v>621</v>
      </c>
      <c r="E5842" t="s">
        <v>46</v>
      </c>
      <c r="F5842" t="s">
        <v>33</v>
      </c>
      <c r="G5842">
        <v>7</v>
      </c>
      <c r="H5842">
        <v>417264</v>
      </c>
      <c r="I5842" t="s">
        <v>58</v>
      </c>
      <c r="J5842" s="1">
        <v>45594</v>
      </c>
      <c r="K5842">
        <v>1400</v>
      </c>
      <c r="L5842" t="s">
        <v>23438</v>
      </c>
      <c r="M5842" t="s">
        <v>1356</v>
      </c>
      <c r="N5842" t="s">
        <v>23439</v>
      </c>
      <c r="O5842" t="s">
        <v>23440</v>
      </c>
      <c r="P5842" t="s">
        <v>87</v>
      </c>
      <c r="Q5842">
        <v>15</v>
      </c>
      <c r="R5842" t="s">
        <v>40</v>
      </c>
      <c r="S5842" t="s">
        <v>63</v>
      </c>
      <c r="T5842">
        <v>62338</v>
      </c>
      <c r="U5842" s="1">
        <v>45599</v>
      </c>
      <c r="V5842" t="s">
        <v>42</v>
      </c>
      <c r="W5842">
        <v>756405</v>
      </c>
      <c r="X5842" t="s">
        <v>23441</v>
      </c>
      <c r="Y5842">
        <v>537</v>
      </c>
      <c r="Z5842">
        <v>2838</v>
      </c>
      <c r="AA5842">
        <v>7</v>
      </c>
      <c r="AB5842" s="2" t="s">
        <v>23442</v>
      </c>
    </row>
    <row r="5843" spans="1:28" x14ac:dyDescent="0.3">
      <c r="A5843" t="s">
        <v>28</v>
      </c>
      <c r="B5843" t="s">
        <v>29</v>
      </c>
      <c r="C5843" t="s">
        <v>54</v>
      </c>
      <c r="D5843" t="s">
        <v>261</v>
      </c>
      <c r="E5843" t="s">
        <v>56</v>
      </c>
      <c r="F5843" t="s">
        <v>175</v>
      </c>
      <c r="G5843">
        <v>5</v>
      </c>
      <c r="H5843">
        <v>405384</v>
      </c>
      <c r="I5843" t="s">
        <v>34</v>
      </c>
      <c r="J5843" s="1">
        <v>44260</v>
      </c>
      <c r="K5843">
        <v>950</v>
      </c>
      <c r="L5843" t="s">
        <v>23443</v>
      </c>
      <c r="M5843" t="s">
        <v>670</v>
      </c>
      <c r="N5843" t="s">
        <v>23444</v>
      </c>
      <c r="O5843" t="s">
        <v>23445</v>
      </c>
      <c r="P5843" t="s">
        <v>87</v>
      </c>
      <c r="Q5843">
        <v>6</v>
      </c>
      <c r="R5843" t="s">
        <v>88</v>
      </c>
      <c r="S5843" t="s">
        <v>118</v>
      </c>
      <c r="T5843">
        <v>83601</v>
      </c>
      <c r="U5843" s="1">
        <v>45292</v>
      </c>
      <c r="V5843" t="s">
        <v>111</v>
      </c>
      <c r="W5843">
        <v>832500</v>
      </c>
      <c r="X5843" t="s">
        <v>23016</v>
      </c>
      <c r="Y5843">
        <v>619</v>
      </c>
      <c r="Z5843">
        <v>1661</v>
      </c>
      <c r="AA5843">
        <v>6</v>
      </c>
      <c r="AB5843">
        <v>3986.4</v>
      </c>
    </row>
    <row r="5844" spans="1:28" x14ac:dyDescent="0.3">
      <c r="A5844" t="s">
        <v>28</v>
      </c>
      <c r="B5844" t="s">
        <v>29</v>
      </c>
      <c r="C5844" t="s">
        <v>148</v>
      </c>
      <c r="D5844" t="s">
        <v>637</v>
      </c>
      <c r="E5844" t="s">
        <v>32</v>
      </c>
      <c r="F5844" t="s">
        <v>135</v>
      </c>
      <c r="G5844">
        <v>15</v>
      </c>
      <c r="H5844">
        <v>410006</v>
      </c>
      <c r="I5844" t="s">
        <v>34</v>
      </c>
      <c r="J5844" s="1">
        <v>45317</v>
      </c>
      <c r="K5844">
        <v>800</v>
      </c>
      <c r="L5844" t="s">
        <v>23446</v>
      </c>
      <c r="M5844" t="s">
        <v>1058</v>
      </c>
      <c r="N5844" t="s">
        <v>23447</v>
      </c>
      <c r="O5844" t="s">
        <v>23448</v>
      </c>
      <c r="P5844" t="s">
        <v>87</v>
      </c>
      <c r="Q5844">
        <v>15</v>
      </c>
      <c r="R5844" t="s">
        <v>40</v>
      </c>
      <c r="S5844" t="s">
        <v>79</v>
      </c>
      <c r="T5844">
        <v>31922</v>
      </c>
      <c r="U5844" s="1">
        <v>45536</v>
      </c>
      <c r="V5844" t="s">
        <v>180</v>
      </c>
      <c r="W5844">
        <v>798088</v>
      </c>
      <c r="X5844" t="s">
        <v>23449</v>
      </c>
      <c r="Y5844">
        <v>550</v>
      </c>
      <c r="Z5844">
        <v>836</v>
      </c>
      <c r="AA5844">
        <v>8</v>
      </c>
      <c r="AB5844" s="2" t="s">
        <v>23450</v>
      </c>
    </row>
    <row r="5845" spans="1:28" x14ac:dyDescent="0.3">
      <c r="A5845" t="s">
        <v>28</v>
      </c>
      <c r="B5845" t="s">
        <v>29</v>
      </c>
      <c r="C5845" t="s">
        <v>66</v>
      </c>
      <c r="D5845" t="s">
        <v>380</v>
      </c>
      <c r="E5845" t="s">
        <v>32</v>
      </c>
      <c r="F5845" t="s">
        <v>150</v>
      </c>
      <c r="G5845">
        <v>49</v>
      </c>
      <c r="H5845">
        <v>403297</v>
      </c>
      <c r="I5845" t="s">
        <v>34</v>
      </c>
      <c r="J5845" s="1">
        <v>44615</v>
      </c>
      <c r="K5845">
        <v>1200</v>
      </c>
      <c r="L5845" t="s">
        <v>23451</v>
      </c>
      <c r="M5845" t="s">
        <v>482</v>
      </c>
      <c r="N5845" t="s">
        <v>23452</v>
      </c>
      <c r="O5845" t="s">
        <v>23453</v>
      </c>
      <c r="P5845" t="s">
        <v>87</v>
      </c>
      <c r="Q5845">
        <v>10</v>
      </c>
      <c r="R5845" t="s">
        <v>40</v>
      </c>
      <c r="S5845" t="s">
        <v>79</v>
      </c>
      <c r="T5845">
        <v>88157</v>
      </c>
      <c r="U5845" s="1">
        <v>45549</v>
      </c>
      <c r="V5845" t="s">
        <v>180</v>
      </c>
      <c r="W5845">
        <v>799074</v>
      </c>
      <c r="X5845" t="s">
        <v>11717</v>
      </c>
      <c r="Y5845">
        <v>404</v>
      </c>
      <c r="Z5845">
        <v>2454</v>
      </c>
      <c r="AA5845">
        <v>8</v>
      </c>
      <c r="AB5845">
        <v>7852.8</v>
      </c>
    </row>
    <row r="5846" spans="1:28" x14ac:dyDescent="0.3">
      <c r="A5846" t="s">
        <v>28</v>
      </c>
      <c r="B5846" t="s">
        <v>29</v>
      </c>
      <c r="C5846" t="s">
        <v>44</v>
      </c>
      <c r="D5846" t="s">
        <v>98</v>
      </c>
      <c r="E5846" t="s">
        <v>32</v>
      </c>
      <c r="F5846" t="s">
        <v>57</v>
      </c>
      <c r="G5846">
        <v>42</v>
      </c>
      <c r="H5846">
        <v>433328</v>
      </c>
      <c r="I5846" t="s">
        <v>34</v>
      </c>
      <c r="J5846" s="1">
        <v>44471</v>
      </c>
      <c r="K5846">
        <v>1200</v>
      </c>
      <c r="L5846" t="s">
        <v>23454</v>
      </c>
      <c r="M5846" t="s">
        <v>2538</v>
      </c>
      <c r="N5846" t="s">
        <v>23455</v>
      </c>
      <c r="O5846" t="s">
        <v>23456</v>
      </c>
      <c r="P5846" t="s">
        <v>71</v>
      </c>
      <c r="Q5846">
        <v>20</v>
      </c>
      <c r="R5846" t="s">
        <v>88</v>
      </c>
      <c r="S5846" t="s">
        <v>63</v>
      </c>
      <c r="T5846">
        <v>43544</v>
      </c>
      <c r="U5846" s="1">
        <v>45606</v>
      </c>
      <c r="V5846" t="s">
        <v>42</v>
      </c>
      <c r="W5846">
        <v>842470</v>
      </c>
      <c r="X5846" t="s">
        <v>14594</v>
      </c>
      <c r="Y5846">
        <v>934</v>
      </c>
      <c r="Z5846">
        <v>1828</v>
      </c>
      <c r="AA5846">
        <v>3</v>
      </c>
      <c r="AB5846">
        <v>2193.6</v>
      </c>
    </row>
    <row r="5847" spans="1:28" x14ac:dyDescent="0.3">
      <c r="A5847" t="s">
        <v>28</v>
      </c>
      <c r="B5847" t="s">
        <v>29</v>
      </c>
      <c r="C5847" t="s">
        <v>54</v>
      </c>
      <c r="D5847" t="s">
        <v>611</v>
      </c>
      <c r="E5847" t="s">
        <v>46</v>
      </c>
      <c r="F5847" t="s">
        <v>83</v>
      </c>
      <c r="G5847">
        <v>2</v>
      </c>
      <c r="H5847">
        <v>412530</v>
      </c>
      <c r="I5847" t="s">
        <v>58</v>
      </c>
      <c r="J5847" s="1">
        <v>44850</v>
      </c>
      <c r="K5847">
        <v>1100</v>
      </c>
      <c r="L5847" t="s">
        <v>23457</v>
      </c>
      <c r="M5847" t="s">
        <v>1366</v>
      </c>
      <c r="N5847" t="s">
        <v>23458</v>
      </c>
      <c r="O5847" t="s">
        <v>23459</v>
      </c>
      <c r="P5847" t="s">
        <v>51</v>
      </c>
      <c r="Q5847">
        <v>3</v>
      </c>
      <c r="R5847" t="s">
        <v>40</v>
      </c>
      <c r="S5847" t="s">
        <v>79</v>
      </c>
      <c r="T5847">
        <v>21518</v>
      </c>
      <c r="U5847" s="1">
        <v>45619</v>
      </c>
      <c r="V5847" t="s">
        <v>42</v>
      </c>
      <c r="W5847">
        <v>855351</v>
      </c>
      <c r="X5847" t="s">
        <v>23460</v>
      </c>
      <c r="Y5847">
        <v>843</v>
      </c>
      <c r="Z5847">
        <v>1997</v>
      </c>
      <c r="AA5847">
        <v>8</v>
      </c>
      <c r="AB5847" s="2" t="s">
        <v>23461</v>
      </c>
    </row>
    <row r="5848" spans="1:28" x14ac:dyDescent="0.3">
      <c r="A5848" t="s">
        <v>28</v>
      </c>
      <c r="B5848" t="s">
        <v>29</v>
      </c>
      <c r="C5848" t="s">
        <v>44</v>
      </c>
      <c r="D5848" t="s">
        <v>442</v>
      </c>
      <c r="E5848" t="s">
        <v>32</v>
      </c>
      <c r="F5848" t="s">
        <v>135</v>
      </c>
      <c r="G5848">
        <v>76</v>
      </c>
      <c r="H5848">
        <v>412729</v>
      </c>
      <c r="I5848" t="s">
        <v>34</v>
      </c>
      <c r="J5848" s="1">
        <v>44092</v>
      </c>
      <c r="K5848">
        <v>800</v>
      </c>
      <c r="L5848" t="s">
        <v>23462</v>
      </c>
      <c r="M5848" t="s">
        <v>195</v>
      </c>
      <c r="N5848" t="s">
        <v>23463</v>
      </c>
      <c r="O5848" t="s">
        <v>23464</v>
      </c>
      <c r="P5848" t="s">
        <v>39</v>
      </c>
      <c r="Q5848">
        <v>9</v>
      </c>
      <c r="R5848" t="s">
        <v>88</v>
      </c>
      <c r="S5848" t="s">
        <v>79</v>
      </c>
      <c r="T5848">
        <v>71432</v>
      </c>
      <c r="U5848" s="1">
        <v>45494</v>
      </c>
      <c r="V5848" t="s">
        <v>126</v>
      </c>
      <c r="W5848">
        <v>474122</v>
      </c>
      <c r="X5848" t="s">
        <v>5384</v>
      </c>
      <c r="Y5848">
        <v>537</v>
      </c>
      <c r="Z5848">
        <v>2555</v>
      </c>
      <c r="AA5848">
        <v>4</v>
      </c>
      <c r="AB5848">
        <v>4088</v>
      </c>
    </row>
    <row r="5849" spans="1:28" x14ac:dyDescent="0.3">
      <c r="A5849" t="s">
        <v>28</v>
      </c>
      <c r="B5849" t="s">
        <v>29</v>
      </c>
      <c r="C5849" t="s">
        <v>148</v>
      </c>
      <c r="D5849" t="s">
        <v>254</v>
      </c>
      <c r="E5849" t="s">
        <v>32</v>
      </c>
      <c r="F5849" t="s">
        <v>175</v>
      </c>
      <c r="G5849">
        <v>8</v>
      </c>
      <c r="H5849">
        <v>403300</v>
      </c>
      <c r="I5849" t="s">
        <v>58</v>
      </c>
      <c r="J5849" s="1">
        <v>44914</v>
      </c>
      <c r="K5849">
        <v>1200</v>
      </c>
      <c r="L5849" t="s">
        <v>23465</v>
      </c>
      <c r="M5849" t="s">
        <v>434</v>
      </c>
      <c r="N5849" t="s">
        <v>23466</v>
      </c>
      <c r="O5849" t="s">
        <v>23467</v>
      </c>
      <c r="P5849" t="s">
        <v>39</v>
      </c>
      <c r="Q5849">
        <v>13</v>
      </c>
      <c r="R5849" t="s">
        <v>40</v>
      </c>
      <c r="S5849" t="s">
        <v>118</v>
      </c>
      <c r="T5849">
        <v>19928</v>
      </c>
      <c r="U5849" s="1">
        <v>45448</v>
      </c>
      <c r="V5849" t="s">
        <v>52</v>
      </c>
      <c r="W5849">
        <v>593492</v>
      </c>
      <c r="X5849" t="s">
        <v>23468</v>
      </c>
      <c r="Y5849">
        <v>292</v>
      </c>
      <c r="Z5849">
        <v>2888</v>
      </c>
      <c r="AA5849">
        <v>7</v>
      </c>
      <c r="AB5849" s="2" t="s">
        <v>23469</v>
      </c>
    </row>
    <row r="5850" spans="1:28" x14ac:dyDescent="0.3">
      <c r="A5850" t="s">
        <v>28</v>
      </c>
      <c r="B5850" t="s">
        <v>29</v>
      </c>
      <c r="C5850" t="s">
        <v>66</v>
      </c>
      <c r="D5850" t="s">
        <v>560</v>
      </c>
      <c r="E5850" t="s">
        <v>46</v>
      </c>
      <c r="F5850" t="s">
        <v>113</v>
      </c>
      <c r="G5850">
        <v>11</v>
      </c>
      <c r="H5850">
        <v>425537</v>
      </c>
      <c r="I5850" t="s">
        <v>34</v>
      </c>
      <c r="J5850" s="1">
        <v>44304</v>
      </c>
      <c r="K5850">
        <v>1100</v>
      </c>
      <c r="L5850" t="s">
        <v>23470</v>
      </c>
      <c r="M5850" t="s">
        <v>361</v>
      </c>
      <c r="N5850" t="s">
        <v>23471</v>
      </c>
      <c r="O5850" t="s">
        <v>23472</v>
      </c>
      <c r="P5850" t="s">
        <v>51</v>
      </c>
      <c r="Q5850">
        <v>17</v>
      </c>
      <c r="R5850" t="s">
        <v>40</v>
      </c>
      <c r="S5850" t="s">
        <v>118</v>
      </c>
      <c r="T5850">
        <v>69424</v>
      </c>
      <c r="U5850" s="1">
        <v>45571</v>
      </c>
      <c r="V5850" t="s">
        <v>155</v>
      </c>
      <c r="W5850">
        <v>515415</v>
      </c>
      <c r="X5850" t="s">
        <v>23473</v>
      </c>
      <c r="Y5850">
        <v>473</v>
      </c>
      <c r="Z5850">
        <v>656</v>
      </c>
      <c r="AA5850">
        <v>8</v>
      </c>
      <c r="AB5850" s="2" t="s">
        <v>23257</v>
      </c>
    </row>
    <row r="5851" spans="1:28" x14ac:dyDescent="0.3">
      <c r="A5851" t="s">
        <v>28</v>
      </c>
      <c r="B5851" t="s">
        <v>29</v>
      </c>
      <c r="C5851" t="s">
        <v>91</v>
      </c>
      <c r="D5851" t="s">
        <v>637</v>
      </c>
      <c r="E5851" t="s">
        <v>32</v>
      </c>
      <c r="F5851" t="s">
        <v>355</v>
      </c>
      <c r="G5851">
        <v>48</v>
      </c>
      <c r="H5851">
        <v>411214</v>
      </c>
      <c r="I5851" t="s">
        <v>34</v>
      </c>
      <c r="J5851" s="1">
        <v>44130</v>
      </c>
      <c r="K5851">
        <v>950</v>
      </c>
      <c r="L5851" t="s">
        <v>23474</v>
      </c>
      <c r="M5851" t="s">
        <v>1488</v>
      </c>
      <c r="N5851" t="s">
        <v>23475</v>
      </c>
      <c r="O5851" t="s">
        <v>23476</v>
      </c>
      <c r="P5851" t="s">
        <v>39</v>
      </c>
      <c r="Q5851">
        <v>20</v>
      </c>
      <c r="R5851" t="s">
        <v>40</v>
      </c>
      <c r="S5851" t="s">
        <v>63</v>
      </c>
      <c r="T5851">
        <v>38947</v>
      </c>
      <c r="U5851" s="1">
        <v>45360</v>
      </c>
      <c r="V5851" t="s">
        <v>72</v>
      </c>
      <c r="W5851">
        <v>646248</v>
      </c>
      <c r="X5851" t="s">
        <v>23477</v>
      </c>
      <c r="Y5851">
        <v>358</v>
      </c>
      <c r="Z5851">
        <v>1705</v>
      </c>
      <c r="AA5851">
        <v>7</v>
      </c>
      <c r="AB5851">
        <v>4774</v>
      </c>
    </row>
    <row r="5852" spans="1:28" x14ac:dyDescent="0.3">
      <c r="A5852" t="s">
        <v>28</v>
      </c>
      <c r="B5852" t="s">
        <v>29</v>
      </c>
      <c r="C5852" t="s">
        <v>66</v>
      </c>
      <c r="D5852" t="s">
        <v>317</v>
      </c>
      <c r="E5852" t="s">
        <v>32</v>
      </c>
      <c r="F5852" t="s">
        <v>175</v>
      </c>
      <c r="G5852">
        <v>68</v>
      </c>
      <c r="H5852">
        <v>427307</v>
      </c>
      <c r="I5852" t="s">
        <v>58</v>
      </c>
      <c r="J5852" s="1">
        <v>44315</v>
      </c>
      <c r="K5852">
        <v>1400</v>
      </c>
      <c r="L5852" t="s">
        <v>23478</v>
      </c>
      <c r="M5852" t="s">
        <v>76</v>
      </c>
      <c r="N5852" t="s">
        <v>23479</v>
      </c>
      <c r="O5852" t="s">
        <v>23480</v>
      </c>
      <c r="P5852" t="s">
        <v>71</v>
      </c>
      <c r="Q5852">
        <v>15</v>
      </c>
      <c r="R5852" t="s">
        <v>40</v>
      </c>
      <c r="S5852" t="s">
        <v>118</v>
      </c>
      <c r="T5852">
        <v>37415</v>
      </c>
      <c r="U5852" s="1">
        <v>45430</v>
      </c>
      <c r="V5852" t="s">
        <v>140</v>
      </c>
      <c r="W5852">
        <v>105604</v>
      </c>
      <c r="X5852" t="s">
        <v>23481</v>
      </c>
      <c r="Y5852">
        <v>230</v>
      </c>
      <c r="Z5852">
        <v>1127</v>
      </c>
      <c r="AA5852">
        <v>4</v>
      </c>
      <c r="AB5852">
        <v>1803.2</v>
      </c>
    </row>
    <row r="5853" spans="1:28" x14ac:dyDescent="0.3">
      <c r="A5853" t="s">
        <v>28</v>
      </c>
      <c r="B5853" t="s">
        <v>29</v>
      </c>
      <c r="C5853" t="s">
        <v>66</v>
      </c>
      <c r="D5853" t="s">
        <v>442</v>
      </c>
      <c r="E5853" t="s">
        <v>46</v>
      </c>
      <c r="F5853" t="s">
        <v>106</v>
      </c>
      <c r="G5853">
        <v>13</v>
      </c>
      <c r="H5853">
        <v>414448</v>
      </c>
      <c r="I5853" t="s">
        <v>34</v>
      </c>
      <c r="J5853" s="1">
        <v>44317</v>
      </c>
      <c r="K5853">
        <v>1400</v>
      </c>
      <c r="L5853" t="s">
        <v>23482</v>
      </c>
      <c r="M5853" t="s">
        <v>263</v>
      </c>
      <c r="N5853" t="s">
        <v>23483</v>
      </c>
      <c r="O5853" t="s">
        <v>23484</v>
      </c>
      <c r="P5853" t="s">
        <v>51</v>
      </c>
      <c r="Q5853">
        <v>4</v>
      </c>
      <c r="R5853" t="s">
        <v>88</v>
      </c>
      <c r="S5853" t="s">
        <v>118</v>
      </c>
      <c r="T5853">
        <v>11665</v>
      </c>
      <c r="U5853" s="1">
        <v>45453</v>
      </c>
      <c r="V5853" t="s">
        <v>52</v>
      </c>
      <c r="W5853">
        <v>788714</v>
      </c>
      <c r="X5853" t="s">
        <v>23485</v>
      </c>
      <c r="Y5853">
        <v>258</v>
      </c>
      <c r="Z5853">
        <v>1707</v>
      </c>
      <c r="AA5853">
        <v>4</v>
      </c>
      <c r="AB5853" s="2" t="s">
        <v>8683</v>
      </c>
    </row>
    <row r="5854" spans="1:28" x14ac:dyDescent="0.3">
      <c r="A5854" t="s">
        <v>28</v>
      </c>
      <c r="B5854" t="s">
        <v>29</v>
      </c>
      <c r="C5854" t="s">
        <v>54</v>
      </c>
      <c r="D5854" t="s">
        <v>248</v>
      </c>
      <c r="E5854" t="s">
        <v>46</v>
      </c>
      <c r="F5854" t="s">
        <v>33</v>
      </c>
      <c r="G5854">
        <v>13</v>
      </c>
      <c r="H5854">
        <v>435036</v>
      </c>
      <c r="I5854" t="s">
        <v>58</v>
      </c>
      <c r="J5854" s="1">
        <v>45414</v>
      </c>
      <c r="K5854">
        <v>1000</v>
      </c>
      <c r="L5854" t="s">
        <v>23486</v>
      </c>
      <c r="M5854" t="s">
        <v>1030</v>
      </c>
      <c r="N5854" t="s">
        <v>23487</v>
      </c>
      <c r="O5854" t="s">
        <v>23488</v>
      </c>
      <c r="P5854" t="s">
        <v>39</v>
      </c>
      <c r="Q5854">
        <v>14</v>
      </c>
      <c r="R5854" t="s">
        <v>88</v>
      </c>
      <c r="S5854" t="s">
        <v>79</v>
      </c>
      <c r="T5854">
        <v>38976</v>
      </c>
      <c r="U5854" s="1">
        <v>45625</v>
      </c>
      <c r="V5854" t="s">
        <v>42</v>
      </c>
      <c r="W5854">
        <v>154060</v>
      </c>
      <c r="X5854" t="s">
        <v>23489</v>
      </c>
      <c r="Y5854">
        <v>605</v>
      </c>
      <c r="Z5854">
        <v>1976</v>
      </c>
      <c r="AA5854">
        <v>3</v>
      </c>
      <c r="AB5854" s="2" t="s">
        <v>273</v>
      </c>
    </row>
    <row r="5855" spans="1:28" x14ac:dyDescent="0.3">
      <c r="A5855" t="s">
        <v>28</v>
      </c>
      <c r="B5855" t="s">
        <v>29</v>
      </c>
      <c r="C5855" t="s">
        <v>193</v>
      </c>
      <c r="D5855" t="s">
        <v>442</v>
      </c>
      <c r="E5855" t="s">
        <v>56</v>
      </c>
      <c r="F5855" t="s">
        <v>57</v>
      </c>
      <c r="G5855">
        <v>4</v>
      </c>
      <c r="H5855">
        <v>420737</v>
      </c>
      <c r="I5855" t="s">
        <v>34</v>
      </c>
      <c r="J5855" s="1">
        <v>45146</v>
      </c>
      <c r="K5855">
        <v>1200</v>
      </c>
      <c r="L5855" t="s">
        <v>23490</v>
      </c>
      <c r="M5855" t="s">
        <v>177</v>
      </c>
      <c r="N5855" t="s">
        <v>23491</v>
      </c>
      <c r="O5855" t="s">
        <v>23492</v>
      </c>
      <c r="P5855" t="s">
        <v>51</v>
      </c>
      <c r="Q5855">
        <v>18</v>
      </c>
      <c r="R5855" t="s">
        <v>40</v>
      </c>
      <c r="S5855" t="s">
        <v>118</v>
      </c>
      <c r="T5855">
        <v>95483</v>
      </c>
      <c r="U5855" s="1">
        <v>45389</v>
      </c>
      <c r="V5855" t="s">
        <v>80</v>
      </c>
      <c r="W5855">
        <v>161314</v>
      </c>
      <c r="X5855" t="s">
        <v>23493</v>
      </c>
      <c r="Y5855">
        <v>289</v>
      </c>
      <c r="Z5855">
        <v>2202</v>
      </c>
      <c r="AA5855">
        <v>5</v>
      </c>
      <c r="AB5855">
        <v>4404</v>
      </c>
    </row>
    <row r="5856" spans="1:28" x14ac:dyDescent="0.3">
      <c r="A5856" t="s">
        <v>28</v>
      </c>
      <c r="B5856" t="s">
        <v>29</v>
      </c>
      <c r="C5856" t="s">
        <v>193</v>
      </c>
      <c r="D5856" t="s">
        <v>82</v>
      </c>
      <c r="E5856" t="s">
        <v>56</v>
      </c>
      <c r="F5856" t="s">
        <v>150</v>
      </c>
      <c r="G5856">
        <v>33</v>
      </c>
      <c r="H5856">
        <v>439538</v>
      </c>
      <c r="I5856" t="s">
        <v>34</v>
      </c>
      <c r="J5856" s="1">
        <v>45257</v>
      </c>
      <c r="K5856">
        <v>950</v>
      </c>
      <c r="L5856" t="s">
        <v>23494</v>
      </c>
      <c r="M5856" t="s">
        <v>1409</v>
      </c>
      <c r="N5856" t="s">
        <v>23495</v>
      </c>
      <c r="O5856" t="s">
        <v>23496</v>
      </c>
      <c r="P5856" t="s">
        <v>71</v>
      </c>
      <c r="Q5856">
        <v>17</v>
      </c>
      <c r="R5856" t="s">
        <v>88</v>
      </c>
      <c r="S5856" t="s">
        <v>118</v>
      </c>
      <c r="T5856">
        <v>52830</v>
      </c>
      <c r="U5856" s="1">
        <v>45412</v>
      </c>
      <c r="V5856" t="s">
        <v>80</v>
      </c>
      <c r="W5856">
        <v>989835</v>
      </c>
      <c r="X5856" t="s">
        <v>5545</v>
      </c>
      <c r="Y5856">
        <v>962</v>
      </c>
      <c r="Z5856">
        <v>2527</v>
      </c>
      <c r="AA5856">
        <v>3</v>
      </c>
      <c r="AB5856">
        <v>3032.4</v>
      </c>
    </row>
    <row r="5857" spans="1:28" x14ac:dyDescent="0.3">
      <c r="A5857" t="s">
        <v>28</v>
      </c>
      <c r="B5857" t="s">
        <v>29</v>
      </c>
      <c r="C5857" t="s">
        <v>44</v>
      </c>
      <c r="D5857" t="s">
        <v>524</v>
      </c>
      <c r="E5857" t="s">
        <v>46</v>
      </c>
      <c r="F5857" t="s">
        <v>83</v>
      </c>
      <c r="G5857">
        <v>5</v>
      </c>
      <c r="H5857">
        <v>412390</v>
      </c>
      <c r="I5857" t="s">
        <v>34</v>
      </c>
      <c r="J5857" s="1">
        <v>45020</v>
      </c>
      <c r="K5857">
        <v>1400</v>
      </c>
      <c r="L5857" t="s">
        <v>23497</v>
      </c>
      <c r="M5857" t="s">
        <v>361</v>
      </c>
      <c r="N5857" t="s">
        <v>23498</v>
      </c>
      <c r="O5857" t="s">
        <v>23499</v>
      </c>
      <c r="P5857" t="s">
        <v>87</v>
      </c>
      <c r="Q5857">
        <v>5</v>
      </c>
      <c r="R5857" t="s">
        <v>88</v>
      </c>
      <c r="S5857" t="s">
        <v>79</v>
      </c>
      <c r="T5857">
        <v>33725</v>
      </c>
      <c r="U5857" s="1">
        <v>45452</v>
      </c>
      <c r="V5857" t="s">
        <v>52</v>
      </c>
      <c r="W5857">
        <v>136515</v>
      </c>
      <c r="X5857" t="s">
        <v>23500</v>
      </c>
      <c r="Y5857">
        <v>736</v>
      </c>
      <c r="Z5857">
        <v>2846</v>
      </c>
      <c r="AA5857">
        <v>5</v>
      </c>
      <c r="AB5857">
        <v>5692</v>
      </c>
    </row>
    <row r="5858" spans="1:28" x14ac:dyDescent="0.3">
      <c r="A5858" t="s">
        <v>28</v>
      </c>
      <c r="B5858" t="s">
        <v>29</v>
      </c>
      <c r="C5858" t="s">
        <v>91</v>
      </c>
      <c r="D5858" t="s">
        <v>616</v>
      </c>
      <c r="E5858" t="s">
        <v>32</v>
      </c>
      <c r="F5858" t="s">
        <v>33</v>
      </c>
      <c r="G5858">
        <v>50</v>
      </c>
      <c r="H5858">
        <v>405749</v>
      </c>
      <c r="I5858" t="s">
        <v>58</v>
      </c>
      <c r="J5858" s="1">
        <v>45153</v>
      </c>
      <c r="K5858">
        <v>1300</v>
      </c>
      <c r="L5858" t="s">
        <v>23501</v>
      </c>
      <c r="M5858" t="s">
        <v>1305</v>
      </c>
      <c r="N5858" t="s">
        <v>23502</v>
      </c>
      <c r="O5858" t="s">
        <v>23503</v>
      </c>
      <c r="P5858" t="s">
        <v>51</v>
      </c>
      <c r="Q5858">
        <v>18</v>
      </c>
      <c r="R5858" t="s">
        <v>88</v>
      </c>
      <c r="S5858" t="s">
        <v>41</v>
      </c>
      <c r="T5858">
        <v>85647</v>
      </c>
      <c r="U5858" s="1">
        <v>45526</v>
      </c>
      <c r="V5858" t="s">
        <v>64</v>
      </c>
      <c r="W5858">
        <v>117105</v>
      </c>
      <c r="X5858" t="s">
        <v>23504</v>
      </c>
      <c r="Y5858">
        <v>464</v>
      </c>
      <c r="Z5858">
        <v>1627</v>
      </c>
      <c r="AA5858">
        <v>6</v>
      </c>
      <c r="AB5858">
        <v>3904.8</v>
      </c>
    </row>
    <row r="5859" spans="1:28" x14ac:dyDescent="0.3">
      <c r="A5859" t="s">
        <v>28</v>
      </c>
      <c r="B5859" t="s">
        <v>29</v>
      </c>
      <c r="C5859" t="s">
        <v>44</v>
      </c>
      <c r="D5859" t="s">
        <v>637</v>
      </c>
      <c r="E5859" t="s">
        <v>46</v>
      </c>
      <c r="F5859" t="s">
        <v>83</v>
      </c>
      <c r="G5859">
        <v>82</v>
      </c>
      <c r="H5859">
        <v>421693</v>
      </c>
      <c r="I5859" t="s">
        <v>34</v>
      </c>
      <c r="J5859" s="1">
        <v>44335</v>
      </c>
      <c r="K5859">
        <v>1300</v>
      </c>
      <c r="L5859" t="s">
        <v>23505</v>
      </c>
      <c r="M5859" t="s">
        <v>731</v>
      </c>
      <c r="N5859" t="s">
        <v>23506</v>
      </c>
      <c r="O5859" t="s">
        <v>23507</v>
      </c>
      <c r="P5859" t="s">
        <v>39</v>
      </c>
      <c r="Q5859">
        <v>13</v>
      </c>
      <c r="R5859" t="s">
        <v>40</v>
      </c>
      <c r="S5859" t="s">
        <v>63</v>
      </c>
      <c r="T5859">
        <v>68375</v>
      </c>
      <c r="U5859" s="1">
        <v>45575</v>
      </c>
      <c r="V5859" t="s">
        <v>155</v>
      </c>
      <c r="W5859">
        <v>262243</v>
      </c>
      <c r="X5859" t="s">
        <v>8871</v>
      </c>
      <c r="Y5859">
        <v>808</v>
      </c>
      <c r="Z5859">
        <v>2417</v>
      </c>
      <c r="AA5859">
        <v>6</v>
      </c>
      <c r="AB5859">
        <v>5800.8</v>
      </c>
    </row>
    <row r="5860" spans="1:28" x14ac:dyDescent="0.3">
      <c r="A5860" t="s">
        <v>28</v>
      </c>
      <c r="B5860" t="s">
        <v>29</v>
      </c>
      <c r="C5860" t="s">
        <v>148</v>
      </c>
      <c r="D5860" t="s">
        <v>92</v>
      </c>
      <c r="E5860" t="s">
        <v>46</v>
      </c>
      <c r="F5860" t="s">
        <v>135</v>
      </c>
      <c r="G5860">
        <v>32</v>
      </c>
      <c r="H5860">
        <v>428168</v>
      </c>
      <c r="I5860" t="s">
        <v>34</v>
      </c>
      <c r="J5860" s="1">
        <v>43940</v>
      </c>
      <c r="K5860">
        <v>1100</v>
      </c>
      <c r="L5860" t="s">
        <v>23508</v>
      </c>
      <c r="M5860" t="s">
        <v>195</v>
      </c>
      <c r="N5860" t="s">
        <v>23509</v>
      </c>
      <c r="O5860" t="s">
        <v>23510</v>
      </c>
      <c r="P5860" t="s">
        <v>51</v>
      </c>
      <c r="Q5860">
        <v>15</v>
      </c>
      <c r="R5860" t="s">
        <v>40</v>
      </c>
      <c r="S5860" t="s">
        <v>63</v>
      </c>
      <c r="T5860">
        <v>53911</v>
      </c>
      <c r="U5860" s="1">
        <v>45433</v>
      </c>
      <c r="V5860" t="s">
        <v>140</v>
      </c>
      <c r="W5860">
        <v>460946</v>
      </c>
      <c r="X5860" t="s">
        <v>23511</v>
      </c>
      <c r="Y5860">
        <v>661</v>
      </c>
      <c r="Z5860">
        <v>2372</v>
      </c>
      <c r="AA5860">
        <v>3</v>
      </c>
      <c r="AB5860">
        <v>2846.4</v>
      </c>
    </row>
    <row r="5861" spans="1:28" x14ac:dyDescent="0.3">
      <c r="A5861" t="s">
        <v>28</v>
      </c>
      <c r="B5861" t="s">
        <v>29</v>
      </c>
      <c r="C5861" t="s">
        <v>66</v>
      </c>
      <c r="D5861" t="s">
        <v>187</v>
      </c>
      <c r="E5861" t="s">
        <v>56</v>
      </c>
      <c r="F5861" t="s">
        <v>135</v>
      </c>
      <c r="G5861">
        <v>22</v>
      </c>
      <c r="H5861">
        <v>423348</v>
      </c>
      <c r="I5861" t="s">
        <v>58</v>
      </c>
      <c r="J5861" s="1">
        <v>44895</v>
      </c>
      <c r="K5861">
        <v>1000</v>
      </c>
      <c r="L5861" t="s">
        <v>23512</v>
      </c>
      <c r="M5861" t="s">
        <v>568</v>
      </c>
      <c r="N5861" t="s">
        <v>23513</v>
      </c>
      <c r="O5861" t="s">
        <v>23514</v>
      </c>
      <c r="P5861" t="s">
        <v>71</v>
      </c>
      <c r="Q5861">
        <v>16</v>
      </c>
      <c r="R5861" t="s">
        <v>88</v>
      </c>
      <c r="S5861" t="s">
        <v>41</v>
      </c>
      <c r="T5861">
        <v>26988</v>
      </c>
      <c r="U5861" s="1">
        <v>45445</v>
      </c>
      <c r="V5861" t="s">
        <v>52</v>
      </c>
      <c r="W5861">
        <v>894991</v>
      </c>
      <c r="X5861" t="s">
        <v>23515</v>
      </c>
      <c r="Y5861">
        <v>998</v>
      </c>
      <c r="Z5861">
        <v>2666</v>
      </c>
      <c r="AA5861">
        <v>2</v>
      </c>
      <c r="AB5861">
        <v>2132.8000000000002</v>
      </c>
    </row>
    <row r="5862" spans="1:28" x14ac:dyDescent="0.3">
      <c r="A5862" t="s">
        <v>28</v>
      </c>
      <c r="B5862" t="s">
        <v>29</v>
      </c>
      <c r="C5862" t="s">
        <v>193</v>
      </c>
      <c r="D5862" t="s">
        <v>45</v>
      </c>
      <c r="E5862" t="s">
        <v>32</v>
      </c>
      <c r="F5862" t="s">
        <v>99</v>
      </c>
      <c r="G5862">
        <v>73</v>
      </c>
      <c r="H5862">
        <v>400292</v>
      </c>
      <c r="I5862" t="s">
        <v>34</v>
      </c>
      <c r="J5862" s="1">
        <v>44048</v>
      </c>
      <c r="K5862">
        <v>1200</v>
      </c>
      <c r="L5862" t="s">
        <v>23516</v>
      </c>
      <c r="M5862" t="s">
        <v>205</v>
      </c>
      <c r="N5862" t="s">
        <v>23517</v>
      </c>
      <c r="O5862" t="s">
        <v>23518</v>
      </c>
      <c r="P5862" t="s">
        <v>87</v>
      </c>
      <c r="Q5862">
        <v>15</v>
      </c>
      <c r="R5862" t="s">
        <v>88</v>
      </c>
      <c r="S5862" t="s">
        <v>63</v>
      </c>
      <c r="T5862">
        <v>99597</v>
      </c>
      <c r="U5862" s="1">
        <v>45595</v>
      </c>
      <c r="V5862" t="s">
        <v>155</v>
      </c>
      <c r="W5862">
        <v>607184</v>
      </c>
      <c r="X5862" t="s">
        <v>14857</v>
      </c>
      <c r="Y5862">
        <v>724</v>
      </c>
      <c r="Z5862">
        <v>2165</v>
      </c>
      <c r="AA5862">
        <v>6</v>
      </c>
      <c r="AB5862">
        <v>5196</v>
      </c>
    </row>
    <row r="5863" spans="1:28" x14ac:dyDescent="0.3">
      <c r="A5863" t="s">
        <v>28</v>
      </c>
      <c r="B5863" t="s">
        <v>29</v>
      </c>
      <c r="C5863" t="s">
        <v>66</v>
      </c>
      <c r="D5863" t="s">
        <v>267</v>
      </c>
      <c r="E5863" t="s">
        <v>56</v>
      </c>
      <c r="F5863" t="s">
        <v>33</v>
      </c>
      <c r="G5863">
        <v>15</v>
      </c>
      <c r="H5863">
        <v>406996</v>
      </c>
      <c r="I5863" t="s">
        <v>34</v>
      </c>
      <c r="J5863" s="1">
        <v>43849</v>
      </c>
      <c r="K5863">
        <v>1300</v>
      </c>
      <c r="L5863" t="s">
        <v>23519</v>
      </c>
      <c r="M5863" t="s">
        <v>1118</v>
      </c>
      <c r="N5863" t="s">
        <v>23520</v>
      </c>
      <c r="O5863" t="s">
        <v>23521</v>
      </c>
      <c r="P5863" t="s">
        <v>87</v>
      </c>
      <c r="Q5863">
        <v>13</v>
      </c>
      <c r="R5863" t="s">
        <v>88</v>
      </c>
      <c r="S5863" t="s">
        <v>41</v>
      </c>
      <c r="T5863">
        <v>72960</v>
      </c>
      <c r="U5863" s="1">
        <v>45368</v>
      </c>
      <c r="V5863" t="s">
        <v>72</v>
      </c>
      <c r="W5863">
        <v>209926</v>
      </c>
      <c r="X5863" t="s">
        <v>23522</v>
      </c>
      <c r="Y5863">
        <v>641</v>
      </c>
      <c r="Z5863">
        <v>1342</v>
      </c>
      <c r="AA5863">
        <v>2</v>
      </c>
      <c r="AB5863" s="2" t="s">
        <v>16721</v>
      </c>
    </row>
    <row r="5864" spans="1:28" x14ac:dyDescent="0.3">
      <c r="A5864" t="s">
        <v>28</v>
      </c>
      <c r="B5864" t="s">
        <v>29</v>
      </c>
      <c r="C5864" t="s">
        <v>193</v>
      </c>
      <c r="D5864" t="s">
        <v>560</v>
      </c>
      <c r="E5864" t="s">
        <v>32</v>
      </c>
      <c r="F5864" t="s">
        <v>57</v>
      </c>
      <c r="G5864">
        <v>55</v>
      </c>
      <c r="H5864">
        <v>401620</v>
      </c>
      <c r="I5864" t="s">
        <v>34</v>
      </c>
      <c r="J5864" s="1">
        <v>45167</v>
      </c>
      <c r="K5864">
        <v>1000</v>
      </c>
      <c r="L5864" t="s">
        <v>23523</v>
      </c>
      <c r="M5864" t="s">
        <v>94</v>
      </c>
      <c r="N5864" t="s">
        <v>23524</v>
      </c>
      <c r="O5864" t="s">
        <v>23525</v>
      </c>
      <c r="P5864" t="s">
        <v>51</v>
      </c>
      <c r="Q5864">
        <v>6</v>
      </c>
      <c r="R5864" t="s">
        <v>40</v>
      </c>
      <c r="S5864" t="s">
        <v>41</v>
      </c>
      <c r="T5864">
        <v>13171</v>
      </c>
      <c r="U5864" s="1">
        <v>45538</v>
      </c>
      <c r="V5864" t="s">
        <v>180</v>
      </c>
      <c r="W5864">
        <v>130069</v>
      </c>
      <c r="X5864" t="s">
        <v>8621</v>
      </c>
      <c r="Y5864">
        <v>997</v>
      </c>
      <c r="Z5864">
        <v>1302</v>
      </c>
      <c r="AA5864">
        <v>7</v>
      </c>
      <c r="AB5864" s="2" t="s">
        <v>11161</v>
      </c>
    </row>
    <row r="5865" spans="1:28" x14ac:dyDescent="0.3">
      <c r="A5865" t="s">
        <v>28</v>
      </c>
      <c r="B5865" t="s">
        <v>29</v>
      </c>
      <c r="C5865" t="s">
        <v>91</v>
      </c>
      <c r="D5865" t="s">
        <v>105</v>
      </c>
      <c r="E5865" t="s">
        <v>46</v>
      </c>
      <c r="F5865" t="s">
        <v>150</v>
      </c>
      <c r="G5865">
        <v>92</v>
      </c>
      <c r="H5865">
        <v>436446</v>
      </c>
      <c r="I5865" t="s">
        <v>34</v>
      </c>
      <c r="J5865" s="1">
        <v>44379</v>
      </c>
      <c r="K5865">
        <v>800</v>
      </c>
      <c r="L5865" t="s">
        <v>23526</v>
      </c>
      <c r="M5865" t="s">
        <v>670</v>
      </c>
      <c r="N5865" t="s">
        <v>23527</v>
      </c>
      <c r="O5865" t="s">
        <v>23528</v>
      </c>
      <c r="P5865" t="s">
        <v>39</v>
      </c>
      <c r="Q5865">
        <v>10</v>
      </c>
      <c r="R5865" t="s">
        <v>88</v>
      </c>
      <c r="S5865" t="s">
        <v>118</v>
      </c>
      <c r="T5865">
        <v>56745</v>
      </c>
      <c r="U5865" s="1">
        <v>45570</v>
      </c>
      <c r="V5865" t="s">
        <v>155</v>
      </c>
      <c r="W5865">
        <v>518007</v>
      </c>
      <c r="X5865" t="s">
        <v>23529</v>
      </c>
      <c r="Y5865">
        <v>785</v>
      </c>
      <c r="Z5865">
        <v>898</v>
      </c>
      <c r="AA5865">
        <v>8</v>
      </c>
      <c r="AB5865" s="2" t="s">
        <v>23530</v>
      </c>
    </row>
    <row r="5866" spans="1:28" x14ac:dyDescent="0.3">
      <c r="A5866" t="s">
        <v>28</v>
      </c>
      <c r="B5866" t="s">
        <v>29</v>
      </c>
      <c r="C5866" t="s">
        <v>44</v>
      </c>
      <c r="D5866" t="s">
        <v>105</v>
      </c>
      <c r="E5866" t="s">
        <v>56</v>
      </c>
      <c r="F5866" t="s">
        <v>150</v>
      </c>
      <c r="G5866">
        <v>74</v>
      </c>
      <c r="H5866">
        <v>420325</v>
      </c>
      <c r="I5866" t="s">
        <v>58</v>
      </c>
      <c r="J5866" s="1">
        <v>44343</v>
      </c>
      <c r="K5866">
        <v>1200</v>
      </c>
      <c r="L5866" t="s">
        <v>23531</v>
      </c>
      <c r="M5866" t="s">
        <v>731</v>
      </c>
      <c r="N5866" t="s">
        <v>23532</v>
      </c>
      <c r="O5866" t="s">
        <v>23533</v>
      </c>
      <c r="P5866" t="s">
        <v>51</v>
      </c>
      <c r="Q5866">
        <v>17</v>
      </c>
      <c r="R5866" t="s">
        <v>88</v>
      </c>
      <c r="S5866" t="s">
        <v>79</v>
      </c>
      <c r="T5866">
        <v>77978</v>
      </c>
      <c r="U5866" s="1">
        <v>45354</v>
      </c>
      <c r="V5866" t="s">
        <v>72</v>
      </c>
      <c r="W5866">
        <v>802239</v>
      </c>
      <c r="X5866" t="s">
        <v>23534</v>
      </c>
      <c r="Y5866">
        <v>388</v>
      </c>
      <c r="Z5866">
        <v>2046</v>
      </c>
      <c r="AA5866">
        <v>3</v>
      </c>
      <c r="AB5866" s="2" t="s">
        <v>14216</v>
      </c>
    </row>
    <row r="5867" spans="1:28" x14ac:dyDescent="0.3">
      <c r="A5867" t="s">
        <v>28</v>
      </c>
      <c r="B5867" t="s">
        <v>29</v>
      </c>
      <c r="C5867" t="s">
        <v>157</v>
      </c>
      <c r="D5867" t="s">
        <v>637</v>
      </c>
      <c r="E5867" t="s">
        <v>56</v>
      </c>
      <c r="F5867" t="s">
        <v>106</v>
      </c>
      <c r="G5867">
        <v>64</v>
      </c>
      <c r="H5867">
        <v>419626</v>
      </c>
      <c r="I5867" t="s">
        <v>34</v>
      </c>
      <c r="J5867" s="1">
        <v>45314</v>
      </c>
      <c r="K5867">
        <v>1200</v>
      </c>
      <c r="L5867" t="s">
        <v>23535</v>
      </c>
      <c r="M5867" t="s">
        <v>434</v>
      </c>
      <c r="N5867" t="s">
        <v>23536</v>
      </c>
      <c r="O5867" t="s">
        <v>23537</v>
      </c>
      <c r="P5867" t="s">
        <v>39</v>
      </c>
      <c r="Q5867">
        <v>20</v>
      </c>
      <c r="R5867" t="s">
        <v>88</v>
      </c>
      <c r="S5867" t="s">
        <v>118</v>
      </c>
      <c r="T5867">
        <v>13186</v>
      </c>
      <c r="U5867" s="1">
        <v>45477</v>
      </c>
      <c r="V5867" t="s">
        <v>126</v>
      </c>
      <c r="W5867">
        <v>893936</v>
      </c>
      <c r="X5867" t="s">
        <v>23538</v>
      </c>
      <c r="Y5867">
        <v>400</v>
      </c>
      <c r="Z5867">
        <v>1141</v>
      </c>
      <c r="AA5867">
        <v>3</v>
      </c>
      <c r="AB5867">
        <v>1369.2</v>
      </c>
    </row>
    <row r="5868" spans="1:28" x14ac:dyDescent="0.3">
      <c r="A5868" t="s">
        <v>28</v>
      </c>
      <c r="B5868" t="s">
        <v>29</v>
      </c>
      <c r="C5868" t="s">
        <v>66</v>
      </c>
      <c r="D5868" t="s">
        <v>616</v>
      </c>
      <c r="E5868" t="s">
        <v>46</v>
      </c>
      <c r="F5868" t="s">
        <v>150</v>
      </c>
      <c r="G5868">
        <v>77</v>
      </c>
      <c r="H5868">
        <v>407877</v>
      </c>
      <c r="I5868" t="s">
        <v>58</v>
      </c>
      <c r="J5868" s="1">
        <v>43991</v>
      </c>
      <c r="K5868">
        <v>800</v>
      </c>
      <c r="L5868" t="s">
        <v>23539</v>
      </c>
      <c r="M5868" t="s">
        <v>552</v>
      </c>
      <c r="N5868" t="s">
        <v>23540</v>
      </c>
      <c r="O5868" t="s">
        <v>23541</v>
      </c>
      <c r="P5868" t="s">
        <v>51</v>
      </c>
      <c r="Q5868">
        <v>8</v>
      </c>
      <c r="R5868" t="s">
        <v>88</v>
      </c>
      <c r="S5868" t="s">
        <v>41</v>
      </c>
      <c r="T5868">
        <v>79754</v>
      </c>
      <c r="U5868" s="1">
        <v>45523</v>
      </c>
      <c r="V5868" t="s">
        <v>64</v>
      </c>
      <c r="W5868">
        <v>168329</v>
      </c>
      <c r="X5868" t="s">
        <v>23542</v>
      </c>
      <c r="Y5868">
        <v>235</v>
      </c>
      <c r="Z5868">
        <v>1751</v>
      </c>
      <c r="AA5868">
        <v>7</v>
      </c>
      <c r="AB5868">
        <v>4902.8</v>
      </c>
    </row>
    <row r="5869" spans="1:28" x14ac:dyDescent="0.3">
      <c r="A5869" t="s">
        <v>28</v>
      </c>
      <c r="B5869" t="s">
        <v>29</v>
      </c>
      <c r="C5869" t="s">
        <v>66</v>
      </c>
      <c r="D5869" t="s">
        <v>170</v>
      </c>
      <c r="E5869" t="s">
        <v>32</v>
      </c>
      <c r="F5869" t="s">
        <v>113</v>
      </c>
      <c r="G5869">
        <v>24</v>
      </c>
      <c r="H5869">
        <v>424010</v>
      </c>
      <c r="I5869" t="s">
        <v>58</v>
      </c>
      <c r="J5869" s="1">
        <v>44436</v>
      </c>
      <c r="K5869">
        <v>1200</v>
      </c>
      <c r="L5869" t="s">
        <v>23543</v>
      </c>
      <c r="M5869" t="s">
        <v>250</v>
      </c>
      <c r="N5869" t="s">
        <v>23544</v>
      </c>
      <c r="O5869">
        <v>2629268667</v>
      </c>
      <c r="P5869" t="s">
        <v>39</v>
      </c>
      <c r="Q5869">
        <v>18</v>
      </c>
      <c r="R5869" t="s">
        <v>88</v>
      </c>
      <c r="S5869" t="s">
        <v>79</v>
      </c>
      <c r="T5869">
        <v>64242</v>
      </c>
      <c r="U5869" s="1">
        <v>45379</v>
      </c>
      <c r="V5869" t="s">
        <v>72</v>
      </c>
      <c r="W5869">
        <v>782714</v>
      </c>
      <c r="X5869" t="s">
        <v>23545</v>
      </c>
      <c r="Y5869">
        <v>294</v>
      </c>
      <c r="Z5869">
        <v>1723</v>
      </c>
      <c r="AA5869">
        <v>7</v>
      </c>
      <c r="AB5869" s="2" t="s">
        <v>23546</v>
      </c>
    </row>
    <row r="5870" spans="1:28" x14ac:dyDescent="0.3">
      <c r="A5870" t="s">
        <v>28</v>
      </c>
      <c r="B5870" t="s">
        <v>29</v>
      </c>
      <c r="C5870" t="s">
        <v>91</v>
      </c>
      <c r="D5870" t="s">
        <v>291</v>
      </c>
      <c r="E5870" t="s">
        <v>56</v>
      </c>
      <c r="F5870" t="s">
        <v>355</v>
      </c>
      <c r="G5870">
        <v>20</v>
      </c>
      <c r="H5870">
        <v>436242</v>
      </c>
      <c r="I5870" t="s">
        <v>58</v>
      </c>
      <c r="J5870" s="1">
        <v>44153</v>
      </c>
      <c r="K5870">
        <v>1400</v>
      </c>
      <c r="L5870" t="s">
        <v>17616</v>
      </c>
      <c r="M5870" t="s">
        <v>287</v>
      </c>
      <c r="N5870" t="s">
        <v>23547</v>
      </c>
      <c r="O5870" t="s">
        <v>23548</v>
      </c>
      <c r="P5870" t="s">
        <v>39</v>
      </c>
      <c r="Q5870">
        <v>5</v>
      </c>
      <c r="R5870" t="s">
        <v>88</v>
      </c>
      <c r="S5870" t="s">
        <v>118</v>
      </c>
      <c r="T5870">
        <v>76163</v>
      </c>
      <c r="U5870" s="1">
        <v>45360</v>
      </c>
      <c r="V5870" t="s">
        <v>72</v>
      </c>
      <c r="W5870">
        <v>908058</v>
      </c>
      <c r="X5870" t="s">
        <v>23549</v>
      </c>
      <c r="Y5870">
        <v>269</v>
      </c>
      <c r="Z5870">
        <v>1360</v>
      </c>
      <c r="AA5870">
        <v>5</v>
      </c>
      <c r="AB5870">
        <v>2720</v>
      </c>
    </row>
    <row r="5871" spans="1:28" x14ac:dyDescent="0.3">
      <c r="A5871" t="s">
        <v>28</v>
      </c>
      <c r="B5871" t="s">
        <v>29</v>
      </c>
      <c r="C5871" t="s">
        <v>54</v>
      </c>
      <c r="D5871" t="s">
        <v>274</v>
      </c>
      <c r="E5871" t="s">
        <v>56</v>
      </c>
      <c r="F5871" t="s">
        <v>33</v>
      </c>
      <c r="G5871">
        <v>45</v>
      </c>
      <c r="H5871">
        <v>439878</v>
      </c>
      <c r="I5871" t="s">
        <v>58</v>
      </c>
      <c r="J5871" s="1">
        <v>44176</v>
      </c>
      <c r="K5871">
        <v>800</v>
      </c>
      <c r="L5871" t="s">
        <v>23550</v>
      </c>
      <c r="M5871" t="s">
        <v>423</v>
      </c>
      <c r="N5871" t="s">
        <v>23551</v>
      </c>
      <c r="O5871" t="s">
        <v>23552</v>
      </c>
      <c r="P5871" t="s">
        <v>51</v>
      </c>
      <c r="Q5871">
        <v>10</v>
      </c>
      <c r="R5871" t="s">
        <v>40</v>
      </c>
      <c r="S5871" t="s">
        <v>41</v>
      </c>
      <c r="T5871">
        <v>37974</v>
      </c>
      <c r="U5871" s="1">
        <v>45544</v>
      </c>
      <c r="V5871" t="s">
        <v>180</v>
      </c>
      <c r="W5871">
        <v>893774</v>
      </c>
      <c r="X5871" t="s">
        <v>23553</v>
      </c>
      <c r="Y5871">
        <v>762</v>
      </c>
      <c r="Z5871">
        <v>2613</v>
      </c>
      <c r="AA5871">
        <v>6</v>
      </c>
      <c r="AB5871" s="2" t="s">
        <v>23554</v>
      </c>
    </row>
    <row r="5872" spans="1:28" x14ac:dyDescent="0.3">
      <c r="A5872" t="s">
        <v>28</v>
      </c>
      <c r="B5872" t="s">
        <v>29</v>
      </c>
      <c r="C5872" t="s">
        <v>148</v>
      </c>
      <c r="D5872" t="s">
        <v>254</v>
      </c>
      <c r="E5872" t="s">
        <v>32</v>
      </c>
      <c r="F5872" t="s">
        <v>99</v>
      </c>
      <c r="G5872">
        <v>80</v>
      </c>
      <c r="H5872">
        <v>430466</v>
      </c>
      <c r="I5872" t="s">
        <v>34</v>
      </c>
      <c r="J5872" s="1">
        <v>44799</v>
      </c>
      <c r="K5872">
        <v>1100</v>
      </c>
      <c r="L5872" t="s">
        <v>23555</v>
      </c>
      <c r="M5872" t="s">
        <v>478</v>
      </c>
      <c r="N5872" t="s">
        <v>23556</v>
      </c>
      <c r="O5872" t="s">
        <v>23557</v>
      </c>
      <c r="P5872" t="s">
        <v>39</v>
      </c>
      <c r="Q5872">
        <v>5</v>
      </c>
      <c r="R5872" t="s">
        <v>88</v>
      </c>
      <c r="S5872" t="s">
        <v>63</v>
      </c>
      <c r="T5872">
        <v>36513</v>
      </c>
      <c r="U5872" s="1">
        <v>45385</v>
      </c>
      <c r="V5872" t="s">
        <v>80</v>
      </c>
      <c r="W5872">
        <v>316512</v>
      </c>
      <c r="X5872" t="s">
        <v>23558</v>
      </c>
      <c r="Y5872">
        <v>739</v>
      </c>
      <c r="Z5872">
        <v>1766</v>
      </c>
      <c r="AA5872">
        <v>1</v>
      </c>
      <c r="AB5872" s="2" t="s">
        <v>23559</v>
      </c>
    </row>
    <row r="5873" spans="1:28" x14ac:dyDescent="0.3">
      <c r="A5873" t="s">
        <v>28</v>
      </c>
      <c r="B5873" t="s">
        <v>29</v>
      </c>
      <c r="C5873" t="s">
        <v>157</v>
      </c>
      <c r="D5873" t="s">
        <v>291</v>
      </c>
      <c r="E5873" t="s">
        <v>56</v>
      </c>
      <c r="F5873" t="s">
        <v>150</v>
      </c>
      <c r="G5873">
        <v>63</v>
      </c>
      <c r="H5873">
        <v>408397</v>
      </c>
      <c r="I5873" t="s">
        <v>34</v>
      </c>
      <c r="J5873" s="1">
        <v>44559</v>
      </c>
      <c r="K5873">
        <v>1000</v>
      </c>
      <c r="L5873" t="s">
        <v>23560</v>
      </c>
      <c r="M5873" t="s">
        <v>1118</v>
      </c>
      <c r="N5873" t="s">
        <v>23561</v>
      </c>
      <c r="O5873" t="s">
        <v>23562</v>
      </c>
      <c r="P5873" t="s">
        <v>71</v>
      </c>
      <c r="Q5873">
        <v>15</v>
      </c>
      <c r="R5873" t="s">
        <v>40</v>
      </c>
      <c r="S5873" t="s">
        <v>63</v>
      </c>
      <c r="T5873">
        <v>45200</v>
      </c>
      <c r="U5873" s="1">
        <v>45523</v>
      </c>
      <c r="V5873" t="s">
        <v>64</v>
      </c>
      <c r="W5873">
        <v>534437</v>
      </c>
      <c r="X5873" t="s">
        <v>23563</v>
      </c>
      <c r="Y5873">
        <v>939</v>
      </c>
      <c r="Z5873">
        <v>698</v>
      </c>
      <c r="AA5873">
        <v>5</v>
      </c>
      <c r="AB5873">
        <v>1396</v>
      </c>
    </row>
    <row r="5874" spans="1:28" x14ac:dyDescent="0.3">
      <c r="A5874" t="s">
        <v>28</v>
      </c>
      <c r="B5874" t="s">
        <v>29</v>
      </c>
      <c r="C5874" t="s">
        <v>66</v>
      </c>
      <c r="D5874" t="s">
        <v>55</v>
      </c>
      <c r="E5874" t="s">
        <v>46</v>
      </c>
      <c r="F5874" t="s">
        <v>33</v>
      </c>
      <c r="G5874">
        <v>98</v>
      </c>
      <c r="H5874">
        <v>425908</v>
      </c>
      <c r="I5874" t="s">
        <v>34</v>
      </c>
      <c r="J5874" s="1">
        <v>45246</v>
      </c>
      <c r="K5874">
        <v>1300</v>
      </c>
      <c r="L5874" t="s">
        <v>23564</v>
      </c>
      <c r="M5874" t="s">
        <v>736</v>
      </c>
      <c r="N5874" t="s">
        <v>23565</v>
      </c>
      <c r="O5874" t="s">
        <v>23566</v>
      </c>
      <c r="P5874" t="s">
        <v>51</v>
      </c>
      <c r="Q5874">
        <v>17</v>
      </c>
      <c r="R5874" t="s">
        <v>40</v>
      </c>
      <c r="S5874" t="s">
        <v>79</v>
      </c>
      <c r="T5874">
        <v>61116</v>
      </c>
      <c r="U5874" s="1">
        <v>45325</v>
      </c>
      <c r="V5874" t="s">
        <v>119</v>
      </c>
      <c r="W5874">
        <v>442436</v>
      </c>
      <c r="X5874" t="s">
        <v>23567</v>
      </c>
      <c r="Y5874">
        <v>881</v>
      </c>
      <c r="Z5874">
        <v>1966</v>
      </c>
      <c r="AA5874">
        <v>8</v>
      </c>
      <c r="AB5874" s="2" t="s">
        <v>13644</v>
      </c>
    </row>
    <row r="5875" spans="1:28" x14ac:dyDescent="0.3">
      <c r="A5875" t="s">
        <v>28</v>
      </c>
      <c r="B5875" t="s">
        <v>29</v>
      </c>
      <c r="C5875" t="s">
        <v>54</v>
      </c>
      <c r="D5875" t="s">
        <v>274</v>
      </c>
      <c r="E5875" t="s">
        <v>46</v>
      </c>
      <c r="F5875" t="s">
        <v>99</v>
      </c>
      <c r="G5875">
        <v>79</v>
      </c>
      <c r="H5875">
        <v>407567</v>
      </c>
      <c r="I5875" t="s">
        <v>34</v>
      </c>
      <c r="J5875" s="1">
        <v>44743</v>
      </c>
      <c r="K5875">
        <v>1100</v>
      </c>
      <c r="L5875" t="s">
        <v>23568</v>
      </c>
      <c r="M5875" t="s">
        <v>152</v>
      </c>
      <c r="N5875" t="s">
        <v>23569</v>
      </c>
      <c r="O5875" t="s">
        <v>23570</v>
      </c>
      <c r="P5875" t="s">
        <v>39</v>
      </c>
      <c r="Q5875">
        <v>12</v>
      </c>
      <c r="R5875" t="s">
        <v>40</v>
      </c>
      <c r="S5875" t="s">
        <v>63</v>
      </c>
      <c r="T5875">
        <v>32090</v>
      </c>
      <c r="U5875" s="1">
        <v>45381</v>
      </c>
      <c r="V5875" t="s">
        <v>72</v>
      </c>
      <c r="W5875">
        <v>764357</v>
      </c>
      <c r="X5875" t="s">
        <v>23027</v>
      </c>
      <c r="Y5875">
        <v>597</v>
      </c>
      <c r="Z5875">
        <v>2728</v>
      </c>
      <c r="AA5875">
        <v>7</v>
      </c>
      <c r="AB5875" s="2" t="s">
        <v>23571</v>
      </c>
    </row>
    <row r="5876" spans="1:28" x14ac:dyDescent="0.3">
      <c r="A5876" t="s">
        <v>28</v>
      </c>
      <c r="B5876" t="s">
        <v>29</v>
      </c>
      <c r="C5876" t="s">
        <v>91</v>
      </c>
      <c r="D5876" t="s">
        <v>105</v>
      </c>
      <c r="E5876" t="s">
        <v>46</v>
      </c>
      <c r="F5876" t="s">
        <v>83</v>
      </c>
      <c r="G5876">
        <v>49</v>
      </c>
      <c r="H5876">
        <v>438739</v>
      </c>
      <c r="I5876" t="s">
        <v>58</v>
      </c>
      <c r="J5876" s="1">
        <v>44431</v>
      </c>
      <c r="K5876">
        <v>1200</v>
      </c>
      <c r="L5876" t="s">
        <v>23572</v>
      </c>
      <c r="M5876" t="s">
        <v>159</v>
      </c>
      <c r="N5876" t="s">
        <v>23573</v>
      </c>
      <c r="O5876" t="s">
        <v>23574</v>
      </c>
      <c r="P5876" t="s">
        <v>87</v>
      </c>
      <c r="Q5876">
        <v>15</v>
      </c>
      <c r="R5876" t="s">
        <v>40</v>
      </c>
      <c r="S5876" t="s">
        <v>79</v>
      </c>
      <c r="T5876">
        <v>48784</v>
      </c>
      <c r="U5876" s="1">
        <v>45584</v>
      </c>
      <c r="V5876" t="s">
        <v>155</v>
      </c>
      <c r="W5876">
        <v>768683</v>
      </c>
      <c r="X5876" t="s">
        <v>23575</v>
      </c>
      <c r="Y5876">
        <v>767</v>
      </c>
      <c r="Z5876">
        <v>1990</v>
      </c>
      <c r="AA5876">
        <v>3</v>
      </c>
      <c r="AB5876">
        <v>2388</v>
      </c>
    </row>
    <row r="5877" spans="1:28" x14ac:dyDescent="0.3">
      <c r="A5877" t="s">
        <v>28</v>
      </c>
      <c r="B5877" t="s">
        <v>29</v>
      </c>
      <c r="C5877" t="s">
        <v>44</v>
      </c>
      <c r="D5877" t="s">
        <v>170</v>
      </c>
      <c r="E5877" t="s">
        <v>32</v>
      </c>
      <c r="F5877" t="s">
        <v>150</v>
      </c>
      <c r="G5877">
        <v>57</v>
      </c>
      <c r="H5877">
        <v>412589</v>
      </c>
      <c r="I5877" t="s">
        <v>34</v>
      </c>
      <c r="J5877" s="1">
        <v>45199</v>
      </c>
      <c r="K5877">
        <v>1100</v>
      </c>
      <c r="L5877" t="s">
        <v>23576</v>
      </c>
      <c r="M5877" t="s">
        <v>394</v>
      </c>
      <c r="N5877" t="s">
        <v>23577</v>
      </c>
      <c r="O5877" t="s">
        <v>23578</v>
      </c>
      <c r="P5877" t="s">
        <v>51</v>
      </c>
      <c r="Q5877">
        <v>4</v>
      </c>
      <c r="R5877" t="s">
        <v>40</v>
      </c>
      <c r="S5877" t="s">
        <v>41</v>
      </c>
      <c r="T5877">
        <v>55628</v>
      </c>
      <c r="U5877" s="1">
        <v>45339</v>
      </c>
      <c r="V5877" t="s">
        <v>119</v>
      </c>
      <c r="W5877">
        <v>566867</v>
      </c>
      <c r="X5877" t="s">
        <v>23579</v>
      </c>
      <c r="Y5877">
        <v>734</v>
      </c>
      <c r="Z5877">
        <v>2171</v>
      </c>
      <c r="AA5877">
        <v>8</v>
      </c>
      <c r="AB5877" s="2" t="s">
        <v>23580</v>
      </c>
    </row>
    <row r="5878" spans="1:28" x14ac:dyDescent="0.3">
      <c r="A5878" t="s">
        <v>28</v>
      </c>
      <c r="B5878" t="s">
        <v>29</v>
      </c>
      <c r="C5878" t="s">
        <v>157</v>
      </c>
      <c r="D5878" t="s">
        <v>237</v>
      </c>
      <c r="E5878" t="s">
        <v>46</v>
      </c>
      <c r="F5878" t="s">
        <v>175</v>
      </c>
      <c r="G5878">
        <v>80</v>
      </c>
      <c r="H5878">
        <v>419728</v>
      </c>
      <c r="I5878" t="s">
        <v>34</v>
      </c>
      <c r="J5878" s="1">
        <v>44880</v>
      </c>
      <c r="K5878">
        <v>1400</v>
      </c>
      <c r="L5878" t="s">
        <v>2252</v>
      </c>
      <c r="M5878" t="s">
        <v>2538</v>
      </c>
      <c r="N5878" t="s">
        <v>23581</v>
      </c>
      <c r="O5878" t="s">
        <v>23582</v>
      </c>
      <c r="P5878" t="s">
        <v>87</v>
      </c>
      <c r="Q5878">
        <v>18</v>
      </c>
      <c r="R5878" t="s">
        <v>40</v>
      </c>
      <c r="S5878" t="s">
        <v>41</v>
      </c>
      <c r="T5878">
        <v>67077</v>
      </c>
      <c r="U5878" s="1">
        <v>45434</v>
      </c>
      <c r="V5878" t="s">
        <v>140</v>
      </c>
      <c r="W5878">
        <v>644547</v>
      </c>
      <c r="X5878" t="s">
        <v>23583</v>
      </c>
      <c r="Y5878">
        <v>744</v>
      </c>
      <c r="Z5878">
        <v>780</v>
      </c>
      <c r="AA5878">
        <v>7</v>
      </c>
      <c r="AB5878">
        <v>2184</v>
      </c>
    </row>
    <row r="5879" spans="1:28" x14ac:dyDescent="0.3">
      <c r="A5879" t="s">
        <v>28</v>
      </c>
      <c r="B5879" t="s">
        <v>29</v>
      </c>
      <c r="C5879" t="s">
        <v>193</v>
      </c>
      <c r="D5879" t="s">
        <v>637</v>
      </c>
      <c r="E5879" t="s">
        <v>56</v>
      </c>
      <c r="F5879" t="s">
        <v>99</v>
      </c>
      <c r="G5879">
        <v>43</v>
      </c>
      <c r="H5879">
        <v>437644</v>
      </c>
      <c r="I5879" t="s">
        <v>58</v>
      </c>
      <c r="J5879" s="1">
        <v>45594</v>
      </c>
      <c r="K5879">
        <v>1200</v>
      </c>
      <c r="L5879" t="s">
        <v>23584</v>
      </c>
      <c r="M5879" t="s">
        <v>1058</v>
      </c>
      <c r="N5879" t="s">
        <v>23585</v>
      </c>
      <c r="O5879" t="s">
        <v>23586</v>
      </c>
      <c r="P5879" t="s">
        <v>87</v>
      </c>
      <c r="Q5879">
        <v>12</v>
      </c>
      <c r="R5879" t="s">
        <v>88</v>
      </c>
      <c r="S5879" t="s">
        <v>63</v>
      </c>
      <c r="T5879">
        <v>29826</v>
      </c>
      <c r="U5879" s="1">
        <v>45615</v>
      </c>
      <c r="V5879" t="s">
        <v>42</v>
      </c>
      <c r="W5879">
        <v>780138</v>
      </c>
      <c r="X5879" t="s">
        <v>23587</v>
      </c>
      <c r="Y5879">
        <v>932</v>
      </c>
      <c r="Z5879">
        <v>1848</v>
      </c>
      <c r="AA5879">
        <v>4</v>
      </c>
      <c r="AB5879">
        <v>2956.8</v>
      </c>
    </row>
    <row r="5880" spans="1:28" x14ac:dyDescent="0.3">
      <c r="A5880" t="s">
        <v>28</v>
      </c>
      <c r="B5880" t="s">
        <v>29</v>
      </c>
      <c r="C5880" t="s">
        <v>54</v>
      </c>
      <c r="D5880" t="s">
        <v>566</v>
      </c>
      <c r="E5880" t="s">
        <v>46</v>
      </c>
      <c r="F5880" t="s">
        <v>99</v>
      </c>
      <c r="G5880">
        <v>36</v>
      </c>
      <c r="H5880">
        <v>412727</v>
      </c>
      <c r="I5880" t="s">
        <v>58</v>
      </c>
      <c r="J5880" s="1">
        <v>44292</v>
      </c>
      <c r="K5880">
        <v>1100</v>
      </c>
      <c r="L5880" t="s">
        <v>23588</v>
      </c>
      <c r="M5880" t="s">
        <v>60</v>
      </c>
      <c r="N5880" t="s">
        <v>23589</v>
      </c>
      <c r="O5880" t="s">
        <v>23590</v>
      </c>
      <c r="P5880" t="s">
        <v>51</v>
      </c>
      <c r="Q5880">
        <v>9</v>
      </c>
      <c r="R5880" t="s">
        <v>88</v>
      </c>
      <c r="S5880" t="s">
        <v>41</v>
      </c>
      <c r="T5880">
        <v>86688</v>
      </c>
      <c r="U5880" s="1">
        <v>45453</v>
      </c>
      <c r="V5880" t="s">
        <v>52</v>
      </c>
      <c r="W5880">
        <v>562123</v>
      </c>
      <c r="X5880" t="s">
        <v>23591</v>
      </c>
      <c r="Y5880">
        <v>953</v>
      </c>
      <c r="Z5880">
        <v>948</v>
      </c>
      <c r="AA5880">
        <v>6</v>
      </c>
      <c r="AB5880" s="2" t="s">
        <v>23592</v>
      </c>
    </row>
    <row r="5881" spans="1:28" x14ac:dyDescent="0.3">
      <c r="A5881" t="s">
        <v>28</v>
      </c>
      <c r="B5881" t="s">
        <v>29</v>
      </c>
      <c r="C5881" t="s">
        <v>157</v>
      </c>
      <c r="D5881" t="s">
        <v>248</v>
      </c>
      <c r="E5881" t="s">
        <v>32</v>
      </c>
      <c r="F5881" t="s">
        <v>47</v>
      </c>
      <c r="G5881">
        <v>68</v>
      </c>
      <c r="H5881">
        <v>420854</v>
      </c>
      <c r="I5881" t="s">
        <v>34</v>
      </c>
      <c r="J5881" s="1">
        <v>44017</v>
      </c>
      <c r="K5881">
        <v>950</v>
      </c>
      <c r="L5881" t="s">
        <v>23593</v>
      </c>
      <c r="M5881" t="s">
        <v>417</v>
      </c>
      <c r="N5881" t="s">
        <v>23594</v>
      </c>
      <c r="O5881" t="s">
        <v>23595</v>
      </c>
      <c r="P5881" t="s">
        <v>71</v>
      </c>
      <c r="Q5881">
        <v>4</v>
      </c>
      <c r="R5881" t="s">
        <v>40</v>
      </c>
      <c r="S5881" t="s">
        <v>41</v>
      </c>
      <c r="T5881">
        <v>33791</v>
      </c>
      <c r="U5881" s="1">
        <v>45562</v>
      </c>
      <c r="V5881" t="s">
        <v>180</v>
      </c>
      <c r="W5881">
        <v>354228</v>
      </c>
      <c r="X5881" t="s">
        <v>23596</v>
      </c>
      <c r="Y5881">
        <v>930</v>
      </c>
      <c r="Z5881">
        <v>2596</v>
      </c>
      <c r="AA5881">
        <v>6</v>
      </c>
      <c r="AB5881" s="2" t="s">
        <v>23597</v>
      </c>
    </row>
    <row r="5882" spans="1:28" x14ac:dyDescent="0.3">
      <c r="A5882" t="s">
        <v>28</v>
      </c>
      <c r="B5882" t="s">
        <v>29</v>
      </c>
      <c r="C5882" t="s">
        <v>66</v>
      </c>
      <c r="D5882" t="s">
        <v>349</v>
      </c>
      <c r="E5882" t="s">
        <v>56</v>
      </c>
      <c r="F5882" t="s">
        <v>135</v>
      </c>
      <c r="G5882">
        <v>73</v>
      </c>
      <c r="H5882">
        <v>431903</v>
      </c>
      <c r="I5882" t="s">
        <v>34</v>
      </c>
      <c r="J5882" s="1">
        <v>44196</v>
      </c>
      <c r="K5882">
        <v>1400</v>
      </c>
      <c r="L5882" t="s">
        <v>23598</v>
      </c>
      <c r="M5882" t="s">
        <v>953</v>
      </c>
      <c r="N5882" t="s">
        <v>23599</v>
      </c>
      <c r="O5882" t="s">
        <v>23600</v>
      </c>
      <c r="P5882" t="s">
        <v>87</v>
      </c>
      <c r="Q5882">
        <v>18</v>
      </c>
      <c r="R5882" t="s">
        <v>88</v>
      </c>
      <c r="S5882" t="s">
        <v>118</v>
      </c>
      <c r="T5882">
        <v>69862</v>
      </c>
      <c r="U5882" s="1">
        <v>45450</v>
      </c>
      <c r="V5882" t="s">
        <v>52</v>
      </c>
      <c r="W5882">
        <v>969679</v>
      </c>
      <c r="X5882" t="s">
        <v>23601</v>
      </c>
      <c r="Y5882">
        <v>714</v>
      </c>
      <c r="Z5882">
        <v>2729</v>
      </c>
      <c r="AA5882">
        <v>2</v>
      </c>
      <c r="AB5882" s="2" t="s">
        <v>12660</v>
      </c>
    </row>
    <row r="5883" spans="1:28" x14ac:dyDescent="0.3">
      <c r="A5883" t="s">
        <v>28</v>
      </c>
      <c r="B5883" t="s">
        <v>29</v>
      </c>
      <c r="C5883" t="s">
        <v>44</v>
      </c>
      <c r="D5883" t="s">
        <v>421</v>
      </c>
      <c r="E5883" t="s">
        <v>46</v>
      </c>
      <c r="F5883" t="s">
        <v>106</v>
      </c>
      <c r="G5883">
        <v>43</v>
      </c>
      <c r="H5883">
        <v>415539</v>
      </c>
      <c r="I5883" t="s">
        <v>34</v>
      </c>
      <c r="J5883" s="1">
        <v>45535</v>
      </c>
      <c r="K5883">
        <v>1400</v>
      </c>
      <c r="L5883" t="s">
        <v>23602</v>
      </c>
      <c r="M5883" t="s">
        <v>144</v>
      </c>
      <c r="N5883" t="s">
        <v>23603</v>
      </c>
      <c r="O5883" t="s">
        <v>23604</v>
      </c>
      <c r="P5883" t="s">
        <v>71</v>
      </c>
      <c r="Q5883">
        <v>11</v>
      </c>
      <c r="R5883" t="s">
        <v>88</v>
      </c>
      <c r="S5883" t="s">
        <v>118</v>
      </c>
      <c r="T5883">
        <v>17516</v>
      </c>
      <c r="U5883" s="1">
        <v>45553</v>
      </c>
      <c r="V5883" t="s">
        <v>180</v>
      </c>
      <c r="W5883">
        <v>317715</v>
      </c>
      <c r="X5883" t="s">
        <v>23605</v>
      </c>
      <c r="Y5883">
        <v>217</v>
      </c>
      <c r="Z5883">
        <v>692</v>
      </c>
      <c r="AA5883">
        <v>7</v>
      </c>
      <c r="AB5883" s="2" t="s">
        <v>17115</v>
      </c>
    </row>
    <row r="5884" spans="1:28" x14ac:dyDescent="0.3">
      <c r="A5884" t="s">
        <v>28</v>
      </c>
      <c r="B5884" t="s">
        <v>29</v>
      </c>
      <c r="C5884" t="s">
        <v>157</v>
      </c>
      <c r="D5884" t="s">
        <v>364</v>
      </c>
      <c r="E5884" t="s">
        <v>32</v>
      </c>
      <c r="F5884" t="s">
        <v>33</v>
      </c>
      <c r="G5884">
        <v>14</v>
      </c>
      <c r="H5884">
        <v>427364</v>
      </c>
      <c r="I5884" t="s">
        <v>58</v>
      </c>
      <c r="J5884" s="1">
        <v>45264</v>
      </c>
      <c r="K5884">
        <v>1100</v>
      </c>
      <c r="L5884" t="s">
        <v>14869</v>
      </c>
      <c r="M5884" t="s">
        <v>189</v>
      </c>
      <c r="N5884" t="s">
        <v>23606</v>
      </c>
      <c r="O5884" t="s">
        <v>23607</v>
      </c>
      <c r="P5884" t="s">
        <v>51</v>
      </c>
      <c r="Q5884">
        <v>14</v>
      </c>
      <c r="R5884" t="s">
        <v>88</v>
      </c>
      <c r="S5884" t="s">
        <v>118</v>
      </c>
      <c r="T5884">
        <v>73504</v>
      </c>
      <c r="U5884" s="1">
        <v>45313</v>
      </c>
      <c r="V5884" t="s">
        <v>111</v>
      </c>
      <c r="W5884">
        <v>357184</v>
      </c>
      <c r="X5884" t="s">
        <v>5748</v>
      </c>
      <c r="Y5884">
        <v>918</v>
      </c>
      <c r="Z5884">
        <v>1537</v>
      </c>
      <c r="AA5884">
        <v>8</v>
      </c>
      <c r="AB5884" s="2" t="s">
        <v>18088</v>
      </c>
    </row>
    <row r="5885" spans="1:28" x14ac:dyDescent="0.3">
      <c r="A5885" t="s">
        <v>28</v>
      </c>
      <c r="B5885" t="s">
        <v>29</v>
      </c>
      <c r="C5885" t="s">
        <v>193</v>
      </c>
      <c r="D5885" t="s">
        <v>637</v>
      </c>
      <c r="E5885" t="s">
        <v>32</v>
      </c>
      <c r="F5885" t="s">
        <v>99</v>
      </c>
      <c r="G5885">
        <v>29</v>
      </c>
      <c r="H5885">
        <v>415143</v>
      </c>
      <c r="I5885" t="s">
        <v>58</v>
      </c>
      <c r="J5885" s="1">
        <v>44661</v>
      </c>
      <c r="K5885">
        <v>1200</v>
      </c>
      <c r="L5885" t="s">
        <v>23608</v>
      </c>
      <c r="M5885" t="s">
        <v>222</v>
      </c>
      <c r="N5885" t="s">
        <v>23609</v>
      </c>
      <c r="O5885" t="s">
        <v>23610</v>
      </c>
      <c r="P5885" t="s">
        <v>39</v>
      </c>
      <c r="Q5885">
        <v>9</v>
      </c>
      <c r="R5885" t="s">
        <v>40</v>
      </c>
      <c r="S5885" t="s">
        <v>79</v>
      </c>
      <c r="T5885">
        <v>47568</v>
      </c>
      <c r="U5885" s="1">
        <v>45528</v>
      </c>
      <c r="V5885" t="s">
        <v>64</v>
      </c>
      <c r="W5885">
        <v>466641</v>
      </c>
      <c r="X5885" t="s">
        <v>23611</v>
      </c>
      <c r="Y5885">
        <v>257</v>
      </c>
      <c r="Z5885">
        <v>1411</v>
      </c>
      <c r="AA5885">
        <v>4</v>
      </c>
      <c r="AB5885">
        <v>2257.6</v>
      </c>
    </row>
    <row r="5886" spans="1:28" x14ac:dyDescent="0.3">
      <c r="A5886" t="s">
        <v>28</v>
      </c>
      <c r="B5886" t="s">
        <v>29</v>
      </c>
      <c r="C5886" t="s">
        <v>148</v>
      </c>
      <c r="D5886" t="s">
        <v>142</v>
      </c>
      <c r="E5886" t="s">
        <v>56</v>
      </c>
      <c r="F5886" t="s">
        <v>135</v>
      </c>
      <c r="G5886">
        <v>80</v>
      </c>
      <c r="H5886">
        <v>410019</v>
      </c>
      <c r="I5886" t="s">
        <v>58</v>
      </c>
      <c r="J5886" s="1">
        <v>44604</v>
      </c>
      <c r="K5886">
        <v>1400</v>
      </c>
      <c r="L5886" t="s">
        <v>23612</v>
      </c>
      <c r="M5886" t="s">
        <v>49</v>
      </c>
      <c r="N5886" t="s">
        <v>23613</v>
      </c>
      <c r="O5886" t="s">
        <v>23614</v>
      </c>
      <c r="P5886" t="s">
        <v>87</v>
      </c>
      <c r="Q5886">
        <v>4</v>
      </c>
      <c r="R5886" t="s">
        <v>88</v>
      </c>
      <c r="S5886" t="s">
        <v>79</v>
      </c>
      <c r="T5886">
        <v>71610</v>
      </c>
      <c r="U5886" s="1">
        <v>45317</v>
      </c>
      <c r="V5886" t="s">
        <v>111</v>
      </c>
      <c r="W5886">
        <v>924314</v>
      </c>
      <c r="X5886" t="s">
        <v>23615</v>
      </c>
      <c r="Y5886">
        <v>319</v>
      </c>
      <c r="Z5886">
        <v>511</v>
      </c>
      <c r="AA5886">
        <v>6</v>
      </c>
      <c r="AB5886">
        <v>1226.4000000000001</v>
      </c>
    </row>
    <row r="5887" spans="1:28" x14ac:dyDescent="0.3">
      <c r="A5887" t="s">
        <v>28</v>
      </c>
      <c r="B5887" t="s">
        <v>29</v>
      </c>
      <c r="C5887" t="s">
        <v>193</v>
      </c>
      <c r="D5887" t="s">
        <v>142</v>
      </c>
      <c r="E5887" t="s">
        <v>46</v>
      </c>
      <c r="F5887" t="s">
        <v>47</v>
      </c>
      <c r="G5887">
        <v>88</v>
      </c>
      <c r="H5887">
        <v>433621</v>
      </c>
      <c r="I5887" t="s">
        <v>34</v>
      </c>
      <c r="J5887" s="1">
        <v>44674</v>
      </c>
      <c r="K5887">
        <v>800</v>
      </c>
      <c r="L5887" t="s">
        <v>2304</v>
      </c>
      <c r="M5887" t="s">
        <v>293</v>
      </c>
      <c r="N5887" t="s">
        <v>23616</v>
      </c>
      <c r="O5887">
        <v>4803783595</v>
      </c>
      <c r="P5887" t="s">
        <v>71</v>
      </c>
      <c r="Q5887">
        <v>9</v>
      </c>
      <c r="R5887" t="s">
        <v>88</v>
      </c>
      <c r="S5887" t="s">
        <v>118</v>
      </c>
      <c r="T5887">
        <v>41029</v>
      </c>
      <c r="U5887" s="1">
        <v>45568</v>
      </c>
      <c r="V5887" t="s">
        <v>155</v>
      </c>
      <c r="W5887">
        <v>655905</v>
      </c>
      <c r="X5887" t="s">
        <v>23617</v>
      </c>
      <c r="Y5887">
        <v>632</v>
      </c>
      <c r="Z5887">
        <v>2960</v>
      </c>
      <c r="AA5887">
        <v>2</v>
      </c>
      <c r="AB5887">
        <v>2368</v>
      </c>
    </row>
    <row r="5888" spans="1:28" x14ac:dyDescent="0.3">
      <c r="A5888" t="s">
        <v>28</v>
      </c>
      <c r="B5888" t="s">
        <v>29</v>
      </c>
      <c r="C5888" t="s">
        <v>91</v>
      </c>
      <c r="D5888" t="s">
        <v>261</v>
      </c>
      <c r="E5888" t="s">
        <v>32</v>
      </c>
      <c r="F5888" t="s">
        <v>33</v>
      </c>
      <c r="G5888">
        <v>19</v>
      </c>
      <c r="H5888">
        <v>434948</v>
      </c>
      <c r="I5888" t="s">
        <v>34</v>
      </c>
      <c r="J5888" s="1">
        <v>45309</v>
      </c>
      <c r="K5888">
        <v>1200</v>
      </c>
      <c r="L5888" t="s">
        <v>23618</v>
      </c>
      <c r="M5888" t="s">
        <v>319</v>
      </c>
      <c r="N5888" t="s">
        <v>23619</v>
      </c>
      <c r="O5888">
        <v>8100086391</v>
      </c>
      <c r="P5888" t="s">
        <v>87</v>
      </c>
      <c r="Q5888">
        <v>5</v>
      </c>
      <c r="R5888" t="s">
        <v>88</v>
      </c>
      <c r="S5888" t="s">
        <v>79</v>
      </c>
      <c r="T5888">
        <v>19313</v>
      </c>
      <c r="U5888" s="1">
        <v>45602</v>
      </c>
      <c r="V5888" t="s">
        <v>42</v>
      </c>
      <c r="W5888">
        <v>134664</v>
      </c>
      <c r="X5888" t="s">
        <v>23620</v>
      </c>
      <c r="Y5888">
        <v>630</v>
      </c>
      <c r="Z5888">
        <v>1292</v>
      </c>
      <c r="AA5888">
        <v>2</v>
      </c>
      <c r="AB5888" s="2" t="s">
        <v>23621</v>
      </c>
    </row>
    <row r="5889" spans="1:28" x14ac:dyDescent="0.3">
      <c r="A5889" t="s">
        <v>28</v>
      </c>
      <c r="B5889" t="s">
        <v>29</v>
      </c>
      <c r="C5889" t="s">
        <v>66</v>
      </c>
      <c r="D5889" t="s">
        <v>380</v>
      </c>
      <c r="E5889" t="s">
        <v>56</v>
      </c>
      <c r="F5889" t="s">
        <v>106</v>
      </c>
      <c r="G5889">
        <v>76</v>
      </c>
      <c r="H5889">
        <v>434606</v>
      </c>
      <c r="I5889" t="s">
        <v>58</v>
      </c>
      <c r="J5889" s="1">
        <v>44391</v>
      </c>
      <c r="K5889">
        <v>950</v>
      </c>
      <c r="L5889" t="s">
        <v>23622</v>
      </c>
      <c r="M5889" t="s">
        <v>239</v>
      </c>
      <c r="N5889" t="s">
        <v>23623</v>
      </c>
      <c r="O5889" t="s">
        <v>23624</v>
      </c>
      <c r="P5889" t="s">
        <v>39</v>
      </c>
      <c r="Q5889">
        <v>11</v>
      </c>
      <c r="R5889" t="s">
        <v>88</v>
      </c>
      <c r="S5889" t="s">
        <v>63</v>
      </c>
      <c r="T5889">
        <v>25227</v>
      </c>
      <c r="U5889" s="1">
        <v>45360</v>
      </c>
      <c r="V5889" t="s">
        <v>72</v>
      </c>
      <c r="W5889">
        <v>781012</v>
      </c>
      <c r="X5889" t="s">
        <v>22321</v>
      </c>
      <c r="Y5889">
        <v>204</v>
      </c>
      <c r="Z5889">
        <v>1758</v>
      </c>
      <c r="AA5889">
        <v>8</v>
      </c>
      <c r="AB5889">
        <v>5625.6</v>
      </c>
    </row>
    <row r="5890" spans="1:28" x14ac:dyDescent="0.3">
      <c r="A5890" t="s">
        <v>28</v>
      </c>
      <c r="B5890" t="s">
        <v>29</v>
      </c>
      <c r="C5890" t="s">
        <v>66</v>
      </c>
      <c r="D5890" t="s">
        <v>31</v>
      </c>
      <c r="E5890" t="s">
        <v>56</v>
      </c>
      <c r="F5890" t="s">
        <v>57</v>
      </c>
      <c r="G5890">
        <v>57</v>
      </c>
      <c r="H5890">
        <v>407238</v>
      </c>
      <c r="I5890" t="s">
        <v>34</v>
      </c>
      <c r="J5890" s="1">
        <v>44689</v>
      </c>
      <c r="K5890">
        <v>1300</v>
      </c>
      <c r="L5890" t="s">
        <v>23625</v>
      </c>
      <c r="M5890" t="s">
        <v>856</v>
      </c>
      <c r="N5890" t="s">
        <v>23626</v>
      </c>
      <c r="O5890" t="s">
        <v>23627</v>
      </c>
      <c r="P5890" t="s">
        <v>71</v>
      </c>
      <c r="Q5890">
        <v>5</v>
      </c>
      <c r="R5890" t="s">
        <v>40</v>
      </c>
      <c r="S5890" t="s">
        <v>63</v>
      </c>
      <c r="T5890">
        <v>61159</v>
      </c>
      <c r="U5890" s="1">
        <v>45551</v>
      </c>
      <c r="V5890" t="s">
        <v>180</v>
      </c>
      <c r="W5890">
        <v>388286</v>
      </c>
      <c r="X5890" t="s">
        <v>23628</v>
      </c>
      <c r="Y5890">
        <v>877</v>
      </c>
      <c r="Z5890">
        <v>2359</v>
      </c>
      <c r="AA5890">
        <v>3</v>
      </c>
      <c r="AB5890">
        <v>2830.8</v>
      </c>
    </row>
    <row r="5891" spans="1:28" x14ac:dyDescent="0.3">
      <c r="A5891" t="s">
        <v>28</v>
      </c>
      <c r="B5891" t="s">
        <v>29</v>
      </c>
      <c r="C5891" t="s">
        <v>91</v>
      </c>
      <c r="D5891" t="s">
        <v>442</v>
      </c>
      <c r="E5891" t="s">
        <v>32</v>
      </c>
      <c r="F5891" t="s">
        <v>150</v>
      </c>
      <c r="G5891">
        <v>30</v>
      </c>
      <c r="H5891">
        <v>424311</v>
      </c>
      <c r="I5891" t="s">
        <v>58</v>
      </c>
      <c r="J5891" s="1">
        <v>45121</v>
      </c>
      <c r="K5891">
        <v>800</v>
      </c>
      <c r="L5891" t="s">
        <v>23629</v>
      </c>
      <c r="M5891" t="s">
        <v>670</v>
      </c>
      <c r="N5891" t="s">
        <v>23630</v>
      </c>
      <c r="O5891" t="s">
        <v>23631</v>
      </c>
      <c r="P5891" t="s">
        <v>39</v>
      </c>
      <c r="Q5891">
        <v>7</v>
      </c>
      <c r="R5891" t="s">
        <v>40</v>
      </c>
      <c r="S5891" t="s">
        <v>118</v>
      </c>
      <c r="T5891">
        <v>13488</v>
      </c>
      <c r="U5891" s="1">
        <v>45622</v>
      </c>
      <c r="V5891" t="s">
        <v>42</v>
      </c>
      <c r="W5891">
        <v>679578</v>
      </c>
      <c r="X5891" t="s">
        <v>16122</v>
      </c>
      <c r="Y5891">
        <v>319</v>
      </c>
      <c r="Z5891">
        <v>1446</v>
      </c>
      <c r="AA5891">
        <v>1</v>
      </c>
      <c r="AB5891">
        <v>578.4</v>
      </c>
    </row>
    <row r="5892" spans="1:28" x14ac:dyDescent="0.3">
      <c r="A5892" t="s">
        <v>28</v>
      </c>
      <c r="B5892" t="s">
        <v>29</v>
      </c>
      <c r="C5892" t="s">
        <v>91</v>
      </c>
      <c r="D5892" t="s">
        <v>105</v>
      </c>
      <c r="E5892" t="s">
        <v>56</v>
      </c>
      <c r="F5892" t="s">
        <v>47</v>
      </c>
      <c r="G5892">
        <v>30</v>
      </c>
      <c r="H5892">
        <v>401407</v>
      </c>
      <c r="I5892" t="s">
        <v>58</v>
      </c>
      <c r="J5892" s="1">
        <v>44031</v>
      </c>
      <c r="K5892">
        <v>800</v>
      </c>
      <c r="L5892" t="s">
        <v>23632</v>
      </c>
      <c r="M5892" t="s">
        <v>953</v>
      </c>
      <c r="N5892" t="s">
        <v>23633</v>
      </c>
      <c r="O5892" t="s">
        <v>23634</v>
      </c>
      <c r="P5892" t="s">
        <v>39</v>
      </c>
      <c r="Q5892">
        <v>11</v>
      </c>
      <c r="R5892" t="s">
        <v>40</v>
      </c>
      <c r="S5892" t="s">
        <v>79</v>
      </c>
      <c r="T5892">
        <v>40112</v>
      </c>
      <c r="U5892" s="1">
        <v>45318</v>
      </c>
      <c r="V5892" t="s">
        <v>111</v>
      </c>
      <c r="W5892">
        <v>434633</v>
      </c>
      <c r="X5892" t="s">
        <v>23635</v>
      </c>
      <c r="Y5892">
        <v>830</v>
      </c>
      <c r="Z5892">
        <v>739</v>
      </c>
      <c r="AA5892">
        <v>6</v>
      </c>
      <c r="AB5892" s="2" t="s">
        <v>6629</v>
      </c>
    </row>
    <row r="5893" spans="1:28" x14ac:dyDescent="0.3">
      <c r="A5893" t="s">
        <v>28</v>
      </c>
      <c r="B5893" t="s">
        <v>29</v>
      </c>
      <c r="C5893" t="s">
        <v>30</v>
      </c>
      <c r="D5893" t="s">
        <v>92</v>
      </c>
      <c r="E5893" t="s">
        <v>32</v>
      </c>
      <c r="F5893" t="s">
        <v>99</v>
      </c>
      <c r="G5893">
        <v>70</v>
      </c>
      <c r="H5893">
        <v>408088</v>
      </c>
      <c r="I5893" t="s">
        <v>58</v>
      </c>
      <c r="J5893" s="1">
        <v>44364</v>
      </c>
      <c r="K5893">
        <v>800</v>
      </c>
      <c r="L5893" t="s">
        <v>23636</v>
      </c>
      <c r="M5893" t="s">
        <v>165</v>
      </c>
      <c r="N5893" t="s">
        <v>23637</v>
      </c>
      <c r="O5893" t="s">
        <v>23638</v>
      </c>
      <c r="P5893" t="s">
        <v>39</v>
      </c>
      <c r="Q5893">
        <v>4</v>
      </c>
      <c r="R5893" t="s">
        <v>88</v>
      </c>
      <c r="S5893" t="s">
        <v>118</v>
      </c>
      <c r="T5893">
        <v>76728</v>
      </c>
      <c r="U5893" s="1">
        <v>45429</v>
      </c>
      <c r="V5893" t="s">
        <v>140</v>
      </c>
      <c r="W5893">
        <v>193600</v>
      </c>
      <c r="X5893" t="s">
        <v>23639</v>
      </c>
      <c r="Y5893">
        <v>267</v>
      </c>
      <c r="Z5893">
        <v>1666</v>
      </c>
      <c r="AA5893">
        <v>7</v>
      </c>
      <c r="AB5893">
        <v>4664.8</v>
      </c>
    </row>
    <row r="5894" spans="1:28" x14ac:dyDescent="0.3">
      <c r="A5894" t="s">
        <v>28</v>
      </c>
      <c r="B5894" t="s">
        <v>29</v>
      </c>
      <c r="C5894" t="s">
        <v>54</v>
      </c>
      <c r="D5894" t="s">
        <v>546</v>
      </c>
      <c r="E5894" t="s">
        <v>56</v>
      </c>
      <c r="F5894" t="s">
        <v>83</v>
      </c>
      <c r="G5894">
        <v>14</v>
      </c>
      <c r="H5894">
        <v>434738</v>
      </c>
      <c r="I5894" t="s">
        <v>58</v>
      </c>
      <c r="J5894" s="1">
        <v>44686</v>
      </c>
      <c r="K5894">
        <v>800</v>
      </c>
      <c r="L5894" t="s">
        <v>23640</v>
      </c>
      <c r="M5894" t="s">
        <v>1460</v>
      </c>
      <c r="N5894" t="s">
        <v>23641</v>
      </c>
      <c r="O5894" t="s">
        <v>23642</v>
      </c>
      <c r="P5894" t="s">
        <v>71</v>
      </c>
      <c r="Q5894">
        <v>8</v>
      </c>
      <c r="R5894" t="s">
        <v>88</v>
      </c>
      <c r="S5894" t="s">
        <v>63</v>
      </c>
      <c r="T5894">
        <v>10500</v>
      </c>
      <c r="U5894" s="1">
        <v>45344</v>
      </c>
      <c r="V5894" t="s">
        <v>119</v>
      </c>
      <c r="W5894">
        <v>243533</v>
      </c>
      <c r="X5894" t="s">
        <v>23643</v>
      </c>
      <c r="Y5894">
        <v>644</v>
      </c>
      <c r="Z5894">
        <v>2389</v>
      </c>
      <c r="AA5894">
        <v>8</v>
      </c>
      <c r="AB5894">
        <v>7644.8</v>
      </c>
    </row>
    <row r="5895" spans="1:28" x14ac:dyDescent="0.3">
      <c r="A5895" t="s">
        <v>28</v>
      </c>
      <c r="B5895" t="s">
        <v>29</v>
      </c>
      <c r="C5895" t="s">
        <v>157</v>
      </c>
      <c r="D5895" t="s">
        <v>227</v>
      </c>
      <c r="E5895" t="s">
        <v>32</v>
      </c>
      <c r="F5895" t="s">
        <v>135</v>
      </c>
      <c r="G5895">
        <v>77</v>
      </c>
      <c r="H5895">
        <v>431329</v>
      </c>
      <c r="I5895" t="s">
        <v>58</v>
      </c>
      <c r="J5895" s="1">
        <v>44380</v>
      </c>
      <c r="K5895">
        <v>1200</v>
      </c>
      <c r="L5895" t="s">
        <v>23644</v>
      </c>
      <c r="M5895" t="s">
        <v>334</v>
      </c>
      <c r="N5895" t="s">
        <v>23645</v>
      </c>
      <c r="O5895" t="s">
        <v>23646</v>
      </c>
      <c r="P5895" t="s">
        <v>39</v>
      </c>
      <c r="Q5895">
        <v>17</v>
      </c>
      <c r="R5895" t="s">
        <v>88</v>
      </c>
      <c r="S5895" t="s">
        <v>79</v>
      </c>
      <c r="T5895">
        <v>48164</v>
      </c>
      <c r="U5895" s="1">
        <v>45532</v>
      </c>
      <c r="V5895" t="s">
        <v>64</v>
      </c>
      <c r="W5895">
        <v>755666</v>
      </c>
      <c r="X5895" t="s">
        <v>4889</v>
      </c>
      <c r="Y5895">
        <v>868</v>
      </c>
      <c r="Z5895">
        <v>1870</v>
      </c>
      <c r="AA5895">
        <v>1</v>
      </c>
      <c r="AB5895">
        <v>748</v>
      </c>
    </row>
    <row r="5896" spans="1:28" x14ac:dyDescent="0.3">
      <c r="A5896" t="s">
        <v>28</v>
      </c>
      <c r="B5896" t="s">
        <v>29</v>
      </c>
      <c r="C5896" t="s">
        <v>54</v>
      </c>
      <c r="D5896" t="s">
        <v>55</v>
      </c>
      <c r="E5896" t="s">
        <v>56</v>
      </c>
      <c r="F5896" t="s">
        <v>355</v>
      </c>
      <c r="G5896">
        <v>96</v>
      </c>
      <c r="H5896">
        <v>434728</v>
      </c>
      <c r="I5896" t="s">
        <v>58</v>
      </c>
      <c r="J5896" s="1">
        <v>45044</v>
      </c>
      <c r="K5896">
        <v>950</v>
      </c>
      <c r="L5896" t="s">
        <v>23647</v>
      </c>
      <c r="M5896" t="s">
        <v>244</v>
      </c>
      <c r="N5896" t="s">
        <v>23648</v>
      </c>
      <c r="O5896" t="s">
        <v>23649</v>
      </c>
      <c r="P5896" t="s">
        <v>51</v>
      </c>
      <c r="Q5896">
        <v>9</v>
      </c>
      <c r="R5896" t="s">
        <v>88</v>
      </c>
      <c r="S5896" t="s">
        <v>79</v>
      </c>
      <c r="T5896">
        <v>85063</v>
      </c>
      <c r="U5896" s="1">
        <v>45448</v>
      </c>
      <c r="V5896" t="s">
        <v>52</v>
      </c>
      <c r="W5896">
        <v>639543</v>
      </c>
      <c r="X5896" t="s">
        <v>23650</v>
      </c>
      <c r="Y5896">
        <v>947</v>
      </c>
      <c r="Z5896">
        <v>1689</v>
      </c>
      <c r="AA5896">
        <v>1</v>
      </c>
      <c r="AB5896">
        <v>675.6</v>
      </c>
    </row>
    <row r="5897" spans="1:28" x14ac:dyDescent="0.3">
      <c r="A5897" t="s">
        <v>28</v>
      </c>
      <c r="B5897" t="s">
        <v>29</v>
      </c>
      <c r="C5897" t="s">
        <v>157</v>
      </c>
      <c r="D5897" t="s">
        <v>467</v>
      </c>
      <c r="E5897" t="s">
        <v>56</v>
      </c>
      <c r="F5897" t="s">
        <v>106</v>
      </c>
      <c r="G5897">
        <v>100</v>
      </c>
      <c r="H5897">
        <v>412592</v>
      </c>
      <c r="I5897" t="s">
        <v>58</v>
      </c>
      <c r="J5897" s="1">
        <v>45282</v>
      </c>
      <c r="K5897">
        <v>1300</v>
      </c>
      <c r="L5897" t="s">
        <v>23651</v>
      </c>
      <c r="M5897" t="s">
        <v>552</v>
      </c>
      <c r="N5897" t="s">
        <v>23652</v>
      </c>
      <c r="O5897" t="s">
        <v>23653</v>
      </c>
      <c r="P5897" t="s">
        <v>39</v>
      </c>
      <c r="Q5897">
        <v>5</v>
      </c>
      <c r="R5897" t="s">
        <v>40</v>
      </c>
      <c r="S5897" t="s">
        <v>41</v>
      </c>
      <c r="T5897">
        <v>51143</v>
      </c>
      <c r="U5897" s="1">
        <v>45628</v>
      </c>
      <c r="V5897" t="s">
        <v>259</v>
      </c>
      <c r="W5897">
        <v>212097</v>
      </c>
      <c r="X5897" t="s">
        <v>12111</v>
      </c>
      <c r="Y5897">
        <v>423</v>
      </c>
      <c r="Z5897">
        <v>1694</v>
      </c>
      <c r="AA5897">
        <v>1</v>
      </c>
      <c r="AB5897">
        <v>677.6</v>
      </c>
    </row>
    <row r="5898" spans="1:28" x14ac:dyDescent="0.3">
      <c r="A5898" t="s">
        <v>28</v>
      </c>
      <c r="B5898" t="s">
        <v>29</v>
      </c>
      <c r="C5898" t="s">
        <v>193</v>
      </c>
      <c r="D5898" t="s">
        <v>82</v>
      </c>
      <c r="E5898" t="s">
        <v>32</v>
      </c>
      <c r="F5898" t="s">
        <v>47</v>
      </c>
      <c r="G5898">
        <v>58</v>
      </c>
      <c r="H5898">
        <v>402225</v>
      </c>
      <c r="I5898" t="s">
        <v>34</v>
      </c>
      <c r="J5898" s="1">
        <v>44178</v>
      </c>
      <c r="K5898">
        <v>1400</v>
      </c>
      <c r="L5898" t="s">
        <v>23654</v>
      </c>
      <c r="M5898" t="s">
        <v>1488</v>
      </c>
      <c r="N5898" t="s">
        <v>23655</v>
      </c>
      <c r="O5898" t="s">
        <v>23656</v>
      </c>
      <c r="P5898" t="s">
        <v>71</v>
      </c>
      <c r="Q5898">
        <v>14</v>
      </c>
      <c r="R5898" t="s">
        <v>40</v>
      </c>
      <c r="S5898" t="s">
        <v>41</v>
      </c>
      <c r="T5898">
        <v>40580</v>
      </c>
      <c r="U5898" s="1">
        <v>45439</v>
      </c>
      <c r="V5898" t="s">
        <v>140</v>
      </c>
      <c r="W5898">
        <v>962800</v>
      </c>
      <c r="X5898" t="s">
        <v>14256</v>
      </c>
      <c r="Y5898">
        <v>996</v>
      </c>
      <c r="Z5898">
        <v>901</v>
      </c>
      <c r="AA5898">
        <v>2</v>
      </c>
      <c r="AB5898" s="2" t="s">
        <v>1864</v>
      </c>
    </row>
    <row r="5899" spans="1:28" x14ac:dyDescent="0.3">
      <c r="A5899" t="s">
        <v>28</v>
      </c>
      <c r="B5899" t="s">
        <v>29</v>
      </c>
      <c r="C5899" t="s">
        <v>157</v>
      </c>
      <c r="D5899" t="s">
        <v>82</v>
      </c>
      <c r="E5899" t="s">
        <v>32</v>
      </c>
      <c r="F5899" t="s">
        <v>355</v>
      </c>
      <c r="G5899">
        <v>36</v>
      </c>
      <c r="H5899">
        <v>418958</v>
      </c>
      <c r="I5899" t="s">
        <v>58</v>
      </c>
      <c r="J5899" s="1">
        <v>45491</v>
      </c>
      <c r="K5899">
        <v>1400</v>
      </c>
      <c r="L5899" t="s">
        <v>23657</v>
      </c>
      <c r="M5899" t="s">
        <v>263</v>
      </c>
      <c r="N5899" t="s">
        <v>23658</v>
      </c>
      <c r="O5899" t="s">
        <v>23659</v>
      </c>
      <c r="P5899" t="s">
        <v>51</v>
      </c>
      <c r="Q5899">
        <v>12</v>
      </c>
      <c r="R5899" t="s">
        <v>88</v>
      </c>
      <c r="S5899" t="s">
        <v>118</v>
      </c>
      <c r="T5899">
        <v>66728</v>
      </c>
      <c r="U5899" s="1">
        <v>45616</v>
      </c>
      <c r="V5899" t="s">
        <v>42</v>
      </c>
      <c r="W5899">
        <v>143513</v>
      </c>
      <c r="X5899" t="s">
        <v>1814</v>
      </c>
      <c r="Y5899">
        <v>541</v>
      </c>
      <c r="Z5899">
        <v>1682</v>
      </c>
      <c r="AA5899">
        <v>7</v>
      </c>
      <c r="AB5899">
        <v>4709.6000000000004</v>
      </c>
    </row>
    <row r="5900" spans="1:28" x14ac:dyDescent="0.3">
      <c r="A5900" t="s">
        <v>28</v>
      </c>
      <c r="B5900" t="s">
        <v>29</v>
      </c>
      <c r="C5900" t="s">
        <v>193</v>
      </c>
      <c r="D5900" t="s">
        <v>364</v>
      </c>
      <c r="E5900" t="s">
        <v>32</v>
      </c>
      <c r="F5900" t="s">
        <v>355</v>
      </c>
      <c r="G5900">
        <v>63</v>
      </c>
      <c r="H5900">
        <v>400208</v>
      </c>
      <c r="I5900" t="s">
        <v>34</v>
      </c>
      <c r="J5900" s="1">
        <v>45332</v>
      </c>
      <c r="K5900">
        <v>950</v>
      </c>
      <c r="L5900" t="s">
        <v>23660</v>
      </c>
      <c r="M5900" t="s">
        <v>1366</v>
      </c>
      <c r="N5900" t="s">
        <v>23661</v>
      </c>
      <c r="O5900" t="s">
        <v>23662</v>
      </c>
      <c r="P5900" t="s">
        <v>51</v>
      </c>
      <c r="Q5900">
        <v>17</v>
      </c>
      <c r="R5900" t="s">
        <v>40</v>
      </c>
      <c r="S5900" t="s">
        <v>79</v>
      </c>
      <c r="T5900">
        <v>13665</v>
      </c>
      <c r="U5900" s="1">
        <v>45410</v>
      </c>
      <c r="V5900" t="s">
        <v>80</v>
      </c>
      <c r="W5900">
        <v>935676</v>
      </c>
      <c r="X5900" t="s">
        <v>23663</v>
      </c>
      <c r="Y5900">
        <v>694</v>
      </c>
      <c r="Z5900">
        <v>500</v>
      </c>
      <c r="AA5900">
        <v>7</v>
      </c>
      <c r="AB5900">
        <v>1400</v>
      </c>
    </row>
    <row r="5901" spans="1:28" x14ac:dyDescent="0.3">
      <c r="A5901" t="s">
        <v>28</v>
      </c>
      <c r="B5901" t="s">
        <v>29</v>
      </c>
      <c r="C5901" t="s">
        <v>91</v>
      </c>
      <c r="D5901" t="s">
        <v>254</v>
      </c>
      <c r="E5901" t="s">
        <v>32</v>
      </c>
      <c r="F5901" t="s">
        <v>355</v>
      </c>
      <c r="G5901">
        <v>76</v>
      </c>
      <c r="H5901">
        <v>415691</v>
      </c>
      <c r="I5901" t="s">
        <v>58</v>
      </c>
      <c r="J5901" s="1">
        <v>45380</v>
      </c>
      <c r="K5901">
        <v>950</v>
      </c>
      <c r="L5901" t="s">
        <v>23664</v>
      </c>
      <c r="M5901" t="s">
        <v>308</v>
      </c>
      <c r="N5901" t="s">
        <v>23665</v>
      </c>
      <c r="O5901" t="s">
        <v>23666</v>
      </c>
      <c r="P5901" t="s">
        <v>39</v>
      </c>
      <c r="Q5901">
        <v>13</v>
      </c>
      <c r="R5901" t="s">
        <v>40</v>
      </c>
      <c r="S5901" t="s">
        <v>41</v>
      </c>
      <c r="T5901">
        <v>31714</v>
      </c>
      <c r="U5901" s="1">
        <v>45392</v>
      </c>
      <c r="V5901" t="s">
        <v>80</v>
      </c>
      <c r="W5901">
        <v>761241</v>
      </c>
      <c r="X5901" t="s">
        <v>23667</v>
      </c>
      <c r="Y5901">
        <v>597</v>
      </c>
      <c r="Z5901">
        <v>2619</v>
      </c>
      <c r="AA5901">
        <v>5</v>
      </c>
      <c r="AB5901">
        <v>5238</v>
      </c>
    </row>
    <row r="5902" spans="1:28" x14ac:dyDescent="0.3">
      <c r="A5902" t="s">
        <v>28</v>
      </c>
      <c r="B5902" t="s">
        <v>29</v>
      </c>
      <c r="C5902" t="s">
        <v>148</v>
      </c>
      <c r="D5902" t="s">
        <v>274</v>
      </c>
      <c r="E5902" t="s">
        <v>56</v>
      </c>
      <c r="F5902" t="s">
        <v>99</v>
      </c>
      <c r="G5902">
        <v>83</v>
      </c>
      <c r="H5902">
        <v>404268</v>
      </c>
      <c r="I5902" t="s">
        <v>58</v>
      </c>
      <c r="J5902" s="1">
        <v>45607</v>
      </c>
      <c r="K5902">
        <v>1300</v>
      </c>
      <c r="L5902" t="s">
        <v>23668</v>
      </c>
      <c r="M5902" t="s">
        <v>351</v>
      </c>
      <c r="N5902" t="s">
        <v>23669</v>
      </c>
      <c r="O5902" t="s">
        <v>23670</v>
      </c>
      <c r="P5902" t="s">
        <v>71</v>
      </c>
      <c r="Q5902">
        <v>6</v>
      </c>
      <c r="R5902" t="s">
        <v>40</v>
      </c>
      <c r="S5902" t="s">
        <v>41</v>
      </c>
      <c r="T5902">
        <v>16401</v>
      </c>
      <c r="U5902" s="1">
        <v>45605</v>
      </c>
      <c r="V5902" t="s">
        <v>42</v>
      </c>
      <c r="W5902">
        <v>843829</v>
      </c>
      <c r="X5902" t="s">
        <v>23671</v>
      </c>
      <c r="Y5902">
        <v>295</v>
      </c>
      <c r="Z5902">
        <v>2426</v>
      </c>
      <c r="AA5902">
        <v>4</v>
      </c>
      <c r="AB5902" s="2" t="s">
        <v>4885</v>
      </c>
    </row>
    <row r="5903" spans="1:28" x14ac:dyDescent="0.3">
      <c r="A5903" t="s">
        <v>28</v>
      </c>
      <c r="B5903" t="s">
        <v>29</v>
      </c>
      <c r="C5903" t="s">
        <v>193</v>
      </c>
      <c r="D5903" t="s">
        <v>220</v>
      </c>
      <c r="E5903" t="s">
        <v>56</v>
      </c>
      <c r="F5903" t="s">
        <v>113</v>
      </c>
      <c r="G5903">
        <v>47</v>
      </c>
      <c r="H5903">
        <v>412206</v>
      </c>
      <c r="I5903" t="s">
        <v>58</v>
      </c>
      <c r="J5903" s="1">
        <v>45288</v>
      </c>
      <c r="K5903">
        <v>1100</v>
      </c>
      <c r="L5903" t="s">
        <v>23672</v>
      </c>
      <c r="M5903" t="s">
        <v>552</v>
      </c>
      <c r="N5903" t="s">
        <v>23673</v>
      </c>
      <c r="O5903" t="s">
        <v>23674</v>
      </c>
      <c r="P5903" t="s">
        <v>87</v>
      </c>
      <c r="Q5903">
        <v>12</v>
      </c>
      <c r="R5903" t="s">
        <v>40</v>
      </c>
      <c r="S5903" t="s">
        <v>63</v>
      </c>
      <c r="T5903">
        <v>34085</v>
      </c>
      <c r="U5903" s="1">
        <v>45335</v>
      </c>
      <c r="V5903" t="s">
        <v>119</v>
      </c>
      <c r="W5903">
        <v>587289</v>
      </c>
      <c r="X5903" t="s">
        <v>17429</v>
      </c>
      <c r="Y5903">
        <v>612</v>
      </c>
      <c r="Z5903">
        <v>759</v>
      </c>
      <c r="AA5903">
        <v>7</v>
      </c>
      <c r="AB5903" s="2" t="s">
        <v>23675</v>
      </c>
    </row>
    <row r="5904" spans="1:28" x14ac:dyDescent="0.3">
      <c r="A5904" t="s">
        <v>28</v>
      </c>
      <c r="B5904" t="s">
        <v>29</v>
      </c>
      <c r="C5904" t="s">
        <v>193</v>
      </c>
      <c r="D5904" t="s">
        <v>92</v>
      </c>
      <c r="E5904" t="s">
        <v>46</v>
      </c>
      <c r="F5904" t="s">
        <v>33</v>
      </c>
      <c r="G5904">
        <v>74</v>
      </c>
      <c r="H5904">
        <v>420287</v>
      </c>
      <c r="I5904" t="s">
        <v>34</v>
      </c>
      <c r="J5904" s="1">
        <v>45263</v>
      </c>
      <c r="K5904">
        <v>800</v>
      </c>
      <c r="L5904" t="s">
        <v>23676</v>
      </c>
      <c r="M5904" t="s">
        <v>159</v>
      </c>
      <c r="N5904" t="s">
        <v>23677</v>
      </c>
      <c r="O5904" t="s">
        <v>23678</v>
      </c>
      <c r="P5904" t="s">
        <v>51</v>
      </c>
      <c r="Q5904">
        <v>15</v>
      </c>
      <c r="R5904" t="s">
        <v>88</v>
      </c>
      <c r="S5904" t="s">
        <v>63</v>
      </c>
      <c r="T5904">
        <v>86450</v>
      </c>
      <c r="U5904" s="1">
        <v>45590</v>
      </c>
      <c r="V5904" t="s">
        <v>155</v>
      </c>
      <c r="W5904">
        <v>708093</v>
      </c>
      <c r="X5904" t="s">
        <v>23679</v>
      </c>
      <c r="Y5904">
        <v>569</v>
      </c>
      <c r="Z5904">
        <v>2433</v>
      </c>
      <c r="AA5904">
        <v>7</v>
      </c>
      <c r="AB5904" s="2" t="s">
        <v>23680</v>
      </c>
    </row>
    <row r="5905" spans="1:28" x14ac:dyDescent="0.3">
      <c r="A5905" t="s">
        <v>28</v>
      </c>
      <c r="B5905" t="s">
        <v>29</v>
      </c>
      <c r="C5905" t="s">
        <v>157</v>
      </c>
      <c r="D5905" t="s">
        <v>98</v>
      </c>
      <c r="E5905" t="s">
        <v>56</v>
      </c>
      <c r="F5905" t="s">
        <v>113</v>
      </c>
      <c r="G5905">
        <v>67</v>
      </c>
      <c r="H5905">
        <v>433973</v>
      </c>
      <c r="I5905" t="s">
        <v>58</v>
      </c>
      <c r="J5905" s="1">
        <v>44767</v>
      </c>
      <c r="K5905">
        <v>1100</v>
      </c>
      <c r="L5905" t="s">
        <v>23681</v>
      </c>
      <c r="M5905" t="s">
        <v>869</v>
      </c>
      <c r="N5905" t="s">
        <v>23682</v>
      </c>
      <c r="O5905" t="s">
        <v>23683</v>
      </c>
      <c r="P5905" t="s">
        <v>39</v>
      </c>
      <c r="Q5905">
        <v>19</v>
      </c>
      <c r="R5905" t="s">
        <v>88</v>
      </c>
      <c r="S5905" t="s">
        <v>41</v>
      </c>
      <c r="T5905">
        <v>48826</v>
      </c>
      <c r="U5905" s="1">
        <v>45461</v>
      </c>
      <c r="V5905" t="s">
        <v>52</v>
      </c>
      <c r="W5905">
        <v>559696</v>
      </c>
      <c r="X5905" t="s">
        <v>10543</v>
      </c>
      <c r="Y5905">
        <v>334</v>
      </c>
      <c r="Z5905">
        <v>1491</v>
      </c>
      <c r="AA5905">
        <v>8</v>
      </c>
      <c r="AB5905">
        <v>4771.2</v>
      </c>
    </row>
    <row r="5906" spans="1:28" x14ac:dyDescent="0.3">
      <c r="A5906" t="s">
        <v>28</v>
      </c>
      <c r="B5906" t="s">
        <v>29</v>
      </c>
      <c r="C5906" t="s">
        <v>54</v>
      </c>
      <c r="D5906" t="s">
        <v>442</v>
      </c>
      <c r="E5906" t="s">
        <v>46</v>
      </c>
      <c r="F5906" t="s">
        <v>83</v>
      </c>
      <c r="G5906">
        <v>97</v>
      </c>
      <c r="H5906">
        <v>401811</v>
      </c>
      <c r="I5906" t="s">
        <v>58</v>
      </c>
      <c r="J5906" s="1">
        <v>44711</v>
      </c>
      <c r="K5906">
        <v>1400</v>
      </c>
      <c r="L5906" t="s">
        <v>23684</v>
      </c>
      <c r="M5906" t="s">
        <v>239</v>
      </c>
      <c r="N5906" t="s">
        <v>23685</v>
      </c>
      <c r="O5906" t="s">
        <v>23686</v>
      </c>
      <c r="P5906" t="s">
        <v>51</v>
      </c>
      <c r="Q5906">
        <v>14</v>
      </c>
      <c r="R5906" t="s">
        <v>40</v>
      </c>
      <c r="S5906" t="s">
        <v>79</v>
      </c>
      <c r="T5906">
        <v>40533</v>
      </c>
      <c r="U5906" s="1">
        <v>45489</v>
      </c>
      <c r="V5906" t="s">
        <v>126</v>
      </c>
      <c r="W5906">
        <v>594331</v>
      </c>
      <c r="X5906" t="s">
        <v>23687</v>
      </c>
      <c r="Y5906">
        <v>768</v>
      </c>
      <c r="Z5906">
        <v>937</v>
      </c>
      <c r="AA5906">
        <v>1</v>
      </c>
      <c r="AB5906">
        <v>374.8</v>
      </c>
    </row>
    <row r="5907" spans="1:28" x14ac:dyDescent="0.3">
      <c r="A5907" t="s">
        <v>28</v>
      </c>
      <c r="B5907" t="s">
        <v>29</v>
      </c>
      <c r="C5907" t="s">
        <v>193</v>
      </c>
      <c r="D5907" t="s">
        <v>380</v>
      </c>
      <c r="E5907" t="s">
        <v>46</v>
      </c>
      <c r="F5907" t="s">
        <v>113</v>
      </c>
      <c r="G5907">
        <v>12</v>
      </c>
      <c r="H5907">
        <v>415841</v>
      </c>
      <c r="I5907" t="s">
        <v>34</v>
      </c>
      <c r="J5907" s="1">
        <v>45482</v>
      </c>
      <c r="K5907">
        <v>1400</v>
      </c>
      <c r="L5907" t="s">
        <v>23688</v>
      </c>
      <c r="M5907" t="s">
        <v>1048</v>
      </c>
      <c r="N5907" t="s">
        <v>23689</v>
      </c>
      <c r="O5907" t="s">
        <v>23690</v>
      </c>
      <c r="P5907" t="s">
        <v>87</v>
      </c>
      <c r="Q5907">
        <v>20</v>
      </c>
      <c r="R5907" t="s">
        <v>88</v>
      </c>
      <c r="S5907" t="s">
        <v>118</v>
      </c>
      <c r="T5907">
        <v>69049</v>
      </c>
      <c r="U5907" s="1">
        <v>45500</v>
      </c>
      <c r="V5907" t="s">
        <v>126</v>
      </c>
      <c r="W5907">
        <v>101404</v>
      </c>
      <c r="X5907" t="s">
        <v>23691</v>
      </c>
      <c r="Y5907">
        <v>226</v>
      </c>
      <c r="Z5907">
        <v>1938</v>
      </c>
      <c r="AA5907">
        <v>8</v>
      </c>
      <c r="AB5907">
        <v>6201.6</v>
      </c>
    </row>
    <row r="5908" spans="1:28" x14ac:dyDescent="0.3">
      <c r="A5908" t="s">
        <v>28</v>
      </c>
      <c r="B5908" t="s">
        <v>29</v>
      </c>
      <c r="C5908" t="s">
        <v>30</v>
      </c>
      <c r="D5908" t="s">
        <v>349</v>
      </c>
      <c r="E5908" t="s">
        <v>46</v>
      </c>
      <c r="F5908" t="s">
        <v>99</v>
      </c>
      <c r="G5908">
        <v>7</v>
      </c>
      <c r="H5908">
        <v>435889</v>
      </c>
      <c r="I5908" t="s">
        <v>34</v>
      </c>
      <c r="J5908" s="1">
        <v>44159</v>
      </c>
      <c r="K5908">
        <v>1200</v>
      </c>
      <c r="L5908" t="s">
        <v>23692</v>
      </c>
      <c r="M5908" t="s">
        <v>101</v>
      </c>
      <c r="N5908" t="s">
        <v>23693</v>
      </c>
      <c r="O5908" t="s">
        <v>23694</v>
      </c>
      <c r="P5908" t="s">
        <v>71</v>
      </c>
      <c r="Q5908">
        <v>8</v>
      </c>
      <c r="R5908" t="s">
        <v>88</v>
      </c>
      <c r="S5908" t="s">
        <v>41</v>
      </c>
      <c r="T5908">
        <v>49590</v>
      </c>
      <c r="U5908" s="1">
        <v>45405</v>
      </c>
      <c r="V5908" t="s">
        <v>80</v>
      </c>
      <c r="W5908">
        <v>723181</v>
      </c>
      <c r="X5908" t="s">
        <v>23695</v>
      </c>
      <c r="Y5908">
        <v>921</v>
      </c>
      <c r="Z5908">
        <v>521</v>
      </c>
      <c r="AA5908">
        <v>7</v>
      </c>
      <c r="AB5908" s="2" t="s">
        <v>10499</v>
      </c>
    </row>
    <row r="5909" spans="1:28" x14ac:dyDescent="0.3">
      <c r="A5909" t="s">
        <v>28</v>
      </c>
      <c r="B5909" t="s">
        <v>29</v>
      </c>
      <c r="C5909" t="s">
        <v>54</v>
      </c>
      <c r="D5909" t="s">
        <v>349</v>
      </c>
      <c r="E5909" t="s">
        <v>46</v>
      </c>
      <c r="F5909" t="s">
        <v>113</v>
      </c>
      <c r="G5909">
        <v>20</v>
      </c>
      <c r="H5909">
        <v>433405</v>
      </c>
      <c r="I5909" t="s">
        <v>58</v>
      </c>
      <c r="J5909" s="1">
        <v>44636</v>
      </c>
      <c r="K5909">
        <v>1200</v>
      </c>
      <c r="L5909" t="s">
        <v>23696</v>
      </c>
      <c r="M5909" t="s">
        <v>177</v>
      </c>
      <c r="N5909" t="s">
        <v>23697</v>
      </c>
      <c r="O5909" t="s">
        <v>23698</v>
      </c>
      <c r="P5909" t="s">
        <v>39</v>
      </c>
      <c r="Q5909">
        <v>16</v>
      </c>
      <c r="R5909" t="s">
        <v>40</v>
      </c>
      <c r="S5909" t="s">
        <v>118</v>
      </c>
      <c r="T5909">
        <v>58917</v>
      </c>
      <c r="U5909" s="1">
        <v>45347</v>
      </c>
      <c r="V5909" t="s">
        <v>119</v>
      </c>
      <c r="W5909">
        <v>890826</v>
      </c>
      <c r="X5909" t="s">
        <v>23699</v>
      </c>
      <c r="Y5909">
        <v>819</v>
      </c>
      <c r="Z5909">
        <v>635</v>
      </c>
      <c r="AA5909">
        <v>3</v>
      </c>
      <c r="AB5909">
        <v>762</v>
      </c>
    </row>
    <row r="5910" spans="1:28" x14ac:dyDescent="0.3">
      <c r="A5910" t="s">
        <v>28</v>
      </c>
      <c r="B5910" t="s">
        <v>29</v>
      </c>
      <c r="C5910" t="s">
        <v>66</v>
      </c>
      <c r="D5910" t="s">
        <v>55</v>
      </c>
      <c r="E5910" t="s">
        <v>56</v>
      </c>
      <c r="F5910" t="s">
        <v>99</v>
      </c>
      <c r="G5910">
        <v>16</v>
      </c>
      <c r="H5910">
        <v>430040</v>
      </c>
      <c r="I5910" t="s">
        <v>34</v>
      </c>
      <c r="J5910" s="1">
        <v>45437</v>
      </c>
      <c r="K5910">
        <v>1300</v>
      </c>
      <c r="L5910" t="s">
        <v>21098</v>
      </c>
      <c r="M5910" t="s">
        <v>172</v>
      </c>
      <c r="N5910" t="s">
        <v>23700</v>
      </c>
      <c r="O5910" t="s">
        <v>23701</v>
      </c>
      <c r="P5910" t="s">
        <v>39</v>
      </c>
      <c r="Q5910">
        <v>17</v>
      </c>
      <c r="R5910" t="s">
        <v>88</v>
      </c>
      <c r="S5910" t="s">
        <v>118</v>
      </c>
      <c r="T5910">
        <v>96029</v>
      </c>
      <c r="U5910" s="1">
        <v>45450</v>
      </c>
      <c r="V5910" t="s">
        <v>52</v>
      </c>
      <c r="W5910">
        <v>708124</v>
      </c>
      <c r="X5910" t="s">
        <v>23702</v>
      </c>
      <c r="Y5910">
        <v>355</v>
      </c>
      <c r="Z5910">
        <v>654</v>
      </c>
      <c r="AA5910">
        <v>6</v>
      </c>
      <c r="AB5910" s="2" t="s">
        <v>10728</v>
      </c>
    </row>
    <row r="5911" spans="1:28" x14ac:dyDescent="0.3">
      <c r="A5911" t="s">
        <v>28</v>
      </c>
      <c r="B5911" t="s">
        <v>29</v>
      </c>
      <c r="C5911" t="s">
        <v>157</v>
      </c>
      <c r="D5911" t="s">
        <v>142</v>
      </c>
      <c r="E5911" t="s">
        <v>32</v>
      </c>
      <c r="F5911" t="s">
        <v>150</v>
      </c>
      <c r="G5911">
        <v>40</v>
      </c>
      <c r="H5911">
        <v>425070</v>
      </c>
      <c r="I5911" t="s">
        <v>58</v>
      </c>
      <c r="J5911" s="1">
        <v>44304</v>
      </c>
      <c r="K5911">
        <v>1000</v>
      </c>
      <c r="L5911" t="s">
        <v>10360</v>
      </c>
      <c r="M5911" t="s">
        <v>282</v>
      </c>
      <c r="N5911" t="s">
        <v>23703</v>
      </c>
      <c r="O5911" t="s">
        <v>23704</v>
      </c>
      <c r="P5911" t="s">
        <v>39</v>
      </c>
      <c r="Q5911">
        <v>13</v>
      </c>
      <c r="R5911" t="s">
        <v>88</v>
      </c>
      <c r="S5911" t="s">
        <v>41</v>
      </c>
      <c r="T5911">
        <v>42997</v>
      </c>
      <c r="U5911" s="1">
        <v>45488</v>
      </c>
      <c r="V5911" t="s">
        <v>126</v>
      </c>
      <c r="W5911">
        <v>304281</v>
      </c>
      <c r="X5911" t="s">
        <v>23705</v>
      </c>
      <c r="Y5911">
        <v>282</v>
      </c>
      <c r="Z5911">
        <v>2494</v>
      </c>
      <c r="AA5911">
        <v>5</v>
      </c>
      <c r="AB5911">
        <v>4988</v>
      </c>
    </row>
    <row r="5912" spans="1:28" x14ac:dyDescent="0.3">
      <c r="A5912" t="s">
        <v>28</v>
      </c>
      <c r="B5912" t="s">
        <v>29</v>
      </c>
      <c r="C5912" t="s">
        <v>91</v>
      </c>
      <c r="D5912" t="s">
        <v>616</v>
      </c>
      <c r="E5912" t="s">
        <v>32</v>
      </c>
      <c r="F5912" t="s">
        <v>106</v>
      </c>
      <c r="G5912">
        <v>62</v>
      </c>
      <c r="H5912">
        <v>432905</v>
      </c>
      <c r="I5912" t="s">
        <v>34</v>
      </c>
      <c r="J5912" s="1">
        <v>45047</v>
      </c>
      <c r="K5912">
        <v>1100</v>
      </c>
      <c r="L5912" t="s">
        <v>23706</v>
      </c>
      <c r="M5912" t="s">
        <v>319</v>
      </c>
      <c r="N5912" t="s">
        <v>23707</v>
      </c>
      <c r="O5912" t="s">
        <v>23708</v>
      </c>
      <c r="P5912" t="s">
        <v>39</v>
      </c>
      <c r="Q5912">
        <v>3</v>
      </c>
      <c r="R5912" t="s">
        <v>40</v>
      </c>
      <c r="S5912" t="s">
        <v>41</v>
      </c>
      <c r="T5912">
        <v>65561</v>
      </c>
      <c r="U5912" s="1">
        <v>45529</v>
      </c>
      <c r="V5912" t="s">
        <v>64</v>
      </c>
      <c r="W5912">
        <v>256006</v>
      </c>
      <c r="X5912" t="s">
        <v>16371</v>
      </c>
      <c r="Y5912">
        <v>815</v>
      </c>
      <c r="Z5912">
        <v>2041</v>
      </c>
      <c r="AA5912">
        <v>4</v>
      </c>
      <c r="AB5912" s="2" t="s">
        <v>23709</v>
      </c>
    </row>
    <row r="5913" spans="1:28" x14ac:dyDescent="0.3">
      <c r="A5913" t="s">
        <v>28</v>
      </c>
      <c r="B5913" t="s">
        <v>29</v>
      </c>
      <c r="C5913" t="s">
        <v>44</v>
      </c>
      <c r="D5913" t="s">
        <v>364</v>
      </c>
      <c r="E5913" t="s">
        <v>56</v>
      </c>
      <c r="F5913" t="s">
        <v>99</v>
      </c>
      <c r="G5913">
        <v>58</v>
      </c>
      <c r="H5913">
        <v>426936</v>
      </c>
      <c r="I5913" t="s">
        <v>58</v>
      </c>
      <c r="J5913" s="1">
        <v>45360</v>
      </c>
      <c r="K5913">
        <v>1200</v>
      </c>
      <c r="L5913" t="s">
        <v>23710</v>
      </c>
      <c r="M5913" t="s">
        <v>115</v>
      </c>
      <c r="N5913" t="s">
        <v>23711</v>
      </c>
      <c r="O5913" t="s">
        <v>23712</v>
      </c>
      <c r="P5913" t="s">
        <v>39</v>
      </c>
      <c r="Q5913">
        <v>8</v>
      </c>
      <c r="R5913" t="s">
        <v>40</v>
      </c>
      <c r="S5913" t="s">
        <v>41</v>
      </c>
      <c r="T5913">
        <v>29567</v>
      </c>
      <c r="U5913" s="1">
        <v>45597</v>
      </c>
      <c r="V5913" t="s">
        <v>42</v>
      </c>
      <c r="W5913">
        <v>498622</v>
      </c>
      <c r="X5913" t="s">
        <v>23713</v>
      </c>
      <c r="Y5913">
        <v>924</v>
      </c>
      <c r="Z5913">
        <v>875</v>
      </c>
      <c r="AA5913">
        <v>8</v>
      </c>
      <c r="AB5913">
        <v>2800</v>
      </c>
    </row>
    <row r="5914" spans="1:28" x14ac:dyDescent="0.3">
      <c r="A5914" t="s">
        <v>28</v>
      </c>
      <c r="B5914" t="s">
        <v>29</v>
      </c>
      <c r="C5914" t="s">
        <v>148</v>
      </c>
      <c r="D5914" t="s">
        <v>349</v>
      </c>
      <c r="E5914" t="s">
        <v>32</v>
      </c>
      <c r="F5914" t="s">
        <v>175</v>
      </c>
      <c r="G5914">
        <v>69</v>
      </c>
      <c r="H5914">
        <v>402966</v>
      </c>
      <c r="I5914" t="s">
        <v>34</v>
      </c>
      <c r="J5914" s="1">
        <v>44319</v>
      </c>
      <c r="K5914">
        <v>950</v>
      </c>
      <c r="L5914" t="s">
        <v>23714</v>
      </c>
      <c r="M5914" t="s">
        <v>1305</v>
      </c>
      <c r="N5914" t="s">
        <v>23715</v>
      </c>
      <c r="O5914" t="s">
        <v>23716</v>
      </c>
      <c r="P5914" t="s">
        <v>51</v>
      </c>
      <c r="Q5914">
        <v>4</v>
      </c>
      <c r="R5914" t="s">
        <v>40</v>
      </c>
      <c r="S5914" t="s">
        <v>63</v>
      </c>
      <c r="T5914">
        <v>84051</v>
      </c>
      <c r="U5914" s="1">
        <v>45368</v>
      </c>
      <c r="V5914" t="s">
        <v>72</v>
      </c>
      <c r="W5914">
        <v>515214</v>
      </c>
      <c r="X5914" t="s">
        <v>16776</v>
      </c>
      <c r="Y5914">
        <v>865</v>
      </c>
      <c r="Z5914">
        <v>1371</v>
      </c>
      <c r="AA5914">
        <v>3</v>
      </c>
      <c r="AB5914">
        <v>1645.2</v>
      </c>
    </row>
    <row r="5915" spans="1:28" x14ac:dyDescent="0.3">
      <c r="A5915" t="s">
        <v>28</v>
      </c>
      <c r="B5915" t="s">
        <v>29</v>
      </c>
      <c r="C5915" t="s">
        <v>44</v>
      </c>
      <c r="D5915" t="s">
        <v>105</v>
      </c>
      <c r="E5915" t="s">
        <v>32</v>
      </c>
      <c r="F5915" t="s">
        <v>57</v>
      </c>
      <c r="G5915">
        <v>64</v>
      </c>
      <c r="H5915">
        <v>439342</v>
      </c>
      <c r="I5915" t="s">
        <v>58</v>
      </c>
      <c r="J5915" s="1">
        <v>43854</v>
      </c>
      <c r="K5915">
        <v>1400</v>
      </c>
      <c r="L5915" t="s">
        <v>23717</v>
      </c>
      <c r="M5915" t="s">
        <v>68</v>
      </c>
      <c r="N5915" t="s">
        <v>23718</v>
      </c>
      <c r="O5915" t="s">
        <v>23719</v>
      </c>
      <c r="P5915" t="s">
        <v>51</v>
      </c>
      <c r="Q5915">
        <v>16</v>
      </c>
      <c r="R5915" t="s">
        <v>40</v>
      </c>
      <c r="S5915" t="s">
        <v>63</v>
      </c>
      <c r="T5915">
        <v>28406</v>
      </c>
      <c r="U5915" s="1">
        <v>45585</v>
      </c>
      <c r="V5915" t="s">
        <v>155</v>
      </c>
      <c r="W5915">
        <v>188029</v>
      </c>
      <c r="X5915" t="s">
        <v>23720</v>
      </c>
      <c r="Y5915">
        <v>653</v>
      </c>
      <c r="Z5915">
        <v>642</v>
      </c>
      <c r="AA5915">
        <v>5</v>
      </c>
      <c r="AB5915">
        <v>1284</v>
      </c>
    </row>
    <row r="5916" spans="1:28" x14ac:dyDescent="0.3">
      <c r="A5916" t="s">
        <v>28</v>
      </c>
      <c r="B5916" t="s">
        <v>29</v>
      </c>
      <c r="C5916" t="s">
        <v>193</v>
      </c>
      <c r="D5916" t="s">
        <v>524</v>
      </c>
      <c r="E5916" t="s">
        <v>56</v>
      </c>
      <c r="F5916" t="s">
        <v>33</v>
      </c>
      <c r="G5916">
        <v>28</v>
      </c>
      <c r="H5916">
        <v>416743</v>
      </c>
      <c r="I5916" t="s">
        <v>58</v>
      </c>
      <c r="J5916" s="1">
        <v>44332</v>
      </c>
      <c r="K5916">
        <v>1100</v>
      </c>
      <c r="L5916" t="s">
        <v>23721</v>
      </c>
      <c r="M5916" t="s">
        <v>417</v>
      </c>
      <c r="N5916" t="s">
        <v>23722</v>
      </c>
      <c r="O5916" t="s">
        <v>23723</v>
      </c>
      <c r="P5916" t="s">
        <v>39</v>
      </c>
      <c r="Q5916">
        <v>7</v>
      </c>
      <c r="R5916" t="s">
        <v>88</v>
      </c>
      <c r="S5916" t="s">
        <v>41</v>
      </c>
      <c r="T5916">
        <v>19615</v>
      </c>
      <c r="U5916" s="1">
        <v>45352</v>
      </c>
      <c r="V5916" t="s">
        <v>72</v>
      </c>
      <c r="W5916">
        <v>655271</v>
      </c>
      <c r="X5916" t="s">
        <v>23724</v>
      </c>
      <c r="Y5916">
        <v>819</v>
      </c>
      <c r="Z5916">
        <v>2626</v>
      </c>
      <c r="AA5916">
        <v>2</v>
      </c>
      <c r="AB5916">
        <v>2100.8000000000002</v>
      </c>
    </row>
    <row r="5917" spans="1:28" x14ac:dyDescent="0.3">
      <c r="A5917" t="s">
        <v>28</v>
      </c>
      <c r="B5917" t="s">
        <v>29</v>
      </c>
      <c r="C5917" t="s">
        <v>193</v>
      </c>
      <c r="D5917" t="s">
        <v>134</v>
      </c>
      <c r="E5917" t="s">
        <v>46</v>
      </c>
      <c r="F5917" t="s">
        <v>106</v>
      </c>
      <c r="G5917">
        <v>52</v>
      </c>
      <c r="H5917">
        <v>402870</v>
      </c>
      <c r="I5917" t="s">
        <v>58</v>
      </c>
      <c r="J5917" s="1">
        <v>44542</v>
      </c>
      <c r="K5917">
        <v>1300</v>
      </c>
      <c r="L5917" t="s">
        <v>23725</v>
      </c>
      <c r="M5917" t="s">
        <v>736</v>
      </c>
      <c r="N5917" t="s">
        <v>23726</v>
      </c>
      <c r="O5917" t="s">
        <v>23727</v>
      </c>
      <c r="P5917" t="s">
        <v>39</v>
      </c>
      <c r="Q5917">
        <v>14</v>
      </c>
      <c r="R5917" t="s">
        <v>88</v>
      </c>
      <c r="S5917" t="s">
        <v>118</v>
      </c>
      <c r="T5917">
        <v>90945</v>
      </c>
      <c r="U5917" s="1">
        <v>45585</v>
      </c>
      <c r="V5917" t="s">
        <v>155</v>
      </c>
      <c r="W5917">
        <v>922863</v>
      </c>
      <c r="X5917" t="s">
        <v>23728</v>
      </c>
      <c r="Y5917">
        <v>497</v>
      </c>
      <c r="Z5917">
        <v>2735</v>
      </c>
      <c r="AA5917">
        <v>6</v>
      </c>
      <c r="AB5917">
        <v>6564</v>
      </c>
    </row>
    <row r="5918" spans="1:28" x14ac:dyDescent="0.3">
      <c r="A5918" t="s">
        <v>28</v>
      </c>
      <c r="B5918" t="s">
        <v>29</v>
      </c>
      <c r="C5918" t="s">
        <v>54</v>
      </c>
      <c r="D5918" t="s">
        <v>105</v>
      </c>
      <c r="E5918" t="s">
        <v>46</v>
      </c>
      <c r="F5918" t="s">
        <v>47</v>
      </c>
      <c r="G5918">
        <v>78</v>
      </c>
      <c r="H5918">
        <v>414287</v>
      </c>
      <c r="I5918" t="s">
        <v>34</v>
      </c>
      <c r="J5918" s="1">
        <v>45200</v>
      </c>
      <c r="K5918">
        <v>950</v>
      </c>
      <c r="L5918" t="s">
        <v>23729</v>
      </c>
      <c r="M5918" t="s">
        <v>165</v>
      </c>
      <c r="N5918" t="s">
        <v>23730</v>
      </c>
      <c r="O5918" t="s">
        <v>23731</v>
      </c>
      <c r="P5918" t="s">
        <v>87</v>
      </c>
      <c r="Q5918">
        <v>9</v>
      </c>
      <c r="R5918" t="s">
        <v>88</v>
      </c>
      <c r="S5918" t="s">
        <v>63</v>
      </c>
      <c r="T5918">
        <v>77847</v>
      </c>
      <c r="U5918" s="1">
        <v>45353</v>
      </c>
      <c r="V5918" t="s">
        <v>72</v>
      </c>
      <c r="W5918">
        <v>854783</v>
      </c>
      <c r="X5918" t="s">
        <v>23732</v>
      </c>
      <c r="Y5918">
        <v>282</v>
      </c>
      <c r="Z5918">
        <v>2466</v>
      </c>
      <c r="AA5918">
        <v>3</v>
      </c>
      <c r="AB5918" s="2" t="s">
        <v>23733</v>
      </c>
    </row>
    <row r="5919" spans="1:28" x14ac:dyDescent="0.3">
      <c r="A5919" t="s">
        <v>28</v>
      </c>
      <c r="B5919" t="s">
        <v>29</v>
      </c>
      <c r="C5919" t="s">
        <v>30</v>
      </c>
      <c r="D5919" t="s">
        <v>364</v>
      </c>
      <c r="E5919" t="s">
        <v>46</v>
      </c>
      <c r="F5919" t="s">
        <v>33</v>
      </c>
      <c r="G5919">
        <v>34</v>
      </c>
      <c r="H5919">
        <v>426951</v>
      </c>
      <c r="I5919" t="s">
        <v>58</v>
      </c>
      <c r="J5919" s="1">
        <v>45135</v>
      </c>
      <c r="K5919">
        <v>1400</v>
      </c>
      <c r="L5919" t="s">
        <v>23734</v>
      </c>
      <c r="M5919" t="s">
        <v>159</v>
      </c>
      <c r="N5919" t="s">
        <v>23735</v>
      </c>
      <c r="O5919" t="s">
        <v>23736</v>
      </c>
      <c r="P5919" t="s">
        <v>51</v>
      </c>
      <c r="Q5919">
        <v>4</v>
      </c>
      <c r="R5919" t="s">
        <v>88</v>
      </c>
      <c r="S5919" t="s">
        <v>41</v>
      </c>
      <c r="T5919">
        <v>17327</v>
      </c>
      <c r="U5919" s="1">
        <v>45532</v>
      </c>
      <c r="V5919" t="s">
        <v>64</v>
      </c>
      <c r="W5919">
        <v>372333</v>
      </c>
      <c r="X5919" t="s">
        <v>23737</v>
      </c>
      <c r="Y5919">
        <v>986</v>
      </c>
      <c r="Z5919">
        <v>2287</v>
      </c>
      <c r="AA5919">
        <v>1</v>
      </c>
      <c r="AB5919" s="2" t="s">
        <v>20245</v>
      </c>
    </row>
    <row r="5920" spans="1:28" x14ac:dyDescent="0.3">
      <c r="A5920" t="s">
        <v>28</v>
      </c>
      <c r="B5920" t="s">
        <v>29</v>
      </c>
      <c r="C5920" t="s">
        <v>193</v>
      </c>
      <c r="D5920" t="s">
        <v>560</v>
      </c>
      <c r="E5920" t="s">
        <v>46</v>
      </c>
      <c r="F5920" t="s">
        <v>355</v>
      </c>
      <c r="G5920">
        <v>56</v>
      </c>
      <c r="H5920">
        <v>435634</v>
      </c>
      <c r="I5920" t="s">
        <v>34</v>
      </c>
      <c r="J5920" s="1">
        <v>44019</v>
      </c>
      <c r="K5920">
        <v>1200</v>
      </c>
      <c r="L5920" t="s">
        <v>23738</v>
      </c>
      <c r="M5920" t="s">
        <v>542</v>
      </c>
      <c r="N5920" t="s">
        <v>23739</v>
      </c>
      <c r="O5920" t="s">
        <v>23740</v>
      </c>
      <c r="P5920" t="s">
        <v>71</v>
      </c>
      <c r="Q5920">
        <v>3</v>
      </c>
      <c r="R5920" t="s">
        <v>88</v>
      </c>
      <c r="S5920" t="s">
        <v>79</v>
      </c>
      <c r="T5920">
        <v>27189</v>
      </c>
      <c r="U5920" s="1">
        <v>45531</v>
      </c>
      <c r="V5920" t="s">
        <v>64</v>
      </c>
      <c r="W5920">
        <v>847118</v>
      </c>
      <c r="X5920" t="s">
        <v>23741</v>
      </c>
      <c r="Y5920">
        <v>417</v>
      </c>
      <c r="Z5920">
        <v>1276</v>
      </c>
      <c r="AA5920">
        <v>6</v>
      </c>
      <c r="AB5920">
        <v>3062.4</v>
      </c>
    </row>
    <row r="5921" spans="1:28" x14ac:dyDescent="0.3">
      <c r="A5921" t="s">
        <v>28</v>
      </c>
      <c r="B5921" t="s">
        <v>29</v>
      </c>
      <c r="C5921" t="s">
        <v>91</v>
      </c>
      <c r="D5921" t="s">
        <v>524</v>
      </c>
      <c r="E5921" t="s">
        <v>32</v>
      </c>
      <c r="F5921" t="s">
        <v>135</v>
      </c>
      <c r="G5921">
        <v>40</v>
      </c>
      <c r="H5921">
        <v>435855</v>
      </c>
      <c r="I5921" t="s">
        <v>58</v>
      </c>
      <c r="J5921" s="1">
        <v>43842</v>
      </c>
      <c r="K5921">
        <v>800</v>
      </c>
      <c r="L5921" t="s">
        <v>14711</v>
      </c>
      <c r="M5921" t="s">
        <v>591</v>
      </c>
      <c r="N5921" t="s">
        <v>23742</v>
      </c>
      <c r="O5921" t="s">
        <v>23743</v>
      </c>
      <c r="P5921" t="s">
        <v>39</v>
      </c>
      <c r="Q5921">
        <v>4</v>
      </c>
      <c r="R5921" t="s">
        <v>40</v>
      </c>
      <c r="S5921" t="s">
        <v>41</v>
      </c>
      <c r="T5921">
        <v>90807</v>
      </c>
      <c r="U5921" s="1">
        <v>45605</v>
      </c>
      <c r="V5921" t="s">
        <v>42</v>
      </c>
      <c r="W5921">
        <v>500058</v>
      </c>
      <c r="X5921" t="s">
        <v>23744</v>
      </c>
      <c r="Y5921">
        <v>557</v>
      </c>
      <c r="Z5921">
        <v>1108</v>
      </c>
      <c r="AA5921">
        <v>7</v>
      </c>
      <c r="AB5921">
        <v>3102.4</v>
      </c>
    </row>
    <row r="5922" spans="1:28" x14ac:dyDescent="0.3">
      <c r="A5922" t="s">
        <v>28</v>
      </c>
      <c r="B5922" t="s">
        <v>29</v>
      </c>
      <c r="C5922" t="s">
        <v>66</v>
      </c>
      <c r="D5922" t="s">
        <v>616</v>
      </c>
      <c r="E5922" t="s">
        <v>46</v>
      </c>
      <c r="F5922" t="s">
        <v>150</v>
      </c>
      <c r="G5922">
        <v>8</v>
      </c>
      <c r="H5922">
        <v>439618</v>
      </c>
      <c r="I5922" t="s">
        <v>58</v>
      </c>
      <c r="J5922" s="1">
        <v>45563</v>
      </c>
      <c r="K5922">
        <v>1200</v>
      </c>
      <c r="L5922" t="s">
        <v>8837</v>
      </c>
      <c r="M5922" t="s">
        <v>76</v>
      </c>
      <c r="N5922" t="s">
        <v>23745</v>
      </c>
      <c r="O5922" t="s">
        <v>23746</v>
      </c>
      <c r="P5922" t="s">
        <v>51</v>
      </c>
      <c r="Q5922">
        <v>16</v>
      </c>
      <c r="R5922" t="s">
        <v>88</v>
      </c>
      <c r="S5922" t="s">
        <v>41</v>
      </c>
      <c r="T5922">
        <v>45714</v>
      </c>
      <c r="U5922" s="1">
        <v>45585</v>
      </c>
      <c r="V5922" t="s">
        <v>155</v>
      </c>
      <c r="W5922">
        <v>804954</v>
      </c>
      <c r="X5922" t="s">
        <v>23747</v>
      </c>
      <c r="Y5922">
        <v>981</v>
      </c>
      <c r="Z5922">
        <v>674</v>
      </c>
      <c r="AA5922">
        <v>8</v>
      </c>
      <c r="AB5922">
        <v>2156.8000000000002</v>
      </c>
    </row>
    <row r="5923" spans="1:28" x14ac:dyDescent="0.3">
      <c r="A5923" t="s">
        <v>28</v>
      </c>
      <c r="B5923" t="s">
        <v>29</v>
      </c>
      <c r="C5923" t="s">
        <v>157</v>
      </c>
      <c r="D5923" t="s">
        <v>105</v>
      </c>
      <c r="E5923" t="s">
        <v>46</v>
      </c>
      <c r="F5923" t="s">
        <v>135</v>
      </c>
      <c r="G5923">
        <v>23</v>
      </c>
      <c r="H5923">
        <v>404224</v>
      </c>
      <c r="I5923" t="s">
        <v>34</v>
      </c>
      <c r="J5923" s="1">
        <v>44281</v>
      </c>
      <c r="K5923">
        <v>1100</v>
      </c>
      <c r="L5923" t="s">
        <v>23748</v>
      </c>
      <c r="M5923" t="s">
        <v>222</v>
      </c>
      <c r="N5923" t="s">
        <v>23749</v>
      </c>
      <c r="O5923" t="s">
        <v>23750</v>
      </c>
      <c r="P5923" t="s">
        <v>87</v>
      </c>
      <c r="Q5923">
        <v>15</v>
      </c>
      <c r="R5923" t="s">
        <v>40</v>
      </c>
      <c r="S5923" t="s">
        <v>118</v>
      </c>
      <c r="T5923">
        <v>17772</v>
      </c>
      <c r="U5923" s="1">
        <v>45417</v>
      </c>
      <c r="V5923" t="s">
        <v>140</v>
      </c>
      <c r="W5923">
        <v>993928</v>
      </c>
      <c r="X5923" t="s">
        <v>23751</v>
      </c>
      <c r="Y5923">
        <v>510</v>
      </c>
      <c r="Z5923">
        <v>2614</v>
      </c>
      <c r="AA5923">
        <v>4</v>
      </c>
      <c r="AB5923" s="2" t="s">
        <v>18028</v>
      </c>
    </row>
    <row r="5924" spans="1:28" x14ac:dyDescent="0.3">
      <c r="A5924" t="s">
        <v>28</v>
      </c>
      <c r="B5924" t="s">
        <v>29</v>
      </c>
      <c r="C5924" t="s">
        <v>54</v>
      </c>
      <c r="D5924" t="s">
        <v>291</v>
      </c>
      <c r="E5924" t="s">
        <v>46</v>
      </c>
      <c r="F5924" t="s">
        <v>33</v>
      </c>
      <c r="G5924">
        <v>18</v>
      </c>
      <c r="H5924">
        <v>409183</v>
      </c>
      <c r="I5924" t="s">
        <v>34</v>
      </c>
      <c r="J5924" s="1">
        <v>45153</v>
      </c>
      <c r="K5924">
        <v>1400</v>
      </c>
      <c r="L5924" t="s">
        <v>19787</v>
      </c>
      <c r="M5924" t="s">
        <v>953</v>
      </c>
      <c r="N5924" t="s">
        <v>23752</v>
      </c>
      <c r="O5924" t="s">
        <v>23753</v>
      </c>
      <c r="P5924" t="s">
        <v>87</v>
      </c>
      <c r="Q5924">
        <v>19</v>
      </c>
      <c r="R5924" t="s">
        <v>88</v>
      </c>
      <c r="S5924" t="s">
        <v>41</v>
      </c>
      <c r="T5924">
        <v>69103</v>
      </c>
      <c r="U5924" s="1">
        <v>45437</v>
      </c>
      <c r="V5924" t="s">
        <v>140</v>
      </c>
      <c r="W5924">
        <v>789318</v>
      </c>
      <c r="X5924" t="s">
        <v>6545</v>
      </c>
      <c r="Y5924">
        <v>799</v>
      </c>
      <c r="Z5924">
        <v>2093</v>
      </c>
      <c r="AA5924">
        <v>4</v>
      </c>
      <c r="AB5924">
        <v>3348.8</v>
      </c>
    </row>
    <row r="5925" spans="1:28" x14ac:dyDescent="0.3">
      <c r="A5925" t="s">
        <v>28</v>
      </c>
      <c r="B5925" t="s">
        <v>29</v>
      </c>
      <c r="C5925" t="s">
        <v>157</v>
      </c>
      <c r="D5925" t="s">
        <v>364</v>
      </c>
      <c r="E5925" t="s">
        <v>46</v>
      </c>
      <c r="F5925" t="s">
        <v>83</v>
      </c>
      <c r="G5925">
        <v>66</v>
      </c>
      <c r="H5925">
        <v>408932</v>
      </c>
      <c r="I5925" t="s">
        <v>34</v>
      </c>
      <c r="J5925" s="1">
        <v>44949</v>
      </c>
      <c r="K5925">
        <v>1400</v>
      </c>
      <c r="L5925" t="s">
        <v>23754</v>
      </c>
      <c r="M5925" t="s">
        <v>308</v>
      </c>
      <c r="N5925" t="s">
        <v>23755</v>
      </c>
      <c r="O5925" t="s">
        <v>23756</v>
      </c>
      <c r="P5925" t="s">
        <v>39</v>
      </c>
      <c r="Q5925">
        <v>12</v>
      </c>
      <c r="R5925" t="s">
        <v>40</v>
      </c>
      <c r="S5925" t="s">
        <v>41</v>
      </c>
      <c r="T5925">
        <v>34103</v>
      </c>
      <c r="U5925" s="1">
        <v>45310</v>
      </c>
      <c r="V5925" t="s">
        <v>111</v>
      </c>
      <c r="W5925">
        <v>862673</v>
      </c>
      <c r="X5925" t="s">
        <v>23757</v>
      </c>
      <c r="Y5925">
        <v>904</v>
      </c>
      <c r="Z5925">
        <v>2025</v>
      </c>
      <c r="AA5925">
        <v>2</v>
      </c>
      <c r="AB5925">
        <v>1620</v>
      </c>
    </row>
    <row r="5926" spans="1:28" x14ac:dyDescent="0.3">
      <c r="A5926" t="s">
        <v>28</v>
      </c>
      <c r="B5926" t="s">
        <v>29</v>
      </c>
      <c r="C5926" t="s">
        <v>66</v>
      </c>
      <c r="D5926" t="s">
        <v>170</v>
      </c>
      <c r="E5926" t="s">
        <v>56</v>
      </c>
      <c r="F5926" t="s">
        <v>175</v>
      </c>
      <c r="G5926">
        <v>22</v>
      </c>
      <c r="H5926">
        <v>401928</v>
      </c>
      <c r="I5926" t="s">
        <v>58</v>
      </c>
      <c r="J5926" s="1">
        <v>44485</v>
      </c>
      <c r="K5926">
        <v>1200</v>
      </c>
      <c r="L5926" t="s">
        <v>23758</v>
      </c>
      <c r="M5926" t="s">
        <v>115</v>
      </c>
      <c r="N5926" t="s">
        <v>23759</v>
      </c>
      <c r="O5926" t="s">
        <v>23760</v>
      </c>
      <c r="P5926" t="s">
        <v>39</v>
      </c>
      <c r="Q5926">
        <v>18</v>
      </c>
      <c r="R5926" t="s">
        <v>40</v>
      </c>
      <c r="S5926" t="s">
        <v>41</v>
      </c>
      <c r="T5926">
        <v>86876</v>
      </c>
      <c r="U5926" s="1">
        <v>45482</v>
      </c>
      <c r="V5926" t="s">
        <v>126</v>
      </c>
      <c r="W5926">
        <v>543634</v>
      </c>
      <c r="X5926" t="s">
        <v>23761</v>
      </c>
      <c r="Y5926">
        <v>657</v>
      </c>
      <c r="Z5926">
        <v>2297</v>
      </c>
      <c r="AA5926">
        <v>1</v>
      </c>
      <c r="AB5926" s="2" t="s">
        <v>23762</v>
      </c>
    </row>
    <row r="5927" spans="1:28" x14ac:dyDescent="0.3">
      <c r="A5927" t="s">
        <v>28</v>
      </c>
      <c r="B5927" t="s">
        <v>29</v>
      </c>
      <c r="C5927" t="s">
        <v>54</v>
      </c>
      <c r="D5927" t="s">
        <v>98</v>
      </c>
      <c r="E5927" t="s">
        <v>46</v>
      </c>
      <c r="F5927" t="s">
        <v>113</v>
      </c>
      <c r="G5927">
        <v>88</v>
      </c>
      <c r="H5927">
        <v>439443</v>
      </c>
      <c r="I5927" t="s">
        <v>58</v>
      </c>
      <c r="J5927" s="1">
        <v>44856</v>
      </c>
      <c r="K5927">
        <v>1200</v>
      </c>
      <c r="L5927" t="s">
        <v>23763</v>
      </c>
      <c r="M5927" t="s">
        <v>287</v>
      </c>
      <c r="N5927" t="s">
        <v>23764</v>
      </c>
      <c r="O5927" t="s">
        <v>23765</v>
      </c>
      <c r="P5927" t="s">
        <v>51</v>
      </c>
      <c r="Q5927">
        <v>8</v>
      </c>
      <c r="R5927" t="s">
        <v>40</v>
      </c>
      <c r="S5927" t="s">
        <v>79</v>
      </c>
      <c r="T5927">
        <v>14242</v>
      </c>
      <c r="U5927" s="1">
        <v>45498</v>
      </c>
      <c r="V5927" t="s">
        <v>126</v>
      </c>
      <c r="W5927">
        <v>575746</v>
      </c>
      <c r="X5927" t="s">
        <v>23766</v>
      </c>
      <c r="Y5927">
        <v>406</v>
      </c>
      <c r="Z5927">
        <v>1038</v>
      </c>
      <c r="AA5927">
        <v>8</v>
      </c>
      <c r="AB5927" s="2" t="s">
        <v>23767</v>
      </c>
    </row>
    <row r="5928" spans="1:28" x14ac:dyDescent="0.3">
      <c r="A5928" t="s">
        <v>28</v>
      </c>
      <c r="B5928" t="s">
        <v>29</v>
      </c>
      <c r="C5928" t="s">
        <v>54</v>
      </c>
      <c r="D5928" t="s">
        <v>421</v>
      </c>
      <c r="E5928" t="s">
        <v>46</v>
      </c>
      <c r="F5928" t="s">
        <v>135</v>
      </c>
      <c r="G5928">
        <v>34</v>
      </c>
      <c r="H5928">
        <v>425150</v>
      </c>
      <c r="I5928" t="s">
        <v>58</v>
      </c>
      <c r="J5928" s="1">
        <v>45311</v>
      </c>
      <c r="K5928">
        <v>950</v>
      </c>
      <c r="L5928" t="s">
        <v>23768</v>
      </c>
      <c r="M5928" t="s">
        <v>623</v>
      </c>
      <c r="N5928" t="s">
        <v>23769</v>
      </c>
      <c r="O5928" t="s">
        <v>23770</v>
      </c>
      <c r="P5928" t="s">
        <v>51</v>
      </c>
      <c r="Q5928">
        <v>3</v>
      </c>
      <c r="R5928" t="s">
        <v>88</v>
      </c>
      <c r="S5928" t="s">
        <v>118</v>
      </c>
      <c r="T5928">
        <v>84651</v>
      </c>
      <c r="U5928" s="1">
        <v>45482</v>
      </c>
      <c r="V5928" t="s">
        <v>126</v>
      </c>
      <c r="W5928">
        <v>181796</v>
      </c>
      <c r="X5928" t="s">
        <v>23771</v>
      </c>
      <c r="Y5928">
        <v>306</v>
      </c>
      <c r="Z5928">
        <v>1975</v>
      </c>
      <c r="AA5928">
        <v>1</v>
      </c>
      <c r="AB5928">
        <v>790</v>
      </c>
    </row>
    <row r="5929" spans="1:28" x14ac:dyDescent="0.3">
      <c r="A5929" t="s">
        <v>28</v>
      </c>
      <c r="B5929" t="s">
        <v>29</v>
      </c>
      <c r="C5929" t="s">
        <v>54</v>
      </c>
      <c r="D5929" t="s">
        <v>227</v>
      </c>
      <c r="E5929" t="s">
        <v>46</v>
      </c>
      <c r="F5929" t="s">
        <v>175</v>
      </c>
      <c r="G5929">
        <v>40</v>
      </c>
      <c r="H5929">
        <v>412741</v>
      </c>
      <c r="I5929" t="s">
        <v>34</v>
      </c>
      <c r="J5929" s="1">
        <v>44233</v>
      </c>
      <c r="K5929">
        <v>800</v>
      </c>
      <c r="L5929" t="s">
        <v>23772</v>
      </c>
      <c r="M5929" t="s">
        <v>172</v>
      </c>
      <c r="N5929" t="s">
        <v>23773</v>
      </c>
      <c r="O5929" t="s">
        <v>23774</v>
      </c>
      <c r="P5929" t="s">
        <v>87</v>
      </c>
      <c r="Q5929">
        <v>6</v>
      </c>
      <c r="R5929" t="s">
        <v>40</v>
      </c>
      <c r="S5929" t="s">
        <v>41</v>
      </c>
      <c r="T5929">
        <v>36445</v>
      </c>
      <c r="U5929" s="1">
        <v>45440</v>
      </c>
      <c r="V5929" t="s">
        <v>140</v>
      </c>
      <c r="W5929">
        <v>452956</v>
      </c>
      <c r="X5929" t="s">
        <v>23775</v>
      </c>
      <c r="Y5929">
        <v>839</v>
      </c>
      <c r="Z5929">
        <v>718</v>
      </c>
      <c r="AA5929">
        <v>1</v>
      </c>
      <c r="AB5929">
        <v>287.2</v>
      </c>
    </row>
    <row r="5930" spans="1:28" x14ac:dyDescent="0.3">
      <c r="A5930" t="s">
        <v>28</v>
      </c>
      <c r="B5930" t="s">
        <v>29</v>
      </c>
      <c r="C5930" t="s">
        <v>54</v>
      </c>
      <c r="D5930" t="s">
        <v>227</v>
      </c>
      <c r="E5930" t="s">
        <v>32</v>
      </c>
      <c r="F5930" t="s">
        <v>150</v>
      </c>
      <c r="G5930">
        <v>2</v>
      </c>
      <c r="H5930">
        <v>420528</v>
      </c>
      <c r="I5930" t="s">
        <v>34</v>
      </c>
      <c r="J5930" s="1">
        <v>45314</v>
      </c>
      <c r="K5930">
        <v>1200</v>
      </c>
      <c r="L5930" t="s">
        <v>23776</v>
      </c>
      <c r="M5930" t="s">
        <v>869</v>
      </c>
      <c r="N5930" t="s">
        <v>23777</v>
      </c>
      <c r="O5930">
        <f>1-392-45-4660</f>
        <v>-5096</v>
      </c>
      <c r="P5930" t="s">
        <v>51</v>
      </c>
      <c r="Q5930">
        <v>15</v>
      </c>
      <c r="R5930" t="s">
        <v>40</v>
      </c>
      <c r="S5930" t="s">
        <v>118</v>
      </c>
      <c r="T5930">
        <v>67612</v>
      </c>
      <c r="U5930" s="1">
        <v>45416</v>
      </c>
      <c r="V5930" t="s">
        <v>140</v>
      </c>
      <c r="W5930">
        <v>476808</v>
      </c>
      <c r="X5930" t="s">
        <v>23778</v>
      </c>
      <c r="Y5930">
        <v>297</v>
      </c>
      <c r="Z5930">
        <v>1501</v>
      </c>
      <c r="AA5930">
        <v>5</v>
      </c>
      <c r="AB5930">
        <v>3002</v>
      </c>
    </row>
    <row r="5931" spans="1:28" x14ac:dyDescent="0.3">
      <c r="A5931" t="s">
        <v>28</v>
      </c>
      <c r="B5931" t="s">
        <v>29</v>
      </c>
      <c r="C5931" t="s">
        <v>66</v>
      </c>
      <c r="D5931" t="s">
        <v>524</v>
      </c>
      <c r="E5931" t="s">
        <v>46</v>
      </c>
      <c r="F5931" t="s">
        <v>47</v>
      </c>
      <c r="G5931">
        <v>29</v>
      </c>
      <c r="H5931">
        <v>411587</v>
      </c>
      <c r="I5931" t="s">
        <v>58</v>
      </c>
      <c r="J5931" s="1">
        <v>44840</v>
      </c>
      <c r="K5931">
        <v>1000</v>
      </c>
      <c r="L5931" t="s">
        <v>14378</v>
      </c>
      <c r="M5931" t="s">
        <v>1488</v>
      </c>
      <c r="N5931" t="s">
        <v>23779</v>
      </c>
      <c r="O5931" t="s">
        <v>23780</v>
      </c>
      <c r="P5931" t="s">
        <v>51</v>
      </c>
      <c r="Q5931">
        <v>6</v>
      </c>
      <c r="R5931" t="s">
        <v>40</v>
      </c>
      <c r="S5931" t="s">
        <v>41</v>
      </c>
      <c r="T5931">
        <v>48985</v>
      </c>
      <c r="U5931" s="1">
        <v>45597</v>
      </c>
      <c r="V5931" t="s">
        <v>42</v>
      </c>
      <c r="W5931">
        <v>983129</v>
      </c>
      <c r="X5931" t="s">
        <v>23781</v>
      </c>
      <c r="Y5931">
        <v>221</v>
      </c>
      <c r="Z5931">
        <v>673</v>
      </c>
      <c r="AA5931">
        <v>2</v>
      </c>
      <c r="AB5931">
        <v>538.4</v>
      </c>
    </row>
    <row r="5932" spans="1:28" x14ac:dyDescent="0.3">
      <c r="A5932" t="s">
        <v>28</v>
      </c>
      <c r="B5932" t="s">
        <v>29</v>
      </c>
      <c r="C5932" t="s">
        <v>44</v>
      </c>
      <c r="D5932" t="s">
        <v>170</v>
      </c>
      <c r="E5932" t="s">
        <v>32</v>
      </c>
      <c r="F5932" t="s">
        <v>113</v>
      </c>
      <c r="G5932">
        <v>49</v>
      </c>
      <c r="H5932">
        <v>431753</v>
      </c>
      <c r="I5932" t="s">
        <v>34</v>
      </c>
      <c r="J5932" s="1">
        <v>45390</v>
      </c>
      <c r="K5932">
        <v>1300</v>
      </c>
      <c r="L5932" t="s">
        <v>23782</v>
      </c>
      <c r="M5932" t="s">
        <v>478</v>
      </c>
      <c r="N5932" t="s">
        <v>23783</v>
      </c>
      <c r="O5932" t="s">
        <v>23784</v>
      </c>
      <c r="P5932" t="s">
        <v>51</v>
      </c>
      <c r="Q5932">
        <v>11</v>
      </c>
      <c r="R5932" t="s">
        <v>88</v>
      </c>
      <c r="S5932" t="s">
        <v>63</v>
      </c>
      <c r="T5932">
        <v>42254</v>
      </c>
      <c r="U5932" s="1">
        <v>45292</v>
      </c>
      <c r="V5932" t="s">
        <v>111</v>
      </c>
      <c r="W5932">
        <v>568712</v>
      </c>
      <c r="X5932" t="s">
        <v>23785</v>
      </c>
      <c r="Y5932">
        <v>262</v>
      </c>
      <c r="Z5932">
        <v>1050</v>
      </c>
      <c r="AA5932">
        <v>3</v>
      </c>
      <c r="AB5932">
        <v>1260</v>
      </c>
    </row>
    <row r="5933" spans="1:28" x14ac:dyDescent="0.3">
      <c r="A5933" t="s">
        <v>28</v>
      </c>
      <c r="B5933" t="s">
        <v>29</v>
      </c>
      <c r="C5933" t="s">
        <v>157</v>
      </c>
      <c r="D5933" t="s">
        <v>274</v>
      </c>
      <c r="E5933" t="s">
        <v>46</v>
      </c>
      <c r="F5933" t="s">
        <v>150</v>
      </c>
      <c r="G5933">
        <v>71</v>
      </c>
      <c r="H5933">
        <v>426796</v>
      </c>
      <c r="I5933" t="s">
        <v>34</v>
      </c>
      <c r="J5933" s="1">
        <v>44730</v>
      </c>
      <c r="K5933">
        <v>1300</v>
      </c>
      <c r="L5933" t="s">
        <v>23786</v>
      </c>
      <c r="M5933" t="s">
        <v>256</v>
      </c>
      <c r="N5933" t="s">
        <v>23787</v>
      </c>
      <c r="O5933" t="s">
        <v>23788</v>
      </c>
      <c r="P5933" t="s">
        <v>71</v>
      </c>
      <c r="Q5933">
        <v>9</v>
      </c>
      <c r="R5933" t="s">
        <v>88</v>
      </c>
      <c r="S5933" t="s">
        <v>41</v>
      </c>
      <c r="T5933">
        <v>22070</v>
      </c>
      <c r="U5933" s="1">
        <v>45523</v>
      </c>
      <c r="V5933" t="s">
        <v>64</v>
      </c>
      <c r="W5933">
        <v>498264</v>
      </c>
      <c r="X5933" t="s">
        <v>23789</v>
      </c>
      <c r="Y5933">
        <v>733</v>
      </c>
      <c r="Z5933">
        <v>2540</v>
      </c>
      <c r="AA5933">
        <v>5</v>
      </c>
      <c r="AB5933">
        <v>5080</v>
      </c>
    </row>
    <row r="5934" spans="1:28" x14ac:dyDescent="0.3">
      <c r="A5934" t="s">
        <v>28</v>
      </c>
      <c r="B5934" t="s">
        <v>29</v>
      </c>
      <c r="C5934" t="s">
        <v>148</v>
      </c>
      <c r="D5934" t="s">
        <v>237</v>
      </c>
      <c r="E5934" t="s">
        <v>32</v>
      </c>
      <c r="F5934" t="s">
        <v>150</v>
      </c>
      <c r="G5934">
        <v>4</v>
      </c>
      <c r="H5934">
        <v>417244</v>
      </c>
      <c r="I5934" t="s">
        <v>34</v>
      </c>
      <c r="J5934" s="1">
        <v>44918</v>
      </c>
      <c r="K5934">
        <v>1300</v>
      </c>
      <c r="L5934" t="s">
        <v>23790</v>
      </c>
      <c r="M5934" t="s">
        <v>1007</v>
      </c>
      <c r="N5934" t="s">
        <v>23791</v>
      </c>
      <c r="O5934" t="s">
        <v>23792</v>
      </c>
      <c r="P5934" t="s">
        <v>87</v>
      </c>
      <c r="Q5934">
        <v>8</v>
      </c>
      <c r="R5934" t="s">
        <v>88</v>
      </c>
      <c r="S5934" t="s">
        <v>41</v>
      </c>
      <c r="T5934">
        <v>76076</v>
      </c>
      <c r="U5934" s="1">
        <v>45621</v>
      </c>
      <c r="V5934" t="s">
        <v>42</v>
      </c>
      <c r="W5934">
        <v>490199</v>
      </c>
      <c r="X5934" t="s">
        <v>23793</v>
      </c>
      <c r="Y5934">
        <v>657</v>
      </c>
      <c r="Z5934">
        <v>624</v>
      </c>
      <c r="AA5934">
        <v>1</v>
      </c>
      <c r="AB5934" s="2" t="s">
        <v>23794</v>
      </c>
    </row>
    <row r="5935" spans="1:28" x14ac:dyDescent="0.3">
      <c r="A5935" t="s">
        <v>28</v>
      </c>
      <c r="B5935" t="s">
        <v>29</v>
      </c>
      <c r="C5935" t="s">
        <v>54</v>
      </c>
      <c r="D5935" t="s">
        <v>187</v>
      </c>
      <c r="E5935" t="s">
        <v>46</v>
      </c>
      <c r="F5935" t="s">
        <v>113</v>
      </c>
      <c r="G5935">
        <v>35</v>
      </c>
      <c r="H5935">
        <v>432663</v>
      </c>
      <c r="I5935" t="s">
        <v>34</v>
      </c>
      <c r="J5935" s="1">
        <v>44936</v>
      </c>
      <c r="K5935">
        <v>950</v>
      </c>
      <c r="L5935" t="s">
        <v>23795</v>
      </c>
      <c r="M5935" t="s">
        <v>256</v>
      </c>
      <c r="N5935" t="s">
        <v>23796</v>
      </c>
      <c r="O5935">
        <v>7343388550</v>
      </c>
      <c r="P5935" t="s">
        <v>71</v>
      </c>
      <c r="Q5935">
        <v>19</v>
      </c>
      <c r="R5935" t="s">
        <v>88</v>
      </c>
      <c r="S5935" t="s">
        <v>41</v>
      </c>
      <c r="T5935">
        <v>87871</v>
      </c>
      <c r="U5935" s="1">
        <v>45573</v>
      </c>
      <c r="V5935" t="s">
        <v>155</v>
      </c>
      <c r="W5935">
        <v>936353</v>
      </c>
      <c r="X5935" t="s">
        <v>23797</v>
      </c>
      <c r="Y5935">
        <v>488</v>
      </c>
      <c r="Z5935">
        <v>1370</v>
      </c>
      <c r="AA5935">
        <v>8</v>
      </c>
      <c r="AB5935">
        <v>4384</v>
      </c>
    </row>
    <row r="5936" spans="1:28" x14ac:dyDescent="0.3">
      <c r="A5936" t="s">
        <v>28</v>
      </c>
      <c r="B5936" t="s">
        <v>29</v>
      </c>
      <c r="C5936" t="s">
        <v>91</v>
      </c>
      <c r="D5936" t="s">
        <v>182</v>
      </c>
      <c r="E5936" t="s">
        <v>32</v>
      </c>
      <c r="F5936" t="s">
        <v>83</v>
      </c>
      <c r="G5936">
        <v>99</v>
      </c>
      <c r="H5936">
        <v>433682</v>
      </c>
      <c r="I5936" t="s">
        <v>58</v>
      </c>
      <c r="J5936" s="1">
        <v>44604</v>
      </c>
      <c r="K5936">
        <v>1100</v>
      </c>
      <c r="L5936" t="s">
        <v>23798</v>
      </c>
      <c r="M5936" t="s">
        <v>1460</v>
      </c>
      <c r="N5936" t="s">
        <v>23799</v>
      </c>
      <c r="O5936" t="s">
        <v>23800</v>
      </c>
      <c r="P5936" t="s">
        <v>87</v>
      </c>
      <c r="Q5936">
        <v>12</v>
      </c>
      <c r="R5936" t="s">
        <v>88</v>
      </c>
      <c r="S5936" t="s">
        <v>41</v>
      </c>
      <c r="T5936">
        <v>36809</v>
      </c>
      <c r="U5936" s="1">
        <v>45321</v>
      </c>
      <c r="V5936" t="s">
        <v>111</v>
      </c>
      <c r="W5936">
        <v>306885</v>
      </c>
      <c r="X5936" t="s">
        <v>23801</v>
      </c>
      <c r="Y5936">
        <v>278</v>
      </c>
      <c r="Z5936">
        <v>2104</v>
      </c>
      <c r="AA5936">
        <v>6</v>
      </c>
      <c r="AB5936">
        <v>5049.6000000000004</v>
      </c>
    </row>
    <row r="5937" spans="1:28" x14ac:dyDescent="0.3">
      <c r="A5937" t="s">
        <v>28</v>
      </c>
      <c r="B5937" t="s">
        <v>29</v>
      </c>
      <c r="C5937" t="s">
        <v>157</v>
      </c>
      <c r="D5937" t="s">
        <v>566</v>
      </c>
      <c r="E5937" t="s">
        <v>46</v>
      </c>
      <c r="F5937" t="s">
        <v>113</v>
      </c>
      <c r="G5937">
        <v>89</v>
      </c>
      <c r="H5937">
        <v>413906</v>
      </c>
      <c r="I5937" t="s">
        <v>34</v>
      </c>
      <c r="J5937" s="1">
        <v>43922</v>
      </c>
      <c r="K5937">
        <v>1200</v>
      </c>
      <c r="L5937" t="s">
        <v>23802</v>
      </c>
      <c r="M5937" t="s">
        <v>818</v>
      </c>
      <c r="N5937" t="s">
        <v>23803</v>
      </c>
      <c r="O5937" t="s">
        <v>23804</v>
      </c>
      <c r="P5937" t="s">
        <v>39</v>
      </c>
      <c r="Q5937">
        <v>20</v>
      </c>
      <c r="R5937" t="s">
        <v>40</v>
      </c>
      <c r="S5937" t="s">
        <v>118</v>
      </c>
      <c r="T5937">
        <v>96268</v>
      </c>
      <c r="U5937" s="1">
        <v>45316</v>
      </c>
      <c r="V5937" t="s">
        <v>111</v>
      </c>
      <c r="W5937">
        <v>625583</v>
      </c>
      <c r="X5937" t="s">
        <v>2021</v>
      </c>
      <c r="Y5937">
        <v>238</v>
      </c>
      <c r="Z5937">
        <v>1567</v>
      </c>
      <c r="AA5937">
        <v>8</v>
      </c>
      <c r="AB5937" s="2" t="s">
        <v>23805</v>
      </c>
    </row>
    <row r="5938" spans="1:28" x14ac:dyDescent="0.3">
      <c r="A5938" t="s">
        <v>28</v>
      </c>
      <c r="B5938" t="s">
        <v>29</v>
      </c>
      <c r="C5938" t="s">
        <v>54</v>
      </c>
      <c r="D5938" t="s">
        <v>182</v>
      </c>
      <c r="E5938" t="s">
        <v>32</v>
      </c>
      <c r="F5938" t="s">
        <v>175</v>
      </c>
      <c r="G5938">
        <v>92</v>
      </c>
      <c r="H5938">
        <v>436210</v>
      </c>
      <c r="I5938" t="s">
        <v>58</v>
      </c>
      <c r="J5938" s="1">
        <v>45272</v>
      </c>
      <c r="K5938">
        <v>800</v>
      </c>
      <c r="L5938" t="s">
        <v>19510</v>
      </c>
      <c r="M5938" t="s">
        <v>165</v>
      </c>
      <c r="N5938" t="s">
        <v>23806</v>
      </c>
      <c r="O5938">
        <f>1-90-315-316</f>
        <v>-720</v>
      </c>
      <c r="P5938" t="s">
        <v>51</v>
      </c>
      <c r="Q5938">
        <v>10</v>
      </c>
      <c r="R5938" t="s">
        <v>88</v>
      </c>
      <c r="S5938" t="s">
        <v>118</v>
      </c>
      <c r="T5938">
        <v>52781</v>
      </c>
      <c r="U5938" s="1">
        <v>45359</v>
      </c>
      <c r="V5938" t="s">
        <v>72</v>
      </c>
      <c r="W5938">
        <v>746169</v>
      </c>
      <c r="X5938" t="s">
        <v>23807</v>
      </c>
      <c r="Y5938">
        <v>884</v>
      </c>
      <c r="Z5938">
        <v>2133</v>
      </c>
      <c r="AA5938">
        <v>7</v>
      </c>
      <c r="AB5938" s="2" t="s">
        <v>23808</v>
      </c>
    </row>
    <row r="5939" spans="1:28" x14ac:dyDescent="0.3">
      <c r="A5939" t="s">
        <v>28</v>
      </c>
      <c r="B5939" t="s">
        <v>29</v>
      </c>
      <c r="C5939" t="s">
        <v>91</v>
      </c>
      <c r="D5939" t="s">
        <v>254</v>
      </c>
      <c r="E5939" t="s">
        <v>46</v>
      </c>
      <c r="F5939" t="s">
        <v>113</v>
      </c>
      <c r="G5939">
        <v>12</v>
      </c>
      <c r="H5939">
        <v>435528</v>
      </c>
      <c r="I5939" t="s">
        <v>58</v>
      </c>
      <c r="J5939" s="1">
        <v>45043</v>
      </c>
      <c r="K5939">
        <v>800</v>
      </c>
      <c r="L5939" t="s">
        <v>23809</v>
      </c>
      <c r="M5939" t="s">
        <v>287</v>
      </c>
      <c r="N5939" t="s">
        <v>23810</v>
      </c>
      <c r="O5939" t="s">
        <v>23811</v>
      </c>
      <c r="P5939" t="s">
        <v>51</v>
      </c>
      <c r="Q5939">
        <v>8</v>
      </c>
      <c r="R5939" t="s">
        <v>88</v>
      </c>
      <c r="S5939" t="s">
        <v>79</v>
      </c>
      <c r="T5939">
        <v>36180</v>
      </c>
      <c r="U5939" s="1">
        <v>45566</v>
      </c>
      <c r="V5939" t="s">
        <v>155</v>
      </c>
      <c r="W5939">
        <v>522791</v>
      </c>
      <c r="X5939" t="s">
        <v>23812</v>
      </c>
      <c r="Y5939">
        <v>697</v>
      </c>
      <c r="Z5939">
        <v>2907</v>
      </c>
      <c r="AA5939">
        <v>2</v>
      </c>
      <c r="AB5939">
        <v>2325.6</v>
      </c>
    </row>
    <row r="5940" spans="1:28" x14ac:dyDescent="0.3">
      <c r="A5940" t="s">
        <v>28</v>
      </c>
      <c r="B5940" t="s">
        <v>29</v>
      </c>
      <c r="C5940" t="s">
        <v>148</v>
      </c>
      <c r="D5940" t="s">
        <v>55</v>
      </c>
      <c r="E5940" t="s">
        <v>32</v>
      </c>
      <c r="F5940" t="s">
        <v>83</v>
      </c>
      <c r="G5940">
        <v>60</v>
      </c>
      <c r="H5940">
        <v>422290</v>
      </c>
      <c r="I5940" t="s">
        <v>34</v>
      </c>
      <c r="J5940" s="1">
        <v>44888</v>
      </c>
      <c r="K5940">
        <v>800</v>
      </c>
      <c r="L5940" t="s">
        <v>23813</v>
      </c>
      <c r="M5940" t="s">
        <v>953</v>
      </c>
      <c r="N5940" t="s">
        <v>23814</v>
      </c>
      <c r="O5940">
        <v>2787110536</v>
      </c>
      <c r="P5940" t="s">
        <v>71</v>
      </c>
      <c r="Q5940">
        <v>7</v>
      </c>
      <c r="R5940" t="s">
        <v>40</v>
      </c>
      <c r="S5940" t="s">
        <v>63</v>
      </c>
      <c r="T5940">
        <v>76505</v>
      </c>
      <c r="U5940" s="1">
        <v>45410</v>
      </c>
      <c r="V5940" t="s">
        <v>80</v>
      </c>
      <c r="W5940">
        <v>509204</v>
      </c>
      <c r="X5940" t="s">
        <v>14025</v>
      </c>
      <c r="Y5940">
        <v>459</v>
      </c>
      <c r="Z5940">
        <v>1221</v>
      </c>
      <c r="AA5940">
        <v>3</v>
      </c>
      <c r="AB5940">
        <v>1465.2</v>
      </c>
    </row>
    <row r="5941" spans="1:28" x14ac:dyDescent="0.3">
      <c r="A5941" t="s">
        <v>28</v>
      </c>
      <c r="B5941" t="s">
        <v>29</v>
      </c>
      <c r="C5941" t="s">
        <v>66</v>
      </c>
      <c r="D5941" t="s">
        <v>317</v>
      </c>
      <c r="E5941" t="s">
        <v>56</v>
      </c>
      <c r="F5941" t="s">
        <v>83</v>
      </c>
      <c r="G5941">
        <v>79</v>
      </c>
      <c r="H5941">
        <v>439340</v>
      </c>
      <c r="I5941" t="s">
        <v>34</v>
      </c>
      <c r="J5941" s="1">
        <v>45087</v>
      </c>
      <c r="K5941">
        <v>800</v>
      </c>
      <c r="L5941" t="s">
        <v>6188</v>
      </c>
      <c r="M5941" t="s">
        <v>1291</v>
      </c>
      <c r="N5941" t="s">
        <v>23815</v>
      </c>
      <c r="O5941" t="s">
        <v>23816</v>
      </c>
      <c r="P5941" t="s">
        <v>51</v>
      </c>
      <c r="Q5941">
        <v>11</v>
      </c>
      <c r="R5941" t="s">
        <v>88</v>
      </c>
      <c r="S5941" t="s">
        <v>79</v>
      </c>
      <c r="T5941">
        <v>29862</v>
      </c>
      <c r="U5941" s="1">
        <v>45565</v>
      </c>
      <c r="V5941" t="s">
        <v>180</v>
      </c>
      <c r="W5941">
        <v>210013</v>
      </c>
      <c r="X5941" t="s">
        <v>23817</v>
      </c>
      <c r="Y5941">
        <v>256</v>
      </c>
      <c r="Z5941">
        <v>2041</v>
      </c>
      <c r="AA5941">
        <v>5</v>
      </c>
      <c r="AB5941">
        <v>4082</v>
      </c>
    </row>
    <row r="5942" spans="1:28" x14ac:dyDescent="0.3">
      <c r="A5942" t="s">
        <v>28</v>
      </c>
      <c r="B5942" t="s">
        <v>29</v>
      </c>
      <c r="C5942" t="s">
        <v>91</v>
      </c>
      <c r="D5942" t="s">
        <v>92</v>
      </c>
      <c r="E5942" t="s">
        <v>56</v>
      </c>
      <c r="F5942" t="s">
        <v>135</v>
      </c>
      <c r="G5942">
        <v>19</v>
      </c>
      <c r="H5942">
        <v>407243</v>
      </c>
      <c r="I5942" t="s">
        <v>34</v>
      </c>
      <c r="J5942" s="1">
        <v>44590</v>
      </c>
      <c r="K5942">
        <v>950</v>
      </c>
      <c r="L5942" t="s">
        <v>13529</v>
      </c>
      <c r="M5942" t="s">
        <v>68</v>
      </c>
      <c r="N5942" t="s">
        <v>23818</v>
      </c>
      <c r="O5942" t="s">
        <v>23819</v>
      </c>
      <c r="P5942" t="s">
        <v>51</v>
      </c>
      <c r="Q5942">
        <v>9</v>
      </c>
      <c r="R5942" t="s">
        <v>88</v>
      </c>
      <c r="S5942" t="s">
        <v>79</v>
      </c>
      <c r="T5942">
        <v>76697</v>
      </c>
      <c r="U5942" s="1">
        <v>45563</v>
      </c>
      <c r="V5942" t="s">
        <v>180</v>
      </c>
      <c r="W5942">
        <v>314058</v>
      </c>
      <c r="X5942" t="s">
        <v>23820</v>
      </c>
      <c r="Y5942">
        <v>685</v>
      </c>
      <c r="Z5942">
        <v>1092</v>
      </c>
      <c r="AA5942">
        <v>1</v>
      </c>
      <c r="AB5942">
        <v>436.8</v>
      </c>
    </row>
    <row r="5943" spans="1:28" x14ac:dyDescent="0.3">
      <c r="A5943" t="s">
        <v>28</v>
      </c>
      <c r="B5943" t="s">
        <v>29</v>
      </c>
      <c r="C5943" t="s">
        <v>91</v>
      </c>
      <c r="D5943" t="s">
        <v>149</v>
      </c>
      <c r="E5943" t="s">
        <v>56</v>
      </c>
      <c r="F5943" t="s">
        <v>106</v>
      </c>
      <c r="G5943">
        <v>90</v>
      </c>
      <c r="H5943">
        <v>421856</v>
      </c>
      <c r="I5943" t="s">
        <v>34</v>
      </c>
      <c r="J5943" s="1">
        <v>45622</v>
      </c>
      <c r="K5943">
        <v>1200</v>
      </c>
      <c r="L5943" t="s">
        <v>23821</v>
      </c>
      <c r="M5943" t="s">
        <v>2124</v>
      </c>
      <c r="N5943" t="s">
        <v>23822</v>
      </c>
      <c r="O5943" t="s">
        <v>23823</v>
      </c>
      <c r="P5943" t="s">
        <v>71</v>
      </c>
      <c r="Q5943">
        <v>16</v>
      </c>
      <c r="R5943" t="s">
        <v>40</v>
      </c>
      <c r="S5943" t="s">
        <v>118</v>
      </c>
      <c r="T5943">
        <v>56472</v>
      </c>
      <c r="U5943" s="1">
        <v>45331</v>
      </c>
      <c r="V5943" t="s">
        <v>119</v>
      </c>
      <c r="W5943">
        <v>789544</v>
      </c>
      <c r="X5943" t="s">
        <v>23824</v>
      </c>
      <c r="Y5943">
        <v>677</v>
      </c>
      <c r="Z5943">
        <v>1982</v>
      </c>
      <c r="AA5943">
        <v>1</v>
      </c>
      <c r="AB5943" s="2" t="s">
        <v>1503</v>
      </c>
    </row>
    <row r="5944" spans="1:28" x14ac:dyDescent="0.3">
      <c r="A5944" t="s">
        <v>28</v>
      </c>
      <c r="B5944" t="s">
        <v>29</v>
      </c>
      <c r="C5944" t="s">
        <v>157</v>
      </c>
      <c r="D5944" t="s">
        <v>261</v>
      </c>
      <c r="E5944" t="s">
        <v>32</v>
      </c>
      <c r="F5944" t="s">
        <v>135</v>
      </c>
      <c r="G5944">
        <v>75</v>
      </c>
      <c r="H5944">
        <v>427931</v>
      </c>
      <c r="I5944" t="s">
        <v>58</v>
      </c>
      <c r="J5944" s="1">
        <v>44213</v>
      </c>
      <c r="K5944">
        <v>1400</v>
      </c>
      <c r="L5944" t="s">
        <v>23825</v>
      </c>
      <c r="M5944" t="s">
        <v>216</v>
      </c>
      <c r="N5944" t="s">
        <v>23826</v>
      </c>
      <c r="O5944" t="s">
        <v>23827</v>
      </c>
      <c r="P5944" t="s">
        <v>51</v>
      </c>
      <c r="Q5944">
        <v>18</v>
      </c>
      <c r="R5944" t="s">
        <v>40</v>
      </c>
      <c r="S5944" t="s">
        <v>63</v>
      </c>
      <c r="T5944">
        <v>80554</v>
      </c>
      <c r="U5944" s="1">
        <v>45427</v>
      </c>
      <c r="V5944" t="s">
        <v>140</v>
      </c>
      <c r="W5944">
        <v>393670</v>
      </c>
      <c r="X5944" t="s">
        <v>1398</v>
      </c>
      <c r="Y5944">
        <v>581</v>
      </c>
      <c r="Z5944">
        <v>2511</v>
      </c>
      <c r="AA5944">
        <v>8</v>
      </c>
      <c r="AB5944" s="2" t="s">
        <v>23828</v>
      </c>
    </row>
    <row r="5945" spans="1:28" x14ac:dyDescent="0.3">
      <c r="A5945" t="s">
        <v>28</v>
      </c>
      <c r="B5945" t="s">
        <v>29</v>
      </c>
      <c r="C5945" t="s">
        <v>66</v>
      </c>
      <c r="D5945" t="s">
        <v>163</v>
      </c>
      <c r="E5945" t="s">
        <v>46</v>
      </c>
      <c r="F5945" t="s">
        <v>150</v>
      </c>
      <c r="G5945">
        <v>39</v>
      </c>
      <c r="H5945">
        <v>435426</v>
      </c>
      <c r="I5945" t="s">
        <v>58</v>
      </c>
      <c r="J5945" s="1">
        <v>45455</v>
      </c>
      <c r="K5945">
        <v>1100</v>
      </c>
      <c r="L5945" t="s">
        <v>23829</v>
      </c>
      <c r="M5945" t="s">
        <v>256</v>
      </c>
      <c r="N5945" t="s">
        <v>23830</v>
      </c>
      <c r="O5945" t="s">
        <v>23831</v>
      </c>
      <c r="P5945" t="s">
        <v>51</v>
      </c>
      <c r="Q5945">
        <v>16</v>
      </c>
      <c r="R5945" t="s">
        <v>40</v>
      </c>
      <c r="S5945" t="s">
        <v>118</v>
      </c>
      <c r="T5945">
        <v>37359</v>
      </c>
      <c r="U5945" s="1">
        <v>45355</v>
      </c>
      <c r="V5945" t="s">
        <v>72</v>
      </c>
      <c r="W5945">
        <v>982801</v>
      </c>
      <c r="X5945" t="s">
        <v>23832</v>
      </c>
      <c r="Y5945">
        <v>876</v>
      </c>
      <c r="Z5945">
        <v>580</v>
      </c>
      <c r="AA5945">
        <v>3</v>
      </c>
      <c r="AB5945">
        <v>696</v>
      </c>
    </row>
    <row r="5946" spans="1:28" x14ac:dyDescent="0.3">
      <c r="A5946" t="s">
        <v>28</v>
      </c>
      <c r="B5946" t="s">
        <v>29</v>
      </c>
      <c r="C5946" t="s">
        <v>157</v>
      </c>
      <c r="D5946" t="s">
        <v>421</v>
      </c>
      <c r="E5946" t="s">
        <v>46</v>
      </c>
      <c r="F5946" t="s">
        <v>175</v>
      </c>
      <c r="G5946">
        <v>7</v>
      </c>
      <c r="H5946">
        <v>428781</v>
      </c>
      <c r="I5946" t="s">
        <v>34</v>
      </c>
      <c r="J5946" s="1">
        <v>44754</v>
      </c>
      <c r="K5946">
        <v>1300</v>
      </c>
      <c r="L5946" t="s">
        <v>23833</v>
      </c>
      <c r="M5946" t="s">
        <v>108</v>
      </c>
      <c r="N5946" t="s">
        <v>23834</v>
      </c>
      <c r="O5946" t="s">
        <v>23835</v>
      </c>
      <c r="P5946" t="s">
        <v>51</v>
      </c>
      <c r="Q5946">
        <v>4</v>
      </c>
      <c r="R5946" t="s">
        <v>88</v>
      </c>
      <c r="S5946" t="s">
        <v>63</v>
      </c>
      <c r="T5946">
        <v>58620</v>
      </c>
      <c r="U5946" s="1">
        <v>45547</v>
      </c>
      <c r="V5946" t="s">
        <v>180</v>
      </c>
      <c r="W5946">
        <v>657369</v>
      </c>
      <c r="X5946" t="s">
        <v>23836</v>
      </c>
      <c r="Y5946">
        <v>541</v>
      </c>
      <c r="Z5946">
        <v>2296</v>
      </c>
      <c r="AA5946">
        <v>8</v>
      </c>
      <c r="AB5946" s="2" t="s">
        <v>17515</v>
      </c>
    </row>
    <row r="5947" spans="1:28" x14ac:dyDescent="0.3">
      <c r="A5947" t="s">
        <v>28</v>
      </c>
      <c r="B5947" t="s">
        <v>29</v>
      </c>
      <c r="C5947" t="s">
        <v>193</v>
      </c>
      <c r="D5947" t="s">
        <v>467</v>
      </c>
      <c r="E5947" t="s">
        <v>32</v>
      </c>
      <c r="F5947" t="s">
        <v>150</v>
      </c>
      <c r="G5947">
        <v>64</v>
      </c>
      <c r="H5947">
        <v>405413</v>
      </c>
      <c r="I5947" t="s">
        <v>58</v>
      </c>
      <c r="J5947" s="1">
        <v>44851</v>
      </c>
      <c r="K5947">
        <v>1000</v>
      </c>
      <c r="L5947" t="s">
        <v>23837</v>
      </c>
      <c r="M5947" t="s">
        <v>263</v>
      </c>
      <c r="N5947" t="s">
        <v>23838</v>
      </c>
      <c r="O5947" t="s">
        <v>23839</v>
      </c>
      <c r="P5947" t="s">
        <v>51</v>
      </c>
      <c r="Q5947">
        <v>7</v>
      </c>
      <c r="R5947" t="s">
        <v>40</v>
      </c>
      <c r="S5947" t="s">
        <v>63</v>
      </c>
      <c r="T5947">
        <v>69841</v>
      </c>
      <c r="U5947" s="1">
        <v>45521</v>
      </c>
      <c r="V5947" t="s">
        <v>64</v>
      </c>
      <c r="W5947">
        <v>445360</v>
      </c>
      <c r="X5947" t="s">
        <v>23840</v>
      </c>
      <c r="Y5947">
        <v>226</v>
      </c>
      <c r="Z5947">
        <v>1054</v>
      </c>
      <c r="AA5947">
        <v>3</v>
      </c>
      <c r="AB5947" s="2" t="s">
        <v>19037</v>
      </c>
    </row>
    <row r="5948" spans="1:28" x14ac:dyDescent="0.3">
      <c r="A5948" t="s">
        <v>28</v>
      </c>
      <c r="B5948" t="s">
        <v>29</v>
      </c>
      <c r="C5948" t="s">
        <v>44</v>
      </c>
      <c r="D5948" t="s">
        <v>621</v>
      </c>
      <c r="E5948" t="s">
        <v>46</v>
      </c>
      <c r="F5948" t="s">
        <v>33</v>
      </c>
      <c r="G5948">
        <v>43</v>
      </c>
      <c r="H5948">
        <v>433191</v>
      </c>
      <c r="I5948" t="s">
        <v>58</v>
      </c>
      <c r="J5948" s="1">
        <v>44809</v>
      </c>
      <c r="K5948">
        <v>1400</v>
      </c>
      <c r="L5948" t="s">
        <v>4798</v>
      </c>
      <c r="M5948" t="s">
        <v>351</v>
      </c>
      <c r="N5948" t="s">
        <v>23841</v>
      </c>
      <c r="O5948" t="s">
        <v>23842</v>
      </c>
      <c r="P5948" t="s">
        <v>39</v>
      </c>
      <c r="Q5948">
        <v>11</v>
      </c>
      <c r="R5948" t="s">
        <v>40</v>
      </c>
      <c r="S5948" t="s">
        <v>41</v>
      </c>
      <c r="T5948">
        <v>80870</v>
      </c>
      <c r="U5948" s="1">
        <v>45621</v>
      </c>
      <c r="V5948" t="s">
        <v>42</v>
      </c>
      <c r="W5948">
        <v>305407</v>
      </c>
      <c r="X5948" t="s">
        <v>23843</v>
      </c>
      <c r="Y5948">
        <v>871</v>
      </c>
      <c r="Z5948">
        <v>2351</v>
      </c>
      <c r="AA5948">
        <v>1</v>
      </c>
      <c r="AB5948" s="2" t="s">
        <v>23844</v>
      </c>
    </row>
    <row r="5949" spans="1:28" x14ac:dyDescent="0.3">
      <c r="A5949" t="s">
        <v>28</v>
      </c>
      <c r="B5949" t="s">
        <v>29</v>
      </c>
      <c r="C5949" t="s">
        <v>91</v>
      </c>
      <c r="D5949" t="s">
        <v>31</v>
      </c>
      <c r="E5949" t="s">
        <v>46</v>
      </c>
      <c r="F5949" t="s">
        <v>175</v>
      </c>
      <c r="G5949">
        <v>63</v>
      </c>
      <c r="H5949">
        <v>430547</v>
      </c>
      <c r="I5949" t="s">
        <v>58</v>
      </c>
      <c r="J5949" s="1">
        <v>44689</v>
      </c>
      <c r="K5949">
        <v>1200</v>
      </c>
      <c r="L5949" t="s">
        <v>23845</v>
      </c>
      <c r="M5949" t="s">
        <v>313</v>
      </c>
      <c r="N5949" t="s">
        <v>23846</v>
      </c>
      <c r="O5949" t="s">
        <v>23847</v>
      </c>
      <c r="P5949" t="s">
        <v>39</v>
      </c>
      <c r="Q5949">
        <v>8</v>
      </c>
      <c r="R5949" t="s">
        <v>40</v>
      </c>
      <c r="S5949" t="s">
        <v>118</v>
      </c>
      <c r="T5949">
        <v>42370</v>
      </c>
      <c r="U5949" s="1">
        <v>45386</v>
      </c>
      <c r="V5949" t="s">
        <v>80</v>
      </c>
      <c r="W5949">
        <v>735297</v>
      </c>
      <c r="X5949" t="s">
        <v>23848</v>
      </c>
      <c r="Y5949">
        <v>396</v>
      </c>
      <c r="Z5949">
        <v>2204</v>
      </c>
      <c r="AA5949">
        <v>2</v>
      </c>
      <c r="AB5949">
        <v>1763.2</v>
      </c>
    </row>
    <row r="5950" spans="1:28" x14ac:dyDescent="0.3">
      <c r="A5950" t="s">
        <v>28</v>
      </c>
      <c r="B5950" t="s">
        <v>29</v>
      </c>
      <c r="C5950" t="s">
        <v>157</v>
      </c>
      <c r="D5950" t="s">
        <v>98</v>
      </c>
      <c r="E5950" t="s">
        <v>56</v>
      </c>
      <c r="F5950" t="s">
        <v>355</v>
      </c>
      <c r="G5950">
        <v>53</v>
      </c>
      <c r="H5950">
        <v>426140</v>
      </c>
      <c r="I5950" t="s">
        <v>34</v>
      </c>
      <c r="J5950" s="1">
        <v>44485</v>
      </c>
      <c r="K5950">
        <v>1200</v>
      </c>
      <c r="L5950" t="s">
        <v>23849</v>
      </c>
      <c r="M5950" t="s">
        <v>159</v>
      </c>
      <c r="N5950" t="s">
        <v>23850</v>
      </c>
      <c r="O5950" t="s">
        <v>23851</v>
      </c>
      <c r="P5950" t="s">
        <v>39</v>
      </c>
      <c r="Q5950">
        <v>16</v>
      </c>
      <c r="R5950" t="s">
        <v>88</v>
      </c>
      <c r="S5950" t="s">
        <v>79</v>
      </c>
      <c r="T5950">
        <v>77172</v>
      </c>
      <c r="U5950" s="1">
        <v>45538</v>
      </c>
      <c r="V5950" t="s">
        <v>180</v>
      </c>
      <c r="W5950">
        <v>705768</v>
      </c>
      <c r="X5950" t="s">
        <v>10530</v>
      </c>
      <c r="Y5950">
        <v>965</v>
      </c>
      <c r="Z5950">
        <v>854</v>
      </c>
      <c r="AA5950">
        <v>3</v>
      </c>
      <c r="AB5950">
        <v>1024.8</v>
      </c>
    </row>
    <row r="5951" spans="1:28" x14ac:dyDescent="0.3">
      <c r="A5951" t="s">
        <v>28</v>
      </c>
      <c r="B5951" t="s">
        <v>29</v>
      </c>
      <c r="C5951" t="s">
        <v>30</v>
      </c>
      <c r="D5951" t="s">
        <v>134</v>
      </c>
      <c r="E5951" t="s">
        <v>46</v>
      </c>
      <c r="F5951" t="s">
        <v>355</v>
      </c>
      <c r="G5951">
        <v>53</v>
      </c>
      <c r="H5951">
        <v>414324</v>
      </c>
      <c r="I5951" t="s">
        <v>34</v>
      </c>
      <c r="J5951" s="1">
        <v>45551</v>
      </c>
      <c r="K5951">
        <v>950</v>
      </c>
      <c r="L5951" t="s">
        <v>23852</v>
      </c>
      <c r="M5951" t="s">
        <v>152</v>
      </c>
      <c r="N5951" t="s">
        <v>23853</v>
      </c>
      <c r="O5951" t="s">
        <v>23854</v>
      </c>
      <c r="P5951" t="s">
        <v>87</v>
      </c>
      <c r="Q5951">
        <v>5</v>
      </c>
      <c r="R5951" t="s">
        <v>88</v>
      </c>
      <c r="S5951" t="s">
        <v>118</v>
      </c>
      <c r="T5951">
        <v>58406</v>
      </c>
      <c r="U5951" s="1">
        <v>45578</v>
      </c>
      <c r="V5951" t="s">
        <v>155</v>
      </c>
      <c r="W5951">
        <v>977436</v>
      </c>
      <c r="X5951" t="s">
        <v>23855</v>
      </c>
      <c r="Y5951">
        <v>547</v>
      </c>
      <c r="Z5951">
        <v>1556</v>
      </c>
      <c r="AA5951">
        <v>2</v>
      </c>
      <c r="AB5951" s="2" t="s">
        <v>23856</v>
      </c>
    </row>
    <row r="5952" spans="1:28" x14ac:dyDescent="0.3">
      <c r="A5952" t="s">
        <v>28</v>
      </c>
      <c r="B5952" t="s">
        <v>29</v>
      </c>
      <c r="C5952" t="s">
        <v>54</v>
      </c>
      <c r="D5952" t="s">
        <v>98</v>
      </c>
      <c r="E5952" t="s">
        <v>56</v>
      </c>
      <c r="F5952" t="s">
        <v>150</v>
      </c>
      <c r="G5952">
        <v>51</v>
      </c>
      <c r="H5952">
        <v>431828</v>
      </c>
      <c r="I5952" t="s">
        <v>58</v>
      </c>
      <c r="J5952" s="1">
        <v>44885</v>
      </c>
      <c r="K5952">
        <v>950</v>
      </c>
      <c r="L5952" t="s">
        <v>23857</v>
      </c>
      <c r="M5952" t="s">
        <v>334</v>
      </c>
      <c r="N5952" t="s">
        <v>23858</v>
      </c>
      <c r="O5952" t="s">
        <v>23859</v>
      </c>
      <c r="P5952" t="s">
        <v>51</v>
      </c>
      <c r="Q5952">
        <v>8</v>
      </c>
      <c r="R5952" t="s">
        <v>88</v>
      </c>
      <c r="S5952" t="s">
        <v>79</v>
      </c>
      <c r="T5952">
        <v>81184</v>
      </c>
      <c r="U5952" s="1">
        <v>45344</v>
      </c>
      <c r="V5952" t="s">
        <v>119</v>
      </c>
      <c r="W5952">
        <v>214741</v>
      </c>
      <c r="X5952" t="s">
        <v>23860</v>
      </c>
      <c r="Y5952">
        <v>298</v>
      </c>
      <c r="Z5952">
        <v>1246</v>
      </c>
      <c r="AA5952">
        <v>2</v>
      </c>
      <c r="AB5952" s="2" t="s">
        <v>15579</v>
      </c>
    </row>
    <row r="5953" spans="1:28" x14ac:dyDescent="0.3">
      <c r="A5953" t="s">
        <v>28</v>
      </c>
      <c r="B5953" t="s">
        <v>29</v>
      </c>
      <c r="C5953" t="s">
        <v>193</v>
      </c>
      <c r="D5953" t="s">
        <v>291</v>
      </c>
      <c r="E5953" t="s">
        <v>32</v>
      </c>
      <c r="F5953" t="s">
        <v>135</v>
      </c>
      <c r="G5953">
        <v>25</v>
      </c>
      <c r="H5953">
        <v>433665</v>
      </c>
      <c r="I5953" t="s">
        <v>58</v>
      </c>
      <c r="J5953" s="1">
        <v>44009</v>
      </c>
      <c r="K5953">
        <v>1000</v>
      </c>
      <c r="L5953" t="s">
        <v>23861</v>
      </c>
      <c r="M5953" t="s">
        <v>496</v>
      </c>
      <c r="N5953" t="s">
        <v>23862</v>
      </c>
      <c r="O5953" t="s">
        <v>23863</v>
      </c>
      <c r="P5953" t="s">
        <v>71</v>
      </c>
      <c r="Q5953">
        <v>17</v>
      </c>
      <c r="R5953" t="s">
        <v>88</v>
      </c>
      <c r="S5953" t="s">
        <v>63</v>
      </c>
      <c r="T5953">
        <v>34919</v>
      </c>
      <c r="U5953" s="1">
        <v>45363</v>
      </c>
      <c r="V5953" t="s">
        <v>72</v>
      </c>
      <c r="W5953">
        <v>351067</v>
      </c>
      <c r="X5953" t="s">
        <v>23864</v>
      </c>
      <c r="Y5953">
        <v>951</v>
      </c>
      <c r="Z5953">
        <v>2695</v>
      </c>
      <c r="AA5953">
        <v>4</v>
      </c>
      <c r="AB5953">
        <v>4312</v>
      </c>
    </row>
    <row r="5954" spans="1:28" x14ac:dyDescent="0.3">
      <c r="A5954" t="s">
        <v>28</v>
      </c>
      <c r="B5954" t="s">
        <v>29</v>
      </c>
      <c r="C5954" t="s">
        <v>54</v>
      </c>
      <c r="D5954" t="s">
        <v>55</v>
      </c>
      <c r="E5954" t="s">
        <v>32</v>
      </c>
      <c r="F5954" t="s">
        <v>83</v>
      </c>
      <c r="G5954">
        <v>24</v>
      </c>
      <c r="H5954">
        <v>419015</v>
      </c>
      <c r="I5954" t="s">
        <v>34</v>
      </c>
      <c r="J5954" s="1">
        <v>44203</v>
      </c>
      <c r="K5954">
        <v>1100</v>
      </c>
      <c r="L5954" t="s">
        <v>7957</v>
      </c>
      <c r="M5954" t="s">
        <v>263</v>
      </c>
      <c r="N5954" t="s">
        <v>23865</v>
      </c>
      <c r="O5954" t="s">
        <v>23866</v>
      </c>
      <c r="P5954" t="s">
        <v>87</v>
      </c>
      <c r="Q5954">
        <v>15</v>
      </c>
      <c r="R5954" t="s">
        <v>88</v>
      </c>
      <c r="S5954" t="s">
        <v>79</v>
      </c>
      <c r="T5954">
        <v>31743</v>
      </c>
      <c r="U5954" s="1">
        <v>45425</v>
      </c>
      <c r="V5954" t="s">
        <v>140</v>
      </c>
      <c r="W5954">
        <v>875059</v>
      </c>
      <c r="X5954" t="s">
        <v>13240</v>
      </c>
      <c r="Y5954">
        <v>791</v>
      </c>
      <c r="Z5954">
        <v>2673</v>
      </c>
      <c r="AA5954">
        <v>4</v>
      </c>
      <c r="AB5954">
        <v>4276.8</v>
      </c>
    </row>
    <row r="5955" spans="1:28" x14ac:dyDescent="0.3">
      <c r="A5955" t="s">
        <v>28</v>
      </c>
      <c r="B5955" t="s">
        <v>29</v>
      </c>
      <c r="C5955" t="s">
        <v>54</v>
      </c>
      <c r="D5955" t="s">
        <v>364</v>
      </c>
      <c r="E5955" t="s">
        <v>46</v>
      </c>
      <c r="F5955" t="s">
        <v>83</v>
      </c>
      <c r="G5955">
        <v>8</v>
      </c>
      <c r="H5955">
        <v>402540</v>
      </c>
      <c r="I5955" t="s">
        <v>34</v>
      </c>
      <c r="J5955" s="1">
        <v>43856</v>
      </c>
      <c r="K5955">
        <v>1300</v>
      </c>
      <c r="L5955" t="s">
        <v>14982</v>
      </c>
      <c r="M5955" t="s">
        <v>1072</v>
      </c>
      <c r="N5955" t="s">
        <v>23867</v>
      </c>
      <c r="O5955" t="s">
        <v>23868</v>
      </c>
      <c r="P5955" t="s">
        <v>87</v>
      </c>
      <c r="Q5955">
        <v>17</v>
      </c>
      <c r="R5955" t="s">
        <v>88</v>
      </c>
      <c r="S5955" t="s">
        <v>41</v>
      </c>
      <c r="T5955">
        <v>73599</v>
      </c>
      <c r="U5955" s="1">
        <v>45411</v>
      </c>
      <c r="V5955" t="s">
        <v>80</v>
      </c>
      <c r="W5955">
        <v>184056</v>
      </c>
      <c r="X5955" t="s">
        <v>23869</v>
      </c>
      <c r="Y5955">
        <v>963</v>
      </c>
      <c r="Z5955">
        <v>1756</v>
      </c>
      <c r="AA5955">
        <v>8</v>
      </c>
      <c r="AB5955" s="2" t="s">
        <v>23870</v>
      </c>
    </row>
    <row r="5956" spans="1:28" x14ac:dyDescent="0.3">
      <c r="A5956" t="s">
        <v>28</v>
      </c>
      <c r="B5956" t="s">
        <v>29</v>
      </c>
      <c r="C5956" t="s">
        <v>66</v>
      </c>
      <c r="D5956" t="s">
        <v>31</v>
      </c>
      <c r="E5956" t="s">
        <v>32</v>
      </c>
      <c r="F5956" t="s">
        <v>33</v>
      </c>
      <c r="G5956">
        <v>11</v>
      </c>
      <c r="H5956">
        <v>402283</v>
      </c>
      <c r="I5956" t="s">
        <v>34</v>
      </c>
      <c r="J5956" s="1">
        <v>45384</v>
      </c>
      <c r="K5956">
        <v>800</v>
      </c>
      <c r="L5956" t="s">
        <v>23871</v>
      </c>
      <c r="M5956" t="s">
        <v>152</v>
      </c>
      <c r="N5956" t="s">
        <v>23872</v>
      </c>
      <c r="O5956" t="s">
        <v>23873</v>
      </c>
      <c r="P5956" t="s">
        <v>87</v>
      </c>
      <c r="Q5956">
        <v>3</v>
      </c>
      <c r="R5956" t="s">
        <v>88</v>
      </c>
      <c r="S5956" t="s">
        <v>63</v>
      </c>
      <c r="T5956">
        <v>44142</v>
      </c>
      <c r="U5956" s="1">
        <v>45435</v>
      </c>
      <c r="V5956" t="s">
        <v>140</v>
      </c>
      <c r="W5956">
        <v>328702</v>
      </c>
      <c r="X5956" t="s">
        <v>23874</v>
      </c>
      <c r="Y5956">
        <v>313</v>
      </c>
      <c r="Z5956">
        <v>947</v>
      </c>
      <c r="AA5956">
        <v>8</v>
      </c>
      <c r="AB5956">
        <v>3030.4</v>
      </c>
    </row>
    <row r="5957" spans="1:28" x14ac:dyDescent="0.3">
      <c r="A5957" t="s">
        <v>28</v>
      </c>
      <c r="B5957" t="s">
        <v>29</v>
      </c>
      <c r="C5957" t="s">
        <v>54</v>
      </c>
      <c r="D5957" t="s">
        <v>317</v>
      </c>
      <c r="E5957" t="s">
        <v>32</v>
      </c>
      <c r="F5957" t="s">
        <v>135</v>
      </c>
      <c r="G5957">
        <v>36</v>
      </c>
      <c r="H5957">
        <v>408822</v>
      </c>
      <c r="I5957" t="s">
        <v>34</v>
      </c>
      <c r="J5957" s="1">
        <v>45626</v>
      </c>
      <c r="K5957">
        <v>1000</v>
      </c>
      <c r="L5957" t="s">
        <v>23875</v>
      </c>
      <c r="M5957" t="s">
        <v>94</v>
      </c>
      <c r="N5957" t="s">
        <v>23876</v>
      </c>
      <c r="O5957" t="s">
        <v>23877</v>
      </c>
      <c r="P5957" t="s">
        <v>87</v>
      </c>
      <c r="Q5957">
        <v>11</v>
      </c>
      <c r="R5957" t="s">
        <v>88</v>
      </c>
      <c r="S5957" t="s">
        <v>79</v>
      </c>
      <c r="T5957">
        <v>52960</v>
      </c>
      <c r="U5957" s="1">
        <v>45559</v>
      </c>
      <c r="V5957" t="s">
        <v>180</v>
      </c>
      <c r="W5957">
        <v>744780</v>
      </c>
      <c r="X5957" t="s">
        <v>23878</v>
      </c>
      <c r="Y5957">
        <v>881</v>
      </c>
      <c r="Z5957">
        <v>1861</v>
      </c>
      <c r="AA5957">
        <v>8</v>
      </c>
      <c r="AB5957" s="2" t="s">
        <v>18739</v>
      </c>
    </row>
    <row r="5958" spans="1:28" x14ac:dyDescent="0.3">
      <c r="A5958" t="s">
        <v>28</v>
      </c>
      <c r="B5958" t="s">
        <v>29</v>
      </c>
      <c r="C5958" t="s">
        <v>193</v>
      </c>
      <c r="D5958" t="s">
        <v>55</v>
      </c>
      <c r="E5958" t="s">
        <v>56</v>
      </c>
      <c r="F5958" t="s">
        <v>99</v>
      </c>
      <c r="G5958">
        <v>75</v>
      </c>
      <c r="H5958">
        <v>406916</v>
      </c>
      <c r="I5958" t="s">
        <v>58</v>
      </c>
      <c r="J5958" s="1">
        <v>44654</v>
      </c>
      <c r="K5958">
        <v>1100</v>
      </c>
      <c r="L5958" t="s">
        <v>23879</v>
      </c>
      <c r="M5958" t="s">
        <v>263</v>
      </c>
      <c r="N5958" t="s">
        <v>23880</v>
      </c>
      <c r="O5958" t="s">
        <v>23881</v>
      </c>
      <c r="P5958" t="s">
        <v>51</v>
      </c>
      <c r="Q5958">
        <v>7</v>
      </c>
      <c r="R5958" t="s">
        <v>40</v>
      </c>
      <c r="S5958" t="s">
        <v>63</v>
      </c>
      <c r="T5958">
        <v>94275</v>
      </c>
      <c r="U5958" s="1">
        <v>45612</v>
      </c>
      <c r="V5958" t="s">
        <v>42</v>
      </c>
      <c r="W5958">
        <v>948878</v>
      </c>
      <c r="X5958" t="s">
        <v>23882</v>
      </c>
      <c r="Y5958">
        <v>957</v>
      </c>
      <c r="Z5958">
        <v>1563</v>
      </c>
      <c r="AA5958">
        <v>1</v>
      </c>
      <c r="AB5958">
        <v>625.20000000000005</v>
      </c>
    </row>
    <row r="5959" spans="1:28" x14ac:dyDescent="0.3">
      <c r="A5959" t="s">
        <v>28</v>
      </c>
      <c r="B5959" t="s">
        <v>29</v>
      </c>
      <c r="C5959" t="s">
        <v>91</v>
      </c>
      <c r="D5959" t="s">
        <v>616</v>
      </c>
      <c r="E5959" t="s">
        <v>56</v>
      </c>
      <c r="F5959" t="s">
        <v>57</v>
      </c>
      <c r="G5959">
        <v>5</v>
      </c>
      <c r="H5959">
        <v>428997</v>
      </c>
      <c r="I5959" t="s">
        <v>58</v>
      </c>
      <c r="J5959" s="1">
        <v>45177</v>
      </c>
      <c r="K5959">
        <v>800</v>
      </c>
      <c r="L5959" t="s">
        <v>23883</v>
      </c>
      <c r="M5959" t="s">
        <v>276</v>
      </c>
      <c r="N5959" t="s">
        <v>23884</v>
      </c>
      <c r="O5959" t="s">
        <v>23885</v>
      </c>
      <c r="P5959" t="s">
        <v>71</v>
      </c>
      <c r="Q5959">
        <v>11</v>
      </c>
      <c r="R5959" t="s">
        <v>40</v>
      </c>
      <c r="S5959" t="s">
        <v>41</v>
      </c>
      <c r="T5959">
        <v>48009</v>
      </c>
      <c r="U5959" s="1">
        <v>45447</v>
      </c>
      <c r="V5959" t="s">
        <v>52</v>
      </c>
      <c r="W5959">
        <v>568750</v>
      </c>
      <c r="X5959" t="s">
        <v>23886</v>
      </c>
      <c r="Y5959">
        <v>672</v>
      </c>
      <c r="Z5959">
        <v>2309</v>
      </c>
      <c r="AA5959">
        <v>5</v>
      </c>
      <c r="AB5959">
        <v>4618</v>
      </c>
    </row>
    <row r="5960" spans="1:28" x14ac:dyDescent="0.3">
      <c r="A5960" t="s">
        <v>28</v>
      </c>
      <c r="B5960" t="s">
        <v>29</v>
      </c>
      <c r="C5960" t="s">
        <v>157</v>
      </c>
      <c r="D5960" t="s">
        <v>149</v>
      </c>
      <c r="E5960" t="s">
        <v>32</v>
      </c>
      <c r="F5960" t="s">
        <v>47</v>
      </c>
      <c r="G5960">
        <v>22</v>
      </c>
      <c r="H5960">
        <v>431369</v>
      </c>
      <c r="I5960" t="s">
        <v>34</v>
      </c>
      <c r="J5960" s="1">
        <v>44648</v>
      </c>
      <c r="K5960">
        <v>950</v>
      </c>
      <c r="L5960" t="s">
        <v>23887</v>
      </c>
      <c r="M5960" t="s">
        <v>250</v>
      </c>
      <c r="N5960" t="s">
        <v>23888</v>
      </c>
      <c r="O5960" t="s">
        <v>23889</v>
      </c>
      <c r="P5960" t="s">
        <v>71</v>
      </c>
      <c r="Q5960">
        <v>12</v>
      </c>
      <c r="R5960" t="s">
        <v>40</v>
      </c>
      <c r="S5960" t="s">
        <v>41</v>
      </c>
      <c r="T5960">
        <v>76891</v>
      </c>
      <c r="U5960" s="1">
        <v>45611</v>
      </c>
      <c r="V5960" t="s">
        <v>42</v>
      </c>
      <c r="W5960">
        <v>700616</v>
      </c>
      <c r="X5960" t="s">
        <v>23890</v>
      </c>
      <c r="Y5960">
        <v>821</v>
      </c>
      <c r="Z5960">
        <v>2348</v>
      </c>
      <c r="AA5960">
        <v>1</v>
      </c>
      <c r="AB5960">
        <v>939.2</v>
      </c>
    </row>
    <row r="5961" spans="1:28" x14ac:dyDescent="0.3">
      <c r="A5961" t="s">
        <v>28</v>
      </c>
      <c r="B5961" t="s">
        <v>29</v>
      </c>
      <c r="C5961" t="s">
        <v>91</v>
      </c>
      <c r="D5961" t="s">
        <v>349</v>
      </c>
      <c r="E5961" t="s">
        <v>56</v>
      </c>
      <c r="F5961" t="s">
        <v>106</v>
      </c>
      <c r="G5961">
        <v>17</v>
      </c>
      <c r="H5961">
        <v>416453</v>
      </c>
      <c r="I5961" t="s">
        <v>34</v>
      </c>
      <c r="J5961" s="1">
        <v>44412</v>
      </c>
      <c r="K5961">
        <v>1400</v>
      </c>
      <c r="L5961" t="s">
        <v>23891</v>
      </c>
      <c r="M5961" t="s">
        <v>263</v>
      </c>
      <c r="N5961" t="s">
        <v>23892</v>
      </c>
      <c r="O5961">
        <v>1572299761</v>
      </c>
      <c r="P5961" t="s">
        <v>51</v>
      </c>
      <c r="Q5961">
        <v>12</v>
      </c>
      <c r="R5961" t="s">
        <v>88</v>
      </c>
      <c r="S5961" t="s">
        <v>63</v>
      </c>
      <c r="T5961">
        <v>97672</v>
      </c>
      <c r="U5961" s="1">
        <v>45611</v>
      </c>
      <c r="V5961" t="s">
        <v>42</v>
      </c>
      <c r="W5961">
        <v>761081</v>
      </c>
      <c r="X5961" t="s">
        <v>23893</v>
      </c>
      <c r="Y5961">
        <v>373</v>
      </c>
      <c r="Z5961">
        <v>1796</v>
      </c>
      <c r="AA5961">
        <v>4</v>
      </c>
      <c r="AB5961" s="2" t="s">
        <v>23530</v>
      </c>
    </row>
    <row r="5962" spans="1:28" x14ac:dyDescent="0.3">
      <c r="A5962" t="s">
        <v>28</v>
      </c>
      <c r="B5962" t="s">
        <v>29</v>
      </c>
      <c r="C5962" t="s">
        <v>148</v>
      </c>
      <c r="D5962" t="s">
        <v>92</v>
      </c>
      <c r="E5962" t="s">
        <v>56</v>
      </c>
      <c r="F5962" t="s">
        <v>106</v>
      </c>
      <c r="G5962">
        <v>46</v>
      </c>
      <c r="H5962">
        <v>425706</v>
      </c>
      <c r="I5962" t="s">
        <v>58</v>
      </c>
      <c r="J5962" s="1">
        <v>45203</v>
      </c>
      <c r="K5962">
        <v>1400</v>
      </c>
      <c r="L5962" t="s">
        <v>23894</v>
      </c>
      <c r="M5962" t="s">
        <v>94</v>
      </c>
      <c r="N5962" t="s">
        <v>23895</v>
      </c>
      <c r="O5962" t="s">
        <v>23896</v>
      </c>
      <c r="P5962" t="s">
        <v>71</v>
      </c>
      <c r="Q5962">
        <v>10</v>
      </c>
      <c r="R5962" t="s">
        <v>88</v>
      </c>
      <c r="S5962" t="s">
        <v>79</v>
      </c>
      <c r="T5962">
        <v>80829</v>
      </c>
      <c r="U5962" s="1">
        <v>45333</v>
      </c>
      <c r="V5962" t="s">
        <v>119</v>
      </c>
      <c r="W5962">
        <v>864193</v>
      </c>
      <c r="X5962" t="s">
        <v>23897</v>
      </c>
      <c r="Y5962">
        <v>410</v>
      </c>
      <c r="Z5962">
        <v>503</v>
      </c>
      <c r="AA5962">
        <v>6</v>
      </c>
      <c r="AB5962">
        <v>1207.2</v>
      </c>
    </row>
    <row r="5963" spans="1:28" x14ac:dyDescent="0.3">
      <c r="A5963" t="s">
        <v>28</v>
      </c>
      <c r="B5963" t="s">
        <v>29</v>
      </c>
      <c r="C5963" t="s">
        <v>30</v>
      </c>
      <c r="D5963" t="s">
        <v>467</v>
      </c>
      <c r="E5963" t="s">
        <v>46</v>
      </c>
      <c r="F5963" t="s">
        <v>135</v>
      </c>
      <c r="G5963">
        <v>27</v>
      </c>
      <c r="H5963">
        <v>414077</v>
      </c>
      <c r="I5963" t="s">
        <v>58</v>
      </c>
      <c r="J5963" s="1">
        <v>44930</v>
      </c>
      <c r="K5963">
        <v>1400</v>
      </c>
      <c r="L5963" t="s">
        <v>23898</v>
      </c>
      <c r="M5963" t="s">
        <v>482</v>
      </c>
      <c r="N5963" t="s">
        <v>23899</v>
      </c>
      <c r="O5963" t="s">
        <v>23900</v>
      </c>
      <c r="P5963" t="s">
        <v>39</v>
      </c>
      <c r="Q5963">
        <v>11</v>
      </c>
      <c r="R5963" t="s">
        <v>40</v>
      </c>
      <c r="S5963" t="s">
        <v>63</v>
      </c>
      <c r="T5963">
        <v>51711</v>
      </c>
      <c r="U5963" s="1">
        <v>45467</v>
      </c>
      <c r="V5963" t="s">
        <v>52</v>
      </c>
      <c r="W5963">
        <v>551036</v>
      </c>
      <c r="X5963" t="s">
        <v>23901</v>
      </c>
      <c r="Y5963">
        <v>857</v>
      </c>
      <c r="Z5963">
        <v>1247</v>
      </c>
      <c r="AA5963">
        <v>4</v>
      </c>
      <c r="AB5963">
        <v>1995.2</v>
      </c>
    </row>
    <row r="5964" spans="1:28" x14ac:dyDescent="0.3">
      <c r="A5964" t="s">
        <v>28</v>
      </c>
      <c r="B5964" t="s">
        <v>29</v>
      </c>
      <c r="C5964" t="s">
        <v>30</v>
      </c>
      <c r="D5964" t="s">
        <v>274</v>
      </c>
      <c r="E5964" t="s">
        <v>32</v>
      </c>
      <c r="F5964" t="s">
        <v>99</v>
      </c>
      <c r="G5964">
        <v>12</v>
      </c>
      <c r="H5964">
        <v>413092</v>
      </c>
      <c r="I5964" t="s">
        <v>58</v>
      </c>
      <c r="J5964" s="1">
        <v>45443</v>
      </c>
      <c r="K5964">
        <v>950</v>
      </c>
      <c r="L5964" t="s">
        <v>10673</v>
      </c>
      <c r="M5964" t="s">
        <v>731</v>
      </c>
      <c r="N5964" t="s">
        <v>23902</v>
      </c>
      <c r="O5964" t="s">
        <v>23903</v>
      </c>
      <c r="P5964" t="s">
        <v>87</v>
      </c>
      <c r="Q5964">
        <v>8</v>
      </c>
      <c r="R5964" t="s">
        <v>40</v>
      </c>
      <c r="S5964" t="s">
        <v>63</v>
      </c>
      <c r="T5964">
        <v>36928</v>
      </c>
      <c r="U5964" s="1">
        <v>45319</v>
      </c>
      <c r="V5964" t="s">
        <v>111</v>
      </c>
      <c r="W5964">
        <v>778593</v>
      </c>
      <c r="X5964" t="s">
        <v>23904</v>
      </c>
      <c r="Y5964">
        <v>613</v>
      </c>
      <c r="Z5964">
        <v>560</v>
      </c>
      <c r="AA5964">
        <v>3</v>
      </c>
      <c r="AB5964">
        <v>672</v>
      </c>
    </row>
    <row r="5965" spans="1:28" x14ac:dyDescent="0.3">
      <c r="A5965" t="s">
        <v>28</v>
      </c>
      <c r="B5965" t="s">
        <v>29</v>
      </c>
      <c r="C5965" t="s">
        <v>91</v>
      </c>
      <c r="D5965" t="s">
        <v>291</v>
      </c>
      <c r="E5965" t="s">
        <v>46</v>
      </c>
      <c r="F5965" t="s">
        <v>33</v>
      </c>
      <c r="G5965">
        <v>47</v>
      </c>
      <c r="H5965">
        <v>435470</v>
      </c>
      <c r="I5965" t="s">
        <v>34</v>
      </c>
      <c r="J5965" s="1">
        <v>44124</v>
      </c>
      <c r="K5965">
        <v>1200</v>
      </c>
      <c r="L5965" t="s">
        <v>10530</v>
      </c>
      <c r="M5965" t="s">
        <v>211</v>
      </c>
      <c r="N5965" t="s">
        <v>23905</v>
      </c>
      <c r="O5965" t="s">
        <v>23906</v>
      </c>
      <c r="P5965" t="s">
        <v>71</v>
      </c>
      <c r="Q5965">
        <v>11</v>
      </c>
      <c r="R5965" t="s">
        <v>88</v>
      </c>
      <c r="S5965" t="s">
        <v>63</v>
      </c>
      <c r="T5965">
        <v>14748</v>
      </c>
      <c r="U5965" s="1">
        <v>45561</v>
      </c>
      <c r="V5965" t="s">
        <v>180</v>
      </c>
      <c r="W5965">
        <v>858723</v>
      </c>
      <c r="X5965" t="s">
        <v>23907</v>
      </c>
      <c r="Y5965">
        <v>717</v>
      </c>
      <c r="Z5965">
        <v>2821</v>
      </c>
      <c r="AA5965">
        <v>8</v>
      </c>
      <c r="AB5965">
        <v>9027.2000000000007</v>
      </c>
    </row>
    <row r="5966" spans="1:28" x14ac:dyDescent="0.3">
      <c r="A5966" t="s">
        <v>28</v>
      </c>
      <c r="B5966" t="s">
        <v>29</v>
      </c>
      <c r="C5966" t="s">
        <v>44</v>
      </c>
      <c r="D5966" t="s">
        <v>291</v>
      </c>
      <c r="E5966" t="s">
        <v>32</v>
      </c>
      <c r="F5966" t="s">
        <v>355</v>
      </c>
      <c r="G5966">
        <v>98</v>
      </c>
      <c r="H5966">
        <v>429259</v>
      </c>
      <c r="I5966" t="s">
        <v>58</v>
      </c>
      <c r="J5966" s="1">
        <v>44411</v>
      </c>
      <c r="K5966">
        <v>950</v>
      </c>
      <c r="L5966" t="s">
        <v>23908</v>
      </c>
      <c r="M5966" t="s">
        <v>843</v>
      </c>
      <c r="N5966" t="s">
        <v>23909</v>
      </c>
      <c r="O5966" t="s">
        <v>23910</v>
      </c>
      <c r="P5966" t="s">
        <v>51</v>
      </c>
      <c r="Q5966">
        <v>11</v>
      </c>
      <c r="R5966" t="s">
        <v>40</v>
      </c>
      <c r="S5966" t="s">
        <v>63</v>
      </c>
      <c r="T5966">
        <v>50366</v>
      </c>
      <c r="U5966" s="1">
        <v>45605</v>
      </c>
      <c r="V5966" t="s">
        <v>42</v>
      </c>
      <c r="W5966">
        <v>518845</v>
      </c>
      <c r="X5966" t="s">
        <v>23911</v>
      </c>
      <c r="Y5966">
        <v>484</v>
      </c>
      <c r="Z5966">
        <v>839</v>
      </c>
      <c r="AA5966">
        <v>5</v>
      </c>
      <c r="AB5966">
        <v>1678</v>
      </c>
    </row>
    <row r="5967" spans="1:28" x14ac:dyDescent="0.3">
      <c r="A5967" t="s">
        <v>28</v>
      </c>
      <c r="B5967" t="s">
        <v>29</v>
      </c>
      <c r="C5967" t="s">
        <v>30</v>
      </c>
      <c r="D5967" t="s">
        <v>274</v>
      </c>
      <c r="E5967" t="s">
        <v>56</v>
      </c>
      <c r="F5967" t="s">
        <v>33</v>
      </c>
      <c r="G5967">
        <v>17</v>
      </c>
      <c r="H5967">
        <v>432656</v>
      </c>
      <c r="I5967" t="s">
        <v>58</v>
      </c>
      <c r="J5967" s="1">
        <v>44388</v>
      </c>
      <c r="K5967">
        <v>1300</v>
      </c>
      <c r="L5967" t="s">
        <v>23912</v>
      </c>
      <c r="M5967" t="s">
        <v>205</v>
      </c>
      <c r="N5967" t="s">
        <v>23913</v>
      </c>
      <c r="O5967" t="s">
        <v>23914</v>
      </c>
      <c r="P5967" t="s">
        <v>87</v>
      </c>
      <c r="Q5967">
        <v>18</v>
      </c>
      <c r="R5967" t="s">
        <v>88</v>
      </c>
      <c r="S5967" t="s">
        <v>41</v>
      </c>
      <c r="T5967">
        <v>13124</v>
      </c>
      <c r="U5967" s="1">
        <v>45412</v>
      </c>
      <c r="V5967" t="s">
        <v>80</v>
      </c>
      <c r="W5967">
        <v>430477</v>
      </c>
      <c r="X5967" t="s">
        <v>23915</v>
      </c>
      <c r="Y5967">
        <v>816</v>
      </c>
      <c r="Z5967">
        <v>2228</v>
      </c>
      <c r="AA5967">
        <v>3</v>
      </c>
      <c r="AB5967" s="2" t="s">
        <v>21682</v>
      </c>
    </row>
    <row r="5968" spans="1:28" x14ac:dyDescent="0.3">
      <c r="A5968" t="s">
        <v>28</v>
      </c>
      <c r="B5968" t="s">
        <v>29</v>
      </c>
      <c r="C5968" t="s">
        <v>44</v>
      </c>
      <c r="D5968" t="s">
        <v>261</v>
      </c>
      <c r="E5968" t="s">
        <v>56</v>
      </c>
      <c r="F5968" t="s">
        <v>135</v>
      </c>
      <c r="G5968">
        <v>89</v>
      </c>
      <c r="H5968">
        <v>428505</v>
      </c>
      <c r="I5968" t="s">
        <v>34</v>
      </c>
      <c r="J5968" s="1">
        <v>45108</v>
      </c>
      <c r="K5968">
        <v>1100</v>
      </c>
      <c r="L5968" t="s">
        <v>350</v>
      </c>
      <c r="M5968" t="s">
        <v>68</v>
      </c>
      <c r="N5968" t="s">
        <v>23916</v>
      </c>
      <c r="O5968" t="s">
        <v>23917</v>
      </c>
      <c r="P5968" t="s">
        <v>39</v>
      </c>
      <c r="Q5968">
        <v>20</v>
      </c>
      <c r="R5968" t="s">
        <v>88</v>
      </c>
      <c r="S5968" t="s">
        <v>79</v>
      </c>
      <c r="T5968">
        <v>25699</v>
      </c>
      <c r="U5968" s="1">
        <v>45457</v>
      </c>
      <c r="V5968" t="s">
        <v>52</v>
      </c>
      <c r="W5968">
        <v>465715</v>
      </c>
      <c r="X5968" t="s">
        <v>23918</v>
      </c>
      <c r="Y5968">
        <v>759</v>
      </c>
      <c r="Z5968">
        <v>2492</v>
      </c>
      <c r="AA5968">
        <v>4</v>
      </c>
      <c r="AB5968" s="2" t="s">
        <v>15261</v>
      </c>
    </row>
    <row r="5969" spans="1:28" x14ac:dyDescent="0.3">
      <c r="A5969" t="s">
        <v>28</v>
      </c>
      <c r="B5969" t="s">
        <v>29</v>
      </c>
      <c r="C5969" t="s">
        <v>193</v>
      </c>
      <c r="D5969" t="s">
        <v>237</v>
      </c>
      <c r="E5969" t="s">
        <v>56</v>
      </c>
      <c r="F5969" t="s">
        <v>83</v>
      </c>
      <c r="G5969">
        <v>13</v>
      </c>
      <c r="H5969">
        <v>416484</v>
      </c>
      <c r="I5969" t="s">
        <v>34</v>
      </c>
      <c r="J5969" s="1">
        <v>44575</v>
      </c>
      <c r="K5969">
        <v>1300</v>
      </c>
      <c r="L5969" t="s">
        <v>23919</v>
      </c>
      <c r="M5969" t="s">
        <v>361</v>
      </c>
      <c r="N5969" t="s">
        <v>23920</v>
      </c>
      <c r="O5969" t="s">
        <v>23921</v>
      </c>
      <c r="P5969" t="s">
        <v>87</v>
      </c>
      <c r="Q5969">
        <v>9</v>
      </c>
      <c r="R5969" t="s">
        <v>40</v>
      </c>
      <c r="S5969" t="s">
        <v>79</v>
      </c>
      <c r="T5969">
        <v>97045</v>
      </c>
      <c r="U5969" s="1">
        <v>45459</v>
      </c>
      <c r="V5969" t="s">
        <v>52</v>
      </c>
      <c r="W5969">
        <v>282682</v>
      </c>
      <c r="X5969" t="s">
        <v>23922</v>
      </c>
      <c r="Y5969">
        <v>500</v>
      </c>
      <c r="Z5969">
        <v>1871</v>
      </c>
      <c r="AA5969">
        <v>4</v>
      </c>
      <c r="AB5969" s="2" t="s">
        <v>5961</v>
      </c>
    </row>
    <row r="5970" spans="1:28" x14ac:dyDescent="0.3">
      <c r="A5970" t="s">
        <v>28</v>
      </c>
      <c r="B5970" t="s">
        <v>29</v>
      </c>
      <c r="C5970" t="s">
        <v>193</v>
      </c>
      <c r="D5970" t="s">
        <v>149</v>
      </c>
      <c r="E5970" t="s">
        <v>32</v>
      </c>
      <c r="F5970" t="s">
        <v>113</v>
      </c>
      <c r="G5970">
        <v>7</v>
      </c>
      <c r="H5970">
        <v>431119</v>
      </c>
      <c r="I5970" t="s">
        <v>34</v>
      </c>
      <c r="J5970" s="1">
        <v>44719</v>
      </c>
      <c r="K5970">
        <v>1200</v>
      </c>
      <c r="L5970" t="s">
        <v>23923</v>
      </c>
      <c r="M5970" t="s">
        <v>1118</v>
      </c>
      <c r="N5970" t="s">
        <v>23924</v>
      </c>
      <c r="O5970" t="s">
        <v>23925</v>
      </c>
      <c r="P5970" t="s">
        <v>39</v>
      </c>
      <c r="Q5970">
        <v>3</v>
      </c>
      <c r="R5970" t="s">
        <v>40</v>
      </c>
      <c r="S5970" t="s">
        <v>63</v>
      </c>
      <c r="T5970">
        <v>49495</v>
      </c>
      <c r="U5970" s="1">
        <v>45574</v>
      </c>
      <c r="V5970" t="s">
        <v>155</v>
      </c>
      <c r="W5970">
        <v>261072</v>
      </c>
      <c r="X5970" t="s">
        <v>23926</v>
      </c>
      <c r="Y5970">
        <v>588</v>
      </c>
      <c r="Z5970">
        <v>2536</v>
      </c>
      <c r="AA5970">
        <v>5</v>
      </c>
      <c r="AB5970">
        <v>5072</v>
      </c>
    </row>
    <row r="5971" spans="1:28" x14ac:dyDescent="0.3">
      <c r="A5971" t="s">
        <v>28</v>
      </c>
      <c r="B5971" t="s">
        <v>29</v>
      </c>
      <c r="C5971" t="s">
        <v>66</v>
      </c>
      <c r="D5971" t="s">
        <v>237</v>
      </c>
      <c r="E5971" t="s">
        <v>56</v>
      </c>
      <c r="F5971" t="s">
        <v>106</v>
      </c>
      <c r="G5971">
        <v>77</v>
      </c>
      <c r="H5971">
        <v>414915</v>
      </c>
      <c r="I5971" t="s">
        <v>58</v>
      </c>
      <c r="J5971" s="1">
        <v>44793</v>
      </c>
      <c r="K5971">
        <v>1000</v>
      </c>
      <c r="L5971" t="s">
        <v>23927</v>
      </c>
      <c r="M5971" t="s">
        <v>244</v>
      </c>
      <c r="N5971" t="s">
        <v>23928</v>
      </c>
      <c r="O5971" t="s">
        <v>23929</v>
      </c>
      <c r="P5971" t="s">
        <v>71</v>
      </c>
      <c r="Q5971">
        <v>18</v>
      </c>
      <c r="R5971" t="s">
        <v>88</v>
      </c>
      <c r="S5971" t="s">
        <v>41</v>
      </c>
      <c r="T5971">
        <v>38733</v>
      </c>
      <c r="U5971" s="1">
        <v>45373</v>
      </c>
      <c r="V5971" t="s">
        <v>72</v>
      </c>
      <c r="W5971">
        <v>368823</v>
      </c>
      <c r="X5971" t="s">
        <v>23930</v>
      </c>
      <c r="Y5971">
        <v>225</v>
      </c>
      <c r="Z5971">
        <v>990</v>
      </c>
      <c r="AA5971">
        <v>6</v>
      </c>
      <c r="AB5971">
        <v>2376</v>
      </c>
    </row>
    <row r="5972" spans="1:28" x14ac:dyDescent="0.3">
      <c r="A5972" t="s">
        <v>28</v>
      </c>
      <c r="B5972" t="s">
        <v>29</v>
      </c>
      <c r="C5972" t="s">
        <v>157</v>
      </c>
      <c r="D5972" t="s">
        <v>511</v>
      </c>
      <c r="E5972" t="s">
        <v>46</v>
      </c>
      <c r="F5972" t="s">
        <v>99</v>
      </c>
      <c r="G5972">
        <v>97</v>
      </c>
      <c r="H5972">
        <v>433053</v>
      </c>
      <c r="I5972" t="s">
        <v>58</v>
      </c>
      <c r="J5972" s="1">
        <v>43868</v>
      </c>
      <c r="K5972">
        <v>1000</v>
      </c>
      <c r="L5972" t="s">
        <v>23931</v>
      </c>
      <c r="M5972" t="s">
        <v>654</v>
      </c>
      <c r="N5972" t="s">
        <v>23932</v>
      </c>
      <c r="O5972" t="s">
        <v>23933</v>
      </c>
      <c r="P5972" t="s">
        <v>51</v>
      </c>
      <c r="Q5972">
        <v>9</v>
      </c>
      <c r="R5972" t="s">
        <v>40</v>
      </c>
      <c r="S5972" t="s">
        <v>41</v>
      </c>
      <c r="T5972">
        <v>67353</v>
      </c>
      <c r="U5972" s="1">
        <v>45521</v>
      </c>
      <c r="V5972" t="s">
        <v>64</v>
      </c>
      <c r="W5972">
        <v>785154</v>
      </c>
      <c r="X5972" t="s">
        <v>23934</v>
      </c>
      <c r="Y5972">
        <v>511</v>
      </c>
      <c r="Z5972">
        <v>1265</v>
      </c>
      <c r="AA5972">
        <v>2</v>
      </c>
      <c r="AB5972">
        <v>1012</v>
      </c>
    </row>
    <row r="5973" spans="1:28" x14ac:dyDescent="0.3">
      <c r="A5973" t="s">
        <v>28</v>
      </c>
      <c r="B5973" t="s">
        <v>29</v>
      </c>
      <c r="C5973" t="s">
        <v>193</v>
      </c>
      <c r="D5973" t="s">
        <v>616</v>
      </c>
      <c r="E5973" t="s">
        <v>32</v>
      </c>
      <c r="F5973" t="s">
        <v>106</v>
      </c>
      <c r="G5973">
        <v>68</v>
      </c>
      <c r="H5973">
        <v>402050</v>
      </c>
      <c r="I5973" t="s">
        <v>58</v>
      </c>
      <c r="J5973" s="1">
        <v>45487</v>
      </c>
      <c r="K5973">
        <v>1200</v>
      </c>
      <c r="L5973" t="s">
        <v>23935</v>
      </c>
      <c r="M5973" t="s">
        <v>1460</v>
      </c>
      <c r="N5973" t="s">
        <v>23936</v>
      </c>
      <c r="O5973" t="s">
        <v>23937</v>
      </c>
      <c r="P5973" t="s">
        <v>87</v>
      </c>
      <c r="Q5973">
        <v>13</v>
      </c>
      <c r="R5973" t="s">
        <v>88</v>
      </c>
      <c r="S5973" t="s">
        <v>63</v>
      </c>
      <c r="T5973">
        <v>13984</v>
      </c>
      <c r="U5973" s="1">
        <v>45474</v>
      </c>
      <c r="V5973" t="s">
        <v>126</v>
      </c>
      <c r="W5973">
        <v>813574</v>
      </c>
      <c r="X5973" t="s">
        <v>23938</v>
      </c>
      <c r="Y5973">
        <v>616</v>
      </c>
      <c r="Z5973">
        <v>1870</v>
      </c>
      <c r="AA5973">
        <v>6</v>
      </c>
      <c r="AB5973">
        <v>4488</v>
      </c>
    </row>
    <row r="5974" spans="1:28" x14ac:dyDescent="0.3">
      <c r="A5974" t="s">
        <v>28</v>
      </c>
      <c r="B5974" t="s">
        <v>29</v>
      </c>
      <c r="C5974" t="s">
        <v>30</v>
      </c>
      <c r="D5974" t="s">
        <v>442</v>
      </c>
      <c r="E5974" t="s">
        <v>32</v>
      </c>
      <c r="F5974" t="s">
        <v>83</v>
      </c>
      <c r="G5974">
        <v>23</v>
      </c>
      <c r="H5974">
        <v>429199</v>
      </c>
      <c r="I5974" t="s">
        <v>58</v>
      </c>
      <c r="J5974" s="1">
        <v>44524</v>
      </c>
      <c r="K5974">
        <v>800</v>
      </c>
      <c r="L5974" t="s">
        <v>23939</v>
      </c>
      <c r="M5974" t="s">
        <v>1305</v>
      </c>
      <c r="N5974" t="s">
        <v>23940</v>
      </c>
      <c r="O5974" t="s">
        <v>23941</v>
      </c>
      <c r="P5974" t="s">
        <v>87</v>
      </c>
      <c r="Q5974">
        <v>5</v>
      </c>
      <c r="R5974" t="s">
        <v>40</v>
      </c>
      <c r="S5974" t="s">
        <v>118</v>
      </c>
      <c r="T5974">
        <v>28917</v>
      </c>
      <c r="U5974" s="1">
        <v>45445</v>
      </c>
      <c r="V5974" t="s">
        <v>52</v>
      </c>
      <c r="W5974">
        <v>196986</v>
      </c>
      <c r="X5974" t="s">
        <v>23942</v>
      </c>
      <c r="Y5974">
        <v>713</v>
      </c>
      <c r="Z5974">
        <v>1237</v>
      </c>
      <c r="AA5974">
        <v>8</v>
      </c>
      <c r="AB5974">
        <v>3958.4</v>
      </c>
    </row>
    <row r="5975" spans="1:28" x14ac:dyDescent="0.3">
      <c r="A5975" t="s">
        <v>28</v>
      </c>
      <c r="B5975" t="s">
        <v>29</v>
      </c>
      <c r="C5975" t="s">
        <v>30</v>
      </c>
      <c r="D5975" t="s">
        <v>467</v>
      </c>
      <c r="E5975" t="s">
        <v>46</v>
      </c>
      <c r="F5975" t="s">
        <v>175</v>
      </c>
      <c r="G5975">
        <v>37</v>
      </c>
      <c r="H5975">
        <v>404976</v>
      </c>
      <c r="I5975" t="s">
        <v>58</v>
      </c>
      <c r="J5975" s="1">
        <v>44832</v>
      </c>
      <c r="K5975">
        <v>950</v>
      </c>
      <c r="L5975" t="s">
        <v>23943</v>
      </c>
      <c r="M5975" t="s">
        <v>542</v>
      </c>
      <c r="N5975" t="s">
        <v>23944</v>
      </c>
      <c r="O5975" t="s">
        <v>23945</v>
      </c>
      <c r="P5975" t="s">
        <v>87</v>
      </c>
      <c r="Q5975">
        <v>20</v>
      </c>
      <c r="R5975" t="s">
        <v>88</v>
      </c>
      <c r="S5975" t="s">
        <v>118</v>
      </c>
      <c r="T5975">
        <v>58237</v>
      </c>
      <c r="U5975" s="1">
        <v>45493</v>
      </c>
      <c r="V5975" t="s">
        <v>126</v>
      </c>
      <c r="W5975">
        <v>634535</v>
      </c>
      <c r="X5975" t="s">
        <v>23946</v>
      </c>
      <c r="Y5975">
        <v>421</v>
      </c>
      <c r="Z5975">
        <v>1843</v>
      </c>
      <c r="AA5975">
        <v>5</v>
      </c>
      <c r="AB5975">
        <v>3686</v>
      </c>
    </row>
    <row r="5976" spans="1:28" x14ac:dyDescent="0.3">
      <c r="A5976" t="s">
        <v>28</v>
      </c>
      <c r="B5976" t="s">
        <v>29</v>
      </c>
      <c r="C5976" t="s">
        <v>148</v>
      </c>
      <c r="D5976" t="s">
        <v>31</v>
      </c>
      <c r="E5976" t="s">
        <v>32</v>
      </c>
      <c r="F5976" t="s">
        <v>106</v>
      </c>
      <c r="G5976">
        <v>68</v>
      </c>
      <c r="H5976">
        <v>405153</v>
      </c>
      <c r="I5976" t="s">
        <v>58</v>
      </c>
      <c r="J5976" s="1">
        <v>43881</v>
      </c>
      <c r="K5976">
        <v>950</v>
      </c>
      <c r="L5976" t="s">
        <v>23947</v>
      </c>
      <c r="M5976" t="s">
        <v>591</v>
      </c>
      <c r="N5976" t="s">
        <v>23948</v>
      </c>
      <c r="O5976" t="s">
        <v>23949</v>
      </c>
      <c r="P5976" t="s">
        <v>71</v>
      </c>
      <c r="Q5976">
        <v>6</v>
      </c>
      <c r="R5976" t="s">
        <v>88</v>
      </c>
      <c r="S5976" t="s">
        <v>79</v>
      </c>
      <c r="T5976">
        <v>63991</v>
      </c>
      <c r="U5976" s="1">
        <v>45313</v>
      </c>
      <c r="V5976" t="s">
        <v>111</v>
      </c>
      <c r="W5976">
        <v>107802</v>
      </c>
      <c r="X5976" t="s">
        <v>23950</v>
      </c>
      <c r="Y5976">
        <v>540</v>
      </c>
      <c r="Z5976">
        <v>1125</v>
      </c>
      <c r="AA5976">
        <v>6</v>
      </c>
      <c r="AB5976">
        <v>2700</v>
      </c>
    </row>
    <row r="5977" spans="1:28" x14ac:dyDescent="0.3">
      <c r="A5977" t="s">
        <v>28</v>
      </c>
      <c r="B5977" t="s">
        <v>29</v>
      </c>
      <c r="C5977" t="s">
        <v>193</v>
      </c>
      <c r="D5977" t="s">
        <v>82</v>
      </c>
      <c r="E5977" t="s">
        <v>46</v>
      </c>
      <c r="F5977" t="s">
        <v>99</v>
      </c>
      <c r="G5977">
        <v>15</v>
      </c>
      <c r="H5977">
        <v>436357</v>
      </c>
      <c r="I5977" t="s">
        <v>34</v>
      </c>
      <c r="J5977" s="1">
        <v>45474</v>
      </c>
      <c r="K5977">
        <v>1300</v>
      </c>
      <c r="L5977" t="s">
        <v>1936</v>
      </c>
      <c r="M5977" t="s">
        <v>496</v>
      </c>
      <c r="N5977" t="s">
        <v>23951</v>
      </c>
      <c r="O5977">
        <v>6966293126</v>
      </c>
      <c r="P5977" t="s">
        <v>39</v>
      </c>
      <c r="Q5977">
        <v>16</v>
      </c>
      <c r="R5977" t="s">
        <v>40</v>
      </c>
      <c r="S5977" t="s">
        <v>63</v>
      </c>
      <c r="T5977">
        <v>68057</v>
      </c>
      <c r="U5977" s="1">
        <v>45510</v>
      </c>
      <c r="V5977" t="s">
        <v>64</v>
      </c>
      <c r="W5977">
        <v>766726</v>
      </c>
      <c r="X5977" t="s">
        <v>23952</v>
      </c>
      <c r="Y5977">
        <v>512</v>
      </c>
      <c r="Z5977">
        <v>2736</v>
      </c>
      <c r="AA5977">
        <v>5</v>
      </c>
      <c r="AB5977">
        <v>5472</v>
      </c>
    </row>
    <row r="5978" spans="1:28" x14ac:dyDescent="0.3">
      <c r="A5978" t="s">
        <v>28</v>
      </c>
      <c r="B5978" t="s">
        <v>29</v>
      </c>
      <c r="C5978" t="s">
        <v>66</v>
      </c>
      <c r="D5978" t="s">
        <v>227</v>
      </c>
      <c r="E5978" t="s">
        <v>46</v>
      </c>
      <c r="F5978" t="s">
        <v>99</v>
      </c>
      <c r="G5978">
        <v>10</v>
      </c>
      <c r="H5978">
        <v>410735</v>
      </c>
      <c r="I5978" t="s">
        <v>34</v>
      </c>
      <c r="J5978" s="1">
        <v>43886</v>
      </c>
      <c r="K5978">
        <v>1000</v>
      </c>
      <c r="L5978" t="s">
        <v>23953</v>
      </c>
      <c r="M5978" t="s">
        <v>282</v>
      </c>
      <c r="N5978" t="s">
        <v>23954</v>
      </c>
      <c r="O5978" t="s">
        <v>23955</v>
      </c>
      <c r="P5978" t="s">
        <v>39</v>
      </c>
      <c r="Q5978">
        <v>20</v>
      </c>
      <c r="R5978" t="s">
        <v>88</v>
      </c>
      <c r="S5978" t="s">
        <v>41</v>
      </c>
      <c r="T5978">
        <v>96507</v>
      </c>
      <c r="U5978" s="1">
        <v>45307</v>
      </c>
      <c r="V5978" t="s">
        <v>111</v>
      </c>
      <c r="W5978">
        <v>339892</v>
      </c>
      <c r="X5978" t="s">
        <v>7639</v>
      </c>
      <c r="Y5978">
        <v>938</v>
      </c>
      <c r="Z5978">
        <v>2843</v>
      </c>
      <c r="AA5978">
        <v>5</v>
      </c>
      <c r="AB5978">
        <v>5686</v>
      </c>
    </row>
    <row r="5979" spans="1:28" x14ac:dyDescent="0.3">
      <c r="A5979" t="s">
        <v>28</v>
      </c>
      <c r="B5979" t="s">
        <v>29</v>
      </c>
      <c r="C5979" t="s">
        <v>44</v>
      </c>
      <c r="D5979" t="s">
        <v>421</v>
      </c>
      <c r="E5979" t="s">
        <v>56</v>
      </c>
      <c r="F5979" t="s">
        <v>175</v>
      </c>
      <c r="G5979">
        <v>30</v>
      </c>
      <c r="H5979">
        <v>401624</v>
      </c>
      <c r="I5979" t="s">
        <v>34</v>
      </c>
      <c r="J5979" s="1">
        <v>44866</v>
      </c>
      <c r="K5979">
        <v>1100</v>
      </c>
      <c r="L5979" t="s">
        <v>23956</v>
      </c>
      <c r="M5979" t="s">
        <v>263</v>
      </c>
      <c r="N5979" t="s">
        <v>23957</v>
      </c>
      <c r="O5979">
        <v>2782928887</v>
      </c>
      <c r="P5979" t="s">
        <v>87</v>
      </c>
      <c r="Q5979">
        <v>5</v>
      </c>
      <c r="R5979" t="s">
        <v>40</v>
      </c>
      <c r="S5979" t="s">
        <v>79</v>
      </c>
      <c r="T5979">
        <v>42950</v>
      </c>
      <c r="U5979" s="1">
        <v>45306</v>
      </c>
      <c r="V5979" t="s">
        <v>111</v>
      </c>
      <c r="W5979">
        <v>311946</v>
      </c>
      <c r="X5979" t="s">
        <v>23958</v>
      </c>
      <c r="Y5979">
        <v>251</v>
      </c>
      <c r="Z5979">
        <v>781</v>
      </c>
      <c r="AA5979">
        <v>5</v>
      </c>
      <c r="AB5979">
        <v>1562</v>
      </c>
    </row>
    <row r="5980" spans="1:28" x14ac:dyDescent="0.3">
      <c r="A5980" t="s">
        <v>28</v>
      </c>
      <c r="B5980" t="s">
        <v>29</v>
      </c>
      <c r="C5980" t="s">
        <v>66</v>
      </c>
      <c r="D5980" t="s">
        <v>220</v>
      </c>
      <c r="E5980" t="s">
        <v>56</v>
      </c>
      <c r="F5980" t="s">
        <v>135</v>
      </c>
      <c r="G5980">
        <v>23</v>
      </c>
      <c r="H5980">
        <v>424165</v>
      </c>
      <c r="I5980" t="s">
        <v>34</v>
      </c>
      <c r="J5980" s="1">
        <v>44289</v>
      </c>
      <c r="K5980">
        <v>800</v>
      </c>
      <c r="L5980" t="s">
        <v>23959</v>
      </c>
      <c r="M5980" t="s">
        <v>345</v>
      </c>
      <c r="N5980" t="s">
        <v>23960</v>
      </c>
      <c r="O5980" t="s">
        <v>23961</v>
      </c>
      <c r="P5980" t="s">
        <v>71</v>
      </c>
      <c r="Q5980">
        <v>5</v>
      </c>
      <c r="R5980" t="s">
        <v>88</v>
      </c>
      <c r="S5980" t="s">
        <v>41</v>
      </c>
      <c r="T5980">
        <v>42266</v>
      </c>
      <c r="U5980" s="1">
        <v>45400</v>
      </c>
      <c r="V5980" t="s">
        <v>80</v>
      </c>
      <c r="W5980">
        <v>953655</v>
      </c>
      <c r="X5980" t="s">
        <v>23962</v>
      </c>
      <c r="Y5980">
        <v>665</v>
      </c>
      <c r="Z5980">
        <v>2915</v>
      </c>
      <c r="AA5980">
        <v>1</v>
      </c>
      <c r="AB5980">
        <v>1166</v>
      </c>
    </row>
    <row r="5981" spans="1:28" x14ac:dyDescent="0.3">
      <c r="A5981" t="s">
        <v>28</v>
      </c>
      <c r="B5981" t="s">
        <v>29</v>
      </c>
      <c r="C5981" t="s">
        <v>44</v>
      </c>
      <c r="D5981" t="s">
        <v>182</v>
      </c>
      <c r="E5981" t="s">
        <v>46</v>
      </c>
      <c r="F5981" t="s">
        <v>175</v>
      </c>
      <c r="G5981">
        <v>43</v>
      </c>
      <c r="H5981">
        <v>435814</v>
      </c>
      <c r="I5981" t="s">
        <v>58</v>
      </c>
      <c r="J5981" s="1">
        <v>44926</v>
      </c>
      <c r="K5981">
        <v>1000</v>
      </c>
      <c r="L5981" t="s">
        <v>23963</v>
      </c>
      <c r="M5981" t="s">
        <v>736</v>
      </c>
      <c r="N5981" t="s">
        <v>23964</v>
      </c>
      <c r="O5981" t="s">
        <v>23965</v>
      </c>
      <c r="P5981" t="s">
        <v>87</v>
      </c>
      <c r="Q5981">
        <v>14</v>
      </c>
      <c r="R5981" t="s">
        <v>88</v>
      </c>
      <c r="S5981" t="s">
        <v>79</v>
      </c>
      <c r="T5981">
        <v>83520</v>
      </c>
      <c r="U5981" s="1">
        <v>45461</v>
      </c>
      <c r="V5981" t="s">
        <v>52</v>
      </c>
      <c r="W5981">
        <v>910180</v>
      </c>
      <c r="X5981" t="s">
        <v>23966</v>
      </c>
      <c r="Y5981">
        <v>222</v>
      </c>
      <c r="Z5981">
        <v>1925</v>
      </c>
      <c r="AA5981">
        <v>4</v>
      </c>
      <c r="AB5981">
        <v>3080</v>
      </c>
    </row>
    <row r="5982" spans="1:28" x14ac:dyDescent="0.3">
      <c r="A5982" t="s">
        <v>28</v>
      </c>
      <c r="B5982" t="s">
        <v>29</v>
      </c>
      <c r="C5982" t="s">
        <v>44</v>
      </c>
      <c r="D5982" t="s">
        <v>349</v>
      </c>
      <c r="E5982" t="s">
        <v>32</v>
      </c>
      <c r="F5982" t="s">
        <v>150</v>
      </c>
      <c r="G5982">
        <v>2</v>
      </c>
      <c r="H5982">
        <v>420497</v>
      </c>
      <c r="I5982" t="s">
        <v>58</v>
      </c>
      <c r="J5982" s="1">
        <v>44111</v>
      </c>
      <c r="K5982">
        <v>1400</v>
      </c>
      <c r="L5982" t="s">
        <v>23967</v>
      </c>
      <c r="M5982" t="s">
        <v>334</v>
      </c>
      <c r="N5982" t="s">
        <v>23968</v>
      </c>
      <c r="O5982" t="s">
        <v>23969</v>
      </c>
      <c r="P5982" t="s">
        <v>39</v>
      </c>
      <c r="Q5982">
        <v>17</v>
      </c>
      <c r="R5982" t="s">
        <v>88</v>
      </c>
      <c r="S5982" t="s">
        <v>79</v>
      </c>
      <c r="T5982">
        <v>10164</v>
      </c>
      <c r="U5982" s="1">
        <v>45346</v>
      </c>
      <c r="V5982" t="s">
        <v>119</v>
      </c>
      <c r="W5982">
        <v>190117</v>
      </c>
      <c r="X5982" t="s">
        <v>2241</v>
      </c>
      <c r="Y5982">
        <v>771</v>
      </c>
      <c r="Z5982">
        <v>1779</v>
      </c>
      <c r="AA5982">
        <v>2</v>
      </c>
      <c r="AB5982">
        <v>1423.2</v>
      </c>
    </row>
    <row r="5983" spans="1:28" x14ac:dyDescent="0.3">
      <c r="A5983" t="s">
        <v>28</v>
      </c>
      <c r="B5983" t="s">
        <v>29</v>
      </c>
      <c r="C5983" t="s">
        <v>193</v>
      </c>
      <c r="D5983" t="s">
        <v>55</v>
      </c>
      <c r="E5983" t="s">
        <v>46</v>
      </c>
      <c r="F5983" t="s">
        <v>57</v>
      </c>
      <c r="G5983">
        <v>21</v>
      </c>
      <c r="H5983">
        <v>405341</v>
      </c>
      <c r="I5983" t="s">
        <v>58</v>
      </c>
      <c r="J5983" s="1">
        <v>44950</v>
      </c>
      <c r="K5983">
        <v>950</v>
      </c>
      <c r="L5983" t="s">
        <v>23970</v>
      </c>
      <c r="M5983" t="s">
        <v>496</v>
      </c>
      <c r="N5983" t="s">
        <v>23971</v>
      </c>
      <c r="O5983" t="s">
        <v>23972</v>
      </c>
      <c r="P5983" t="s">
        <v>51</v>
      </c>
      <c r="Q5983">
        <v>20</v>
      </c>
      <c r="R5983" t="s">
        <v>88</v>
      </c>
      <c r="S5983" t="s">
        <v>118</v>
      </c>
      <c r="T5983">
        <v>47740</v>
      </c>
      <c r="U5983" s="1">
        <v>45320</v>
      </c>
      <c r="V5983" t="s">
        <v>111</v>
      </c>
      <c r="W5983">
        <v>211246</v>
      </c>
      <c r="X5983" t="s">
        <v>23973</v>
      </c>
      <c r="Y5983">
        <v>533</v>
      </c>
      <c r="Z5983">
        <v>2159</v>
      </c>
      <c r="AA5983">
        <v>2</v>
      </c>
      <c r="AB5983">
        <v>1727.2</v>
      </c>
    </row>
    <row r="5984" spans="1:28" x14ac:dyDescent="0.3">
      <c r="A5984" t="s">
        <v>28</v>
      </c>
      <c r="B5984" t="s">
        <v>29</v>
      </c>
      <c r="C5984" t="s">
        <v>54</v>
      </c>
      <c r="D5984" t="s">
        <v>621</v>
      </c>
      <c r="E5984" t="s">
        <v>56</v>
      </c>
      <c r="F5984" t="s">
        <v>113</v>
      </c>
      <c r="G5984">
        <v>51</v>
      </c>
      <c r="H5984">
        <v>437262</v>
      </c>
      <c r="I5984" t="s">
        <v>58</v>
      </c>
      <c r="J5984" s="1">
        <v>44929</v>
      </c>
      <c r="K5984">
        <v>1400</v>
      </c>
      <c r="L5984" t="s">
        <v>23974</v>
      </c>
      <c r="M5984" t="s">
        <v>244</v>
      </c>
      <c r="N5984" t="s">
        <v>23975</v>
      </c>
      <c r="O5984" t="s">
        <v>23976</v>
      </c>
      <c r="P5984" t="s">
        <v>87</v>
      </c>
      <c r="Q5984">
        <v>18</v>
      </c>
      <c r="R5984" t="s">
        <v>88</v>
      </c>
      <c r="S5984" t="s">
        <v>63</v>
      </c>
      <c r="T5984">
        <v>98255</v>
      </c>
      <c r="U5984" s="1">
        <v>45356</v>
      </c>
      <c r="V5984" t="s">
        <v>72</v>
      </c>
      <c r="W5984">
        <v>311370</v>
      </c>
      <c r="X5984" t="s">
        <v>23977</v>
      </c>
      <c r="Y5984">
        <v>270</v>
      </c>
      <c r="Z5984">
        <v>742</v>
      </c>
      <c r="AA5984">
        <v>5</v>
      </c>
      <c r="AB5984">
        <v>1484</v>
      </c>
    </row>
    <row r="5985" spans="1:28" x14ac:dyDescent="0.3">
      <c r="A5985" t="s">
        <v>28</v>
      </c>
      <c r="B5985" t="s">
        <v>29</v>
      </c>
      <c r="C5985" t="s">
        <v>148</v>
      </c>
      <c r="D5985" t="s">
        <v>74</v>
      </c>
      <c r="E5985" t="s">
        <v>46</v>
      </c>
      <c r="F5985" t="s">
        <v>57</v>
      </c>
      <c r="G5985">
        <v>81</v>
      </c>
      <c r="H5985">
        <v>403922</v>
      </c>
      <c r="I5985" t="s">
        <v>58</v>
      </c>
      <c r="J5985" s="1">
        <v>45139</v>
      </c>
      <c r="K5985">
        <v>1300</v>
      </c>
      <c r="L5985" t="s">
        <v>23978</v>
      </c>
      <c r="M5985" t="s">
        <v>60</v>
      </c>
      <c r="N5985" t="s">
        <v>23979</v>
      </c>
      <c r="O5985" t="s">
        <v>23980</v>
      </c>
      <c r="P5985" t="s">
        <v>87</v>
      </c>
      <c r="Q5985">
        <v>6</v>
      </c>
      <c r="R5985" t="s">
        <v>88</v>
      </c>
      <c r="S5985" t="s">
        <v>79</v>
      </c>
      <c r="T5985">
        <v>75302</v>
      </c>
      <c r="U5985" s="1">
        <v>45595</v>
      </c>
      <c r="V5985" t="s">
        <v>155</v>
      </c>
      <c r="W5985">
        <v>597508</v>
      </c>
      <c r="X5985" t="s">
        <v>23981</v>
      </c>
      <c r="Y5985">
        <v>793</v>
      </c>
      <c r="Z5985">
        <v>2418</v>
      </c>
      <c r="AA5985">
        <v>3</v>
      </c>
      <c r="AB5985" s="2" t="s">
        <v>22959</v>
      </c>
    </row>
    <row r="5986" spans="1:28" x14ac:dyDescent="0.3">
      <c r="A5986" t="s">
        <v>28</v>
      </c>
      <c r="B5986" t="s">
        <v>29</v>
      </c>
      <c r="C5986" t="s">
        <v>157</v>
      </c>
      <c r="D5986" t="s">
        <v>267</v>
      </c>
      <c r="E5986" t="s">
        <v>32</v>
      </c>
      <c r="F5986" t="s">
        <v>106</v>
      </c>
      <c r="G5986">
        <v>29</v>
      </c>
      <c r="H5986">
        <v>404799</v>
      </c>
      <c r="I5986" t="s">
        <v>58</v>
      </c>
      <c r="J5986" s="1">
        <v>44443</v>
      </c>
      <c r="K5986">
        <v>1400</v>
      </c>
      <c r="L5986" t="s">
        <v>23982</v>
      </c>
      <c r="M5986" t="s">
        <v>1118</v>
      </c>
      <c r="N5986" t="s">
        <v>23983</v>
      </c>
      <c r="O5986" t="s">
        <v>23984</v>
      </c>
      <c r="P5986" t="s">
        <v>71</v>
      </c>
      <c r="Q5986">
        <v>16</v>
      </c>
      <c r="R5986" t="s">
        <v>88</v>
      </c>
      <c r="S5986" t="s">
        <v>41</v>
      </c>
      <c r="T5986">
        <v>40184</v>
      </c>
      <c r="U5986" s="1">
        <v>45624</v>
      </c>
      <c r="V5986" t="s">
        <v>42</v>
      </c>
      <c r="W5986">
        <v>172159</v>
      </c>
      <c r="X5986" t="s">
        <v>23985</v>
      </c>
      <c r="Y5986">
        <v>684</v>
      </c>
      <c r="Z5986">
        <v>1988</v>
      </c>
      <c r="AA5986">
        <v>2</v>
      </c>
      <c r="AB5986">
        <v>1590.4</v>
      </c>
    </row>
    <row r="5987" spans="1:28" x14ac:dyDescent="0.3">
      <c r="A5987" t="s">
        <v>28</v>
      </c>
      <c r="B5987" t="s">
        <v>29</v>
      </c>
      <c r="C5987" t="s">
        <v>44</v>
      </c>
      <c r="D5987" t="s">
        <v>274</v>
      </c>
      <c r="E5987" t="s">
        <v>32</v>
      </c>
      <c r="F5987" t="s">
        <v>355</v>
      </c>
      <c r="G5987">
        <v>26</v>
      </c>
      <c r="H5987">
        <v>432698</v>
      </c>
      <c r="I5987" t="s">
        <v>58</v>
      </c>
      <c r="J5987" s="1">
        <v>45508</v>
      </c>
      <c r="K5987">
        <v>1200</v>
      </c>
      <c r="L5987" t="s">
        <v>23986</v>
      </c>
      <c r="M5987" t="s">
        <v>552</v>
      </c>
      <c r="N5987" t="s">
        <v>23987</v>
      </c>
      <c r="O5987" t="s">
        <v>23988</v>
      </c>
      <c r="P5987" t="s">
        <v>71</v>
      </c>
      <c r="Q5987">
        <v>18</v>
      </c>
      <c r="R5987" t="s">
        <v>88</v>
      </c>
      <c r="S5987" t="s">
        <v>118</v>
      </c>
      <c r="T5987">
        <v>78566</v>
      </c>
      <c r="U5987" s="1">
        <v>45569</v>
      </c>
      <c r="V5987" t="s">
        <v>155</v>
      </c>
      <c r="W5987">
        <v>138074</v>
      </c>
      <c r="X5987" t="s">
        <v>23989</v>
      </c>
      <c r="Y5987">
        <v>597</v>
      </c>
      <c r="Z5987">
        <v>2331</v>
      </c>
      <c r="AA5987">
        <v>5</v>
      </c>
      <c r="AB5987">
        <v>4662</v>
      </c>
    </row>
    <row r="5988" spans="1:28" x14ac:dyDescent="0.3">
      <c r="A5988" t="s">
        <v>28</v>
      </c>
      <c r="B5988" t="s">
        <v>29</v>
      </c>
      <c r="C5988" t="s">
        <v>44</v>
      </c>
      <c r="D5988" t="s">
        <v>254</v>
      </c>
      <c r="E5988" t="s">
        <v>32</v>
      </c>
      <c r="F5988" t="s">
        <v>99</v>
      </c>
      <c r="G5988">
        <v>75</v>
      </c>
      <c r="H5988">
        <v>408113</v>
      </c>
      <c r="I5988" t="s">
        <v>34</v>
      </c>
      <c r="J5988" s="1">
        <v>45587</v>
      </c>
      <c r="K5988">
        <v>1100</v>
      </c>
      <c r="L5988" t="s">
        <v>23990</v>
      </c>
      <c r="M5988" t="s">
        <v>919</v>
      </c>
      <c r="N5988" t="s">
        <v>23991</v>
      </c>
      <c r="O5988" t="s">
        <v>23992</v>
      </c>
      <c r="P5988" t="s">
        <v>87</v>
      </c>
      <c r="Q5988">
        <v>8</v>
      </c>
      <c r="R5988" t="s">
        <v>88</v>
      </c>
      <c r="S5988" t="s">
        <v>118</v>
      </c>
      <c r="T5988">
        <v>84545</v>
      </c>
      <c r="U5988" s="1">
        <v>45609</v>
      </c>
      <c r="V5988" t="s">
        <v>42</v>
      </c>
      <c r="W5988">
        <v>399789</v>
      </c>
      <c r="X5988" t="s">
        <v>23993</v>
      </c>
      <c r="Y5988">
        <v>968</v>
      </c>
      <c r="Z5988">
        <v>2292</v>
      </c>
      <c r="AA5988">
        <v>5</v>
      </c>
      <c r="AB5988">
        <v>4584</v>
      </c>
    </row>
    <row r="5989" spans="1:28" x14ac:dyDescent="0.3">
      <c r="A5989" t="s">
        <v>28</v>
      </c>
      <c r="B5989" t="s">
        <v>29</v>
      </c>
      <c r="C5989" t="s">
        <v>157</v>
      </c>
      <c r="D5989" t="s">
        <v>421</v>
      </c>
      <c r="E5989" t="s">
        <v>46</v>
      </c>
      <c r="F5989" t="s">
        <v>135</v>
      </c>
      <c r="G5989">
        <v>98</v>
      </c>
      <c r="H5989">
        <v>408424</v>
      </c>
      <c r="I5989" t="s">
        <v>58</v>
      </c>
      <c r="J5989" s="1">
        <v>44002</v>
      </c>
      <c r="K5989">
        <v>950</v>
      </c>
      <c r="L5989" t="s">
        <v>23994</v>
      </c>
      <c r="M5989" t="s">
        <v>487</v>
      </c>
      <c r="N5989" t="s">
        <v>23995</v>
      </c>
      <c r="O5989" t="s">
        <v>23996</v>
      </c>
      <c r="P5989" t="s">
        <v>39</v>
      </c>
      <c r="Q5989">
        <v>9</v>
      </c>
      <c r="R5989" t="s">
        <v>88</v>
      </c>
      <c r="S5989" t="s">
        <v>79</v>
      </c>
      <c r="T5989">
        <v>72003</v>
      </c>
      <c r="U5989" s="1">
        <v>45611</v>
      </c>
      <c r="V5989" t="s">
        <v>42</v>
      </c>
      <c r="W5989">
        <v>930547</v>
      </c>
      <c r="X5989" t="s">
        <v>23997</v>
      </c>
      <c r="Y5989">
        <v>805</v>
      </c>
      <c r="Z5989">
        <v>1862</v>
      </c>
      <c r="AA5989">
        <v>7</v>
      </c>
      <c r="AB5989">
        <v>5213.6000000000004</v>
      </c>
    </row>
    <row r="5990" spans="1:28" x14ac:dyDescent="0.3">
      <c r="A5990" t="s">
        <v>28</v>
      </c>
      <c r="B5990" t="s">
        <v>29</v>
      </c>
      <c r="C5990" t="s">
        <v>54</v>
      </c>
      <c r="D5990" t="s">
        <v>142</v>
      </c>
      <c r="E5990" t="s">
        <v>32</v>
      </c>
      <c r="F5990" t="s">
        <v>83</v>
      </c>
      <c r="G5990">
        <v>3</v>
      </c>
      <c r="H5990">
        <v>434404</v>
      </c>
      <c r="I5990" t="s">
        <v>58</v>
      </c>
      <c r="J5990" s="1">
        <v>44186</v>
      </c>
      <c r="K5990">
        <v>800</v>
      </c>
      <c r="L5990" t="s">
        <v>22532</v>
      </c>
      <c r="M5990" t="s">
        <v>654</v>
      </c>
      <c r="N5990" t="s">
        <v>23998</v>
      </c>
      <c r="O5990" t="s">
        <v>23999</v>
      </c>
      <c r="P5990" t="s">
        <v>39</v>
      </c>
      <c r="Q5990">
        <v>4</v>
      </c>
      <c r="R5990" t="s">
        <v>88</v>
      </c>
      <c r="S5990" t="s">
        <v>41</v>
      </c>
      <c r="T5990">
        <v>13265</v>
      </c>
      <c r="U5990" s="1">
        <v>45408</v>
      </c>
      <c r="V5990" t="s">
        <v>80</v>
      </c>
      <c r="W5990">
        <v>402163</v>
      </c>
      <c r="X5990" t="s">
        <v>24000</v>
      </c>
      <c r="Y5990">
        <v>717</v>
      </c>
      <c r="Z5990">
        <v>2898</v>
      </c>
      <c r="AA5990">
        <v>3</v>
      </c>
      <c r="AB5990" s="2" t="s">
        <v>8008</v>
      </c>
    </row>
    <row r="5991" spans="1:28" x14ac:dyDescent="0.3">
      <c r="A5991" t="s">
        <v>28</v>
      </c>
      <c r="B5991" t="s">
        <v>29</v>
      </c>
      <c r="C5991" t="s">
        <v>91</v>
      </c>
      <c r="D5991" t="s">
        <v>134</v>
      </c>
      <c r="E5991" t="s">
        <v>46</v>
      </c>
      <c r="F5991" t="s">
        <v>83</v>
      </c>
      <c r="G5991">
        <v>82</v>
      </c>
      <c r="H5991">
        <v>430646</v>
      </c>
      <c r="I5991" t="s">
        <v>34</v>
      </c>
      <c r="J5991" s="1">
        <v>44231</v>
      </c>
      <c r="K5991">
        <v>1100</v>
      </c>
      <c r="L5991" t="s">
        <v>24001</v>
      </c>
      <c r="M5991" t="s">
        <v>144</v>
      </c>
      <c r="N5991" t="s">
        <v>24002</v>
      </c>
      <c r="O5991">
        <f>1-799-338-7498</f>
        <v>-8634</v>
      </c>
      <c r="P5991" t="s">
        <v>39</v>
      </c>
      <c r="Q5991">
        <v>13</v>
      </c>
      <c r="R5991" t="s">
        <v>40</v>
      </c>
      <c r="S5991" t="s">
        <v>118</v>
      </c>
      <c r="T5991">
        <v>58108</v>
      </c>
      <c r="U5991" s="1">
        <v>45505</v>
      </c>
      <c r="V5991" t="s">
        <v>64</v>
      </c>
      <c r="W5991">
        <v>642310</v>
      </c>
      <c r="X5991" t="s">
        <v>24003</v>
      </c>
      <c r="Y5991">
        <v>934</v>
      </c>
      <c r="Z5991">
        <v>690</v>
      </c>
      <c r="AA5991">
        <v>5</v>
      </c>
      <c r="AB5991">
        <v>1380</v>
      </c>
    </row>
    <row r="5992" spans="1:28" x14ac:dyDescent="0.3">
      <c r="A5992" t="s">
        <v>28</v>
      </c>
      <c r="B5992" t="s">
        <v>29</v>
      </c>
      <c r="C5992" t="s">
        <v>66</v>
      </c>
      <c r="D5992" t="s">
        <v>45</v>
      </c>
      <c r="E5992" t="s">
        <v>56</v>
      </c>
      <c r="F5992" t="s">
        <v>175</v>
      </c>
      <c r="G5992">
        <v>39</v>
      </c>
      <c r="H5992">
        <v>436186</v>
      </c>
      <c r="I5992" t="s">
        <v>58</v>
      </c>
      <c r="J5992" s="1">
        <v>44959</v>
      </c>
      <c r="K5992">
        <v>950</v>
      </c>
      <c r="L5992" t="s">
        <v>24004</v>
      </c>
      <c r="M5992" t="s">
        <v>487</v>
      </c>
      <c r="N5992" t="s">
        <v>24005</v>
      </c>
      <c r="O5992" t="s">
        <v>24006</v>
      </c>
      <c r="P5992" t="s">
        <v>51</v>
      </c>
      <c r="Q5992">
        <v>4</v>
      </c>
      <c r="R5992" t="s">
        <v>88</v>
      </c>
      <c r="S5992" t="s">
        <v>63</v>
      </c>
      <c r="T5992">
        <v>77274</v>
      </c>
      <c r="U5992" s="1">
        <v>45559</v>
      </c>
      <c r="V5992" t="s">
        <v>180</v>
      </c>
      <c r="W5992">
        <v>986539</v>
      </c>
      <c r="X5992" t="s">
        <v>8582</v>
      </c>
      <c r="Y5992">
        <v>846</v>
      </c>
      <c r="Z5992">
        <v>1046</v>
      </c>
      <c r="AA5992">
        <v>6</v>
      </c>
      <c r="AB5992">
        <v>2510.4</v>
      </c>
    </row>
    <row r="5993" spans="1:28" x14ac:dyDescent="0.3">
      <c r="A5993" t="s">
        <v>28</v>
      </c>
      <c r="B5993" t="s">
        <v>29</v>
      </c>
      <c r="C5993" t="s">
        <v>66</v>
      </c>
      <c r="D5993" t="s">
        <v>74</v>
      </c>
      <c r="E5993" t="s">
        <v>56</v>
      </c>
      <c r="F5993" t="s">
        <v>150</v>
      </c>
      <c r="G5993">
        <v>8</v>
      </c>
      <c r="H5993">
        <v>419715</v>
      </c>
      <c r="I5993" t="s">
        <v>58</v>
      </c>
      <c r="J5993" s="1">
        <v>44496</v>
      </c>
      <c r="K5993">
        <v>1000</v>
      </c>
      <c r="L5993" t="s">
        <v>24007</v>
      </c>
      <c r="M5993" t="s">
        <v>244</v>
      </c>
      <c r="N5993" t="s">
        <v>24008</v>
      </c>
      <c r="O5993" t="s">
        <v>24009</v>
      </c>
      <c r="P5993" t="s">
        <v>39</v>
      </c>
      <c r="Q5993">
        <v>6</v>
      </c>
      <c r="R5993" t="s">
        <v>40</v>
      </c>
      <c r="S5993" t="s">
        <v>79</v>
      </c>
      <c r="T5993">
        <v>81635</v>
      </c>
      <c r="U5993" s="1">
        <v>45370</v>
      </c>
      <c r="V5993" t="s">
        <v>72</v>
      </c>
      <c r="W5993">
        <v>654409</v>
      </c>
      <c r="X5993" t="s">
        <v>24010</v>
      </c>
      <c r="Y5993">
        <v>897</v>
      </c>
      <c r="Z5993">
        <v>1802</v>
      </c>
      <c r="AA5993">
        <v>4</v>
      </c>
      <c r="AB5993" s="2" t="s">
        <v>14434</v>
      </c>
    </row>
    <row r="5994" spans="1:28" x14ac:dyDescent="0.3">
      <c r="A5994" t="s">
        <v>28</v>
      </c>
      <c r="B5994" t="s">
        <v>29</v>
      </c>
      <c r="C5994" t="s">
        <v>66</v>
      </c>
      <c r="D5994" t="s">
        <v>170</v>
      </c>
      <c r="E5994" t="s">
        <v>46</v>
      </c>
      <c r="F5994" t="s">
        <v>47</v>
      </c>
      <c r="G5994">
        <v>72</v>
      </c>
      <c r="H5994">
        <v>428326</v>
      </c>
      <c r="I5994" t="s">
        <v>58</v>
      </c>
      <c r="J5994" s="1">
        <v>45018</v>
      </c>
      <c r="K5994">
        <v>1100</v>
      </c>
      <c r="L5994" t="s">
        <v>10400</v>
      </c>
      <c r="M5994" t="s">
        <v>137</v>
      </c>
      <c r="N5994" t="s">
        <v>24011</v>
      </c>
      <c r="O5994" t="s">
        <v>24012</v>
      </c>
      <c r="P5994" t="s">
        <v>87</v>
      </c>
      <c r="Q5994">
        <v>7</v>
      </c>
      <c r="R5994" t="s">
        <v>40</v>
      </c>
      <c r="S5994" t="s">
        <v>79</v>
      </c>
      <c r="T5994">
        <v>92927</v>
      </c>
      <c r="U5994" s="1">
        <v>45405</v>
      </c>
      <c r="V5994" t="s">
        <v>80</v>
      </c>
      <c r="W5994">
        <v>193443</v>
      </c>
      <c r="X5994" t="s">
        <v>24013</v>
      </c>
      <c r="Y5994">
        <v>660</v>
      </c>
      <c r="Z5994">
        <v>1582</v>
      </c>
      <c r="AA5994">
        <v>1</v>
      </c>
      <c r="AB5994" s="2" t="s">
        <v>20790</v>
      </c>
    </row>
    <row r="5995" spans="1:28" x14ac:dyDescent="0.3">
      <c r="A5995" t="s">
        <v>28</v>
      </c>
      <c r="B5995" t="s">
        <v>29</v>
      </c>
      <c r="C5995" t="s">
        <v>157</v>
      </c>
      <c r="D5995" t="s">
        <v>616</v>
      </c>
      <c r="E5995" t="s">
        <v>56</v>
      </c>
      <c r="F5995" t="s">
        <v>83</v>
      </c>
      <c r="G5995">
        <v>18</v>
      </c>
      <c r="H5995">
        <v>403918</v>
      </c>
      <c r="I5995" t="s">
        <v>58</v>
      </c>
      <c r="J5995" s="1">
        <v>44380</v>
      </c>
      <c r="K5995">
        <v>1100</v>
      </c>
      <c r="L5995" t="s">
        <v>24014</v>
      </c>
      <c r="M5995" t="s">
        <v>256</v>
      </c>
      <c r="N5995" t="s">
        <v>24015</v>
      </c>
      <c r="O5995" t="s">
        <v>24016</v>
      </c>
      <c r="P5995" t="s">
        <v>39</v>
      </c>
      <c r="Q5995">
        <v>18</v>
      </c>
      <c r="R5995" t="s">
        <v>88</v>
      </c>
      <c r="S5995" t="s">
        <v>63</v>
      </c>
      <c r="T5995">
        <v>39899</v>
      </c>
      <c r="U5995" s="1">
        <v>45337</v>
      </c>
      <c r="V5995" t="s">
        <v>119</v>
      </c>
      <c r="W5995">
        <v>623948</v>
      </c>
      <c r="X5995" t="s">
        <v>24017</v>
      </c>
      <c r="Y5995">
        <v>466</v>
      </c>
      <c r="Z5995">
        <v>1553</v>
      </c>
      <c r="AA5995">
        <v>6</v>
      </c>
      <c r="AB5995" s="2" t="s">
        <v>24018</v>
      </c>
    </row>
    <row r="5996" spans="1:28" x14ac:dyDescent="0.3">
      <c r="A5996" t="s">
        <v>28</v>
      </c>
      <c r="B5996" t="s">
        <v>29</v>
      </c>
      <c r="C5996" t="s">
        <v>54</v>
      </c>
      <c r="D5996" t="s">
        <v>380</v>
      </c>
      <c r="E5996" t="s">
        <v>56</v>
      </c>
      <c r="F5996" t="s">
        <v>135</v>
      </c>
      <c r="G5996">
        <v>81</v>
      </c>
      <c r="H5996">
        <v>420907</v>
      </c>
      <c r="I5996" t="s">
        <v>58</v>
      </c>
      <c r="J5996" s="1">
        <v>44603</v>
      </c>
      <c r="K5996">
        <v>1100</v>
      </c>
      <c r="L5996" t="s">
        <v>24019</v>
      </c>
      <c r="M5996" t="s">
        <v>244</v>
      </c>
      <c r="N5996" t="s">
        <v>24020</v>
      </c>
      <c r="O5996" t="s">
        <v>24021</v>
      </c>
      <c r="P5996" t="s">
        <v>51</v>
      </c>
      <c r="Q5996">
        <v>18</v>
      </c>
      <c r="R5996" t="s">
        <v>88</v>
      </c>
      <c r="S5996" t="s">
        <v>63</v>
      </c>
      <c r="T5996">
        <v>88427</v>
      </c>
      <c r="U5996" s="1">
        <v>45451</v>
      </c>
      <c r="V5996" t="s">
        <v>52</v>
      </c>
      <c r="W5996">
        <v>243270</v>
      </c>
      <c r="X5996" t="s">
        <v>24022</v>
      </c>
      <c r="Y5996">
        <v>455</v>
      </c>
      <c r="Z5996">
        <v>2005</v>
      </c>
      <c r="AA5996">
        <v>3</v>
      </c>
      <c r="AB5996">
        <v>2406</v>
      </c>
    </row>
    <row r="5997" spans="1:28" x14ac:dyDescent="0.3">
      <c r="A5997" t="s">
        <v>28</v>
      </c>
      <c r="B5997" t="s">
        <v>29</v>
      </c>
      <c r="C5997" t="s">
        <v>91</v>
      </c>
      <c r="D5997" t="s">
        <v>524</v>
      </c>
      <c r="E5997" t="s">
        <v>32</v>
      </c>
      <c r="F5997" t="s">
        <v>150</v>
      </c>
      <c r="G5997">
        <v>23</v>
      </c>
      <c r="H5997">
        <v>428542</v>
      </c>
      <c r="I5997" t="s">
        <v>58</v>
      </c>
      <c r="J5997" s="1">
        <v>44289</v>
      </c>
      <c r="K5997">
        <v>1200</v>
      </c>
      <c r="L5997" t="s">
        <v>24023</v>
      </c>
      <c r="M5997" t="s">
        <v>200</v>
      </c>
      <c r="N5997" t="s">
        <v>24024</v>
      </c>
      <c r="O5997" t="s">
        <v>24025</v>
      </c>
      <c r="P5997" t="s">
        <v>87</v>
      </c>
      <c r="Q5997">
        <v>12</v>
      </c>
      <c r="R5997" t="s">
        <v>40</v>
      </c>
      <c r="S5997" t="s">
        <v>118</v>
      </c>
      <c r="T5997">
        <v>91944</v>
      </c>
      <c r="U5997" s="1">
        <v>45477</v>
      </c>
      <c r="V5997" t="s">
        <v>126</v>
      </c>
      <c r="W5997">
        <v>543745</v>
      </c>
      <c r="X5997" t="s">
        <v>4334</v>
      </c>
      <c r="Y5997">
        <v>341</v>
      </c>
      <c r="Z5997">
        <v>1914</v>
      </c>
      <c r="AA5997">
        <v>4</v>
      </c>
      <c r="AB5997">
        <v>3062.4</v>
      </c>
    </row>
    <row r="5998" spans="1:28" x14ac:dyDescent="0.3">
      <c r="A5998" t="s">
        <v>28</v>
      </c>
      <c r="B5998" t="s">
        <v>29</v>
      </c>
      <c r="C5998" t="s">
        <v>66</v>
      </c>
      <c r="D5998" t="s">
        <v>364</v>
      </c>
      <c r="E5998" t="s">
        <v>32</v>
      </c>
      <c r="F5998" t="s">
        <v>33</v>
      </c>
      <c r="G5998">
        <v>58</v>
      </c>
      <c r="H5998">
        <v>416902</v>
      </c>
      <c r="I5998" t="s">
        <v>58</v>
      </c>
      <c r="J5998" s="1">
        <v>45274</v>
      </c>
      <c r="K5998">
        <v>1300</v>
      </c>
      <c r="L5998" t="s">
        <v>24026</v>
      </c>
      <c r="M5998" t="s">
        <v>129</v>
      </c>
      <c r="N5998" t="s">
        <v>24027</v>
      </c>
      <c r="O5998" t="s">
        <v>24028</v>
      </c>
      <c r="P5998" t="s">
        <v>51</v>
      </c>
      <c r="Q5998">
        <v>8</v>
      </c>
      <c r="R5998" t="s">
        <v>88</v>
      </c>
      <c r="S5998" t="s">
        <v>118</v>
      </c>
      <c r="T5998">
        <v>86943</v>
      </c>
      <c r="U5998" s="1">
        <v>45327</v>
      </c>
      <c r="V5998" t="s">
        <v>119</v>
      </c>
      <c r="W5998">
        <v>845833</v>
      </c>
      <c r="X5998" t="s">
        <v>24029</v>
      </c>
      <c r="Y5998">
        <v>493</v>
      </c>
      <c r="Z5998">
        <v>637</v>
      </c>
      <c r="AA5998">
        <v>4</v>
      </c>
      <c r="AB5998">
        <v>1019.2</v>
      </c>
    </row>
    <row r="5999" spans="1:28" x14ac:dyDescent="0.3">
      <c r="A5999" t="s">
        <v>28</v>
      </c>
      <c r="B5999" t="s">
        <v>29</v>
      </c>
      <c r="C5999" t="s">
        <v>54</v>
      </c>
      <c r="D5999" t="s">
        <v>92</v>
      </c>
      <c r="E5999" t="s">
        <v>56</v>
      </c>
      <c r="F5999" t="s">
        <v>99</v>
      </c>
      <c r="G5999">
        <v>88</v>
      </c>
      <c r="H5999">
        <v>405529</v>
      </c>
      <c r="I5999" t="s">
        <v>58</v>
      </c>
      <c r="J5999" s="1">
        <v>44036</v>
      </c>
      <c r="K5999">
        <v>950</v>
      </c>
      <c r="L5999" t="s">
        <v>5002</v>
      </c>
      <c r="M5999" t="s">
        <v>60</v>
      </c>
      <c r="N5999" t="s">
        <v>24030</v>
      </c>
      <c r="O5999" t="s">
        <v>24031</v>
      </c>
      <c r="P5999" t="s">
        <v>71</v>
      </c>
      <c r="Q5999">
        <v>10</v>
      </c>
      <c r="R5999" t="s">
        <v>40</v>
      </c>
      <c r="S5999" t="s">
        <v>79</v>
      </c>
      <c r="T5999">
        <v>76880</v>
      </c>
      <c r="U5999" s="1">
        <v>45393</v>
      </c>
      <c r="V5999" t="s">
        <v>80</v>
      </c>
      <c r="W5999">
        <v>216205</v>
      </c>
      <c r="X5999" t="s">
        <v>24032</v>
      </c>
      <c r="Y5999">
        <v>672</v>
      </c>
      <c r="Z5999">
        <v>1837</v>
      </c>
      <c r="AA5999">
        <v>6</v>
      </c>
      <c r="AB5999">
        <v>4408.8</v>
      </c>
    </row>
    <row r="6000" spans="1:28" x14ac:dyDescent="0.3">
      <c r="A6000" t="s">
        <v>28</v>
      </c>
      <c r="B6000" t="s">
        <v>29</v>
      </c>
      <c r="C6000" t="s">
        <v>193</v>
      </c>
      <c r="D6000" t="s">
        <v>411</v>
      </c>
      <c r="E6000" t="s">
        <v>56</v>
      </c>
      <c r="F6000" t="s">
        <v>47</v>
      </c>
      <c r="G6000">
        <v>14</v>
      </c>
      <c r="H6000">
        <v>401467</v>
      </c>
      <c r="I6000" t="s">
        <v>58</v>
      </c>
      <c r="J6000" s="1">
        <v>45414</v>
      </c>
      <c r="K6000">
        <v>1000</v>
      </c>
      <c r="L6000" t="s">
        <v>24033</v>
      </c>
      <c r="M6000" t="s">
        <v>542</v>
      </c>
      <c r="N6000" t="s">
        <v>24034</v>
      </c>
      <c r="O6000" t="s">
        <v>24035</v>
      </c>
      <c r="P6000" t="s">
        <v>39</v>
      </c>
      <c r="Q6000">
        <v>17</v>
      </c>
      <c r="R6000" t="s">
        <v>40</v>
      </c>
      <c r="S6000" t="s">
        <v>79</v>
      </c>
      <c r="T6000">
        <v>23110</v>
      </c>
      <c r="U6000" s="1">
        <v>45462</v>
      </c>
      <c r="V6000" t="s">
        <v>52</v>
      </c>
      <c r="W6000">
        <v>807481</v>
      </c>
      <c r="X6000" t="s">
        <v>9418</v>
      </c>
      <c r="Y6000">
        <v>863</v>
      </c>
      <c r="Z6000">
        <v>1041</v>
      </c>
      <c r="AA6000">
        <v>4</v>
      </c>
      <c r="AB6000" s="2" t="s">
        <v>3804</v>
      </c>
    </row>
    <row r="6001" spans="1:28" x14ac:dyDescent="0.3">
      <c r="A6001" t="s">
        <v>28</v>
      </c>
      <c r="B6001" t="s">
        <v>29</v>
      </c>
      <c r="C6001" t="s">
        <v>148</v>
      </c>
      <c r="D6001" t="s">
        <v>31</v>
      </c>
      <c r="E6001" t="s">
        <v>46</v>
      </c>
      <c r="F6001" t="s">
        <v>57</v>
      </c>
      <c r="G6001">
        <v>60</v>
      </c>
      <c r="H6001">
        <v>422490</v>
      </c>
      <c r="I6001" t="s">
        <v>58</v>
      </c>
      <c r="J6001" s="1">
        <v>43946</v>
      </c>
      <c r="K6001">
        <v>1100</v>
      </c>
      <c r="L6001" t="s">
        <v>24036</v>
      </c>
      <c r="M6001" t="s">
        <v>287</v>
      </c>
      <c r="N6001" t="s">
        <v>24037</v>
      </c>
      <c r="O6001" t="s">
        <v>24038</v>
      </c>
      <c r="P6001" t="s">
        <v>87</v>
      </c>
      <c r="Q6001">
        <v>7</v>
      </c>
      <c r="R6001" t="s">
        <v>88</v>
      </c>
      <c r="S6001" t="s">
        <v>79</v>
      </c>
      <c r="T6001">
        <v>72524</v>
      </c>
      <c r="U6001" s="1">
        <v>45553</v>
      </c>
      <c r="V6001" t="s">
        <v>180</v>
      </c>
      <c r="W6001">
        <v>913324</v>
      </c>
      <c r="X6001" t="s">
        <v>13587</v>
      </c>
      <c r="Y6001">
        <v>662</v>
      </c>
      <c r="Z6001">
        <v>2616</v>
      </c>
      <c r="AA6001">
        <v>3</v>
      </c>
      <c r="AB6001" s="2" t="s">
        <v>11471</v>
      </c>
    </row>
    <row r="6002" spans="1:28" x14ac:dyDescent="0.3">
      <c r="A6002" t="s">
        <v>28</v>
      </c>
      <c r="B6002" t="s">
        <v>29</v>
      </c>
      <c r="C6002" t="s">
        <v>66</v>
      </c>
      <c r="D6002" t="s">
        <v>560</v>
      </c>
      <c r="E6002" t="s">
        <v>56</v>
      </c>
      <c r="F6002" t="s">
        <v>355</v>
      </c>
      <c r="G6002">
        <v>18</v>
      </c>
      <c r="H6002">
        <v>433573</v>
      </c>
      <c r="I6002" t="s">
        <v>58</v>
      </c>
      <c r="J6002" s="1">
        <v>45182</v>
      </c>
      <c r="K6002">
        <v>800</v>
      </c>
      <c r="L6002" t="s">
        <v>24039</v>
      </c>
      <c r="M6002" t="s">
        <v>487</v>
      </c>
      <c r="N6002" t="s">
        <v>24040</v>
      </c>
      <c r="O6002" t="s">
        <v>24041</v>
      </c>
      <c r="P6002" t="s">
        <v>71</v>
      </c>
      <c r="Q6002">
        <v>4</v>
      </c>
      <c r="R6002" t="s">
        <v>40</v>
      </c>
      <c r="S6002" t="s">
        <v>118</v>
      </c>
      <c r="T6002">
        <v>40310</v>
      </c>
      <c r="U6002" s="1">
        <v>45584</v>
      </c>
      <c r="V6002" t="s">
        <v>155</v>
      </c>
      <c r="W6002">
        <v>654459</v>
      </c>
      <c r="X6002" t="s">
        <v>24042</v>
      </c>
      <c r="Y6002">
        <v>806</v>
      </c>
      <c r="Z6002">
        <v>2512</v>
      </c>
      <c r="AA6002">
        <v>8</v>
      </c>
      <c r="AB6002" s="2" t="s">
        <v>24043</v>
      </c>
    </row>
    <row r="6003" spans="1:28" x14ac:dyDescent="0.3">
      <c r="A6003" t="s">
        <v>28</v>
      </c>
      <c r="B6003" t="s">
        <v>29</v>
      </c>
      <c r="C6003" t="s">
        <v>44</v>
      </c>
      <c r="D6003" t="s">
        <v>611</v>
      </c>
      <c r="E6003" t="s">
        <v>32</v>
      </c>
      <c r="F6003" t="s">
        <v>57</v>
      </c>
      <c r="G6003">
        <v>31</v>
      </c>
      <c r="H6003">
        <v>419415</v>
      </c>
      <c r="I6003" t="s">
        <v>58</v>
      </c>
      <c r="J6003" s="1">
        <v>45014</v>
      </c>
      <c r="K6003">
        <v>1400</v>
      </c>
      <c r="L6003" t="s">
        <v>24044</v>
      </c>
      <c r="M6003" t="s">
        <v>736</v>
      </c>
      <c r="N6003" t="s">
        <v>24045</v>
      </c>
      <c r="O6003">
        <f>1-516-561-915</f>
        <v>-1991</v>
      </c>
      <c r="P6003" t="s">
        <v>39</v>
      </c>
      <c r="Q6003">
        <v>4</v>
      </c>
      <c r="R6003" t="s">
        <v>40</v>
      </c>
      <c r="S6003" t="s">
        <v>63</v>
      </c>
      <c r="T6003">
        <v>56041</v>
      </c>
      <c r="U6003" s="1">
        <v>45541</v>
      </c>
      <c r="V6003" t="s">
        <v>180</v>
      </c>
      <c r="W6003">
        <v>698257</v>
      </c>
      <c r="X6003" t="s">
        <v>5352</v>
      </c>
      <c r="Y6003">
        <v>910</v>
      </c>
      <c r="Z6003">
        <v>2782</v>
      </c>
      <c r="AA6003">
        <v>2</v>
      </c>
      <c r="AB6003">
        <v>2225.6</v>
      </c>
    </row>
    <row r="6004" spans="1:28" x14ac:dyDescent="0.3">
      <c r="A6004" t="s">
        <v>28</v>
      </c>
      <c r="B6004" t="s">
        <v>29</v>
      </c>
      <c r="C6004" t="s">
        <v>157</v>
      </c>
      <c r="D6004" t="s">
        <v>546</v>
      </c>
      <c r="E6004" t="s">
        <v>32</v>
      </c>
      <c r="F6004" t="s">
        <v>175</v>
      </c>
      <c r="G6004">
        <v>10</v>
      </c>
      <c r="H6004">
        <v>438827</v>
      </c>
      <c r="I6004" t="s">
        <v>34</v>
      </c>
      <c r="J6004" s="1">
        <v>44762</v>
      </c>
      <c r="K6004">
        <v>1000</v>
      </c>
      <c r="L6004" t="s">
        <v>24046</v>
      </c>
      <c r="M6004" t="s">
        <v>152</v>
      </c>
      <c r="N6004" t="s">
        <v>24047</v>
      </c>
      <c r="O6004" t="s">
        <v>24048</v>
      </c>
      <c r="P6004" t="s">
        <v>87</v>
      </c>
      <c r="Q6004">
        <v>9</v>
      </c>
      <c r="R6004" t="s">
        <v>88</v>
      </c>
      <c r="S6004" t="s">
        <v>41</v>
      </c>
      <c r="T6004">
        <v>14468</v>
      </c>
      <c r="U6004" s="1">
        <v>45457</v>
      </c>
      <c r="V6004" t="s">
        <v>52</v>
      </c>
      <c r="W6004">
        <v>630230</v>
      </c>
      <c r="X6004" t="s">
        <v>24049</v>
      </c>
      <c r="Y6004">
        <v>300</v>
      </c>
      <c r="Z6004">
        <v>2755</v>
      </c>
      <c r="AA6004">
        <v>4</v>
      </c>
      <c r="AB6004">
        <v>4408</v>
      </c>
    </row>
    <row r="6005" spans="1:28" x14ac:dyDescent="0.3">
      <c r="A6005" t="s">
        <v>28</v>
      </c>
      <c r="B6005" t="s">
        <v>29</v>
      </c>
      <c r="C6005" t="s">
        <v>148</v>
      </c>
      <c r="D6005" t="s">
        <v>421</v>
      </c>
      <c r="E6005" t="s">
        <v>46</v>
      </c>
      <c r="F6005" t="s">
        <v>355</v>
      </c>
      <c r="G6005">
        <v>22</v>
      </c>
      <c r="H6005">
        <v>403188</v>
      </c>
      <c r="I6005" t="s">
        <v>34</v>
      </c>
      <c r="J6005" s="1">
        <v>44976</v>
      </c>
      <c r="K6005">
        <v>950</v>
      </c>
      <c r="L6005" t="s">
        <v>24050</v>
      </c>
      <c r="M6005" t="s">
        <v>319</v>
      </c>
      <c r="N6005" t="s">
        <v>24051</v>
      </c>
      <c r="O6005" t="s">
        <v>24052</v>
      </c>
      <c r="P6005" t="s">
        <v>51</v>
      </c>
      <c r="Q6005">
        <v>12</v>
      </c>
      <c r="R6005" t="s">
        <v>40</v>
      </c>
      <c r="S6005" t="s">
        <v>41</v>
      </c>
      <c r="T6005">
        <v>60269</v>
      </c>
      <c r="U6005" s="1">
        <v>45480</v>
      </c>
      <c r="V6005" t="s">
        <v>126</v>
      </c>
      <c r="W6005">
        <v>473228</v>
      </c>
      <c r="X6005" t="s">
        <v>24053</v>
      </c>
      <c r="Y6005">
        <v>538</v>
      </c>
      <c r="Z6005">
        <v>2777</v>
      </c>
      <c r="AA6005">
        <v>1</v>
      </c>
      <c r="AB6005">
        <v>1110.8</v>
      </c>
    </row>
    <row r="6006" spans="1:28" x14ac:dyDescent="0.3">
      <c r="A6006" t="s">
        <v>28</v>
      </c>
      <c r="B6006" t="s">
        <v>29</v>
      </c>
      <c r="C6006" t="s">
        <v>157</v>
      </c>
      <c r="D6006" t="s">
        <v>237</v>
      </c>
      <c r="E6006" t="s">
        <v>46</v>
      </c>
      <c r="F6006" t="s">
        <v>99</v>
      </c>
      <c r="G6006">
        <v>22</v>
      </c>
      <c r="H6006">
        <v>421351</v>
      </c>
      <c r="I6006" t="s">
        <v>34</v>
      </c>
      <c r="J6006" s="1">
        <v>45108</v>
      </c>
      <c r="K6006">
        <v>1200</v>
      </c>
      <c r="L6006" t="s">
        <v>24054</v>
      </c>
      <c r="M6006" t="s">
        <v>919</v>
      </c>
      <c r="N6006" t="s">
        <v>24055</v>
      </c>
      <c r="O6006" t="s">
        <v>24056</v>
      </c>
      <c r="P6006" t="s">
        <v>87</v>
      </c>
      <c r="Q6006">
        <v>4</v>
      </c>
      <c r="R6006" t="s">
        <v>40</v>
      </c>
      <c r="S6006" t="s">
        <v>63</v>
      </c>
      <c r="T6006">
        <v>65665</v>
      </c>
      <c r="U6006" s="1">
        <v>45465</v>
      </c>
      <c r="V6006" t="s">
        <v>52</v>
      </c>
      <c r="W6006">
        <v>439102</v>
      </c>
      <c r="X6006" t="s">
        <v>24057</v>
      </c>
      <c r="Y6006">
        <v>784</v>
      </c>
      <c r="Z6006">
        <v>1767</v>
      </c>
      <c r="AA6006">
        <v>7</v>
      </c>
      <c r="AB6006">
        <v>4947.6000000000004</v>
      </c>
    </row>
    <row r="6007" spans="1:28" x14ac:dyDescent="0.3">
      <c r="A6007" t="s">
        <v>28</v>
      </c>
      <c r="B6007" t="s">
        <v>29</v>
      </c>
      <c r="C6007" t="s">
        <v>44</v>
      </c>
      <c r="D6007" t="s">
        <v>411</v>
      </c>
      <c r="E6007" t="s">
        <v>46</v>
      </c>
      <c r="F6007" t="s">
        <v>135</v>
      </c>
      <c r="G6007">
        <v>80</v>
      </c>
      <c r="H6007">
        <v>410480</v>
      </c>
      <c r="I6007" t="s">
        <v>58</v>
      </c>
      <c r="J6007" s="1">
        <v>44950</v>
      </c>
      <c r="K6007">
        <v>950</v>
      </c>
      <c r="L6007" t="s">
        <v>24058</v>
      </c>
      <c r="M6007" t="s">
        <v>736</v>
      </c>
      <c r="N6007" t="s">
        <v>24059</v>
      </c>
      <c r="O6007" t="s">
        <v>24060</v>
      </c>
      <c r="P6007" t="s">
        <v>71</v>
      </c>
      <c r="Q6007">
        <v>8</v>
      </c>
      <c r="R6007" t="s">
        <v>88</v>
      </c>
      <c r="S6007" t="s">
        <v>79</v>
      </c>
      <c r="T6007">
        <v>79978</v>
      </c>
      <c r="U6007" s="1">
        <v>45548</v>
      </c>
      <c r="V6007" t="s">
        <v>180</v>
      </c>
      <c r="W6007">
        <v>146281</v>
      </c>
      <c r="X6007" t="s">
        <v>24061</v>
      </c>
      <c r="Y6007">
        <v>370</v>
      </c>
      <c r="Z6007">
        <v>1673</v>
      </c>
      <c r="AA6007">
        <v>4</v>
      </c>
      <c r="AB6007">
        <v>2676.8</v>
      </c>
    </row>
    <row r="6008" spans="1:28" x14ac:dyDescent="0.3">
      <c r="A6008" t="s">
        <v>28</v>
      </c>
      <c r="B6008" t="s">
        <v>29</v>
      </c>
      <c r="C6008" t="s">
        <v>30</v>
      </c>
      <c r="D6008" t="s">
        <v>163</v>
      </c>
      <c r="E6008" t="s">
        <v>32</v>
      </c>
      <c r="F6008" t="s">
        <v>57</v>
      </c>
      <c r="G6008">
        <v>73</v>
      </c>
      <c r="H6008">
        <v>420581</v>
      </c>
      <c r="I6008" t="s">
        <v>34</v>
      </c>
      <c r="J6008" s="1">
        <v>45342</v>
      </c>
      <c r="K6008">
        <v>1100</v>
      </c>
      <c r="L6008" t="s">
        <v>24062</v>
      </c>
      <c r="M6008" t="s">
        <v>1030</v>
      </c>
      <c r="N6008" t="s">
        <v>24063</v>
      </c>
      <c r="O6008" t="s">
        <v>24064</v>
      </c>
      <c r="P6008" t="s">
        <v>39</v>
      </c>
      <c r="Q6008">
        <v>6</v>
      </c>
      <c r="R6008" t="s">
        <v>40</v>
      </c>
      <c r="S6008" t="s">
        <v>118</v>
      </c>
      <c r="T6008">
        <v>35767</v>
      </c>
      <c r="U6008" s="1">
        <v>45330</v>
      </c>
      <c r="V6008" t="s">
        <v>119</v>
      </c>
      <c r="W6008">
        <v>914677</v>
      </c>
      <c r="X6008" t="s">
        <v>24065</v>
      </c>
      <c r="Y6008">
        <v>521</v>
      </c>
      <c r="Z6008">
        <v>2526</v>
      </c>
      <c r="AA6008">
        <v>5</v>
      </c>
      <c r="AB6008">
        <v>5052</v>
      </c>
    </row>
    <row r="6009" spans="1:28" x14ac:dyDescent="0.3">
      <c r="A6009" t="s">
        <v>28</v>
      </c>
      <c r="B6009" t="s">
        <v>29</v>
      </c>
      <c r="C6009" t="s">
        <v>148</v>
      </c>
      <c r="D6009" t="s">
        <v>45</v>
      </c>
      <c r="E6009" t="s">
        <v>32</v>
      </c>
      <c r="F6009" t="s">
        <v>106</v>
      </c>
      <c r="G6009">
        <v>28</v>
      </c>
      <c r="H6009">
        <v>437693</v>
      </c>
      <c r="I6009" t="s">
        <v>34</v>
      </c>
      <c r="J6009" s="1">
        <v>44380</v>
      </c>
      <c r="K6009">
        <v>1200</v>
      </c>
      <c r="L6009" t="s">
        <v>24066</v>
      </c>
      <c r="M6009" t="s">
        <v>1356</v>
      </c>
      <c r="N6009" t="s">
        <v>24067</v>
      </c>
      <c r="O6009" t="s">
        <v>24068</v>
      </c>
      <c r="P6009" t="s">
        <v>51</v>
      </c>
      <c r="Q6009">
        <v>14</v>
      </c>
      <c r="R6009" t="s">
        <v>40</v>
      </c>
      <c r="S6009" t="s">
        <v>41</v>
      </c>
      <c r="T6009">
        <v>99719</v>
      </c>
      <c r="U6009" s="1">
        <v>45407</v>
      </c>
      <c r="V6009" t="s">
        <v>80</v>
      </c>
      <c r="W6009">
        <v>876061</v>
      </c>
      <c r="X6009" t="s">
        <v>24069</v>
      </c>
      <c r="Y6009">
        <v>750</v>
      </c>
      <c r="Z6009">
        <v>1566</v>
      </c>
      <c r="AA6009">
        <v>6</v>
      </c>
      <c r="AB6009">
        <v>3758.4</v>
      </c>
    </row>
    <row r="6010" spans="1:28" x14ac:dyDescent="0.3">
      <c r="A6010" t="s">
        <v>28</v>
      </c>
      <c r="B6010" t="s">
        <v>29</v>
      </c>
      <c r="C6010" t="s">
        <v>193</v>
      </c>
      <c r="D6010" t="s">
        <v>170</v>
      </c>
      <c r="E6010" t="s">
        <v>46</v>
      </c>
      <c r="F6010" t="s">
        <v>33</v>
      </c>
      <c r="G6010">
        <v>17</v>
      </c>
      <c r="H6010">
        <v>406112</v>
      </c>
      <c r="I6010" t="s">
        <v>34</v>
      </c>
      <c r="J6010" s="1">
        <v>44703</v>
      </c>
      <c r="K6010">
        <v>1000</v>
      </c>
      <c r="L6010" t="s">
        <v>24070</v>
      </c>
      <c r="M6010" t="s">
        <v>361</v>
      </c>
      <c r="N6010" t="s">
        <v>24071</v>
      </c>
      <c r="O6010" t="s">
        <v>24072</v>
      </c>
      <c r="P6010" t="s">
        <v>71</v>
      </c>
      <c r="Q6010">
        <v>18</v>
      </c>
      <c r="R6010" t="s">
        <v>40</v>
      </c>
      <c r="S6010" t="s">
        <v>79</v>
      </c>
      <c r="T6010">
        <v>30473</v>
      </c>
      <c r="U6010" s="1">
        <v>45375</v>
      </c>
      <c r="V6010" t="s">
        <v>72</v>
      </c>
      <c r="W6010">
        <v>350186</v>
      </c>
      <c r="X6010" t="s">
        <v>24073</v>
      </c>
      <c r="Y6010">
        <v>545</v>
      </c>
      <c r="Z6010">
        <v>2587</v>
      </c>
      <c r="AA6010">
        <v>2</v>
      </c>
      <c r="AB6010">
        <v>2069.6</v>
      </c>
    </row>
    <row r="6011" spans="1:28" x14ac:dyDescent="0.3">
      <c r="A6011" t="s">
        <v>28</v>
      </c>
      <c r="B6011" t="s">
        <v>29</v>
      </c>
      <c r="C6011" t="s">
        <v>30</v>
      </c>
      <c r="D6011" t="s">
        <v>611</v>
      </c>
      <c r="E6011" t="s">
        <v>32</v>
      </c>
      <c r="F6011" t="s">
        <v>175</v>
      </c>
      <c r="G6011">
        <v>98</v>
      </c>
      <c r="H6011">
        <v>406809</v>
      </c>
      <c r="I6011" t="s">
        <v>34</v>
      </c>
      <c r="J6011" s="1">
        <v>44128</v>
      </c>
      <c r="K6011">
        <v>1400</v>
      </c>
      <c r="L6011" t="s">
        <v>24074</v>
      </c>
      <c r="M6011" t="s">
        <v>1291</v>
      </c>
      <c r="N6011" t="s">
        <v>24075</v>
      </c>
      <c r="O6011" t="s">
        <v>24076</v>
      </c>
      <c r="P6011" t="s">
        <v>39</v>
      </c>
      <c r="Q6011">
        <v>7</v>
      </c>
      <c r="R6011" t="s">
        <v>40</v>
      </c>
      <c r="S6011" t="s">
        <v>63</v>
      </c>
      <c r="T6011">
        <v>41292</v>
      </c>
      <c r="U6011" s="1">
        <v>45385</v>
      </c>
      <c r="V6011" t="s">
        <v>80</v>
      </c>
      <c r="W6011">
        <v>572829</v>
      </c>
      <c r="X6011" t="s">
        <v>24077</v>
      </c>
      <c r="Y6011">
        <v>804</v>
      </c>
      <c r="Z6011">
        <v>2069</v>
      </c>
      <c r="AA6011">
        <v>3</v>
      </c>
      <c r="AB6011">
        <v>2482.8000000000002</v>
      </c>
    </row>
    <row r="6012" spans="1:28" x14ac:dyDescent="0.3">
      <c r="A6012" t="s">
        <v>28</v>
      </c>
      <c r="B6012" t="s">
        <v>29</v>
      </c>
      <c r="C6012" t="s">
        <v>66</v>
      </c>
      <c r="D6012" t="s">
        <v>45</v>
      </c>
      <c r="E6012" t="s">
        <v>56</v>
      </c>
      <c r="F6012" t="s">
        <v>175</v>
      </c>
      <c r="G6012">
        <v>81</v>
      </c>
      <c r="H6012">
        <v>420982</v>
      </c>
      <c r="I6012" t="s">
        <v>34</v>
      </c>
      <c r="J6012" s="1">
        <v>44429</v>
      </c>
      <c r="K6012">
        <v>1100</v>
      </c>
      <c r="L6012" t="s">
        <v>24078</v>
      </c>
      <c r="M6012" t="s">
        <v>256</v>
      </c>
      <c r="N6012" t="s">
        <v>24079</v>
      </c>
      <c r="O6012" t="s">
        <v>24080</v>
      </c>
      <c r="P6012" t="s">
        <v>71</v>
      </c>
      <c r="Q6012">
        <v>16</v>
      </c>
      <c r="R6012" t="s">
        <v>40</v>
      </c>
      <c r="S6012" t="s">
        <v>79</v>
      </c>
      <c r="T6012">
        <v>26326</v>
      </c>
      <c r="U6012" s="1">
        <v>45301</v>
      </c>
      <c r="V6012" t="s">
        <v>111</v>
      </c>
      <c r="W6012">
        <v>823754</v>
      </c>
      <c r="X6012" t="s">
        <v>24081</v>
      </c>
      <c r="Y6012">
        <v>466</v>
      </c>
      <c r="Z6012">
        <v>1849</v>
      </c>
      <c r="AA6012">
        <v>1</v>
      </c>
      <c r="AB6012">
        <v>739.6</v>
      </c>
    </row>
    <row r="6013" spans="1:28" x14ac:dyDescent="0.3">
      <c r="A6013" t="s">
        <v>28</v>
      </c>
      <c r="B6013" t="s">
        <v>29</v>
      </c>
      <c r="C6013" t="s">
        <v>157</v>
      </c>
      <c r="D6013" t="s">
        <v>163</v>
      </c>
      <c r="E6013" t="s">
        <v>46</v>
      </c>
      <c r="F6013" t="s">
        <v>355</v>
      </c>
      <c r="G6013">
        <v>31</v>
      </c>
      <c r="H6013">
        <v>403081</v>
      </c>
      <c r="I6013" t="s">
        <v>34</v>
      </c>
      <c r="J6013" s="1">
        <v>44183</v>
      </c>
      <c r="K6013">
        <v>800</v>
      </c>
      <c r="L6013" t="s">
        <v>24082</v>
      </c>
      <c r="M6013" t="s">
        <v>1017</v>
      </c>
      <c r="N6013" t="s">
        <v>24083</v>
      </c>
      <c r="O6013" t="s">
        <v>24084</v>
      </c>
      <c r="P6013" t="s">
        <v>71</v>
      </c>
      <c r="Q6013">
        <v>9</v>
      </c>
      <c r="R6013" t="s">
        <v>40</v>
      </c>
      <c r="S6013" t="s">
        <v>118</v>
      </c>
      <c r="T6013">
        <v>88696</v>
      </c>
      <c r="U6013" s="1">
        <v>45588</v>
      </c>
      <c r="V6013" t="s">
        <v>155</v>
      </c>
      <c r="W6013">
        <v>264850</v>
      </c>
      <c r="X6013" t="s">
        <v>24085</v>
      </c>
      <c r="Y6013">
        <v>258</v>
      </c>
      <c r="Z6013">
        <v>1181</v>
      </c>
      <c r="AA6013">
        <v>1</v>
      </c>
      <c r="AB6013" s="2" t="s">
        <v>18399</v>
      </c>
    </row>
    <row r="6014" spans="1:28" x14ac:dyDescent="0.3">
      <c r="A6014" t="s">
        <v>28</v>
      </c>
      <c r="B6014" t="s">
        <v>29</v>
      </c>
      <c r="C6014" t="s">
        <v>157</v>
      </c>
      <c r="D6014" t="s">
        <v>74</v>
      </c>
      <c r="E6014" t="s">
        <v>32</v>
      </c>
      <c r="F6014" t="s">
        <v>99</v>
      </c>
      <c r="G6014">
        <v>74</v>
      </c>
      <c r="H6014">
        <v>411912</v>
      </c>
      <c r="I6014" t="s">
        <v>58</v>
      </c>
      <c r="J6014" s="1">
        <v>45530</v>
      </c>
      <c r="K6014">
        <v>950</v>
      </c>
      <c r="L6014" t="s">
        <v>24086</v>
      </c>
      <c r="M6014" t="s">
        <v>351</v>
      </c>
      <c r="N6014" t="s">
        <v>24087</v>
      </c>
      <c r="O6014">
        <f>1-372-175-4353</f>
        <v>-4899</v>
      </c>
      <c r="P6014" t="s">
        <v>51</v>
      </c>
      <c r="Q6014">
        <v>16</v>
      </c>
      <c r="R6014" t="s">
        <v>40</v>
      </c>
      <c r="S6014" t="s">
        <v>41</v>
      </c>
      <c r="T6014">
        <v>82734</v>
      </c>
      <c r="U6014" s="1">
        <v>45326</v>
      </c>
      <c r="V6014" t="s">
        <v>119</v>
      </c>
      <c r="W6014">
        <v>298210</v>
      </c>
      <c r="X6014" t="s">
        <v>24088</v>
      </c>
      <c r="Y6014">
        <v>611</v>
      </c>
      <c r="Z6014">
        <v>1256</v>
      </c>
      <c r="AA6014">
        <v>8</v>
      </c>
      <c r="AB6014" s="2" t="s">
        <v>24089</v>
      </c>
    </row>
    <row r="6015" spans="1:28" x14ac:dyDescent="0.3">
      <c r="A6015" t="s">
        <v>28</v>
      </c>
      <c r="B6015" t="s">
        <v>29</v>
      </c>
      <c r="C6015" t="s">
        <v>193</v>
      </c>
      <c r="D6015" t="s">
        <v>82</v>
      </c>
      <c r="E6015" t="s">
        <v>46</v>
      </c>
      <c r="F6015" t="s">
        <v>175</v>
      </c>
      <c r="G6015">
        <v>11</v>
      </c>
      <c r="H6015">
        <v>427790</v>
      </c>
      <c r="I6015" t="s">
        <v>34</v>
      </c>
      <c r="J6015" s="1">
        <v>45438</v>
      </c>
      <c r="K6015">
        <v>1100</v>
      </c>
      <c r="L6015" t="s">
        <v>24090</v>
      </c>
      <c r="M6015" t="s">
        <v>747</v>
      </c>
      <c r="N6015" t="s">
        <v>24091</v>
      </c>
      <c r="O6015" t="s">
        <v>24092</v>
      </c>
      <c r="P6015" t="s">
        <v>39</v>
      </c>
      <c r="Q6015">
        <v>12</v>
      </c>
      <c r="R6015" t="s">
        <v>40</v>
      </c>
      <c r="S6015" t="s">
        <v>118</v>
      </c>
      <c r="T6015">
        <v>89021</v>
      </c>
      <c r="U6015" s="1">
        <v>45484</v>
      </c>
      <c r="V6015" t="s">
        <v>126</v>
      </c>
      <c r="W6015">
        <v>642465</v>
      </c>
      <c r="X6015" t="s">
        <v>24093</v>
      </c>
      <c r="Y6015">
        <v>532</v>
      </c>
      <c r="Z6015">
        <v>1000</v>
      </c>
      <c r="AA6015">
        <v>8</v>
      </c>
      <c r="AB6015">
        <v>3200</v>
      </c>
    </row>
    <row r="6016" spans="1:28" x14ac:dyDescent="0.3">
      <c r="A6016" t="s">
        <v>28</v>
      </c>
      <c r="B6016" t="s">
        <v>29</v>
      </c>
      <c r="C6016" t="s">
        <v>54</v>
      </c>
      <c r="D6016" t="s">
        <v>142</v>
      </c>
      <c r="E6016" t="s">
        <v>56</v>
      </c>
      <c r="F6016" t="s">
        <v>150</v>
      </c>
      <c r="G6016">
        <v>38</v>
      </c>
      <c r="H6016">
        <v>401273</v>
      </c>
      <c r="I6016" t="s">
        <v>58</v>
      </c>
      <c r="J6016" s="1">
        <v>45271</v>
      </c>
      <c r="K6016">
        <v>800</v>
      </c>
      <c r="L6016" t="s">
        <v>24094</v>
      </c>
      <c r="M6016" t="s">
        <v>542</v>
      </c>
      <c r="N6016" t="s">
        <v>24095</v>
      </c>
      <c r="O6016" t="s">
        <v>24096</v>
      </c>
      <c r="P6016" t="s">
        <v>51</v>
      </c>
      <c r="Q6016">
        <v>4</v>
      </c>
      <c r="R6016" t="s">
        <v>88</v>
      </c>
      <c r="S6016" t="s">
        <v>41</v>
      </c>
      <c r="T6016">
        <v>55846</v>
      </c>
      <c r="U6016" s="1">
        <v>45411</v>
      </c>
      <c r="V6016" t="s">
        <v>80</v>
      </c>
      <c r="W6016">
        <v>942067</v>
      </c>
      <c r="X6016" t="s">
        <v>24097</v>
      </c>
      <c r="Y6016">
        <v>267</v>
      </c>
      <c r="Z6016">
        <v>1980</v>
      </c>
      <c r="AA6016">
        <v>2</v>
      </c>
      <c r="AB6016">
        <v>1584</v>
      </c>
    </row>
    <row r="6017" spans="1:28" x14ac:dyDescent="0.3">
      <c r="A6017" t="s">
        <v>28</v>
      </c>
      <c r="B6017" t="s">
        <v>29</v>
      </c>
      <c r="C6017" t="s">
        <v>54</v>
      </c>
      <c r="D6017" t="s">
        <v>411</v>
      </c>
      <c r="E6017" t="s">
        <v>32</v>
      </c>
      <c r="F6017" t="s">
        <v>355</v>
      </c>
      <c r="G6017">
        <v>67</v>
      </c>
      <c r="H6017">
        <v>421234</v>
      </c>
      <c r="I6017" t="s">
        <v>34</v>
      </c>
      <c r="J6017" s="1">
        <v>44730</v>
      </c>
      <c r="K6017">
        <v>1000</v>
      </c>
      <c r="L6017" t="s">
        <v>24098</v>
      </c>
      <c r="M6017" t="s">
        <v>1488</v>
      </c>
      <c r="N6017" t="s">
        <v>24099</v>
      </c>
      <c r="O6017" t="s">
        <v>24100</v>
      </c>
      <c r="P6017" t="s">
        <v>39</v>
      </c>
      <c r="Q6017">
        <v>14</v>
      </c>
      <c r="R6017" t="s">
        <v>40</v>
      </c>
      <c r="S6017" t="s">
        <v>41</v>
      </c>
      <c r="T6017">
        <v>97047</v>
      </c>
      <c r="U6017" s="1">
        <v>45566</v>
      </c>
      <c r="V6017" t="s">
        <v>155</v>
      </c>
      <c r="W6017">
        <v>636656</v>
      </c>
      <c r="X6017" t="s">
        <v>24101</v>
      </c>
      <c r="Y6017">
        <v>331</v>
      </c>
      <c r="Z6017">
        <v>2279</v>
      </c>
      <c r="AA6017">
        <v>2</v>
      </c>
      <c r="AB6017">
        <v>1823.2</v>
      </c>
    </row>
    <row r="6018" spans="1:28" x14ac:dyDescent="0.3">
      <c r="A6018" t="s">
        <v>28</v>
      </c>
      <c r="B6018" t="s">
        <v>29</v>
      </c>
      <c r="C6018" t="s">
        <v>193</v>
      </c>
      <c r="D6018" t="s">
        <v>74</v>
      </c>
      <c r="E6018" t="s">
        <v>32</v>
      </c>
      <c r="F6018" t="s">
        <v>106</v>
      </c>
      <c r="G6018">
        <v>79</v>
      </c>
      <c r="H6018">
        <v>439445</v>
      </c>
      <c r="I6018" t="s">
        <v>58</v>
      </c>
      <c r="J6018" s="1">
        <v>45112</v>
      </c>
      <c r="K6018">
        <v>1100</v>
      </c>
      <c r="L6018" t="s">
        <v>24102</v>
      </c>
      <c r="M6018" t="s">
        <v>68</v>
      </c>
      <c r="N6018" t="s">
        <v>24103</v>
      </c>
      <c r="O6018" t="s">
        <v>24104</v>
      </c>
      <c r="P6018" t="s">
        <v>51</v>
      </c>
      <c r="Q6018">
        <v>17</v>
      </c>
      <c r="R6018" t="s">
        <v>88</v>
      </c>
      <c r="S6018" t="s">
        <v>118</v>
      </c>
      <c r="T6018">
        <v>89518</v>
      </c>
      <c r="U6018" s="1">
        <v>45350</v>
      </c>
      <c r="V6018" t="s">
        <v>119</v>
      </c>
      <c r="W6018">
        <v>133100</v>
      </c>
      <c r="X6018" t="s">
        <v>24105</v>
      </c>
      <c r="Y6018">
        <v>660</v>
      </c>
      <c r="Z6018">
        <v>1641</v>
      </c>
      <c r="AA6018">
        <v>8</v>
      </c>
      <c r="AB6018" s="2" t="s">
        <v>8778</v>
      </c>
    </row>
    <row r="6019" spans="1:28" x14ac:dyDescent="0.3">
      <c r="A6019" t="s">
        <v>28</v>
      </c>
      <c r="B6019" t="s">
        <v>29</v>
      </c>
      <c r="C6019" t="s">
        <v>193</v>
      </c>
      <c r="D6019" t="s">
        <v>237</v>
      </c>
      <c r="E6019" t="s">
        <v>46</v>
      </c>
      <c r="F6019" t="s">
        <v>150</v>
      </c>
      <c r="G6019">
        <v>28</v>
      </c>
      <c r="H6019">
        <v>419923</v>
      </c>
      <c r="I6019" t="s">
        <v>34</v>
      </c>
      <c r="J6019" s="1">
        <v>45197</v>
      </c>
      <c r="K6019">
        <v>1400</v>
      </c>
      <c r="L6019" t="s">
        <v>24106</v>
      </c>
      <c r="M6019" t="s">
        <v>177</v>
      </c>
      <c r="N6019" t="s">
        <v>24107</v>
      </c>
      <c r="O6019" t="s">
        <v>24108</v>
      </c>
      <c r="P6019" t="s">
        <v>39</v>
      </c>
      <c r="Q6019">
        <v>12</v>
      </c>
      <c r="R6019" t="s">
        <v>88</v>
      </c>
      <c r="S6019" t="s">
        <v>118</v>
      </c>
      <c r="T6019">
        <v>57766</v>
      </c>
      <c r="U6019" s="1">
        <v>45602</v>
      </c>
      <c r="V6019" t="s">
        <v>42</v>
      </c>
      <c r="W6019">
        <v>916765</v>
      </c>
      <c r="X6019" t="s">
        <v>21709</v>
      </c>
      <c r="Y6019">
        <v>645</v>
      </c>
      <c r="Z6019">
        <v>2782</v>
      </c>
      <c r="AA6019">
        <v>5</v>
      </c>
      <c r="AB6019">
        <v>5564</v>
      </c>
    </row>
    <row r="6020" spans="1:28" x14ac:dyDescent="0.3">
      <c r="A6020" t="s">
        <v>28</v>
      </c>
      <c r="B6020" t="s">
        <v>29</v>
      </c>
      <c r="C6020" t="s">
        <v>91</v>
      </c>
      <c r="D6020" t="s">
        <v>511</v>
      </c>
      <c r="E6020" t="s">
        <v>56</v>
      </c>
      <c r="F6020" t="s">
        <v>83</v>
      </c>
      <c r="G6020">
        <v>30</v>
      </c>
      <c r="H6020">
        <v>409790</v>
      </c>
      <c r="I6020" t="s">
        <v>58</v>
      </c>
      <c r="J6020" s="1">
        <v>44888</v>
      </c>
      <c r="K6020">
        <v>1400</v>
      </c>
      <c r="L6020" t="s">
        <v>22625</v>
      </c>
      <c r="M6020" t="s">
        <v>670</v>
      </c>
      <c r="N6020" t="s">
        <v>24109</v>
      </c>
      <c r="O6020" t="s">
        <v>24110</v>
      </c>
      <c r="P6020" t="s">
        <v>71</v>
      </c>
      <c r="Q6020">
        <v>12</v>
      </c>
      <c r="R6020" t="s">
        <v>40</v>
      </c>
      <c r="S6020" t="s">
        <v>41</v>
      </c>
      <c r="T6020">
        <v>55361</v>
      </c>
      <c r="U6020" s="1">
        <v>45321</v>
      </c>
      <c r="V6020" t="s">
        <v>111</v>
      </c>
      <c r="W6020">
        <v>489997</v>
      </c>
      <c r="X6020" t="s">
        <v>24111</v>
      </c>
      <c r="Y6020">
        <v>893</v>
      </c>
      <c r="Z6020">
        <v>2507</v>
      </c>
      <c r="AA6020">
        <v>5</v>
      </c>
      <c r="AB6020">
        <v>5014</v>
      </c>
    </row>
    <row r="6021" spans="1:28" x14ac:dyDescent="0.3">
      <c r="A6021" t="s">
        <v>28</v>
      </c>
      <c r="B6021" t="s">
        <v>29</v>
      </c>
      <c r="C6021" t="s">
        <v>91</v>
      </c>
      <c r="D6021" t="s">
        <v>254</v>
      </c>
      <c r="E6021" t="s">
        <v>56</v>
      </c>
      <c r="F6021" t="s">
        <v>113</v>
      </c>
      <c r="G6021">
        <v>63</v>
      </c>
      <c r="H6021">
        <v>435229</v>
      </c>
      <c r="I6021" t="s">
        <v>34</v>
      </c>
      <c r="J6021" s="1">
        <v>45155</v>
      </c>
      <c r="K6021">
        <v>950</v>
      </c>
      <c r="L6021" t="s">
        <v>24112</v>
      </c>
      <c r="M6021" t="s">
        <v>129</v>
      </c>
      <c r="N6021" t="s">
        <v>24113</v>
      </c>
      <c r="O6021">
        <v>7617152938</v>
      </c>
      <c r="P6021" t="s">
        <v>71</v>
      </c>
      <c r="Q6021">
        <v>16</v>
      </c>
      <c r="R6021" t="s">
        <v>88</v>
      </c>
      <c r="S6021" t="s">
        <v>118</v>
      </c>
      <c r="T6021">
        <v>47759</v>
      </c>
      <c r="U6021" s="1">
        <v>45356</v>
      </c>
      <c r="V6021" t="s">
        <v>72</v>
      </c>
      <c r="W6021">
        <v>290408</v>
      </c>
      <c r="X6021" t="s">
        <v>14215</v>
      </c>
      <c r="Y6021">
        <v>928</v>
      </c>
      <c r="Z6021">
        <v>2451</v>
      </c>
      <c r="AA6021">
        <v>5</v>
      </c>
      <c r="AB6021">
        <v>4902</v>
      </c>
    </row>
    <row r="6022" spans="1:28" x14ac:dyDescent="0.3">
      <c r="A6022" t="s">
        <v>28</v>
      </c>
      <c r="B6022" t="s">
        <v>29</v>
      </c>
      <c r="C6022" t="s">
        <v>148</v>
      </c>
      <c r="D6022" t="s">
        <v>163</v>
      </c>
      <c r="E6022" t="s">
        <v>32</v>
      </c>
      <c r="F6022" t="s">
        <v>175</v>
      </c>
      <c r="G6022">
        <v>18</v>
      </c>
      <c r="H6022">
        <v>415352</v>
      </c>
      <c r="I6022" t="s">
        <v>34</v>
      </c>
      <c r="J6022" s="1">
        <v>44216</v>
      </c>
      <c r="K6022">
        <v>1200</v>
      </c>
      <c r="L6022" t="s">
        <v>24114</v>
      </c>
      <c r="M6022" t="s">
        <v>60</v>
      </c>
      <c r="N6022" t="s">
        <v>24115</v>
      </c>
      <c r="O6022" t="s">
        <v>24116</v>
      </c>
      <c r="P6022" t="s">
        <v>39</v>
      </c>
      <c r="Q6022">
        <v>15</v>
      </c>
      <c r="R6022" t="s">
        <v>88</v>
      </c>
      <c r="S6022" t="s">
        <v>118</v>
      </c>
      <c r="T6022">
        <v>67472</v>
      </c>
      <c r="U6022" s="1">
        <v>45608</v>
      </c>
      <c r="V6022" t="s">
        <v>42</v>
      </c>
      <c r="W6022">
        <v>583892</v>
      </c>
      <c r="X6022" t="s">
        <v>24117</v>
      </c>
      <c r="Y6022">
        <v>887</v>
      </c>
      <c r="Z6022">
        <v>2532</v>
      </c>
      <c r="AA6022">
        <v>4</v>
      </c>
      <c r="AB6022" s="2" t="s">
        <v>2976</v>
      </c>
    </row>
    <row r="6023" spans="1:28" x14ac:dyDescent="0.3">
      <c r="A6023" t="s">
        <v>28</v>
      </c>
      <c r="B6023" t="s">
        <v>29</v>
      </c>
      <c r="C6023" t="s">
        <v>157</v>
      </c>
      <c r="D6023" t="s">
        <v>524</v>
      </c>
      <c r="E6023" t="s">
        <v>56</v>
      </c>
      <c r="F6023" t="s">
        <v>47</v>
      </c>
      <c r="G6023">
        <v>10</v>
      </c>
      <c r="H6023">
        <v>421929</v>
      </c>
      <c r="I6023" t="s">
        <v>34</v>
      </c>
      <c r="J6023" s="1">
        <v>44301</v>
      </c>
      <c r="K6023">
        <v>1100</v>
      </c>
      <c r="L6023" t="s">
        <v>24118</v>
      </c>
      <c r="M6023" t="s">
        <v>2538</v>
      </c>
      <c r="N6023" t="s">
        <v>24119</v>
      </c>
      <c r="O6023" t="s">
        <v>24120</v>
      </c>
      <c r="P6023" t="s">
        <v>71</v>
      </c>
      <c r="Q6023">
        <v>15</v>
      </c>
      <c r="R6023" t="s">
        <v>40</v>
      </c>
      <c r="S6023" t="s">
        <v>118</v>
      </c>
      <c r="T6023">
        <v>37018</v>
      </c>
      <c r="U6023" s="1">
        <v>45592</v>
      </c>
      <c r="V6023" t="s">
        <v>155</v>
      </c>
      <c r="W6023">
        <v>569530</v>
      </c>
      <c r="X6023" t="s">
        <v>24121</v>
      </c>
      <c r="Y6023">
        <v>593</v>
      </c>
      <c r="Z6023">
        <v>698</v>
      </c>
      <c r="AA6023">
        <v>1</v>
      </c>
      <c r="AB6023">
        <v>279.2</v>
      </c>
    </row>
    <row r="6024" spans="1:28" x14ac:dyDescent="0.3">
      <c r="A6024" t="s">
        <v>28</v>
      </c>
      <c r="B6024" t="s">
        <v>29</v>
      </c>
      <c r="C6024" t="s">
        <v>91</v>
      </c>
      <c r="D6024" t="s">
        <v>364</v>
      </c>
      <c r="E6024" t="s">
        <v>32</v>
      </c>
      <c r="F6024" t="s">
        <v>150</v>
      </c>
      <c r="G6024">
        <v>25</v>
      </c>
      <c r="H6024">
        <v>409407</v>
      </c>
      <c r="I6024" t="s">
        <v>58</v>
      </c>
      <c r="J6024" s="1">
        <v>44997</v>
      </c>
      <c r="K6024">
        <v>1100</v>
      </c>
      <c r="L6024" t="s">
        <v>24122</v>
      </c>
      <c r="M6024" t="s">
        <v>250</v>
      </c>
      <c r="N6024" t="s">
        <v>24123</v>
      </c>
      <c r="O6024" t="s">
        <v>24124</v>
      </c>
      <c r="P6024" t="s">
        <v>71</v>
      </c>
      <c r="Q6024">
        <v>8</v>
      </c>
      <c r="R6024" t="s">
        <v>88</v>
      </c>
      <c r="S6024" t="s">
        <v>118</v>
      </c>
      <c r="T6024">
        <v>84881</v>
      </c>
      <c r="U6024" s="1">
        <v>45555</v>
      </c>
      <c r="V6024" t="s">
        <v>180</v>
      </c>
      <c r="W6024">
        <v>938171</v>
      </c>
      <c r="X6024" t="s">
        <v>24125</v>
      </c>
      <c r="Y6024">
        <v>517</v>
      </c>
      <c r="Z6024">
        <v>982</v>
      </c>
      <c r="AA6024">
        <v>6</v>
      </c>
      <c r="AB6024">
        <v>2356.8000000000002</v>
      </c>
    </row>
    <row r="6025" spans="1:28" x14ac:dyDescent="0.3">
      <c r="A6025" t="s">
        <v>28</v>
      </c>
      <c r="B6025" t="s">
        <v>29</v>
      </c>
      <c r="C6025" t="s">
        <v>157</v>
      </c>
      <c r="D6025" t="s">
        <v>338</v>
      </c>
      <c r="E6025" t="s">
        <v>56</v>
      </c>
      <c r="F6025" t="s">
        <v>355</v>
      </c>
      <c r="G6025">
        <v>91</v>
      </c>
      <c r="H6025">
        <v>425823</v>
      </c>
      <c r="I6025" t="s">
        <v>58</v>
      </c>
      <c r="J6025" s="1">
        <v>45054</v>
      </c>
      <c r="K6025">
        <v>1100</v>
      </c>
      <c r="L6025" t="s">
        <v>24126</v>
      </c>
      <c r="M6025" t="s">
        <v>293</v>
      </c>
      <c r="N6025" t="s">
        <v>24127</v>
      </c>
      <c r="O6025" t="s">
        <v>24128</v>
      </c>
      <c r="P6025" t="s">
        <v>39</v>
      </c>
      <c r="Q6025">
        <v>13</v>
      </c>
      <c r="R6025" t="s">
        <v>40</v>
      </c>
      <c r="S6025" t="s">
        <v>41</v>
      </c>
      <c r="T6025">
        <v>45649</v>
      </c>
      <c r="U6025" s="1">
        <v>45608</v>
      </c>
      <c r="V6025" t="s">
        <v>42</v>
      </c>
      <c r="W6025">
        <v>263227</v>
      </c>
      <c r="X6025" t="s">
        <v>6051</v>
      </c>
      <c r="Y6025">
        <v>446</v>
      </c>
      <c r="Z6025">
        <v>1361</v>
      </c>
      <c r="AA6025">
        <v>1</v>
      </c>
      <c r="AB6025">
        <v>544.4</v>
      </c>
    </row>
    <row r="6026" spans="1:28" x14ac:dyDescent="0.3">
      <c r="A6026" t="s">
        <v>28</v>
      </c>
      <c r="B6026" t="s">
        <v>29</v>
      </c>
      <c r="C6026" t="s">
        <v>66</v>
      </c>
      <c r="D6026" t="s">
        <v>182</v>
      </c>
      <c r="E6026" t="s">
        <v>56</v>
      </c>
      <c r="F6026" t="s">
        <v>83</v>
      </c>
      <c r="G6026">
        <v>98</v>
      </c>
      <c r="H6026">
        <v>432505</v>
      </c>
      <c r="I6026" t="s">
        <v>58</v>
      </c>
      <c r="J6026" s="1">
        <v>44086</v>
      </c>
      <c r="K6026">
        <v>1300</v>
      </c>
      <c r="L6026" t="s">
        <v>24129</v>
      </c>
      <c r="M6026" t="s">
        <v>623</v>
      </c>
      <c r="N6026" t="s">
        <v>24130</v>
      </c>
      <c r="O6026" t="s">
        <v>24131</v>
      </c>
      <c r="P6026" t="s">
        <v>51</v>
      </c>
      <c r="Q6026">
        <v>10</v>
      </c>
      <c r="R6026" t="s">
        <v>40</v>
      </c>
      <c r="S6026" t="s">
        <v>79</v>
      </c>
      <c r="T6026">
        <v>10101</v>
      </c>
      <c r="U6026" s="1">
        <v>45410</v>
      </c>
      <c r="V6026" t="s">
        <v>80</v>
      </c>
      <c r="W6026">
        <v>483921</v>
      </c>
      <c r="X6026" t="s">
        <v>24132</v>
      </c>
      <c r="Y6026">
        <v>562</v>
      </c>
      <c r="Z6026">
        <v>2155</v>
      </c>
      <c r="AA6026">
        <v>6</v>
      </c>
      <c r="AB6026">
        <v>5172</v>
      </c>
    </row>
    <row r="6027" spans="1:28" x14ac:dyDescent="0.3">
      <c r="A6027" t="s">
        <v>28</v>
      </c>
      <c r="B6027" t="s">
        <v>29</v>
      </c>
      <c r="C6027" t="s">
        <v>157</v>
      </c>
      <c r="D6027" t="s">
        <v>187</v>
      </c>
      <c r="E6027" t="s">
        <v>32</v>
      </c>
      <c r="F6027" t="s">
        <v>175</v>
      </c>
      <c r="G6027">
        <v>100</v>
      </c>
      <c r="H6027">
        <v>414118</v>
      </c>
      <c r="I6027" t="s">
        <v>34</v>
      </c>
      <c r="J6027" s="1">
        <v>45166</v>
      </c>
      <c r="K6027">
        <v>1400</v>
      </c>
      <c r="L6027" t="s">
        <v>24133</v>
      </c>
      <c r="M6027" t="s">
        <v>1198</v>
      </c>
      <c r="N6027" t="s">
        <v>24134</v>
      </c>
      <c r="O6027" t="s">
        <v>24135</v>
      </c>
      <c r="P6027" t="s">
        <v>87</v>
      </c>
      <c r="Q6027">
        <v>10</v>
      </c>
      <c r="R6027" t="s">
        <v>40</v>
      </c>
      <c r="S6027" t="s">
        <v>118</v>
      </c>
      <c r="T6027">
        <v>91768</v>
      </c>
      <c r="U6027" s="1">
        <v>45515</v>
      </c>
      <c r="V6027" t="s">
        <v>64</v>
      </c>
      <c r="W6027">
        <v>889565</v>
      </c>
      <c r="X6027" t="s">
        <v>16990</v>
      </c>
      <c r="Y6027">
        <v>276</v>
      </c>
      <c r="Z6027">
        <v>876</v>
      </c>
      <c r="AA6027">
        <v>6</v>
      </c>
      <c r="AB6027">
        <v>2102.4</v>
      </c>
    </row>
    <row r="6028" spans="1:28" x14ac:dyDescent="0.3">
      <c r="A6028" t="s">
        <v>28</v>
      </c>
      <c r="B6028" t="s">
        <v>29</v>
      </c>
      <c r="C6028" t="s">
        <v>44</v>
      </c>
      <c r="D6028" t="s">
        <v>237</v>
      </c>
      <c r="E6028" t="s">
        <v>46</v>
      </c>
      <c r="F6028" t="s">
        <v>57</v>
      </c>
      <c r="G6028">
        <v>23</v>
      </c>
      <c r="H6028">
        <v>437086</v>
      </c>
      <c r="I6028" t="s">
        <v>58</v>
      </c>
      <c r="J6028" s="1">
        <v>44916</v>
      </c>
      <c r="K6028">
        <v>800</v>
      </c>
      <c r="L6028" t="s">
        <v>24136</v>
      </c>
      <c r="M6028" t="s">
        <v>101</v>
      </c>
      <c r="N6028" t="s">
        <v>24137</v>
      </c>
      <c r="O6028" t="s">
        <v>24138</v>
      </c>
      <c r="P6028" t="s">
        <v>71</v>
      </c>
      <c r="Q6028">
        <v>16</v>
      </c>
      <c r="R6028" t="s">
        <v>88</v>
      </c>
      <c r="S6028" t="s">
        <v>63</v>
      </c>
      <c r="T6028">
        <v>81219</v>
      </c>
      <c r="U6028" s="1">
        <v>45611</v>
      </c>
      <c r="V6028" t="s">
        <v>42</v>
      </c>
      <c r="W6028">
        <v>880689</v>
      </c>
      <c r="X6028" t="s">
        <v>24139</v>
      </c>
      <c r="Y6028">
        <v>991</v>
      </c>
      <c r="Z6028">
        <v>2411</v>
      </c>
      <c r="AA6028">
        <v>5</v>
      </c>
      <c r="AB6028">
        <v>4822</v>
      </c>
    </row>
    <row r="6029" spans="1:28" x14ac:dyDescent="0.3">
      <c r="A6029" t="s">
        <v>28</v>
      </c>
      <c r="B6029" t="s">
        <v>29</v>
      </c>
      <c r="C6029" t="s">
        <v>54</v>
      </c>
      <c r="D6029" t="s">
        <v>82</v>
      </c>
      <c r="E6029" t="s">
        <v>32</v>
      </c>
      <c r="F6029" t="s">
        <v>113</v>
      </c>
      <c r="G6029">
        <v>84</v>
      </c>
      <c r="H6029">
        <v>424487</v>
      </c>
      <c r="I6029" t="s">
        <v>34</v>
      </c>
      <c r="J6029" s="1">
        <v>44056</v>
      </c>
      <c r="K6029">
        <v>1100</v>
      </c>
      <c r="L6029" t="s">
        <v>23216</v>
      </c>
      <c r="M6029" t="s">
        <v>361</v>
      </c>
      <c r="N6029" t="s">
        <v>24140</v>
      </c>
      <c r="O6029" t="s">
        <v>24141</v>
      </c>
      <c r="P6029" t="s">
        <v>51</v>
      </c>
      <c r="Q6029">
        <v>9</v>
      </c>
      <c r="R6029" t="s">
        <v>88</v>
      </c>
      <c r="S6029" t="s">
        <v>118</v>
      </c>
      <c r="T6029">
        <v>46226</v>
      </c>
      <c r="U6029" s="1">
        <v>45627</v>
      </c>
      <c r="V6029" t="s">
        <v>259</v>
      </c>
      <c r="W6029">
        <v>592935</v>
      </c>
      <c r="X6029" t="s">
        <v>24142</v>
      </c>
      <c r="Y6029">
        <v>998</v>
      </c>
      <c r="Z6029">
        <v>2792</v>
      </c>
      <c r="AA6029">
        <v>3</v>
      </c>
      <c r="AB6029">
        <v>3350.4</v>
      </c>
    </row>
    <row r="6030" spans="1:28" x14ac:dyDescent="0.3">
      <c r="A6030" t="s">
        <v>28</v>
      </c>
      <c r="B6030" t="s">
        <v>29</v>
      </c>
      <c r="C6030" t="s">
        <v>54</v>
      </c>
      <c r="D6030" t="s">
        <v>380</v>
      </c>
      <c r="E6030" t="s">
        <v>32</v>
      </c>
      <c r="F6030" t="s">
        <v>135</v>
      </c>
      <c r="G6030">
        <v>38</v>
      </c>
      <c r="H6030">
        <v>433961</v>
      </c>
      <c r="I6030" t="s">
        <v>58</v>
      </c>
      <c r="J6030" s="1">
        <v>44405</v>
      </c>
      <c r="K6030">
        <v>1400</v>
      </c>
      <c r="L6030" t="s">
        <v>24143</v>
      </c>
      <c r="M6030" t="s">
        <v>2054</v>
      </c>
      <c r="N6030" t="s">
        <v>24144</v>
      </c>
      <c r="O6030">
        <v>8290816109</v>
      </c>
      <c r="P6030" t="s">
        <v>51</v>
      </c>
      <c r="Q6030">
        <v>14</v>
      </c>
      <c r="R6030" t="s">
        <v>88</v>
      </c>
      <c r="S6030" t="s">
        <v>118</v>
      </c>
      <c r="T6030">
        <v>59890</v>
      </c>
      <c r="U6030" s="1">
        <v>45518</v>
      </c>
      <c r="V6030" t="s">
        <v>64</v>
      </c>
      <c r="W6030">
        <v>808083</v>
      </c>
      <c r="X6030" t="s">
        <v>24145</v>
      </c>
      <c r="Y6030">
        <v>645</v>
      </c>
      <c r="Z6030">
        <v>2952</v>
      </c>
      <c r="AA6030">
        <v>7</v>
      </c>
      <c r="AB6030">
        <v>8265.6</v>
      </c>
    </row>
    <row r="6031" spans="1:28" x14ac:dyDescent="0.3">
      <c r="A6031" t="s">
        <v>28</v>
      </c>
      <c r="B6031" t="s">
        <v>29</v>
      </c>
      <c r="C6031" t="s">
        <v>66</v>
      </c>
      <c r="D6031" t="s">
        <v>237</v>
      </c>
      <c r="E6031" t="s">
        <v>46</v>
      </c>
      <c r="F6031" t="s">
        <v>113</v>
      </c>
      <c r="G6031">
        <v>8</v>
      </c>
      <c r="H6031">
        <v>403951</v>
      </c>
      <c r="I6031" t="s">
        <v>58</v>
      </c>
      <c r="J6031" s="1">
        <v>45352</v>
      </c>
      <c r="K6031">
        <v>800</v>
      </c>
      <c r="L6031" t="s">
        <v>24146</v>
      </c>
      <c r="M6031" t="s">
        <v>1072</v>
      </c>
      <c r="N6031" t="s">
        <v>24147</v>
      </c>
      <c r="O6031" t="s">
        <v>24148</v>
      </c>
      <c r="P6031" t="s">
        <v>87</v>
      </c>
      <c r="Q6031">
        <v>14</v>
      </c>
      <c r="R6031" t="s">
        <v>40</v>
      </c>
      <c r="S6031" t="s">
        <v>79</v>
      </c>
      <c r="T6031">
        <v>34600</v>
      </c>
      <c r="U6031" s="1">
        <v>45490</v>
      </c>
      <c r="V6031" t="s">
        <v>126</v>
      </c>
      <c r="W6031">
        <v>796642</v>
      </c>
      <c r="X6031" t="s">
        <v>24149</v>
      </c>
      <c r="Y6031">
        <v>403</v>
      </c>
      <c r="Z6031">
        <v>2876</v>
      </c>
      <c r="AA6031">
        <v>4</v>
      </c>
      <c r="AB6031">
        <v>4601.6000000000004</v>
      </c>
    </row>
    <row r="6032" spans="1:28" x14ac:dyDescent="0.3">
      <c r="A6032" t="s">
        <v>28</v>
      </c>
      <c r="B6032" t="s">
        <v>29</v>
      </c>
      <c r="C6032" t="s">
        <v>30</v>
      </c>
      <c r="D6032" t="s">
        <v>220</v>
      </c>
      <c r="E6032" t="s">
        <v>56</v>
      </c>
      <c r="F6032" t="s">
        <v>113</v>
      </c>
      <c r="G6032">
        <v>72</v>
      </c>
      <c r="H6032">
        <v>434752</v>
      </c>
      <c r="I6032" t="s">
        <v>34</v>
      </c>
      <c r="J6032" s="1">
        <v>43957</v>
      </c>
      <c r="K6032">
        <v>1200</v>
      </c>
      <c r="L6032" t="s">
        <v>24150</v>
      </c>
      <c r="M6032" t="s">
        <v>1409</v>
      </c>
      <c r="N6032" t="s">
        <v>24151</v>
      </c>
      <c r="O6032" t="s">
        <v>24152</v>
      </c>
      <c r="P6032" t="s">
        <v>39</v>
      </c>
      <c r="Q6032">
        <v>18</v>
      </c>
      <c r="R6032" t="s">
        <v>88</v>
      </c>
      <c r="S6032" t="s">
        <v>63</v>
      </c>
      <c r="T6032">
        <v>93947</v>
      </c>
      <c r="U6032" s="1">
        <v>45603</v>
      </c>
      <c r="V6032" t="s">
        <v>42</v>
      </c>
      <c r="W6032">
        <v>887034</v>
      </c>
      <c r="X6032" t="s">
        <v>24153</v>
      </c>
      <c r="Y6032">
        <v>572</v>
      </c>
      <c r="Z6032">
        <v>1368</v>
      </c>
      <c r="AA6032">
        <v>3</v>
      </c>
      <c r="AB6032" s="2" t="s">
        <v>24154</v>
      </c>
    </row>
    <row r="6033" spans="1:28" x14ac:dyDescent="0.3">
      <c r="A6033" t="s">
        <v>28</v>
      </c>
      <c r="B6033" t="s">
        <v>29</v>
      </c>
      <c r="C6033" t="s">
        <v>148</v>
      </c>
      <c r="D6033" t="s">
        <v>142</v>
      </c>
      <c r="E6033" t="s">
        <v>32</v>
      </c>
      <c r="F6033" t="s">
        <v>47</v>
      </c>
      <c r="G6033">
        <v>2</v>
      </c>
      <c r="H6033">
        <v>401191</v>
      </c>
      <c r="I6033" t="s">
        <v>34</v>
      </c>
      <c r="J6033" s="1">
        <v>43901</v>
      </c>
      <c r="K6033">
        <v>1100</v>
      </c>
      <c r="L6033" t="s">
        <v>24155</v>
      </c>
      <c r="M6033" t="s">
        <v>372</v>
      </c>
      <c r="N6033" t="s">
        <v>24156</v>
      </c>
      <c r="O6033" t="s">
        <v>24157</v>
      </c>
      <c r="P6033" t="s">
        <v>87</v>
      </c>
      <c r="Q6033">
        <v>8</v>
      </c>
      <c r="R6033" t="s">
        <v>88</v>
      </c>
      <c r="S6033" t="s">
        <v>41</v>
      </c>
      <c r="T6033">
        <v>62787</v>
      </c>
      <c r="U6033" s="1">
        <v>45305</v>
      </c>
      <c r="V6033" t="s">
        <v>111</v>
      </c>
      <c r="W6033">
        <v>951173</v>
      </c>
      <c r="X6033" t="s">
        <v>24158</v>
      </c>
      <c r="Y6033">
        <v>916</v>
      </c>
      <c r="Z6033">
        <v>2009</v>
      </c>
      <c r="AA6033">
        <v>2</v>
      </c>
      <c r="AB6033">
        <v>1607.2</v>
      </c>
    </row>
    <row r="6034" spans="1:28" x14ac:dyDescent="0.3">
      <c r="A6034" t="s">
        <v>28</v>
      </c>
      <c r="B6034" t="s">
        <v>29</v>
      </c>
      <c r="C6034" t="s">
        <v>30</v>
      </c>
      <c r="D6034" t="s">
        <v>220</v>
      </c>
      <c r="E6034" t="s">
        <v>46</v>
      </c>
      <c r="F6034" t="s">
        <v>47</v>
      </c>
      <c r="G6034">
        <v>73</v>
      </c>
      <c r="H6034">
        <v>418170</v>
      </c>
      <c r="I6034" t="s">
        <v>58</v>
      </c>
      <c r="J6034" s="1">
        <v>44952</v>
      </c>
      <c r="K6034">
        <v>1400</v>
      </c>
      <c r="L6034" t="s">
        <v>12665</v>
      </c>
      <c r="M6034" t="s">
        <v>417</v>
      </c>
      <c r="N6034" t="s">
        <v>24159</v>
      </c>
      <c r="O6034" t="s">
        <v>24160</v>
      </c>
      <c r="P6034" t="s">
        <v>87</v>
      </c>
      <c r="Q6034">
        <v>5</v>
      </c>
      <c r="R6034" t="s">
        <v>40</v>
      </c>
      <c r="S6034" t="s">
        <v>79</v>
      </c>
      <c r="T6034">
        <v>44352</v>
      </c>
      <c r="U6034" s="1">
        <v>45321</v>
      </c>
      <c r="V6034" t="s">
        <v>111</v>
      </c>
      <c r="W6034">
        <v>938644</v>
      </c>
      <c r="X6034" t="s">
        <v>24161</v>
      </c>
      <c r="Y6034">
        <v>386</v>
      </c>
      <c r="Z6034">
        <v>2633</v>
      </c>
      <c r="AA6034">
        <v>8</v>
      </c>
      <c r="AB6034">
        <v>8425.6</v>
      </c>
    </row>
    <row r="6035" spans="1:28" x14ac:dyDescent="0.3">
      <c r="A6035" t="s">
        <v>28</v>
      </c>
      <c r="B6035" t="s">
        <v>29</v>
      </c>
      <c r="C6035" t="s">
        <v>91</v>
      </c>
      <c r="D6035" t="s">
        <v>220</v>
      </c>
      <c r="E6035" t="s">
        <v>56</v>
      </c>
      <c r="F6035" t="s">
        <v>150</v>
      </c>
      <c r="G6035">
        <v>68</v>
      </c>
      <c r="H6035">
        <v>416486</v>
      </c>
      <c r="I6035" t="s">
        <v>34</v>
      </c>
      <c r="J6035" s="1">
        <v>43983</v>
      </c>
      <c r="K6035">
        <v>800</v>
      </c>
      <c r="L6035" t="s">
        <v>24162</v>
      </c>
      <c r="M6035" t="s">
        <v>1091</v>
      </c>
      <c r="N6035" t="s">
        <v>24163</v>
      </c>
      <c r="O6035" t="s">
        <v>24164</v>
      </c>
      <c r="P6035" t="s">
        <v>39</v>
      </c>
      <c r="Q6035">
        <v>7</v>
      </c>
      <c r="R6035" t="s">
        <v>88</v>
      </c>
      <c r="S6035" t="s">
        <v>63</v>
      </c>
      <c r="T6035">
        <v>34695</v>
      </c>
      <c r="U6035" s="1">
        <v>45595</v>
      </c>
      <c r="V6035" t="s">
        <v>155</v>
      </c>
      <c r="W6035">
        <v>822362</v>
      </c>
      <c r="X6035" t="s">
        <v>24165</v>
      </c>
      <c r="Y6035">
        <v>652</v>
      </c>
      <c r="Z6035">
        <v>2538</v>
      </c>
      <c r="AA6035">
        <v>6</v>
      </c>
      <c r="AB6035" s="2" t="s">
        <v>24166</v>
      </c>
    </row>
    <row r="6036" spans="1:28" x14ac:dyDescent="0.3">
      <c r="A6036" t="s">
        <v>28</v>
      </c>
      <c r="B6036" t="s">
        <v>29</v>
      </c>
      <c r="C6036" t="s">
        <v>30</v>
      </c>
      <c r="D6036" t="s">
        <v>45</v>
      </c>
      <c r="E6036" t="s">
        <v>56</v>
      </c>
      <c r="F6036" t="s">
        <v>83</v>
      </c>
      <c r="G6036">
        <v>63</v>
      </c>
      <c r="H6036">
        <v>433988</v>
      </c>
      <c r="I6036" t="s">
        <v>58</v>
      </c>
      <c r="J6036" s="1">
        <v>44493</v>
      </c>
      <c r="K6036">
        <v>800</v>
      </c>
      <c r="L6036" t="s">
        <v>24167</v>
      </c>
      <c r="M6036" t="s">
        <v>216</v>
      </c>
      <c r="N6036" t="s">
        <v>24168</v>
      </c>
      <c r="O6036">
        <f>1-544-16-3073</f>
        <v>-3632</v>
      </c>
      <c r="P6036" t="s">
        <v>39</v>
      </c>
      <c r="Q6036">
        <v>4</v>
      </c>
      <c r="R6036" t="s">
        <v>88</v>
      </c>
      <c r="S6036" t="s">
        <v>118</v>
      </c>
      <c r="T6036">
        <v>95249</v>
      </c>
      <c r="U6036" s="1">
        <v>45332</v>
      </c>
      <c r="V6036" t="s">
        <v>119</v>
      </c>
      <c r="W6036">
        <v>547465</v>
      </c>
      <c r="X6036" t="s">
        <v>23967</v>
      </c>
      <c r="Y6036">
        <v>483</v>
      </c>
      <c r="Z6036">
        <v>2888</v>
      </c>
      <c r="AA6036">
        <v>4</v>
      </c>
      <c r="AB6036">
        <v>4620.8</v>
      </c>
    </row>
    <row r="6037" spans="1:28" x14ac:dyDescent="0.3">
      <c r="A6037" t="s">
        <v>28</v>
      </c>
      <c r="B6037" t="s">
        <v>29</v>
      </c>
      <c r="C6037" t="s">
        <v>91</v>
      </c>
      <c r="D6037" t="s">
        <v>149</v>
      </c>
      <c r="E6037" t="s">
        <v>32</v>
      </c>
      <c r="F6037" t="s">
        <v>355</v>
      </c>
      <c r="G6037">
        <v>87</v>
      </c>
      <c r="H6037">
        <v>425449</v>
      </c>
      <c r="I6037" t="s">
        <v>58</v>
      </c>
      <c r="J6037" s="1">
        <v>45070</v>
      </c>
      <c r="K6037">
        <v>1300</v>
      </c>
      <c r="L6037" t="s">
        <v>24169</v>
      </c>
      <c r="M6037" t="s">
        <v>195</v>
      </c>
      <c r="N6037" t="s">
        <v>24170</v>
      </c>
      <c r="O6037" t="s">
        <v>24171</v>
      </c>
      <c r="P6037" t="s">
        <v>51</v>
      </c>
      <c r="Q6037">
        <v>14</v>
      </c>
      <c r="R6037" t="s">
        <v>88</v>
      </c>
      <c r="S6037" t="s">
        <v>79</v>
      </c>
      <c r="T6037">
        <v>47574</v>
      </c>
      <c r="U6037" s="1">
        <v>45331</v>
      </c>
      <c r="V6037" t="s">
        <v>119</v>
      </c>
      <c r="W6037">
        <v>796551</v>
      </c>
      <c r="X6037" t="s">
        <v>24172</v>
      </c>
      <c r="Y6037">
        <v>695</v>
      </c>
      <c r="Z6037">
        <v>1593</v>
      </c>
      <c r="AA6037">
        <v>2</v>
      </c>
      <c r="AB6037">
        <v>1274.4000000000001</v>
      </c>
    </row>
    <row r="6038" spans="1:28" x14ac:dyDescent="0.3">
      <c r="A6038" t="s">
        <v>28</v>
      </c>
      <c r="B6038" t="s">
        <v>29</v>
      </c>
      <c r="C6038" t="s">
        <v>44</v>
      </c>
      <c r="D6038" t="s">
        <v>55</v>
      </c>
      <c r="E6038" t="s">
        <v>56</v>
      </c>
      <c r="F6038" t="s">
        <v>113</v>
      </c>
      <c r="G6038">
        <v>42</v>
      </c>
      <c r="H6038">
        <v>414857</v>
      </c>
      <c r="I6038" t="s">
        <v>34</v>
      </c>
      <c r="J6038" s="1">
        <v>45353</v>
      </c>
      <c r="K6038">
        <v>1200</v>
      </c>
      <c r="L6038" t="s">
        <v>24173</v>
      </c>
      <c r="M6038" t="s">
        <v>434</v>
      </c>
      <c r="N6038" t="s">
        <v>24174</v>
      </c>
      <c r="O6038" t="s">
        <v>24175</v>
      </c>
      <c r="P6038" t="s">
        <v>71</v>
      </c>
      <c r="Q6038">
        <v>5</v>
      </c>
      <c r="R6038" t="s">
        <v>88</v>
      </c>
      <c r="S6038" t="s">
        <v>118</v>
      </c>
      <c r="T6038">
        <v>72181</v>
      </c>
      <c r="U6038" s="1">
        <v>45312</v>
      </c>
      <c r="V6038" t="s">
        <v>111</v>
      </c>
      <c r="W6038">
        <v>426617</v>
      </c>
      <c r="X6038" t="s">
        <v>24176</v>
      </c>
      <c r="Y6038">
        <v>567</v>
      </c>
      <c r="Z6038">
        <v>1326</v>
      </c>
      <c r="AA6038">
        <v>1</v>
      </c>
      <c r="AB6038">
        <v>530.4</v>
      </c>
    </row>
    <row r="6039" spans="1:28" x14ac:dyDescent="0.3">
      <c r="A6039" t="s">
        <v>28</v>
      </c>
      <c r="B6039" t="s">
        <v>29</v>
      </c>
      <c r="C6039" t="s">
        <v>54</v>
      </c>
      <c r="D6039" t="s">
        <v>560</v>
      </c>
      <c r="E6039" t="s">
        <v>46</v>
      </c>
      <c r="F6039" t="s">
        <v>33</v>
      </c>
      <c r="G6039">
        <v>10</v>
      </c>
      <c r="H6039">
        <v>418679</v>
      </c>
      <c r="I6039" t="s">
        <v>58</v>
      </c>
      <c r="J6039" s="1">
        <v>44732</v>
      </c>
      <c r="K6039">
        <v>1000</v>
      </c>
      <c r="L6039" t="s">
        <v>24177</v>
      </c>
      <c r="M6039" t="s">
        <v>189</v>
      </c>
      <c r="N6039" t="s">
        <v>24178</v>
      </c>
      <c r="O6039" t="s">
        <v>24179</v>
      </c>
      <c r="P6039" t="s">
        <v>87</v>
      </c>
      <c r="Q6039">
        <v>16</v>
      </c>
      <c r="R6039" t="s">
        <v>88</v>
      </c>
      <c r="S6039" t="s">
        <v>118</v>
      </c>
      <c r="T6039">
        <v>56750</v>
      </c>
      <c r="U6039" s="1">
        <v>45467</v>
      </c>
      <c r="V6039" t="s">
        <v>52</v>
      </c>
      <c r="W6039">
        <v>255382</v>
      </c>
      <c r="X6039" t="s">
        <v>24180</v>
      </c>
      <c r="Y6039">
        <v>555</v>
      </c>
      <c r="Z6039">
        <v>2993</v>
      </c>
      <c r="AA6039">
        <v>6</v>
      </c>
      <c r="AB6039" s="2" t="s">
        <v>24181</v>
      </c>
    </row>
    <row r="6040" spans="1:28" x14ac:dyDescent="0.3">
      <c r="A6040" t="s">
        <v>28</v>
      </c>
      <c r="B6040" t="s">
        <v>29</v>
      </c>
      <c r="C6040" t="s">
        <v>148</v>
      </c>
      <c r="D6040" t="s">
        <v>98</v>
      </c>
      <c r="E6040" t="s">
        <v>46</v>
      </c>
      <c r="F6040" t="s">
        <v>113</v>
      </c>
      <c r="G6040">
        <v>23</v>
      </c>
      <c r="H6040">
        <v>428008</v>
      </c>
      <c r="I6040" t="s">
        <v>34</v>
      </c>
      <c r="J6040" s="1">
        <v>43895</v>
      </c>
      <c r="K6040">
        <v>1400</v>
      </c>
      <c r="L6040" t="s">
        <v>24182</v>
      </c>
      <c r="M6040" t="s">
        <v>334</v>
      </c>
      <c r="N6040" t="s">
        <v>24183</v>
      </c>
      <c r="O6040" t="s">
        <v>24184</v>
      </c>
      <c r="P6040" t="s">
        <v>51</v>
      </c>
      <c r="Q6040">
        <v>3</v>
      </c>
      <c r="R6040" t="s">
        <v>40</v>
      </c>
      <c r="S6040" t="s">
        <v>79</v>
      </c>
      <c r="T6040">
        <v>71876</v>
      </c>
      <c r="U6040" s="1">
        <v>45409</v>
      </c>
      <c r="V6040" t="s">
        <v>80</v>
      </c>
      <c r="W6040">
        <v>596879</v>
      </c>
      <c r="X6040" t="s">
        <v>24185</v>
      </c>
      <c r="Y6040">
        <v>372</v>
      </c>
      <c r="Z6040">
        <v>662</v>
      </c>
      <c r="AA6040">
        <v>5</v>
      </c>
      <c r="AB6040">
        <v>1324</v>
      </c>
    </row>
    <row r="6041" spans="1:28" x14ac:dyDescent="0.3">
      <c r="A6041" t="s">
        <v>28</v>
      </c>
      <c r="B6041" t="s">
        <v>29</v>
      </c>
      <c r="C6041" t="s">
        <v>44</v>
      </c>
      <c r="D6041" t="s">
        <v>170</v>
      </c>
      <c r="E6041" t="s">
        <v>46</v>
      </c>
      <c r="F6041" t="s">
        <v>150</v>
      </c>
      <c r="G6041">
        <v>37</v>
      </c>
      <c r="H6041">
        <v>430387</v>
      </c>
      <c r="I6041" t="s">
        <v>34</v>
      </c>
      <c r="J6041" s="1">
        <v>43833</v>
      </c>
      <c r="K6041">
        <v>1400</v>
      </c>
      <c r="L6041" t="s">
        <v>24186</v>
      </c>
      <c r="M6041" t="s">
        <v>129</v>
      </c>
      <c r="N6041" t="s">
        <v>24187</v>
      </c>
      <c r="O6041" t="s">
        <v>24188</v>
      </c>
      <c r="P6041" t="s">
        <v>39</v>
      </c>
      <c r="Q6041">
        <v>12</v>
      </c>
      <c r="R6041" t="s">
        <v>40</v>
      </c>
      <c r="S6041" t="s">
        <v>79</v>
      </c>
      <c r="T6041">
        <v>83087</v>
      </c>
      <c r="U6041" s="1">
        <v>45608</v>
      </c>
      <c r="V6041" t="s">
        <v>42</v>
      </c>
      <c r="W6041">
        <v>489299</v>
      </c>
      <c r="X6041" t="s">
        <v>24189</v>
      </c>
      <c r="Y6041">
        <v>283</v>
      </c>
      <c r="Z6041">
        <v>2104</v>
      </c>
      <c r="AA6041">
        <v>4</v>
      </c>
      <c r="AB6041">
        <v>3366.4</v>
      </c>
    </row>
    <row r="6042" spans="1:28" x14ac:dyDescent="0.3">
      <c r="A6042" t="s">
        <v>28</v>
      </c>
      <c r="B6042" t="s">
        <v>29</v>
      </c>
      <c r="C6042" t="s">
        <v>66</v>
      </c>
      <c r="D6042" t="s">
        <v>611</v>
      </c>
      <c r="E6042" t="s">
        <v>56</v>
      </c>
      <c r="F6042" t="s">
        <v>99</v>
      </c>
      <c r="G6042">
        <v>18</v>
      </c>
      <c r="H6042">
        <v>426716</v>
      </c>
      <c r="I6042" t="s">
        <v>58</v>
      </c>
      <c r="J6042" s="1">
        <v>45300</v>
      </c>
      <c r="K6042">
        <v>1100</v>
      </c>
      <c r="L6042" t="s">
        <v>24190</v>
      </c>
      <c r="M6042" t="s">
        <v>423</v>
      </c>
      <c r="N6042" t="s">
        <v>24191</v>
      </c>
      <c r="O6042" t="s">
        <v>24192</v>
      </c>
      <c r="P6042" t="s">
        <v>71</v>
      </c>
      <c r="Q6042">
        <v>18</v>
      </c>
      <c r="R6042" t="s">
        <v>40</v>
      </c>
      <c r="S6042" t="s">
        <v>41</v>
      </c>
      <c r="T6042">
        <v>46814</v>
      </c>
      <c r="U6042" s="1">
        <v>45463</v>
      </c>
      <c r="V6042" t="s">
        <v>52</v>
      </c>
      <c r="W6042">
        <v>966177</v>
      </c>
      <c r="X6042" t="s">
        <v>24193</v>
      </c>
      <c r="Y6042">
        <v>894</v>
      </c>
      <c r="Z6042">
        <v>2797</v>
      </c>
      <c r="AA6042">
        <v>5</v>
      </c>
      <c r="AB6042">
        <v>5594</v>
      </c>
    </row>
    <row r="6043" spans="1:28" x14ac:dyDescent="0.3">
      <c r="A6043" t="s">
        <v>28</v>
      </c>
      <c r="B6043" t="s">
        <v>29</v>
      </c>
      <c r="C6043" t="s">
        <v>54</v>
      </c>
      <c r="D6043" t="s">
        <v>187</v>
      </c>
      <c r="E6043" t="s">
        <v>32</v>
      </c>
      <c r="F6043" t="s">
        <v>150</v>
      </c>
      <c r="G6043">
        <v>50</v>
      </c>
      <c r="H6043">
        <v>439591</v>
      </c>
      <c r="I6043" t="s">
        <v>34</v>
      </c>
      <c r="J6043" s="1">
        <v>45100</v>
      </c>
      <c r="K6043">
        <v>1100</v>
      </c>
      <c r="L6043" t="s">
        <v>24194</v>
      </c>
      <c r="M6043" t="s">
        <v>308</v>
      </c>
      <c r="N6043" t="s">
        <v>24195</v>
      </c>
      <c r="O6043" t="s">
        <v>24196</v>
      </c>
      <c r="P6043" t="s">
        <v>87</v>
      </c>
      <c r="Q6043">
        <v>20</v>
      </c>
      <c r="R6043" t="s">
        <v>40</v>
      </c>
      <c r="S6043" t="s">
        <v>79</v>
      </c>
      <c r="T6043">
        <v>84949</v>
      </c>
      <c r="U6043" s="1">
        <v>45424</v>
      </c>
      <c r="V6043" t="s">
        <v>140</v>
      </c>
      <c r="W6043">
        <v>418101</v>
      </c>
      <c r="X6043" t="s">
        <v>24197</v>
      </c>
      <c r="Y6043">
        <v>391</v>
      </c>
      <c r="Z6043">
        <v>2536</v>
      </c>
      <c r="AA6043">
        <v>6</v>
      </c>
      <c r="AB6043" s="2" t="s">
        <v>24198</v>
      </c>
    </row>
    <row r="6044" spans="1:28" x14ac:dyDescent="0.3">
      <c r="A6044" t="s">
        <v>28</v>
      </c>
      <c r="B6044" t="s">
        <v>29</v>
      </c>
      <c r="C6044" t="s">
        <v>193</v>
      </c>
      <c r="D6044" t="s">
        <v>317</v>
      </c>
      <c r="E6044" t="s">
        <v>46</v>
      </c>
      <c r="F6044" t="s">
        <v>33</v>
      </c>
      <c r="G6044">
        <v>7</v>
      </c>
      <c r="H6044">
        <v>410925</v>
      </c>
      <c r="I6044" t="s">
        <v>34</v>
      </c>
      <c r="J6044" s="1">
        <v>43889</v>
      </c>
      <c r="K6044">
        <v>1200</v>
      </c>
      <c r="L6044" t="s">
        <v>24199</v>
      </c>
      <c r="M6044" t="s">
        <v>1253</v>
      </c>
      <c r="N6044" t="s">
        <v>24200</v>
      </c>
      <c r="O6044" t="s">
        <v>24201</v>
      </c>
      <c r="P6044" t="s">
        <v>71</v>
      </c>
      <c r="Q6044">
        <v>9</v>
      </c>
      <c r="R6044" t="s">
        <v>40</v>
      </c>
      <c r="S6044" t="s">
        <v>63</v>
      </c>
      <c r="T6044">
        <v>63129</v>
      </c>
      <c r="U6044" s="1">
        <v>45371</v>
      </c>
      <c r="V6044" t="s">
        <v>72</v>
      </c>
      <c r="W6044">
        <v>631339</v>
      </c>
      <c r="X6044" t="s">
        <v>24202</v>
      </c>
      <c r="Y6044">
        <v>234</v>
      </c>
      <c r="Z6044">
        <v>2244</v>
      </c>
      <c r="AA6044">
        <v>6</v>
      </c>
      <c r="AB6044">
        <v>5385.6</v>
      </c>
    </row>
    <row r="6045" spans="1:28" x14ac:dyDescent="0.3">
      <c r="A6045" t="s">
        <v>28</v>
      </c>
      <c r="B6045" t="s">
        <v>29</v>
      </c>
      <c r="C6045" t="s">
        <v>44</v>
      </c>
      <c r="D6045" t="s">
        <v>187</v>
      </c>
      <c r="E6045" t="s">
        <v>56</v>
      </c>
      <c r="F6045" t="s">
        <v>150</v>
      </c>
      <c r="G6045">
        <v>39</v>
      </c>
      <c r="H6045">
        <v>401006</v>
      </c>
      <c r="I6045" t="s">
        <v>58</v>
      </c>
      <c r="J6045" s="1">
        <v>43902</v>
      </c>
      <c r="K6045">
        <v>1100</v>
      </c>
      <c r="L6045" t="s">
        <v>24203</v>
      </c>
      <c r="M6045" t="s">
        <v>818</v>
      </c>
      <c r="N6045" t="s">
        <v>24204</v>
      </c>
      <c r="O6045" t="s">
        <v>24205</v>
      </c>
      <c r="P6045" t="s">
        <v>39</v>
      </c>
      <c r="Q6045">
        <v>11</v>
      </c>
      <c r="R6045" t="s">
        <v>40</v>
      </c>
      <c r="S6045" t="s">
        <v>79</v>
      </c>
      <c r="T6045">
        <v>54515</v>
      </c>
      <c r="U6045" s="1">
        <v>45365</v>
      </c>
      <c r="V6045" t="s">
        <v>72</v>
      </c>
      <c r="W6045">
        <v>480056</v>
      </c>
      <c r="X6045" t="s">
        <v>1838</v>
      </c>
      <c r="Y6045">
        <v>404</v>
      </c>
      <c r="Z6045">
        <v>2368</v>
      </c>
      <c r="AA6045">
        <v>7</v>
      </c>
      <c r="AB6045" s="2" t="s">
        <v>11050</v>
      </c>
    </row>
    <row r="6046" spans="1:28" x14ac:dyDescent="0.3">
      <c r="A6046" t="s">
        <v>28</v>
      </c>
      <c r="B6046" t="s">
        <v>29</v>
      </c>
      <c r="C6046" t="s">
        <v>54</v>
      </c>
      <c r="D6046" t="s">
        <v>566</v>
      </c>
      <c r="E6046" t="s">
        <v>56</v>
      </c>
      <c r="F6046" t="s">
        <v>83</v>
      </c>
      <c r="G6046">
        <v>43</v>
      </c>
      <c r="H6046">
        <v>423234</v>
      </c>
      <c r="I6046" t="s">
        <v>34</v>
      </c>
      <c r="J6046" s="1">
        <v>44478</v>
      </c>
      <c r="K6046">
        <v>1000</v>
      </c>
      <c r="L6046" t="s">
        <v>24206</v>
      </c>
      <c r="M6046" t="s">
        <v>68</v>
      </c>
      <c r="N6046" t="s">
        <v>24207</v>
      </c>
      <c r="O6046" t="s">
        <v>24208</v>
      </c>
      <c r="P6046" t="s">
        <v>39</v>
      </c>
      <c r="Q6046">
        <v>16</v>
      </c>
      <c r="R6046" t="s">
        <v>40</v>
      </c>
      <c r="S6046" t="s">
        <v>63</v>
      </c>
      <c r="T6046">
        <v>57012</v>
      </c>
      <c r="U6046" s="1">
        <v>45551</v>
      </c>
      <c r="V6046" t="s">
        <v>180</v>
      </c>
      <c r="W6046">
        <v>295765</v>
      </c>
      <c r="X6046" t="s">
        <v>24209</v>
      </c>
      <c r="Y6046">
        <v>424</v>
      </c>
      <c r="Z6046">
        <v>2629</v>
      </c>
      <c r="AA6046">
        <v>2</v>
      </c>
      <c r="AB6046" s="2" t="s">
        <v>24210</v>
      </c>
    </row>
    <row r="6047" spans="1:28" x14ac:dyDescent="0.3">
      <c r="A6047" t="s">
        <v>28</v>
      </c>
      <c r="B6047" t="s">
        <v>29</v>
      </c>
      <c r="C6047" t="s">
        <v>54</v>
      </c>
      <c r="D6047" t="s">
        <v>349</v>
      </c>
      <c r="E6047" t="s">
        <v>46</v>
      </c>
      <c r="F6047" t="s">
        <v>83</v>
      </c>
      <c r="G6047">
        <v>56</v>
      </c>
      <c r="H6047">
        <v>410186</v>
      </c>
      <c r="I6047" t="s">
        <v>34</v>
      </c>
      <c r="J6047" s="1">
        <v>44052</v>
      </c>
      <c r="K6047">
        <v>1000</v>
      </c>
      <c r="L6047" t="s">
        <v>24211</v>
      </c>
      <c r="M6047" t="s">
        <v>1291</v>
      </c>
      <c r="N6047" t="s">
        <v>24212</v>
      </c>
      <c r="O6047" t="s">
        <v>24213</v>
      </c>
      <c r="P6047" t="s">
        <v>87</v>
      </c>
      <c r="Q6047">
        <v>5</v>
      </c>
      <c r="R6047" t="s">
        <v>40</v>
      </c>
      <c r="S6047" t="s">
        <v>41</v>
      </c>
      <c r="T6047">
        <v>50629</v>
      </c>
      <c r="U6047" s="1">
        <v>45466</v>
      </c>
      <c r="V6047" t="s">
        <v>52</v>
      </c>
      <c r="W6047">
        <v>901279</v>
      </c>
      <c r="X6047" t="s">
        <v>24214</v>
      </c>
      <c r="Y6047">
        <v>983</v>
      </c>
      <c r="Z6047">
        <v>919</v>
      </c>
      <c r="AA6047">
        <v>7</v>
      </c>
      <c r="AB6047" s="2" t="s">
        <v>24215</v>
      </c>
    </row>
    <row r="6048" spans="1:28" x14ac:dyDescent="0.3">
      <c r="A6048" t="s">
        <v>28</v>
      </c>
      <c r="B6048" t="s">
        <v>29</v>
      </c>
      <c r="C6048" t="s">
        <v>148</v>
      </c>
      <c r="D6048" t="s">
        <v>380</v>
      </c>
      <c r="E6048" t="s">
        <v>32</v>
      </c>
      <c r="F6048" t="s">
        <v>150</v>
      </c>
      <c r="G6048">
        <v>56</v>
      </c>
      <c r="H6048">
        <v>404270</v>
      </c>
      <c r="I6048" t="s">
        <v>34</v>
      </c>
      <c r="J6048" s="1">
        <v>44916</v>
      </c>
      <c r="K6048">
        <v>1400</v>
      </c>
      <c r="L6048" t="s">
        <v>24216</v>
      </c>
      <c r="M6048" t="s">
        <v>843</v>
      </c>
      <c r="N6048" t="s">
        <v>24217</v>
      </c>
      <c r="O6048" t="s">
        <v>24218</v>
      </c>
      <c r="P6048" t="s">
        <v>87</v>
      </c>
      <c r="Q6048">
        <v>4</v>
      </c>
      <c r="R6048" t="s">
        <v>88</v>
      </c>
      <c r="S6048" t="s">
        <v>41</v>
      </c>
      <c r="T6048">
        <v>72159</v>
      </c>
      <c r="U6048" s="1">
        <v>45563</v>
      </c>
      <c r="V6048" t="s">
        <v>180</v>
      </c>
      <c r="W6048">
        <v>218229</v>
      </c>
      <c r="X6048" t="s">
        <v>24219</v>
      </c>
      <c r="Y6048">
        <v>695</v>
      </c>
      <c r="Z6048">
        <v>2606</v>
      </c>
      <c r="AA6048">
        <v>5</v>
      </c>
      <c r="AB6048">
        <v>5212</v>
      </c>
    </row>
    <row r="6049" spans="1:28" x14ac:dyDescent="0.3">
      <c r="A6049" t="s">
        <v>28</v>
      </c>
      <c r="B6049" t="s">
        <v>29</v>
      </c>
      <c r="C6049" t="s">
        <v>66</v>
      </c>
      <c r="D6049" t="s">
        <v>349</v>
      </c>
      <c r="E6049" t="s">
        <v>32</v>
      </c>
      <c r="F6049" t="s">
        <v>57</v>
      </c>
      <c r="G6049">
        <v>50</v>
      </c>
      <c r="H6049">
        <v>409617</v>
      </c>
      <c r="I6049" t="s">
        <v>34</v>
      </c>
      <c r="J6049" s="1">
        <v>44983</v>
      </c>
      <c r="K6049">
        <v>1100</v>
      </c>
      <c r="L6049" t="s">
        <v>24220</v>
      </c>
      <c r="M6049" t="s">
        <v>49</v>
      </c>
      <c r="N6049" t="s">
        <v>24221</v>
      </c>
      <c r="O6049" t="s">
        <v>24222</v>
      </c>
      <c r="P6049" t="s">
        <v>71</v>
      </c>
      <c r="Q6049">
        <v>5</v>
      </c>
      <c r="R6049" t="s">
        <v>88</v>
      </c>
      <c r="S6049" t="s">
        <v>63</v>
      </c>
      <c r="T6049">
        <v>90986</v>
      </c>
      <c r="U6049" s="1">
        <v>45615</v>
      </c>
      <c r="V6049" t="s">
        <v>42</v>
      </c>
      <c r="W6049">
        <v>130646</v>
      </c>
      <c r="X6049" t="s">
        <v>24223</v>
      </c>
      <c r="Y6049">
        <v>449</v>
      </c>
      <c r="Z6049">
        <v>2708</v>
      </c>
      <c r="AA6049">
        <v>4</v>
      </c>
      <c r="AB6049">
        <v>4332.8</v>
      </c>
    </row>
    <row r="6050" spans="1:28" x14ac:dyDescent="0.3">
      <c r="A6050" t="s">
        <v>28</v>
      </c>
      <c r="B6050" t="s">
        <v>29</v>
      </c>
      <c r="C6050" t="s">
        <v>66</v>
      </c>
      <c r="D6050" t="s">
        <v>560</v>
      </c>
      <c r="E6050" t="s">
        <v>32</v>
      </c>
      <c r="F6050" t="s">
        <v>106</v>
      </c>
      <c r="G6050">
        <v>87</v>
      </c>
      <c r="H6050">
        <v>425530</v>
      </c>
      <c r="I6050" t="s">
        <v>58</v>
      </c>
      <c r="J6050" s="1">
        <v>43940</v>
      </c>
      <c r="K6050">
        <v>1400</v>
      </c>
      <c r="L6050" t="s">
        <v>9394</v>
      </c>
      <c r="M6050" t="s">
        <v>372</v>
      </c>
      <c r="N6050" t="s">
        <v>24224</v>
      </c>
      <c r="O6050" t="s">
        <v>24225</v>
      </c>
      <c r="P6050" t="s">
        <v>51</v>
      </c>
      <c r="Q6050">
        <v>10</v>
      </c>
      <c r="R6050" t="s">
        <v>40</v>
      </c>
      <c r="S6050" t="s">
        <v>41</v>
      </c>
      <c r="T6050">
        <v>32373</v>
      </c>
      <c r="U6050" s="1">
        <v>45600</v>
      </c>
      <c r="V6050" t="s">
        <v>42</v>
      </c>
      <c r="W6050">
        <v>595815</v>
      </c>
      <c r="X6050" t="s">
        <v>24226</v>
      </c>
      <c r="Y6050">
        <v>591</v>
      </c>
      <c r="Z6050">
        <v>549</v>
      </c>
      <c r="AA6050">
        <v>8</v>
      </c>
      <c r="AB6050" s="2" t="s">
        <v>1601</v>
      </c>
    </row>
    <row r="6051" spans="1:28" x14ac:dyDescent="0.3">
      <c r="A6051" t="s">
        <v>28</v>
      </c>
      <c r="B6051" t="s">
        <v>29</v>
      </c>
      <c r="C6051" t="s">
        <v>148</v>
      </c>
      <c r="D6051" t="s">
        <v>611</v>
      </c>
      <c r="E6051" t="s">
        <v>32</v>
      </c>
      <c r="F6051" t="s">
        <v>175</v>
      </c>
      <c r="G6051">
        <v>76</v>
      </c>
      <c r="H6051">
        <v>415868</v>
      </c>
      <c r="I6051" t="s">
        <v>58</v>
      </c>
      <c r="J6051" s="1">
        <v>45291</v>
      </c>
      <c r="K6051">
        <v>1000</v>
      </c>
      <c r="L6051" t="s">
        <v>24227</v>
      </c>
      <c r="M6051" t="s">
        <v>591</v>
      </c>
      <c r="N6051" t="s">
        <v>24228</v>
      </c>
      <c r="O6051" t="s">
        <v>24229</v>
      </c>
      <c r="P6051" t="s">
        <v>71</v>
      </c>
      <c r="Q6051">
        <v>9</v>
      </c>
      <c r="R6051" t="s">
        <v>40</v>
      </c>
      <c r="S6051" t="s">
        <v>79</v>
      </c>
      <c r="T6051">
        <v>75997</v>
      </c>
      <c r="U6051" s="1">
        <v>45476</v>
      </c>
      <c r="V6051" t="s">
        <v>126</v>
      </c>
      <c r="W6051">
        <v>536025</v>
      </c>
      <c r="X6051" t="s">
        <v>24230</v>
      </c>
      <c r="Y6051">
        <v>549</v>
      </c>
      <c r="Z6051">
        <v>1016</v>
      </c>
      <c r="AA6051">
        <v>2</v>
      </c>
      <c r="AB6051" s="2" t="s">
        <v>9745</v>
      </c>
    </row>
    <row r="6052" spans="1:28" x14ac:dyDescent="0.3">
      <c r="A6052" t="s">
        <v>28</v>
      </c>
      <c r="B6052" t="s">
        <v>29</v>
      </c>
      <c r="C6052" t="s">
        <v>157</v>
      </c>
      <c r="D6052" t="s">
        <v>621</v>
      </c>
      <c r="E6052" t="s">
        <v>46</v>
      </c>
      <c r="F6052" t="s">
        <v>99</v>
      </c>
      <c r="G6052">
        <v>27</v>
      </c>
      <c r="H6052">
        <v>427813</v>
      </c>
      <c r="I6052" t="s">
        <v>58</v>
      </c>
      <c r="J6052" s="1">
        <v>45246</v>
      </c>
      <c r="K6052">
        <v>1100</v>
      </c>
      <c r="L6052" t="s">
        <v>24231</v>
      </c>
      <c r="M6052" t="s">
        <v>895</v>
      </c>
      <c r="N6052" t="s">
        <v>24232</v>
      </c>
      <c r="O6052" t="s">
        <v>24233</v>
      </c>
      <c r="P6052" t="s">
        <v>87</v>
      </c>
      <c r="Q6052">
        <v>16</v>
      </c>
      <c r="R6052" t="s">
        <v>88</v>
      </c>
      <c r="S6052" t="s">
        <v>79</v>
      </c>
      <c r="T6052">
        <v>97220</v>
      </c>
      <c r="U6052" s="1">
        <v>45527</v>
      </c>
      <c r="V6052" t="s">
        <v>64</v>
      </c>
      <c r="W6052">
        <v>179452</v>
      </c>
      <c r="X6052" t="s">
        <v>24234</v>
      </c>
      <c r="Y6052">
        <v>749</v>
      </c>
      <c r="Z6052">
        <v>1817</v>
      </c>
      <c r="AA6052">
        <v>7</v>
      </c>
      <c r="AB6052">
        <v>5087.6000000000004</v>
      </c>
    </row>
    <row r="6053" spans="1:28" x14ac:dyDescent="0.3">
      <c r="A6053" t="s">
        <v>28</v>
      </c>
      <c r="B6053" t="s">
        <v>29</v>
      </c>
      <c r="C6053" t="s">
        <v>66</v>
      </c>
      <c r="D6053" t="s">
        <v>31</v>
      </c>
      <c r="E6053" t="s">
        <v>32</v>
      </c>
      <c r="F6053" t="s">
        <v>355</v>
      </c>
      <c r="G6053">
        <v>42</v>
      </c>
      <c r="H6053">
        <v>411457</v>
      </c>
      <c r="I6053" t="s">
        <v>58</v>
      </c>
      <c r="J6053" s="1">
        <v>45204</v>
      </c>
      <c r="K6053">
        <v>1300</v>
      </c>
      <c r="L6053" t="s">
        <v>3443</v>
      </c>
      <c r="M6053" t="s">
        <v>308</v>
      </c>
      <c r="N6053" t="s">
        <v>24235</v>
      </c>
      <c r="O6053" t="s">
        <v>24236</v>
      </c>
      <c r="P6053" t="s">
        <v>39</v>
      </c>
      <c r="Q6053">
        <v>10</v>
      </c>
      <c r="R6053" t="s">
        <v>88</v>
      </c>
      <c r="S6053" t="s">
        <v>41</v>
      </c>
      <c r="T6053">
        <v>33057</v>
      </c>
      <c r="U6053" s="1">
        <v>45423</v>
      </c>
      <c r="V6053" t="s">
        <v>140</v>
      </c>
      <c r="W6053">
        <v>729030</v>
      </c>
      <c r="X6053" t="s">
        <v>15024</v>
      </c>
      <c r="Y6053">
        <v>414</v>
      </c>
      <c r="Z6053">
        <v>2869</v>
      </c>
      <c r="AA6053">
        <v>1</v>
      </c>
      <c r="AB6053" s="2" t="s">
        <v>24237</v>
      </c>
    </row>
    <row r="6054" spans="1:28" x14ac:dyDescent="0.3">
      <c r="A6054" t="s">
        <v>28</v>
      </c>
      <c r="B6054" t="s">
        <v>29</v>
      </c>
      <c r="C6054" t="s">
        <v>157</v>
      </c>
      <c r="D6054" t="s">
        <v>142</v>
      </c>
      <c r="E6054" t="s">
        <v>46</v>
      </c>
      <c r="F6054" t="s">
        <v>175</v>
      </c>
      <c r="G6054">
        <v>42</v>
      </c>
      <c r="H6054">
        <v>422515</v>
      </c>
      <c r="I6054" t="s">
        <v>34</v>
      </c>
      <c r="J6054" s="1">
        <v>44622</v>
      </c>
      <c r="K6054">
        <v>950</v>
      </c>
      <c r="L6054" t="s">
        <v>24238</v>
      </c>
      <c r="M6054" t="s">
        <v>747</v>
      </c>
      <c r="N6054" t="s">
        <v>24239</v>
      </c>
      <c r="O6054">
        <v>3093072457</v>
      </c>
      <c r="P6054" t="s">
        <v>39</v>
      </c>
      <c r="Q6054">
        <v>3</v>
      </c>
      <c r="R6054" t="s">
        <v>88</v>
      </c>
      <c r="S6054" t="s">
        <v>79</v>
      </c>
      <c r="T6054">
        <v>90141</v>
      </c>
      <c r="U6054" s="1">
        <v>45435</v>
      </c>
      <c r="V6054" t="s">
        <v>140</v>
      </c>
      <c r="W6054">
        <v>865642</v>
      </c>
      <c r="X6054" t="s">
        <v>1317</v>
      </c>
      <c r="Y6054">
        <v>958</v>
      </c>
      <c r="Z6054">
        <v>2504</v>
      </c>
      <c r="AA6054">
        <v>8</v>
      </c>
      <c r="AB6054">
        <v>8012.8</v>
      </c>
    </row>
    <row r="6055" spans="1:28" x14ac:dyDescent="0.3">
      <c r="A6055" t="s">
        <v>28</v>
      </c>
      <c r="B6055" t="s">
        <v>29</v>
      </c>
      <c r="C6055" t="s">
        <v>91</v>
      </c>
      <c r="D6055" t="s">
        <v>560</v>
      </c>
      <c r="E6055" t="s">
        <v>46</v>
      </c>
      <c r="F6055" t="s">
        <v>175</v>
      </c>
      <c r="G6055">
        <v>54</v>
      </c>
      <c r="H6055">
        <v>424195</v>
      </c>
      <c r="I6055" t="s">
        <v>58</v>
      </c>
      <c r="J6055" s="1">
        <v>45075</v>
      </c>
      <c r="K6055">
        <v>800</v>
      </c>
      <c r="L6055" t="s">
        <v>1863</v>
      </c>
      <c r="M6055" t="s">
        <v>1058</v>
      </c>
      <c r="N6055" t="s">
        <v>24240</v>
      </c>
      <c r="O6055" t="s">
        <v>24241</v>
      </c>
      <c r="P6055" t="s">
        <v>87</v>
      </c>
      <c r="Q6055">
        <v>19</v>
      </c>
      <c r="R6055" t="s">
        <v>88</v>
      </c>
      <c r="S6055" t="s">
        <v>79</v>
      </c>
      <c r="T6055">
        <v>14153</v>
      </c>
      <c r="U6055" s="1">
        <v>45320</v>
      </c>
      <c r="V6055" t="s">
        <v>111</v>
      </c>
      <c r="W6055">
        <v>166203</v>
      </c>
      <c r="X6055" t="s">
        <v>24242</v>
      </c>
      <c r="Y6055">
        <v>381</v>
      </c>
      <c r="Z6055">
        <v>2319</v>
      </c>
      <c r="AA6055">
        <v>7</v>
      </c>
      <c r="AB6055" s="2" t="s">
        <v>4785</v>
      </c>
    </row>
    <row r="6056" spans="1:28" x14ac:dyDescent="0.3">
      <c r="A6056" t="s">
        <v>28</v>
      </c>
      <c r="B6056" t="s">
        <v>29</v>
      </c>
      <c r="C6056" t="s">
        <v>193</v>
      </c>
      <c r="D6056" t="s">
        <v>380</v>
      </c>
      <c r="E6056" t="s">
        <v>46</v>
      </c>
      <c r="F6056" t="s">
        <v>83</v>
      </c>
      <c r="G6056">
        <v>99</v>
      </c>
      <c r="H6056">
        <v>422368</v>
      </c>
      <c r="I6056" t="s">
        <v>34</v>
      </c>
      <c r="J6056" s="1">
        <v>44451</v>
      </c>
      <c r="K6056">
        <v>1000</v>
      </c>
      <c r="L6056" t="s">
        <v>9892</v>
      </c>
      <c r="M6056" t="s">
        <v>1072</v>
      </c>
      <c r="N6056" t="s">
        <v>24243</v>
      </c>
      <c r="O6056" t="s">
        <v>24244</v>
      </c>
      <c r="P6056" t="s">
        <v>87</v>
      </c>
      <c r="Q6056">
        <v>13</v>
      </c>
      <c r="R6056" t="s">
        <v>40</v>
      </c>
      <c r="S6056" t="s">
        <v>79</v>
      </c>
      <c r="T6056">
        <v>45698</v>
      </c>
      <c r="U6056" s="1">
        <v>45568</v>
      </c>
      <c r="V6056" t="s">
        <v>155</v>
      </c>
      <c r="W6056">
        <v>381330</v>
      </c>
      <c r="X6056" t="s">
        <v>24245</v>
      </c>
      <c r="Y6056">
        <v>475</v>
      </c>
      <c r="Z6056">
        <v>1323</v>
      </c>
      <c r="AA6056">
        <v>8</v>
      </c>
      <c r="AB6056">
        <v>4233.6000000000004</v>
      </c>
    </row>
    <row r="6057" spans="1:28" x14ac:dyDescent="0.3">
      <c r="A6057" t="s">
        <v>28</v>
      </c>
      <c r="B6057" t="s">
        <v>29</v>
      </c>
      <c r="C6057" t="s">
        <v>193</v>
      </c>
      <c r="D6057" t="s">
        <v>55</v>
      </c>
      <c r="E6057" t="s">
        <v>32</v>
      </c>
      <c r="F6057" t="s">
        <v>135</v>
      </c>
      <c r="G6057">
        <v>87</v>
      </c>
      <c r="H6057">
        <v>420186</v>
      </c>
      <c r="I6057" t="s">
        <v>58</v>
      </c>
      <c r="J6057" s="1">
        <v>44360</v>
      </c>
      <c r="K6057">
        <v>1400</v>
      </c>
      <c r="L6057" t="s">
        <v>24246</v>
      </c>
      <c r="M6057" t="s">
        <v>276</v>
      </c>
      <c r="N6057" t="s">
        <v>24247</v>
      </c>
      <c r="O6057" t="s">
        <v>24248</v>
      </c>
      <c r="P6057" t="s">
        <v>87</v>
      </c>
      <c r="Q6057">
        <v>4</v>
      </c>
      <c r="R6057" t="s">
        <v>40</v>
      </c>
      <c r="S6057" t="s">
        <v>79</v>
      </c>
      <c r="T6057">
        <v>70667</v>
      </c>
      <c r="U6057" s="1">
        <v>45434</v>
      </c>
      <c r="V6057" t="s">
        <v>140</v>
      </c>
      <c r="W6057">
        <v>857257</v>
      </c>
      <c r="X6057" t="s">
        <v>24249</v>
      </c>
      <c r="Y6057">
        <v>460</v>
      </c>
      <c r="Z6057">
        <v>1179</v>
      </c>
      <c r="AA6057">
        <v>5</v>
      </c>
      <c r="AB6057">
        <v>2358</v>
      </c>
    </row>
    <row r="6058" spans="1:28" x14ac:dyDescent="0.3">
      <c r="A6058" t="s">
        <v>28</v>
      </c>
      <c r="B6058" t="s">
        <v>29</v>
      </c>
      <c r="C6058" t="s">
        <v>44</v>
      </c>
      <c r="D6058" t="s">
        <v>442</v>
      </c>
      <c r="E6058" t="s">
        <v>46</v>
      </c>
      <c r="F6058" t="s">
        <v>83</v>
      </c>
      <c r="G6058">
        <v>86</v>
      </c>
      <c r="H6058">
        <v>425990</v>
      </c>
      <c r="I6058" t="s">
        <v>58</v>
      </c>
      <c r="J6058" s="1">
        <v>45502</v>
      </c>
      <c r="K6058">
        <v>1100</v>
      </c>
      <c r="L6058" t="s">
        <v>24250</v>
      </c>
      <c r="M6058" t="s">
        <v>568</v>
      </c>
      <c r="N6058" t="s">
        <v>24251</v>
      </c>
      <c r="O6058" t="s">
        <v>24252</v>
      </c>
      <c r="P6058" t="s">
        <v>51</v>
      </c>
      <c r="Q6058">
        <v>10</v>
      </c>
      <c r="R6058" t="s">
        <v>88</v>
      </c>
      <c r="S6058" t="s">
        <v>79</v>
      </c>
      <c r="T6058">
        <v>79482</v>
      </c>
      <c r="U6058" s="1">
        <v>45610</v>
      </c>
      <c r="V6058" t="s">
        <v>42</v>
      </c>
      <c r="W6058">
        <v>953259</v>
      </c>
      <c r="X6058" t="s">
        <v>24253</v>
      </c>
      <c r="Y6058">
        <v>884</v>
      </c>
      <c r="Z6058">
        <v>855</v>
      </c>
      <c r="AA6058">
        <v>7</v>
      </c>
      <c r="AB6058">
        <v>2394</v>
      </c>
    </row>
    <row r="6059" spans="1:28" x14ac:dyDescent="0.3">
      <c r="A6059" t="s">
        <v>28</v>
      </c>
      <c r="B6059" t="s">
        <v>29</v>
      </c>
      <c r="C6059" t="s">
        <v>157</v>
      </c>
      <c r="D6059" t="s">
        <v>637</v>
      </c>
      <c r="E6059" t="s">
        <v>46</v>
      </c>
      <c r="F6059" t="s">
        <v>83</v>
      </c>
      <c r="G6059">
        <v>50</v>
      </c>
      <c r="H6059">
        <v>423082</v>
      </c>
      <c r="I6059" t="s">
        <v>34</v>
      </c>
      <c r="J6059" s="1">
        <v>45572</v>
      </c>
      <c r="K6059">
        <v>950</v>
      </c>
      <c r="L6059" t="s">
        <v>24254</v>
      </c>
      <c r="M6059" t="s">
        <v>123</v>
      </c>
      <c r="N6059" t="s">
        <v>24255</v>
      </c>
      <c r="O6059" t="s">
        <v>24256</v>
      </c>
      <c r="P6059" t="s">
        <v>87</v>
      </c>
      <c r="Q6059">
        <v>17</v>
      </c>
      <c r="R6059" t="s">
        <v>40</v>
      </c>
      <c r="S6059" t="s">
        <v>79</v>
      </c>
      <c r="T6059">
        <v>88671</v>
      </c>
      <c r="U6059" s="1">
        <v>45530</v>
      </c>
      <c r="V6059" t="s">
        <v>64</v>
      </c>
      <c r="W6059">
        <v>980567</v>
      </c>
      <c r="X6059" t="s">
        <v>8811</v>
      </c>
      <c r="Y6059">
        <v>644</v>
      </c>
      <c r="Z6059">
        <v>917</v>
      </c>
      <c r="AA6059">
        <v>7</v>
      </c>
      <c r="AB6059" s="2" t="s">
        <v>24257</v>
      </c>
    </row>
    <row r="6060" spans="1:28" x14ac:dyDescent="0.3">
      <c r="A6060" t="s">
        <v>28</v>
      </c>
      <c r="B6060" t="s">
        <v>29</v>
      </c>
      <c r="C6060" t="s">
        <v>44</v>
      </c>
      <c r="D6060" t="s">
        <v>149</v>
      </c>
      <c r="E6060" t="s">
        <v>56</v>
      </c>
      <c r="F6060" t="s">
        <v>150</v>
      </c>
      <c r="G6060">
        <v>55</v>
      </c>
      <c r="H6060">
        <v>438154</v>
      </c>
      <c r="I6060" t="s">
        <v>34</v>
      </c>
      <c r="J6060" s="1">
        <v>44170</v>
      </c>
      <c r="K6060">
        <v>1300</v>
      </c>
      <c r="L6060" t="s">
        <v>24258</v>
      </c>
      <c r="M6060" t="s">
        <v>334</v>
      </c>
      <c r="N6060" t="s">
        <v>24259</v>
      </c>
      <c r="O6060" t="s">
        <v>24260</v>
      </c>
      <c r="P6060" t="s">
        <v>87</v>
      </c>
      <c r="Q6060">
        <v>3</v>
      </c>
      <c r="R6060" t="s">
        <v>40</v>
      </c>
      <c r="S6060" t="s">
        <v>41</v>
      </c>
      <c r="T6060">
        <v>10064</v>
      </c>
      <c r="U6060" s="1">
        <v>45415</v>
      </c>
      <c r="V6060" t="s">
        <v>140</v>
      </c>
      <c r="W6060">
        <v>931317</v>
      </c>
      <c r="X6060" t="s">
        <v>24261</v>
      </c>
      <c r="Y6060">
        <v>253</v>
      </c>
      <c r="Z6060">
        <v>2018</v>
      </c>
      <c r="AA6060">
        <v>4</v>
      </c>
      <c r="AB6060">
        <v>3228.8</v>
      </c>
    </row>
    <row r="6061" spans="1:28" x14ac:dyDescent="0.3">
      <c r="A6061" t="s">
        <v>28</v>
      </c>
      <c r="B6061" t="s">
        <v>29</v>
      </c>
      <c r="C6061" t="s">
        <v>157</v>
      </c>
      <c r="D6061" t="s">
        <v>92</v>
      </c>
      <c r="E6061" t="s">
        <v>56</v>
      </c>
      <c r="F6061" t="s">
        <v>113</v>
      </c>
      <c r="G6061">
        <v>30</v>
      </c>
      <c r="H6061">
        <v>404127</v>
      </c>
      <c r="I6061" t="s">
        <v>58</v>
      </c>
      <c r="J6061" s="1">
        <v>43863</v>
      </c>
      <c r="K6061">
        <v>800</v>
      </c>
      <c r="L6061" t="s">
        <v>24262</v>
      </c>
      <c r="M6061" t="s">
        <v>482</v>
      </c>
      <c r="N6061" t="s">
        <v>24263</v>
      </c>
      <c r="O6061" t="s">
        <v>24264</v>
      </c>
      <c r="P6061" t="s">
        <v>71</v>
      </c>
      <c r="Q6061">
        <v>4</v>
      </c>
      <c r="R6061" t="s">
        <v>88</v>
      </c>
      <c r="S6061" t="s">
        <v>63</v>
      </c>
      <c r="T6061">
        <v>12525</v>
      </c>
      <c r="U6061" s="1">
        <v>45322</v>
      </c>
      <c r="V6061" t="s">
        <v>111</v>
      </c>
      <c r="W6061">
        <v>951761</v>
      </c>
      <c r="X6061" t="s">
        <v>24265</v>
      </c>
      <c r="Y6061">
        <v>445</v>
      </c>
      <c r="Z6061">
        <v>499</v>
      </c>
      <c r="AA6061">
        <v>6</v>
      </c>
      <c r="AB6061" s="2" t="s">
        <v>3906</v>
      </c>
    </row>
    <row r="6062" spans="1:28" x14ac:dyDescent="0.3">
      <c r="A6062" t="s">
        <v>28</v>
      </c>
      <c r="B6062" t="s">
        <v>29</v>
      </c>
      <c r="C6062" t="s">
        <v>157</v>
      </c>
      <c r="D6062" t="s">
        <v>92</v>
      </c>
      <c r="E6062" t="s">
        <v>46</v>
      </c>
      <c r="F6062" t="s">
        <v>47</v>
      </c>
      <c r="G6062">
        <v>94</v>
      </c>
      <c r="H6062">
        <v>439009</v>
      </c>
      <c r="I6062" t="s">
        <v>58</v>
      </c>
      <c r="J6062" s="1">
        <v>45124</v>
      </c>
      <c r="K6062">
        <v>1000</v>
      </c>
      <c r="L6062" t="s">
        <v>24266</v>
      </c>
      <c r="M6062" t="s">
        <v>542</v>
      </c>
      <c r="N6062" t="s">
        <v>24267</v>
      </c>
      <c r="O6062" t="s">
        <v>24268</v>
      </c>
      <c r="P6062" t="s">
        <v>71</v>
      </c>
      <c r="Q6062">
        <v>17</v>
      </c>
      <c r="R6062" t="s">
        <v>40</v>
      </c>
      <c r="S6062" t="s">
        <v>63</v>
      </c>
      <c r="T6062">
        <v>34108</v>
      </c>
      <c r="U6062" s="1">
        <v>45311</v>
      </c>
      <c r="V6062" t="s">
        <v>111</v>
      </c>
      <c r="W6062">
        <v>358592</v>
      </c>
      <c r="X6062" t="s">
        <v>22654</v>
      </c>
      <c r="Y6062">
        <v>413</v>
      </c>
      <c r="Z6062">
        <v>539</v>
      </c>
      <c r="AA6062">
        <v>3</v>
      </c>
      <c r="AB6062" s="2" t="s">
        <v>18070</v>
      </c>
    </row>
    <row r="6063" spans="1:28" x14ac:dyDescent="0.3">
      <c r="A6063" t="s">
        <v>28</v>
      </c>
      <c r="B6063" t="s">
        <v>29</v>
      </c>
      <c r="C6063" t="s">
        <v>54</v>
      </c>
      <c r="D6063" t="s">
        <v>364</v>
      </c>
      <c r="E6063" t="s">
        <v>46</v>
      </c>
      <c r="F6063" t="s">
        <v>47</v>
      </c>
      <c r="G6063">
        <v>86</v>
      </c>
      <c r="H6063">
        <v>428619</v>
      </c>
      <c r="I6063" t="s">
        <v>58</v>
      </c>
      <c r="J6063" s="1">
        <v>44529</v>
      </c>
      <c r="K6063">
        <v>800</v>
      </c>
      <c r="L6063" t="s">
        <v>24269</v>
      </c>
      <c r="M6063" t="s">
        <v>244</v>
      </c>
      <c r="N6063" t="s">
        <v>24270</v>
      </c>
      <c r="O6063" t="s">
        <v>24271</v>
      </c>
      <c r="P6063" t="s">
        <v>51</v>
      </c>
      <c r="Q6063">
        <v>6</v>
      </c>
      <c r="R6063" t="s">
        <v>40</v>
      </c>
      <c r="S6063" t="s">
        <v>79</v>
      </c>
      <c r="T6063">
        <v>94714</v>
      </c>
      <c r="U6063" s="1">
        <v>45608</v>
      </c>
      <c r="V6063" t="s">
        <v>42</v>
      </c>
      <c r="W6063">
        <v>427942</v>
      </c>
      <c r="X6063" t="s">
        <v>24272</v>
      </c>
      <c r="Y6063">
        <v>218</v>
      </c>
      <c r="Z6063">
        <v>1832</v>
      </c>
      <c r="AA6063">
        <v>1</v>
      </c>
      <c r="AB6063" s="2" t="s">
        <v>22093</v>
      </c>
    </row>
    <row r="6064" spans="1:28" x14ac:dyDescent="0.3">
      <c r="A6064" t="s">
        <v>28</v>
      </c>
      <c r="B6064" t="s">
        <v>29</v>
      </c>
      <c r="C6064" t="s">
        <v>66</v>
      </c>
      <c r="D6064" t="s">
        <v>349</v>
      </c>
      <c r="E6064" t="s">
        <v>56</v>
      </c>
      <c r="F6064" t="s">
        <v>57</v>
      </c>
      <c r="G6064">
        <v>27</v>
      </c>
      <c r="H6064">
        <v>433632</v>
      </c>
      <c r="I6064" t="s">
        <v>34</v>
      </c>
      <c r="J6064" s="1">
        <v>44949</v>
      </c>
      <c r="K6064">
        <v>950</v>
      </c>
      <c r="L6064" t="s">
        <v>24273</v>
      </c>
      <c r="M6064" t="s">
        <v>269</v>
      </c>
      <c r="N6064" t="s">
        <v>24274</v>
      </c>
      <c r="O6064" t="s">
        <v>24275</v>
      </c>
      <c r="P6064" t="s">
        <v>51</v>
      </c>
      <c r="Q6064">
        <v>19</v>
      </c>
      <c r="R6064" t="s">
        <v>40</v>
      </c>
      <c r="S6064" t="s">
        <v>79</v>
      </c>
      <c r="T6064">
        <v>88095</v>
      </c>
      <c r="U6064" s="1">
        <v>45397</v>
      </c>
      <c r="V6064" t="s">
        <v>80</v>
      </c>
      <c r="W6064">
        <v>507482</v>
      </c>
      <c r="X6064" t="s">
        <v>24276</v>
      </c>
      <c r="Y6064">
        <v>401</v>
      </c>
      <c r="Z6064">
        <v>1428</v>
      </c>
      <c r="AA6064">
        <v>6</v>
      </c>
      <c r="AB6064" s="2" t="s">
        <v>13775</v>
      </c>
    </row>
    <row r="6065" spans="1:28" x14ac:dyDescent="0.3">
      <c r="A6065" t="s">
        <v>28</v>
      </c>
      <c r="B6065" t="s">
        <v>29</v>
      </c>
      <c r="C6065" t="s">
        <v>44</v>
      </c>
      <c r="D6065" t="s">
        <v>45</v>
      </c>
      <c r="E6065" t="s">
        <v>56</v>
      </c>
      <c r="F6065" t="s">
        <v>106</v>
      </c>
      <c r="G6065">
        <v>25</v>
      </c>
      <c r="H6065">
        <v>438009</v>
      </c>
      <c r="I6065" t="s">
        <v>34</v>
      </c>
      <c r="J6065" s="1">
        <v>44479</v>
      </c>
      <c r="K6065">
        <v>1100</v>
      </c>
      <c r="L6065" t="s">
        <v>24277</v>
      </c>
      <c r="M6065" t="s">
        <v>843</v>
      </c>
      <c r="N6065" t="s">
        <v>24278</v>
      </c>
      <c r="O6065" t="s">
        <v>24279</v>
      </c>
      <c r="P6065" t="s">
        <v>39</v>
      </c>
      <c r="Q6065">
        <v>10</v>
      </c>
      <c r="R6065" t="s">
        <v>88</v>
      </c>
      <c r="S6065" t="s">
        <v>79</v>
      </c>
      <c r="T6065">
        <v>56461</v>
      </c>
      <c r="U6065" s="1">
        <v>45531</v>
      </c>
      <c r="V6065" t="s">
        <v>64</v>
      </c>
      <c r="W6065">
        <v>222542</v>
      </c>
      <c r="X6065" t="s">
        <v>24280</v>
      </c>
      <c r="Y6065">
        <v>959</v>
      </c>
      <c r="Z6065">
        <v>1573</v>
      </c>
      <c r="AA6065">
        <v>5</v>
      </c>
      <c r="AB6065">
        <v>3146</v>
      </c>
    </row>
    <row r="6066" spans="1:28" x14ac:dyDescent="0.3">
      <c r="A6066" t="s">
        <v>28</v>
      </c>
      <c r="B6066" t="s">
        <v>29</v>
      </c>
      <c r="C6066" t="s">
        <v>54</v>
      </c>
      <c r="D6066" t="s">
        <v>98</v>
      </c>
      <c r="E6066" t="s">
        <v>32</v>
      </c>
      <c r="F6066" t="s">
        <v>57</v>
      </c>
      <c r="G6066">
        <v>26</v>
      </c>
      <c r="H6066">
        <v>406907</v>
      </c>
      <c r="I6066" t="s">
        <v>58</v>
      </c>
      <c r="J6066" s="1">
        <v>44042</v>
      </c>
      <c r="K6066">
        <v>950</v>
      </c>
      <c r="L6066" t="s">
        <v>24281</v>
      </c>
      <c r="M6066" t="s">
        <v>953</v>
      </c>
      <c r="N6066" t="s">
        <v>24282</v>
      </c>
      <c r="O6066" t="s">
        <v>24283</v>
      </c>
      <c r="P6066" t="s">
        <v>71</v>
      </c>
      <c r="Q6066">
        <v>16</v>
      </c>
      <c r="R6066" t="s">
        <v>88</v>
      </c>
      <c r="S6066" t="s">
        <v>41</v>
      </c>
      <c r="T6066">
        <v>92630</v>
      </c>
      <c r="U6066" s="1">
        <v>45401</v>
      </c>
      <c r="V6066" t="s">
        <v>80</v>
      </c>
      <c r="W6066">
        <v>551384</v>
      </c>
      <c r="X6066" t="s">
        <v>24284</v>
      </c>
      <c r="Y6066">
        <v>325</v>
      </c>
      <c r="Z6066">
        <v>1711</v>
      </c>
      <c r="AA6066">
        <v>1</v>
      </c>
      <c r="AB6066" s="2" t="s">
        <v>24285</v>
      </c>
    </row>
    <row r="6067" spans="1:28" x14ac:dyDescent="0.3">
      <c r="A6067" t="s">
        <v>28</v>
      </c>
      <c r="B6067" t="s">
        <v>29</v>
      </c>
      <c r="C6067" t="s">
        <v>54</v>
      </c>
      <c r="D6067" t="s">
        <v>220</v>
      </c>
      <c r="E6067" t="s">
        <v>46</v>
      </c>
      <c r="F6067" t="s">
        <v>57</v>
      </c>
      <c r="G6067">
        <v>55</v>
      </c>
      <c r="H6067">
        <v>414243</v>
      </c>
      <c r="I6067" t="s">
        <v>58</v>
      </c>
      <c r="J6067" s="1">
        <v>44395</v>
      </c>
      <c r="K6067">
        <v>1000</v>
      </c>
      <c r="L6067" t="s">
        <v>24286</v>
      </c>
      <c r="M6067" t="s">
        <v>49</v>
      </c>
      <c r="N6067" t="s">
        <v>24287</v>
      </c>
      <c r="O6067" t="s">
        <v>24288</v>
      </c>
      <c r="P6067" t="s">
        <v>87</v>
      </c>
      <c r="Q6067">
        <v>20</v>
      </c>
      <c r="R6067" t="s">
        <v>40</v>
      </c>
      <c r="S6067" t="s">
        <v>118</v>
      </c>
      <c r="T6067">
        <v>40127</v>
      </c>
      <c r="U6067" s="1">
        <v>45618</v>
      </c>
      <c r="V6067" t="s">
        <v>42</v>
      </c>
      <c r="W6067">
        <v>881756</v>
      </c>
      <c r="X6067" t="s">
        <v>24289</v>
      </c>
      <c r="Y6067">
        <v>988</v>
      </c>
      <c r="Z6067">
        <v>2346</v>
      </c>
      <c r="AA6067">
        <v>8</v>
      </c>
      <c r="AB6067" s="2" t="s">
        <v>24290</v>
      </c>
    </row>
    <row r="6068" spans="1:28" x14ac:dyDescent="0.3">
      <c r="A6068" t="s">
        <v>28</v>
      </c>
      <c r="B6068" t="s">
        <v>29</v>
      </c>
      <c r="C6068" t="s">
        <v>193</v>
      </c>
      <c r="D6068" t="s">
        <v>92</v>
      </c>
      <c r="E6068" t="s">
        <v>32</v>
      </c>
      <c r="F6068" t="s">
        <v>57</v>
      </c>
      <c r="G6068">
        <v>62</v>
      </c>
      <c r="H6068">
        <v>412083</v>
      </c>
      <c r="I6068" t="s">
        <v>58</v>
      </c>
      <c r="J6068" s="1">
        <v>45111</v>
      </c>
      <c r="K6068">
        <v>1300</v>
      </c>
      <c r="L6068" t="s">
        <v>12079</v>
      </c>
      <c r="M6068" t="s">
        <v>137</v>
      </c>
      <c r="N6068" t="s">
        <v>24291</v>
      </c>
      <c r="O6068" t="s">
        <v>24292</v>
      </c>
      <c r="P6068" t="s">
        <v>71</v>
      </c>
      <c r="Q6068">
        <v>9</v>
      </c>
      <c r="R6068" t="s">
        <v>88</v>
      </c>
      <c r="S6068" t="s">
        <v>79</v>
      </c>
      <c r="T6068">
        <v>28206</v>
      </c>
      <c r="U6068" s="1">
        <v>45549</v>
      </c>
      <c r="V6068" t="s">
        <v>180</v>
      </c>
      <c r="W6068">
        <v>981792</v>
      </c>
      <c r="X6068" t="s">
        <v>24293</v>
      </c>
      <c r="Y6068">
        <v>442</v>
      </c>
      <c r="Z6068">
        <v>977</v>
      </c>
      <c r="AA6068">
        <v>2</v>
      </c>
      <c r="AB6068">
        <v>781.6</v>
      </c>
    </row>
    <row r="6069" spans="1:28" x14ac:dyDescent="0.3">
      <c r="A6069" t="s">
        <v>28</v>
      </c>
      <c r="B6069" t="s">
        <v>29</v>
      </c>
      <c r="C6069" t="s">
        <v>54</v>
      </c>
      <c r="D6069" t="s">
        <v>411</v>
      </c>
      <c r="E6069" t="s">
        <v>56</v>
      </c>
      <c r="F6069" t="s">
        <v>150</v>
      </c>
      <c r="G6069">
        <v>76</v>
      </c>
      <c r="H6069">
        <v>404121</v>
      </c>
      <c r="I6069" t="s">
        <v>58</v>
      </c>
      <c r="J6069" s="1">
        <v>45485</v>
      </c>
      <c r="K6069">
        <v>1000</v>
      </c>
      <c r="L6069" t="s">
        <v>24294</v>
      </c>
      <c r="M6069" t="s">
        <v>36</v>
      </c>
      <c r="N6069" t="s">
        <v>24295</v>
      </c>
      <c r="O6069" t="s">
        <v>24296</v>
      </c>
      <c r="P6069" t="s">
        <v>39</v>
      </c>
      <c r="Q6069">
        <v>20</v>
      </c>
      <c r="R6069" t="s">
        <v>88</v>
      </c>
      <c r="S6069" t="s">
        <v>63</v>
      </c>
      <c r="T6069">
        <v>47102</v>
      </c>
      <c r="U6069" s="1">
        <v>45535</v>
      </c>
      <c r="V6069" t="s">
        <v>64</v>
      </c>
      <c r="W6069">
        <v>432906</v>
      </c>
      <c r="X6069" t="s">
        <v>24297</v>
      </c>
      <c r="Y6069">
        <v>965</v>
      </c>
      <c r="Z6069">
        <v>1663</v>
      </c>
      <c r="AA6069">
        <v>6</v>
      </c>
      <c r="AB6069" s="2" t="s">
        <v>4679</v>
      </c>
    </row>
    <row r="6070" spans="1:28" x14ac:dyDescent="0.3">
      <c r="A6070" t="s">
        <v>28</v>
      </c>
      <c r="B6070" t="s">
        <v>29</v>
      </c>
      <c r="C6070" t="s">
        <v>157</v>
      </c>
      <c r="D6070" t="s">
        <v>45</v>
      </c>
      <c r="E6070" t="s">
        <v>46</v>
      </c>
      <c r="F6070" t="s">
        <v>355</v>
      </c>
      <c r="G6070">
        <v>72</v>
      </c>
      <c r="H6070">
        <v>425735</v>
      </c>
      <c r="I6070" t="s">
        <v>34</v>
      </c>
      <c r="J6070" s="1">
        <v>45415</v>
      </c>
      <c r="K6070">
        <v>950</v>
      </c>
      <c r="L6070" t="s">
        <v>24298</v>
      </c>
      <c r="M6070" t="s">
        <v>423</v>
      </c>
      <c r="N6070" t="s">
        <v>24299</v>
      </c>
      <c r="O6070" t="s">
        <v>24300</v>
      </c>
      <c r="P6070" t="s">
        <v>87</v>
      </c>
      <c r="Q6070">
        <v>19</v>
      </c>
      <c r="R6070" t="s">
        <v>40</v>
      </c>
      <c r="S6070" t="s">
        <v>118</v>
      </c>
      <c r="T6070">
        <v>81037</v>
      </c>
      <c r="U6070" s="1">
        <v>45615</v>
      </c>
      <c r="V6070" t="s">
        <v>42</v>
      </c>
      <c r="W6070">
        <v>547918</v>
      </c>
      <c r="X6070" t="s">
        <v>24301</v>
      </c>
      <c r="Y6070">
        <v>225</v>
      </c>
      <c r="Z6070">
        <v>1877</v>
      </c>
      <c r="AA6070">
        <v>2</v>
      </c>
      <c r="AB6070" s="2" t="s">
        <v>951</v>
      </c>
    </row>
    <row r="6071" spans="1:28" x14ac:dyDescent="0.3">
      <c r="A6071" t="s">
        <v>28</v>
      </c>
      <c r="B6071" t="s">
        <v>29</v>
      </c>
      <c r="C6071" t="s">
        <v>30</v>
      </c>
      <c r="D6071" t="s">
        <v>170</v>
      </c>
      <c r="E6071" t="s">
        <v>56</v>
      </c>
      <c r="F6071" t="s">
        <v>33</v>
      </c>
      <c r="G6071">
        <v>3</v>
      </c>
      <c r="H6071">
        <v>418322</v>
      </c>
      <c r="I6071" t="s">
        <v>34</v>
      </c>
      <c r="J6071" s="1">
        <v>44375</v>
      </c>
      <c r="K6071">
        <v>800</v>
      </c>
      <c r="L6071" t="s">
        <v>10523</v>
      </c>
      <c r="M6071" t="s">
        <v>747</v>
      </c>
      <c r="N6071" t="s">
        <v>24302</v>
      </c>
      <c r="O6071" t="s">
        <v>24303</v>
      </c>
      <c r="P6071" t="s">
        <v>87</v>
      </c>
      <c r="Q6071">
        <v>14</v>
      </c>
      <c r="R6071" t="s">
        <v>88</v>
      </c>
      <c r="S6071" t="s">
        <v>63</v>
      </c>
      <c r="T6071">
        <v>46110</v>
      </c>
      <c r="U6071" s="1">
        <v>45299</v>
      </c>
      <c r="V6071" t="s">
        <v>111</v>
      </c>
      <c r="W6071">
        <v>580106</v>
      </c>
      <c r="X6071" t="s">
        <v>24304</v>
      </c>
      <c r="Y6071">
        <v>467</v>
      </c>
      <c r="Z6071">
        <v>2433</v>
      </c>
      <c r="AA6071">
        <v>1</v>
      </c>
      <c r="AB6071">
        <v>973.2</v>
      </c>
    </row>
    <row r="6072" spans="1:28" x14ac:dyDescent="0.3">
      <c r="A6072" t="s">
        <v>28</v>
      </c>
      <c r="B6072" t="s">
        <v>29</v>
      </c>
      <c r="C6072" t="s">
        <v>148</v>
      </c>
      <c r="D6072" t="s">
        <v>611</v>
      </c>
      <c r="E6072" t="s">
        <v>56</v>
      </c>
      <c r="F6072" t="s">
        <v>33</v>
      </c>
      <c r="G6072">
        <v>24</v>
      </c>
      <c r="H6072">
        <v>416899</v>
      </c>
      <c r="I6072" t="s">
        <v>34</v>
      </c>
      <c r="J6072" s="1">
        <v>44646</v>
      </c>
      <c r="K6072">
        <v>1300</v>
      </c>
      <c r="L6072" t="s">
        <v>24305</v>
      </c>
      <c r="M6072" t="s">
        <v>1366</v>
      </c>
      <c r="N6072" t="s">
        <v>24306</v>
      </c>
      <c r="O6072" t="s">
        <v>24307</v>
      </c>
      <c r="P6072" t="s">
        <v>71</v>
      </c>
      <c r="Q6072">
        <v>19</v>
      </c>
      <c r="R6072" t="s">
        <v>40</v>
      </c>
      <c r="S6072" t="s">
        <v>41</v>
      </c>
      <c r="T6072">
        <v>17208</v>
      </c>
      <c r="U6072" s="1">
        <v>45431</v>
      </c>
      <c r="V6072" t="s">
        <v>140</v>
      </c>
      <c r="W6072">
        <v>189197</v>
      </c>
      <c r="X6072" t="s">
        <v>24308</v>
      </c>
      <c r="Y6072">
        <v>701</v>
      </c>
      <c r="Z6072">
        <v>1097</v>
      </c>
      <c r="AA6072">
        <v>3</v>
      </c>
      <c r="AB6072">
        <v>1316.4</v>
      </c>
    </row>
    <row r="6073" spans="1:28" x14ac:dyDescent="0.3">
      <c r="A6073" t="s">
        <v>28</v>
      </c>
      <c r="B6073" t="s">
        <v>29</v>
      </c>
      <c r="C6073" t="s">
        <v>66</v>
      </c>
      <c r="D6073" t="s">
        <v>182</v>
      </c>
      <c r="E6073" t="s">
        <v>56</v>
      </c>
      <c r="F6073" t="s">
        <v>47</v>
      </c>
      <c r="G6073">
        <v>89</v>
      </c>
      <c r="H6073">
        <v>414173</v>
      </c>
      <c r="I6073" t="s">
        <v>58</v>
      </c>
      <c r="J6073" s="1">
        <v>45407</v>
      </c>
      <c r="K6073">
        <v>1100</v>
      </c>
      <c r="L6073" t="s">
        <v>24309</v>
      </c>
      <c r="M6073" t="s">
        <v>1072</v>
      </c>
      <c r="N6073" t="s">
        <v>24310</v>
      </c>
      <c r="O6073" t="s">
        <v>24311</v>
      </c>
      <c r="P6073" t="s">
        <v>51</v>
      </c>
      <c r="Q6073">
        <v>14</v>
      </c>
      <c r="R6073" t="s">
        <v>88</v>
      </c>
      <c r="S6073" t="s">
        <v>118</v>
      </c>
      <c r="T6073">
        <v>38479</v>
      </c>
      <c r="U6073" s="1">
        <v>45384</v>
      </c>
      <c r="V6073" t="s">
        <v>80</v>
      </c>
      <c r="W6073">
        <v>178976</v>
      </c>
      <c r="X6073" t="s">
        <v>24312</v>
      </c>
      <c r="Y6073">
        <v>389</v>
      </c>
      <c r="Z6073">
        <v>2561</v>
      </c>
      <c r="AA6073">
        <v>5</v>
      </c>
      <c r="AB6073">
        <v>5122</v>
      </c>
    </row>
    <row r="6074" spans="1:28" x14ac:dyDescent="0.3">
      <c r="A6074" t="s">
        <v>28</v>
      </c>
      <c r="B6074" t="s">
        <v>29</v>
      </c>
      <c r="C6074" t="s">
        <v>91</v>
      </c>
      <c r="D6074" t="s">
        <v>82</v>
      </c>
      <c r="E6074" t="s">
        <v>56</v>
      </c>
      <c r="F6074" t="s">
        <v>57</v>
      </c>
      <c r="G6074">
        <v>9</v>
      </c>
      <c r="H6074">
        <v>404799</v>
      </c>
      <c r="I6074" t="s">
        <v>58</v>
      </c>
      <c r="J6074" s="1">
        <v>44431</v>
      </c>
      <c r="K6074">
        <v>950</v>
      </c>
      <c r="L6074" t="s">
        <v>24313</v>
      </c>
      <c r="M6074" t="s">
        <v>1291</v>
      </c>
      <c r="N6074" t="s">
        <v>24314</v>
      </c>
      <c r="O6074" t="s">
        <v>24315</v>
      </c>
      <c r="P6074" t="s">
        <v>39</v>
      </c>
      <c r="Q6074">
        <v>18</v>
      </c>
      <c r="R6074" t="s">
        <v>88</v>
      </c>
      <c r="S6074" t="s">
        <v>63</v>
      </c>
      <c r="T6074">
        <v>46892</v>
      </c>
      <c r="U6074" s="1">
        <v>45419</v>
      </c>
      <c r="V6074" t="s">
        <v>140</v>
      </c>
      <c r="W6074">
        <v>254000</v>
      </c>
      <c r="X6074" t="s">
        <v>22596</v>
      </c>
      <c r="Y6074">
        <v>290</v>
      </c>
      <c r="Z6074">
        <v>1654</v>
      </c>
      <c r="AA6074">
        <v>3</v>
      </c>
      <c r="AB6074" s="2" t="s">
        <v>688</v>
      </c>
    </row>
    <row r="6075" spans="1:28" x14ac:dyDescent="0.3">
      <c r="A6075" t="s">
        <v>28</v>
      </c>
      <c r="B6075" t="s">
        <v>29</v>
      </c>
      <c r="C6075" t="s">
        <v>30</v>
      </c>
      <c r="D6075" t="s">
        <v>261</v>
      </c>
      <c r="E6075" t="s">
        <v>56</v>
      </c>
      <c r="F6075" t="s">
        <v>106</v>
      </c>
      <c r="G6075">
        <v>11</v>
      </c>
      <c r="H6075">
        <v>425701</v>
      </c>
      <c r="I6075" t="s">
        <v>58</v>
      </c>
      <c r="J6075" s="1">
        <v>44481</v>
      </c>
      <c r="K6075">
        <v>800</v>
      </c>
      <c r="L6075" t="s">
        <v>24316</v>
      </c>
      <c r="M6075" t="s">
        <v>189</v>
      </c>
      <c r="N6075" t="s">
        <v>24317</v>
      </c>
      <c r="O6075" t="s">
        <v>24318</v>
      </c>
      <c r="P6075" t="s">
        <v>71</v>
      </c>
      <c r="Q6075">
        <v>19</v>
      </c>
      <c r="R6075" t="s">
        <v>40</v>
      </c>
      <c r="S6075" t="s">
        <v>41</v>
      </c>
      <c r="T6075">
        <v>58992</v>
      </c>
      <c r="U6075" s="1">
        <v>45350</v>
      </c>
      <c r="V6075" t="s">
        <v>119</v>
      </c>
      <c r="W6075">
        <v>429071</v>
      </c>
      <c r="X6075" t="s">
        <v>9289</v>
      </c>
      <c r="Y6075">
        <v>553</v>
      </c>
      <c r="Z6075">
        <v>1842</v>
      </c>
      <c r="AA6075">
        <v>2</v>
      </c>
      <c r="AB6075" s="2" t="s">
        <v>24319</v>
      </c>
    </row>
    <row r="6076" spans="1:28" x14ac:dyDescent="0.3">
      <c r="A6076" t="s">
        <v>28</v>
      </c>
      <c r="B6076" t="s">
        <v>29</v>
      </c>
      <c r="C6076" t="s">
        <v>193</v>
      </c>
      <c r="D6076" t="s">
        <v>220</v>
      </c>
      <c r="E6076" t="s">
        <v>32</v>
      </c>
      <c r="F6076" t="s">
        <v>135</v>
      </c>
      <c r="G6076">
        <v>49</v>
      </c>
      <c r="H6076">
        <v>415619</v>
      </c>
      <c r="I6076" t="s">
        <v>58</v>
      </c>
      <c r="J6076" s="1">
        <v>45215</v>
      </c>
      <c r="K6076">
        <v>1400</v>
      </c>
      <c r="L6076" t="s">
        <v>24320</v>
      </c>
      <c r="M6076" t="s">
        <v>1305</v>
      </c>
      <c r="N6076" t="s">
        <v>24321</v>
      </c>
      <c r="O6076" t="s">
        <v>24322</v>
      </c>
      <c r="P6076" t="s">
        <v>39</v>
      </c>
      <c r="Q6076">
        <v>16</v>
      </c>
      <c r="R6076" t="s">
        <v>40</v>
      </c>
      <c r="S6076" t="s">
        <v>79</v>
      </c>
      <c r="T6076">
        <v>36711</v>
      </c>
      <c r="U6076" s="1">
        <v>45403</v>
      </c>
      <c r="V6076" t="s">
        <v>80</v>
      </c>
      <c r="W6076">
        <v>206045</v>
      </c>
      <c r="X6076" t="s">
        <v>24323</v>
      </c>
      <c r="Y6076">
        <v>845</v>
      </c>
      <c r="Z6076">
        <v>936</v>
      </c>
      <c r="AA6076">
        <v>2</v>
      </c>
      <c r="AB6076" s="2" t="s">
        <v>14954</v>
      </c>
    </row>
    <row r="6077" spans="1:28" x14ac:dyDescent="0.3">
      <c r="A6077" t="s">
        <v>28</v>
      </c>
      <c r="B6077" t="s">
        <v>29</v>
      </c>
      <c r="C6077" t="s">
        <v>91</v>
      </c>
      <c r="D6077" t="s">
        <v>149</v>
      </c>
      <c r="E6077" t="s">
        <v>32</v>
      </c>
      <c r="F6077" t="s">
        <v>47</v>
      </c>
      <c r="G6077">
        <v>33</v>
      </c>
      <c r="H6077">
        <v>431980</v>
      </c>
      <c r="I6077" t="s">
        <v>58</v>
      </c>
      <c r="J6077" s="1">
        <v>43833</v>
      </c>
      <c r="K6077">
        <v>1000</v>
      </c>
      <c r="L6077" t="s">
        <v>24324</v>
      </c>
      <c r="M6077" t="s">
        <v>313</v>
      </c>
      <c r="N6077" t="s">
        <v>24325</v>
      </c>
      <c r="O6077" t="s">
        <v>24326</v>
      </c>
      <c r="P6077" t="s">
        <v>87</v>
      </c>
      <c r="Q6077">
        <v>19</v>
      </c>
      <c r="R6077" t="s">
        <v>40</v>
      </c>
      <c r="S6077" t="s">
        <v>41</v>
      </c>
      <c r="T6077">
        <v>81081</v>
      </c>
      <c r="U6077" s="1">
        <v>45378</v>
      </c>
      <c r="V6077" t="s">
        <v>72</v>
      </c>
      <c r="W6077">
        <v>558393</v>
      </c>
      <c r="X6077" t="s">
        <v>24327</v>
      </c>
      <c r="Y6077">
        <v>562</v>
      </c>
      <c r="Z6077">
        <v>1830</v>
      </c>
      <c r="AA6077">
        <v>3</v>
      </c>
      <c r="AB6077">
        <v>2196</v>
      </c>
    </row>
    <row r="6078" spans="1:28" x14ac:dyDescent="0.3">
      <c r="A6078" t="s">
        <v>28</v>
      </c>
      <c r="B6078" t="s">
        <v>29</v>
      </c>
      <c r="C6078" t="s">
        <v>157</v>
      </c>
      <c r="D6078" t="s">
        <v>546</v>
      </c>
      <c r="E6078" t="s">
        <v>32</v>
      </c>
      <c r="F6078" t="s">
        <v>135</v>
      </c>
      <c r="G6078">
        <v>62</v>
      </c>
      <c r="H6078">
        <v>417581</v>
      </c>
      <c r="I6078" t="s">
        <v>34</v>
      </c>
      <c r="J6078" s="1">
        <v>43851</v>
      </c>
      <c r="K6078">
        <v>1300</v>
      </c>
      <c r="L6078" t="s">
        <v>24328</v>
      </c>
      <c r="M6078" t="s">
        <v>195</v>
      </c>
      <c r="N6078" t="s">
        <v>24329</v>
      </c>
      <c r="O6078" t="s">
        <v>24330</v>
      </c>
      <c r="P6078" t="s">
        <v>87</v>
      </c>
      <c r="Q6078">
        <v>18</v>
      </c>
      <c r="R6078" t="s">
        <v>88</v>
      </c>
      <c r="S6078" t="s">
        <v>79</v>
      </c>
      <c r="T6078">
        <v>36025</v>
      </c>
      <c r="U6078" s="1">
        <v>45546</v>
      </c>
      <c r="V6078" t="s">
        <v>180</v>
      </c>
      <c r="W6078">
        <v>885886</v>
      </c>
      <c r="X6078" t="s">
        <v>24331</v>
      </c>
      <c r="Y6078">
        <v>631</v>
      </c>
      <c r="Z6078">
        <v>1480</v>
      </c>
      <c r="AA6078">
        <v>1</v>
      </c>
      <c r="AB6078">
        <v>592</v>
      </c>
    </row>
    <row r="6079" spans="1:28" x14ac:dyDescent="0.3">
      <c r="A6079" t="s">
        <v>28</v>
      </c>
      <c r="B6079" t="s">
        <v>29</v>
      </c>
      <c r="C6079" t="s">
        <v>193</v>
      </c>
      <c r="D6079" t="s">
        <v>546</v>
      </c>
      <c r="E6079" t="s">
        <v>46</v>
      </c>
      <c r="F6079" t="s">
        <v>57</v>
      </c>
      <c r="G6079">
        <v>64</v>
      </c>
      <c r="H6079">
        <v>417138</v>
      </c>
      <c r="I6079" t="s">
        <v>58</v>
      </c>
      <c r="J6079" s="1">
        <v>43898</v>
      </c>
      <c r="K6079">
        <v>1200</v>
      </c>
      <c r="L6079" t="s">
        <v>24332</v>
      </c>
      <c r="M6079" t="s">
        <v>195</v>
      </c>
      <c r="N6079" t="s">
        <v>24333</v>
      </c>
      <c r="O6079" t="s">
        <v>24334</v>
      </c>
      <c r="P6079" t="s">
        <v>71</v>
      </c>
      <c r="Q6079">
        <v>15</v>
      </c>
      <c r="R6079" t="s">
        <v>88</v>
      </c>
      <c r="S6079" t="s">
        <v>41</v>
      </c>
      <c r="T6079">
        <v>97483</v>
      </c>
      <c r="U6079" s="1">
        <v>45303</v>
      </c>
      <c r="V6079" t="s">
        <v>111</v>
      </c>
      <c r="W6079">
        <v>488911</v>
      </c>
      <c r="X6079" t="s">
        <v>18127</v>
      </c>
      <c r="Y6079">
        <v>967</v>
      </c>
      <c r="Z6079">
        <v>2851</v>
      </c>
      <c r="AA6079">
        <v>3</v>
      </c>
      <c r="AB6079" s="2" t="s">
        <v>24335</v>
      </c>
    </row>
    <row r="6080" spans="1:28" x14ac:dyDescent="0.3">
      <c r="A6080" t="s">
        <v>28</v>
      </c>
      <c r="B6080" t="s">
        <v>29</v>
      </c>
      <c r="C6080" t="s">
        <v>30</v>
      </c>
      <c r="D6080" t="s">
        <v>248</v>
      </c>
      <c r="E6080" t="s">
        <v>32</v>
      </c>
      <c r="F6080" t="s">
        <v>106</v>
      </c>
      <c r="G6080">
        <v>59</v>
      </c>
      <c r="H6080">
        <v>438266</v>
      </c>
      <c r="I6080" t="s">
        <v>34</v>
      </c>
      <c r="J6080" s="1">
        <v>44215</v>
      </c>
      <c r="K6080">
        <v>950</v>
      </c>
      <c r="L6080" t="s">
        <v>24336</v>
      </c>
      <c r="M6080" t="s">
        <v>85</v>
      </c>
      <c r="N6080" t="s">
        <v>24337</v>
      </c>
      <c r="O6080" t="s">
        <v>24338</v>
      </c>
      <c r="P6080" t="s">
        <v>39</v>
      </c>
      <c r="Q6080">
        <v>3</v>
      </c>
      <c r="R6080" t="s">
        <v>40</v>
      </c>
      <c r="S6080" t="s">
        <v>79</v>
      </c>
      <c r="T6080">
        <v>92203</v>
      </c>
      <c r="U6080" s="1">
        <v>45501</v>
      </c>
      <c r="V6080" t="s">
        <v>126</v>
      </c>
      <c r="W6080">
        <v>757154</v>
      </c>
      <c r="X6080" t="s">
        <v>24339</v>
      </c>
      <c r="Y6080">
        <v>580</v>
      </c>
      <c r="Z6080">
        <v>1854</v>
      </c>
      <c r="AA6080">
        <v>6</v>
      </c>
      <c r="AB6080">
        <v>4449.6000000000004</v>
      </c>
    </row>
    <row r="6081" spans="1:28" x14ac:dyDescent="0.3">
      <c r="A6081" t="s">
        <v>28</v>
      </c>
      <c r="B6081" t="s">
        <v>29</v>
      </c>
      <c r="C6081" t="s">
        <v>44</v>
      </c>
      <c r="D6081" t="s">
        <v>380</v>
      </c>
      <c r="E6081" t="s">
        <v>46</v>
      </c>
      <c r="F6081" t="s">
        <v>355</v>
      </c>
      <c r="G6081">
        <v>95</v>
      </c>
      <c r="H6081">
        <v>436246</v>
      </c>
      <c r="I6081" t="s">
        <v>34</v>
      </c>
      <c r="J6081" s="1">
        <v>45101</v>
      </c>
      <c r="K6081">
        <v>1200</v>
      </c>
      <c r="L6081" t="s">
        <v>24340</v>
      </c>
      <c r="M6081" t="s">
        <v>68</v>
      </c>
      <c r="N6081" t="s">
        <v>24341</v>
      </c>
      <c r="O6081" t="s">
        <v>24342</v>
      </c>
      <c r="P6081" t="s">
        <v>87</v>
      </c>
      <c r="Q6081">
        <v>15</v>
      </c>
      <c r="R6081" t="s">
        <v>88</v>
      </c>
      <c r="S6081" t="s">
        <v>41</v>
      </c>
      <c r="T6081">
        <v>72546</v>
      </c>
      <c r="U6081" s="1">
        <v>45445</v>
      </c>
      <c r="V6081" t="s">
        <v>52</v>
      </c>
      <c r="W6081">
        <v>541900</v>
      </c>
      <c r="X6081" t="s">
        <v>24343</v>
      </c>
      <c r="Y6081">
        <v>286</v>
      </c>
      <c r="Z6081">
        <v>2336</v>
      </c>
      <c r="AA6081">
        <v>3</v>
      </c>
      <c r="AB6081" s="2" t="s">
        <v>4562</v>
      </c>
    </row>
    <row r="6082" spans="1:28" x14ac:dyDescent="0.3">
      <c r="A6082" t="s">
        <v>28</v>
      </c>
      <c r="B6082" t="s">
        <v>29</v>
      </c>
      <c r="C6082" t="s">
        <v>193</v>
      </c>
      <c r="D6082" t="s">
        <v>274</v>
      </c>
      <c r="E6082" t="s">
        <v>46</v>
      </c>
      <c r="F6082" t="s">
        <v>135</v>
      </c>
      <c r="G6082">
        <v>13</v>
      </c>
      <c r="H6082">
        <v>426426</v>
      </c>
      <c r="I6082" t="s">
        <v>34</v>
      </c>
      <c r="J6082" s="1">
        <v>44823</v>
      </c>
      <c r="K6082">
        <v>800</v>
      </c>
      <c r="L6082" t="s">
        <v>24344</v>
      </c>
      <c r="M6082" t="s">
        <v>731</v>
      </c>
      <c r="N6082" t="s">
        <v>24345</v>
      </c>
      <c r="O6082">
        <v>2562894059</v>
      </c>
      <c r="P6082" t="s">
        <v>87</v>
      </c>
      <c r="Q6082">
        <v>12</v>
      </c>
      <c r="R6082" t="s">
        <v>40</v>
      </c>
      <c r="S6082" t="s">
        <v>118</v>
      </c>
      <c r="T6082">
        <v>58427</v>
      </c>
      <c r="U6082" s="1">
        <v>45455</v>
      </c>
      <c r="V6082" t="s">
        <v>52</v>
      </c>
      <c r="W6082">
        <v>655115</v>
      </c>
      <c r="X6082" t="s">
        <v>24346</v>
      </c>
      <c r="Y6082">
        <v>941</v>
      </c>
      <c r="Z6082">
        <v>2211</v>
      </c>
      <c r="AA6082">
        <v>3</v>
      </c>
      <c r="AB6082" s="2" t="s">
        <v>24347</v>
      </c>
    </row>
    <row r="6083" spans="1:28" x14ac:dyDescent="0.3">
      <c r="A6083" t="s">
        <v>28</v>
      </c>
      <c r="B6083" t="s">
        <v>29</v>
      </c>
      <c r="C6083" t="s">
        <v>44</v>
      </c>
      <c r="D6083" t="s">
        <v>637</v>
      </c>
      <c r="E6083" t="s">
        <v>32</v>
      </c>
      <c r="F6083" t="s">
        <v>99</v>
      </c>
      <c r="G6083">
        <v>67</v>
      </c>
      <c r="H6083">
        <v>406805</v>
      </c>
      <c r="I6083" t="s">
        <v>34</v>
      </c>
      <c r="J6083" s="1">
        <v>44129</v>
      </c>
      <c r="K6083">
        <v>1400</v>
      </c>
      <c r="L6083" t="s">
        <v>24348</v>
      </c>
      <c r="M6083" t="s">
        <v>94</v>
      </c>
      <c r="N6083" t="s">
        <v>24349</v>
      </c>
      <c r="O6083" t="s">
        <v>24350</v>
      </c>
      <c r="P6083" t="s">
        <v>51</v>
      </c>
      <c r="Q6083">
        <v>17</v>
      </c>
      <c r="R6083" t="s">
        <v>88</v>
      </c>
      <c r="S6083" t="s">
        <v>63</v>
      </c>
      <c r="T6083">
        <v>57821</v>
      </c>
      <c r="U6083" s="1">
        <v>45578</v>
      </c>
      <c r="V6083" t="s">
        <v>155</v>
      </c>
      <c r="W6083">
        <v>415645</v>
      </c>
      <c r="X6083" t="s">
        <v>24351</v>
      </c>
      <c r="Y6083">
        <v>239</v>
      </c>
      <c r="Z6083">
        <v>973</v>
      </c>
      <c r="AA6083">
        <v>2</v>
      </c>
      <c r="AB6083" s="2" t="s">
        <v>17944</v>
      </c>
    </row>
    <row r="6084" spans="1:28" x14ac:dyDescent="0.3">
      <c r="A6084" t="s">
        <v>28</v>
      </c>
      <c r="B6084" t="s">
        <v>29</v>
      </c>
      <c r="C6084" t="s">
        <v>193</v>
      </c>
      <c r="D6084" t="s">
        <v>616</v>
      </c>
      <c r="E6084" t="s">
        <v>56</v>
      </c>
      <c r="F6084" t="s">
        <v>33</v>
      </c>
      <c r="G6084">
        <v>93</v>
      </c>
      <c r="H6084">
        <v>414572</v>
      </c>
      <c r="I6084" t="s">
        <v>58</v>
      </c>
      <c r="J6084" s="1">
        <v>43972</v>
      </c>
      <c r="K6084">
        <v>1100</v>
      </c>
      <c r="L6084" t="s">
        <v>16927</v>
      </c>
      <c r="M6084" t="s">
        <v>736</v>
      </c>
      <c r="N6084" t="s">
        <v>24352</v>
      </c>
      <c r="O6084" t="s">
        <v>24353</v>
      </c>
      <c r="P6084" t="s">
        <v>51</v>
      </c>
      <c r="Q6084">
        <v>3</v>
      </c>
      <c r="R6084" t="s">
        <v>88</v>
      </c>
      <c r="S6084" t="s">
        <v>79</v>
      </c>
      <c r="T6084">
        <v>49200</v>
      </c>
      <c r="U6084" s="1">
        <v>45414</v>
      </c>
      <c r="V6084" t="s">
        <v>140</v>
      </c>
      <c r="W6084">
        <v>883193</v>
      </c>
      <c r="X6084" t="s">
        <v>7090</v>
      </c>
      <c r="Y6084">
        <v>415</v>
      </c>
      <c r="Z6084">
        <v>1632</v>
      </c>
      <c r="AA6084">
        <v>6</v>
      </c>
      <c r="AB6084">
        <v>3916.8</v>
      </c>
    </row>
    <row r="6085" spans="1:28" x14ac:dyDescent="0.3">
      <c r="A6085" t="s">
        <v>28</v>
      </c>
      <c r="B6085" t="s">
        <v>29</v>
      </c>
      <c r="C6085" t="s">
        <v>54</v>
      </c>
      <c r="D6085" t="s">
        <v>317</v>
      </c>
      <c r="E6085" t="s">
        <v>46</v>
      </c>
      <c r="F6085" t="s">
        <v>83</v>
      </c>
      <c r="G6085">
        <v>69</v>
      </c>
      <c r="H6085">
        <v>434604</v>
      </c>
      <c r="I6085" t="s">
        <v>58</v>
      </c>
      <c r="J6085" s="1">
        <v>45359</v>
      </c>
      <c r="K6085">
        <v>1100</v>
      </c>
      <c r="L6085" t="s">
        <v>24354</v>
      </c>
      <c r="M6085" t="s">
        <v>1017</v>
      </c>
      <c r="N6085" t="s">
        <v>24355</v>
      </c>
      <c r="O6085" t="s">
        <v>24356</v>
      </c>
      <c r="P6085" t="s">
        <v>39</v>
      </c>
      <c r="Q6085">
        <v>7</v>
      </c>
      <c r="R6085" t="s">
        <v>40</v>
      </c>
      <c r="S6085" t="s">
        <v>41</v>
      </c>
      <c r="T6085">
        <v>69174</v>
      </c>
      <c r="U6085" s="1">
        <v>45572</v>
      </c>
      <c r="V6085" t="s">
        <v>155</v>
      </c>
      <c r="W6085">
        <v>865257</v>
      </c>
      <c r="X6085" t="s">
        <v>24357</v>
      </c>
      <c r="Y6085">
        <v>336</v>
      </c>
      <c r="Z6085">
        <v>2371</v>
      </c>
      <c r="AA6085">
        <v>4</v>
      </c>
      <c r="AB6085" s="2" t="s">
        <v>24358</v>
      </c>
    </row>
    <row r="6086" spans="1:28" x14ac:dyDescent="0.3">
      <c r="A6086" t="s">
        <v>28</v>
      </c>
      <c r="B6086" t="s">
        <v>29</v>
      </c>
      <c r="C6086" t="s">
        <v>44</v>
      </c>
      <c r="D6086" t="s">
        <v>261</v>
      </c>
      <c r="E6086" t="s">
        <v>32</v>
      </c>
      <c r="F6086" t="s">
        <v>106</v>
      </c>
      <c r="G6086">
        <v>47</v>
      </c>
      <c r="H6086">
        <v>413186</v>
      </c>
      <c r="I6086" t="s">
        <v>34</v>
      </c>
      <c r="J6086" s="1">
        <v>44837</v>
      </c>
      <c r="K6086">
        <v>1100</v>
      </c>
      <c r="L6086" t="s">
        <v>24359</v>
      </c>
      <c r="M6086" t="s">
        <v>250</v>
      </c>
      <c r="N6086" t="s">
        <v>24360</v>
      </c>
      <c r="O6086">
        <f>1-7-417-1168</f>
        <v>-1591</v>
      </c>
      <c r="P6086" t="s">
        <v>87</v>
      </c>
      <c r="Q6086">
        <v>20</v>
      </c>
      <c r="R6086" t="s">
        <v>88</v>
      </c>
      <c r="S6086" t="s">
        <v>41</v>
      </c>
      <c r="T6086">
        <v>34204</v>
      </c>
      <c r="U6086" s="1">
        <v>45301</v>
      </c>
      <c r="V6086" t="s">
        <v>111</v>
      </c>
      <c r="W6086">
        <v>300781</v>
      </c>
      <c r="X6086" t="s">
        <v>24361</v>
      </c>
      <c r="Y6086">
        <v>593</v>
      </c>
      <c r="Z6086">
        <v>1901</v>
      </c>
      <c r="AA6086">
        <v>5</v>
      </c>
      <c r="AB6086">
        <v>3802</v>
      </c>
    </row>
    <row r="6087" spans="1:28" x14ac:dyDescent="0.3">
      <c r="A6087" t="s">
        <v>28</v>
      </c>
      <c r="B6087" t="s">
        <v>29</v>
      </c>
      <c r="C6087" t="s">
        <v>148</v>
      </c>
      <c r="D6087" t="s">
        <v>621</v>
      </c>
      <c r="E6087" t="s">
        <v>46</v>
      </c>
      <c r="F6087" t="s">
        <v>150</v>
      </c>
      <c r="G6087">
        <v>28</v>
      </c>
      <c r="H6087">
        <v>438593</v>
      </c>
      <c r="I6087" t="s">
        <v>34</v>
      </c>
      <c r="J6087" s="1">
        <v>45587</v>
      </c>
      <c r="K6087">
        <v>950</v>
      </c>
      <c r="L6087" t="s">
        <v>24362</v>
      </c>
      <c r="M6087" t="s">
        <v>428</v>
      </c>
      <c r="N6087" t="s">
        <v>24363</v>
      </c>
      <c r="O6087">
        <v>8863621226</v>
      </c>
      <c r="P6087" t="s">
        <v>39</v>
      </c>
      <c r="Q6087">
        <v>6</v>
      </c>
      <c r="R6087" t="s">
        <v>40</v>
      </c>
      <c r="S6087" t="s">
        <v>79</v>
      </c>
      <c r="T6087">
        <v>70972</v>
      </c>
      <c r="U6087" s="1">
        <v>45577</v>
      </c>
      <c r="V6087" t="s">
        <v>155</v>
      </c>
      <c r="W6087">
        <v>872568</v>
      </c>
      <c r="X6087" t="s">
        <v>24364</v>
      </c>
      <c r="Y6087">
        <v>871</v>
      </c>
      <c r="Z6087">
        <v>2191</v>
      </c>
      <c r="AA6087">
        <v>8</v>
      </c>
      <c r="AB6087" s="2" t="s">
        <v>24365</v>
      </c>
    </row>
    <row r="6088" spans="1:28" x14ac:dyDescent="0.3">
      <c r="A6088" t="s">
        <v>28</v>
      </c>
      <c r="B6088" t="s">
        <v>29</v>
      </c>
      <c r="C6088" t="s">
        <v>157</v>
      </c>
      <c r="D6088" t="s">
        <v>621</v>
      </c>
      <c r="E6088" t="s">
        <v>46</v>
      </c>
      <c r="F6088" t="s">
        <v>113</v>
      </c>
      <c r="G6088">
        <v>70</v>
      </c>
      <c r="H6088">
        <v>423674</v>
      </c>
      <c r="I6088" t="s">
        <v>34</v>
      </c>
      <c r="J6088" s="1">
        <v>43936</v>
      </c>
      <c r="K6088">
        <v>1000</v>
      </c>
      <c r="L6088" t="s">
        <v>24366</v>
      </c>
      <c r="M6088" t="s">
        <v>2054</v>
      </c>
      <c r="N6088" t="s">
        <v>24367</v>
      </c>
      <c r="O6088">
        <v>9542892659</v>
      </c>
      <c r="P6088" t="s">
        <v>87</v>
      </c>
      <c r="Q6088">
        <v>5</v>
      </c>
      <c r="R6088" t="s">
        <v>40</v>
      </c>
      <c r="S6088" t="s">
        <v>118</v>
      </c>
      <c r="T6088">
        <v>63484</v>
      </c>
      <c r="U6088" s="1">
        <v>45441</v>
      </c>
      <c r="V6088" t="s">
        <v>140</v>
      </c>
      <c r="W6088">
        <v>411750</v>
      </c>
      <c r="X6088" t="s">
        <v>20332</v>
      </c>
      <c r="Y6088">
        <v>672</v>
      </c>
      <c r="Z6088">
        <v>1247</v>
      </c>
      <c r="AA6088">
        <v>1</v>
      </c>
      <c r="AB6088">
        <v>498.8</v>
      </c>
    </row>
    <row r="6089" spans="1:28" x14ac:dyDescent="0.3">
      <c r="A6089" t="s">
        <v>28</v>
      </c>
      <c r="B6089" t="s">
        <v>29</v>
      </c>
      <c r="C6089" t="s">
        <v>44</v>
      </c>
      <c r="D6089" t="s">
        <v>182</v>
      </c>
      <c r="E6089" t="s">
        <v>32</v>
      </c>
      <c r="F6089" t="s">
        <v>113</v>
      </c>
      <c r="G6089">
        <v>56</v>
      </c>
      <c r="H6089">
        <v>433239</v>
      </c>
      <c r="I6089" t="s">
        <v>34</v>
      </c>
      <c r="J6089" s="1">
        <v>44630</v>
      </c>
      <c r="K6089">
        <v>1100</v>
      </c>
      <c r="L6089" t="s">
        <v>24368</v>
      </c>
      <c r="M6089" t="s">
        <v>334</v>
      </c>
      <c r="N6089" t="s">
        <v>24369</v>
      </c>
      <c r="O6089">
        <v>1390912602</v>
      </c>
      <c r="P6089" t="s">
        <v>71</v>
      </c>
      <c r="Q6089">
        <v>18</v>
      </c>
      <c r="R6089" t="s">
        <v>88</v>
      </c>
      <c r="S6089" t="s">
        <v>41</v>
      </c>
      <c r="T6089">
        <v>74969</v>
      </c>
      <c r="U6089" s="1">
        <v>45484</v>
      </c>
      <c r="V6089" t="s">
        <v>126</v>
      </c>
      <c r="W6089">
        <v>607037</v>
      </c>
      <c r="X6089" t="s">
        <v>24370</v>
      </c>
      <c r="Y6089">
        <v>858</v>
      </c>
      <c r="Z6089">
        <v>1681</v>
      </c>
      <c r="AA6089">
        <v>4</v>
      </c>
      <c r="AB6089" s="2" t="s">
        <v>1555</v>
      </c>
    </row>
    <row r="6090" spans="1:28" x14ac:dyDescent="0.3">
      <c r="A6090" t="s">
        <v>28</v>
      </c>
      <c r="B6090" t="s">
        <v>29</v>
      </c>
      <c r="C6090" t="s">
        <v>30</v>
      </c>
      <c r="D6090" t="s">
        <v>364</v>
      </c>
      <c r="E6090" t="s">
        <v>56</v>
      </c>
      <c r="F6090" t="s">
        <v>150</v>
      </c>
      <c r="G6090">
        <v>47</v>
      </c>
      <c r="H6090">
        <v>401758</v>
      </c>
      <c r="I6090" t="s">
        <v>34</v>
      </c>
      <c r="J6090" s="1">
        <v>44691</v>
      </c>
      <c r="K6090">
        <v>1100</v>
      </c>
      <c r="L6090" t="s">
        <v>24371</v>
      </c>
      <c r="M6090" t="s">
        <v>1017</v>
      </c>
      <c r="N6090" t="s">
        <v>24372</v>
      </c>
      <c r="O6090" t="s">
        <v>24373</v>
      </c>
      <c r="P6090" t="s">
        <v>39</v>
      </c>
      <c r="Q6090">
        <v>19</v>
      </c>
      <c r="R6090" t="s">
        <v>40</v>
      </c>
      <c r="S6090" t="s">
        <v>79</v>
      </c>
      <c r="T6090">
        <v>47448</v>
      </c>
      <c r="U6090" s="1">
        <v>45400</v>
      </c>
      <c r="V6090" t="s">
        <v>80</v>
      </c>
      <c r="W6090">
        <v>106106</v>
      </c>
      <c r="X6090" t="s">
        <v>24374</v>
      </c>
      <c r="Y6090">
        <v>591</v>
      </c>
      <c r="Z6090">
        <v>1029</v>
      </c>
      <c r="AA6090">
        <v>7</v>
      </c>
      <c r="AB6090" s="2" t="s">
        <v>24375</v>
      </c>
    </row>
    <row r="6091" spans="1:28" x14ac:dyDescent="0.3">
      <c r="A6091" t="s">
        <v>28</v>
      </c>
      <c r="B6091" t="s">
        <v>29</v>
      </c>
      <c r="C6091" t="s">
        <v>148</v>
      </c>
      <c r="D6091" t="s">
        <v>149</v>
      </c>
      <c r="E6091" t="s">
        <v>56</v>
      </c>
      <c r="F6091" t="s">
        <v>33</v>
      </c>
      <c r="G6091">
        <v>43</v>
      </c>
      <c r="H6091">
        <v>437876</v>
      </c>
      <c r="I6091" t="s">
        <v>34</v>
      </c>
      <c r="J6091" s="1">
        <v>43933</v>
      </c>
      <c r="K6091">
        <v>950</v>
      </c>
      <c r="L6091" t="s">
        <v>10388</v>
      </c>
      <c r="M6091" t="s">
        <v>263</v>
      </c>
      <c r="N6091" t="s">
        <v>24376</v>
      </c>
      <c r="O6091" t="s">
        <v>24377</v>
      </c>
      <c r="P6091" t="s">
        <v>39</v>
      </c>
      <c r="Q6091">
        <v>4</v>
      </c>
      <c r="R6091" t="s">
        <v>88</v>
      </c>
      <c r="S6091" t="s">
        <v>41</v>
      </c>
      <c r="T6091">
        <v>21548</v>
      </c>
      <c r="U6091" s="1">
        <v>45533</v>
      </c>
      <c r="V6091" t="s">
        <v>64</v>
      </c>
      <c r="W6091">
        <v>537969</v>
      </c>
      <c r="X6091" t="s">
        <v>24378</v>
      </c>
      <c r="Y6091">
        <v>738</v>
      </c>
      <c r="Z6091">
        <v>2408</v>
      </c>
      <c r="AA6091">
        <v>5</v>
      </c>
      <c r="AB6091">
        <v>4816</v>
      </c>
    </row>
    <row r="6092" spans="1:28" x14ac:dyDescent="0.3">
      <c r="A6092" t="s">
        <v>28</v>
      </c>
      <c r="B6092" t="s">
        <v>29</v>
      </c>
      <c r="C6092" t="s">
        <v>148</v>
      </c>
      <c r="D6092" t="s">
        <v>220</v>
      </c>
      <c r="E6092" t="s">
        <v>46</v>
      </c>
      <c r="F6092" t="s">
        <v>57</v>
      </c>
      <c r="G6092">
        <v>30</v>
      </c>
      <c r="H6092">
        <v>437568</v>
      </c>
      <c r="I6092" t="s">
        <v>34</v>
      </c>
      <c r="J6092" s="1">
        <v>44550</v>
      </c>
      <c r="K6092">
        <v>1000</v>
      </c>
      <c r="L6092" t="s">
        <v>24379</v>
      </c>
      <c r="M6092" t="s">
        <v>276</v>
      </c>
      <c r="N6092" t="s">
        <v>24380</v>
      </c>
      <c r="O6092" t="s">
        <v>24381</v>
      </c>
      <c r="P6092" t="s">
        <v>39</v>
      </c>
      <c r="Q6092">
        <v>13</v>
      </c>
      <c r="R6092" t="s">
        <v>40</v>
      </c>
      <c r="S6092" t="s">
        <v>63</v>
      </c>
      <c r="T6092">
        <v>46978</v>
      </c>
      <c r="U6092" s="1">
        <v>45372</v>
      </c>
      <c r="V6092" t="s">
        <v>72</v>
      </c>
      <c r="W6092">
        <v>960260</v>
      </c>
      <c r="X6092" t="s">
        <v>24382</v>
      </c>
      <c r="Y6092">
        <v>369</v>
      </c>
      <c r="Z6092">
        <v>1234</v>
      </c>
      <c r="AA6092">
        <v>7</v>
      </c>
      <c r="AB6092" s="2" t="s">
        <v>24383</v>
      </c>
    </row>
    <row r="6093" spans="1:28" x14ac:dyDescent="0.3">
      <c r="A6093" t="s">
        <v>28</v>
      </c>
      <c r="B6093" t="s">
        <v>29</v>
      </c>
      <c r="C6093" t="s">
        <v>157</v>
      </c>
      <c r="D6093" t="s">
        <v>237</v>
      </c>
      <c r="E6093" t="s">
        <v>56</v>
      </c>
      <c r="F6093" t="s">
        <v>47</v>
      </c>
      <c r="G6093">
        <v>18</v>
      </c>
      <c r="H6093">
        <v>411358</v>
      </c>
      <c r="I6093" t="s">
        <v>58</v>
      </c>
      <c r="J6093" s="1">
        <v>44279</v>
      </c>
      <c r="K6093">
        <v>1400</v>
      </c>
      <c r="L6093" t="s">
        <v>24384</v>
      </c>
      <c r="M6093" t="s">
        <v>596</v>
      </c>
      <c r="N6093" t="s">
        <v>24385</v>
      </c>
      <c r="O6093" t="s">
        <v>24386</v>
      </c>
      <c r="P6093" t="s">
        <v>87</v>
      </c>
      <c r="Q6093">
        <v>12</v>
      </c>
      <c r="R6093" t="s">
        <v>88</v>
      </c>
      <c r="S6093" t="s">
        <v>63</v>
      </c>
      <c r="T6093">
        <v>22478</v>
      </c>
      <c r="U6093" s="1">
        <v>45609</v>
      </c>
      <c r="V6093" t="s">
        <v>42</v>
      </c>
      <c r="W6093">
        <v>437863</v>
      </c>
      <c r="X6093" t="s">
        <v>24387</v>
      </c>
      <c r="Y6093">
        <v>388</v>
      </c>
      <c r="Z6093">
        <v>2702</v>
      </c>
      <c r="AA6093">
        <v>6</v>
      </c>
      <c r="AB6093">
        <v>6484.8</v>
      </c>
    </row>
    <row r="6094" spans="1:28" x14ac:dyDescent="0.3">
      <c r="A6094" t="s">
        <v>28</v>
      </c>
      <c r="B6094" t="s">
        <v>29</v>
      </c>
      <c r="C6094" t="s">
        <v>157</v>
      </c>
      <c r="D6094" t="s">
        <v>82</v>
      </c>
      <c r="E6094" t="s">
        <v>32</v>
      </c>
      <c r="F6094" t="s">
        <v>175</v>
      </c>
      <c r="G6094">
        <v>55</v>
      </c>
      <c r="H6094">
        <v>418878</v>
      </c>
      <c r="I6094" t="s">
        <v>34</v>
      </c>
      <c r="J6094" s="1">
        <v>45534</v>
      </c>
      <c r="K6094">
        <v>1000</v>
      </c>
      <c r="L6094" t="s">
        <v>24388</v>
      </c>
      <c r="M6094" t="s">
        <v>345</v>
      </c>
      <c r="N6094" t="s">
        <v>24389</v>
      </c>
      <c r="O6094" t="s">
        <v>24390</v>
      </c>
      <c r="P6094" t="s">
        <v>71</v>
      </c>
      <c r="Q6094">
        <v>15</v>
      </c>
      <c r="R6094" t="s">
        <v>88</v>
      </c>
      <c r="S6094" t="s">
        <v>118</v>
      </c>
      <c r="T6094">
        <v>13736</v>
      </c>
      <c r="U6094" s="1">
        <v>45483</v>
      </c>
      <c r="V6094" t="s">
        <v>126</v>
      </c>
      <c r="W6094">
        <v>230015</v>
      </c>
      <c r="X6094" t="s">
        <v>24391</v>
      </c>
      <c r="Y6094">
        <v>364</v>
      </c>
      <c r="Z6094">
        <v>1323</v>
      </c>
      <c r="AA6094">
        <v>8</v>
      </c>
      <c r="AB6094">
        <v>4233.6000000000004</v>
      </c>
    </row>
    <row r="6095" spans="1:28" x14ac:dyDescent="0.3">
      <c r="A6095" t="s">
        <v>28</v>
      </c>
      <c r="B6095" t="s">
        <v>29</v>
      </c>
      <c r="C6095" t="s">
        <v>30</v>
      </c>
      <c r="D6095" t="s">
        <v>291</v>
      </c>
      <c r="E6095" t="s">
        <v>32</v>
      </c>
      <c r="F6095" t="s">
        <v>355</v>
      </c>
      <c r="G6095">
        <v>66</v>
      </c>
      <c r="H6095">
        <v>403947</v>
      </c>
      <c r="I6095" t="s">
        <v>58</v>
      </c>
      <c r="J6095" s="1">
        <v>45547</v>
      </c>
      <c r="K6095">
        <v>800</v>
      </c>
      <c r="L6095" t="s">
        <v>658</v>
      </c>
      <c r="M6095" t="s">
        <v>216</v>
      </c>
      <c r="N6095" t="s">
        <v>24392</v>
      </c>
      <c r="O6095" t="s">
        <v>24393</v>
      </c>
      <c r="P6095" t="s">
        <v>39</v>
      </c>
      <c r="Q6095">
        <v>10</v>
      </c>
      <c r="R6095" t="s">
        <v>40</v>
      </c>
      <c r="S6095" t="s">
        <v>41</v>
      </c>
      <c r="T6095">
        <v>47686</v>
      </c>
      <c r="U6095" s="1">
        <v>45418</v>
      </c>
      <c r="V6095" t="s">
        <v>140</v>
      </c>
      <c r="W6095">
        <v>538757</v>
      </c>
      <c r="X6095" t="s">
        <v>24394</v>
      </c>
      <c r="Y6095">
        <v>257</v>
      </c>
      <c r="Z6095">
        <v>849</v>
      </c>
      <c r="AA6095">
        <v>5</v>
      </c>
      <c r="AB6095">
        <v>1698</v>
      </c>
    </row>
    <row r="6096" spans="1:28" x14ac:dyDescent="0.3">
      <c r="A6096" t="s">
        <v>28</v>
      </c>
      <c r="B6096" t="s">
        <v>29</v>
      </c>
      <c r="C6096" t="s">
        <v>54</v>
      </c>
      <c r="D6096" t="s">
        <v>254</v>
      </c>
      <c r="E6096" t="s">
        <v>32</v>
      </c>
      <c r="F6096" t="s">
        <v>355</v>
      </c>
      <c r="G6096">
        <v>96</v>
      </c>
      <c r="H6096">
        <v>421368</v>
      </c>
      <c r="I6096" t="s">
        <v>34</v>
      </c>
      <c r="J6096" s="1">
        <v>44471</v>
      </c>
      <c r="K6096">
        <v>800</v>
      </c>
      <c r="L6096" t="s">
        <v>24395</v>
      </c>
      <c r="M6096" t="s">
        <v>1488</v>
      </c>
      <c r="N6096" t="s">
        <v>24396</v>
      </c>
      <c r="O6096" t="s">
        <v>24397</v>
      </c>
      <c r="P6096" t="s">
        <v>71</v>
      </c>
      <c r="Q6096">
        <v>15</v>
      </c>
      <c r="R6096" t="s">
        <v>40</v>
      </c>
      <c r="S6096" t="s">
        <v>79</v>
      </c>
      <c r="T6096">
        <v>17604</v>
      </c>
      <c r="U6096" s="1">
        <v>45604</v>
      </c>
      <c r="V6096" t="s">
        <v>42</v>
      </c>
      <c r="W6096">
        <v>155742</v>
      </c>
      <c r="X6096" t="s">
        <v>24398</v>
      </c>
      <c r="Y6096">
        <v>748</v>
      </c>
      <c r="Z6096">
        <v>1924</v>
      </c>
      <c r="AA6096">
        <v>1</v>
      </c>
      <c r="AB6096">
        <v>769.6</v>
      </c>
    </row>
    <row r="6097" spans="1:28" x14ac:dyDescent="0.3">
      <c r="A6097" t="s">
        <v>28</v>
      </c>
      <c r="B6097" t="s">
        <v>29</v>
      </c>
      <c r="C6097" t="s">
        <v>148</v>
      </c>
      <c r="D6097" t="s">
        <v>254</v>
      </c>
      <c r="E6097" t="s">
        <v>46</v>
      </c>
      <c r="F6097" t="s">
        <v>57</v>
      </c>
      <c r="G6097">
        <v>90</v>
      </c>
      <c r="H6097">
        <v>405232</v>
      </c>
      <c r="I6097" t="s">
        <v>58</v>
      </c>
      <c r="J6097" s="1">
        <v>43982</v>
      </c>
      <c r="K6097">
        <v>800</v>
      </c>
      <c r="L6097" t="s">
        <v>24399</v>
      </c>
      <c r="M6097" t="s">
        <v>115</v>
      </c>
      <c r="N6097" t="s">
        <v>24400</v>
      </c>
      <c r="O6097" t="s">
        <v>24401</v>
      </c>
      <c r="P6097" t="s">
        <v>71</v>
      </c>
      <c r="Q6097">
        <v>16</v>
      </c>
      <c r="R6097" t="s">
        <v>40</v>
      </c>
      <c r="S6097" t="s">
        <v>79</v>
      </c>
      <c r="T6097">
        <v>13739</v>
      </c>
      <c r="U6097" s="1">
        <v>45324</v>
      </c>
      <c r="V6097" t="s">
        <v>119</v>
      </c>
      <c r="W6097">
        <v>237585</v>
      </c>
      <c r="X6097" t="s">
        <v>24402</v>
      </c>
      <c r="Y6097">
        <v>936</v>
      </c>
      <c r="Z6097">
        <v>1794</v>
      </c>
      <c r="AA6097">
        <v>7</v>
      </c>
      <c r="AB6097" s="2" t="s">
        <v>16915</v>
      </c>
    </row>
    <row r="6098" spans="1:28" x14ac:dyDescent="0.3">
      <c r="A6098" t="s">
        <v>28</v>
      </c>
      <c r="B6098" t="s">
        <v>29</v>
      </c>
      <c r="C6098" t="s">
        <v>30</v>
      </c>
      <c r="D6098" t="s">
        <v>364</v>
      </c>
      <c r="E6098" t="s">
        <v>56</v>
      </c>
      <c r="F6098" t="s">
        <v>135</v>
      </c>
      <c r="G6098">
        <v>27</v>
      </c>
      <c r="H6098">
        <v>430787</v>
      </c>
      <c r="I6098" t="s">
        <v>34</v>
      </c>
      <c r="J6098" s="1">
        <v>44072</v>
      </c>
      <c r="K6098">
        <v>1000</v>
      </c>
      <c r="L6098" t="s">
        <v>24403</v>
      </c>
      <c r="M6098" t="s">
        <v>1460</v>
      </c>
      <c r="N6098" t="s">
        <v>24404</v>
      </c>
      <c r="O6098" t="s">
        <v>24405</v>
      </c>
      <c r="P6098" t="s">
        <v>87</v>
      </c>
      <c r="Q6098">
        <v>16</v>
      </c>
      <c r="R6098" t="s">
        <v>40</v>
      </c>
      <c r="S6098" t="s">
        <v>79</v>
      </c>
      <c r="T6098">
        <v>92364</v>
      </c>
      <c r="U6098" s="1">
        <v>45599</v>
      </c>
      <c r="V6098" t="s">
        <v>42</v>
      </c>
      <c r="W6098">
        <v>754849</v>
      </c>
      <c r="X6098" t="s">
        <v>24406</v>
      </c>
      <c r="Y6098">
        <v>252</v>
      </c>
      <c r="Z6098">
        <v>2990</v>
      </c>
      <c r="AA6098">
        <v>8</v>
      </c>
      <c r="AB6098">
        <v>9568</v>
      </c>
    </row>
    <row r="6099" spans="1:28" x14ac:dyDescent="0.3">
      <c r="A6099" t="s">
        <v>28</v>
      </c>
      <c r="B6099" t="s">
        <v>29</v>
      </c>
      <c r="C6099" t="s">
        <v>157</v>
      </c>
      <c r="D6099" t="s">
        <v>182</v>
      </c>
      <c r="E6099" t="s">
        <v>32</v>
      </c>
      <c r="F6099" t="s">
        <v>355</v>
      </c>
      <c r="G6099">
        <v>78</v>
      </c>
      <c r="H6099">
        <v>431045</v>
      </c>
      <c r="I6099" t="s">
        <v>58</v>
      </c>
      <c r="J6099" s="1">
        <v>45260</v>
      </c>
      <c r="K6099">
        <v>950</v>
      </c>
      <c r="L6099" t="s">
        <v>24407</v>
      </c>
      <c r="M6099" t="s">
        <v>313</v>
      </c>
      <c r="N6099" t="s">
        <v>24408</v>
      </c>
      <c r="O6099" t="s">
        <v>24409</v>
      </c>
      <c r="P6099" t="s">
        <v>51</v>
      </c>
      <c r="Q6099">
        <v>17</v>
      </c>
      <c r="R6099" t="s">
        <v>40</v>
      </c>
      <c r="S6099" t="s">
        <v>63</v>
      </c>
      <c r="T6099">
        <v>46813</v>
      </c>
      <c r="U6099" s="1">
        <v>45548</v>
      </c>
      <c r="V6099" t="s">
        <v>180</v>
      </c>
      <c r="W6099">
        <v>158665</v>
      </c>
      <c r="X6099" t="s">
        <v>24410</v>
      </c>
      <c r="Y6099">
        <v>836</v>
      </c>
      <c r="Z6099">
        <v>550</v>
      </c>
      <c r="AA6099">
        <v>1</v>
      </c>
      <c r="AB6099">
        <v>220</v>
      </c>
    </row>
    <row r="6100" spans="1:28" x14ac:dyDescent="0.3">
      <c r="A6100" t="s">
        <v>28</v>
      </c>
      <c r="B6100" t="s">
        <v>29</v>
      </c>
      <c r="C6100" t="s">
        <v>193</v>
      </c>
      <c r="D6100" t="s">
        <v>261</v>
      </c>
      <c r="E6100" t="s">
        <v>32</v>
      </c>
      <c r="F6100" t="s">
        <v>355</v>
      </c>
      <c r="G6100">
        <v>31</v>
      </c>
      <c r="H6100">
        <v>439088</v>
      </c>
      <c r="I6100" t="s">
        <v>34</v>
      </c>
      <c r="J6100" s="1">
        <v>44190</v>
      </c>
      <c r="K6100">
        <v>1300</v>
      </c>
      <c r="L6100" t="s">
        <v>24411</v>
      </c>
      <c r="M6100" t="s">
        <v>1291</v>
      </c>
      <c r="N6100" t="s">
        <v>24412</v>
      </c>
      <c r="O6100" t="s">
        <v>24413</v>
      </c>
      <c r="P6100" t="s">
        <v>51</v>
      </c>
      <c r="Q6100">
        <v>14</v>
      </c>
      <c r="R6100" t="s">
        <v>40</v>
      </c>
      <c r="S6100" t="s">
        <v>63</v>
      </c>
      <c r="T6100">
        <v>67436</v>
      </c>
      <c r="U6100" s="1">
        <v>45606</v>
      </c>
      <c r="V6100" t="s">
        <v>42</v>
      </c>
      <c r="W6100">
        <v>905635</v>
      </c>
      <c r="X6100" t="s">
        <v>24414</v>
      </c>
      <c r="Y6100">
        <v>786</v>
      </c>
      <c r="Z6100">
        <v>1321</v>
      </c>
      <c r="AA6100">
        <v>1</v>
      </c>
      <c r="AB6100">
        <v>528.4</v>
      </c>
    </row>
    <row r="6101" spans="1:28" x14ac:dyDescent="0.3">
      <c r="A6101" t="s">
        <v>28</v>
      </c>
      <c r="B6101" t="s">
        <v>29</v>
      </c>
      <c r="C6101" t="s">
        <v>44</v>
      </c>
      <c r="D6101" t="s">
        <v>267</v>
      </c>
      <c r="E6101" t="s">
        <v>32</v>
      </c>
      <c r="F6101" t="s">
        <v>355</v>
      </c>
      <c r="G6101">
        <v>56</v>
      </c>
      <c r="H6101">
        <v>431085</v>
      </c>
      <c r="I6101" t="s">
        <v>34</v>
      </c>
      <c r="J6101" s="1">
        <v>45191</v>
      </c>
      <c r="K6101">
        <v>1300</v>
      </c>
      <c r="L6101" t="s">
        <v>9230</v>
      </c>
      <c r="M6101" t="s">
        <v>159</v>
      </c>
      <c r="N6101" t="s">
        <v>24415</v>
      </c>
      <c r="O6101" t="s">
        <v>24416</v>
      </c>
      <c r="P6101" t="s">
        <v>87</v>
      </c>
      <c r="Q6101">
        <v>15</v>
      </c>
      <c r="R6101" t="s">
        <v>40</v>
      </c>
      <c r="S6101" t="s">
        <v>63</v>
      </c>
      <c r="T6101">
        <v>92428</v>
      </c>
      <c r="U6101" s="1">
        <v>45540</v>
      </c>
      <c r="V6101" t="s">
        <v>180</v>
      </c>
      <c r="W6101">
        <v>186033</v>
      </c>
      <c r="X6101" t="s">
        <v>24417</v>
      </c>
      <c r="Y6101">
        <v>514</v>
      </c>
      <c r="Z6101">
        <v>2115</v>
      </c>
      <c r="AA6101">
        <v>6</v>
      </c>
      <c r="AB6101">
        <v>5076</v>
      </c>
    </row>
    <row r="6102" spans="1:28" x14ac:dyDescent="0.3">
      <c r="A6102" t="s">
        <v>28</v>
      </c>
      <c r="B6102" t="s">
        <v>29</v>
      </c>
      <c r="C6102" t="s">
        <v>148</v>
      </c>
      <c r="D6102" t="s">
        <v>637</v>
      </c>
      <c r="E6102" t="s">
        <v>46</v>
      </c>
      <c r="F6102" t="s">
        <v>175</v>
      </c>
      <c r="G6102">
        <v>68</v>
      </c>
      <c r="H6102">
        <v>402741</v>
      </c>
      <c r="I6102" t="s">
        <v>58</v>
      </c>
      <c r="J6102" s="1">
        <v>45087</v>
      </c>
      <c r="K6102">
        <v>800</v>
      </c>
      <c r="L6102" t="s">
        <v>24418</v>
      </c>
      <c r="M6102" t="s">
        <v>1212</v>
      </c>
      <c r="N6102" t="s">
        <v>24419</v>
      </c>
      <c r="O6102" t="s">
        <v>24420</v>
      </c>
      <c r="P6102" t="s">
        <v>51</v>
      </c>
      <c r="Q6102">
        <v>15</v>
      </c>
      <c r="R6102" t="s">
        <v>88</v>
      </c>
      <c r="S6102" t="s">
        <v>41</v>
      </c>
      <c r="T6102">
        <v>79644</v>
      </c>
      <c r="U6102" s="1">
        <v>45519</v>
      </c>
      <c r="V6102" t="s">
        <v>64</v>
      </c>
      <c r="W6102">
        <v>487221</v>
      </c>
      <c r="X6102" t="s">
        <v>24421</v>
      </c>
      <c r="Y6102">
        <v>234</v>
      </c>
      <c r="Z6102">
        <v>1596</v>
      </c>
      <c r="AA6102">
        <v>8</v>
      </c>
      <c r="AB6102" s="2" t="s">
        <v>2802</v>
      </c>
    </row>
    <row r="6103" spans="1:28" x14ac:dyDescent="0.3">
      <c r="A6103" t="s">
        <v>28</v>
      </c>
      <c r="B6103" t="s">
        <v>29</v>
      </c>
      <c r="C6103" t="s">
        <v>91</v>
      </c>
      <c r="D6103" t="s">
        <v>274</v>
      </c>
      <c r="E6103" t="s">
        <v>46</v>
      </c>
      <c r="F6103" t="s">
        <v>175</v>
      </c>
      <c r="G6103">
        <v>61</v>
      </c>
      <c r="H6103">
        <v>438379</v>
      </c>
      <c r="I6103" t="s">
        <v>58</v>
      </c>
      <c r="J6103" s="1">
        <v>44783</v>
      </c>
      <c r="K6103">
        <v>800</v>
      </c>
      <c r="L6103" t="s">
        <v>24422</v>
      </c>
      <c r="M6103" t="s">
        <v>1058</v>
      </c>
      <c r="N6103" t="s">
        <v>24423</v>
      </c>
      <c r="O6103" t="s">
        <v>24424</v>
      </c>
      <c r="P6103" t="s">
        <v>87</v>
      </c>
      <c r="Q6103">
        <v>4</v>
      </c>
      <c r="R6103" t="s">
        <v>88</v>
      </c>
      <c r="S6103" t="s">
        <v>41</v>
      </c>
      <c r="T6103">
        <v>63460</v>
      </c>
      <c r="U6103" s="1">
        <v>45599</v>
      </c>
      <c r="V6103" t="s">
        <v>42</v>
      </c>
      <c r="W6103">
        <v>420394</v>
      </c>
      <c r="X6103" t="s">
        <v>24425</v>
      </c>
      <c r="Y6103">
        <v>484</v>
      </c>
      <c r="Z6103">
        <v>1900</v>
      </c>
      <c r="AA6103">
        <v>2</v>
      </c>
      <c r="AB6103">
        <v>1520</v>
      </c>
    </row>
    <row r="6104" spans="1:28" x14ac:dyDescent="0.3">
      <c r="A6104" t="s">
        <v>28</v>
      </c>
      <c r="B6104" t="s">
        <v>29</v>
      </c>
      <c r="C6104" t="s">
        <v>30</v>
      </c>
      <c r="D6104" t="s">
        <v>546</v>
      </c>
      <c r="E6104" t="s">
        <v>56</v>
      </c>
      <c r="F6104" t="s">
        <v>150</v>
      </c>
      <c r="G6104">
        <v>11</v>
      </c>
      <c r="H6104">
        <v>417664</v>
      </c>
      <c r="I6104" t="s">
        <v>34</v>
      </c>
      <c r="J6104" s="1">
        <v>44537</v>
      </c>
      <c r="K6104">
        <v>800</v>
      </c>
      <c r="L6104" t="s">
        <v>24426</v>
      </c>
      <c r="M6104" t="s">
        <v>1488</v>
      </c>
      <c r="N6104" t="s">
        <v>24427</v>
      </c>
      <c r="O6104" t="s">
        <v>24428</v>
      </c>
      <c r="P6104" t="s">
        <v>39</v>
      </c>
      <c r="Q6104">
        <v>14</v>
      </c>
      <c r="R6104" t="s">
        <v>88</v>
      </c>
      <c r="S6104" t="s">
        <v>79</v>
      </c>
      <c r="T6104">
        <v>61921</v>
      </c>
      <c r="U6104" s="1">
        <v>45609</v>
      </c>
      <c r="V6104" t="s">
        <v>42</v>
      </c>
      <c r="W6104">
        <v>218461</v>
      </c>
      <c r="X6104" t="s">
        <v>24429</v>
      </c>
      <c r="Y6104">
        <v>561</v>
      </c>
      <c r="Z6104">
        <v>1731</v>
      </c>
      <c r="AA6104">
        <v>3</v>
      </c>
      <c r="AB6104" s="2" t="s">
        <v>24430</v>
      </c>
    </row>
    <row r="6105" spans="1:28" x14ac:dyDescent="0.3">
      <c r="A6105" t="s">
        <v>28</v>
      </c>
      <c r="B6105" t="s">
        <v>29</v>
      </c>
      <c r="C6105" t="s">
        <v>44</v>
      </c>
      <c r="D6105" t="s">
        <v>182</v>
      </c>
      <c r="E6105" t="s">
        <v>32</v>
      </c>
      <c r="F6105" t="s">
        <v>175</v>
      </c>
      <c r="G6105">
        <v>31</v>
      </c>
      <c r="H6105">
        <v>408917</v>
      </c>
      <c r="I6105" t="s">
        <v>58</v>
      </c>
      <c r="J6105" s="1">
        <v>43938</v>
      </c>
      <c r="K6105">
        <v>1200</v>
      </c>
      <c r="L6105" t="s">
        <v>10112</v>
      </c>
      <c r="M6105" t="s">
        <v>366</v>
      </c>
      <c r="N6105" t="s">
        <v>24431</v>
      </c>
      <c r="O6105" t="s">
        <v>24432</v>
      </c>
      <c r="P6105" t="s">
        <v>71</v>
      </c>
      <c r="Q6105">
        <v>8</v>
      </c>
      <c r="R6105" t="s">
        <v>40</v>
      </c>
      <c r="S6105" t="s">
        <v>41</v>
      </c>
      <c r="T6105">
        <v>83433</v>
      </c>
      <c r="U6105" s="1">
        <v>45387</v>
      </c>
      <c r="V6105" t="s">
        <v>80</v>
      </c>
      <c r="W6105">
        <v>763508</v>
      </c>
      <c r="X6105" t="s">
        <v>24433</v>
      </c>
      <c r="Y6105">
        <v>826</v>
      </c>
      <c r="Z6105">
        <v>2386</v>
      </c>
      <c r="AA6105">
        <v>2</v>
      </c>
      <c r="AB6105" s="2" t="s">
        <v>24434</v>
      </c>
    </row>
    <row r="6106" spans="1:28" x14ac:dyDescent="0.3">
      <c r="A6106" t="s">
        <v>28</v>
      </c>
      <c r="B6106" t="s">
        <v>29</v>
      </c>
      <c r="C6106" t="s">
        <v>157</v>
      </c>
      <c r="D6106" t="s">
        <v>611</v>
      </c>
      <c r="E6106" t="s">
        <v>46</v>
      </c>
      <c r="F6106" t="s">
        <v>47</v>
      </c>
      <c r="G6106">
        <v>79</v>
      </c>
      <c r="H6106">
        <v>411174</v>
      </c>
      <c r="I6106" t="s">
        <v>58</v>
      </c>
      <c r="J6106" s="1">
        <v>44886</v>
      </c>
      <c r="K6106">
        <v>950</v>
      </c>
      <c r="L6106" t="s">
        <v>24435</v>
      </c>
      <c r="M6106" t="s">
        <v>1409</v>
      </c>
      <c r="N6106" t="s">
        <v>24436</v>
      </c>
      <c r="O6106" t="s">
        <v>24437</v>
      </c>
      <c r="P6106" t="s">
        <v>51</v>
      </c>
      <c r="Q6106">
        <v>7</v>
      </c>
      <c r="R6106" t="s">
        <v>40</v>
      </c>
      <c r="S6106" t="s">
        <v>118</v>
      </c>
      <c r="T6106">
        <v>88472</v>
      </c>
      <c r="U6106" s="1">
        <v>45373</v>
      </c>
      <c r="V6106" t="s">
        <v>72</v>
      </c>
      <c r="W6106">
        <v>178499</v>
      </c>
      <c r="X6106" t="s">
        <v>24438</v>
      </c>
      <c r="Y6106">
        <v>457</v>
      </c>
      <c r="Z6106">
        <v>1514</v>
      </c>
      <c r="AA6106">
        <v>7</v>
      </c>
      <c r="AB6106">
        <v>4239.2</v>
      </c>
    </row>
    <row r="6107" spans="1:28" x14ac:dyDescent="0.3">
      <c r="A6107" t="s">
        <v>28</v>
      </c>
      <c r="B6107" t="s">
        <v>29</v>
      </c>
      <c r="C6107" t="s">
        <v>66</v>
      </c>
      <c r="D6107" t="s">
        <v>55</v>
      </c>
      <c r="E6107" t="s">
        <v>46</v>
      </c>
      <c r="F6107" t="s">
        <v>113</v>
      </c>
      <c r="G6107">
        <v>58</v>
      </c>
      <c r="H6107">
        <v>411031</v>
      </c>
      <c r="I6107" t="s">
        <v>34</v>
      </c>
      <c r="J6107" s="1">
        <v>45284</v>
      </c>
      <c r="K6107">
        <v>950</v>
      </c>
      <c r="L6107" t="s">
        <v>7901</v>
      </c>
      <c r="M6107" t="s">
        <v>1488</v>
      </c>
      <c r="N6107" t="s">
        <v>24439</v>
      </c>
      <c r="O6107" t="s">
        <v>24440</v>
      </c>
      <c r="P6107" t="s">
        <v>71</v>
      </c>
      <c r="Q6107">
        <v>13</v>
      </c>
      <c r="R6107" t="s">
        <v>40</v>
      </c>
      <c r="S6107" t="s">
        <v>63</v>
      </c>
      <c r="T6107">
        <v>55774</v>
      </c>
      <c r="U6107" s="1">
        <v>45387</v>
      </c>
      <c r="V6107" t="s">
        <v>80</v>
      </c>
      <c r="W6107">
        <v>799528</v>
      </c>
      <c r="X6107" t="s">
        <v>24441</v>
      </c>
      <c r="Y6107">
        <v>915</v>
      </c>
      <c r="Z6107">
        <v>883</v>
      </c>
      <c r="AA6107">
        <v>3</v>
      </c>
      <c r="AB6107" s="2" t="s">
        <v>24442</v>
      </c>
    </row>
    <row r="6108" spans="1:28" x14ac:dyDescent="0.3">
      <c r="A6108" t="s">
        <v>28</v>
      </c>
      <c r="B6108" t="s">
        <v>29</v>
      </c>
      <c r="C6108" t="s">
        <v>30</v>
      </c>
      <c r="D6108" t="s">
        <v>317</v>
      </c>
      <c r="E6108" t="s">
        <v>32</v>
      </c>
      <c r="F6108" t="s">
        <v>57</v>
      </c>
      <c r="G6108">
        <v>33</v>
      </c>
      <c r="H6108">
        <v>411670</v>
      </c>
      <c r="I6108" t="s">
        <v>58</v>
      </c>
      <c r="J6108" s="1">
        <v>44980</v>
      </c>
      <c r="K6108">
        <v>1100</v>
      </c>
      <c r="L6108" t="s">
        <v>24443</v>
      </c>
      <c r="M6108" t="s">
        <v>736</v>
      </c>
      <c r="N6108" t="s">
        <v>24444</v>
      </c>
      <c r="O6108" t="s">
        <v>24445</v>
      </c>
      <c r="P6108" t="s">
        <v>51</v>
      </c>
      <c r="Q6108">
        <v>11</v>
      </c>
      <c r="R6108" t="s">
        <v>88</v>
      </c>
      <c r="S6108" t="s">
        <v>63</v>
      </c>
      <c r="T6108">
        <v>84378</v>
      </c>
      <c r="U6108" s="1">
        <v>45589</v>
      </c>
      <c r="V6108" t="s">
        <v>155</v>
      </c>
      <c r="W6108">
        <v>247074</v>
      </c>
      <c r="X6108" t="s">
        <v>24446</v>
      </c>
      <c r="Y6108">
        <v>665</v>
      </c>
      <c r="Z6108">
        <v>2823</v>
      </c>
      <c r="AA6108">
        <v>4</v>
      </c>
      <c r="AB6108">
        <v>4516.8</v>
      </c>
    </row>
    <row r="6109" spans="1:28" x14ac:dyDescent="0.3">
      <c r="A6109" t="s">
        <v>28</v>
      </c>
      <c r="B6109" t="s">
        <v>29</v>
      </c>
      <c r="C6109" t="s">
        <v>30</v>
      </c>
      <c r="D6109" t="s">
        <v>45</v>
      </c>
      <c r="E6109" t="s">
        <v>32</v>
      </c>
      <c r="F6109" t="s">
        <v>113</v>
      </c>
      <c r="G6109">
        <v>78</v>
      </c>
      <c r="H6109">
        <v>407397</v>
      </c>
      <c r="I6109" t="s">
        <v>58</v>
      </c>
      <c r="J6109" s="1">
        <v>43982</v>
      </c>
      <c r="K6109">
        <v>1400</v>
      </c>
      <c r="L6109" t="s">
        <v>24447</v>
      </c>
      <c r="M6109" t="s">
        <v>1147</v>
      </c>
      <c r="N6109" t="s">
        <v>24448</v>
      </c>
      <c r="O6109" t="s">
        <v>24449</v>
      </c>
      <c r="P6109" t="s">
        <v>51</v>
      </c>
      <c r="Q6109">
        <v>8</v>
      </c>
      <c r="R6109" t="s">
        <v>88</v>
      </c>
      <c r="S6109" t="s">
        <v>41</v>
      </c>
      <c r="T6109">
        <v>17291</v>
      </c>
      <c r="U6109" s="1">
        <v>45608</v>
      </c>
      <c r="V6109" t="s">
        <v>42</v>
      </c>
      <c r="W6109">
        <v>620956</v>
      </c>
      <c r="X6109" t="s">
        <v>24450</v>
      </c>
      <c r="Y6109">
        <v>787</v>
      </c>
      <c r="Z6109">
        <v>2606</v>
      </c>
      <c r="AA6109">
        <v>7</v>
      </c>
      <c r="AB6109">
        <v>7296.8</v>
      </c>
    </row>
    <row r="6110" spans="1:28" x14ac:dyDescent="0.3">
      <c r="A6110" t="s">
        <v>28</v>
      </c>
      <c r="B6110" t="s">
        <v>29</v>
      </c>
      <c r="C6110" t="s">
        <v>44</v>
      </c>
      <c r="D6110" t="s">
        <v>621</v>
      </c>
      <c r="E6110" t="s">
        <v>46</v>
      </c>
      <c r="F6110" t="s">
        <v>175</v>
      </c>
      <c r="G6110">
        <v>90</v>
      </c>
      <c r="H6110">
        <v>434684</v>
      </c>
      <c r="I6110" t="s">
        <v>58</v>
      </c>
      <c r="J6110" s="1">
        <v>44118</v>
      </c>
      <c r="K6110">
        <v>1400</v>
      </c>
      <c r="L6110" t="s">
        <v>24451</v>
      </c>
      <c r="M6110" t="s">
        <v>269</v>
      </c>
      <c r="N6110" t="s">
        <v>24452</v>
      </c>
      <c r="O6110" t="s">
        <v>24453</v>
      </c>
      <c r="P6110" t="s">
        <v>87</v>
      </c>
      <c r="Q6110">
        <v>17</v>
      </c>
      <c r="R6110" t="s">
        <v>88</v>
      </c>
      <c r="S6110" t="s">
        <v>41</v>
      </c>
      <c r="T6110">
        <v>52200</v>
      </c>
      <c r="U6110" s="1">
        <v>45449</v>
      </c>
      <c r="V6110" t="s">
        <v>52</v>
      </c>
      <c r="W6110">
        <v>947427</v>
      </c>
      <c r="X6110" t="s">
        <v>24454</v>
      </c>
      <c r="Y6110">
        <v>735</v>
      </c>
      <c r="Z6110">
        <v>1226</v>
      </c>
      <c r="AA6110">
        <v>5</v>
      </c>
      <c r="AB6110">
        <v>2452</v>
      </c>
    </row>
    <row r="6111" spans="1:28" x14ac:dyDescent="0.3">
      <c r="A6111" t="s">
        <v>28</v>
      </c>
      <c r="B6111" t="s">
        <v>29</v>
      </c>
      <c r="C6111" t="s">
        <v>66</v>
      </c>
      <c r="D6111" t="s">
        <v>442</v>
      </c>
      <c r="E6111" t="s">
        <v>56</v>
      </c>
      <c r="F6111" t="s">
        <v>83</v>
      </c>
      <c r="G6111">
        <v>13</v>
      </c>
      <c r="H6111">
        <v>401312</v>
      </c>
      <c r="I6111" t="s">
        <v>58</v>
      </c>
      <c r="J6111" s="1">
        <v>45382</v>
      </c>
      <c r="K6111">
        <v>1000</v>
      </c>
      <c r="L6111" t="s">
        <v>24455</v>
      </c>
      <c r="M6111" t="s">
        <v>115</v>
      </c>
      <c r="N6111" t="s">
        <v>24456</v>
      </c>
      <c r="O6111" t="s">
        <v>24457</v>
      </c>
      <c r="P6111" t="s">
        <v>51</v>
      </c>
      <c r="Q6111">
        <v>4</v>
      </c>
      <c r="R6111" t="s">
        <v>88</v>
      </c>
      <c r="S6111" t="s">
        <v>118</v>
      </c>
      <c r="T6111">
        <v>19207</v>
      </c>
      <c r="U6111" s="1">
        <v>45621</v>
      </c>
      <c r="V6111" t="s">
        <v>42</v>
      </c>
      <c r="W6111">
        <v>293406</v>
      </c>
      <c r="X6111" t="s">
        <v>24458</v>
      </c>
      <c r="Y6111">
        <v>871</v>
      </c>
      <c r="Z6111">
        <v>2983</v>
      </c>
      <c r="AA6111">
        <v>5</v>
      </c>
      <c r="AB6111">
        <v>5966</v>
      </c>
    </row>
    <row r="6112" spans="1:28" x14ac:dyDescent="0.3">
      <c r="A6112" t="s">
        <v>28</v>
      </c>
      <c r="B6112" t="s">
        <v>29</v>
      </c>
      <c r="C6112" t="s">
        <v>66</v>
      </c>
      <c r="D6112" t="s">
        <v>134</v>
      </c>
      <c r="E6112" t="s">
        <v>46</v>
      </c>
      <c r="F6112" t="s">
        <v>99</v>
      </c>
      <c r="G6112">
        <v>50</v>
      </c>
      <c r="H6112">
        <v>412175</v>
      </c>
      <c r="I6112" t="s">
        <v>58</v>
      </c>
      <c r="J6112" s="1">
        <v>44865</v>
      </c>
      <c r="K6112">
        <v>1300</v>
      </c>
      <c r="L6112" t="s">
        <v>24459</v>
      </c>
      <c r="M6112" t="s">
        <v>177</v>
      </c>
      <c r="N6112" t="s">
        <v>24460</v>
      </c>
      <c r="O6112" t="s">
        <v>24461</v>
      </c>
      <c r="P6112" t="s">
        <v>51</v>
      </c>
      <c r="Q6112">
        <v>14</v>
      </c>
      <c r="R6112" t="s">
        <v>88</v>
      </c>
      <c r="S6112" t="s">
        <v>41</v>
      </c>
      <c r="T6112">
        <v>78861</v>
      </c>
      <c r="U6112" s="1">
        <v>45336</v>
      </c>
      <c r="V6112" t="s">
        <v>119</v>
      </c>
      <c r="W6112">
        <v>978203</v>
      </c>
      <c r="X6112" t="s">
        <v>24462</v>
      </c>
      <c r="Y6112">
        <v>544</v>
      </c>
      <c r="Z6112">
        <v>1842</v>
      </c>
      <c r="AA6112">
        <v>1</v>
      </c>
      <c r="AB6112" s="2" t="s">
        <v>24463</v>
      </c>
    </row>
    <row r="6113" spans="1:28" x14ac:dyDescent="0.3">
      <c r="A6113" t="s">
        <v>28</v>
      </c>
      <c r="B6113" t="s">
        <v>29</v>
      </c>
      <c r="C6113" t="s">
        <v>193</v>
      </c>
      <c r="D6113" t="s">
        <v>442</v>
      </c>
      <c r="E6113" t="s">
        <v>32</v>
      </c>
      <c r="F6113" t="s">
        <v>99</v>
      </c>
      <c r="G6113">
        <v>36</v>
      </c>
      <c r="H6113">
        <v>437244</v>
      </c>
      <c r="I6113" t="s">
        <v>58</v>
      </c>
      <c r="J6113" s="1">
        <v>45296</v>
      </c>
      <c r="K6113">
        <v>950</v>
      </c>
      <c r="L6113" t="s">
        <v>24464</v>
      </c>
      <c r="M6113" t="s">
        <v>542</v>
      </c>
      <c r="N6113" t="s">
        <v>24465</v>
      </c>
      <c r="O6113" t="s">
        <v>24466</v>
      </c>
      <c r="P6113" t="s">
        <v>39</v>
      </c>
      <c r="Q6113">
        <v>3</v>
      </c>
      <c r="R6113" t="s">
        <v>88</v>
      </c>
      <c r="S6113" t="s">
        <v>79</v>
      </c>
      <c r="T6113">
        <v>32932</v>
      </c>
      <c r="U6113" s="1">
        <v>45412</v>
      </c>
      <c r="V6113" t="s">
        <v>80</v>
      </c>
      <c r="W6113">
        <v>209683</v>
      </c>
      <c r="X6113" t="s">
        <v>24467</v>
      </c>
      <c r="Y6113">
        <v>709</v>
      </c>
      <c r="Z6113">
        <v>1834</v>
      </c>
      <c r="AA6113">
        <v>6</v>
      </c>
      <c r="AB6113">
        <v>4401.6000000000004</v>
      </c>
    </row>
    <row r="6114" spans="1:28" x14ac:dyDescent="0.3">
      <c r="A6114" t="s">
        <v>28</v>
      </c>
      <c r="B6114" t="s">
        <v>29</v>
      </c>
      <c r="C6114" t="s">
        <v>193</v>
      </c>
      <c r="D6114" t="s">
        <v>421</v>
      </c>
      <c r="E6114" t="s">
        <v>46</v>
      </c>
      <c r="F6114" t="s">
        <v>106</v>
      </c>
      <c r="G6114">
        <v>7</v>
      </c>
      <c r="H6114">
        <v>417546</v>
      </c>
      <c r="I6114" t="s">
        <v>34</v>
      </c>
      <c r="J6114" s="1">
        <v>44199</v>
      </c>
      <c r="K6114">
        <v>1400</v>
      </c>
      <c r="L6114" t="s">
        <v>24468</v>
      </c>
      <c r="M6114" t="s">
        <v>211</v>
      </c>
      <c r="N6114" t="s">
        <v>24469</v>
      </c>
      <c r="O6114" t="s">
        <v>24470</v>
      </c>
      <c r="P6114" t="s">
        <v>71</v>
      </c>
      <c r="Q6114">
        <v>17</v>
      </c>
      <c r="R6114" t="s">
        <v>40</v>
      </c>
      <c r="S6114" t="s">
        <v>79</v>
      </c>
      <c r="T6114">
        <v>79232</v>
      </c>
      <c r="U6114" s="1">
        <v>45387</v>
      </c>
      <c r="V6114" t="s">
        <v>80</v>
      </c>
      <c r="W6114">
        <v>629890</v>
      </c>
      <c r="X6114" t="s">
        <v>24471</v>
      </c>
      <c r="Y6114">
        <v>486</v>
      </c>
      <c r="Z6114">
        <v>617</v>
      </c>
      <c r="AA6114">
        <v>7</v>
      </c>
      <c r="AB6114" s="2" t="s">
        <v>16483</v>
      </c>
    </row>
    <row r="6115" spans="1:28" x14ac:dyDescent="0.3">
      <c r="A6115" t="s">
        <v>28</v>
      </c>
      <c r="B6115" t="s">
        <v>29</v>
      </c>
      <c r="C6115" t="s">
        <v>54</v>
      </c>
      <c r="D6115" t="s">
        <v>220</v>
      </c>
      <c r="E6115" t="s">
        <v>46</v>
      </c>
      <c r="F6115" t="s">
        <v>135</v>
      </c>
      <c r="G6115">
        <v>32</v>
      </c>
      <c r="H6115">
        <v>428110</v>
      </c>
      <c r="I6115" t="s">
        <v>58</v>
      </c>
      <c r="J6115" s="1">
        <v>44909</v>
      </c>
      <c r="K6115">
        <v>1000</v>
      </c>
      <c r="L6115" t="s">
        <v>24472</v>
      </c>
      <c r="M6115" t="s">
        <v>85</v>
      </c>
      <c r="N6115" t="s">
        <v>24473</v>
      </c>
      <c r="O6115" t="s">
        <v>24474</v>
      </c>
      <c r="P6115" t="s">
        <v>71</v>
      </c>
      <c r="Q6115">
        <v>4</v>
      </c>
      <c r="R6115" t="s">
        <v>40</v>
      </c>
      <c r="S6115" t="s">
        <v>79</v>
      </c>
      <c r="T6115">
        <v>40836</v>
      </c>
      <c r="U6115" s="1">
        <v>45434</v>
      </c>
      <c r="V6115" t="s">
        <v>140</v>
      </c>
      <c r="W6115">
        <v>969501</v>
      </c>
      <c r="X6115" t="s">
        <v>24475</v>
      </c>
      <c r="Y6115">
        <v>740</v>
      </c>
      <c r="Z6115">
        <v>1292</v>
      </c>
      <c r="AA6115">
        <v>7</v>
      </c>
      <c r="AB6115" s="2" t="s">
        <v>6459</v>
      </c>
    </row>
    <row r="6116" spans="1:28" x14ac:dyDescent="0.3">
      <c r="A6116" t="s">
        <v>28</v>
      </c>
      <c r="B6116" t="s">
        <v>29</v>
      </c>
      <c r="C6116" t="s">
        <v>157</v>
      </c>
      <c r="D6116" t="s">
        <v>187</v>
      </c>
      <c r="E6116" t="s">
        <v>32</v>
      </c>
      <c r="F6116" t="s">
        <v>175</v>
      </c>
      <c r="G6116">
        <v>3</v>
      </c>
      <c r="H6116">
        <v>406544</v>
      </c>
      <c r="I6116" t="s">
        <v>58</v>
      </c>
      <c r="J6116" s="1">
        <v>44591</v>
      </c>
      <c r="K6116">
        <v>800</v>
      </c>
      <c r="L6116" t="s">
        <v>10506</v>
      </c>
      <c r="M6116" t="s">
        <v>542</v>
      </c>
      <c r="N6116" t="s">
        <v>24476</v>
      </c>
      <c r="O6116" t="s">
        <v>24477</v>
      </c>
      <c r="P6116" t="s">
        <v>51</v>
      </c>
      <c r="Q6116">
        <v>13</v>
      </c>
      <c r="R6116" t="s">
        <v>40</v>
      </c>
      <c r="S6116" t="s">
        <v>63</v>
      </c>
      <c r="T6116">
        <v>18869</v>
      </c>
      <c r="U6116" s="1">
        <v>45421</v>
      </c>
      <c r="V6116" t="s">
        <v>140</v>
      </c>
      <c r="W6116">
        <v>566067</v>
      </c>
      <c r="X6116" t="s">
        <v>24478</v>
      </c>
      <c r="Y6116">
        <v>204</v>
      </c>
      <c r="Z6116">
        <v>1933</v>
      </c>
      <c r="AA6116">
        <v>3</v>
      </c>
      <c r="AB6116">
        <v>2319.6</v>
      </c>
    </row>
    <row r="6117" spans="1:28" x14ac:dyDescent="0.3">
      <c r="A6117" t="s">
        <v>28</v>
      </c>
      <c r="B6117" t="s">
        <v>29</v>
      </c>
      <c r="C6117" t="s">
        <v>91</v>
      </c>
      <c r="D6117" t="s">
        <v>267</v>
      </c>
      <c r="E6117" t="s">
        <v>46</v>
      </c>
      <c r="F6117" t="s">
        <v>47</v>
      </c>
      <c r="G6117">
        <v>76</v>
      </c>
      <c r="H6117">
        <v>435286</v>
      </c>
      <c r="I6117" t="s">
        <v>58</v>
      </c>
      <c r="J6117" s="1">
        <v>44016</v>
      </c>
      <c r="K6117">
        <v>1300</v>
      </c>
      <c r="L6117" t="s">
        <v>24479</v>
      </c>
      <c r="M6117" t="s">
        <v>123</v>
      </c>
      <c r="N6117" t="s">
        <v>24480</v>
      </c>
      <c r="O6117" t="s">
        <v>24481</v>
      </c>
      <c r="P6117" t="s">
        <v>39</v>
      </c>
      <c r="Q6117">
        <v>15</v>
      </c>
      <c r="R6117" t="s">
        <v>88</v>
      </c>
      <c r="S6117" t="s">
        <v>118</v>
      </c>
      <c r="T6117">
        <v>71346</v>
      </c>
      <c r="U6117" s="1">
        <v>45575</v>
      </c>
      <c r="V6117" t="s">
        <v>155</v>
      </c>
      <c r="W6117">
        <v>676765</v>
      </c>
      <c r="X6117" t="s">
        <v>24482</v>
      </c>
      <c r="Y6117">
        <v>484</v>
      </c>
      <c r="Z6117">
        <v>1472</v>
      </c>
      <c r="AA6117">
        <v>8</v>
      </c>
      <c r="AB6117" s="2" t="s">
        <v>24483</v>
      </c>
    </row>
    <row r="6118" spans="1:28" x14ac:dyDescent="0.3">
      <c r="A6118" t="s">
        <v>28</v>
      </c>
      <c r="B6118" t="s">
        <v>29</v>
      </c>
      <c r="C6118" t="s">
        <v>148</v>
      </c>
      <c r="D6118" t="s">
        <v>237</v>
      </c>
      <c r="E6118" t="s">
        <v>32</v>
      </c>
      <c r="F6118" t="s">
        <v>47</v>
      </c>
      <c r="G6118">
        <v>59</v>
      </c>
      <c r="H6118">
        <v>424518</v>
      </c>
      <c r="I6118" t="s">
        <v>34</v>
      </c>
      <c r="J6118" s="1">
        <v>45414</v>
      </c>
      <c r="K6118">
        <v>1200</v>
      </c>
      <c r="L6118" t="s">
        <v>3376</v>
      </c>
      <c r="M6118" t="s">
        <v>1212</v>
      </c>
      <c r="N6118" t="s">
        <v>24484</v>
      </c>
      <c r="O6118" t="s">
        <v>24485</v>
      </c>
      <c r="P6118" t="s">
        <v>87</v>
      </c>
      <c r="Q6118">
        <v>20</v>
      </c>
      <c r="R6118" t="s">
        <v>88</v>
      </c>
      <c r="S6118" t="s">
        <v>118</v>
      </c>
      <c r="T6118">
        <v>43451</v>
      </c>
      <c r="U6118" s="1">
        <v>45564</v>
      </c>
      <c r="V6118" t="s">
        <v>180</v>
      </c>
      <c r="W6118">
        <v>775670</v>
      </c>
      <c r="X6118" t="s">
        <v>24486</v>
      </c>
      <c r="Y6118">
        <v>704</v>
      </c>
      <c r="Z6118">
        <v>2148</v>
      </c>
      <c r="AA6118">
        <v>8</v>
      </c>
      <c r="AB6118">
        <v>6873.6</v>
      </c>
    </row>
    <row r="6119" spans="1:28" x14ac:dyDescent="0.3">
      <c r="A6119" t="s">
        <v>28</v>
      </c>
      <c r="B6119" t="s">
        <v>29</v>
      </c>
      <c r="C6119" t="s">
        <v>91</v>
      </c>
      <c r="D6119" t="s">
        <v>291</v>
      </c>
      <c r="E6119" t="s">
        <v>32</v>
      </c>
      <c r="F6119" t="s">
        <v>33</v>
      </c>
      <c r="G6119">
        <v>59</v>
      </c>
      <c r="H6119">
        <v>430920</v>
      </c>
      <c r="I6119" t="s">
        <v>34</v>
      </c>
      <c r="J6119" s="1">
        <v>44220</v>
      </c>
      <c r="K6119">
        <v>950</v>
      </c>
      <c r="L6119" t="s">
        <v>24487</v>
      </c>
      <c r="M6119" t="s">
        <v>596</v>
      </c>
      <c r="N6119" t="s">
        <v>24488</v>
      </c>
      <c r="O6119" t="s">
        <v>24489</v>
      </c>
      <c r="P6119" t="s">
        <v>87</v>
      </c>
      <c r="Q6119">
        <v>13</v>
      </c>
      <c r="R6119" t="s">
        <v>88</v>
      </c>
      <c r="S6119" t="s">
        <v>41</v>
      </c>
      <c r="T6119">
        <v>53760</v>
      </c>
      <c r="U6119" s="1">
        <v>45589</v>
      </c>
      <c r="V6119" t="s">
        <v>155</v>
      </c>
      <c r="W6119">
        <v>293833</v>
      </c>
      <c r="X6119" t="s">
        <v>24490</v>
      </c>
      <c r="Y6119">
        <v>799</v>
      </c>
      <c r="Z6119">
        <v>2809</v>
      </c>
      <c r="AA6119">
        <v>8</v>
      </c>
      <c r="AB6119" s="2" t="s">
        <v>24491</v>
      </c>
    </row>
    <row r="6120" spans="1:28" x14ac:dyDescent="0.3">
      <c r="A6120" t="s">
        <v>28</v>
      </c>
      <c r="B6120" t="s">
        <v>29</v>
      </c>
      <c r="C6120" t="s">
        <v>66</v>
      </c>
      <c r="D6120" t="s">
        <v>349</v>
      </c>
      <c r="E6120" t="s">
        <v>32</v>
      </c>
      <c r="F6120" t="s">
        <v>175</v>
      </c>
      <c r="G6120">
        <v>89</v>
      </c>
      <c r="H6120">
        <v>435566</v>
      </c>
      <c r="I6120" t="s">
        <v>58</v>
      </c>
      <c r="J6120" s="1">
        <v>44494</v>
      </c>
      <c r="K6120">
        <v>1300</v>
      </c>
      <c r="L6120" t="s">
        <v>17006</v>
      </c>
      <c r="M6120" t="s">
        <v>244</v>
      </c>
      <c r="N6120" t="s">
        <v>24492</v>
      </c>
      <c r="O6120" t="s">
        <v>24493</v>
      </c>
      <c r="P6120" t="s">
        <v>39</v>
      </c>
      <c r="Q6120">
        <v>19</v>
      </c>
      <c r="R6120" t="s">
        <v>40</v>
      </c>
      <c r="S6120" t="s">
        <v>79</v>
      </c>
      <c r="T6120">
        <v>73886</v>
      </c>
      <c r="U6120" s="1">
        <v>45512</v>
      </c>
      <c r="V6120" t="s">
        <v>64</v>
      </c>
      <c r="W6120">
        <v>367348</v>
      </c>
      <c r="X6120" t="s">
        <v>24494</v>
      </c>
      <c r="Y6120">
        <v>585</v>
      </c>
      <c r="Z6120">
        <v>801</v>
      </c>
      <c r="AA6120">
        <v>8</v>
      </c>
      <c r="AB6120" s="2" t="s">
        <v>11840</v>
      </c>
    </row>
    <row r="6121" spans="1:28" x14ac:dyDescent="0.3">
      <c r="A6121" t="s">
        <v>28</v>
      </c>
      <c r="B6121" t="s">
        <v>29</v>
      </c>
      <c r="C6121" t="s">
        <v>66</v>
      </c>
      <c r="D6121" t="s">
        <v>338</v>
      </c>
      <c r="E6121" t="s">
        <v>32</v>
      </c>
      <c r="F6121" t="s">
        <v>99</v>
      </c>
      <c r="G6121">
        <v>4</v>
      </c>
      <c r="H6121">
        <v>439332</v>
      </c>
      <c r="I6121" t="s">
        <v>34</v>
      </c>
      <c r="J6121" s="1">
        <v>45055</v>
      </c>
      <c r="K6121">
        <v>1300</v>
      </c>
      <c r="L6121" t="s">
        <v>632</v>
      </c>
      <c r="M6121" t="s">
        <v>1409</v>
      </c>
      <c r="N6121" t="s">
        <v>24495</v>
      </c>
      <c r="O6121" t="s">
        <v>24496</v>
      </c>
      <c r="P6121" t="s">
        <v>71</v>
      </c>
      <c r="Q6121">
        <v>8</v>
      </c>
      <c r="R6121" t="s">
        <v>88</v>
      </c>
      <c r="S6121" t="s">
        <v>79</v>
      </c>
      <c r="T6121">
        <v>65745</v>
      </c>
      <c r="U6121" s="1">
        <v>45457</v>
      </c>
      <c r="V6121" t="s">
        <v>52</v>
      </c>
      <c r="W6121">
        <v>399893</v>
      </c>
      <c r="X6121" t="s">
        <v>17357</v>
      </c>
      <c r="Y6121">
        <v>303</v>
      </c>
      <c r="Z6121">
        <v>2763</v>
      </c>
      <c r="AA6121">
        <v>7</v>
      </c>
      <c r="AB6121" s="2" t="s">
        <v>24497</v>
      </c>
    </row>
    <row r="6122" spans="1:28" x14ac:dyDescent="0.3">
      <c r="A6122" t="s">
        <v>28</v>
      </c>
      <c r="B6122" t="s">
        <v>29</v>
      </c>
      <c r="C6122" t="s">
        <v>148</v>
      </c>
      <c r="D6122" t="s">
        <v>142</v>
      </c>
      <c r="E6122" t="s">
        <v>32</v>
      </c>
      <c r="F6122" t="s">
        <v>106</v>
      </c>
      <c r="G6122">
        <v>65</v>
      </c>
      <c r="H6122">
        <v>412784</v>
      </c>
      <c r="I6122" t="s">
        <v>34</v>
      </c>
      <c r="J6122" s="1">
        <v>45290</v>
      </c>
      <c r="K6122">
        <v>1400</v>
      </c>
      <c r="L6122" t="s">
        <v>24498</v>
      </c>
      <c r="M6122" t="s">
        <v>2538</v>
      </c>
      <c r="N6122" t="s">
        <v>24499</v>
      </c>
      <c r="O6122" s="2" t="s">
        <v>24500</v>
      </c>
      <c r="P6122" t="s">
        <v>39</v>
      </c>
      <c r="Q6122">
        <v>11</v>
      </c>
      <c r="R6122" t="s">
        <v>88</v>
      </c>
      <c r="S6122" t="s">
        <v>79</v>
      </c>
      <c r="T6122">
        <v>10946</v>
      </c>
      <c r="U6122" s="1">
        <v>45448</v>
      </c>
      <c r="V6122" t="s">
        <v>52</v>
      </c>
      <c r="W6122">
        <v>854047</v>
      </c>
      <c r="X6122" t="s">
        <v>24501</v>
      </c>
      <c r="Y6122">
        <v>646</v>
      </c>
      <c r="Z6122">
        <v>1339</v>
      </c>
      <c r="AA6122">
        <v>5</v>
      </c>
      <c r="AB6122">
        <v>2678</v>
      </c>
    </row>
    <row r="6123" spans="1:28" x14ac:dyDescent="0.3">
      <c r="A6123" t="s">
        <v>28</v>
      </c>
      <c r="B6123" t="s">
        <v>29</v>
      </c>
      <c r="C6123" t="s">
        <v>157</v>
      </c>
      <c r="D6123" t="s">
        <v>31</v>
      </c>
      <c r="E6123" t="s">
        <v>46</v>
      </c>
      <c r="F6123" t="s">
        <v>175</v>
      </c>
      <c r="G6123">
        <v>23</v>
      </c>
      <c r="H6123">
        <v>413491</v>
      </c>
      <c r="I6123" t="s">
        <v>58</v>
      </c>
      <c r="J6123" s="1">
        <v>45055</v>
      </c>
      <c r="K6123">
        <v>1400</v>
      </c>
      <c r="L6123" t="s">
        <v>9844</v>
      </c>
      <c r="M6123" t="s">
        <v>428</v>
      </c>
      <c r="N6123" t="s">
        <v>24502</v>
      </c>
      <c r="O6123" t="s">
        <v>24503</v>
      </c>
      <c r="P6123" t="s">
        <v>39</v>
      </c>
      <c r="Q6123">
        <v>19</v>
      </c>
      <c r="R6123" t="s">
        <v>88</v>
      </c>
      <c r="S6123" t="s">
        <v>118</v>
      </c>
      <c r="T6123">
        <v>48465</v>
      </c>
      <c r="U6123" s="1">
        <v>45465</v>
      </c>
      <c r="V6123" t="s">
        <v>52</v>
      </c>
      <c r="W6123">
        <v>825592</v>
      </c>
      <c r="X6123" t="s">
        <v>24504</v>
      </c>
      <c r="Y6123">
        <v>798</v>
      </c>
      <c r="Z6123">
        <v>909</v>
      </c>
      <c r="AA6123">
        <v>1</v>
      </c>
      <c r="AB6123">
        <v>363.6</v>
      </c>
    </row>
    <row r="6124" spans="1:28" x14ac:dyDescent="0.3">
      <c r="A6124" t="s">
        <v>28</v>
      </c>
      <c r="B6124" t="s">
        <v>29</v>
      </c>
      <c r="C6124" t="s">
        <v>193</v>
      </c>
      <c r="D6124" t="s">
        <v>74</v>
      </c>
      <c r="E6124" t="s">
        <v>56</v>
      </c>
      <c r="F6124" t="s">
        <v>150</v>
      </c>
      <c r="G6124">
        <v>63</v>
      </c>
      <c r="H6124">
        <v>428511</v>
      </c>
      <c r="I6124" t="s">
        <v>58</v>
      </c>
      <c r="J6124" s="1">
        <v>44969</v>
      </c>
      <c r="K6124">
        <v>1100</v>
      </c>
      <c r="L6124" t="s">
        <v>24505</v>
      </c>
      <c r="M6124" t="s">
        <v>1147</v>
      </c>
      <c r="N6124" t="s">
        <v>24506</v>
      </c>
      <c r="O6124" t="s">
        <v>24507</v>
      </c>
      <c r="P6124" t="s">
        <v>51</v>
      </c>
      <c r="Q6124">
        <v>18</v>
      </c>
      <c r="R6124" t="s">
        <v>40</v>
      </c>
      <c r="S6124" t="s">
        <v>63</v>
      </c>
      <c r="T6124">
        <v>33939</v>
      </c>
      <c r="U6124" s="1">
        <v>45402</v>
      </c>
      <c r="V6124" t="s">
        <v>80</v>
      </c>
      <c r="W6124">
        <v>299503</v>
      </c>
      <c r="X6124" t="s">
        <v>24508</v>
      </c>
      <c r="Y6124">
        <v>866</v>
      </c>
      <c r="Z6124">
        <v>1028</v>
      </c>
      <c r="AA6124">
        <v>5</v>
      </c>
      <c r="AB6124">
        <v>2056</v>
      </c>
    </row>
    <row r="6125" spans="1:28" x14ac:dyDescent="0.3">
      <c r="A6125" t="s">
        <v>28</v>
      </c>
      <c r="B6125" t="s">
        <v>29</v>
      </c>
      <c r="C6125" t="s">
        <v>157</v>
      </c>
      <c r="D6125" t="s">
        <v>442</v>
      </c>
      <c r="E6125" t="s">
        <v>32</v>
      </c>
      <c r="F6125" t="s">
        <v>57</v>
      </c>
      <c r="G6125">
        <v>98</v>
      </c>
      <c r="H6125">
        <v>418919</v>
      </c>
      <c r="I6125" t="s">
        <v>58</v>
      </c>
      <c r="J6125" s="1">
        <v>43995</v>
      </c>
      <c r="K6125">
        <v>1000</v>
      </c>
      <c r="L6125" t="s">
        <v>18811</v>
      </c>
      <c r="M6125" t="s">
        <v>434</v>
      </c>
      <c r="N6125" t="s">
        <v>24509</v>
      </c>
      <c r="O6125" t="s">
        <v>24510</v>
      </c>
      <c r="P6125" t="s">
        <v>71</v>
      </c>
      <c r="Q6125">
        <v>9</v>
      </c>
      <c r="R6125" t="s">
        <v>40</v>
      </c>
      <c r="S6125" t="s">
        <v>63</v>
      </c>
      <c r="T6125">
        <v>12791</v>
      </c>
      <c r="U6125" s="1">
        <v>45492</v>
      </c>
      <c r="V6125" t="s">
        <v>126</v>
      </c>
      <c r="W6125">
        <v>251753</v>
      </c>
      <c r="X6125" t="s">
        <v>24511</v>
      </c>
      <c r="Y6125">
        <v>456</v>
      </c>
      <c r="Z6125">
        <v>2096</v>
      </c>
      <c r="AA6125">
        <v>8</v>
      </c>
      <c r="AB6125" s="2" t="s">
        <v>24512</v>
      </c>
    </row>
    <row r="6126" spans="1:28" x14ac:dyDescent="0.3">
      <c r="A6126" t="s">
        <v>28</v>
      </c>
      <c r="B6126" t="s">
        <v>29</v>
      </c>
      <c r="C6126" t="s">
        <v>66</v>
      </c>
      <c r="D6126" t="s">
        <v>546</v>
      </c>
      <c r="E6126" t="s">
        <v>32</v>
      </c>
      <c r="F6126" t="s">
        <v>113</v>
      </c>
      <c r="G6126">
        <v>85</v>
      </c>
      <c r="H6126">
        <v>435971</v>
      </c>
      <c r="I6126" t="s">
        <v>58</v>
      </c>
      <c r="J6126" s="1">
        <v>45483</v>
      </c>
      <c r="K6126">
        <v>800</v>
      </c>
      <c r="L6126" t="s">
        <v>24513</v>
      </c>
      <c r="M6126" t="s">
        <v>250</v>
      </c>
      <c r="N6126" t="s">
        <v>24514</v>
      </c>
      <c r="O6126" t="s">
        <v>24515</v>
      </c>
      <c r="P6126" t="s">
        <v>87</v>
      </c>
      <c r="Q6126">
        <v>15</v>
      </c>
      <c r="R6126" t="s">
        <v>40</v>
      </c>
      <c r="S6126" t="s">
        <v>41</v>
      </c>
      <c r="T6126">
        <v>41450</v>
      </c>
      <c r="U6126" s="1">
        <v>45591</v>
      </c>
      <c r="V6126" t="s">
        <v>155</v>
      </c>
      <c r="W6126">
        <v>821420</v>
      </c>
      <c r="X6126" t="s">
        <v>24516</v>
      </c>
      <c r="Y6126">
        <v>510</v>
      </c>
      <c r="Z6126">
        <v>2087</v>
      </c>
      <c r="AA6126">
        <v>7</v>
      </c>
      <c r="AB6126">
        <v>5843.6</v>
      </c>
    </row>
    <row r="6127" spans="1:28" x14ac:dyDescent="0.3">
      <c r="A6127" t="s">
        <v>28</v>
      </c>
      <c r="B6127" t="s">
        <v>29</v>
      </c>
      <c r="C6127" t="s">
        <v>54</v>
      </c>
      <c r="D6127" t="s">
        <v>291</v>
      </c>
      <c r="E6127" t="s">
        <v>46</v>
      </c>
      <c r="F6127" t="s">
        <v>150</v>
      </c>
      <c r="G6127">
        <v>79</v>
      </c>
      <c r="H6127">
        <v>415092</v>
      </c>
      <c r="I6127" t="s">
        <v>34</v>
      </c>
      <c r="J6127" s="1">
        <v>44628</v>
      </c>
      <c r="K6127">
        <v>950</v>
      </c>
      <c r="L6127" t="s">
        <v>24517</v>
      </c>
      <c r="M6127" t="s">
        <v>843</v>
      </c>
      <c r="N6127" t="s">
        <v>24518</v>
      </c>
      <c r="O6127" t="s">
        <v>24519</v>
      </c>
      <c r="P6127" t="s">
        <v>51</v>
      </c>
      <c r="Q6127">
        <v>16</v>
      </c>
      <c r="R6127" t="s">
        <v>88</v>
      </c>
      <c r="S6127" t="s">
        <v>63</v>
      </c>
      <c r="T6127">
        <v>56915</v>
      </c>
      <c r="U6127" s="1">
        <v>45383</v>
      </c>
      <c r="V6127" t="s">
        <v>80</v>
      </c>
      <c r="W6127">
        <v>961185</v>
      </c>
      <c r="X6127" t="s">
        <v>24520</v>
      </c>
      <c r="Y6127">
        <v>260</v>
      </c>
      <c r="Z6127">
        <v>780</v>
      </c>
      <c r="AA6127">
        <v>8</v>
      </c>
      <c r="AB6127">
        <v>2496</v>
      </c>
    </row>
    <row r="6128" spans="1:28" x14ac:dyDescent="0.3">
      <c r="A6128" t="s">
        <v>28</v>
      </c>
      <c r="B6128" t="s">
        <v>29</v>
      </c>
      <c r="C6128" t="s">
        <v>54</v>
      </c>
      <c r="D6128" t="s">
        <v>274</v>
      </c>
      <c r="E6128" t="s">
        <v>32</v>
      </c>
      <c r="F6128" t="s">
        <v>83</v>
      </c>
      <c r="G6128">
        <v>95</v>
      </c>
      <c r="H6128">
        <v>408002</v>
      </c>
      <c r="I6128" t="s">
        <v>58</v>
      </c>
      <c r="J6128" s="1">
        <v>44610</v>
      </c>
      <c r="K6128">
        <v>1100</v>
      </c>
      <c r="L6128" t="s">
        <v>24521</v>
      </c>
      <c r="M6128" t="s">
        <v>85</v>
      </c>
      <c r="N6128" t="s">
        <v>24522</v>
      </c>
      <c r="O6128" t="s">
        <v>24523</v>
      </c>
      <c r="P6128" t="s">
        <v>71</v>
      </c>
      <c r="Q6128">
        <v>8</v>
      </c>
      <c r="R6128" t="s">
        <v>88</v>
      </c>
      <c r="S6128" t="s">
        <v>41</v>
      </c>
      <c r="T6128">
        <v>42959</v>
      </c>
      <c r="U6128" s="1">
        <v>45560</v>
      </c>
      <c r="V6128" t="s">
        <v>180</v>
      </c>
      <c r="W6128">
        <v>574768</v>
      </c>
      <c r="X6128" t="s">
        <v>24524</v>
      </c>
      <c r="Y6128">
        <v>632</v>
      </c>
      <c r="Z6128">
        <v>840</v>
      </c>
      <c r="AA6128">
        <v>4</v>
      </c>
      <c r="AB6128">
        <v>1344</v>
      </c>
    </row>
    <row r="6129" spans="1:28" x14ac:dyDescent="0.3">
      <c r="A6129" t="s">
        <v>28</v>
      </c>
      <c r="B6129" t="s">
        <v>29</v>
      </c>
      <c r="C6129" t="s">
        <v>148</v>
      </c>
      <c r="D6129" t="s">
        <v>92</v>
      </c>
      <c r="E6129" t="s">
        <v>56</v>
      </c>
      <c r="F6129" t="s">
        <v>83</v>
      </c>
      <c r="G6129">
        <v>26</v>
      </c>
      <c r="H6129">
        <v>416870</v>
      </c>
      <c r="I6129" t="s">
        <v>34</v>
      </c>
      <c r="J6129" s="1">
        <v>44353</v>
      </c>
      <c r="K6129">
        <v>800</v>
      </c>
      <c r="L6129" t="s">
        <v>24525</v>
      </c>
      <c r="M6129" t="s">
        <v>36</v>
      </c>
      <c r="N6129" t="s">
        <v>24526</v>
      </c>
      <c r="O6129" t="s">
        <v>24527</v>
      </c>
      <c r="P6129" t="s">
        <v>39</v>
      </c>
      <c r="Q6129">
        <v>9</v>
      </c>
      <c r="R6129" t="s">
        <v>88</v>
      </c>
      <c r="S6129" t="s">
        <v>79</v>
      </c>
      <c r="T6129">
        <v>10711</v>
      </c>
      <c r="U6129" s="1">
        <v>45406</v>
      </c>
      <c r="V6129" t="s">
        <v>80</v>
      </c>
      <c r="W6129">
        <v>925888</v>
      </c>
      <c r="X6129" t="s">
        <v>24528</v>
      </c>
      <c r="Y6129">
        <v>211</v>
      </c>
      <c r="Z6129">
        <v>1238</v>
      </c>
      <c r="AA6129">
        <v>5</v>
      </c>
      <c r="AB6129">
        <v>2476</v>
      </c>
    </row>
    <row r="6130" spans="1:28" x14ac:dyDescent="0.3">
      <c r="A6130" t="s">
        <v>28</v>
      </c>
      <c r="B6130" t="s">
        <v>29</v>
      </c>
      <c r="C6130" t="s">
        <v>44</v>
      </c>
      <c r="D6130" t="s">
        <v>98</v>
      </c>
      <c r="E6130" t="s">
        <v>56</v>
      </c>
      <c r="F6130" t="s">
        <v>355</v>
      </c>
      <c r="G6130">
        <v>44</v>
      </c>
      <c r="H6130">
        <v>427177</v>
      </c>
      <c r="I6130" t="s">
        <v>58</v>
      </c>
      <c r="J6130" s="1">
        <v>44871</v>
      </c>
      <c r="K6130">
        <v>1100</v>
      </c>
      <c r="L6130" t="s">
        <v>24529</v>
      </c>
      <c r="M6130" t="s">
        <v>1118</v>
      </c>
      <c r="N6130" t="s">
        <v>24530</v>
      </c>
      <c r="O6130" t="s">
        <v>24531</v>
      </c>
      <c r="P6130" t="s">
        <v>71</v>
      </c>
      <c r="Q6130">
        <v>20</v>
      </c>
      <c r="R6130" t="s">
        <v>40</v>
      </c>
      <c r="S6130" t="s">
        <v>118</v>
      </c>
      <c r="T6130">
        <v>41966</v>
      </c>
      <c r="U6130" s="1">
        <v>45334</v>
      </c>
      <c r="V6130" t="s">
        <v>119</v>
      </c>
      <c r="W6130">
        <v>477581</v>
      </c>
      <c r="X6130" t="s">
        <v>20940</v>
      </c>
      <c r="Y6130">
        <v>725</v>
      </c>
      <c r="Z6130">
        <v>1530</v>
      </c>
      <c r="AA6130">
        <v>7</v>
      </c>
      <c r="AB6130">
        <v>4284</v>
      </c>
    </row>
    <row r="6131" spans="1:28" x14ac:dyDescent="0.3">
      <c r="A6131" t="s">
        <v>28</v>
      </c>
      <c r="B6131" t="s">
        <v>29</v>
      </c>
      <c r="C6131" t="s">
        <v>193</v>
      </c>
      <c r="D6131" t="s">
        <v>442</v>
      </c>
      <c r="E6131" t="s">
        <v>46</v>
      </c>
      <c r="F6131" t="s">
        <v>33</v>
      </c>
      <c r="G6131">
        <v>17</v>
      </c>
      <c r="H6131">
        <v>435800</v>
      </c>
      <c r="I6131" t="s">
        <v>58</v>
      </c>
      <c r="J6131" s="1">
        <v>44621</v>
      </c>
      <c r="K6131">
        <v>1100</v>
      </c>
      <c r="L6131" t="s">
        <v>24532</v>
      </c>
      <c r="M6131" t="s">
        <v>366</v>
      </c>
      <c r="N6131" t="s">
        <v>24533</v>
      </c>
      <c r="O6131" t="s">
        <v>24534</v>
      </c>
      <c r="P6131" t="s">
        <v>71</v>
      </c>
      <c r="Q6131">
        <v>12</v>
      </c>
      <c r="R6131" t="s">
        <v>88</v>
      </c>
      <c r="S6131" t="s">
        <v>79</v>
      </c>
      <c r="T6131">
        <v>34131</v>
      </c>
      <c r="U6131" s="1">
        <v>45371</v>
      </c>
      <c r="V6131" t="s">
        <v>72</v>
      </c>
      <c r="W6131">
        <v>697956</v>
      </c>
      <c r="X6131" t="s">
        <v>24535</v>
      </c>
      <c r="Y6131">
        <v>655</v>
      </c>
      <c r="Z6131">
        <v>2729</v>
      </c>
      <c r="AA6131">
        <v>2</v>
      </c>
      <c r="AB6131" s="2" t="s">
        <v>12660</v>
      </c>
    </row>
    <row r="6132" spans="1:28" x14ac:dyDescent="0.3">
      <c r="A6132" t="s">
        <v>28</v>
      </c>
      <c r="B6132" t="s">
        <v>29</v>
      </c>
      <c r="C6132" t="s">
        <v>157</v>
      </c>
      <c r="D6132" t="s">
        <v>74</v>
      </c>
      <c r="E6132" t="s">
        <v>32</v>
      </c>
      <c r="F6132" t="s">
        <v>33</v>
      </c>
      <c r="G6132">
        <v>97</v>
      </c>
      <c r="H6132">
        <v>424448</v>
      </c>
      <c r="I6132" t="s">
        <v>58</v>
      </c>
      <c r="J6132" s="1">
        <v>44960</v>
      </c>
      <c r="K6132">
        <v>1200</v>
      </c>
      <c r="L6132" t="s">
        <v>24536</v>
      </c>
      <c r="M6132" t="s">
        <v>1244</v>
      </c>
      <c r="N6132" t="s">
        <v>24537</v>
      </c>
      <c r="O6132" t="s">
        <v>24538</v>
      </c>
      <c r="P6132" t="s">
        <v>87</v>
      </c>
      <c r="Q6132">
        <v>17</v>
      </c>
      <c r="R6132" t="s">
        <v>40</v>
      </c>
      <c r="S6132" t="s">
        <v>79</v>
      </c>
      <c r="T6132">
        <v>70558</v>
      </c>
      <c r="U6132" s="1">
        <v>45505</v>
      </c>
      <c r="V6132" t="s">
        <v>64</v>
      </c>
      <c r="W6132">
        <v>405286</v>
      </c>
      <c r="X6132" t="s">
        <v>24539</v>
      </c>
      <c r="Y6132">
        <v>216</v>
      </c>
      <c r="Z6132">
        <v>2931</v>
      </c>
      <c r="AA6132">
        <v>1</v>
      </c>
      <c r="AB6132">
        <v>1172.4000000000001</v>
      </c>
    </row>
    <row r="6133" spans="1:28" x14ac:dyDescent="0.3">
      <c r="A6133" t="s">
        <v>28</v>
      </c>
      <c r="B6133" t="s">
        <v>29</v>
      </c>
      <c r="C6133" t="s">
        <v>30</v>
      </c>
      <c r="D6133" t="s">
        <v>92</v>
      </c>
      <c r="E6133" t="s">
        <v>56</v>
      </c>
      <c r="F6133" t="s">
        <v>106</v>
      </c>
      <c r="G6133">
        <v>19</v>
      </c>
      <c r="H6133">
        <v>423592</v>
      </c>
      <c r="I6133" t="s">
        <v>58</v>
      </c>
      <c r="J6133" s="1">
        <v>44104</v>
      </c>
      <c r="K6133">
        <v>1000</v>
      </c>
      <c r="L6133" t="s">
        <v>24540</v>
      </c>
      <c r="M6133" t="s">
        <v>239</v>
      </c>
      <c r="N6133" t="s">
        <v>24541</v>
      </c>
      <c r="O6133" t="s">
        <v>24542</v>
      </c>
      <c r="P6133" t="s">
        <v>87</v>
      </c>
      <c r="Q6133">
        <v>19</v>
      </c>
      <c r="R6133" t="s">
        <v>40</v>
      </c>
      <c r="S6133" t="s">
        <v>118</v>
      </c>
      <c r="T6133">
        <v>31596</v>
      </c>
      <c r="U6133" s="1">
        <v>45387</v>
      </c>
      <c r="V6133" t="s">
        <v>80</v>
      </c>
      <c r="W6133">
        <v>367277</v>
      </c>
      <c r="X6133" t="s">
        <v>24543</v>
      </c>
      <c r="Y6133">
        <v>237</v>
      </c>
      <c r="Z6133">
        <v>2033</v>
      </c>
      <c r="AA6133">
        <v>3</v>
      </c>
      <c r="AB6133">
        <v>2439.6</v>
      </c>
    </row>
    <row r="6134" spans="1:28" x14ac:dyDescent="0.3">
      <c r="A6134" t="s">
        <v>28</v>
      </c>
      <c r="B6134" t="s">
        <v>29</v>
      </c>
      <c r="C6134" t="s">
        <v>54</v>
      </c>
      <c r="D6134" t="s">
        <v>248</v>
      </c>
      <c r="E6134" t="s">
        <v>56</v>
      </c>
      <c r="F6134" t="s">
        <v>175</v>
      </c>
      <c r="G6134">
        <v>35</v>
      </c>
      <c r="H6134">
        <v>422250</v>
      </c>
      <c r="I6134" t="s">
        <v>34</v>
      </c>
      <c r="J6134" s="1">
        <v>45113</v>
      </c>
      <c r="K6134">
        <v>1000</v>
      </c>
      <c r="L6134" t="s">
        <v>24544</v>
      </c>
      <c r="M6134" t="s">
        <v>895</v>
      </c>
      <c r="N6134" t="s">
        <v>24545</v>
      </c>
      <c r="O6134" t="s">
        <v>24546</v>
      </c>
      <c r="P6134" t="s">
        <v>51</v>
      </c>
      <c r="Q6134">
        <v>18</v>
      </c>
      <c r="R6134" t="s">
        <v>40</v>
      </c>
      <c r="S6134" t="s">
        <v>118</v>
      </c>
      <c r="T6134">
        <v>12613</v>
      </c>
      <c r="U6134" s="1">
        <v>45319</v>
      </c>
      <c r="V6134" t="s">
        <v>111</v>
      </c>
      <c r="W6134">
        <v>923310</v>
      </c>
      <c r="X6134" t="s">
        <v>24547</v>
      </c>
      <c r="Y6134">
        <v>972</v>
      </c>
      <c r="Z6134">
        <v>653</v>
      </c>
      <c r="AA6134">
        <v>3</v>
      </c>
      <c r="AB6134">
        <v>783.6</v>
      </c>
    </row>
    <row r="6135" spans="1:28" x14ac:dyDescent="0.3">
      <c r="A6135" t="s">
        <v>28</v>
      </c>
      <c r="B6135" t="s">
        <v>29</v>
      </c>
      <c r="C6135" t="s">
        <v>66</v>
      </c>
      <c r="D6135" t="s">
        <v>105</v>
      </c>
      <c r="E6135" t="s">
        <v>32</v>
      </c>
      <c r="F6135" t="s">
        <v>150</v>
      </c>
      <c r="G6135">
        <v>18</v>
      </c>
      <c r="H6135">
        <v>421473</v>
      </c>
      <c r="I6135" t="s">
        <v>34</v>
      </c>
      <c r="J6135" s="1">
        <v>45377</v>
      </c>
      <c r="K6135">
        <v>1100</v>
      </c>
      <c r="L6135" t="s">
        <v>24548</v>
      </c>
      <c r="M6135" t="s">
        <v>76</v>
      </c>
      <c r="N6135" t="s">
        <v>24549</v>
      </c>
      <c r="O6135" t="s">
        <v>24550</v>
      </c>
      <c r="P6135" t="s">
        <v>71</v>
      </c>
      <c r="Q6135">
        <v>13</v>
      </c>
      <c r="R6135" t="s">
        <v>88</v>
      </c>
      <c r="S6135" t="s">
        <v>79</v>
      </c>
      <c r="T6135">
        <v>40733</v>
      </c>
      <c r="U6135" s="1">
        <v>45313</v>
      </c>
      <c r="V6135" t="s">
        <v>111</v>
      </c>
      <c r="W6135">
        <v>865410</v>
      </c>
      <c r="X6135" t="s">
        <v>24551</v>
      </c>
      <c r="Y6135">
        <v>942</v>
      </c>
      <c r="Z6135">
        <v>1880</v>
      </c>
      <c r="AA6135">
        <v>3</v>
      </c>
      <c r="AB6135">
        <v>2256</v>
      </c>
    </row>
    <row r="6136" spans="1:28" x14ac:dyDescent="0.3">
      <c r="A6136" t="s">
        <v>28</v>
      </c>
      <c r="B6136" t="s">
        <v>29</v>
      </c>
      <c r="C6136" t="s">
        <v>148</v>
      </c>
      <c r="D6136" t="s">
        <v>566</v>
      </c>
      <c r="E6136" t="s">
        <v>56</v>
      </c>
      <c r="F6136" t="s">
        <v>83</v>
      </c>
      <c r="G6136">
        <v>73</v>
      </c>
      <c r="H6136">
        <v>409806</v>
      </c>
      <c r="I6136" t="s">
        <v>34</v>
      </c>
      <c r="J6136" s="1">
        <v>43995</v>
      </c>
      <c r="K6136">
        <v>1100</v>
      </c>
      <c r="L6136" t="s">
        <v>24552</v>
      </c>
      <c r="M6136" t="s">
        <v>282</v>
      </c>
      <c r="N6136" t="s">
        <v>24553</v>
      </c>
      <c r="O6136" t="s">
        <v>24554</v>
      </c>
      <c r="P6136" t="s">
        <v>87</v>
      </c>
      <c r="Q6136">
        <v>13</v>
      </c>
      <c r="R6136" t="s">
        <v>88</v>
      </c>
      <c r="S6136" t="s">
        <v>41</v>
      </c>
      <c r="T6136">
        <v>82217</v>
      </c>
      <c r="U6136" s="1">
        <v>45317</v>
      </c>
      <c r="V6136" t="s">
        <v>111</v>
      </c>
      <c r="W6136">
        <v>194204</v>
      </c>
      <c r="X6136" t="s">
        <v>24555</v>
      </c>
      <c r="Y6136">
        <v>865</v>
      </c>
      <c r="Z6136">
        <v>1751</v>
      </c>
      <c r="AA6136">
        <v>5</v>
      </c>
      <c r="AB6136">
        <v>3502</v>
      </c>
    </row>
    <row r="6137" spans="1:28" x14ac:dyDescent="0.3">
      <c r="A6137" t="s">
        <v>28</v>
      </c>
      <c r="B6137" t="s">
        <v>29</v>
      </c>
      <c r="C6137" t="s">
        <v>91</v>
      </c>
      <c r="D6137" t="s">
        <v>380</v>
      </c>
      <c r="E6137" t="s">
        <v>46</v>
      </c>
      <c r="F6137" t="s">
        <v>106</v>
      </c>
      <c r="G6137">
        <v>40</v>
      </c>
      <c r="H6137">
        <v>401756</v>
      </c>
      <c r="I6137" t="s">
        <v>34</v>
      </c>
      <c r="J6137" s="1">
        <v>45129</v>
      </c>
      <c r="K6137">
        <v>1000</v>
      </c>
      <c r="L6137" t="s">
        <v>5730</v>
      </c>
      <c r="M6137" t="s">
        <v>313</v>
      </c>
      <c r="N6137" t="s">
        <v>24556</v>
      </c>
      <c r="O6137" t="s">
        <v>24557</v>
      </c>
      <c r="P6137" t="s">
        <v>71</v>
      </c>
      <c r="Q6137">
        <v>6</v>
      </c>
      <c r="R6137" t="s">
        <v>40</v>
      </c>
      <c r="S6137" t="s">
        <v>41</v>
      </c>
      <c r="T6137">
        <v>12827</v>
      </c>
      <c r="U6137" s="1">
        <v>45566</v>
      </c>
      <c r="V6137" t="s">
        <v>155</v>
      </c>
      <c r="W6137">
        <v>216334</v>
      </c>
      <c r="X6137" t="s">
        <v>24558</v>
      </c>
      <c r="Y6137">
        <v>812</v>
      </c>
      <c r="Z6137">
        <v>1020</v>
      </c>
      <c r="AA6137">
        <v>6</v>
      </c>
      <c r="AB6137">
        <v>2448</v>
      </c>
    </row>
    <row r="6138" spans="1:28" x14ac:dyDescent="0.3">
      <c r="A6138" t="s">
        <v>28</v>
      </c>
      <c r="B6138" t="s">
        <v>29</v>
      </c>
      <c r="C6138" t="s">
        <v>91</v>
      </c>
      <c r="D6138" t="s">
        <v>92</v>
      </c>
      <c r="E6138" t="s">
        <v>46</v>
      </c>
      <c r="F6138" t="s">
        <v>113</v>
      </c>
      <c r="G6138">
        <v>6</v>
      </c>
      <c r="H6138">
        <v>420963</v>
      </c>
      <c r="I6138" t="s">
        <v>34</v>
      </c>
      <c r="J6138" s="1">
        <v>45356</v>
      </c>
      <c r="K6138">
        <v>1400</v>
      </c>
      <c r="L6138" t="s">
        <v>24559</v>
      </c>
      <c r="M6138" t="s">
        <v>351</v>
      </c>
      <c r="N6138" t="s">
        <v>24560</v>
      </c>
      <c r="O6138" t="s">
        <v>24561</v>
      </c>
      <c r="P6138" t="s">
        <v>71</v>
      </c>
      <c r="Q6138">
        <v>5</v>
      </c>
      <c r="R6138" t="s">
        <v>40</v>
      </c>
      <c r="S6138" t="s">
        <v>63</v>
      </c>
      <c r="T6138">
        <v>45195</v>
      </c>
      <c r="U6138" s="1">
        <v>45496</v>
      </c>
      <c r="V6138" t="s">
        <v>126</v>
      </c>
      <c r="W6138">
        <v>108780</v>
      </c>
      <c r="X6138" t="s">
        <v>24562</v>
      </c>
      <c r="Y6138">
        <v>581</v>
      </c>
      <c r="Z6138">
        <v>1778</v>
      </c>
      <c r="AA6138">
        <v>2</v>
      </c>
      <c r="AB6138">
        <v>1422.4</v>
      </c>
    </row>
    <row r="6139" spans="1:28" x14ac:dyDescent="0.3">
      <c r="A6139" t="s">
        <v>28</v>
      </c>
      <c r="B6139" t="s">
        <v>29</v>
      </c>
      <c r="C6139" t="s">
        <v>91</v>
      </c>
      <c r="D6139" t="s">
        <v>338</v>
      </c>
      <c r="E6139" t="s">
        <v>32</v>
      </c>
      <c r="F6139" t="s">
        <v>47</v>
      </c>
      <c r="G6139">
        <v>4</v>
      </c>
      <c r="H6139">
        <v>437354</v>
      </c>
      <c r="I6139" t="s">
        <v>58</v>
      </c>
      <c r="J6139" s="1">
        <v>45531</v>
      </c>
      <c r="K6139">
        <v>1000</v>
      </c>
      <c r="L6139" t="s">
        <v>16885</v>
      </c>
      <c r="M6139" t="s">
        <v>123</v>
      </c>
      <c r="N6139" t="s">
        <v>24563</v>
      </c>
      <c r="O6139" t="s">
        <v>24564</v>
      </c>
      <c r="P6139" t="s">
        <v>39</v>
      </c>
      <c r="Q6139">
        <v>18</v>
      </c>
      <c r="R6139" t="s">
        <v>40</v>
      </c>
      <c r="S6139" t="s">
        <v>41</v>
      </c>
      <c r="T6139">
        <v>99776</v>
      </c>
      <c r="U6139" s="1">
        <v>45609</v>
      </c>
      <c r="V6139" t="s">
        <v>42</v>
      </c>
      <c r="W6139">
        <v>385811</v>
      </c>
      <c r="X6139" t="s">
        <v>24565</v>
      </c>
      <c r="Y6139">
        <v>216</v>
      </c>
      <c r="Z6139">
        <v>2320</v>
      </c>
      <c r="AA6139">
        <v>4</v>
      </c>
      <c r="AB6139">
        <v>3712</v>
      </c>
    </row>
    <row r="6140" spans="1:28" x14ac:dyDescent="0.3">
      <c r="A6140" t="s">
        <v>28</v>
      </c>
      <c r="B6140" t="s">
        <v>29</v>
      </c>
      <c r="C6140" t="s">
        <v>66</v>
      </c>
      <c r="D6140" t="s">
        <v>170</v>
      </c>
      <c r="E6140" t="s">
        <v>46</v>
      </c>
      <c r="F6140" t="s">
        <v>33</v>
      </c>
      <c r="G6140">
        <v>67</v>
      </c>
      <c r="H6140">
        <v>424945</v>
      </c>
      <c r="I6140" t="s">
        <v>58</v>
      </c>
      <c r="J6140" s="1">
        <v>44928</v>
      </c>
      <c r="K6140">
        <v>950</v>
      </c>
      <c r="L6140" t="s">
        <v>24566</v>
      </c>
      <c r="M6140" t="s">
        <v>869</v>
      </c>
      <c r="N6140" t="s">
        <v>24567</v>
      </c>
      <c r="O6140" t="s">
        <v>24568</v>
      </c>
      <c r="P6140" t="s">
        <v>87</v>
      </c>
      <c r="Q6140">
        <v>10</v>
      </c>
      <c r="R6140" t="s">
        <v>88</v>
      </c>
      <c r="S6140" t="s">
        <v>41</v>
      </c>
      <c r="T6140">
        <v>27471</v>
      </c>
      <c r="U6140" s="1">
        <v>45448</v>
      </c>
      <c r="V6140" t="s">
        <v>52</v>
      </c>
      <c r="W6140">
        <v>753742</v>
      </c>
      <c r="X6140" t="s">
        <v>24569</v>
      </c>
      <c r="Y6140">
        <v>357</v>
      </c>
      <c r="Z6140">
        <v>1237</v>
      </c>
      <c r="AA6140">
        <v>4</v>
      </c>
      <c r="AB6140">
        <v>1979.2</v>
      </c>
    </row>
    <row r="6141" spans="1:28" x14ac:dyDescent="0.3">
      <c r="A6141" t="s">
        <v>28</v>
      </c>
      <c r="B6141" t="s">
        <v>29</v>
      </c>
      <c r="C6141" t="s">
        <v>54</v>
      </c>
      <c r="D6141" t="s">
        <v>82</v>
      </c>
      <c r="E6141" t="s">
        <v>32</v>
      </c>
      <c r="F6141" t="s">
        <v>355</v>
      </c>
      <c r="G6141">
        <v>41</v>
      </c>
      <c r="H6141">
        <v>412118</v>
      </c>
      <c r="I6141" t="s">
        <v>58</v>
      </c>
      <c r="J6141" s="1">
        <v>43904</v>
      </c>
      <c r="K6141">
        <v>950</v>
      </c>
      <c r="L6141" t="s">
        <v>24570</v>
      </c>
      <c r="M6141" t="s">
        <v>263</v>
      </c>
      <c r="N6141" t="s">
        <v>24571</v>
      </c>
      <c r="O6141" t="s">
        <v>24572</v>
      </c>
      <c r="P6141" t="s">
        <v>87</v>
      </c>
      <c r="Q6141">
        <v>15</v>
      </c>
      <c r="R6141" t="s">
        <v>88</v>
      </c>
      <c r="S6141" t="s">
        <v>118</v>
      </c>
      <c r="T6141">
        <v>93495</v>
      </c>
      <c r="U6141" s="1">
        <v>45379</v>
      </c>
      <c r="V6141" t="s">
        <v>72</v>
      </c>
      <c r="W6141">
        <v>977224</v>
      </c>
      <c r="X6141" t="s">
        <v>17448</v>
      </c>
      <c r="Y6141">
        <v>821</v>
      </c>
      <c r="Z6141">
        <v>2121</v>
      </c>
      <c r="AA6141">
        <v>7</v>
      </c>
      <c r="AB6141">
        <v>5938.8</v>
      </c>
    </row>
    <row r="6142" spans="1:28" x14ac:dyDescent="0.3">
      <c r="A6142" t="s">
        <v>28</v>
      </c>
      <c r="B6142" t="s">
        <v>29</v>
      </c>
      <c r="C6142" t="s">
        <v>148</v>
      </c>
      <c r="D6142" t="s">
        <v>380</v>
      </c>
      <c r="E6142" t="s">
        <v>32</v>
      </c>
      <c r="F6142" t="s">
        <v>355</v>
      </c>
      <c r="G6142">
        <v>78</v>
      </c>
      <c r="H6142">
        <v>411781</v>
      </c>
      <c r="I6142" t="s">
        <v>34</v>
      </c>
      <c r="J6142" s="1">
        <v>44738</v>
      </c>
      <c r="K6142">
        <v>950</v>
      </c>
      <c r="L6142" t="s">
        <v>24573</v>
      </c>
      <c r="M6142" t="s">
        <v>1212</v>
      </c>
      <c r="N6142" t="s">
        <v>24574</v>
      </c>
      <c r="O6142" t="s">
        <v>24575</v>
      </c>
      <c r="P6142" t="s">
        <v>71</v>
      </c>
      <c r="Q6142">
        <v>8</v>
      </c>
      <c r="R6142" t="s">
        <v>40</v>
      </c>
      <c r="S6142" t="s">
        <v>63</v>
      </c>
      <c r="T6142">
        <v>63586</v>
      </c>
      <c r="U6142" s="1">
        <v>45437</v>
      </c>
      <c r="V6142" t="s">
        <v>140</v>
      </c>
      <c r="W6142">
        <v>415794</v>
      </c>
      <c r="X6142" t="s">
        <v>24576</v>
      </c>
      <c r="Y6142">
        <v>296</v>
      </c>
      <c r="Z6142">
        <v>2754</v>
      </c>
      <c r="AA6142">
        <v>5</v>
      </c>
      <c r="AB6142">
        <v>5508</v>
      </c>
    </row>
    <row r="6143" spans="1:28" x14ac:dyDescent="0.3">
      <c r="A6143" t="s">
        <v>28</v>
      </c>
      <c r="B6143" t="s">
        <v>29</v>
      </c>
      <c r="C6143" t="s">
        <v>157</v>
      </c>
      <c r="D6143" t="s">
        <v>92</v>
      </c>
      <c r="E6143" t="s">
        <v>46</v>
      </c>
      <c r="F6143" t="s">
        <v>106</v>
      </c>
      <c r="G6143">
        <v>97</v>
      </c>
      <c r="H6143">
        <v>420011</v>
      </c>
      <c r="I6143" t="s">
        <v>58</v>
      </c>
      <c r="J6143" s="1">
        <v>45224</v>
      </c>
      <c r="K6143">
        <v>1100</v>
      </c>
      <c r="L6143" t="s">
        <v>24577</v>
      </c>
      <c r="M6143" t="s">
        <v>49</v>
      </c>
      <c r="N6143" t="s">
        <v>24578</v>
      </c>
      <c r="O6143" t="s">
        <v>24579</v>
      </c>
      <c r="P6143" t="s">
        <v>51</v>
      </c>
      <c r="Q6143">
        <v>20</v>
      </c>
      <c r="R6143" t="s">
        <v>88</v>
      </c>
      <c r="S6143" t="s">
        <v>63</v>
      </c>
      <c r="T6143">
        <v>82936</v>
      </c>
      <c r="U6143" s="1">
        <v>45326</v>
      </c>
      <c r="V6143" t="s">
        <v>119</v>
      </c>
      <c r="W6143">
        <v>446896</v>
      </c>
      <c r="X6143" t="s">
        <v>24580</v>
      </c>
      <c r="Y6143">
        <v>601</v>
      </c>
      <c r="Z6143">
        <v>2656</v>
      </c>
      <c r="AA6143">
        <v>4</v>
      </c>
      <c r="AB6143">
        <v>4249.6000000000004</v>
      </c>
    </row>
    <row r="6144" spans="1:28" x14ac:dyDescent="0.3">
      <c r="A6144" t="s">
        <v>28</v>
      </c>
      <c r="B6144" t="s">
        <v>29</v>
      </c>
      <c r="C6144" t="s">
        <v>66</v>
      </c>
      <c r="D6144" t="s">
        <v>317</v>
      </c>
      <c r="E6144" t="s">
        <v>56</v>
      </c>
      <c r="F6144" t="s">
        <v>135</v>
      </c>
      <c r="G6144">
        <v>82</v>
      </c>
      <c r="H6144">
        <v>433508</v>
      </c>
      <c r="I6144" t="s">
        <v>34</v>
      </c>
      <c r="J6144" s="1">
        <v>44481</v>
      </c>
      <c r="K6144">
        <v>1200</v>
      </c>
      <c r="L6144" t="s">
        <v>24581</v>
      </c>
      <c r="M6144" t="s">
        <v>2124</v>
      </c>
      <c r="N6144" t="s">
        <v>24582</v>
      </c>
      <c r="O6144" t="s">
        <v>24583</v>
      </c>
      <c r="P6144" t="s">
        <v>87</v>
      </c>
      <c r="Q6144">
        <v>10</v>
      </c>
      <c r="R6144" t="s">
        <v>88</v>
      </c>
      <c r="S6144" t="s">
        <v>63</v>
      </c>
      <c r="T6144">
        <v>60494</v>
      </c>
      <c r="U6144" s="1">
        <v>45448</v>
      </c>
      <c r="V6144" t="s">
        <v>52</v>
      </c>
      <c r="W6144">
        <v>353793</v>
      </c>
      <c r="X6144" t="s">
        <v>24584</v>
      </c>
      <c r="Y6144">
        <v>740</v>
      </c>
      <c r="Z6144">
        <v>2216</v>
      </c>
      <c r="AA6144">
        <v>4</v>
      </c>
      <c r="AB6144" s="2" t="s">
        <v>24585</v>
      </c>
    </row>
    <row r="6145" spans="1:28" x14ac:dyDescent="0.3">
      <c r="A6145" t="s">
        <v>28</v>
      </c>
      <c r="B6145" t="s">
        <v>29</v>
      </c>
      <c r="C6145" t="s">
        <v>157</v>
      </c>
      <c r="D6145" t="s">
        <v>616</v>
      </c>
      <c r="E6145" t="s">
        <v>32</v>
      </c>
      <c r="F6145" t="s">
        <v>83</v>
      </c>
      <c r="G6145">
        <v>13</v>
      </c>
      <c r="H6145">
        <v>436452</v>
      </c>
      <c r="I6145" t="s">
        <v>58</v>
      </c>
      <c r="J6145" s="1">
        <v>45566</v>
      </c>
      <c r="K6145">
        <v>1200</v>
      </c>
      <c r="L6145" t="s">
        <v>24586</v>
      </c>
      <c r="M6145" t="s">
        <v>256</v>
      </c>
      <c r="N6145" t="s">
        <v>24587</v>
      </c>
      <c r="O6145" t="s">
        <v>24588</v>
      </c>
      <c r="P6145" t="s">
        <v>39</v>
      </c>
      <c r="Q6145">
        <v>19</v>
      </c>
      <c r="R6145" t="s">
        <v>88</v>
      </c>
      <c r="S6145" t="s">
        <v>118</v>
      </c>
      <c r="T6145">
        <v>12743</v>
      </c>
      <c r="U6145" s="1">
        <v>45495</v>
      </c>
      <c r="V6145" t="s">
        <v>126</v>
      </c>
      <c r="W6145">
        <v>377816</v>
      </c>
      <c r="X6145" t="s">
        <v>7863</v>
      </c>
      <c r="Y6145">
        <v>940</v>
      </c>
      <c r="Z6145">
        <v>2236</v>
      </c>
      <c r="AA6145">
        <v>7</v>
      </c>
      <c r="AB6145">
        <v>6260.8</v>
      </c>
    </row>
    <row r="6146" spans="1:28" x14ac:dyDescent="0.3">
      <c r="A6146" t="s">
        <v>28</v>
      </c>
      <c r="B6146" t="s">
        <v>29</v>
      </c>
      <c r="C6146" t="s">
        <v>44</v>
      </c>
      <c r="D6146" t="s">
        <v>98</v>
      </c>
      <c r="E6146" t="s">
        <v>56</v>
      </c>
      <c r="F6146" t="s">
        <v>175</v>
      </c>
      <c r="G6146">
        <v>38</v>
      </c>
      <c r="H6146">
        <v>421529</v>
      </c>
      <c r="I6146" t="s">
        <v>34</v>
      </c>
      <c r="J6146" s="1">
        <v>44804</v>
      </c>
      <c r="K6146">
        <v>1400</v>
      </c>
      <c r="L6146" t="s">
        <v>24589</v>
      </c>
      <c r="M6146" t="s">
        <v>195</v>
      </c>
      <c r="N6146" t="s">
        <v>24590</v>
      </c>
      <c r="O6146" t="s">
        <v>24591</v>
      </c>
      <c r="P6146" t="s">
        <v>39</v>
      </c>
      <c r="Q6146">
        <v>20</v>
      </c>
      <c r="R6146" t="s">
        <v>40</v>
      </c>
      <c r="S6146" t="s">
        <v>118</v>
      </c>
      <c r="T6146">
        <v>82373</v>
      </c>
      <c r="U6146" s="1">
        <v>45497</v>
      </c>
      <c r="V6146" t="s">
        <v>126</v>
      </c>
      <c r="W6146">
        <v>362960</v>
      </c>
      <c r="X6146" t="s">
        <v>24592</v>
      </c>
      <c r="Y6146">
        <v>275</v>
      </c>
      <c r="Z6146">
        <v>2498</v>
      </c>
      <c r="AA6146">
        <v>6</v>
      </c>
      <c r="AB6146" s="2" t="s">
        <v>24593</v>
      </c>
    </row>
    <row r="6147" spans="1:28" x14ac:dyDescent="0.3">
      <c r="A6147" t="s">
        <v>28</v>
      </c>
      <c r="B6147" t="s">
        <v>29</v>
      </c>
      <c r="C6147" t="s">
        <v>44</v>
      </c>
      <c r="D6147" t="s">
        <v>182</v>
      </c>
      <c r="E6147" t="s">
        <v>46</v>
      </c>
      <c r="F6147" t="s">
        <v>83</v>
      </c>
      <c r="G6147">
        <v>72</v>
      </c>
      <c r="H6147">
        <v>407387</v>
      </c>
      <c r="I6147" t="s">
        <v>34</v>
      </c>
      <c r="J6147" s="1">
        <v>44746</v>
      </c>
      <c r="K6147">
        <v>1200</v>
      </c>
      <c r="L6147" t="s">
        <v>24594</v>
      </c>
      <c r="M6147" t="s">
        <v>542</v>
      </c>
      <c r="N6147" t="s">
        <v>24595</v>
      </c>
      <c r="O6147" t="s">
        <v>24596</v>
      </c>
      <c r="P6147" t="s">
        <v>87</v>
      </c>
      <c r="Q6147">
        <v>20</v>
      </c>
      <c r="R6147" t="s">
        <v>88</v>
      </c>
      <c r="S6147" t="s">
        <v>63</v>
      </c>
      <c r="T6147">
        <v>83998</v>
      </c>
      <c r="U6147" s="1">
        <v>45589</v>
      </c>
      <c r="V6147" t="s">
        <v>155</v>
      </c>
      <c r="W6147">
        <v>984359</v>
      </c>
      <c r="X6147" t="s">
        <v>24597</v>
      </c>
      <c r="Y6147">
        <v>252</v>
      </c>
      <c r="Z6147">
        <v>1945</v>
      </c>
      <c r="AA6147">
        <v>3</v>
      </c>
      <c r="AB6147">
        <v>2334</v>
      </c>
    </row>
    <row r="6148" spans="1:28" x14ac:dyDescent="0.3">
      <c r="A6148" t="s">
        <v>28</v>
      </c>
      <c r="B6148" t="s">
        <v>29</v>
      </c>
      <c r="C6148" t="s">
        <v>193</v>
      </c>
      <c r="D6148" t="s">
        <v>621</v>
      </c>
      <c r="E6148" t="s">
        <v>56</v>
      </c>
      <c r="F6148" t="s">
        <v>99</v>
      </c>
      <c r="G6148">
        <v>35</v>
      </c>
      <c r="H6148">
        <v>400013</v>
      </c>
      <c r="I6148" t="s">
        <v>34</v>
      </c>
      <c r="J6148" s="1">
        <v>45144</v>
      </c>
      <c r="K6148">
        <v>800</v>
      </c>
      <c r="L6148" t="s">
        <v>24598</v>
      </c>
      <c r="M6148" t="s">
        <v>256</v>
      </c>
      <c r="N6148" t="s">
        <v>24599</v>
      </c>
      <c r="O6148" t="s">
        <v>24600</v>
      </c>
      <c r="P6148" t="s">
        <v>51</v>
      </c>
      <c r="Q6148">
        <v>9</v>
      </c>
      <c r="R6148" t="s">
        <v>88</v>
      </c>
      <c r="S6148" t="s">
        <v>118</v>
      </c>
      <c r="T6148">
        <v>24106</v>
      </c>
      <c r="U6148" s="1">
        <v>45613</v>
      </c>
      <c r="V6148" t="s">
        <v>42</v>
      </c>
      <c r="W6148">
        <v>523106</v>
      </c>
      <c r="X6148" t="s">
        <v>24601</v>
      </c>
      <c r="Y6148">
        <v>619</v>
      </c>
      <c r="Z6148">
        <v>881</v>
      </c>
      <c r="AA6148">
        <v>5</v>
      </c>
      <c r="AB6148">
        <v>1762</v>
      </c>
    </row>
    <row r="6149" spans="1:28" x14ac:dyDescent="0.3">
      <c r="A6149" t="s">
        <v>28</v>
      </c>
      <c r="B6149" t="s">
        <v>29</v>
      </c>
      <c r="C6149" t="s">
        <v>193</v>
      </c>
      <c r="D6149" t="s">
        <v>220</v>
      </c>
      <c r="E6149" t="s">
        <v>46</v>
      </c>
      <c r="F6149" t="s">
        <v>113</v>
      </c>
      <c r="G6149">
        <v>95</v>
      </c>
      <c r="H6149">
        <v>429839</v>
      </c>
      <c r="I6149" t="s">
        <v>58</v>
      </c>
      <c r="J6149" s="1">
        <v>43900</v>
      </c>
      <c r="K6149">
        <v>1300</v>
      </c>
      <c r="L6149" t="s">
        <v>24602</v>
      </c>
      <c r="M6149" t="s">
        <v>482</v>
      </c>
      <c r="N6149" t="s">
        <v>24603</v>
      </c>
      <c r="O6149" t="s">
        <v>24604</v>
      </c>
      <c r="P6149" t="s">
        <v>51</v>
      </c>
      <c r="Q6149">
        <v>16</v>
      </c>
      <c r="R6149" t="s">
        <v>40</v>
      </c>
      <c r="S6149" t="s">
        <v>63</v>
      </c>
      <c r="T6149">
        <v>61074</v>
      </c>
      <c r="U6149" s="1">
        <v>45295</v>
      </c>
      <c r="V6149" t="s">
        <v>111</v>
      </c>
      <c r="W6149">
        <v>235886</v>
      </c>
      <c r="X6149" t="s">
        <v>24605</v>
      </c>
      <c r="Y6149">
        <v>906</v>
      </c>
      <c r="Z6149">
        <v>1844</v>
      </c>
      <c r="AA6149">
        <v>5</v>
      </c>
      <c r="AB6149">
        <v>3688</v>
      </c>
    </row>
    <row r="6150" spans="1:28" x14ac:dyDescent="0.3">
      <c r="A6150" t="s">
        <v>28</v>
      </c>
      <c r="B6150" t="s">
        <v>29</v>
      </c>
      <c r="C6150" t="s">
        <v>148</v>
      </c>
      <c r="D6150" t="s">
        <v>163</v>
      </c>
      <c r="E6150" t="s">
        <v>32</v>
      </c>
      <c r="F6150" t="s">
        <v>47</v>
      </c>
      <c r="G6150">
        <v>23</v>
      </c>
      <c r="H6150">
        <v>408763</v>
      </c>
      <c r="I6150" t="s">
        <v>34</v>
      </c>
      <c r="J6150" s="1">
        <v>44318</v>
      </c>
      <c r="K6150">
        <v>1100</v>
      </c>
      <c r="L6150" t="s">
        <v>24606</v>
      </c>
      <c r="M6150" t="s">
        <v>542</v>
      </c>
      <c r="N6150" t="s">
        <v>24607</v>
      </c>
      <c r="O6150" t="s">
        <v>24608</v>
      </c>
      <c r="P6150" t="s">
        <v>71</v>
      </c>
      <c r="Q6150">
        <v>8</v>
      </c>
      <c r="R6150" t="s">
        <v>88</v>
      </c>
      <c r="S6150" t="s">
        <v>118</v>
      </c>
      <c r="T6150">
        <v>17658</v>
      </c>
      <c r="U6150" s="1">
        <v>45304</v>
      </c>
      <c r="V6150" t="s">
        <v>111</v>
      </c>
      <c r="W6150">
        <v>999071</v>
      </c>
      <c r="X6150" t="s">
        <v>24609</v>
      </c>
      <c r="Y6150">
        <v>394</v>
      </c>
      <c r="Z6150">
        <v>2151</v>
      </c>
      <c r="AA6150">
        <v>4</v>
      </c>
      <c r="AB6150" s="2" t="s">
        <v>24610</v>
      </c>
    </row>
    <row r="6151" spans="1:28" x14ac:dyDescent="0.3">
      <c r="A6151" t="s">
        <v>28</v>
      </c>
      <c r="B6151" t="s">
        <v>29</v>
      </c>
      <c r="C6151" t="s">
        <v>193</v>
      </c>
      <c r="D6151" t="s">
        <v>142</v>
      </c>
      <c r="E6151" t="s">
        <v>32</v>
      </c>
      <c r="F6151" t="s">
        <v>106</v>
      </c>
      <c r="G6151">
        <v>44</v>
      </c>
      <c r="H6151">
        <v>436590</v>
      </c>
      <c r="I6151" t="s">
        <v>34</v>
      </c>
      <c r="J6151" s="1">
        <v>44121</v>
      </c>
      <c r="K6151">
        <v>1000</v>
      </c>
      <c r="L6151" t="s">
        <v>24611</v>
      </c>
      <c r="M6151" t="s">
        <v>1253</v>
      </c>
      <c r="N6151" t="s">
        <v>24612</v>
      </c>
      <c r="O6151" t="s">
        <v>24613</v>
      </c>
      <c r="P6151" t="s">
        <v>71</v>
      </c>
      <c r="Q6151">
        <v>6</v>
      </c>
      <c r="R6151" t="s">
        <v>88</v>
      </c>
      <c r="S6151" t="s">
        <v>118</v>
      </c>
      <c r="T6151">
        <v>43350</v>
      </c>
      <c r="U6151" s="1">
        <v>45401</v>
      </c>
      <c r="V6151" t="s">
        <v>80</v>
      </c>
      <c r="W6151">
        <v>133807</v>
      </c>
      <c r="X6151" t="s">
        <v>24614</v>
      </c>
      <c r="Y6151">
        <v>665</v>
      </c>
      <c r="Z6151">
        <v>1021</v>
      </c>
      <c r="AA6151">
        <v>5</v>
      </c>
      <c r="AB6151">
        <v>2042</v>
      </c>
    </row>
    <row r="6152" spans="1:28" x14ac:dyDescent="0.3">
      <c r="A6152" t="s">
        <v>28</v>
      </c>
      <c r="B6152" t="s">
        <v>29</v>
      </c>
      <c r="C6152" t="s">
        <v>148</v>
      </c>
      <c r="D6152" t="s">
        <v>227</v>
      </c>
      <c r="E6152" t="s">
        <v>46</v>
      </c>
      <c r="F6152" t="s">
        <v>355</v>
      </c>
      <c r="G6152">
        <v>40</v>
      </c>
      <c r="H6152">
        <v>437991</v>
      </c>
      <c r="I6152" t="s">
        <v>58</v>
      </c>
      <c r="J6152" s="1">
        <v>44683</v>
      </c>
      <c r="K6152">
        <v>1400</v>
      </c>
      <c r="L6152" t="s">
        <v>24615</v>
      </c>
      <c r="M6152" t="s">
        <v>417</v>
      </c>
      <c r="N6152" t="s">
        <v>24616</v>
      </c>
      <c r="O6152" t="s">
        <v>24617</v>
      </c>
      <c r="P6152" t="s">
        <v>71</v>
      </c>
      <c r="Q6152">
        <v>17</v>
      </c>
      <c r="R6152" t="s">
        <v>88</v>
      </c>
      <c r="S6152" t="s">
        <v>79</v>
      </c>
      <c r="T6152">
        <v>13008</v>
      </c>
      <c r="U6152" s="1">
        <v>45445</v>
      </c>
      <c r="V6152" t="s">
        <v>52</v>
      </c>
      <c r="W6152">
        <v>841270</v>
      </c>
      <c r="X6152" t="s">
        <v>16755</v>
      </c>
      <c r="Y6152">
        <v>823</v>
      </c>
      <c r="Z6152">
        <v>1531</v>
      </c>
      <c r="AA6152">
        <v>8</v>
      </c>
      <c r="AB6152">
        <v>4899.2</v>
      </c>
    </row>
    <row r="6153" spans="1:28" x14ac:dyDescent="0.3">
      <c r="A6153" t="s">
        <v>28</v>
      </c>
      <c r="B6153" t="s">
        <v>29</v>
      </c>
      <c r="C6153" t="s">
        <v>157</v>
      </c>
      <c r="D6153" t="s">
        <v>237</v>
      </c>
      <c r="E6153" t="s">
        <v>32</v>
      </c>
      <c r="F6153" t="s">
        <v>175</v>
      </c>
      <c r="G6153">
        <v>67</v>
      </c>
      <c r="H6153">
        <v>439446</v>
      </c>
      <c r="I6153" t="s">
        <v>34</v>
      </c>
      <c r="J6153" s="1">
        <v>43872</v>
      </c>
      <c r="K6153">
        <v>1000</v>
      </c>
      <c r="L6153" t="s">
        <v>24618</v>
      </c>
      <c r="M6153" t="s">
        <v>1488</v>
      </c>
      <c r="N6153" t="s">
        <v>24619</v>
      </c>
      <c r="O6153" t="s">
        <v>24620</v>
      </c>
      <c r="P6153" t="s">
        <v>51</v>
      </c>
      <c r="Q6153">
        <v>9</v>
      </c>
      <c r="R6153" t="s">
        <v>40</v>
      </c>
      <c r="S6153" t="s">
        <v>63</v>
      </c>
      <c r="T6153">
        <v>70277</v>
      </c>
      <c r="U6153" s="1">
        <v>45551</v>
      </c>
      <c r="V6153" t="s">
        <v>180</v>
      </c>
      <c r="W6153">
        <v>575780</v>
      </c>
      <c r="X6153" t="s">
        <v>24621</v>
      </c>
      <c r="Y6153">
        <v>731</v>
      </c>
      <c r="Z6153">
        <v>2322</v>
      </c>
      <c r="AA6153">
        <v>5</v>
      </c>
      <c r="AB6153">
        <v>4644</v>
      </c>
    </row>
    <row r="6154" spans="1:28" x14ac:dyDescent="0.3">
      <c r="A6154" t="s">
        <v>28</v>
      </c>
      <c r="B6154" t="s">
        <v>29</v>
      </c>
      <c r="C6154" t="s">
        <v>193</v>
      </c>
      <c r="D6154" t="s">
        <v>254</v>
      </c>
      <c r="E6154" t="s">
        <v>46</v>
      </c>
      <c r="F6154" t="s">
        <v>106</v>
      </c>
      <c r="G6154">
        <v>67</v>
      </c>
      <c r="H6154">
        <v>425815</v>
      </c>
      <c r="I6154" t="s">
        <v>58</v>
      </c>
      <c r="J6154" s="1">
        <v>44799</v>
      </c>
      <c r="K6154">
        <v>1000</v>
      </c>
      <c r="L6154" t="s">
        <v>24622</v>
      </c>
      <c r="M6154" t="s">
        <v>250</v>
      </c>
      <c r="N6154" t="s">
        <v>24623</v>
      </c>
      <c r="O6154" t="s">
        <v>24624</v>
      </c>
      <c r="P6154" t="s">
        <v>87</v>
      </c>
      <c r="Q6154">
        <v>4</v>
      </c>
      <c r="R6154" t="s">
        <v>40</v>
      </c>
      <c r="S6154" t="s">
        <v>79</v>
      </c>
      <c r="T6154">
        <v>42111</v>
      </c>
      <c r="U6154" s="1">
        <v>45348</v>
      </c>
      <c r="V6154" t="s">
        <v>119</v>
      </c>
      <c r="W6154">
        <v>676942</v>
      </c>
      <c r="X6154" t="s">
        <v>24625</v>
      </c>
      <c r="Y6154">
        <v>566</v>
      </c>
      <c r="Z6154">
        <v>712</v>
      </c>
      <c r="AA6154">
        <v>1</v>
      </c>
      <c r="AB6154">
        <v>284.8</v>
      </c>
    </row>
    <row r="6155" spans="1:28" x14ac:dyDescent="0.3">
      <c r="A6155" t="s">
        <v>28</v>
      </c>
      <c r="B6155" t="s">
        <v>29</v>
      </c>
      <c r="C6155" t="s">
        <v>66</v>
      </c>
      <c r="D6155" t="s">
        <v>142</v>
      </c>
      <c r="E6155" t="s">
        <v>46</v>
      </c>
      <c r="F6155" t="s">
        <v>57</v>
      </c>
      <c r="G6155">
        <v>91</v>
      </c>
      <c r="H6155">
        <v>431493</v>
      </c>
      <c r="I6155" t="s">
        <v>58</v>
      </c>
      <c r="J6155" s="1">
        <v>44666</v>
      </c>
      <c r="K6155">
        <v>1300</v>
      </c>
      <c r="L6155" t="s">
        <v>24626</v>
      </c>
      <c r="M6155" t="s">
        <v>654</v>
      </c>
      <c r="N6155" t="s">
        <v>24627</v>
      </c>
      <c r="O6155" t="s">
        <v>24628</v>
      </c>
      <c r="P6155" t="s">
        <v>71</v>
      </c>
      <c r="Q6155">
        <v>3</v>
      </c>
      <c r="R6155" t="s">
        <v>40</v>
      </c>
      <c r="S6155" t="s">
        <v>41</v>
      </c>
      <c r="T6155">
        <v>37685</v>
      </c>
      <c r="U6155" s="1">
        <v>45447</v>
      </c>
      <c r="V6155" t="s">
        <v>52</v>
      </c>
      <c r="W6155">
        <v>161256</v>
      </c>
      <c r="X6155" t="s">
        <v>24629</v>
      </c>
      <c r="Y6155">
        <v>888</v>
      </c>
      <c r="Z6155">
        <v>2698</v>
      </c>
      <c r="AA6155">
        <v>3</v>
      </c>
      <c r="AB6155" s="2" t="s">
        <v>22240</v>
      </c>
    </row>
    <row r="6156" spans="1:28" x14ac:dyDescent="0.3">
      <c r="A6156" t="s">
        <v>28</v>
      </c>
      <c r="B6156" t="s">
        <v>29</v>
      </c>
      <c r="C6156" t="s">
        <v>66</v>
      </c>
      <c r="D6156" t="s">
        <v>566</v>
      </c>
      <c r="E6156" t="s">
        <v>46</v>
      </c>
      <c r="F6156" t="s">
        <v>355</v>
      </c>
      <c r="G6156">
        <v>89</v>
      </c>
      <c r="H6156">
        <v>409741</v>
      </c>
      <c r="I6156" t="s">
        <v>58</v>
      </c>
      <c r="J6156" s="1">
        <v>44067</v>
      </c>
      <c r="K6156">
        <v>1100</v>
      </c>
      <c r="L6156" t="s">
        <v>12213</v>
      </c>
      <c r="M6156" t="s">
        <v>287</v>
      </c>
      <c r="N6156" t="s">
        <v>24630</v>
      </c>
      <c r="O6156">
        <v>4983898619</v>
      </c>
      <c r="P6156" t="s">
        <v>71</v>
      </c>
      <c r="Q6156">
        <v>13</v>
      </c>
      <c r="R6156" t="s">
        <v>40</v>
      </c>
      <c r="S6156" t="s">
        <v>79</v>
      </c>
      <c r="T6156">
        <v>86732</v>
      </c>
      <c r="U6156" s="1">
        <v>45525</v>
      </c>
      <c r="V6156" t="s">
        <v>64</v>
      </c>
      <c r="W6156">
        <v>659215</v>
      </c>
      <c r="X6156" t="s">
        <v>24631</v>
      </c>
      <c r="Y6156">
        <v>327</v>
      </c>
      <c r="Z6156">
        <v>2501</v>
      </c>
      <c r="AA6156">
        <v>4</v>
      </c>
      <c r="AB6156" s="2" t="s">
        <v>24632</v>
      </c>
    </row>
    <row r="6157" spans="1:28" x14ac:dyDescent="0.3">
      <c r="A6157" t="s">
        <v>28</v>
      </c>
      <c r="B6157" t="s">
        <v>29</v>
      </c>
      <c r="C6157" t="s">
        <v>193</v>
      </c>
      <c r="D6157" t="s">
        <v>163</v>
      </c>
      <c r="E6157" t="s">
        <v>32</v>
      </c>
      <c r="F6157" t="s">
        <v>355</v>
      </c>
      <c r="G6157">
        <v>92</v>
      </c>
      <c r="H6157">
        <v>430495</v>
      </c>
      <c r="I6157" t="s">
        <v>58</v>
      </c>
      <c r="J6157" s="1">
        <v>45320</v>
      </c>
      <c r="K6157">
        <v>1200</v>
      </c>
      <c r="L6157" t="s">
        <v>24633</v>
      </c>
      <c r="M6157" t="s">
        <v>159</v>
      </c>
      <c r="N6157" t="s">
        <v>24634</v>
      </c>
      <c r="O6157" t="s">
        <v>24635</v>
      </c>
      <c r="P6157" t="s">
        <v>71</v>
      </c>
      <c r="Q6157">
        <v>20</v>
      </c>
      <c r="R6157" t="s">
        <v>40</v>
      </c>
      <c r="S6157" t="s">
        <v>79</v>
      </c>
      <c r="T6157">
        <v>30748</v>
      </c>
      <c r="U6157" s="1">
        <v>45406</v>
      </c>
      <c r="V6157" t="s">
        <v>80</v>
      </c>
      <c r="W6157">
        <v>124173</v>
      </c>
      <c r="X6157" t="s">
        <v>24636</v>
      </c>
      <c r="Y6157">
        <v>264</v>
      </c>
      <c r="Z6157">
        <v>669</v>
      </c>
      <c r="AA6157">
        <v>7</v>
      </c>
      <c r="AB6157">
        <v>1873.2</v>
      </c>
    </row>
    <row r="6158" spans="1:28" x14ac:dyDescent="0.3">
      <c r="A6158" t="s">
        <v>28</v>
      </c>
      <c r="B6158" t="s">
        <v>29</v>
      </c>
      <c r="C6158" t="s">
        <v>54</v>
      </c>
      <c r="D6158" t="s">
        <v>261</v>
      </c>
      <c r="E6158" t="s">
        <v>56</v>
      </c>
      <c r="F6158" t="s">
        <v>135</v>
      </c>
      <c r="G6158">
        <v>76</v>
      </c>
      <c r="H6158">
        <v>430605</v>
      </c>
      <c r="I6158" t="s">
        <v>34</v>
      </c>
      <c r="J6158" s="1">
        <v>44484</v>
      </c>
      <c r="K6158">
        <v>1300</v>
      </c>
      <c r="L6158" t="s">
        <v>24637</v>
      </c>
      <c r="M6158" t="s">
        <v>542</v>
      </c>
      <c r="N6158" t="s">
        <v>24638</v>
      </c>
      <c r="O6158" t="s">
        <v>24639</v>
      </c>
      <c r="P6158" t="s">
        <v>71</v>
      </c>
      <c r="Q6158">
        <v>17</v>
      </c>
      <c r="R6158" t="s">
        <v>40</v>
      </c>
      <c r="S6158" t="s">
        <v>79</v>
      </c>
      <c r="T6158">
        <v>88944</v>
      </c>
      <c r="U6158" s="1">
        <v>45326</v>
      </c>
      <c r="V6158" t="s">
        <v>119</v>
      </c>
      <c r="W6158">
        <v>142734</v>
      </c>
      <c r="X6158" t="s">
        <v>24640</v>
      </c>
      <c r="Y6158">
        <v>795</v>
      </c>
      <c r="Z6158">
        <v>2098</v>
      </c>
      <c r="AA6158">
        <v>2</v>
      </c>
      <c r="AB6158">
        <v>1678.4</v>
      </c>
    </row>
    <row r="6159" spans="1:28" x14ac:dyDescent="0.3">
      <c r="A6159" t="s">
        <v>28</v>
      </c>
      <c r="B6159" t="s">
        <v>29</v>
      </c>
      <c r="C6159" t="s">
        <v>157</v>
      </c>
      <c r="D6159" t="s">
        <v>546</v>
      </c>
      <c r="E6159" t="s">
        <v>46</v>
      </c>
      <c r="F6159" t="s">
        <v>99</v>
      </c>
      <c r="G6159">
        <v>42</v>
      </c>
      <c r="H6159">
        <v>423966</v>
      </c>
      <c r="I6159" t="s">
        <v>58</v>
      </c>
      <c r="J6159" s="1">
        <v>44946</v>
      </c>
      <c r="K6159">
        <v>1400</v>
      </c>
      <c r="L6159" t="s">
        <v>24641</v>
      </c>
      <c r="M6159" t="s">
        <v>250</v>
      </c>
      <c r="N6159" t="s">
        <v>24642</v>
      </c>
      <c r="O6159" t="s">
        <v>24643</v>
      </c>
      <c r="P6159" t="s">
        <v>71</v>
      </c>
      <c r="Q6159">
        <v>14</v>
      </c>
      <c r="R6159" t="s">
        <v>40</v>
      </c>
      <c r="S6159" t="s">
        <v>63</v>
      </c>
      <c r="T6159">
        <v>57063</v>
      </c>
      <c r="U6159" s="1">
        <v>45390</v>
      </c>
      <c r="V6159" t="s">
        <v>80</v>
      </c>
      <c r="W6159">
        <v>549922</v>
      </c>
      <c r="X6159" t="s">
        <v>24644</v>
      </c>
      <c r="Y6159">
        <v>659</v>
      </c>
      <c r="Z6159">
        <v>1935</v>
      </c>
      <c r="AA6159">
        <v>1</v>
      </c>
      <c r="AB6159">
        <v>774</v>
      </c>
    </row>
    <row r="6160" spans="1:28" x14ac:dyDescent="0.3">
      <c r="A6160" t="s">
        <v>28</v>
      </c>
      <c r="B6160" t="s">
        <v>29</v>
      </c>
      <c r="C6160" t="s">
        <v>148</v>
      </c>
      <c r="D6160" t="s">
        <v>267</v>
      </c>
      <c r="E6160" t="s">
        <v>46</v>
      </c>
      <c r="F6160" t="s">
        <v>135</v>
      </c>
      <c r="G6160">
        <v>13</v>
      </c>
      <c r="H6160">
        <v>423588</v>
      </c>
      <c r="I6160" t="s">
        <v>58</v>
      </c>
      <c r="J6160" s="1">
        <v>45600</v>
      </c>
      <c r="K6160">
        <v>1400</v>
      </c>
      <c r="L6160" t="s">
        <v>24645</v>
      </c>
      <c r="M6160" t="s">
        <v>211</v>
      </c>
      <c r="N6160" t="s">
        <v>24646</v>
      </c>
      <c r="O6160" t="s">
        <v>24647</v>
      </c>
      <c r="P6160" t="s">
        <v>71</v>
      </c>
      <c r="Q6160">
        <v>12</v>
      </c>
      <c r="R6160" t="s">
        <v>88</v>
      </c>
      <c r="S6160" t="s">
        <v>79</v>
      </c>
      <c r="T6160">
        <v>40682</v>
      </c>
      <c r="U6160" s="1">
        <v>45387</v>
      </c>
      <c r="V6160" t="s">
        <v>80</v>
      </c>
      <c r="W6160">
        <v>526201</v>
      </c>
      <c r="X6160" t="s">
        <v>24648</v>
      </c>
      <c r="Y6160">
        <v>761</v>
      </c>
      <c r="Z6160">
        <v>1859</v>
      </c>
      <c r="AA6160">
        <v>4</v>
      </c>
      <c r="AB6160">
        <v>2974.4</v>
      </c>
    </row>
    <row r="6161" spans="1:28" x14ac:dyDescent="0.3">
      <c r="A6161" t="s">
        <v>28</v>
      </c>
      <c r="B6161" t="s">
        <v>29</v>
      </c>
      <c r="C6161" t="s">
        <v>193</v>
      </c>
      <c r="D6161" t="s">
        <v>267</v>
      </c>
      <c r="E6161" t="s">
        <v>46</v>
      </c>
      <c r="F6161" t="s">
        <v>150</v>
      </c>
      <c r="G6161">
        <v>30</v>
      </c>
      <c r="H6161">
        <v>400906</v>
      </c>
      <c r="I6161" t="s">
        <v>34</v>
      </c>
      <c r="J6161" s="1">
        <v>45425</v>
      </c>
      <c r="K6161">
        <v>1000</v>
      </c>
      <c r="L6161" t="s">
        <v>2723</v>
      </c>
      <c r="M6161" t="s">
        <v>36</v>
      </c>
      <c r="N6161" t="s">
        <v>24649</v>
      </c>
      <c r="O6161">
        <v>9145345474</v>
      </c>
      <c r="P6161" t="s">
        <v>87</v>
      </c>
      <c r="Q6161">
        <v>20</v>
      </c>
      <c r="R6161" t="s">
        <v>40</v>
      </c>
      <c r="S6161" t="s">
        <v>79</v>
      </c>
      <c r="T6161">
        <v>78380</v>
      </c>
      <c r="U6161" s="1">
        <v>45523</v>
      </c>
      <c r="V6161" t="s">
        <v>64</v>
      </c>
      <c r="W6161">
        <v>838170</v>
      </c>
      <c r="X6161" t="s">
        <v>24650</v>
      </c>
      <c r="Y6161">
        <v>335</v>
      </c>
      <c r="Z6161">
        <v>1194</v>
      </c>
      <c r="AA6161">
        <v>3</v>
      </c>
      <c r="AB6161" s="2" t="s">
        <v>22839</v>
      </c>
    </row>
    <row r="6162" spans="1:28" x14ac:dyDescent="0.3">
      <c r="A6162" t="s">
        <v>28</v>
      </c>
      <c r="B6162" t="s">
        <v>29</v>
      </c>
      <c r="C6162" t="s">
        <v>148</v>
      </c>
      <c r="D6162" t="s">
        <v>227</v>
      </c>
      <c r="E6162" t="s">
        <v>56</v>
      </c>
      <c r="F6162" t="s">
        <v>47</v>
      </c>
      <c r="G6162">
        <v>77</v>
      </c>
      <c r="H6162">
        <v>428401</v>
      </c>
      <c r="I6162" t="s">
        <v>34</v>
      </c>
      <c r="J6162" s="1">
        <v>43893</v>
      </c>
      <c r="K6162">
        <v>1000</v>
      </c>
      <c r="L6162" t="s">
        <v>24651</v>
      </c>
      <c r="M6162" t="s">
        <v>953</v>
      </c>
      <c r="N6162" t="s">
        <v>24652</v>
      </c>
      <c r="O6162" t="s">
        <v>24653</v>
      </c>
      <c r="P6162" t="s">
        <v>87</v>
      </c>
      <c r="Q6162">
        <v>9</v>
      </c>
      <c r="R6162" t="s">
        <v>88</v>
      </c>
      <c r="S6162" t="s">
        <v>41</v>
      </c>
      <c r="T6162">
        <v>33944</v>
      </c>
      <c r="U6162" s="1">
        <v>45403</v>
      </c>
      <c r="V6162" t="s">
        <v>80</v>
      </c>
      <c r="W6162">
        <v>824240</v>
      </c>
      <c r="X6162" t="s">
        <v>24654</v>
      </c>
      <c r="Y6162">
        <v>378</v>
      </c>
      <c r="Z6162">
        <v>2811</v>
      </c>
      <c r="AA6162">
        <v>8</v>
      </c>
      <c r="AB6162">
        <v>8995.2000000000007</v>
      </c>
    </row>
    <row r="6163" spans="1:28" x14ac:dyDescent="0.3">
      <c r="A6163" t="s">
        <v>28</v>
      </c>
      <c r="B6163" t="s">
        <v>29</v>
      </c>
      <c r="C6163" t="s">
        <v>54</v>
      </c>
      <c r="D6163" t="s">
        <v>74</v>
      </c>
      <c r="E6163" t="s">
        <v>32</v>
      </c>
      <c r="F6163" t="s">
        <v>150</v>
      </c>
      <c r="G6163">
        <v>11</v>
      </c>
      <c r="H6163">
        <v>403147</v>
      </c>
      <c r="I6163" t="s">
        <v>58</v>
      </c>
      <c r="J6163" s="1">
        <v>44008</v>
      </c>
      <c r="K6163">
        <v>800</v>
      </c>
      <c r="L6163" t="s">
        <v>21775</v>
      </c>
      <c r="M6163" t="s">
        <v>263</v>
      </c>
      <c r="N6163" t="s">
        <v>24655</v>
      </c>
      <c r="O6163" t="s">
        <v>24656</v>
      </c>
      <c r="P6163" t="s">
        <v>51</v>
      </c>
      <c r="Q6163">
        <v>13</v>
      </c>
      <c r="R6163" t="s">
        <v>88</v>
      </c>
      <c r="S6163" t="s">
        <v>79</v>
      </c>
      <c r="T6163">
        <v>40945</v>
      </c>
      <c r="U6163" s="1">
        <v>45313</v>
      </c>
      <c r="V6163" t="s">
        <v>111</v>
      </c>
      <c r="W6163">
        <v>732219</v>
      </c>
      <c r="X6163" t="s">
        <v>14982</v>
      </c>
      <c r="Y6163">
        <v>672</v>
      </c>
      <c r="Z6163">
        <v>2128</v>
      </c>
      <c r="AA6163">
        <v>3</v>
      </c>
      <c r="AB6163" s="2" t="s">
        <v>3800</v>
      </c>
    </row>
    <row r="6164" spans="1:28" x14ac:dyDescent="0.3">
      <c r="A6164" t="s">
        <v>28</v>
      </c>
      <c r="B6164" t="s">
        <v>29</v>
      </c>
      <c r="C6164" t="s">
        <v>44</v>
      </c>
      <c r="D6164" t="s">
        <v>442</v>
      </c>
      <c r="E6164" t="s">
        <v>56</v>
      </c>
      <c r="F6164" t="s">
        <v>106</v>
      </c>
      <c r="G6164">
        <v>15</v>
      </c>
      <c r="H6164">
        <v>438944</v>
      </c>
      <c r="I6164" t="s">
        <v>34</v>
      </c>
      <c r="J6164" s="1">
        <v>44577</v>
      </c>
      <c r="K6164">
        <v>1000</v>
      </c>
      <c r="L6164" t="s">
        <v>24657</v>
      </c>
      <c r="M6164" t="s">
        <v>1030</v>
      </c>
      <c r="N6164" t="s">
        <v>24658</v>
      </c>
      <c r="O6164" t="s">
        <v>24659</v>
      </c>
      <c r="P6164" t="s">
        <v>51</v>
      </c>
      <c r="Q6164">
        <v>17</v>
      </c>
      <c r="R6164" t="s">
        <v>40</v>
      </c>
      <c r="S6164" t="s">
        <v>41</v>
      </c>
      <c r="T6164">
        <v>42871</v>
      </c>
      <c r="U6164" s="1">
        <v>45622</v>
      </c>
      <c r="V6164" t="s">
        <v>42</v>
      </c>
      <c r="W6164">
        <v>761579</v>
      </c>
      <c r="X6164" t="s">
        <v>24660</v>
      </c>
      <c r="Y6164">
        <v>476</v>
      </c>
      <c r="Z6164">
        <v>791</v>
      </c>
      <c r="AA6164">
        <v>7</v>
      </c>
      <c r="AB6164">
        <v>2214.8000000000002</v>
      </c>
    </row>
    <row r="6165" spans="1:28" x14ac:dyDescent="0.3">
      <c r="A6165" t="s">
        <v>28</v>
      </c>
      <c r="B6165" t="s">
        <v>29</v>
      </c>
      <c r="C6165" t="s">
        <v>54</v>
      </c>
      <c r="D6165" t="s">
        <v>637</v>
      </c>
      <c r="E6165" t="s">
        <v>46</v>
      </c>
      <c r="F6165" t="s">
        <v>106</v>
      </c>
      <c r="G6165">
        <v>71</v>
      </c>
      <c r="H6165">
        <v>400721</v>
      </c>
      <c r="I6165" t="s">
        <v>34</v>
      </c>
      <c r="J6165" s="1">
        <v>43946</v>
      </c>
      <c r="K6165">
        <v>1400</v>
      </c>
      <c r="L6165" t="s">
        <v>24661</v>
      </c>
      <c r="M6165" t="s">
        <v>115</v>
      </c>
      <c r="N6165" t="s">
        <v>24662</v>
      </c>
      <c r="O6165" t="s">
        <v>24663</v>
      </c>
      <c r="P6165" t="s">
        <v>87</v>
      </c>
      <c r="Q6165">
        <v>12</v>
      </c>
      <c r="R6165" t="s">
        <v>40</v>
      </c>
      <c r="S6165" t="s">
        <v>63</v>
      </c>
      <c r="T6165">
        <v>39834</v>
      </c>
      <c r="U6165" s="1">
        <v>45396</v>
      </c>
      <c r="V6165" t="s">
        <v>80</v>
      </c>
      <c r="W6165">
        <v>167130</v>
      </c>
      <c r="X6165" t="s">
        <v>14869</v>
      </c>
      <c r="Y6165">
        <v>295</v>
      </c>
      <c r="Z6165">
        <v>2037</v>
      </c>
      <c r="AA6165">
        <v>8</v>
      </c>
      <c r="AB6165" s="2" t="s">
        <v>24664</v>
      </c>
    </row>
    <row r="6166" spans="1:28" x14ac:dyDescent="0.3">
      <c r="A6166" t="s">
        <v>28</v>
      </c>
      <c r="B6166" t="s">
        <v>29</v>
      </c>
      <c r="C6166" t="s">
        <v>30</v>
      </c>
      <c r="D6166" t="s">
        <v>560</v>
      </c>
      <c r="E6166" t="s">
        <v>32</v>
      </c>
      <c r="F6166" t="s">
        <v>33</v>
      </c>
      <c r="G6166">
        <v>5</v>
      </c>
      <c r="H6166">
        <v>409301</v>
      </c>
      <c r="I6166" t="s">
        <v>58</v>
      </c>
      <c r="J6166" s="1">
        <v>44296</v>
      </c>
      <c r="K6166">
        <v>1300</v>
      </c>
      <c r="L6166" t="s">
        <v>24665</v>
      </c>
      <c r="M6166" t="s">
        <v>496</v>
      </c>
      <c r="N6166" t="s">
        <v>24666</v>
      </c>
      <c r="O6166" t="s">
        <v>24667</v>
      </c>
      <c r="P6166" t="s">
        <v>87</v>
      </c>
      <c r="Q6166">
        <v>17</v>
      </c>
      <c r="R6166" t="s">
        <v>40</v>
      </c>
      <c r="S6166" t="s">
        <v>79</v>
      </c>
      <c r="T6166">
        <v>36471</v>
      </c>
      <c r="U6166" s="1">
        <v>45321</v>
      </c>
      <c r="V6166" t="s">
        <v>111</v>
      </c>
      <c r="W6166">
        <v>282760</v>
      </c>
      <c r="X6166" t="s">
        <v>24668</v>
      </c>
      <c r="Y6166">
        <v>568</v>
      </c>
      <c r="Z6166">
        <v>2039</v>
      </c>
      <c r="AA6166">
        <v>7</v>
      </c>
      <c r="AB6166" s="2" t="s">
        <v>24669</v>
      </c>
    </row>
    <row r="6167" spans="1:28" x14ac:dyDescent="0.3">
      <c r="A6167" t="s">
        <v>28</v>
      </c>
      <c r="B6167" t="s">
        <v>29</v>
      </c>
      <c r="C6167" t="s">
        <v>44</v>
      </c>
      <c r="D6167" t="s">
        <v>163</v>
      </c>
      <c r="E6167" t="s">
        <v>56</v>
      </c>
      <c r="F6167" t="s">
        <v>135</v>
      </c>
      <c r="G6167">
        <v>25</v>
      </c>
      <c r="H6167">
        <v>436555</v>
      </c>
      <c r="I6167" t="s">
        <v>34</v>
      </c>
      <c r="J6167" s="1">
        <v>44930</v>
      </c>
      <c r="K6167">
        <v>1300</v>
      </c>
      <c r="L6167" t="s">
        <v>24670</v>
      </c>
      <c r="M6167" t="s">
        <v>144</v>
      </c>
      <c r="N6167" t="s">
        <v>24671</v>
      </c>
      <c r="O6167" t="s">
        <v>24672</v>
      </c>
      <c r="P6167" t="s">
        <v>51</v>
      </c>
      <c r="Q6167">
        <v>5</v>
      </c>
      <c r="R6167" t="s">
        <v>40</v>
      </c>
      <c r="S6167" t="s">
        <v>41</v>
      </c>
      <c r="T6167">
        <v>34737</v>
      </c>
      <c r="U6167" s="1">
        <v>45486</v>
      </c>
      <c r="V6167" t="s">
        <v>126</v>
      </c>
      <c r="W6167">
        <v>260403</v>
      </c>
      <c r="X6167" t="s">
        <v>24673</v>
      </c>
      <c r="Y6167">
        <v>949</v>
      </c>
      <c r="Z6167">
        <v>627</v>
      </c>
      <c r="AA6167">
        <v>5</v>
      </c>
      <c r="AB6167">
        <v>1254</v>
      </c>
    </row>
    <row r="6168" spans="1:28" x14ac:dyDescent="0.3">
      <c r="A6168" t="s">
        <v>28</v>
      </c>
      <c r="B6168" t="s">
        <v>29</v>
      </c>
      <c r="C6168" t="s">
        <v>91</v>
      </c>
      <c r="D6168" t="s">
        <v>74</v>
      </c>
      <c r="E6168" t="s">
        <v>56</v>
      </c>
      <c r="F6168" t="s">
        <v>47</v>
      </c>
      <c r="G6168">
        <v>32</v>
      </c>
      <c r="H6168">
        <v>426897</v>
      </c>
      <c r="I6168" t="s">
        <v>34</v>
      </c>
      <c r="J6168" s="1">
        <v>44432</v>
      </c>
      <c r="K6168">
        <v>950</v>
      </c>
      <c r="L6168" t="s">
        <v>24674</v>
      </c>
      <c r="M6168" t="s">
        <v>1118</v>
      </c>
      <c r="N6168" t="s">
        <v>24675</v>
      </c>
      <c r="O6168" t="s">
        <v>24676</v>
      </c>
      <c r="P6168" t="s">
        <v>51</v>
      </c>
      <c r="Q6168">
        <v>20</v>
      </c>
      <c r="R6168" t="s">
        <v>88</v>
      </c>
      <c r="S6168" t="s">
        <v>41</v>
      </c>
      <c r="T6168">
        <v>79631</v>
      </c>
      <c r="U6168" s="1">
        <v>45540</v>
      </c>
      <c r="V6168" t="s">
        <v>180</v>
      </c>
      <c r="W6168">
        <v>778749</v>
      </c>
      <c r="X6168" t="s">
        <v>24677</v>
      </c>
      <c r="Y6168">
        <v>671</v>
      </c>
      <c r="Z6168">
        <v>2230</v>
      </c>
      <c r="AA6168">
        <v>5</v>
      </c>
      <c r="AB6168">
        <v>4460</v>
      </c>
    </row>
    <row r="6169" spans="1:28" x14ac:dyDescent="0.3">
      <c r="A6169" t="s">
        <v>28</v>
      </c>
      <c r="B6169" t="s">
        <v>29</v>
      </c>
      <c r="C6169" t="s">
        <v>91</v>
      </c>
      <c r="D6169" t="s">
        <v>98</v>
      </c>
      <c r="E6169" t="s">
        <v>56</v>
      </c>
      <c r="F6169" t="s">
        <v>33</v>
      </c>
      <c r="G6169">
        <v>39</v>
      </c>
      <c r="H6169">
        <v>420844</v>
      </c>
      <c r="I6169" t="s">
        <v>34</v>
      </c>
      <c r="J6169" s="1">
        <v>44837</v>
      </c>
      <c r="K6169">
        <v>1000</v>
      </c>
      <c r="L6169" t="s">
        <v>24678</v>
      </c>
      <c r="M6169" t="s">
        <v>200</v>
      </c>
      <c r="N6169" t="s">
        <v>24679</v>
      </c>
      <c r="O6169" t="s">
        <v>24680</v>
      </c>
      <c r="P6169" t="s">
        <v>51</v>
      </c>
      <c r="Q6169">
        <v>15</v>
      </c>
      <c r="R6169" t="s">
        <v>40</v>
      </c>
      <c r="S6169" t="s">
        <v>79</v>
      </c>
      <c r="T6169">
        <v>27100</v>
      </c>
      <c r="U6169" s="1">
        <v>45441</v>
      </c>
      <c r="V6169" t="s">
        <v>140</v>
      </c>
      <c r="W6169">
        <v>604538</v>
      </c>
      <c r="X6169" t="s">
        <v>24681</v>
      </c>
      <c r="Y6169">
        <v>683</v>
      </c>
      <c r="Z6169">
        <v>2423</v>
      </c>
      <c r="AA6169">
        <v>3</v>
      </c>
      <c r="AB6169" s="2" t="s">
        <v>24682</v>
      </c>
    </row>
    <row r="6170" spans="1:28" x14ac:dyDescent="0.3">
      <c r="A6170" t="s">
        <v>28</v>
      </c>
      <c r="B6170" t="s">
        <v>29</v>
      </c>
      <c r="C6170" t="s">
        <v>91</v>
      </c>
      <c r="D6170" t="s">
        <v>170</v>
      </c>
      <c r="E6170" t="s">
        <v>56</v>
      </c>
      <c r="F6170" t="s">
        <v>175</v>
      </c>
      <c r="G6170">
        <v>91</v>
      </c>
      <c r="H6170">
        <v>421516</v>
      </c>
      <c r="I6170" t="s">
        <v>34</v>
      </c>
      <c r="J6170" s="1">
        <v>45556</v>
      </c>
      <c r="K6170">
        <v>800</v>
      </c>
      <c r="L6170" t="s">
        <v>22675</v>
      </c>
      <c r="M6170" t="s">
        <v>287</v>
      </c>
      <c r="N6170" t="s">
        <v>24683</v>
      </c>
      <c r="O6170" t="s">
        <v>24684</v>
      </c>
      <c r="P6170" t="s">
        <v>71</v>
      </c>
      <c r="Q6170">
        <v>12</v>
      </c>
      <c r="R6170" t="s">
        <v>40</v>
      </c>
      <c r="S6170" t="s">
        <v>118</v>
      </c>
      <c r="T6170">
        <v>82216</v>
      </c>
      <c r="U6170" s="1">
        <v>45532</v>
      </c>
      <c r="V6170" t="s">
        <v>64</v>
      </c>
      <c r="W6170">
        <v>173829</v>
      </c>
      <c r="X6170" t="s">
        <v>24685</v>
      </c>
      <c r="Y6170">
        <v>556</v>
      </c>
      <c r="Z6170">
        <v>2452</v>
      </c>
      <c r="AA6170">
        <v>5</v>
      </c>
      <c r="AB6170">
        <v>4904</v>
      </c>
    </row>
    <row r="6171" spans="1:28" x14ac:dyDescent="0.3">
      <c r="A6171" t="s">
        <v>28</v>
      </c>
      <c r="B6171" t="s">
        <v>29</v>
      </c>
      <c r="C6171" t="s">
        <v>157</v>
      </c>
      <c r="D6171" t="s">
        <v>170</v>
      </c>
      <c r="E6171" t="s">
        <v>46</v>
      </c>
      <c r="F6171" t="s">
        <v>99</v>
      </c>
      <c r="G6171">
        <v>83</v>
      </c>
      <c r="H6171">
        <v>432411</v>
      </c>
      <c r="I6171" t="s">
        <v>58</v>
      </c>
      <c r="J6171" s="1">
        <v>45121</v>
      </c>
      <c r="K6171">
        <v>800</v>
      </c>
      <c r="L6171" t="s">
        <v>24686</v>
      </c>
      <c r="M6171" t="s">
        <v>1007</v>
      </c>
      <c r="N6171" t="s">
        <v>24687</v>
      </c>
      <c r="O6171" t="s">
        <v>24688</v>
      </c>
      <c r="P6171" t="s">
        <v>39</v>
      </c>
      <c r="Q6171">
        <v>9</v>
      </c>
      <c r="R6171" t="s">
        <v>40</v>
      </c>
      <c r="S6171" t="s">
        <v>41</v>
      </c>
      <c r="T6171">
        <v>76105</v>
      </c>
      <c r="U6171" s="1">
        <v>45320</v>
      </c>
      <c r="V6171" t="s">
        <v>111</v>
      </c>
      <c r="W6171">
        <v>157995</v>
      </c>
      <c r="X6171" t="s">
        <v>24689</v>
      </c>
      <c r="Y6171">
        <v>483</v>
      </c>
      <c r="Z6171">
        <v>2250</v>
      </c>
      <c r="AA6171">
        <v>7</v>
      </c>
      <c r="AB6171">
        <v>6300</v>
      </c>
    </row>
    <row r="6172" spans="1:28" x14ac:dyDescent="0.3">
      <c r="A6172" t="s">
        <v>28</v>
      </c>
      <c r="B6172" t="s">
        <v>29</v>
      </c>
      <c r="C6172" t="s">
        <v>193</v>
      </c>
      <c r="D6172" t="s">
        <v>149</v>
      </c>
      <c r="E6172" t="s">
        <v>46</v>
      </c>
      <c r="F6172" t="s">
        <v>106</v>
      </c>
      <c r="G6172">
        <v>88</v>
      </c>
      <c r="H6172">
        <v>417859</v>
      </c>
      <c r="I6172" t="s">
        <v>34</v>
      </c>
      <c r="J6172" s="1">
        <v>44281</v>
      </c>
      <c r="K6172">
        <v>950</v>
      </c>
      <c r="L6172" t="s">
        <v>24690</v>
      </c>
      <c r="M6172" t="s">
        <v>591</v>
      </c>
      <c r="N6172" t="s">
        <v>24691</v>
      </c>
      <c r="O6172" t="s">
        <v>24692</v>
      </c>
      <c r="P6172" t="s">
        <v>51</v>
      </c>
      <c r="Q6172">
        <v>13</v>
      </c>
      <c r="R6172" t="s">
        <v>88</v>
      </c>
      <c r="S6172" t="s">
        <v>79</v>
      </c>
      <c r="T6172">
        <v>15856</v>
      </c>
      <c r="U6172" s="1">
        <v>45352</v>
      </c>
      <c r="V6172" t="s">
        <v>72</v>
      </c>
      <c r="W6172">
        <v>268743</v>
      </c>
      <c r="X6172" t="s">
        <v>24693</v>
      </c>
      <c r="Y6172">
        <v>382</v>
      </c>
      <c r="Z6172">
        <v>2453</v>
      </c>
      <c r="AA6172">
        <v>4</v>
      </c>
      <c r="AB6172">
        <v>3924.8</v>
      </c>
    </row>
    <row r="6173" spans="1:28" x14ac:dyDescent="0.3">
      <c r="A6173" t="s">
        <v>28</v>
      </c>
      <c r="B6173" t="s">
        <v>29</v>
      </c>
      <c r="C6173" t="s">
        <v>44</v>
      </c>
      <c r="D6173" t="s">
        <v>254</v>
      </c>
      <c r="E6173" t="s">
        <v>56</v>
      </c>
      <c r="F6173" t="s">
        <v>150</v>
      </c>
      <c r="G6173">
        <v>77</v>
      </c>
      <c r="H6173">
        <v>425547</v>
      </c>
      <c r="I6173" t="s">
        <v>58</v>
      </c>
      <c r="J6173" s="1">
        <v>45516</v>
      </c>
      <c r="K6173">
        <v>1000</v>
      </c>
      <c r="L6173" t="s">
        <v>24694</v>
      </c>
      <c r="M6173" t="s">
        <v>115</v>
      </c>
      <c r="N6173" t="s">
        <v>24695</v>
      </c>
      <c r="O6173" t="s">
        <v>24696</v>
      </c>
      <c r="P6173" t="s">
        <v>51</v>
      </c>
      <c r="Q6173">
        <v>9</v>
      </c>
      <c r="R6173" t="s">
        <v>88</v>
      </c>
      <c r="S6173" t="s">
        <v>118</v>
      </c>
      <c r="T6173">
        <v>60891</v>
      </c>
      <c r="U6173" s="1">
        <v>45416</v>
      </c>
      <c r="V6173" t="s">
        <v>140</v>
      </c>
      <c r="W6173">
        <v>401457</v>
      </c>
      <c r="X6173" t="s">
        <v>12762</v>
      </c>
      <c r="Y6173">
        <v>532</v>
      </c>
      <c r="Z6173">
        <v>658</v>
      </c>
      <c r="AA6173">
        <v>3</v>
      </c>
      <c r="AB6173">
        <v>789.6</v>
      </c>
    </row>
    <row r="6174" spans="1:28" x14ac:dyDescent="0.3">
      <c r="A6174" t="s">
        <v>28</v>
      </c>
      <c r="B6174" t="s">
        <v>29</v>
      </c>
      <c r="C6174" t="s">
        <v>157</v>
      </c>
      <c r="D6174" t="s">
        <v>98</v>
      </c>
      <c r="E6174" t="s">
        <v>32</v>
      </c>
      <c r="F6174" t="s">
        <v>175</v>
      </c>
      <c r="G6174">
        <v>61</v>
      </c>
      <c r="H6174">
        <v>431900</v>
      </c>
      <c r="I6174" t="s">
        <v>34</v>
      </c>
      <c r="J6174" s="1">
        <v>44490</v>
      </c>
      <c r="K6174">
        <v>1400</v>
      </c>
      <c r="L6174" t="s">
        <v>24697</v>
      </c>
      <c r="M6174" t="s">
        <v>189</v>
      </c>
      <c r="N6174" t="s">
        <v>24698</v>
      </c>
      <c r="O6174" t="s">
        <v>24699</v>
      </c>
      <c r="P6174" t="s">
        <v>39</v>
      </c>
      <c r="Q6174">
        <v>14</v>
      </c>
      <c r="R6174" t="s">
        <v>88</v>
      </c>
      <c r="S6174" t="s">
        <v>118</v>
      </c>
      <c r="T6174">
        <v>65176</v>
      </c>
      <c r="U6174" s="1">
        <v>45533</v>
      </c>
      <c r="V6174" t="s">
        <v>64</v>
      </c>
      <c r="W6174">
        <v>303069</v>
      </c>
      <c r="X6174" t="s">
        <v>24700</v>
      </c>
      <c r="Y6174">
        <v>289</v>
      </c>
      <c r="Z6174">
        <v>2393</v>
      </c>
      <c r="AA6174">
        <v>4</v>
      </c>
      <c r="AB6174">
        <v>3828.8</v>
      </c>
    </row>
    <row r="6175" spans="1:28" x14ac:dyDescent="0.3">
      <c r="A6175" t="s">
        <v>28</v>
      </c>
      <c r="B6175" t="s">
        <v>29</v>
      </c>
      <c r="C6175" t="s">
        <v>193</v>
      </c>
      <c r="D6175" t="s">
        <v>621</v>
      </c>
      <c r="E6175" t="s">
        <v>32</v>
      </c>
      <c r="F6175" t="s">
        <v>355</v>
      </c>
      <c r="G6175">
        <v>61</v>
      </c>
      <c r="H6175">
        <v>404324</v>
      </c>
      <c r="I6175" t="s">
        <v>58</v>
      </c>
      <c r="J6175" s="1">
        <v>45595</v>
      </c>
      <c r="K6175">
        <v>1300</v>
      </c>
      <c r="L6175" t="s">
        <v>24701</v>
      </c>
      <c r="M6175" t="s">
        <v>313</v>
      </c>
      <c r="N6175" t="s">
        <v>24702</v>
      </c>
      <c r="O6175" t="s">
        <v>24703</v>
      </c>
      <c r="P6175" t="s">
        <v>87</v>
      </c>
      <c r="Q6175">
        <v>20</v>
      </c>
      <c r="R6175" t="s">
        <v>40</v>
      </c>
      <c r="S6175" t="s">
        <v>118</v>
      </c>
      <c r="T6175">
        <v>56362</v>
      </c>
      <c r="U6175" s="1">
        <v>45297</v>
      </c>
      <c r="V6175" t="s">
        <v>111</v>
      </c>
      <c r="W6175">
        <v>104890</v>
      </c>
      <c r="X6175" t="s">
        <v>24704</v>
      </c>
      <c r="Y6175">
        <v>937</v>
      </c>
      <c r="Z6175">
        <v>2064</v>
      </c>
      <c r="AA6175">
        <v>5</v>
      </c>
      <c r="AB6175">
        <v>4128</v>
      </c>
    </row>
    <row r="6176" spans="1:28" x14ac:dyDescent="0.3">
      <c r="A6176" t="s">
        <v>28</v>
      </c>
      <c r="B6176" t="s">
        <v>29</v>
      </c>
      <c r="C6176" t="s">
        <v>44</v>
      </c>
      <c r="D6176" t="s">
        <v>442</v>
      </c>
      <c r="E6176" t="s">
        <v>32</v>
      </c>
      <c r="F6176" t="s">
        <v>355</v>
      </c>
      <c r="G6176">
        <v>41</v>
      </c>
      <c r="H6176">
        <v>427355</v>
      </c>
      <c r="I6176" t="s">
        <v>58</v>
      </c>
      <c r="J6176" s="1">
        <v>44598</v>
      </c>
      <c r="K6176">
        <v>950</v>
      </c>
      <c r="L6176" t="s">
        <v>24705</v>
      </c>
      <c r="M6176" t="s">
        <v>623</v>
      </c>
      <c r="N6176" t="s">
        <v>24706</v>
      </c>
      <c r="O6176" t="s">
        <v>24707</v>
      </c>
      <c r="P6176" t="s">
        <v>39</v>
      </c>
      <c r="Q6176">
        <v>12</v>
      </c>
      <c r="R6176" t="s">
        <v>40</v>
      </c>
      <c r="S6176" t="s">
        <v>79</v>
      </c>
      <c r="T6176">
        <v>67108</v>
      </c>
      <c r="U6176" s="1">
        <v>45556</v>
      </c>
      <c r="V6176" t="s">
        <v>180</v>
      </c>
      <c r="W6176">
        <v>290514</v>
      </c>
      <c r="X6176" t="s">
        <v>24708</v>
      </c>
      <c r="Y6176">
        <v>980</v>
      </c>
      <c r="Z6176">
        <v>2725</v>
      </c>
      <c r="AA6176">
        <v>8</v>
      </c>
      <c r="AB6176">
        <v>8720</v>
      </c>
    </row>
    <row r="6177" spans="1:28" x14ac:dyDescent="0.3">
      <c r="A6177" t="s">
        <v>28</v>
      </c>
      <c r="B6177" t="s">
        <v>29</v>
      </c>
      <c r="C6177" t="s">
        <v>91</v>
      </c>
      <c r="D6177" t="s">
        <v>349</v>
      </c>
      <c r="E6177" t="s">
        <v>46</v>
      </c>
      <c r="F6177" t="s">
        <v>99</v>
      </c>
      <c r="G6177">
        <v>15</v>
      </c>
      <c r="H6177">
        <v>418260</v>
      </c>
      <c r="I6177" t="s">
        <v>58</v>
      </c>
      <c r="J6177" s="1">
        <v>44379</v>
      </c>
      <c r="K6177">
        <v>800</v>
      </c>
      <c r="L6177" t="s">
        <v>24709</v>
      </c>
      <c r="M6177" t="s">
        <v>351</v>
      </c>
      <c r="N6177" t="s">
        <v>24710</v>
      </c>
      <c r="O6177" t="s">
        <v>24711</v>
      </c>
      <c r="P6177" t="s">
        <v>87</v>
      </c>
      <c r="Q6177">
        <v>16</v>
      </c>
      <c r="R6177" t="s">
        <v>40</v>
      </c>
      <c r="S6177" t="s">
        <v>118</v>
      </c>
      <c r="T6177">
        <v>49157</v>
      </c>
      <c r="U6177" s="1">
        <v>45510</v>
      </c>
      <c r="V6177" t="s">
        <v>64</v>
      </c>
      <c r="W6177">
        <v>266533</v>
      </c>
      <c r="X6177" t="s">
        <v>24712</v>
      </c>
      <c r="Y6177">
        <v>936</v>
      </c>
      <c r="Z6177">
        <v>2807</v>
      </c>
      <c r="AA6177">
        <v>3</v>
      </c>
      <c r="AB6177">
        <v>3368.4</v>
      </c>
    </row>
    <row r="6178" spans="1:28" x14ac:dyDescent="0.3">
      <c r="A6178" t="s">
        <v>28</v>
      </c>
      <c r="B6178" t="s">
        <v>29</v>
      </c>
      <c r="C6178" t="s">
        <v>66</v>
      </c>
      <c r="D6178" t="s">
        <v>261</v>
      </c>
      <c r="E6178" t="s">
        <v>56</v>
      </c>
      <c r="F6178" t="s">
        <v>83</v>
      </c>
      <c r="G6178">
        <v>48</v>
      </c>
      <c r="H6178">
        <v>406541</v>
      </c>
      <c r="I6178" t="s">
        <v>58</v>
      </c>
      <c r="J6178" s="1">
        <v>44029</v>
      </c>
      <c r="K6178">
        <v>950</v>
      </c>
      <c r="L6178" t="s">
        <v>24713</v>
      </c>
      <c r="M6178" t="s">
        <v>1007</v>
      </c>
      <c r="N6178" t="s">
        <v>24714</v>
      </c>
      <c r="O6178" t="s">
        <v>24715</v>
      </c>
      <c r="P6178" t="s">
        <v>51</v>
      </c>
      <c r="Q6178">
        <v>12</v>
      </c>
      <c r="R6178" t="s">
        <v>88</v>
      </c>
      <c r="S6178" t="s">
        <v>79</v>
      </c>
      <c r="T6178">
        <v>76953</v>
      </c>
      <c r="U6178" s="1">
        <v>45358</v>
      </c>
      <c r="V6178" t="s">
        <v>72</v>
      </c>
      <c r="W6178">
        <v>759641</v>
      </c>
      <c r="X6178" t="s">
        <v>24716</v>
      </c>
      <c r="Y6178">
        <v>475</v>
      </c>
      <c r="Z6178">
        <v>2618</v>
      </c>
      <c r="AA6178">
        <v>8</v>
      </c>
      <c r="AB6178">
        <v>8377.6</v>
      </c>
    </row>
    <row r="6179" spans="1:28" x14ac:dyDescent="0.3">
      <c r="A6179" t="s">
        <v>28</v>
      </c>
      <c r="B6179" t="s">
        <v>29</v>
      </c>
      <c r="C6179" t="s">
        <v>44</v>
      </c>
      <c r="D6179" t="s">
        <v>98</v>
      </c>
      <c r="E6179" t="s">
        <v>56</v>
      </c>
      <c r="F6179" t="s">
        <v>175</v>
      </c>
      <c r="G6179">
        <v>87</v>
      </c>
      <c r="H6179">
        <v>412748</v>
      </c>
      <c r="I6179" t="s">
        <v>34</v>
      </c>
      <c r="J6179" s="1">
        <v>44107</v>
      </c>
      <c r="K6179">
        <v>1400</v>
      </c>
      <c r="L6179" t="s">
        <v>24717</v>
      </c>
      <c r="M6179" t="s">
        <v>94</v>
      </c>
      <c r="N6179" t="s">
        <v>24718</v>
      </c>
      <c r="O6179">
        <f>1-811-696-4993</f>
        <v>-6499</v>
      </c>
      <c r="P6179" t="s">
        <v>51</v>
      </c>
      <c r="Q6179">
        <v>4</v>
      </c>
      <c r="R6179" t="s">
        <v>40</v>
      </c>
      <c r="S6179" t="s">
        <v>41</v>
      </c>
      <c r="T6179">
        <v>66331</v>
      </c>
      <c r="U6179" s="1">
        <v>45463</v>
      </c>
      <c r="V6179" t="s">
        <v>52</v>
      </c>
      <c r="W6179">
        <v>141642</v>
      </c>
      <c r="X6179" t="s">
        <v>24719</v>
      </c>
      <c r="Y6179">
        <v>266</v>
      </c>
      <c r="Z6179">
        <v>726</v>
      </c>
      <c r="AA6179">
        <v>8</v>
      </c>
      <c r="AB6179" s="2" t="s">
        <v>11085</v>
      </c>
    </row>
    <row r="6180" spans="1:28" x14ac:dyDescent="0.3">
      <c r="A6180" t="s">
        <v>28</v>
      </c>
      <c r="B6180" t="s">
        <v>29</v>
      </c>
      <c r="C6180" t="s">
        <v>157</v>
      </c>
      <c r="D6180" t="s">
        <v>74</v>
      </c>
      <c r="E6180" t="s">
        <v>46</v>
      </c>
      <c r="F6180" t="s">
        <v>150</v>
      </c>
      <c r="G6180">
        <v>81</v>
      </c>
      <c r="H6180">
        <v>403492</v>
      </c>
      <c r="I6180" t="s">
        <v>58</v>
      </c>
      <c r="J6180" s="1">
        <v>44228</v>
      </c>
      <c r="K6180">
        <v>1400</v>
      </c>
      <c r="L6180" t="s">
        <v>24720</v>
      </c>
      <c r="M6180" t="s">
        <v>189</v>
      </c>
      <c r="N6180" t="s">
        <v>24721</v>
      </c>
      <c r="O6180" t="s">
        <v>24722</v>
      </c>
      <c r="P6180" t="s">
        <v>39</v>
      </c>
      <c r="Q6180">
        <v>4</v>
      </c>
      <c r="R6180" t="s">
        <v>40</v>
      </c>
      <c r="S6180" t="s">
        <v>41</v>
      </c>
      <c r="T6180">
        <v>78003</v>
      </c>
      <c r="U6180" s="1">
        <v>45473</v>
      </c>
      <c r="V6180" t="s">
        <v>52</v>
      </c>
      <c r="W6180">
        <v>452290</v>
      </c>
      <c r="X6180" t="s">
        <v>5208</v>
      </c>
      <c r="Y6180">
        <v>568</v>
      </c>
      <c r="Z6180">
        <v>2583</v>
      </c>
      <c r="AA6180">
        <v>3</v>
      </c>
      <c r="AB6180" s="2" t="s">
        <v>24723</v>
      </c>
    </row>
    <row r="6181" spans="1:28" x14ac:dyDescent="0.3">
      <c r="A6181" t="s">
        <v>28</v>
      </c>
      <c r="B6181" t="s">
        <v>29</v>
      </c>
      <c r="C6181" t="s">
        <v>193</v>
      </c>
      <c r="D6181" t="s">
        <v>227</v>
      </c>
      <c r="E6181" t="s">
        <v>32</v>
      </c>
      <c r="F6181" t="s">
        <v>355</v>
      </c>
      <c r="G6181">
        <v>33</v>
      </c>
      <c r="H6181">
        <v>408133</v>
      </c>
      <c r="I6181" t="s">
        <v>34</v>
      </c>
      <c r="J6181" s="1">
        <v>44491</v>
      </c>
      <c r="K6181">
        <v>1000</v>
      </c>
      <c r="L6181" t="s">
        <v>24724</v>
      </c>
      <c r="M6181" t="s">
        <v>434</v>
      </c>
      <c r="N6181" t="s">
        <v>24725</v>
      </c>
      <c r="O6181" t="s">
        <v>24726</v>
      </c>
      <c r="P6181" t="s">
        <v>71</v>
      </c>
      <c r="Q6181">
        <v>17</v>
      </c>
      <c r="R6181" t="s">
        <v>40</v>
      </c>
      <c r="S6181" t="s">
        <v>79</v>
      </c>
      <c r="T6181">
        <v>12865</v>
      </c>
      <c r="U6181" s="1">
        <v>45416</v>
      </c>
      <c r="V6181" t="s">
        <v>140</v>
      </c>
      <c r="W6181">
        <v>757862</v>
      </c>
      <c r="X6181" t="s">
        <v>24727</v>
      </c>
      <c r="Y6181">
        <v>784</v>
      </c>
      <c r="Z6181">
        <v>2524</v>
      </c>
      <c r="AA6181">
        <v>7</v>
      </c>
      <c r="AB6181" s="2" t="s">
        <v>24728</v>
      </c>
    </row>
    <row r="6182" spans="1:28" x14ac:dyDescent="0.3">
      <c r="A6182" t="s">
        <v>28</v>
      </c>
      <c r="B6182" t="s">
        <v>29</v>
      </c>
      <c r="C6182" t="s">
        <v>66</v>
      </c>
      <c r="D6182" t="s">
        <v>566</v>
      </c>
      <c r="E6182" t="s">
        <v>32</v>
      </c>
      <c r="F6182" t="s">
        <v>83</v>
      </c>
      <c r="G6182">
        <v>6</v>
      </c>
      <c r="H6182">
        <v>437332</v>
      </c>
      <c r="I6182" t="s">
        <v>34</v>
      </c>
      <c r="J6182" s="1">
        <v>44501</v>
      </c>
      <c r="K6182">
        <v>1300</v>
      </c>
      <c r="L6182" t="s">
        <v>24729</v>
      </c>
      <c r="M6182" t="s">
        <v>293</v>
      </c>
      <c r="N6182" t="s">
        <v>24730</v>
      </c>
      <c r="O6182" t="s">
        <v>24731</v>
      </c>
      <c r="P6182" t="s">
        <v>51</v>
      </c>
      <c r="Q6182">
        <v>15</v>
      </c>
      <c r="R6182" t="s">
        <v>40</v>
      </c>
      <c r="S6182" t="s">
        <v>118</v>
      </c>
      <c r="T6182">
        <v>35357</v>
      </c>
      <c r="U6182" s="1">
        <v>45371</v>
      </c>
      <c r="V6182" t="s">
        <v>72</v>
      </c>
      <c r="W6182">
        <v>346250</v>
      </c>
      <c r="X6182" t="s">
        <v>24732</v>
      </c>
      <c r="Y6182">
        <v>305</v>
      </c>
      <c r="Z6182">
        <v>2928</v>
      </c>
      <c r="AA6182">
        <v>6</v>
      </c>
      <c r="AB6182" s="2" t="s">
        <v>24733</v>
      </c>
    </row>
    <row r="6183" spans="1:28" x14ac:dyDescent="0.3">
      <c r="A6183" t="s">
        <v>28</v>
      </c>
      <c r="B6183" t="s">
        <v>29</v>
      </c>
      <c r="C6183" t="s">
        <v>157</v>
      </c>
      <c r="D6183" t="s">
        <v>467</v>
      </c>
      <c r="E6183" t="s">
        <v>56</v>
      </c>
      <c r="F6183" t="s">
        <v>57</v>
      </c>
      <c r="G6183">
        <v>10</v>
      </c>
      <c r="H6183">
        <v>437770</v>
      </c>
      <c r="I6183" t="s">
        <v>58</v>
      </c>
      <c r="J6183" s="1">
        <v>44359</v>
      </c>
      <c r="K6183">
        <v>800</v>
      </c>
      <c r="L6183" t="s">
        <v>24734</v>
      </c>
      <c r="M6183" t="s">
        <v>351</v>
      </c>
      <c r="N6183" t="s">
        <v>24735</v>
      </c>
      <c r="O6183" t="s">
        <v>24736</v>
      </c>
      <c r="P6183" t="s">
        <v>87</v>
      </c>
      <c r="Q6183">
        <v>18</v>
      </c>
      <c r="R6183" t="s">
        <v>88</v>
      </c>
      <c r="S6183" t="s">
        <v>118</v>
      </c>
      <c r="T6183">
        <v>10826</v>
      </c>
      <c r="U6183" s="1">
        <v>45564</v>
      </c>
      <c r="V6183" t="s">
        <v>180</v>
      </c>
      <c r="W6183">
        <v>223738</v>
      </c>
      <c r="X6183" t="s">
        <v>24737</v>
      </c>
      <c r="Y6183">
        <v>507</v>
      </c>
      <c r="Z6183">
        <v>2827</v>
      </c>
      <c r="AA6183">
        <v>5</v>
      </c>
      <c r="AB6183">
        <v>5654</v>
      </c>
    </row>
    <row r="6184" spans="1:28" x14ac:dyDescent="0.3">
      <c r="A6184" t="s">
        <v>28</v>
      </c>
      <c r="B6184" t="s">
        <v>29</v>
      </c>
      <c r="C6184" t="s">
        <v>91</v>
      </c>
      <c r="D6184" t="s">
        <v>163</v>
      </c>
      <c r="E6184" t="s">
        <v>46</v>
      </c>
      <c r="F6184" t="s">
        <v>106</v>
      </c>
      <c r="G6184">
        <v>39</v>
      </c>
      <c r="H6184">
        <v>416003</v>
      </c>
      <c r="I6184" t="s">
        <v>34</v>
      </c>
      <c r="J6184" s="1">
        <v>44864</v>
      </c>
      <c r="K6184">
        <v>1300</v>
      </c>
      <c r="L6184" t="s">
        <v>24738</v>
      </c>
      <c r="M6184" t="s">
        <v>856</v>
      </c>
      <c r="N6184" t="s">
        <v>24739</v>
      </c>
      <c r="O6184" t="s">
        <v>24740</v>
      </c>
      <c r="P6184" t="s">
        <v>87</v>
      </c>
      <c r="Q6184">
        <v>15</v>
      </c>
      <c r="R6184" t="s">
        <v>88</v>
      </c>
      <c r="S6184" t="s">
        <v>79</v>
      </c>
      <c r="T6184">
        <v>38385</v>
      </c>
      <c r="U6184" s="1">
        <v>45385</v>
      </c>
      <c r="V6184" t="s">
        <v>80</v>
      </c>
      <c r="W6184">
        <v>994455</v>
      </c>
      <c r="X6184" t="s">
        <v>24741</v>
      </c>
      <c r="Y6184">
        <v>753</v>
      </c>
      <c r="Z6184">
        <v>2826</v>
      </c>
      <c r="AA6184">
        <v>3</v>
      </c>
      <c r="AB6184" s="2" t="s">
        <v>24742</v>
      </c>
    </row>
    <row r="6185" spans="1:28" x14ac:dyDescent="0.3">
      <c r="A6185" t="s">
        <v>28</v>
      </c>
      <c r="B6185" t="s">
        <v>29</v>
      </c>
      <c r="C6185" t="s">
        <v>193</v>
      </c>
      <c r="D6185" t="s">
        <v>566</v>
      </c>
      <c r="E6185" t="s">
        <v>46</v>
      </c>
      <c r="F6185" t="s">
        <v>99</v>
      </c>
      <c r="G6185">
        <v>8</v>
      </c>
      <c r="H6185">
        <v>405475</v>
      </c>
      <c r="I6185" t="s">
        <v>58</v>
      </c>
      <c r="J6185" s="1">
        <v>45583</v>
      </c>
      <c r="K6185">
        <v>1300</v>
      </c>
      <c r="L6185" t="s">
        <v>24743</v>
      </c>
      <c r="M6185" t="s">
        <v>1460</v>
      </c>
      <c r="N6185" t="s">
        <v>24744</v>
      </c>
      <c r="O6185" t="s">
        <v>24745</v>
      </c>
      <c r="P6185" t="s">
        <v>39</v>
      </c>
      <c r="Q6185">
        <v>5</v>
      </c>
      <c r="R6185" t="s">
        <v>40</v>
      </c>
      <c r="S6185" t="s">
        <v>41</v>
      </c>
      <c r="T6185">
        <v>73095</v>
      </c>
      <c r="U6185" s="1">
        <v>45585</v>
      </c>
      <c r="V6185" t="s">
        <v>155</v>
      </c>
      <c r="W6185">
        <v>160341</v>
      </c>
      <c r="X6185" t="s">
        <v>24746</v>
      </c>
      <c r="Y6185">
        <v>394</v>
      </c>
      <c r="Z6185">
        <v>1051</v>
      </c>
      <c r="AA6185">
        <v>1</v>
      </c>
      <c r="AB6185" s="2" t="s">
        <v>24747</v>
      </c>
    </row>
    <row r="6186" spans="1:28" x14ac:dyDescent="0.3">
      <c r="A6186" t="s">
        <v>28</v>
      </c>
      <c r="B6186" t="s">
        <v>29</v>
      </c>
      <c r="C6186" t="s">
        <v>44</v>
      </c>
      <c r="D6186" t="s">
        <v>267</v>
      </c>
      <c r="E6186" t="s">
        <v>32</v>
      </c>
      <c r="F6186" t="s">
        <v>355</v>
      </c>
      <c r="G6186">
        <v>87</v>
      </c>
      <c r="H6186">
        <v>423924</v>
      </c>
      <c r="I6186" t="s">
        <v>34</v>
      </c>
      <c r="J6186" s="1">
        <v>44300</v>
      </c>
      <c r="K6186">
        <v>1200</v>
      </c>
      <c r="L6186" t="s">
        <v>24748</v>
      </c>
      <c r="M6186" t="s">
        <v>129</v>
      </c>
      <c r="N6186" t="s">
        <v>24749</v>
      </c>
      <c r="O6186" t="s">
        <v>24750</v>
      </c>
      <c r="P6186" t="s">
        <v>51</v>
      </c>
      <c r="Q6186">
        <v>16</v>
      </c>
      <c r="R6186" t="s">
        <v>40</v>
      </c>
      <c r="S6186" t="s">
        <v>41</v>
      </c>
      <c r="T6186">
        <v>53768</v>
      </c>
      <c r="U6186" s="1">
        <v>45525</v>
      </c>
      <c r="V6186" t="s">
        <v>64</v>
      </c>
      <c r="W6186">
        <v>518592</v>
      </c>
      <c r="X6186" t="s">
        <v>24751</v>
      </c>
      <c r="Y6186">
        <v>239</v>
      </c>
      <c r="Z6186">
        <v>968</v>
      </c>
      <c r="AA6186">
        <v>4</v>
      </c>
      <c r="AB6186" s="2" t="s">
        <v>24752</v>
      </c>
    </row>
    <row r="6187" spans="1:28" x14ac:dyDescent="0.3">
      <c r="A6187" t="s">
        <v>28</v>
      </c>
      <c r="B6187" t="s">
        <v>29</v>
      </c>
      <c r="C6187" t="s">
        <v>54</v>
      </c>
      <c r="D6187" t="s">
        <v>105</v>
      </c>
      <c r="E6187" t="s">
        <v>46</v>
      </c>
      <c r="F6187" t="s">
        <v>150</v>
      </c>
      <c r="G6187">
        <v>88</v>
      </c>
      <c r="H6187">
        <v>426103</v>
      </c>
      <c r="I6187" t="s">
        <v>34</v>
      </c>
      <c r="J6187" s="1">
        <v>44390</v>
      </c>
      <c r="K6187">
        <v>1300</v>
      </c>
      <c r="L6187" t="s">
        <v>24753</v>
      </c>
      <c r="M6187" t="s">
        <v>670</v>
      </c>
      <c r="N6187" t="s">
        <v>24754</v>
      </c>
      <c r="O6187" t="s">
        <v>24755</v>
      </c>
      <c r="P6187" t="s">
        <v>71</v>
      </c>
      <c r="Q6187">
        <v>7</v>
      </c>
      <c r="R6187" t="s">
        <v>40</v>
      </c>
      <c r="S6187" t="s">
        <v>63</v>
      </c>
      <c r="T6187">
        <v>37134</v>
      </c>
      <c r="U6187" s="1">
        <v>45615</v>
      </c>
      <c r="V6187" t="s">
        <v>42</v>
      </c>
      <c r="W6187">
        <v>938144</v>
      </c>
      <c r="X6187" t="s">
        <v>24756</v>
      </c>
      <c r="Y6187">
        <v>433</v>
      </c>
      <c r="Z6187">
        <v>2733</v>
      </c>
      <c r="AA6187">
        <v>5</v>
      </c>
      <c r="AB6187">
        <v>5466</v>
      </c>
    </row>
    <row r="6188" spans="1:28" x14ac:dyDescent="0.3">
      <c r="A6188" t="s">
        <v>28</v>
      </c>
      <c r="B6188" t="s">
        <v>29</v>
      </c>
      <c r="C6188" t="s">
        <v>44</v>
      </c>
      <c r="D6188" t="s">
        <v>149</v>
      </c>
      <c r="E6188" t="s">
        <v>56</v>
      </c>
      <c r="F6188" t="s">
        <v>135</v>
      </c>
      <c r="G6188">
        <v>78</v>
      </c>
      <c r="H6188">
        <v>433959</v>
      </c>
      <c r="I6188" t="s">
        <v>34</v>
      </c>
      <c r="J6188" s="1">
        <v>44890</v>
      </c>
      <c r="K6188">
        <v>1000</v>
      </c>
      <c r="L6188" t="s">
        <v>24757</v>
      </c>
      <c r="M6188" t="s">
        <v>1366</v>
      </c>
      <c r="N6188" t="s">
        <v>24758</v>
      </c>
      <c r="O6188" t="s">
        <v>24759</v>
      </c>
      <c r="P6188" t="s">
        <v>87</v>
      </c>
      <c r="Q6188">
        <v>8</v>
      </c>
      <c r="R6188" t="s">
        <v>88</v>
      </c>
      <c r="S6188" t="s">
        <v>118</v>
      </c>
      <c r="T6188">
        <v>34855</v>
      </c>
      <c r="U6188" s="1">
        <v>45300</v>
      </c>
      <c r="V6188" t="s">
        <v>111</v>
      </c>
      <c r="W6188">
        <v>479886</v>
      </c>
      <c r="X6188" t="s">
        <v>24760</v>
      </c>
      <c r="Y6188">
        <v>532</v>
      </c>
      <c r="Z6188">
        <v>2012</v>
      </c>
      <c r="AA6188">
        <v>1</v>
      </c>
      <c r="AB6188" s="2" t="s">
        <v>4216</v>
      </c>
    </row>
    <row r="6189" spans="1:28" x14ac:dyDescent="0.3">
      <c r="A6189" t="s">
        <v>28</v>
      </c>
      <c r="B6189" t="s">
        <v>29</v>
      </c>
      <c r="C6189" t="s">
        <v>91</v>
      </c>
      <c r="D6189" t="s">
        <v>170</v>
      </c>
      <c r="E6189" t="s">
        <v>56</v>
      </c>
      <c r="F6189" t="s">
        <v>175</v>
      </c>
      <c r="G6189">
        <v>39</v>
      </c>
      <c r="H6189">
        <v>437245</v>
      </c>
      <c r="I6189" t="s">
        <v>58</v>
      </c>
      <c r="J6189" s="1">
        <v>44142</v>
      </c>
      <c r="K6189">
        <v>1100</v>
      </c>
      <c r="L6189" t="s">
        <v>24761</v>
      </c>
      <c r="M6189" t="s">
        <v>856</v>
      </c>
      <c r="N6189" t="s">
        <v>24762</v>
      </c>
      <c r="O6189">
        <v>5441955945</v>
      </c>
      <c r="P6189" t="s">
        <v>87</v>
      </c>
      <c r="Q6189">
        <v>16</v>
      </c>
      <c r="R6189" t="s">
        <v>88</v>
      </c>
      <c r="S6189" t="s">
        <v>41</v>
      </c>
      <c r="T6189">
        <v>38103</v>
      </c>
      <c r="U6189" s="1">
        <v>45581</v>
      </c>
      <c r="V6189" t="s">
        <v>155</v>
      </c>
      <c r="W6189">
        <v>378958</v>
      </c>
      <c r="X6189" t="s">
        <v>24763</v>
      </c>
      <c r="Y6189">
        <v>972</v>
      </c>
      <c r="Z6189">
        <v>1827</v>
      </c>
      <c r="AA6189">
        <v>2</v>
      </c>
      <c r="AB6189" s="2" t="s">
        <v>5644</v>
      </c>
    </row>
    <row r="6190" spans="1:28" x14ac:dyDescent="0.3">
      <c r="A6190" t="s">
        <v>28</v>
      </c>
      <c r="B6190" t="s">
        <v>29</v>
      </c>
      <c r="C6190" t="s">
        <v>30</v>
      </c>
      <c r="D6190" t="s">
        <v>467</v>
      </c>
      <c r="E6190" t="s">
        <v>56</v>
      </c>
      <c r="F6190" t="s">
        <v>150</v>
      </c>
      <c r="G6190">
        <v>40</v>
      </c>
      <c r="H6190">
        <v>439488</v>
      </c>
      <c r="I6190" t="s">
        <v>34</v>
      </c>
      <c r="J6190" s="1">
        <v>44091</v>
      </c>
      <c r="K6190">
        <v>1300</v>
      </c>
      <c r="L6190" t="s">
        <v>24764</v>
      </c>
      <c r="M6190" t="s">
        <v>542</v>
      </c>
      <c r="N6190" t="s">
        <v>24765</v>
      </c>
      <c r="O6190" t="s">
        <v>24766</v>
      </c>
      <c r="P6190" t="s">
        <v>71</v>
      </c>
      <c r="Q6190">
        <v>10</v>
      </c>
      <c r="R6190" t="s">
        <v>40</v>
      </c>
      <c r="S6190" t="s">
        <v>63</v>
      </c>
      <c r="T6190">
        <v>59560</v>
      </c>
      <c r="U6190" s="1">
        <v>45295</v>
      </c>
      <c r="V6190" t="s">
        <v>111</v>
      </c>
      <c r="W6190">
        <v>662319</v>
      </c>
      <c r="X6190" t="s">
        <v>15279</v>
      </c>
      <c r="Y6190">
        <v>959</v>
      </c>
      <c r="Z6190">
        <v>1509</v>
      </c>
      <c r="AA6190">
        <v>5</v>
      </c>
      <c r="AB6190">
        <v>3018</v>
      </c>
    </row>
    <row r="6191" spans="1:28" x14ac:dyDescent="0.3">
      <c r="A6191" t="s">
        <v>28</v>
      </c>
      <c r="B6191" t="s">
        <v>29</v>
      </c>
      <c r="C6191" t="s">
        <v>54</v>
      </c>
      <c r="D6191" t="s">
        <v>142</v>
      </c>
      <c r="E6191" t="s">
        <v>56</v>
      </c>
      <c r="F6191" t="s">
        <v>33</v>
      </c>
      <c r="G6191">
        <v>93</v>
      </c>
      <c r="H6191">
        <v>418494</v>
      </c>
      <c r="I6191" t="s">
        <v>34</v>
      </c>
      <c r="J6191" s="1">
        <v>45042</v>
      </c>
      <c r="K6191">
        <v>1000</v>
      </c>
      <c r="L6191" t="s">
        <v>24767</v>
      </c>
      <c r="M6191" t="s">
        <v>747</v>
      </c>
      <c r="N6191" t="s">
        <v>24768</v>
      </c>
      <c r="O6191" t="s">
        <v>24769</v>
      </c>
      <c r="P6191" t="s">
        <v>71</v>
      </c>
      <c r="Q6191">
        <v>6</v>
      </c>
      <c r="R6191" t="s">
        <v>40</v>
      </c>
      <c r="S6191" t="s">
        <v>79</v>
      </c>
      <c r="T6191">
        <v>21344</v>
      </c>
      <c r="U6191" s="1">
        <v>45472</v>
      </c>
      <c r="V6191" t="s">
        <v>52</v>
      </c>
      <c r="W6191">
        <v>304894</v>
      </c>
      <c r="X6191" t="s">
        <v>24770</v>
      </c>
      <c r="Y6191">
        <v>214</v>
      </c>
      <c r="Z6191">
        <v>2355</v>
      </c>
      <c r="AA6191">
        <v>8</v>
      </c>
      <c r="AB6191">
        <v>7536</v>
      </c>
    </row>
    <row r="6192" spans="1:28" x14ac:dyDescent="0.3">
      <c r="A6192" t="s">
        <v>28</v>
      </c>
      <c r="B6192" t="s">
        <v>29</v>
      </c>
      <c r="C6192" t="s">
        <v>30</v>
      </c>
      <c r="D6192" t="s">
        <v>237</v>
      </c>
      <c r="E6192" t="s">
        <v>46</v>
      </c>
      <c r="F6192" t="s">
        <v>135</v>
      </c>
      <c r="G6192">
        <v>71</v>
      </c>
      <c r="H6192">
        <v>418422</v>
      </c>
      <c r="I6192" t="s">
        <v>58</v>
      </c>
      <c r="J6192" s="1">
        <v>44249</v>
      </c>
      <c r="K6192">
        <v>950</v>
      </c>
      <c r="L6192" t="s">
        <v>24771</v>
      </c>
      <c r="M6192" t="s">
        <v>137</v>
      </c>
      <c r="N6192" t="s">
        <v>24772</v>
      </c>
      <c r="O6192" t="s">
        <v>24773</v>
      </c>
      <c r="P6192" t="s">
        <v>39</v>
      </c>
      <c r="Q6192">
        <v>12</v>
      </c>
      <c r="R6192" t="s">
        <v>40</v>
      </c>
      <c r="S6192" t="s">
        <v>118</v>
      </c>
      <c r="T6192">
        <v>90582</v>
      </c>
      <c r="U6192" s="1">
        <v>45583</v>
      </c>
      <c r="V6192" t="s">
        <v>155</v>
      </c>
      <c r="W6192">
        <v>915793</v>
      </c>
      <c r="X6192" t="s">
        <v>24774</v>
      </c>
      <c r="Y6192">
        <v>864</v>
      </c>
      <c r="Z6192">
        <v>1426</v>
      </c>
      <c r="AA6192">
        <v>8</v>
      </c>
      <c r="AB6192">
        <v>4563.2</v>
      </c>
    </row>
    <row r="6193" spans="1:28" x14ac:dyDescent="0.3">
      <c r="A6193" t="s">
        <v>28</v>
      </c>
      <c r="B6193" t="s">
        <v>29</v>
      </c>
      <c r="C6193" t="s">
        <v>30</v>
      </c>
      <c r="D6193" t="s">
        <v>105</v>
      </c>
      <c r="E6193" t="s">
        <v>56</v>
      </c>
      <c r="F6193" t="s">
        <v>99</v>
      </c>
      <c r="G6193">
        <v>11</v>
      </c>
      <c r="H6193">
        <v>413504</v>
      </c>
      <c r="I6193" t="s">
        <v>58</v>
      </c>
      <c r="J6193" s="1">
        <v>45394</v>
      </c>
      <c r="K6193">
        <v>1400</v>
      </c>
      <c r="L6193" t="s">
        <v>19138</v>
      </c>
      <c r="M6193" t="s">
        <v>269</v>
      </c>
      <c r="N6193" t="s">
        <v>24775</v>
      </c>
      <c r="O6193" t="s">
        <v>24776</v>
      </c>
      <c r="P6193" t="s">
        <v>71</v>
      </c>
      <c r="Q6193">
        <v>14</v>
      </c>
      <c r="R6193" t="s">
        <v>88</v>
      </c>
      <c r="S6193" t="s">
        <v>118</v>
      </c>
      <c r="T6193">
        <v>77953</v>
      </c>
      <c r="U6193" s="1">
        <v>45373</v>
      </c>
      <c r="V6193" t="s">
        <v>72</v>
      </c>
      <c r="W6193">
        <v>821997</v>
      </c>
      <c r="X6193" t="s">
        <v>24777</v>
      </c>
      <c r="Y6193">
        <v>534</v>
      </c>
      <c r="Z6193">
        <v>2409</v>
      </c>
      <c r="AA6193">
        <v>4</v>
      </c>
      <c r="AB6193">
        <v>3854.4</v>
      </c>
    </row>
    <row r="6194" spans="1:28" x14ac:dyDescent="0.3">
      <c r="A6194" t="s">
        <v>28</v>
      </c>
      <c r="B6194" t="s">
        <v>29</v>
      </c>
      <c r="C6194" t="s">
        <v>30</v>
      </c>
      <c r="D6194" t="s">
        <v>349</v>
      </c>
      <c r="E6194" t="s">
        <v>32</v>
      </c>
      <c r="F6194" t="s">
        <v>113</v>
      </c>
      <c r="G6194">
        <v>70</v>
      </c>
      <c r="H6194">
        <v>415756</v>
      </c>
      <c r="I6194" t="s">
        <v>34</v>
      </c>
      <c r="J6194" s="1">
        <v>44063</v>
      </c>
      <c r="K6194">
        <v>1200</v>
      </c>
      <c r="L6194" t="s">
        <v>24778</v>
      </c>
      <c r="M6194" t="s">
        <v>417</v>
      </c>
      <c r="N6194" t="s">
        <v>24779</v>
      </c>
      <c r="O6194">
        <v>4962455899</v>
      </c>
      <c r="P6194" t="s">
        <v>39</v>
      </c>
      <c r="Q6194">
        <v>4</v>
      </c>
      <c r="R6194" t="s">
        <v>88</v>
      </c>
      <c r="S6194" t="s">
        <v>118</v>
      </c>
      <c r="T6194">
        <v>19216</v>
      </c>
      <c r="U6194" s="1">
        <v>45549</v>
      </c>
      <c r="V6194" t="s">
        <v>180</v>
      </c>
      <c r="W6194">
        <v>864992</v>
      </c>
      <c r="X6194" t="s">
        <v>24780</v>
      </c>
      <c r="Y6194">
        <v>487</v>
      </c>
      <c r="Z6194">
        <v>2744</v>
      </c>
      <c r="AA6194">
        <v>5</v>
      </c>
      <c r="AB6194">
        <v>5488</v>
      </c>
    </row>
    <row r="6195" spans="1:28" x14ac:dyDescent="0.3">
      <c r="A6195" t="s">
        <v>28</v>
      </c>
      <c r="B6195" t="s">
        <v>29</v>
      </c>
      <c r="C6195" t="s">
        <v>44</v>
      </c>
      <c r="D6195" t="s">
        <v>611</v>
      </c>
      <c r="E6195" t="s">
        <v>56</v>
      </c>
      <c r="F6195" t="s">
        <v>33</v>
      </c>
      <c r="G6195">
        <v>60</v>
      </c>
      <c r="H6195">
        <v>411252</v>
      </c>
      <c r="I6195" t="s">
        <v>58</v>
      </c>
      <c r="J6195" s="1">
        <v>45404</v>
      </c>
      <c r="K6195">
        <v>1200</v>
      </c>
      <c r="L6195" t="s">
        <v>24781</v>
      </c>
      <c r="M6195" t="s">
        <v>94</v>
      </c>
      <c r="N6195" t="s">
        <v>24782</v>
      </c>
      <c r="O6195" t="s">
        <v>24783</v>
      </c>
      <c r="P6195" t="s">
        <v>71</v>
      </c>
      <c r="Q6195">
        <v>4</v>
      </c>
      <c r="R6195" t="s">
        <v>88</v>
      </c>
      <c r="S6195" t="s">
        <v>41</v>
      </c>
      <c r="T6195">
        <v>36721</v>
      </c>
      <c r="U6195" s="1">
        <v>45336</v>
      </c>
      <c r="V6195" t="s">
        <v>119</v>
      </c>
      <c r="W6195">
        <v>446604</v>
      </c>
      <c r="X6195" t="s">
        <v>24784</v>
      </c>
      <c r="Y6195">
        <v>888</v>
      </c>
      <c r="Z6195">
        <v>2250</v>
      </c>
      <c r="AA6195">
        <v>3</v>
      </c>
      <c r="AB6195">
        <v>2700</v>
      </c>
    </row>
    <row r="6196" spans="1:28" x14ac:dyDescent="0.3">
      <c r="A6196" t="s">
        <v>28</v>
      </c>
      <c r="B6196" t="s">
        <v>29</v>
      </c>
      <c r="C6196" t="s">
        <v>44</v>
      </c>
      <c r="D6196" t="s">
        <v>142</v>
      </c>
      <c r="E6196" t="s">
        <v>46</v>
      </c>
      <c r="F6196" t="s">
        <v>150</v>
      </c>
      <c r="G6196">
        <v>89</v>
      </c>
      <c r="H6196">
        <v>436252</v>
      </c>
      <c r="I6196" t="s">
        <v>58</v>
      </c>
      <c r="J6196" s="1">
        <v>44738</v>
      </c>
      <c r="K6196">
        <v>1100</v>
      </c>
      <c r="L6196" t="s">
        <v>24785</v>
      </c>
      <c r="M6196" t="s">
        <v>1030</v>
      </c>
      <c r="N6196" t="s">
        <v>24786</v>
      </c>
      <c r="O6196" t="s">
        <v>24787</v>
      </c>
      <c r="P6196" t="s">
        <v>71</v>
      </c>
      <c r="Q6196">
        <v>13</v>
      </c>
      <c r="R6196" t="s">
        <v>40</v>
      </c>
      <c r="S6196" t="s">
        <v>79</v>
      </c>
      <c r="T6196">
        <v>27644</v>
      </c>
      <c r="U6196" s="1">
        <v>45491</v>
      </c>
      <c r="V6196" t="s">
        <v>126</v>
      </c>
      <c r="W6196">
        <v>786864</v>
      </c>
      <c r="X6196" t="s">
        <v>24788</v>
      </c>
      <c r="Y6196">
        <v>469</v>
      </c>
      <c r="Z6196">
        <v>1627</v>
      </c>
      <c r="AA6196">
        <v>5</v>
      </c>
      <c r="AB6196">
        <v>3254</v>
      </c>
    </row>
    <row r="6197" spans="1:28" x14ac:dyDescent="0.3">
      <c r="A6197" t="s">
        <v>28</v>
      </c>
      <c r="B6197" t="s">
        <v>29</v>
      </c>
      <c r="C6197" t="s">
        <v>91</v>
      </c>
      <c r="D6197" t="s">
        <v>546</v>
      </c>
      <c r="E6197" t="s">
        <v>56</v>
      </c>
      <c r="F6197" t="s">
        <v>175</v>
      </c>
      <c r="G6197">
        <v>86</v>
      </c>
      <c r="H6197">
        <v>420237</v>
      </c>
      <c r="I6197" t="s">
        <v>58</v>
      </c>
      <c r="J6197" s="1">
        <v>44425</v>
      </c>
      <c r="K6197">
        <v>1000</v>
      </c>
      <c r="L6197" t="s">
        <v>18202</v>
      </c>
      <c r="M6197" t="s">
        <v>372</v>
      </c>
      <c r="N6197" t="s">
        <v>24789</v>
      </c>
      <c r="O6197">
        <v>9306732412</v>
      </c>
      <c r="P6197" t="s">
        <v>39</v>
      </c>
      <c r="Q6197">
        <v>20</v>
      </c>
      <c r="R6197" t="s">
        <v>88</v>
      </c>
      <c r="S6197" t="s">
        <v>41</v>
      </c>
      <c r="T6197">
        <v>57312</v>
      </c>
      <c r="U6197" s="1">
        <v>45512</v>
      </c>
      <c r="V6197" t="s">
        <v>64</v>
      </c>
      <c r="W6197">
        <v>404892</v>
      </c>
      <c r="X6197" t="s">
        <v>24790</v>
      </c>
      <c r="Y6197">
        <v>546</v>
      </c>
      <c r="Z6197">
        <v>2546</v>
      </c>
      <c r="AA6197">
        <v>2</v>
      </c>
      <c r="AB6197" s="2" t="s">
        <v>2419</v>
      </c>
    </row>
    <row r="6198" spans="1:28" x14ac:dyDescent="0.3">
      <c r="A6198" t="s">
        <v>28</v>
      </c>
      <c r="B6198" t="s">
        <v>29</v>
      </c>
      <c r="C6198" t="s">
        <v>30</v>
      </c>
      <c r="D6198" t="s">
        <v>254</v>
      </c>
      <c r="E6198" t="s">
        <v>46</v>
      </c>
      <c r="F6198" t="s">
        <v>99</v>
      </c>
      <c r="G6198">
        <v>42</v>
      </c>
      <c r="H6198">
        <v>439946</v>
      </c>
      <c r="I6198" t="s">
        <v>58</v>
      </c>
      <c r="J6198" s="1">
        <v>44596</v>
      </c>
      <c r="K6198">
        <v>800</v>
      </c>
      <c r="L6198" t="s">
        <v>24791</v>
      </c>
      <c r="M6198" t="s">
        <v>1305</v>
      </c>
      <c r="N6198" t="s">
        <v>24792</v>
      </c>
      <c r="O6198" t="s">
        <v>24793</v>
      </c>
      <c r="P6198" t="s">
        <v>39</v>
      </c>
      <c r="Q6198">
        <v>20</v>
      </c>
      <c r="R6198" t="s">
        <v>40</v>
      </c>
      <c r="S6198" t="s">
        <v>79</v>
      </c>
      <c r="T6198">
        <v>61026</v>
      </c>
      <c r="U6198" s="1">
        <v>45432</v>
      </c>
      <c r="V6198" t="s">
        <v>140</v>
      </c>
      <c r="W6198">
        <v>116422</v>
      </c>
      <c r="X6198" t="s">
        <v>24794</v>
      </c>
      <c r="Y6198">
        <v>855</v>
      </c>
      <c r="Z6198">
        <v>2428</v>
      </c>
      <c r="AA6198">
        <v>1</v>
      </c>
      <c r="AB6198">
        <v>971.2</v>
      </c>
    </row>
    <row r="6199" spans="1:28" x14ac:dyDescent="0.3">
      <c r="A6199" t="s">
        <v>28</v>
      </c>
      <c r="B6199" t="s">
        <v>29</v>
      </c>
      <c r="C6199" t="s">
        <v>54</v>
      </c>
      <c r="D6199" t="s">
        <v>616</v>
      </c>
      <c r="E6199" t="s">
        <v>46</v>
      </c>
      <c r="F6199" t="s">
        <v>83</v>
      </c>
      <c r="G6199">
        <v>78</v>
      </c>
      <c r="H6199">
        <v>433602</v>
      </c>
      <c r="I6199" t="s">
        <v>34</v>
      </c>
      <c r="J6199" s="1">
        <v>44414</v>
      </c>
      <c r="K6199">
        <v>1300</v>
      </c>
      <c r="L6199" t="s">
        <v>3866</v>
      </c>
      <c r="M6199" t="s">
        <v>200</v>
      </c>
      <c r="N6199" t="s">
        <v>24795</v>
      </c>
      <c r="O6199" t="s">
        <v>24796</v>
      </c>
      <c r="P6199" t="s">
        <v>39</v>
      </c>
      <c r="Q6199">
        <v>3</v>
      </c>
      <c r="R6199" t="s">
        <v>40</v>
      </c>
      <c r="S6199" t="s">
        <v>118</v>
      </c>
      <c r="T6199">
        <v>53852</v>
      </c>
      <c r="U6199" s="1">
        <v>45623</v>
      </c>
      <c r="V6199" t="s">
        <v>42</v>
      </c>
      <c r="W6199">
        <v>131709</v>
      </c>
      <c r="X6199" t="s">
        <v>24797</v>
      </c>
      <c r="Y6199">
        <v>926</v>
      </c>
      <c r="Z6199">
        <v>1778</v>
      </c>
      <c r="AA6199">
        <v>3</v>
      </c>
      <c r="AB6199">
        <v>2133.6</v>
      </c>
    </row>
    <row r="6200" spans="1:28" x14ac:dyDescent="0.3">
      <c r="A6200" t="s">
        <v>28</v>
      </c>
      <c r="B6200" t="s">
        <v>29</v>
      </c>
      <c r="C6200" t="s">
        <v>66</v>
      </c>
      <c r="D6200" t="s">
        <v>364</v>
      </c>
      <c r="E6200" t="s">
        <v>56</v>
      </c>
      <c r="F6200" t="s">
        <v>150</v>
      </c>
      <c r="G6200">
        <v>37</v>
      </c>
      <c r="H6200">
        <v>424609</v>
      </c>
      <c r="I6200" t="s">
        <v>58</v>
      </c>
      <c r="J6200" s="1">
        <v>45125</v>
      </c>
      <c r="K6200">
        <v>950</v>
      </c>
      <c r="L6200" t="s">
        <v>24798</v>
      </c>
      <c r="M6200" t="s">
        <v>869</v>
      </c>
      <c r="N6200" t="s">
        <v>24799</v>
      </c>
      <c r="O6200" t="s">
        <v>24800</v>
      </c>
      <c r="P6200" t="s">
        <v>71</v>
      </c>
      <c r="Q6200">
        <v>13</v>
      </c>
      <c r="R6200" t="s">
        <v>40</v>
      </c>
      <c r="S6200" t="s">
        <v>118</v>
      </c>
      <c r="T6200">
        <v>28604</v>
      </c>
      <c r="U6200" s="1">
        <v>45452</v>
      </c>
      <c r="V6200" t="s">
        <v>52</v>
      </c>
      <c r="W6200">
        <v>297320</v>
      </c>
      <c r="X6200" t="s">
        <v>24801</v>
      </c>
      <c r="Y6200">
        <v>859</v>
      </c>
      <c r="Z6200">
        <v>1471</v>
      </c>
      <c r="AA6200">
        <v>8</v>
      </c>
      <c r="AB6200">
        <v>4707.2</v>
      </c>
    </row>
    <row r="6201" spans="1:28" x14ac:dyDescent="0.3">
      <c r="A6201" t="s">
        <v>28</v>
      </c>
      <c r="B6201" t="s">
        <v>29</v>
      </c>
      <c r="C6201" t="s">
        <v>30</v>
      </c>
      <c r="D6201" t="s">
        <v>98</v>
      </c>
      <c r="E6201" t="s">
        <v>46</v>
      </c>
      <c r="F6201" t="s">
        <v>135</v>
      </c>
      <c r="G6201">
        <v>62</v>
      </c>
      <c r="H6201">
        <v>432150</v>
      </c>
      <c r="I6201" t="s">
        <v>58</v>
      </c>
      <c r="J6201" s="1">
        <v>45141</v>
      </c>
      <c r="K6201">
        <v>1400</v>
      </c>
      <c r="L6201" t="s">
        <v>24802</v>
      </c>
      <c r="M6201" t="s">
        <v>76</v>
      </c>
      <c r="N6201" t="s">
        <v>24803</v>
      </c>
      <c r="O6201" t="s">
        <v>24804</v>
      </c>
      <c r="P6201" t="s">
        <v>39</v>
      </c>
      <c r="Q6201">
        <v>14</v>
      </c>
      <c r="R6201" t="s">
        <v>88</v>
      </c>
      <c r="S6201" t="s">
        <v>41</v>
      </c>
      <c r="T6201">
        <v>57183</v>
      </c>
      <c r="U6201" s="1">
        <v>45411</v>
      </c>
      <c r="V6201" t="s">
        <v>80</v>
      </c>
      <c r="W6201">
        <v>211857</v>
      </c>
      <c r="X6201" t="s">
        <v>24805</v>
      </c>
      <c r="Y6201">
        <v>628</v>
      </c>
      <c r="Z6201">
        <v>2726</v>
      </c>
      <c r="AA6201">
        <v>5</v>
      </c>
      <c r="AB6201">
        <v>5452</v>
      </c>
    </row>
    <row r="6202" spans="1:28" x14ac:dyDescent="0.3">
      <c r="A6202" t="s">
        <v>28</v>
      </c>
      <c r="B6202" t="s">
        <v>29</v>
      </c>
      <c r="C6202" t="s">
        <v>30</v>
      </c>
      <c r="D6202" t="s">
        <v>149</v>
      </c>
      <c r="E6202" t="s">
        <v>32</v>
      </c>
      <c r="F6202" t="s">
        <v>83</v>
      </c>
      <c r="G6202">
        <v>44</v>
      </c>
      <c r="H6202">
        <v>432189</v>
      </c>
      <c r="I6202" t="s">
        <v>58</v>
      </c>
      <c r="J6202" s="1">
        <v>45392</v>
      </c>
      <c r="K6202">
        <v>1000</v>
      </c>
      <c r="L6202" t="s">
        <v>24806</v>
      </c>
      <c r="M6202" t="s">
        <v>60</v>
      </c>
      <c r="N6202" t="s">
        <v>24807</v>
      </c>
      <c r="O6202" t="s">
        <v>24808</v>
      </c>
      <c r="P6202" t="s">
        <v>71</v>
      </c>
      <c r="Q6202">
        <v>16</v>
      </c>
      <c r="R6202" t="s">
        <v>40</v>
      </c>
      <c r="S6202" t="s">
        <v>41</v>
      </c>
      <c r="T6202">
        <v>71413</v>
      </c>
      <c r="U6202" s="1">
        <v>45463</v>
      </c>
      <c r="V6202" t="s">
        <v>52</v>
      </c>
      <c r="W6202">
        <v>405810</v>
      </c>
      <c r="X6202" t="s">
        <v>24809</v>
      </c>
      <c r="Y6202">
        <v>545</v>
      </c>
      <c r="Z6202">
        <v>2808</v>
      </c>
      <c r="AA6202">
        <v>4</v>
      </c>
      <c r="AB6202">
        <v>4492.8</v>
      </c>
    </row>
    <row r="6203" spans="1:28" x14ac:dyDescent="0.3">
      <c r="A6203" t="s">
        <v>28</v>
      </c>
      <c r="B6203" t="s">
        <v>29</v>
      </c>
      <c r="C6203" t="s">
        <v>30</v>
      </c>
      <c r="D6203" t="s">
        <v>291</v>
      </c>
      <c r="E6203" t="s">
        <v>46</v>
      </c>
      <c r="F6203" t="s">
        <v>47</v>
      </c>
      <c r="G6203">
        <v>35</v>
      </c>
      <c r="H6203">
        <v>422414</v>
      </c>
      <c r="I6203" t="s">
        <v>58</v>
      </c>
      <c r="J6203" s="1">
        <v>44361</v>
      </c>
      <c r="K6203">
        <v>1000</v>
      </c>
      <c r="L6203" t="s">
        <v>24810</v>
      </c>
      <c r="M6203" t="s">
        <v>313</v>
      </c>
      <c r="N6203" t="s">
        <v>24811</v>
      </c>
      <c r="O6203" t="s">
        <v>24812</v>
      </c>
      <c r="P6203" t="s">
        <v>87</v>
      </c>
      <c r="Q6203">
        <v>3</v>
      </c>
      <c r="R6203" t="s">
        <v>88</v>
      </c>
      <c r="S6203" t="s">
        <v>41</v>
      </c>
      <c r="T6203">
        <v>67046</v>
      </c>
      <c r="U6203" s="1">
        <v>45303</v>
      </c>
      <c r="V6203" t="s">
        <v>111</v>
      </c>
      <c r="W6203">
        <v>117206</v>
      </c>
      <c r="X6203" t="s">
        <v>24813</v>
      </c>
      <c r="Y6203">
        <v>550</v>
      </c>
      <c r="Z6203">
        <v>2416</v>
      </c>
      <c r="AA6203">
        <v>8</v>
      </c>
      <c r="AB6203" s="2" t="s">
        <v>24814</v>
      </c>
    </row>
    <row r="6204" spans="1:28" x14ac:dyDescent="0.3">
      <c r="A6204" t="s">
        <v>28</v>
      </c>
      <c r="B6204" t="s">
        <v>29</v>
      </c>
      <c r="C6204" t="s">
        <v>44</v>
      </c>
      <c r="D6204" t="s">
        <v>92</v>
      </c>
      <c r="E6204" t="s">
        <v>46</v>
      </c>
      <c r="F6204" t="s">
        <v>150</v>
      </c>
      <c r="G6204">
        <v>98</v>
      </c>
      <c r="H6204">
        <v>434265</v>
      </c>
      <c r="I6204" t="s">
        <v>58</v>
      </c>
      <c r="J6204" s="1">
        <v>44650</v>
      </c>
      <c r="K6204">
        <v>1400</v>
      </c>
      <c r="L6204" t="s">
        <v>24815</v>
      </c>
      <c r="M6204" t="s">
        <v>351</v>
      </c>
      <c r="N6204" t="s">
        <v>24816</v>
      </c>
      <c r="O6204" t="s">
        <v>24817</v>
      </c>
      <c r="P6204" t="s">
        <v>87</v>
      </c>
      <c r="Q6204">
        <v>17</v>
      </c>
      <c r="R6204" t="s">
        <v>88</v>
      </c>
      <c r="S6204" t="s">
        <v>41</v>
      </c>
      <c r="T6204">
        <v>14411</v>
      </c>
      <c r="U6204" s="1">
        <v>45333</v>
      </c>
      <c r="V6204" t="s">
        <v>119</v>
      </c>
      <c r="W6204">
        <v>272470</v>
      </c>
      <c r="X6204" t="s">
        <v>24818</v>
      </c>
      <c r="Y6204">
        <v>868</v>
      </c>
      <c r="Z6204">
        <v>1945</v>
      </c>
      <c r="AA6204">
        <v>8</v>
      </c>
      <c r="AB6204">
        <v>6224</v>
      </c>
    </row>
    <row r="6205" spans="1:28" x14ac:dyDescent="0.3">
      <c r="A6205" t="s">
        <v>28</v>
      </c>
      <c r="B6205" t="s">
        <v>29</v>
      </c>
      <c r="C6205" t="s">
        <v>44</v>
      </c>
      <c r="D6205" t="s">
        <v>317</v>
      </c>
      <c r="E6205" t="s">
        <v>56</v>
      </c>
      <c r="F6205" t="s">
        <v>355</v>
      </c>
      <c r="G6205">
        <v>46</v>
      </c>
      <c r="H6205">
        <v>409750</v>
      </c>
      <c r="I6205" t="s">
        <v>34</v>
      </c>
      <c r="J6205" s="1">
        <v>45138</v>
      </c>
      <c r="K6205">
        <v>1100</v>
      </c>
      <c r="L6205" t="s">
        <v>8056</v>
      </c>
      <c r="M6205" t="s">
        <v>1483</v>
      </c>
      <c r="N6205" t="s">
        <v>24819</v>
      </c>
      <c r="O6205" t="s">
        <v>24820</v>
      </c>
      <c r="P6205" t="s">
        <v>87</v>
      </c>
      <c r="Q6205">
        <v>17</v>
      </c>
      <c r="R6205" t="s">
        <v>88</v>
      </c>
      <c r="S6205" t="s">
        <v>63</v>
      </c>
      <c r="T6205">
        <v>16194</v>
      </c>
      <c r="U6205" s="1">
        <v>45432</v>
      </c>
      <c r="V6205" t="s">
        <v>140</v>
      </c>
      <c r="W6205">
        <v>365563</v>
      </c>
      <c r="X6205" t="s">
        <v>24821</v>
      </c>
      <c r="Y6205">
        <v>917</v>
      </c>
      <c r="Z6205">
        <v>595</v>
      </c>
      <c r="AA6205">
        <v>4</v>
      </c>
      <c r="AB6205">
        <v>952</v>
      </c>
    </row>
    <row r="6206" spans="1:28" x14ac:dyDescent="0.3">
      <c r="A6206" t="s">
        <v>28</v>
      </c>
      <c r="B6206" t="s">
        <v>29</v>
      </c>
      <c r="C6206" t="s">
        <v>30</v>
      </c>
      <c r="D6206" t="s">
        <v>220</v>
      </c>
      <c r="E6206" t="s">
        <v>46</v>
      </c>
      <c r="F6206" t="s">
        <v>355</v>
      </c>
      <c r="G6206">
        <v>17</v>
      </c>
      <c r="H6206">
        <v>412935</v>
      </c>
      <c r="I6206" t="s">
        <v>58</v>
      </c>
      <c r="J6206" s="1">
        <v>44293</v>
      </c>
      <c r="K6206">
        <v>800</v>
      </c>
      <c r="L6206" t="s">
        <v>24822</v>
      </c>
      <c r="M6206" t="s">
        <v>108</v>
      </c>
      <c r="N6206" t="s">
        <v>24823</v>
      </c>
      <c r="O6206" t="s">
        <v>24824</v>
      </c>
      <c r="P6206" t="s">
        <v>39</v>
      </c>
      <c r="Q6206">
        <v>3</v>
      </c>
      <c r="R6206" t="s">
        <v>88</v>
      </c>
      <c r="S6206" t="s">
        <v>41</v>
      </c>
      <c r="T6206">
        <v>71472</v>
      </c>
      <c r="U6206" s="1">
        <v>45318</v>
      </c>
      <c r="V6206" t="s">
        <v>111</v>
      </c>
      <c r="W6206">
        <v>453062</v>
      </c>
      <c r="X6206" t="s">
        <v>24825</v>
      </c>
      <c r="Y6206">
        <v>242</v>
      </c>
      <c r="Z6206">
        <v>2664</v>
      </c>
      <c r="AA6206">
        <v>2</v>
      </c>
      <c r="AB6206" s="2" t="s">
        <v>12858</v>
      </c>
    </row>
    <row r="6207" spans="1:28" x14ac:dyDescent="0.3">
      <c r="A6207" t="s">
        <v>28</v>
      </c>
      <c r="B6207" t="s">
        <v>29</v>
      </c>
      <c r="C6207" t="s">
        <v>30</v>
      </c>
      <c r="D6207" t="s">
        <v>220</v>
      </c>
      <c r="E6207" t="s">
        <v>56</v>
      </c>
      <c r="F6207" t="s">
        <v>99</v>
      </c>
      <c r="G6207">
        <v>42</v>
      </c>
      <c r="H6207">
        <v>420013</v>
      </c>
      <c r="I6207" t="s">
        <v>58</v>
      </c>
      <c r="J6207" s="1">
        <v>44799</v>
      </c>
      <c r="K6207">
        <v>950</v>
      </c>
      <c r="L6207" t="s">
        <v>24826</v>
      </c>
      <c r="M6207" t="s">
        <v>222</v>
      </c>
      <c r="N6207" t="s">
        <v>24827</v>
      </c>
      <c r="O6207" t="s">
        <v>24828</v>
      </c>
      <c r="P6207" t="s">
        <v>71</v>
      </c>
      <c r="Q6207">
        <v>17</v>
      </c>
      <c r="R6207" t="s">
        <v>88</v>
      </c>
      <c r="S6207" t="s">
        <v>41</v>
      </c>
      <c r="T6207">
        <v>64639</v>
      </c>
      <c r="U6207" s="1">
        <v>45428</v>
      </c>
      <c r="V6207" t="s">
        <v>140</v>
      </c>
      <c r="W6207">
        <v>221402</v>
      </c>
      <c r="X6207" t="s">
        <v>24829</v>
      </c>
      <c r="Y6207">
        <v>349</v>
      </c>
      <c r="Z6207">
        <v>1020</v>
      </c>
      <c r="AA6207">
        <v>4</v>
      </c>
      <c r="AB6207">
        <v>1632</v>
      </c>
    </row>
    <row r="6208" spans="1:28" x14ac:dyDescent="0.3">
      <c r="A6208" t="s">
        <v>28</v>
      </c>
      <c r="B6208" t="s">
        <v>29</v>
      </c>
      <c r="C6208" t="s">
        <v>54</v>
      </c>
      <c r="D6208" t="s">
        <v>31</v>
      </c>
      <c r="E6208" t="s">
        <v>56</v>
      </c>
      <c r="F6208" t="s">
        <v>99</v>
      </c>
      <c r="G6208">
        <v>22</v>
      </c>
      <c r="H6208">
        <v>403363</v>
      </c>
      <c r="I6208" t="s">
        <v>34</v>
      </c>
      <c r="J6208" s="1">
        <v>44078</v>
      </c>
      <c r="K6208">
        <v>1100</v>
      </c>
      <c r="L6208" t="s">
        <v>24830</v>
      </c>
      <c r="M6208" t="s">
        <v>165</v>
      </c>
      <c r="N6208" t="s">
        <v>24831</v>
      </c>
      <c r="O6208" t="s">
        <v>24832</v>
      </c>
      <c r="P6208" t="s">
        <v>71</v>
      </c>
      <c r="Q6208">
        <v>8</v>
      </c>
      <c r="R6208" t="s">
        <v>40</v>
      </c>
      <c r="S6208" t="s">
        <v>41</v>
      </c>
      <c r="T6208">
        <v>66878</v>
      </c>
      <c r="U6208" s="1">
        <v>45617</v>
      </c>
      <c r="V6208" t="s">
        <v>42</v>
      </c>
      <c r="W6208">
        <v>873861</v>
      </c>
      <c r="X6208" t="s">
        <v>24833</v>
      </c>
      <c r="Y6208">
        <v>711</v>
      </c>
      <c r="Z6208">
        <v>1189</v>
      </c>
      <c r="AA6208">
        <v>5</v>
      </c>
      <c r="AB6208">
        <v>2378</v>
      </c>
    </row>
    <row r="6209" spans="1:28" x14ac:dyDescent="0.3">
      <c r="A6209" t="s">
        <v>28</v>
      </c>
      <c r="B6209" t="s">
        <v>29</v>
      </c>
      <c r="C6209" t="s">
        <v>148</v>
      </c>
      <c r="D6209" t="s">
        <v>45</v>
      </c>
      <c r="E6209" t="s">
        <v>32</v>
      </c>
      <c r="F6209" t="s">
        <v>106</v>
      </c>
      <c r="G6209">
        <v>58</v>
      </c>
      <c r="H6209">
        <v>405492</v>
      </c>
      <c r="I6209" t="s">
        <v>58</v>
      </c>
      <c r="J6209" s="1">
        <v>44856</v>
      </c>
      <c r="K6209">
        <v>1300</v>
      </c>
      <c r="L6209" t="s">
        <v>24834</v>
      </c>
      <c r="M6209" t="s">
        <v>428</v>
      </c>
      <c r="N6209" t="s">
        <v>24835</v>
      </c>
      <c r="O6209" t="s">
        <v>24836</v>
      </c>
      <c r="P6209" t="s">
        <v>39</v>
      </c>
      <c r="Q6209">
        <v>6</v>
      </c>
      <c r="R6209" t="s">
        <v>88</v>
      </c>
      <c r="S6209" t="s">
        <v>79</v>
      </c>
      <c r="T6209">
        <v>49823</v>
      </c>
      <c r="U6209" s="1">
        <v>45598</v>
      </c>
      <c r="V6209" t="s">
        <v>42</v>
      </c>
      <c r="W6209">
        <v>203667</v>
      </c>
      <c r="X6209" t="s">
        <v>24837</v>
      </c>
      <c r="Y6209">
        <v>811</v>
      </c>
      <c r="Z6209">
        <v>1851</v>
      </c>
      <c r="AA6209">
        <v>2</v>
      </c>
      <c r="AB6209" s="2" t="s">
        <v>12590</v>
      </c>
    </row>
    <row r="6210" spans="1:28" x14ac:dyDescent="0.3">
      <c r="A6210" t="s">
        <v>28</v>
      </c>
      <c r="B6210" t="s">
        <v>29</v>
      </c>
      <c r="C6210" t="s">
        <v>44</v>
      </c>
      <c r="D6210" t="s">
        <v>267</v>
      </c>
      <c r="E6210" t="s">
        <v>56</v>
      </c>
      <c r="F6210" t="s">
        <v>99</v>
      </c>
      <c r="G6210">
        <v>17</v>
      </c>
      <c r="H6210">
        <v>425746</v>
      </c>
      <c r="I6210" t="s">
        <v>34</v>
      </c>
      <c r="J6210" s="1">
        <v>45174</v>
      </c>
      <c r="K6210">
        <v>800</v>
      </c>
      <c r="L6210" t="s">
        <v>24838</v>
      </c>
      <c r="M6210" t="s">
        <v>1483</v>
      </c>
      <c r="N6210" t="s">
        <v>24839</v>
      </c>
      <c r="O6210" t="s">
        <v>24840</v>
      </c>
      <c r="P6210" t="s">
        <v>71</v>
      </c>
      <c r="Q6210">
        <v>4</v>
      </c>
      <c r="R6210" t="s">
        <v>40</v>
      </c>
      <c r="S6210" t="s">
        <v>63</v>
      </c>
      <c r="T6210">
        <v>76598</v>
      </c>
      <c r="U6210" s="1">
        <v>45292</v>
      </c>
      <c r="V6210" t="s">
        <v>111</v>
      </c>
      <c r="W6210">
        <v>370021</v>
      </c>
      <c r="X6210" t="s">
        <v>24841</v>
      </c>
      <c r="Y6210">
        <v>688</v>
      </c>
      <c r="Z6210">
        <v>1417</v>
      </c>
      <c r="AA6210">
        <v>4</v>
      </c>
      <c r="AB6210" s="2" t="s">
        <v>24842</v>
      </c>
    </row>
    <row r="6211" spans="1:28" x14ac:dyDescent="0.3">
      <c r="A6211" t="s">
        <v>28</v>
      </c>
      <c r="B6211" t="s">
        <v>29</v>
      </c>
      <c r="C6211" t="s">
        <v>157</v>
      </c>
      <c r="D6211" t="s">
        <v>364</v>
      </c>
      <c r="E6211" t="s">
        <v>56</v>
      </c>
      <c r="F6211" t="s">
        <v>135</v>
      </c>
      <c r="G6211">
        <v>63</v>
      </c>
      <c r="H6211">
        <v>406813</v>
      </c>
      <c r="I6211" t="s">
        <v>58</v>
      </c>
      <c r="J6211" s="1">
        <v>44169</v>
      </c>
      <c r="K6211">
        <v>1400</v>
      </c>
      <c r="L6211" t="s">
        <v>24843</v>
      </c>
      <c r="M6211" t="s">
        <v>731</v>
      </c>
      <c r="N6211" t="s">
        <v>24844</v>
      </c>
      <c r="O6211" t="s">
        <v>24845</v>
      </c>
      <c r="P6211" t="s">
        <v>51</v>
      </c>
      <c r="Q6211">
        <v>6</v>
      </c>
      <c r="R6211" t="s">
        <v>40</v>
      </c>
      <c r="S6211" t="s">
        <v>79</v>
      </c>
      <c r="T6211">
        <v>23021</v>
      </c>
      <c r="U6211" s="1">
        <v>45599</v>
      </c>
      <c r="V6211" t="s">
        <v>42</v>
      </c>
      <c r="W6211">
        <v>742953</v>
      </c>
      <c r="X6211" t="s">
        <v>16560</v>
      </c>
      <c r="Y6211">
        <v>713</v>
      </c>
      <c r="Z6211">
        <v>897</v>
      </c>
      <c r="AA6211">
        <v>4</v>
      </c>
      <c r="AB6211">
        <v>1435.2</v>
      </c>
    </row>
    <row r="6212" spans="1:28" x14ac:dyDescent="0.3">
      <c r="A6212" t="s">
        <v>28</v>
      </c>
      <c r="B6212" t="s">
        <v>29</v>
      </c>
      <c r="C6212" t="s">
        <v>91</v>
      </c>
      <c r="D6212" t="s">
        <v>524</v>
      </c>
      <c r="E6212" t="s">
        <v>32</v>
      </c>
      <c r="F6212" t="s">
        <v>47</v>
      </c>
      <c r="G6212">
        <v>96</v>
      </c>
      <c r="H6212">
        <v>401525</v>
      </c>
      <c r="I6212" t="s">
        <v>58</v>
      </c>
      <c r="J6212" s="1">
        <v>44177</v>
      </c>
      <c r="K6212">
        <v>1000</v>
      </c>
      <c r="L6212" t="s">
        <v>24846</v>
      </c>
      <c r="M6212" t="s">
        <v>487</v>
      </c>
      <c r="N6212" t="s">
        <v>24847</v>
      </c>
      <c r="O6212" t="s">
        <v>24848</v>
      </c>
      <c r="P6212" t="s">
        <v>71</v>
      </c>
      <c r="Q6212">
        <v>11</v>
      </c>
      <c r="R6212" t="s">
        <v>88</v>
      </c>
      <c r="S6212" t="s">
        <v>63</v>
      </c>
      <c r="T6212">
        <v>70096</v>
      </c>
      <c r="U6212" s="1">
        <v>45618</v>
      </c>
      <c r="V6212" t="s">
        <v>42</v>
      </c>
      <c r="W6212">
        <v>892703</v>
      </c>
      <c r="X6212" t="s">
        <v>24849</v>
      </c>
      <c r="Y6212">
        <v>578</v>
      </c>
      <c r="Z6212">
        <v>2442</v>
      </c>
      <c r="AA6212">
        <v>6</v>
      </c>
      <c r="AB6212">
        <v>5860.8</v>
      </c>
    </row>
    <row r="6213" spans="1:28" x14ac:dyDescent="0.3">
      <c r="A6213" t="s">
        <v>28</v>
      </c>
      <c r="B6213" t="s">
        <v>29</v>
      </c>
      <c r="C6213" t="s">
        <v>91</v>
      </c>
      <c r="D6213" t="s">
        <v>411</v>
      </c>
      <c r="E6213" t="s">
        <v>32</v>
      </c>
      <c r="F6213" t="s">
        <v>99</v>
      </c>
      <c r="G6213">
        <v>68</v>
      </c>
      <c r="H6213">
        <v>431878</v>
      </c>
      <c r="I6213" t="s">
        <v>34</v>
      </c>
      <c r="J6213" s="1">
        <v>44711</v>
      </c>
      <c r="K6213">
        <v>1300</v>
      </c>
      <c r="L6213" t="s">
        <v>24850</v>
      </c>
      <c r="M6213" t="s">
        <v>152</v>
      </c>
      <c r="N6213" t="s">
        <v>24851</v>
      </c>
      <c r="O6213" t="s">
        <v>24852</v>
      </c>
      <c r="P6213" t="s">
        <v>71</v>
      </c>
      <c r="Q6213">
        <v>8</v>
      </c>
      <c r="R6213" t="s">
        <v>40</v>
      </c>
      <c r="S6213" t="s">
        <v>118</v>
      </c>
      <c r="T6213">
        <v>86018</v>
      </c>
      <c r="U6213" s="1">
        <v>45403</v>
      </c>
      <c r="V6213" t="s">
        <v>80</v>
      </c>
      <c r="W6213">
        <v>715761</v>
      </c>
      <c r="X6213" t="s">
        <v>24853</v>
      </c>
      <c r="Y6213">
        <v>465</v>
      </c>
      <c r="Z6213">
        <v>2674</v>
      </c>
      <c r="AA6213">
        <v>3</v>
      </c>
      <c r="AB6213">
        <v>3208.8</v>
      </c>
    </row>
    <row r="6214" spans="1:28" x14ac:dyDescent="0.3">
      <c r="A6214" t="s">
        <v>28</v>
      </c>
      <c r="B6214" t="s">
        <v>29</v>
      </c>
      <c r="C6214" t="s">
        <v>148</v>
      </c>
      <c r="D6214" t="s">
        <v>511</v>
      </c>
      <c r="E6214" t="s">
        <v>56</v>
      </c>
      <c r="F6214" t="s">
        <v>57</v>
      </c>
      <c r="G6214">
        <v>99</v>
      </c>
      <c r="H6214">
        <v>404944</v>
      </c>
      <c r="I6214" t="s">
        <v>58</v>
      </c>
      <c r="J6214" s="1">
        <v>43894</v>
      </c>
      <c r="K6214">
        <v>1000</v>
      </c>
      <c r="L6214" t="s">
        <v>24854</v>
      </c>
      <c r="M6214" t="s">
        <v>195</v>
      </c>
      <c r="N6214" t="s">
        <v>24855</v>
      </c>
      <c r="O6214" t="s">
        <v>24856</v>
      </c>
      <c r="P6214" t="s">
        <v>71</v>
      </c>
      <c r="Q6214">
        <v>14</v>
      </c>
      <c r="R6214" t="s">
        <v>40</v>
      </c>
      <c r="S6214" t="s">
        <v>63</v>
      </c>
      <c r="T6214">
        <v>13772</v>
      </c>
      <c r="U6214" s="1">
        <v>45296</v>
      </c>
      <c r="V6214" t="s">
        <v>111</v>
      </c>
      <c r="W6214">
        <v>302440</v>
      </c>
      <c r="X6214" t="s">
        <v>24857</v>
      </c>
      <c r="Y6214">
        <v>384</v>
      </c>
      <c r="Z6214">
        <v>1921</v>
      </c>
      <c r="AA6214">
        <v>4</v>
      </c>
      <c r="AB6214" s="2" t="s">
        <v>24858</v>
      </c>
    </row>
    <row r="6215" spans="1:28" x14ac:dyDescent="0.3">
      <c r="A6215" t="s">
        <v>28</v>
      </c>
      <c r="B6215" t="s">
        <v>29</v>
      </c>
      <c r="C6215" t="s">
        <v>66</v>
      </c>
      <c r="D6215" t="s">
        <v>560</v>
      </c>
      <c r="E6215" t="s">
        <v>32</v>
      </c>
      <c r="F6215" t="s">
        <v>83</v>
      </c>
      <c r="G6215">
        <v>58</v>
      </c>
      <c r="H6215">
        <v>435967</v>
      </c>
      <c r="I6215" t="s">
        <v>58</v>
      </c>
      <c r="J6215" s="1">
        <v>44844</v>
      </c>
      <c r="K6215">
        <v>1200</v>
      </c>
      <c r="L6215" t="s">
        <v>24859</v>
      </c>
      <c r="M6215" t="s">
        <v>953</v>
      </c>
      <c r="N6215" t="s">
        <v>24860</v>
      </c>
      <c r="O6215" t="s">
        <v>24861</v>
      </c>
      <c r="P6215" t="s">
        <v>71</v>
      </c>
      <c r="Q6215">
        <v>20</v>
      </c>
      <c r="R6215" t="s">
        <v>40</v>
      </c>
      <c r="S6215" t="s">
        <v>63</v>
      </c>
      <c r="T6215">
        <v>87487</v>
      </c>
      <c r="U6215" s="1">
        <v>45337</v>
      </c>
      <c r="V6215" t="s">
        <v>119</v>
      </c>
      <c r="W6215">
        <v>816054</v>
      </c>
      <c r="X6215" t="s">
        <v>24862</v>
      </c>
      <c r="Y6215">
        <v>939</v>
      </c>
      <c r="Z6215">
        <v>2957</v>
      </c>
      <c r="AA6215">
        <v>3</v>
      </c>
      <c r="AB6215">
        <v>3548.4</v>
      </c>
    </row>
    <row r="6216" spans="1:28" x14ac:dyDescent="0.3">
      <c r="A6216" t="s">
        <v>28</v>
      </c>
      <c r="B6216" t="s">
        <v>29</v>
      </c>
      <c r="C6216" t="s">
        <v>91</v>
      </c>
      <c r="D6216" t="s">
        <v>105</v>
      </c>
      <c r="E6216" t="s">
        <v>46</v>
      </c>
      <c r="F6216" t="s">
        <v>33</v>
      </c>
      <c r="G6216">
        <v>25</v>
      </c>
      <c r="H6216">
        <v>412695</v>
      </c>
      <c r="I6216" t="s">
        <v>34</v>
      </c>
      <c r="J6216" s="1">
        <v>44977</v>
      </c>
      <c r="K6216">
        <v>1400</v>
      </c>
      <c r="L6216" t="s">
        <v>24863</v>
      </c>
      <c r="M6216" t="s">
        <v>205</v>
      </c>
      <c r="N6216" t="s">
        <v>24864</v>
      </c>
      <c r="O6216" t="s">
        <v>24865</v>
      </c>
      <c r="P6216" t="s">
        <v>87</v>
      </c>
      <c r="Q6216">
        <v>14</v>
      </c>
      <c r="R6216" t="s">
        <v>40</v>
      </c>
      <c r="S6216" t="s">
        <v>79</v>
      </c>
      <c r="T6216">
        <v>21972</v>
      </c>
      <c r="U6216" s="1">
        <v>45572</v>
      </c>
      <c r="V6216" t="s">
        <v>155</v>
      </c>
      <c r="W6216">
        <v>709902</v>
      </c>
      <c r="X6216" t="s">
        <v>24866</v>
      </c>
      <c r="Y6216">
        <v>388</v>
      </c>
      <c r="Z6216">
        <v>685</v>
      </c>
      <c r="AA6216">
        <v>7</v>
      </c>
      <c r="AB6216">
        <v>1918</v>
      </c>
    </row>
    <row r="6217" spans="1:28" x14ac:dyDescent="0.3">
      <c r="A6217" t="s">
        <v>28</v>
      </c>
      <c r="B6217" t="s">
        <v>29</v>
      </c>
      <c r="C6217" t="s">
        <v>193</v>
      </c>
      <c r="D6217" t="s">
        <v>261</v>
      </c>
      <c r="E6217" t="s">
        <v>32</v>
      </c>
      <c r="F6217" t="s">
        <v>113</v>
      </c>
      <c r="G6217">
        <v>66</v>
      </c>
      <c r="H6217">
        <v>439171</v>
      </c>
      <c r="I6217" t="s">
        <v>34</v>
      </c>
      <c r="J6217" s="1">
        <v>44746</v>
      </c>
      <c r="K6217">
        <v>1200</v>
      </c>
      <c r="L6217" t="s">
        <v>24867</v>
      </c>
      <c r="M6217" t="s">
        <v>1409</v>
      </c>
      <c r="N6217" t="s">
        <v>24868</v>
      </c>
      <c r="O6217">
        <f>1-160-897-3702</f>
        <v>-4758</v>
      </c>
      <c r="P6217" t="s">
        <v>39</v>
      </c>
      <c r="Q6217">
        <v>4</v>
      </c>
      <c r="R6217" t="s">
        <v>88</v>
      </c>
      <c r="S6217" t="s">
        <v>118</v>
      </c>
      <c r="T6217">
        <v>21564</v>
      </c>
      <c r="U6217" s="1">
        <v>45571</v>
      </c>
      <c r="V6217" t="s">
        <v>155</v>
      </c>
      <c r="W6217">
        <v>166338</v>
      </c>
      <c r="X6217" t="s">
        <v>24869</v>
      </c>
      <c r="Y6217">
        <v>656</v>
      </c>
      <c r="Z6217">
        <v>1111</v>
      </c>
      <c r="AA6217">
        <v>5</v>
      </c>
      <c r="AB6217">
        <v>2222</v>
      </c>
    </row>
    <row r="6218" spans="1:28" x14ac:dyDescent="0.3">
      <c r="A6218" t="s">
        <v>28</v>
      </c>
      <c r="B6218" t="s">
        <v>29</v>
      </c>
      <c r="C6218" t="s">
        <v>30</v>
      </c>
      <c r="D6218" t="s">
        <v>546</v>
      </c>
      <c r="E6218" t="s">
        <v>46</v>
      </c>
      <c r="F6218" t="s">
        <v>106</v>
      </c>
      <c r="G6218">
        <v>23</v>
      </c>
      <c r="H6218">
        <v>429364</v>
      </c>
      <c r="I6218" t="s">
        <v>34</v>
      </c>
      <c r="J6218" s="1">
        <v>44452</v>
      </c>
      <c r="K6218">
        <v>1200</v>
      </c>
      <c r="L6218" t="s">
        <v>24870</v>
      </c>
      <c r="M6218" t="s">
        <v>165</v>
      </c>
      <c r="N6218" t="s">
        <v>24871</v>
      </c>
      <c r="O6218">
        <v>6175006892</v>
      </c>
      <c r="P6218" t="s">
        <v>87</v>
      </c>
      <c r="Q6218">
        <v>3</v>
      </c>
      <c r="R6218" t="s">
        <v>40</v>
      </c>
      <c r="S6218" t="s">
        <v>118</v>
      </c>
      <c r="T6218">
        <v>97669</v>
      </c>
      <c r="U6218" s="1">
        <v>45601</v>
      </c>
      <c r="V6218" t="s">
        <v>42</v>
      </c>
      <c r="W6218">
        <v>940183</v>
      </c>
      <c r="X6218" t="s">
        <v>24872</v>
      </c>
      <c r="Y6218">
        <v>527</v>
      </c>
      <c r="Z6218">
        <v>1405</v>
      </c>
      <c r="AA6218">
        <v>1</v>
      </c>
      <c r="AB6218">
        <v>562</v>
      </c>
    </row>
    <row r="6219" spans="1:28" x14ac:dyDescent="0.3">
      <c r="A6219" t="s">
        <v>28</v>
      </c>
      <c r="B6219" t="s">
        <v>29</v>
      </c>
      <c r="C6219" t="s">
        <v>148</v>
      </c>
      <c r="D6219" t="s">
        <v>338</v>
      </c>
      <c r="E6219" t="s">
        <v>56</v>
      </c>
      <c r="F6219" t="s">
        <v>113</v>
      </c>
      <c r="G6219">
        <v>2</v>
      </c>
      <c r="H6219">
        <v>409846</v>
      </c>
      <c r="I6219" t="s">
        <v>34</v>
      </c>
      <c r="J6219" s="1">
        <v>44524</v>
      </c>
      <c r="K6219">
        <v>1300</v>
      </c>
      <c r="L6219" t="s">
        <v>15444</v>
      </c>
      <c r="M6219" t="s">
        <v>654</v>
      </c>
      <c r="N6219" t="s">
        <v>24873</v>
      </c>
      <c r="O6219" t="s">
        <v>24874</v>
      </c>
      <c r="P6219" t="s">
        <v>71</v>
      </c>
      <c r="Q6219">
        <v>4</v>
      </c>
      <c r="R6219" t="s">
        <v>88</v>
      </c>
      <c r="S6219" t="s">
        <v>118</v>
      </c>
      <c r="T6219">
        <v>52950</v>
      </c>
      <c r="U6219" s="1">
        <v>45403</v>
      </c>
      <c r="V6219" t="s">
        <v>80</v>
      </c>
      <c r="W6219">
        <v>510402</v>
      </c>
      <c r="X6219" t="s">
        <v>24875</v>
      </c>
      <c r="Y6219">
        <v>443</v>
      </c>
      <c r="Z6219">
        <v>2933</v>
      </c>
      <c r="AA6219">
        <v>1</v>
      </c>
      <c r="AB6219">
        <v>1173.2</v>
      </c>
    </row>
    <row r="6220" spans="1:28" x14ac:dyDescent="0.3">
      <c r="A6220" t="s">
        <v>28</v>
      </c>
      <c r="B6220" t="s">
        <v>29</v>
      </c>
      <c r="C6220" t="s">
        <v>157</v>
      </c>
      <c r="D6220" t="s">
        <v>566</v>
      </c>
      <c r="E6220" t="s">
        <v>56</v>
      </c>
      <c r="F6220" t="s">
        <v>113</v>
      </c>
      <c r="G6220">
        <v>24</v>
      </c>
      <c r="H6220">
        <v>435081</v>
      </c>
      <c r="I6220" t="s">
        <v>58</v>
      </c>
      <c r="J6220" s="1">
        <v>44923</v>
      </c>
      <c r="K6220">
        <v>1000</v>
      </c>
      <c r="L6220" t="s">
        <v>24876</v>
      </c>
      <c r="M6220" t="s">
        <v>2538</v>
      </c>
      <c r="N6220" t="s">
        <v>24877</v>
      </c>
      <c r="O6220" t="s">
        <v>24878</v>
      </c>
      <c r="P6220" t="s">
        <v>87</v>
      </c>
      <c r="Q6220">
        <v>6</v>
      </c>
      <c r="R6220" t="s">
        <v>40</v>
      </c>
      <c r="S6220" t="s">
        <v>41</v>
      </c>
      <c r="T6220">
        <v>17509</v>
      </c>
      <c r="U6220" s="1">
        <v>45346</v>
      </c>
      <c r="V6220" t="s">
        <v>119</v>
      </c>
      <c r="W6220">
        <v>631539</v>
      </c>
      <c r="X6220" t="s">
        <v>24879</v>
      </c>
      <c r="Y6220">
        <v>436</v>
      </c>
      <c r="Z6220">
        <v>907</v>
      </c>
      <c r="AA6220">
        <v>1</v>
      </c>
      <c r="AB6220">
        <v>362.8</v>
      </c>
    </row>
    <row r="6221" spans="1:28" x14ac:dyDescent="0.3">
      <c r="A6221" t="s">
        <v>28</v>
      </c>
      <c r="B6221" t="s">
        <v>29</v>
      </c>
      <c r="C6221" t="s">
        <v>44</v>
      </c>
      <c r="D6221" t="s">
        <v>380</v>
      </c>
      <c r="E6221" t="s">
        <v>56</v>
      </c>
      <c r="F6221" t="s">
        <v>150</v>
      </c>
      <c r="G6221">
        <v>96</v>
      </c>
      <c r="H6221">
        <v>434677</v>
      </c>
      <c r="I6221" t="s">
        <v>34</v>
      </c>
      <c r="J6221" s="1">
        <v>44227</v>
      </c>
      <c r="K6221">
        <v>1000</v>
      </c>
      <c r="L6221" t="s">
        <v>24880</v>
      </c>
      <c r="M6221" t="s">
        <v>222</v>
      </c>
      <c r="N6221" t="s">
        <v>24881</v>
      </c>
      <c r="O6221" t="s">
        <v>24882</v>
      </c>
      <c r="P6221" t="s">
        <v>39</v>
      </c>
      <c r="Q6221">
        <v>15</v>
      </c>
      <c r="R6221" t="s">
        <v>88</v>
      </c>
      <c r="S6221" t="s">
        <v>79</v>
      </c>
      <c r="T6221">
        <v>91220</v>
      </c>
      <c r="U6221" s="1">
        <v>45340</v>
      </c>
      <c r="V6221" t="s">
        <v>119</v>
      </c>
      <c r="W6221">
        <v>915398</v>
      </c>
      <c r="X6221" t="s">
        <v>24883</v>
      </c>
      <c r="Y6221">
        <v>365</v>
      </c>
      <c r="Z6221">
        <v>2962</v>
      </c>
      <c r="AA6221">
        <v>1</v>
      </c>
      <c r="AB6221">
        <v>1184.8</v>
      </c>
    </row>
    <row r="6222" spans="1:28" x14ac:dyDescent="0.3">
      <c r="A6222" t="s">
        <v>28</v>
      </c>
      <c r="B6222" t="s">
        <v>29</v>
      </c>
      <c r="C6222" t="s">
        <v>30</v>
      </c>
      <c r="D6222" t="s">
        <v>134</v>
      </c>
      <c r="E6222" t="s">
        <v>32</v>
      </c>
      <c r="F6222" t="s">
        <v>83</v>
      </c>
      <c r="G6222">
        <v>12</v>
      </c>
      <c r="H6222">
        <v>433399</v>
      </c>
      <c r="I6222" t="s">
        <v>34</v>
      </c>
      <c r="J6222" s="1">
        <v>44587</v>
      </c>
      <c r="K6222">
        <v>1400</v>
      </c>
      <c r="L6222" t="s">
        <v>24884</v>
      </c>
      <c r="M6222" t="s">
        <v>1072</v>
      </c>
      <c r="N6222" t="s">
        <v>24885</v>
      </c>
      <c r="O6222" t="s">
        <v>24886</v>
      </c>
      <c r="P6222" t="s">
        <v>51</v>
      </c>
      <c r="Q6222">
        <v>3</v>
      </c>
      <c r="R6222" t="s">
        <v>40</v>
      </c>
      <c r="S6222" t="s">
        <v>63</v>
      </c>
      <c r="T6222">
        <v>52583</v>
      </c>
      <c r="U6222" s="1">
        <v>45529</v>
      </c>
      <c r="V6222" t="s">
        <v>64</v>
      </c>
      <c r="W6222">
        <v>746746</v>
      </c>
      <c r="X6222" t="s">
        <v>24887</v>
      </c>
      <c r="Y6222">
        <v>978</v>
      </c>
      <c r="Z6222">
        <v>2478</v>
      </c>
      <c r="AA6222">
        <v>2</v>
      </c>
      <c r="AB6222">
        <v>1982.4</v>
      </c>
    </row>
    <row r="6223" spans="1:28" x14ac:dyDescent="0.3">
      <c r="A6223" t="s">
        <v>28</v>
      </c>
      <c r="B6223" t="s">
        <v>29</v>
      </c>
      <c r="C6223" t="s">
        <v>44</v>
      </c>
      <c r="D6223" t="s">
        <v>267</v>
      </c>
      <c r="E6223" t="s">
        <v>56</v>
      </c>
      <c r="F6223" t="s">
        <v>106</v>
      </c>
      <c r="G6223">
        <v>83</v>
      </c>
      <c r="H6223">
        <v>438510</v>
      </c>
      <c r="I6223" t="s">
        <v>58</v>
      </c>
      <c r="J6223" s="1">
        <v>45108</v>
      </c>
      <c r="K6223">
        <v>1100</v>
      </c>
      <c r="L6223" t="s">
        <v>24888</v>
      </c>
      <c r="M6223" t="s">
        <v>205</v>
      </c>
      <c r="N6223" t="s">
        <v>24889</v>
      </c>
      <c r="O6223" t="s">
        <v>24890</v>
      </c>
      <c r="P6223" t="s">
        <v>39</v>
      </c>
      <c r="Q6223">
        <v>13</v>
      </c>
      <c r="R6223" t="s">
        <v>40</v>
      </c>
      <c r="S6223" t="s">
        <v>63</v>
      </c>
      <c r="T6223">
        <v>56354</v>
      </c>
      <c r="U6223" s="1">
        <v>45482</v>
      </c>
      <c r="V6223" t="s">
        <v>126</v>
      </c>
      <c r="W6223">
        <v>685563</v>
      </c>
      <c r="X6223" t="s">
        <v>24891</v>
      </c>
      <c r="Y6223">
        <v>488</v>
      </c>
      <c r="Z6223">
        <v>830</v>
      </c>
      <c r="AA6223">
        <v>7</v>
      </c>
      <c r="AB6223">
        <v>2324</v>
      </c>
    </row>
    <row r="6224" spans="1:28" x14ac:dyDescent="0.3">
      <c r="A6224" t="s">
        <v>28</v>
      </c>
      <c r="B6224" t="s">
        <v>29</v>
      </c>
      <c r="C6224" t="s">
        <v>157</v>
      </c>
      <c r="D6224" t="s">
        <v>267</v>
      </c>
      <c r="E6224" t="s">
        <v>56</v>
      </c>
      <c r="F6224" t="s">
        <v>33</v>
      </c>
      <c r="G6224">
        <v>50</v>
      </c>
      <c r="H6224">
        <v>438894</v>
      </c>
      <c r="I6224" t="s">
        <v>58</v>
      </c>
      <c r="J6224" s="1">
        <v>44331</v>
      </c>
      <c r="K6224">
        <v>950</v>
      </c>
      <c r="L6224" t="s">
        <v>24892</v>
      </c>
      <c r="M6224" t="s">
        <v>1072</v>
      </c>
      <c r="N6224" t="s">
        <v>24893</v>
      </c>
      <c r="O6224" t="s">
        <v>24894</v>
      </c>
      <c r="P6224" t="s">
        <v>87</v>
      </c>
      <c r="Q6224">
        <v>13</v>
      </c>
      <c r="R6224" t="s">
        <v>88</v>
      </c>
      <c r="S6224" t="s">
        <v>63</v>
      </c>
      <c r="T6224">
        <v>70835</v>
      </c>
      <c r="U6224" s="1">
        <v>45588</v>
      </c>
      <c r="V6224" t="s">
        <v>155</v>
      </c>
      <c r="W6224">
        <v>958480</v>
      </c>
      <c r="X6224" t="s">
        <v>24895</v>
      </c>
      <c r="Y6224">
        <v>804</v>
      </c>
      <c r="Z6224">
        <v>2826</v>
      </c>
      <c r="AA6224">
        <v>7</v>
      </c>
      <c r="AB6224">
        <v>7912.8</v>
      </c>
    </row>
    <row r="6225" spans="1:28" x14ac:dyDescent="0.3">
      <c r="A6225" t="s">
        <v>28</v>
      </c>
      <c r="B6225" t="s">
        <v>29</v>
      </c>
      <c r="C6225" t="s">
        <v>157</v>
      </c>
      <c r="D6225" t="s">
        <v>317</v>
      </c>
      <c r="E6225" t="s">
        <v>46</v>
      </c>
      <c r="F6225" t="s">
        <v>47</v>
      </c>
      <c r="G6225">
        <v>1</v>
      </c>
      <c r="H6225">
        <v>423496</v>
      </c>
      <c r="I6225" t="s">
        <v>58</v>
      </c>
      <c r="J6225" s="1">
        <v>44882</v>
      </c>
      <c r="K6225">
        <v>1100</v>
      </c>
      <c r="L6225" t="s">
        <v>24896</v>
      </c>
      <c r="M6225" t="s">
        <v>76</v>
      </c>
      <c r="N6225" t="s">
        <v>24897</v>
      </c>
      <c r="O6225" t="s">
        <v>24898</v>
      </c>
      <c r="P6225" t="s">
        <v>87</v>
      </c>
      <c r="Q6225">
        <v>4</v>
      </c>
      <c r="R6225" t="s">
        <v>88</v>
      </c>
      <c r="S6225" t="s">
        <v>41</v>
      </c>
      <c r="T6225">
        <v>41565</v>
      </c>
      <c r="U6225" s="1">
        <v>45577</v>
      </c>
      <c r="V6225" t="s">
        <v>155</v>
      </c>
      <c r="W6225">
        <v>440535</v>
      </c>
      <c r="X6225" t="s">
        <v>554</v>
      </c>
      <c r="Y6225">
        <v>536</v>
      </c>
      <c r="Z6225">
        <v>1042</v>
      </c>
      <c r="AA6225">
        <v>5</v>
      </c>
      <c r="AB6225">
        <v>2084</v>
      </c>
    </row>
    <row r="6226" spans="1:28" x14ac:dyDescent="0.3">
      <c r="A6226" t="s">
        <v>28</v>
      </c>
      <c r="B6226" t="s">
        <v>29</v>
      </c>
      <c r="C6226" t="s">
        <v>54</v>
      </c>
      <c r="D6226" t="s">
        <v>546</v>
      </c>
      <c r="E6226" t="s">
        <v>46</v>
      </c>
      <c r="F6226" t="s">
        <v>106</v>
      </c>
      <c r="G6226">
        <v>58</v>
      </c>
      <c r="H6226">
        <v>429665</v>
      </c>
      <c r="I6226" t="s">
        <v>58</v>
      </c>
      <c r="J6226" s="1">
        <v>44758</v>
      </c>
      <c r="K6226">
        <v>1400</v>
      </c>
      <c r="L6226" t="s">
        <v>24899</v>
      </c>
      <c r="M6226" t="s">
        <v>244</v>
      </c>
      <c r="N6226" t="s">
        <v>24900</v>
      </c>
      <c r="O6226" t="s">
        <v>24901</v>
      </c>
      <c r="P6226" t="s">
        <v>39</v>
      </c>
      <c r="Q6226">
        <v>8</v>
      </c>
      <c r="R6226" t="s">
        <v>40</v>
      </c>
      <c r="S6226" t="s">
        <v>41</v>
      </c>
      <c r="T6226">
        <v>84883</v>
      </c>
      <c r="U6226" s="1">
        <v>45550</v>
      </c>
      <c r="V6226" t="s">
        <v>180</v>
      </c>
      <c r="W6226">
        <v>446252</v>
      </c>
      <c r="X6226" t="s">
        <v>24902</v>
      </c>
      <c r="Y6226">
        <v>377</v>
      </c>
      <c r="Z6226">
        <v>1471</v>
      </c>
      <c r="AA6226">
        <v>8</v>
      </c>
      <c r="AB6226">
        <v>4707.2</v>
      </c>
    </row>
    <row r="6227" spans="1:28" x14ac:dyDescent="0.3">
      <c r="A6227" t="s">
        <v>28</v>
      </c>
      <c r="B6227" t="s">
        <v>29</v>
      </c>
      <c r="C6227" t="s">
        <v>148</v>
      </c>
      <c r="D6227" t="s">
        <v>45</v>
      </c>
      <c r="E6227" t="s">
        <v>46</v>
      </c>
      <c r="F6227" t="s">
        <v>135</v>
      </c>
      <c r="G6227">
        <v>70</v>
      </c>
      <c r="H6227">
        <v>429965</v>
      </c>
      <c r="I6227" t="s">
        <v>34</v>
      </c>
      <c r="J6227" s="1">
        <v>45624</v>
      </c>
      <c r="K6227">
        <v>1300</v>
      </c>
      <c r="L6227" t="s">
        <v>24903</v>
      </c>
      <c r="M6227" t="s">
        <v>552</v>
      </c>
      <c r="N6227" t="s">
        <v>24904</v>
      </c>
      <c r="O6227" t="s">
        <v>24905</v>
      </c>
      <c r="P6227" t="s">
        <v>39</v>
      </c>
      <c r="Q6227">
        <v>10</v>
      </c>
      <c r="R6227" t="s">
        <v>88</v>
      </c>
      <c r="S6227" t="s">
        <v>118</v>
      </c>
      <c r="T6227">
        <v>52389</v>
      </c>
      <c r="U6227" s="1">
        <v>45477</v>
      </c>
      <c r="V6227" t="s">
        <v>126</v>
      </c>
      <c r="W6227">
        <v>227615</v>
      </c>
      <c r="X6227" t="s">
        <v>24906</v>
      </c>
      <c r="Y6227">
        <v>575</v>
      </c>
      <c r="Z6227">
        <v>1663</v>
      </c>
      <c r="AA6227">
        <v>8</v>
      </c>
      <c r="AB6227">
        <v>5321.6</v>
      </c>
    </row>
    <row r="6228" spans="1:28" x14ac:dyDescent="0.3">
      <c r="A6228" t="s">
        <v>28</v>
      </c>
      <c r="B6228" t="s">
        <v>29</v>
      </c>
      <c r="C6228" t="s">
        <v>193</v>
      </c>
      <c r="D6228" t="s">
        <v>187</v>
      </c>
      <c r="E6228" t="s">
        <v>46</v>
      </c>
      <c r="F6228" t="s">
        <v>113</v>
      </c>
      <c r="G6228">
        <v>61</v>
      </c>
      <c r="H6228">
        <v>422923</v>
      </c>
      <c r="I6228" t="s">
        <v>58</v>
      </c>
      <c r="J6228" s="1">
        <v>44316</v>
      </c>
      <c r="K6228">
        <v>1100</v>
      </c>
      <c r="L6228" t="s">
        <v>658</v>
      </c>
      <c r="M6228" t="s">
        <v>2124</v>
      </c>
      <c r="N6228" t="s">
        <v>24907</v>
      </c>
      <c r="O6228" t="s">
        <v>24908</v>
      </c>
      <c r="P6228" t="s">
        <v>51</v>
      </c>
      <c r="Q6228">
        <v>13</v>
      </c>
      <c r="R6228" t="s">
        <v>88</v>
      </c>
      <c r="S6228" t="s">
        <v>79</v>
      </c>
      <c r="T6228">
        <v>67331</v>
      </c>
      <c r="U6228" s="1">
        <v>45583</v>
      </c>
      <c r="V6228" t="s">
        <v>155</v>
      </c>
      <c r="W6228">
        <v>775803</v>
      </c>
      <c r="X6228" t="s">
        <v>24909</v>
      </c>
      <c r="Y6228">
        <v>339</v>
      </c>
      <c r="Z6228">
        <v>2093</v>
      </c>
      <c r="AA6228">
        <v>8</v>
      </c>
      <c r="AB6228">
        <v>6697.6</v>
      </c>
    </row>
    <row r="6229" spans="1:28" x14ac:dyDescent="0.3">
      <c r="A6229" t="s">
        <v>28</v>
      </c>
      <c r="B6229" t="s">
        <v>29</v>
      </c>
      <c r="C6229" t="s">
        <v>193</v>
      </c>
      <c r="D6229" t="s">
        <v>163</v>
      </c>
      <c r="E6229" t="s">
        <v>56</v>
      </c>
      <c r="F6229" t="s">
        <v>47</v>
      </c>
      <c r="G6229">
        <v>42</v>
      </c>
      <c r="H6229">
        <v>424910</v>
      </c>
      <c r="I6229" t="s">
        <v>58</v>
      </c>
      <c r="J6229" s="1">
        <v>44279</v>
      </c>
      <c r="K6229">
        <v>1000</v>
      </c>
      <c r="L6229" t="s">
        <v>24910</v>
      </c>
      <c r="M6229" t="s">
        <v>552</v>
      </c>
      <c r="N6229" t="s">
        <v>24911</v>
      </c>
      <c r="O6229" t="s">
        <v>24912</v>
      </c>
      <c r="P6229" t="s">
        <v>39</v>
      </c>
      <c r="Q6229">
        <v>12</v>
      </c>
      <c r="R6229" t="s">
        <v>40</v>
      </c>
      <c r="S6229" t="s">
        <v>63</v>
      </c>
      <c r="T6229">
        <v>84658</v>
      </c>
      <c r="U6229" s="1">
        <v>45405</v>
      </c>
      <c r="V6229" t="s">
        <v>80</v>
      </c>
      <c r="W6229">
        <v>978247</v>
      </c>
      <c r="X6229" t="s">
        <v>24913</v>
      </c>
      <c r="Y6229">
        <v>309</v>
      </c>
      <c r="Z6229">
        <v>775</v>
      </c>
      <c r="AA6229">
        <v>4</v>
      </c>
      <c r="AB6229">
        <v>1240</v>
      </c>
    </row>
    <row r="6230" spans="1:28" x14ac:dyDescent="0.3">
      <c r="A6230" t="s">
        <v>28</v>
      </c>
      <c r="B6230" t="s">
        <v>29</v>
      </c>
      <c r="C6230" t="s">
        <v>91</v>
      </c>
      <c r="D6230" t="s">
        <v>105</v>
      </c>
      <c r="E6230" t="s">
        <v>56</v>
      </c>
      <c r="F6230" t="s">
        <v>150</v>
      </c>
      <c r="G6230">
        <v>95</v>
      </c>
      <c r="H6230">
        <v>424929</v>
      </c>
      <c r="I6230" t="s">
        <v>34</v>
      </c>
      <c r="J6230" s="1">
        <v>43869</v>
      </c>
      <c r="K6230">
        <v>1200</v>
      </c>
      <c r="L6230" t="s">
        <v>24914</v>
      </c>
      <c r="M6230" t="s">
        <v>108</v>
      </c>
      <c r="N6230" t="s">
        <v>24915</v>
      </c>
      <c r="O6230" t="s">
        <v>24916</v>
      </c>
      <c r="P6230" t="s">
        <v>39</v>
      </c>
      <c r="Q6230">
        <v>20</v>
      </c>
      <c r="R6230" t="s">
        <v>88</v>
      </c>
      <c r="S6230" t="s">
        <v>79</v>
      </c>
      <c r="T6230">
        <v>10832</v>
      </c>
      <c r="U6230" s="1">
        <v>45582</v>
      </c>
      <c r="V6230" t="s">
        <v>155</v>
      </c>
      <c r="W6230">
        <v>629664</v>
      </c>
      <c r="X6230" t="s">
        <v>24917</v>
      </c>
      <c r="Y6230">
        <v>312</v>
      </c>
      <c r="Z6230">
        <v>2254</v>
      </c>
      <c r="AA6230">
        <v>5</v>
      </c>
      <c r="AB6230">
        <v>4508</v>
      </c>
    </row>
    <row r="6231" spans="1:28" x14ac:dyDescent="0.3">
      <c r="A6231" t="s">
        <v>28</v>
      </c>
      <c r="B6231" t="s">
        <v>29</v>
      </c>
      <c r="C6231" t="s">
        <v>193</v>
      </c>
      <c r="D6231" t="s">
        <v>82</v>
      </c>
      <c r="E6231" t="s">
        <v>56</v>
      </c>
      <c r="F6231" t="s">
        <v>135</v>
      </c>
      <c r="G6231">
        <v>54</v>
      </c>
      <c r="H6231">
        <v>403947</v>
      </c>
      <c r="I6231" t="s">
        <v>34</v>
      </c>
      <c r="J6231" s="1">
        <v>43930</v>
      </c>
      <c r="K6231">
        <v>1400</v>
      </c>
      <c r="L6231" t="s">
        <v>24918</v>
      </c>
      <c r="M6231" t="s">
        <v>1198</v>
      </c>
      <c r="N6231" t="s">
        <v>24919</v>
      </c>
      <c r="O6231">
        <f>1-90-723-2298</f>
        <v>-3110</v>
      </c>
      <c r="P6231" t="s">
        <v>51</v>
      </c>
      <c r="Q6231">
        <v>12</v>
      </c>
      <c r="R6231" t="s">
        <v>88</v>
      </c>
      <c r="S6231" t="s">
        <v>63</v>
      </c>
      <c r="T6231">
        <v>26942</v>
      </c>
      <c r="U6231" s="1">
        <v>45358</v>
      </c>
      <c r="V6231" t="s">
        <v>72</v>
      </c>
      <c r="W6231">
        <v>286080</v>
      </c>
      <c r="X6231" t="s">
        <v>24920</v>
      </c>
      <c r="Y6231">
        <v>857</v>
      </c>
      <c r="Z6231">
        <v>1697</v>
      </c>
      <c r="AA6231">
        <v>6</v>
      </c>
      <c r="AB6231">
        <v>4072.8</v>
      </c>
    </row>
    <row r="6232" spans="1:28" x14ac:dyDescent="0.3">
      <c r="A6232" t="s">
        <v>28</v>
      </c>
      <c r="B6232" t="s">
        <v>29</v>
      </c>
      <c r="C6232" t="s">
        <v>66</v>
      </c>
      <c r="D6232" t="s">
        <v>170</v>
      </c>
      <c r="E6232" t="s">
        <v>46</v>
      </c>
      <c r="F6232" t="s">
        <v>47</v>
      </c>
      <c r="G6232">
        <v>70</v>
      </c>
      <c r="H6232">
        <v>403903</v>
      </c>
      <c r="I6232" t="s">
        <v>34</v>
      </c>
      <c r="J6232" s="1">
        <v>44543</v>
      </c>
      <c r="K6232">
        <v>1200</v>
      </c>
      <c r="L6232" t="s">
        <v>24921</v>
      </c>
      <c r="M6232" t="s">
        <v>256</v>
      </c>
      <c r="N6232" t="s">
        <v>24922</v>
      </c>
      <c r="O6232">
        <v>5493348966</v>
      </c>
      <c r="P6232" t="s">
        <v>87</v>
      </c>
      <c r="Q6232">
        <v>9</v>
      </c>
      <c r="R6232" t="s">
        <v>40</v>
      </c>
      <c r="S6232" t="s">
        <v>118</v>
      </c>
      <c r="T6232">
        <v>26869</v>
      </c>
      <c r="U6232" s="1">
        <v>45355</v>
      </c>
      <c r="V6232" t="s">
        <v>72</v>
      </c>
      <c r="W6232">
        <v>576642</v>
      </c>
      <c r="X6232" t="s">
        <v>14378</v>
      </c>
      <c r="Y6232">
        <v>440</v>
      </c>
      <c r="Z6232">
        <v>2069</v>
      </c>
      <c r="AA6232">
        <v>2</v>
      </c>
      <c r="AB6232">
        <v>1655.2</v>
      </c>
    </row>
    <row r="6233" spans="1:28" x14ac:dyDescent="0.3">
      <c r="A6233" t="s">
        <v>28</v>
      </c>
      <c r="B6233" t="s">
        <v>29</v>
      </c>
      <c r="C6233" t="s">
        <v>157</v>
      </c>
      <c r="D6233" t="s">
        <v>411</v>
      </c>
      <c r="E6233" t="s">
        <v>46</v>
      </c>
      <c r="F6233" t="s">
        <v>113</v>
      </c>
      <c r="G6233">
        <v>43</v>
      </c>
      <c r="H6233">
        <v>433872</v>
      </c>
      <c r="I6233" t="s">
        <v>58</v>
      </c>
      <c r="J6233" s="1">
        <v>44759</v>
      </c>
      <c r="K6233">
        <v>950</v>
      </c>
      <c r="L6233" t="s">
        <v>24923</v>
      </c>
      <c r="M6233" t="s">
        <v>189</v>
      </c>
      <c r="N6233" t="s">
        <v>24924</v>
      </c>
      <c r="O6233" t="s">
        <v>24925</v>
      </c>
      <c r="P6233" t="s">
        <v>39</v>
      </c>
      <c r="Q6233">
        <v>8</v>
      </c>
      <c r="R6233" t="s">
        <v>88</v>
      </c>
      <c r="S6233" t="s">
        <v>41</v>
      </c>
      <c r="T6233">
        <v>59053</v>
      </c>
      <c r="U6233" s="1">
        <v>45296</v>
      </c>
      <c r="V6233" t="s">
        <v>111</v>
      </c>
      <c r="W6233">
        <v>198865</v>
      </c>
      <c r="X6233" t="s">
        <v>24926</v>
      </c>
      <c r="Y6233">
        <v>490</v>
      </c>
      <c r="Z6233">
        <v>1384</v>
      </c>
      <c r="AA6233">
        <v>8</v>
      </c>
      <c r="AB6233">
        <v>4428.8</v>
      </c>
    </row>
    <row r="6234" spans="1:28" x14ac:dyDescent="0.3">
      <c r="A6234" t="s">
        <v>28</v>
      </c>
      <c r="B6234" t="s">
        <v>29</v>
      </c>
      <c r="C6234" t="s">
        <v>66</v>
      </c>
      <c r="D6234" t="s">
        <v>248</v>
      </c>
      <c r="E6234" t="s">
        <v>46</v>
      </c>
      <c r="F6234" t="s">
        <v>355</v>
      </c>
      <c r="G6234">
        <v>91</v>
      </c>
      <c r="H6234">
        <v>434380</v>
      </c>
      <c r="I6234" t="s">
        <v>34</v>
      </c>
      <c r="J6234" s="1">
        <v>45283</v>
      </c>
      <c r="K6234">
        <v>1000</v>
      </c>
      <c r="L6234" t="s">
        <v>24927</v>
      </c>
      <c r="M6234" t="s">
        <v>417</v>
      </c>
      <c r="N6234" t="s">
        <v>24928</v>
      </c>
      <c r="O6234" t="s">
        <v>24929</v>
      </c>
      <c r="P6234" t="s">
        <v>87</v>
      </c>
      <c r="Q6234">
        <v>7</v>
      </c>
      <c r="R6234" t="s">
        <v>88</v>
      </c>
      <c r="S6234" t="s">
        <v>118</v>
      </c>
      <c r="T6234">
        <v>26631</v>
      </c>
      <c r="U6234" s="1">
        <v>45546</v>
      </c>
      <c r="V6234" t="s">
        <v>180</v>
      </c>
      <c r="W6234">
        <v>246340</v>
      </c>
      <c r="X6234" t="s">
        <v>24930</v>
      </c>
      <c r="Y6234">
        <v>616</v>
      </c>
      <c r="Z6234">
        <v>1323</v>
      </c>
      <c r="AA6234">
        <v>4</v>
      </c>
      <c r="AB6234">
        <v>2116.8000000000002</v>
      </c>
    </row>
    <row r="6235" spans="1:28" x14ac:dyDescent="0.3">
      <c r="A6235" t="s">
        <v>28</v>
      </c>
      <c r="B6235" t="s">
        <v>29</v>
      </c>
      <c r="C6235" t="s">
        <v>66</v>
      </c>
      <c r="D6235" t="s">
        <v>98</v>
      </c>
      <c r="E6235" t="s">
        <v>32</v>
      </c>
      <c r="F6235" t="s">
        <v>113</v>
      </c>
      <c r="G6235">
        <v>76</v>
      </c>
      <c r="H6235">
        <v>422526</v>
      </c>
      <c r="I6235" t="s">
        <v>58</v>
      </c>
      <c r="J6235" s="1">
        <v>45497</v>
      </c>
      <c r="K6235">
        <v>1100</v>
      </c>
      <c r="L6235" t="s">
        <v>24931</v>
      </c>
      <c r="M6235" t="s">
        <v>654</v>
      </c>
      <c r="N6235" t="s">
        <v>24932</v>
      </c>
      <c r="O6235" t="s">
        <v>24933</v>
      </c>
      <c r="P6235" t="s">
        <v>87</v>
      </c>
      <c r="Q6235">
        <v>4</v>
      </c>
      <c r="R6235" t="s">
        <v>40</v>
      </c>
      <c r="S6235" t="s">
        <v>41</v>
      </c>
      <c r="T6235">
        <v>52781</v>
      </c>
      <c r="U6235" s="1">
        <v>45459</v>
      </c>
      <c r="V6235" t="s">
        <v>52</v>
      </c>
      <c r="W6235">
        <v>475452</v>
      </c>
      <c r="X6235" t="s">
        <v>24934</v>
      </c>
      <c r="Y6235">
        <v>728</v>
      </c>
      <c r="Z6235">
        <v>675</v>
      </c>
      <c r="AA6235">
        <v>6</v>
      </c>
      <c r="AB6235">
        <v>1620</v>
      </c>
    </row>
    <row r="6236" spans="1:28" x14ac:dyDescent="0.3">
      <c r="A6236" t="s">
        <v>28</v>
      </c>
      <c r="B6236" t="s">
        <v>29</v>
      </c>
      <c r="C6236" t="s">
        <v>30</v>
      </c>
      <c r="D6236" t="s">
        <v>511</v>
      </c>
      <c r="E6236" t="s">
        <v>46</v>
      </c>
      <c r="F6236" t="s">
        <v>57</v>
      </c>
      <c r="G6236">
        <v>44</v>
      </c>
      <c r="H6236">
        <v>425294</v>
      </c>
      <c r="I6236" t="s">
        <v>34</v>
      </c>
      <c r="J6236" s="1">
        <v>43962</v>
      </c>
      <c r="K6236">
        <v>1000</v>
      </c>
      <c r="L6236" t="s">
        <v>24935</v>
      </c>
      <c r="M6236" t="s">
        <v>123</v>
      </c>
      <c r="N6236" t="s">
        <v>24936</v>
      </c>
      <c r="O6236" t="s">
        <v>24937</v>
      </c>
      <c r="P6236" t="s">
        <v>39</v>
      </c>
      <c r="Q6236">
        <v>5</v>
      </c>
      <c r="R6236" t="s">
        <v>40</v>
      </c>
      <c r="S6236" t="s">
        <v>79</v>
      </c>
      <c r="T6236">
        <v>98440</v>
      </c>
      <c r="U6236" s="1">
        <v>45543</v>
      </c>
      <c r="V6236" t="s">
        <v>180</v>
      </c>
      <c r="W6236">
        <v>722699</v>
      </c>
      <c r="X6236" t="s">
        <v>13492</v>
      </c>
      <c r="Y6236">
        <v>955</v>
      </c>
      <c r="Z6236">
        <v>2439</v>
      </c>
      <c r="AA6236">
        <v>5</v>
      </c>
      <c r="AB6236">
        <v>4878</v>
      </c>
    </row>
    <row r="6237" spans="1:28" x14ac:dyDescent="0.3">
      <c r="A6237" t="s">
        <v>28</v>
      </c>
      <c r="B6237" t="s">
        <v>29</v>
      </c>
      <c r="C6237" t="s">
        <v>157</v>
      </c>
      <c r="D6237" t="s">
        <v>546</v>
      </c>
      <c r="E6237" t="s">
        <v>46</v>
      </c>
      <c r="F6237" t="s">
        <v>57</v>
      </c>
      <c r="G6237">
        <v>48</v>
      </c>
      <c r="H6237">
        <v>430672</v>
      </c>
      <c r="I6237" t="s">
        <v>34</v>
      </c>
      <c r="J6237" s="1">
        <v>44667</v>
      </c>
      <c r="K6237">
        <v>950</v>
      </c>
      <c r="L6237" t="s">
        <v>24938</v>
      </c>
      <c r="M6237" t="s">
        <v>1488</v>
      </c>
      <c r="N6237" t="s">
        <v>24939</v>
      </c>
      <c r="O6237" t="s">
        <v>24940</v>
      </c>
      <c r="P6237" t="s">
        <v>51</v>
      </c>
      <c r="Q6237">
        <v>12</v>
      </c>
      <c r="R6237" t="s">
        <v>88</v>
      </c>
      <c r="S6237" t="s">
        <v>79</v>
      </c>
      <c r="T6237">
        <v>54894</v>
      </c>
      <c r="U6237" s="1">
        <v>45373</v>
      </c>
      <c r="V6237" t="s">
        <v>72</v>
      </c>
      <c r="W6237">
        <v>296232</v>
      </c>
      <c r="X6237" t="s">
        <v>14975</v>
      </c>
      <c r="Y6237">
        <v>841</v>
      </c>
      <c r="Z6237">
        <v>1689</v>
      </c>
      <c r="AA6237">
        <v>1</v>
      </c>
      <c r="AB6237">
        <v>675.6</v>
      </c>
    </row>
    <row r="6238" spans="1:28" x14ac:dyDescent="0.3">
      <c r="A6238" t="s">
        <v>28</v>
      </c>
      <c r="B6238" t="s">
        <v>29</v>
      </c>
      <c r="C6238" t="s">
        <v>148</v>
      </c>
      <c r="D6238" t="s">
        <v>45</v>
      </c>
      <c r="E6238" t="s">
        <v>46</v>
      </c>
      <c r="F6238" t="s">
        <v>57</v>
      </c>
      <c r="G6238">
        <v>88</v>
      </c>
      <c r="H6238">
        <v>437715</v>
      </c>
      <c r="I6238" t="s">
        <v>34</v>
      </c>
      <c r="J6238" s="1">
        <v>44732</v>
      </c>
      <c r="K6238">
        <v>1400</v>
      </c>
      <c r="L6238" t="s">
        <v>24941</v>
      </c>
      <c r="M6238" t="s">
        <v>200</v>
      </c>
      <c r="N6238" t="s">
        <v>24942</v>
      </c>
      <c r="O6238" t="s">
        <v>24943</v>
      </c>
      <c r="P6238" t="s">
        <v>87</v>
      </c>
      <c r="Q6238">
        <v>13</v>
      </c>
      <c r="R6238" t="s">
        <v>40</v>
      </c>
      <c r="S6238" t="s">
        <v>118</v>
      </c>
      <c r="T6238">
        <v>87880</v>
      </c>
      <c r="U6238" s="1">
        <v>45368</v>
      </c>
      <c r="V6238" t="s">
        <v>72</v>
      </c>
      <c r="W6238">
        <v>120887</v>
      </c>
      <c r="X6238" t="s">
        <v>24944</v>
      </c>
      <c r="Y6238">
        <v>535</v>
      </c>
      <c r="Z6238">
        <v>1747</v>
      </c>
      <c r="AA6238">
        <v>1</v>
      </c>
      <c r="AB6238" s="2" t="s">
        <v>24945</v>
      </c>
    </row>
    <row r="6239" spans="1:28" x14ac:dyDescent="0.3">
      <c r="A6239" t="s">
        <v>28</v>
      </c>
      <c r="B6239" t="s">
        <v>29</v>
      </c>
      <c r="C6239" t="s">
        <v>157</v>
      </c>
      <c r="D6239" t="s">
        <v>248</v>
      </c>
      <c r="E6239" t="s">
        <v>46</v>
      </c>
      <c r="F6239" t="s">
        <v>106</v>
      </c>
      <c r="G6239">
        <v>33</v>
      </c>
      <c r="H6239">
        <v>400303</v>
      </c>
      <c r="I6239" t="s">
        <v>58</v>
      </c>
      <c r="J6239" s="1">
        <v>44907</v>
      </c>
      <c r="K6239">
        <v>950</v>
      </c>
      <c r="L6239" t="s">
        <v>24946</v>
      </c>
      <c r="M6239" t="s">
        <v>552</v>
      </c>
      <c r="N6239" t="s">
        <v>24947</v>
      </c>
      <c r="O6239" t="s">
        <v>24948</v>
      </c>
      <c r="P6239" t="s">
        <v>71</v>
      </c>
      <c r="Q6239">
        <v>3</v>
      </c>
      <c r="R6239" t="s">
        <v>40</v>
      </c>
      <c r="S6239" t="s">
        <v>79</v>
      </c>
      <c r="T6239">
        <v>53407</v>
      </c>
      <c r="U6239" s="1">
        <v>45381</v>
      </c>
      <c r="V6239" t="s">
        <v>72</v>
      </c>
      <c r="W6239">
        <v>363759</v>
      </c>
      <c r="X6239" t="s">
        <v>22451</v>
      </c>
      <c r="Y6239">
        <v>656</v>
      </c>
      <c r="Z6239">
        <v>2192</v>
      </c>
      <c r="AA6239">
        <v>4</v>
      </c>
      <c r="AB6239" s="2" t="s">
        <v>24949</v>
      </c>
    </row>
    <row r="6240" spans="1:28" x14ac:dyDescent="0.3">
      <c r="A6240" t="s">
        <v>28</v>
      </c>
      <c r="B6240" t="s">
        <v>29</v>
      </c>
      <c r="C6240" t="s">
        <v>54</v>
      </c>
      <c r="D6240" t="s">
        <v>134</v>
      </c>
      <c r="E6240" t="s">
        <v>56</v>
      </c>
      <c r="F6240" t="s">
        <v>150</v>
      </c>
      <c r="G6240">
        <v>77</v>
      </c>
      <c r="H6240">
        <v>407303</v>
      </c>
      <c r="I6240" t="s">
        <v>58</v>
      </c>
      <c r="J6240" s="1">
        <v>45427</v>
      </c>
      <c r="K6240">
        <v>950</v>
      </c>
      <c r="L6240" t="s">
        <v>24950</v>
      </c>
      <c r="M6240" t="s">
        <v>1147</v>
      </c>
      <c r="N6240" t="s">
        <v>24951</v>
      </c>
      <c r="O6240" t="s">
        <v>24952</v>
      </c>
      <c r="P6240" t="s">
        <v>39</v>
      </c>
      <c r="Q6240">
        <v>8</v>
      </c>
      <c r="R6240" t="s">
        <v>40</v>
      </c>
      <c r="S6240" t="s">
        <v>118</v>
      </c>
      <c r="T6240">
        <v>31711</v>
      </c>
      <c r="U6240" s="1">
        <v>45475</v>
      </c>
      <c r="V6240" t="s">
        <v>126</v>
      </c>
      <c r="W6240">
        <v>978687</v>
      </c>
      <c r="X6240" t="s">
        <v>24953</v>
      </c>
      <c r="Y6240">
        <v>998</v>
      </c>
      <c r="Z6240">
        <v>2604</v>
      </c>
      <c r="AA6240">
        <v>8</v>
      </c>
      <c r="AB6240" s="2" t="s">
        <v>24954</v>
      </c>
    </row>
    <row r="6241" spans="1:28" x14ac:dyDescent="0.3">
      <c r="A6241" t="s">
        <v>28</v>
      </c>
      <c r="B6241" t="s">
        <v>29</v>
      </c>
      <c r="C6241" t="s">
        <v>148</v>
      </c>
      <c r="D6241" t="s">
        <v>467</v>
      </c>
      <c r="E6241" t="s">
        <v>56</v>
      </c>
      <c r="F6241" t="s">
        <v>113</v>
      </c>
      <c r="G6241">
        <v>35</v>
      </c>
      <c r="H6241">
        <v>434817</v>
      </c>
      <c r="I6241" t="s">
        <v>58</v>
      </c>
      <c r="J6241" s="1">
        <v>45125</v>
      </c>
      <c r="K6241">
        <v>1000</v>
      </c>
      <c r="L6241" t="s">
        <v>24955</v>
      </c>
      <c r="M6241" t="s">
        <v>366</v>
      </c>
      <c r="N6241" t="s">
        <v>24956</v>
      </c>
      <c r="O6241" s="2" t="s">
        <v>24957</v>
      </c>
      <c r="P6241" t="s">
        <v>71</v>
      </c>
      <c r="Q6241">
        <v>3</v>
      </c>
      <c r="R6241" t="s">
        <v>88</v>
      </c>
      <c r="S6241" t="s">
        <v>118</v>
      </c>
      <c r="T6241">
        <v>62764</v>
      </c>
      <c r="U6241" s="1">
        <v>45314</v>
      </c>
      <c r="V6241" t="s">
        <v>111</v>
      </c>
      <c r="W6241">
        <v>818835</v>
      </c>
      <c r="X6241" t="s">
        <v>24958</v>
      </c>
      <c r="Y6241">
        <v>268</v>
      </c>
      <c r="Z6241">
        <v>569</v>
      </c>
      <c r="AA6241">
        <v>2</v>
      </c>
      <c r="AB6241" s="2" t="s">
        <v>24959</v>
      </c>
    </row>
    <row r="6242" spans="1:28" x14ac:dyDescent="0.3">
      <c r="A6242" t="s">
        <v>28</v>
      </c>
      <c r="B6242" t="s">
        <v>29</v>
      </c>
      <c r="C6242" t="s">
        <v>157</v>
      </c>
      <c r="D6242" t="s">
        <v>411</v>
      </c>
      <c r="E6242" t="s">
        <v>46</v>
      </c>
      <c r="F6242" t="s">
        <v>175</v>
      </c>
      <c r="G6242">
        <v>80</v>
      </c>
      <c r="H6242">
        <v>427430</v>
      </c>
      <c r="I6242" t="s">
        <v>58</v>
      </c>
      <c r="J6242" s="1">
        <v>44432</v>
      </c>
      <c r="K6242">
        <v>800</v>
      </c>
      <c r="L6242" t="s">
        <v>24960</v>
      </c>
      <c r="M6242" t="s">
        <v>189</v>
      </c>
      <c r="N6242" t="s">
        <v>24961</v>
      </c>
      <c r="O6242" t="s">
        <v>24962</v>
      </c>
      <c r="P6242" t="s">
        <v>87</v>
      </c>
      <c r="Q6242">
        <v>20</v>
      </c>
      <c r="R6242" t="s">
        <v>40</v>
      </c>
      <c r="S6242" t="s">
        <v>118</v>
      </c>
      <c r="T6242">
        <v>40176</v>
      </c>
      <c r="U6242" s="1">
        <v>45445</v>
      </c>
      <c r="V6242" t="s">
        <v>52</v>
      </c>
      <c r="W6242">
        <v>382255</v>
      </c>
      <c r="X6242" t="s">
        <v>24963</v>
      </c>
      <c r="Y6242">
        <v>767</v>
      </c>
      <c r="Z6242">
        <v>1434</v>
      </c>
      <c r="AA6242">
        <v>2</v>
      </c>
      <c r="AB6242">
        <v>1147.2</v>
      </c>
    </row>
    <row r="6243" spans="1:28" x14ac:dyDescent="0.3">
      <c r="A6243" t="s">
        <v>28</v>
      </c>
      <c r="B6243" t="s">
        <v>29</v>
      </c>
      <c r="C6243" t="s">
        <v>157</v>
      </c>
      <c r="D6243" t="s">
        <v>267</v>
      </c>
      <c r="E6243" t="s">
        <v>46</v>
      </c>
      <c r="F6243" t="s">
        <v>33</v>
      </c>
      <c r="G6243">
        <v>12</v>
      </c>
      <c r="H6243">
        <v>406989</v>
      </c>
      <c r="I6243" t="s">
        <v>34</v>
      </c>
      <c r="J6243" s="1">
        <v>45306</v>
      </c>
      <c r="K6243">
        <v>1200</v>
      </c>
      <c r="L6243" t="s">
        <v>1020</v>
      </c>
      <c r="M6243" t="s">
        <v>542</v>
      </c>
      <c r="N6243" t="s">
        <v>24964</v>
      </c>
      <c r="O6243" t="s">
        <v>24965</v>
      </c>
      <c r="P6243" t="s">
        <v>87</v>
      </c>
      <c r="Q6243">
        <v>18</v>
      </c>
      <c r="R6243" t="s">
        <v>40</v>
      </c>
      <c r="S6243" t="s">
        <v>118</v>
      </c>
      <c r="T6243">
        <v>40996</v>
      </c>
      <c r="U6243" s="1">
        <v>45450</v>
      </c>
      <c r="V6243" t="s">
        <v>52</v>
      </c>
      <c r="W6243">
        <v>515501</v>
      </c>
      <c r="X6243" t="s">
        <v>24966</v>
      </c>
      <c r="Y6243">
        <v>887</v>
      </c>
      <c r="Z6243">
        <v>2574</v>
      </c>
      <c r="AA6243">
        <v>2</v>
      </c>
      <c r="AB6243" s="2" t="s">
        <v>2719</v>
      </c>
    </row>
    <row r="6244" spans="1:28" x14ac:dyDescent="0.3">
      <c r="A6244" t="s">
        <v>28</v>
      </c>
      <c r="B6244" t="s">
        <v>29</v>
      </c>
      <c r="C6244" t="s">
        <v>148</v>
      </c>
      <c r="D6244" t="s">
        <v>92</v>
      </c>
      <c r="E6244" t="s">
        <v>46</v>
      </c>
      <c r="F6244" t="s">
        <v>355</v>
      </c>
      <c r="G6244">
        <v>19</v>
      </c>
      <c r="H6244">
        <v>416669</v>
      </c>
      <c r="I6244" t="s">
        <v>58</v>
      </c>
      <c r="J6244" s="1">
        <v>45142</v>
      </c>
      <c r="K6244">
        <v>1200</v>
      </c>
      <c r="L6244" t="s">
        <v>7779</v>
      </c>
      <c r="M6244" t="s">
        <v>101</v>
      </c>
      <c r="N6244" t="s">
        <v>24967</v>
      </c>
      <c r="O6244" t="s">
        <v>24968</v>
      </c>
      <c r="P6244" t="s">
        <v>39</v>
      </c>
      <c r="Q6244">
        <v>19</v>
      </c>
      <c r="R6244" t="s">
        <v>88</v>
      </c>
      <c r="S6244" t="s">
        <v>79</v>
      </c>
      <c r="T6244">
        <v>11030</v>
      </c>
      <c r="U6244" s="1">
        <v>45557</v>
      </c>
      <c r="V6244" t="s">
        <v>180</v>
      </c>
      <c r="W6244">
        <v>199230</v>
      </c>
      <c r="X6244" t="s">
        <v>24969</v>
      </c>
      <c r="Y6244">
        <v>610</v>
      </c>
      <c r="Z6244">
        <v>2138</v>
      </c>
      <c r="AA6244">
        <v>7</v>
      </c>
      <c r="AB6244" s="2" t="s">
        <v>24970</v>
      </c>
    </row>
    <row r="6245" spans="1:28" x14ac:dyDescent="0.3">
      <c r="A6245" t="s">
        <v>28</v>
      </c>
      <c r="B6245" t="s">
        <v>29</v>
      </c>
      <c r="C6245" t="s">
        <v>91</v>
      </c>
      <c r="D6245" t="s">
        <v>546</v>
      </c>
      <c r="E6245" t="s">
        <v>56</v>
      </c>
      <c r="F6245" t="s">
        <v>113</v>
      </c>
      <c r="G6245">
        <v>13</v>
      </c>
      <c r="H6245">
        <v>421743</v>
      </c>
      <c r="I6245" t="s">
        <v>34</v>
      </c>
      <c r="J6245" s="1">
        <v>44795</v>
      </c>
      <c r="K6245">
        <v>1000</v>
      </c>
      <c r="L6245" t="s">
        <v>24971</v>
      </c>
      <c r="M6245" t="s">
        <v>36</v>
      </c>
      <c r="N6245" t="s">
        <v>24972</v>
      </c>
      <c r="O6245" t="s">
        <v>24973</v>
      </c>
      <c r="P6245" t="s">
        <v>87</v>
      </c>
      <c r="Q6245">
        <v>12</v>
      </c>
      <c r="R6245" t="s">
        <v>88</v>
      </c>
      <c r="S6245" t="s">
        <v>79</v>
      </c>
      <c r="T6245">
        <v>53593</v>
      </c>
      <c r="U6245" s="1">
        <v>45611</v>
      </c>
      <c r="V6245" t="s">
        <v>42</v>
      </c>
      <c r="W6245">
        <v>298085</v>
      </c>
      <c r="X6245" t="s">
        <v>24974</v>
      </c>
      <c r="Y6245">
        <v>872</v>
      </c>
      <c r="Z6245">
        <v>1654</v>
      </c>
      <c r="AA6245">
        <v>8</v>
      </c>
      <c r="AB6245">
        <v>5292.8</v>
      </c>
    </row>
    <row r="6246" spans="1:28" x14ac:dyDescent="0.3">
      <c r="A6246" t="s">
        <v>28</v>
      </c>
      <c r="B6246" t="s">
        <v>29</v>
      </c>
      <c r="C6246" t="s">
        <v>193</v>
      </c>
      <c r="D6246" t="s">
        <v>611</v>
      </c>
      <c r="E6246" t="s">
        <v>56</v>
      </c>
      <c r="F6246" t="s">
        <v>99</v>
      </c>
      <c r="G6246">
        <v>46</v>
      </c>
      <c r="H6246">
        <v>411459</v>
      </c>
      <c r="I6246" t="s">
        <v>58</v>
      </c>
      <c r="J6246" s="1">
        <v>44620</v>
      </c>
      <c r="K6246">
        <v>1100</v>
      </c>
      <c r="L6246" t="s">
        <v>24975</v>
      </c>
      <c r="M6246" t="s">
        <v>172</v>
      </c>
      <c r="N6246" t="s">
        <v>24976</v>
      </c>
      <c r="O6246" t="s">
        <v>24977</v>
      </c>
      <c r="P6246" t="s">
        <v>87</v>
      </c>
      <c r="Q6246">
        <v>19</v>
      </c>
      <c r="R6246" t="s">
        <v>40</v>
      </c>
      <c r="S6246" t="s">
        <v>41</v>
      </c>
      <c r="T6246">
        <v>26929</v>
      </c>
      <c r="U6246" s="1">
        <v>45294</v>
      </c>
      <c r="V6246" t="s">
        <v>111</v>
      </c>
      <c r="W6246">
        <v>616339</v>
      </c>
      <c r="X6246" t="s">
        <v>24978</v>
      </c>
      <c r="Y6246">
        <v>735</v>
      </c>
      <c r="Z6246">
        <v>1337</v>
      </c>
      <c r="AA6246">
        <v>4</v>
      </c>
      <c r="AB6246" s="2" t="s">
        <v>6180</v>
      </c>
    </row>
    <row r="6247" spans="1:28" x14ac:dyDescent="0.3">
      <c r="A6247" t="s">
        <v>28</v>
      </c>
      <c r="B6247" t="s">
        <v>29</v>
      </c>
      <c r="C6247" t="s">
        <v>54</v>
      </c>
      <c r="D6247" t="s">
        <v>621</v>
      </c>
      <c r="E6247" t="s">
        <v>56</v>
      </c>
      <c r="F6247" t="s">
        <v>47</v>
      </c>
      <c r="G6247">
        <v>65</v>
      </c>
      <c r="H6247">
        <v>421049</v>
      </c>
      <c r="I6247" t="s">
        <v>34</v>
      </c>
      <c r="J6247" s="1">
        <v>45206</v>
      </c>
      <c r="K6247">
        <v>1300</v>
      </c>
      <c r="L6247" t="s">
        <v>24979</v>
      </c>
      <c r="M6247" t="s">
        <v>731</v>
      </c>
      <c r="N6247" t="s">
        <v>24980</v>
      </c>
      <c r="O6247" t="s">
        <v>24981</v>
      </c>
      <c r="P6247" t="s">
        <v>71</v>
      </c>
      <c r="Q6247">
        <v>11</v>
      </c>
      <c r="R6247" t="s">
        <v>40</v>
      </c>
      <c r="S6247" t="s">
        <v>118</v>
      </c>
      <c r="T6247">
        <v>68924</v>
      </c>
      <c r="U6247" s="1">
        <v>45508</v>
      </c>
      <c r="V6247" t="s">
        <v>64</v>
      </c>
      <c r="W6247">
        <v>254883</v>
      </c>
      <c r="X6247" t="s">
        <v>9965</v>
      </c>
      <c r="Y6247">
        <v>363</v>
      </c>
      <c r="Z6247">
        <v>2557</v>
      </c>
      <c r="AA6247">
        <v>3</v>
      </c>
      <c r="AB6247">
        <v>3068.4</v>
      </c>
    </row>
    <row r="6248" spans="1:28" x14ac:dyDescent="0.3">
      <c r="A6248" t="s">
        <v>28</v>
      </c>
      <c r="B6248" t="s">
        <v>29</v>
      </c>
      <c r="C6248" t="s">
        <v>148</v>
      </c>
      <c r="D6248" t="s">
        <v>511</v>
      </c>
      <c r="E6248" t="s">
        <v>46</v>
      </c>
      <c r="F6248" t="s">
        <v>47</v>
      </c>
      <c r="G6248">
        <v>51</v>
      </c>
      <c r="H6248">
        <v>417976</v>
      </c>
      <c r="I6248" t="s">
        <v>58</v>
      </c>
      <c r="J6248" s="1">
        <v>45069</v>
      </c>
      <c r="K6248">
        <v>1000</v>
      </c>
      <c r="L6248" t="s">
        <v>24982</v>
      </c>
      <c r="M6248" t="s">
        <v>591</v>
      </c>
      <c r="N6248" t="s">
        <v>24983</v>
      </c>
      <c r="O6248" t="s">
        <v>24984</v>
      </c>
      <c r="P6248" t="s">
        <v>39</v>
      </c>
      <c r="Q6248">
        <v>9</v>
      </c>
      <c r="R6248" t="s">
        <v>40</v>
      </c>
      <c r="S6248" t="s">
        <v>41</v>
      </c>
      <c r="T6248">
        <v>13129</v>
      </c>
      <c r="U6248" s="1">
        <v>45299</v>
      </c>
      <c r="V6248" t="s">
        <v>111</v>
      </c>
      <c r="W6248">
        <v>351842</v>
      </c>
      <c r="X6248" t="s">
        <v>24985</v>
      </c>
      <c r="Y6248">
        <v>692</v>
      </c>
      <c r="Z6248">
        <v>2460</v>
      </c>
      <c r="AA6248">
        <v>7</v>
      </c>
      <c r="AB6248">
        <v>6888</v>
      </c>
    </row>
    <row r="6249" spans="1:28" x14ac:dyDescent="0.3">
      <c r="A6249" t="s">
        <v>28</v>
      </c>
      <c r="B6249" t="s">
        <v>29</v>
      </c>
      <c r="C6249" t="s">
        <v>91</v>
      </c>
      <c r="D6249" t="s">
        <v>380</v>
      </c>
      <c r="E6249" t="s">
        <v>32</v>
      </c>
      <c r="F6249" t="s">
        <v>83</v>
      </c>
      <c r="G6249">
        <v>38</v>
      </c>
      <c r="H6249">
        <v>419608</v>
      </c>
      <c r="I6249" t="s">
        <v>58</v>
      </c>
      <c r="J6249" s="1">
        <v>44665</v>
      </c>
      <c r="K6249">
        <v>1300</v>
      </c>
      <c r="L6249" t="s">
        <v>24986</v>
      </c>
      <c r="M6249" t="s">
        <v>115</v>
      </c>
      <c r="N6249" t="s">
        <v>24987</v>
      </c>
      <c r="O6249" t="s">
        <v>24988</v>
      </c>
      <c r="P6249" t="s">
        <v>51</v>
      </c>
      <c r="Q6249">
        <v>4</v>
      </c>
      <c r="R6249" t="s">
        <v>88</v>
      </c>
      <c r="S6249" t="s">
        <v>41</v>
      </c>
      <c r="T6249">
        <v>69385</v>
      </c>
      <c r="U6249" s="1">
        <v>45422</v>
      </c>
      <c r="V6249" t="s">
        <v>140</v>
      </c>
      <c r="W6249">
        <v>956295</v>
      </c>
      <c r="X6249" t="s">
        <v>1486</v>
      </c>
      <c r="Y6249">
        <v>879</v>
      </c>
      <c r="Z6249">
        <v>699</v>
      </c>
      <c r="AA6249">
        <v>8</v>
      </c>
      <c r="AB6249">
        <v>2236.8000000000002</v>
      </c>
    </row>
    <row r="6250" spans="1:28" x14ac:dyDescent="0.3">
      <c r="A6250" t="s">
        <v>28</v>
      </c>
      <c r="B6250" t="s">
        <v>29</v>
      </c>
      <c r="C6250" t="s">
        <v>148</v>
      </c>
      <c r="D6250" t="s">
        <v>254</v>
      </c>
      <c r="E6250" t="s">
        <v>56</v>
      </c>
      <c r="F6250" t="s">
        <v>57</v>
      </c>
      <c r="G6250">
        <v>31</v>
      </c>
      <c r="H6250">
        <v>438417</v>
      </c>
      <c r="I6250" t="s">
        <v>34</v>
      </c>
      <c r="J6250" s="1">
        <v>44639</v>
      </c>
      <c r="K6250">
        <v>1300</v>
      </c>
      <c r="L6250" t="s">
        <v>24989</v>
      </c>
      <c r="M6250" t="s">
        <v>361</v>
      </c>
      <c r="N6250" t="s">
        <v>24990</v>
      </c>
      <c r="O6250" t="s">
        <v>24991</v>
      </c>
      <c r="P6250" t="s">
        <v>87</v>
      </c>
      <c r="Q6250">
        <v>15</v>
      </c>
      <c r="R6250" t="s">
        <v>88</v>
      </c>
      <c r="S6250" t="s">
        <v>79</v>
      </c>
      <c r="T6250">
        <v>46068</v>
      </c>
      <c r="U6250" s="1">
        <v>45332</v>
      </c>
      <c r="V6250" t="s">
        <v>119</v>
      </c>
      <c r="W6250">
        <v>945218</v>
      </c>
      <c r="X6250" t="s">
        <v>24992</v>
      </c>
      <c r="Y6250">
        <v>859</v>
      </c>
      <c r="Z6250">
        <v>2231</v>
      </c>
      <c r="AA6250">
        <v>1</v>
      </c>
      <c r="AB6250" s="2" t="s">
        <v>24993</v>
      </c>
    </row>
    <row r="6251" spans="1:28" x14ac:dyDescent="0.3">
      <c r="A6251" t="s">
        <v>28</v>
      </c>
      <c r="B6251" t="s">
        <v>29</v>
      </c>
      <c r="C6251" t="s">
        <v>91</v>
      </c>
      <c r="D6251" t="s">
        <v>338</v>
      </c>
      <c r="E6251" t="s">
        <v>56</v>
      </c>
      <c r="F6251" t="s">
        <v>83</v>
      </c>
      <c r="G6251">
        <v>47</v>
      </c>
      <c r="H6251">
        <v>420757</v>
      </c>
      <c r="I6251" t="s">
        <v>58</v>
      </c>
      <c r="J6251" s="1">
        <v>44686</v>
      </c>
      <c r="K6251">
        <v>1000</v>
      </c>
      <c r="L6251" t="s">
        <v>24994</v>
      </c>
      <c r="M6251" t="s">
        <v>1409</v>
      </c>
      <c r="N6251" t="s">
        <v>24995</v>
      </c>
      <c r="O6251" t="s">
        <v>24996</v>
      </c>
      <c r="P6251" t="s">
        <v>51</v>
      </c>
      <c r="Q6251">
        <v>8</v>
      </c>
      <c r="R6251" t="s">
        <v>40</v>
      </c>
      <c r="S6251" t="s">
        <v>79</v>
      </c>
      <c r="T6251">
        <v>56384</v>
      </c>
      <c r="U6251" s="1">
        <v>45567</v>
      </c>
      <c r="V6251" t="s">
        <v>155</v>
      </c>
      <c r="W6251">
        <v>638102</v>
      </c>
      <c r="X6251" t="s">
        <v>24997</v>
      </c>
      <c r="Y6251">
        <v>803</v>
      </c>
      <c r="Z6251">
        <v>738</v>
      </c>
      <c r="AA6251">
        <v>5</v>
      </c>
      <c r="AB6251">
        <v>1476</v>
      </c>
    </row>
    <row r="6252" spans="1:28" x14ac:dyDescent="0.3">
      <c r="A6252" t="s">
        <v>28</v>
      </c>
      <c r="B6252" t="s">
        <v>29</v>
      </c>
      <c r="C6252" t="s">
        <v>66</v>
      </c>
      <c r="D6252" t="s">
        <v>611</v>
      </c>
      <c r="E6252" t="s">
        <v>32</v>
      </c>
      <c r="F6252" t="s">
        <v>175</v>
      </c>
      <c r="G6252">
        <v>17</v>
      </c>
      <c r="H6252">
        <v>435454</v>
      </c>
      <c r="I6252" t="s">
        <v>58</v>
      </c>
      <c r="J6252" s="1">
        <v>43920</v>
      </c>
      <c r="K6252">
        <v>1000</v>
      </c>
      <c r="L6252" t="s">
        <v>4158</v>
      </c>
      <c r="M6252" t="s">
        <v>1483</v>
      </c>
      <c r="N6252" t="s">
        <v>24998</v>
      </c>
      <c r="O6252" t="s">
        <v>24999</v>
      </c>
      <c r="P6252" t="s">
        <v>71</v>
      </c>
      <c r="Q6252">
        <v>4</v>
      </c>
      <c r="R6252" t="s">
        <v>40</v>
      </c>
      <c r="S6252" t="s">
        <v>118</v>
      </c>
      <c r="T6252">
        <v>43488</v>
      </c>
      <c r="U6252" s="1">
        <v>45342</v>
      </c>
      <c r="V6252" t="s">
        <v>119</v>
      </c>
      <c r="W6252">
        <v>603790</v>
      </c>
      <c r="X6252" t="s">
        <v>25000</v>
      </c>
      <c r="Y6252">
        <v>280</v>
      </c>
      <c r="Z6252">
        <v>2772</v>
      </c>
      <c r="AA6252">
        <v>6</v>
      </c>
      <c r="AB6252">
        <v>6652.8</v>
      </c>
    </row>
    <row r="6253" spans="1:28" x14ac:dyDescent="0.3">
      <c r="A6253" t="s">
        <v>28</v>
      </c>
      <c r="B6253" t="s">
        <v>29</v>
      </c>
      <c r="C6253" t="s">
        <v>30</v>
      </c>
      <c r="D6253" t="s">
        <v>45</v>
      </c>
      <c r="E6253" t="s">
        <v>32</v>
      </c>
      <c r="F6253" t="s">
        <v>33</v>
      </c>
      <c r="G6253">
        <v>1</v>
      </c>
      <c r="H6253">
        <v>430963</v>
      </c>
      <c r="I6253" t="s">
        <v>34</v>
      </c>
      <c r="J6253" s="1">
        <v>44133</v>
      </c>
      <c r="K6253">
        <v>1400</v>
      </c>
      <c r="L6253" t="s">
        <v>25001</v>
      </c>
      <c r="M6253" t="s">
        <v>1483</v>
      </c>
      <c r="N6253" t="s">
        <v>25002</v>
      </c>
      <c r="O6253" t="s">
        <v>25003</v>
      </c>
      <c r="P6253" t="s">
        <v>87</v>
      </c>
      <c r="Q6253">
        <v>15</v>
      </c>
      <c r="R6253" t="s">
        <v>88</v>
      </c>
      <c r="S6253" t="s">
        <v>63</v>
      </c>
      <c r="T6253">
        <v>94204</v>
      </c>
      <c r="U6253" s="1">
        <v>45379</v>
      </c>
      <c r="V6253" t="s">
        <v>72</v>
      </c>
      <c r="W6253">
        <v>806072</v>
      </c>
      <c r="X6253" t="s">
        <v>5817</v>
      </c>
      <c r="Y6253">
        <v>739</v>
      </c>
      <c r="Z6253">
        <v>1345</v>
      </c>
      <c r="AA6253">
        <v>4</v>
      </c>
      <c r="AB6253">
        <v>2152</v>
      </c>
    </row>
    <row r="6254" spans="1:28" x14ac:dyDescent="0.3">
      <c r="A6254" t="s">
        <v>28</v>
      </c>
      <c r="B6254" t="s">
        <v>29</v>
      </c>
      <c r="C6254" t="s">
        <v>30</v>
      </c>
      <c r="D6254" t="s">
        <v>142</v>
      </c>
      <c r="E6254" t="s">
        <v>46</v>
      </c>
      <c r="F6254" t="s">
        <v>150</v>
      </c>
      <c r="G6254">
        <v>18</v>
      </c>
      <c r="H6254">
        <v>423046</v>
      </c>
      <c r="I6254" t="s">
        <v>58</v>
      </c>
      <c r="J6254" s="1">
        <v>44105</v>
      </c>
      <c r="K6254">
        <v>950</v>
      </c>
      <c r="L6254" t="s">
        <v>6363</v>
      </c>
      <c r="M6254" t="s">
        <v>115</v>
      </c>
      <c r="N6254" t="s">
        <v>25004</v>
      </c>
      <c r="O6254" t="s">
        <v>25005</v>
      </c>
      <c r="P6254" t="s">
        <v>87</v>
      </c>
      <c r="Q6254">
        <v>5</v>
      </c>
      <c r="R6254" t="s">
        <v>40</v>
      </c>
      <c r="S6254" t="s">
        <v>118</v>
      </c>
      <c r="T6254">
        <v>97110</v>
      </c>
      <c r="U6254" s="1">
        <v>45613</v>
      </c>
      <c r="V6254" t="s">
        <v>42</v>
      </c>
      <c r="W6254">
        <v>351150</v>
      </c>
      <c r="X6254" t="s">
        <v>25006</v>
      </c>
      <c r="Y6254">
        <v>843</v>
      </c>
      <c r="Z6254">
        <v>2924</v>
      </c>
      <c r="AA6254">
        <v>5</v>
      </c>
      <c r="AB6254">
        <v>5848</v>
      </c>
    </row>
    <row r="6255" spans="1:28" x14ac:dyDescent="0.3">
      <c r="A6255" t="s">
        <v>28</v>
      </c>
      <c r="B6255" t="s">
        <v>29</v>
      </c>
      <c r="C6255" t="s">
        <v>44</v>
      </c>
      <c r="D6255" t="s">
        <v>55</v>
      </c>
      <c r="E6255" t="s">
        <v>56</v>
      </c>
      <c r="F6255" t="s">
        <v>150</v>
      </c>
      <c r="G6255">
        <v>6</v>
      </c>
      <c r="H6255">
        <v>428761</v>
      </c>
      <c r="I6255" t="s">
        <v>58</v>
      </c>
      <c r="J6255" s="1">
        <v>44824</v>
      </c>
      <c r="K6255">
        <v>1300</v>
      </c>
      <c r="L6255" t="s">
        <v>25007</v>
      </c>
      <c r="M6255" t="s">
        <v>308</v>
      </c>
      <c r="N6255" t="s">
        <v>25008</v>
      </c>
      <c r="O6255" t="s">
        <v>25009</v>
      </c>
      <c r="P6255" t="s">
        <v>51</v>
      </c>
      <c r="Q6255">
        <v>11</v>
      </c>
      <c r="R6255" t="s">
        <v>40</v>
      </c>
      <c r="S6255" t="s">
        <v>41</v>
      </c>
      <c r="T6255">
        <v>27592</v>
      </c>
      <c r="U6255" s="1">
        <v>45343</v>
      </c>
      <c r="V6255" t="s">
        <v>119</v>
      </c>
      <c r="W6255">
        <v>759555</v>
      </c>
      <c r="X6255" t="s">
        <v>25010</v>
      </c>
      <c r="Y6255">
        <v>274</v>
      </c>
      <c r="Z6255">
        <v>1888</v>
      </c>
      <c r="AA6255">
        <v>3</v>
      </c>
      <c r="AB6255">
        <v>2265.6</v>
      </c>
    </row>
    <row r="6256" spans="1:28" x14ac:dyDescent="0.3">
      <c r="A6256" t="s">
        <v>28</v>
      </c>
      <c r="B6256" t="s">
        <v>29</v>
      </c>
      <c r="C6256" t="s">
        <v>148</v>
      </c>
      <c r="D6256" t="s">
        <v>616</v>
      </c>
      <c r="E6256" t="s">
        <v>56</v>
      </c>
      <c r="F6256" t="s">
        <v>33</v>
      </c>
      <c r="G6256">
        <v>2</v>
      </c>
      <c r="H6256">
        <v>415161</v>
      </c>
      <c r="I6256" t="s">
        <v>34</v>
      </c>
      <c r="J6256" s="1">
        <v>44716</v>
      </c>
      <c r="K6256">
        <v>1100</v>
      </c>
      <c r="L6256" t="s">
        <v>25011</v>
      </c>
      <c r="M6256" t="s">
        <v>596</v>
      </c>
      <c r="N6256" t="s">
        <v>25012</v>
      </c>
      <c r="O6256">
        <v>5982980119</v>
      </c>
      <c r="P6256" t="s">
        <v>39</v>
      </c>
      <c r="Q6256">
        <v>8</v>
      </c>
      <c r="R6256" t="s">
        <v>40</v>
      </c>
      <c r="S6256" t="s">
        <v>79</v>
      </c>
      <c r="T6256">
        <v>46163</v>
      </c>
      <c r="U6256" s="1">
        <v>45615</v>
      </c>
      <c r="V6256" t="s">
        <v>42</v>
      </c>
      <c r="W6256">
        <v>560270</v>
      </c>
      <c r="X6256" t="s">
        <v>25013</v>
      </c>
      <c r="Y6256">
        <v>989</v>
      </c>
      <c r="Z6256">
        <v>2297</v>
      </c>
      <c r="AA6256">
        <v>4</v>
      </c>
      <c r="AB6256" s="2" t="s">
        <v>25014</v>
      </c>
    </row>
    <row r="6257" spans="1:28" x14ac:dyDescent="0.3">
      <c r="A6257" t="s">
        <v>28</v>
      </c>
      <c r="B6257" t="s">
        <v>29</v>
      </c>
      <c r="C6257" t="s">
        <v>44</v>
      </c>
      <c r="D6257" t="s">
        <v>105</v>
      </c>
      <c r="E6257" t="s">
        <v>46</v>
      </c>
      <c r="F6257" t="s">
        <v>355</v>
      </c>
      <c r="G6257">
        <v>59</v>
      </c>
      <c r="H6257">
        <v>404298</v>
      </c>
      <c r="I6257" t="s">
        <v>34</v>
      </c>
      <c r="J6257" s="1">
        <v>44986</v>
      </c>
      <c r="K6257">
        <v>800</v>
      </c>
      <c r="L6257" t="s">
        <v>25015</v>
      </c>
      <c r="M6257" t="s">
        <v>308</v>
      </c>
      <c r="N6257" t="s">
        <v>25016</v>
      </c>
      <c r="O6257" t="s">
        <v>25017</v>
      </c>
      <c r="P6257" t="s">
        <v>87</v>
      </c>
      <c r="Q6257">
        <v>9</v>
      </c>
      <c r="R6257" t="s">
        <v>40</v>
      </c>
      <c r="S6257" t="s">
        <v>41</v>
      </c>
      <c r="T6257">
        <v>45494</v>
      </c>
      <c r="U6257" s="1">
        <v>45347</v>
      </c>
      <c r="V6257" t="s">
        <v>119</v>
      </c>
      <c r="W6257">
        <v>888511</v>
      </c>
      <c r="X6257" t="s">
        <v>25018</v>
      </c>
      <c r="Y6257">
        <v>531</v>
      </c>
      <c r="Z6257">
        <v>2059</v>
      </c>
      <c r="AA6257">
        <v>4</v>
      </c>
      <c r="AB6257">
        <v>3294.4</v>
      </c>
    </row>
    <row r="6258" spans="1:28" x14ac:dyDescent="0.3">
      <c r="A6258" t="s">
        <v>28</v>
      </c>
      <c r="B6258" t="s">
        <v>29</v>
      </c>
      <c r="C6258" t="s">
        <v>91</v>
      </c>
      <c r="D6258" t="s">
        <v>380</v>
      </c>
      <c r="E6258" t="s">
        <v>32</v>
      </c>
      <c r="F6258" t="s">
        <v>135</v>
      </c>
      <c r="G6258">
        <v>32</v>
      </c>
      <c r="H6258">
        <v>404429</v>
      </c>
      <c r="I6258" t="s">
        <v>34</v>
      </c>
      <c r="J6258" s="1">
        <v>44850</v>
      </c>
      <c r="K6258">
        <v>1300</v>
      </c>
      <c r="L6258" t="s">
        <v>25019</v>
      </c>
      <c r="M6258" t="s">
        <v>1198</v>
      </c>
      <c r="N6258" t="s">
        <v>25020</v>
      </c>
      <c r="O6258">
        <v>2487147846</v>
      </c>
      <c r="P6258" t="s">
        <v>51</v>
      </c>
      <c r="Q6258">
        <v>20</v>
      </c>
      <c r="R6258" t="s">
        <v>40</v>
      </c>
      <c r="S6258" t="s">
        <v>79</v>
      </c>
      <c r="T6258">
        <v>10281</v>
      </c>
      <c r="U6258" s="1">
        <v>45324</v>
      </c>
      <c r="V6258" t="s">
        <v>119</v>
      </c>
      <c r="W6258">
        <v>371519</v>
      </c>
      <c r="X6258" t="s">
        <v>25021</v>
      </c>
      <c r="Y6258">
        <v>429</v>
      </c>
      <c r="Z6258">
        <v>2412</v>
      </c>
      <c r="AA6258">
        <v>3</v>
      </c>
      <c r="AB6258">
        <v>2894.4</v>
      </c>
    </row>
    <row r="6259" spans="1:28" x14ac:dyDescent="0.3">
      <c r="A6259" t="s">
        <v>28</v>
      </c>
      <c r="B6259" t="s">
        <v>29</v>
      </c>
      <c r="C6259" t="s">
        <v>91</v>
      </c>
      <c r="D6259" t="s">
        <v>45</v>
      </c>
      <c r="E6259" t="s">
        <v>56</v>
      </c>
      <c r="F6259" t="s">
        <v>135</v>
      </c>
      <c r="G6259">
        <v>72</v>
      </c>
      <c r="H6259">
        <v>417306</v>
      </c>
      <c r="I6259" t="s">
        <v>58</v>
      </c>
      <c r="J6259" s="1">
        <v>45560</v>
      </c>
      <c r="K6259">
        <v>1400</v>
      </c>
      <c r="L6259" t="s">
        <v>25022</v>
      </c>
      <c r="M6259" t="s">
        <v>423</v>
      </c>
      <c r="N6259" t="s">
        <v>25023</v>
      </c>
      <c r="O6259" t="s">
        <v>25024</v>
      </c>
      <c r="P6259" t="s">
        <v>87</v>
      </c>
      <c r="Q6259">
        <v>16</v>
      </c>
      <c r="R6259" t="s">
        <v>88</v>
      </c>
      <c r="S6259" t="s">
        <v>41</v>
      </c>
      <c r="T6259">
        <v>16100</v>
      </c>
      <c r="U6259" s="1">
        <v>45504</v>
      </c>
      <c r="V6259" t="s">
        <v>126</v>
      </c>
      <c r="W6259">
        <v>778996</v>
      </c>
      <c r="X6259" t="s">
        <v>14644</v>
      </c>
      <c r="Y6259">
        <v>490</v>
      </c>
      <c r="Z6259">
        <v>1380</v>
      </c>
      <c r="AA6259">
        <v>7</v>
      </c>
      <c r="AB6259">
        <v>3864</v>
      </c>
    </row>
    <row r="6260" spans="1:28" x14ac:dyDescent="0.3">
      <c r="A6260" t="s">
        <v>28</v>
      </c>
      <c r="B6260" t="s">
        <v>29</v>
      </c>
      <c r="C6260" t="s">
        <v>66</v>
      </c>
      <c r="D6260" t="s">
        <v>187</v>
      </c>
      <c r="E6260" t="s">
        <v>32</v>
      </c>
      <c r="F6260" t="s">
        <v>33</v>
      </c>
      <c r="G6260">
        <v>23</v>
      </c>
      <c r="H6260">
        <v>412964</v>
      </c>
      <c r="I6260" t="s">
        <v>58</v>
      </c>
      <c r="J6260" s="1">
        <v>44665</v>
      </c>
      <c r="K6260">
        <v>950</v>
      </c>
      <c r="L6260" t="s">
        <v>25025</v>
      </c>
      <c r="M6260" t="s">
        <v>123</v>
      </c>
      <c r="N6260" t="s">
        <v>25026</v>
      </c>
      <c r="O6260" t="s">
        <v>25027</v>
      </c>
      <c r="P6260" t="s">
        <v>71</v>
      </c>
      <c r="Q6260">
        <v>15</v>
      </c>
      <c r="R6260" t="s">
        <v>88</v>
      </c>
      <c r="S6260" t="s">
        <v>41</v>
      </c>
      <c r="T6260">
        <v>29783</v>
      </c>
      <c r="U6260" s="1">
        <v>45368</v>
      </c>
      <c r="V6260" t="s">
        <v>72</v>
      </c>
      <c r="W6260">
        <v>292214</v>
      </c>
      <c r="X6260" t="s">
        <v>25028</v>
      </c>
      <c r="Y6260">
        <v>539</v>
      </c>
      <c r="Z6260">
        <v>2227</v>
      </c>
      <c r="AA6260">
        <v>1</v>
      </c>
      <c r="AB6260" s="2" t="s">
        <v>25029</v>
      </c>
    </row>
    <row r="6261" spans="1:28" x14ac:dyDescent="0.3">
      <c r="A6261" t="s">
        <v>28</v>
      </c>
      <c r="B6261" t="s">
        <v>29</v>
      </c>
      <c r="C6261" t="s">
        <v>148</v>
      </c>
      <c r="D6261" t="s">
        <v>31</v>
      </c>
      <c r="E6261" t="s">
        <v>56</v>
      </c>
      <c r="F6261" t="s">
        <v>135</v>
      </c>
      <c r="G6261">
        <v>66</v>
      </c>
      <c r="H6261">
        <v>424346</v>
      </c>
      <c r="I6261" t="s">
        <v>58</v>
      </c>
      <c r="J6261" s="1">
        <v>45248</v>
      </c>
      <c r="K6261">
        <v>1100</v>
      </c>
      <c r="L6261" t="s">
        <v>9219</v>
      </c>
      <c r="M6261" t="s">
        <v>596</v>
      </c>
      <c r="N6261" t="s">
        <v>25030</v>
      </c>
      <c r="O6261" t="s">
        <v>25031</v>
      </c>
      <c r="P6261" t="s">
        <v>87</v>
      </c>
      <c r="Q6261">
        <v>18</v>
      </c>
      <c r="R6261" t="s">
        <v>40</v>
      </c>
      <c r="S6261" t="s">
        <v>79</v>
      </c>
      <c r="T6261">
        <v>87961</v>
      </c>
      <c r="U6261" s="1">
        <v>45621</v>
      </c>
      <c r="V6261" t="s">
        <v>42</v>
      </c>
      <c r="W6261">
        <v>263184</v>
      </c>
      <c r="X6261" t="s">
        <v>25032</v>
      </c>
      <c r="Y6261">
        <v>811</v>
      </c>
      <c r="Z6261">
        <v>677</v>
      </c>
      <c r="AA6261">
        <v>3</v>
      </c>
      <c r="AB6261" s="2" t="s">
        <v>2846</v>
      </c>
    </row>
    <row r="6262" spans="1:28" x14ac:dyDescent="0.3">
      <c r="A6262" t="s">
        <v>28</v>
      </c>
      <c r="B6262" t="s">
        <v>29</v>
      </c>
      <c r="C6262" t="s">
        <v>30</v>
      </c>
      <c r="D6262" t="s">
        <v>380</v>
      </c>
      <c r="E6262" t="s">
        <v>46</v>
      </c>
      <c r="F6262" t="s">
        <v>135</v>
      </c>
      <c r="G6262">
        <v>35</v>
      </c>
      <c r="H6262">
        <v>431271</v>
      </c>
      <c r="I6262" t="s">
        <v>34</v>
      </c>
      <c r="J6262" s="1">
        <v>45284</v>
      </c>
      <c r="K6262">
        <v>1300</v>
      </c>
      <c r="L6262" t="s">
        <v>25033</v>
      </c>
      <c r="M6262" t="s">
        <v>1147</v>
      </c>
      <c r="N6262" t="s">
        <v>25034</v>
      </c>
      <c r="O6262" t="s">
        <v>25035</v>
      </c>
      <c r="P6262" t="s">
        <v>39</v>
      </c>
      <c r="Q6262">
        <v>15</v>
      </c>
      <c r="R6262" t="s">
        <v>88</v>
      </c>
      <c r="S6262" t="s">
        <v>118</v>
      </c>
      <c r="T6262">
        <v>28745</v>
      </c>
      <c r="U6262" s="1">
        <v>45453</v>
      </c>
      <c r="V6262" t="s">
        <v>52</v>
      </c>
      <c r="W6262">
        <v>919765</v>
      </c>
      <c r="X6262" t="s">
        <v>25036</v>
      </c>
      <c r="Y6262">
        <v>981</v>
      </c>
      <c r="Z6262">
        <v>2409</v>
      </c>
      <c r="AA6262">
        <v>8</v>
      </c>
      <c r="AB6262">
        <v>7708.8</v>
      </c>
    </row>
    <row r="6263" spans="1:28" x14ac:dyDescent="0.3">
      <c r="A6263" t="s">
        <v>28</v>
      </c>
      <c r="B6263" t="s">
        <v>29</v>
      </c>
      <c r="C6263" t="s">
        <v>193</v>
      </c>
      <c r="D6263" t="s">
        <v>82</v>
      </c>
      <c r="E6263" t="s">
        <v>32</v>
      </c>
      <c r="F6263" t="s">
        <v>175</v>
      </c>
      <c r="G6263">
        <v>10</v>
      </c>
      <c r="H6263">
        <v>436230</v>
      </c>
      <c r="I6263" t="s">
        <v>58</v>
      </c>
      <c r="J6263" s="1">
        <v>44536</v>
      </c>
      <c r="K6263">
        <v>1400</v>
      </c>
      <c r="L6263" t="s">
        <v>25037</v>
      </c>
      <c r="M6263" t="s">
        <v>129</v>
      </c>
      <c r="N6263" t="s">
        <v>25038</v>
      </c>
      <c r="O6263" t="s">
        <v>25039</v>
      </c>
      <c r="P6263" t="s">
        <v>51</v>
      </c>
      <c r="Q6263">
        <v>8</v>
      </c>
      <c r="R6263" t="s">
        <v>88</v>
      </c>
      <c r="S6263" t="s">
        <v>41</v>
      </c>
      <c r="T6263">
        <v>16108</v>
      </c>
      <c r="U6263" s="1">
        <v>45608</v>
      </c>
      <c r="V6263" t="s">
        <v>42</v>
      </c>
      <c r="W6263">
        <v>149522</v>
      </c>
      <c r="X6263" t="s">
        <v>25040</v>
      </c>
      <c r="Y6263">
        <v>747</v>
      </c>
      <c r="Z6263">
        <v>2308</v>
      </c>
      <c r="AA6263">
        <v>5</v>
      </c>
      <c r="AB6263">
        <v>4616</v>
      </c>
    </row>
    <row r="6264" spans="1:28" x14ac:dyDescent="0.3">
      <c r="A6264" t="s">
        <v>28</v>
      </c>
      <c r="B6264" t="s">
        <v>29</v>
      </c>
      <c r="C6264" t="s">
        <v>91</v>
      </c>
      <c r="D6264" t="s">
        <v>637</v>
      </c>
      <c r="E6264" t="s">
        <v>56</v>
      </c>
      <c r="F6264" t="s">
        <v>57</v>
      </c>
      <c r="G6264">
        <v>36</v>
      </c>
      <c r="H6264">
        <v>434205</v>
      </c>
      <c r="I6264" t="s">
        <v>34</v>
      </c>
      <c r="J6264" s="1">
        <v>43866</v>
      </c>
      <c r="K6264">
        <v>800</v>
      </c>
      <c r="L6264" t="s">
        <v>25041</v>
      </c>
      <c r="M6264" t="s">
        <v>351</v>
      </c>
      <c r="N6264" t="s">
        <v>25042</v>
      </c>
      <c r="O6264" t="s">
        <v>25043</v>
      </c>
      <c r="P6264" t="s">
        <v>39</v>
      </c>
      <c r="Q6264">
        <v>15</v>
      </c>
      <c r="R6264" t="s">
        <v>88</v>
      </c>
      <c r="S6264" t="s">
        <v>79</v>
      </c>
      <c r="T6264">
        <v>13063</v>
      </c>
      <c r="U6264" s="1">
        <v>45300</v>
      </c>
      <c r="V6264" t="s">
        <v>111</v>
      </c>
      <c r="W6264">
        <v>715055</v>
      </c>
      <c r="X6264" t="s">
        <v>21259</v>
      </c>
      <c r="Y6264">
        <v>632</v>
      </c>
      <c r="Z6264">
        <v>2029</v>
      </c>
      <c r="AA6264">
        <v>3</v>
      </c>
      <c r="AB6264">
        <v>2434.8000000000002</v>
      </c>
    </row>
    <row r="6265" spans="1:28" x14ac:dyDescent="0.3">
      <c r="A6265" t="s">
        <v>28</v>
      </c>
      <c r="B6265" t="s">
        <v>29</v>
      </c>
      <c r="C6265" t="s">
        <v>44</v>
      </c>
      <c r="D6265" t="s">
        <v>566</v>
      </c>
      <c r="E6265" t="s">
        <v>56</v>
      </c>
      <c r="F6265" t="s">
        <v>175</v>
      </c>
      <c r="G6265">
        <v>32</v>
      </c>
      <c r="H6265">
        <v>410357</v>
      </c>
      <c r="I6265" t="s">
        <v>34</v>
      </c>
      <c r="J6265" s="1">
        <v>44406</v>
      </c>
      <c r="K6265">
        <v>950</v>
      </c>
      <c r="L6265" t="s">
        <v>25044</v>
      </c>
      <c r="M6265" t="s">
        <v>953</v>
      </c>
      <c r="N6265" t="s">
        <v>25045</v>
      </c>
      <c r="O6265" t="s">
        <v>25046</v>
      </c>
      <c r="P6265" t="s">
        <v>51</v>
      </c>
      <c r="Q6265">
        <v>15</v>
      </c>
      <c r="R6265" t="s">
        <v>40</v>
      </c>
      <c r="S6265" t="s">
        <v>63</v>
      </c>
      <c r="T6265">
        <v>96993</v>
      </c>
      <c r="U6265" s="1">
        <v>45406</v>
      </c>
      <c r="V6265" t="s">
        <v>80</v>
      </c>
      <c r="W6265">
        <v>447110</v>
      </c>
      <c r="X6265" t="s">
        <v>25047</v>
      </c>
      <c r="Y6265">
        <v>622</v>
      </c>
      <c r="Z6265">
        <v>2448</v>
      </c>
      <c r="AA6265">
        <v>5</v>
      </c>
      <c r="AB6265">
        <v>4896</v>
      </c>
    </row>
    <row r="6266" spans="1:28" x14ac:dyDescent="0.3">
      <c r="A6266" t="s">
        <v>28</v>
      </c>
      <c r="B6266" t="s">
        <v>29</v>
      </c>
      <c r="C6266" t="s">
        <v>148</v>
      </c>
      <c r="D6266" t="s">
        <v>621</v>
      </c>
      <c r="E6266" t="s">
        <v>56</v>
      </c>
      <c r="F6266" t="s">
        <v>106</v>
      </c>
      <c r="G6266">
        <v>52</v>
      </c>
      <c r="H6266">
        <v>435403</v>
      </c>
      <c r="I6266" t="s">
        <v>58</v>
      </c>
      <c r="J6266" s="1">
        <v>45232</v>
      </c>
      <c r="K6266">
        <v>1200</v>
      </c>
      <c r="L6266" t="s">
        <v>25048</v>
      </c>
      <c r="M6266" t="s">
        <v>76</v>
      </c>
      <c r="N6266" t="s">
        <v>25049</v>
      </c>
      <c r="O6266" t="s">
        <v>25050</v>
      </c>
      <c r="P6266" t="s">
        <v>87</v>
      </c>
      <c r="Q6266">
        <v>8</v>
      </c>
      <c r="R6266" t="s">
        <v>40</v>
      </c>
      <c r="S6266" t="s">
        <v>41</v>
      </c>
      <c r="T6266">
        <v>89451</v>
      </c>
      <c r="U6266" s="1">
        <v>45335</v>
      </c>
      <c r="V6266" t="s">
        <v>119</v>
      </c>
      <c r="W6266">
        <v>777783</v>
      </c>
      <c r="X6266" t="s">
        <v>25051</v>
      </c>
      <c r="Y6266">
        <v>420</v>
      </c>
      <c r="Z6266">
        <v>2112</v>
      </c>
      <c r="AA6266">
        <v>3</v>
      </c>
      <c r="AB6266">
        <v>2534.4</v>
      </c>
    </row>
    <row r="6267" spans="1:28" x14ac:dyDescent="0.3">
      <c r="A6267" t="s">
        <v>28</v>
      </c>
      <c r="B6267" t="s">
        <v>29</v>
      </c>
      <c r="C6267" t="s">
        <v>54</v>
      </c>
      <c r="D6267" t="s">
        <v>380</v>
      </c>
      <c r="E6267" t="s">
        <v>56</v>
      </c>
      <c r="F6267" t="s">
        <v>175</v>
      </c>
      <c r="G6267">
        <v>54</v>
      </c>
      <c r="H6267">
        <v>430984</v>
      </c>
      <c r="I6267" t="s">
        <v>34</v>
      </c>
      <c r="J6267" s="1">
        <v>44932</v>
      </c>
      <c r="K6267">
        <v>1400</v>
      </c>
      <c r="L6267" t="s">
        <v>25052</v>
      </c>
      <c r="M6267" t="s">
        <v>211</v>
      </c>
      <c r="N6267" t="s">
        <v>25053</v>
      </c>
      <c r="O6267" t="s">
        <v>25054</v>
      </c>
      <c r="P6267" t="s">
        <v>71</v>
      </c>
      <c r="Q6267">
        <v>17</v>
      </c>
      <c r="R6267" t="s">
        <v>40</v>
      </c>
      <c r="S6267" t="s">
        <v>41</v>
      </c>
      <c r="T6267">
        <v>78065</v>
      </c>
      <c r="U6267" s="1">
        <v>45528</v>
      </c>
      <c r="V6267" t="s">
        <v>64</v>
      </c>
      <c r="W6267">
        <v>347762</v>
      </c>
      <c r="X6267" t="s">
        <v>25055</v>
      </c>
      <c r="Y6267">
        <v>277</v>
      </c>
      <c r="Z6267">
        <v>1554</v>
      </c>
      <c r="AA6267">
        <v>5</v>
      </c>
      <c r="AB6267">
        <v>3108</v>
      </c>
    </row>
    <row r="6268" spans="1:28" x14ac:dyDescent="0.3">
      <c r="A6268" t="s">
        <v>28</v>
      </c>
      <c r="B6268" t="s">
        <v>29</v>
      </c>
      <c r="C6268" t="s">
        <v>54</v>
      </c>
      <c r="D6268" t="s">
        <v>267</v>
      </c>
      <c r="E6268" t="s">
        <v>46</v>
      </c>
      <c r="F6268" t="s">
        <v>175</v>
      </c>
      <c r="G6268">
        <v>45</v>
      </c>
      <c r="H6268">
        <v>432667</v>
      </c>
      <c r="I6268" t="s">
        <v>58</v>
      </c>
      <c r="J6268" s="1">
        <v>44475</v>
      </c>
      <c r="K6268">
        <v>1000</v>
      </c>
      <c r="L6268" t="s">
        <v>25056</v>
      </c>
      <c r="M6268" t="s">
        <v>172</v>
      </c>
      <c r="N6268" t="s">
        <v>25057</v>
      </c>
      <c r="O6268" t="s">
        <v>25058</v>
      </c>
      <c r="P6268" t="s">
        <v>51</v>
      </c>
      <c r="Q6268">
        <v>19</v>
      </c>
      <c r="R6268" t="s">
        <v>88</v>
      </c>
      <c r="S6268" t="s">
        <v>118</v>
      </c>
      <c r="T6268">
        <v>94020</v>
      </c>
      <c r="U6268" s="1">
        <v>45332</v>
      </c>
      <c r="V6268" t="s">
        <v>119</v>
      </c>
      <c r="W6268">
        <v>638012</v>
      </c>
      <c r="X6268" t="s">
        <v>25059</v>
      </c>
      <c r="Y6268">
        <v>526</v>
      </c>
      <c r="Z6268">
        <v>2634</v>
      </c>
      <c r="AA6268">
        <v>8</v>
      </c>
      <c r="AB6268" s="2" t="s">
        <v>25060</v>
      </c>
    </row>
    <row r="6269" spans="1:28" x14ac:dyDescent="0.3">
      <c r="A6269" t="s">
        <v>28</v>
      </c>
      <c r="B6269" t="s">
        <v>29</v>
      </c>
      <c r="C6269" t="s">
        <v>157</v>
      </c>
      <c r="D6269" t="s">
        <v>170</v>
      </c>
      <c r="E6269" t="s">
        <v>56</v>
      </c>
      <c r="F6269" t="s">
        <v>99</v>
      </c>
      <c r="G6269">
        <v>98</v>
      </c>
      <c r="H6269">
        <v>430736</v>
      </c>
      <c r="I6269" t="s">
        <v>58</v>
      </c>
      <c r="J6269" s="1">
        <v>44437</v>
      </c>
      <c r="K6269">
        <v>1400</v>
      </c>
      <c r="L6269" t="s">
        <v>9306</v>
      </c>
      <c r="M6269" t="s">
        <v>269</v>
      </c>
      <c r="N6269" t="s">
        <v>25061</v>
      </c>
      <c r="O6269" t="s">
        <v>25062</v>
      </c>
      <c r="P6269" t="s">
        <v>71</v>
      </c>
      <c r="Q6269">
        <v>7</v>
      </c>
      <c r="R6269" t="s">
        <v>40</v>
      </c>
      <c r="S6269" t="s">
        <v>41</v>
      </c>
      <c r="T6269">
        <v>40885</v>
      </c>
      <c r="U6269" s="1">
        <v>45477</v>
      </c>
      <c r="V6269" t="s">
        <v>126</v>
      </c>
      <c r="W6269">
        <v>316870</v>
      </c>
      <c r="X6269" t="s">
        <v>14765</v>
      </c>
      <c r="Y6269">
        <v>773</v>
      </c>
      <c r="Z6269">
        <v>1214</v>
      </c>
      <c r="AA6269">
        <v>2</v>
      </c>
      <c r="AB6269">
        <v>971.2</v>
      </c>
    </row>
    <row r="6270" spans="1:28" x14ac:dyDescent="0.3">
      <c r="A6270" t="s">
        <v>28</v>
      </c>
      <c r="B6270" t="s">
        <v>29</v>
      </c>
      <c r="C6270" t="s">
        <v>91</v>
      </c>
      <c r="D6270" t="s">
        <v>467</v>
      </c>
      <c r="E6270" t="s">
        <v>56</v>
      </c>
      <c r="F6270" t="s">
        <v>99</v>
      </c>
      <c r="G6270">
        <v>45</v>
      </c>
      <c r="H6270">
        <v>405163</v>
      </c>
      <c r="I6270" t="s">
        <v>58</v>
      </c>
      <c r="J6270" s="1">
        <v>44661</v>
      </c>
      <c r="K6270">
        <v>1200</v>
      </c>
      <c r="L6270" t="s">
        <v>3186</v>
      </c>
      <c r="M6270" t="s">
        <v>2054</v>
      </c>
      <c r="N6270" t="s">
        <v>25063</v>
      </c>
      <c r="O6270" t="s">
        <v>25064</v>
      </c>
      <c r="P6270" t="s">
        <v>71</v>
      </c>
      <c r="Q6270">
        <v>7</v>
      </c>
      <c r="R6270" t="s">
        <v>88</v>
      </c>
      <c r="S6270" t="s">
        <v>79</v>
      </c>
      <c r="T6270">
        <v>38106</v>
      </c>
      <c r="U6270" s="1">
        <v>45483</v>
      </c>
      <c r="V6270" t="s">
        <v>126</v>
      </c>
      <c r="W6270">
        <v>996698</v>
      </c>
      <c r="X6270" t="s">
        <v>25065</v>
      </c>
      <c r="Y6270">
        <v>552</v>
      </c>
      <c r="Z6270">
        <v>1547</v>
      </c>
      <c r="AA6270">
        <v>3</v>
      </c>
      <c r="AB6270">
        <v>1856.4</v>
      </c>
    </row>
    <row r="6271" spans="1:28" x14ac:dyDescent="0.3">
      <c r="A6271" t="s">
        <v>28</v>
      </c>
      <c r="B6271" t="s">
        <v>29</v>
      </c>
      <c r="C6271" t="s">
        <v>44</v>
      </c>
      <c r="D6271" t="s">
        <v>220</v>
      </c>
      <c r="E6271" t="s">
        <v>32</v>
      </c>
      <c r="F6271" t="s">
        <v>83</v>
      </c>
      <c r="G6271">
        <v>88</v>
      </c>
      <c r="H6271">
        <v>435672</v>
      </c>
      <c r="I6271" t="s">
        <v>34</v>
      </c>
      <c r="J6271" s="1">
        <v>45614</v>
      </c>
      <c r="K6271">
        <v>1100</v>
      </c>
      <c r="L6271" t="s">
        <v>6792</v>
      </c>
      <c r="M6271" t="s">
        <v>506</v>
      </c>
      <c r="N6271" t="s">
        <v>25066</v>
      </c>
      <c r="O6271" t="s">
        <v>25067</v>
      </c>
      <c r="P6271" t="s">
        <v>87</v>
      </c>
      <c r="Q6271">
        <v>10</v>
      </c>
      <c r="R6271" t="s">
        <v>88</v>
      </c>
      <c r="S6271" t="s">
        <v>63</v>
      </c>
      <c r="T6271">
        <v>80716</v>
      </c>
      <c r="U6271" s="1">
        <v>45405</v>
      </c>
      <c r="V6271" t="s">
        <v>80</v>
      </c>
      <c r="W6271">
        <v>257294</v>
      </c>
      <c r="X6271" t="s">
        <v>25068</v>
      </c>
      <c r="Y6271">
        <v>869</v>
      </c>
      <c r="Z6271">
        <v>1625</v>
      </c>
      <c r="AA6271">
        <v>7</v>
      </c>
      <c r="AB6271">
        <v>4550</v>
      </c>
    </row>
    <row r="6272" spans="1:28" x14ac:dyDescent="0.3">
      <c r="A6272" t="s">
        <v>28</v>
      </c>
      <c r="B6272" t="s">
        <v>29</v>
      </c>
      <c r="C6272" t="s">
        <v>30</v>
      </c>
      <c r="D6272" t="s">
        <v>254</v>
      </c>
      <c r="E6272" t="s">
        <v>32</v>
      </c>
      <c r="F6272" t="s">
        <v>106</v>
      </c>
      <c r="G6272">
        <v>49</v>
      </c>
      <c r="H6272">
        <v>429153</v>
      </c>
      <c r="I6272" t="s">
        <v>58</v>
      </c>
      <c r="J6272" s="1">
        <v>44386</v>
      </c>
      <c r="K6272">
        <v>800</v>
      </c>
      <c r="L6272" t="s">
        <v>25069</v>
      </c>
      <c r="M6272" t="s">
        <v>552</v>
      </c>
      <c r="N6272" t="s">
        <v>25070</v>
      </c>
      <c r="O6272" t="s">
        <v>25071</v>
      </c>
      <c r="P6272" t="s">
        <v>71</v>
      </c>
      <c r="Q6272">
        <v>18</v>
      </c>
      <c r="R6272" t="s">
        <v>40</v>
      </c>
      <c r="S6272" t="s">
        <v>41</v>
      </c>
      <c r="T6272">
        <v>69789</v>
      </c>
      <c r="U6272" s="1">
        <v>45571</v>
      </c>
      <c r="V6272" t="s">
        <v>155</v>
      </c>
      <c r="W6272">
        <v>461336</v>
      </c>
      <c r="X6272" t="s">
        <v>25072</v>
      </c>
      <c r="Y6272">
        <v>794</v>
      </c>
      <c r="Z6272">
        <v>1372</v>
      </c>
      <c r="AA6272">
        <v>8</v>
      </c>
      <c r="AB6272" s="2" t="s">
        <v>25073</v>
      </c>
    </row>
    <row r="6273" spans="1:28" x14ac:dyDescent="0.3">
      <c r="A6273" t="s">
        <v>28</v>
      </c>
      <c r="B6273" t="s">
        <v>29</v>
      </c>
      <c r="C6273" t="s">
        <v>44</v>
      </c>
      <c r="D6273" t="s">
        <v>511</v>
      </c>
      <c r="E6273" t="s">
        <v>32</v>
      </c>
      <c r="F6273" t="s">
        <v>83</v>
      </c>
      <c r="G6273">
        <v>85</v>
      </c>
      <c r="H6273">
        <v>409117</v>
      </c>
      <c r="I6273" t="s">
        <v>34</v>
      </c>
      <c r="J6273" s="1">
        <v>44281</v>
      </c>
      <c r="K6273">
        <v>1400</v>
      </c>
      <c r="L6273" t="s">
        <v>25074</v>
      </c>
      <c r="M6273" t="s">
        <v>232</v>
      </c>
      <c r="N6273" t="s">
        <v>25075</v>
      </c>
      <c r="O6273" t="s">
        <v>25076</v>
      </c>
      <c r="P6273" t="s">
        <v>51</v>
      </c>
      <c r="Q6273">
        <v>4</v>
      </c>
      <c r="R6273" t="s">
        <v>88</v>
      </c>
      <c r="S6273" t="s">
        <v>118</v>
      </c>
      <c r="T6273">
        <v>20876</v>
      </c>
      <c r="U6273" s="1">
        <v>45602</v>
      </c>
      <c r="V6273" t="s">
        <v>42</v>
      </c>
      <c r="W6273">
        <v>713964</v>
      </c>
      <c r="X6273" t="s">
        <v>25077</v>
      </c>
      <c r="Y6273">
        <v>763</v>
      </c>
      <c r="Z6273">
        <v>2463</v>
      </c>
      <c r="AA6273">
        <v>7</v>
      </c>
      <c r="AB6273" s="2" t="s">
        <v>25078</v>
      </c>
    </row>
    <row r="6274" spans="1:28" x14ac:dyDescent="0.3">
      <c r="A6274" t="s">
        <v>28</v>
      </c>
      <c r="B6274" t="s">
        <v>29</v>
      </c>
      <c r="C6274" t="s">
        <v>193</v>
      </c>
      <c r="D6274" t="s">
        <v>349</v>
      </c>
      <c r="E6274" t="s">
        <v>56</v>
      </c>
      <c r="F6274" t="s">
        <v>57</v>
      </c>
      <c r="G6274">
        <v>92</v>
      </c>
      <c r="H6274">
        <v>403927</v>
      </c>
      <c r="I6274" t="s">
        <v>34</v>
      </c>
      <c r="J6274" s="1">
        <v>44051</v>
      </c>
      <c r="K6274">
        <v>1400</v>
      </c>
      <c r="L6274" t="s">
        <v>25079</v>
      </c>
      <c r="M6274" t="s">
        <v>1048</v>
      </c>
      <c r="N6274" t="s">
        <v>25080</v>
      </c>
      <c r="O6274" t="s">
        <v>25081</v>
      </c>
      <c r="P6274" t="s">
        <v>87</v>
      </c>
      <c r="Q6274">
        <v>8</v>
      </c>
      <c r="R6274" t="s">
        <v>40</v>
      </c>
      <c r="S6274" t="s">
        <v>118</v>
      </c>
      <c r="T6274">
        <v>52654</v>
      </c>
      <c r="U6274" s="1">
        <v>45479</v>
      </c>
      <c r="V6274" t="s">
        <v>126</v>
      </c>
      <c r="W6274">
        <v>136748</v>
      </c>
      <c r="X6274" t="s">
        <v>14063</v>
      </c>
      <c r="Y6274">
        <v>248</v>
      </c>
      <c r="Z6274">
        <v>1528</v>
      </c>
      <c r="AA6274">
        <v>8</v>
      </c>
      <c r="AB6274">
        <v>4889.6000000000004</v>
      </c>
    </row>
    <row r="6275" spans="1:28" x14ac:dyDescent="0.3">
      <c r="A6275" t="s">
        <v>28</v>
      </c>
      <c r="B6275" t="s">
        <v>29</v>
      </c>
      <c r="C6275" t="s">
        <v>66</v>
      </c>
      <c r="D6275" t="s">
        <v>31</v>
      </c>
      <c r="E6275" t="s">
        <v>32</v>
      </c>
      <c r="F6275" t="s">
        <v>106</v>
      </c>
      <c r="G6275">
        <v>66</v>
      </c>
      <c r="H6275">
        <v>424141</v>
      </c>
      <c r="I6275" t="s">
        <v>34</v>
      </c>
      <c r="J6275" s="1">
        <v>44792</v>
      </c>
      <c r="K6275">
        <v>1100</v>
      </c>
      <c r="L6275" t="s">
        <v>25082</v>
      </c>
      <c r="M6275" t="s">
        <v>189</v>
      </c>
      <c r="N6275" t="s">
        <v>25083</v>
      </c>
      <c r="O6275" t="s">
        <v>25084</v>
      </c>
      <c r="P6275" t="s">
        <v>51</v>
      </c>
      <c r="Q6275">
        <v>9</v>
      </c>
      <c r="R6275" t="s">
        <v>88</v>
      </c>
      <c r="S6275" t="s">
        <v>63</v>
      </c>
      <c r="T6275">
        <v>11476</v>
      </c>
      <c r="U6275" s="1">
        <v>45502</v>
      </c>
      <c r="V6275" t="s">
        <v>126</v>
      </c>
      <c r="W6275">
        <v>768152</v>
      </c>
      <c r="X6275" t="s">
        <v>25085</v>
      </c>
      <c r="Y6275">
        <v>507</v>
      </c>
      <c r="Z6275">
        <v>1361</v>
      </c>
      <c r="AA6275">
        <v>3</v>
      </c>
      <c r="AB6275">
        <v>1633.2</v>
      </c>
    </row>
    <row r="6276" spans="1:28" x14ac:dyDescent="0.3">
      <c r="A6276" t="s">
        <v>28</v>
      </c>
      <c r="B6276" t="s">
        <v>29</v>
      </c>
      <c r="C6276" t="s">
        <v>54</v>
      </c>
      <c r="D6276" t="s">
        <v>31</v>
      </c>
      <c r="E6276" t="s">
        <v>46</v>
      </c>
      <c r="F6276" t="s">
        <v>175</v>
      </c>
      <c r="G6276">
        <v>22</v>
      </c>
      <c r="H6276">
        <v>403171</v>
      </c>
      <c r="I6276" t="s">
        <v>58</v>
      </c>
      <c r="J6276" s="1">
        <v>44427</v>
      </c>
      <c r="K6276">
        <v>1200</v>
      </c>
      <c r="L6276" t="s">
        <v>25086</v>
      </c>
      <c r="M6276" t="s">
        <v>1488</v>
      </c>
      <c r="N6276" t="s">
        <v>25087</v>
      </c>
      <c r="O6276" t="s">
        <v>25088</v>
      </c>
      <c r="P6276" t="s">
        <v>39</v>
      </c>
      <c r="Q6276">
        <v>12</v>
      </c>
      <c r="R6276" t="s">
        <v>40</v>
      </c>
      <c r="S6276" t="s">
        <v>41</v>
      </c>
      <c r="T6276">
        <v>69939</v>
      </c>
      <c r="U6276" s="1">
        <v>45609</v>
      </c>
      <c r="V6276" t="s">
        <v>42</v>
      </c>
      <c r="W6276">
        <v>712197</v>
      </c>
      <c r="X6276" t="s">
        <v>25089</v>
      </c>
      <c r="Y6276">
        <v>496</v>
      </c>
      <c r="Z6276">
        <v>533</v>
      </c>
      <c r="AA6276">
        <v>7</v>
      </c>
      <c r="AB6276">
        <v>1492.4</v>
      </c>
    </row>
    <row r="6277" spans="1:28" x14ac:dyDescent="0.3">
      <c r="A6277" t="s">
        <v>28</v>
      </c>
      <c r="B6277" t="s">
        <v>29</v>
      </c>
      <c r="C6277" t="s">
        <v>148</v>
      </c>
      <c r="D6277" t="s">
        <v>380</v>
      </c>
      <c r="E6277" t="s">
        <v>56</v>
      </c>
      <c r="F6277" t="s">
        <v>99</v>
      </c>
      <c r="G6277">
        <v>41</v>
      </c>
      <c r="H6277">
        <v>410621</v>
      </c>
      <c r="I6277" t="s">
        <v>34</v>
      </c>
      <c r="J6277" s="1">
        <v>45197</v>
      </c>
      <c r="K6277">
        <v>950</v>
      </c>
      <c r="L6277" t="s">
        <v>25090</v>
      </c>
      <c r="M6277" t="s">
        <v>654</v>
      </c>
      <c r="N6277" t="s">
        <v>25091</v>
      </c>
      <c r="O6277" t="s">
        <v>25092</v>
      </c>
      <c r="P6277" t="s">
        <v>71</v>
      </c>
      <c r="Q6277">
        <v>18</v>
      </c>
      <c r="R6277" t="s">
        <v>40</v>
      </c>
      <c r="S6277" t="s">
        <v>118</v>
      </c>
      <c r="T6277">
        <v>86825</v>
      </c>
      <c r="U6277" s="1">
        <v>45344</v>
      </c>
      <c r="V6277" t="s">
        <v>119</v>
      </c>
      <c r="W6277">
        <v>949173</v>
      </c>
      <c r="X6277" t="s">
        <v>25093</v>
      </c>
      <c r="Y6277">
        <v>633</v>
      </c>
      <c r="Z6277">
        <v>2284</v>
      </c>
      <c r="AA6277">
        <v>5</v>
      </c>
      <c r="AB6277">
        <v>4568</v>
      </c>
    </row>
    <row r="6278" spans="1:28" x14ac:dyDescent="0.3">
      <c r="A6278" t="s">
        <v>28</v>
      </c>
      <c r="B6278" t="s">
        <v>29</v>
      </c>
      <c r="C6278" t="s">
        <v>54</v>
      </c>
      <c r="D6278" t="s">
        <v>611</v>
      </c>
      <c r="E6278" t="s">
        <v>46</v>
      </c>
      <c r="F6278" t="s">
        <v>175</v>
      </c>
      <c r="G6278">
        <v>98</v>
      </c>
      <c r="H6278">
        <v>434636</v>
      </c>
      <c r="I6278" t="s">
        <v>58</v>
      </c>
      <c r="J6278" s="1">
        <v>44300</v>
      </c>
      <c r="K6278">
        <v>950</v>
      </c>
      <c r="L6278" t="s">
        <v>25094</v>
      </c>
      <c r="M6278" t="s">
        <v>256</v>
      </c>
      <c r="N6278" t="s">
        <v>25095</v>
      </c>
      <c r="O6278" t="s">
        <v>25096</v>
      </c>
      <c r="P6278" t="s">
        <v>87</v>
      </c>
      <c r="Q6278">
        <v>14</v>
      </c>
      <c r="R6278" t="s">
        <v>40</v>
      </c>
      <c r="S6278" t="s">
        <v>41</v>
      </c>
      <c r="T6278">
        <v>79448</v>
      </c>
      <c r="U6278" s="1">
        <v>45566</v>
      </c>
      <c r="V6278" t="s">
        <v>155</v>
      </c>
      <c r="W6278">
        <v>565043</v>
      </c>
      <c r="X6278" t="s">
        <v>20709</v>
      </c>
      <c r="Y6278">
        <v>970</v>
      </c>
      <c r="Z6278">
        <v>722</v>
      </c>
      <c r="AA6278">
        <v>8</v>
      </c>
      <c r="AB6278">
        <v>2310.4</v>
      </c>
    </row>
    <row r="6279" spans="1:28" x14ac:dyDescent="0.3">
      <c r="A6279" t="s">
        <v>28</v>
      </c>
      <c r="B6279" t="s">
        <v>29</v>
      </c>
      <c r="C6279" t="s">
        <v>193</v>
      </c>
      <c r="D6279" t="s">
        <v>149</v>
      </c>
      <c r="E6279" t="s">
        <v>32</v>
      </c>
      <c r="F6279" t="s">
        <v>106</v>
      </c>
      <c r="G6279">
        <v>18</v>
      </c>
      <c r="H6279">
        <v>424323</v>
      </c>
      <c r="I6279" t="s">
        <v>58</v>
      </c>
      <c r="J6279" s="1">
        <v>44808</v>
      </c>
      <c r="K6279">
        <v>1400</v>
      </c>
      <c r="L6279" t="s">
        <v>25097</v>
      </c>
      <c r="M6279" t="s">
        <v>542</v>
      </c>
      <c r="N6279" t="s">
        <v>25098</v>
      </c>
      <c r="O6279" t="s">
        <v>25099</v>
      </c>
      <c r="P6279" t="s">
        <v>51</v>
      </c>
      <c r="Q6279">
        <v>5</v>
      </c>
      <c r="R6279" t="s">
        <v>40</v>
      </c>
      <c r="S6279" t="s">
        <v>79</v>
      </c>
      <c r="T6279">
        <v>97016</v>
      </c>
      <c r="U6279" s="1">
        <v>45553</v>
      </c>
      <c r="V6279" t="s">
        <v>180</v>
      </c>
      <c r="W6279">
        <v>930545</v>
      </c>
      <c r="X6279" t="s">
        <v>25100</v>
      </c>
      <c r="Y6279">
        <v>348</v>
      </c>
      <c r="Z6279">
        <v>775</v>
      </c>
      <c r="AA6279">
        <v>1</v>
      </c>
      <c r="AB6279">
        <v>310</v>
      </c>
    </row>
    <row r="6280" spans="1:28" x14ac:dyDescent="0.3">
      <c r="A6280" t="s">
        <v>28</v>
      </c>
      <c r="B6280" t="s">
        <v>29</v>
      </c>
      <c r="C6280" t="s">
        <v>157</v>
      </c>
      <c r="D6280" t="s">
        <v>364</v>
      </c>
      <c r="E6280" t="s">
        <v>46</v>
      </c>
      <c r="F6280" t="s">
        <v>175</v>
      </c>
      <c r="G6280">
        <v>49</v>
      </c>
      <c r="H6280">
        <v>405514</v>
      </c>
      <c r="I6280" t="s">
        <v>58</v>
      </c>
      <c r="J6280" s="1">
        <v>44959</v>
      </c>
      <c r="K6280">
        <v>1300</v>
      </c>
      <c r="L6280" t="s">
        <v>25101</v>
      </c>
      <c r="M6280" t="s">
        <v>423</v>
      </c>
      <c r="N6280" t="s">
        <v>25102</v>
      </c>
      <c r="O6280" t="s">
        <v>25103</v>
      </c>
      <c r="P6280" t="s">
        <v>71</v>
      </c>
      <c r="Q6280">
        <v>10</v>
      </c>
      <c r="R6280" t="s">
        <v>88</v>
      </c>
      <c r="S6280" t="s">
        <v>41</v>
      </c>
      <c r="T6280">
        <v>74688</v>
      </c>
      <c r="U6280" s="1">
        <v>45492</v>
      </c>
      <c r="V6280" t="s">
        <v>126</v>
      </c>
      <c r="W6280">
        <v>295504</v>
      </c>
      <c r="X6280" t="s">
        <v>25104</v>
      </c>
      <c r="Y6280">
        <v>373</v>
      </c>
      <c r="Z6280">
        <v>1659</v>
      </c>
      <c r="AA6280">
        <v>3</v>
      </c>
      <c r="AB6280" s="2" t="s">
        <v>18709</v>
      </c>
    </row>
    <row r="6281" spans="1:28" x14ac:dyDescent="0.3">
      <c r="A6281" t="s">
        <v>28</v>
      </c>
      <c r="B6281" t="s">
        <v>29</v>
      </c>
      <c r="C6281" t="s">
        <v>30</v>
      </c>
      <c r="D6281" t="s">
        <v>616</v>
      </c>
      <c r="E6281" t="s">
        <v>32</v>
      </c>
      <c r="F6281" t="s">
        <v>175</v>
      </c>
      <c r="G6281">
        <v>35</v>
      </c>
      <c r="H6281">
        <v>431359</v>
      </c>
      <c r="I6281" t="s">
        <v>34</v>
      </c>
      <c r="J6281" s="1">
        <v>44782</v>
      </c>
      <c r="K6281">
        <v>1000</v>
      </c>
      <c r="L6281" t="s">
        <v>25105</v>
      </c>
      <c r="M6281" t="s">
        <v>129</v>
      </c>
      <c r="N6281" t="s">
        <v>25106</v>
      </c>
      <c r="O6281" t="s">
        <v>25107</v>
      </c>
      <c r="P6281" t="s">
        <v>87</v>
      </c>
      <c r="Q6281">
        <v>14</v>
      </c>
      <c r="R6281" t="s">
        <v>40</v>
      </c>
      <c r="S6281" t="s">
        <v>63</v>
      </c>
      <c r="T6281">
        <v>56839</v>
      </c>
      <c r="U6281" s="1">
        <v>45396</v>
      </c>
      <c r="V6281" t="s">
        <v>80</v>
      </c>
      <c r="W6281">
        <v>572258</v>
      </c>
      <c r="X6281" t="s">
        <v>25108</v>
      </c>
      <c r="Y6281">
        <v>736</v>
      </c>
      <c r="Z6281">
        <v>2674</v>
      </c>
      <c r="AA6281">
        <v>3</v>
      </c>
      <c r="AB6281">
        <v>3208.8</v>
      </c>
    </row>
    <row r="6282" spans="1:28" x14ac:dyDescent="0.3">
      <c r="A6282" t="s">
        <v>28</v>
      </c>
      <c r="B6282" t="s">
        <v>29</v>
      </c>
      <c r="C6282" t="s">
        <v>157</v>
      </c>
      <c r="D6282" t="s">
        <v>267</v>
      </c>
      <c r="E6282" t="s">
        <v>56</v>
      </c>
      <c r="F6282" t="s">
        <v>33</v>
      </c>
      <c r="G6282">
        <v>3</v>
      </c>
      <c r="H6282">
        <v>403955</v>
      </c>
      <c r="I6282" t="s">
        <v>58</v>
      </c>
      <c r="J6282" s="1">
        <v>45610</v>
      </c>
      <c r="K6282">
        <v>1200</v>
      </c>
      <c r="L6282" t="s">
        <v>25109</v>
      </c>
      <c r="M6282" t="s">
        <v>313</v>
      </c>
      <c r="N6282" t="s">
        <v>25110</v>
      </c>
      <c r="O6282" t="s">
        <v>25111</v>
      </c>
      <c r="P6282" t="s">
        <v>39</v>
      </c>
      <c r="Q6282">
        <v>18</v>
      </c>
      <c r="R6282" t="s">
        <v>88</v>
      </c>
      <c r="S6282" t="s">
        <v>79</v>
      </c>
      <c r="T6282">
        <v>50804</v>
      </c>
      <c r="U6282" s="1">
        <v>45620</v>
      </c>
      <c r="V6282" t="s">
        <v>42</v>
      </c>
      <c r="W6282">
        <v>787245</v>
      </c>
      <c r="X6282" t="s">
        <v>25112</v>
      </c>
      <c r="Y6282">
        <v>426</v>
      </c>
      <c r="Z6282">
        <v>752</v>
      </c>
      <c r="AA6282">
        <v>3</v>
      </c>
      <c r="AB6282" s="2" t="s">
        <v>25113</v>
      </c>
    </row>
    <row r="6283" spans="1:28" x14ac:dyDescent="0.3">
      <c r="A6283" t="s">
        <v>28</v>
      </c>
      <c r="B6283" t="s">
        <v>29</v>
      </c>
      <c r="C6283" t="s">
        <v>91</v>
      </c>
      <c r="D6283" t="s">
        <v>546</v>
      </c>
      <c r="E6283" t="s">
        <v>56</v>
      </c>
      <c r="F6283" t="s">
        <v>33</v>
      </c>
      <c r="G6283">
        <v>20</v>
      </c>
      <c r="H6283">
        <v>415120</v>
      </c>
      <c r="I6283" t="s">
        <v>34</v>
      </c>
      <c r="J6283" s="1">
        <v>43934</v>
      </c>
      <c r="K6283">
        <v>1000</v>
      </c>
      <c r="L6283" t="s">
        <v>25114</v>
      </c>
      <c r="M6283" t="s">
        <v>1030</v>
      </c>
      <c r="N6283" t="s">
        <v>25115</v>
      </c>
      <c r="O6283" t="s">
        <v>25116</v>
      </c>
      <c r="P6283" t="s">
        <v>51</v>
      </c>
      <c r="Q6283">
        <v>13</v>
      </c>
      <c r="R6283" t="s">
        <v>88</v>
      </c>
      <c r="S6283" t="s">
        <v>63</v>
      </c>
      <c r="T6283">
        <v>42465</v>
      </c>
      <c r="U6283" s="1">
        <v>45623</v>
      </c>
      <c r="V6283" t="s">
        <v>42</v>
      </c>
      <c r="W6283">
        <v>435409</v>
      </c>
      <c r="X6283" t="s">
        <v>25117</v>
      </c>
      <c r="Y6283">
        <v>748</v>
      </c>
      <c r="Z6283">
        <v>1212</v>
      </c>
      <c r="AA6283">
        <v>7</v>
      </c>
      <c r="AB6283" s="2" t="s">
        <v>23015</v>
      </c>
    </row>
    <row r="6284" spans="1:28" x14ac:dyDescent="0.3">
      <c r="A6284" t="s">
        <v>28</v>
      </c>
      <c r="B6284" t="s">
        <v>29</v>
      </c>
      <c r="C6284" t="s">
        <v>157</v>
      </c>
      <c r="D6284" t="s">
        <v>92</v>
      </c>
      <c r="E6284" t="s">
        <v>46</v>
      </c>
      <c r="F6284" t="s">
        <v>33</v>
      </c>
      <c r="G6284">
        <v>73</v>
      </c>
      <c r="H6284">
        <v>427494</v>
      </c>
      <c r="I6284" t="s">
        <v>58</v>
      </c>
      <c r="J6284" s="1">
        <v>44621</v>
      </c>
      <c r="K6284">
        <v>950</v>
      </c>
      <c r="L6284" t="s">
        <v>25118</v>
      </c>
      <c r="M6284" t="s">
        <v>85</v>
      </c>
      <c r="N6284" t="s">
        <v>25119</v>
      </c>
      <c r="O6284" t="s">
        <v>25120</v>
      </c>
      <c r="P6284" t="s">
        <v>39</v>
      </c>
      <c r="Q6284">
        <v>6</v>
      </c>
      <c r="R6284" t="s">
        <v>40</v>
      </c>
      <c r="S6284" t="s">
        <v>79</v>
      </c>
      <c r="T6284">
        <v>57310</v>
      </c>
      <c r="U6284" s="1">
        <v>45327</v>
      </c>
      <c r="V6284" t="s">
        <v>119</v>
      </c>
      <c r="W6284">
        <v>403131</v>
      </c>
      <c r="X6284" t="s">
        <v>25121</v>
      </c>
      <c r="Y6284">
        <v>471</v>
      </c>
      <c r="Z6284">
        <v>1924</v>
      </c>
      <c r="AA6284">
        <v>1</v>
      </c>
      <c r="AB6284">
        <v>769.6</v>
      </c>
    </row>
    <row r="6285" spans="1:28" x14ac:dyDescent="0.3">
      <c r="A6285" t="s">
        <v>28</v>
      </c>
      <c r="B6285" t="s">
        <v>29</v>
      </c>
      <c r="C6285" t="s">
        <v>44</v>
      </c>
      <c r="D6285" t="s">
        <v>261</v>
      </c>
      <c r="E6285" t="s">
        <v>56</v>
      </c>
      <c r="F6285" t="s">
        <v>355</v>
      </c>
      <c r="G6285">
        <v>54</v>
      </c>
      <c r="H6285">
        <v>426538</v>
      </c>
      <c r="I6285" t="s">
        <v>34</v>
      </c>
      <c r="J6285" s="1">
        <v>45078</v>
      </c>
      <c r="K6285">
        <v>950</v>
      </c>
      <c r="L6285" t="s">
        <v>25122</v>
      </c>
      <c r="M6285" t="s">
        <v>1007</v>
      </c>
      <c r="N6285" t="s">
        <v>25123</v>
      </c>
      <c r="O6285" t="s">
        <v>25124</v>
      </c>
      <c r="P6285" t="s">
        <v>71</v>
      </c>
      <c r="Q6285">
        <v>12</v>
      </c>
      <c r="R6285" t="s">
        <v>40</v>
      </c>
      <c r="S6285" t="s">
        <v>118</v>
      </c>
      <c r="T6285">
        <v>93384</v>
      </c>
      <c r="U6285" s="1">
        <v>45340</v>
      </c>
      <c r="V6285" t="s">
        <v>119</v>
      </c>
      <c r="W6285">
        <v>691708</v>
      </c>
      <c r="X6285" t="s">
        <v>25125</v>
      </c>
      <c r="Y6285">
        <v>455</v>
      </c>
      <c r="Z6285">
        <v>2876</v>
      </c>
      <c r="AA6285">
        <v>5</v>
      </c>
      <c r="AB6285">
        <v>5752</v>
      </c>
    </row>
    <row r="6286" spans="1:28" x14ac:dyDescent="0.3">
      <c r="A6286" t="s">
        <v>28</v>
      </c>
      <c r="B6286" t="s">
        <v>29</v>
      </c>
      <c r="C6286" t="s">
        <v>44</v>
      </c>
      <c r="D6286" t="s">
        <v>621</v>
      </c>
      <c r="E6286" t="s">
        <v>56</v>
      </c>
      <c r="F6286" t="s">
        <v>57</v>
      </c>
      <c r="G6286">
        <v>57</v>
      </c>
      <c r="H6286">
        <v>422120</v>
      </c>
      <c r="I6286" t="s">
        <v>58</v>
      </c>
      <c r="J6286" s="1">
        <v>44855</v>
      </c>
      <c r="K6286">
        <v>800</v>
      </c>
      <c r="L6286" t="s">
        <v>25126</v>
      </c>
      <c r="M6286" t="s">
        <v>351</v>
      </c>
      <c r="N6286" t="s">
        <v>25127</v>
      </c>
      <c r="O6286" t="s">
        <v>25128</v>
      </c>
      <c r="P6286" t="s">
        <v>71</v>
      </c>
      <c r="Q6286">
        <v>7</v>
      </c>
      <c r="R6286" t="s">
        <v>40</v>
      </c>
      <c r="S6286" t="s">
        <v>118</v>
      </c>
      <c r="T6286">
        <v>23533</v>
      </c>
      <c r="U6286" s="1">
        <v>45396</v>
      </c>
      <c r="V6286" t="s">
        <v>80</v>
      </c>
      <c r="W6286">
        <v>353421</v>
      </c>
      <c r="X6286" t="s">
        <v>25129</v>
      </c>
      <c r="Y6286">
        <v>318</v>
      </c>
      <c r="Z6286">
        <v>1691</v>
      </c>
      <c r="AA6286">
        <v>6</v>
      </c>
      <c r="AB6286">
        <v>4058.4</v>
      </c>
    </row>
    <row r="6287" spans="1:28" x14ac:dyDescent="0.3">
      <c r="A6287" t="s">
        <v>28</v>
      </c>
      <c r="B6287" t="s">
        <v>29</v>
      </c>
      <c r="C6287" t="s">
        <v>91</v>
      </c>
      <c r="D6287" t="s">
        <v>31</v>
      </c>
      <c r="E6287" t="s">
        <v>56</v>
      </c>
      <c r="F6287" t="s">
        <v>150</v>
      </c>
      <c r="G6287">
        <v>74</v>
      </c>
      <c r="H6287">
        <v>439154</v>
      </c>
      <c r="I6287" t="s">
        <v>58</v>
      </c>
      <c r="J6287" s="1">
        <v>44345</v>
      </c>
      <c r="K6287">
        <v>1300</v>
      </c>
      <c r="L6287" t="s">
        <v>25130</v>
      </c>
      <c r="M6287" t="s">
        <v>596</v>
      </c>
      <c r="N6287" t="s">
        <v>25131</v>
      </c>
      <c r="O6287" t="s">
        <v>25132</v>
      </c>
      <c r="P6287" t="s">
        <v>71</v>
      </c>
      <c r="Q6287">
        <v>7</v>
      </c>
      <c r="R6287" t="s">
        <v>40</v>
      </c>
      <c r="S6287" t="s">
        <v>63</v>
      </c>
      <c r="T6287">
        <v>87481</v>
      </c>
      <c r="U6287" s="1">
        <v>45355</v>
      </c>
      <c r="V6287" t="s">
        <v>72</v>
      </c>
      <c r="W6287">
        <v>665246</v>
      </c>
      <c r="X6287" t="s">
        <v>25133</v>
      </c>
      <c r="Y6287">
        <v>471</v>
      </c>
      <c r="Z6287">
        <v>1619</v>
      </c>
      <c r="AA6287">
        <v>2</v>
      </c>
      <c r="AB6287">
        <v>1295.2</v>
      </c>
    </row>
    <row r="6288" spans="1:28" x14ac:dyDescent="0.3">
      <c r="A6288" t="s">
        <v>28</v>
      </c>
      <c r="B6288" t="s">
        <v>29</v>
      </c>
      <c r="C6288" t="s">
        <v>148</v>
      </c>
      <c r="D6288" t="s">
        <v>637</v>
      </c>
      <c r="E6288" t="s">
        <v>32</v>
      </c>
      <c r="F6288" t="s">
        <v>135</v>
      </c>
      <c r="G6288">
        <v>92</v>
      </c>
      <c r="H6288">
        <v>426253</v>
      </c>
      <c r="I6288" t="s">
        <v>58</v>
      </c>
      <c r="J6288" s="1">
        <v>45356</v>
      </c>
      <c r="K6288">
        <v>950</v>
      </c>
      <c r="L6288" t="s">
        <v>25134</v>
      </c>
      <c r="M6288" t="s">
        <v>165</v>
      </c>
      <c r="N6288" t="s">
        <v>25135</v>
      </c>
      <c r="O6288" t="s">
        <v>25136</v>
      </c>
      <c r="P6288" t="s">
        <v>39</v>
      </c>
      <c r="Q6288">
        <v>19</v>
      </c>
      <c r="R6288" t="s">
        <v>40</v>
      </c>
      <c r="S6288" t="s">
        <v>41</v>
      </c>
      <c r="T6288">
        <v>65515</v>
      </c>
      <c r="U6288" s="1">
        <v>45338</v>
      </c>
      <c r="V6288" t="s">
        <v>119</v>
      </c>
      <c r="W6288">
        <v>805564</v>
      </c>
      <c r="X6288" t="s">
        <v>25137</v>
      </c>
      <c r="Y6288">
        <v>434</v>
      </c>
      <c r="Z6288">
        <v>736</v>
      </c>
      <c r="AA6288">
        <v>6</v>
      </c>
      <c r="AB6288">
        <v>1766.4</v>
      </c>
    </row>
    <row r="6289" spans="1:28" x14ac:dyDescent="0.3">
      <c r="A6289" t="s">
        <v>28</v>
      </c>
      <c r="B6289" t="s">
        <v>29</v>
      </c>
      <c r="C6289" t="s">
        <v>54</v>
      </c>
      <c r="D6289" t="s">
        <v>92</v>
      </c>
      <c r="E6289" t="s">
        <v>56</v>
      </c>
      <c r="F6289" t="s">
        <v>106</v>
      </c>
      <c r="G6289">
        <v>21</v>
      </c>
      <c r="H6289">
        <v>421705</v>
      </c>
      <c r="I6289" t="s">
        <v>58</v>
      </c>
      <c r="J6289" s="1">
        <v>44625</v>
      </c>
      <c r="K6289">
        <v>1100</v>
      </c>
      <c r="L6289" t="s">
        <v>25138</v>
      </c>
      <c r="M6289" t="s">
        <v>239</v>
      </c>
      <c r="N6289" t="s">
        <v>25139</v>
      </c>
      <c r="O6289" t="s">
        <v>25140</v>
      </c>
      <c r="P6289" t="s">
        <v>87</v>
      </c>
      <c r="Q6289">
        <v>6</v>
      </c>
      <c r="R6289" t="s">
        <v>88</v>
      </c>
      <c r="S6289" t="s">
        <v>118</v>
      </c>
      <c r="T6289">
        <v>75139</v>
      </c>
      <c r="U6289" s="1">
        <v>45304</v>
      </c>
      <c r="V6289" t="s">
        <v>111</v>
      </c>
      <c r="W6289">
        <v>431118</v>
      </c>
      <c r="X6289" t="s">
        <v>25141</v>
      </c>
      <c r="Y6289">
        <v>595</v>
      </c>
      <c r="Z6289">
        <v>1418</v>
      </c>
      <c r="AA6289">
        <v>4</v>
      </c>
      <c r="AB6289">
        <v>2268.8000000000002</v>
      </c>
    </row>
    <row r="6290" spans="1:28" x14ac:dyDescent="0.3">
      <c r="A6290" t="s">
        <v>28</v>
      </c>
      <c r="B6290" t="s">
        <v>29</v>
      </c>
      <c r="C6290" t="s">
        <v>148</v>
      </c>
      <c r="D6290" t="s">
        <v>338</v>
      </c>
      <c r="E6290" t="s">
        <v>46</v>
      </c>
      <c r="F6290" t="s">
        <v>99</v>
      </c>
      <c r="G6290">
        <v>86</v>
      </c>
      <c r="H6290">
        <v>416791</v>
      </c>
      <c r="I6290" t="s">
        <v>34</v>
      </c>
      <c r="J6290" s="1">
        <v>44032</v>
      </c>
      <c r="K6290">
        <v>1100</v>
      </c>
      <c r="L6290" t="s">
        <v>25142</v>
      </c>
      <c r="M6290" t="s">
        <v>189</v>
      </c>
      <c r="N6290" t="s">
        <v>25143</v>
      </c>
      <c r="O6290" t="s">
        <v>25144</v>
      </c>
      <c r="P6290" t="s">
        <v>71</v>
      </c>
      <c r="Q6290">
        <v>4</v>
      </c>
      <c r="R6290" t="s">
        <v>88</v>
      </c>
      <c r="S6290" t="s">
        <v>79</v>
      </c>
      <c r="T6290">
        <v>13126</v>
      </c>
      <c r="U6290" s="1">
        <v>45516</v>
      </c>
      <c r="V6290" t="s">
        <v>64</v>
      </c>
      <c r="W6290">
        <v>651130</v>
      </c>
      <c r="X6290" t="s">
        <v>25145</v>
      </c>
      <c r="Y6290">
        <v>245</v>
      </c>
      <c r="Z6290">
        <v>1208</v>
      </c>
      <c r="AA6290">
        <v>1</v>
      </c>
      <c r="AB6290" s="2" t="s">
        <v>25146</v>
      </c>
    </row>
    <row r="6291" spans="1:28" x14ac:dyDescent="0.3">
      <c r="A6291" t="s">
        <v>28</v>
      </c>
      <c r="B6291" t="s">
        <v>29</v>
      </c>
      <c r="C6291" t="s">
        <v>44</v>
      </c>
      <c r="D6291" t="s">
        <v>566</v>
      </c>
      <c r="E6291" t="s">
        <v>32</v>
      </c>
      <c r="F6291" t="s">
        <v>33</v>
      </c>
      <c r="G6291">
        <v>79</v>
      </c>
      <c r="H6291">
        <v>426735</v>
      </c>
      <c r="I6291" t="s">
        <v>58</v>
      </c>
      <c r="J6291" s="1">
        <v>45471</v>
      </c>
      <c r="K6291">
        <v>1300</v>
      </c>
      <c r="L6291" t="s">
        <v>25147</v>
      </c>
      <c r="M6291" t="s">
        <v>1091</v>
      </c>
      <c r="N6291" t="s">
        <v>25148</v>
      </c>
      <c r="O6291" t="s">
        <v>25149</v>
      </c>
      <c r="P6291" t="s">
        <v>51</v>
      </c>
      <c r="Q6291">
        <v>13</v>
      </c>
      <c r="R6291" t="s">
        <v>40</v>
      </c>
      <c r="S6291" t="s">
        <v>79</v>
      </c>
      <c r="T6291">
        <v>94216</v>
      </c>
      <c r="U6291" s="1">
        <v>45334</v>
      </c>
      <c r="V6291" t="s">
        <v>119</v>
      </c>
      <c r="W6291">
        <v>926105</v>
      </c>
      <c r="X6291" t="s">
        <v>25150</v>
      </c>
      <c r="Y6291">
        <v>795</v>
      </c>
      <c r="Z6291">
        <v>1805</v>
      </c>
      <c r="AA6291">
        <v>5</v>
      </c>
      <c r="AB6291">
        <v>3610</v>
      </c>
    </row>
    <row r="6292" spans="1:28" x14ac:dyDescent="0.3">
      <c r="A6292" t="s">
        <v>28</v>
      </c>
      <c r="B6292" t="s">
        <v>29</v>
      </c>
      <c r="C6292" t="s">
        <v>148</v>
      </c>
      <c r="D6292" t="s">
        <v>338</v>
      </c>
      <c r="E6292" t="s">
        <v>46</v>
      </c>
      <c r="F6292" t="s">
        <v>106</v>
      </c>
      <c r="G6292">
        <v>31</v>
      </c>
      <c r="H6292">
        <v>412845</v>
      </c>
      <c r="I6292" t="s">
        <v>34</v>
      </c>
      <c r="J6292" s="1">
        <v>45375</v>
      </c>
      <c r="K6292">
        <v>800</v>
      </c>
      <c r="L6292" t="s">
        <v>25151</v>
      </c>
      <c r="M6292" t="s">
        <v>417</v>
      </c>
      <c r="N6292" t="s">
        <v>25152</v>
      </c>
      <c r="O6292" t="s">
        <v>25153</v>
      </c>
      <c r="P6292" t="s">
        <v>39</v>
      </c>
      <c r="Q6292">
        <v>12</v>
      </c>
      <c r="R6292" t="s">
        <v>40</v>
      </c>
      <c r="S6292" t="s">
        <v>63</v>
      </c>
      <c r="T6292">
        <v>28880</v>
      </c>
      <c r="U6292" s="1">
        <v>45386</v>
      </c>
      <c r="V6292" t="s">
        <v>80</v>
      </c>
      <c r="W6292">
        <v>759528</v>
      </c>
      <c r="X6292" t="s">
        <v>25154</v>
      </c>
      <c r="Y6292">
        <v>256</v>
      </c>
      <c r="Z6292">
        <v>1159</v>
      </c>
      <c r="AA6292">
        <v>3</v>
      </c>
      <c r="AB6292" s="2" t="s">
        <v>25155</v>
      </c>
    </row>
    <row r="6293" spans="1:28" x14ac:dyDescent="0.3">
      <c r="A6293" t="s">
        <v>28</v>
      </c>
      <c r="B6293" t="s">
        <v>29</v>
      </c>
      <c r="C6293" t="s">
        <v>193</v>
      </c>
      <c r="D6293" t="s">
        <v>248</v>
      </c>
      <c r="E6293" t="s">
        <v>46</v>
      </c>
      <c r="F6293" t="s">
        <v>33</v>
      </c>
      <c r="G6293">
        <v>58</v>
      </c>
      <c r="H6293">
        <v>415171</v>
      </c>
      <c r="I6293" t="s">
        <v>58</v>
      </c>
      <c r="J6293" s="1">
        <v>44339</v>
      </c>
      <c r="K6293">
        <v>1400</v>
      </c>
      <c r="L6293" t="s">
        <v>25156</v>
      </c>
      <c r="M6293" t="s">
        <v>856</v>
      </c>
      <c r="N6293" t="s">
        <v>25157</v>
      </c>
      <c r="O6293" t="s">
        <v>25158</v>
      </c>
      <c r="P6293" t="s">
        <v>87</v>
      </c>
      <c r="Q6293">
        <v>11</v>
      </c>
      <c r="R6293" t="s">
        <v>88</v>
      </c>
      <c r="S6293" t="s">
        <v>41</v>
      </c>
      <c r="T6293">
        <v>80496</v>
      </c>
      <c r="U6293" s="1">
        <v>45378</v>
      </c>
      <c r="V6293" t="s">
        <v>72</v>
      </c>
      <c r="W6293">
        <v>724081</v>
      </c>
      <c r="X6293" t="s">
        <v>25159</v>
      </c>
      <c r="Y6293">
        <v>872</v>
      </c>
      <c r="Z6293">
        <v>1049</v>
      </c>
      <c r="AA6293">
        <v>3</v>
      </c>
      <c r="AB6293" s="2" t="s">
        <v>25160</v>
      </c>
    </row>
    <row r="6294" spans="1:28" x14ac:dyDescent="0.3">
      <c r="A6294" t="s">
        <v>28</v>
      </c>
      <c r="B6294" t="s">
        <v>29</v>
      </c>
      <c r="C6294" t="s">
        <v>30</v>
      </c>
      <c r="D6294" t="s">
        <v>546</v>
      </c>
      <c r="E6294" t="s">
        <v>56</v>
      </c>
      <c r="F6294" t="s">
        <v>83</v>
      </c>
      <c r="G6294">
        <v>34</v>
      </c>
      <c r="H6294">
        <v>438026</v>
      </c>
      <c r="I6294" t="s">
        <v>34</v>
      </c>
      <c r="J6294" s="1">
        <v>44331</v>
      </c>
      <c r="K6294">
        <v>950</v>
      </c>
      <c r="L6294" t="s">
        <v>25161</v>
      </c>
      <c r="M6294" t="s">
        <v>2538</v>
      </c>
      <c r="N6294" t="s">
        <v>25162</v>
      </c>
      <c r="O6294" t="s">
        <v>25163</v>
      </c>
      <c r="P6294" t="s">
        <v>39</v>
      </c>
      <c r="Q6294">
        <v>5</v>
      </c>
      <c r="R6294" t="s">
        <v>40</v>
      </c>
      <c r="S6294" t="s">
        <v>118</v>
      </c>
      <c r="T6294">
        <v>14323</v>
      </c>
      <c r="U6294" s="1">
        <v>45447</v>
      </c>
      <c r="V6294" t="s">
        <v>52</v>
      </c>
      <c r="W6294">
        <v>499846</v>
      </c>
      <c r="X6294" t="s">
        <v>25164</v>
      </c>
      <c r="Y6294">
        <v>476</v>
      </c>
      <c r="Z6294">
        <v>2196</v>
      </c>
      <c r="AA6294">
        <v>6</v>
      </c>
      <c r="AB6294" s="2" t="s">
        <v>21606</v>
      </c>
    </row>
    <row r="6295" spans="1:28" x14ac:dyDescent="0.3">
      <c r="A6295" t="s">
        <v>28</v>
      </c>
      <c r="B6295" t="s">
        <v>29</v>
      </c>
      <c r="C6295" t="s">
        <v>54</v>
      </c>
      <c r="D6295" t="s">
        <v>467</v>
      </c>
      <c r="E6295" t="s">
        <v>46</v>
      </c>
      <c r="F6295" t="s">
        <v>150</v>
      </c>
      <c r="G6295">
        <v>23</v>
      </c>
      <c r="H6295">
        <v>438158</v>
      </c>
      <c r="I6295" t="s">
        <v>34</v>
      </c>
      <c r="J6295" s="1">
        <v>45226</v>
      </c>
      <c r="K6295">
        <v>1200</v>
      </c>
      <c r="L6295" t="s">
        <v>25165</v>
      </c>
      <c r="M6295" t="s">
        <v>506</v>
      </c>
      <c r="N6295" t="s">
        <v>25166</v>
      </c>
      <c r="O6295" t="s">
        <v>25167</v>
      </c>
      <c r="P6295" t="s">
        <v>51</v>
      </c>
      <c r="Q6295">
        <v>9</v>
      </c>
      <c r="R6295" t="s">
        <v>40</v>
      </c>
      <c r="S6295" t="s">
        <v>118</v>
      </c>
      <c r="T6295">
        <v>36491</v>
      </c>
      <c r="U6295" s="1">
        <v>45451</v>
      </c>
      <c r="V6295" t="s">
        <v>52</v>
      </c>
      <c r="W6295">
        <v>406260</v>
      </c>
      <c r="X6295" t="s">
        <v>25168</v>
      </c>
      <c r="Y6295">
        <v>254</v>
      </c>
      <c r="Z6295">
        <v>906</v>
      </c>
      <c r="AA6295">
        <v>1</v>
      </c>
      <c r="AB6295" s="2" t="s">
        <v>2247</v>
      </c>
    </row>
    <row r="6296" spans="1:28" x14ac:dyDescent="0.3">
      <c r="A6296" t="s">
        <v>28</v>
      </c>
      <c r="B6296" t="s">
        <v>29</v>
      </c>
      <c r="C6296" t="s">
        <v>193</v>
      </c>
      <c r="D6296" t="s">
        <v>227</v>
      </c>
      <c r="E6296" t="s">
        <v>32</v>
      </c>
      <c r="F6296" t="s">
        <v>150</v>
      </c>
      <c r="G6296">
        <v>58</v>
      </c>
      <c r="H6296">
        <v>405863</v>
      </c>
      <c r="I6296" t="s">
        <v>58</v>
      </c>
      <c r="J6296" s="1">
        <v>45105</v>
      </c>
      <c r="K6296">
        <v>1000</v>
      </c>
      <c r="L6296" t="s">
        <v>25169</v>
      </c>
      <c r="M6296" t="s">
        <v>1091</v>
      </c>
      <c r="N6296" t="s">
        <v>25170</v>
      </c>
      <c r="O6296" t="s">
        <v>25171</v>
      </c>
      <c r="P6296" t="s">
        <v>71</v>
      </c>
      <c r="Q6296">
        <v>10</v>
      </c>
      <c r="R6296" t="s">
        <v>40</v>
      </c>
      <c r="S6296" t="s">
        <v>118</v>
      </c>
      <c r="T6296">
        <v>56807</v>
      </c>
      <c r="U6296" s="1">
        <v>45517</v>
      </c>
      <c r="V6296" t="s">
        <v>64</v>
      </c>
      <c r="W6296">
        <v>171692</v>
      </c>
      <c r="X6296" t="s">
        <v>25172</v>
      </c>
      <c r="Y6296">
        <v>644</v>
      </c>
      <c r="Z6296">
        <v>2902</v>
      </c>
      <c r="AA6296">
        <v>6</v>
      </c>
      <c r="AB6296">
        <v>6964.8</v>
      </c>
    </row>
    <row r="6297" spans="1:28" x14ac:dyDescent="0.3">
      <c r="A6297" t="s">
        <v>28</v>
      </c>
      <c r="B6297" t="s">
        <v>29</v>
      </c>
      <c r="C6297" t="s">
        <v>157</v>
      </c>
      <c r="D6297" t="s">
        <v>338</v>
      </c>
      <c r="E6297" t="s">
        <v>46</v>
      </c>
      <c r="F6297" t="s">
        <v>113</v>
      </c>
      <c r="G6297">
        <v>52</v>
      </c>
      <c r="H6297">
        <v>405134</v>
      </c>
      <c r="I6297" t="s">
        <v>58</v>
      </c>
      <c r="J6297" s="1">
        <v>45282</v>
      </c>
      <c r="K6297">
        <v>1000</v>
      </c>
      <c r="L6297" t="s">
        <v>25173</v>
      </c>
      <c r="M6297" t="s">
        <v>250</v>
      </c>
      <c r="N6297" t="s">
        <v>25174</v>
      </c>
      <c r="O6297" t="s">
        <v>25175</v>
      </c>
      <c r="P6297" t="s">
        <v>87</v>
      </c>
      <c r="Q6297">
        <v>4</v>
      </c>
      <c r="R6297" t="s">
        <v>40</v>
      </c>
      <c r="S6297" t="s">
        <v>41</v>
      </c>
      <c r="T6297">
        <v>74767</v>
      </c>
      <c r="U6297" s="1">
        <v>45528</v>
      </c>
      <c r="V6297" t="s">
        <v>64</v>
      </c>
      <c r="W6297">
        <v>565058</v>
      </c>
      <c r="X6297" t="s">
        <v>25176</v>
      </c>
      <c r="Y6297">
        <v>769</v>
      </c>
      <c r="Z6297">
        <v>1512</v>
      </c>
      <c r="AA6297">
        <v>8</v>
      </c>
      <c r="AB6297" s="2" t="s">
        <v>25177</v>
      </c>
    </row>
    <row r="6298" spans="1:28" x14ac:dyDescent="0.3">
      <c r="A6298" t="s">
        <v>28</v>
      </c>
      <c r="B6298" t="s">
        <v>29</v>
      </c>
      <c r="C6298" t="s">
        <v>44</v>
      </c>
      <c r="D6298" t="s">
        <v>261</v>
      </c>
      <c r="E6298" t="s">
        <v>32</v>
      </c>
      <c r="F6298" t="s">
        <v>47</v>
      </c>
      <c r="G6298">
        <v>34</v>
      </c>
      <c r="H6298">
        <v>418337</v>
      </c>
      <c r="I6298" t="s">
        <v>34</v>
      </c>
      <c r="J6298" s="1">
        <v>44538</v>
      </c>
      <c r="K6298">
        <v>1100</v>
      </c>
      <c r="L6298" t="s">
        <v>25178</v>
      </c>
      <c r="M6298" t="s">
        <v>670</v>
      </c>
      <c r="N6298" t="s">
        <v>25179</v>
      </c>
      <c r="O6298" t="s">
        <v>25180</v>
      </c>
      <c r="P6298" t="s">
        <v>39</v>
      </c>
      <c r="Q6298">
        <v>6</v>
      </c>
      <c r="R6298" t="s">
        <v>88</v>
      </c>
      <c r="S6298" t="s">
        <v>118</v>
      </c>
      <c r="T6298">
        <v>72576</v>
      </c>
      <c r="U6298" s="1">
        <v>45339</v>
      </c>
      <c r="V6298" t="s">
        <v>119</v>
      </c>
      <c r="W6298">
        <v>887114</v>
      </c>
      <c r="X6298" t="s">
        <v>420</v>
      </c>
      <c r="Y6298">
        <v>815</v>
      </c>
      <c r="Z6298">
        <v>960</v>
      </c>
      <c r="AA6298">
        <v>7</v>
      </c>
      <c r="AB6298">
        <v>2688</v>
      </c>
    </row>
    <row r="6299" spans="1:28" x14ac:dyDescent="0.3">
      <c r="A6299" t="s">
        <v>28</v>
      </c>
      <c r="B6299" t="s">
        <v>29</v>
      </c>
      <c r="C6299" t="s">
        <v>148</v>
      </c>
      <c r="D6299" t="s">
        <v>149</v>
      </c>
      <c r="E6299" t="s">
        <v>46</v>
      </c>
      <c r="F6299" t="s">
        <v>150</v>
      </c>
      <c r="G6299">
        <v>10</v>
      </c>
      <c r="H6299">
        <v>422679</v>
      </c>
      <c r="I6299" t="s">
        <v>58</v>
      </c>
      <c r="J6299" s="1">
        <v>43840</v>
      </c>
      <c r="K6299">
        <v>1000</v>
      </c>
      <c r="L6299" t="s">
        <v>25181</v>
      </c>
      <c r="M6299" t="s">
        <v>211</v>
      </c>
      <c r="N6299" t="s">
        <v>25182</v>
      </c>
      <c r="O6299" t="s">
        <v>25183</v>
      </c>
      <c r="P6299" t="s">
        <v>87</v>
      </c>
      <c r="Q6299">
        <v>14</v>
      </c>
      <c r="R6299" t="s">
        <v>40</v>
      </c>
      <c r="S6299" t="s">
        <v>63</v>
      </c>
      <c r="T6299">
        <v>35420</v>
      </c>
      <c r="U6299" s="1">
        <v>45513</v>
      </c>
      <c r="V6299" t="s">
        <v>64</v>
      </c>
      <c r="W6299">
        <v>371342</v>
      </c>
      <c r="X6299" t="s">
        <v>25184</v>
      </c>
      <c r="Y6299">
        <v>336</v>
      </c>
      <c r="Z6299">
        <v>2427</v>
      </c>
      <c r="AA6299">
        <v>7</v>
      </c>
      <c r="AB6299">
        <v>6795.6</v>
      </c>
    </row>
    <row r="6300" spans="1:28" x14ac:dyDescent="0.3">
      <c r="A6300" t="s">
        <v>28</v>
      </c>
      <c r="B6300" t="s">
        <v>29</v>
      </c>
      <c r="C6300" t="s">
        <v>91</v>
      </c>
      <c r="D6300" t="s">
        <v>134</v>
      </c>
      <c r="E6300" t="s">
        <v>46</v>
      </c>
      <c r="F6300" t="s">
        <v>355</v>
      </c>
      <c r="G6300">
        <v>91</v>
      </c>
      <c r="H6300">
        <v>416879</v>
      </c>
      <c r="I6300" t="s">
        <v>34</v>
      </c>
      <c r="J6300" s="1">
        <v>44642</v>
      </c>
      <c r="K6300">
        <v>950</v>
      </c>
      <c r="L6300" t="s">
        <v>25185</v>
      </c>
      <c r="M6300" t="s">
        <v>428</v>
      </c>
      <c r="N6300" t="s">
        <v>25186</v>
      </c>
      <c r="O6300" t="s">
        <v>25187</v>
      </c>
      <c r="P6300" t="s">
        <v>39</v>
      </c>
      <c r="Q6300">
        <v>5</v>
      </c>
      <c r="R6300" t="s">
        <v>88</v>
      </c>
      <c r="S6300" t="s">
        <v>63</v>
      </c>
      <c r="T6300">
        <v>24360</v>
      </c>
      <c r="U6300" s="1">
        <v>45357</v>
      </c>
      <c r="V6300" t="s">
        <v>72</v>
      </c>
      <c r="W6300">
        <v>556134</v>
      </c>
      <c r="X6300" t="s">
        <v>25188</v>
      </c>
      <c r="Y6300">
        <v>311</v>
      </c>
      <c r="Z6300">
        <v>1187</v>
      </c>
      <c r="AA6300">
        <v>3</v>
      </c>
      <c r="AB6300">
        <v>1424.4</v>
      </c>
    </row>
    <row r="6301" spans="1:28" x14ac:dyDescent="0.3">
      <c r="A6301" t="s">
        <v>28</v>
      </c>
      <c r="B6301" t="s">
        <v>29</v>
      </c>
      <c r="C6301" t="s">
        <v>157</v>
      </c>
      <c r="D6301" t="s">
        <v>546</v>
      </c>
      <c r="E6301" t="s">
        <v>32</v>
      </c>
      <c r="F6301" t="s">
        <v>33</v>
      </c>
      <c r="G6301">
        <v>70</v>
      </c>
      <c r="H6301">
        <v>432186</v>
      </c>
      <c r="I6301" t="s">
        <v>34</v>
      </c>
      <c r="J6301" s="1">
        <v>44838</v>
      </c>
      <c r="K6301">
        <v>950</v>
      </c>
      <c r="L6301" t="s">
        <v>25189</v>
      </c>
      <c r="M6301" t="s">
        <v>423</v>
      </c>
      <c r="N6301" t="s">
        <v>25190</v>
      </c>
      <c r="O6301" t="s">
        <v>25191</v>
      </c>
      <c r="P6301" t="s">
        <v>71</v>
      </c>
      <c r="Q6301">
        <v>17</v>
      </c>
      <c r="R6301" t="s">
        <v>40</v>
      </c>
      <c r="S6301" t="s">
        <v>41</v>
      </c>
      <c r="T6301">
        <v>33567</v>
      </c>
      <c r="U6301" s="1">
        <v>45403</v>
      </c>
      <c r="V6301" t="s">
        <v>80</v>
      </c>
      <c r="W6301">
        <v>779149</v>
      </c>
      <c r="X6301" t="s">
        <v>25192</v>
      </c>
      <c r="Y6301">
        <v>437</v>
      </c>
      <c r="Z6301">
        <v>1195</v>
      </c>
      <c r="AA6301">
        <v>1</v>
      </c>
      <c r="AB6301">
        <v>478</v>
      </c>
    </row>
    <row r="6302" spans="1:28" x14ac:dyDescent="0.3">
      <c r="A6302" t="s">
        <v>28</v>
      </c>
      <c r="B6302" t="s">
        <v>29</v>
      </c>
      <c r="C6302" t="s">
        <v>66</v>
      </c>
      <c r="D6302" t="s">
        <v>74</v>
      </c>
      <c r="E6302" t="s">
        <v>46</v>
      </c>
      <c r="F6302" t="s">
        <v>57</v>
      </c>
      <c r="G6302">
        <v>91</v>
      </c>
      <c r="H6302">
        <v>428435</v>
      </c>
      <c r="I6302" t="s">
        <v>34</v>
      </c>
      <c r="J6302" s="1">
        <v>44823</v>
      </c>
      <c r="K6302">
        <v>1000</v>
      </c>
      <c r="L6302" t="s">
        <v>25193</v>
      </c>
      <c r="M6302" t="s">
        <v>605</v>
      </c>
      <c r="N6302" t="s">
        <v>25194</v>
      </c>
      <c r="O6302" t="s">
        <v>25195</v>
      </c>
      <c r="P6302" t="s">
        <v>51</v>
      </c>
      <c r="Q6302">
        <v>8</v>
      </c>
      <c r="R6302" t="s">
        <v>40</v>
      </c>
      <c r="S6302" t="s">
        <v>79</v>
      </c>
      <c r="T6302">
        <v>44625</v>
      </c>
      <c r="U6302" s="1">
        <v>45343</v>
      </c>
      <c r="V6302" t="s">
        <v>119</v>
      </c>
      <c r="W6302">
        <v>334299</v>
      </c>
      <c r="X6302" t="s">
        <v>25196</v>
      </c>
      <c r="Y6302">
        <v>682</v>
      </c>
      <c r="Z6302">
        <v>1948</v>
      </c>
      <c r="AA6302">
        <v>6</v>
      </c>
      <c r="AB6302">
        <v>4675.2</v>
      </c>
    </row>
    <row r="6303" spans="1:28" x14ac:dyDescent="0.3">
      <c r="A6303" t="s">
        <v>28</v>
      </c>
      <c r="B6303" t="s">
        <v>29</v>
      </c>
      <c r="C6303" t="s">
        <v>44</v>
      </c>
      <c r="D6303" t="s">
        <v>163</v>
      </c>
      <c r="E6303" t="s">
        <v>46</v>
      </c>
      <c r="F6303" t="s">
        <v>99</v>
      </c>
      <c r="G6303">
        <v>91</v>
      </c>
      <c r="H6303">
        <v>418186</v>
      </c>
      <c r="I6303" t="s">
        <v>58</v>
      </c>
      <c r="J6303" s="1">
        <v>45495</v>
      </c>
      <c r="K6303">
        <v>1100</v>
      </c>
      <c r="L6303" t="s">
        <v>25197</v>
      </c>
      <c r="M6303" t="s">
        <v>919</v>
      </c>
      <c r="N6303" t="s">
        <v>25198</v>
      </c>
      <c r="O6303" t="s">
        <v>25199</v>
      </c>
      <c r="P6303" t="s">
        <v>39</v>
      </c>
      <c r="Q6303">
        <v>13</v>
      </c>
      <c r="R6303" t="s">
        <v>88</v>
      </c>
      <c r="S6303" t="s">
        <v>63</v>
      </c>
      <c r="T6303">
        <v>47948</v>
      </c>
      <c r="U6303" s="1">
        <v>45606</v>
      </c>
      <c r="V6303" t="s">
        <v>42</v>
      </c>
      <c r="W6303">
        <v>351833</v>
      </c>
      <c r="X6303" t="s">
        <v>25200</v>
      </c>
      <c r="Y6303">
        <v>645</v>
      </c>
      <c r="Z6303">
        <v>1176</v>
      </c>
      <c r="AA6303">
        <v>2</v>
      </c>
      <c r="AB6303" s="2" t="s">
        <v>2777</v>
      </c>
    </row>
    <row r="6304" spans="1:28" x14ac:dyDescent="0.3">
      <c r="A6304" t="s">
        <v>28</v>
      </c>
      <c r="B6304" t="s">
        <v>29</v>
      </c>
      <c r="C6304" t="s">
        <v>193</v>
      </c>
      <c r="D6304" t="s">
        <v>187</v>
      </c>
      <c r="E6304" t="s">
        <v>56</v>
      </c>
      <c r="F6304" t="s">
        <v>57</v>
      </c>
      <c r="G6304">
        <v>29</v>
      </c>
      <c r="H6304">
        <v>431191</v>
      </c>
      <c r="I6304" t="s">
        <v>58</v>
      </c>
      <c r="J6304" s="1">
        <v>45042</v>
      </c>
      <c r="K6304">
        <v>1200</v>
      </c>
      <c r="L6304" t="s">
        <v>25201</v>
      </c>
      <c r="M6304" t="s">
        <v>2538</v>
      </c>
      <c r="N6304" t="s">
        <v>25202</v>
      </c>
      <c r="O6304" t="s">
        <v>25203</v>
      </c>
      <c r="P6304" t="s">
        <v>87</v>
      </c>
      <c r="Q6304">
        <v>10</v>
      </c>
      <c r="R6304" t="s">
        <v>88</v>
      </c>
      <c r="S6304" t="s">
        <v>118</v>
      </c>
      <c r="T6304">
        <v>44476</v>
      </c>
      <c r="U6304" s="1">
        <v>45401</v>
      </c>
      <c r="V6304" t="s">
        <v>80</v>
      </c>
      <c r="W6304">
        <v>624218</v>
      </c>
      <c r="X6304" t="s">
        <v>25204</v>
      </c>
      <c r="Y6304">
        <v>441</v>
      </c>
      <c r="Z6304">
        <v>2750</v>
      </c>
      <c r="AA6304">
        <v>4</v>
      </c>
      <c r="AB6304">
        <v>4400</v>
      </c>
    </row>
    <row r="6305" spans="1:28" x14ac:dyDescent="0.3">
      <c r="A6305" t="s">
        <v>28</v>
      </c>
      <c r="B6305" t="s">
        <v>29</v>
      </c>
      <c r="C6305" t="s">
        <v>157</v>
      </c>
      <c r="D6305" t="s">
        <v>411</v>
      </c>
      <c r="E6305" t="s">
        <v>46</v>
      </c>
      <c r="F6305" t="s">
        <v>83</v>
      </c>
      <c r="G6305">
        <v>12</v>
      </c>
      <c r="H6305">
        <v>424556</v>
      </c>
      <c r="I6305" t="s">
        <v>34</v>
      </c>
      <c r="J6305" s="1">
        <v>45382</v>
      </c>
      <c r="K6305">
        <v>1100</v>
      </c>
      <c r="L6305" t="s">
        <v>25205</v>
      </c>
      <c r="M6305" t="s">
        <v>205</v>
      </c>
      <c r="N6305" t="s">
        <v>25206</v>
      </c>
      <c r="O6305" t="s">
        <v>25207</v>
      </c>
      <c r="P6305" t="s">
        <v>39</v>
      </c>
      <c r="Q6305">
        <v>11</v>
      </c>
      <c r="R6305" t="s">
        <v>40</v>
      </c>
      <c r="S6305" t="s">
        <v>63</v>
      </c>
      <c r="T6305">
        <v>51960</v>
      </c>
      <c r="U6305" s="1">
        <v>45368</v>
      </c>
      <c r="V6305" t="s">
        <v>72</v>
      </c>
      <c r="W6305">
        <v>361137</v>
      </c>
      <c r="X6305" t="s">
        <v>25208</v>
      </c>
      <c r="Y6305">
        <v>339</v>
      </c>
      <c r="Z6305">
        <v>1443</v>
      </c>
      <c r="AA6305">
        <v>1</v>
      </c>
      <c r="AB6305">
        <v>577.20000000000005</v>
      </c>
    </row>
    <row r="6306" spans="1:28" x14ac:dyDescent="0.3">
      <c r="A6306" t="s">
        <v>28</v>
      </c>
      <c r="B6306" t="s">
        <v>29</v>
      </c>
      <c r="C6306" t="s">
        <v>148</v>
      </c>
      <c r="D6306" t="s">
        <v>637</v>
      </c>
      <c r="E6306" t="s">
        <v>46</v>
      </c>
      <c r="F6306" t="s">
        <v>175</v>
      </c>
      <c r="G6306">
        <v>84</v>
      </c>
      <c r="H6306">
        <v>429689</v>
      </c>
      <c r="I6306" t="s">
        <v>34</v>
      </c>
      <c r="J6306" s="1">
        <v>45166</v>
      </c>
      <c r="K6306">
        <v>950</v>
      </c>
      <c r="L6306" t="s">
        <v>25209</v>
      </c>
      <c r="M6306" t="s">
        <v>670</v>
      </c>
      <c r="N6306" t="s">
        <v>25210</v>
      </c>
      <c r="O6306" t="s">
        <v>25211</v>
      </c>
      <c r="P6306" t="s">
        <v>39</v>
      </c>
      <c r="Q6306">
        <v>16</v>
      </c>
      <c r="R6306" t="s">
        <v>40</v>
      </c>
      <c r="S6306" t="s">
        <v>63</v>
      </c>
      <c r="T6306">
        <v>59951</v>
      </c>
      <c r="U6306" s="1">
        <v>45561</v>
      </c>
      <c r="V6306" t="s">
        <v>180</v>
      </c>
      <c r="W6306">
        <v>412620</v>
      </c>
      <c r="X6306" t="s">
        <v>25212</v>
      </c>
      <c r="Y6306">
        <v>771</v>
      </c>
      <c r="Z6306">
        <v>2497</v>
      </c>
      <c r="AA6306">
        <v>3</v>
      </c>
      <c r="AB6306">
        <v>2996.4</v>
      </c>
    </row>
    <row r="6307" spans="1:28" x14ac:dyDescent="0.3">
      <c r="A6307" t="s">
        <v>28</v>
      </c>
      <c r="B6307" t="s">
        <v>29</v>
      </c>
      <c r="C6307" t="s">
        <v>91</v>
      </c>
      <c r="D6307" t="s">
        <v>267</v>
      </c>
      <c r="E6307" t="s">
        <v>46</v>
      </c>
      <c r="F6307" t="s">
        <v>83</v>
      </c>
      <c r="G6307">
        <v>82</v>
      </c>
      <c r="H6307">
        <v>434859</v>
      </c>
      <c r="I6307" t="s">
        <v>58</v>
      </c>
      <c r="J6307" s="1">
        <v>45084</v>
      </c>
      <c r="K6307">
        <v>1400</v>
      </c>
      <c r="L6307" t="s">
        <v>25213</v>
      </c>
      <c r="M6307" t="s">
        <v>2538</v>
      </c>
      <c r="N6307" t="s">
        <v>25214</v>
      </c>
      <c r="O6307" t="s">
        <v>25215</v>
      </c>
      <c r="P6307" t="s">
        <v>71</v>
      </c>
      <c r="Q6307">
        <v>13</v>
      </c>
      <c r="R6307" t="s">
        <v>88</v>
      </c>
      <c r="S6307" t="s">
        <v>118</v>
      </c>
      <c r="T6307">
        <v>22511</v>
      </c>
      <c r="U6307" s="1">
        <v>45530</v>
      </c>
      <c r="V6307" t="s">
        <v>64</v>
      </c>
      <c r="W6307">
        <v>916570</v>
      </c>
      <c r="X6307" t="s">
        <v>25216</v>
      </c>
      <c r="Y6307">
        <v>406</v>
      </c>
      <c r="Z6307">
        <v>864</v>
      </c>
      <c r="AA6307">
        <v>5</v>
      </c>
      <c r="AB6307">
        <v>1728</v>
      </c>
    </row>
    <row r="6308" spans="1:28" x14ac:dyDescent="0.3">
      <c r="A6308" t="s">
        <v>28</v>
      </c>
      <c r="B6308" t="s">
        <v>29</v>
      </c>
      <c r="C6308" t="s">
        <v>193</v>
      </c>
      <c r="D6308" t="s">
        <v>637</v>
      </c>
      <c r="E6308" t="s">
        <v>32</v>
      </c>
      <c r="F6308" t="s">
        <v>355</v>
      </c>
      <c r="G6308">
        <v>5</v>
      </c>
      <c r="H6308">
        <v>420947</v>
      </c>
      <c r="I6308" t="s">
        <v>34</v>
      </c>
      <c r="J6308" s="1">
        <v>44454</v>
      </c>
      <c r="K6308">
        <v>950</v>
      </c>
      <c r="L6308" t="s">
        <v>25217</v>
      </c>
      <c r="M6308" t="s">
        <v>895</v>
      </c>
      <c r="N6308" t="s">
        <v>25218</v>
      </c>
      <c r="O6308" t="s">
        <v>25219</v>
      </c>
      <c r="P6308" t="s">
        <v>87</v>
      </c>
      <c r="Q6308">
        <v>7</v>
      </c>
      <c r="R6308" t="s">
        <v>40</v>
      </c>
      <c r="S6308" t="s">
        <v>63</v>
      </c>
      <c r="T6308">
        <v>30391</v>
      </c>
      <c r="U6308" s="1">
        <v>45542</v>
      </c>
      <c r="V6308" t="s">
        <v>180</v>
      </c>
      <c r="W6308">
        <v>758676</v>
      </c>
      <c r="X6308" t="s">
        <v>25220</v>
      </c>
      <c r="Y6308">
        <v>588</v>
      </c>
      <c r="Z6308">
        <v>2016</v>
      </c>
      <c r="AA6308">
        <v>2</v>
      </c>
      <c r="AB6308" s="2" t="s">
        <v>12833</v>
      </c>
    </row>
    <row r="6309" spans="1:28" x14ac:dyDescent="0.3">
      <c r="A6309" t="s">
        <v>28</v>
      </c>
      <c r="B6309" t="s">
        <v>29</v>
      </c>
      <c r="C6309" t="s">
        <v>157</v>
      </c>
      <c r="D6309" t="s">
        <v>55</v>
      </c>
      <c r="E6309" t="s">
        <v>56</v>
      </c>
      <c r="F6309" t="s">
        <v>106</v>
      </c>
      <c r="G6309">
        <v>95</v>
      </c>
      <c r="H6309">
        <v>428404</v>
      </c>
      <c r="I6309" t="s">
        <v>58</v>
      </c>
      <c r="J6309" s="1">
        <v>45176</v>
      </c>
      <c r="K6309">
        <v>950</v>
      </c>
      <c r="L6309" t="s">
        <v>25221</v>
      </c>
      <c r="M6309" t="s">
        <v>496</v>
      </c>
      <c r="N6309" t="s">
        <v>25222</v>
      </c>
      <c r="O6309" t="s">
        <v>25223</v>
      </c>
      <c r="P6309" t="s">
        <v>51</v>
      </c>
      <c r="Q6309">
        <v>18</v>
      </c>
      <c r="R6309" t="s">
        <v>40</v>
      </c>
      <c r="S6309" t="s">
        <v>79</v>
      </c>
      <c r="T6309">
        <v>30168</v>
      </c>
      <c r="U6309" s="1">
        <v>45384</v>
      </c>
      <c r="V6309" t="s">
        <v>80</v>
      </c>
      <c r="W6309">
        <v>314483</v>
      </c>
      <c r="X6309" t="s">
        <v>25224</v>
      </c>
      <c r="Y6309">
        <v>872</v>
      </c>
      <c r="Z6309">
        <v>874</v>
      </c>
      <c r="AA6309">
        <v>4</v>
      </c>
      <c r="AB6309">
        <v>1398.4</v>
      </c>
    </row>
    <row r="6310" spans="1:28" x14ac:dyDescent="0.3">
      <c r="A6310" t="s">
        <v>28</v>
      </c>
      <c r="B6310" t="s">
        <v>29</v>
      </c>
      <c r="C6310" t="s">
        <v>157</v>
      </c>
      <c r="D6310" t="s">
        <v>163</v>
      </c>
      <c r="E6310" t="s">
        <v>46</v>
      </c>
      <c r="F6310" t="s">
        <v>113</v>
      </c>
      <c r="G6310">
        <v>24</v>
      </c>
      <c r="H6310">
        <v>417623</v>
      </c>
      <c r="I6310" t="s">
        <v>58</v>
      </c>
      <c r="J6310" s="1">
        <v>44615</v>
      </c>
      <c r="K6310">
        <v>1000</v>
      </c>
      <c r="L6310" t="s">
        <v>25225</v>
      </c>
      <c r="M6310" t="s">
        <v>487</v>
      </c>
      <c r="N6310" t="s">
        <v>25226</v>
      </c>
      <c r="O6310">
        <v>4992452673</v>
      </c>
      <c r="P6310" t="s">
        <v>51</v>
      </c>
      <c r="Q6310">
        <v>5</v>
      </c>
      <c r="R6310" t="s">
        <v>40</v>
      </c>
      <c r="S6310" t="s">
        <v>79</v>
      </c>
      <c r="T6310">
        <v>97348</v>
      </c>
      <c r="U6310" s="1">
        <v>45460</v>
      </c>
      <c r="V6310" t="s">
        <v>52</v>
      </c>
      <c r="W6310">
        <v>111902</v>
      </c>
      <c r="X6310" t="s">
        <v>25227</v>
      </c>
      <c r="Y6310">
        <v>922</v>
      </c>
      <c r="Z6310">
        <v>2640</v>
      </c>
      <c r="AA6310">
        <v>1</v>
      </c>
      <c r="AB6310">
        <v>1056</v>
      </c>
    </row>
    <row r="6311" spans="1:28" x14ac:dyDescent="0.3">
      <c r="A6311" t="s">
        <v>28</v>
      </c>
      <c r="B6311" t="s">
        <v>29</v>
      </c>
      <c r="C6311" t="s">
        <v>66</v>
      </c>
      <c r="D6311" t="s">
        <v>349</v>
      </c>
      <c r="E6311" t="s">
        <v>32</v>
      </c>
      <c r="F6311" t="s">
        <v>150</v>
      </c>
      <c r="G6311">
        <v>45</v>
      </c>
      <c r="H6311">
        <v>422038</v>
      </c>
      <c r="I6311" t="s">
        <v>58</v>
      </c>
      <c r="J6311" s="1">
        <v>44885</v>
      </c>
      <c r="K6311">
        <v>1200</v>
      </c>
      <c r="L6311" t="s">
        <v>25228</v>
      </c>
      <c r="M6311" t="s">
        <v>1460</v>
      </c>
      <c r="N6311" t="s">
        <v>25229</v>
      </c>
      <c r="O6311" t="s">
        <v>25230</v>
      </c>
      <c r="P6311" t="s">
        <v>87</v>
      </c>
      <c r="Q6311">
        <v>19</v>
      </c>
      <c r="R6311" t="s">
        <v>88</v>
      </c>
      <c r="S6311" t="s">
        <v>118</v>
      </c>
      <c r="T6311">
        <v>37816</v>
      </c>
      <c r="U6311" s="1">
        <v>45311</v>
      </c>
      <c r="V6311" t="s">
        <v>111</v>
      </c>
      <c r="W6311">
        <v>115195</v>
      </c>
      <c r="X6311" t="s">
        <v>825</v>
      </c>
      <c r="Y6311">
        <v>932</v>
      </c>
      <c r="Z6311">
        <v>2831</v>
      </c>
      <c r="AA6311">
        <v>1</v>
      </c>
      <c r="AB6311">
        <v>1132.4000000000001</v>
      </c>
    </row>
    <row r="6312" spans="1:28" x14ac:dyDescent="0.3">
      <c r="A6312" t="s">
        <v>28</v>
      </c>
      <c r="B6312" t="s">
        <v>29</v>
      </c>
      <c r="C6312" t="s">
        <v>66</v>
      </c>
      <c r="D6312" t="s">
        <v>566</v>
      </c>
      <c r="E6312" t="s">
        <v>32</v>
      </c>
      <c r="F6312" t="s">
        <v>33</v>
      </c>
      <c r="G6312">
        <v>96</v>
      </c>
      <c r="H6312">
        <v>402739</v>
      </c>
      <c r="I6312" t="s">
        <v>34</v>
      </c>
      <c r="J6312" s="1">
        <v>45024</v>
      </c>
      <c r="K6312">
        <v>1100</v>
      </c>
      <c r="L6312" t="s">
        <v>25231</v>
      </c>
      <c r="M6312" t="s">
        <v>177</v>
      </c>
      <c r="N6312" t="s">
        <v>25232</v>
      </c>
      <c r="O6312" t="s">
        <v>25233</v>
      </c>
      <c r="P6312" t="s">
        <v>39</v>
      </c>
      <c r="Q6312">
        <v>20</v>
      </c>
      <c r="R6312" t="s">
        <v>40</v>
      </c>
      <c r="S6312" t="s">
        <v>79</v>
      </c>
      <c r="T6312">
        <v>55924</v>
      </c>
      <c r="U6312" s="1">
        <v>45343</v>
      </c>
      <c r="V6312" t="s">
        <v>119</v>
      </c>
      <c r="W6312">
        <v>700622</v>
      </c>
      <c r="X6312" t="s">
        <v>25234</v>
      </c>
      <c r="Y6312">
        <v>644</v>
      </c>
      <c r="Z6312">
        <v>1045</v>
      </c>
      <c r="AA6312">
        <v>4</v>
      </c>
      <c r="AB6312">
        <v>1672</v>
      </c>
    </row>
    <row r="6313" spans="1:28" x14ac:dyDescent="0.3">
      <c r="A6313" t="s">
        <v>28</v>
      </c>
      <c r="B6313" t="s">
        <v>29</v>
      </c>
      <c r="C6313" t="s">
        <v>66</v>
      </c>
      <c r="D6313" t="s">
        <v>55</v>
      </c>
      <c r="E6313" t="s">
        <v>56</v>
      </c>
      <c r="F6313" t="s">
        <v>135</v>
      </c>
      <c r="G6313">
        <v>30</v>
      </c>
      <c r="H6313">
        <v>403909</v>
      </c>
      <c r="I6313" t="s">
        <v>58</v>
      </c>
      <c r="J6313" s="1">
        <v>44146</v>
      </c>
      <c r="K6313">
        <v>800</v>
      </c>
      <c r="L6313" t="s">
        <v>25235</v>
      </c>
      <c r="M6313" t="s">
        <v>417</v>
      </c>
      <c r="N6313" t="s">
        <v>25236</v>
      </c>
      <c r="O6313" t="s">
        <v>25237</v>
      </c>
      <c r="P6313" t="s">
        <v>71</v>
      </c>
      <c r="Q6313">
        <v>13</v>
      </c>
      <c r="R6313" t="s">
        <v>88</v>
      </c>
      <c r="S6313" t="s">
        <v>41</v>
      </c>
      <c r="T6313">
        <v>54859</v>
      </c>
      <c r="U6313" s="1">
        <v>45582</v>
      </c>
      <c r="V6313" t="s">
        <v>155</v>
      </c>
      <c r="W6313">
        <v>650791</v>
      </c>
      <c r="X6313" t="s">
        <v>25238</v>
      </c>
      <c r="Y6313">
        <v>982</v>
      </c>
      <c r="Z6313">
        <v>2903</v>
      </c>
      <c r="AA6313">
        <v>3</v>
      </c>
      <c r="AB6313" s="2" t="s">
        <v>25239</v>
      </c>
    </row>
    <row r="6314" spans="1:28" x14ac:dyDescent="0.3">
      <c r="A6314" t="s">
        <v>28</v>
      </c>
      <c r="B6314" t="s">
        <v>29</v>
      </c>
      <c r="C6314" t="s">
        <v>148</v>
      </c>
      <c r="D6314" t="s">
        <v>254</v>
      </c>
      <c r="E6314" t="s">
        <v>56</v>
      </c>
      <c r="F6314" t="s">
        <v>135</v>
      </c>
      <c r="G6314">
        <v>100</v>
      </c>
      <c r="H6314">
        <v>410799</v>
      </c>
      <c r="I6314" t="s">
        <v>58</v>
      </c>
      <c r="J6314" s="1">
        <v>44881</v>
      </c>
      <c r="K6314">
        <v>1100</v>
      </c>
      <c r="L6314" t="s">
        <v>25240</v>
      </c>
      <c r="M6314" t="s">
        <v>152</v>
      </c>
      <c r="N6314" t="s">
        <v>25241</v>
      </c>
      <c r="O6314">
        <v>3037433105</v>
      </c>
      <c r="P6314" t="s">
        <v>87</v>
      </c>
      <c r="Q6314">
        <v>14</v>
      </c>
      <c r="R6314" t="s">
        <v>40</v>
      </c>
      <c r="S6314" t="s">
        <v>63</v>
      </c>
      <c r="T6314">
        <v>36041</v>
      </c>
      <c r="U6314" s="1">
        <v>45567</v>
      </c>
      <c r="V6314" t="s">
        <v>155</v>
      </c>
      <c r="W6314">
        <v>625608</v>
      </c>
      <c r="X6314" t="s">
        <v>25242</v>
      </c>
      <c r="Y6314">
        <v>331</v>
      </c>
      <c r="Z6314">
        <v>1151</v>
      </c>
      <c r="AA6314">
        <v>6</v>
      </c>
      <c r="AB6314">
        <v>2762.4</v>
      </c>
    </row>
    <row r="6315" spans="1:28" x14ac:dyDescent="0.3">
      <c r="A6315" t="s">
        <v>28</v>
      </c>
      <c r="B6315" t="s">
        <v>29</v>
      </c>
      <c r="C6315" t="s">
        <v>157</v>
      </c>
      <c r="D6315" t="s">
        <v>105</v>
      </c>
      <c r="E6315" t="s">
        <v>46</v>
      </c>
      <c r="F6315" t="s">
        <v>33</v>
      </c>
      <c r="G6315">
        <v>94</v>
      </c>
      <c r="H6315">
        <v>412612</v>
      </c>
      <c r="I6315" t="s">
        <v>34</v>
      </c>
      <c r="J6315" s="1">
        <v>44223</v>
      </c>
      <c r="K6315">
        <v>1000</v>
      </c>
      <c r="L6315" t="s">
        <v>25243</v>
      </c>
      <c r="M6315" t="s">
        <v>736</v>
      </c>
      <c r="N6315" t="s">
        <v>25244</v>
      </c>
      <c r="O6315" t="s">
        <v>25245</v>
      </c>
      <c r="P6315" t="s">
        <v>39</v>
      </c>
      <c r="Q6315">
        <v>8</v>
      </c>
      <c r="R6315" t="s">
        <v>88</v>
      </c>
      <c r="S6315" t="s">
        <v>118</v>
      </c>
      <c r="T6315">
        <v>26762</v>
      </c>
      <c r="U6315" s="1">
        <v>45586</v>
      </c>
      <c r="V6315" t="s">
        <v>155</v>
      </c>
      <c r="W6315">
        <v>638588</v>
      </c>
      <c r="X6315" t="s">
        <v>25246</v>
      </c>
      <c r="Y6315">
        <v>637</v>
      </c>
      <c r="Z6315">
        <v>1742</v>
      </c>
      <c r="AA6315">
        <v>5</v>
      </c>
      <c r="AB6315">
        <v>3484</v>
      </c>
    </row>
    <row r="6316" spans="1:28" x14ac:dyDescent="0.3">
      <c r="A6316" t="s">
        <v>28</v>
      </c>
      <c r="B6316" t="s">
        <v>29</v>
      </c>
      <c r="C6316" t="s">
        <v>193</v>
      </c>
      <c r="D6316" t="s">
        <v>611</v>
      </c>
      <c r="E6316" t="s">
        <v>56</v>
      </c>
      <c r="F6316" t="s">
        <v>106</v>
      </c>
      <c r="G6316">
        <v>92</v>
      </c>
      <c r="H6316">
        <v>433004</v>
      </c>
      <c r="I6316" t="s">
        <v>58</v>
      </c>
      <c r="J6316" s="1">
        <v>44836</v>
      </c>
      <c r="K6316">
        <v>950</v>
      </c>
      <c r="L6316" t="s">
        <v>25247</v>
      </c>
      <c r="M6316" t="s">
        <v>596</v>
      </c>
      <c r="N6316" t="s">
        <v>25248</v>
      </c>
      <c r="O6316" t="s">
        <v>25249</v>
      </c>
      <c r="P6316" t="s">
        <v>51</v>
      </c>
      <c r="Q6316">
        <v>3</v>
      </c>
      <c r="R6316" t="s">
        <v>40</v>
      </c>
      <c r="S6316" t="s">
        <v>41</v>
      </c>
      <c r="T6316">
        <v>73860</v>
      </c>
      <c r="U6316" s="1">
        <v>45494</v>
      </c>
      <c r="V6316" t="s">
        <v>126</v>
      </c>
      <c r="W6316">
        <v>348073</v>
      </c>
      <c r="X6316" t="s">
        <v>25250</v>
      </c>
      <c r="Y6316">
        <v>797</v>
      </c>
      <c r="Z6316">
        <v>506</v>
      </c>
      <c r="AA6316">
        <v>1</v>
      </c>
      <c r="AB6316">
        <v>202.4</v>
      </c>
    </row>
    <row r="6317" spans="1:28" x14ac:dyDescent="0.3">
      <c r="A6317" t="s">
        <v>28</v>
      </c>
      <c r="B6317" t="s">
        <v>29</v>
      </c>
      <c r="C6317" t="s">
        <v>91</v>
      </c>
      <c r="D6317" t="s">
        <v>442</v>
      </c>
      <c r="E6317" t="s">
        <v>56</v>
      </c>
      <c r="F6317" t="s">
        <v>150</v>
      </c>
      <c r="G6317">
        <v>68</v>
      </c>
      <c r="H6317">
        <v>435433</v>
      </c>
      <c r="I6317" t="s">
        <v>58</v>
      </c>
      <c r="J6317" s="1">
        <v>45395</v>
      </c>
      <c r="K6317">
        <v>1200</v>
      </c>
      <c r="L6317" t="s">
        <v>25251</v>
      </c>
      <c r="M6317" t="s">
        <v>115</v>
      </c>
      <c r="N6317" t="s">
        <v>25252</v>
      </c>
      <c r="O6317" t="s">
        <v>25253</v>
      </c>
      <c r="P6317" t="s">
        <v>71</v>
      </c>
      <c r="Q6317">
        <v>7</v>
      </c>
      <c r="R6317" t="s">
        <v>88</v>
      </c>
      <c r="S6317" t="s">
        <v>118</v>
      </c>
      <c r="T6317">
        <v>41275</v>
      </c>
      <c r="U6317" s="1">
        <v>45600</v>
      </c>
      <c r="V6317" t="s">
        <v>42</v>
      </c>
      <c r="W6317">
        <v>677741</v>
      </c>
      <c r="X6317" t="s">
        <v>25254</v>
      </c>
      <c r="Y6317">
        <v>266</v>
      </c>
      <c r="Z6317">
        <v>519</v>
      </c>
      <c r="AA6317">
        <v>5</v>
      </c>
      <c r="AB6317">
        <v>1038</v>
      </c>
    </row>
    <row r="6318" spans="1:28" x14ac:dyDescent="0.3">
      <c r="A6318" t="s">
        <v>28</v>
      </c>
      <c r="B6318" t="s">
        <v>29</v>
      </c>
      <c r="C6318" t="s">
        <v>66</v>
      </c>
      <c r="D6318" t="s">
        <v>560</v>
      </c>
      <c r="E6318" t="s">
        <v>56</v>
      </c>
      <c r="F6318" t="s">
        <v>355</v>
      </c>
      <c r="G6318">
        <v>96</v>
      </c>
      <c r="H6318">
        <v>432380</v>
      </c>
      <c r="I6318" t="s">
        <v>34</v>
      </c>
      <c r="J6318" s="1">
        <v>44217</v>
      </c>
      <c r="K6318">
        <v>1200</v>
      </c>
      <c r="L6318" t="s">
        <v>25255</v>
      </c>
      <c r="M6318" t="s">
        <v>1356</v>
      </c>
      <c r="N6318" t="s">
        <v>25256</v>
      </c>
      <c r="O6318" t="s">
        <v>25257</v>
      </c>
      <c r="P6318" t="s">
        <v>87</v>
      </c>
      <c r="Q6318">
        <v>13</v>
      </c>
      <c r="R6318" t="s">
        <v>88</v>
      </c>
      <c r="S6318" t="s">
        <v>41</v>
      </c>
      <c r="T6318">
        <v>92889</v>
      </c>
      <c r="U6318" s="1">
        <v>45312</v>
      </c>
      <c r="V6318" t="s">
        <v>111</v>
      </c>
      <c r="W6318">
        <v>415377</v>
      </c>
      <c r="X6318" t="s">
        <v>25258</v>
      </c>
      <c r="Y6318">
        <v>958</v>
      </c>
      <c r="Z6318">
        <v>841</v>
      </c>
      <c r="AA6318">
        <v>8</v>
      </c>
      <c r="AB6318" s="2" t="s">
        <v>25259</v>
      </c>
    </row>
    <row r="6319" spans="1:28" x14ac:dyDescent="0.3">
      <c r="A6319" t="s">
        <v>28</v>
      </c>
      <c r="B6319" t="s">
        <v>29</v>
      </c>
      <c r="C6319" t="s">
        <v>44</v>
      </c>
      <c r="D6319" t="s">
        <v>511</v>
      </c>
      <c r="E6319" t="s">
        <v>46</v>
      </c>
      <c r="F6319" t="s">
        <v>355</v>
      </c>
      <c r="G6319">
        <v>54</v>
      </c>
      <c r="H6319">
        <v>405871</v>
      </c>
      <c r="I6319" t="s">
        <v>58</v>
      </c>
      <c r="J6319" s="1">
        <v>45080</v>
      </c>
      <c r="K6319">
        <v>1300</v>
      </c>
      <c r="L6319" t="s">
        <v>25260</v>
      </c>
      <c r="M6319" t="s">
        <v>1048</v>
      </c>
      <c r="N6319" t="s">
        <v>25261</v>
      </c>
      <c r="O6319" t="s">
        <v>25262</v>
      </c>
      <c r="P6319" t="s">
        <v>51</v>
      </c>
      <c r="Q6319">
        <v>14</v>
      </c>
      <c r="R6319" t="s">
        <v>88</v>
      </c>
      <c r="S6319" t="s">
        <v>79</v>
      </c>
      <c r="T6319">
        <v>98184</v>
      </c>
      <c r="U6319" s="1">
        <v>45455</v>
      </c>
      <c r="V6319" t="s">
        <v>52</v>
      </c>
      <c r="W6319">
        <v>892444</v>
      </c>
      <c r="X6319" t="s">
        <v>25263</v>
      </c>
      <c r="Y6319">
        <v>521</v>
      </c>
      <c r="Z6319">
        <v>2585</v>
      </c>
      <c r="AA6319">
        <v>8</v>
      </c>
      <c r="AB6319">
        <v>8272</v>
      </c>
    </row>
    <row r="6320" spans="1:28" x14ac:dyDescent="0.3">
      <c r="A6320" t="s">
        <v>28</v>
      </c>
      <c r="B6320" t="s">
        <v>29</v>
      </c>
      <c r="C6320" t="s">
        <v>30</v>
      </c>
      <c r="D6320" t="s">
        <v>364</v>
      </c>
      <c r="E6320" t="s">
        <v>56</v>
      </c>
      <c r="F6320" t="s">
        <v>150</v>
      </c>
      <c r="G6320">
        <v>3</v>
      </c>
      <c r="H6320">
        <v>421514</v>
      </c>
      <c r="I6320" t="s">
        <v>58</v>
      </c>
      <c r="J6320" s="1">
        <v>44572</v>
      </c>
      <c r="K6320">
        <v>800</v>
      </c>
      <c r="L6320" t="s">
        <v>22658</v>
      </c>
      <c r="M6320" t="s">
        <v>2538</v>
      </c>
      <c r="N6320" t="s">
        <v>25264</v>
      </c>
      <c r="O6320" t="s">
        <v>25265</v>
      </c>
      <c r="P6320" t="s">
        <v>51</v>
      </c>
      <c r="Q6320">
        <v>6</v>
      </c>
      <c r="R6320" t="s">
        <v>88</v>
      </c>
      <c r="S6320" t="s">
        <v>41</v>
      </c>
      <c r="T6320">
        <v>90214</v>
      </c>
      <c r="U6320" s="1">
        <v>45527</v>
      </c>
      <c r="V6320" t="s">
        <v>64</v>
      </c>
      <c r="W6320">
        <v>534778</v>
      </c>
      <c r="X6320" t="s">
        <v>25266</v>
      </c>
      <c r="Y6320">
        <v>478</v>
      </c>
      <c r="Z6320">
        <v>1123</v>
      </c>
      <c r="AA6320">
        <v>1</v>
      </c>
      <c r="AB6320" s="2" t="s">
        <v>25267</v>
      </c>
    </row>
    <row r="6321" spans="1:28" x14ac:dyDescent="0.3">
      <c r="A6321" t="s">
        <v>28</v>
      </c>
      <c r="B6321" t="s">
        <v>29</v>
      </c>
      <c r="C6321" t="s">
        <v>54</v>
      </c>
      <c r="D6321" t="s">
        <v>105</v>
      </c>
      <c r="E6321" t="s">
        <v>46</v>
      </c>
      <c r="F6321" t="s">
        <v>175</v>
      </c>
      <c r="G6321">
        <v>93</v>
      </c>
      <c r="H6321">
        <v>404522</v>
      </c>
      <c r="I6321" t="s">
        <v>34</v>
      </c>
      <c r="J6321" s="1">
        <v>45573</v>
      </c>
      <c r="K6321">
        <v>1400</v>
      </c>
      <c r="L6321" t="s">
        <v>25268</v>
      </c>
      <c r="M6321" t="s">
        <v>1091</v>
      </c>
      <c r="N6321" t="s">
        <v>25269</v>
      </c>
      <c r="O6321" t="s">
        <v>25270</v>
      </c>
      <c r="P6321" t="s">
        <v>87</v>
      </c>
      <c r="Q6321">
        <v>9</v>
      </c>
      <c r="R6321" t="s">
        <v>40</v>
      </c>
      <c r="S6321" t="s">
        <v>118</v>
      </c>
      <c r="T6321">
        <v>36639</v>
      </c>
      <c r="U6321" s="1">
        <v>45584</v>
      </c>
      <c r="V6321" t="s">
        <v>155</v>
      </c>
      <c r="W6321">
        <v>771329</v>
      </c>
      <c r="X6321" t="s">
        <v>23751</v>
      </c>
      <c r="Y6321">
        <v>860</v>
      </c>
      <c r="Z6321">
        <v>1266</v>
      </c>
      <c r="AA6321">
        <v>6</v>
      </c>
      <c r="AB6321">
        <v>3038.4</v>
      </c>
    </row>
    <row r="6322" spans="1:28" x14ac:dyDescent="0.3">
      <c r="A6322" t="s">
        <v>28</v>
      </c>
      <c r="B6322" t="s">
        <v>29</v>
      </c>
      <c r="C6322" t="s">
        <v>66</v>
      </c>
      <c r="D6322" t="s">
        <v>467</v>
      </c>
      <c r="E6322" t="s">
        <v>32</v>
      </c>
      <c r="F6322" t="s">
        <v>175</v>
      </c>
      <c r="G6322">
        <v>25</v>
      </c>
      <c r="H6322">
        <v>435698</v>
      </c>
      <c r="I6322" t="s">
        <v>34</v>
      </c>
      <c r="J6322" s="1">
        <v>44722</v>
      </c>
      <c r="K6322">
        <v>950</v>
      </c>
      <c r="L6322" t="s">
        <v>25271</v>
      </c>
      <c r="M6322" t="s">
        <v>276</v>
      </c>
      <c r="N6322" t="s">
        <v>25272</v>
      </c>
      <c r="O6322" t="s">
        <v>25273</v>
      </c>
      <c r="P6322" t="s">
        <v>51</v>
      </c>
      <c r="Q6322">
        <v>15</v>
      </c>
      <c r="R6322" t="s">
        <v>88</v>
      </c>
      <c r="S6322" t="s">
        <v>63</v>
      </c>
      <c r="T6322">
        <v>29834</v>
      </c>
      <c r="U6322" s="1">
        <v>45446</v>
      </c>
      <c r="V6322" t="s">
        <v>52</v>
      </c>
      <c r="W6322">
        <v>867847</v>
      </c>
      <c r="X6322" t="s">
        <v>25274</v>
      </c>
      <c r="Y6322">
        <v>321</v>
      </c>
      <c r="Z6322">
        <v>557</v>
      </c>
      <c r="AA6322">
        <v>1</v>
      </c>
      <c r="AB6322">
        <v>222.8</v>
      </c>
    </row>
    <row r="6323" spans="1:28" x14ac:dyDescent="0.3">
      <c r="A6323" t="s">
        <v>28</v>
      </c>
      <c r="B6323" t="s">
        <v>29</v>
      </c>
      <c r="C6323" t="s">
        <v>148</v>
      </c>
      <c r="D6323" t="s">
        <v>380</v>
      </c>
      <c r="E6323" t="s">
        <v>32</v>
      </c>
      <c r="F6323" t="s">
        <v>135</v>
      </c>
      <c r="G6323">
        <v>70</v>
      </c>
      <c r="H6323">
        <v>431589</v>
      </c>
      <c r="I6323" t="s">
        <v>34</v>
      </c>
      <c r="J6323" s="1">
        <v>44308</v>
      </c>
      <c r="K6323">
        <v>800</v>
      </c>
      <c r="L6323" t="s">
        <v>8670</v>
      </c>
      <c r="M6323" t="s">
        <v>478</v>
      </c>
      <c r="N6323" t="s">
        <v>25275</v>
      </c>
      <c r="O6323" t="s">
        <v>25276</v>
      </c>
      <c r="P6323" t="s">
        <v>39</v>
      </c>
      <c r="Q6323">
        <v>11</v>
      </c>
      <c r="R6323" t="s">
        <v>40</v>
      </c>
      <c r="S6323" t="s">
        <v>79</v>
      </c>
      <c r="T6323">
        <v>10253</v>
      </c>
      <c r="U6323" s="1">
        <v>45375</v>
      </c>
      <c r="V6323" t="s">
        <v>72</v>
      </c>
      <c r="W6323">
        <v>652562</v>
      </c>
      <c r="X6323" t="s">
        <v>25277</v>
      </c>
      <c r="Y6323">
        <v>443</v>
      </c>
      <c r="Z6323">
        <v>555</v>
      </c>
      <c r="AA6323">
        <v>4</v>
      </c>
      <c r="AB6323">
        <v>888</v>
      </c>
    </row>
    <row r="6324" spans="1:28" x14ac:dyDescent="0.3">
      <c r="A6324" t="s">
        <v>28</v>
      </c>
      <c r="B6324" t="s">
        <v>29</v>
      </c>
      <c r="C6324" t="s">
        <v>91</v>
      </c>
      <c r="D6324" t="s">
        <v>98</v>
      </c>
      <c r="E6324" t="s">
        <v>56</v>
      </c>
      <c r="F6324" t="s">
        <v>99</v>
      </c>
      <c r="G6324">
        <v>68</v>
      </c>
      <c r="H6324">
        <v>416985</v>
      </c>
      <c r="I6324" t="s">
        <v>34</v>
      </c>
      <c r="J6324" s="1">
        <v>44490</v>
      </c>
      <c r="K6324">
        <v>1400</v>
      </c>
      <c r="L6324" t="s">
        <v>25278</v>
      </c>
      <c r="M6324" t="s">
        <v>818</v>
      </c>
      <c r="N6324" t="s">
        <v>25279</v>
      </c>
      <c r="O6324">
        <v>4013835072</v>
      </c>
      <c r="P6324" t="s">
        <v>51</v>
      </c>
      <c r="Q6324">
        <v>3</v>
      </c>
      <c r="R6324" t="s">
        <v>40</v>
      </c>
      <c r="S6324" t="s">
        <v>41</v>
      </c>
      <c r="T6324">
        <v>39984</v>
      </c>
      <c r="U6324" s="1">
        <v>45317</v>
      </c>
      <c r="V6324" t="s">
        <v>111</v>
      </c>
      <c r="W6324">
        <v>322737</v>
      </c>
      <c r="X6324" t="s">
        <v>25280</v>
      </c>
      <c r="Y6324">
        <v>858</v>
      </c>
      <c r="Z6324">
        <v>2094</v>
      </c>
      <c r="AA6324">
        <v>7</v>
      </c>
      <c r="AB6324" s="2" t="s">
        <v>25281</v>
      </c>
    </row>
    <row r="6325" spans="1:28" x14ac:dyDescent="0.3">
      <c r="A6325" t="s">
        <v>28</v>
      </c>
      <c r="B6325" t="s">
        <v>29</v>
      </c>
      <c r="C6325" t="s">
        <v>44</v>
      </c>
      <c r="D6325" t="s">
        <v>317</v>
      </c>
      <c r="E6325" t="s">
        <v>56</v>
      </c>
      <c r="F6325" t="s">
        <v>33</v>
      </c>
      <c r="G6325">
        <v>74</v>
      </c>
      <c r="H6325">
        <v>434824</v>
      </c>
      <c r="I6325" t="s">
        <v>34</v>
      </c>
      <c r="J6325" s="1">
        <v>44795</v>
      </c>
      <c r="K6325">
        <v>1400</v>
      </c>
      <c r="L6325" t="s">
        <v>25282</v>
      </c>
      <c r="M6325" t="s">
        <v>552</v>
      </c>
      <c r="N6325" t="s">
        <v>25283</v>
      </c>
      <c r="O6325">
        <v>2921556953</v>
      </c>
      <c r="P6325" t="s">
        <v>71</v>
      </c>
      <c r="Q6325">
        <v>13</v>
      </c>
      <c r="R6325" t="s">
        <v>88</v>
      </c>
      <c r="S6325" t="s">
        <v>79</v>
      </c>
      <c r="T6325">
        <v>26283</v>
      </c>
      <c r="U6325" s="1">
        <v>45377</v>
      </c>
      <c r="V6325" t="s">
        <v>72</v>
      </c>
      <c r="W6325">
        <v>757061</v>
      </c>
      <c r="X6325" t="s">
        <v>10285</v>
      </c>
      <c r="Y6325">
        <v>580</v>
      </c>
      <c r="Z6325">
        <v>2459</v>
      </c>
      <c r="AA6325">
        <v>8</v>
      </c>
      <c r="AB6325">
        <v>7868.8</v>
      </c>
    </row>
    <row r="6326" spans="1:28" x14ac:dyDescent="0.3">
      <c r="A6326" t="s">
        <v>28</v>
      </c>
      <c r="B6326" t="s">
        <v>29</v>
      </c>
      <c r="C6326" t="s">
        <v>193</v>
      </c>
      <c r="D6326" t="s">
        <v>338</v>
      </c>
      <c r="E6326" t="s">
        <v>56</v>
      </c>
      <c r="F6326" t="s">
        <v>106</v>
      </c>
      <c r="G6326">
        <v>26</v>
      </c>
      <c r="H6326">
        <v>427702</v>
      </c>
      <c r="I6326" t="s">
        <v>58</v>
      </c>
      <c r="J6326" s="1">
        <v>45461</v>
      </c>
      <c r="K6326">
        <v>1400</v>
      </c>
      <c r="L6326" t="s">
        <v>25284</v>
      </c>
      <c r="M6326" t="s">
        <v>417</v>
      </c>
      <c r="N6326" t="s">
        <v>25285</v>
      </c>
      <c r="O6326">
        <f>1-687-480-6999</f>
        <v>-8165</v>
      </c>
      <c r="P6326" t="s">
        <v>39</v>
      </c>
      <c r="Q6326">
        <v>15</v>
      </c>
      <c r="R6326" t="s">
        <v>88</v>
      </c>
      <c r="S6326" t="s">
        <v>63</v>
      </c>
      <c r="T6326">
        <v>77425</v>
      </c>
      <c r="U6326" s="1">
        <v>45464</v>
      </c>
      <c r="V6326" t="s">
        <v>52</v>
      </c>
      <c r="W6326">
        <v>188776</v>
      </c>
      <c r="X6326" t="s">
        <v>25286</v>
      </c>
      <c r="Y6326">
        <v>377</v>
      </c>
      <c r="Z6326">
        <v>1027</v>
      </c>
      <c r="AA6326">
        <v>6</v>
      </c>
      <c r="AB6326">
        <v>2464.8000000000002</v>
      </c>
    </row>
    <row r="6327" spans="1:28" x14ac:dyDescent="0.3">
      <c r="A6327" t="s">
        <v>28</v>
      </c>
      <c r="B6327" t="s">
        <v>29</v>
      </c>
      <c r="C6327" t="s">
        <v>193</v>
      </c>
      <c r="D6327" t="s">
        <v>170</v>
      </c>
      <c r="E6327" t="s">
        <v>32</v>
      </c>
      <c r="F6327" t="s">
        <v>83</v>
      </c>
      <c r="G6327">
        <v>83</v>
      </c>
      <c r="H6327">
        <v>406377</v>
      </c>
      <c r="I6327" t="s">
        <v>58</v>
      </c>
      <c r="J6327" s="1">
        <v>45169</v>
      </c>
      <c r="K6327">
        <v>1200</v>
      </c>
      <c r="L6327" t="s">
        <v>25287</v>
      </c>
      <c r="M6327" t="s">
        <v>94</v>
      </c>
      <c r="N6327" t="s">
        <v>25288</v>
      </c>
      <c r="O6327" t="s">
        <v>25289</v>
      </c>
      <c r="P6327" t="s">
        <v>87</v>
      </c>
      <c r="Q6327">
        <v>3</v>
      </c>
      <c r="R6327" t="s">
        <v>88</v>
      </c>
      <c r="S6327" t="s">
        <v>118</v>
      </c>
      <c r="T6327">
        <v>83298</v>
      </c>
      <c r="U6327" s="1">
        <v>45341</v>
      </c>
      <c r="V6327" t="s">
        <v>119</v>
      </c>
      <c r="W6327">
        <v>828948</v>
      </c>
      <c r="X6327" t="s">
        <v>14936</v>
      </c>
      <c r="Y6327">
        <v>411</v>
      </c>
      <c r="Z6327">
        <v>2822</v>
      </c>
      <c r="AA6327">
        <v>5</v>
      </c>
      <c r="AB6327">
        <v>5644</v>
      </c>
    </row>
    <row r="6328" spans="1:28" x14ac:dyDescent="0.3">
      <c r="A6328" t="s">
        <v>28</v>
      </c>
      <c r="B6328" t="s">
        <v>29</v>
      </c>
      <c r="C6328" t="s">
        <v>91</v>
      </c>
      <c r="D6328" t="s">
        <v>187</v>
      </c>
      <c r="E6328" t="s">
        <v>46</v>
      </c>
      <c r="F6328" t="s">
        <v>106</v>
      </c>
      <c r="G6328">
        <v>6</v>
      </c>
      <c r="H6328">
        <v>406355</v>
      </c>
      <c r="I6328" t="s">
        <v>34</v>
      </c>
      <c r="J6328" s="1">
        <v>43918</v>
      </c>
      <c r="K6328">
        <v>1000</v>
      </c>
      <c r="L6328" t="s">
        <v>25290</v>
      </c>
      <c r="M6328" t="s">
        <v>137</v>
      </c>
      <c r="N6328" t="s">
        <v>25291</v>
      </c>
      <c r="O6328" t="s">
        <v>25292</v>
      </c>
      <c r="P6328" t="s">
        <v>71</v>
      </c>
      <c r="Q6328">
        <v>14</v>
      </c>
      <c r="R6328" t="s">
        <v>88</v>
      </c>
      <c r="S6328" t="s">
        <v>63</v>
      </c>
      <c r="T6328">
        <v>47489</v>
      </c>
      <c r="U6328" s="1">
        <v>45395</v>
      </c>
      <c r="V6328" t="s">
        <v>80</v>
      </c>
      <c r="W6328">
        <v>296970</v>
      </c>
      <c r="X6328" t="s">
        <v>6215</v>
      </c>
      <c r="Y6328">
        <v>915</v>
      </c>
      <c r="Z6328">
        <v>2566</v>
      </c>
      <c r="AA6328">
        <v>6</v>
      </c>
      <c r="AB6328" s="2" t="s">
        <v>25293</v>
      </c>
    </row>
    <row r="6329" spans="1:28" x14ac:dyDescent="0.3">
      <c r="A6329" t="s">
        <v>28</v>
      </c>
      <c r="B6329" t="s">
        <v>29</v>
      </c>
      <c r="C6329" t="s">
        <v>91</v>
      </c>
      <c r="D6329" t="s">
        <v>98</v>
      </c>
      <c r="E6329" t="s">
        <v>32</v>
      </c>
      <c r="F6329" t="s">
        <v>113</v>
      </c>
      <c r="G6329">
        <v>61</v>
      </c>
      <c r="H6329">
        <v>400118</v>
      </c>
      <c r="I6329" t="s">
        <v>58</v>
      </c>
      <c r="J6329" s="1">
        <v>44599</v>
      </c>
      <c r="K6329">
        <v>1300</v>
      </c>
      <c r="L6329" t="s">
        <v>18005</v>
      </c>
      <c r="M6329" t="s">
        <v>2538</v>
      </c>
      <c r="N6329" t="s">
        <v>25294</v>
      </c>
      <c r="O6329" t="s">
        <v>25295</v>
      </c>
      <c r="P6329" t="s">
        <v>51</v>
      </c>
      <c r="Q6329">
        <v>13</v>
      </c>
      <c r="R6329" t="s">
        <v>40</v>
      </c>
      <c r="S6329" t="s">
        <v>79</v>
      </c>
      <c r="T6329">
        <v>80993</v>
      </c>
      <c r="U6329" s="1">
        <v>45355</v>
      </c>
      <c r="V6329" t="s">
        <v>72</v>
      </c>
      <c r="W6329">
        <v>907097</v>
      </c>
      <c r="X6329" t="s">
        <v>25296</v>
      </c>
      <c r="Y6329">
        <v>249</v>
      </c>
      <c r="Z6329">
        <v>1050</v>
      </c>
      <c r="AA6329">
        <v>8</v>
      </c>
      <c r="AB6329">
        <v>3360</v>
      </c>
    </row>
    <row r="6330" spans="1:28" x14ac:dyDescent="0.3">
      <c r="A6330" t="s">
        <v>28</v>
      </c>
      <c r="B6330" t="s">
        <v>29</v>
      </c>
      <c r="C6330" t="s">
        <v>66</v>
      </c>
      <c r="D6330" t="s">
        <v>546</v>
      </c>
      <c r="E6330" t="s">
        <v>56</v>
      </c>
      <c r="F6330" t="s">
        <v>135</v>
      </c>
      <c r="G6330">
        <v>45</v>
      </c>
      <c r="H6330">
        <v>422293</v>
      </c>
      <c r="I6330" t="s">
        <v>58</v>
      </c>
      <c r="J6330" s="1">
        <v>45577</v>
      </c>
      <c r="K6330">
        <v>800</v>
      </c>
      <c r="L6330" t="s">
        <v>25297</v>
      </c>
      <c r="M6330" t="s">
        <v>552</v>
      </c>
      <c r="N6330" t="s">
        <v>25298</v>
      </c>
      <c r="O6330" t="s">
        <v>25299</v>
      </c>
      <c r="P6330" t="s">
        <v>87</v>
      </c>
      <c r="Q6330">
        <v>11</v>
      </c>
      <c r="R6330" t="s">
        <v>88</v>
      </c>
      <c r="S6330" t="s">
        <v>63</v>
      </c>
      <c r="T6330">
        <v>86365</v>
      </c>
      <c r="U6330" s="1">
        <v>45308</v>
      </c>
      <c r="V6330" t="s">
        <v>111</v>
      </c>
      <c r="W6330">
        <v>129569</v>
      </c>
      <c r="X6330" t="s">
        <v>25300</v>
      </c>
      <c r="Y6330">
        <v>654</v>
      </c>
      <c r="Z6330">
        <v>1333</v>
      </c>
      <c r="AA6330">
        <v>6</v>
      </c>
      <c r="AB6330" s="2" t="s">
        <v>25301</v>
      </c>
    </row>
    <row r="6331" spans="1:28" x14ac:dyDescent="0.3">
      <c r="A6331" t="s">
        <v>28</v>
      </c>
      <c r="B6331" t="s">
        <v>29</v>
      </c>
      <c r="C6331" t="s">
        <v>157</v>
      </c>
      <c r="D6331" t="s">
        <v>31</v>
      </c>
      <c r="E6331" t="s">
        <v>46</v>
      </c>
      <c r="F6331" t="s">
        <v>113</v>
      </c>
      <c r="G6331">
        <v>8</v>
      </c>
      <c r="H6331">
        <v>406119</v>
      </c>
      <c r="I6331" t="s">
        <v>58</v>
      </c>
      <c r="J6331" s="1">
        <v>44840</v>
      </c>
      <c r="K6331">
        <v>1100</v>
      </c>
      <c r="L6331" t="s">
        <v>25302</v>
      </c>
      <c r="M6331" t="s">
        <v>319</v>
      </c>
      <c r="N6331" t="s">
        <v>25303</v>
      </c>
      <c r="O6331" t="s">
        <v>25304</v>
      </c>
      <c r="P6331" t="s">
        <v>39</v>
      </c>
      <c r="Q6331">
        <v>17</v>
      </c>
      <c r="R6331" t="s">
        <v>88</v>
      </c>
      <c r="S6331" t="s">
        <v>63</v>
      </c>
      <c r="T6331">
        <v>53130</v>
      </c>
      <c r="U6331" s="1">
        <v>45453</v>
      </c>
      <c r="V6331" t="s">
        <v>52</v>
      </c>
      <c r="W6331">
        <v>203723</v>
      </c>
      <c r="X6331" t="s">
        <v>25305</v>
      </c>
      <c r="Y6331">
        <v>980</v>
      </c>
      <c r="Z6331">
        <v>530</v>
      </c>
      <c r="AA6331">
        <v>5</v>
      </c>
      <c r="AB6331">
        <v>1060</v>
      </c>
    </row>
    <row r="6332" spans="1:28" x14ac:dyDescent="0.3">
      <c r="A6332" t="s">
        <v>28</v>
      </c>
      <c r="B6332" t="s">
        <v>29</v>
      </c>
      <c r="C6332" t="s">
        <v>66</v>
      </c>
      <c r="D6332" t="s">
        <v>55</v>
      </c>
      <c r="E6332" t="s">
        <v>46</v>
      </c>
      <c r="F6332" t="s">
        <v>355</v>
      </c>
      <c r="G6332">
        <v>14</v>
      </c>
      <c r="H6332">
        <v>414267</v>
      </c>
      <c r="I6332" t="s">
        <v>58</v>
      </c>
      <c r="J6332" s="1">
        <v>44557</v>
      </c>
      <c r="K6332">
        <v>1300</v>
      </c>
      <c r="L6332" t="s">
        <v>25306</v>
      </c>
      <c r="M6332" t="s">
        <v>216</v>
      </c>
      <c r="N6332" t="s">
        <v>25307</v>
      </c>
      <c r="O6332">
        <f>1-804-687-7191</f>
        <v>-8681</v>
      </c>
      <c r="P6332" t="s">
        <v>39</v>
      </c>
      <c r="Q6332">
        <v>15</v>
      </c>
      <c r="R6332" t="s">
        <v>88</v>
      </c>
      <c r="S6332" t="s">
        <v>79</v>
      </c>
      <c r="T6332">
        <v>60244</v>
      </c>
      <c r="U6332" s="1">
        <v>45420</v>
      </c>
      <c r="V6332" t="s">
        <v>140</v>
      </c>
      <c r="W6332">
        <v>838625</v>
      </c>
      <c r="X6332" t="s">
        <v>25308</v>
      </c>
      <c r="Y6332">
        <v>566</v>
      </c>
      <c r="Z6332">
        <v>1956</v>
      </c>
      <c r="AA6332">
        <v>3</v>
      </c>
      <c r="AB6332" s="2" t="s">
        <v>15881</v>
      </c>
    </row>
    <row r="6333" spans="1:28" x14ac:dyDescent="0.3">
      <c r="A6333" t="s">
        <v>28</v>
      </c>
      <c r="B6333" t="s">
        <v>29</v>
      </c>
      <c r="C6333" t="s">
        <v>193</v>
      </c>
      <c r="D6333" t="s">
        <v>82</v>
      </c>
      <c r="E6333" t="s">
        <v>56</v>
      </c>
      <c r="F6333" t="s">
        <v>99</v>
      </c>
      <c r="G6333">
        <v>66</v>
      </c>
      <c r="H6333">
        <v>411536</v>
      </c>
      <c r="I6333" t="s">
        <v>34</v>
      </c>
      <c r="J6333" s="1">
        <v>44806</v>
      </c>
      <c r="K6333">
        <v>1300</v>
      </c>
      <c r="L6333" t="s">
        <v>25309</v>
      </c>
      <c r="M6333" t="s">
        <v>434</v>
      </c>
      <c r="N6333" t="s">
        <v>25310</v>
      </c>
      <c r="O6333" t="s">
        <v>25311</v>
      </c>
      <c r="P6333" t="s">
        <v>39</v>
      </c>
      <c r="Q6333">
        <v>6</v>
      </c>
      <c r="R6333" t="s">
        <v>88</v>
      </c>
      <c r="S6333" t="s">
        <v>63</v>
      </c>
      <c r="T6333">
        <v>32322</v>
      </c>
      <c r="U6333" s="1">
        <v>45546</v>
      </c>
      <c r="V6333" t="s">
        <v>180</v>
      </c>
      <c r="W6333">
        <v>980989</v>
      </c>
      <c r="X6333" t="s">
        <v>25312</v>
      </c>
      <c r="Y6333">
        <v>483</v>
      </c>
      <c r="Z6333">
        <v>682</v>
      </c>
      <c r="AA6333">
        <v>1</v>
      </c>
      <c r="AB6333">
        <v>272.8</v>
      </c>
    </row>
    <row r="6334" spans="1:28" x14ac:dyDescent="0.3">
      <c r="A6334" t="s">
        <v>28</v>
      </c>
      <c r="B6334" t="s">
        <v>29</v>
      </c>
      <c r="C6334" t="s">
        <v>66</v>
      </c>
      <c r="D6334" t="s">
        <v>611</v>
      </c>
      <c r="E6334" t="s">
        <v>56</v>
      </c>
      <c r="F6334" t="s">
        <v>57</v>
      </c>
      <c r="G6334">
        <v>38</v>
      </c>
      <c r="H6334">
        <v>404551</v>
      </c>
      <c r="I6334" t="s">
        <v>34</v>
      </c>
      <c r="J6334" s="1">
        <v>44376</v>
      </c>
      <c r="K6334">
        <v>1300</v>
      </c>
      <c r="L6334" t="s">
        <v>25268</v>
      </c>
      <c r="M6334" t="s">
        <v>211</v>
      </c>
      <c r="N6334" t="s">
        <v>25313</v>
      </c>
      <c r="O6334" t="s">
        <v>25314</v>
      </c>
      <c r="P6334" t="s">
        <v>87</v>
      </c>
      <c r="Q6334">
        <v>8</v>
      </c>
      <c r="R6334" t="s">
        <v>40</v>
      </c>
      <c r="S6334" t="s">
        <v>41</v>
      </c>
      <c r="T6334">
        <v>68942</v>
      </c>
      <c r="U6334" s="1">
        <v>45588</v>
      </c>
      <c r="V6334" t="s">
        <v>155</v>
      </c>
      <c r="W6334">
        <v>516547</v>
      </c>
      <c r="X6334" t="s">
        <v>25315</v>
      </c>
      <c r="Y6334">
        <v>508</v>
      </c>
      <c r="Z6334">
        <v>610</v>
      </c>
      <c r="AA6334">
        <v>1</v>
      </c>
      <c r="AB6334">
        <v>244</v>
      </c>
    </row>
    <row r="6335" spans="1:28" x14ac:dyDescent="0.3">
      <c r="A6335" t="s">
        <v>28</v>
      </c>
      <c r="B6335" t="s">
        <v>29</v>
      </c>
      <c r="C6335" t="s">
        <v>148</v>
      </c>
      <c r="D6335" t="s">
        <v>338</v>
      </c>
      <c r="E6335" t="s">
        <v>32</v>
      </c>
      <c r="F6335" t="s">
        <v>355</v>
      </c>
      <c r="G6335">
        <v>58</v>
      </c>
      <c r="H6335">
        <v>404061</v>
      </c>
      <c r="I6335" t="s">
        <v>34</v>
      </c>
      <c r="J6335" s="1">
        <v>44188</v>
      </c>
      <c r="K6335">
        <v>800</v>
      </c>
      <c r="L6335" t="s">
        <v>25316</v>
      </c>
      <c r="M6335" t="s">
        <v>568</v>
      </c>
      <c r="N6335" t="s">
        <v>25317</v>
      </c>
      <c r="O6335" t="s">
        <v>25318</v>
      </c>
      <c r="P6335" t="s">
        <v>39</v>
      </c>
      <c r="Q6335">
        <v>18</v>
      </c>
      <c r="R6335" t="s">
        <v>88</v>
      </c>
      <c r="S6335" t="s">
        <v>118</v>
      </c>
      <c r="T6335">
        <v>17103</v>
      </c>
      <c r="U6335" s="1">
        <v>45582</v>
      </c>
      <c r="V6335" t="s">
        <v>155</v>
      </c>
      <c r="W6335">
        <v>351896</v>
      </c>
      <c r="X6335" t="s">
        <v>25319</v>
      </c>
      <c r="Y6335">
        <v>736</v>
      </c>
      <c r="Z6335">
        <v>2916</v>
      </c>
      <c r="AA6335">
        <v>3</v>
      </c>
      <c r="AB6335" s="2" t="s">
        <v>25320</v>
      </c>
    </row>
    <row r="6336" spans="1:28" x14ac:dyDescent="0.3">
      <c r="A6336" t="s">
        <v>28</v>
      </c>
      <c r="B6336" t="s">
        <v>29</v>
      </c>
      <c r="C6336" t="s">
        <v>30</v>
      </c>
      <c r="D6336" t="s">
        <v>237</v>
      </c>
      <c r="E6336" t="s">
        <v>46</v>
      </c>
      <c r="F6336" t="s">
        <v>57</v>
      </c>
      <c r="G6336">
        <v>33</v>
      </c>
      <c r="H6336">
        <v>420943</v>
      </c>
      <c r="I6336" t="s">
        <v>34</v>
      </c>
      <c r="J6336" s="1">
        <v>44038</v>
      </c>
      <c r="K6336">
        <v>950</v>
      </c>
      <c r="L6336" t="s">
        <v>25321</v>
      </c>
      <c r="M6336" t="s">
        <v>313</v>
      </c>
      <c r="N6336" t="s">
        <v>25322</v>
      </c>
      <c r="O6336" t="s">
        <v>25323</v>
      </c>
      <c r="P6336" t="s">
        <v>51</v>
      </c>
      <c r="Q6336">
        <v>15</v>
      </c>
      <c r="R6336" t="s">
        <v>40</v>
      </c>
      <c r="S6336" t="s">
        <v>118</v>
      </c>
      <c r="T6336">
        <v>77657</v>
      </c>
      <c r="U6336" s="1">
        <v>45608</v>
      </c>
      <c r="V6336" t="s">
        <v>42</v>
      </c>
      <c r="W6336">
        <v>744093</v>
      </c>
      <c r="X6336" t="s">
        <v>25324</v>
      </c>
      <c r="Y6336">
        <v>491</v>
      </c>
      <c r="Z6336">
        <v>967</v>
      </c>
      <c r="AA6336">
        <v>7</v>
      </c>
      <c r="AB6336" s="2" t="s">
        <v>1370</v>
      </c>
    </row>
    <row r="6337" spans="1:28" x14ac:dyDescent="0.3">
      <c r="A6337" t="s">
        <v>28</v>
      </c>
      <c r="B6337" t="s">
        <v>29</v>
      </c>
      <c r="C6337" t="s">
        <v>66</v>
      </c>
      <c r="D6337" t="s">
        <v>227</v>
      </c>
      <c r="E6337" t="s">
        <v>32</v>
      </c>
      <c r="F6337" t="s">
        <v>99</v>
      </c>
      <c r="G6337">
        <v>45</v>
      </c>
      <c r="H6337">
        <v>400083</v>
      </c>
      <c r="I6337" t="s">
        <v>34</v>
      </c>
      <c r="J6337" s="1">
        <v>44246</v>
      </c>
      <c r="K6337">
        <v>1100</v>
      </c>
      <c r="L6337" t="s">
        <v>25325</v>
      </c>
      <c r="M6337" t="s">
        <v>137</v>
      </c>
      <c r="N6337" t="s">
        <v>25326</v>
      </c>
      <c r="O6337" t="s">
        <v>25327</v>
      </c>
      <c r="P6337" t="s">
        <v>87</v>
      </c>
      <c r="Q6337">
        <v>19</v>
      </c>
      <c r="R6337" t="s">
        <v>88</v>
      </c>
      <c r="S6337" t="s">
        <v>63</v>
      </c>
      <c r="T6337">
        <v>86490</v>
      </c>
      <c r="U6337" s="1">
        <v>45431</v>
      </c>
      <c r="V6337" t="s">
        <v>140</v>
      </c>
      <c r="W6337">
        <v>659695</v>
      </c>
      <c r="X6337" t="s">
        <v>25328</v>
      </c>
      <c r="Y6337">
        <v>970</v>
      </c>
      <c r="Z6337">
        <v>2246</v>
      </c>
      <c r="AA6337">
        <v>6</v>
      </c>
      <c r="AB6337" s="2" t="s">
        <v>20190</v>
      </c>
    </row>
    <row r="6338" spans="1:28" x14ac:dyDescent="0.3">
      <c r="A6338" t="s">
        <v>28</v>
      </c>
      <c r="B6338" t="s">
        <v>29</v>
      </c>
      <c r="C6338" t="s">
        <v>148</v>
      </c>
      <c r="D6338" t="s">
        <v>442</v>
      </c>
      <c r="E6338" t="s">
        <v>56</v>
      </c>
      <c r="F6338" t="s">
        <v>113</v>
      </c>
      <c r="G6338">
        <v>98</v>
      </c>
      <c r="H6338">
        <v>407497</v>
      </c>
      <c r="I6338" t="s">
        <v>34</v>
      </c>
      <c r="J6338" s="1">
        <v>44740</v>
      </c>
      <c r="K6338">
        <v>1100</v>
      </c>
      <c r="L6338" t="s">
        <v>25329</v>
      </c>
      <c r="M6338" t="s">
        <v>2538</v>
      </c>
      <c r="N6338" t="s">
        <v>25330</v>
      </c>
      <c r="O6338" t="s">
        <v>25331</v>
      </c>
      <c r="P6338" t="s">
        <v>87</v>
      </c>
      <c r="Q6338">
        <v>13</v>
      </c>
      <c r="R6338" t="s">
        <v>40</v>
      </c>
      <c r="S6338" t="s">
        <v>79</v>
      </c>
      <c r="T6338">
        <v>41186</v>
      </c>
      <c r="U6338" s="1">
        <v>45412</v>
      </c>
      <c r="V6338" t="s">
        <v>80</v>
      </c>
      <c r="W6338">
        <v>539003</v>
      </c>
      <c r="X6338" t="s">
        <v>25332</v>
      </c>
      <c r="Y6338">
        <v>764</v>
      </c>
      <c r="Z6338">
        <v>1243</v>
      </c>
      <c r="AA6338">
        <v>6</v>
      </c>
      <c r="AB6338" s="2" t="s">
        <v>25333</v>
      </c>
    </row>
    <row r="6339" spans="1:28" x14ac:dyDescent="0.3">
      <c r="A6339" t="s">
        <v>28</v>
      </c>
      <c r="B6339" t="s">
        <v>29</v>
      </c>
      <c r="C6339" t="s">
        <v>193</v>
      </c>
      <c r="D6339" t="s">
        <v>254</v>
      </c>
      <c r="E6339" t="s">
        <v>46</v>
      </c>
      <c r="F6339" t="s">
        <v>47</v>
      </c>
      <c r="G6339">
        <v>71</v>
      </c>
      <c r="H6339">
        <v>404251</v>
      </c>
      <c r="I6339" t="s">
        <v>34</v>
      </c>
      <c r="J6339" s="1">
        <v>43964</v>
      </c>
      <c r="K6339">
        <v>1300</v>
      </c>
      <c r="L6339" t="s">
        <v>25334</v>
      </c>
      <c r="M6339" t="s">
        <v>195</v>
      </c>
      <c r="N6339" t="s">
        <v>25335</v>
      </c>
      <c r="O6339" t="s">
        <v>25336</v>
      </c>
      <c r="P6339" t="s">
        <v>71</v>
      </c>
      <c r="Q6339">
        <v>14</v>
      </c>
      <c r="R6339" t="s">
        <v>88</v>
      </c>
      <c r="S6339" t="s">
        <v>41</v>
      </c>
      <c r="T6339">
        <v>50952</v>
      </c>
      <c r="U6339" s="1">
        <v>45383</v>
      </c>
      <c r="V6339" t="s">
        <v>80</v>
      </c>
      <c r="W6339">
        <v>318107</v>
      </c>
      <c r="X6339" t="s">
        <v>25337</v>
      </c>
      <c r="Y6339">
        <v>441</v>
      </c>
      <c r="Z6339">
        <v>2569</v>
      </c>
      <c r="AA6339">
        <v>2</v>
      </c>
      <c r="AB6339" s="2" t="s">
        <v>25338</v>
      </c>
    </row>
    <row r="6340" spans="1:28" x14ac:dyDescent="0.3">
      <c r="A6340" t="s">
        <v>28</v>
      </c>
      <c r="B6340" t="s">
        <v>29</v>
      </c>
      <c r="C6340" t="s">
        <v>91</v>
      </c>
      <c r="D6340" t="s">
        <v>92</v>
      </c>
      <c r="E6340" t="s">
        <v>46</v>
      </c>
      <c r="F6340" t="s">
        <v>83</v>
      </c>
      <c r="G6340">
        <v>44</v>
      </c>
      <c r="H6340">
        <v>435528</v>
      </c>
      <c r="I6340" t="s">
        <v>58</v>
      </c>
      <c r="J6340" s="1">
        <v>45218</v>
      </c>
      <c r="K6340">
        <v>1400</v>
      </c>
      <c r="L6340" t="s">
        <v>25339</v>
      </c>
      <c r="M6340" t="s">
        <v>351</v>
      </c>
      <c r="N6340" t="s">
        <v>25340</v>
      </c>
      <c r="O6340" t="s">
        <v>25341</v>
      </c>
      <c r="P6340" t="s">
        <v>39</v>
      </c>
      <c r="Q6340">
        <v>13</v>
      </c>
      <c r="R6340" t="s">
        <v>88</v>
      </c>
      <c r="S6340" t="s">
        <v>118</v>
      </c>
      <c r="T6340">
        <v>38213</v>
      </c>
      <c r="U6340" s="1">
        <v>45512</v>
      </c>
      <c r="V6340" t="s">
        <v>64</v>
      </c>
      <c r="W6340">
        <v>346892</v>
      </c>
      <c r="X6340" t="s">
        <v>25342</v>
      </c>
      <c r="Y6340">
        <v>902</v>
      </c>
      <c r="Z6340">
        <v>1754</v>
      </c>
      <c r="AA6340">
        <v>2</v>
      </c>
      <c r="AB6340">
        <v>1403.2</v>
      </c>
    </row>
    <row r="6341" spans="1:28" x14ac:dyDescent="0.3">
      <c r="A6341" t="s">
        <v>28</v>
      </c>
      <c r="B6341" t="s">
        <v>29</v>
      </c>
      <c r="C6341" t="s">
        <v>44</v>
      </c>
      <c r="D6341" t="s">
        <v>74</v>
      </c>
      <c r="E6341" t="s">
        <v>56</v>
      </c>
      <c r="F6341" t="s">
        <v>47</v>
      </c>
      <c r="G6341">
        <v>60</v>
      </c>
      <c r="H6341">
        <v>425347</v>
      </c>
      <c r="I6341" t="s">
        <v>34</v>
      </c>
      <c r="J6341" s="1">
        <v>44305</v>
      </c>
      <c r="K6341">
        <v>1100</v>
      </c>
      <c r="L6341" t="s">
        <v>25343</v>
      </c>
      <c r="M6341" t="s">
        <v>2538</v>
      </c>
      <c r="N6341" t="s">
        <v>25344</v>
      </c>
      <c r="O6341" t="s">
        <v>25345</v>
      </c>
      <c r="P6341" t="s">
        <v>39</v>
      </c>
      <c r="Q6341">
        <v>5</v>
      </c>
      <c r="R6341" t="s">
        <v>88</v>
      </c>
      <c r="S6341" t="s">
        <v>118</v>
      </c>
      <c r="T6341">
        <v>49506</v>
      </c>
      <c r="U6341" s="1">
        <v>45602</v>
      </c>
      <c r="V6341" t="s">
        <v>42</v>
      </c>
      <c r="W6341">
        <v>569413</v>
      </c>
      <c r="X6341" t="s">
        <v>25346</v>
      </c>
      <c r="Y6341">
        <v>745</v>
      </c>
      <c r="Z6341">
        <v>1542</v>
      </c>
      <c r="AA6341">
        <v>3</v>
      </c>
      <c r="AB6341">
        <v>1850.4</v>
      </c>
    </row>
    <row r="6342" spans="1:28" x14ac:dyDescent="0.3">
      <c r="A6342" t="s">
        <v>28</v>
      </c>
      <c r="B6342" t="s">
        <v>29</v>
      </c>
      <c r="C6342" t="s">
        <v>54</v>
      </c>
      <c r="D6342" t="s">
        <v>560</v>
      </c>
      <c r="E6342" t="s">
        <v>32</v>
      </c>
      <c r="F6342" t="s">
        <v>135</v>
      </c>
      <c r="G6342">
        <v>5</v>
      </c>
      <c r="H6342">
        <v>434346</v>
      </c>
      <c r="I6342" t="s">
        <v>34</v>
      </c>
      <c r="J6342" s="1">
        <v>45518</v>
      </c>
      <c r="K6342">
        <v>1100</v>
      </c>
      <c r="L6342" t="s">
        <v>8480</v>
      </c>
      <c r="M6342" t="s">
        <v>1091</v>
      </c>
      <c r="N6342" t="s">
        <v>25347</v>
      </c>
      <c r="O6342" t="s">
        <v>25348</v>
      </c>
      <c r="P6342" t="s">
        <v>71</v>
      </c>
      <c r="Q6342">
        <v>9</v>
      </c>
      <c r="R6342" t="s">
        <v>88</v>
      </c>
      <c r="S6342" t="s">
        <v>118</v>
      </c>
      <c r="T6342">
        <v>12135</v>
      </c>
      <c r="U6342" s="1">
        <v>45364</v>
      </c>
      <c r="V6342" t="s">
        <v>72</v>
      </c>
      <c r="W6342">
        <v>724503</v>
      </c>
      <c r="X6342" t="s">
        <v>25349</v>
      </c>
      <c r="Y6342">
        <v>509</v>
      </c>
      <c r="Z6342">
        <v>1594</v>
      </c>
      <c r="AA6342">
        <v>8</v>
      </c>
      <c r="AB6342">
        <v>5100.8</v>
      </c>
    </row>
    <row r="6343" spans="1:28" x14ac:dyDescent="0.3">
      <c r="A6343" t="s">
        <v>28</v>
      </c>
      <c r="B6343" t="s">
        <v>29</v>
      </c>
      <c r="C6343" t="s">
        <v>30</v>
      </c>
      <c r="D6343" t="s">
        <v>338</v>
      </c>
      <c r="E6343" t="s">
        <v>46</v>
      </c>
      <c r="F6343" t="s">
        <v>33</v>
      </c>
      <c r="G6343">
        <v>46</v>
      </c>
      <c r="H6343">
        <v>437737</v>
      </c>
      <c r="I6343" t="s">
        <v>58</v>
      </c>
      <c r="J6343" s="1">
        <v>45508</v>
      </c>
      <c r="K6343">
        <v>1000</v>
      </c>
      <c r="L6343" t="s">
        <v>25350</v>
      </c>
      <c r="M6343" t="s">
        <v>108</v>
      </c>
      <c r="N6343" t="s">
        <v>25351</v>
      </c>
      <c r="O6343" t="s">
        <v>25352</v>
      </c>
      <c r="P6343" t="s">
        <v>87</v>
      </c>
      <c r="Q6343">
        <v>3</v>
      </c>
      <c r="R6343" t="s">
        <v>88</v>
      </c>
      <c r="S6343" t="s">
        <v>118</v>
      </c>
      <c r="T6343">
        <v>53812</v>
      </c>
      <c r="U6343" s="1">
        <v>45464</v>
      </c>
      <c r="V6343" t="s">
        <v>52</v>
      </c>
      <c r="W6343">
        <v>825208</v>
      </c>
      <c r="X6343" t="s">
        <v>25353</v>
      </c>
      <c r="Y6343">
        <v>951</v>
      </c>
      <c r="Z6343">
        <v>1555</v>
      </c>
      <c r="AA6343">
        <v>8</v>
      </c>
      <c r="AB6343">
        <v>4976</v>
      </c>
    </row>
    <row r="6344" spans="1:28" x14ac:dyDescent="0.3">
      <c r="A6344" t="s">
        <v>28</v>
      </c>
      <c r="B6344" t="s">
        <v>29</v>
      </c>
      <c r="C6344" t="s">
        <v>193</v>
      </c>
      <c r="D6344" t="s">
        <v>442</v>
      </c>
      <c r="E6344" t="s">
        <v>56</v>
      </c>
      <c r="F6344" t="s">
        <v>175</v>
      </c>
      <c r="G6344">
        <v>36</v>
      </c>
      <c r="H6344">
        <v>419439</v>
      </c>
      <c r="I6344" t="s">
        <v>58</v>
      </c>
      <c r="J6344" s="1">
        <v>44143</v>
      </c>
      <c r="K6344">
        <v>1000</v>
      </c>
      <c r="L6344" t="s">
        <v>25354</v>
      </c>
      <c r="M6344" t="s">
        <v>1118</v>
      </c>
      <c r="N6344" t="s">
        <v>25355</v>
      </c>
      <c r="O6344" t="s">
        <v>25356</v>
      </c>
      <c r="P6344" t="s">
        <v>39</v>
      </c>
      <c r="Q6344">
        <v>10</v>
      </c>
      <c r="R6344" t="s">
        <v>88</v>
      </c>
      <c r="S6344" t="s">
        <v>41</v>
      </c>
      <c r="T6344">
        <v>55253</v>
      </c>
      <c r="U6344" s="1">
        <v>45358</v>
      </c>
      <c r="V6344" t="s">
        <v>72</v>
      </c>
      <c r="W6344">
        <v>234371</v>
      </c>
      <c r="X6344" t="s">
        <v>25357</v>
      </c>
      <c r="Y6344">
        <v>429</v>
      </c>
      <c r="Z6344">
        <v>2407</v>
      </c>
      <c r="AA6344">
        <v>6</v>
      </c>
      <c r="AB6344">
        <v>5776.8</v>
      </c>
    </row>
    <row r="6345" spans="1:28" x14ac:dyDescent="0.3">
      <c r="A6345" t="s">
        <v>28</v>
      </c>
      <c r="B6345" t="s">
        <v>29</v>
      </c>
      <c r="C6345" t="s">
        <v>30</v>
      </c>
      <c r="D6345" t="s">
        <v>261</v>
      </c>
      <c r="E6345" t="s">
        <v>46</v>
      </c>
      <c r="F6345" t="s">
        <v>99</v>
      </c>
      <c r="G6345">
        <v>13</v>
      </c>
      <c r="H6345">
        <v>436526</v>
      </c>
      <c r="I6345" t="s">
        <v>34</v>
      </c>
      <c r="J6345" s="1">
        <v>44705</v>
      </c>
      <c r="K6345">
        <v>1000</v>
      </c>
      <c r="L6345" t="s">
        <v>25358</v>
      </c>
      <c r="M6345" t="s">
        <v>177</v>
      </c>
      <c r="N6345" t="s">
        <v>25359</v>
      </c>
      <c r="O6345" t="s">
        <v>25360</v>
      </c>
      <c r="P6345" t="s">
        <v>51</v>
      </c>
      <c r="Q6345">
        <v>13</v>
      </c>
      <c r="R6345" t="s">
        <v>40</v>
      </c>
      <c r="S6345" t="s">
        <v>79</v>
      </c>
      <c r="T6345">
        <v>41515</v>
      </c>
      <c r="U6345" s="1">
        <v>45380</v>
      </c>
      <c r="V6345" t="s">
        <v>72</v>
      </c>
      <c r="W6345">
        <v>199253</v>
      </c>
      <c r="X6345" t="s">
        <v>25361</v>
      </c>
      <c r="Y6345">
        <v>288</v>
      </c>
      <c r="Z6345">
        <v>1435</v>
      </c>
      <c r="AA6345">
        <v>1</v>
      </c>
      <c r="AB6345">
        <v>574</v>
      </c>
    </row>
    <row r="6346" spans="1:28" x14ac:dyDescent="0.3">
      <c r="A6346" t="s">
        <v>28</v>
      </c>
      <c r="B6346" t="s">
        <v>29</v>
      </c>
      <c r="C6346" t="s">
        <v>193</v>
      </c>
      <c r="D6346" t="s">
        <v>611</v>
      </c>
      <c r="E6346" t="s">
        <v>46</v>
      </c>
      <c r="F6346" t="s">
        <v>33</v>
      </c>
      <c r="G6346">
        <v>90</v>
      </c>
      <c r="H6346">
        <v>400567</v>
      </c>
      <c r="I6346" t="s">
        <v>58</v>
      </c>
      <c r="J6346" s="1">
        <v>44520</v>
      </c>
      <c r="K6346">
        <v>1200</v>
      </c>
      <c r="L6346" t="s">
        <v>25362</v>
      </c>
      <c r="M6346" t="s">
        <v>172</v>
      </c>
      <c r="N6346" t="s">
        <v>25363</v>
      </c>
      <c r="O6346" t="s">
        <v>25364</v>
      </c>
      <c r="P6346" t="s">
        <v>87</v>
      </c>
      <c r="Q6346">
        <v>7</v>
      </c>
      <c r="R6346" t="s">
        <v>88</v>
      </c>
      <c r="S6346" t="s">
        <v>79</v>
      </c>
      <c r="T6346">
        <v>17791</v>
      </c>
      <c r="U6346" s="1">
        <v>45343</v>
      </c>
      <c r="V6346" t="s">
        <v>119</v>
      </c>
      <c r="W6346">
        <v>351028</v>
      </c>
      <c r="X6346" t="s">
        <v>25365</v>
      </c>
      <c r="Y6346">
        <v>738</v>
      </c>
      <c r="Z6346">
        <v>1241</v>
      </c>
      <c r="AA6346">
        <v>8</v>
      </c>
      <c r="AB6346" s="2" t="s">
        <v>1741</v>
      </c>
    </row>
    <row r="6347" spans="1:28" x14ac:dyDescent="0.3">
      <c r="A6347" t="s">
        <v>28</v>
      </c>
      <c r="B6347" t="s">
        <v>29</v>
      </c>
      <c r="C6347" t="s">
        <v>193</v>
      </c>
      <c r="D6347" t="s">
        <v>267</v>
      </c>
      <c r="E6347" t="s">
        <v>56</v>
      </c>
      <c r="F6347" t="s">
        <v>83</v>
      </c>
      <c r="G6347">
        <v>96</v>
      </c>
      <c r="H6347">
        <v>423110</v>
      </c>
      <c r="I6347" t="s">
        <v>58</v>
      </c>
      <c r="J6347" s="1">
        <v>45029</v>
      </c>
      <c r="K6347">
        <v>1200</v>
      </c>
      <c r="L6347" t="s">
        <v>25366</v>
      </c>
      <c r="M6347" t="s">
        <v>843</v>
      </c>
      <c r="N6347" t="s">
        <v>25367</v>
      </c>
      <c r="O6347" t="s">
        <v>25368</v>
      </c>
      <c r="P6347" t="s">
        <v>71</v>
      </c>
      <c r="Q6347">
        <v>4</v>
      </c>
      <c r="R6347" t="s">
        <v>40</v>
      </c>
      <c r="S6347" t="s">
        <v>41</v>
      </c>
      <c r="T6347">
        <v>71253</v>
      </c>
      <c r="U6347" s="1">
        <v>45443</v>
      </c>
      <c r="V6347" t="s">
        <v>140</v>
      </c>
      <c r="W6347">
        <v>638309</v>
      </c>
      <c r="X6347" t="s">
        <v>25369</v>
      </c>
      <c r="Y6347">
        <v>542</v>
      </c>
      <c r="Z6347">
        <v>613</v>
      </c>
      <c r="AA6347">
        <v>6</v>
      </c>
      <c r="AB6347">
        <v>1471.2</v>
      </c>
    </row>
    <row r="6348" spans="1:28" x14ac:dyDescent="0.3">
      <c r="A6348" t="s">
        <v>28</v>
      </c>
      <c r="B6348" t="s">
        <v>29</v>
      </c>
      <c r="C6348" t="s">
        <v>148</v>
      </c>
      <c r="D6348" t="s">
        <v>92</v>
      </c>
      <c r="E6348" t="s">
        <v>46</v>
      </c>
      <c r="F6348" t="s">
        <v>150</v>
      </c>
      <c r="G6348">
        <v>20</v>
      </c>
      <c r="H6348">
        <v>431493</v>
      </c>
      <c r="I6348" t="s">
        <v>58</v>
      </c>
      <c r="J6348" s="1">
        <v>44095</v>
      </c>
      <c r="K6348">
        <v>1100</v>
      </c>
      <c r="L6348" t="s">
        <v>25370</v>
      </c>
      <c r="M6348" t="s">
        <v>263</v>
      </c>
      <c r="N6348" t="s">
        <v>25371</v>
      </c>
      <c r="O6348" t="s">
        <v>25372</v>
      </c>
      <c r="P6348" t="s">
        <v>51</v>
      </c>
      <c r="Q6348">
        <v>7</v>
      </c>
      <c r="R6348" t="s">
        <v>88</v>
      </c>
      <c r="S6348" t="s">
        <v>118</v>
      </c>
      <c r="T6348">
        <v>61659</v>
      </c>
      <c r="U6348" s="1">
        <v>45477</v>
      </c>
      <c r="V6348" t="s">
        <v>126</v>
      </c>
      <c r="W6348">
        <v>464563</v>
      </c>
      <c r="X6348" t="s">
        <v>25373</v>
      </c>
      <c r="Y6348">
        <v>958</v>
      </c>
      <c r="Z6348">
        <v>2895</v>
      </c>
      <c r="AA6348">
        <v>7</v>
      </c>
      <c r="AB6348">
        <v>8106</v>
      </c>
    </row>
    <row r="6349" spans="1:28" x14ac:dyDescent="0.3">
      <c r="A6349" t="s">
        <v>28</v>
      </c>
      <c r="B6349" t="s">
        <v>29</v>
      </c>
      <c r="C6349" t="s">
        <v>44</v>
      </c>
      <c r="D6349" t="s">
        <v>411</v>
      </c>
      <c r="E6349" t="s">
        <v>32</v>
      </c>
      <c r="F6349" t="s">
        <v>57</v>
      </c>
      <c r="G6349">
        <v>44</v>
      </c>
      <c r="H6349">
        <v>426636</v>
      </c>
      <c r="I6349" t="s">
        <v>34</v>
      </c>
      <c r="J6349" s="1">
        <v>44827</v>
      </c>
      <c r="K6349">
        <v>1100</v>
      </c>
      <c r="L6349" t="s">
        <v>25374</v>
      </c>
      <c r="M6349" t="s">
        <v>345</v>
      </c>
      <c r="N6349" t="s">
        <v>25375</v>
      </c>
      <c r="O6349" t="s">
        <v>25376</v>
      </c>
      <c r="P6349" t="s">
        <v>87</v>
      </c>
      <c r="Q6349">
        <v>16</v>
      </c>
      <c r="R6349" t="s">
        <v>40</v>
      </c>
      <c r="S6349" t="s">
        <v>41</v>
      </c>
      <c r="T6349">
        <v>36799</v>
      </c>
      <c r="U6349" s="1">
        <v>45508</v>
      </c>
      <c r="V6349" t="s">
        <v>64</v>
      </c>
      <c r="W6349">
        <v>655884</v>
      </c>
      <c r="X6349" t="s">
        <v>17279</v>
      </c>
      <c r="Y6349">
        <v>600</v>
      </c>
      <c r="Z6349">
        <v>1640</v>
      </c>
      <c r="AA6349">
        <v>6</v>
      </c>
      <c r="AB6349">
        <v>3936</v>
      </c>
    </row>
    <row r="6350" spans="1:28" x14ac:dyDescent="0.3">
      <c r="A6350" t="s">
        <v>28</v>
      </c>
      <c r="B6350" t="s">
        <v>29</v>
      </c>
      <c r="C6350" t="s">
        <v>66</v>
      </c>
      <c r="D6350" t="s">
        <v>421</v>
      </c>
      <c r="E6350" t="s">
        <v>46</v>
      </c>
      <c r="F6350" t="s">
        <v>99</v>
      </c>
      <c r="G6350">
        <v>8</v>
      </c>
      <c r="H6350">
        <v>404269</v>
      </c>
      <c r="I6350" t="s">
        <v>34</v>
      </c>
      <c r="J6350" s="1">
        <v>44794</v>
      </c>
      <c r="K6350">
        <v>1000</v>
      </c>
      <c r="L6350" t="s">
        <v>25377</v>
      </c>
      <c r="M6350" t="s">
        <v>1147</v>
      </c>
      <c r="N6350" t="s">
        <v>25378</v>
      </c>
      <c r="O6350" t="s">
        <v>25379</v>
      </c>
      <c r="P6350" t="s">
        <v>87</v>
      </c>
      <c r="Q6350">
        <v>19</v>
      </c>
      <c r="R6350" t="s">
        <v>88</v>
      </c>
      <c r="S6350" t="s">
        <v>63</v>
      </c>
      <c r="T6350">
        <v>14475</v>
      </c>
      <c r="U6350" s="1">
        <v>45440</v>
      </c>
      <c r="V6350" t="s">
        <v>140</v>
      </c>
      <c r="W6350">
        <v>968163</v>
      </c>
      <c r="X6350" t="s">
        <v>25380</v>
      </c>
      <c r="Y6350">
        <v>816</v>
      </c>
      <c r="Z6350">
        <v>1114</v>
      </c>
      <c r="AA6350">
        <v>7</v>
      </c>
      <c r="AB6350" s="2" t="s">
        <v>25381</v>
      </c>
    </row>
    <row r="6351" spans="1:28" x14ac:dyDescent="0.3">
      <c r="A6351" t="s">
        <v>28</v>
      </c>
      <c r="B6351" t="s">
        <v>29</v>
      </c>
      <c r="C6351" t="s">
        <v>44</v>
      </c>
      <c r="D6351" t="s">
        <v>546</v>
      </c>
      <c r="E6351" t="s">
        <v>46</v>
      </c>
      <c r="F6351" t="s">
        <v>57</v>
      </c>
      <c r="G6351">
        <v>100</v>
      </c>
      <c r="H6351">
        <v>408102</v>
      </c>
      <c r="I6351" t="s">
        <v>58</v>
      </c>
      <c r="J6351" s="1">
        <v>44370</v>
      </c>
      <c r="K6351">
        <v>1400</v>
      </c>
      <c r="L6351" t="s">
        <v>25382</v>
      </c>
      <c r="M6351" t="s">
        <v>200</v>
      </c>
      <c r="N6351" t="s">
        <v>25383</v>
      </c>
      <c r="O6351">
        <v>2336433440</v>
      </c>
      <c r="P6351" t="s">
        <v>39</v>
      </c>
      <c r="Q6351">
        <v>9</v>
      </c>
      <c r="R6351" t="s">
        <v>88</v>
      </c>
      <c r="S6351" t="s">
        <v>41</v>
      </c>
      <c r="T6351">
        <v>37095</v>
      </c>
      <c r="U6351" s="1">
        <v>45606</v>
      </c>
      <c r="V6351" t="s">
        <v>42</v>
      </c>
      <c r="W6351">
        <v>608596</v>
      </c>
      <c r="X6351" t="s">
        <v>25384</v>
      </c>
      <c r="Y6351">
        <v>664</v>
      </c>
      <c r="Z6351">
        <v>1412</v>
      </c>
      <c r="AA6351">
        <v>1</v>
      </c>
      <c r="AB6351" s="2" t="s">
        <v>25385</v>
      </c>
    </row>
    <row r="6352" spans="1:28" x14ac:dyDescent="0.3">
      <c r="A6352" t="s">
        <v>28</v>
      </c>
      <c r="B6352" t="s">
        <v>29</v>
      </c>
      <c r="C6352" t="s">
        <v>91</v>
      </c>
      <c r="D6352" t="s">
        <v>611</v>
      </c>
      <c r="E6352" t="s">
        <v>46</v>
      </c>
      <c r="F6352" t="s">
        <v>47</v>
      </c>
      <c r="G6352">
        <v>80</v>
      </c>
      <c r="H6352">
        <v>416744</v>
      </c>
      <c r="I6352" t="s">
        <v>34</v>
      </c>
      <c r="J6352" s="1">
        <v>45399</v>
      </c>
      <c r="K6352">
        <v>1400</v>
      </c>
      <c r="L6352" t="s">
        <v>25386</v>
      </c>
      <c r="M6352" t="s">
        <v>1460</v>
      </c>
      <c r="N6352" t="s">
        <v>25387</v>
      </c>
      <c r="O6352" t="s">
        <v>25388</v>
      </c>
      <c r="P6352" t="s">
        <v>87</v>
      </c>
      <c r="Q6352">
        <v>4</v>
      </c>
      <c r="R6352" t="s">
        <v>40</v>
      </c>
      <c r="S6352" t="s">
        <v>118</v>
      </c>
      <c r="T6352">
        <v>31209</v>
      </c>
      <c r="U6352" s="1">
        <v>45536</v>
      </c>
      <c r="V6352" t="s">
        <v>180</v>
      </c>
      <c r="W6352">
        <v>497913</v>
      </c>
      <c r="X6352" t="s">
        <v>25389</v>
      </c>
      <c r="Y6352">
        <v>843</v>
      </c>
      <c r="Z6352">
        <v>2559</v>
      </c>
      <c r="AA6352">
        <v>8</v>
      </c>
      <c r="AB6352">
        <v>8188.8</v>
      </c>
    </row>
    <row r="6353" spans="1:28" x14ac:dyDescent="0.3">
      <c r="A6353" t="s">
        <v>28</v>
      </c>
      <c r="B6353" t="s">
        <v>29</v>
      </c>
      <c r="C6353" t="s">
        <v>66</v>
      </c>
      <c r="D6353" t="s">
        <v>187</v>
      </c>
      <c r="E6353" t="s">
        <v>46</v>
      </c>
      <c r="F6353" t="s">
        <v>57</v>
      </c>
      <c r="G6353">
        <v>79</v>
      </c>
      <c r="H6353">
        <v>416480</v>
      </c>
      <c r="I6353" t="s">
        <v>58</v>
      </c>
      <c r="J6353" s="1">
        <v>44565</v>
      </c>
      <c r="K6353">
        <v>1000</v>
      </c>
      <c r="L6353" t="s">
        <v>25390</v>
      </c>
      <c r="M6353" t="s">
        <v>189</v>
      </c>
      <c r="N6353" t="s">
        <v>25391</v>
      </c>
      <c r="O6353" t="s">
        <v>25392</v>
      </c>
      <c r="P6353" t="s">
        <v>71</v>
      </c>
      <c r="Q6353">
        <v>8</v>
      </c>
      <c r="R6353" t="s">
        <v>40</v>
      </c>
      <c r="S6353" t="s">
        <v>118</v>
      </c>
      <c r="T6353">
        <v>60299</v>
      </c>
      <c r="U6353" s="1">
        <v>45387</v>
      </c>
      <c r="V6353" t="s">
        <v>80</v>
      </c>
      <c r="W6353">
        <v>126955</v>
      </c>
      <c r="X6353" t="s">
        <v>25393</v>
      </c>
      <c r="Y6353">
        <v>524</v>
      </c>
      <c r="Z6353">
        <v>716</v>
      </c>
      <c r="AA6353">
        <v>4</v>
      </c>
      <c r="AB6353" s="2" t="s">
        <v>4575</v>
      </c>
    </row>
    <row r="6354" spans="1:28" x14ac:dyDescent="0.3">
      <c r="A6354" t="s">
        <v>28</v>
      </c>
      <c r="B6354" t="s">
        <v>29</v>
      </c>
      <c r="C6354" t="s">
        <v>66</v>
      </c>
      <c r="D6354" t="s">
        <v>182</v>
      </c>
      <c r="E6354" t="s">
        <v>32</v>
      </c>
      <c r="F6354" t="s">
        <v>57</v>
      </c>
      <c r="G6354">
        <v>87</v>
      </c>
      <c r="H6354">
        <v>407923</v>
      </c>
      <c r="I6354" t="s">
        <v>58</v>
      </c>
      <c r="J6354" s="1">
        <v>44496</v>
      </c>
      <c r="K6354">
        <v>1300</v>
      </c>
      <c r="L6354" t="s">
        <v>25394</v>
      </c>
      <c r="M6354" t="s">
        <v>1017</v>
      </c>
      <c r="N6354" t="s">
        <v>25395</v>
      </c>
      <c r="O6354" t="s">
        <v>25396</v>
      </c>
      <c r="P6354" t="s">
        <v>39</v>
      </c>
      <c r="Q6354">
        <v>7</v>
      </c>
      <c r="R6354" t="s">
        <v>88</v>
      </c>
      <c r="S6354" t="s">
        <v>118</v>
      </c>
      <c r="T6354">
        <v>74247</v>
      </c>
      <c r="U6354" s="1">
        <v>45600</v>
      </c>
      <c r="V6354" t="s">
        <v>42</v>
      </c>
      <c r="W6354">
        <v>116846</v>
      </c>
      <c r="X6354" t="s">
        <v>25397</v>
      </c>
      <c r="Y6354">
        <v>798</v>
      </c>
      <c r="Z6354">
        <v>1672</v>
      </c>
      <c r="AA6354">
        <v>5</v>
      </c>
      <c r="AB6354">
        <v>3344</v>
      </c>
    </row>
    <row r="6355" spans="1:28" x14ac:dyDescent="0.3">
      <c r="A6355" t="s">
        <v>28</v>
      </c>
      <c r="B6355" t="s">
        <v>29</v>
      </c>
      <c r="C6355" t="s">
        <v>157</v>
      </c>
      <c r="D6355" t="s">
        <v>163</v>
      </c>
      <c r="E6355" t="s">
        <v>46</v>
      </c>
      <c r="F6355" t="s">
        <v>83</v>
      </c>
      <c r="G6355">
        <v>51</v>
      </c>
      <c r="H6355">
        <v>438573</v>
      </c>
      <c r="I6355" t="s">
        <v>34</v>
      </c>
      <c r="J6355" s="1">
        <v>44666</v>
      </c>
      <c r="K6355">
        <v>1300</v>
      </c>
      <c r="L6355" t="s">
        <v>25398</v>
      </c>
      <c r="M6355" t="s">
        <v>591</v>
      </c>
      <c r="N6355" t="s">
        <v>25399</v>
      </c>
      <c r="O6355" t="s">
        <v>25400</v>
      </c>
      <c r="P6355" t="s">
        <v>71</v>
      </c>
      <c r="Q6355">
        <v>19</v>
      </c>
      <c r="R6355" t="s">
        <v>40</v>
      </c>
      <c r="S6355" t="s">
        <v>41</v>
      </c>
      <c r="T6355">
        <v>37276</v>
      </c>
      <c r="U6355" s="1">
        <v>45621</v>
      </c>
      <c r="V6355" t="s">
        <v>42</v>
      </c>
      <c r="W6355">
        <v>470943</v>
      </c>
      <c r="X6355" t="s">
        <v>25401</v>
      </c>
      <c r="Y6355">
        <v>956</v>
      </c>
      <c r="Z6355">
        <v>1488</v>
      </c>
      <c r="AA6355">
        <v>1</v>
      </c>
      <c r="AB6355">
        <v>595.20000000000005</v>
      </c>
    </row>
    <row r="6356" spans="1:28" x14ac:dyDescent="0.3">
      <c r="A6356" t="s">
        <v>28</v>
      </c>
      <c r="B6356" t="s">
        <v>29</v>
      </c>
      <c r="C6356" t="s">
        <v>157</v>
      </c>
      <c r="D6356" t="s">
        <v>511</v>
      </c>
      <c r="E6356" t="s">
        <v>56</v>
      </c>
      <c r="F6356" t="s">
        <v>175</v>
      </c>
      <c r="G6356">
        <v>59</v>
      </c>
      <c r="H6356">
        <v>420309</v>
      </c>
      <c r="I6356" t="s">
        <v>34</v>
      </c>
      <c r="J6356" s="1">
        <v>43849</v>
      </c>
      <c r="K6356">
        <v>1300</v>
      </c>
      <c r="L6356" t="s">
        <v>25402</v>
      </c>
      <c r="M6356" t="s">
        <v>269</v>
      </c>
      <c r="N6356" t="s">
        <v>25403</v>
      </c>
      <c r="O6356" t="s">
        <v>25404</v>
      </c>
      <c r="P6356" t="s">
        <v>87</v>
      </c>
      <c r="Q6356">
        <v>20</v>
      </c>
      <c r="R6356" t="s">
        <v>40</v>
      </c>
      <c r="S6356" t="s">
        <v>63</v>
      </c>
      <c r="T6356">
        <v>65489</v>
      </c>
      <c r="U6356" s="1">
        <v>45540</v>
      </c>
      <c r="V6356" t="s">
        <v>180</v>
      </c>
      <c r="W6356">
        <v>486168</v>
      </c>
      <c r="X6356" t="s">
        <v>25405</v>
      </c>
      <c r="Y6356">
        <v>267</v>
      </c>
      <c r="Z6356">
        <v>907</v>
      </c>
      <c r="AA6356">
        <v>6</v>
      </c>
      <c r="AB6356">
        <v>2176.8000000000002</v>
      </c>
    </row>
    <row r="6357" spans="1:28" x14ac:dyDescent="0.3">
      <c r="A6357" t="s">
        <v>28</v>
      </c>
      <c r="B6357" t="s">
        <v>29</v>
      </c>
      <c r="C6357" t="s">
        <v>54</v>
      </c>
      <c r="D6357" t="s">
        <v>149</v>
      </c>
      <c r="E6357" t="s">
        <v>32</v>
      </c>
      <c r="F6357" t="s">
        <v>83</v>
      </c>
      <c r="G6357">
        <v>36</v>
      </c>
      <c r="H6357">
        <v>433116</v>
      </c>
      <c r="I6357" t="s">
        <v>34</v>
      </c>
      <c r="J6357" s="1">
        <v>44382</v>
      </c>
      <c r="K6357">
        <v>800</v>
      </c>
      <c r="L6357" t="s">
        <v>25406</v>
      </c>
      <c r="M6357" t="s">
        <v>1356</v>
      </c>
      <c r="N6357" t="s">
        <v>25407</v>
      </c>
      <c r="O6357" t="s">
        <v>25408</v>
      </c>
      <c r="P6357" t="s">
        <v>87</v>
      </c>
      <c r="Q6357">
        <v>10</v>
      </c>
      <c r="R6357" t="s">
        <v>88</v>
      </c>
      <c r="S6357" t="s">
        <v>79</v>
      </c>
      <c r="T6357">
        <v>97269</v>
      </c>
      <c r="U6357" s="1">
        <v>45590</v>
      </c>
      <c r="V6357" t="s">
        <v>155</v>
      </c>
      <c r="W6357">
        <v>530780</v>
      </c>
      <c r="X6357" t="s">
        <v>25409</v>
      </c>
      <c r="Y6357">
        <v>873</v>
      </c>
      <c r="Z6357">
        <v>550</v>
      </c>
      <c r="AA6357">
        <v>2</v>
      </c>
      <c r="AB6357">
        <v>440</v>
      </c>
    </row>
    <row r="6358" spans="1:28" x14ac:dyDescent="0.3">
      <c r="A6358" t="s">
        <v>28</v>
      </c>
      <c r="B6358" t="s">
        <v>29</v>
      </c>
      <c r="C6358" t="s">
        <v>91</v>
      </c>
      <c r="D6358" t="s">
        <v>254</v>
      </c>
      <c r="E6358" t="s">
        <v>56</v>
      </c>
      <c r="F6358" t="s">
        <v>57</v>
      </c>
      <c r="G6358">
        <v>85</v>
      </c>
      <c r="H6358">
        <v>425613</v>
      </c>
      <c r="I6358" t="s">
        <v>34</v>
      </c>
      <c r="J6358" s="1">
        <v>44343</v>
      </c>
      <c r="K6358">
        <v>1000</v>
      </c>
      <c r="L6358" t="s">
        <v>25410</v>
      </c>
      <c r="M6358" t="s">
        <v>1147</v>
      </c>
      <c r="N6358" t="s">
        <v>25411</v>
      </c>
      <c r="O6358" t="s">
        <v>25412</v>
      </c>
      <c r="P6358" t="s">
        <v>87</v>
      </c>
      <c r="Q6358">
        <v>8</v>
      </c>
      <c r="R6358" t="s">
        <v>88</v>
      </c>
      <c r="S6358" t="s">
        <v>63</v>
      </c>
      <c r="T6358">
        <v>87657</v>
      </c>
      <c r="U6358" s="1">
        <v>45366</v>
      </c>
      <c r="V6358" t="s">
        <v>72</v>
      </c>
      <c r="W6358">
        <v>152076</v>
      </c>
      <c r="X6358" t="s">
        <v>25413</v>
      </c>
      <c r="Y6358">
        <v>944</v>
      </c>
      <c r="Z6358">
        <v>2709</v>
      </c>
      <c r="AA6358">
        <v>7</v>
      </c>
      <c r="AB6358" s="2" t="s">
        <v>25414</v>
      </c>
    </row>
    <row r="6359" spans="1:28" x14ac:dyDescent="0.3">
      <c r="A6359" t="s">
        <v>28</v>
      </c>
      <c r="B6359" t="s">
        <v>29</v>
      </c>
      <c r="C6359" t="s">
        <v>30</v>
      </c>
      <c r="D6359" t="s">
        <v>411</v>
      </c>
      <c r="E6359" t="s">
        <v>32</v>
      </c>
      <c r="F6359" t="s">
        <v>47</v>
      </c>
      <c r="G6359">
        <v>53</v>
      </c>
      <c r="H6359">
        <v>415231</v>
      </c>
      <c r="I6359" t="s">
        <v>58</v>
      </c>
      <c r="J6359" s="1">
        <v>45346</v>
      </c>
      <c r="K6359">
        <v>1000</v>
      </c>
      <c r="L6359" t="s">
        <v>25415</v>
      </c>
      <c r="M6359" t="s">
        <v>372</v>
      </c>
      <c r="N6359" t="s">
        <v>25416</v>
      </c>
      <c r="O6359" t="s">
        <v>25417</v>
      </c>
      <c r="P6359" t="s">
        <v>51</v>
      </c>
      <c r="Q6359">
        <v>15</v>
      </c>
      <c r="R6359" t="s">
        <v>40</v>
      </c>
      <c r="S6359" t="s">
        <v>118</v>
      </c>
      <c r="T6359">
        <v>73687</v>
      </c>
      <c r="U6359" s="1">
        <v>45327</v>
      </c>
      <c r="V6359" t="s">
        <v>119</v>
      </c>
      <c r="W6359">
        <v>917579</v>
      </c>
      <c r="X6359" t="s">
        <v>25100</v>
      </c>
      <c r="Y6359">
        <v>651</v>
      </c>
      <c r="Z6359">
        <v>1772</v>
      </c>
      <c r="AA6359">
        <v>7</v>
      </c>
      <c r="AB6359">
        <v>4961.6000000000004</v>
      </c>
    </row>
    <row r="6360" spans="1:28" x14ac:dyDescent="0.3">
      <c r="A6360" t="s">
        <v>28</v>
      </c>
      <c r="B6360" t="s">
        <v>29</v>
      </c>
      <c r="C6360" t="s">
        <v>193</v>
      </c>
      <c r="D6360" t="s">
        <v>45</v>
      </c>
      <c r="E6360" t="s">
        <v>46</v>
      </c>
      <c r="F6360" t="s">
        <v>175</v>
      </c>
      <c r="G6360">
        <v>2</v>
      </c>
      <c r="H6360">
        <v>427160</v>
      </c>
      <c r="I6360" t="s">
        <v>34</v>
      </c>
      <c r="J6360" s="1">
        <v>45399</v>
      </c>
      <c r="K6360">
        <v>1000</v>
      </c>
      <c r="L6360" t="s">
        <v>25418</v>
      </c>
      <c r="M6360" t="s">
        <v>293</v>
      </c>
      <c r="N6360" t="s">
        <v>25419</v>
      </c>
      <c r="O6360" t="s">
        <v>25420</v>
      </c>
      <c r="P6360" t="s">
        <v>71</v>
      </c>
      <c r="Q6360">
        <v>7</v>
      </c>
      <c r="R6360" t="s">
        <v>88</v>
      </c>
      <c r="S6360" t="s">
        <v>118</v>
      </c>
      <c r="T6360">
        <v>45043</v>
      </c>
      <c r="U6360" s="1">
        <v>45381</v>
      </c>
      <c r="V6360" t="s">
        <v>72</v>
      </c>
      <c r="W6360">
        <v>540027</v>
      </c>
      <c r="X6360" t="s">
        <v>25421</v>
      </c>
      <c r="Y6360">
        <v>724</v>
      </c>
      <c r="Z6360">
        <v>1242</v>
      </c>
      <c r="AA6360">
        <v>7</v>
      </c>
      <c r="AB6360" s="2" t="s">
        <v>8008</v>
      </c>
    </row>
    <row r="6361" spans="1:28" x14ac:dyDescent="0.3">
      <c r="A6361" t="s">
        <v>28</v>
      </c>
      <c r="B6361" t="s">
        <v>29</v>
      </c>
      <c r="C6361" t="s">
        <v>91</v>
      </c>
      <c r="D6361" t="s">
        <v>364</v>
      </c>
      <c r="E6361" t="s">
        <v>32</v>
      </c>
      <c r="F6361" t="s">
        <v>33</v>
      </c>
      <c r="G6361">
        <v>58</v>
      </c>
      <c r="H6361">
        <v>432849</v>
      </c>
      <c r="I6361" t="s">
        <v>34</v>
      </c>
      <c r="J6361" s="1">
        <v>44153</v>
      </c>
      <c r="K6361">
        <v>800</v>
      </c>
      <c r="L6361" t="s">
        <v>25422</v>
      </c>
      <c r="M6361" t="s">
        <v>101</v>
      </c>
      <c r="N6361" t="s">
        <v>25423</v>
      </c>
      <c r="O6361">
        <f>1-526-159-9698</f>
        <v>-10382</v>
      </c>
      <c r="P6361" t="s">
        <v>87</v>
      </c>
      <c r="Q6361">
        <v>4</v>
      </c>
      <c r="R6361" t="s">
        <v>88</v>
      </c>
      <c r="S6361" t="s">
        <v>79</v>
      </c>
      <c r="T6361">
        <v>82444</v>
      </c>
      <c r="U6361" s="1">
        <v>45571</v>
      </c>
      <c r="V6361" t="s">
        <v>155</v>
      </c>
      <c r="W6361">
        <v>181850</v>
      </c>
      <c r="X6361" t="s">
        <v>25424</v>
      </c>
      <c r="Y6361">
        <v>529</v>
      </c>
      <c r="Z6361">
        <v>1587</v>
      </c>
      <c r="AA6361">
        <v>3</v>
      </c>
      <c r="AB6361">
        <v>1904.4</v>
      </c>
    </row>
    <row r="6362" spans="1:28" x14ac:dyDescent="0.3">
      <c r="A6362" t="s">
        <v>28</v>
      </c>
      <c r="B6362" t="s">
        <v>29</v>
      </c>
      <c r="C6362" t="s">
        <v>193</v>
      </c>
      <c r="D6362" t="s">
        <v>566</v>
      </c>
      <c r="E6362" t="s">
        <v>56</v>
      </c>
      <c r="F6362" t="s">
        <v>355</v>
      </c>
      <c r="G6362">
        <v>23</v>
      </c>
      <c r="H6362">
        <v>409895</v>
      </c>
      <c r="I6362" t="s">
        <v>58</v>
      </c>
      <c r="J6362" s="1">
        <v>45291</v>
      </c>
      <c r="K6362">
        <v>1400</v>
      </c>
      <c r="L6362" t="s">
        <v>25425</v>
      </c>
      <c r="M6362" t="s">
        <v>308</v>
      </c>
      <c r="N6362" t="s">
        <v>25426</v>
      </c>
      <c r="O6362" t="s">
        <v>25427</v>
      </c>
      <c r="P6362" t="s">
        <v>51</v>
      </c>
      <c r="Q6362">
        <v>4</v>
      </c>
      <c r="R6362" t="s">
        <v>40</v>
      </c>
      <c r="S6362" t="s">
        <v>118</v>
      </c>
      <c r="T6362">
        <v>95880</v>
      </c>
      <c r="U6362" s="1">
        <v>45593</v>
      </c>
      <c r="V6362" t="s">
        <v>155</v>
      </c>
      <c r="W6362">
        <v>967366</v>
      </c>
      <c r="X6362" t="s">
        <v>25428</v>
      </c>
      <c r="Y6362">
        <v>515</v>
      </c>
      <c r="Z6362">
        <v>2157</v>
      </c>
      <c r="AA6362">
        <v>4</v>
      </c>
      <c r="AB6362" s="2" t="s">
        <v>9444</v>
      </c>
    </row>
    <row r="6363" spans="1:28" x14ac:dyDescent="0.3">
      <c r="A6363" t="s">
        <v>28</v>
      </c>
      <c r="B6363" t="s">
        <v>29</v>
      </c>
      <c r="C6363" t="s">
        <v>157</v>
      </c>
      <c r="D6363" t="s">
        <v>237</v>
      </c>
      <c r="E6363" t="s">
        <v>56</v>
      </c>
      <c r="F6363" t="s">
        <v>57</v>
      </c>
      <c r="G6363">
        <v>50</v>
      </c>
      <c r="H6363">
        <v>414679</v>
      </c>
      <c r="I6363" t="s">
        <v>58</v>
      </c>
      <c r="J6363" s="1">
        <v>44411</v>
      </c>
      <c r="K6363">
        <v>1400</v>
      </c>
      <c r="L6363" t="s">
        <v>25429</v>
      </c>
      <c r="M6363" t="s">
        <v>1118</v>
      </c>
      <c r="N6363" t="s">
        <v>25430</v>
      </c>
      <c r="O6363" t="s">
        <v>25431</v>
      </c>
      <c r="P6363" t="s">
        <v>39</v>
      </c>
      <c r="Q6363">
        <v>16</v>
      </c>
      <c r="R6363" t="s">
        <v>40</v>
      </c>
      <c r="S6363" t="s">
        <v>118</v>
      </c>
      <c r="T6363">
        <v>58517</v>
      </c>
      <c r="U6363" s="1">
        <v>45363</v>
      </c>
      <c r="V6363" t="s">
        <v>72</v>
      </c>
      <c r="W6363">
        <v>145334</v>
      </c>
      <c r="X6363" t="s">
        <v>25432</v>
      </c>
      <c r="Y6363">
        <v>599</v>
      </c>
      <c r="Z6363">
        <v>2866</v>
      </c>
      <c r="AA6363">
        <v>2</v>
      </c>
      <c r="AB6363">
        <v>2292.8000000000002</v>
      </c>
    </row>
    <row r="6364" spans="1:28" x14ac:dyDescent="0.3">
      <c r="A6364" t="s">
        <v>28</v>
      </c>
      <c r="B6364" t="s">
        <v>29</v>
      </c>
      <c r="C6364" t="s">
        <v>148</v>
      </c>
      <c r="D6364" t="s">
        <v>267</v>
      </c>
      <c r="E6364" t="s">
        <v>56</v>
      </c>
      <c r="F6364" t="s">
        <v>47</v>
      </c>
      <c r="G6364">
        <v>100</v>
      </c>
      <c r="H6364">
        <v>435361</v>
      </c>
      <c r="I6364" t="s">
        <v>34</v>
      </c>
      <c r="J6364" s="1">
        <v>43851</v>
      </c>
      <c r="K6364">
        <v>1100</v>
      </c>
      <c r="L6364" t="s">
        <v>25433</v>
      </c>
      <c r="M6364" t="s">
        <v>345</v>
      </c>
      <c r="N6364" t="s">
        <v>25434</v>
      </c>
      <c r="O6364" t="s">
        <v>25435</v>
      </c>
      <c r="P6364" t="s">
        <v>51</v>
      </c>
      <c r="Q6364">
        <v>12</v>
      </c>
      <c r="R6364" t="s">
        <v>40</v>
      </c>
      <c r="S6364" t="s">
        <v>118</v>
      </c>
      <c r="T6364">
        <v>48184</v>
      </c>
      <c r="U6364" s="1">
        <v>45467</v>
      </c>
      <c r="V6364" t="s">
        <v>52</v>
      </c>
      <c r="W6364">
        <v>879084</v>
      </c>
      <c r="X6364" t="s">
        <v>25436</v>
      </c>
      <c r="Y6364">
        <v>752</v>
      </c>
      <c r="Z6364">
        <v>1681</v>
      </c>
      <c r="AA6364">
        <v>6</v>
      </c>
      <c r="AB6364">
        <v>4034.4</v>
      </c>
    </row>
    <row r="6365" spans="1:28" x14ac:dyDescent="0.3">
      <c r="A6365" t="s">
        <v>28</v>
      </c>
      <c r="B6365" t="s">
        <v>29</v>
      </c>
      <c r="C6365" t="s">
        <v>30</v>
      </c>
      <c r="D6365" t="s">
        <v>55</v>
      </c>
      <c r="E6365" t="s">
        <v>46</v>
      </c>
      <c r="F6365" t="s">
        <v>150</v>
      </c>
      <c r="G6365">
        <v>33</v>
      </c>
      <c r="H6365">
        <v>431322</v>
      </c>
      <c r="I6365" t="s">
        <v>34</v>
      </c>
      <c r="J6365" s="1">
        <v>44740</v>
      </c>
      <c r="K6365">
        <v>950</v>
      </c>
      <c r="L6365" t="s">
        <v>25437</v>
      </c>
      <c r="M6365" t="s">
        <v>1483</v>
      </c>
      <c r="N6365" t="s">
        <v>25438</v>
      </c>
      <c r="O6365" t="s">
        <v>25439</v>
      </c>
      <c r="P6365" t="s">
        <v>71</v>
      </c>
      <c r="Q6365">
        <v>4</v>
      </c>
      <c r="R6365" t="s">
        <v>40</v>
      </c>
      <c r="S6365" t="s">
        <v>118</v>
      </c>
      <c r="T6365">
        <v>17579</v>
      </c>
      <c r="U6365" s="1">
        <v>45506</v>
      </c>
      <c r="V6365" t="s">
        <v>64</v>
      </c>
      <c r="W6365">
        <v>728697</v>
      </c>
      <c r="X6365" t="s">
        <v>25440</v>
      </c>
      <c r="Y6365">
        <v>926</v>
      </c>
      <c r="Z6365">
        <v>1610</v>
      </c>
      <c r="AA6365">
        <v>4</v>
      </c>
      <c r="AB6365">
        <v>2576</v>
      </c>
    </row>
    <row r="6366" spans="1:28" x14ac:dyDescent="0.3">
      <c r="A6366" t="s">
        <v>28</v>
      </c>
      <c r="B6366" t="s">
        <v>29</v>
      </c>
      <c r="C6366" t="s">
        <v>66</v>
      </c>
      <c r="D6366" t="s">
        <v>317</v>
      </c>
      <c r="E6366" t="s">
        <v>32</v>
      </c>
      <c r="F6366" t="s">
        <v>47</v>
      </c>
      <c r="G6366">
        <v>28</v>
      </c>
      <c r="H6366">
        <v>424712</v>
      </c>
      <c r="I6366" t="s">
        <v>34</v>
      </c>
      <c r="J6366" s="1">
        <v>44269</v>
      </c>
      <c r="K6366">
        <v>1400</v>
      </c>
      <c r="L6366" t="s">
        <v>25441</v>
      </c>
      <c r="M6366" t="s">
        <v>313</v>
      </c>
      <c r="N6366" t="s">
        <v>25442</v>
      </c>
      <c r="O6366" t="s">
        <v>25443</v>
      </c>
      <c r="P6366" t="s">
        <v>87</v>
      </c>
      <c r="Q6366">
        <v>9</v>
      </c>
      <c r="R6366" t="s">
        <v>40</v>
      </c>
      <c r="S6366" t="s">
        <v>79</v>
      </c>
      <c r="T6366">
        <v>75834</v>
      </c>
      <c r="U6366" s="1">
        <v>45328</v>
      </c>
      <c r="V6366" t="s">
        <v>119</v>
      </c>
      <c r="W6366">
        <v>331308</v>
      </c>
      <c r="X6366" t="s">
        <v>25444</v>
      </c>
      <c r="Y6366">
        <v>542</v>
      </c>
      <c r="Z6366">
        <v>2124</v>
      </c>
      <c r="AA6366">
        <v>1</v>
      </c>
      <c r="AB6366">
        <v>849.6</v>
      </c>
    </row>
    <row r="6367" spans="1:28" x14ac:dyDescent="0.3">
      <c r="A6367" t="s">
        <v>28</v>
      </c>
      <c r="B6367" t="s">
        <v>29</v>
      </c>
      <c r="C6367" t="s">
        <v>148</v>
      </c>
      <c r="D6367" t="s">
        <v>380</v>
      </c>
      <c r="E6367" t="s">
        <v>46</v>
      </c>
      <c r="F6367" t="s">
        <v>113</v>
      </c>
      <c r="G6367">
        <v>39</v>
      </c>
      <c r="H6367">
        <v>401522</v>
      </c>
      <c r="I6367" t="s">
        <v>58</v>
      </c>
      <c r="J6367" s="1">
        <v>45178</v>
      </c>
      <c r="K6367">
        <v>1000</v>
      </c>
      <c r="L6367" t="s">
        <v>25445</v>
      </c>
      <c r="M6367" t="s">
        <v>478</v>
      </c>
      <c r="N6367" t="s">
        <v>25446</v>
      </c>
      <c r="O6367">
        <f>1-685-727-4451</f>
        <v>-5862</v>
      </c>
      <c r="P6367" t="s">
        <v>39</v>
      </c>
      <c r="Q6367">
        <v>4</v>
      </c>
      <c r="R6367" t="s">
        <v>88</v>
      </c>
      <c r="S6367" t="s">
        <v>63</v>
      </c>
      <c r="T6367">
        <v>66452</v>
      </c>
      <c r="U6367" s="1">
        <v>45504</v>
      </c>
      <c r="V6367" t="s">
        <v>126</v>
      </c>
      <c r="W6367">
        <v>894861</v>
      </c>
      <c r="X6367" t="s">
        <v>23519</v>
      </c>
      <c r="Y6367">
        <v>851</v>
      </c>
      <c r="Z6367">
        <v>697</v>
      </c>
      <c r="AA6367">
        <v>6</v>
      </c>
      <c r="AB6367" s="2" t="s">
        <v>25447</v>
      </c>
    </row>
    <row r="6368" spans="1:28" x14ac:dyDescent="0.3">
      <c r="A6368" t="s">
        <v>28</v>
      </c>
      <c r="B6368" t="s">
        <v>29</v>
      </c>
      <c r="C6368" t="s">
        <v>148</v>
      </c>
      <c r="D6368" t="s">
        <v>55</v>
      </c>
      <c r="E6368" t="s">
        <v>56</v>
      </c>
      <c r="F6368" t="s">
        <v>135</v>
      </c>
      <c r="G6368">
        <v>90</v>
      </c>
      <c r="H6368">
        <v>403773</v>
      </c>
      <c r="I6368" t="s">
        <v>58</v>
      </c>
      <c r="J6368" s="1">
        <v>45593</v>
      </c>
      <c r="K6368">
        <v>1100</v>
      </c>
      <c r="L6368" t="s">
        <v>25448</v>
      </c>
      <c r="M6368" t="s">
        <v>1253</v>
      </c>
      <c r="N6368" t="s">
        <v>25449</v>
      </c>
      <c r="O6368" t="s">
        <v>25450</v>
      </c>
      <c r="P6368" t="s">
        <v>51</v>
      </c>
      <c r="Q6368">
        <v>14</v>
      </c>
      <c r="R6368" t="s">
        <v>88</v>
      </c>
      <c r="S6368" t="s">
        <v>79</v>
      </c>
      <c r="T6368">
        <v>91161</v>
      </c>
      <c r="U6368" s="1">
        <v>45555</v>
      </c>
      <c r="V6368" t="s">
        <v>180</v>
      </c>
      <c r="W6368">
        <v>186169</v>
      </c>
      <c r="X6368" t="s">
        <v>25451</v>
      </c>
      <c r="Y6368">
        <v>466</v>
      </c>
      <c r="Z6368">
        <v>1455</v>
      </c>
      <c r="AA6368">
        <v>8</v>
      </c>
      <c r="AB6368">
        <v>4656</v>
      </c>
    </row>
    <row r="6369" spans="1:28" x14ac:dyDescent="0.3">
      <c r="A6369" t="s">
        <v>28</v>
      </c>
      <c r="B6369" t="s">
        <v>29</v>
      </c>
      <c r="C6369" t="s">
        <v>30</v>
      </c>
      <c r="D6369" t="s">
        <v>254</v>
      </c>
      <c r="E6369" t="s">
        <v>46</v>
      </c>
      <c r="F6369" t="s">
        <v>175</v>
      </c>
      <c r="G6369">
        <v>52</v>
      </c>
      <c r="H6369">
        <v>411748</v>
      </c>
      <c r="I6369" t="s">
        <v>58</v>
      </c>
      <c r="J6369" s="1">
        <v>44001</v>
      </c>
      <c r="K6369">
        <v>1200</v>
      </c>
      <c r="L6369" t="s">
        <v>25452</v>
      </c>
      <c r="M6369" t="s">
        <v>1483</v>
      </c>
      <c r="N6369" t="s">
        <v>25453</v>
      </c>
      <c r="O6369" t="s">
        <v>25454</v>
      </c>
      <c r="P6369" t="s">
        <v>39</v>
      </c>
      <c r="Q6369">
        <v>17</v>
      </c>
      <c r="R6369" t="s">
        <v>40</v>
      </c>
      <c r="S6369" t="s">
        <v>79</v>
      </c>
      <c r="T6369">
        <v>12393</v>
      </c>
      <c r="U6369" s="1">
        <v>45508</v>
      </c>
      <c r="V6369" t="s">
        <v>64</v>
      </c>
      <c r="W6369">
        <v>471804</v>
      </c>
      <c r="X6369" t="s">
        <v>25455</v>
      </c>
      <c r="Y6369">
        <v>286</v>
      </c>
      <c r="Z6369">
        <v>2565</v>
      </c>
      <c r="AA6369">
        <v>2</v>
      </c>
      <c r="AB6369">
        <v>2052</v>
      </c>
    </row>
    <row r="6370" spans="1:28" x14ac:dyDescent="0.3">
      <c r="A6370" t="s">
        <v>28</v>
      </c>
      <c r="B6370" t="s">
        <v>29</v>
      </c>
      <c r="C6370" t="s">
        <v>148</v>
      </c>
      <c r="D6370" t="s">
        <v>421</v>
      </c>
      <c r="E6370" t="s">
        <v>56</v>
      </c>
      <c r="F6370" t="s">
        <v>355</v>
      </c>
      <c r="G6370">
        <v>98</v>
      </c>
      <c r="H6370">
        <v>411046</v>
      </c>
      <c r="I6370" t="s">
        <v>58</v>
      </c>
      <c r="J6370" s="1">
        <v>45220</v>
      </c>
      <c r="K6370">
        <v>1000</v>
      </c>
      <c r="L6370" t="s">
        <v>25456</v>
      </c>
      <c r="M6370" t="s">
        <v>269</v>
      </c>
      <c r="N6370" t="s">
        <v>25457</v>
      </c>
      <c r="O6370" t="s">
        <v>25458</v>
      </c>
      <c r="P6370" t="s">
        <v>39</v>
      </c>
      <c r="Q6370">
        <v>10</v>
      </c>
      <c r="R6370" t="s">
        <v>40</v>
      </c>
      <c r="S6370" t="s">
        <v>63</v>
      </c>
      <c r="T6370">
        <v>67028</v>
      </c>
      <c r="U6370" s="1">
        <v>45596</v>
      </c>
      <c r="V6370" t="s">
        <v>155</v>
      </c>
      <c r="W6370">
        <v>584055</v>
      </c>
      <c r="X6370" t="s">
        <v>25459</v>
      </c>
      <c r="Y6370">
        <v>472</v>
      </c>
      <c r="Z6370">
        <v>2002</v>
      </c>
      <c r="AA6370">
        <v>6</v>
      </c>
      <c r="AB6370">
        <v>4804.8</v>
      </c>
    </row>
    <row r="6371" spans="1:28" x14ac:dyDescent="0.3">
      <c r="A6371" t="s">
        <v>28</v>
      </c>
      <c r="B6371" t="s">
        <v>29</v>
      </c>
      <c r="C6371" t="s">
        <v>157</v>
      </c>
      <c r="D6371" t="s">
        <v>31</v>
      </c>
      <c r="E6371" t="s">
        <v>32</v>
      </c>
      <c r="F6371" t="s">
        <v>83</v>
      </c>
      <c r="G6371">
        <v>100</v>
      </c>
      <c r="H6371">
        <v>437572</v>
      </c>
      <c r="I6371" t="s">
        <v>58</v>
      </c>
      <c r="J6371" s="1">
        <v>44162</v>
      </c>
      <c r="K6371">
        <v>1000</v>
      </c>
      <c r="L6371" t="s">
        <v>8588</v>
      </c>
      <c r="M6371" t="s">
        <v>115</v>
      </c>
      <c r="N6371" t="s">
        <v>25460</v>
      </c>
      <c r="O6371" t="s">
        <v>25461</v>
      </c>
      <c r="P6371" t="s">
        <v>71</v>
      </c>
      <c r="Q6371">
        <v>4</v>
      </c>
      <c r="R6371" t="s">
        <v>40</v>
      </c>
      <c r="S6371" t="s">
        <v>79</v>
      </c>
      <c r="T6371">
        <v>75133</v>
      </c>
      <c r="U6371" s="1">
        <v>45514</v>
      </c>
      <c r="V6371" t="s">
        <v>64</v>
      </c>
      <c r="W6371">
        <v>919871</v>
      </c>
      <c r="X6371" t="s">
        <v>12056</v>
      </c>
      <c r="Y6371">
        <v>916</v>
      </c>
      <c r="Z6371">
        <v>667</v>
      </c>
      <c r="AA6371">
        <v>8</v>
      </c>
      <c r="AB6371">
        <v>2134.4</v>
      </c>
    </row>
    <row r="6372" spans="1:28" x14ac:dyDescent="0.3">
      <c r="A6372" t="s">
        <v>28</v>
      </c>
      <c r="B6372" t="s">
        <v>29</v>
      </c>
      <c r="C6372" t="s">
        <v>30</v>
      </c>
      <c r="D6372" t="s">
        <v>182</v>
      </c>
      <c r="E6372" t="s">
        <v>56</v>
      </c>
      <c r="F6372" t="s">
        <v>175</v>
      </c>
      <c r="G6372">
        <v>20</v>
      </c>
      <c r="H6372">
        <v>406211</v>
      </c>
      <c r="I6372" t="s">
        <v>58</v>
      </c>
      <c r="J6372" s="1">
        <v>44041</v>
      </c>
      <c r="K6372">
        <v>800</v>
      </c>
      <c r="L6372" t="s">
        <v>25462</v>
      </c>
      <c r="M6372" t="s">
        <v>1048</v>
      </c>
      <c r="N6372" t="s">
        <v>25463</v>
      </c>
      <c r="O6372" t="s">
        <v>25464</v>
      </c>
      <c r="P6372" t="s">
        <v>39</v>
      </c>
      <c r="Q6372">
        <v>7</v>
      </c>
      <c r="R6372" t="s">
        <v>40</v>
      </c>
      <c r="S6372" t="s">
        <v>118</v>
      </c>
      <c r="T6372">
        <v>50401</v>
      </c>
      <c r="U6372" s="1">
        <v>45555</v>
      </c>
      <c r="V6372" t="s">
        <v>180</v>
      </c>
      <c r="W6372">
        <v>794376</v>
      </c>
      <c r="X6372" t="s">
        <v>18991</v>
      </c>
      <c r="Y6372">
        <v>593</v>
      </c>
      <c r="Z6372">
        <v>2990</v>
      </c>
      <c r="AA6372">
        <v>8</v>
      </c>
      <c r="AB6372">
        <v>9568</v>
      </c>
    </row>
    <row r="6373" spans="1:28" x14ac:dyDescent="0.3">
      <c r="A6373" t="s">
        <v>28</v>
      </c>
      <c r="B6373" t="s">
        <v>29</v>
      </c>
      <c r="C6373" t="s">
        <v>157</v>
      </c>
      <c r="D6373" t="s">
        <v>261</v>
      </c>
      <c r="E6373" t="s">
        <v>56</v>
      </c>
      <c r="F6373" t="s">
        <v>57</v>
      </c>
      <c r="G6373">
        <v>34</v>
      </c>
      <c r="H6373">
        <v>406109</v>
      </c>
      <c r="I6373" t="s">
        <v>58</v>
      </c>
      <c r="J6373" s="1">
        <v>44709</v>
      </c>
      <c r="K6373">
        <v>1400</v>
      </c>
      <c r="L6373" t="s">
        <v>25465</v>
      </c>
      <c r="M6373" t="s">
        <v>195</v>
      </c>
      <c r="N6373" t="s">
        <v>25466</v>
      </c>
      <c r="O6373" t="s">
        <v>25467</v>
      </c>
      <c r="P6373" t="s">
        <v>71</v>
      </c>
      <c r="Q6373">
        <v>5</v>
      </c>
      <c r="R6373" t="s">
        <v>88</v>
      </c>
      <c r="S6373" t="s">
        <v>118</v>
      </c>
      <c r="T6373">
        <v>62162</v>
      </c>
      <c r="U6373" s="1">
        <v>45315</v>
      </c>
      <c r="V6373" t="s">
        <v>111</v>
      </c>
      <c r="W6373">
        <v>373803</v>
      </c>
      <c r="X6373" t="s">
        <v>25468</v>
      </c>
      <c r="Y6373">
        <v>455</v>
      </c>
      <c r="Z6373">
        <v>1819</v>
      </c>
      <c r="AA6373">
        <v>5</v>
      </c>
      <c r="AB6373">
        <v>3638</v>
      </c>
    </row>
    <row r="6374" spans="1:28" x14ac:dyDescent="0.3">
      <c r="A6374" t="s">
        <v>28</v>
      </c>
      <c r="B6374" t="s">
        <v>29</v>
      </c>
      <c r="C6374" t="s">
        <v>148</v>
      </c>
      <c r="D6374" t="s">
        <v>442</v>
      </c>
      <c r="E6374" t="s">
        <v>56</v>
      </c>
      <c r="F6374" t="s">
        <v>47</v>
      </c>
      <c r="G6374">
        <v>86</v>
      </c>
      <c r="H6374">
        <v>428822</v>
      </c>
      <c r="I6374" t="s">
        <v>34</v>
      </c>
      <c r="J6374" s="1">
        <v>44683</v>
      </c>
      <c r="K6374">
        <v>800</v>
      </c>
      <c r="L6374" t="s">
        <v>25469</v>
      </c>
      <c r="M6374" t="s">
        <v>2538</v>
      </c>
      <c r="N6374" t="s">
        <v>25470</v>
      </c>
      <c r="O6374" t="s">
        <v>25471</v>
      </c>
      <c r="P6374" t="s">
        <v>71</v>
      </c>
      <c r="Q6374">
        <v>8</v>
      </c>
      <c r="R6374" t="s">
        <v>88</v>
      </c>
      <c r="S6374" t="s">
        <v>41</v>
      </c>
      <c r="T6374">
        <v>52929</v>
      </c>
      <c r="U6374" s="1">
        <v>45619</v>
      </c>
      <c r="V6374" t="s">
        <v>42</v>
      </c>
      <c r="W6374">
        <v>830359</v>
      </c>
      <c r="X6374" t="s">
        <v>25472</v>
      </c>
      <c r="Y6374">
        <v>663</v>
      </c>
      <c r="Z6374">
        <v>2341</v>
      </c>
      <c r="AA6374">
        <v>2</v>
      </c>
      <c r="AB6374" s="2" t="s">
        <v>25473</v>
      </c>
    </row>
    <row r="6375" spans="1:28" x14ac:dyDescent="0.3">
      <c r="A6375" t="s">
        <v>28</v>
      </c>
      <c r="B6375" t="s">
        <v>29</v>
      </c>
      <c r="C6375" t="s">
        <v>54</v>
      </c>
      <c r="D6375" t="s">
        <v>187</v>
      </c>
      <c r="E6375" t="s">
        <v>56</v>
      </c>
      <c r="F6375" t="s">
        <v>33</v>
      </c>
      <c r="G6375">
        <v>85</v>
      </c>
      <c r="H6375">
        <v>424687</v>
      </c>
      <c r="I6375" t="s">
        <v>58</v>
      </c>
      <c r="J6375" s="1">
        <v>43925</v>
      </c>
      <c r="K6375">
        <v>950</v>
      </c>
      <c r="L6375" t="s">
        <v>25474</v>
      </c>
      <c r="M6375" t="s">
        <v>895</v>
      </c>
      <c r="N6375" t="s">
        <v>25475</v>
      </c>
      <c r="O6375" t="s">
        <v>25476</v>
      </c>
      <c r="P6375" t="s">
        <v>51</v>
      </c>
      <c r="Q6375">
        <v>13</v>
      </c>
      <c r="R6375" t="s">
        <v>88</v>
      </c>
      <c r="S6375" t="s">
        <v>118</v>
      </c>
      <c r="T6375">
        <v>97765</v>
      </c>
      <c r="U6375" s="1">
        <v>45484</v>
      </c>
      <c r="V6375" t="s">
        <v>126</v>
      </c>
      <c r="W6375">
        <v>621787</v>
      </c>
      <c r="X6375" t="s">
        <v>25477</v>
      </c>
      <c r="Y6375">
        <v>926</v>
      </c>
      <c r="Z6375">
        <v>847</v>
      </c>
      <c r="AA6375">
        <v>6</v>
      </c>
      <c r="AB6375" s="2" t="s">
        <v>25478</v>
      </c>
    </row>
    <row r="6376" spans="1:28" x14ac:dyDescent="0.3">
      <c r="A6376" t="s">
        <v>28</v>
      </c>
      <c r="B6376" t="s">
        <v>29</v>
      </c>
      <c r="C6376" t="s">
        <v>66</v>
      </c>
      <c r="D6376" t="s">
        <v>560</v>
      </c>
      <c r="E6376" t="s">
        <v>56</v>
      </c>
      <c r="F6376" t="s">
        <v>106</v>
      </c>
      <c r="G6376">
        <v>100</v>
      </c>
      <c r="H6376">
        <v>433685</v>
      </c>
      <c r="I6376" t="s">
        <v>34</v>
      </c>
      <c r="J6376" s="1">
        <v>44842</v>
      </c>
      <c r="K6376">
        <v>1400</v>
      </c>
      <c r="L6376" t="s">
        <v>25479</v>
      </c>
      <c r="M6376" t="s">
        <v>1030</v>
      </c>
      <c r="N6376" t="s">
        <v>25480</v>
      </c>
      <c r="O6376" t="s">
        <v>25481</v>
      </c>
      <c r="P6376" t="s">
        <v>71</v>
      </c>
      <c r="Q6376">
        <v>12</v>
      </c>
      <c r="R6376" t="s">
        <v>88</v>
      </c>
      <c r="S6376" t="s">
        <v>118</v>
      </c>
      <c r="T6376">
        <v>15447</v>
      </c>
      <c r="U6376" s="1">
        <v>45481</v>
      </c>
      <c r="V6376" t="s">
        <v>126</v>
      </c>
      <c r="W6376">
        <v>222046</v>
      </c>
      <c r="X6376" t="s">
        <v>25482</v>
      </c>
      <c r="Y6376">
        <v>414</v>
      </c>
      <c r="Z6376">
        <v>2169</v>
      </c>
      <c r="AA6376">
        <v>6</v>
      </c>
      <c r="AB6376">
        <v>5205.6000000000004</v>
      </c>
    </row>
    <row r="6377" spans="1:28" x14ac:dyDescent="0.3">
      <c r="A6377" t="s">
        <v>28</v>
      </c>
      <c r="B6377" t="s">
        <v>29</v>
      </c>
      <c r="C6377" t="s">
        <v>30</v>
      </c>
      <c r="D6377" t="s">
        <v>338</v>
      </c>
      <c r="E6377" t="s">
        <v>56</v>
      </c>
      <c r="F6377" t="s">
        <v>113</v>
      </c>
      <c r="G6377">
        <v>2</v>
      </c>
      <c r="H6377">
        <v>425684</v>
      </c>
      <c r="I6377" t="s">
        <v>34</v>
      </c>
      <c r="J6377" s="1">
        <v>45388</v>
      </c>
      <c r="K6377">
        <v>800</v>
      </c>
      <c r="L6377" t="s">
        <v>25483</v>
      </c>
      <c r="M6377" t="s">
        <v>276</v>
      </c>
      <c r="N6377" t="s">
        <v>25484</v>
      </c>
      <c r="O6377" t="s">
        <v>25485</v>
      </c>
      <c r="P6377" t="s">
        <v>39</v>
      </c>
      <c r="Q6377">
        <v>5</v>
      </c>
      <c r="R6377" t="s">
        <v>88</v>
      </c>
      <c r="S6377" t="s">
        <v>79</v>
      </c>
      <c r="T6377">
        <v>55770</v>
      </c>
      <c r="U6377" s="1">
        <v>45570</v>
      </c>
      <c r="V6377" t="s">
        <v>155</v>
      </c>
      <c r="W6377">
        <v>929282</v>
      </c>
      <c r="X6377" t="s">
        <v>25486</v>
      </c>
      <c r="Y6377">
        <v>577</v>
      </c>
      <c r="Z6377">
        <v>1284</v>
      </c>
      <c r="AA6377">
        <v>1</v>
      </c>
      <c r="AB6377">
        <v>513.6</v>
      </c>
    </row>
    <row r="6378" spans="1:28" x14ac:dyDescent="0.3">
      <c r="A6378" t="s">
        <v>28</v>
      </c>
      <c r="B6378" t="s">
        <v>29</v>
      </c>
      <c r="C6378" t="s">
        <v>66</v>
      </c>
      <c r="D6378" t="s">
        <v>467</v>
      </c>
      <c r="E6378" t="s">
        <v>32</v>
      </c>
      <c r="F6378" t="s">
        <v>83</v>
      </c>
      <c r="G6378">
        <v>80</v>
      </c>
      <c r="H6378">
        <v>400174</v>
      </c>
      <c r="I6378" t="s">
        <v>58</v>
      </c>
      <c r="J6378" s="1">
        <v>45160</v>
      </c>
      <c r="K6378">
        <v>1100</v>
      </c>
      <c r="L6378" t="s">
        <v>25487</v>
      </c>
      <c r="M6378" t="s">
        <v>1253</v>
      </c>
      <c r="N6378" t="s">
        <v>25488</v>
      </c>
      <c r="O6378" t="s">
        <v>25489</v>
      </c>
      <c r="P6378" t="s">
        <v>51</v>
      </c>
      <c r="Q6378">
        <v>7</v>
      </c>
      <c r="R6378" t="s">
        <v>88</v>
      </c>
      <c r="S6378" t="s">
        <v>118</v>
      </c>
      <c r="T6378">
        <v>97171</v>
      </c>
      <c r="U6378" s="1">
        <v>45440</v>
      </c>
      <c r="V6378" t="s">
        <v>140</v>
      </c>
      <c r="W6378">
        <v>163419</v>
      </c>
      <c r="X6378" t="s">
        <v>25490</v>
      </c>
      <c r="Y6378">
        <v>375</v>
      </c>
      <c r="Z6378">
        <v>884</v>
      </c>
      <c r="AA6378">
        <v>2</v>
      </c>
      <c r="AB6378">
        <v>707.2</v>
      </c>
    </row>
    <row r="6379" spans="1:28" x14ac:dyDescent="0.3">
      <c r="A6379" t="s">
        <v>28</v>
      </c>
      <c r="B6379" t="s">
        <v>29</v>
      </c>
      <c r="C6379" t="s">
        <v>157</v>
      </c>
      <c r="D6379" t="s">
        <v>274</v>
      </c>
      <c r="E6379" t="s">
        <v>46</v>
      </c>
      <c r="F6379" t="s">
        <v>99</v>
      </c>
      <c r="G6379">
        <v>62</v>
      </c>
      <c r="H6379">
        <v>432525</v>
      </c>
      <c r="I6379" t="s">
        <v>58</v>
      </c>
      <c r="J6379" s="1">
        <v>44555</v>
      </c>
      <c r="K6379">
        <v>1300</v>
      </c>
      <c r="L6379" t="s">
        <v>25491</v>
      </c>
      <c r="M6379" t="s">
        <v>1048</v>
      </c>
      <c r="N6379" t="s">
        <v>25492</v>
      </c>
      <c r="O6379" t="s">
        <v>25493</v>
      </c>
      <c r="P6379" t="s">
        <v>51</v>
      </c>
      <c r="Q6379">
        <v>11</v>
      </c>
      <c r="R6379" t="s">
        <v>88</v>
      </c>
      <c r="S6379" t="s">
        <v>41</v>
      </c>
      <c r="T6379">
        <v>89305</v>
      </c>
      <c r="U6379" s="1">
        <v>45473</v>
      </c>
      <c r="V6379" t="s">
        <v>52</v>
      </c>
      <c r="W6379">
        <v>882043</v>
      </c>
      <c r="X6379" t="s">
        <v>25494</v>
      </c>
      <c r="Y6379">
        <v>272</v>
      </c>
      <c r="Z6379">
        <v>949</v>
      </c>
      <c r="AA6379">
        <v>3</v>
      </c>
      <c r="AB6379">
        <v>1138.8</v>
      </c>
    </row>
    <row r="6380" spans="1:28" x14ac:dyDescent="0.3">
      <c r="A6380" t="s">
        <v>28</v>
      </c>
      <c r="B6380" t="s">
        <v>29</v>
      </c>
      <c r="C6380" t="s">
        <v>54</v>
      </c>
      <c r="D6380" t="s">
        <v>261</v>
      </c>
      <c r="E6380" t="s">
        <v>56</v>
      </c>
      <c r="F6380" t="s">
        <v>355</v>
      </c>
      <c r="G6380">
        <v>47</v>
      </c>
      <c r="H6380">
        <v>403012</v>
      </c>
      <c r="I6380" t="s">
        <v>34</v>
      </c>
      <c r="J6380" s="1">
        <v>44758</v>
      </c>
      <c r="K6380">
        <v>1200</v>
      </c>
      <c r="L6380" t="s">
        <v>25495</v>
      </c>
      <c r="M6380" t="s">
        <v>1244</v>
      </c>
      <c r="N6380" t="s">
        <v>25496</v>
      </c>
      <c r="O6380" t="s">
        <v>25497</v>
      </c>
      <c r="P6380" t="s">
        <v>87</v>
      </c>
      <c r="Q6380">
        <v>10</v>
      </c>
      <c r="R6380" t="s">
        <v>40</v>
      </c>
      <c r="S6380" t="s">
        <v>118</v>
      </c>
      <c r="T6380">
        <v>47977</v>
      </c>
      <c r="U6380" s="1">
        <v>45361</v>
      </c>
      <c r="V6380" t="s">
        <v>72</v>
      </c>
      <c r="W6380">
        <v>175107</v>
      </c>
      <c r="X6380" t="s">
        <v>25498</v>
      </c>
      <c r="Y6380">
        <v>497</v>
      </c>
      <c r="Z6380">
        <v>2778</v>
      </c>
      <c r="AA6380">
        <v>7</v>
      </c>
      <c r="AB6380" s="2" t="s">
        <v>21346</v>
      </c>
    </row>
    <row r="6381" spans="1:28" x14ac:dyDescent="0.3">
      <c r="A6381" t="s">
        <v>28</v>
      </c>
      <c r="B6381" t="s">
        <v>29</v>
      </c>
      <c r="C6381" t="s">
        <v>66</v>
      </c>
      <c r="D6381" t="s">
        <v>163</v>
      </c>
      <c r="E6381" t="s">
        <v>32</v>
      </c>
      <c r="F6381" t="s">
        <v>113</v>
      </c>
      <c r="G6381">
        <v>95</v>
      </c>
      <c r="H6381">
        <v>432369</v>
      </c>
      <c r="I6381" t="s">
        <v>34</v>
      </c>
      <c r="J6381" s="1">
        <v>44653</v>
      </c>
      <c r="K6381">
        <v>1200</v>
      </c>
      <c r="L6381" t="s">
        <v>25499</v>
      </c>
      <c r="M6381" t="s">
        <v>232</v>
      </c>
      <c r="N6381" t="s">
        <v>25500</v>
      </c>
      <c r="O6381" t="s">
        <v>25501</v>
      </c>
      <c r="P6381" t="s">
        <v>51</v>
      </c>
      <c r="Q6381">
        <v>18</v>
      </c>
      <c r="R6381" t="s">
        <v>40</v>
      </c>
      <c r="S6381" t="s">
        <v>41</v>
      </c>
      <c r="T6381">
        <v>97499</v>
      </c>
      <c r="U6381" s="1">
        <v>45616</v>
      </c>
      <c r="V6381" t="s">
        <v>42</v>
      </c>
      <c r="W6381">
        <v>360397</v>
      </c>
      <c r="X6381" t="s">
        <v>25502</v>
      </c>
      <c r="Y6381">
        <v>562</v>
      </c>
      <c r="Z6381">
        <v>1041</v>
      </c>
      <c r="AA6381">
        <v>8</v>
      </c>
      <c r="AB6381" s="2" t="s">
        <v>8303</v>
      </c>
    </row>
    <row r="6382" spans="1:28" x14ac:dyDescent="0.3">
      <c r="A6382" t="s">
        <v>28</v>
      </c>
      <c r="B6382" t="s">
        <v>29</v>
      </c>
      <c r="C6382" t="s">
        <v>44</v>
      </c>
      <c r="D6382" t="s">
        <v>254</v>
      </c>
      <c r="E6382" t="s">
        <v>46</v>
      </c>
      <c r="F6382" t="s">
        <v>83</v>
      </c>
      <c r="G6382">
        <v>20</v>
      </c>
      <c r="H6382">
        <v>417930</v>
      </c>
      <c r="I6382" t="s">
        <v>34</v>
      </c>
      <c r="J6382" s="1">
        <v>44806</v>
      </c>
      <c r="K6382">
        <v>1100</v>
      </c>
      <c r="L6382" t="s">
        <v>25503</v>
      </c>
      <c r="M6382" t="s">
        <v>953</v>
      </c>
      <c r="N6382" t="s">
        <v>25504</v>
      </c>
      <c r="O6382" s="2" t="s">
        <v>25505</v>
      </c>
      <c r="P6382" t="s">
        <v>39</v>
      </c>
      <c r="Q6382">
        <v>4</v>
      </c>
      <c r="R6382" t="s">
        <v>88</v>
      </c>
      <c r="S6382" t="s">
        <v>63</v>
      </c>
      <c r="T6382">
        <v>79829</v>
      </c>
      <c r="U6382" s="1">
        <v>45521</v>
      </c>
      <c r="V6382" t="s">
        <v>64</v>
      </c>
      <c r="W6382">
        <v>556860</v>
      </c>
      <c r="X6382" t="s">
        <v>13742</v>
      </c>
      <c r="Y6382">
        <v>348</v>
      </c>
      <c r="Z6382">
        <v>1489</v>
      </c>
      <c r="AA6382">
        <v>7</v>
      </c>
      <c r="AB6382">
        <v>4169.2</v>
      </c>
    </row>
    <row r="6383" spans="1:28" x14ac:dyDescent="0.3">
      <c r="A6383" t="s">
        <v>28</v>
      </c>
      <c r="B6383" t="s">
        <v>29</v>
      </c>
      <c r="C6383" t="s">
        <v>91</v>
      </c>
      <c r="D6383" t="s">
        <v>421</v>
      </c>
      <c r="E6383" t="s">
        <v>32</v>
      </c>
      <c r="F6383" t="s">
        <v>355</v>
      </c>
      <c r="G6383">
        <v>75</v>
      </c>
      <c r="H6383">
        <v>406773</v>
      </c>
      <c r="I6383" t="s">
        <v>58</v>
      </c>
      <c r="J6383" s="1">
        <v>45410</v>
      </c>
      <c r="K6383">
        <v>800</v>
      </c>
      <c r="L6383" t="s">
        <v>25506</v>
      </c>
      <c r="M6383" t="s">
        <v>372</v>
      </c>
      <c r="N6383" t="s">
        <v>25507</v>
      </c>
      <c r="O6383" t="s">
        <v>25508</v>
      </c>
      <c r="P6383" t="s">
        <v>39</v>
      </c>
      <c r="Q6383">
        <v>3</v>
      </c>
      <c r="R6383" t="s">
        <v>40</v>
      </c>
      <c r="S6383" t="s">
        <v>63</v>
      </c>
      <c r="T6383">
        <v>18586</v>
      </c>
      <c r="U6383" s="1">
        <v>45570</v>
      </c>
      <c r="V6383" t="s">
        <v>155</v>
      </c>
      <c r="W6383">
        <v>283681</v>
      </c>
      <c r="X6383" t="s">
        <v>24717</v>
      </c>
      <c r="Y6383">
        <v>276</v>
      </c>
      <c r="Z6383">
        <v>1518</v>
      </c>
      <c r="AA6383">
        <v>7</v>
      </c>
      <c r="AB6383" s="2" t="s">
        <v>25509</v>
      </c>
    </row>
    <row r="6384" spans="1:28" x14ac:dyDescent="0.3">
      <c r="A6384" t="s">
        <v>28</v>
      </c>
      <c r="B6384" t="s">
        <v>29</v>
      </c>
      <c r="C6384" t="s">
        <v>148</v>
      </c>
      <c r="D6384" t="s">
        <v>566</v>
      </c>
      <c r="E6384" t="s">
        <v>56</v>
      </c>
      <c r="F6384" t="s">
        <v>135</v>
      </c>
      <c r="G6384">
        <v>7</v>
      </c>
      <c r="H6384">
        <v>410855</v>
      </c>
      <c r="I6384" t="s">
        <v>34</v>
      </c>
      <c r="J6384" s="1">
        <v>44568</v>
      </c>
      <c r="K6384">
        <v>950</v>
      </c>
      <c r="L6384" t="s">
        <v>25510</v>
      </c>
      <c r="M6384" t="s">
        <v>60</v>
      </c>
      <c r="N6384" t="s">
        <v>25511</v>
      </c>
      <c r="O6384" t="s">
        <v>25512</v>
      </c>
      <c r="P6384" t="s">
        <v>87</v>
      </c>
      <c r="Q6384">
        <v>4</v>
      </c>
      <c r="R6384" t="s">
        <v>40</v>
      </c>
      <c r="S6384" t="s">
        <v>79</v>
      </c>
      <c r="T6384">
        <v>89531</v>
      </c>
      <c r="U6384" s="1">
        <v>45299</v>
      </c>
      <c r="V6384" t="s">
        <v>111</v>
      </c>
      <c r="W6384">
        <v>426105</v>
      </c>
      <c r="X6384" t="s">
        <v>1442</v>
      </c>
      <c r="Y6384">
        <v>463</v>
      </c>
      <c r="Z6384">
        <v>1211</v>
      </c>
      <c r="AA6384">
        <v>2</v>
      </c>
      <c r="AB6384" s="2" t="s">
        <v>25513</v>
      </c>
    </row>
    <row r="6385" spans="1:28" x14ac:dyDescent="0.3">
      <c r="A6385" t="s">
        <v>28</v>
      </c>
      <c r="B6385" t="s">
        <v>29</v>
      </c>
      <c r="C6385" t="s">
        <v>66</v>
      </c>
      <c r="D6385" t="s">
        <v>92</v>
      </c>
      <c r="E6385" t="s">
        <v>56</v>
      </c>
      <c r="F6385" t="s">
        <v>47</v>
      </c>
      <c r="G6385">
        <v>43</v>
      </c>
      <c r="H6385">
        <v>404070</v>
      </c>
      <c r="I6385" t="s">
        <v>58</v>
      </c>
      <c r="J6385" s="1">
        <v>45552</v>
      </c>
      <c r="K6385">
        <v>1200</v>
      </c>
      <c r="L6385" t="s">
        <v>25514</v>
      </c>
      <c r="M6385" t="s">
        <v>287</v>
      </c>
      <c r="N6385" t="s">
        <v>25515</v>
      </c>
      <c r="O6385" t="s">
        <v>25516</v>
      </c>
      <c r="P6385" t="s">
        <v>71</v>
      </c>
      <c r="Q6385">
        <v>5</v>
      </c>
      <c r="R6385" t="s">
        <v>88</v>
      </c>
      <c r="S6385" t="s">
        <v>63</v>
      </c>
      <c r="T6385">
        <v>93258</v>
      </c>
      <c r="U6385" s="1">
        <v>45577</v>
      </c>
      <c r="V6385" t="s">
        <v>155</v>
      </c>
      <c r="W6385">
        <v>517645</v>
      </c>
      <c r="X6385" t="s">
        <v>25517</v>
      </c>
      <c r="Y6385">
        <v>706</v>
      </c>
      <c r="Z6385">
        <v>2755</v>
      </c>
      <c r="AA6385">
        <v>6</v>
      </c>
      <c r="AB6385">
        <v>6612</v>
      </c>
    </row>
    <row r="6386" spans="1:28" x14ac:dyDescent="0.3">
      <c r="A6386" t="s">
        <v>28</v>
      </c>
      <c r="B6386" t="s">
        <v>29</v>
      </c>
      <c r="C6386" t="s">
        <v>157</v>
      </c>
      <c r="D6386" t="s">
        <v>92</v>
      </c>
      <c r="E6386" t="s">
        <v>56</v>
      </c>
      <c r="F6386" t="s">
        <v>355</v>
      </c>
      <c r="G6386">
        <v>83</v>
      </c>
      <c r="H6386">
        <v>433122</v>
      </c>
      <c r="I6386" t="s">
        <v>34</v>
      </c>
      <c r="J6386" s="1">
        <v>45088</v>
      </c>
      <c r="K6386">
        <v>1400</v>
      </c>
      <c r="L6386" t="s">
        <v>8612</v>
      </c>
      <c r="M6386" t="s">
        <v>953</v>
      </c>
      <c r="N6386" t="s">
        <v>25518</v>
      </c>
      <c r="O6386" t="s">
        <v>25519</v>
      </c>
      <c r="P6386" t="s">
        <v>39</v>
      </c>
      <c r="Q6386">
        <v>8</v>
      </c>
      <c r="R6386" t="s">
        <v>40</v>
      </c>
      <c r="S6386" t="s">
        <v>118</v>
      </c>
      <c r="T6386">
        <v>81285</v>
      </c>
      <c r="U6386" s="1">
        <v>45384</v>
      </c>
      <c r="V6386" t="s">
        <v>80</v>
      </c>
      <c r="W6386">
        <v>996208</v>
      </c>
      <c r="X6386" t="s">
        <v>25520</v>
      </c>
      <c r="Y6386">
        <v>461</v>
      </c>
      <c r="Z6386">
        <v>517</v>
      </c>
      <c r="AA6386">
        <v>8</v>
      </c>
      <c r="AB6386">
        <v>1654.4</v>
      </c>
    </row>
    <row r="6387" spans="1:28" x14ac:dyDescent="0.3">
      <c r="A6387" t="s">
        <v>28</v>
      </c>
      <c r="B6387" t="s">
        <v>29</v>
      </c>
      <c r="C6387" t="s">
        <v>157</v>
      </c>
      <c r="D6387" t="s">
        <v>261</v>
      </c>
      <c r="E6387" t="s">
        <v>46</v>
      </c>
      <c r="F6387" t="s">
        <v>355</v>
      </c>
      <c r="G6387">
        <v>75</v>
      </c>
      <c r="H6387">
        <v>428437</v>
      </c>
      <c r="I6387" t="s">
        <v>58</v>
      </c>
      <c r="J6387" s="1">
        <v>43847</v>
      </c>
      <c r="K6387">
        <v>1000</v>
      </c>
      <c r="L6387" t="s">
        <v>25521</v>
      </c>
      <c r="M6387" t="s">
        <v>1483</v>
      </c>
      <c r="N6387" t="s">
        <v>25522</v>
      </c>
      <c r="O6387" t="s">
        <v>25523</v>
      </c>
      <c r="P6387" t="s">
        <v>71</v>
      </c>
      <c r="Q6387">
        <v>18</v>
      </c>
      <c r="R6387" t="s">
        <v>40</v>
      </c>
      <c r="S6387" t="s">
        <v>63</v>
      </c>
      <c r="T6387">
        <v>34930</v>
      </c>
      <c r="U6387" s="1">
        <v>45629</v>
      </c>
      <c r="V6387" t="s">
        <v>259</v>
      </c>
      <c r="W6387">
        <v>476064</v>
      </c>
      <c r="X6387" t="s">
        <v>3409</v>
      </c>
      <c r="Y6387">
        <v>943</v>
      </c>
      <c r="Z6387">
        <v>2650</v>
      </c>
      <c r="AA6387">
        <v>3</v>
      </c>
      <c r="AB6387">
        <v>3180</v>
      </c>
    </row>
    <row r="6388" spans="1:28" x14ac:dyDescent="0.3">
      <c r="A6388" t="s">
        <v>28</v>
      </c>
      <c r="B6388" t="s">
        <v>29</v>
      </c>
      <c r="C6388" t="s">
        <v>54</v>
      </c>
      <c r="D6388" t="s">
        <v>274</v>
      </c>
      <c r="E6388" t="s">
        <v>46</v>
      </c>
      <c r="F6388" t="s">
        <v>33</v>
      </c>
      <c r="G6388">
        <v>82</v>
      </c>
      <c r="H6388">
        <v>436406</v>
      </c>
      <c r="I6388" t="s">
        <v>58</v>
      </c>
      <c r="J6388" s="1">
        <v>44514</v>
      </c>
      <c r="K6388">
        <v>800</v>
      </c>
      <c r="L6388" t="s">
        <v>25524</v>
      </c>
      <c r="M6388" t="s">
        <v>670</v>
      </c>
      <c r="N6388" t="s">
        <v>25525</v>
      </c>
      <c r="O6388" t="s">
        <v>25526</v>
      </c>
      <c r="P6388" t="s">
        <v>87</v>
      </c>
      <c r="Q6388">
        <v>10</v>
      </c>
      <c r="R6388" t="s">
        <v>88</v>
      </c>
      <c r="S6388" t="s">
        <v>79</v>
      </c>
      <c r="T6388">
        <v>39918</v>
      </c>
      <c r="U6388" s="1">
        <v>45417</v>
      </c>
      <c r="V6388" t="s">
        <v>140</v>
      </c>
      <c r="W6388">
        <v>558177</v>
      </c>
      <c r="X6388" t="s">
        <v>25527</v>
      </c>
      <c r="Y6388">
        <v>719</v>
      </c>
      <c r="Z6388">
        <v>1565</v>
      </c>
      <c r="AA6388">
        <v>6</v>
      </c>
      <c r="AB6388">
        <v>3756</v>
      </c>
    </row>
    <row r="6389" spans="1:28" x14ac:dyDescent="0.3">
      <c r="A6389" t="s">
        <v>28</v>
      </c>
      <c r="B6389" t="s">
        <v>29</v>
      </c>
      <c r="C6389" t="s">
        <v>44</v>
      </c>
      <c r="D6389" t="s">
        <v>291</v>
      </c>
      <c r="E6389" t="s">
        <v>46</v>
      </c>
      <c r="F6389" t="s">
        <v>355</v>
      </c>
      <c r="G6389">
        <v>50</v>
      </c>
      <c r="H6389">
        <v>422926</v>
      </c>
      <c r="I6389" t="s">
        <v>58</v>
      </c>
      <c r="J6389" s="1">
        <v>44339</v>
      </c>
      <c r="K6389">
        <v>950</v>
      </c>
      <c r="L6389" t="s">
        <v>25528</v>
      </c>
      <c r="M6389" t="s">
        <v>345</v>
      </c>
      <c r="N6389" t="s">
        <v>25529</v>
      </c>
      <c r="O6389" t="s">
        <v>25530</v>
      </c>
      <c r="P6389" t="s">
        <v>51</v>
      </c>
      <c r="Q6389">
        <v>20</v>
      </c>
      <c r="R6389" t="s">
        <v>40</v>
      </c>
      <c r="S6389" t="s">
        <v>118</v>
      </c>
      <c r="T6389">
        <v>87815</v>
      </c>
      <c r="U6389" s="1">
        <v>45300</v>
      </c>
      <c r="V6389" t="s">
        <v>111</v>
      </c>
      <c r="W6389">
        <v>378551</v>
      </c>
      <c r="X6389" t="s">
        <v>25531</v>
      </c>
      <c r="Y6389">
        <v>497</v>
      </c>
      <c r="Z6389">
        <v>1128</v>
      </c>
      <c r="AA6389">
        <v>1</v>
      </c>
      <c r="AB6389" s="2" t="s">
        <v>25532</v>
      </c>
    </row>
    <row r="6390" spans="1:28" x14ac:dyDescent="0.3">
      <c r="A6390" t="s">
        <v>28</v>
      </c>
      <c r="B6390" t="s">
        <v>29</v>
      </c>
      <c r="C6390" t="s">
        <v>30</v>
      </c>
      <c r="D6390" t="s">
        <v>349</v>
      </c>
      <c r="E6390" t="s">
        <v>32</v>
      </c>
      <c r="F6390" t="s">
        <v>57</v>
      </c>
      <c r="G6390">
        <v>55</v>
      </c>
      <c r="H6390">
        <v>400039</v>
      </c>
      <c r="I6390" t="s">
        <v>58</v>
      </c>
      <c r="J6390" s="1">
        <v>44895</v>
      </c>
      <c r="K6390">
        <v>1300</v>
      </c>
      <c r="L6390" t="s">
        <v>16623</v>
      </c>
      <c r="M6390" t="s">
        <v>478</v>
      </c>
      <c r="N6390" t="s">
        <v>25533</v>
      </c>
      <c r="O6390" t="s">
        <v>25534</v>
      </c>
      <c r="P6390" t="s">
        <v>87</v>
      </c>
      <c r="Q6390">
        <v>13</v>
      </c>
      <c r="R6390" t="s">
        <v>40</v>
      </c>
      <c r="S6390" t="s">
        <v>63</v>
      </c>
      <c r="T6390">
        <v>98826</v>
      </c>
      <c r="U6390" s="1">
        <v>45311</v>
      </c>
      <c r="V6390" t="s">
        <v>111</v>
      </c>
      <c r="W6390">
        <v>791677</v>
      </c>
      <c r="X6390" t="s">
        <v>25535</v>
      </c>
      <c r="Y6390">
        <v>867</v>
      </c>
      <c r="Z6390">
        <v>1675</v>
      </c>
      <c r="AA6390">
        <v>8</v>
      </c>
      <c r="AB6390">
        <v>5360</v>
      </c>
    </row>
    <row r="6391" spans="1:28" x14ac:dyDescent="0.3">
      <c r="A6391" t="s">
        <v>28</v>
      </c>
      <c r="B6391" t="s">
        <v>29</v>
      </c>
      <c r="C6391" t="s">
        <v>91</v>
      </c>
      <c r="D6391" t="s">
        <v>267</v>
      </c>
      <c r="E6391" t="s">
        <v>56</v>
      </c>
      <c r="F6391" t="s">
        <v>83</v>
      </c>
      <c r="G6391">
        <v>26</v>
      </c>
      <c r="H6391">
        <v>424346</v>
      </c>
      <c r="I6391" t="s">
        <v>34</v>
      </c>
      <c r="J6391" s="1">
        <v>44708</v>
      </c>
      <c r="K6391">
        <v>1400</v>
      </c>
      <c r="L6391" t="s">
        <v>13567</v>
      </c>
      <c r="M6391" t="s">
        <v>1212</v>
      </c>
      <c r="N6391" t="s">
        <v>25536</v>
      </c>
      <c r="O6391" t="s">
        <v>25537</v>
      </c>
      <c r="P6391" t="s">
        <v>71</v>
      </c>
      <c r="Q6391">
        <v>10</v>
      </c>
      <c r="R6391" t="s">
        <v>40</v>
      </c>
      <c r="S6391" t="s">
        <v>63</v>
      </c>
      <c r="T6391">
        <v>17785</v>
      </c>
      <c r="U6391" s="1">
        <v>45303</v>
      </c>
      <c r="V6391" t="s">
        <v>111</v>
      </c>
      <c r="W6391">
        <v>646499</v>
      </c>
      <c r="X6391" t="s">
        <v>25538</v>
      </c>
      <c r="Y6391">
        <v>256</v>
      </c>
      <c r="Z6391">
        <v>2631</v>
      </c>
      <c r="AA6391">
        <v>5</v>
      </c>
      <c r="AB6391">
        <v>5262</v>
      </c>
    </row>
    <row r="6392" spans="1:28" x14ac:dyDescent="0.3">
      <c r="A6392" t="s">
        <v>28</v>
      </c>
      <c r="B6392" t="s">
        <v>29</v>
      </c>
      <c r="C6392" t="s">
        <v>66</v>
      </c>
      <c r="D6392" t="s">
        <v>611</v>
      </c>
      <c r="E6392" t="s">
        <v>56</v>
      </c>
      <c r="F6392" t="s">
        <v>106</v>
      </c>
      <c r="G6392">
        <v>90</v>
      </c>
      <c r="H6392">
        <v>435783</v>
      </c>
      <c r="I6392" t="s">
        <v>58</v>
      </c>
      <c r="J6392" s="1">
        <v>44008</v>
      </c>
      <c r="K6392">
        <v>1100</v>
      </c>
      <c r="L6392" t="s">
        <v>25539</v>
      </c>
      <c r="M6392" t="s">
        <v>129</v>
      </c>
      <c r="N6392" t="s">
        <v>25540</v>
      </c>
      <c r="O6392" t="s">
        <v>25541</v>
      </c>
      <c r="P6392" t="s">
        <v>71</v>
      </c>
      <c r="Q6392">
        <v>16</v>
      </c>
      <c r="R6392" t="s">
        <v>88</v>
      </c>
      <c r="S6392" t="s">
        <v>63</v>
      </c>
      <c r="T6392">
        <v>16624</v>
      </c>
      <c r="U6392" s="1">
        <v>45478</v>
      </c>
      <c r="V6392" t="s">
        <v>126</v>
      </c>
      <c r="W6392">
        <v>248143</v>
      </c>
      <c r="X6392" t="s">
        <v>25542</v>
      </c>
      <c r="Y6392">
        <v>885</v>
      </c>
      <c r="Z6392">
        <v>748</v>
      </c>
      <c r="AA6392">
        <v>7</v>
      </c>
      <c r="AB6392">
        <v>2094.4</v>
      </c>
    </row>
    <row r="6393" spans="1:28" x14ac:dyDescent="0.3">
      <c r="A6393" t="s">
        <v>28</v>
      </c>
      <c r="B6393" t="s">
        <v>29</v>
      </c>
      <c r="C6393" t="s">
        <v>66</v>
      </c>
      <c r="D6393" t="s">
        <v>163</v>
      </c>
      <c r="E6393" t="s">
        <v>56</v>
      </c>
      <c r="F6393" t="s">
        <v>57</v>
      </c>
      <c r="G6393">
        <v>3</v>
      </c>
      <c r="H6393">
        <v>430151</v>
      </c>
      <c r="I6393" t="s">
        <v>34</v>
      </c>
      <c r="J6393" s="1">
        <v>44184</v>
      </c>
      <c r="K6393">
        <v>800</v>
      </c>
      <c r="L6393" t="s">
        <v>25543</v>
      </c>
      <c r="M6393" t="s">
        <v>334</v>
      </c>
      <c r="N6393" t="s">
        <v>25544</v>
      </c>
      <c r="O6393" t="s">
        <v>25545</v>
      </c>
      <c r="P6393" t="s">
        <v>39</v>
      </c>
      <c r="Q6393">
        <v>20</v>
      </c>
      <c r="R6393" t="s">
        <v>40</v>
      </c>
      <c r="S6393" t="s">
        <v>41</v>
      </c>
      <c r="T6393">
        <v>82424</v>
      </c>
      <c r="U6393" s="1">
        <v>45455</v>
      </c>
      <c r="V6393" t="s">
        <v>52</v>
      </c>
      <c r="W6393">
        <v>492769</v>
      </c>
      <c r="X6393" t="s">
        <v>3713</v>
      </c>
      <c r="Y6393">
        <v>396</v>
      </c>
      <c r="Z6393">
        <v>1493</v>
      </c>
      <c r="AA6393">
        <v>2</v>
      </c>
      <c r="AB6393">
        <v>1194.4000000000001</v>
      </c>
    </row>
    <row r="6394" spans="1:28" x14ac:dyDescent="0.3">
      <c r="A6394" t="s">
        <v>28</v>
      </c>
      <c r="B6394" t="s">
        <v>29</v>
      </c>
      <c r="C6394" t="s">
        <v>193</v>
      </c>
      <c r="D6394" t="s">
        <v>511</v>
      </c>
      <c r="E6394" t="s">
        <v>46</v>
      </c>
      <c r="F6394" t="s">
        <v>135</v>
      </c>
      <c r="G6394">
        <v>88</v>
      </c>
      <c r="H6394">
        <v>422219</v>
      </c>
      <c r="I6394" t="s">
        <v>58</v>
      </c>
      <c r="J6394" s="1">
        <v>45067</v>
      </c>
      <c r="K6394">
        <v>800</v>
      </c>
      <c r="L6394" t="s">
        <v>25546</v>
      </c>
      <c r="M6394" t="s">
        <v>361</v>
      </c>
      <c r="N6394" t="s">
        <v>25547</v>
      </c>
      <c r="O6394" t="s">
        <v>25548</v>
      </c>
      <c r="P6394" t="s">
        <v>71</v>
      </c>
      <c r="Q6394">
        <v>20</v>
      </c>
      <c r="R6394" t="s">
        <v>88</v>
      </c>
      <c r="S6394" t="s">
        <v>118</v>
      </c>
      <c r="T6394">
        <v>59224</v>
      </c>
      <c r="U6394" s="1">
        <v>45525</v>
      </c>
      <c r="V6394" t="s">
        <v>64</v>
      </c>
      <c r="W6394">
        <v>467851</v>
      </c>
      <c r="X6394" t="s">
        <v>25549</v>
      </c>
      <c r="Y6394">
        <v>840</v>
      </c>
      <c r="Z6394">
        <v>1997</v>
      </c>
      <c r="AA6394">
        <v>3</v>
      </c>
      <c r="AB6394">
        <v>2396.4</v>
      </c>
    </row>
    <row r="6395" spans="1:28" x14ac:dyDescent="0.3">
      <c r="A6395" t="s">
        <v>28</v>
      </c>
      <c r="B6395" t="s">
        <v>29</v>
      </c>
      <c r="C6395" t="s">
        <v>54</v>
      </c>
      <c r="D6395" t="s">
        <v>442</v>
      </c>
      <c r="E6395" t="s">
        <v>56</v>
      </c>
      <c r="F6395" t="s">
        <v>106</v>
      </c>
      <c r="G6395">
        <v>32</v>
      </c>
      <c r="H6395">
        <v>401102</v>
      </c>
      <c r="I6395" t="s">
        <v>34</v>
      </c>
      <c r="J6395" s="1">
        <v>44200</v>
      </c>
      <c r="K6395">
        <v>1200</v>
      </c>
      <c r="L6395" t="s">
        <v>25550</v>
      </c>
      <c r="M6395" t="s">
        <v>953</v>
      </c>
      <c r="N6395" t="s">
        <v>25551</v>
      </c>
      <c r="O6395" t="s">
        <v>25552</v>
      </c>
      <c r="P6395" t="s">
        <v>39</v>
      </c>
      <c r="Q6395">
        <v>18</v>
      </c>
      <c r="R6395" t="s">
        <v>88</v>
      </c>
      <c r="S6395" t="s">
        <v>63</v>
      </c>
      <c r="T6395">
        <v>28713</v>
      </c>
      <c r="U6395" s="1">
        <v>45440</v>
      </c>
      <c r="V6395" t="s">
        <v>140</v>
      </c>
      <c r="W6395">
        <v>603304</v>
      </c>
      <c r="X6395" t="s">
        <v>25553</v>
      </c>
      <c r="Y6395">
        <v>708</v>
      </c>
      <c r="Z6395">
        <v>1235</v>
      </c>
      <c r="AA6395">
        <v>8</v>
      </c>
      <c r="AB6395">
        <v>3952</v>
      </c>
    </row>
    <row r="6396" spans="1:28" x14ac:dyDescent="0.3">
      <c r="A6396" t="s">
        <v>28</v>
      </c>
      <c r="B6396" t="s">
        <v>29</v>
      </c>
      <c r="C6396" t="s">
        <v>54</v>
      </c>
      <c r="D6396" t="s">
        <v>267</v>
      </c>
      <c r="E6396" t="s">
        <v>46</v>
      </c>
      <c r="F6396" t="s">
        <v>113</v>
      </c>
      <c r="G6396">
        <v>36</v>
      </c>
      <c r="H6396">
        <v>426942</v>
      </c>
      <c r="I6396" t="s">
        <v>34</v>
      </c>
      <c r="J6396" s="1">
        <v>44613</v>
      </c>
      <c r="K6396">
        <v>1400</v>
      </c>
      <c r="L6396" t="s">
        <v>25554</v>
      </c>
      <c r="M6396" t="s">
        <v>1030</v>
      </c>
      <c r="N6396" t="s">
        <v>25555</v>
      </c>
      <c r="O6396" t="s">
        <v>25556</v>
      </c>
      <c r="P6396" t="s">
        <v>51</v>
      </c>
      <c r="Q6396">
        <v>10</v>
      </c>
      <c r="R6396" t="s">
        <v>40</v>
      </c>
      <c r="S6396" t="s">
        <v>63</v>
      </c>
      <c r="T6396">
        <v>50648</v>
      </c>
      <c r="U6396" s="1">
        <v>45561</v>
      </c>
      <c r="V6396" t="s">
        <v>180</v>
      </c>
      <c r="W6396">
        <v>623756</v>
      </c>
      <c r="X6396" t="s">
        <v>25557</v>
      </c>
      <c r="Y6396">
        <v>339</v>
      </c>
      <c r="Z6396">
        <v>2991</v>
      </c>
      <c r="AA6396">
        <v>4</v>
      </c>
      <c r="AB6396">
        <v>4785.6000000000004</v>
      </c>
    </row>
    <row r="6397" spans="1:28" x14ac:dyDescent="0.3">
      <c r="A6397" t="s">
        <v>28</v>
      </c>
      <c r="B6397" t="s">
        <v>29</v>
      </c>
      <c r="C6397" t="s">
        <v>66</v>
      </c>
      <c r="D6397" t="s">
        <v>187</v>
      </c>
      <c r="E6397" t="s">
        <v>32</v>
      </c>
      <c r="F6397" t="s">
        <v>175</v>
      </c>
      <c r="G6397">
        <v>53</v>
      </c>
      <c r="H6397">
        <v>439389</v>
      </c>
      <c r="I6397" t="s">
        <v>34</v>
      </c>
      <c r="J6397" s="1">
        <v>45388</v>
      </c>
      <c r="K6397">
        <v>1400</v>
      </c>
      <c r="L6397" t="s">
        <v>25558</v>
      </c>
      <c r="M6397" t="s">
        <v>1356</v>
      </c>
      <c r="N6397" t="s">
        <v>25559</v>
      </c>
      <c r="O6397" t="s">
        <v>25560</v>
      </c>
      <c r="P6397" t="s">
        <v>39</v>
      </c>
      <c r="Q6397">
        <v>13</v>
      </c>
      <c r="R6397" t="s">
        <v>88</v>
      </c>
      <c r="S6397" t="s">
        <v>118</v>
      </c>
      <c r="T6397">
        <v>16286</v>
      </c>
      <c r="U6397" s="1">
        <v>45466</v>
      </c>
      <c r="V6397" t="s">
        <v>52</v>
      </c>
      <c r="W6397">
        <v>969654</v>
      </c>
      <c r="X6397" t="s">
        <v>25561</v>
      </c>
      <c r="Y6397">
        <v>706</v>
      </c>
      <c r="Z6397">
        <v>1533</v>
      </c>
      <c r="AA6397">
        <v>7</v>
      </c>
      <c r="AB6397" s="2" t="s">
        <v>25562</v>
      </c>
    </row>
    <row r="6398" spans="1:28" x14ac:dyDescent="0.3">
      <c r="A6398" t="s">
        <v>28</v>
      </c>
      <c r="B6398" t="s">
        <v>29</v>
      </c>
      <c r="C6398" t="s">
        <v>157</v>
      </c>
      <c r="D6398" t="s">
        <v>105</v>
      </c>
      <c r="E6398" t="s">
        <v>32</v>
      </c>
      <c r="F6398" t="s">
        <v>47</v>
      </c>
      <c r="G6398">
        <v>76</v>
      </c>
      <c r="H6398">
        <v>430002</v>
      </c>
      <c r="I6398" t="s">
        <v>58</v>
      </c>
      <c r="J6398" s="1">
        <v>44475</v>
      </c>
      <c r="K6398">
        <v>1200</v>
      </c>
      <c r="L6398" t="s">
        <v>25563</v>
      </c>
      <c r="M6398" t="s">
        <v>216</v>
      </c>
      <c r="N6398" t="s">
        <v>25564</v>
      </c>
      <c r="O6398" t="s">
        <v>25565</v>
      </c>
      <c r="P6398" t="s">
        <v>39</v>
      </c>
      <c r="Q6398">
        <v>5</v>
      </c>
      <c r="R6398" t="s">
        <v>88</v>
      </c>
      <c r="S6398" t="s">
        <v>63</v>
      </c>
      <c r="T6398">
        <v>67829</v>
      </c>
      <c r="U6398" s="1">
        <v>45559</v>
      </c>
      <c r="V6398" t="s">
        <v>180</v>
      </c>
      <c r="W6398">
        <v>367449</v>
      </c>
      <c r="X6398" t="s">
        <v>25566</v>
      </c>
      <c r="Y6398">
        <v>497</v>
      </c>
      <c r="Z6398">
        <v>2935</v>
      </c>
      <c r="AA6398">
        <v>1</v>
      </c>
      <c r="AB6398">
        <v>1174</v>
      </c>
    </row>
    <row r="6399" spans="1:28" x14ac:dyDescent="0.3">
      <c r="A6399" t="s">
        <v>28</v>
      </c>
      <c r="B6399" t="s">
        <v>29</v>
      </c>
      <c r="C6399" t="s">
        <v>54</v>
      </c>
      <c r="D6399" t="s">
        <v>254</v>
      </c>
      <c r="E6399" t="s">
        <v>46</v>
      </c>
      <c r="F6399" t="s">
        <v>175</v>
      </c>
      <c r="G6399">
        <v>80</v>
      </c>
      <c r="H6399">
        <v>412969</v>
      </c>
      <c r="I6399" t="s">
        <v>34</v>
      </c>
      <c r="J6399" s="1">
        <v>45203</v>
      </c>
      <c r="K6399">
        <v>1100</v>
      </c>
      <c r="L6399" t="s">
        <v>25567</v>
      </c>
      <c r="M6399" t="s">
        <v>895</v>
      </c>
      <c r="N6399" t="s">
        <v>25568</v>
      </c>
      <c r="O6399">
        <f>1-320-881-1992</f>
        <v>-3192</v>
      </c>
      <c r="P6399" t="s">
        <v>51</v>
      </c>
      <c r="Q6399">
        <v>4</v>
      </c>
      <c r="R6399" t="s">
        <v>88</v>
      </c>
      <c r="S6399" t="s">
        <v>41</v>
      </c>
      <c r="T6399">
        <v>97764</v>
      </c>
      <c r="U6399" s="1">
        <v>45520</v>
      </c>
      <c r="V6399" t="s">
        <v>64</v>
      </c>
      <c r="W6399">
        <v>565986</v>
      </c>
      <c r="X6399" t="s">
        <v>25569</v>
      </c>
      <c r="Y6399">
        <v>273</v>
      </c>
      <c r="Z6399">
        <v>2303</v>
      </c>
      <c r="AA6399">
        <v>3</v>
      </c>
      <c r="AB6399" s="2" t="s">
        <v>25570</v>
      </c>
    </row>
    <row r="6400" spans="1:28" x14ac:dyDescent="0.3">
      <c r="A6400" t="s">
        <v>28</v>
      </c>
      <c r="B6400" t="s">
        <v>29</v>
      </c>
      <c r="C6400" t="s">
        <v>66</v>
      </c>
      <c r="D6400" t="s">
        <v>134</v>
      </c>
      <c r="E6400" t="s">
        <v>56</v>
      </c>
      <c r="F6400" t="s">
        <v>83</v>
      </c>
      <c r="G6400">
        <v>45</v>
      </c>
      <c r="H6400">
        <v>420769</v>
      </c>
      <c r="I6400" t="s">
        <v>58</v>
      </c>
      <c r="J6400" s="1">
        <v>44372</v>
      </c>
      <c r="K6400">
        <v>1100</v>
      </c>
      <c r="L6400" t="s">
        <v>25571</v>
      </c>
      <c r="M6400" t="s">
        <v>216</v>
      </c>
      <c r="N6400" t="s">
        <v>25572</v>
      </c>
      <c r="O6400" t="s">
        <v>25573</v>
      </c>
      <c r="P6400" t="s">
        <v>71</v>
      </c>
      <c r="Q6400">
        <v>3</v>
      </c>
      <c r="R6400" t="s">
        <v>88</v>
      </c>
      <c r="S6400" t="s">
        <v>118</v>
      </c>
      <c r="T6400">
        <v>33221</v>
      </c>
      <c r="U6400" s="1">
        <v>45544</v>
      </c>
      <c r="V6400" t="s">
        <v>180</v>
      </c>
      <c r="W6400">
        <v>832973</v>
      </c>
      <c r="X6400" t="s">
        <v>25574</v>
      </c>
      <c r="Y6400">
        <v>360</v>
      </c>
      <c r="Z6400">
        <v>1843</v>
      </c>
      <c r="AA6400">
        <v>8</v>
      </c>
      <c r="AB6400">
        <v>5897.6</v>
      </c>
    </row>
    <row r="6401" spans="1:28" x14ac:dyDescent="0.3">
      <c r="A6401" t="s">
        <v>28</v>
      </c>
      <c r="B6401" t="s">
        <v>29</v>
      </c>
      <c r="C6401" t="s">
        <v>54</v>
      </c>
      <c r="D6401" t="s">
        <v>349</v>
      </c>
      <c r="E6401" t="s">
        <v>56</v>
      </c>
      <c r="F6401" t="s">
        <v>33</v>
      </c>
      <c r="G6401">
        <v>9</v>
      </c>
      <c r="H6401">
        <v>403856</v>
      </c>
      <c r="I6401" t="s">
        <v>58</v>
      </c>
      <c r="J6401" s="1">
        <v>45333</v>
      </c>
      <c r="K6401">
        <v>950</v>
      </c>
      <c r="L6401" t="s">
        <v>25575</v>
      </c>
      <c r="M6401" t="s">
        <v>68</v>
      </c>
      <c r="N6401" t="s">
        <v>25576</v>
      </c>
      <c r="O6401" t="s">
        <v>25577</v>
      </c>
      <c r="P6401" t="s">
        <v>51</v>
      </c>
      <c r="Q6401">
        <v>4</v>
      </c>
      <c r="R6401" t="s">
        <v>40</v>
      </c>
      <c r="S6401" t="s">
        <v>41</v>
      </c>
      <c r="T6401">
        <v>69320</v>
      </c>
      <c r="U6401" s="1">
        <v>45528</v>
      </c>
      <c r="V6401" t="s">
        <v>64</v>
      </c>
      <c r="W6401">
        <v>933108</v>
      </c>
      <c r="X6401" t="s">
        <v>25578</v>
      </c>
      <c r="Y6401">
        <v>319</v>
      </c>
      <c r="Z6401">
        <v>1762</v>
      </c>
      <c r="AA6401">
        <v>4</v>
      </c>
      <c r="AB6401" s="2" t="s">
        <v>15482</v>
      </c>
    </row>
    <row r="6402" spans="1:28" x14ac:dyDescent="0.3">
      <c r="A6402" t="s">
        <v>28</v>
      </c>
      <c r="B6402" t="s">
        <v>29</v>
      </c>
      <c r="C6402" t="s">
        <v>30</v>
      </c>
      <c r="D6402" t="s">
        <v>421</v>
      </c>
      <c r="E6402" t="s">
        <v>32</v>
      </c>
      <c r="F6402" t="s">
        <v>33</v>
      </c>
      <c r="G6402">
        <v>60</v>
      </c>
      <c r="H6402">
        <v>403411</v>
      </c>
      <c r="I6402" t="s">
        <v>34</v>
      </c>
      <c r="J6402" s="1">
        <v>43899</v>
      </c>
      <c r="K6402">
        <v>800</v>
      </c>
      <c r="L6402" t="s">
        <v>25579</v>
      </c>
      <c r="M6402" t="s">
        <v>2124</v>
      </c>
      <c r="N6402" t="s">
        <v>25580</v>
      </c>
      <c r="O6402">
        <v>1890945780</v>
      </c>
      <c r="P6402" t="s">
        <v>39</v>
      </c>
      <c r="Q6402">
        <v>3</v>
      </c>
      <c r="R6402" t="s">
        <v>40</v>
      </c>
      <c r="S6402" t="s">
        <v>118</v>
      </c>
      <c r="T6402">
        <v>12265</v>
      </c>
      <c r="U6402" s="1">
        <v>45599</v>
      </c>
      <c r="V6402" t="s">
        <v>42</v>
      </c>
      <c r="W6402">
        <v>876121</v>
      </c>
      <c r="X6402" t="s">
        <v>25581</v>
      </c>
      <c r="Y6402">
        <v>615</v>
      </c>
      <c r="Z6402">
        <v>2310</v>
      </c>
      <c r="AA6402">
        <v>1</v>
      </c>
      <c r="AB6402">
        <v>924</v>
      </c>
    </row>
    <row r="6403" spans="1:28" x14ac:dyDescent="0.3">
      <c r="A6403" t="s">
        <v>28</v>
      </c>
      <c r="B6403" t="s">
        <v>29</v>
      </c>
      <c r="C6403" t="s">
        <v>66</v>
      </c>
      <c r="D6403" t="s">
        <v>442</v>
      </c>
      <c r="E6403" t="s">
        <v>56</v>
      </c>
      <c r="F6403" t="s">
        <v>99</v>
      </c>
      <c r="G6403">
        <v>100</v>
      </c>
      <c r="H6403">
        <v>434179</v>
      </c>
      <c r="I6403" t="s">
        <v>34</v>
      </c>
      <c r="J6403" s="1">
        <v>44779</v>
      </c>
      <c r="K6403">
        <v>1200</v>
      </c>
      <c r="L6403" t="s">
        <v>2487</v>
      </c>
      <c r="M6403" t="s">
        <v>244</v>
      </c>
      <c r="N6403" t="s">
        <v>25582</v>
      </c>
      <c r="O6403" t="s">
        <v>25583</v>
      </c>
      <c r="P6403" t="s">
        <v>51</v>
      </c>
      <c r="Q6403">
        <v>18</v>
      </c>
      <c r="R6403" t="s">
        <v>88</v>
      </c>
      <c r="S6403" t="s">
        <v>118</v>
      </c>
      <c r="T6403">
        <v>96872</v>
      </c>
      <c r="U6403" s="1">
        <v>45383</v>
      </c>
      <c r="V6403" t="s">
        <v>80</v>
      </c>
      <c r="W6403">
        <v>977598</v>
      </c>
      <c r="X6403" t="s">
        <v>25584</v>
      </c>
      <c r="Y6403">
        <v>343</v>
      </c>
      <c r="Z6403">
        <v>1672</v>
      </c>
      <c r="AA6403">
        <v>7</v>
      </c>
      <c r="AB6403">
        <v>4681.6000000000004</v>
      </c>
    </row>
    <row r="6404" spans="1:28" x14ac:dyDescent="0.3">
      <c r="A6404" t="s">
        <v>28</v>
      </c>
      <c r="B6404" t="s">
        <v>29</v>
      </c>
      <c r="C6404" t="s">
        <v>66</v>
      </c>
      <c r="D6404" t="s">
        <v>163</v>
      </c>
      <c r="E6404" t="s">
        <v>46</v>
      </c>
      <c r="F6404" t="s">
        <v>113</v>
      </c>
      <c r="G6404">
        <v>98</v>
      </c>
      <c r="H6404">
        <v>418702</v>
      </c>
      <c r="I6404" t="s">
        <v>58</v>
      </c>
      <c r="J6404" s="1">
        <v>44227</v>
      </c>
      <c r="K6404">
        <v>1200</v>
      </c>
      <c r="L6404" t="s">
        <v>25585</v>
      </c>
      <c r="M6404" t="s">
        <v>313</v>
      </c>
      <c r="N6404" t="s">
        <v>25586</v>
      </c>
      <c r="O6404">
        <v>4302495520</v>
      </c>
      <c r="P6404" t="s">
        <v>51</v>
      </c>
      <c r="Q6404">
        <v>11</v>
      </c>
      <c r="R6404" t="s">
        <v>40</v>
      </c>
      <c r="S6404" t="s">
        <v>41</v>
      </c>
      <c r="T6404">
        <v>94373</v>
      </c>
      <c r="U6404" s="1">
        <v>45566</v>
      </c>
      <c r="V6404" t="s">
        <v>155</v>
      </c>
      <c r="W6404">
        <v>840822</v>
      </c>
      <c r="X6404" t="s">
        <v>25587</v>
      </c>
      <c r="Y6404">
        <v>339</v>
      </c>
      <c r="Z6404">
        <v>2879</v>
      </c>
      <c r="AA6404">
        <v>3</v>
      </c>
      <c r="AB6404">
        <v>3454.8</v>
      </c>
    </row>
    <row r="6405" spans="1:28" x14ac:dyDescent="0.3">
      <c r="A6405" t="s">
        <v>28</v>
      </c>
      <c r="B6405" t="s">
        <v>29</v>
      </c>
      <c r="C6405" t="s">
        <v>91</v>
      </c>
      <c r="D6405" t="s">
        <v>380</v>
      </c>
      <c r="E6405" t="s">
        <v>56</v>
      </c>
      <c r="F6405" t="s">
        <v>135</v>
      </c>
      <c r="G6405">
        <v>61</v>
      </c>
      <c r="H6405">
        <v>410395</v>
      </c>
      <c r="I6405" t="s">
        <v>58</v>
      </c>
      <c r="J6405" s="1">
        <v>44787</v>
      </c>
      <c r="K6405">
        <v>1200</v>
      </c>
      <c r="L6405" t="s">
        <v>25588</v>
      </c>
      <c r="M6405" t="s">
        <v>115</v>
      </c>
      <c r="N6405" t="s">
        <v>25589</v>
      </c>
      <c r="O6405" t="s">
        <v>25590</v>
      </c>
      <c r="P6405" t="s">
        <v>51</v>
      </c>
      <c r="Q6405">
        <v>17</v>
      </c>
      <c r="R6405" t="s">
        <v>88</v>
      </c>
      <c r="S6405" t="s">
        <v>41</v>
      </c>
      <c r="T6405">
        <v>78401</v>
      </c>
      <c r="U6405" s="1">
        <v>45609</v>
      </c>
      <c r="V6405" t="s">
        <v>42</v>
      </c>
      <c r="W6405">
        <v>937266</v>
      </c>
      <c r="X6405" t="s">
        <v>25591</v>
      </c>
      <c r="Y6405">
        <v>616</v>
      </c>
      <c r="Z6405">
        <v>2542</v>
      </c>
      <c r="AA6405">
        <v>3</v>
      </c>
      <c r="AB6405">
        <v>3050.4</v>
      </c>
    </row>
    <row r="6406" spans="1:28" x14ac:dyDescent="0.3">
      <c r="A6406" t="s">
        <v>28</v>
      </c>
      <c r="B6406" t="s">
        <v>29</v>
      </c>
      <c r="C6406" t="s">
        <v>148</v>
      </c>
      <c r="D6406" t="s">
        <v>254</v>
      </c>
      <c r="E6406" t="s">
        <v>56</v>
      </c>
      <c r="F6406" t="s">
        <v>33</v>
      </c>
      <c r="G6406">
        <v>30</v>
      </c>
      <c r="H6406">
        <v>432668</v>
      </c>
      <c r="I6406" t="s">
        <v>34</v>
      </c>
      <c r="J6406" s="1">
        <v>43859</v>
      </c>
      <c r="K6406">
        <v>1300</v>
      </c>
      <c r="L6406" t="s">
        <v>25592</v>
      </c>
      <c r="M6406" t="s">
        <v>654</v>
      </c>
      <c r="N6406" t="s">
        <v>25593</v>
      </c>
      <c r="O6406" t="s">
        <v>25594</v>
      </c>
      <c r="P6406" t="s">
        <v>87</v>
      </c>
      <c r="Q6406">
        <v>18</v>
      </c>
      <c r="R6406" t="s">
        <v>88</v>
      </c>
      <c r="S6406" t="s">
        <v>79</v>
      </c>
      <c r="T6406">
        <v>16074</v>
      </c>
      <c r="U6406" s="1">
        <v>45552</v>
      </c>
      <c r="V6406" t="s">
        <v>180</v>
      </c>
      <c r="W6406">
        <v>129864</v>
      </c>
      <c r="X6406" t="s">
        <v>25595</v>
      </c>
      <c r="Y6406">
        <v>531</v>
      </c>
      <c r="Z6406">
        <v>681</v>
      </c>
      <c r="AA6406">
        <v>8</v>
      </c>
      <c r="AB6406" s="2" t="s">
        <v>25596</v>
      </c>
    </row>
    <row r="6407" spans="1:28" x14ac:dyDescent="0.3">
      <c r="A6407" t="s">
        <v>28</v>
      </c>
      <c r="B6407" t="s">
        <v>29</v>
      </c>
      <c r="C6407" t="s">
        <v>91</v>
      </c>
      <c r="D6407" t="s">
        <v>616</v>
      </c>
      <c r="E6407" t="s">
        <v>46</v>
      </c>
      <c r="F6407" t="s">
        <v>47</v>
      </c>
      <c r="G6407">
        <v>58</v>
      </c>
      <c r="H6407">
        <v>401280</v>
      </c>
      <c r="I6407" t="s">
        <v>58</v>
      </c>
      <c r="J6407" s="1">
        <v>44931</v>
      </c>
      <c r="K6407">
        <v>950</v>
      </c>
      <c r="L6407" t="s">
        <v>25597</v>
      </c>
      <c r="M6407" t="s">
        <v>345</v>
      </c>
      <c r="N6407" t="s">
        <v>25598</v>
      </c>
      <c r="O6407">
        <v>6882574812</v>
      </c>
      <c r="P6407" t="s">
        <v>87</v>
      </c>
      <c r="Q6407">
        <v>11</v>
      </c>
      <c r="R6407" t="s">
        <v>40</v>
      </c>
      <c r="S6407" t="s">
        <v>118</v>
      </c>
      <c r="T6407">
        <v>49832</v>
      </c>
      <c r="U6407" s="1">
        <v>45461</v>
      </c>
      <c r="V6407" t="s">
        <v>52</v>
      </c>
      <c r="W6407">
        <v>151055</v>
      </c>
      <c r="X6407" t="s">
        <v>25599</v>
      </c>
      <c r="Y6407">
        <v>694</v>
      </c>
      <c r="Z6407">
        <v>2989</v>
      </c>
      <c r="AA6407">
        <v>1</v>
      </c>
      <c r="AB6407" s="2" t="s">
        <v>25600</v>
      </c>
    </row>
    <row r="6408" spans="1:28" x14ac:dyDescent="0.3">
      <c r="A6408" t="s">
        <v>28</v>
      </c>
      <c r="B6408" t="s">
        <v>29</v>
      </c>
      <c r="C6408" t="s">
        <v>91</v>
      </c>
      <c r="D6408" t="s">
        <v>237</v>
      </c>
      <c r="E6408" t="s">
        <v>46</v>
      </c>
      <c r="F6408" t="s">
        <v>150</v>
      </c>
      <c r="G6408">
        <v>82</v>
      </c>
      <c r="H6408">
        <v>439497</v>
      </c>
      <c r="I6408" t="s">
        <v>58</v>
      </c>
      <c r="J6408" s="1">
        <v>45455</v>
      </c>
      <c r="K6408">
        <v>1000</v>
      </c>
      <c r="L6408" t="s">
        <v>25601</v>
      </c>
      <c r="M6408" t="s">
        <v>1058</v>
      </c>
      <c r="N6408" t="s">
        <v>25602</v>
      </c>
      <c r="O6408" t="s">
        <v>25603</v>
      </c>
      <c r="P6408" t="s">
        <v>51</v>
      </c>
      <c r="Q6408">
        <v>18</v>
      </c>
      <c r="R6408" t="s">
        <v>88</v>
      </c>
      <c r="S6408" t="s">
        <v>41</v>
      </c>
      <c r="T6408">
        <v>97855</v>
      </c>
      <c r="U6408" s="1">
        <v>45311</v>
      </c>
      <c r="V6408" t="s">
        <v>111</v>
      </c>
      <c r="W6408">
        <v>609210</v>
      </c>
      <c r="X6408" t="s">
        <v>25604</v>
      </c>
      <c r="Y6408">
        <v>558</v>
      </c>
      <c r="Z6408">
        <v>1164</v>
      </c>
      <c r="AA6408">
        <v>3</v>
      </c>
      <c r="AB6408" s="2" t="s">
        <v>755</v>
      </c>
    </row>
    <row r="6409" spans="1:28" x14ac:dyDescent="0.3">
      <c r="A6409" t="s">
        <v>28</v>
      </c>
      <c r="B6409" t="s">
        <v>29</v>
      </c>
      <c r="C6409" t="s">
        <v>148</v>
      </c>
      <c r="D6409" t="s">
        <v>637</v>
      </c>
      <c r="E6409" t="s">
        <v>32</v>
      </c>
      <c r="F6409" t="s">
        <v>47</v>
      </c>
      <c r="G6409">
        <v>52</v>
      </c>
      <c r="H6409">
        <v>404922</v>
      </c>
      <c r="I6409" t="s">
        <v>34</v>
      </c>
      <c r="J6409" s="1">
        <v>44897</v>
      </c>
      <c r="K6409">
        <v>1200</v>
      </c>
      <c r="L6409" t="s">
        <v>3593</v>
      </c>
      <c r="M6409" t="s">
        <v>605</v>
      </c>
      <c r="N6409" t="s">
        <v>25605</v>
      </c>
      <c r="O6409" t="s">
        <v>25606</v>
      </c>
      <c r="P6409" t="s">
        <v>39</v>
      </c>
      <c r="Q6409">
        <v>5</v>
      </c>
      <c r="R6409" t="s">
        <v>40</v>
      </c>
      <c r="S6409" t="s">
        <v>118</v>
      </c>
      <c r="T6409">
        <v>73987</v>
      </c>
      <c r="U6409" s="1">
        <v>45390</v>
      </c>
      <c r="V6409" t="s">
        <v>80</v>
      </c>
      <c r="W6409">
        <v>717440</v>
      </c>
      <c r="X6409" t="s">
        <v>25607</v>
      </c>
      <c r="Y6409">
        <v>601</v>
      </c>
      <c r="Z6409">
        <v>2718</v>
      </c>
      <c r="AA6409">
        <v>8</v>
      </c>
      <c r="AB6409">
        <v>8697.6</v>
      </c>
    </row>
    <row r="6410" spans="1:28" x14ac:dyDescent="0.3">
      <c r="A6410" t="s">
        <v>28</v>
      </c>
      <c r="B6410" t="s">
        <v>29</v>
      </c>
      <c r="C6410" t="s">
        <v>193</v>
      </c>
      <c r="D6410" t="s">
        <v>182</v>
      </c>
      <c r="E6410" t="s">
        <v>32</v>
      </c>
      <c r="F6410" t="s">
        <v>135</v>
      </c>
      <c r="G6410">
        <v>33</v>
      </c>
      <c r="H6410">
        <v>409185</v>
      </c>
      <c r="I6410" t="s">
        <v>58</v>
      </c>
      <c r="J6410" s="1">
        <v>44219</v>
      </c>
      <c r="K6410">
        <v>1300</v>
      </c>
      <c r="L6410" t="s">
        <v>25608</v>
      </c>
      <c r="M6410" t="s">
        <v>287</v>
      </c>
      <c r="N6410" t="s">
        <v>25609</v>
      </c>
      <c r="O6410" t="s">
        <v>25610</v>
      </c>
      <c r="P6410" t="s">
        <v>87</v>
      </c>
      <c r="Q6410">
        <v>19</v>
      </c>
      <c r="R6410" t="s">
        <v>88</v>
      </c>
      <c r="S6410" t="s">
        <v>118</v>
      </c>
      <c r="T6410">
        <v>26375</v>
      </c>
      <c r="U6410" s="1">
        <v>45530</v>
      </c>
      <c r="V6410" t="s">
        <v>64</v>
      </c>
      <c r="W6410">
        <v>809472</v>
      </c>
      <c r="X6410" t="s">
        <v>25611</v>
      </c>
      <c r="Y6410">
        <v>853</v>
      </c>
      <c r="Z6410">
        <v>2254</v>
      </c>
      <c r="AA6410">
        <v>8</v>
      </c>
      <c r="AB6410">
        <v>7212.8</v>
      </c>
    </row>
    <row r="6411" spans="1:28" x14ac:dyDescent="0.3">
      <c r="A6411" t="s">
        <v>28</v>
      </c>
      <c r="B6411" t="s">
        <v>29</v>
      </c>
      <c r="C6411" t="s">
        <v>44</v>
      </c>
      <c r="D6411" t="s">
        <v>637</v>
      </c>
      <c r="E6411" t="s">
        <v>56</v>
      </c>
      <c r="F6411" t="s">
        <v>47</v>
      </c>
      <c r="G6411">
        <v>64</v>
      </c>
      <c r="H6411">
        <v>408638</v>
      </c>
      <c r="I6411" t="s">
        <v>34</v>
      </c>
      <c r="J6411" s="1">
        <v>44603</v>
      </c>
      <c r="K6411">
        <v>1200</v>
      </c>
      <c r="L6411" t="s">
        <v>25612</v>
      </c>
      <c r="M6411" t="s">
        <v>394</v>
      </c>
      <c r="N6411" t="s">
        <v>25613</v>
      </c>
      <c r="O6411" t="s">
        <v>25614</v>
      </c>
      <c r="P6411" t="s">
        <v>51</v>
      </c>
      <c r="Q6411">
        <v>17</v>
      </c>
      <c r="R6411" t="s">
        <v>40</v>
      </c>
      <c r="S6411" t="s">
        <v>41</v>
      </c>
      <c r="T6411">
        <v>47168</v>
      </c>
      <c r="U6411" s="1">
        <v>45421</v>
      </c>
      <c r="V6411" t="s">
        <v>140</v>
      </c>
      <c r="W6411">
        <v>766143</v>
      </c>
      <c r="X6411" t="s">
        <v>13637</v>
      </c>
      <c r="Y6411">
        <v>751</v>
      </c>
      <c r="Z6411">
        <v>2992</v>
      </c>
      <c r="AA6411">
        <v>3</v>
      </c>
      <c r="AB6411">
        <v>3590.4</v>
      </c>
    </row>
    <row r="6412" spans="1:28" x14ac:dyDescent="0.3">
      <c r="A6412" t="s">
        <v>28</v>
      </c>
      <c r="B6412" t="s">
        <v>29</v>
      </c>
      <c r="C6412" t="s">
        <v>148</v>
      </c>
      <c r="D6412" t="s">
        <v>237</v>
      </c>
      <c r="E6412" t="s">
        <v>32</v>
      </c>
      <c r="F6412" t="s">
        <v>175</v>
      </c>
      <c r="G6412">
        <v>17</v>
      </c>
      <c r="H6412">
        <v>425663</v>
      </c>
      <c r="I6412" t="s">
        <v>34</v>
      </c>
      <c r="J6412" s="1">
        <v>45122</v>
      </c>
      <c r="K6412">
        <v>1200</v>
      </c>
      <c r="L6412" t="s">
        <v>25615</v>
      </c>
      <c r="M6412" t="s">
        <v>216</v>
      </c>
      <c r="N6412" t="s">
        <v>25616</v>
      </c>
      <c r="O6412" t="s">
        <v>25617</v>
      </c>
      <c r="P6412" t="s">
        <v>71</v>
      </c>
      <c r="Q6412">
        <v>15</v>
      </c>
      <c r="R6412" t="s">
        <v>40</v>
      </c>
      <c r="S6412" t="s">
        <v>79</v>
      </c>
      <c r="T6412">
        <v>30391</v>
      </c>
      <c r="U6412" s="1">
        <v>45446</v>
      </c>
      <c r="V6412" t="s">
        <v>52</v>
      </c>
      <c r="W6412">
        <v>297218</v>
      </c>
      <c r="X6412" t="s">
        <v>25618</v>
      </c>
      <c r="Y6412">
        <v>989</v>
      </c>
      <c r="Z6412">
        <v>1996</v>
      </c>
      <c r="AA6412">
        <v>6</v>
      </c>
      <c r="AB6412" s="2" t="s">
        <v>808</v>
      </c>
    </row>
    <row r="6413" spans="1:28" x14ac:dyDescent="0.3">
      <c r="A6413" t="s">
        <v>28</v>
      </c>
      <c r="B6413" t="s">
        <v>29</v>
      </c>
      <c r="C6413" t="s">
        <v>30</v>
      </c>
      <c r="D6413" t="s">
        <v>105</v>
      </c>
      <c r="E6413" t="s">
        <v>32</v>
      </c>
      <c r="F6413" t="s">
        <v>150</v>
      </c>
      <c r="G6413">
        <v>43</v>
      </c>
      <c r="H6413">
        <v>416926</v>
      </c>
      <c r="I6413" t="s">
        <v>34</v>
      </c>
      <c r="J6413" s="1">
        <v>44904</v>
      </c>
      <c r="K6413">
        <v>800</v>
      </c>
      <c r="L6413" t="s">
        <v>25619</v>
      </c>
      <c r="M6413" t="s">
        <v>129</v>
      </c>
      <c r="N6413" t="s">
        <v>25620</v>
      </c>
      <c r="O6413" t="s">
        <v>25621</v>
      </c>
      <c r="P6413" t="s">
        <v>39</v>
      </c>
      <c r="Q6413">
        <v>18</v>
      </c>
      <c r="R6413" t="s">
        <v>40</v>
      </c>
      <c r="S6413" t="s">
        <v>118</v>
      </c>
      <c r="T6413">
        <v>55412</v>
      </c>
      <c r="U6413" s="1">
        <v>45484</v>
      </c>
      <c r="V6413" t="s">
        <v>126</v>
      </c>
      <c r="W6413">
        <v>853391</v>
      </c>
      <c r="X6413" t="s">
        <v>25622</v>
      </c>
      <c r="Y6413">
        <v>207</v>
      </c>
      <c r="Z6413">
        <v>2915</v>
      </c>
      <c r="AA6413">
        <v>8</v>
      </c>
      <c r="AB6413">
        <v>9328</v>
      </c>
    </row>
    <row r="6414" spans="1:28" x14ac:dyDescent="0.3">
      <c r="A6414" t="s">
        <v>28</v>
      </c>
      <c r="B6414" t="s">
        <v>29</v>
      </c>
      <c r="C6414" t="s">
        <v>157</v>
      </c>
      <c r="D6414" t="s">
        <v>421</v>
      </c>
      <c r="E6414" t="s">
        <v>56</v>
      </c>
      <c r="F6414" t="s">
        <v>106</v>
      </c>
      <c r="G6414">
        <v>28</v>
      </c>
      <c r="H6414">
        <v>418730</v>
      </c>
      <c r="I6414" t="s">
        <v>58</v>
      </c>
      <c r="J6414" s="1">
        <v>44107</v>
      </c>
      <c r="K6414">
        <v>1300</v>
      </c>
      <c r="L6414" t="s">
        <v>25623</v>
      </c>
      <c r="M6414" t="s">
        <v>308</v>
      </c>
      <c r="N6414" t="s">
        <v>25624</v>
      </c>
      <c r="O6414" t="s">
        <v>25625</v>
      </c>
      <c r="P6414" t="s">
        <v>87</v>
      </c>
      <c r="Q6414">
        <v>11</v>
      </c>
      <c r="R6414" t="s">
        <v>88</v>
      </c>
      <c r="S6414" t="s">
        <v>118</v>
      </c>
      <c r="T6414">
        <v>72461</v>
      </c>
      <c r="U6414" s="1">
        <v>45420</v>
      </c>
      <c r="V6414" t="s">
        <v>140</v>
      </c>
      <c r="W6414">
        <v>256782</v>
      </c>
      <c r="X6414" t="s">
        <v>25626</v>
      </c>
      <c r="Y6414">
        <v>300</v>
      </c>
      <c r="Z6414">
        <v>2951</v>
      </c>
      <c r="AA6414">
        <v>4</v>
      </c>
      <c r="AB6414">
        <v>4721.6000000000004</v>
      </c>
    </row>
    <row r="6415" spans="1:28" x14ac:dyDescent="0.3">
      <c r="A6415" t="s">
        <v>28</v>
      </c>
      <c r="B6415" t="s">
        <v>29</v>
      </c>
      <c r="C6415" t="s">
        <v>54</v>
      </c>
      <c r="D6415" t="s">
        <v>220</v>
      </c>
      <c r="E6415" t="s">
        <v>56</v>
      </c>
      <c r="F6415" t="s">
        <v>113</v>
      </c>
      <c r="G6415">
        <v>66</v>
      </c>
      <c r="H6415">
        <v>435032</v>
      </c>
      <c r="I6415" t="s">
        <v>34</v>
      </c>
      <c r="J6415" s="1">
        <v>45194</v>
      </c>
      <c r="K6415">
        <v>1300</v>
      </c>
      <c r="L6415" t="s">
        <v>25627</v>
      </c>
      <c r="M6415" t="s">
        <v>1147</v>
      </c>
      <c r="N6415" t="s">
        <v>25628</v>
      </c>
      <c r="O6415">
        <v>7302947084</v>
      </c>
      <c r="P6415" t="s">
        <v>87</v>
      </c>
      <c r="Q6415">
        <v>18</v>
      </c>
      <c r="R6415" t="s">
        <v>88</v>
      </c>
      <c r="S6415" t="s">
        <v>118</v>
      </c>
      <c r="T6415">
        <v>31103</v>
      </c>
      <c r="U6415" s="1">
        <v>45502</v>
      </c>
      <c r="V6415" t="s">
        <v>126</v>
      </c>
      <c r="W6415">
        <v>387982</v>
      </c>
      <c r="X6415" t="s">
        <v>25629</v>
      </c>
      <c r="Y6415">
        <v>559</v>
      </c>
      <c r="Z6415">
        <v>1625</v>
      </c>
      <c r="AA6415">
        <v>8</v>
      </c>
      <c r="AB6415">
        <v>5200</v>
      </c>
    </row>
    <row r="6416" spans="1:28" x14ac:dyDescent="0.3">
      <c r="A6416" t="s">
        <v>28</v>
      </c>
      <c r="B6416" t="s">
        <v>29</v>
      </c>
      <c r="C6416" t="s">
        <v>157</v>
      </c>
      <c r="D6416" t="s">
        <v>380</v>
      </c>
      <c r="E6416" t="s">
        <v>56</v>
      </c>
      <c r="F6416" t="s">
        <v>150</v>
      </c>
      <c r="G6416">
        <v>72</v>
      </c>
      <c r="H6416">
        <v>424682</v>
      </c>
      <c r="I6416" t="s">
        <v>34</v>
      </c>
      <c r="J6416" s="1">
        <v>44228</v>
      </c>
      <c r="K6416">
        <v>1200</v>
      </c>
      <c r="L6416" t="s">
        <v>25630</v>
      </c>
      <c r="M6416" t="s">
        <v>85</v>
      </c>
      <c r="N6416" t="s">
        <v>25631</v>
      </c>
      <c r="O6416" t="s">
        <v>25632</v>
      </c>
      <c r="P6416" t="s">
        <v>51</v>
      </c>
      <c r="Q6416">
        <v>3</v>
      </c>
      <c r="R6416" t="s">
        <v>88</v>
      </c>
      <c r="S6416" t="s">
        <v>63</v>
      </c>
      <c r="T6416">
        <v>31437</v>
      </c>
      <c r="U6416" s="1">
        <v>45480</v>
      </c>
      <c r="V6416" t="s">
        <v>126</v>
      </c>
      <c r="W6416">
        <v>327444</v>
      </c>
      <c r="X6416" t="s">
        <v>25633</v>
      </c>
      <c r="Y6416">
        <v>782</v>
      </c>
      <c r="Z6416">
        <v>1561</v>
      </c>
      <c r="AA6416">
        <v>5</v>
      </c>
      <c r="AB6416">
        <v>3122</v>
      </c>
    </row>
    <row r="6417" spans="1:28" x14ac:dyDescent="0.3">
      <c r="A6417" t="s">
        <v>28</v>
      </c>
      <c r="B6417" t="s">
        <v>29</v>
      </c>
      <c r="C6417" t="s">
        <v>91</v>
      </c>
      <c r="D6417" t="s">
        <v>254</v>
      </c>
      <c r="E6417" t="s">
        <v>46</v>
      </c>
      <c r="F6417" t="s">
        <v>83</v>
      </c>
      <c r="G6417">
        <v>17</v>
      </c>
      <c r="H6417">
        <v>426564</v>
      </c>
      <c r="I6417" t="s">
        <v>58</v>
      </c>
      <c r="J6417" s="1">
        <v>44413</v>
      </c>
      <c r="K6417">
        <v>1300</v>
      </c>
      <c r="L6417" t="s">
        <v>25634</v>
      </c>
      <c r="M6417" t="s">
        <v>1007</v>
      </c>
      <c r="N6417" t="s">
        <v>25635</v>
      </c>
      <c r="O6417" t="s">
        <v>25636</v>
      </c>
      <c r="P6417" t="s">
        <v>87</v>
      </c>
      <c r="Q6417">
        <v>13</v>
      </c>
      <c r="R6417" t="s">
        <v>40</v>
      </c>
      <c r="S6417" t="s">
        <v>118</v>
      </c>
      <c r="T6417">
        <v>70075</v>
      </c>
      <c r="U6417" s="1">
        <v>45591</v>
      </c>
      <c r="V6417" t="s">
        <v>155</v>
      </c>
      <c r="W6417">
        <v>702614</v>
      </c>
      <c r="X6417" t="s">
        <v>25637</v>
      </c>
      <c r="Y6417">
        <v>367</v>
      </c>
      <c r="Z6417">
        <v>1480</v>
      </c>
      <c r="AA6417">
        <v>8</v>
      </c>
      <c r="AB6417">
        <v>4736</v>
      </c>
    </row>
    <row r="6418" spans="1:28" x14ac:dyDescent="0.3">
      <c r="A6418" t="s">
        <v>28</v>
      </c>
      <c r="B6418" t="s">
        <v>29</v>
      </c>
      <c r="C6418" t="s">
        <v>54</v>
      </c>
      <c r="D6418" t="s">
        <v>74</v>
      </c>
      <c r="E6418" t="s">
        <v>56</v>
      </c>
      <c r="F6418" t="s">
        <v>57</v>
      </c>
      <c r="G6418">
        <v>90</v>
      </c>
      <c r="H6418">
        <v>416594</v>
      </c>
      <c r="I6418" t="s">
        <v>34</v>
      </c>
      <c r="J6418" s="1">
        <v>45014</v>
      </c>
      <c r="K6418">
        <v>1100</v>
      </c>
      <c r="L6418" t="s">
        <v>25638</v>
      </c>
      <c r="M6418" t="s">
        <v>1147</v>
      </c>
      <c r="N6418" t="s">
        <v>25639</v>
      </c>
      <c r="O6418" t="s">
        <v>25640</v>
      </c>
      <c r="P6418" t="s">
        <v>87</v>
      </c>
      <c r="Q6418">
        <v>3</v>
      </c>
      <c r="R6418" t="s">
        <v>88</v>
      </c>
      <c r="S6418" t="s">
        <v>79</v>
      </c>
      <c r="T6418">
        <v>13644</v>
      </c>
      <c r="U6418" s="1">
        <v>45387</v>
      </c>
      <c r="V6418" t="s">
        <v>80</v>
      </c>
      <c r="W6418">
        <v>394855</v>
      </c>
      <c r="X6418" t="s">
        <v>25641</v>
      </c>
      <c r="Y6418">
        <v>494</v>
      </c>
      <c r="Z6418">
        <v>1570</v>
      </c>
      <c r="AA6418">
        <v>5</v>
      </c>
      <c r="AB6418">
        <v>3140</v>
      </c>
    </row>
    <row r="6419" spans="1:28" x14ac:dyDescent="0.3">
      <c r="A6419" t="s">
        <v>28</v>
      </c>
      <c r="B6419" t="s">
        <v>29</v>
      </c>
      <c r="C6419" t="s">
        <v>66</v>
      </c>
      <c r="D6419" t="s">
        <v>267</v>
      </c>
      <c r="E6419" t="s">
        <v>46</v>
      </c>
      <c r="F6419" t="s">
        <v>106</v>
      </c>
      <c r="G6419">
        <v>17</v>
      </c>
      <c r="H6419">
        <v>433866</v>
      </c>
      <c r="I6419" t="s">
        <v>58</v>
      </c>
      <c r="J6419" s="1">
        <v>44314</v>
      </c>
      <c r="K6419">
        <v>1200</v>
      </c>
      <c r="L6419" t="s">
        <v>25642</v>
      </c>
      <c r="M6419" t="s">
        <v>211</v>
      </c>
      <c r="N6419" t="s">
        <v>25643</v>
      </c>
      <c r="O6419" t="s">
        <v>25644</v>
      </c>
      <c r="P6419" t="s">
        <v>71</v>
      </c>
      <c r="Q6419">
        <v>13</v>
      </c>
      <c r="R6419" t="s">
        <v>40</v>
      </c>
      <c r="S6419" t="s">
        <v>118</v>
      </c>
      <c r="T6419">
        <v>55031</v>
      </c>
      <c r="U6419" s="1">
        <v>45395</v>
      </c>
      <c r="V6419" t="s">
        <v>80</v>
      </c>
      <c r="W6419">
        <v>789521</v>
      </c>
      <c r="X6419" t="s">
        <v>25645</v>
      </c>
      <c r="Y6419">
        <v>941</v>
      </c>
      <c r="Z6419">
        <v>2584</v>
      </c>
      <c r="AA6419">
        <v>4</v>
      </c>
      <c r="AB6419" s="2" t="s">
        <v>25646</v>
      </c>
    </row>
    <row r="6420" spans="1:28" x14ac:dyDescent="0.3">
      <c r="A6420" t="s">
        <v>28</v>
      </c>
      <c r="B6420" t="s">
        <v>29</v>
      </c>
      <c r="C6420" t="s">
        <v>54</v>
      </c>
      <c r="D6420" t="s">
        <v>55</v>
      </c>
      <c r="E6420" t="s">
        <v>32</v>
      </c>
      <c r="F6420" t="s">
        <v>135</v>
      </c>
      <c r="G6420">
        <v>88</v>
      </c>
      <c r="H6420">
        <v>411163</v>
      </c>
      <c r="I6420" t="s">
        <v>34</v>
      </c>
      <c r="J6420" s="1">
        <v>44812</v>
      </c>
      <c r="K6420">
        <v>1200</v>
      </c>
      <c r="L6420" t="s">
        <v>25647</v>
      </c>
      <c r="M6420" t="s">
        <v>818</v>
      </c>
      <c r="N6420" t="s">
        <v>25648</v>
      </c>
      <c r="O6420" t="s">
        <v>25649</v>
      </c>
      <c r="P6420" t="s">
        <v>87</v>
      </c>
      <c r="Q6420">
        <v>20</v>
      </c>
      <c r="R6420" t="s">
        <v>88</v>
      </c>
      <c r="S6420" t="s">
        <v>79</v>
      </c>
      <c r="T6420">
        <v>58202</v>
      </c>
      <c r="U6420" s="1">
        <v>45615</v>
      </c>
      <c r="V6420" t="s">
        <v>42</v>
      </c>
      <c r="W6420">
        <v>827341</v>
      </c>
      <c r="X6420" t="s">
        <v>25650</v>
      </c>
      <c r="Y6420">
        <v>384</v>
      </c>
      <c r="Z6420">
        <v>2835</v>
      </c>
      <c r="AA6420">
        <v>6</v>
      </c>
      <c r="AB6420">
        <v>6804</v>
      </c>
    </row>
    <row r="6421" spans="1:28" x14ac:dyDescent="0.3">
      <c r="A6421" t="s">
        <v>28</v>
      </c>
      <c r="B6421" t="s">
        <v>29</v>
      </c>
      <c r="C6421" t="s">
        <v>157</v>
      </c>
      <c r="D6421" t="s">
        <v>82</v>
      </c>
      <c r="E6421" t="s">
        <v>56</v>
      </c>
      <c r="F6421" t="s">
        <v>47</v>
      </c>
      <c r="G6421">
        <v>15</v>
      </c>
      <c r="H6421">
        <v>404048</v>
      </c>
      <c r="I6421" t="s">
        <v>34</v>
      </c>
      <c r="J6421" s="1">
        <v>44565</v>
      </c>
      <c r="K6421">
        <v>800</v>
      </c>
      <c r="L6421" t="s">
        <v>25651</v>
      </c>
      <c r="M6421" t="s">
        <v>172</v>
      </c>
      <c r="N6421" t="s">
        <v>25652</v>
      </c>
      <c r="O6421" t="s">
        <v>25653</v>
      </c>
      <c r="P6421" t="s">
        <v>39</v>
      </c>
      <c r="Q6421">
        <v>16</v>
      </c>
      <c r="R6421" t="s">
        <v>40</v>
      </c>
      <c r="S6421" t="s">
        <v>118</v>
      </c>
      <c r="T6421">
        <v>84092</v>
      </c>
      <c r="U6421" s="1">
        <v>45430</v>
      </c>
      <c r="V6421" t="s">
        <v>140</v>
      </c>
      <c r="W6421">
        <v>228035</v>
      </c>
      <c r="X6421" t="s">
        <v>25654</v>
      </c>
      <c r="Y6421">
        <v>952</v>
      </c>
      <c r="Z6421">
        <v>516</v>
      </c>
      <c r="AA6421">
        <v>5</v>
      </c>
      <c r="AB6421">
        <v>1032</v>
      </c>
    </row>
    <row r="6422" spans="1:28" x14ac:dyDescent="0.3">
      <c r="A6422" t="s">
        <v>28</v>
      </c>
      <c r="B6422" t="s">
        <v>29</v>
      </c>
      <c r="C6422" t="s">
        <v>148</v>
      </c>
      <c r="D6422" t="s">
        <v>31</v>
      </c>
      <c r="E6422" t="s">
        <v>32</v>
      </c>
      <c r="F6422" t="s">
        <v>99</v>
      </c>
      <c r="G6422">
        <v>28</v>
      </c>
      <c r="H6422">
        <v>409841</v>
      </c>
      <c r="I6422" t="s">
        <v>34</v>
      </c>
      <c r="J6422" s="1">
        <v>45232</v>
      </c>
      <c r="K6422">
        <v>1000</v>
      </c>
      <c r="L6422" t="s">
        <v>25655</v>
      </c>
      <c r="M6422" t="s">
        <v>1030</v>
      </c>
      <c r="N6422" t="s">
        <v>25656</v>
      </c>
      <c r="O6422" t="s">
        <v>25657</v>
      </c>
      <c r="P6422" t="s">
        <v>71</v>
      </c>
      <c r="Q6422">
        <v>13</v>
      </c>
      <c r="R6422" t="s">
        <v>40</v>
      </c>
      <c r="S6422" t="s">
        <v>79</v>
      </c>
      <c r="T6422">
        <v>45196</v>
      </c>
      <c r="U6422" s="1">
        <v>45546</v>
      </c>
      <c r="V6422" t="s">
        <v>180</v>
      </c>
      <c r="W6422">
        <v>292797</v>
      </c>
      <c r="X6422" t="s">
        <v>25658</v>
      </c>
      <c r="Y6422">
        <v>971</v>
      </c>
      <c r="Z6422">
        <v>2211</v>
      </c>
      <c r="AA6422">
        <v>2</v>
      </c>
      <c r="AB6422" s="2" t="s">
        <v>25659</v>
      </c>
    </row>
    <row r="6423" spans="1:28" x14ac:dyDescent="0.3">
      <c r="A6423" t="s">
        <v>28</v>
      </c>
      <c r="B6423" t="s">
        <v>29</v>
      </c>
      <c r="C6423" t="s">
        <v>91</v>
      </c>
      <c r="D6423" t="s">
        <v>149</v>
      </c>
      <c r="E6423" t="s">
        <v>56</v>
      </c>
      <c r="F6423" t="s">
        <v>135</v>
      </c>
      <c r="G6423">
        <v>59</v>
      </c>
      <c r="H6423">
        <v>413093</v>
      </c>
      <c r="I6423" t="s">
        <v>58</v>
      </c>
      <c r="J6423" s="1">
        <v>45346</v>
      </c>
      <c r="K6423">
        <v>800</v>
      </c>
      <c r="L6423" t="s">
        <v>25660</v>
      </c>
      <c r="M6423" t="s">
        <v>361</v>
      </c>
      <c r="N6423" t="s">
        <v>25661</v>
      </c>
      <c r="O6423" t="s">
        <v>25662</v>
      </c>
      <c r="P6423" t="s">
        <v>51</v>
      </c>
      <c r="Q6423">
        <v>12</v>
      </c>
      <c r="R6423" t="s">
        <v>88</v>
      </c>
      <c r="S6423" t="s">
        <v>41</v>
      </c>
      <c r="T6423">
        <v>51452</v>
      </c>
      <c r="U6423" s="1">
        <v>45328</v>
      </c>
      <c r="V6423" t="s">
        <v>119</v>
      </c>
      <c r="W6423">
        <v>203906</v>
      </c>
      <c r="X6423" t="s">
        <v>25663</v>
      </c>
      <c r="Y6423">
        <v>935</v>
      </c>
      <c r="Z6423">
        <v>2474</v>
      </c>
      <c r="AA6423">
        <v>7</v>
      </c>
      <c r="AB6423" s="2" t="s">
        <v>25664</v>
      </c>
    </row>
    <row r="6424" spans="1:28" x14ac:dyDescent="0.3">
      <c r="A6424" t="s">
        <v>28</v>
      </c>
      <c r="B6424" t="s">
        <v>29</v>
      </c>
      <c r="C6424" t="s">
        <v>193</v>
      </c>
      <c r="D6424" t="s">
        <v>82</v>
      </c>
      <c r="E6424" t="s">
        <v>56</v>
      </c>
      <c r="F6424" t="s">
        <v>175</v>
      </c>
      <c r="G6424">
        <v>6</v>
      </c>
      <c r="H6424">
        <v>418944</v>
      </c>
      <c r="I6424" t="s">
        <v>34</v>
      </c>
      <c r="J6424" s="1">
        <v>45347</v>
      </c>
      <c r="K6424">
        <v>1100</v>
      </c>
      <c r="L6424" t="s">
        <v>25665</v>
      </c>
      <c r="M6424" t="s">
        <v>596</v>
      </c>
      <c r="N6424" t="s">
        <v>25666</v>
      </c>
      <c r="O6424" t="s">
        <v>25667</v>
      </c>
      <c r="P6424" t="s">
        <v>39</v>
      </c>
      <c r="Q6424">
        <v>4</v>
      </c>
      <c r="R6424" t="s">
        <v>88</v>
      </c>
      <c r="S6424" t="s">
        <v>63</v>
      </c>
      <c r="T6424">
        <v>11532</v>
      </c>
      <c r="U6424" s="1">
        <v>45303</v>
      </c>
      <c r="V6424" t="s">
        <v>111</v>
      </c>
      <c r="W6424">
        <v>651874</v>
      </c>
      <c r="X6424" t="s">
        <v>25668</v>
      </c>
      <c r="Y6424">
        <v>294</v>
      </c>
      <c r="Z6424">
        <v>2124</v>
      </c>
      <c r="AA6424">
        <v>1</v>
      </c>
      <c r="AB6424">
        <v>849.6</v>
      </c>
    </row>
    <row r="6425" spans="1:28" x14ac:dyDescent="0.3">
      <c r="A6425" t="s">
        <v>28</v>
      </c>
      <c r="B6425" t="s">
        <v>29</v>
      </c>
      <c r="C6425" t="s">
        <v>54</v>
      </c>
      <c r="D6425" t="s">
        <v>511</v>
      </c>
      <c r="E6425" t="s">
        <v>56</v>
      </c>
      <c r="F6425" t="s">
        <v>99</v>
      </c>
      <c r="G6425">
        <v>75</v>
      </c>
      <c r="H6425">
        <v>416764</v>
      </c>
      <c r="I6425" t="s">
        <v>34</v>
      </c>
      <c r="J6425" s="1">
        <v>45404</v>
      </c>
      <c r="K6425">
        <v>1200</v>
      </c>
      <c r="L6425" t="s">
        <v>25669</v>
      </c>
      <c r="M6425" t="s">
        <v>319</v>
      </c>
      <c r="N6425" t="s">
        <v>25670</v>
      </c>
      <c r="O6425" t="s">
        <v>25671</v>
      </c>
      <c r="P6425" t="s">
        <v>39</v>
      </c>
      <c r="Q6425">
        <v>8</v>
      </c>
      <c r="R6425" t="s">
        <v>40</v>
      </c>
      <c r="S6425" t="s">
        <v>118</v>
      </c>
      <c r="T6425">
        <v>59929</v>
      </c>
      <c r="U6425" s="1">
        <v>45510</v>
      </c>
      <c r="V6425" t="s">
        <v>64</v>
      </c>
      <c r="W6425">
        <v>670214</v>
      </c>
      <c r="X6425" t="s">
        <v>25672</v>
      </c>
      <c r="Y6425">
        <v>303</v>
      </c>
      <c r="Z6425">
        <v>1782</v>
      </c>
      <c r="AA6425">
        <v>7</v>
      </c>
      <c r="AB6425">
        <v>4989.6000000000004</v>
      </c>
    </row>
    <row r="6426" spans="1:28" x14ac:dyDescent="0.3">
      <c r="A6426" t="s">
        <v>28</v>
      </c>
      <c r="B6426" t="s">
        <v>29</v>
      </c>
      <c r="C6426" t="s">
        <v>30</v>
      </c>
      <c r="D6426" t="s">
        <v>254</v>
      </c>
      <c r="E6426" t="s">
        <v>46</v>
      </c>
      <c r="F6426" t="s">
        <v>99</v>
      </c>
      <c r="G6426">
        <v>72</v>
      </c>
      <c r="H6426">
        <v>428855</v>
      </c>
      <c r="I6426" t="s">
        <v>58</v>
      </c>
      <c r="J6426" s="1">
        <v>45480</v>
      </c>
      <c r="K6426">
        <v>1400</v>
      </c>
      <c r="L6426" t="s">
        <v>25673</v>
      </c>
      <c r="M6426" t="s">
        <v>60</v>
      </c>
      <c r="N6426" t="s">
        <v>25674</v>
      </c>
      <c r="O6426" t="s">
        <v>25675</v>
      </c>
      <c r="P6426" t="s">
        <v>87</v>
      </c>
      <c r="Q6426">
        <v>16</v>
      </c>
      <c r="R6426" t="s">
        <v>40</v>
      </c>
      <c r="S6426" t="s">
        <v>79</v>
      </c>
      <c r="T6426">
        <v>10067</v>
      </c>
      <c r="U6426" s="1">
        <v>45424</v>
      </c>
      <c r="V6426" t="s">
        <v>140</v>
      </c>
      <c r="W6426">
        <v>886078</v>
      </c>
      <c r="X6426" t="s">
        <v>13102</v>
      </c>
      <c r="Y6426">
        <v>295</v>
      </c>
      <c r="Z6426">
        <v>2978</v>
      </c>
      <c r="AA6426">
        <v>4</v>
      </c>
      <c r="AB6426">
        <v>4764.8</v>
      </c>
    </row>
    <row r="6427" spans="1:28" x14ac:dyDescent="0.3">
      <c r="A6427" t="s">
        <v>28</v>
      </c>
      <c r="B6427" t="s">
        <v>29</v>
      </c>
      <c r="C6427" t="s">
        <v>91</v>
      </c>
      <c r="D6427" t="s">
        <v>182</v>
      </c>
      <c r="E6427" t="s">
        <v>32</v>
      </c>
      <c r="F6427" t="s">
        <v>113</v>
      </c>
      <c r="G6427">
        <v>2</v>
      </c>
      <c r="H6427">
        <v>439718</v>
      </c>
      <c r="I6427" t="s">
        <v>34</v>
      </c>
      <c r="J6427" s="1">
        <v>44258</v>
      </c>
      <c r="K6427">
        <v>950</v>
      </c>
      <c r="L6427" t="s">
        <v>25676</v>
      </c>
      <c r="M6427" t="s">
        <v>596</v>
      </c>
      <c r="N6427" t="s">
        <v>25677</v>
      </c>
      <c r="O6427" t="s">
        <v>25678</v>
      </c>
      <c r="P6427" t="s">
        <v>71</v>
      </c>
      <c r="Q6427">
        <v>4</v>
      </c>
      <c r="R6427" t="s">
        <v>88</v>
      </c>
      <c r="S6427" t="s">
        <v>118</v>
      </c>
      <c r="T6427">
        <v>49234</v>
      </c>
      <c r="U6427" s="1">
        <v>45502</v>
      </c>
      <c r="V6427" t="s">
        <v>126</v>
      </c>
      <c r="W6427">
        <v>380825</v>
      </c>
      <c r="X6427" t="s">
        <v>25679</v>
      </c>
      <c r="Y6427">
        <v>746</v>
      </c>
      <c r="Z6427">
        <v>2561</v>
      </c>
      <c r="AA6427">
        <v>8</v>
      </c>
      <c r="AB6427">
        <v>8195.2000000000007</v>
      </c>
    </row>
    <row r="6428" spans="1:28" x14ac:dyDescent="0.3">
      <c r="A6428" t="s">
        <v>28</v>
      </c>
      <c r="B6428" t="s">
        <v>29</v>
      </c>
      <c r="C6428" t="s">
        <v>30</v>
      </c>
      <c r="D6428" t="s">
        <v>134</v>
      </c>
      <c r="E6428" t="s">
        <v>32</v>
      </c>
      <c r="F6428" t="s">
        <v>355</v>
      </c>
      <c r="G6428">
        <v>18</v>
      </c>
      <c r="H6428">
        <v>400351</v>
      </c>
      <c r="I6428" t="s">
        <v>34</v>
      </c>
      <c r="J6428" s="1">
        <v>44284</v>
      </c>
      <c r="K6428">
        <v>1300</v>
      </c>
      <c r="L6428" t="s">
        <v>25680</v>
      </c>
      <c r="M6428" t="s">
        <v>222</v>
      </c>
      <c r="N6428" t="s">
        <v>25681</v>
      </c>
      <c r="O6428" t="s">
        <v>25682</v>
      </c>
      <c r="P6428" t="s">
        <v>51</v>
      </c>
      <c r="Q6428">
        <v>7</v>
      </c>
      <c r="R6428" t="s">
        <v>40</v>
      </c>
      <c r="S6428" t="s">
        <v>41</v>
      </c>
      <c r="T6428">
        <v>49019</v>
      </c>
      <c r="U6428" s="1">
        <v>45347</v>
      </c>
      <c r="V6428" t="s">
        <v>119</v>
      </c>
      <c r="W6428">
        <v>300934</v>
      </c>
      <c r="X6428" t="s">
        <v>23111</v>
      </c>
      <c r="Y6428">
        <v>309</v>
      </c>
      <c r="Z6428">
        <v>2697</v>
      </c>
      <c r="AA6428">
        <v>4</v>
      </c>
      <c r="AB6428">
        <v>4315.2</v>
      </c>
    </row>
    <row r="6429" spans="1:28" x14ac:dyDescent="0.3">
      <c r="A6429" t="s">
        <v>28</v>
      </c>
      <c r="B6429" t="s">
        <v>29</v>
      </c>
      <c r="C6429" t="s">
        <v>91</v>
      </c>
      <c r="D6429" t="s">
        <v>163</v>
      </c>
      <c r="E6429" t="s">
        <v>56</v>
      </c>
      <c r="F6429" t="s">
        <v>83</v>
      </c>
      <c r="G6429">
        <v>29</v>
      </c>
      <c r="H6429">
        <v>419972</v>
      </c>
      <c r="I6429" t="s">
        <v>58</v>
      </c>
      <c r="J6429" s="1">
        <v>44214</v>
      </c>
      <c r="K6429">
        <v>1100</v>
      </c>
      <c r="L6429" t="s">
        <v>25683</v>
      </c>
      <c r="M6429" t="s">
        <v>856</v>
      </c>
      <c r="N6429" t="s">
        <v>25684</v>
      </c>
      <c r="O6429" t="s">
        <v>25685</v>
      </c>
      <c r="P6429" t="s">
        <v>71</v>
      </c>
      <c r="Q6429">
        <v>19</v>
      </c>
      <c r="R6429" t="s">
        <v>40</v>
      </c>
      <c r="S6429" t="s">
        <v>79</v>
      </c>
      <c r="T6429">
        <v>64188</v>
      </c>
      <c r="U6429" s="1">
        <v>45445</v>
      </c>
      <c r="V6429" t="s">
        <v>52</v>
      </c>
      <c r="W6429">
        <v>543075</v>
      </c>
      <c r="X6429" t="s">
        <v>25686</v>
      </c>
      <c r="Y6429">
        <v>619</v>
      </c>
      <c r="Z6429">
        <v>781</v>
      </c>
      <c r="AA6429">
        <v>3</v>
      </c>
      <c r="AB6429">
        <v>937.2</v>
      </c>
    </row>
    <row r="6430" spans="1:28" x14ac:dyDescent="0.3">
      <c r="A6430" t="s">
        <v>28</v>
      </c>
      <c r="B6430" t="s">
        <v>29</v>
      </c>
      <c r="C6430" t="s">
        <v>157</v>
      </c>
      <c r="D6430" t="s">
        <v>511</v>
      </c>
      <c r="E6430" t="s">
        <v>56</v>
      </c>
      <c r="F6430" t="s">
        <v>175</v>
      </c>
      <c r="G6430">
        <v>59</v>
      </c>
      <c r="H6430">
        <v>426000</v>
      </c>
      <c r="I6430" t="s">
        <v>58</v>
      </c>
      <c r="J6430" s="1">
        <v>45165</v>
      </c>
      <c r="K6430">
        <v>1100</v>
      </c>
      <c r="L6430" t="s">
        <v>25687</v>
      </c>
      <c r="M6430" t="s">
        <v>115</v>
      </c>
      <c r="N6430" t="s">
        <v>25688</v>
      </c>
      <c r="O6430" t="s">
        <v>25689</v>
      </c>
      <c r="P6430" t="s">
        <v>71</v>
      </c>
      <c r="Q6430">
        <v>19</v>
      </c>
      <c r="R6430" t="s">
        <v>88</v>
      </c>
      <c r="S6430" t="s">
        <v>79</v>
      </c>
      <c r="T6430">
        <v>50301</v>
      </c>
      <c r="U6430" s="1">
        <v>45525</v>
      </c>
      <c r="V6430" t="s">
        <v>64</v>
      </c>
      <c r="W6430">
        <v>442061</v>
      </c>
      <c r="X6430" t="s">
        <v>25690</v>
      </c>
      <c r="Y6430">
        <v>265</v>
      </c>
      <c r="Z6430">
        <v>1605</v>
      </c>
      <c r="AA6430">
        <v>4</v>
      </c>
      <c r="AB6430">
        <v>2568</v>
      </c>
    </row>
    <row r="6431" spans="1:28" x14ac:dyDescent="0.3">
      <c r="A6431" t="s">
        <v>28</v>
      </c>
      <c r="B6431" t="s">
        <v>29</v>
      </c>
      <c r="C6431" t="s">
        <v>44</v>
      </c>
      <c r="D6431" t="s">
        <v>31</v>
      </c>
      <c r="E6431" t="s">
        <v>56</v>
      </c>
      <c r="F6431" t="s">
        <v>113</v>
      </c>
      <c r="G6431">
        <v>93</v>
      </c>
      <c r="H6431">
        <v>436207</v>
      </c>
      <c r="I6431" t="s">
        <v>34</v>
      </c>
      <c r="J6431" s="1">
        <v>44715</v>
      </c>
      <c r="K6431">
        <v>1000</v>
      </c>
      <c r="L6431" t="s">
        <v>25691</v>
      </c>
      <c r="M6431" t="s">
        <v>591</v>
      </c>
      <c r="N6431" t="s">
        <v>25692</v>
      </c>
      <c r="O6431">
        <f>1-870-884-1288</f>
        <v>-3041</v>
      </c>
      <c r="P6431" t="s">
        <v>39</v>
      </c>
      <c r="Q6431">
        <v>10</v>
      </c>
      <c r="R6431" t="s">
        <v>40</v>
      </c>
      <c r="S6431" t="s">
        <v>41</v>
      </c>
      <c r="T6431">
        <v>11524</v>
      </c>
      <c r="U6431" s="1">
        <v>45604</v>
      </c>
      <c r="V6431" t="s">
        <v>42</v>
      </c>
      <c r="W6431">
        <v>949363</v>
      </c>
      <c r="X6431" t="s">
        <v>21637</v>
      </c>
      <c r="Y6431">
        <v>300</v>
      </c>
      <c r="Z6431">
        <v>2132</v>
      </c>
      <c r="AA6431">
        <v>5</v>
      </c>
      <c r="AB6431">
        <v>4264</v>
      </c>
    </row>
    <row r="6432" spans="1:28" x14ac:dyDescent="0.3">
      <c r="A6432" t="s">
        <v>28</v>
      </c>
      <c r="B6432" t="s">
        <v>29</v>
      </c>
      <c r="C6432" t="s">
        <v>44</v>
      </c>
      <c r="D6432" t="s">
        <v>524</v>
      </c>
      <c r="E6432" t="s">
        <v>32</v>
      </c>
      <c r="F6432" t="s">
        <v>175</v>
      </c>
      <c r="G6432">
        <v>22</v>
      </c>
      <c r="H6432">
        <v>415802</v>
      </c>
      <c r="I6432" t="s">
        <v>34</v>
      </c>
      <c r="J6432" s="1">
        <v>44867</v>
      </c>
      <c r="K6432">
        <v>1100</v>
      </c>
      <c r="L6432" t="s">
        <v>25693</v>
      </c>
      <c r="M6432" t="s">
        <v>428</v>
      </c>
      <c r="N6432" t="s">
        <v>25694</v>
      </c>
      <c r="O6432" t="s">
        <v>25695</v>
      </c>
      <c r="P6432" t="s">
        <v>51</v>
      </c>
      <c r="Q6432">
        <v>19</v>
      </c>
      <c r="R6432" t="s">
        <v>88</v>
      </c>
      <c r="S6432" t="s">
        <v>63</v>
      </c>
      <c r="T6432">
        <v>93920</v>
      </c>
      <c r="U6432" s="1">
        <v>45382</v>
      </c>
      <c r="V6432" t="s">
        <v>72</v>
      </c>
      <c r="W6432">
        <v>330079</v>
      </c>
      <c r="X6432" t="s">
        <v>11256</v>
      </c>
      <c r="Y6432">
        <v>893</v>
      </c>
      <c r="Z6432">
        <v>699</v>
      </c>
      <c r="AA6432">
        <v>3</v>
      </c>
      <c r="AB6432" s="2" t="s">
        <v>343</v>
      </c>
    </row>
    <row r="6433" spans="1:28" x14ac:dyDescent="0.3">
      <c r="A6433" t="s">
        <v>28</v>
      </c>
      <c r="B6433" t="s">
        <v>29</v>
      </c>
      <c r="C6433" t="s">
        <v>44</v>
      </c>
      <c r="D6433" t="s">
        <v>637</v>
      </c>
      <c r="E6433" t="s">
        <v>32</v>
      </c>
      <c r="F6433" t="s">
        <v>57</v>
      </c>
      <c r="G6433">
        <v>71</v>
      </c>
      <c r="H6433">
        <v>433124</v>
      </c>
      <c r="I6433" t="s">
        <v>58</v>
      </c>
      <c r="J6433" s="1">
        <v>44099</v>
      </c>
      <c r="K6433">
        <v>1100</v>
      </c>
      <c r="L6433" t="s">
        <v>25696</v>
      </c>
      <c r="M6433" t="s">
        <v>165</v>
      </c>
      <c r="N6433" t="s">
        <v>25697</v>
      </c>
      <c r="O6433" t="s">
        <v>25698</v>
      </c>
      <c r="P6433" t="s">
        <v>51</v>
      </c>
      <c r="Q6433">
        <v>12</v>
      </c>
      <c r="R6433" t="s">
        <v>88</v>
      </c>
      <c r="S6433" t="s">
        <v>118</v>
      </c>
      <c r="T6433">
        <v>67868</v>
      </c>
      <c r="U6433" s="1">
        <v>45584</v>
      </c>
      <c r="V6433" t="s">
        <v>155</v>
      </c>
      <c r="W6433">
        <v>156941</v>
      </c>
      <c r="X6433" t="s">
        <v>25699</v>
      </c>
      <c r="Y6433">
        <v>255</v>
      </c>
      <c r="Z6433">
        <v>1049</v>
      </c>
      <c r="AA6433">
        <v>5</v>
      </c>
      <c r="AB6433">
        <v>2098</v>
      </c>
    </row>
    <row r="6434" spans="1:28" x14ac:dyDescent="0.3">
      <c r="A6434" t="s">
        <v>28</v>
      </c>
      <c r="B6434" t="s">
        <v>29</v>
      </c>
      <c r="C6434" t="s">
        <v>66</v>
      </c>
      <c r="D6434" t="s">
        <v>105</v>
      </c>
      <c r="E6434" t="s">
        <v>46</v>
      </c>
      <c r="F6434" t="s">
        <v>106</v>
      </c>
      <c r="G6434">
        <v>37</v>
      </c>
      <c r="H6434">
        <v>419123</v>
      </c>
      <c r="I6434" t="s">
        <v>58</v>
      </c>
      <c r="J6434" s="1">
        <v>43918</v>
      </c>
      <c r="K6434">
        <v>1200</v>
      </c>
      <c r="L6434" t="s">
        <v>25700</v>
      </c>
      <c r="M6434" t="s">
        <v>919</v>
      </c>
      <c r="N6434" t="s">
        <v>25701</v>
      </c>
      <c r="O6434" t="s">
        <v>25702</v>
      </c>
      <c r="P6434" t="s">
        <v>87</v>
      </c>
      <c r="Q6434">
        <v>10</v>
      </c>
      <c r="R6434" t="s">
        <v>88</v>
      </c>
      <c r="S6434" t="s">
        <v>79</v>
      </c>
      <c r="T6434">
        <v>84793</v>
      </c>
      <c r="U6434" s="1">
        <v>45435</v>
      </c>
      <c r="V6434" t="s">
        <v>140</v>
      </c>
      <c r="W6434">
        <v>431878</v>
      </c>
      <c r="X6434" t="s">
        <v>25703</v>
      </c>
      <c r="Y6434">
        <v>990</v>
      </c>
      <c r="Z6434">
        <v>1251</v>
      </c>
      <c r="AA6434">
        <v>6</v>
      </c>
      <c r="AB6434">
        <v>3002.4</v>
      </c>
    </row>
    <row r="6435" spans="1:28" x14ac:dyDescent="0.3">
      <c r="A6435" t="s">
        <v>28</v>
      </c>
      <c r="B6435" t="s">
        <v>29</v>
      </c>
      <c r="C6435" t="s">
        <v>148</v>
      </c>
      <c r="D6435" t="s">
        <v>254</v>
      </c>
      <c r="E6435" t="s">
        <v>56</v>
      </c>
      <c r="F6435" t="s">
        <v>175</v>
      </c>
      <c r="G6435">
        <v>92</v>
      </c>
      <c r="H6435">
        <v>407696</v>
      </c>
      <c r="I6435" t="s">
        <v>58</v>
      </c>
      <c r="J6435" s="1">
        <v>44630</v>
      </c>
      <c r="K6435">
        <v>950</v>
      </c>
      <c r="L6435" t="s">
        <v>4700</v>
      </c>
      <c r="M6435" t="s">
        <v>869</v>
      </c>
      <c r="N6435" t="s">
        <v>25704</v>
      </c>
      <c r="O6435" t="s">
        <v>25705</v>
      </c>
      <c r="P6435" t="s">
        <v>71</v>
      </c>
      <c r="Q6435">
        <v>17</v>
      </c>
      <c r="R6435" t="s">
        <v>88</v>
      </c>
      <c r="S6435" t="s">
        <v>63</v>
      </c>
      <c r="T6435">
        <v>58412</v>
      </c>
      <c r="U6435" s="1">
        <v>45346</v>
      </c>
      <c r="V6435" t="s">
        <v>119</v>
      </c>
      <c r="W6435">
        <v>201971</v>
      </c>
      <c r="X6435" t="s">
        <v>20663</v>
      </c>
      <c r="Y6435">
        <v>274</v>
      </c>
      <c r="Z6435">
        <v>2785</v>
      </c>
      <c r="AA6435">
        <v>3</v>
      </c>
      <c r="AB6435">
        <v>3342</v>
      </c>
    </row>
    <row r="6436" spans="1:28" x14ac:dyDescent="0.3">
      <c r="A6436" t="s">
        <v>28</v>
      </c>
      <c r="B6436" t="s">
        <v>29</v>
      </c>
      <c r="C6436" t="s">
        <v>54</v>
      </c>
      <c r="D6436" t="s">
        <v>611</v>
      </c>
      <c r="E6436" t="s">
        <v>56</v>
      </c>
      <c r="F6436" t="s">
        <v>106</v>
      </c>
      <c r="G6436">
        <v>61</v>
      </c>
      <c r="H6436">
        <v>407384</v>
      </c>
      <c r="I6436" t="s">
        <v>58</v>
      </c>
      <c r="J6436" s="1">
        <v>44714</v>
      </c>
      <c r="K6436">
        <v>1100</v>
      </c>
      <c r="L6436" t="s">
        <v>25706</v>
      </c>
      <c r="M6436" t="s">
        <v>269</v>
      </c>
      <c r="N6436" t="s">
        <v>25707</v>
      </c>
      <c r="O6436" t="s">
        <v>25708</v>
      </c>
      <c r="P6436" t="s">
        <v>39</v>
      </c>
      <c r="Q6436">
        <v>18</v>
      </c>
      <c r="R6436" t="s">
        <v>88</v>
      </c>
      <c r="S6436" t="s">
        <v>79</v>
      </c>
      <c r="T6436">
        <v>54051</v>
      </c>
      <c r="U6436" s="1">
        <v>45404</v>
      </c>
      <c r="V6436" t="s">
        <v>80</v>
      </c>
      <c r="W6436">
        <v>648594</v>
      </c>
      <c r="X6436" t="s">
        <v>25709</v>
      </c>
      <c r="Y6436">
        <v>464</v>
      </c>
      <c r="Z6436">
        <v>838</v>
      </c>
      <c r="AA6436">
        <v>1</v>
      </c>
      <c r="AB6436" s="2" t="s">
        <v>22257</v>
      </c>
    </row>
    <row r="6437" spans="1:28" x14ac:dyDescent="0.3">
      <c r="A6437" t="s">
        <v>28</v>
      </c>
      <c r="B6437" t="s">
        <v>29</v>
      </c>
      <c r="C6437" t="s">
        <v>148</v>
      </c>
      <c r="D6437" t="s">
        <v>170</v>
      </c>
      <c r="E6437" t="s">
        <v>46</v>
      </c>
      <c r="F6437" t="s">
        <v>83</v>
      </c>
      <c r="G6437">
        <v>34</v>
      </c>
      <c r="H6437">
        <v>400563</v>
      </c>
      <c r="I6437" t="s">
        <v>34</v>
      </c>
      <c r="J6437" s="1">
        <v>44888</v>
      </c>
      <c r="K6437">
        <v>950</v>
      </c>
      <c r="L6437" t="s">
        <v>25710</v>
      </c>
      <c r="M6437" t="s">
        <v>222</v>
      </c>
      <c r="N6437" t="s">
        <v>25711</v>
      </c>
      <c r="O6437">
        <v>7353401771</v>
      </c>
      <c r="P6437" t="s">
        <v>39</v>
      </c>
      <c r="Q6437">
        <v>10</v>
      </c>
      <c r="R6437" t="s">
        <v>88</v>
      </c>
      <c r="S6437" t="s">
        <v>118</v>
      </c>
      <c r="T6437">
        <v>94782</v>
      </c>
      <c r="U6437" s="1">
        <v>45587</v>
      </c>
      <c r="V6437" t="s">
        <v>155</v>
      </c>
      <c r="W6437">
        <v>200819</v>
      </c>
      <c r="X6437" t="s">
        <v>25712</v>
      </c>
      <c r="Y6437">
        <v>959</v>
      </c>
      <c r="Z6437">
        <v>2919</v>
      </c>
      <c r="AA6437">
        <v>2</v>
      </c>
      <c r="AB6437" s="2" t="s">
        <v>15293</v>
      </c>
    </row>
    <row r="6438" spans="1:28" x14ac:dyDescent="0.3">
      <c r="A6438" t="s">
        <v>28</v>
      </c>
      <c r="B6438" t="s">
        <v>29</v>
      </c>
      <c r="C6438" t="s">
        <v>66</v>
      </c>
      <c r="D6438" t="s">
        <v>149</v>
      </c>
      <c r="E6438" t="s">
        <v>32</v>
      </c>
      <c r="F6438" t="s">
        <v>57</v>
      </c>
      <c r="G6438">
        <v>68</v>
      </c>
      <c r="H6438">
        <v>434894</v>
      </c>
      <c r="I6438" t="s">
        <v>34</v>
      </c>
      <c r="J6438" s="1">
        <v>45221</v>
      </c>
      <c r="K6438">
        <v>1300</v>
      </c>
      <c r="L6438" t="s">
        <v>25713</v>
      </c>
      <c r="M6438" t="s">
        <v>428</v>
      </c>
      <c r="N6438" t="s">
        <v>25714</v>
      </c>
      <c r="O6438" t="s">
        <v>25715</v>
      </c>
      <c r="P6438" t="s">
        <v>51</v>
      </c>
      <c r="Q6438">
        <v>7</v>
      </c>
      <c r="R6438" t="s">
        <v>40</v>
      </c>
      <c r="S6438" t="s">
        <v>79</v>
      </c>
      <c r="T6438">
        <v>72811</v>
      </c>
      <c r="U6438" s="1">
        <v>45378</v>
      </c>
      <c r="V6438" t="s">
        <v>72</v>
      </c>
      <c r="W6438">
        <v>430595</v>
      </c>
      <c r="X6438" t="s">
        <v>25716</v>
      </c>
      <c r="Y6438">
        <v>939</v>
      </c>
      <c r="Z6438">
        <v>2660</v>
      </c>
      <c r="AA6438">
        <v>4</v>
      </c>
      <c r="AB6438">
        <v>4256</v>
      </c>
    </row>
    <row r="6439" spans="1:28" x14ac:dyDescent="0.3">
      <c r="A6439" t="s">
        <v>28</v>
      </c>
      <c r="B6439" t="s">
        <v>29</v>
      </c>
      <c r="C6439" t="s">
        <v>30</v>
      </c>
      <c r="D6439" t="s">
        <v>560</v>
      </c>
      <c r="E6439" t="s">
        <v>32</v>
      </c>
      <c r="F6439" t="s">
        <v>57</v>
      </c>
      <c r="G6439">
        <v>69</v>
      </c>
      <c r="H6439">
        <v>401983</v>
      </c>
      <c r="I6439" t="s">
        <v>34</v>
      </c>
      <c r="J6439" s="1">
        <v>44897</v>
      </c>
      <c r="K6439">
        <v>1300</v>
      </c>
      <c r="L6439" t="s">
        <v>25717</v>
      </c>
      <c r="M6439" t="s">
        <v>2538</v>
      </c>
      <c r="N6439" t="s">
        <v>25718</v>
      </c>
      <c r="O6439" t="s">
        <v>25719</v>
      </c>
      <c r="P6439" t="s">
        <v>71</v>
      </c>
      <c r="Q6439">
        <v>10</v>
      </c>
      <c r="R6439" t="s">
        <v>88</v>
      </c>
      <c r="S6439" t="s">
        <v>118</v>
      </c>
      <c r="T6439">
        <v>20502</v>
      </c>
      <c r="U6439" s="1">
        <v>45524</v>
      </c>
      <c r="V6439" t="s">
        <v>64</v>
      </c>
      <c r="W6439">
        <v>501299</v>
      </c>
      <c r="X6439" t="s">
        <v>25720</v>
      </c>
      <c r="Y6439">
        <v>824</v>
      </c>
      <c r="Z6439">
        <v>2648</v>
      </c>
      <c r="AA6439">
        <v>6</v>
      </c>
      <c r="AB6439" s="2" t="s">
        <v>20717</v>
      </c>
    </row>
    <row r="6440" spans="1:28" x14ac:dyDescent="0.3">
      <c r="A6440" t="s">
        <v>28</v>
      </c>
      <c r="B6440" t="s">
        <v>29</v>
      </c>
      <c r="C6440" t="s">
        <v>148</v>
      </c>
      <c r="D6440" t="s">
        <v>467</v>
      </c>
      <c r="E6440" t="s">
        <v>46</v>
      </c>
      <c r="F6440" t="s">
        <v>150</v>
      </c>
      <c r="G6440">
        <v>11</v>
      </c>
      <c r="H6440">
        <v>426069</v>
      </c>
      <c r="I6440" t="s">
        <v>34</v>
      </c>
      <c r="J6440" s="1">
        <v>44740</v>
      </c>
      <c r="K6440">
        <v>1100</v>
      </c>
      <c r="L6440" t="s">
        <v>25721</v>
      </c>
      <c r="M6440" t="s">
        <v>123</v>
      </c>
      <c r="N6440" t="s">
        <v>25722</v>
      </c>
      <c r="O6440">
        <v>8946083117</v>
      </c>
      <c r="P6440" t="s">
        <v>39</v>
      </c>
      <c r="Q6440">
        <v>6</v>
      </c>
      <c r="R6440" t="s">
        <v>88</v>
      </c>
      <c r="S6440" t="s">
        <v>79</v>
      </c>
      <c r="T6440">
        <v>92906</v>
      </c>
      <c r="U6440" s="1">
        <v>45314</v>
      </c>
      <c r="V6440" t="s">
        <v>111</v>
      </c>
      <c r="W6440">
        <v>468630</v>
      </c>
      <c r="X6440" t="s">
        <v>25723</v>
      </c>
      <c r="Y6440">
        <v>751</v>
      </c>
      <c r="Z6440">
        <v>2688</v>
      </c>
      <c r="AA6440">
        <v>3</v>
      </c>
      <c r="AB6440" s="2" t="s">
        <v>9055</v>
      </c>
    </row>
    <row r="6441" spans="1:28" x14ac:dyDescent="0.3">
      <c r="A6441" t="s">
        <v>28</v>
      </c>
      <c r="B6441" t="s">
        <v>29</v>
      </c>
      <c r="C6441" t="s">
        <v>66</v>
      </c>
      <c r="D6441" t="s">
        <v>616</v>
      </c>
      <c r="E6441" t="s">
        <v>32</v>
      </c>
      <c r="F6441" t="s">
        <v>33</v>
      </c>
      <c r="G6441">
        <v>78</v>
      </c>
      <c r="H6441">
        <v>400113</v>
      </c>
      <c r="I6441" t="s">
        <v>58</v>
      </c>
      <c r="J6441" s="1">
        <v>44958</v>
      </c>
      <c r="K6441">
        <v>1300</v>
      </c>
      <c r="L6441" t="s">
        <v>25724</v>
      </c>
      <c r="M6441" t="s">
        <v>1366</v>
      </c>
      <c r="N6441" t="s">
        <v>25725</v>
      </c>
      <c r="O6441" t="s">
        <v>25726</v>
      </c>
      <c r="P6441" t="s">
        <v>87</v>
      </c>
      <c r="Q6441">
        <v>13</v>
      </c>
      <c r="R6441" t="s">
        <v>40</v>
      </c>
      <c r="S6441" t="s">
        <v>118</v>
      </c>
      <c r="T6441">
        <v>18856</v>
      </c>
      <c r="U6441" s="1">
        <v>45597</v>
      </c>
      <c r="V6441" t="s">
        <v>42</v>
      </c>
      <c r="W6441">
        <v>698726</v>
      </c>
      <c r="X6441" t="s">
        <v>25727</v>
      </c>
      <c r="Y6441">
        <v>842</v>
      </c>
      <c r="Z6441">
        <v>2139</v>
      </c>
      <c r="AA6441">
        <v>2</v>
      </c>
      <c r="AB6441">
        <v>1711.2</v>
      </c>
    </row>
    <row r="6442" spans="1:28" x14ac:dyDescent="0.3">
      <c r="A6442" t="s">
        <v>28</v>
      </c>
      <c r="B6442" t="s">
        <v>29</v>
      </c>
      <c r="C6442" t="s">
        <v>157</v>
      </c>
      <c r="D6442" t="s">
        <v>134</v>
      </c>
      <c r="E6442" t="s">
        <v>46</v>
      </c>
      <c r="F6442" t="s">
        <v>83</v>
      </c>
      <c r="G6442">
        <v>91</v>
      </c>
      <c r="H6442">
        <v>428501</v>
      </c>
      <c r="I6442" t="s">
        <v>34</v>
      </c>
      <c r="J6442" s="1">
        <v>45273</v>
      </c>
      <c r="K6442">
        <v>1000</v>
      </c>
      <c r="L6442" t="s">
        <v>25728</v>
      </c>
      <c r="M6442" t="s">
        <v>177</v>
      </c>
      <c r="N6442" t="s">
        <v>25729</v>
      </c>
      <c r="O6442" t="s">
        <v>25730</v>
      </c>
      <c r="P6442" t="s">
        <v>39</v>
      </c>
      <c r="Q6442">
        <v>17</v>
      </c>
      <c r="R6442" t="s">
        <v>40</v>
      </c>
      <c r="S6442" t="s">
        <v>63</v>
      </c>
      <c r="T6442">
        <v>16460</v>
      </c>
      <c r="U6442" s="1">
        <v>45390</v>
      </c>
      <c r="V6442" t="s">
        <v>80</v>
      </c>
      <c r="W6442">
        <v>544438</v>
      </c>
      <c r="X6442" t="s">
        <v>25731</v>
      </c>
      <c r="Y6442">
        <v>576</v>
      </c>
      <c r="Z6442">
        <v>2978</v>
      </c>
      <c r="AA6442">
        <v>8</v>
      </c>
      <c r="AB6442">
        <v>9529.6</v>
      </c>
    </row>
    <row r="6443" spans="1:28" x14ac:dyDescent="0.3">
      <c r="A6443" t="s">
        <v>28</v>
      </c>
      <c r="B6443" t="s">
        <v>29</v>
      </c>
      <c r="C6443" t="s">
        <v>193</v>
      </c>
      <c r="D6443" t="s">
        <v>411</v>
      </c>
      <c r="E6443" t="s">
        <v>46</v>
      </c>
      <c r="F6443" t="s">
        <v>175</v>
      </c>
      <c r="G6443">
        <v>55</v>
      </c>
      <c r="H6443">
        <v>429579</v>
      </c>
      <c r="I6443" t="s">
        <v>58</v>
      </c>
      <c r="J6443" s="1">
        <v>44100</v>
      </c>
      <c r="K6443">
        <v>950</v>
      </c>
      <c r="L6443" t="s">
        <v>25732</v>
      </c>
      <c r="M6443" t="s">
        <v>115</v>
      </c>
      <c r="N6443" t="s">
        <v>25733</v>
      </c>
      <c r="O6443" t="s">
        <v>25734</v>
      </c>
      <c r="P6443" t="s">
        <v>51</v>
      </c>
      <c r="Q6443">
        <v>6</v>
      </c>
      <c r="R6443" t="s">
        <v>88</v>
      </c>
      <c r="S6443" t="s">
        <v>118</v>
      </c>
      <c r="T6443">
        <v>10638</v>
      </c>
      <c r="U6443" s="1">
        <v>45406</v>
      </c>
      <c r="V6443" t="s">
        <v>80</v>
      </c>
      <c r="W6443">
        <v>443171</v>
      </c>
      <c r="X6443" t="s">
        <v>25735</v>
      </c>
      <c r="Y6443">
        <v>606</v>
      </c>
      <c r="Z6443">
        <v>2199</v>
      </c>
      <c r="AA6443">
        <v>3</v>
      </c>
      <c r="AB6443">
        <v>2638.8</v>
      </c>
    </row>
    <row r="6444" spans="1:28" x14ac:dyDescent="0.3">
      <c r="A6444" t="s">
        <v>28</v>
      </c>
      <c r="B6444" t="s">
        <v>29</v>
      </c>
      <c r="C6444" t="s">
        <v>193</v>
      </c>
      <c r="D6444" t="s">
        <v>187</v>
      </c>
      <c r="E6444" t="s">
        <v>32</v>
      </c>
      <c r="F6444" t="s">
        <v>47</v>
      </c>
      <c r="G6444">
        <v>54</v>
      </c>
      <c r="H6444">
        <v>432995</v>
      </c>
      <c r="I6444" t="s">
        <v>58</v>
      </c>
      <c r="J6444" s="1">
        <v>44003</v>
      </c>
      <c r="K6444">
        <v>950</v>
      </c>
      <c r="L6444" t="s">
        <v>25736</v>
      </c>
      <c r="M6444" t="s">
        <v>731</v>
      </c>
      <c r="N6444" t="s">
        <v>25737</v>
      </c>
      <c r="O6444" t="s">
        <v>25738</v>
      </c>
      <c r="P6444" t="s">
        <v>51</v>
      </c>
      <c r="Q6444">
        <v>8</v>
      </c>
      <c r="R6444" t="s">
        <v>40</v>
      </c>
      <c r="S6444" t="s">
        <v>63</v>
      </c>
      <c r="T6444">
        <v>20104</v>
      </c>
      <c r="U6444" s="1">
        <v>45550</v>
      </c>
      <c r="V6444" t="s">
        <v>180</v>
      </c>
      <c r="W6444">
        <v>229701</v>
      </c>
      <c r="X6444" t="s">
        <v>25739</v>
      </c>
      <c r="Y6444">
        <v>318</v>
      </c>
      <c r="Z6444">
        <v>2392</v>
      </c>
      <c r="AA6444">
        <v>7</v>
      </c>
      <c r="AB6444">
        <v>6697.6</v>
      </c>
    </row>
    <row r="6445" spans="1:28" x14ac:dyDescent="0.3">
      <c r="A6445" t="s">
        <v>28</v>
      </c>
      <c r="B6445" t="s">
        <v>29</v>
      </c>
      <c r="C6445" t="s">
        <v>54</v>
      </c>
      <c r="D6445" t="s">
        <v>82</v>
      </c>
      <c r="E6445" t="s">
        <v>32</v>
      </c>
      <c r="F6445" t="s">
        <v>47</v>
      </c>
      <c r="G6445">
        <v>73</v>
      </c>
      <c r="H6445">
        <v>439019</v>
      </c>
      <c r="I6445" t="s">
        <v>58</v>
      </c>
      <c r="J6445" s="1">
        <v>44086</v>
      </c>
      <c r="K6445">
        <v>800</v>
      </c>
      <c r="L6445" t="s">
        <v>25740</v>
      </c>
      <c r="M6445" t="s">
        <v>85</v>
      </c>
      <c r="N6445" t="s">
        <v>25741</v>
      </c>
      <c r="O6445">
        <f>1-540-951-4416</f>
        <v>-5906</v>
      </c>
      <c r="P6445" t="s">
        <v>71</v>
      </c>
      <c r="Q6445">
        <v>18</v>
      </c>
      <c r="R6445" t="s">
        <v>40</v>
      </c>
      <c r="S6445" t="s">
        <v>41</v>
      </c>
      <c r="T6445">
        <v>81349</v>
      </c>
      <c r="U6445" s="1">
        <v>45499</v>
      </c>
      <c r="V6445" t="s">
        <v>126</v>
      </c>
      <c r="W6445">
        <v>688476</v>
      </c>
      <c r="X6445" t="s">
        <v>25742</v>
      </c>
      <c r="Y6445">
        <v>867</v>
      </c>
      <c r="Z6445">
        <v>1899</v>
      </c>
      <c r="AA6445">
        <v>3</v>
      </c>
      <c r="AB6445">
        <v>2278.8000000000002</v>
      </c>
    </row>
    <row r="6446" spans="1:28" x14ac:dyDescent="0.3">
      <c r="A6446" t="s">
        <v>28</v>
      </c>
      <c r="B6446" t="s">
        <v>29</v>
      </c>
      <c r="C6446" t="s">
        <v>30</v>
      </c>
      <c r="D6446" t="s">
        <v>349</v>
      </c>
      <c r="E6446" t="s">
        <v>46</v>
      </c>
      <c r="F6446" t="s">
        <v>113</v>
      </c>
      <c r="G6446">
        <v>90</v>
      </c>
      <c r="H6446">
        <v>435989</v>
      </c>
      <c r="I6446" t="s">
        <v>34</v>
      </c>
      <c r="J6446" s="1">
        <v>44933</v>
      </c>
      <c r="K6446">
        <v>1400</v>
      </c>
      <c r="L6446" t="s">
        <v>25743</v>
      </c>
      <c r="M6446" t="s">
        <v>85</v>
      </c>
      <c r="N6446" t="s">
        <v>25744</v>
      </c>
      <c r="O6446" t="s">
        <v>25745</v>
      </c>
      <c r="P6446" t="s">
        <v>71</v>
      </c>
      <c r="Q6446">
        <v>13</v>
      </c>
      <c r="R6446" t="s">
        <v>40</v>
      </c>
      <c r="S6446" t="s">
        <v>41</v>
      </c>
      <c r="T6446">
        <v>48537</v>
      </c>
      <c r="U6446" s="1">
        <v>45600</v>
      </c>
      <c r="V6446" t="s">
        <v>42</v>
      </c>
      <c r="W6446">
        <v>491850</v>
      </c>
      <c r="X6446" t="s">
        <v>25746</v>
      </c>
      <c r="Y6446">
        <v>664</v>
      </c>
      <c r="Z6446">
        <v>1342</v>
      </c>
      <c r="AA6446">
        <v>5</v>
      </c>
      <c r="AB6446">
        <v>2684</v>
      </c>
    </row>
    <row r="6447" spans="1:28" x14ac:dyDescent="0.3">
      <c r="A6447" t="s">
        <v>28</v>
      </c>
      <c r="B6447" t="s">
        <v>29</v>
      </c>
      <c r="C6447" t="s">
        <v>193</v>
      </c>
      <c r="D6447" t="s">
        <v>267</v>
      </c>
      <c r="E6447" t="s">
        <v>32</v>
      </c>
      <c r="F6447" t="s">
        <v>57</v>
      </c>
      <c r="G6447">
        <v>46</v>
      </c>
      <c r="H6447">
        <v>435532</v>
      </c>
      <c r="I6447" t="s">
        <v>34</v>
      </c>
      <c r="J6447" s="1">
        <v>45538</v>
      </c>
      <c r="K6447">
        <v>1400</v>
      </c>
      <c r="L6447" t="s">
        <v>16742</v>
      </c>
      <c r="M6447" t="s">
        <v>869</v>
      </c>
      <c r="N6447" t="s">
        <v>25747</v>
      </c>
      <c r="O6447" t="s">
        <v>25748</v>
      </c>
      <c r="P6447" t="s">
        <v>51</v>
      </c>
      <c r="Q6447">
        <v>6</v>
      </c>
      <c r="R6447" t="s">
        <v>40</v>
      </c>
      <c r="S6447" t="s">
        <v>63</v>
      </c>
      <c r="T6447">
        <v>25279</v>
      </c>
      <c r="U6447" s="1">
        <v>45303</v>
      </c>
      <c r="V6447" t="s">
        <v>111</v>
      </c>
      <c r="W6447">
        <v>418999</v>
      </c>
      <c r="X6447" t="s">
        <v>25749</v>
      </c>
      <c r="Y6447">
        <v>673</v>
      </c>
      <c r="Z6447">
        <v>972</v>
      </c>
      <c r="AA6447">
        <v>6</v>
      </c>
      <c r="AB6447">
        <v>2332.8000000000002</v>
      </c>
    </row>
    <row r="6448" spans="1:28" x14ac:dyDescent="0.3">
      <c r="A6448" t="s">
        <v>28</v>
      </c>
      <c r="B6448" t="s">
        <v>29</v>
      </c>
      <c r="C6448" t="s">
        <v>91</v>
      </c>
      <c r="D6448" t="s">
        <v>338</v>
      </c>
      <c r="E6448" t="s">
        <v>46</v>
      </c>
      <c r="F6448" t="s">
        <v>135</v>
      </c>
      <c r="G6448">
        <v>36</v>
      </c>
      <c r="H6448">
        <v>432112</v>
      </c>
      <c r="I6448" t="s">
        <v>34</v>
      </c>
      <c r="J6448" s="1">
        <v>45529</v>
      </c>
      <c r="K6448">
        <v>1300</v>
      </c>
      <c r="L6448" t="s">
        <v>25750</v>
      </c>
      <c r="M6448" t="s">
        <v>313</v>
      </c>
      <c r="N6448" t="s">
        <v>25751</v>
      </c>
      <c r="O6448" t="s">
        <v>25752</v>
      </c>
      <c r="P6448" t="s">
        <v>39</v>
      </c>
      <c r="Q6448">
        <v>16</v>
      </c>
      <c r="R6448" t="s">
        <v>88</v>
      </c>
      <c r="S6448" t="s">
        <v>41</v>
      </c>
      <c r="T6448">
        <v>94460</v>
      </c>
      <c r="U6448" s="1">
        <v>45491</v>
      </c>
      <c r="V6448" t="s">
        <v>126</v>
      </c>
      <c r="W6448">
        <v>765879</v>
      </c>
      <c r="X6448" t="s">
        <v>25753</v>
      </c>
      <c r="Y6448">
        <v>977</v>
      </c>
      <c r="Z6448">
        <v>2278</v>
      </c>
      <c r="AA6448">
        <v>1</v>
      </c>
      <c r="AB6448">
        <v>911.2</v>
      </c>
    </row>
    <row r="6449" spans="1:28" x14ac:dyDescent="0.3">
      <c r="A6449" t="s">
        <v>28</v>
      </c>
      <c r="B6449" t="s">
        <v>29</v>
      </c>
      <c r="C6449" t="s">
        <v>30</v>
      </c>
      <c r="D6449" t="s">
        <v>616</v>
      </c>
      <c r="E6449" t="s">
        <v>32</v>
      </c>
      <c r="F6449" t="s">
        <v>99</v>
      </c>
      <c r="G6449">
        <v>4</v>
      </c>
      <c r="H6449">
        <v>419667</v>
      </c>
      <c r="I6449" t="s">
        <v>34</v>
      </c>
      <c r="J6449" s="1">
        <v>44436</v>
      </c>
      <c r="K6449">
        <v>1000</v>
      </c>
      <c r="L6449" t="s">
        <v>25754</v>
      </c>
      <c r="M6449" t="s">
        <v>1091</v>
      </c>
      <c r="N6449" t="s">
        <v>25755</v>
      </c>
      <c r="O6449" t="s">
        <v>25756</v>
      </c>
      <c r="P6449" t="s">
        <v>71</v>
      </c>
      <c r="Q6449">
        <v>13</v>
      </c>
      <c r="R6449" t="s">
        <v>40</v>
      </c>
      <c r="S6449" t="s">
        <v>118</v>
      </c>
      <c r="T6449">
        <v>10986</v>
      </c>
      <c r="U6449" s="1">
        <v>45375</v>
      </c>
      <c r="V6449" t="s">
        <v>72</v>
      </c>
      <c r="W6449">
        <v>613587</v>
      </c>
      <c r="X6449" t="s">
        <v>25757</v>
      </c>
      <c r="Y6449">
        <v>593</v>
      </c>
      <c r="Z6449">
        <v>1977</v>
      </c>
      <c r="AA6449">
        <v>1</v>
      </c>
      <c r="AB6449" s="2" t="s">
        <v>21630</v>
      </c>
    </row>
    <row r="6450" spans="1:28" x14ac:dyDescent="0.3">
      <c r="A6450" t="s">
        <v>28</v>
      </c>
      <c r="B6450" t="s">
        <v>29</v>
      </c>
      <c r="C6450" t="s">
        <v>157</v>
      </c>
      <c r="D6450" t="s">
        <v>267</v>
      </c>
      <c r="E6450" t="s">
        <v>46</v>
      </c>
      <c r="F6450" t="s">
        <v>150</v>
      </c>
      <c r="G6450">
        <v>8</v>
      </c>
      <c r="H6450">
        <v>422512</v>
      </c>
      <c r="I6450" t="s">
        <v>58</v>
      </c>
      <c r="J6450" s="1">
        <v>45253</v>
      </c>
      <c r="K6450">
        <v>950</v>
      </c>
      <c r="L6450" t="s">
        <v>25758</v>
      </c>
      <c r="M6450" t="s">
        <v>670</v>
      </c>
      <c r="N6450" t="s">
        <v>25759</v>
      </c>
      <c r="O6450" t="s">
        <v>25760</v>
      </c>
      <c r="P6450" t="s">
        <v>39</v>
      </c>
      <c r="Q6450">
        <v>8</v>
      </c>
      <c r="R6450" t="s">
        <v>88</v>
      </c>
      <c r="S6450" t="s">
        <v>118</v>
      </c>
      <c r="T6450">
        <v>82628</v>
      </c>
      <c r="U6450" s="1">
        <v>45429</v>
      </c>
      <c r="V6450" t="s">
        <v>140</v>
      </c>
      <c r="W6450">
        <v>188323</v>
      </c>
      <c r="X6450" t="s">
        <v>25761</v>
      </c>
      <c r="Y6450">
        <v>349</v>
      </c>
      <c r="Z6450">
        <v>569</v>
      </c>
      <c r="AA6450">
        <v>4</v>
      </c>
      <c r="AB6450" s="2" t="s">
        <v>5067</v>
      </c>
    </row>
    <row r="6451" spans="1:28" x14ac:dyDescent="0.3">
      <c r="A6451" t="s">
        <v>28</v>
      </c>
      <c r="B6451" t="s">
        <v>29</v>
      </c>
      <c r="C6451" t="s">
        <v>157</v>
      </c>
      <c r="D6451" t="s">
        <v>227</v>
      </c>
      <c r="E6451" t="s">
        <v>46</v>
      </c>
      <c r="F6451" t="s">
        <v>175</v>
      </c>
      <c r="G6451">
        <v>66</v>
      </c>
      <c r="H6451">
        <v>429898</v>
      </c>
      <c r="I6451" t="s">
        <v>34</v>
      </c>
      <c r="J6451" s="1">
        <v>44875</v>
      </c>
      <c r="K6451">
        <v>1100</v>
      </c>
      <c r="L6451" t="s">
        <v>25762</v>
      </c>
      <c r="M6451" t="s">
        <v>919</v>
      </c>
      <c r="N6451" t="s">
        <v>25763</v>
      </c>
      <c r="O6451" t="s">
        <v>25764</v>
      </c>
      <c r="P6451" t="s">
        <v>39</v>
      </c>
      <c r="Q6451">
        <v>8</v>
      </c>
      <c r="R6451" t="s">
        <v>88</v>
      </c>
      <c r="S6451" t="s">
        <v>118</v>
      </c>
      <c r="T6451">
        <v>38687</v>
      </c>
      <c r="U6451" s="1">
        <v>45485</v>
      </c>
      <c r="V6451" t="s">
        <v>126</v>
      </c>
      <c r="W6451">
        <v>750269</v>
      </c>
      <c r="X6451" t="s">
        <v>25765</v>
      </c>
      <c r="Y6451">
        <v>315</v>
      </c>
      <c r="Z6451">
        <v>881</v>
      </c>
      <c r="AA6451">
        <v>1</v>
      </c>
      <c r="AB6451" s="2" t="s">
        <v>25766</v>
      </c>
    </row>
    <row r="6452" spans="1:28" x14ac:dyDescent="0.3">
      <c r="A6452" t="s">
        <v>28</v>
      </c>
      <c r="B6452" t="s">
        <v>29</v>
      </c>
      <c r="C6452" t="s">
        <v>91</v>
      </c>
      <c r="D6452" t="s">
        <v>524</v>
      </c>
      <c r="E6452" t="s">
        <v>56</v>
      </c>
      <c r="F6452" t="s">
        <v>106</v>
      </c>
      <c r="G6452">
        <v>82</v>
      </c>
      <c r="H6452">
        <v>422013</v>
      </c>
      <c r="I6452" t="s">
        <v>58</v>
      </c>
      <c r="J6452" s="1">
        <v>44224</v>
      </c>
      <c r="K6452">
        <v>1200</v>
      </c>
      <c r="L6452" t="s">
        <v>25767</v>
      </c>
      <c r="M6452" t="s">
        <v>1007</v>
      </c>
      <c r="N6452" t="s">
        <v>25768</v>
      </c>
      <c r="O6452" t="s">
        <v>25769</v>
      </c>
      <c r="P6452" t="s">
        <v>39</v>
      </c>
      <c r="Q6452">
        <v>6</v>
      </c>
      <c r="R6452" t="s">
        <v>40</v>
      </c>
      <c r="S6452" t="s">
        <v>63</v>
      </c>
      <c r="T6452">
        <v>16317</v>
      </c>
      <c r="U6452" s="1">
        <v>45492</v>
      </c>
      <c r="V6452" t="s">
        <v>126</v>
      </c>
      <c r="W6452">
        <v>154799</v>
      </c>
      <c r="X6452" t="s">
        <v>25770</v>
      </c>
      <c r="Y6452">
        <v>265</v>
      </c>
      <c r="Z6452">
        <v>1575</v>
      </c>
      <c r="AA6452">
        <v>8</v>
      </c>
      <c r="AB6452">
        <v>5040</v>
      </c>
    </row>
    <row r="6453" spans="1:28" x14ac:dyDescent="0.3">
      <c r="A6453" t="s">
        <v>28</v>
      </c>
      <c r="B6453" t="s">
        <v>29</v>
      </c>
      <c r="C6453" t="s">
        <v>30</v>
      </c>
      <c r="D6453" t="s">
        <v>411</v>
      </c>
      <c r="E6453" t="s">
        <v>46</v>
      </c>
      <c r="F6453" t="s">
        <v>47</v>
      </c>
      <c r="G6453">
        <v>44</v>
      </c>
      <c r="H6453">
        <v>423527</v>
      </c>
      <c r="I6453" t="s">
        <v>58</v>
      </c>
      <c r="J6453" s="1">
        <v>43896</v>
      </c>
      <c r="K6453">
        <v>800</v>
      </c>
      <c r="L6453" t="s">
        <v>25771</v>
      </c>
      <c r="M6453" t="s">
        <v>1409</v>
      </c>
      <c r="N6453" t="s">
        <v>25772</v>
      </c>
      <c r="O6453" t="s">
        <v>25773</v>
      </c>
      <c r="P6453" t="s">
        <v>39</v>
      </c>
      <c r="Q6453">
        <v>5</v>
      </c>
      <c r="R6453" t="s">
        <v>88</v>
      </c>
      <c r="S6453" t="s">
        <v>118</v>
      </c>
      <c r="T6453">
        <v>11283</v>
      </c>
      <c r="U6453" s="1">
        <v>45354</v>
      </c>
      <c r="V6453" t="s">
        <v>72</v>
      </c>
      <c r="W6453">
        <v>680279</v>
      </c>
      <c r="X6453" t="s">
        <v>25774</v>
      </c>
      <c r="Y6453">
        <v>342</v>
      </c>
      <c r="Z6453">
        <v>1446</v>
      </c>
      <c r="AA6453">
        <v>2</v>
      </c>
      <c r="AB6453">
        <v>1156.8</v>
      </c>
    </row>
    <row r="6454" spans="1:28" x14ac:dyDescent="0.3">
      <c r="A6454" t="s">
        <v>28</v>
      </c>
      <c r="B6454" t="s">
        <v>29</v>
      </c>
      <c r="C6454" t="s">
        <v>30</v>
      </c>
      <c r="D6454" t="s">
        <v>380</v>
      </c>
      <c r="E6454" t="s">
        <v>46</v>
      </c>
      <c r="F6454" t="s">
        <v>83</v>
      </c>
      <c r="G6454">
        <v>3</v>
      </c>
      <c r="H6454">
        <v>428987</v>
      </c>
      <c r="I6454" t="s">
        <v>58</v>
      </c>
      <c r="J6454" s="1">
        <v>44408</v>
      </c>
      <c r="K6454">
        <v>1000</v>
      </c>
      <c r="L6454" t="s">
        <v>25775</v>
      </c>
      <c r="M6454" t="s">
        <v>244</v>
      </c>
      <c r="N6454" t="s">
        <v>25776</v>
      </c>
      <c r="O6454" t="s">
        <v>25777</v>
      </c>
      <c r="P6454" t="s">
        <v>87</v>
      </c>
      <c r="Q6454">
        <v>19</v>
      </c>
      <c r="R6454" t="s">
        <v>40</v>
      </c>
      <c r="S6454" t="s">
        <v>41</v>
      </c>
      <c r="T6454">
        <v>99755</v>
      </c>
      <c r="U6454" s="1">
        <v>45397</v>
      </c>
      <c r="V6454" t="s">
        <v>80</v>
      </c>
      <c r="W6454">
        <v>945755</v>
      </c>
      <c r="X6454" t="s">
        <v>25778</v>
      </c>
      <c r="Y6454">
        <v>384</v>
      </c>
      <c r="Z6454">
        <v>2368</v>
      </c>
      <c r="AA6454">
        <v>3</v>
      </c>
      <c r="AB6454" s="2" t="s">
        <v>9000</v>
      </c>
    </row>
    <row r="6455" spans="1:28" x14ac:dyDescent="0.3">
      <c r="A6455" t="s">
        <v>28</v>
      </c>
      <c r="B6455" t="s">
        <v>29</v>
      </c>
      <c r="C6455" t="s">
        <v>193</v>
      </c>
      <c r="D6455" t="s">
        <v>611</v>
      </c>
      <c r="E6455" t="s">
        <v>46</v>
      </c>
      <c r="F6455" t="s">
        <v>355</v>
      </c>
      <c r="G6455">
        <v>37</v>
      </c>
      <c r="H6455">
        <v>401552</v>
      </c>
      <c r="I6455" t="s">
        <v>34</v>
      </c>
      <c r="J6455" s="1">
        <v>44537</v>
      </c>
      <c r="K6455">
        <v>1400</v>
      </c>
      <c r="L6455" t="s">
        <v>25779</v>
      </c>
      <c r="M6455" t="s">
        <v>869</v>
      </c>
      <c r="N6455" t="s">
        <v>25780</v>
      </c>
      <c r="O6455" t="s">
        <v>25781</v>
      </c>
      <c r="P6455" t="s">
        <v>51</v>
      </c>
      <c r="Q6455">
        <v>7</v>
      </c>
      <c r="R6455" t="s">
        <v>88</v>
      </c>
      <c r="S6455" t="s">
        <v>118</v>
      </c>
      <c r="T6455">
        <v>48560</v>
      </c>
      <c r="U6455" s="1">
        <v>45299</v>
      </c>
      <c r="V6455" t="s">
        <v>111</v>
      </c>
      <c r="W6455">
        <v>454346</v>
      </c>
      <c r="X6455" t="s">
        <v>25782</v>
      </c>
      <c r="Y6455">
        <v>718</v>
      </c>
      <c r="Z6455">
        <v>2661</v>
      </c>
      <c r="AA6455">
        <v>3</v>
      </c>
      <c r="AB6455" s="2" t="s">
        <v>25783</v>
      </c>
    </row>
    <row r="6456" spans="1:28" x14ac:dyDescent="0.3">
      <c r="A6456" t="s">
        <v>28</v>
      </c>
      <c r="B6456" t="s">
        <v>29</v>
      </c>
      <c r="C6456" t="s">
        <v>44</v>
      </c>
      <c r="D6456" t="s">
        <v>82</v>
      </c>
      <c r="E6456" t="s">
        <v>46</v>
      </c>
      <c r="F6456" t="s">
        <v>57</v>
      </c>
      <c r="G6456">
        <v>82</v>
      </c>
      <c r="H6456">
        <v>405386</v>
      </c>
      <c r="I6456" t="s">
        <v>58</v>
      </c>
      <c r="J6456" s="1">
        <v>44023</v>
      </c>
      <c r="K6456">
        <v>1200</v>
      </c>
      <c r="L6456" t="s">
        <v>25784</v>
      </c>
      <c r="M6456" t="s">
        <v>1212</v>
      </c>
      <c r="N6456" t="s">
        <v>25785</v>
      </c>
      <c r="O6456" t="s">
        <v>25786</v>
      </c>
      <c r="P6456" t="s">
        <v>39</v>
      </c>
      <c r="Q6456">
        <v>5</v>
      </c>
      <c r="R6456" t="s">
        <v>40</v>
      </c>
      <c r="S6456" t="s">
        <v>63</v>
      </c>
      <c r="T6456">
        <v>55722</v>
      </c>
      <c r="U6456" s="1">
        <v>45461</v>
      </c>
      <c r="V6456" t="s">
        <v>52</v>
      </c>
      <c r="W6456">
        <v>407915</v>
      </c>
      <c r="X6456" t="s">
        <v>25787</v>
      </c>
      <c r="Y6456">
        <v>956</v>
      </c>
      <c r="Z6456">
        <v>1027</v>
      </c>
      <c r="AA6456">
        <v>7</v>
      </c>
      <c r="AB6456" s="2" t="s">
        <v>25788</v>
      </c>
    </row>
    <row r="6457" spans="1:28" x14ac:dyDescent="0.3">
      <c r="A6457" t="s">
        <v>28</v>
      </c>
      <c r="B6457" t="s">
        <v>29</v>
      </c>
      <c r="C6457" t="s">
        <v>157</v>
      </c>
      <c r="D6457" t="s">
        <v>45</v>
      </c>
      <c r="E6457" t="s">
        <v>32</v>
      </c>
      <c r="F6457" t="s">
        <v>33</v>
      </c>
      <c r="G6457">
        <v>68</v>
      </c>
      <c r="H6457">
        <v>411781</v>
      </c>
      <c r="I6457" t="s">
        <v>34</v>
      </c>
      <c r="J6457" s="1">
        <v>44344</v>
      </c>
      <c r="K6457">
        <v>950</v>
      </c>
      <c r="L6457" t="s">
        <v>25789</v>
      </c>
      <c r="M6457" t="s">
        <v>487</v>
      </c>
      <c r="N6457" t="s">
        <v>25790</v>
      </c>
      <c r="O6457" t="s">
        <v>25791</v>
      </c>
      <c r="P6457" t="s">
        <v>87</v>
      </c>
      <c r="Q6457">
        <v>19</v>
      </c>
      <c r="R6457" t="s">
        <v>40</v>
      </c>
      <c r="S6457" t="s">
        <v>79</v>
      </c>
      <c r="T6457">
        <v>95695</v>
      </c>
      <c r="U6457" s="1">
        <v>45442</v>
      </c>
      <c r="V6457" t="s">
        <v>140</v>
      </c>
      <c r="W6457">
        <v>282046</v>
      </c>
      <c r="X6457" t="s">
        <v>25792</v>
      </c>
      <c r="Y6457">
        <v>229</v>
      </c>
      <c r="Z6457">
        <v>2053</v>
      </c>
      <c r="AA6457">
        <v>5</v>
      </c>
      <c r="AB6457">
        <v>4106</v>
      </c>
    </row>
    <row r="6458" spans="1:28" x14ac:dyDescent="0.3">
      <c r="A6458" t="s">
        <v>28</v>
      </c>
      <c r="B6458" t="s">
        <v>29</v>
      </c>
      <c r="C6458" t="s">
        <v>54</v>
      </c>
      <c r="D6458" t="s">
        <v>621</v>
      </c>
      <c r="E6458" t="s">
        <v>56</v>
      </c>
      <c r="F6458" t="s">
        <v>106</v>
      </c>
      <c r="G6458">
        <v>32</v>
      </c>
      <c r="H6458">
        <v>409602</v>
      </c>
      <c r="I6458" t="s">
        <v>34</v>
      </c>
      <c r="J6458" s="1">
        <v>43966</v>
      </c>
      <c r="K6458">
        <v>1200</v>
      </c>
      <c r="L6458" t="s">
        <v>25793</v>
      </c>
      <c r="M6458" t="s">
        <v>747</v>
      </c>
      <c r="N6458" t="s">
        <v>25794</v>
      </c>
      <c r="O6458" s="2" t="s">
        <v>25795</v>
      </c>
      <c r="P6458" t="s">
        <v>71</v>
      </c>
      <c r="Q6458">
        <v>6</v>
      </c>
      <c r="R6458" t="s">
        <v>88</v>
      </c>
      <c r="S6458" t="s">
        <v>41</v>
      </c>
      <c r="T6458">
        <v>94479</v>
      </c>
      <c r="U6458" s="1">
        <v>45468</v>
      </c>
      <c r="V6458" t="s">
        <v>52</v>
      </c>
      <c r="W6458">
        <v>198969</v>
      </c>
      <c r="X6458" t="s">
        <v>25796</v>
      </c>
      <c r="Y6458">
        <v>501</v>
      </c>
      <c r="Z6458">
        <v>1228</v>
      </c>
      <c r="AA6458">
        <v>7</v>
      </c>
      <c r="AB6458">
        <v>3438.4</v>
      </c>
    </row>
    <row r="6459" spans="1:28" x14ac:dyDescent="0.3">
      <c r="A6459" t="s">
        <v>28</v>
      </c>
      <c r="B6459" t="s">
        <v>29</v>
      </c>
      <c r="C6459" t="s">
        <v>91</v>
      </c>
      <c r="D6459" t="s">
        <v>142</v>
      </c>
      <c r="E6459" t="s">
        <v>56</v>
      </c>
      <c r="F6459" t="s">
        <v>135</v>
      </c>
      <c r="G6459">
        <v>61</v>
      </c>
      <c r="H6459">
        <v>421560</v>
      </c>
      <c r="I6459" t="s">
        <v>34</v>
      </c>
      <c r="J6459" s="1">
        <v>45372</v>
      </c>
      <c r="K6459">
        <v>1000</v>
      </c>
      <c r="L6459" t="s">
        <v>25797</v>
      </c>
      <c r="M6459" t="s">
        <v>250</v>
      </c>
      <c r="N6459" t="s">
        <v>25798</v>
      </c>
      <c r="O6459" t="s">
        <v>25799</v>
      </c>
      <c r="P6459" t="s">
        <v>87</v>
      </c>
      <c r="Q6459">
        <v>14</v>
      </c>
      <c r="R6459" t="s">
        <v>88</v>
      </c>
      <c r="S6459" t="s">
        <v>118</v>
      </c>
      <c r="T6459">
        <v>66033</v>
      </c>
      <c r="U6459" s="1">
        <v>45327</v>
      </c>
      <c r="V6459" t="s">
        <v>119</v>
      </c>
      <c r="W6459">
        <v>810138</v>
      </c>
      <c r="X6459" t="s">
        <v>9927</v>
      </c>
      <c r="Y6459">
        <v>621</v>
      </c>
      <c r="Z6459">
        <v>2900</v>
      </c>
      <c r="AA6459">
        <v>8</v>
      </c>
      <c r="AB6459">
        <v>9280</v>
      </c>
    </row>
    <row r="6460" spans="1:28" x14ac:dyDescent="0.3">
      <c r="A6460" t="s">
        <v>28</v>
      </c>
      <c r="B6460" t="s">
        <v>29</v>
      </c>
      <c r="C6460" t="s">
        <v>44</v>
      </c>
      <c r="D6460" t="s">
        <v>227</v>
      </c>
      <c r="E6460" t="s">
        <v>56</v>
      </c>
      <c r="F6460" t="s">
        <v>113</v>
      </c>
      <c r="G6460">
        <v>85</v>
      </c>
      <c r="H6460">
        <v>406626</v>
      </c>
      <c r="I6460" t="s">
        <v>34</v>
      </c>
      <c r="J6460" s="1">
        <v>43948</v>
      </c>
      <c r="K6460">
        <v>1300</v>
      </c>
      <c r="L6460" t="s">
        <v>25800</v>
      </c>
      <c r="M6460" t="s">
        <v>287</v>
      </c>
      <c r="N6460" t="s">
        <v>25801</v>
      </c>
      <c r="O6460" t="s">
        <v>25802</v>
      </c>
      <c r="P6460" t="s">
        <v>71</v>
      </c>
      <c r="Q6460">
        <v>7</v>
      </c>
      <c r="R6460" t="s">
        <v>40</v>
      </c>
      <c r="S6460" t="s">
        <v>63</v>
      </c>
      <c r="T6460">
        <v>85533</v>
      </c>
      <c r="U6460" s="1">
        <v>45610</v>
      </c>
      <c r="V6460" t="s">
        <v>42</v>
      </c>
      <c r="W6460">
        <v>179548</v>
      </c>
      <c r="X6460" t="s">
        <v>25803</v>
      </c>
      <c r="Y6460">
        <v>821</v>
      </c>
      <c r="Z6460">
        <v>2473</v>
      </c>
      <c r="AA6460">
        <v>4</v>
      </c>
      <c r="AB6460">
        <v>3956.8</v>
      </c>
    </row>
    <row r="6461" spans="1:28" x14ac:dyDescent="0.3">
      <c r="A6461" t="s">
        <v>28</v>
      </c>
      <c r="B6461" t="s">
        <v>29</v>
      </c>
      <c r="C6461" t="s">
        <v>148</v>
      </c>
      <c r="D6461" t="s">
        <v>411</v>
      </c>
      <c r="E6461" t="s">
        <v>46</v>
      </c>
      <c r="F6461" t="s">
        <v>150</v>
      </c>
      <c r="G6461">
        <v>75</v>
      </c>
      <c r="H6461">
        <v>431371</v>
      </c>
      <c r="I6461" t="s">
        <v>34</v>
      </c>
      <c r="J6461" s="1">
        <v>44956</v>
      </c>
      <c r="K6461">
        <v>800</v>
      </c>
      <c r="L6461" t="s">
        <v>25804</v>
      </c>
      <c r="M6461" t="s">
        <v>1007</v>
      </c>
      <c r="N6461" t="s">
        <v>25805</v>
      </c>
      <c r="O6461" t="s">
        <v>25806</v>
      </c>
      <c r="P6461" t="s">
        <v>87</v>
      </c>
      <c r="Q6461">
        <v>14</v>
      </c>
      <c r="R6461" t="s">
        <v>88</v>
      </c>
      <c r="S6461" t="s">
        <v>41</v>
      </c>
      <c r="T6461">
        <v>94648</v>
      </c>
      <c r="U6461" s="1">
        <v>45455</v>
      </c>
      <c r="V6461" t="s">
        <v>52</v>
      </c>
      <c r="W6461">
        <v>250359</v>
      </c>
      <c r="X6461" t="s">
        <v>3998</v>
      </c>
      <c r="Y6461">
        <v>492</v>
      </c>
      <c r="Z6461">
        <v>2249</v>
      </c>
      <c r="AA6461">
        <v>3</v>
      </c>
      <c r="AB6461">
        <v>2698.8</v>
      </c>
    </row>
    <row r="6462" spans="1:28" x14ac:dyDescent="0.3">
      <c r="A6462" t="s">
        <v>28</v>
      </c>
      <c r="B6462" t="s">
        <v>29</v>
      </c>
      <c r="C6462" t="s">
        <v>91</v>
      </c>
      <c r="D6462" t="s">
        <v>291</v>
      </c>
      <c r="E6462" t="s">
        <v>56</v>
      </c>
      <c r="F6462" t="s">
        <v>175</v>
      </c>
      <c r="G6462">
        <v>6</v>
      </c>
      <c r="H6462">
        <v>437651</v>
      </c>
      <c r="I6462" t="s">
        <v>34</v>
      </c>
      <c r="J6462" s="1">
        <v>44655</v>
      </c>
      <c r="K6462">
        <v>1300</v>
      </c>
      <c r="L6462" t="s">
        <v>25807</v>
      </c>
      <c r="M6462" t="s">
        <v>366</v>
      </c>
      <c r="N6462" t="s">
        <v>25808</v>
      </c>
      <c r="O6462" t="s">
        <v>25809</v>
      </c>
      <c r="P6462" t="s">
        <v>51</v>
      </c>
      <c r="Q6462">
        <v>17</v>
      </c>
      <c r="R6462" t="s">
        <v>40</v>
      </c>
      <c r="S6462" t="s">
        <v>118</v>
      </c>
      <c r="T6462">
        <v>49749</v>
      </c>
      <c r="U6462" s="1">
        <v>45364</v>
      </c>
      <c r="V6462" t="s">
        <v>72</v>
      </c>
      <c r="W6462">
        <v>901319</v>
      </c>
      <c r="X6462" t="s">
        <v>25810</v>
      </c>
      <c r="Y6462">
        <v>994</v>
      </c>
      <c r="Z6462">
        <v>835</v>
      </c>
      <c r="AA6462">
        <v>2</v>
      </c>
      <c r="AB6462">
        <v>668</v>
      </c>
    </row>
    <row r="6463" spans="1:28" x14ac:dyDescent="0.3">
      <c r="A6463" t="s">
        <v>28</v>
      </c>
      <c r="B6463" t="s">
        <v>29</v>
      </c>
      <c r="C6463" t="s">
        <v>54</v>
      </c>
      <c r="D6463" t="s">
        <v>45</v>
      </c>
      <c r="E6463" t="s">
        <v>46</v>
      </c>
      <c r="F6463" t="s">
        <v>106</v>
      </c>
      <c r="G6463">
        <v>76</v>
      </c>
      <c r="H6463">
        <v>438095</v>
      </c>
      <c r="I6463" t="s">
        <v>58</v>
      </c>
      <c r="J6463" s="1">
        <v>43987</v>
      </c>
      <c r="K6463">
        <v>1200</v>
      </c>
      <c r="L6463" t="s">
        <v>25811</v>
      </c>
      <c r="M6463" t="s">
        <v>345</v>
      </c>
      <c r="N6463" t="s">
        <v>25812</v>
      </c>
      <c r="O6463" t="s">
        <v>25813</v>
      </c>
      <c r="P6463" t="s">
        <v>87</v>
      </c>
      <c r="Q6463">
        <v>17</v>
      </c>
      <c r="R6463" t="s">
        <v>40</v>
      </c>
      <c r="S6463" t="s">
        <v>63</v>
      </c>
      <c r="T6463">
        <v>97740</v>
      </c>
      <c r="U6463" s="1">
        <v>45400</v>
      </c>
      <c r="V6463" t="s">
        <v>80</v>
      </c>
      <c r="W6463">
        <v>606600</v>
      </c>
      <c r="X6463" t="s">
        <v>25814</v>
      </c>
      <c r="Y6463">
        <v>445</v>
      </c>
      <c r="Z6463">
        <v>2445</v>
      </c>
      <c r="AA6463">
        <v>6</v>
      </c>
      <c r="AB6463">
        <v>5868</v>
      </c>
    </row>
    <row r="6464" spans="1:28" x14ac:dyDescent="0.3">
      <c r="A6464" t="s">
        <v>28</v>
      </c>
      <c r="B6464" t="s">
        <v>29</v>
      </c>
      <c r="C6464" t="s">
        <v>30</v>
      </c>
      <c r="D6464" t="s">
        <v>380</v>
      </c>
      <c r="E6464" t="s">
        <v>32</v>
      </c>
      <c r="F6464" t="s">
        <v>355</v>
      </c>
      <c r="G6464">
        <v>2</v>
      </c>
      <c r="H6464">
        <v>407081</v>
      </c>
      <c r="I6464" t="s">
        <v>58</v>
      </c>
      <c r="J6464" s="1">
        <v>45063</v>
      </c>
      <c r="K6464">
        <v>800</v>
      </c>
      <c r="L6464" t="s">
        <v>25815</v>
      </c>
      <c r="M6464" t="s">
        <v>680</v>
      </c>
      <c r="N6464" t="s">
        <v>25816</v>
      </c>
      <c r="O6464" t="s">
        <v>25817</v>
      </c>
      <c r="P6464" t="s">
        <v>71</v>
      </c>
      <c r="Q6464">
        <v>12</v>
      </c>
      <c r="R6464" t="s">
        <v>40</v>
      </c>
      <c r="S6464" t="s">
        <v>79</v>
      </c>
      <c r="T6464">
        <v>35617</v>
      </c>
      <c r="U6464" s="1">
        <v>45432</v>
      </c>
      <c r="V6464" t="s">
        <v>140</v>
      </c>
      <c r="W6464">
        <v>963530</v>
      </c>
      <c r="X6464" t="s">
        <v>25818</v>
      </c>
      <c r="Y6464">
        <v>894</v>
      </c>
      <c r="Z6464">
        <v>1831</v>
      </c>
      <c r="AA6464">
        <v>4</v>
      </c>
      <c r="AB6464" s="2" t="s">
        <v>25819</v>
      </c>
    </row>
    <row r="6465" spans="1:28" x14ac:dyDescent="0.3">
      <c r="A6465" t="s">
        <v>28</v>
      </c>
      <c r="B6465" t="s">
        <v>29</v>
      </c>
      <c r="C6465" t="s">
        <v>91</v>
      </c>
      <c r="D6465" t="s">
        <v>142</v>
      </c>
      <c r="E6465" t="s">
        <v>46</v>
      </c>
      <c r="F6465" t="s">
        <v>355</v>
      </c>
      <c r="G6465">
        <v>47</v>
      </c>
      <c r="H6465">
        <v>434691</v>
      </c>
      <c r="I6465" t="s">
        <v>34</v>
      </c>
      <c r="J6465" s="1">
        <v>44323</v>
      </c>
      <c r="K6465">
        <v>1300</v>
      </c>
      <c r="L6465" t="s">
        <v>2612</v>
      </c>
      <c r="M6465" t="s">
        <v>68</v>
      </c>
      <c r="N6465" t="s">
        <v>25820</v>
      </c>
      <c r="O6465" t="s">
        <v>25821</v>
      </c>
      <c r="P6465" t="s">
        <v>87</v>
      </c>
      <c r="Q6465">
        <v>7</v>
      </c>
      <c r="R6465" t="s">
        <v>88</v>
      </c>
      <c r="S6465" t="s">
        <v>118</v>
      </c>
      <c r="T6465">
        <v>88269</v>
      </c>
      <c r="U6465" s="1">
        <v>45471</v>
      </c>
      <c r="V6465" t="s">
        <v>52</v>
      </c>
      <c r="W6465">
        <v>809749</v>
      </c>
      <c r="X6465" t="s">
        <v>25822</v>
      </c>
      <c r="Y6465">
        <v>829</v>
      </c>
      <c r="Z6465">
        <v>2165</v>
      </c>
      <c r="AA6465">
        <v>1</v>
      </c>
      <c r="AB6465">
        <v>866</v>
      </c>
    </row>
    <row r="6466" spans="1:28" x14ac:dyDescent="0.3">
      <c r="A6466" t="s">
        <v>28</v>
      </c>
      <c r="B6466" t="s">
        <v>29</v>
      </c>
      <c r="C6466" t="s">
        <v>148</v>
      </c>
      <c r="D6466" t="s">
        <v>546</v>
      </c>
      <c r="E6466" t="s">
        <v>32</v>
      </c>
      <c r="F6466" t="s">
        <v>33</v>
      </c>
      <c r="G6466">
        <v>36</v>
      </c>
      <c r="H6466">
        <v>408550</v>
      </c>
      <c r="I6466" t="s">
        <v>58</v>
      </c>
      <c r="J6466" s="1">
        <v>45221</v>
      </c>
      <c r="K6466">
        <v>950</v>
      </c>
      <c r="L6466" t="s">
        <v>25823</v>
      </c>
      <c r="M6466" t="s">
        <v>1007</v>
      </c>
      <c r="N6466" t="s">
        <v>25824</v>
      </c>
      <c r="O6466" t="s">
        <v>25825</v>
      </c>
      <c r="P6466" t="s">
        <v>87</v>
      </c>
      <c r="Q6466">
        <v>12</v>
      </c>
      <c r="R6466" t="s">
        <v>40</v>
      </c>
      <c r="S6466" t="s">
        <v>41</v>
      </c>
      <c r="T6466">
        <v>17887</v>
      </c>
      <c r="U6466" s="1">
        <v>45412</v>
      </c>
      <c r="V6466" t="s">
        <v>80</v>
      </c>
      <c r="W6466">
        <v>874662</v>
      </c>
      <c r="X6466" t="s">
        <v>25826</v>
      </c>
      <c r="Y6466">
        <v>868</v>
      </c>
      <c r="Z6466">
        <v>1579</v>
      </c>
      <c r="AA6466">
        <v>6</v>
      </c>
      <c r="AB6466" s="2" t="s">
        <v>25827</v>
      </c>
    </row>
    <row r="6467" spans="1:28" x14ac:dyDescent="0.3">
      <c r="A6467" t="s">
        <v>28</v>
      </c>
      <c r="B6467" t="s">
        <v>29</v>
      </c>
      <c r="C6467" t="s">
        <v>157</v>
      </c>
      <c r="D6467" t="s">
        <v>149</v>
      </c>
      <c r="E6467" t="s">
        <v>32</v>
      </c>
      <c r="F6467" t="s">
        <v>57</v>
      </c>
      <c r="G6467">
        <v>22</v>
      </c>
      <c r="H6467">
        <v>433413</v>
      </c>
      <c r="I6467" t="s">
        <v>58</v>
      </c>
      <c r="J6467" s="1">
        <v>44667</v>
      </c>
      <c r="K6467">
        <v>1100</v>
      </c>
      <c r="L6467" t="s">
        <v>25828</v>
      </c>
      <c r="M6467" t="s">
        <v>1488</v>
      </c>
      <c r="N6467" t="s">
        <v>25829</v>
      </c>
      <c r="O6467" t="s">
        <v>25830</v>
      </c>
      <c r="P6467" t="s">
        <v>71</v>
      </c>
      <c r="Q6467">
        <v>4</v>
      </c>
      <c r="R6467" t="s">
        <v>40</v>
      </c>
      <c r="S6467" t="s">
        <v>41</v>
      </c>
      <c r="T6467">
        <v>75835</v>
      </c>
      <c r="U6467" s="1">
        <v>45485</v>
      </c>
      <c r="V6467" t="s">
        <v>126</v>
      </c>
      <c r="W6467">
        <v>854706</v>
      </c>
      <c r="X6467" t="s">
        <v>25831</v>
      </c>
      <c r="Y6467">
        <v>707</v>
      </c>
      <c r="Z6467">
        <v>1324</v>
      </c>
      <c r="AA6467">
        <v>7</v>
      </c>
      <c r="AB6467" s="2" t="s">
        <v>25832</v>
      </c>
    </row>
    <row r="6468" spans="1:28" x14ac:dyDescent="0.3">
      <c r="A6468" t="s">
        <v>28</v>
      </c>
      <c r="B6468" t="s">
        <v>29</v>
      </c>
      <c r="C6468" t="s">
        <v>157</v>
      </c>
      <c r="D6468" t="s">
        <v>187</v>
      </c>
      <c r="E6468" t="s">
        <v>56</v>
      </c>
      <c r="F6468" t="s">
        <v>135</v>
      </c>
      <c r="G6468">
        <v>92</v>
      </c>
      <c r="H6468">
        <v>411851</v>
      </c>
      <c r="I6468" t="s">
        <v>58</v>
      </c>
      <c r="J6468" s="1">
        <v>44201</v>
      </c>
      <c r="K6468">
        <v>1400</v>
      </c>
      <c r="L6468" t="s">
        <v>25833</v>
      </c>
      <c r="M6468" t="s">
        <v>1409</v>
      </c>
      <c r="N6468" t="s">
        <v>25834</v>
      </c>
      <c r="O6468" t="s">
        <v>25835</v>
      </c>
      <c r="P6468" t="s">
        <v>71</v>
      </c>
      <c r="Q6468">
        <v>7</v>
      </c>
      <c r="R6468" t="s">
        <v>88</v>
      </c>
      <c r="S6468" t="s">
        <v>41</v>
      </c>
      <c r="T6468">
        <v>10604</v>
      </c>
      <c r="U6468" s="1">
        <v>45298</v>
      </c>
      <c r="V6468" t="s">
        <v>111</v>
      </c>
      <c r="W6468">
        <v>109280</v>
      </c>
      <c r="X6468" t="s">
        <v>25836</v>
      </c>
      <c r="Y6468">
        <v>565</v>
      </c>
      <c r="Z6468">
        <v>601</v>
      </c>
      <c r="AA6468">
        <v>7</v>
      </c>
      <c r="AB6468" s="2" t="s">
        <v>2841</v>
      </c>
    </row>
    <row r="6469" spans="1:28" x14ac:dyDescent="0.3">
      <c r="A6469" t="s">
        <v>28</v>
      </c>
      <c r="B6469" t="s">
        <v>29</v>
      </c>
      <c r="C6469" t="s">
        <v>193</v>
      </c>
      <c r="D6469" t="s">
        <v>566</v>
      </c>
      <c r="E6469" t="s">
        <v>56</v>
      </c>
      <c r="F6469" t="s">
        <v>57</v>
      </c>
      <c r="G6469">
        <v>18</v>
      </c>
      <c r="H6469">
        <v>430082</v>
      </c>
      <c r="I6469" t="s">
        <v>34</v>
      </c>
      <c r="J6469" s="1">
        <v>44588</v>
      </c>
      <c r="K6469">
        <v>950</v>
      </c>
      <c r="L6469" t="s">
        <v>25837</v>
      </c>
      <c r="M6469" t="s">
        <v>2124</v>
      </c>
      <c r="N6469" t="s">
        <v>25838</v>
      </c>
      <c r="O6469" t="s">
        <v>25839</v>
      </c>
      <c r="P6469" t="s">
        <v>51</v>
      </c>
      <c r="Q6469">
        <v>10</v>
      </c>
      <c r="R6469" t="s">
        <v>40</v>
      </c>
      <c r="S6469" t="s">
        <v>118</v>
      </c>
      <c r="T6469">
        <v>96834</v>
      </c>
      <c r="U6469" s="1">
        <v>45610</v>
      </c>
      <c r="V6469" t="s">
        <v>42</v>
      </c>
      <c r="W6469">
        <v>280796</v>
      </c>
      <c r="X6469" t="s">
        <v>25840</v>
      </c>
      <c r="Y6469">
        <v>958</v>
      </c>
      <c r="Z6469">
        <v>731</v>
      </c>
      <c r="AA6469">
        <v>5</v>
      </c>
      <c r="AB6469">
        <v>1462</v>
      </c>
    </row>
    <row r="6470" spans="1:28" x14ac:dyDescent="0.3">
      <c r="A6470" t="s">
        <v>28</v>
      </c>
      <c r="B6470" t="s">
        <v>29</v>
      </c>
      <c r="C6470" t="s">
        <v>193</v>
      </c>
      <c r="D6470" t="s">
        <v>149</v>
      </c>
      <c r="E6470" t="s">
        <v>46</v>
      </c>
      <c r="F6470" t="s">
        <v>47</v>
      </c>
      <c r="G6470">
        <v>30</v>
      </c>
      <c r="H6470">
        <v>415055</v>
      </c>
      <c r="I6470" t="s">
        <v>58</v>
      </c>
      <c r="J6470" s="1">
        <v>44295</v>
      </c>
      <c r="K6470">
        <v>1200</v>
      </c>
      <c r="L6470" t="s">
        <v>25841</v>
      </c>
      <c r="M6470" t="s">
        <v>366</v>
      </c>
      <c r="N6470" t="s">
        <v>25842</v>
      </c>
      <c r="O6470" t="s">
        <v>25843</v>
      </c>
      <c r="P6470" t="s">
        <v>39</v>
      </c>
      <c r="Q6470">
        <v>4</v>
      </c>
      <c r="R6470" t="s">
        <v>40</v>
      </c>
      <c r="S6470" t="s">
        <v>41</v>
      </c>
      <c r="T6470">
        <v>70013</v>
      </c>
      <c r="U6470" s="1">
        <v>45431</v>
      </c>
      <c r="V6470" t="s">
        <v>140</v>
      </c>
      <c r="W6470">
        <v>699908</v>
      </c>
      <c r="X6470" t="s">
        <v>22253</v>
      </c>
      <c r="Y6470">
        <v>980</v>
      </c>
      <c r="Z6470">
        <v>666</v>
      </c>
      <c r="AA6470">
        <v>2</v>
      </c>
      <c r="AB6470" s="2" t="s">
        <v>2191</v>
      </c>
    </row>
    <row r="6471" spans="1:28" x14ac:dyDescent="0.3">
      <c r="A6471" t="s">
        <v>28</v>
      </c>
      <c r="B6471" t="s">
        <v>29</v>
      </c>
      <c r="C6471" t="s">
        <v>44</v>
      </c>
      <c r="D6471" t="s">
        <v>546</v>
      </c>
      <c r="E6471" t="s">
        <v>46</v>
      </c>
      <c r="F6471" t="s">
        <v>106</v>
      </c>
      <c r="G6471">
        <v>22</v>
      </c>
      <c r="H6471">
        <v>412169</v>
      </c>
      <c r="I6471" t="s">
        <v>34</v>
      </c>
      <c r="J6471" s="1">
        <v>44451</v>
      </c>
      <c r="K6471">
        <v>1300</v>
      </c>
      <c r="L6471" t="s">
        <v>25844</v>
      </c>
      <c r="M6471" t="s">
        <v>334</v>
      </c>
      <c r="N6471" t="s">
        <v>25845</v>
      </c>
      <c r="O6471" t="s">
        <v>25846</v>
      </c>
      <c r="P6471" t="s">
        <v>39</v>
      </c>
      <c r="Q6471">
        <v>4</v>
      </c>
      <c r="R6471" t="s">
        <v>40</v>
      </c>
      <c r="S6471" t="s">
        <v>41</v>
      </c>
      <c r="T6471">
        <v>71557</v>
      </c>
      <c r="U6471" s="1">
        <v>45558</v>
      </c>
      <c r="V6471" t="s">
        <v>180</v>
      </c>
      <c r="W6471">
        <v>827471</v>
      </c>
      <c r="X6471" t="s">
        <v>25847</v>
      </c>
      <c r="Y6471">
        <v>886</v>
      </c>
      <c r="Z6471">
        <v>823</v>
      </c>
      <c r="AA6471">
        <v>6</v>
      </c>
      <c r="AB6471">
        <v>1975.2</v>
      </c>
    </row>
    <row r="6472" spans="1:28" x14ac:dyDescent="0.3">
      <c r="A6472" t="s">
        <v>28</v>
      </c>
      <c r="B6472" t="s">
        <v>29</v>
      </c>
      <c r="C6472" t="s">
        <v>44</v>
      </c>
      <c r="D6472" t="s">
        <v>105</v>
      </c>
      <c r="E6472" t="s">
        <v>32</v>
      </c>
      <c r="F6472" t="s">
        <v>113</v>
      </c>
      <c r="G6472">
        <v>91</v>
      </c>
      <c r="H6472">
        <v>414064</v>
      </c>
      <c r="I6472" t="s">
        <v>34</v>
      </c>
      <c r="J6472" s="1">
        <v>45054</v>
      </c>
      <c r="K6472">
        <v>1300</v>
      </c>
      <c r="L6472" t="s">
        <v>2335</v>
      </c>
      <c r="M6472" t="s">
        <v>1253</v>
      </c>
      <c r="N6472" t="s">
        <v>25848</v>
      </c>
      <c r="O6472" t="s">
        <v>25849</v>
      </c>
      <c r="P6472" t="s">
        <v>87</v>
      </c>
      <c r="Q6472">
        <v>6</v>
      </c>
      <c r="R6472" t="s">
        <v>40</v>
      </c>
      <c r="S6472" t="s">
        <v>118</v>
      </c>
      <c r="T6472">
        <v>35704</v>
      </c>
      <c r="U6472" s="1">
        <v>45376</v>
      </c>
      <c r="V6472" t="s">
        <v>72</v>
      </c>
      <c r="W6472">
        <v>188010</v>
      </c>
      <c r="X6472" t="s">
        <v>22779</v>
      </c>
      <c r="Y6472">
        <v>952</v>
      </c>
      <c r="Z6472">
        <v>2979</v>
      </c>
      <c r="AA6472">
        <v>4</v>
      </c>
      <c r="AB6472" s="2" t="s">
        <v>12344</v>
      </c>
    </row>
    <row r="6473" spans="1:28" x14ac:dyDescent="0.3">
      <c r="A6473" t="s">
        <v>28</v>
      </c>
      <c r="B6473" t="s">
        <v>29</v>
      </c>
      <c r="C6473" t="s">
        <v>193</v>
      </c>
      <c r="D6473" t="s">
        <v>82</v>
      </c>
      <c r="E6473" t="s">
        <v>32</v>
      </c>
      <c r="F6473" t="s">
        <v>355</v>
      </c>
      <c r="G6473">
        <v>25</v>
      </c>
      <c r="H6473">
        <v>418707</v>
      </c>
      <c r="I6473" t="s">
        <v>34</v>
      </c>
      <c r="J6473" s="1">
        <v>45460</v>
      </c>
      <c r="K6473">
        <v>1100</v>
      </c>
      <c r="L6473" t="s">
        <v>25850</v>
      </c>
      <c r="M6473" t="s">
        <v>239</v>
      </c>
      <c r="N6473" t="s">
        <v>25851</v>
      </c>
      <c r="O6473" t="s">
        <v>25852</v>
      </c>
      <c r="P6473" t="s">
        <v>51</v>
      </c>
      <c r="Q6473">
        <v>3</v>
      </c>
      <c r="R6473" t="s">
        <v>88</v>
      </c>
      <c r="S6473" t="s">
        <v>41</v>
      </c>
      <c r="T6473">
        <v>73012</v>
      </c>
      <c r="U6473" s="1">
        <v>45478</v>
      </c>
      <c r="V6473" t="s">
        <v>126</v>
      </c>
      <c r="W6473">
        <v>468897</v>
      </c>
      <c r="X6473" t="s">
        <v>25853</v>
      </c>
      <c r="Y6473">
        <v>220</v>
      </c>
      <c r="Z6473">
        <v>2052</v>
      </c>
      <c r="AA6473">
        <v>8</v>
      </c>
      <c r="AB6473" s="2" t="s">
        <v>5841</v>
      </c>
    </row>
    <row r="6474" spans="1:28" x14ac:dyDescent="0.3">
      <c r="A6474" t="s">
        <v>28</v>
      </c>
      <c r="B6474" t="s">
        <v>29</v>
      </c>
      <c r="C6474" t="s">
        <v>30</v>
      </c>
      <c r="D6474" t="s">
        <v>248</v>
      </c>
      <c r="E6474" t="s">
        <v>32</v>
      </c>
      <c r="F6474" t="s">
        <v>47</v>
      </c>
      <c r="G6474">
        <v>92</v>
      </c>
      <c r="H6474">
        <v>407849</v>
      </c>
      <c r="I6474" t="s">
        <v>34</v>
      </c>
      <c r="J6474" s="1">
        <v>44449</v>
      </c>
      <c r="K6474">
        <v>800</v>
      </c>
      <c r="L6474" t="s">
        <v>25854</v>
      </c>
      <c r="M6474" t="s">
        <v>591</v>
      </c>
      <c r="N6474" t="s">
        <v>25855</v>
      </c>
      <c r="O6474" t="s">
        <v>25856</v>
      </c>
      <c r="P6474" t="s">
        <v>39</v>
      </c>
      <c r="Q6474">
        <v>6</v>
      </c>
      <c r="R6474" t="s">
        <v>88</v>
      </c>
      <c r="S6474" t="s">
        <v>118</v>
      </c>
      <c r="T6474">
        <v>70993</v>
      </c>
      <c r="U6474" s="1">
        <v>45579</v>
      </c>
      <c r="V6474" t="s">
        <v>155</v>
      </c>
      <c r="W6474">
        <v>259739</v>
      </c>
      <c r="X6474" t="s">
        <v>25857</v>
      </c>
      <c r="Y6474">
        <v>501</v>
      </c>
      <c r="Z6474">
        <v>2382</v>
      </c>
      <c r="AA6474">
        <v>7</v>
      </c>
      <c r="AB6474">
        <v>6669.6</v>
      </c>
    </row>
    <row r="6475" spans="1:28" x14ac:dyDescent="0.3">
      <c r="A6475" t="s">
        <v>28</v>
      </c>
      <c r="B6475" t="s">
        <v>29</v>
      </c>
      <c r="C6475" t="s">
        <v>54</v>
      </c>
      <c r="D6475" t="s">
        <v>267</v>
      </c>
      <c r="E6475" t="s">
        <v>56</v>
      </c>
      <c r="F6475" t="s">
        <v>83</v>
      </c>
      <c r="G6475">
        <v>50</v>
      </c>
      <c r="H6475">
        <v>435260</v>
      </c>
      <c r="I6475" t="s">
        <v>58</v>
      </c>
      <c r="J6475" s="1">
        <v>44780</v>
      </c>
      <c r="K6475">
        <v>1000</v>
      </c>
      <c r="L6475" t="s">
        <v>25858</v>
      </c>
      <c r="M6475" t="s">
        <v>953</v>
      </c>
      <c r="N6475" t="s">
        <v>25859</v>
      </c>
      <c r="O6475" t="s">
        <v>25860</v>
      </c>
      <c r="P6475" t="s">
        <v>51</v>
      </c>
      <c r="Q6475">
        <v>5</v>
      </c>
      <c r="R6475" t="s">
        <v>88</v>
      </c>
      <c r="S6475" t="s">
        <v>41</v>
      </c>
      <c r="T6475">
        <v>81331</v>
      </c>
      <c r="U6475" s="1">
        <v>45398</v>
      </c>
      <c r="V6475" t="s">
        <v>80</v>
      </c>
      <c r="W6475">
        <v>694052</v>
      </c>
      <c r="X6475" t="s">
        <v>25861</v>
      </c>
      <c r="Y6475">
        <v>940</v>
      </c>
      <c r="Z6475">
        <v>2125</v>
      </c>
      <c r="AA6475">
        <v>8</v>
      </c>
      <c r="AB6475">
        <v>6800</v>
      </c>
    </row>
    <row r="6476" spans="1:28" x14ac:dyDescent="0.3">
      <c r="A6476" t="s">
        <v>28</v>
      </c>
      <c r="B6476" t="s">
        <v>29</v>
      </c>
      <c r="C6476" t="s">
        <v>30</v>
      </c>
      <c r="D6476" t="s">
        <v>163</v>
      </c>
      <c r="E6476" t="s">
        <v>56</v>
      </c>
      <c r="F6476" t="s">
        <v>57</v>
      </c>
      <c r="G6476">
        <v>61</v>
      </c>
      <c r="H6476">
        <v>420853</v>
      </c>
      <c r="I6476" t="s">
        <v>34</v>
      </c>
      <c r="J6476" s="1">
        <v>44103</v>
      </c>
      <c r="K6476">
        <v>1000</v>
      </c>
      <c r="L6476" t="s">
        <v>25862</v>
      </c>
      <c r="M6476" t="s">
        <v>205</v>
      </c>
      <c r="N6476" t="s">
        <v>25863</v>
      </c>
      <c r="O6476" t="s">
        <v>25864</v>
      </c>
      <c r="P6476" t="s">
        <v>87</v>
      </c>
      <c r="Q6476">
        <v>12</v>
      </c>
      <c r="R6476" t="s">
        <v>40</v>
      </c>
      <c r="S6476" t="s">
        <v>63</v>
      </c>
      <c r="T6476">
        <v>16016</v>
      </c>
      <c r="U6476" s="1">
        <v>45590</v>
      </c>
      <c r="V6476" t="s">
        <v>155</v>
      </c>
      <c r="W6476">
        <v>796081</v>
      </c>
      <c r="X6476" t="s">
        <v>25865</v>
      </c>
      <c r="Y6476">
        <v>967</v>
      </c>
      <c r="Z6476">
        <v>1097</v>
      </c>
      <c r="AA6476">
        <v>3</v>
      </c>
      <c r="AB6476">
        <v>1316.4</v>
      </c>
    </row>
    <row r="6477" spans="1:28" x14ac:dyDescent="0.3">
      <c r="A6477" t="s">
        <v>28</v>
      </c>
      <c r="B6477" t="s">
        <v>29</v>
      </c>
      <c r="C6477" t="s">
        <v>54</v>
      </c>
      <c r="D6477" t="s">
        <v>338</v>
      </c>
      <c r="E6477" t="s">
        <v>46</v>
      </c>
      <c r="F6477" t="s">
        <v>83</v>
      </c>
      <c r="G6477">
        <v>98</v>
      </c>
      <c r="H6477">
        <v>425264</v>
      </c>
      <c r="I6477" t="s">
        <v>58</v>
      </c>
      <c r="J6477" s="1">
        <v>43996</v>
      </c>
      <c r="K6477">
        <v>1100</v>
      </c>
      <c r="L6477" t="s">
        <v>25866</v>
      </c>
      <c r="M6477" t="s">
        <v>736</v>
      </c>
      <c r="N6477" t="s">
        <v>25867</v>
      </c>
      <c r="O6477" t="s">
        <v>25868</v>
      </c>
      <c r="P6477" t="s">
        <v>51</v>
      </c>
      <c r="Q6477">
        <v>10</v>
      </c>
      <c r="R6477" t="s">
        <v>40</v>
      </c>
      <c r="S6477" t="s">
        <v>63</v>
      </c>
      <c r="T6477">
        <v>57332</v>
      </c>
      <c r="U6477" s="1">
        <v>45314</v>
      </c>
      <c r="V6477" t="s">
        <v>111</v>
      </c>
      <c r="W6477">
        <v>170002</v>
      </c>
      <c r="X6477" t="s">
        <v>25869</v>
      </c>
      <c r="Y6477">
        <v>371</v>
      </c>
      <c r="Z6477">
        <v>805</v>
      </c>
      <c r="AA6477">
        <v>1</v>
      </c>
      <c r="AB6477">
        <v>322</v>
      </c>
    </row>
    <row r="6478" spans="1:28" x14ac:dyDescent="0.3">
      <c r="A6478" t="s">
        <v>28</v>
      </c>
      <c r="B6478" t="s">
        <v>29</v>
      </c>
      <c r="C6478" t="s">
        <v>91</v>
      </c>
      <c r="D6478" t="s">
        <v>338</v>
      </c>
      <c r="E6478" t="s">
        <v>32</v>
      </c>
      <c r="F6478" t="s">
        <v>33</v>
      </c>
      <c r="G6478">
        <v>9</v>
      </c>
      <c r="H6478">
        <v>432827</v>
      </c>
      <c r="I6478" t="s">
        <v>34</v>
      </c>
      <c r="J6478" s="1">
        <v>45334</v>
      </c>
      <c r="K6478">
        <v>1000</v>
      </c>
      <c r="L6478" t="s">
        <v>25870</v>
      </c>
      <c r="M6478" t="s">
        <v>361</v>
      </c>
      <c r="N6478" t="s">
        <v>25871</v>
      </c>
      <c r="O6478" t="s">
        <v>25872</v>
      </c>
      <c r="P6478" t="s">
        <v>51</v>
      </c>
      <c r="Q6478">
        <v>8</v>
      </c>
      <c r="R6478" t="s">
        <v>40</v>
      </c>
      <c r="S6478" t="s">
        <v>118</v>
      </c>
      <c r="T6478">
        <v>66976</v>
      </c>
      <c r="U6478" s="1">
        <v>45327</v>
      </c>
      <c r="V6478" t="s">
        <v>119</v>
      </c>
      <c r="W6478">
        <v>713381</v>
      </c>
      <c r="X6478" t="s">
        <v>25873</v>
      </c>
      <c r="Y6478">
        <v>846</v>
      </c>
      <c r="Z6478">
        <v>1432</v>
      </c>
      <c r="AA6478">
        <v>8</v>
      </c>
      <c r="AB6478" s="2" t="s">
        <v>16203</v>
      </c>
    </row>
    <row r="6479" spans="1:28" x14ac:dyDescent="0.3">
      <c r="A6479" t="s">
        <v>28</v>
      </c>
      <c r="B6479" t="s">
        <v>29</v>
      </c>
      <c r="C6479" t="s">
        <v>66</v>
      </c>
      <c r="D6479" t="s">
        <v>149</v>
      </c>
      <c r="E6479" t="s">
        <v>46</v>
      </c>
      <c r="F6479" t="s">
        <v>355</v>
      </c>
      <c r="G6479">
        <v>71</v>
      </c>
      <c r="H6479">
        <v>427264</v>
      </c>
      <c r="I6479" t="s">
        <v>58</v>
      </c>
      <c r="J6479" s="1">
        <v>45379</v>
      </c>
      <c r="K6479">
        <v>1400</v>
      </c>
      <c r="L6479" t="s">
        <v>13806</v>
      </c>
      <c r="M6479" t="s">
        <v>482</v>
      </c>
      <c r="N6479" t="s">
        <v>25874</v>
      </c>
      <c r="O6479" t="s">
        <v>25875</v>
      </c>
      <c r="P6479" t="s">
        <v>71</v>
      </c>
      <c r="Q6479">
        <v>8</v>
      </c>
      <c r="R6479" t="s">
        <v>88</v>
      </c>
      <c r="S6479" t="s">
        <v>41</v>
      </c>
      <c r="T6479">
        <v>39439</v>
      </c>
      <c r="U6479" s="1">
        <v>45515</v>
      </c>
      <c r="V6479" t="s">
        <v>64</v>
      </c>
      <c r="W6479">
        <v>516953</v>
      </c>
      <c r="X6479" t="s">
        <v>25876</v>
      </c>
      <c r="Y6479">
        <v>331</v>
      </c>
      <c r="Z6479">
        <v>2713</v>
      </c>
      <c r="AA6479">
        <v>2</v>
      </c>
      <c r="AB6479">
        <v>2170.4</v>
      </c>
    </row>
    <row r="6480" spans="1:28" x14ac:dyDescent="0.3">
      <c r="A6480" t="s">
        <v>28</v>
      </c>
      <c r="B6480" t="s">
        <v>29</v>
      </c>
      <c r="C6480" t="s">
        <v>148</v>
      </c>
      <c r="D6480" t="s">
        <v>421</v>
      </c>
      <c r="E6480" t="s">
        <v>32</v>
      </c>
      <c r="F6480" t="s">
        <v>106</v>
      </c>
      <c r="G6480">
        <v>99</v>
      </c>
      <c r="H6480">
        <v>423465</v>
      </c>
      <c r="I6480" t="s">
        <v>58</v>
      </c>
      <c r="J6480" s="1">
        <v>45518</v>
      </c>
      <c r="K6480">
        <v>800</v>
      </c>
      <c r="L6480" t="s">
        <v>25877</v>
      </c>
      <c r="M6480" t="s">
        <v>276</v>
      </c>
      <c r="N6480" t="s">
        <v>25878</v>
      </c>
      <c r="O6480" t="s">
        <v>25879</v>
      </c>
      <c r="P6480" t="s">
        <v>87</v>
      </c>
      <c r="Q6480">
        <v>19</v>
      </c>
      <c r="R6480" t="s">
        <v>88</v>
      </c>
      <c r="S6480" t="s">
        <v>41</v>
      </c>
      <c r="T6480">
        <v>52054</v>
      </c>
      <c r="U6480" s="1">
        <v>45435</v>
      </c>
      <c r="V6480" t="s">
        <v>140</v>
      </c>
      <c r="W6480">
        <v>859214</v>
      </c>
      <c r="X6480" t="s">
        <v>25880</v>
      </c>
      <c r="Y6480">
        <v>343</v>
      </c>
      <c r="Z6480">
        <v>2603</v>
      </c>
      <c r="AA6480">
        <v>7</v>
      </c>
      <c r="AB6480" s="2" t="s">
        <v>13718</v>
      </c>
    </row>
    <row r="6481" spans="1:28" x14ac:dyDescent="0.3">
      <c r="A6481" t="s">
        <v>28</v>
      </c>
      <c r="B6481" t="s">
        <v>29</v>
      </c>
      <c r="C6481" t="s">
        <v>44</v>
      </c>
      <c r="D6481" t="s">
        <v>227</v>
      </c>
      <c r="E6481" t="s">
        <v>56</v>
      </c>
      <c r="F6481" t="s">
        <v>57</v>
      </c>
      <c r="G6481">
        <v>64</v>
      </c>
      <c r="H6481">
        <v>436647</v>
      </c>
      <c r="I6481" t="s">
        <v>58</v>
      </c>
      <c r="J6481" s="1">
        <v>44860</v>
      </c>
      <c r="K6481">
        <v>1100</v>
      </c>
      <c r="L6481" t="s">
        <v>25881</v>
      </c>
      <c r="M6481" t="s">
        <v>552</v>
      </c>
      <c r="N6481" t="s">
        <v>25882</v>
      </c>
      <c r="O6481">
        <f>1-196-611-4601</f>
        <v>-5407</v>
      </c>
      <c r="P6481" t="s">
        <v>71</v>
      </c>
      <c r="Q6481">
        <v>8</v>
      </c>
      <c r="R6481" t="s">
        <v>88</v>
      </c>
      <c r="S6481" t="s">
        <v>79</v>
      </c>
      <c r="T6481">
        <v>75536</v>
      </c>
      <c r="U6481" s="1">
        <v>45374</v>
      </c>
      <c r="V6481" t="s">
        <v>72</v>
      </c>
      <c r="W6481">
        <v>723196</v>
      </c>
      <c r="X6481" t="s">
        <v>25883</v>
      </c>
      <c r="Y6481">
        <v>831</v>
      </c>
      <c r="Z6481">
        <v>2486</v>
      </c>
      <c r="AA6481">
        <v>4</v>
      </c>
      <c r="AB6481" s="2" t="s">
        <v>25884</v>
      </c>
    </row>
    <row r="6482" spans="1:28" x14ac:dyDescent="0.3">
      <c r="A6482" t="s">
        <v>28</v>
      </c>
      <c r="B6482" t="s">
        <v>29</v>
      </c>
      <c r="C6482" t="s">
        <v>157</v>
      </c>
      <c r="D6482" t="s">
        <v>411</v>
      </c>
      <c r="E6482" t="s">
        <v>46</v>
      </c>
      <c r="F6482" t="s">
        <v>83</v>
      </c>
      <c r="G6482">
        <v>12</v>
      </c>
      <c r="H6482">
        <v>412191</v>
      </c>
      <c r="I6482" t="s">
        <v>34</v>
      </c>
      <c r="J6482" s="1">
        <v>44803</v>
      </c>
      <c r="K6482">
        <v>1100</v>
      </c>
      <c r="L6482" t="s">
        <v>25885</v>
      </c>
      <c r="M6482" t="s">
        <v>345</v>
      </c>
      <c r="N6482" t="s">
        <v>25886</v>
      </c>
      <c r="O6482">
        <v>2584798355</v>
      </c>
      <c r="P6482" t="s">
        <v>39</v>
      </c>
      <c r="Q6482">
        <v>17</v>
      </c>
      <c r="R6482" t="s">
        <v>40</v>
      </c>
      <c r="S6482" t="s">
        <v>118</v>
      </c>
      <c r="T6482">
        <v>90673</v>
      </c>
      <c r="U6482" s="1">
        <v>45459</v>
      </c>
      <c r="V6482" t="s">
        <v>52</v>
      </c>
      <c r="W6482">
        <v>705407</v>
      </c>
      <c r="X6482" t="s">
        <v>25887</v>
      </c>
      <c r="Y6482">
        <v>997</v>
      </c>
      <c r="Z6482">
        <v>800</v>
      </c>
      <c r="AA6482">
        <v>1</v>
      </c>
      <c r="AB6482">
        <v>320</v>
      </c>
    </row>
    <row r="6483" spans="1:28" x14ac:dyDescent="0.3">
      <c r="A6483" t="s">
        <v>28</v>
      </c>
      <c r="B6483" t="s">
        <v>29</v>
      </c>
      <c r="C6483" t="s">
        <v>44</v>
      </c>
      <c r="D6483" t="s">
        <v>267</v>
      </c>
      <c r="E6483" t="s">
        <v>56</v>
      </c>
      <c r="F6483" t="s">
        <v>175</v>
      </c>
      <c r="G6483">
        <v>97</v>
      </c>
      <c r="H6483">
        <v>431772</v>
      </c>
      <c r="I6483" t="s">
        <v>58</v>
      </c>
      <c r="J6483" s="1">
        <v>44245</v>
      </c>
      <c r="K6483">
        <v>1100</v>
      </c>
      <c r="L6483" t="s">
        <v>25888</v>
      </c>
      <c r="M6483" t="s">
        <v>1030</v>
      </c>
      <c r="N6483" t="s">
        <v>25889</v>
      </c>
      <c r="O6483" t="s">
        <v>25890</v>
      </c>
      <c r="P6483" t="s">
        <v>51</v>
      </c>
      <c r="Q6483">
        <v>6</v>
      </c>
      <c r="R6483" t="s">
        <v>88</v>
      </c>
      <c r="S6483" t="s">
        <v>118</v>
      </c>
      <c r="T6483">
        <v>69513</v>
      </c>
      <c r="U6483" s="1">
        <v>45325</v>
      </c>
      <c r="V6483" t="s">
        <v>119</v>
      </c>
      <c r="W6483">
        <v>703476</v>
      </c>
      <c r="X6483" t="s">
        <v>25891</v>
      </c>
      <c r="Y6483">
        <v>730</v>
      </c>
      <c r="Z6483">
        <v>1359</v>
      </c>
      <c r="AA6483">
        <v>4</v>
      </c>
      <c r="AB6483">
        <v>2174.4</v>
      </c>
    </row>
    <row r="6484" spans="1:28" x14ac:dyDescent="0.3">
      <c r="A6484" t="s">
        <v>28</v>
      </c>
      <c r="B6484" t="s">
        <v>29</v>
      </c>
      <c r="C6484" t="s">
        <v>66</v>
      </c>
      <c r="D6484" t="s">
        <v>254</v>
      </c>
      <c r="E6484" t="s">
        <v>46</v>
      </c>
      <c r="F6484" t="s">
        <v>47</v>
      </c>
      <c r="G6484">
        <v>90</v>
      </c>
      <c r="H6484">
        <v>405745</v>
      </c>
      <c r="I6484" t="s">
        <v>34</v>
      </c>
      <c r="J6484" s="1">
        <v>43903</v>
      </c>
      <c r="K6484">
        <v>1400</v>
      </c>
      <c r="L6484" t="s">
        <v>25892</v>
      </c>
      <c r="M6484" t="s">
        <v>189</v>
      </c>
      <c r="N6484" t="s">
        <v>25893</v>
      </c>
      <c r="O6484" t="s">
        <v>25894</v>
      </c>
      <c r="P6484" t="s">
        <v>51</v>
      </c>
      <c r="Q6484">
        <v>13</v>
      </c>
      <c r="R6484" t="s">
        <v>88</v>
      </c>
      <c r="S6484" t="s">
        <v>63</v>
      </c>
      <c r="T6484">
        <v>63449</v>
      </c>
      <c r="U6484" s="1">
        <v>45357</v>
      </c>
      <c r="V6484" t="s">
        <v>72</v>
      </c>
      <c r="W6484">
        <v>765445</v>
      </c>
      <c r="X6484" t="s">
        <v>25895</v>
      </c>
      <c r="Y6484">
        <v>290</v>
      </c>
      <c r="Z6484">
        <v>2853</v>
      </c>
      <c r="AA6484">
        <v>1</v>
      </c>
      <c r="AB6484">
        <v>1141.2</v>
      </c>
    </row>
    <row r="6485" spans="1:28" x14ac:dyDescent="0.3">
      <c r="A6485" t="s">
        <v>28</v>
      </c>
      <c r="B6485" t="s">
        <v>29</v>
      </c>
      <c r="C6485" t="s">
        <v>193</v>
      </c>
      <c r="D6485" t="s">
        <v>254</v>
      </c>
      <c r="E6485" t="s">
        <v>46</v>
      </c>
      <c r="F6485" t="s">
        <v>150</v>
      </c>
      <c r="G6485">
        <v>75</v>
      </c>
      <c r="H6485">
        <v>425707</v>
      </c>
      <c r="I6485" t="s">
        <v>58</v>
      </c>
      <c r="J6485" s="1">
        <v>45191</v>
      </c>
      <c r="K6485">
        <v>800</v>
      </c>
      <c r="L6485" t="s">
        <v>25896</v>
      </c>
      <c r="M6485" t="s">
        <v>1091</v>
      </c>
      <c r="N6485" t="s">
        <v>25897</v>
      </c>
      <c r="O6485" t="s">
        <v>25898</v>
      </c>
      <c r="P6485" t="s">
        <v>51</v>
      </c>
      <c r="Q6485">
        <v>14</v>
      </c>
      <c r="R6485" t="s">
        <v>40</v>
      </c>
      <c r="S6485" t="s">
        <v>41</v>
      </c>
      <c r="T6485">
        <v>53128</v>
      </c>
      <c r="U6485" s="1">
        <v>45527</v>
      </c>
      <c r="V6485" t="s">
        <v>64</v>
      </c>
      <c r="W6485">
        <v>236695</v>
      </c>
      <c r="X6485" t="s">
        <v>25899</v>
      </c>
      <c r="Y6485">
        <v>671</v>
      </c>
      <c r="Z6485">
        <v>2237</v>
      </c>
      <c r="AA6485">
        <v>3</v>
      </c>
      <c r="AB6485">
        <v>2684.4</v>
      </c>
    </row>
    <row r="6486" spans="1:28" x14ac:dyDescent="0.3">
      <c r="A6486" t="s">
        <v>28</v>
      </c>
      <c r="B6486" t="s">
        <v>29</v>
      </c>
      <c r="C6486" t="s">
        <v>193</v>
      </c>
      <c r="D6486" t="s">
        <v>637</v>
      </c>
      <c r="E6486" t="s">
        <v>46</v>
      </c>
      <c r="F6486" t="s">
        <v>99</v>
      </c>
      <c r="G6486">
        <v>59</v>
      </c>
      <c r="H6486">
        <v>414531</v>
      </c>
      <c r="I6486" t="s">
        <v>58</v>
      </c>
      <c r="J6486" s="1">
        <v>45609</v>
      </c>
      <c r="K6486">
        <v>1200</v>
      </c>
      <c r="L6486" t="s">
        <v>658</v>
      </c>
      <c r="M6486" t="s">
        <v>654</v>
      </c>
      <c r="N6486" t="s">
        <v>25900</v>
      </c>
      <c r="O6486" t="s">
        <v>25901</v>
      </c>
      <c r="P6486" t="s">
        <v>51</v>
      </c>
      <c r="Q6486">
        <v>4</v>
      </c>
      <c r="R6486" t="s">
        <v>40</v>
      </c>
      <c r="S6486" t="s">
        <v>79</v>
      </c>
      <c r="T6486">
        <v>38968</v>
      </c>
      <c r="U6486" s="1">
        <v>45409</v>
      </c>
      <c r="V6486" t="s">
        <v>80</v>
      </c>
      <c r="W6486">
        <v>748122</v>
      </c>
      <c r="X6486" t="s">
        <v>25902</v>
      </c>
      <c r="Y6486">
        <v>712</v>
      </c>
      <c r="Z6486">
        <v>545</v>
      </c>
      <c r="AA6486">
        <v>4</v>
      </c>
      <c r="AB6486">
        <v>872</v>
      </c>
    </row>
    <row r="6487" spans="1:28" x14ac:dyDescent="0.3">
      <c r="A6487" t="s">
        <v>28</v>
      </c>
      <c r="B6487" t="s">
        <v>29</v>
      </c>
      <c r="C6487" t="s">
        <v>30</v>
      </c>
      <c r="D6487" t="s">
        <v>74</v>
      </c>
      <c r="E6487" t="s">
        <v>46</v>
      </c>
      <c r="F6487" t="s">
        <v>135</v>
      </c>
      <c r="G6487">
        <v>64</v>
      </c>
      <c r="H6487">
        <v>426706</v>
      </c>
      <c r="I6487" t="s">
        <v>34</v>
      </c>
      <c r="J6487" s="1">
        <v>45510</v>
      </c>
      <c r="K6487">
        <v>1400</v>
      </c>
      <c r="L6487" t="s">
        <v>25903</v>
      </c>
      <c r="M6487" t="s">
        <v>200</v>
      </c>
      <c r="N6487" t="s">
        <v>25904</v>
      </c>
      <c r="O6487">
        <f>1-800-895-5633</f>
        <v>-7327</v>
      </c>
      <c r="P6487" t="s">
        <v>71</v>
      </c>
      <c r="Q6487">
        <v>11</v>
      </c>
      <c r="R6487" t="s">
        <v>40</v>
      </c>
      <c r="S6487" t="s">
        <v>41</v>
      </c>
      <c r="T6487">
        <v>78909</v>
      </c>
      <c r="U6487" s="1">
        <v>45503</v>
      </c>
      <c r="V6487" t="s">
        <v>126</v>
      </c>
      <c r="W6487">
        <v>958623</v>
      </c>
      <c r="X6487" t="s">
        <v>25905</v>
      </c>
      <c r="Y6487">
        <v>998</v>
      </c>
      <c r="Z6487">
        <v>2656</v>
      </c>
      <c r="AA6487">
        <v>7</v>
      </c>
      <c r="AB6487">
        <v>7436.8</v>
      </c>
    </row>
    <row r="6488" spans="1:28" x14ac:dyDescent="0.3">
      <c r="A6488" t="s">
        <v>28</v>
      </c>
      <c r="B6488" t="s">
        <v>29</v>
      </c>
      <c r="C6488" t="s">
        <v>30</v>
      </c>
      <c r="D6488" t="s">
        <v>616</v>
      </c>
      <c r="E6488" t="s">
        <v>46</v>
      </c>
      <c r="F6488" t="s">
        <v>355</v>
      </c>
      <c r="G6488">
        <v>79</v>
      </c>
      <c r="H6488">
        <v>430176</v>
      </c>
      <c r="I6488" t="s">
        <v>34</v>
      </c>
      <c r="J6488" s="1">
        <v>44340</v>
      </c>
      <c r="K6488">
        <v>1000</v>
      </c>
      <c r="L6488" t="s">
        <v>25906</v>
      </c>
      <c r="M6488" t="s">
        <v>478</v>
      </c>
      <c r="N6488" t="s">
        <v>25907</v>
      </c>
      <c r="O6488" t="s">
        <v>25908</v>
      </c>
      <c r="P6488" t="s">
        <v>87</v>
      </c>
      <c r="Q6488">
        <v>13</v>
      </c>
      <c r="R6488" t="s">
        <v>88</v>
      </c>
      <c r="S6488" t="s">
        <v>63</v>
      </c>
      <c r="T6488">
        <v>55600</v>
      </c>
      <c r="U6488" s="1">
        <v>45323</v>
      </c>
      <c r="V6488" t="s">
        <v>119</v>
      </c>
      <c r="W6488">
        <v>148937</v>
      </c>
      <c r="X6488" t="s">
        <v>25909</v>
      </c>
      <c r="Y6488">
        <v>878</v>
      </c>
      <c r="Z6488">
        <v>2769</v>
      </c>
      <c r="AA6488">
        <v>2</v>
      </c>
      <c r="AB6488" s="2" t="s">
        <v>7065</v>
      </c>
    </row>
    <row r="6489" spans="1:28" x14ac:dyDescent="0.3">
      <c r="A6489" t="s">
        <v>28</v>
      </c>
      <c r="B6489" t="s">
        <v>29</v>
      </c>
      <c r="C6489" t="s">
        <v>148</v>
      </c>
      <c r="D6489" t="s">
        <v>274</v>
      </c>
      <c r="E6489" t="s">
        <v>56</v>
      </c>
      <c r="F6489" t="s">
        <v>175</v>
      </c>
      <c r="G6489">
        <v>36</v>
      </c>
      <c r="H6489">
        <v>429878</v>
      </c>
      <c r="I6489" t="s">
        <v>58</v>
      </c>
      <c r="J6489" s="1">
        <v>44915</v>
      </c>
      <c r="K6489">
        <v>950</v>
      </c>
      <c r="L6489" t="s">
        <v>8569</v>
      </c>
      <c r="M6489" t="s">
        <v>1356</v>
      </c>
      <c r="N6489" t="s">
        <v>25910</v>
      </c>
      <c r="O6489" t="s">
        <v>25911</v>
      </c>
      <c r="P6489" t="s">
        <v>39</v>
      </c>
      <c r="Q6489">
        <v>13</v>
      </c>
      <c r="R6489" t="s">
        <v>88</v>
      </c>
      <c r="S6489" t="s">
        <v>63</v>
      </c>
      <c r="T6489">
        <v>69277</v>
      </c>
      <c r="U6489" s="1">
        <v>45602</v>
      </c>
      <c r="V6489" t="s">
        <v>42</v>
      </c>
      <c r="W6489">
        <v>153703</v>
      </c>
      <c r="X6489" t="s">
        <v>25912</v>
      </c>
      <c r="Y6489">
        <v>527</v>
      </c>
      <c r="Z6489">
        <v>1999</v>
      </c>
      <c r="AA6489">
        <v>1</v>
      </c>
      <c r="AB6489">
        <v>799.6</v>
      </c>
    </row>
    <row r="6490" spans="1:28" x14ac:dyDescent="0.3">
      <c r="A6490" t="s">
        <v>28</v>
      </c>
      <c r="B6490" t="s">
        <v>29</v>
      </c>
      <c r="C6490" t="s">
        <v>66</v>
      </c>
      <c r="D6490" t="s">
        <v>227</v>
      </c>
      <c r="E6490" t="s">
        <v>56</v>
      </c>
      <c r="F6490" t="s">
        <v>47</v>
      </c>
      <c r="G6490">
        <v>23</v>
      </c>
      <c r="H6490">
        <v>404115</v>
      </c>
      <c r="I6490" t="s">
        <v>34</v>
      </c>
      <c r="J6490" s="1">
        <v>44208</v>
      </c>
      <c r="K6490">
        <v>1400</v>
      </c>
      <c r="L6490" t="s">
        <v>25913</v>
      </c>
      <c r="M6490" t="s">
        <v>313</v>
      </c>
      <c r="N6490" t="s">
        <v>25914</v>
      </c>
      <c r="O6490" t="s">
        <v>25915</v>
      </c>
      <c r="P6490" t="s">
        <v>51</v>
      </c>
      <c r="Q6490">
        <v>11</v>
      </c>
      <c r="R6490" t="s">
        <v>88</v>
      </c>
      <c r="S6490" t="s">
        <v>41</v>
      </c>
      <c r="T6490">
        <v>18022</v>
      </c>
      <c r="U6490" s="1">
        <v>45596</v>
      </c>
      <c r="V6490" t="s">
        <v>155</v>
      </c>
      <c r="W6490">
        <v>680230</v>
      </c>
      <c r="X6490" t="s">
        <v>25916</v>
      </c>
      <c r="Y6490">
        <v>996</v>
      </c>
      <c r="Z6490">
        <v>2305</v>
      </c>
      <c r="AA6490">
        <v>4</v>
      </c>
      <c r="AB6490">
        <v>3688</v>
      </c>
    </row>
    <row r="6491" spans="1:28" x14ac:dyDescent="0.3">
      <c r="A6491" t="s">
        <v>28</v>
      </c>
      <c r="B6491" t="s">
        <v>29</v>
      </c>
      <c r="C6491" t="s">
        <v>148</v>
      </c>
      <c r="D6491" t="s">
        <v>411</v>
      </c>
      <c r="E6491" t="s">
        <v>32</v>
      </c>
      <c r="F6491" t="s">
        <v>355</v>
      </c>
      <c r="G6491">
        <v>4</v>
      </c>
      <c r="H6491">
        <v>435594</v>
      </c>
      <c r="I6491" t="s">
        <v>34</v>
      </c>
      <c r="J6491" s="1">
        <v>44341</v>
      </c>
      <c r="K6491">
        <v>950</v>
      </c>
      <c r="L6491" t="s">
        <v>25917</v>
      </c>
      <c r="M6491" t="s">
        <v>1017</v>
      </c>
      <c r="N6491" t="s">
        <v>25918</v>
      </c>
      <c r="O6491" t="s">
        <v>25919</v>
      </c>
      <c r="P6491" t="s">
        <v>71</v>
      </c>
      <c r="Q6491">
        <v>17</v>
      </c>
      <c r="R6491" t="s">
        <v>88</v>
      </c>
      <c r="S6491" t="s">
        <v>118</v>
      </c>
      <c r="T6491">
        <v>27631</v>
      </c>
      <c r="U6491" s="1">
        <v>45580</v>
      </c>
      <c r="V6491" t="s">
        <v>155</v>
      </c>
      <c r="W6491">
        <v>475931</v>
      </c>
      <c r="X6491" t="s">
        <v>25920</v>
      </c>
      <c r="Y6491">
        <v>898</v>
      </c>
      <c r="Z6491">
        <v>2972</v>
      </c>
      <c r="AA6491">
        <v>7</v>
      </c>
      <c r="AB6491">
        <v>8321.6</v>
      </c>
    </row>
    <row r="6492" spans="1:28" x14ac:dyDescent="0.3">
      <c r="A6492" t="s">
        <v>28</v>
      </c>
      <c r="B6492" t="s">
        <v>29</v>
      </c>
      <c r="C6492" t="s">
        <v>66</v>
      </c>
      <c r="D6492" t="s">
        <v>637</v>
      </c>
      <c r="E6492" t="s">
        <v>32</v>
      </c>
      <c r="F6492" t="s">
        <v>99</v>
      </c>
      <c r="G6492">
        <v>89</v>
      </c>
      <c r="H6492">
        <v>437973</v>
      </c>
      <c r="I6492" t="s">
        <v>58</v>
      </c>
      <c r="J6492" s="1">
        <v>44363</v>
      </c>
      <c r="K6492">
        <v>1400</v>
      </c>
      <c r="L6492" t="s">
        <v>25921</v>
      </c>
      <c r="M6492" t="s">
        <v>49</v>
      </c>
      <c r="N6492" t="s">
        <v>25922</v>
      </c>
      <c r="O6492" t="s">
        <v>25923</v>
      </c>
      <c r="P6492" t="s">
        <v>39</v>
      </c>
      <c r="Q6492">
        <v>14</v>
      </c>
      <c r="R6492" t="s">
        <v>88</v>
      </c>
      <c r="S6492" t="s">
        <v>118</v>
      </c>
      <c r="T6492">
        <v>98159</v>
      </c>
      <c r="U6492" s="1">
        <v>45597</v>
      </c>
      <c r="V6492" t="s">
        <v>42</v>
      </c>
      <c r="W6492">
        <v>842974</v>
      </c>
      <c r="X6492" t="s">
        <v>25924</v>
      </c>
      <c r="Y6492">
        <v>928</v>
      </c>
      <c r="Z6492">
        <v>1512</v>
      </c>
      <c r="AA6492">
        <v>2</v>
      </c>
      <c r="AB6492" s="2" t="s">
        <v>7522</v>
      </c>
    </row>
    <row r="6493" spans="1:28" x14ac:dyDescent="0.3">
      <c r="A6493" t="s">
        <v>28</v>
      </c>
      <c r="B6493" t="s">
        <v>29</v>
      </c>
      <c r="C6493" t="s">
        <v>148</v>
      </c>
      <c r="D6493" t="s">
        <v>442</v>
      </c>
      <c r="E6493" t="s">
        <v>56</v>
      </c>
      <c r="F6493" t="s">
        <v>150</v>
      </c>
      <c r="G6493">
        <v>43</v>
      </c>
      <c r="H6493">
        <v>406824</v>
      </c>
      <c r="I6493" t="s">
        <v>58</v>
      </c>
      <c r="J6493" s="1">
        <v>44802</v>
      </c>
      <c r="K6493">
        <v>1300</v>
      </c>
      <c r="L6493" t="s">
        <v>25925</v>
      </c>
      <c r="M6493" t="s">
        <v>85</v>
      </c>
      <c r="N6493" t="s">
        <v>25926</v>
      </c>
      <c r="O6493" t="s">
        <v>25927</v>
      </c>
      <c r="P6493" t="s">
        <v>39</v>
      </c>
      <c r="Q6493">
        <v>14</v>
      </c>
      <c r="R6493" t="s">
        <v>88</v>
      </c>
      <c r="S6493" t="s">
        <v>63</v>
      </c>
      <c r="T6493">
        <v>82703</v>
      </c>
      <c r="U6493" s="1">
        <v>45372</v>
      </c>
      <c r="V6493" t="s">
        <v>72</v>
      </c>
      <c r="W6493">
        <v>981341</v>
      </c>
      <c r="X6493" t="s">
        <v>25928</v>
      </c>
      <c r="Y6493">
        <v>935</v>
      </c>
      <c r="Z6493">
        <v>2472</v>
      </c>
      <c r="AA6493">
        <v>8</v>
      </c>
      <c r="AB6493" s="2" t="s">
        <v>25929</v>
      </c>
    </row>
    <row r="6494" spans="1:28" x14ac:dyDescent="0.3">
      <c r="A6494" t="s">
        <v>28</v>
      </c>
      <c r="B6494" t="s">
        <v>29</v>
      </c>
      <c r="C6494" t="s">
        <v>91</v>
      </c>
      <c r="D6494" t="s">
        <v>105</v>
      </c>
      <c r="E6494" t="s">
        <v>56</v>
      </c>
      <c r="F6494" t="s">
        <v>33</v>
      </c>
      <c r="G6494">
        <v>98</v>
      </c>
      <c r="H6494">
        <v>431634</v>
      </c>
      <c r="I6494" t="s">
        <v>58</v>
      </c>
      <c r="J6494" s="1">
        <v>44937</v>
      </c>
      <c r="K6494">
        <v>950</v>
      </c>
      <c r="L6494" t="s">
        <v>25930</v>
      </c>
      <c r="M6494" t="s">
        <v>287</v>
      </c>
      <c r="N6494" t="s">
        <v>25931</v>
      </c>
      <c r="O6494" t="s">
        <v>25932</v>
      </c>
      <c r="P6494" t="s">
        <v>39</v>
      </c>
      <c r="Q6494">
        <v>8</v>
      </c>
      <c r="R6494" t="s">
        <v>88</v>
      </c>
      <c r="S6494" t="s">
        <v>63</v>
      </c>
      <c r="T6494">
        <v>15435</v>
      </c>
      <c r="U6494" s="1">
        <v>45576</v>
      </c>
      <c r="V6494" t="s">
        <v>155</v>
      </c>
      <c r="W6494">
        <v>531565</v>
      </c>
      <c r="X6494" t="s">
        <v>25933</v>
      </c>
      <c r="Y6494">
        <v>713</v>
      </c>
      <c r="Z6494">
        <v>858</v>
      </c>
      <c r="AA6494">
        <v>2</v>
      </c>
      <c r="AB6494" s="2" t="s">
        <v>25934</v>
      </c>
    </row>
    <row r="6495" spans="1:28" x14ac:dyDescent="0.3">
      <c r="A6495" t="s">
        <v>28</v>
      </c>
      <c r="B6495" t="s">
        <v>29</v>
      </c>
      <c r="C6495" t="s">
        <v>30</v>
      </c>
      <c r="D6495" t="s">
        <v>411</v>
      </c>
      <c r="E6495" t="s">
        <v>32</v>
      </c>
      <c r="F6495" t="s">
        <v>33</v>
      </c>
      <c r="G6495">
        <v>59</v>
      </c>
      <c r="H6495">
        <v>428258</v>
      </c>
      <c r="I6495" t="s">
        <v>34</v>
      </c>
      <c r="J6495" s="1">
        <v>44771</v>
      </c>
      <c r="K6495">
        <v>1100</v>
      </c>
      <c r="L6495" t="s">
        <v>25935</v>
      </c>
      <c r="M6495" t="s">
        <v>843</v>
      </c>
      <c r="N6495" t="s">
        <v>25936</v>
      </c>
      <c r="O6495" t="s">
        <v>25937</v>
      </c>
      <c r="P6495" t="s">
        <v>51</v>
      </c>
      <c r="Q6495">
        <v>9</v>
      </c>
      <c r="R6495" t="s">
        <v>88</v>
      </c>
      <c r="S6495" t="s">
        <v>63</v>
      </c>
      <c r="T6495">
        <v>29521</v>
      </c>
      <c r="U6495" s="1">
        <v>45437</v>
      </c>
      <c r="V6495" t="s">
        <v>140</v>
      </c>
      <c r="W6495">
        <v>857836</v>
      </c>
      <c r="X6495" t="s">
        <v>21541</v>
      </c>
      <c r="Y6495">
        <v>893</v>
      </c>
      <c r="Z6495">
        <v>2329</v>
      </c>
      <c r="AA6495">
        <v>2</v>
      </c>
      <c r="AB6495">
        <v>1863.2</v>
      </c>
    </row>
    <row r="6496" spans="1:28" x14ac:dyDescent="0.3">
      <c r="A6496" t="s">
        <v>28</v>
      </c>
      <c r="B6496" t="s">
        <v>29</v>
      </c>
      <c r="C6496" t="s">
        <v>157</v>
      </c>
      <c r="D6496" t="s">
        <v>163</v>
      </c>
      <c r="E6496" t="s">
        <v>46</v>
      </c>
      <c r="F6496" t="s">
        <v>57</v>
      </c>
      <c r="G6496">
        <v>13</v>
      </c>
      <c r="H6496">
        <v>438411</v>
      </c>
      <c r="I6496" t="s">
        <v>34</v>
      </c>
      <c r="J6496" s="1">
        <v>43881</v>
      </c>
      <c r="K6496">
        <v>800</v>
      </c>
      <c r="L6496" t="s">
        <v>25938</v>
      </c>
      <c r="M6496" t="s">
        <v>1460</v>
      </c>
      <c r="N6496" t="s">
        <v>25939</v>
      </c>
      <c r="O6496" t="s">
        <v>25940</v>
      </c>
      <c r="P6496" t="s">
        <v>71</v>
      </c>
      <c r="Q6496">
        <v>5</v>
      </c>
      <c r="R6496" t="s">
        <v>40</v>
      </c>
      <c r="S6496" t="s">
        <v>79</v>
      </c>
      <c r="T6496">
        <v>66251</v>
      </c>
      <c r="U6496" s="1">
        <v>45328</v>
      </c>
      <c r="V6496" t="s">
        <v>119</v>
      </c>
      <c r="W6496">
        <v>276860</v>
      </c>
      <c r="X6496" t="s">
        <v>25941</v>
      </c>
      <c r="Y6496">
        <v>414</v>
      </c>
      <c r="Z6496">
        <v>937</v>
      </c>
      <c r="AA6496">
        <v>3</v>
      </c>
      <c r="AB6496">
        <v>1124.4000000000001</v>
      </c>
    </row>
    <row r="6497" spans="1:28" x14ac:dyDescent="0.3">
      <c r="A6497" t="s">
        <v>28</v>
      </c>
      <c r="B6497" t="s">
        <v>29</v>
      </c>
      <c r="C6497" t="s">
        <v>66</v>
      </c>
      <c r="D6497" t="s">
        <v>254</v>
      </c>
      <c r="E6497" t="s">
        <v>56</v>
      </c>
      <c r="F6497" t="s">
        <v>175</v>
      </c>
      <c r="G6497">
        <v>81</v>
      </c>
      <c r="H6497">
        <v>407921</v>
      </c>
      <c r="I6497" t="s">
        <v>58</v>
      </c>
      <c r="J6497" s="1">
        <v>44154</v>
      </c>
      <c r="K6497">
        <v>950</v>
      </c>
      <c r="L6497" t="s">
        <v>25942</v>
      </c>
      <c r="M6497" t="s">
        <v>1253</v>
      </c>
      <c r="N6497" t="s">
        <v>25943</v>
      </c>
      <c r="O6497" t="s">
        <v>25944</v>
      </c>
      <c r="P6497" t="s">
        <v>71</v>
      </c>
      <c r="Q6497">
        <v>11</v>
      </c>
      <c r="R6497" t="s">
        <v>88</v>
      </c>
      <c r="S6497" t="s">
        <v>63</v>
      </c>
      <c r="T6497">
        <v>59262</v>
      </c>
      <c r="U6497" s="1">
        <v>45537</v>
      </c>
      <c r="V6497" t="s">
        <v>180</v>
      </c>
      <c r="W6497">
        <v>628655</v>
      </c>
      <c r="X6497" t="s">
        <v>25945</v>
      </c>
      <c r="Y6497">
        <v>949</v>
      </c>
      <c r="Z6497">
        <v>2213</v>
      </c>
      <c r="AA6497">
        <v>8</v>
      </c>
      <c r="AB6497">
        <v>7081.6</v>
      </c>
    </row>
    <row r="6498" spans="1:28" x14ac:dyDescent="0.3">
      <c r="A6498" t="s">
        <v>28</v>
      </c>
      <c r="B6498" t="s">
        <v>29</v>
      </c>
      <c r="C6498" t="s">
        <v>44</v>
      </c>
      <c r="D6498" t="s">
        <v>55</v>
      </c>
      <c r="E6498" t="s">
        <v>56</v>
      </c>
      <c r="F6498" t="s">
        <v>83</v>
      </c>
      <c r="G6498">
        <v>49</v>
      </c>
      <c r="H6498">
        <v>405791</v>
      </c>
      <c r="I6498" t="s">
        <v>58</v>
      </c>
      <c r="J6498" s="1">
        <v>43947</v>
      </c>
      <c r="K6498">
        <v>1000</v>
      </c>
      <c r="L6498" t="s">
        <v>25946</v>
      </c>
      <c r="M6498" t="s">
        <v>222</v>
      </c>
      <c r="N6498" t="s">
        <v>25947</v>
      </c>
      <c r="O6498" t="s">
        <v>25948</v>
      </c>
      <c r="P6498" t="s">
        <v>51</v>
      </c>
      <c r="Q6498">
        <v>19</v>
      </c>
      <c r="R6498" t="s">
        <v>88</v>
      </c>
      <c r="S6498" t="s">
        <v>41</v>
      </c>
      <c r="T6498">
        <v>96688</v>
      </c>
      <c r="U6498" s="1">
        <v>45376</v>
      </c>
      <c r="V6498" t="s">
        <v>72</v>
      </c>
      <c r="W6498">
        <v>665239</v>
      </c>
      <c r="X6498" t="s">
        <v>25949</v>
      </c>
      <c r="Y6498">
        <v>992</v>
      </c>
      <c r="Z6498">
        <v>1583</v>
      </c>
      <c r="AA6498">
        <v>7</v>
      </c>
      <c r="AB6498" s="2" t="s">
        <v>25950</v>
      </c>
    </row>
    <row r="6499" spans="1:28" x14ac:dyDescent="0.3">
      <c r="A6499" t="s">
        <v>28</v>
      </c>
      <c r="B6499" t="s">
        <v>29</v>
      </c>
      <c r="C6499" t="s">
        <v>193</v>
      </c>
      <c r="D6499" t="s">
        <v>163</v>
      </c>
      <c r="E6499" t="s">
        <v>32</v>
      </c>
      <c r="F6499" t="s">
        <v>106</v>
      </c>
      <c r="G6499">
        <v>99</v>
      </c>
      <c r="H6499">
        <v>403828</v>
      </c>
      <c r="I6499" t="s">
        <v>34</v>
      </c>
      <c r="J6499" s="1">
        <v>44040</v>
      </c>
      <c r="K6499">
        <v>950</v>
      </c>
      <c r="L6499" t="s">
        <v>25951</v>
      </c>
      <c r="M6499" t="s">
        <v>552</v>
      </c>
      <c r="N6499" t="s">
        <v>25952</v>
      </c>
      <c r="O6499" t="s">
        <v>25953</v>
      </c>
      <c r="P6499" t="s">
        <v>51</v>
      </c>
      <c r="Q6499">
        <v>11</v>
      </c>
      <c r="R6499" t="s">
        <v>88</v>
      </c>
      <c r="S6499" t="s">
        <v>79</v>
      </c>
      <c r="T6499">
        <v>21680</v>
      </c>
      <c r="U6499" s="1">
        <v>45580</v>
      </c>
      <c r="V6499" t="s">
        <v>155</v>
      </c>
      <c r="W6499">
        <v>894085</v>
      </c>
      <c r="X6499" t="s">
        <v>25954</v>
      </c>
      <c r="Y6499">
        <v>644</v>
      </c>
      <c r="Z6499">
        <v>2203</v>
      </c>
      <c r="AA6499">
        <v>6</v>
      </c>
      <c r="AB6499" s="2" t="s">
        <v>25955</v>
      </c>
    </row>
    <row r="6500" spans="1:28" x14ac:dyDescent="0.3">
      <c r="A6500" t="s">
        <v>28</v>
      </c>
      <c r="B6500" t="s">
        <v>29</v>
      </c>
      <c r="C6500" t="s">
        <v>148</v>
      </c>
      <c r="D6500" t="s">
        <v>421</v>
      </c>
      <c r="E6500" t="s">
        <v>46</v>
      </c>
      <c r="F6500" t="s">
        <v>113</v>
      </c>
      <c r="G6500">
        <v>60</v>
      </c>
      <c r="H6500">
        <v>412126</v>
      </c>
      <c r="I6500" t="s">
        <v>58</v>
      </c>
      <c r="J6500" s="1">
        <v>44904</v>
      </c>
      <c r="K6500">
        <v>1300</v>
      </c>
      <c r="L6500" t="s">
        <v>25956</v>
      </c>
      <c r="M6500" t="s">
        <v>1017</v>
      </c>
      <c r="N6500" t="s">
        <v>25957</v>
      </c>
      <c r="O6500" t="s">
        <v>25958</v>
      </c>
      <c r="P6500" t="s">
        <v>71</v>
      </c>
      <c r="Q6500">
        <v>11</v>
      </c>
      <c r="R6500" t="s">
        <v>88</v>
      </c>
      <c r="S6500" t="s">
        <v>41</v>
      </c>
      <c r="T6500">
        <v>63529</v>
      </c>
      <c r="U6500" s="1">
        <v>45362</v>
      </c>
      <c r="V6500" t="s">
        <v>72</v>
      </c>
      <c r="W6500">
        <v>592466</v>
      </c>
      <c r="X6500" t="s">
        <v>5012</v>
      </c>
      <c r="Y6500">
        <v>851</v>
      </c>
      <c r="Z6500">
        <v>1319</v>
      </c>
      <c r="AA6500">
        <v>8</v>
      </c>
      <c r="AB6500">
        <v>4220.8</v>
      </c>
    </row>
    <row r="6501" spans="1:28" x14ac:dyDescent="0.3">
      <c r="A6501" t="s">
        <v>28</v>
      </c>
      <c r="B6501" t="s">
        <v>29</v>
      </c>
      <c r="C6501" t="s">
        <v>91</v>
      </c>
      <c r="D6501" t="s">
        <v>267</v>
      </c>
      <c r="E6501" t="s">
        <v>32</v>
      </c>
      <c r="F6501" t="s">
        <v>175</v>
      </c>
      <c r="G6501">
        <v>96</v>
      </c>
      <c r="H6501">
        <v>403131</v>
      </c>
      <c r="I6501" t="s">
        <v>58</v>
      </c>
      <c r="J6501" s="1">
        <v>44800</v>
      </c>
      <c r="K6501">
        <v>1300</v>
      </c>
      <c r="L6501" t="s">
        <v>25959</v>
      </c>
      <c r="M6501" t="s">
        <v>1212</v>
      </c>
      <c r="N6501" t="s">
        <v>25960</v>
      </c>
      <c r="O6501" t="s">
        <v>25961</v>
      </c>
      <c r="P6501" t="s">
        <v>87</v>
      </c>
      <c r="Q6501">
        <v>20</v>
      </c>
      <c r="R6501" t="s">
        <v>88</v>
      </c>
      <c r="S6501" t="s">
        <v>41</v>
      </c>
      <c r="T6501">
        <v>60134</v>
      </c>
      <c r="U6501" s="1">
        <v>45476</v>
      </c>
      <c r="V6501" t="s">
        <v>126</v>
      </c>
      <c r="W6501">
        <v>300245</v>
      </c>
      <c r="X6501" t="s">
        <v>25962</v>
      </c>
      <c r="Y6501">
        <v>770</v>
      </c>
      <c r="Z6501">
        <v>2528</v>
      </c>
      <c r="AA6501">
        <v>2</v>
      </c>
      <c r="AB6501">
        <v>2022.4</v>
      </c>
    </row>
    <row r="6502" spans="1:28" x14ac:dyDescent="0.3">
      <c r="A6502" t="s">
        <v>28</v>
      </c>
      <c r="B6502" t="s">
        <v>29</v>
      </c>
      <c r="C6502" t="s">
        <v>91</v>
      </c>
      <c r="D6502" t="s">
        <v>105</v>
      </c>
      <c r="E6502" t="s">
        <v>32</v>
      </c>
      <c r="F6502" t="s">
        <v>113</v>
      </c>
      <c r="G6502">
        <v>86</v>
      </c>
      <c r="H6502">
        <v>420548</v>
      </c>
      <c r="I6502" t="s">
        <v>34</v>
      </c>
      <c r="J6502" s="1">
        <v>44639</v>
      </c>
      <c r="K6502">
        <v>1000</v>
      </c>
      <c r="L6502" t="s">
        <v>25963</v>
      </c>
      <c r="M6502" t="s">
        <v>591</v>
      </c>
      <c r="N6502" t="s">
        <v>25964</v>
      </c>
      <c r="O6502" t="s">
        <v>25965</v>
      </c>
      <c r="P6502" t="s">
        <v>51</v>
      </c>
      <c r="Q6502">
        <v>6</v>
      </c>
      <c r="R6502" t="s">
        <v>40</v>
      </c>
      <c r="S6502" t="s">
        <v>63</v>
      </c>
      <c r="T6502">
        <v>43439</v>
      </c>
      <c r="U6502" s="1">
        <v>45572</v>
      </c>
      <c r="V6502" t="s">
        <v>155</v>
      </c>
      <c r="W6502">
        <v>701223</v>
      </c>
      <c r="X6502" t="s">
        <v>25966</v>
      </c>
      <c r="Y6502">
        <v>814</v>
      </c>
      <c r="Z6502">
        <v>1230</v>
      </c>
      <c r="AA6502">
        <v>1</v>
      </c>
      <c r="AB6502">
        <v>492</v>
      </c>
    </row>
    <row r="6503" spans="1:28" x14ac:dyDescent="0.3">
      <c r="A6503" t="s">
        <v>28</v>
      </c>
      <c r="B6503" t="s">
        <v>29</v>
      </c>
      <c r="C6503" t="s">
        <v>148</v>
      </c>
      <c r="D6503" t="s">
        <v>364</v>
      </c>
      <c r="E6503" t="s">
        <v>46</v>
      </c>
      <c r="F6503" t="s">
        <v>355</v>
      </c>
      <c r="G6503">
        <v>61</v>
      </c>
      <c r="H6503">
        <v>401790</v>
      </c>
      <c r="I6503" t="s">
        <v>58</v>
      </c>
      <c r="J6503" s="1">
        <v>45551</v>
      </c>
      <c r="K6503">
        <v>1200</v>
      </c>
      <c r="L6503" t="s">
        <v>25967</v>
      </c>
      <c r="M6503" t="s">
        <v>856</v>
      </c>
      <c r="N6503" t="s">
        <v>25968</v>
      </c>
      <c r="O6503" t="s">
        <v>25969</v>
      </c>
      <c r="P6503" t="s">
        <v>87</v>
      </c>
      <c r="Q6503">
        <v>13</v>
      </c>
      <c r="R6503" t="s">
        <v>88</v>
      </c>
      <c r="S6503" t="s">
        <v>79</v>
      </c>
      <c r="T6503">
        <v>80989</v>
      </c>
      <c r="U6503" s="1">
        <v>45460</v>
      </c>
      <c r="V6503" t="s">
        <v>52</v>
      </c>
      <c r="W6503">
        <v>351835</v>
      </c>
      <c r="X6503" t="s">
        <v>25970</v>
      </c>
      <c r="Y6503">
        <v>536</v>
      </c>
      <c r="Z6503">
        <v>590</v>
      </c>
      <c r="AA6503">
        <v>1</v>
      </c>
      <c r="AB6503">
        <v>236</v>
      </c>
    </row>
    <row r="6504" spans="1:28" x14ac:dyDescent="0.3">
      <c r="A6504" t="s">
        <v>28</v>
      </c>
      <c r="B6504" t="s">
        <v>29</v>
      </c>
      <c r="C6504" t="s">
        <v>91</v>
      </c>
      <c r="D6504" t="s">
        <v>134</v>
      </c>
      <c r="E6504" t="s">
        <v>46</v>
      </c>
      <c r="F6504" t="s">
        <v>106</v>
      </c>
      <c r="G6504">
        <v>12</v>
      </c>
      <c r="H6504">
        <v>413108</v>
      </c>
      <c r="I6504" t="s">
        <v>58</v>
      </c>
      <c r="J6504" s="1">
        <v>45561</v>
      </c>
      <c r="K6504">
        <v>800</v>
      </c>
      <c r="L6504" t="s">
        <v>25971</v>
      </c>
      <c r="M6504" t="s">
        <v>482</v>
      </c>
      <c r="N6504" t="s">
        <v>25972</v>
      </c>
      <c r="O6504" t="s">
        <v>25973</v>
      </c>
      <c r="P6504" t="s">
        <v>39</v>
      </c>
      <c r="Q6504">
        <v>9</v>
      </c>
      <c r="R6504" t="s">
        <v>88</v>
      </c>
      <c r="S6504" t="s">
        <v>118</v>
      </c>
      <c r="T6504">
        <v>56559</v>
      </c>
      <c r="U6504" s="1">
        <v>45543</v>
      </c>
      <c r="V6504" t="s">
        <v>180</v>
      </c>
      <c r="W6504">
        <v>347438</v>
      </c>
      <c r="X6504" t="s">
        <v>25974</v>
      </c>
      <c r="Y6504">
        <v>565</v>
      </c>
      <c r="Z6504">
        <v>2209</v>
      </c>
      <c r="AA6504">
        <v>8</v>
      </c>
      <c r="AB6504">
        <v>7068.8</v>
      </c>
    </row>
    <row r="6505" spans="1:28" x14ac:dyDescent="0.3">
      <c r="A6505" t="s">
        <v>28</v>
      </c>
      <c r="B6505" t="s">
        <v>29</v>
      </c>
      <c r="C6505" t="s">
        <v>91</v>
      </c>
      <c r="D6505" t="s">
        <v>291</v>
      </c>
      <c r="E6505" t="s">
        <v>32</v>
      </c>
      <c r="F6505" t="s">
        <v>175</v>
      </c>
      <c r="G6505">
        <v>74</v>
      </c>
      <c r="H6505">
        <v>438809</v>
      </c>
      <c r="I6505" t="s">
        <v>58</v>
      </c>
      <c r="J6505" s="1">
        <v>44499</v>
      </c>
      <c r="K6505">
        <v>1000</v>
      </c>
      <c r="L6505" t="s">
        <v>25975</v>
      </c>
      <c r="M6505" t="s">
        <v>1058</v>
      </c>
      <c r="N6505" t="s">
        <v>25976</v>
      </c>
      <c r="O6505" t="s">
        <v>25977</v>
      </c>
      <c r="P6505" t="s">
        <v>71</v>
      </c>
      <c r="Q6505">
        <v>3</v>
      </c>
      <c r="R6505" t="s">
        <v>88</v>
      </c>
      <c r="S6505" t="s">
        <v>41</v>
      </c>
      <c r="T6505">
        <v>44418</v>
      </c>
      <c r="U6505" s="1">
        <v>45447</v>
      </c>
      <c r="V6505" t="s">
        <v>52</v>
      </c>
      <c r="W6505">
        <v>131666</v>
      </c>
      <c r="X6505" t="s">
        <v>25978</v>
      </c>
      <c r="Y6505">
        <v>905</v>
      </c>
      <c r="Z6505">
        <v>564</v>
      </c>
      <c r="AA6505">
        <v>5</v>
      </c>
      <c r="AB6505">
        <v>1128</v>
      </c>
    </row>
    <row r="6506" spans="1:28" x14ac:dyDescent="0.3">
      <c r="A6506" t="s">
        <v>28</v>
      </c>
      <c r="B6506" t="s">
        <v>29</v>
      </c>
      <c r="C6506" t="s">
        <v>91</v>
      </c>
      <c r="D6506" t="s">
        <v>411</v>
      </c>
      <c r="E6506" t="s">
        <v>56</v>
      </c>
      <c r="F6506" t="s">
        <v>106</v>
      </c>
      <c r="G6506">
        <v>61</v>
      </c>
      <c r="H6506">
        <v>418222</v>
      </c>
      <c r="I6506" t="s">
        <v>34</v>
      </c>
      <c r="J6506" s="1">
        <v>44803</v>
      </c>
      <c r="K6506">
        <v>1200</v>
      </c>
      <c r="L6506" t="s">
        <v>25979</v>
      </c>
      <c r="M6506" t="s">
        <v>222</v>
      </c>
      <c r="N6506" t="s">
        <v>25980</v>
      </c>
      <c r="O6506">
        <v>1213095302</v>
      </c>
      <c r="P6506" t="s">
        <v>87</v>
      </c>
      <c r="Q6506">
        <v>4</v>
      </c>
      <c r="R6506" t="s">
        <v>88</v>
      </c>
      <c r="S6506" t="s">
        <v>79</v>
      </c>
      <c r="T6506">
        <v>37973</v>
      </c>
      <c r="U6506" s="1">
        <v>45310</v>
      </c>
      <c r="V6506" t="s">
        <v>111</v>
      </c>
      <c r="W6506">
        <v>434266</v>
      </c>
      <c r="X6506" t="s">
        <v>25981</v>
      </c>
      <c r="Y6506">
        <v>412</v>
      </c>
      <c r="Z6506">
        <v>1553</v>
      </c>
      <c r="AA6506">
        <v>3</v>
      </c>
      <c r="AB6506" s="2" t="s">
        <v>18286</v>
      </c>
    </row>
    <row r="6507" spans="1:28" x14ac:dyDescent="0.3">
      <c r="A6507" t="s">
        <v>28</v>
      </c>
      <c r="B6507" t="s">
        <v>29</v>
      </c>
      <c r="C6507" t="s">
        <v>193</v>
      </c>
      <c r="D6507" t="s">
        <v>338</v>
      </c>
      <c r="E6507" t="s">
        <v>46</v>
      </c>
      <c r="F6507" t="s">
        <v>99</v>
      </c>
      <c r="G6507">
        <v>31</v>
      </c>
      <c r="H6507">
        <v>415079</v>
      </c>
      <c r="I6507" t="s">
        <v>58</v>
      </c>
      <c r="J6507" s="1">
        <v>45439</v>
      </c>
      <c r="K6507">
        <v>1000</v>
      </c>
      <c r="L6507" t="s">
        <v>25982</v>
      </c>
      <c r="M6507" t="s">
        <v>239</v>
      </c>
      <c r="N6507" t="s">
        <v>25983</v>
      </c>
      <c r="O6507" t="s">
        <v>25984</v>
      </c>
      <c r="P6507" t="s">
        <v>71</v>
      </c>
      <c r="Q6507">
        <v>10</v>
      </c>
      <c r="R6507" t="s">
        <v>88</v>
      </c>
      <c r="S6507" t="s">
        <v>79</v>
      </c>
      <c r="T6507">
        <v>70626</v>
      </c>
      <c r="U6507" s="1">
        <v>45585</v>
      </c>
      <c r="V6507" t="s">
        <v>155</v>
      </c>
      <c r="W6507">
        <v>153222</v>
      </c>
      <c r="X6507" t="s">
        <v>25985</v>
      </c>
      <c r="Y6507">
        <v>254</v>
      </c>
      <c r="Z6507">
        <v>2589</v>
      </c>
      <c r="AA6507">
        <v>8</v>
      </c>
      <c r="AB6507" s="2" t="s">
        <v>7553</v>
      </c>
    </row>
    <row r="6508" spans="1:28" x14ac:dyDescent="0.3">
      <c r="A6508" t="s">
        <v>28</v>
      </c>
      <c r="B6508" t="s">
        <v>29</v>
      </c>
      <c r="C6508" t="s">
        <v>54</v>
      </c>
      <c r="D6508" t="s">
        <v>317</v>
      </c>
      <c r="E6508" t="s">
        <v>32</v>
      </c>
      <c r="F6508" t="s">
        <v>106</v>
      </c>
      <c r="G6508">
        <v>97</v>
      </c>
      <c r="H6508">
        <v>419869</v>
      </c>
      <c r="I6508" t="s">
        <v>58</v>
      </c>
      <c r="J6508" s="1">
        <v>44869</v>
      </c>
      <c r="K6508">
        <v>1000</v>
      </c>
      <c r="L6508" t="s">
        <v>25986</v>
      </c>
      <c r="M6508" t="s">
        <v>487</v>
      </c>
      <c r="N6508" t="s">
        <v>25987</v>
      </c>
      <c r="O6508" t="s">
        <v>25988</v>
      </c>
      <c r="P6508" t="s">
        <v>71</v>
      </c>
      <c r="Q6508">
        <v>4</v>
      </c>
      <c r="R6508" t="s">
        <v>40</v>
      </c>
      <c r="S6508" t="s">
        <v>63</v>
      </c>
      <c r="T6508">
        <v>69476</v>
      </c>
      <c r="U6508" s="1">
        <v>45537</v>
      </c>
      <c r="V6508" t="s">
        <v>180</v>
      </c>
      <c r="W6508">
        <v>545948</v>
      </c>
      <c r="X6508" t="s">
        <v>25989</v>
      </c>
      <c r="Y6508">
        <v>322</v>
      </c>
      <c r="Z6508">
        <v>1791</v>
      </c>
      <c r="AA6508">
        <v>6</v>
      </c>
      <c r="AB6508" s="2" t="s">
        <v>25990</v>
      </c>
    </row>
    <row r="6509" spans="1:28" x14ac:dyDescent="0.3">
      <c r="A6509" t="s">
        <v>28</v>
      </c>
      <c r="B6509" t="s">
        <v>29</v>
      </c>
      <c r="C6509" t="s">
        <v>44</v>
      </c>
      <c r="D6509" t="s">
        <v>55</v>
      </c>
      <c r="E6509" t="s">
        <v>46</v>
      </c>
      <c r="F6509" t="s">
        <v>135</v>
      </c>
      <c r="G6509">
        <v>8</v>
      </c>
      <c r="H6509">
        <v>415179</v>
      </c>
      <c r="I6509" t="s">
        <v>58</v>
      </c>
      <c r="J6509" s="1">
        <v>44948</v>
      </c>
      <c r="K6509">
        <v>1100</v>
      </c>
      <c r="L6509" t="s">
        <v>25991</v>
      </c>
      <c r="M6509" t="s">
        <v>159</v>
      </c>
      <c r="N6509" t="s">
        <v>25992</v>
      </c>
      <c r="O6509" t="s">
        <v>25993</v>
      </c>
      <c r="P6509" t="s">
        <v>51</v>
      </c>
      <c r="Q6509">
        <v>3</v>
      </c>
      <c r="R6509" t="s">
        <v>88</v>
      </c>
      <c r="S6509" t="s">
        <v>79</v>
      </c>
      <c r="T6509">
        <v>31105</v>
      </c>
      <c r="U6509" s="1">
        <v>45312</v>
      </c>
      <c r="V6509" t="s">
        <v>111</v>
      </c>
      <c r="W6509">
        <v>903007</v>
      </c>
      <c r="X6509" t="s">
        <v>25994</v>
      </c>
      <c r="Y6509">
        <v>318</v>
      </c>
      <c r="Z6509">
        <v>2472</v>
      </c>
      <c r="AA6509">
        <v>6</v>
      </c>
      <c r="AB6509">
        <v>5932.8</v>
      </c>
    </row>
    <row r="6510" spans="1:28" x14ac:dyDescent="0.3">
      <c r="A6510" t="s">
        <v>28</v>
      </c>
      <c r="B6510" t="s">
        <v>29</v>
      </c>
      <c r="C6510" t="s">
        <v>54</v>
      </c>
      <c r="D6510" t="s">
        <v>637</v>
      </c>
      <c r="E6510" t="s">
        <v>56</v>
      </c>
      <c r="F6510" t="s">
        <v>355</v>
      </c>
      <c r="G6510">
        <v>67</v>
      </c>
      <c r="H6510">
        <v>428592</v>
      </c>
      <c r="I6510" t="s">
        <v>58</v>
      </c>
      <c r="J6510" s="1">
        <v>45599</v>
      </c>
      <c r="K6510">
        <v>1000</v>
      </c>
      <c r="L6510" t="s">
        <v>25995</v>
      </c>
      <c r="M6510" t="s">
        <v>428</v>
      </c>
      <c r="N6510" t="s">
        <v>25996</v>
      </c>
      <c r="O6510" t="s">
        <v>25997</v>
      </c>
      <c r="P6510" t="s">
        <v>39</v>
      </c>
      <c r="Q6510">
        <v>20</v>
      </c>
      <c r="R6510" t="s">
        <v>40</v>
      </c>
      <c r="S6510" t="s">
        <v>118</v>
      </c>
      <c r="T6510">
        <v>11415</v>
      </c>
      <c r="U6510" s="1">
        <v>45316</v>
      </c>
      <c r="V6510" t="s">
        <v>111</v>
      </c>
      <c r="W6510">
        <v>380175</v>
      </c>
      <c r="X6510" t="s">
        <v>25998</v>
      </c>
      <c r="Y6510">
        <v>932</v>
      </c>
      <c r="Z6510">
        <v>2334</v>
      </c>
      <c r="AA6510">
        <v>1</v>
      </c>
      <c r="AB6510">
        <v>933.6</v>
      </c>
    </row>
    <row r="6511" spans="1:28" x14ac:dyDescent="0.3">
      <c r="A6511" t="s">
        <v>28</v>
      </c>
      <c r="B6511" t="s">
        <v>29</v>
      </c>
      <c r="C6511" t="s">
        <v>30</v>
      </c>
      <c r="D6511" t="s">
        <v>560</v>
      </c>
      <c r="E6511" t="s">
        <v>46</v>
      </c>
      <c r="F6511" t="s">
        <v>135</v>
      </c>
      <c r="G6511">
        <v>35</v>
      </c>
      <c r="H6511">
        <v>414949</v>
      </c>
      <c r="I6511" t="s">
        <v>34</v>
      </c>
      <c r="J6511" s="1">
        <v>45075</v>
      </c>
      <c r="K6511">
        <v>1100</v>
      </c>
      <c r="L6511" t="s">
        <v>25999</v>
      </c>
      <c r="M6511" t="s">
        <v>568</v>
      </c>
      <c r="N6511" t="s">
        <v>26000</v>
      </c>
      <c r="O6511" t="s">
        <v>26001</v>
      </c>
      <c r="P6511" t="s">
        <v>87</v>
      </c>
      <c r="Q6511">
        <v>3</v>
      </c>
      <c r="R6511" t="s">
        <v>40</v>
      </c>
      <c r="S6511" t="s">
        <v>63</v>
      </c>
      <c r="T6511">
        <v>84909</v>
      </c>
      <c r="U6511" s="1">
        <v>45361</v>
      </c>
      <c r="V6511" t="s">
        <v>72</v>
      </c>
      <c r="W6511">
        <v>440974</v>
      </c>
      <c r="X6511" t="s">
        <v>5702</v>
      </c>
      <c r="Y6511">
        <v>354</v>
      </c>
      <c r="Z6511">
        <v>1144</v>
      </c>
      <c r="AA6511">
        <v>8</v>
      </c>
      <c r="AB6511">
        <v>3660.8</v>
      </c>
    </row>
    <row r="6512" spans="1:28" x14ac:dyDescent="0.3">
      <c r="A6512" t="s">
        <v>28</v>
      </c>
      <c r="B6512" t="s">
        <v>29</v>
      </c>
      <c r="C6512" t="s">
        <v>44</v>
      </c>
      <c r="D6512" t="s">
        <v>187</v>
      </c>
      <c r="E6512" t="s">
        <v>32</v>
      </c>
      <c r="F6512" t="s">
        <v>135</v>
      </c>
      <c r="G6512">
        <v>76</v>
      </c>
      <c r="H6512">
        <v>420577</v>
      </c>
      <c r="I6512" t="s">
        <v>34</v>
      </c>
      <c r="J6512" s="1">
        <v>43870</v>
      </c>
      <c r="K6512">
        <v>950</v>
      </c>
      <c r="L6512" t="s">
        <v>26002</v>
      </c>
      <c r="M6512" t="s">
        <v>670</v>
      </c>
      <c r="N6512" t="s">
        <v>26003</v>
      </c>
      <c r="O6512" t="s">
        <v>26004</v>
      </c>
      <c r="P6512" t="s">
        <v>51</v>
      </c>
      <c r="Q6512">
        <v>16</v>
      </c>
      <c r="R6512" t="s">
        <v>88</v>
      </c>
      <c r="S6512" t="s">
        <v>118</v>
      </c>
      <c r="T6512">
        <v>47078</v>
      </c>
      <c r="U6512" s="1">
        <v>45317</v>
      </c>
      <c r="V6512" t="s">
        <v>111</v>
      </c>
      <c r="W6512">
        <v>858906</v>
      </c>
      <c r="X6512" t="s">
        <v>26005</v>
      </c>
      <c r="Y6512">
        <v>634</v>
      </c>
      <c r="Z6512">
        <v>2762</v>
      </c>
      <c r="AA6512">
        <v>3</v>
      </c>
      <c r="AB6512">
        <v>3314.4</v>
      </c>
    </row>
    <row r="6513" spans="1:28" x14ac:dyDescent="0.3">
      <c r="A6513" t="s">
        <v>28</v>
      </c>
      <c r="B6513" t="s">
        <v>29</v>
      </c>
      <c r="C6513" t="s">
        <v>30</v>
      </c>
      <c r="D6513" t="s">
        <v>291</v>
      </c>
      <c r="E6513" t="s">
        <v>46</v>
      </c>
      <c r="F6513" t="s">
        <v>57</v>
      </c>
      <c r="G6513">
        <v>28</v>
      </c>
      <c r="H6513">
        <v>424934</v>
      </c>
      <c r="I6513" t="s">
        <v>58</v>
      </c>
      <c r="J6513" s="1">
        <v>44806</v>
      </c>
      <c r="K6513">
        <v>1000</v>
      </c>
      <c r="L6513" t="s">
        <v>26006</v>
      </c>
      <c r="M6513" t="s">
        <v>1356</v>
      </c>
      <c r="N6513" t="s">
        <v>26007</v>
      </c>
      <c r="O6513" t="s">
        <v>26008</v>
      </c>
      <c r="P6513" t="s">
        <v>51</v>
      </c>
      <c r="Q6513">
        <v>10</v>
      </c>
      <c r="R6513" t="s">
        <v>40</v>
      </c>
      <c r="S6513" t="s">
        <v>41</v>
      </c>
      <c r="T6513">
        <v>68956</v>
      </c>
      <c r="U6513" s="1">
        <v>45551</v>
      </c>
      <c r="V6513" t="s">
        <v>180</v>
      </c>
      <c r="W6513">
        <v>647175</v>
      </c>
      <c r="X6513" t="s">
        <v>26009</v>
      </c>
      <c r="Y6513">
        <v>844</v>
      </c>
      <c r="Z6513">
        <v>2916</v>
      </c>
      <c r="AA6513">
        <v>1</v>
      </c>
      <c r="AB6513">
        <v>1166.4000000000001</v>
      </c>
    </row>
    <row r="6514" spans="1:28" x14ac:dyDescent="0.3">
      <c r="A6514" t="s">
        <v>28</v>
      </c>
      <c r="B6514" t="s">
        <v>29</v>
      </c>
      <c r="C6514" t="s">
        <v>66</v>
      </c>
      <c r="D6514" t="s">
        <v>317</v>
      </c>
      <c r="E6514" t="s">
        <v>32</v>
      </c>
      <c r="F6514" t="s">
        <v>135</v>
      </c>
      <c r="G6514">
        <v>64</v>
      </c>
      <c r="H6514">
        <v>401217</v>
      </c>
      <c r="I6514" t="s">
        <v>58</v>
      </c>
      <c r="J6514" s="1">
        <v>44095</v>
      </c>
      <c r="K6514">
        <v>1100</v>
      </c>
      <c r="L6514" t="s">
        <v>26010</v>
      </c>
      <c r="M6514" t="s">
        <v>423</v>
      </c>
      <c r="N6514" t="s">
        <v>26011</v>
      </c>
      <c r="O6514" t="s">
        <v>26012</v>
      </c>
      <c r="P6514" t="s">
        <v>71</v>
      </c>
      <c r="Q6514">
        <v>8</v>
      </c>
      <c r="R6514" t="s">
        <v>88</v>
      </c>
      <c r="S6514" t="s">
        <v>41</v>
      </c>
      <c r="T6514">
        <v>23163</v>
      </c>
      <c r="U6514" s="1">
        <v>45356</v>
      </c>
      <c r="V6514" t="s">
        <v>72</v>
      </c>
      <c r="W6514">
        <v>315740</v>
      </c>
      <c r="X6514" t="s">
        <v>17006</v>
      </c>
      <c r="Y6514">
        <v>378</v>
      </c>
      <c r="Z6514">
        <v>1780</v>
      </c>
      <c r="AA6514">
        <v>4</v>
      </c>
      <c r="AB6514">
        <v>2848</v>
      </c>
    </row>
    <row r="6515" spans="1:28" x14ac:dyDescent="0.3">
      <c r="A6515" t="s">
        <v>28</v>
      </c>
      <c r="B6515" t="s">
        <v>29</v>
      </c>
      <c r="C6515" t="s">
        <v>30</v>
      </c>
      <c r="D6515" t="s">
        <v>442</v>
      </c>
      <c r="E6515" t="s">
        <v>56</v>
      </c>
      <c r="F6515" t="s">
        <v>99</v>
      </c>
      <c r="G6515">
        <v>54</v>
      </c>
      <c r="H6515">
        <v>404355</v>
      </c>
      <c r="I6515" t="s">
        <v>34</v>
      </c>
      <c r="J6515" s="1">
        <v>44600</v>
      </c>
      <c r="K6515">
        <v>1000</v>
      </c>
      <c r="L6515" t="s">
        <v>26013</v>
      </c>
      <c r="M6515" t="s">
        <v>605</v>
      </c>
      <c r="N6515" t="s">
        <v>26014</v>
      </c>
      <c r="O6515" t="s">
        <v>26015</v>
      </c>
      <c r="P6515" t="s">
        <v>71</v>
      </c>
      <c r="Q6515">
        <v>19</v>
      </c>
      <c r="R6515" t="s">
        <v>88</v>
      </c>
      <c r="S6515" t="s">
        <v>118</v>
      </c>
      <c r="T6515">
        <v>10892</v>
      </c>
      <c r="U6515" s="1">
        <v>45356</v>
      </c>
      <c r="V6515" t="s">
        <v>72</v>
      </c>
      <c r="W6515">
        <v>218931</v>
      </c>
      <c r="X6515" t="s">
        <v>26016</v>
      </c>
      <c r="Y6515">
        <v>529</v>
      </c>
      <c r="Z6515">
        <v>1518</v>
      </c>
      <c r="AA6515">
        <v>4</v>
      </c>
      <c r="AB6515">
        <v>2428.8000000000002</v>
      </c>
    </row>
    <row r="6516" spans="1:28" x14ac:dyDescent="0.3">
      <c r="A6516" t="s">
        <v>28</v>
      </c>
      <c r="B6516" t="s">
        <v>29</v>
      </c>
      <c r="C6516" t="s">
        <v>148</v>
      </c>
      <c r="D6516" t="s">
        <v>92</v>
      </c>
      <c r="E6516" t="s">
        <v>56</v>
      </c>
      <c r="F6516" t="s">
        <v>47</v>
      </c>
      <c r="G6516">
        <v>23</v>
      </c>
      <c r="H6516">
        <v>433665</v>
      </c>
      <c r="I6516" t="s">
        <v>58</v>
      </c>
      <c r="J6516" s="1">
        <v>44837</v>
      </c>
      <c r="K6516">
        <v>1300</v>
      </c>
      <c r="L6516" t="s">
        <v>26017</v>
      </c>
      <c r="M6516" t="s">
        <v>334</v>
      </c>
      <c r="N6516" t="s">
        <v>26018</v>
      </c>
      <c r="O6516" t="s">
        <v>26019</v>
      </c>
      <c r="P6516" t="s">
        <v>51</v>
      </c>
      <c r="Q6516">
        <v>10</v>
      </c>
      <c r="R6516" t="s">
        <v>88</v>
      </c>
      <c r="S6516" t="s">
        <v>79</v>
      </c>
      <c r="T6516">
        <v>58509</v>
      </c>
      <c r="U6516" s="1">
        <v>45544</v>
      </c>
      <c r="V6516" t="s">
        <v>180</v>
      </c>
      <c r="W6516">
        <v>657527</v>
      </c>
      <c r="X6516" t="s">
        <v>26020</v>
      </c>
      <c r="Y6516">
        <v>588</v>
      </c>
      <c r="Z6516">
        <v>1531</v>
      </c>
      <c r="AA6516">
        <v>5</v>
      </c>
      <c r="AB6516">
        <v>3062</v>
      </c>
    </row>
    <row r="6517" spans="1:28" x14ac:dyDescent="0.3">
      <c r="A6517" t="s">
        <v>28</v>
      </c>
      <c r="B6517" t="s">
        <v>29</v>
      </c>
      <c r="C6517" t="s">
        <v>157</v>
      </c>
      <c r="D6517" t="s">
        <v>274</v>
      </c>
      <c r="E6517" t="s">
        <v>56</v>
      </c>
      <c r="F6517" t="s">
        <v>33</v>
      </c>
      <c r="G6517">
        <v>12</v>
      </c>
      <c r="H6517">
        <v>415216</v>
      </c>
      <c r="I6517" t="s">
        <v>58</v>
      </c>
      <c r="J6517" s="1">
        <v>44558</v>
      </c>
      <c r="K6517">
        <v>1000</v>
      </c>
      <c r="L6517" t="s">
        <v>26021</v>
      </c>
      <c r="M6517" t="s">
        <v>1212</v>
      </c>
      <c r="N6517" t="s">
        <v>26022</v>
      </c>
      <c r="O6517" t="s">
        <v>26023</v>
      </c>
      <c r="P6517" t="s">
        <v>39</v>
      </c>
      <c r="Q6517">
        <v>5</v>
      </c>
      <c r="R6517" t="s">
        <v>88</v>
      </c>
      <c r="S6517" t="s">
        <v>41</v>
      </c>
      <c r="T6517">
        <v>39165</v>
      </c>
      <c r="U6517" s="1">
        <v>45572</v>
      </c>
      <c r="V6517" t="s">
        <v>155</v>
      </c>
      <c r="W6517">
        <v>655955</v>
      </c>
      <c r="X6517" t="s">
        <v>26024</v>
      </c>
      <c r="Y6517">
        <v>926</v>
      </c>
      <c r="Z6517">
        <v>2329</v>
      </c>
      <c r="AA6517">
        <v>5</v>
      </c>
      <c r="AB6517">
        <v>4658</v>
      </c>
    </row>
    <row r="6518" spans="1:28" x14ac:dyDescent="0.3">
      <c r="A6518" t="s">
        <v>28</v>
      </c>
      <c r="B6518" t="s">
        <v>29</v>
      </c>
      <c r="C6518" t="s">
        <v>91</v>
      </c>
      <c r="D6518" t="s">
        <v>349</v>
      </c>
      <c r="E6518" t="s">
        <v>32</v>
      </c>
      <c r="F6518" t="s">
        <v>33</v>
      </c>
      <c r="G6518">
        <v>55</v>
      </c>
      <c r="H6518">
        <v>427445</v>
      </c>
      <c r="I6518" t="s">
        <v>34</v>
      </c>
      <c r="J6518" s="1">
        <v>44711</v>
      </c>
      <c r="K6518">
        <v>1000</v>
      </c>
      <c r="L6518" t="s">
        <v>26025</v>
      </c>
      <c r="M6518" t="s">
        <v>172</v>
      </c>
      <c r="N6518" t="s">
        <v>26026</v>
      </c>
      <c r="O6518" t="s">
        <v>26027</v>
      </c>
      <c r="P6518" t="s">
        <v>71</v>
      </c>
      <c r="Q6518">
        <v>17</v>
      </c>
      <c r="R6518" t="s">
        <v>88</v>
      </c>
      <c r="S6518" t="s">
        <v>79</v>
      </c>
      <c r="T6518">
        <v>40170</v>
      </c>
      <c r="U6518" s="1">
        <v>45355</v>
      </c>
      <c r="V6518" t="s">
        <v>72</v>
      </c>
      <c r="W6518">
        <v>908350</v>
      </c>
      <c r="X6518" t="s">
        <v>26028</v>
      </c>
      <c r="Y6518">
        <v>520</v>
      </c>
      <c r="Z6518">
        <v>976</v>
      </c>
      <c r="AA6518">
        <v>5</v>
      </c>
      <c r="AB6518">
        <v>1952</v>
      </c>
    </row>
    <row r="6519" spans="1:28" x14ac:dyDescent="0.3">
      <c r="A6519" t="s">
        <v>28</v>
      </c>
      <c r="B6519" t="s">
        <v>29</v>
      </c>
      <c r="C6519" t="s">
        <v>54</v>
      </c>
      <c r="D6519" t="s">
        <v>317</v>
      </c>
      <c r="E6519" t="s">
        <v>46</v>
      </c>
      <c r="F6519" t="s">
        <v>150</v>
      </c>
      <c r="G6519">
        <v>41</v>
      </c>
      <c r="H6519">
        <v>410329</v>
      </c>
      <c r="I6519" t="s">
        <v>34</v>
      </c>
      <c r="J6519" s="1">
        <v>44324</v>
      </c>
      <c r="K6519">
        <v>950</v>
      </c>
      <c r="L6519" t="s">
        <v>26029</v>
      </c>
      <c r="M6519" t="s">
        <v>60</v>
      </c>
      <c r="N6519" t="s">
        <v>26030</v>
      </c>
      <c r="O6519" t="s">
        <v>26031</v>
      </c>
      <c r="P6519" t="s">
        <v>71</v>
      </c>
      <c r="Q6519">
        <v>16</v>
      </c>
      <c r="R6519" t="s">
        <v>40</v>
      </c>
      <c r="S6519" t="s">
        <v>79</v>
      </c>
      <c r="T6519">
        <v>17768</v>
      </c>
      <c r="U6519" s="1">
        <v>45408</v>
      </c>
      <c r="V6519" t="s">
        <v>80</v>
      </c>
      <c r="W6519">
        <v>758929</v>
      </c>
      <c r="X6519" t="s">
        <v>7036</v>
      </c>
      <c r="Y6519">
        <v>251</v>
      </c>
      <c r="Z6519">
        <v>1256</v>
      </c>
      <c r="AA6519">
        <v>4</v>
      </c>
      <c r="AB6519" s="2" t="s">
        <v>11963</v>
      </c>
    </row>
    <row r="6520" spans="1:28" x14ac:dyDescent="0.3">
      <c r="A6520" t="s">
        <v>28</v>
      </c>
      <c r="B6520" t="s">
        <v>29</v>
      </c>
      <c r="C6520" t="s">
        <v>30</v>
      </c>
      <c r="D6520" t="s">
        <v>616</v>
      </c>
      <c r="E6520" t="s">
        <v>32</v>
      </c>
      <c r="F6520" t="s">
        <v>47</v>
      </c>
      <c r="G6520">
        <v>19</v>
      </c>
      <c r="H6520">
        <v>427644</v>
      </c>
      <c r="I6520" t="s">
        <v>34</v>
      </c>
      <c r="J6520" s="1">
        <v>44346</v>
      </c>
      <c r="K6520">
        <v>1000</v>
      </c>
      <c r="L6520" t="s">
        <v>26032</v>
      </c>
      <c r="M6520" t="s">
        <v>308</v>
      </c>
      <c r="N6520" t="s">
        <v>26033</v>
      </c>
      <c r="O6520" t="s">
        <v>26034</v>
      </c>
      <c r="P6520" t="s">
        <v>87</v>
      </c>
      <c r="Q6520">
        <v>9</v>
      </c>
      <c r="R6520" t="s">
        <v>88</v>
      </c>
      <c r="S6520" t="s">
        <v>41</v>
      </c>
      <c r="T6520">
        <v>36046</v>
      </c>
      <c r="U6520" s="1">
        <v>45536</v>
      </c>
      <c r="V6520" t="s">
        <v>180</v>
      </c>
      <c r="W6520">
        <v>982778</v>
      </c>
      <c r="X6520" t="s">
        <v>26035</v>
      </c>
      <c r="Y6520">
        <v>839</v>
      </c>
      <c r="Z6520">
        <v>2255</v>
      </c>
      <c r="AA6520">
        <v>1</v>
      </c>
      <c r="AB6520">
        <v>902</v>
      </c>
    </row>
    <row r="6521" spans="1:28" x14ac:dyDescent="0.3">
      <c r="A6521" t="s">
        <v>28</v>
      </c>
      <c r="B6521" t="s">
        <v>29</v>
      </c>
      <c r="C6521" t="s">
        <v>30</v>
      </c>
      <c r="D6521" t="s">
        <v>220</v>
      </c>
      <c r="E6521" t="s">
        <v>46</v>
      </c>
      <c r="F6521" t="s">
        <v>57</v>
      </c>
      <c r="G6521">
        <v>31</v>
      </c>
      <c r="H6521">
        <v>430993</v>
      </c>
      <c r="I6521" t="s">
        <v>34</v>
      </c>
      <c r="J6521" s="1">
        <v>43958</v>
      </c>
      <c r="K6521">
        <v>950</v>
      </c>
      <c r="L6521" t="s">
        <v>26036</v>
      </c>
      <c r="M6521" t="s">
        <v>1244</v>
      </c>
      <c r="N6521" t="s">
        <v>26037</v>
      </c>
      <c r="O6521" t="s">
        <v>26038</v>
      </c>
      <c r="P6521" t="s">
        <v>71</v>
      </c>
      <c r="Q6521">
        <v>10</v>
      </c>
      <c r="R6521" t="s">
        <v>88</v>
      </c>
      <c r="S6521" t="s">
        <v>118</v>
      </c>
      <c r="T6521">
        <v>19969</v>
      </c>
      <c r="U6521" s="1">
        <v>45520</v>
      </c>
      <c r="V6521" t="s">
        <v>64</v>
      </c>
      <c r="W6521">
        <v>803312</v>
      </c>
      <c r="X6521" t="s">
        <v>26039</v>
      </c>
      <c r="Y6521">
        <v>297</v>
      </c>
      <c r="Z6521">
        <v>1251</v>
      </c>
      <c r="AA6521">
        <v>8</v>
      </c>
      <c r="AB6521" s="2" t="s">
        <v>2362</v>
      </c>
    </row>
    <row r="6522" spans="1:28" x14ac:dyDescent="0.3">
      <c r="A6522" t="s">
        <v>28</v>
      </c>
      <c r="B6522" t="s">
        <v>29</v>
      </c>
      <c r="C6522" t="s">
        <v>91</v>
      </c>
      <c r="D6522" t="s">
        <v>134</v>
      </c>
      <c r="E6522" t="s">
        <v>46</v>
      </c>
      <c r="F6522" t="s">
        <v>113</v>
      </c>
      <c r="G6522">
        <v>99</v>
      </c>
      <c r="H6522">
        <v>400646</v>
      </c>
      <c r="I6522" t="s">
        <v>58</v>
      </c>
      <c r="J6522" s="1">
        <v>45393</v>
      </c>
      <c r="K6522">
        <v>1300</v>
      </c>
      <c r="L6522" t="s">
        <v>26040</v>
      </c>
      <c r="M6522" t="s">
        <v>313</v>
      </c>
      <c r="N6522" t="s">
        <v>26041</v>
      </c>
      <c r="O6522" t="s">
        <v>26042</v>
      </c>
      <c r="P6522" t="s">
        <v>87</v>
      </c>
      <c r="Q6522">
        <v>12</v>
      </c>
      <c r="R6522" t="s">
        <v>40</v>
      </c>
      <c r="S6522" t="s">
        <v>63</v>
      </c>
      <c r="T6522">
        <v>60107</v>
      </c>
      <c r="U6522" s="1">
        <v>45300</v>
      </c>
      <c r="V6522" t="s">
        <v>111</v>
      </c>
      <c r="W6522">
        <v>273073</v>
      </c>
      <c r="X6522" t="s">
        <v>26043</v>
      </c>
      <c r="Y6522">
        <v>770</v>
      </c>
      <c r="Z6522">
        <v>1950</v>
      </c>
      <c r="AA6522">
        <v>3</v>
      </c>
      <c r="AB6522">
        <v>2340</v>
      </c>
    </row>
    <row r="6523" spans="1:28" x14ac:dyDescent="0.3">
      <c r="A6523" t="s">
        <v>28</v>
      </c>
      <c r="B6523" t="s">
        <v>29</v>
      </c>
      <c r="C6523" t="s">
        <v>157</v>
      </c>
      <c r="D6523" t="s">
        <v>105</v>
      </c>
      <c r="E6523" t="s">
        <v>46</v>
      </c>
      <c r="F6523" t="s">
        <v>175</v>
      </c>
      <c r="G6523">
        <v>90</v>
      </c>
      <c r="H6523">
        <v>435530</v>
      </c>
      <c r="I6523" t="s">
        <v>58</v>
      </c>
      <c r="J6523" s="1">
        <v>44439</v>
      </c>
      <c r="K6523">
        <v>1100</v>
      </c>
      <c r="L6523" t="s">
        <v>26044</v>
      </c>
      <c r="M6523" t="s">
        <v>60</v>
      </c>
      <c r="N6523" t="s">
        <v>26045</v>
      </c>
      <c r="O6523" s="2" t="s">
        <v>26046</v>
      </c>
      <c r="P6523" t="s">
        <v>87</v>
      </c>
      <c r="Q6523">
        <v>3</v>
      </c>
      <c r="R6523" t="s">
        <v>40</v>
      </c>
      <c r="S6523" t="s">
        <v>41</v>
      </c>
      <c r="T6523">
        <v>44290</v>
      </c>
      <c r="U6523" s="1">
        <v>45584</v>
      </c>
      <c r="V6523" t="s">
        <v>155</v>
      </c>
      <c r="W6523">
        <v>463540</v>
      </c>
      <c r="X6523" t="s">
        <v>26047</v>
      </c>
      <c r="Y6523">
        <v>922</v>
      </c>
      <c r="Z6523">
        <v>2285</v>
      </c>
      <c r="AA6523">
        <v>4</v>
      </c>
      <c r="AB6523">
        <v>3656</v>
      </c>
    </row>
    <row r="6524" spans="1:28" x14ac:dyDescent="0.3">
      <c r="A6524" t="s">
        <v>28</v>
      </c>
      <c r="B6524" t="s">
        <v>29</v>
      </c>
      <c r="C6524" t="s">
        <v>30</v>
      </c>
      <c r="D6524" t="s">
        <v>163</v>
      </c>
      <c r="E6524" t="s">
        <v>46</v>
      </c>
      <c r="F6524" t="s">
        <v>99</v>
      </c>
      <c r="G6524">
        <v>4</v>
      </c>
      <c r="H6524">
        <v>432617</v>
      </c>
      <c r="I6524" t="s">
        <v>58</v>
      </c>
      <c r="J6524" s="1">
        <v>45200</v>
      </c>
      <c r="K6524">
        <v>1100</v>
      </c>
      <c r="L6524" t="s">
        <v>26048</v>
      </c>
      <c r="M6524" t="s">
        <v>1488</v>
      </c>
      <c r="N6524" t="s">
        <v>26049</v>
      </c>
      <c r="O6524" t="s">
        <v>26050</v>
      </c>
      <c r="P6524" t="s">
        <v>71</v>
      </c>
      <c r="Q6524">
        <v>10</v>
      </c>
      <c r="R6524" t="s">
        <v>40</v>
      </c>
      <c r="S6524" t="s">
        <v>63</v>
      </c>
      <c r="T6524">
        <v>69145</v>
      </c>
      <c r="U6524" s="1">
        <v>45464</v>
      </c>
      <c r="V6524" t="s">
        <v>52</v>
      </c>
      <c r="W6524">
        <v>601759</v>
      </c>
      <c r="X6524" t="s">
        <v>26051</v>
      </c>
      <c r="Y6524">
        <v>735</v>
      </c>
      <c r="Z6524">
        <v>2997</v>
      </c>
      <c r="AA6524">
        <v>4</v>
      </c>
      <c r="AB6524">
        <v>4795.2</v>
      </c>
    </row>
    <row r="6525" spans="1:28" x14ac:dyDescent="0.3">
      <c r="A6525" t="s">
        <v>28</v>
      </c>
      <c r="B6525" t="s">
        <v>29</v>
      </c>
      <c r="C6525" t="s">
        <v>30</v>
      </c>
      <c r="D6525" t="s">
        <v>227</v>
      </c>
      <c r="E6525" t="s">
        <v>46</v>
      </c>
      <c r="F6525" t="s">
        <v>57</v>
      </c>
      <c r="G6525">
        <v>52</v>
      </c>
      <c r="H6525">
        <v>437779</v>
      </c>
      <c r="I6525" t="s">
        <v>34</v>
      </c>
      <c r="J6525" s="1">
        <v>45154</v>
      </c>
      <c r="K6525">
        <v>800</v>
      </c>
      <c r="L6525" t="s">
        <v>26052</v>
      </c>
      <c r="M6525" t="s">
        <v>869</v>
      </c>
      <c r="N6525" t="s">
        <v>26053</v>
      </c>
      <c r="O6525" t="s">
        <v>26054</v>
      </c>
      <c r="P6525" t="s">
        <v>51</v>
      </c>
      <c r="Q6525">
        <v>15</v>
      </c>
      <c r="R6525" t="s">
        <v>88</v>
      </c>
      <c r="S6525" t="s">
        <v>41</v>
      </c>
      <c r="T6525">
        <v>63016</v>
      </c>
      <c r="U6525" s="1">
        <v>45323</v>
      </c>
      <c r="V6525" t="s">
        <v>119</v>
      </c>
      <c r="W6525">
        <v>418266</v>
      </c>
      <c r="X6525" t="s">
        <v>26055</v>
      </c>
      <c r="Y6525">
        <v>816</v>
      </c>
      <c r="Z6525">
        <v>2187</v>
      </c>
      <c r="AA6525">
        <v>7</v>
      </c>
      <c r="AB6525">
        <v>6123.6</v>
      </c>
    </row>
    <row r="6526" spans="1:28" x14ac:dyDescent="0.3">
      <c r="A6526" t="s">
        <v>28</v>
      </c>
      <c r="B6526" t="s">
        <v>29</v>
      </c>
      <c r="C6526" t="s">
        <v>66</v>
      </c>
      <c r="D6526" t="s">
        <v>467</v>
      </c>
      <c r="E6526" t="s">
        <v>32</v>
      </c>
      <c r="F6526" t="s">
        <v>99</v>
      </c>
      <c r="G6526">
        <v>12</v>
      </c>
      <c r="H6526">
        <v>430084</v>
      </c>
      <c r="I6526" t="s">
        <v>34</v>
      </c>
      <c r="J6526" s="1">
        <v>45310</v>
      </c>
      <c r="K6526">
        <v>1300</v>
      </c>
      <c r="L6526" t="s">
        <v>26056</v>
      </c>
      <c r="M6526" t="s">
        <v>1483</v>
      </c>
      <c r="N6526" t="s">
        <v>26057</v>
      </c>
      <c r="O6526" t="s">
        <v>26058</v>
      </c>
      <c r="P6526" t="s">
        <v>51</v>
      </c>
      <c r="Q6526">
        <v>20</v>
      </c>
      <c r="R6526" t="s">
        <v>88</v>
      </c>
      <c r="S6526" t="s">
        <v>118</v>
      </c>
      <c r="T6526">
        <v>44742</v>
      </c>
      <c r="U6526" s="1">
        <v>45424</v>
      </c>
      <c r="V6526" t="s">
        <v>140</v>
      </c>
      <c r="W6526">
        <v>783223</v>
      </c>
      <c r="X6526" t="s">
        <v>26059</v>
      </c>
      <c r="Y6526">
        <v>810</v>
      </c>
      <c r="Z6526">
        <v>608</v>
      </c>
      <c r="AA6526">
        <v>7</v>
      </c>
      <c r="AB6526">
        <v>1702.4</v>
      </c>
    </row>
    <row r="6527" spans="1:28" x14ac:dyDescent="0.3">
      <c r="A6527" t="s">
        <v>28</v>
      </c>
      <c r="B6527" t="s">
        <v>29</v>
      </c>
      <c r="C6527" t="s">
        <v>44</v>
      </c>
      <c r="D6527" t="s">
        <v>291</v>
      </c>
      <c r="E6527" t="s">
        <v>46</v>
      </c>
      <c r="F6527" t="s">
        <v>57</v>
      </c>
      <c r="G6527">
        <v>33</v>
      </c>
      <c r="H6527">
        <v>437670</v>
      </c>
      <c r="I6527" t="s">
        <v>34</v>
      </c>
      <c r="J6527" s="1">
        <v>44978</v>
      </c>
      <c r="K6527">
        <v>1200</v>
      </c>
      <c r="L6527" t="s">
        <v>26060</v>
      </c>
      <c r="M6527" t="s">
        <v>60</v>
      </c>
      <c r="N6527" t="s">
        <v>26061</v>
      </c>
      <c r="O6527" t="s">
        <v>26062</v>
      </c>
      <c r="P6527" t="s">
        <v>39</v>
      </c>
      <c r="Q6527">
        <v>14</v>
      </c>
      <c r="R6527" t="s">
        <v>40</v>
      </c>
      <c r="S6527" t="s">
        <v>118</v>
      </c>
      <c r="T6527">
        <v>87078</v>
      </c>
      <c r="U6527" s="1">
        <v>45408</v>
      </c>
      <c r="V6527" t="s">
        <v>80</v>
      </c>
      <c r="W6527">
        <v>924807</v>
      </c>
      <c r="X6527" t="s">
        <v>26063</v>
      </c>
      <c r="Y6527">
        <v>602</v>
      </c>
      <c r="Z6527">
        <v>952</v>
      </c>
      <c r="AA6527">
        <v>1</v>
      </c>
      <c r="AB6527">
        <v>380.8</v>
      </c>
    </row>
    <row r="6528" spans="1:28" x14ac:dyDescent="0.3">
      <c r="A6528" t="s">
        <v>28</v>
      </c>
      <c r="B6528" t="s">
        <v>29</v>
      </c>
      <c r="C6528" t="s">
        <v>66</v>
      </c>
      <c r="D6528" t="s">
        <v>338</v>
      </c>
      <c r="E6528" t="s">
        <v>56</v>
      </c>
      <c r="F6528" t="s">
        <v>175</v>
      </c>
      <c r="G6528">
        <v>74</v>
      </c>
      <c r="H6528">
        <v>422666</v>
      </c>
      <c r="I6528" t="s">
        <v>34</v>
      </c>
      <c r="J6528" s="1">
        <v>44110</v>
      </c>
      <c r="K6528">
        <v>1300</v>
      </c>
      <c r="L6528" t="s">
        <v>26064</v>
      </c>
      <c r="M6528" t="s">
        <v>843</v>
      </c>
      <c r="N6528" t="s">
        <v>26065</v>
      </c>
      <c r="O6528">
        <f>1-752-907-1222</f>
        <v>-2880</v>
      </c>
      <c r="P6528" t="s">
        <v>71</v>
      </c>
      <c r="Q6528">
        <v>8</v>
      </c>
      <c r="R6528" t="s">
        <v>88</v>
      </c>
      <c r="S6528" t="s">
        <v>41</v>
      </c>
      <c r="T6528">
        <v>12700</v>
      </c>
      <c r="U6528" s="1">
        <v>45383</v>
      </c>
      <c r="V6528" t="s">
        <v>80</v>
      </c>
      <c r="W6528">
        <v>550580</v>
      </c>
      <c r="X6528" t="s">
        <v>26066</v>
      </c>
      <c r="Y6528">
        <v>304</v>
      </c>
      <c r="Z6528">
        <v>748</v>
      </c>
      <c r="AA6528">
        <v>3</v>
      </c>
      <c r="AB6528">
        <v>897.6</v>
      </c>
    </row>
    <row r="6529" spans="1:28" x14ac:dyDescent="0.3">
      <c r="A6529" t="s">
        <v>28</v>
      </c>
      <c r="B6529" t="s">
        <v>29</v>
      </c>
      <c r="C6529" t="s">
        <v>44</v>
      </c>
      <c r="D6529" t="s">
        <v>170</v>
      </c>
      <c r="E6529" t="s">
        <v>46</v>
      </c>
      <c r="F6529" t="s">
        <v>113</v>
      </c>
      <c r="G6529">
        <v>42</v>
      </c>
      <c r="H6529">
        <v>411235</v>
      </c>
      <c r="I6529" t="s">
        <v>58</v>
      </c>
      <c r="J6529" s="1">
        <v>45404</v>
      </c>
      <c r="K6529">
        <v>950</v>
      </c>
      <c r="L6529" t="s">
        <v>26067</v>
      </c>
      <c r="M6529" t="s">
        <v>68</v>
      </c>
      <c r="N6529" t="s">
        <v>26068</v>
      </c>
      <c r="O6529" t="s">
        <v>26069</v>
      </c>
      <c r="P6529" t="s">
        <v>71</v>
      </c>
      <c r="Q6529">
        <v>3</v>
      </c>
      <c r="R6529" t="s">
        <v>40</v>
      </c>
      <c r="S6529" t="s">
        <v>41</v>
      </c>
      <c r="T6529">
        <v>77436</v>
      </c>
      <c r="U6529" s="1">
        <v>45400</v>
      </c>
      <c r="V6529" t="s">
        <v>80</v>
      </c>
      <c r="W6529">
        <v>486012</v>
      </c>
      <c r="X6529" t="s">
        <v>26070</v>
      </c>
      <c r="Y6529">
        <v>540</v>
      </c>
      <c r="Z6529">
        <v>2367</v>
      </c>
      <c r="AA6529">
        <v>2</v>
      </c>
      <c r="AB6529" s="2" t="s">
        <v>26071</v>
      </c>
    </row>
    <row r="6530" spans="1:28" x14ac:dyDescent="0.3">
      <c r="A6530" t="s">
        <v>28</v>
      </c>
      <c r="B6530" t="s">
        <v>29</v>
      </c>
      <c r="C6530" t="s">
        <v>157</v>
      </c>
      <c r="D6530" t="s">
        <v>220</v>
      </c>
      <c r="E6530" t="s">
        <v>32</v>
      </c>
      <c r="F6530" t="s">
        <v>175</v>
      </c>
      <c r="G6530">
        <v>17</v>
      </c>
      <c r="H6530">
        <v>403524</v>
      </c>
      <c r="I6530" t="s">
        <v>58</v>
      </c>
      <c r="J6530" s="1">
        <v>44404</v>
      </c>
      <c r="K6530">
        <v>950</v>
      </c>
      <c r="L6530" t="s">
        <v>26072</v>
      </c>
      <c r="M6530" t="s">
        <v>256</v>
      </c>
      <c r="N6530" t="s">
        <v>26073</v>
      </c>
      <c r="O6530" t="s">
        <v>26074</v>
      </c>
      <c r="P6530" t="s">
        <v>87</v>
      </c>
      <c r="Q6530">
        <v>8</v>
      </c>
      <c r="R6530" t="s">
        <v>40</v>
      </c>
      <c r="S6530" t="s">
        <v>118</v>
      </c>
      <c r="T6530">
        <v>27572</v>
      </c>
      <c r="U6530" s="1">
        <v>45341</v>
      </c>
      <c r="V6530" t="s">
        <v>119</v>
      </c>
      <c r="W6530">
        <v>418936</v>
      </c>
      <c r="X6530" t="s">
        <v>6467</v>
      </c>
      <c r="Y6530">
        <v>246</v>
      </c>
      <c r="Z6530">
        <v>2568</v>
      </c>
      <c r="AA6530">
        <v>7</v>
      </c>
      <c r="AB6530" s="2" t="s">
        <v>6549</v>
      </c>
    </row>
    <row r="6531" spans="1:28" x14ac:dyDescent="0.3">
      <c r="A6531" t="s">
        <v>28</v>
      </c>
      <c r="B6531" t="s">
        <v>29</v>
      </c>
      <c r="C6531" t="s">
        <v>44</v>
      </c>
      <c r="D6531" t="s">
        <v>637</v>
      </c>
      <c r="E6531" t="s">
        <v>32</v>
      </c>
      <c r="F6531" t="s">
        <v>355</v>
      </c>
      <c r="G6531">
        <v>82</v>
      </c>
      <c r="H6531">
        <v>418555</v>
      </c>
      <c r="I6531" t="s">
        <v>34</v>
      </c>
      <c r="J6531" s="1">
        <v>45400</v>
      </c>
      <c r="K6531">
        <v>1300</v>
      </c>
      <c r="L6531" t="s">
        <v>26075</v>
      </c>
      <c r="M6531" t="s">
        <v>2538</v>
      </c>
      <c r="N6531" t="s">
        <v>26076</v>
      </c>
      <c r="O6531" t="s">
        <v>26077</v>
      </c>
      <c r="P6531" t="s">
        <v>51</v>
      </c>
      <c r="Q6531">
        <v>10</v>
      </c>
      <c r="R6531" t="s">
        <v>88</v>
      </c>
      <c r="S6531" t="s">
        <v>118</v>
      </c>
      <c r="T6531">
        <v>83357</v>
      </c>
      <c r="U6531" s="1">
        <v>45489</v>
      </c>
      <c r="V6531" t="s">
        <v>126</v>
      </c>
      <c r="W6531">
        <v>806956</v>
      </c>
      <c r="X6531" t="s">
        <v>26078</v>
      </c>
      <c r="Y6531">
        <v>938</v>
      </c>
      <c r="Z6531">
        <v>1299</v>
      </c>
      <c r="AA6531">
        <v>8</v>
      </c>
      <c r="AB6531">
        <v>4156.8</v>
      </c>
    </row>
    <row r="6532" spans="1:28" x14ac:dyDescent="0.3">
      <c r="A6532" t="s">
        <v>28</v>
      </c>
      <c r="B6532" t="s">
        <v>29</v>
      </c>
      <c r="C6532" t="s">
        <v>193</v>
      </c>
      <c r="D6532" t="s">
        <v>411</v>
      </c>
      <c r="E6532" t="s">
        <v>32</v>
      </c>
      <c r="F6532" t="s">
        <v>175</v>
      </c>
      <c r="G6532">
        <v>92</v>
      </c>
      <c r="H6532">
        <v>416446</v>
      </c>
      <c r="I6532" t="s">
        <v>34</v>
      </c>
      <c r="J6532" s="1">
        <v>44275</v>
      </c>
      <c r="K6532">
        <v>800</v>
      </c>
      <c r="L6532" t="s">
        <v>26079</v>
      </c>
      <c r="M6532" t="s">
        <v>736</v>
      </c>
      <c r="N6532" t="s">
        <v>26080</v>
      </c>
      <c r="O6532" t="s">
        <v>26081</v>
      </c>
      <c r="P6532" t="s">
        <v>39</v>
      </c>
      <c r="Q6532">
        <v>14</v>
      </c>
      <c r="R6532" t="s">
        <v>88</v>
      </c>
      <c r="S6532" t="s">
        <v>118</v>
      </c>
      <c r="T6532">
        <v>78730</v>
      </c>
      <c r="U6532" s="1">
        <v>45538</v>
      </c>
      <c r="V6532" t="s">
        <v>180</v>
      </c>
      <c r="W6532">
        <v>244075</v>
      </c>
      <c r="X6532" t="s">
        <v>26082</v>
      </c>
      <c r="Y6532">
        <v>224</v>
      </c>
      <c r="Z6532">
        <v>1194</v>
      </c>
      <c r="AA6532">
        <v>1</v>
      </c>
      <c r="AB6532">
        <v>477.6</v>
      </c>
    </row>
    <row r="6533" spans="1:28" x14ac:dyDescent="0.3">
      <c r="A6533" t="s">
        <v>28</v>
      </c>
      <c r="B6533" t="s">
        <v>29</v>
      </c>
      <c r="C6533" t="s">
        <v>44</v>
      </c>
      <c r="D6533" t="s">
        <v>149</v>
      </c>
      <c r="E6533" t="s">
        <v>56</v>
      </c>
      <c r="F6533" t="s">
        <v>83</v>
      </c>
      <c r="G6533">
        <v>49</v>
      </c>
      <c r="H6533">
        <v>436645</v>
      </c>
      <c r="I6533" t="s">
        <v>34</v>
      </c>
      <c r="J6533" s="1">
        <v>45288</v>
      </c>
      <c r="K6533">
        <v>1400</v>
      </c>
      <c r="L6533" t="s">
        <v>26083</v>
      </c>
      <c r="M6533" t="s">
        <v>623</v>
      </c>
      <c r="N6533" t="s">
        <v>26084</v>
      </c>
      <c r="O6533" t="s">
        <v>26085</v>
      </c>
      <c r="P6533" t="s">
        <v>51</v>
      </c>
      <c r="Q6533">
        <v>11</v>
      </c>
      <c r="R6533" t="s">
        <v>88</v>
      </c>
      <c r="S6533" t="s">
        <v>118</v>
      </c>
      <c r="T6533">
        <v>30504</v>
      </c>
      <c r="U6533" s="1">
        <v>45438</v>
      </c>
      <c r="V6533" t="s">
        <v>140</v>
      </c>
      <c r="W6533">
        <v>694646</v>
      </c>
      <c r="X6533" t="s">
        <v>5702</v>
      </c>
      <c r="Y6533">
        <v>937</v>
      </c>
      <c r="Z6533">
        <v>1898</v>
      </c>
      <c r="AA6533">
        <v>4</v>
      </c>
      <c r="AB6533">
        <v>3036.8</v>
      </c>
    </row>
    <row r="6534" spans="1:28" x14ac:dyDescent="0.3">
      <c r="A6534" t="s">
        <v>28</v>
      </c>
      <c r="B6534" t="s">
        <v>29</v>
      </c>
      <c r="C6534" t="s">
        <v>66</v>
      </c>
      <c r="D6534" t="s">
        <v>237</v>
      </c>
      <c r="E6534" t="s">
        <v>46</v>
      </c>
      <c r="F6534" t="s">
        <v>175</v>
      </c>
      <c r="G6534">
        <v>72</v>
      </c>
      <c r="H6534">
        <v>401084</v>
      </c>
      <c r="I6534" t="s">
        <v>34</v>
      </c>
      <c r="J6534" s="1">
        <v>44109</v>
      </c>
      <c r="K6534">
        <v>1000</v>
      </c>
      <c r="L6534" t="s">
        <v>26086</v>
      </c>
      <c r="M6534" t="s">
        <v>1483</v>
      </c>
      <c r="N6534" t="s">
        <v>26087</v>
      </c>
      <c r="O6534">
        <v>6321868508</v>
      </c>
      <c r="P6534" t="s">
        <v>87</v>
      </c>
      <c r="Q6534">
        <v>19</v>
      </c>
      <c r="R6534" t="s">
        <v>88</v>
      </c>
      <c r="S6534" t="s">
        <v>79</v>
      </c>
      <c r="T6534">
        <v>98789</v>
      </c>
      <c r="U6534" s="1">
        <v>45440</v>
      </c>
      <c r="V6534" t="s">
        <v>140</v>
      </c>
      <c r="W6534">
        <v>665796</v>
      </c>
      <c r="X6534" t="s">
        <v>26088</v>
      </c>
      <c r="Y6534">
        <v>293</v>
      </c>
      <c r="Z6534">
        <v>2017</v>
      </c>
      <c r="AA6534">
        <v>7</v>
      </c>
      <c r="AB6534">
        <v>5647.6</v>
      </c>
    </row>
    <row r="6535" spans="1:28" x14ac:dyDescent="0.3">
      <c r="A6535" t="s">
        <v>28</v>
      </c>
      <c r="B6535" t="s">
        <v>29</v>
      </c>
      <c r="C6535" t="s">
        <v>66</v>
      </c>
      <c r="D6535" t="s">
        <v>45</v>
      </c>
      <c r="E6535" t="s">
        <v>46</v>
      </c>
      <c r="F6535" t="s">
        <v>150</v>
      </c>
      <c r="G6535">
        <v>52</v>
      </c>
      <c r="H6535">
        <v>437379</v>
      </c>
      <c r="I6535" t="s">
        <v>34</v>
      </c>
      <c r="J6535" s="1">
        <v>45318</v>
      </c>
      <c r="K6535">
        <v>950</v>
      </c>
      <c r="L6535" t="s">
        <v>14701</v>
      </c>
      <c r="M6535" t="s">
        <v>361</v>
      </c>
      <c r="N6535" t="s">
        <v>26089</v>
      </c>
      <c r="O6535" t="s">
        <v>26090</v>
      </c>
      <c r="P6535" t="s">
        <v>51</v>
      </c>
      <c r="Q6535">
        <v>9</v>
      </c>
      <c r="R6535" t="s">
        <v>40</v>
      </c>
      <c r="S6535" t="s">
        <v>118</v>
      </c>
      <c r="T6535">
        <v>79441</v>
      </c>
      <c r="U6535" s="1">
        <v>45544</v>
      </c>
      <c r="V6535" t="s">
        <v>180</v>
      </c>
      <c r="W6535">
        <v>815063</v>
      </c>
      <c r="X6535" t="s">
        <v>3824</v>
      </c>
      <c r="Y6535">
        <v>761</v>
      </c>
      <c r="Z6535">
        <v>2910</v>
      </c>
      <c r="AA6535">
        <v>3</v>
      </c>
      <c r="AB6535">
        <v>3492</v>
      </c>
    </row>
    <row r="6536" spans="1:28" x14ac:dyDescent="0.3">
      <c r="A6536" t="s">
        <v>28</v>
      </c>
      <c r="B6536" t="s">
        <v>29</v>
      </c>
      <c r="C6536" t="s">
        <v>91</v>
      </c>
      <c r="D6536" t="s">
        <v>611</v>
      </c>
      <c r="E6536" t="s">
        <v>56</v>
      </c>
      <c r="F6536" t="s">
        <v>113</v>
      </c>
      <c r="G6536">
        <v>39</v>
      </c>
      <c r="H6536">
        <v>414154</v>
      </c>
      <c r="I6536" t="s">
        <v>34</v>
      </c>
      <c r="J6536" s="1">
        <v>43838</v>
      </c>
      <c r="K6536">
        <v>950</v>
      </c>
      <c r="L6536" t="s">
        <v>26091</v>
      </c>
      <c r="M6536" t="s">
        <v>1460</v>
      </c>
      <c r="N6536" t="s">
        <v>26092</v>
      </c>
      <c r="O6536" t="s">
        <v>26093</v>
      </c>
      <c r="P6536" t="s">
        <v>51</v>
      </c>
      <c r="Q6536">
        <v>20</v>
      </c>
      <c r="R6536" t="s">
        <v>40</v>
      </c>
      <c r="S6536" t="s">
        <v>118</v>
      </c>
      <c r="T6536">
        <v>22964</v>
      </c>
      <c r="U6536" s="1">
        <v>45401</v>
      </c>
      <c r="V6536" t="s">
        <v>80</v>
      </c>
      <c r="W6536">
        <v>640553</v>
      </c>
      <c r="X6536" t="s">
        <v>26094</v>
      </c>
      <c r="Y6536">
        <v>450</v>
      </c>
      <c r="Z6536">
        <v>970</v>
      </c>
      <c r="AA6536">
        <v>6</v>
      </c>
      <c r="AB6536">
        <v>2328</v>
      </c>
    </row>
    <row r="6537" spans="1:28" x14ac:dyDescent="0.3">
      <c r="A6537" t="s">
        <v>28</v>
      </c>
      <c r="B6537" t="s">
        <v>29</v>
      </c>
      <c r="C6537" t="s">
        <v>157</v>
      </c>
      <c r="D6537" t="s">
        <v>237</v>
      </c>
      <c r="E6537" t="s">
        <v>46</v>
      </c>
      <c r="F6537" t="s">
        <v>33</v>
      </c>
      <c r="G6537">
        <v>32</v>
      </c>
      <c r="H6537">
        <v>406769</v>
      </c>
      <c r="I6537" t="s">
        <v>58</v>
      </c>
      <c r="J6537" s="1">
        <v>44383</v>
      </c>
      <c r="K6537">
        <v>950</v>
      </c>
      <c r="L6537" t="s">
        <v>26095</v>
      </c>
      <c r="M6537" t="s">
        <v>670</v>
      </c>
      <c r="N6537" t="s">
        <v>26096</v>
      </c>
      <c r="O6537" t="s">
        <v>26097</v>
      </c>
      <c r="P6537" t="s">
        <v>39</v>
      </c>
      <c r="Q6537">
        <v>10</v>
      </c>
      <c r="R6537" t="s">
        <v>88</v>
      </c>
      <c r="S6537" t="s">
        <v>41</v>
      </c>
      <c r="T6537">
        <v>73268</v>
      </c>
      <c r="U6537" s="1">
        <v>45341</v>
      </c>
      <c r="V6537" t="s">
        <v>119</v>
      </c>
      <c r="W6537">
        <v>712743</v>
      </c>
      <c r="X6537" t="s">
        <v>26098</v>
      </c>
      <c r="Y6537">
        <v>326</v>
      </c>
      <c r="Z6537">
        <v>2375</v>
      </c>
      <c r="AA6537">
        <v>2</v>
      </c>
      <c r="AB6537">
        <v>1900</v>
      </c>
    </row>
    <row r="6538" spans="1:28" x14ac:dyDescent="0.3">
      <c r="A6538" t="s">
        <v>28</v>
      </c>
      <c r="B6538" t="s">
        <v>29</v>
      </c>
      <c r="C6538" t="s">
        <v>66</v>
      </c>
      <c r="D6538" t="s">
        <v>442</v>
      </c>
      <c r="E6538" t="s">
        <v>32</v>
      </c>
      <c r="F6538" t="s">
        <v>355</v>
      </c>
      <c r="G6538">
        <v>61</v>
      </c>
      <c r="H6538">
        <v>410623</v>
      </c>
      <c r="I6538" t="s">
        <v>58</v>
      </c>
      <c r="J6538" s="1">
        <v>45598</v>
      </c>
      <c r="K6538">
        <v>1400</v>
      </c>
      <c r="L6538" t="s">
        <v>26099</v>
      </c>
      <c r="M6538" t="s">
        <v>1212</v>
      </c>
      <c r="N6538" t="s">
        <v>26100</v>
      </c>
      <c r="O6538" t="s">
        <v>26101</v>
      </c>
      <c r="P6538" t="s">
        <v>87</v>
      </c>
      <c r="Q6538">
        <v>9</v>
      </c>
      <c r="R6538" t="s">
        <v>88</v>
      </c>
      <c r="S6538" t="s">
        <v>118</v>
      </c>
      <c r="T6538">
        <v>78905</v>
      </c>
      <c r="U6538" s="1">
        <v>45354</v>
      </c>
      <c r="V6538" t="s">
        <v>72</v>
      </c>
      <c r="W6538">
        <v>902285</v>
      </c>
      <c r="X6538" t="s">
        <v>26102</v>
      </c>
      <c r="Y6538">
        <v>679</v>
      </c>
      <c r="Z6538">
        <v>1868</v>
      </c>
      <c r="AA6538">
        <v>6</v>
      </c>
      <c r="AB6538">
        <v>4483.2</v>
      </c>
    </row>
    <row r="6539" spans="1:28" x14ac:dyDescent="0.3">
      <c r="A6539" t="s">
        <v>28</v>
      </c>
      <c r="B6539" t="s">
        <v>29</v>
      </c>
      <c r="C6539" t="s">
        <v>30</v>
      </c>
      <c r="D6539" t="s">
        <v>411</v>
      </c>
      <c r="E6539" t="s">
        <v>56</v>
      </c>
      <c r="F6539" t="s">
        <v>57</v>
      </c>
      <c r="G6539">
        <v>59</v>
      </c>
      <c r="H6539">
        <v>410530</v>
      </c>
      <c r="I6539" t="s">
        <v>34</v>
      </c>
      <c r="J6539" s="1">
        <v>44038</v>
      </c>
      <c r="K6539">
        <v>1000</v>
      </c>
      <c r="L6539" t="s">
        <v>26103</v>
      </c>
      <c r="M6539" t="s">
        <v>282</v>
      </c>
      <c r="N6539" t="s">
        <v>26104</v>
      </c>
      <c r="O6539" t="s">
        <v>26105</v>
      </c>
      <c r="P6539" t="s">
        <v>39</v>
      </c>
      <c r="Q6539">
        <v>9</v>
      </c>
      <c r="R6539" t="s">
        <v>40</v>
      </c>
      <c r="S6539" t="s">
        <v>63</v>
      </c>
      <c r="T6539">
        <v>50831</v>
      </c>
      <c r="U6539" s="1">
        <v>45612</v>
      </c>
      <c r="V6539" t="s">
        <v>42</v>
      </c>
      <c r="W6539">
        <v>161571</v>
      </c>
      <c r="X6539" t="s">
        <v>26106</v>
      </c>
      <c r="Y6539">
        <v>611</v>
      </c>
      <c r="Z6539">
        <v>1848</v>
      </c>
      <c r="AA6539">
        <v>4</v>
      </c>
      <c r="AB6539">
        <v>2956.8</v>
      </c>
    </row>
    <row r="6540" spans="1:28" x14ac:dyDescent="0.3">
      <c r="A6540" t="s">
        <v>28</v>
      </c>
      <c r="B6540" t="s">
        <v>29</v>
      </c>
      <c r="C6540" t="s">
        <v>193</v>
      </c>
      <c r="D6540" t="s">
        <v>187</v>
      </c>
      <c r="E6540" t="s">
        <v>46</v>
      </c>
      <c r="F6540" t="s">
        <v>175</v>
      </c>
      <c r="G6540">
        <v>81</v>
      </c>
      <c r="H6540">
        <v>409192</v>
      </c>
      <c r="I6540" t="s">
        <v>58</v>
      </c>
      <c r="J6540" s="1">
        <v>44023</v>
      </c>
      <c r="K6540">
        <v>1400</v>
      </c>
      <c r="L6540" t="s">
        <v>26107</v>
      </c>
      <c r="M6540" t="s">
        <v>731</v>
      </c>
      <c r="N6540" t="s">
        <v>26108</v>
      </c>
      <c r="O6540" t="s">
        <v>26109</v>
      </c>
      <c r="P6540" t="s">
        <v>39</v>
      </c>
      <c r="Q6540">
        <v>16</v>
      </c>
      <c r="R6540" t="s">
        <v>88</v>
      </c>
      <c r="S6540" t="s">
        <v>41</v>
      </c>
      <c r="T6540">
        <v>47700</v>
      </c>
      <c r="U6540" s="1">
        <v>45482</v>
      </c>
      <c r="V6540" t="s">
        <v>126</v>
      </c>
      <c r="W6540">
        <v>805133</v>
      </c>
      <c r="X6540" t="s">
        <v>26110</v>
      </c>
      <c r="Y6540">
        <v>363</v>
      </c>
      <c r="Z6540">
        <v>585</v>
      </c>
      <c r="AA6540">
        <v>2</v>
      </c>
      <c r="AB6540">
        <v>468</v>
      </c>
    </row>
    <row r="6541" spans="1:28" x14ac:dyDescent="0.3">
      <c r="A6541" t="s">
        <v>28</v>
      </c>
      <c r="B6541" t="s">
        <v>29</v>
      </c>
      <c r="C6541" t="s">
        <v>193</v>
      </c>
      <c r="D6541" t="s">
        <v>187</v>
      </c>
      <c r="E6541" t="s">
        <v>32</v>
      </c>
      <c r="F6541" t="s">
        <v>135</v>
      </c>
      <c r="G6541">
        <v>51</v>
      </c>
      <c r="H6541">
        <v>406442</v>
      </c>
      <c r="I6541" t="s">
        <v>58</v>
      </c>
      <c r="J6541" s="1">
        <v>44179</v>
      </c>
      <c r="K6541">
        <v>1100</v>
      </c>
      <c r="L6541" t="s">
        <v>26111</v>
      </c>
      <c r="M6541" t="s">
        <v>1366</v>
      </c>
      <c r="N6541" t="s">
        <v>26112</v>
      </c>
      <c r="O6541" t="s">
        <v>26113</v>
      </c>
      <c r="P6541" t="s">
        <v>71</v>
      </c>
      <c r="Q6541">
        <v>15</v>
      </c>
      <c r="R6541" t="s">
        <v>40</v>
      </c>
      <c r="S6541" t="s">
        <v>79</v>
      </c>
      <c r="T6541">
        <v>68204</v>
      </c>
      <c r="U6541" s="1">
        <v>45588</v>
      </c>
      <c r="V6541" t="s">
        <v>155</v>
      </c>
      <c r="W6541">
        <v>720789</v>
      </c>
      <c r="X6541" t="s">
        <v>26114</v>
      </c>
      <c r="Y6541">
        <v>767</v>
      </c>
      <c r="Z6541">
        <v>968</v>
      </c>
      <c r="AA6541">
        <v>2</v>
      </c>
      <c r="AB6541" s="2" t="s">
        <v>15850</v>
      </c>
    </row>
    <row r="6542" spans="1:28" x14ac:dyDescent="0.3">
      <c r="A6542" t="s">
        <v>28</v>
      </c>
      <c r="B6542" t="s">
        <v>29</v>
      </c>
      <c r="C6542" t="s">
        <v>148</v>
      </c>
      <c r="D6542" t="s">
        <v>511</v>
      </c>
      <c r="E6542" t="s">
        <v>56</v>
      </c>
      <c r="F6542" t="s">
        <v>113</v>
      </c>
      <c r="G6542">
        <v>46</v>
      </c>
      <c r="H6542">
        <v>411448</v>
      </c>
      <c r="I6542" t="s">
        <v>34</v>
      </c>
      <c r="J6542" s="1">
        <v>43904</v>
      </c>
      <c r="K6542">
        <v>950</v>
      </c>
      <c r="L6542" t="s">
        <v>13251</v>
      </c>
      <c r="M6542" t="s">
        <v>394</v>
      </c>
      <c r="N6542" t="s">
        <v>26115</v>
      </c>
      <c r="O6542" t="s">
        <v>26116</v>
      </c>
      <c r="P6542" t="s">
        <v>39</v>
      </c>
      <c r="Q6542">
        <v>3</v>
      </c>
      <c r="R6542" t="s">
        <v>88</v>
      </c>
      <c r="S6542" t="s">
        <v>79</v>
      </c>
      <c r="T6542">
        <v>17850</v>
      </c>
      <c r="U6542" s="1">
        <v>45382</v>
      </c>
      <c r="V6542" t="s">
        <v>72</v>
      </c>
      <c r="W6542">
        <v>621008</v>
      </c>
      <c r="X6542" t="s">
        <v>26117</v>
      </c>
      <c r="Y6542">
        <v>640</v>
      </c>
      <c r="Z6542">
        <v>2406</v>
      </c>
      <c r="AA6542">
        <v>1</v>
      </c>
      <c r="AB6542" s="2" t="s">
        <v>2705</v>
      </c>
    </row>
    <row r="6543" spans="1:28" x14ac:dyDescent="0.3">
      <c r="A6543" t="s">
        <v>28</v>
      </c>
      <c r="B6543" t="s">
        <v>29</v>
      </c>
      <c r="C6543" t="s">
        <v>54</v>
      </c>
      <c r="D6543" t="s">
        <v>616</v>
      </c>
      <c r="E6543" t="s">
        <v>32</v>
      </c>
      <c r="F6543" t="s">
        <v>33</v>
      </c>
      <c r="G6543">
        <v>56</v>
      </c>
      <c r="H6543">
        <v>424964</v>
      </c>
      <c r="I6543" t="s">
        <v>58</v>
      </c>
      <c r="J6543" s="1">
        <v>44161</v>
      </c>
      <c r="K6543">
        <v>800</v>
      </c>
      <c r="L6543" t="s">
        <v>26118</v>
      </c>
      <c r="M6543" t="s">
        <v>269</v>
      </c>
      <c r="N6543" t="s">
        <v>26119</v>
      </c>
      <c r="O6543">
        <f>1-248-40-6418</f>
        <v>-6705</v>
      </c>
      <c r="P6543" t="s">
        <v>87</v>
      </c>
      <c r="Q6543">
        <v>17</v>
      </c>
      <c r="R6543" t="s">
        <v>40</v>
      </c>
      <c r="S6543" t="s">
        <v>41</v>
      </c>
      <c r="T6543">
        <v>23590</v>
      </c>
      <c r="U6543" s="1">
        <v>45370</v>
      </c>
      <c r="V6543" t="s">
        <v>72</v>
      </c>
      <c r="W6543">
        <v>888568</v>
      </c>
      <c r="X6543" t="s">
        <v>26120</v>
      </c>
      <c r="Y6543">
        <v>204</v>
      </c>
      <c r="Z6543">
        <v>2821</v>
      </c>
      <c r="AA6543">
        <v>1</v>
      </c>
      <c r="AB6543">
        <v>1128.4000000000001</v>
      </c>
    </row>
    <row r="6544" spans="1:28" x14ac:dyDescent="0.3">
      <c r="A6544" t="s">
        <v>28</v>
      </c>
      <c r="B6544" t="s">
        <v>29</v>
      </c>
      <c r="C6544" t="s">
        <v>148</v>
      </c>
      <c r="D6544" t="s">
        <v>317</v>
      </c>
      <c r="E6544" t="s">
        <v>56</v>
      </c>
      <c r="F6544" t="s">
        <v>33</v>
      </c>
      <c r="G6544">
        <v>85</v>
      </c>
      <c r="H6544">
        <v>409979</v>
      </c>
      <c r="I6544" t="s">
        <v>34</v>
      </c>
      <c r="J6544" s="1">
        <v>45272</v>
      </c>
      <c r="K6544">
        <v>1200</v>
      </c>
      <c r="L6544" t="s">
        <v>26121</v>
      </c>
      <c r="M6544" t="s">
        <v>137</v>
      </c>
      <c r="N6544" t="s">
        <v>26122</v>
      </c>
      <c r="O6544" t="s">
        <v>26123</v>
      </c>
      <c r="P6544" t="s">
        <v>71</v>
      </c>
      <c r="Q6544">
        <v>4</v>
      </c>
      <c r="R6544" t="s">
        <v>88</v>
      </c>
      <c r="S6544" t="s">
        <v>79</v>
      </c>
      <c r="T6544">
        <v>94941</v>
      </c>
      <c r="U6544" s="1">
        <v>45301</v>
      </c>
      <c r="V6544" t="s">
        <v>111</v>
      </c>
      <c r="W6544">
        <v>322393</v>
      </c>
      <c r="X6544" t="s">
        <v>26124</v>
      </c>
      <c r="Y6544">
        <v>840</v>
      </c>
      <c r="Z6544">
        <v>2341</v>
      </c>
      <c r="AA6544">
        <v>5</v>
      </c>
      <c r="AB6544">
        <v>4682</v>
      </c>
    </row>
    <row r="6545" spans="1:28" x14ac:dyDescent="0.3">
      <c r="A6545" t="s">
        <v>28</v>
      </c>
      <c r="B6545" t="s">
        <v>29</v>
      </c>
      <c r="C6545" t="s">
        <v>66</v>
      </c>
      <c r="D6545" t="s">
        <v>380</v>
      </c>
      <c r="E6545" t="s">
        <v>46</v>
      </c>
      <c r="F6545" t="s">
        <v>47</v>
      </c>
      <c r="G6545">
        <v>43</v>
      </c>
      <c r="H6545">
        <v>439333</v>
      </c>
      <c r="I6545" t="s">
        <v>58</v>
      </c>
      <c r="J6545" s="1">
        <v>44721</v>
      </c>
      <c r="K6545">
        <v>1000</v>
      </c>
      <c r="L6545" t="s">
        <v>26125</v>
      </c>
      <c r="M6545" t="s">
        <v>172</v>
      </c>
      <c r="N6545" t="s">
        <v>26126</v>
      </c>
      <c r="O6545" t="s">
        <v>26127</v>
      </c>
      <c r="P6545" t="s">
        <v>71</v>
      </c>
      <c r="Q6545">
        <v>9</v>
      </c>
      <c r="R6545" t="s">
        <v>40</v>
      </c>
      <c r="S6545" t="s">
        <v>118</v>
      </c>
      <c r="T6545">
        <v>89138</v>
      </c>
      <c r="U6545" s="1">
        <v>45404</v>
      </c>
      <c r="V6545" t="s">
        <v>80</v>
      </c>
      <c r="W6545">
        <v>479057</v>
      </c>
      <c r="X6545" t="s">
        <v>279</v>
      </c>
      <c r="Y6545">
        <v>777</v>
      </c>
      <c r="Z6545">
        <v>1670</v>
      </c>
      <c r="AA6545">
        <v>3</v>
      </c>
      <c r="AB6545">
        <v>2004</v>
      </c>
    </row>
    <row r="6546" spans="1:28" x14ac:dyDescent="0.3">
      <c r="A6546" t="s">
        <v>28</v>
      </c>
      <c r="B6546" t="s">
        <v>29</v>
      </c>
      <c r="C6546" t="s">
        <v>148</v>
      </c>
      <c r="D6546" t="s">
        <v>170</v>
      </c>
      <c r="E6546" t="s">
        <v>32</v>
      </c>
      <c r="F6546" t="s">
        <v>57</v>
      </c>
      <c r="G6546">
        <v>64</v>
      </c>
      <c r="H6546">
        <v>411054</v>
      </c>
      <c r="I6546" t="s">
        <v>58</v>
      </c>
      <c r="J6546" s="1">
        <v>45115</v>
      </c>
      <c r="K6546">
        <v>1100</v>
      </c>
      <c r="L6546" t="s">
        <v>26128</v>
      </c>
      <c r="M6546" t="s">
        <v>172</v>
      </c>
      <c r="N6546" t="s">
        <v>26129</v>
      </c>
      <c r="O6546" t="s">
        <v>26130</v>
      </c>
      <c r="P6546" t="s">
        <v>87</v>
      </c>
      <c r="Q6546">
        <v>19</v>
      </c>
      <c r="R6546" t="s">
        <v>88</v>
      </c>
      <c r="S6546" t="s">
        <v>79</v>
      </c>
      <c r="T6546">
        <v>14459</v>
      </c>
      <c r="U6546" s="1">
        <v>45567</v>
      </c>
      <c r="V6546" t="s">
        <v>155</v>
      </c>
      <c r="W6546">
        <v>893898</v>
      </c>
      <c r="X6546" t="s">
        <v>26131</v>
      </c>
      <c r="Y6546">
        <v>586</v>
      </c>
      <c r="Z6546">
        <v>1291</v>
      </c>
      <c r="AA6546">
        <v>8</v>
      </c>
      <c r="AB6546">
        <v>4131.2</v>
      </c>
    </row>
    <row r="6547" spans="1:28" x14ac:dyDescent="0.3">
      <c r="A6547" t="s">
        <v>28</v>
      </c>
      <c r="B6547" t="s">
        <v>29</v>
      </c>
      <c r="C6547" t="s">
        <v>30</v>
      </c>
      <c r="D6547" t="s">
        <v>291</v>
      </c>
      <c r="E6547" t="s">
        <v>32</v>
      </c>
      <c r="F6547" t="s">
        <v>33</v>
      </c>
      <c r="G6547">
        <v>59</v>
      </c>
      <c r="H6547">
        <v>416345</v>
      </c>
      <c r="I6547" t="s">
        <v>58</v>
      </c>
      <c r="J6547" s="1">
        <v>44155</v>
      </c>
      <c r="K6547">
        <v>950</v>
      </c>
      <c r="L6547" t="s">
        <v>26132</v>
      </c>
      <c r="M6547" t="s">
        <v>76</v>
      </c>
      <c r="N6547" t="s">
        <v>26133</v>
      </c>
      <c r="O6547" t="s">
        <v>26134</v>
      </c>
      <c r="P6547" t="s">
        <v>71</v>
      </c>
      <c r="Q6547">
        <v>17</v>
      </c>
      <c r="R6547" t="s">
        <v>40</v>
      </c>
      <c r="S6547" t="s">
        <v>118</v>
      </c>
      <c r="T6547">
        <v>34443</v>
      </c>
      <c r="U6547" s="1">
        <v>45619</v>
      </c>
      <c r="V6547" t="s">
        <v>42</v>
      </c>
      <c r="W6547">
        <v>492555</v>
      </c>
      <c r="X6547" t="s">
        <v>26135</v>
      </c>
      <c r="Y6547">
        <v>512</v>
      </c>
      <c r="Z6547">
        <v>2708</v>
      </c>
      <c r="AA6547">
        <v>7</v>
      </c>
      <c r="AB6547" s="2" t="s">
        <v>26136</v>
      </c>
    </row>
    <row r="6548" spans="1:28" x14ac:dyDescent="0.3">
      <c r="A6548" t="s">
        <v>28</v>
      </c>
      <c r="B6548" t="s">
        <v>29</v>
      </c>
      <c r="C6548" t="s">
        <v>44</v>
      </c>
      <c r="D6548" t="s">
        <v>187</v>
      </c>
      <c r="E6548" t="s">
        <v>56</v>
      </c>
      <c r="F6548" t="s">
        <v>150</v>
      </c>
      <c r="G6548">
        <v>48</v>
      </c>
      <c r="H6548">
        <v>438332</v>
      </c>
      <c r="I6548" t="s">
        <v>58</v>
      </c>
      <c r="J6548" s="1">
        <v>44998</v>
      </c>
      <c r="K6548">
        <v>1300</v>
      </c>
      <c r="L6548" t="s">
        <v>26137</v>
      </c>
      <c r="M6548" t="s">
        <v>1244</v>
      </c>
      <c r="N6548" t="s">
        <v>26138</v>
      </c>
      <c r="O6548" t="s">
        <v>26139</v>
      </c>
      <c r="P6548" t="s">
        <v>71</v>
      </c>
      <c r="Q6548">
        <v>17</v>
      </c>
      <c r="R6548" t="s">
        <v>88</v>
      </c>
      <c r="S6548" t="s">
        <v>118</v>
      </c>
      <c r="T6548">
        <v>41185</v>
      </c>
      <c r="U6548" s="1">
        <v>45470</v>
      </c>
      <c r="V6548" t="s">
        <v>52</v>
      </c>
      <c r="W6548">
        <v>295632</v>
      </c>
      <c r="X6548" t="s">
        <v>2152</v>
      </c>
      <c r="Y6548">
        <v>984</v>
      </c>
      <c r="Z6548">
        <v>1353</v>
      </c>
      <c r="AA6548">
        <v>4</v>
      </c>
      <c r="AB6548">
        <v>2164.8000000000002</v>
      </c>
    </row>
    <row r="6549" spans="1:28" x14ac:dyDescent="0.3">
      <c r="A6549" t="s">
        <v>28</v>
      </c>
      <c r="B6549" t="s">
        <v>29</v>
      </c>
      <c r="C6549" t="s">
        <v>30</v>
      </c>
      <c r="D6549" t="s">
        <v>220</v>
      </c>
      <c r="E6549" t="s">
        <v>32</v>
      </c>
      <c r="F6549" t="s">
        <v>106</v>
      </c>
      <c r="G6549">
        <v>90</v>
      </c>
      <c r="H6549">
        <v>432354</v>
      </c>
      <c r="I6549" t="s">
        <v>58</v>
      </c>
      <c r="J6549" s="1">
        <v>44916</v>
      </c>
      <c r="K6549">
        <v>1300</v>
      </c>
      <c r="L6549" t="s">
        <v>26140</v>
      </c>
      <c r="M6549" t="s">
        <v>263</v>
      </c>
      <c r="N6549" t="s">
        <v>26141</v>
      </c>
      <c r="O6549">
        <v>8196000919</v>
      </c>
      <c r="P6549" t="s">
        <v>39</v>
      </c>
      <c r="Q6549">
        <v>9</v>
      </c>
      <c r="R6549" t="s">
        <v>88</v>
      </c>
      <c r="S6549" t="s">
        <v>63</v>
      </c>
      <c r="T6549">
        <v>52997</v>
      </c>
      <c r="U6549" s="1">
        <v>45498</v>
      </c>
      <c r="V6549" t="s">
        <v>126</v>
      </c>
      <c r="W6549">
        <v>623842</v>
      </c>
      <c r="X6549" t="s">
        <v>26142</v>
      </c>
      <c r="Y6549">
        <v>786</v>
      </c>
      <c r="Z6549">
        <v>828</v>
      </c>
      <c r="AA6549">
        <v>7</v>
      </c>
      <c r="AB6549">
        <v>2318.4</v>
      </c>
    </row>
    <row r="6550" spans="1:28" x14ac:dyDescent="0.3">
      <c r="A6550" t="s">
        <v>28</v>
      </c>
      <c r="B6550" t="s">
        <v>29</v>
      </c>
      <c r="C6550" t="s">
        <v>44</v>
      </c>
      <c r="D6550" t="s">
        <v>442</v>
      </c>
      <c r="E6550" t="s">
        <v>46</v>
      </c>
      <c r="F6550" t="s">
        <v>113</v>
      </c>
      <c r="G6550">
        <v>6</v>
      </c>
      <c r="H6550">
        <v>412321</v>
      </c>
      <c r="I6550" t="s">
        <v>34</v>
      </c>
      <c r="J6550" s="1">
        <v>45326</v>
      </c>
      <c r="K6550">
        <v>1300</v>
      </c>
      <c r="L6550" t="s">
        <v>26143</v>
      </c>
      <c r="M6550" t="s">
        <v>542</v>
      </c>
      <c r="N6550" t="s">
        <v>26144</v>
      </c>
      <c r="O6550" t="s">
        <v>26145</v>
      </c>
      <c r="P6550" t="s">
        <v>71</v>
      </c>
      <c r="Q6550">
        <v>20</v>
      </c>
      <c r="R6550" t="s">
        <v>88</v>
      </c>
      <c r="S6550" t="s">
        <v>118</v>
      </c>
      <c r="T6550">
        <v>94556</v>
      </c>
      <c r="U6550" s="1">
        <v>45427</v>
      </c>
      <c r="V6550" t="s">
        <v>140</v>
      </c>
      <c r="W6550">
        <v>567726</v>
      </c>
      <c r="X6550" t="s">
        <v>26146</v>
      </c>
      <c r="Y6550">
        <v>996</v>
      </c>
      <c r="Z6550">
        <v>1487</v>
      </c>
      <c r="AA6550">
        <v>3</v>
      </c>
      <c r="AB6550">
        <v>1784.4</v>
      </c>
    </row>
    <row r="6551" spans="1:28" x14ac:dyDescent="0.3">
      <c r="A6551" t="s">
        <v>28</v>
      </c>
      <c r="B6551" t="s">
        <v>29</v>
      </c>
      <c r="C6551" t="s">
        <v>30</v>
      </c>
      <c r="D6551" t="s">
        <v>317</v>
      </c>
      <c r="E6551" t="s">
        <v>32</v>
      </c>
      <c r="F6551" t="s">
        <v>33</v>
      </c>
      <c r="G6551">
        <v>54</v>
      </c>
      <c r="H6551">
        <v>423481</v>
      </c>
      <c r="I6551" t="s">
        <v>58</v>
      </c>
      <c r="J6551" s="1">
        <v>44433</v>
      </c>
      <c r="K6551">
        <v>1200</v>
      </c>
      <c r="L6551" t="s">
        <v>26147</v>
      </c>
      <c r="M6551" t="s">
        <v>568</v>
      </c>
      <c r="N6551" t="s">
        <v>26148</v>
      </c>
      <c r="O6551" t="s">
        <v>26149</v>
      </c>
      <c r="P6551" t="s">
        <v>71</v>
      </c>
      <c r="Q6551">
        <v>6</v>
      </c>
      <c r="R6551" t="s">
        <v>40</v>
      </c>
      <c r="S6551" t="s">
        <v>63</v>
      </c>
      <c r="T6551">
        <v>42337</v>
      </c>
      <c r="U6551" s="1">
        <v>45531</v>
      </c>
      <c r="V6551" t="s">
        <v>64</v>
      </c>
      <c r="W6551">
        <v>508041</v>
      </c>
      <c r="X6551" t="s">
        <v>6404</v>
      </c>
      <c r="Y6551">
        <v>820</v>
      </c>
      <c r="Z6551">
        <v>1517</v>
      </c>
      <c r="AA6551">
        <v>4</v>
      </c>
      <c r="AB6551" s="2" t="s">
        <v>26150</v>
      </c>
    </row>
    <row r="6552" spans="1:28" x14ac:dyDescent="0.3">
      <c r="A6552" t="s">
        <v>28</v>
      </c>
      <c r="B6552" t="s">
        <v>29</v>
      </c>
      <c r="C6552" t="s">
        <v>54</v>
      </c>
      <c r="D6552" t="s">
        <v>98</v>
      </c>
      <c r="E6552" t="s">
        <v>46</v>
      </c>
      <c r="F6552" t="s">
        <v>175</v>
      </c>
      <c r="G6552">
        <v>95</v>
      </c>
      <c r="H6552">
        <v>432047</v>
      </c>
      <c r="I6552" t="s">
        <v>58</v>
      </c>
      <c r="J6552" s="1">
        <v>45013</v>
      </c>
      <c r="K6552">
        <v>1300</v>
      </c>
      <c r="L6552" t="s">
        <v>26151</v>
      </c>
      <c r="M6552" t="s">
        <v>263</v>
      </c>
      <c r="N6552" t="s">
        <v>26152</v>
      </c>
      <c r="O6552" t="s">
        <v>26153</v>
      </c>
      <c r="P6552" t="s">
        <v>51</v>
      </c>
      <c r="Q6552">
        <v>3</v>
      </c>
      <c r="R6552" t="s">
        <v>88</v>
      </c>
      <c r="S6552" t="s">
        <v>63</v>
      </c>
      <c r="T6552">
        <v>59113</v>
      </c>
      <c r="U6552" s="1">
        <v>45491</v>
      </c>
      <c r="V6552" t="s">
        <v>126</v>
      </c>
      <c r="W6552">
        <v>653605</v>
      </c>
      <c r="X6552" t="s">
        <v>26154</v>
      </c>
      <c r="Y6552">
        <v>384</v>
      </c>
      <c r="Z6552">
        <v>1050</v>
      </c>
      <c r="AA6552">
        <v>5</v>
      </c>
      <c r="AB6552">
        <v>2100</v>
      </c>
    </row>
    <row r="6553" spans="1:28" x14ac:dyDescent="0.3">
      <c r="A6553" t="s">
        <v>28</v>
      </c>
      <c r="B6553" t="s">
        <v>29</v>
      </c>
      <c r="C6553" t="s">
        <v>44</v>
      </c>
      <c r="D6553" t="s">
        <v>524</v>
      </c>
      <c r="E6553" t="s">
        <v>46</v>
      </c>
      <c r="F6553" t="s">
        <v>99</v>
      </c>
      <c r="G6553">
        <v>36</v>
      </c>
      <c r="H6553">
        <v>400139</v>
      </c>
      <c r="I6553" t="s">
        <v>34</v>
      </c>
      <c r="J6553" s="1">
        <v>43874</v>
      </c>
      <c r="K6553">
        <v>1000</v>
      </c>
      <c r="L6553" t="s">
        <v>26155</v>
      </c>
      <c r="M6553" t="s">
        <v>591</v>
      </c>
      <c r="N6553" t="s">
        <v>26156</v>
      </c>
      <c r="O6553" t="s">
        <v>26157</v>
      </c>
      <c r="P6553" t="s">
        <v>51</v>
      </c>
      <c r="Q6553">
        <v>10</v>
      </c>
      <c r="R6553" t="s">
        <v>40</v>
      </c>
      <c r="S6553" t="s">
        <v>41</v>
      </c>
      <c r="T6553">
        <v>36560</v>
      </c>
      <c r="U6553" s="1">
        <v>45361</v>
      </c>
      <c r="V6553" t="s">
        <v>72</v>
      </c>
      <c r="W6553">
        <v>323370</v>
      </c>
      <c r="X6553" t="s">
        <v>26158</v>
      </c>
      <c r="Y6553">
        <v>428</v>
      </c>
      <c r="Z6553">
        <v>702</v>
      </c>
      <c r="AA6553">
        <v>2</v>
      </c>
      <c r="AB6553">
        <v>561.6</v>
      </c>
    </row>
    <row r="6554" spans="1:28" x14ac:dyDescent="0.3">
      <c r="A6554" t="s">
        <v>28</v>
      </c>
      <c r="B6554" t="s">
        <v>29</v>
      </c>
      <c r="C6554" t="s">
        <v>54</v>
      </c>
      <c r="D6554" t="s">
        <v>187</v>
      </c>
      <c r="E6554" t="s">
        <v>56</v>
      </c>
      <c r="F6554" t="s">
        <v>57</v>
      </c>
      <c r="G6554">
        <v>20</v>
      </c>
      <c r="H6554">
        <v>406310</v>
      </c>
      <c r="I6554" t="s">
        <v>34</v>
      </c>
      <c r="J6554" s="1">
        <v>45276</v>
      </c>
      <c r="K6554">
        <v>1000</v>
      </c>
      <c r="L6554" t="s">
        <v>26159</v>
      </c>
      <c r="M6554" t="s">
        <v>1366</v>
      </c>
      <c r="N6554" t="s">
        <v>26160</v>
      </c>
      <c r="O6554" t="s">
        <v>26161</v>
      </c>
      <c r="P6554" t="s">
        <v>51</v>
      </c>
      <c r="Q6554">
        <v>9</v>
      </c>
      <c r="R6554" t="s">
        <v>88</v>
      </c>
      <c r="S6554" t="s">
        <v>41</v>
      </c>
      <c r="T6554">
        <v>23551</v>
      </c>
      <c r="U6554" s="1">
        <v>45482</v>
      </c>
      <c r="V6554" t="s">
        <v>126</v>
      </c>
      <c r="W6554">
        <v>487697</v>
      </c>
      <c r="X6554" t="s">
        <v>2961</v>
      </c>
      <c r="Y6554">
        <v>552</v>
      </c>
      <c r="Z6554">
        <v>536</v>
      </c>
      <c r="AA6554">
        <v>8</v>
      </c>
      <c r="AB6554">
        <v>1715.2</v>
      </c>
    </row>
    <row r="6555" spans="1:28" x14ac:dyDescent="0.3">
      <c r="A6555" t="s">
        <v>28</v>
      </c>
      <c r="B6555" t="s">
        <v>29</v>
      </c>
      <c r="C6555" t="s">
        <v>54</v>
      </c>
      <c r="D6555" t="s">
        <v>254</v>
      </c>
      <c r="E6555" t="s">
        <v>56</v>
      </c>
      <c r="F6555" t="s">
        <v>135</v>
      </c>
      <c r="G6555">
        <v>30</v>
      </c>
      <c r="H6555">
        <v>409816</v>
      </c>
      <c r="I6555" t="s">
        <v>34</v>
      </c>
      <c r="J6555" s="1">
        <v>44354</v>
      </c>
      <c r="K6555">
        <v>950</v>
      </c>
      <c r="L6555" t="s">
        <v>26162</v>
      </c>
      <c r="M6555" t="s">
        <v>189</v>
      </c>
      <c r="N6555" t="s">
        <v>26163</v>
      </c>
      <c r="O6555" t="s">
        <v>26164</v>
      </c>
      <c r="P6555" t="s">
        <v>51</v>
      </c>
      <c r="Q6555">
        <v>13</v>
      </c>
      <c r="R6555" t="s">
        <v>88</v>
      </c>
      <c r="S6555" t="s">
        <v>79</v>
      </c>
      <c r="T6555">
        <v>27338</v>
      </c>
      <c r="U6555" s="1">
        <v>45342</v>
      </c>
      <c r="V6555" t="s">
        <v>119</v>
      </c>
      <c r="W6555">
        <v>149014</v>
      </c>
      <c r="X6555" t="s">
        <v>26165</v>
      </c>
      <c r="Y6555">
        <v>228</v>
      </c>
      <c r="Z6555">
        <v>881</v>
      </c>
      <c r="AA6555">
        <v>7</v>
      </c>
      <c r="AB6555">
        <v>2466.8000000000002</v>
      </c>
    </row>
    <row r="6556" spans="1:28" x14ac:dyDescent="0.3">
      <c r="A6556" t="s">
        <v>28</v>
      </c>
      <c r="B6556" t="s">
        <v>29</v>
      </c>
      <c r="C6556" t="s">
        <v>157</v>
      </c>
      <c r="D6556" t="s">
        <v>134</v>
      </c>
      <c r="E6556" t="s">
        <v>56</v>
      </c>
      <c r="F6556" t="s">
        <v>47</v>
      </c>
      <c r="G6556">
        <v>40</v>
      </c>
      <c r="H6556">
        <v>408109</v>
      </c>
      <c r="I6556" t="s">
        <v>58</v>
      </c>
      <c r="J6556" s="1">
        <v>44044</v>
      </c>
      <c r="K6556">
        <v>1000</v>
      </c>
      <c r="L6556" t="s">
        <v>10270</v>
      </c>
      <c r="M6556" t="s">
        <v>308</v>
      </c>
      <c r="N6556" t="s">
        <v>26166</v>
      </c>
      <c r="O6556" t="s">
        <v>26167</v>
      </c>
      <c r="P6556" t="s">
        <v>71</v>
      </c>
      <c r="Q6556">
        <v>17</v>
      </c>
      <c r="R6556" t="s">
        <v>40</v>
      </c>
      <c r="S6556" t="s">
        <v>41</v>
      </c>
      <c r="T6556">
        <v>43411</v>
      </c>
      <c r="U6556" s="1">
        <v>45574</v>
      </c>
      <c r="V6556" t="s">
        <v>155</v>
      </c>
      <c r="W6556">
        <v>257602</v>
      </c>
      <c r="X6556" t="s">
        <v>26168</v>
      </c>
      <c r="Y6556">
        <v>321</v>
      </c>
      <c r="Z6556">
        <v>2298</v>
      </c>
      <c r="AA6556">
        <v>1</v>
      </c>
      <c r="AB6556">
        <v>919.2</v>
      </c>
    </row>
    <row r="6557" spans="1:28" x14ac:dyDescent="0.3">
      <c r="A6557" t="s">
        <v>28</v>
      </c>
      <c r="B6557" t="s">
        <v>29</v>
      </c>
      <c r="C6557" t="s">
        <v>66</v>
      </c>
      <c r="D6557" t="s">
        <v>261</v>
      </c>
      <c r="E6557" t="s">
        <v>46</v>
      </c>
      <c r="F6557" t="s">
        <v>83</v>
      </c>
      <c r="G6557">
        <v>36</v>
      </c>
      <c r="H6557">
        <v>425103</v>
      </c>
      <c r="I6557" t="s">
        <v>34</v>
      </c>
      <c r="J6557" s="1">
        <v>44068</v>
      </c>
      <c r="K6557">
        <v>950</v>
      </c>
      <c r="L6557" t="s">
        <v>26169</v>
      </c>
      <c r="M6557" t="s">
        <v>129</v>
      </c>
      <c r="N6557" t="s">
        <v>26170</v>
      </c>
      <c r="O6557" t="s">
        <v>26171</v>
      </c>
      <c r="P6557" t="s">
        <v>39</v>
      </c>
      <c r="Q6557">
        <v>20</v>
      </c>
      <c r="R6557" t="s">
        <v>88</v>
      </c>
      <c r="S6557" t="s">
        <v>118</v>
      </c>
      <c r="T6557">
        <v>58392</v>
      </c>
      <c r="U6557" s="1">
        <v>45336</v>
      </c>
      <c r="V6557" t="s">
        <v>119</v>
      </c>
      <c r="W6557">
        <v>580213</v>
      </c>
      <c r="X6557" t="s">
        <v>26172</v>
      </c>
      <c r="Y6557">
        <v>268</v>
      </c>
      <c r="Z6557">
        <v>703</v>
      </c>
      <c r="AA6557">
        <v>7</v>
      </c>
      <c r="AB6557">
        <v>1968.4</v>
      </c>
    </row>
    <row r="6558" spans="1:28" x14ac:dyDescent="0.3">
      <c r="A6558" t="s">
        <v>28</v>
      </c>
      <c r="B6558" t="s">
        <v>29</v>
      </c>
      <c r="C6558" t="s">
        <v>66</v>
      </c>
      <c r="D6558" t="s">
        <v>45</v>
      </c>
      <c r="E6558" t="s">
        <v>56</v>
      </c>
      <c r="F6558" t="s">
        <v>150</v>
      </c>
      <c r="G6558">
        <v>77</v>
      </c>
      <c r="H6558">
        <v>426804</v>
      </c>
      <c r="I6558" t="s">
        <v>58</v>
      </c>
      <c r="J6558" s="1">
        <v>45479</v>
      </c>
      <c r="K6558">
        <v>1100</v>
      </c>
      <c r="L6558" t="s">
        <v>26173</v>
      </c>
      <c r="M6558" t="s">
        <v>345</v>
      </c>
      <c r="N6558" t="s">
        <v>26174</v>
      </c>
      <c r="O6558" t="s">
        <v>26175</v>
      </c>
      <c r="P6558" t="s">
        <v>39</v>
      </c>
      <c r="Q6558">
        <v>8</v>
      </c>
      <c r="R6558" t="s">
        <v>88</v>
      </c>
      <c r="S6558" t="s">
        <v>79</v>
      </c>
      <c r="T6558">
        <v>48145</v>
      </c>
      <c r="U6558" s="1">
        <v>45328</v>
      </c>
      <c r="V6558" t="s">
        <v>119</v>
      </c>
      <c r="W6558">
        <v>811943</v>
      </c>
      <c r="X6558" t="s">
        <v>26176</v>
      </c>
      <c r="Y6558">
        <v>923</v>
      </c>
      <c r="Z6558">
        <v>2474</v>
      </c>
      <c r="AA6558">
        <v>7</v>
      </c>
      <c r="AB6558" s="2" t="s">
        <v>25664</v>
      </c>
    </row>
    <row r="6559" spans="1:28" x14ac:dyDescent="0.3">
      <c r="A6559" t="s">
        <v>28</v>
      </c>
      <c r="B6559" t="s">
        <v>29</v>
      </c>
      <c r="C6559" t="s">
        <v>54</v>
      </c>
      <c r="D6559" t="s">
        <v>616</v>
      </c>
      <c r="E6559" t="s">
        <v>46</v>
      </c>
      <c r="F6559" t="s">
        <v>47</v>
      </c>
      <c r="G6559">
        <v>79</v>
      </c>
      <c r="H6559">
        <v>411462</v>
      </c>
      <c r="I6559" t="s">
        <v>34</v>
      </c>
      <c r="J6559" s="1">
        <v>45575</v>
      </c>
      <c r="K6559">
        <v>1200</v>
      </c>
      <c r="L6559" t="s">
        <v>26177</v>
      </c>
      <c r="M6559" t="s">
        <v>2054</v>
      </c>
      <c r="N6559" t="s">
        <v>26178</v>
      </c>
      <c r="O6559" t="s">
        <v>26179</v>
      </c>
      <c r="P6559" t="s">
        <v>39</v>
      </c>
      <c r="Q6559">
        <v>15</v>
      </c>
      <c r="R6559" t="s">
        <v>88</v>
      </c>
      <c r="S6559" t="s">
        <v>41</v>
      </c>
      <c r="T6559">
        <v>97128</v>
      </c>
      <c r="U6559" s="1">
        <v>45530</v>
      </c>
      <c r="V6559" t="s">
        <v>64</v>
      </c>
      <c r="W6559">
        <v>229269</v>
      </c>
      <c r="X6559" t="s">
        <v>26180</v>
      </c>
      <c r="Y6559">
        <v>307</v>
      </c>
      <c r="Z6559">
        <v>1373</v>
      </c>
      <c r="AA6559">
        <v>8</v>
      </c>
      <c r="AB6559">
        <v>4393.6000000000004</v>
      </c>
    </row>
    <row r="6560" spans="1:28" x14ac:dyDescent="0.3">
      <c r="A6560" t="s">
        <v>28</v>
      </c>
      <c r="B6560" t="s">
        <v>29</v>
      </c>
      <c r="C6560" t="s">
        <v>54</v>
      </c>
      <c r="D6560" t="s">
        <v>411</v>
      </c>
      <c r="E6560" t="s">
        <v>46</v>
      </c>
      <c r="F6560" t="s">
        <v>57</v>
      </c>
      <c r="G6560">
        <v>66</v>
      </c>
      <c r="H6560">
        <v>419138</v>
      </c>
      <c r="I6560" t="s">
        <v>58</v>
      </c>
      <c r="J6560" s="1">
        <v>43834</v>
      </c>
      <c r="K6560">
        <v>1000</v>
      </c>
      <c r="L6560" t="s">
        <v>26181</v>
      </c>
      <c r="M6560" t="s">
        <v>1291</v>
      </c>
      <c r="N6560" t="s">
        <v>26182</v>
      </c>
      <c r="O6560" t="s">
        <v>26183</v>
      </c>
      <c r="P6560" t="s">
        <v>71</v>
      </c>
      <c r="Q6560">
        <v>9</v>
      </c>
      <c r="R6560" t="s">
        <v>40</v>
      </c>
      <c r="S6560" t="s">
        <v>41</v>
      </c>
      <c r="T6560">
        <v>44496</v>
      </c>
      <c r="U6560" s="1">
        <v>45344</v>
      </c>
      <c r="V6560" t="s">
        <v>119</v>
      </c>
      <c r="W6560">
        <v>584217</v>
      </c>
      <c r="X6560" t="s">
        <v>26184</v>
      </c>
      <c r="Y6560">
        <v>506</v>
      </c>
      <c r="Z6560">
        <v>2102</v>
      </c>
      <c r="AA6560">
        <v>1</v>
      </c>
      <c r="AB6560" s="2" t="s">
        <v>26185</v>
      </c>
    </row>
    <row r="6561" spans="1:28" x14ac:dyDescent="0.3">
      <c r="A6561" t="s">
        <v>28</v>
      </c>
      <c r="B6561" t="s">
        <v>29</v>
      </c>
      <c r="C6561" t="s">
        <v>148</v>
      </c>
      <c r="D6561" t="s">
        <v>442</v>
      </c>
      <c r="E6561" t="s">
        <v>56</v>
      </c>
      <c r="F6561" t="s">
        <v>57</v>
      </c>
      <c r="G6561">
        <v>83</v>
      </c>
      <c r="H6561">
        <v>424251</v>
      </c>
      <c r="I6561" t="s">
        <v>58</v>
      </c>
      <c r="J6561" s="1">
        <v>44752</v>
      </c>
      <c r="K6561">
        <v>950</v>
      </c>
      <c r="L6561" t="s">
        <v>26186</v>
      </c>
      <c r="M6561" t="s">
        <v>269</v>
      </c>
      <c r="N6561" t="s">
        <v>26187</v>
      </c>
      <c r="O6561" t="s">
        <v>26188</v>
      </c>
      <c r="P6561" t="s">
        <v>39</v>
      </c>
      <c r="Q6561">
        <v>18</v>
      </c>
      <c r="R6561" t="s">
        <v>88</v>
      </c>
      <c r="S6561" t="s">
        <v>63</v>
      </c>
      <c r="T6561">
        <v>69026</v>
      </c>
      <c r="U6561" s="1">
        <v>45454</v>
      </c>
      <c r="V6561" t="s">
        <v>52</v>
      </c>
      <c r="W6561">
        <v>787162</v>
      </c>
      <c r="X6561" t="s">
        <v>26189</v>
      </c>
      <c r="Y6561">
        <v>576</v>
      </c>
      <c r="Z6561">
        <v>2229</v>
      </c>
      <c r="AA6561">
        <v>2</v>
      </c>
      <c r="AB6561">
        <v>1783.2</v>
      </c>
    </row>
    <row r="6562" spans="1:28" x14ac:dyDescent="0.3">
      <c r="A6562" t="s">
        <v>28</v>
      </c>
      <c r="B6562" t="s">
        <v>29</v>
      </c>
      <c r="C6562" t="s">
        <v>44</v>
      </c>
      <c r="D6562" t="s">
        <v>267</v>
      </c>
      <c r="E6562" t="s">
        <v>32</v>
      </c>
      <c r="F6562" t="s">
        <v>150</v>
      </c>
      <c r="G6562">
        <v>42</v>
      </c>
      <c r="H6562">
        <v>436140</v>
      </c>
      <c r="I6562" t="s">
        <v>58</v>
      </c>
      <c r="J6562" s="1">
        <v>45053</v>
      </c>
      <c r="K6562">
        <v>1300</v>
      </c>
      <c r="L6562" t="s">
        <v>26190</v>
      </c>
      <c r="M6562" t="s">
        <v>239</v>
      </c>
      <c r="N6562" t="s">
        <v>26191</v>
      </c>
      <c r="O6562" t="s">
        <v>26192</v>
      </c>
      <c r="P6562" t="s">
        <v>87</v>
      </c>
      <c r="Q6562">
        <v>18</v>
      </c>
      <c r="R6562" t="s">
        <v>40</v>
      </c>
      <c r="S6562" t="s">
        <v>41</v>
      </c>
      <c r="T6562">
        <v>70298</v>
      </c>
      <c r="U6562" s="1">
        <v>45409</v>
      </c>
      <c r="V6562" t="s">
        <v>80</v>
      </c>
      <c r="W6562">
        <v>173727</v>
      </c>
      <c r="X6562" t="s">
        <v>15239</v>
      </c>
      <c r="Y6562">
        <v>627</v>
      </c>
      <c r="Z6562">
        <v>2856</v>
      </c>
      <c r="AA6562">
        <v>4</v>
      </c>
      <c r="AB6562">
        <v>4569.6000000000004</v>
      </c>
    </row>
    <row r="6563" spans="1:28" x14ac:dyDescent="0.3">
      <c r="A6563" t="s">
        <v>28</v>
      </c>
      <c r="B6563" t="s">
        <v>29</v>
      </c>
      <c r="C6563" t="s">
        <v>54</v>
      </c>
      <c r="D6563" t="s">
        <v>248</v>
      </c>
      <c r="E6563" t="s">
        <v>32</v>
      </c>
      <c r="F6563" t="s">
        <v>83</v>
      </c>
      <c r="G6563">
        <v>41</v>
      </c>
      <c r="H6563">
        <v>435771</v>
      </c>
      <c r="I6563" t="s">
        <v>34</v>
      </c>
      <c r="J6563" s="1">
        <v>44249</v>
      </c>
      <c r="K6563">
        <v>800</v>
      </c>
      <c r="L6563" t="s">
        <v>26193</v>
      </c>
      <c r="M6563" t="s">
        <v>680</v>
      </c>
      <c r="N6563" t="s">
        <v>26194</v>
      </c>
      <c r="O6563" t="s">
        <v>26195</v>
      </c>
      <c r="P6563" t="s">
        <v>71</v>
      </c>
      <c r="Q6563">
        <v>17</v>
      </c>
      <c r="R6563" t="s">
        <v>40</v>
      </c>
      <c r="S6563" t="s">
        <v>63</v>
      </c>
      <c r="T6563">
        <v>58176</v>
      </c>
      <c r="U6563" s="1">
        <v>45565</v>
      </c>
      <c r="V6563" t="s">
        <v>180</v>
      </c>
      <c r="W6563">
        <v>795017</v>
      </c>
      <c r="X6563" t="s">
        <v>25680</v>
      </c>
      <c r="Y6563">
        <v>876</v>
      </c>
      <c r="Z6563">
        <v>2848</v>
      </c>
      <c r="AA6563">
        <v>2</v>
      </c>
      <c r="AB6563">
        <v>2278.4</v>
      </c>
    </row>
    <row r="6564" spans="1:28" x14ac:dyDescent="0.3">
      <c r="A6564" t="s">
        <v>28</v>
      </c>
      <c r="B6564" t="s">
        <v>29</v>
      </c>
      <c r="C6564" t="s">
        <v>157</v>
      </c>
      <c r="D6564" t="s">
        <v>98</v>
      </c>
      <c r="E6564" t="s">
        <v>56</v>
      </c>
      <c r="F6564" t="s">
        <v>83</v>
      </c>
      <c r="G6564">
        <v>78</v>
      </c>
      <c r="H6564">
        <v>408296</v>
      </c>
      <c r="I6564" t="s">
        <v>58</v>
      </c>
      <c r="J6564" s="1">
        <v>43912</v>
      </c>
      <c r="K6564">
        <v>1300</v>
      </c>
      <c r="L6564" t="s">
        <v>26196</v>
      </c>
      <c r="M6564" t="s">
        <v>49</v>
      </c>
      <c r="N6564" t="s">
        <v>26197</v>
      </c>
      <c r="O6564">
        <v>7529659848</v>
      </c>
      <c r="P6564" t="s">
        <v>39</v>
      </c>
      <c r="Q6564">
        <v>19</v>
      </c>
      <c r="R6564" t="s">
        <v>40</v>
      </c>
      <c r="S6564" t="s">
        <v>79</v>
      </c>
      <c r="T6564">
        <v>42831</v>
      </c>
      <c r="U6564" s="1">
        <v>45371</v>
      </c>
      <c r="V6564" t="s">
        <v>72</v>
      </c>
      <c r="W6564">
        <v>377230</v>
      </c>
      <c r="X6564" t="s">
        <v>26198</v>
      </c>
      <c r="Y6564">
        <v>676</v>
      </c>
      <c r="Z6564">
        <v>2389</v>
      </c>
      <c r="AA6564">
        <v>5</v>
      </c>
      <c r="AB6564">
        <v>4778</v>
      </c>
    </row>
    <row r="6565" spans="1:28" x14ac:dyDescent="0.3">
      <c r="A6565" t="s">
        <v>28</v>
      </c>
      <c r="B6565" t="s">
        <v>29</v>
      </c>
      <c r="C6565" t="s">
        <v>193</v>
      </c>
      <c r="D6565" t="s">
        <v>142</v>
      </c>
      <c r="E6565" t="s">
        <v>46</v>
      </c>
      <c r="F6565" t="s">
        <v>47</v>
      </c>
      <c r="G6565">
        <v>63</v>
      </c>
      <c r="H6565">
        <v>408818</v>
      </c>
      <c r="I6565" t="s">
        <v>34</v>
      </c>
      <c r="J6565" s="1">
        <v>44832</v>
      </c>
      <c r="K6565">
        <v>1100</v>
      </c>
      <c r="L6565" t="s">
        <v>26199</v>
      </c>
      <c r="M6565" t="s">
        <v>1253</v>
      </c>
      <c r="N6565" t="s">
        <v>26200</v>
      </c>
      <c r="O6565" t="s">
        <v>26201</v>
      </c>
      <c r="P6565" t="s">
        <v>51</v>
      </c>
      <c r="Q6565">
        <v>19</v>
      </c>
      <c r="R6565" t="s">
        <v>88</v>
      </c>
      <c r="S6565" t="s">
        <v>118</v>
      </c>
      <c r="T6565">
        <v>57817</v>
      </c>
      <c r="U6565" s="1">
        <v>45589</v>
      </c>
      <c r="V6565" t="s">
        <v>155</v>
      </c>
      <c r="W6565">
        <v>876673</v>
      </c>
      <c r="X6565" t="s">
        <v>3579</v>
      </c>
      <c r="Y6565">
        <v>778</v>
      </c>
      <c r="Z6565">
        <v>1377</v>
      </c>
      <c r="AA6565">
        <v>7</v>
      </c>
      <c r="AB6565" s="2" t="s">
        <v>2036</v>
      </c>
    </row>
    <row r="6566" spans="1:28" x14ac:dyDescent="0.3">
      <c r="A6566" t="s">
        <v>28</v>
      </c>
      <c r="B6566" t="s">
        <v>29</v>
      </c>
      <c r="C6566" t="s">
        <v>66</v>
      </c>
      <c r="D6566" t="s">
        <v>546</v>
      </c>
      <c r="E6566" t="s">
        <v>56</v>
      </c>
      <c r="F6566" t="s">
        <v>47</v>
      </c>
      <c r="G6566">
        <v>23</v>
      </c>
      <c r="H6566">
        <v>422574</v>
      </c>
      <c r="I6566" t="s">
        <v>58</v>
      </c>
      <c r="J6566" s="1">
        <v>44166</v>
      </c>
      <c r="K6566">
        <v>800</v>
      </c>
      <c r="L6566" t="s">
        <v>26202</v>
      </c>
      <c r="M6566" t="s">
        <v>394</v>
      </c>
      <c r="N6566" t="s">
        <v>26203</v>
      </c>
      <c r="O6566" t="s">
        <v>26204</v>
      </c>
      <c r="P6566" t="s">
        <v>71</v>
      </c>
      <c r="Q6566">
        <v>17</v>
      </c>
      <c r="R6566" t="s">
        <v>40</v>
      </c>
      <c r="S6566" t="s">
        <v>63</v>
      </c>
      <c r="T6566">
        <v>46084</v>
      </c>
      <c r="U6566" s="1">
        <v>45551</v>
      </c>
      <c r="V6566" t="s">
        <v>180</v>
      </c>
      <c r="W6566">
        <v>538600</v>
      </c>
      <c r="X6566" t="s">
        <v>26205</v>
      </c>
      <c r="Y6566">
        <v>250</v>
      </c>
      <c r="Z6566">
        <v>1170</v>
      </c>
      <c r="AA6566">
        <v>7</v>
      </c>
      <c r="AB6566">
        <v>3276</v>
      </c>
    </row>
    <row r="6567" spans="1:28" x14ac:dyDescent="0.3">
      <c r="A6567" t="s">
        <v>28</v>
      </c>
      <c r="B6567" t="s">
        <v>29</v>
      </c>
      <c r="C6567" t="s">
        <v>54</v>
      </c>
      <c r="D6567" t="s">
        <v>170</v>
      </c>
      <c r="E6567" t="s">
        <v>46</v>
      </c>
      <c r="F6567" t="s">
        <v>135</v>
      </c>
      <c r="G6567">
        <v>89</v>
      </c>
      <c r="H6567">
        <v>400427</v>
      </c>
      <c r="I6567" t="s">
        <v>58</v>
      </c>
      <c r="J6567" s="1">
        <v>44371</v>
      </c>
      <c r="K6567">
        <v>1400</v>
      </c>
      <c r="L6567" t="s">
        <v>26206</v>
      </c>
      <c r="M6567" t="s">
        <v>542</v>
      </c>
      <c r="N6567" t="s">
        <v>26207</v>
      </c>
      <c r="O6567" t="s">
        <v>26208</v>
      </c>
      <c r="P6567" t="s">
        <v>71</v>
      </c>
      <c r="Q6567">
        <v>12</v>
      </c>
      <c r="R6567" t="s">
        <v>40</v>
      </c>
      <c r="S6567" t="s">
        <v>63</v>
      </c>
      <c r="T6567">
        <v>10863</v>
      </c>
      <c r="U6567" s="1">
        <v>45433</v>
      </c>
      <c r="V6567" t="s">
        <v>140</v>
      </c>
      <c r="W6567">
        <v>653938</v>
      </c>
      <c r="X6567" t="s">
        <v>26209</v>
      </c>
      <c r="Y6567">
        <v>994</v>
      </c>
      <c r="Z6567">
        <v>1907</v>
      </c>
      <c r="AA6567">
        <v>6</v>
      </c>
      <c r="AB6567">
        <v>4576.8</v>
      </c>
    </row>
    <row r="6568" spans="1:28" x14ac:dyDescent="0.3">
      <c r="A6568" t="s">
        <v>28</v>
      </c>
      <c r="B6568" t="s">
        <v>29</v>
      </c>
      <c r="C6568" t="s">
        <v>44</v>
      </c>
      <c r="D6568" t="s">
        <v>349</v>
      </c>
      <c r="E6568" t="s">
        <v>32</v>
      </c>
      <c r="F6568" t="s">
        <v>83</v>
      </c>
      <c r="G6568">
        <v>12</v>
      </c>
      <c r="H6568">
        <v>406204</v>
      </c>
      <c r="I6568" t="s">
        <v>34</v>
      </c>
      <c r="J6568" s="1">
        <v>44667</v>
      </c>
      <c r="K6568">
        <v>1200</v>
      </c>
      <c r="L6568" t="s">
        <v>26210</v>
      </c>
      <c r="M6568" t="s">
        <v>101</v>
      </c>
      <c r="N6568" t="s">
        <v>26211</v>
      </c>
      <c r="O6568" t="s">
        <v>26212</v>
      </c>
      <c r="P6568" t="s">
        <v>39</v>
      </c>
      <c r="Q6568">
        <v>20</v>
      </c>
      <c r="R6568" t="s">
        <v>40</v>
      </c>
      <c r="S6568" t="s">
        <v>63</v>
      </c>
      <c r="T6568">
        <v>91973</v>
      </c>
      <c r="U6568" s="1">
        <v>45529</v>
      </c>
      <c r="V6568" t="s">
        <v>64</v>
      </c>
      <c r="W6568">
        <v>639845</v>
      </c>
      <c r="X6568" t="s">
        <v>26213</v>
      </c>
      <c r="Y6568">
        <v>383</v>
      </c>
      <c r="Z6568">
        <v>500</v>
      </c>
      <c r="AA6568">
        <v>5</v>
      </c>
      <c r="AB6568">
        <v>1000</v>
      </c>
    </row>
    <row r="6569" spans="1:28" x14ac:dyDescent="0.3">
      <c r="A6569" t="s">
        <v>28</v>
      </c>
      <c r="B6569" t="s">
        <v>29</v>
      </c>
      <c r="C6569" t="s">
        <v>157</v>
      </c>
      <c r="D6569" t="s">
        <v>611</v>
      </c>
      <c r="E6569" t="s">
        <v>56</v>
      </c>
      <c r="F6569" t="s">
        <v>150</v>
      </c>
      <c r="G6569">
        <v>58</v>
      </c>
      <c r="H6569">
        <v>418484</v>
      </c>
      <c r="I6569" t="s">
        <v>58</v>
      </c>
      <c r="J6569" s="1">
        <v>45205</v>
      </c>
      <c r="K6569">
        <v>1300</v>
      </c>
      <c r="L6569" t="s">
        <v>26214</v>
      </c>
      <c r="M6569" t="s">
        <v>101</v>
      </c>
      <c r="N6569" t="s">
        <v>26215</v>
      </c>
      <c r="O6569" t="s">
        <v>26216</v>
      </c>
      <c r="P6569" t="s">
        <v>71</v>
      </c>
      <c r="Q6569">
        <v>10</v>
      </c>
      <c r="R6569" t="s">
        <v>88</v>
      </c>
      <c r="S6569" t="s">
        <v>63</v>
      </c>
      <c r="T6569">
        <v>77129</v>
      </c>
      <c r="U6569" s="1">
        <v>45517</v>
      </c>
      <c r="V6569" t="s">
        <v>64</v>
      </c>
      <c r="W6569">
        <v>805104</v>
      </c>
      <c r="X6569" t="s">
        <v>26217</v>
      </c>
      <c r="Y6569">
        <v>343</v>
      </c>
      <c r="Z6569">
        <v>2034</v>
      </c>
      <c r="AA6569">
        <v>2</v>
      </c>
      <c r="AB6569">
        <v>1627.2</v>
      </c>
    </row>
    <row r="6570" spans="1:28" x14ac:dyDescent="0.3">
      <c r="A6570" t="s">
        <v>28</v>
      </c>
      <c r="B6570" t="s">
        <v>29</v>
      </c>
      <c r="C6570" t="s">
        <v>148</v>
      </c>
      <c r="D6570" t="s">
        <v>74</v>
      </c>
      <c r="E6570" t="s">
        <v>32</v>
      </c>
      <c r="F6570" t="s">
        <v>150</v>
      </c>
      <c r="G6570">
        <v>6</v>
      </c>
      <c r="H6570">
        <v>400547</v>
      </c>
      <c r="I6570" t="s">
        <v>34</v>
      </c>
      <c r="J6570" s="1">
        <v>44323</v>
      </c>
      <c r="K6570">
        <v>1400</v>
      </c>
      <c r="L6570" t="s">
        <v>26218</v>
      </c>
      <c r="M6570" t="s">
        <v>361</v>
      </c>
      <c r="N6570" t="s">
        <v>26219</v>
      </c>
      <c r="O6570" t="s">
        <v>26220</v>
      </c>
      <c r="P6570" t="s">
        <v>87</v>
      </c>
      <c r="Q6570">
        <v>13</v>
      </c>
      <c r="R6570" t="s">
        <v>88</v>
      </c>
      <c r="S6570" t="s">
        <v>63</v>
      </c>
      <c r="T6570">
        <v>67906</v>
      </c>
      <c r="U6570" s="1">
        <v>45371</v>
      </c>
      <c r="V6570" t="s">
        <v>72</v>
      </c>
      <c r="W6570">
        <v>854793</v>
      </c>
      <c r="X6570" t="s">
        <v>26221</v>
      </c>
      <c r="Y6570">
        <v>280</v>
      </c>
      <c r="Z6570">
        <v>712</v>
      </c>
      <c r="AA6570">
        <v>5</v>
      </c>
      <c r="AB6570">
        <v>1424</v>
      </c>
    </row>
    <row r="6571" spans="1:28" x14ac:dyDescent="0.3">
      <c r="A6571" t="s">
        <v>28</v>
      </c>
      <c r="B6571" t="s">
        <v>29</v>
      </c>
      <c r="C6571" t="s">
        <v>30</v>
      </c>
      <c r="D6571" t="s">
        <v>380</v>
      </c>
      <c r="E6571" t="s">
        <v>56</v>
      </c>
      <c r="F6571" t="s">
        <v>83</v>
      </c>
      <c r="G6571">
        <v>12</v>
      </c>
      <c r="H6571">
        <v>436591</v>
      </c>
      <c r="I6571" t="s">
        <v>34</v>
      </c>
      <c r="J6571" s="1">
        <v>44873</v>
      </c>
      <c r="K6571">
        <v>800</v>
      </c>
      <c r="L6571" t="s">
        <v>26222</v>
      </c>
      <c r="M6571" t="s">
        <v>287</v>
      </c>
      <c r="N6571" t="s">
        <v>26223</v>
      </c>
      <c r="O6571" t="s">
        <v>26224</v>
      </c>
      <c r="P6571" t="s">
        <v>39</v>
      </c>
      <c r="Q6571">
        <v>17</v>
      </c>
      <c r="R6571" t="s">
        <v>40</v>
      </c>
      <c r="S6571" t="s">
        <v>41</v>
      </c>
      <c r="T6571">
        <v>12851</v>
      </c>
      <c r="U6571" s="1">
        <v>45354</v>
      </c>
      <c r="V6571" t="s">
        <v>72</v>
      </c>
      <c r="W6571">
        <v>596984</v>
      </c>
      <c r="X6571" t="s">
        <v>17785</v>
      </c>
      <c r="Y6571">
        <v>256</v>
      </c>
      <c r="Z6571">
        <v>1564</v>
      </c>
      <c r="AA6571">
        <v>6</v>
      </c>
      <c r="AB6571" s="2" t="s">
        <v>20221</v>
      </c>
    </row>
    <row r="6572" spans="1:28" x14ac:dyDescent="0.3">
      <c r="A6572" t="s">
        <v>28</v>
      </c>
      <c r="B6572" t="s">
        <v>29</v>
      </c>
      <c r="C6572" t="s">
        <v>66</v>
      </c>
      <c r="D6572" t="s">
        <v>170</v>
      </c>
      <c r="E6572" t="s">
        <v>32</v>
      </c>
      <c r="F6572" t="s">
        <v>113</v>
      </c>
      <c r="G6572">
        <v>20</v>
      </c>
      <c r="H6572">
        <v>401922</v>
      </c>
      <c r="I6572" t="s">
        <v>58</v>
      </c>
      <c r="J6572" s="1">
        <v>44285</v>
      </c>
      <c r="K6572">
        <v>1400</v>
      </c>
      <c r="L6572" t="s">
        <v>26225</v>
      </c>
      <c r="M6572" t="s">
        <v>159</v>
      </c>
      <c r="N6572" t="s">
        <v>26226</v>
      </c>
      <c r="O6572" t="s">
        <v>26227</v>
      </c>
      <c r="P6572" t="s">
        <v>51</v>
      </c>
      <c r="Q6572">
        <v>5</v>
      </c>
      <c r="R6572" t="s">
        <v>40</v>
      </c>
      <c r="S6572" t="s">
        <v>79</v>
      </c>
      <c r="T6572">
        <v>52919</v>
      </c>
      <c r="U6572" s="1">
        <v>45363</v>
      </c>
      <c r="V6572" t="s">
        <v>72</v>
      </c>
      <c r="W6572">
        <v>356255</v>
      </c>
      <c r="X6572" t="s">
        <v>26228</v>
      </c>
      <c r="Y6572">
        <v>483</v>
      </c>
      <c r="Z6572">
        <v>809</v>
      </c>
      <c r="AA6572">
        <v>4</v>
      </c>
      <c r="AB6572">
        <v>1294.4000000000001</v>
      </c>
    </row>
    <row r="6573" spans="1:28" x14ac:dyDescent="0.3">
      <c r="A6573" t="s">
        <v>28</v>
      </c>
      <c r="B6573" t="s">
        <v>29</v>
      </c>
      <c r="C6573" t="s">
        <v>44</v>
      </c>
      <c r="D6573" t="s">
        <v>467</v>
      </c>
      <c r="E6573" t="s">
        <v>46</v>
      </c>
      <c r="F6573" t="s">
        <v>106</v>
      </c>
      <c r="G6573">
        <v>48</v>
      </c>
      <c r="H6573">
        <v>425987</v>
      </c>
      <c r="I6573" t="s">
        <v>58</v>
      </c>
      <c r="J6573" s="1">
        <v>44060</v>
      </c>
      <c r="K6573">
        <v>1100</v>
      </c>
      <c r="L6573" t="s">
        <v>26229</v>
      </c>
      <c r="M6573" t="s">
        <v>423</v>
      </c>
      <c r="N6573" t="s">
        <v>26230</v>
      </c>
      <c r="O6573" t="s">
        <v>26231</v>
      </c>
      <c r="P6573" t="s">
        <v>51</v>
      </c>
      <c r="Q6573">
        <v>13</v>
      </c>
      <c r="R6573" t="s">
        <v>40</v>
      </c>
      <c r="S6573" t="s">
        <v>79</v>
      </c>
      <c r="T6573">
        <v>76310</v>
      </c>
      <c r="U6573" s="1">
        <v>45447</v>
      </c>
      <c r="V6573" t="s">
        <v>52</v>
      </c>
      <c r="W6573">
        <v>519632</v>
      </c>
      <c r="X6573" t="s">
        <v>384</v>
      </c>
      <c r="Y6573">
        <v>890</v>
      </c>
      <c r="Z6573">
        <v>568</v>
      </c>
      <c r="AA6573">
        <v>3</v>
      </c>
      <c r="AB6573">
        <v>681.6</v>
      </c>
    </row>
    <row r="6574" spans="1:28" x14ac:dyDescent="0.3">
      <c r="A6574" t="s">
        <v>28</v>
      </c>
      <c r="B6574" t="s">
        <v>29</v>
      </c>
      <c r="C6574" t="s">
        <v>44</v>
      </c>
      <c r="D6574" t="s">
        <v>248</v>
      </c>
      <c r="E6574" t="s">
        <v>46</v>
      </c>
      <c r="F6574" t="s">
        <v>135</v>
      </c>
      <c r="G6574">
        <v>10</v>
      </c>
      <c r="H6574">
        <v>401548</v>
      </c>
      <c r="I6574" t="s">
        <v>34</v>
      </c>
      <c r="J6574" s="1">
        <v>44363</v>
      </c>
      <c r="K6574">
        <v>1000</v>
      </c>
      <c r="L6574" t="s">
        <v>26232</v>
      </c>
      <c r="M6574" t="s">
        <v>137</v>
      </c>
      <c r="N6574" t="s">
        <v>26233</v>
      </c>
      <c r="O6574" t="s">
        <v>26234</v>
      </c>
      <c r="P6574" t="s">
        <v>87</v>
      </c>
      <c r="Q6574">
        <v>12</v>
      </c>
      <c r="R6574" t="s">
        <v>88</v>
      </c>
      <c r="S6574" t="s">
        <v>63</v>
      </c>
      <c r="T6574">
        <v>10538</v>
      </c>
      <c r="U6574" s="1">
        <v>45518</v>
      </c>
      <c r="V6574" t="s">
        <v>64</v>
      </c>
      <c r="W6574">
        <v>522706</v>
      </c>
      <c r="X6574" t="s">
        <v>26235</v>
      </c>
      <c r="Y6574">
        <v>449</v>
      </c>
      <c r="Z6574">
        <v>2280</v>
      </c>
      <c r="AA6574">
        <v>7</v>
      </c>
      <c r="AB6574">
        <v>6384</v>
      </c>
    </row>
    <row r="6575" spans="1:28" x14ac:dyDescent="0.3">
      <c r="A6575" t="s">
        <v>28</v>
      </c>
      <c r="B6575" t="s">
        <v>29</v>
      </c>
      <c r="C6575" t="s">
        <v>44</v>
      </c>
      <c r="D6575" t="s">
        <v>364</v>
      </c>
      <c r="E6575" t="s">
        <v>46</v>
      </c>
      <c r="F6575" t="s">
        <v>113</v>
      </c>
      <c r="G6575">
        <v>54</v>
      </c>
      <c r="H6575">
        <v>407919</v>
      </c>
      <c r="I6575" t="s">
        <v>58</v>
      </c>
      <c r="J6575" s="1">
        <v>44055</v>
      </c>
      <c r="K6575">
        <v>1300</v>
      </c>
      <c r="L6575" t="s">
        <v>26236</v>
      </c>
      <c r="M6575" t="s">
        <v>1058</v>
      </c>
      <c r="N6575" t="s">
        <v>26237</v>
      </c>
      <c r="O6575" t="s">
        <v>26238</v>
      </c>
      <c r="P6575" t="s">
        <v>87</v>
      </c>
      <c r="Q6575">
        <v>19</v>
      </c>
      <c r="R6575" t="s">
        <v>40</v>
      </c>
      <c r="S6575" t="s">
        <v>79</v>
      </c>
      <c r="T6575">
        <v>32588</v>
      </c>
      <c r="U6575" s="1">
        <v>45426</v>
      </c>
      <c r="V6575" t="s">
        <v>140</v>
      </c>
      <c r="W6575">
        <v>862673</v>
      </c>
      <c r="X6575" t="s">
        <v>6343</v>
      </c>
      <c r="Y6575">
        <v>553</v>
      </c>
      <c r="Z6575">
        <v>2595</v>
      </c>
      <c r="AA6575">
        <v>1</v>
      </c>
      <c r="AB6575">
        <v>1038</v>
      </c>
    </row>
    <row r="6576" spans="1:28" x14ac:dyDescent="0.3">
      <c r="A6576" t="s">
        <v>28</v>
      </c>
      <c r="B6576" t="s">
        <v>29</v>
      </c>
      <c r="C6576" t="s">
        <v>193</v>
      </c>
      <c r="D6576" t="s">
        <v>55</v>
      </c>
      <c r="E6576" t="s">
        <v>46</v>
      </c>
      <c r="F6576" t="s">
        <v>57</v>
      </c>
      <c r="G6576">
        <v>96</v>
      </c>
      <c r="H6576">
        <v>413920</v>
      </c>
      <c r="I6576" t="s">
        <v>34</v>
      </c>
      <c r="J6576" s="1">
        <v>43882</v>
      </c>
      <c r="K6576">
        <v>950</v>
      </c>
      <c r="L6576" t="s">
        <v>26239</v>
      </c>
      <c r="M6576" t="s">
        <v>177</v>
      </c>
      <c r="N6576" t="s">
        <v>26240</v>
      </c>
      <c r="O6576" t="s">
        <v>26241</v>
      </c>
      <c r="P6576" t="s">
        <v>51</v>
      </c>
      <c r="Q6576">
        <v>13</v>
      </c>
      <c r="R6576" t="s">
        <v>88</v>
      </c>
      <c r="S6576" t="s">
        <v>63</v>
      </c>
      <c r="T6576">
        <v>43456</v>
      </c>
      <c r="U6576" s="1">
        <v>45351</v>
      </c>
      <c r="V6576" t="s">
        <v>119</v>
      </c>
      <c r="W6576">
        <v>724973</v>
      </c>
      <c r="X6576" t="s">
        <v>26242</v>
      </c>
      <c r="Y6576">
        <v>931</v>
      </c>
      <c r="Z6576">
        <v>2878</v>
      </c>
      <c r="AA6576">
        <v>7</v>
      </c>
      <c r="AB6576" s="2" t="s">
        <v>26243</v>
      </c>
    </row>
    <row r="6577" spans="1:28" x14ac:dyDescent="0.3">
      <c r="A6577" t="s">
        <v>28</v>
      </c>
      <c r="B6577" t="s">
        <v>29</v>
      </c>
      <c r="C6577" t="s">
        <v>30</v>
      </c>
      <c r="D6577" t="s">
        <v>105</v>
      </c>
      <c r="E6577" t="s">
        <v>46</v>
      </c>
      <c r="F6577" t="s">
        <v>47</v>
      </c>
      <c r="G6577">
        <v>4</v>
      </c>
      <c r="H6577">
        <v>408001</v>
      </c>
      <c r="I6577" t="s">
        <v>34</v>
      </c>
      <c r="J6577" s="1">
        <v>43947</v>
      </c>
      <c r="K6577">
        <v>950</v>
      </c>
      <c r="L6577" t="s">
        <v>26244</v>
      </c>
      <c r="M6577" t="s">
        <v>1244</v>
      </c>
      <c r="N6577" t="s">
        <v>26245</v>
      </c>
      <c r="O6577" t="s">
        <v>26246</v>
      </c>
      <c r="P6577" t="s">
        <v>51</v>
      </c>
      <c r="Q6577">
        <v>4</v>
      </c>
      <c r="R6577" t="s">
        <v>88</v>
      </c>
      <c r="S6577" t="s">
        <v>63</v>
      </c>
      <c r="T6577">
        <v>69610</v>
      </c>
      <c r="U6577" s="1">
        <v>45342</v>
      </c>
      <c r="V6577" t="s">
        <v>119</v>
      </c>
      <c r="W6577">
        <v>841835</v>
      </c>
      <c r="X6577" t="s">
        <v>26247</v>
      </c>
      <c r="Y6577">
        <v>628</v>
      </c>
      <c r="Z6577">
        <v>1199</v>
      </c>
      <c r="AA6577">
        <v>2</v>
      </c>
      <c r="AB6577">
        <v>959.2</v>
      </c>
    </row>
    <row r="6578" spans="1:28" x14ac:dyDescent="0.3">
      <c r="A6578" t="s">
        <v>28</v>
      </c>
      <c r="B6578" t="s">
        <v>29</v>
      </c>
      <c r="C6578" t="s">
        <v>91</v>
      </c>
      <c r="D6578" t="s">
        <v>291</v>
      </c>
      <c r="E6578" t="s">
        <v>56</v>
      </c>
      <c r="F6578" t="s">
        <v>33</v>
      </c>
      <c r="G6578">
        <v>4</v>
      </c>
      <c r="H6578">
        <v>407701</v>
      </c>
      <c r="I6578" t="s">
        <v>34</v>
      </c>
      <c r="J6578" s="1">
        <v>45315</v>
      </c>
      <c r="K6578">
        <v>1100</v>
      </c>
      <c r="L6578" t="s">
        <v>26248</v>
      </c>
      <c r="M6578" t="s">
        <v>1147</v>
      </c>
      <c r="N6578" t="s">
        <v>26249</v>
      </c>
      <c r="O6578" t="s">
        <v>26250</v>
      </c>
      <c r="P6578" t="s">
        <v>51</v>
      </c>
      <c r="Q6578">
        <v>17</v>
      </c>
      <c r="R6578" t="s">
        <v>88</v>
      </c>
      <c r="S6578" t="s">
        <v>118</v>
      </c>
      <c r="T6578">
        <v>83527</v>
      </c>
      <c r="U6578" s="1">
        <v>45348</v>
      </c>
      <c r="V6578" t="s">
        <v>119</v>
      </c>
      <c r="W6578">
        <v>146378</v>
      </c>
      <c r="X6578" t="s">
        <v>26251</v>
      </c>
      <c r="Y6578">
        <v>605</v>
      </c>
      <c r="Z6578">
        <v>640</v>
      </c>
      <c r="AA6578">
        <v>8</v>
      </c>
      <c r="AB6578">
        <v>2048</v>
      </c>
    </row>
    <row r="6579" spans="1:28" x14ac:dyDescent="0.3">
      <c r="A6579" t="s">
        <v>28</v>
      </c>
      <c r="B6579" t="s">
        <v>29</v>
      </c>
      <c r="C6579" t="s">
        <v>54</v>
      </c>
      <c r="D6579" t="s">
        <v>291</v>
      </c>
      <c r="E6579" t="s">
        <v>56</v>
      </c>
      <c r="F6579" t="s">
        <v>135</v>
      </c>
      <c r="G6579">
        <v>77</v>
      </c>
      <c r="H6579">
        <v>438616</v>
      </c>
      <c r="I6579" t="s">
        <v>34</v>
      </c>
      <c r="J6579" s="1">
        <v>44769</v>
      </c>
      <c r="K6579">
        <v>800</v>
      </c>
      <c r="L6579" t="s">
        <v>26252</v>
      </c>
      <c r="M6579" t="s">
        <v>222</v>
      </c>
      <c r="N6579" t="s">
        <v>26253</v>
      </c>
      <c r="O6579" t="s">
        <v>26254</v>
      </c>
      <c r="P6579" t="s">
        <v>87</v>
      </c>
      <c r="Q6579">
        <v>4</v>
      </c>
      <c r="R6579" t="s">
        <v>88</v>
      </c>
      <c r="S6579" t="s">
        <v>118</v>
      </c>
      <c r="T6579">
        <v>50848</v>
      </c>
      <c r="U6579" s="1">
        <v>45509</v>
      </c>
      <c r="V6579" t="s">
        <v>64</v>
      </c>
      <c r="W6579">
        <v>502570</v>
      </c>
      <c r="X6579" t="s">
        <v>14849</v>
      </c>
      <c r="Y6579">
        <v>293</v>
      </c>
      <c r="Z6579">
        <v>2689</v>
      </c>
      <c r="AA6579">
        <v>3</v>
      </c>
      <c r="AB6579">
        <v>3226.8</v>
      </c>
    </row>
    <row r="6580" spans="1:28" x14ac:dyDescent="0.3">
      <c r="A6580" t="s">
        <v>28</v>
      </c>
      <c r="B6580" t="s">
        <v>29</v>
      </c>
      <c r="C6580" t="s">
        <v>193</v>
      </c>
      <c r="D6580" t="s">
        <v>45</v>
      </c>
      <c r="E6580" t="s">
        <v>46</v>
      </c>
      <c r="F6580" t="s">
        <v>355</v>
      </c>
      <c r="G6580">
        <v>93</v>
      </c>
      <c r="H6580">
        <v>419921</v>
      </c>
      <c r="I6580" t="s">
        <v>34</v>
      </c>
      <c r="J6580" s="1">
        <v>44111</v>
      </c>
      <c r="K6580">
        <v>1300</v>
      </c>
      <c r="L6580" t="s">
        <v>26255</v>
      </c>
      <c r="M6580" t="s">
        <v>623</v>
      </c>
      <c r="N6580" t="s">
        <v>26256</v>
      </c>
      <c r="O6580" t="s">
        <v>26257</v>
      </c>
      <c r="P6580" t="s">
        <v>87</v>
      </c>
      <c r="Q6580">
        <v>4</v>
      </c>
      <c r="R6580" t="s">
        <v>88</v>
      </c>
      <c r="S6580" t="s">
        <v>63</v>
      </c>
      <c r="T6580">
        <v>62803</v>
      </c>
      <c r="U6580" s="1">
        <v>45391</v>
      </c>
      <c r="V6580" t="s">
        <v>80</v>
      </c>
      <c r="W6580">
        <v>188472</v>
      </c>
      <c r="X6580" t="s">
        <v>26258</v>
      </c>
      <c r="Y6580">
        <v>277</v>
      </c>
      <c r="Z6580">
        <v>1704</v>
      </c>
      <c r="AA6580">
        <v>7</v>
      </c>
      <c r="AB6580">
        <v>4771.2</v>
      </c>
    </row>
    <row r="6581" spans="1:28" x14ac:dyDescent="0.3">
      <c r="A6581" t="s">
        <v>28</v>
      </c>
      <c r="B6581" t="s">
        <v>29</v>
      </c>
      <c r="C6581" t="s">
        <v>157</v>
      </c>
      <c r="D6581" t="s">
        <v>92</v>
      </c>
      <c r="E6581" t="s">
        <v>32</v>
      </c>
      <c r="F6581" t="s">
        <v>47</v>
      </c>
      <c r="G6581">
        <v>99</v>
      </c>
      <c r="H6581">
        <v>416566</v>
      </c>
      <c r="I6581" t="s">
        <v>58</v>
      </c>
      <c r="J6581" s="1">
        <v>44653</v>
      </c>
      <c r="K6581">
        <v>1400</v>
      </c>
      <c r="L6581" t="s">
        <v>26259</v>
      </c>
      <c r="M6581" t="s">
        <v>434</v>
      </c>
      <c r="N6581" t="s">
        <v>26260</v>
      </c>
      <c r="O6581" t="s">
        <v>26261</v>
      </c>
      <c r="P6581" t="s">
        <v>39</v>
      </c>
      <c r="Q6581">
        <v>3</v>
      </c>
      <c r="R6581" t="s">
        <v>40</v>
      </c>
      <c r="S6581" t="s">
        <v>79</v>
      </c>
      <c r="T6581">
        <v>11634</v>
      </c>
      <c r="U6581" s="1">
        <v>45492</v>
      </c>
      <c r="V6581" t="s">
        <v>126</v>
      </c>
      <c r="W6581">
        <v>619712</v>
      </c>
      <c r="X6581" t="s">
        <v>17654</v>
      </c>
      <c r="Y6581">
        <v>792</v>
      </c>
      <c r="Z6581">
        <v>1075</v>
      </c>
      <c r="AA6581">
        <v>3</v>
      </c>
      <c r="AB6581">
        <v>1290</v>
      </c>
    </row>
    <row r="6582" spans="1:28" x14ac:dyDescent="0.3">
      <c r="A6582" t="s">
        <v>28</v>
      </c>
      <c r="B6582" t="s">
        <v>29</v>
      </c>
      <c r="C6582" t="s">
        <v>30</v>
      </c>
      <c r="D6582" t="s">
        <v>611</v>
      </c>
      <c r="E6582" t="s">
        <v>56</v>
      </c>
      <c r="F6582" t="s">
        <v>135</v>
      </c>
      <c r="G6582">
        <v>65</v>
      </c>
      <c r="H6582">
        <v>412186</v>
      </c>
      <c r="I6582" t="s">
        <v>58</v>
      </c>
      <c r="J6582" s="1">
        <v>44000</v>
      </c>
      <c r="K6582">
        <v>1000</v>
      </c>
      <c r="L6582" t="s">
        <v>5002</v>
      </c>
      <c r="M6582" t="s">
        <v>654</v>
      </c>
      <c r="N6582" t="s">
        <v>26262</v>
      </c>
      <c r="O6582" t="s">
        <v>26263</v>
      </c>
      <c r="P6582" t="s">
        <v>51</v>
      </c>
      <c r="Q6582">
        <v>14</v>
      </c>
      <c r="R6582" t="s">
        <v>40</v>
      </c>
      <c r="S6582" t="s">
        <v>63</v>
      </c>
      <c r="T6582">
        <v>59925</v>
      </c>
      <c r="U6582" s="1">
        <v>45449</v>
      </c>
      <c r="V6582" t="s">
        <v>52</v>
      </c>
      <c r="W6582">
        <v>357118</v>
      </c>
      <c r="X6582" t="s">
        <v>26264</v>
      </c>
      <c r="Y6582">
        <v>772</v>
      </c>
      <c r="Z6582">
        <v>2885</v>
      </c>
      <c r="AA6582">
        <v>2</v>
      </c>
      <c r="AB6582">
        <v>2308</v>
      </c>
    </row>
    <row r="6583" spans="1:28" x14ac:dyDescent="0.3">
      <c r="A6583" t="s">
        <v>28</v>
      </c>
      <c r="B6583" t="s">
        <v>29</v>
      </c>
      <c r="C6583" t="s">
        <v>148</v>
      </c>
      <c r="D6583" t="s">
        <v>182</v>
      </c>
      <c r="E6583" t="s">
        <v>32</v>
      </c>
      <c r="F6583" t="s">
        <v>47</v>
      </c>
      <c r="G6583">
        <v>34</v>
      </c>
      <c r="H6583">
        <v>416288</v>
      </c>
      <c r="I6583" t="s">
        <v>58</v>
      </c>
      <c r="J6583" s="1">
        <v>44390</v>
      </c>
      <c r="K6583">
        <v>1000</v>
      </c>
      <c r="L6583" t="s">
        <v>26265</v>
      </c>
      <c r="M6583" t="s">
        <v>195</v>
      </c>
      <c r="N6583" t="s">
        <v>26266</v>
      </c>
      <c r="O6583" t="s">
        <v>26267</v>
      </c>
      <c r="P6583" t="s">
        <v>39</v>
      </c>
      <c r="Q6583">
        <v>16</v>
      </c>
      <c r="R6583" t="s">
        <v>40</v>
      </c>
      <c r="S6583" t="s">
        <v>41</v>
      </c>
      <c r="T6583">
        <v>96559</v>
      </c>
      <c r="U6583" s="1">
        <v>45312</v>
      </c>
      <c r="V6583" t="s">
        <v>111</v>
      </c>
      <c r="W6583">
        <v>849394</v>
      </c>
      <c r="X6583" t="s">
        <v>26268</v>
      </c>
      <c r="Y6583">
        <v>957</v>
      </c>
      <c r="Z6583">
        <v>846</v>
      </c>
      <c r="AA6583">
        <v>3</v>
      </c>
      <c r="AB6583">
        <v>1015.2</v>
      </c>
    </row>
    <row r="6584" spans="1:28" x14ac:dyDescent="0.3">
      <c r="A6584" t="s">
        <v>28</v>
      </c>
      <c r="B6584" t="s">
        <v>29</v>
      </c>
      <c r="C6584" t="s">
        <v>91</v>
      </c>
      <c r="D6584" t="s">
        <v>364</v>
      </c>
      <c r="E6584" t="s">
        <v>56</v>
      </c>
      <c r="F6584" t="s">
        <v>47</v>
      </c>
      <c r="G6584">
        <v>49</v>
      </c>
      <c r="H6584">
        <v>423861</v>
      </c>
      <c r="I6584" t="s">
        <v>34</v>
      </c>
      <c r="J6584" s="1">
        <v>44029</v>
      </c>
      <c r="K6584">
        <v>800</v>
      </c>
      <c r="L6584" t="s">
        <v>26269</v>
      </c>
      <c r="M6584" t="s">
        <v>250</v>
      </c>
      <c r="N6584" t="s">
        <v>26270</v>
      </c>
      <c r="O6584" t="s">
        <v>26271</v>
      </c>
      <c r="P6584" t="s">
        <v>71</v>
      </c>
      <c r="Q6584">
        <v>4</v>
      </c>
      <c r="R6584" t="s">
        <v>88</v>
      </c>
      <c r="S6584" t="s">
        <v>63</v>
      </c>
      <c r="T6584">
        <v>53007</v>
      </c>
      <c r="U6584" s="1">
        <v>45616</v>
      </c>
      <c r="V6584" t="s">
        <v>42</v>
      </c>
      <c r="W6584">
        <v>235106</v>
      </c>
      <c r="X6584" t="s">
        <v>26272</v>
      </c>
      <c r="Y6584">
        <v>751</v>
      </c>
      <c r="Z6584">
        <v>2449</v>
      </c>
      <c r="AA6584">
        <v>5</v>
      </c>
      <c r="AB6584">
        <v>4898</v>
      </c>
    </row>
    <row r="6585" spans="1:28" x14ac:dyDescent="0.3">
      <c r="A6585" t="s">
        <v>28</v>
      </c>
      <c r="B6585" t="s">
        <v>29</v>
      </c>
      <c r="C6585" t="s">
        <v>148</v>
      </c>
      <c r="D6585" t="s">
        <v>411</v>
      </c>
      <c r="E6585" t="s">
        <v>32</v>
      </c>
      <c r="F6585" t="s">
        <v>106</v>
      </c>
      <c r="G6585">
        <v>2</v>
      </c>
      <c r="H6585">
        <v>419817</v>
      </c>
      <c r="I6585" t="s">
        <v>58</v>
      </c>
      <c r="J6585" s="1">
        <v>44818</v>
      </c>
      <c r="K6585">
        <v>950</v>
      </c>
      <c r="L6585" t="s">
        <v>26273</v>
      </c>
      <c r="M6585" t="s">
        <v>256</v>
      </c>
      <c r="N6585" t="s">
        <v>26274</v>
      </c>
      <c r="O6585" t="s">
        <v>26275</v>
      </c>
      <c r="P6585" t="s">
        <v>39</v>
      </c>
      <c r="Q6585">
        <v>14</v>
      </c>
      <c r="R6585" t="s">
        <v>40</v>
      </c>
      <c r="S6585" t="s">
        <v>79</v>
      </c>
      <c r="T6585">
        <v>55782</v>
      </c>
      <c r="U6585" s="1">
        <v>45365</v>
      </c>
      <c r="V6585" t="s">
        <v>72</v>
      </c>
      <c r="W6585">
        <v>851516</v>
      </c>
      <c r="X6585" t="s">
        <v>5306</v>
      </c>
      <c r="Y6585">
        <v>582</v>
      </c>
      <c r="Z6585">
        <v>1134</v>
      </c>
      <c r="AA6585">
        <v>1</v>
      </c>
      <c r="AB6585">
        <v>453.6</v>
      </c>
    </row>
    <row r="6586" spans="1:28" x14ac:dyDescent="0.3">
      <c r="A6586" t="s">
        <v>28</v>
      </c>
      <c r="B6586" t="s">
        <v>29</v>
      </c>
      <c r="C6586" t="s">
        <v>44</v>
      </c>
      <c r="D6586" t="s">
        <v>45</v>
      </c>
      <c r="E6586" t="s">
        <v>32</v>
      </c>
      <c r="F6586" t="s">
        <v>175</v>
      </c>
      <c r="G6586">
        <v>91</v>
      </c>
      <c r="H6586">
        <v>426698</v>
      </c>
      <c r="I6586" t="s">
        <v>58</v>
      </c>
      <c r="J6586" s="1">
        <v>44257</v>
      </c>
      <c r="K6586">
        <v>1000</v>
      </c>
      <c r="L6586" t="s">
        <v>26276</v>
      </c>
      <c r="M6586" t="s">
        <v>542</v>
      </c>
      <c r="N6586" t="s">
        <v>26277</v>
      </c>
      <c r="O6586">
        <v>3198037431</v>
      </c>
      <c r="P6586" t="s">
        <v>71</v>
      </c>
      <c r="Q6586">
        <v>15</v>
      </c>
      <c r="R6586" t="s">
        <v>40</v>
      </c>
      <c r="S6586" t="s">
        <v>118</v>
      </c>
      <c r="T6586">
        <v>38335</v>
      </c>
      <c r="U6586" s="1">
        <v>45615</v>
      </c>
      <c r="V6586" t="s">
        <v>42</v>
      </c>
      <c r="W6586">
        <v>698526</v>
      </c>
      <c r="X6586" t="s">
        <v>26278</v>
      </c>
      <c r="Y6586">
        <v>572</v>
      </c>
      <c r="Z6586">
        <v>1896</v>
      </c>
      <c r="AA6586">
        <v>5</v>
      </c>
      <c r="AB6586">
        <v>3792</v>
      </c>
    </row>
    <row r="6587" spans="1:28" x14ac:dyDescent="0.3">
      <c r="A6587" t="s">
        <v>28</v>
      </c>
      <c r="B6587" t="s">
        <v>29</v>
      </c>
      <c r="C6587" t="s">
        <v>66</v>
      </c>
      <c r="D6587" t="s">
        <v>261</v>
      </c>
      <c r="E6587" t="s">
        <v>46</v>
      </c>
      <c r="F6587" t="s">
        <v>99</v>
      </c>
      <c r="G6587">
        <v>75</v>
      </c>
      <c r="H6587">
        <v>422833</v>
      </c>
      <c r="I6587" t="s">
        <v>58</v>
      </c>
      <c r="J6587" s="1">
        <v>44659</v>
      </c>
      <c r="K6587">
        <v>950</v>
      </c>
      <c r="L6587" t="s">
        <v>26279</v>
      </c>
      <c r="M6587" t="s">
        <v>1253</v>
      </c>
      <c r="N6587" t="s">
        <v>26280</v>
      </c>
      <c r="O6587" t="s">
        <v>26281</v>
      </c>
      <c r="P6587" t="s">
        <v>71</v>
      </c>
      <c r="Q6587">
        <v>4</v>
      </c>
      <c r="R6587" t="s">
        <v>40</v>
      </c>
      <c r="S6587" t="s">
        <v>118</v>
      </c>
      <c r="T6587">
        <v>49214</v>
      </c>
      <c r="U6587" s="1">
        <v>45306</v>
      </c>
      <c r="V6587" t="s">
        <v>111</v>
      </c>
      <c r="W6587">
        <v>435951</v>
      </c>
      <c r="X6587" t="s">
        <v>26282</v>
      </c>
      <c r="Y6587">
        <v>888</v>
      </c>
      <c r="Z6587">
        <v>2589</v>
      </c>
      <c r="AA6587">
        <v>1</v>
      </c>
      <c r="AB6587" s="2" t="s">
        <v>14177</v>
      </c>
    </row>
    <row r="6588" spans="1:28" x14ac:dyDescent="0.3">
      <c r="A6588" t="s">
        <v>28</v>
      </c>
      <c r="B6588" t="s">
        <v>29</v>
      </c>
      <c r="C6588" t="s">
        <v>30</v>
      </c>
      <c r="D6588" t="s">
        <v>220</v>
      </c>
      <c r="E6588" t="s">
        <v>56</v>
      </c>
      <c r="F6588" t="s">
        <v>113</v>
      </c>
      <c r="G6588">
        <v>71</v>
      </c>
      <c r="H6588">
        <v>439268</v>
      </c>
      <c r="I6588" t="s">
        <v>58</v>
      </c>
      <c r="J6588" s="1">
        <v>44522</v>
      </c>
      <c r="K6588">
        <v>800</v>
      </c>
      <c r="L6588" t="s">
        <v>26283</v>
      </c>
      <c r="M6588" t="s">
        <v>843</v>
      </c>
      <c r="N6588" t="s">
        <v>26284</v>
      </c>
      <c r="O6588" t="s">
        <v>26285</v>
      </c>
      <c r="P6588" t="s">
        <v>87</v>
      </c>
      <c r="Q6588">
        <v>19</v>
      </c>
      <c r="R6588" t="s">
        <v>88</v>
      </c>
      <c r="S6588" t="s">
        <v>63</v>
      </c>
      <c r="T6588">
        <v>57271</v>
      </c>
      <c r="U6588" s="1">
        <v>45605</v>
      </c>
      <c r="V6588" t="s">
        <v>42</v>
      </c>
      <c r="W6588">
        <v>122985</v>
      </c>
      <c r="X6588" t="s">
        <v>26286</v>
      </c>
      <c r="Y6588">
        <v>286</v>
      </c>
      <c r="Z6588">
        <v>520</v>
      </c>
      <c r="AA6588">
        <v>3</v>
      </c>
      <c r="AB6588">
        <v>624</v>
      </c>
    </row>
    <row r="6589" spans="1:28" x14ac:dyDescent="0.3">
      <c r="A6589" t="s">
        <v>28</v>
      </c>
      <c r="B6589" t="s">
        <v>29</v>
      </c>
      <c r="C6589" t="s">
        <v>91</v>
      </c>
      <c r="D6589" t="s">
        <v>254</v>
      </c>
      <c r="E6589" t="s">
        <v>56</v>
      </c>
      <c r="F6589" t="s">
        <v>47</v>
      </c>
      <c r="G6589">
        <v>98</v>
      </c>
      <c r="H6589">
        <v>401045</v>
      </c>
      <c r="I6589" t="s">
        <v>58</v>
      </c>
      <c r="J6589" s="1">
        <v>45614</v>
      </c>
      <c r="K6589">
        <v>1300</v>
      </c>
      <c r="L6589" t="s">
        <v>26287</v>
      </c>
      <c r="M6589" t="s">
        <v>351</v>
      </c>
      <c r="N6589" t="s">
        <v>26288</v>
      </c>
      <c r="O6589" t="s">
        <v>26289</v>
      </c>
      <c r="P6589" t="s">
        <v>87</v>
      </c>
      <c r="Q6589">
        <v>12</v>
      </c>
      <c r="R6589" t="s">
        <v>40</v>
      </c>
      <c r="S6589" t="s">
        <v>41</v>
      </c>
      <c r="T6589">
        <v>53837</v>
      </c>
      <c r="U6589" s="1">
        <v>45430</v>
      </c>
      <c r="V6589" t="s">
        <v>140</v>
      </c>
      <c r="W6589">
        <v>908599</v>
      </c>
      <c r="X6589" t="s">
        <v>26290</v>
      </c>
      <c r="Y6589">
        <v>545</v>
      </c>
      <c r="Z6589">
        <v>706</v>
      </c>
      <c r="AA6589">
        <v>2</v>
      </c>
      <c r="AB6589" s="2" t="s">
        <v>25385</v>
      </c>
    </row>
    <row r="6590" spans="1:28" x14ac:dyDescent="0.3">
      <c r="A6590" t="s">
        <v>28</v>
      </c>
      <c r="B6590" t="s">
        <v>29</v>
      </c>
      <c r="C6590" t="s">
        <v>44</v>
      </c>
      <c r="D6590" t="s">
        <v>31</v>
      </c>
      <c r="E6590" t="s">
        <v>56</v>
      </c>
      <c r="F6590" t="s">
        <v>99</v>
      </c>
      <c r="G6590">
        <v>76</v>
      </c>
      <c r="H6590">
        <v>401374</v>
      </c>
      <c r="I6590" t="s">
        <v>58</v>
      </c>
      <c r="J6590" s="1">
        <v>44818</v>
      </c>
      <c r="K6590">
        <v>1200</v>
      </c>
      <c r="L6590" t="s">
        <v>1256</v>
      </c>
      <c r="M6590" t="s">
        <v>895</v>
      </c>
      <c r="N6590" t="s">
        <v>26291</v>
      </c>
      <c r="O6590" t="s">
        <v>26292</v>
      </c>
      <c r="P6590" t="s">
        <v>51</v>
      </c>
      <c r="Q6590">
        <v>9</v>
      </c>
      <c r="R6590" t="s">
        <v>88</v>
      </c>
      <c r="S6590" t="s">
        <v>41</v>
      </c>
      <c r="T6590">
        <v>90503</v>
      </c>
      <c r="U6590" s="1">
        <v>45518</v>
      </c>
      <c r="V6590" t="s">
        <v>64</v>
      </c>
      <c r="W6590">
        <v>685271</v>
      </c>
      <c r="X6590" t="s">
        <v>26293</v>
      </c>
      <c r="Y6590">
        <v>780</v>
      </c>
      <c r="Z6590">
        <v>1841</v>
      </c>
      <c r="AA6590">
        <v>6</v>
      </c>
      <c r="AB6590" s="2" t="s">
        <v>26294</v>
      </c>
    </row>
    <row r="6591" spans="1:28" x14ac:dyDescent="0.3">
      <c r="A6591" t="s">
        <v>28</v>
      </c>
      <c r="B6591" t="s">
        <v>29</v>
      </c>
      <c r="C6591" t="s">
        <v>91</v>
      </c>
      <c r="D6591" t="s">
        <v>349</v>
      </c>
      <c r="E6591" t="s">
        <v>46</v>
      </c>
      <c r="F6591" t="s">
        <v>175</v>
      </c>
      <c r="G6591">
        <v>97</v>
      </c>
      <c r="H6591">
        <v>423889</v>
      </c>
      <c r="I6591" t="s">
        <v>58</v>
      </c>
      <c r="J6591" s="1">
        <v>44829</v>
      </c>
      <c r="K6591">
        <v>1300</v>
      </c>
      <c r="L6591" t="s">
        <v>26295</v>
      </c>
      <c r="M6591" t="s">
        <v>263</v>
      </c>
      <c r="N6591" t="s">
        <v>26296</v>
      </c>
      <c r="O6591" t="s">
        <v>26297</v>
      </c>
      <c r="P6591" t="s">
        <v>51</v>
      </c>
      <c r="Q6591">
        <v>11</v>
      </c>
      <c r="R6591" t="s">
        <v>40</v>
      </c>
      <c r="S6591" t="s">
        <v>63</v>
      </c>
      <c r="T6591">
        <v>75234</v>
      </c>
      <c r="U6591" s="1">
        <v>45344</v>
      </c>
      <c r="V6591" t="s">
        <v>119</v>
      </c>
      <c r="W6591">
        <v>829351</v>
      </c>
      <c r="X6591" t="s">
        <v>26298</v>
      </c>
      <c r="Y6591">
        <v>438</v>
      </c>
      <c r="Z6591">
        <v>1865</v>
      </c>
      <c r="AA6591">
        <v>7</v>
      </c>
      <c r="AB6591">
        <v>5222</v>
      </c>
    </row>
    <row r="6592" spans="1:28" x14ac:dyDescent="0.3">
      <c r="A6592" t="s">
        <v>28</v>
      </c>
      <c r="B6592" t="s">
        <v>29</v>
      </c>
      <c r="C6592" t="s">
        <v>193</v>
      </c>
      <c r="D6592" t="s">
        <v>621</v>
      </c>
      <c r="E6592" t="s">
        <v>56</v>
      </c>
      <c r="F6592" t="s">
        <v>150</v>
      </c>
      <c r="G6592">
        <v>54</v>
      </c>
      <c r="H6592">
        <v>424914</v>
      </c>
      <c r="I6592" t="s">
        <v>34</v>
      </c>
      <c r="J6592" s="1">
        <v>43838</v>
      </c>
      <c r="K6592">
        <v>1300</v>
      </c>
      <c r="L6592" t="s">
        <v>26299</v>
      </c>
      <c r="M6592" t="s">
        <v>49</v>
      </c>
      <c r="N6592" t="s">
        <v>26300</v>
      </c>
      <c r="O6592" t="s">
        <v>26301</v>
      </c>
      <c r="P6592" t="s">
        <v>51</v>
      </c>
      <c r="Q6592">
        <v>6</v>
      </c>
      <c r="R6592" t="s">
        <v>88</v>
      </c>
      <c r="S6592" t="s">
        <v>63</v>
      </c>
      <c r="T6592">
        <v>29564</v>
      </c>
      <c r="U6592" s="1">
        <v>45558</v>
      </c>
      <c r="V6592" t="s">
        <v>180</v>
      </c>
      <c r="W6592">
        <v>362693</v>
      </c>
      <c r="X6592" t="s">
        <v>26302</v>
      </c>
      <c r="Y6592">
        <v>481</v>
      </c>
      <c r="Z6592">
        <v>2672</v>
      </c>
      <c r="AA6592">
        <v>3</v>
      </c>
      <c r="AB6592">
        <v>3206.4</v>
      </c>
    </row>
    <row r="6593" spans="1:28" x14ac:dyDescent="0.3">
      <c r="A6593" t="s">
        <v>28</v>
      </c>
      <c r="B6593" t="s">
        <v>29</v>
      </c>
      <c r="C6593" t="s">
        <v>157</v>
      </c>
      <c r="D6593" t="s">
        <v>105</v>
      </c>
      <c r="E6593" t="s">
        <v>56</v>
      </c>
      <c r="F6593" t="s">
        <v>33</v>
      </c>
      <c r="G6593">
        <v>43</v>
      </c>
      <c r="H6593">
        <v>422127</v>
      </c>
      <c r="I6593" t="s">
        <v>34</v>
      </c>
      <c r="J6593" s="1">
        <v>44469</v>
      </c>
      <c r="K6593">
        <v>950</v>
      </c>
      <c r="L6593" t="s">
        <v>4760</v>
      </c>
      <c r="M6593" t="s">
        <v>49</v>
      </c>
      <c r="N6593" t="s">
        <v>26303</v>
      </c>
      <c r="O6593" t="s">
        <v>26304</v>
      </c>
      <c r="P6593" t="s">
        <v>87</v>
      </c>
      <c r="Q6593">
        <v>18</v>
      </c>
      <c r="R6593" t="s">
        <v>88</v>
      </c>
      <c r="S6593" t="s">
        <v>79</v>
      </c>
      <c r="T6593">
        <v>82460</v>
      </c>
      <c r="U6593" s="1">
        <v>45430</v>
      </c>
      <c r="V6593" t="s">
        <v>140</v>
      </c>
      <c r="W6593">
        <v>429189</v>
      </c>
      <c r="X6593" t="s">
        <v>26305</v>
      </c>
      <c r="Y6593">
        <v>371</v>
      </c>
      <c r="Z6593">
        <v>839</v>
      </c>
      <c r="AA6593">
        <v>3</v>
      </c>
      <c r="AB6593" s="2" t="s">
        <v>1206</v>
      </c>
    </row>
    <row r="6594" spans="1:28" x14ac:dyDescent="0.3">
      <c r="A6594" t="s">
        <v>28</v>
      </c>
      <c r="B6594" t="s">
        <v>29</v>
      </c>
      <c r="C6594" t="s">
        <v>193</v>
      </c>
      <c r="D6594" t="s">
        <v>411</v>
      </c>
      <c r="E6594" t="s">
        <v>46</v>
      </c>
      <c r="F6594" t="s">
        <v>113</v>
      </c>
      <c r="G6594">
        <v>81</v>
      </c>
      <c r="H6594">
        <v>431288</v>
      </c>
      <c r="I6594" t="s">
        <v>34</v>
      </c>
      <c r="J6594" s="1">
        <v>44302</v>
      </c>
      <c r="K6594">
        <v>800</v>
      </c>
      <c r="L6594" t="s">
        <v>26306</v>
      </c>
      <c r="M6594" t="s">
        <v>68</v>
      </c>
      <c r="N6594" t="s">
        <v>26307</v>
      </c>
      <c r="O6594" t="s">
        <v>26308</v>
      </c>
      <c r="P6594" t="s">
        <v>51</v>
      </c>
      <c r="Q6594">
        <v>18</v>
      </c>
      <c r="R6594" t="s">
        <v>40</v>
      </c>
      <c r="S6594" t="s">
        <v>41</v>
      </c>
      <c r="T6594">
        <v>49013</v>
      </c>
      <c r="U6594" s="1">
        <v>45588</v>
      </c>
      <c r="V6594" t="s">
        <v>155</v>
      </c>
      <c r="W6594">
        <v>315847</v>
      </c>
      <c r="X6594" t="s">
        <v>26309</v>
      </c>
      <c r="Y6594">
        <v>862</v>
      </c>
      <c r="Z6594">
        <v>1906</v>
      </c>
      <c r="AA6594">
        <v>3</v>
      </c>
      <c r="AB6594" s="2" t="s">
        <v>2782</v>
      </c>
    </row>
    <row r="6595" spans="1:28" x14ac:dyDescent="0.3">
      <c r="A6595" t="s">
        <v>28</v>
      </c>
      <c r="B6595" t="s">
        <v>29</v>
      </c>
      <c r="C6595" t="s">
        <v>148</v>
      </c>
      <c r="D6595" t="s">
        <v>182</v>
      </c>
      <c r="E6595" t="s">
        <v>56</v>
      </c>
      <c r="F6595" t="s">
        <v>33</v>
      </c>
      <c r="G6595">
        <v>55</v>
      </c>
      <c r="H6595">
        <v>404070</v>
      </c>
      <c r="I6595" t="s">
        <v>58</v>
      </c>
      <c r="J6595" s="1">
        <v>45102</v>
      </c>
      <c r="K6595">
        <v>1000</v>
      </c>
      <c r="L6595" t="s">
        <v>26310</v>
      </c>
      <c r="M6595" t="s">
        <v>177</v>
      </c>
      <c r="N6595" t="s">
        <v>26311</v>
      </c>
      <c r="O6595" t="s">
        <v>26312</v>
      </c>
      <c r="P6595" t="s">
        <v>71</v>
      </c>
      <c r="Q6595">
        <v>8</v>
      </c>
      <c r="R6595" t="s">
        <v>88</v>
      </c>
      <c r="S6595" t="s">
        <v>63</v>
      </c>
      <c r="T6595">
        <v>19735</v>
      </c>
      <c r="U6595" s="1">
        <v>45377</v>
      </c>
      <c r="V6595" t="s">
        <v>72</v>
      </c>
      <c r="W6595">
        <v>764731</v>
      </c>
      <c r="X6595" t="s">
        <v>26313</v>
      </c>
      <c r="Y6595">
        <v>857</v>
      </c>
      <c r="Z6595">
        <v>1400</v>
      </c>
      <c r="AA6595">
        <v>2</v>
      </c>
      <c r="AB6595">
        <v>1120</v>
      </c>
    </row>
    <row r="6596" spans="1:28" x14ac:dyDescent="0.3">
      <c r="A6596" t="s">
        <v>28</v>
      </c>
      <c r="B6596" t="s">
        <v>29</v>
      </c>
      <c r="C6596" t="s">
        <v>44</v>
      </c>
      <c r="D6596" t="s">
        <v>442</v>
      </c>
      <c r="E6596" t="s">
        <v>56</v>
      </c>
      <c r="F6596" t="s">
        <v>175</v>
      </c>
      <c r="G6596">
        <v>83</v>
      </c>
      <c r="H6596">
        <v>424556</v>
      </c>
      <c r="I6596" t="s">
        <v>34</v>
      </c>
      <c r="J6596" s="1">
        <v>44177</v>
      </c>
      <c r="K6596">
        <v>800</v>
      </c>
      <c r="L6596" t="s">
        <v>26314</v>
      </c>
      <c r="M6596" t="s">
        <v>244</v>
      </c>
      <c r="N6596" t="s">
        <v>26315</v>
      </c>
      <c r="O6596" t="s">
        <v>26316</v>
      </c>
      <c r="P6596" t="s">
        <v>87</v>
      </c>
      <c r="Q6596">
        <v>14</v>
      </c>
      <c r="R6596" t="s">
        <v>40</v>
      </c>
      <c r="S6596" t="s">
        <v>118</v>
      </c>
      <c r="T6596">
        <v>20416</v>
      </c>
      <c r="U6596" s="1">
        <v>45361</v>
      </c>
      <c r="V6596" t="s">
        <v>72</v>
      </c>
      <c r="W6596">
        <v>622157</v>
      </c>
      <c r="X6596" t="s">
        <v>26317</v>
      </c>
      <c r="Y6596">
        <v>525</v>
      </c>
      <c r="Z6596">
        <v>2117</v>
      </c>
      <c r="AA6596">
        <v>4</v>
      </c>
      <c r="AB6596" s="2" t="s">
        <v>26318</v>
      </c>
    </row>
    <row r="6597" spans="1:28" x14ac:dyDescent="0.3">
      <c r="A6597" t="s">
        <v>28</v>
      </c>
      <c r="B6597" t="s">
        <v>29</v>
      </c>
      <c r="C6597" t="s">
        <v>44</v>
      </c>
      <c r="D6597" t="s">
        <v>163</v>
      </c>
      <c r="E6597" t="s">
        <v>56</v>
      </c>
      <c r="F6597" t="s">
        <v>33</v>
      </c>
      <c r="G6597">
        <v>38</v>
      </c>
      <c r="H6597">
        <v>414683</v>
      </c>
      <c r="I6597" t="s">
        <v>34</v>
      </c>
      <c r="J6597" s="1">
        <v>44858</v>
      </c>
      <c r="K6597">
        <v>1200</v>
      </c>
      <c r="L6597" t="s">
        <v>26319</v>
      </c>
      <c r="M6597" t="s">
        <v>129</v>
      </c>
      <c r="N6597" t="s">
        <v>26320</v>
      </c>
      <c r="O6597" t="s">
        <v>26321</v>
      </c>
      <c r="P6597" t="s">
        <v>87</v>
      </c>
      <c r="Q6597">
        <v>9</v>
      </c>
      <c r="R6597" t="s">
        <v>88</v>
      </c>
      <c r="S6597" t="s">
        <v>41</v>
      </c>
      <c r="T6597">
        <v>86744</v>
      </c>
      <c r="U6597" s="1">
        <v>45327</v>
      </c>
      <c r="V6597" t="s">
        <v>119</v>
      </c>
      <c r="W6597">
        <v>533585</v>
      </c>
      <c r="X6597" t="s">
        <v>26322</v>
      </c>
      <c r="Y6597">
        <v>525</v>
      </c>
      <c r="Z6597">
        <v>2920</v>
      </c>
      <c r="AA6597">
        <v>6</v>
      </c>
      <c r="AB6597">
        <v>7008</v>
      </c>
    </row>
    <row r="6598" spans="1:28" x14ac:dyDescent="0.3">
      <c r="A6598" t="s">
        <v>28</v>
      </c>
      <c r="B6598" t="s">
        <v>29</v>
      </c>
      <c r="C6598" t="s">
        <v>44</v>
      </c>
      <c r="D6598" t="s">
        <v>261</v>
      </c>
      <c r="E6598" t="s">
        <v>56</v>
      </c>
      <c r="F6598" t="s">
        <v>99</v>
      </c>
      <c r="G6598">
        <v>71</v>
      </c>
      <c r="H6598">
        <v>403614</v>
      </c>
      <c r="I6598" t="s">
        <v>34</v>
      </c>
      <c r="J6598" s="1">
        <v>45405</v>
      </c>
      <c r="K6598">
        <v>1300</v>
      </c>
      <c r="L6598" t="s">
        <v>13083</v>
      </c>
      <c r="M6598" t="s">
        <v>269</v>
      </c>
      <c r="N6598" t="s">
        <v>26323</v>
      </c>
      <c r="O6598" t="s">
        <v>26324</v>
      </c>
      <c r="P6598" t="s">
        <v>51</v>
      </c>
      <c r="Q6598">
        <v>10</v>
      </c>
      <c r="R6598" t="s">
        <v>88</v>
      </c>
      <c r="S6598" t="s">
        <v>63</v>
      </c>
      <c r="T6598">
        <v>49540</v>
      </c>
      <c r="U6598" s="1">
        <v>45629</v>
      </c>
      <c r="V6598" t="s">
        <v>259</v>
      </c>
      <c r="W6598">
        <v>250898</v>
      </c>
      <c r="X6598" t="s">
        <v>26325</v>
      </c>
      <c r="Y6598">
        <v>340</v>
      </c>
      <c r="Z6598">
        <v>824</v>
      </c>
      <c r="AA6598">
        <v>1</v>
      </c>
      <c r="AB6598">
        <v>329.6</v>
      </c>
    </row>
    <row r="6599" spans="1:28" x14ac:dyDescent="0.3">
      <c r="A6599" t="s">
        <v>28</v>
      </c>
      <c r="B6599" t="s">
        <v>29</v>
      </c>
      <c r="C6599" t="s">
        <v>193</v>
      </c>
      <c r="D6599" t="s">
        <v>467</v>
      </c>
      <c r="E6599" t="s">
        <v>32</v>
      </c>
      <c r="F6599" t="s">
        <v>175</v>
      </c>
      <c r="G6599">
        <v>39</v>
      </c>
      <c r="H6599">
        <v>413554</v>
      </c>
      <c r="I6599" t="s">
        <v>58</v>
      </c>
      <c r="J6599" s="1">
        <v>44233</v>
      </c>
      <c r="K6599">
        <v>1200</v>
      </c>
      <c r="L6599" t="s">
        <v>16408</v>
      </c>
      <c r="M6599" t="s">
        <v>276</v>
      </c>
      <c r="N6599" t="s">
        <v>26326</v>
      </c>
      <c r="O6599" t="s">
        <v>26327</v>
      </c>
      <c r="P6599" t="s">
        <v>87</v>
      </c>
      <c r="Q6599">
        <v>16</v>
      </c>
      <c r="R6599" t="s">
        <v>40</v>
      </c>
      <c r="S6599" t="s">
        <v>63</v>
      </c>
      <c r="T6599">
        <v>22759</v>
      </c>
      <c r="U6599" s="1">
        <v>45514</v>
      </c>
      <c r="V6599" t="s">
        <v>64</v>
      </c>
      <c r="W6599">
        <v>517036</v>
      </c>
      <c r="X6599" t="s">
        <v>8321</v>
      </c>
      <c r="Y6599">
        <v>713</v>
      </c>
      <c r="Z6599">
        <v>1808</v>
      </c>
      <c r="AA6599">
        <v>7</v>
      </c>
      <c r="AB6599" s="2" t="s">
        <v>26328</v>
      </c>
    </row>
    <row r="6600" spans="1:28" x14ac:dyDescent="0.3">
      <c r="A6600" t="s">
        <v>28</v>
      </c>
      <c r="B6600" t="s">
        <v>29</v>
      </c>
      <c r="C6600" t="s">
        <v>44</v>
      </c>
      <c r="D6600" t="s">
        <v>261</v>
      </c>
      <c r="E6600" t="s">
        <v>46</v>
      </c>
      <c r="F6600" t="s">
        <v>106</v>
      </c>
      <c r="G6600">
        <v>97</v>
      </c>
      <c r="H6600">
        <v>422876</v>
      </c>
      <c r="I6600" t="s">
        <v>58</v>
      </c>
      <c r="J6600" s="1">
        <v>45401</v>
      </c>
      <c r="K6600">
        <v>1000</v>
      </c>
      <c r="L6600" t="s">
        <v>26329</v>
      </c>
      <c r="M6600" t="s">
        <v>552</v>
      </c>
      <c r="N6600" t="s">
        <v>26330</v>
      </c>
      <c r="O6600" t="s">
        <v>26331</v>
      </c>
      <c r="P6600" t="s">
        <v>87</v>
      </c>
      <c r="Q6600">
        <v>16</v>
      </c>
      <c r="R6600" t="s">
        <v>40</v>
      </c>
      <c r="S6600" t="s">
        <v>118</v>
      </c>
      <c r="T6600">
        <v>40533</v>
      </c>
      <c r="U6600" s="1">
        <v>45339</v>
      </c>
      <c r="V6600" t="s">
        <v>119</v>
      </c>
      <c r="W6600">
        <v>131754</v>
      </c>
      <c r="X6600" t="s">
        <v>26332</v>
      </c>
      <c r="Y6600">
        <v>384</v>
      </c>
      <c r="Z6600">
        <v>2392</v>
      </c>
      <c r="AA6600">
        <v>8</v>
      </c>
      <c r="AB6600" s="2" t="s">
        <v>26333</v>
      </c>
    </row>
    <row r="6601" spans="1:28" x14ac:dyDescent="0.3">
      <c r="A6601" t="s">
        <v>28</v>
      </c>
      <c r="B6601" t="s">
        <v>29</v>
      </c>
      <c r="C6601" t="s">
        <v>193</v>
      </c>
      <c r="D6601" t="s">
        <v>467</v>
      </c>
      <c r="E6601" t="s">
        <v>46</v>
      </c>
      <c r="F6601" t="s">
        <v>99</v>
      </c>
      <c r="G6601">
        <v>85</v>
      </c>
      <c r="H6601">
        <v>402743</v>
      </c>
      <c r="I6601" t="s">
        <v>58</v>
      </c>
      <c r="J6601" s="1">
        <v>45515</v>
      </c>
      <c r="K6601">
        <v>1200</v>
      </c>
      <c r="L6601" t="s">
        <v>26334</v>
      </c>
      <c r="M6601" t="s">
        <v>394</v>
      </c>
      <c r="N6601" t="s">
        <v>26335</v>
      </c>
      <c r="O6601" t="s">
        <v>26336</v>
      </c>
      <c r="P6601" t="s">
        <v>71</v>
      </c>
      <c r="Q6601">
        <v>14</v>
      </c>
      <c r="R6601" t="s">
        <v>40</v>
      </c>
      <c r="S6601" t="s">
        <v>41</v>
      </c>
      <c r="T6601">
        <v>13144</v>
      </c>
      <c r="U6601" s="1">
        <v>45440</v>
      </c>
      <c r="V6601" t="s">
        <v>140</v>
      </c>
      <c r="W6601">
        <v>743961</v>
      </c>
      <c r="X6601" t="s">
        <v>26337</v>
      </c>
      <c r="Y6601">
        <v>473</v>
      </c>
      <c r="Z6601">
        <v>801</v>
      </c>
      <c r="AA6601">
        <v>7</v>
      </c>
      <c r="AB6601">
        <v>2242.8000000000002</v>
      </c>
    </row>
    <row r="6602" spans="1:28" x14ac:dyDescent="0.3">
      <c r="A6602" t="s">
        <v>28</v>
      </c>
      <c r="B6602" t="s">
        <v>29</v>
      </c>
      <c r="C6602" t="s">
        <v>148</v>
      </c>
      <c r="D6602" t="s">
        <v>220</v>
      </c>
      <c r="E6602" t="s">
        <v>46</v>
      </c>
      <c r="F6602" t="s">
        <v>33</v>
      </c>
      <c r="G6602">
        <v>71</v>
      </c>
      <c r="H6602">
        <v>434578</v>
      </c>
      <c r="I6602" t="s">
        <v>34</v>
      </c>
      <c r="J6602" s="1">
        <v>44212</v>
      </c>
      <c r="K6602">
        <v>1200</v>
      </c>
      <c r="L6602" t="s">
        <v>26338</v>
      </c>
      <c r="M6602" t="s">
        <v>506</v>
      </c>
      <c r="N6602" t="s">
        <v>26339</v>
      </c>
      <c r="O6602" t="s">
        <v>26340</v>
      </c>
      <c r="P6602" t="s">
        <v>87</v>
      </c>
      <c r="Q6602">
        <v>18</v>
      </c>
      <c r="R6602" t="s">
        <v>88</v>
      </c>
      <c r="S6602" t="s">
        <v>118</v>
      </c>
      <c r="T6602">
        <v>86296</v>
      </c>
      <c r="U6602" s="1">
        <v>45419</v>
      </c>
      <c r="V6602" t="s">
        <v>140</v>
      </c>
      <c r="W6602">
        <v>963615</v>
      </c>
      <c r="X6602" t="s">
        <v>26341</v>
      </c>
      <c r="Y6602">
        <v>829</v>
      </c>
      <c r="Z6602">
        <v>2240</v>
      </c>
      <c r="AA6602">
        <v>3</v>
      </c>
      <c r="AB6602">
        <v>2688</v>
      </c>
    </row>
    <row r="6603" spans="1:28" x14ac:dyDescent="0.3">
      <c r="A6603" t="s">
        <v>28</v>
      </c>
      <c r="B6603" t="s">
        <v>29</v>
      </c>
      <c r="C6603" t="s">
        <v>44</v>
      </c>
      <c r="D6603" t="s">
        <v>142</v>
      </c>
      <c r="E6603" t="s">
        <v>56</v>
      </c>
      <c r="F6603" t="s">
        <v>83</v>
      </c>
      <c r="G6603">
        <v>13</v>
      </c>
      <c r="H6603">
        <v>425795</v>
      </c>
      <c r="I6603" t="s">
        <v>58</v>
      </c>
      <c r="J6603" s="1">
        <v>45067</v>
      </c>
      <c r="K6603">
        <v>1200</v>
      </c>
      <c r="L6603" t="s">
        <v>26342</v>
      </c>
      <c r="M6603" t="s">
        <v>953</v>
      </c>
      <c r="N6603" t="s">
        <v>26343</v>
      </c>
      <c r="O6603" t="s">
        <v>26344</v>
      </c>
      <c r="P6603" t="s">
        <v>39</v>
      </c>
      <c r="Q6603">
        <v>3</v>
      </c>
      <c r="R6603" t="s">
        <v>40</v>
      </c>
      <c r="S6603" t="s">
        <v>79</v>
      </c>
      <c r="T6603">
        <v>38489</v>
      </c>
      <c r="U6603" s="1">
        <v>45389</v>
      </c>
      <c r="V6603" t="s">
        <v>80</v>
      </c>
      <c r="W6603">
        <v>165880</v>
      </c>
      <c r="X6603" t="s">
        <v>6998</v>
      </c>
      <c r="Y6603">
        <v>567</v>
      </c>
      <c r="Z6603">
        <v>2304</v>
      </c>
      <c r="AA6603">
        <v>2</v>
      </c>
      <c r="AB6603">
        <v>1843.2</v>
      </c>
    </row>
    <row r="6604" spans="1:28" x14ac:dyDescent="0.3">
      <c r="A6604" t="s">
        <v>28</v>
      </c>
      <c r="B6604" t="s">
        <v>29</v>
      </c>
      <c r="C6604" t="s">
        <v>157</v>
      </c>
      <c r="D6604" t="s">
        <v>442</v>
      </c>
      <c r="E6604" t="s">
        <v>32</v>
      </c>
      <c r="F6604" t="s">
        <v>47</v>
      </c>
      <c r="G6604">
        <v>82</v>
      </c>
      <c r="H6604">
        <v>414933</v>
      </c>
      <c r="I6604" t="s">
        <v>58</v>
      </c>
      <c r="J6604" s="1">
        <v>44766</v>
      </c>
      <c r="K6604">
        <v>950</v>
      </c>
      <c r="L6604" t="s">
        <v>26345</v>
      </c>
      <c r="M6604" t="s">
        <v>1460</v>
      </c>
      <c r="N6604" t="s">
        <v>26346</v>
      </c>
      <c r="O6604" t="s">
        <v>26347</v>
      </c>
      <c r="P6604" t="s">
        <v>51</v>
      </c>
      <c r="Q6604">
        <v>9</v>
      </c>
      <c r="R6604" t="s">
        <v>88</v>
      </c>
      <c r="S6604" t="s">
        <v>118</v>
      </c>
      <c r="T6604">
        <v>74142</v>
      </c>
      <c r="U6604" s="1">
        <v>45403</v>
      </c>
      <c r="V6604" t="s">
        <v>80</v>
      </c>
      <c r="W6604">
        <v>242596</v>
      </c>
      <c r="X6604" t="s">
        <v>26348</v>
      </c>
      <c r="Y6604">
        <v>744</v>
      </c>
      <c r="Z6604">
        <v>2931</v>
      </c>
      <c r="AA6604">
        <v>6</v>
      </c>
      <c r="AB6604" s="2" t="s">
        <v>26349</v>
      </c>
    </row>
    <row r="6605" spans="1:28" x14ac:dyDescent="0.3">
      <c r="A6605" t="s">
        <v>28</v>
      </c>
      <c r="B6605" t="s">
        <v>29</v>
      </c>
      <c r="C6605" t="s">
        <v>193</v>
      </c>
      <c r="D6605" t="s">
        <v>187</v>
      </c>
      <c r="E6605" t="s">
        <v>46</v>
      </c>
      <c r="F6605" t="s">
        <v>33</v>
      </c>
      <c r="G6605">
        <v>77</v>
      </c>
      <c r="H6605">
        <v>428030</v>
      </c>
      <c r="I6605" t="s">
        <v>34</v>
      </c>
      <c r="J6605" s="1">
        <v>44675</v>
      </c>
      <c r="K6605">
        <v>1000</v>
      </c>
      <c r="L6605" t="s">
        <v>10429</v>
      </c>
      <c r="M6605" t="s">
        <v>478</v>
      </c>
      <c r="N6605" t="s">
        <v>26350</v>
      </c>
      <c r="O6605" t="s">
        <v>26351</v>
      </c>
      <c r="P6605" t="s">
        <v>71</v>
      </c>
      <c r="Q6605">
        <v>18</v>
      </c>
      <c r="R6605" t="s">
        <v>88</v>
      </c>
      <c r="S6605" t="s">
        <v>63</v>
      </c>
      <c r="T6605">
        <v>68171</v>
      </c>
      <c r="U6605" s="1">
        <v>45608</v>
      </c>
      <c r="V6605" t="s">
        <v>42</v>
      </c>
      <c r="W6605">
        <v>935828</v>
      </c>
      <c r="X6605" t="s">
        <v>26352</v>
      </c>
      <c r="Y6605">
        <v>774</v>
      </c>
      <c r="Z6605">
        <v>1902</v>
      </c>
      <c r="AA6605">
        <v>7</v>
      </c>
      <c r="AB6605">
        <v>5325.6</v>
      </c>
    </row>
    <row r="6606" spans="1:28" x14ac:dyDescent="0.3">
      <c r="A6606" t="s">
        <v>28</v>
      </c>
      <c r="B6606" t="s">
        <v>29</v>
      </c>
      <c r="C6606" t="s">
        <v>44</v>
      </c>
      <c r="D6606" t="s">
        <v>411</v>
      </c>
      <c r="E6606" t="s">
        <v>32</v>
      </c>
      <c r="F6606" t="s">
        <v>113</v>
      </c>
      <c r="G6606">
        <v>13</v>
      </c>
      <c r="H6606">
        <v>420000</v>
      </c>
      <c r="I6606" t="s">
        <v>34</v>
      </c>
      <c r="J6606" s="1">
        <v>44888</v>
      </c>
      <c r="K6606">
        <v>1300</v>
      </c>
      <c r="L6606" t="s">
        <v>26353</v>
      </c>
      <c r="M6606" t="s">
        <v>366</v>
      </c>
      <c r="N6606" t="s">
        <v>26354</v>
      </c>
      <c r="O6606">
        <v>3741774408</v>
      </c>
      <c r="P6606" t="s">
        <v>87</v>
      </c>
      <c r="Q6606">
        <v>15</v>
      </c>
      <c r="R6606" t="s">
        <v>88</v>
      </c>
      <c r="S6606" t="s">
        <v>63</v>
      </c>
      <c r="T6606">
        <v>60253</v>
      </c>
      <c r="U6606" s="1">
        <v>45616</v>
      </c>
      <c r="V6606" t="s">
        <v>42</v>
      </c>
      <c r="W6606">
        <v>818997</v>
      </c>
      <c r="X6606" t="s">
        <v>26355</v>
      </c>
      <c r="Y6606">
        <v>991</v>
      </c>
      <c r="Z6606">
        <v>2717</v>
      </c>
      <c r="AA6606">
        <v>5</v>
      </c>
      <c r="AB6606">
        <v>5434</v>
      </c>
    </row>
    <row r="6607" spans="1:28" x14ac:dyDescent="0.3">
      <c r="A6607" t="s">
        <v>28</v>
      </c>
      <c r="B6607" t="s">
        <v>29</v>
      </c>
      <c r="C6607" t="s">
        <v>148</v>
      </c>
      <c r="D6607" t="s">
        <v>274</v>
      </c>
      <c r="E6607" t="s">
        <v>32</v>
      </c>
      <c r="F6607" t="s">
        <v>106</v>
      </c>
      <c r="G6607">
        <v>78</v>
      </c>
      <c r="H6607">
        <v>438126</v>
      </c>
      <c r="I6607" t="s">
        <v>58</v>
      </c>
      <c r="J6607" s="1">
        <v>45357</v>
      </c>
      <c r="K6607">
        <v>1200</v>
      </c>
      <c r="L6607" t="s">
        <v>26356</v>
      </c>
      <c r="M6607" t="s">
        <v>287</v>
      </c>
      <c r="N6607" t="s">
        <v>26357</v>
      </c>
      <c r="O6607">
        <f>1-781-337-2666</f>
        <v>-3783</v>
      </c>
      <c r="P6607" t="s">
        <v>51</v>
      </c>
      <c r="Q6607">
        <v>9</v>
      </c>
      <c r="R6607" t="s">
        <v>88</v>
      </c>
      <c r="S6607" t="s">
        <v>118</v>
      </c>
      <c r="T6607">
        <v>25184</v>
      </c>
      <c r="U6607" s="1">
        <v>45385</v>
      </c>
      <c r="V6607" t="s">
        <v>80</v>
      </c>
      <c r="W6607">
        <v>977473</v>
      </c>
      <c r="X6607" t="s">
        <v>26358</v>
      </c>
      <c r="Y6607">
        <v>628</v>
      </c>
      <c r="Z6607">
        <v>2536</v>
      </c>
      <c r="AA6607">
        <v>6</v>
      </c>
      <c r="AB6607" s="2" t="s">
        <v>24198</v>
      </c>
    </row>
    <row r="6608" spans="1:28" x14ac:dyDescent="0.3">
      <c r="A6608" t="s">
        <v>28</v>
      </c>
      <c r="B6608" t="s">
        <v>29</v>
      </c>
      <c r="C6608" t="s">
        <v>66</v>
      </c>
      <c r="D6608" t="s">
        <v>254</v>
      </c>
      <c r="E6608" t="s">
        <v>32</v>
      </c>
      <c r="F6608" t="s">
        <v>83</v>
      </c>
      <c r="G6608">
        <v>12</v>
      </c>
      <c r="H6608">
        <v>411294</v>
      </c>
      <c r="I6608" t="s">
        <v>58</v>
      </c>
      <c r="J6608" s="1">
        <v>45385</v>
      </c>
      <c r="K6608">
        <v>1400</v>
      </c>
      <c r="L6608" t="s">
        <v>26359</v>
      </c>
      <c r="M6608" t="s">
        <v>591</v>
      </c>
      <c r="N6608" t="s">
        <v>26360</v>
      </c>
      <c r="O6608" t="s">
        <v>26361</v>
      </c>
      <c r="P6608" t="s">
        <v>71</v>
      </c>
      <c r="Q6608">
        <v>17</v>
      </c>
      <c r="R6608" t="s">
        <v>40</v>
      </c>
      <c r="S6608" t="s">
        <v>79</v>
      </c>
      <c r="T6608">
        <v>17997</v>
      </c>
      <c r="U6608" s="1">
        <v>45627</v>
      </c>
      <c r="V6608" t="s">
        <v>259</v>
      </c>
      <c r="W6608">
        <v>575201</v>
      </c>
      <c r="X6608" t="s">
        <v>26362</v>
      </c>
      <c r="Y6608">
        <v>747</v>
      </c>
      <c r="Z6608">
        <v>1291</v>
      </c>
      <c r="AA6608">
        <v>5</v>
      </c>
      <c r="AB6608">
        <v>2582</v>
      </c>
    </row>
    <row r="6609" spans="1:28" x14ac:dyDescent="0.3">
      <c r="A6609" t="s">
        <v>28</v>
      </c>
      <c r="B6609" t="s">
        <v>29</v>
      </c>
      <c r="C6609" t="s">
        <v>148</v>
      </c>
      <c r="D6609" t="s">
        <v>45</v>
      </c>
      <c r="E6609" t="s">
        <v>32</v>
      </c>
      <c r="F6609" t="s">
        <v>83</v>
      </c>
      <c r="G6609">
        <v>78</v>
      </c>
      <c r="H6609">
        <v>425669</v>
      </c>
      <c r="I6609" t="s">
        <v>34</v>
      </c>
      <c r="J6609" s="1">
        <v>44984</v>
      </c>
      <c r="K6609">
        <v>1300</v>
      </c>
      <c r="L6609" t="s">
        <v>26363</v>
      </c>
      <c r="M6609" t="s">
        <v>623</v>
      </c>
      <c r="N6609" t="s">
        <v>26364</v>
      </c>
      <c r="O6609" t="s">
        <v>26365</v>
      </c>
      <c r="P6609" t="s">
        <v>51</v>
      </c>
      <c r="Q6609">
        <v>4</v>
      </c>
      <c r="R6609" t="s">
        <v>88</v>
      </c>
      <c r="S6609" t="s">
        <v>63</v>
      </c>
      <c r="T6609">
        <v>45024</v>
      </c>
      <c r="U6609" s="1">
        <v>45473</v>
      </c>
      <c r="V6609" t="s">
        <v>52</v>
      </c>
      <c r="W6609">
        <v>758409</v>
      </c>
      <c r="X6609" t="s">
        <v>26366</v>
      </c>
      <c r="Y6609">
        <v>864</v>
      </c>
      <c r="Z6609">
        <v>1887</v>
      </c>
      <c r="AA6609">
        <v>1</v>
      </c>
      <c r="AB6609" s="2" t="s">
        <v>26367</v>
      </c>
    </row>
    <row r="6610" spans="1:28" x14ac:dyDescent="0.3">
      <c r="A6610" t="s">
        <v>28</v>
      </c>
      <c r="B6610" t="s">
        <v>29</v>
      </c>
      <c r="C6610" t="s">
        <v>44</v>
      </c>
      <c r="D6610" t="s">
        <v>511</v>
      </c>
      <c r="E6610" t="s">
        <v>32</v>
      </c>
      <c r="F6610" t="s">
        <v>57</v>
      </c>
      <c r="G6610">
        <v>74</v>
      </c>
      <c r="H6610">
        <v>402250</v>
      </c>
      <c r="I6610" t="s">
        <v>34</v>
      </c>
      <c r="J6610" s="1">
        <v>45306</v>
      </c>
      <c r="K6610">
        <v>950</v>
      </c>
      <c r="L6610" t="s">
        <v>8023</v>
      </c>
      <c r="M6610" t="s">
        <v>123</v>
      </c>
      <c r="N6610" t="s">
        <v>26368</v>
      </c>
      <c r="O6610" t="s">
        <v>26369</v>
      </c>
      <c r="P6610" t="s">
        <v>71</v>
      </c>
      <c r="Q6610">
        <v>8</v>
      </c>
      <c r="R6610" t="s">
        <v>88</v>
      </c>
      <c r="S6610" t="s">
        <v>118</v>
      </c>
      <c r="T6610">
        <v>97940</v>
      </c>
      <c r="U6610" s="1">
        <v>45489</v>
      </c>
      <c r="V6610" t="s">
        <v>126</v>
      </c>
      <c r="W6610">
        <v>392218</v>
      </c>
      <c r="X6610" t="s">
        <v>26370</v>
      </c>
      <c r="Y6610">
        <v>894</v>
      </c>
      <c r="Z6610">
        <v>2662</v>
      </c>
      <c r="AA6610">
        <v>5</v>
      </c>
      <c r="AB6610">
        <v>5324</v>
      </c>
    </row>
    <row r="6611" spans="1:28" x14ac:dyDescent="0.3">
      <c r="A6611" t="s">
        <v>28</v>
      </c>
      <c r="B6611" t="s">
        <v>29</v>
      </c>
      <c r="C6611" t="s">
        <v>193</v>
      </c>
      <c r="D6611" t="s">
        <v>411</v>
      </c>
      <c r="E6611" t="s">
        <v>46</v>
      </c>
      <c r="F6611" t="s">
        <v>57</v>
      </c>
      <c r="G6611">
        <v>3</v>
      </c>
      <c r="H6611">
        <v>436052</v>
      </c>
      <c r="I6611" t="s">
        <v>58</v>
      </c>
      <c r="J6611" s="1">
        <v>45363</v>
      </c>
      <c r="K6611">
        <v>1000</v>
      </c>
      <c r="L6611" t="s">
        <v>26371</v>
      </c>
      <c r="M6611" t="s">
        <v>1212</v>
      </c>
      <c r="N6611" t="s">
        <v>26372</v>
      </c>
      <c r="O6611" t="s">
        <v>26373</v>
      </c>
      <c r="P6611" t="s">
        <v>51</v>
      </c>
      <c r="Q6611">
        <v>5</v>
      </c>
      <c r="R6611" t="s">
        <v>40</v>
      </c>
      <c r="S6611" t="s">
        <v>79</v>
      </c>
      <c r="T6611">
        <v>55878</v>
      </c>
      <c r="U6611" s="1">
        <v>45302</v>
      </c>
      <c r="V6611" t="s">
        <v>111</v>
      </c>
      <c r="W6611">
        <v>773740</v>
      </c>
      <c r="X6611" t="s">
        <v>26374</v>
      </c>
      <c r="Y6611">
        <v>363</v>
      </c>
      <c r="Z6611">
        <v>2407</v>
      </c>
      <c r="AA6611">
        <v>3</v>
      </c>
      <c r="AB6611">
        <v>2888.4</v>
      </c>
    </row>
    <row r="6612" spans="1:28" x14ac:dyDescent="0.3">
      <c r="A6612" t="s">
        <v>28</v>
      </c>
      <c r="B6612" t="s">
        <v>29</v>
      </c>
      <c r="C6612" t="s">
        <v>66</v>
      </c>
      <c r="D6612" t="s">
        <v>560</v>
      </c>
      <c r="E6612" t="s">
        <v>56</v>
      </c>
      <c r="F6612" t="s">
        <v>83</v>
      </c>
      <c r="G6612">
        <v>39</v>
      </c>
      <c r="H6612">
        <v>403834</v>
      </c>
      <c r="I6612" t="s">
        <v>58</v>
      </c>
      <c r="J6612" s="1">
        <v>44054</v>
      </c>
      <c r="K6612">
        <v>1000</v>
      </c>
      <c r="L6612" t="s">
        <v>26375</v>
      </c>
      <c r="M6612" t="s">
        <v>123</v>
      </c>
      <c r="N6612" t="s">
        <v>26376</v>
      </c>
      <c r="O6612" t="s">
        <v>26377</v>
      </c>
      <c r="P6612" t="s">
        <v>71</v>
      </c>
      <c r="Q6612">
        <v>6</v>
      </c>
      <c r="R6612" t="s">
        <v>88</v>
      </c>
      <c r="S6612" t="s">
        <v>41</v>
      </c>
      <c r="T6612">
        <v>99252</v>
      </c>
      <c r="U6612" s="1">
        <v>45333</v>
      </c>
      <c r="V6612" t="s">
        <v>119</v>
      </c>
      <c r="W6612">
        <v>713017</v>
      </c>
      <c r="X6612" t="s">
        <v>26378</v>
      </c>
      <c r="Y6612">
        <v>964</v>
      </c>
      <c r="Z6612">
        <v>1847</v>
      </c>
      <c r="AA6612">
        <v>6</v>
      </c>
      <c r="AB6612">
        <v>4432.8</v>
      </c>
    </row>
    <row r="6613" spans="1:28" x14ac:dyDescent="0.3">
      <c r="A6613" t="s">
        <v>28</v>
      </c>
      <c r="B6613" t="s">
        <v>29</v>
      </c>
      <c r="C6613" t="s">
        <v>30</v>
      </c>
      <c r="D6613" t="s">
        <v>31</v>
      </c>
      <c r="E6613" t="s">
        <v>46</v>
      </c>
      <c r="F6613" t="s">
        <v>150</v>
      </c>
      <c r="G6613">
        <v>61</v>
      </c>
      <c r="H6613">
        <v>401043</v>
      </c>
      <c r="I6613" t="s">
        <v>58</v>
      </c>
      <c r="J6613" s="1">
        <v>44359</v>
      </c>
      <c r="K6613">
        <v>950</v>
      </c>
      <c r="L6613" t="s">
        <v>26379</v>
      </c>
      <c r="M6613" t="s">
        <v>487</v>
      </c>
      <c r="N6613" t="s">
        <v>26380</v>
      </c>
      <c r="O6613" t="s">
        <v>26381</v>
      </c>
      <c r="P6613" t="s">
        <v>87</v>
      </c>
      <c r="Q6613">
        <v>12</v>
      </c>
      <c r="R6613" t="s">
        <v>40</v>
      </c>
      <c r="S6613" t="s">
        <v>41</v>
      </c>
      <c r="T6613">
        <v>97115</v>
      </c>
      <c r="U6613" s="1">
        <v>45341</v>
      </c>
      <c r="V6613" t="s">
        <v>119</v>
      </c>
      <c r="W6613">
        <v>673105</v>
      </c>
      <c r="X6613" t="s">
        <v>26382</v>
      </c>
      <c r="Y6613">
        <v>512</v>
      </c>
      <c r="Z6613">
        <v>1986</v>
      </c>
      <c r="AA6613">
        <v>6</v>
      </c>
      <c r="AB6613" s="2" t="s">
        <v>12344</v>
      </c>
    </row>
    <row r="6614" spans="1:28" x14ac:dyDescent="0.3">
      <c r="A6614" t="s">
        <v>28</v>
      </c>
      <c r="B6614" t="s">
        <v>29</v>
      </c>
      <c r="C6614" t="s">
        <v>148</v>
      </c>
      <c r="D6614" t="s">
        <v>170</v>
      </c>
      <c r="E6614" t="s">
        <v>56</v>
      </c>
      <c r="F6614" t="s">
        <v>175</v>
      </c>
      <c r="G6614">
        <v>32</v>
      </c>
      <c r="H6614">
        <v>405258</v>
      </c>
      <c r="I6614" t="s">
        <v>58</v>
      </c>
      <c r="J6614" s="1">
        <v>45508</v>
      </c>
      <c r="K6614">
        <v>1300</v>
      </c>
      <c r="L6614" t="s">
        <v>26383</v>
      </c>
      <c r="M6614" t="s">
        <v>85</v>
      </c>
      <c r="N6614" t="s">
        <v>26384</v>
      </c>
      <c r="O6614" t="s">
        <v>26385</v>
      </c>
      <c r="P6614" t="s">
        <v>39</v>
      </c>
      <c r="Q6614">
        <v>18</v>
      </c>
      <c r="R6614" t="s">
        <v>88</v>
      </c>
      <c r="S6614" t="s">
        <v>41</v>
      </c>
      <c r="T6614">
        <v>84737</v>
      </c>
      <c r="U6614" s="1">
        <v>45448</v>
      </c>
      <c r="V6614" t="s">
        <v>52</v>
      </c>
      <c r="W6614">
        <v>949919</v>
      </c>
      <c r="X6614" t="s">
        <v>26386</v>
      </c>
      <c r="Y6614">
        <v>867</v>
      </c>
      <c r="Z6614">
        <v>2632</v>
      </c>
      <c r="AA6614">
        <v>1</v>
      </c>
      <c r="AB6614">
        <v>1052.8</v>
      </c>
    </row>
    <row r="6615" spans="1:28" x14ac:dyDescent="0.3">
      <c r="A6615" t="s">
        <v>28</v>
      </c>
      <c r="B6615" t="s">
        <v>29</v>
      </c>
      <c r="C6615" t="s">
        <v>157</v>
      </c>
      <c r="D6615" t="s">
        <v>98</v>
      </c>
      <c r="E6615" t="s">
        <v>32</v>
      </c>
      <c r="F6615" t="s">
        <v>47</v>
      </c>
      <c r="G6615">
        <v>4</v>
      </c>
      <c r="H6615">
        <v>411026</v>
      </c>
      <c r="I6615" t="s">
        <v>34</v>
      </c>
      <c r="J6615" s="1">
        <v>45359</v>
      </c>
      <c r="K6615">
        <v>1100</v>
      </c>
      <c r="L6615" t="s">
        <v>13927</v>
      </c>
      <c r="M6615" t="s">
        <v>736</v>
      </c>
      <c r="N6615" t="s">
        <v>26387</v>
      </c>
      <c r="O6615" t="s">
        <v>26388</v>
      </c>
      <c r="P6615" t="s">
        <v>51</v>
      </c>
      <c r="Q6615">
        <v>12</v>
      </c>
      <c r="R6615" t="s">
        <v>40</v>
      </c>
      <c r="S6615" t="s">
        <v>41</v>
      </c>
      <c r="T6615">
        <v>74436</v>
      </c>
      <c r="U6615" s="1">
        <v>45496</v>
      </c>
      <c r="V6615" t="s">
        <v>126</v>
      </c>
      <c r="W6615">
        <v>437840</v>
      </c>
      <c r="X6615" t="s">
        <v>26389</v>
      </c>
      <c r="Y6615">
        <v>403</v>
      </c>
      <c r="Z6615">
        <v>1221</v>
      </c>
      <c r="AA6615">
        <v>8</v>
      </c>
      <c r="AB6615" s="2" t="s">
        <v>7440</v>
      </c>
    </row>
    <row r="6616" spans="1:28" x14ac:dyDescent="0.3">
      <c r="A6616" t="s">
        <v>28</v>
      </c>
      <c r="B6616" t="s">
        <v>29</v>
      </c>
      <c r="C6616" t="s">
        <v>157</v>
      </c>
      <c r="D6616" t="s">
        <v>442</v>
      </c>
      <c r="E6616" t="s">
        <v>32</v>
      </c>
      <c r="F6616" t="s">
        <v>175</v>
      </c>
      <c r="G6616">
        <v>3</v>
      </c>
      <c r="H6616">
        <v>436933</v>
      </c>
      <c r="I6616" t="s">
        <v>58</v>
      </c>
      <c r="J6616" s="1">
        <v>45310</v>
      </c>
      <c r="K6616">
        <v>1200</v>
      </c>
      <c r="L6616" t="s">
        <v>26390</v>
      </c>
      <c r="M6616" t="s">
        <v>129</v>
      </c>
      <c r="N6616" t="s">
        <v>26391</v>
      </c>
      <c r="O6616" t="s">
        <v>26392</v>
      </c>
      <c r="P6616" t="s">
        <v>51</v>
      </c>
      <c r="Q6616">
        <v>4</v>
      </c>
      <c r="R6616" t="s">
        <v>40</v>
      </c>
      <c r="S6616" t="s">
        <v>79</v>
      </c>
      <c r="T6616">
        <v>71744</v>
      </c>
      <c r="U6616" s="1">
        <v>45425</v>
      </c>
      <c r="V6616" t="s">
        <v>140</v>
      </c>
      <c r="W6616">
        <v>928169</v>
      </c>
      <c r="X6616" t="s">
        <v>26393</v>
      </c>
      <c r="Y6616">
        <v>595</v>
      </c>
      <c r="Z6616">
        <v>2187</v>
      </c>
      <c r="AA6616">
        <v>4</v>
      </c>
      <c r="AB6616" s="2" t="s">
        <v>25320</v>
      </c>
    </row>
    <row r="6617" spans="1:28" x14ac:dyDescent="0.3">
      <c r="A6617" t="s">
        <v>28</v>
      </c>
      <c r="B6617" t="s">
        <v>29</v>
      </c>
      <c r="C6617" t="s">
        <v>157</v>
      </c>
      <c r="D6617" t="s">
        <v>291</v>
      </c>
      <c r="E6617" t="s">
        <v>32</v>
      </c>
      <c r="F6617" t="s">
        <v>47</v>
      </c>
      <c r="G6617">
        <v>42</v>
      </c>
      <c r="H6617">
        <v>404512</v>
      </c>
      <c r="I6617" t="s">
        <v>58</v>
      </c>
      <c r="J6617" s="1">
        <v>44452</v>
      </c>
      <c r="K6617">
        <v>1200</v>
      </c>
      <c r="L6617" t="s">
        <v>26394</v>
      </c>
      <c r="M6617" t="s">
        <v>282</v>
      </c>
      <c r="N6617" t="s">
        <v>26395</v>
      </c>
      <c r="O6617" t="s">
        <v>26396</v>
      </c>
      <c r="P6617" t="s">
        <v>71</v>
      </c>
      <c r="Q6617">
        <v>16</v>
      </c>
      <c r="R6617" t="s">
        <v>40</v>
      </c>
      <c r="S6617" t="s">
        <v>63</v>
      </c>
      <c r="T6617">
        <v>89583</v>
      </c>
      <c r="U6617" s="1">
        <v>45409</v>
      </c>
      <c r="V6617" t="s">
        <v>80</v>
      </c>
      <c r="W6617">
        <v>708510</v>
      </c>
      <c r="X6617" t="s">
        <v>26397</v>
      </c>
      <c r="Y6617">
        <v>330</v>
      </c>
      <c r="Z6617">
        <v>2718</v>
      </c>
      <c r="AA6617">
        <v>7</v>
      </c>
      <c r="AB6617" s="2" t="s">
        <v>26398</v>
      </c>
    </row>
    <row r="6618" spans="1:28" x14ac:dyDescent="0.3">
      <c r="A6618" t="s">
        <v>28</v>
      </c>
      <c r="B6618" t="s">
        <v>29</v>
      </c>
      <c r="C6618" t="s">
        <v>44</v>
      </c>
      <c r="D6618" t="s">
        <v>338</v>
      </c>
      <c r="E6618" t="s">
        <v>46</v>
      </c>
      <c r="F6618" t="s">
        <v>135</v>
      </c>
      <c r="G6618">
        <v>16</v>
      </c>
      <c r="H6618">
        <v>404602</v>
      </c>
      <c r="I6618" t="s">
        <v>34</v>
      </c>
      <c r="J6618" s="1">
        <v>44096</v>
      </c>
      <c r="K6618">
        <v>1400</v>
      </c>
      <c r="L6618" t="s">
        <v>26399</v>
      </c>
      <c r="M6618" t="s">
        <v>869</v>
      </c>
      <c r="N6618" t="s">
        <v>26400</v>
      </c>
      <c r="O6618" t="s">
        <v>26401</v>
      </c>
      <c r="P6618" t="s">
        <v>71</v>
      </c>
      <c r="Q6618">
        <v>11</v>
      </c>
      <c r="R6618" t="s">
        <v>88</v>
      </c>
      <c r="S6618" t="s">
        <v>63</v>
      </c>
      <c r="T6618">
        <v>58673</v>
      </c>
      <c r="U6618" s="1">
        <v>45590</v>
      </c>
      <c r="V6618" t="s">
        <v>155</v>
      </c>
      <c r="W6618">
        <v>467623</v>
      </c>
      <c r="X6618" t="s">
        <v>26402</v>
      </c>
      <c r="Y6618">
        <v>625</v>
      </c>
      <c r="Z6618">
        <v>2782</v>
      </c>
      <c r="AA6618">
        <v>1</v>
      </c>
      <c r="AB6618">
        <v>1112.8</v>
      </c>
    </row>
    <row r="6619" spans="1:28" x14ac:dyDescent="0.3">
      <c r="A6619" t="s">
        <v>28</v>
      </c>
      <c r="B6619" t="s">
        <v>29</v>
      </c>
      <c r="C6619" t="s">
        <v>157</v>
      </c>
      <c r="D6619" t="s">
        <v>237</v>
      </c>
      <c r="E6619" t="s">
        <v>32</v>
      </c>
      <c r="F6619" t="s">
        <v>83</v>
      </c>
      <c r="G6619">
        <v>9</v>
      </c>
      <c r="H6619">
        <v>436101</v>
      </c>
      <c r="I6619" t="s">
        <v>34</v>
      </c>
      <c r="J6619" s="1">
        <v>44503</v>
      </c>
      <c r="K6619">
        <v>1400</v>
      </c>
      <c r="L6619" t="s">
        <v>26403</v>
      </c>
      <c r="M6619" t="s">
        <v>195</v>
      </c>
      <c r="N6619" t="s">
        <v>26404</v>
      </c>
      <c r="O6619" t="s">
        <v>26405</v>
      </c>
      <c r="P6619" t="s">
        <v>71</v>
      </c>
      <c r="Q6619">
        <v>3</v>
      </c>
      <c r="R6619" t="s">
        <v>40</v>
      </c>
      <c r="S6619" t="s">
        <v>118</v>
      </c>
      <c r="T6619">
        <v>31261</v>
      </c>
      <c r="U6619" s="1">
        <v>45304</v>
      </c>
      <c r="V6619" t="s">
        <v>111</v>
      </c>
      <c r="W6619">
        <v>825451</v>
      </c>
      <c r="X6619" t="s">
        <v>26406</v>
      </c>
      <c r="Y6619">
        <v>931</v>
      </c>
      <c r="Z6619">
        <v>1186</v>
      </c>
      <c r="AA6619">
        <v>2</v>
      </c>
      <c r="AB6619" s="2" t="s">
        <v>589</v>
      </c>
    </row>
    <row r="6620" spans="1:28" x14ac:dyDescent="0.3">
      <c r="A6620" t="s">
        <v>28</v>
      </c>
      <c r="B6620" t="s">
        <v>29</v>
      </c>
      <c r="C6620" t="s">
        <v>44</v>
      </c>
      <c r="D6620" t="s">
        <v>254</v>
      </c>
      <c r="E6620" t="s">
        <v>46</v>
      </c>
      <c r="F6620" t="s">
        <v>47</v>
      </c>
      <c r="G6620">
        <v>37</v>
      </c>
      <c r="H6620">
        <v>439545</v>
      </c>
      <c r="I6620" t="s">
        <v>58</v>
      </c>
      <c r="J6620" s="1">
        <v>45135</v>
      </c>
      <c r="K6620">
        <v>1200</v>
      </c>
      <c r="L6620" t="s">
        <v>26407</v>
      </c>
      <c r="M6620" t="s">
        <v>1118</v>
      </c>
      <c r="N6620" t="s">
        <v>26408</v>
      </c>
      <c r="O6620" t="s">
        <v>26409</v>
      </c>
      <c r="P6620" t="s">
        <v>87</v>
      </c>
      <c r="Q6620">
        <v>13</v>
      </c>
      <c r="R6620" t="s">
        <v>88</v>
      </c>
      <c r="S6620" t="s">
        <v>79</v>
      </c>
      <c r="T6620">
        <v>46510</v>
      </c>
      <c r="U6620" s="1">
        <v>45411</v>
      </c>
      <c r="V6620" t="s">
        <v>80</v>
      </c>
      <c r="W6620">
        <v>842273</v>
      </c>
      <c r="X6620" t="s">
        <v>26410</v>
      </c>
      <c r="Y6620">
        <v>433</v>
      </c>
      <c r="Z6620">
        <v>1737</v>
      </c>
      <c r="AA6620">
        <v>8</v>
      </c>
      <c r="AB6620" s="2" t="s">
        <v>22124</v>
      </c>
    </row>
    <row r="6621" spans="1:28" x14ac:dyDescent="0.3">
      <c r="A6621" t="s">
        <v>28</v>
      </c>
      <c r="B6621" t="s">
        <v>29</v>
      </c>
      <c r="C6621" t="s">
        <v>66</v>
      </c>
      <c r="D6621" t="s">
        <v>149</v>
      </c>
      <c r="E6621" t="s">
        <v>46</v>
      </c>
      <c r="F6621" t="s">
        <v>99</v>
      </c>
      <c r="G6621">
        <v>1</v>
      </c>
      <c r="H6621">
        <v>435112</v>
      </c>
      <c r="I6621" t="s">
        <v>34</v>
      </c>
      <c r="J6621" s="1">
        <v>44673</v>
      </c>
      <c r="K6621">
        <v>1300</v>
      </c>
      <c r="L6621" t="s">
        <v>26411</v>
      </c>
      <c r="M6621" t="s">
        <v>250</v>
      </c>
      <c r="N6621" t="s">
        <v>26412</v>
      </c>
      <c r="O6621">
        <f>1-515-568-3896</f>
        <v>-4978</v>
      </c>
      <c r="P6621" t="s">
        <v>71</v>
      </c>
      <c r="Q6621">
        <v>9</v>
      </c>
      <c r="R6621" t="s">
        <v>88</v>
      </c>
      <c r="S6621" t="s">
        <v>79</v>
      </c>
      <c r="T6621">
        <v>50907</v>
      </c>
      <c r="U6621" s="1">
        <v>45347</v>
      </c>
      <c r="V6621" t="s">
        <v>119</v>
      </c>
      <c r="W6621">
        <v>786006</v>
      </c>
      <c r="X6621" t="s">
        <v>26413</v>
      </c>
      <c r="Y6621">
        <v>527</v>
      </c>
      <c r="Z6621">
        <v>1639</v>
      </c>
      <c r="AA6621">
        <v>6</v>
      </c>
      <c r="AB6621" s="2" t="s">
        <v>26414</v>
      </c>
    </row>
    <row r="6622" spans="1:28" x14ac:dyDescent="0.3">
      <c r="A6622" t="s">
        <v>28</v>
      </c>
      <c r="B6622" t="s">
        <v>29</v>
      </c>
      <c r="C6622" t="s">
        <v>54</v>
      </c>
      <c r="D6622" t="s">
        <v>142</v>
      </c>
      <c r="E6622" t="s">
        <v>46</v>
      </c>
      <c r="F6622" t="s">
        <v>83</v>
      </c>
      <c r="G6622">
        <v>52</v>
      </c>
      <c r="H6622">
        <v>416809</v>
      </c>
      <c r="I6622" t="s">
        <v>58</v>
      </c>
      <c r="J6622" s="1">
        <v>45459</v>
      </c>
      <c r="K6622">
        <v>800</v>
      </c>
      <c r="L6622" t="s">
        <v>26415</v>
      </c>
      <c r="M6622" t="s">
        <v>123</v>
      </c>
      <c r="N6622" t="s">
        <v>26416</v>
      </c>
      <c r="O6622" t="s">
        <v>26417</v>
      </c>
      <c r="P6622" t="s">
        <v>39</v>
      </c>
      <c r="Q6622">
        <v>6</v>
      </c>
      <c r="R6622" t="s">
        <v>40</v>
      </c>
      <c r="S6622" t="s">
        <v>79</v>
      </c>
      <c r="T6622">
        <v>12993</v>
      </c>
      <c r="U6622" s="1">
        <v>45302</v>
      </c>
      <c r="V6622" t="s">
        <v>111</v>
      </c>
      <c r="W6622">
        <v>156752</v>
      </c>
      <c r="X6622" t="s">
        <v>26418</v>
      </c>
      <c r="Y6622">
        <v>723</v>
      </c>
      <c r="Z6622">
        <v>536</v>
      </c>
      <c r="AA6622">
        <v>1</v>
      </c>
      <c r="AB6622">
        <v>214.4</v>
      </c>
    </row>
    <row r="6623" spans="1:28" x14ac:dyDescent="0.3">
      <c r="A6623" t="s">
        <v>28</v>
      </c>
      <c r="B6623" t="s">
        <v>29</v>
      </c>
      <c r="C6623" t="s">
        <v>157</v>
      </c>
      <c r="D6623" t="s">
        <v>248</v>
      </c>
      <c r="E6623" t="s">
        <v>56</v>
      </c>
      <c r="F6623" t="s">
        <v>150</v>
      </c>
      <c r="G6623">
        <v>2</v>
      </c>
      <c r="H6623">
        <v>415412</v>
      </c>
      <c r="I6623" t="s">
        <v>34</v>
      </c>
      <c r="J6623" s="1">
        <v>44391</v>
      </c>
      <c r="K6623">
        <v>950</v>
      </c>
      <c r="L6623" t="s">
        <v>2284</v>
      </c>
      <c r="M6623" t="s">
        <v>843</v>
      </c>
      <c r="N6623" t="s">
        <v>26419</v>
      </c>
      <c r="O6623">
        <f>1-467-309-3777</f>
        <v>-4552</v>
      </c>
      <c r="P6623" t="s">
        <v>51</v>
      </c>
      <c r="Q6623">
        <v>19</v>
      </c>
      <c r="R6623" t="s">
        <v>88</v>
      </c>
      <c r="S6623" t="s">
        <v>118</v>
      </c>
      <c r="T6623">
        <v>86965</v>
      </c>
      <c r="U6623" s="1">
        <v>45429</v>
      </c>
      <c r="V6623" t="s">
        <v>140</v>
      </c>
      <c r="W6623">
        <v>100701</v>
      </c>
      <c r="X6623" t="s">
        <v>26420</v>
      </c>
      <c r="Y6623">
        <v>916</v>
      </c>
      <c r="Z6623">
        <v>769</v>
      </c>
      <c r="AA6623">
        <v>5</v>
      </c>
      <c r="AB6623">
        <v>1538</v>
      </c>
    </row>
    <row r="6624" spans="1:28" x14ac:dyDescent="0.3">
      <c r="A6624" t="s">
        <v>28</v>
      </c>
      <c r="B6624" t="s">
        <v>29</v>
      </c>
      <c r="C6624" t="s">
        <v>44</v>
      </c>
      <c r="D6624" t="s">
        <v>380</v>
      </c>
      <c r="E6624" t="s">
        <v>46</v>
      </c>
      <c r="F6624" t="s">
        <v>135</v>
      </c>
      <c r="G6624">
        <v>17</v>
      </c>
      <c r="H6624">
        <v>438932</v>
      </c>
      <c r="I6624" t="s">
        <v>58</v>
      </c>
      <c r="J6624" s="1">
        <v>45203</v>
      </c>
      <c r="K6624">
        <v>800</v>
      </c>
      <c r="L6624" t="s">
        <v>26421</v>
      </c>
      <c r="M6624" t="s">
        <v>189</v>
      </c>
      <c r="N6624" t="s">
        <v>26422</v>
      </c>
      <c r="O6624" t="s">
        <v>26423</v>
      </c>
      <c r="P6624" t="s">
        <v>71</v>
      </c>
      <c r="Q6624">
        <v>13</v>
      </c>
      <c r="R6624" t="s">
        <v>88</v>
      </c>
      <c r="S6624" t="s">
        <v>79</v>
      </c>
      <c r="T6624">
        <v>81283</v>
      </c>
      <c r="U6624" s="1">
        <v>45509</v>
      </c>
      <c r="V6624" t="s">
        <v>64</v>
      </c>
      <c r="W6624">
        <v>159145</v>
      </c>
      <c r="X6624" t="s">
        <v>26424</v>
      </c>
      <c r="Y6624">
        <v>655</v>
      </c>
      <c r="Z6624">
        <v>2807</v>
      </c>
      <c r="AA6624">
        <v>6</v>
      </c>
      <c r="AB6624">
        <v>6736.8</v>
      </c>
    </row>
    <row r="6625" spans="1:28" x14ac:dyDescent="0.3">
      <c r="A6625" t="s">
        <v>28</v>
      </c>
      <c r="B6625" t="s">
        <v>29</v>
      </c>
      <c r="C6625" t="s">
        <v>66</v>
      </c>
      <c r="D6625" t="s">
        <v>248</v>
      </c>
      <c r="E6625" t="s">
        <v>46</v>
      </c>
      <c r="F6625" t="s">
        <v>47</v>
      </c>
      <c r="G6625">
        <v>9</v>
      </c>
      <c r="H6625">
        <v>434708</v>
      </c>
      <c r="I6625" t="s">
        <v>58</v>
      </c>
      <c r="J6625" s="1">
        <v>43865</v>
      </c>
      <c r="K6625">
        <v>1400</v>
      </c>
      <c r="L6625" t="s">
        <v>26425</v>
      </c>
      <c r="M6625" t="s">
        <v>542</v>
      </c>
      <c r="N6625" t="s">
        <v>26426</v>
      </c>
      <c r="O6625" t="s">
        <v>26427</v>
      </c>
      <c r="P6625" t="s">
        <v>87</v>
      </c>
      <c r="Q6625">
        <v>6</v>
      </c>
      <c r="R6625" t="s">
        <v>40</v>
      </c>
      <c r="S6625" t="s">
        <v>118</v>
      </c>
      <c r="T6625">
        <v>59182</v>
      </c>
      <c r="U6625" s="1">
        <v>45423</v>
      </c>
      <c r="V6625" t="s">
        <v>140</v>
      </c>
      <c r="W6625">
        <v>572764</v>
      </c>
      <c r="X6625" t="s">
        <v>26428</v>
      </c>
      <c r="Y6625">
        <v>572</v>
      </c>
      <c r="Z6625">
        <v>1413</v>
      </c>
      <c r="AA6625">
        <v>4</v>
      </c>
      <c r="AB6625">
        <v>2260.8000000000002</v>
      </c>
    </row>
    <row r="6626" spans="1:28" x14ac:dyDescent="0.3">
      <c r="A6626" t="s">
        <v>28</v>
      </c>
      <c r="B6626" t="s">
        <v>29</v>
      </c>
      <c r="C6626" t="s">
        <v>54</v>
      </c>
      <c r="D6626" t="s">
        <v>442</v>
      </c>
      <c r="E6626" t="s">
        <v>46</v>
      </c>
      <c r="F6626" t="s">
        <v>175</v>
      </c>
      <c r="G6626">
        <v>55</v>
      </c>
      <c r="H6626">
        <v>418652</v>
      </c>
      <c r="I6626" t="s">
        <v>58</v>
      </c>
      <c r="J6626" s="1">
        <v>45197</v>
      </c>
      <c r="K6626">
        <v>950</v>
      </c>
      <c r="L6626" t="s">
        <v>26429</v>
      </c>
      <c r="M6626" t="s">
        <v>487</v>
      </c>
      <c r="N6626" t="s">
        <v>26430</v>
      </c>
      <c r="O6626" t="s">
        <v>26431</v>
      </c>
      <c r="P6626" t="s">
        <v>51</v>
      </c>
      <c r="Q6626">
        <v>20</v>
      </c>
      <c r="R6626" t="s">
        <v>40</v>
      </c>
      <c r="S6626" t="s">
        <v>118</v>
      </c>
      <c r="T6626">
        <v>94568</v>
      </c>
      <c r="U6626" s="1">
        <v>45327</v>
      </c>
      <c r="V6626" t="s">
        <v>119</v>
      </c>
      <c r="W6626">
        <v>891691</v>
      </c>
      <c r="X6626" t="s">
        <v>26432</v>
      </c>
      <c r="Y6626">
        <v>207</v>
      </c>
      <c r="Z6626">
        <v>2267</v>
      </c>
      <c r="AA6626">
        <v>2</v>
      </c>
      <c r="AB6626" s="2" t="s">
        <v>26433</v>
      </c>
    </row>
    <row r="6627" spans="1:28" x14ac:dyDescent="0.3">
      <c r="A6627" t="s">
        <v>28</v>
      </c>
      <c r="B6627" t="s">
        <v>29</v>
      </c>
      <c r="C6627" t="s">
        <v>54</v>
      </c>
      <c r="D6627" t="s">
        <v>220</v>
      </c>
      <c r="E6627" t="s">
        <v>32</v>
      </c>
      <c r="F6627" t="s">
        <v>47</v>
      </c>
      <c r="G6627">
        <v>97</v>
      </c>
      <c r="H6627">
        <v>415298</v>
      </c>
      <c r="I6627" t="s">
        <v>34</v>
      </c>
      <c r="J6627" s="1">
        <v>45463</v>
      </c>
      <c r="K6627">
        <v>950</v>
      </c>
      <c r="L6627" t="s">
        <v>26434</v>
      </c>
      <c r="M6627" t="s">
        <v>287</v>
      </c>
      <c r="N6627" t="s">
        <v>26435</v>
      </c>
      <c r="O6627" t="s">
        <v>26436</v>
      </c>
      <c r="P6627" t="s">
        <v>51</v>
      </c>
      <c r="Q6627">
        <v>11</v>
      </c>
      <c r="R6627" t="s">
        <v>88</v>
      </c>
      <c r="S6627" t="s">
        <v>63</v>
      </c>
      <c r="T6627">
        <v>87779</v>
      </c>
      <c r="U6627" s="1">
        <v>45419</v>
      </c>
      <c r="V6627" t="s">
        <v>140</v>
      </c>
      <c r="W6627">
        <v>668964</v>
      </c>
      <c r="X6627" t="s">
        <v>26437</v>
      </c>
      <c r="Y6627">
        <v>248</v>
      </c>
      <c r="Z6627">
        <v>2891</v>
      </c>
      <c r="AA6627">
        <v>6</v>
      </c>
      <c r="AB6627" s="2" t="s">
        <v>26438</v>
      </c>
    </row>
    <row r="6628" spans="1:28" x14ac:dyDescent="0.3">
      <c r="A6628" t="s">
        <v>28</v>
      </c>
      <c r="B6628" t="s">
        <v>29</v>
      </c>
      <c r="C6628" t="s">
        <v>91</v>
      </c>
      <c r="D6628" t="s">
        <v>163</v>
      </c>
      <c r="E6628" t="s">
        <v>46</v>
      </c>
      <c r="F6628" t="s">
        <v>57</v>
      </c>
      <c r="G6628">
        <v>89</v>
      </c>
      <c r="H6628">
        <v>409960</v>
      </c>
      <c r="I6628" t="s">
        <v>34</v>
      </c>
      <c r="J6628" s="1">
        <v>44376</v>
      </c>
      <c r="K6628">
        <v>950</v>
      </c>
      <c r="L6628" t="s">
        <v>26439</v>
      </c>
      <c r="M6628" t="s">
        <v>487</v>
      </c>
      <c r="N6628" t="s">
        <v>26440</v>
      </c>
      <c r="O6628" t="s">
        <v>26441</v>
      </c>
      <c r="P6628" t="s">
        <v>87</v>
      </c>
      <c r="Q6628">
        <v>9</v>
      </c>
      <c r="R6628" t="s">
        <v>88</v>
      </c>
      <c r="S6628" t="s">
        <v>79</v>
      </c>
      <c r="T6628">
        <v>28791</v>
      </c>
      <c r="U6628" s="1">
        <v>45327</v>
      </c>
      <c r="V6628" t="s">
        <v>119</v>
      </c>
      <c r="W6628">
        <v>958971</v>
      </c>
      <c r="X6628" t="s">
        <v>26442</v>
      </c>
      <c r="Y6628">
        <v>382</v>
      </c>
      <c r="Z6628">
        <v>700</v>
      </c>
      <c r="AA6628">
        <v>1</v>
      </c>
      <c r="AB6628">
        <v>280</v>
      </c>
    </row>
    <row r="6629" spans="1:28" x14ac:dyDescent="0.3">
      <c r="A6629" t="s">
        <v>28</v>
      </c>
      <c r="B6629" t="s">
        <v>29</v>
      </c>
      <c r="C6629" t="s">
        <v>91</v>
      </c>
      <c r="D6629" t="s">
        <v>82</v>
      </c>
      <c r="E6629" t="s">
        <v>32</v>
      </c>
      <c r="F6629" t="s">
        <v>113</v>
      </c>
      <c r="G6629">
        <v>63</v>
      </c>
      <c r="H6629">
        <v>428746</v>
      </c>
      <c r="I6629" t="s">
        <v>34</v>
      </c>
      <c r="J6629" s="1">
        <v>44234</v>
      </c>
      <c r="K6629">
        <v>1400</v>
      </c>
      <c r="L6629" t="s">
        <v>26443</v>
      </c>
      <c r="M6629" t="s">
        <v>269</v>
      </c>
      <c r="N6629" t="s">
        <v>26444</v>
      </c>
      <c r="O6629" t="s">
        <v>26445</v>
      </c>
      <c r="P6629" t="s">
        <v>51</v>
      </c>
      <c r="Q6629">
        <v>19</v>
      </c>
      <c r="R6629" t="s">
        <v>88</v>
      </c>
      <c r="S6629" t="s">
        <v>79</v>
      </c>
      <c r="T6629">
        <v>35769</v>
      </c>
      <c r="U6629" s="1">
        <v>45367</v>
      </c>
      <c r="V6629" t="s">
        <v>72</v>
      </c>
      <c r="W6629">
        <v>354093</v>
      </c>
      <c r="X6629" t="s">
        <v>26446</v>
      </c>
      <c r="Y6629">
        <v>984</v>
      </c>
      <c r="Z6629">
        <v>2814</v>
      </c>
      <c r="AA6629">
        <v>5</v>
      </c>
      <c r="AB6629">
        <v>5628</v>
      </c>
    </row>
    <row r="6630" spans="1:28" x14ac:dyDescent="0.3">
      <c r="A6630" t="s">
        <v>28</v>
      </c>
      <c r="B6630" t="s">
        <v>29</v>
      </c>
      <c r="C6630" t="s">
        <v>66</v>
      </c>
      <c r="D6630" t="s">
        <v>291</v>
      </c>
      <c r="E6630" t="s">
        <v>56</v>
      </c>
      <c r="F6630" t="s">
        <v>150</v>
      </c>
      <c r="G6630">
        <v>40</v>
      </c>
      <c r="H6630">
        <v>408517</v>
      </c>
      <c r="I6630" t="s">
        <v>58</v>
      </c>
      <c r="J6630" s="1">
        <v>45098</v>
      </c>
      <c r="K6630">
        <v>1000</v>
      </c>
      <c r="L6630" t="s">
        <v>26447</v>
      </c>
      <c r="M6630" t="s">
        <v>351</v>
      </c>
      <c r="N6630" t="s">
        <v>26448</v>
      </c>
      <c r="O6630" t="s">
        <v>26449</v>
      </c>
      <c r="P6630" t="s">
        <v>71</v>
      </c>
      <c r="Q6630">
        <v>6</v>
      </c>
      <c r="R6630" t="s">
        <v>88</v>
      </c>
      <c r="S6630" t="s">
        <v>63</v>
      </c>
      <c r="T6630">
        <v>60558</v>
      </c>
      <c r="U6630" s="1">
        <v>45569</v>
      </c>
      <c r="V6630" t="s">
        <v>155</v>
      </c>
      <c r="W6630">
        <v>736257</v>
      </c>
      <c r="X6630" t="s">
        <v>8604</v>
      </c>
      <c r="Y6630">
        <v>549</v>
      </c>
      <c r="Z6630">
        <v>1170</v>
      </c>
      <c r="AA6630">
        <v>7</v>
      </c>
      <c r="AB6630">
        <v>3276</v>
      </c>
    </row>
    <row r="6631" spans="1:28" x14ac:dyDescent="0.3">
      <c r="A6631" t="s">
        <v>28</v>
      </c>
      <c r="B6631" t="s">
        <v>29</v>
      </c>
      <c r="C6631" t="s">
        <v>157</v>
      </c>
      <c r="D6631" t="s">
        <v>442</v>
      </c>
      <c r="E6631" t="s">
        <v>56</v>
      </c>
      <c r="F6631" t="s">
        <v>175</v>
      </c>
      <c r="G6631">
        <v>97</v>
      </c>
      <c r="H6631">
        <v>426975</v>
      </c>
      <c r="I6631" t="s">
        <v>58</v>
      </c>
      <c r="J6631" s="1">
        <v>45359</v>
      </c>
      <c r="K6631">
        <v>1400</v>
      </c>
      <c r="L6631" t="s">
        <v>26450</v>
      </c>
      <c r="M6631" t="s">
        <v>1244</v>
      </c>
      <c r="N6631" t="s">
        <v>26451</v>
      </c>
      <c r="O6631" s="2" t="s">
        <v>26452</v>
      </c>
      <c r="P6631" t="s">
        <v>87</v>
      </c>
      <c r="Q6631">
        <v>20</v>
      </c>
      <c r="R6631" t="s">
        <v>88</v>
      </c>
      <c r="S6631" t="s">
        <v>41</v>
      </c>
      <c r="T6631">
        <v>12057</v>
      </c>
      <c r="U6631" s="1">
        <v>45323</v>
      </c>
      <c r="V6631" t="s">
        <v>119</v>
      </c>
      <c r="W6631">
        <v>273193</v>
      </c>
      <c r="X6631" t="s">
        <v>26453</v>
      </c>
      <c r="Y6631">
        <v>295</v>
      </c>
      <c r="Z6631">
        <v>1134</v>
      </c>
      <c r="AA6631">
        <v>7</v>
      </c>
      <c r="AB6631" s="2" t="s">
        <v>13483</v>
      </c>
    </row>
    <row r="6632" spans="1:28" x14ac:dyDescent="0.3">
      <c r="A6632" t="s">
        <v>28</v>
      </c>
      <c r="B6632" t="s">
        <v>29</v>
      </c>
      <c r="C6632" t="s">
        <v>157</v>
      </c>
      <c r="D6632" t="s">
        <v>134</v>
      </c>
      <c r="E6632" t="s">
        <v>32</v>
      </c>
      <c r="F6632" t="s">
        <v>355</v>
      </c>
      <c r="G6632">
        <v>73</v>
      </c>
      <c r="H6632">
        <v>403855</v>
      </c>
      <c r="I6632" t="s">
        <v>34</v>
      </c>
      <c r="J6632" s="1">
        <v>44857</v>
      </c>
      <c r="K6632">
        <v>1300</v>
      </c>
      <c r="L6632" t="s">
        <v>26454</v>
      </c>
      <c r="M6632" t="s">
        <v>591</v>
      </c>
      <c r="N6632" t="s">
        <v>26455</v>
      </c>
      <c r="O6632" s="2" t="s">
        <v>26456</v>
      </c>
      <c r="P6632" t="s">
        <v>39</v>
      </c>
      <c r="Q6632">
        <v>8</v>
      </c>
      <c r="R6632" t="s">
        <v>88</v>
      </c>
      <c r="S6632" t="s">
        <v>118</v>
      </c>
      <c r="T6632">
        <v>44659</v>
      </c>
      <c r="U6632" s="1">
        <v>45416</v>
      </c>
      <c r="V6632" t="s">
        <v>140</v>
      </c>
      <c r="W6632">
        <v>962622</v>
      </c>
      <c r="X6632" t="s">
        <v>6409</v>
      </c>
      <c r="Y6632">
        <v>861</v>
      </c>
      <c r="Z6632">
        <v>1057</v>
      </c>
      <c r="AA6632">
        <v>4</v>
      </c>
      <c r="AB6632">
        <v>1691.2</v>
      </c>
    </row>
    <row r="6633" spans="1:28" x14ac:dyDescent="0.3">
      <c r="A6633" t="s">
        <v>28</v>
      </c>
      <c r="B6633" t="s">
        <v>29</v>
      </c>
      <c r="C6633" t="s">
        <v>193</v>
      </c>
      <c r="D6633" t="s">
        <v>82</v>
      </c>
      <c r="E6633" t="s">
        <v>46</v>
      </c>
      <c r="F6633" t="s">
        <v>99</v>
      </c>
      <c r="G6633">
        <v>52</v>
      </c>
      <c r="H6633">
        <v>430275</v>
      </c>
      <c r="I6633" t="s">
        <v>34</v>
      </c>
      <c r="J6633" s="1">
        <v>43927</v>
      </c>
      <c r="K6633">
        <v>1400</v>
      </c>
      <c r="L6633" t="s">
        <v>26457</v>
      </c>
      <c r="M6633" t="s">
        <v>895</v>
      </c>
      <c r="N6633" t="s">
        <v>26458</v>
      </c>
      <c r="O6633" t="s">
        <v>26459</v>
      </c>
      <c r="P6633" t="s">
        <v>51</v>
      </c>
      <c r="Q6633">
        <v>7</v>
      </c>
      <c r="R6633" t="s">
        <v>40</v>
      </c>
      <c r="S6633" t="s">
        <v>41</v>
      </c>
      <c r="T6633">
        <v>87362</v>
      </c>
      <c r="U6633" s="1">
        <v>45547</v>
      </c>
      <c r="V6633" t="s">
        <v>180</v>
      </c>
      <c r="W6633">
        <v>476863</v>
      </c>
      <c r="X6633" t="s">
        <v>26460</v>
      </c>
      <c r="Y6633">
        <v>541</v>
      </c>
      <c r="Z6633">
        <v>1693</v>
      </c>
      <c r="AA6633">
        <v>6</v>
      </c>
      <c r="AB6633" s="2" t="s">
        <v>26461</v>
      </c>
    </row>
    <row r="6634" spans="1:28" x14ac:dyDescent="0.3">
      <c r="A6634" t="s">
        <v>28</v>
      </c>
      <c r="B6634" t="s">
        <v>29</v>
      </c>
      <c r="C6634" t="s">
        <v>44</v>
      </c>
      <c r="D6634" t="s">
        <v>142</v>
      </c>
      <c r="E6634" t="s">
        <v>46</v>
      </c>
      <c r="F6634" t="s">
        <v>106</v>
      </c>
      <c r="G6634">
        <v>99</v>
      </c>
      <c r="H6634">
        <v>412528</v>
      </c>
      <c r="I6634" t="s">
        <v>34</v>
      </c>
      <c r="J6634" s="1">
        <v>44131</v>
      </c>
      <c r="K6634">
        <v>1300</v>
      </c>
      <c r="L6634" t="s">
        <v>26462</v>
      </c>
      <c r="M6634" t="s">
        <v>605</v>
      </c>
      <c r="N6634" t="s">
        <v>26463</v>
      </c>
      <c r="O6634">
        <f>1-633-246-4193</f>
        <v>-5071</v>
      </c>
      <c r="P6634" t="s">
        <v>71</v>
      </c>
      <c r="Q6634">
        <v>14</v>
      </c>
      <c r="R6634" t="s">
        <v>40</v>
      </c>
      <c r="S6634" t="s">
        <v>118</v>
      </c>
      <c r="T6634">
        <v>31430</v>
      </c>
      <c r="U6634" s="1">
        <v>45433</v>
      </c>
      <c r="V6634" t="s">
        <v>140</v>
      </c>
      <c r="W6634">
        <v>246497</v>
      </c>
      <c r="X6634" t="s">
        <v>26464</v>
      </c>
      <c r="Y6634">
        <v>768</v>
      </c>
      <c r="Z6634">
        <v>2279</v>
      </c>
      <c r="AA6634">
        <v>7</v>
      </c>
      <c r="AB6634" s="2" t="s">
        <v>26465</v>
      </c>
    </row>
    <row r="6635" spans="1:28" x14ac:dyDescent="0.3">
      <c r="A6635" t="s">
        <v>28</v>
      </c>
      <c r="B6635" t="s">
        <v>29</v>
      </c>
      <c r="C6635" t="s">
        <v>157</v>
      </c>
      <c r="D6635" t="s">
        <v>248</v>
      </c>
      <c r="E6635" t="s">
        <v>32</v>
      </c>
      <c r="F6635" t="s">
        <v>355</v>
      </c>
      <c r="G6635">
        <v>36</v>
      </c>
      <c r="H6635">
        <v>432752</v>
      </c>
      <c r="I6635" t="s">
        <v>58</v>
      </c>
      <c r="J6635" s="1">
        <v>44408</v>
      </c>
      <c r="K6635">
        <v>1200</v>
      </c>
      <c r="L6635" t="s">
        <v>26466</v>
      </c>
      <c r="M6635" t="s">
        <v>605</v>
      </c>
      <c r="N6635" t="s">
        <v>26467</v>
      </c>
      <c r="O6635" t="s">
        <v>26468</v>
      </c>
      <c r="P6635" t="s">
        <v>87</v>
      </c>
      <c r="Q6635">
        <v>4</v>
      </c>
      <c r="R6635" t="s">
        <v>40</v>
      </c>
      <c r="S6635" t="s">
        <v>79</v>
      </c>
      <c r="T6635">
        <v>83415</v>
      </c>
      <c r="U6635" s="1">
        <v>45624</v>
      </c>
      <c r="V6635" t="s">
        <v>42</v>
      </c>
      <c r="W6635">
        <v>964275</v>
      </c>
      <c r="X6635" t="s">
        <v>26469</v>
      </c>
      <c r="Y6635">
        <v>284</v>
      </c>
      <c r="Z6635">
        <v>2435</v>
      </c>
      <c r="AA6635">
        <v>7</v>
      </c>
      <c r="AB6635">
        <v>6818</v>
      </c>
    </row>
    <row r="6636" spans="1:28" x14ac:dyDescent="0.3">
      <c r="A6636" t="s">
        <v>28</v>
      </c>
      <c r="B6636" t="s">
        <v>29</v>
      </c>
      <c r="C6636" t="s">
        <v>157</v>
      </c>
      <c r="D6636" t="s">
        <v>566</v>
      </c>
      <c r="E6636" t="s">
        <v>46</v>
      </c>
      <c r="F6636" t="s">
        <v>47</v>
      </c>
      <c r="G6636">
        <v>14</v>
      </c>
      <c r="H6636">
        <v>415136</v>
      </c>
      <c r="I6636" t="s">
        <v>34</v>
      </c>
      <c r="J6636" s="1">
        <v>44723</v>
      </c>
      <c r="K6636">
        <v>1300</v>
      </c>
      <c r="L6636" t="s">
        <v>14511</v>
      </c>
      <c r="M6636" t="s">
        <v>152</v>
      </c>
      <c r="N6636" t="s">
        <v>26470</v>
      </c>
      <c r="O6636" t="s">
        <v>26471</v>
      </c>
      <c r="P6636" t="s">
        <v>39</v>
      </c>
      <c r="Q6636">
        <v>14</v>
      </c>
      <c r="R6636" t="s">
        <v>40</v>
      </c>
      <c r="S6636" t="s">
        <v>41</v>
      </c>
      <c r="T6636">
        <v>77463</v>
      </c>
      <c r="U6636" s="1">
        <v>45543</v>
      </c>
      <c r="V6636" t="s">
        <v>180</v>
      </c>
      <c r="W6636">
        <v>632683</v>
      </c>
      <c r="X6636" t="s">
        <v>26472</v>
      </c>
      <c r="Y6636">
        <v>548</v>
      </c>
      <c r="Z6636">
        <v>661</v>
      </c>
      <c r="AA6636">
        <v>1</v>
      </c>
      <c r="AB6636" s="2" t="s">
        <v>26473</v>
      </c>
    </row>
    <row r="6637" spans="1:28" x14ac:dyDescent="0.3">
      <c r="A6637" t="s">
        <v>28</v>
      </c>
      <c r="B6637" t="s">
        <v>29</v>
      </c>
      <c r="C6637" t="s">
        <v>157</v>
      </c>
      <c r="D6637" t="s">
        <v>274</v>
      </c>
      <c r="E6637" t="s">
        <v>32</v>
      </c>
      <c r="F6637" t="s">
        <v>33</v>
      </c>
      <c r="G6637">
        <v>94</v>
      </c>
      <c r="H6637">
        <v>424721</v>
      </c>
      <c r="I6637" t="s">
        <v>34</v>
      </c>
      <c r="J6637" s="1">
        <v>44231</v>
      </c>
      <c r="K6637">
        <v>1300</v>
      </c>
      <c r="L6637" t="s">
        <v>26474</v>
      </c>
      <c r="M6637" t="s">
        <v>216</v>
      </c>
      <c r="N6637" t="s">
        <v>26475</v>
      </c>
      <c r="O6637">
        <v>7227892045</v>
      </c>
      <c r="P6637" t="s">
        <v>39</v>
      </c>
      <c r="Q6637">
        <v>18</v>
      </c>
      <c r="R6637" t="s">
        <v>88</v>
      </c>
      <c r="S6637" t="s">
        <v>41</v>
      </c>
      <c r="T6637">
        <v>63652</v>
      </c>
      <c r="U6637" s="1">
        <v>45511</v>
      </c>
      <c r="V6637" t="s">
        <v>64</v>
      </c>
      <c r="W6637">
        <v>978353</v>
      </c>
      <c r="X6637" t="s">
        <v>26476</v>
      </c>
      <c r="Y6637">
        <v>980</v>
      </c>
      <c r="Z6637">
        <v>2049</v>
      </c>
      <c r="AA6637">
        <v>7</v>
      </c>
      <c r="AB6637" s="2" t="s">
        <v>26477</v>
      </c>
    </row>
    <row r="6638" spans="1:28" x14ac:dyDescent="0.3">
      <c r="A6638" t="s">
        <v>28</v>
      </c>
      <c r="B6638" t="s">
        <v>29</v>
      </c>
      <c r="C6638" t="s">
        <v>66</v>
      </c>
      <c r="D6638" t="s">
        <v>261</v>
      </c>
      <c r="E6638" t="s">
        <v>56</v>
      </c>
      <c r="F6638" t="s">
        <v>33</v>
      </c>
      <c r="G6638">
        <v>93</v>
      </c>
      <c r="H6638">
        <v>400916</v>
      </c>
      <c r="I6638" t="s">
        <v>34</v>
      </c>
      <c r="J6638" s="1">
        <v>44915</v>
      </c>
      <c r="K6638">
        <v>1400</v>
      </c>
      <c r="L6638" t="s">
        <v>26478</v>
      </c>
      <c r="M6638" t="s">
        <v>478</v>
      </c>
      <c r="N6638" t="s">
        <v>26479</v>
      </c>
      <c r="O6638" t="s">
        <v>26480</v>
      </c>
      <c r="P6638" t="s">
        <v>71</v>
      </c>
      <c r="Q6638">
        <v>15</v>
      </c>
      <c r="R6638" t="s">
        <v>88</v>
      </c>
      <c r="S6638" t="s">
        <v>79</v>
      </c>
      <c r="T6638">
        <v>13657</v>
      </c>
      <c r="U6638" s="1">
        <v>45490</v>
      </c>
      <c r="V6638" t="s">
        <v>126</v>
      </c>
      <c r="W6638">
        <v>372453</v>
      </c>
      <c r="X6638" t="s">
        <v>26481</v>
      </c>
      <c r="Y6638">
        <v>515</v>
      </c>
      <c r="Z6638">
        <v>1759</v>
      </c>
      <c r="AA6638">
        <v>1</v>
      </c>
      <c r="AB6638">
        <v>703.6</v>
      </c>
    </row>
    <row r="6639" spans="1:28" x14ac:dyDescent="0.3">
      <c r="A6639" t="s">
        <v>28</v>
      </c>
      <c r="B6639" t="s">
        <v>29</v>
      </c>
      <c r="C6639" t="s">
        <v>157</v>
      </c>
      <c r="D6639" t="s">
        <v>511</v>
      </c>
      <c r="E6639" t="s">
        <v>32</v>
      </c>
      <c r="F6639" t="s">
        <v>113</v>
      </c>
      <c r="G6639">
        <v>20</v>
      </c>
      <c r="H6639">
        <v>412308</v>
      </c>
      <c r="I6639" t="s">
        <v>58</v>
      </c>
      <c r="J6639" s="1">
        <v>44046</v>
      </c>
      <c r="K6639">
        <v>1300</v>
      </c>
      <c r="L6639" t="s">
        <v>26482</v>
      </c>
      <c r="M6639" t="s">
        <v>1212</v>
      </c>
      <c r="N6639" t="s">
        <v>26483</v>
      </c>
      <c r="O6639" t="s">
        <v>26484</v>
      </c>
      <c r="P6639" t="s">
        <v>71</v>
      </c>
      <c r="Q6639">
        <v>8</v>
      </c>
      <c r="R6639" t="s">
        <v>40</v>
      </c>
      <c r="S6639" t="s">
        <v>118</v>
      </c>
      <c r="T6639">
        <v>98089</v>
      </c>
      <c r="U6639" s="1">
        <v>45357</v>
      </c>
      <c r="V6639" t="s">
        <v>72</v>
      </c>
      <c r="W6639">
        <v>948354</v>
      </c>
      <c r="X6639" t="s">
        <v>26485</v>
      </c>
      <c r="Y6639">
        <v>744</v>
      </c>
      <c r="Z6639">
        <v>2082</v>
      </c>
      <c r="AA6639">
        <v>5</v>
      </c>
      <c r="AB6639">
        <v>4164</v>
      </c>
    </row>
    <row r="6640" spans="1:28" x14ac:dyDescent="0.3">
      <c r="A6640" t="s">
        <v>28</v>
      </c>
      <c r="B6640" t="s">
        <v>29</v>
      </c>
      <c r="C6640" t="s">
        <v>91</v>
      </c>
      <c r="D6640" t="s">
        <v>98</v>
      </c>
      <c r="E6640" t="s">
        <v>32</v>
      </c>
      <c r="F6640" t="s">
        <v>135</v>
      </c>
      <c r="G6640">
        <v>97</v>
      </c>
      <c r="H6640">
        <v>433999</v>
      </c>
      <c r="I6640" t="s">
        <v>58</v>
      </c>
      <c r="J6640" s="1">
        <v>44974</v>
      </c>
      <c r="K6640">
        <v>1100</v>
      </c>
      <c r="L6640" t="s">
        <v>26486</v>
      </c>
      <c r="M6640" t="s">
        <v>1017</v>
      </c>
      <c r="N6640" t="s">
        <v>26487</v>
      </c>
      <c r="O6640">
        <v>9042351211</v>
      </c>
      <c r="P6640" t="s">
        <v>39</v>
      </c>
      <c r="Q6640">
        <v>19</v>
      </c>
      <c r="R6640" t="s">
        <v>40</v>
      </c>
      <c r="S6640" t="s">
        <v>41</v>
      </c>
      <c r="T6640">
        <v>80675</v>
      </c>
      <c r="U6640" s="1">
        <v>45432</v>
      </c>
      <c r="V6640" t="s">
        <v>140</v>
      </c>
      <c r="W6640">
        <v>316542</v>
      </c>
      <c r="X6640" t="s">
        <v>26488</v>
      </c>
      <c r="Y6640">
        <v>545</v>
      </c>
      <c r="Z6640">
        <v>2144</v>
      </c>
      <c r="AA6640">
        <v>4</v>
      </c>
      <c r="AB6640">
        <v>3430.4</v>
      </c>
    </row>
    <row r="6641" spans="1:28" x14ac:dyDescent="0.3">
      <c r="A6641" t="s">
        <v>28</v>
      </c>
      <c r="B6641" t="s">
        <v>29</v>
      </c>
      <c r="C6641" t="s">
        <v>157</v>
      </c>
      <c r="D6641" t="s">
        <v>261</v>
      </c>
      <c r="E6641" t="s">
        <v>32</v>
      </c>
      <c r="F6641" t="s">
        <v>106</v>
      </c>
      <c r="G6641">
        <v>33</v>
      </c>
      <c r="H6641">
        <v>437627</v>
      </c>
      <c r="I6641" t="s">
        <v>58</v>
      </c>
      <c r="J6641" s="1">
        <v>44354</v>
      </c>
      <c r="K6641">
        <v>1400</v>
      </c>
      <c r="L6641" t="s">
        <v>26489</v>
      </c>
      <c r="M6641" t="s">
        <v>205</v>
      </c>
      <c r="N6641" t="s">
        <v>26490</v>
      </c>
      <c r="O6641" t="s">
        <v>26491</v>
      </c>
      <c r="P6641" t="s">
        <v>87</v>
      </c>
      <c r="Q6641">
        <v>18</v>
      </c>
      <c r="R6641" t="s">
        <v>88</v>
      </c>
      <c r="S6641" t="s">
        <v>118</v>
      </c>
      <c r="T6641">
        <v>86310</v>
      </c>
      <c r="U6641" s="1">
        <v>45623</v>
      </c>
      <c r="V6641" t="s">
        <v>42</v>
      </c>
      <c r="W6641">
        <v>231345</v>
      </c>
      <c r="X6641" t="s">
        <v>26492</v>
      </c>
      <c r="Y6641">
        <v>233</v>
      </c>
      <c r="Z6641">
        <v>1911</v>
      </c>
      <c r="AA6641">
        <v>3</v>
      </c>
      <c r="AB6641" s="2" t="s">
        <v>21655</v>
      </c>
    </row>
    <row r="6642" spans="1:28" x14ac:dyDescent="0.3">
      <c r="A6642" t="s">
        <v>28</v>
      </c>
      <c r="B6642" t="s">
        <v>29</v>
      </c>
      <c r="C6642" t="s">
        <v>44</v>
      </c>
      <c r="D6642" t="s">
        <v>45</v>
      </c>
      <c r="E6642" t="s">
        <v>46</v>
      </c>
      <c r="F6642" t="s">
        <v>106</v>
      </c>
      <c r="G6642">
        <v>46</v>
      </c>
      <c r="H6642">
        <v>431042</v>
      </c>
      <c r="I6642" t="s">
        <v>58</v>
      </c>
      <c r="J6642" s="1">
        <v>44433</v>
      </c>
      <c r="K6642">
        <v>1100</v>
      </c>
      <c r="L6642" t="s">
        <v>26493</v>
      </c>
      <c r="M6642" t="s">
        <v>222</v>
      </c>
      <c r="N6642" t="s">
        <v>26494</v>
      </c>
      <c r="O6642" t="s">
        <v>26495</v>
      </c>
      <c r="P6642" t="s">
        <v>71</v>
      </c>
      <c r="Q6642">
        <v>14</v>
      </c>
      <c r="R6642" t="s">
        <v>88</v>
      </c>
      <c r="S6642" t="s">
        <v>41</v>
      </c>
      <c r="T6642">
        <v>16478</v>
      </c>
      <c r="U6642" s="1">
        <v>45451</v>
      </c>
      <c r="V6642" t="s">
        <v>52</v>
      </c>
      <c r="W6642">
        <v>653499</v>
      </c>
      <c r="X6642" t="s">
        <v>26496</v>
      </c>
      <c r="Y6642">
        <v>372</v>
      </c>
      <c r="Z6642">
        <v>1785</v>
      </c>
      <c r="AA6642">
        <v>6</v>
      </c>
      <c r="AB6642">
        <v>4284</v>
      </c>
    </row>
    <row r="6643" spans="1:28" x14ac:dyDescent="0.3">
      <c r="A6643" t="s">
        <v>28</v>
      </c>
      <c r="B6643" t="s">
        <v>29</v>
      </c>
      <c r="C6643" t="s">
        <v>193</v>
      </c>
      <c r="D6643" t="s">
        <v>163</v>
      </c>
      <c r="E6643" t="s">
        <v>32</v>
      </c>
      <c r="F6643" t="s">
        <v>135</v>
      </c>
      <c r="G6643">
        <v>52</v>
      </c>
      <c r="H6643">
        <v>437475</v>
      </c>
      <c r="I6643" t="s">
        <v>58</v>
      </c>
      <c r="J6643" s="1">
        <v>44951</v>
      </c>
      <c r="K6643">
        <v>1300</v>
      </c>
      <c r="L6643" t="s">
        <v>26497</v>
      </c>
      <c r="M6643" t="s">
        <v>417</v>
      </c>
      <c r="N6643" t="s">
        <v>26498</v>
      </c>
      <c r="O6643" t="s">
        <v>26499</v>
      </c>
      <c r="P6643" t="s">
        <v>39</v>
      </c>
      <c r="Q6643">
        <v>5</v>
      </c>
      <c r="R6643" t="s">
        <v>40</v>
      </c>
      <c r="S6643" t="s">
        <v>79</v>
      </c>
      <c r="T6643">
        <v>50535</v>
      </c>
      <c r="U6643" s="1">
        <v>45452</v>
      </c>
      <c r="V6643" t="s">
        <v>52</v>
      </c>
      <c r="W6643">
        <v>294603</v>
      </c>
      <c r="X6643" t="s">
        <v>26500</v>
      </c>
      <c r="Y6643">
        <v>599</v>
      </c>
      <c r="Z6643">
        <v>1815</v>
      </c>
      <c r="AA6643">
        <v>3</v>
      </c>
      <c r="AB6643">
        <v>2178</v>
      </c>
    </row>
    <row r="6644" spans="1:28" x14ac:dyDescent="0.3">
      <c r="A6644" t="s">
        <v>28</v>
      </c>
      <c r="B6644" t="s">
        <v>29</v>
      </c>
      <c r="C6644" t="s">
        <v>157</v>
      </c>
      <c r="D6644" t="s">
        <v>163</v>
      </c>
      <c r="E6644" t="s">
        <v>32</v>
      </c>
      <c r="F6644" t="s">
        <v>57</v>
      </c>
      <c r="G6644">
        <v>83</v>
      </c>
      <c r="H6644">
        <v>433460</v>
      </c>
      <c r="I6644" t="s">
        <v>34</v>
      </c>
      <c r="J6644" s="1">
        <v>44294</v>
      </c>
      <c r="K6644">
        <v>1200</v>
      </c>
      <c r="L6644" t="s">
        <v>26501</v>
      </c>
      <c r="M6644" t="s">
        <v>496</v>
      </c>
      <c r="N6644" t="s">
        <v>26502</v>
      </c>
      <c r="O6644" t="s">
        <v>26503</v>
      </c>
      <c r="P6644" t="s">
        <v>87</v>
      </c>
      <c r="Q6644">
        <v>13</v>
      </c>
      <c r="R6644" t="s">
        <v>88</v>
      </c>
      <c r="S6644" t="s">
        <v>63</v>
      </c>
      <c r="T6644">
        <v>65289</v>
      </c>
      <c r="U6644" s="1">
        <v>45622</v>
      </c>
      <c r="V6644" t="s">
        <v>42</v>
      </c>
      <c r="W6644">
        <v>487902</v>
      </c>
      <c r="X6644" t="s">
        <v>26504</v>
      </c>
      <c r="Y6644">
        <v>780</v>
      </c>
      <c r="Z6644">
        <v>1134</v>
      </c>
      <c r="AA6644">
        <v>7</v>
      </c>
      <c r="AB6644" s="2" t="s">
        <v>13483</v>
      </c>
    </row>
    <row r="6645" spans="1:28" x14ac:dyDescent="0.3">
      <c r="A6645" t="s">
        <v>28</v>
      </c>
      <c r="B6645" t="s">
        <v>29</v>
      </c>
      <c r="C6645" t="s">
        <v>54</v>
      </c>
      <c r="D6645" t="s">
        <v>411</v>
      </c>
      <c r="E6645" t="s">
        <v>56</v>
      </c>
      <c r="F6645" t="s">
        <v>355</v>
      </c>
      <c r="G6645">
        <v>40</v>
      </c>
      <c r="H6645">
        <v>416389</v>
      </c>
      <c r="I6645" t="s">
        <v>58</v>
      </c>
      <c r="J6645" s="1">
        <v>45572</v>
      </c>
      <c r="K6645">
        <v>1400</v>
      </c>
      <c r="L6645" t="s">
        <v>26505</v>
      </c>
      <c r="M6645" t="s">
        <v>605</v>
      </c>
      <c r="N6645" t="s">
        <v>26506</v>
      </c>
      <c r="O6645" t="s">
        <v>26507</v>
      </c>
      <c r="P6645" t="s">
        <v>87</v>
      </c>
      <c r="Q6645">
        <v>14</v>
      </c>
      <c r="R6645" t="s">
        <v>88</v>
      </c>
      <c r="S6645" t="s">
        <v>41</v>
      </c>
      <c r="T6645">
        <v>22679</v>
      </c>
      <c r="U6645" s="1">
        <v>45395</v>
      </c>
      <c r="V6645" t="s">
        <v>80</v>
      </c>
      <c r="W6645">
        <v>838337</v>
      </c>
      <c r="X6645" t="s">
        <v>26508</v>
      </c>
      <c r="Y6645">
        <v>653</v>
      </c>
      <c r="Z6645">
        <v>1945</v>
      </c>
      <c r="AA6645">
        <v>4</v>
      </c>
      <c r="AB6645">
        <v>3112</v>
      </c>
    </row>
    <row r="6646" spans="1:28" x14ac:dyDescent="0.3">
      <c r="A6646" t="s">
        <v>28</v>
      </c>
      <c r="B6646" t="s">
        <v>29</v>
      </c>
      <c r="C6646" t="s">
        <v>44</v>
      </c>
      <c r="D6646" t="s">
        <v>142</v>
      </c>
      <c r="E6646" t="s">
        <v>56</v>
      </c>
      <c r="F6646" t="s">
        <v>99</v>
      </c>
      <c r="G6646">
        <v>31</v>
      </c>
      <c r="H6646">
        <v>431721</v>
      </c>
      <c r="I6646" t="s">
        <v>58</v>
      </c>
      <c r="J6646" s="1">
        <v>45057</v>
      </c>
      <c r="K6646">
        <v>1000</v>
      </c>
      <c r="L6646" t="s">
        <v>26509</v>
      </c>
      <c r="M6646" t="s">
        <v>736</v>
      </c>
      <c r="N6646" t="s">
        <v>26510</v>
      </c>
      <c r="O6646" t="s">
        <v>26511</v>
      </c>
      <c r="P6646" t="s">
        <v>51</v>
      </c>
      <c r="Q6646">
        <v>20</v>
      </c>
      <c r="R6646" t="s">
        <v>88</v>
      </c>
      <c r="S6646" t="s">
        <v>118</v>
      </c>
      <c r="T6646">
        <v>10749</v>
      </c>
      <c r="U6646" s="1">
        <v>45359</v>
      </c>
      <c r="V6646" t="s">
        <v>72</v>
      </c>
      <c r="W6646">
        <v>193373</v>
      </c>
      <c r="X6646" t="s">
        <v>26512</v>
      </c>
      <c r="Y6646">
        <v>923</v>
      </c>
      <c r="Z6646">
        <v>952</v>
      </c>
      <c r="AA6646">
        <v>1</v>
      </c>
      <c r="AB6646">
        <v>380.8</v>
      </c>
    </row>
    <row r="6647" spans="1:28" x14ac:dyDescent="0.3">
      <c r="A6647" t="s">
        <v>28</v>
      </c>
      <c r="B6647" t="s">
        <v>29</v>
      </c>
      <c r="C6647" t="s">
        <v>193</v>
      </c>
      <c r="D6647" t="s">
        <v>134</v>
      </c>
      <c r="E6647" t="s">
        <v>56</v>
      </c>
      <c r="F6647" t="s">
        <v>83</v>
      </c>
      <c r="G6647">
        <v>51</v>
      </c>
      <c r="H6647">
        <v>430505</v>
      </c>
      <c r="I6647" t="s">
        <v>34</v>
      </c>
      <c r="J6647" s="1">
        <v>44455</v>
      </c>
      <c r="K6647">
        <v>950</v>
      </c>
      <c r="L6647" t="s">
        <v>26513</v>
      </c>
      <c r="M6647" t="s">
        <v>200</v>
      </c>
      <c r="N6647" t="s">
        <v>26514</v>
      </c>
      <c r="O6647" t="s">
        <v>26515</v>
      </c>
      <c r="P6647" t="s">
        <v>51</v>
      </c>
      <c r="Q6647">
        <v>7</v>
      </c>
      <c r="R6647" t="s">
        <v>88</v>
      </c>
      <c r="S6647" t="s">
        <v>41</v>
      </c>
      <c r="T6647">
        <v>44878</v>
      </c>
      <c r="U6647" s="1">
        <v>45489</v>
      </c>
      <c r="V6647" t="s">
        <v>126</v>
      </c>
      <c r="W6647">
        <v>657616</v>
      </c>
      <c r="X6647" t="s">
        <v>26516</v>
      </c>
      <c r="Y6647">
        <v>432</v>
      </c>
      <c r="Z6647">
        <v>1004</v>
      </c>
      <c r="AA6647">
        <v>5</v>
      </c>
      <c r="AB6647">
        <v>2008</v>
      </c>
    </row>
    <row r="6648" spans="1:28" x14ac:dyDescent="0.3">
      <c r="A6648" t="s">
        <v>28</v>
      </c>
      <c r="B6648" t="s">
        <v>29</v>
      </c>
      <c r="C6648" t="s">
        <v>91</v>
      </c>
      <c r="D6648" t="s">
        <v>74</v>
      </c>
      <c r="E6648" t="s">
        <v>46</v>
      </c>
      <c r="F6648" t="s">
        <v>135</v>
      </c>
      <c r="G6648">
        <v>12</v>
      </c>
      <c r="H6648">
        <v>439887</v>
      </c>
      <c r="I6648" t="s">
        <v>34</v>
      </c>
      <c r="J6648" s="1">
        <v>44906</v>
      </c>
      <c r="K6648">
        <v>1100</v>
      </c>
      <c r="L6648" t="s">
        <v>26517</v>
      </c>
      <c r="M6648" t="s">
        <v>123</v>
      </c>
      <c r="N6648" t="s">
        <v>26518</v>
      </c>
      <c r="O6648" t="s">
        <v>26519</v>
      </c>
      <c r="P6648" t="s">
        <v>39</v>
      </c>
      <c r="Q6648">
        <v>19</v>
      </c>
      <c r="R6648" t="s">
        <v>40</v>
      </c>
      <c r="S6648" t="s">
        <v>79</v>
      </c>
      <c r="T6648">
        <v>17846</v>
      </c>
      <c r="U6648" s="1">
        <v>45605</v>
      </c>
      <c r="V6648" t="s">
        <v>42</v>
      </c>
      <c r="W6648">
        <v>729688</v>
      </c>
      <c r="X6648" t="s">
        <v>26520</v>
      </c>
      <c r="Y6648">
        <v>695</v>
      </c>
      <c r="Z6648">
        <v>1617</v>
      </c>
      <c r="AA6648">
        <v>2</v>
      </c>
      <c r="AB6648" s="2" t="s">
        <v>6755</v>
      </c>
    </row>
    <row r="6649" spans="1:28" x14ac:dyDescent="0.3">
      <c r="A6649" t="s">
        <v>28</v>
      </c>
      <c r="B6649" t="s">
        <v>29</v>
      </c>
      <c r="C6649" t="s">
        <v>91</v>
      </c>
      <c r="D6649" t="s">
        <v>98</v>
      </c>
      <c r="E6649" t="s">
        <v>46</v>
      </c>
      <c r="F6649" t="s">
        <v>355</v>
      </c>
      <c r="G6649">
        <v>4</v>
      </c>
      <c r="H6649">
        <v>405575</v>
      </c>
      <c r="I6649" t="s">
        <v>34</v>
      </c>
      <c r="J6649" s="1">
        <v>44008</v>
      </c>
      <c r="K6649">
        <v>1200</v>
      </c>
      <c r="L6649" t="s">
        <v>2533</v>
      </c>
      <c r="M6649" t="s">
        <v>1212</v>
      </c>
      <c r="N6649" t="s">
        <v>26521</v>
      </c>
      <c r="O6649" t="s">
        <v>26522</v>
      </c>
      <c r="P6649" t="s">
        <v>51</v>
      </c>
      <c r="Q6649">
        <v>13</v>
      </c>
      <c r="R6649" t="s">
        <v>88</v>
      </c>
      <c r="S6649" t="s">
        <v>63</v>
      </c>
      <c r="T6649">
        <v>54101</v>
      </c>
      <c r="U6649" s="1">
        <v>45513</v>
      </c>
      <c r="V6649" t="s">
        <v>64</v>
      </c>
      <c r="W6649">
        <v>276330</v>
      </c>
      <c r="X6649" t="s">
        <v>26523</v>
      </c>
      <c r="Y6649">
        <v>307</v>
      </c>
      <c r="Z6649">
        <v>1488</v>
      </c>
      <c r="AA6649">
        <v>8</v>
      </c>
      <c r="AB6649">
        <v>4761.6000000000004</v>
      </c>
    </row>
    <row r="6650" spans="1:28" x14ac:dyDescent="0.3">
      <c r="A6650" t="s">
        <v>28</v>
      </c>
      <c r="B6650" t="s">
        <v>29</v>
      </c>
      <c r="C6650" t="s">
        <v>148</v>
      </c>
      <c r="D6650" t="s">
        <v>349</v>
      </c>
      <c r="E6650" t="s">
        <v>56</v>
      </c>
      <c r="F6650" t="s">
        <v>57</v>
      </c>
      <c r="G6650">
        <v>18</v>
      </c>
      <c r="H6650">
        <v>438713</v>
      </c>
      <c r="I6650" t="s">
        <v>58</v>
      </c>
      <c r="J6650" s="1">
        <v>44328</v>
      </c>
      <c r="K6650">
        <v>1100</v>
      </c>
      <c r="L6650" t="s">
        <v>26524</v>
      </c>
      <c r="M6650" t="s">
        <v>605</v>
      </c>
      <c r="N6650" t="s">
        <v>26525</v>
      </c>
      <c r="O6650" t="s">
        <v>26526</v>
      </c>
      <c r="P6650" t="s">
        <v>51</v>
      </c>
      <c r="Q6650">
        <v>6</v>
      </c>
      <c r="R6650" t="s">
        <v>40</v>
      </c>
      <c r="S6650" t="s">
        <v>118</v>
      </c>
      <c r="T6650">
        <v>51789</v>
      </c>
      <c r="U6650" s="1">
        <v>45403</v>
      </c>
      <c r="V6650" t="s">
        <v>80</v>
      </c>
      <c r="W6650">
        <v>753640</v>
      </c>
      <c r="X6650" t="s">
        <v>26527</v>
      </c>
      <c r="Y6650">
        <v>875</v>
      </c>
      <c r="Z6650">
        <v>1217</v>
      </c>
      <c r="AA6650">
        <v>2</v>
      </c>
      <c r="AB6650">
        <v>973.6</v>
      </c>
    </row>
    <row r="6651" spans="1:28" x14ac:dyDescent="0.3">
      <c r="A6651" t="s">
        <v>28</v>
      </c>
      <c r="B6651" t="s">
        <v>29</v>
      </c>
      <c r="C6651" t="s">
        <v>66</v>
      </c>
      <c r="D6651" t="s">
        <v>349</v>
      </c>
      <c r="E6651" t="s">
        <v>46</v>
      </c>
      <c r="F6651" t="s">
        <v>83</v>
      </c>
      <c r="G6651">
        <v>48</v>
      </c>
      <c r="H6651">
        <v>424307</v>
      </c>
      <c r="I6651" t="s">
        <v>34</v>
      </c>
      <c r="J6651" s="1">
        <v>45221</v>
      </c>
      <c r="K6651">
        <v>1200</v>
      </c>
      <c r="L6651" t="s">
        <v>25196</v>
      </c>
      <c r="M6651" t="s">
        <v>287</v>
      </c>
      <c r="N6651" t="s">
        <v>26528</v>
      </c>
      <c r="O6651" t="s">
        <v>26529</v>
      </c>
      <c r="P6651" t="s">
        <v>51</v>
      </c>
      <c r="Q6651">
        <v>20</v>
      </c>
      <c r="R6651" t="s">
        <v>88</v>
      </c>
      <c r="S6651" t="s">
        <v>79</v>
      </c>
      <c r="T6651">
        <v>10638</v>
      </c>
      <c r="U6651" s="1">
        <v>45501</v>
      </c>
      <c r="V6651" t="s">
        <v>126</v>
      </c>
      <c r="W6651">
        <v>901035</v>
      </c>
      <c r="X6651" t="s">
        <v>26530</v>
      </c>
      <c r="Y6651">
        <v>365</v>
      </c>
      <c r="Z6651">
        <v>2857</v>
      </c>
      <c r="AA6651">
        <v>6</v>
      </c>
      <c r="AB6651">
        <v>6856.8</v>
      </c>
    </row>
    <row r="6652" spans="1:28" x14ac:dyDescent="0.3">
      <c r="A6652" t="s">
        <v>28</v>
      </c>
      <c r="B6652" t="s">
        <v>29</v>
      </c>
      <c r="C6652" t="s">
        <v>148</v>
      </c>
      <c r="D6652" t="s">
        <v>31</v>
      </c>
      <c r="E6652" t="s">
        <v>56</v>
      </c>
      <c r="F6652" t="s">
        <v>33</v>
      </c>
      <c r="G6652">
        <v>10</v>
      </c>
      <c r="H6652">
        <v>412051</v>
      </c>
      <c r="I6652" t="s">
        <v>58</v>
      </c>
      <c r="J6652" s="1">
        <v>44978</v>
      </c>
      <c r="K6652">
        <v>1400</v>
      </c>
      <c r="L6652" t="s">
        <v>26531</v>
      </c>
      <c r="M6652" t="s">
        <v>1048</v>
      </c>
      <c r="N6652" t="s">
        <v>26532</v>
      </c>
      <c r="O6652" t="s">
        <v>26533</v>
      </c>
      <c r="P6652" t="s">
        <v>87</v>
      </c>
      <c r="Q6652">
        <v>7</v>
      </c>
      <c r="R6652" t="s">
        <v>88</v>
      </c>
      <c r="S6652" t="s">
        <v>79</v>
      </c>
      <c r="T6652">
        <v>10645</v>
      </c>
      <c r="U6652" s="1">
        <v>45301</v>
      </c>
      <c r="V6652" t="s">
        <v>111</v>
      </c>
      <c r="W6652">
        <v>652361</v>
      </c>
      <c r="X6652" t="s">
        <v>26534</v>
      </c>
      <c r="Y6652">
        <v>778</v>
      </c>
      <c r="Z6652">
        <v>766</v>
      </c>
      <c r="AA6652">
        <v>2</v>
      </c>
      <c r="AB6652" s="2" t="s">
        <v>26535</v>
      </c>
    </row>
    <row r="6653" spans="1:28" x14ac:dyDescent="0.3">
      <c r="A6653" t="s">
        <v>28</v>
      </c>
      <c r="B6653" t="s">
        <v>29</v>
      </c>
      <c r="C6653" t="s">
        <v>193</v>
      </c>
      <c r="D6653" t="s">
        <v>611</v>
      </c>
      <c r="E6653" t="s">
        <v>56</v>
      </c>
      <c r="F6653" t="s">
        <v>175</v>
      </c>
      <c r="G6653">
        <v>67</v>
      </c>
      <c r="H6653">
        <v>435370</v>
      </c>
      <c r="I6653" t="s">
        <v>34</v>
      </c>
      <c r="J6653" s="1">
        <v>44338</v>
      </c>
      <c r="K6653">
        <v>800</v>
      </c>
      <c r="L6653" t="s">
        <v>26536</v>
      </c>
      <c r="M6653" t="s">
        <v>1356</v>
      </c>
      <c r="N6653" t="s">
        <v>26537</v>
      </c>
      <c r="O6653" t="s">
        <v>26538</v>
      </c>
      <c r="P6653" t="s">
        <v>71</v>
      </c>
      <c r="Q6653">
        <v>10</v>
      </c>
      <c r="R6653" t="s">
        <v>88</v>
      </c>
      <c r="S6653" t="s">
        <v>63</v>
      </c>
      <c r="T6653">
        <v>41045</v>
      </c>
      <c r="U6653" s="1">
        <v>45382</v>
      </c>
      <c r="V6653" t="s">
        <v>72</v>
      </c>
      <c r="W6653">
        <v>123887</v>
      </c>
      <c r="X6653" t="s">
        <v>26539</v>
      </c>
      <c r="Y6653">
        <v>411</v>
      </c>
      <c r="Z6653">
        <v>1367</v>
      </c>
      <c r="AA6653">
        <v>4</v>
      </c>
      <c r="AB6653" s="2" t="s">
        <v>26540</v>
      </c>
    </row>
    <row r="6654" spans="1:28" x14ac:dyDescent="0.3">
      <c r="A6654" t="s">
        <v>28</v>
      </c>
      <c r="B6654" t="s">
        <v>29</v>
      </c>
      <c r="C6654" t="s">
        <v>54</v>
      </c>
      <c r="D6654" t="s">
        <v>267</v>
      </c>
      <c r="E6654" t="s">
        <v>32</v>
      </c>
      <c r="F6654" t="s">
        <v>113</v>
      </c>
      <c r="G6654">
        <v>58</v>
      </c>
      <c r="H6654">
        <v>434297</v>
      </c>
      <c r="I6654" t="s">
        <v>34</v>
      </c>
      <c r="J6654" s="1">
        <v>45179</v>
      </c>
      <c r="K6654">
        <v>950</v>
      </c>
      <c r="L6654" t="s">
        <v>26541</v>
      </c>
      <c r="M6654" t="s">
        <v>736</v>
      </c>
      <c r="N6654" t="s">
        <v>26542</v>
      </c>
      <c r="O6654" t="s">
        <v>26543</v>
      </c>
      <c r="P6654" t="s">
        <v>51</v>
      </c>
      <c r="Q6654">
        <v>17</v>
      </c>
      <c r="R6654" t="s">
        <v>88</v>
      </c>
      <c r="S6654" t="s">
        <v>41</v>
      </c>
      <c r="T6654">
        <v>45231</v>
      </c>
      <c r="U6654" s="1">
        <v>45528</v>
      </c>
      <c r="V6654" t="s">
        <v>64</v>
      </c>
      <c r="W6654">
        <v>253213</v>
      </c>
      <c r="X6654" t="s">
        <v>26544</v>
      </c>
      <c r="Y6654">
        <v>823</v>
      </c>
      <c r="Z6654">
        <v>2571</v>
      </c>
      <c r="AA6654">
        <v>8</v>
      </c>
      <c r="AB6654">
        <v>8227.2000000000007</v>
      </c>
    </row>
    <row r="6655" spans="1:28" x14ac:dyDescent="0.3">
      <c r="A6655" t="s">
        <v>28</v>
      </c>
      <c r="B6655" t="s">
        <v>29</v>
      </c>
      <c r="C6655" t="s">
        <v>193</v>
      </c>
      <c r="D6655" t="s">
        <v>364</v>
      </c>
      <c r="E6655" t="s">
        <v>56</v>
      </c>
      <c r="F6655" t="s">
        <v>175</v>
      </c>
      <c r="G6655">
        <v>50</v>
      </c>
      <c r="H6655">
        <v>436612</v>
      </c>
      <c r="I6655" t="s">
        <v>34</v>
      </c>
      <c r="J6655" s="1">
        <v>44344</v>
      </c>
      <c r="K6655">
        <v>1100</v>
      </c>
      <c r="L6655" t="s">
        <v>25436</v>
      </c>
      <c r="M6655" t="s">
        <v>496</v>
      </c>
      <c r="N6655" t="s">
        <v>26545</v>
      </c>
      <c r="O6655" t="s">
        <v>26546</v>
      </c>
      <c r="P6655" t="s">
        <v>39</v>
      </c>
      <c r="Q6655">
        <v>17</v>
      </c>
      <c r="R6655" t="s">
        <v>40</v>
      </c>
      <c r="S6655" t="s">
        <v>63</v>
      </c>
      <c r="T6655">
        <v>40116</v>
      </c>
      <c r="U6655" s="1">
        <v>45508</v>
      </c>
      <c r="V6655" t="s">
        <v>64</v>
      </c>
      <c r="W6655">
        <v>182619</v>
      </c>
      <c r="X6655" t="s">
        <v>26547</v>
      </c>
      <c r="Y6655">
        <v>414</v>
      </c>
      <c r="Z6655">
        <v>2451</v>
      </c>
      <c r="AA6655">
        <v>3</v>
      </c>
      <c r="AB6655" s="2" t="s">
        <v>26548</v>
      </c>
    </row>
    <row r="6656" spans="1:28" x14ac:dyDescent="0.3">
      <c r="A6656" t="s">
        <v>28</v>
      </c>
      <c r="B6656" t="s">
        <v>29</v>
      </c>
      <c r="C6656" t="s">
        <v>148</v>
      </c>
      <c r="D6656" t="s">
        <v>55</v>
      </c>
      <c r="E6656" t="s">
        <v>46</v>
      </c>
      <c r="F6656" t="s">
        <v>150</v>
      </c>
      <c r="G6656">
        <v>98</v>
      </c>
      <c r="H6656">
        <v>433016</v>
      </c>
      <c r="I6656" t="s">
        <v>58</v>
      </c>
      <c r="J6656" s="1">
        <v>43914</v>
      </c>
      <c r="K6656">
        <v>1400</v>
      </c>
      <c r="L6656" t="s">
        <v>26549</v>
      </c>
      <c r="M6656" t="s">
        <v>1244</v>
      </c>
      <c r="N6656" t="s">
        <v>26550</v>
      </c>
      <c r="O6656">
        <v>6129831852</v>
      </c>
      <c r="P6656" t="s">
        <v>71</v>
      </c>
      <c r="Q6656">
        <v>8</v>
      </c>
      <c r="R6656" t="s">
        <v>88</v>
      </c>
      <c r="S6656" t="s">
        <v>118</v>
      </c>
      <c r="T6656">
        <v>70916</v>
      </c>
      <c r="U6656" s="1">
        <v>45382</v>
      </c>
      <c r="V6656" t="s">
        <v>72</v>
      </c>
      <c r="W6656">
        <v>503083</v>
      </c>
      <c r="X6656" t="s">
        <v>26551</v>
      </c>
      <c r="Y6656">
        <v>718</v>
      </c>
      <c r="Z6656">
        <v>1910</v>
      </c>
      <c r="AA6656">
        <v>2</v>
      </c>
      <c r="AB6656">
        <v>1528</v>
      </c>
    </row>
    <row r="6657" spans="1:28" x14ac:dyDescent="0.3">
      <c r="A6657" t="s">
        <v>28</v>
      </c>
      <c r="B6657" t="s">
        <v>29</v>
      </c>
      <c r="C6657" t="s">
        <v>66</v>
      </c>
      <c r="D6657" t="s">
        <v>55</v>
      </c>
      <c r="E6657" t="s">
        <v>56</v>
      </c>
      <c r="F6657" t="s">
        <v>175</v>
      </c>
      <c r="G6657">
        <v>23</v>
      </c>
      <c r="H6657">
        <v>416817</v>
      </c>
      <c r="I6657" t="s">
        <v>58</v>
      </c>
      <c r="J6657" s="1">
        <v>45532</v>
      </c>
      <c r="K6657">
        <v>1100</v>
      </c>
      <c r="L6657" t="s">
        <v>26552</v>
      </c>
      <c r="M6657" t="s">
        <v>239</v>
      </c>
      <c r="N6657" t="s">
        <v>26553</v>
      </c>
      <c r="O6657" t="s">
        <v>26554</v>
      </c>
      <c r="P6657" t="s">
        <v>71</v>
      </c>
      <c r="Q6657">
        <v>6</v>
      </c>
      <c r="R6657" t="s">
        <v>40</v>
      </c>
      <c r="S6657" t="s">
        <v>41</v>
      </c>
      <c r="T6657">
        <v>43895</v>
      </c>
      <c r="U6657" s="1">
        <v>45490</v>
      </c>
      <c r="V6657" t="s">
        <v>126</v>
      </c>
      <c r="W6657">
        <v>216168</v>
      </c>
      <c r="X6657" t="s">
        <v>26555</v>
      </c>
      <c r="Y6657">
        <v>903</v>
      </c>
      <c r="Z6657">
        <v>2792</v>
      </c>
      <c r="AA6657">
        <v>5</v>
      </c>
      <c r="AB6657">
        <v>5584</v>
      </c>
    </row>
    <row r="6658" spans="1:28" x14ac:dyDescent="0.3">
      <c r="A6658" t="s">
        <v>28</v>
      </c>
      <c r="B6658" t="s">
        <v>29</v>
      </c>
      <c r="C6658" t="s">
        <v>193</v>
      </c>
      <c r="D6658" t="s">
        <v>82</v>
      </c>
      <c r="E6658" t="s">
        <v>32</v>
      </c>
      <c r="F6658" t="s">
        <v>57</v>
      </c>
      <c r="G6658">
        <v>54</v>
      </c>
      <c r="H6658">
        <v>424233</v>
      </c>
      <c r="I6658" t="s">
        <v>34</v>
      </c>
      <c r="J6658" s="1">
        <v>45291</v>
      </c>
      <c r="K6658">
        <v>950</v>
      </c>
      <c r="L6658" t="s">
        <v>26556</v>
      </c>
      <c r="M6658" t="s">
        <v>276</v>
      </c>
      <c r="N6658" t="s">
        <v>26557</v>
      </c>
      <c r="O6658" t="s">
        <v>26558</v>
      </c>
      <c r="P6658" t="s">
        <v>51</v>
      </c>
      <c r="Q6658">
        <v>8</v>
      </c>
      <c r="R6658" t="s">
        <v>88</v>
      </c>
      <c r="S6658" t="s">
        <v>41</v>
      </c>
      <c r="T6658">
        <v>72391</v>
      </c>
      <c r="U6658" s="1">
        <v>45519</v>
      </c>
      <c r="V6658" t="s">
        <v>64</v>
      </c>
      <c r="W6658">
        <v>302578</v>
      </c>
      <c r="X6658" t="s">
        <v>26559</v>
      </c>
      <c r="Y6658">
        <v>694</v>
      </c>
      <c r="Z6658">
        <v>1769</v>
      </c>
      <c r="AA6658">
        <v>5</v>
      </c>
      <c r="AB6658">
        <v>3538</v>
      </c>
    </row>
    <row r="6659" spans="1:28" x14ac:dyDescent="0.3">
      <c r="A6659" t="s">
        <v>28</v>
      </c>
      <c r="B6659" t="s">
        <v>29</v>
      </c>
      <c r="C6659" t="s">
        <v>91</v>
      </c>
      <c r="D6659" t="s">
        <v>149</v>
      </c>
      <c r="E6659" t="s">
        <v>46</v>
      </c>
      <c r="F6659" t="s">
        <v>33</v>
      </c>
      <c r="G6659">
        <v>99</v>
      </c>
      <c r="H6659">
        <v>404840</v>
      </c>
      <c r="I6659" t="s">
        <v>34</v>
      </c>
      <c r="J6659" s="1">
        <v>44672</v>
      </c>
      <c r="K6659">
        <v>1200</v>
      </c>
      <c r="L6659" t="s">
        <v>26560</v>
      </c>
      <c r="M6659" t="s">
        <v>345</v>
      </c>
      <c r="N6659" t="s">
        <v>26561</v>
      </c>
      <c r="O6659" t="s">
        <v>26562</v>
      </c>
      <c r="P6659" t="s">
        <v>39</v>
      </c>
      <c r="Q6659">
        <v>5</v>
      </c>
      <c r="R6659" t="s">
        <v>88</v>
      </c>
      <c r="S6659" t="s">
        <v>63</v>
      </c>
      <c r="T6659">
        <v>81443</v>
      </c>
      <c r="U6659" s="1">
        <v>45501</v>
      </c>
      <c r="V6659" t="s">
        <v>126</v>
      </c>
      <c r="W6659">
        <v>579594</v>
      </c>
      <c r="X6659" t="s">
        <v>26563</v>
      </c>
      <c r="Y6659">
        <v>326</v>
      </c>
      <c r="Z6659">
        <v>665</v>
      </c>
      <c r="AA6659">
        <v>5</v>
      </c>
      <c r="AB6659">
        <v>1330</v>
      </c>
    </row>
    <row r="6660" spans="1:28" x14ac:dyDescent="0.3">
      <c r="A6660" t="s">
        <v>28</v>
      </c>
      <c r="B6660" t="s">
        <v>29</v>
      </c>
      <c r="C6660" t="s">
        <v>157</v>
      </c>
      <c r="D6660" t="s">
        <v>92</v>
      </c>
      <c r="E6660" t="s">
        <v>32</v>
      </c>
      <c r="F6660" t="s">
        <v>47</v>
      </c>
      <c r="G6660">
        <v>67</v>
      </c>
      <c r="H6660">
        <v>417189</v>
      </c>
      <c r="I6660" t="s">
        <v>34</v>
      </c>
      <c r="J6660" s="1">
        <v>44124</v>
      </c>
      <c r="K6660">
        <v>800</v>
      </c>
      <c r="L6660" t="s">
        <v>26564</v>
      </c>
      <c r="M6660" t="s">
        <v>189</v>
      </c>
      <c r="N6660" t="s">
        <v>26565</v>
      </c>
      <c r="O6660" t="s">
        <v>26566</v>
      </c>
      <c r="P6660" t="s">
        <v>39</v>
      </c>
      <c r="Q6660">
        <v>13</v>
      </c>
      <c r="R6660" t="s">
        <v>40</v>
      </c>
      <c r="S6660" t="s">
        <v>63</v>
      </c>
      <c r="T6660">
        <v>79501</v>
      </c>
      <c r="U6660" s="1">
        <v>45321</v>
      </c>
      <c r="V6660" t="s">
        <v>111</v>
      </c>
      <c r="W6660">
        <v>388905</v>
      </c>
      <c r="X6660" t="s">
        <v>26567</v>
      </c>
      <c r="Y6660">
        <v>240</v>
      </c>
      <c r="Z6660">
        <v>2827</v>
      </c>
      <c r="AA6660">
        <v>8</v>
      </c>
      <c r="AB6660">
        <v>9046.4</v>
      </c>
    </row>
    <row r="6661" spans="1:28" x14ac:dyDescent="0.3">
      <c r="A6661" t="s">
        <v>28</v>
      </c>
      <c r="B6661" t="s">
        <v>29</v>
      </c>
      <c r="C6661" t="s">
        <v>66</v>
      </c>
      <c r="D6661" t="s">
        <v>546</v>
      </c>
      <c r="E6661" t="s">
        <v>46</v>
      </c>
      <c r="F6661" t="s">
        <v>113</v>
      </c>
      <c r="G6661">
        <v>63</v>
      </c>
      <c r="H6661">
        <v>410685</v>
      </c>
      <c r="I6661" t="s">
        <v>34</v>
      </c>
      <c r="J6661" s="1">
        <v>44558</v>
      </c>
      <c r="K6661">
        <v>1200</v>
      </c>
      <c r="L6661" t="s">
        <v>26568</v>
      </c>
      <c r="M6661" t="s">
        <v>200</v>
      </c>
      <c r="N6661" t="s">
        <v>26569</v>
      </c>
      <c r="O6661" t="s">
        <v>26570</v>
      </c>
      <c r="P6661" t="s">
        <v>87</v>
      </c>
      <c r="Q6661">
        <v>12</v>
      </c>
      <c r="R6661" t="s">
        <v>40</v>
      </c>
      <c r="S6661" t="s">
        <v>118</v>
      </c>
      <c r="T6661">
        <v>28649</v>
      </c>
      <c r="U6661" s="1">
        <v>45481</v>
      </c>
      <c r="V6661" t="s">
        <v>126</v>
      </c>
      <c r="W6661">
        <v>159461</v>
      </c>
      <c r="X6661" t="s">
        <v>26571</v>
      </c>
      <c r="Y6661">
        <v>638</v>
      </c>
      <c r="Z6661">
        <v>2840</v>
      </c>
      <c r="AA6661">
        <v>8</v>
      </c>
      <c r="AB6661">
        <v>9088</v>
      </c>
    </row>
    <row r="6662" spans="1:28" x14ac:dyDescent="0.3">
      <c r="A6662" t="s">
        <v>28</v>
      </c>
      <c r="B6662" t="s">
        <v>29</v>
      </c>
      <c r="C6662" t="s">
        <v>148</v>
      </c>
      <c r="D6662" t="s">
        <v>616</v>
      </c>
      <c r="E6662" t="s">
        <v>32</v>
      </c>
      <c r="F6662" t="s">
        <v>113</v>
      </c>
      <c r="G6662">
        <v>53</v>
      </c>
      <c r="H6662">
        <v>422393</v>
      </c>
      <c r="I6662" t="s">
        <v>58</v>
      </c>
      <c r="J6662" s="1">
        <v>43984</v>
      </c>
      <c r="K6662">
        <v>1100</v>
      </c>
      <c r="L6662" t="s">
        <v>26572</v>
      </c>
      <c r="M6662" t="s">
        <v>172</v>
      </c>
      <c r="N6662" t="s">
        <v>26573</v>
      </c>
      <c r="O6662" t="s">
        <v>26574</v>
      </c>
      <c r="P6662" t="s">
        <v>71</v>
      </c>
      <c r="Q6662">
        <v>7</v>
      </c>
      <c r="R6662" t="s">
        <v>88</v>
      </c>
      <c r="S6662" t="s">
        <v>41</v>
      </c>
      <c r="T6662">
        <v>37121</v>
      </c>
      <c r="U6662" s="1">
        <v>45301</v>
      </c>
      <c r="V6662" t="s">
        <v>111</v>
      </c>
      <c r="W6662">
        <v>181708</v>
      </c>
      <c r="X6662" t="s">
        <v>26575</v>
      </c>
      <c r="Y6662">
        <v>760</v>
      </c>
      <c r="Z6662">
        <v>2979</v>
      </c>
      <c r="AA6662">
        <v>7</v>
      </c>
      <c r="AB6662">
        <v>8341.2000000000007</v>
      </c>
    </row>
    <row r="6663" spans="1:28" x14ac:dyDescent="0.3">
      <c r="A6663" t="s">
        <v>28</v>
      </c>
      <c r="B6663" t="s">
        <v>29</v>
      </c>
      <c r="C6663" t="s">
        <v>148</v>
      </c>
      <c r="D6663" t="s">
        <v>364</v>
      </c>
      <c r="E6663" t="s">
        <v>56</v>
      </c>
      <c r="F6663" t="s">
        <v>99</v>
      </c>
      <c r="G6663">
        <v>23</v>
      </c>
      <c r="H6663">
        <v>422113</v>
      </c>
      <c r="I6663" t="s">
        <v>34</v>
      </c>
      <c r="J6663" s="1">
        <v>44538</v>
      </c>
      <c r="K6663">
        <v>1000</v>
      </c>
      <c r="L6663" t="s">
        <v>26576</v>
      </c>
      <c r="M6663" t="s">
        <v>856</v>
      </c>
      <c r="N6663" t="s">
        <v>26577</v>
      </c>
      <c r="O6663" t="s">
        <v>26578</v>
      </c>
      <c r="P6663" t="s">
        <v>87</v>
      </c>
      <c r="Q6663">
        <v>19</v>
      </c>
      <c r="R6663" t="s">
        <v>40</v>
      </c>
      <c r="S6663" t="s">
        <v>41</v>
      </c>
      <c r="T6663">
        <v>54113</v>
      </c>
      <c r="U6663" s="1">
        <v>45398</v>
      </c>
      <c r="V6663" t="s">
        <v>80</v>
      </c>
      <c r="W6663">
        <v>407520</v>
      </c>
      <c r="X6663" t="s">
        <v>26579</v>
      </c>
      <c r="Y6663">
        <v>406</v>
      </c>
      <c r="Z6663">
        <v>1851</v>
      </c>
      <c r="AA6663">
        <v>1</v>
      </c>
      <c r="AB6663" s="2" t="s">
        <v>26580</v>
      </c>
    </row>
    <row r="6664" spans="1:28" x14ac:dyDescent="0.3">
      <c r="A6664" t="s">
        <v>28</v>
      </c>
      <c r="B6664" t="s">
        <v>29</v>
      </c>
      <c r="C6664" t="s">
        <v>30</v>
      </c>
      <c r="D6664" t="s">
        <v>149</v>
      </c>
      <c r="E6664" t="s">
        <v>32</v>
      </c>
      <c r="F6664" t="s">
        <v>175</v>
      </c>
      <c r="G6664">
        <v>21</v>
      </c>
      <c r="H6664">
        <v>429261</v>
      </c>
      <c r="I6664" t="s">
        <v>34</v>
      </c>
      <c r="J6664" s="1">
        <v>44441</v>
      </c>
      <c r="K6664">
        <v>1200</v>
      </c>
      <c r="L6664" t="s">
        <v>26581</v>
      </c>
      <c r="M6664" t="s">
        <v>856</v>
      </c>
      <c r="N6664" t="s">
        <v>26582</v>
      </c>
      <c r="O6664" t="s">
        <v>26583</v>
      </c>
      <c r="P6664" t="s">
        <v>51</v>
      </c>
      <c r="Q6664">
        <v>15</v>
      </c>
      <c r="R6664" t="s">
        <v>88</v>
      </c>
      <c r="S6664" t="s">
        <v>63</v>
      </c>
      <c r="T6664">
        <v>86772</v>
      </c>
      <c r="U6664" s="1">
        <v>45617</v>
      </c>
      <c r="V6664" t="s">
        <v>42</v>
      </c>
      <c r="W6664">
        <v>475873</v>
      </c>
      <c r="X6664" t="s">
        <v>26584</v>
      </c>
      <c r="Y6664">
        <v>555</v>
      </c>
      <c r="Z6664">
        <v>2559</v>
      </c>
      <c r="AA6664">
        <v>1</v>
      </c>
      <c r="AB6664">
        <v>1023.6</v>
      </c>
    </row>
    <row r="6665" spans="1:28" x14ac:dyDescent="0.3">
      <c r="A6665" t="s">
        <v>28</v>
      </c>
      <c r="B6665" t="s">
        <v>29</v>
      </c>
      <c r="C6665" t="s">
        <v>30</v>
      </c>
      <c r="D6665" t="s">
        <v>142</v>
      </c>
      <c r="E6665" t="s">
        <v>46</v>
      </c>
      <c r="F6665" t="s">
        <v>33</v>
      </c>
      <c r="G6665">
        <v>1</v>
      </c>
      <c r="H6665">
        <v>408901</v>
      </c>
      <c r="I6665" t="s">
        <v>58</v>
      </c>
      <c r="J6665" s="1">
        <v>44759</v>
      </c>
      <c r="K6665">
        <v>1000</v>
      </c>
      <c r="L6665" t="s">
        <v>26585</v>
      </c>
      <c r="M6665" t="s">
        <v>1091</v>
      </c>
      <c r="N6665" t="s">
        <v>26586</v>
      </c>
      <c r="O6665" t="s">
        <v>26587</v>
      </c>
      <c r="P6665" t="s">
        <v>51</v>
      </c>
      <c r="Q6665">
        <v>18</v>
      </c>
      <c r="R6665" t="s">
        <v>88</v>
      </c>
      <c r="S6665" t="s">
        <v>63</v>
      </c>
      <c r="T6665">
        <v>94053</v>
      </c>
      <c r="U6665" s="1">
        <v>45391</v>
      </c>
      <c r="V6665" t="s">
        <v>80</v>
      </c>
      <c r="W6665">
        <v>424156</v>
      </c>
      <c r="X6665" t="s">
        <v>26588</v>
      </c>
      <c r="Y6665">
        <v>815</v>
      </c>
      <c r="Z6665">
        <v>687</v>
      </c>
      <c r="AA6665">
        <v>5</v>
      </c>
      <c r="AB6665">
        <v>1374</v>
      </c>
    </row>
    <row r="6666" spans="1:28" x14ac:dyDescent="0.3">
      <c r="A6666" t="s">
        <v>28</v>
      </c>
      <c r="B6666" t="s">
        <v>29</v>
      </c>
      <c r="C6666" t="s">
        <v>66</v>
      </c>
      <c r="D6666" t="s">
        <v>45</v>
      </c>
      <c r="E6666" t="s">
        <v>32</v>
      </c>
      <c r="F6666" t="s">
        <v>33</v>
      </c>
      <c r="G6666">
        <v>3</v>
      </c>
      <c r="H6666">
        <v>402306</v>
      </c>
      <c r="I6666" t="s">
        <v>58</v>
      </c>
      <c r="J6666" s="1">
        <v>45539</v>
      </c>
      <c r="K6666">
        <v>800</v>
      </c>
      <c r="L6666" t="s">
        <v>26589</v>
      </c>
      <c r="M6666" t="s">
        <v>1409</v>
      </c>
      <c r="N6666" t="s">
        <v>26590</v>
      </c>
      <c r="O6666" t="s">
        <v>26591</v>
      </c>
      <c r="P6666" t="s">
        <v>87</v>
      </c>
      <c r="Q6666">
        <v>10</v>
      </c>
      <c r="R6666" t="s">
        <v>88</v>
      </c>
      <c r="S6666" t="s">
        <v>41</v>
      </c>
      <c r="T6666">
        <v>93448</v>
      </c>
      <c r="U6666" s="1">
        <v>45520</v>
      </c>
      <c r="V6666" t="s">
        <v>64</v>
      </c>
      <c r="W6666">
        <v>705415</v>
      </c>
      <c r="X6666" t="s">
        <v>26592</v>
      </c>
      <c r="Y6666">
        <v>569</v>
      </c>
      <c r="Z6666">
        <v>2125</v>
      </c>
      <c r="AA6666">
        <v>7</v>
      </c>
      <c r="AB6666">
        <v>5950</v>
      </c>
    </row>
    <row r="6667" spans="1:28" x14ac:dyDescent="0.3">
      <c r="A6667" t="s">
        <v>28</v>
      </c>
      <c r="B6667" t="s">
        <v>29</v>
      </c>
      <c r="C6667" t="s">
        <v>91</v>
      </c>
      <c r="D6667" t="s">
        <v>546</v>
      </c>
      <c r="E6667" t="s">
        <v>56</v>
      </c>
      <c r="F6667" t="s">
        <v>57</v>
      </c>
      <c r="G6667">
        <v>6</v>
      </c>
      <c r="H6667">
        <v>410540</v>
      </c>
      <c r="I6667" t="s">
        <v>58</v>
      </c>
      <c r="J6667" s="1">
        <v>44166</v>
      </c>
      <c r="K6667">
        <v>950</v>
      </c>
      <c r="L6667" t="s">
        <v>26593</v>
      </c>
      <c r="M6667" t="s">
        <v>144</v>
      </c>
      <c r="N6667" t="s">
        <v>26594</v>
      </c>
      <c r="O6667" t="s">
        <v>26595</v>
      </c>
      <c r="P6667" t="s">
        <v>71</v>
      </c>
      <c r="Q6667">
        <v>3</v>
      </c>
      <c r="R6667" t="s">
        <v>40</v>
      </c>
      <c r="S6667" t="s">
        <v>41</v>
      </c>
      <c r="T6667">
        <v>77621</v>
      </c>
      <c r="U6667" s="1">
        <v>45366</v>
      </c>
      <c r="V6667" t="s">
        <v>72</v>
      </c>
      <c r="W6667">
        <v>616743</v>
      </c>
      <c r="X6667" t="s">
        <v>26596</v>
      </c>
      <c r="Y6667">
        <v>725</v>
      </c>
      <c r="Z6667">
        <v>1984</v>
      </c>
      <c r="AA6667">
        <v>8</v>
      </c>
      <c r="AB6667">
        <v>6348.8</v>
      </c>
    </row>
    <row r="6668" spans="1:28" x14ac:dyDescent="0.3">
      <c r="A6668" t="s">
        <v>28</v>
      </c>
      <c r="B6668" t="s">
        <v>29</v>
      </c>
      <c r="C6668" t="s">
        <v>30</v>
      </c>
      <c r="D6668" t="s">
        <v>317</v>
      </c>
      <c r="E6668" t="s">
        <v>32</v>
      </c>
      <c r="F6668" t="s">
        <v>135</v>
      </c>
      <c r="G6668">
        <v>38</v>
      </c>
      <c r="H6668">
        <v>401926</v>
      </c>
      <c r="I6668" t="s">
        <v>34</v>
      </c>
      <c r="J6668" s="1">
        <v>44226</v>
      </c>
      <c r="K6668">
        <v>1400</v>
      </c>
      <c r="L6668" t="s">
        <v>26597</v>
      </c>
      <c r="M6668" t="s">
        <v>568</v>
      </c>
      <c r="N6668" t="s">
        <v>26598</v>
      </c>
      <c r="O6668" t="s">
        <v>26599</v>
      </c>
      <c r="P6668" t="s">
        <v>39</v>
      </c>
      <c r="Q6668">
        <v>17</v>
      </c>
      <c r="R6668" t="s">
        <v>88</v>
      </c>
      <c r="S6668" t="s">
        <v>79</v>
      </c>
      <c r="T6668">
        <v>15887</v>
      </c>
      <c r="U6668" s="1">
        <v>45593</v>
      </c>
      <c r="V6668" t="s">
        <v>155</v>
      </c>
      <c r="W6668">
        <v>874271</v>
      </c>
      <c r="X6668" t="s">
        <v>26600</v>
      </c>
      <c r="Y6668">
        <v>486</v>
      </c>
      <c r="Z6668">
        <v>2560</v>
      </c>
      <c r="AA6668">
        <v>5</v>
      </c>
      <c r="AB6668">
        <v>5120</v>
      </c>
    </row>
    <row r="6669" spans="1:28" x14ac:dyDescent="0.3">
      <c r="A6669" t="s">
        <v>28</v>
      </c>
      <c r="B6669" t="s">
        <v>29</v>
      </c>
      <c r="C6669" t="s">
        <v>193</v>
      </c>
      <c r="D6669" t="s">
        <v>442</v>
      </c>
      <c r="E6669" t="s">
        <v>56</v>
      </c>
      <c r="F6669" t="s">
        <v>135</v>
      </c>
      <c r="G6669">
        <v>43</v>
      </c>
      <c r="H6669">
        <v>408664</v>
      </c>
      <c r="I6669" t="s">
        <v>34</v>
      </c>
      <c r="J6669" s="1">
        <v>44693</v>
      </c>
      <c r="K6669">
        <v>800</v>
      </c>
      <c r="L6669" t="s">
        <v>26601</v>
      </c>
      <c r="M6669" t="s">
        <v>372</v>
      </c>
      <c r="N6669" t="s">
        <v>26602</v>
      </c>
      <c r="O6669" t="s">
        <v>26603</v>
      </c>
      <c r="P6669" t="s">
        <v>87</v>
      </c>
      <c r="Q6669">
        <v>6</v>
      </c>
      <c r="R6669" t="s">
        <v>88</v>
      </c>
      <c r="S6669" t="s">
        <v>79</v>
      </c>
      <c r="T6669">
        <v>46917</v>
      </c>
      <c r="U6669" s="1">
        <v>45513</v>
      </c>
      <c r="V6669" t="s">
        <v>64</v>
      </c>
      <c r="W6669">
        <v>461897</v>
      </c>
      <c r="X6669" t="s">
        <v>9823</v>
      </c>
      <c r="Y6669">
        <v>243</v>
      </c>
      <c r="Z6669">
        <v>2232</v>
      </c>
      <c r="AA6669">
        <v>3</v>
      </c>
      <c r="AB6669">
        <v>2678.4</v>
      </c>
    </row>
    <row r="6670" spans="1:28" x14ac:dyDescent="0.3">
      <c r="A6670" t="s">
        <v>28</v>
      </c>
      <c r="B6670" t="s">
        <v>29</v>
      </c>
      <c r="C6670" t="s">
        <v>66</v>
      </c>
      <c r="D6670" t="s">
        <v>31</v>
      </c>
      <c r="E6670" t="s">
        <v>56</v>
      </c>
      <c r="F6670" t="s">
        <v>106</v>
      </c>
      <c r="G6670">
        <v>84</v>
      </c>
      <c r="H6670">
        <v>419400</v>
      </c>
      <c r="I6670" t="s">
        <v>58</v>
      </c>
      <c r="J6670" s="1">
        <v>44342</v>
      </c>
      <c r="K6670">
        <v>1200</v>
      </c>
      <c r="L6670" t="s">
        <v>26604</v>
      </c>
      <c r="M6670" t="s">
        <v>308</v>
      </c>
      <c r="N6670" t="s">
        <v>26605</v>
      </c>
      <c r="O6670">
        <f>1-70-199-5147</f>
        <v>-5415</v>
      </c>
      <c r="P6670" t="s">
        <v>71</v>
      </c>
      <c r="Q6670">
        <v>17</v>
      </c>
      <c r="R6670" t="s">
        <v>88</v>
      </c>
      <c r="S6670" t="s">
        <v>63</v>
      </c>
      <c r="T6670">
        <v>14269</v>
      </c>
      <c r="U6670" s="1">
        <v>45470</v>
      </c>
      <c r="V6670" t="s">
        <v>52</v>
      </c>
      <c r="W6670">
        <v>778767</v>
      </c>
      <c r="X6670" t="s">
        <v>26606</v>
      </c>
      <c r="Y6670">
        <v>862</v>
      </c>
      <c r="Z6670">
        <v>1577</v>
      </c>
      <c r="AA6670">
        <v>5</v>
      </c>
      <c r="AB6670">
        <v>3154</v>
      </c>
    </row>
    <row r="6671" spans="1:28" x14ac:dyDescent="0.3">
      <c r="A6671" t="s">
        <v>28</v>
      </c>
      <c r="B6671" t="s">
        <v>29</v>
      </c>
      <c r="C6671" t="s">
        <v>91</v>
      </c>
      <c r="D6671" t="s">
        <v>349</v>
      </c>
      <c r="E6671" t="s">
        <v>46</v>
      </c>
      <c r="F6671" t="s">
        <v>57</v>
      </c>
      <c r="G6671">
        <v>2</v>
      </c>
      <c r="H6671">
        <v>436571</v>
      </c>
      <c r="I6671" t="s">
        <v>58</v>
      </c>
      <c r="J6671" s="1">
        <v>45358</v>
      </c>
      <c r="K6671">
        <v>1300</v>
      </c>
      <c r="L6671" t="s">
        <v>26607</v>
      </c>
      <c r="M6671" t="s">
        <v>244</v>
      </c>
      <c r="N6671" t="s">
        <v>26608</v>
      </c>
      <c r="O6671" t="s">
        <v>26609</v>
      </c>
      <c r="P6671" t="s">
        <v>71</v>
      </c>
      <c r="Q6671">
        <v>6</v>
      </c>
      <c r="R6671" t="s">
        <v>40</v>
      </c>
      <c r="S6671" t="s">
        <v>63</v>
      </c>
      <c r="T6671">
        <v>97969</v>
      </c>
      <c r="U6671" s="1">
        <v>45521</v>
      </c>
      <c r="V6671" t="s">
        <v>64</v>
      </c>
      <c r="W6671">
        <v>825560</v>
      </c>
      <c r="X6671" t="s">
        <v>26610</v>
      </c>
      <c r="Y6671">
        <v>921</v>
      </c>
      <c r="Z6671">
        <v>2463</v>
      </c>
      <c r="AA6671">
        <v>3</v>
      </c>
      <c r="AB6671" s="2" t="s">
        <v>26611</v>
      </c>
    </row>
    <row r="6672" spans="1:28" x14ac:dyDescent="0.3">
      <c r="A6672" t="s">
        <v>28</v>
      </c>
      <c r="B6672" t="s">
        <v>29</v>
      </c>
      <c r="C6672" t="s">
        <v>91</v>
      </c>
      <c r="D6672" t="s">
        <v>317</v>
      </c>
      <c r="E6672" t="s">
        <v>46</v>
      </c>
      <c r="F6672" t="s">
        <v>33</v>
      </c>
      <c r="G6672">
        <v>69</v>
      </c>
      <c r="H6672">
        <v>432289</v>
      </c>
      <c r="I6672" t="s">
        <v>34</v>
      </c>
      <c r="J6672" s="1">
        <v>44629</v>
      </c>
      <c r="K6672">
        <v>1200</v>
      </c>
      <c r="L6672" t="s">
        <v>26612</v>
      </c>
      <c r="M6672" t="s">
        <v>293</v>
      </c>
      <c r="N6672" t="s">
        <v>26613</v>
      </c>
      <c r="O6672" t="s">
        <v>26614</v>
      </c>
      <c r="P6672" t="s">
        <v>71</v>
      </c>
      <c r="Q6672">
        <v>17</v>
      </c>
      <c r="R6672" t="s">
        <v>88</v>
      </c>
      <c r="S6672" t="s">
        <v>79</v>
      </c>
      <c r="T6672">
        <v>89316</v>
      </c>
      <c r="U6672" s="1">
        <v>45362</v>
      </c>
      <c r="V6672" t="s">
        <v>72</v>
      </c>
      <c r="W6672">
        <v>613156</v>
      </c>
      <c r="X6672" t="s">
        <v>26615</v>
      </c>
      <c r="Y6672">
        <v>764</v>
      </c>
      <c r="Z6672">
        <v>1952</v>
      </c>
      <c r="AA6672">
        <v>8</v>
      </c>
      <c r="AB6672" s="2" t="s">
        <v>26616</v>
      </c>
    </row>
    <row r="6673" spans="1:28" x14ac:dyDescent="0.3">
      <c r="A6673" t="s">
        <v>28</v>
      </c>
      <c r="B6673" t="s">
        <v>29</v>
      </c>
      <c r="C6673" t="s">
        <v>157</v>
      </c>
      <c r="D6673" t="s">
        <v>616</v>
      </c>
      <c r="E6673" t="s">
        <v>56</v>
      </c>
      <c r="F6673" t="s">
        <v>106</v>
      </c>
      <c r="G6673">
        <v>2</v>
      </c>
      <c r="H6673">
        <v>414993</v>
      </c>
      <c r="I6673" t="s">
        <v>34</v>
      </c>
      <c r="J6673" s="1">
        <v>44120</v>
      </c>
      <c r="K6673">
        <v>1300</v>
      </c>
      <c r="L6673" t="s">
        <v>26617</v>
      </c>
      <c r="M6673" t="s">
        <v>542</v>
      </c>
      <c r="N6673" t="s">
        <v>26618</v>
      </c>
      <c r="O6673" t="s">
        <v>26619</v>
      </c>
      <c r="P6673" t="s">
        <v>87</v>
      </c>
      <c r="Q6673">
        <v>13</v>
      </c>
      <c r="R6673" t="s">
        <v>88</v>
      </c>
      <c r="S6673" t="s">
        <v>41</v>
      </c>
      <c r="T6673">
        <v>86385</v>
      </c>
      <c r="U6673" s="1">
        <v>45293</v>
      </c>
      <c r="V6673" t="s">
        <v>111</v>
      </c>
      <c r="W6673">
        <v>850672</v>
      </c>
      <c r="X6673" t="s">
        <v>26620</v>
      </c>
      <c r="Y6673">
        <v>882</v>
      </c>
      <c r="Z6673">
        <v>1778</v>
      </c>
      <c r="AA6673">
        <v>7</v>
      </c>
      <c r="AB6673" s="2" t="s">
        <v>26621</v>
      </c>
    </row>
    <row r="6674" spans="1:28" x14ac:dyDescent="0.3">
      <c r="A6674" t="s">
        <v>28</v>
      </c>
      <c r="B6674" t="s">
        <v>29</v>
      </c>
      <c r="C6674" t="s">
        <v>193</v>
      </c>
      <c r="D6674" t="s">
        <v>566</v>
      </c>
      <c r="E6674" t="s">
        <v>32</v>
      </c>
      <c r="F6674" t="s">
        <v>113</v>
      </c>
      <c r="G6674">
        <v>5</v>
      </c>
      <c r="H6674">
        <v>430991</v>
      </c>
      <c r="I6674" t="s">
        <v>58</v>
      </c>
      <c r="J6674" s="1">
        <v>44742</v>
      </c>
      <c r="K6674">
        <v>1000</v>
      </c>
      <c r="L6674" t="s">
        <v>26622</v>
      </c>
      <c r="M6674" t="s">
        <v>394</v>
      </c>
      <c r="N6674" t="s">
        <v>26623</v>
      </c>
      <c r="O6674" t="s">
        <v>26624</v>
      </c>
      <c r="P6674" t="s">
        <v>71</v>
      </c>
      <c r="Q6674">
        <v>3</v>
      </c>
      <c r="R6674" t="s">
        <v>40</v>
      </c>
      <c r="S6674" t="s">
        <v>63</v>
      </c>
      <c r="T6674">
        <v>37359</v>
      </c>
      <c r="U6674" s="1">
        <v>45475</v>
      </c>
      <c r="V6674" t="s">
        <v>126</v>
      </c>
      <c r="W6674">
        <v>541024</v>
      </c>
      <c r="X6674" t="s">
        <v>26625</v>
      </c>
      <c r="Y6674">
        <v>675</v>
      </c>
      <c r="Z6674">
        <v>2058</v>
      </c>
      <c r="AA6674">
        <v>6</v>
      </c>
      <c r="AB6674" s="2" t="s">
        <v>26626</v>
      </c>
    </row>
    <row r="6675" spans="1:28" x14ac:dyDescent="0.3">
      <c r="A6675" t="s">
        <v>28</v>
      </c>
      <c r="B6675" t="s">
        <v>29</v>
      </c>
      <c r="C6675" t="s">
        <v>54</v>
      </c>
      <c r="D6675" t="s">
        <v>74</v>
      </c>
      <c r="E6675" t="s">
        <v>46</v>
      </c>
      <c r="F6675" t="s">
        <v>175</v>
      </c>
      <c r="G6675">
        <v>30</v>
      </c>
      <c r="H6675">
        <v>402318</v>
      </c>
      <c r="I6675" t="s">
        <v>34</v>
      </c>
      <c r="J6675" s="1">
        <v>45313</v>
      </c>
      <c r="K6675">
        <v>1400</v>
      </c>
      <c r="L6675" t="s">
        <v>26627</v>
      </c>
      <c r="M6675" t="s">
        <v>108</v>
      </c>
      <c r="N6675" t="s">
        <v>26628</v>
      </c>
      <c r="O6675" t="s">
        <v>26629</v>
      </c>
      <c r="P6675" t="s">
        <v>71</v>
      </c>
      <c r="Q6675">
        <v>10</v>
      </c>
      <c r="R6675" t="s">
        <v>88</v>
      </c>
      <c r="S6675" t="s">
        <v>79</v>
      </c>
      <c r="T6675">
        <v>43573</v>
      </c>
      <c r="U6675" s="1">
        <v>45483</v>
      </c>
      <c r="V6675" t="s">
        <v>126</v>
      </c>
      <c r="W6675">
        <v>456974</v>
      </c>
      <c r="X6675" t="s">
        <v>26630</v>
      </c>
      <c r="Y6675">
        <v>958</v>
      </c>
      <c r="Z6675">
        <v>864</v>
      </c>
      <c r="AA6675">
        <v>5</v>
      </c>
      <c r="AB6675">
        <v>1728</v>
      </c>
    </row>
    <row r="6676" spans="1:28" x14ac:dyDescent="0.3">
      <c r="A6676" t="s">
        <v>28</v>
      </c>
      <c r="B6676" t="s">
        <v>29</v>
      </c>
      <c r="C6676" t="s">
        <v>44</v>
      </c>
      <c r="D6676" t="s">
        <v>560</v>
      </c>
      <c r="E6676" t="s">
        <v>32</v>
      </c>
      <c r="F6676" t="s">
        <v>113</v>
      </c>
      <c r="G6676">
        <v>79</v>
      </c>
      <c r="H6676">
        <v>432034</v>
      </c>
      <c r="I6676" t="s">
        <v>58</v>
      </c>
      <c r="J6676" s="1">
        <v>43952</v>
      </c>
      <c r="K6676">
        <v>800</v>
      </c>
      <c r="L6676" t="s">
        <v>26631</v>
      </c>
      <c r="M6676" t="s">
        <v>654</v>
      </c>
      <c r="N6676" t="s">
        <v>26632</v>
      </c>
      <c r="O6676" t="s">
        <v>26633</v>
      </c>
      <c r="P6676" t="s">
        <v>51</v>
      </c>
      <c r="Q6676">
        <v>20</v>
      </c>
      <c r="R6676" t="s">
        <v>88</v>
      </c>
      <c r="S6676" t="s">
        <v>79</v>
      </c>
      <c r="T6676">
        <v>20728</v>
      </c>
      <c r="U6676" s="1">
        <v>45459</v>
      </c>
      <c r="V6676" t="s">
        <v>52</v>
      </c>
      <c r="W6676">
        <v>441960</v>
      </c>
      <c r="X6676" t="s">
        <v>26634</v>
      </c>
      <c r="Y6676">
        <v>881</v>
      </c>
      <c r="Z6676">
        <v>1514</v>
      </c>
      <c r="AA6676">
        <v>5</v>
      </c>
      <c r="AB6676">
        <v>3028</v>
      </c>
    </row>
    <row r="6677" spans="1:28" x14ac:dyDescent="0.3">
      <c r="A6677" t="s">
        <v>28</v>
      </c>
      <c r="B6677" t="s">
        <v>29</v>
      </c>
      <c r="C6677" t="s">
        <v>66</v>
      </c>
      <c r="D6677" t="s">
        <v>248</v>
      </c>
      <c r="E6677" t="s">
        <v>46</v>
      </c>
      <c r="F6677" t="s">
        <v>33</v>
      </c>
      <c r="G6677">
        <v>98</v>
      </c>
      <c r="H6677">
        <v>426037</v>
      </c>
      <c r="I6677" t="s">
        <v>34</v>
      </c>
      <c r="J6677" s="1">
        <v>45230</v>
      </c>
      <c r="K6677">
        <v>1400</v>
      </c>
      <c r="L6677" t="s">
        <v>26635</v>
      </c>
      <c r="M6677" t="s">
        <v>478</v>
      </c>
      <c r="N6677" t="s">
        <v>26636</v>
      </c>
      <c r="O6677" t="s">
        <v>26637</v>
      </c>
      <c r="P6677" t="s">
        <v>39</v>
      </c>
      <c r="Q6677">
        <v>17</v>
      </c>
      <c r="R6677" t="s">
        <v>40</v>
      </c>
      <c r="S6677" t="s">
        <v>79</v>
      </c>
      <c r="T6677">
        <v>76959</v>
      </c>
      <c r="U6677" s="1">
        <v>45374</v>
      </c>
      <c r="V6677" t="s">
        <v>72</v>
      </c>
      <c r="W6677">
        <v>100263</v>
      </c>
      <c r="X6677" t="s">
        <v>23031</v>
      </c>
      <c r="Y6677">
        <v>522</v>
      </c>
      <c r="Z6677">
        <v>988</v>
      </c>
      <c r="AA6677">
        <v>6</v>
      </c>
      <c r="AB6677" s="2" t="s">
        <v>273</v>
      </c>
    </row>
    <row r="6678" spans="1:28" x14ac:dyDescent="0.3">
      <c r="A6678" t="s">
        <v>28</v>
      </c>
      <c r="B6678" t="s">
        <v>29</v>
      </c>
      <c r="C6678" t="s">
        <v>157</v>
      </c>
      <c r="D6678" t="s">
        <v>338</v>
      </c>
      <c r="E6678" t="s">
        <v>32</v>
      </c>
      <c r="F6678" t="s">
        <v>33</v>
      </c>
      <c r="G6678">
        <v>39</v>
      </c>
      <c r="H6678">
        <v>411782</v>
      </c>
      <c r="I6678" t="s">
        <v>34</v>
      </c>
      <c r="J6678" s="1">
        <v>45574</v>
      </c>
      <c r="K6678">
        <v>1300</v>
      </c>
      <c r="L6678" t="s">
        <v>26638</v>
      </c>
      <c r="M6678" t="s">
        <v>263</v>
      </c>
      <c r="N6678" t="s">
        <v>26639</v>
      </c>
      <c r="O6678" t="s">
        <v>26640</v>
      </c>
      <c r="P6678" t="s">
        <v>87</v>
      </c>
      <c r="Q6678">
        <v>4</v>
      </c>
      <c r="R6678" t="s">
        <v>88</v>
      </c>
      <c r="S6678" t="s">
        <v>63</v>
      </c>
      <c r="T6678">
        <v>99619</v>
      </c>
      <c r="U6678" s="1">
        <v>45613</v>
      </c>
      <c r="V6678" t="s">
        <v>42</v>
      </c>
      <c r="W6678">
        <v>289926</v>
      </c>
      <c r="X6678" t="s">
        <v>26641</v>
      </c>
      <c r="Y6678">
        <v>327</v>
      </c>
      <c r="Z6678">
        <v>2331</v>
      </c>
      <c r="AA6678">
        <v>3</v>
      </c>
      <c r="AB6678" s="2" t="s">
        <v>26642</v>
      </c>
    </row>
    <row r="6679" spans="1:28" x14ac:dyDescent="0.3">
      <c r="A6679" t="s">
        <v>28</v>
      </c>
      <c r="B6679" t="s">
        <v>29</v>
      </c>
      <c r="C6679" t="s">
        <v>54</v>
      </c>
      <c r="D6679" t="s">
        <v>274</v>
      </c>
      <c r="E6679" t="s">
        <v>56</v>
      </c>
      <c r="F6679" t="s">
        <v>83</v>
      </c>
      <c r="G6679">
        <v>72</v>
      </c>
      <c r="H6679">
        <v>403671</v>
      </c>
      <c r="I6679" t="s">
        <v>58</v>
      </c>
      <c r="J6679" s="1">
        <v>45545</v>
      </c>
      <c r="K6679">
        <v>1300</v>
      </c>
      <c r="L6679" t="s">
        <v>26643</v>
      </c>
      <c r="M6679" t="s">
        <v>747</v>
      </c>
      <c r="N6679" t="s">
        <v>26644</v>
      </c>
      <c r="O6679" t="s">
        <v>26645</v>
      </c>
      <c r="P6679" t="s">
        <v>87</v>
      </c>
      <c r="Q6679">
        <v>18</v>
      </c>
      <c r="R6679" t="s">
        <v>40</v>
      </c>
      <c r="S6679" t="s">
        <v>79</v>
      </c>
      <c r="T6679">
        <v>71658</v>
      </c>
      <c r="U6679" s="1">
        <v>45599</v>
      </c>
      <c r="V6679" t="s">
        <v>42</v>
      </c>
      <c r="W6679">
        <v>372005</v>
      </c>
      <c r="X6679" t="s">
        <v>26646</v>
      </c>
      <c r="Y6679">
        <v>732</v>
      </c>
      <c r="Z6679">
        <v>2948</v>
      </c>
      <c r="AA6679">
        <v>7</v>
      </c>
      <c r="AB6679">
        <v>8254.4</v>
      </c>
    </row>
    <row r="6680" spans="1:28" x14ac:dyDescent="0.3">
      <c r="A6680" t="s">
        <v>28</v>
      </c>
      <c r="B6680" t="s">
        <v>29</v>
      </c>
      <c r="C6680" t="s">
        <v>44</v>
      </c>
      <c r="D6680" t="s">
        <v>267</v>
      </c>
      <c r="E6680" t="s">
        <v>56</v>
      </c>
      <c r="F6680" t="s">
        <v>83</v>
      </c>
      <c r="G6680">
        <v>12</v>
      </c>
      <c r="H6680">
        <v>437668</v>
      </c>
      <c r="I6680" t="s">
        <v>34</v>
      </c>
      <c r="J6680" s="1">
        <v>43954</v>
      </c>
      <c r="K6680">
        <v>950</v>
      </c>
      <c r="L6680" t="s">
        <v>26647</v>
      </c>
      <c r="M6680" t="s">
        <v>747</v>
      </c>
      <c r="N6680" t="s">
        <v>26648</v>
      </c>
      <c r="O6680" t="s">
        <v>26649</v>
      </c>
      <c r="P6680" t="s">
        <v>51</v>
      </c>
      <c r="Q6680">
        <v>18</v>
      </c>
      <c r="R6680" t="s">
        <v>40</v>
      </c>
      <c r="S6680" t="s">
        <v>79</v>
      </c>
      <c r="T6680">
        <v>20300</v>
      </c>
      <c r="U6680" s="1">
        <v>45553</v>
      </c>
      <c r="V6680" t="s">
        <v>180</v>
      </c>
      <c r="W6680">
        <v>224281</v>
      </c>
      <c r="X6680" t="s">
        <v>26650</v>
      </c>
      <c r="Y6680">
        <v>705</v>
      </c>
      <c r="Z6680">
        <v>2535</v>
      </c>
      <c r="AA6680">
        <v>5</v>
      </c>
      <c r="AB6680">
        <v>5070</v>
      </c>
    </row>
    <row r="6681" spans="1:28" x14ac:dyDescent="0.3">
      <c r="A6681" t="s">
        <v>28</v>
      </c>
      <c r="B6681" t="s">
        <v>29</v>
      </c>
      <c r="C6681" t="s">
        <v>54</v>
      </c>
      <c r="D6681" t="s">
        <v>182</v>
      </c>
      <c r="E6681" t="s">
        <v>56</v>
      </c>
      <c r="F6681" t="s">
        <v>57</v>
      </c>
      <c r="G6681">
        <v>59</v>
      </c>
      <c r="H6681">
        <v>412808</v>
      </c>
      <c r="I6681" t="s">
        <v>58</v>
      </c>
      <c r="J6681" s="1">
        <v>44492</v>
      </c>
      <c r="K6681">
        <v>1200</v>
      </c>
      <c r="L6681" t="s">
        <v>24414</v>
      </c>
      <c r="M6681" t="s">
        <v>232</v>
      </c>
      <c r="N6681" t="s">
        <v>26651</v>
      </c>
      <c r="O6681" t="s">
        <v>26652</v>
      </c>
      <c r="P6681" t="s">
        <v>51</v>
      </c>
      <c r="Q6681">
        <v>6</v>
      </c>
      <c r="R6681" t="s">
        <v>88</v>
      </c>
      <c r="S6681" t="s">
        <v>118</v>
      </c>
      <c r="T6681">
        <v>40545</v>
      </c>
      <c r="U6681" s="1">
        <v>45603</v>
      </c>
      <c r="V6681" t="s">
        <v>42</v>
      </c>
      <c r="W6681">
        <v>917437</v>
      </c>
      <c r="X6681" t="s">
        <v>26653</v>
      </c>
      <c r="Y6681">
        <v>696</v>
      </c>
      <c r="Z6681">
        <v>1660</v>
      </c>
      <c r="AA6681">
        <v>3</v>
      </c>
      <c r="AB6681">
        <v>1992</v>
      </c>
    </row>
    <row r="6682" spans="1:28" x14ac:dyDescent="0.3">
      <c r="A6682" t="s">
        <v>28</v>
      </c>
      <c r="B6682" t="s">
        <v>29</v>
      </c>
      <c r="C6682" t="s">
        <v>148</v>
      </c>
      <c r="D6682" t="s">
        <v>254</v>
      </c>
      <c r="E6682" t="s">
        <v>46</v>
      </c>
      <c r="F6682" t="s">
        <v>47</v>
      </c>
      <c r="G6682">
        <v>63</v>
      </c>
      <c r="H6682">
        <v>410168</v>
      </c>
      <c r="I6682" t="s">
        <v>34</v>
      </c>
      <c r="J6682" s="1">
        <v>44774</v>
      </c>
      <c r="K6682">
        <v>1000</v>
      </c>
      <c r="L6682" t="s">
        <v>26654</v>
      </c>
      <c r="M6682" t="s">
        <v>159</v>
      </c>
      <c r="N6682" t="s">
        <v>26655</v>
      </c>
      <c r="O6682" t="s">
        <v>26656</v>
      </c>
      <c r="P6682" t="s">
        <v>87</v>
      </c>
      <c r="Q6682">
        <v>16</v>
      </c>
      <c r="R6682" t="s">
        <v>40</v>
      </c>
      <c r="S6682" t="s">
        <v>118</v>
      </c>
      <c r="T6682">
        <v>19568</v>
      </c>
      <c r="U6682" s="1">
        <v>45364</v>
      </c>
      <c r="V6682" t="s">
        <v>72</v>
      </c>
      <c r="W6682">
        <v>215762</v>
      </c>
      <c r="X6682" t="s">
        <v>26657</v>
      </c>
      <c r="Y6682">
        <v>362</v>
      </c>
      <c r="Z6682">
        <v>2208</v>
      </c>
      <c r="AA6682">
        <v>2</v>
      </c>
      <c r="AB6682">
        <v>1766.4</v>
      </c>
    </row>
    <row r="6683" spans="1:28" x14ac:dyDescent="0.3">
      <c r="A6683" t="s">
        <v>28</v>
      </c>
      <c r="B6683" t="s">
        <v>29</v>
      </c>
      <c r="C6683" t="s">
        <v>66</v>
      </c>
      <c r="D6683" t="s">
        <v>560</v>
      </c>
      <c r="E6683" t="s">
        <v>46</v>
      </c>
      <c r="F6683" t="s">
        <v>57</v>
      </c>
      <c r="G6683">
        <v>16</v>
      </c>
      <c r="H6683">
        <v>428568</v>
      </c>
      <c r="I6683" t="s">
        <v>34</v>
      </c>
      <c r="J6683" s="1">
        <v>45204</v>
      </c>
      <c r="K6683">
        <v>1400</v>
      </c>
      <c r="L6683" t="s">
        <v>26658</v>
      </c>
      <c r="M6683" t="s">
        <v>394</v>
      </c>
      <c r="N6683" t="s">
        <v>26659</v>
      </c>
      <c r="O6683">
        <f>1-835-404-9383</f>
        <v>-10621</v>
      </c>
      <c r="P6683" t="s">
        <v>87</v>
      </c>
      <c r="Q6683">
        <v>3</v>
      </c>
      <c r="R6683" t="s">
        <v>40</v>
      </c>
      <c r="S6683" t="s">
        <v>79</v>
      </c>
      <c r="T6683">
        <v>62177</v>
      </c>
      <c r="U6683" s="1">
        <v>45629</v>
      </c>
      <c r="V6683" t="s">
        <v>259</v>
      </c>
      <c r="W6683">
        <v>978733</v>
      </c>
      <c r="X6683" t="s">
        <v>26660</v>
      </c>
      <c r="Y6683">
        <v>364</v>
      </c>
      <c r="Z6683">
        <v>2643</v>
      </c>
      <c r="AA6683">
        <v>5</v>
      </c>
      <c r="AB6683">
        <v>5286</v>
      </c>
    </row>
    <row r="6684" spans="1:28" x14ac:dyDescent="0.3">
      <c r="A6684" t="s">
        <v>28</v>
      </c>
      <c r="B6684" t="s">
        <v>29</v>
      </c>
      <c r="C6684" t="s">
        <v>54</v>
      </c>
      <c r="D6684" t="s">
        <v>349</v>
      </c>
      <c r="E6684" t="s">
        <v>46</v>
      </c>
      <c r="F6684" t="s">
        <v>175</v>
      </c>
      <c r="G6684">
        <v>46</v>
      </c>
      <c r="H6684">
        <v>420215</v>
      </c>
      <c r="I6684" t="s">
        <v>34</v>
      </c>
      <c r="J6684" s="1">
        <v>43885</v>
      </c>
      <c r="K6684">
        <v>1300</v>
      </c>
      <c r="L6684" t="s">
        <v>26661</v>
      </c>
      <c r="M6684" t="s">
        <v>680</v>
      </c>
      <c r="N6684" t="s">
        <v>26662</v>
      </c>
      <c r="O6684" t="s">
        <v>26663</v>
      </c>
      <c r="P6684" t="s">
        <v>39</v>
      </c>
      <c r="Q6684">
        <v>18</v>
      </c>
      <c r="R6684" t="s">
        <v>88</v>
      </c>
      <c r="S6684" t="s">
        <v>79</v>
      </c>
      <c r="T6684">
        <v>22759</v>
      </c>
      <c r="U6684" s="1">
        <v>45365</v>
      </c>
      <c r="V6684" t="s">
        <v>72</v>
      </c>
      <c r="W6684">
        <v>340556</v>
      </c>
      <c r="X6684" t="s">
        <v>5254</v>
      </c>
      <c r="Y6684">
        <v>743</v>
      </c>
      <c r="Z6684">
        <v>1948</v>
      </c>
      <c r="AA6684">
        <v>5</v>
      </c>
      <c r="AB6684">
        <v>3896</v>
      </c>
    </row>
    <row r="6685" spans="1:28" x14ac:dyDescent="0.3">
      <c r="A6685" t="s">
        <v>28</v>
      </c>
      <c r="B6685" t="s">
        <v>29</v>
      </c>
      <c r="C6685" t="s">
        <v>66</v>
      </c>
      <c r="D6685" t="s">
        <v>267</v>
      </c>
      <c r="E6685" t="s">
        <v>32</v>
      </c>
      <c r="F6685" t="s">
        <v>99</v>
      </c>
      <c r="G6685">
        <v>18</v>
      </c>
      <c r="H6685">
        <v>413052</v>
      </c>
      <c r="I6685" t="s">
        <v>58</v>
      </c>
      <c r="J6685" s="1">
        <v>44984</v>
      </c>
      <c r="K6685">
        <v>1200</v>
      </c>
      <c r="L6685" t="s">
        <v>26664</v>
      </c>
      <c r="M6685" t="s">
        <v>1030</v>
      </c>
      <c r="N6685" t="s">
        <v>26665</v>
      </c>
      <c r="O6685" t="s">
        <v>26666</v>
      </c>
      <c r="P6685" t="s">
        <v>87</v>
      </c>
      <c r="Q6685">
        <v>18</v>
      </c>
      <c r="R6685" t="s">
        <v>40</v>
      </c>
      <c r="S6685" t="s">
        <v>118</v>
      </c>
      <c r="T6685">
        <v>92018</v>
      </c>
      <c r="U6685" s="1">
        <v>45442</v>
      </c>
      <c r="V6685" t="s">
        <v>140</v>
      </c>
      <c r="W6685">
        <v>270292</v>
      </c>
      <c r="X6685" t="s">
        <v>26667</v>
      </c>
      <c r="Y6685">
        <v>443</v>
      </c>
      <c r="Z6685">
        <v>2896</v>
      </c>
      <c r="AA6685">
        <v>3</v>
      </c>
      <c r="AB6685" s="2" t="s">
        <v>26668</v>
      </c>
    </row>
    <row r="6686" spans="1:28" x14ac:dyDescent="0.3">
      <c r="A6686" t="s">
        <v>28</v>
      </c>
      <c r="B6686" t="s">
        <v>29</v>
      </c>
      <c r="C6686" t="s">
        <v>66</v>
      </c>
      <c r="D6686" t="s">
        <v>105</v>
      </c>
      <c r="E6686" t="s">
        <v>46</v>
      </c>
      <c r="F6686" t="s">
        <v>175</v>
      </c>
      <c r="G6686">
        <v>75</v>
      </c>
      <c r="H6686">
        <v>402548</v>
      </c>
      <c r="I6686" t="s">
        <v>34</v>
      </c>
      <c r="J6686" s="1">
        <v>45395</v>
      </c>
      <c r="K6686">
        <v>950</v>
      </c>
      <c r="L6686" t="s">
        <v>3180</v>
      </c>
      <c r="M6686" t="s">
        <v>287</v>
      </c>
      <c r="N6686" t="s">
        <v>26669</v>
      </c>
      <c r="O6686" t="s">
        <v>26670</v>
      </c>
      <c r="P6686" t="s">
        <v>39</v>
      </c>
      <c r="Q6686">
        <v>9</v>
      </c>
      <c r="R6686" t="s">
        <v>88</v>
      </c>
      <c r="S6686" t="s">
        <v>79</v>
      </c>
      <c r="T6686">
        <v>18014</v>
      </c>
      <c r="U6686" s="1">
        <v>45493</v>
      </c>
      <c r="V6686" t="s">
        <v>126</v>
      </c>
      <c r="W6686">
        <v>524902</v>
      </c>
      <c r="X6686" t="s">
        <v>26671</v>
      </c>
      <c r="Y6686">
        <v>839</v>
      </c>
      <c r="Z6686">
        <v>514</v>
      </c>
      <c r="AA6686">
        <v>1</v>
      </c>
      <c r="AB6686" s="2" t="s">
        <v>21022</v>
      </c>
    </row>
    <row r="6687" spans="1:28" x14ac:dyDescent="0.3">
      <c r="A6687" t="s">
        <v>28</v>
      </c>
      <c r="B6687" t="s">
        <v>29</v>
      </c>
      <c r="C6687" t="s">
        <v>44</v>
      </c>
      <c r="D6687" t="s">
        <v>566</v>
      </c>
      <c r="E6687" t="s">
        <v>32</v>
      </c>
      <c r="F6687" t="s">
        <v>33</v>
      </c>
      <c r="G6687">
        <v>80</v>
      </c>
      <c r="H6687">
        <v>416285</v>
      </c>
      <c r="I6687" t="s">
        <v>34</v>
      </c>
      <c r="J6687" s="1">
        <v>44637</v>
      </c>
      <c r="K6687">
        <v>1000</v>
      </c>
      <c r="L6687" t="s">
        <v>26672</v>
      </c>
      <c r="M6687" t="s">
        <v>1048</v>
      </c>
      <c r="N6687" t="s">
        <v>26673</v>
      </c>
      <c r="O6687" t="s">
        <v>26674</v>
      </c>
      <c r="P6687" t="s">
        <v>87</v>
      </c>
      <c r="Q6687">
        <v>4</v>
      </c>
      <c r="R6687" t="s">
        <v>88</v>
      </c>
      <c r="S6687" t="s">
        <v>79</v>
      </c>
      <c r="T6687">
        <v>83256</v>
      </c>
      <c r="U6687" s="1">
        <v>45388</v>
      </c>
      <c r="V6687" t="s">
        <v>80</v>
      </c>
      <c r="W6687">
        <v>346159</v>
      </c>
      <c r="X6687" t="s">
        <v>26675</v>
      </c>
      <c r="Y6687">
        <v>959</v>
      </c>
      <c r="Z6687">
        <v>1173</v>
      </c>
      <c r="AA6687">
        <v>8</v>
      </c>
      <c r="AB6687" s="2" t="s">
        <v>20221</v>
      </c>
    </row>
    <row r="6688" spans="1:28" x14ac:dyDescent="0.3">
      <c r="A6688" t="s">
        <v>28</v>
      </c>
      <c r="B6688" t="s">
        <v>29</v>
      </c>
      <c r="C6688" t="s">
        <v>44</v>
      </c>
      <c r="D6688" t="s">
        <v>291</v>
      </c>
      <c r="E6688" t="s">
        <v>32</v>
      </c>
      <c r="F6688" t="s">
        <v>83</v>
      </c>
      <c r="G6688">
        <v>58</v>
      </c>
      <c r="H6688">
        <v>436588</v>
      </c>
      <c r="I6688" t="s">
        <v>34</v>
      </c>
      <c r="J6688" s="1">
        <v>44504</v>
      </c>
      <c r="K6688">
        <v>1300</v>
      </c>
      <c r="L6688" t="s">
        <v>26676</v>
      </c>
      <c r="M6688" t="s">
        <v>394</v>
      </c>
      <c r="N6688" t="s">
        <v>26677</v>
      </c>
      <c r="O6688" t="s">
        <v>26678</v>
      </c>
      <c r="P6688" t="s">
        <v>39</v>
      </c>
      <c r="Q6688">
        <v>5</v>
      </c>
      <c r="R6688" t="s">
        <v>88</v>
      </c>
      <c r="S6688" t="s">
        <v>41</v>
      </c>
      <c r="T6688">
        <v>16777</v>
      </c>
      <c r="U6688" s="1">
        <v>45320</v>
      </c>
      <c r="V6688" t="s">
        <v>111</v>
      </c>
      <c r="W6688">
        <v>329247</v>
      </c>
      <c r="X6688" t="s">
        <v>8664</v>
      </c>
      <c r="Y6688">
        <v>409</v>
      </c>
      <c r="Z6688">
        <v>1075</v>
      </c>
      <c r="AA6688">
        <v>6</v>
      </c>
      <c r="AB6688">
        <v>2580</v>
      </c>
    </row>
    <row r="6689" spans="1:28" x14ac:dyDescent="0.3">
      <c r="A6689" t="s">
        <v>28</v>
      </c>
      <c r="B6689" t="s">
        <v>29</v>
      </c>
      <c r="C6689" t="s">
        <v>44</v>
      </c>
      <c r="D6689" t="s">
        <v>364</v>
      </c>
      <c r="E6689" t="s">
        <v>56</v>
      </c>
      <c r="F6689" t="s">
        <v>99</v>
      </c>
      <c r="G6689">
        <v>44</v>
      </c>
      <c r="H6689">
        <v>414213</v>
      </c>
      <c r="I6689" t="s">
        <v>34</v>
      </c>
      <c r="J6689" s="1">
        <v>44693</v>
      </c>
      <c r="K6689">
        <v>950</v>
      </c>
      <c r="L6689" t="s">
        <v>26679</v>
      </c>
      <c r="M6689" t="s">
        <v>596</v>
      </c>
      <c r="N6689" t="s">
        <v>26680</v>
      </c>
      <c r="O6689" t="s">
        <v>26681</v>
      </c>
      <c r="P6689" t="s">
        <v>87</v>
      </c>
      <c r="Q6689">
        <v>8</v>
      </c>
      <c r="R6689" t="s">
        <v>88</v>
      </c>
      <c r="S6689" t="s">
        <v>79</v>
      </c>
      <c r="T6689">
        <v>10582</v>
      </c>
      <c r="U6689" s="1">
        <v>45487</v>
      </c>
      <c r="V6689" t="s">
        <v>126</v>
      </c>
      <c r="W6689">
        <v>470969</v>
      </c>
      <c r="X6689" t="s">
        <v>26682</v>
      </c>
      <c r="Y6689">
        <v>317</v>
      </c>
      <c r="Z6689">
        <v>1794</v>
      </c>
      <c r="AA6689">
        <v>1</v>
      </c>
      <c r="AB6689">
        <v>717.6</v>
      </c>
    </row>
    <row r="6690" spans="1:28" x14ac:dyDescent="0.3">
      <c r="A6690" t="s">
        <v>28</v>
      </c>
      <c r="B6690" t="s">
        <v>29</v>
      </c>
      <c r="C6690" t="s">
        <v>54</v>
      </c>
      <c r="D6690" t="s">
        <v>621</v>
      </c>
      <c r="E6690" t="s">
        <v>32</v>
      </c>
      <c r="F6690" t="s">
        <v>175</v>
      </c>
      <c r="G6690">
        <v>75</v>
      </c>
      <c r="H6690">
        <v>401374</v>
      </c>
      <c r="I6690" t="s">
        <v>58</v>
      </c>
      <c r="J6690" s="1">
        <v>45299</v>
      </c>
      <c r="K6690">
        <v>1400</v>
      </c>
      <c r="L6690" t="s">
        <v>15185</v>
      </c>
      <c r="M6690" t="s">
        <v>1091</v>
      </c>
      <c r="N6690" t="s">
        <v>26683</v>
      </c>
      <c r="O6690" t="s">
        <v>26684</v>
      </c>
      <c r="P6690" t="s">
        <v>71</v>
      </c>
      <c r="Q6690">
        <v>20</v>
      </c>
      <c r="R6690" t="s">
        <v>88</v>
      </c>
      <c r="S6690" t="s">
        <v>118</v>
      </c>
      <c r="T6690">
        <v>66944</v>
      </c>
      <c r="U6690" s="1">
        <v>45571</v>
      </c>
      <c r="V6690" t="s">
        <v>155</v>
      </c>
      <c r="W6690">
        <v>377767</v>
      </c>
      <c r="X6690" t="s">
        <v>26685</v>
      </c>
      <c r="Y6690">
        <v>656</v>
      </c>
      <c r="Z6690">
        <v>2802</v>
      </c>
      <c r="AA6690">
        <v>6</v>
      </c>
      <c r="AB6690">
        <v>6724.8</v>
      </c>
    </row>
    <row r="6691" spans="1:28" x14ac:dyDescent="0.3">
      <c r="A6691" t="s">
        <v>28</v>
      </c>
      <c r="B6691" t="s">
        <v>29</v>
      </c>
      <c r="C6691" t="s">
        <v>148</v>
      </c>
      <c r="D6691" t="s">
        <v>149</v>
      </c>
      <c r="E6691" t="s">
        <v>56</v>
      </c>
      <c r="F6691" t="s">
        <v>175</v>
      </c>
      <c r="G6691">
        <v>57</v>
      </c>
      <c r="H6691">
        <v>424976</v>
      </c>
      <c r="I6691" t="s">
        <v>34</v>
      </c>
      <c r="J6691" s="1">
        <v>44888</v>
      </c>
      <c r="K6691">
        <v>1200</v>
      </c>
      <c r="L6691" t="s">
        <v>15265</v>
      </c>
      <c r="M6691" t="s">
        <v>334</v>
      </c>
      <c r="N6691" t="s">
        <v>26686</v>
      </c>
      <c r="O6691" t="s">
        <v>26687</v>
      </c>
      <c r="P6691" t="s">
        <v>39</v>
      </c>
      <c r="Q6691">
        <v>5</v>
      </c>
      <c r="R6691" t="s">
        <v>40</v>
      </c>
      <c r="S6691" t="s">
        <v>79</v>
      </c>
      <c r="T6691">
        <v>50764</v>
      </c>
      <c r="U6691" s="1">
        <v>45429</v>
      </c>
      <c r="V6691" t="s">
        <v>140</v>
      </c>
      <c r="W6691">
        <v>117500</v>
      </c>
      <c r="X6691" t="s">
        <v>17156</v>
      </c>
      <c r="Y6691">
        <v>370</v>
      </c>
      <c r="Z6691">
        <v>1053</v>
      </c>
      <c r="AA6691">
        <v>1</v>
      </c>
      <c r="AB6691" s="2" t="s">
        <v>26688</v>
      </c>
    </row>
    <row r="6692" spans="1:28" x14ac:dyDescent="0.3">
      <c r="A6692" t="s">
        <v>28</v>
      </c>
      <c r="B6692" t="s">
        <v>29</v>
      </c>
      <c r="C6692" t="s">
        <v>66</v>
      </c>
      <c r="D6692" t="s">
        <v>411</v>
      </c>
      <c r="E6692" t="s">
        <v>46</v>
      </c>
      <c r="F6692" t="s">
        <v>83</v>
      </c>
      <c r="G6692">
        <v>31</v>
      </c>
      <c r="H6692">
        <v>416465</v>
      </c>
      <c r="I6692" t="s">
        <v>34</v>
      </c>
      <c r="J6692" s="1">
        <v>44012</v>
      </c>
      <c r="K6692">
        <v>1300</v>
      </c>
      <c r="L6692" t="s">
        <v>26689</v>
      </c>
      <c r="M6692" t="s">
        <v>123</v>
      </c>
      <c r="N6692" t="s">
        <v>26690</v>
      </c>
      <c r="O6692" t="s">
        <v>26691</v>
      </c>
      <c r="P6692" t="s">
        <v>39</v>
      </c>
      <c r="Q6692">
        <v>13</v>
      </c>
      <c r="R6692" t="s">
        <v>40</v>
      </c>
      <c r="S6692" t="s">
        <v>41</v>
      </c>
      <c r="T6692">
        <v>58080</v>
      </c>
      <c r="U6692" s="1">
        <v>45436</v>
      </c>
      <c r="V6692" t="s">
        <v>140</v>
      </c>
      <c r="W6692">
        <v>563873</v>
      </c>
      <c r="X6692" t="s">
        <v>26692</v>
      </c>
      <c r="Y6692">
        <v>329</v>
      </c>
      <c r="Z6692">
        <v>2084</v>
      </c>
      <c r="AA6692">
        <v>6</v>
      </c>
      <c r="AB6692">
        <v>5001.6000000000004</v>
      </c>
    </row>
    <row r="6693" spans="1:28" x14ac:dyDescent="0.3">
      <c r="A6693" t="s">
        <v>28</v>
      </c>
      <c r="B6693" t="s">
        <v>29</v>
      </c>
      <c r="C6693" t="s">
        <v>157</v>
      </c>
      <c r="D6693" t="s">
        <v>338</v>
      </c>
      <c r="E6693" t="s">
        <v>56</v>
      </c>
      <c r="F6693" t="s">
        <v>57</v>
      </c>
      <c r="G6693">
        <v>14</v>
      </c>
      <c r="H6693">
        <v>437980</v>
      </c>
      <c r="I6693" t="s">
        <v>58</v>
      </c>
      <c r="J6693" s="1">
        <v>44675</v>
      </c>
      <c r="K6693">
        <v>1000</v>
      </c>
      <c r="L6693" t="s">
        <v>26693</v>
      </c>
      <c r="M6693" t="s">
        <v>108</v>
      </c>
      <c r="N6693" t="s">
        <v>26694</v>
      </c>
      <c r="O6693" t="s">
        <v>26695</v>
      </c>
      <c r="P6693" t="s">
        <v>51</v>
      </c>
      <c r="Q6693">
        <v>15</v>
      </c>
      <c r="R6693" t="s">
        <v>40</v>
      </c>
      <c r="S6693" t="s">
        <v>118</v>
      </c>
      <c r="T6693">
        <v>83969</v>
      </c>
      <c r="U6693" s="1">
        <v>45527</v>
      </c>
      <c r="V6693" t="s">
        <v>64</v>
      </c>
      <c r="W6693">
        <v>661381</v>
      </c>
      <c r="X6693" t="s">
        <v>26696</v>
      </c>
      <c r="Y6693">
        <v>863</v>
      </c>
      <c r="Z6693">
        <v>2623</v>
      </c>
      <c r="AA6693">
        <v>2</v>
      </c>
      <c r="AB6693">
        <v>2098.4</v>
      </c>
    </row>
    <row r="6694" spans="1:28" x14ac:dyDescent="0.3">
      <c r="A6694" t="s">
        <v>28</v>
      </c>
      <c r="B6694" t="s">
        <v>29</v>
      </c>
      <c r="C6694" t="s">
        <v>193</v>
      </c>
      <c r="D6694" t="s">
        <v>380</v>
      </c>
      <c r="E6694" t="s">
        <v>32</v>
      </c>
      <c r="F6694" t="s">
        <v>33</v>
      </c>
      <c r="G6694">
        <v>59</v>
      </c>
      <c r="H6694">
        <v>424535</v>
      </c>
      <c r="I6694" t="s">
        <v>58</v>
      </c>
      <c r="J6694" s="1">
        <v>44077</v>
      </c>
      <c r="K6694">
        <v>800</v>
      </c>
      <c r="L6694" t="s">
        <v>26697</v>
      </c>
      <c r="M6694" t="s">
        <v>869</v>
      </c>
      <c r="N6694" t="s">
        <v>26698</v>
      </c>
      <c r="O6694" t="s">
        <v>26699</v>
      </c>
      <c r="P6694" t="s">
        <v>87</v>
      </c>
      <c r="Q6694">
        <v>3</v>
      </c>
      <c r="R6694" t="s">
        <v>40</v>
      </c>
      <c r="S6694" t="s">
        <v>79</v>
      </c>
      <c r="T6694">
        <v>34495</v>
      </c>
      <c r="U6694" s="1">
        <v>45622</v>
      </c>
      <c r="V6694" t="s">
        <v>42</v>
      </c>
      <c r="W6694">
        <v>649968</v>
      </c>
      <c r="X6694" t="s">
        <v>10614</v>
      </c>
      <c r="Y6694">
        <v>467</v>
      </c>
      <c r="Z6694">
        <v>2454</v>
      </c>
      <c r="AA6694">
        <v>1</v>
      </c>
      <c r="AB6694">
        <v>981.6</v>
      </c>
    </row>
    <row r="6695" spans="1:28" x14ac:dyDescent="0.3">
      <c r="A6695" t="s">
        <v>28</v>
      </c>
      <c r="B6695" t="s">
        <v>29</v>
      </c>
      <c r="C6695" t="s">
        <v>66</v>
      </c>
      <c r="D6695" t="s">
        <v>421</v>
      </c>
      <c r="E6695" t="s">
        <v>56</v>
      </c>
      <c r="F6695" t="s">
        <v>83</v>
      </c>
      <c r="G6695">
        <v>39</v>
      </c>
      <c r="H6695">
        <v>435059</v>
      </c>
      <c r="I6695" t="s">
        <v>58</v>
      </c>
      <c r="J6695" s="1">
        <v>45527</v>
      </c>
      <c r="K6695">
        <v>1100</v>
      </c>
      <c r="L6695" t="s">
        <v>26700</v>
      </c>
      <c r="M6695" t="s">
        <v>76</v>
      </c>
      <c r="N6695" t="s">
        <v>26701</v>
      </c>
      <c r="O6695" t="s">
        <v>26702</v>
      </c>
      <c r="P6695" t="s">
        <v>39</v>
      </c>
      <c r="Q6695">
        <v>18</v>
      </c>
      <c r="R6695" t="s">
        <v>88</v>
      </c>
      <c r="S6695" t="s">
        <v>41</v>
      </c>
      <c r="T6695">
        <v>94262</v>
      </c>
      <c r="U6695" s="1">
        <v>45566</v>
      </c>
      <c r="V6695" t="s">
        <v>155</v>
      </c>
      <c r="W6695">
        <v>310664</v>
      </c>
      <c r="X6695" t="s">
        <v>17152</v>
      </c>
      <c r="Y6695">
        <v>826</v>
      </c>
      <c r="Z6695">
        <v>2677</v>
      </c>
      <c r="AA6695">
        <v>7</v>
      </c>
      <c r="AB6695">
        <v>7495.6</v>
      </c>
    </row>
    <row r="6696" spans="1:28" x14ac:dyDescent="0.3">
      <c r="A6696" t="s">
        <v>28</v>
      </c>
      <c r="B6696" t="s">
        <v>29</v>
      </c>
      <c r="C6696" t="s">
        <v>30</v>
      </c>
      <c r="D6696" t="s">
        <v>237</v>
      </c>
      <c r="E6696" t="s">
        <v>32</v>
      </c>
      <c r="F6696" t="s">
        <v>106</v>
      </c>
      <c r="G6696">
        <v>22</v>
      </c>
      <c r="H6696">
        <v>408552</v>
      </c>
      <c r="I6696" t="s">
        <v>58</v>
      </c>
      <c r="J6696" s="1">
        <v>43975</v>
      </c>
      <c r="K6696">
        <v>800</v>
      </c>
      <c r="L6696" t="s">
        <v>26703</v>
      </c>
      <c r="M6696" t="s">
        <v>85</v>
      </c>
      <c r="N6696" t="s">
        <v>26704</v>
      </c>
      <c r="O6696" t="s">
        <v>26705</v>
      </c>
      <c r="P6696" t="s">
        <v>87</v>
      </c>
      <c r="Q6696">
        <v>20</v>
      </c>
      <c r="R6696" t="s">
        <v>40</v>
      </c>
      <c r="S6696" t="s">
        <v>118</v>
      </c>
      <c r="T6696">
        <v>44570</v>
      </c>
      <c r="U6696" s="1">
        <v>45527</v>
      </c>
      <c r="V6696" t="s">
        <v>64</v>
      </c>
      <c r="W6696">
        <v>166073</v>
      </c>
      <c r="X6696" t="s">
        <v>26706</v>
      </c>
      <c r="Y6696">
        <v>907</v>
      </c>
      <c r="Z6696">
        <v>2413</v>
      </c>
      <c r="AA6696">
        <v>5</v>
      </c>
      <c r="AB6696">
        <v>4826</v>
      </c>
    </row>
    <row r="6697" spans="1:28" x14ac:dyDescent="0.3">
      <c r="A6697" t="s">
        <v>28</v>
      </c>
      <c r="B6697" t="s">
        <v>29</v>
      </c>
      <c r="C6697" t="s">
        <v>30</v>
      </c>
      <c r="D6697" t="s">
        <v>142</v>
      </c>
      <c r="E6697" t="s">
        <v>32</v>
      </c>
      <c r="F6697" t="s">
        <v>47</v>
      </c>
      <c r="G6697">
        <v>86</v>
      </c>
      <c r="H6697">
        <v>410720</v>
      </c>
      <c r="I6697" t="s">
        <v>58</v>
      </c>
      <c r="J6697" s="1">
        <v>44937</v>
      </c>
      <c r="K6697">
        <v>1200</v>
      </c>
      <c r="L6697" t="s">
        <v>26707</v>
      </c>
      <c r="M6697" t="s">
        <v>542</v>
      </c>
      <c r="N6697" t="s">
        <v>26708</v>
      </c>
      <c r="O6697" t="s">
        <v>26709</v>
      </c>
      <c r="P6697" t="s">
        <v>71</v>
      </c>
      <c r="Q6697">
        <v>16</v>
      </c>
      <c r="R6697" t="s">
        <v>40</v>
      </c>
      <c r="S6697" t="s">
        <v>79</v>
      </c>
      <c r="T6697">
        <v>93616</v>
      </c>
      <c r="U6697" s="1">
        <v>45581</v>
      </c>
      <c r="V6697" t="s">
        <v>155</v>
      </c>
      <c r="W6697">
        <v>300366</v>
      </c>
      <c r="X6697" t="s">
        <v>16933</v>
      </c>
      <c r="Y6697">
        <v>313</v>
      </c>
      <c r="Z6697">
        <v>1367</v>
      </c>
      <c r="AA6697">
        <v>2</v>
      </c>
      <c r="AB6697" s="2" t="s">
        <v>26710</v>
      </c>
    </row>
    <row r="6698" spans="1:28" x14ac:dyDescent="0.3">
      <c r="A6698" t="s">
        <v>28</v>
      </c>
      <c r="B6698" t="s">
        <v>29</v>
      </c>
      <c r="C6698" t="s">
        <v>66</v>
      </c>
      <c r="D6698" t="s">
        <v>421</v>
      </c>
      <c r="E6698" t="s">
        <v>56</v>
      </c>
      <c r="F6698" t="s">
        <v>106</v>
      </c>
      <c r="G6698">
        <v>31</v>
      </c>
      <c r="H6698">
        <v>433963</v>
      </c>
      <c r="I6698" t="s">
        <v>58</v>
      </c>
      <c r="J6698" s="1">
        <v>44615</v>
      </c>
      <c r="K6698">
        <v>1000</v>
      </c>
      <c r="L6698" t="s">
        <v>26711</v>
      </c>
      <c r="M6698" t="s">
        <v>1488</v>
      </c>
      <c r="N6698" t="s">
        <v>26712</v>
      </c>
      <c r="O6698" t="s">
        <v>26713</v>
      </c>
      <c r="P6698" t="s">
        <v>39</v>
      </c>
      <c r="Q6698">
        <v>5</v>
      </c>
      <c r="R6698" t="s">
        <v>88</v>
      </c>
      <c r="S6698" t="s">
        <v>79</v>
      </c>
      <c r="T6698">
        <v>53545</v>
      </c>
      <c r="U6698" s="1">
        <v>45477</v>
      </c>
      <c r="V6698" t="s">
        <v>126</v>
      </c>
      <c r="W6698">
        <v>198459</v>
      </c>
      <c r="X6698" t="s">
        <v>26714</v>
      </c>
      <c r="Y6698">
        <v>706</v>
      </c>
      <c r="Z6698">
        <v>2650</v>
      </c>
      <c r="AA6698">
        <v>4</v>
      </c>
      <c r="AB6698">
        <v>4240</v>
      </c>
    </row>
    <row r="6699" spans="1:28" x14ac:dyDescent="0.3">
      <c r="A6699" t="s">
        <v>28</v>
      </c>
      <c r="B6699" t="s">
        <v>29</v>
      </c>
      <c r="C6699" t="s">
        <v>148</v>
      </c>
      <c r="D6699" t="s">
        <v>338</v>
      </c>
      <c r="E6699" t="s">
        <v>32</v>
      </c>
      <c r="F6699" t="s">
        <v>175</v>
      </c>
      <c r="G6699">
        <v>83</v>
      </c>
      <c r="H6699">
        <v>418413</v>
      </c>
      <c r="I6699" t="s">
        <v>58</v>
      </c>
      <c r="J6699" s="1">
        <v>44241</v>
      </c>
      <c r="K6699">
        <v>1300</v>
      </c>
      <c r="L6699" t="s">
        <v>26715</v>
      </c>
      <c r="M6699" t="s">
        <v>319</v>
      </c>
      <c r="N6699" t="s">
        <v>26716</v>
      </c>
      <c r="O6699">
        <f>1-49-186-9763</f>
        <v>-9997</v>
      </c>
      <c r="P6699" t="s">
        <v>87</v>
      </c>
      <c r="Q6699">
        <v>10</v>
      </c>
      <c r="R6699" t="s">
        <v>40</v>
      </c>
      <c r="S6699" t="s">
        <v>79</v>
      </c>
      <c r="T6699">
        <v>29858</v>
      </c>
      <c r="U6699" s="1">
        <v>45332</v>
      </c>
      <c r="V6699" t="s">
        <v>119</v>
      </c>
      <c r="W6699">
        <v>377735</v>
      </c>
      <c r="X6699" t="s">
        <v>26717</v>
      </c>
      <c r="Y6699">
        <v>816</v>
      </c>
      <c r="Z6699">
        <v>1746</v>
      </c>
      <c r="AA6699">
        <v>6</v>
      </c>
      <c r="AB6699" s="2" t="s">
        <v>26718</v>
      </c>
    </row>
    <row r="6700" spans="1:28" x14ac:dyDescent="0.3">
      <c r="A6700" t="s">
        <v>28</v>
      </c>
      <c r="B6700" t="s">
        <v>29</v>
      </c>
      <c r="C6700" t="s">
        <v>54</v>
      </c>
      <c r="D6700" t="s">
        <v>637</v>
      </c>
      <c r="E6700" t="s">
        <v>32</v>
      </c>
      <c r="F6700" t="s">
        <v>33</v>
      </c>
      <c r="G6700">
        <v>71</v>
      </c>
      <c r="H6700">
        <v>413077</v>
      </c>
      <c r="I6700" t="s">
        <v>58</v>
      </c>
      <c r="J6700" s="1">
        <v>44135</v>
      </c>
      <c r="K6700">
        <v>1200</v>
      </c>
      <c r="L6700" t="s">
        <v>26719</v>
      </c>
      <c r="M6700" t="s">
        <v>1356</v>
      </c>
      <c r="N6700" t="s">
        <v>26720</v>
      </c>
      <c r="O6700" t="s">
        <v>26721</v>
      </c>
      <c r="P6700" t="s">
        <v>39</v>
      </c>
      <c r="Q6700">
        <v>12</v>
      </c>
      <c r="R6700" t="s">
        <v>88</v>
      </c>
      <c r="S6700" t="s">
        <v>41</v>
      </c>
      <c r="T6700">
        <v>79626</v>
      </c>
      <c r="U6700" s="1">
        <v>45434</v>
      </c>
      <c r="V6700" t="s">
        <v>140</v>
      </c>
      <c r="W6700">
        <v>672679</v>
      </c>
      <c r="X6700" t="s">
        <v>26722</v>
      </c>
      <c r="Y6700">
        <v>303</v>
      </c>
      <c r="Z6700">
        <v>1409</v>
      </c>
      <c r="AA6700">
        <v>4</v>
      </c>
      <c r="AB6700">
        <v>2254.4</v>
      </c>
    </row>
    <row r="6701" spans="1:28" x14ac:dyDescent="0.3">
      <c r="A6701" t="s">
        <v>28</v>
      </c>
      <c r="B6701" t="s">
        <v>29</v>
      </c>
      <c r="C6701" t="s">
        <v>193</v>
      </c>
      <c r="D6701" t="s">
        <v>421</v>
      </c>
      <c r="E6701" t="s">
        <v>56</v>
      </c>
      <c r="F6701" t="s">
        <v>355</v>
      </c>
      <c r="G6701">
        <v>5</v>
      </c>
      <c r="H6701">
        <v>427393</v>
      </c>
      <c r="I6701" t="s">
        <v>34</v>
      </c>
      <c r="J6701" s="1">
        <v>44700</v>
      </c>
      <c r="K6701">
        <v>1300</v>
      </c>
      <c r="L6701" t="s">
        <v>26723</v>
      </c>
      <c r="M6701" t="s">
        <v>605</v>
      </c>
      <c r="N6701" t="s">
        <v>26724</v>
      </c>
      <c r="O6701" t="s">
        <v>26725</v>
      </c>
      <c r="P6701" t="s">
        <v>39</v>
      </c>
      <c r="Q6701">
        <v>6</v>
      </c>
      <c r="R6701" t="s">
        <v>88</v>
      </c>
      <c r="S6701" t="s">
        <v>41</v>
      </c>
      <c r="T6701">
        <v>42908</v>
      </c>
      <c r="U6701" s="1">
        <v>45550</v>
      </c>
      <c r="V6701" t="s">
        <v>180</v>
      </c>
      <c r="W6701">
        <v>646750</v>
      </c>
      <c r="X6701" t="s">
        <v>26726</v>
      </c>
      <c r="Y6701">
        <v>399</v>
      </c>
      <c r="Z6701">
        <v>671</v>
      </c>
      <c r="AA6701">
        <v>7</v>
      </c>
      <c r="AB6701" s="2" t="s">
        <v>26727</v>
      </c>
    </row>
    <row r="6702" spans="1:28" x14ac:dyDescent="0.3">
      <c r="A6702" t="s">
        <v>28</v>
      </c>
      <c r="B6702" t="s">
        <v>29</v>
      </c>
      <c r="C6702" t="s">
        <v>91</v>
      </c>
      <c r="D6702" t="s">
        <v>82</v>
      </c>
      <c r="E6702" t="s">
        <v>32</v>
      </c>
      <c r="F6702" t="s">
        <v>33</v>
      </c>
      <c r="G6702">
        <v>97</v>
      </c>
      <c r="H6702">
        <v>432679</v>
      </c>
      <c r="I6702" t="s">
        <v>58</v>
      </c>
      <c r="J6702" s="1">
        <v>44158</v>
      </c>
      <c r="K6702">
        <v>950</v>
      </c>
      <c r="L6702" t="s">
        <v>26728</v>
      </c>
      <c r="M6702" t="s">
        <v>115</v>
      </c>
      <c r="N6702" t="s">
        <v>26729</v>
      </c>
      <c r="O6702" t="s">
        <v>26730</v>
      </c>
      <c r="P6702" t="s">
        <v>87</v>
      </c>
      <c r="Q6702">
        <v>12</v>
      </c>
      <c r="R6702" t="s">
        <v>40</v>
      </c>
      <c r="S6702" t="s">
        <v>79</v>
      </c>
      <c r="T6702">
        <v>66413</v>
      </c>
      <c r="U6702" s="1">
        <v>45376</v>
      </c>
      <c r="V6702" t="s">
        <v>72</v>
      </c>
      <c r="W6702">
        <v>387741</v>
      </c>
      <c r="X6702" t="s">
        <v>26731</v>
      </c>
      <c r="Y6702">
        <v>727</v>
      </c>
      <c r="Z6702">
        <v>1001</v>
      </c>
      <c r="AA6702">
        <v>8</v>
      </c>
      <c r="AB6702" s="2" t="s">
        <v>17403</v>
      </c>
    </row>
    <row r="6703" spans="1:28" x14ac:dyDescent="0.3">
      <c r="A6703" t="s">
        <v>28</v>
      </c>
      <c r="B6703" t="s">
        <v>29</v>
      </c>
      <c r="C6703" t="s">
        <v>148</v>
      </c>
      <c r="D6703" t="s">
        <v>92</v>
      </c>
      <c r="E6703" t="s">
        <v>32</v>
      </c>
      <c r="F6703" t="s">
        <v>175</v>
      </c>
      <c r="G6703">
        <v>13</v>
      </c>
      <c r="H6703">
        <v>426063</v>
      </c>
      <c r="I6703" t="s">
        <v>58</v>
      </c>
      <c r="J6703" s="1">
        <v>44424</v>
      </c>
      <c r="K6703">
        <v>950</v>
      </c>
      <c r="L6703" t="s">
        <v>26732</v>
      </c>
      <c r="M6703" t="s">
        <v>200</v>
      </c>
      <c r="N6703" t="s">
        <v>26733</v>
      </c>
      <c r="O6703" t="s">
        <v>26734</v>
      </c>
      <c r="P6703" t="s">
        <v>87</v>
      </c>
      <c r="Q6703">
        <v>15</v>
      </c>
      <c r="R6703" t="s">
        <v>40</v>
      </c>
      <c r="S6703" t="s">
        <v>63</v>
      </c>
      <c r="T6703">
        <v>80274</v>
      </c>
      <c r="U6703" s="1">
        <v>45464</v>
      </c>
      <c r="V6703" t="s">
        <v>52</v>
      </c>
      <c r="W6703">
        <v>482319</v>
      </c>
      <c r="X6703" t="s">
        <v>26735</v>
      </c>
      <c r="Y6703">
        <v>702</v>
      </c>
      <c r="Z6703">
        <v>1727</v>
      </c>
      <c r="AA6703">
        <v>5</v>
      </c>
      <c r="AB6703">
        <v>3454</v>
      </c>
    </row>
    <row r="6704" spans="1:28" x14ac:dyDescent="0.3">
      <c r="A6704" t="s">
        <v>28</v>
      </c>
      <c r="B6704" t="s">
        <v>29</v>
      </c>
      <c r="C6704" t="s">
        <v>91</v>
      </c>
      <c r="D6704" t="s">
        <v>616</v>
      </c>
      <c r="E6704" t="s">
        <v>46</v>
      </c>
      <c r="F6704" t="s">
        <v>57</v>
      </c>
      <c r="G6704">
        <v>19</v>
      </c>
      <c r="H6704">
        <v>408637</v>
      </c>
      <c r="I6704" t="s">
        <v>58</v>
      </c>
      <c r="J6704" s="1">
        <v>44106</v>
      </c>
      <c r="K6704">
        <v>1400</v>
      </c>
      <c r="L6704" t="s">
        <v>26736</v>
      </c>
      <c r="M6704" t="s">
        <v>351</v>
      </c>
      <c r="N6704" t="s">
        <v>26737</v>
      </c>
      <c r="O6704" t="s">
        <v>26738</v>
      </c>
      <c r="P6704" t="s">
        <v>71</v>
      </c>
      <c r="Q6704">
        <v>17</v>
      </c>
      <c r="R6704" t="s">
        <v>88</v>
      </c>
      <c r="S6704" t="s">
        <v>118</v>
      </c>
      <c r="T6704">
        <v>21937</v>
      </c>
      <c r="U6704" s="1">
        <v>45551</v>
      </c>
      <c r="V6704" t="s">
        <v>180</v>
      </c>
      <c r="W6704">
        <v>212171</v>
      </c>
      <c r="X6704" t="s">
        <v>26739</v>
      </c>
      <c r="Y6704">
        <v>835</v>
      </c>
      <c r="Z6704">
        <v>776</v>
      </c>
      <c r="AA6704">
        <v>7</v>
      </c>
      <c r="AB6704">
        <v>2172.8000000000002</v>
      </c>
    </row>
    <row r="6705" spans="1:28" x14ac:dyDescent="0.3">
      <c r="A6705" t="s">
        <v>28</v>
      </c>
      <c r="B6705" t="s">
        <v>29</v>
      </c>
      <c r="C6705" t="s">
        <v>148</v>
      </c>
      <c r="D6705" t="s">
        <v>220</v>
      </c>
      <c r="E6705" t="s">
        <v>56</v>
      </c>
      <c r="F6705" t="s">
        <v>47</v>
      </c>
      <c r="G6705">
        <v>17</v>
      </c>
      <c r="H6705">
        <v>417631</v>
      </c>
      <c r="I6705" t="s">
        <v>34</v>
      </c>
      <c r="J6705" s="1">
        <v>44160</v>
      </c>
      <c r="K6705">
        <v>1300</v>
      </c>
      <c r="L6705" t="s">
        <v>26740</v>
      </c>
      <c r="M6705" t="s">
        <v>568</v>
      </c>
      <c r="N6705" t="s">
        <v>26741</v>
      </c>
      <c r="O6705" t="s">
        <v>26742</v>
      </c>
      <c r="P6705" t="s">
        <v>87</v>
      </c>
      <c r="Q6705">
        <v>8</v>
      </c>
      <c r="R6705" t="s">
        <v>88</v>
      </c>
      <c r="S6705" t="s">
        <v>41</v>
      </c>
      <c r="T6705">
        <v>25251</v>
      </c>
      <c r="U6705" s="1">
        <v>45569</v>
      </c>
      <c r="V6705" t="s">
        <v>155</v>
      </c>
      <c r="W6705">
        <v>161890</v>
      </c>
      <c r="X6705" t="s">
        <v>26743</v>
      </c>
      <c r="Y6705">
        <v>640</v>
      </c>
      <c r="Z6705">
        <v>2370</v>
      </c>
      <c r="AA6705">
        <v>2</v>
      </c>
      <c r="AB6705">
        <v>1896</v>
      </c>
    </row>
    <row r="6706" spans="1:28" x14ac:dyDescent="0.3">
      <c r="A6706" t="s">
        <v>28</v>
      </c>
      <c r="B6706" t="s">
        <v>29</v>
      </c>
      <c r="C6706" t="s">
        <v>91</v>
      </c>
      <c r="D6706" t="s">
        <v>467</v>
      </c>
      <c r="E6706" t="s">
        <v>56</v>
      </c>
      <c r="F6706" t="s">
        <v>57</v>
      </c>
      <c r="G6706">
        <v>35</v>
      </c>
      <c r="H6706">
        <v>439845</v>
      </c>
      <c r="I6706" t="s">
        <v>58</v>
      </c>
      <c r="J6706" s="1">
        <v>45370</v>
      </c>
      <c r="K6706">
        <v>1400</v>
      </c>
      <c r="L6706" t="s">
        <v>17928</v>
      </c>
      <c r="M6706" t="s">
        <v>76</v>
      </c>
      <c r="N6706" t="s">
        <v>26744</v>
      </c>
      <c r="O6706" t="s">
        <v>26745</v>
      </c>
      <c r="P6706" t="s">
        <v>51</v>
      </c>
      <c r="Q6706">
        <v>14</v>
      </c>
      <c r="R6706" t="s">
        <v>40</v>
      </c>
      <c r="S6706" t="s">
        <v>63</v>
      </c>
      <c r="T6706">
        <v>14685</v>
      </c>
      <c r="U6706" s="1">
        <v>45558</v>
      </c>
      <c r="V6706" t="s">
        <v>180</v>
      </c>
      <c r="W6706">
        <v>904214</v>
      </c>
      <c r="X6706" t="s">
        <v>26746</v>
      </c>
      <c r="Y6706">
        <v>754</v>
      </c>
      <c r="Z6706">
        <v>1814</v>
      </c>
      <c r="AA6706">
        <v>2</v>
      </c>
      <c r="AB6706">
        <v>1451.2</v>
      </c>
    </row>
    <row r="6707" spans="1:28" x14ac:dyDescent="0.3">
      <c r="A6707" t="s">
        <v>28</v>
      </c>
      <c r="B6707" t="s">
        <v>29</v>
      </c>
      <c r="C6707" t="s">
        <v>54</v>
      </c>
      <c r="D6707" t="s">
        <v>163</v>
      </c>
      <c r="E6707" t="s">
        <v>56</v>
      </c>
      <c r="F6707" t="s">
        <v>33</v>
      </c>
      <c r="G6707">
        <v>23</v>
      </c>
      <c r="H6707">
        <v>430237</v>
      </c>
      <c r="I6707" t="s">
        <v>58</v>
      </c>
      <c r="J6707" s="1">
        <v>45299</v>
      </c>
      <c r="K6707">
        <v>1000</v>
      </c>
      <c r="L6707" t="s">
        <v>26047</v>
      </c>
      <c r="M6707" t="s">
        <v>818</v>
      </c>
      <c r="N6707" t="s">
        <v>26747</v>
      </c>
      <c r="O6707" t="s">
        <v>26748</v>
      </c>
      <c r="P6707" t="s">
        <v>71</v>
      </c>
      <c r="Q6707">
        <v>12</v>
      </c>
      <c r="R6707" t="s">
        <v>88</v>
      </c>
      <c r="S6707" t="s">
        <v>41</v>
      </c>
      <c r="T6707">
        <v>82341</v>
      </c>
      <c r="U6707" s="1">
        <v>45315</v>
      </c>
      <c r="V6707" t="s">
        <v>111</v>
      </c>
      <c r="W6707">
        <v>899806</v>
      </c>
      <c r="X6707" t="s">
        <v>26749</v>
      </c>
      <c r="Y6707">
        <v>532</v>
      </c>
      <c r="Z6707">
        <v>1677</v>
      </c>
      <c r="AA6707">
        <v>1</v>
      </c>
      <c r="AB6707" s="2" t="s">
        <v>18548</v>
      </c>
    </row>
    <row r="6708" spans="1:28" x14ac:dyDescent="0.3">
      <c r="A6708" t="s">
        <v>28</v>
      </c>
      <c r="B6708" t="s">
        <v>29</v>
      </c>
      <c r="C6708" t="s">
        <v>30</v>
      </c>
      <c r="D6708" t="s">
        <v>227</v>
      </c>
      <c r="E6708" t="s">
        <v>32</v>
      </c>
      <c r="F6708" t="s">
        <v>113</v>
      </c>
      <c r="G6708">
        <v>78</v>
      </c>
      <c r="H6708">
        <v>422246</v>
      </c>
      <c r="I6708" t="s">
        <v>58</v>
      </c>
      <c r="J6708" s="1">
        <v>45211</v>
      </c>
      <c r="K6708">
        <v>1200</v>
      </c>
      <c r="L6708" t="s">
        <v>26750</v>
      </c>
      <c r="M6708" t="s">
        <v>434</v>
      </c>
      <c r="N6708" t="s">
        <v>26751</v>
      </c>
      <c r="O6708" t="s">
        <v>26752</v>
      </c>
      <c r="P6708" t="s">
        <v>51</v>
      </c>
      <c r="Q6708">
        <v>13</v>
      </c>
      <c r="R6708" t="s">
        <v>88</v>
      </c>
      <c r="S6708" t="s">
        <v>41</v>
      </c>
      <c r="T6708">
        <v>48460</v>
      </c>
      <c r="U6708" s="1">
        <v>45576</v>
      </c>
      <c r="V6708" t="s">
        <v>155</v>
      </c>
      <c r="W6708">
        <v>164545</v>
      </c>
      <c r="X6708" t="s">
        <v>26753</v>
      </c>
      <c r="Y6708">
        <v>373</v>
      </c>
      <c r="Z6708">
        <v>1103</v>
      </c>
      <c r="AA6708">
        <v>7</v>
      </c>
      <c r="AB6708">
        <v>3088.4</v>
      </c>
    </row>
    <row r="6709" spans="1:28" x14ac:dyDescent="0.3">
      <c r="A6709" t="s">
        <v>28</v>
      </c>
      <c r="B6709" t="s">
        <v>29</v>
      </c>
      <c r="C6709" t="s">
        <v>91</v>
      </c>
      <c r="D6709" t="s">
        <v>237</v>
      </c>
      <c r="E6709" t="s">
        <v>46</v>
      </c>
      <c r="F6709" t="s">
        <v>175</v>
      </c>
      <c r="G6709">
        <v>78</v>
      </c>
      <c r="H6709">
        <v>428523</v>
      </c>
      <c r="I6709" t="s">
        <v>58</v>
      </c>
      <c r="J6709" s="1">
        <v>45060</v>
      </c>
      <c r="K6709">
        <v>950</v>
      </c>
      <c r="L6709" t="s">
        <v>26754</v>
      </c>
      <c r="M6709" t="s">
        <v>200</v>
      </c>
      <c r="N6709" t="s">
        <v>26755</v>
      </c>
      <c r="O6709" t="s">
        <v>26756</v>
      </c>
      <c r="P6709" t="s">
        <v>71</v>
      </c>
      <c r="Q6709">
        <v>6</v>
      </c>
      <c r="R6709" t="s">
        <v>40</v>
      </c>
      <c r="S6709" t="s">
        <v>41</v>
      </c>
      <c r="T6709">
        <v>10063</v>
      </c>
      <c r="U6709" s="1">
        <v>45336</v>
      </c>
      <c r="V6709" t="s">
        <v>119</v>
      </c>
      <c r="W6709">
        <v>775624</v>
      </c>
      <c r="X6709" t="s">
        <v>26757</v>
      </c>
      <c r="Y6709">
        <v>977</v>
      </c>
      <c r="Z6709">
        <v>2332</v>
      </c>
      <c r="AA6709">
        <v>6</v>
      </c>
      <c r="AB6709">
        <v>5596.8</v>
      </c>
    </row>
    <row r="6710" spans="1:28" x14ac:dyDescent="0.3">
      <c r="A6710" t="s">
        <v>28</v>
      </c>
      <c r="B6710" t="s">
        <v>29</v>
      </c>
      <c r="C6710" t="s">
        <v>148</v>
      </c>
      <c r="D6710" t="s">
        <v>182</v>
      </c>
      <c r="E6710" t="s">
        <v>56</v>
      </c>
      <c r="F6710" t="s">
        <v>355</v>
      </c>
      <c r="G6710">
        <v>21</v>
      </c>
      <c r="H6710">
        <v>409868</v>
      </c>
      <c r="I6710" t="s">
        <v>58</v>
      </c>
      <c r="J6710" s="1">
        <v>44935</v>
      </c>
      <c r="K6710">
        <v>1100</v>
      </c>
      <c r="L6710" t="s">
        <v>26758</v>
      </c>
      <c r="M6710" t="s">
        <v>115</v>
      </c>
      <c r="N6710" t="s">
        <v>26759</v>
      </c>
      <c r="O6710" t="s">
        <v>26760</v>
      </c>
      <c r="P6710" t="s">
        <v>39</v>
      </c>
      <c r="Q6710">
        <v>9</v>
      </c>
      <c r="R6710" t="s">
        <v>40</v>
      </c>
      <c r="S6710" t="s">
        <v>79</v>
      </c>
      <c r="T6710">
        <v>28017</v>
      </c>
      <c r="U6710" s="1">
        <v>45444</v>
      </c>
      <c r="V6710" t="s">
        <v>52</v>
      </c>
      <c r="W6710">
        <v>825595</v>
      </c>
      <c r="X6710" t="s">
        <v>26761</v>
      </c>
      <c r="Y6710">
        <v>447</v>
      </c>
      <c r="Z6710">
        <v>2970</v>
      </c>
      <c r="AA6710">
        <v>1</v>
      </c>
      <c r="AB6710">
        <v>1188</v>
      </c>
    </row>
    <row r="6711" spans="1:28" x14ac:dyDescent="0.3">
      <c r="A6711" t="s">
        <v>28</v>
      </c>
      <c r="B6711" t="s">
        <v>29</v>
      </c>
      <c r="C6711" t="s">
        <v>157</v>
      </c>
      <c r="D6711" t="s">
        <v>248</v>
      </c>
      <c r="E6711" t="s">
        <v>56</v>
      </c>
      <c r="F6711" t="s">
        <v>83</v>
      </c>
      <c r="G6711">
        <v>91</v>
      </c>
      <c r="H6711">
        <v>409023</v>
      </c>
      <c r="I6711" t="s">
        <v>34</v>
      </c>
      <c r="J6711" s="1">
        <v>44878</v>
      </c>
      <c r="K6711">
        <v>1200</v>
      </c>
      <c r="L6711" t="s">
        <v>26762</v>
      </c>
      <c r="M6711" t="s">
        <v>680</v>
      </c>
      <c r="N6711" t="s">
        <v>26763</v>
      </c>
      <c r="O6711" t="s">
        <v>26764</v>
      </c>
      <c r="P6711" t="s">
        <v>87</v>
      </c>
      <c r="Q6711">
        <v>12</v>
      </c>
      <c r="R6711" t="s">
        <v>40</v>
      </c>
      <c r="S6711" t="s">
        <v>63</v>
      </c>
      <c r="T6711">
        <v>65028</v>
      </c>
      <c r="U6711" s="1">
        <v>45578</v>
      </c>
      <c r="V6711" t="s">
        <v>155</v>
      </c>
      <c r="W6711">
        <v>809491</v>
      </c>
      <c r="X6711" t="s">
        <v>26765</v>
      </c>
      <c r="Y6711">
        <v>270</v>
      </c>
      <c r="Z6711">
        <v>527</v>
      </c>
      <c r="AA6711">
        <v>8</v>
      </c>
      <c r="AB6711">
        <v>1686.4</v>
      </c>
    </row>
    <row r="6712" spans="1:28" x14ac:dyDescent="0.3">
      <c r="A6712" t="s">
        <v>28</v>
      </c>
      <c r="B6712" t="s">
        <v>29</v>
      </c>
      <c r="C6712" t="s">
        <v>30</v>
      </c>
      <c r="D6712" t="s">
        <v>566</v>
      </c>
      <c r="E6712" t="s">
        <v>32</v>
      </c>
      <c r="F6712" t="s">
        <v>106</v>
      </c>
      <c r="G6712">
        <v>12</v>
      </c>
      <c r="H6712">
        <v>418813</v>
      </c>
      <c r="I6712" t="s">
        <v>58</v>
      </c>
      <c r="J6712" s="1">
        <v>44057</v>
      </c>
      <c r="K6712">
        <v>1300</v>
      </c>
      <c r="L6712" t="s">
        <v>26766</v>
      </c>
      <c r="M6712" t="s">
        <v>36</v>
      </c>
      <c r="N6712" t="s">
        <v>26767</v>
      </c>
      <c r="O6712" t="s">
        <v>26768</v>
      </c>
      <c r="P6712" t="s">
        <v>51</v>
      </c>
      <c r="Q6712">
        <v>17</v>
      </c>
      <c r="R6712" t="s">
        <v>88</v>
      </c>
      <c r="S6712" t="s">
        <v>79</v>
      </c>
      <c r="T6712">
        <v>92188</v>
      </c>
      <c r="U6712" s="1">
        <v>45348</v>
      </c>
      <c r="V6712" t="s">
        <v>119</v>
      </c>
      <c r="W6712">
        <v>790614</v>
      </c>
      <c r="X6712" t="s">
        <v>26769</v>
      </c>
      <c r="Y6712">
        <v>580</v>
      </c>
      <c r="Z6712">
        <v>712</v>
      </c>
      <c r="AA6712">
        <v>7</v>
      </c>
      <c r="AB6712" s="2" t="s">
        <v>6595</v>
      </c>
    </row>
    <row r="6713" spans="1:28" x14ac:dyDescent="0.3">
      <c r="A6713" t="s">
        <v>28</v>
      </c>
      <c r="B6713" t="s">
        <v>29</v>
      </c>
      <c r="C6713" t="s">
        <v>44</v>
      </c>
      <c r="D6713" t="s">
        <v>149</v>
      </c>
      <c r="E6713" t="s">
        <v>32</v>
      </c>
      <c r="F6713" t="s">
        <v>83</v>
      </c>
      <c r="G6713">
        <v>95</v>
      </c>
      <c r="H6713">
        <v>437018</v>
      </c>
      <c r="I6713" t="s">
        <v>58</v>
      </c>
      <c r="J6713" s="1">
        <v>44186</v>
      </c>
      <c r="K6713">
        <v>1100</v>
      </c>
      <c r="L6713" t="s">
        <v>26770</v>
      </c>
      <c r="M6713" t="s">
        <v>351</v>
      </c>
      <c r="N6713" t="s">
        <v>26771</v>
      </c>
      <c r="O6713" t="s">
        <v>26772</v>
      </c>
      <c r="P6713" t="s">
        <v>51</v>
      </c>
      <c r="Q6713">
        <v>19</v>
      </c>
      <c r="R6713" t="s">
        <v>88</v>
      </c>
      <c r="S6713" t="s">
        <v>118</v>
      </c>
      <c r="T6713">
        <v>82519</v>
      </c>
      <c r="U6713" s="1">
        <v>45354</v>
      </c>
      <c r="V6713" t="s">
        <v>72</v>
      </c>
      <c r="W6713">
        <v>945167</v>
      </c>
      <c r="X6713" t="s">
        <v>26773</v>
      </c>
      <c r="Y6713">
        <v>375</v>
      </c>
      <c r="Z6713">
        <v>1486</v>
      </c>
      <c r="AA6713">
        <v>6</v>
      </c>
      <c r="AB6713">
        <v>3566.4</v>
      </c>
    </row>
    <row r="6714" spans="1:28" x14ac:dyDescent="0.3">
      <c r="A6714" t="s">
        <v>28</v>
      </c>
      <c r="B6714" t="s">
        <v>29</v>
      </c>
      <c r="C6714" t="s">
        <v>157</v>
      </c>
      <c r="D6714" t="s">
        <v>380</v>
      </c>
      <c r="E6714" t="s">
        <v>46</v>
      </c>
      <c r="F6714" t="s">
        <v>83</v>
      </c>
      <c r="G6714">
        <v>81</v>
      </c>
      <c r="H6714">
        <v>401736</v>
      </c>
      <c r="I6714" t="s">
        <v>34</v>
      </c>
      <c r="J6714" s="1">
        <v>44272</v>
      </c>
      <c r="K6714">
        <v>1000</v>
      </c>
      <c r="L6714" t="s">
        <v>26774</v>
      </c>
      <c r="M6714" t="s">
        <v>487</v>
      </c>
      <c r="N6714" t="s">
        <v>26775</v>
      </c>
      <c r="O6714" t="s">
        <v>26776</v>
      </c>
      <c r="P6714" t="s">
        <v>39</v>
      </c>
      <c r="Q6714">
        <v>8</v>
      </c>
      <c r="R6714" t="s">
        <v>88</v>
      </c>
      <c r="S6714" t="s">
        <v>79</v>
      </c>
      <c r="T6714">
        <v>92976</v>
      </c>
      <c r="U6714" s="1">
        <v>45375</v>
      </c>
      <c r="V6714" t="s">
        <v>72</v>
      </c>
      <c r="W6714">
        <v>290765</v>
      </c>
      <c r="X6714" t="s">
        <v>26777</v>
      </c>
      <c r="Y6714">
        <v>313</v>
      </c>
      <c r="Z6714">
        <v>1484</v>
      </c>
      <c r="AA6714">
        <v>6</v>
      </c>
      <c r="AB6714" s="2" t="s">
        <v>26778</v>
      </c>
    </row>
    <row r="6715" spans="1:28" x14ac:dyDescent="0.3">
      <c r="A6715" t="s">
        <v>28</v>
      </c>
      <c r="B6715" t="s">
        <v>29</v>
      </c>
      <c r="C6715" t="s">
        <v>157</v>
      </c>
      <c r="D6715" t="s">
        <v>74</v>
      </c>
      <c r="E6715" t="s">
        <v>46</v>
      </c>
      <c r="F6715" t="s">
        <v>83</v>
      </c>
      <c r="G6715">
        <v>12</v>
      </c>
      <c r="H6715">
        <v>414434</v>
      </c>
      <c r="I6715" t="s">
        <v>58</v>
      </c>
      <c r="J6715" s="1">
        <v>45350</v>
      </c>
      <c r="K6715">
        <v>1400</v>
      </c>
      <c r="L6715" t="s">
        <v>26779</v>
      </c>
      <c r="M6715" t="s">
        <v>506</v>
      </c>
      <c r="N6715" t="s">
        <v>26780</v>
      </c>
      <c r="O6715">
        <v>1005702666</v>
      </c>
      <c r="P6715" t="s">
        <v>39</v>
      </c>
      <c r="Q6715">
        <v>7</v>
      </c>
      <c r="R6715" t="s">
        <v>88</v>
      </c>
      <c r="S6715" t="s">
        <v>79</v>
      </c>
      <c r="T6715">
        <v>90151</v>
      </c>
      <c r="U6715" s="1">
        <v>45398</v>
      </c>
      <c r="V6715" t="s">
        <v>80</v>
      </c>
      <c r="W6715">
        <v>955135</v>
      </c>
      <c r="X6715" t="s">
        <v>26781</v>
      </c>
      <c r="Y6715">
        <v>264</v>
      </c>
      <c r="Z6715">
        <v>2082</v>
      </c>
      <c r="AA6715">
        <v>8</v>
      </c>
      <c r="AB6715" s="2" t="s">
        <v>2128</v>
      </c>
    </row>
    <row r="6716" spans="1:28" x14ac:dyDescent="0.3">
      <c r="A6716" t="s">
        <v>28</v>
      </c>
      <c r="B6716" t="s">
        <v>29</v>
      </c>
      <c r="C6716" t="s">
        <v>66</v>
      </c>
      <c r="D6716" t="s">
        <v>421</v>
      </c>
      <c r="E6716" t="s">
        <v>46</v>
      </c>
      <c r="F6716" t="s">
        <v>355</v>
      </c>
      <c r="G6716">
        <v>98</v>
      </c>
      <c r="H6716">
        <v>426320</v>
      </c>
      <c r="I6716" t="s">
        <v>58</v>
      </c>
      <c r="J6716" s="1">
        <v>43989</v>
      </c>
      <c r="K6716">
        <v>800</v>
      </c>
      <c r="L6716" t="s">
        <v>8562</v>
      </c>
      <c r="M6716" t="s">
        <v>1048</v>
      </c>
      <c r="N6716" t="s">
        <v>26782</v>
      </c>
      <c r="O6716" t="s">
        <v>26783</v>
      </c>
      <c r="P6716" t="s">
        <v>51</v>
      </c>
      <c r="Q6716">
        <v>20</v>
      </c>
      <c r="R6716" t="s">
        <v>40</v>
      </c>
      <c r="S6716" t="s">
        <v>79</v>
      </c>
      <c r="T6716">
        <v>50532</v>
      </c>
      <c r="U6716" s="1">
        <v>45589</v>
      </c>
      <c r="V6716" t="s">
        <v>155</v>
      </c>
      <c r="W6716">
        <v>892180</v>
      </c>
      <c r="X6716" t="s">
        <v>26784</v>
      </c>
      <c r="Y6716">
        <v>424</v>
      </c>
      <c r="Z6716">
        <v>898</v>
      </c>
      <c r="AA6716">
        <v>7</v>
      </c>
      <c r="AB6716">
        <v>2514.4</v>
      </c>
    </row>
    <row r="6717" spans="1:28" x14ac:dyDescent="0.3">
      <c r="A6717" t="s">
        <v>28</v>
      </c>
      <c r="B6717" t="s">
        <v>29</v>
      </c>
      <c r="C6717" t="s">
        <v>193</v>
      </c>
      <c r="D6717" t="s">
        <v>237</v>
      </c>
      <c r="E6717" t="s">
        <v>32</v>
      </c>
      <c r="F6717" t="s">
        <v>113</v>
      </c>
      <c r="G6717">
        <v>49</v>
      </c>
      <c r="H6717">
        <v>427425</v>
      </c>
      <c r="I6717" t="s">
        <v>58</v>
      </c>
      <c r="J6717" s="1">
        <v>45258</v>
      </c>
      <c r="K6717">
        <v>1000</v>
      </c>
      <c r="L6717" t="s">
        <v>26785</v>
      </c>
      <c r="M6717" t="s">
        <v>2538</v>
      </c>
      <c r="N6717" t="s">
        <v>26786</v>
      </c>
      <c r="O6717" t="s">
        <v>26787</v>
      </c>
      <c r="P6717" t="s">
        <v>39</v>
      </c>
      <c r="Q6717">
        <v>15</v>
      </c>
      <c r="R6717" t="s">
        <v>40</v>
      </c>
      <c r="S6717" t="s">
        <v>41</v>
      </c>
      <c r="T6717">
        <v>68838</v>
      </c>
      <c r="U6717" s="1">
        <v>45297</v>
      </c>
      <c r="V6717" t="s">
        <v>111</v>
      </c>
      <c r="W6717">
        <v>495917</v>
      </c>
      <c r="X6717" t="s">
        <v>26788</v>
      </c>
      <c r="Y6717">
        <v>351</v>
      </c>
      <c r="Z6717">
        <v>1357</v>
      </c>
      <c r="AA6717">
        <v>6</v>
      </c>
      <c r="AB6717">
        <v>3256.8</v>
      </c>
    </row>
    <row r="6718" spans="1:28" x14ac:dyDescent="0.3">
      <c r="A6718" t="s">
        <v>28</v>
      </c>
      <c r="B6718" t="s">
        <v>29</v>
      </c>
      <c r="C6718" t="s">
        <v>148</v>
      </c>
      <c r="D6718" t="s">
        <v>248</v>
      </c>
      <c r="E6718" t="s">
        <v>56</v>
      </c>
      <c r="F6718" t="s">
        <v>33</v>
      </c>
      <c r="G6718">
        <v>38</v>
      </c>
      <c r="H6718">
        <v>436147</v>
      </c>
      <c r="I6718" t="s">
        <v>58</v>
      </c>
      <c r="J6718" s="1">
        <v>45031</v>
      </c>
      <c r="K6718">
        <v>1100</v>
      </c>
      <c r="L6718" t="s">
        <v>26789</v>
      </c>
      <c r="M6718" t="s">
        <v>293</v>
      </c>
      <c r="N6718" t="s">
        <v>26790</v>
      </c>
      <c r="O6718" t="s">
        <v>26791</v>
      </c>
      <c r="P6718" t="s">
        <v>51</v>
      </c>
      <c r="Q6718">
        <v>14</v>
      </c>
      <c r="R6718" t="s">
        <v>88</v>
      </c>
      <c r="S6718" t="s">
        <v>79</v>
      </c>
      <c r="T6718">
        <v>98472</v>
      </c>
      <c r="U6718" s="1">
        <v>45471</v>
      </c>
      <c r="V6718" t="s">
        <v>52</v>
      </c>
      <c r="W6718">
        <v>852381</v>
      </c>
      <c r="X6718" t="s">
        <v>26792</v>
      </c>
      <c r="Y6718">
        <v>249</v>
      </c>
      <c r="Z6718">
        <v>1045</v>
      </c>
      <c r="AA6718">
        <v>7</v>
      </c>
      <c r="AB6718">
        <v>2926</v>
      </c>
    </row>
    <row r="6719" spans="1:28" x14ac:dyDescent="0.3">
      <c r="A6719" t="s">
        <v>28</v>
      </c>
      <c r="B6719" t="s">
        <v>29</v>
      </c>
      <c r="C6719" t="s">
        <v>66</v>
      </c>
      <c r="D6719" t="s">
        <v>349</v>
      </c>
      <c r="E6719" t="s">
        <v>56</v>
      </c>
      <c r="F6719" t="s">
        <v>57</v>
      </c>
      <c r="G6719">
        <v>55</v>
      </c>
      <c r="H6719">
        <v>432223</v>
      </c>
      <c r="I6719" t="s">
        <v>58</v>
      </c>
      <c r="J6719" s="1">
        <v>45499</v>
      </c>
      <c r="K6719">
        <v>1100</v>
      </c>
      <c r="L6719" t="s">
        <v>26793</v>
      </c>
      <c r="M6719" t="s">
        <v>1305</v>
      </c>
      <c r="N6719" t="s">
        <v>26794</v>
      </c>
      <c r="O6719" t="s">
        <v>26795</v>
      </c>
      <c r="P6719" t="s">
        <v>39</v>
      </c>
      <c r="Q6719">
        <v>16</v>
      </c>
      <c r="R6719" t="s">
        <v>40</v>
      </c>
      <c r="S6719" t="s">
        <v>41</v>
      </c>
      <c r="T6719">
        <v>96584</v>
      </c>
      <c r="U6719" s="1">
        <v>45326</v>
      </c>
      <c r="V6719" t="s">
        <v>119</v>
      </c>
      <c r="W6719">
        <v>172959</v>
      </c>
      <c r="X6719" t="s">
        <v>8872</v>
      </c>
      <c r="Y6719">
        <v>700</v>
      </c>
      <c r="Z6719">
        <v>1168</v>
      </c>
      <c r="AA6719">
        <v>7</v>
      </c>
      <c r="AB6719">
        <v>3270.4</v>
      </c>
    </row>
    <row r="6720" spans="1:28" x14ac:dyDescent="0.3">
      <c r="A6720" t="s">
        <v>28</v>
      </c>
      <c r="B6720" t="s">
        <v>29</v>
      </c>
      <c r="C6720" t="s">
        <v>193</v>
      </c>
      <c r="D6720" t="s">
        <v>611</v>
      </c>
      <c r="E6720" t="s">
        <v>56</v>
      </c>
      <c r="F6720" t="s">
        <v>113</v>
      </c>
      <c r="G6720">
        <v>84</v>
      </c>
      <c r="H6720">
        <v>411523</v>
      </c>
      <c r="I6720" t="s">
        <v>58</v>
      </c>
      <c r="J6720" s="1">
        <v>44792</v>
      </c>
      <c r="K6720">
        <v>1300</v>
      </c>
      <c r="L6720" t="s">
        <v>26796</v>
      </c>
      <c r="M6720" t="s">
        <v>843</v>
      </c>
      <c r="N6720" t="s">
        <v>26797</v>
      </c>
      <c r="O6720" t="s">
        <v>26798</v>
      </c>
      <c r="P6720" t="s">
        <v>87</v>
      </c>
      <c r="Q6720">
        <v>8</v>
      </c>
      <c r="R6720" t="s">
        <v>88</v>
      </c>
      <c r="S6720" t="s">
        <v>63</v>
      </c>
      <c r="T6720">
        <v>23345</v>
      </c>
      <c r="U6720" s="1">
        <v>45312</v>
      </c>
      <c r="V6720" t="s">
        <v>111</v>
      </c>
      <c r="W6720">
        <v>673500</v>
      </c>
      <c r="X6720" t="s">
        <v>26799</v>
      </c>
      <c r="Y6720">
        <v>252</v>
      </c>
      <c r="Z6720">
        <v>2921</v>
      </c>
      <c r="AA6720">
        <v>4</v>
      </c>
      <c r="AB6720">
        <v>4673.6000000000004</v>
      </c>
    </row>
    <row r="6721" spans="1:28" x14ac:dyDescent="0.3">
      <c r="A6721" t="s">
        <v>28</v>
      </c>
      <c r="B6721" t="s">
        <v>29</v>
      </c>
      <c r="C6721" t="s">
        <v>148</v>
      </c>
      <c r="D6721" t="s">
        <v>105</v>
      </c>
      <c r="E6721" t="s">
        <v>56</v>
      </c>
      <c r="F6721" t="s">
        <v>106</v>
      </c>
      <c r="G6721">
        <v>52</v>
      </c>
      <c r="H6721">
        <v>409203</v>
      </c>
      <c r="I6721" t="s">
        <v>58</v>
      </c>
      <c r="J6721" s="1">
        <v>44955</v>
      </c>
      <c r="K6721">
        <v>1300</v>
      </c>
      <c r="L6721" t="s">
        <v>26800</v>
      </c>
      <c r="M6721" t="s">
        <v>1048</v>
      </c>
      <c r="N6721" t="s">
        <v>26801</v>
      </c>
      <c r="O6721" t="s">
        <v>26802</v>
      </c>
      <c r="P6721" t="s">
        <v>39</v>
      </c>
      <c r="Q6721">
        <v>17</v>
      </c>
      <c r="R6721" t="s">
        <v>88</v>
      </c>
      <c r="S6721" t="s">
        <v>79</v>
      </c>
      <c r="T6721">
        <v>70567</v>
      </c>
      <c r="U6721" s="1">
        <v>45515</v>
      </c>
      <c r="V6721" t="s">
        <v>64</v>
      </c>
      <c r="W6721">
        <v>514580</v>
      </c>
      <c r="X6721" t="s">
        <v>26803</v>
      </c>
      <c r="Y6721">
        <v>571</v>
      </c>
      <c r="Z6721">
        <v>1362</v>
      </c>
      <c r="AA6721">
        <v>7</v>
      </c>
      <c r="AB6721" s="2" t="s">
        <v>7988</v>
      </c>
    </row>
    <row r="6722" spans="1:28" x14ac:dyDescent="0.3">
      <c r="A6722" t="s">
        <v>28</v>
      </c>
      <c r="B6722" t="s">
        <v>29</v>
      </c>
      <c r="C6722" t="s">
        <v>148</v>
      </c>
      <c r="D6722" t="s">
        <v>637</v>
      </c>
      <c r="E6722" t="s">
        <v>46</v>
      </c>
      <c r="F6722" t="s">
        <v>33</v>
      </c>
      <c r="G6722">
        <v>82</v>
      </c>
      <c r="H6722">
        <v>418668</v>
      </c>
      <c r="I6722" t="s">
        <v>58</v>
      </c>
      <c r="J6722" s="1">
        <v>44368</v>
      </c>
      <c r="K6722">
        <v>1000</v>
      </c>
      <c r="L6722" t="s">
        <v>26804</v>
      </c>
      <c r="M6722" t="s">
        <v>334</v>
      </c>
      <c r="N6722" t="s">
        <v>26805</v>
      </c>
      <c r="O6722">
        <v>9671137054</v>
      </c>
      <c r="P6722" t="s">
        <v>71</v>
      </c>
      <c r="Q6722">
        <v>15</v>
      </c>
      <c r="R6722" t="s">
        <v>40</v>
      </c>
      <c r="S6722" t="s">
        <v>118</v>
      </c>
      <c r="T6722">
        <v>83692</v>
      </c>
      <c r="U6722" s="1">
        <v>45523</v>
      </c>
      <c r="V6722" t="s">
        <v>64</v>
      </c>
      <c r="W6722">
        <v>484902</v>
      </c>
      <c r="X6722" t="s">
        <v>26806</v>
      </c>
      <c r="Y6722">
        <v>667</v>
      </c>
      <c r="Z6722">
        <v>2272</v>
      </c>
      <c r="AA6722">
        <v>8</v>
      </c>
      <c r="AB6722" s="2" t="s">
        <v>3251</v>
      </c>
    </row>
    <row r="6723" spans="1:28" x14ac:dyDescent="0.3">
      <c r="A6723" t="s">
        <v>28</v>
      </c>
      <c r="B6723" t="s">
        <v>29</v>
      </c>
      <c r="C6723" t="s">
        <v>66</v>
      </c>
      <c r="D6723" t="s">
        <v>237</v>
      </c>
      <c r="E6723" t="s">
        <v>56</v>
      </c>
      <c r="F6723" t="s">
        <v>83</v>
      </c>
      <c r="G6723">
        <v>80</v>
      </c>
      <c r="H6723">
        <v>425226</v>
      </c>
      <c r="I6723" t="s">
        <v>34</v>
      </c>
      <c r="J6723" s="1">
        <v>43911</v>
      </c>
      <c r="K6723">
        <v>1000</v>
      </c>
      <c r="L6723" t="s">
        <v>26807</v>
      </c>
      <c r="M6723" t="s">
        <v>434</v>
      </c>
      <c r="N6723" t="s">
        <v>26808</v>
      </c>
      <c r="O6723" t="s">
        <v>26809</v>
      </c>
      <c r="P6723" t="s">
        <v>39</v>
      </c>
      <c r="Q6723">
        <v>12</v>
      </c>
      <c r="R6723" t="s">
        <v>88</v>
      </c>
      <c r="S6723" t="s">
        <v>41</v>
      </c>
      <c r="T6723">
        <v>23261</v>
      </c>
      <c r="U6723" s="1">
        <v>45436</v>
      </c>
      <c r="V6723" t="s">
        <v>140</v>
      </c>
      <c r="W6723">
        <v>963608</v>
      </c>
      <c r="X6723" t="s">
        <v>26810</v>
      </c>
      <c r="Y6723">
        <v>669</v>
      </c>
      <c r="Z6723">
        <v>1920</v>
      </c>
      <c r="AA6723">
        <v>5</v>
      </c>
      <c r="AB6723">
        <v>3840</v>
      </c>
    </row>
    <row r="6724" spans="1:28" x14ac:dyDescent="0.3">
      <c r="A6724" t="s">
        <v>28</v>
      </c>
      <c r="B6724" t="s">
        <v>29</v>
      </c>
      <c r="C6724" t="s">
        <v>54</v>
      </c>
      <c r="D6724" t="s">
        <v>274</v>
      </c>
      <c r="E6724" t="s">
        <v>56</v>
      </c>
      <c r="F6724" t="s">
        <v>57</v>
      </c>
      <c r="G6724">
        <v>51</v>
      </c>
      <c r="H6724">
        <v>413915</v>
      </c>
      <c r="I6724" t="s">
        <v>58</v>
      </c>
      <c r="J6724" s="1">
        <v>45216</v>
      </c>
      <c r="K6724">
        <v>1400</v>
      </c>
      <c r="L6724" t="s">
        <v>26811</v>
      </c>
      <c r="M6724" t="s">
        <v>1058</v>
      </c>
      <c r="N6724" t="s">
        <v>26812</v>
      </c>
      <c r="O6724" t="s">
        <v>26813</v>
      </c>
      <c r="P6724" t="s">
        <v>87</v>
      </c>
      <c r="Q6724">
        <v>14</v>
      </c>
      <c r="R6724" t="s">
        <v>40</v>
      </c>
      <c r="S6724" t="s">
        <v>41</v>
      </c>
      <c r="T6724">
        <v>81734</v>
      </c>
      <c r="U6724" s="1">
        <v>45495</v>
      </c>
      <c r="V6724" t="s">
        <v>126</v>
      </c>
      <c r="W6724">
        <v>123325</v>
      </c>
      <c r="X6724" t="s">
        <v>26814</v>
      </c>
      <c r="Y6724">
        <v>509</v>
      </c>
      <c r="Z6724">
        <v>2268</v>
      </c>
      <c r="AA6724">
        <v>6</v>
      </c>
      <c r="AB6724" s="2" t="s">
        <v>26815</v>
      </c>
    </row>
    <row r="6725" spans="1:28" x14ac:dyDescent="0.3">
      <c r="A6725" t="s">
        <v>28</v>
      </c>
      <c r="B6725" t="s">
        <v>29</v>
      </c>
      <c r="C6725" t="s">
        <v>91</v>
      </c>
      <c r="D6725" t="s">
        <v>98</v>
      </c>
      <c r="E6725" t="s">
        <v>32</v>
      </c>
      <c r="F6725" t="s">
        <v>150</v>
      </c>
      <c r="G6725">
        <v>31</v>
      </c>
      <c r="H6725">
        <v>418931</v>
      </c>
      <c r="I6725" t="s">
        <v>58</v>
      </c>
      <c r="J6725" s="1">
        <v>44080</v>
      </c>
      <c r="K6725">
        <v>1400</v>
      </c>
      <c r="L6725" t="s">
        <v>26816</v>
      </c>
      <c r="M6725" t="s">
        <v>189</v>
      </c>
      <c r="N6725" t="s">
        <v>26817</v>
      </c>
      <c r="O6725" t="s">
        <v>26818</v>
      </c>
      <c r="P6725" t="s">
        <v>71</v>
      </c>
      <c r="Q6725">
        <v>6</v>
      </c>
      <c r="R6725" t="s">
        <v>88</v>
      </c>
      <c r="S6725" t="s">
        <v>118</v>
      </c>
      <c r="T6725">
        <v>14832</v>
      </c>
      <c r="U6725" s="1">
        <v>45304</v>
      </c>
      <c r="V6725" t="s">
        <v>111</v>
      </c>
      <c r="W6725">
        <v>586785</v>
      </c>
      <c r="X6725" t="s">
        <v>26819</v>
      </c>
      <c r="Y6725">
        <v>611</v>
      </c>
      <c r="Z6725">
        <v>2269</v>
      </c>
      <c r="AA6725">
        <v>4</v>
      </c>
      <c r="AB6725">
        <v>3630.4</v>
      </c>
    </row>
    <row r="6726" spans="1:28" x14ac:dyDescent="0.3">
      <c r="A6726" t="s">
        <v>28</v>
      </c>
      <c r="B6726" t="s">
        <v>29</v>
      </c>
      <c r="C6726" t="s">
        <v>91</v>
      </c>
      <c r="D6726" t="s">
        <v>227</v>
      </c>
      <c r="E6726" t="s">
        <v>32</v>
      </c>
      <c r="F6726" t="s">
        <v>135</v>
      </c>
      <c r="G6726">
        <v>42</v>
      </c>
      <c r="H6726">
        <v>417950</v>
      </c>
      <c r="I6726" t="s">
        <v>58</v>
      </c>
      <c r="J6726" s="1">
        <v>44735</v>
      </c>
      <c r="K6726">
        <v>1000</v>
      </c>
      <c r="L6726" t="s">
        <v>26820</v>
      </c>
      <c r="M6726" t="s">
        <v>953</v>
      </c>
      <c r="N6726" t="s">
        <v>26821</v>
      </c>
      <c r="O6726" t="s">
        <v>26822</v>
      </c>
      <c r="P6726" t="s">
        <v>39</v>
      </c>
      <c r="Q6726">
        <v>3</v>
      </c>
      <c r="R6726" t="s">
        <v>40</v>
      </c>
      <c r="S6726" t="s">
        <v>63</v>
      </c>
      <c r="T6726">
        <v>73066</v>
      </c>
      <c r="U6726" s="1">
        <v>45415</v>
      </c>
      <c r="V6726" t="s">
        <v>140</v>
      </c>
      <c r="W6726">
        <v>506196</v>
      </c>
      <c r="X6726" t="s">
        <v>22934</v>
      </c>
      <c r="Y6726">
        <v>480</v>
      </c>
      <c r="Z6726">
        <v>658</v>
      </c>
      <c r="AA6726">
        <v>3</v>
      </c>
      <c r="AB6726">
        <v>789.6</v>
      </c>
    </row>
    <row r="6727" spans="1:28" x14ac:dyDescent="0.3">
      <c r="A6727" t="s">
        <v>28</v>
      </c>
      <c r="B6727" t="s">
        <v>29</v>
      </c>
      <c r="C6727" t="s">
        <v>30</v>
      </c>
      <c r="D6727" t="s">
        <v>349</v>
      </c>
      <c r="E6727" t="s">
        <v>56</v>
      </c>
      <c r="F6727" t="s">
        <v>57</v>
      </c>
      <c r="G6727">
        <v>1</v>
      </c>
      <c r="H6727">
        <v>413066</v>
      </c>
      <c r="I6727" t="s">
        <v>34</v>
      </c>
      <c r="J6727" s="1">
        <v>45422</v>
      </c>
      <c r="K6727">
        <v>1000</v>
      </c>
      <c r="L6727" t="s">
        <v>26823</v>
      </c>
      <c r="M6727" t="s">
        <v>276</v>
      </c>
      <c r="N6727" t="s">
        <v>26824</v>
      </c>
      <c r="O6727" t="s">
        <v>26825</v>
      </c>
      <c r="P6727" t="s">
        <v>87</v>
      </c>
      <c r="Q6727">
        <v>14</v>
      </c>
      <c r="R6727" t="s">
        <v>88</v>
      </c>
      <c r="S6727" t="s">
        <v>118</v>
      </c>
      <c r="T6727">
        <v>18255</v>
      </c>
      <c r="U6727" s="1">
        <v>45432</v>
      </c>
      <c r="V6727" t="s">
        <v>140</v>
      </c>
      <c r="W6727">
        <v>733423</v>
      </c>
      <c r="X6727" t="s">
        <v>26826</v>
      </c>
      <c r="Y6727">
        <v>859</v>
      </c>
      <c r="Z6727">
        <v>1424</v>
      </c>
      <c r="AA6727">
        <v>2</v>
      </c>
      <c r="AB6727">
        <v>1139.2</v>
      </c>
    </row>
    <row r="6728" spans="1:28" x14ac:dyDescent="0.3">
      <c r="A6728" t="s">
        <v>28</v>
      </c>
      <c r="B6728" t="s">
        <v>29</v>
      </c>
      <c r="C6728" t="s">
        <v>30</v>
      </c>
      <c r="D6728" t="s">
        <v>338</v>
      </c>
      <c r="E6728" t="s">
        <v>32</v>
      </c>
      <c r="F6728" t="s">
        <v>150</v>
      </c>
      <c r="G6728">
        <v>9</v>
      </c>
      <c r="H6728">
        <v>404089</v>
      </c>
      <c r="I6728" t="s">
        <v>34</v>
      </c>
      <c r="J6728" s="1">
        <v>45225</v>
      </c>
      <c r="K6728">
        <v>1200</v>
      </c>
      <c r="L6728" t="s">
        <v>26827</v>
      </c>
      <c r="M6728" t="s">
        <v>506</v>
      </c>
      <c r="N6728" t="s">
        <v>26828</v>
      </c>
      <c r="O6728" t="s">
        <v>26829</v>
      </c>
      <c r="P6728" t="s">
        <v>51</v>
      </c>
      <c r="Q6728">
        <v>6</v>
      </c>
      <c r="R6728" t="s">
        <v>40</v>
      </c>
      <c r="S6728" t="s">
        <v>118</v>
      </c>
      <c r="T6728">
        <v>40154</v>
      </c>
      <c r="U6728" s="1">
        <v>45621</v>
      </c>
      <c r="V6728" t="s">
        <v>42</v>
      </c>
      <c r="W6728">
        <v>858355</v>
      </c>
      <c r="X6728" t="s">
        <v>26830</v>
      </c>
      <c r="Y6728">
        <v>243</v>
      </c>
      <c r="Z6728">
        <v>1561</v>
      </c>
      <c r="AA6728">
        <v>8</v>
      </c>
      <c r="AB6728" s="2" t="s">
        <v>9452</v>
      </c>
    </row>
    <row r="6729" spans="1:28" x14ac:dyDescent="0.3">
      <c r="A6729" t="s">
        <v>28</v>
      </c>
      <c r="B6729" t="s">
        <v>29</v>
      </c>
      <c r="C6729" t="s">
        <v>30</v>
      </c>
      <c r="D6729" t="s">
        <v>560</v>
      </c>
      <c r="E6729" t="s">
        <v>56</v>
      </c>
      <c r="F6729" t="s">
        <v>150</v>
      </c>
      <c r="G6729">
        <v>49</v>
      </c>
      <c r="H6729">
        <v>427907</v>
      </c>
      <c r="I6729" t="s">
        <v>58</v>
      </c>
      <c r="J6729" s="1">
        <v>43983</v>
      </c>
      <c r="K6729">
        <v>800</v>
      </c>
      <c r="L6729" t="s">
        <v>26831</v>
      </c>
      <c r="M6729" t="s">
        <v>36</v>
      </c>
      <c r="N6729" t="s">
        <v>26832</v>
      </c>
      <c r="O6729" t="s">
        <v>26833</v>
      </c>
      <c r="P6729" t="s">
        <v>71</v>
      </c>
      <c r="Q6729">
        <v>3</v>
      </c>
      <c r="R6729" t="s">
        <v>40</v>
      </c>
      <c r="S6729" t="s">
        <v>41</v>
      </c>
      <c r="T6729">
        <v>40369</v>
      </c>
      <c r="U6729" s="1">
        <v>45523</v>
      </c>
      <c r="V6729" t="s">
        <v>64</v>
      </c>
      <c r="W6729">
        <v>442919</v>
      </c>
      <c r="X6729" t="s">
        <v>26834</v>
      </c>
      <c r="Y6729">
        <v>693</v>
      </c>
      <c r="Z6729">
        <v>1298</v>
      </c>
      <c r="AA6729">
        <v>2</v>
      </c>
      <c r="AB6729">
        <v>1038.4000000000001</v>
      </c>
    </row>
    <row r="6730" spans="1:28" x14ac:dyDescent="0.3">
      <c r="A6730" t="s">
        <v>28</v>
      </c>
      <c r="B6730" t="s">
        <v>29</v>
      </c>
      <c r="C6730" t="s">
        <v>30</v>
      </c>
      <c r="D6730" t="s">
        <v>364</v>
      </c>
      <c r="E6730" t="s">
        <v>56</v>
      </c>
      <c r="F6730" t="s">
        <v>150</v>
      </c>
      <c r="G6730">
        <v>34</v>
      </c>
      <c r="H6730">
        <v>408889</v>
      </c>
      <c r="I6730" t="s">
        <v>58</v>
      </c>
      <c r="J6730" s="1">
        <v>45169</v>
      </c>
      <c r="K6730">
        <v>800</v>
      </c>
      <c r="L6730" t="s">
        <v>26835</v>
      </c>
      <c r="M6730" t="s">
        <v>282</v>
      </c>
      <c r="N6730" t="s">
        <v>26836</v>
      </c>
      <c r="O6730" t="s">
        <v>26837</v>
      </c>
      <c r="P6730" t="s">
        <v>87</v>
      </c>
      <c r="Q6730">
        <v>10</v>
      </c>
      <c r="R6730" t="s">
        <v>40</v>
      </c>
      <c r="S6730" t="s">
        <v>41</v>
      </c>
      <c r="T6730">
        <v>14729</v>
      </c>
      <c r="U6730" s="1">
        <v>45326</v>
      </c>
      <c r="V6730" t="s">
        <v>119</v>
      </c>
      <c r="W6730">
        <v>636221</v>
      </c>
      <c r="X6730" t="s">
        <v>10393</v>
      </c>
      <c r="Y6730">
        <v>724</v>
      </c>
      <c r="Z6730">
        <v>2991</v>
      </c>
      <c r="AA6730">
        <v>6</v>
      </c>
      <c r="AB6730" s="2" t="s">
        <v>26838</v>
      </c>
    </row>
    <row r="6731" spans="1:28" x14ac:dyDescent="0.3">
      <c r="A6731" t="s">
        <v>28</v>
      </c>
      <c r="B6731" t="s">
        <v>29</v>
      </c>
      <c r="C6731" t="s">
        <v>54</v>
      </c>
      <c r="D6731" t="s">
        <v>82</v>
      </c>
      <c r="E6731" t="s">
        <v>56</v>
      </c>
      <c r="F6731" t="s">
        <v>150</v>
      </c>
      <c r="G6731">
        <v>41</v>
      </c>
      <c r="H6731">
        <v>436588</v>
      </c>
      <c r="I6731" t="s">
        <v>58</v>
      </c>
      <c r="J6731" s="1">
        <v>43982</v>
      </c>
      <c r="K6731">
        <v>1000</v>
      </c>
      <c r="L6731" t="s">
        <v>26839</v>
      </c>
      <c r="M6731" t="s">
        <v>232</v>
      </c>
      <c r="N6731" t="s">
        <v>26840</v>
      </c>
      <c r="O6731" t="s">
        <v>26841</v>
      </c>
      <c r="P6731" t="s">
        <v>39</v>
      </c>
      <c r="Q6731">
        <v>5</v>
      </c>
      <c r="R6731" t="s">
        <v>88</v>
      </c>
      <c r="S6731" t="s">
        <v>118</v>
      </c>
      <c r="T6731">
        <v>85961</v>
      </c>
      <c r="U6731" s="1">
        <v>45582</v>
      </c>
      <c r="V6731" t="s">
        <v>155</v>
      </c>
      <c r="W6731">
        <v>987339</v>
      </c>
      <c r="X6731" t="s">
        <v>26842</v>
      </c>
      <c r="Y6731">
        <v>669</v>
      </c>
      <c r="Z6731">
        <v>2391</v>
      </c>
      <c r="AA6731">
        <v>8</v>
      </c>
      <c r="AB6731" s="2" t="s">
        <v>26843</v>
      </c>
    </row>
    <row r="6732" spans="1:28" x14ac:dyDescent="0.3">
      <c r="A6732" t="s">
        <v>28</v>
      </c>
      <c r="B6732" t="s">
        <v>29</v>
      </c>
      <c r="C6732" t="s">
        <v>54</v>
      </c>
      <c r="D6732" t="s">
        <v>134</v>
      </c>
      <c r="E6732" t="s">
        <v>56</v>
      </c>
      <c r="F6732" t="s">
        <v>175</v>
      </c>
      <c r="G6732">
        <v>46</v>
      </c>
      <c r="H6732">
        <v>416565</v>
      </c>
      <c r="I6732" t="s">
        <v>34</v>
      </c>
      <c r="J6732" s="1">
        <v>44285</v>
      </c>
      <c r="K6732">
        <v>1400</v>
      </c>
      <c r="L6732" t="s">
        <v>16890</v>
      </c>
      <c r="M6732" t="s">
        <v>654</v>
      </c>
      <c r="N6732" t="s">
        <v>26844</v>
      </c>
      <c r="O6732">
        <f>1-373-655-8610</f>
        <v>-9637</v>
      </c>
      <c r="P6732" t="s">
        <v>87</v>
      </c>
      <c r="Q6732">
        <v>12</v>
      </c>
      <c r="R6732" t="s">
        <v>40</v>
      </c>
      <c r="S6732" t="s">
        <v>63</v>
      </c>
      <c r="T6732">
        <v>64500</v>
      </c>
      <c r="U6732" s="1">
        <v>45408</v>
      </c>
      <c r="V6732" t="s">
        <v>80</v>
      </c>
      <c r="W6732">
        <v>721655</v>
      </c>
      <c r="X6732" t="s">
        <v>26845</v>
      </c>
      <c r="Y6732">
        <v>441</v>
      </c>
      <c r="Z6732">
        <v>2316</v>
      </c>
      <c r="AA6732">
        <v>3</v>
      </c>
      <c r="AB6732" s="2" t="s">
        <v>15601</v>
      </c>
    </row>
    <row r="6733" spans="1:28" x14ac:dyDescent="0.3">
      <c r="A6733" t="s">
        <v>28</v>
      </c>
      <c r="B6733" t="s">
        <v>29</v>
      </c>
      <c r="C6733" t="s">
        <v>66</v>
      </c>
      <c r="D6733" t="s">
        <v>134</v>
      </c>
      <c r="E6733" t="s">
        <v>32</v>
      </c>
      <c r="F6733" t="s">
        <v>57</v>
      </c>
      <c r="G6733">
        <v>38</v>
      </c>
      <c r="H6733">
        <v>432650</v>
      </c>
      <c r="I6733" t="s">
        <v>58</v>
      </c>
      <c r="J6733" s="1">
        <v>44812</v>
      </c>
      <c r="K6733">
        <v>800</v>
      </c>
      <c r="L6733" t="s">
        <v>26846</v>
      </c>
      <c r="M6733" t="s">
        <v>205</v>
      </c>
      <c r="N6733" t="s">
        <v>26847</v>
      </c>
      <c r="O6733" t="s">
        <v>26848</v>
      </c>
      <c r="P6733" t="s">
        <v>87</v>
      </c>
      <c r="Q6733">
        <v>15</v>
      </c>
      <c r="R6733" t="s">
        <v>88</v>
      </c>
      <c r="S6733" t="s">
        <v>118</v>
      </c>
      <c r="T6733">
        <v>17921</v>
      </c>
      <c r="U6733" s="1">
        <v>45396</v>
      </c>
      <c r="V6733" t="s">
        <v>80</v>
      </c>
      <c r="W6733">
        <v>914171</v>
      </c>
      <c r="X6733" t="s">
        <v>26849</v>
      </c>
      <c r="Y6733">
        <v>613</v>
      </c>
      <c r="Z6733">
        <v>1558</v>
      </c>
      <c r="AA6733">
        <v>3</v>
      </c>
      <c r="AB6733" s="2" t="s">
        <v>26850</v>
      </c>
    </row>
    <row r="6734" spans="1:28" x14ac:dyDescent="0.3">
      <c r="A6734" t="s">
        <v>28</v>
      </c>
      <c r="B6734" t="s">
        <v>29</v>
      </c>
      <c r="C6734" t="s">
        <v>157</v>
      </c>
      <c r="D6734" t="s">
        <v>237</v>
      </c>
      <c r="E6734" t="s">
        <v>46</v>
      </c>
      <c r="F6734" t="s">
        <v>99</v>
      </c>
      <c r="G6734">
        <v>60</v>
      </c>
      <c r="H6734">
        <v>434017</v>
      </c>
      <c r="I6734" t="s">
        <v>58</v>
      </c>
      <c r="J6734" s="1">
        <v>45417</v>
      </c>
      <c r="K6734">
        <v>1200</v>
      </c>
      <c r="L6734" t="s">
        <v>26851</v>
      </c>
      <c r="M6734" t="s">
        <v>394</v>
      </c>
      <c r="N6734" t="s">
        <v>26852</v>
      </c>
      <c r="O6734" t="s">
        <v>26853</v>
      </c>
      <c r="P6734" t="s">
        <v>39</v>
      </c>
      <c r="Q6734">
        <v>15</v>
      </c>
      <c r="R6734" t="s">
        <v>88</v>
      </c>
      <c r="S6734" t="s">
        <v>118</v>
      </c>
      <c r="T6734">
        <v>27773</v>
      </c>
      <c r="U6734" s="1">
        <v>45410</v>
      </c>
      <c r="V6734" t="s">
        <v>80</v>
      </c>
      <c r="W6734">
        <v>477096</v>
      </c>
      <c r="X6734" t="s">
        <v>26854</v>
      </c>
      <c r="Y6734">
        <v>478</v>
      </c>
      <c r="Z6734">
        <v>617</v>
      </c>
      <c r="AA6734">
        <v>1</v>
      </c>
      <c r="AB6734">
        <v>246.8</v>
      </c>
    </row>
    <row r="6735" spans="1:28" x14ac:dyDescent="0.3">
      <c r="A6735" t="s">
        <v>28</v>
      </c>
      <c r="B6735" t="s">
        <v>29</v>
      </c>
      <c r="C6735" t="s">
        <v>44</v>
      </c>
      <c r="D6735" t="s">
        <v>98</v>
      </c>
      <c r="E6735" t="s">
        <v>56</v>
      </c>
      <c r="F6735" t="s">
        <v>355</v>
      </c>
      <c r="G6735">
        <v>68</v>
      </c>
      <c r="H6735">
        <v>410237</v>
      </c>
      <c r="I6735" t="s">
        <v>34</v>
      </c>
      <c r="J6735" s="1">
        <v>44307</v>
      </c>
      <c r="K6735">
        <v>1000</v>
      </c>
      <c r="L6735" t="s">
        <v>13419</v>
      </c>
      <c r="M6735" t="s">
        <v>1483</v>
      </c>
      <c r="N6735" t="s">
        <v>26855</v>
      </c>
      <c r="O6735" t="s">
        <v>26856</v>
      </c>
      <c r="P6735" t="s">
        <v>39</v>
      </c>
      <c r="Q6735">
        <v>4</v>
      </c>
      <c r="R6735" t="s">
        <v>88</v>
      </c>
      <c r="S6735" t="s">
        <v>118</v>
      </c>
      <c r="T6735">
        <v>94104</v>
      </c>
      <c r="U6735" s="1">
        <v>45523</v>
      </c>
      <c r="V6735" t="s">
        <v>64</v>
      </c>
      <c r="W6735">
        <v>792266</v>
      </c>
      <c r="X6735" t="s">
        <v>17928</v>
      </c>
      <c r="Y6735">
        <v>284</v>
      </c>
      <c r="Z6735">
        <v>1659</v>
      </c>
      <c r="AA6735">
        <v>4</v>
      </c>
      <c r="AB6735">
        <v>2654.4</v>
      </c>
    </row>
    <row r="6736" spans="1:28" x14ac:dyDescent="0.3">
      <c r="A6736" t="s">
        <v>28</v>
      </c>
      <c r="B6736" t="s">
        <v>29</v>
      </c>
      <c r="C6736" t="s">
        <v>66</v>
      </c>
      <c r="D6736" t="s">
        <v>105</v>
      </c>
      <c r="E6736" t="s">
        <v>56</v>
      </c>
      <c r="F6736" t="s">
        <v>113</v>
      </c>
      <c r="G6736">
        <v>59</v>
      </c>
      <c r="H6736">
        <v>433085</v>
      </c>
      <c r="I6736" t="s">
        <v>34</v>
      </c>
      <c r="J6736" s="1">
        <v>45516</v>
      </c>
      <c r="K6736">
        <v>1000</v>
      </c>
      <c r="L6736" t="s">
        <v>26857</v>
      </c>
      <c r="M6736" t="s">
        <v>496</v>
      </c>
      <c r="N6736" t="s">
        <v>26858</v>
      </c>
      <c r="O6736" t="s">
        <v>26859</v>
      </c>
      <c r="P6736" t="s">
        <v>51</v>
      </c>
      <c r="Q6736">
        <v>20</v>
      </c>
      <c r="R6736" t="s">
        <v>40</v>
      </c>
      <c r="S6736" t="s">
        <v>63</v>
      </c>
      <c r="T6736">
        <v>45198</v>
      </c>
      <c r="U6736" s="1">
        <v>45401</v>
      </c>
      <c r="V6736" t="s">
        <v>80</v>
      </c>
      <c r="W6736">
        <v>340128</v>
      </c>
      <c r="X6736" t="s">
        <v>26860</v>
      </c>
      <c r="Y6736">
        <v>268</v>
      </c>
      <c r="Z6736">
        <v>1103</v>
      </c>
      <c r="AA6736">
        <v>7</v>
      </c>
      <c r="AB6736">
        <v>3088.4</v>
      </c>
    </row>
    <row r="6737" spans="1:28" x14ac:dyDescent="0.3">
      <c r="A6737" t="s">
        <v>28</v>
      </c>
      <c r="B6737" t="s">
        <v>29</v>
      </c>
      <c r="C6737" t="s">
        <v>44</v>
      </c>
      <c r="D6737" t="s">
        <v>616</v>
      </c>
      <c r="E6737" t="s">
        <v>46</v>
      </c>
      <c r="F6737" t="s">
        <v>106</v>
      </c>
      <c r="G6737">
        <v>38</v>
      </c>
      <c r="H6737">
        <v>425079</v>
      </c>
      <c r="I6737" t="s">
        <v>34</v>
      </c>
      <c r="J6737" s="1">
        <v>45241</v>
      </c>
      <c r="K6737">
        <v>950</v>
      </c>
      <c r="L6737" t="s">
        <v>26861</v>
      </c>
      <c r="M6737" t="s">
        <v>423</v>
      </c>
      <c r="N6737" t="s">
        <v>26862</v>
      </c>
      <c r="O6737">
        <v>6612522065</v>
      </c>
      <c r="P6737" t="s">
        <v>71</v>
      </c>
      <c r="Q6737">
        <v>16</v>
      </c>
      <c r="R6737" t="s">
        <v>88</v>
      </c>
      <c r="S6737" t="s">
        <v>118</v>
      </c>
      <c r="T6737">
        <v>98298</v>
      </c>
      <c r="U6737" s="1">
        <v>45606</v>
      </c>
      <c r="V6737" t="s">
        <v>42</v>
      </c>
      <c r="W6737">
        <v>130002</v>
      </c>
      <c r="X6737" t="s">
        <v>17874</v>
      </c>
      <c r="Y6737">
        <v>621</v>
      </c>
      <c r="Z6737">
        <v>2067</v>
      </c>
      <c r="AA6737">
        <v>3</v>
      </c>
      <c r="AB6737">
        <v>2480.4</v>
      </c>
    </row>
    <row r="6738" spans="1:28" x14ac:dyDescent="0.3">
      <c r="A6738" t="s">
        <v>28</v>
      </c>
      <c r="B6738" t="s">
        <v>29</v>
      </c>
      <c r="C6738" t="s">
        <v>66</v>
      </c>
      <c r="D6738" t="s">
        <v>98</v>
      </c>
      <c r="E6738" t="s">
        <v>56</v>
      </c>
      <c r="F6738" t="s">
        <v>47</v>
      </c>
      <c r="G6738">
        <v>14</v>
      </c>
      <c r="H6738">
        <v>428003</v>
      </c>
      <c r="I6738" t="s">
        <v>34</v>
      </c>
      <c r="J6738" s="1">
        <v>44621</v>
      </c>
      <c r="K6738">
        <v>1300</v>
      </c>
      <c r="L6738" t="s">
        <v>26863</v>
      </c>
      <c r="M6738" t="s">
        <v>276</v>
      </c>
      <c r="N6738" t="s">
        <v>26864</v>
      </c>
      <c r="O6738" t="s">
        <v>26865</v>
      </c>
      <c r="P6738" t="s">
        <v>51</v>
      </c>
      <c r="Q6738">
        <v>18</v>
      </c>
      <c r="R6738" t="s">
        <v>40</v>
      </c>
      <c r="S6738" t="s">
        <v>41</v>
      </c>
      <c r="T6738">
        <v>39058</v>
      </c>
      <c r="U6738" s="1">
        <v>45555</v>
      </c>
      <c r="V6738" t="s">
        <v>180</v>
      </c>
      <c r="W6738">
        <v>497130</v>
      </c>
      <c r="X6738" t="s">
        <v>26866</v>
      </c>
      <c r="Y6738">
        <v>513</v>
      </c>
      <c r="Z6738">
        <v>1942</v>
      </c>
      <c r="AA6738">
        <v>6</v>
      </c>
      <c r="AB6738">
        <v>4660.8</v>
      </c>
    </row>
    <row r="6739" spans="1:28" x14ac:dyDescent="0.3">
      <c r="A6739" t="s">
        <v>28</v>
      </c>
      <c r="B6739" t="s">
        <v>29</v>
      </c>
      <c r="C6739" t="s">
        <v>66</v>
      </c>
      <c r="D6739" t="s">
        <v>380</v>
      </c>
      <c r="E6739" t="s">
        <v>46</v>
      </c>
      <c r="F6739" t="s">
        <v>150</v>
      </c>
      <c r="G6739">
        <v>5</v>
      </c>
      <c r="H6739">
        <v>438425</v>
      </c>
      <c r="I6739" t="s">
        <v>58</v>
      </c>
      <c r="J6739" s="1">
        <v>45094</v>
      </c>
      <c r="K6739">
        <v>1000</v>
      </c>
      <c r="L6739" t="s">
        <v>26867</v>
      </c>
      <c r="M6739" t="s">
        <v>159</v>
      </c>
      <c r="N6739" t="s">
        <v>26868</v>
      </c>
      <c r="O6739" t="s">
        <v>26869</v>
      </c>
      <c r="P6739" t="s">
        <v>39</v>
      </c>
      <c r="Q6739">
        <v>7</v>
      </c>
      <c r="R6739" t="s">
        <v>40</v>
      </c>
      <c r="S6739" t="s">
        <v>79</v>
      </c>
      <c r="T6739">
        <v>75010</v>
      </c>
      <c r="U6739" s="1">
        <v>45604</v>
      </c>
      <c r="V6739" t="s">
        <v>42</v>
      </c>
      <c r="W6739">
        <v>721295</v>
      </c>
      <c r="X6739" t="s">
        <v>26870</v>
      </c>
      <c r="Y6739">
        <v>952</v>
      </c>
      <c r="Z6739">
        <v>1024</v>
      </c>
      <c r="AA6739">
        <v>5</v>
      </c>
      <c r="AB6739">
        <v>2048</v>
      </c>
    </row>
    <row r="6740" spans="1:28" x14ac:dyDescent="0.3">
      <c r="A6740" t="s">
        <v>28</v>
      </c>
      <c r="B6740" t="s">
        <v>29</v>
      </c>
      <c r="C6740" t="s">
        <v>157</v>
      </c>
      <c r="D6740" t="s">
        <v>98</v>
      </c>
      <c r="E6740" t="s">
        <v>46</v>
      </c>
      <c r="F6740" t="s">
        <v>135</v>
      </c>
      <c r="G6740">
        <v>16</v>
      </c>
      <c r="H6740">
        <v>417246</v>
      </c>
      <c r="I6740" t="s">
        <v>58</v>
      </c>
      <c r="J6740" s="1">
        <v>44994</v>
      </c>
      <c r="K6740">
        <v>1000</v>
      </c>
      <c r="L6740" t="s">
        <v>15973</v>
      </c>
      <c r="M6740" t="s">
        <v>596</v>
      </c>
      <c r="N6740" t="s">
        <v>26871</v>
      </c>
      <c r="O6740" t="s">
        <v>26872</v>
      </c>
      <c r="P6740" t="s">
        <v>71</v>
      </c>
      <c r="Q6740">
        <v>7</v>
      </c>
      <c r="R6740" t="s">
        <v>88</v>
      </c>
      <c r="S6740" t="s">
        <v>79</v>
      </c>
      <c r="T6740">
        <v>45516</v>
      </c>
      <c r="U6740" s="1">
        <v>45578</v>
      </c>
      <c r="V6740" t="s">
        <v>155</v>
      </c>
      <c r="W6740">
        <v>211166</v>
      </c>
      <c r="X6740" t="s">
        <v>26873</v>
      </c>
      <c r="Y6740">
        <v>500</v>
      </c>
      <c r="Z6740">
        <v>2675</v>
      </c>
      <c r="AA6740">
        <v>6</v>
      </c>
      <c r="AB6740">
        <v>6420</v>
      </c>
    </row>
    <row r="6741" spans="1:28" x14ac:dyDescent="0.3">
      <c r="A6741" t="s">
        <v>28</v>
      </c>
      <c r="B6741" t="s">
        <v>29</v>
      </c>
      <c r="C6741" t="s">
        <v>193</v>
      </c>
      <c r="D6741" t="s">
        <v>74</v>
      </c>
      <c r="E6741" t="s">
        <v>46</v>
      </c>
      <c r="F6741" t="s">
        <v>135</v>
      </c>
      <c r="G6741">
        <v>84</v>
      </c>
      <c r="H6741">
        <v>422790</v>
      </c>
      <c r="I6741" t="s">
        <v>34</v>
      </c>
      <c r="J6741" s="1">
        <v>44202</v>
      </c>
      <c r="K6741">
        <v>1200</v>
      </c>
      <c r="L6741" t="s">
        <v>26874</v>
      </c>
      <c r="M6741" t="s">
        <v>1460</v>
      </c>
      <c r="N6741" t="s">
        <v>26875</v>
      </c>
      <c r="O6741" t="s">
        <v>26876</v>
      </c>
      <c r="P6741" t="s">
        <v>39</v>
      </c>
      <c r="Q6741">
        <v>4</v>
      </c>
      <c r="R6741" t="s">
        <v>40</v>
      </c>
      <c r="S6741" t="s">
        <v>118</v>
      </c>
      <c r="T6741">
        <v>28287</v>
      </c>
      <c r="U6741" s="1">
        <v>45481</v>
      </c>
      <c r="V6741" t="s">
        <v>126</v>
      </c>
      <c r="W6741">
        <v>805953</v>
      </c>
      <c r="X6741" t="s">
        <v>26877</v>
      </c>
      <c r="Y6741">
        <v>213</v>
      </c>
      <c r="Z6741">
        <v>2536</v>
      </c>
      <c r="AA6741">
        <v>1</v>
      </c>
      <c r="AB6741" s="2" t="s">
        <v>15105</v>
      </c>
    </row>
    <row r="6742" spans="1:28" x14ac:dyDescent="0.3">
      <c r="A6742" t="s">
        <v>28</v>
      </c>
      <c r="B6742" t="s">
        <v>29</v>
      </c>
      <c r="C6742" t="s">
        <v>91</v>
      </c>
      <c r="D6742" t="s">
        <v>274</v>
      </c>
      <c r="E6742" t="s">
        <v>56</v>
      </c>
      <c r="F6742" t="s">
        <v>175</v>
      </c>
      <c r="G6742">
        <v>73</v>
      </c>
      <c r="H6742">
        <v>408400</v>
      </c>
      <c r="I6742" t="s">
        <v>58</v>
      </c>
      <c r="J6742" s="1">
        <v>45322</v>
      </c>
      <c r="K6742">
        <v>1100</v>
      </c>
      <c r="L6742" t="s">
        <v>26878</v>
      </c>
      <c r="M6742" t="s">
        <v>596</v>
      </c>
      <c r="N6742" t="s">
        <v>26879</v>
      </c>
      <c r="O6742" t="s">
        <v>26880</v>
      </c>
      <c r="P6742" t="s">
        <v>87</v>
      </c>
      <c r="Q6742">
        <v>11</v>
      </c>
      <c r="R6742" t="s">
        <v>40</v>
      </c>
      <c r="S6742" t="s">
        <v>79</v>
      </c>
      <c r="T6742">
        <v>83166</v>
      </c>
      <c r="U6742" s="1">
        <v>45546</v>
      </c>
      <c r="V6742" t="s">
        <v>180</v>
      </c>
      <c r="W6742">
        <v>549750</v>
      </c>
      <c r="X6742" t="s">
        <v>22466</v>
      </c>
      <c r="Y6742">
        <v>511</v>
      </c>
      <c r="Z6742">
        <v>1131</v>
      </c>
      <c r="AA6742">
        <v>3</v>
      </c>
      <c r="AB6742">
        <v>1357.2</v>
      </c>
    </row>
    <row r="6743" spans="1:28" x14ac:dyDescent="0.3">
      <c r="A6743" t="s">
        <v>28</v>
      </c>
      <c r="B6743" t="s">
        <v>29</v>
      </c>
      <c r="C6743" t="s">
        <v>54</v>
      </c>
      <c r="D6743" t="s">
        <v>637</v>
      </c>
      <c r="E6743" t="s">
        <v>56</v>
      </c>
      <c r="F6743" t="s">
        <v>113</v>
      </c>
      <c r="G6743">
        <v>40</v>
      </c>
      <c r="H6743">
        <v>418094</v>
      </c>
      <c r="I6743" t="s">
        <v>34</v>
      </c>
      <c r="J6743" s="1">
        <v>45611</v>
      </c>
      <c r="K6743">
        <v>1400</v>
      </c>
      <c r="L6743" t="s">
        <v>26881</v>
      </c>
      <c r="M6743" t="s">
        <v>129</v>
      </c>
      <c r="N6743" t="s">
        <v>26882</v>
      </c>
      <c r="O6743" t="s">
        <v>26883</v>
      </c>
      <c r="P6743" t="s">
        <v>39</v>
      </c>
      <c r="Q6743">
        <v>18</v>
      </c>
      <c r="R6743" t="s">
        <v>88</v>
      </c>
      <c r="S6743" t="s">
        <v>118</v>
      </c>
      <c r="T6743">
        <v>52907</v>
      </c>
      <c r="U6743" s="1">
        <v>45609</v>
      </c>
      <c r="V6743" t="s">
        <v>42</v>
      </c>
      <c r="W6743">
        <v>141190</v>
      </c>
      <c r="X6743" t="s">
        <v>26884</v>
      </c>
      <c r="Y6743">
        <v>535</v>
      </c>
      <c r="Z6743">
        <v>2733</v>
      </c>
      <c r="AA6743">
        <v>7</v>
      </c>
      <c r="AB6743" s="2" t="s">
        <v>26885</v>
      </c>
    </row>
    <row r="6744" spans="1:28" x14ac:dyDescent="0.3">
      <c r="A6744" t="s">
        <v>28</v>
      </c>
      <c r="B6744" t="s">
        <v>29</v>
      </c>
      <c r="C6744" t="s">
        <v>193</v>
      </c>
      <c r="D6744" t="s">
        <v>621</v>
      </c>
      <c r="E6744" t="s">
        <v>46</v>
      </c>
      <c r="F6744" t="s">
        <v>83</v>
      </c>
      <c r="G6744">
        <v>8</v>
      </c>
      <c r="H6744">
        <v>433187</v>
      </c>
      <c r="I6744" t="s">
        <v>34</v>
      </c>
      <c r="J6744" s="1">
        <v>44250</v>
      </c>
      <c r="K6744">
        <v>1200</v>
      </c>
      <c r="L6744" t="s">
        <v>3029</v>
      </c>
      <c r="M6744" t="s">
        <v>308</v>
      </c>
      <c r="N6744" t="s">
        <v>26886</v>
      </c>
      <c r="O6744" t="s">
        <v>26887</v>
      </c>
      <c r="P6744" t="s">
        <v>71</v>
      </c>
      <c r="Q6744">
        <v>17</v>
      </c>
      <c r="R6744" t="s">
        <v>88</v>
      </c>
      <c r="S6744" t="s">
        <v>63</v>
      </c>
      <c r="T6744">
        <v>55904</v>
      </c>
      <c r="U6744" s="1">
        <v>45437</v>
      </c>
      <c r="V6744" t="s">
        <v>140</v>
      </c>
      <c r="W6744">
        <v>319670</v>
      </c>
      <c r="X6744" t="s">
        <v>8684</v>
      </c>
      <c r="Y6744">
        <v>901</v>
      </c>
      <c r="Z6744">
        <v>779</v>
      </c>
      <c r="AA6744">
        <v>4</v>
      </c>
      <c r="AB6744">
        <v>1246.4000000000001</v>
      </c>
    </row>
    <row r="6745" spans="1:28" x14ac:dyDescent="0.3">
      <c r="A6745" t="s">
        <v>28</v>
      </c>
      <c r="B6745" t="s">
        <v>29</v>
      </c>
      <c r="C6745" t="s">
        <v>91</v>
      </c>
      <c r="D6745" t="s">
        <v>338</v>
      </c>
      <c r="E6745" t="s">
        <v>46</v>
      </c>
      <c r="F6745" t="s">
        <v>99</v>
      </c>
      <c r="G6745">
        <v>9</v>
      </c>
      <c r="H6745">
        <v>420871</v>
      </c>
      <c r="I6745" t="s">
        <v>34</v>
      </c>
      <c r="J6745" s="1">
        <v>45340</v>
      </c>
      <c r="K6745">
        <v>950</v>
      </c>
      <c r="L6745" t="s">
        <v>26888</v>
      </c>
      <c r="M6745" t="s">
        <v>552</v>
      </c>
      <c r="N6745" t="s">
        <v>26889</v>
      </c>
      <c r="O6745">
        <v>6019171124</v>
      </c>
      <c r="P6745" t="s">
        <v>51</v>
      </c>
      <c r="Q6745">
        <v>3</v>
      </c>
      <c r="R6745" t="s">
        <v>40</v>
      </c>
      <c r="S6745" t="s">
        <v>63</v>
      </c>
      <c r="T6745">
        <v>29426</v>
      </c>
      <c r="U6745" s="1">
        <v>45432</v>
      </c>
      <c r="V6745" t="s">
        <v>140</v>
      </c>
      <c r="W6745">
        <v>853787</v>
      </c>
      <c r="X6745" t="s">
        <v>26890</v>
      </c>
      <c r="Y6745">
        <v>383</v>
      </c>
      <c r="Z6745">
        <v>625</v>
      </c>
      <c r="AA6745">
        <v>3</v>
      </c>
      <c r="AB6745">
        <v>750</v>
      </c>
    </row>
    <row r="6746" spans="1:28" x14ac:dyDescent="0.3">
      <c r="A6746" t="s">
        <v>28</v>
      </c>
      <c r="B6746" t="s">
        <v>29</v>
      </c>
      <c r="C6746" t="s">
        <v>44</v>
      </c>
      <c r="D6746" t="s">
        <v>274</v>
      </c>
      <c r="E6746" t="s">
        <v>32</v>
      </c>
      <c r="F6746" t="s">
        <v>135</v>
      </c>
      <c r="G6746">
        <v>74</v>
      </c>
      <c r="H6746">
        <v>427802</v>
      </c>
      <c r="I6746" t="s">
        <v>58</v>
      </c>
      <c r="J6746" s="1">
        <v>45131</v>
      </c>
      <c r="K6746">
        <v>950</v>
      </c>
      <c r="L6746" t="s">
        <v>26891</v>
      </c>
      <c r="M6746" t="s">
        <v>654</v>
      </c>
      <c r="N6746" t="s">
        <v>26892</v>
      </c>
      <c r="O6746" t="s">
        <v>26893</v>
      </c>
      <c r="P6746" t="s">
        <v>71</v>
      </c>
      <c r="Q6746">
        <v>7</v>
      </c>
      <c r="R6746" t="s">
        <v>40</v>
      </c>
      <c r="S6746" t="s">
        <v>118</v>
      </c>
      <c r="T6746">
        <v>72660</v>
      </c>
      <c r="U6746" s="1">
        <v>45303</v>
      </c>
      <c r="V6746" t="s">
        <v>111</v>
      </c>
      <c r="W6746">
        <v>828696</v>
      </c>
      <c r="X6746" t="s">
        <v>26894</v>
      </c>
      <c r="Y6746">
        <v>313</v>
      </c>
      <c r="Z6746">
        <v>2869</v>
      </c>
      <c r="AA6746">
        <v>4</v>
      </c>
      <c r="AB6746" s="2" t="s">
        <v>26895</v>
      </c>
    </row>
    <row r="6747" spans="1:28" x14ac:dyDescent="0.3">
      <c r="A6747" t="s">
        <v>28</v>
      </c>
      <c r="B6747" t="s">
        <v>29</v>
      </c>
      <c r="C6747" t="s">
        <v>193</v>
      </c>
      <c r="D6747" t="s">
        <v>92</v>
      </c>
      <c r="E6747" t="s">
        <v>56</v>
      </c>
      <c r="F6747" t="s">
        <v>175</v>
      </c>
      <c r="G6747">
        <v>61</v>
      </c>
      <c r="H6747">
        <v>436801</v>
      </c>
      <c r="I6747" t="s">
        <v>34</v>
      </c>
      <c r="J6747" s="1">
        <v>45431</v>
      </c>
      <c r="K6747">
        <v>1300</v>
      </c>
      <c r="L6747" t="s">
        <v>26896</v>
      </c>
      <c r="M6747" t="s">
        <v>205</v>
      </c>
      <c r="N6747" t="s">
        <v>26897</v>
      </c>
      <c r="O6747" t="s">
        <v>26898</v>
      </c>
      <c r="P6747" t="s">
        <v>39</v>
      </c>
      <c r="Q6747">
        <v>17</v>
      </c>
      <c r="R6747" t="s">
        <v>88</v>
      </c>
      <c r="S6747" t="s">
        <v>63</v>
      </c>
      <c r="T6747">
        <v>29467</v>
      </c>
      <c r="U6747" s="1">
        <v>45311</v>
      </c>
      <c r="V6747" t="s">
        <v>111</v>
      </c>
      <c r="W6747">
        <v>597764</v>
      </c>
      <c r="X6747" t="s">
        <v>26899</v>
      </c>
      <c r="Y6747">
        <v>415</v>
      </c>
      <c r="Z6747">
        <v>1967</v>
      </c>
      <c r="AA6747">
        <v>3</v>
      </c>
      <c r="AB6747">
        <v>2360.4</v>
      </c>
    </row>
    <row r="6748" spans="1:28" x14ac:dyDescent="0.3">
      <c r="A6748" t="s">
        <v>28</v>
      </c>
      <c r="B6748" t="s">
        <v>29</v>
      </c>
      <c r="C6748" t="s">
        <v>193</v>
      </c>
      <c r="D6748" t="s">
        <v>291</v>
      </c>
      <c r="E6748" t="s">
        <v>32</v>
      </c>
      <c r="F6748" t="s">
        <v>113</v>
      </c>
      <c r="G6748">
        <v>32</v>
      </c>
      <c r="H6748">
        <v>404670</v>
      </c>
      <c r="I6748" t="s">
        <v>34</v>
      </c>
      <c r="J6748" s="1">
        <v>45331</v>
      </c>
      <c r="K6748">
        <v>1000</v>
      </c>
      <c r="L6748" t="s">
        <v>26900</v>
      </c>
      <c r="M6748" t="s">
        <v>1244</v>
      </c>
      <c r="N6748" t="s">
        <v>26901</v>
      </c>
      <c r="O6748" t="s">
        <v>26902</v>
      </c>
      <c r="P6748" t="s">
        <v>51</v>
      </c>
      <c r="Q6748">
        <v>11</v>
      </c>
      <c r="R6748" t="s">
        <v>88</v>
      </c>
      <c r="S6748" t="s">
        <v>79</v>
      </c>
      <c r="T6748">
        <v>13952</v>
      </c>
      <c r="U6748" s="1">
        <v>45374</v>
      </c>
      <c r="V6748" t="s">
        <v>72</v>
      </c>
      <c r="W6748">
        <v>182863</v>
      </c>
      <c r="X6748" t="s">
        <v>26903</v>
      </c>
      <c r="Y6748">
        <v>974</v>
      </c>
      <c r="Z6748">
        <v>1634</v>
      </c>
      <c r="AA6748">
        <v>6</v>
      </c>
      <c r="AB6748" s="2" t="s">
        <v>26904</v>
      </c>
    </row>
    <row r="6749" spans="1:28" x14ac:dyDescent="0.3">
      <c r="A6749" t="s">
        <v>28</v>
      </c>
      <c r="B6749" t="s">
        <v>29</v>
      </c>
      <c r="C6749" t="s">
        <v>54</v>
      </c>
      <c r="D6749" t="s">
        <v>149</v>
      </c>
      <c r="E6749" t="s">
        <v>56</v>
      </c>
      <c r="F6749" t="s">
        <v>106</v>
      </c>
      <c r="G6749">
        <v>33</v>
      </c>
      <c r="H6749">
        <v>439861</v>
      </c>
      <c r="I6749" t="s">
        <v>34</v>
      </c>
      <c r="J6749" s="1">
        <v>44042</v>
      </c>
      <c r="K6749">
        <v>1000</v>
      </c>
      <c r="L6749" t="s">
        <v>26905</v>
      </c>
      <c r="M6749" t="s">
        <v>856</v>
      </c>
      <c r="N6749" t="s">
        <v>26906</v>
      </c>
      <c r="O6749" t="s">
        <v>26907</v>
      </c>
      <c r="P6749" t="s">
        <v>87</v>
      </c>
      <c r="Q6749">
        <v>6</v>
      </c>
      <c r="R6749" t="s">
        <v>40</v>
      </c>
      <c r="S6749" t="s">
        <v>118</v>
      </c>
      <c r="T6749">
        <v>87493</v>
      </c>
      <c r="U6749" s="1">
        <v>45314</v>
      </c>
      <c r="V6749" t="s">
        <v>111</v>
      </c>
      <c r="W6749">
        <v>882254</v>
      </c>
      <c r="X6749" t="s">
        <v>26908</v>
      </c>
      <c r="Y6749">
        <v>999</v>
      </c>
      <c r="Z6749">
        <v>1193</v>
      </c>
      <c r="AA6749">
        <v>4</v>
      </c>
      <c r="AB6749" s="2" t="s">
        <v>24434</v>
      </c>
    </row>
    <row r="6750" spans="1:28" x14ac:dyDescent="0.3">
      <c r="A6750" t="s">
        <v>28</v>
      </c>
      <c r="B6750" t="s">
        <v>29</v>
      </c>
      <c r="C6750" t="s">
        <v>148</v>
      </c>
      <c r="D6750" t="s">
        <v>467</v>
      </c>
      <c r="E6750" t="s">
        <v>56</v>
      </c>
      <c r="F6750" t="s">
        <v>83</v>
      </c>
      <c r="G6750">
        <v>51</v>
      </c>
      <c r="H6750">
        <v>416503</v>
      </c>
      <c r="I6750" t="s">
        <v>58</v>
      </c>
      <c r="J6750" s="1">
        <v>43861</v>
      </c>
      <c r="K6750">
        <v>800</v>
      </c>
      <c r="L6750" t="s">
        <v>6827</v>
      </c>
      <c r="M6750" t="s">
        <v>152</v>
      </c>
      <c r="N6750" t="s">
        <v>26909</v>
      </c>
      <c r="O6750" t="s">
        <v>26910</v>
      </c>
      <c r="P6750" t="s">
        <v>39</v>
      </c>
      <c r="Q6750">
        <v>9</v>
      </c>
      <c r="R6750" t="s">
        <v>40</v>
      </c>
      <c r="S6750" t="s">
        <v>41</v>
      </c>
      <c r="T6750">
        <v>23608</v>
      </c>
      <c r="U6750" s="1">
        <v>45382</v>
      </c>
      <c r="V6750" t="s">
        <v>72</v>
      </c>
      <c r="W6750">
        <v>525548</v>
      </c>
      <c r="X6750" t="s">
        <v>26911</v>
      </c>
      <c r="Y6750">
        <v>533</v>
      </c>
      <c r="Z6750">
        <v>1729</v>
      </c>
      <c r="AA6750">
        <v>5</v>
      </c>
      <c r="AB6750">
        <v>3458</v>
      </c>
    </row>
    <row r="6751" spans="1:28" x14ac:dyDescent="0.3">
      <c r="A6751" t="s">
        <v>28</v>
      </c>
      <c r="B6751" t="s">
        <v>29</v>
      </c>
      <c r="C6751" t="s">
        <v>91</v>
      </c>
      <c r="D6751" t="s">
        <v>411</v>
      </c>
      <c r="E6751" t="s">
        <v>46</v>
      </c>
      <c r="F6751" t="s">
        <v>99</v>
      </c>
      <c r="G6751">
        <v>67</v>
      </c>
      <c r="H6751">
        <v>432140</v>
      </c>
      <c r="I6751" t="s">
        <v>58</v>
      </c>
      <c r="J6751" s="1">
        <v>44062</v>
      </c>
      <c r="K6751">
        <v>1300</v>
      </c>
      <c r="L6751" t="s">
        <v>26912</v>
      </c>
      <c r="M6751" t="s">
        <v>68</v>
      </c>
      <c r="N6751" t="s">
        <v>26913</v>
      </c>
      <c r="O6751" t="s">
        <v>26914</v>
      </c>
      <c r="P6751" t="s">
        <v>51</v>
      </c>
      <c r="Q6751">
        <v>7</v>
      </c>
      <c r="R6751" t="s">
        <v>88</v>
      </c>
      <c r="S6751" t="s">
        <v>63</v>
      </c>
      <c r="T6751">
        <v>27997</v>
      </c>
      <c r="U6751" s="1">
        <v>45564</v>
      </c>
      <c r="V6751" t="s">
        <v>180</v>
      </c>
      <c r="W6751">
        <v>926911</v>
      </c>
      <c r="X6751" t="s">
        <v>26915</v>
      </c>
      <c r="Y6751">
        <v>347</v>
      </c>
      <c r="Z6751">
        <v>1297</v>
      </c>
      <c r="AA6751">
        <v>6</v>
      </c>
      <c r="AB6751">
        <v>3112.8</v>
      </c>
    </row>
    <row r="6752" spans="1:28" x14ac:dyDescent="0.3">
      <c r="A6752" t="s">
        <v>28</v>
      </c>
      <c r="B6752" t="s">
        <v>29</v>
      </c>
      <c r="C6752" t="s">
        <v>193</v>
      </c>
      <c r="D6752" t="s">
        <v>349</v>
      </c>
      <c r="E6752" t="s">
        <v>46</v>
      </c>
      <c r="F6752" t="s">
        <v>113</v>
      </c>
      <c r="G6752">
        <v>81</v>
      </c>
      <c r="H6752">
        <v>411003</v>
      </c>
      <c r="I6752" t="s">
        <v>58</v>
      </c>
      <c r="J6752" s="1">
        <v>44297</v>
      </c>
      <c r="K6752">
        <v>1200</v>
      </c>
      <c r="L6752" t="s">
        <v>26916</v>
      </c>
      <c r="M6752" t="s">
        <v>552</v>
      </c>
      <c r="N6752" t="s">
        <v>26917</v>
      </c>
      <c r="O6752" t="s">
        <v>26918</v>
      </c>
      <c r="P6752" t="s">
        <v>87</v>
      </c>
      <c r="Q6752">
        <v>17</v>
      </c>
      <c r="R6752" t="s">
        <v>40</v>
      </c>
      <c r="S6752" t="s">
        <v>63</v>
      </c>
      <c r="T6752">
        <v>85462</v>
      </c>
      <c r="U6752" s="1">
        <v>45409</v>
      </c>
      <c r="V6752" t="s">
        <v>80</v>
      </c>
      <c r="W6752">
        <v>607993</v>
      </c>
      <c r="X6752" t="s">
        <v>26919</v>
      </c>
      <c r="Y6752">
        <v>986</v>
      </c>
      <c r="Z6752">
        <v>1206</v>
      </c>
      <c r="AA6752">
        <v>3</v>
      </c>
      <c r="AB6752">
        <v>1447.2</v>
      </c>
    </row>
    <row r="6753" spans="1:28" x14ac:dyDescent="0.3">
      <c r="A6753" t="s">
        <v>28</v>
      </c>
      <c r="B6753" t="s">
        <v>29</v>
      </c>
      <c r="C6753" t="s">
        <v>91</v>
      </c>
      <c r="D6753" t="s">
        <v>566</v>
      </c>
      <c r="E6753" t="s">
        <v>56</v>
      </c>
      <c r="F6753" t="s">
        <v>175</v>
      </c>
      <c r="G6753">
        <v>14</v>
      </c>
      <c r="H6753">
        <v>418536</v>
      </c>
      <c r="I6753" t="s">
        <v>58</v>
      </c>
      <c r="J6753" s="1">
        <v>44941</v>
      </c>
      <c r="K6753">
        <v>950</v>
      </c>
      <c r="L6753" t="s">
        <v>26920</v>
      </c>
      <c r="M6753" t="s">
        <v>1072</v>
      </c>
      <c r="N6753" t="s">
        <v>26921</v>
      </c>
      <c r="O6753" t="s">
        <v>26922</v>
      </c>
      <c r="P6753" t="s">
        <v>51</v>
      </c>
      <c r="Q6753">
        <v>13</v>
      </c>
      <c r="R6753" t="s">
        <v>40</v>
      </c>
      <c r="S6753" t="s">
        <v>79</v>
      </c>
      <c r="T6753">
        <v>13360</v>
      </c>
      <c r="U6753" s="1">
        <v>45619</v>
      </c>
      <c r="V6753" t="s">
        <v>42</v>
      </c>
      <c r="W6753">
        <v>863570</v>
      </c>
      <c r="X6753" t="s">
        <v>26923</v>
      </c>
      <c r="Y6753">
        <v>678</v>
      </c>
      <c r="Z6753">
        <v>2198</v>
      </c>
      <c r="AA6753">
        <v>6</v>
      </c>
      <c r="AB6753" s="2" t="s">
        <v>11836</v>
      </c>
    </row>
    <row r="6754" spans="1:28" x14ac:dyDescent="0.3">
      <c r="A6754" t="s">
        <v>28</v>
      </c>
      <c r="B6754" t="s">
        <v>29</v>
      </c>
      <c r="C6754" t="s">
        <v>54</v>
      </c>
      <c r="D6754" t="s">
        <v>182</v>
      </c>
      <c r="E6754" t="s">
        <v>32</v>
      </c>
      <c r="F6754" t="s">
        <v>57</v>
      </c>
      <c r="G6754">
        <v>91</v>
      </c>
      <c r="H6754">
        <v>425460</v>
      </c>
      <c r="I6754" t="s">
        <v>34</v>
      </c>
      <c r="J6754" s="1">
        <v>45424</v>
      </c>
      <c r="K6754">
        <v>1300</v>
      </c>
      <c r="L6754" t="s">
        <v>26924</v>
      </c>
      <c r="M6754" t="s">
        <v>36</v>
      </c>
      <c r="N6754" t="s">
        <v>26925</v>
      </c>
      <c r="O6754">
        <v>6507517111</v>
      </c>
      <c r="P6754" t="s">
        <v>51</v>
      </c>
      <c r="Q6754">
        <v>20</v>
      </c>
      <c r="R6754" t="s">
        <v>88</v>
      </c>
      <c r="S6754" t="s">
        <v>63</v>
      </c>
      <c r="T6754">
        <v>21841</v>
      </c>
      <c r="U6754" s="1">
        <v>45399</v>
      </c>
      <c r="V6754" t="s">
        <v>80</v>
      </c>
      <c r="W6754">
        <v>934062</v>
      </c>
      <c r="X6754" t="s">
        <v>26926</v>
      </c>
      <c r="Y6754">
        <v>278</v>
      </c>
      <c r="Z6754">
        <v>621</v>
      </c>
      <c r="AA6754">
        <v>4</v>
      </c>
      <c r="AB6754">
        <v>993.6</v>
      </c>
    </row>
    <row r="6755" spans="1:28" x14ac:dyDescent="0.3">
      <c r="A6755" t="s">
        <v>28</v>
      </c>
      <c r="B6755" t="s">
        <v>29</v>
      </c>
      <c r="C6755" t="s">
        <v>148</v>
      </c>
      <c r="D6755" t="s">
        <v>170</v>
      </c>
      <c r="E6755" t="s">
        <v>56</v>
      </c>
      <c r="F6755" t="s">
        <v>33</v>
      </c>
      <c r="G6755">
        <v>12</v>
      </c>
      <c r="H6755">
        <v>407699</v>
      </c>
      <c r="I6755" t="s">
        <v>34</v>
      </c>
      <c r="J6755" s="1">
        <v>44876</v>
      </c>
      <c r="K6755">
        <v>1100</v>
      </c>
      <c r="L6755" t="s">
        <v>26927</v>
      </c>
      <c r="M6755" t="s">
        <v>189</v>
      </c>
      <c r="N6755" t="s">
        <v>26928</v>
      </c>
      <c r="O6755" t="s">
        <v>26929</v>
      </c>
      <c r="P6755" t="s">
        <v>87</v>
      </c>
      <c r="Q6755">
        <v>15</v>
      </c>
      <c r="R6755" t="s">
        <v>88</v>
      </c>
      <c r="S6755" t="s">
        <v>79</v>
      </c>
      <c r="T6755">
        <v>32554</v>
      </c>
      <c r="U6755" s="1">
        <v>45595</v>
      </c>
      <c r="V6755" t="s">
        <v>155</v>
      </c>
      <c r="W6755">
        <v>559723</v>
      </c>
      <c r="X6755" t="s">
        <v>26930</v>
      </c>
      <c r="Y6755">
        <v>425</v>
      </c>
      <c r="Z6755">
        <v>1403</v>
      </c>
      <c r="AA6755">
        <v>2</v>
      </c>
      <c r="AB6755">
        <v>1122.4000000000001</v>
      </c>
    </row>
    <row r="6756" spans="1:28" x14ac:dyDescent="0.3">
      <c r="A6756" t="s">
        <v>28</v>
      </c>
      <c r="B6756" t="s">
        <v>29</v>
      </c>
      <c r="C6756" t="s">
        <v>30</v>
      </c>
      <c r="D6756" t="s">
        <v>142</v>
      </c>
      <c r="E6756" t="s">
        <v>56</v>
      </c>
      <c r="F6756" t="s">
        <v>57</v>
      </c>
      <c r="G6756">
        <v>20</v>
      </c>
      <c r="H6756">
        <v>407482</v>
      </c>
      <c r="I6756" t="s">
        <v>58</v>
      </c>
      <c r="J6756" s="1">
        <v>45412</v>
      </c>
      <c r="K6756">
        <v>950</v>
      </c>
      <c r="L6756" t="s">
        <v>26931</v>
      </c>
      <c r="M6756" t="s">
        <v>496</v>
      </c>
      <c r="N6756" t="s">
        <v>26932</v>
      </c>
      <c r="O6756">
        <v>2057992779</v>
      </c>
      <c r="P6756" t="s">
        <v>51</v>
      </c>
      <c r="Q6756">
        <v>17</v>
      </c>
      <c r="R6756" t="s">
        <v>88</v>
      </c>
      <c r="S6756" t="s">
        <v>41</v>
      </c>
      <c r="T6756">
        <v>82802</v>
      </c>
      <c r="U6756" s="1">
        <v>45335</v>
      </c>
      <c r="V6756" t="s">
        <v>119</v>
      </c>
      <c r="W6756">
        <v>878166</v>
      </c>
      <c r="X6756" t="s">
        <v>26933</v>
      </c>
      <c r="Y6756">
        <v>440</v>
      </c>
      <c r="Z6756">
        <v>2630</v>
      </c>
      <c r="AA6756">
        <v>2</v>
      </c>
      <c r="AB6756">
        <v>2104</v>
      </c>
    </row>
    <row r="6757" spans="1:28" x14ac:dyDescent="0.3">
      <c r="A6757" t="s">
        <v>28</v>
      </c>
      <c r="B6757" t="s">
        <v>29</v>
      </c>
      <c r="C6757" t="s">
        <v>193</v>
      </c>
      <c r="D6757" t="s">
        <v>560</v>
      </c>
      <c r="E6757" t="s">
        <v>46</v>
      </c>
      <c r="F6757" t="s">
        <v>47</v>
      </c>
      <c r="G6757">
        <v>76</v>
      </c>
      <c r="H6757">
        <v>419005</v>
      </c>
      <c r="I6757" t="s">
        <v>58</v>
      </c>
      <c r="J6757" s="1">
        <v>45382</v>
      </c>
      <c r="K6757">
        <v>1000</v>
      </c>
      <c r="L6757" t="s">
        <v>26934</v>
      </c>
      <c r="M6757" t="s">
        <v>216</v>
      </c>
      <c r="N6757" t="s">
        <v>26935</v>
      </c>
      <c r="O6757" t="s">
        <v>26936</v>
      </c>
      <c r="P6757" t="s">
        <v>87</v>
      </c>
      <c r="Q6757">
        <v>11</v>
      </c>
      <c r="R6757" t="s">
        <v>40</v>
      </c>
      <c r="S6757" t="s">
        <v>118</v>
      </c>
      <c r="T6757">
        <v>94976</v>
      </c>
      <c r="U6757" s="1">
        <v>45348</v>
      </c>
      <c r="V6757" t="s">
        <v>119</v>
      </c>
      <c r="W6757">
        <v>927824</v>
      </c>
      <c r="X6757" t="s">
        <v>26937</v>
      </c>
      <c r="Y6757">
        <v>979</v>
      </c>
      <c r="Z6757">
        <v>2022</v>
      </c>
      <c r="AA6757">
        <v>4</v>
      </c>
      <c r="AB6757" s="2" t="s">
        <v>9362</v>
      </c>
    </row>
    <row r="6758" spans="1:28" x14ac:dyDescent="0.3">
      <c r="A6758" t="s">
        <v>28</v>
      </c>
      <c r="B6758" t="s">
        <v>29</v>
      </c>
      <c r="C6758" t="s">
        <v>54</v>
      </c>
      <c r="D6758" t="s">
        <v>187</v>
      </c>
      <c r="E6758" t="s">
        <v>32</v>
      </c>
      <c r="F6758" t="s">
        <v>175</v>
      </c>
      <c r="G6758">
        <v>90</v>
      </c>
      <c r="H6758">
        <v>406264</v>
      </c>
      <c r="I6758" t="s">
        <v>34</v>
      </c>
      <c r="J6758" s="1">
        <v>45186</v>
      </c>
      <c r="K6758">
        <v>1400</v>
      </c>
      <c r="L6758" t="s">
        <v>26938</v>
      </c>
      <c r="M6758" t="s">
        <v>1305</v>
      </c>
      <c r="N6758" t="s">
        <v>26939</v>
      </c>
      <c r="O6758" t="s">
        <v>26940</v>
      </c>
      <c r="P6758" t="s">
        <v>39</v>
      </c>
      <c r="Q6758">
        <v>9</v>
      </c>
      <c r="R6758" t="s">
        <v>88</v>
      </c>
      <c r="S6758" t="s">
        <v>118</v>
      </c>
      <c r="T6758">
        <v>62264</v>
      </c>
      <c r="U6758" s="1">
        <v>45625</v>
      </c>
      <c r="V6758" t="s">
        <v>42</v>
      </c>
      <c r="W6758">
        <v>124399</v>
      </c>
      <c r="X6758" t="s">
        <v>26941</v>
      </c>
      <c r="Y6758">
        <v>832</v>
      </c>
      <c r="Z6758">
        <v>1059</v>
      </c>
      <c r="AA6758">
        <v>8</v>
      </c>
      <c r="AB6758">
        <v>3388.8</v>
      </c>
    </row>
    <row r="6759" spans="1:28" x14ac:dyDescent="0.3">
      <c r="A6759" t="s">
        <v>28</v>
      </c>
      <c r="B6759" t="s">
        <v>29</v>
      </c>
      <c r="C6759" t="s">
        <v>148</v>
      </c>
      <c r="D6759" t="s">
        <v>364</v>
      </c>
      <c r="E6759" t="s">
        <v>56</v>
      </c>
      <c r="F6759" t="s">
        <v>175</v>
      </c>
      <c r="G6759">
        <v>28</v>
      </c>
      <c r="H6759">
        <v>418237</v>
      </c>
      <c r="I6759" t="s">
        <v>58</v>
      </c>
      <c r="J6759" s="1">
        <v>44050</v>
      </c>
      <c r="K6759">
        <v>1400</v>
      </c>
      <c r="L6759" t="s">
        <v>5002</v>
      </c>
      <c r="M6759" t="s">
        <v>2124</v>
      </c>
      <c r="N6759" t="s">
        <v>26942</v>
      </c>
      <c r="O6759" t="s">
        <v>26943</v>
      </c>
      <c r="P6759" t="s">
        <v>39</v>
      </c>
      <c r="Q6759">
        <v>15</v>
      </c>
      <c r="R6759" t="s">
        <v>40</v>
      </c>
      <c r="S6759" t="s">
        <v>41</v>
      </c>
      <c r="T6759">
        <v>67558</v>
      </c>
      <c r="U6759" s="1">
        <v>45533</v>
      </c>
      <c r="V6759" t="s">
        <v>64</v>
      </c>
      <c r="W6759">
        <v>685061</v>
      </c>
      <c r="X6759" t="s">
        <v>26944</v>
      </c>
      <c r="Y6759">
        <v>491</v>
      </c>
      <c r="Z6759">
        <v>1678</v>
      </c>
      <c r="AA6759">
        <v>4</v>
      </c>
      <c r="AB6759">
        <v>2684.8</v>
      </c>
    </row>
    <row r="6760" spans="1:28" x14ac:dyDescent="0.3">
      <c r="A6760" t="s">
        <v>28</v>
      </c>
      <c r="B6760" t="s">
        <v>29</v>
      </c>
      <c r="C6760" t="s">
        <v>44</v>
      </c>
      <c r="D6760" t="s">
        <v>74</v>
      </c>
      <c r="E6760" t="s">
        <v>32</v>
      </c>
      <c r="F6760" t="s">
        <v>99</v>
      </c>
      <c r="G6760">
        <v>82</v>
      </c>
      <c r="H6760">
        <v>419023</v>
      </c>
      <c r="I6760" t="s">
        <v>58</v>
      </c>
      <c r="J6760" s="1">
        <v>45497</v>
      </c>
      <c r="K6760">
        <v>1000</v>
      </c>
      <c r="L6760" t="s">
        <v>26945</v>
      </c>
      <c r="M6760" t="s">
        <v>623</v>
      </c>
      <c r="N6760" t="s">
        <v>26946</v>
      </c>
      <c r="O6760" t="s">
        <v>26947</v>
      </c>
      <c r="P6760" t="s">
        <v>87</v>
      </c>
      <c r="Q6760">
        <v>19</v>
      </c>
      <c r="R6760" t="s">
        <v>40</v>
      </c>
      <c r="S6760" t="s">
        <v>63</v>
      </c>
      <c r="T6760">
        <v>73745</v>
      </c>
      <c r="U6760" s="1">
        <v>45535</v>
      </c>
      <c r="V6760" t="s">
        <v>64</v>
      </c>
      <c r="W6760">
        <v>365758</v>
      </c>
      <c r="X6760" t="s">
        <v>26948</v>
      </c>
      <c r="Y6760">
        <v>420</v>
      </c>
      <c r="Z6760">
        <v>2770</v>
      </c>
      <c r="AA6760">
        <v>5</v>
      </c>
      <c r="AB6760">
        <v>5540</v>
      </c>
    </row>
    <row r="6761" spans="1:28" x14ac:dyDescent="0.3">
      <c r="A6761" t="s">
        <v>28</v>
      </c>
      <c r="B6761" t="s">
        <v>29</v>
      </c>
      <c r="C6761" t="s">
        <v>30</v>
      </c>
      <c r="D6761" t="s">
        <v>442</v>
      </c>
      <c r="E6761" t="s">
        <v>32</v>
      </c>
      <c r="F6761" t="s">
        <v>355</v>
      </c>
      <c r="G6761">
        <v>50</v>
      </c>
      <c r="H6761">
        <v>405384</v>
      </c>
      <c r="I6761" t="s">
        <v>58</v>
      </c>
      <c r="J6761" s="1">
        <v>43994</v>
      </c>
      <c r="K6761">
        <v>1100</v>
      </c>
      <c r="L6761" t="s">
        <v>18936</v>
      </c>
      <c r="M6761" t="s">
        <v>1048</v>
      </c>
      <c r="N6761" t="s">
        <v>26949</v>
      </c>
      <c r="O6761" t="s">
        <v>26950</v>
      </c>
      <c r="P6761" t="s">
        <v>39</v>
      </c>
      <c r="Q6761">
        <v>18</v>
      </c>
      <c r="R6761" t="s">
        <v>40</v>
      </c>
      <c r="S6761" t="s">
        <v>118</v>
      </c>
      <c r="T6761">
        <v>37724</v>
      </c>
      <c r="U6761" s="1">
        <v>45448</v>
      </c>
      <c r="V6761" t="s">
        <v>52</v>
      </c>
      <c r="W6761">
        <v>709083</v>
      </c>
      <c r="X6761" t="s">
        <v>26951</v>
      </c>
      <c r="Y6761">
        <v>241</v>
      </c>
      <c r="Z6761">
        <v>1477</v>
      </c>
      <c r="AA6761">
        <v>6</v>
      </c>
      <c r="AB6761">
        <v>3544.8</v>
      </c>
    </row>
    <row r="6762" spans="1:28" x14ac:dyDescent="0.3">
      <c r="A6762" t="s">
        <v>28</v>
      </c>
      <c r="B6762" t="s">
        <v>29</v>
      </c>
      <c r="C6762" t="s">
        <v>54</v>
      </c>
      <c r="D6762" t="s">
        <v>349</v>
      </c>
      <c r="E6762" t="s">
        <v>32</v>
      </c>
      <c r="F6762" t="s">
        <v>150</v>
      </c>
      <c r="G6762">
        <v>95</v>
      </c>
      <c r="H6762">
        <v>405925</v>
      </c>
      <c r="I6762" t="s">
        <v>58</v>
      </c>
      <c r="J6762" s="1">
        <v>44682</v>
      </c>
      <c r="K6762">
        <v>1200</v>
      </c>
      <c r="L6762" t="s">
        <v>26952</v>
      </c>
      <c r="M6762" t="s">
        <v>200</v>
      </c>
      <c r="N6762" t="s">
        <v>26953</v>
      </c>
      <c r="O6762">
        <v>5670873286</v>
      </c>
      <c r="P6762" t="s">
        <v>51</v>
      </c>
      <c r="Q6762">
        <v>15</v>
      </c>
      <c r="R6762" t="s">
        <v>40</v>
      </c>
      <c r="S6762" t="s">
        <v>118</v>
      </c>
      <c r="T6762">
        <v>13825</v>
      </c>
      <c r="U6762" s="1">
        <v>45518</v>
      </c>
      <c r="V6762" t="s">
        <v>64</v>
      </c>
      <c r="W6762">
        <v>465615</v>
      </c>
      <c r="X6762" t="s">
        <v>26954</v>
      </c>
      <c r="Y6762">
        <v>473</v>
      </c>
      <c r="Z6762">
        <v>2524</v>
      </c>
      <c r="AA6762">
        <v>7</v>
      </c>
      <c r="AB6762" s="2" t="s">
        <v>24728</v>
      </c>
    </row>
    <row r="6763" spans="1:28" x14ac:dyDescent="0.3">
      <c r="A6763" t="s">
        <v>28</v>
      </c>
      <c r="B6763" t="s">
        <v>29</v>
      </c>
      <c r="C6763" t="s">
        <v>44</v>
      </c>
      <c r="D6763" t="s">
        <v>182</v>
      </c>
      <c r="E6763" t="s">
        <v>56</v>
      </c>
      <c r="F6763" t="s">
        <v>135</v>
      </c>
      <c r="G6763">
        <v>12</v>
      </c>
      <c r="H6763">
        <v>402358</v>
      </c>
      <c r="I6763" t="s">
        <v>34</v>
      </c>
      <c r="J6763" s="1">
        <v>45141</v>
      </c>
      <c r="K6763">
        <v>800</v>
      </c>
      <c r="L6763" t="s">
        <v>26955</v>
      </c>
      <c r="M6763" t="s">
        <v>49</v>
      </c>
      <c r="N6763" t="s">
        <v>26956</v>
      </c>
      <c r="O6763" t="s">
        <v>26957</v>
      </c>
      <c r="P6763" t="s">
        <v>51</v>
      </c>
      <c r="Q6763">
        <v>9</v>
      </c>
      <c r="R6763" t="s">
        <v>40</v>
      </c>
      <c r="S6763" t="s">
        <v>41</v>
      </c>
      <c r="T6763">
        <v>10383</v>
      </c>
      <c r="U6763" s="1">
        <v>45440</v>
      </c>
      <c r="V6763" t="s">
        <v>140</v>
      </c>
      <c r="W6763">
        <v>762498</v>
      </c>
      <c r="X6763" t="s">
        <v>26958</v>
      </c>
      <c r="Y6763">
        <v>418</v>
      </c>
      <c r="Z6763">
        <v>1148</v>
      </c>
      <c r="AA6763">
        <v>5</v>
      </c>
      <c r="AB6763">
        <v>2296</v>
      </c>
    </row>
    <row r="6764" spans="1:28" x14ac:dyDescent="0.3">
      <c r="A6764" t="s">
        <v>28</v>
      </c>
      <c r="B6764" t="s">
        <v>29</v>
      </c>
      <c r="C6764" t="s">
        <v>91</v>
      </c>
      <c r="D6764" t="s">
        <v>611</v>
      </c>
      <c r="E6764" t="s">
        <v>32</v>
      </c>
      <c r="F6764" t="s">
        <v>135</v>
      </c>
      <c r="G6764">
        <v>85</v>
      </c>
      <c r="H6764">
        <v>407565</v>
      </c>
      <c r="I6764" t="s">
        <v>34</v>
      </c>
      <c r="J6764" s="1">
        <v>45343</v>
      </c>
      <c r="K6764">
        <v>950</v>
      </c>
      <c r="L6764" t="s">
        <v>26959</v>
      </c>
      <c r="M6764" t="s">
        <v>1253</v>
      </c>
      <c r="N6764" t="s">
        <v>26960</v>
      </c>
      <c r="O6764" t="s">
        <v>26961</v>
      </c>
      <c r="P6764" t="s">
        <v>71</v>
      </c>
      <c r="Q6764">
        <v>20</v>
      </c>
      <c r="R6764" t="s">
        <v>88</v>
      </c>
      <c r="S6764" t="s">
        <v>118</v>
      </c>
      <c r="T6764">
        <v>44280</v>
      </c>
      <c r="U6764" s="1">
        <v>45487</v>
      </c>
      <c r="V6764" t="s">
        <v>126</v>
      </c>
      <c r="W6764">
        <v>764366</v>
      </c>
      <c r="X6764" t="s">
        <v>26962</v>
      </c>
      <c r="Y6764">
        <v>700</v>
      </c>
      <c r="Z6764">
        <v>589</v>
      </c>
      <c r="AA6764">
        <v>8</v>
      </c>
      <c r="AB6764" s="2" t="s">
        <v>26963</v>
      </c>
    </row>
    <row r="6765" spans="1:28" x14ac:dyDescent="0.3">
      <c r="A6765" t="s">
        <v>28</v>
      </c>
      <c r="B6765" t="s">
        <v>29</v>
      </c>
      <c r="C6765" t="s">
        <v>91</v>
      </c>
      <c r="D6765" t="s">
        <v>98</v>
      </c>
      <c r="E6765" t="s">
        <v>56</v>
      </c>
      <c r="F6765" t="s">
        <v>99</v>
      </c>
      <c r="G6765">
        <v>15</v>
      </c>
      <c r="H6765">
        <v>413881</v>
      </c>
      <c r="I6765" t="s">
        <v>58</v>
      </c>
      <c r="J6765" s="1">
        <v>43962</v>
      </c>
      <c r="K6765">
        <v>1100</v>
      </c>
      <c r="L6765" t="s">
        <v>26964</v>
      </c>
      <c r="M6765" t="s">
        <v>263</v>
      </c>
      <c r="N6765" t="s">
        <v>26965</v>
      </c>
      <c r="O6765" t="s">
        <v>26966</v>
      </c>
      <c r="P6765" t="s">
        <v>51</v>
      </c>
      <c r="Q6765">
        <v>15</v>
      </c>
      <c r="R6765" t="s">
        <v>88</v>
      </c>
      <c r="S6765" t="s">
        <v>118</v>
      </c>
      <c r="T6765">
        <v>71198</v>
      </c>
      <c r="U6765" s="1">
        <v>45352</v>
      </c>
      <c r="V6765" t="s">
        <v>72</v>
      </c>
      <c r="W6765">
        <v>941456</v>
      </c>
      <c r="X6765" t="s">
        <v>19686</v>
      </c>
      <c r="Y6765">
        <v>273</v>
      </c>
      <c r="Z6765">
        <v>1311</v>
      </c>
      <c r="AA6765">
        <v>8</v>
      </c>
      <c r="AB6765">
        <v>4195.2</v>
      </c>
    </row>
    <row r="6766" spans="1:28" x14ac:dyDescent="0.3">
      <c r="A6766" t="s">
        <v>28</v>
      </c>
      <c r="B6766" t="s">
        <v>29</v>
      </c>
      <c r="C6766" t="s">
        <v>44</v>
      </c>
      <c r="D6766" t="s">
        <v>442</v>
      </c>
      <c r="E6766" t="s">
        <v>32</v>
      </c>
      <c r="F6766" t="s">
        <v>99</v>
      </c>
      <c r="G6766">
        <v>65</v>
      </c>
      <c r="H6766">
        <v>411699</v>
      </c>
      <c r="I6766" t="s">
        <v>58</v>
      </c>
      <c r="J6766" s="1">
        <v>44056</v>
      </c>
      <c r="K6766">
        <v>1100</v>
      </c>
      <c r="L6766" t="s">
        <v>26967</v>
      </c>
      <c r="M6766" t="s">
        <v>351</v>
      </c>
      <c r="N6766" t="s">
        <v>26968</v>
      </c>
      <c r="O6766" t="s">
        <v>26969</v>
      </c>
      <c r="P6766" t="s">
        <v>71</v>
      </c>
      <c r="Q6766">
        <v>18</v>
      </c>
      <c r="R6766" t="s">
        <v>88</v>
      </c>
      <c r="S6766" t="s">
        <v>118</v>
      </c>
      <c r="T6766">
        <v>95265</v>
      </c>
      <c r="U6766" s="1">
        <v>45360</v>
      </c>
      <c r="V6766" t="s">
        <v>72</v>
      </c>
      <c r="W6766">
        <v>106358</v>
      </c>
      <c r="X6766" t="s">
        <v>2684</v>
      </c>
      <c r="Y6766">
        <v>867</v>
      </c>
      <c r="Z6766">
        <v>2765</v>
      </c>
      <c r="AA6766">
        <v>6</v>
      </c>
      <c r="AB6766">
        <v>6636</v>
      </c>
    </row>
    <row r="6767" spans="1:28" x14ac:dyDescent="0.3">
      <c r="A6767" t="s">
        <v>28</v>
      </c>
      <c r="B6767" t="s">
        <v>29</v>
      </c>
      <c r="C6767" t="s">
        <v>30</v>
      </c>
      <c r="D6767" t="s">
        <v>317</v>
      </c>
      <c r="E6767" t="s">
        <v>56</v>
      </c>
      <c r="F6767" t="s">
        <v>47</v>
      </c>
      <c r="G6767">
        <v>81</v>
      </c>
      <c r="H6767">
        <v>419850</v>
      </c>
      <c r="I6767" t="s">
        <v>58</v>
      </c>
      <c r="J6767" s="1">
        <v>44514</v>
      </c>
      <c r="K6767">
        <v>1300</v>
      </c>
      <c r="L6767" t="s">
        <v>26970</v>
      </c>
      <c r="M6767" t="s">
        <v>189</v>
      </c>
      <c r="N6767" t="s">
        <v>26971</v>
      </c>
      <c r="O6767" t="s">
        <v>26972</v>
      </c>
      <c r="P6767" t="s">
        <v>71</v>
      </c>
      <c r="Q6767">
        <v>19</v>
      </c>
      <c r="R6767" t="s">
        <v>40</v>
      </c>
      <c r="S6767" t="s">
        <v>79</v>
      </c>
      <c r="T6767">
        <v>84903</v>
      </c>
      <c r="U6767" s="1">
        <v>45553</v>
      </c>
      <c r="V6767" t="s">
        <v>180</v>
      </c>
      <c r="W6767">
        <v>693514</v>
      </c>
      <c r="X6767" t="s">
        <v>26973</v>
      </c>
      <c r="Y6767">
        <v>223</v>
      </c>
      <c r="Z6767">
        <v>2792</v>
      </c>
      <c r="AA6767">
        <v>4</v>
      </c>
      <c r="AB6767">
        <v>4467.2</v>
      </c>
    </row>
    <row r="6768" spans="1:28" x14ac:dyDescent="0.3">
      <c r="A6768" t="s">
        <v>28</v>
      </c>
      <c r="B6768" t="s">
        <v>29</v>
      </c>
      <c r="C6768" t="s">
        <v>44</v>
      </c>
      <c r="D6768" t="s">
        <v>31</v>
      </c>
      <c r="E6768" t="s">
        <v>46</v>
      </c>
      <c r="F6768" t="s">
        <v>135</v>
      </c>
      <c r="G6768">
        <v>82</v>
      </c>
      <c r="H6768">
        <v>412675</v>
      </c>
      <c r="I6768" t="s">
        <v>34</v>
      </c>
      <c r="J6768" s="1">
        <v>44328</v>
      </c>
      <c r="K6768">
        <v>1200</v>
      </c>
      <c r="L6768" t="s">
        <v>26974</v>
      </c>
      <c r="M6768" t="s">
        <v>282</v>
      </c>
      <c r="N6768" t="s">
        <v>26975</v>
      </c>
      <c r="O6768" t="s">
        <v>26976</v>
      </c>
      <c r="P6768" t="s">
        <v>87</v>
      </c>
      <c r="Q6768">
        <v>6</v>
      </c>
      <c r="R6768" t="s">
        <v>40</v>
      </c>
      <c r="S6768" t="s">
        <v>79</v>
      </c>
      <c r="T6768">
        <v>44728</v>
      </c>
      <c r="U6768" s="1">
        <v>45361</v>
      </c>
      <c r="V6768" t="s">
        <v>72</v>
      </c>
      <c r="W6768">
        <v>382097</v>
      </c>
      <c r="X6768" t="s">
        <v>26977</v>
      </c>
      <c r="Y6768">
        <v>432</v>
      </c>
      <c r="Z6768">
        <v>2150</v>
      </c>
      <c r="AA6768">
        <v>7</v>
      </c>
      <c r="AB6768">
        <v>6020</v>
      </c>
    </row>
    <row r="6769" spans="1:28" x14ac:dyDescent="0.3">
      <c r="A6769" t="s">
        <v>28</v>
      </c>
      <c r="B6769" t="s">
        <v>29</v>
      </c>
      <c r="C6769" t="s">
        <v>66</v>
      </c>
      <c r="D6769" t="s">
        <v>92</v>
      </c>
      <c r="E6769" t="s">
        <v>32</v>
      </c>
      <c r="F6769" t="s">
        <v>106</v>
      </c>
      <c r="G6769">
        <v>21</v>
      </c>
      <c r="H6769">
        <v>408272</v>
      </c>
      <c r="I6769" t="s">
        <v>34</v>
      </c>
      <c r="J6769" s="1">
        <v>45464</v>
      </c>
      <c r="K6769">
        <v>1200</v>
      </c>
      <c r="L6769" t="s">
        <v>26978</v>
      </c>
      <c r="M6769" t="s">
        <v>68</v>
      </c>
      <c r="N6769" t="s">
        <v>26979</v>
      </c>
      <c r="O6769" t="s">
        <v>26980</v>
      </c>
      <c r="P6769" t="s">
        <v>87</v>
      </c>
      <c r="Q6769">
        <v>11</v>
      </c>
      <c r="R6769" t="s">
        <v>40</v>
      </c>
      <c r="S6769" t="s">
        <v>79</v>
      </c>
      <c r="T6769">
        <v>48763</v>
      </c>
      <c r="U6769" s="1">
        <v>45346</v>
      </c>
      <c r="V6769" t="s">
        <v>119</v>
      </c>
      <c r="W6769">
        <v>658857</v>
      </c>
      <c r="X6769" t="s">
        <v>26981</v>
      </c>
      <c r="Y6769">
        <v>213</v>
      </c>
      <c r="Z6769">
        <v>698</v>
      </c>
      <c r="AA6769">
        <v>5</v>
      </c>
      <c r="AB6769">
        <v>1396</v>
      </c>
    </row>
    <row r="6770" spans="1:28" x14ac:dyDescent="0.3">
      <c r="A6770" t="s">
        <v>28</v>
      </c>
      <c r="B6770" t="s">
        <v>29</v>
      </c>
      <c r="C6770" t="s">
        <v>157</v>
      </c>
      <c r="D6770" t="s">
        <v>45</v>
      </c>
      <c r="E6770" t="s">
        <v>32</v>
      </c>
      <c r="F6770" t="s">
        <v>355</v>
      </c>
      <c r="G6770">
        <v>5</v>
      </c>
      <c r="H6770">
        <v>406058</v>
      </c>
      <c r="I6770" t="s">
        <v>34</v>
      </c>
      <c r="J6770" s="1">
        <v>44723</v>
      </c>
      <c r="K6770">
        <v>1100</v>
      </c>
      <c r="L6770" t="s">
        <v>26982</v>
      </c>
      <c r="M6770" t="s">
        <v>1291</v>
      </c>
      <c r="N6770" t="s">
        <v>26983</v>
      </c>
      <c r="O6770" t="s">
        <v>26984</v>
      </c>
      <c r="P6770" t="s">
        <v>71</v>
      </c>
      <c r="Q6770">
        <v>5</v>
      </c>
      <c r="R6770" t="s">
        <v>40</v>
      </c>
      <c r="S6770" t="s">
        <v>41</v>
      </c>
      <c r="T6770">
        <v>23673</v>
      </c>
      <c r="U6770" s="1">
        <v>45352</v>
      </c>
      <c r="V6770" t="s">
        <v>72</v>
      </c>
      <c r="W6770">
        <v>731757</v>
      </c>
      <c r="X6770" t="s">
        <v>26985</v>
      </c>
      <c r="Y6770">
        <v>685</v>
      </c>
      <c r="Z6770">
        <v>705</v>
      </c>
      <c r="AA6770">
        <v>3</v>
      </c>
      <c r="AB6770">
        <v>846</v>
      </c>
    </row>
    <row r="6771" spans="1:28" x14ac:dyDescent="0.3">
      <c r="A6771" t="s">
        <v>28</v>
      </c>
      <c r="B6771" t="s">
        <v>29</v>
      </c>
      <c r="C6771" t="s">
        <v>157</v>
      </c>
      <c r="D6771" t="s">
        <v>511</v>
      </c>
      <c r="E6771" t="s">
        <v>32</v>
      </c>
      <c r="F6771" t="s">
        <v>113</v>
      </c>
      <c r="G6771">
        <v>14</v>
      </c>
      <c r="H6771">
        <v>434114</v>
      </c>
      <c r="I6771" t="s">
        <v>58</v>
      </c>
      <c r="J6771" s="1">
        <v>44806</v>
      </c>
      <c r="K6771">
        <v>1400</v>
      </c>
      <c r="L6771" t="s">
        <v>26986</v>
      </c>
      <c r="M6771" t="s">
        <v>319</v>
      </c>
      <c r="N6771" t="s">
        <v>26987</v>
      </c>
      <c r="O6771" t="s">
        <v>26988</v>
      </c>
      <c r="P6771" t="s">
        <v>71</v>
      </c>
      <c r="Q6771">
        <v>6</v>
      </c>
      <c r="R6771" t="s">
        <v>40</v>
      </c>
      <c r="S6771" t="s">
        <v>63</v>
      </c>
      <c r="T6771">
        <v>48588</v>
      </c>
      <c r="U6771" s="1">
        <v>45364</v>
      </c>
      <c r="V6771" t="s">
        <v>72</v>
      </c>
      <c r="W6771">
        <v>720295</v>
      </c>
      <c r="X6771" t="s">
        <v>24153</v>
      </c>
      <c r="Y6771">
        <v>872</v>
      </c>
      <c r="Z6771">
        <v>886</v>
      </c>
      <c r="AA6771">
        <v>7</v>
      </c>
      <c r="AB6771">
        <v>2480.8000000000002</v>
      </c>
    </row>
    <row r="6772" spans="1:28" x14ac:dyDescent="0.3">
      <c r="A6772" t="s">
        <v>28</v>
      </c>
      <c r="B6772" t="s">
        <v>29</v>
      </c>
      <c r="C6772" t="s">
        <v>66</v>
      </c>
      <c r="D6772" t="s">
        <v>149</v>
      </c>
      <c r="E6772" t="s">
        <v>32</v>
      </c>
      <c r="F6772" t="s">
        <v>83</v>
      </c>
      <c r="G6772">
        <v>98</v>
      </c>
      <c r="H6772">
        <v>421407</v>
      </c>
      <c r="I6772" t="s">
        <v>58</v>
      </c>
      <c r="J6772" s="1">
        <v>45061</v>
      </c>
      <c r="K6772">
        <v>1300</v>
      </c>
      <c r="L6772" t="s">
        <v>26989</v>
      </c>
      <c r="M6772" t="s">
        <v>552</v>
      </c>
      <c r="N6772" t="s">
        <v>26990</v>
      </c>
      <c r="O6772" t="s">
        <v>26991</v>
      </c>
      <c r="P6772" t="s">
        <v>39</v>
      </c>
      <c r="Q6772">
        <v>13</v>
      </c>
      <c r="R6772" t="s">
        <v>88</v>
      </c>
      <c r="S6772" t="s">
        <v>63</v>
      </c>
      <c r="T6772">
        <v>21874</v>
      </c>
      <c r="U6772" s="1">
        <v>45451</v>
      </c>
      <c r="V6772" t="s">
        <v>52</v>
      </c>
      <c r="W6772">
        <v>376021</v>
      </c>
      <c r="X6772" t="s">
        <v>26992</v>
      </c>
      <c r="Y6772">
        <v>437</v>
      </c>
      <c r="Z6772">
        <v>2542</v>
      </c>
      <c r="AA6772">
        <v>2</v>
      </c>
      <c r="AB6772" s="2" t="s">
        <v>11230</v>
      </c>
    </row>
    <row r="6773" spans="1:28" x14ac:dyDescent="0.3">
      <c r="A6773" t="s">
        <v>28</v>
      </c>
      <c r="B6773" t="s">
        <v>29</v>
      </c>
      <c r="C6773" t="s">
        <v>193</v>
      </c>
      <c r="D6773" t="s">
        <v>467</v>
      </c>
      <c r="E6773" t="s">
        <v>46</v>
      </c>
      <c r="F6773" t="s">
        <v>33</v>
      </c>
      <c r="G6773">
        <v>70</v>
      </c>
      <c r="H6773">
        <v>426446</v>
      </c>
      <c r="I6773" t="s">
        <v>58</v>
      </c>
      <c r="J6773" s="1">
        <v>44033</v>
      </c>
      <c r="K6773">
        <v>1400</v>
      </c>
      <c r="L6773" t="s">
        <v>26993</v>
      </c>
      <c r="M6773" t="s">
        <v>263</v>
      </c>
      <c r="N6773" t="s">
        <v>26994</v>
      </c>
      <c r="O6773" t="s">
        <v>26995</v>
      </c>
      <c r="P6773" t="s">
        <v>51</v>
      </c>
      <c r="Q6773">
        <v>13</v>
      </c>
      <c r="R6773" t="s">
        <v>88</v>
      </c>
      <c r="S6773" t="s">
        <v>118</v>
      </c>
      <c r="T6773">
        <v>18471</v>
      </c>
      <c r="U6773" s="1">
        <v>45599</v>
      </c>
      <c r="V6773" t="s">
        <v>42</v>
      </c>
      <c r="W6773">
        <v>446988</v>
      </c>
      <c r="X6773" t="s">
        <v>2095</v>
      </c>
      <c r="Y6773">
        <v>340</v>
      </c>
      <c r="Z6773">
        <v>2971</v>
      </c>
      <c r="AA6773">
        <v>6</v>
      </c>
      <c r="AB6773" s="2" t="s">
        <v>26996</v>
      </c>
    </row>
    <row r="6774" spans="1:28" x14ac:dyDescent="0.3">
      <c r="A6774" t="s">
        <v>28</v>
      </c>
      <c r="B6774" t="s">
        <v>29</v>
      </c>
      <c r="C6774" t="s">
        <v>30</v>
      </c>
      <c r="D6774" t="s">
        <v>511</v>
      </c>
      <c r="E6774" t="s">
        <v>32</v>
      </c>
      <c r="F6774" t="s">
        <v>150</v>
      </c>
      <c r="G6774">
        <v>29</v>
      </c>
      <c r="H6774">
        <v>420072</v>
      </c>
      <c r="I6774" t="s">
        <v>34</v>
      </c>
      <c r="J6774" s="1">
        <v>45097</v>
      </c>
      <c r="K6774">
        <v>1000</v>
      </c>
      <c r="L6774" t="s">
        <v>26997</v>
      </c>
      <c r="M6774" t="s">
        <v>1409</v>
      </c>
      <c r="N6774" t="s">
        <v>26998</v>
      </c>
      <c r="O6774" t="s">
        <v>26999</v>
      </c>
      <c r="P6774" t="s">
        <v>71</v>
      </c>
      <c r="Q6774">
        <v>17</v>
      </c>
      <c r="R6774" t="s">
        <v>88</v>
      </c>
      <c r="S6774" t="s">
        <v>118</v>
      </c>
      <c r="T6774">
        <v>23752</v>
      </c>
      <c r="U6774" s="1">
        <v>45552</v>
      </c>
      <c r="V6774" t="s">
        <v>180</v>
      </c>
      <c r="W6774">
        <v>395132</v>
      </c>
      <c r="X6774" t="s">
        <v>27000</v>
      </c>
      <c r="Y6774">
        <v>687</v>
      </c>
      <c r="Z6774">
        <v>1430</v>
      </c>
      <c r="AA6774">
        <v>7</v>
      </c>
      <c r="AB6774">
        <v>4004</v>
      </c>
    </row>
    <row r="6775" spans="1:28" x14ac:dyDescent="0.3">
      <c r="A6775" t="s">
        <v>28</v>
      </c>
      <c r="B6775" t="s">
        <v>29</v>
      </c>
      <c r="C6775" t="s">
        <v>44</v>
      </c>
      <c r="D6775" t="s">
        <v>611</v>
      </c>
      <c r="E6775" t="s">
        <v>56</v>
      </c>
      <c r="F6775" t="s">
        <v>113</v>
      </c>
      <c r="G6775">
        <v>57</v>
      </c>
      <c r="H6775">
        <v>436752</v>
      </c>
      <c r="I6775" t="s">
        <v>58</v>
      </c>
      <c r="J6775" s="1">
        <v>44272</v>
      </c>
      <c r="K6775">
        <v>1100</v>
      </c>
      <c r="L6775" t="s">
        <v>27001</v>
      </c>
      <c r="M6775" t="s">
        <v>172</v>
      </c>
      <c r="N6775" t="s">
        <v>27002</v>
      </c>
      <c r="O6775" t="s">
        <v>27003</v>
      </c>
      <c r="P6775" t="s">
        <v>51</v>
      </c>
      <c r="Q6775">
        <v>18</v>
      </c>
      <c r="R6775" t="s">
        <v>88</v>
      </c>
      <c r="S6775" t="s">
        <v>79</v>
      </c>
      <c r="T6775">
        <v>23017</v>
      </c>
      <c r="U6775" s="1">
        <v>45593</v>
      </c>
      <c r="V6775" t="s">
        <v>155</v>
      </c>
      <c r="W6775">
        <v>979563</v>
      </c>
      <c r="X6775" t="s">
        <v>27004</v>
      </c>
      <c r="Y6775">
        <v>238</v>
      </c>
      <c r="Z6775">
        <v>1499</v>
      </c>
      <c r="AA6775">
        <v>1</v>
      </c>
      <c r="AB6775">
        <v>599.6</v>
      </c>
    </row>
    <row r="6776" spans="1:28" x14ac:dyDescent="0.3">
      <c r="A6776" t="s">
        <v>28</v>
      </c>
      <c r="B6776" t="s">
        <v>29</v>
      </c>
      <c r="C6776" t="s">
        <v>54</v>
      </c>
      <c r="D6776" t="s">
        <v>98</v>
      </c>
      <c r="E6776" t="s">
        <v>56</v>
      </c>
      <c r="F6776" t="s">
        <v>57</v>
      </c>
      <c r="G6776">
        <v>37</v>
      </c>
      <c r="H6776">
        <v>431592</v>
      </c>
      <c r="I6776" t="s">
        <v>58</v>
      </c>
      <c r="J6776" s="1">
        <v>45028</v>
      </c>
      <c r="K6776">
        <v>800</v>
      </c>
      <c r="L6776" t="s">
        <v>27005</v>
      </c>
      <c r="M6776" t="s">
        <v>244</v>
      </c>
      <c r="N6776" t="s">
        <v>27006</v>
      </c>
      <c r="O6776" t="s">
        <v>27007</v>
      </c>
      <c r="P6776" t="s">
        <v>39</v>
      </c>
      <c r="Q6776">
        <v>11</v>
      </c>
      <c r="R6776" t="s">
        <v>40</v>
      </c>
      <c r="S6776" t="s">
        <v>63</v>
      </c>
      <c r="T6776">
        <v>54857</v>
      </c>
      <c r="U6776" s="1">
        <v>45427</v>
      </c>
      <c r="V6776" t="s">
        <v>140</v>
      </c>
      <c r="W6776">
        <v>459187</v>
      </c>
      <c r="X6776" t="s">
        <v>27008</v>
      </c>
      <c r="Y6776">
        <v>712</v>
      </c>
      <c r="Z6776">
        <v>507</v>
      </c>
      <c r="AA6776">
        <v>4</v>
      </c>
      <c r="AB6776">
        <v>811.2</v>
      </c>
    </row>
    <row r="6777" spans="1:28" x14ac:dyDescent="0.3">
      <c r="A6777" t="s">
        <v>28</v>
      </c>
      <c r="B6777" t="s">
        <v>29</v>
      </c>
      <c r="C6777" t="s">
        <v>44</v>
      </c>
      <c r="D6777" t="s">
        <v>187</v>
      </c>
      <c r="E6777" t="s">
        <v>46</v>
      </c>
      <c r="F6777" t="s">
        <v>113</v>
      </c>
      <c r="G6777">
        <v>28</v>
      </c>
      <c r="H6777">
        <v>412863</v>
      </c>
      <c r="I6777" t="s">
        <v>58</v>
      </c>
      <c r="J6777" s="1">
        <v>43869</v>
      </c>
      <c r="K6777">
        <v>1300</v>
      </c>
      <c r="L6777" t="s">
        <v>27009</v>
      </c>
      <c r="M6777" t="s">
        <v>591</v>
      </c>
      <c r="N6777" t="s">
        <v>27010</v>
      </c>
      <c r="O6777" t="s">
        <v>27011</v>
      </c>
      <c r="P6777" t="s">
        <v>39</v>
      </c>
      <c r="Q6777">
        <v>11</v>
      </c>
      <c r="R6777" t="s">
        <v>88</v>
      </c>
      <c r="S6777" t="s">
        <v>118</v>
      </c>
      <c r="T6777">
        <v>12611</v>
      </c>
      <c r="U6777" s="1">
        <v>45364</v>
      </c>
      <c r="V6777" t="s">
        <v>72</v>
      </c>
      <c r="W6777">
        <v>416744</v>
      </c>
      <c r="X6777" t="s">
        <v>27012</v>
      </c>
      <c r="Y6777">
        <v>889</v>
      </c>
      <c r="Z6777">
        <v>1798</v>
      </c>
      <c r="AA6777">
        <v>6</v>
      </c>
      <c r="AB6777">
        <v>4315.2</v>
      </c>
    </row>
    <row r="6778" spans="1:28" x14ac:dyDescent="0.3">
      <c r="A6778" t="s">
        <v>28</v>
      </c>
      <c r="B6778" t="s">
        <v>29</v>
      </c>
      <c r="C6778" t="s">
        <v>193</v>
      </c>
      <c r="D6778" t="s">
        <v>134</v>
      </c>
      <c r="E6778" t="s">
        <v>32</v>
      </c>
      <c r="F6778" t="s">
        <v>355</v>
      </c>
      <c r="G6778">
        <v>51</v>
      </c>
      <c r="H6778">
        <v>424536</v>
      </c>
      <c r="I6778" t="s">
        <v>34</v>
      </c>
      <c r="J6778" s="1">
        <v>45011</v>
      </c>
      <c r="K6778">
        <v>1400</v>
      </c>
      <c r="L6778" t="s">
        <v>27013</v>
      </c>
      <c r="M6778" t="s">
        <v>85</v>
      </c>
      <c r="N6778" t="s">
        <v>27014</v>
      </c>
      <c r="O6778" t="s">
        <v>27015</v>
      </c>
      <c r="P6778" t="s">
        <v>87</v>
      </c>
      <c r="Q6778">
        <v>10</v>
      </c>
      <c r="R6778" t="s">
        <v>40</v>
      </c>
      <c r="S6778" t="s">
        <v>118</v>
      </c>
      <c r="T6778">
        <v>67557</v>
      </c>
      <c r="U6778" s="1">
        <v>45552</v>
      </c>
      <c r="V6778" t="s">
        <v>180</v>
      </c>
      <c r="W6778">
        <v>172822</v>
      </c>
      <c r="X6778" t="s">
        <v>27016</v>
      </c>
      <c r="Y6778">
        <v>512</v>
      </c>
      <c r="Z6778">
        <v>1754</v>
      </c>
      <c r="AA6778">
        <v>5</v>
      </c>
      <c r="AB6778">
        <v>3508</v>
      </c>
    </row>
    <row r="6779" spans="1:28" x14ac:dyDescent="0.3">
      <c r="A6779" t="s">
        <v>28</v>
      </c>
      <c r="B6779" t="s">
        <v>29</v>
      </c>
      <c r="C6779" t="s">
        <v>157</v>
      </c>
      <c r="D6779" t="s">
        <v>524</v>
      </c>
      <c r="E6779" t="s">
        <v>32</v>
      </c>
      <c r="F6779" t="s">
        <v>355</v>
      </c>
      <c r="G6779">
        <v>15</v>
      </c>
      <c r="H6779">
        <v>419872</v>
      </c>
      <c r="I6779" t="s">
        <v>58</v>
      </c>
      <c r="J6779" s="1">
        <v>45593</v>
      </c>
      <c r="K6779">
        <v>1000</v>
      </c>
      <c r="L6779" t="s">
        <v>27017</v>
      </c>
      <c r="M6779" t="s">
        <v>250</v>
      </c>
      <c r="N6779" t="s">
        <v>27018</v>
      </c>
      <c r="O6779" t="s">
        <v>27019</v>
      </c>
      <c r="P6779" t="s">
        <v>39</v>
      </c>
      <c r="Q6779">
        <v>11</v>
      </c>
      <c r="R6779" t="s">
        <v>88</v>
      </c>
      <c r="S6779" t="s">
        <v>41</v>
      </c>
      <c r="T6779">
        <v>91191</v>
      </c>
      <c r="U6779" s="1">
        <v>45516</v>
      </c>
      <c r="V6779" t="s">
        <v>64</v>
      </c>
      <c r="W6779">
        <v>696347</v>
      </c>
      <c r="X6779" t="s">
        <v>27020</v>
      </c>
      <c r="Y6779">
        <v>304</v>
      </c>
      <c r="Z6779">
        <v>1604</v>
      </c>
      <c r="AA6779">
        <v>8</v>
      </c>
      <c r="AB6779">
        <v>5132.8</v>
      </c>
    </row>
    <row r="6780" spans="1:28" x14ac:dyDescent="0.3">
      <c r="A6780" t="s">
        <v>28</v>
      </c>
      <c r="B6780" t="s">
        <v>29</v>
      </c>
      <c r="C6780" t="s">
        <v>66</v>
      </c>
      <c r="D6780" t="s">
        <v>560</v>
      </c>
      <c r="E6780" t="s">
        <v>56</v>
      </c>
      <c r="F6780" t="s">
        <v>99</v>
      </c>
      <c r="G6780">
        <v>75</v>
      </c>
      <c r="H6780">
        <v>420419</v>
      </c>
      <c r="I6780" t="s">
        <v>34</v>
      </c>
      <c r="J6780" s="1">
        <v>44023</v>
      </c>
      <c r="K6780">
        <v>800</v>
      </c>
      <c r="L6780" t="s">
        <v>27021</v>
      </c>
      <c r="M6780" t="s">
        <v>256</v>
      </c>
      <c r="N6780" t="s">
        <v>27022</v>
      </c>
      <c r="O6780" t="s">
        <v>27023</v>
      </c>
      <c r="P6780" t="s">
        <v>87</v>
      </c>
      <c r="Q6780">
        <v>6</v>
      </c>
      <c r="R6780" t="s">
        <v>40</v>
      </c>
      <c r="S6780" t="s">
        <v>63</v>
      </c>
      <c r="T6780">
        <v>12071</v>
      </c>
      <c r="U6780" s="1">
        <v>45382</v>
      </c>
      <c r="V6780" t="s">
        <v>72</v>
      </c>
      <c r="W6780">
        <v>120081</v>
      </c>
      <c r="X6780" t="s">
        <v>27024</v>
      </c>
      <c r="Y6780">
        <v>941</v>
      </c>
      <c r="Z6780">
        <v>926</v>
      </c>
      <c r="AA6780">
        <v>6</v>
      </c>
      <c r="AB6780">
        <v>2222.4</v>
      </c>
    </row>
    <row r="6781" spans="1:28" x14ac:dyDescent="0.3">
      <c r="A6781" t="s">
        <v>28</v>
      </c>
      <c r="B6781" t="s">
        <v>29</v>
      </c>
      <c r="C6781" t="s">
        <v>91</v>
      </c>
      <c r="D6781" t="s">
        <v>163</v>
      </c>
      <c r="E6781" t="s">
        <v>56</v>
      </c>
      <c r="F6781" t="s">
        <v>83</v>
      </c>
      <c r="G6781">
        <v>60</v>
      </c>
      <c r="H6781">
        <v>431939</v>
      </c>
      <c r="I6781" t="s">
        <v>34</v>
      </c>
      <c r="J6781" s="1">
        <v>44431</v>
      </c>
      <c r="K6781">
        <v>1400</v>
      </c>
      <c r="L6781" t="s">
        <v>27025</v>
      </c>
      <c r="M6781" t="s">
        <v>434</v>
      </c>
      <c r="N6781" t="s">
        <v>27026</v>
      </c>
      <c r="O6781">
        <f>1-747-943-2583</f>
        <v>-4272</v>
      </c>
      <c r="P6781" t="s">
        <v>51</v>
      </c>
      <c r="Q6781">
        <v>4</v>
      </c>
      <c r="R6781" t="s">
        <v>88</v>
      </c>
      <c r="S6781" t="s">
        <v>41</v>
      </c>
      <c r="T6781">
        <v>88608</v>
      </c>
      <c r="U6781" s="1">
        <v>45483</v>
      </c>
      <c r="V6781" t="s">
        <v>126</v>
      </c>
      <c r="W6781">
        <v>245521</v>
      </c>
      <c r="X6781" t="s">
        <v>27027</v>
      </c>
      <c r="Y6781">
        <v>649</v>
      </c>
      <c r="Z6781">
        <v>1818</v>
      </c>
      <c r="AA6781">
        <v>6</v>
      </c>
      <c r="AB6781">
        <v>4363.2</v>
      </c>
    </row>
    <row r="6782" spans="1:28" x14ac:dyDescent="0.3">
      <c r="A6782" t="s">
        <v>28</v>
      </c>
      <c r="B6782" t="s">
        <v>29</v>
      </c>
      <c r="C6782" t="s">
        <v>66</v>
      </c>
      <c r="D6782" t="s">
        <v>267</v>
      </c>
      <c r="E6782" t="s">
        <v>46</v>
      </c>
      <c r="F6782" t="s">
        <v>175</v>
      </c>
      <c r="G6782">
        <v>55</v>
      </c>
      <c r="H6782">
        <v>435586</v>
      </c>
      <c r="I6782" t="s">
        <v>34</v>
      </c>
      <c r="J6782" s="1">
        <v>44863</v>
      </c>
      <c r="K6782">
        <v>1200</v>
      </c>
      <c r="L6782" t="s">
        <v>27028</v>
      </c>
      <c r="M6782" t="s">
        <v>596</v>
      </c>
      <c r="N6782" t="s">
        <v>27029</v>
      </c>
      <c r="O6782" t="s">
        <v>27030</v>
      </c>
      <c r="P6782" t="s">
        <v>71</v>
      </c>
      <c r="Q6782">
        <v>19</v>
      </c>
      <c r="R6782" t="s">
        <v>88</v>
      </c>
      <c r="S6782" t="s">
        <v>41</v>
      </c>
      <c r="T6782">
        <v>54107</v>
      </c>
      <c r="U6782" s="1">
        <v>45528</v>
      </c>
      <c r="V6782" t="s">
        <v>64</v>
      </c>
      <c r="W6782">
        <v>221818</v>
      </c>
      <c r="X6782" t="s">
        <v>27031</v>
      </c>
      <c r="Y6782">
        <v>741</v>
      </c>
      <c r="Z6782">
        <v>2514</v>
      </c>
      <c r="AA6782">
        <v>6</v>
      </c>
      <c r="AB6782">
        <v>6033.6</v>
      </c>
    </row>
    <row r="6783" spans="1:28" x14ac:dyDescent="0.3">
      <c r="A6783" t="s">
        <v>28</v>
      </c>
      <c r="B6783" t="s">
        <v>29</v>
      </c>
      <c r="C6783" t="s">
        <v>193</v>
      </c>
      <c r="D6783" t="s">
        <v>31</v>
      </c>
      <c r="E6783" t="s">
        <v>32</v>
      </c>
      <c r="F6783" t="s">
        <v>33</v>
      </c>
      <c r="G6783">
        <v>22</v>
      </c>
      <c r="H6783">
        <v>423370</v>
      </c>
      <c r="I6783" t="s">
        <v>34</v>
      </c>
      <c r="J6783" s="1">
        <v>44527</v>
      </c>
      <c r="K6783">
        <v>1000</v>
      </c>
      <c r="L6783" t="s">
        <v>27032</v>
      </c>
      <c r="M6783" t="s">
        <v>1244</v>
      </c>
      <c r="N6783" t="s">
        <v>27033</v>
      </c>
      <c r="O6783" t="s">
        <v>27034</v>
      </c>
      <c r="P6783" t="s">
        <v>39</v>
      </c>
      <c r="Q6783">
        <v>19</v>
      </c>
      <c r="R6783" t="s">
        <v>40</v>
      </c>
      <c r="S6783" t="s">
        <v>118</v>
      </c>
      <c r="T6783">
        <v>70592</v>
      </c>
      <c r="U6783" s="1">
        <v>45562</v>
      </c>
      <c r="V6783" t="s">
        <v>180</v>
      </c>
      <c r="W6783">
        <v>543962</v>
      </c>
      <c r="X6783" t="s">
        <v>27035</v>
      </c>
      <c r="Y6783">
        <v>375</v>
      </c>
      <c r="Z6783">
        <v>1672</v>
      </c>
      <c r="AA6783">
        <v>1</v>
      </c>
      <c r="AB6783" s="2" t="s">
        <v>27036</v>
      </c>
    </row>
    <row r="6784" spans="1:28" x14ac:dyDescent="0.3">
      <c r="A6784" t="s">
        <v>28</v>
      </c>
      <c r="B6784" t="s">
        <v>29</v>
      </c>
      <c r="C6784" t="s">
        <v>66</v>
      </c>
      <c r="D6784" t="s">
        <v>421</v>
      </c>
      <c r="E6784" t="s">
        <v>46</v>
      </c>
      <c r="F6784" t="s">
        <v>175</v>
      </c>
      <c r="G6784">
        <v>64</v>
      </c>
      <c r="H6784">
        <v>422496</v>
      </c>
      <c r="I6784" t="s">
        <v>58</v>
      </c>
      <c r="J6784" s="1">
        <v>44133</v>
      </c>
      <c r="K6784">
        <v>1000</v>
      </c>
      <c r="L6784" t="s">
        <v>11331</v>
      </c>
      <c r="M6784" t="s">
        <v>85</v>
      </c>
      <c r="N6784" t="s">
        <v>27037</v>
      </c>
      <c r="O6784" t="s">
        <v>27038</v>
      </c>
      <c r="P6784" t="s">
        <v>39</v>
      </c>
      <c r="Q6784">
        <v>3</v>
      </c>
      <c r="R6784" t="s">
        <v>40</v>
      </c>
      <c r="S6784" t="s">
        <v>41</v>
      </c>
      <c r="T6784">
        <v>69286</v>
      </c>
      <c r="U6784" s="1">
        <v>45374</v>
      </c>
      <c r="V6784" t="s">
        <v>72</v>
      </c>
      <c r="W6784">
        <v>812673</v>
      </c>
      <c r="X6784" t="s">
        <v>27039</v>
      </c>
      <c r="Y6784">
        <v>778</v>
      </c>
      <c r="Z6784">
        <v>2587</v>
      </c>
      <c r="AA6784">
        <v>5</v>
      </c>
      <c r="AB6784">
        <v>5174</v>
      </c>
    </row>
    <row r="6785" spans="1:28" x14ac:dyDescent="0.3">
      <c r="A6785" t="s">
        <v>28</v>
      </c>
      <c r="B6785" t="s">
        <v>29</v>
      </c>
      <c r="C6785" t="s">
        <v>30</v>
      </c>
      <c r="D6785" t="s">
        <v>254</v>
      </c>
      <c r="E6785" t="s">
        <v>46</v>
      </c>
      <c r="F6785" t="s">
        <v>57</v>
      </c>
      <c r="G6785">
        <v>14</v>
      </c>
      <c r="H6785">
        <v>414505</v>
      </c>
      <c r="I6785" t="s">
        <v>34</v>
      </c>
      <c r="J6785" s="1">
        <v>44789</v>
      </c>
      <c r="K6785">
        <v>1000</v>
      </c>
      <c r="L6785" t="s">
        <v>27040</v>
      </c>
      <c r="M6785" t="s">
        <v>605</v>
      </c>
      <c r="N6785" t="s">
        <v>27041</v>
      </c>
      <c r="O6785" t="s">
        <v>27042</v>
      </c>
      <c r="P6785" t="s">
        <v>71</v>
      </c>
      <c r="Q6785">
        <v>20</v>
      </c>
      <c r="R6785" t="s">
        <v>88</v>
      </c>
      <c r="S6785" t="s">
        <v>63</v>
      </c>
      <c r="T6785">
        <v>92991</v>
      </c>
      <c r="U6785" s="1">
        <v>45452</v>
      </c>
      <c r="V6785" t="s">
        <v>52</v>
      </c>
      <c r="W6785">
        <v>894351</v>
      </c>
      <c r="X6785" t="s">
        <v>27043</v>
      </c>
      <c r="Y6785">
        <v>992</v>
      </c>
      <c r="Z6785">
        <v>2353</v>
      </c>
      <c r="AA6785">
        <v>4</v>
      </c>
      <c r="AB6785">
        <v>3764.8</v>
      </c>
    </row>
    <row r="6786" spans="1:28" x14ac:dyDescent="0.3">
      <c r="A6786" t="s">
        <v>28</v>
      </c>
      <c r="B6786" t="s">
        <v>29</v>
      </c>
      <c r="C6786" t="s">
        <v>30</v>
      </c>
      <c r="D6786" t="s">
        <v>524</v>
      </c>
      <c r="E6786" t="s">
        <v>32</v>
      </c>
      <c r="F6786" t="s">
        <v>355</v>
      </c>
      <c r="G6786">
        <v>88</v>
      </c>
      <c r="H6786">
        <v>407274</v>
      </c>
      <c r="I6786" t="s">
        <v>58</v>
      </c>
      <c r="J6786" s="1">
        <v>45122</v>
      </c>
      <c r="K6786">
        <v>800</v>
      </c>
      <c r="L6786" t="s">
        <v>27044</v>
      </c>
      <c r="M6786" t="s">
        <v>496</v>
      </c>
      <c r="N6786" t="s">
        <v>27045</v>
      </c>
      <c r="O6786" t="s">
        <v>27046</v>
      </c>
      <c r="P6786" t="s">
        <v>39</v>
      </c>
      <c r="Q6786">
        <v>5</v>
      </c>
      <c r="R6786" t="s">
        <v>88</v>
      </c>
      <c r="S6786" t="s">
        <v>63</v>
      </c>
      <c r="T6786">
        <v>25935</v>
      </c>
      <c r="U6786" s="1">
        <v>45540</v>
      </c>
      <c r="V6786" t="s">
        <v>180</v>
      </c>
      <c r="W6786">
        <v>328850</v>
      </c>
      <c r="X6786" t="s">
        <v>27047</v>
      </c>
      <c r="Y6786">
        <v>794</v>
      </c>
      <c r="Z6786">
        <v>1053</v>
      </c>
      <c r="AA6786">
        <v>2</v>
      </c>
      <c r="AB6786" s="2" t="s">
        <v>3305</v>
      </c>
    </row>
    <row r="6787" spans="1:28" x14ac:dyDescent="0.3">
      <c r="A6787" t="s">
        <v>28</v>
      </c>
      <c r="B6787" t="s">
        <v>29</v>
      </c>
      <c r="C6787" t="s">
        <v>30</v>
      </c>
      <c r="D6787" t="s">
        <v>291</v>
      </c>
      <c r="E6787" t="s">
        <v>46</v>
      </c>
      <c r="F6787" t="s">
        <v>150</v>
      </c>
      <c r="G6787">
        <v>35</v>
      </c>
      <c r="H6787">
        <v>437989</v>
      </c>
      <c r="I6787" t="s">
        <v>58</v>
      </c>
      <c r="J6787" s="1">
        <v>45577</v>
      </c>
      <c r="K6787">
        <v>1200</v>
      </c>
      <c r="L6787" t="s">
        <v>12694</v>
      </c>
      <c r="M6787" t="s">
        <v>482</v>
      </c>
      <c r="N6787" t="s">
        <v>27048</v>
      </c>
      <c r="O6787" t="s">
        <v>27049</v>
      </c>
      <c r="P6787" t="s">
        <v>71</v>
      </c>
      <c r="Q6787">
        <v>11</v>
      </c>
      <c r="R6787" t="s">
        <v>88</v>
      </c>
      <c r="S6787" t="s">
        <v>41</v>
      </c>
      <c r="T6787">
        <v>94742</v>
      </c>
      <c r="U6787" s="1">
        <v>45521</v>
      </c>
      <c r="V6787" t="s">
        <v>64</v>
      </c>
      <c r="W6787">
        <v>358615</v>
      </c>
      <c r="X6787" t="s">
        <v>27050</v>
      </c>
      <c r="Y6787">
        <v>222</v>
      </c>
      <c r="Z6787">
        <v>581</v>
      </c>
      <c r="AA6787">
        <v>5</v>
      </c>
      <c r="AB6787">
        <v>1162</v>
      </c>
    </row>
    <row r="6788" spans="1:28" x14ac:dyDescent="0.3">
      <c r="A6788" t="s">
        <v>28</v>
      </c>
      <c r="B6788" t="s">
        <v>29</v>
      </c>
      <c r="C6788" t="s">
        <v>148</v>
      </c>
      <c r="D6788" t="s">
        <v>611</v>
      </c>
      <c r="E6788" t="s">
        <v>46</v>
      </c>
      <c r="F6788" t="s">
        <v>113</v>
      </c>
      <c r="G6788">
        <v>41</v>
      </c>
      <c r="H6788">
        <v>421982</v>
      </c>
      <c r="I6788" t="s">
        <v>34</v>
      </c>
      <c r="J6788" s="1">
        <v>44144</v>
      </c>
      <c r="K6788">
        <v>950</v>
      </c>
      <c r="L6788" t="s">
        <v>27051</v>
      </c>
      <c r="M6788" t="s">
        <v>623</v>
      </c>
      <c r="N6788" t="s">
        <v>27052</v>
      </c>
      <c r="O6788" t="s">
        <v>27053</v>
      </c>
      <c r="P6788" t="s">
        <v>71</v>
      </c>
      <c r="Q6788">
        <v>8</v>
      </c>
      <c r="R6788" t="s">
        <v>40</v>
      </c>
      <c r="S6788" t="s">
        <v>118</v>
      </c>
      <c r="T6788">
        <v>52003</v>
      </c>
      <c r="U6788" s="1">
        <v>45316</v>
      </c>
      <c r="V6788" t="s">
        <v>111</v>
      </c>
      <c r="W6788">
        <v>252843</v>
      </c>
      <c r="X6788" t="s">
        <v>27054</v>
      </c>
      <c r="Y6788">
        <v>979</v>
      </c>
      <c r="Z6788">
        <v>2049</v>
      </c>
      <c r="AA6788">
        <v>8</v>
      </c>
      <c r="AB6788">
        <v>6556.8</v>
      </c>
    </row>
    <row r="6789" spans="1:28" x14ac:dyDescent="0.3">
      <c r="A6789" t="s">
        <v>28</v>
      </c>
      <c r="B6789" t="s">
        <v>29</v>
      </c>
      <c r="C6789" t="s">
        <v>193</v>
      </c>
      <c r="D6789" t="s">
        <v>467</v>
      </c>
      <c r="E6789" t="s">
        <v>46</v>
      </c>
      <c r="F6789" t="s">
        <v>99</v>
      </c>
      <c r="G6789">
        <v>10</v>
      </c>
      <c r="H6789">
        <v>434761</v>
      </c>
      <c r="I6789" t="s">
        <v>34</v>
      </c>
      <c r="J6789" s="1">
        <v>44693</v>
      </c>
      <c r="K6789">
        <v>800</v>
      </c>
      <c r="L6789" t="s">
        <v>27055</v>
      </c>
      <c r="M6789" t="s">
        <v>372</v>
      </c>
      <c r="N6789" t="s">
        <v>27056</v>
      </c>
      <c r="O6789" t="s">
        <v>27057</v>
      </c>
      <c r="P6789" t="s">
        <v>87</v>
      </c>
      <c r="Q6789">
        <v>7</v>
      </c>
      <c r="R6789" t="s">
        <v>88</v>
      </c>
      <c r="S6789" t="s">
        <v>63</v>
      </c>
      <c r="T6789">
        <v>74208</v>
      </c>
      <c r="U6789" s="1">
        <v>45546</v>
      </c>
      <c r="V6789" t="s">
        <v>180</v>
      </c>
      <c r="W6789">
        <v>631193</v>
      </c>
      <c r="X6789" t="s">
        <v>27058</v>
      </c>
      <c r="Y6789">
        <v>711</v>
      </c>
      <c r="Z6789">
        <v>1910</v>
      </c>
      <c r="AA6789">
        <v>7</v>
      </c>
      <c r="AB6789">
        <v>5348</v>
      </c>
    </row>
    <row r="6790" spans="1:28" x14ac:dyDescent="0.3">
      <c r="A6790" t="s">
        <v>28</v>
      </c>
      <c r="B6790" t="s">
        <v>29</v>
      </c>
      <c r="C6790" t="s">
        <v>91</v>
      </c>
      <c r="D6790" t="s">
        <v>248</v>
      </c>
      <c r="E6790" t="s">
        <v>32</v>
      </c>
      <c r="F6790" t="s">
        <v>175</v>
      </c>
      <c r="G6790">
        <v>82</v>
      </c>
      <c r="H6790">
        <v>408767</v>
      </c>
      <c r="I6790" t="s">
        <v>58</v>
      </c>
      <c r="J6790" s="1">
        <v>44423</v>
      </c>
      <c r="K6790">
        <v>1400</v>
      </c>
      <c r="L6790" t="s">
        <v>27059</v>
      </c>
      <c r="M6790" t="s">
        <v>256</v>
      </c>
      <c r="N6790" t="s">
        <v>27060</v>
      </c>
      <c r="O6790" t="s">
        <v>27061</v>
      </c>
      <c r="P6790" t="s">
        <v>39</v>
      </c>
      <c r="Q6790">
        <v>5</v>
      </c>
      <c r="R6790" t="s">
        <v>88</v>
      </c>
      <c r="S6790" t="s">
        <v>79</v>
      </c>
      <c r="T6790">
        <v>54095</v>
      </c>
      <c r="U6790" s="1">
        <v>45456</v>
      </c>
      <c r="V6790" t="s">
        <v>52</v>
      </c>
      <c r="W6790">
        <v>189128</v>
      </c>
      <c r="X6790" t="s">
        <v>27062</v>
      </c>
      <c r="Y6790">
        <v>912</v>
      </c>
      <c r="Z6790">
        <v>2346</v>
      </c>
      <c r="AA6790">
        <v>7</v>
      </c>
      <c r="AB6790">
        <v>6568.8</v>
      </c>
    </row>
    <row r="6791" spans="1:28" x14ac:dyDescent="0.3">
      <c r="A6791" t="s">
        <v>28</v>
      </c>
      <c r="B6791" t="s">
        <v>29</v>
      </c>
      <c r="C6791" t="s">
        <v>193</v>
      </c>
      <c r="D6791" t="s">
        <v>411</v>
      </c>
      <c r="E6791" t="s">
        <v>56</v>
      </c>
      <c r="F6791" t="s">
        <v>150</v>
      </c>
      <c r="G6791">
        <v>69</v>
      </c>
      <c r="H6791">
        <v>409376</v>
      </c>
      <c r="I6791" t="s">
        <v>34</v>
      </c>
      <c r="J6791" s="1">
        <v>44323</v>
      </c>
      <c r="K6791">
        <v>1300</v>
      </c>
      <c r="L6791" t="s">
        <v>27063</v>
      </c>
      <c r="M6791" t="s">
        <v>2538</v>
      </c>
      <c r="N6791" t="s">
        <v>27064</v>
      </c>
      <c r="O6791" t="s">
        <v>27065</v>
      </c>
      <c r="P6791" t="s">
        <v>39</v>
      </c>
      <c r="Q6791">
        <v>4</v>
      </c>
      <c r="R6791" t="s">
        <v>40</v>
      </c>
      <c r="S6791" t="s">
        <v>63</v>
      </c>
      <c r="T6791">
        <v>28111</v>
      </c>
      <c r="U6791" s="1">
        <v>45566</v>
      </c>
      <c r="V6791" t="s">
        <v>155</v>
      </c>
      <c r="W6791">
        <v>434329</v>
      </c>
      <c r="X6791" t="s">
        <v>27066</v>
      </c>
      <c r="Y6791">
        <v>289</v>
      </c>
      <c r="Z6791">
        <v>2444</v>
      </c>
      <c r="AA6791">
        <v>6</v>
      </c>
      <c r="AB6791">
        <v>5865.6</v>
      </c>
    </row>
    <row r="6792" spans="1:28" x14ac:dyDescent="0.3">
      <c r="A6792" t="s">
        <v>28</v>
      </c>
      <c r="B6792" t="s">
        <v>29</v>
      </c>
      <c r="C6792" t="s">
        <v>30</v>
      </c>
      <c r="D6792" t="s">
        <v>187</v>
      </c>
      <c r="E6792" t="s">
        <v>56</v>
      </c>
      <c r="F6792" t="s">
        <v>106</v>
      </c>
      <c r="G6792">
        <v>60</v>
      </c>
      <c r="H6792">
        <v>417020</v>
      </c>
      <c r="I6792" t="s">
        <v>58</v>
      </c>
      <c r="J6792" s="1">
        <v>45058</v>
      </c>
      <c r="K6792">
        <v>1400</v>
      </c>
      <c r="L6792" t="s">
        <v>27067</v>
      </c>
      <c r="M6792" t="s">
        <v>1048</v>
      </c>
      <c r="N6792" t="s">
        <v>27068</v>
      </c>
      <c r="O6792" t="s">
        <v>27069</v>
      </c>
      <c r="P6792" t="s">
        <v>71</v>
      </c>
      <c r="Q6792">
        <v>5</v>
      </c>
      <c r="R6792" t="s">
        <v>40</v>
      </c>
      <c r="S6792" t="s">
        <v>63</v>
      </c>
      <c r="T6792">
        <v>60836</v>
      </c>
      <c r="U6792" s="1">
        <v>45470</v>
      </c>
      <c r="V6792" t="s">
        <v>52</v>
      </c>
      <c r="W6792">
        <v>193945</v>
      </c>
      <c r="X6792" t="s">
        <v>2625</v>
      </c>
      <c r="Y6792">
        <v>527</v>
      </c>
      <c r="Z6792">
        <v>2728</v>
      </c>
      <c r="AA6792">
        <v>1</v>
      </c>
      <c r="AB6792">
        <v>1091.2</v>
      </c>
    </row>
    <row r="6793" spans="1:28" x14ac:dyDescent="0.3">
      <c r="A6793" t="s">
        <v>28</v>
      </c>
      <c r="B6793" t="s">
        <v>29</v>
      </c>
      <c r="C6793" t="s">
        <v>148</v>
      </c>
      <c r="D6793" t="s">
        <v>31</v>
      </c>
      <c r="E6793" t="s">
        <v>32</v>
      </c>
      <c r="F6793" t="s">
        <v>355</v>
      </c>
      <c r="G6793">
        <v>50</v>
      </c>
      <c r="H6793">
        <v>424848</v>
      </c>
      <c r="I6793" t="s">
        <v>34</v>
      </c>
      <c r="J6793" s="1">
        <v>45151</v>
      </c>
      <c r="K6793">
        <v>1300</v>
      </c>
      <c r="L6793" t="s">
        <v>27070</v>
      </c>
      <c r="M6793" t="s">
        <v>670</v>
      </c>
      <c r="N6793" t="s">
        <v>27071</v>
      </c>
      <c r="O6793" t="s">
        <v>27072</v>
      </c>
      <c r="P6793" t="s">
        <v>87</v>
      </c>
      <c r="Q6793">
        <v>10</v>
      </c>
      <c r="R6793" t="s">
        <v>88</v>
      </c>
      <c r="S6793" t="s">
        <v>41</v>
      </c>
      <c r="T6793">
        <v>12574</v>
      </c>
      <c r="U6793" s="1">
        <v>45519</v>
      </c>
      <c r="V6793" t="s">
        <v>64</v>
      </c>
      <c r="W6793">
        <v>874567</v>
      </c>
      <c r="X6793" t="s">
        <v>27073</v>
      </c>
      <c r="Y6793">
        <v>829</v>
      </c>
      <c r="Z6793">
        <v>2949</v>
      </c>
      <c r="AA6793">
        <v>8</v>
      </c>
      <c r="AB6793" s="2" t="s">
        <v>27074</v>
      </c>
    </row>
    <row r="6794" spans="1:28" x14ac:dyDescent="0.3">
      <c r="A6794" t="s">
        <v>28</v>
      </c>
      <c r="B6794" t="s">
        <v>29</v>
      </c>
      <c r="C6794" t="s">
        <v>30</v>
      </c>
      <c r="D6794" t="s">
        <v>442</v>
      </c>
      <c r="E6794" t="s">
        <v>32</v>
      </c>
      <c r="F6794" t="s">
        <v>106</v>
      </c>
      <c r="G6794">
        <v>86</v>
      </c>
      <c r="H6794">
        <v>408400</v>
      </c>
      <c r="I6794" t="s">
        <v>34</v>
      </c>
      <c r="J6794" s="1">
        <v>44035</v>
      </c>
      <c r="K6794">
        <v>1100</v>
      </c>
      <c r="L6794" t="s">
        <v>27075</v>
      </c>
      <c r="M6794" t="s">
        <v>313</v>
      </c>
      <c r="N6794" t="s">
        <v>27076</v>
      </c>
      <c r="O6794" t="s">
        <v>27077</v>
      </c>
      <c r="P6794" t="s">
        <v>71</v>
      </c>
      <c r="Q6794">
        <v>4</v>
      </c>
      <c r="R6794" t="s">
        <v>88</v>
      </c>
      <c r="S6794" t="s">
        <v>63</v>
      </c>
      <c r="T6794">
        <v>19628</v>
      </c>
      <c r="U6794" s="1">
        <v>45402</v>
      </c>
      <c r="V6794" t="s">
        <v>80</v>
      </c>
      <c r="W6794">
        <v>883867</v>
      </c>
      <c r="X6794" t="s">
        <v>27078</v>
      </c>
      <c r="Y6794">
        <v>510</v>
      </c>
      <c r="Z6794">
        <v>2748</v>
      </c>
      <c r="AA6794">
        <v>4</v>
      </c>
      <c r="AB6794">
        <v>4396.8</v>
      </c>
    </row>
    <row r="6795" spans="1:28" x14ac:dyDescent="0.3">
      <c r="A6795" t="s">
        <v>28</v>
      </c>
      <c r="B6795" t="s">
        <v>29</v>
      </c>
      <c r="C6795" t="s">
        <v>44</v>
      </c>
      <c r="D6795" t="s">
        <v>380</v>
      </c>
      <c r="E6795" t="s">
        <v>56</v>
      </c>
      <c r="F6795" t="s">
        <v>99</v>
      </c>
      <c r="G6795">
        <v>91</v>
      </c>
      <c r="H6795">
        <v>402671</v>
      </c>
      <c r="I6795" t="s">
        <v>34</v>
      </c>
      <c r="J6795" s="1">
        <v>44576</v>
      </c>
      <c r="K6795">
        <v>1300</v>
      </c>
      <c r="L6795" t="s">
        <v>27079</v>
      </c>
      <c r="M6795" t="s">
        <v>351</v>
      </c>
      <c r="N6795" t="s">
        <v>27080</v>
      </c>
      <c r="O6795" t="s">
        <v>27081</v>
      </c>
      <c r="P6795" t="s">
        <v>87</v>
      </c>
      <c r="Q6795">
        <v>10</v>
      </c>
      <c r="R6795" t="s">
        <v>40</v>
      </c>
      <c r="S6795" t="s">
        <v>41</v>
      </c>
      <c r="T6795">
        <v>62195</v>
      </c>
      <c r="U6795" s="1">
        <v>45492</v>
      </c>
      <c r="V6795" t="s">
        <v>126</v>
      </c>
      <c r="W6795">
        <v>120008</v>
      </c>
      <c r="X6795" t="s">
        <v>27082</v>
      </c>
      <c r="Y6795">
        <v>767</v>
      </c>
      <c r="Z6795">
        <v>1707</v>
      </c>
      <c r="AA6795">
        <v>8</v>
      </c>
      <c r="AB6795" s="2" t="s">
        <v>1178</v>
      </c>
    </row>
    <row r="6796" spans="1:28" x14ac:dyDescent="0.3">
      <c r="A6796" t="s">
        <v>28</v>
      </c>
      <c r="B6796" t="s">
        <v>29</v>
      </c>
      <c r="C6796" t="s">
        <v>54</v>
      </c>
      <c r="D6796" t="s">
        <v>261</v>
      </c>
      <c r="E6796" t="s">
        <v>46</v>
      </c>
      <c r="F6796" t="s">
        <v>57</v>
      </c>
      <c r="G6796">
        <v>82</v>
      </c>
      <c r="H6796">
        <v>421970</v>
      </c>
      <c r="I6796" t="s">
        <v>58</v>
      </c>
      <c r="J6796" s="1">
        <v>44442</v>
      </c>
      <c r="K6796">
        <v>800</v>
      </c>
      <c r="L6796" t="s">
        <v>27083</v>
      </c>
      <c r="M6796" t="s">
        <v>869</v>
      </c>
      <c r="N6796" t="s">
        <v>27084</v>
      </c>
      <c r="O6796" t="s">
        <v>27085</v>
      </c>
      <c r="P6796" t="s">
        <v>51</v>
      </c>
      <c r="Q6796">
        <v>20</v>
      </c>
      <c r="R6796" t="s">
        <v>88</v>
      </c>
      <c r="S6796" t="s">
        <v>41</v>
      </c>
      <c r="T6796">
        <v>14560</v>
      </c>
      <c r="U6796" s="1">
        <v>45497</v>
      </c>
      <c r="V6796" t="s">
        <v>126</v>
      </c>
      <c r="W6796">
        <v>923568</v>
      </c>
      <c r="X6796" t="s">
        <v>27086</v>
      </c>
      <c r="Y6796">
        <v>393</v>
      </c>
      <c r="Z6796">
        <v>1169</v>
      </c>
      <c r="AA6796">
        <v>7</v>
      </c>
      <c r="AB6796" s="2" t="s">
        <v>8075</v>
      </c>
    </row>
    <row r="6797" spans="1:28" x14ac:dyDescent="0.3">
      <c r="A6797" t="s">
        <v>28</v>
      </c>
      <c r="B6797" t="s">
        <v>29</v>
      </c>
      <c r="C6797" t="s">
        <v>66</v>
      </c>
      <c r="D6797" t="s">
        <v>237</v>
      </c>
      <c r="E6797" t="s">
        <v>32</v>
      </c>
      <c r="F6797" t="s">
        <v>175</v>
      </c>
      <c r="G6797">
        <v>24</v>
      </c>
      <c r="H6797">
        <v>409100</v>
      </c>
      <c r="I6797" t="s">
        <v>58</v>
      </c>
      <c r="J6797" s="1">
        <v>45375</v>
      </c>
      <c r="K6797">
        <v>800</v>
      </c>
      <c r="L6797" t="s">
        <v>14164</v>
      </c>
      <c r="M6797" t="s">
        <v>282</v>
      </c>
      <c r="N6797" t="s">
        <v>27087</v>
      </c>
      <c r="O6797" t="s">
        <v>27088</v>
      </c>
      <c r="P6797" t="s">
        <v>87</v>
      </c>
      <c r="Q6797">
        <v>12</v>
      </c>
      <c r="R6797" t="s">
        <v>40</v>
      </c>
      <c r="S6797" t="s">
        <v>41</v>
      </c>
      <c r="T6797">
        <v>55528</v>
      </c>
      <c r="U6797" s="1">
        <v>45300</v>
      </c>
      <c r="V6797" t="s">
        <v>111</v>
      </c>
      <c r="W6797">
        <v>276900</v>
      </c>
      <c r="X6797" t="s">
        <v>27089</v>
      </c>
      <c r="Y6797">
        <v>238</v>
      </c>
      <c r="Z6797">
        <v>1533</v>
      </c>
      <c r="AA6797">
        <v>6</v>
      </c>
      <c r="AB6797" s="2" t="s">
        <v>27090</v>
      </c>
    </row>
    <row r="6798" spans="1:28" x14ac:dyDescent="0.3">
      <c r="A6798" t="s">
        <v>28</v>
      </c>
      <c r="B6798" t="s">
        <v>29</v>
      </c>
      <c r="C6798" t="s">
        <v>30</v>
      </c>
      <c r="D6798" t="s">
        <v>237</v>
      </c>
      <c r="E6798" t="s">
        <v>56</v>
      </c>
      <c r="F6798" t="s">
        <v>355</v>
      </c>
      <c r="G6798">
        <v>95</v>
      </c>
      <c r="H6798">
        <v>436604</v>
      </c>
      <c r="I6798" t="s">
        <v>58</v>
      </c>
      <c r="J6798" s="1">
        <v>45161</v>
      </c>
      <c r="K6798">
        <v>800</v>
      </c>
      <c r="L6798" t="s">
        <v>27091</v>
      </c>
      <c r="M6798" t="s">
        <v>244</v>
      </c>
      <c r="N6798" t="s">
        <v>27092</v>
      </c>
      <c r="O6798" t="s">
        <v>27093</v>
      </c>
      <c r="P6798" t="s">
        <v>87</v>
      </c>
      <c r="Q6798">
        <v>12</v>
      </c>
      <c r="R6798" t="s">
        <v>40</v>
      </c>
      <c r="S6798" t="s">
        <v>79</v>
      </c>
      <c r="T6798">
        <v>77206</v>
      </c>
      <c r="U6798" s="1">
        <v>45373</v>
      </c>
      <c r="V6798" t="s">
        <v>72</v>
      </c>
      <c r="W6798">
        <v>367697</v>
      </c>
      <c r="X6798" t="s">
        <v>27094</v>
      </c>
      <c r="Y6798">
        <v>221</v>
      </c>
      <c r="Z6798">
        <v>1725</v>
      </c>
      <c r="AA6798">
        <v>1</v>
      </c>
      <c r="AB6798">
        <v>690</v>
      </c>
    </row>
    <row r="6799" spans="1:28" x14ac:dyDescent="0.3">
      <c r="A6799" t="s">
        <v>28</v>
      </c>
      <c r="B6799" t="s">
        <v>29</v>
      </c>
      <c r="C6799" t="s">
        <v>30</v>
      </c>
      <c r="D6799" t="s">
        <v>380</v>
      </c>
      <c r="E6799" t="s">
        <v>32</v>
      </c>
      <c r="F6799" t="s">
        <v>150</v>
      </c>
      <c r="G6799">
        <v>28</v>
      </c>
      <c r="H6799">
        <v>408096</v>
      </c>
      <c r="I6799" t="s">
        <v>34</v>
      </c>
      <c r="J6799" s="1">
        <v>45543</v>
      </c>
      <c r="K6799">
        <v>1100</v>
      </c>
      <c r="L6799" t="s">
        <v>27095</v>
      </c>
      <c r="M6799" t="s">
        <v>591</v>
      </c>
      <c r="N6799" t="s">
        <v>27096</v>
      </c>
      <c r="O6799" t="s">
        <v>27097</v>
      </c>
      <c r="P6799" t="s">
        <v>71</v>
      </c>
      <c r="Q6799">
        <v>8</v>
      </c>
      <c r="R6799" t="s">
        <v>40</v>
      </c>
      <c r="S6799" t="s">
        <v>41</v>
      </c>
      <c r="T6799">
        <v>16219</v>
      </c>
      <c r="U6799" s="1">
        <v>45514</v>
      </c>
      <c r="V6799" t="s">
        <v>64</v>
      </c>
      <c r="W6799">
        <v>313690</v>
      </c>
      <c r="X6799" t="s">
        <v>27098</v>
      </c>
      <c r="Y6799">
        <v>294</v>
      </c>
      <c r="Z6799">
        <v>805</v>
      </c>
      <c r="AA6799">
        <v>4</v>
      </c>
      <c r="AB6799">
        <v>1288</v>
      </c>
    </row>
    <row r="6800" spans="1:28" x14ac:dyDescent="0.3">
      <c r="A6800" t="s">
        <v>28</v>
      </c>
      <c r="B6800" t="s">
        <v>29</v>
      </c>
      <c r="C6800" t="s">
        <v>54</v>
      </c>
      <c r="D6800" t="s">
        <v>421</v>
      </c>
      <c r="E6800" t="s">
        <v>56</v>
      </c>
      <c r="F6800" t="s">
        <v>47</v>
      </c>
      <c r="G6800">
        <v>39</v>
      </c>
      <c r="H6800">
        <v>405610</v>
      </c>
      <c r="I6800" t="s">
        <v>34</v>
      </c>
      <c r="J6800" s="1">
        <v>44597</v>
      </c>
      <c r="K6800">
        <v>1300</v>
      </c>
      <c r="L6800" t="s">
        <v>27099</v>
      </c>
      <c r="M6800" t="s">
        <v>1483</v>
      </c>
      <c r="N6800" t="s">
        <v>27100</v>
      </c>
      <c r="O6800" t="s">
        <v>27101</v>
      </c>
      <c r="P6800" t="s">
        <v>71</v>
      </c>
      <c r="Q6800">
        <v>17</v>
      </c>
      <c r="R6800" t="s">
        <v>40</v>
      </c>
      <c r="S6800" t="s">
        <v>63</v>
      </c>
      <c r="T6800">
        <v>98497</v>
      </c>
      <c r="U6800" s="1">
        <v>45513</v>
      </c>
      <c r="V6800" t="s">
        <v>64</v>
      </c>
      <c r="W6800">
        <v>958912</v>
      </c>
      <c r="X6800" t="s">
        <v>27102</v>
      </c>
      <c r="Y6800">
        <v>873</v>
      </c>
      <c r="Z6800">
        <v>534</v>
      </c>
      <c r="AA6800">
        <v>2</v>
      </c>
      <c r="AB6800" s="2" t="s">
        <v>7513</v>
      </c>
    </row>
    <row r="6801" spans="1:28" x14ac:dyDescent="0.3">
      <c r="A6801" t="s">
        <v>28</v>
      </c>
      <c r="B6801" t="s">
        <v>29</v>
      </c>
      <c r="C6801" t="s">
        <v>30</v>
      </c>
      <c r="D6801" t="s">
        <v>227</v>
      </c>
      <c r="E6801" t="s">
        <v>56</v>
      </c>
      <c r="F6801" t="s">
        <v>57</v>
      </c>
      <c r="G6801">
        <v>9</v>
      </c>
      <c r="H6801">
        <v>432619</v>
      </c>
      <c r="I6801" t="s">
        <v>34</v>
      </c>
      <c r="J6801" s="1">
        <v>44993</v>
      </c>
      <c r="K6801">
        <v>1100</v>
      </c>
      <c r="L6801" t="s">
        <v>27103</v>
      </c>
      <c r="M6801" t="s">
        <v>623</v>
      </c>
      <c r="N6801" t="s">
        <v>27104</v>
      </c>
      <c r="O6801">
        <f>1-501-609-6572</f>
        <v>-7681</v>
      </c>
      <c r="P6801" t="s">
        <v>87</v>
      </c>
      <c r="Q6801">
        <v>8</v>
      </c>
      <c r="R6801" t="s">
        <v>40</v>
      </c>
      <c r="S6801" t="s">
        <v>41</v>
      </c>
      <c r="T6801">
        <v>91145</v>
      </c>
      <c r="U6801" s="1">
        <v>45441</v>
      </c>
      <c r="V6801" t="s">
        <v>140</v>
      </c>
      <c r="W6801">
        <v>381488</v>
      </c>
      <c r="X6801" t="s">
        <v>27105</v>
      </c>
      <c r="Y6801">
        <v>571</v>
      </c>
      <c r="Z6801">
        <v>1667</v>
      </c>
      <c r="AA6801">
        <v>6</v>
      </c>
      <c r="AB6801">
        <v>4000.8</v>
      </c>
    </row>
    <row r="6802" spans="1:28" x14ac:dyDescent="0.3">
      <c r="A6802" t="s">
        <v>28</v>
      </c>
      <c r="B6802" t="s">
        <v>29</v>
      </c>
      <c r="C6802" t="s">
        <v>30</v>
      </c>
      <c r="D6802" t="s">
        <v>134</v>
      </c>
      <c r="E6802" t="s">
        <v>46</v>
      </c>
      <c r="F6802" t="s">
        <v>83</v>
      </c>
      <c r="G6802">
        <v>54</v>
      </c>
      <c r="H6802">
        <v>407107</v>
      </c>
      <c r="I6802" t="s">
        <v>34</v>
      </c>
      <c r="J6802" s="1">
        <v>44187</v>
      </c>
      <c r="K6802">
        <v>1400</v>
      </c>
      <c r="L6802" t="s">
        <v>27106</v>
      </c>
      <c r="M6802" t="s">
        <v>818</v>
      </c>
      <c r="N6802" t="s">
        <v>27107</v>
      </c>
      <c r="O6802" t="s">
        <v>27108</v>
      </c>
      <c r="P6802" t="s">
        <v>39</v>
      </c>
      <c r="Q6802">
        <v>9</v>
      </c>
      <c r="R6802" t="s">
        <v>40</v>
      </c>
      <c r="S6802" t="s">
        <v>79</v>
      </c>
      <c r="T6802">
        <v>96640</v>
      </c>
      <c r="U6802" s="1">
        <v>45535</v>
      </c>
      <c r="V6802" t="s">
        <v>64</v>
      </c>
      <c r="W6802">
        <v>468101</v>
      </c>
      <c r="X6802" t="s">
        <v>27109</v>
      </c>
      <c r="Y6802">
        <v>314</v>
      </c>
      <c r="Z6802">
        <v>1601</v>
      </c>
      <c r="AA6802">
        <v>1</v>
      </c>
      <c r="AB6802" s="2" t="s">
        <v>27110</v>
      </c>
    </row>
    <row r="6803" spans="1:28" x14ac:dyDescent="0.3">
      <c r="A6803" t="s">
        <v>28</v>
      </c>
      <c r="B6803" t="s">
        <v>29</v>
      </c>
      <c r="C6803" t="s">
        <v>148</v>
      </c>
      <c r="D6803" t="s">
        <v>170</v>
      </c>
      <c r="E6803" t="s">
        <v>32</v>
      </c>
      <c r="F6803" t="s">
        <v>99</v>
      </c>
      <c r="G6803">
        <v>24</v>
      </c>
      <c r="H6803">
        <v>405189</v>
      </c>
      <c r="I6803" t="s">
        <v>34</v>
      </c>
      <c r="J6803" s="1">
        <v>45597</v>
      </c>
      <c r="K6803">
        <v>1100</v>
      </c>
      <c r="L6803" t="s">
        <v>27111</v>
      </c>
      <c r="M6803" t="s">
        <v>200</v>
      </c>
      <c r="N6803" t="s">
        <v>27112</v>
      </c>
      <c r="O6803" t="s">
        <v>27113</v>
      </c>
      <c r="P6803" t="s">
        <v>87</v>
      </c>
      <c r="Q6803">
        <v>3</v>
      </c>
      <c r="R6803" t="s">
        <v>88</v>
      </c>
      <c r="S6803" t="s">
        <v>41</v>
      </c>
      <c r="T6803">
        <v>99405</v>
      </c>
      <c r="U6803" s="1">
        <v>45476</v>
      </c>
      <c r="V6803" t="s">
        <v>126</v>
      </c>
      <c r="W6803">
        <v>954182</v>
      </c>
      <c r="X6803" t="s">
        <v>27114</v>
      </c>
      <c r="Y6803">
        <v>869</v>
      </c>
      <c r="Z6803">
        <v>2704</v>
      </c>
      <c r="AA6803">
        <v>6</v>
      </c>
      <c r="AB6803">
        <v>6489.6</v>
      </c>
    </row>
    <row r="6804" spans="1:28" x14ac:dyDescent="0.3">
      <c r="A6804" t="s">
        <v>28</v>
      </c>
      <c r="B6804" t="s">
        <v>29</v>
      </c>
      <c r="C6804" t="s">
        <v>54</v>
      </c>
      <c r="D6804" t="s">
        <v>182</v>
      </c>
      <c r="E6804" t="s">
        <v>46</v>
      </c>
      <c r="F6804" t="s">
        <v>150</v>
      </c>
      <c r="G6804">
        <v>50</v>
      </c>
      <c r="H6804">
        <v>423402</v>
      </c>
      <c r="I6804" t="s">
        <v>34</v>
      </c>
      <c r="J6804" s="1">
        <v>44438</v>
      </c>
      <c r="K6804">
        <v>950</v>
      </c>
      <c r="L6804" t="s">
        <v>27115</v>
      </c>
      <c r="M6804" t="s">
        <v>1291</v>
      </c>
      <c r="N6804" t="s">
        <v>27116</v>
      </c>
      <c r="O6804" t="s">
        <v>27117</v>
      </c>
      <c r="P6804" t="s">
        <v>39</v>
      </c>
      <c r="Q6804">
        <v>8</v>
      </c>
      <c r="R6804" t="s">
        <v>88</v>
      </c>
      <c r="S6804" t="s">
        <v>41</v>
      </c>
      <c r="T6804">
        <v>55137</v>
      </c>
      <c r="U6804" s="1">
        <v>45580</v>
      </c>
      <c r="V6804" t="s">
        <v>155</v>
      </c>
      <c r="W6804">
        <v>487978</v>
      </c>
      <c r="X6804" t="s">
        <v>27118</v>
      </c>
      <c r="Y6804">
        <v>480</v>
      </c>
      <c r="Z6804">
        <v>563</v>
      </c>
      <c r="AA6804">
        <v>7</v>
      </c>
      <c r="AB6804">
        <v>1576.4</v>
      </c>
    </row>
    <row r="6805" spans="1:28" x14ac:dyDescent="0.3">
      <c r="A6805" t="s">
        <v>28</v>
      </c>
      <c r="B6805" t="s">
        <v>29</v>
      </c>
      <c r="C6805" t="s">
        <v>193</v>
      </c>
      <c r="D6805" t="s">
        <v>105</v>
      </c>
      <c r="E6805" t="s">
        <v>46</v>
      </c>
      <c r="F6805" t="s">
        <v>99</v>
      </c>
      <c r="G6805">
        <v>58</v>
      </c>
      <c r="H6805">
        <v>419387</v>
      </c>
      <c r="I6805" t="s">
        <v>34</v>
      </c>
      <c r="J6805" s="1">
        <v>44596</v>
      </c>
      <c r="K6805">
        <v>1100</v>
      </c>
      <c r="L6805" t="s">
        <v>27119</v>
      </c>
      <c r="M6805" t="s">
        <v>1291</v>
      </c>
      <c r="N6805" t="s">
        <v>27120</v>
      </c>
      <c r="O6805" t="s">
        <v>27121</v>
      </c>
      <c r="P6805" t="s">
        <v>51</v>
      </c>
      <c r="Q6805">
        <v>8</v>
      </c>
      <c r="R6805" t="s">
        <v>40</v>
      </c>
      <c r="S6805" t="s">
        <v>41</v>
      </c>
      <c r="T6805">
        <v>10599</v>
      </c>
      <c r="U6805" s="1">
        <v>45585</v>
      </c>
      <c r="V6805" t="s">
        <v>155</v>
      </c>
      <c r="W6805">
        <v>727904</v>
      </c>
      <c r="X6805" t="s">
        <v>27122</v>
      </c>
      <c r="Y6805">
        <v>600</v>
      </c>
      <c r="Z6805">
        <v>1379</v>
      </c>
      <c r="AA6805">
        <v>6</v>
      </c>
      <c r="AB6805" s="2" t="s">
        <v>27123</v>
      </c>
    </row>
    <row r="6806" spans="1:28" x14ac:dyDescent="0.3">
      <c r="A6806" t="s">
        <v>28</v>
      </c>
      <c r="B6806" t="s">
        <v>29</v>
      </c>
      <c r="C6806" t="s">
        <v>66</v>
      </c>
      <c r="D6806" t="s">
        <v>611</v>
      </c>
      <c r="E6806" t="s">
        <v>46</v>
      </c>
      <c r="F6806" t="s">
        <v>33</v>
      </c>
      <c r="G6806">
        <v>70</v>
      </c>
      <c r="H6806">
        <v>416398</v>
      </c>
      <c r="I6806" t="s">
        <v>34</v>
      </c>
      <c r="J6806" s="1">
        <v>45579</v>
      </c>
      <c r="K6806">
        <v>1200</v>
      </c>
      <c r="L6806" t="s">
        <v>18556</v>
      </c>
      <c r="M6806" t="s">
        <v>1017</v>
      </c>
      <c r="N6806" t="s">
        <v>27124</v>
      </c>
      <c r="O6806" t="s">
        <v>27125</v>
      </c>
      <c r="P6806" t="s">
        <v>39</v>
      </c>
      <c r="Q6806">
        <v>9</v>
      </c>
      <c r="R6806" t="s">
        <v>40</v>
      </c>
      <c r="S6806" t="s">
        <v>63</v>
      </c>
      <c r="T6806">
        <v>86091</v>
      </c>
      <c r="U6806" s="1">
        <v>45607</v>
      </c>
      <c r="V6806" t="s">
        <v>42</v>
      </c>
      <c r="W6806">
        <v>821249</v>
      </c>
      <c r="X6806" t="s">
        <v>26530</v>
      </c>
      <c r="Y6806">
        <v>828</v>
      </c>
      <c r="Z6806">
        <v>2063</v>
      </c>
      <c r="AA6806">
        <v>7</v>
      </c>
      <c r="AB6806" s="2" t="s">
        <v>27126</v>
      </c>
    </row>
    <row r="6807" spans="1:28" x14ac:dyDescent="0.3">
      <c r="A6807" t="s">
        <v>28</v>
      </c>
      <c r="B6807" t="s">
        <v>29</v>
      </c>
      <c r="C6807" t="s">
        <v>54</v>
      </c>
      <c r="D6807" t="s">
        <v>98</v>
      </c>
      <c r="E6807" t="s">
        <v>46</v>
      </c>
      <c r="F6807" t="s">
        <v>150</v>
      </c>
      <c r="G6807">
        <v>75</v>
      </c>
      <c r="H6807">
        <v>436939</v>
      </c>
      <c r="I6807" t="s">
        <v>58</v>
      </c>
      <c r="J6807" s="1">
        <v>44877</v>
      </c>
      <c r="K6807">
        <v>1100</v>
      </c>
      <c r="L6807" t="s">
        <v>27127</v>
      </c>
      <c r="M6807" t="s">
        <v>129</v>
      </c>
      <c r="N6807" t="s">
        <v>27128</v>
      </c>
      <c r="O6807" t="s">
        <v>27129</v>
      </c>
      <c r="P6807" t="s">
        <v>71</v>
      </c>
      <c r="Q6807">
        <v>20</v>
      </c>
      <c r="R6807" t="s">
        <v>88</v>
      </c>
      <c r="S6807" t="s">
        <v>63</v>
      </c>
      <c r="T6807">
        <v>33427</v>
      </c>
      <c r="U6807" s="1">
        <v>45314</v>
      </c>
      <c r="V6807" t="s">
        <v>111</v>
      </c>
      <c r="W6807">
        <v>636976</v>
      </c>
      <c r="X6807" t="s">
        <v>27130</v>
      </c>
      <c r="Y6807">
        <v>534</v>
      </c>
      <c r="Z6807">
        <v>2949</v>
      </c>
      <c r="AA6807">
        <v>2</v>
      </c>
      <c r="AB6807" s="2" t="s">
        <v>18696</v>
      </c>
    </row>
    <row r="6808" spans="1:28" x14ac:dyDescent="0.3">
      <c r="A6808" t="s">
        <v>28</v>
      </c>
      <c r="B6808" t="s">
        <v>29</v>
      </c>
      <c r="C6808" t="s">
        <v>91</v>
      </c>
      <c r="D6808" t="s">
        <v>637</v>
      </c>
      <c r="E6808" t="s">
        <v>56</v>
      </c>
      <c r="F6808" t="s">
        <v>175</v>
      </c>
      <c r="G6808">
        <v>53</v>
      </c>
      <c r="H6808">
        <v>414110</v>
      </c>
      <c r="I6808" t="s">
        <v>34</v>
      </c>
      <c r="J6808" s="1">
        <v>45346</v>
      </c>
      <c r="K6808">
        <v>1100</v>
      </c>
      <c r="L6808" t="s">
        <v>27131</v>
      </c>
      <c r="M6808" t="s">
        <v>605</v>
      </c>
      <c r="N6808" t="s">
        <v>27132</v>
      </c>
      <c r="O6808" t="s">
        <v>27133</v>
      </c>
      <c r="P6808" t="s">
        <v>39</v>
      </c>
      <c r="Q6808">
        <v>14</v>
      </c>
      <c r="R6808" t="s">
        <v>88</v>
      </c>
      <c r="S6808" t="s">
        <v>118</v>
      </c>
      <c r="T6808">
        <v>86423</v>
      </c>
      <c r="U6808" s="1">
        <v>45383</v>
      </c>
      <c r="V6808" t="s">
        <v>80</v>
      </c>
      <c r="W6808">
        <v>477756</v>
      </c>
      <c r="X6808" t="s">
        <v>5208</v>
      </c>
      <c r="Y6808">
        <v>219</v>
      </c>
      <c r="Z6808">
        <v>1278</v>
      </c>
      <c r="AA6808">
        <v>8</v>
      </c>
      <c r="AB6808" s="2" t="s">
        <v>8203</v>
      </c>
    </row>
    <row r="6809" spans="1:28" x14ac:dyDescent="0.3">
      <c r="A6809" t="s">
        <v>28</v>
      </c>
      <c r="B6809" t="s">
        <v>29</v>
      </c>
      <c r="C6809" t="s">
        <v>66</v>
      </c>
      <c r="D6809" t="s">
        <v>421</v>
      </c>
      <c r="E6809" t="s">
        <v>46</v>
      </c>
      <c r="F6809" t="s">
        <v>47</v>
      </c>
      <c r="G6809">
        <v>96</v>
      </c>
      <c r="H6809">
        <v>410740</v>
      </c>
      <c r="I6809" t="s">
        <v>34</v>
      </c>
      <c r="J6809" s="1">
        <v>44247</v>
      </c>
      <c r="K6809">
        <v>1300</v>
      </c>
      <c r="L6809" t="s">
        <v>27134</v>
      </c>
      <c r="M6809" t="s">
        <v>123</v>
      </c>
      <c r="N6809" t="s">
        <v>27135</v>
      </c>
      <c r="O6809" t="s">
        <v>27136</v>
      </c>
      <c r="P6809" t="s">
        <v>71</v>
      </c>
      <c r="Q6809">
        <v>10</v>
      </c>
      <c r="R6809" t="s">
        <v>88</v>
      </c>
      <c r="S6809" t="s">
        <v>79</v>
      </c>
      <c r="T6809">
        <v>51009</v>
      </c>
      <c r="U6809" s="1">
        <v>45559</v>
      </c>
      <c r="V6809" t="s">
        <v>180</v>
      </c>
      <c r="W6809">
        <v>552884</v>
      </c>
      <c r="X6809" t="s">
        <v>27137</v>
      </c>
      <c r="Y6809">
        <v>560</v>
      </c>
      <c r="Z6809">
        <v>2259</v>
      </c>
      <c r="AA6809">
        <v>5</v>
      </c>
      <c r="AB6809">
        <v>4518</v>
      </c>
    </row>
    <row r="6810" spans="1:28" x14ac:dyDescent="0.3">
      <c r="A6810" t="s">
        <v>28</v>
      </c>
      <c r="B6810" t="s">
        <v>29</v>
      </c>
      <c r="C6810" t="s">
        <v>193</v>
      </c>
      <c r="D6810" t="s">
        <v>267</v>
      </c>
      <c r="E6810" t="s">
        <v>46</v>
      </c>
      <c r="F6810" t="s">
        <v>47</v>
      </c>
      <c r="G6810">
        <v>30</v>
      </c>
      <c r="H6810">
        <v>431447</v>
      </c>
      <c r="I6810" t="s">
        <v>34</v>
      </c>
      <c r="J6810" s="1">
        <v>44497</v>
      </c>
      <c r="K6810">
        <v>1200</v>
      </c>
      <c r="L6810" t="s">
        <v>27138</v>
      </c>
      <c r="M6810" t="s">
        <v>244</v>
      </c>
      <c r="N6810" t="s">
        <v>27139</v>
      </c>
      <c r="O6810" t="s">
        <v>27140</v>
      </c>
      <c r="P6810" t="s">
        <v>51</v>
      </c>
      <c r="Q6810">
        <v>20</v>
      </c>
      <c r="R6810" t="s">
        <v>40</v>
      </c>
      <c r="S6810" t="s">
        <v>118</v>
      </c>
      <c r="T6810">
        <v>55452</v>
      </c>
      <c r="U6810" s="1">
        <v>45470</v>
      </c>
      <c r="V6810" t="s">
        <v>52</v>
      </c>
      <c r="W6810">
        <v>112602</v>
      </c>
      <c r="X6810" t="s">
        <v>27141</v>
      </c>
      <c r="Y6810">
        <v>248</v>
      </c>
      <c r="Z6810">
        <v>1649</v>
      </c>
      <c r="AA6810">
        <v>5</v>
      </c>
      <c r="AB6810">
        <v>3298</v>
      </c>
    </row>
    <row r="6811" spans="1:28" x14ac:dyDescent="0.3">
      <c r="A6811" t="s">
        <v>28</v>
      </c>
      <c r="B6811" t="s">
        <v>29</v>
      </c>
      <c r="C6811" t="s">
        <v>148</v>
      </c>
      <c r="D6811" t="s">
        <v>442</v>
      </c>
      <c r="E6811" t="s">
        <v>46</v>
      </c>
      <c r="F6811" t="s">
        <v>57</v>
      </c>
      <c r="G6811">
        <v>50</v>
      </c>
      <c r="H6811">
        <v>438847</v>
      </c>
      <c r="I6811" t="s">
        <v>34</v>
      </c>
      <c r="J6811" s="1">
        <v>44467</v>
      </c>
      <c r="K6811">
        <v>1000</v>
      </c>
      <c r="L6811" t="s">
        <v>27142</v>
      </c>
      <c r="M6811" t="s">
        <v>2124</v>
      </c>
      <c r="N6811" t="s">
        <v>27143</v>
      </c>
      <c r="O6811" t="s">
        <v>27144</v>
      </c>
      <c r="P6811" t="s">
        <v>39</v>
      </c>
      <c r="Q6811">
        <v>20</v>
      </c>
      <c r="R6811" t="s">
        <v>88</v>
      </c>
      <c r="S6811" t="s">
        <v>118</v>
      </c>
      <c r="T6811">
        <v>66566</v>
      </c>
      <c r="U6811" s="1">
        <v>45628</v>
      </c>
      <c r="V6811" t="s">
        <v>259</v>
      </c>
      <c r="W6811">
        <v>109708</v>
      </c>
      <c r="X6811" t="s">
        <v>27145</v>
      </c>
      <c r="Y6811">
        <v>882</v>
      </c>
      <c r="Z6811">
        <v>2162</v>
      </c>
      <c r="AA6811">
        <v>6</v>
      </c>
      <c r="AB6811">
        <v>5188.8</v>
      </c>
    </row>
    <row r="6812" spans="1:28" x14ac:dyDescent="0.3">
      <c r="A6812" t="s">
        <v>28</v>
      </c>
      <c r="B6812" t="s">
        <v>29</v>
      </c>
      <c r="C6812" t="s">
        <v>193</v>
      </c>
      <c r="D6812" t="s">
        <v>338</v>
      </c>
      <c r="E6812" t="s">
        <v>46</v>
      </c>
      <c r="F6812" t="s">
        <v>83</v>
      </c>
      <c r="G6812">
        <v>4</v>
      </c>
      <c r="H6812">
        <v>430776</v>
      </c>
      <c r="I6812" t="s">
        <v>34</v>
      </c>
      <c r="J6812" s="1">
        <v>44060</v>
      </c>
      <c r="K6812">
        <v>1200</v>
      </c>
      <c r="L6812" t="s">
        <v>27146</v>
      </c>
      <c r="M6812" t="s">
        <v>276</v>
      </c>
      <c r="N6812" t="s">
        <v>27147</v>
      </c>
      <c r="O6812" t="s">
        <v>27148</v>
      </c>
      <c r="P6812" t="s">
        <v>87</v>
      </c>
      <c r="Q6812">
        <v>10</v>
      </c>
      <c r="R6812" t="s">
        <v>88</v>
      </c>
      <c r="S6812" t="s">
        <v>63</v>
      </c>
      <c r="T6812">
        <v>90086</v>
      </c>
      <c r="U6812" s="1">
        <v>45510</v>
      </c>
      <c r="V6812" t="s">
        <v>64</v>
      </c>
      <c r="W6812">
        <v>372308</v>
      </c>
      <c r="X6812" t="s">
        <v>27149</v>
      </c>
      <c r="Y6812">
        <v>937</v>
      </c>
      <c r="Z6812">
        <v>2654</v>
      </c>
      <c r="AA6812">
        <v>8</v>
      </c>
      <c r="AB6812" s="2" t="s">
        <v>27150</v>
      </c>
    </row>
    <row r="6813" spans="1:28" x14ac:dyDescent="0.3">
      <c r="A6813" t="s">
        <v>28</v>
      </c>
      <c r="B6813" t="s">
        <v>29</v>
      </c>
      <c r="C6813" t="s">
        <v>30</v>
      </c>
      <c r="D6813" t="s">
        <v>74</v>
      </c>
      <c r="E6813" t="s">
        <v>32</v>
      </c>
      <c r="F6813" t="s">
        <v>99</v>
      </c>
      <c r="G6813">
        <v>84</v>
      </c>
      <c r="H6813">
        <v>403976</v>
      </c>
      <c r="I6813" t="s">
        <v>34</v>
      </c>
      <c r="J6813" s="1">
        <v>44267</v>
      </c>
      <c r="K6813">
        <v>1200</v>
      </c>
      <c r="L6813" t="s">
        <v>27151</v>
      </c>
      <c r="M6813" t="s">
        <v>1147</v>
      </c>
      <c r="N6813" t="s">
        <v>27152</v>
      </c>
      <c r="O6813" t="s">
        <v>27153</v>
      </c>
      <c r="P6813" t="s">
        <v>87</v>
      </c>
      <c r="Q6813">
        <v>7</v>
      </c>
      <c r="R6813" t="s">
        <v>40</v>
      </c>
      <c r="S6813" t="s">
        <v>63</v>
      </c>
      <c r="T6813">
        <v>46227</v>
      </c>
      <c r="U6813" s="1">
        <v>45344</v>
      </c>
      <c r="V6813" t="s">
        <v>119</v>
      </c>
      <c r="W6813">
        <v>322451</v>
      </c>
      <c r="X6813" t="s">
        <v>27154</v>
      </c>
      <c r="Y6813">
        <v>414</v>
      </c>
      <c r="Z6813">
        <v>2052</v>
      </c>
      <c r="AA6813">
        <v>5</v>
      </c>
      <c r="AB6813">
        <v>4104</v>
      </c>
    </row>
    <row r="6814" spans="1:28" x14ac:dyDescent="0.3">
      <c r="A6814" t="s">
        <v>28</v>
      </c>
      <c r="B6814" t="s">
        <v>29</v>
      </c>
      <c r="C6814" t="s">
        <v>54</v>
      </c>
      <c r="D6814" t="s">
        <v>511</v>
      </c>
      <c r="E6814" t="s">
        <v>56</v>
      </c>
      <c r="F6814" t="s">
        <v>57</v>
      </c>
      <c r="G6814">
        <v>84</v>
      </c>
      <c r="H6814">
        <v>429220</v>
      </c>
      <c r="I6814" t="s">
        <v>58</v>
      </c>
      <c r="J6814" s="1">
        <v>44831</v>
      </c>
      <c r="K6814">
        <v>1300</v>
      </c>
      <c r="L6814" t="s">
        <v>27155</v>
      </c>
      <c r="M6814" t="s">
        <v>293</v>
      </c>
      <c r="N6814" t="s">
        <v>27156</v>
      </c>
      <c r="O6814" t="s">
        <v>27157</v>
      </c>
      <c r="P6814" t="s">
        <v>51</v>
      </c>
      <c r="Q6814">
        <v>20</v>
      </c>
      <c r="R6814" t="s">
        <v>40</v>
      </c>
      <c r="S6814" t="s">
        <v>79</v>
      </c>
      <c r="T6814">
        <v>26420</v>
      </c>
      <c r="U6814" s="1">
        <v>45348</v>
      </c>
      <c r="V6814" t="s">
        <v>119</v>
      </c>
      <c r="W6814">
        <v>535237</v>
      </c>
      <c r="X6814" t="s">
        <v>27158</v>
      </c>
      <c r="Y6814">
        <v>407</v>
      </c>
      <c r="Z6814">
        <v>2489</v>
      </c>
      <c r="AA6814">
        <v>6</v>
      </c>
      <c r="AB6814">
        <v>5973.6</v>
      </c>
    </row>
    <row r="6815" spans="1:28" x14ac:dyDescent="0.3">
      <c r="A6815" t="s">
        <v>28</v>
      </c>
      <c r="B6815" t="s">
        <v>29</v>
      </c>
      <c r="C6815" t="s">
        <v>157</v>
      </c>
      <c r="D6815" t="s">
        <v>637</v>
      </c>
      <c r="E6815" t="s">
        <v>56</v>
      </c>
      <c r="F6815" t="s">
        <v>83</v>
      </c>
      <c r="G6815">
        <v>55</v>
      </c>
      <c r="H6815">
        <v>407086</v>
      </c>
      <c r="I6815" t="s">
        <v>58</v>
      </c>
      <c r="J6815" s="1">
        <v>43920</v>
      </c>
      <c r="K6815">
        <v>1400</v>
      </c>
      <c r="L6815" t="s">
        <v>12963</v>
      </c>
      <c r="M6815" t="s">
        <v>2054</v>
      </c>
      <c r="N6815" t="s">
        <v>27159</v>
      </c>
      <c r="O6815" t="s">
        <v>27160</v>
      </c>
      <c r="P6815" t="s">
        <v>51</v>
      </c>
      <c r="Q6815">
        <v>14</v>
      </c>
      <c r="R6815" t="s">
        <v>40</v>
      </c>
      <c r="S6815" t="s">
        <v>79</v>
      </c>
      <c r="T6815">
        <v>30709</v>
      </c>
      <c r="U6815" s="1">
        <v>45482</v>
      </c>
      <c r="V6815" t="s">
        <v>126</v>
      </c>
      <c r="W6815">
        <v>885669</v>
      </c>
      <c r="X6815" t="s">
        <v>27161</v>
      </c>
      <c r="Y6815">
        <v>910</v>
      </c>
      <c r="Z6815">
        <v>1217</v>
      </c>
      <c r="AA6815">
        <v>4</v>
      </c>
      <c r="AB6815">
        <v>1947.2</v>
      </c>
    </row>
    <row r="6816" spans="1:28" x14ac:dyDescent="0.3">
      <c r="A6816" t="s">
        <v>28</v>
      </c>
      <c r="B6816" t="s">
        <v>29</v>
      </c>
      <c r="C6816" t="s">
        <v>66</v>
      </c>
      <c r="D6816" t="s">
        <v>31</v>
      </c>
      <c r="E6816" t="s">
        <v>56</v>
      </c>
      <c r="F6816" t="s">
        <v>113</v>
      </c>
      <c r="G6816">
        <v>30</v>
      </c>
      <c r="H6816">
        <v>410268</v>
      </c>
      <c r="I6816" t="s">
        <v>34</v>
      </c>
      <c r="J6816" s="1">
        <v>45009</v>
      </c>
      <c r="K6816">
        <v>950</v>
      </c>
      <c r="L6816" t="s">
        <v>27162</v>
      </c>
      <c r="M6816" t="s">
        <v>115</v>
      </c>
      <c r="N6816" t="s">
        <v>27163</v>
      </c>
      <c r="O6816" t="s">
        <v>27164</v>
      </c>
      <c r="P6816" t="s">
        <v>87</v>
      </c>
      <c r="Q6816">
        <v>14</v>
      </c>
      <c r="R6816" t="s">
        <v>88</v>
      </c>
      <c r="S6816" t="s">
        <v>118</v>
      </c>
      <c r="T6816">
        <v>94268</v>
      </c>
      <c r="U6816" s="1">
        <v>45378</v>
      </c>
      <c r="V6816" t="s">
        <v>72</v>
      </c>
      <c r="W6816">
        <v>124668</v>
      </c>
      <c r="X6816" t="s">
        <v>27165</v>
      </c>
      <c r="Y6816">
        <v>814</v>
      </c>
      <c r="Z6816">
        <v>2413</v>
      </c>
      <c r="AA6816">
        <v>6</v>
      </c>
      <c r="AB6816" s="2" t="s">
        <v>17623</v>
      </c>
    </row>
    <row r="6817" spans="1:28" x14ac:dyDescent="0.3">
      <c r="A6817" t="s">
        <v>28</v>
      </c>
      <c r="B6817" t="s">
        <v>29</v>
      </c>
      <c r="C6817" t="s">
        <v>193</v>
      </c>
      <c r="D6817" t="s">
        <v>142</v>
      </c>
      <c r="E6817" t="s">
        <v>46</v>
      </c>
      <c r="F6817" t="s">
        <v>83</v>
      </c>
      <c r="G6817">
        <v>17</v>
      </c>
      <c r="H6817">
        <v>427146</v>
      </c>
      <c r="I6817" t="s">
        <v>58</v>
      </c>
      <c r="J6817" s="1">
        <v>44317</v>
      </c>
      <c r="K6817">
        <v>1400</v>
      </c>
      <c r="L6817" t="s">
        <v>27166</v>
      </c>
      <c r="M6817" t="s">
        <v>282</v>
      </c>
      <c r="N6817" t="s">
        <v>27167</v>
      </c>
      <c r="O6817" t="s">
        <v>27168</v>
      </c>
      <c r="P6817" t="s">
        <v>39</v>
      </c>
      <c r="Q6817">
        <v>5</v>
      </c>
      <c r="R6817" t="s">
        <v>88</v>
      </c>
      <c r="S6817" t="s">
        <v>118</v>
      </c>
      <c r="T6817">
        <v>57002</v>
      </c>
      <c r="U6817" s="1">
        <v>45471</v>
      </c>
      <c r="V6817" t="s">
        <v>52</v>
      </c>
      <c r="W6817">
        <v>347634</v>
      </c>
      <c r="X6817" t="s">
        <v>27169</v>
      </c>
      <c r="Y6817">
        <v>674</v>
      </c>
      <c r="Z6817">
        <v>2541</v>
      </c>
      <c r="AA6817">
        <v>8</v>
      </c>
      <c r="AB6817" s="2" t="s">
        <v>27170</v>
      </c>
    </row>
    <row r="6818" spans="1:28" x14ac:dyDescent="0.3">
      <c r="A6818" t="s">
        <v>28</v>
      </c>
      <c r="B6818" t="s">
        <v>29</v>
      </c>
      <c r="C6818" t="s">
        <v>157</v>
      </c>
      <c r="D6818" t="s">
        <v>82</v>
      </c>
      <c r="E6818" t="s">
        <v>46</v>
      </c>
      <c r="F6818" t="s">
        <v>150</v>
      </c>
      <c r="G6818">
        <v>79</v>
      </c>
      <c r="H6818">
        <v>413452</v>
      </c>
      <c r="I6818" t="s">
        <v>58</v>
      </c>
      <c r="J6818" s="1">
        <v>43854</v>
      </c>
      <c r="K6818">
        <v>1000</v>
      </c>
      <c r="L6818" t="s">
        <v>27171</v>
      </c>
      <c r="M6818" t="s">
        <v>308</v>
      </c>
      <c r="N6818" t="s">
        <v>27172</v>
      </c>
      <c r="O6818" t="s">
        <v>27173</v>
      </c>
      <c r="P6818" t="s">
        <v>39</v>
      </c>
      <c r="Q6818">
        <v>19</v>
      </c>
      <c r="R6818" t="s">
        <v>88</v>
      </c>
      <c r="S6818" t="s">
        <v>118</v>
      </c>
      <c r="T6818">
        <v>35305</v>
      </c>
      <c r="U6818" s="1">
        <v>45297</v>
      </c>
      <c r="V6818" t="s">
        <v>111</v>
      </c>
      <c r="W6818">
        <v>241291</v>
      </c>
      <c r="X6818" t="s">
        <v>27174</v>
      </c>
      <c r="Y6818">
        <v>874</v>
      </c>
      <c r="Z6818">
        <v>1347</v>
      </c>
      <c r="AA6818">
        <v>3</v>
      </c>
      <c r="AB6818">
        <v>1616.4</v>
      </c>
    </row>
    <row r="6819" spans="1:28" x14ac:dyDescent="0.3">
      <c r="A6819" t="s">
        <v>28</v>
      </c>
      <c r="B6819" t="s">
        <v>29</v>
      </c>
      <c r="C6819" t="s">
        <v>148</v>
      </c>
      <c r="D6819" t="s">
        <v>220</v>
      </c>
      <c r="E6819" t="s">
        <v>46</v>
      </c>
      <c r="F6819" t="s">
        <v>113</v>
      </c>
      <c r="G6819">
        <v>85</v>
      </c>
      <c r="H6819">
        <v>432683</v>
      </c>
      <c r="I6819" t="s">
        <v>34</v>
      </c>
      <c r="J6819" s="1">
        <v>44656</v>
      </c>
      <c r="K6819">
        <v>1000</v>
      </c>
      <c r="L6819" t="s">
        <v>27175</v>
      </c>
      <c r="M6819" t="s">
        <v>670</v>
      </c>
      <c r="N6819" t="s">
        <v>27176</v>
      </c>
      <c r="O6819" t="s">
        <v>27177</v>
      </c>
      <c r="P6819" t="s">
        <v>39</v>
      </c>
      <c r="Q6819">
        <v>4</v>
      </c>
      <c r="R6819" t="s">
        <v>40</v>
      </c>
      <c r="S6819" t="s">
        <v>41</v>
      </c>
      <c r="T6819">
        <v>21680</v>
      </c>
      <c r="U6819" s="1">
        <v>45303</v>
      </c>
      <c r="V6819" t="s">
        <v>111</v>
      </c>
      <c r="W6819">
        <v>174564</v>
      </c>
      <c r="X6819" t="s">
        <v>27178</v>
      </c>
      <c r="Y6819">
        <v>991</v>
      </c>
      <c r="Z6819">
        <v>1035</v>
      </c>
      <c r="AA6819">
        <v>4</v>
      </c>
      <c r="AB6819">
        <v>1656</v>
      </c>
    </row>
    <row r="6820" spans="1:28" x14ac:dyDescent="0.3">
      <c r="A6820" t="s">
        <v>28</v>
      </c>
      <c r="B6820" t="s">
        <v>29</v>
      </c>
      <c r="C6820" t="s">
        <v>157</v>
      </c>
      <c r="D6820" t="s">
        <v>637</v>
      </c>
      <c r="E6820" t="s">
        <v>46</v>
      </c>
      <c r="F6820" t="s">
        <v>99</v>
      </c>
      <c r="G6820">
        <v>28</v>
      </c>
      <c r="H6820">
        <v>439580</v>
      </c>
      <c r="I6820" t="s">
        <v>34</v>
      </c>
      <c r="J6820" s="1">
        <v>44390</v>
      </c>
      <c r="K6820">
        <v>1100</v>
      </c>
      <c r="L6820" t="s">
        <v>27179</v>
      </c>
      <c r="M6820" t="s">
        <v>244</v>
      </c>
      <c r="N6820" t="s">
        <v>27180</v>
      </c>
      <c r="O6820" t="s">
        <v>27181</v>
      </c>
      <c r="P6820" t="s">
        <v>71</v>
      </c>
      <c r="Q6820">
        <v>8</v>
      </c>
      <c r="R6820" t="s">
        <v>88</v>
      </c>
      <c r="S6820" t="s">
        <v>41</v>
      </c>
      <c r="T6820">
        <v>73232</v>
      </c>
      <c r="U6820" s="1">
        <v>45320</v>
      </c>
      <c r="V6820" t="s">
        <v>111</v>
      </c>
      <c r="W6820">
        <v>337171</v>
      </c>
      <c r="X6820" t="s">
        <v>27182</v>
      </c>
      <c r="Y6820">
        <v>458</v>
      </c>
      <c r="Z6820">
        <v>2970</v>
      </c>
      <c r="AA6820">
        <v>5</v>
      </c>
      <c r="AB6820">
        <v>5940</v>
      </c>
    </row>
    <row r="6821" spans="1:28" x14ac:dyDescent="0.3">
      <c r="A6821" t="s">
        <v>28</v>
      </c>
      <c r="B6821" t="s">
        <v>29</v>
      </c>
      <c r="C6821" t="s">
        <v>54</v>
      </c>
      <c r="D6821" t="s">
        <v>616</v>
      </c>
      <c r="E6821" t="s">
        <v>32</v>
      </c>
      <c r="F6821" t="s">
        <v>150</v>
      </c>
      <c r="G6821">
        <v>30</v>
      </c>
      <c r="H6821">
        <v>432946</v>
      </c>
      <c r="I6821" t="s">
        <v>58</v>
      </c>
      <c r="J6821" s="1">
        <v>44021</v>
      </c>
      <c r="K6821">
        <v>1400</v>
      </c>
      <c r="L6821" t="s">
        <v>27183</v>
      </c>
      <c r="M6821" t="s">
        <v>94</v>
      </c>
      <c r="N6821" t="s">
        <v>27184</v>
      </c>
      <c r="O6821" t="s">
        <v>27185</v>
      </c>
      <c r="P6821" t="s">
        <v>51</v>
      </c>
      <c r="Q6821">
        <v>18</v>
      </c>
      <c r="R6821" t="s">
        <v>88</v>
      </c>
      <c r="S6821" t="s">
        <v>118</v>
      </c>
      <c r="T6821">
        <v>91774</v>
      </c>
      <c r="U6821" s="1">
        <v>45573</v>
      </c>
      <c r="V6821" t="s">
        <v>155</v>
      </c>
      <c r="W6821">
        <v>368617</v>
      </c>
      <c r="X6821" t="s">
        <v>27186</v>
      </c>
      <c r="Y6821">
        <v>718</v>
      </c>
      <c r="Z6821">
        <v>2167</v>
      </c>
      <c r="AA6821">
        <v>7</v>
      </c>
      <c r="AB6821">
        <v>6067.6</v>
      </c>
    </row>
    <row r="6822" spans="1:28" x14ac:dyDescent="0.3">
      <c r="A6822" t="s">
        <v>28</v>
      </c>
      <c r="B6822" t="s">
        <v>29</v>
      </c>
      <c r="C6822" t="s">
        <v>30</v>
      </c>
      <c r="D6822" t="s">
        <v>227</v>
      </c>
      <c r="E6822" t="s">
        <v>46</v>
      </c>
      <c r="F6822" t="s">
        <v>175</v>
      </c>
      <c r="G6822">
        <v>13</v>
      </c>
      <c r="H6822">
        <v>404225</v>
      </c>
      <c r="I6822" t="s">
        <v>34</v>
      </c>
      <c r="J6822" s="1">
        <v>44151</v>
      </c>
      <c r="K6822">
        <v>1400</v>
      </c>
      <c r="L6822" t="s">
        <v>4688</v>
      </c>
      <c r="M6822" t="s">
        <v>670</v>
      </c>
      <c r="N6822" t="s">
        <v>27187</v>
      </c>
      <c r="O6822" t="s">
        <v>27188</v>
      </c>
      <c r="P6822" t="s">
        <v>71</v>
      </c>
      <c r="Q6822">
        <v>6</v>
      </c>
      <c r="R6822" t="s">
        <v>88</v>
      </c>
      <c r="S6822" t="s">
        <v>118</v>
      </c>
      <c r="T6822">
        <v>46176</v>
      </c>
      <c r="U6822" s="1">
        <v>45336</v>
      </c>
      <c r="V6822" t="s">
        <v>119</v>
      </c>
      <c r="W6822">
        <v>820963</v>
      </c>
      <c r="X6822" t="s">
        <v>27189</v>
      </c>
      <c r="Y6822">
        <v>883</v>
      </c>
      <c r="Z6822">
        <v>2730</v>
      </c>
      <c r="AA6822">
        <v>2</v>
      </c>
      <c r="AB6822">
        <v>2184</v>
      </c>
    </row>
    <row r="6823" spans="1:28" x14ac:dyDescent="0.3">
      <c r="A6823" t="s">
        <v>28</v>
      </c>
      <c r="B6823" t="s">
        <v>29</v>
      </c>
      <c r="C6823" t="s">
        <v>54</v>
      </c>
      <c r="D6823" t="s">
        <v>187</v>
      </c>
      <c r="E6823" t="s">
        <v>32</v>
      </c>
      <c r="F6823" t="s">
        <v>113</v>
      </c>
      <c r="G6823">
        <v>65</v>
      </c>
      <c r="H6823">
        <v>409553</v>
      </c>
      <c r="I6823" t="s">
        <v>58</v>
      </c>
      <c r="J6823" s="1">
        <v>44058</v>
      </c>
      <c r="K6823">
        <v>1100</v>
      </c>
      <c r="L6823" t="s">
        <v>27190</v>
      </c>
      <c r="M6823" t="s">
        <v>843</v>
      </c>
      <c r="N6823" t="s">
        <v>27191</v>
      </c>
      <c r="O6823" t="s">
        <v>27192</v>
      </c>
      <c r="P6823" t="s">
        <v>71</v>
      </c>
      <c r="Q6823">
        <v>11</v>
      </c>
      <c r="R6823" t="s">
        <v>88</v>
      </c>
      <c r="S6823" t="s">
        <v>41</v>
      </c>
      <c r="T6823">
        <v>24387</v>
      </c>
      <c r="U6823" s="1">
        <v>45430</v>
      </c>
      <c r="V6823" t="s">
        <v>140</v>
      </c>
      <c r="W6823">
        <v>155109</v>
      </c>
      <c r="X6823" t="s">
        <v>27193</v>
      </c>
      <c r="Y6823">
        <v>394</v>
      </c>
      <c r="Z6823">
        <v>883</v>
      </c>
      <c r="AA6823">
        <v>6</v>
      </c>
      <c r="AB6823" s="2" t="s">
        <v>7279</v>
      </c>
    </row>
    <row r="6824" spans="1:28" x14ac:dyDescent="0.3">
      <c r="A6824" t="s">
        <v>28</v>
      </c>
      <c r="B6824" t="s">
        <v>29</v>
      </c>
      <c r="C6824" t="s">
        <v>91</v>
      </c>
      <c r="D6824" t="s">
        <v>142</v>
      </c>
      <c r="E6824" t="s">
        <v>46</v>
      </c>
      <c r="F6824" t="s">
        <v>33</v>
      </c>
      <c r="G6824">
        <v>37</v>
      </c>
      <c r="H6824">
        <v>434127</v>
      </c>
      <c r="I6824" t="s">
        <v>58</v>
      </c>
      <c r="J6824" s="1">
        <v>44506</v>
      </c>
      <c r="K6824">
        <v>800</v>
      </c>
      <c r="L6824" t="s">
        <v>27194</v>
      </c>
      <c r="M6824" t="s">
        <v>101</v>
      </c>
      <c r="N6824" t="s">
        <v>27195</v>
      </c>
      <c r="O6824" t="s">
        <v>27196</v>
      </c>
      <c r="P6824" t="s">
        <v>39</v>
      </c>
      <c r="Q6824">
        <v>7</v>
      </c>
      <c r="R6824" t="s">
        <v>40</v>
      </c>
      <c r="S6824" t="s">
        <v>118</v>
      </c>
      <c r="T6824">
        <v>29349</v>
      </c>
      <c r="U6824" s="1">
        <v>45418</v>
      </c>
      <c r="V6824" t="s">
        <v>140</v>
      </c>
      <c r="W6824">
        <v>717983</v>
      </c>
      <c r="X6824" t="s">
        <v>27197</v>
      </c>
      <c r="Y6824">
        <v>602</v>
      </c>
      <c r="Z6824">
        <v>1916</v>
      </c>
      <c r="AA6824">
        <v>6</v>
      </c>
      <c r="AB6824" s="2" t="s">
        <v>19534</v>
      </c>
    </row>
    <row r="6825" spans="1:28" x14ac:dyDescent="0.3">
      <c r="A6825" t="s">
        <v>28</v>
      </c>
      <c r="B6825" t="s">
        <v>29</v>
      </c>
      <c r="C6825" t="s">
        <v>148</v>
      </c>
      <c r="D6825" t="s">
        <v>92</v>
      </c>
      <c r="E6825" t="s">
        <v>32</v>
      </c>
      <c r="F6825" t="s">
        <v>355</v>
      </c>
      <c r="G6825">
        <v>21</v>
      </c>
      <c r="H6825">
        <v>412957</v>
      </c>
      <c r="I6825" t="s">
        <v>34</v>
      </c>
      <c r="J6825" s="1">
        <v>45257</v>
      </c>
      <c r="K6825">
        <v>1200</v>
      </c>
      <c r="L6825" t="s">
        <v>27198</v>
      </c>
      <c r="M6825" t="s">
        <v>263</v>
      </c>
      <c r="N6825" t="s">
        <v>27199</v>
      </c>
      <c r="O6825" t="s">
        <v>27200</v>
      </c>
      <c r="P6825" t="s">
        <v>51</v>
      </c>
      <c r="Q6825">
        <v>6</v>
      </c>
      <c r="R6825" t="s">
        <v>40</v>
      </c>
      <c r="S6825" t="s">
        <v>41</v>
      </c>
      <c r="T6825">
        <v>19552</v>
      </c>
      <c r="U6825" s="1">
        <v>45586</v>
      </c>
      <c r="V6825" t="s">
        <v>155</v>
      </c>
      <c r="W6825">
        <v>758928</v>
      </c>
      <c r="X6825" t="s">
        <v>27201</v>
      </c>
      <c r="Y6825">
        <v>558</v>
      </c>
      <c r="Z6825">
        <v>1876</v>
      </c>
      <c r="AA6825">
        <v>6</v>
      </c>
      <c r="AB6825" s="2" t="s">
        <v>1793</v>
      </c>
    </row>
    <row r="6826" spans="1:28" x14ac:dyDescent="0.3">
      <c r="A6826" t="s">
        <v>28</v>
      </c>
      <c r="B6826" t="s">
        <v>29</v>
      </c>
      <c r="C6826" t="s">
        <v>157</v>
      </c>
      <c r="D6826" t="s">
        <v>364</v>
      </c>
      <c r="E6826" t="s">
        <v>56</v>
      </c>
      <c r="F6826" t="s">
        <v>135</v>
      </c>
      <c r="G6826">
        <v>11</v>
      </c>
      <c r="H6826">
        <v>432519</v>
      </c>
      <c r="I6826" t="s">
        <v>58</v>
      </c>
      <c r="J6826" s="1">
        <v>44399</v>
      </c>
      <c r="K6826">
        <v>1200</v>
      </c>
      <c r="L6826" t="s">
        <v>27202</v>
      </c>
      <c r="M6826" t="s">
        <v>1091</v>
      </c>
      <c r="N6826" t="s">
        <v>27203</v>
      </c>
      <c r="O6826" t="s">
        <v>27204</v>
      </c>
      <c r="P6826" t="s">
        <v>87</v>
      </c>
      <c r="Q6826">
        <v>4</v>
      </c>
      <c r="R6826" t="s">
        <v>88</v>
      </c>
      <c r="S6826" t="s">
        <v>41</v>
      </c>
      <c r="T6826">
        <v>54939</v>
      </c>
      <c r="U6826" s="1">
        <v>45441</v>
      </c>
      <c r="V6826" t="s">
        <v>140</v>
      </c>
      <c r="W6826">
        <v>746802</v>
      </c>
      <c r="X6826" t="s">
        <v>27205</v>
      </c>
      <c r="Y6826">
        <v>678</v>
      </c>
      <c r="Z6826">
        <v>1933</v>
      </c>
      <c r="AA6826">
        <v>7</v>
      </c>
      <c r="AB6826" s="2" t="s">
        <v>27206</v>
      </c>
    </row>
    <row r="6827" spans="1:28" x14ac:dyDescent="0.3">
      <c r="A6827" t="s">
        <v>28</v>
      </c>
      <c r="B6827" t="s">
        <v>29</v>
      </c>
      <c r="C6827" t="s">
        <v>66</v>
      </c>
      <c r="D6827" t="s">
        <v>227</v>
      </c>
      <c r="E6827" t="s">
        <v>32</v>
      </c>
      <c r="F6827" t="s">
        <v>135</v>
      </c>
      <c r="G6827">
        <v>98</v>
      </c>
      <c r="H6827">
        <v>434977</v>
      </c>
      <c r="I6827" t="s">
        <v>58</v>
      </c>
      <c r="J6827" s="1">
        <v>45147</v>
      </c>
      <c r="K6827">
        <v>1100</v>
      </c>
      <c r="L6827" t="s">
        <v>27207</v>
      </c>
      <c r="M6827" t="s">
        <v>276</v>
      </c>
      <c r="N6827" t="s">
        <v>27208</v>
      </c>
      <c r="O6827" t="s">
        <v>27209</v>
      </c>
      <c r="P6827" t="s">
        <v>71</v>
      </c>
      <c r="Q6827">
        <v>6</v>
      </c>
      <c r="R6827" t="s">
        <v>40</v>
      </c>
      <c r="S6827" t="s">
        <v>41</v>
      </c>
      <c r="T6827">
        <v>33001</v>
      </c>
      <c r="U6827" s="1">
        <v>45343</v>
      </c>
      <c r="V6827" t="s">
        <v>119</v>
      </c>
      <c r="W6827">
        <v>203887</v>
      </c>
      <c r="X6827" t="s">
        <v>27210</v>
      </c>
      <c r="Y6827">
        <v>764</v>
      </c>
      <c r="Z6827">
        <v>2968</v>
      </c>
      <c r="AA6827">
        <v>8</v>
      </c>
      <c r="AB6827">
        <v>9497.6</v>
      </c>
    </row>
    <row r="6828" spans="1:28" x14ac:dyDescent="0.3">
      <c r="A6828" t="s">
        <v>28</v>
      </c>
      <c r="B6828" t="s">
        <v>29</v>
      </c>
      <c r="C6828" t="s">
        <v>157</v>
      </c>
      <c r="D6828" t="s">
        <v>291</v>
      </c>
      <c r="E6828" t="s">
        <v>46</v>
      </c>
      <c r="F6828" t="s">
        <v>150</v>
      </c>
      <c r="G6828">
        <v>37</v>
      </c>
      <c r="H6828">
        <v>417457</v>
      </c>
      <c r="I6828" t="s">
        <v>34</v>
      </c>
      <c r="J6828" s="1">
        <v>45195</v>
      </c>
      <c r="K6828">
        <v>800</v>
      </c>
      <c r="L6828" t="s">
        <v>27211</v>
      </c>
      <c r="M6828" t="s">
        <v>552</v>
      </c>
      <c r="N6828" t="s">
        <v>27212</v>
      </c>
      <c r="O6828" t="s">
        <v>27213</v>
      </c>
      <c r="P6828" t="s">
        <v>51</v>
      </c>
      <c r="Q6828">
        <v>4</v>
      </c>
      <c r="R6828" t="s">
        <v>40</v>
      </c>
      <c r="S6828" t="s">
        <v>79</v>
      </c>
      <c r="T6828">
        <v>80283</v>
      </c>
      <c r="U6828" s="1">
        <v>45481</v>
      </c>
      <c r="V6828" t="s">
        <v>126</v>
      </c>
      <c r="W6828">
        <v>501949</v>
      </c>
      <c r="X6828" t="s">
        <v>27214</v>
      </c>
      <c r="Y6828">
        <v>616</v>
      </c>
      <c r="Z6828">
        <v>2237</v>
      </c>
      <c r="AA6828">
        <v>4</v>
      </c>
      <c r="AB6828" s="2" t="s">
        <v>27215</v>
      </c>
    </row>
    <row r="6829" spans="1:28" x14ac:dyDescent="0.3">
      <c r="A6829" t="s">
        <v>28</v>
      </c>
      <c r="B6829" t="s">
        <v>29</v>
      </c>
      <c r="C6829" t="s">
        <v>66</v>
      </c>
      <c r="D6829" t="s">
        <v>105</v>
      </c>
      <c r="E6829" t="s">
        <v>32</v>
      </c>
      <c r="F6829" t="s">
        <v>83</v>
      </c>
      <c r="G6829">
        <v>69</v>
      </c>
      <c r="H6829">
        <v>437210</v>
      </c>
      <c r="I6829" t="s">
        <v>58</v>
      </c>
      <c r="J6829" s="1">
        <v>44281</v>
      </c>
      <c r="K6829">
        <v>1200</v>
      </c>
      <c r="L6829" t="s">
        <v>27216</v>
      </c>
      <c r="M6829" t="s">
        <v>49</v>
      </c>
      <c r="N6829" t="s">
        <v>27217</v>
      </c>
      <c r="O6829" t="s">
        <v>27218</v>
      </c>
      <c r="P6829" t="s">
        <v>71</v>
      </c>
      <c r="Q6829">
        <v>10</v>
      </c>
      <c r="R6829" t="s">
        <v>40</v>
      </c>
      <c r="S6829" t="s">
        <v>63</v>
      </c>
      <c r="T6829">
        <v>33713</v>
      </c>
      <c r="U6829" s="1">
        <v>45378</v>
      </c>
      <c r="V6829" t="s">
        <v>72</v>
      </c>
      <c r="W6829">
        <v>547503</v>
      </c>
      <c r="X6829" t="s">
        <v>27219</v>
      </c>
      <c r="Y6829">
        <v>584</v>
      </c>
      <c r="Z6829">
        <v>2149</v>
      </c>
      <c r="AA6829">
        <v>5</v>
      </c>
      <c r="AB6829">
        <v>4298</v>
      </c>
    </row>
    <row r="6830" spans="1:28" x14ac:dyDescent="0.3">
      <c r="A6830" t="s">
        <v>28</v>
      </c>
      <c r="B6830" t="s">
        <v>29</v>
      </c>
      <c r="C6830" t="s">
        <v>44</v>
      </c>
      <c r="D6830" t="s">
        <v>170</v>
      </c>
      <c r="E6830" t="s">
        <v>56</v>
      </c>
      <c r="F6830" t="s">
        <v>106</v>
      </c>
      <c r="G6830">
        <v>12</v>
      </c>
      <c r="H6830">
        <v>418851</v>
      </c>
      <c r="I6830" t="s">
        <v>34</v>
      </c>
      <c r="J6830" s="1">
        <v>45449</v>
      </c>
      <c r="K6830">
        <v>1000</v>
      </c>
      <c r="L6830" t="s">
        <v>27220</v>
      </c>
      <c r="M6830" t="s">
        <v>293</v>
      </c>
      <c r="N6830" t="s">
        <v>27221</v>
      </c>
      <c r="O6830" t="s">
        <v>27222</v>
      </c>
      <c r="P6830" t="s">
        <v>51</v>
      </c>
      <c r="Q6830">
        <v>19</v>
      </c>
      <c r="R6830" t="s">
        <v>88</v>
      </c>
      <c r="S6830" t="s">
        <v>63</v>
      </c>
      <c r="T6830">
        <v>89705</v>
      </c>
      <c r="U6830" s="1">
        <v>45416</v>
      </c>
      <c r="V6830" t="s">
        <v>140</v>
      </c>
      <c r="W6830">
        <v>541710</v>
      </c>
      <c r="X6830" t="s">
        <v>27223</v>
      </c>
      <c r="Y6830">
        <v>618</v>
      </c>
      <c r="Z6830">
        <v>1401</v>
      </c>
      <c r="AA6830">
        <v>4</v>
      </c>
      <c r="AB6830">
        <v>2241.6</v>
      </c>
    </row>
    <row r="6831" spans="1:28" x14ac:dyDescent="0.3">
      <c r="A6831" t="s">
        <v>28</v>
      </c>
      <c r="B6831" t="s">
        <v>29</v>
      </c>
      <c r="C6831" t="s">
        <v>148</v>
      </c>
      <c r="D6831" t="s">
        <v>220</v>
      </c>
      <c r="E6831" t="s">
        <v>46</v>
      </c>
      <c r="F6831" t="s">
        <v>106</v>
      </c>
      <c r="G6831">
        <v>1</v>
      </c>
      <c r="H6831">
        <v>430871</v>
      </c>
      <c r="I6831" t="s">
        <v>58</v>
      </c>
      <c r="J6831" s="1">
        <v>44270</v>
      </c>
      <c r="K6831">
        <v>1100</v>
      </c>
      <c r="L6831" t="s">
        <v>27224</v>
      </c>
      <c r="M6831" t="s">
        <v>487</v>
      </c>
      <c r="N6831" t="s">
        <v>27225</v>
      </c>
      <c r="O6831">
        <v>1042201575</v>
      </c>
      <c r="P6831" t="s">
        <v>39</v>
      </c>
      <c r="Q6831">
        <v>19</v>
      </c>
      <c r="R6831" t="s">
        <v>40</v>
      </c>
      <c r="S6831" t="s">
        <v>118</v>
      </c>
      <c r="T6831">
        <v>56699</v>
      </c>
      <c r="U6831" s="1">
        <v>45495</v>
      </c>
      <c r="V6831" t="s">
        <v>126</v>
      </c>
      <c r="W6831">
        <v>712188</v>
      </c>
      <c r="X6831" t="s">
        <v>27226</v>
      </c>
      <c r="Y6831">
        <v>274</v>
      </c>
      <c r="Z6831">
        <v>2283</v>
      </c>
      <c r="AA6831">
        <v>2</v>
      </c>
      <c r="AB6831">
        <v>1826.4</v>
      </c>
    </row>
    <row r="6832" spans="1:28" x14ac:dyDescent="0.3">
      <c r="A6832" t="s">
        <v>28</v>
      </c>
      <c r="B6832" t="s">
        <v>29</v>
      </c>
      <c r="C6832" t="s">
        <v>66</v>
      </c>
      <c r="D6832" t="s">
        <v>227</v>
      </c>
      <c r="E6832" t="s">
        <v>46</v>
      </c>
      <c r="F6832" t="s">
        <v>135</v>
      </c>
      <c r="G6832">
        <v>83</v>
      </c>
      <c r="H6832">
        <v>423237</v>
      </c>
      <c r="I6832" t="s">
        <v>58</v>
      </c>
      <c r="J6832" s="1">
        <v>44642</v>
      </c>
      <c r="K6832">
        <v>1200</v>
      </c>
      <c r="L6832" t="s">
        <v>27227</v>
      </c>
      <c r="M6832" t="s">
        <v>165</v>
      </c>
      <c r="N6832" t="s">
        <v>27228</v>
      </c>
      <c r="O6832" t="s">
        <v>27229</v>
      </c>
      <c r="P6832" t="s">
        <v>71</v>
      </c>
      <c r="Q6832">
        <v>8</v>
      </c>
      <c r="R6832" t="s">
        <v>88</v>
      </c>
      <c r="S6832" t="s">
        <v>118</v>
      </c>
      <c r="T6832">
        <v>27627</v>
      </c>
      <c r="U6832" s="1">
        <v>45338</v>
      </c>
      <c r="V6832" t="s">
        <v>119</v>
      </c>
      <c r="W6832">
        <v>213138</v>
      </c>
      <c r="X6832" t="s">
        <v>27230</v>
      </c>
      <c r="Y6832">
        <v>514</v>
      </c>
      <c r="Z6832">
        <v>2710</v>
      </c>
      <c r="AA6832">
        <v>7</v>
      </c>
      <c r="AB6832">
        <v>7588</v>
      </c>
    </row>
    <row r="6833" spans="1:28" x14ac:dyDescent="0.3">
      <c r="A6833" t="s">
        <v>28</v>
      </c>
      <c r="B6833" t="s">
        <v>29</v>
      </c>
      <c r="C6833" t="s">
        <v>30</v>
      </c>
      <c r="D6833" t="s">
        <v>163</v>
      </c>
      <c r="E6833" t="s">
        <v>46</v>
      </c>
      <c r="F6833" t="s">
        <v>135</v>
      </c>
      <c r="G6833">
        <v>78</v>
      </c>
      <c r="H6833">
        <v>423070</v>
      </c>
      <c r="I6833" t="s">
        <v>58</v>
      </c>
      <c r="J6833" s="1">
        <v>45406</v>
      </c>
      <c r="K6833">
        <v>800</v>
      </c>
      <c r="L6833" t="s">
        <v>27231</v>
      </c>
      <c r="M6833" t="s">
        <v>308</v>
      </c>
      <c r="N6833" t="s">
        <v>27232</v>
      </c>
      <c r="O6833" t="s">
        <v>27233</v>
      </c>
      <c r="P6833" t="s">
        <v>39</v>
      </c>
      <c r="Q6833">
        <v>19</v>
      </c>
      <c r="R6833" t="s">
        <v>88</v>
      </c>
      <c r="S6833" t="s">
        <v>118</v>
      </c>
      <c r="T6833">
        <v>89570</v>
      </c>
      <c r="U6833" s="1">
        <v>45347</v>
      </c>
      <c r="V6833" t="s">
        <v>119</v>
      </c>
      <c r="W6833">
        <v>992667</v>
      </c>
      <c r="X6833" t="s">
        <v>27234</v>
      </c>
      <c r="Y6833">
        <v>765</v>
      </c>
      <c r="Z6833">
        <v>2259</v>
      </c>
      <c r="AA6833">
        <v>3</v>
      </c>
      <c r="AB6833">
        <v>2710.8</v>
      </c>
    </row>
    <row r="6834" spans="1:28" x14ac:dyDescent="0.3">
      <c r="A6834" t="s">
        <v>28</v>
      </c>
      <c r="B6834" t="s">
        <v>29</v>
      </c>
      <c r="C6834" t="s">
        <v>193</v>
      </c>
      <c r="D6834" t="s">
        <v>317</v>
      </c>
      <c r="E6834" t="s">
        <v>32</v>
      </c>
      <c r="F6834" t="s">
        <v>175</v>
      </c>
      <c r="G6834">
        <v>45</v>
      </c>
      <c r="H6834">
        <v>403804</v>
      </c>
      <c r="I6834" t="s">
        <v>58</v>
      </c>
      <c r="J6834" s="1">
        <v>45530</v>
      </c>
      <c r="K6834">
        <v>1000</v>
      </c>
      <c r="L6834" t="s">
        <v>27235</v>
      </c>
      <c r="M6834" t="s">
        <v>1305</v>
      </c>
      <c r="N6834" t="s">
        <v>27236</v>
      </c>
      <c r="O6834" t="s">
        <v>27237</v>
      </c>
      <c r="P6834" t="s">
        <v>87</v>
      </c>
      <c r="Q6834">
        <v>4</v>
      </c>
      <c r="R6834" t="s">
        <v>40</v>
      </c>
      <c r="S6834" t="s">
        <v>63</v>
      </c>
      <c r="T6834">
        <v>70057</v>
      </c>
      <c r="U6834" s="1">
        <v>45481</v>
      </c>
      <c r="V6834" t="s">
        <v>126</v>
      </c>
      <c r="W6834">
        <v>835979</v>
      </c>
      <c r="X6834" t="s">
        <v>27238</v>
      </c>
      <c r="Y6834">
        <v>878</v>
      </c>
      <c r="Z6834">
        <v>1558</v>
      </c>
      <c r="AA6834">
        <v>6</v>
      </c>
      <c r="AB6834" s="2" t="s">
        <v>6347</v>
      </c>
    </row>
    <row r="6835" spans="1:28" x14ac:dyDescent="0.3">
      <c r="A6835" t="s">
        <v>28</v>
      </c>
      <c r="B6835" t="s">
        <v>29</v>
      </c>
      <c r="C6835" t="s">
        <v>54</v>
      </c>
      <c r="D6835" t="s">
        <v>380</v>
      </c>
      <c r="E6835" t="s">
        <v>56</v>
      </c>
      <c r="F6835" t="s">
        <v>47</v>
      </c>
      <c r="G6835">
        <v>33</v>
      </c>
      <c r="H6835">
        <v>425209</v>
      </c>
      <c r="I6835" t="s">
        <v>58</v>
      </c>
      <c r="J6835" s="1">
        <v>45039</v>
      </c>
      <c r="K6835">
        <v>800</v>
      </c>
      <c r="L6835" t="s">
        <v>27239</v>
      </c>
      <c r="M6835" t="s">
        <v>195</v>
      </c>
      <c r="N6835" t="s">
        <v>27240</v>
      </c>
      <c r="O6835" t="s">
        <v>27241</v>
      </c>
      <c r="P6835" t="s">
        <v>51</v>
      </c>
      <c r="Q6835">
        <v>15</v>
      </c>
      <c r="R6835" t="s">
        <v>40</v>
      </c>
      <c r="S6835" t="s">
        <v>63</v>
      </c>
      <c r="T6835">
        <v>70324</v>
      </c>
      <c r="U6835" s="1">
        <v>45593</v>
      </c>
      <c r="V6835" t="s">
        <v>155</v>
      </c>
      <c r="W6835">
        <v>264173</v>
      </c>
      <c r="X6835" t="s">
        <v>27242</v>
      </c>
      <c r="Y6835">
        <v>826</v>
      </c>
      <c r="Z6835">
        <v>834</v>
      </c>
      <c r="AA6835">
        <v>6</v>
      </c>
      <c r="AB6835" s="2" t="s">
        <v>27243</v>
      </c>
    </row>
    <row r="6836" spans="1:28" x14ac:dyDescent="0.3">
      <c r="A6836" t="s">
        <v>28</v>
      </c>
      <c r="B6836" t="s">
        <v>29</v>
      </c>
      <c r="C6836" t="s">
        <v>193</v>
      </c>
      <c r="D6836" t="s">
        <v>45</v>
      </c>
      <c r="E6836" t="s">
        <v>46</v>
      </c>
      <c r="F6836" t="s">
        <v>99</v>
      </c>
      <c r="G6836">
        <v>37</v>
      </c>
      <c r="H6836">
        <v>410651</v>
      </c>
      <c r="I6836" t="s">
        <v>34</v>
      </c>
      <c r="J6836" s="1">
        <v>44698</v>
      </c>
      <c r="K6836">
        <v>1100</v>
      </c>
      <c r="L6836" t="s">
        <v>27244</v>
      </c>
      <c r="M6836" t="s">
        <v>869</v>
      </c>
      <c r="N6836" t="s">
        <v>27245</v>
      </c>
      <c r="O6836" t="s">
        <v>27246</v>
      </c>
      <c r="P6836" t="s">
        <v>51</v>
      </c>
      <c r="Q6836">
        <v>19</v>
      </c>
      <c r="R6836" t="s">
        <v>40</v>
      </c>
      <c r="S6836" t="s">
        <v>63</v>
      </c>
      <c r="T6836">
        <v>67154</v>
      </c>
      <c r="U6836" s="1">
        <v>45400</v>
      </c>
      <c r="V6836" t="s">
        <v>80</v>
      </c>
      <c r="W6836">
        <v>277310</v>
      </c>
      <c r="X6836" t="s">
        <v>27247</v>
      </c>
      <c r="Y6836">
        <v>976</v>
      </c>
      <c r="Z6836">
        <v>2960</v>
      </c>
      <c r="AA6836">
        <v>6</v>
      </c>
      <c r="AB6836">
        <v>7104</v>
      </c>
    </row>
    <row r="6837" spans="1:28" x14ac:dyDescent="0.3">
      <c r="A6837" t="s">
        <v>28</v>
      </c>
      <c r="B6837" t="s">
        <v>29</v>
      </c>
      <c r="C6837" t="s">
        <v>44</v>
      </c>
      <c r="D6837" t="s">
        <v>31</v>
      </c>
      <c r="E6837" t="s">
        <v>56</v>
      </c>
      <c r="F6837" t="s">
        <v>355</v>
      </c>
      <c r="G6837">
        <v>66</v>
      </c>
      <c r="H6837">
        <v>413036</v>
      </c>
      <c r="I6837" t="s">
        <v>58</v>
      </c>
      <c r="J6837" s="1">
        <v>44620</v>
      </c>
      <c r="K6837">
        <v>1400</v>
      </c>
      <c r="L6837" t="s">
        <v>27248</v>
      </c>
      <c r="M6837" t="s">
        <v>68</v>
      </c>
      <c r="N6837" t="s">
        <v>27249</v>
      </c>
      <c r="O6837" t="s">
        <v>27250</v>
      </c>
      <c r="P6837" t="s">
        <v>71</v>
      </c>
      <c r="Q6837">
        <v>10</v>
      </c>
      <c r="R6837" t="s">
        <v>40</v>
      </c>
      <c r="S6837" t="s">
        <v>118</v>
      </c>
      <c r="T6837">
        <v>11707</v>
      </c>
      <c r="U6837" s="1">
        <v>45296</v>
      </c>
      <c r="V6837" t="s">
        <v>111</v>
      </c>
      <c r="W6837">
        <v>143176</v>
      </c>
      <c r="X6837" t="s">
        <v>27251</v>
      </c>
      <c r="Y6837">
        <v>629</v>
      </c>
      <c r="Z6837">
        <v>1609</v>
      </c>
      <c r="AA6837">
        <v>3</v>
      </c>
      <c r="AB6837" s="2" t="s">
        <v>27252</v>
      </c>
    </row>
    <row r="6838" spans="1:28" x14ac:dyDescent="0.3">
      <c r="A6838" t="s">
        <v>28</v>
      </c>
      <c r="B6838" t="s">
        <v>29</v>
      </c>
      <c r="C6838" t="s">
        <v>157</v>
      </c>
      <c r="D6838" t="s">
        <v>467</v>
      </c>
      <c r="E6838" t="s">
        <v>56</v>
      </c>
      <c r="F6838" t="s">
        <v>150</v>
      </c>
      <c r="G6838">
        <v>3</v>
      </c>
      <c r="H6838">
        <v>431215</v>
      </c>
      <c r="I6838" t="s">
        <v>58</v>
      </c>
      <c r="J6838" s="1">
        <v>44178</v>
      </c>
      <c r="K6838">
        <v>1300</v>
      </c>
      <c r="L6838" t="s">
        <v>27253</v>
      </c>
      <c r="M6838" t="s">
        <v>195</v>
      </c>
      <c r="N6838" t="s">
        <v>27254</v>
      </c>
      <c r="O6838" t="s">
        <v>27255</v>
      </c>
      <c r="P6838" t="s">
        <v>71</v>
      </c>
      <c r="Q6838">
        <v>13</v>
      </c>
      <c r="R6838" t="s">
        <v>88</v>
      </c>
      <c r="S6838" t="s">
        <v>41</v>
      </c>
      <c r="T6838">
        <v>15581</v>
      </c>
      <c r="U6838" s="1">
        <v>45365</v>
      </c>
      <c r="V6838" t="s">
        <v>72</v>
      </c>
      <c r="W6838">
        <v>394343</v>
      </c>
      <c r="X6838" t="s">
        <v>27256</v>
      </c>
      <c r="Y6838">
        <v>440</v>
      </c>
      <c r="Z6838">
        <v>1521</v>
      </c>
      <c r="AA6838">
        <v>1</v>
      </c>
      <c r="AB6838">
        <v>608.4</v>
      </c>
    </row>
    <row r="6839" spans="1:28" x14ac:dyDescent="0.3">
      <c r="A6839" t="s">
        <v>28</v>
      </c>
      <c r="B6839" t="s">
        <v>29</v>
      </c>
      <c r="C6839" t="s">
        <v>30</v>
      </c>
      <c r="D6839" t="s">
        <v>637</v>
      </c>
      <c r="E6839" t="s">
        <v>46</v>
      </c>
      <c r="F6839" t="s">
        <v>57</v>
      </c>
      <c r="G6839">
        <v>97</v>
      </c>
      <c r="H6839">
        <v>417910</v>
      </c>
      <c r="I6839" t="s">
        <v>58</v>
      </c>
      <c r="J6839" s="1">
        <v>43931</v>
      </c>
      <c r="K6839">
        <v>1100</v>
      </c>
      <c r="L6839" t="s">
        <v>27257</v>
      </c>
      <c r="M6839" t="s">
        <v>596</v>
      </c>
      <c r="N6839" t="s">
        <v>27258</v>
      </c>
      <c r="O6839" t="s">
        <v>27259</v>
      </c>
      <c r="P6839" t="s">
        <v>39</v>
      </c>
      <c r="Q6839">
        <v>17</v>
      </c>
      <c r="R6839" t="s">
        <v>40</v>
      </c>
      <c r="S6839" t="s">
        <v>79</v>
      </c>
      <c r="T6839">
        <v>73387</v>
      </c>
      <c r="U6839" s="1">
        <v>45374</v>
      </c>
      <c r="V6839" t="s">
        <v>72</v>
      </c>
      <c r="W6839">
        <v>125078</v>
      </c>
      <c r="X6839" t="s">
        <v>27260</v>
      </c>
      <c r="Y6839">
        <v>820</v>
      </c>
      <c r="Z6839">
        <v>2847</v>
      </c>
      <c r="AA6839">
        <v>4</v>
      </c>
      <c r="AB6839">
        <v>4555.2</v>
      </c>
    </row>
    <row r="6840" spans="1:28" x14ac:dyDescent="0.3">
      <c r="A6840" t="s">
        <v>28</v>
      </c>
      <c r="B6840" t="s">
        <v>29</v>
      </c>
      <c r="C6840" t="s">
        <v>193</v>
      </c>
      <c r="D6840" t="s">
        <v>261</v>
      </c>
      <c r="E6840" t="s">
        <v>46</v>
      </c>
      <c r="F6840" t="s">
        <v>83</v>
      </c>
      <c r="G6840">
        <v>52</v>
      </c>
      <c r="H6840">
        <v>400917</v>
      </c>
      <c r="I6840" t="s">
        <v>34</v>
      </c>
      <c r="J6840" s="1">
        <v>44650</v>
      </c>
      <c r="K6840">
        <v>1200</v>
      </c>
      <c r="L6840" t="s">
        <v>15859</v>
      </c>
      <c r="M6840" t="s">
        <v>1366</v>
      </c>
      <c r="N6840" t="s">
        <v>27261</v>
      </c>
      <c r="O6840" t="s">
        <v>27262</v>
      </c>
      <c r="P6840" t="s">
        <v>87</v>
      </c>
      <c r="Q6840">
        <v>10</v>
      </c>
      <c r="R6840" t="s">
        <v>88</v>
      </c>
      <c r="S6840" t="s">
        <v>118</v>
      </c>
      <c r="T6840">
        <v>40824</v>
      </c>
      <c r="U6840" s="1">
        <v>45532</v>
      </c>
      <c r="V6840" t="s">
        <v>64</v>
      </c>
      <c r="W6840">
        <v>643752</v>
      </c>
      <c r="X6840" t="s">
        <v>27263</v>
      </c>
      <c r="Y6840">
        <v>606</v>
      </c>
      <c r="Z6840">
        <v>2306</v>
      </c>
      <c r="AA6840">
        <v>3</v>
      </c>
      <c r="AB6840" s="2" t="s">
        <v>27264</v>
      </c>
    </row>
    <row r="6841" spans="1:28" x14ac:dyDescent="0.3">
      <c r="A6841" t="s">
        <v>28</v>
      </c>
      <c r="B6841" t="s">
        <v>29</v>
      </c>
      <c r="C6841" t="s">
        <v>91</v>
      </c>
      <c r="D6841" t="s">
        <v>237</v>
      </c>
      <c r="E6841" t="s">
        <v>46</v>
      </c>
      <c r="F6841" t="s">
        <v>47</v>
      </c>
      <c r="G6841">
        <v>86</v>
      </c>
      <c r="H6841">
        <v>402327</v>
      </c>
      <c r="I6841" t="s">
        <v>34</v>
      </c>
      <c r="J6841" s="1">
        <v>44911</v>
      </c>
      <c r="K6841">
        <v>1200</v>
      </c>
      <c r="L6841" t="s">
        <v>27265</v>
      </c>
      <c r="M6841" t="s">
        <v>394</v>
      </c>
      <c r="N6841" t="s">
        <v>27266</v>
      </c>
      <c r="O6841" t="s">
        <v>27267</v>
      </c>
      <c r="P6841" t="s">
        <v>71</v>
      </c>
      <c r="Q6841">
        <v>20</v>
      </c>
      <c r="R6841" t="s">
        <v>88</v>
      </c>
      <c r="S6841" t="s">
        <v>118</v>
      </c>
      <c r="T6841">
        <v>90508</v>
      </c>
      <c r="U6841" s="1">
        <v>45477</v>
      </c>
      <c r="V6841" t="s">
        <v>126</v>
      </c>
      <c r="W6841">
        <v>854944</v>
      </c>
      <c r="X6841" t="s">
        <v>27268</v>
      </c>
      <c r="Y6841">
        <v>870</v>
      </c>
      <c r="Z6841">
        <v>2100</v>
      </c>
      <c r="AA6841">
        <v>5</v>
      </c>
      <c r="AB6841">
        <v>4200</v>
      </c>
    </row>
    <row r="6842" spans="1:28" x14ac:dyDescent="0.3">
      <c r="A6842" t="s">
        <v>28</v>
      </c>
      <c r="B6842" t="s">
        <v>29</v>
      </c>
      <c r="C6842" t="s">
        <v>30</v>
      </c>
      <c r="D6842" t="s">
        <v>317</v>
      </c>
      <c r="E6842" t="s">
        <v>32</v>
      </c>
      <c r="F6842" t="s">
        <v>113</v>
      </c>
      <c r="G6842">
        <v>57</v>
      </c>
      <c r="H6842">
        <v>417230</v>
      </c>
      <c r="I6842" t="s">
        <v>34</v>
      </c>
      <c r="J6842" s="1">
        <v>44360</v>
      </c>
      <c r="K6842">
        <v>1100</v>
      </c>
      <c r="L6842" t="s">
        <v>27269</v>
      </c>
      <c r="M6842" t="s">
        <v>818</v>
      </c>
      <c r="N6842" t="s">
        <v>27270</v>
      </c>
      <c r="O6842" t="s">
        <v>27271</v>
      </c>
      <c r="P6842" t="s">
        <v>87</v>
      </c>
      <c r="Q6842">
        <v>10</v>
      </c>
      <c r="R6842" t="s">
        <v>88</v>
      </c>
      <c r="S6842" t="s">
        <v>63</v>
      </c>
      <c r="T6842">
        <v>97582</v>
      </c>
      <c r="U6842" s="1">
        <v>45531</v>
      </c>
      <c r="V6842" t="s">
        <v>64</v>
      </c>
      <c r="W6842">
        <v>240341</v>
      </c>
      <c r="X6842" t="s">
        <v>27272</v>
      </c>
      <c r="Y6842">
        <v>556</v>
      </c>
      <c r="Z6842">
        <v>1268</v>
      </c>
      <c r="AA6842">
        <v>8</v>
      </c>
      <c r="AB6842" s="2" t="s">
        <v>15627</v>
      </c>
    </row>
    <row r="6843" spans="1:28" x14ac:dyDescent="0.3">
      <c r="A6843" t="s">
        <v>28</v>
      </c>
      <c r="B6843" t="s">
        <v>29</v>
      </c>
      <c r="C6843" t="s">
        <v>44</v>
      </c>
      <c r="D6843" t="s">
        <v>254</v>
      </c>
      <c r="E6843" t="s">
        <v>56</v>
      </c>
      <c r="F6843" t="s">
        <v>135</v>
      </c>
      <c r="G6843">
        <v>99</v>
      </c>
      <c r="H6843">
        <v>437467</v>
      </c>
      <c r="I6843" t="s">
        <v>58</v>
      </c>
      <c r="J6843" s="1">
        <v>45404</v>
      </c>
      <c r="K6843">
        <v>1300</v>
      </c>
      <c r="L6843" t="s">
        <v>27273</v>
      </c>
      <c r="M6843" t="s">
        <v>1366</v>
      </c>
      <c r="N6843" t="s">
        <v>27274</v>
      </c>
      <c r="O6843" t="s">
        <v>27275</v>
      </c>
      <c r="P6843" t="s">
        <v>87</v>
      </c>
      <c r="Q6843">
        <v>19</v>
      </c>
      <c r="R6843" t="s">
        <v>88</v>
      </c>
      <c r="S6843" t="s">
        <v>118</v>
      </c>
      <c r="T6843">
        <v>79292</v>
      </c>
      <c r="U6843" s="1">
        <v>45454</v>
      </c>
      <c r="V6843" t="s">
        <v>52</v>
      </c>
      <c r="W6843">
        <v>641984</v>
      </c>
      <c r="X6843" t="s">
        <v>20343</v>
      </c>
      <c r="Y6843">
        <v>757</v>
      </c>
      <c r="Z6843">
        <v>2344</v>
      </c>
      <c r="AA6843">
        <v>3</v>
      </c>
      <c r="AB6843">
        <v>2812.8</v>
      </c>
    </row>
    <row r="6844" spans="1:28" x14ac:dyDescent="0.3">
      <c r="A6844" t="s">
        <v>28</v>
      </c>
      <c r="B6844" t="s">
        <v>29</v>
      </c>
      <c r="C6844" t="s">
        <v>44</v>
      </c>
      <c r="D6844" t="s">
        <v>611</v>
      </c>
      <c r="E6844" t="s">
        <v>56</v>
      </c>
      <c r="F6844" t="s">
        <v>33</v>
      </c>
      <c r="G6844">
        <v>8</v>
      </c>
      <c r="H6844">
        <v>437284</v>
      </c>
      <c r="I6844" t="s">
        <v>34</v>
      </c>
      <c r="J6844" s="1">
        <v>43858</v>
      </c>
      <c r="K6844">
        <v>1300</v>
      </c>
      <c r="L6844" t="s">
        <v>27276</v>
      </c>
      <c r="M6844" t="s">
        <v>211</v>
      </c>
      <c r="N6844" t="s">
        <v>27277</v>
      </c>
      <c r="O6844" t="s">
        <v>27278</v>
      </c>
      <c r="P6844" t="s">
        <v>39</v>
      </c>
      <c r="Q6844">
        <v>13</v>
      </c>
      <c r="R6844" t="s">
        <v>88</v>
      </c>
      <c r="S6844" t="s">
        <v>118</v>
      </c>
      <c r="T6844">
        <v>31371</v>
      </c>
      <c r="U6844" s="1">
        <v>45395</v>
      </c>
      <c r="V6844" t="s">
        <v>80</v>
      </c>
      <c r="W6844">
        <v>578777</v>
      </c>
      <c r="X6844" t="s">
        <v>27279</v>
      </c>
      <c r="Y6844">
        <v>747</v>
      </c>
      <c r="Z6844">
        <v>527</v>
      </c>
      <c r="AA6844">
        <v>5</v>
      </c>
      <c r="AB6844">
        <v>1054</v>
      </c>
    </row>
    <row r="6845" spans="1:28" x14ac:dyDescent="0.3">
      <c r="A6845" t="s">
        <v>28</v>
      </c>
      <c r="B6845" t="s">
        <v>29</v>
      </c>
      <c r="C6845" t="s">
        <v>44</v>
      </c>
      <c r="D6845" t="s">
        <v>524</v>
      </c>
      <c r="E6845" t="s">
        <v>32</v>
      </c>
      <c r="F6845" t="s">
        <v>83</v>
      </c>
      <c r="G6845">
        <v>18</v>
      </c>
      <c r="H6845">
        <v>439557</v>
      </c>
      <c r="I6845" t="s">
        <v>34</v>
      </c>
      <c r="J6845" s="1">
        <v>45548</v>
      </c>
      <c r="K6845">
        <v>800</v>
      </c>
      <c r="L6845" t="s">
        <v>27280</v>
      </c>
      <c r="M6845" t="s">
        <v>216</v>
      </c>
      <c r="N6845" t="s">
        <v>27281</v>
      </c>
      <c r="O6845" t="s">
        <v>27282</v>
      </c>
      <c r="P6845" t="s">
        <v>71</v>
      </c>
      <c r="Q6845">
        <v>4</v>
      </c>
      <c r="R6845" t="s">
        <v>40</v>
      </c>
      <c r="S6845" t="s">
        <v>79</v>
      </c>
      <c r="T6845">
        <v>60028</v>
      </c>
      <c r="U6845" s="1">
        <v>45367</v>
      </c>
      <c r="V6845" t="s">
        <v>72</v>
      </c>
      <c r="W6845">
        <v>144004</v>
      </c>
      <c r="X6845" t="s">
        <v>27283</v>
      </c>
      <c r="Y6845">
        <v>780</v>
      </c>
      <c r="Z6845">
        <v>1946</v>
      </c>
      <c r="AA6845">
        <v>4</v>
      </c>
      <c r="AB6845" s="2" t="s">
        <v>8996</v>
      </c>
    </row>
    <row r="6846" spans="1:28" x14ac:dyDescent="0.3">
      <c r="A6846" t="s">
        <v>28</v>
      </c>
      <c r="B6846" t="s">
        <v>29</v>
      </c>
      <c r="C6846" t="s">
        <v>30</v>
      </c>
      <c r="D6846" t="s">
        <v>442</v>
      </c>
      <c r="E6846" t="s">
        <v>46</v>
      </c>
      <c r="F6846" t="s">
        <v>113</v>
      </c>
      <c r="G6846">
        <v>33</v>
      </c>
      <c r="H6846">
        <v>414971</v>
      </c>
      <c r="I6846" t="s">
        <v>58</v>
      </c>
      <c r="J6846" s="1">
        <v>43982</v>
      </c>
      <c r="K6846">
        <v>950</v>
      </c>
      <c r="L6846" t="s">
        <v>27284</v>
      </c>
      <c r="M6846" t="s">
        <v>568</v>
      </c>
      <c r="N6846" t="s">
        <v>27285</v>
      </c>
      <c r="O6846" t="s">
        <v>27286</v>
      </c>
      <c r="P6846" t="s">
        <v>71</v>
      </c>
      <c r="Q6846">
        <v>6</v>
      </c>
      <c r="R6846" t="s">
        <v>88</v>
      </c>
      <c r="S6846" t="s">
        <v>63</v>
      </c>
      <c r="T6846">
        <v>98357</v>
      </c>
      <c r="U6846" s="1">
        <v>45375</v>
      </c>
      <c r="V6846" t="s">
        <v>72</v>
      </c>
      <c r="W6846">
        <v>716248</v>
      </c>
      <c r="X6846" t="s">
        <v>27287</v>
      </c>
      <c r="Y6846">
        <v>321</v>
      </c>
      <c r="Z6846">
        <v>909</v>
      </c>
      <c r="AA6846">
        <v>7</v>
      </c>
      <c r="AB6846" s="2" t="s">
        <v>27288</v>
      </c>
    </row>
    <row r="6847" spans="1:28" x14ac:dyDescent="0.3">
      <c r="A6847" t="s">
        <v>28</v>
      </c>
      <c r="B6847" t="s">
        <v>29</v>
      </c>
      <c r="C6847" t="s">
        <v>91</v>
      </c>
      <c r="D6847" t="s">
        <v>134</v>
      </c>
      <c r="E6847" t="s">
        <v>32</v>
      </c>
      <c r="F6847" t="s">
        <v>150</v>
      </c>
      <c r="G6847">
        <v>94</v>
      </c>
      <c r="H6847">
        <v>424153</v>
      </c>
      <c r="I6847" t="s">
        <v>58</v>
      </c>
      <c r="J6847" s="1">
        <v>43856</v>
      </c>
      <c r="K6847">
        <v>800</v>
      </c>
      <c r="L6847" t="s">
        <v>27289</v>
      </c>
      <c r="M6847" t="s">
        <v>256</v>
      </c>
      <c r="N6847" t="s">
        <v>27290</v>
      </c>
      <c r="O6847" t="s">
        <v>27291</v>
      </c>
      <c r="P6847" t="s">
        <v>71</v>
      </c>
      <c r="Q6847">
        <v>6</v>
      </c>
      <c r="R6847" t="s">
        <v>88</v>
      </c>
      <c r="S6847" t="s">
        <v>79</v>
      </c>
      <c r="T6847">
        <v>24060</v>
      </c>
      <c r="U6847" s="1">
        <v>45558</v>
      </c>
      <c r="V6847" t="s">
        <v>180</v>
      </c>
      <c r="W6847">
        <v>258611</v>
      </c>
      <c r="X6847" t="s">
        <v>27292</v>
      </c>
      <c r="Y6847">
        <v>912</v>
      </c>
      <c r="Z6847">
        <v>1230</v>
      </c>
      <c r="AA6847">
        <v>6</v>
      </c>
      <c r="AB6847">
        <v>2952</v>
      </c>
    </row>
    <row r="6848" spans="1:28" x14ac:dyDescent="0.3">
      <c r="A6848" t="s">
        <v>28</v>
      </c>
      <c r="B6848" t="s">
        <v>29</v>
      </c>
      <c r="C6848" t="s">
        <v>193</v>
      </c>
      <c r="D6848" t="s">
        <v>566</v>
      </c>
      <c r="E6848" t="s">
        <v>56</v>
      </c>
      <c r="F6848" t="s">
        <v>83</v>
      </c>
      <c r="G6848">
        <v>73</v>
      </c>
      <c r="H6848">
        <v>437858</v>
      </c>
      <c r="I6848" t="s">
        <v>34</v>
      </c>
      <c r="J6848" s="1">
        <v>44120</v>
      </c>
      <c r="K6848">
        <v>1300</v>
      </c>
      <c r="L6848" t="s">
        <v>27293</v>
      </c>
      <c r="M6848" t="s">
        <v>94</v>
      </c>
      <c r="N6848" t="s">
        <v>27294</v>
      </c>
      <c r="O6848">
        <f>1-281-417-6104</f>
        <v>-6801</v>
      </c>
      <c r="P6848" t="s">
        <v>39</v>
      </c>
      <c r="Q6848">
        <v>6</v>
      </c>
      <c r="R6848" t="s">
        <v>40</v>
      </c>
      <c r="S6848" t="s">
        <v>79</v>
      </c>
      <c r="T6848">
        <v>41582</v>
      </c>
      <c r="U6848" s="1">
        <v>45598</v>
      </c>
      <c r="V6848" t="s">
        <v>42</v>
      </c>
      <c r="W6848">
        <v>202433</v>
      </c>
      <c r="X6848" t="s">
        <v>27295</v>
      </c>
      <c r="Y6848">
        <v>522</v>
      </c>
      <c r="Z6848">
        <v>1717</v>
      </c>
      <c r="AA6848">
        <v>4</v>
      </c>
      <c r="AB6848" s="2" t="s">
        <v>27296</v>
      </c>
    </row>
    <row r="6849" spans="1:28" x14ac:dyDescent="0.3">
      <c r="A6849" t="s">
        <v>28</v>
      </c>
      <c r="B6849" t="s">
        <v>29</v>
      </c>
      <c r="C6849" t="s">
        <v>157</v>
      </c>
      <c r="D6849" t="s">
        <v>45</v>
      </c>
      <c r="E6849" t="s">
        <v>32</v>
      </c>
      <c r="F6849" t="s">
        <v>150</v>
      </c>
      <c r="G6849">
        <v>56</v>
      </c>
      <c r="H6849">
        <v>423552</v>
      </c>
      <c r="I6849" t="s">
        <v>34</v>
      </c>
      <c r="J6849" s="1">
        <v>45102</v>
      </c>
      <c r="K6849">
        <v>1100</v>
      </c>
      <c r="L6849" t="s">
        <v>27297</v>
      </c>
      <c r="M6849" t="s">
        <v>189</v>
      </c>
      <c r="N6849" t="s">
        <v>27298</v>
      </c>
      <c r="O6849" t="s">
        <v>27299</v>
      </c>
      <c r="P6849" t="s">
        <v>51</v>
      </c>
      <c r="Q6849">
        <v>15</v>
      </c>
      <c r="R6849" t="s">
        <v>40</v>
      </c>
      <c r="S6849" t="s">
        <v>41</v>
      </c>
      <c r="T6849">
        <v>84338</v>
      </c>
      <c r="U6849" s="1">
        <v>45483</v>
      </c>
      <c r="V6849" t="s">
        <v>126</v>
      </c>
      <c r="W6849">
        <v>714411</v>
      </c>
      <c r="X6849" t="s">
        <v>27300</v>
      </c>
      <c r="Y6849">
        <v>421</v>
      </c>
      <c r="Z6849">
        <v>1778</v>
      </c>
      <c r="AA6849">
        <v>5</v>
      </c>
      <c r="AB6849">
        <v>3556</v>
      </c>
    </row>
    <row r="6850" spans="1:28" x14ac:dyDescent="0.3">
      <c r="A6850" t="s">
        <v>28</v>
      </c>
      <c r="B6850" t="s">
        <v>29</v>
      </c>
      <c r="C6850" t="s">
        <v>91</v>
      </c>
      <c r="D6850" t="s">
        <v>317</v>
      </c>
      <c r="E6850" t="s">
        <v>32</v>
      </c>
      <c r="F6850" t="s">
        <v>113</v>
      </c>
      <c r="G6850">
        <v>60</v>
      </c>
      <c r="H6850">
        <v>400771</v>
      </c>
      <c r="I6850" t="s">
        <v>58</v>
      </c>
      <c r="J6850" s="1">
        <v>44550</v>
      </c>
      <c r="K6850">
        <v>1300</v>
      </c>
      <c r="L6850" t="s">
        <v>27301</v>
      </c>
      <c r="M6850" t="s">
        <v>1030</v>
      </c>
      <c r="N6850" t="s">
        <v>27302</v>
      </c>
      <c r="O6850" t="s">
        <v>27303</v>
      </c>
      <c r="P6850" t="s">
        <v>87</v>
      </c>
      <c r="Q6850">
        <v>7</v>
      </c>
      <c r="R6850" t="s">
        <v>40</v>
      </c>
      <c r="S6850" t="s">
        <v>118</v>
      </c>
      <c r="T6850">
        <v>81308</v>
      </c>
      <c r="U6850" s="1">
        <v>45450</v>
      </c>
      <c r="V6850" t="s">
        <v>52</v>
      </c>
      <c r="W6850">
        <v>476877</v>
      </c>
      <c r="X6850" t="s">
        <v>20729</v>
      </c>
      <c r="Y6850">
        <v>325</v>
      </c>
      <c r="Z6850">
        <v>736</v>
      </c>
      <c r="AA6850">
        <v>4</v>
      </c>
      <c r="AB6850" s="2" t="s">
        <v>27304</v>
      </c>
    </row>
    <row r="6851" spans="1:28" x14ac:dyDescent="0.3">
      <c r="A6851" t="s">
        <v>28</v>
      </c>
      <c r="B6851" t="s">
        <v>29</v>
      </c>
      <c r="C6851" t="s">
        <v>157</v>
      </c>
      <c r="D6851" t="s">
        <v>254</v>
      </c>
      <c r="E6851" t="s">
        <v>32</v>
      </c>
      <c r="F6851" t="s">
        <v>33</v>
      </c>
      <c r="G6851">
        <v>12</v>
      </c>
      <c r="H6851">
        <v>402421</v>
      </c>
      <c r="I6851" t="s">
        <v>58</v>
      </c>
      <c r="J6851" s="1">
        <v>43934</v>
      </c>
      <c r="K6851">
        <v>1300</v>
      </c>
      <c r="L6851" t="s">
        <v>27305</v>
      </c>
      <c r="M6851" t="s">
        <v>1244</v>
      </c>
      <c r="N6851" t="s">
        <v>27306</v>
      </c>
      <c r="O6851">
        <v>8523926360</v>
      </c>
      <c r="P6851" t="s">
        <v>51</v>
      </c>
      <c r="Q6851">
        <v>6</v>
      </c>
      <c r="R6851" t="s">
        <v>40</v>
      </c>
      <c r="S6851" t="s">
        <v>79</v>
      </c>
      <c r="T6851">
        <v>77897</v>
      </c>
      <c r="U6851" s="1">
        <v>45456</v>
      </c>
      <c r="V6851" t="s">
        <v>52</v>
      </c>
      <c r="W6851">
        <v>940733</v>
      </c>
      <c r="X6851" t="s">
        <v>27307</v>
      </c>
      <c r="Y6851">
        <v>295</v>
      </c>
      <c r="Z6851">
        <v>2864</v>
      </c>
      <c r="AA6851">
        <v>2</v>
      </c>
      <c r="AB6851" s="2" t="s">
        <v>674</v>
      </c>
    </row>
    <row r="6852" spans="1:28" x14ac:dyDescent="0.3">
      <c r="A6852" t="s">
        <v>28</v>
      </c>
      <c r="B6852" t="s">
        <v>29</v>
      </c>
      <c r="C6852" t="s">
        <v>54</v>
      </c>
      <c r="D6852" t="s">
        <v>274</v>
      </c>
      <c r="E6852" t="s">
        <v>32</v>
      </c>
      <c r="F6852" t="s">
        <v>83</v>
      </c>
      <c r="G6852">
        <v>42</v>
      </c>
      <c r="H6852">
        <v>423323</v>
      </c>
      <c r="I6852" t="s">
        <v>58</v>
      </c>
      <c r="J6852" s="1">
        <v>44225</v>
      </c>
      <c r="K6852">
        <v>1400</v>
      </c>
      <c r="L6852" t="s">
        <v>27308</v>
      </c>
      <c r="M6852" t="s">
        <v>731</v>
      </c>
      <c r="N6852" t="s">
        <v>27309</v>
      </c>
      <c r="O6852" t="s">
        <v>27310</v>
      </c>
      <c r="P6852" t="s">
        <v>71</v>
      </c>
      <c r="Q6852">
        <v>4</v>
      </c>
      <c r="R6852" t="s">
        <v>88</v>
      </c>
      <c r="S6852" t="s">
        <v>63</v>
      </c>
      <c r="T6852">
        <v>97010</v>
      </c>
      <c r="U6852" s="1">
        <v>45548</v>
      </c>
      <c r="V6852" t="s">
        <v>180</v>
      </c>
      <c r="W6852">
        <v>785134</v>
      </c>
      <c r="X6852" t="s">
        <v>27311</v>
      </c>
      <c r="Y6852">
        <v>424</v>
      </c>
      <c r="Z6852">
        <v>2546</v>
      </c>
      <c r="AA6852">
        <v>3</v>
      </c>
      <c r="AB6852" s="2" t="s">
        <v>27312</v>
      </c>
    </row>
    <row r="6853" spans="1:28" x14ac:dyDescent="0.3">
      <c r="A6853" t="s">
        <v>28</v>
      </c>
      <c r="B6853" t="s">
        <v>29</v>
      </c>
      <c r="C6853" t="s">
        <v>44</v>
      </c>
      <c r="D6853" t="s">
        <v>421</v>
      </c>
      <c r="E6853" t="s">
        <v>32</v>
      </c>
      <c r="F6853" t="s">
        <v>175</v>
      </c>
      <c r="G6853">
        <v>76</v>
      </c>
      <c r="H6853">
        <v>423989</v>
      </c>
      <c r="I6853" t="s">
        <v>34</v>
      </c>
      <c r="J6853" s="1">
        <v>44118</v>
      </c>
      <c r="K6853">
        <v>1100</v>
      </c>
      <c r="L6853" t="s">
        <v>27313</v>
      </c>
      <c r="M6853" t="s">
        <v>417</v>
      </c>
      <c r="N6853" t="s">
        <v>27314</v>
      </c>
      <c r="O6853" t="s">
        <v>27315</v>
      </c>
      <c r="P6853" t="s">
        <v>39</v>
      </c>
      <c r="Q6853">
        <v>10</v>
      </c>
      <c r="R6853" t="s">
        <v>88</v>
      </c>
      <c r="S6853" t="s">
        <v>118</v>
      </c>
      <c r="T6853">
        <v>22265</v>
      </c>
      <c r="U6853" s="1">
        <v>45428</v>
      </c>
      <c r="V6853" t="s">
        <v>140</v>
      </c>
      <c r="W6853">
        <v>778542</v>
      </c>
      <c r="X6853" t="s">
        <v>27316</v>
      </c>
      <c r="Y6853">
        <v>556</v>
      </c>
      <c r="Z6853">
        <v>1942</v>
      </c>
      <c r="AA6853">
        <v>4</v>
      </c>
      <c r="AB6853" s="2" t="s">
        <v>27317</v>
      </c>
    </row>
    <row r="6854" spans="1:28" x14ac:dyDescent="0.3">
      <c r="A6854" t="s">
        <v>28</v>
      </c>
      <c r="B6854" t="s">
        <v>29</v>
      </c>
      <c r="C6854" t="s">
        <v>44</v>
      </c>
      <c r="D6854" t="s">
        <v>105</v>
      </c>
      <c r="E6854" t="s">
        <v>46</v>
      </c>
      <c r="F6854" t="s">
        <v>355</v>
      </c>
      <c r="G6854">
        <v>69</v>
      </c>
      <c r="H6854">
        <v>439628</v>
      </c>
      <c r="I6854" t="s">
        <v>34</v>
      </c>
      <c r="J6854" s="1">
        <v>43907</v>
      </c>
      <c r="K6854">
        <v>1200</v>
      </c>
      <c r="L6854" t="s">
        <v>18047</v>
      </c>
      <c r="M6854" t="s">
        <v>1409</v>
      </c>
      <c r="N6854" t="s">
        <v>27318</v>
      </c>
      <c r="O6854" t="s">
        <v>27319</v>
      </c>
      <c r="P6854" t="s">
        <v>39</v>
      </c>
      <c r="Q6854">
        <v>11</v>
      </c>
      <c r="R6854" t="s">
        <v>88</v>
      </c>
      <c r="S6854" t="s">
        <v>63</v>
      </c>
      <c r="T6854">
        <v>74549</v>
      </c>
      <c r="U6854" s="1">
        <v>45523</v>
      </c>
      <c r="V6854" t="s">
        <v>64</v>
      </c>
      <c r="W6854">
        <v>116737</v>
      </c>
      <c r="X6854" t="s">
        <v>27320</v>
      </c>
      <c r="Y6854">
        <v>423</v>
      </c>
      <c r="Z6854">
        <v>2330</v>
      </c>
      <c r="AA6854">
        <v>3</v>
      </c>
      <c r="AB6854">
        <v>2796</v>
      </c>
    </row>
    <row r="6855" spans="1:28" x14ac:dyDescent="0.3">
      <c r="A6855" t="s">
        <v>28</v>
      </c>
      <c r="B6855" t="s">
        <v>29</v>
      </c>
      <c r="C6855" t="s">
        <v>157</v>
      </c>
      <c r="D6855" t="s">
        <v>524</v>
      </c>
      <c r="E6855" t="s">
        <v>32</v>
      </c>
      <c r="F6855" t="s">
        <v>99</v>
      </c>
      <c r="G6855">
        <v>27</v>
      </c>
      <c r="H6855">
        <v>429254</v>
      </c>
      <c r="I6855" t="s">
        <v>34</v>
      </c>
      <c r="J6855" s="1">
        <v>44690</v>
      </c>
      <c r="K6855">
        <v>1200</v>
      </c>
      <c r="L6855" t="s">
        <v>27321</v>
      </c>
      <c r="M6855" t="s">
        <v>263</v>
      </c>
      <c r="N6855" t="s">
        <v>27322</v>
      </c>
      <c r="O6855" t="s">
        <v>27323</v>
      </c>
      <c r="P6855" t="s">
        <v>87</v>
      </c>
      <c r="Q6855">
        <v>9</v>
      </c>
      <c r="R6855" t="s">
        <v>88</v>
      </c>
      <c r="S6855" t="s">
        <v>41</v>
      </c>
      <c r="T6855">
        <v>27388</v>
      </c>
      <c r="U6855" s="1">
        <v>45555</v>
      </c>
      <c r="V6855" t="s">
        <v>180</v>
      </c>
      <c r="W6855">
        <v>877300</v>
      </c>
      <c r="X6855" t="s">
        <v>27324</v>
      </c>
      <c r="Y6855">
        <v>379</v>
      </c>
      <c r="Z6855">
        <v>1839</v>
      </c>
      <c r="AA6855">
        <v>6</v>
      </c>
      <c r="AB6855">
        <v>4413.6000000000004</v>
      </c>
    </row>
    <row r="6856" spans="1:28" x14ac:dyDescent="0.3">
      <c r="A6856" t="s">
        <v>28</v>
      </c>
      <c r="B6856" t="s">
        <v>29</v>
      </c>
      <c r="C6856" t="s">
        <v>44</v>
      </c>
      <c r="D6856" t="s">
        <v>560</v>
      </c>
      <c r="E6856" t="s">
        <v>32</v>
      </c>
      <c r="F6856" t="s">
        <v>113</v>
      </c>
      <c r="G6856">
        <v>74</v>
      </c>
      <c r="H6856">
        <v>414030</v>
      </c>
      <c r="I6856" t="s">
        <v>34</v>
      </c>
      <c r="J6856" s="1">
        <v>45406</v>
      </c>
      <c r="K6856">
        <v>1300</v>
      </c>
      <c r="L6856" t="s">
        <v>27325</v>
      </c>
      <c r="M6856" t="s">
        <v>1072</v>
      </c>
      <c r="N6856" t="s">
        <v>27326</v>
      </c>
      <c r="O6856" t="s">
        <v>27327</v>
      </c>
      <c r="P6856" t="s">
        <v>51</v>
      </c>
      <c r="Q6856">
        <v>6</v>
      </c>
      <c r="R6856" t="s">
        <v>88</v>
      </c>
      <c r="S6856" t="s">
        <v>79</v>
      </c>
      <c r="T6856">
        <v>57058</v>
      </c>
      <c r="U6856" s="1">
        <v>45296</v>
      </c>
      <c r="V6856" t="s">
        <v>111</v>
      </c>
      <c r="W6856">
        <v>453983</v>
      </c>
      <c r="X6856" t="s">
        <v>27328</v>
      </c>
      <c r="Y6856">
        <v>458</v>
      </c>
      <c r="Z6856">
        <v>1252</v>
      </c>
      <c r="AA6856">
        <v>4</v>
      </c>
      <c r="AB6856">
        <v>2003.2</v>
      </c>
    </row>
    <row r="6857" spans="1:28" x14ac:dyDescent="0.3">
      <c r="A6857" t="s">
        <v>28</v>
      </c>
      <c r="B6857" t="s">
        <v>29</v>
      </c>
      <c r="C6857" t="s">
        <v>193</v>
      </c>
      <c r="D6857" t="s">
        <v>411</v>
      </c>
      <c r="E6857" t="s">
        <v>46</v>
      </c>
      <c r="F6857" t="s">
        <v>175</v>
      </c>
      <c r="G6857">
        <v>100</v>
      </c>
      <c r="H6857">
        <v>410094</v>
      </c>
      <c r="I6857" t="s">
        <v>34</v>
      </c>
      <c r="J6857" s="1">
        <v>44162</v>
      </c>
      <c r="K6857">
        <v>950</v>
      </c>
      <c r="L6857" t="s">
        <v>27329</v>
      </c>
      <c r="M6857" t="s">
        <v>1058</v>
      </c>
      <c r="N6857" t="s">
        <v>27330</v>
      </c>
      <c r="O6857" t="s">
        <v>27331</v>
      </c>
      <c r="P6857" t="s">
        <v>39</v>
      </c>
      <c r="Q6857">
        <v>9</v>
      </c>
      <c r="R6857" t="s">
        <v>88</v>
      </c>
      <c r="S6857" t="s">
        <v>41</v>
      </c>
      <c r="T6857">
        <v>60449</v>
      </c>
      <c r="U6857" s="1">
        <v>45492</v>
      </c>
      <c r="V6857" t="s">
        <v>126</v>
      </c>
      <c r="W6857">
        <v>247859</v>
      </c>
      <c r="X6857" t="s">
        <v>27332</v>
      </c>
      <c r="Y6857">
        <v>267</v>
      </c>
      <c r="Z6857">
        <v>2688</v>
      </c>
      <c r="AA6857">
        <v>1</v>
      </c>
      <c r="AB6857">
        <v>1075.2</v>
      </c>
    </row>
    <row r="6858" spans="1:28" x14ac:dyDescent="0.3">
      <c r="A6858" t="s">
        <v>28</v>
      </c>
      <c r="B6858" t="s">
        <v>29</v>
      </c>
      <c r="C6858" t="s">
        <v>193</v>
      </c>
      <c r="D6858" t="s">
        <v>55</v>
      </c>
      <c r="E6858" t="s">
        <v>32</v>
      </c>
      <c r="F6858" t="s">
        <v>106</v>
      </c>
      <c r="G6858">
        <v>41</v>
      </c>
      <c r="H6858">
        <v>417760</v>
      </c>
      <c r="I6858" t="s">
        <v>34</v>
      </c>
      <c r="J6858" s="1">
        <v>44280</v>
      </c>
      <c r="K6858">
        <v>1300</v>
      </c>
      <c r="L6858" t="s">
        <v>27333</v>
      </c>
      <c r="M6858" t="s">
        <v>394</v>
      </c>
      <c r="N6858" t="s">
        <v>27334</v>
      </c>
      <c r="O6858" t="s">
        <v>27335</v>
      </c>
      <c r="P6858" t="s">
        <v>51</v>
      </c>
      <c r="Q6858">
        <v>8</v>
      </c>
      <c r="R6858" t="s">
        <v>88</v>
      </c>
      <c r="S6858" t="s">
        <v>63</v>
      </c>
      <c r="T6858">
        <v>28071</v>
      </c>
      <c r="U6858" s="1">
        <v>45320</v>
      </c>
      <c r="V6858" t="s">
        <v>111</v>
      </c>
      <c r="W6858">
        <v>248156</v>
      </c>
      <c r="X6858" t="s">
        <v>27336</v>
      </c>
      <c r="Y6858">
        <v>794</v>
      </c>
      <c r="Z6858">
        <v>1036</v>
      </c>
      <c r="AA6858">
        <v>4</v>
      </c>
      <c r="AB6858" s="2" t="s">
        <v>8647</v>
      </c>
    </row>
    <row r="6859" spans="1:28" x14ac:dyDescent="0.3">
      <c r="A6859" t="s">
        <v>28</v>
      </c>
      <c r="B6859" t="s">
        <v>29</v>
      </c>
      <c r="C6859" t="s">
        <v>66</v>
      </c>
      <c r="D6859" t="s">
        <v>149</v>
      </c>
      <c r="E6859" t="s">
        <v>32</v>
      </c>
      <c r="F6859" t="s">
        <v>150</v>
      </c>
      <c r="G6859">
        <v>89</v>
      </c>
      <c r="H6859">
        <v>402930</v>
      </c>
      <c r="I6859" t="s">
        <v>34</v>
      </c>
      <c r="J6859" s="1">
        <v>44023</v>
      </c>
      <c r="K6859">
        <v>1000</v>
      </c>
      <c r="L6859" t="s">
        <v>27337</v>
      </c>
      <c r="M6859" t="s">
        <v>1007</v>
      </c>
      <c r="N6859" t="s">
        <v>27338</v>
      </c>
      <c r="O6859" t="s">
        <v>27339</v>
      </c>
      <c r="P6859" t="s">
        <v>39</v>
      </c>
      <c r="Q6859">
        <v>14</v>
      </c>
      <c r="R6859" t="s">
        <v>40</v>
      </c>
      <c r="S6859" t="s">
        <v>79</v>
      </c>
      <c r="T6859">
        <v>44558</v>
      </c>
      <c r="U6859" s="1">
        <v>45575</v>
      </c>
      <c r="V6859" t="s">
        <v>155</v>
      </c>
      <c r="W6859">
        <v>757335</v>
      </c>
      <c r="X6859" t="s">
        <v>17877</v>
      </c>
      <c r="Y6859">
        <v>707</v>
      </c>
      <c r="Z6859">
        <v>1160</v>
      </c>
      <c r="AA6859">
        <v>3</v>
      </c>
      <c r="AB6859">
        <v>1392</v>
      </c>
    </row>
    <row r="6860" spans="1:28" x14ac:dyDescent="0.3">
      <c r="A6860" t="s">
        <v>28</v>
      </c>
      <c r="B6860" t="s">
        <v>29</v>
      </c>
      <c r="C6860" t="s">
        <v>44</v>
      </c>
      <c r="D6860" t="s">
        <v>82</v>
      </c>
      <c r="E6860" t="s">
        <v>32</v>
      </c>
      <c r="F6860" t="s">
        <v>33</v>
      </c>
      <c r="G6860">
        <v>16</v>
      </c>
      <c r="H6860">
        <v>426910</v>
      </c>
      <c r="I6860" t="s">
        <v>34</v>
      </c>
      <c r="J6860" s="1">
        <v>44703</v>
      </c>
      <c r="K6860">
        <v>1400</v>
      </c>
      <c r="L6860" t="s">
        <v>26147</v>
      </c>
      <c r="M6860" t="s">
        <v>1091</v>
      </c>
      <c r="N6860" t="s">
        <v>27340</v>
      </c>
      <c r="O6860" t="s">
        <v>27341</v>
      </c>
      <c r="P6860" t="s">
        <v>87</v>
      </c>
      <c r="Q6860">
        <v>15</v>
      </c>
      <c r="R6860" t="s">
        <v>40</v>
      </c>
      <c r="S6860" t="s">
        <v>41</v>
      </c>
      <c r="T6860">
        <v>36726</v>
      </c>
      <c r="U6860" s="1">
        <v>45389</v>
      </c>
      <c r="V6860" t="s">
        <v>80</v>
      </c>
      <c r="W6860">
        <v>998018</v>
      </c>
      <c r="X6860" t="s">
        <v>16814</v>
      </c>
      <c r="Y6860">
        <v>331</v>
      </c>
      <c r="Z6860">
        <v>2129</v>
      </c>
      <c r="AA6860">
        <v>3</v>
      </c>
      <c r="AB6860">
        <v>2554.8000000000002</v>
      </c>
    </row>
    <row r="6861" spans="1:28" x14ac:dyDescent="0.3">
      <c r="A6861" t="s">
        <v>28</v>
      </c>
      <c r="B6861" t="s">
        <v>29</v>
      </c>
      <c r="C6861" t="s">
        <v>44</v>
      </c>
      <c r="D6861" t="s">
        <v>149</v>
      </c>
      <c r="E6861" t="s">
        <v>46</v>
      </c>
      <c r="F6861" t="s">
        <v>150</v>
      </c>
      <c r="G6861">
        <v>69</v>
      </c>
      <c r="H6861">
        <v>436914</v>
      </c>
      <c r="I6861" t="s">
        <v>58</v>
      </c>
      <c r="J6861" s="1">
        <v>44988</v>
      </c>
      <c r="K6861">
        <v>1200</v>
      </c>
      <c r="L6861" t="s">
        <v>27342</v>
      </c>
      <c r="M6861" t="s">
        <v>953</v>
      </c>
      <c r="N6861" t="s">
        <v>27343</v>
      </c>
      <c r="O6861" t="s">
        <v>27344</v>
      </c>
      <c r="P6861" t="s">
        <v>71</v>
      </c>
      <c r="Q6861">
        <v>14</v>
      </c>
      <c r="R6861" t="s">
        <v>88</v>
      </c>
      <c r="S6861" t="s">
        <v>41</v>
      </c>
      <c r="T6861">
        <v>85407</v>
      </c>
      <c r="U6861" s="1">
        <v>45622</v>
      </c>
      <c r="V6861" t="s">
        <v>42</v>
      </c>
      <c r="W6861">
        <v>305441</v>
      </c>
      <c r="X6861" t="s">
        <v>27345</v>
      </c>
      <c r="Y6861">
        <v>505</v>
      </c>
      <c r="Z6861">
        <v>2138</v>
      </c>
      <c r="AA6861">
        <v>7</v>
      </c>
      <c r="AB6861" s="2" t="s">
        <v>24970</v>
      </c>
    </row>
    <row r="6862" spans="1:28" x14ac:dyDescent="0.3">
      <c r="A6862" t="s">
        <v>28</v>
      </c>
      <c r="B6862" t="s">
        <v>29</v>
      </c>
      <c r="C6862" t="s">
        <v>54</v>
      </c>
      <c r="D6862" t="s">
        <v>380</v>
      </c>
      <c r="E6862" t="s">
        <v>46</v>
      </c>
      <c r="F6862" t="s">
        <v>57</v>
      </c>
      <c r="G6862">
        <v>34</v>
      </c>
      <c r="H6862">
        <v>435953</v>
      </c>
      <c r="I6862" t="s">
        <v>34</v>
      </c>
      <c r="J6862" s="1">
        <v>45029</v>
      </c>
      <c r="K6862">
        <v>1200</v>
      </c>
      <c r="L6862" t="s">
        <v>27346</v>
      </c>
      <c r="M6862" t="s">
        <v>319</v>
      </c>
      <c r="N6862" t="s">
        <v>27347</v>
      </c>
      <c r="O6862" t="s">
        <v>27348</v>
      </c>
      <c r="P6862" t="s">
        <v>87</v>
      </c>
      <c r="Q6862">
        <v>16</v>
      </c>
      <c r="R6862" t="s">
        <v>88</v>
      </c>
      <c r="S6862" t="s">
        <v>118</v>
      </c>
      <c r="T6862">
        <v>11312</v>
      </c>
      <c r="U6862" s="1">
        <v>45367</v>
      </c>
      <c r="V6862" t="s">
        <v>72</v>
      </c>
      <c r="W6862">
        <v>423522</v>
      </c>
      <c r="X6862" t="s">
        <v>27349</v>
      </c>
      <c r="Y6862">
        <v>908</v>
      </c>
      <c r="Z6862">
        <v>2566</v>
      </c>
      <c r="AA6862">
        <v>8</v>
      </c>
      <c r="AB6862">
        <v>8211.2000000000007</v>
      </c>
    </row>
    <row r="6863" spans="1:28" x14ac:dyDescent="0.3">
      <c r="A6863" t="s">
        <v>28</v>
      </c>
      <c r="B6863" t="s">
        <v>29</v>
      </c>
      <c r="C6863" t="s">
        <v>44</v>
      </c>
      <c r="D6863" t="s">
        <v>237</v>
      </c>
      <c r="E6863" t="s">
        <v>32</v>
      </c>
      <c r="F6863" t="s">
        <v>150</v>
      </c>
      <c r="G6863">
        <v>26</v>
      </c>
      <c r="H6863">
        <v>402011</v>
      </c>
      <c r="I6863" t="s">
        <v>34</v>
      </c>
      <c r="J6863" s="1">
        <v>44569</v>
      </c>
      <c r="K6863">
        <v>1200</v>
      </c>
      <c r="L6863" t="s">
        <v>27350</v>
      </c>
      <c r="M6863" t="s">
        <v>177</v>
      </c>
      <c r="N6863" t="s">
        <v>27351</v>
      </c>
      <c r="O6863" t="s">
        <v>27352</v>
      </c>
      <c r="P6863" t="s">
        <v>87</v>
      </c>
      <c r="Q6863">
        <v>15</v>
      </c>
      <c r="R6863" t="s">
        <v>40</v>
      </c>
      <c r="S6863" t="s">
        <v>118</v>
      </c>
      <c r="T6863">
        <v>25957</v>
      </c>
      <c r="U6863" s="1">
        <v>45427</v>
      </c>
      <c r="V6863" t="s">
        <v>140</v>
      </c>
      <c r="W6863">
        <v>692498</v>
      </c>
      <c r="X6863" t="s">
        <v>4408</v>
      </c>
      <c r="Y6863">
        <v>337</v>
      </c>
      <c r="Z6863">
        <v>620</v>
      </c>
      <c r="AA6863">
        <v>7</v>
      </c>
      <c r="AB6863">
        <v>1736</v>
      </c>
    </row>
    <row r="6864" spans="1:28" x14ac:dyDescent="0.3">
      <c r="A6864" t="s">
        <v>28</v>
      </c>
      <c r="B6864" t="s">
        <v>29</v>
      </c>
      <c r="C6864" t="s">
        <v>44</v>
      </c>
      <c r="D6864" t="s">
        <v>317</v>
      </c>
      <c r="E6864" t="s">
        <v>46</v>
      </c>
      <c r="F6864" t="s">
        <v>135</v>
      </c>
      <c r="G6864">
        <v>69</v>
      </c>
      <c r="H6864">
        <v>412386</v>
      </c>
      <c r="I6864" t="s">
        <v>58</v>
      </c>
      <c r="J6864" s="1">
        <v>44881</v>
      </c>
      <c r="K6864">
        <v>1100</v>
      </c>
      <c r="L6864" t="s">
        <v>6172</v>
      </c>
      <c r="M6864" t="s">
        <v>1212</v>
      </c>
      <c r="N6864" t="s">
        <v>27353</v>
      </c>
      <c r="O6864">
        <v>5684788415</v>
      </c>
      <c r="P6864" t="s">
        <v>51</v>
      </c>
      <c r="Q6864">
        <v>11</v>
      </c>
      <c r="R6864" t="s">
        <v>88</v>
      </c>
      <c r="S6864" t="s">
        <v>79</v>
      </c>
      <c r="T6864">
        <v>93753</v>
      </c>
      <c r="U6864" s="1">
        <v>45361</v>
      </c>
      <c r="V6864" t="s">
        <v>72</v>
      </c>
      <c r="W6864">
        <v>305929</v>
      </c>
      <c r="X6864" t="s">
        <v>27354</v>
      </c>
      <c r="Y6864">
        <v>470</v>
      </c>
      <c r="Z6864">
        <v>2145</v>
      </c>
      <c r="AA6864">
        <v>3</v>
      </c>
      <c r="AB6864">
        <v>2574</v>
      </c>
    </row>
    <row r="6865" spans="1:28" x14ac:dyDescent="0.3">
      <c r="A6865" t="s">
        <v>28</v>
      </c>
      <c r="B6865" t="s">
        <v>29</v>
      </c>
      <c r="C6865" t="s">
        <v>157</v>
      </c>
      <c r="D6865" t="s">
        <v>55</v>
      </c>
      <c r="E6865" t="s">
        <v>46</v>
      </c>
      <c r="F6865" t="s">
        <v>83</v>
      </c>
      <c r="G6865">
        <v>93</v>
      </c>
      <c r="H6865">
        <v>415009</v>
      </c>
      <c r="I6865" t="s">
        <v>58</v>
      </c>
      <c r="J6865" s="1">
        <v>45472</v>
      </c>
      <c r="K6865">
        <v>800</v>
      </c>
      <c r="L6865" t="s">
        <v>27355</v>
      </c>
      <c r="M6865" t="s">
        <v>591</v>
      </c>
      <c r="N6865" t="s">
        <v>27356</v>
      </c>
      <c r="O6865" t="s">
        <v>27357</v>
      </c>
      <c r="P6865" t="s">
        <v>51</v>
      </c>
      <c r="Q6865">
        <v>13</v>
      </c>
      <c r="R6865" t="s">
        <v>88</v>
      </c>
      <c r="S6865" t="s">
        <v>79</v>
      </c>
      <c r="T6865">
        <v>35599</v>
      </c>
      <c r="U6865" s="1">
        <v>45355</v>
      </c>
      <c r="V6865" t="s">
        <v>72</v>
      </c>
      <c r="W6865">
        <v>836946</v>
      </c>
      <c r="X6865" t="s">
        <v>2510</v>
      </c>
      <c r="Y6865">
        <v>381</v>
      </c>
      <c r="Z6865">
        <v>2948</v>
      </c>
      <c r="AA6865">
        <v>2</v>
      </c>
      <c r="AB6865">
        <v>2358.4</v>
      </c>
    </row>
    <row r="6866" spans="1:28" x14ac:dyDescent="0.3">
      <c r="A6866" t="s">
        <v>28</v>
      </c>
      <c r="B6866" t="s">
        <v>29</v>
      </c>
      <c r="C6866" t="s">
        <v>30</v>
      </c>
      <c r="D6866" t="s">
        <v>45</v>
      </c>
      <c r="E6866" t="s">
        <v>32</v>
      </c>
      <c r="F6866" t="s">
        <v>135</v>
      </c>
      <c r="G6866">
        <v>73</v>
      </c>
      <c r="H6866">
        <v>401352</v>
      </c>
      <c r="I6866" t="s">
        <v>58</v>
      </c>
      <c r="J6866" s="1">
        <v>45184</v>
      </c>
      <c r="K6866">
        <v>1100</v>
      </c>
      <c r="L6866" t="s">
        <v>27358</v>
      </c>
      <c r="M6866" t="s">
        <v>1091</v>
      </c>
      <c r="N6866" t="s">
        <v>27359</v>
      </c>
      <c r="O6866" t="s">
        <v>27360</v>
      </c>
      <c r="P6866" t="s">
        <v>71</v>
      </c>
      <c r="Q6866">
        <v>17</v>
      </c>
      <c r="R6866" t="s">
        <v>40</v>
      </c>
      <c r="S6866" t="s">
        <v>79</v>
      </c>
      <c r="T6866">
        <v>29452</v>
      </c>
      <c r="U6866" s="1">
        <v>45374</v>
      </c>
      <c r="V6866" t="s">
        <v>72</v>
      </c>
      <c r="W6866">
        <v>408039</v>
      </c>
      <c r="X6866" t="s">
        <v>6409</v>
      </c>
      <c r="Y6866">
        <v>505</v>
      </c>
      <c r="Z6866">
        <v>2346</v>
      </c>
      <c r="AA6866">
        <v>5</v>
      </c>
      <c r="AB6866">
        <v>4692</v>
      </c>
    </row>
    <row r="6867" spans="1:28" x14ac:dyDescent="0.3">
      <c r="A6867" t="s">
        <v>28</v>
      </c>
      <c r="B6867" t="s">
        <v>29</v>
      </c>
      <c r="C6867" t="s">
        <v>30</v>
      </c>
      <c r="D6867" t="s">
        <v>227</v>
      </c>
      <c r="E6867" t="s">
        <v>46</v>
      </c>
      <c r="F6867" t="s">
        <v>57</v>
      </c>
      <c r="G6867">
        <v>28</v>
      </c>
      <c r="H6867">
        <v>408927</v>
      </c>
      <c r="I6867" t="s">
        <v>34</v>
      </c>
      <c r="J6867" s="1">
        <v>45328</v>
      </c>
      <c r="K6867">
        <v>1300</v>
      </c>
      <c r="L6867" t="s">
        <v>27361</v>
      </c>
      <c r="M6867" t="s">
        <v>2054</v>
      </c>
      <c r="N6867" t="s">
        <v>27362</v>
      </c>
      <c r="O6867">
        <v>4931084491</v>
      </c>
      <c r="P6867" t="s">
        <v>87</v>
      </c>
      <c r="Q6867">
        <v>10</v>
      </c>
      <c r="R6867" t="s">
        <v>88</v>
      </c>
      <c r="S6867" t="s">
        <v>41</v>
      </c>
      <c r="T6867">
        <v>95139</v>
      </c>
      <c r="U6867" s="1">
        <v>45499</v>
      </c>
      <c r="V6867" t="s">
        <v>126</v>
      </c>
      <c r="W6867">
        <v>738763</v>
      </c>
      <c r="X6867" t="s">
        <v>27363</v>
      </c>
      <c r="Y6867">
        <v>304</v>
      </c>
      <c r="Z6867">
        <v>1141</v>
      </c>
      <c r="AA6867">
        <v>1</v>
      </c>
      <c r="AB6867" s="2" t="s">
        <v>9357</v>
      </c>
    </row>
    <row r="6868" spans="1:28" x14ac:dyDescent="0.3">
      <c r="A6868" t="s">
        <v>28</v>
      </c>
      <c r="B6868" t="s">
        <v>29</v>
      </c>
      <c r="C6868" t="s">
        <v>44</v>
      </c>
      <c r="D6868" t="s">
        <v>237</v>
      </c>
      <c r="E6868" t="s">
        <v>46</v>
      </c>
      <c r="F6868" t="s">
        <v>83</v>
      </c>
      <c r="G6868">
        <v>57</v>
      </c>
      <c r="H6868">
        <v>405264</v>
      </c>
      <c r="I6868" t="s">
        <v>58</v>
      </c>
      <c r="J6868" s="1">
        <v>44930</v>
      </c>
      <c r="K6868">
        <v>1000</v>
      </c>
      <c r="L6868" t="s">
        <v>27364</v>
      </c>
      <c r="M6868" t="s">
        <v>953</v>
      </c>
      <c r="N6868" t="s">
        <v>27365</v>
      </c>
      <c r="O6868" t="s">
        <v>27366</v>
      </c>
      <c r="P6868" t="s">
        <v>51</v>
      </c>
      <c r="Q6868">
        <v>20</v>
      </c>
      <c r="R6868" t="s">
        <v>88</v>
      </c>
      <c r="S6868" t="s">
        <v>79</v>
      </c>
      <c r="T6868">
        <v>70373</v>
      </c>
      <c r="U6868" s="1">
        <v>45540</v>
      </c>
      <c r="V6868" t="s">
        <v>180</v>
      </c>
      <c r="W6868">
        <v>313438</v>
      </c>
      <c r="X6868" t="s">
        <v>27367</v>
      </c>
      <c r="Y6868">
        <v>689</v>
      </c>
      <c r="Z6868">
        <v>936</v>
      </c>
      <c r="AA6868">
        <v>1</v>
      </c>
      <c r="AB6868" s="2" t="s">
        <v>27368</v>
      </c>
    </row>
    <row r="6869" spans="1:28" x14ac:dyDescent="0.3">
      <c r="A6869" t="s">
        <v>28</v>
      </c>
      <c r="B6869" t="s">
        <v>29</v>
      </c>
      <c r="C6869" t="s">
        <v>157</v>
      </c>
      <c r="D6869" t="s">
        <v>364</v>
      </c>
      <c r="E6869" t="s">
        <v>46</v>
      </c>
      <c r="F6869" t="s">
        <v>47</v>
      </c>
      <c r="G6869">
        <v>57</v>
      </c>
      <c r="H6869">
        <v>404293</v>
      </c>
      <c r="I6869" t="s">
        <v>34</v>
      </c>
      <c r="J6869" s="1">
        <v>44441</v>
      </c>
      <c r="K6869">
        <v>1000</v>
      </c>
      <c r="L6869" t="s">
        <v>21668</v>
      </c>
      <c r="M6869" t="s">
        <v>568</v>
      </c>
      <c r="N6869" t="s">
        <v>27369</v>
      </c>
      <c r="O6869">
        <v>6161369194</v>
      </c>
      <c r="P6869" t="s">
        <v>87</v>
      </c>
      <c r="Q6869">
        <v>20</v>
      </c>
      <c r="R6869" t="s">
        <v>40</v>
      </c>
      <c r="S6869" t="s">
        <v>41</v>
      </c>
      <c r="T6869">
        <v>16863</v>
      </c>
      <c r="U6869" s="1">
        <v>45568</v>
      </c>
      <c r="V6869" t="s">
        <v>155</v>
      </c>
      <c r="W6869">
        <v>498060</v>
      </c>
      <c r="X6869" t="s">
        <v>27370</v>
      </c>
      <c r="Y6869">
        <v>810</v>
      </c>
      <c r="Z6869">
        <v>2439</v>
      </c>
      <c r="AA6869">
        <v>7</v>
      </c>
      <c r="AB6869" s="2" t="s">
        <v>27371</v>
      </c>
    </row>
    <row r="6870" spans="1:28" x14ac:dyDescent="0.3">
      <c r="A6870" t="s">
        <v>28</v>
      </c>
      <c r="B6870" t="s">
        <v>29</v>
      </c>
      <c r="C6870" t="s">
        <v>157</v>
      </c>
      <c r="D6870" t="s">
        <v>248</v>
      </c>
      <c r="E6870" t="s">
        <v>32</v>
      </c>
      <c r="F6870" t="s">
        <v>135</v>
      </c>
      <c r="G6870">
        <v>38</v>
      </c>
      <c r="H6870">
        <v>406048</v>
      </c>
      <c r="I6870" t="s">
        <v>34</v>
      </c>
      <c r="J6870" s="1">
        <v>45011</v>
      </c>
      <c r="K6870">
        <v>800</v>
      </c>
      <c r="L6870" t="s">
        <v>27372</v>
      </c>
      <c r="M6870" t="s">
        <v>366</v>
      </c>
      <c r="N6870" t="s">
        <v>27373</v>
      </c>
      <c r="O6870" t="s">
        <v>27374</v>
      </c>
      <c r="P6870" t="s">
        <v>51</v>
      </c>
      <c r="Q6870">
        <v>13</v>
      </c>
      <c r="R6870" t="s">
        <v>88</v>
      </c>
      <c r="S6870" t="s">
        <v>41</v>
      </c>
      <c r="T6870">
        <v>31187</v>
      </c>
      <c r="U6870" s="1">
        <v>45628</v>
      </c>
      <c r="V6870" t="s">
        <v>259</v>
      </c>
      <c r="W6870">
        <v>572707</v>
      </c>
      <c r="X6870" t="s">
        <v>27375</v>
      </c>
      <c r="Y6870">
        <v>365</v>
      </c>
      <c r="Z6870">
        <v>613</v>
      </c>
      <c r="AA6870">
        <v>7</v>
      </c>
      <c r="AB6870">
        <v>1716.4</v>
      </c>
    </row>
    <row r="6871" spans="1:28" x14ac:dyDescent="0.3">
      <c r="A6871" t="s">
        <v>28</v>
      </c>
      <c r="B6871" t="s">
        <v>29</v>
      </c>
      <c r="C6871" t="s">
        <v>54</v>
      </c>
      <c r="D6871" t="s">
        <v>31</v>
      </c>
      <c r="E6871" t="s">
        <v>56</v>
      </c>
      <c r="F6871" t="s">
        <v>150</v>
      </c>
      <c r="G6871">
        <v>27</v>
      </c>
      <c r="H6871">
        <v>401967</v>
      </c>
      <c r="I6871" t="s">
        <v>58</v>
      </c>
      <c r="J6871" s="1">
        <v>45010</v>
      </c>
      <c r="K6871">
        <v>950</v>
      </c>
      <c r="L6871" t="s">
        <v>27376</v>
      </c>
      <c r="M6871" t="s">
        <v>144</v>
      </c>
      <c r="N6871" t="s">
        <v>27377</v>
      </c>
      <c r="O6871" t="s">
        <v>27378</v>
      </c>
      <c r="P6871" t="s">
        <v>39</v>
      </c>
      <c r="Q6871">
        <v>9</v>
      </c>
      <c r="R6871" t="s">
        <v>88</v>
      </c>
      <c r="S6871" t="s">
        <v>79</v>
      </c>
      <c r="T6871">
        <v>39839</v>
      </c>
      <c r="U6871" s="1">
        <v>45575</v>
      </c>
      <c r="V6871" t="s">
        <v>155</v>
      </c>
      <c r="W6871">
        <v>535640</v>
      </c>
      <c r="X6871" t="s">
        <v>27379</v>
      </c>
      <c r="Y6871">
        <v>740</v>
      </c>
      <c r="Z6871">
        <v>2708</v>
      </c>
      <c r="AA6871">
        <v>7</v>
      </c>
      <c r="AB6871" s="2" t="s">
        <v>26136</v>
      </c>
    </row>
    <row r="6872" spans="1:28" x14ac:dyDescent="0.3">
      <c r="A6872" t="s">
        <v>28</v>
      </c>
      <c r="B6872" t="s">
        <v>29</v>
      </c>
      <c r="C6872" t="s">
        <v>54</v>
      </c>
      <c r="D6872" t="s">
        <v>92</v>
      </c>
      <c r="E6872" t="s">
        <v>46</v>
      </c>
      <c r="F6872" t="s">
        <v>150</v>
      </c>
      <c r="G6872">
        <v>16</v>
      </c>
      <c r="H6872">
        <v>434008</v>
      </c>
      <c r="I6872" t="s">
        <v>58</v>
      </c>
      <c r="J6872" s="1">
        <v>44709</v>
      </c>
      <c r="K6872">
        <v>1000</v>
      </c>
      <c r="L6872" t="s">
        <v>27380</v>
      </c>
      <c r="M6872" t="s">
        <v>108</v>
      </c>
      <c r="N6872" t="s">
        <v>27381</v>
      </c>
      <c r="O6872" t="s">
        <v>27382</v>
      </c>
      <c r="P6872" t="s">
        <v>39</v>
      </c>
      <c r="Q6872">
        <v>5</v>
      </c>
      <c r="R6872" t="s">
        <v>40</v>
      </c>
      <c r="S6872" t="s">
        <v>41</v>
      </c>
      <c r="T6872">
        <v>30369</v>
      </c>
      <c r="U6872" s="1">
        <v>45605</v>
      </c>
      <c r="V6872" t="s">
        <v>42</v>
      </c>
      <c r="W6872">
        <v>238699</v>
      </c>
      <c r="X6872" t="s">
        <v>27383</v>
      </c>
      <c r="Y6872">
        <v>383</v>
      </c>
      <c r="Z6872">
        <v>523</v>
      </c>
      <c r="AA6872">
        <v>2</v>
      </c>
      <c r="AB6872" s="2" t="s">
        <v>21746</v>
      </c>
    </row>
    <row r="6873" spans="1:28" x14ac:dyDescent="0.3">
      <c r="A6873" t="s">
        <v>28</v>
      </c>
      <c r="B6873" t="s">
        <v>29</v>
      </c>
      <c r="C6873" t="s">
        <v>157</v>
      </c>
      <c r="D6873" t="s">
        <v>411</v>
      </c>
      <c r="E6873" t="s">
        <v>56</v>
      </c>
      <c r="F6873" t="s">
        <v>47</v>
      </c>
      <c r="G6873">
        <v>100</v>
      </c>
      <c r="H6873">
        <v>420834</v>
      </c>
      <c r="I6873" t="s">
        <v>58</v>
      </c>
      <c r="J6873" s="1">
        <v>44163</v>
      </c>
      <c r="K6873">
        <v>1100</v>
      </c>
      <c r="L6873" t="s">
        <v>27384</v>
      </c>
      <c r="M6873" t="s">
        <v>2124</v>
      </c>
      <c r="N6873" t="s">
        <v>27385</v>
      </c>
      <c r="O6873" t="s">
        <v>27386</v>
      </c>
      <c r="P6873" t="s">
        <v>51</v>
      </c>
      <c r="Q6873">
        <v>3</v>
      </c>
      <c r="R6873" t="s">
        <v>88</v>
      </c>
      <c r="S6873" t="s">
        <v>41</v>
      </c>
      <c r="T6873">
        <v>88970</v>
      </c>
      <c r="U6873" s="1">
        <v>45370</v>
      </c>
      <c r="V6873" t="s">
        <v>72</v>
      </c>
      <c r="W6873">
        <v>271404</v>
      </c>
      <c r="X6873" t="s">
        <v>27387</v>
      </c>
      <c r="Y6873">
        <v>234</v>
      </c>
      <c r="Z6873">
        <v>1469</v>
      </c>
      <c r="AA6873">
        <v>2</v>
      </c>
      <c r="AB6873">
        <v>1175.2</v>
      </c>
    </row>
    <row r="6874" spans="1:28" x14ac:dyDescent="0.3">
      <c r="A6874" t="s">
        <v>28</v>
      </c>
      <c r="B6874" t="s">
        <v>29</v>
      </c>
      <c r="C6874" t="s">
        <v>157</v>
      </c>
      <c r="D6874" t="s">
        <v>187</v>
      </c>
      <c r="E6874" t="s">
        <v>56</v>
      </c>
      <c r="F6874" t="s">
        <v>57</v>
      </c>
      <c r="G6874">
        <v>66</v>
      </c>
      <c r="H6874">
        <v>424446</v>
      </c>
      <c r="I6874" t="s">
        <v>34</v>
      </c>
      <c r="J6874" s="1">
        <v>44193</v>
      </c>
      <c r="K6874">
        <v>1000</v>
      </c>
      <c r="L6874" t="s">
        <v>7188</v>
      </c>
      <c r="M6874" t="s">
        <v>76</v>
      </c>
      <c r="N6874" t="s">
        <v>27388</v>
      </c>
      <c r="O6874" t="s">
        <v>27389</v>
      </c>
      <c r="P6874" t="s">
        <v>87</v>
      </c>
      <c r="Q6874">
        <v>15</v>
      </c>
      <c r="R6874" t="s">
        <v>40</v>
      </c>
      <c r="S6874" t="s">
        <v>63</v>
      </c>
      <c r="T6874">
        <v>87596</v>
      </c>
      <c r="U6874" s="1">
        <v>45586</v>
      </c>
      <c r="V6874" t="s">
        <v>155</v>
      </c>
      <c r="W6874">
        <v>605914</v>
      </c>
      <c r="X6874" t="s">
        <v>188</v>
      </c>
      <c r="Y6874">
        <v>655</v>
      </c>
      <c r="Z6874">
        <v>809</v>
      </c>
      <c r="AA6874">
        <v>3</v>
      </c>
      <c r="AB6874" s="2" t="s">
        <v>1407</v>
      </c>
    </row>
    <row r="6875" spans="1:28" x14ac:dyDescent="0.3">
      <c r="A6875" t="s">
        <v>28</v>
      </c>
      <c r="B6875" t="s">
        <v>29</v>
      </c>
      <c r="C6875" t="s">
        <v>30</v>
      </c>
      <c r="D6875" t="s">
        <v>163</v>
      </c>
      <c r="E6875" t="s">
        <v>56</v>
      </c>
      <c r="F6875" t="s">
        <v>83</v>
      </c>
      <c r="G6875">
        <v>92</v>
      </c>
      <c r="H6875">
        <v>434123</v>
      </c>
      <c r="I6875" t="s">
        <v>58</v>
      </c>
      <c r="J6875" s="1">
        <v>44676</v>
      </c>
      <c r="K6875">
        <v>1000</v>
      </c>
      <c r="L6875" t="s">
        <v>27390</v>
      </c>
      <c r="M6875" t="s">
        <v>919</v>
      </c>
      <c r="N6875" t="s">
        <v>27391</v>
      </c>
      <c r="O6875" t="s">
        <v>27392</v>
      </c>
      <c r="P6875" t="s">
        <v>71</v>
      </c>
      <c r="Q6875">
        <v>15</v>
      </c>
      <c r="R6875" t="s">
        <v>88</v>
      </c>
      <c r="S6875" t="s">
        <v>118</v>
      </c>
      <c r="T6875">
        <v>26028</v>
      </c>
      <c r="U6875" s="1">
        <v>45450</v>
      </c>
      <c r="V6875" t="s">
        <v>52</v>
      </c>
      <c r="W6875">
        <v>883190</v>
      </c>
      <c r="X6875" t="s">
        <v>27393</v>
      </c>
      <c r="Y6875">
        <v>414</v>
      </c>
      <c r="Z6875">
        <v>1923</v>
      </c>
      <c r="AA6875">
        <v>4</v>
      </c>
      <c r="AB6875">
        <v>3076.8</v>
      </c>
    </row>
    <row r="6876" spans="1:28" x14ac:dyDescent="0.3">
      <c r="A6876" t="s">
        <v>28</v>
      </c>
      <c r="B6876" t="s">
        <v>29</v>
      </c>
      <c r="C6876" t="s">
        <v>44</v>
      </c>
      <c r="D6876" t="s">
        <v>55</v>
      </c>
      <c r="E6876" t="s">
        <v>56</v>
      </c>
      <c r="F6876" t="s">
        <v>150</v>
      </c>
      <c r="G6876">
        <v>80</v>
      </c>
      <c r="H6876">
        <v>430795</v>
      </c>
      <c r="I6876" t="s">
        <v>34</v>
      </c>
      <c r="J6876" s="1">
        <v>45188</v>
      </c>
      <c r="K6876">
        <v>1200</v>
      </c>
      <c r="L6876" t="s">
        <v>27394</v>
      </c>
      <c r="M6876" t="s">
        <v>345</v>
      </c>
      <c r="N6876" t="s">
        <v>27395</v>
      </c>
      <c r="O6876">
        <v>6526704759</v>
      </c>
      <c r="P6876" t="s">
        <v>51</v>
      </c>
      <c r="Q6876">
        <v>8</v>
      </c>
      <c r="R6876" t="s">
        <v>40</v>
      </c>
      <c r="S6876" t="s">
        <v>41</v>
      </c>
      <c r="T6876">
        <v>99650</v>
      </c>
      <c r="U6876" s="1">
        <v>45578</v>
      </c>
      <c r="V6876" t="s">
        <v>155</v>
      </c>
      <c r="W6876">
        <v>284403</v>
      </c>
      <c r="X6876" t="s">
        <v>22244</v>
      </c>
      <c r="Y6876">
        <v>258</v>
      </c>
      <c r="Z6876">
        <v>1299</v>
      </c>
      <c r="AA6876">
        <v>6</v>
      </c>
      <c r="AB6876" s="2" t="s">
        <v>27396</v>
      </c>
    </row>
    <row r="6877" spans="1:28" x14ac:dyDescent="0.3">
      <c r="A6877" t="s">
        <v>28</v>
      </c>
      <c r="B6877" t="s">
        <v>29</v>
      </c>
      <c r="C6877" t="s">
        <v>157</v>
      </c>
      <c r="D6877" t="s">
        <v>267</v>
      </c>
      <c r="E6877" t="s">
        <v>32</v>
      </c>
      <c r="F6877" t="s">
        <v>47</v>
      </c>
      <c r="G6877">
        <v>1</v>
      </c>
      <c r="H6877">
        <v>415342</v>
      </c>
      <c r="I6877" t="s">
        <v>34</v>
      </c>
      <c r="J6877" s="1">
        <v>45163</v>
      </c>
      <c r="K6877">
        <v>1300</v>
      </c>
      <c r="L6877" t="s">
        <v>27397</v>
      </c>
      <c r="M6877" t="s">
        <v>1147</v>
      </c>
      <c r="N6877" t="s">
        <v>27398</v>
      </c>
      <c r="O6877" t="s">
        <v>27399</v>
      </c>
      <c r="P6877" t="s">
        <v>71</v>
      </c>
      <c r="Q6877">
        <v>10</v>
      </c>
      <c r="R6877" t="s">
        <v>40</v>
      </c>
      <c r="S6877" t="s">
        <v>41</v>
      </c>
      <c r="T6877">
        <v>59285</v>
      </c>
      <c r="U6877" s="1">
        <v>45461</v>
      </c>
      <c r="V6877" t="s">
        <v>52</v>
      </c>
      <c r="W6877">
        <v>243001</v>
      </c>
      <c r="X6877" t="s">
        <v>27400</v>
      </c>
      <c r="Y6877">
        <v>574</v>
      </c>
      <c r="Z6877">
        <v>767</v>
      </c>
      <c r="AA6877">
        <v>7</v>
      </c>
      <c r="AB6877">
        <v>2147.6</v>
      </c>
    </row>
    <row r="6878" spans="1:28" x14ac:dyDescent="0.3">
      <c r="A6878" t="s">
        <v>28</v>
      </c>
      <c r="B6878" t="s">
        <v>29</v>
      </c>
      <c r="C6878" t="s">
        <v>66</v>
      </c>
      <c r="D6878" t="s">
        <v>274</v>
      </c>
      <c r="E6878" t="s">
        <v>56</v>
      </c>
      <c r="F6878" t="s">
        <v>47</v>
      </c>
      <c r="G6878">
        <v>59</v>
      </c>
      <c r="H6878">
        <v>401720</v>
      </c>
      <c r="I6878" t="s">
        <v>58</v>
      </c>
      <c r="J6878" s="1">
        <v>44023</v>
      </c>
      <c r="K6878">
        <v>800</v>
      </c>
      <c r="L6878" t="s">
        <v>27401</v>
      </c>
      <c r="M6878" t="s">
        <v>172</v>
      </c>
      <c r="N6878" t="s">
        <v>27402</v>
      </c>
      <c r="O6878" t="s">
        <v>27403</v>
      </c>
      <c r="P6878" t="s">
        <v>71</v>
      </c>
      <c r="Q6878">
        <v>16</v>
      </c>
      <c r="R6878" t="s">
        <v>88</v>
      </c>
      <c r="S6878" t="s">
        <v>63</v>
      </c>
      <c r="T6878">
        <v>35115</v>
      </c>
      <c r="U6878" s="1">
        <v>45498</v>
      </c>
      <c r="V6878" t="s">
        <v>126</v>
      </c>
      <c r="W6878">
        <v>569890</v>
      </c>
      <c r="X6878" t="s">
        <v>27404</v>
      </c>
      <c r="Y6878">
        <v>657</v>
      </c>
      <c r="Z6878">
        <v>1919</v>
      </c>
      <c r="AA6878">
        <v>1</v>
      </c>
      <c r="AB6878">
        <v>767.6</v>
      </c>
    </row>
    <row r="6879" spans="1:28" x14ac:dyDescent="0.3">
      <c r="A6879" t="s">
        <v>28</v>
      </c>
      <c r="B6879" t="s">
        <v>29</v>
      </c>
      <c r="C6879" t="s">
        <v>66</v>
      </c>
      <c r="D6879" t="s">
        <v>220</v>
      </c>
      <c r="E6879" t="s">
        <v>46</v>
      </c>
      <c r="F6879" t="s">
        <v>47</v>
      </c>
      <c r="G6879">
        <v>14</v>
      </c>
      <c r="H6879">
        <v>424093</v>
      </c>
      <c r="I6879" t="s">
        <v>34</v>
      </c>
      <c r="J6879" s="1">
        <v>45374</v>
      </c>
      <c r="K6879">
        <v>1300</v>
      </c>
      <c r="L6879" t="s">
        <v>27405</v>
      </c>
      <c r="M6879" t="s">
        <v>736</v>
      </c>
      <c r="N6879" t="s">
        <v>27406</v>
      </c>
      <c r="O6879" t="s">
        <v>27407</v>
      </c>
      <c r="P6879" t="s">
        <v>51</v>
      </c>
      <c r="Q6879">
        <v>14</v>
      </c>
      <c r="R6879" t="s">
        <v>40</v>
      </c>
      <c r="S6879" t="s">
        <v>41</v>
      </c>
      <c r="T6879">
        <v>64420</v>
      </c>
      <c r="U6879" s="1">
        <v>45557</v>
      </c>
      <c r="V6879" t="s">
        <v>180</v>
      </c>
      <c r="W6879">
        <v>896826</v>
      </c>
      <c r="X6879" t="s">
        <v>27408</v>
      </c>
      <c r="Y6879">
        <v>482</v>
      </c>
      <c r="Z6879">
        <v>1358</v>
      </c>
      <c r="AA6879">
        <v>1</v>
      </c>
      <c r="AB6879">
        <v>543.20000000000005</v>
      </c>
    </row>
    <row r="6880" spans="1:28" x14ac:dyDescent="0.3">
      <c r="A6880" t="s">
        <v>28</v>
      </c>
      <c r="B6880" t="s">
        <v>29</v>
      </c>
      <c r="C6880" t="s">
        <v>66</v>
      </c>
      <c r="D6880" t="s">
        <v>267</v>
      </c>
      <c r="E6880" t="s">
        <v>32</v>
      </c>
      <c r="F6880" t="s">
        <v>83</v>
      </c>
      <c r="G6880">
        <v>20</v>
      </c>
      <c r="H6880">
        <v>403026</v>
      </c>
      <c r="I6880" t="s">
        <v>34</v>
      </c>
      <c r="J6880" s="1">
        <v>44169</v>
      </c>
      <c r="K6880">
        <v>800</v>
      </c>
      <c r="L6880" t="s">
        <v>27409</v>
      </c>
      <c r="M6880" t="s">
        <v>189</v>
      </c>
      <c r="N6880" t="s">
        <v>27410</v>
      </c>
      <c r="O6880" t="s">
        <v>27411</v>
      </c>
      <c r="P6880" t="s">
        <v>51</v>
      </c>
      <c r="Q6880">
        <v>4</v>
      </c>
      <c r="R6880" t="s">
        <v>88</v>
      </c>
      <c r="S6880" t="s">
        <v>41</v>
      </c>
      <c r="T6880">
        <v>60458</v>
      </c>
      <c r="U6880" s="1">
        <v>45570</v>
      </c>
      <c r="V6880" t="s">
        <v>155</v>
      </c>
      <c r="W6880">
        <v>929729</v>
      </c>
      <c r="X6880" t="s">
        <v>27412</v>
      </c>
      <c r="Y6880">
        <v>418</v>
      </c>
      <c r="Z6880">
        <v>2050</v>
      </c>
      <c r="AA6880">
        <v>1</v>
      </c>
      <c r="AB6880">
        <v>820</v>
      </c>
    </row>
    <row r="6881" spans="1:28" x14ac:dyDescent="0.3">
      <c r="A6881" t="s">
        <v>28</v>
      </c>
      <c r="B6881" t="s">
        <v>29</v>
      </c>
      <c r="C6881" t="s">
        <v>44</v>
      </c>
      <c r="D6881" t="s">
        <v>149</v>
      </c>
      <c r="E6881" t="s">
        <v>46</v>
      </c>
      <c r="F6881" t="s">
        <v>113</v>
      </c>
      <c r="G6881">
        <v>24</v>
      </c>
      <c r="H6881">
        <v>415029</v>
      </c>
      <c r="I6881" t="s">
        <v>58</v>
      </c>
      <c r="J6881" s="1">
        <v>45363</v>
      </c>
      <c r="K6881">
        <v>1100</v>
      </c>
      <c r="L6881" t="s">
        <v>10116</v>
      </c>
      <c r="M6881" t="s">
        <v>605</v>
      </c>
      <c r="N6881" t="s">
        <v>27413</v>
      </c>
      <c r="O6881" t="s">
        <v>27414</v>
      </c>
      <c r="P6881" t="s">
        <v>39</v>
      </c>
      <c r="Q6881">
        <v>12</v>
      </c>
      <c r="R6881" t="s">
        <v>88</v>
      </c>
      <c r="S6881" t="s">
        <v>118</v>
      </c>
      <c r="T6881">
        <v>89241</v>
      </c>
      <c r="U6881" s="1">
        <v>45526</v>
      </c>
      <c r="V6881" t="s">
        <v>64</v>
      </c>
      <c r="W6881">
        <v>454255</v>
      </c>
      <c r="X6881" t="s">
        <v>27415</v>
      </c>
      <c r="Y6881">
        <v>488</v>
      </c>
      <c r="Z6881">
        <v>2979</v>
      </c>
      <c r="AA6881">
        <v>1</v>
      </c>
      <c r="AB6881" s="2" t="s">
        <v>6116</v>
      </c>
    </row>
    <row r="6882" spans="1:28" x14ac:dyDescent="0.3">
      <c r="A6882" t="s">
        <v>28</v>
      </c>
      <c r="B6882" t="s">
        <v>29</v>
      </c>
      <c r="C6882" t="s">
        <v>30</v>
      </c>
      <c r="D6882" t="s">
        <v>511</v>
      </c>
      <c r="E6882" t="s">
        <v>46</v>
      </c>
      <c r="F6882" t="s">
        <v>99</v>
      </c>
      <c r="G6882">
        <v>14</v>
      </c>
      <c r="H6882">
        <v>414032</v>
      </c>
      <c r="I6882" t="s">
        <v>58</v>
      </c>
      <c r="J6882" s="1">
        <v>44306</v>
      </c>
      <c r="K6882">
        <v>1300</v>
      </c>
      <c r="L6882" t="s">
        <v>27416</v>
      </c>
      <c r="M6882" t="s">
        <v>1048</v>
      </c>
      <c r="N6882" t="s">
        <v>27417</v>
      </c>
      <c r="O6882" t="s">
        <v>27418</v>
      </c>
      <c r="P6882" t="s">
        <v>71</v>
      </c>
      <c r="Q6882">
        <v>8</v>
      </c>
      <c r="R6882" t="s">
        <v>40</v>
      </c>
      <c r="S6882" t="s">
        <v>63</v>
      </c>
      <c r="T6882">
        <v>24923</v>
      </c>
      <c r="U6882" s="1">
        <v>45556</v>
      </c>
      <c r="V6882" t="s">
        <v>180</v>
      </c>
      <c r="W6882">
        <v>519981</v>
      </c>
      <c r="X6882" t="s">
        <v>27419</v>
      </c>
      <c r="Y6882">
        <v>388</v>
      </c>
      <c r="Z6882">
        <v>1638</v>
      </c>
      <c r="AA6882">
        <v>1</v>
      </c>
      <c r="AB6882">
        <v>655.20000000000005</v>
      </c>
    </row>
    <row r="6883" spans="1:28" x14ac:dyDescent="0.3">
      <c r="A6883" t="s">
        <v>28</v>
      </c>
      <c r="B6883" t="s">
        <v>29</v>
      </c>
      <c r="C6883" t="s">
        <v>54</v>
      </c>
      <c r="D6883" t="s">
        <v>254</v>
      </c>
      <c r="E6883" t="s">
        <v>46</v>
      </c>
      <c r="F6883" t="s">
        <v>150</v>
      </c>
      <c r="G6883">
        <v>73</v>
      </c>
      <c r="H6883">
        <v>407312</v>
      </c>
      <c r="I6883" t="s">
        <v>34</v>
      </c>
      <c r="J6883" s="1">
        <v>43975</v>
      </c>
      <c r="K6883">
        <v>950</v>
      </c>
      <c r="L6883" t="s">
        <v>27420</v>
      </c>
      <c r="M6883" t="s">
        <v>76</v>
      </c>
      <c r="N6883" t="s">
        <v>27421</v>
      </c>
      <c r="O6883" t="s">
        <v>27422</v>
      </c>
      <c r="P6883" t="s">
        <v>51</v>
      </c>
      <c r="Q6883">
        <v>6</v>
      </c>
      <c r="R6883" t="s">
        <v>88</v>
      </c>
      <c r="S6883" t="s">
        <v>79</v>
      </c>
      <c r="T6883">
        <v>69600</v>
      </c>
      <c r="U6883" s="1">
        <v>45548</v>
      </c>
      <c r="V6883" t="s">
        <v>180</v>
      </c>
      <c r="W6883">
        <v>149763</v>
      </c>
      <c r="X6883" t="s">
        <v>27423</v>
      </c>
      <c r="Y6883">
        <v>408</v>
      </c>
      <c r="Z6883">
        <v>2445</v>
      </c>
      <c r="AA6883">
        <v>6</v>
      </c>
      <c r="AB6883">
        <v>5868</v>
      </c>
    </row>
    <row r="6884" spans="1:28" x14ac:dyDescent="0.3">
      <c r="A6884" t="s">
        <v>28</v>
      </c>
      <c r="B6884" t="s">
        <v>29</v>
      </c>
      <c r="C6884" t="s">
        <v>66</v>
      </c>
      <c r="D6884" t="s">
        <v>237</v>
      </c>
      <c r="E6884" t="s">
        <v>46</v>
      </c>
      <c r="F6884" t="s">
        <v>106</v>
      </c>
      <c r="G6884">
        <v>30</v>
      </c>
      <c r="H6884">
        <v>435146</v>
      </c>
      <c r="I6884" t="s">
        <v>58</v>
      </c>
      <c r="J6884" s="1">
        <v>45148</v>
      </c>
      <c r="K6884">
        <v>1400</v>
      </c>
      <c r="L6884" t="s">
        <v>27424</v>
      </c>
      <c r="M6884" t="s">
        <v>152</v>
      </c>
      <c r="N6884" t="s">
        <v>27425</v>
      </c>
      <c r="O6884" t="s">
        <v>27426</v>
      </c>
      <c r="P6884" t="s">
        <v>71</v>
      </c>
      <c r="Q6884">
        <v>13</v>
      </c>
      <c r="R6884" t="s">
        <v>40</v>
      </c>
      <c r="S6884" t="s">
        <v>79</v>
      </c>
      <c r="T6884">
        <v>59235</v>
      </c>
      <c r="U6884" s="1">
        <v>45324</v>
      </c>
      <c r="V6884" t="s">
        <v>119</v>
      </c>
      <c r="W6884">
        <v>190187</v>
      </c>
      <c r="X6884" t="s">
        <v>27427</v>
      </c>
      <c r="Y6884">
        <v>310</v>
      </c>
      <c r="Z6884">
        <v>2986</v>
      </c>
      <c r="AA6884">
        <v>5</v>
      </c>
      <c r="AB6884">
        <v>5972</v>
      </c>
    </row>
    <row r="6885" spans="1:28" x14ac:dyDescent="0.3">
      <c r="A6885" t="s">
        <v>28</v>
      </c>
      <c r="B6885" t="s">
        <v>29</v>
      </c>
      <c r="C6885" t="s">
        <v>91</v>
      </c>
      <c r="D6885" t="s">
        <v>637</v>
      </c>
      <c r="E6885" t="s">
        <v>46</v>
      </c>
      <c r="F6885" t="s">
        <v>106</v>
      </c>
      <c r="G6885">
        <v>48</v>
      </c>
      <c r="H6885">
        <v>418094</v>
      </c>
      <c r="I6885" t="s">
        <v>58</v>
      </c>
      <c r="J6885" s="1">
        <v>44862</v>
      </c>
      <c r="K6885">
        <v>1200</v>
      </c>
      <c r="L6885" t="s">
        <v>27428</v>
      </c>
      <c r="M6885" t="s">
        <v>85</v>
      </c>
      <c r="N6885" t="s">
        <v>27429</v>
      </c>
      <c r="O6885" t="s">
        <v>27430</v>
      </c>
      <c r="P6885" t="s">
        <v>51</v>
      </c>
      <c r="Q6885">
        <v>15</v>
      </c>
      <c r="R6885" t="s">
        <v>40</v>
      </c>
      <c r="S6885" t="s">
        <v>79</v>
      </c>
      <c r="T6885">
        <v>44881</v>
      </c>
      <c r="U6885" s="1">
        <v>45309</v>
      </c>
      <c r="V6885" t="s">
        <v>111</v>
      </c>
      <c r="W6885">
        <v>348024</v>
      </c>
      <c r="X6885" t="s">
        <v>27431</v>
      </c>
      <c r="Y6885">
        <v>280</v>
      </c>
      <c r="Z6885">
        <v>917</v>
      </c>
      <c r="AA6885">
        <v>5</v>
      </c>
      <c r="AB6885">
        <v>1834</v>
      </c>
    </row>
    <row r="6886" spans="1:28" x14ac:dyDescent="0.3">
      <c r="A6886" t="s">
        <v>28</v>
      </c>
      <c r="B6886" t="s">
        <v>29</v>
      </c>
      <c r="C6886" t="s">
        <v>30</v>
      </c>
      <c r="D6886" t="s">
        <v>227</v>
      </c>
      <c r="E6886" t="s">
        <v>56</v>
      </c>
      <c r="F6886" t="s">
        <v>135</v>
      </c>
      <c r="G6886">
        <v>65</v>
      </c>
      <c r="H6886">
        <v>411520</v>
      </c>
      <c r="I6886" t="s">
        <v>58</v>
      </c>
      <c r="J6886" s="1">
        <v>44090</v>
      </c>
      <c r="K6886">
        <v>1100</v>
      </c>
      <c r="L6886" t="s">
        <v>27432</v>
      </c>
      <c r="M6886" t="s">
        <v>591</v>
      </c>
      <c r="N6886" t="s">
        <v>27433</v>
      </c>
      <c r="O6886" t="s">
        <v>27434</v>
      </c>
      <c r="P6886" t="s">
        <v>71</v>
      </c>
      <c r="Q6886">
        <v>19</v>
      </c>
      <c r="R6886" t="s">
        <v>88</v>
      </c>
      <c r="S6886" t="s">
        <v>118</v>
      </c>
      <c r="T6886">
        <v>51872</v>
      </c>
      <c r="U6886" s="1">
        <v>45336</v>
      </c>
      <c r="V6886" t="s">
        <v>119</v>
      </c>
      <c r="W6886">
        <v>432564</v>
      </c>
      <c r="X6886" t="s">
        <v>27435</v>
      </c>
      <c r="Y6886">
        <v>844</v>
      </c>
      <c r="Z6886">
        <v>576</v>
      </c>
      <c r="AA6886">
        <v>2</v>
      </c>
      <c r="AB6886">
        <v>460.8</v>
      </c>
    </row>
    <row r="6887" spans="1:28" x14ac:dyDescent="0.3">
      <c r="A6887" t="s">
        <v>28</v>
      </c>
      <c r="B6887" t="s">
        <v>29</v>
      </c>
      <c r="C6887" t="s">
        <v>148</v>
      </c>
      <c r="D6887" t="s">
        <v>55</v>
      </c>
      <c r="E6887" t="s">
        <v>32</v>
      </c>
      <c r="F6887" t="s">
        <v>33</v>
      </c>
      <c r="G6887">
        <v>87</v>
      </c>
      <c r="H6887">
        <v>415613</v>
      </c>
      <c r="I6887" t="s">
        <v>58</v>
      </c>
      <c r="J6887" s="1">
        <v>44980</v>
      </c>
      <c r="K6887">
        <v>1000</v>
      </c>
      <c r="L6887" t="s">
        <v>27436</v>
      </c>
      <c r="M6887" t="s">
        <v>623</v>
      </c>
      <c r="N6887" t="s">
        <v>27437</v>
      </c>
      <c r="O6887" t="s">
        <v>27438</v>
      </c>
      <c r="P6887" t="s">
        <v>51</v>
      </c>
      <c r="Q6887">
        <v>9</v>
      </c>
      <c r="R6887" t="s">
        <v>88</v>
      </c>
      <c r="S6887" t="s">
        <v>63</v>
      </c>
      <c r="T6887">
        <v>37961</v>
      </c>
      <c r="U6887" s="1">
        <v>45565</v>
      </c>
      <c r="V6887" t="s">
        <v>180</v>
      </c>
      <c r="W6887">
        <v>563555</v>
      </c>
      <c r="X6887" t="s">
        <v>27439</v>
      </c>
      <c r="Y6887">
        <v>542</v>
      </c>
      <c r="Z6887">
        <v>2516</v>
      </c>
      <c r="AA6887">
        <v>6</v>
      </c>
      <c r="AB6887" s="2" t="s">
        <v>27440</v>
      </c>
    </row>
    <row r="6888" spans="1:28" x14ac:dyDescent="0.3">
      <c r="A6888" t="s">
        <v>28</v>
      </c>
      <c r="B6888" t="s">
        <v>29</v>
      </c>
      <c r="C6888" t="s">
        <v>30</v>
      </c>
      <c r="D6888" t="s">
        <v>364</v>
      </c>
      <c r="E6888" t="s">
        <v>32</v>
      </c>
      <c r="F6888" t="s">
        <v>113</v>
      </c>
      <c r="G6888">
        <v>73</v>
      </c>
      <c r="H6888">
        <v>411969</v>
      </c>
      <c r="I6888" t="s">
        <v>34</v>
      </c>
      <c r="J6888" s="1">
        <v>45567</v>
      </c>
      <c r="K6888">
        <v>800</v>
      </c>
      <c r="L6888" t="s">
        <v>27441</v>
      </c>
      <c r="M6888" t="s">
        <v>68</v>
      </c>
      <c r="N6888" t="s">
        <v>27442</v>
      </c>
      <c r="O6888" t="s">
        <v>27443</v>
      </c>
      <c r="P6888" t="s">
        <v>51</v>
      </c>
      <c r="Q6888">
        <v>14</v>
      </c>
      <c r="R6888" t="s">
        <v>88</v>
      </c>
      <c r="S6888" t="s">
        <v>118</v>
      </c>
      <c r="T6888">
        <v>54866</v>
      </c>
      <c r="U6888" s="1">
        <v>45321</v>
      </c>
      <c r="V6888" t="s">
        <v>111</v>
      </c>
      <c r="W6888">
        <v>817394</v>
      </c>
      <c r="X6888" t="s">
        <v>27444</v>
      </c>
      <c r="Y6888">
        <v>766</v>
      </c>
      <c r="Z6888">
        <v>2995</v>
      </c>
      <c r="AA6888">
        <v>8</v>
      </c>
      <c r="AB6888">
        <v>9584</v>
      </c>
    </row>
    <row r="6889" spans="1:28" x14ac:dyDescent="0.3">
      <c r="A6889" t="s">
        <v>28</v>
      </c>
      <c r="B6889" t="s">
        <v>29</v>
      </c>
      <c r="C6889" t="s">
        <v>91</v>
      </c>
      <c r="D6889" t="s">
        <v>105</v>
      </c>
      <c r="E6889" t="s">
        <v>46</v>
      </c>
      <c r="F6889" t="s">
        <v>135</v>
      </c>
      <c r="G6889">
        <v>7</v>
      </c>
      <c r="H6889">
        <v>438245</v>
      </c>
      <c r="I6889" t="s">
        <v>58</v>
      </c>
      <c r="J6889" s="1">
        <v>44472</v>
      </c>
      <c r="K6889">
        <v>950</v>
      </c>
      <c r="L6889" t="s">
        <v>7482</v>
      </c>
      <c r="M6889" t="s">
        <v>654</v>
      </c>
      <c r="N6889" t="s">
        <v>27445</v>
      </c>
      <c r="O6889" t="s">
        <v>27446</v>
      </c>
      <c r="P6889" t="s">
        <v>71</v>
      </c>
      <c r="Q6889">
        <v>16</v>
      </c>
      <c r="R6889" t="s">
        <v>40</v>
      </c>
      <c r="S6889" t="s">
        <v>79</v>
      </c>
      <c r="T6889">
        <v>80343</v>
      </c>
      <c r="U6889" s="1">
        <v>45357</v>
      </c>
      <c r="V6889" t="s">
        <v>72</v>
      </c>
      <c r="W6889">
        <v>801762</v>
      </c>
      <c r="X6889" t="s">
        <v>27447</v>
      </c>
      <c r="Y6889">
        <v>891</v>
      </c>
      <c r="Z6889">
        <v>2597</v>
      </c>
      <c r="AA6889">
        <v>1</v>
      </c>
      <c r="AB6889">
        <v>1038.8</v>
      </c>
    </row>
    <row r="6890" spans="1:28" x14ac:dyDescent="0.3">
      <c r="A6890" t="s">
        <v>28</v>
      </c>
      <c r="B6890" t="s">
        <v>29</v>
      </c>
      <c r="C6890" t="s">
        <v>157</v>
      </c>
      <c r="D6890" t="s">
        <v>187</v>
      </c>
      <c r="E6890" t="s">
        <v>56</v>
      </c>
      <c r="F6890" t="s">
        <v>175</v>
      </c>
      <c r="G6890">
        <v>2</v>
      </c>
      <c r="H6890">
        <v>414464</v>
      </c>
      <c r="I6890" t="s">
        <v>34</v>
      </c>
      <c r="J6890" s="1">
        <v>44395</v>
      </c>
      <c r="K6890">
        <v>1400</v>
      </c>
      <c r="L6890" t="s">
        <v>27448</v>
      </c>
      <c r="M6890" t="s">
        <v>263</v>
      </c>
      <c r="N6890" t="s">
        <v>27449</v>
      </c>
      <c r="O6890" t="s">
        <v>27450</v>
      </c>
      <c r="P6890" t="s">
        <v>39</v>
      </c>
      <c r="Q6890">
        <v>15</v>
      </c>
      <c r="R6890" t="s">
        <v>88</v>
      </c>
      <c r="S6890" t="s">
        <v>118</v>
      </c>
      <c r="T6890">
        <v>34204</v>
      </c>
      <c r="U6890" s="1">
        <v>45584</v>
      </c>
      <c r="V6890" t="s">
        <v>155</v>
      </c>
      <c r="W6890">
        <v>371275</v>
      </c>
      <c r="X6890" t="s">
        <v>27451</v>
      </c>
      <c r="Y6890">
        <v>344</v>
      </c>
      <c r="Z6890">
        <v>1056</v>
      </c>
      <c r="AA6890">
        <v>5</v>
      </c>
      <c r="AB6890">
        <v>2112</v>
      </c>
    </row>
    <row r="6891" spans="1:28" x14ac:dyDescent="0.3">
      <c r="A6891" t="s">
        <v>28</v>
      </c>
      <c r="B6891" t="s">
        <v>29</v>
      </c>
      <c r="C6891" t="s">
        <v>54</v>
      </c>
      <c r="D6891" t="s">
        <v>560</v>
      </c>
      <c r="E6891" t="s">
        <v>46</v>
      </c>
      <c r="F6891" t="s">
        <v>150</v>
      </c>
      <c r="G6891">
        <v>31</v>
      </c>
      <c r="H6891">
        <v>430540</v>
      </c>
      <c r="I6891" t="s">
        <v>58</v>
      </c>
      <c r="J6891" s="1">
        <v>45062</v>
      </c>
      <c r="K6891">
        <v>1000</v>
      </c>
      <c r="L6891" t="s">
        <v>27452</v>
      </c>
      <c r="M6891" t="s">
        <v>250</v>
      </c>
      <c r="N6891" t="s">
        <v>27453</v>
      </c>
      <c r="O6891" t="s">
        <v>27454</v>
      </c>
      <c r="P6891" t="s">
        <v>39</v>
      </c>
      <c r="Q6891">
        <v>10</v>
      </c>
      <c r="R6891" t="s">
        <v>88</v>
      </c>
      <c r="S6891" t="s">
        <v>79</v>
      </c>
      <c r="T6891">
        <v>26230</v>
      </c>
      <c r="U6891" s="1">
        <v>45311</v>
      </c>
      <c r="V6891" t="s">
        <v>111</v>
      </c>
      <c r="W6891">
        <v>903039</v>
      </c>
      <c r="X6891" t="s">
        <v>27455</v>
      </c>
      <c r="Y6891">
        <v>991</v>
      </c>
      <c r="Z6891">
        <v>1939</v>
      </c>
      <c r="AA6891">
        <v>6</v>
      </c>
      <c r="AB6891">
        <v>4653.6000000000004</v>
      </c>
    </row>
    <row r="6892" spans="1:28" x14ac:dyDescent="0.3">
      <c r="A6892" t="s">
        <v>28</v>
      </c>
      <c r="B6892" t="s">
        <v>29</v>
      </c>
      <c r="C6892" t="s">
        <v>54</v>
      </c>
      <c r="D6892" t="s">
        <v>74</v>
      </c>
      <c r="E6892" t="s">
        <v>32</v>
      </c>
      <c r="F6892" t="s">
        <v>99</v>
      </c>
      <c r="G6892">
        <v>20</v>
      </c>
      <c r="H6892">
        <v>402945</v>
      </c>
      <c r="I6892" t="s">
        <v>58</v>
      </c>
      <c r="J6892" s="1">
        <v>44771</v>
      </c>
      <c r="K6892">
        <v>1000</v>
      </c>
      <c r="L6892" t="s">
        <v>27456</v>
      </c>
      <c r="M6892" t="s">
        <v>195</v>
      </c>
      <c r="N6892" t="s">
        <v>27457</v>
      </c>
      <c r="O6892" t="s">
        <v>27458</v>
      </c>
      <c r="P6892" t="s">
        <v>51</v>
      </c>
      <c r="Q6892">
        <v>14</v>
      </c>
      <c r="R6892" t="s">
        <v>40</v>
      </c>
      <c r="S6892" t="s">
        <v>79</v>
      </c>
      <c r="T6892">
        <v>41832</v>
      </c>
      <c r="U6892" s="1">
        <v>45569</v>
      </c>
      <c r="V6892" t="s">
        <v>155</v>
      </c>
      <c r="W6892">
        <v>199020</v>
      </c>
      <c r="X6892" t="s">
        <v>27459</v>
      </c>
      <c r="Y6892">
        <v>797</v>
      </c>
      <c r="Z6892">
        <v>2218</v>
      </c>
      <c r="AA6892">
        <v>5</v>
      </c>
      <c r="AB6892">
        <v>4436</v>
      </c>
    </row>
    <row r="6893" spans="1:28" x14ac:dyDescent="0.3">
      <c r="A6893" t="s">
        <v>28</v>
      </c>
      <c r="B6893" t="s">
        <v>29</v>
      </c>
      <c r="C6893" t="s">
        <v>157</v>
      </c>
      <c r="D6893" t="s">
        <v>248</v>
      </c>
      <c r="E6893" t="s">
        <v>32</v>
      </c>
      <c r="F6893" t="s">
        <v>99</v>
      </c>
      <c r="G6893">
        <v>68</v>
      </c>
      <c r="H6893">
        <v>405701</v>
      </c>
      <c r="I6893" t="s">
        <v>58</v>
      </c>
      <c r="J6893" s="1">
        <v>45044</v>
      </c>
      <c r="K6893">
        <v>800</v>
      </c>
      <c r="L6893" t="s">
        <v>27460</v>
      </c>
      <c r="M6893" t="s">
        <v>2538</v>
      </c>
      <c r="N6893" t="s">
        <v>27461</v>
      </c>
      <c r="O6893" t="s">
        <v>27462</v>
      </c>
      <c r="P6893" t="s">
        <v>71</v>
      </c>
      <c r="Q6893">
        <v>13</v>
      </c>
      <c r="R6893" t="s">
        <v>40</v>
      </c>
      <c r="S6893" t="s">
        <v>118</v>
      </c>
      <c r="T6893">
        <v>68503</v>
      </c>
      <c r="U6893" s="1">
        <v>45362</v>
      </c>
      <c r="V6893" t="s">
        <v>72</v>
      </c>
      <c r="W6893">
        <v>237587</v>
      </c>
      <c r="X6893" t="s">
        <v>27463</v>
      </c>
      <c r="Y6893">
        <v>826</v>
      </c>
      <c r="Z6893">
        <v>1853</v>
      </c>
      <c r="AA6893">
        <v>1</v>
      </c>
      <c r="AB6893">
        <v>741.2</v>
      </c>
    </row>
    <row r="6894" spans="1:28" x14ac:dyDescent="0.3">
      <c r="A6894" t="s">
        <v>28</v>
      </c>
      <c r="B6894" t="s">
        <v>29</v>
      </c>
      <c r="C6894" t="s">
        <v>148</v>
      </c>
      <c r="D6894" t="s">
        <v>134</v>
      </c>
      <c r="E6894" t="s">
        <v>56</v>
      </c>
      <c r="F6894" t="s">
        <v>47</v>
      </c>
      <c r="G6894">
        <v>85</v>
      </c>
      <c r="H6894">
        <v>413320</v>
      </c>
      <c r="I6894" t="s">
        <v>34</v>
      </c>
      <c r="J6894" s="1">
        <v>43932</v>
      </c>
      <c r="K6894">
        <v>1400</v>
      </c>
      <c r="L6894" t="s">
        <v>24186</v>
      </c>
      <c r="M6894" t="s">
        <v>856</v>
      </c>
      <c r="N6894" t="s">
        <v>27464</v>
      </c>
      <c r="O6894" t="s">
        <v>27465</v>
      </c>
      <c r="P6894" t="s">
        <v>51</v>
      </c>
      <c r="Q6894">
        <v>11</v>
      </c>
      <c r="R6894" t="s">
        <v>88</v>
      </c>
      <c r="S6894" t="s">
        <v>118</v>
      </c>
      <c r="T6894">
        <v>69419</v>
      </c>
      <c r="U6894" s="1">
        <v>45324</v>
      </c>
      <c r="V6894" t="s">
        <v>119</v>
      </c>
      <c r="W6894">
        <v>173183</v>
      </c>
      <c r="X6894" t="s">
        <v>27466</v>
      </c>
      <c r="Y6894">
        <v>767</v>
      </c>
      <c r="Z6894">
        <v>939</v>
      </c>
      <c r="AA6894">
        <v>4</v>
      </c>
      <c r="AB6894">
        <v>1502.4</v>
      </c>
    </row>
    <row r="6895" spans="1:28" x14ac:dyDescent="0.3">
      <c r="A6895" t="s">
        <v>28</v>
      </c>
      <c r="B6895" t="s">
        <v>29</v>
      </c>
      <c r="C6895" t="s">
        <v>193</v>
      </c>
      <c r="D6895" t="s">
        <v>248</v>
      </c>
      <c r="E6895" t="s">
        <v>56</v>
      </c>
      <c r="F6895" t="s">
        <v>150</v>
      </c>
      <c r="G6895">
        <v>12</v>
      </c>
      <c r="H6895">
        <v>412906</v>
      </c>
      <c r="I6895" t="s">
        <v>34</v>
      </c>
      <c r="J6895" s="1">
        <v>45509</v>
      </c>
      <c r="K6895">
        <v>800</v>
      </c>
      <c r="L6895" t="s">
        <v>27467</v>
      </c>
      <c r="M6895" t="s">
        <v>1356</v>
      </c>
      <c r="N6895" t="s">
        <v>27468</v>
      </c>
      <c r="O6895" t="s">
        <v>27469</v>
      </c>
      <c r="P6895" t="s">
        <v>51</v>
      </c>
      <c r="Q6895">
        <v>5</v>
      </c>
      <c r="R6895" t="s">
        <v>88</v>
      </c>
      <c r="S6895" t="s">
        <v>63</v>
      </c>
      <c r="T6895">
        <v>48371</v>
      </c>
      <c r="U6895" s="1">
        <v>45583</v>
      </c>
      <c r="V6895" t="s">
        <v>155</v>
      </c>
      <c r="W6895">
        <v>531402</v>
      </c>
      <c r="X6895" t="s">
        <v>27470</v>
      </c>
      <c r="Y6895">
        <v>687</v>
      </c>
      <c r="Z6895">
        <v>1561</v>
      </c>
      <c r="AA6895">
        <v>3</v>
      </c>
      <c r="AB6895">
        <v>1873.2</v>
      </c>
    </row>
    <row r="6896" spans="1:28" x14ac:dyDescent="0.3">
      <c r="A6896" t="s">
        <v>28</v>
      </c>
      <c r="B6896" t="s">
        <v>29</v>
      </c>
      <c r="C6896" t="s">
        <v>30</v>
      </c>
      <c r="D6896" t="s">
        <v>267</v>
      </c>
      <c r="E6896" t="s">
        <v>46</v>
      </c>
      <c r="F6896" t="s">
        <v>135</v>
      </c>
      <c r="G6896">
        <v>13</v>
      </c>
      <c r="H6896">
        <v>409959</v>
      </c>
      <c r="I6896" t="s">
        <v>34</v>
      </c>
      <c r="J6896" s="1">
        <v>44318</v>
      </c>
      <c r="K6896">
        <v>950</v>
      </c>
      <c r="L6896" t="s">
        <v>27471</v>
      </c>
      <c r="M6896" t="s">
        <v>680</v>
      </c>
      <c r="N6896" t="s">
        <v>27472</v>
      </c>
      <c r="O6896" t="s">
        <v>27473</v>
      </c>
      <c r="P6896" t="s">
        <v>87</v>
      </c>
      <c r="Q6896">
        <v>12</v>
      </c>
      <c r="R6896" t="s">
        <v>40</v>
      </c>
      <c r="S6896" t="s">
        <v>79</v>
      </c>
      <c r="T6896">
        <v>32603</v>
      </c>
      <c r="U6896" s="1">
        <v>45361</v>
      </c>
      <c r="V6896" t="s">
        <v>72</v>
      </c>
      <c r="W6896">
        <v>503310</v>
      </c>
      <c r="X6896" t="s">
        <v>27474</v>
      </c>
      <c r="Y6896">
        <v>916</v>
      </c>
      <c r="Z6896">
        <v>2128</v>
      </c>
      <c r="AA6896">
        <v>5</v>
      </c>
      <c r="AB6896">
        <v>4256</v>
      </c>
    </row>
    <row r="6897" spans="1:28" x14ac:dyDescent="0.3">
      <c r="A6897" t="s">
        <v>28</v>
      </c>
      <c r="B6897" t="s">
        <v>29</v>
      </c>
      <c r="C6897" t="s">
        <v>157</v>
      </c>
      <c r="D6897" t="s">
        <v>182</v>
      </c>
      <c r="E6897" t="s">
        <v>32</v>
      </c>
      <c r="F6897" t="s">
        <v>57</v>
      </c>
      <c r="G6897">
        <v>72</v>
      </c>
      <c r="H6897">
        <v>407419</v>
      </c>
      <c r="I6897" t="s">
        <v>34</v>
      </c>
      <c r="J6897" s="1">
        <v>44441</v>
      </c>
      <c r="K6897">
        <v>1000</v>
      </c>
      <c r="L6897" t="s">
        <v>27475</v>
      </c>
      <c r="M6897" t="s">
        <v>60</v>
      </c>
      <c r="N6897" t="s">
        <v>27476</v>
      </c>
      <c r="O6897" t="s">
        <v>27477</v>
      </c>
      <c r="P6897" t="s">
        <v>71</v>
      </c>
      <c r="Q6897">
        <v>15</v>
      </c>
      <c r="R6897" t="s">
        <v>40</v>
      </c>
      <c r="S6897" t="s">
        <v>118</v>
      </c>
      <c r="T6897">
        <v>12880</v>
      </c>
      <c r="U6897" s="1">
        <v>45601</v>
      </c>
      <c r="V6897" t="s">
        <v>42</v>
      </c>
      <c r="W6897">
        <v>212109</v>
      </c>
      <c r="X6897" t="s">
        <v>27478</v>
      </c>
      <c r="Y6897">
        <v>649</v>
      </c>
      <c r="Z6897">
        <v>2432</v>
      </c>
      <c r="AA6897">
        <v>5</v>
      </c>
      <c r="AB6897">
        <v>4864</v>
      </c>
    </row>
    <row r="6898" spans="1:28" x14ac:dyDescent="0.3">
      <c r="A6898" t="s">
        <v>28</v>
      </c>
      <c r="B6898" t="s">
        <v>29</v>
      </c>
      <c r="C6898" t="s">
        <v>157</v>
      </c>
      <c r="D6898" t="s">
        <v>380</v>
      </c>
      <c r="E6898" t="s">
        <v>46</v>
      </c>
      <c r="F6898" t="s">
        <v>355</v>
      </c>
      <c r="G6898">
        <v>32</v>
      </c>
      <c r="H6898">
        <v>428408</v>
      </c>
      <c r="I6898" t="s">
        <v>58</v>
      </c>
      <c r="J6898" s="1">
        <v>43841</v>
      </c>
      <c r="K6898">
        <v>1000</v>
      </c>
      <c r="L6898" t="s">
        <v>11144</v>
      </c>
      <c r="M6898" t="s">
        <v>953</v>
      </c>
      <c r="N6898" t="s">
        <v>27479</v>
      </c>
      <c r="O6898" t="s">
        <v>27480</v>
      </c>
      <c r="P6898" t="s">
        <v>87</v>
      </c>
      <c r="Q6898">
        <v>12</v>
      </c>
      <c r="R6898" t="s">
        <v>88</v>
      </c>
      <c r="S6898" t="s">
        <v>41</v>
      </c>
      <c r="T6898">
        <v>17799</v>
      </c>
      <c r="U6898" s="1">
        <v>45532</v>
      </c>
      <c r="V6898" t="s">
        <v>64</v>
      </c>
      <c r="W6898">
        <v>841062</v>
      </c>
      <c r="X6898" t="s">
        <v>27481</v>
      </c>
      <c r="Y6898">
        <v>641</v>
      </c>
      <c r="Z6898">
        <v>2768</v>
      </c>
      <c r="AA6898">
        <v>1</v>
      </c>
      <c r="AB6898">
        <v>1107.2</v>
      </c>
    </row>
    <row r="6899" spans="1:28" x14ac:dyDescent="0.3">
      <c r="A6899" t="s">
        <v>28</v>
      </c>
      <c r="B6899" t="s">
        <v>29</v>
      </c>
      <c r="C6899" t="s">
        <v>157</v>
      </c>
      <c r="D6899" t="s">
        <v>98</v>
      </c>
      <c r="E6899" t="s">
        <v>46</v>
      </c>
      <c r="F6899" t="s">
        <v>175</v>
      </c>
      <c r="G6899">
        <v>2</v>
      </c>
      <c r="H6899">
        <v>402351</v>
      </c>
      <c r="I6899" t="s">
        <v>58</v>
      </c>
      <c r="J6899" s="1">
        <v>45032</v>
      </c>
      <c r="K6899">
        <v>1000</v>
      </c>
      <c r="L6899" t="s">
        <v>27482</v>
      </c>
      <c r="M6899" t="s">
        <v>434</v>
      </c>
      <c r="N6899" t="s">
        <v>27483</v>
      </c>
      <c r="O6899" t="s">
        <v>27484</v>
      </c>
      <c r="P6899" t="s">
        <v>87</v>
      </c>
      <c r="Q6899">
        <v>7</v>
      </c>
      <c r="R6899" t="s">
        <v>40</v>
      </c>
      <c r="S6899" t="s">
        <v>118</v>
      </c>
      <c r="T6899">
        <v>40461</v>
      </c>
      <c r="U6899" s="1">
        <v>45451</v>
      </c>
      <c r="V6899" t="s">
        <v>52</v>
      </c>
      <c r="W6899">
        <v>236303</v>
      </c>
      <c r="X6899" t="s">
        <v>27485</v>
      </c>
      <c r="Y6899">
        <v>397</v>
      </c>
      <c r="Z6899">
        <v>2635</v>
      </c>
      <c r="AA6899">
        <v>2</v>
      </c>
      <c r="AB6899">
        <v>2108</v>
      </c>
    </row>
    <row r="6900" spans="1:28" x14ac:dyDescent="0.3">
      <c r="A6900" t="s">
        <v>28</v>
      </c>
      <c r="B6900" t="s">
        <v>29</v>
      </c>
      <c r="C6900" t="s">
        <v>91</v>
      </c>
      <c r="D6900" t="s">
        <v>349</v>
      </c>
      <c r="E6900" t="s">
        <v>46</v>
      </c>
      <c r="F6900" t="s">
        <v>83</v>
      </c>
      <c r="G6900">
        <v>72</v>
      </c>
      <c r="H6900">
        <v>410315</v>
      </c>
      <c r="I6900" t="s">
        <v>34</v>
      </c>
      <c r="J6900" s="1">
        <v>43891</v>
      </c>
      <c r="K6900">
        <v>950</v>
      </c>
      <c r="L6900" t="s">
        <v>27486</v>
      </c>
      <c r="M6900" t="s">
        <v>159</v>
      </c>
      <c r="N6900" t="s">
        <v>27487</v>
      </c>
      <c r="O6900" t="s">
        <v>27488</v>
      </c>
      <c r="P6900" t="s">
        <v>39</v>
      </c>
      <c r="Q6900">
        <v>6</v>
      </c>
      <c r="R6900" t="s">
        <v>40</v>
      </c>
      <c r="S6900" t="s">
        <v>118</v>
      </c>
      <c r="T6900">
        <v>95621</v>
      </c>
      <c r="U6900" s="1">
        <v>45544</v>
      </c>
      <c r="V6900" t="s">
        <v>180</v>
      </c>
      <c r="W6900">
        <v>877601</v>
      </c>
      <c r="X6900" t="s">
        <v>27489</v>
      </c>
      <c r="Y6900">
        <v>459</v>
      </c>
      <c r="Z6900">
        <v>2247</v>
      </c>
      <c r="AA6900">
        <v>6</v>
      </c>
      <c r="AB6900">
        <v>5392.8</v>
      </c>
    </row>
    <row r="6901" spans="1:28" x14ac:dyDescent="0.3">
      <c r="A6901" t="s">
        <v>28</v>
      </c>
      <c r="B6901" t="s">
        <v>29</v>
      </c>
      <c r="C6901" t="s">
        <v>66</v>
      </c>
      <c r="D6901" t="s">
        <v>524</v>
      </c>
      <c r="E6901" t="s">
        <v>56</v>
      </c>
      <c r="F6901" t="s">
        <v>355</v>
      </c>
      <c r="G6901">
        <v>95</v>
      </c>
      <c r="H6901">
        <v>404568</v>
      </c>
      <c r="I6901" t="s">
        <v>58</v>
      </c>
      <c r="J6901" s="1">
        <v>45409</v>
      </c>
      <c r="K6901">
        <v>1000</v>
      </c>
      <c r="L6901" t="s">
        <v>27490</v>
      </c>
      <c r="M6901" t="s">
        <v>144</v>
      </c>
      <c r="N6901" t="s">
        <v>27491</v>
      </c>
      <c r="O6901" t="s">
        <v>27492</v>
      </c>
      <c r="P6901" t="s">
        <v>51</v>
      </c>
      <c r="Q6901">
        <v>4</v>
      </c>
      <c r="R6901" t="s">
        <v>88</v>
      </c>
      <c r="S6901" t="s">
        <v>41</v>
      </c>
      <c r="T6901">
        <v>40992</v>
      </c>
      <c r="U6901" s="1">
        <v>45417</v>
      </c>
      <c r="V6901" t="s">
        <v>140</v>
      </c>
      <c r="W6901">
        <v>883785</v>
      </c>
      <c r="X6901" t="s">
        <v>27493</v>
      </c>
      <c r="Y6901">
        <v>780</v>
      </c>
      <c r="Z6901">
        <v>1881</v>
      </c>
      <c r="AA6901">
        <v>6</v>
      </c>
      <c r="AB6901" s="2" t="s">
        <v>27494</v>
      </c>
    </row>
    <row r="6902" spans="1:28" x14ac:dyDescent="0.3">
      <c r="A6902" t="s">
        <v>28</v>
      </c>
      <c r="B6902" t="s">
        <v>29</v>
      </c>
      <c r="C6902" t="s">
        <v>44</v>
      </c>
      <c r="D6902" t="s">
        <v>317</v>
      </c>
      <c r="E6902" t="s">
        <v>32</v>
      </c>
      <c r="F6902" t="s">
        <v>135</v>
      </c>
      <c r="G6902">
        <v>4</v>
      </c>
      <c r="H6902">
        <v>429758</v>
      </c>
      <c r="I6902" t="s">
        <v>58</v>
      </c>
      <c r="J6902" s="1">
        <v>45085</v>
      </c>
      <c r="K6902">
        <v>1300</v>
      </c>
      <c r="L6902" t="s">
        <v>27495</v>
      </c>
      <c r="M6902" t="s">
        <v>1409</v>
      </c>
      <c r="N6902" t="s">
        <v>27496</v>
      </c>
      <c r="O6902" t="s">
        <v>27497</v>
      </c>
      <c r="P6902" t="s">
        <v>51</v>
      </c>
      <c r="Q6902">
        <v>16</v>
      </c>
      <c r="R6902" t="s">
        <v>88</v>
      </c>
      <c r="S6902" t="s">
        <v>63</v>
      </c>
      <c r="T6902">
        <v>97283</v>
      </c>
      <c r="U6902" s="1">
        <v>45513</v>
      </c>
      <c r="V6902" t="s">
        <v>64</v>
      </c>
      <c r="W6902">
        <v>999161</v>
      </c>
      <c r="X6902" t="s">
        <v>27498</v>
      </c>
      <c r="Y6902">
        <v>624</v>
      </c>
      <c r="Z6902">
        <v>516</v>
      </c>
      <c r="AA6902">
        <v>1</v>
      </c>
      <c r="AB6902">
        <v>206.4</v>
      </c>
    </row>
    <row r="6903" spans="1:28" x14ac:dyDescent="0.3">
      <c r="A6903" t="s">
        <v>28</v>
      </c>
      <c r="B6903" t="s">
        <v>29</v>
      </c>
      <c r="C6903" t="s">
        <v>54</v>
      </c>
      <c r="D6903" t="s">
        <v>261</v>
      </c>
      <c r="E6903" t="s">
        <v>46</v>
      </c>
      <c r="F6903" t="s">
        <v>135</v>
      </c>
      <c r="G6903">
        <v>14</v>
      </c>
      <c r="H6903">
        <v>439761</v>
      </c>
      <c r="I6903" t="s">
        <v>58</v>
      </c>
      <c r="J6903" s="1">
        <v>43847</v>
      </c>
      <c r="K6903">
        <v>1200</v>
      </c>
      <c r="L6903" t="s">
        <v>27499</v>
      </c>
      <c r="M6903" t="s">
        <v>919</v>
      </c>
      <c r="N6903" t="s">
        <v>27500</v>
      </c>
      <c r="O6903" t="s">
        <v>27501</v>
      </c>
      <c r="P6903" t="s">
        <v>71</v>
      </c>
      <c r="Q6903">
        <v>13</v>
      </c>
      <c r="R6903" t="s">
        <v>40</v>
      </c>
      <c r="S6903" t="s">
        <v>79</v>
      </c>
      <c r="T6903">
        <v>84499</v>
      </c>
      <c r="U6903" s="1">
        <v>45549</v>
      </c>
      <c r="V6903" t="s">
        <v>180</v>
      </c>
      <c r="W6903">
        <v>603617</v>
      </c>
      <c r="X6903" t="s">
        <v>27502</v>
      </c>
      <c r="Y6903">
        <v>882</v>
      </c>
      <c r="Z6903">
        <v>1311</v>
      </c>
      <c r="AA6903">
        <v>7</v>
      </c>
      <c r="AB6903">
        <v>3670.8</v>
      </c>
    </row>
    <row r="6904" spans="1:28" x14ac:dyDescent="0.3">
      <c r="A6904" t="s">
        <v>28</v>
      </c>
      <c r="B6904" t="s">
        <v>29</v>
      </c>
      <c r="C6904" t="s">
        <v>91</v>
      </c>
      <c r="D6904" t="s">
        <v>82</v>
      </c>
      <c r="E6904" t="s">
        <v>56</v>
      </c>
      <c r="F6904" t="s">
        <v>135</v>
      </c>
      <c r="G6904">
        <v>70</v>
      </c>
      <c r="H6904">
        <v>411025</v>
      </c>
      <c r="I6904" t="s">
        <v>34</v>
      </c>
      <c r="J6904" s="1">
        <v>45305</v>
      </c>
      <c r="K6904">
        <v>1000</v>
      </c>
      <c r="L6904" t="s">
        <v>27503</v>
      </c>
      <c r="M6904" t="s">
        <v>953</v>
      </c>
      <c r="N6904" t="s">
        <v>27504</v>
      </c>
      <c r="O6904" t="s">
        <v>27505</v>
      </c>
      <c r="P6904" t="s">
        <v>51</v>
      </c>
      <c r="Q6904">
        <v>10</v>
      </c>
      <c r="R6904" t="s">
        <v>40</v>
      </c>
      <c r="S6904" t="s">
        <v>118</v>
      </c>
      <c r="T6904">
        <v>22674</v>
      </c>
      <c r="U6904" s="1">
        <v>45450</v>
      </c>
      <c r="V6904" t="s">
        <v>52</v>
      </c>
      <c r="W6904">
        <v>622504</v>
      </c>
      <c r="X6904" t="s">
        <v>27506</v>
      </c>
      <c r="Y6904">
        <v>313</v>
      </c>
      <c r="Z6904">
        <v>1698</v>
      </c>
      <c r="AA6904">
        <v>5</v>
      </c>
      <c r="AB6904">
        <v>3396</v>
      </c>
    </row>
    <row r="6905" spans="1:28" x14ac:dyDescent="0.3">
      <c r="A6905" t="s">
        <v>28</v>
      </c>
      <c r="B6905" t="s">
        <v>29</v>
      </c>
      <c r="C6905" t="s">
        <v>148</v>
      </c>
      <c r="D6905" t="s">
        <v>170</v>
      </c>
      <c r="E6905" t="s">
        <v>46</v>
      </c>
      <c r="F6905" t="s">
        <v>99</v>
      </c>
      <c r="G6905">
        <v>83</v>
      </c>
      <c r="H6905">
        <v>439503</v>
      </c>
      <c r="I6905" t="s">
        <v>34</v>
      </c>
      <c r="J6905" s="1">
        <v>44762</v>
      </c>
      <c r="K6905">
        <v>1200</v>
      </c>
      <c r="L6905" t="s">
        <v>27507</v>
      </c>
      <c r="M6905" t="s">
        <v>1483</v>
      </c>
      <c r="N6905" t="s">
        <v>27508</v>
      </c>
      <c r="O6905" t="s">
        <v>27509</v>
      </c>
      <c r="P6905" t="s">
        <v>87</v>
      </c>
      <c r="Q6905">
        <v>3</v>
      </c>
      <c r="R6905" t="s">
        <v>40</v>
      </c>
      <c r="S6905" t="s">
        <v>41</v>
      </c>
      <c r="T6905">
        <v>30430</v>
      </c>
      <c r="U6905" s="1">
        <v>45335</v>
      </c>
      <c r="V6905" t="s">
        <v>119</v>
      </c>
      <c r="W6905">
        <v>422371</v>
      </c>
      <c r="X6905" t="s">
        <v>27510</v>
      </c>
      <c r="Y6905">
        <v>236</v>
      </c>
      <c r="Z6905">
        <v>2641</v>
      </c>
      <c r="AA6905">
        <v>2</v>
      </c>
      <c r="AB6905">
        <v>2112.8000000000002</v>
      </c>
    </row>
    <row r="6906" spans="1:28" x14ac:dyDescent="0.3">
      <c r="A6906" t="s">
        <v>28</v>
      </c>
      <c r="B6906" t="s">
        <v>29</v>
      </c>
      <c r="C6906" t="s">
        <v>44</v>
      </c>
      <c r="D6906" t="s">
        <v>55</v>
      </c>
      <c r="E6906" t="s">
        <v>46</v>
      </c>
      <c r="F6906" t="s">
        <v>106</v>
      </c>
      <c r="G6906">
        <v>16</v>
      </c>
      <c r="H6906">
        <v>433252</v>
      </c>
      <c r="I6906" t="s">
        <v>58</v>
      </c>
      <c r="J6906" s="1">
        <v>44983</v>
      </c>
      <c r="K6906">
        <v>800</v>
      </c>
      <c r="L6906" t="s">
        <v>4174</v>
      </c>
      <c r="M6906" t="s">
        <v>2054</v>
      </c>
      <c r="N6906" t="s">
        <v>27511</v>
      </c>
      <c r="O6906" t="s">
        <v>27512</v>
      </c>
      <c r="P6906" t="s">
        <v>39</v>
      </c>
      <c r="Q6906">
        <v>11</v>
      </c>
      <c r="R6906" t="s">
        <v>88</v>
      </c>
      <c r="S6906" t="s">
        <v>41</v>
      </c>
      <c r="T6906">
        <v>63795</v>
      </c>
      <c r="U6906" s="1">
        <v>45328</v>
      </c>
      <c r="V6906" t="s">
        <v>119</v>
      </c>
      <c r="W6906">
        <v>582377</v>
      </c>
      <c r="X6906" t="s">
        <v>27513</v>
      </c>
      <c r="Y6906">
        <v>712</v>
      </c>
      <c r="Z6906">
        <v>756</v>
      </c>
      <c r="AA6906">
        <v>5</v>
      </c>
      <c r="AB6906">
        <v>1512</v>
      </c>
    </row>
    <row r="6907" spans="1:28" x14ac:dyDescent="0.3">
      <c r="A6907" t="s">
        <v>28</v>
      </c>
      <c r="B6907" t="s">
        <v>29</v>
      </c>
      <c r="C6907" t="s">
        <v>157</v>
      </c>
      <c r="D6907" t="s">
        <v>187</v>
      </c>
      <c r="E6907" t="s">
        <v>46</v>
      </c>
      <c r="F6907" t="s">
        <v>47</v>
      </c>
      <c r="G6907">
        <v>61</v>
      </c>
      <c r="H6907">
        <v>430263</v>
      </c>
      <c r="I6907" t="s">
        <v>34</v>
      </c>
      <c r="J6907" s="1">
        <v>45006</v>
      </c>
      <c r="K6907">
        <v>1300</v>
      </c>
      <c r="L6907" t="s">
        <v>27514</v>
      </c>
      <c r="M6907" t="s">
        <v>232</v>
      </c>
      <c r="N6907" t="s">
        <v>27515</v>
      </c>
      <c r="O6907" t="s">
        <v>27516</v>
      </c>
      <c r="P6907" t="s">
        <v>71</v>
      </c>
      <c r="Q6907">
        <v>20</v>
      </c>
      <c r="R6907" t="s">
        <v>40</v>
      </c>
      <c r="S6907" t="s">
        <v>79</v>
      </c>
      <c r="T6907">
        <v>82180</v>
      </c>
      <c r="U6907" s="1">
        <v>45628</v>
      </c>
      <c r="V6907" t="s">
        <v>259</v>
      </c>
      <c r="W6907">
        <v>616365</v>
      </c>
      <c r="X6907" t="s">
        <v>27517</v>
      </c>
      <c r="Y6907">
        <v>262</v>
      </c>
      <c r="Z6907">
        <v>892</v>
      </c>
      <c r="AA6907">
        <v>5</v>
      </c>
      <c r="AB6907">
        <v>1784</v>
      </c>
    </row>
    <row r="6908" spans="1:28" x14ac:dyDescent="0.3">
      <c r="A6908" t="s">
        <v>28</v>
      </c>
      <c r="B6908" t="s">
        <v>29</v>
      </c>
      <c r="C6908" t="s">
        <v>54</v>
      </c>
      <c r="D6908" t="s">
        <v>338</v>
      </c>
      <c r="E6908" t="s">
        <v>46</v>
      </c>
      <c r="F6908" t="s">
        <v>47</v>
      </c>
      <c r="G6908">
        <v>63</v>
      </c>
      <c r="H6908">
        <v>417647</v>
      </c>
      <c r="I6908" t="s">
        <v>34</v>
      </c>
      <c r="J6908" s="1">
        <v>44981</v>
      </c>
      <c r="K6908">
        <v>1300</v>
      </c>
      <c r="L6908" t="s">
        <v>27518</v>
      </c>
      <c r="M6908" t="s">
        <v>1091</v>
      </c>
      <c r="N6908" t="s">
        <v>27519</v>
      </c>
      <c r="O6908" t="s">
        <v>27520</v>
      </c>
      <c r="P6908" t="s">
        <v>51</v>
      </c>
      <c r="Q6908">
        <v>9</v>
      </c>
      <c r="R6908" t="s">
        <v>88</v>
      </c>
      <c r="S6908" t="s">
        <v>118</v>
      </c>
      <c r="T6908">
        <v>74463</v>
      </c>
      <c r="U6908" s="1">
        <v>45547</v>
      </c>
      <c r="V6908" t="s">
        <v>180</v>
      </c>
      <c r="W6908">
        <v>798953</v>
      </c>
      <c r="X6908" t="s">
        <v>27521</v>
      </c>
      <c r="Y6908">
        <v>801</v>
      </c>
      <c r="Z6908">
        <v>1175</v>
      </c>
      <c r="AA6908">
        <v>4</v>
      </c>
      <c r="AB6908">
        <v>1880</v>
      </c>
    </row>
    <row r="6909" spans="1:28" x14ac:dyDescent="0.3">
      <c r="A6909" t="s">
        <v>28</v>
      </c>
      <c r="B6909" t="s">
        <v>29</v>
      </c>
      <c r="C6909" t="s">
        <v>66</v>
      </c>
      <c r="D6909" t="s">
        <v>380</v>
      </c>
      <c r="E6909" t="s">
        <v>56</v>
      </c>
      <c r="F6909" t="s">
        <v>47</v>
      </c>
      <c r="G6909">
        <v>26</v>
      </c>
      <c r="H6909">
        <v>426274</v>
      </c>
      <c r="I6909" t="s">
        <v>34</v>
      </c>
      <c r="J6909" s="1">
        <v>45411</v>
      </c>
      <c r="K6909">
        <v>950</v>
      </c>
      <c r="L6909" t="s">
        <v>27522</v>
      </c>
      <c r="M6909" t="s">
        <v>919</v>
      </c>
      <c r="N6909" t="s">
        <v>27523</v>
      </c>
      <c r="O6909" t="s">
        <v>27524</v>
      </c>
      <c r="P6909" t="s">
        <v>51</v>
      </c>
      <c r="Q6909">
        <v>14</v>
      </c>
      <c r="R6909" t="s">
        <v>40</v>
      </c>
      <c r="S6909" t="s">
        <v>118</v>
      </c>
      <c r="T6909">
        <v>86512</v>
      </c>
      <c r="U6909" s="1">
        <v>45445</v>
      </c>
      <c r="V6909" t="s">
        <v>52</v>
      </c>
      <c r="W6909">
        <v>846328</v>
      </c>
      <c r="X6909" t="s">
        <v>27525</v>
      </c>
      <c r="Y6909">
        <v>693</v>
      </c>
      <c r="Z6909">
        <v>2672</v>
      </c>
      <c r="AA6909">
        <v>1</v>
      </c>
      <c r="AB6909">
        <v>1068.8</v>
      </c>
    </row>
    <row r="6910" spans="1:28" x14ac:dyDescent="0.3">
      <c r="A6910" t="s">
        <v>28</v>
      </c>
      <c r="B6910" t="s">
        <v>29</v>
      </c>
      <c r="C6910" t="s">
        <v>157</v>
      </c>
      <c r="D6910" t="s">
        <v>467</v>
      </c>
      <c r="E6910" t="s">
        <v>56</v>
      </c>
      <c r="F6910" t="s">
        <v>47</v>
      </c>
      <c r="G6910">
        <v>86</v>
      </c>
      <c r="H6910">
        <v>413054</v>
      </c>
      <c r="I6910" t="s">
        <v>34</v>
      </c>
      <c r="J6910" s="1">
        <v>44550</v>
      </c>
      <c r="K6910">
        <v>950</v>
      </c>
      <c r="L6910" t="s">
        <v>27526</v>
      </c>
      <c r="M6910" t="s">
        <v>482</v>
      </c>
      <c r="N6910" t="s">
        <v>27527</v>
      </c>
      <c r="O6910">
        <v>1149995481</v>
      </c>
      <c r="P6910" t="s">
        <v>51</v>
      </c>
      <c r="Q6910">
        <v>4</v>
      </c>
      <c r="R6910" t="s">
        <v>88</v>
      </c>
      <c r="S6910" t="s">
        <v>41</v>
      </c>
      <c r="T6910">
        <v>90178</v>
      </c>
      <c r="U6910" s="1">
        <v>45318</v>
      </c>
      <c r="V6910" t="s">
        <v>111</v>
      </c>
      <c r="W6910">
        <v>763894</v>
      </c>
      <c r="X6910" t="s">
        <v>27528</v>
      </c>
      <c r="Y6910">
        <v>497</v>
      </c>
      <c r="Z6910">
        <v>1869</v>
      </c>
      <c r="AA6910">
        <v>4</v>
      </c>
      <c r="AB6910">
        <v>2990.4</v>
      </c>
    </row>
    <row r="6911" spans="1:28" x14ac:dyDescent="0.3">
      <c r="A6911" t="s">
        <v>28</v>
      </c>
      <c r="B6911" t="s">
        <v>29</v>
      </c>
      <c r="C6911" t="s">
        <v>148</v>
      </c>
      <c r="D6911" t="s">
        <v>442</v>
      </c>
      <c r="E6911" t="s">
        <v>32</v>
      </c>
      <c r="F6911" t="s">
        <v>135</v>
      </c>
      <c r="G6911">
        <v>10</v>
      </c>
      <c r="H6911">
        <v>426336</v>
      </c>
      <c r="I6911" t="s">
        <v>58</v>
      </c>
      <c r="J6911" s="1">
        <v>45406</v>
      </c>
      <c r="K6911">
        <v>1200</v>
      </c>
      <c r="L6911" t="s">
        <v>27529</v>
      </c>
      <c r="M6911" t="s">
        <v>216</v>
      </c>
      <c r="N6911" t="s">
        <v>27530</v>
      </c>
      <c r="O6911" t="s">
        <v>27531</v>
      </c>
      <c r="P6911" t="s">
        <v>39</v>
      </c>
      <c r="Q6911">
        <v>13</v>
      </c>
      <c r="R6911" t="s">
        <v>88</v>
      </c>
      <c r="S6911" t="s">
        <v>63</v>
      </c>
      <c r="T6911">
        <v>92791</v>
      </c>
      <c r="U6911" s="1">
        <v>45574</v>
      </c>
      <c r="V6911" t="s">
        <v>155</v>
      </c>
      <c r="W6911">
        <v>870357</v>
      </c>
      <c r="X6911" t="s">
        <v>27532</v>
      </c>
      <c r="Y6911">
        <v>730</v>
      </c>
      <c r="Z6911">
        <v>1962</v>
      </c>
      <c r="AA6911">
        <v>7</v>
      </c>
      <c r="AB6911">
        <v>5493.6</v>
      </c>
    </row>
    <row r="6912" spans="1:28" x14ac:dyDescent="0.3">
      <c r="A6912" t="s">
        <v>28</v>
      </c>
      <c r="B6912" t="s">
        <v>29</v>
      </c>
      <c r="C6912" t="s">
        <v>30</v>
      </c>
      <c r="D6912" t="s">
        <v>55</v>
      </c>
      <c r="E6912" t="s">
        <v>32</v>
      </c>
      <c r="F6912" t="s">
        <v>150</v>
      </c>
      <c r="G6912">
        <v>80</v>
      </c>
      <c r="H6912">
        <v>403792</v>
      </c>
      <c r="I6912" t="s">
        <v>34</v>
      </c>
      <c r="J6912" s="1">
        <v>44664</v>
      </c>
      <c r="K6912">
        <v>1200</v>
      </c>
      <c r="L6912" t="s">
        <v>27533</v>
      </c>
      <c r="M6912" t="s">
        <v>334</v>
      </c>
      <c r="N6912" t="s">
        <v>27534</v>
      </c>
      <c r="O6912" t="s">
        <v>27535</v>
      </c>
      <c r="P6912" t="s">
        <v>71</v>
      </c>
      <c r="Q6912">
        <v>4</v>
      </c>
      <c r="R6912" t="s">
        <v>88</v>
      </c>
      <c r="S6912" t="s">
        <v>63</v>
      </c>
      <c r="T6912">
        <v>13471</v>
      </c>
      <c r="U6912" s="1">
        <v>45519</v>
      </c>
      <c r="V6912" t="s">
        <v>64</v>
      </c>
      <c r="W6912">
        <v>803013</v>
      </c>
      <c r="X6912" t="s">
        <v>27536</v>
      </c>
      <c r="Y6912">
        <v>314</v>
      </c>
      <c r="Z6912">
        <v>1759</v>
      </c>
      <c r="AA6912">
        <v>3</v>
      </c>
      <c r="AB6912">
        <v>2110.8000000000002</v>
      </c>
    </row>
    <row r="6913" spans="1:28" x14ac:dyDescent="0.3">
      <c r="A6913" t="s">
        <v>28</v>
      </c>
      <c r="B6913" t="s">
        <v>29</v>
      </c>
      <c r="C6913" t="s">
        <v>148</v>
      </c>
      <c r="D6913" t="s">
        <v>227</v>
      </c>
      <c r="E6913" t="s">
        <v>56</v>
      </c>
      <c r="F6913" t="s">
        <v>355</v>
      </c>
      <c r="G6913">
        <v>90</v>
      </c>
      <c r="H6913">
        <v>409291</v>
      </c>
      <c r="I6913" t="s">
        <v>58</v>
      </c>
      <c r="J6913" s="1">
        <v>45629</v>
      </c>
      <c r="K6913">
        <v>950</v>
      </c>
      <c r="L6913" t="s">
        <v>27537</v>
      </c>
      <c r="M6913" t="s">
        <v>1483</v>
      </c>
      <c r="N6913" t="s">
        <v>27538</v>
      </c>
      <c r="O6913" t="s">
        <v>27539</v>
      </c>
      <c r="P6913" t="s">
        <v>71</v>
      </c>
      <c r="Q6913">
        <v>20</v>
      </c>
      <c r="R6913" t="s">
        <v>40</v>
      </c>
      <c r="S6913" t="s">
        <v>41</v>
      </c>
      <c r="T6913">
        <v>97124</v>
      </c>
      <c r="U6913" s="1">
        <v>45325</v>
      </c>
      <c r="V6913" t="s">
        <v>119</v>
      </c>
      <c r="W6913">
        <v>493751</v>
      </c>
      <c r="X6913" t="s">
        <v>27540</v>
      </c>
      <c r="Y6913">
        <v>919</v>
      </c>
      <c r="Z6913">
        <v>2538</v>
      </c>
      <c r="AA6913">
        <v>1</v>
      </c>
      <c r="AB6913">
        <v>1015.2</v>
      </c>
    </row>
    <row r="6914" spans="1:28" x14ac:dyDescent="0.3">
      <c r="A6914" t="s">
        <v>28</v>
      </c>
      <c r="B6914" t="s">
        <v>29</v>
      </c>
      <c r="C6914" t="s">
        <v>193</v>
      </c>
      <c r="D6914" t="s">
        <v>637</v>
      </c>
      <c r="E6914" t="s">
        <v>46</v>
      </c>
      <c r="F6914" t="s">
        <v>83</v>
      </c>
      <c r="G6914">
        <v>15</v>
      </c>
      <c r="H6914">
        <v>402201</v>
      </c>
      <c r="I6914" t="s">
        <v>34</v>
      </c>
      <c r="J6914" s="1">
        <v>44234</v>
      </c>
      <c r="K6914">
        <v>1000</v>
      </c>
      <c r="L6914" t="s">
        <v>26520</v>
      </c>
      <c r="M6914" t="s">
        <v>152</v>
      </c>
      <c r="N6914" t="s">
        <v>27541</v>
      </c>
      <c r="O6914" t="s">
        <v>27542</v>
      </c>
      <c r="P6914" t="s">
        <v>39</v>
      </c>
      <c r="Q6914">
        <v>10</v>
      </c>
      <c r="R6914" t="s">
        <v>40</v>
      </c>
      <c r="S6914" t="s">
        <v>79</v>
      </c>
      <c r="T6914">
        <v>44206</v>
      </c>
      <c r="U6914" s="1">
        <v>45613</v>
      </c>
      <c r="V6914" t="s">
        <v>42</v>
      </c>
      <c r="W6914">
        <v>880750</v>
      </c>
      <c r="X6914" t="s">
        <v>27543</v>
      </c>
      <c r="Y6914">
        <v>630</v>
      </c>
      <c r="Z6914">
        <v>1268</v>
      </c>
      <c r="AA6914">
        <v>7</v>
      </c>
      <c r="AB6914">
        <v>3550.4</v>
      </c>
    </row>
    <row r="6915" spans="1:28" x14ac:dyDescent="0.3">
      <c r="A6915" t="s">
        <v>28</v>
      </c>
      <c r="B6915" t="s">
        <v>29</v>
      </c>
      <c r="C6915" t="s">
        <v>157</v>
      </c>
      <c r="D6915" t="s">
        <v>421</v>
      </c>
      <c r="E6915" t="s">
        <v>32</v>
      </c>
      <c r="F6915" t="s">
        <v>135</v>
      </c>
      <c r="G6915">
        <v>99</v>
      </c>
      <c r="H6915">
        <v>413942</v>
      </c>
      <c r="I6915" t="s">
        <v>34</v>
      </c>
      <c r="J6915" s="1">
        <v>44328</v>
      </c>
      <c r="K6915">
        <v>1100</v>
      </c>
      <c r="L6915" t="s">
        <v>27544</v>
      </c>
      <c r="M6915" t="s">
        <v>1460</v>
      </c>
      <c r="N6915" t="s">
        <v>27545</v>
      </c>
      <c r="O6915" t="s">
        <v>27546</v>
      </c>
      <c r="P6915" t="s">
        <v>39</v>
      </c>
      <c r="Q6915">
        <v>13</v>
      </c>
      <c r="R6915" t="s">
        <v>40</v>
      </c>
      <c r="S6915" t="s">
        <v>63</v>
      </c>
      <c r="T6915">
        <v>38306</v>
      </c>
      <c r="U6915" s="1">
        <v>45437</v>
      </c>
      <c r="V6915" t="s">
        <v>140</v>
      </c>
      <c r="W6915">
        <v>901770</v>
      </c>
      <c r="X6915" t="s">
        <v>27547</v>
      </c>
      <c r="Y6915">
        <v>512</v>
      </c>
      <c r="Z6915">
        <v>739</v>
      </c>
      <c r="AA6915">
        <v>8</v>
      </c>
      <c r="AB6915">
        <v>2364.8000000000002</v>
      </c>
    </row>
    <row r="6916" spans="1:28" x14ac:dyDescent="0.3">
      <c r="A6916" t="s">
        <v>28</v>
      </c>
      <c r="B6916" t="s">
        <v>29</v>
      </c>
      <c r="C6916" t="s">
        <v>157</v>
      </c>
      <c r="D6916" t="s">
        <v>411</v>
      </c>
      <c r="E6916" t="s">
        <v>32</v>
      </c>
      <c r="F6916" t="s">
        <v>106</v>
      </c>
      <c r="G6916">
        <v>30</v>
      </c>
      <c r="H6916">
        <v>423416</v>
      </c>
      <c r="I6916" t="s">
        <v>58</v>
      </c>
      <c r="J6916" s="1">
        <v>44171</v>
      </c>
      <c r="K6916">
        <v>950</v>
      </c>
      <c r="L6916" t="s">
        <v>27548</v>
      </c>
      <c r="M6916" t="s">
        <v>496</v>
      </c>
      <c r="N6916" t="s">
        <v>27549</v>
      </c>
      <c r="O6916" t="s">
        <v>27550</v>
      </c>
      <c r="P6916" t="s">
        <v>71</v>
      </c>
      <c r="Q6916">
        <v>9</v>
      </c>
      <c r="R6916" t="s">
        <v>88</v>
      </c>
      <c r="S6916" t="s">
        <v>41</v>
      </c>
      <c r="T6916">
        <v>47367</v>
      </c>
      <c r="U6916" s="1">
        <v>45381</v>
      </c>
      <c r="V6916" t="s">
        <v>72</v>
      </c>
      <c r="W6916">
        <v>379130</v>
      </c>
      <c r="X6916" t="s">
        <v>6383</v>
      </c>
      <c r="Y6916">
        <v>888</v>
      </c>
      <c r="Z6916">
        <v>1983</v>
      </c>
      <c r="AA6916">
        <v>1</v>
      </c>
      <c r="AB6916">
        <v>793.2</v>
      </c>
    </row>
    <row r="6917" spans="1:28" x14ac:dyDescent="0.3">
      <c r="A6917" t="s">
        <v>28</v>
      </c>
      <c r="B6917" t="s">
        <v>29</v>
      </c>
      <c r="C6917" t="s">
        <v>148</v>
      </c>
      <c r="D6917" t="s">
        <v>248</v>
      </c>
      <c r="E6917" t="s">
        <v>46</v>
      </c>
      <c r="F6917" t="s">
        <v>47</v>
      </c>
      <c r="G6917">
        <v>15</v>
      </c>
      <c r="H6917">
        <v>424465</v>
      </c>
      <c r="I6917" t="s">
        <v>58</v>
      </c>
      <c r="J6917" s="1">
        <v>44561</v>
      </c>
      <c r="K6917">
        <v>1200</v>
      </c>
      <c r="L6917" t="s">
        <v>27551</v>
      </c>
      <c r="M6917" t="s">
        <v>177</v>
      </c>
      <c r="N6917" t="s">
        <v>27552</v>
      </c>
      <c r="O6917" t="s">
        <v>27553</v>
      </c>
      <c r="P6917" t="s">
        <v>87</v>
      </c>
      <c r="Q6917">
        <v>15</v>
      </c>
      <c r="R6917" t="s">
        <v>40</v>
      </c>
      <c r="S6917" t="s">
        <v>118</v>
      </c>
      <c r="T6917">
        <v>56555</v>
      </c>
      <c r="U6917" s="1">
        <v>45330</v>
      </c>
      <c r="V6917" t="s">
        <v>119</v>
      </c>
      <c r="W6917">
        <v>149261</v>
      </c>
      <c r="X6917" t="s">
        <v>27554</v>
      </c>
      <c r="Y6917">
        <v>292</v>
      </c>
      <c r="Z6917">
        <v>666</v>
      </c>
      <c r="AA6917">
        <v>2</v>
      </c>
      <c r="AB6917" s="2" t="s">
        <v>2191</v>
      </c>
    </row>
    <row r="6918" spans="1:28" x14ac:dyDescent="0.3">
      <c r="A6918" t="s">
        <v>28</v>
      </c>
      <c r="B6918" t="s">
        <v>29</v>
      </c>
      <c r="C6918" t="s">
        <v>148</v>
      </c>
      <c r="D6918" t="s">
        <v>45</v>
      </c>
      <c r="E6918" t="s">
        <v>32</v>
      </c>
      <c r="F6918" t="s">
        <v>99</v>
      </c>
      <c r="G6918">
        <v>58</v>
      </c>
      <c r="H6918">
        <v>431562</v>
      </c>
      <c r="I6918" t="s">
        <v>58</v>
      </c>
      <c r="J6918" s="1">
        <v>44995</v>
      </c>
      <c r="K6918">
        <v>800</v>
      </c>
      <c r="L6918" t="s">
        <v>27555</v>
      </c>
      <c r="M6918" t="s">
        <v>216</v>
      </c>
      <c r="N6918" t="s">
        <v>27556</v>
      </c>
      <c r="O6918" t="s">
        <v>27557</v>
      </c>
      <c r="P6918" t="s">
        <v>39</v>
      </c>
      <c r="Q6918">
        <v>19</v>
      </c>
      <c r="R6918" t="s">
        <v>88</v>
      </c>
      <c r="S6918" t="s">
        <v>118</v>
      </c>
      <c r="T6918">
        <v>65485</v>
      </c>
      <c r="U6918" s="1">
        <v>45311</v>
      </c>
      <c r="V6918" t="s">
        <v>111</v>
      </c>
      <c r="W6918">
        <v>245428</v>
      </c>
      <c r="X6918" t="s">
        <v>27558</v>
      </c>
      <c r="Y6918">
        <v>322</v>
      </c>
      <c r="Z6918">
        <v>960</v>
      </c>
      <c r="AA6918">
        <v>3</v>
      </c>
      <c r="AB6918">
        <v>1152</v>
      </c>
    </row>
    <row r="6919" spans="1:28" x14ac:dyDescent="0.3">
      <c r="A6919" t="s">
        <v>28</v>
      </c>
      <c r="B6919" t="s">
        <v>29</v>
      </c>
      <c r="C6919" t="s">
        <v>66</v>
      </c>
      <c r="D6919" t="s">
        <v>442</v>
      </c>
      <c r="E6919" t="s">
        <v>56</v>
      </c>
      <c r="F6919" t="s">
        <v>99</v>
      </c>
      <c r="G6919">
        <v>54</v>
      </c>
      <c r="H6919">
        <v>406392</v>
      </c>
      <c r="I6919" t="s">
        <v>34</v>
      </c>
      <c r="J6919" s="1">
        <v>43859</v>
      </c>
      <c r="K6919">
        <v>1300</v>
      </c>
      <c r="L6919" t="s">
        <v>27559</v>
      </c>
      <c r="M6919" t="s">
        <v>94</v>
      </c>
      <c r="N6919" t="s">
        <v>27560</v>
      </c>
      <c r="O6919" t="s">
        <v>27561</v>
      </c>
      <c r="P6919" t="s">
        <v>71</v>
      </c>
      <c r="Q6919">
        <v>6</v>
      </c>
      <c r="R6919" t="s">
        <v>88</v>
      </c>
      <c r="S6919" t="s">
        <v>63</v>
      </c>
      <c r="T6919">
        <v>32208</v>
      </c>
      <c r="U6919" s="1">
        <v>45299</v>
      </c>
      <c r="V6919" t="s">
        <v>111</v>
      </c>
      <c r="W6919">
        <v>691832</v>
      </c>
      <c r="X6919" t="s">
        <v>27562</v>
      </c>
      <c r="Y6919">
        <v>745</v>
      </c>
      <c r="Z6919">
        <v>789</v>
      </c>
      <c r="AA6919">
        <v>5</v>
      </c>
      <c r="AB6919">
        <v>1578</v>
      </c>
    </row>
    <row r="6920" spans="1:28" x14ac:dyDescent="0.3">
      <c r="A6920" t="s">
        <v>28</v>
      </c>
      <c r="B6920" t="s">
        <v>29</v>
      </c>
      <c r="C6920" t="s">
        <v>91</v>
      </c>
      <c r="D6920" t="s">
        <v>566</v>
      </c>
      <c r="E6920" t="s">
        <v>56</v>
      </c>
      <c r="F6920" t="s">
        <v>57</v>
      </c>
      <c r="G6920">
        <v>61</v>
      </c>
      <c r="H6920">
        <v>437190</v>
      </c>
      <c r="I6920" t="s">
        <v>34</v>
      </c>
      <c r="J6920" s="1">
        <v>45586</v>
      </c>
      <c r="K6920">
        <v>1400</v>
      </c>
      <c r="L6920" t="s">
        <v>27563</v>
      </c>
      <c r="M6920" t="s">
        <v>654</v>
      </c>
      <c r="N6920" t="s">
        <v>27564</v>
      </c>
      <c r="O6920">
        <v>4775584280</v>
      </c>
      <c r="P6920" t="s">
        <v>51</v>
      </c>
      <c r="Q6920">
        <v>6</v>
      </c>
      <c r="R6920" t="s">
        <v>40</v>
      </c>
      <c r="S6920" t="s">
        <v>118</v>
      </c>
      <c r="T6920">
        <v>96773</v>
      </c>
      <c r="U6920" s="1">
        <v>45513</v>
      </c>
      <c r="V6920" t="s">
        <v>64</v>
      </c>
      <c r="W6920">
        <v>205041</v>
      </c>
      <c r="X6920" t="s">
        <v>27565</v>
      </c>
      <c r="Y6920">
        <v>698</v>
      </c>
      <c r="Z6920">
        <v>1575</v>
      </c>
      <c r="AA6920">
        <v>6</v>
      </c>
      <c r="AB6920">
        <v>3780</v>
      </c>
    </row>
    <row r="6921" spans="1:28" x14ac:dyDescent="0.3">
      <c r="A6921" t="s">
        <v>28</v>
      </c>
      <c r="B6921" t="s">
        <v>29</v>
      </c>
      <c r="C6921" t="s">
        <v>54</v>
      </c>
      <c r="D6921" t="s">
        <v>187</v>
      </c>
      <c r="E6921" t="s">
        <v>32</v>
      </c>
      <c r="F6921" t="s">
        <v>83</v>
      </c>
      <c r="G6921">
        <v>88</v>
      </c>
      <c r="H6921">
        <v>419646</v>
      </c>
      <c r="I6921" t="s">
        <v>58</v>
      </c>
      <c r="J6921" s="1">
        <v>45588</v>
      </c>
      <c r="K6921">
        <v>1400</v>
      </c>
      <c r="L6921" t="s">
        <v>27566</v>
      </c>
      <c r="M6921" t="s">
        <v>137</v>
      </c>
      <c r="N6921" t="s">
        <v>27567</v>
      </c>
      <c r="O6921" t="s">
        <v>27568</v>
      </c>
      <c r="P6921" t="s">
        <v>51</v>
      </c>
      <c r="Q6921">
        <v>10</v>
      </c>
      <c r="R6921" t="s">
        <v>88</v>
      </c>
      <c r="S6921" t="s">
        <v>63</v>
      </c>
      <c r="T6921">
        <v>83357</v>
      </c>
      <c r="U6921" s="1">
        <v>45409</v>
      </c>
      <c r="V6921" t="s">
        <v>80</v>
      </c>
      <c r="W6921">
        <v>944749</v>
      </c>
      <c r="X6921" t="s">
        <v>27569</v>
      </c>
      <c r="Y6921">
        <v>375</v>
      </c>
      <c r="Z6921">
        <v>810</v>
      </c>
      <c r="AA6921">
        <v>5</v>
      </c>
      <c r="AB6921">
        <v>1620</v>
      </c>
    </row>
    <row r="6922" spans="1:28" x14ac:dyDescent="0.3">
      <c r="A6922" t="s">
        <v>28</v>
      </c>
      <c r="B6922" t="s">
        <v>29</v>
      </c>
      <c r="C6922" t="s">
        <v>30</v>
      </c>
      <c r="D6922" t="s">
        <v>142</v>
      </c>
      <c r="E6922" t="s">
        <v>56</v>
      </c>
      <c r="F6922" t="s">
        <v>135</v>
      </c>
      <c r="G6922">
        <v>82</v>
      </c>
      <c r="H6922">
        <v>427801</v>
      </c>
      <c r="I6922" t="s">
        <v>34</v>
      </c>
      <c r="J6922" s="1">
        <v>44352</v>
      </c>
      <c r="K6922">
        <v>1000</v>
      </c>
      <c r="L6922" t="s">
        <v>27570</v>
      </c>
      <c r="M6922" t="s">
        <v>1147</v>
      </c>
      <c r="N6922" t="s">
        <v>27571</v>
      </c>
      <c r="O6922" t="s">
        <v>27572</v>
      </c>
      <c r="P6922" t="s">
        <v>71</v>
      </c>
      <c r="Q6922">
        <v>17</v>
      </c>
      <c r="R6922" t="s">
        <v>40</v>
      </c>
      <c r="S6922" t="s">
        <v>118</v>
      </c>
      <c r="T6922">
        <v>44046</v>
      </c>
      <c r="U6922" s="1">
        <v>45355</v>
      </c>
      <c r="V6922" t="s">
        <v>72</v>
      </c>
      <c r="W6922">
        <v>989639</v>
      </c>
      <c r="X6922" t="s">
        <v>27573</v>
      </c>
      <c r="Y6922">
        <v>262</v>
      </c>
      <c r="Z6922">
        <v>1293</v>
      </c>
      <c r="AA6922">
        <v>5</v>
      </c>
      <c r="AB6922">
        <v>2586</v>
      </c>
    </row>
    <row r="6923" spans="1:28" x14ac:dyDescent="0.3">
      <c r="A6923" t="s">
        <v>28</v>
      </c>
      <c r="B6923" t="s">
        <v>29</v>
      </c>
      <c r="C6923" t="s">
        <v>30</v>
      </c>
      <c r="D6923" t="s">
        <v>98</v>
      </c>
      <c r="E6923" t="s">
        <v>46</v>
      </c>
      <c r="F6923" t="s">
        <v>175</v>
      </c>
      <c r="G6923">
        <v>98</v>
      </c>
      <c r="H6923">
        <v>420456</v>
      </c>
      <c r="I6923" t="s">
        <v>58</v>
      </c>
      <c r="J6923" s="1">
        <v>44121</v>
      </c>
      <c r="K6923">
        <v>1400</v>
      </c>
      <c r="L6923" t="s">
        <v>27574</v>
      </c>
      <c r="M6923" t="s">
        <v>747</v>
      </c>
      <c r="N6923" t="s">
        <v>27575</v>
      </c>
      <c r="O6923" t="s">
        <v>27576</v>
      </c>
      <c r="P6923" t="s">
        <v>39</v>
      </c>
      <c r="Q6923">
        <v>14</v>
      </c>
      <c r="R6923" t="s">
        <v>40</v>
      </c>
      <c r="S6923" t="s">
        <v>41</v>
      </c>
      <c r="T6923">
        <v>31058</v>
      </c>
      <c r="U6923" s="1">
        <v>45326</v>
      </c>
      <c r="V6923" t="s">
        <v>119</v>
      </c>
      <c r="W6923">
        <v>570738</v>
      </c>
      <c r="X6923" t="s">
        <v>27577</v>
      </c>
      <c r="Y6923">
        <v>614</v>
      </c>
      <c r="Z6923">
        <v>2202</v>
      </c>
      <c r="AA6923">
        <v>7</v>
      </c>
      <c r="AB6923">
        <v>6165.6</v>
      </c>
    </row>
    <row r="6924" spans="1:28" x14ac:dyDescent="0.3">
      <c r="A6924" t="s">
        <v>28</v>
      </c>
      <c r="B6924" t="s">
        <v>29</v>
      </c>
      <c r="C6924" t="s">
        <v>193</v>
      </c>
      <c r="D6924" t="s">
        <v>182</v>
      </c>
      <c r="E6924" t="s">
        <v>46</v>
      </c>
      <c r="F6924" t="s">
        <v>355</v>
      </c>
      <c r="G6924">
        <v>23</v>
      </c>
      <c r="H6924">
        <v>402191</v>
      </c>
      <c r="I6924" t="s">
        <v>34</v>
      </c>
      <c r="J6924" s="1">
        <v>44755</v>
      </c>
      <c r="K6924">
        <v>1100</v>
      </c>
      <c r="L6924" t="s">
        <v>27578</v>
      </c>
      <c r="M6924" t="s">
        <v>49</v>
      </c>
      <c r="N6924" t="s">
        <v>27579</v>
      </c>
      <c r="O6924" t="s">
        <v>27580</v>
      </c>
      <c r="P6924" t="s">
        <v>51</v>
      </c>
      <c r="Q6924">
        <v>6</v>
      </c>
      <c r="R6924" t="s">
        <v>88</v>
      </c>
      <c r="S6924" t="s">
        <v>118</v>
      </c>
      <c r="T6924">
        <v>31074</v>
      </c>
      <c r="U6924" s="1">
        <v>45394</v>
      </c>
      <c r="V6924" t="s">
        <v>80</v>
      </c>
      <c r="W6924">
        <v>152437</v>
      </c>
      <c r="X6924" t="s">
        <v>27581</v>
      </c>
      <c r="Y6924">
        <v>647</v>
      </c>
      <c r="Z6924">
        <v>726</v>
      </c>
      <c r="AA6924">
        <v>7</v>
      </c>
      <c r="AB6924" s="2" t="s">
        <v>25478</v>
      </c>
    </row>
    <row r="6925" spans="1:28" x14ac:dyDescent="0.3">
      <c r="A6925" t="s">
        <v>28</v>
      </c>
      <c r="B6925" t="s">
        <v>29</v>
      </c>
      <c r="C6925" t="s">
        <v>30</v>
      </c>
      <c r="D6925" t="s">
        <v>566</v>
      </c>
      <c r="E6925" t="s">
        <v>56</v>
      </c>
      <c r="F6925" t="s">
        <v>83</v>
      </c>
      <c r="G6925">
        <v>71</v>
      </c>
      <c r="H6925">
        <v>431023</v>
      </c>
      <c r="I6925" t="s">
        <v>34</v>
      </c>
      <c r="J6925" s="1">
        <v>45055</v>
      </c>
      <c r="K6925">
        <v>1000</v>
      </c>
      <c r="L6925" t="s">
        <v>27582</v>
      </c>
      <c r="M6925" t="s">
        <v>747</v>
      </c>
      <c r="N6925" t="s">
        <v>27583</v>
      </c>
      <c r="O6925" t="s">
        <v>27584</v>
      </c>
      <c r="P6925" t="s">
        <v>71</v>
      </c>
      <c r="Q6925">
        <v>18</v>
      </c>
      <c r="R6925" t="s">
        <v>40</v>
      </c>
      <c r="S6925" t="s">
        <v>79</v>
      </c>
      <c r="T6925">
        <v>84843</v>
      </c>
      <c r="U6925" s="1">
        <v>45474</v>
      </c>
      <c r="V6925" t="s">
        <v>126</v>
      </c>
      <c r="W6925">
        <v>682933</v>
      </c>
      <c r="X6925" t="s">
        <v>2002</v>
      </c>
      <c r="Y6925">
        <v>414</v>
      </c>
      <c r="Z6925">
        <v>2881</v>
      </c>
      <c r="AA6925">
        <v>6</v>
      </c>
      <c r="AB6925" s="2" t="s">
        <v>27585</v>
      </c>
    </row>
    <row r="6926" spans="1:28" x14ac:dyDescent="0.3">
      <c r="A6926" t="s">
        <v>28</v>
      </c>
      <c r="B6926" t="s">
        <v>29</v>
      </c>
      <c r="C6926" t="s">
        <v>148</v>
      </c>
      <c r="D6926" t="s">
        <v>621</v>
      </c>
      <c r="E6926" t="s">
        <v>56</v>
      </c>
      <c r="F6926" t="s">
        <v>150</v>
      </c>
      <c r="G6926">
        <v>77</v>
      </c>
      <c r="H6926">
        <v>415780</v>
      </c>
      <c r="I6926" t="s">
        <v>34</v>
      </c>
      <c r="J6926" s="1">
        <v>44565</v>
      </c>
      <c r="K6926">
        <v>1400</v>
      </c>
      <c r="L6926" t="s">
        <v>27586</v>
      </c>
      <c r="M6926" t="s">
        <v>200</v>
      </c>
      <c r="N6926" t="s">
        <v>27587</v>
      </c>
      <c r="O6926" t="s">
        <v>27588</v>
      </c>
      <c r="P6926" t="s">
        <v>39</v>
      </c>
      <c r="Q6926">
        <v>16</v>
      </c>
      <c r="R6926" t="s">
        <v>88</v>
      </c>
      <c r="S6926" t="s">
        <v>41</v>
      </c>
      <c r="T6926">
        <v>26853</v>
      </c>
      <c r="U6926" s="1">
        <v>45354</v>
      </c>
      <c r="V6926" t="s">
        <v>72</v>
      </c>
      <c r="W6926">
        <v>540687</v>
      </c>
      <c r="X6926" t="s">
        <v>27589</v>
      </c>
      <c r="Y6926">
        <v>468</v>
      </c>
      <c r="Z6926">
        <v>1328</v>
      </c>
      <c r="AA6926">
        <v>6</v>
      </c>
      <c r="AB6926" s="2" t="s">
        <v>520</v>
      </c>
    </row>
    <row r="6927" spans="1:28" x14ac:dyDescent="0.3">
      <c r="A6927" t="s">
        <v>28</v>
      </c>
      <c r="B6927" t="s">
        <v>29</v>
      </c>
      <c r="C6927" t="s">
        <v>54</v>
      </c>
      <c r="D6927" t="s">
        <v>349</v>
      </c>
      <c r="E6927" t="s">
        <v>56</v>
      </c>
      <c r="F6927" t="s">
        <v>99</v>
      </c>
      <c r="G6927">
        <v>64</v>
      </c>
      <c r="H6927">
        <v>402417</v>
      </c>
      <c r="I6927" t="s">
        <v>34</v>
      </c>
      <c r="J6927" s="1">
        <v>44676</v>
      </c>
      <c r="K6927">
        <v>950</v>
      </c>
      <c r="L6927" t="s">
        <v>27590</v>
      </c>
      <c r="M6927" t="s">
        <v>189</v>
      </c>
      <c r="N6927" t="s">
        <v>27591</v>
      </c>
      <c r="O6927" t="s">
        <v>27592</v>
      </c>
      <c r="P6927" t="s">
        <v>71</v>
      </c>
      <c r="Q6927">
        <v>17</v>
      </c>
      <c r="R6927" t="s">
        <v>88</v>
      </c>
      <c r="S6927" t="s">
        <v>63</v>
      </c>
      <c r="T6927">
        <v>62976</v>
      </c>
      <c r="U6927" s="1">
        <v>45496</v>
      </c>
      <c r="V6927" t="s">
        <v>126</v>
      </c>
      <c r="W6927">
        <v>802773</v>
      </c>
      <c r="X6927" t="s">
        <v>27593</v>
      </c>
      <c r="Y6927">
        <v>516</v>
      </c>
      <c r="Z6927">
        <v>784</v>
      </c>
      <c r="AA6927">
        <v>2</v>
      </c>
      <c r="AB6927">
        <v>627.20000000000005</v>
      </c>
    </row>
    <row r="6928" spans="1:28" x14ac:dyDescent="0.3">
      <c r="A6928" t="s">
        <v>28</v>
      </c>
      <c r="B6928" t="s">
        <v>29</v>
      </c>
      <c r="C6928" t="s">
        <v>193</v>
      </c>
      <c r="D6928" t="s">
        <v>511</v>
      </c>
      <c r="E6928" t="s">
        <v>56</v>
      </c>
      <c r="F6928" t="s">
        <v>106</v>
      </c>
      <c r="G6928">
        <v>78</v>
      </c>
      <c r="H6928">
        <v>438874</v>
      </c>
      <c r="I6928" t="s">
        <v>58</v>
      </c>
      <c r="J6928" s="1">
        <v>45045</v>
      </c>
      <c r="K6928">
        <v>1400</v>
      </c>
      <c r="L6928" t="s">
        <v>27594</v>
      </c>
      <c r="M6928" t="s">
        <v>287</v>
      </c>
      <c r="N6928" t="s">
        <v>27595</v>
      </c>
      <c r="O6928" t="s">
        <v>27596</v>
      </c>
      <c r="P6928" t="s">
        <v>71</v>
      </c>
      <c r="Q6928">
        <v>20</v>
      </c>
      <c r="R6928" t="s">
        <v>88</v>
      </c>
      <c r="S6928" t="s">
        <v>118</v>
      </c>
      <c r="T6928">
        <v>72682</v>
      </c>
      <c r="U6928" s="1">
        <v>45359</v>
      </c>
      <c r="V6928" t="s">
        <v>72</v>
      </c>
      <c r="W6928">
        <v>225336</v>
      </c>
      <c r="X6928" t="s">
        <v>27597</v>
      </c>
      <c r="Y6928">
        <v>414</v>
      </c>
      <c r="Z6928">
        <v>1033</v>
      </c>
      <c r="AA6928">
        <v>3</v>
      </c>
      <c r="AB6928" s="2" t="s">
        <v>27598</v>
      </c>
    </row>
    <row r="6929" spans="1:28" x14ac:dyDescent="0.3">
      <c r="A6929" t="s">
        <v>28</v>
      </c>
      <c r="B6929" t="s">
        <v>29</v>
      </c>
      <c r="C6929" t="s">
        <v>193</v>
      </c>
      <c r="D6929" t="s">
        <v>142</v>
      </c>
      <c r="E6929" t="s">
        <v>56</v>
      </c>
      <c r="F6929" t="s">
        <v>355</v>
      </c>
      <c r="G6929">
        <v>16</v>
      </c>
      <c r="H6929">
        <v>426091</v>
      </c>
      <c r="I6929" t="s">
        <v>34</v>
      </c>
      <c r="J6929" s="1">
        <v>44616</v>
      </c>
      <c r="K6929">
        <v>1100</v>
      </c>
      <c r="L6929" t="s">
        <v>27599</v>
      </c>
      <c r="M6929" t="s">
        <v>1305</v>
      </c>
      <c r="N6929" t="s">
        <v>27600</v>
      </c>
      <c r="O6929" t="s">
        <v>27601</v>
      </c>
      <c r="P6929" t="s">
        <v>71</v>
      </c>
      <c r="Q6929">
        <v>20</v>
      </c>
      <c r="R6929" t="s">
        <v>40</v>
      </c>
      <c r="S6929" t="s">
        <v>79</v>
      </c>
      <c r="T6929">
        <v>89562</v>
      </c>
      <c r="U6929" s="1">
        <v>45394</v>
      </c>
      <c r="V6929" t="s">
        <v>80</v>
      </c>
      <c r="W6929">
        <v>208353</v>
      </c>
      <c r="X6929" t="s">
        <v>27602</v>
      </c>
      <c r="Y6929">
        <v>528</v>
      </c>
      <c r="Z6929">
        <v>534</v>
      </c>
      <c r="AA6929">
        <v>6</v>
      </c>
      <c r="AB6929" s="2" t="s">
        <v>27603</v>
      </c>
    </row>
    <row r="6930" spans="1:28" x14ac:dyDescent="0.3">
      <c r="A6930" t="s">
        <v>28</v>
      </c>
      <c r="B6930" t="s">
        <v>29</v>
      </c>
      <c r="C6930" t="s">
        <v>30</v>
      </c>
      <c r="D6930" t="s">
        <v>442</v>
      </c>
      <c r="E6930" t="s">
        <v>56</v>
      </c>
      <c r="F6930" t="s">
        <v>83</v>
      </c>
      <c r="G6930">
        <v>98</v>
      </c>
      <c r="H6930">
        <v>427609</v>
      </c>
      <c r="I6930" t="s">
        <v>58</v>
      </c>
      <c r="J6930" s="1">
        <v>44322</v>
      </c>
      <c r="K6930">
        <v>1300</v>
      </c>
      <c r="L6930" t="s">
        <v>27604</v>
      </c>
      <c r="M6930" t="s">
        <v>232</v>
      </c>
      <c r="N6930" t="s">
        <v>27605</v>
      </c>
      <c r="O6930" t="s">
        <v>27606</v>
      </c>
      <c r="P6930" t="s">
        <v>51</v>
      </c>
      <c r="Q6930">
        <v>18</v>
      </c>
      <c r="R6930" t="s">
        <v>88</v>
      </c>
      <c r="S6930" t="s">
        <v>118</v>
      </c>
      <c r="T6930">
        <v>50928</v>
      </c>
      <c r="U6930" s="1">
        <v>45362</v>
      </c>
      <c r="V6930" t="s">
        <v>72</v>
      </c>
      <c r="W6930">
        <v>782625</v>
      </c>
      <c r="X6930" t="s">
        <v>27607</v>
      </c>
      <c r="Y6930">
        <v>269</v>
      </c>
      <c r="Z6930">
        <v>643</v>
      </c>
      <c r="AA6930">
        <v>1</v>
      </c>
      <c r="AB6930">
        <v>257.2</v>
      </c>
    </row>
    <row r="6931" spans="1:28" x14ac:dyDescent="0.3">
      <c r="A6931" t="s">
        <v>28</v>
      </c>
      <c r="B6931" t="s">
        <v>29</v>
      </c>
      <c r="C6931" t="s">
        <v>66</v>
      </c>
      <c r="D6931" t="s">
        <v>227</v>
      </c>
      <c r="E6931" t="s">
        <v>46</v>
      </c>
      <c r="F6931" t="s">
        <v>57</v>
      </c>
      <c r="G6931">
        <v>55</v>
      </c>
      <c r="H6931">
        <v>420029</v>
      </c>
      <c r="I6931" t="s">
        <v>58</v>
      </c>
      <c r="J6931" s="1">
        <v>43895</v>
      </c>
      <c r="K6931">
        <v>1000</v>
      </c>
      <c r="L6931" t="s">
        <v>26899</v>
      </c>
      <c r="M6931" t="s">
        <v>1291</v>
      </c>
      <c r="N6931" t="s">
        <v>27608</v>
      </c>
      <c r="O6931" t="s">
        <v>27609</v>
      </c>
      <c r="P6931" t="s">
        <v>71</v>
      </c>
      <c r="Q6931">
        <v>5</v>
      </c>
      <c r="R6931" t="s">
        <v>88</v>
      </c>
      <c r="S6931" t="s">
        <v>41</v>
      </c>
      <c r="T6931">
        <v>85414</v>
      </c>
      <c r="U6931" s="1">
        <v>45332</v>
      </c>
      <c r="V6931" t="s">
        <v>119</v>
      </c>
      <c r="W6931">
        <v>162825</v>
      </c>
      <c r="X6931" t="s">
        <v>27610</v>
      </c>
      <c r="Y6931">
        <v>985</v>
      </c>
      <c r="Z6931">
        <v>693</v>
      </c>
      <c r="AA6931">
        <v>4</v>
      </c>
      <c r="AB6931">
        <v>1108.8</v>
      </c>
    </row>
    <row r="6932" spans="1:28" x14ac:dyDescent="0.3">
      <c r="A6932" t="s">
        <v>28</v>
      </c>
      <c r="B6932" t="s">
        <v>29</v>
      </c>
      <c r="C6932" t="s">
        <v>157</v>
      </c>
      <c r="D6932" t="s">
        <v>261</v>
      </c>
      <c r="E6932" t="s">
        <v>46</v>
      </c>
      <c r="F6932" t="s">
        <v>355</v>
      </c>
      <c r="G6932">
        <v>81</v>
      </c>
      <c r="H6932">
        <v>434183</v>
      </c>
      <c r="I6932" t="s">
        <v>58</v>
      </c>
      <c r="J6932" s="1">
        <v>44212</v>
      </c>
      <c r="K6932">
        <v>1200</v>
      </c>
      <c r="L6932" t="s">
        <v>27611</v>
      </c>
      <c r="M6932" t="s">
        <v>1147</v>
      </c>
      <c r="N6932" t="s">
        <v>27612</v>
      </c>
      <c r="O6932" t="s">
        <v>27613</v>
      </c>
      <c r="P6932" t="s">
        <v>51</v>
      </c>
      <c r="Q6932">
        <v>19</v>
      </c>
      <c r="R6932" t="s">
        <v>40</v>
      </c>
      <c r="S6932" t="s">
        <v>41</v>
      </c>
      <c r="T6932">
        <v>50366</v>
      </c>
      <c r="U6932" s="1">
        <v>45309</v>
      </c>
      <c r="V6932" t="s">
        <v>111</v>
      </c>
      <c r="W6932">
        <v>506909</v>
      </c>
      <c r="X6932" t="s">
        <v>27614</v>
      </c>
      <c r="Y6932">
        <v>729</v>
      </c>
      <c r="Z6932">
        <v>2789</v>
      </c>
      <c r="AA6932">
        <v>5</v>
      </c>
      <c r="AB6932">
        <v>5578</v>
      </c>
    </row>
    <row r="6933" spans="1:28" x14ac:dyDescent="0.3">
      <c r="A6933" t="s">
        <v>28</v>
      </c>
      <c r="B6933" t="s">
        <v>29</v>
      </c>
      <c r="C6933" t="s">
        <v>91</v>
      </c>
      <c r="D6933" t="s">
        <v>92</v>
      </c>
      <c r="E6933" t="s">
        <v>46</v>
      </c>
      <c r="F6933" t="s">
        <v>33</v>
      </c>
      <c r="G6933">
        <v>81</v>
      </c>
      <c r="H6933">
        <v>437103</v>
      </c>
      <c r="I6933" t="s">
        <v>58</v>
      </c>
      <c r="J6933" s="1">
        <v>45129</v>
      </c>
      <c r="K6933">
        <v>1000</v>
      </c>
      <c r="L6933" t="s">
        <v>27615</v>
      </c>
      <c r="M6933" t="s">
        <v>313</v>
      </c>
      <c r="N6933" t="s">
        <v>27616</v>
      </c>
      <c r="O6933" t="s">
        <v>27617</v>
      </c>
      <c r="P6933" t="s">
        <v>39</v>
      </c>
      <c r="Q6933">
        <v>18</v>
      </c>
      <c r="R6933" t="s">
        <v>40</v>
      </c>
      <c r="S6933" t="s">
        <v>63</v>
      </c>
      <c r="T6933">
        <v>42901</v>
      </c>
      <c r="U6933" s="1">
        <v>45361</v>
      </c>
      <c r="V6933" t="s">
        <v>72</v>
      </c>
      <c r="W6933">
        <v>695101</v>
      </c>
      <c r="X6933" t="s">
        <v>27618</v>
      </c>
      <c r="Y6933">
        <v>557</v>
      </c>
      <c r="Z6933">
        <v>2842</v>
      </c>
      <c r="AA6933">
        <v>1</v>
      </c>
      <c r="AB6933">
        <v>1136.8</v>
      </c>
    </row>
    <row r="6934" spans="1:28" x14ac:dyDescent="0.3">
      <c r="A6934" t="s">
        <v>28</v>
      </c>
      <c r="B6934" t="s">
        <v>29</v>
      </c>
      <c r="C6934" t="s">
        <v>44</v>
      </c>
      <c r="D6934" t="s">
        <v>364</v>
      </c>
      <c r="E6934" t="s">
        <v>56</v>
      </c>
      <c r="F6934" t="s">
        <v>113</v>
      </c>
      <c r="G6934">
        <v>12</v>
      </c>
      <c r="H6934">
        <v>421938</v>
      </c>
      <c r="I6934" t="s">
        <v>34</v>
      </c>
      <c r="J6934" s="1">
        <v>45114</v>
      </c>
      <c r="K6934">
        <v>950</v>
      </c>
      <c r="L6934" t="s">
        <v>27619</v>
      </c>
      <c r="M6934" t="s">
        <v>200</v>
      </c>
      <c r="N6934" t="s">
        <v>27620</v>
      </c>
      <c r="O6934" t="s">
        <v>27621</v>
      </c>
      <c r="P6934" t="s">
        <v>87</v>
      </c>
      <c r="Q6934">
        <v>8</v>
      </c>
      <c r="R6934" t="s">
        <v>40</v>
      </c>
      <c r="S6934" t="s">
        <v>41</v>
      </c>
      <c r="T6934">
        <v>44638</v>
      </c>
      <c r="U6934" s="1">
        <v>45431</v>
      </c>
      <c r="V6934" t="s">
        <v>140</v>
      </c>
      <c r="W6934">
        <v>400326</v>
      </c>
      <c r="X6934" t="s">
        <v>27622</v>
      </c>
      <c r="Y6934">
        <v>292</v>
      </c>
      <c r="Z6934">
        <v>1945</v>
      </c>
      <c r="AA6934">
        <v>7</v>
      </c>
      <c r="AB6934">
        <v>5446</v>
      </c>
    </row>
    <row r="6935" spans="1:28" x14ac:dyDescent="0.3">
      <c r="A6935" t="s">
        <v>28</v>
      </c>
      <c r="B6935" t="s">
        <v>29</v>
      </c>
      <c r="C6935" t="s">
        <v>91</v>
      </c>
      <c r="D6935" t="s">
        <v>511</v>
      </c>
      <c r="E6935" t="s">
        <v>56</v>
      </c>
      <c r="F6935" t="s">
        <v>83</v>
      </c>
      <c r="G6935">
        <v>34</v>
      </c>
      <c r="H6935">
        <v>426008</v>
      </c>
      <c r="I6935" t="s">
        <v>34</v>
      </c>
      <c r="J6935" s="1">
        <v>43903</v>
      </c>
      <c r="K6935">
        <v>1400</v>
      </c>
      <c r="L6935" t="s">
        <v>27623</v>
      </c>
      <c r="M6935" t="s">
        <v>670</v>
      </c>
      <c r="N6935" t="s">
        <v>27624</v>
      </c>
      <c r="O6935" t="s">
        <v>27625</v>
      </c>
      <c r="P6935" t="s">
        <v>87</v>
      </c>
      <c r="Q6935">
        <v>6</v>
      </c>
      <c r="R6935" t="s">
        <v>88</v>
      </c>
      <c r="S6935" t="s">
        <v>41</v>
      </c>
      <c r="T6935">
        <v>34849</v>
      </c>
      <c r="U6935" s="1">
        <v>45331</v>
      </c>
      <c r="V6935" t="s">
        <v>119</v>
      </c>
      <c r="W6935">
        <v>258970</v>
      </c>
      <c r="X6935" t="s">
        <v>447</v>
      </c>
      <c r="Y6935">
        <v>580</v>
      </c>
      <c r="Z6935">
        <v>706</v>
      </c>
      <c r="AA6935">
        <v>3</v>
      </c>
      <c r="AB6935">
        <v>847.2</v>
      </c>
    </row>
    <row r="6936" spans="1:28" x14ac:dyDescent="0.3">
      <c r="A6936" t="s">
        <v>28</v>
      </c>
      <c r="B6936" t="s">
        <v>29</v>
      </c>
      <c r="C6936" t="s">
        <v>91</v>
      </c>
      <c r="D6936" t="s">
        <v>105</v>
      </c>
      <c r="E6936" t="s">
        <v>46</v>
      </c>
      <c r="F6936" t="s">
        <v>106</v>
      </c>
      <c r="G6936">
        <v>16</v>
      </c>
      <c r="H6936">
        <v>422022</v>
      </c>
      <c r="I6936" t="s">
        <v>34</v>
      </c>
      <c r="J6936" s="1">
        <v>45189</v>
      </c>
      <c r="K6936">
        <v>950</v>
      </c>
      <c r="L6936" t="s">
        <v>27626</v>
      </c>
      <c r="M6936" t="s">
        <v>394</v>
      </c>
      <c r="N6936" t="s">
        <v>27627</v>
      </c>
      <c r="O6936" t="s">
        <v>27628</v>
      </c>
      <c r="P6936" t="s">
        <v>71</v>
      </c>
      <c r="Q6936">
        <v>18</v>
      </c>
      <c r="R6936" t="s">
        <v>40</v>
      </c>
      <c r="S6936" t="s">
        <v>79</v>
      </c>
      <c r="T6936">
        <v>35610</v>
      </c>
      <c r="U6936" s="1">
        <v>45391</v>
      </c>
      <c r="V6936" t="s">
        <v>80</v>
      </c>
      <c r="W6936">
        <v>448012</v>
      </c>
      <c r="X6936" t="s">
        <v>3029</v>
      </c>
      <c r="Y6936">
        <v>913</v>
      </c>
      <c r="Z6936">
        <v>694</v>
      </c>
      <c r="AA6936">
        <v>6</v>
      </c>
      <c r="AB6936" s="2" t="s">
        <v>3804</v>
      </c>
    </row>
    <row r="6937" spans="1:28" x14ac:dyDescent="0.3">
      <c r="A6937" t="s">
        <v>28</v>
      </c>
      <c r="B6937" t="s">
        <v>29</v>
      </c>
      <c r="C6937" t="s">
        <v>193</v>
      </c>
      <c r="D6937" t="s">
        <v>467</v>
      </c>
      <c r="E6937" t="s">
        <v>32</v>
      </c>
      <c r="F6937" t="s">
        <v>33</v>
      </c>
      <c r="G6937">
        <v>86</v>
      </c>
      <c r="H6937">
        <v>438310</v>
      </c>
      <c r="I6937" t="s">
        <v>58</v>
      </c>
      <c r="J6937" s="1">
        <v>45229</v>
      </c>
      <c r="K6937">
        <v>1100</v>
      </c>
      <c r="L6937" t="s">
        <v>27629</v>
      </c>
      <c r="M6937" t="s">
        <v>1030</v>
      </c>
      <c r="N6937" t="s">
        <v>27630</v>
      </c>
      <c r="O6937" t="s">
        <v>27631</v>
      </c>
      <c r="P6937" t="s">
        <v>51</v>
      </c>
      <c r="Q6937">
        <v>20</v>
      </c>
      <c r="R6937" t="s">
        <v>88</v>
      </c>
      <c r="S6937" t="s">
        <v>118</v>
      </c>
      <c r="T6937">
        <v>95170</v>
      </c>
      <c r="U6937" s="1">
        <v>45604</v>
      </c>
      <c r="V6937" t="s">
        <v>42</v>
      </c>
      <c r="W6937">
        <v>395970</v>
      </c>
      <c r="X6937" t="s">
        <v>27632</v>
      </c>
      <c r="Y6937">
        <v>678</v>
      </c>
      <c r="Z6937">
        <v>1953</v>
      </c>
      <c r="AA6937">
        <v>4</v>
      </c>
      <c r="AB6937">
        <v>3124.8</v>
      </c>
    </row>
    <row r="6938" spans="1:28" x14ac:dyDescent="0.3">
      <c r="A6938" t="s">
        <v>28</v>
      </c>
      <c r="B6938" t="s">
        <v>29</v>
      </c>
      <c r="C6938" t="s">
        <v>30</v>
      </c>
      <c r="D6938" t="s">
        <v>142</v>
      </c>
      <c r="E6938" t="s">
        <v>32</v>
      </c>
      <c r="F6938" t="s">
        <v>113</v>
      </c>
      <c r="G6938">
        <v>2</v>
      </c>
      <c r="H6938">
        <v>422716</v>
      </c>
      <c r="I6938" t="s">
        <v>58</v>
      </c>
      <c r="J6938" s="1">
        <v>43948</v>
      </c>
      <c r="K6938">
        <v>1200</v>
      </c>
      <c r="L6938" t="s">
        <v>3424</v>
      </c>
      <c r="M6938" t="s">
        <v>345</v>
      </c>
      <c r="N6938" t="s">
        <v>27633</v>
      </c>
      <c r="O6938" t="s">
        <v>27634</v>
      </c>
      <c r="P6938" t="s">
        <v>51</v>
      </c>
      <c r="Q6938">
        <v>13</v>
      </c>
      <c r="R6938" t="s">
        <v>88</v>
      </c>
      <c r="S6938" t="s">
        <v>63</v>
      </c>
      <c r="T6938">
        <v>39575</v>
      </c>
      <c r="U6938" s="1">
        <v>45551</v>
      </c>
      <c r="V6938" t="s">
        <v>180</v>
      </c>
      <c r="W6938">
        <v>636337</v>
      </c>
      <c r="X6938" t="s">
        <v>27635</v>
      </c>
      <c r="Y6938">
        <v>796</v>
      </c>
      <c r="Z6938">
        <v>1279</v>
      </c>
      <c r="AA6938">
        <v>8</v>
      </c>
      <c r="AB6938">
        <v>4092.8</v>
      </c>
    </row>
    <row r="6939" spans="1:28" x14ac:dyDescent="0.3">
      <c r="A6939" t="s">
        <v>28</v>
      </c>
      <c r="B6939" t="s">
        <v>29</v>
      </c>
      <c r="C6939" t="s">
        <v>91</v>
      </c>
      <c r="D6939" t="s">
        <v>291</v>
      </c>
      <c r="E6939" t="s">
        <v>46</v>
      </c>
      <c r="F6939" t="s">
        <v>57</v>
      </c>
      <c r="G6939">
        <v>68</v>
      </c>
      <c r="H6939">
        <v>421329</v>
      </c>
      <c r="I6939" t="s">
        <v>34</v>
      </c>
      <c r="J6939" s="1">
        <v>45054</v>
      </c>
      <c r="K6939">
        <v>1400</v>
      </c>
      <c r="L6939" t="s">
        <v>27636</v>
      </c>
      <c r="M6939" t="s">
        <v>417</v>
      </c>
      <c r="N6939" t="s">
        <v>27637</v>
      </c>
      <c r="O6939" t="s">
        <v>27638</v>
      </c>
      <c r="P6939" t="s">
        <v>71</v>
      </c>
      <c r="Q6939">
        <v>18</v>
      </c>
      <c r="R6939" t="s">
        <v>40</v>
      </c>
      <c r="S6939" t="s">
        <v>41</v>
      </c>
      <c r="T6939">
        <v>63904</v>
      </c>
      <c r="U6939" s="1">
        <v>45591</v>
      </c>
      <c r="V6939" t="s">
        <v>155</v>
      </c>
      <c r="W6939">
        <v>737438</v>
      </c>
      <c r="X6939" t="s">
        <v>27639</v>
      </c>
      <c r="Y6939">
        <v>949</v>
      </c>
      <c r="Z6939">
        <v>840</v>
      </c>
      <c r="AA6939">
        <v>5</v>
      </c>
      <c r="AB6939">
        <v>1680</v>
      </c>
    </row>
    <row r="6940" spans="1:28" x14ac:dyDescent="0.3">
      <c r="A6940" t="s">
        <v>28</v>
      </c>
      <c r="B6940" t="s">
        <v>29</v>
      </c>
      <c r="C6940" t="s">
        <v>148</v>
      </c>
      <c r="D6940" t="s">
        <v>611</v>
      </c>
      <c r="E6940" t="s">
        <v>56</v>
      </c>
      <c r="F6940" t="s">
        <v>99</v>
      </c>
      <c r="G6940">
        <v>94</v>
      </c>
      <c r="H6940">
        <v>437109</v>
      </c>
      <c r="I6940" t="s">
        <v>58</v>
      </c>
      <c r="J6940" s="1">
        <v>45087</v>
      </c>
      <c r="K6940">
        <v>800</v>
      </c>
      <c r="L6940" t="s">
        <v>27640</v>
      </c>
      <c r="M6940" t="s">
        <v>216</v>
      </c>
      <c r="N6940" t="s">
        <v>27641</v>
      </c>
      <c r="O6940" t="s">
        <v>27642</v>
      </c>
      <c r="P6940" t="s">
        <v>51</v>
      </c>
      <c r="Q6940">
        <v>17</v>
      </c>
      <c r="R6940" t="s">
        <v>88</v>
      </c>
      <c r="S6940" t="s">
        <v>118</v>
      </c>
      <c r="T6940">
        <v>66954</v>
      </c>
      <c r="U6940" s="1">
        <v>45355</v>
      </c>
      <c r="V6940" t="s">
        <v>72</v>
      </c>
      <c r="W6940">
        <v>503406</v>
      </c>
      <c r="X6940" t="s">
        <v>27643</v>
      </c>
      <c r="Y6940">
        <v>287</v>
      </c>
      <c r="Z6940">
        <v>2322</v>
      </c>
      <c r="AA6940">
        <v>6</v>
      </c>
      <c r="AB6940">
        <v>5572.8</v>
      </c>
    </row>
    <row r="6941" spans="1:28" x14ac:dyDescent="0.3">
      <c r="A6941" t="s">
        <v>28</v>
      </c>
      <c r="B6941" t="s">
        <v>29</v>
      </c>
      <c r="C6941" t="s">
        <v>66</v>
      </c>
      <c r="D6941" t="s">
        <v>92</v>
      </c>
      <c r="E6941" t="s">
        <v>56</v>
      </c>
      <c r="F6941" t="s">
        <v>355</v>
      </c>
      <c r="G6941">
        <v>86</v>
      </c>
      <c r="H6941">
        <v>430600</v>
      </c>
      <c r="I6941" t="s">
        <v>34</v>
      </c>
      <c r="J6941" s="1">
        <v>44630</v>
      </c>
      <c r="K6941">
        <v>1300</v>
      </c>
      <c r="L6941" t="s">
        <v>27644</v>
      </c>
      <c r="M6941" t="s">
        <v>680</v>
      </c>
      <c r="N6941" t="s">
        <v>27645</v>
      </c>
      <c r="O6941" t="s">
        <v>27646</v>
      </c>
      <c r="P6941" t="s">
        <v>39</v>
      </c>
      <c r="Q6941">
        <v>16</v>
      </c>
      <c r="R6941" t="s">
        <v>88</v>
      </c>
      <c r="S6941" t="s">
        <v>79</v>
      </c>
      <c r="T6941">
        <v>68462</v>
      </c>
      <c r="U6941" s="1">
        <v>45365</v>
      </c>
      <c r="V6941" t="s">
        <v>72</v>
      </c>
      <c r="W6941">
        <v>889909</v>
      </c>
      <c r="X6941" t="s">
        <v>27647</v>
      </c>
      <c r="Y6941">
        <v>256</v>
      </c>
      <c r="Z6941">
        <v>1082</v>
      </c>
      <c r="AA6941">
        <v>7</v>
      </c>
      <c r="AB6941" s="2" t="s">
        <v>6306</v>
      </c>
    </row>
    <row r="6942" spans="1:28" x14ac:dyDescent="0.3">
      <c r="A6942" t="s">
        <v>28</v>
      </c>
      <c r="B6942" t="s">
        <v>29</v>
      </c>
      <c r="C6942" t="s">
        <v>66</v>
      </c>
      <c r="D6942" t="s">
        <v>621</v>
      </c>
      <c r="E6942" t="s">
        <v>32</v>
      </c>
      <c r="F6942" t="s">
        <v>150</v>
      </c>
      <c r="G6942">
        <v>82</v>
      </c>
      <c r="H6942">
        <v>438256</v>
      </c>
      <c r="I6942" t="s">
        <v>34</v>
      </c>
      <c r="J6942" s="1">
        <v>45153</v>
      </c>
      <c r="K6942">
        <v>1200</v>
      </c>
      <c r="L6942" t="s">
        <v>27648</v>
      </c>
      <c r="M6942" t="s">
        <v>542</v>
      </c>
      <c r="N6942" t="s">
        <v>27649</v>
      </c>
      <c r="O6942" t="s">
        <v>27650</v>
      </c>
      <c r="P6942" t="s">
        <v>39</v>
      </c>
      <c r="Q6942">
        <v>4</v>
      </c>
      <c r="R6942" t="s">
        <v>40</v>
      </c>
      <c r="S6942" t="s">
        <v>118</v>
      </c>
      <c r="T6942">
        <v>33501</v>
      </c>
      <c r="U6942" s="1">
        <v>45298</v>
      </c>
      <c r="V6942" t="s">
        <v>111</v>
      </c>
      <c r="W6942">
        <v>287997</v>
      </c>
      <c r="X6942" t="s">
        <v>27651</v>
      </c>
      <c r="Y6942">
        <v>662</v>
      </c>
      <c r="Z6942">
        <v>2283</v>
      </c>
      <c r="AA6942">
        <v>2</v>
      </c>
      <c r="AB6942">
        <v>1826.4</v>
      </c>
    </row>
    <row r="6943" spans="1:28" x14ac:dyDescent="0.3">
      <c r="A6943" t="s">
        <v>28</v>
      </c>
      <c r="B6943" t="s">
        <v>29</v>
      </c>
      <c r="C6943" t="s">
        <v>157</v>
      </c>
      <c r="D6943" t="s">
        <v>566</v>
      </c>
      <c r="E6943" t="s">
        <v>56</v>
      </c>
      <c r="F6943" t="s">
        <v>106</v>
      </c>
      <c r="G6943">
        <v>41</v>
      </c>
      <c r="H6943">
        <v>433082</v>
      </c>
      <c r="I6943" t="s">
        <v>58</v>
      </c>
      <c r="J6943" s="1">
        <v>44461</v>
      </c>
      <c r="K6943">
        <v>1200</v>
      </c>
      <c r="L6943" t="s">
        <v>27652</v>
      </c>
      <c r="M6943" t="s">
        <v>506</v>
      </c>
      <c r="N6943" t="s">
        <v>27653</v>
      </c>
      <c r="O6943">
        <f>1-278-689-7693</f>
        <v>-8659</v>
      </c>
      <c r="P6943" t="s">
        <v>87</v>
      </c>
      <c r="Q6943">
        <v>4</v>
      </c>
      <c r="R6943" t="s">
        <v>40</v>
      </c>
      <c r="S6943" t="s">
        <v>41</v>
      </c>
      <c r="T6943">
        <v>22141</v>
      </c>
      <c r="U6943" s="1">
        <v>45550</v>
      </c>
      <c r="V6943" t="s">
        <v>180</v>
      </c>
      <c r="W6943">
        <v>437812</v>
      </c>
      <c r="X6943" t="s">
        <v>27654</v>
      </c>
      <c r="Y6943">
        <v>215</v>
      </c>
      <c r="Z6943">
        <v>2265</v>
      </c>
      <c r="AA6943">
        <v>6</v>
      </c>
      <c r="AB6943">
        <v>5436</v>
      </c>
    </row>
    <row r="6944" spans="1:28" x14ac:dyDescent="0.3">
      <c r="A6944" t="s">
        <v>28</v>
      </c>
      <c r="B6944" t="s">
        <v>29</v>
      </c>
      <c r="C6944" t="s">
        <v>30</v>
      </c>
      <c r="D6944" t="s">
        <v>421</v>
      </c>
      <c r="E6944" t="s">
        <v>32</v>
      </c>
      <c r="F6944" t="s">
        <v>83</v>
      </c>
      <c r="G6944">
        <v>33</v>
      </c>
      <c r="H6944">
        <v>408636</v>
      </c>
      <c r="I6944" t="s">
        <v>34</v>
      </c>
      <c r="J6944" s="1">
        <v>44593</v>
      </c>
      <c r="K6944">
        <v>800</v>
      </c>
      <c r="L6944" t="s">
        <v>27655</v>
      </c>
      <c r="M6944" t="s">
        <v>1460</v>
      </c>
      <c r="N6944" t="s">
        <v>27656</v>
      </c>
      <c r="O6944" t="s">
        <v>27657</v>
      </c>
      <c r="P6944" t="s">
        <v>71</v>
      </c>
      <c r="Q6944">
        <v>20</v>
      </c>
      <c r="R6944" t="s">
        <v>40</v>
      </c>
      <c r="S6944" t="s">
        <v>63</v>
      </c>
      <c r="T6944">
        <v>89743</v>
      </c>
      <c r="U6944" s="1">
        <v>45576</v>
      </c>
      <c r="V6944" t="s">
        <v>155</v>
      </c>
      <c r="W6944">
        <v>453257</v>
      </c>
      <c r="X6944" t="s">
        <v>27658</v>
      </c>
      <c r="Y6944">
        <v>972</v>
      </c>
      <c r="Z6944">
        <v>1194</v>
      </c>
      <c r="AA6944">
        <v>7</v>
      </c>
      <c r="AB6944" s="2" t="s">
        <v>27659</v>
      </c>
    </row>
    <row r="6945" spans="1:28" x14ac:dyDescent="0.3">
      <c r="A6945" t="s">
        <v>28</v>
      </c>
      <c r="B6945" t="s">
        <v>29</v>
      </c>
      <c r="C6945" t="s">
        <v>193</v>
      </c>
      <c r="D6945" t="s">
        <v>105</v>
      </c>
      <c r="E6945" t="s">
        <v>32</v>
      </c>
      <c r="F6945" t="s">
        <v>135</v>
      </c>
      <c r="G6945">
        <v>9</v>
      </c>
      <c r="H6945">
        <v>422191</v>
      </c>
      <c r="I6945" t="s">
        <v>34</v>
      </c>
      <c r="J6945" s="1">
        <v>44258</v>
      </c>
      <c r="K6945">
        <v>1000</v>
      </c>
      <c r="L6945" t="s">
        <v>27660</v>
      </c>
      <c r="M6945" t="s">
        <v>108</v>
      </c>
      <c r="N6945" t="s">
        <v>27661</v>
      </c>
      <c r="O6945" t="s">
        <v>27662</v>
      </c>
      <c r="P6945" t="s">
        <v>39</v>
      </c>
      <c r="Q6945">
        <v>15</v>
      </c>
      <c r="R6945" t="s">
        <v>88</v>
      </c>
      <c r="S6945" t="s">
        <v>79</v>
      </c>
      <c r="T6945">
        <v>15359</v>
      </c>
      <c r="U6945" s="1">
        <v>45389</v>
      </c>
      <c r="V6945" t="s">
        <v>80</v>
      </c>
      <c r="W6945">
        <v>642369</v>
      </c>
      <c r="X6945" t="s">
        <v>27663</v>
      </c>
      <c r="Y6945">
        <v>234</v>
      </c>
      <c r="Z6945">
        <v>2262</v>
      </c>
      <c r="AA6945">
        <v>5</v>
      </c>
      <c r="AB6945">
        <v>4524</v>
      </c>
    </row>
    <row r="6946" spans="1:28" x14ac:dyDescent="0.3">
      <c r="A6946" t="s">
        <v>28</v>
      </c>
      <c r="B6946" t="s">
        <v>29</v>
      </c>
      <c r="C6946" t="s">
        <v>193</v>
      </c>
      <c r="D6946" t="s">
        <v>55</v>
      </c>
      <c r="E6946" t="s">
        <v>32</v>
      </c>
      <c r="F6946" t="s">
        <v>113</v>
      </c>
      <c r="G6946">
        <v>2</v>
      </c>
      <c r="H6946">
        <v>431447</v>
      </c>
      <c r="I6946" t="s">
        <v>58</v>
      </c>
      <c r="J6946" s="1">
        <v>44108</v>
      </c>
      <c r="K6946">
        <v>1200</v>
      </c>
      <c r="L6946" t="s">
        <v>22049</v>
      </c>
      <c r="M6946" t="s">
        <v>177</v>
      </c>
      <c r="N6946" t="s">
        <v>27664</v>
      </c>
      <c r="O6946" t="s">
        <v>27665</v>
      </c>
      <c r="P6946" t="s">
        <v>39</v>
      </c>
      <c r="Q6946">
        <v>3</v>
      </c>
      <c r="R6946" t="s">
        <v>40</v>
      </c>
      <c r="S6946" t="s">
        <v>118</v>
      </c>
      <c r="T6946">
        <v>70046</v>
      </c>
      <c r="U6946" s="1">
        <v>45494</v>
      </c>
      <c r="V6946" t="s">
        <v>126</v>
      </c>
      <c r="W6946">
        <v>593432</v>
      </c>
      <c r="X6946" t="s">
        <v>27666</v>
      </c>
      <c r="Y6946">
        <v>794</v>
      </c>
      <c r="Z6946">
        <v>2100</v>
      </c>
      <c r="AA6946">
        <v>3</v>
      </c>
      <c r="AB6946">
        <v>2520</v>
      </c>
    </row>
    <row r="6947" spans="1:28" x14ac:dyDescent="0.3">
      <c r="A6947" t="s">
        <v>28</v>
      </c>
      <c r="B6947" t="s">
        <v>29</v>
      </c>
      <c r="C6947" t="s">
        <v>66</v>
      </c>
      <c r="D6947" t="s">
        <v>349</v>
      </c>
      <c r="E6947" t="s">
        <v>56</v>
      </c>
      <c r="F6947" t="s">
        <v>150</v>
      </c>
      <c r="G6947">
        <v>94</v>
      </c>
      <c r="H6947">
        <v>410624</v>
      </c>
      <c r="I6947" t="s">
        <v>58</v>
      </c>
      <c r="J6947" s="1">
        <v>43944</v>
      </c>
      <c r="K6947">
        <v>1100</v>
      </c>
      <c r="L6947" t="s">
        <v>27667</v>
      </c>
      <c r="M6947" t="s">
        <v>137</v>
      </c>
      <c r="N6947" t="s">
        <v>27668</v>
      </c>
      <c r="O6947" t="s">
        <v>27669</v>
      </c>
      <c r="P6947" t="s">
        <v>51</v>
      </c>
      <c r="Q6947">
        <v>19</v>
      </c>
      <c r="R6947" t="s">
        <v>88</v>
      </c>
      <c r="S6947" t="s">
        <v>41</v>
      </c>
      <c r="T6947">
        <v>63065</v>
      </c>
      <c r="U6947" s="1">
        <v>45570</v>
      </c>
      <c r="V6947" t="s">
        <v>155</v>
      </c>
      <c r="W6947">
        <v>491785</v>
      </c>
      <c r="X6947" t="s">
        <v>27670</v>
      </c>
      <c r="Y6947">
        <v>519</v>
      </c>
      <c r="Z6947">
        <v>2027</v>
      </c>
      <c r="AA6947">
        <v>3</v>
      </c>
      <c r="AB6947">
        <v>2432.4</v>
      </c>
    </row>
    <row r="6948" spans="1:28" x14ac:dyDescent="0.3">
      <c r="A6948" t="s">
        <v>28</v>
      </c>
      <c r="B6948" t="s">
        <v>29</v>
      </c>
      <c r="C6948" t="s">
        <v>193</v>
      </c>
      <c r="D6948" t="s">
        <v>364</v>
      </c>
      <c r="E6948" t="s">
        <v>56</v>
      </c>
      <c r="F6948" t="s">
        <v>150</v>
      </c>
      <c r="G6948">
        <v>93</v>
      </c>
      <c r="H6948">
        <v>434375</v>
      </c>
      <c r="I6948" t="s">
        <v>58</v>
      </c>
      <c r="J6948" s="1">
        <v>44587</v>
      </c>
      <c r="K6948">
        <v>950</v>
      </c>
      <c r="L6948" t="s">
        <v>27671</v>
      </c>
      <c r="M6948" t="s">
        <v>85</v>
      </c>
      <c r="N6948" t="s">
        <v>27672</v>
      </c>
      <c r="O6948">
        <v>2404700654</v>
      </c>
      <c r="P6948" t="s">
        <v>51</v>
      </c>
      <c r="Q6948">
        <v>18</v>
      </c>
      <c r="R6948" t="s">
        <v>88</v>
      </c>
      <c r="S6948" t="s">
        <v>79</v>
      </c>
      <c r="T6948">
        <v>79433</v>
      </c>
      <c r="U6948" s="1">
        <v>45437</v>
      </c>
      <c r="V6948" t="s">
        <v>140</v>
      </c>
      <c r="W6948">
        <v>909258</v>
      </c>
      <c r="X6948" t="s">
        <v>11568</v>
      </c>
      <c r="Y6948">
        <v>455</v>
      </c>
      <c r="Z6948">
        <v>1929</v>
      </c>
      <c r="AA6948">
        <v>5</v>
      </c>
      <c r="AB6948">
        <v>3858</v>
      </c>
    </row>
    <row r="6949" spans="1:28" x14ac:dyDescent="0.3">
      <c r="A6949" t="s">
        <v>28</v>
      </c>
      <c r="B6949" t="s">
        <v>29</v>
      </c>
      <c r="C6949" t="s">
        <v>54</v>
      </c>
      <c r="D6949" t="s">
        <v>380</v>
      </c>
      <c r="E6949" t="s">
        <v>56</v>
      </c>
      <c r="F6949" t="s">
        <v>135</v>
      </c>
      <c r="G6949">
        <v>98</v>
      </c>
      <c r="H6949">
        <v>422781</v>
      </c>
      <c r="I6949" t="s">
        <v>34</v>
      </c>
      <c r="J6949" s="1">
        <v>44798</v>
      </c>
      <c r="K6949">
        <v>1100</v>
      </c>
      <c r="L6949" t="s">
        <v>12676</v>
      </c>
      <c r="M6949" t="s">
        <v>172</v>
      </c>
      <c r="N6949" t="s">
        <v>27673</v>
      </c>
      <c r="O6949" t="s">
        <v>27674</v>
      </c>
      <c r="P6949" t="s">
        <v>39</v>
      </c>
      <c r="Q6949">
        <v>10</v>
      </c>
      <c r="R6949" t="s">
        <v>40</v>
      </c>
      <c r="S6949" t="s">
        <v>63</v>
      </c>
      <c r="T6949">
        <v>12035</v>
      </c>
      <c r="U6949" s="1">
        <v>45614</v>
      </c>
      <c r="V6949" t="s">
        <v>42</v>
      </c>
      <c r="W6949">
        <v>943204</v>
      </c>
      <c r="X6949" t="s">
        <v>27675</v>
      </c>
      <c r="Y6949">
        <v>747</v>
      </c>
      <c r="Z6949">
        <v>576</v>
      </c>
      <c r="AA6949">
        <v>1</v>
      </c>
      <c r="AB6949">
        <v>230.4</v>
      </c>
    </row>
    <row r="6950" spans="1:28" x14ac:dyDescent="0.3">
      <c r="A6950" t="s">
        <v>28</v>
      </c>
      <c r="B6950" t="s">
        <v>29</v>
      </c>
      <c r="C6950" t="s">
        <v>30</v>
      </c>
      <c r="D6950" t="s">
        <v>187</v>
      </c>
      <c r="E6950" t="s">
        <v>56</v>
      </c>
      <c r="F6950" t="s">
        <v>175</v>
      </c>
      <c r="G6950">
        <v>42</v>
      </c>
      <c r="H6950">
        <v>435757</v>
      </c>
      <c r="I6950" t="s">
        <v>58</v>
      </c>
      <c r="J6950" s="1">
        <v>44185</v>
      </c>
      <c r="K6950">
        <v>1300</v>
      </c>
      <c r="L6950" t="s">
        <v>27676</v>
      </c>
      <c r="M6950" t="s">
        <v>487</v>
      </c>
      <c r="N6950" t="s">
        <v>27677</v>
      </c>
      <c r="O6950" t="s">
        <v>27678</v>
      </c>
      <c r="P6950" t="s">
        <v>39</v>
      </c>
      <c r="Q6950">
        <v>11</v>
      </c>
      <c r="R6950" t="s">
        <v>40</v>
      </c>
      <c r="S6950" t="s">
        <v>118</v>
      </c>
      <c r="T6950">
        <v>33386</v>
      </c>
      <c r="U6950" s="1">
        <v>45491</v>
      </c>
      <c r="V6950" t="s">
        <v>126</v>
      </c>
      <c r="W6950">
        <v>229180</v>
      </c>
      <c r="X6950" t="s">
        <v>27679</v>
      </c>
      <c r="Y6950">
        <v>555</v>
      </c>
      <c r="Z6950">
        <v>523</v>
      </c>
      <c r="AA6950">
        <v>8</v>
      </c>
      <c r="AB6950" s="2" t="s">
        <v>6948</v>
      </c>
    </row>
    <row r="6951" spans="1:28" x14ac:dyDescent="0.3">
      <c r="A6951" t="s">
        <v>28</v>
      </c>
      <c r="B6951" t="s">
        <v>29</v>
      </c>
      <c r="C6951" t="s">
        <v>193</v>
      </c>
      <c r="D6951" t="s">
        <v>98</v>
      </c>
      <c r="E6951" t="s">
        <v>46</v>
      </c>
      <c r="F6951" t="s">
        <v>106</v>
      </c>
      <c r="G6951">
        <v>50</v>
      </c>
      <c r="H6951">
        <v>419791</v>
      </c>
      <c r="I6951" t="s">
        <v>58</v>
      </c>
      <c r="J6951" s="1">
        <v>44584</v>
      </c>
      <c r="K6951">
        <v>1100</v>
      </c>
      <c r="L6951" t="s">
        <v>27680</v>
      </c>
      <c r="M6951" t="s">
        <v>200</v>
      </c>
      <c r="N6951" t="s">
        <v>27681</v>
      </c>
      <c r="O6951" t="s">
        <v>27682</v>
      </c>
      <c r="P6951" t="s">
        <v>51</v>
      </c>
      <c r="Q6951">
        <v>3</v>
      </c>
      <c r="R6951" t="s">
        <v>40</v>
      </c>
      <c r="S6951" t="s">
        <v>63</v>
      </c>
      <c r="T6951">
        <v>48361</v>
      </c>
      <c r="U6951" s="1">
        <v>45541</v>
      </c>
      <c r="V6951" t="s">
        <v>180</v>
      </c>
      <c r="W6951">
        <v>745887</v>
      </c>
      <c r="X6951" t="s">
        <v>27683</v>
      </c>
      <c r="Y6951">
        <v>273</v>
      </c>
      <c r="Z6951">
        <v>2779</v>
      </c>
      <c r="AA6951">
        <v>3</v>
      </c>
      <c r="AB6951">
        <v>3334.8</v>
      </c>
    </row>
    <row r="6952" spans="1:28" x14ac:dyDescent="0.3">
      <c r="A6952" t="s">
        <v>28</v>
      </c>
      <c r="B6952" t="s">
        <v>29</v>
      </c>
      <c r="C6952" t="s">
        <v>44</v>
      </c>
      <c r="D6952" t="s">
        <v>220</v>
      </c>
      <c r="E6952" t="s">
        <v>56</v>
      </c>
      <c r="F6952" t="s">
        <v>57</v>
      </c>
      <c r="G6952">
        <v>99</v>
      </c>
      <c r="H6952">
        <v>422681</v>
      </c>
      <c r="I6952" t="s">
        <v>58</v>
      </c>
      <c r="J6952" s="1">
        <v>44406</v>
      </c>
      <c r="K6952">
        <v>950</v>
      </c>
      <c r="L6952" t="s">
        <v>9281</v>
      </c>
      <c r="M6952" t="s">
        <v>1253</v>
      </c>
      <c r="N6952" t="s">
        <v>27684</v>
      </c>
      <c r="O6952" t="s">
        <v>27685</v>
      </c>
      <c r="P6952" t="s">
        <v>71</v>
      </c>
      <c r="Q6952">
        <v>15</v>
      </c>
      <c r="R6952" t="s">
        <v>40</v>
      </c>
      <c r="S6952" t="s">
        <v>79</v>
      </c>
      <c r="T6952">
        <v>53837</v>
      </c>
      <c r="U6952" s="1">
        <v>45361</v>
      </c>
      <c r="V6952" t="s">
        <v>72</v>
      </c>
      <c r="W6952">
        <v>316711</v>
      </c>
      <c r="X6952" t="s">
        <v>25077</v>
      </c>
      <c r="Y6952">
        <v>650</v>
      </c>
      <c r="Z6952">
        <v>919</v>
      </c>
      <c r="AA6952">
        <v>3</v>
      </c>
      <c r="AB6952">
        <v>1102.8</v>
      </c>
    </row>
    <row r="6953" spans="1:28" x14ac:dyDescent="0.3">
      <c r="A6953" t="s">
        <v>28</v>
      </c>
      <c r="B6953" t="s">
        <v>29</v>
      </c>
      <c r="C6953" t="s">
        <v>148</v>
      </c>
      <c r="D6953" t="s">
        <v>142</v>
      </c>
      <c r="E6953" t="s">
        <v>56</v>
      </c>
      <c r="F6953" t="s">
        <v>113</v>
      </c>
      <c r="G6953">
        <v>90</v>
      </c>
      <c r="H6953">
        <v>410178</v>
      </c>
      <c r="I6953" t="s">
        <v>58</v>
      </c>
      <c r="J6953" s="1">
        <v>44662</v>
      </c>
      <c r="K6953">
        <v>1000</v>
      </c>
      <c r="L6953" t="s">
        <v>5292</v>
      </c>
      <c r="M6953" t="s">
        <v>542</v>
      </c>
      <c r="N6953" t="s">
        <v>27686</v>
      </c>
      <c r="O6953" t="s">
        <v>27687</v>
      </c>
      <c r="P6953" t="s">
        <v>51</v>
      </c>
      <c r="Q6953">
        <v>11</v>
      </c>
      <c r="R6953" t="s">
        <v>88</v>
      </c>
      <c r="S6953" t="s">
        <v>41</v>
      </c>
      <c r="T6953">
        <v>51040</v>
      </c>
      <c r="U6953" s="1">
        <v>45598</v>
      </c>
      <c r="V6953" t="s">
        <v>42</v>
      </c>
      <c r="W6953">
        <v>377259</v>
      </c>
      <c r="X6953" t="s">
        <v>27688</v>
      </c>
      <c r="Y6953">
        <v>956</v>
      </c>
      <c r="Z6953">
        <v>836</v>
      </c>
      <c r="AA6953">
        <v>2</v>
      </c>
      <c r="AB6953" s="2" t="s">
        <v>27036</v>
      </c>
    </row>
    <row r="6954" spans="1:28" x14ac:dyDescent="0.3">
      <c r="A6954" t="s">
        <v>28</v>
      </c>
      <c r="B6954" t="s">
        <v>29</v>
      </c>
      <c r="C6954" t="s">
        <v>148</v>
      </c>
      <c r="D6954" t="s">
        <v>142</v>
      </c>
      <c r="E6954" t="s">
        <v>56</v>
      </c>
      <c r="F6954" t="s">
        <v>135</v>
      </c>
      <c r="G6954">
        <v>83</v>
      </c>
      <c r="H6954">
        <v>409256</v>
      </c>
      <c r="I6954" t="s">
        <v>58</v>
      </c>
      <c r="J6954" s="1">
        <v>45511</v>
      </c>
      <c r="K6954">
        <v>800</v>
      </c>
      <c r="L6954" t="s">
        <v>4188</v>
      </c>
      <c r="M6954" t="s">
        <v>1356</v>
      </c>
      <c r="N6954" t="s">
        <v>27689</v>
      </c>
      <c r="O6954" t="s">
        <v>27690</v>
      </c>
      <c r="P6954" t="s">
        <v>71</v>
      </c>
      <c r="Q6954">
        <v>7</v>
      </c>
      <c r="R6954" t="s">
        <v>40</v>
      </c>
      <c r="S6954" t="s">
        <v>118</v>
      </c>
      <c r="T6954">
        <v>59431</v>
      </c>
      <c r="U6954" s="1">
        <v>45584</v>
      </c>
      <c r="V6954" t="s">
        <v>155</v>
      </c>
      <c r="W6954">
        <v>225710</v>
      </c>
      <c r="X6954" t="s">
        <v>27691</v>
      </c>
      <c r="Y6954">
        <v>844</v>
      </c>
      <c r="Z6954">
        <v>726</v>
      </c>
      <c r="AA6954">
        <v>3</v>
      </c>
      <c r="AB6954">
        <v>871.2</v>
      </c>
    </row>
    <row r="6955" spans="1:28" x14ac:dyDescent="0.3">
      <c r="A6955" t="s">
        <v>28</v>
      </c>
      <c r="B6955" t="s">
        <v>29</v>
      </c>
      <c r="C6955" t="s">
        <v>44</v>
      </c>
      <c r="D6955" t="s">
        <v>220</v>
      </c>
      <c r="E6955" t="s">
        <v>46</v>
      </c>
      <c r="F6955" t="s">
        <v>47</v>
      </c>
      <c r="G6955">
        <v>81</v>
      </c>
      <c r="H6955">
        <v>421523</v>
      </c>
      <c r="I6955" t="s">
        <v>34</v>
      </c>
      <c r="J6955" s="1">
        <v>44624</v>
      </c>
      <c r="K6955">
        <v>1200</v>
      </c>
      <c r="L6955" t="s">
        <v>27692</v>
      </c>
      <c r="M6955" t="s">
        <v>282</v>
      </c>
      <c r="N6955" t="s">
        <v>27693</v>
      </c>
      <c r="O6955" t="s">
        <v>27694</v>
      </c>
      <c r="P6955" t="s">
        <v>51</v>
      </c>
      <c r="Q6955">
        <v>17</v>
      </c>
      <c r="R6955" t="s">
        <v>88</v>
      </c>
      <c r="S6955" t="s">
        <v>41</v>
      </c>
      <c r="T6955">
        <v>74504</v>
      </c>
      <c r="U6955" s="1">
        <v>45542</v>
      </c>
      <c r="V6955" t="s">
        <v>180</v>
      </c>
      <c r="W6955">
        <v>198422</v>
      </c>
      <c r="X6955" t="s">
        <v>27695</v>
      </c>
      <c r="Y6955">
        <v>229</v>
      </c>
      <c r="Z6955">
        <v>2281</v>
      </c>
      <c r="AA6955">
        <v>3</v>
      </c>
      <c r="AB6955" s="2" t="s">
        <v>27696</v>
      </c>
    </row>
    <row r="6956" spans="1:28" x14ac:dyDescent="0.3">
      <c r="A6956" t="s">
        <v>28</v>
      </c>
      <c r="B6956" t="s">
        <v>29</v>
      </c>
      <c r="C6956" t="s">
        <v>91</v>
      </c>
      <c r="D6956" t="s">
        <v>267</v>
      </c>
      <c r="E6956" t="s">
        <v>56</v>
      </c>
      <c r="F6956" t="s">
        <v>83</v>
      </c>
      <c r="G6956">
        <v>20</v>
      </c>
      <c r="H6956">
        <v>410567</v>
      </c>
      <c r="I6956" t="s">
        <v>58</v>
      </c>
      <c r="J6956" s="1">
        <v>45574</v>
      </c>
      <c r="K6956">
        <v>1400</v>
      </c>
      <c r="L6956" t="s">
        <v>27697</v>
      </c>
      <c r="M6956" t="s">
        <v>256</v>
      </c>
      <c r="N6956" t="s">
        <v>27698</v>
      </c>
      <c r="O6956" t="s">
        <v>27699</v>
      </c>
      <c r="P6956" t="s">
        <v>87</v>
      </c>
      <c r="Q6956">
        <v>18</v>
      </c>
      <c r="R6956" t="s">
        <v>88</v>
      </c>
      <c r="S6956" t="s">
        <v>63</v>
      </c>
      <c r="T6956">
        <v>75595</v>
      </c>
      <c r="U6956" s="1">
        <v>45311</v>
      </c>
      <c r="V6956" t="s">
        <v>111</v>
      </c>
      <c r="W6956">
        <v>664086</v>
      </c>
      <c r="X6956" t="s">
        <v>7373</v>
      </c>
      <c r="Y6956">
        <v>286</v>
      </c>
      <c r="Z6956">
        <v>2754</v>
      </c>
      <c r="AA6956">
        <v>7</v>
      </c>
      <c r="AB6956" s="2" t="s">
        <v>27700</v>
      </c>
    </row>
    <row r="6957" spans="1:28" x14ac:dyDescent="0.3">
      <c r="A6957" t="s">
        <v>28</v>
      </c>
      <c r="B6957" t="s">
        <v>29</v>
      </c>
      <c r="C6957" t="s">
        <v>157</v>
      </c>
      <c r="D6957" t="s">
        <v>74</v>
      </c>
      <c r="E6957" t="s">
        <v>46</v>
      </c>
      <c r="F6957" t="s">
        <v>355</v>
      </c>
      <c r="G6957">
        <v>49</v>
      </c>
      <c r="H6957">
        <v>412443</v>
      </c>
      <c r="I6957" t="s">
        <v>58</v>
      </c>
      <c r="J6957" s="1">
        <v>44570</v>
      </c>
      <c r="K6957">
        <v>1300</v>
      </c>
      <c r="L6957" t="s">
        <v>27701</v>
      </c>
      <c r="M6957" t="s">
        <v>313</v>
      </c>
      <c r="N6957" t="s">
        <v>27702</v>
      </c>
      <c r="O6957" t="s">
        <v>27703</v>
      </c>
      <c r="P6957" t="s">
        <v>71</v>
      </c>
      <c r="Q6957">
        <v>12</v>
      </c>
      <c r="R6957" t="s">
        <v>40</v>
      </c>
      <c r="S6957" t="s">
        <v>41</v>
      </c>
      <c r="T6957">
        <v>51019</v>
      </c>
      <c r="U6957" s="1">
        <v>45552</v>
      </c>
      <c r="V6957" t="s">
        <v>180</v>
      </c>
      <c r="W6957">
        <v>778105</v>
      </c>
      <c r="X6957" t="s">
        <v>27704</v>
      </c>
      <c r="Y6957">
        <v>376</v>
      </c>
      <c r="Z6957">
        <v>2773</v>
      </c>
      <c r="AA6957">
        <v>6</v>
      </c>
      <c r="AB6957" s="2" t="s">
        <v>27705</v>
      </c>
    </row>
    <row r="6958" spans="1:28" x14ac:dyDescent="0.3">
      <c r="A6958" t="s">
        <v>28</v>
      </c>
      <c r="B6958" t="s">
        <v>29</v>
      </c>
      <c r="C6958" t="s">
        <v>193</v>
      </c>
      <c r="D6958" t="s">
        <v>149</v>
      </c>
      <c r="E6958" t="s">
        <v>56</v>
      </c>
      <c r="F6958" t="s">
        <v>47</v>
      </c>
      <c r="G6958">
        <v>52</v>
      </c>
      <c r="H6958">
        <v>439551</v>
      </c>
      <c r="I6958" t="s">
        <v>34</v>
      </c>
      <c r="J6958" s="1">
        <v>44589</v>
      </c>
      <c r="K6958">
        <v>1000</v>
      </c>
      <c r="L6958" t="s">
        <v>27706</v>
      </c>
      <c r="M6958" t="s">
        <v>1460</v>
      </c>
      <c r="N6958" t="s">
        <v>27707</v>
      </c>
      <c r="O6958" t="s">
        <v>27708</v>
      </c>
      <c r="P6958" t="s">
        <v>71</v>
      </c>
      <c r="Q6958">
        <v>5</v>
      </c>
      <c r="R6958" t="s">
        <v>88</v>
      </c>
      <c r="S6958" t="s">
        <v>63</v>
      </c>
      <c r="T6958">
        <v>25259</v>
      </c>
      <c r="U6958" s="1">
        <v>45450</v>
      </c>
      <c r="V6958" t="s">
        <v>52</v>
      </c>
      <c r="W6958">
        <v>573527</v>
      </c>
      <c r="X6958" t="s">
        <v>27709</v>
      </c>
      <c r="Y6958">
        <v>730</v>
      </c>
      <c r="Z6958">
        <v>2498</v>
      </c>
      <c r="AA6958">
        <v>7</v>
      </c>
      <c r="AB6958" s="2" t="s">
        <v>27710</v>
      </c>
    </row>
    <row r="6959" spans="1:28" x14ac:dyDescent="0.3">
      <c r="A6959" t="s">
        <v>28</v>
      </c>
      <c r="B6959" t="s">
        <v>29</v>
      </c>
      <c r="C6959" t="s">
        <v>193</v>
      </c>
      <c r="D6959" t="s">
        <v>317</v>
      </c>
      <c r="E6959" t="s">
        <v>32</v>
      </c>
      <c r="F6959" t="s">
        <v>175</v>
      </c>
      <c r="G6959">
        <v>68</v>
      </c>
      <c r="H6959">
        <v>408387</v>
      </c>
      <c r="I6959" t="s">
        <v>58</v>
      </c>
      <c r="J6959" s="1">
        <v>44029</v>
      </c>
      <c r="K6959">
        <v>1100</v>
      </c>
      <c r="L6959" t="s">
        <v>27711</v>
      </c>
      <c r="M6959" t="s">
        <v>1017</v>
      </c>
      <c r="N6959" t="s">
        <v>27712</v>
      </c>
      <c r="O6959" t="s">
        <v>27713</v>
      </c>
      <c r="P6959" t="s">
        <v>87</v>
      </c>
      <c r="Q6959">
        <v>14</v>
      </c>
      <c r="R6959" t="s">
        <v>88</v>
      </c>
      <c r="S6959" t="s">
        <v>63</v>
      </c>
      <c r="T6959">
        <v>14880</v>
      </c>
      <c r="U6959" s="1">
        <v>45575</v>
      </c>
      <c r="V6959" t="s">
        <v>155</v>
      </c>
      <c r="W6959">
        <v>322754</v>
      </c>
      <c r="X6959" t="s">
        <v>27714</v>
      </c>
      <c r="Y6959">
        <v>705</v>
      </c>
      <c r="Z6959">
        <v>2305</v>
      </c>
      <c r="AA6959">
        <v>4</v>
      </c>
      <c r="AB6959">
        <v>3688</v>
      </c>
    </row>
    <row r="6960" spans="1:28" x14ac:dyDescent="0.3">
      <c r="A6960" t="s">
        <v>28</v>
      </c>
      <c r="B6960" t="s">
        <v>29</v>
      </c>
      <c r="C6960" t="s">
        <v>157</v>
      </c>
      <c r="D6960" t="s">
        <v>566</v>
      </c>
      <c r="E6960" t="s">
        <v>56</v>
      </c>
      <c r="F6960" t="s">
        <v>83</v>
      </c>
      <c r="G6960">
        <v>40</v>
      </c>
      <c r="H6960">
        <v>437909</v>
      </c>
      <c r="I6960" t="s">
        <v>58</v>
      </c>
      <c r="J6960" s="1">
        <v>44601</v>
      </c>
      <c r="K6960">
        <v>1000</v>
      </c>
      <c r="L6960" t="s">
        <v>27715</v>
      </c>
      <c r="M6960" t="s">
        <v>591</v>
      </c>
      <c r="N6960" t="s">
        <v>27716</v>
      </c>
      <c r="O6960" t="s">
        <v>27717</v>
      </c>
      <c r="P6960" t="s">
        <v>51</v>
      </c>
      <c r="Q6960">
        <v>10</v>
      </c>
      <c r="R6960" t="s">
        <v>88</v>
      </c>
      <c r="S6960" t="s">
        <v>63</v>
      </c>
      <c r="T6960">
        <v>86585</v>
      </c>
      <c r="U6960" s="1">
        <v>45456</v>
      </c>
      <c r="V6960" t="s">
        <v>52</v>
      </c>
      <c r="W6960">
        <v>775548</v>
      </c>
      <c r="X6960" t="s">
        <v>27718</v>
      </c>
      <c r="Y6960">
        <v>319</v>
      </c>
      <c r="Z6960">
        <v>2508</v>
      </c>
      <c r="AA6960">
        <v>8</v>
      </c>
      <c r="AB6960">
        <v>8025.6</v>
      </c>
    </row>
    <row r="6961" spans="1:28" x14ac:dyDescent="0.3">
      <c r="A6961" t="s">
        <v>28</v>
      </c>
      <c r="B6961" t="s">
        <v>29</v>
      </c>
      <c r="C6961" t="s">
        <v>193</v>
      </c>
      <c r="D6961" t="s">
        <v>55</v>
      </c>
      <c r="E6961" t="s">
        <v>46</v>
      </c>
      <c r="F6961" t="s">
        <v>57</v>
      </c>
      <c r="G6961">
        <v>47</v>
      </c>
      <c r="H6961">
        <v>423649</v>
      </c>
      <c r="I6961" t="s">
        <v>58</v>
      </c>
      <c r="J6961" s="1">
        <v>45538</v>
      </c>
      <c r="K6961">
        <v>800</v>
      </c>
      <c r="L6961" t="s">
        <v>27719</v>
      </c>
      <c r="M6961" t="s">
        <v>1007</v>
      </c>
      <c r="N6961" t="s">
        <v>27720</v>
      </c>
      <c r="O6961" t="s">
        <v>27721</v>
      </c>
      <c r="P6961" t="s">
        <v>39</v>
      </c>
      <c r="Q6961">
        <v>17</v>
      </c>
      <c r="R6961" t="s">
        <v>40</v>
      </c>
      <c r="S6961" t="s">
        <v>63</v>
      </c>
      <c r="T6961">
        <v>83604</v>
      </c>
      <c r="U6961" s="1">
        <v>45378</v>
      </c>
      <c r="V6961" t="s">
        <v>72</v>
      </c>
      <c r="W6961">
        <v>760392</v>
      </c>
      <c r="X6961" t="s">
        <v>11107</v>
      </c>
      <c r="Y6961">
        <v>568</v>
      </c>
      <c r="Z6961">
        <v>903</v>
      </c>
      <c r="AA6961">
        <v>1</v>
      </c>
      <c r="AB6961" s="2" t="s">
        <v>27722</v>
      </c>
    </row>
    <row r="6962" spans="1:28" x14ac:dyDescent="0.3">
      <c r="A6962" t="s">
        <v>28</v>
      </c>
      <c r="B6962" t="s">
        <v>29</v>
      </c>
      <c r="C6962" t="s">
        <v>30</v>
      </c>
      <c r="D6962" t="s">
        <v>421</v>
      </c>
      <c r="E6962" t="s">
        <v>46</v>
      </c>
      <c r="F6962" t="s">
        <v>135</v>
      </c>
      <c r="G6962">
        <v>19</v>
      </c>
      <c r="H6962">
        <v>411246</v>
      </c>
      <c r="I6962" t="s">
        <v>34</v>
      </c>
      <c r="J6962" s="1">
        <v>44420</v>
      </c>
      <c r="K6962">
        <v>1300</v>
      </c>
      <c r="L6962" t="s">
        <v>27723</v>
      </c>
      <c r="M6962" t="s">
        <v>36</v>
      </c>
      <c r="N6962" t="s">
        <v>27724</v>
      </c>
      <c r="O6962" t="s">
        <v>27725</v>
      </c>
      <c r="P6962" t="s">
        <v>87</v>
      </c>
      <c r="Q6962">
        <v>13</v>
      </c>
      <c r="R6962" t="s">
        <v>40</v>
      </c>
      <c r="S6962" t="s">
        <v>41</v>
      </c>
      <c r="T6962">
        <v>46661</v>
      </c>
      <c r="U6962" s="1">
        <v>45452</v>
      </c>
      <c r="V6962" t="s">
        <v>52</v>
      </c>
      <c r="W6962">
        <v>900598</v>
      </c>
      <c r="X6962" t="s">
        <v>27726</v>
      </c>
      <c r="Y6962">
        <v>540</v>
      </c>
      <c r="Z6962">
        <v>2331</v>
      </c>
      <c r="AA6962">
        <v>2</v>
      </c>
      <c r="AB6962" s="2" t="s">
        <v>8885</v>
      </c>
    </row>
    <row r="6963" spans="1:28" x14ac:dyDescent="0.3">
      <c r="A6963" t="s">
        <v>28</v>
      </c>
      <c r="B6963" t="s">
        <v>29</v>
      </c>
      <c r="C6963" t="s">
        <v>157</v>
      </c>
      <c r="D6963" t="s">
        <v>254</v>
      </c>
      <c r="E6963" t="s">
        <v>32</v>
      </c>
      <c r="F6963" t="s">
        <v>113</v>
      </c>
      <c r="G6963">
        <v>49</v>
      </c>
      <c r="H6963">
        <v>412575</v>
      </c>
      <c r="I6963" t="s">
        <v>34</v>
      </c>
      <c r="J6963" s="1">
        <v>44957</v>
      </c>
      <c r="K6963">
        <v>1200</v>
      </c>
      <c r="L6963" t="s">
        <v>27727</v>
      </c>
      <c r="M6963" t="s">
        <v>670</v>
      </c>
      <c r="N6963" t="s">
        <v>27728</v>
      </c>
      <c r="O6963" t="s">
        <v>27729</v>
      </c>
      <c r="P6963" t="s">
        <v>87</v>
      </c>
      <c r="Q6963">
        <v>9</v>
      </c>
      <c r="R6963" t="s">
        <v>88</v>
      </c>
      <c r="S6963" t="s">
        <v>63</v>
      </c>
      <c r="T6963">
        <v>56571</v>
      </c>
      <c r="U6963" s="1">
        <v>45419</v>
      </c>
      <c r="V6963" t="s">
        <v>140</v>
      </c>
      <c r="W6963">
        <v>646505</v>
      </c>
      <c r="X6963" t="s">
        <v>27730</v>
      </c>
      <c r="Y6963">
        <v>392</v>
      </c>
      <c r="Z6963">
        <v>986</v>
      </c>
      <c r="AA6963">
        <v>2</v>
      </c>
      <c r="AB6963" s="2" t="s">
        <v>27731</v>
      </c>
    </row>
    <row r="6964" spans="1:28" x14ac:dyDescent="0.3">
      <c r="A6964" t="s">
        <v>28</v>
      </c>
      <c r="B6964" t="s">
        <v>29</v>
      </c>
      <c r="C6964" t="s">
        <v>54</v>
      </c>
      <c r="D6964" t="s">
        <v>237</v>
      </c>
      <c r="E6964" t="s">
        <v>46</v>
      </c>
      <c r="F6964" t="s">
        <v>150</v>
      </c>
      <c r="G6964">
        <v>85</v>
      </c>
      <c r="H6964">
        <v>434406</v>
      </c>
      <c r="I6964" t="s">
        <v>58</v>
      </c>
      <c r="J6964" s="1">
        <v>44282</v>
      </c>
      <c r="K6964">
        <v>1200</v>
      </c>
      <c r="L6964" t="s">
        <v>27732</v>
      </c>
      <c r="M6964" t="s">
        <v>137</v>
      </c>
      <c r="N6964" t="s">
        <v>27733</v>
      </c>
      <c r="O6964" t="s">
        <v>27734</v>
      </c>
      <c r="P6964" t="s">
        <v>87</v>
      </c>
      <c r="Q6964">
        <v>7</v>
      </c>
      <c r="R6964" t="s">
        <v>40</v>
      </c>
      <c r="S6964" t="s">
        <v>79</v>
      </c>
      <c r="T6964">
        <v>26756</v>
      </c>
      <c r="U6964" s="1">
        <v>45347</v>
      </c>
      <c r="V6964" t="s">
        <v>119</v>
      </c>
      <c r="W6964">
        <v>935835</v>
      </c>
      <c r="X6964" t="s">
        <v>27735</v>
      </c>
      <c r="Y6964">
        <v>454</v>
      </c>
      <c r="Z6964">
        <v>610</v>
      </c>
      <c r="AA6964">
        <v>8</v>
      </c>
      <c r="AB6964">
        <v>1952</v>
      </c>
    </row>
    <row r="6965" spans="1:28" x14ac:dyDescent="0.3">
      <c r="A6965" t="s">
        <v>28</v>
      </c>
      <c r="B6965" t="s">
        <v>29</v>
      </c>
      <c r="C6965" t="s">
        <v>66</v>
      </c>
      <c r="D6965" t="s">
        <v>149</v>
      </c>
      <c r="E6965" t="s">
        <v>46</v>
      </c>
      <c r="F6965" t="s">
        <v>106</v>
      </c>
      <c r="G6965">
        <v>20</v>
      </c>
      <c r="H6965">
        <v>421769</v>
      </c>
      <c r="I6965" t="s">
        <v>58</v>
      </c>
      <c r="J6965" s="1">
        <v>44587</v>
      </c>
      <c r="K6965">
        <v>1100</v>
      </c>
      <c r="L6965" t="s">
        <v>27736</v>
      </c>
      <c r="M6965" t="s">
        <v>423</v>
      </c>
      <c r="N6965" t="s">
        <v>27737</v>
      </c>
      <c r="O6965" t="s">
        <v>27738</v>
      </c>
      <c r="P6965" t="s">
        <v>71</v>
      </c>
      <c r="Q6965">
        <v>5</v>
      </c>
      <c r="R6965" t="s">
        <v>40</v>
      </c>
      <c r="S6965" t="s">
        <v>41</v>
      </c>
      <c r="T6965">
        <v>72272</v>
      </c>
      <c r="U6965" s="1">
        <v>45551</v>
      </c>
      <c r="V6965" t="s">
        <v>180</v>
      </c>
      <c r="W6965">
        <v>672660</v>
      </c>
      <c r="X6965" t="s">
        <v>27739</v>
      </c>
      <c r="Y6965">
        <v>616</v>
      </c>
      <c r="Z6965">
        <v>2670</v>
      </c>
      <c r="AA6965">
        <v>4</v>
      </c>
      <c r="AB6965">
        <v>4272</v>
      </c>
    </row>
    <row r="6966" spans="1:28" x14ac:dyDescent="0.3">
      <c r="A6966" t="s">
        <v>28</v>
      </c>
      <c r="B6966" t="s">
        <v>29</v>
      </c>
      <c r="C6966" t="s">
        <v>44</v>
      </c>
      <c r="D6966" t="s">
        <v>182</v>
      </c>
      <c r="E6966" t="s">
        <v>56</v>
      </c>
      <c r="F6966" t="s">
        <v>33</v>
      </c>
      <c r="G6966">
        <v>65</v>
      </c>
      <c r="H6966">
        <v>400811</v>
      </c>
      <c r="I6966" t="s">
        <v>58</v>
      </c>
      <c r="J6966" s="1">
        <v>44439</v>
      </c>
      <c r="K6966">
        <v>1200</v>
      </c>
      <c r="L6966" t="s">
        <v>27740</v>
      </c>
      <c r="M6966" t="s">
        <v>568</v>
      </c>
      <c r="N6966" t="s">
        <v>27741</v>
      </c>
      <c r="O6966" t="s">
        <v>27742</v>
      </c>
      <c r="P6966" t="s">
        <v>71</v>
      </c>
      <c r="Q6966">
        <v>20</v>
      </c>
      <c r="R6966" t="s">
        <v>88</v>
      </c>
      <c r="S6966" t="s">
        <v>41</v>
      </c>
      <c r="T6966">
        <v>42134</v>
      </c>
      <c r="U6966" s="1">
        <v>45324</v>
      </c>
      <c r="V6966" t="s">
        <v>119</v>
      </c>
      <c r="W6966">
        <v>271204</v>
      </c>
      <c r="X6966" t="s">
        <v>27743</v>
      </c>
      <c r="Y6966">
        <v>816</v>
      </c>
      <c r="Z6966">
        <v>2088</v>
      </c>
      <c r="AA6966">
        <v>4</v>
      </c>
      <c r="AB6966">
        <v>3340.8</v>
      </c>
    </row>
    <row r="6967" spans="1:28" x14ac:dyDescent="0.3">
      <c r="A6967" t="s">
        <v>28</v>
      </c>
      <c r="B6967" t="s">
        <v>29</v>
      </c>
      <c r="C6967" t="s">
        <v>66</v>
      </c>
      <c r="D6967" t="s">
        <v>182</v>
      </c>
      <c r="E6967" t="s">
        <v>46</v>
      </c>
      <c r="F6967" t="s">
        <v>33</v>
      </c>
      <c r="G6967">
        <v>10</v>
      </c>
      <c r="H6967">
        <v>424331</v>
      </c>
      <c r="I6967" t="s">
        <v>34</v>
      </c>
      <c r="J6967" s="1">
        <v>44763</v>
      </c>
      <c r="K6967">
        <v>1100</v>
      </c>
      <c r="L6967" t="s">
        <v>27744</v>
      </c>
      <c r="M6967" t="s">
        <v>94</v>
      </c>
      <c r="N6967" t="s">
        <v>27745</v>
      </c>
      <c r="O6967" t="s">
        <v>27746</v>
      </c>
      <c r="P6967" t="s">
        <v>71</v>
      </c>
      <c r="Q6967">
        <v>20</v>
      </c>
      <c r="R6967" t="s">
        <v>40</v>
      </c>
      <c r="S6967" t="s">
        <v>118</v>
      </c>
      <c r="T6967">
        <v>56574</v>
      </c>
      <c r="U6967" s="1">
        <v>45627</v>
      </c>
      <c r="V6967" t="s">
        <v>259</v>
      </c>
      <c r="W6967">
        <v>674995</v>
      </c>
      <c r="X6967" t="s">
        <v>20007</v>
      </c>
      <c r="Y6967">
        <v>750</v>
      </c>
      <c r="Z6967">
        <v>1573</v>
      </c>
      <c r="AA6967">
        <v>8</v>
      </c>
      <c r="AB6967">
        <v>5033.6000000000004</v>
      </c>
    </row>
    <row r="6968" spans="1:28" x14ac:dyDescent="0.3">
      <c r="A6968" t="s">
        <v>28</v>
      </c>
      <c r="B6968" t="s">
        <v>29</v>
      </c>
      <c r="C6968" t="s">
        <v>91</v>
      </c>
      <c r="D6968" t="s">
        <v>442</v>
      </c>
      <c r="E6968" t="s">
        <v>32</v>
      </c>
      <c r="F6968" t="s">
        <v>135</v>
      </c>
      <c r="G6968">
        <v>19</v>
      </c>
      <c r="H6968">
        <v>427077</v>
      </c>
      <c r="I6968" t="s">
        <v>58</v>
      </c>
      <c r="J6968" s="1">
        <v>44192</v>
      </c>
      <c r="K6968">
        <v>1400</v>
      </c>
      <c r="L6968" t="s">
        <v>27747</v>
      </c>
      <c r="M6968" t="s">
        <v>68</v>
      </c>
      <c r="N6968" t="s">
        <v>27748</v>
      </c>
      <c r="O6968" t="s">
        <v>27749</v>
      </c>
      <c r="P6968" t="s">
        <v>39</v>
      </c>
      <c r="Q6968">
        <v>4</v>
      </c>
      <c r="R6968" t="s">
        <v>88</v>
      </c>
      <c r="S6968" t="s">
        <v>63</v>
      </c>
      <c r="T6968">
        <v>55559</v>
      </c>
      <c r="U6968" s="1">
        <v>45521</v>
      </c>
      <c r="V6968" t="s">
        <v>64</v>
      </c>
      <c r="W6968">
        <v>471826</v>
      </c>
      <c r="X6968" t="s">
        <v>27750</v>
      </c>
      <c r="Y6968">
        <v>235</v>
      </c>
      <c r="Z6968">
        <v>2394</v>
      </c>
      <c r="AA6968">
        <v>4</v>
      </c>
      <c r="AB6968">
        <v>3830.4</v>
      </c>
    </row>
    <row r="6969" spans="1:28" x14ac:dyDescent="0.3">
      <c r="A6969" t="s">
        <v>28</v>
      </c>
      <c r="B6969" t="s">
        <v>29</v>
      </c>
      <c r="C6969" t="s">
        <v>91</v>
      </c>
      <c r="D6969" t="s">
        <v>524</v>
      </c>
      <c r="E6969" t="s">
        <v>32</v>
      </c>
      <c r="F6969" t="s">
        <v>150</v>
      </c>
      <c r="G6969">
        <v>94</v>
      </c>
      <c r="H6969">
        <v>420924</v>
      </c>
      <c r="I6969" t="s">
        <v>34</v>
      </c>
      <c r="J6969" s="1">
        <v>45300</v>
      </c>
      <c r="K6969">
        <v>1000</v>
      </c>
      <c r="L6969" t="s">
        <v>27751</v>
      </c>
      <c r="M6969" t="s">
        <v>372</v>
      </c>
      <c r="N6969" t="s">
        <v>27752</v>
      </c>
      <c r="O6969" t="s">
        <v>27753</v>
      </c>
      <c r="P6969" t="s">
        <v>39</v>
      </c>
      <c r="Q6969">
        <v>12</v>
      </c>
      <c r="R6969" t="s">
        <v>88</v>
      </c>
      <c r="S6969" t="s">
        <v>79</v>
      </c>
      <c r="T6969">
        <v>34915</v>
      </c>
      <c r="U6969" s="1">
        <v>45555</v>
      </c>
      <c r="V6969" t="s">
        <v>180</v>
      </c>
      <c r="W6969">
        <v>133682</v>
      </c>
      <c r="X6969" t="s">
        <v>27754</v>
      </c>
      <c r="Y6969">
        <v>761</v>
      </c>
      <c r="Z6969">
        <v>1955</v>
      </c>
      <c r="AA6969">
        <v>6</v>
      </c>
      <c r="AB6969">
        <v>4692</v>
      </c>
    </row>
    <row r="6970" spans="1:28" x14ac:dyDescent="0.3">
      <c r="A6970" t="s">
        <v>28</v>
      </c>
      <c r="B6970" t="s">
        <v>29</v>
      </c>
      <c r="C6970" t="s">
        <v>157</v>
      </c>
      <c r="D6970" t="s">
        <v>163</v>
      </c>
      <c r="E6970" t="s">
        <v>56</v>
      </c>
      <c r="F6970" t="s">
        <v>99</v>
      </c>
      <c r="G6970">
        <v>2</v>
      </c>
      <c r="H6970">
        <v>421642</v>
      </c>
      <c r="I6970" t="s">
        <v>34</v>
      </c>
      <c r="J6970" s="1">
        <v>44219</v>
      </c>
      <c r="K6970">
        <v>1300</v>
      </c>
      <c r="L6970" t="s">
        <v>27755</v>
      </c>
      <c r="M6970" t="s">
        <v>919</v>
      </c>
      <c r="N6970" t="s">
        <v>27756</v>
      </c>
      <c r="O6970" t="s">
        <v>27757</v>
      </c>
      <c r="P6970" t="s">
        <v>87</v>
      </c>
      <c r="Q6970">
        <v>3</v>
      </c>
      <c r="R6970" t="s">
        <v>40</v>
      </c>
      <c r="S6970" t="s">
        <v>63</v>
      </c>
      <c r="T6970">
        <v>32558</v>
      </c>
      <c r="U6970" s="1">
        <v>45550</v>
      </c>
      <c r="V6970" t="s">
        <v>180</v>
      </c>
      <c r="W6970">
        <v>871314</v>
      </c>
      <c r="X6970" t="s">
        <v>27758</v>
      </c>
      <c r="Y6970">
        <v>884</v>
      </c>
      <c r="Z6970">
        <v>1507</v>
      </c>
      <c r="AA6970">
        <v>2</v>
      </c>
      <c r="AB6970" s="2" t="s">
        <v>3246</v>
      </c>
    </row>
    <row r="6971" spans="1:28" x14ac:dyDescent="0.3">
      <c r="A6971" t="s">
        <v>28</v>
      </c>
      <c r="B6971" t="s">
        <v>29</v>
      </c>
      <c r="C6971" t="s">
        <v>91</v>
      </c>
      <c r="D6971" t="s">
        <v>237</v>
      </c>
      <c r="E6971" t="s">
        <v>32</v>
      </c>
      <c r="F6971" t="s">
        <v>57</v>
      </c>
      <c r="G6971">
        <v>14</v>
      </c>
      <c r="H6971">
        <v>434937</v>
      </c>
      <c r="I6971" t="s">
        <v>34</v>
      </c>
      <c r="J6971" s="1">
        <v>45621</v>
      </c>
      <c r="K6971">
        <v>1300</v>
      </c>
      <c r="L6971" t="s">
        <v>27759</v>
      </c>
      <c r="M6971" t="s">
        <v>496</v>
      </c>
      <c r="N6971" t="s">
        <v>27760</v>
      </c>
      <c r="O6971" s="2" t="s">
        <v>27761</v>
      </c>
      <c r="P6971" t="s">
        <v>51</v>
      </c>
      <c r="Q6971">
        <v>14</v>
      </c>
      <c r="R6971" t="s">
        <v>88</v>
      </c>
      <c r="S6971" t="s">
        <v>79</v>
      </c>
      <c r="T6971">
        <v>43164</v>
      </c>
      <c r="U6971" s="1">
        <v>45527</v>
      </c>
      <c r="V6971" t="s">
        <v>64</v>
      </c>
      <c r="W6971">
        <v>972349</v>
      </c>
      <c r="X6971" t="s">
        <v>27762</v>
      </c>
      <c r="Y6971">
        <v>347</v>
      </c>
      <c r="Z6971">
        <v>1435</v>
      </c>
      <c r="AA6971">
        <v>8</v>
      </c>
      <c r="AB6971">
        <v>4592</v>
      </c>
    </row>
    <row r="6972" spans="1:28" x14ac:dyDescent="0.3">
      <c r="A6972" t="s">
        <v>28</v>
      </c>
      <c r="B6972" t="s">
        <v>29</v>
      </c>
      <c r="C6972" t="s">
        <v>30</v>
      </c>
      <c r="D6972" t="s">
        <v>421</v>
      </c>
      <c r="E6972" t="s">
        <v>56</v>
      </c>
      <c r="F6972" t="s">
        <v>106</v>
      </c>
      <c r="G6972">
        <v>77</v>
      </c>
      <c r="H6972">
        <v>400837</v>
      </c>
      <c r="I6972" t="s">
        <v>34</v>
      </c>
      <c r="J6972" s="1">
        <v>44426</v>
      </c>
      <c r="K6972">
        <v>1300</v>
      </c>
      <c r="L6972" t="s">
        <v>27763</v>
      </c>
      <c r="M6972" t="s">
        <v>736</v>
      </c>
      <c r="N6972" t="s">
        <v>27764</v>
      </c>
      <c r="O6972" t="s">
        <v>27765</v>
      </c>
      <c r="P6972" t="s">
        <v>87</v>
      </c>
      <c r="Q6972">
        <v>20</v>
      </c>
      <c r="R6972" t="s">
        <v>40</v>
      </c>
      <c r="S6972" t="s">
        <v>79</v>
      </c>
      <c r="T6972">
        <v>67120</v>
      </c>
      <c r="U6972" s="1">
        <v>45513</v>
      </c>
      <c r="V6972" t="s">
        <v>64</v>
      </c>
      <c r="W6972">
        <v>878693</v>
      </c>
      <c r="X6972" t="s">
        <v>27766</v>
      </c>
      <c r="Y6972">
        <v>260</v>
      </c>
      <c r="Z6972">
        <v>2002</v>
      </c>
      <c r="AA6972">
        <v>5</v>
      </c>
      <c r="AB6972">
        <v>4004</v>
      </c>
    </row>
    <row r="6973" spans="1:28" x14ac:dyDescent="0.3">
      <c r="A6973" t="s">
        <v>28</v>
      </c>
      <c r="B6973" t="s">
        <v>29</v>
      </c>
      <c r="C6973" t="s">
        <v>44</v>
      </c>
      <c r="D6973" t="s">
        <v>380</v>
      </c>
      <c r="E6973" t="s">
        <v>46</v>
      </c>
      <c r="F6973" t="s">
        <v>175</v>
      </c>
      <c r="G6973">
        <v>44</v>
      </c>
      <c r="H6973">
        <v>412112</v>
      </c>
      <c r="I6973" t="s">
        <v>34</v>
      </c>
      <c r="J6973" s="1">
        <v>44498</v>
      </c>
      <c r="K6973">
        <v>1100</v>
      </c>
      <c r="L6973" t="s">
        <v>27767</v>
      </c>
      <c r="M6973" t="s">
        <v>287</v>
      </c>
      <c r="N6973" t="s">
        <v>27768</v>
      </c>
      <c r="O6973">
        <v>8932451147</v>
      </c>
      <c r="P6973" t="s">
        <v>51</v>
      </c>
      <c r="Q6973">
        <v>10</v>
      </c>
      <c r="R6973" t="s">
        <v>40</v>
      </c>
      <c r="S6973" t="s">
        <v>63</v>
      </c>
      <c r="T6973">
        <v>58976</v>
      </c>
      <c r="U6973" s="1">
        <v>45447</v>
      </c>
      <c r="V6973" t="s">
        <v>52</v>
      </c>
      <c r="W6973">
        <v>853162</v>
      </c>
      <c r="X6973" t="s">
        <v>27769</v>
      </c>
      <c r="Y6973">
        <v>613</v>
      </c>
      <c r="Z6973">
        <v>2789</v>
      </c>
      <c r="AA6973">
        <v>2</v>
      </c>
      <c r="AB6973" s="2" t="s">
        <v>8040</v>
      </c>
    </row>
    <row r="6974" spans="1:28" x14ac:dyDescent="0.3">
      <c r="A6974" t="s">
        <v>28</v>
      </c>
      <c r="B6974" t="s">
        <v>29</v>
      </c>
      <c r="C6974" t="s">
        <v>148</v>
      </c>
      <c r="D6974" t="s">
        <v>349</v>
      </c>
      <c r="E6974" t="s">
        <v>56</v>
      </c>
      <c r="F6974" t="s">
        <v>33</v>
      </c>
      <c r="G6974">
        <v>86</v>
      </c>
      <c r="H6974">
        <v>401065</v>
      </c>
      <c r="I6974" t="s">
        <v>58</v>
      </c>
      <c r="J6974" s="1">
        <v>44841</v>
      </c>
      <c r="K6974">
        <v>800</v>
      </c>
      <c r="L6974" t="s">
        <v>27770</v>
      </c>
      <c r="M6974" t="s">
        <v>361</v>
      </c>
      <c r="N6974" t="s">
        <v>27771</v>
      </c>
      <c r="O6974" t="s">
        <v>27772</v>
      </c>
      <c r="P6974" t="s">
        <v>87</v>
      </c>
      <c r="Q6974">
        <v>17</v>
      </c>
      <c r="R6974" t="s">
        <v>40</v>
      </c>
      <c r="S6974" t="s">
        <v>79</v>
      </c>
      <c r="T6974">
        <v>93497</v>
      </c>
      <c r="U6974" s="1">
        <v>45388</v>
      </c>
      <c r="V6974" t="s">
        <v>80</v>
      </c>
      <c r="W6974">
        <v>119116</v>
      </c>
      <c r="X6974" t="s">
        <v>27773</v>
      </c>
      <c r="Y6974">
        <v>800</v>
      </c>
      <c r="Z6974">
        <v>2149</v>
      </c>
      <c r="AA6974">
        <v>1</v>
      </c>
      <c r="AB6974">
        <v>859.6</v>
      </c>
    </row>
    <row r="6975" spans="1:28" x14ac:dyDescent="0.3">
      <c r="A6975" t="s">
        <v>28</v>
      </c>
      <c r="B6975" t="s">
        <v>29</v>
      </c>
      <c r="C6975" t="s">
        <v>157</v>
      </c>
      <c r="D6975" t="s">
        <v>467</v>
      </c>
      <c r="E6975" t="s">
        <v>56</v>
      </c>
      <c r="F6975" t="s">
        <v>47</v>
      </c>
      <c r="G6975">
        <v>100</v>
      </c>
      <c r="H6975">
        <v>415453</v>
      </c>
      <c r="I6975" t="s">
        <v>58</v>
      </c>
      <c r="J6975" s="1">
        <v>43909</v>
      </c>
      <c r="K6975">
        <v>1000</v>
      </c>
      <c r="L6975" t="s">
        <v>11207</v>
      </c>
      <c r="M6975" t="s">
        <v>76</v>
      </c>
      <c r="N6975" t="s">
        <v>27774</v>
      </c>
      <c r="O6975" t="s">
        <v>27775</v>
      </c>
      <c r="P6975" t="s">
        <v>71</v>
      </c>
      <c r="Q6975">
        <v>4</v>
      </c>
      <c r="R6975" t="s">
        <v>88</v>
      </c>
      <c r="S6975" t="s">
        <v>118</v>
      </c>
      <c r="T6975">
        <v>41342</v>
      </c>
      <c r="U6975" s="1">
        <v>45594</v>
      </c>
      <c r="V6975" t="s">
        <v>155</v>
      </c>
      <c r="W6975">
        <v>227210</v>
      </c>
      <c r="X6975" t="s">
        <v>27776</v>
      </c>
      <c r="Y6975">
        <v>537</v>
      </c>
      <c r="Z6975">
        <v>2310</v>
      </c>
      <c r="AA6975">
        <v>5</v>
      </c>
      <c r="AB6975">
        <v>4620</v>
      </c>
    </row>
    <row r="6976" spans="1:28" x14ac:dyDescent="0.3">
      <c r="A6976" t="s">
        <v>28</v>
      </c>
      <c r="B6976" t="s">
        <v>29</v>
      </c>
      <c r="C6976" t="s">
        <v>91</v>
      </c>
      <c r="D6976" t="s">
        <v>364</v>
      </c>
      <c r="E6976" t="s">
        <v>32</v>
      </c>
      <c r="F6976" t="s">
        <v>150</v>
      </c>
      <c r="G6976">
        <v>31</v>
      </c>
      <c r="H6976">
        <v>422106</v>
      </c>
      <c r="I6976" t="s">
        <v>34</v>
      </c>
      <c r="J6976" s="1">
        <v>44943</v>
      </c>
      <c r="K6976">
        <v>1100</v>
      </c>
      <c r="L6976" t="s">
        <v>27777</v>
      </c>
      <c r="M6976" t="s">
        <v>856</v>
      </c>
      <c r="N6976" t="s">
        <v>27778</v>
      </c>
      <c r="O6976" t="s">
        <v>27779</v>
      </c>
      <c r="P6976" t="s">
        <v>71</v>
      </c>
      <c r="Q6976">
        <v>20</v>
      </c>
      <c r="R6976" t="s">
        <v>40</v>
      </c>
      <c r="S6976" t="s">
        <v>118</v>
      </c>
      <c r="T6976">
        <v>55346</v>
      </c>
      <c r="U6976" s="1">
        <v>45348</v>
      </c>
      <c r="V6976" t="s">
        <v>119</v>
      </c>
      <c r="W6976">
        <v>699518</v>
      </c>
      <c r="X6976" t="s">
        <v>27780</v>
      </c>
      <c r="Y6976">
        <v>990</v>
      </c>
      <c r="Z6976">
        <v>554</v>
      </c>
      <c r="AA6976">
        <v>6</v>
      </c>
      <c r="AB6976" s="2" t="s">
        <v>7814</v>
      </c>
    </row>
    <row r="6977" spans="1:28" x14ac:dyDescent="0.3">
      <c r="A6977" t="s">
        <v>28</v>
      </c>
      <c r="B6977" t="s">
        <v>29</v>
      </c>
      <c r="C6977" t="s">
        <v>66</v>
      </c>
      <c r="D6977" t="s">
        <v>261</v>
      </c>
      <c r="E6977" t="s">
        <v>46</v>
      </c>
      <c r="F6977" t="s">
        <v>113</v>
      </c>
      <c r="G6977">
        <v>97</v>
      </c>
      <c r="H6977">
        <v>430586</v>
      </c>
      <c r="I6977" t="s">
        <v>58</v>
      </c>
      <c r="J6977" s="1">
        <v>44662</v>
      </c>
      <c r="K6977">
        <v>1400</v>
      </c>
      <c r="L6977" t="s">
        <v>27781</v>
      </c>
      <c r="M6977" t="s">
        <v>276</v>
      </c>
      <c r="N6977" t="s">
        <v>27782</v>
      </c>
      <c r="O6977" t="s">
        <v>27783</v>
      </c>
      <c r="P6977" t="s">
        <v>39</v>
      </c>
      <c r="Q6977">
        <v>18</v>
      </c>
      <c r="R6977" t="s">
        <v>40</v>
      </c>
      <c r="S6977" t="s">
        <v>41</v>
      </c>
      <c r="T6977">
        <v>33531</v>
      </c>
      <c r="U6977" s="1">
        <v>45624</v>
      </c>
      <c r="V6977" t="s">
        <v>42</v>
      </c>
      <c r="W6977">
        <v>137979</v>
      </c>
      <c r="X6977" t="s">
        <v>27784</v>
      </c>
      <c r="Y6977">
        <v>488</v>
      </c>
      <c r="Z6977">
        <v>1447</v>
      </c>
      <c r="AA6977">
        <v>3</v>
      </c>
      <c r="AB6977">
        <v>1736.4</v>
      </c>
    </row>
    <row r="6978" spans="1:28" x14ac:dyDescent="0.3">
      <c r="A6978" t="s">
        <v>28</v>
      </c>
      <c r="B6978" t="s">
        <v>29</v>
      </c>
      <c r="C6978" t="s">
        <v>91</v>
      </c>
      <c r="D6978" t="s">
        <v>546</v>
      </c>
      <c r="E6978" t="s">
        <v>32</v>
      </c>
      <c r="F6978" t="s">
        <v>113</v>
      </c>
      <c r="G6978">
        <v>21</v>
      </c>
      <c r="H6978">
        <v>413900</v>
      </c>
      <c r="I6978" t="s">
        <v>58</v>
      </c>
      <c r="J6978" s="1">
        <v>44603</v>
      </c>
      <c r="K6978">
        <v>1000</v>
      </c>
      <c r="L6978" t="s">
        <v>27785</v>
      </c>
      <c r="M6978" t="s">
        <v>919</v>
      </c>
      <c r="N6978" t="s">
        <v>27786</v>
      </c>
      <c r="O6978" t="s">
        <v>27787</v>
      </c>
      <c r="P6978" t="s">
        <v>71</v>
      </c>
      <c r="Q6978">
        <v>6</v>
      </c>
      <c r="R6978" t="s">
        <v>88</v>
      </c>
      <c r="S6978" t="s">
        <v>41</v>
      </c>
      <c r="T6978">
        <v>44022</v>
      </c>
      <c r="U6978" s="1">
        <v>45388</v>
      </c>
      <c r="V6978" t="s">
        <v>80</v>
      </c>
      <c r="W6978">
        <v>520088</v>
      </c>
      <c r="X6978" t="s">
        <v>27788</v>
      </c>
      <c r="Y6978">
        <v>353</v>
      </c>
      <c r="Z6978">
        <v>2249</v>
      </c>
      <c r="AA6978">
        <v>2</v>
      </c>
      <c r="AB6978">
        <v>1799.2</v>
      </c>
    </row>
    <row r="6979" spans="1:28" x14ac:dyDescent="0.3">
      <c r="A6979" t="s">
        <v>28</v>
      </c>
      <c r="B6979" t="s">
        <v>29</v>
      </c>
      <c r="C6979" t="s">
        <v>30</v>
      </c>
      <c r="D6979" t="s">
        <v>411</v>
      </c>
      <c r="E6979" t="s">
        <v>32</v>
      </c>
      <c r="F6979" t="s">
        <v>113</v>
      </c>
      <c r="G6979">
        <v>55</v>
      </c>
      <c r="H6979">
        <v>439389</v>
      </c>
      <c r="I6979" t="s">
        <v>58</v>
      </c>
      <c r="J6979" s="1">
        <v>44731</v>
      </c>
      <c r="K6979">
        <v>1400</v>
      </c>
      <c r="L6979" t="s">
        <v>27789</v>
      </c>
      <c r="M6979" t="s">
        <v>101</v>
      </c>
      <c r="N6979" t="s">
        <v>27790</v>
      </c>
      <c r="O6979" t="s">
        <v>27791</v>
      </c>
      <c r="P6979" t="s">
        <v>51</v>
      </c>
      <c r="Q6979">
        <v>18</v>
      </c>
      <c r="R6979" t="s">
        <v>88</v>
      </c>
      <c r="S6979" t="s">
        <v>41</v>
      </c>
      <c r="T6979">
        <v>23432</v>
      </c>
      <c r="U6979" s="1">
        <v>45527</v>
      </c>
      <c r="V6979" t="s">
        <v>64</v>
      </c>
      <c r="W6979">
        <v>790872</v>
      </c>
      <c r="X6979" t="s">
        <v>27792</v>
      </c>
      <c r="Y6979">
        <v>750</v>
      </c>
      <c r="Z6979">
        <v>1209</v>
      </c>
      <c r="AA6979">
        <v>1</v>
      </c>
      <c r="AB6979">
        <v>483.6</v>
      </c>
    </row>
    <row r="6980" spans="1:28" x14ac:dyDescent="0.3">
      <c r="A6980" t="s">
        <v>28</v>
      </c>
      <c r="B6980" t="s">
        <v>29</v>
      </c>
      <c r="C6980" t="s">
        <v>66</v>
      </c>
      <c r="D6980" t="s">
        <v>267</v>
      </c>
      <c r="E6980" t="s">
        <v>32</v>
      </c>
      <c r="F6980" t="s">
        <v>150</v>
      </c>
      <c r="G6980">
        <v>20</v>
      </c>
      <c r="H6980">
        <v>409592</v>
      </c>
      <c r="I6980" t="s">
        <v>34</v>
      </c>
      <c r="J6980" s="1">
        <v>45603</v>
      </c>
      <c r="K6980">
        <v>1200</v>
      </c>
      <c r="L6980" t="s">
        <v>27793</v>
      </c>
      <c r="M6980" t="s">
        <v>1305</v>
      </c>
      <c r="N6980" t="s">
        <v>27794</v>
      </c>
      <c r="O6980" t="s">
        <v>27795</v>
      </c>
      <c r="P6980" t="s">
        <v>71</v>
      </c>
      <c r="Q6980">
        <v>15</v>
      </c>
      <c r="R6980" t="s">
        <v>40</v>
      </c>
      <c r="S6980" t="s">
        <v>79</v>
      </c>
      <c r="T6980">
        <v>92960</v>
      </c>
      <c r="U6980" s="1">
        <v>45309</v>
      </c>
      <c r="V6980" t="s">
        <v>111</v>
      </c>
      <c r="W6980">
        <v>168838</v>
      </c>
      <c r="X6980" t="s">
        <v>7564</v>
      </c>
      <c r="Y6980">
        <v>975</v>
      </c>
      <c r="Z6980">
        <v>1123</v>
      </c>
      <c r="AA6980">
        <v>5</v>
      </c>
      <c r="AB6980">
        <v>2246</v>
      </c>
    </row>
    <row r="6981" spans="1:28" x14ac:dyDescent="0.3">
      <c r="A6981" t="s">
        <v>28</v>
      </c>
      <c r="B6981" t="s">
        <v>29</v>
      </c>
      <c r="C6981" t="s">
        <v>44</v>
      </c>
      <c r="D6981" t="s">
        <v>616</v>
      </c>
      <c r="E6981" t="s">
        <v>32</v>
      </c>
      <c r="F6981" t="s">
        <v>83</v>
      </c>
      <c r="G6981">
        <v>3</v>
      </c>
      <c r="H6981">
        <v>423964</v>
      </c>
      <c r="I6981" t="s">
        <v>58</v>
      </c>
      <c r="J6981" s="1">
        <v>44824</v>
      </c>
      <c r="K6981">
        <v>950</v>
      </c>
      <c r="L6981" t="s">
        <v>27796</v>
      </c>
      <c r="M6981" t="s">
        <v>263</v>
      </c>
      <c r="N6981" t="s">
        <v>27797</v>
      </c>
      <c r="O6981" t="s">
        <v>27798</v>
      </c>
      <c r="P6981" t="s">
        <v>71</v>
      </c>
      <c r="Q6981">
        <v>6</v>
      </c>
      <c r="R6981" t="s">
        <v>40</v>
      </c>
      <c r="S6981" t="s">
        <v>41</v>
      </c>
      <c r="T6981">
        <v>98425</v>
      </c>
      <c r="U6981" s="1">
        <v>45334</v>
      </c>
      <c r="V6981" t="s">
        <v>119</v>
      </c>
      <c r="W6981">
        <v>508810</v>
      </c>
      <c r="X6981" t="s">
        <v>22120</v>
      </c>
      <c r="Y6981">
        <v>533</v>
      </c>
      <c r="Z6981">
        <v>2313</v>
      </c>
      <c r="AA6981">
        <v>5</v>
      </c>
      <c r="AB6981">
        <v>4626</v>
      </c>
    </row>
    <row r="6982" spans="1:28" x14ac:dyDescent="0.3">
      <c r="A6982" t="s">
        <v>28</v>
      </c>
      <c r="B6982" t="s">
        <v>29</v>
      </c>
      <c r="C6982" t="s">
        <v>148</v>
      </c>
      <c r="D6982" t="s">
        <v>142</v>
      </c>
      <c r="E6982" t="s">
        <v>32</v>
      </c>
      <c r="F6982" t="s">
        <v>355</v>
      </c>
      <c r="G6982">
        <v>23</v>
      </c>
      <c r="H6982">
        <v>423167</v>
      </c>
      <c r="I6982" t="s">
        <v>34</v>
      </c>
      <c r="J6982" s="1">
        <v>45455</v>
      </c>
      <c r="K6982">
        <v>1000</v>
      </c>
      <c r="L6982" t="s">
        <v>27799</v>
      </c>
      <c r="M6982" t="s">
        <v>200</v>
      </c>
      <c r="N6982" t="s">
        <v>27800</v>
      </c>
      <c r="O6982" t="s">
        <v>27801</v>
      </c>
      <c r="P6982" t="s">
        <v>39</v>
      </c>
      <c r="Q6982">
        <v>20</v>
      </c>
      <c r="R6982" t="s">
        <v>88</v>
      </c>
      <c r="S6982" t="s">
        <v>41</v>
      </c>
      <c r="T6982">
        <v>30623</v>
      </c>
      <c r="U6982" s="1">
        <v>45620</v>
      </c>
      <c r="V6982" t="s">
        <v>42</v>
      </c>
      <c r="W6982">
        <v>307910</v>
      </c>
      <c r="X6982" t="s">
        <v>27802</v>
      </c>
      <c r="Y6982">
        <v>749</v>
      </c>
      <c r="Z6982">
        <v>1982</v>
      </c>
      <c r="AA6982">
        <v>8</v>
      </c>
      <c r="AB6982" s="2" t="s">
        <v>27803</v>
      </c>
    </row>
    <row r="6983" spans="1:28" x14ac:dyDescent="0.3">
      <c r="A6983" t="s">
        <v>28</v>
      </c>
      <c r="B6983" t="s">
        <v>29</v>
      </c>
      <c r="C6983" t="s">
        <v>54</v>
      </c>
      <c r="D6983" t="s">
        <v>274</v>
      </c>
      <c r="E6983" t="s">
        <v>46</v>
      </c>
      <c r="F6983" t="s">
        <v>113</v>
      </c>
      <c r="G6983">
        <v>62</v>
      </c>
      <c r="H6983">
        <v>407298</v>
      </c>
      <c r="I6983" t="s">
        <v>34</v>
      </c>
      <c r="J6983" s="1">
        <v>45404</v>
      </c>
      <c r="K6983">
        <v>800</v>
      </c>
      <c r="L6983" t="s">
        <v>27644</v>
      </c>
      <c r="M6983" t="s">
        <v>542</v>
      </c>
      <c r="N6983" t="s">
        <v>27804</v>
      </c>
      <c r="O6983" t="s">
        <v>27805</v>
      </c>
      <c r="P6983" t="s">
        <v>39</v>
      </c>
      <c r="Q6983">
        <v>3</v>
      </c>
      <c r="R6983" t="s">
        <v>88</v>
      </c>
      <c r="S6983" t="s">
        <v>118</v>
      </c>
      <c r="T6983">
        <v>99946</v>
      </c>
      <c r="U6983" s="1">
        <v>45367</v>
      </c>
      <c r="V6983" t="s">
        <v>72</v>
      </c>
      <c r="W6983">
        <v>441362</v>
      </c>
      <c r="X6983" t="s">
        <v>27806</v>
      </c>
      <c r="Y6983">
        <v>685</v>
      </c>
      <c r="Z6983">
        <v>2597</v>
      </c>
      <c r="AA6983">
        <v>5</v>
      </c>
      <c r="AB6983">
        <v>5194</v>
      </c>
    </row>
    <row r="6984" spans="1:28" x14ac:dyDescent="0.3">
      <c r="A6984" t="s">
        <v>28</v>
      </c>
      <c r="B6984" t="s">
        <v>29</v>
      </c>
      <c r="C6984" t="s">
        <v>157</v>
      </c>
      <c r="D6984" t="s">
        <v>317</v>
      </c>
      <c r="E6984" t="s">
        <v>56</v>
      </c>
      <c r="F6984" t="s">
        <v>99</v>
      </c>
      <c r="G6984">
        <v>72</v>
      </c>
      <c r="H6984">
        <v>404762</v>
      </c>
      <c r="I6984" t="s">
        <v>34</v>
      </c>
      <c r="J6984" s="1">
        <v>45583</v>
      </c>
      <c r="K6984">
        <v>800</v>
      </c>
      <c r="L6984" t="s">
        <v>27807</v>
      </c>
      <c r="M6984" t="s">
        <v>1460</v>
      </c>
      <c r="N6984" t="s">
        <v>27808</v>
      </c>
      <c r="O6984" t="s">
        <v>27809</v>
      </c>
      <c r="P6984" t="s">
        <v>87</v>
      </c>
      <c r="Q6984">
        <v>20</v>
      </c>
      <c r="R6984" t="s">
        <v>88</v>
      </c>
      <c r="S6984" t="s">
        <v>79</v>
      </c>
      <c r="T6984">
        <v>34594</v>
      </c>
      <c r="U6984" s="1">
        <v>45327</v>
      </c>
      <c r="V6984" t="s">
        <v>119</v>
      </c>
      <c r="W6984">
        <v>587285</v>
      </c>
      <c r="X6984" t="s">
        <v>27810</v>
      </c>
      <c r="Y6984">
        <v>622</v>
      </c>
      <c r="Z6984">
        <v>1935</v>
      </c>
      <c r="AA6984">
        <v>1</v>
      </c>
      <c r="AB6984">
        <v>774</v>
      </c>
    </row>
    <row r="6985" spans="1:28" x14ac:dyDescent="0.3">
      <c r="A6985" t="s">
        <v>28</v>
      </c>
      <c r="B6985" t="s">
        <v>29</v>
      </c>
      <c r="C6985" t="s">
        <v>157</v>
      </c>
      <c r="D6985" t="s">
        <v>261</v>
      </c>
      <c r="E6985" t="s">
        <v>46</v>
      </c>
      <c r="F6985" t="s">
        <v>33</v>
      </c>
      <c r="G6985">
        <v>89</v>
      </c>
      <c r="H6985">
        <v>414902</v>
      </c>
      <c r="I6985" t="s">
        <v>58</v>
      </c>
      <c r="J6985" s="1">
        <v>44456</v>
      </c>
      <c r="K6985">
        <v>1400</v>
      </c>
      <c r="L6985" t="s">
        <v>27811</v>
      </c>
      <c r="M6985" t="s">
        <v>1118</v>
      </c>
      <c r="N6985" t="s">
        <v>27812</v>
      </c>
      <c r="O6985" t="s">
        <v>27813</v>
      </c>
      <c r="P6985" t="s">
        <v>39</v>
      </c>
      <c r="Q6985">
        <v>19</v>
      </c>
      <c r="R6985" t="s">
        <v>40</v>
      </c>
      <c r="S6985" t="s">
        <v>41</v>
      </c>
      <c r="T6985">
        <v>10760</v>
      </c>
      <c r="U6985" s="1">
        <v>45462</v>
      </c>
      <c r="V6985" t="s">
        <v>52</v>
      </c>
      <c r="W6985">
        <v>361228</v>
      </c>
      <c r="X6985" t="s">
        <v>27814</v>
      </c>
      <c r="Y6985">
        <v>384</v>
      </c>
      <c r="Z6985">
        <v>2233</v>
      </c>
      <c r="AA6985">
        <v>1</v>
      </c>
      <c r="AB6985">
        <v>893.2</v>
      </c>
    </row>
    <row r="6986" spans="1:28" x14ac:dyDescent="0.3">
      <c r="A6986" t="s">
        <v>28</v>
      </c>
      <c r="B6986" t="s">
        <v>29</v>
      </c>
      <c r="C6986" t="s">
        <v>54</v>
      </c>
      <c r="D6986" t="s">
        <v>524</v>
      </c>
      <c r="E6986" t="s">
        <v>46</v>
      </c>
      <c r="F6986" t="s">
        <v>113</v>
      </c>
      <c r="G6986">
        <v>58</v>
      </c>
      <c r="H6986">
        <v>404263</v>
      </c>
      <c r="I6986" t="s">
        <v>34</v>
      </c>
      <c r="J6986" s="1">
        <v>45087</v>
      </c>
      <c r="K6986">
        <v>1000</v>
      </c>
      <c r="L6986" t="s">
        <v>27815</v>
      </c>
      <c r="M6986" t="s">
        <v>159</v>
      </c>
      <c r="N6986" t="s">
        <v>27816</v>
      </c>
      <c r="O6986" t="s">
        <v>27817</v>
      </c>
      <c r="P6986" t="s">
        <v>39</v>
      </c>
      <c r="Q6986">
        <v>14</v>
      </c>
      <c r="R6986" t="s">
        <v>88</v>
      </c>
      <c r="S6986" t="s">
        <v>63</v>
      </c>
      <c r="T6986">
        <v>97003</v>
      </c>
      <c r="U6986" s="1">
        <v>45413</v>
      </c>
      <c r="V6986" t="s">
        <v>140</v>
      </c>
      <c r="W6986">
        <v>549423</v>
      </c>
      <c r="X6986" t="s">
        <v>15014</v>
      </c>
      <c r="Y6986">
        <v>502</v>
      </c>
      <c r="Z6986">
        <v>1885</v>
      </c>
      <c r="AA6986">
        <v>6</v>
      </c>
      <c r="AB6986">
        <v>4524</v>
      </c>
    </row>
    <row r="6987" spans="1:28" x14ac:dyDescent="0.3">
      <c r="A6987" t="s">
        <v>28</v>
      </c>
      <c r="B6987" t="s">
        <v>29</v>
      </c>
      <c r="C6987" t="s">
        <v>157</v>
      </c>
      <c r="D6987" t="s">
        <v>621</v>
      </c>
      <c r="E6987" t="s">
        <v>46</v>
      </c>
      <c r="F6987" t="s">
        <v>47</v>
      </c>
      <c r="G6987">
        <v>43</v>
      </c>
      <c r="H6987">
        <v>413337</v>
      </c>
      <c r="I6987" t="s">
        <v>34</v>
      </c>
      <c r="J6987" s="1">
        <v>45582</v>
      </c>
      <c r="K6987">
        <v>950</v>
      </c>
      <c r="L6987" t="s">
        <v>12190</v>
      </c>
      <c r="M6987" t="s">
        <v>747</v>
      </c>
      <c r="N6987" t="s">
        <v>27818</v>
      </c>
      <c r="O6987" t="s">
        <v>27819</v>
      </c>
      <c r="P6987" t="s">
        <v>51</v>
      </c>
      <c r="Q6987">
        <v>13</v>
      </c>
      <c r="R6987" t="s">
        <v>40</v>
      </c>
      <c r="S6987" t="s">
        <v>63</v>
      </c>
      <c r="T6987">
        <v>41376</v>
      </c>
      <c r="U6987" s="1">
        <v>45315</v>
      </c>
      <c r="V6987" t="s">
        <v>111</v>
      </c>
      <c r="W6987">
        <v>304468</v>
      </c>
      <c r="X6987" t="s">
        <v>27820</v>
      </c>
      <c r="Y6987">
        <v>924</v>
      </c>
      <c r="Z6987">
        <v>2810</v>
      </c>
      <c r="AA6987">
        <v>1</v>
      </c>
      <c r="AB6987">
        <v>1124</v>
      </c>
    </row>
    <row r="6988" spans="1:28" x14ac:dyDescent="0.3">
      <c r="A6988" t="s">
        <v>28</v>
      </c>
      <c r="B6988" t="s">
        <v>29</v>
      </c>
      <c r="C6988" t="s">
        <v>66</v>
      </c>
      <c r="D6988" t="s">
        <v>546</v>
      </c>
      <c r="E6988" t="s">
        <v>32</v>
      </c>
      <c r="F6988" t="s">
        <v>47</v>
      </c>
      <c r="G6988">
        <v>39</v>
      </c>
      <c r="H6988">
        <v>427396</v>
      </c>
      <c r="I6988" t="s">
        <v>34</v>
      </c>
      <c r="J6988" s="1">
        <v>45425</v>
      </c>
      <c r="K6988">
        <v>1100</v>
      </c>
      <c r="L6988" t="s">
        <v>59</v>
      </c>
      <c r="M6988" t="s">
        <v>568</v>
      </c>
      <c r="N6988" t="s">
        <v>27821</v>
      </c>
      <c r="O6988" t="s">
        <v>27822</v>
      </c>
      <c r="P6988" t="s">
        <v>39</v>
      </c>
      <c r="Q6988">
        <v>17</v>
      </c>
      <c r="R6988" t="s">
        <v>88</v>
      </c>
      <c r="S6988" t="s">
        <v>63</v>
      </c>
      <c r="T6988">
        <v>95884</v>
      </c>
      <c r="U6988" s="1">
        <v>45295</v>
      </c>
      <c r="V6988" t="s">
        <v>111</v>
      </c>
      <c r="W6988">
        <v>912533</v>
      </c>
      <c r="X6988" t="s">
        <v>27823</v>
      </c>
      <c r="Y6988">
        <v>422</v>
      </c>
      <c r="Z6988">
        <v>2783</v>
      </c>
      <c r="AA6988">
        <v>8</v>
      </c>
      <c r="AB6988">
        <v>8905.6</v>
      </c>
    </row>
    <row r="6989" spans="1:28" x14ac:dyDescent="0.3">
      <c r="A6989" t="s">
        <v>28</v>
      </c>
      <c r="B6989" t="s">
        <v>29</v>
      </c>
      <c r="C6989" t="s">
        <v>30</v>
      </c>
      <c r="D6989" t="s">
        <v>274</v>
      </c>
      <c r="E6989" t="s">
        <v>46</v>
      </c>
      <c r="F6989" t="s">
        <v>99</v>
      </c>
      <c r="G6989">
        <v>92</v>
      </c>
      <c r="H6989">
        <v>417518</v>
      </c>
      <c r="I6989" t="s">
        <v>58</v>
      </c>
      <c r="J6989" s="1">
        <v>44587</v>
      </c>
      <c r="K6989">
        <v>800</v>
      </c>
      <c r="L6989" t="s">
        <v>27824</v>
      </c>
      <c r="M6989" t="s">
        <v>129</v>
      </c>
      <c r="N6989" t="s">
        <v>27825</v>
      </c>
      <c r="O6989" t="s">
        <v>27826</v>
      </c>
      <c r="P6989" t="s">
        <v>87</v>
      </c>
      <c r="Q6989">
        <v>20</v>
      </c>
      <c r="R6989" t="s">
        <v>40</v>
      </c>
      <c r="S6989" t="s">
        <v>118</v>
      </c>
      <c r="T6989">
        <v>53633</v>
      </c>
      <c r="U6989" s="1">
        <v>45542</v>
      </c>
      <c r="V6989" t="s">
        <v>180</v>
      </c>
      <c r="W6989">
        <v>741351</v>
      </c>
      <c r="X6989" t="s">
        <v>25013</v>
      </c>
      <c r="Y6989">
        <v>481</v>
      </c>
      <c r="Z6989">
        <v>1431</v>
      </c>
      <c r="AA6989">
        <v>8</v>
      </c>
      <c r="AB6989">
        <v>4579.2</v>
      </c>
    </row>
    <row r="6990" spans="1:28" x14ac:dyDescent="0.3">
      <c r="A6990" t="s">
        <v>28</v>
      </c>
      <c r="B6990" t="s">
        <v>29</v>
      </c>
      <c r="C6990" t="s">
        <v>157</v>
      </c>
      <c r="D6990" t="s">
        <v>511</v>
      </c>
      <c r="E6990" t="s">
        <v>56</v>
      </c>
      <c r="F6990" t="s">
        <v>135</v>
      </c>
      <c r="G6990">
        <v>77</v>
      </c>
      <c r="H6990">
        <v>406317</v>
      </c>
      <c r="I6990" t="s">
        <v>34</v>
      </c>
      <c r="J6990" s="1">
        <v>44676</v>
      </c>
      <c r="K6990">
        <v>800</v>
      </c>
      <c r="L6990" t="s">
        <v>27827</v>
      </c>
      <c r="M6990" t="s">
        <v>319</v>
      </c>
      <c r="N6990" t="s">
        <v>27828</v>
      </c>
      <c r="O6990" t="s">
        <v>27829</v>
      </c>
      <c r="P6990" t="s">
        <v>87</v>
      </c>
      <c r="Q6990">
        <v>8</v>
      </c>
      <c r="R6990" t="s">
        <v>40</v>
      </c>
      <c r="S6990" t="s">
        <v>41</v>
      </c>
      <c r="T6990">
        <v>86053</v>
      </c>
      <c r="U6990" s="1">
        <v>45473</v>
      </c>
      <c r="V6990" t="s">
        <v>52</v>
      </c>
      <c r="W6990">
        <v>536629</v>
      </c>
      <c r="X6990" t="s">
        <v>27830</v>
      </c>
      <c r="Y6990">
        <v>379</v>
      </c>
      <c r="Z6990">
        <v>1923</v>
      </c>
      <c r="AA6990">
        <v>1</v>
      </c>
      <c r="AB6990">
        <v>769.2</v>
      </c>
    </row>
    <row r="6991" spans="1:28" x14ac:dyDescent="0.3">
      <c r="A6991" t="s">
        <v>28</v>
      </c>
      <c r="B6991" t="s">
        <v>29</v>
      </c>
      <c r="C6991" t="s">
        <v>157</v>
      </c>
      <c r="D6991" t="s">
        <v>421</v>
      </c>
      <c r="E6991" t="s">
        <v>32</v>
      </c>
      <c r="F6991" t="s">
        <v>150</v>
      </c>
      <c r="G6991">
        <v>73</v>
      </c>
      <c r="H6991">
        <v>407626</v>
      </c>
      <c r="I6991" t="s">
        <v>34</v>
      </c>
      <c r="J6991" s="1">
        <v>45220</v>
      </c>
      <c r="K6991">
        <v>950</v>
      </c>
      <c r="L6991" t="s">
        <v>14503</v>
      </c>
      <c r="M6991" t="s">
        <v>1118</v>
      </c>
      <c r="N6991" t="s">
        <v>27831</v>
      </c>
      <c r="O6991" t="s">
        <v>27832</v>
      </c>
      <c r="P6991" t="s">
        <v>51</v>
      </c>
      <c r="Q6991">
        <v>3</v>
      </c>
      <c r="R6991" t="s">
        <v>88</v>
      </c>
      <c r="S6991" t="s">
        <v>79</v>
      </c>
      <c r="T6991">
        <v>83446</v>
      </c>
      <c r="U6991" s="1">
        <v>45593</v>
      </c>
      <c r="V6991" t="s">
        <v>155</v>
      </c>
      <c r="W6991">
        <v>472646</v>
      </c>
      <c r="X6991" t="s">
        <v>27833</v>
      </c>
      <c r="Y6991">
        <v>970</v>
      </c>
      <c r="Z6991">
        <v>1175</v>
      </c>
      <c r="AA6991">
        <v>4</v>
      </c>
      <c r="AB6991">
        <v>1880</v>
      </c>
    </row>
    <row r="6992" spans="1:28" x14ac:dyDescent="0.3">
      <c r="A6992" t="s">
        <v>28</v>
      </c>
      <c r="B6992" t="s">
        <v>29</v>
      </c>
      <c r="C6992" t="s">
        <v>66</v>
      </c>
      <c r="D6992" t="s">
        <v>182</v>
      </c>
      <c r="E6992" t="s">
        <v>32</v>
      </c>
      <c r="F6992" t="s">
        <v>355</v>
      </c>
      <c r="G6992">
        <v>58</v>
      </c>
      <c r="H6992">
        <v>436299</v>
      </c>
      <c r="I6992" t="s">
        <v>34</v>
      </c>
      <c r="J6992" s="1">
        <v>44556</v>
      </c>
      <c r="K6992">
        <v>1300</v>
      </c>
      <c r="L6992" t="s">
        <v>26890</v>
      </c>
      <c r="M6992" t="s">
        <v>101</v>
      </c>
      <c r="N6992" t="s">
        <v>27834</v>
      </c>
      <c r="O6992" t="s">
        <v>27835</v>
      </c>
      <c r="P6992" t="s">
        <v>39</v>
      </c>
      <c r="Q6992">
        <v>6</v>
      </c>
      <c r="R6992" t="s">
        <v>88</v>
      </c>
      <c r="S6992" t="s">
        <v>79</v>
      </c>
      <c r="T6992">
        <v>45821</v>
      </c>
      <c r="U6992" s="1">
        <v>45366</v>
      </c>
      <c r="V6992" t="s">
        <v>72</v>
      </c>
      <c r="W6992">
        <v>598160</v>
      </c>
      <c r="X6992" t="s">
        <v>27836</v>
      </c>
      <c r="Y6992">
        <v>326</v>
      </c>
      <c r="Z6992">
        <v>1031</v>
      </c>
      <c r="AA6992">
        <v>6</v>
      </c>
      <c r="AB6992">
        <v>2474.4</v>
      </c>
    </row>
    <row r="6993" spans="1:28" x14ac:dyDescent="0.3">
      <c r="A6993" t="s">
        <v>28</v>
      </c>
      <c r="B6993" t="s">
        <v>29</v>
      </c>
      <c r="C6993" t="s">
        <v>54</v>
      </c>
      <c r="D6993" t="s">
        <v>467</v>
      </c>
      <c r="E6993" t="s">
        <v>56</v>
      </c>
      <c r="F6993" t="s">
        <v>33</v>
      </c>
      <c r="G6993">
        <v>73</v>
      </c>
      <c r="H6993">
        <v>436526</v>
      </c>
      <c r="I6993" t="s">
        <v>58</v>
      </c>
      <c r="J6993" s="1">
        <v>44711</v>
      </c>
      <c r="K6993">
        <v>1000</v>
      </c>
      <c r="L6993" t="s">
        <v>27837</v>
      </c>
      <c r="M6993" t="s">
        <v>232</v>
      </c>
      <c r="N6993" t="s">
        <v>27838</v>
      </c>
      <c r="O6993" t="s">
        <v>27839</v>
      </c>
      <c r="P6993" t="s">
        <v>71</v>
      </c>
      <c r="Q6993">
        <v>3</v>
      </c>
      <c r="R6993" t="s">
        <v>88</v>
      </c>
      <c r="S6993" t="s">
        <v>79</v>
      </c>
      <c r="T6993">
        <v>34170</v>
      </c>
      <c r="U6993" s="1">
        <v>45526</v>
      </c>
      <c r="V6993" t="s">
        <v>64</v>
      </c>
      <c r="W6993">
        <v>915657</v>
      </c>
      <c r="X6993" t="s">
        <v>27840</v>
      </c>
      <c r="Y6993">
        <v>793</v>
      </c>
      <c r="Z6993">
        <v>933</v>
      </c>
      <c r="AA6993">
        <v>2</v>
      </c>
      <c r="AB6993" s="2" t="s">
        <v>27841</v>
      </c>
    </row>
    <row r="6994" spans="1:28" x14ac:dyDescent="0.3">
      <c r="A6994" t="s">
        <v>28</v>
      </c>
      <c r="B6994" t="s">
        <v>29</v>
      </c>
      <c r="C6994" t="s">
        <v>193</v>
      </c>
      <c r="D6994" t="s">
        <v>261</v>
      </c>
      <c r="E6994" t="s">
        <v>56</v>
      </c>
      <c r="F6994" t="s">
        <v>57</v>
      </c>
      <c r="G6994">
        <v>45</v>
      </c>
      <c r="H6994">
        <v>401274</v>
      </c>
      <c r="I6994" t="s">
        <v>58</v>
      </c>
      <c r="J6994" s="1">
        <v>45064</v>
      </c>
      <c r="K6994">
        <v>950</v>
      </c>
      <c r="L6994" t="s">
        <v>27842</v>
      </c>
      <c r="M6994" t="s">
        <v>428</v>
      </c>
      <c r="N6994" t="s">
        <v>27843</v>
      </c>
      <c r="O6994" t="s">
        <v>27844</v>
      </c>
      <c r="P6994" t="s">
        <v>71</v>
      </c>
      <c r="Q6994">
        <v>20</v>
      </c>
      <c r="R6994" t="s">
        <v>40</v>
      </c>
      <c r="S6994" t="s">
        <v>118</v>
      </c>
      <c r="T6994">
        <v>13784</v>
      </c>
      <c r="U6994" s="1">
        <v>45421</v>
      </c>
      <c r="V6994" t="s">
        <v>140</v>
      </c>
      <c r="W6994">
        <v>119243</v>
      </c>
      <c r="X6994" t="s">
        <v>27845</v>
      </c>
      <c r="Y6994">
        <v>371</v>
      </c>
      <c r="Z6994">
        <v>1749</v>
      </c>
      <c r="AA6994">
        <v>6</v>
      </c>
      <c r="AB6994">
        <v>4197.6000000000004</v>
      </c>
    </row>
    <row r="6995" spans="1:28" x14ac:dyDescent="0.3">
      <c r="A6995" t="s">
        <v>28</v>
      </c>
      <c r="B6995" t="s">
        <v>29</v>
      </c>
      <c r="C6995" t="s">
        <v>44</v>
      </c>
      <c r="D6995" t="s">
        <v>546</v>
      </c>
      <c r="E6995" t="s">
        <v>56</v>
      </c>
      <c r="F6995" t="s">
        <v>47</v>
      </c>
      <c r="G6995">
        <v>82</v>
      </c>
      <c r="H6995">
        <v>434941</v>
      </c>
      <c r="I6995" t="s">
        <v>34</v>
      </c>
      <c r="J6995" s="1">
        <v>45083</v>
      </c>
      <c r="K6995">
        <v>950</v>
      </c>
      <c r="L6995" t="s">
        <v>27846</v>
      </c>
      <c r="M6995" t="s">
        <v>85</v>
      </c>
      <c r="N6995" t="s">
        <v>27847</v>
      </c>
      <c r="O6995" t="s">
        <v>27848</v>
      </c>
      <c r="P6995" t="s">
        <v>39</v>
      </c>
      <c r="Q6995">
        <v>17</v>
      </c>
      <c r="R6995" t="s">
        <v>40</v>
      </c>
      <c r="S6995" t="s">
        <v>79</v>
      </c>
      <c r="T6995">
        <v>18635</v>
      </c>
      <c r="U6995" s="1">
        <v>45441</v>
      </c>
      <c r="V6995" t="s">
        <v>140</v>
      </c>
      <c r="W6995">
        <v>374802</v>
      </c>
      <c r="X6995" t="s">
        <v>27849</v>
      </c>
      <c r="Y6995">
        <v>584</v>
      </c>
      <c r="Z6995">
        <v>2486</v>
      </c>
      <c r="AA6995">
        <v>4</v>
      </c>
      <c r="AB6995" s="2" t="s">
        <v>25884</v>
      </c>
    </row>
    <row r="6996" spans="1:28" x14ac:dyDescent="0.3">
      <c r="A6996" t="s">
        <v>28</v>
      </c>
      <c r="B6996" t="s">
        <v>29</v>
      </c>
      <c r="C6996" t="s">
        <v>44</v>
      </c>
      <c r="D6996" t="s">
        <v>187</v>
      </c>
      <c r="E6996" t="s">
        <v>32</v>
      </c>
      <c r="F6996" t="s">
        <v>106</v>
      </c>
      <c r="G6996">
        <v>95</v>
      </c>
      <c r="H6996">
        <v>418283</v>
      </c>
      <c r="I6996" t="s">
        <v>34</v>
      </c>
      <c r="J6996" s="1">
        <v>44845</v>
      </c>
      <c r="K6996">
        <v>1400</v>
      </c>
      <c r="L6996" t="s">
        <v>27850</v>
      </c>
      <c r="M6996" t="s">
        <v>137</v>
      </c>
      <c r="N6996" t="s">
        <v>27851</v>
      </c>
      <c r="O6996" t="s">
        <v>27852</v>
      </c>
      <c r="P6996" t="s">
        <v>39</v>
      </c>
      <c r="Q6996">
        <v>16</v>
      </c>
      <c r="R6996" t="s">
        <v>40</v>
      </c>
      <c r="S6996" t="s">
        <v>118</v>
      </c>
      <c r="T6996">
        <v>45613</v>
      </c>
      <c r="U6996" s="1">
        <v>45490</v>
      </c>
      <c r="V6996" t="s">
        <v>126</v>
      </c>
      <c r="W6996">
        <v>380515</v>
      </c>
      <c r="X6996" t="s">
        <v>27853</v>
      </c>
      <c r="Y6996">
        <v>240</v>
      </c>
      <c r="Z6996">
        <v>1174</v>
      </c>
      <c r="AA6996">
        <v>2</v>
      </c>
      <c r="AB6996">
        <v>939.2</v>
      </c>
    </row>
    <row r="6997" spans="1:28" x14ac:dyDescent="0.3">
      <c r="A6997" t="s">
        <v>28</v>
      </c>
      <c r="B6997" t="s">
        <v>29</v>
      </c>
      <c r="C6997" t="s">
        <v>30</v>
      </c>
      <c r="D6997" t="s">
        <v>411</v>
      </c>
      <c r="E6997" t="s">
        <v>56</v>
      </c>
      <c r="F6997" t="s">
        <v>57</v>
      </c>
      <c r="G6997">
        <v>25</v>
      </c>
      <c r="H6997">
        <v>420828</v>
      </c>
      <c r="I6997" t="s">
        <v>34</v>
      </c>
      <c r="J6997" s="1">
        <v>45486</v>
      </c>
      <c r="K6997">
        <v>1300</v>
      </c>
      <c r="L6997" t="s">
        <v>8697</v>
      </c>
      <c r="M6997" t="s">
        <v>552</v>
      </c>
      <c r="N6997" t="s">
        <v>27854</v>
      </c>
      <c r="O6997">
        <v>4308818235</v>
      </c>
      <c r="P6997" t="s">
        <v>87</v>
      </c>
      <c r="Q6997">
        <v>13</v>
      </c>
      <c r="R6997" t="s">
        <v>40</v>
      </c>
      <c r="S6997" t="s">
        <v>118</v>
      </c>
      <c r="T6997">
        <v>37166</v>
      </c>
      <c r="U6997" s="1">
        <v>45335</v>
      </c>
      <c r="V6997" t="s">
        <v>119</v>
      </c>
      <c r="W6997">
        <v>194809</v>
      </c>
      <c r="X6997" t="s">
        <v>27855</v>
      </c>
      <c r="Y6997">
        <v>630</v>
      </c>
      <c r="Z6997">
        <v>1863</v>
      </c>
      <c r="AA6997">
        <v>7</v>
      </c>
      <c r="AB6997" s="2" t="s">
        <v>27856</v>
      </c>
    </row>
    <row r="6998" spans="1:28" x14ac:dyDescent="0.3">
      <c r="A6998" t="s">
        <v>28</v>
      </c>
      <c r="B6998" t="s">
        <v>29</v>
      </c>
      <c r="C6998" t="s">
        <v>91</v>
      </c>
      <c r="D6998" t="s">
        <v>317</v>
      </c>
      <c r="E6998" t="s">
        <v>32</v>
      </c>
      <c r="F6998" t="s">
        <v>175</v>
      </c>
      <c r="G6998">
        <v>49</v>
      </c>
      <c r="H6998">
        <v>403330</v>
      </c>
      <c r="I6998" t="s">
        <v>34</v>
      </c>
      <c r="J6998" s="1">
        <v>44405</v>
      </c>
      <c r="K6998">
        <v>1000</v>
      </c>
      <c r="L6998" t="s">
        <v>27857</v>
      </c>
      <c r="M6998" t="s">
        <v>189</v>
      </c>
      <c r="N6998" t="s">
        <v>27858</v>
      </c>
      <c r="O6998" t="s">
        <v>27859</v>
      </c>
      <c r="P6998" t="s">
        <v>87</v>
      </c>
      <c r="Q6998">
        <v>18</v>
      </c>
      <c r="R6998" t="s">
        <v>40</v>
      </c>
      <c r="S6998" t="s">
        <v>79</v>
      </c>
      <c r="T6998">
        <v>17056</v>
      </c>
      <c r="U6998" s="1">
        <v>45329</v>
      </c>
      <c r="V6998" t="s">
        <v>119</v>
      </c>
      <c r="W6998">
        <v>369507</v>
      </c>
      <c r="X6998" t="s">
        <v>21814</v>
      </c>
      <c r="Y6998">
        <v>444</v>
      </c>
      <c r="Z6998">
        <v>2285</v>
      </c>
      <c r="AA6998">
        <v>2</v>
      </c>
      <c r="AB6998">
        <v>1828</v>
      </c>
    </row>
    <row r="6999" spans="1:28" x14ac:dyDescent="0.3">
      <c r="A6999" t="s">
        <v>28</v>
      </c>
      <c r="B6999" t="s">
        <v>29</v>
      </c>
      <c r="C6999" t="s">
        <v>157</v>
      </c>
      <c r="D6999" t="s">
        <v>349</v>
      </c>
      <c r="E6999" t="s">
        <v>32</v>
      </c>
      <c r="F6999" t="s">
        <v>57</v>
      </c>
      <c r="G6999">
        <v>15</v>
      </c>
      <c r="H6999">
        <v>429067</v>
      </c>
      <c r="I6999" t="s">
        <v>58</v>
      </c>
      <c r="J6999" s="1">
        <v>44916</v>
      </c>
      <c r="K6999">
        <v>1100</v>
      </c>
      <c r="L6999" t="s">
        <v>27860</v>
      </c>
      <c r="M6999" t="s">
        <v>542</v>
      </c>
      <c r="N6999" t="s">
        <v>27861</v>
      </c>
      <c r="O6999" t="s">
        <v>27862</v>
      </c>
      <c r="P6999" t="s">
        <v>87</v>
      </c>
      <c r="Q6999">
        <v>13</v>
      </c>
      <c r="R6999" t="s">
        <v>40</v>
      </c>
      <c r="S6999" t="s">
        <v>41</v>
      </c>
      <c r="T6999">
        <v>66643</v>
      </c>
      <c r="U6999" s="1">
        <v>45348</v>
      </c>
      <c r="V6999" t="s">
        <v>119</v>
      </c>
      <c r="W6999">
        <v>378433</v>
      </c>
      <c r="X6999" t="s">
        <v>27863</v>
      </c>
      <c r="Y6999">
        <v>371</v>
      </c>
      <c r="Z6999">
        <v>2421</v>
      </c>
      <c r="AA6999">
        <v>3</v>
      </c>
      <c r="AB6999" s="2" t="s">
        <v>27864</v>
      </c>
    </row>
    <row r="7000" spans="1:28" x14ac:dyDescent="0.3">
      <c r="A7000" t="s">
        <v>28</v>
      </c>
      <c r="B7000" t="s">
        <v>29</v>
      </c>
      <c r="C7000" t="s">
        <v>91</v>
      </c>
      <c r="D7000" t="s">
        <v>248</v>
      </c>
      <c r="E7000" t="s">
        <v>32</v>
      </c>
      <c r="F7000" t="s">
        <v>47</v>
      </c>
      <c r="G7000">
        <v>79</v>
      </c>
      <c r="H7000">
        <v>415608</v>
      </c>
      <c r="I7000" t="s">
        <v>34</v>
      </c>
      <c r="J7000" s="1">
        <v>45513</v>
      </c>
      <c r="K7000">
        <v>800</v>
      </c>
      <c r="L7000" t="s">
        <v>27865</v>
      </c>
      <c r="M7000" t="s">
        <v>736</v>
      </c>
      <c r="N7000" t="s">
        <v>27866</v>
      </c>
      <c r="O7000" t="s">
        <v>27867</v>
      </c>
      <c r="P7000" t="s">
        <v>71</v>
      </c>
      <c r="Q7000">
        <v>6</v>
      </c>
      <c r="R7000" t="s">
        <v>40</v>
      </c>
      <c r="S7000" t="s">
        <v>41</v>
      </c>
      <c r="T7000">
        <v>79350</v>
      </c>
      <c r="U7000" s="1">
        <v>45579</v>
      </c>
      <c r="V7000" t="s">
        <v>155</v>
      </c>
      <c r="W7000">
        <v>303162</v>
      </c>
      <c r="X7000" t="s">
        <v>14114</v>
      </c>
      <c r="Y7000">
        <v>899</v>
      </c>
      <c r="Z7000">
        <v>937</v>
      </c>
      <c r="AA7000">
        <v>4</v>
      </c>
      <c r="AB7000">
        <v>1499.2</v>
      </c>
    </row>
    <row r="7001" spans="1:28" x14ac:dyDescent="0.3">
      <c r="A7001" t="s">
        <v>28</v>
      </c>
      <c r="B7001" t="s">
        <v>29</v>
      </c>
      <c r="C7001" t="s">
        <v>91</v>
      </c>
      <c r="D7001" t="s">
        <v>82</v>
      </c>
      <c r="E7001" t="s">
        <v>56</v>
      </c>
      <c r="F7001" t="s">
        <v>99</v>
      </c>
      <c r="G7001">
        <v>63</v>
      </c>
      <c r="H7001">
        <v>427569</v>
      </c>
      <c r="I7001" t="s">
        <v>58</v>
      </c>
      <c r="J7001" s="1">
        <v>44813</v>
      </c>
      <c r="K7001">
        <v>1300</v>
      </c>
      <c r="L7001" t="s">
        <v>27868</v>
      </c>
      <c r="M7001" t="s">
        <v>137</v>
      </c>
      <c r="N7001" t="s">
        <v>27869</v>
      </c>
      <c r="O7001" t="s">
        <v>27870</v>
      </c>
      <c r="P7001" t="s">
        <v>51</v>
      </c>
      <c r="Q7001">
        <v>3</v>
      </c>
      <c r="R7001" t="s">
        <v>40</v>
      </c>
      <c r="S7001" t="s">
        <v>41</v>
      </c>
      <c r="T7001">
        <v>70263</v>
      </c>
      <c r="U7001" s="1">
        <v>45458</v>
      </c>
      <c r="V7001" t="s">
        <v>52</v>
      </c>
      <c r="W7001">
        <v>794797</v>
      </c>
      <c r="X7001" t="s">
        <v>2855</v>
      </c>
      <c r="Y7001">
        <v>677</v>
      </c>
      <c r="Z7001">
        <v>1022</v>
      </c>
      <c r="AA7001">
        <v>8</v>
      </c>
      <c r="AB7001">
        <v>3270.4</v>
      </c>
    </row>
    <row r="7002" spans="1:28" x14ac:dyDescent="0.3">
      <c r="A7002" t="s">
        <v>28</v>
      </c>
      <c r="B7002" t="s">
        <v>29</v>
      </c>
      <c r="C7002" t="s">
        <v>66</v>
      </c>
      <c r="D7002" t="s">
        <v>637</v>
      </c>
      <c r="E7002" t="s">
        <v>32</v>
      </c>
      <c r="F7002" t="s">
        <v>33</v>
      </c>
      <c r="G7002">
        <v>48</v>
      </c>
      <c r="H7002">
        <v>435249</v>
      </c>
      <c r="I7002" t="s">
        <v>58</v>
      </c>
      <c r="J7002" s="1">
        <v>45251</v>
      </c>
      <c r="K7002">
        <v>800</v>
      </c>
      <c r="L7002" t="s">
        <v>27871</v>
      </c>
      <c r="M7002" t="s">
        <v>506</v>
      </c>
      <c r="N7002" t="s">
        <v>27872</v>
      </c>
      <c r="O7002">
        <v>6584491397</v>
      </c>
      <c r="P7002" t="s">
        <v>39</v>
      </c>
      <c r="Q7002">
        <v>8</v>
      </c>
      <c r="R7002" t="s">
        <v>40</v>
      </c>
      <c r="S7002" t="s">
        <v>118</v>
      </c>
      <c r="T7002">
        <v>22494</v>
      </c>
      <c r="U7002" s="1">
        <v>45452</v>
      </c>
      <c r="V7002" t="s">
        <v>52</v>
      </c>
      <c r="W7002">
        <v>615398</v>
      </c>
      <c r="X7002" t="s">
        <v>27873</v>
      </c>
      <c r="Y7002">
        <v>227</v>
      </c>
      <c r="Z7002">
        <v>2439</v>
      </c>
      <c r="AA7002">
        <v>4</v>
      </c>
      <c r="AB7002">
        <v>3902.4</v>
      </c>
    </row>
    <row r="7003" spans="1:28" x14ac:dyDescent="0.3">
      <c r="A7003" t="s">
        <v>28</v>
      </c>
      <c r="B7003" t="s">
        <v>29</v>
      </c>
      <c r="C7003" t="s">
        <v>44</v>
      </c>
      <c r="D7003" t="s">
        <v>267</v>
      </c>
      <c r="E7003" t="s">
        <v>32</v>
      </c>
      <c r="F7003" t="s">
        <v>175</v>
      </c>
      <c r="G7003">
        <v>93</v>
      </c>
      <c r="H7003">
        <v>422880</v>
      </c>
      <c r="I7003" t="s">
        <v>34</v>
      </c>
      <c r="J7003" s="1">
        <v>45308</v>
      </c>
      <c r="K7003">
        <v>1400</v>
      </c>
      <c r="L7003" t="s">
        <v>9294</v>
      </c>
      <c r="M7003" t="s">
        <v>205</v>
      </c>
      <c r="N7003" t="s">
        <v>27874</v>
      </c>
      <c r="O7003" t="s">
        <v>27875</v>
      </c>
      <c r="P7003" t="s">
        <v>39</v>
      </c>
      <c r="Q7003">
        <v>18</v>
      </c>
      <c r="R7003" t="s">
        <v>40</v>
      </c>
      <c r="S7003" t="s">
        <v>41</v>
      </c>
      <c r="T7003">
        <v>59326</v>
      </c>
      <c r="U7003" s="1">
        <v>45301</v>
      </c>
      <c r="V7003" t="s">
        <v>111</v>
      </c>
      <c r="W7003">
        <v>315869</v>
      </c>
      <c r="X7003" t="s">
        <v>27876</v>
      </c>
      <c r="Y7003">
        <v>304</v>
      </c>
      <c r="Z7003">
        <v>2427</v>
      </c>
      <c r="AA7003">
        <v>7</v>
      </c>
      <c r="AB7003">
        <v>6795.6</v>
      </c>
    </row>
    <row r="7004" spans="1:28" x14ac:dyDescent="0.3">
      <c r="A7004" t="s">
        <v>28</v>
      </c>
      <c r="B7004" t="s">
        <v>29</v>
      </c>
      <c r="C7004" t="s">
        <v>157</v>
      </c>
      <c r="D7004" t="s">
        <v>616</v>
      </c>
      <c r="E7004" t="s">
        <v>46</v>
      </c>
      <c r="F7004" t="s">
        <v>135</v>
      </c>
      <c r="G7004">
        <v>44</v>
      </c>
      <c r="H7004">
        <v>425669</v>
      </c>
      <c r="I7004" t="s">
        <v>34</v>
      </c>
      <c r="J7004" s="1">
        <v>45440</v>
      </c>
      <c r="K7004">
        <v>1300</v>
      </c>
      <c r="L7004" t="s">
        <v>27877</v>
      </c>
      <c r="M7004" t="s">
        <v>345</v>
      </c>
      <c r="N7004" t="s">
        <v>27878</v>
      </c>
      <c r="O7004" t="s">
        <v>27879</v>
      </c>
      <c r="P7004" t="s">
        <v>51</v>
      </c>
      <c r="Q7004">
        <v>4</v>
      </c>
      <c r="R7004" t="s">
        <v>40</v>
      </c>
      <c r="S7004" t="s">
        <v>63</v>
      </c>
      <c r="T7004">
        <v>12296</v>
      </c>
      <c r="U7004" s="1">
        <v>45476</v>
      </c>
      <c r="V7004" t="s">
        <v>126</v>
      </c>
      <c r="W7004">
        <v>281631</v>
      </c>
      <c r="X7004" t="s">
        <v>27880</v>
      </c>
      <c r="Y7004">
        <v>205</v>
      </c>
      <c r="Z7004">
        <v>2344</v>
      </c>
      <c r="AA7004">
        <v>5</v>
      </c>
      <c r="AB7004">
        <v>4688</v>
      </c>
    </row>
    <row r="7005" spans="1:28" x14ac:dyDescent="0.3">
      <c r="A7005" t="s">
        <v>28</v>
      </c>
      <c r="B7005" t="s">
        <v>29</v>
      </c>
      <c r="C7005" t="s">
        <v>148</v>
      </c>
      <c r="D7005" t="s">
        <v>616</v>
      </c>
      <c r="E7005" t="s">
        <v>46</v>
      </c>
      <c r="F7005" t="s">
        <v>33</v>
      </c>
      <c r="G7005">
        <v>38</v>
      </c>
      <c r="H7005">
        <v>425414</v>
      </c>
      <c r="I7005" t="s">
        <v>58</v>
      </c>
      <c r="J7005" s="1">
        <v>44967</v>
      </c>
      <c r="K7005">
        <v>1100</v>
      </c>
      <c r="L7005" t="s">
        <v>27881</v>
      </c>
      <c r="M7005" t="s">
        <v>1460</v>
      </c>
      <c r="N7005" t="s">
        <v>27882</v>
      </c>
      <c r="O7005" s="2" t="s">
        <v>27883</v>
      </c>
      <c r="P7005" t="s">
        <v>71</v>
      </c>
      <c r="Q7005">
        <v>9</v>
      </c>
      <c r="R7005" t="s">
        <v>40</v>
      </c>
      <c r="S7005" t="s">
        <v>63</v>
      </c>
      <c r="T7005">
        <v>96653</v>
      </c>
      <c r="U7005" s="1">
        <v>45452</v>
      </c>
      <c r="V7005" t="s">
        <v>52</v>
      </c>
      <c r="W7005">
        <v>170941</v>
      </c>
      <c r="X7005" t="s">
        <v>27884</v>
      </c>
      <c r="Y7005">
        <v>639</v>
      </c>
      <c r="Z7005">
        <v>1573</v>
      </c>
      <c r="AA7005">
        <v>8</v>
      </c>
      <c r="AB7005">
        <v>5033.6000000000004</v>
      </c>
    </row>
    <row r="7006" spans="1:28" x14ac:dyDescent="0.3">
      <c r="A7006" t="s">
        <v>28</v>
      </c>
      <c r="B7006" t="s">
        <v>29</v>
      </c>
      <c r="C7006" t="s">
        <v>44</v>
      </c>
      <c r="D7006" t="s">
        <v>31</v>
      </c>
      <c r="E7006" t="s">
        <v>46</v>
      </c>
      <c r="F7006" t="s">
        <v>57</v>
      </c>
      <c r="G7006">
        <v>15</v>
      </c>
      <c r="H7006">
        <v>425655</v>
      </c>
      <c r="I7006" t="s">
        <v>58</v>
      </c>
      <c r="J7006" s="1">
        <v>45324</v>
      </c>
      <c r="K7006">
        <v>1400</v>
      </c>
      <c r="L7006" t="s">
        <v>27885</v>
      </c>
      <c r="M7006" t="s">
        <v>36</v>
      </c>
      <c r="N7006" t="s">
        <v>27886</v>
      </c>
      <c r="O7006" t="s">
        <v>27887</v>
      </c>
      <c r="P7006" t="s">
        <v>39</v>
      </c>
      <c r="Q7006">
        <v>18</v>
      </c>
      <c r="R7006" t="s">
        <v>40</v>
      </c>
      <c r="S7006" t="s">
        <v>63</v>
      </c>
      <c r="T7006">
        <v>85102</v>
      </c>
      <c r="U7006" s="1">
        <v>45357</v>
      </c>
      <c r="V7006" t="s">
        <v>72</v>
      </c>
      <c r="W7006">
        <v>593027</v>
      </c>
      <c r="X7006" t="s">
        <v>27888</v>
      </c>
      <c r="Y7006">
        <v>380</v>
      </c>
      <c r="Z7006">
        <v>1091</v>
      </c>
      <c r="AA7006">
        <v>1</v>
      </c>
      <c r="AB7006" s="2" t="s">
        <v>2229</v>
      </c>
    </row>
    <row r="7007" spans="1:28" x14ac:dyDescent="0.3">
      <c r="A7007" t="s">
        <v>28</v>
      </c>
      <c r="B7007" t="s">
        <v>29</v>
      </c>
      <c r="C7007" t="s">
        <v>91</v>
      </c>
      <c r="D7007" t="s">
        <v>546</v>
      </c>
      <c r="E7007" t="s">
        <v>56</v>
      </c>
      <c r="F7007" t="s">
        <v>57</v>
      </c>
      <c r="G7007">
        <v>98</v>
      </c>
      <c r="H7007">
        <v>415592</v>
      </c>
      <c r="I7007" t="s">
        <v>58</v>
      </c>
      <c r="J7007" s="1">
        <v>44292</v>
      </c>
      <c r="K7007">
        <v>1200</v>
      </c>
      <c r="L7007" t="s">
        <v>17682</v>
      </c>
      <c r="M7007" t="s">
        <v>159</v>
      </c>
      <c r="N7007" t="s">
        <v>27889</v>
      </c>
      <c r="O7007" t="s">
        <v>27890</v>
      </c>
      <c r="P7007" t="s">
        <v>87</v>
      </c>
      <c r="Q7007">
        <v>16</v>
      </c>
      <c r="R7007" t="s">
        <v>40</v>
      </c>
      <c r="S7007" t="s">
        <v>63</v>
      </c>
      <c r="T7007">
        <v>53685</v>
      </c>
      <c r="U7007" s="1">
        <v>45610</v>
      </c>
      <c r="V7007" t="s">
        <v>42</v>
      </c>
      <c r="W7007">
        <v>242220</v>
      </c>
      <c r="X7007" t="s">
        <v>27891</v>
      </c>
      <c r="Y7007">
        <v>594</v>
      </c>
      <c r="Z7007">
        <v>1052</v>
      </c>
      <c r="AA7007">
        <v>7</v>
      </c>
      <c r="AB7007" s="2" t="s">
        <v>27892</v>
      </c>
    </row>
    <row r="7008" spans="1:28" x14ac:dyDescent="0.3">
      <c r="A7008" t="s">
        <v>28</v>
      </c>
      <c r="B7008" t="s">
        <v>29</v>
      </c>
      <c r="C7008" t="s">
        <v>44</v>
      </c>
      <c r="D7008" t="s">
        <v>546</v>
      </c>
      <c r="E7008" t="s">
        <v>46</v>
      </c>
      <c r="F7008" t="s">
        <v>135</v>
      </c>
      <c r="G7008">
        <v>60</v>
      </c>
      <c r="H7008">
        <v>405933</v>
      </c>
      <c r="I7008" t="s">
        <v>34</v>
      </c>
      <c r="J7008" s="1">
        <v>44457</v>
      </c>
      <c r="K7008">
        <v>800</v>
      </c>
      <c r="L7008" t="s">
        <v>26454</v>
      </c>
      <c r="M7008" t="s">
        <v>953</v>
      </c>
      <c r="N7008" t="s">
        <v>27893</v>
      </c>
      <c r="O7008" t="s">
        <v>27894</v>
      </c>
      <c r="P7008" t="s">
        <v>39</v>
      </c>
      <c r="Q7008">
        <v>3</v>
      </c>
      <c r="R7008" t="s">
        <v>88</v>
      </c>
      <c r="S7008" t="s">
        <v>79</v>
      </c>
      <c r="T7008">
        <v>16699</v>
      </c>
      <c r="U7008" s="1">
        <v>45613</v>
      </c>
      <c r="V7008" t="s">
        <v>42</v>
      </c>
      <c r="W7008">
        <v>921096</v>
      </c>
      <c r="X7008" t="s">
        <v>27895</v>
      </c>
      <c r="Y7008">
        <v>878</v>
      </c>
      <c r="Z7008">
        <v>2760</v>
      </c>
      <c r="AA7008">
        <v>4</v>
      </c>
      <c r="AB7008">
        <v>4416</v>
      </c>
    </row>
    <row r="7009" spans="1:28" x14ac:dyDescent="0.3">
      <c r="A7009" t="s">
        <v>28</v>
      </c>
      <c r="B7009" t="s">
        <v>29</v>
      </c>
      <c r="C7009" t="s">
        <v>148</v>
      </c>
      <c r="D7009" t="s">
        <v>149</v>
      </c>
      <c r="E7009" t="s">
        <v>32</v>
      </c>
      <c r="F7009" t="s">
        <v>33</v>
      </c>
      <c r="G7009">
        <v>27</v>
      </c>
      <c r="H7009">
        <v>437050</v>
      </c>
      <c r="I7009" t="s">
        <v>34</v>
      </c>
      <c r="J7009" s="1">
        <v>45062</v>
      </c>
      <c r="K7009">
        <v>950</v>
      </c>
      <c r="L7009" t="s">
        <v>27896</v>
      </c>
      <c r="M7009" t="s">
        <v>623</v>
      </c>
      <c r="N7009" t="s">
        <v>27897</v>
      </c>
      <c r="O7009" t="s">
        <v>27898</v>
      </c>
      <c r="P7009" t="s">
        <v>71</v>
      </c>
      <c r="Q7009">
        <v>20</v>
      </c>
      <c r="R7009" t="s">
        <v>88</v>
      </c>
      <c r="S7009" t="s">
        <v>41</v>
      </c>
      <c r="T7009">
        <v>26022</v>
      </c>
      <c r="U7009" s="1">
        <v>45411</v>
      </c>
      <c r="V7009" t="s">
        <v>80</v>
      </c>
      <c r="W7009">
        <v>437222</v>
      </c>
      <c r="X7009" t="s">
        <v>27899</v>
      </c>
      <c r="Y7009">
        <v>615</v>
      </c>
      <c r="Z7009">
        <v>555</v>
      </c>
      <c r="AA7009">
        <v>4</v>
      </c>
      <c r="AB7009">
        <v>888</v>
      </c>
    </row>
    <row r="7010" spans="1:28" x14ac:dyDescent="0.3">
      <c r="A7010" t="s">
        <v>28</v>
      </c>
      <c r="B7010" t="s">
        <v>29</v>
      </c>
      <c r="C7010" t="s">
        <v>66</v>
      </c>
      <c r="D7010" t="s">
        <v>261</v>
      </c>
      <c r="E7010" t="s">
        <v>32</v>
      </c>
      <c r="F7010" t="s">
        <v>355</v>
      </c>
      <c r="G7010">
        <v>6</v>
      </c>
      <c r="H7010">
        <v>434560</v>
      </c>
      <c r="I7010" t="s">
        <v>58</v>
      </c>
      <c r="J7010" s="1">
        <v>44753</v>
      </c>
      <c r="K7010">
        <v>1100</v>
      </c>
      <c r="L7010" t="s">
        <v>27900</v>
      </c>
      <c r="M7010" t="s">
        <v>478</v>
      </c>
      <c r="N7010" t="s">
        <v>27901</v>
      </c>
      <c r="O7010" t="s">
        <v>27902</v>
      </c>
      <c r="P7010" t="s">
        <v>71</v>
      </c>
      <c r="Q7010">
        <v>12</v>
      </c>
      <c r="R7010" t="s">
        <v>88</v>
      </c>
      <c r="S7010" t="s">
        <v>118</v>
      </c>
      <c r="T7010">
        <v>87096</v>
      </c>
      <c r="U7010" s="1">
        <v>45495</v>
      </c>
      <c r="V7010" t="s">
        <v>126</v>
      </c>
      <c r="W7010">
        <v>180231</v>
      </c>
      <c r="X7010" t="s">
        <v>27903</v>
      </c>
      <c r="Y7010">
        <v>981</v>
      </c>
      <c r="Z7010">
        <v>2161</v>
      </c>
      <c r="AA7010">
        <v>1</v>
      </c>
      <c r="AB7010" s="2" t="s">
        <v>6741</v>
      </c>
    </row>
    <row r="7011" spans="1:28" x14ac:dyDescent="0.3">
      <c r="A7011" t="s">
        <v>28</v>
      </c>
      <c r="B7011" t="s">
        <v>29</v>
      </c>
      <c r="C7011" t="s">
        <v>148</v>
      </c>
      <c r="D7011" t="s">
        <v>105</v>
      </c>
      <c r="E7011" t="s">
        <v>46</v>
      </c>
      <c r="F7011" t="s">
        <v>83</v>
      </c>
      <c r="G7011">
        <v>77</v>
      </c>
      <c r="H7011">
        <v>419339</v>
      </c>
      <c r="I7011" t="s">
        <v>34</v>
      </c>
      <c r="J7011" s="1">
        <v>44617</v>
      </c>
      <c r="K7011">
        <v>800</v>
      </c>
      <c r="L7011" t="s">
        <v>27904</v>
      </c>
      <c r="M7011" t="s">
        <v>144</v>
      </c>
      <c r="N7011" t="s">
        <v>27905</v>
      </c>
      <c r="O7011" t="s">
        <v>27906</v>
      </c>
      <c r="P7011" t="s">
        <v>51</v>
      </c>
      <c r="Q7011">
        <v>11</v>
      </c>
      <c r="R7011" t="s">
        <v>88</v>
      </c>
      <c r="S7011" t="s">
        <v>41</v>
      </c>
      <c r="T7011">
        <v>58774</v>
      </c>
      <c r="U7011" s="1">
        <v>45546</v>
      </c>
      <c r="V7011" t="s">
        <v>180</v>
      </c>
      <c r="W7011">
        <v>472168</v>
      </c>
      <c r="X7011" t="s">
        <v>27907</v>
      </c>
      <c r="Y7011">
        <v>577</v>
      </c>
      <c r="Z7011">
        <v>2169</v>
      </c>
      <c r="AA7011">
        <v>1</v>
      </c>
      <c r="AB7011">
        <v>867.6</v>
      </c>
    </row>
    <row r="7012" spans="1:28" x14ac:dyDescent="0.3">
      <c r="A7012" t="s">
        <v>28</v>
      </c>
      <c r="B7012" t="s">
        <v>29</v>
      </c>
      <c r="C7012" t="s">
        <v>148</v>
      </c>
      <c r="D7012" t="s">
        <v>92</v>
      </c>
      <c r="E7012" t="s">
        <v>32</v>
      </c>
      <c r="F7012" t="s">
        <v>33</v>
      </c>
      <c r="G7012">
        <v>48</v>
      </c>
      <c r="H7012">
        <v>421640</v>
      </c>
      <c r="I7012" t="s">
        <v>58</v>
      </c>
      <c r="J7012" s="1">
        <v>45295</v>
      </c>
      <c r="K7012">
        <v>1200</v>
      </c>
      <c r="L7012" t="s">
        <v>27908</v>
      </c>
      <c r="M7012" t="s">
        <v>222</v>
      </c>
      <c r="N7012" t="s">
        <v>27909</v>
      </c>
      <c r="O7012" t="s">
        <v>27910</v>
      </c>
      <c r="P7012" t="s">
        <v>71</v>
      </c>
      <c r="Q7012">
        <v>8</v>
      </c>
      <c r="R7012" t="s">
        <v>40</v>
      </c>
      <c r="S7012" t="s">
        <v>118</v>
      </c>
      <c r="T7012">
        <v>90607</v>
      </c>
      <c r="U7012" s="1">
        <v>45405</v>
      </c>
      <c r="V7012" t="s">
        <v>80</v>
      </c>
      <c r="W7012">
        <v>706007</v>
      </c>
      <c r="X7012" t="s">
        <v>27911</v>
      </c>
      <c r="Y7012">
        <v>363</v>
      </c>
      <c r="Z7012">
        <v>2137</v>
      </c>
      <c r="AA7012">
        <v>8</v>
      </c>
      <c r="AB7012" s="2" t="s">
        <v>27912</v>
      </c>
    </row>
    <row r="7013" spans="1:28" x14ac:dyDescent="0.3">
      <c r="A7013" t="s">
        <v>28</v>
      </c>
      <c r="B7013" t="s">
        <v>29</v>
      </c>
      <c r="C7013" t="s">
        <v>44</v>
      </c>
      <c r="D7013" t="s">
        <v>524</v>
      </c>
      <c r="E7013" t="s">
        <v>32</v>
      </c>
      <c r="F7013" t="s">
        <v>113</v>
      </c>
      <c r="G7013">
        <v>22</v>
      </c>
      <c r="H7013">
        <v>422172</v>
      </c>
      <c r="I7013" t="s">
        <v>34</v>
      </c>
      <c r="J7013" s="1">
        <v>43905</v>
      </c>
      <c r="K7013">
        <v>1000</v>
      </c>
      <c r="L7013" t="s">
        <v>16386</v>
      </c>
      <c r="M7013" t="s">
        <v>1007</v>
      </c>
      <c r="N7013" t="s">
        <v>27913</v>
      </c>
      <c r="O7013" t="s">
        <v>27914</v>
      </c>
      <c r="P7013" t="s">
        <v>39</v>
      </c>
      <c r="Q7013">
        <v>12</v>
      </c>
      <c r="R7013" t="s">
        <v>40</v>
      </c>
      <c r="S7013" t="s">
        <v>118</v>
      </c>
      <c r="T7013">
        <v>21212</v>
      </c>
      <c r="U7013" s="1">
        <v>45299</v>
      </c>
      <c r="V7013" t="s">
        <v>111</v>
      </c>
      <c r="W7013">
        <v>151431</v>
      </c>
      <c r="X7013" t="s">
        <v>27915</v>
      </c>
      <c r="Y7013">
        <v>430</v>
      </c>
      <c r="Z7013">
        <v>2982</v>
      </c>
      <c r="AA7013">
        <v>2</v>
      </c>
      <c r="AB7013">
        <v>2385.6</v>
      </c>
    </row>
    <row r="7014" spans="1:28" x14ac:dyDescent="0.3">
      <c r="A7014" t="s">
        <v>28</v>
      </c>
      <c r="B7014" t="s">
        <v>29</v>
      </c>
      <c r="C7014" t="s">
        <v>91</v>
      </c>
      <c r="D7014" t="s">
        <v>98</v>
      </c>
      <c r="E7014" t="s">
        <v>32</v>
      </c>
      <c r="F7014" t="s">
        <v>113</v>
      </c>
      <c r="G7014">
        <v>97</v>
      </c>
      <c r="H7014">
        <v>417027</v>
      </c>
      <c r="I7014" t="s">
        <v>34</v>
      </c>
      <c r="J7014" s="1">
        <v>44611</v>
      </c>
      <c r="K7014">
        <v>800</v>
      </c>
      <c r="L7014" t="s">
        <v>27916</v>
      </c>
      <c r="M7014" t="s">
        <v>869</v>
      </c>
      <c r="N7014" t="s">
        <v>27917</v>
      </c>
      <c r="O7014" t="s">
        <v>27918</v>
      </c>
      <c r="P7014" t="s">
        <v>71</v>
      </c>
      <c r="Q7014">
        <v>3</v>
      </c>
      <c r="R7014" t="s">
        <v>40</v>
      </c>
      <c r="S7014" t="s">
        <v>63</v>
      </c>
      <c r="T7014">
        <v>68509</v>
      </c>
      <c r="U7014" s="1">
        <v>45548</v>
      </c>
      <c r="V7014" t="s">
        <v>180</v>
      </c>
      <c r="W7014">
        <v>300998</v>
      </c>
      <c r="X7014" t="s">
        <v>27919</v>
      </c>
      <c r="Y7014">
        <v>503</v>
      </c>
      <c r="Z7014">
        <v>2485</v>
      </c>
      <c r="AA7014">
        <v>6</v>
      </c>
      <c r="AB7014">
        <v>5964</v>
      </c>
    </row>
    <row r="7015" spans="1:28" x14ac:dyDescent="0.3">
      <c r="A7015" t="s">
        <v>28</v>
      </c>
      <c r="B7015" t="s">
        <v>29</v>
      </c>
      <c r="C7015" t="s">
        <v>91</v>
      </c>
      <c r="D7015" t="s">
        <v>248</v>
      </c>
      <c r="E7015" t="s">
        <v>32</v>
      </c>
      <c r="F7015" t="s">
        <v>135</v>
      </c>
      <c r="G7015">
        <v>48</v>
      </c>
      <c r="H7015">
        <v>423435</v>
      </c>
      <c r="I7015" t="s">
        <v>34</v>
      </c>
      <c r="J7015" s="1">
        <v>45367</v>
      </c>
      <c r="K7015">
        <v>800</v>
      </c>
      <c r="L7015" t="s">
        <v>27920</v>
      </c>
      <c r="M7015" t="s">
        <v>568</v>
      </c>
      <c r="N7015" t="s">
        <v>27921</v>
      </c>
      <c r="O7015" t="s">
        <v>27922</v>
      </c>
      <c r="P7015" t="s">
        <v>71</v>
      </c>
      <c r="Q7015">
        <v>8</v>
      </c>
      <c r="R7015" t="s">
        <v>40</v>
      </c>
      <c r="S7015" t="s">
        <v>79</v>
      </c>
      <c r="T7015">
        <v>90158</v>
      </c>
      <c r="U7015" s="1">
        <v>45521</v>
      </c>
      <c r="V7015" t="s">
        <v>64</v>
      </c>
      <c r="W7015">
        <v>197116</v>
      </c>
      <c r="X7015" t="s">
        <v>27923</v>
      </c>
      <c r="Y7015">
        <v>414</v>
      </c>
      <c r="Z7015">
        <v>2387</v>
      </c>
      <c r="AA7015">
        <v>4</v>
      </c>
      <c r="AB7015" s="2" t="s">
        <v>27924</v>
      </c>
    </row>
    <row r="7016" spans="1:28" x14ac:dyDescent="0.3">
      <c r="A7016" t="s">
        <v>28</v>
      </c>
      <c r="B7016" t="s">
        <v>29</v>
      </c>
      <c r="C7016" t="s">
        <v>30</v>
      </c>
      <c r="D7016" t="s">
        <v>637</v>
      </c>
      <c r="E7016" t="s">
        <v>46</v>
      </c>
      <c r="F7016" t="s">
        <v>150</v>
      </c>
      <c r="G7016">
        <v>79</v>
      </c>
      <c r="H7016">
        <v>416861</v>
      </c>
      <c r="I7016" t="s">
        <v>34</v>
      </c>
      <c r="J7016" s="1">
        <v>45503</v>
      </c>
      <c r="K7016">
        <v>1000</v>
      </c>
      <c r="L7016" t="s">
        <v>27925</v>
      </c>
      <c r="M7016" t="s">
        <v>123</v>
      </c>
      <c r="N7016" t="s">
        <v>27926</v>
      </c>
      <c r="O7016" t="s">
        <v>27927</v>
      </c>
      <c r="P7016" t="s">
        <v>51</v>
      </c>
      <c r="Q7016">
        <v>8</v>
      </c>
      <c r="R7016" t="s">
        <v>88</v>
      </c>
      <c r="S7016" t="s">
        <v>79</v>
      </c>
      <c r="T7016">
        <v>21845</v>
      </c>
      <c r="U7016" s="1">
        <v>45441</v>
      </c>
      <c r="V7016" t="s">
        <v>140</v>
      </c>
      <c r="W7016">
        <v>682941</v>
      </c>
      <c r="X7016" t="s">
        <v>27928</v>
      </c>
      <c r="Y7016">
        <v>315</v>
      </c>
      <c r="Z7016">
        <v>2129</v>
      </c>
      <c r="AA7016">
        <v>3</v>
      </c>
      <c r="AB7016">
        <v>2554.8000000000002</v>
      </c>
    </row>
    <row r="7017" spans="1:28" x14ac:dyDescent="0.3">
      <c r="A7017" t="s">
        <v>28</v>
      </c>
      <c r="B7017" t="s">
        <v>29</v>
      </c>
      <c r="C7017" t="s">
        <v>193</v>
      </c>
      <c r="D7017" t="s">
        <v>338</v>
      </c>
      <c r="E7017" t="s">
        <v>56</v>
      </c>
      <c r="F7017" t="s">
        <v>150</v>
      </c>
      <c r="G7017">
        <v>1</v>
      </c>
      <c r="H7017">
        <v>421171</v>
      </c>
      <c r="I7017" t="s">
        <v>34</v>
      </c>
      <c r="J7017" s="1">
        <v>44645</v>
      </c>
      <c r="K7017">
        <v>800</v>
      </c>
      <c r="L7017" t="s">
        <v>27929</v>
      </c>
      <c r="M7017" t="s">
        <v>205</v>
      </c>
      <c r="N7017" t="s">
        <v>27930</v>
      </c>
      <c r="O7017" t="s">
        <v>27931</v>
      </c>
      <c r="P7017" t="s">
        <v>87</v>
      </c>
      <c r="Q7017">
        <v>7</v>
      </c>
      <c r="R7017" t="s">
        <v>88</v>
      </c>
      <c r="S7017" t="s">
        <v>79</v>
      </c>
      <c r="T7017">
        <v>74044</v>
      </c>
      <c r="U7017" s="1">
        <v>45404</v>
      </c>
      <c r="V7017" t="s">
        <v>80</v>
      </c>
      <c r="W7017">
        <v>881018</v>
      </c>
      <c r="X7017" t="s">
        <v>27932</v>
      </c>
      <c r="Y7017">
        <v>294</v>
      </c>
      <c r="Z7017">
        <v>696</v>
      </c>
      <c r="AA7017">
        <v>4</v>
      </c>
      <c r="AB7017" s="2" t="s">
        <v>19691</v>
      </c>
    </row>
    <row r="7018" spans="1:28" x14ac:dyDescent="0.3">
      <c r="A7018" t="s">
        <v>28</v>
      </c>
      <c r="B7018" t="s">
        <v>29</v>
      </c>
      <c r="C7018" t="s">
        <v>157</v>
      </c>
      <c r="D7018" t="s">
        <v>467</v>
      </c>
      <c r="E7018" t="s">
        <v>56</v>
      </c>
      <c r="F7018" t="s">
        <v>106</v>
      </c>
      <c r="G7018">
        <v>54</v>
      </c>
      <c r="H7018">
        <v>404740</v>
      </c>
      <c r="I7018" t="s">
        <v>34</v>
      </c>
      <c r="J7018" s="1">
        <v>44534</v>
      </c>
      <c r="K7018">
        <v>800</v>
      </c>
      <c r="L7018" t="s">
        <v>27933</v>
      </c>
      <c r="M7018" t="s">
        <v>1091</v>
      </c>
      <c r="N7018" t="s">
        <v>27934</v>
      </c>
      <c r="O7018" t="s">
        <v>27935</v>
      </c>
      <c r="P7018" t="s">
        <v>51</v>
      </c>
      <c r="Q7018">
        <v>20</v>
      </c>
      <c r="R7018" t="s">
        <v>40</v>
      </c>
      <c r="S7018" t="s">
        <v>63</v>
      </c>
      <c r="T7018">
        <v>21283</v>
      </c>
      <c r="U7018" s="1">
        <v>45388</v>
      </c>
      <c r="V7018" t="s">
        <v>80</v>
      </c>
      <c r="W7018">
        <v>553000</v>
      </c>
      <c r="X7018" t="s">
        <v>27936</v>
      </c>
      <c r="Y7018">
        <v>353</v>
      </c>
      <c r="Z7018">
        <v>1368</v>
      </c>
      <c r="AA7018">
        <v>4</v>
      </c>
      <c r="AB7018">
        <v>2188.8000000000002</v>
      </c>
    </row>
    <row r="7019" spans="1:28" x14ac:dyDescent="0.3">
      <c r="A7019" t="s">
        <v>28</v>
      </c>
      <c r="B7019" t="s">
        <v>29</v>
      </c>
      <c r="C7019" t="s">
        <v>91</v>
      </c>
      <c r="D7019" t="s">
        <v>291</v>
      </c>
      <c r="E7019" t="s">
        <v>32</v>
      </c>
      <c r="F7019" t="s">
        <v>106</v>
      </c>
      <c r="G7019">
        <v>43</v>
      </c>
      <c r="H7019">
        <v>411674</v>
      </c>
      <c r="I7019" t="s">
        <v>34</v>
      </c>
      <c r="J7019" s="1">
        <v>45292</v>
      </c>
      <c r="K7019">
        <v>1100</v>
      </c>
      <c r="L7019" t="s">
        <v>344</v>
      </c>
      <c r="M7019" t="s">
        <v>1091</v>
      </c>
      <c r="N7019" t="s">
        <v>27937</v>
      </c>
      <c r="O7019" t="s">
        <v>27938</v>
      </c>
      <c r="P7019" t="s">
        <v>39</v>
      </c>
      <c r="Q7019">
        <v>10</v>
      </c>
      <c r="R7019" t="s">
        <v>88</v>
      </c>
      <c r="S7019" t="s">
        <v>41</v>
      </c>
      <c r="T7019">
        <v>48455</v>
      </c>
      <c r="U7019" s="1">
        <v>45531</v>
      </c>
      <c r="V7019" t="s">
        <v>64</v>
      </c>
      <c r="W7019">
        <v>283113</v>
      </c>
      <c r="X7019" t="s">
        <v>27939</v>
      </c>
      <c r="Y7019">
        <v>481</v>
      </c>
      <c r="Z7019">
        <v>2116</v>
      </c>
      <c r="AA7019">
        <v>4</v>
      </c>
      <c r="AB7019" s="2" t="s">
        <v>27940</v>
      </c>
    </row>
    <row r="7020" spans="1:28" x14ac:dyDescent="0.3">
      <c r="A7020" t="s">
        <v>28</v>
      </c>
      <c r="B7020" t="s">
        <v>29</v>
      </c>
      <c r="C7020" t="s">
        <v>157</v>
      </c>
      <c r="D7020" t="s">
        <v>182</v>
      </c>
      <c r="E7020" t="s">
        <v>46</v>
      </c>
      <c r="F7020" t="s">
        <v>99</v>
      </c>
      <c r="G7020">
        <v>55</v>
      </c>
      <c r="H7020">
        <v>402790</v>
      </c>
      <c r="I7020" t="s">
        <v>58</v>
      </c>
      <c r="J7020" s="1">
        <v>44950</v>
      </c>
      <c r="K7020">
        <v>1000</v>
      </c>
      <c r="L7020" t="s">
        <v>27941</v>
      </c>
      <c r="M7020" t="s">
        <v>222</v>
      </c>
      <c r="N7020" t="s">
        <v>27942</v>
      </c>
      <c r="O7020" t="s">
        <v>27943</v>
      </c>
      <c r="P7020" t="s">
        <v>71</v>
      </c>
      <c r="Q7020">
        <v>13</v>
      </c>
      <c r="R7020" t="s">
        <v>88</v>
      </c>
      <c r="S7020" t="s">
        <v>118</v>
      </c>
      <c r="T7020">
        <v>46638</v>
      </c>
      <c r="U7020" s="1">
        <v>45603</v>
      </c>
      <c r="V7020" t="s">
        <v>42</v>
      </c>
      <c r="W7020">
        <v>427612</v>
      </c>
      <c r="X7020" t="s">
        <v>27944</v>
      </c>
      <c r="Y7020">
        <v>259</v>
      </c>
      <c r="Z7020">
        <v>1198</v>
      </c>
      <c r="AA7020">
        <v>3</v>
      </c>
      <c r="AB7020" s="2" t="s">
        <v>4768</v>
      </c>
    </row>
    <row r="7021" spans="1:28" x14ac:dyDescent="0.3">
      <c r="A7021" t="s">
        <v>28</v>
      </c>
      <c r="B7021" t="s">
        <v>29</v>
      </c>
      <c r="C7021" t="s">
        <v>66</v>
      </c>
      <c r="D7021" t="s">
        <v>74</v>
      </c>
      <c r="E7021" t="s">
        <v>32</v>
      </c>
      <c r="F7021" t="s">
        <v>33</v>
      </c>
      <c r="G7021">
        <v>69</v>
      </c>
      <c r="H7021">
        <v>416374</v>
      </c>
      <c r="I7021" t="s">
        <v>58</v>
      </c>
      <c r="J7021" s="1">
        <v>44429</v>
      </c>
      <c r="K7021">
        <v>800</v>
      </c>
      <c r="L7021" t="s">
        <v>2581</v>
      </c>
      <c r="M7021" t="s">
        <v>1305</v>
      </c>
      <c r="N7021" t="s">
        <v>27945</v>
      </c>
      <c r="O7021" t="s">
        <v>27946</v>
      </c>
      <c r="P7021" t="s">
        <v>87</v>
      </c>
      <c r="Q7021">
        <v>7</v>
      </c>
      <c r="R7021" t="s">
        <v>40</v>
      </c>
      <c r="S7021" t="s">
        <v>118</v>
      </c>
      <c r="T7021">
        <v>55186</v>
      </c>
      <c r="U7021" s="1">
        <v>45445</v>
      </c>
      <c r="V7021" t="s">
        <v>52</v>
      </c>
      <c r="W7021">
        <v>432705</v>
      </c>
      <c r="X7021" t="s">
        <v>27947</v>
      </c>
      <c r="Y7021">
        <v>492</v>
      </c>
      <c r="Z7021">
        <v>1128</v>
      </c>
      <c r="AA7021">
        <v>1</v>
      </c>
      <c r="AB7021" s="2" t="s">
        <v>25532</v>
      </c>
    </row>
    <row r="7022" spans="1:28" x14ac:dyDescent="0.3">
      <c r="A7022" t="s">
        <v>28</v>
      </c>
      <c r="B7022" t="s">
        <v>29</v>
      </c>
      <c r="C7022" t="s">
        <v>54</v>
      </c>
      <c r="D7022" t="s">
        <v>105</v>
      </c>
      <c r="E7022" t="s">
        <v>32</v>
      </c>
      <c r="F7022" t="s">
        <v>47</v>
      </c>
      <c r="G7022">
        <v>24</v>
      </c>
      <c r="H7022">
        <v>438137</v>
      </c>
      <c r="I7022" t="s">
        <v>58</v>
      </c>
      <c r="J7022" s="1">
        <v>45195</v>
      </c>
      <c r="K7022">
        <v>1300</v>
      </c>
      <c r="L7022" t="s">
        <v>27948</v>
      </c>
      <c r="M7022" t="s">
        <v>670</v>
      </c>
      <c r="N7022" t="s">
        <v>27949</v>
      </c>
      <c r="O7022" t="s">
        <v>27950</v>
      </c>
      <c r="P7022" t="s">
        <v>71</v>
      </c>
      <c r="Q7022">
        <v>13</v>
      </c>
      <c r="R7022" t="s">
        <v>88</v>
      </c>
      <c r="S7022" t="s">
        <v>79</v>
      </c>
      <c r="T7022">
        <v>88085</v>
      </c>
      <c r="U7022" s="1">
        <v>45487</v>
      </c>
      <c r="V7022" t="s">
        <v>126</v>
      </c>
      <c r="W7022">
        <v>670963</v>
      </c>
      <c r="X7022" t="s">
        <v>27951</v>
      </c>
      <c r="Y7022">
        <v>527</v>
      </c>
      <c r="Z7022">
        <v>2015</v>
      </c>
      <c r="AA7022">
        <v>7</v>
      </c>
      <c r="AB7022">
        <v>5642</v>
      </c>
    </row>
    <row r="7023" spans="1:28" x14ac:dyDescent="0.3">
      <c r="A7023" t="s">
        <v>28</v>
      </c>
      <c r="B7023" t="s">
        <v>29</v>
      </c>
      <c r="C7023" t="s">
        <v>193</v>
      </c>
      <c r="D7023" t="s">
        <v>74</v>
      </c>
      <c r="E7023" t="s">
        <v>56</v>
      </c>
      <c r="F7023" t="s">
        <v>83</v>
      </c>
      <c r="G7023">
        <v>57</v>
      </c>
      <c r="H7023">
        <v>422258</v>
      </c>
      <c r="I7023" t="s">
        <v>34</v>
      </c>
      <c r="J7023" s="1">
        <v>45471</v>
      </c>
      <c r="K7023">
        <v>1200</v>
      </c>
      <c r="L7023" t="s">
        <v>27952</v>
      </c>
      <c r="M7023" t="s">
        <v>232</v>
      </c>
      <c r="N7023" t="s">
        <v>27953</v>
      </c>
      <c r="O7023" t="s">
        <v>27954</v>
      </c>
      <c r="P7023" t="s">
        <v>71</v>
      </c>
      <c r="Q7023">
        <v>13</v>
      </c>
      <c r="R7023" t="s">
        <v>40</v>
      </c>
      <c r="S7023" t="s">
        <v>79</v>
      </c>
      <c r="T7023">
        <v>34210</v>
      </c>
      <c r="U7023" s="1">
        <v>45380</v>
      </c>
      <c r="V7023" t="s">
        <v>72</v>
      </c>
      <c r="W7023">
        <v>929183</v>
      </c>
      <c r="X7023" t="s">
        <v>27955</v>
      </c>
      <c r="Y7023">
        <v>293</v>
      </c>
      <c r="Z7023">
        <v>1800</v>
      </c>
      <c r="AA7023">
        <v>5</v>
      </c>
      <c r="AB7023">
        <v>3600</v>
      </c>
    </row>
    <row r="7024" spans="1:28" x14ac:dyDescent="0.3">
      <c r="A7024" t="s">
        <v>28</v>
      </c>
      <c r="B7024" t="s">
        <v>29</v>
      </c>
      <c r="C7024" t="s">
        <v>44</v>
      </c>
      <c r="D7024" t="s">
        <v>560</v>
      </c>
      <c r="E7024" t="s">
        <v>56</v>
      </c>
      <c r="F7024" t="s">
        <v>57</v>
      </c>
      <c r="G7024">
        <v>79</v>
      </c>
      <c r="H7024">
        <v>404690</v>
      </c>
      <c r="I7024" t="s">
        <v>58</v>
      </c>
      <c r="J7024" s="1">
        <v>44770</v>
      </c>
      <c r="K7024">
        <v>1200</v>
      </c>
      <c r="L7024" t="s">
        <v>27956</v>
      </c>
      <c r="M7024" t="s">
        <v>351</v>
      </c>
      <c r="N7024" t="s">
        <v>27957</v>
      </c>
      <c r="O7024" t="s">
        <v>27958</v>
      </c>
      <c r="P7024" t="s">
        <v>71</v>
      </c>
      <c r="Q7024">
        <v>17</v>
      </c>
      <c r="R7024" t="s">
        <v>40</v>
      </c>
      <c r="S7024" t="s">
        <v>79</v>
      </c>
      <c r="T7024">
        <v>18417</v>
      </c>
      <c r="U7024" s="1">
        <v>45545</v>
      </c>
      <c r="V7024" t="s">
        <v>180</v>
      </c>
      <c r="W7024">
        <v>106849</v>
      </c>
      <c r="X7024" t="s">
        <v>27959</v>
      </c>
      <c r="Y7024">
        <v>308</v>
      </c>
      <c r="Z7024">
        <v>1762</v>
      </c>
      <c r="AA7024">
        <v>1</v>
      </c>
      <c r="AB7024" s="2" t="s">
        <v>27960</v>
      </c>
    </row>
    <row r="7025" spans="1:28" x14ac:dyDescent="0.3">
      <c r="A7025" t="s">
        <v>28</v>
      </c>
      <c r="B7025" t="s">
        <v>29</v>
      </c>
      <c r="C7025" t="s">
        <v>30</v>
      </c>
      <c r="D7025" t="s">
        <v>163</v>
      </c>
      <c r="E7025" t="s">
        <v>32</v>
      </c>
      <c r="F7025" t="s">
        <v>33</v>
      </c>
      <c r="G7025">
        <v>11</v>
      </c>
      <c r="H7025">
        <v>415278</v>
      </c>
      <c r="I7025" t="s">
        <v>58</v>
      </c>
      <c r="J7025" s="1">
        <v>45028</v>
      </c>
      <c r="K7025">
        <v>1200</v>
      </c>
      <c r="L7025" t="s">
        <v>27961</v>
      </c>
      <c r="M7025" t="s">
        <v>137</v>
      </c>
      <c r="N7025" t="s">
        <v>27962</v>
      </c>
      <c r="O7025" t="s">
        <v>27963</v>
      </c>
      <c r="P7025" t="s">
        <v>39</v>
      </c>
      <c r="Q7025">
        <v>12</v>
      </c>
      <c r="R7025" t="s">
        <v>88</v>
      </c>
      <c r="S7025" t="s">
        <v>41</v>
      </c>
      <c r="T7025">
        <v>60610</v>
      </c>
      <c r="U7025" s="1">
        <v>45387</v>
      </c>
      <c r="V7025" t="s">
        <v>80</v>
      </c>
      <c r="W7025">
        <v>151972</v>
      </c>
      <c r="X7025" t="s">
        <v>27964</v>
      </c>
      <c r="Y7025">
        <v>886</v>
      </c>
      <c r="Z7025">
        <v>1786</v>
      </c>
      <c r="AA7025">
        <v>2</v>
      </c>
      <c r="AB7025" s="2" t="s">
        <v>9625</v>
      </c>
    </row>
    <row r="7026" spans="1:28" x14ac:dyDescent="0.3">
      <c r="A7026" t="s">
        <v>28</v>
      </c>
      <c r="B7026" t="s">
        <v>29</v>
      </c>
      <c r="C7026" t="s">
        <v>44</v>
      </c>
      <c r="D7026" t="s">
        <v>149</v>
      </c>
      <c r="E7026" t="s">
        <v>32</v>
      </c>
      <c r="F7026" t="s">
        <v>99</v>
      </c>
      <c r="G7026">
        <v>47</v>
      </c>
      <c r="H7026">
        <v>419505</v>
      </c>
      <c r="I7026" t="s">
        <v>34</v>
      </c>
      <c r="J7026" s="1">
        <v>44559</v>
      </c>
      <c r="K7026">
        <v>1200</v>
      </c>
      <c r="L7026" t="s">
        <v>26530</v>
      </c>
      <c r="M7026" t="s">
        <v>1072</v>
      </c>
      <c r="N7026" t="s">
        <v>27965</v>
      </c>
      <c r="O7026" t="s">
        <v>27966</v>
      </c>
      <c r="P7026" t="s">
        <v>87</v>
      </c>
      <c r="Q7026">
        <v>8</v>
      </c>
      <c r="R7026" t="s">
        <v>40</v>
      </c>
      <c r="S7026" t="s">
        <v>118</v>
      </c>
      <c r="T7026">
        <v>81412</v>
      </c>
      <c r="U7026" s="1">
        <v>45547</v>
      </c>
      <c r="V7026" t="s">
        <v>180</v>
      </c>
      <c r="W7026">
        <v>379236</v>
      </c>
      <c r="X7026" t="s">
        <v>27967</v>
      </c>
      <c r="Y7026">
        <v>711</v>
      </c>
      <c r="Z7026">
        <v>1568</v>
      </c>
      <c r="AA7026">
        <v>8</v>
      </c>
      <c r="AB7026">
        <v>5017.6000000000004</v>
      </c>
    </row>
    <row r="7027" spans="1:28" x14ac:dyDescent="0.3">
      <c r="A7027" t="s">
        <v>28</v>
      </c>
      <c r="B7027" t="s">
        <v>29</v>
      </c>
      <c r="C7027" t="s">
        <v>44</v>
      </c>
      <c r="D7027" t="s">
        <v>82</v>
      </c>
      <c r="E7027" t="s">
        <v>46</v>
      </c>
      <c r="F7027" t="s">
        <v>83</v>
      </c>
      <c r="G7027">
        <v>4</v>
      </c>
      <c r="H7027">
        <v>421999</v>
      </c>
      <c r="I7027" t="s">
        <v>34</v>
      </c>
      <c r="J7027" s="1">
        <v>45307</v>
      </c>
      <c r="K7027">
        <v>1200</v>
      </c>
      <c r="L7027" t="s">
        <v>27968</v>
      </c>
      <c r="M7027" t="s">
        <v>172</v>
      </c>
      <c r="N7027" t="s">
        <v>27969</v>
      </c>
      <c r="O7027" t="s">
        <v>27970</v>
      </c>
      <c r="P7027" t="s">
        <v>87</v>
      </c>
      <c r="Q7027">
        <v>8</v>
      </c>
      <c r="R7027" t="s">
        <v>88</v>
      </c>
      <c r="S7027" t="s">
        <v>41</v>
      </c>
      <c r="T7027">
        <v>78232</v>
      </c>
      <c r="U7027" s="1">
        <v>45348</v>
      </c>
      <c r="V7027" t="s">
        <v>119</v>
      </c>
      <c r="W7027">
        <v>572318</v>
      </c>
      <c r="X7027" t="s">
        <v>27971</v>
      </c>
      <c r="Y7027">
        <v>953</v>
      </c>
      <c r="Z7027">
        <v>2253</v>
      </c>
      <c r="AA7027">
        <v>4</v>
      </c>
      <c r="AB7027">
        <v>3604.8</v>
      </c>
    </row>
    <row r="7028" spans="1:28" x14ac:dyDescent="0.3">
      <c r="A7028" t="s">
        <v>28</v>
      </c>
      <c r="B7028" t="s">
        <v>29</v>
      </c>
      <c r="C7028" t="s">
        <v>30</v>
      </c>
      <c r="D7028" t="s">
        <v>380</v>
      </c>
      <c r="E7028" t="s">
        <v>46</v>
      </c>
      <c r="F7028" t="s">
        <v>57</v>
      </c>
      <c r="G7028">
        <v>59</v>
      </c>
      <c r="H7028">
        <v>410736</v>
      </c>
      <c r="I7028" t="s">
        <v>34</v>
      </c>
      <c r="J7028" s="1">
        <v>44521</v>
      </c>
      <c r="K7028">
        <v>1100</v>
      </c>
      <c r="L7028" t="s">
        <v>27972</v>
      </c>
      <c r="M7028" t="s">
        <v>1305</v>
      </c>
      <c r="N7028" t="s">
        <v>27973</v>
      </c>
      <c r="O7028" t="s">
        <v>27974</v>
      </c>
      <c r="P7028" t="s">
        <v>39</v>
      </c>
      <c r="Q7028">
        <v>4</v>
      </c>
      <c r="R7028" t="s">
        <v>88</v>
      </c>
      <c r="S7028" t="s">
        <v>63</v>
      </c>
      <c r="T7028">
        <v>18248</v>
      </c>
      <c r="U7028" s="1">
        <v>45485</v>
      </c>
      <c r="V7028" t="s">
        <v>126</v>
      </c>
      <c r="W7028">
        <v>246179</v>
      </c>
      <c r="X7028" t="s">
        <v>27975</v>
      </c>
      <c r="Y7028">
        <v>491</v>
      </c>
      <c r="Z7028">
        <v>1616</v>
      </c>
      <c r="AA7028">
        <v>1</v>
      </c>
      <c r="AB7028" s="2" t="s">
        <v>9677</v>
      </c>
    </row>
    <row r="7029" spans="1:28" x14ac:dyDescent="0.3">
      <c r="A7029" t="s">
        <v>28</v>
      </c>
      <c r="B7029" t="s">
        <v>29</v>
      </c>
      <c r="C7029" t="s">
        <v>30</v>
      </c>
      <c r="D7029" t="s">
        <v>560</v>
      </c>
      <c r="E7029" t="s">
        <v>46</v>
      </c>
      <c r="F7029" t="s">
        <v>135</v>
      </c>
      <c r="G7029">
        <v>11</v>
      </c>
      <c r="H7029">
        <v>439029</v>
      </c>
      <c r="I7029" t="s">
        <v>34</v>
      </c>
      <c r="J7029" s="1">
        <v>43853</v>
      </c>
      <c r="K7029">
        <v>1000</v>
      </c>
      <c r="L7029" t="s">
        <v>27976</v>
      </c>
      <c r="M7029" t="s">
        <v>478</v>
      </c>
      <c r="N7029" t="s">
        <v>27977</v>
      </c>
      <c r="O7029" t="s">
        <v>27978</v>
      </c>
      <c r="P7029" t="s">
        <v>51</v>
      </c>
      <c r="Q7029">
        <v>11</v>
      </c>
      <c r="R7029" t="s">
        <v>40</v>
      </c>
      <c r="S7029" t="s">
        <v>79</v>
      </c>
      <c r="T7029">
        <v>89145</v>
      </c>
      <c r="U7029" s="1">
        <v>45466</v>
      </c>
      <c r="V7029" t="s">
        <v>52</v>
      </c>
      <c r="W7029">
        <v>788585</v>
      </c>
      <c r="X7029" t="s">
        <v>27979</v>
      </c>
      <c r="Y7029">
        <v>579</v>
      </c>
      <c r="Z7029">
        <v>2977</v>
      </c>
      <c r="AA7029">
        <v>4</v>
      </c>
      <c r="AB7029">
        <v>4763.2</v>
      </c>
    </row>
    <row r="7030" spans="1:28" x14ac:dyDescent="0.3">
      <c r="A7030" t="s">
        <v>28</v>
      </c>
      <c r="B7030" t="s">
        <v>29</v>
      </c>
      <c r="C7030" t="s">
        <v>30</v>
      </c>
      <c r="D7030" t="s">
        <v>31</v>
      </c>
      <c r="E7030" t="s">
        <v>32</v>
      </c>
      <c r="F7030" t="s">
        <v>83</v>
      </c>
      <c r="G7030">
        <v>78</v>
      </c>
      <c r="H7030">
        <v>420874</v>
      </c>
      <c r="I7030" t="s">
        <v>58</v>
      </c>
      <c r="J7030" s="1">
        <v>43921</v>
      </c>
      <c r="K7030">
        <v>1200</v>
      </c>
      <c r="L7030" t="s">
        <v>27980</v>
      </c>
      <c r="M7030" t="s">
        <v>76</v>
      </c>
      <c r="N7030" t="s">
        <v>27981</v>
      </c>
      <c r="O7030" t="s">
        <v>27982</v>
      </c>
      <c r="P7030" t="s">
        <v>51</v>
      </c>
      <c r="Q7030">
        <v>4</v>
      </c>
      <c r="R7030" t="s">
        <v>88</v>
      </c>
      <c r="S7030" t="s">
        <v>79</v>
      </c>
      <c r="T7030">
        <v>20068</v>
      </c>
      <c r="U7030" s="1">
        <v>45562</v>
      </c>
      <c r="V7030" t="s">
        <v>180</v>
      </c>
      <c r="W7030">
        <v>531296</v>
      </c>
      <c r="X7030" t="s">
        <v>27983</v>
      </c>
      <c r="Y7030">
        <v>895</v>
      </c>
      <c r="Z7030">
        <v>2817</v>
      </c>
      <c r="AA7030">
        <v>8</v>
      </c>
      <c r="AB7030">
        <v>9014.4</v>
      </c>
    </row>
    <row r="7031" spans="1:28" x14ac:dyDescent="0.3">
      <c r="A7031" t="s">
        <v>28</v>
      </c>
      <c r="B7031" t="s">
        <v>29</v>
      </c>
      <c r="C7031" t="s">
        <v>30</v>
      </c>
      <c r="D7031" t="s">
        <v>560</v>
      </c>
      <c r="E7031" t="s">
        <v>32</v>
      </c>
      <c r="F7031" t="s">
        <v>135</v>
      </c>
      <c r="G7031">
        <v>86</v>
      </c>
      <c r="H7031">
        <v>435659</v>
      </c>
      <c r="I7031" t="s">
        <v>34</v>
      </c>
      <c r="J7031" s="1">
        <v>44023</v>
      </c>
      <c r="K7031">
        <v>800</v>
      </c>
      <c r="L7031" t="s">
        <v>27984</v>
      </c>
      <c r="M7031" t="s">
        <v>263</v>
      </c>
      <c r="N7031" t="s">
        <v>27985</v>
      </c>
      <c r="O7031" t="s">
        <v>27986</v>
      </c>
      <c r="P7031" t="s">
        <v>87</v>
      </c>
      <c r="Q7031">
        <v>15</v>
      </c>
      <c r="R7031" t="s">
        <v>88</v>
      </c>
      <c r="S7031" t="s">
        <v>63</v>
      </c>
      <c r="T7031">
        <v>68891</v>
      </c>
      <c r="U7031" s="1">
        <v>45468</v>
      </c>
      <c r="V7031" t="s">
        <v>52</v>
      </c>
      <c r="W7031">
        <v>206328</v>
      </c>
      <c r="X7031" t="s">
        <v>27987</v>
      </c>
      <c r="Y7031">
        <v>204</v>
      </c>
      <c r="Z7031">
        <v>2528</v>
      </c>
      <c r="AA7031">
        <v>5</v>
      </c>
      <c r="AB7031">
        <v>5056</v>
      </c>
    </row>
    <row r="7032" spans="1:28" x14ac:dyDescent="0.3">
      <c r="A7032" t="s">
        <v>28</v>
      </c>
      <c r="B7032" t="s">
        <v>29</v>
      </c>
      <c r="C7032" t="s">
        <v>157</v>
      </c>
      <c r="D7032" t="s">
        <v>248</v>
      </c>
      <c r="E7032" t="s">
        <v>56</v>
      </c>
      <c r="F7032" t="s">
        <v>355</v>
      </c>
      <c r="G7032">
        <v>97</v>
      </c>
      <c r="H7032">
        <v>405503</v>
      </c>
      <c r="I7032" t="s">
        <v>58</v>
      </c>
      <c r="J7032" s="1">
        <v>44203</v>
      </c>
      <c r="K7032">
        <v>1200</v>
      </c>
      <c r="L7032" t="s">
        <v>27988</v>
      </c>
      <c r="M7032" t="s">
        <v>244</v>
      </c>
      <c r="N7032" t="s">
        <v>27989</v>
      </c>
      <c r="O7032" t="s">
        <v>27990</v>
      </c>
      <c r="P7032" t="s">
        <v>39</v>
      </c>
      <c r="Q7032">
        <v>3</v>
      </c>
      <c r="R7032" t="s">
        <v>40</v>
      </c>
      <c r="S7032" t="s">
        <v>41</v>
      </c>
      <c r="T7032">
        <v>52970</v>
      </c>
      <c r="U7032" s="1">
        <v>45374</v>
      </c>
      <c r="V7032" t="s">
        <v>72</v>
      </c>
      <c r="W7032">
        <v>475793</v>
      </c>
      <c r="X7032" t="s">
        <v>26781</v>
      </c>
      <c r="Y7032">
        <v>720</v>
      </c>
      <c r="Z7032">
        <v>973</v>
      </c>
      <c r="AA7032">
        <v>3</v>
      </c>
      <c r="AB7032" s="2" t="s">
        <v>27991</v>
      </c>
    </row>
    <row r="7033" spans="1:28" x14ac:dyDescent="0.3">
      <c r="A7033" t="s">
        <v>28</v>
      </c>
      <c r="B7033" t="s">
        <v>29</v>
      </c>
      <c r="C7033" t="s">
        <v>30</v>
      </c>
      <c r="D7033" t="s">
        <v>170</v>
      </c>
      <c r="E7033" t="s">
        <v>56</v>
      </c>
      <c r="F7033" t="s">
        <v>106</v>
      </c>
      <c r="G7033">
        <v>75</v>
      </c>
      <c r="H7033">
        <v>412555</v>
      </c>
      <c r="I7033" t="s">
        <v>58</v>
      </c>
      <c r="J7033" s="1">
        <v>45128</v>
      </c>
      <c r="K7033">
        <v>1400</v>
      </c>
      <c r="L7033" t="s">
        <v>27992</v>
      </c>
      <c r="M7033" t="s">
        <v>1291</v>
      </c>
      <c r="N7033" t="s">
        <v>27993</v>
      </c>
      <c r="O7033" t="s">
        <v>27994</v>
      </c>
      <c r="P7033" t="s">
        <v>71</v>
      </c>
      <c r="Q7033">
        <v>12</v>
      </c>
      <c r="R7033" t="s">
        <v>88</v>
      </c>
      <c r="S7033" t="s">
        <v>118</v>
      </c>
      <c r="T7033">
        <v>57872</v>
      </c>
      <c r="U7033" s="1">
        <v>45365</v>
      </c>
      <c r="V7033" t="s">
        <v>72</v>
      </c>
      <c r="W7033">
        <v>208735</v>
      </c>
      <c r="X7033" t="s">
        <v>22655</v>
      </c>
      <c r="Y7033">
        <v>891</v>
      </c>
      <c r="Z7033">
        <v>2447</v>
      </c>
      <c r="AA7033">
        <v>3</v>
      </c>
      <c r="AB7033">
        <v>2936.4</v>
      </c>
    </row>
    <row r="7034" spans="1:28" x14ac:dyDescent="0.3">
      <c r="A7034" t="s">
        <v>28</v>
      </c>
      <c r="B7034" t="s">
        <v>29</v>
      </c>
      <c r="C7034" t="s">
        <v>148</v>
      </c>
      <c r="D7034" t="s">
        <v>82</v>
      </c>
      <c r="E7034" t="s">
        <v>46</v>
      </c>
      <c r="F7034" t="s">
        <v>33</v>
      </c>
      <c r="G7034">
        <v>38</v>
      </c>
      <c r="H7034">
        <v>426989</v>
      </c>
      <c r="I7034" t="s">
        <v>34</v>
      </c>
      <c r="J7034" s="1">
        <v>44669</v>
      </c>
      <c r="K7034">
        <v>1200</v>
      </c>
      <c r="L7034" t="s">
        <v>27995</v>
      </c>
      <c r="M7034" t="s">
        <v>818</v>
      </c>
      <c r="N7034" t="s">
        <v>27996</v>
      </c>
      <c r="O7034" t="s">
        <v>27997</v>
      </c>
      <c r="P7034" t="s">
        <v>87</v>
      </c>
      <c r="Q7034">
        <v>8</v>
      </c>
      <c r="R7034" t="s">
        <v>88</v>
      </c>
      <c r="S7034" t="s">
        <v>63</v>
      </c>
      <c r="T7034">
        <v>91837</v>
      </c>
      <c r="U7034" s="1">
        <v>45331</v>
      </c>
      <c r="V7034" t="s">
        <v>119</v>
      </c>
      <c r="W7034">
        <v>628312</v>
      </c>
      <c r="X7034" t="s">
        <v>27998</v>
      </c>
      <c r="Y7034">
        <v>508</v>
      </c>
      <c r="Z7034">
        <v>1291</v>
      </c>
      <c r="AA7034">
        <v>7</v>
      </c>
      <c r="AB7034">
        <v>3614.8</v>
      </c>
    </row>
    <row r="7035" spans="1:28" x14ac:dyDescent="0.3">
      <c r="A7035" t="s">
        <v>28</v>
      </c>
      <c r="B7035" t="s">
        <v>29</v>
      </c>
      <c r="C7035" t="s">
        <v>54</v>
      </c>
      <c r="D7035" t="s">
        <v>142</v>
      </c>
      <c r="E7035" t="s">
        <v>32</v>
      </c>
      <c r="F7035" t="s">
        <v>175</v>
      </c>
      <c r="G7035">
        <v>94</v>
      </c>
      <c r="H7035">
        <v>422941</v>
      </c>
      <c r="I7035" t="s">
        <v>58</v>
      </c>
      <c r="J7035" s="1">
        <v>45611</v>
      </c>
      <c r="K7035">
        <v>1400</v>
      </c>
      <c r="L7035" t="s">
        <v>27999</v>
      </c>
      <c r="M7035" t="s">
        <v>319</v>
      </c>
      <c r="N7035" t="s">
        <v>28000</v>
      </c>
      <c r="O7035" t="s">
        <v>28001</v>
      </c>
      <c r="P7035" t="s">
        <v>51</v>
      </c>
      <c r="Q7035">
        <v>18</v>
      </c>
      <c r="R7035" t="s">
        <v>40</v>
      </c>
      <c r="S7035" t="s">
        <v>79</v>
      </c>
      <c r="T7035">
        <v>46424</v>
      </c>
      <c r="U7035" s="1">
        <v>45451</v>
      </c>
      <c r="V7035" t="s">
        <v>52</v>
      </c>
      <c r="W7035">
        <v>226756</v>
      </c>
      <c r="X7035" t="s">
        <v>28002</v>
      </c>
      <c r="Y7035">
        <v>783</v>
      </c>
      <c r="Z7035">
        <v>1938</v>
      </c>
      <c r="AA7035">
        <v>1</v>
      </c>
      <c r="AB7035">
        <v>775.2</v>
      </c>
    </row>
    <row r="7036" spans="1:28" x14ac:dyDescent="0.3">
      <c r="A7036" t="s">
        <v>28</v>
      </c>
      <c r="B7036" t="s">
        <v>29</v>
      </c>
      <c r="C7036" t="s">
        <v>30</v>
      </c>
      <c r="D7036" t="s">
        <v>621</v>
      </c>
      <c r="E7036" t="s">
        <v>32</v>
      </c>
      <c r="F7036" t="s">
        <v>135</v>
      </c>
      <c r="G7036">
        <v>77</v>
      </c>
      <c r="H7036">
        <v>413346</v>
      </c>
      <c r="I7036" t="s">
        <v>34</v>
      </c>
      <c r="J7036" s="1">
        <v>44883</v>
      </c>
      <c r="K7036">
        <v>1100</v>
      </c>
      <c r="L7036" t="s">
        <v>28003</v>
      </c>
      <c r="M7036" t="s">
        <v>919</v>
      </c>
      <c r="N7036" t="s">
        <v>28004</v>
      </c>
      <c r="O7036" t="s">
        <v>28005</v>
      </c>
      <c r="P7036" t="s">
        <v>87</v>
      </c>
      <c r="Q7036">
        <v>6</v>
      </c>
      <c r="R7036" t="s">
        <v>88</v>
      </c>
      <c r="S7036" t="s">
        <v>41</v>
      </c>
      <c r="T7036">
        <v>98473</v>
      </c>
      <c r="U7036" s="1">
        <v>45347</v>
      </c>
      <c r="V7036" t="s">
        <v>119</v>
      </c>
      <c r="W7036">
        <v>117564</v>
      </c>
      <c r="X7036" t="s">
        <v>28006</v>
      </c>
      <c r="Y7036">
        <v>285</v>
      </c>
      <c r="Z7036">
        <v>1919</v>
      </c>
      <c r="AA7036">
        <v>3</v>
      </c>
      <c r="AB7036">
        <v>2302.8000000000002</v>
      </c>
    </row>
    <row r="7037" spans="1:28" x14ac:dyDescent="0.3">
      <c r="A7037" t="s">
        <v>28</v>
      </c>
      <c r="B7037" t="s">
        <v>29</v>
      </c>
      <c r="C7037" t="s">
        <v>157</v>
      </c>
      <c r="D7037" t="s">
        <v>621</v>
      </c>
      <c r="E7037" t="s">
        <v>46</v>
      </c>
      <c r="F7037" t="s">
        <v>57</v>
      </c>
      <c r="G7037">
        <v>52</v>
      </c>
      <c r="H7037">
        <v>410884</v>
      </c>
      <c r="I7037" t="s">
        <v>58</v>
      </c>
      <c r="J7037" s="1">
        <v>44286</v>
      </c>
      <c r="K7037">
        <v>1000</v>
      </c>
      <c r="L7037" t="s">
        <v>28007</v>
      </c>
      <c r="M7037" t="s">
        <v>263</v>
      </c>
      <c r="N7037" t="s">
        <v>28008</v>
      </c>
      <c r="O7037" t="s">
        <v>28009</v>
      </c>
      <c r="P7037" t="s">
        <v>87</v>
      </c>
      <c r="Q7037">
        <v>15</v>
      </c>
      <c r="R7037" t="s">
        <v>88</v>
      </c>
      <c r="S7037" t="s">
        <v>63</v>
      </c>
      <c r="T7037">
        <v>15129</v>
      </c>
      <c r="U7037" s="1">
        <v>45405</v>
      </c>
      <c r="V7037" t="s">
        <v>80</v>
      </c>
      <c r="W7037">
        <v>748425</v>
      </c>
      <c r="X7037" t="s">
        <v>28010</v>
      </c>
      <c r="Y7037">
        <v>732</v>
      </c>
      <c r="Z7037">
        <v>2451</v>
      </c>
      <c r="AA7037">
        <v>7</v>
      </c>
      <c r="AB7037">
        <v>6862.8</v>
      </c>
    </row>
    <row r="7038" spans="1:28" x14ac:dyDescent="0.3">
      <c r="A7038" t="s">
        <v>28</v>
      </c>
      <c r="B7038" t="s">
        <v>29</v>
      </c>
      <c r="C7038" t="s">
        <v>54</v>
      </c>
      <c r="D7038" t="s">
        <v>566</v>
      </c>
      <c r="E7038" t="s">
        <v>32</v>
      </c>
      <c r="F7038" t="s">
        <v>175</v>
      </c>
      <c r="G7038">
        <v>36</v>
      </c>
      <c r="H7038">
        <v>410605</v>
      </c>
      <c r="I7038" t="s">
        <v>34</v>
      </c>
      <c r="J7038" s="1">
        <v>45248</v>
      </c>
      <c r="K7038">
        <v>1300</v>
      </c>
      <c r="L7038" t="s">
        <v>28011</v>
      </c>
      <c r="M7038" t="s">
        <v>670</v>
      </c>
      <c r="N7038" t="s">
        <v>28012</v>
      </c>
      <c r="O7038" t="s">
        <v>28013</v>
      </c>
      <c r="P7038" t="s">
        <v>87</v>
      </c>
      <c r="Q7038">
        <v>11</v>
      </c>
      <c r="R7038" t="s">
        <v>40</v>
      </c>
      <c r="S7038" t="s">
        <v>79</v>
      </c>
      <c r="T7038">
        <v>53434</v>
      </c>
      <c r="U7038" s="1">
        <v>45629</v>
      </c>
      <c r="V7038" t="s">
        <v>259</v>
      </c>
      <c r="W7038">
        <v>749830</v>
      </c>
      <c r="X7038" t="s">
        <v>28014</v>
      </c>
      <c r="Y7038">
        <v>818</v>
      </c>
      <c r="Z7038">
        <v>2921</v>
      </c>
      <c r="AA7038">
        <v>6</v>
      </c>
      <c r="AB7038" s="2" t="s">
        <v>28015</v>
      </c>
    </row>
    <row r="7039" spans="1:28" x14ac:dyDescent="0.3">
      <c r="A7039" t="s">
        <v>28</v>
      </c>
      <c r="B7039" t="s">
        <v>29</v>
      </c>
      <c r="C7039" t="s">
        <v>66</v>
      </c>
      <c r="D7039" t="s">
        <v>237</v>
      </c>
      <c r="E7039" t="s">
        <v>46</v>
      </c>
      <c r="F7039" t="s">
        <v>355</v>
      </c>
      <c r="G7039">
        <v>17</v>
      </c>
      <c r="H7039">
        <v>410163</v>
      </c>
      <c r="I7039" t="s">
        <v>34</v>
      </c>
      <c r="J7039" s="1">
        <v>44266</v>
      </c>
      <c r="K7039">
        <v>1100</v>
      </c>
      <c r="L7039" t="s">
        <v>28016</v>
      </c>
      <c r="M7039" t="s">
        <v>1072</v>
      </c>
      <c r="N7039" t="s">
        <v>28017</v>
      </c>
      <c r="O7039" t="s">
        <v>28018</v>
      </c>
      <c r="P7039" t="s">
        <v>51</v>
      </c>
      <c r="Q7039">
        <v>19</v>
      </c>
      <c r="R7039" t="s">
        <v>40</v>
      </c>
      <c r="S7039" t="s">
        <v>41</v>
      </c>
      <c r="T7039">
        <v>63396</v>
      </c>
      <c r="U7039" s="1">
        <v>45612</v>
      </c>
      <c r="V7039" t="s">
        <v>42</v>
      </c>
      <c r="W7039">
        <v>715068</v>
      </c>
      <c r="X7039" t="s">
        <v>28019</v>
      </c>
      <c r="Y7039">
        <v>766</v>
      </c>
      <c r="Z7039">
        <v>1650</v>
      </c>
      <c r="AA7039">
        <v>4</v>
      </c>
      <c r="AB7039">
        <v>2640</v>
      </c>
    </row>
    <row r="7040" spans="1:28" x14ac:dyDescent="0.3">
      <c r="A7040" t="s">
        <v>28</v>
      </c>
      <c r="B7040" t="s">
        <v>29</v>
      </c>
      <c r="C7040" t="s">
        <v>148</v>
      </c>
      <c r="D7040" t="s">
        <v>566</v>
      </c>
      <c r="E7040" t="s">
        <v>46</v>
      </c>
      <c r="F7040" t="s">
        <v>83</v>
      </c>
      <c r="G7040">
        <v>96</v>
      </c>
      <c r="H7040">
        <v>432923</v>
      </c>
      <c r="I7040" t="s">
        <v>34</v>
      </c>
      <c r="J7040" s="1">
        <v>45271</v>
      </c>
      <c r="K7040">
        <v>1400</v>
      </c>
      <c r="L7040" t="s">
        <v>28020</v>
      </c>
      <c r="M7040" t="s">
        <v>542</v>
      </c>
      <c r="N7040" t="s">
        <v>28021</v>
      </c>
      <c r="O7040" t="s">
        <v>28022</v>
      </c>
      <c r="P7040" t="s">
        <v>71</v>
      </c>
      <c r="Q7040">
        <v>18</v>
      </c>
      <c r="R7040" t="s">
        <v>40</v>
      </c>
      <c r="S7040" t="s">
        <v>63</v>
      </c>
      <c r="T7040">
        <v>19589</v>
      </c>
      <c r="U7040" s="1">
        <v>45324</v>
      </c>
      <c r="V7040" t="s">
        <v>119</v>
      </c>
      <c r="W7040">
        <v>405805</v>
      </c>
      <c r="X7040" t="s">
        <v>28023</v>
      </c>
      <c r="Y7040">
        <v>423</v>
      </c>
      <c r="Z7040">
        <v>1702</v>
      </c>
      <c r="AA7040">
        <v>7</v>
      </c>
      <c r="AB7040">
        <v>4765.6000000000004</v>
      </c>
    </row>
    <row r="7041" spans="1:28" x14ac:dyDescent="0.3">
      <c r="A7041" t="s">
        <v>28</v>
      </c>
      <c r="B7041" t="s">
        <v>29</v>
      </c>
      <c r="C7041" t="s">
        <v>66</v>
      </c>
      <c r="D7041" t="s">
        <v>338</v>
      </c>
      <c r="E7041" t="s">
        <v>32</v>
      </c>
      <c r="F7041" t="s">
        <v>150</v>
      </c>
      <c r="G7041">
        <v>12</v>
      </c>
      <c r="H7041">
        <v>417787</v>
      </c>
      <c r="I7041" t="s">
        <v>34</v>
      </c>
      <c r="J7041" s="1">
        <v>45199</v>
      </c>
      <c r="K7041">
        <v>1100</v>
      </c>
      <c r="L7041" t="s">
        <v>28024</v>
      </c>
      <c r="M7041" t="s">
        <v>1366</v>
      </c>
      <c r="N7041" t="s">
        <v>28025</v>
      </c>
      <c r="O7041" t="s">
        <v>28026</v>
      </c>
      <c r="P7041" t="s">
        <v>51</v>
      </c>
      <c r="Q7041">
        <v>14</v>
      </c>
      <c r="R7041" t="s">
        <v>40</v>
      </c>
      <c r="S7041" t="s">
        <v>79</v>
      </c>
      <c r="T7041">
        <v>21814</v>
      </c>
      <c r="U7041" s="1">
        <v>45452</v>
      </c>
      <c r="V7041" t="s">
        <v>52</v>
      </c>
      <c r="W7041">
        <v>292700</v>
      </c>
      <c r="X7041" t="s">
        <v>13013</v>
      </c>
      <c r="Y7041">
        <v>345</v>
      </c>
      <c r="Z7041">
        <v>1170</v>
      </c>
      <c r="AA7041">
        <v>1</v>
      </c>
      <c r="AB7041">
        <v>468</v>
      </c>
    </row>
    <row r="7042" spans="1:28" x14ac:dyDescent="0.3">
      <c r="A7042" t="s">
        <v>28</v>
      </c>
      <c r="B7042" t="s">
        <v>29</v>
      </c>
      <c r="C7042" t="s">
        <v>30</v>
      </c>
      <c r="D7042" t="s">
        <v>92</v>
      </c>
      <c r="E7042" t="s">
        <v>32</v>
      </c>
      <c r="F7042" t="s">
        <v>135</v>
      </c>
      <c r="G7042">
        <v>8</v>
      </c>
      <c r="H7042">
        <v>410593</v>
      </c>
      <c r="I7042" t="s">
        <v>34</v>
      </c>
      <c r="J7042" s="1">
        <v>45333</v>
      </c>
      <c r="K7042">
        <v>800</v>
      </c>
      <c r="L7042" t="s">
        <v>28027</v>
      </c>
      <c r="M7042" t="s">
        <v>843</v>
      </c>
      <c r="N7042" t="s">
        <v>28028</v>
      </c>
      <c r="O7042" t="s">
        <v>28029</v>
      </c>
      <c r="P7042" t="s">
        <v>87</v>
      </c>
      <c r="Q7042">
        <v>19</v>
      </c>
      <c r="R7042" t="s">
        <v>88</v>
      </c>
      <c r="S7042" t="s">
        <v>118</v>
      </c>
      <c r="T7042">
        <v>63437</v>
      </c>
      <c r="U7042" s="1">
        <v>45313</v>
      </c>
      <c r="V7042" t="s">
        <v>111</v>
      </c>
      <c r="W7042">
        <v>119396</v>
      </c>
      <c r="X7042" t="s">
        <v>3190</v>
      </c>
      <c r="Y7042">
        <v>308</v>
      </c>
      <c r="Z7042">
        <v>741</v>
      </c>
      <c r="AA7042">
        <v>4</v>
      </c>
      <c r="AB7042" s="2" t="s">
        <v>28030</v>
      </c>
    </row>
    <row r="7043" spans="1:28" x14ac:dyDescent="0.3">
      <c r="A7043" t="s">
        <v>28</v>
      </c>
      <c r="B7043" t="s">
        <v>29</v>
      </c>
      <c r="C7043" t="s">
        <v>148</v>
      </c>
      <c r="D7043" t="s">
        <v>267</v>
      </c>
      <c r="E7043" t="s">
        <v>56</v>
      </c>
      <c r="F7043" t="s">
        <v>175</v>
      </c>
      <c r="G7043">
        <v>17</v>
      </c>
      <c r="H7043">
        <v>401151</v>
      </c>
      <c r="I7043" t="s">
        <v>58</v>
      </c>
      <c r="J7043" s="1">
        <v>44612</v>
      </c>
      <c r="K7043">
        <v>800</v>
      </c>
      <c r="L7043" t="s">
        <v>28031</v>
      </c>
      <c r="M7043" t="s">
        <v>269</v>
      </c>
      <c r="N7043" t="s">
        <v>28032</v>
      </c>
      <c r="O7043" t="s">
        <v>28033</v>
      </c>
      <c r="P7043" t="s">
        <v>39</v>
      </c>
      <c r="Q7043">
        <v>18</v>
      </c>
      <c r="R7043" t="s">
        <v>40</v>
      </c>
      <c r="S7043" t="s">
        <v>79</v>
      </c>
      <c r="T7043">
        <v>36809</v>
      </c>
      <c r="U7043" s="1">
        <v>45549</v>
      </c>
      <c r="V7043" t="s">
        <v>180</v>
      </c>
      <c r="W7043">
        <v>936646</v>
      </c>
      <c r="X7043" t="s">
        <v>19246</v>
      </c>
      <c r="Y7043">
        <v>977</v>
      </c>
      <c r="Z7043">
        <v>1351</v>
      </c>
      <c r="AA7043">
        <v>1</v>
      </c>
      <c r="AB7043">
        <v>540.4</v>
      </c>
    </row>
    <row r="7044" spans="1:28" x14ac:dyDescent="0.3">
      <c r="A7044" t="s">
        <v>28</v>
      </c>
      <c r="B7044" t="s">
        <v>29</v>
      </c>
      <c r="C7044" t="s">
        <v>54</v>
      </c>
      <c r="D7044" t="s">
        <v>467</v>
      </c>
      <c r="E7044" t="s">
        <v>32</v>
      </c>
      <c r="F7044" t="s">
        <v>106</v>
      </c>
      <c r="G7044">
        <v>13</v>
      </c>
      <c r="H7044">
        <v>438719</v>
      </c>
      <c r="I7044" t="s">
        <v>58</v>
      </c>
      <c r="J7044" s="1">
        <v>44208</v>
      </c>
      <c r="K7044">
        <v>1200</v>
      </c>
      <c r="L7044" t="s">
        <v>3773</v>
      </c>
      <c r="M7044" t="s">
        <v>222</v>
      </c>
      <c r="N7044" t="s">
        <v>28034</v>
      </c>
      <c r="O7044" t="s">
        <v>28035</v>
      </c>
      <c r="P7044" t="s">
        <v>71</v>
      </c>
      <c r="Q7044">
        <v>3</v>
      </c>
      <c r="R7044" t="s">
        <v>40</v>
      </c>
      <c r="S7044" t="s">
        <v>79</v>
      </c>
      <c r="T7044">
        <v>46138</v>
      </c>
      <c r="U7044" s="1">
        <v>45304</v>
      </c>
      <c r="V7044" t="s">
        <v>111</v>
      </c>
      <c r="W7044">
        <v>441944</v>
      </c>
      <c r="X7044" t="s">
        <v>2241</v>
      </c>
      <c r="Y7044">
        <v>546</v>
      </c>
      <c r="Z7044">
        <v>2808</v>
      </c>
      <c r="AA7044">
        <v>4</v>
      </c>
      <c r="AB7044">
        <v>4492.8</v>
      </c>
    </row>
    <row r="7045" spans="1:28" x14ac:dyDescent="0.3">
      <c r="A7045" t="s">
        <v>28</v>
      </c>
      <c r="B7045" t="s">
        <v>29</v>
      </c>
      <c r="C7045" t="s">
        <v>148</v>
      </c>
      <c r="D7045" t="s">
        <v>267</v>
      </c>
      <c r="E7045" t="s">
        <v>46</v>
      </c>
      <c r="F7045" t="s">
        <v>47</v>
      </c>
      <c r="G7045">
        <v>85</v>
      </c>
      <c r="H7045">
        <v>431486</v>
      </c>
      <c r="I7045" t="s">
        <v>34</v>
      </c>
      <c r="J7045" s="1">
        <v>44348</v>
      </c>
      <c r="K7045">
        <v>1100</v>
      </c>
      <c r="L7045" t="s">
        <v>28036</v>
      </c>
      <c r="M7045" t="s">
        <v>85</v>
      </c>
      <c r="N7045" t="s">
        <v>28037</v>
      </c>
      <c r="O7045" t="s">
        <v>28038</v>
      </c>
      <c r="P7045" t="s">
        <v>51</v>
      </c>
      <c r="Q7045">
        <v>9</v>
      </c>
      <c r="R7045" t="s">
        <v>40</v>
      </c>
      <c r="S7045" t="s">
        <v>118</v>
      </c>
      <c r="T7045">
        <v>37474</v>
      </c>
      <c r="U7045" s="1">
        <v>45615</v>
      </c>
      <c r="V7045" t="s">
        <v>42</v>
      </c>
      <c r="W7045">
        <v>646755</v>
      </c>
      <c r="X7045" t="s">
        <v>28039</v>
      </c>
      <c r="Y7045">
        <v>383</v>
      </c>
      <c r="Z7045">
        <v>975</v>
      </c>
      <c r="AA7045">
        <v>6</v>
      </c>
      <c r="AB7045">
        <v>2340</v>
      </c>
    </row>
    <row r="7046" spans="1:28" x14ac:dyDescent="0.3">
      <c r="A7046" t="s">
        <v>28</v>
      </c>
      <c r="B7046" t="s">
        <v>29</v>
      </c>
      <c r="C7046" t="s">
        <v>148</v>
      </c>
      <c r="D7046" t="s">
        <v>98</v>
      </c>
      <c r="E7046" t="s">
        <v>32</v>
      </c>
      <c r="F7046" t="s">
        <v>106</v>
      </c>
      <c r="G7046">
        <v>71</v>
      </c>
      <c r="H7046">
        <v>402346</v>
      </c>
      <c r="I7046" t="s">
        <v>34</v>
      </c>
      <c r="J7046" s="1">
        <v>44171</v>
      </c>
      <c r="K7046">
        <v>1300</v>
      </c>
      <c r="L7046" t="s">
        <v>28040</v>
      </c>
      <c r="M7046" t="s">
        <v>496</v>
      </c>
      <c r="N7046" t="s">
        <v>28041</v>
      </c>
      <c r="O7046">
        <v>8936072635</v>
      </c>
      <c r="P7046" t="s">
        <v>39</v>
      </c>
      <c r="Q7046">
        <v>7</v>
      </c>
      <c r="R7046" t="s">
        <v>88</v>
      </c>
      <c r="S7046" t="s">
        <v>79</v>
      </c>
      <c r="T7046">
        <v>80430</v>
      </c>
      <c r="U7046" s="1">
        <v>45580</v>
      </c>
      <c r="V7046" t="s">
        <v>155</v>
      </c>
      <c r="W7046">
        <v>111124</v>
      </c>
      <c r="X7046" t="s">
        <v>28042</v>
      </c>
      <c r="Y7046">
        <v>760</v>
      </c>
      <c r="Z7046">
        <v>2649</v>
      </c>
      <c r="AA7046">
        <v>4</v>
      </c>
      <c r="AB7046" s="2" t="s">
        <v>19101</v>
      </c>
    </row>
    <row r="7047" spans="1:28" x14ac:dyDescent="0.3">
      <c r="A7047" t="s">
        <v>28</v>
      </c>
      <c r="B7047" t="s">
        <v>29</v>
      </c>
      <c r="C7047" t="s">
        <v>44</v>
      </c>
      <c r="D7047" t="s">
        <v>82</v>
      </c>
      <c r="E7047" t="s">
        <v>32</v>
      </c>
      <c r="F7047" t="s">
        <v>47</v>
      </c>
      <c r="G7047">
        <v>46</v>
      </c>
      <c r="H7047">
        <v>411881</v>
      </c>
      <c r="I7047" t="s">
        <v>34</v>
      </c>
      <c r="J7047" s="1">
        <v>44355</v>
      </c>
      <c r="K7047">
        <v>1200</v>
      </c>
      <c r="L7047" t="s">
        <v>28043</v>
      </c>
      <c r="M7047" t="s">
        <v>1072</v>
      </c>
      <c r="N7047" t="s">
        <v>28044</v>
      </c>
      <c r="O7047">
        <v>1917268121</v>
      </c>
      <c r="P7047" t="s">
        <v>39</v>
      </c>
      <c r="Q7047">
        <v>17</v>
      </c>
      <c r="R7047" t="s">
        <v>88</v>
      </c>
      <c r="S7047" t="s">
        <v>41</v>
      </c>
      <c r="T7047">
        <v>74498</v>
      </c>
      <c r="U7047" s="1">
        <v>45503</v>
      </c>
      <c r="V7047" t="s">
        <v>126</v>
      </c>
      <c r="W7047">
        <v>855916</v>
      </c>
      <c r="X7047" t="s">
        <v>28045</v>
      </c>
      <c r="Y7047">
        <v>499</v>
      </c>
      <c r="Z7047">
        <v>1664</v>
      </c>
      <c r="AA7047">
        <v>6</v>
      </c>
      <c r="AB7047" s="2" t="s">
        <v>28046</v>
      </c>
    </row>
    <row r="7048" spans="1:28" x14ac:dyDescent="0.3">
      <c r="A7048" t="s">
        <v>28</v>
      </c>
      <c r="B7048" t="s">
        <v>29</v>
      </c>
      <c r="C7048" t="s">
        <v>157</v>
      </c>
      <c r="D7048" t="s">
        <v>248</v>
      </c>
      <c r="E7048" t="s">
        <v>46</v>
      </c>
      <c r="F7048" t="s">
        <v>135</v>
      </c>
      <c r="G7048">
        <v>69</v>
      </c>
      <c r="H7048">
        <v>424168</v>
      </c>
      <c r="I7048" t="s">
        <v>34</v>
      </c>
      <c r="J7048" s="1">
        <v>43841</v>
      </c>
      <c r="K7048">
        <v>1400</v>
      </c>
      <c r="L7048" t="s">
        <v>7490</v>
      </c>
      <c r="M7048" t="s">
        <v>2538</v>
      </c>
      <c r="N7048" t="s">
        <v>28047</v>
      </c>
      <c r="O7048" t="s">
        <v>28048</v>
      </c>
      <c r="P7048" t="s">
        <v>51</v>
      </c>
      <c r="Q7048">
        <v>15</v>
      </c>
      <c r="R7048" t="s">
        <v>40</v>
      </c>
      <c r="S7048" t="s">
        <v>63</v>
      </c>
      <c r="T7048">
        <v>67608</v>
      </c>
      <c r="U7048" s="1">
        <v>45516</v>
      </c>
      <c r="V7048" t="s">
        <v>64</v>
      </c>
      <c r="W7048">
        <v>387423</v>
      </c>
      <c r="X7048" t="s">
        <v>15036</v>
      </c>
      <c r="Y7048">
        <v>481</v>
      </c>
      <c r="Z7048">
        <v>2452</v>
      </c>
      <c r="AA7048">
        <v>4</v>
      </c>
      <c r="AB7048" s="2" t="s">
        <v>14949</v>
      </c>
    </row>
    <row r="7049" spans="1:28" x14ac:dyDescent="0.3">
      <c r="A7049" t="s">
        <v>28</v>
      </c>
      <c r="B7049" t="s">
        <v>29</v>
      </c>
      <c r="C7049" t="s">
        <v>193</v>
      </c>
      <c r="D7049" t="s">
        <v>616</v>
      </c>
      <c r="E7049" t="s">
        <v>32</v>
      </c>
      <c r="F7049" t="s">
        <v>135</v>
      </c>
      <c r="G7049">
        <v>28</v>
      </c>
      <c r="H7049">
        <v>412747</v>
      </c>
      <c r="I7049" t="s">
        <v>34</v>
      </c>
      <c r="J7049" s="1">
        <v>45557</v>
      </c>
      <c r="K7049">
        <v>800</v>
      </c>
      <c r="L7049" t="s">
        <v>28049</v>
      </c>
      <c r="M7049" t="s">
        <v>394</v>
      </c>
      <c r="N7049" t="s">
        <v>28050</v>
      </c>
      <c r="O7049" t="s">
        <v>28051</v>
      </c>
      <c r="P7049" t="s">
        <v>39</v>
      </c>
      <c r="Q7049">
        <v>6</v>
      </c>
      <c r="R7049" t="s">
        <v>40</v>
      </c>
      <c r="S7049" t="s">
        <v>63</v>
      </c>
      <c r="T7049">
        <v>13559</v>
      </c>
      <c r="U7049" s="1">
        <v>45454</v>
      </c>
      <c r="V7049" t="s">
        <v>52</v>
      </c>
      <c r="W7049">
        <v>226670</v>
      </c>
      <c r="X7049" t="s">
        <v>28052</v>
      </c>
      <c r="Y7049">
        <v>843</v>
      </c>
      <c r="Z7049">
        <v>2398</v>
      </c>
      <c r="AA7049">
        <v>8</v>
      </c>
      <c r="AB7049">
        <v>7673.6</v>
      </c>
    </row>
    <row r="7050" spans="1:28" x14ac:dyDescent="0.3">
      <c r="A7050" t="s">
        <v>28</v>
      </c>
      <c r="B7050" t="s">
        <v>29</v>
      </c>
      <c r="C7050" t="s">
        <v>44</v>
      </c>
      <c r="D7050" t="s">
        <v>637</v>
      </c>
      <c r="E7050" t="s">
        <v>32</v>
      </c>
      <c r="F7050" t="s">
        <v>113</v>
      </c>
      <c r="G7050">
        <v>57</v>
      </c>
      <c r="H7050">
        <v>421120</v>
      </c>
      <c r="I7050" t="s">
        <v>34</v>
      </c>
      <c r="J7050" s="1">
        <v>44538</v>
      </c>
      <c r="K7050">
        <v>1000</v>
      </c>
      <c r="L7050" t="s">
        <v>28053</v>
      </c>
      <c r="M7050" t="s">
        <v>313</v>
      </c>
      <c r="N7050" t="s">
        <v>28054</v>
      </c>
      <c r="O7050">
        <v>7554535035</v>
      </c>
      <c r="P7050" t="s">
        <v>51</v>
      </c>
      <c r="Q7050">
        <v>13</v>
      </c>
      <c r="R7050" t="s">
        <v>40</v>
      </c>
      <c r="S7050" t="s">
        <v>118</v>
      </c>
      <c r="T7050">
        <v>58479</v>
      </c>
      <c r="U7050" s="1">
        <v>45478</v>
      </c>
      <c r="V7050" t="s">
        <v>126</v>
      </c>
      <c r="W7050">
        <v>726973</v>
      </c>
      <c r="X7050" t="s">
        <v>2350</v>
      </c>
      <c r="Y7050">
        <v>238</v>
      </c>
      <c r="Z7050">
        <v>2687</v>
      </c>
      <c r="AA7050">
        <v>2</v>
      </c>
      <c r="AB7050">
        <v>2149.6</v>
      </c>
    </row>
    <row r="7051" spans="1:28" x14ac:dyDescent="0.3">
      <c r="A7051" t="s">
        <v>28</v>
      </c>
      <c r="B7051" t="s">
        <v>29</v>
      </c>
      <c r="C7051" t="s">
        <v>66</v>
      </c>
      <c r="D7051" t="s">
        <v>566</v>
      </c>
      <c r="E7051" t="s">
        <v>56</v>
      </c>
      <c r="F7051" t="s">
        <v>135</v>
      </c>
      <c r="G7051">
        <v>98</v>
      </c>
      <c r="H7051">
        <v>401968</v>
      </c>
      <c r="I7051" t="s">
        <v>34</v>
      </c>
      <c r="J7051" s="1">
        <v>45091</v>
      </c>
      <c r="K7051">
        <v>1200</v>
      </c>
      <c r="L7051" t="s">
        <v>28055</v>
      </c>
      <c r="M7051" t="s">
        <v>818</v>
      </c>
      <c r="N7051" t="s">
        <v>28056</v>
      </c>
      <c r="O7051" t="s">
        <v>28057</v>
      </c>
      <c r="P7051" t="s">
        <v>87</v>
      </c>
      <c r="Q7051">
        <v>12</v>
      </c>
      <c r="R7051" t="s">
        <v>88</v>
      </c>
      <c r="S7051" t="s">
        <v>63</v>
      </c>
      <c r="T7051">
        <v>12281</v>
      </c>
      <c r="U7051" s="1">
        <v>45305</v>
      </c>
      <c r="V7051" t="s">
        <v>111</v>
      </c>
      <c r="W7051">
        <v>534513</v>
      </c>
      <c r="X7051" t="s">
        <v>28058</v>
      </c>
      <c r="Y7051">
        <v>322</v>
      </c>
      <c r="Z7051">
        <v>926</v>
      </c>
      <c r="AA7051">
        <v>5</v>
      </c>
      <c r="AB7051">
        <v>1852</v>
      </c>
    </row>
    <row r="7052" spans="1:28" x14ac:dyDescent="0.3">
      <c r="A7052" t="s">
        <v>28</v>
      </c>
      <c r="B7052" t="s">
        <v>29</v>
      </c>
      <c r="C7052" t="s">
        <v>66</v>
      </c>
      <c r="D7052" t="s">
        <v>317</v>
      </c>
      <c r="E7052" t="s">
        <v>32</v>
      </c>
      <c r="F7052" t="s">
        <v>83</v>
      </c>
      <c r="G7052">
        <v>44</v>
      </c>
      <c r="H7052">
        <v>411383</v>
      </c>
      <c r="I7052" t="s">
        <v>58</v>
      </c>
      <c r="J7052" s="1">
        <v>44842</v>
      </c>
      <c r="K7052">
        <v>1200</v>
      </c>
      <c r="L7052" t="s">
        <v>24520</v>
      </c>
      <c r="M7052" t="s">
        <v>1253</v>
      </c>
      <c r="N7052" t="s">
        <v>28059</v>
      </c>
      <c r="O7052" t="s">
        <v>28060</v>
      </c>
      <c r="P7052" t="s">
        <v>71</v>
      </c>
      <c r="Q7052">
        <v>15</v>
      </c>
      <c r="R7052" t="s">
        <v>40</v>
      </c>
      <c r="S7052" t="s">
        <v>79</v>
      </c>
      <c r="T7052">
        <v>42260</v>
      </c>
      <c r="U7052" s="1">
        <v>45397</v>
      </c>
      <c r="V7052" t="s">
        <v>80</v>
      </c>
      <c r="W7052">
        <v>191620</v>
      </c>
      <c r="X7052" t="s">
        <v>28061</v>
      </c>
      <c r="Y7052">
        <v>839</v>
      </c>
      <c r="Z7052">
        <v>2102</v>
      </c>
      <c r="AA7052">
        <v>8</v>
      </c>
      <c r="AB7052" s="2" t="s">
        <v>16452</v>
      </c>
    </row>
    <row r="7053" spans="1:28" x14ac:dyDescent="0.3">
      <c r="A7053" t="s">
        <v>28</v>
      </c>
      <c r="B7053" t="s">
        <v>29</v>
      </c>
      <c r="C7053" t="s">
        <v>193</v>
      </c>
      <c r="D7053" t="s">
        <v>187</v>
      </c>
      <c r="E7053" t="s">
        <v>32</v>
      </c>
      <c r="F7053" t="s">
        <v>83</v>
      </c>
      <c r="G7053">
        <v>19</v>
      </c>
      <c r="H7053">
        <v>407677</v>
      </c>
      <c r="I7053" t="s">
        <v>34</v>
      </c>
      <c r="J7053" s="1">
        <v>45202</v>
      </c>
      <c r="K7053">
        <v>800</v>
      </c>
      <c r="L7053" t="s">
        <v>28062</v>
      </c>
      <c r="M7053" t="s">
        <v>1305</v>
      </c>
      <c r="N7053" t="s">
        <v>28063</v>
      </c>
      <c r="O7053" t="s">
        <v>28064</v>
      </c>
      <c r="P7053" t="s">
        <v>71</v>
      </c>
      <c r="Q7053">
        <v>20</v>
      </c>
      <c r="R7053" t="s">
        <v>88</v>
      </c>
      <c r="S7053" t="s">
        <v>79</v>
      </c>
      <c r="T7053">
        <v>48826</v>
      </c>
      <c r="U7053" s="1">
        <v>45500</v>
      </c>
      <c r="V7053" t="s">
        <v>126</v>
      </c>
      <c r="W7053">
        <v>309751</v>
      </c>
      <c r="X7053" t="s">
        <v>28065</v>
      </c>
      <c r="Y7053">
        <v>731</v>
      </c>
      <c r="Z7053">
        <v>628</v>
      </c>
      <c r="AA7053">
        <v>6</v>
      </c>
      <c r="AB7053">
        <v>1507.2</v>
      </c>
    </row>
    <row r="7054" spans="1:28" x14ac:dyDescent="0.3">
      <c r="A7054" t="s">
        <v>28</v>
      </c>
      <c r="B7054" t="s">
        <v>29</v>
      </c>
      <c r="C7054" t="s">
        <v>91</v>
      </c>
      <c r="D7054" t="s">
        <v>349</v>
      </c>
      <c r="E7054" t="s">
        <v>56</v>
      </c>
      <c r="F7054" t="s">
        <v>57</v>
      </c>
      <c r="G7054">
        <v>56</v>
      </c>
      <c r="H7054">
        <v>427087</v>
      </c>
      <c r="I7054" t="s">
        <v>58</v>
      </c>
      <c r="J7054" s="1">
        <v>44566</v>
      </c>
      <c r="K7054">
        <v>1000</v>
      </c>
      <c r="L7054" t="s">
        <v>5107</v>
      </c>
      <c r="M7054" t="s">
        <v>172</v>
      </c>
      <c r="N7054" t="s">
        <v>28066</v>
      </c>
      <c r="O7054" t="s">
        <v>28067</v>
      </c>
      <c r="P7054" t="s">
        <v>39</v>
      </c>
      <c r="Q7054">
        <v>19</v>
      </c>
      <c r="R7054" t="s">
        <v>40</v>
      </c>
      <c r="S7054" t="s">
        <v>63</v>
      </c>
      <c r="T7054">
        <v>58131</v>
      </c>
      <c r="U7054" s="1">
        <v>45604</v>
      </c>
      <c r="V7054" t="s">
        <v>42</v>
      </c>
      <c r="W7054">
        <v>759261</v>
      </c>
      <c r="X7054" t="s">
        <v>28068</v>
      </c>
      <c r="Y7054">
        <v>571</v>
      </c>
      <c r="Z7054">
        <v>1736</v>
      </c>
      <c r="AA7054">
        <v>5</v>
      </c>
      <c r="AB7054">
        <v>3472</v>
      </c>
    </row>
    <row r="7055" spans="1:28" x14ac:dyDescent="0.3">
      <c r="A7055" t="s">
        <v>28</v>
      </c>
      <c r="B7055" t="s">
        <v>29</v>
      </c>
      <c r="C7055" t="s">
        <v>54</v>
      </c>
      <c r="D7055" t="s">
        <v>142</v>
      </c>
      <c r="E7055" t="s">
        <v>56</v>
      </c>
      <c r="F7055" t="s">
        <v>33</v>
      </c>
      <c r="G7055">
        <v>9</v>
      </c>
      <c r="H7055">
        <v>408731</v>
      </c>
      <c r="I7055" t="s">
        <v>34</v>
      </c>
      <c r="J7055" s="1">
        <v>45235</v>
      </c>
      <c r="K7055">
        <v>1200</v>
      </c>
      <c r="L7055" t="s">
        <v>25680</v>
      </c>
      <c r="M7055" t="s">
        <v>49</v>
      </c>
      <c r="N7055" t="s">
        <v>28069</v>
      </c>
      <c r="O7055" t="s">
        <v>28070</v>
      </c>
      <c r="P7055" t="s">
        <v>39</v>
      </c>
      <c r="Q7055">
        <v>16</v>
      </c>
      <c r="R7055" t="s">
        <v>88</v>
      </c>
      <c r="S7055" t="s">
        <v>118</v>
      </c>
      <c r="T7055">
        <v>97881</v>
      </c>
      <c r="U7055" s="1">
        <v>45415</v>
      </c>
      <c r="V7055" t="s">
        <v>140</v>
      </c>
      <c r="W7055">
        <v>683211</v>
      </c>
      <c r="X7055" t="s">
        <v>28071</v>
      </c>
      <c r="Y7055">
        <v>447</v>
      </c>
      <c r="Z7055">
        <v>1961</v>
      </c>
      <c r="AA7055">
        <v>8</v>
      </c>
      <c r="AB7055" s="2" t="s">
        <v>28072</v>
      </c>
    </row>
    <row r="7056" spans="1:28" x14ac:dyDescent="0.3">
      <c r="A7056" t="s">
        <v>28</v>
      </c>
      <c r="B7056" t="s">
        <v>29</v>
      </c>
      <c r="C7056" t="s">
        <v>91</v>
      </c>
      <c r="D7056" t="s">
        <v>421</v>
      </c>
      <c r="E7056" t="s">
        <v>46</v>
      </c>
      <c r="F7056" t="s">
        <v>47</v>
      </c>
      <c r="G7056">
        <v>18</v>
      </c>
      <c r="H7056">
        <v>424876</v>
      </c>
      <c r="I7056" t="s">
        <v>34</v>
      </c>
      <c r="J7056" s="1">
        <v>44890</v>
      </c>
      <c r="K7056">
        <v>1300</v>
      </c>
      <c r="L7056" t="s">
        <v>28073</v>
      </c>
      <c r="M7056" t="s">
        <v>137</v>
      </c>
      <c r="N7056" t="s">
        <v>28074</v>
      </c>
      <c r="O7056" t="s">
        <v>28075</v>
      </c>
      <c r="P7056" t="s">
        <v>87</v>
      </c>
      <c r="Q7056">
        <v>10</v>
      </c>
      <c r="R7056" t="s">
        <v>88</v>
      </c>
      <c r="S7056" t="s">
        <v>118</v>
      </c>
      <c r="T7056">
        <v>51919</v>
      </c>
      <c r="U7056" s="1">
        <v>45591</v>
      </c>
      <c r="V7056" t="s">
        <v>155</v>
      </c>
      <c r="W7056">
        <v>751776</v>
      </c>
      <c r="X7056" t="s">
        <v>28076</v>
      </c>
      <c r="Y7056">
        <v>340</v>
      </c>
      <c r="Z7056">
        <v>1436</v>
      </c>
      <c r="AA7056">
        <v>4</v>
      </c>
      <c r="AB7056">
        <v>2297.6</v>
      </c>
    </row>
    <row r="7057" spans="1:28" x14ac:dyDescent="0.3">
      <c r="A7057" t="s">
        <v>28</v>
      </c>
      <c r="B7057" t="s">
        <v>29</v>
      </c>
      <c r="C7057" t="s">
        <v>54</v>
      </c>
      <c r="D7057" t="s">
        <v>170</v>
      </c>
      <c r="E7057" t="s">
        <v>46</v>
      </c>
      <c r="F7057" t="s">
        <v>113</v>
      </c>
      <c r="G7057">
        <v>23</v>
      </c>
      <c r="H7057">
        <v>413845</v>
      </c>
      <c r="I7057" t="s">
        <v>34</v>
      </c>
      <c r="J7057" s="1">
        <v>45493</v>
      </c>
      <c r="K7057">
        <v>800</v>
      </c>
      <c r="L7057" t="s">
        <v>28077</v>
      </c>
      <c r="M7057" t="s">
        <v>172</v>
      </c>
      <c r="N7057" t="s">
        <v>28078</v>
      </c>
      <c r="O7057" t="s">
        <v>28079</v>
      </c>
      <c r="P7057" t="s">
        <v>71</v>
      </c>
      <c r="Q7057">
        <v>17</v>
      </c>
      <c r="R7057" t="s">
        <v>40</v>
      </c>
      <c r="S7057" t="s">
        <v>118</v>
      </c>
      <c r="T7057">
        <v>59984</v>
      </c>
      <c r="U7057" s="1">
        <v>45509</v>
      </c>
      <c r="V7057" t="s">
        <v>64</v>
      </c>
      <c r="W7057">
        <v>146917</v>
      </c>
      <c r="X7057" t="s">
        <v>28080</v>
      </c>
      <c r="Y7057">
        <v>296</v>
      </c>
      <c r="Z7057">
        <v>1636</v>
      </c>
      <c r="AA7057">
        <v>7</v>
      </c>
      <c r="AB7057">
        <v>4580.8</v>
      </c>
    </row>
    <row r="7058" spans="1:28" x14ac:dyDescent="0.3">
      <c r="A7058" t="s">
        <v>28</v>
      </c>
      <c r="B7058" t="s">
        <v>29</v>
      </c>
      <c r="C7058" t="s">
        <v>91</v>
      </c>
      <c r="D7058" t="s">
        <v>237</v>
      </c>
      <c r="E7058" t="s">
        <v>32</v>
      </c>
      <c r="F7058" t="s">
        <v>175</v>
      </c>
      <c r="G7058">
        <v>75</v>
      </c>
      <c r="H7058">
        <v>413896</v>
      </c>
      <c r="I7058" t="s">
        <v>58</v>
      </c>
      <c r="J7058" s="1">
        <v>44285</v>
      </c>
      <c r="K7058">
        <v>1200</v>
      </c>
      <c r="L7058" t="s">
        <v>28081</v>
      </c>
      <c r="M7058" t="s">
        <v>137</v>
      </c>
      <c r="N7058" t="s">
        <v>28082</v>
      </c>
      <c r="O7058" t="s">
        <v>28083</v>
      </c>
      <c r="P7058" t="s">
        <v>87</v>
      </c>
      <c r="Q7058">
        <v>20</v>
      </c>
      <c r="R7058" t="s">
        <v>88</v>
      </c>
      <c r="S7058" t="s">
        <v>118</v>
      </c>
      <c r="T7058">
        <v>64441</v>
      </c>
      <c r="U7058" s="1">
        <v>45388</v>
      </c>
      <c r="V7058" t="s">
        <v>80</v>
      </c>
      <c r="W7058">
        <v>736941</v>
      </c>
      <c r="X7058" t="s">
        <v>28084</v>
      </c>
      <c r="Y7058">
        <v>726</v>
      </c>
      <c r="Z7058">
        <v>2597</v>
      </c>
      <c r="AA7058">
        <v>3</v>
      </c>
      <c r="AB7058">
        <v>3116.4</v>
      </c>
    </row>
    <row r="7059" spans="1:28" x14ac:dyDescent="0.3">
      <c r="A7059" t="s">
        <v>28</v>
      </c>
      <c r="B7059" t="s">
        <v>29</v>
      </c>
      <c r="C7059" t="s">
        <v>30</v>
      </c>
      <c r="D7059" t="s">
        <v>142</v>
      </c>
      <c r="E7059" t="s">
        <v>32</v>
      </c>
      <c r="F7059" t="s">
        <v>113</v>
      </c>
      <c r="G7059">
        <v>77</v>
      </c>
      <c r="H7059">
        <v>431699</v>
      </c>
      <c r="I7059" t="s">
        <v>34</v>
      </c>
      <c r="J7059" s="1">
        <v>44670</v>
      </c>
      <c r="K7059">
        <v>1200</v>
      </c>
      <c r="L7059" t="s">
        <v>28085</v>
      </c>
      <c r="M7059" t="s">
        <v>1030</v>
      </c>
      <c r="N7059" t="s">
        <v>28086</v>
      </c>
      <c r="O7059" t="s">
        <v>28087</v>
      </c>
      <c r="P7059" t="s">
        <v>51</v>
      </c>
      <c r="Q7059">
        <v>12</v>
      </c>
      <c r="R7059" t="s">
        <v>40</v>
      </c>
      <c r="S7059" t="s">
        <v>118</v>
      </c>
      <c r="T7059">
        <v>84592</v>
      </c>
      <c r="U7059" s="1">
        <v>45426</v>
      </c>
      <c r="V7059" t="s">
        <v>140</v>
      </c>
      <c r="W7059">
        <v>770637</v>
      </c>
      <c r="X7059" t="s">
        <v>28088</v>
      </c>
      <c r="Y7059">
        <v>818</v>
      </c>
      <c r="Z7059">
        <v>2429</v>
      </c>
      <c r="AA7059">
        <v>2</v>
      </c>
      <c r="AB7059">
        <v>1943.2</v>
      </c>
    </row>
    <row r="7060" spans="1:28" x14ac:dyDescent="0.3">
      <c r="A7060" t="s">
        <v>28</v>
      </c>
      <c r="B7060" t="s">
        <v>29</v>
      </c>
      <c r="C7060" t="s">
        <v>54</v>
      </c>
      <c r="D7060" t="s">
        <v>546</v>
      </c>
      <c r="E7060" t="s">
        <v>32</v>
      </c>
      <c r="F7060" t="s">
        <v>355</v>
      </c>
      <c r="G7060">
        <v>69</v>
      </c>
      <c r="H7060">
        <v>431750</v>
      </c>
      <c r="I7060" t="s">
        <v>58</v>
      </c>
      <c r="J7060" s="1">
        <v>44132</v>
      </c>
      <c r="K7060">
        <v>950</v>
      </c>
      <c r="L7060" t="s">
        <v>28089</v>
      </c>
      <c r="M7060" t="s">
        <v>205</v>
      </c>
      <c r="N7060" t="s">
        <v>28090</v>
      </c>
      <c r="O7060">
        <v>9461275632</v>
      </c>
      <c r="P7060" t="s">
        <v>71</v>
      </c>
      <c r="Q7060">
        <v>15</v>
      </c>
      <c r="R7060" t="s">
        <v>88</v>
      </c>
      <c r="S7060" t="s">
        <v>79</v>
      </c>
      <c r="T7060">
        <v>32815</v>
      </c>
      <c r="U7060" s="1">
        <v>45347</v>
      </c>
      <c r="V7060" t="s">
        <v>119</v>
      </c>
      <c r="W7060">
        <v>576906</v>
      </c>
      <c r="X7060" t="s">
        <v>28091</v>
      </c>
      <c r="Y7060">
        <v>667</v>
      </c>
      <c r="Z7060">
        <v>2237</v>
      </c>
      <c r="AA7060">
        <v>5</v>
      </c>
      <c r="AB7060">
        <v>4474</v>
      </c>
    </row>
    <row r="7061" spans="1:28" x14ac:dyDescent="0.3">
      <c r="A7061" t="s">
        <v>28</v>
      </c>
      <c r="B7061" t="s">
        <v>29</v>
      </c>
      <c r="C7061" t="s">
        <v>193</v>
      </c>
      <c r="D7061" t="s">
        <v>611</v>
      </c>
      <c r="E7061" t="s">
        <v>56</v>
      </c>
      <c r="F7061" t="s">
        <v>57</v>
      </c>
      <c r="G7061">
        <v>79</v>
      </c>
      <c r="H7061">
        <v>408638</v>
      </c>
      <c r="I7061" t="s">
        <v>34</v>
      </c>
      <c r="J7061" s="1">
        <v>45301</v>
      </c>
      <c r="K7061">
        <v>950</v>
      </c>
      <c r="L7061" t="s">
        <v>28092</v>
      </c>
      <c r="M7061" t="s">
        <v>434</v>
      </c>
      <c r="N7061" t="s">
        <v>28093</v>
      </c>
      <c r="O7061">
        <f>1-368-153-359</f>
        <v>-879</v>
      </c>
      <c r="P7061" t="s">
        <v>71</v>
      </c>
      <c r="Q7061">
        <v>7</v>
      </c>
      <c r="R7061" t="s">
        <v>40</v>
      </c>
      <c r="S7061" t="s">
        <v>118</v>
      </c>
      <c r="T7061">
        <v>58911</v>
      </c>
      <c r="U7061" s="1">
        <v>45466</v>
      </c>
      <c r="V7061" t="s">
        <v>52</v>
      </c>
      <c r="W7061">
        <v>623762</v>
      </c>
      <c r="X7061" t="s">
        <v>28094</v>
      </c>
      <c r="Y7061">
        <v>898</v>
      </c>
      <c r="Z7061">
        <v>1940</v>
      </c>
      <c r="AA7061">
        <v>6</v>
      </c>
      <c r="AB7061">
        <v>4656</v>
      </c>
    </row>
    <row r="7062" spans="1:28" x14ac:dyDescent="0.3">
      <c r="A7062" t="s">
        <v>28</v>
      </c>
      <c r="B7062" t="s">
        <v>29</v>
      </c>
      <c r="C7062" t="s">
        <v>91</v>
      </c>
      <c r="D7062" t="s">
        <v>421</v>
      </c>
      <c r="E7062" t="s">
        <v>46</v>
      </c>
      <c r="F7062" t="s">
        <v>83</v>
      </c>
      <c r="G7062">
        <v>1</v>
      </c>
      <c r="H7062">
        <v>426052</v>
      </c>
      <c r="I7062" t="s">
        <v>58</v>
      </c>
      <c r="J7062" s="1">
        <v>44158</v>
      </c>
      <c r="K7062">
        <v>1300</v>
      </c>
      <c r="L7062" t="s">
        <v>28095</v>
      </c>
      <c r="M7062" t="s">
        <v>1488</v>
      </c>
      <c r="N7062" t="s">
        <v>28096</v>
      </c>
      <c r="O7062" t="s">
        <v>28097</v>
      </c>
      <c r="P7062" t="s">
        <v>87</v>
      </c>
      <c r="Q7062">
        <v>5</v>
      </c>
      <c r="R7062" t="s">
        <v>40</v>
      </c>
      <c r="S7062" t="s">
        <v>118</v>
      </c>
      <c r="T7062">
        <v>33401</v>
      </c>
      <c r="U7062" s="1">
        <v>45296</v>
      </c>
      <c r="V7062" t="s">
        <v>111</v>
      </c>
      <c r="W7062">
        <v>472735</v>
      </c>
      <c r="X7062" t="s">
        <v>28098</v>
      </c>
      <c r="Y7062">
        <v>730</v>
      </c>
      <c r="Z7062">
        <v>1434</v>
      </c>
      <c r="AA7062">
        <v>6</v>
      </c>
      <c r="AB7062" s="2" t="s">
        <v>24610</v>
      </c>
    </row>
    <row r="7063" spans="1:28" x14ac:dyDescent="0.3">
      <c r="A7063" t="s">
        <v>28</v>
      </c>
      <c r="B7063" t="s">
        <v>29</v>
      </c>
      <c r="C7063" t="s">
        <v>54</v>
      </c>
      <c r="D7063" t="s">
        <v>237</v>
      </c>
      <c r="E7063" t="s">
        <v>32</v>
      </c>
      <c r="F7063" t="s">
        <v>106</v>
      </c>
      <c r="G7063">
        <v>9</v>
      </c>
      <c r="H7063">
        <v>409104</v>
      </c>
      <c r="I7063" t="s">
        <v>58</v>
      </c>
      <c r="J7063" s="1">
        <v>45165</v>
      </c>
      <c r="K7063">
        <v>1100</v>
      </c>
      <c r="L7063" t="s">
        <v>28099</v>
      </c>
      <c r="M7063" t="s">
        <v>1058</v>
      </c>
      <c r="N7063" t="s">
        <v>28100</v>
      </c>
      <c r="O7063" t="s">
        <v>28101</v>
      </c>
      <c r="P7063" t="s">
        <v>87</v>
      </c>
      <c r="Q7063">
        <v>3</v>
      </c>
      <c r="R7063" t="s">
        <v>40</v>
      </c>
      <c r="S7063" t="s">
        <v>41</v>
      </c>
      <c r="T7063">
        <v>19621</v>
      </c>
      <c r="U7063" s="1">
        <v>45499</v>
      </c>
      <c r="V7063" t="s">
        <v>126</v>
      </c>
      <c r="W7063">
        <v>655210</v>
      </c>
      <c r="X7063" t="s">
        <v>28102</v>
      </c>
      <c r="Y7063">
        <v>627</v>
      </c>
      <c r="Z7063">
        <v>1788</v>
      </c>
      <c r="AA7063">
        <v>6</v>
      </c>
      <c r="AB7063">
        <v>4291.2</v>
      </c>
    </row>
    <row r="7064" spans="1:28" x14ac:dyDescent="0.3">
      <c r="A7064" t="s">
        <v>28</v>
      </c>
      <c r="B7064" t="s">
        <v>29</v>
      </c>
      <c r="C7064" t="s">
        <v>193</v>
      </c>
      <c r="D7064" t="s">
        <v>98</v>
      </c>
      <c r="E7064" t="s">
        <v>46</v>
      </c>
      <c r="F7064" t="s">
        <v>113</v>
      </c>
      <c r="G7064">
        <v>46</v>
      </c>
      <c r="H7064">
        <v>422751</v>
      </c>
      <c r="I7064" t="s">
        <v>58</v>
      </c>
      <c r="J7064" s="1">
        <v>44205</v>
      </c>
      <c r="K7064">
        <v>1100</v>
      </c>
      <c r="L7064" t="s">
        <v>28103</v>
      </c>
      <c r="M7064" t="s">
        <v>216</v>
      </c>
      <c r="N7064" t="s">
        <v>28104</v>
      </c>
      <c r="O7064" t="s">
        <v>28105</v>
      </c>
      <c r="P7064" t="s">
        <v>39</v>
      </c>
      <c r="Q7064">
        <v>3</v>
      </c>
      <c r="R7064" t="s">
        <v>88</v>
      </c>
      <c r="S7064" t="s">
        <v>63</v>
      </c>
      <c r="T7064">
        <v>38510</v>
      </c>
      <c r="U7064" s="1">
        <v>45558</v>
      </c>
      <c r="V7064" t="s">
        <v>180</v>
      </c>
      <c r="W7064">
        <v>482938</v>
      </c>
      <c r="X7064" t="s">
        <v>28106</v>
      </c>
      <c r="Y7064">
        <v>941</v>
      </c>
      <c r="Z7064">
        <v>968</v>
      </c>
      <c r="AA7064">
        <v>2</v>
      </c>
      <c r="AB7064" s="2" t="s">
        <v>15850</v>
      </c>
    </row>
    <row r="7065" spans="1:28" x14ac:dyDescent="0.3">
      <c r="A7065" t="s">
        <v>28</v>
      </c>
      <c r="B7065" t="s">
        <v>29</v>
      </c>
      <c r="C7065" t="s">
        <v>54</v>
      </c>
      <c r="D7065" t="s">
        <v>45</v>
      </c>
      <c r="E7065" t="s">
        <v>56</v>
      </c>
      <c r="F7065" t="s">
        <v>47</v>
      </c>
      <c r="G7065">
        <v>57</v>
      </c>
      <c r="H7065">
        <v>409899</v>
      </c>
      <c r="I7065" t="s">
        <v>34</v>
      </c>
      <c r="J7065" s="1">
        <v>44947</v>
      </c>
      <c r="K7065">
        <v>1200</v>
      </c>
      <c r="L7065" t="s">
        <v>9248</v>
      </c>
      <c r="M7065" t="s">
        <v>159</v>
      </c>
      <c r="N7065" t="s">
        <v>28107</v>
      </c>
      <c r="O7065" t="s">
        <v>28108</v>
      </c>
      <c r="P7065" t="s">
        <v>51</v>
      </c>
      <c r="Q7065">
        <v>12</v>
      </c>
      <c r="R7065" t="s">
        <v>88</v>
      </c>
      <c r="S7065" t="s">
        <v>79</v>
      </c>
      <c r="T7065">
        <v>50538</v>
      </c>
      <c r="U7065" s="1">
        <v>45390</v>
      </c>
      <c r="V7065" t="s">
        <v>80</v>
      </c>
      <c r="W7065">
        <v>119238</v>
      </c>
      <c r="X7065" t="s">
        <v>28109</v>
      </c>
      <c r="Y7065">
        <v>467</v>
      </c>
      <c r="Z7065">
        <v>1810</v>
      </c>
      <c r="AA7065">
        <v>4</v>
      </c>
      <c r="AB7065">
        <v>2896</v>
      </c>
    </row>
    <row r="7066" spans="1:28" x14ac:dyDescent="0.3">
      <c r="A7066" t="s">
        <v>28</v>
      </c>
      <c r="B7066" t="s">
        <v>29</v>
      </c>
      <c r="C7066" t="s">
        <v>91</v>
      </c>
      <c r="D7066" t="s">
        <v>546</v>
      </c>
      <c r="E7066" t="s">
        <v>46</v>
      </c>
      <c r="F7066" t="s">
        <v>135</v>
      </c>
      <c r="G7066">
        <v>82</v>
      </c>
      <c r="H7066">
        <v>421339</v>
      </c>
      <c r="I7066" t="s">
        <v>34</v>
      </c>
      <c r="J7066" s="1">
        <v>44967</v>
      </c>
      <c r="K7066">
        <v>1000</v>
      </c>
      <c r="L7066" t="s">
        <v>28110</v>
      </c>
      <c r="M7066" t="s">
        <v>49</v>
      </c>
      <c r="N7066" t="s">
        <v>28111</v>
      </c>
      <c r="O7066" t="s">
        <v>28112</v>
      </c>
      <c r="P7066" t="s">
        <v>71</v>
      </c>
      <c r="Q7066">
        <v>11</v>
      </c>
      <c r="R7066" t="s">
        <v>88</v>
      </c>
      <c r="S7066" t="s">
        <v>63</v>
      </c>
      <c r="T7066">
        <v>67119</v>
      </c>
      <c r="U7066" s="1">
        <v>45400</v>
      </c>
      <c r="V7066" t="s">
        <v>80</v>
      </c>
      <c r="W7066">
        <v>621155</v>
      </c>
      <c r="X7066" t="s">
        <v>4518</v>
      </c>
      <c r="Y7066">
        <v>564</v>
      </c>
      <c r="Z7066">
        <v>981</v>
      </c>
      <c r="AA7066">
        <v>8</v>
      </c>
      <c r="AB7066" s="2" t="s">
        <v>11471</v>
      </c>
    </row>
    <row r="7067" spans="1:28" x14ac:dyDescent="0.3">
      <c r="A7067" t="s">
        <v>28</v>
      </c>
      <c r="B7067" t="s">
        <v>29</v>
      </c>
      <c r="C7067" t="s">
        <v>44</v>
      </c>
      <c r="D7067" t="s">
        <v>227</v>
      </c>
      <c r="E7067" t="s">
        <v>56</v>
      </c>
      <c r="F7067" t="s">
        <v>83</v>
      </c>
      <c r="G7067">
        <v>34</v>
      </c>
      <c r="H7067">
        <v>426260</v>
      </c>
      <c r="I7067" t="s">
        <v>58</v>
      </c>
      <c r="J7067" s="1">
        <v>44608</v>
      </c>
      <c r="K7067">
        <v>1200</v>
      </c>
      <c r="L7067" t="s">
        <v>28113</v>
      </c>
      <c r="M7067" t="s">
        <v>552</v>
      </c>
      <c r="N7067" t="s">
        <v>28114</v>
      </c>
      <c r="O7067">
        <v>8071161191</v>
      </c>
      <c r="P7067" t="s">
        <v>39</v>
      </c>
      <c r="Q7067">
        <v>20</v>
      </c>
      <c r="R7067" t="s">
        <v>40</v>
      </c>
      <c r="S7067" t="s">
        <v>118</v>
      </c>
      <c r="T7067">
        <v>28796</v>
      </c>
      <c r="U7067" s="1">
        <v>45599</v>
      </c>
      <c r="V7067" t="s">
        <v>42</v>
      </c>
      <c r="W7067">
        <v>368592</v>
      </c>
      <c r="X7067" t="s">
        <v>28115</v>
      </c>
      <c r="Y7067">
        <v>873</v>
      </c>
      <c r="Z7067">
        <v>2671</v>
      </c>
      <c r="AA7067">
        <v>5</v>
      </c>
      <c r="AB7067">
        <v>5342</v>
      </c>
    </row>
    <row r="7068" spans="1:28" x14ac:dyDescent="0.3">
      <c r="A7068" t="s">
        <v>28</v>
      </c>
      <c r="B7068" t="s">
        <v>29</v>
      </c>
      <c r="C7068" t="s">
        <v>193</v>
      </c>
      <c r="D7068" t="s">
        <v>98</v>
      </c>
      <c r="E7068" t="s">
        <v>46</v>
      </c>
      <c r="F7068" t="s">
        <v>175</v>
      </c>
      <c r="G7068">
        <v>75</v>
      </c>
      <c r="H7068">
        <v>418359</v>
      </c>
      <c r="I7068" t="s">
        <v>58</v>
      </c>
      <c r="J7068" s="1">
        <v>44361</v>
      </c>
      <c r="K7068">
        <v>1400</v>
      </c>
      <c r="L7068" t="s">
        <v>28116</v>
      </c>
      <c r="M7068" t="s">
        <v>205</v>
      </c>
      <c r="N7068" t="s">
        <v>28117</v>
      </c>
      <c r="O7068" t="s">
        <v>28118</v>
      </c>
      <c r="P7068" t="s">
        <v>39</v>
      </c>
      <c r="Q7068">
        <v>20</v>
      </c>
      <c r="R7068" t="s">
        <v>40</v>
      </c>
      <c r="S7068" t="s">
        <v>41</v>
      </c>
      <c r="T7068">
        <v>26009</v>
      </c>
      <c r="U7068" s="1">
        <v>45595</v>
      </c>
      <c r="V7068" t="s">
        <v>155</v>
      </c>
      <c r="W7068">
        <v>319237</v>
      </c>
      <c r="X7068" t="s">
        <v>28119</v>
      </c>
      <c r="Y7068">
        <v>372</v>
      </c>
      <c r="Z7068">
        <v>961</v>
      </c>
      <c r="AA7068">
        <v>3</v>
      </c>
      <c r="AB7068">
        <v>1153.2</v>
      </c>
    </row>
    <row r="7069" spans="1:28" x14ac:dyDescent="0.3">
      <c r="A7069" t="s">
        <v>28</v>
      </c>
      <c r="B7069" t="s">
        <v>29</v>
      </c>
      <c r="C7069" t="s">
        <v>193</v>
      </c>
      <c r="D7069" t="s">
        <v>442</v>
      </c>
      <c r="E7069" t="s">
        <v>46</v>
      </c>
      <c r="F7069" t="s">
        <v>99</v>
      </c>
      <c r="G7069">
        <v>20</v>
      </c>
      <c r="H7069">
        <v>415981</v>
      </c>
      <c r="I7069" t="s">
        <v>34</v>
      </c>
      <c r="J7069" s="1">
        <v>44493</v>
      </c>
      <c r="K7069">
        <v>950</v>
      </c>
      <c r="L7069" t="s">
        <v>24950</v>
      </c>
      <c r="M7069" t="s">
        <v>216</v>
      </c>
      <c r="N7069" t="s">
        <v>28120</v>
      </c>
      <c r="O7069" t="s">
        <v>28121</v>
      </c>
      <c r="P7069" t="s">
        <v>39</v>
      </c>
      <c r="Q7069">
        <v>5</v>
      </c>
      <c r="R7069" t="s">
        <v>88</v>
      </c>
      <c r="S7069" t="s">
        <v>118</v>
      </c>
      <c r="T7069">
        <v>17561</v>
      </c>
      <c r="U7069" s="1">
        <v>45369</v>
      </c>
      <c r="V7069" t="s">
        <v>72</v>
      </c>
      <c r="W7069">
        <v>380075</v>
      </c>
      <c r="X7069" t="s">
        <v>28122</v>
      </c>
      <c r="Y7069">
        <v>559</v>
      </c>
      <c r="Z7069">
        <v>2540</v>
      </c>
      <c r="AA7069">
        <v>1</v>
      </c>
      <c r="AB7069">
        <v>1016</v>
      </c>
    </row>
    <row r="7070" spans="1:28" x14ac:dyDescent="0.3">
      <c r="A7070" t="s">
        <v>28</v>
      </c>
      <c r="B7070" t="s">
        <v>29</v>
      </c>
      <c r="C7070" t="s">
        <v>30</v>
      </c>
      <c r="D7070" t="s">
        <v>227</v>
      </c>
      <c r="E7070" t="s">
        <v>56</v>
      </c>
      <c r="F7070" t="s">
        <v>99</v>
      </c>
      <c r="G7070">
        <v>19</v>
      </c>
      <c r="H7070">
        <v>431912</v>
      </c>
      <c r="I7070" t="s">
        <v>34</v>
      </c>
      <c r="J7070" s="1">
        <v>45395</v>
      </c>
      <c r="K7070">
        <v>950</v>
      </c>
      <c r="L7070" t="s">
        <v>1167</v>
      </c>
      <c r="M7070" t="s">
        <v>1147</v>
      </c>
      <c r="N7070" t="s">
        <v>28123</v>
      </c>
      <c r="O7070" t="s">
        <v>28124</v>
      </c>
      <c r="P7070" t="s">
        <v>51</v>
      </c>
      <c r="Q7070">
        <v>9</v>
      </c>
      <c r="R7070" t="s">
        <v>88</v>
      </c>
      <c r="S7070" t="s">
        <v>41</v>
      </c>
      <c r="T7070">
        <v>20585</v>
      </c>
      <c r="U7070" s="1">
        <v>45516</v>
      </c>
      <c r="V7070" t="s">
        <v>64</v>
      </c>
      <c r="W7070">
        <v>519603</v>
      </c>
      <c r="X7070" t="s">
        <v>28125</v>
      </c>
      <c r="Y7070">
        <v>398</v>
      </c>
      <c r="Z7070">
        <v>1796</v>
      </c>
      <c r="AA7070">
        <v>3</v>
      </c>
      <c r="AB7070" s="2" t="s">
        <v>28126</v>
      </c>
    </row>
    <row r="7071" spans="1:28" x14ac:dyDescent="0.3">
      <c r="A7071" t="s">
        <v>28</v>
      </c>
      <c r="B7071" t="s">
        <v>29</v>
      </c>
      <c r="C7071" t="s">
        <v>66</v>
      </c>
      <c r="D7071" t="s">
        <v>364</v>
      </c>
      <c r="E7071" t="s">
        <v>56</v>
      </c>
      <c r="F7071" t="s">
        <v>47</v>
      </c>
      <c r="G7071">
        <v>55</v>
      </c>
      <c r="H7071">
        <v>428315</v>
      </c>
      <c r="I7071" t="s">
        <v>58</v>
      </c>
      <c r="J7071" s="1">
        <v>43936</v>
      </c>
      <c r="K7071">
        <v>1000</v>
      </c>
      <c r="L7071" t="s">
        <v>28127</v>
      </c>
      <c r="M7071" t="s">
        <v>1460</v>
      </c>
      <c r="N7071" t="s">
        <v>28128</v>
      </c>
      <c r="O7071">
        <f>1-427-552-3335</f>
        <v>-4313</v>
      </c>
      <c r="P7071" t="s">
        <v>71</v>
      </c>
      <c r="Q7071">
        <v>18</v>
      </c>
      <c r="R7071" t="s">
        <v>40</v>
      </c>
      <c r="S7071" t="s">
        <v>41</v>
      </c>
      <c r="T7071">
        <v>18074</v>
      </c>
      <c r="U7071" s="1">
        <v>45595</v>
      </c>
      <c r="V7071" t="s">
        <v>155</v>
      </c>
      <c r="W7071">
        <v>927472</v>
      </c>
      <c r="X7071" t="s">
        <v>28129</v>
      </c>
      <c r="Y7071">
        <v>768</v>
      </c>
      <c r="Z7071">
        <v>2291</v>
      </c>
      <c r="AA7071">
        <v>6</v>
      </c>
      <c r="AB7071" s="2" t="s">
        <v>28130</v>
      </c>
    </row>
    <row r="7072" spans="1:28" x14ac:dyDescent="0.3">
      <c r="A7072" t="s">
        <v>28</v>
      </c>
      <c r="B7072" t="s">
        <v>29</v>
      </c>
      <c r="C7072" t="s">
        <v>30</v>
      </c>
      <c r="D7072" t="s">
        <v>92</v>
      </c>
      <c r="E7072" t="s">
        <v>32</v>
      </c>
      <c r="F7072" t="s">
        <v>106</v>
      </c>
      <c r="G7072">
        <v>25</v>
      </c>
      <c r="H7072">
        <v>414788</v>
      </c>
      <c r="I7072" t="s">
        <v>58</v>
      </c>
      <c r="J7072" s="1">
        <v>45081</v>
      </c>
      <c r="K7072">
        <v>1000</v>
      </c>
      <c r="L7072" t="s">
        <v>28131</v>
      </c>
      <c r="M7072" t="s">
        <v>351</v>
      </c>
      <c r="N7072" t="s">
        <v>28132</v>
      </c>
      <c r="O7072" t="s">
        <v>28133</v>
      </c>
      <c r="P7072" t="s">
        <v>87</v>
      </c>
      <c r="Q7072">
        <v>3</v>
      </c>
      <c r="R7072" t="s">
        <v>40</v>
      </c>
      <c r="S7072" t="s">
        <v>79</v>
      </c>
      <c r="T7072">
        <v>43768</v>
      </c>
      <c r="U7072" s="1">
        <v>45607</v>
      </c>
      <c r="V7072" t="s">
        <v>42</v>
      </c>
      <c r="W7072">
        <v>635320</v>
      </c>
      <c r="X7072" t="s">
        <v>28134</v>
      </c>
      <c r="Y7072">
        <v>860</v>
      </c>
      <c r="Z7072">
        <v>992</v>
      </c>
      <c r="AA7072">
        <v>5</v>
      </c>
      <c r="AB7072">
        <v>1984</v>
      </c>
    </row>
    <row r="7073" spans="1:28" x14ac:dyDescent="0.3">
      <c r="A7073" t="s">
        <v>28</v>
      </c>
      <c r="B7073" t="s">
        <v>29</v>
      </c>
      <c r="C7073" t="s">
        <v>66</v>
      </c>
      <c r="D7073" t="s">
        <v>621</v>
      </c>
      <c r="E7073" t="s">
        <v>46</v>
      </c>
      <c r="F7073" t="s">
        <v>83</v>
      </c>
      <c r="G7073">
        <v>10</v>
      </c>
      <c r="H7073">
        <v>416871</v>
      </c>
      <c r="I7073" t="s">
        <v>34</v>
      </c>
      <c r="J7073" s="1">
        <v>44848</v>
      </c>
      <c r="K7073">
        <v>1200</v>
      </c>
      <c r="L7073" t="s">
        <v>28135</v>
      </c>
      <c r="M7073" t="s">
        <v>205</v>
      </c>
      <c r="N7073" t="s">
        <v>28136</v>
      </c>
      <c r="O7073" t="s">
        <v>28137</v>
      </c>
      <c r="P7073" t="s">
        <v>51</v>
      </c>
      <c r="Q7073">
        <v>11</v>
      </c>
      <c r="R7073" t="s">
        <v>40</v>
      </c>
      <c r="S7073" t="s">
        <v>118</v>
      </c>
      <c r="T7073">
        <v>10251</v>
      </c>
      <c r="U7073" s="1">
        <v>45420</v>
      </c>
      <c r="V7073" t="s">
        <v>140</v>
      </c>
      <c r="W7073">
        <v>906827</v>
      </c>
      <c r="X7073" t="s">
        <v>28138</v>
      </c>
      <c r="Y7073">
        <v>306</v>
      </c>
      <c r="Z7073">
        <v>2551</v>
      </c>
      <c r="AA7073">
        <v>8</v>
      </c>
      <c r="AB7073" s="2" t="s">
        <v>17752</v>
      </c>
    </row>
    <row r="7074" spans="1:28" x14ac:dyDescent="0.3">
      <c r="A7074" t="s">
        <v>28</v>
      </c>
      <c r="B7074" t="s">
        <v>29</v>
      </c>
      <c r="C7074" t="s">
        <v>44</v>
      </c>
      <c r="D7074" t="s">
        <v>616</v>
      </c>
      <c r="E7074" t="s">
        <v>46</v>
      </c>
      <c r="F7074" t="s">
        <v>175</v>
      </c>
      <c r="G7074">
        <v>93</v>
      </c>
      <c r="H7074">
        <v>434641</v>
      </c>
      <c r="I7074" t="s">
        <v>34</v>
      </c>
      <c r="J7074" s="1">
        <v>45514</v>
      </c>
      <c r="K7074">
        <v>1200</v>
      </c>
      <c r="L7074" t="s">
        <v>28139</v>
      </c>
      <c r="M7074" t="s">
        <v>200</v>
      </c>
      <c r="N7074" t="s">
        <v>28140</v>
      </c>
      <c r="O7074" t="s">
        <v>28141</v>
      </c>
      <c r="P7074" t="s">
        <v>39</v>
      </c>
      <c r="Q7074">
        <v>6</v>
      </c>
      <c r="R7074" t="s">
        <v>88</v>
      </c>
      <c r="S7074" t="s">
        <v>63</v>
      </c>
      <c r="T7074">
        <v>78103</v>
      </c>
      <c r="U7074" s="1">
        <v>45403</v>
      </c>
      <c r="V7074" t="s">
        <v>80</v>
      </c>
      <c r="W7074">
        <v>954532</v>
      </c>
      <c r="X7074" t="s">
        <v>12890</v>
      </c>
      <c r="Y7074">
        <v>433</v>
      </c>
      <c r="Z7074">
        <v>1832</v>
      </c>
      <c r="AA7074">
        <v>8</v>
      </c>
      <c r="AB7074" s="2" t="s">
        <v>28142</v>
      </c>
    </row>
    <row r="7075" spans="1:28" x14ac:dyDescent="0.3">
      <c r="A7075" t="s">
        <v>28</v>
      </c>
      <c r="B7075" t="s">
        <v>29</v>
      </c>
      <c r="C7075" t="s">
        <v>148</v>
      </c>
      <c r="D7075" t="s">
        <v>411</v>
      </c>
      <c r="E7075" t="s">
        <v>56</v>
      </c>
      <c r="F7075" t="s">
        <v>57</v>
      </c>
      <c r="G7075">
        <v>24</v>
      </c>
      <c r="H7075">
        <v>432930</v>
      </c>
      <c r="I7075" t="s">
        <v>58</v>
      </c>
      <c r="J7075" s="1">
        <v>44840</v>
      </c>
      <c r="K7075">
        <v>1300</v>
      </c>
      <c r="L7075" t="s">
        <v>28143</v>
      </c>
      <c r="M7075" t="s">
        <v>1147</v>
      </c>
      <c r="N7075" t="s">
        <v>28144</v>
      </c>
      <c r="O7075" t="s">
        <v>28145</v>
      </c>
      <c r="P7075" t="s">
        <v>71</v>
      </c>
      <c r="Q7075">
        <v>15</v>
      </c>
      <c r="R7075" t="s">
        <v>88</v>
      </c>
      <c r="S7075" t="s">
        <v>63</v>
      </c>
      <c r="T7075">
        <v>32250</v>
      </c>
      <c r="U7075" s="1">
        <v>45611</v>
      </c>
      <c r="V7075" t="s">
        <v>42</v>
      </c>
      <c r="W7075">
        <v>621754</v>
      </c>
      <c r="X7075" t="s">
        <v>28146</v>
      </c>
      <c r="Y7075">
        <v>389</v>
      </c>
      <c r="Z7075">
        <v>871</v>
      </c>
      <c r="AA7075">
        <v>5</v>
      </c>
      <c r="AB7075">
        <v>1742</v>
      </c>
    </row>
    <row r="7076" spans="1:28" x14ac:dyDescent="0.3">
      <c r="A7076" t="s">
        <v>28</v>
      </c>
      <c r="B7076" t="s">
        <v>29</v>
      </c>
      <c r="C7076" t="s">
        <v>157</v>
      </c>
      <c r="D7076" t="s">
        <v>616</v>
      </c>
      <c r="E7076" t="s">
        <v>56</v>
      </c>
      <c r="F7076" t="s">
        <v>106</v>
      </c>
      <c r="G7076">
        <v>95</v>
      </c>
      <c r="H7076">
        <v>438394</v>
      </c>
      <c r="I7076" t="s">
        <v>58</v>
      </c>
      <c r="J7076" s="1">
        <v>45480</v>
      </c>
      <c r="K7076">
        <v>950</v>
      </c>
      <c r="L7076" t="s">
        <v>28147</v>
      </c>
      <c r="M7076" t="s">
        <v>596</v>
      </c>
      <c r="N7076" t="s">
        <v>28148</v>
      </c>
      <c r="O7076" t="s">
        <v>28149</v>
      </c>
      <c r="P7076" t="s">
        <v>39</v>
      </c>
      <c r="Q7076">
        <v>20</v>
      </c>
      <c r="R7076" t="s">
        <v>88</v>
      </c>
      <c r="S7076" t="s">
        <v>79</v>
      </c>
      <c r="T7076">
        <v>82963</v>
      </c>
      <c r="U7076" s="1">
        <v>45489</v>
      </c>
      <c r="V7076" t="s">
        <v>126</v>
      </c>
      <c r="W7076">
        <v>384940</v>
      </c>
      <c r="X7076" t="s">
        <v>28150</v>
      </c>
      <c r="Y7076">
        <v>454</v>
      </c>
      <c r="Z7076">
        <v>1276</v>
      </c>
      <c r="AA7076">
        <v>5</v>
      </c>
      <c r="AB7076">
        <v>2552</v>
      </c>
    </row>
    <row r="7077" spans="1:28" x14ac:dyDescent="0.3">
      <c r="A7077" t="s">
        <v>28</v>
      </c>
      <c r="B7077" t="s">
        <v>29</v>
      </c>
      <c r="C7077" t="s">
        <v>157</v>
      </c>
      <c r="D7077" t="s">
        <v>546</v>
      </c>
      <c r="E7077" t="s">
        <v>46</v>
      </c>
      <c r="F7077" t="s">
        <v>47</v>
      </c>
      <c r="G7077">
        <v>67</v>
      </c>
      <c r="H7077">
        <v>435180</v>
      </c>
      <c r="I7077" t="s">
        <v>34</v>
      </c>
      <c r="J7077" s="1">
        <v>45396</v>
      </c>
      <c r="K7077">
        <v>1200</v>
      </c>
      <c r="L7077" t="s">
        <v>28151</v>
      </c>
      <c r="M7077" t="s">
        <v>919</v>
      </c>
      <c r="N7077" t="s">
        <v>28152</v>
      </c>
      <c r="O7077" t="s">
        <v>28153</v>
      </c>
      <c r="P7077" t="s">
        <v>71</v>
      </c>
      <c r="Q7077">
        <v>8</v>
      </c>
      <c r="R7077" t="s">
        <v>40</v>
      </c>
      <c r="S7077" t="s">
        <v>63</v>
      </c>
      <c r="T7077">
        <v>91074</v>
      </c>
      <c r="U7077" s="1">
        <v>45337</v>
      </c>
      <c r="V7077" t="s">
        <v>119</v>
      </c>
      <c r="W7077">
        <v>283958</v>
      </c>
      <c r="X7077" t="s">
        <v>28154</v>
      </c>
      <c r="Y7077">
        <v>807</v>
      </c>
      <c r="Z7077">
        <v>625</v>
      </c>
      <c r="AA7077">
        <v>4</v>
      </c>
      <c r="AB7077">
        <v>1000</v>
      </c>
    </row>
    <row r="7078" spans="1:28" x14ac:dyDescent="0.3">
      <c r="A7078" t="s">
        <v>28</v>
      </c>
      <c r="B7078" t="s">
        <v>29</v>
      </c>
      <c r="C7078" t="s">
        <v>30</v>
      </c>
      <c r="D7078" t="s">
        <v>546</v>
      </c>
      <c r="E7078" t="s">
        <v>46</v>
      </c>
      <c r="F7078" t="s">
        <v>99</v>
      </c>
      <c r="G7078">
        <v>26</v>
      </c>
      <c r="H7078">
        <v>425727</v>
      </c>
      <c r="I7078" t="s">
        <v>58</v>
      </c>
      <c r="J7078" s="1">
        <v>45020</v>
      </c>
      <c r="K7078">
        <v>1300</v>
      </c>
      <c r="L7078" t="s">
        <v>28155</v>
      </c>
      <c r="M7078" t="s">
        <v>1058</v>
      </c>
      <c r="N7078" t="s">
        <v>28156</v>
      </c>
      <c r="O7078" t="s">
        <v>28157</v>
      </c>
      <c r="P7078" t="s">
        <v>87</v>
      </c>
      <c r="Q7078">
        <v>3</v>
      </c>
      <c r="R7078" t="s">
        <v>40</v>
      </c>
      <c r="S7078" t="s">
        <v>41</v>
      </c>
      <c r="T7078">
        <v>47167</v>
      </c>
      <c r="U7078" s="1">
        <v>45501</v>
      </c>
      <c r="V7078" t="s">
        <v>126</v>
      </c>
      <c r="W7078">
        <v>666289</v>
      </c>
      <c r="X7078" t="s">
        <v>28158</v>
      </c>
      <c r="Y7078">
        <v>881</v>
      </c>
      <c r="Z7078">
        <v>1681</v>
      </c>
      <c r="AA7078">
        <v>3</v>
      </c>
      <c r="AB7078">
        <v>2017.2</v>
      </c>
    </row>
    <row r="7079" spans="1:28" x14ac:dyDescent="0.3">
      <c r="A7079" t="s">
        <v>28</v>
      </c>
      <c r="B7079" t="s">
        <v>29</v>
      </c>
      <c r="C7079" t="s">
        <v>91</v>
      </c>
      <c r="D7079" t="s">
        <v>98</v>
      </c>
      <c r="E7079" t="s">
        <v>56</v>
      </c>
      <c r="F7079" t="s">
        <v>135</v>
      </c>
      <c r="G7079">
        <v>30</v>
      </c>
      <c r="H7079">
        <v>400995</v>
      </c>
      <c r="I7079" t="s">
        <v>58</v>
      </c>
      <c r="J7079" s="1">
        <v>44011</v>
      </c>
      <c r="K7079">
        <v>950</v>
      </c>
      <c r="L7079" t="s">
        <v>28159</v>
      </c>
      <c r="M7079" t="s">
        <v>189</v>
      </c>
      <c r="N7079" t="s">
        <v>28160</v>
      </c>
      <c r="O7079" t="s">
        <v>28161</v>
      </c>
      <c r="P7079" t="s">
        <v>39</v>
      </c>
      <c r="Q7079">
        <v>19</v>
      </c>
      <c r="R7079" t="s">
        <v>40</v>
      </c>
      <c r="S7079" t="s">
        <v>41</v>
      </c>
      <c r="T7079">
        <v>26328</v>
      </c>
      <c r="U7079" s="1">
        <v>45528</v>
      </c>
      <c r="V7079" t="s">
        <v>64</v>
      </c>
      <c r="W7079">
        <v>182980</v>
      </c>
      <c r="X7079" t="s">
        <v>28162</v>
      </c>
      <c r="Y7079">
        <v>936</v>
      </c>
      <c r="Z7079">
        <v>1893</v>
      </c>
      <c r="AA7079">
        <v>6</v>
      </c>
      <c r="AB7079">
        <v>4543.2</v>
      </c>
    </row>
    <row r="7080" spans="1:28" x14ac:dyDescent="0.3">
      <c r="A7080" t="s">
        <v>28</v>
      </c>
      <c r="B7080" t="s">
        <v>29</v>
      </c>
      <c r="C7080" t="s">
        <v>157</v>
      </c>
      <c r="D7080" t="s">
        <v>621</v>
      </c>
      <c r="E7080" t="s">
        <v>32</v>
      </c>
      <c r="F7080" t="s">
        <v>99</v>
      </c>
      <c r="G7080">
        <v>17</v>
      </c>
      <c r="H7080">
        <v>411938</v>
      </c>
      <c r="I7080" t="s">
        <v>34</v>
      </c>
      <c r="J7080" s="1">
        <v>45219</v>
      </c>
      <c r="K7080">
        <v>1100</v>
      </c>
      <c r="L7080" t="s">
        <v>28163</v>
      </c>
      <c r="M7080" t="s">
        <v>1198</v>
      </c>
      <c r="N7080" t="s">
        <v>28164</v>
      </c>
      <c r="O7080" t="s">
        <v>28165</v>
      </c>
      <c r="P7080" t="s">
        <v>71</v>
      </c>
      <c r="Q7080">
        <v>4</v>
      </c>
      <c r="R7080" t="s">
        <v>88</v>
      </c>
      <c r="S7080" t="s">
        <v>118</v>
      </c>
      <c r="T7080">
        <v>91497</v>
      </c>
      <c r="U7080" s="1">
        <v>45519</v>
      </c>
      <c r="V7080" t="s">
        <v>64</v>
      </c>
      <c r="W7080">
        <v>359749</v>
      </c>
      <c r="X7080" t="s">
        <v>28166</v>
      </c>
      <c r="Y7080">
        <v>267</v>
      </c>
      <c r="Z7080">
        <v>2507</v>
      </c>
      <c r="AA7080">
        <v>2</v>
      </c>
      <c r="AB7080" s="2" t="s">
        <v>6513</v>
      </c>
    </row>
    <row r="7081" spans="1:28" x14ac:dyDescent="0.3">
      <c r="A7081" t="s">
        <v>28</v>
      </c>
      <c r="B7081" t="s">
        <v>29</v>
      </c>
      <c r="C7081" t="s">
        <v>66</v>
      </c>
      <c r="D7081" t="s">
        <v>291</v>
      </c>
      <c r="E7081" t="s">
        <v>56</v>
      </c>
      <c r="F7081" t="s">
        <v>47</v>
      </c>
      <c r="G7081">
        <v>59</v>
      </c>
      <c r="H7081">
        <v>424766</v>
      </c>
      <c r="I7081" t="s">
        <v>34</v>
      </c>
      <c r="J7081" s="1">
        <v>43979</v>
      </c>
      <c r="K7081">
        <v>1400</v>
      </c>
      <c r="L7081" t="s">
        <v>1880</v>
      </c>
      <c r="M7081" t="s">
        <v>372</v>
      </c>
      <c r="N7081" t="s">
        <v>28167</v>
      </c>
      <c r="O7081" t="s">
        <v>28168</v>
      </c>
      <c r="P7081" t="s">
        <v>87</v>
      </c>
      <c r="Q7081">
        <v>20</v>
      </c>
      <c r="R7081" t="s">
        <v>40</v>
      </c>
      <c r="S7081" t="s">
        <v>41</v>
      </c>
      <c r="T7081">
        <v>10112</v>
      </c>
      <c r="U7081" s="1">
        <v>45539</v>
      </c>
      <c r="V7081" t="s">
        <v>180</v>
      </c>
      <c r="W7081">
        <v>291353</v>
      </c>
      <c r="X7081" t="s">
        <v>28169</v>
      </c>
      <c r="Y7081">
        <v>256</v>
      </c>
      <c r="Z7081">
        <v>1334</v>
      </c>
      <c r="AA7081">
        <v>8</v>
      </c>
      <c r="AB7081">
        <v>4268.8</v>
      </c>
    </row>
    <row r="7082" spans="1:28" x14ac:dyDescent="0.3">
      <c r="A7082" t="s">
        <v>28</v>
      </c>
      <c r="B7082" t="s">
        <v>29</v>
      </c>
      <c r="C7082" t="s">
        <v>54</v>
      </c>
      <c r="D7082" t="s">
        <v>55</v>
      </c>
      <c r="E7082" t="s">
        <v>32</v>
      </c>
      <c r="F7082" t="s">
        <v>106</v>
      </c>
      <c r="G7082">
        <v>40</v>
      </c>
      <c r="H7082">
        <v>436361</v>
      </c>
      <c r="I7082" t="s">
        <v>58</v>
      </c>
      <c r="J7082" s="1">
        <v>43975</v>
      </c>
      <c r="K7082">
        <v>800</v>
      </c>
      <c r="L7082" t="s">
        <v>28170</v>
      </c>
      <c r="M7082" t="s">
        <v>506</v>
      </c>
      <c r="N7082" t="s">
        <v>28171</v>
      </c>
      <c r="O7082" t="s">
        <v>28172</v>
      </c>
      <c r="P7082" t="s">
        <v>71</v>
      </c>
      <c r="Q7082">
        <v>17</v>
      </c>
      <c r="R7082" t="s">
        <v>88</v>
      </c>
      <c r="S7082" t="s">
        <v>118</v>
      </c>
      <c r="T7082">
        <v>93168</v>
      </c>
      <c r="U7082" s="1">
        <v>45294</v>
      </c>
      <c r="V7082" t="s">
        <v>111</v>
      </c>
      <c r="W7082">
        <v>580898</v>
      </c>
      <c r="X7082" t="s">
        <v>28173</v>
      </c>
      <c r="Y7082">
        <v>228</v>
      </c>
      <c r="Z7082">
        <v>697</v>
      </c>
      <c r="AA7082">
        <v>5</v>
      </c>
      <c r="AB7082">
        <v>1394</v>
      </c>
    </row>
    <row r="7083" spans="1:28" x14ac:dyDescent="0.3">
      <c r="A7083" t="s">
        <v>28</v>
      </c>
      <c r="B7083" t="s">
        <v>29</v>
      </c>
      <c r="C7083" t="s">
        <v>157</v>
      </c>
      <c r="D7083" t="s">
        <v>611</v>
      </c>
      <c r="E7083" t="s">
        <v>56</v>
      </c>
      <c r="F7083" t="s">
        <v>355</v>
      </c>
      <c r="G7083">
        <v>58</v>
      </c>
      <c r="H7083">
        <v>408299</v>
      </c>
      <c r="I7083" t="s">
        <v>58</v>
      </c>
      <c r="J7083" s="1">
        <v>43998</v>
      </c>
      <c r="K7083">
        <v>1400</v>
      </c>
      <c r="L7083" t="s">
        <v>28174</v>
      </c>
      <c r="M7083" t="s">
        <v>1212</v>
      </c>
      <c r="N7083" t="s">
        <v>28175</v>
      </c>
      <c r="O7083" t="s">
        <v>28176</v>
      </c>
      <c r="P7083" t="s">
        <v>87</v>
      </c>
      <c r="Q7083">
        <v>20</v>
      </c>
      <c r="R7083" t="s">
        <v>88</v>
      </c>
      <c r="S7083" t="s">
        <v>41</v>
      </c>
      <c r="T7083">
        <v>17437</v>
      </c>
      <c r="U7083" s="1">
        <v>45576</v>
      </c>
      <c r="V7083" t="s">
        <v>155</v>
      </c>
      <c r="W7083">
        <v>257593</v>
      </c>
      <c r="X7083" t="s">
        <v>28177</v>
      </c>
      <c r="Y7083">
        <v>568</v>
      </c>
      <c r="Z7083">
        <v>2572</v>
      </c>
      <c r="AA7083">
        <v>5</v>
      </c>
      <c r="AB7083">
        <v>5144</v>
      </c>
    </row>
    <row r="7084" spans="1:28" x14ac:dyDescent="0.3">
      <c r="A7084" t="s">
        <v>28</v>
      </c>
      <c r="B7084" t="s">
        <v>29</v>
      </c>
      <c r="C7084" t="s">
        <v>157</v>
      </c>
      <c r="D7084" t="s">
        <v>616</v>
      </c>
      <c r="E7084" t="s">
        <v>32</v>
      </c>
      <c r="F7084" t="s">
        <v>150</v>
      </c>
      <c r="G7084">
        <v>24</v>
      </c>
      <c r="H7084">
        <v>417953</v>
      </c>
      <c r="I7084" t="s">
        <v>58</v>
      </c>
      <c r="J7084" s="1">
        <v>43852</v>
      </c>
      <c r="K7084">
        <v>1300</v>
      </c>
      <c r="L7084" t="s">
        <v>6215</v>
      </c>
      <c r="M7084" t="s">
        <v>137</v>
      </c>
      <c r="N7084" t="s">
        <v>28178</v>
      </c>
      <c r="O7084" t="s">
        <v>28179</v>
      </c>
      <c r="P7084" t="s">
        <v>51</v>
      </c>
      <c r="Q7084">
        <v>11</v>
      </c>
      <c r="R7084" t="s">
        <v>88</v>
      </c>
      <c r="S7084" t="s">
        <v>79</v>
      </c>
      <c r="T7084">
        <v>71445</v>
      </c>
      <c r="U7084" s="1">
        <v>45361</v>
      </c>
      <c r="V7084" t="s">
        <v>72</v>
      </c>
      <c r="W7084">
        <v>318180</v>
      </c>
      <c r="X7084" t="s">
        <v>28180</v>
      </c>
      <c r="Y7084">
        <v>259</v>
      </c>
      <c r="Z7084">
        <v>869</v>
      </c>
      <c r="AA7084">
        <v>2</v>
      </c>
      <c r="AB7084">
        <v>695.2</v>
      </c>
    </row>
    <row r="7085" spans="1:28" x14ac:dyDescent="0.3">
      <c r="A7085" t="s">
        <v>28</v>
      </c>
      <c r="B7085" t="s">
        <v>29</v>
      </c>
      <c r="C7085" t="s">
        <v>30</v>
      </c>
      <c r="D7085" t="s">
        <v>566</v>
      </c>
      <c r="E7085" t="s">
        <v>32</v>
      </c>
      <c r="F7085" t="s">
        <v>355</v>
      </c>
      <c r="G7085">
        <v>5</v>
      </c>
      <c r="H7085">
        <v>417319</v>
      </c>
      <c r="I7085" t="s">
        <v>34</v>
      </c>
      <c r="J7085" s="1">
        <v>44063</v>
      </c>
      <c r="K7085">
        <v>1100</v>
      </c>
      <c r="L7085" t="s">
        <v>28181</v>
      </c>
      <c r="M7085" t="s">
        <v>101</v>
      </c>
      <c r="N7085" t="s">
        <v>28182</v>
      </c>
      <c r="O7085" t="s">
        <v>28183</v>
      </c>
      <c r="P7085" t="s">
        <v>71</v>
      </c>
      <c r="Q7085">
        <v>16</v>
      </c>
      <c r="R7085" t="s">
        <v>88</v>
      </c>
      <c r="S7085" t="s">
        <v>79</v>
      </c>
      <c r="T7085">
        <v>34818</v>
      </c>
      <c r="U7085" s="1">
        <v>45617</v>
      </c>
      <c r="V7085" t="s">
        <v>42</v>
      </c>
      <c r="W7085">
        <v>214920</v>
      </c>
      <c r="X7085" t="s">
        <v>28184</v>
      </c>
      <c r="Y7085">
        <v>327</v>
      </c>
      <c r="Z7085">
        <v>1715</v>
      </c>
      <c r="AA7085">
        <v>7</v>
      </c>
      <c r="AB7085">
        <v>4802</v>
      </c>
    </row>
    <row r="7086" spans="1:28" x14ac:dyDescent="0.3">
      <c r="A7086" t="s">
        <v>28</v>
      </c>
      <c r="B7086" t="s">
        <v>29</v>
      </c>
      <c r="C7086" t="s">
        <v>148</v>
      </c>
      <c r="D7086" t="s">
        <v>349</v>
      </c>
      <c r="E7086" t="s">
        <v>32</v>
      </c>
      <c r="F7086" t="s">
        <v>57</v>
      </c>
      <c r="G7086">
        <v>84</v>
      </c>
      <c r="H7086">
        <v>433317</v>
      </c>
      <c r="I7086" t="s">
        <v>34</v>
      </c>
      <c r="J7086" s="1">
        <v>43863</v>
      </c>
      <c r="K7086">
        <v>1000</v>
      </c>
      <c r="L7086" t="s">
        <v>28185</v>
      </c>
      <c r="M7086" t="s">
        <v>137</v>
      </c>
      <c r="N7086" t="s">
        <v>28186</v>
      </c>
      <c r="O7086" t="s">
        <v>28187</v>
      </c>
      <c r="P7086" t="s">
        <v>87</v>
      </c>
      <c r="Q7086">
        <v>17</v>
      </c>
      <c r="R7086" t="s">
        <v>88</v>
      </c>
      <c r="S7086" t="s">
        <v>41</v>
      </c>
      <c r="T7086">
        <v>58701</v>
      </c>
      <c r="U7086" s="1">
        <v>45327</v>
      </c>
      <c r="V7086" t="s">
        <v>119</v>
      </c>
      <c r="W7086">
        <v>897038</v>
      </c>
      <c r="X7086" t="s">
        <v>28188</v>
      </c>
      <c r="Y7086">
        <v>985</v>
      </c>
      <c r="Z7086">
        <v>2051</v>
      </c>
      <c r="AA7086">
        <v>3</v>
      </c>
      <c r="AB7086" s="2" t="s">
        <v>28189</v>
      </c>
    </row>
    <row r="7087" spans="1:28" x14ac:dyDescent="0.3">
      <c r="A7087" t="s">
        <v>28</v>
      </c>
      <c r="B7087" t="s">
        <v>29</v>
      </c>
      <c r="C7087" t="s">
        <v>30</v>
      </c>
      <c r="D7087" t="s">
        <v>105</v>
      </c>
      <c r="E7087" t="s">
        <v>56</v>
      </c>
      <c r="F7087" t="s">
        <v>113</v>
      </c>
      <c r="G7087">
        <v>80</v>
      </c>
      <c r="H7087">
        <v>423302</v>
      </c>
      <c r="I7087" t="s">
        <v>58</v>
      </c>
      <c r="J7087" s="1">
        <v>44056</v>
      </c>
      <c r="K7087">
        <v>1000</v>
      </c>
      <c r="L7087" t="s">
        <v>28190</v>
      </c>
      <c r="M7087" t="s">
        <v>115</v>
      </c>
      <c r="N7087" t="s">
        <v>28191</v>
      </c>
      <c r="O7087" t="s">
        <v>28192</v>
      </c>
      <c r="P7087" t="s">
        <v>71</v>
      </c>
      <c r="Q7087">
        <v>8</v>
      </c>
      <c r="R7087" t="s">
        <v>40</v>
      </c>
      <c r="S7087" t="s">
        <v>118</v>
      </c>
      <c r="T7087">
        <v>35902</v>
      </c>
      <c r="U7087" s="1">
        <v>45453</v>
      </c>
      <c r="V7087" t="s">
        <v>52</v>
      </c>
      <c r="W7087">
        <v>304558</v>
      </c>
      <c r="X7087" t="s">
        <v>28193</v>
      </c>
      <c r="Y7087">
        <v>681</v>
      </c>
      <c r="Z7087">
        <v>2551</v>
      </c>
      <c r="AA7087">
        <v>3</v>
      </c>
      <c r="AB7087" s="2" t="s">
        <v>28194</v>
      </c>
    </row>
    <row r="7088" spans="1:28" x14ac:dyDescent="0.3">
      <c r="A7088" t="s">
        <v>28</v>
      </c>
      <c r="B7088" t="s">
        <v>29</v>
      </c>
      <c r="C7088" t="s">
        <v>30</v>
      </c>
      <c r="D7088" t="s">
        <v>227</v>
      </c>
      <c r="E7088" t="s">
        <v>56</v>
      </c>
      <c r="F7088" t="s">
        <v>106</v>
      </c>
      <c r="G7088">
        <v>81</v>
      </c>
      <c r="H7088">
        <v>439258</v>
      </c>
      <c r="I7088" t="s">
        <v>58</v>
      </c>
      <c r="J7088" s="1">
        <v>44930</v>
      </c>
      <c r="K7088">
        <v>1300</v>
      </c>
      <c r="L7088" t="s">
        <v>28195</v>
      </c>
      <c r="M7088" t="s">
        <v>1048</v>
      </c>
      <c r="N7088" t="s">
        <v>28196</v>
      </c>
      <c r="O7088" t="s">
        <v>28197</v>
      </c>
      <c r="P7088" t="s">
        <v>51</v>
      </c>
      <c r="Q7088">
        <v>7</v>
      </c>
      <c r="R7088" t="s">
        <v>88</v>
      </c>
      <c r="S7088" t="s">
        <v>79</v>
      </c>
      <c r="T7088">
        <v>20875</v>
      </c>
      <c r="U7088" s="1">
        <v>45310</v>
      </c>
      <c r="V7088" t="s">
        <v>111</v>
      </c>
      <c r="W7088">
        <v>198092</v>
      </c>
      <c r="X7088" t="s">
        <v>28198</v>
      </c>
      <c r="Y7088">
        <v>258</v>
      </c>
      <c r="Z7088">
        <v>2178</v>
      </c>
      <c r="AA7088">
        <v>3</v>
      </c>
      <c r="AB7088" s="2" t="s">
        <v>17696</v>
      </c>
    </row>
    <row r="7089" spans="1:28" x14ac:dyDescent="0.3">
      <c r="A7089" t="s">
        <v>28</v>
      </c>
      <c r="B7089" t="s">
        <v>29</v>
      </c>
      <c r="C7089" t="s">
        <v>91</v>
      </c>
      <c r="D7089" t="s">
        <v>261</v>
      </c>
      <c r="E7089" t="s">
        <v>46</v>
      </c>
      <c r="F7089" t="s">
        <v>99</v>
      </c>
      <c r="G7089">
        <v>43</v>
      </c>
      <c r="H7089">
        <v>408182</v>
      </c>
      <c r="I7089" t="s">
        <v>58</v>
      </c>
      <c r="J7089" s="1">
        <v>44052</v>
      </c>
      <c r="K7089">
        <v>1000</v>
      </c>
      <c r="L7089" t="s">
        <v>28199</v>
      </c>
      <c r="M7089" t="s">
        <v>482</v>
      </c>
      <c r="N7089" t="s">
        <v>28200</v>
      </c>
      <c r="O7089" t="s">
        <v>28201</v>
      </c>
      <c r="P7089" t="s">
        <v>87</v>
      </c>
      <c r="Q7089">
        <v>10</v>
      </c>
      <c r="R7089" t="s">
        <v>88</v>
      </c>
      <c r="S7089" t="s">
        <v>79</v>
      </c>
      <c r="T7089">
        <v>78862</v>
      </c>
      <c r="U7089" s="1">
        <v>45481</v>
      </c>
      <c r="V7089" t="s">
        <v>126</v>
      </c>
      <c r="W7089">
        <v>478887</v>
      </c>
      <c r="X7089" t="s">
        <v>28202</v>
      </c>
      <c r="Y7089">
        <v>611</v>
      </c>
      <c r="Z7089">
        <v>941</v>
      </c>
      <c r="AA7089">
        <v>6</v>
      </c>
      <c r="AB7089">
        <v>2258.4</v>
      </c>
    </row>
    <row r="7090" spans="1:28" x14ac:dyDescent="0.3">
      <c r="A7090" t="s">
        <v>28</v>
      </c>
      <c r="B7090" t="s">
        <v>29</v>
      </c>
      <c r="C7090" t="s">
        <v>91</v>
      </c>
      <c r="D7090" t="s">
        <v>611</v>
      </c>
      <c r="E7090" t="s">
        <v>32</v>
      </c>
      <c r="F7090" t="s">
        <v>175</v>
      </c>
      <c r="G7090">
        <v>57</v>
      </c>
      <c r="H7090">
        <v>412787</v>
      </c>
      <c r="I7090" t="s">
        <v>34</v>
      </c>
      <c r="J7090" s="1">
        <v>44948</v>
      </c>
      <c r="K7090">
        <v>1300</v>
      </c>
      <c r="L7090" t="s">
        <v>28203</v>
      </c>
      <c r="M7090" t="s">
        <v>287</v>
      </c>
      <c r="N7090" t="s">
        <v>28204</v>
      </c>
      <c r="O7090" t="s">
        <v>28205</v>
      </c>
      <c r="P7090" t="s">
        <v>51</v>
      </c>
      <c r="Q7090">
        <v>15</v>
      </c>
      <c r="R7090" t="s">
        <v>88</v>
      </c>
      <c r="S7090" t="s">
        <v>41</v>
      </c>
      <c r="T7090">
        <v>53974</v>
      </c>
      <c r="U7090" s="1">
        <v>45341</v>
      </c>
      <c r="V7090" t="s">
        <v>119</v>
      </c>
      <c r="W7090">
        <v>874256</v>
      </c>
      <c r="X7090" t="s">
        <v>28206</v>
      </c>
      <c r="Y7090">
        <v>967</v>
      </c>
      <c r="Z7090">
        <v>2270</v>
      </c>
      <c r="AA7090">
        <v>1</v>
      </c>
      <c r="AB7090">
        <v>908</v>
      </c>
    </row>
    <row r="7091" spans="1:28" x14ac:dyDescent="0.3">
      <c r="A7091" t="s">
        <v>28</v>
      </c>
      <c r="B7091" t="s">
        <v>29</v>
      </c>
      <c r="C7091" t="s">
        <v>66</v>
      </c>
      <c r="D7091" t="s">
        <v>621</v>
      </c>
      <c r="E7091" t="s">
        <v>56</v>
      </c>
      <c r="F7091" t="s">
        <v>150</v>
      </c>
      <c r="G7091">
        <v>14</v>
      </c>
      <c r="H7091">
        <v>403967</v>
      </c>
      <c r="I7091" t="s">
        <v>58</v>
      </c>
      <c r="J7091" s="1">
        <v>45026</v>
      </c>
      <c r="K7091">
        <v>1100</v>
      </c>
      <c r="L7091" t="s">
        <v>28207</v>
      </c>
      <c r="M7091" t="s">
        <v>1118</v>
      </c>
      <c r="N7091" t="s">
        <v>28208</v>
      </c>
      <c r="O7091" t="s">
        <v>28209</v>
      </c>
      <c r="P7091" t="s">
        <v>71</v>
      </c>
      <c r="Q7091">
        <v>8</v>
      </c>
      <c r="R7091" t="s">
        <v>40</v>
      </c>
      <c r="S7091" t="s">
        <v>63</v>
      </c>
      <c r="T7091">
        <v>46770</v>
      </c>
      <c r="U7091" s="1">
        <v>45491</v>
      </c>
      <c r="V7091" t="s">
        <v>126</v>
      </c>
      <c r="W7091">
        <v>283098</v>
      </c>
      <c r="X7091" t="s">
        <v>28210</v>
      </c>
      <c r="Y7091">
        <v>792</v>
      </c>
      <c r="Z7091">
        <v>1713</v>
      </c>
      <c r="AA7091">
        <v>5</v>
      </c>
      <c r="AB7091">
        <v>3426</v>
      </c>
    </row>
    <row r="7092" spans="1:28" x14ac:dyDescent="0.3">
      <c r="A7092" t="s">
        <v>28</v>
      </c>
      <c r="B7092" t="s">
        <v>29</v>
      </c>
      <c r="C7092" t="s">
        <v>148</v>
      </c>
      <c r="D7092" t="s">
        <v>380</v>
      </c>
      <c r="E7092" t="s">
        <v>46</v>
      </c>
      <c r="F7092" t="s">
        <v>83</v>
      </c>
      <c r="G7092">
        <v>7</v>
      </c>
      <c r="H7092">
        <v>438023</v>
      </c>
      <c r="I7092" t="s">
        <v>34</v>
      </c>
      <c r="J7092" s="1">
        <v>44649</v>
      </c>
      <c r="K7092">
        <v>1300</v>
      </c>
      <c r="L7092" t="s">
        <v>28211</v>
      </c>
      <c r="M7092" t="s">
        <v>345</v>
      </c>
      <c r="N7092" t="s">
        <v>28212</v>
      </c>
      <c r="O7092" t="s">
        <v>28213</v>
      </c>
      <c r="P7092" t="s">
        <v>39</v>
      </c>
      <c r="Q7092">
        <v>11</v>
      </c>
      <c r="R7092" t="s">
        <v>88</v>
      </c>
      <c r="S7092" t="s">
        <v>63</v>
      </c>
      <c r="T7092">
        <v>35308</v>
      </c>
      <c r="U7092" s="1">
        <v>45344</v>
      </c>
      <c r="V7092" t="s">
        <v>119</v>
      </c>
      <c r="W7092">
        <v>389685</v>
      </c>
      <c r="X7092" t="s">
        <v>28214</v>
      </c>
      <c r="Y7092">
        <v>767</v>
      </c>
      <c r="Z7092">
        <v>2120</v>
      </c>
      <c r="AA7092">
        <v>1</v>
      </c>
      <c r="AB7092">
        <v>848</v>
      </c>
    </row>
    <row r="7093" spans="1:28" x14ac:dyDescent="0.3">
      <c r="A7093" t="s">
        <v>28</v>
      </c>
      <c r="B7093" t="s">
        <v>29</v>
      </c>
      <c r="C7093" t="s">
        <v>54</v>
      </c>
      <c r="D7093" t="s">
        <v>511</v>
      </c>
      <c r="E7093" t="s">
        <v>32</v>
      </c>
      <c r="F7093" t="s">
        <v>135</v>
      </c>
      <c r="G7093">
        <v>87</v>
      </c>
      <c r="H7093">
        <v>409432</v>
      </c>
      <c r="I7093" t="s">
        <v>34</v>
      </c>
      <c r="J7093" s="1">
        <v>44771</v>
      </c>
      <c r="K7093">
        <v>950</v>
      </c>
      <c r="L7093" t="s">
        <v>28215</v>
      </c>
      <c r="M7093" t="s">
        <v>1409</v>
      </c>
      <c r="N7093" t="s">
        <v>28216</v>
      </c>
      <c r="O7093" t="s">
        <v>28217</v>
      </c>
      <c r="P7093" t="s">
        <v>51</v>
      </c>
      <c r="Q7093">
        <v>14</v>
      </c>
      <c r="R7093" t="s">
        <v>40</v>
      </c>
      <c r="S7093" t="s">
        <v>118</v>
      </c>
      <c r="T7093">
        <v>11106</v>
      </c>
      <c r="U7093" s="1">
        <v>45561</v>
      </c>
      <c r="V7093" t="s">
        <v>180</v>
      </c>
      <c r="W7093">
        <v>849967</v>
      </c>
      <c r="X7093" t="s">
        <v>28218</v>
      </c>
      <c r="Y7093">
        <v>759</v>
      </c>
      <c r="Z7093">
        <v>752</v>
      </c>
      <c r="AA7093">
        <v>8</v>
      </c>
      <c r="AB7093">
        <v>2406.4</v>
      </c>
    </row>
    <row r="7094" spans="1:28" x14ac:dyDescent="0.3">
      <c r="A7094" t="s">
        <v>28</v>
      </c>
      <c r="B7094" t="s">
        <v>29</v>
      </c>
      <c r="C7094" t="s">
        <v>44</v>
      </c>
      <c r="D7094" t="s">
        <v>254</v>
      </c>
      <c r="E7094" t="s">
        <v>46</v>
      </c>
      <c r="F7094" t="s">
        <v>47</v>
      </c>
      <c r="G7094">
        <v>54</v>
      </c>
      <c r="H7094">
        <v>407170</v>
      </c>
      <c r="I7094" t="s">
        <v>58</v>
      </c>
      <c r="J7094" s="1">
        <v>44975</v>
      </c>
      <c r="K7094">
        <v>1100</v>
      </c>
      <c r="L7094" t="s">
        <v>28219</v>
      </c>
      <c r="M7094" t="s">
        <v>308</v>
      </c>
      <c r="N7094" t="s">
        <v>28220</v>
      </c>
      <c r="O7094" t="s">
        <v>28221</v>
      </c>
      <c r="P7094" t="s">
        <v>71</v>
      </c>
      <c r="Q7094">
        <v>3</v>
      </c>
      <c r="R7094" t="s">
        <v>88</v>
      </c>
      <c r="S7094" t="s">
        <v>118</v>
      </c>
      <c r="T7094">
        <v>99627</v>
      </c>
      <c r="U7094" s="1">
        <v>45385</v>
      </c>
      <c r="V7094" t="s">
        <v>80</v>
      </c>
      <c r="W7094">
        <v>303286</v>
      </c>
      <c r="X7094" t="s">
        <v>28222</v>
      </c>
      <c r="Y7094">
        <v>900</v>
      </c>
      <c r="Z7094">
        <v>514</v>
      </c>
      <c r="AA7094">
        <v>5</v>
      </c>
      <c r="AB7094">
        <v>1028</v>
      </c>
    </row>
    <row r="7095" spans="1:28" x14ac:dyDescent="0.3">
      <c r="A7095" t="s">
        <v>28</v>
      </c>
      <c r="B7095" t="s">
        <v>29</v>
      </c>
      <c r="C7095" t="s">
        <v>44</v>
      </c>
      <c r="D7095" t="s">
        <v>74</v>
      </c>
      <c r="E7095" t="s">
        <v>32</v>
      </c>
      <c r="F7095" t="s">
        <v>135</v>
      </c>
      <c r="G7095">
        <v>7</v>
      </c>
      <c r="H7095">
        <v>412636</v>
      </c>
      <c r="I7095" t="s">
        <v>58</v>
      </c>
      <c r="J7095" s="1">
        <v>43957</v>
      </c>
      <c r="K7095">
        <v>1200</v>
      </c>
      <c r="L7095" t="s">
        <v>28223</v>
      </c>
      <c r="M7095" t="s">
        <v>843</v>
      </c>
      <c r="N7095" t="s">
        <v>28224</v>
      </c>
      <c r="O7095" t="s">
        <v>28225</v>
      </c>
      <c r="P7095" t="s">
        <v>71</v>
      </c>
      <c r="Q7095">
        <v>12</v>
      </c>
      <c r="R7095" t="s">
        <v>88</v>
      </c>
      <c r="S7095" t="s">
        <v>79</v>
      </c>
      <c r="T7095">
        <v>60932</v>
      </c>
      <c r="U7095" s="1">
        <v>45440</v>
      </c>
      <c r="V7095" t="s">
        <v>140</v>
      </c>
      <c r="W7095">
        <v>690607</v>
      </c>
      <c r="X7095" t="s">
        <v>28226</v>
      </c>
      <c r="Y7095">
        <v>552</v>
      </c>
      <c r="Z7095">
        <v>1054</v>
      </c>
      <c r="AA7095">
        <v>1</v>
      </c>
      <c r="AB7095">
        <v>421.6</v>
      </c>
    </row>
    <row r="7096" spans="1:28" x14ac:dyDescent="0.3">
      <c r="A7096" t="s">
        <v>28</v>
      </c>
      <c r="B7096" t="s">
        <v>29</v>
      </c>
      <c r="C7096" t="s">
        <v>91</v>
      </c>
      <c r="D7096" t="s">
        <v>546</v>
      </c>
      <c r="E7096" t="s">
        <v>46</v>
      </c>
      <c r="F7096" t="s">
        <v>99</v>
      </c>
      <c r="G7096">
        <v>34</v>
      </c>
      <c r="H7096">
        <v>436867</v>
      </c>
      <c r="I7096" t="s">
        <v>58</v>
      </c>
      <c r="J7096" s="1">
        <v>44402</v>
      </c>
      <c r="K7096">
        <v>1400</v>
      </c>
      <c r="L7096" t="s">
        <v>28227</v>
      </c>
      <c r="M7096" t="s">
        <v>1366</v>
      </c>
      <c r="N7096" t="s">
        <v>28228</v>
      </c>
      <c r="O7096" t="s">
        <v>28229</v>
      </c>
      <c r="P7096" t="s">
        <v>51</v>
      </c>
      <c r="Q7096">
        <v>13</v>
      </c>
      <c r="R7096" t="s">
        <v>40</v>
      </c>
      <c r="S7096" t="s">
        <v>41</v>
      </c>
      <c r="T7096">
        <v>14047</v>
      </c>
      <c r="U7096" s="1">
        <v>45528</v>
      </c>
      <c r="V7096" t="s">
        <v>64</v>
      </c>
      <c r="W7096">
        <v>219896</v>
      </c>
      <c r="X7096" t="s">
        <v>28230</v>
      </c>
      <c r="Y7096">
        <v>724</v>
      </c>
      <c r="Z7096">
        <v>2286</v>
      </c>
      <c r="AA7096">
        <v>6</v>
      </c>
      <c r="AB7096" s="2" t="s">
        <v>12028</v>
      </c>
    </row>
    <row r="7097" spans="1:28" x14ac:dyDescent="0.3">
      <c r="A7097" t="s">
        <v>28</v>
      </c>
      <c r="B7097" t="s">
        <v>29</v>
      </c>
      <c r="C7097" t="s">
        <v>30</v>
      </c>
      <c r="D7097" t="s">
        <v>98</v>
      </c>
      <c r="E7097" t="s">
        <v>32</v>
      </c>
      <c r="F7097" t="s">
        <v>99</v>
      </c>
      <c r="G7097">
        <v>33</v>
      </c>
      <c r="H7097">
        <v>416468</v>
      </c>
      <c r="I7097" t="s">
        <v>34</v>
      </c>
      <c r="J7097" s="1">
        <v>43859</v>
      </c>
      <c r="K7097">
        <v>1100</v>
      </c>
      <c r="L7097" t="s">
        <v>28231</v>
      </c>
      <c r="M7097" t="s">
        <v>239</v>
      </c>
      <c r="N7097" t="s">
        <v>28232</v>
      </c>
      <c r="O7097" t="s">
        <v>28233</v>
      </c>
      <c r="P7097" t="s">
        <v>71</v>
      </c>
      <c r="Q7097">
        <v>3</v>
      </c>
      <c r="R7097" t="s">
        <v>88</v>
      </c>
      <c r="S7097" t="s">
        <v>41</v>
      </c>
      <c r="T7097">
        <v>98565</v>
      </c>
      <c r="U7097" s="1">
        <v>45472</v>
      </c>
      <c r="V7097" t="s">
        <v>52</v>
      </c>
      <c r="W7097">
        <v>904364</v>
      </c>
      <c r="X7097" t="s">
        <v>28234</v>
      </c>
      <c r="Y7097">
        <v>511</v>
      </c>
      <c r="Z7097">
        <v>2029</v>
      </c>
      <c r="AA7097">
        <v>5</v>
      </c>
      <c r="AB7097">
        <v>4058</v>
      </c>
    </row>
    <row r="7098" spans="1:28" x14ac:dyDescent="0.3">
      <c r="A7098" t="s">
        <v>28</v>
      </c>
      <c r="B7098" t="s">
        <v>29</v>
      </c>
      <c r="C7098" t="s">
        <v>157</v>
      </c>
      <c r="D7098" t="s">
        <v>248</v>
      </c>
      <c r="E7098" t="s">
        <v>56</v>
      </c>
      <c r="F7098" t="s">
        <v>355</v>
      </c>
      <c r="G7098">
        <v>34</v>
      </c>
      <c r="H7098">
        <v>428693</v>
      </c>
      <c r="I7098" t="s">
        <v>58</v>
      </c>
      <c r="J7098" s="1">
        <v>45251</v>
      </c>
      <c r="K7098">
        <v>1100</v>
      </c>
      <c r="L7098" t="s">
        <v>28235</v>
      </c>
      <c r="M7098" t="s">
        <v>177</v>
      </c>
      <c r="N7098" t="s">
        <v>28236</v>
      </c>
      <c r="O7098" t="s">
        <v>28237</v>
      </c>
      <c r="P7098" t="s">
        <v>39</v>
      </c>
      <c r="Q7098">
        <v>6</v>
      </c>
      <c r="R7098" t="s">
        <v>40</v>
      </c>
      <c r="S7098" t="s">
        <v>41</v>
      </c>
      <c r="T7098">
        <v>54309</v>
      </c>
      <c r="U7098" s="1">
        <v>45361</v>
      </c>
      <c r="V7098" t="s">
        <v>72</v>
      </c>
      <c r="W7098">
        <v>917064</v>
      </c>
      <c r="X7098" t="s">
        <v>28238</v>
      </c>
      <c r="Y7098">
        <v>684</v>
      </c>
      <c r="Z7098">
        <v>1561</v>
      </c>
      <c r="AA7098">
        <v>3</v>
      </c>
      <c r="AB7098">
        <v>1873.2</v>
      </c>
    </row>
    <row r="7099" spans="1:28" x14ac:dyDescent="0.3">
      <c r="A7099" t="s">
        <v>28</v>
      </c>
      <c r="B7099" t="s">
        <v>29</v>
      </c>
      <c r="C7099" t="s">
        <v>30</v>
      </c>
      <c r="D7099" t="s">
        <v>411</v>
      </c>
      <c r="E7099" t="s">
        <v>56</v>
      </c>
      <c r="F7099" t="s">
        <v>106</v>
      </c>
      <c r="G7099">
        <v>7</v>
      </c>
      <c r="H7099">
        <v>409592</v>
      </c>
      <c r="I7099" t="s">
        <v>34</v>
      </c>
      <c r="J7099" s="1">
        <v>45301</v>
      </c>
      <c r="K7099">
        <v>950</v>
      </c>
      <c r="L7099" t="s">
        <v>17402</v>
      </c>
      <c r="M7099" t="s">
        <v>195</v>
      </c>
      <c r="N7099" t="s">
        <v>28239</v>
      </c>
      <c r="O7099" t="s">
        <v>28240</v>
      </c>
      <c r="P7099" t="s">
        <v>39</v>
      </c>
      <c r="Q7099">
        <v>13</v>
      </c>
      <c r="R7099" t="s">
        <v>88</v>
      </c>
      <c r="S7099" t="s">
        <v>79</v>
      </c>
      <c r="T7099">
        <v>20608</v>
      </c>
      <c r="U7099" s="1">
        <v>45457</v>
      </c>
      <c r="V7099" t="s">
        <v>52</v>
      </c>
      <c r="W7099">
        <v>688708</v>
      </c>
      <c r="X7099" t="s">
        <v>28241</v>
      </c>
      <c r="Y7099">
        <v>607</v>
      </c>
      <c r="Z7099">
        <v>2807</v>
      </c>
      <c r="AA7099">
        <v>6</v>
      </c>
      <c r="AB7099">
        <v>6736.8</v>
      </c>
    </row>
    <row r="7100" spans="1:28" x14ac:dyDescent="0.3">
      <c r="A7100" t="s">
        <v>28</v>
      </c>
      <c r="B7100" t="s">
        <v>29</v>
      </c>
      <c r="C7100" t="s">
        <v>91</v>
      </c>
      <c r="D7100" t="s">
        <v>82</v>
      </c>
      <c r="E7100" t="s">
        <v>32</v>
      </c>
      <c r="F7100" t="s">
        <v>113</v>
      </c>
      <c r="G7100">
        <v>39</v>
      </c>
      <c r="H7100">
        <v>408895</v>
      </c>
      <c r="I7100" t="s">
        <v>34</v>
      </c>
      <c r="J7100" s="1">
        <v>44253</v>
      </c>
      <c r="K7100">
        <v>1100</v>
      </c>
      <c r="L7100" t="s">
        <v>28242</v>
      </c>
      <c r="M7100" t="s">
        <v>211</v>
      </c>
      <c r="N7100" t="s">
        <v>28243</v>
      </c>
      <c r="O7100" t="s">
        <v>28244</v>
      </c>
      <c r="P7100" t="s">
        <v>87</v>
      </c>
      <c r="Q7100">
        <v>6</v>
      </c>
      <c r="R7100" t="s">
        <v>40</v>
      </c>
      <c r="S7100" t="s">
        <v>63</v>
      </c>
      <c r="T7100">
        <v>42129</v>
      </c>
      <c r="U7100" s="1">
        <v>45544</v>
      </c>
      <c r="V7100" t="s">
        <v>180</v>
      </c>
      <c r="W7100">
        <v>352444</v>
      </c>
      <c r="X7100" t="s">
        <v>28245</v>
      </c>
      <c r="Y7100">
        <v>865</v>
      </c>
      <c r="Z7100">
        <v>1839</v>
      </c>
      <c r="AA7100">
        <v>1</v>
      </c>
      <c r="AB7100">
        <v>735.6</v>
      </c>
    </row>
    <row r="7101" spans="1:28" x14ac:dyDescent="0.3">
      <c r="A7101" t="s">
        <v>28</v>
      </c>
      <c r="B7101" t="s">
        <v>29</v>
      </c>
      <c r="C7101" t="s">
        <v>91</v>
      </c>
      <c r="D7101" t="s">
        <v>170</v>
      </c>
      <c r="E7101" t="s">
        <v>32</v>
      </c>
      <c r="F7101" t="s">
        <v>106</v>
      </c>
      <c r="G7101">
        <v>59</v>
      </c>
      <c r="H7101">
        <v>404537</v>
      </c>
      <c r="I7101" t="s">
        <v>34</v>
      </c>
      <c r="J7101" s="1">
        <v>45596</v>
      </c>
      <c r="K7101">
        <v>1000</v>
      </c>
      <c r="L7101" t="s">
        <v>8684</v>
      </c>
      <c r="M7101" t="s">
        <v>101</v>
      </c>
      <c r="N7101" t="s">
        <v>28246</v>
      </c>
      <c r="O7101">
        <v>8906827872</v>
      </c>
      <c r="P7101" t="s">
        <v>39</v>
      </c>
      <c r="Q7101">
        <v>15</v>
      </c>
      <c r="R7101" t="s">
        <v>88</v>
      </c>
      <c r="S7101" t="s">
        <v>118</v>
      </c>
      <c r="T7101">
        <v>57995</v>
      </c>
      <c r="U7101" s="1">
        <v>45347</v>
      </c>
      <c r="V7101" t="s">
        <v>119</v>
      </c>
      <c r="W7101">
        <v>966779</v>
      </c>
      <c r="X7101" t="s">
        <v>28247</v>
      </c>
      <c r="Y7101">
        <v>588</v>
      </c>
      <c r="Z7101">
        <v>1012</v>
      </c>
      <c r="AA7101">
        <v>5</v>
      </c>
      <c r="AB7101">
        <v>2024</v>
      </c>
    </row>
    <row r="7102" spans="1:28" x14ac:dyDescent="0.3">
      <c r="A7102" t="s">
        <v>28</v>
      </c>
      <c r="B7102" t="s">
        <v>29</v>
      </c>
      <c r="C7102" t="s">
        <v>66</v>
      </c>
      <c r="D7102" t="s">
        <v>237</v>
      </c>
      <c r="E7102" t="s">
        <v>56</v>
      </c>
      <c r="F7102" t="s">
        <v>106</v>
      </c>
      <c r="G7102">
        <v>4</v>
      </c>
      <c r="H7102">
        <v>422630</v>
      </c>
      <c r="I7102" t="s">
        <v>58</v>
      </c>
      <c r="J7102" s="1">
        <v>44633</v>
      </c>
      <c r="K7102">
        <v>950</v>
      </c>
      <c r="L7102" t="s">
        <v>28248</v>
      </c>
      <c r="M7102" t="s">
        <v>1366</v>
      </c>
      <c r="N7102" t="s">
        <v>28249</v>
      </c>
      <c r="O7102" t="s">
        <v>28250</v>
      </c>
      <c r="P7102" t="s">
        <v>71</v>
      </c>
      <c r="Q7102">
        <v>12</v>
      </c>
      <c r="R7102" t="s">
        <v>88</v>
      </c>
      <c r="S7102" t="s">
        <v>63</v>
      </c>
      <c r="T7102">
        <v>44218</v>
      </c>
      <c r="U7102" s="1">
        <v>45507</v>
      </c>
      <c r="V7102" t="s">
        <v>64</v>
      </c>
      <c r="W7102">
        <v>854755</v>
      </c>
      <c r="X7102" t="s">
        <v>28251</v>
      </c>
      <c r="Y7102">
        <v>801</v>
      </c>
      <c r="Z7102">
        <v>1886</v>
      </c>
      <c r="AA7102">
        <v>6</v>
      </c>
      <c r="AB7102" s="2" t="s">
        <v>21577</v>
      </c>
    </row>
    <row r="7103" spans="1:28" x14ac:dyDescent="0.3">
      <c r="A7103" t="s">
        <v>28</v>
      </c>
      <c r="B7103" t="s">
        <v>29</v>
      </c>
      <c r="C7103" t="s">
        <v>30</v>
      </c>
      <c r="D7103" t="s">
        <v>511</v>
      </c>
      <c r="E7103" t="s">
        <v>56</v>
      </c>
      <c r="F7103" t="s">
        <v>47</v>
      </c>
      <c r="G7103">
        <v>96</v>
      </c>
      <c r="H7103">
        <v>418432</v>
      </c>
      <c r="I7103" t="s">
        <v>58</v>
      </c>
      <c r="J7103" s="1">
        <v>44527</v>
      </c>
      <c r="K7103">
        <v>1000</v>
      </c>
      <c r="L7103" t="s">
        <v>28252</v>
      </c>
      <c r="M7103" t="s">
        <v>282</v>
      </c>
      <c r="N7103" t="s">
        <v>28253</v>
      </c>
      <c r="O7103" t="s">
        <v>28254</v>
      </c>
      <c r="P7103" t="s">
        <v>39</v>
      </c>
      <c r="Q7103">
        <v>19</v>
      </c>
      <c r="R7103" t="s">
        <v>40</v>
      </c>
      <c r="S7103" t="s">
        <v>79</v>
      </c>
      <c r="T7103">
        <v>85623</v>
      </c>
      <c r="U7103" s="1">
        <v>45554</v>
      </c>
      <c r="V7103" t="s">
        <v>180</v>
      </c>
      <c r="W7103">
        <v>170733</v>
      </c>
      <c r="X7103" t="s">
        <v>28255</v>
      </c>
      <c r="Y7103">
        <v>861</v>
      </c>
      <c r="Z7103">
        <v>1549</v>
      </c>
      <c r="AA7103">
        <v>4</v>
      </c>
      <c r="AB7103">
        <v>2478.4</v>
      </c>
    </row>
    <row r="7104" spans="1:28" x14ac:dyDescent="0.3">
      <c r="A7104" t="s">
        <v>28</v>
      </c>
      <c r="B7104" t="s">
        <v>29</v>
      </c>
      <c r="C7104" t="s">
        <v>30</v>
      </c>
      <c r="D7104" t="s">
        <v>611</v>
      </c>
      <c r="E7104" t="s">
        <v>32</v>
      </c>
      <c r="F7104" t="s">
        <v>33</v>
      </c>
      <c r="G7104">
        <v>59</v>
      </c>
      <c r="H7104">
        <v>419388</v>
      </c>
      <c r="I7104" t="s">
        <v>58</v>
      </c>
      <c r="J7104" s="1">
        <v>43981</v>
      </c>
      <c r="K7104">
        <v>1000</v>
      </c>
      <c r="L7104" t="s">
        <v>28256</v>
      </c>
      <c r="M7104" t="s">
        <v>1488</v>
      </c>
      <c r="N7104" t="s">
        <v>28257</v>
      </c>
      <c r="O7104">
        <v>5289588019</v>
      </c>
      <c r="P7104" t="s">
        <v>51</v>
      </c>
      <c r="Q7104">
        <v>5</v>
      </c>
      <c r="R7104" t="s">
        <v>88</v>
      </c>
      <c r="S7104" t="s">
        <v>79</v>
      </c>
      <c r="T7104">
        <v>79689</v>
      </c>
      <c r="U7104" s="1">
        <v>45585</v>
      </c>
      <c r="V7104" t="s">
        <v>155</v>
      </c>
      <c r="W7104">
        <v>252864</v>
      </c>
      <c r="X7104" t="s">
        <v>28258</v>
      </c>
      <c r="Y7104">
        <v>643</v>
      </c>
      <c r="Z7104">
        <v>1844</v>
      </c>
      <c r="AA7104">
        <v>6</v>
      </c>
      <c r="AB7104">
        <v>4425.6000000000004</v>
      </c>
    </row>
    <row r="7105" spans="1:28" x14ac:dyDescent="0.3">
      <c r="A7105" t="s">
        <v>28</v>
      </c>
      <c r="B7105" t="s">
        <v>29</v>
      </c>
      <c r="C7105" t="s">
        <v>54</v>
      </c>
      <c r="D7105" t="s">
        <v>566</v>
      </c>
      <c r="E7105" t="s">
        <v>32</v>
      </c>
      <c r="F7105" t="s">
        <v>33</v>
      </c>
      <c r="G7105">
        <v>58</v>
      </c>
      <c r="H7105">
        <v>404456</v>
      </c>
      <c r="I7105" t="s">
        <v>58</v>
      </c>
      <c r="J7105" s="1">
        <v>45000</v>
      </c>
      <c r="K7105">
        <v>1400</v>
      </c>
      <c r="L7105" t="s">
        <v>3606</v>
      </c>
      <c r="M7105" t="s">
        <v>165</v>
      </c>
      <c r="N7105" t="s">
        <v>28259</v>
      </c>
      <c r="O7105" t="s">
        <v>28260</v>
      </c>
      <c r="P7105" t="s">
        <v>87</v>
      </c>
      <c r="Q7105">
        <v>14</v>
      </c>
      <c r="R7105" t="s">
        <v>88</v>
      </c>
      <c r="S7105" t="s">
        <v>118</v>
      </c>
      <c r="T7105">
        <v>67946</v>
      </c>
      <c r="U7105" s="1">
        <v>45417</v>
      </c>
      <c r="V7105" t="s">
        <v>140</v>
      </c>
      <c r="W7105">
        <v>574755</v>
      </c>
      <c r="X7105" t="s">
        <v>22120</v>
      </c>
      <c r="Y7105">
        <v>528</v>
      </c>
      <c r="Z7105">
        <v>2341</v>
      </c>
      <c r="AA7105">
        <v>1</v>
      </c>
      <c r="AB7105" s="2" t="s">
        <v>28261</v>
      </c>
    </row>
    <row r="7106" spans="1:28" x14ac:dyDescent="0.3">
      <c r="A7106" t="s">
        <v>28</v>
      </c>
      <c r="B7106" t="s">
        <v>29</v>
      </c>
      <c r="C7106" t="s">
        <v>44</v>
      </c>
      <c r="D7106" t="s">
        <v>637</v>
      </c>
      <c r="E7106" t="s">
        <v>46</v>
      </c>
      <c r="F7106" t="s">
        <v>83</v>
      </c>
      <c r="G7106">
        <v>59</v>
      </c>
      <c r="H7106">
        <v>437903</v>
      </c>
      <c r="I7106" t="s">
        <v>34</v>
      </c>
      <c r="J7106" s="1">
        <v>44501</v>
      </c>
      <c r="K7106">
        <v>1300</v>
      </c>
      <c r="L7106" t="s">
        <v>28262</v>
      </c>
      <c r="M7106" t="s">
        <v>165</v>
      </c>
      <c r="N7106" t="s">
        <v>28263</v>
      </c>
      <c r="O7106" t="s">
        <v>28264</v>
      </c>
      <c r="P7106" t="s">
        <v>39</v>
      </c>
      <c r="Q7106">
        <v>15</v>
      </c>
      <c r="R7106" t="s">
        <v>40</v>
      </c>
      <c r="S7106" t="s">
        <v>118</v>
      </c>
      <c r="T7106">
        <v>36596</v>
      </c>
      <c r="U7106" s="1">
        <v>45588</v>
      </c>
      <c r="V7106" t="s">
        <v>155</v>
      </c>
      <c r="W7106">
        <v>705650</v>
      </c>
      <c r="X7106" t="s">
        <v>14489</v>
      </c>
      <c r="Y7106">
        <v>726</v>
      </c>
      <c r="Z7106">
        <v>1541</v>
      </c>
      <c r="AA7106">
        <v>6</v>
      </c>
      <c r="AB7106">
        <v>3698.4</v>
      </c>
    </row>
    <row r="7107" spans="1:28" x14ac:dyDescent="0.3">
      <c r="A7107" t="s">
        <v>28</v>
      </c>
      <c r="B7107" t="s">
        <v>29</v>
      </c>
      <c r="C7107" t="s">
        <v>193</v>
      </c>
      <c r="D7107" t="s">
        <v>187</v>
      </c>
      <c r="E7107" t="s">
        <v>32</v>
      </c>
      <c r="F7107" t="s">
        <v>150</v>
      </c>
      <c r="G7107">
        <v>8</v>
      </c>
      <c r="H7107">
        <v>430310</v>
      </c>
      <c r="I7107" t="s">
        <v>58</v>
      </c>
      <c r="J7107" s="1">
        <v>45200</v>
      </c>
      <c r="K7107">
        <v>1200</v>
      </c>
      <c r="L7107" t="s">
        <v>28265</v>
      </c>
      <c r="M7107" t="s">
        <v>482</v>
      </c>
      <c r="N7107" t="s">
        <v>28266</v>
      </c>
      <c r="O7107" t="s">
        <v>28267</v>
      </c>
      <c r="P7107" t="s">
        <v>51</v>
      </c>
      <c r="Q7107">
        <v>4</v>
      </c>
      <c r="R7107" t="s">
        <v>40</v>
      </c>
      <c r="S7107" t="s">
        <v>118</v>
      </c>
      <c r="T7107">
        <v>77601</v>
      </c>
      <c r="U7107" s="1">
        <v>45535</v>
      </c>
      <c r="V7107" t="s">
        <v>64</v>
      </c>
      <c r="W7107">
        <v>826399</v>
      </c>
      <c r="X7107" t="s">
        <v>28268</v>
      </c>
      <c r="Y7107">
        <v>834</v>
      </c>
      <c r="Z7107">
        <v>1366</v>
      </c>
      <c r="AA7107">
        <v>1</v>
      </c>
      <c r="AB7107">
        <v>546.4</v>
      </c>
    </row>
    <row r="7108" spans="1:28" x14ac:dyDescent="0.3">
      <c r="A7108" t="s">
        <v>28</v>
      </c>
      <c r="B7108" t="s">
        <v>29</v>
      </c>
      <c r="C7108" t="s">
        <v>54</v>
      </c>
      <c r="D7108" t="s">
        <v>566</v>
      </c>
      <c r="E7108" t="s">
        <v>32</v>
      </c>
      <c r="F7108" t="s">
        <v>150</v>
      </c>
      <c r="G7108">
        <v>73</v>
      </c>
      <c r="H7108">
        <v>419169</v>
      </c>
      <c r="I7108" t="s">
        <v>58</v>
      </c>
      <c r="J7108" s="1">
        <v>45485</v>
      </c>
      <c r="K7108">
        <v>1000</v>
      </c>
      <c r="L7108" t="s">
        <v>28269</v>
      </c>
      <c r="M7108" t="s">
        <v>434</v>
      </c>
      <c r="N7108" t="s">
        <v>28270</v>
      </c>
      <c r="O7108" t="s">
        <v>28271</v>
      </c>
      <c r="P7108" t="s">
        <v>51</v>
      </c>
      <c r="Q7108">
        <v>20</v>
      </c>
      <c r="R7108" t="s">
        <v>88</v>
      </c>
      <c r="S7108" t="s">
        <v>79</v>
      </c>
      <c r="T7108">
        <v>25100</v>
      </c>
      <c r="U7108" s="1">
        <v>45346</v>
      </c>
      <c r="V7108" t="s">
        <v>119</v>
      </c>
      <c r="W7108">
        <v>396009</v>
      </c>
      <c r="X7108" t="s">
        <v>28272</v>
      </c>
      <c r="Y7108">
        <v>852</v>
      </c>
      <c r="Z7108">
        <v>1043</v>
      </c>
      <c r="AA7108">
        <v>1</v>
      </c>
      <c r="AB7108" s="2" t="s">
        <v>28273</v>
      </c>
    </row>
    <row r="7109" spans="1:28" x14ac:dyDescent="0.3">
      <c r="A7109" t="s">
        <v>28</v>
      </c>
      <c r="B7109" t="s">
        <v>29</v>
      </c>
      <c r="C7109" t="s">
        <v>54</v>
      </c>
      <c r="D7109" t="s">
        <v>566</v>
      </c>
      <c r="E7109" t="s">
        <v>46</v>
      </c>
      <c r="F7109" t="s">
        <v>113</v>
      </c>
      <c r="G7109">
        <v>67</v>
      </c>
      <c r="H7109">
        <v>426822</v>
      </c>
      <c r="I7109" t="s">
        <v>58</v>
      </c>
      <c r="J7109" s="1">
        <v>43873</v>
      </c>
      <c r="K7109">
        <v>1000</v>
      </c>
      <c r="L7109" t="s">
        <v>28274</v>
      </c>
      <c r="M7109" t="s">
        <v>1030</v>
      </c>
      <c r="N7109" t="s">
        <v>28275</v>
      </c>
      <c r="O7109" t="s">
        <v>28276</v>
      </c>
      <c r="P7109" t="s">
        <v>51</v>
      </c>
      <c r="Q7109">
        <v>13</v>
      </c>
      <c r="R7109" t="s">
        <v>40</v>
      </c>
      <c r="S7109" t="s">
        <v>79</v>
      </c>
      <c r="T7109">
        <v>69957</v>
      </c>
      <c r="U7109" s="1">
        <v>45568</v>
      </c>
      <c r="V7109" t="s">
        <v>155</v>
      </c>
      <c r="W7109">
        <v>869914</v>
      </c>
      <c r="X7109" t="s">
        <v>28277</v>
      </c>
      <c r="Y7109">
        <v>702</v>
      </c>
      <c r="Z7109">
        <v>2975</v>
      </c>
      <c r="AA7109">
        <v>6</v>
      </c>
      <c r="AB7109">
        <v>7140</v>
      </c>
    </row>
    <row r="7110" spans="1:28" x14ac:dyDescent="0.3">
      <c r="A7110" t="s">
        <v>28</v>
      </c>
      <c r="B7110" t="s">
        <v>29</v>
      </c>
      <c r="C7110" t="s">
        <v>193</v>
      </c>
      <c r="D7110" t="s">
        <v>170</v>
      </c>
      <c r="E7110" t="s">
        <v>56</v>
      </c>
      <c r="F7110" t="s">
        <v>106</v>
      </c>
      <c r="G7110">
        <v>72</v>
      </c>
      <c r="H7110">
        <v>422121</v>
      </c>
      <c r="I7110" t="s">
        <v>34</v>
      </c>
      <c r="J7110" s="1">
        <v>44277</v>
      </c>
      <c r="K7110">
        <v>1000</v>
      </c>
      <c r="L7110" t="s">
        <v>28278</v>
      </c>
      <c r="M7110" t="s">
        <v>269</v>
      </c>
      <c r="N7110" t="s">
        <v>28279</v>
      </c>
      <c r="O7110" t="s">
        <v>28280</v>
      </c>
      <c r="P7110" t="s">
        <v>71</v>
      </c>
      <c r="Q7110">
        <v>7</v>
      </c>
      <c r="R7110" t="s">
        <v>40</v>
      </c>
      <c r="S7110" t="s">
        <v>79</v>
      </c>
      <c r="T7110">
        <v>99168</v>
      </c>
      <c r="U7110" s="1">
        <v>45301</v>
      </c>
      <c r="V7110" t="s">
        <v>111</v>
      </c>
      <c r="W7110">
        <v>416314</v>
      </c>
      <c r="X7110" t="s">
        <v>28281</v>
      </c>
      <c r="Y7110">
        <v>348</v>
      </c>
      <c r="Z7110">
        <v>1236</v>
      </c>
      <c r="AA7110">
        <v>8</v>
      </c>
      <c r="AB7110" s="2" t="s">
        <v>28282</v>
      </c>
    </row>
    <row r="7111" spans="1:28" x14ac:dyDescent="0.3">
      <c r="A7111" t="s">
        <v>28</v>
      </c>
      <c r="B7111" t="s">
        <v>29</v>
      </c>
      <c r="C7111" t="s">
        <v>193</v>
      </c>
      <c r="D7111" t="s">
        <v>149</v>
      </c>
      <c r="E7111" t="s">
        <v>32</v>
      </c>
      <c r="F7111" t="s">
        <v>135</v>
      </c>
      <c r="G7111">
        <v>64</v>
      </c>
      <c r="H7111">
        <v>406879</v>
      </c>
      <c r="I7111" t="s">
        <v>58</v>
      </c>
      <c r="J7111" s="1">
        <v>44760</v>
      </c>
      <c r="K7111">
        <v>1000</v>
      </c>
      <c r="L7111" t="s">
        <v>28283</v>
      </c>
      <c r="M7111" t="s">
        <v>216</v>
      </c>
      <c r="N7111" t="s">
        <v>28284</v>
      </c>
      <c r="O7111" t="s">
        <v>28285</v>
      </c>
      <c r="P7111" t="s">
        <v>87</v>
      </c>
      <c r="Q7111">
        <v>18</v>
      </c>
      <c r="R7111" t="s">
        <v>88</v>
      </c>
      <c r="S7111" t="s">
        <v>63</v>
      </c>
      <c r="T7111">
        <v>15979</v>
      </c>
      <c r="U7111" s="1">
        <v>45528</v>
      </c>
      <c r="V7111" t="s">
        <v>64</v>
      </c>
      <c r="W7111">
        <v>307716</v>
      </c>
      <c r="X7111" t="s">
        <v>28286</v>
      </c>
      <c r="Y7111">
        <v>866</v>
      </c>
      <c r="Z7111">
        <v>2907</v>
      </c>
      <c r="AA7111">
        <v>7</v>
      </c>
      <c r="AB7111">
        <v>8139.6</v>
      </c>
    </row>
    <row r="7112" spans="1:28" x14ac:dyDescent="0.3">
      <c r="A7112" t="s">
        <v>28</v>
      </c>
      <c r="B7112" t="s">
        <v>29</v>
      </c>
      <c r="C7112" t="s">
        <v>91</v>
      </c>
      <c r="D7112" t="s">
        <v>237</v>
      </c>
      <c r="E7112" t="s">
        <v>32</v>
      </c>
      <c r="F7112" t="s">
        <v>355</v>
      </c>
      <c r="G7112">
        <v>89</v>
      </c>
      <c r="H7112">
        <v>405104</v>
      </c>
      <c r="I7112" t="s">
        <v>58</v>
      </c>
      <c r="J7112" s="1">
        <v>44427</v>
      </c>
      <c r="K7112">
        <v>1400</v>
      </c>
      <c r="L7112" t="s">
        <v>28287</v>
      </c>
      <c r="M7112" t="s">
        <v>843</v>
      </c>
      <c r="N7112" t="s">
        <v>28288</v>
      </c>
      <c r="O7112" t="s">
        <v>28289</v>
      </c>
      <c r="P7112" t="s">
        <v>39</v>
      </c>
      <c r="Q7112">
        <v>12</v>
      </c>
      <c r="R7112" t="s">
        <v>88</v>
      </c>
      <c r="S7112" t="s">
        <v>118</v>
      </c>
      <c r="T7112">
        <v>57976</v>
      </c>
      <c r="U7112" s="1">
        <v>45600</v>
      </c>
      <c r="V7112" t="s">
        <v>42</v>
      </c>
      <c r="W7112">
        <v>320709</v>
      </c>
      <c r="X7112" t="s">
        <v>28290</v>
      </c>
      <c r="Y7112">
        <v>920</v>
      </c>
      <c r="Z7112">
        <v>1680</v>
      </c>
      <c r="AA7112">
        <v>5</v>
      </c>
      <c r="AB7112">
        <v>3360</v>
      </c>
    </row>
    <row r="7113" spans="1:28" x14ac:dyDescent="0.3">
      <c r="A7113" t="s">
        <v>28</v>
      </c>
      <c r="B7113" t="s">
        <v>29</v>
      </c>
      <c r="C7113" t="s">
        <v>66</v>
      </c>
      <c r="D7113" t="s">
        <v>45</v>
      </c>
      <c r="E7113" t="s">
        <v>32</v>
      </c>
      <c r="F7113" t="s">
        <v>355</v>
      </c>
      <c r="G7113">
        <v>94</v>
      </c>
      <c r="H7113">
        <v>409949</v>
      </c>
      <c r="I7113" t="s">
        <v>34</v>
      </c>
      <c r="J7113" s="1">
        <v>44056</v>
      </c>
      <c r="K7113">
        <v>1400</v>
      </c>
      <c r="L7113" t="s">
        <v>28291</v>
      </c>
      <c r="M7113" t="s">
        <v>2538</v>
      </c>
      <c r="N7113" t="s">
        <v>28292</v>
      </c>
      <c r="O7113" t="s">
        <v>28293</v>
      </c>
      <c r="P7113" t="s">
        <v>39</v>
      </c>
      <c r="Q7113">
        <v>17</v>
      </c>
      <c r="R7113" t="s">
        <v>88</v>
      </c>
      <c r="S7113" t="s">
        <v>79</v>
      </c>
      <c r="T7113">
        <v>59800</v>
      </c>
      <c r="U7113" s="1">
        <v>45404</v>
      </c>
      <c r="V7113" t="s">
        <v>80</v>
      </c>
      <c r="W7113">
        <v>309849</v>
      </c>
      <c r="X7113" t="s">
        <v>28294</v>
      </c>
      <c r="Y7113">
        <v>603</v>
      </c>
      <c r="Z7113">
        <v>500</v>
      </c>
      <c r="AA7113">
        <v>6</v>
      </c>
      <c r="AB7113">
        <v>1200</v>
      </c>
    </row>
    <row r="7114" spans="1:28" x14ac:dyDescent="0.3">
      <c r="A7114" t="s">
        <v>28</v>
      </c>
      <c r="B7114" t="s">
        <v>29</v>
      </c>
      <c r="C7114" t="s">
        <v>30</v>
      </c>
      <c r="D7114" t="s">
        <v>182</v>
      </c>
      <c r="E7114" t="s">
        <v>32</v>
      </c>
      <c r="F7114" t="s">
        <v>113</v>
      </c>
      <c r="G7114">
        <v>36</v>
      </c>
      <c r="H7114">
        <v>415617</v>
      </c>
      <c r="I7114" t="s">
        <v>58</v>
      </c>
      <c r="J7114" s="1">
        <v>44372</v>
      </c>
      <c r="K7114">
        <v>950</v>
      </c>
      <c r="L7114" t="s">
        <v>28295</v>
      </c>
      <c r="M7114" t="s">
        <v>1058</v>
      </c>
      <c r="N7114" t="s">
        <v>28296</v>
      </c>
      <c r="O7114" t="s">
        <v>28297</v>
      </c>
      <c r="P7114" t="s">
        <v>39</v>
      </c>
      <c r="Q7114">
        <v>15</v>
      </c>
      <c r="R7114" t="s">
        <v>88</v>
      </c>
      <c r="S7114" t="s">
        <v>63</v>
      </c>
      <c r="T7114">
        <v>34833</v>
      </c>
      <c r="U7114" s="1">
        <v>45452</v>
      </c>
      <c r="V7114" t="s">
        <v>52</v>
      </c>
      <c r="W7114">
        <v>619183</v>
      </c>
      <c r="X7114" t="s">
        <v>20142</v>
      </c>
      <c r="Y7114">
        <v>272</v>
      </c>
      <c r="Z7114">
        <v>1591</v>
      </c>
      <c r="AA7114">
        <v>6</v>
      </c>
      <c r="AB7114">
        <v>3818.4</v>
      </c>
    </row>
    <row r="7115" spans="1:28" x14ac:dyDescent="0.3">
      <c r="A7115" t="s">
        <v>28</v>
      </c>
      <c r="B7115" t="s">
        <v>29</v>
      </c>
      <c r="C7115" t="s">
        <v>30</v>
      </c>
      <c r="D7115" t="s">
        <v>566</v>
      </c>
      <c r="E7115" t="s">
        <v>32</v>
      </c>
      <c r="F7115" t="s">
        <v>135</v>
      </c>
      <c r="G7115">
        <v>57</v>
      </c>
      <c r="H7115">
        <v>438628</v>
      </c>
      <c r="I7115" t="s">
        <v>58</v>
      </c>
      <c r="J7115" s="1">
        <v>45370</v>
      </c>
      <c r="K7115">
        <v>1200</v>
      </c>
      <c r="L7115" t="s">
        <v>21262</v>
      </c>
      <c r="M7115" t="s">
        <v>856</v>
      </c>
      <c r="N7115" t="s">
        <v>28298</v>
      </c>
      <c r="O7115" t="s">
        <v>28299</v>
      </c>
      <c r="P7115" t="s">
        <v>71</v>
      </c>
      <c r="Q7115">
        <v>6</v>
      </c>
      <c r="R7115" t="s">
        <v>88</v>
      </c>
      <c r="S7115" t="s">
        <v>63</v>
      </c>
      <c r="T7115">
        <v>38991</v>
      </c>
      <c r="U7115" s="1">
        <v>45450</v>
      </c>
      <c r="V7115" t="s">
        <v>52</v>
      </c>
      <c r="W7115">
        <v>589773</v>
      </c>
      <c r="X7115" t="s">
        <v>28300</v>
      </c>
      <c r="Y7115">
        <v>449</v>
      </c>
      <c r="Z7115">
        <v>795</v>
      </c>
      <c r="AA7115">
        <v>6</v>
      </c>
      <c r="AB7115">
        <v>1908</v>
      </c>
    </row>
    <row r="7116" spans="1:28" x14ac:dyDescent="0.3">
      <c r="A7116" t="s">
        <v>28</v>
      </c>
      <c r="B7116" t="s">
        <v>29</v>
      </c>
      <c r="C7116" t="s">
        <v>157</v>
      </c>
      <c r="D7116" t="s">
        <v>560</v>
      </c>
      <c r="E7116" t="s">
        <v>46</v>
      </c>
      <c r="F7116" t="s">
        <v>355</v>
      </c>
      <c r="G7116">
        <v>62</v>
      </c>
      <c r="H7116">
        <v>436487</v>
      </c>
      <c r="I7116" t="s">
        <v>34</v>
      </c>
      <c r="J7116" s="1">
        <v>45233</v>
      </c>
      <c r="K7116">
        <v>1300</v>
      </c>
      <c r="L7116" t="s">
        <v>8480</v>
      </c>
      <c r="M7116" t="s">
        <v>1291</v>
      </c>
      <c r="N7116" t="s">
        <v>28301</v>
      </c>
      <c r="O7116" t="s">
        <v>28302</v>
      </c>
      <c r="P7116" t="s">
        <v>71</v>
      </c>
      <c r="Q7116">
        <v>3</v>
      </c>
      <c r="R7116" t="s">
        <v>88</v>
      </c>
      <c r="S7116" t="s">
        <v>118</v>
      </c>
      <c r="T7116">
        <v>58488</v>
      </c>
      <c r="U7116" s="1">
        <v>45520</v>
      </c>
      <c r="V7116" t="s">
        <v>64</v>
      </c>
      <c r="W7116">
        <v>883578</v>
      </c>
      <c r="X7116" t="s">
        <v>28303</v>
      </c>
      <c r="Y7116">
        <v>753</v>
      </c>
      <c r="Z7116">
        <v>2393</v>
      </c>
      <c r="AA7116">
        <v>6</v>
      </c>
      <c r="AB7116" s="2" t="s">
        <v>28304</v>
      </c>
    </row>
    <row r="7117" spans="1:28" x14ac:dyDescent="0.3">
      <c r="A7117" t="s">
        <v>28</v>
      </c>
      <c r="B7117" t="s">
        <v>29</v>
      </c>
      <c r="C7117" t="s">
        <v>157</v>
      </c>
      <c r="D7117" t="s">
        <v>546</v>
      </c>
      <c r="E7117" t="s">
        <v>32</v>
      </c>
      <c r="F7117" t="s">
        <v>150</v>
      </c>
      <c r="G7117">
        <v>2</v>
      </c>
      <c r="H7117">
        <v>400225</v>
      </c>
      <c r="I7117" t="s">
        <v>58</v>
      </c>
      <c r="J7117" s="1">
        <v>45183</v>
      </c>
      <c r="K7117">
        <v>1400</v>
      </c>
      <c r="L7117" t="s">
        <v>28305</v>
      </c>
      <c r="M7117" t="s">
        <v>345</v>
      </c>
      <c r="N7117" t="s">
        <v>28306</v>
      </c>
      <c r="O7117">
        <f>1-502-106-6361</f>
        <v>-6968</v>
      </c>
      <c r="P7117" t="s">
        <v>71</v>
      </c>
      <c r="Q7117">
        <v>19</v>
      </c>
      <c r="R7117" t="s">
        <v>88</v>
      </c>
      <c r="S7117" t="s">
        <v>63</v>
      </c>
      <c r="T7117">
        <v>63721</v>
      </c>
      <c r="U7117" s="1">
        <v>45339</v>
      </c>
      <c r="V7117" t="s">
        <v>119</v>
      </c>
      <c r="W7117">
        <v>671267</v>
      </c>
      <c r="X7117" t="s">
        <v>28307</v>
      </c>
      <c r="Y7117">
        <v>597</v>
      </c>
      <c r="Z7117">
        <v>1229</v>
      </c>
      <c r="AA7117">
        <v>6</v>
      </c>
      <c r="AB7117" s="2" t="s">
        <v>16771</v>
      </c>
    </row>
    <row r="7118" spans="1:28" x14ac:dyDescent="0.3">
      <c r="A7118" t="s">
        <v>28</v>
      </c>
      <c r="B7118" t="s">
        <v>29</v>
      </c>
      <c r="C7118" t="s">
        <v>44</v>
      </c>
      <c r="D7118" t="s">
        <v>291</v>
      </c>
      <c r="E7118" t="s">
        <v>56</v>
      </c>
      <c r="F7118" t="s">
        <v>106</v>
      </c>
      <c r="G7118">
        <v>53</v>
      </c>
      <c r="H7118">
        <v>426893</v>
      </c>
      <c r="I7118" t="s">
        <v>58</v>
      </c>
      <c r="J7118" s="1">
        <v>44168</v>
      </c>
      <c r="K7118">
        <v>1200</v>
      </c>
      <c r="L7118" t="s">
        <v>28308</v>
      </c>
      <c r="M7118" t="s">
        <v>1356</v>
      </c>
      <c r="N7118" t="s">
        <v>28309</v>
      </c>
      <c r="O7118" t="s">
        <v>28310</v>
      </c>
      <c r="P7118" t="s">
        <v>39</v>
      </c>
      <c r="Q7118">
        <v>9</v>
      </c>
      <c r="R7118" t="s">
        <v>88</v>
      </c>
      <c r="S7118" t="s">
        <v>41</v>
      </c>
      <c r="T7118">
        <v>95367</v>
      </c>
      <c r="U7118" s="1">
        <v>45541</v>
      </c>
      <c r="V7118" t="s">
        <v>180</v>
      </c>
      <c r="W7118">
        <v>317249</v>
      </c>
      <c r="X7118" t="s">
        <v>28311</v>
      </c>
      <c r="Y7118">
        <v>310</v>
      </c>
      <c r="Z7118">
        <v>1063</v>
      </c>
      <c r="AA7118">
        <v>5</v>
      </c>
      <c r="AB7118">
        <v>2126</v>
      </c>
    </row>
    <row r="7119" spans="1:28" x14ac:dyDescent="0.3">
      <c r="A7119" t="s">
        <v>28</v>
      </c>
      <c r="B7119" t="s">
        <v>29</v>
      </c>
      <c r="C7119" t="s">
        <v>44</v>
      </c>
      <c r="D7119" t="s">
        <v>31</v>
      </c>
      <c r="E7119" t="s">
        <v>46</v>
      </c>
      <c r="F7119" t="s">
        <v>47</v>
      </c>
      <c r="G7119">
        <v>40</v>
      </c>
      <c r="H7119">
        <v>400339</v>
      </c>
      <c r="I7119" t="s">
        <v>34</v>
      </c>
      <c r="J7119" s="1">
        <v>44843</v>
      </c>
      <c r="K7119">
        <v>950</v>
      </c>
      <c r="L7119" t="s">
        <v>1272</v>
      </c>
      <c r="M7119" t="s">
        <v>1017</v>
      </c>
      <c r="N7119" t="s">
        <v>28312</v>
      </c>
      <c r="O7119" t="s">
        <v>28313</v>
      </c>
      <c r="P7119" t="s">
        <v>51</v>
      </c>
      <c r="Q7119">
        <v>7</v>
      </c>
      <c r="R7119" t="s">
        <v>88</v>
      </c>
      <c r="S7119" t="s">
        <v>118</v>
      </c>
      <c r="T7119">
        <v>54329</v>
      </c>
      <c r="U7119" s="1">
        <v>45460</v>
      </c>
      <c r="V7119" t="s">
        <v>52</v>
      </c>
      <c r="W7119">
        <v>685844</v>
      </c>
      <c r="X7119" t="s">
        <v>28314</v>
      </c>
      <c r="Y7119">
        <v>321</v>
      </c>
      <c r="Z7119">
        <v>2957</v>
      </c>
      <c r="AA7119">
        <v>7</v>
      </c>
      <c r="AB7119">
        <v>8279.6</v>
      </c>
    </row>
    <row r="7120" spans="1:28" x14ac:dyDescent="0.3">
      <c r="A7120" t="s">
        <v>28</v>
      </c>
      <c r="B7120" t="s">
        <v>29</v>
      </c>
      <c r="C7120" t="s">
        <v>91</v>
      </c>
      <c r="D7120" t="s">
        <v>338</v>
      </c>
      <c r="E7120" t="s">
        <v>46</v>
      </c>
      <c r="F7120" t="s">
        <v>83</v>
      </c>
      <c r="G7120">
        <v>20</v>
      </c>
      <c r="H7120">
        <v>400710</v>
      </c>
      <c r="I7120" t="s">
        <v>58</v>
      </c>
      <c r="J7120" s="1">
        <v>45119</v>
      </c>
      <c r="K7120">
        <v>1200</v>
      </c>
      <c r="L7120" t="s">
        <v>28315</v>
      </c>
      <c r="M7120" t="s">
        <v>36</v>
      </c>
      <c r="N7120" t="s">
        <v>28316</v>
      </c>
      <c r="O7120" t="s">
        <v>28317</v>
      </c>
      <c r="P7120" t="s">
        <v>39</v>
      </c>
      <c r="Q7120">
        <v>14</v>
      </c>
      <c r="R7120" t="s">
        <v>88</v>
      </c>
      <c r="S7120" t="s">
        <v>41</v>
      </c>
      <c r="T7120">
        <v>73292</v>
      </c>
      <c r="U7120" s="1">
        <v>45594</v>
      </c>
      <c r="V7120" t="s">
        <v>155</v>
      </c>
      <c r="W7120">
        <v>545403</v>
      </c>
      <c r="X7120" t="s">
        <v>28318</v>
      </c>
      <c r="Y7120">
        <v>625</v>
      </c>
      <c r="Z7120">
        <v>2704</v>
      </c>
      <c r="AA7120">
        <v>1</v>
      </c>
      <c r="AB7120" s="2" t="s">
        <v>19753</v>
      </c>
    </row>
    <row r="7121" spans="1:28" x14ac:dyDescent="0.3">
      <c r="A7121" t="s">
        <v>28</v>
      </c>
      <c r="B7121" t="s">
        <v>29</v>
      </c>
      <c r="C7121" t="s">
        <v>54</v>
      </c>
      <c r="D7121" t="s">
        <v>149</v>
      </c>
      <c r="E7121" t="s">
        <v>46</v>
      </c>
      <c r="F7121" t="s">
        <v>106</v>
      </c>
      <c r="G7121">
        <v>91</v>
      </c>
      <c r="H7121">
        <v>405890</v>
      </c>
      <c r="I7121" t="s">
        <v>34</v>
      </c>
      <c r="J7121" s="1">
        <v>44671</v>
      </c>
      <c r="K7121">
        <v>1000</v>
      </c>
      <c r="L7121" t="s">
        <v>28319</v>
      </c>
      <c r="M7121" t="s">
        <v>276</v>
      </c>
      <c r="N7121" t="s">
        <v>28320</v>
      </c>
      <c r="O7121" t="s">
        <v>28321</v>
      </c>
      <c r="P7121" t="s">
        <v>71</v>
      </c>
      <c r="Q7121">
        <v>10</v>
      </c>
      <c r="R7121" t="s">
        <v>88</v>
      </c>
      <c r="S7121" t="s">
        <v>118</v>
      </c>
      <c r="T7121">
        <v>28170</v>
      </c>
      <c r="U7121" s="1">
        <v>45574</v>
      </c>
      <c r="V7121" t="s">
        <v>155</v>
      </c>
      <c r="W7121">
        <v>871958</v>
      </c>
      <c r="X7121" t="s">
        <v>5293</v>
      </c>
      <c r="Y7121">
        <v>399</v>
      </c>
      <c r="Z7121">
        <v>2750</v>
      </c>
      <c r="AA7121">
        <v>2</v>
      </c>
      <c r="AB7121">
        <v>2200</v>
      </c>
    </row>
    <row r="7122" spans="1:28" x14ac:dyDescent="0.3">
      <c r="A7122" t="s">
        <v>28</v>
      </c>
      <c r="B7122" t="s">
        <v>29</v>
      </c>
      <c r="C7122" t="s">
        <v>54</v>
      </c>
      <c r="D7122" t="s">
        <v>616</v>
      </c>
      <c r="E7122" t="s">
        <v>32</v>
      </c>
      <c r="F7122" t="s">
        <v>355</v>
      </c>
      <c r="G7122">
        <v>21</v>
      </c>
      <c r="H7122">
        <v>408985</v>
      </c>
      <c r="I7122" t="s">
        <v>58</v>
      </c>
      <c r="J7122" s="1">
        <v>45487</v>
      </c>
      <c r="K7122">
        <v>1100</v>
      </c>
      <c r="L7122" t="s">
        <v>7385</v>
      </c>
      <c r="M7122" t="s">
        <v>68</v>
      </c>
      <c r="N7122" t="s">
        <v>28322</v>
      </c>
      <c r="O7122" t="s">
        <v>28323</v>
      </c>
      <c r="P7122" t="s">
        <v>39</v>
      </c>
      <c r="Q7122">
        <v>9</v>
      </c>
      <c r="R7122" t="s">
        <v>40</v>
      </c>
      <c r="S7122" t="s">
        <v>41</v>
      </c>
      <c r="T7122">
        <v>37979</v>
      </c>
      <c r="U7122" s="1">
        <v>45498</v>
      </c>
      <c r="V7122" t="s">
        <v>126</v>
      </c>
      <c r="W7122">
        <v>470732</v>
      </c>
      <c r="X7122" t="s">
        <v>6634</v>
      </c>
      <c r="Y7122">
        <v>479</v>
      </c>
      <c r="Z7122">
        <v>630</v>
      </c>
      <c r="AA7122">
        <v>6</v>
      </c>
      <c r="AB7122">
        <v>1512</v>
      </c>
    </row>
    <row r="7123" spans="1:28" x14ac:dyDescent="0.3">
      <c r="A7123" t="s">
        <v>28</v>
      </c>
      <c r="B7123" t="s">
        <v>29</v>
      </c>
      <c r="C7123" t="s">
        <v>91</v>
      </c>
      <c r="D7123" t="s">
        <v>134</v>
      </c>
      <c r="E7123" t="s">
        <v>56</v>
      </c>
      <c r="F7123" t="s">
        <v>355</v>
      </c>
      <c r="G7123">
        <v>59</v>
      </c>
      <c r="H7123">
        <v>418163</v>
      </c>
      <c r="I7123" t="s">
        <v>34</v>
      </c>
      <c r="J7123" s="1">
        <v>45063</v>
      </c>
      <c r="K7123">
        <v>800</v>
      </c>
      <c r="L7123" t="s">
        <v>28324</v>
      </c>
      <c r="M7123" t="s">
        <v>144</v>
      </c>
      <c r="N7123" t="s">
        <v>28325</v>
      </c>
      <c r="O7123">
        <v>6775217249</v>
      </c>
      <c r="P7123" t="s">
        <v>39</v>
      </c>
      <c r="Q7123">
        <v>13</v>
      </c>
      <c r="R7123" t="s">
        <v>40</v>
      </c>
      <c r="S7123" t="s">
        <v>41</v>
      </c>
      <c r="T7123">
        <v>76486</v>
      </c>
      <c r="U7123" s="1">
        <v>45467</v>
      </c>
      <c r="V7123" t="s">
        <v>52</v>
      </c>
      <c r="W7123">
        <v>601175</v>
      </c>
      <c r="X7123" t="s">
        <v>28326</v>
      </c>
      <c r="Y7123">
        <v>549</v>
      </c>
      <c r="Z7123">
        <v>2753</v>
      </c>
      <c r="AA7123">
        <v>5</v>
      </c>
      <c r="AB7123">
        <v>5506</v>
      </c>
    </row>
    <row r="7124" spans="1:28" x14ac:dyDescent="0.3">
      <c r="A7124" t="s">
        <v>28</v>
      </c>
      <c r="B7124" t="s">
        <v>29</v>
      </c>
      <c r="C7124" t="s">
        <v>54</v>
      </c>
      <c r="D7124" t="s">
        <v>163</v>
      </c>
      <c r="E7124" t="s">
        <v>32</v>
      </c>
      <c r="F7124" t="s">
        <v>47</v>
      </c>
      <c r="G7124">
        <v>69</v>
      </c>
      <c r="H7124">
        <v>414284</v>
      </c>
      <c r="I7124" t="s">
        <v>58</v>
      </c>
      <c r="J7124" s="1">
        <v>43868</v>
      </c>
      <c r="K7124">
        <v>800</v>
      </c>
      <c r="L7124" t="s">
        <v>28327</v>
      </c>
      <c r="M7124" t="s">
        <v>287</v>
      </c>
      <c r="N7124" t="s">
        <v>28328</v>
      </c>
      <c r="O7124" t="s">
        <v>28329</v>
      </c>
      <c r="P7124" t="s">
        <v>39</v>
      </c>
      <c r="Q7124">
        <v>9</v>
      </c>
      <c r="R7124" t="s">
        <v>40</v>
      </c>
      <c r="S7124" t="s">
        <v>41</v>
      </c>
      <c r="T7124">
        <v>46521</v>
      </c>
      <c r="U7124" s="1">
        <v>45520</v>
      </c>
      <c r="V7124" t="s">
        <v>64</v>
      </c>
      <c r="W7124">
        <v>475888</v>
      </c>
      <c r="X7124" t="s">
        <v>28330</v>
      </c>
      <c r="Y7124">
        <v>764</v>
      </c>
      <c r="Z7124">
        <v>2717</v>
      </c>
      <c r="AA7124">
        <v>3</v>
      </c>
      <c r="AB7124">
        <v>3260.4</v>
      </c>
    </row>
    <row r="7125" spans="1:28" x14ac:dyDescent="0.3">
      <c r="A7125" t="s">
        <v>28</v>
      </c>
      <c r="B7125" t="s">
        <v>29</v>
      </c>
      <c r="C7125" t="s">
        <v>44</v>
      </c>
      <c r="D7125" t="s">
        <v>261</v>
      </c>
      <c r="E7125" t="s">
        <v>56</v>
      </c>
      <c r="F7125" t="s">
        <v>135</v>
      </c>
      <c r="G7125">
        <v>74</v>
      </c>
      <c r="H7125">
        <v>429636</v>
      </c>
      <c r="I7125" t="s">
        <v>34</v>
      </c>
      <c r="J7125" s="1">
        <v>45428</v>
      </c>
      <c r="K7125">
        <v>1400</v>
      </c>
      <c r="L7125" t="s">
        <v>28331</v>
      </c>
      <c r="M7125" t="s">
        <v>366</v>
      </c>
      <c r="N7125" t="s">
        <v>28332</v>
      </c>
      <c r="O7125" t="s">
        <v>28333</v>
      </c>
      <c r="P7125" t="s">
        <v>87</v>
      </c>
      <c r="Q7125">
        <v>20</v>
      </c>
      <c r="R7125" t="s">
        <v>40</v>
      </c>
      <c r="S7125" t="s">
        <v>63</v>
      </c>
      <c r="T7125">
        <v>47273</v>
      </c>
      <c r="U7125" s="1">
        <v>45490</v>
      </c>
      <c r="V7125" t="s">
        <v>126</v>
      </c>
      <c r="W7125">
        <v>885344</v>
      </c>
      <c r="X7125" t="s">
        <v>28334</v>
      </c>
      <c r="Y7125">
        <v>968</v>
      </c>
      <c r="Z7125">
        <v>2645</v>
      </c>
      <c r="AA7125">
        <v>1</v>
      </c>
      <c r="AB7125">
        <v>1058</v>
      </c>
    </row>
    <row r="7126" spans="1:28" x14ac:dyDescent="0.3">
      <c r="A7126" t="s">
        <v>28</v>
      </c>
      <c r="B7126" t="s">
        <v>29</v>
      </c>
      <c r="C7126" t="s">
        <v>66</v>
      </c>
      <c r="D7126" t="s">
        <v>55</v>
      </c>
      <c r="E7126" t="s">
        <v>46</v>
      </c>
      <c r="F7126" t="s">
        <v>99</v>
      </c>
      <c r="G7126">
        <v>59</v>
      </c>
      <c r="H7126">
        <v>430611</v>
      </c>
      <c r="I7126" t="s">
        <v>34</v>
      </c>
      <c r="J7126" s="1">
        <v>44969</v>
      </c>
      <c r="K7126">
        <v>1200</v>
      </c>
      <c r="L7126" t="s">
        <v>28335</v>
      </c>
      <c r="M7126" t="s">
        <v>195</v>
      </c>
      <c r="N7126" t="s">
        <v>28336</v>
      </c>
      <c r="O7126">
        <v>2230906390</v>
      </c>
      <c r="P7126" t="s">
        <v>71</v>
      </c>
      <c r="Q7126">
        <v>4</v>
      </c>
      <c r="R7126" t="s">
        <v>40</v>
      </c>
      <c r="S7126" t="s">
        <v>63</v>
      </c>
      <c r="T7126">
        <v>89224</v>
      </c>
      <c r="U7126" s="1">
        <v>45344</v>
      </c>
      <c r="V7126" t="s">
        <v>119</v>
      </c>
      <c r="W7126">
        <v>915995</v>
      </c>
      <c r="X7126" t="s">
        <v>28337</v>
      </c>
      <c r="Y7126">
        <v>684</v>
      </c>
      <c r="Z7126">
        <v>1850</v>
      </c>
      <c r="AA7126">
        <v>5</v>
      </c>
      <c r="AB7126">
        <v>3700</v>
      </c>
    </row>
    <row r="7127" spans="1:28" x14ac:dyDescent="0.3">
      <c r="A7127" t="s">
        <v>28</v>
      </c>
      <c r="B7127" t="s">
        <v>29</v>
      </c>
      <c r="C7127" t="s">
        <v>91</v>
      </c>
      <c r="D7127" t="s">
        <v>411</v>
      </c>
      <c r="E7127" t="s">
        <v>32</v>
      </c>
      <c r="F7127" t="s">
        <v>83</v>
      </c>
      <c r="G7127">
        <v>29</v>
      </c>
      <c r="H7127">
        <v>417806</v>
      </c>
      <c r="I7127" t="s">
        <v>34</v>
      </c>
      <c r="J7127" s="1">
        <v>43976</v>
      </c>
      <c r="K7127">
        <v>1300</v>
      </c>
      <c r="L7127" t="s">
        <v>9596</v>
      </c>
      <c r="M7127" t="s">
        <v>1007</v>
      </c>
      <c r="N7127" t="s">
        <v>28338</v>
      </c>
      <c r="O7127" t="s">
        <v>28339</v>
      </c>
      <c r="P7127" t="s">
        <v>71</v>
      </c>
      <c r="Q7127">
        <v>8</v>
      </c>
      <c r="R7127" t="s">
        <v>40</v>
      </c>
      <c r="S7127" t="s">
        <v>79</v>
      </c>
      <c r="T7127">
        <v>35126</v>
      </c>
      <c r="U7127" s="1">
        <v>45464</v>
      </c>
      <c r="V7127" t="s">
        <v>52</v>
      </c>
      <c r="W7127">
        <v>532707</v>
      </c>
      <c r="X7127" t="s">
        <v>28340</v>
      </c>
      <c r="Y7127">
        <v>698</v>
      </c>
      <c r="Z7127">
        <v>1992</v>
      </c>
      <c r="AA7127">
        <v>3</v>
      </c>
      <c r="AB7127">
        <v>2390.4</v>
      </c>
    </row>
    <row r="7128" spans="1:28" x14ac:dyDescent="0.3">
      <c r="A7128" t="s">
        <v>28</v>
      </c>
      <c r="B7128" t="s">
        <v>29</v>
      </c>
      <c r="C7128" t="s">
        <v>66</v>
      </c>
      <c r="D7128" t="s">
        <v>261</v>
      </c>
      <c r="E7128" t="s">
        <v>46</v>
      </c>
      <c r="F7128" t="s">
        <v>99</v>
      </c>
      <c r="G7128">
        <v>74</v>
      </c>
      <c r="H7128">
        <v>407459</v>
      </c>
      <c r="I7128" t="s">
        <v>58</v>
      </c>
      <c r="J7128" s="1">
        <v>45276</v>
      </c>
      <c r="K7128">
        <v>1100</v>
      </c>
      <c r="L7128" t="s">
        <v>23572</v>
      </c>
      <c r="M7128" t="s">
        <v>1017</v>
      </c>
      <c r="N7128" t="s">
        <v>28341</v>
      </c>
      <c r="O7128" t="s">
        <v>28342</v>
      </c>
      <c r="P7128" t="s">
        <v>51</v>
      </c>
      <c r="Q7128">
        <v>4</v>
      </c>
      <c r="R7128" t="s">
        <v>40</v>
      </c>
      <c r="S7128" t="s">
        <v>79</v>
      </c>
      <c r="T7128">
        <v>25198</v>
      </c>
      <c r="U7128" s="1">
        <v>45466</v>
      </c>
      <c r="V7128" t="s">
        <v>52</v>
      </c>
      <c r="W7128">
        <v>975019</v>
      </c>
      <c r="X7128" t="s">
        <v>28343</v>
      </c>
      <c r="Y7128">
        <v>597</v>
      </c>
      <c r="Z7128">
        <v>2011</v>
      </c>
      <c r="AA7128">
        <v>8</v>
      </c>
      <c r="AB7128" s="2" t="s">
        <v>28344</v>
      </c>
    </row>
    <row r="7129" spans="1:28" x14ac:dyDescent="0.3">
      <c r="A7129" t="s">
        <v>28</v>
      </c>
      <c r="B7129" t="s">
        <v>29</v>
      </c>
      <c r="C7129" t="s">
        <v>193</v>
      </c>
      <c r="D7129" t="s">
        <v>45</v>
      </c>
      <c r="E7129" t="s">
        <v>46</v>
      </c>
      <c r="F7129" t="s">
        <v>83</v>
      </c>
      <c r="G7129">
        <v>81</v>
      </c>
      <c r="H7129">
        <v>437717</v>
      </c>
      <c r="I7129" t="s">
        <v>34</v>
      </c>
      <c r="J7129" s="1">
        <v>44379</v>
      </c>
      <c r="K7129">
        <v>800</v>
      </c>
      <c r="L7129" t="s">
        <v>28345</v>
      </c>
      <c r="M7129" t="s">
        <v>856</v>
      </c>
      <c r="N7129" t="s">
        <v>28346</v>
      </c>
      <c r="O7129" t="s">
        <v>28347</v>
      </c>
      <c r="P7129" t="s">
        <v>51</v>
      </c>
      <c r="Q7129">
        <v>17</v>
      </c>
      <c r="R7129" t="s">
        <v>40</v>
      </c>
      <c r="S7129" t="s">
        <v>63</v>
      </c>
      <c r="T7129">
        <v>37160</v>
      </c>
      <c r="U7129" s="1">
        <v>45430</v>
      </c>
      <c r="V7129" t="s">
        <v>140</v>
      </c>
      <c r="W7129">
        <v>602286</v>
      </c>
      <c r="X7129" t="s">
        <v>28348</v>
      </c>
      <c r="Y7129">
        <v>965</v>
      </c>
      <c r="Z7129">
        <v>704</v>
      </c>
      <c r="AA7129">
        <v>4</v>
      </c>
      <c r="AB7129">
        <v>1126.4000000000001</v>
      </c>
    </row>
    <row r="7130" spans="1:28" x14ac:dyDescent="0.3">
      <c r="A7130" t="s">
        <v>28</v>
      </c>
      <c r="B7130" t="s">
        <v>29</v>
      </c>
      <c r="C7130" t="s">
        <v>30</v>
      </c>
      <c r="D7130" t="s">
        <v>611</v>
      </c>
      <c r="E7130" t="s">
        <v>46</v>
      </c>
      <c r="F7130" t="s">
        <v>99</v>
      </c>
      <c r="G7130">
        <v>93</v>
      </c>
      <c r="H7130">
        <v>426053</v>
      </c>
      <c r="I7130" t="s">
        <v>58</v>
      </c>
      <c r="J7130" s="1">
        <v>44438</v>
      </c>
      <c r="K7130">
        <v>1400</v>
      </c>
      <c r="L7130" t="s">
        <v>28349</v>
      </c>
      <c r="M7130" t="s">
        <v>232</v>
      </c>
      <c r="N7130" t="s">
        <v>28350</v>
      </c>
      <c r="O7130" t="s">
        <v>28351</v>
      </c>
      <c r="P7130" t="s">
        <v>71</v>
      </c>
      <c r="Q7130">
        <v>18</v>
      </c>
      <c r="R7130" t="s">
        <v>40</v>
      </c>
      <c r="S7130" t="s">
        <v>41</v>
      </c>
      <c r="T7130">
        <v>11175</v>
      </c>
      <c r="U7130" s="1">
        <v>45367</v>
      </c>
      <c r="V7130" t="s">
        <v>72</v>
      </c>
      <c r="W7130">
        <v>605305</v>
      </c>
      <c r="X7130" t="s">
        <v>28352</v>
      </c>
      <c r="Y7130">
        <v>606</v>
      </c>
      <c r="Z7130">
        <v>1960</v>
      </c>
      <c r="AA7130">
        <v>7</v>
      </c>
      <c r="AB7130">
        <v>5488</v>
      </c>
    </row>
    <row r="7131" spans="1:28" x14ac:dyDescent="0.3">
      <c r="A7131" t="s">
        <v>28</v>
      </c>
      <c r="B7131" t="s">
        <v>29</v>
      </c>
      <c r="C7131" t="s">
        <v>54</v>
      </c>
      <c r="D7131" t="s">
        <v>134</v>
      </c>
      <c r="E7131" t="s">
        <v>32</v>
      </c>
      <c r="F7131" t="s">
        <v>355</v>
      </c>
      <c r="G7131">
        <v>60</v>
      </c>
      <c r="H7131">
        <v>438937</v>
      </c>
      <c r="I7131" t="s">
        <v>58</v>
      </c>
      <c r="J7131" s="1">
        <v>45582</v>
      </c>
      <c r="K7131">
        <v>1400</v>
      </c>
      <c r="L7131" t="s">
        <v>28353</v>
      </c>
      <c r="M7131" t="s">
        <v>177</v>
      </c>
      <c r="N7131" t="s">
        <v>28354</v>
      </c>
      <c r="O7131" t="s">
        <v>28355</v>
      </c>
      <c r="P7131" t="s">
        <v>71</v>
      </c>
      <c r="Q7131">
        <v>17</v>
      </c>
      <c r="R7131" t="s">
        <v>40</v>
      </c>
      <c r="S7131" t="s">
        <v>118</v>
      </c>
      <c r="T7131">
        <v>71637</v>
      </c>
      <c r="U7131" s="1">
        <v>45382</v>
      </c>
      <c r="V7131" t="s">
        <v>72</v>
      </c>
      <c r="W7131">
        <v>123512</v>
      </c>
      <c r="X7131" t="s">
        <v>21334</v>
      </c>
      <c r="Y7131">
        <v>610</v>
      </c>
      <c r="Z7131">
        <v>1046</v>
      </c>
      <c r="AA7131">
        <v>3</v>
      </c>
      <c r="AB7131">
        <v>1255.2</v>
      </c>
    </row>
    <row r="7132" spans="1:28" x14ac:dyDescent="0.3">
      <c r="A7132" t="s">
        <v>28</v>
      </c>
      <c r="B7132" t="s">
        <v>29</v>
      </c>
      <c r="C7132" t="s">
        <v>54</v>
      </c>
      <c r="D7132" t="s">
        <v>220</v>
      </c>
      <c r="E7132" t="s">
        <v>32</v>
      </c>
      <c r="F7132" t="s">
        <v>99</v>
      </c>
      <c r="G7132">
        <v>74</v>
      </c>
      <c r="H7132">
        <v>439505</v>
      </c>
      <c r="I7132" t="s">
        <v>58</v>
      </c>
      <c r="J7132" s="1">
        <v>44829</v>
      </c>
      <c r="K7132">
        <v>1400</v>
      </c>
      <c r="L7132" t="s">
        <v>28356</v>
      </c>
      <c r="M7132" t="s">
        <v>605</v>
      </c>
      <c r="N7132" t="s">
        <v>28357</v>
      </c>
      <c r="O7132" t="s">
        <v>28358</v>
      </c>
      <c r="P7132" t="s">
        <v>51</v>
      </c>
      <c r="Q7132">
        <v>7</v>
      </c>
      <c r="R7132" t="s">
        <v>40</v>
      </c>
      <c r="S7132" t="s">
        <v>41</v>
      </c>
      <c r="T7132">
        <v>44637</v>
      </c>
      <c r="U7132" s="1">
        <v>45483</v>
      </c>
      <c r="V7132" t="s">
        <v>126</v>
      </c>
      <c r="W7132">
        <v>416849</v>
      </c>
      <c r="X7132" t="s">
        <v>28359</v>
      </c>
      <c r="Y7132">
        <v>620</v>
      </c>
      <c r="Z7132">
        <v>2913</v>
      </c>
      <c r="AA7132">
        <v>2</v>
      </c>
      <c r="AB7132">
        <v>2330.4</v>
      </c>
    </row>
    <row r="7133" spans="1:28" x14ac:dyDescent="0.3">
      <c r="A7133" t="s">
        <v>28</v>
      </c>
      <c r="B7133" t="s">
        <v>29</v>
      </c>
      <c r="C7133" t="s">
        <v>91</v>
      </c>
      <c r="D7133" t="s">
        <v>142</v>
      </c>
      <c r="E7133" t="s">
        <v>46</v>
      </c>
      <c r="F7133" t="s">
        <v>47</v>
      </c>
      <c r="G7133">
        <v>67</v>
      </c>
      <c r="H7133">
        <v>409078</v>
      </c>
      <c r="I7133" t="s">
        <v>58</v>
      </c>
      <c r="J7133" s="1">
        <v>45517</v>
      </c>
      <c r="K7133">
        <v>950</v>
      </c>
      <c r="L7133" t="s">
        <v>28360</v>
      </c>
      <c r="M7133" t="s">
        <v>1030</v>
      </c>
      <c r="N7133" t="s">
        <v>28361</v>
      </c>
      <c r="O7133" t="s">
        <v>28362</v>
      </c>
      <c r="P7133" t="s">
        <v>39</v>
      </c>
      <c r="Q7133">
        <v>10</v>
      </c>
      <c r="R7133" t="s">
        <v>88</v>
      </c>
      <c r="S7133" t="s">
        <v>118</v>
      </c>
      <c r="T7133">
        <v>51652</v>
      </c>
      <c r="U7133" s="1">
        <v>45447</v>
      </c>
      <c r="V7133" t="s">
        <v>52</v>
      </c>
      <c r="W7133">
        <v>230845</v>
      </c>
      <c r="X7133" t="s">
        <v>28363</v>
      </c>
      <c r="Y7133">
        <v>804</v>
      </c>
      <c r="Z7133">
        <v>2854</v>
      </c>
      <c r="AA7133">
        <v>3</v>
      </c>
      <c r="AB7133">
        <v>3424.8</v>
      </c>
    </row>
    <row r="7134" spans="1:28" x14ac:dyDescent="0.3">
      <c r="A7134" t="s">
        <v>28</v>
      </c>
      <c r="B7134" t="s">
        <v>29</v>
      </c>
      <c r="C7134" t="s">
        <v>157</v>
      </c>
      <c r="D7134" t="s">
        <v>566</v>
      </c>
      <c r="E7134" t="s">
        <v>32</v>
      </c>
      <c r="F7134" t="s">
        <v>150</v>
      </c>
      <c r="G7134">
        <v>91</v>
      </c>
      <c r="H7134">
        <v>423015</v>
      </c>
      <c r="I7134" t="s">
        <v>58</v>
      </c>
      <c r="J7134" s="1">
        <v>45200</v>
      </c>
      <c r="K7134">
        <v>1100</v>
      </c>
      <c r="L7134" t="s">
        <v>22065</v>
      </c>
      <c r="M7134" t="s">
        <v>423</v>
      </c>
      <c r="N7134" t="s">
        <v>28364</v>
      </c>
      <c r="O7134" t="s">
        <v>28365</v>
      </c>
      <c r="P7134" t="s">
        <v>71</v>
      </c>
      <c r="Q7134">
        <v>3</v>
      </c>
      <c r="R7134" t="s">
        <v>40</v>
      </c>
      <c r="S7134" t="s">
        <v>79</v>
      </c>
      <c r="T7134">
        <v>49762</v>
      </c>
      <c r="U7134" s="1">
        <v>45422</v>
      </c>
      <c r="V7134" t="s">
        <v>140</v>
      </c>
      <c r="W7134">
        <v>788602</v>
      </c>
      <c r="X7134" t="s">
        <v>28366</v>
      </c>
      <c r="Y7134">
        <v>635</v>
      </c>
      <c r="Z7134">
        <v>523</v>
      </c>
      <c r="AA7134">
        <v>3</v>
      </c>
      <c r="AB7134">
        <v>627.6</v>
      </c>
    </row>
    <row r="7135" spans="1:28" x14ac:dyDescent="0.3">
      <c r="A7135" t="s">
        <v>28</v>
      </c>
      <c r="B7135" t="s">
        <v>29</v>
      </c>
      <c r="C7135" t="s">
        <v>30</v>
      </c>
      <c r="D7135" t="s">
        <v>349</v>
      </c>
      <c r="E7135" t="s">
        <v>46</v>
      </c>
      <c r="F7135" t="s">
        <v>106</v>
      </c>
      <c r="G7135">
        <v>65</v>
      </c>
      <c r="H7135">
        <v>434415</v>
      </c>
      <c r="I7135" t="s">
        <v>58</v>
      </c>
      <c r="J7135" s="1">
        <v>44780</v>
      </c>
      <c r="K7135">
        <v>950</v>
      </c>
      <c r="L7135" t="s">
        <v>25703</v>
      </c>
      <c r="M7135" t="s">
        <v>366</v>
      </c>
      <c r="N7135" t="s">
        <v>28367</v>
      </c>
      <c r="O7135" t="s">
        <v>28368</v>
      </c>
      <c r="P7135" t="s">
        <v>39</v>
      </c>
      <c r="Q7135">
        <v>15</v>
      </c>
      <c r="R7135" t="s">
        <v>40</v>
      </c>
      <c r="S7135" t="s">
        <v>118</v>
      </c>
      <c r="T7135">
        <v>53766</v>
      </c>
      <c r="U7135" s="1">
        <v>45530</v>
      </c>
      <c r="V7135" t="s">
        <v>64</v>
      </c>
      <c r="W7135">
        <v>960914</v>
      </c>
      <c r="X7135" t="s">
        <v>28369</v>
      </c>
      <c r="Y7135">
        <v>730</v>
      </c>
      <c r="Z7135">
        <v>2588</v>
      </c>
      <c r="AA7135">
        <v>3</v>
      </c>
      <c r="AB7135" s="2" t="s">
        <v>28370</v>
      </c>
    </row>
    <row r="7136" spans="1:28" x14ac:dyDescent="0.3">
      <c r="A7136" t="s">
        <v>28</v>
      </c>
      <c r="B7136" t="s">
        <v>29</v>
      </c>
      <c r="C7136" t="s">
        <v>91</v>
      </c>
      <c r="D7136" t="s">
        <v>442</v>
      </c>
      <c r="E7136" t="s">
        <v>46</v>
      </c>
      <c r="F7136" t="s">
        <v>106</v>
      </c>
      <c r="G7136">
        <v>78</v>
      </c>
      <c r="H7136">
        <v>436567</v>
      </c>
      <c r="I7136" t="s">
        <v>34</v>
      </c>
      <c r="J7136" s="1">
        <v>45418</v>
      </c>
      <c r="K7136">
        <v>1000</v>
      </c>
      <c r="L7136" t="s">
        <v>28371</v>
      </c>
      <c r="M7136" t="s">
        <v>129</v>
      </c>
      <c r="N7136" t="s">
        <v>28372</v>
      </c>
      <c r="O7136" t="s">
        <v>28373</v>
      </c>
      <c r="P7136" t="s">
        <v>71</v>
      </c>
      <c r="Q7136">
        <v>7</v>
      </c>
      <c r="R7136" t="s">
        <v>88</v>
      </c>
      <c r="S7136" t="s">
        <v>79</v>
      </c>
      <c r="T7136">
        <v>10088</v>
      </c>
      <c r="U7136" s="1">
        <v>45387</v>
      </c>
      <c r="V7136" t="s">
        <v>80</v>
      </c>
      <c r="W7136">
        <v>705221</v>
      </c>
      <c r="X7136" t="s">
        <v>28374</v>
      </c>
      <c r="Y7136">
        <v>365</v>
      </c>
      <c r="Z7136">
        <v>1131</v>
      </c>
      <c r="AA7136">
        <v>3</v>
      </c>
      <c r="AB7136">
        <v>1357.2</v>
      </c>
    </row>
    <row r="7137" spans="1:28" x14ac:dyDescent="0.3">
      <c r="A7137" t="s">
        <v>28</v>
      </c>
      <c r="B7137" t="s">
        <v>29</v>
      </c>
      <c r="C7137" t="s">
        <v>66</v>
      </c>
      <c r="D7137" t="s">
        <v>421</v>
      </c>
      <c r="E7137" t="s">
        <v>32</v>
      </c>
      <c r="F7137" t="s">
        <v>113</v>
      </c>
      <c r="G7137">
        <v>92</v>
      </c>
      <c r="H7137">
        <v>412332</v>
      </c>
      <c r="I7137" t="s">
        <v>58</v>
      </c>
      <c r="J7137" s="1">
        <v>44450</v>
      </c>
      <c r="K7137">
        <v>800</v>
      </c>
      <c r="L7137" t="s">
        <v>28375</v>
      </c>
      <c r="M7137" t="s">
        <v>1305</v>
      </c>
      <c r="N7137" t="s">
        <v>28376</v>
      </c>
      <c r="O7137" t="s">
        <v>28377</v>
      </c>
      <c r="P7137" t="s">
        <v>71</v>
      </c>
      <c r="Q7137">
        <v>16</v>
      </c>
      <c r="R7137" t="s">
        <v>40</v>
      </c>
      <c r="S7137" t="s">
        <v>79</v>
      </c>
      <c r="T7137">
        <v>62370</v>
      </c>
      <c r="U7137" s="1">
        <v>45506</v>
      </c>
      <c r="V7137" t="s">
        <v>64</v>
      </c>
      <c r="W7137">
        <v>815640</v>
      </c>
      <c r="X7137" t="s">
        <v>22626</v>
      </c>
      <c r="Y7137">
        <v>240</v>
      </c>
      <c r="Z7137">
        <v>2732</v>
      </c>
      <c r="AA7137">
        <v>5</v>
      </c>
      <c r="AB7137">
        <v>5464</v>
      </c>
    </row>
    <row r="7138" spans="1:28" x14ac:dyDescent="0.3">
      <c r="A7138" t="s">
        <v>28</v>
      </c>
      <c r="B7138" t="s">
        <v>29</v>
      </c>
      <c r="C7138" t="s">
        <v>44</v>
      </c>
      <c r="D7138" t="s">
        <v>511</v>
      </c>
      <c r="E7138" t="s">
        <v>56</v>
      </c>
      <c r="F7138" t="s">
        <v>57</v>
      </c>
      <c r="G7138">
        <v>10</v>
      </c>
      <c r="H7138">
        <v>437917</v>
      </c>
      <c r="I7138" t="s">
        <v>34</v>
      </c>
      <c r="J7138" s="1">
        <v>45077</v>
      </c>
      <c r="K7138">
        <v>800</v>
      </c>
      <c r="L7138" t="s">
        <v>28378</v>
      </c>
      <c r="M7138" t="s">
        <v>60</v>
      </c>
      <c r="N7138" t="s">
        <v>28379</v>
      </c>
      <c r="O7138" t="s">
        <v>28380</v>
      </c>
      <c r="P7138" t="s">
        <v>71</v>
      </c>
      <c r="Q7138">
        <v>3</v>
      </c>
      <c r="R7138" t="s">
        <v>40</v>
      </c>
      <c r="S7138" t="s">
        <v>79</v>
      </c>
      <c r="T7138">
        <v>23978</v>
      </c>
      <c r="U7138" s="1">
        <v>45333</v>
      </c>
      <c r="V7138" t="s">
        <v>119</v>
      </c>
      <c r="W7138">
        <v>326809</v>
      </c>
      <c r="X7138" t="s">
        <v>25369</v>
      </c>
      <c r="Y7138">
        <v>368</v>
      </c>
      <c r="Z7138">
        <v>1780</v>
      </c>
      <c r="AA7138">
        <v>3</v>
      </c>
      <c r="AB7138">
        <v>2136</v>
      </c>
    </row>
    <row r="7139" spans="1:28" x14ac:dyDescent="0.3">
      <c r="A7139" t="s">
        <v>28</v>
      </c>
      <c r="B7139" t="s">
        <v>29</v>
      </c>
      <c r="C7139" t="s">
        <v>54</v>
      </c>
      <c r="D7139" t="s">
        <v>45</v>
      </c>
      <c r="E7139" t="s">
        <v>56</v>
      </c>
      <c r="F7139" t="s">
        <v>175</v>
      </c>
      <c r="G7139">
        <v>24</v>
      </c>
      <c r="H7139">
        <v>417104</v>
      </c>
      <c r="I7139" t="s">
        <v>34</v>
      </c>
      <c r="J7139" s="1">
        <v>43926</v>
      </c>
      <c r="K7139">
        <v>950</v>
      </c>
      <c r="L7139" t="s">
        <v>28381</v>
      </c>
      <c r="M7139" t="s">
        <v>747</v>
      </c>
      <c r="N7139" t="s">
        <v>28382</v>
      </c>
      <c r="O7139" t="s">
        <v>28383</v>
      </c>
      <c r="P7139" t="s">
        <v>39</v>
      </c>
      <c r="Q7139">
        <v>15</v>
      </c>
      <c r="R7139" t="s">
        <v>40</v>
      </c>
      <c r="S7139" t="s">
        <v>118</v>
      </c>
      <c r="T7139">
        <v>27909</v>
      </c>
      <c r="U7139" s="1">
        <v>45615</v>
      </c>
      <c r="V7139" t="s">
        <v>42</v>
      </c>
      <c r="W7139">
        <v>109788</v>
      </c>
      <c r="X7139" t="s">
        <v>27284</v>
      </c>
      <c r="Y7139">
        <v>532</v>
      </c>
      <c r="Z7139">
        <v>614</v>
      </c>
      <c r="AA7139">
        <v>7</v>
      </c>
      <c r="AB7139">
        <v>1719.2</v>
      </c>
    </row>
    <row r="7140" spans="1:28" x14ac:dyDescent="0.3">
      <c r="A7140" t="s">
        <v>28</v>
      </c>
      <c r="B7140" t="s">
        <v>29</v>
      </c>
      <c r="C7140" t="s">
        <v>54</v>
      </c>
      <c r="D7140" t="s">
        <v>380</v>
      </c>
      <c r="E7140" t="s">
        <v>56</v>
      </c>
      <c r="F7140" t="s">
        <v>33</v>
      </c>
      <c r="G7140">
        <v>2</v>
      </c>
      <c r="H7140">
        <v>401426</v>
      </c>
      <c r="I7140" t="s">
        <v>34</v>
      </c>
      <c r="J7140" s="1">
        <v>43941</v>
      </c>
      <c r="K7140">
        <v>1000</v>
      </c>
      <c r="L7140" t="s">
        <v>28384</v>
      </c>
      <c r="M7140" t="s">
        <v>319</v>
      </c>
      <c r="N7140" t="s">
        <v>28385</v>
      </c>
      <c r="O7140" t="s">
        <v>28386</v>
      </c>
      <c r="P7140" t="s">
        <v>87</v>
      </c>
      <c r="Q7140">
        <v>4</v>
      </c>
      <c r="R7140" t="s">
        <v>88</v>
      </c>
      <c r="S7140" t="s">
        <v>63</v>
      </c>
      <c r="T7140">
        <v>55884</v>
      </c>
      <c r="U7140" s="1">
        <v>45487</v>
      </c>
      <c r="V7140" t="s">
        <v>126</v>
      </c>
      <c r="W7140">
        <v>178653</v>
      </c>
      <c r="X7140" t="s">
        <v>28387</v>
      </c>
      <c r="Y7140">
        <v>434</v>
      </c>
      <c r="Z7140">
        <v>2116</v>
      </c>
      <c r="AA7140">
        <v>6</v>
      </c>
      <c r="AB7140" s="2" t="s">
        <v>15776</v>
      </c>
    </row>
    <row r="7141" spans="1:28" x14ac:dyDescent="0.3">
      <c r="A7141" t="s">
        <v>28</v>
      </c>
      <c r="B7141" t="s">
        <v>29</v>
      </c>
      <c r="C7141" t="s">
        <v>54</v>
      </c>
      <c r="D7141" t="s">
        <v>442</v>
      </c>
      <c r="E7141" t="s">
        <v>46</v>
      </c>
      <c r="F7141" t="s">
        <v>150</v>
      </c>
      <c r="G7141">
        <v>24</v>
      </c>
      <c r="H7141">
        <v>404225</v>
      </c>
      <c r="I7141" t="s">
        <v>34</v>
      </c>
      <c r="J7141" s="1">
        <v>44661</v>
      </c>
      <c r="K7141">
        <v>1400</v>
      </c>
      <c r="L7141" t="s">
        <v>28388</v>
      </c>
      <c r="M7141" t="s">
        <v>1483</v>
      </c>
      <c r="N7141" t="s">
        <v>28389</v>
      </c>
      <c r="O7141" t="s">
        <v>28390</v>
      </c>
      <c r="P7141" t="s">
        <v>51</v>
      </c>
      <c r="Q7141">
        <v>7</v>
      </c>
      <c r="R7141" t="s">
        <v>40</v>
      </c>
      <c r="S7141" t="s">
        <v>41</v>
      </c>
      <c r="T7141">
        <v>56275</v>
      </c>
      <c r="U7141" s="1">
        <v>45509</v>
      </c>
      <c r="V7141" t="s">
        <v>64</v>
      </c>
      <c r="W7141">
        <v>145449</v>
      </c>
      <c r="X7141" t="s">
        <v>28391</v>
      </c>
      <c r="Y7141">
        <v>483</v>
      </c>
      <c r="Z7141">
        <v>1541</v>
      </c>
      <c r="AA7141">
        <v>5</v>
      </c>
      <c r="AB7141">
        <v>3082</v>
      </c>
    </row>
    <row r="7142" spans="1:28" x14ac:dyDescent="0.3">
      <c r="A7142" t="s">
        <v>28</v>
      </c>
      <c r="B7142" t="s">
        <v>29</v>
      </c>
      <c r="C7142" t="s">
        <v>54</v>
      </c>
      <c r="D7142" t="s">
        <v>45</v>
      </c>
      <c r="E7142" t="s">
        <v>56</v>
      </c>
      <c r="F7142" t="s">
        <v>355</v>
      </c>
      <c r="G7142">
        <v>57</v>
      </c>
      <c r="H7142">
        <v>400876</v>
      </c>
      <c r="I7142" t="s">
        <v>34</v>
      </c>
      <c r="J7142" s="1">
        <v>45420</v>
      </c>
      <c r="K7142">
        <v>950</v>
      </c>
      <c r="L7142" t="s">
        <v>28392</v>
      </c>
      <c r="M7142" t="s">
        <v>308</v>
      </c>
      <c r="N7142" t="s">
        <v>28393</v>
      </c>
      <c r="O7142">
        <v>4687837440</v>
      </c>
      <c r="P7142" t="s">
        <v>39</v>
      </c>
      <c r="Q7142">
        <v>17</v>
      </c>
      <c r="R7142" t="s">
        <v>88</v>
      </c>
      <c r="S7142" t="s">
        <v>118</v>
      </c>
      <c r="T7142">
        <v>81747</v>
      </c>
      <c r="U7142" s="1">
        <v>45427</v>
      </c>
      <c r="V7142" t="s">
        <v>140</v>
      </c>
      <c r="W7142">
        <v>693373</v>
      </c>
      <c r="X7142" t="s">
        <v>28394</v>
      </c>
      <c r="Y7142">
        <v>664</v>
      </c>
      <c r="Z7142">
        <v>2965</v>
      </c>
      <c r="AA7142">
        <v>5</v>
      </c>
      <c r="AB7142">
        <v>5930</v>
      </c>
    </row>
    <row r="7143" spans="1:28" x14ac:dyDescent="0.3">
      <c r="A7143" t="s">
        <v>28</v>
      </c>
      <c r="B7143" t="s">
        <v>29</v>
      </c>
      <c r="C7143" t="s">
        <v>193</v>
      </c>
      <c r="D7143" t="s">
        <v>621</v>
      </c>
      <c r="E7143" t="s">
        <v>46</v>
      </c>
      <c r="F7143" t="s">
        <v>175</v>
      </c>
      <c r="G7143">
        <v>10</v>
      </c>
      <c r="H7143">
        <v>406728</v>
      </c>
      <c r="I7143" t="s">
        <v>58</v>
      </c>
      <c r="J7143" s="1">
        <v>45466</v>
      </c>
      <c r="K7143">
        <v>950</v>
      </c>
      <c r="L7143" t="s">
        <v>28395</v>
      </c>
      <c r="M7143" t="s">
        <v>654</v>
      </c>
      <c r="N7143" t="s">
        <v>28396</v>
      </c>
      <c r="O7143" t="s">
        <v>28397</v>
      </c>
      <c r="P7143" t="s">
        <v>39</v>
      </c>
      <c r="Q7143">
        <v>3</v>
      </c>
      <c r="R7143" t="s">
        <v>88</v>
      </c>
      <c r="S7143" t="s">
        <v>63</v>
      </c>
      <c r="T7143">
        <v>81346</v>
      </c>
      <c r="U7143" s="1">
        <v>45457</v>
      </c>
      <c r="V7143" t="s">
        <v>52</v>
      </c>
      <c r="W7143">
        <v>226103</v>
      </c>
      <c r="X7143" t="s">
        <v>28398</v>
      </c>
      <c r="Y7143">
        <v>683</v>
      </c>
      <c r="Z7143">
        <v>2506</v>
      </c>
      <c r="AA7143">
        <v>8</v>
      </c>
      <c r="AB7143" s="2" t="s">
        <v>28399</v>
      </c>
    </row>
    <row r="7144" spans="1:28" x14ac:dyDescent="0.3">
      <c r="A7144" t="s">
        <v>28</v>
      </c>
      <c r="B7144" t="s">
        <v>29</v>
      </c>
      <c r="C7144" t="s">
        <v>193</v>
      </c>
      <c r="D7144" t="s">
        <v>411</v>
      </c>
      <c r="E7144" t="s">
        <v>56</v>
      </c>
      <c r="F7144" t="s">
        <v>99</v>
      </c>
      <c r="G7144">
        <v>87</v>
      </c>
      <c r="H7144">
        <v>434548</v>
      </c>
      <c r="I7144" t="s">
        <v>34</v>
      </c>
      <c r="J7144" s="1">
        <v>44830</v>
      </c>
      <c r="K7144">
        <v>1100</v>
      </c>
      <c r="L7144" t="s">
        <v>28400</v>
      </c>
      <c r="M7144" t="s">
        <v>1305</v>
      </c>
      <c r="N7144" t="s">
        <v>28401</v>
      </c>
      <c r="O7144" t="s">
        <v>28402</v>
      </c>
      <c r="P7144" t="s">
        <v>87</v>
      </c>
      <c r="Q7144">
        <v>3</v>
      </c>
      <c r="R7144" t="s">
        <v>40</v>
      </c>
      <c r="S7144" t="s">
        <v>118</v>
      </c>
      <c r="T7144">
        <v>64723</v>
      </c>
      <c r="U7144" s="1">
        <v>45520</v>
      </c>
      <c r="V7144" t="s">
        <v>64</v>
      </c>
      <c r="W7144">
        <v>932384</v>
      </c>
      <c r="X7144" t="s">
        <v>28403</v>
      </c>
      <c r="Y7144">
        <v>312</v>
      </c>
      <c r="Z7144">
        <v>1185</v>
      </c>
      <c r="AA7144">
        <v>8</v>
      </c>
      <c r="AB7144">
        <v>3792</v>
      </c>
    </row>
    <row r="7145" spans="1:28" x14ac:dyDescent="0.3">
      <c r="A7145" t="s">
        <v>28</v>
      </c>
      <c r="B7145" t="s">
        <v>29</v>
      </c>
      <c r="C7145" t="s">
        <v>54</v>
      </c>
      <c r="D7145" t="s">
        <v>149</v>
      </c>
      <c r="E7145" t="s">
        <v>56</v>
      </c>
      <c r="F7145" t="s">
        <v>57</v>
      </c>
      <c r="G7145">
        <v>32</v>
      </c>
      <c r="H7145">
        <v>423005</v>
      </c>
      <c r="I7145" t="s">
        <v>34</v>
      </c>
      <c r="J7145" s="1">
        <v>45144</v>
      </c>
      <c r="K7145">
        <v>1400</v>
      </c>
      <c r="L7145" t="s">
        <v>28404</v>
      </c>
      <c r="M7145" t="s">
        <v>263</v>
      </c>
      <c r="N7145" t="s">
        <v>28405</v>
      </c>
      <c r="O7145" t="s">
        <v>28406</v>
      </c>
      <c r="P7145" t="s">
        <v>71</v>
      </c>
      <c r="Q7145">
        <v>5</v>
      </c>
      <c r="R7145" t="s">
        <v>40</v>
      </c>
      <c r="S7145" t="s">
        <v>118</v>
      </c>
      <c r="T7145">
        <v>82627</v>
      </c>
      <c r="U7145" s="1">
        <v>45575</v>
      </c>
      <c r="V7145" t="s">
        <v>155</v>
      </c>
      <c r="W7145">
        <v>702844</v>
      </c>
      <c r="X7145" t="s">
        <v>15254</v>
      </c>
      <c r="Y7145">
        <v>951</v>
      </c>
      <c r="Z7145">
        <v>2861</v>
      </c>
      <c r="AA7145">
        <v>5</v>
      </c>
      <c r="AB7145">
        <v>5722</v>
      </c>
    </row>
    <row r="7146" spans="1:28" x14ac:dyDescent="0.3">
      <c r="A7146" t="s">
        <v>28</v>
      </c>
      <c r="B7146" t="s">
        <v>29</v>
      </c>
      <c r="C7146" t="s">
        <v>66</v>
      </c>
      <c r="D7146" t="s">
        <v>254</v>
      </c>
      <c r="E7146" t="s">
        <v>46</v>
      </c>
      <c r="F7146" t="s">
        <v>106</v>
      </c>
      <c r="G7146">
        <v>25</v>
      </c>
      <c r="H7146">
        <v>419376</v>
      </c>
      <c r="I7146" t="s">
        <v>34</v>
      </c>
      <c r="J7146" s="1">
        <v>45249</v>
      </c>
      <c r="K7146">
        <v>1100</v>
      </c>
      <c r="L7146" t="s">
        <v>28407</v>
      </c>
      <c r="M7146" t="s">
        <v>670</v>
      </c>
      <c r="N7146" t="s">
        <v>28408</v>
      </c>
      <c r="O7146" t="s">
        <v>28409</v>
      </c>
      <c r="P7146" t="s">
        <v>87</v>
      </c>
      <c r="Q7146">
        <v>5</v>
      </c>
      <c r="R7146" t="s">
        <v>88</v>
      </c>
      <c r="S7146" t="s">
        <v>63</v>
      </c>
      <c r="T7146">
        <v>57861</v>
      </c>
      <c r="U7146" s="1">
        <v>45619</v>
      </c>
      <c r="V7146" t="s">
        <v>42</v>
      </c>
      <c r="W7146">
        <v>268801</v>
      </c>
      <c r="X7146" t="s">
        <v>28410</v>
      </c>
      <c r="Y7146">
        <v>874</v>
      </c>
      <c r="Z7146">
        <v>1814</v>
      </c>
      <c r="AA7146">
        <v>3</v>
      </c>
      <c r="AB7146">
        <v>2176.8000000000002</v>
      </c>
    </row>
    <row r="7147" spans="1:28" x14ac:dyDescent="0.3">
      <c r="A7147" t="s">
        <v>28</v>
      </c>
      <c r="B7147" t="s">
        <v>29</v>
      </c>
      <c r="C7147" t="s">
        <v>148</v>
      </c>
      <c r="D7147" t="s">
        <v>411</v>
      </c>
      <c r="E7147" t="s">
        <v>32</v>
      </c>
      <c r="F7147" t="s">
        <v>150</v>
      </c>
      <c r="G7147">
        <v>50</v>
      </c>
      <c r="H7147">
        <v>436690</v>
      </c>
      <c r="I7147" t="s">
        <v>34</v>
      </c>
      <c r="J7147" s="1">
        <v>45473</v>
      </c>
      <c r="K7147">
        <v>1000</v>
      </c>
      <c r="L7147" t="s">
        <v>28411</v>
      </c>
      <c r="M7147" t="s">
        <v>372</v>
      </c>
      <c r="N7147" t="s">
        <v>28412</v>
      </c>
      <c r="O7147" t="s">
        <v>28413</v>
      </c>
      <c r="P7147" t="s">
        <v>87</v>
      </c>
      <c r="Q7147">
        <v>5</v>
      </c>
      <c r="R7147" t="s">
        <v>88</v>
      </c>
      <c r="S7147" t="s">
        <v>41</v>
      </c>
      <c r="T7147">
        <v>45608</v>
      </c>
      <c r="U7147" s="1">
        <v>45364</v>
      </c>
      <c r="V7147" t="s">
        <v>72</v>
      </c>
      <c r="W7147">
        <v>959446</v>
      </c>
      <c r="X7147" t="s">
        <v>28414</v>
      </c>
      <c r="Y7147">
        <v>551</v>
      </c>
      <c r="Z7147">
        <v>2986</v>
      </c>
      <c r="AA7147">
        <v>6</v>
      </c>
      <c r="AB7147" s="2" t="s">
        <v>28415</v>
      </c>
    </row>
    <row r="7148" spans="1:28" x14ac:dyDescent="0.3">
      <c r="A7148" t="s">
        <v>28</v>
      </c>
      <c r="B7148" t="s">
        <v>29</v>
      </c>
      <c r="C7148" t="s">
        <v>54</v>
      </c>
      <c r="D7148" t="s">
        <v>511</v>
      </c>
      <c r="E7148" t="s">
        <v>46</v>
      </c>
      <c r="F7148" t="s">
        <v>47</v>
      </c>
      <c r="G7148">
        <v>63</v>
      </c>
      <c r="H7148">
        <v>428971</v>
      </c>
      <c r="I7148" t="s">
        <v>34</v>
      </c>
      <c r="J7148" s="1">
        <v>44940</v>
      </c>
      <c r="K7148">
        <v>1200</v>
      </c>
      <c r="L7148" t="s">
        <v>28416</v>
      </c>
      <c r="M7148" t="s">
        <v>423</v>
      </c>
      <c r="N7148" t="s">
        <v>28417</v>
      </c>
      <c r="O7148">
        <v>6057782035</v>
      </c>
      <c r="P7148" t="s">
        <v>51</v>
      </c>
      <c r="Q7148">
        <v>7</v>
      </c>
      <c r="R7148" t="s">
        <v>40</v>
      </c>
      <c r="S7148" t="s">
        <v>79</v>
      </c>
      <c r="T7148">
        <v>34993</v>
      </c>
      <c r="U7148" s="1">
        <v>45612</v>
      </c>
      <c r="V7148" t="s">
        <v>42</v>
      </c>
      <c r="W7148">
        <v>413992</v>
      </c>
      <c r="X7148" t="s">
        <v>28418</v>
      </c>
      <c r="Y7148">
        <v>343</v>
      </c>
      <c r="Z7148">
        <v>558</v>
      </c>
      <c r="AA7148">
        <v>8</v>
      </c>
      <c r="AB7148" s="2" t="s">
        <v>9473</v>
      </c>
    </row>
    <row r="7149" spans="1:28" x14ac:dyDescent="0.3">
      <c r="A7149" t="s">
        <v>28</v>
      </c>
      <c r="B7149" t="s">
        <v>29</v>
      </c>
      <c r="C7149" t="s">
        <v>54</v>
      </c>
      <c r="D7149" t="s">
        <v>98</v>
      </c>
      <c r="E7149" t="s">
        <v>32</v>
      </c>
      <c r="F7149" t="s">
        <v>106</v>
      </c>
      <c r="G7149">
        <v>5</v>
      </c>
      <c r="H7149">
        <v>405785</v>
      </c>
      <c r="I7149" t="s">
        <v>58</v>
      </c>
      <c r="J7149" s="1">
        <v>44294</v>
      </c>
      <c r="K7149">
        <v>950</v>
      </c>
      <c r="L7149" t="s">
        <v>28419</v>
      </c>
      <c r="M7149" t="s">
        <v>1460</v>
      </c>
      <c r="N7149" t="s">
        <v>28420</v>
      </c>
      <c r="O7149" t="s">
        <v>28421</v>
      </c>
      <c r="P7149" t="s">
        <v>39</v>
      </c>
      <c r="Q7149">
        <v>18</v>
      </c>
      <c r="R7149" t="s">
        <v>88</v>
      </c>
      <c r="S7149" t="s">
        <v>41</v>
      </c>
      <c r="T7149">
        <v>31347</v>
      </c>
      <c r="U7149" s="1">
        <v>45539</v>
      </c>
      <c r="V7149" t="s">
        <v>180</v>
      </c>
      <c r="W7149">
        <v>694238</v>
      </c>
      <c r="X7149" t="s">
        <v>28422</v>
      </c>
      <c r="Y7149">
        <v>329</v>
      </c>
      <c r="Z7149">
        <v>948</v>
      </c>
      <c r="AA7149">
        <v>7</v>
      </c>
      <c r="AB7149">
        <v>2654.4</v>
      </c>
    </row>
    <row r="7150" spans="1:28" x14ac:dyDescent="0.3">
      <c r="A7150" t="s">
        <v>28</v>
      </c>
      <c r="B7150" t="s">
        <v>29</v>
      </c>
      <c r="C7150" t="s">
        <v>30</v>
      </c>
      <c r="D7150" t="s">
        <v>349</v>
      </c>
      <c r="E7150" t="s">
        <v>32</v>
      </c>
      <c r="F7150" t="s">
        <v>135</v>
      </c>
      <c r="G7150">
        <v>16</v>
      </c>
      <c r="H7150">
        <v>402087</v>
      </c>
      <c r="I7150" t="s">
        <v>34</v>
      </c>
      <c r="J7150" s="1">
        <v>44713</v>
      </c>
      <c r="K7150">
        <v>1400</v>
      </c>
      <c r="L7150" t="s">
        <v>28423</v>
      </c>
      <c r="M7150" t="s">
        <v>222</v>
      </c>
      <c r="N7150" t="s">
        <v>28424</v>
      </c>
      <c r="O7150" t="s">
        <v>28425</v>
      </c>
      <c r="P7150" t="s">
        <v>51</v>
      </c>
      <c r="Q7150">
        <v>18</v>
      </c>
      <c r="R7150" t="s">
        <v>88</v>
      </c>
      <c r="S7150" t="s">
        <v>63</v>
      </c>
      <c r="T7150">
        <v>76545</v>
      </c>
      <c r="U7150" s="1">
        <v>45361</v>
      </c>
      <c r="V7150" t="s">
        <v>72</v>
      </c>
      <c r="W7150">
        <v>133882</v>
      </c>
      <c r="X7150" t="s">
        <v>28426</v>
      </c>
      <c r="Y7150">
        <v>395</v>
      </c>
      <c r="Z7150">
        <v>1027</v>
      </c>
      <c r="AA7150">
        <v>2</v>
      </c>
      <c r="AB7150">
        <v>821.6</v>
      </c>
    </row>
    <row r="7151" spans="1:28" x14ac:dyDescent="0.3">
      <c r="A7151" t="s">
        <v>28</v>
      </c>
      <c r="B7151" t="s">
        <v>29</v>
      </c>
      <c r="C7151" t="s">
        <v>157</v>
      </c>
      <c r="D7151" t="s">
        <v>274</v>
      </c>
      <c r="E7151" t="s">
        <v>46</v>
      </c>
      <c r="F7151" t="s">
        <v>355</v>
      </c>
      <c r="G7151">
        <v>96</v>
      </c>
      <c r="H7151">
        <v>423931</v>
      </c>
      <c r="I7151" t="s">
        <v>58</v>
      </c>
      <c r="J7151" s="1">
        <v>45326</v>
      </c>
      <c r="K7151">
        <v>1300</v>
      </c>
      <c r="L7151" t="s">
        <v>28427</v>
      </c>
      <c r="M7151" t="s">
        <v>1305</v>
      </c>
      <c r="N7151" t="s">
        <v>28428</v>
      </c>
      <c r="O7151" t="s">
        <v>28429</v>
      </c>
      <c r="P7151" t="s">
        <v>51</v>
      </c>
      <c r="Q7151">
        <v>12</v>
      </c>
      <c r="R7151" t="s">
        <v>40</v>
      </c>
      <c r="S7151" t="s">
        <v>63</v>
      </c>
      <c r="T7151">
        <v>47371</v>
      </c>
      <c r="U7151" s="1">
        <v>45507</v>
      </c>
      <c r="V7151" t="s">
        <v>64</v>
      </c>
      <c r="W7151">
        <v>797741</v>
      </c>
      <c r="X7151" t="s">
        <v>8290</v>
      </c>
      <c r="Y7151">
        <v>870</v>
      </c>
      <c r="Z7151">
        <v>1926</v>
      </c>
      <c r="AA7151">
        <v>3</v>
      </c>
      <c r="AB7151" s="2" t="s">
        <v>7162</v>
      </c>
    </row>
    <row r="7152" spans="1:28" x14ac:dyDescent="0.3">
      <c r="A7152" t="s">
        <v>28</v>
      </c>
      <c r="B7152" t="s">
        <v>29</v>
      </c>
      <c r="C7152" t="s">
        <v>54</v>
      </c>
      <c r="D7152" t="s">
        <v>187</v>
      </c>
      <c r="E7152" t="s">
        <v>46</v>
      </c>
      <c r="F7152" t="s">
        <v>355</v>
      </c>
      <c r="G7152">
        <v>18</v>
      </c>
      <c r="H7152">
        <v>422436</v>
      </c>
      <c r="I7152" t="s">
        <v>34</v>
      </c>
      <c r="J7152" s="1">
        <v>45230</v>
      </c>
      <c r="K7152">
        <v>950</v>
      </c>
      <c r="L7152" t="s">
        <v>28430</v>
      </c>
      <c r="M7152" t="s">
        <v>1488</v>
      </c>
      <c r="N7152" t="s">
        <v>28431</v>
      </c>
      <c r="O7152" t="s">
        <v>28432</v>
      </c>
      <c r="P7152" t="s">
        <v>87</v>
      </c>
      <c r="Q7152">
        <v>4</v>
      </c>
      <c r="R7152" t="s">
        <v>40</v>
      </c>
      <c r="S7152" t="s">
        <v>79</v>
      </c>
      <c r="T7152">
        <v>10280</v>
      </c>
      <c r="U7152" s="1">
        <v>45529</v>
      </c>
      <c r="V7152" t="s">
        <v>64</v>
      </c>
      <c r="W7152">
        <v>356992</v>
      </c>
      <c r="X7152" t="s">
        <v>28433</v>
      </c>
      <c r="Y7152">
        <v>848</v>
      </c>
      <c r="Z7152">
        <v>2050</v>
      </c>
      <c r="AA7152">
        <v>1</v>
      </c>
      <c r="AB7152">
        <v>820</v>
      </c>
    </row>
    <row r="7153" spans="1:28" x14ac:dyDescent="0.3">
      <c r="A7153" t="s">
        <v>28</v>
      </c>
      <c r="B7153" t="s">
        <v>29</v>
      </c>
      <c r="C7153" t="s">
        <v>44</v>
      </c>
      <c r="D7153" t="s">
        <v>524</v>
      </c>
      <c r="E7153" t="s">
        <v>32</v>
      </c>
      <c r="F7153" t="s">
        <v>106</v>
      </c>
      <c r="G7153">
        <v>12</v>
      </c>
      <c r="H7153">
        <v>405800</v>
      </c>
      <c r="I7153" t="s">
        <v>58</v>
      </c>
      <c r="J7153" s="1">
        <v>45302</v>
      </c>
      <c r="K7153">
        <v>950</v>
      </c>
      <c r="L7153" t="s">
        <v>28434</v>
      </c>
      <c r="M7153" t="s">
        <v>2124</v>
      </c>
      <c r="N7153" t="s">
        <v>28435</v>
      </c>
      <c r="O7153" t="s">
        <v>28436</v>
      </c>
      <c r="P7153" t="s">
        <v>71</v>
      </c>
      <c r="Q7153">
        <v>17</v>
      </c>
      <c r="R7153" t="s">
        <v>88</v>
      </c>
      <c r="S7153" t="s">
        <v>41</v>
      </c>
      <c r="T7153">
        <v>56824</v>
      </c>
      <c r="U7153" s="1">
        <v>45355</v>
      </c>
      <c r="V7153" t="s">
        <v>72</v>
      </c>
      <c r="W7153">
        <v>981768</v>
      </c>
      <c r="X7153" t="s">
        <v>8598</v>
      </c>
      <c r="Y7153">
        <v>327</v>
      </c>
      <c r="Z7153">
        <v>569</v>
      </c>
      <c r="AA7153">
        <v>6</v>
      </c>
      <c r="AB7153" s="2" t="s">
        <v>28437</v>
      </c>
    </row>
    <row r="7154" spans="1:28" x14ac:dyDescent="0.3">
      <c r="A7154" t="s">
        <v>28</v>
      </c>
      <c r="B7154" t="s">
        <v>29</v>
      </c>
      <c r="C7154" t="s">
        <v>157</v>
      </c>
      <c r="D7154" t="s">
        <v>182</v>
      </c>
      <c r="E7154" t="s">
        <v>46</v>
      </c>
      <c r="F7154" t="s">
        <v>57</v>
      </c>
      <c r="G7154">
        <v>66</v>
      </c>
      <c r="H7154">
        <v>432503</v>
      </c>
      <c r="I7154" t="s">
        <v>58</v>
      </c>
      <c r="J7154" s="1">
        <v>44007</v>
      </c>
      <c r="K7154">
        <v>1200</v>
      </c>
      <c r="L7154" t="s">
        <v>28438</v>
      </c>
      <c r="M7154" t="s">
        <v>334</v>
      </c>
      <c r="N7154" t="s">
        <v>28439</v>
      </c>
      <c r="O7154" t="s">
        <v>28440</v>
      </c>
      <c r="P7154" t="s">
        <v>71</v>
      </c>
      <c r="Q7154">
        <v>13</v>
      </c>
      <c r="R7154" t="s">
        <v>40</v>
      </c>
      <c r="S7154" t="s">
        <v>79</v>
      </c>
      <c r="T7154">
        <v>35900</v>
      </c>
      <c r="U7154" s="1">
        <v>45309</v>
      </c>
      <c r="V7154" t="s">
        <v>111</v>
      </c>
      <c r="W7154">
        <v>482159</v>
      </c>
      <c r="X7154" t="s">
        <v>28441</v>
      </c>
      <c r="Y7154">
        <v>941</v>
      </c>
      <c r="Z7154">
        <v>2736</v>
      </c>
      <c r="AA7154">
        <v>7</v>
      </c>
      <c r="AB7154">
        <v>7660.8</v>
      </c>
    </row>
    <row r="7155" spans="1:28" x14ac:dyDescent="0.3">
      <c r="A7155" t="s">
        <v>28</v>
      </c>
      <c r="B7155" t="s">
        <v>29</v>
      </c>
      <c r="C7155" t="s">
        <v>30</v>
      </c>
      <c r="D7155" t="s">
        <v>467</v>
      </c>
      <c r="E7155" t="s">
        <v>46</v>
      </c>
      <c r="F7155" t="s">
        <v>83</v>
      </c>
      <c r="G7155">
        <v>74</v>
      </c>
      <c r="H7155">
        <v>419434</v>
      </c>
      <c r="I7155" t="s">
        <v>58</v>
      </c>
      <c r="J7155" s="1">
        <v>44317</v>
      </c>
      <c r="K7155">
        <v>1100</v>
      </c>
      <c r="L7155" t="s">
        <v>28442</v>
      </c>
      <c r="M7155" t="s">
        <v>1212</v>
      </c>
      <c r="N7155" t="s">
        <v>28443</v>
      </c>
      <c r="O7155" t="s">
        <v>28444</v>
      </c>
      <c r="P7155" t="s">
        <v>39</v>
      </c>
      <c r="Q7155">
        <v>7</v>
      </c>
      <c r="R7155" t="s">
        <v>40</v>
      </c>
      <c r="S7155" t="s">
        <v>63</v>
      </c>
      <c r="T7155">
        <v>92369</v>
      </c>
      <c r="U7155" s="1">
        <v>45434</v>
      </c>
      <c r="V7155" t="s">
        <v>140</v>
      </c>
      <c r="W7155">
        <v>449044</v>
      </c>
      <c r="X7155" t="s">
        <v>28445</v>
      </c>
      <c r="Y7155">
        <v>258</v>
      </c>
      <c r="Z7155">
        <v>2204</v>
      </c>
      <c r="AA7155">
        <v>6</v>
      </c>
      <c r="AB7155">
        <v>5289.6</v>
      </c>
    </row>
    <row r="7156" spans="1:28" x14ac:dyDescent="0.3">
      <c r="A7156" t="s">
        <v>28</v>
      </c>
      <c r="B7156" t="s">
        <v>29</v>
      </c>
      <c r="C7156" t="s">
        <v>148</v>
      </c>
      <c r="D7156" t="s">
        <v>254</v>
      </c>
      <c r="E7156" t="s">
        <v>56</v>
      </c>
      <c r="F7156" t="s">
        <v>175</v>
      </c>
      <c r="G7156">
        <v>31</v>
      </c>
      <c r="H7156">
        <v>425787</v>
      </c>
      <c r="I7156" t="s">
        <v>34</v>
      </c>
      <c r="J7156" s="1">
        <v>43910</v>
      </c>
      <c r="K7156">
        <v>800</v>
      </c>
      <c r="L7156" t="s">
        <v>28446</v>
      </c>
      <c r="M7156" t="s">
        <v>244</v>
      </c>
      <c r="N7156" t="s">
        <v>28447</v>
      </c>
      <c r="O7156" t="s">
        <v>28448</v>
      </c>
      <c r="P7156" t="s">
        <v>39</v>
      </c>
      <c r="Q7156">
        <v>12</v>
      </c>
      <c r="R7156" t="s">
        <v>40</v>
      </c>
      <c r="S7156" t="s">
        <v>41</v>
      </c>
      <c r="T7156">
        <v>94705</v>
      </c>
      <c r="U7156" s="1">
        <v>45538</v>
      </c>
      <c r="V7156" t="s">
        <v>180</v>
      </c>
      <c r="W7156">
        <v>730896</v>
      </c>
      <c r="X7156" t="s">
        <v>28449</v>
      </c>
      <c r="Y7156">
        <v>929</v>
      </c>
      <c r="Z7156">
        <v>2995</v>
      </c>
      <c r="AA7156">
        <v>4</v>
      </c>
      <c r="AB7156">
        <v>4792</v>
      </c>
    </row>
    <row r="7157" spans="1:28" x14ac:dyDescent="0.3">
      <c r="A7157" t="s">
        <v>28</v>
      </c>
      <c r="B7157" t="s">
        <v>29</v>
      </c>
      <c r="C7157" t="s">
        <v>148</v>
      </c>
      <c r="D7157" t="s">
        <v>267</v>
      </c>
      <c r="E7157" t="s">
        <v>32</v>
      </c>
      <c r="F7157" t="s">
        <v>113</v>
      </c>
      <c r="G7157">
        <v>73</v>
      </c>
      <c r="H7157">
        <v>416163</v>
      </c>
      <c r="I7157" t="s">
        <v>58</v>
      </c>
      <c r="J7157" s="1">
        <v>45213</v>
      </c>
      <c r="K7157">
        <v>1300</v>
      </c>
      <c r="L7157" t="s">
        <v>28450</v>
      </c>
      <c r="M7157" t="s">
        <v>1198</v>
      </c>
      <c r="N7157" t="s">
        <v>28451</v>
      </c>
      <c r="O7157">
        <f>1-645-335-2613</f>
        <v>-3592</v>
      </c>
      <c r="P7157" t="s">
        <v>51</v>
      </c>
      <c r="Q7157">
        <v>20</v>
      </c>
      <c r="R7157" t="s">
        <v>88</v>
      </c>
      <c r="S7157" t="s">
        <v>79</v>
      </c>
      <c r="T7157">
        <v>14504</v>
      </c>
      <c r="U7157" s="1">
        <v>45405</v>
      </c>
      <c r="V7157" t="s">
        <v>80</v>
      </c>
      <c r="W7157">
        <v>511963</v>
      </c>
      <c r="X7157" t="s">
        <v>28452</v>
      </c>
      <c r="Y7157">
        <v>815</v>
      </c>
      <c r="Z7157">
        <v>1823</v>
      </c>
      <c r="AA7157">
        <v>2</v>
      </c>
      <c r="AB7157">
        <v>1458.4</v>
      </c>
    </row>
    <row r="7158" spans="1:28" x14ac:dyDescent="0.3">
      <c r="A7158" t="s">
        <v>28</v>
      </c>
      <c r="B7158" t="s">
        <v>29</v>
      </c>
      <c r="C7158" t="s">
        <v>193</v>
      </c>
      <c r="D7158" t="s">
        <v>248</v>
      </c>
      <c r="E7158" t="s">
        <v>56</v>
      </c>
      <c r="F7158" t="s">
        <v>175</v>
      </c>
      <c r="G7158">
        <v>4</v>
      </c>
      <c r="H7158">
        <v>417068</v>
      </c>
      <c r="I7158" t="s">
        <v>34</v>
      </c>
      <c r="J7158" s="1">
        <v>45521</v>
      </c>
      <c r="K7158">
        <v>800</v>
      </c>
      <c r="L7158" t="s">
        <v>28453</v>
      </c>
      <c r="M7158" t="s">
        <v>591</v>
      </c>
      <c r="N7158" t="s">
        <v>28454</v>
      </c>
      <c r="O7158" t="s">
        <v>28455</v>
      </c>
      <c r="P7158" t="s">
        <v>87</v>
      </c>
      <c r="Q7158">
        <v>6</v>
      </c>
      <c r="R7158" t="s">
        <v>40</v>
      </c>
      <c r="S7158" t="s">
        <v>118</v>
      </c>
      <c r="T7158">
        <v>71514</v>
      </c>
      <c r="U7158" s="1">
        <v>45314</v>
      </c>
      <c r="V7158" t="s">
        <v>111</v>
      </c>
      <c r="W7158">
        <v>124531</v>
      </c>
      <c r="X7158" t="s">
        <v>28456</v>
      </c>
      <c r="Y7158">
        <v>652</v>
      </c>
      <c r="Z7158">
        <v>1516</v>
      </c>
      <c r="AA7158">
        <v>7</v>
      </c>
      <c r="AB7158">
        <v>4244.8</v>
      </c>
    </row>
    <row r="7159" spans="1:28" x14ac:dyDescent="0.3">
      <c r="A7159" t="s">
        <v>28</v>
      </c>
      <c r="B7159" t="s">
        <v>29</v>
      </c>
      <c r="C7159" t="s">
        <v>148</v>
      </c>
      <c r="D7159" t="s">
        <v>611</v>
      </c>
      <c r="E7159" t="s">
        <v>32</v>
      </c>
      <c r="F7159" t="s">
        <v>135</v>
      </c>
      <c r="G7159">
        <v>20</v>
      </c>
      <c r="H7159">
        <v>421108</v>
      </c>
      <c r="I7159" t="s">
        <v>58</v>
      </c>
      <c r="J7159" s="1">
        <v>45117</v>
      </c>
      <c r="K7159">
        <v>1300</v>
      </c>
      <c r="L7159" t="s">
        <v>28457</v>
      </c>
      <c r="M7159" t="s">
        <v>172</v>
      </c>
      <c r="N7159" t="s">
        <v>28458</v>
      </c>
      <c r="O7159" t="s">
        <v>28459</v>
      </c>
      <c r="P7159" t="s">
        <v>87</v>
      </c>
      <c r="Q7159">
        <v>8</v>
      </c>
      <c r="R7159" t="s">
        <v>88</v>
      </c>
      <c r="S7159" t="s">
        <v>41</v>
      </c>
      <c r="T7159">
        <v>88994</v>
      </c>
      <c r="U7159" s="1">
        <v>45478</v>
      </c>
      <c r="V7159" t="s">
        <v>126</v>
      </c>
      <c r="W7159">
        <v>212650</v>
      </c>
      <c r="X7159" t="s">
        <v>911</v>
      </c>
      <c r="Y7159">
        <v>318</v>
      </c>
      <c r="Z7159">
        <v>2396</v>
      </c>
      <c r="AA7159">
        <v>1</v>
      </c>
      <c r="AB7159" s="2" t="s">
        <v>4128</v>
      </c>
    </row>
    <row r="7160" spans="1:28" x14ac:dyDescent="0.3">
      <c r="A7160" t="s">
        <v>28</v>
      </c>
      <c r="B7160" t="s">
        <v>29</v>
      </c>
      <c r="C7160" t="s">
        <v>30</v>
      </c>
      <c r="D7160" t="s">
        <v>566</v>
      </c>
      <c r="E7160" t="s">
        <v>32</v>
      </c>
      <c r="F7160" t="s">
        <v>99</v>
      </c>
      <c r="G7160">
        <v>62</v>
      </c>
      <c r="H7160">
        <v>403828</v>
      </c>
      <c r="I7160" t="s">
        <v>34</v>
      </c>
      <c r="J7160" s="1">
        <v>44234</v>
      </c>
      <c r="K7160">
        <v>1400</v>
      </c>
      <c r="L7160" t="s">
        <v>28460</v>
      </c>
      <c r="M7160" t="s">
        <v>1366</v>
      </c>
      <c r="N7160" t="s">
        <v>28461</v>
      </c>
      <c r="O7160" t="s">
        <v>28462</v>
      </c>
      <c r="P7160" t="s">
        <v>87</v>
      </c>
      <c r="Q7160">
        <v>12</v>
      </c>
      <c r="R7160" t="s">
        <v>88</v>
      </c>
      <c r="S7160" t="s">
        <v>41</v>
      </c>
      <c r="T7160">
        <v>54618</v>
      </c>
      <c r="U7160" s="1">
        <v>45554</v>
      </c>
      <c r="V7160" t="s">
        <v>180</v>
      </c>
      <c r="W7160">
        <v>772771</v>
      </c>
      <c r="X7160" t="s">
        <v>20151</v>
      </c>
      <c r="Y7160">
        <v>793</v>
      </c>
      <c r="Z7160">
        <v>1657</v>
      </c>
      <c r="AA7160">
        <v>8</v>
      </c>
      <c r="AB7160" s="2" t="s">
        <v>6612</v>
      </c>
    </row>
    <row r="7161" spans="1:28" x14ac:dyDescent="0.3">
      <c r="A7161" t="s">
        <v>28</v>
      </c>
      <c r="B7161" t="s">
        <v>29</v>
      </c>
      <c r="C7161" t="s">
        <v>157</v>
      </c>
      <c r="D7161" t="s">
        <v>616</v>
      </c>
      <c r="E7161" t="s">
        <v>56</v>
      </c>
      <c r="F7161" t="s">
        <v>57</v>
      </c>
      <c r="G7161">
        <v>81</v>
      </c>
      <c r="H7161">
        <v>420406</v>
      </c>
      <c r="I7161" t="s">
        <v>58</v>
      </c>
      <c r="J7161" s="1">
        <v>45102</v>
      </c>
      <c r="K7161">
        <v>1000</v>
      </c>
      <c r="L7161" t="s">
        <v>28463</v>
      </c>
      <c r="M7161" t="s">
        <v>308</v>
      </c>
      <c r="N7161" t="s">
        <v>28464</v>
      </c>
      <c r="O7161" t="s">
        <v>28465</v>
      </c>
      <c r="P7161" t="s">
        <v>71</v>
      </c>
      <c r="Q7161">
        <v>11</v>
      </c>
      <c r="R7161" t="s">
        <v>88</v>
      </c>
      <c r="S7161" t="s">
        <v>41</v>
      </c>
      <c r="T7161">
        <v>47601</v>
      </c>
      <c r="U7161" s="1">
        <v>45604</v>
      </c>
      <c r="V7161" t="s">
        <v>42</v>
      </c>
      <c r="W7161">
        <v>705726</v>
      </c>
      <c r="X7161" t="s">
        <v>28466</v>
      </c>
      <c r="Y7161">
        <v>455</v>
      </c>
      <c r="Z7161">
        <v>1943</v>
      </c>
      <c r="AA7161">
        <v>4</v>
      </c>
      <c r="AB7161">
        <v>3108.8</v>
      </c>
    </row>
    <row r="7162" spans="1:28" x14ac:dyDescent="0.3">
      <c r="A7162" t="s">
        <v>28</v>
      </c>
      <c r="B7162" t="s">
        <v>29</v>
      </c>
      <c r="C7162" t="s">
        <v>193</v>
      </c>
      <c r="D7162" t="s">
        <v>170</v>
      </c>
      <c r="E7162" t="s">
        <v>56</v>
      </c>
      <c r="F7162" t="s">
        <v>175</v>
      </c>
      <c r="G7162">
        <v>88</v>
      </c>
      <c r="H7162">
        <v>407041</v>
      </c>
      <c r="I7162" t="s">
        <v>34</v>
      </c>
      <c r="J7162" s="1">
        <v>44260</v>
      </c>
      <c r="K7162">
        <v>1400</v>
      </c>
      <c r="L7162" t="s">
        <v>28467</v>
      </c>
      <c r="M7162" t="s">
        <v>319</v>
      </c>
      <c r="N7162" t="s">
        <v>28468</v>
      </c>
      <c r="O7162" t="s">
        <v>28469</v>
      </c>
      <c r="P7162" t="s">
        <v>51</v>
      </c>
      <c r="Q7162">
        <v>7</v>
      </c>
      <c r="R7162" t="s">
        <v>40</v>
      </c>
      <c r="S7162" t="s">
        <v>63</v>
      </c>
      <c r="T7162">
        <v>11329</v>
      </c>
      <c r="U7162" s="1">
        <v>45533</v>
      </c>
      <c r="V7162" t="s">
        <v>64</v>
      </c>
      <c r="W7162">
        <v>487083</v>
      </c>
      <c r="X7162" t="s">
        <v>28470</v>
      </c>
      <c r="Y7162">
        <v>447</v>
      </c>
      <c r="Z7162">
        <v>1786</v>
      </c>
      <c r="AA7162">
        <v>1</v>
      </c>
      <c r="AB7162" s="2" t="s">
        <v>28471</v>
      </c>
    </row>
    <row r="7163" spans="1:28" x14ac:dyDescent="0.3">
      <c r="A7163" t="s">
        <v>28</v>
      </c>
      <c r="B7163" t="s">
        <v>29</v>
      </c>
      <c r="C7163" t="s">
        <v>54</v>
      </c>
      <c r="D7163" t="s">
        <v>411</v>
      </c>
      <c r="E7163" t="s">
        <v>46</v>
      </c>
      <c r="F7163" t="s">
        <v>175</v>
      </c>
      <c r="G7163">
        <v>2</v>
      </c>
      <c r="H7163">
        <v>432474</v>
      </c>
      <c r="I7163" t="s">
        <v>58</v>
      </c>
      <c r="J7163" s="1">
        <v>44536</v>
      </c>
      <c r="K7163">
        <v>1300</v>
      </c>
      <c r="L7163" t="s">
        <v>28472</v>
      </c>
      <c r="M7163" t="s">
        <v>366</v>
      </c>
      <c r="N7163" t="s">
        <v>28473</v>
      </c>
      <c r="O7163" t="s">
        <v>28474</v>
      </c>
      <c r="P7163" t="s">
        <v>87</v>
      </c>
      <c r="Q7163">
        <v>5</v>
      </c>
      <c r="R7163" t="s">
        <v>40</v>
      </c>
      <c r="S7163" t="s">
        <v>63</v>
      </c>
      <c r="T7163">
        <v>65057</v>
      </c>
      <c r="U7163" s="1">
        <v>45472</v>
      </c>
      <c r="V7163" t="s">
        <v>52</v>
      </c>
      <c r="W7163">
        <v>272876</v>
      </c>
      <c r="X7163" t="s">
        <v>10388</v>
      </c>
      <c r="Y7163">
        <v>764</v>
      </c>
      <c r="Z7163">
        <v>2303</v>
      </c>
      <c r="AA7163">
        <v>4</v>
      </c>
      <c r="AB7163">
        <v>3684.8</v>
      </c>
    </row>
    <row r="7164" spans="1:28" x14ac:dyDescent="0.3">
      <c r="A7164" t="s">
        <v>28</v>
      </c>
      <c r="B7164" t="s">
        <v>29</v>
      </c>
      <c r="C7164" t="s">
        <v>193</v>
      </c>
      <c r="D7164" t="s">
        <v>364</v>
      </c>
      <c r="E7164" t="s">
        <v>56</v>
      </c>
      <c r="F7164" t="s">
        <v>83</v>
      </c>
      <c r="G7164">
        <v>93</v>
      </c>
      <c r="H7164">
        <v>416135</v>
      </c>
      <c r="I7164" t="s">
        <v>34</v>
      </c>
      <c r="J7164" s="1">
        <v>44832</v>
      </c>
      <c r="K7164">
        <v>1400</v>
      </c>
      <c r="L7164" t="s">
        <v>28475</v>
      </c>
      <c r="M7164" t="s">
        <v>680</v>
      </c>
      <c r="N7164" t="s">
        <v>28476</v>
      </c>
      <c r="O7164" t="s">
        <v>28477</v>
      </c>
      <c r="P7164" t="s">
        <v>39</v>
      </c>
      <c r="Q7164">
        <v>9</v>
      </c>
      <c r="R7164" t="s">
        <v>88</v>
      </c>
      <c r="S7164" t="s">
        <v>41</v>
      </c>
      <c r="T7164">
        <v>39339</v>
      </c>
      <c r="U7164" s="1">
        <v>45443</v>
      </c>
      <c r="V7164" t="s">
        <v>140</v>
      </c>
      <c r="W7164">
        <v>842830</v>
      </c>
      <c r="X7164" t="s">
        <v>28478</v>
      </c>
      <c r="Y7164">
        <v>928</v>
      </c>
      <c r="Z7164">
        <v>761</v>
      </c>
      <c r="AA7164">
        <v>3</v>
      </c>
      <c r="AB7164">
        <v>913.2</v>
      </c>
    </row>
    <row r="7165" spans="1:28" x14ac:dyDescent="0.3">
      <c r="A7165" t="s">
        <v>28</v>
      </c>
      <c r="B7165" t="s">
        <v>29</v>
      </c>
      <c r="C7165" t="s">
        <v>30</v>
      </c>
      <c r="D7165" t="s">
        <v>411</v>
      </c>
      <c r="E7165" t="s">
        <v>32</v>
      </c>
      <c r="F7165" t="s">
        <v>99</v>
      </c>
      <c r="G7165">
        <v>61</v>
      </c>
      <c r="H7165">
        <v>415903</v>
      </c>
      <c r="I7165" t="s">
        <v>58</v>
      </c>
      <c r="J7165" s="1">
        <v>45051</v>
      </c>
      <c r="K7165">
        <v>1200</v>
      </c>
      <c r="L7165" t="s">
        <v>2062</v>
      </c>
      <c r="M7165" t="s">
        <v>189</v>
      </c>
      <c r="N7165" t="s">
        <v>28479</v>
      </c>
      <c r="O7165" t="s">
        <v>28480</v>
      </c>
      <c r="P7165" t="s">
        <v>39</v>
      </c>
      <c r="Q7165">
        <v>19</v>
      </c>
      <c r="R7165" t="s">
        <v>88</v>
      </c>
      <c r="S7165" t="s">
        <v>118</v>
      </c>
      <c r="T7165">
        <v>64775</v>
      </c>
      <c r="U7165" s="1">
        <v>45488</v>
      </c>
      <c r="V7165" t="s">
        <v>126</v>
      </c>
      <c r="W7165">
        <v>116816</v>
      </c>
      <c r="X7165" t="s">
        <v>25895</v>
      </c>
      <c r="Y7165">
        <v>905</v>
      </c>
      <c r="Z7165">
        <v>1483</v>
      </c>
      <c r="AA7165">
        <v>6</v>
      </c>
      <c r="AB7165" s="2" t="s">
        <v>28481</v>
      </c>
    </row>
    <row r="7166" spans="1:28" x14ac:dyDescent="0.3">
      <c r="A7166" t="s">
        <v>28</v>
      </c>
      <c r="B7166" t="s">
        <v>29</v>
      </c>
      <c r="C7166" t="s">
        <v>148</v>
      </c>
      <c r="D7166" t="s">
        <v>163</v>
      </c>
      <c r="E7166" t="s">
        <v>46</v>
      </c>
      <c r="F7166" t="s">
        <v>47</v>
      </c>
      <c r="G7166">
        <v>94</v>
      </c>
      <c r="H7166">
        <v>423903</v>
      </c>
      <c r="I7166" t="s">
        <v>58</v>
      </c>
      <c r="J7166" s="1">
        <v>45047</v>
      </c>
      <c r="K7166">
        <v>950</v>
      </c>
      <c r="L7166" t="s">
        <v>28482</v>
      </c>
      <c r="M7166" t="s">
        <v>2538</v>
      </c>
      <c r="N7166" t="s">
        <v>28483</v>
      </c>
      <c r="O7166" t="s">
        <v>28484</v>
      </c>
      <c r="P7166" t="s">
        <v>39</v>
      </c>
      <c r="Q7166">
        <v>10</v>
      </c>
      <c r="R7166" t="s">
        <v>88</v>
      </c>
      <c r="S7166" t="s">
        <v>63</v>
      </c>
      <c r="T7166">
        <v>54404</v>
      </c>
      <c r="U7166" s="1">
        <v>45469</v>
      </c>
      <c r="V7166" t="s">
        <v>52</v>
      </c>
      <c r="W7166">
        <v>544740</v>
      </c>
      <c r="X7166" t="s">
        <v>28485</v>
      </c>
      <c r="Y7166">
        <v>327</v>
      </c>
      <c r="Z7166">
        <v>2866</v>
      </c>
      <c r="AA7166">
        <v>3</v>
      </c>
      <c r="AB7166" s="2" t="s">
        <v>28486</v>
      </c>
    </row>
    <row r="7167" spans="1:28" x14ac:dyDescent="0.3">
      <c r="A7167" t="s">
        <v>28</v>
      </c>
      <c r="B7167" t="s">
        <v>29</v>
      </c>
      <c r="C7167" t="s">
        <v>148</v>
      </c>
      <c r="D7167" t="s">
        <v>291</v>
      </c>
      <c r="E7167" t="s">
        <v>56</v>
      </c>
      <c r="F7167" t="s">
        <v>33</v>
      </c>
      <c r="G7167">
        <v>89</v>
      </c>
      <c r="H7167">
        <v>402571</v>
      </c>
      <c r="I7167" t="s">
        <v>58</v>
      </c>
      <c r="J7167" s="1">
        <v>44092</v>
      </c>
      <c r="K7167">
        <v>1000</v>
      </c>
      <c r="L7167" t="s">
        <v>28487</v>
      </c>
      <c r="M7167" t="s">
        <v>1058</v>
      </c>
      <c r="N7167" t="s">
        <v>28488</v>
      </c>
      <c r="O7167" t="s">
        <v>28489</v>
      </c>
      <c r="P7167" t="s">
        <v>71</v>
      </c>
      <c r="Q7167">
        <v>16</v>
      </c>
      <c r="R7167" t="s">
        <v>40</v>
      </c>
      <c r="S7167" t="s">
        <v>63</v>
      </c>
      <c r="T7167">
        <v>62955</v>
      </c>
      <c r="U7167" s="1">
        <v>45398</v>
      </c>
      <c r="V7167" t="s">
        <v>80</v>
      </c>
      <c r="W7167">
        <v>362523</v>
      </c>
      <c r="X7167" t="s">
        <v>28490</v>
      </c>
      <c r="Y7167">
        <v>288</v>
      </c>
      <c r="Z7167">
        <v>2271</v>
      </c>
      <c r="AA7167">
        <v>4</v>
      </c>
      <c r="AB7167" s="2" t="s">
        <v>652</v>
      </c>
    </row>
    <row r="7168" spans="1:28" x14ac:dyDescent="0.3">
      <c r="A7168" t="s">
        <v>28</v>
      </c>
      <c r="B7168" t="s">
        <v>29</v>
      </c>
      <c r="C7168" t="s">
        <v>193</v>
      </c>
      <c r="D7168" t="s">
        <v>274</v>
      </c>
      <c r="E7168" t="s">
        <v>32</v>
      </c>
      <c r="F7168" t="s">
        <v>150</v>
      </c>
      <c r="G7168">
        <v>99</v>
      </c>
      <c r="H7168">
        <v>404728</v>
      </c>
      <c r="I7168" t="s">
        <v>58</v>
      </c>
      <c r="J7168" s="1">
        <v>44307</v>
      </c>
      <c r="K7168">
        <v>1200</v>
      </c>
      <c r="L7168" t="s">
        <v>28491</v>
      </c>
      <c r="M7168" t="s">
        <v>144</v>
      </c>
      <c r="N7168" t="s">
        <v>28492</v>
      </c>
      <c r="O7168" t="s">
        <v>28493</v>
      </c>
      <c r="P7168" t="s">
        <v>87</v>
      </c>
      <c r="Q7168">
        <v>20</v>
      </c>
      <c r="R7168" t="s">
        <v>88</v>
      </c>
      <c r="S7168" t="s">
        <v>118</v>
      </c>
      <c r="T7168">
        <v>96478</v>
      </c>
      <c r="U7168" s="1">
        <v>45427</v>
      </c>
      <c r="V7168" t="s">
        <v>140</v>
      </c>
      <c r="W7168">
        <v>320019</v>
      </c>
      <c r="X7168" t="s">
        <v>28494</v>
      </c>
      <c r="Y7168">
        <v>833</v>
      </c>
      <c r="Z7168">
        <v>1155</v>
      </c>
      <c r="AA7168">
        <v>8</v>
      </c>
      <c r="AB7168">
        <v>3696</v>
      </c>
    </row>
    <row r="7169" spans="1:28" x14ac:dyDescent="0.3">
      <c r="A7169" t="s">
        <v>28</v>
      </c>
      <c r="B7169" t="s">
        <v>29</v>
      </c>
      <c r="C7169" t="s">
        <v>44</v>
      </c>
      <c r="D7169" t="s">
        <v>45</v>
      </c>
      <c r="E7169" t="s">
        <v>46</v>
      </c>
      <c r="F7169" t="s">
        <v>83</v>
      </c>
      <c r="G7169">
        <v>80</v>
      </c>
      <c r="H7169">
        <v>404074</v>
      </c>
      <c r="I7169" t="s">
        <v>34</v>
      </c>
      <c r="J7169" s="1">
        <v>44127</v>
      </c>
      <c r="K7169">
        <v>950</v>
      </c>
      <c r="L7169" t="s">
        <v>21098</v>
      </c>
      <c r="M7169" t="s">
        <v>482</v>
      </c>
      <c r="N7169" t="s">
        <v>28495</v>
      </c>
      <c r="O7169" t="s">
        <v>28496</v>
      </c>
      <c r="P7169" t="s">
        <v>51</v>
      </c>
      <c r="Q7169">
        <v>11</v>
      </c>
      <c r="R7169" t="s">
        <v>88</v>
      </c>
      <c r="S7169" t="s">
        <v>79</v>
      </c>
      <c r="T7169">
        <v>71204</v>
      </c>
      <c r="U7169" s="1">
        <v>45351</v>
      </c>
      <c r="V7169" t="s">
        <v>119</v>
      </c>
      <c r="W7169">
        <v>293984</v>
      </c>
      <c r="X7169" t="s">
        <v>28497</v>
      </c>
      <c r="Y7169">
        <v>995</v>
      </c>
      <c r="Z7169">
        <v>503</v>
      </c>
      <c r="AA7169">
        <v>1</v>
      </c>
      <c r="AB7169" s="2" t="s">
        <v>8841</v>
      </c>
    </row>
    <row r="7170" spans="1:28" x14ac:dyDescent="0.3">
      <c r="A7170" t="s">
        <v>28</v>
      </c>
      <c r="B7170" t="s">
        <v>29</v>
      </c>
      <c r="C7170" t="s">
        <v>157</v>
      </c>
      <c r="D7170" t="s">
        <v>317</v>
      </c>
      <c r="E7170" t="s">
        <v>56</v>
      </c>
      <c r="F7170" t="s">
        <v>113</v>
      </c>
      <c r="G7170">
        <v>19</v>
      </c>
      <c r="H7170">
        <v>410842</v>
      </c>
      <c r="I7170" t="s">
        <v>58</v>
      </c>
      <c r="J7170" s="1">
        <v>45305</v>
      </c>
      <c r="K7170">
        <v>1200</v>
      </c>
      <c r="L7170" t="s">
        <v>28498</v>
      </c>
      <c r="M7170" t="s">
        <v>308</v>
      </c>
      <c r="N7170" t="s">
        <v>28499</v>
      </c>
      <c r="O7170" t="s">
        <v>28500</v>
      </c>
      <c r="P7170" t="s">
        <v>71</v>
      </c>
      <c r="Q7170">
        <v>13</v>
      </c>
      <c r="R7170" t="s">
        <v>88</v>
      </c>
      <c r="S7170" t="s">
        <v>41</v>
      </c>
      <c r="T7170">
        <v>16925</v>
      </c>
      <c r="U7170" s="1">
        <v>45423</v>
      </c>
      <c r="V7170" t="s">
        <v>140</v>
      </c>
      <c r="W7170">
        <v>765928</v>
      </c>
      <c r="X7170" t="s">
        <v>23430</v>
      </c>
      <c r="Y7170">
        <v>730</v>
      </c>
      <c r="Z7170">
        <v>1561</v>
      </c>
      <c r="AA7170">
        <v>3</v>
      </c>
      <c r="AB7170">
        <v>1873.2</v>
      </c>
    </row>
    <row r="7171" spans="1:28" x14ac:dyDescent="0.3">
      <c r="A7171" t="s">
        <v>28</v>
      </c>
      <c r="B7171" t="s">
        <v>29</v>
      </c>
      <c r="C7171" t="s">
        <v>157</v>
      </c>
      <c r="D7171" t="s">
        <v>105</v>
      </c>
      <c r="E7171" t="s">
        <v>46</v>
      </c>
      <c r="F7171" t="s">
        <v>355</v>
      </c>
      <c r="G7171">
        <v>68</v>
      </c>
      <c r="H7171">
        <v>432420</v>
      </c>
      <c r="I7171" t="s">
        <v>58</v>
      </c>
      <c r="J7171" s="1">
        <v>44410</v>
      </c>
      <c r="K7171">
        <v>1100</v>
      </c>
      <c r="L7171" t="s">
        <v>28501</v>
      </c>
      <c r="M7171" t="s">
        <v>478</v>
      </c>
      <c r="N7171" t="s">
        <v>28502</v>
      </c>
      <c r="O7171" t="s">
        <v>28503</v>
      </c>
      <c r="P7171" t="s">
        <v>51</v>
      </c>
      <c r="Q7171">
        <v>17</v>
      </c>
      <c r="R7171" t="s">
        <v>40</v>
      </c>
      <c r="S7171" t="s">
        <v>79</v>
      </c>
      <c r="T7171">
        <v>85430</v>
      </c>
      <c r="U7171" s="1">
        <v>45466</v>
      </c>
      <c r="V7171" t="s">
        <v>52</v>
      </c>
      <c r="W7171">
        <v>882416</v>
      </c>
      <c r="X7171" t="s">
        <v>28504</v>
      </c>
      <c r="Y7171">
        <v>446</v>
      </c>
      <c r="Z7171">
        <v>2134</v>
      </c>
      <c r="AA7171">
        <v>5</v>
      </c>
      <c r="AB7171">
        <v>4268</v>
      </c>
    </row>
    <row r="7172" spans="1:28" x14ac:dyDescent="0.3">
      <c r="A7172" t="s">
        <v>28</v>
      </c>
      <c r="B7172" t="s">
        <v>29</v>
      </c>
      <c r="C7172" t="s">
        <v>66</v>
      </c>
      <c r="D7172" t="s">
        <v>31</v>
      </c>
      <c r="E7172" t="s">
        <v>46</v>
      </c>
      <c r="F7172" t="s">
        <v>83</v>
      </c>
      <c r="G7172">
        <v>45</v>
      </c>
      <c r="H7172">
        <v>430996</v>
      </c>
      <c r="I7172" t="s">
        <v>58</v>
      </c>
      <c r="J7172" s="1">
        <v>45165</v>
      </c>
      <c r="K7172">
        <v>1000</v>
      </c>
      <c r="L7172" t="s">
        <v>28505</v>
      </c>
      <c r="M7172" t="s">
        <v>434</v>
      </c>
      <c r="N7172" t="s">
        <v>28506</v>
      </c>
      <c r="O7172" t="s">
        <v>28507</v>
      </c>
      <c r="P7172" t="s">
        <v>39</v>
      </c>
      <c r="Q7172">
        <v>19</v>
      </c>
      <c r="R7172" t="s">
        <v>88</v>
      </c>
      <c r="S7172" t="s">
        <v>41</v>
      </c>
      <c r="T7172">
        <v>62667</v>
      </c>
      <c r="U7172" s="1">
        <v>45299</v>
      </c>
      <c r="V7172" t="s">
        <v>111</v>
      </c>
      <c r="W7172">
        <v>321685</v>
      </c>
      <c r="X7172" t="s">
        <v>28508</v>
      </c>
      <c r="Y7172">
        <v>970</v>
      </c>
      <c r="Z7172">
        <v>1281</v>
      </c>
      <c r="AA7172">
        <v>1</v>
      </c>
      <c r="AB7172">
        <v>512.4</v>
      </c>
    </row>
    <row r="7173" spans="1:28" x14ac:dyDescent="0.3">
      <c r="A7173" t="s">
        <v>28</v>
      </c>
      <c r="B7173" t="s">
        <v>29</v>
      </c>
      <c r="C7173" t="s">
        <v>148</v>
      </c>
      <c r="D7173" t="s">
        <v>421</v>
      </c>
      <c r="E7173" t="s">
        <v>32</v>
      </c>
      <c r="F7173" t="s">
        <v>150</v>
      </c>
      <c r="G7173">
        <v>1</v>
      </c>
      <c r="H7173">
        <v>407200</v>
      </c>
      <c r="I7173" t="s">
        <v>58</v>
      </c>
      <c r="J7173" s="1">
        <v>44814</v>
      </c>
      <c r="K7173">
        <v>800</v>
      </c>
      <c r="L7173" t="s">
        <v>5214</v>
      </c>
      <c r="M7173" t="s">
        <v>101</v>
      </c>
      <c r="N7173" t="s">
        <v>28509</v>
      </c>
      <c r="O7173" t="s">
        <v>28510</v>
      </c>
      <c r="P7173" t="s">
        <v>87</v>
      </c>
      <c r="Q7173">
        <v>12</v>
      </c>
      <c r="R7173" t="s">
        <v>40</v>
      </c>
      <c r="S7173" t="s">
        <v>118</v>
      </c>
      <c r="T7173">
        <v>64127</v>
      </c>
      <c r="U7173" s="1">
        <v>45582</v>
      </c>
      <c r="V7173" t="s">
        <v>155</v>
      </c>
      <c r="W7173">
        <v>539010</v>
      </c>
      <c r="X7173" t="s">
        <v>28511</v>
      </c>
      <c r="Y7173">
        <v>208</v>
      </c>
      <c r="Z7173">
        <v>1631</v>
      </c>
      <c r="AA7173">
        <v>3</v>
      </c>
      <c r="AB7173">
        <v>1957.2</v>
      </c>
    </row>
    <row r="7174" spans="1:28" x14ac:dyDescent="0.3">
      <c r="A7174" t="s">
        <v>28</v>
      </c>
      <c r="B7174" t="s">
        <v>29</v>
      </c>
      <c r="C7174" t="s">
        <v>30</v>
      </c>
      <c r="D7174" t="s">
        <v>411</v>
      </c>
      <c r="E7174" t="s">
        <v>56</v>
      </c>
      <c r="F7174" t="s">
        <v>113</v>
      </c>
      <c r="G7174">
        <v>62</v>
      </c>
      <c r="H7174">
        <v>417426</v>
      </c>
      <c r="I7174" t="s">
        <v>34</v>
      </c>
      <c r="J7174" s="1">
        <v>44674</v>
      </c>
      <c r="K7174">
        <v>1200</v>
      </c>
      <c r="L7174" t="s">
        <v>2350</v>
      </c>
      <c r="M7174" t="s">
        <v>591</v>
      </c>
      <c r="N7174" t="s">
        <v>28512</v>
      </c>
      <c r="O7174" t="s">
        <v>28513</v>
      </c>
      <c r="P7174" t="s">
        <v>87</v>
      </c>
      <c r="Q7174">
        <v>14</v>
      </c>
      <c r="R7174" t="s">
        <v>40</v>
      </c>
      <c r="S7174" t="s">
        <v>63</v>
      </c>
      <c r="T7174">
        <v>95347</v>
      </c>
      <c r="U7174" s="1">
        <v>45354</v>
      </c>
      <c r="V7174" t="s">
        <v>72</v>
      </c>
      <c r="W7174">
        <v>486531</v>
      </c>
      <c r="X7174" t="s">
        <v>28514</v>
      </c>
      <c r="Y7174">
        <v>396</v>
      </c>
      <c r="Z7174">
        <v>1350</v>
      </c>
      <c r="AA7174">
        <v>4</v>
      </c>
      <c r="AB7174">
        <v>2160</v>
      </c>
    </row>
    <row r="7175" spans="1:28" x14ac:dyDescent="0.3">
      <c r="A7175" t="s">
        <v>28</v>
      </c>
      <c r="B7175" t="s">
        <v>29</v>
      </c>
      <c r="C7175" t="s">
        <v>193</v>
      </c>
      <c r="D7175" t="s">
        <v>220</v>
      </c>
      <c r="E7175" t="s">
        <v>46</v>
      </c>
      <c r="F7175" t="s">
        <v>57</v>
      </c>
      <c r="G7175">
        <v>61</v>
      </c>
      <c r="H7175">
        <v>413929</v>
      </c>
      <c r="I7175" t="s">
        <v>34</v>
      </c>
      <c r="J7175" s="1">
        <v>44301</v>
      </c>
      <c r="K7175">
        <v>800</v>
      </c>
      <c r="L7175" t="s">
        <v>28515</v>
      </c>
      <c r="M7175" t="s">
        <v>287</v>
      </c>
      <c r="N7175" t="s">
        <v>28516</v>
      </c>
      <c r="O7175" t="s">
        <v>28517</v>
      </c>
      <c r="P7175" t="s">
        <v>71</v>
      </c>
      <c r="Q7175">
        <v>13</v>
      </c>
      <c r="R7175" t="s">
        <v>40</v>
      </c>
      <c r="S7175" t="s">
        <v>118</v>
      </c>
      <c r="T7175">
        <v>62794</v>
      </c>
      <c r="U7175" s="1">
        <v>45450</v>
      </c>
      <c r="V7175" t="s">
        <v>52</v>
      </c>
      <c r="W7175">
        <v>649594</v>
      </c>
      <c r="X7175" t="s">
        <v>28518</v>
      </c>
      <c r="Y7175">
        <v>290</v>
      </c>
      <c r="Z7175">
        <v>1890</v>
      </c>
      <c r="AA7175">
        <v>8</v>
      </c>
      <c r="AB7175">
        <v>6048</v>
      </c>
    </row>
    <row r="7176" spans="1:28" x14ac:dyDescent="0.3">
      <c r="A7176" t="s">
        <v>28</v>
      </c>
      <c r="B7176" t="s">
        <v>29</v>
      </c>
      <c r="C7176" t="s">
        <v>193</v>
      </c>
      <c r="D7176" t="s">
        <v>546</v>
      </c>
      <c r="E7176" t="s">
        <v>56</v>
      </c>
      <c r="F7176" t="s">
        <v>99</v>
      </c>
      <c r="G7176">
        <v>54</v>
      </c>
      <c r="H7176">
        <v>403801</v>
      </c>
      <c r="I7176" t="s">
        <v>34</v>
      </c>
      <c r="J7176" s="1">
        <v>45279</v>
      </c>
      <c r="K7176">
        <v>1400</v>
      </c>
      <c r="L7176" t="s">
        <v>28519</v>
      </c>
      <c r="M7176" t="s">
        <v>232</v>
      </c>
      <c r="N7176" t="s">
        <v>28520</v>
      </c>
      <c r="O7176" t="s">
        <v>28521</v>
      </c>
      <c r="P7176" t="s">
        <v>39</v>
      </c>
      <c r="Q7176">
        <v>12</v>
      </c>
      <c r="R7176" t="s">
        <v>88</v>
      </c>
      <c r="S7176" t="s">
        <v>118</v>
      </c>
      <c r="T7176">
        <v>84868</v>
      </c>
      <c r="U7176" s="1">
        <v>45482</v>
      </c>
      <c r="V7176" t="s">
        <v>126</v>
      </c>
      <c r="W7176">
        <v>209694</v>
      </c>
      <c r="X7176" t="s">
        <v>28522</v>
      </c>
      <c r="Y7176">
        <v>877</v>
      </c>
      <c r="Z7176">
        <v>1766</v>
      </c>
      <c r="AA7176">
        <v>3</v>
      </c>
      <c r="AB7176" s="2" t="s">
        <v>7279</v>
      </c>
    </row>
    <row r="7177" spans="1:28" x14ac:dyDescent="0.3">
      <c r="A7177" t="s">
        <v>28</v>
      </c>
      <c r="B7177" t="s">
        <v>29</v>
      </c>
      <c r="C7177" t="s">
        <v>157</v>
      </c>
      <c r="D7177" t="s">
        <v>511</v>
      </c>
      <c r="E7177" t="s">
        <v>56</v>
      </c>
      <c r="F7177" t="s">
        <v>99</v>
      </c>
      <c r="G7177">
        <v>81</v>
      </c>
      <c r="H7177">
        <v>400685</v>
      </c>
      <c r="I7177" t="s">
        <v>58</v>
      </c>
      <c r="J7177" s="1">
        <v>43969</v>
      </c>
      <c r="K7177">
        <v>1400</v>
      </c>
      <c r="L7177" t="s">
        <v>14693</v>
      </c>
      <c r="M7177" t="s">
        <v>856</v>
      </c>
      <c r="N7177" t="s">
        <v>28523</v>
      </c>
      <c r="O7177" t="s">
        <v>28524</v>
      </c>
      <c r="P7177" t="s">
        <v>39</v>
      </c>
      <c r="Q7177">
        <v>10</v>
      </c>
      <c r="R7177" t="s">
        <v>88</v>
      </c>
      <c r="S7177" t="s">
        <v>79</v>
      </c>
      <c r="T7177">
        <v>74588</v>
      </c>
      <c r="U7177" s="1">
        <v>45546</v>
      </c>
      <c r="V7177" t="s">
        <v>180</v>
      </c>
      <c r="W7177">
        <v>897802</v>
      </c>
      <c r="X7177" t="s">
        <v>28525</v>
      </c>
      <c r="Y7177">
        <v>865</v>
      </c>
      <c r="Z7177">
        <v>872</v>
      </c>
      <c r="AA7177">
        <v>8</v>
      </c>
      <c r="AB7177">
        <v>2790.4</v>
      </c>
    </row>
    <row r="7178" spans="1:28" x14ac:dyDescent="0.3">
      <c r="A7178" t="s">
        <v>28</v>
      </c>
      <c r="B7178" t="s">
        <v>29</v>
      </c>
      <c r="C7178" t="s">
        <v>157</v>
      </c>
      <c r="D7178" t="s">
        <v>142</v>
      </c>
      <c r="E7178" t="s">
        <v>56</v>
      </c>
      <c r="F7178" t="s">
        <v>33</v>
      </c>
      <c r="G7178">
        <v>52</v>
      </c>
      <c r="H7178">
        <v>413850</v>
      </c>
      <c r="I7178" t="s">
        <v>34</v>
      </c>
      <c r="J7178" s="1">
        <v>45406</v>
      </c>
      <c r="K7178">
        <v>950</v>
      </c>
      <c r="L7178" t="s">
        <v>28526</v>
      </c>
      <c r="M7178" t="s">
        <v>1409</v>
      </c>
      <c r="N7178" t="s">
        <v>28527</v>
      </c>
      <c r="O7178" t="s">
        <v>28528</v>
      </c>
      <c r="P7178" t="s">
        <v>51</v>
      </c>
      <c r="Q7178">
        <v>9</v>
      </c>
      <c r="R7178" t="s">
        <v>40</v>
      </c>
      <c r="S7178" t="s">
        <v>118</v>
      </c>
      <c r="T7178">
        <v>48895</v>
      </c>
      <c r="U7178" s="1">
        <v>45385</v>
      </c>
      <c r="V7178" t="s">
        <v>80</v>
      </c>
      <c r="W7178">
        <v>845151</v>
      </c>
      <c r="X7178" t="s">
        <v>28529</v>
      </c>
      <c r="Y7178">
        <v>285</v>
      </c>
      <c r="Z7178">
        <v>2291</v>
      </c>
      <c r="AA7178">
        <v>5</v>
      </c>
      <c r="AB7178">
        <v>4582</v>
      </c>
    </row>
    <row r="7179" spans="1:28" x14ac:dyDescent="0.3">
      <c r="A7179" t="s">
        <v>28</v>
      </c>
      <c r="B7179" t="s">
        <v>29</v>
      </c>
      <c r="C7179" t="s">
        <v>148</v>
      </c>
      <c r="D7179" t="s">
        <v>149</v>
      </c>
      <c r="E7179" t="s">
        <v>56</v>
      </c>
      <c r="F7179" t="s">
        <v>175</v>
      </c>
      <c r="G7179">
        <v>7</v>
      </c>
      <c r="H7179">
        <v>428407</v>
      </c>
      <c r="I7179" t="s">
        <v>58</v>
      </c>
      <c r="J7179" s="1">
        <v>44487</v>
      </c>
      <c r="K7179">
        <v>1300</v>
      </c>
      <c r="L7179" t="s">
        <v>104</v>
      </c>
      <c r="M7179" t="s">
        <v>731</v>
      </c>
      <c r="N7179" t="s">
        <v>28530</v>
      </c>
      <c r="O7179" t="s">
        <v>28531</v>
      </c>
      <c r="P7179" t="s">
        <v>39</v>
      </c>
      <c r="Q7179">
        <v>8</v>
      </c>
      <c r="R7179" t="s">
        <v>88</v>
      </c>
      <c r="S7179" t="s">
        <v>79</v>
      </c>
      <c r="T7179">
        <v>29885</v>
      </c>
      <c r="U7179" s="1">
        <v>45307</v>
      </c>
      <c r="V7179" t="s">
        <v>111</v>
      </c>
      <c r="W7179">
        <v>905581</v>
      </c>
      <c r="X7179" t="s">
        <v>28532</v>
      </c>
      <c r="Y7179">
        <v>868</v>
      </c>
      <c r="Z7179">
        <v>1686</v>
      </c>
      <c r="AA7179">
        <v>2</v>
      </c>
      <c r="AB7179" s="2" t="s">
        <v>17788</v>
      </c>
    </row>
    <row r="7180" spans="1:28" x14ac:dyDescent="0.3">
      <c r="A7180" t="s">
        <v>28</v>
      </c>
      <c r="B7180" t="s">
        <v>29</v>
      </c>
      <c r="C7180" t="s">
        <v>44</v>
      </c>
      <c r="D7180" t="s">
        <v>248</v>
      </c>
      <c r="E7180" t="s">
        <v>46</v>
      </c>
      <c r="F7180" t="s">
        <v>175</v>
      </c>
      <c r="G7180">
        <v>1</v>
      </c>
      <c r="H7180">
        <v>417158</v>
      </c>
      <c r="I7180" t="s">
        <v>58</v>
      </c>
      <c r="J7180" s="1">
        <v>44179</v>
      </c>
      <c r="K7180">
        <v>1100</v>
      </c>
      <c r="L7180" t="s">
        <v>28533</v>
      </c>
      <c r="M7180" t="s">
        <v>200</v>
      </c>
      <c r="N7180" t="s">
        <v>28534</v>
      </c>
      <c r="O7180" t="s">
        <v>28535</v>
      </c>
      <c r="P7180" t="s">
        <v>71</v>
      </c>
      <c r="Q7180">
        <v>18</v>
      </c>
      <c r="R7180" t="s">
        <v>88</v>
      </c>
      <c r="S7180" t="s">
        <v>118</v>
      </c>
      <c r="T7180">
        <v>35017</v>
      </c>
      <c r="U7180" s="1">
        <v>45432</v>
      </c>
      <c r="V7180" t="s">
        <v>140</v>
      </c>
      <c r="W7180">
        <v>607764</v>
      </c>
      <c r="X7180" t="s">
        <v>28536</v>
      </c>
      <c r="Y7180">
        <v>362</v>
      </c>
      <c r="Z7180">
        <v>651</v>
      </c>
      <c r="AA7180">
        <v>3</v>
      </c>
      <c r="AB7180">
        <v>781.2</v>
      </c>
    </row>
    <row r="7181" spans="1:28" x14ac:dyDescent="0.3">
      <c r="A7181" t="s">
        <v>28</v>
      </c>
      <c r="B7181" t="s">
        <v>29</v>
      </c>
      <c r="C7181" t="s">
        <v>148</v>
      </c>
      <c r="D7181" t="s">
        <v>616</v>
      </c>
      <c r="E7181" t="s">
        <v>32</v>
      </c>
      <c r="F7181" t="s">
        <v>99</v>
      </c>
      <c r="G7181">
        <v>9</v>
      </c>
      <c r="H7181">
        <v>404368</v>
      </c>
      <c r="I7181" t="s">
        <v>58</v>
      </c>
      <c r="J7181" s="1">
        <v>44990</v>
      </c>
      <c r="K7181">
        <v>800</v>
      </c>
      <c r="L7181" t="s">
        <v>28537</v>
      </c>
      <c r="M7181" t="s">
        <v>239</v>
      </c>
      <c r="N7181" t="s">
        <v>28538</v>
      </c>
      <c r="O7181" t="s">
        <v>28539</v>
      </c>
      <c r="P7181" t="s">
        <v>87</v>
      </c>
      <c r="Q7181">
        <v>17</v>
      </c>
      <c r="R7181" t="s">
        <v>88</v>
      </c>
      <c r="S7181" t="s">
        <v>79</v>
      </c>
      <c r="T7181">
        <v>73285</v>
      </c>
      <c r="U7181" s="1">
        <v>45406</v>
      </c>
      <c r="V7181" t="s">
        <v>80</v>
      </c>
      <c r="W7181">
        <v>743783</v>
      </c>
      <c r="X7181" t="s">
        <v>28540</v>
      </c>
      <c r="Y7181">
        <v>299</v>
      </c>
      <c r="Z7181">
        <v>1137</v>
      </c>
      <c r="AA7181">
        <v>5</v>
      </c>
      <c r="AB7181">
        <v>2274</v>
      </c>
    </row>
    <row r="7182" spans="1:28" x14ac:dyDescent="0.3">
      <c r="A7182" t="s">
        <v>28</v>
      </c>
      <c r="B7182" t="s">
        <v>29</v>
      </c>
      <c r="C7182" t="s">
        <v>30</v>
      </c>
      <c r="D7182" t="s">
        <v>74</v>
      </c>
      <c r="E7182" t="s">
        <v>46</v>
      </c>
      <c r="F7182" t="s">
        <v>47</v>
      </c>
      <c r="G7182">
        <v>80</v>
      </c>
      <c r="H7182">
        <v>426819</v>
      </c>
      <c r="I7182" t="s">
        <v>58</v>
      </c>
      <c r="J7182" s="1">
        <v>44699</v>
      </c>
      <c r="K7182">
        <v>1400</v>
      </c>
      <c r="L7182" t="s">
        <v>28541</v>
      </c>
      <c r="M7182" t="s">
        <v>76</v>
      </c>
      <c r="N7182" t="s">
        <v>28542</v>
      </c>
      <c r="O7182" t="s">
        <v>28543</v>
      </c>
      <c r="P7182" t="s">
        <v>39</v>
      </c>
      <c r="Q7182">
        <v>7</v>
      </c>
      <c r="R7182" t="s">
        <v>88</v>
      </c>
      <c r="S7182" t="s">
        <v>63</v>
      </c>
      <c r="T7182">
        <v>81171</v>
      </c>
      <c r="U7182" s="1">
        <v>45427</v>
      </c>
      <c r="V7182" t="s">
        <v>140</v>
      </c>
      <c r="W7182">
        <v>314012</v>
      </c>
      <c r="X7182" t="s">
        <v>28544</v>
      </c>
      <c r="Y7182">
        <v>372</v>
      </c>
      <c r="Z7182">
        <v>2582</v>
      </c>
      <c r="AA7182">
        <v>1</v>
      </c>
      <c r="AB7182">
        <v>1032.8</v>
      </c>
    </row>
    <row r="7183" spans="1:28" x14ac:dyDescent="0.3">
      <c r="A7183" t="s">
        <v>28</v>
      </c>
      <c r="B7183" t="s">
        <v>29</v>
      </c>
      <c r="C7183" t="s">
        <v>54</v>
      </c>
      <c r="D7183" t="s">
        <v>546</v>
      </c>
      <c r="E7183" t="s">
        <v>32</v>
      </c>
      <c r="F7183" t="s">
        <v>135</v>
      </c>
      <c r="G7183">
        <v>18</v>
      </c>
      <c r="H7183">
        <v>417364</v>
      </c>
      <c r="I7183" t="s">
        <v>34</v>
      </c>
      <c r="J7183" s="1">
        <v>43867</v>
      </c>
      <c r="K7183">
        <v>800</v>
      </c>
      <c r="L7183" t="s">
        <v>28545</v>
      </c>
      <c r="M7183" t="s">
        <v>953</v>
      </c>
      <c r="N7183" t="s">
        <v>28546</v>
      </c>
      <c r="O7183" t="s">
        <v>28547</v>
      </c>
      <c r="P7183" t="s">
        <v>71</v>
      </c>
      <c r="Q7183">
        <v>18</v>
      </c>
      <c r="R7183" t="s">
        <v>88</v>
      </c>
      <c r="S7183" t="s">
        <v>41</v>
      </c>
      <c r="T7183">
        <v>98134</v>
      </c>
      <c r="U7183" s="1">
        <v>45390</v>
      </c>
      <c r="V7183" t="s">
        <v>80</v>
      </c>
      <c r="W7183">
        <v>910289</v>
      </c>
      <c r="X7183" t="s">
        <v>28548</v>
      </c>
      <c r="Y7183">
        <v>799</v>
      </c>
      <c r="Z7183">
        <v>2501</v>
      </c>
      <c r="AA7183">
        <v>8</v>
      </c>
      <c r="AB7183" s="2" t="s">
        <v>28549</v>
      </c>
    </row>
    <row r="7184" spans="1:28" x14ac:dyDescent="0.3">
      <c r="A7184" t="s">
        <v>28</v>
      </c>
      <c r="B7184" t="s">
        <v>29</v>
      </c>
      <c r="C7184" t="s">
        <v>66</v>
      </c>
      <c r="D7184" t="s">
        <v>55</v>
      </c>
      <c r="E7184" t="s">
        <v>32</v>
      </c>
      <c r="F7184" t="s">
        <v>47</v>
      </c>
      <c r="G7184">
        <v>64</v>
      </c>
      <c r="H7184">
        <v>420004</v>
      </c>
      <c r="I7184" t="s">
        <v>34</v>
      </c>
      <c r="J7184" s="1">
        <v>45377</v>
      </c>
      <c r="K7184">
        <v>1400</v>
      </c>
      <c r="L7184" t="s">
        <v>28550</v>
      </c>
      <c r="M7184" t="s">
        <v>869</v>
      </c>
      <c r="N7184" t="s">
        <v>28551</v>
      </c>
      <c r="O7184" t="s">
        <v>28552</v>
      </c>
      <c r="P7184" t="s">
        <v>87</v>
      </c>
      <c r="Q7184">
        <v>19</v>
      </c>
      <c r="R7184" t="s">
        <v>40</v>
      </c>
      <c r="S7184" t="s">
        <v>41</v>
      </c>
      <c r="T7184">
        <v>24518</v>
      </c>
      <c r="U7184" s="1">
        <v>45329</v>
      </c>
      <c r="V7184" t="s">
        <v>119</v>
      </c>
      <c r="W7184">
        <v>141906</v>
      </c>
      <c r="X7184" t="s">
        <v>5352</v>
      </c>
      <c r="Y7184">
        <v>830</v>
      </c>
      <c r="Z7184">
        <v>2982</v>
      </c>
      <c r="AA7184">
        <v>4</v>
      </c>
      <c r="AB7184">
        <v>4771.2</v>
      </c>
    </row>
    <row r="7185" spans="1:28" x14ac:dyDescent="0.3">
      <c r="A7185" t="s">
        <v>28</v>
      </c>
      <c r="B7185" t="s">
        <v>29</v>
      </c>
      <c r="C7185" t="s">
        <v>66</v>
      </c>
      <c r="D7185" t="s">
        <v>142</v>
      </c>
      <c r="E7185" t="s">
        <v>56</v>
      </c>
      <c r="F7185" t="s">
        <v>355</v>
      </c>
      <c r="G7185">
        <v>48</v>
      </c>
      <c r="H7185">
        <v>407367</v>
      </c>
      <c r="I7185" t="s">
        <v>58</v>
      </c>
      <c r="J7185" s="1">
        <v>45113</v>
      </c>
      <c r="K7185">
        <v>1400</v>
      </c>
      <c r="L7185" t="s">
        <v>28553</v>
      </c>
      <c r="M7185" t="s">
        <v>670</v>
      </c>
      <c r="N7185" t="s">
        <v>28554</v>
      </c>
      <c r="O7185">
        <v>5139458358</v>
      </c>
      <c r="P7185" t="s">
        <v>87</v>
      </c>
      <c r="Q7185">
        <v>14</v>
      </c>
      <c r="R7185" t="s">
        <v>88</v>
      </c>
      <c r="S7185" t="s">
        <v>79</v>
      </c>
      <c r="T7185">
        <v>99450</v>
      </c>
      <c r="U7185" s="1">
        <v>45383</v>
      </c>
      <c r="V7185" t="s">
        <v>80</v>
      </c>
      <c r="W7185">
        <v>416944</v>
      </c>
      <c r="X7185" t="s">
        <v>28555</v>
      </c>
      <c r="Y7185">
        <v>584</v>
      </c>
      <c r="Z7185">
        <v>2925</v>
      </c>
      <c r="AA7185">
        <v>3</v>
      </c>
      <c r="AB7185">
        <v>3510</v>
      </c>
    </row>
    <row r="7186" spans="1:28" x14ac:dyDescent="0.3">
      <c r="A7186" t="s">
        <v>28</v>
      </c>
      <c r="B7186" t="s">
        <v>29</v>
      </c>
      <c r="C7186" t="s">
        <v>193</v>
      </c>
      <c r="D7186" t="s">
        <v>163</v>
      </c>
      <c r="E7186" t="s">
        <v>56</v>
      </c>
      <c r="F7186" t="s">
        <v>106</v>
      </c>
      <c r="G7186">
        <v>8</v>
      </c>
      <c r="H7186">
        <v>407533</v>
      </c>
      <c r="I7186" t="s">
        <v>34</v>
      </c>
      <c r="J7186" s="1">
        <v>45010</v>
      </c>
      <c r="K7186">
        <v>1100</v>
      </c>
      <c r="L7186" t="s">
        <v>28556</v>
      </c>
      <c r="M7186" t="s">
        <v>60</v>
      </c>
      <c r="N7186" t="s">
        <v>28557</v>
      </c>
      <c r="O7186" t="s">
        <v>28558</v>
      </c>
      <c r="P7186" t="s">
        <v>51</v>
      </c>
      <c r="Q7186">
        <v>9</v>
      </c>
      <c r="R7186" t="s">
        <v>88</v>
      </c>
      <c r="S7186" t="s">
        <v>79</v>
      </c>
      <c r="T7186">
        <v>95754</v>
      </c>
      <c r="U7186" s="1">
        <v>45322</v>
      </c>
      <c r="V7186" t="s">
        <v>111</v>
      </c>
      <c r="W7186">
        <v>482225</v>
      </c>
      <c r="X7186" t="s">
        <v>28559</v>
      </c>
      <c r="Y7186">
        <v>975</v>
      </c>
      <c r="Z7186">
        <v>925</v>
      </c>
      <c r="AA7186">
        <v>4</v>
      </c>
      <c r="AB7186">
        <v>1480</v>
      </c>
    </row>
    <row r="7187" spans="1:28" x14ac:dyDescent="0.3">
      <c r="A7187" t="s">
        <v>28</v>
      </c>
      <c r="B7187" t="s">
        <v>29</v>
      </c>
      <c r="C7187" t="s">
        <v>91</v>
      </c>
      <c r="D7187" t="s">
        <v>82</v>
      </c>
      <c r="E7187" t="s">
        <v>32</v>
      </c>
      <c r="F7187" t="s">
        <v>33</v>
      </c>
      <c r="G7187">
        <v>11</v>
      </c>
      <c r="H7187">
        <v>415381</v>
      </c>
      <c r="I7187" t="s">
        <v>34</v>
      </c>
      <c r="J7187" s="1">
        <v>45502</v>
      </c>
      <c r="K7187">
        <v>1400</v>
      </c>
      <c r="L7187" t="s">
        <v>28560</v>
      </c>
      <c r="M7187" t="s">
        <v>1091</v>
      </c>
      <c r="N7187" t="s">
        <v>28561</v>
      </c>
      <c r="O7187" t="s">
        <v>28562</v>
      </c>
      <c r="P7187" t="s">
        <v>39</v>
      </c>
      <c r="Q7187">
        <v>18</v>
      </c>
      <c r="R7187" t="s">
        <v>88</v>
      </c>
      <c r="S7187" t="s">
        <v>41</v>
      </c>
      <c r="T7187">
        <v>22692</v>
      </c>
      <c r="U7187" s="1">
        <v>45302</v>
      </c>
      <c r="V7187" t="s">
        <v>111</v>
      </c>
      <c r="W7187">
        <v>276349</v>
      </c>
      <c r="X7187" t="s">
        <v>7530</v>
      </c>
      <c r="Y7187">
        <v>655</v>
      </c>
      <c r="Z7187">
        <v>2122</v>
      </c>
      <c r="AA7187">
        <v>6</v>
      </c>
      <c r="AB7187">
        <v>5092.8</v>
      </c>
    </row>
    <row r="7188" spans="1:28" x14ac:dyDescent="0.3">
      <c r="A7188" t="s">
        <v>28</v>
      </c>
      <c r="B7188" t="s">
        <v>29</v>
      </c>
      <c r="C7188" t="s">
        <v>44</v>
      </c>
      <c r="D7188" t="s">
        <v>421</v>
      </c>
      <c r="E7188" t="s">
        <v>56</v>
      </c>
      <c r="F7188" t="s">
        <v>57</v>
      </c>
      <c r="G7188">
        <v>41</v>
      </c>
      <c r="H7188">
        <v>438977</v>
      </c>
      <c r="I7188" t="s">
        <v>34</v>
      </c>
      <c r="J7188" s="1">
        <v>44519</v>
      </c>
      <c r="K7188">
        <v>1200</v>
      </c>
      <c r="L7188" t="s">
        <v>28563</v>
      </c>
      <c r="M7188" t="s">
        <v>1091</v>
      </c>
      <c r="N7188" t="s">
        <v>28564</v>
      </c>
      <c r="O7188">
        <f>1-434-667-7336</f>
        <v>-8436</v>
      </c>
      <c r="P7188" t="s">
        <v>71</v>
      </c>
      <c r="Q7188">
        <v>16</v>
      </c>
      <c r="R7188" t="s">
        <v>88</v>
      </c>
      <c r="S7188" t="s">
        <v>79</v>
      </c>
      <c r="T7188">
        <v>22681</v>
      </c>
      <c r="U7188" s="1">
        <v>45450</v>
      </c>
      <c r="V7188" t="s">
        <v>52</v>
      </c>
      <c r="W7188">
        <v>509081</v>
      </c>
      <c r="X7188" t="s">
        <v>28565</v>
      </c>
      <c r="Y7188">
        <v>451</v>
      </c>
      <c r="Z7188">
        <v>2072</v>
      </c>
      <c r="AA7188">
        <v>8</v>
      </c>
      <c r="AB7188" s="2" t="s">
        <v>11050</v>
      </c>
    </row>
    <row r="7189" spans="1:28" x14ac:dyDescent="0.3">
      <c r="A7189" t="s">
        <v>28</v>
      </c>
      <c r="B7189" t="s">
        <v>29</v>
      </c>
      <c r="C7189" t="s">
        <v>66</v>
      </c>
      <c r="D7189" t="s">
        <v>55</v>
      </c>
      <c r="E7189" t="s">
        <v>56</v>
      </c>
      <c r="F7189" t="s">
        <v>57</v>
      </c>
      <c r="G7189">
        <v>56</v>
      </c>
      <c r="H7189">
        <v>405801</v>
      </c>
      <c r="I7189" t="s">
        <v>58</v>
      </c>
      <c r="J7189" s="1">
        <v>44848</v>
      </c>
      <c r="K7189">
        <v>1000</v>
      </c>
      <c r="L7189" t="s">
        <v>10658</v>
      </c>
      <c r="M7189" t="s">
        <v>1147</v>
      </c>
      <c r="N7189" t="s">
        <v>28566</v>
      </c>
      <c r="O7189">
        <v>9431141283</v>
      </c>
      <c r="P7189" t="s">
        <v>71</v>
      </c>
      <c r="Q7189">
        <v>6</v>
      </c>
      <c r="R7189" t="s">
        <v>40</v>
      </c>
      <c r="S7189" t="s">
        <v>41</v>
      </c>
      <c r="T7189">
        <v>59844</v>
      </c>
      <c r="U7189" s="1">
        <v>45450</v>
      </c>
      <c r="V7189" t="s">
        <v>52</v>
      </c>
      <c r="W7189">
        <v>389809</v>
      </c>
      <c r="X7189" t="s">
        <v>28567</v>
      </c>
      <c r="Y7189">
        <v>868</v>
      </c>
      <c r="Z7189">
        <v>1805</v>
      </c>
      <c r="AA7189">
        <v>7</v>
      </c>
      <c r="AB7189">
        <v>5054</v>
      </c>
    </row>
    <row r="7190" spans="1:28" x14ac:dyDescent="0.3">
      <c r="A7190" t="s">
        <v>28</v>
      </c>
      <c r="B7190" t="s">
        <v>29</v>
      </c>
      <c r="C7190" t="s">
        <v>193</v>
      </c>
      <c r="D7190" t="s">
        <v>621</v>
      </c>
      <c r="E7190" t="s">
        <v>32</v>
      </c>
      <c r="F7190" t="s">
        <v>113</v>
      </c>
      <c r="G7190">
        <v>79</v>
      </c>
      <c r="H7190">
        <v>439079</v>
      </c>
      <c r="I7190" t="s">
        <v>34</v>
      </c>
      <c r="J7190" s="1">
        <v>44893</v>
      </c>
      <c r="K7190">
        <v>950</v>
      </c>
      <c r="L7190" t="s">
        <v>8621</v>
      </c>
      <c r="M7190" t="s">
        <v>334</v>
      </c>
      <c r="N7190" t="s">
        <v>28568</v>
      </c>
      <c r="O7190" t="s">
        <v>28569</v>
      </c>
      <c r="P7190" t="s">
        <v>39</v>
      </c>
      <c r="Q7190">
        <v>17</v>
      </c>
      <c r="R7190" t="s">
        <v>88</v>
      </c>
      <c r="S7190" t="s">
        <v>79</v>
      </c>
      <c r="T7190">
        <v>13293</v>
      </c>
      <c r="U7190" s="1">
        <v>45366</v>
      </c>
      <c r="V7190" t="s">
        <v>72</v>
      </c>
      <c r="W7190">
        <v>586696</v>
      </c>
      <c r="X7190" t="s">
        <v>28570</v>
      </c>
      <c r="Y7190">
        <v>501</v>
      </c>
      <c r="Z7190">
        <v>1329</v>
      </c>
      <c r="AA7190">
        <v>6</v>
      </c>
      <c r="AB7190" s="2" t="s">
        <v>14126</v>
      </c>
    </row>
    <row r="7191" spans="1:28" x14ac:dyDescent="0.3">
      <c r="A7191" t="s">
        <v>28</v>
      </c>
      <c r="B7191" t="s">
        <v>29</v>
      </c>
      <c r="C7191" t="s">
        <v>157</v>
      </c>
      <c r="D7191" t="s">
        <v>82</v>
      </c>
      <c r="E7191" t="s">
        <v>46</v>
      </c>
      <c r="F7191" t="s">
        <v>106</v>
      </c>
      <c r="G7191">
        <v>96</v>
      </c>
      <c r="H7191">
        <v>425978</v>
      </c>
      <c r="I7191" t="s">
        <v>58</v>
      </c>
      <c r="J7191" s="1">
        <v>44805</v>
      </c>
      <c r="K7191">
        <v>1400</v>
      </c>
      <c r="L7191" t="s">
        <v>28571</v>
      </c>
      <c r="M7191" t="s">
        <v>596</v>
      </c>
      <c r="N7191" t="s">
        <v>28572</v>
      </c>
      <c r="O7191" t="s">
        <v>28573</v>
      </c>
      <c r="P7191" t="s">
        <v>71</v>
      </c>
      <c r="Q7191">
        <v>12</v>
      </c>
      <c r="R7191" t="s">
        <v>88</v>
      </c>
      <c r="S7191" t="s">
        <v>63</v>
      </c>
      <c r="T7191">
        <v>60352</v>
      </c>
      <c r="U7191" s="1">
        <v>45417</v>
      </c>
      <c r="V7191" t="s">
        <v>140</v>
      </c>
      <c r="W7191">
        <v>567674</v>
      </c>
      <c r="X7191" t="s">
        <v>28574</v>
      </c>
      <c r="Y7191">
        <v>255</v>
      </c>
      <c r="Z7191">
        <v>615</v>
      </c>
      <c r="AA7191">
        <v>4</v>
      </c>
      <c r="AB7191">
        <v>984</v>
      </c>
    </row>
    <row r="7192" spans="1:28" x14ac:dyDescent="0.3">
      <c r="A7192" t="s">
        <v>28</v>
      </c>
      <c r="B7192" t="s">
        <v>29</v>
      </c>
      <c r="C7192" t="s">
        <v>66</v>
      </c>
      <c r="D7192" t="s">
        <v>105</v>
      </c>
      <c r="E7192" t="s">
        <v>46</v>
      </c>
      <c r="F7192" t="s">
        <v>135</v>
      </c>
      <c r="G7192">
        <v>89</v>
      </c>
      <c r="H7192">
        <v>439985</v>
      </c>
      <c r="I7192" t="s">
        <v>34</v>
      </c>
      <c r="J7192" s="1">
        <v>44875</v>
      </c>
      <c r="K7192">
        <v>1400</v>
      </c>
      <c r="L7192" t="s">
        <v>28575</v>
      </c>
      <c r="M7192" t="s">
        <v>308</v>
      </c>
      <c r="N7192" t="s">
        <v>28576</v>
      </c>
      <c r="O7192" t="s">
        <v>28577</v>
      </c>
      <c r="P7192" t="s">
        <v>39</v>
      </c>
      <c r="Q7192">
        <v>3</v>
      </c>
      <c r="R7192" t="s">
        <v>40</v>
      </c>
      <c r="S7192" t="s">
        <v>118</v>
      </c>
      <c r="T7192">
        <v>69136</v>
      </c>
      <c r="U7192" s="1">
        <v>45500</v>
      </c>
      <c r="V7192" t="s">
        <v>126</v>
      </c>
      <c r="W7192">
        <v>172056</v>
      </c>
      <c r="X7192" t="s">
        <v>28578</v>
      </c>
      <c r="Y7192">
        <v>225</v>
      </c>
      <c r="Z7192">
        <v>2271</v>
      </c>
      <c r="AA7192">
        <v>1</v>
      </c>
      <c r="AB7192" s="2" t="s">
        <v>3862</v>
      </c>
    </row>
    <row r="7193" spans="1:28" x14ac:dyDescent="0.3">
      <c r="A7193" t="s">
        <v>28</v>
      </c>
      <c r="B7193" t="s">
        <v>29</v>
      </c>
      <c r="C7193" t="s">
        <v>157</v>
      </c>
      <c r="D7193" t="s">
        <v>349</v>
      </c>
      <c r="E7193" t="s">
        <v>56</v>
      </c>
      <c r="F7193" t="s">
        <v>175</v>
      </c>
      <c r="G7193">
        <v>35</v>
      </c>
      <c r="H7193">
        <v>433727</v>
      </c>
      <c r="I7193" t="s">
        <v>58</v>
      </c>
      <c r="J7193" s="1">
        <v>44723</v>
      </c>
      <c r="K7193">
        <v>1000</v>
      </c>
      <c r="L7193" t="s">
        <v>28579</v>
      </c>
      <c r="M7193" t="s">
        <v>1253</v>
      </c>
      <c r="N7193" t="s">
        <v>28580</v>
      </c>
      <c r="O7193" t="s">
        <v>28581</v>
      </c>
      <c r="P7193" t="s">
        <v>51</v>
      </c>
      <c r="Q7193">
        <v>5</v>
      </c>
      <c r="R7193" t="s">
        <v>40</v>
      </c>
      <c r="S7193" t="s">
        <v>79</v>
      </c>
      <c r="T7193">
        <v>52561</v>
      </c>
      <c r="U7193" s="1">
        <v>45627</v>
      </c>
      <c r="V7193" t="s">
        <v>259</v>
      </c>
      <c r="W7193">
        <v>771353</v>
      </c>
      <c r="X7193" t="s">
        <v>28582</v>
      </c>
      <c r="Y7193">
        <v>642</v>
      </c>
      <c r="Z7193">
        <v>864</v>
      </c>
      <c r="AA7193">
        <v>4</v>
      </c>
      <c r="AB7193">
        <v>1382.4</v>
      </c>
    </row>
    <row r="7194" spans="1:28" x14ac:dyDescent="0.3">
      <c r="A7194" t="s">
        <v>28</v>
      </c>
      <c r="B7194" t="s">
        <v>29</v>
      </c>
      <c r="C7194" t="s">
        <v>44</v>
      </c>
      <c r="D7194" t="s">
        <v>220</v>
      </c>
      <c r="E7194" t="s">
        <v>46</v>
      </c>
      <c r="F7194" t="s">
        <v>57</v>
      </c>
      <c r="G7194">
        <v>46</v>
      </c>
      <c r="H7194">
        <v>401400</v>
      </c>
      <c r="I7194" t="s">
        <v>34</v>
      </c>
      <c r="J7194" s="1">
        <v>44675</v>
      </c>
      <c r="K7194">
        <v>800</v>
      </c>
      <c r="L7194" t="s">
        <v>28583</v>
      </c>
      <c r="M7194" t="s">
        <v>189</v>
      </c>
      <c r="N7194" t="s">
        <v>28584</v>
      </c>
      <c r="O7194" t="s">
        <v>28585</v>
      </c>
      <c r="P7194" t="s">
        <v>39</v>
      </c>
      <c r="Q7194">
        <v>4</v>
      </c>
      <c r="R7194" t="s">
        <v>88</v>
      </c>
      <c r="S7194" t="s">
        <v>41</v>
      </c>
      <c r="T7194">
        <v>33339</v>
      </c>
      <c r="U7194" s="1">
        <v>45501</v>
      </c>
      <c r="V7194" t="s">
        <v>126</v>
      </c>
      <c r="W7194">
        <v>441613</v>
      </c>
      <c r="X7194" t="s">
        <v>28586</v>
      </c>
      <c r="Y7194">
        <v>618</v>
      </c>
      <c r="Z7194">
        <v>1694</v>
      </c>
      <c r="AA7194">
        <v>2</v>
      </c>
      <c r="AB7194">
        <v>1355.2</v>
      </c>
    </row>
    <row r="7195" spans="1:28" x14ac:dyDescent="0.3">
      <c r="A7195" t="s">
        <v>28</v>
      </c>
      <c r="B7195" t="s">
        <v>29</v>
      </c>
      <c r="C7195" t="s">
        <v>30</v>
      </c>
      <c r="D7195" t="s">
        <v>349</v>
      </c>
      <c r="E7195" t="s">
        <v>32</v>
      </c>
      <c r="F7195" t="s">
        <v>175</v>
      </c>
      <c r="G7195">
        <v>99</v>
      </c>
      <c r="H7195">
        <v>427407</v>
      </c>
      <c r="I7195" t="s">
        <v>34</v>
      </c>
      <c r="J7195" s="1">
        <v>44872</v>
      </c>
      <c r="K7195">
        <v>1200</v>
      </c>
      <c r="L7195" t="s">
        <v>28587</v>
      </c>
      <c r="M7195" t="s">
        <v>189</v>
      </c>
      <c r="N7195" t="s">
        <v>28588</v>
      </c>
      <c r="O7195" t="s">
        <v>28589</v>
      </c>
      <c r="P7195" t="s">
        <v>51</v>
      </c>
      <c r="Q7195">
        <v>6</v>
      </c>
      <c r="R7195" t="s">
        <v>88</v>
      </c>
      <c r="S7195" t="s">
        <v>79</v>
      </c>
      <c r="T7195">
        <v>77334</v>
      </c>
      <c r="U7195" s="1">
        <v>45621</v>
      </c>
      <c r="V7195" t="s">
        <v>42</v>
      </c>
      <c r="W7195">
        <v>826117</v>
      </c>
      <c r="X7195" t="s">
        <v>28590</v>
      </c>
      <c r="Y7195">
        <v>488</v>
      </c>
      <c r="Z7195">
        <v>1536</v>
      </c>
      <c r="AA7195">
        <v>7</v>
      </c>
      <c r="AB7195">
        <v>4300.8</v>
      </c>
    </row>
    <row r="7196" spans="1:28" x14ac:dyDescent="0.3">
      <c r="A7196" t="s">
        <v>28</v>
      </c>
      <c r="B7196" t="s">
        <v>29</v>
      </c>
      <c r="C7196" t="s">
        <v>157</v>
      </c>
      <c r="D7196" t="s">
        <v>182</v>
      </c>
      <c r="E7196" t="s">
        <v>46</v>
      </c>
      <c r="F7196" t="s">
        <v>99</v>
      </c>
      <c r="G7196">
        <v>11</v>
      </c>
      <c r="H7196">
        <v>435409</v>
      </c>
      <c r="I7196" t="s">
        <v>34</v>
      </c>
      <c r="J7196" s="1">
        <v>45538</v>
      </c>
      <c r="K7196">
        <v>950</v>
      </c>
      <c r="L7196" t="s">
        <v>28591</v>
      </c>
      <c r="M7196" t="s">
        <v>137</v>
      </c>
      <c r="N7196" t="s">
        <v>28592</v>
      </c>
      <c r="O7196" t="s">
        <v>28593</v>
      </c>
      <c r="P7196" t="s">
        <v>51</v>
      </c>
      <c r="Q7196">
        <v>20</v>
      </c>
      <c r="R7196" t="s">
        <v>88</v>
      </c>
      <c r="S7196" t="s">
        <v>63</v>
      </c>
      <c r="T7196">
        <v>16821</v>
      </c>
      <c r="U7196" s="1">
        <v>45558</v>
      </c>
      <c r="V7196" t="s">
        <v>180</v>
      </c>
      <c r="W7196">
        <v>260090</v>
      </c>
      <c r="X7196" t="s">
        <v>28594</v>
      </c>
      <c r="Y7196">
        <v>344</v>
      </c>
      <c r="Z7196">
        <v>2527</v>
      </c>
      <c r="AA7196">
        <v>7</v>
      </c>
      <c r="AB7196">
        <v>7075.6</v>
      </c>
    </row>
    <row r="7197" spans="1:28" x14ac:dyDescent="0.3">
      <c r="A7197" t="s">
        <v>28</v>
      </c>
      <c r="B7197" t="s">
        <v>29</v>
      </c>
      <c r="C7197" t="s">
        <v>66</v>
      </c>
      <c r="D7197" t="s">
        <v>170</v>
      </c>
      <c r="E7197" t="s">
        <v>32</v>
      </c>
      <c r="F7197" t="s">
        <v>175</v>
      </c>
      <c r="G7197">
        <v>53</v>
      </c>
      <c r="H7197">
        <v>433487</v>
      </c>
      <c r="I7197" t="s">
        <v>34</v>
      </c>
      <c r="J7197" s="1">
        <v>44387</v>
      </c>
      <c r="K7197">
        <v>1300</v>
      </c>
      <c r="L7197" t="s">
        <v>28595</v>
      </c>
      <c r="M7197" t="s">
        <v>76</v>
      </c>
      <c r="N7197" t="s">
        <v>28596</v>
      </c>
      <c r="O7197" t="s">
        <v>28597</v>
      </c>
      <c r="P7197" t="s">
        <v>51</v>
      </c>
      <c r="Q7197">
        <v>18</v>
      </c>
      <c r="R7197" t="s">
        <v>88</v>
      </c>
      <c r="S7197" t="s">
        <v>79</v>
      </c>
      <c r="T7197">
        <v>92144</v>
      </c>
      <c r="U7197" s="1">
        <v>45586</v>
      </c>
      <c r="V7197" t="s">
        <v>155</v>
      </c>
      <c r="W7197">
        <v>145410</v>
      </c>
      <c r="X7197" t="s">
        <v>28598</v>
      </c>
      <c r="Y7197">
        <v>533</v>
      </c>
      <c r="Z7197">
        <v>1168</v>
      </c>
      <c r="AA7197">
        <v>5</v>
      </c>
      <c r="AB7197">
        <v>2336</v>
      </c>
    </row>
    <row r="7198" spans="1:28" x14ac:dyDescent="0.3">
      <c r="A7198" t="s">
        <v>28</v>
      </c>
      <c r="B7198" t="s">
        <v>29</v>
      </c>
      <c r="C7198" t="s">
        <v>66</v>
      </c>
      <c r="D7198" t="s">
        <v>261</v>
      </c>
      <c r="E7198" t="s">
        <v>32</v>
      </c>
      <c r="F7198" t="s">
        <v>99</v>
      </c>
      <c r="G7198">
        <v>40</v>
      </c>
      <c r="H7198">
        <v>431341</v>
      </c>
      <c r="I7198" t="s">
        <v>34</v>
      </c>
      <c r="J7198" s="1">
        <v>43962</v>
      </c>
      <c r="K7198">
        <v>1300</v>
      </c>
      <c r="L7198" t="s">
        <v>28599</v>
      </c>
      <c r="M7198" t="s">
        <v>101</v>
      </c>
      <c r="N7198" t="s">
        <v>28600</v>
      </c>
      <c r="O7198" t="s">
        <v>28601</v>
      </c>
      <c r="P7198" t="s">
        <v>87</v>
      </c>
      <c r="Q7198">
        <v>9</v>
      </c>
      <c r="R7198" t="s">
        <v>40</v>
      </c>
      <c r="S7198" t="s">
        <v>118</v>
      </c>
      <c r="T7198">
        <v>31265</v>
      </c>
      <c r="U7198" s="1">
        <v>45315</v>
      </c>
      <c r="V7198" t="s">
        <v>111</v>
      </c>
      <c r="W7198">
        <v>781616</v>
      </c>
      <c r="X7198" t="s">
        <v>28602</v>
      </c>
      <c r="Y7198">
        <v>271</v>
      </c>
      <c r="Z7198">
        <v>919</v>
      </c>
      <c r="AA7198">
        <v>4</v>
      </c>
      <c r="AB7198">
        <v>1470.4</v>
      </c>
    </row>
    <row r="7199" spans="1:28" x14ac:dyDescent="0.3">
      <c r="A7199" t="s">
        <v>28</v>
      </c>
      <c r="B7199" t="s">
        <v>29</v>
      </c>
      <c r="C7199" t="s">
        <v>193</v>
      </c>
      <c r="D7199" t="s">
        <v>74</v>
      </c>
      <c r="E7199" t="s">
        <v>32</v>
      </c>
      <c r="F7199" t="s">
        <v>150</v>
      </c>
      <c r="G7199">
        <v>15</v>
      </c>
      <c r="H7199">
        <v>428399</v>
      </c>
      <c r="I7199" t="s">
        <v>58</v>
      </c>
      <c r="J7199" s="1">
        <v>44674</v>
      </c>
      <c r="K7199">
        <v>1100</v>
      </c>
      <c r="L7199" t="s">
        <v>28603</v>
      </c>
      <c r="M7199" t="s">
        <v>361</v>
      </c>
      <c r="N7199" t="s">
        <v>28604</v>
      </c>
      <c r="O7199" t="s">
        <v>28605</v>
      </c>
      <c r="P7199" t="s">
        <v>87</v>
      </c>
      <c r="Q7199">
        <v>19</v>
      </c>
      <c r="R7199" t="s">
        <v>40</v>
      </c>
      <c r="S7199" t="s">
        <v>63</v>
      </c>
      <c r="T7199">
        <v>17667</v>
      </c>
      <c r="U7199" s="1">
        <v>45605</v>
      </c>
      <c r="V7199" t="s">
        <v>42</v>
      </c>
      <c r="W7199">
        <v>758055</v>
      </c>
      <c r="X7199" t="s">
        <v>28606</v>
      </c>
      <c r="Y7199">
        <v>908</v>
      </c>
      <c r="Z7199">
        <v>2117</v>
      </c>
      <c r="AA7199">
        <v>6</v>
      </c>
      <c r="AB7199">
        <v>5080.8</v>
      </c>
    </row>
    <row r="7200" spans="1:28" x14ac:dyDescent="0.3">
      <c r="A7200" t="s">
        <v>28</v>
      </c>
      <c r="B7200" t="s">
        <v>29</v>
      </c>
      <c r="C7200" t="s">
        <v>91</v>
      </c>
      <c r="D7200" t="s">
        <v>560</v>
      </c>
      <c r="E7200" t="s">
        <v>56</v>
      </c>
      <c r="F7200" t="s">
        <v>57</v>
      </c>
      <c r="G7200">
        <v>88</v>
      </c>
      <c r="H7200">
        <v>438724</v>
      </c>
      <c r="I7200" t="s">
        <v>34</v>
      </c>
      <c r="J7200" s="1">
        <v>44807</v>
      </c>
      <c r="K7200">
        <v>1000</v>
      </c>
      <c r="L7200" t="s">
        <v>28607</v>
      </c>
      <c r="M7200" t="s">
        <v>159</v>
      </c>
      <c r="N7200" t="s">
        <v>28608</v>
      </c>
      <c r="O7200" t="s">
        <v>28609</v>
      </c>
      <c r="P7200" t="s">
        <v>71</v>
      </c>
      <c r="Q7200">
        <v>4</v>
      </c>
      <c r="R7200" t="s">
        <v>88</v>
      </c>
      <c r="S7200" t="s">
        <v>118</v>
      </c>
      <c r="T7200">
        <v>57021</v>
      </c>
      <c r="U7200" s="1">
        <v>45349</v>
      </c>
      <c r="V7200" t="s">
        <v>119</v>
      </c>
      <c r="W7200">
        <v>373710</v>
      </c>
      <c r="X7200" t="s">
        <v>28610</v>
      </c>
      <c r="Y7200">
        <v>864</v>
      </c>
      <c r="Z7200">
        <v>1658</v>
      </c>
      <c r="AA7200">
        <v>3</v>
      </c>
      <c r="AB7200" s="2" t="s">
        <v>17820</v>
      </c>
    </row>
    <row r="7201" spans="1:28" x14ac:dyDescent="0.3">
      <c r="A7201" t="s">
        <v>28</v>
      </c>
      <c r="B7201" t="s">
        <v>29</v>
      </c>
      <c r="C7201" t="s">
        <v>30</v>
      </c>
      <c r="D7201" t="s">
        <v>616</v>
      </c>
      <c r="E7201" t="s">
        <v>32</v>
      </c>
      <c r="F7201" t="s">
        <v>99</v>
      </c>
      <c r="G7201">
        <v>94</v>
      </c>
      <c r="H7201">
        <v>403946</v>
      </c>
      <c r="I7201" t="s">
        <v>34</v>
      </c>
      <c r="J7201" s="1">
        <v>45254</v>
      </c>
      <c r="K7201">
        <v>1100</v>
      </c>
      <c r="L7201" t="s">
        <v>28611</v>
      </c>
      <c r="M7201" t="s">
        <v>159</v>
      </c>
      <c r="N7201" t="s">
        <v>28612</v>
      </c>
      <c r="O7201" t="s">
        <v>28613</v>
      </c>
      <c r="P7201" t="s">
        <v>71</v>
      </c>
      <c r="Q7201">
        <v>17</v>
      </c>
      <c r="R7201" t="s">
        <v>40</v>
      </c>
      <c r="S7201" t="s">
        <v>63</v>
      </c>
      <c r="T7201">
        <v>61104</v>
      </c>
      <c r="U7201" s="1">
        <v>45462</v>
      </c>
      <c r="V7201" t="s">
        <v>52</v>
      </c>
      <c r="W7201">
        <v>399038</v>
      </c>
      <c r="X7201" t="s">
        <v>28614</v>
      </c>
      <c r="Y7201">
        <v>526</v>
      </c>
      <c r="Z7201">
        <v>1570</v>
      </c>
      <c r="AA7201">
        <v>4</v>
      </c>
      <c r="AB7201">
        <v>2512</v>
      </c>
    </row>
    <row r="7202" spans="1:28" x14ac:dyDescent="0.3">
      <c r="A7202" t="s">
        <v>28</v>
      </c>
      <c r="B7202" t="s">
        <v>29</v>
      </c>
      <c r="C7202" t="s">
        <v>91</v>
      </c>
      <c r="D7202" t="s">
        <v>149</v>
      </c>
      <c r="E7202" t="s">
        <v>32</v>
      </c>
      <c r="F7202" t="s">
        <v>135</v>
      </c>
      <c r="G7202">
        <v>88</v>
      </c>
      <c r="H7202">
        <v>411538</v>
      </c>
      <c r="I7202" t="s">
        <v>34</v>
      </c>
      <c r="J7202" s="1">
        <v>43925</v>
      </c>
      <c r="K7202">
        <v>1400</v>
      </c>
      <c r="L7202" t="s">
        <v>28615</v>
      </c>
      <c r="M7202" t="s">
        <v>731</v>
      </c>
      <c r="N7202" t="s">
        <v>28616</v>
      </c>
      <c r="O7202" t="s">
        <v>28617</v>
      </c>
      <c r="P7202" t="s">
        <v>39</v>
      </c>
      <c r="Q7202">
        <v>7</v>
      </c>
      <c r="R7202" t="s">
        <v>88</v>
      </c>
      <c r="S7202" t="s">
        <v>118</v>
      </c>
      <c r="T7202">
        <v>69821</v>
      </c>
      <c r="U7202" s="1">
        <v>45388</v>
      </c>
      <c r="V7202" t="s">
        <v>80</v>
      </c>
      <c r="W7202">
        <v>896427</v>
      </c>
      <c r="X7202" t="s">
        <v>28618</v>
      </c>
      <c r="Y7202">
        <v>666</v>
      </c>
      <c r="Z7202">
        <v>2066</v>
      </c>
      <c r="AA7202">
        <v>3</v>
      </c>
      <c r="AB7202" s="2" t="s">
        <v>5420</v>
      </c>
    </row>
    <row r="7203" spans="1:28" x14ac:dyDescent="0.3">
      <c r="A7203" t="s">
        <v>28</v>
      </c>
      <c r="B7203" t="s">
        <v>29</v>
      </c>
      <c r="C7203" t="s">
        <v>54</v>
      </c>
      <c r="D7203" t="s">
        <v>274</v>
      </c>
      <c r="E7203" t="s">
        <v>56</v>
      </c>
      <c r="F7203" t="s">
        <v>355</v>
      </c>
      <c r="G7203">
        <v>39</v>
      </c>
      <c r="H7203">
        <v>436805</v>
      </c>
      <c r="I7203" t="s">
        <v>58</v>
      </c>
      <c r="J7203" s="1">
        <v>44071</v>
      </c>
      <c r="K7203">
        <v>800</v>
      </c>
      <c r="L7203" t="s">
        <v>28619</v>
      </c>
      <c r="M7203" t="s">
        <v>222</v>
      </c>
      <c r="N7203" t="s">
        <v>28620</v>
      </c>
      <c r="O7203" t="s">
        <v>28621</v>
      </c>
      <c r="P7203" t="s">
        <v>39</v>
      </c>
      <c r="Q7203">
        <v>13</v>
      </c>
      <c r="R7203" t="s">
        <v>40</v>
      </c>
      <c r="S7203" t="s">
        <v>79</v>
      </c>
      <c r="T7203">
        <v>78091</v>
      </c>
      <c r="U7203" s="1">
        <v>45435</v>
      </c>
      <c r="V7203" t="s">
        <v>140</v>
      </c>
      <c r="W7203">
        <v>453655</v>
      </c>
      <c r="X7203" t="s">
        <v>28622</v>
      </c>
      <c r="Y7203">
        <v>525</v>
      </c>
      <c r="Z7203">
        <v>2198</v>
      </c>
      <c r="AA7203">
        <v>5</v>
      </c>
      <c r="AB7203">
        <v>4396</v>
      </c>
    </row>
    <row r="7204" spans="1:28" x14ac:dyDescent="0.3">
      <c r="A7204" t="s">
        <v>28</v>
      </c>
      <c r="B7204" t="s">
        <v>29</v>
      </c>
      <c r="C7204" t="s">
        <v>44</v>
      </c>
      <c r="D7204" t="s">
        <v>55</v>
      </c>
      <c r="E7204" t="s">
        <v>32</v>
      </c>
      <c r="F7204" t="s">
        <v>99</v>
      </c>
      <c r="G7204">
        <v>39</v>
      </c>
      <c r="H7204">
        <v>419208</v>
      </c>
      <c r="I7204" t="s">
        <v>34</v>
      </c>
      <c r="J7204" s="1">
        <v>45435</v>
      </c>
      <c r="K7204">
        <v>1300</v>
      </c>
      <c r="L7204" t="s">
        <v>28623</v>
      </c>
      <c r="M7204" t="s">
        <v>736</v>
      </c>
      <c r="N7204" t="s">
        <v>28624</v>
      </c>
      <c r="O7204" t="s">
        <v>28625</v>
      </c>
      <c r="P7204" t="s">
        <v>39</v>
      </c>
      <c r="Q7204">
        <v>12</v>
      </c>
      <c r="R7204" t="s">
        <v>40</v>
      </c>
      <c r="S7204" t="s">
        <v>63</v>
      </c>
      <c r="T7204">
        <v>62067</v>
      </c>
      <c r="U7204" s="1">
        <v>45459</v>
      </c>
      <c r="V7204" t="s">
        <v>52</v>
      </c>
      <c r="W7204">
        <v>506863</v>
      </c>
      <c r="X7204" t="s">
        <v>28626</v>
      </c>
      <c r="Y7204">
        <v>915</v>
      </c>
      <c r="Z7204">
        <v>927</v>
      </c>
      <c r="AA7204">
        <v>8</v>
      </c>
      <c r="AB7204">
        <v>2966.4</v>
      </c>
    </row>
    <row r="7205" spans="1:28" x14ac:dyDescent="0.3">
      <c r="A7205" t="s">
        <v>28</v>
      </c>
      <c r="B7205" t="s">
        <v>29</v>
      </c>
      <c r="C7205" t="s">
        <v>91</v>
      </c>
      <c r="D7205" t="s">
        <v>92</v>
      </c>
      <c r="E7205" t="s">
        <v>56</v>
      </c>
      <c r="F7205" t="s">
        <v>47</v>
      </c>
      <c r="G7205">
        <v>34</v>
      </c>
      <c r="H7205">
        <v>431737</v>
      </c>
      <c r="I7205" t="s">
        <v>34</v>
      </c>
      <c r="J7205" s="1">
        <v>44343</v>
      </c>
      <c r="K7205">
        <v>1100</v>
      </c>
      <c r="L7205" t="s">
        <v>28627</v>
      </c>
      <c r="M7205" t="s">
        <v>434</v>
      </c>
      <c r="N7205" t="s">
        <v>28628</v>
      </c>
      <c r="O7205" t="s">
        <v>28629</v>
      </c>
      <c r="P7205" t="s">
        <v>87</v>
      </c>
      <c r="Q7205">
        <v>19</v>
      </c>
      <c r="R7205" t="s">
        <v>40</v>
      </c>
      <c r="S7205" t="s">
        <v>118</v>
      </c>
      <c r="T7205">
        <v>77366</v>
      </c>
      <c r="U7205" s="1">
        <v>45516</v>
      </c>
      <c r="V7205" t="s">
        <v>64</v>
      </c>
      <c r="W7205">
        <v>311971</v>
      </c>
      <c r="X7205" t="s">
        <v>28630</v>
      </c>
      <c r="Y7205">
        <v>826</v>
      </c>
      <c r="Z7205">
        <v>2887</v>
      </c>
      <c r="AA7205">
        <v>7</v>
      </c>
      <c r="AB7205">
        <v>8083.6</v>
      </c>
    </row>
    <row r="7206" spans="1:28" x14ac:dyDescent="0.3">
      <c r="A7206" t="s">
        <v>28</v>
      </c>
      <c r="B7206" t="s">
        <v>29</v>
      </c>
      <c r="C7206" t="s">
        <v>91</v>
      </c>
      <c r="D7206" t="s">
        <v>220</v>
      </c>
      <c r="E7206" t="s">
        <v>56</v>
      </c>
      <c r="F7206" t="s">
        <v>150</v>
      </c>
      <c r="G7206">
        <v>66</v>
      </c>
      <c r="H7206">
        <v>439166</v>
      </c>
      <c r="I7206" t="s">
        <v>58</v>
      </c>
      <c r="J7206" s="1">
        <v>45342</v>
      </c>
      <c r="K7206">
        <v>1300</v>
      </c>
      <c r="L7206" t="s">
        <v>28631</v>
      </c>
      <c r="M7206" t="s">
        <v>232</v>
      </c>
      <c r="N7206" t="s">
        <v>28632</v>
      </c>
      <c r="O7206" t="s">
        <v>28633</v>
      </c>
      <c r="P7206" t="s">
        <v>39</v>
      </c>
      <c r="Q7206">
        <v>10</v>
      </c>
      <c r="R7206" t="s">
        <v>40</v>
      </c>
      <c r="S7206" t="s">
        <v>118</v>
      </c>
      <c r="T7206">
        <v>26597</v>
      </c>
      <c r="U7206" s="1">
        <v>45423</v>
      </c>
      <c r="V7206" t="s">
        <v>140</v>
      </c>
      <c r="W7206">
        <v>593755</v>
      </c>
      <c r="X7206" t="s">
        <v>28634</v>
      </c>
      <c r="Y7206">
        <v>922</v>
      </c>
      <c r="Z7206">
        <v>1432</v>
      </c>
      <c r="AA7206">
        <v>2</v>
      </c>
      <c r="AB7206" s="2" t="s">
        <v>4575</v>
      </c>
    </row>
    <row r="7207" spans="1:28" x14ac:dyDescent="0.3">
      <c r="A7207" t="s">
        <v>28</v>
      </c>
      <c r="B7207" t="s">
        <v>29</v>
      </c>
      <c r="C7207" t="s">
        <v>148</v>
      </c>
      <c r="D7207" t="s">
        <v>611</v>
      </c>
      <c r="E7207" t="s">
        <v>46</v>
      </c>
      <c r="F7207" t="s">
        <v>99</v>
      </c>
      <c r="G7207">
        <v>52</v>
      </c>
      <c r="H7207">
        <v>401086</v>
      </c>
      <c r="I7207" t="s">
        <v>58</v>
      </c>
      <c r="J7207" s="1">
        <v>44904</v>
      </c>
      <c r="K7207">
        <v>1000</v>
      </c>
      <c r="L7207" t="s">
        <v>28635</v>
      </c>
      <c r="M7207" t="s">
        <v>49</v>
      </c>
      <c r="N7207" t="s">
        <v>28636</v>
      </c>
      <c r="O7207" t="s">
        <v>28637</v>
      </c>
      <c r="P7207" t="s">
        <v>87</v>
      </c>
      <c r="Q7207">
        <v>10</v>
      </c>
      <c r="R7207" t="s">
        <v>88</v>
      </c>
      <c r="S7207" t="s">
        <v>118</v>
      </c>
      <c r="T7207">
        <v>62186</v>
      </c>
      <c r="U7207" s="1">
        <v>45506</v>
      </c>
      <c r="V7207" t="s">
        <v>64</v>
      </c>
      <c r="W7207">
        <v>340903</v>
      </c>
      <c r="X7207" t="s">
        <v>28638</v>
      </c>
      <c r="Y7207">
        <v>734</v>
      </c>
      <c r="Z7207">
        <v>1588</v>
      </c>
      <c r="AA7207">
        <v>7</v>
      </c>
      <c r="AB7207" s="2" t="s">
        <v>10515</v>
      </c>
    </row>
    <row r="7208" spans="1:28" x14ac:dyDescent="0.3">
      <c r="A7208" t="s">
        <v>28</v>
      </c>
      <c r="B7208" t="s">
        <v>29</v>
      </c>
      <c r="C7208" t="s">
        <v>54</v>
      </c>
      <c r="D7208" t="s">
        <v>380</v>
      </c>
      <c r="E7208" t="s">
        <v>32</v>
      </c>
      <c r="F7208" t="s">
        <v>47</v>
      </c>
      <c r="G7208">
        <v>46</v>
      </c>
      <c r="H7208">
        <v>435785</v>
      </c>
      <c r="I7208" t="s">
        <v>34</v>
      </c>
      <c r="J7208" s="1">
        <v>45241</v>
      </c>
      <c r="K7208">
        <v>1100</v>
      </c>
      <c r="L7208" t="s">
        <v>28639</v>
      </c>
      <c r="M7208" t="s">
        <v>1483</v>
      </c>
      <c r="N7208" t="s">
        <v>28640</v>
      </c>
      <c r="O7208" t="s">
        <v>28641</v>
      </c>
      <c r="P7208" t="s">
        <v>39</v>
      </c>
      <c r="Q7208">
        <v>4</v>
      </c>
      <c r="R7208" t="s">
        <v>88</v>
      </c>
      <c r="S7208" t="s">
        <v>118</v>
      </c>
      <c r="T7208">
        <v>11260</v>
      </c>
      <c r="U7208" s="1">
        <v>45437</v>
      </c>
      <c r="V7208" t="s">
        <v>140</v>
      </c>
      <c r="W7208">
        <v>584360</v>
      </c>
      <c r="X7208" t="s">
        <v>10801</v>
      </c>
      <c r="Y7208">
        <v>657</v>
      </c>
      <c r="Z7208">
        <v>844</v>
      </c>
      <c r="AA7208">
        <v>2</v>
      </c>
      <c r="AB7208">
        <v>675.2</v>
      </c>
    </row>
    <row r="7209" spans="1:28" x14ac:dyDescent="0.3">
      <c r="A7209" t="s">
        <v>28</v>
      </c>
      <c r="B7209" t="s">
        <v>29</v>
      </c>
      <c r="C7209" t="s">
        <v>30</v>
      </c>
      <c r="D7209" t="s">
        <v>511</v>
      </c>
      <c r="E7209" t="s">
        <v>32</v>
      </c>
      <c r="F7209" t="s">
        <v>175</v>
      </c>
      <c r="G7209">
        <v>48</v>
      </c>
      <c r="H7209">
        <v>423124</v>
      </c>
      <c r="I7209" t="s">
        <v>34</v>
      </c>
      <c r="J7209" s="1">
        <v>44379</v>
      </c>
      <c r="K7209">
        <v>1200</v>
      </c>
      <c r="L7209" t="s">
        <v>28642</v>
      </c>
      <c r="M7209" t="s">
        <v>232</v>
      </c>
      <c r="N7209" t="s">
        <v>28643</v>
      </c>
      <c r="O7209" t="s">
        <v>28644</v>
      </c>
      <c r="P7209" t="s">
        <v>39</v>
      </c>
      <c r="Q7209">
        <v>18</v>
      </c>
      <c r="R7209" t="s">
        <v>40</v>
      </c>
      <c r="S7209" t="s">
        <v>118</v>
      </c>
      <c r="T7209">
        <v>45825</v>
      </c>
      <c r="U7209" s="1">
        <v>45622</v>
      </c>
      <c r="V7209" t="s">
        <v>42</v>
      </c>
      <c r="W7209">
        <v>559123</v>
      </c>
      <c r="X7209" t="s">
        <v>28645</v>
      </c>
      <c r="Y7209">
        <v>307</v>
      </c>
      <c r="Z7209">
        <v>2515</v>
      </c>
      <c r="AA7209">
        <v>6</v>
      </c>
      <c r="AB7209">
        <v>6036</v>
      </c>
    </row>
    <row r="7210" spans="1:28" x14ac:dyDescent="0.3">
      <c r="A7210" t="s">
        <v>28</v>
      </c>
      <c r="B7210" t="s">
        <v>29</v>
      </c>
      <c r="C7210" t="s">
        <v>193</v>
      </c>
      <c r="D7210" t="s">
        <v>149</v>
      </c>
      <c r="E7210" t="s">
        <v>56</v>
      </c>
      <c r="F7210" t="s">
        <v>135</v>
      </c>
      <c r="G7210">
        <v>52</v>
      </c>
      <c r="H7210">
        <v>431897</v>
      </c>
      <c r="I7210" t="s">
        <v>58</v>
      </c>
      <c r="J7210" s="1">
        <v>45191</v>
      </c>
      <c r="K7210">
        <v>1400</v>
      </c>
      <c r="L7210" t="s">
        <v>28646</v>
      </c>
      <c r="M7210" t="s">
        <v>2538</v>
      </c>
      <c r="N7210" t="s">
        <v>28647</v>
      </c>
      <c r="O7210" t="s">
        <v>28648</v>
      </c>
      <c r="P7210" t="s">
        <v>87</v>
      </c>
      <c r="Q7210">
        <v>13</v>
      </c>
      <c r="R7210" t="s">
        <v>40</v>
      </c>
      <c r="S7210" t="s">
        <v>118</v>
      </c>
      <c r="T7210">
        <v>72343</v>
      </c>
      <c r="U7210" s="1">
        <v>45385</v>
      </c>
      <c r="V7210" t="s">
        <v>80</v>
      </c>
      <c r="W7210">
        <v>915005</v>
      </c>
      <c r="X7210" t="s">
        <v>8195</v>
      </c>
      <c r="Y7210">
        <v>985</v>
      </c>
      <c r="Z7210">
        <v>1494</v>
      </c>
      <c r="AA7210">
        <v>4</v>
      </c>
      <c r="AB7210">
        <v>2390.4</v>
      </c>
    </row>
    <row r="7211" spans="1:28" x14ac:dyDescent="0.3">
      <c r="A7211" t="s">
        <v>28</v>
      </c>
      <c r="B7211" t="s">
        <v>29</v>
      </c>
      <c r="C7211" t="s">
        <v>91</v>
      </c>
      <c r="D7211" t="s">
        <v>511</v>
      </c>
      <c r="E7211" t="s">
        <v>56</v>
      </c>
      <c r="F7211" t="s">
        <v>150</v>
      </c>
      <c r="G7211">
        <v>54</v>
      </c>
      <c r="H7211">
        <v>428261</v>
      </c>
      <c r="I7211" t="s">
        <v>34</v>
      </c>
      <c r="J7211" s="1">
        <v>43963</v>
      </c>
      <c r="K7211">
        <v>1300</v>
      </c>
      <c r="L7211" t="s">
        <v>28649</v>
      </c>
      <c r="M7211" t="s">
        <v>232</v>
      </c>
      <c r="N7211" t="s">
        <v>28650</v>
      </c>
      <c r="O7211" t="s">
        <v>28651</v>
      </c>
      <c r="P7211" t="s">
        <v>87</v>
      </c>
      <c r="Q7211">
        <v>10</v>
      </c>
      <c r="R7211" t="s">
        <v>40</v>
      </c>
      <c r="S7211" t="s">
        <v>79</v>
      </c>
      <c r="T7211">
        <v>63765</v>
      </c>
      <c r="U7211" s="1">
        <v>45515</v>
      </c>
      <c r="V7211" t="s">
        <v>64</v>
      </c>
      <c r="W7211">
        <v>460682</v>
      </c>
      <c r="X7211" t="s">
        <v>28652</v>
      </c>
      <c r="Y7211">
        <v>401</v>
      </c>
      <c r="Z7211">
        <v>1071</v>
      </c>
      <c r="AA7211">
        <v>2</v>
      </c>
      <c r="AB7211" s="2" t="s">
        <v>798</v>
      </c>
    </row>
    <row r="7212" spans="1:28" x14ac:dyDescent="0.3">
      <c r="A7212" t="s">
        <v>28</v>
      </c>
      <c r="B7212" t="s">
        <v>29</v>
      </c>
      <c r="C7212" t="s">
        <v>44</v>
      </c>
      <c r="D7212" t="s">
        <v>134</v>
      </c>
      <c r="E7212" t="s">
        <v>32</v>
      </c>
      <c r="F7212" t="s">
        <v>113</v>
      </c>
      <c r="G7212">
        <v>87</v>
      </c>
      <c r="H7212">
        <v>404959</v>
      </c>
      <c r="I7212" t="s">
        <v>58</v>
      </c>
      <c r="J7212" s="1">
        <v>45594</v>
      </c>
      <c r="K7212">
        <v>800</v>
      </c>
      <c r="L7212" t="s">
        <v>14849</v>
      </c>
      <c r="M7212" t="s">
        <v>1460</v>
      </c>
      <c r="N7212" t="s">
        <v>28653</v>
      </c>
      <c r="O7212" t="s">
        <v>28654</v>
      </c>
      <c r="P7212" t="s">
        <v>51</v>
      </c>
      <c r="Q7212">
        <v>7</v>
      </c>
      <c r="R7212" t="s">
        <v>88</v>
      </c>
      <c r="S7212" t="s">
        <v>41</v>
      </c>
      <c r="T7212">
        <v>20351</v>
      </c>
      <c r="U7212" s="1">
        <v>45477</v>
      </c>
      <c r="V7212" t="s">
        <v>126</v>
      </c>
      <c r="W7212">
        <v>329346</v>
      </c>
      <c r="X7212" t="s">
        <v>28655</v>
      </c>
      <c r="Y7212">
        <v>799</v>
      </c>
      <c r="Z7212">
        <v>2642</v>
      </c>
      <c r="AA7212">
        <v>2</v>
      </c>
      <c r="AB7212">
        <v>2113.6</v>
      </c>
    </row>
    <row r="7213" spans="1:28" x14ac:dyDescent="0.3">
      <c r="A7213" t="s">
        <v>28</v>
      </c>
      <c r="B7213" t="s">
        <v>29</v>
      </c>
      <c r="C7213" t="s">
        <v>54</v>
      </c>
      <c r="D7213" t="s">
        <v>338</v>
      </c>
      <c r="E7213" t="s">
        <v>56</v>
      </c>
      <c r="F7213" t="s">
        <v>106</v>
      </c>
      <c r="G7213">
        <v>96</v>
      </c>
      <c r="H7213">
        <v>434664</v>
      </c>
      <c r="I7213" t="s">
        <v>34</v>
      </c>
      <c r="J7213" s="1">
        <v>44489</v>
      </c>
      <c r="K7213">
        <v>1000</v>
      </c>
      <c r="L7213" t="s">
        <v>28656</v>
      </c>
      <c r="M7213" t="s">
        <v>568</v>
      </c>
      <c r="N7213" t="s">
        <v>28657</v>
      </c>
      <c r="O7213" t="s">
        <v>28658</v>
      </c>
      <c r="P7213" t="s">
        <v>87</v>
      </c>
      <c r="Q7213">
        <v>11</v>
      </c>
      <c r="R7213" t="s">
        <v>40</v>
      </c>
      <c r="S7213" t="s">
        <v>79</v>
      </c>
      <c r="T7213">
        <v>23934</v>
      </c>
      <c r="U7213" s="1">
        <v>45628</v>
      </c>
      <c r="V7213" t="s">
        <v>259</v>
      </c>
      <c r="W7213">
        <v>190208</v>
      </c>
      <c r="X7213" t="s">
        <v>28659</v>
      </c>
      <c r="Y7213">
        <v>643</v>
      </c>
      <c r="Z7213">
        <v>769</v>
      </c>
      <c r="AA7213">
        <v>7</v>
      </c>
      <c r="AB7213" s="2" t="s">
        <v>28660</v>
      </c>
    </row>
    <row r="7214" spans="1:28" x14ac:dyDescent="0.3">
      <c r="A7214" t="s">
        <v>28</v>
      </c>
      <c r="B7214" t="s">
        <v>29</v>
      </c>
      <c r="C7214" t="s">
        <v>54</v>
      </c>
      <c r="D7214" t="s">
        <v>364</v>
      </c>
      <c r="E7214" t="s">
        <v>32</v>
      </c>
      <c r="F7214" t="s">
        <v>57</v>
      </c>
      <c r="G7214">
        <v>14</v>
      </c>
      <c r="H7214">
        <v>405104</v>
      </c>
      <c r="I7214" t="s">
        <v>58</v>
      </c>
      <c r="J7214" s="1">
        <v>43834</v>
      </c>
      <c r="K7214">
        <v>1200</v>
      </c>
      <c r="L7214" t="s">
        <v>28661</v>
      </c>
      <c r="M7214" t="s">
        <v>308</v>
      </c>
      <c r="N7214" t="s">
        <v>28662</v>
      </c>
      <c r="O7214" t="s">
        <v>28663</v>
      </c>
      <c r="P7214" t="s">
        <v>51</v>
      </c>
      <c r="Q7214">
        <v>7</v>
      </c>
      <c r="R7214" t="s">
        <v>88</v>
      </c>
      <c r="S7214" t="s">
        <v>41</v>
      </c>
      <c r="T7214">
        <v>37545</v>
      </c>
      <c r="U7214" s="1">
        <v>45556</v>
      </c>
      <c r="V7214" t="s">
        <v>180</v>
      </c>
      <c r="W7214">
        <v>448703</v>
      </c>
      <c r="X7214" t="s">
        <v>14059</v>
      </c>
      <c r="Y7214">
        <v>246</v>
      </c>
      <c r="Z7214">
        <v>532</v>
      </c>
      <c r="AA7214">
        <v>1</v>
      </c>
      <c r="AB7214">
        <v>212.8</v>
      </c>
    </row>
    <row r="7215" spans="1:28" x14ac:dyDescent="0.3">
      <c r="A7215" t="s">
        <v>28</v>
      </c>
      <c r="B7215" t="s">
        <v>29</v>
      </c>
      <c r="C7215" t="s">
        <v>66</v>
      </c>
      <c r="D7215" t="s">
        <v>55</v>
      </c>
      <c r="E7215" t="s">
        <v>56</v>
      </c>
      <c r="F7215" t="s">
        <v>135</v>
      </c>
      <c r="G7215">
        <v>13</v>
      </c>
      <c r="H7215">
        <v>436377</v>
      </c>
      <c r="I7215" t="s">
        <v>58</v>
      </c>
      <c r="J7215" s="1">
        <v>44645</v>
      </c>
      <c r="K7215">
        <v>950</v>
      </c>
      <c r="L7215" t="s">
        <v>22230</v>
      </c>
      <c r="M7215" t="s">
        <v>1244</v>
      </c>
      <c r="N7215" t="s">
        <v>28664</v>
      </c>
      <c r="O7215" t="s">
        <v>28665</v>
      </c>
      <c r="P7215" t="s">
        <v>87</v>
      </c>
      <c r="Q7215">
        <v>4</v>
      </c>
      <c r="R7215" t="s">
        <v>40</v>
      </c>
      <c r="S7215" t="s">
        <v>79</v>
      </c>
      <c r="T7215">
        <v>37690</v>
      </c>
      <c r="U7215" s="1">
        <v>45346</v>
      </c>
      <c r="V7215" t="s">
        <v>119</v>
      </c>
      <c r="W7215">
        <v>349434</v>
      </c>
      <c r="X7215" t="s">
        <v>952</v>
      </c>
      <c r="Y7215">
        <v>538</v>
      </c>
      <c r="Z7215">
        <v>989</v>
      </c>
      <c r="AA7215">
        <v>1</v>
      </c>
      <c r="AB7215">
        <v>395.6</v>
      </c>
    </row>
    <row r="7216" spans="1:28" x14ac:dyDescent="0.3">
      <c r="A7216" t="s">
        <v>28</v>
      </c>
      <c r="B7216" t="s">
        <v>29</v>
      </c>
      <c r="C7216" t="s">
        <v>44</v>
      </c>
      <c r="D7216" t="s">
        <v>349</v>
      </c>
      <c r="E7216" t="s">
        <v>46</v>
      </c>
      <c r="F7216" t="s">
        <v>47</v>
      </c>
      <c r="G7216">
        <v>25</v>
      </c>
      <c r="H7216">
        <v>438861</v>
      </c>
      <c r="I7216" t="s">
        <v>34</v>
      </c>
      <c r="J7216" s="1">
        <v>45504</v>
      </c>
      <c r="K7216">
        <v>1000</v>
      </c>
      <c r="L7216" t="s">
        <v>28666</v>
      </c>
      <c r="M7216" t="s">
        <v>2054</v>
      </c>
      <c r="N7216" t="s">
        <v>28667</v>
      </c>
      <c r="O7216" t="s">
        <v>28668</v>
      </c>
      <c r="P7216" t="s">
        <v>71</v>
      </c>
      <c r="Q7216">
        <v>7</v>
      </c>
      <c r="R7216" t="s">
        <v>40</v>
      </c>
      <c r="S7216" t="s">
        <v>63</v>
      </c>
      <c r="T7216">
        <v>89245</v>
      </c>
      <c r="U7216" s="1">
        <v>45386</v>
      </c>
      <c r="V7216" t="s">
        <v>80</v>
      </c>
      <c r="W7216">
        <v>309633</v>
      </c>
      <c r="X7216" t="s">
        <v>3808</v>
      </c>
      <c r="Y7216">
        <v>207</v>
      </c>
      <c r="Z7216">
        <v>1212</v>
      </c>
      <c r="AA7216">
        <v>8</v>
      </c>
      <c r="AB7216">
        <v>3878.4</v>
      </c>
    </row>
    <row r="7217" spans="1:28" x14ac:dyDescent="0.3">
      <c r="A7217" t="s">
        <v>28</v>
      </c>
      <c r="B7217" t="s">
        <v>29</v>
      </c>
      <c r="C7217" t="s">
        <v>91</v>
      </c>
      <c r="D7217" t="s">
        <v>317</v>
      </c>
      <c r="E7217" t="s">
        <v>56</v>
      </c>
      <c r="F7217" t="s">
        <v>47</v>
      </c>
      <c r="G7217">
        <v>9</v>
      </c>
      <c r="H7217">
        <v>407761</v>
      </c>
      <c r="I7217" t="s">
        <v>58</v>
      </c>
      <c r="J7217" s="1">
        <v>44472</v>
      </c>
      <c r="K7217">
        <v>1400</v>
      </c>
      <c r="L7217" t="s">
        <v>1458</v>
      </c>
      <c r="M7217" t="s">
        <v>843</v>
      </c>
      <c r="N7217" t="s">
        <v>28669</v>
      </c>
      <c r="O7217">
        <v>3509464794</v>
      </c>
      <c r="P7217" t="s">
        <v>39</v>
      </c>
      <c r="Q7217">
        <v>9</v>
      </c>
      <c r="R7217" t="s">
        <v>88</v>
      </c>
      <c r="S7217" t="s">
        <v>41</v>
      </c>
      <c r="T7217">
        <v>75679</v>
      </c>
      <c r="U7217" s="1">
        <v>45298</v>
      </c>
      <c r="V7217" t="s">
        <v>111</v>
      </c>
      <c r="W7217">
        <v>490590</v>
      </c>
      <c r="X7217" t="s">
        <v>28670</v>
      </c>
      <c r="Y7217">
        <v>399</v>
      </c>
      <c r="Z7217">
        <v>2088</v>
      </c>
      <c r="AA7217">
        <v>5</v>
      </c>
      <c r="AB7217">
        <v>4176</v>
      </c>
    </row>
    <row r="7218" spans="1:28" x14ac:dyDescent="0.3">
      <c r="A7218" t="s">
        <v>28</v>
      </c>
      <c r="B7218" t="s">
        <v>29</v>
      </c>
      <c r="C7218" t="s">
        <v>193</v>
      </c>
      <c r="D7218" t="s">
        <v>227</v>
      </c>
      <c r="E7218" t="s">
        <v>56</v>
      </c>
      <c r="F7218" t="s">
        <v>83</v>
      </c>
      <c r="G7218">
        <v>23</v>
      </c>
      <c r="H7218">
        <v>416861</v>
      </c>
      <c r="I7218" t="s">
        <v>58</v>
      </c>
      <c r="J7218" s="1">
        <v>44489</v>
      </c>
      <c r="K7218">
        <v>1200</v>
      </c>
      <c r="L7218" t="s">
        <v>28671</v>
      </c>
      <c r="M7218" t="s">
        <v>361</v>
      </c>
      <c r="N7218" t="s">
        <v>28672</v>
      </c>
      <c r="O7218" t="s">
        <v>28673</v>
      </c>
      <c r="P7218" t="s">
        <v>39</v>
      </c>
      <c r="Q7218">
        <v>5</v>
      </c>
      <c r="R7218" t="s">
        <v>88</v>
      </c>
      <c r="S7218" t="s">
        <v>118</v>
      </c>
      <c r="T7218">
        <v>54629</v>
      </c>
      <c r="U7218" s="1">
        <v>45323</v>
      </c>
      <c r="V7218" t="s">
        <v>119</v>
      </c>
      <c r="W7218">
        <v>371949</v>
      </c>
      <c r="X7218" t="s">
        <v>28674</v>
      </c>
      <c r="Y7218">
        <v>531</v>
      </c>
      <c r="Z7218">
        <v>1015</v>
      </c>
      <c r="AA7218">
        <v>2</v>
      </c>
      <c r="AB7218">
        <v>812</v>
      </c>
    </row>
    <row r="7219" spans="1:28" x14ac:dyDescent="0.3">
      <c r="A7219" t="s">
        <v>28</v>
      </c>
      <c r="B7219" t="s">
        <v>29</v>
      </c>
      <c r="C7219" t="s">
        <v>44</v>
      </c>
      <c r="D7219" t="s">
        <v>227</v>
      </c>
      <c r="E7219" t="s">
        <v>32</v>
      </c>
      <c r="F7219" t="s">
        <v>355</v>
      </c>
      <c r="G7219">
        <v>53</v>
      </c>
      <c r="H7219">
        <v>406911</v>
      </c>
      <c r="I7219" t="s">
        <v>34</v>
      </c>
      <c r="J7219" s="1">
        <v>45342</v>
      </c>
      <c r="K7219">
        <v>800</v>
      </c>
      <c r="L7219" t="s">
        <v>28675</v>
      </c>
      <c r="M7219" t="s">
        <v>351</v>
      </c>
      <c r="N7219" t="s">
        <v>28676</v>
      </c>
      <c r="O7219" t="s">
        <v>28677</v>
      </c>
      <c r="P7219" t="s">
        <v>39</v>
      </c>
      <c r="Q7219">
        <v>19</v>
      </c>
      <c r="R7219" t="s">
        <v>88</v>
      </c>
      <c r="S7219" t="s">
        <v>41</v>
      </c>
      <c r="T7219">
        <v>53850</v>
      </c>
      <c r="U7219" s="1">
        <v>45471</v>
      </c>
      <c r="V7219" t="s">
        <v>52</v>
      </c>
      <c r="W7219">
        <v>656953</v>
      </c>
      <c r="X7219" t="s">
        <v>28678</v>
      </c>
      <c r="Y7219">
        <v>480</v>
      </c>
      <c r="Z7219">
        <v>2749</v>
      </c>
      <c r="AA7219">
        <v>1</v>
      </c>
      <c r="AB7219" s="2" t="s">
        <v>28679</v>
      </c>
    </row>
    <row r="7220" spans="1:28" x14ac:dyDescent="0.3">
      <c r="A7220" t="s">
        <v>28</v>
      </c>
      <c r="B7220" t="s">
        <v>29</v>
      </c>
      <c r="C7220" t="s">
        <v>66</v>
      </c>
      <c r="D7220" t="s">
        <v>616</v>
      </c>
      <c r="E7220" t="s">
        <v>46</v>
      </c>
      <c r="F7220" t="s">
        <v>355</v>
      </c>
      <c r="G7220">
        <v>17</v>
      </c>
      <c r="H7220">
        <v>421516</v>
      </c>
      <c r="I7220" t="s">
        <v>58</v>
      </c>
      <c r="J7220" s="1">
        <v>43843</v>
      </c>
      <c r="K7220">
        <v>1000</v>
      </c>
      <c r="L7220" t="s">
        <v>28680</v>
      </c>
      <c r="M7220" t="s">
        <v>731</v>
      </c>
      <c r="N7220" t="s">
        <v>28681</v>
      </c>
      <c r="O7220" t="s">
        <v>28682</v>
      </c>
      <c r="P7220" t="s">
        <v>71</v>
      </c>
      <c r="Q7220">
        <v>15</v>
      </c>
      <c r="R7220" t="s">
        <v>88</v>
      </c>
      <c r="S7220" t="s">
        <v>63</v>
      </c>
      <c r="T7220">
        <v>53648</v>
      </c>
      <c r="U7220" s="1">
        <v>45389</v>
      </c>
      <c r="V7220" t="s">
        <v>80</v>
      </c>
      <c r="W7220">
        <v>678193</v>
      </c>
      <c r="X7220" t="s">
        <v>28683</v>
      </c>
      <c r="Y7220">
        <v>741</v>
      </c>
      <c r="Z7220">
        <v>2790</v>
      </c>
      <c r="AA7220">
        <v>5</v>
      </c>
      <c r="AB7220">
        <v>5580</v>
      </c>
    </row>
    <row r="7221" spans="1:28" x14ac:dyDescent="0.3">
      <c r="A7221" t="s">
        <v>28</v>
      </c>
      <c r="B7221" t="s">
        <v>29</v>
      </c>
      <c r="C7221" t="s">
        <v>54</v>
      </c>
      <c r="D7221" t="s">
        <v>142</v>
      </c>
      <c r="E7221" t="s">
        <v>46</v>
      </c>
      <c r="F7221" t="s">
        <v>33</v>
      </c>
      <c r="G7221">
        <v>54</v>
      </c>
      <c r="H7221">
        <v>409743</v>
      </c>
      <c r="I7221" t="s">
        <v>34</v>
      </c>
      <c r="J7221" s="1">
        <v>44590</v>
      </c>
      <c r="K7221">
        <v>1100</v>
      </c>
      <c r="L7221" t="s">
        <v>28684</v>
      </c>
      <c r="M7221" t="s">
        <v>308</v>
      </c>
      <c r="N7221" t="s">
        <v>28685</v>
      </c>
      <c r="O7221" t="s">
        <v>28686</v>
      </c>
      <c r="P7221" t="s">
        <v>71</v>
      </c>
      <c r="Q7221">
        <v>6</v>
      </c>
      <c r="R7221" t="s">
        <v>88</v>
      </c>
      <c r="S7221" t="s">
        <v>63</v>
      </c>
      <c r="T7221">
        <v>34470</v>
      </c>
      <c r="U7221" s="1">
        <v>45442</v>
      </c>
      <c r="V7221" t="s">
        <v>140</v>
      </c>
      <c r="W7221">
        <v>904907</v>
      </c>
      <c r="X7221" t="s">
        <v>28687</v>
      </c>
      <c r="Y7221">
        <v>261</v>
      </c>
      <c r="Z7221">
        <v>569</v>
      </c>
      <c r="AA7221">
        <v>3</v>
      </c>
      <c r="AB7221" s="2" t="s">
        <v>6933</v>
      </c>
    </row>
    <row r="7222" spans="1:28" x14ac:dyDescent="0.3">
      <c r="A7222" t="s">
        <v>28</v>
      </c>
      <c r="B7222" t="s">
        <v>29</v>
      </c>
      <c r="C7222" t="s">
        <v>44</v>
      </c>
      <c r="D7222" t="s">
        <v>566</v>
      </c>
      <c r="E7222" t="s">
        <v>46</v>
      </c>
      <c r="F7222" t="s">
        <v>355</v>
      </c>
      <c r="G7222">
        <v>53</v>
      </c>
      <c r="H7222">
        <v>434442</v>
      </c>
      <c r="I7222" t="s">
        <v>58</v>
      </c>
      <c r="J7222" s="1">
        <v>44818</v>
      </c>
      <c r="K7222">
        <v>1300</v>
      </c>
      <c r="L7222" t="s">
        <v>28688</v>
      </c>
      <c r="M7222" t="s">
        <v>423</v>
      </c>
      <c r="N7222" t="s">
        <v>28689</v>
      </c>
      <c r="O7222" t="s">
        <v>28690</v>
      </c>
      <c r="P7222" t="s">
        <v>51</v>
      </c>
      <c r="Q7222">
        <v>17</v>
      </c>
      <c r="R7222" t="s">
        <v>88</v>
      </c>
      <c r="S7222" t="s">
        <v>118</v>
      </c>
      <c r="T7222">
        <v>36904</v>
      </c>
      <c r="U7222" s="1">
        <v>45545</v>
      </c>
      <c r="V7222" t="s">
        <v>180</v>
      </c>
      <c r="W7222">
        <v>843979</v>
      </c>
      <c r="X7222" t="s">
        <v>25595</v>
      </c>
      <c r="Y7222">
        <v>531</v>
      </c>
      <c r="Z7222">
        <v>2264</v>
      </c>
      <c r="AA7222">
        <v>4</v>
      </c>
      <c r="AB7222">
        <v>3622.4</v>
      </c>
    </row>
    <row r="7223" spans="1:28" x14ac:dyDescent="0.3">
      <c r="A7223" t="s">
        <v>28</v>
      </c>
      <c r="B7223" t="s">
        <v>29</v>
      </c>
      <c r="C7223" t="s">
        <v>91</v>
      </c>
      <c r="D7223" t="s">
        <v>560</v>
      </c>
      <c r="E7223" t="s">
        <v>56</v>
      </c>
      <c r="F7223" t="s">
        <v>47</v>
      </c>
      <c r="G7223">
        <v>92</v>
      </c>
      <c r="H7223">
        <v>438866</v>
      </c>
      <c r="I7223" t="s">
        <v>58</v>
      </c>
      <c r="J7223" s="1">
        <v>44776</v>
      </c>
      <c r="K7223">
        <v>1300</v>
      </c>
      <c r="L7223" t="s">
        <v>28691</v>
      </c>
      <c r="M7223" t="s">
        <v>596</v>
      </c>
      <c r="N7223" t="s">
        <v>28692</v>
      </c>
      <c r="O7223">
        <v>6382832991</v>
      </c>
      <c r="P7223" t="s">
        <v>51</v>
      </c>
      <c r="Q7223">
        <v>4</v>
      </c>
      <c r="R7223" t="s">
        <v>88</v>
      </c>
      <c r="S7223" t="s">
        <v>41</v>
      </c>
      <c r="T7223">
        <v>60815</v>
      </c>
      <c r="U7223" s="1">
        <v>45561</v>
      </c>
      <c r="V7223" t="s">
        <v>180</v>
      </c>
      <c r="W7223">
        <v>920579</v>
      </c>
      <c r="X7223" t="s">
        <v>28693</v>
      </c>
      <c r="Y7223">
        <v>465</v>
      </c>
      <c r="Z7223">
        <v>1766</v>
      </c>
      <c r="AA7223">
        <v>5</v>
      </c>
      <c r="AB7223">
        <v>3532</v>
      </c>
    </row>
    <row r="7224" spans="1:28" x14ac:dyDescent="0.3">
      <c r="A7224" t="s">
        <v>28</v>
      </c>
      <c r="B7224" t="s">
        <v>29</v>
      </c>
      <c r="C7224" t="s">
        <v>91</v>
      </c>
      <c r="D7224" t="s">
        <v>317</v>
      </c>
      <c r="E7224" t="s">
        <v>56</v>
      </c>
      <c r="F7224" t="s">
        <v>355</v>
      </c>
      <c r="G7224">
        <v>51</v>
      </c>
      <c r="H7224">
        <v>424614</v>
      </c>
      <c r="I7224" t="s">
        <v>58</v>
      </c>
      <c r="J7224" s="1">
        <v>45124</v>
      </c>
      <c r="K7224">
        <v>1200</v>
      </c>
      <c r="L7224" t="s">
        <v>28694</v>
      </c>
      <c r="M7224" t="s">
        <v>394</v>
      </c>
      <c r="N7224" t="s">
        <v>28695</v>
      </c>
      <c r="O7224" t="s">
        <v>28696</v>
      </c>
      <c r="P7224" t="s">
        <v>71</v>
      </c>
      <c r="Q7224">
        <v>17</v>
      </c>
      <c r="R7224" t="s">
        <v>40</v>
      </c>
      <c r="S7224" t="s">
        <v>79</v>
      </c>
      <c r="T7224">
        <v>87979</v>
      </c>
      <c r="U7224" s="1">
        <v>45491</v>
      </c>
      <c r="V7224" t="s">
        <v>126</v>
      </c>
      <c r="W7224">
        <v>634201</v>
      </c>
      <c r="X7224" t="s">
        <v>20382</v>
      </c>
      <c r="Y7224">
        <v>274</v>
      </c>
      <c r="Z7224">
        <v>2645</v>
      </c>
      <c r="AA7224">
        <v>7</v>
      </c>
      <c r="AB7224">
        <v>7406</v>
      </c>
    </row>
    <row r="7225" spans="1:28" x14ac:dyDescent="0.3">
      <c r="A7225" t="s">
        <v>28</v>
      </c>
      <c r="B7225" t="s">
        <v>29</v>
      </c>
      <c r="C7225" t="s">
        <v>44</v>
      </c>
      <c r="D7225" t="s">
        <v>267</v>
      </c>
      <c r="E7225" t="s">
        <v>32</v>
      </c>
      <c r="F7225" t="s">
        <v>355</v>
      </c>
      <c r="G7225">
        <v>84</v>
      </c>
      <c r="H7225">
        <v>429806</v>
      </c>
      <c r="I7225" t="s">
        <v>34</v>
      </c>
      <c r="J7225" s="1">
        <v>44336</v>
      </c>
      <c r="K7225">
        <v>1200</v>
      </c>
      <c r="L7225" t="s">
        <v>28697</v>
      </c>
      <c r="M7225" t="s">
        <v>49</v>
      </c>
      <c r="N7225" t="s">
        <v>28698</v>
      </c>
      <c r="O7225" t="s">
        <v>28699</v>
      </c>
      <c r="P7225" t="s">
        <v>87</v>
      </c>
      <c r="Q7225">
        <v>12</v>
      </c>
      <c r="R7225" t="s">
        <v>88</v>
      </c>
      <c r="S7225" t="s">
        <v>63</v>
      </c>
      <c r="T7225">
        <v>95764</v>
      </c>
      <c r="U7225" s="1">
        <v>45354</v>
      </c>
      <c r="V7225" t="s">
        <v>72</v>
      </c>
      <c r="W7225">
        <v>199364</v>
      </c>
      <c r="X7225" t="s">
        <v>28700</v>
      </c>
      <c r="Y7225">
        <v>532</v>
      </c>
      <c r="Z7225">
        <v>2814</v>
      </c>
      <c r="AA7225">
        <v>8</v>
      </c>
      <c r="AB7225" s="2" t="s">
        <v>28701</v>
      </c>
    </row>
    <row r="7226" spans="1:28" x14ac:dyDescent="0.3">
      <c r="A7226" t="s">
        <v>28</v>
      </c>
      <c r="B7226" t="s">
        <v>29</v>
      </c>
      <c r="C7226" t="s">
        <v>54</v>
      </c>
      <c r="D7226" t="s">
        <v>92</v>
      </c>
      <c r="E7226" t="s">
        <v>46</v>
      </c>
      <c r="F7226" t="s">
        <v>33</v>
      </c>
      <c r="G7226">
        <v>74</v>
      </c>
      <c r="H7226">
        <v>406950</v>
      </c>
      <c r="I7226" t="s">
        <v>58</v>
      </c>
      <c r="J7226" s="1">
        <v>44407</v>
      </c>
      <c r="K7226">
        <v>950</v>
      </c>
      <c r="L7226" t="s">
        <v>28702</v>
      </c>
      <c r="M7226" t="s">
        <v>843</v>
      </c>
      <c r="N7226" t="s">
        <v>28703</v>
      </c>
      <c r="O7226">
        <v>1111002681</v>
      </c>
      <c r="P7226" t="s">
        <v>39</v>
      </c>
      <c r="Q7226">
        <v>20</v>
      </c>
      <c r="R7226" t="s">
        <v>88</v>
      </c>
      <c r="S7226" t="s">
        <v>63</v>
      </c>
      <c r="T7226">
        <v>42694</v>
      </c>
      <c r="U7226" s="1">
        <v>45332</v>
      </c>
      <c r="V7226" t="s">
        <v>119</v>
      </c>
      <c r="W7226">
        <v>199405</v>
      </c>
      <c r="X7226" t="s">
        <v>28704</v>
      </c>
      <c r="Y7226">
        <v>459</v>
      </c>
      <c r="Z7226">
        <v>1457</v>
      </c>
      <c r="AA7226">
        <v>1</v>
      </c>
      <c r="AB7226" s="2" t="s">
        <v>23328</v>
      </c>
    </row>
    <row r="7227" spans="1:28" x14ac:dyDescent="0.3">
      <c r="A7227" t="s">
        <v>28</v>
      </c>
      <c r="B7227" t="s">
        <v>29</v>
      </c>
      <c r="C7227" t="s">
        <v>66</v>
      </c>
      <c r="D7227" t="s">
        <v>364</v>
      </c>
      <c r="E7227" t="s">
        <v>56</v>
      </c>
      <c r="F7227" t="s">
        <v>150</v>
      </c>
      <c r="G7227">
        <v>54</v>
      </c>
      <c r="H7227">
        <v>434593</v>
      </c>
      <c r="I7227" t="s">
        <v>34</v>
      </c>
      <c r="J7227" s="1">
        <v>45206</v>
      </c>
      <c r="K7227">
        <v>1100</v>
      </c>
      <c r="L7227" t="s">
        <v>28705</v>
      </c>
      <c r="M7227" t="s">
        <v>200</v>
      </c>
      <c r="N7227" t="s">
        <v>28706</v>
      </c>
      <c r="O7227">
        <f>1-698-868-9770</f>
        <v>-11335</v>
      </c>
      <c r="P7227" t="s">
        <v>71</v>
      </c>
      <c r="Q7227">
        <v>10</v>
      </c>
      <c r="R7227" t="s">
        <v>88</v>
      </c>
      <c r="S7227" t="s">
        <v>41</v>
      </c>
      <c r="T7227">
        <v>55518</v>
      </c>
      <c r="U7227" s="1">
        <v>45515</v>
      </c>
      <c r="V7227" t="s">
        <v>64</v>
      </c>
      <c r="W7227">
        <v>893691</v>
      </c>
      <c r="X7227" t="s">
        <v>28707</v>
      </c>
      <c r="Y7227">
        <v>835</v>
      </c>
      <c r="Z7227">
        <v>2007</v>
      </c>
      <c r="AA7227">
        <v>8</v>
      </c>
      <c r="AB7227" s="2" t="s">
        <v>28708</v>
      </c>
    </row>
    <row r="7228" spans="1:28" x14ac:dyDescent="0.3">
      <c r="A7228" t="s">
        <v>28</v>
      </c>
      <c r="B7228" t="s">
        <v>29</v>
      </c>
      <c r="C7228" t="s">
        <v>54</v>
      </c>
      <c r="D7228" t="s">
        <v>254</v>
      </c>
      <c r="E7228" t="s">
        <v>56</v>
      </c>
      <c r="F7228" t="s">
        <v>99</v>
      </c>
      <c r="G7228">
        <v>41</v>
      </c>
      <c r="H7228">
        <v>416270</v>
      </c>
      <c r="I7228" t="s">
        <v>58</v>
      </c>
      <c r="J7228" s="1">
        <v>45024</v>
      </c>
      <c r="K7228">
        <v>1300</v>
      </c>
      <c r="L7228" t="s">
        <v>28709</v>
      </c>
      <c r="M7228" t="s">
        <v>1007</v>
      </c>
      <c r="N7228" t="s">
        <v>28710</v>
      </c>
      <c r="O7228" t="s">
        <v>28711</v>
      </c>
      <c r="P7228" t="s">
        <v>71</v>
      </c>
      <c r="Q7228">
        <v>10</v>
      </c>
      <c r="R7228" t="s">
        <v>40</v>
      </c>
      <c r="S7228" t="s">
        <v>63</v>
      </c>
      <c r="T7228">
        <v>37154</v>
      </c>
      <c r="U7228" s="1">
        <v>45574</v>
      </c>
      <c r="V7228" t="s">
        <v>155</v>
      </c>
      <c r="W7228">
        <v>310153</v>
      </c>
      <c r="X7228" t="s">
        <v>28712</v>
      </c>
      <c r="Y7228">
        <v>841</v>
      </c>
      <c r="Z7228">
        <v>2881</v>
      </c>
      <c r="AA7228">
        <v>5</v>
      </c>
      <c r="AB7228">
        <v>5762</v>
      </c>
    </row>
    <row r="7229" spans="1:28" x14ac:dyDescent="0.3">
      <c r="A7229" t="s">
        <v>28</v>
      </c>
      <c r="B7229" t="s">
        <v>29</v>
      </c>
      <c r="C7229" t="s">
        <v>193</v>
      </c>
      <c r="D7229" t="s">
        <v>261</v>
      </c>
      <c r="E7229" t="s">
        <v>56</v>
      </c>
      <c r="F7229" t="s">
        <v>83</v>
      </c>
      <c r="G7229">
        <v>23</v>
      </c>
      <c r="H7229">
        <v>415986</v>
      </c>
      <c r="I7229" t="s">
        <v>58</v>
      </c>
      <c r="J7229" s="1">
        <v>45187</v>
      </c>
      <c r="K7229">
        <v>1400</v>
      </c>
      <c r="L7229" t="s">
        <v>3306</v>
      </c>
      <c r="M7229" t="s">
        <v>263</v>
      </c>
      <c r="N7229" t="s">
        <v>28713</v>
      </c>
      <c r="O7229" t="s">
        <v>28714</v>
      </c>
      <c r="P7229" t="s">
        <v>87</v>
      </c>
      <c r="Q7229">
        <v>3</v>
      </c>
      <c r="R7229" t="s">
        <v>40</v>
      </c>
      <c r="S7229" t="s">
        <v>118</v>
      </c>
      <c r="T7229">
        <v>89430</v>
      </c>
      <c r="U7229" s="1">
        <v>45481</v>
      </c>
      <c r="V7229" t="s">
        <v>126</v>
      </c>
      <c r="W7229">
        <v>211986</v>
      </c>
      <c r="X7229" t="s">
        <v>28715</v>
      </c>
      <c r="Y7229">
        <v>232</v>
      </c>
      <c r="Z7229">
        <v>2378</v>
      </c>
      <c r="AA7229">
        <v>8</v>
      </c>
      <c r="AB7229">
        <v>7609.6</v>
      </c>
    </row>
    <row r="7230" spans="1:28" x14ac:dyDescent="0.3">
      <c r="A7230" t="s">
        <v>28</v>
      </c>
      <c r="B7230" t="s">
        <v>29</v>
      </c>
      <c r="C7230" t="s">
        <v>193</v>
      </c>
      <c r="D7230" t="s">
        <v>349</v>
      </c>
      <c r="E7230" t="s">
        <v>56</v>
      </c>
      <c r="F7230" t="s">
        <v>57</v>
      </c>
      <c r="G7230">
        <v>34</v>
      </c>
      <c r="H7230">
        <v>401969</v>
      </c>
      <c r="I7230" t="s">
        <v>58</v>
      </c>
      <c r="J7230" s="1">
        <v>45185</v>
      </c>
      <c r="K7230">
        <v>1100</v>
      </c>
      <c r="L7230" t="s">
        <v>28716</v>
      </c>
      <c r="M7230" t="s">
        <v>76</v>
      </c>
      <c r="N7230" t="s">
        <v>28717</v>
      </c>
      <c r="O7230" t="s">
        <v>28718</v>
      </c>
      <c r="P7230" t="s">
        <v>71</v>
      </c>
      <c r="Q7230">
        <v>4</v>
      </c>
      <c r="R7230" t="s">
        <v>40</v>
      </c>
      <c r="S7230" t="s">
        <v>79</v>
      </c>
      <c r="T7230">
        <v>48056</v>
      </c>
      <c r="U7230" s="1">
        <v>45310</v>
      </c>
      <c r="V7230" t="s">
        <v>111</v>
      </c>
      <c r="W7230">
        <v>671188</v>
      </c>
      <c r="X7230" t="s">
        <v>28719</v>
      </c>
      <c r="Y7230">
        <v>639</v>
      </c>
      <c r="Z7230">
        <v>2830</v>
      </c>
      <c r="AA7230">
        <v>6</v>
      </c>
      <c r="AB7230">
        <v>6792</v>
      </c>
    </row>
    <row r="7231" spans="1:28" x14ac:dyDescent="0.3">
      <c r="A7231" t="s">
        <v>28</v>
      </c>
      <c r="B7231" t="s">
        <v>29</v>
      </c>
      <c r="C7231" t="s">
        <v>193</v>
      </c>
      <c r="D7231" t="s">
        <v>560</v>
      </c>
      <c r="E7231" t="s">
        <v>32</v>
      </c>
      <c r="F7231" t="s">
        <v>355</v>
      </c>
      <c r="G7231">
        <v>52</v>
      </c>
      <c r="H7231">
        <v>410187</v>
      </c>
      <c r="I7231" t="s">
        <v>34</v>
      </c>
      <c r="J7231" s="1">
        <v>45543</v>
      </c>
      <c r="K7231">
        <v>950</v>
      </c>
      <c r="L7231" t="s">
        <v>28720</v>
      </c>
      <c r="M7231" t="s">
        <v>152</v>
      </c>
      <c r="N7231" t="s">
        <v>28721</v>
      </c>
      <c r="O7231" t="s">
        <v>28722</v>
      </c>
      <c r="P7231" t="s">
        <v>87</v>
      </c>
      <c r="Q7231">
        <v>8</v>
      </c>
      <c r="R7231" t="s">
        <v>40</v>
      </c>
      <c r="S7231" t="s">
        <v>63</v>
      </c>
      <c r="T7231">
        <v>33475</v>
      </c>
      <c r="U7231" s="1">
        <v>45385</v>
      </c>
      <c r="V7231" t="s">
        <v>80</v>
      </c>
      <c r="W7231">
        <v>153992</v>
      </c>
      <c r="X7231" t="s">
        <v>28723</v>
      </c>
      <c r="Y7231">
        <v>472</v>
      </c>
      <c r="Z7231">
        <v>610</v>
      </c>
      <c r="AA7231">
        <v>8</v>
      </c>
      <c r="AB7231">
        <v>1952</v>
      </c>
    </row>
    <row r="7232" spans="1:28" x14ac:dyDescent="0.3">
      <c r="A7232" t="s">
        <v>28</v>
      </c>
      <c r="B7232" t="s">
        <v>29</v>
      </c>
      <c r="C7232" t="s">
        <v>66</v>
      </c>
      <c r="D7232" t="s">
        <v>261</v>
      </c>
      <c r="E7232" t="s">
        <v>32</v>
      </c>
      <c r="F7232" t="s">
        <v>106</v>
      </c>
      <c r="G7232">
        <v>3</v>
      </c>
      <c r="H7232">
        <v>429107</v>
      </c>
      <c r="I7232" t="s">
        <v>58</v>
      </c>
      <c r="J7232" s="1">
        <v>45020</v>
      </c>
      <c r="K7232">
        <v>1100</v>
      </c>
      <c r="L7232" t="s">
        <v>28724</v>
      </c>
      <c r="M7232" t="s">
        <v>1072</v>
      </c>
      <c r="N7232" t="s">
        <v>28725</v>
      </c>
      <c r="O7232" t="s">
        <v>28726</v>
      </c>
      <c r="P7232" t="s">
        <v>87</v>
      </c>
      <c r="Q7232">
        <v>14</v>
      </c>
      <c r="R7232" t="s">
        <v>88</v>
      </c>
      <c r="S7232" t="s">
        <v>79</v>
      </c>
      <c r="T7232">
        <v>34518</v>
      </c>
      <c r="U7232" s="1">
        <v>45305</v>
      </c>
      <c r="V7232" t="s">
        <v>111</v>
      </c>
      <c r="W7232">
        <v>478625</v>
      </c>
      <c r="X7232" t="s">
        <v>7350</v>
      </c>
      <c r="Y7232">
        <v>640</v>
      </c>
      <c r="Z7232">
        <v>1410</v>
      </c>
      <c r="AA7232">
        <v>3</v>
      </c>
      <c r="AB7232">
        <v>1692</v>
      </c>
    </row>
    <row r="7233" spans="1:28" x14ac:dyDescent="0.3">
      <c r="A7233" t="s">
        <v>28</v>
      </c>
      <c r="B7233" t="s">
        <v>29</v>
      </c>
      <c r="C7233" t="s">
        <v>44</v>
      </c>
      <c r="D7233" t="s">
        <v>467</v>
      </c>
      <c r="E7233" t="s">
        <v>46</v>
      </c>
      <c r="F7233" t="s">
        <v>175</v>
      </c>
      <c r="G7233">
        <v>56</v>
      </c>
      <c r="H7233">
        <v>438369</v>
      </c>
      <c r="I7233" t="s">
        <v>58</v>
      </c>
      <c r="J7233" s="1">
        <v>45429</v>
      </c>
      <c r="K7233">
        <v>1400</v>
      </c>
      <c r="L7233" t="s">
        <v>28727</v>
      </c>
      <c r="M7233" t="s">
        <v>49</v>
      </c>
      <c r="N7233" t="s">
        <v>28728</v>
      </c>
      <c r="O7233">
        <v>7279038352</v>
      </c>
      <c r="P7233" t="s">
        <v>87</v>
      </c>
      <c r="Q7233">
        <v>12</v>
      </c>
      <c r="R7233" t="s">
        <v>88</v>
      </c>
      <c r="S7233" t="s">
        <v>79</v>
      </c>
      <c r="T7233">
        <v>25274</v>
      </c>
      <c r="U7233" s="1">
        <v>45438</v>
      </c>
      <c r="V7233" t="s">
        <v>140</v>
      </c>
      <c r="W7233">
        <v>937275</v>
      </c>
      <c r="X7233" t="s">
        <v>28729</v>
      </c>
      <c r="Y7233">
        <v>619</v>
      </c>
      <c r="Z7233">
        <v>2736</v>
      </c>
      <c r="AA7233">
        <v>1</v>
      </c>
      <c r="AB7233">
        <v>1094.4000000000001</v>
      </c>
    </row>
    <row r="7234" spans="1:28" x14ac:dyDescent="0.3">
      <c r="A7234" t="s">
        <v>28</v>
      </c>
      <c r="B7234" t="s">
        <v>29</v>
      </c>
      <c r="C7234" t="s">
        <v>44</v>
      </c>
      <c r="D7234" t="s">
        <v>267</v>
      </c>
      <c r="E7234" t="s">
        <v>46</v>
      </c>
      <c r="F7234" t="s">
        <v>99</v>
      </c>
      <c r="G7234">
        <v>48</v>
      </c>
      <c r="H7234">
        <v>401645</v>
      </c>
      <c r="I7234" t="s">
        <v>58</v>
      </c>
      <c r="J7234" s="1">
        <v>44676</v>
      </c>
      <c r="K7234">
        <v>1100</v>
      </c>
      <c r="L7234" t="s">
        <v>28730</v>
      </c>
      <c r="M7234" t="s">
        <v>596</v>
      </c>
      <c r="N7234" t="s">
        <v>28731</v>
      </c>
      <c r="O7234" t="s">
        <v>28732</v>
      </c>
      <c r="P7234" t="s">
        <v>39</v>
      </c>
      <c r="Q7234">
        <v>15</v>
      </c>
      <c r="R7234" t="s">
        <v>40</v>
      </c>
      <c r="S7234" t="s">
        <v>63</v>
      </c>
      <c r="T7234">
        <v>15849</v>
      </c>
      <c r="U7234" s="1">
        <v>45361</v>
      </c>
      <c r="V7234" t="s">
        <v>72</v>
      </c>
      <c r="W7234">
        <v>927043</v>
      </c>
      <c r="X7234" t="s">
        <v>28733</v>
      </c>
      <c r="Y7234">
        <v>386</v>
      </c>
      <c r="Z7234">
        <v>2703</v>
      </c>
      <c r="AA7234">
        <v>3</v>
      </c>
      <c r="AB7234" s="2" t="s">
        <v>28734</v>
      </c>
    </row>
    <row r="7235" spans="1:28" x14ac:dyDescent="0.3">
      <c r="A7235" t="s">
        <v>28</v>
      </c>
      <c r="B7235" t="s">
        <v>29</v>
      </c>
      <c r="C7235" t="s">
        <v>54</v>
      </c>
      <c r="D7235" t="s">
        <v>267</v>
      </c>
      <c r="E7235" t="s">
        <v>32</v>
      </c>
      <c r="F7235" t="s">
        <v>355</v>
      </c>
      <c r="G7235">
        <v>93</v>
      </c>
      <c r="H7235">
        <v>400954</v>
      </c>
      <c r="I7235" t="s">
        <v>58</v>
      </c>
      <c r="J7235" s="1">
        <v>44603</v>
      </c>
      <c r="K7235">
        <v>1000</v>
      </c>
      <c r="L7235" t="s">
        <v>28735</v>
      </c>
      <c r="M7235" t="s">
        <v>76</v>
      </c>
      <c r="N7235" t="s">
        <v>28736</v>
      </c>
      <c r="O7235" t="s">
        <v>28737</v>
      </c>
      <c r="P7235" t="s">
        <v>87</v>
      </c>
      <c r="Q7235">
        <v>18</v>
      </c>
      <c r="R7235" t="s">
        <v>88</v>
      </c>
      <c r="S7235" t="s">
        <v>63</v>
      </c>
      <c r="T7235">
        <v>63175</v>
      </c>
      <c r="U7235" s="1">
        <v>45517</v>
      </c>
      <c r="V7235" t="s">
        <v>64</v>
      </c>
      <c r="W7235">
        <v>235771</v>
      </c>
      <c r="X7235" t="s">
        <v>28738</v>
      </c>
      <c r="Y7235">
        <v>400</v>
      </c>
      <c r="Z7235">
        <v>960</v>
      </c>
      <c r="AA7235">
        <v>7</v>
      </c>
      <c r="AB7235">
        <v>2688</v>
      </c>
    </row>
    <row r="7236" spans="1:28" x14ac:dyDescent="0.3">
      <c r="A7236" t="s">
        <v>28</v>
      </c>
      <c r="B7236" t="s">
        <v>29</v>
      </c>
      <c r="C7236" t="s">
        <v>193</v>
      </c>
      <c r="D7236" t="s">
        <v>467</v>
      </c>
      <c r="E7236" t="s">
        <v>46</v>
      </c>
      <c r="F7236" t="s">
        <v>113</v>
      </c>
      <c r="G7236">
        <v>65</v>
      </c>
      <c r="H7236">
        <v>426023</v>
      </c>
      <c r="I7236" t="s">
        <v>34</v>
      </c>
      <c r="J7236" s="1">
        <v>45583</v>
      </c>
      <c r="K7236">
        <v>950</v>
      </c>
      <c r="L7236" t="s">
        <v>8872</v>
      </c>
      <c r="M7236" t="s">
        <v>895</v>
      </c>
      <c r="N7236" t="s">
        <v>28739</v>
      </c>
      <c r="O7236" t="s">
        <v>28740</v>
      </c>
      <c r="P7236" t="s">
        <v>51</v>
      </c>
      <c r="Q7236">
        <v>14</v>
      </c>
      <c r="R7236" t="s">
        <v>88</v>
      </c>
      <c r="S7236" t="s">
        <v>118</v>
      </c>
      <c r="T7236">
        <v>24998</v>
      </c>
      <c r="U7236" s="1">
        <v>45309</v>
      </c>
      <c r="V7236" t="s">
        <v>111</v>
      </c>
      <c r="W7236">
        <v>142158</v>
      </c>
      <c r="X7236" t="s">
        <v>28741</v>
      </c>
      <c r="Y7236">
        <v>671</v>
      </c>
      <c r="Z7236">
        <v>1667</v>
      </c>
      <c r="AA7236">
        <v>5</v>
      </c>
      <c r="AB7236">
        <v>3334</v>
      </c>
    </row>
    <row r="7237" spans="1:28" x14ac:dyDescent="0.3">
      <c r="A7237" t="s">
        <v>28</v>
      </c>
      <c r="B7237" t="s">
        <v>29</v>
      </c>
      <c r="C7237" t="s">
        <v>54</v>
      </c>
      <c r="D7237" t="s">
        <v>261</v>
      </c>
      <c r="E7237" t="s">
        <v>32</v>
      </c>
      <c r="F7237" t="s">
        <v>83</v>
      </c>
      <c r="G7237">
        <v>76</v>
      </c>
      <c r="H7237">
        <v>431257</v>
      </c>
      <c r="I7237" t="s">
        <v>34</v>
      </c>
      <c r="J7237" s="1">
        <v>43887</v>
      </c>
      <c r="K7237">
        <v>1000</v>
      </c>
      <c r="L7237" t="s">
        <v>28742</v>
      </c>
      <c r="M7237" t="s">
        <v>1147</v>
      </c>
      <c r="N7237" t="s">
        <v>28743</v>
      </c>
      <c r="O7237" t="s">
        <v>28744</v>
      </c>
      <c r="P7237" t="s">
        <v>87</v>
      </c>
      <c r="Q7237">
        <v>16</v>
      </c>
      <c r="R7237" t="s">
        <v>88</v>
      </c>
      <c r="S7237" t="s">
        <v>41</v>
      </c>
      <c r="T7237">
        <v>62782</v>
      </c>
      <c r="U7237" s="1">
        <v>45365</v>
      </c>
      <c r="V7237" t="s">
        <v>72</v>
      </c>
      <c r="W7237">
        <v>947968</v>
      </c>
      <c r="X7237" t="s">
        <v>28745</v>
      </c>
      <c r="Y7237">
        <v>993</v>
      </c>
      <c r="Z7237">
        <v>1346</v>
      </c>
      <c r="AA7237">
        <v>3</v>
      </c>
      <c r="AB7237">
        <v>1615.2</v>
      </c>
    </row>
    <row r="7238" spans="1:28" x14ac:dyDescent="0.3">
      <c r="A7238" t="s">
        <v>28</v>
      </c>
      <c r="B7238" t="s">
        <v>29</v>
      </c>
      <c r="C7238" t="s">
        <v>148</v>
      </c>
      <c r="D7238" t="s">
        <v>274</v>
      </c>
      <c r="E7238" t="s">
        <v>32</v>
      </c>
      <c r="F7238" t="s">
        <v>57</v>
      </c>
      <c r="G7238">
        <v>22</v>
      </c>
      <c r="H7238">
        <v>439248</v>
      </c>
      <c r="I7238" t="s">
        <v>58</v>
      </c>
      <c r="J7238" s="1">
        <v>44576</v>
      </c>
      <c r="K7238">
        <v>1300</v>
      </c>
      <c r="L7238" t="s">
        <v>28746</v>
      </c>
      <c r="M7238" t="s">
        <v>115</v>
      </c>
      <c r="N7238" t="s">
        <v>28747</v>
      </c>
      <c r="O7238" t="s">
        <v>28748</v>
      </c>
      <c r="P7238" t="s">
        <v>71</v>
      </c>
      <c r="Q7238">
        <v>13</v>
      </c>
      <c r="R7238" t="s">
        <v>88</v>
      </c>
      <c r="S7238" t="s">
        <v>118</v>
      </c>
      <c r="T7238">
        <v>84839</v>
      </c>
      <c r="U7238" s="1">
        <v>45349</v>
      </c>
      <c r="V7238" t="s">
        <v>119</v>
      </c>
      <c r="W7238">
        <v>721548</v>
      </c>
      <c r="X7238" t="s">
        <v>28749</v>
      </c>
      <c r="Y7238">
        <v>288</v>
      </c>
      <c r="Z7238">
        <v>2654</v>
      </c>
      <c r="AA7238">
        <v>8</v>
      </c>
      <c r="AB7238" s="2" t="s">
        <v>27150</v>
      </c>
    </row>
    <row r="7239" spans="1:28" x14ac:dyDescent="0.3">
      <c r="A7239" t="s">
        <v>28</v>
      </c>
      <c r="B7239" t="s">
        <v>29</v>
      </c>
      <c r="C7239" t="s">
        <v>66</v>
      </c>
      <c r="D7239" t="s">
        <v>616</v>
      </c>
      <c r="E7239" t="s">
        <v>46</v>
      </c>
      <c r="F7239" t="s">
        <v>99</v>
      </c>
      <c r="G7239">
        <v>97</v>
      </c>
      <c r="H7239">
        <v>435178</v>
      </c>
      <c r="I7239" t="s">
        <v>34</v>
      </c>
      <c r="J7239" s="1">
        <v>44840</v>
      </c>
      <c r="K7239">
        <v>1000</v>
      </c>
      <c r="L7239" t="s">
        <v>1355</v>
      </c>
      <c r="M7239" t="s">
        <v>351</v>
      </c>
      <c r="N7239" t="s">
        <v>28750</v>
      </c>
      <c r="O7239" t="s">
        <v>28751</v>
      </c>
      <c r="P7239" t="s">
        <v>71</v>
      </c>
      <c r="Q7239">
        <v>7</v>
      </c>
      <c r="R7239" t="s">
        <v>88</v>
      </c>
      <c r="S7239" t="s">
        <v>118</v>
      </c>
      <c r="T7239">
        <v>22088</v>
      </c>
      <c r="U7239" s="1">
        <v>45405</v>
      </c>
      <c r="V7239" t="s">
        <v>80</v>
      </c>
      <c r="W7239">
        <v>926302</v>
      </c>
      <c r="X7239" t="s">
        <v>28752</v>
      </c>
      <c r="Y7239">
        <v>377</v>
      </c>
      <c r="Z7239">
        <v>1448</v>
      </c>
      <c r="AA7239">
        <v>5</v>
      </c>
      <c r="AB7239">
        <v>2896</v>
      </c>
    </row>
    <row r="7240" spans="1:28" x14ac:dyDescent="0.3">
      <c r="A7240" t="s">
        <v>28</v>
      </c>
      <c r="B7240" t="s">
        <v>29</v>
      </c>
      <c r="C7240" t="s">
        <v>54</v>
      </c>
      <c r="D7240" t="s">
        <v>616</v>
      </c>
      <c r="E7240" t="s">
        <v>56</v>
      </c>
      <c r="F7240" t="s">
        <v>33</v>
      </c>
      <c r="G7240">
        <v>68</v>
      </c>
      <c r="H7240">
        <v>439506</v>
      </c>
      <c r="I7240" t="s">
        <v>58</v>
      </c>
      <c r="J7240" s="1">
        <v>44315</v>
      </c>
      <c r="K7240">
        <v>950</v>
      </c>
      <c r="L7240" t="s">
        <v>28753</v>
      </c>
      <c r="M7240" t="s">
        <v>1198</v>
      </c>
      <c r="N7240" t="s">
        <v>28754</v>
      </c>
      <c r="O7240" t="s">
        <v>28755</v>
      </c>
      <c r="P7240" t="s">
        <v>51</v>
      </c>
      <c r="Q7240">
        <v>4</v>
      </c>
      <c r="R7240" t="s">
        <v>40</v>
      </c>
      <c r="S7240" t="s">
        <v>118</v>
      </c>
      <c r="T7240">
        <v>49943</v>
      </c>
      <c r="U7240" s="1">
        <v>45621</v>
      </c>
      <c r="V7240" t="s">
        <v>42</v>
      </c>
      <c r="W7240">
        <v>696696</v>
      </c>
      <c r="X7240" t="s">
        <v>28756</v>
      </c>
      <c r="Y7240">
        <v>883</v>
      </c>
      <c r="Z7240">
        <v>2152</v>
      </c>
      <c r="AA7240">
        <v>3</v>
      </c>
      <c r="AB7240">
        <v>2582.4</v>
      </c>
    </row>
    <row r="7241" spans="1:28" x14ac:dyDescent="0.3">
      <c r="A7241" t="s">
        <v>28</v>
      </c>
      <c r="B7241" t="s">
        <v>29</v>
      </c>
      <c r="C7241" t="s">
        <v>44</v>
      </c>
      <c r="D7241" t="s">
        <v>566</v>
      </c>
      <c r="E7241" t="s">
        <v>56</v>
      </c>
      <c r="F7241" t="s">
        <v>47</v>
      </c>
      <c r="G7241">
        <v>9</v>
      </c>
      <c r="H7241">
        <v>439533</v>
      </c>
      <c r="I7241" t="s">
        <v>58</v>
      </c>
      <c r="J7241" s="1">
        <v>45165</v>
      </c>
      <c r="K7241">
        <v>950</v>
      </c>
      <c r="L7241" t="s">
        <v>28757</v>
      </c>
      <c r="M7241" t="s">
        <v>1460</v>
      </c>
      <c r="N7241" t="s">
        <v>28758</v>
      </c>
      <c r="O7241" t="s">
        <v>28759</v>
      </c>
      <c r="P7241" t="s">
        <v>39</v>
      </c>
      <c r="Q7241">
        <v>10</v>
      </c>
      <c r="R7241" t="s">
        <v>40</v>
      </c>
      <c r="S7241" t="s">
        <v>63</v>
      </c>
      <c r="T7241">
        <v>61879</v>
      </c>
      <c r="U7241" s="1">
        <v>45305</v>
      </c>
      <c r="V7241" t="s">
        <v>111</v>
      </c>
      <c r="W7241">
        <v>377911</v>
      </c>
      <c r="X7241" t="s">
        <v>28760</v>
      </c>
      <c r="Y7241">
        <v>903</v>
      </c>
      <c r="Z7241">
        <v>1980</v>
      </c>
      <c r="AA7241">
        <v>3</v>
      </c>
      <c r="AB7241">
        <v>2376</v>
      </c>
    </row>
    <row r="7242" spans="1:28" x14ac:dyDescent="0.3">
      <c r="A7242" t="s">
        <v>28</v>
      </c>
      <c r="B7242" t="s">
        <v>29</v>
      </c>
      <c r="C7242" t="s">
        <v>148</v>
      </c>
      <c r="D7242" t="s">
        <v>227</v>
      </c>
      <c r="E7242" t="s">
        <v>56</v>
      </c>
      <c r="F7242" t="s">
        <v>113</v>
      </c>
      <c r="G7242">
        <v>76</v>
      </c>
      <c r="H7242">
        <v>412526</v>
      </c>
      <c r="I7242" t="s">
        <v>58</v>
      </c>
      <c r="J7242" s="1">
        <v>44829</v>
      </c>
      <c r="K7242">
        <v>1300</v>
      </c>
      <c r="L7242" t="s">
        <v>9219</v>
      </c>
      <c r="M7242" t="s">
        <v>152</v>
      </c>
      <c r="N7242" t="s">
        <v>28761</v>
      </c>
      <c r="O7242">
        <v>7944257820</v>
      </c>
      <c r="P7242" t="s">
        <v>87</v>
      </c>
      <c r="Q7242">
        <v>4</v>
      </c>
      <c r="R7242" t="s">
        <v>40</v>
      </c>
      <c r="S7242" t="s">
        <v>41</v>
      </c>
      <c r="T7242">
        <v>21873</v>
      </c>
      <c r="U7242" s="1">
        <v>45593</v>
      </c>
      <c r="V7242" t="s">
        <v>155</v>
      </c>
      <c r="W7242">
        <v>973325</v>
      </c>
      <c r="X7242" t="s">
        <v>28762</v>
      </c>
      <c r="Y7242">
        <v>489</v>
      </c>
      <c r="Z7242">
        <v>2546</v>
      </c>
      <c r="AA7242">
        <v>3</v>
      </c>
      <c r="AB7242" s="2" t="s">
        <v>27312</v>
      </c>
    </row>
    <row r="7243" spans="1:28" x14ac:dyDescent="0.3">
      <c r="A7243" t="s">
        <v>28</v>
      </c>
      <c r="B7243" t="s">
        <v>29</v>
      </c>
      <c r="C7243" t="s">
        <v>91</v>
      </c>
      <c r="D7243" t="s">
        <v>261</v>
      </c>
      <c r="E7243" t="s">
        <v>46</v>
      </c>
      <c r="F7243" t="s">
        <v>83</v>
      </c>
      <c r="G7243">
        <v>84</v>
      </c>
      <c r="H7243">
        <v>419909</v>
      </c>
      <c r="I7243" t="s">
        <v>58</v>
      </c>
      <c r="J7243" s="1">
        <v>44143</v>
      </c>
      <c r="K7243">
        <v>1300</v>
      </c>
      <c r="L7243" t="s">
        <v>28763</v>
      </c>
      <c r="M7243" t="s">
        <v>1244</v>
      </c>
      <c r="N7243" t="s">
        <v>28764</v>
      </c>
      <c r="O7243" t="s">
        <v>28765</v>
      </c>
      <c r="P7243" t="s">
        <v>39</v>
      </c>
      <c r="Q7243">
        <v>3</v>
      </c>
      <c r="R7243" t="s">
        <v>88</v>
      </c>
      <c r="S7243" t="s">
        <v>79</v>
      </c>
      <c r="T7243">
        <v>29301</v>
      </c>
      <c r="U7243" s="1">
        <v>45405</v>
      </c>
      <c r="V7243" t="s">
        <v>80</v>
      </c>
      <c r="W7243">
        <v>323807</v>
      </c>
      <c r="X7243" t="s">
        <v>28766</v>
      </c>
      <c r="Y7243">
        <v>957</v>
      </c>
      <c r="Z7243">
        <v>806</v>
      </c>
      <c r="AA7243">
        <v>8</v>
      </c>
      <c r="AB7243" s="2" t="s">
        <v>28767</v>
      </c>
    </row>
    <row r="7244" spans="1:28" x14ac:dyDescent="0.3">
      <c r="A7244" t="s">
        <v>28</v>
      </c>
      <c r="B7244" t="s">
        <v>29</v>
      </c>
      <c r="C7244" t="s">
        <v>66</v>
      </c>
      <c r="D7244" t="s">
        <v>411</v>
      </c>
      <c r="E7244" t="s">
        <v>46</v>
      </c>
      <c r="F7244" t="s">
        <v>57</v>
      </c>
      <c r="G7244">
        <v>23</v>
      </c>
      <c r="H7244">
        <v>434856</v>
      </c>
      <c r="I7244" t="s">
        <v>34</v>
      </c>
      <c r="J7244" s="1">
        <v>45357</v>
      </c>
      <c r="K7244">
        <v>1200</v>
      </c>
      <c r="L7244" t="s">
        <v>28768</v>
      </c>
      <c r="M7244" t="s">
        <v>239</v>
      </c>
      <c r="N7244" t="s">
        <v>28769</v>
      </c>
      <c r="O7244" t="s">
        <v>28770</v>
      </c>
      <c r="P7244" t="s">
        <v>39</v>
      </c>
      <c r="Q7244">
        <v>10</v>
      </c>
      <c r="R7244" t="s">
        <v>40</v>
      </c>
      <c r="S7244" t="s">
        <v>118</v>
      </c>
      <c r="T7244">
        <v>81141</v>
      </c>
      <c r="U7244" s="1">
        <v>45293</v>
      </c>
      <c r="V7244" t="s">
        <v>111</v>
      </c>
      <c r="W7244">
        <v>188309</v>
      </c>
      <c r="X7244" t="s">
        <v>28771</v>
      </c>
      <c r="Y7244">
        <v>639</v>
      </c>
      <c r="Z7244">
        <v>624</v>
      </c>
      <c r="AA7244">
        <v>6</v>
      </c>
      <c r="AB7244" s="2" t="s">
        <v>9816</v>
      </c>
    </row>
    <row r="7245" spans="1:28" x14ac:dyDescent="0.3">
      <c r="A7245" t="s">
        <v>28</v>
      </c>
      <c r="B7245" t="s">
        <v>29</v>
      </c>
      <c r="C7245" t="s">
        <v>91</v>
      </c>
      <c r="D7245" t="s">
        <v>220</v>
      </c>
      <c r="E7245" t="s">
        <v>32</v>
      </c>
      <c r="F7245" t="s">
        <v>135</v>
      </c>
      <c r="G7245">
        <v>57</v>
      </c>
      <c r="H7245">
        <v>411017</v>
      </c>
      <c r="I7245" t="s">
        <v>34</v>
      </c>
      <c r="J7245" s="1">
        <v>45127</v>
      </c>
      <c r="K7245">
        <v>1300</v>
      </c>
      <c r="L7245" t="s">
        <v>28772</v>
      </c>
      <c r="M7245" t="s">
        <v>869</v>
      </c>
      <c r="N7245" t="s">
        <v>28773</v>
      </c>
      <c r="O7245" t="s">
        <v>28774</v>
      </c>
      <c r="P7245" t="s">
        <v>87</v>
      </c>
      <c r="Q7245">
        <v>12</v>
      </c>
      <c r="R7245" t="s">
        <v>40</v>
      </c>
      <c r="S7245" t="s">
        <v>63</v>
      </c>
      <c r="T7245">
        <v>50215</v>
      </c>
      <c r="U7245" s="1">
        <v>45361</v>
      </c>
      <c r="V7245" t="s">
        <v>72</v>
      </c>
      <c r="W7245">
        <v>185458</v>
      </c>
      <c r="X7245" t="s">
        <v>28775</v>
      </c>
      <c r="Y7245">
        <v>487</v>
      </c>
      <c r="Z7245">
        <v>2271</v>
      </c>
      <c r="AA7245">
        <v>5</v>
      </c>
      <c r="AB7245">
        <v>4542</v>
      </c>
    </row>
    <row r="7246" spans="1:28" x14ac:dyDescent="0.3">
      <c r="A7246" t="s">
        <v>28</v>
      </c>
      <c r="B7246" t="s">
        <v>29</v>
      </c>
      <c r="C7246" t="s">
        <v>66</v>
      </c>
      <c r="D7246" t="s">
        <v>31</v>
      </c>
      <c r="E7246" t="s">
        <v>32</v>
      </c>
      <c r="F7246" t="s">
        <v>57</v>
      </c>
      <c r="G7246">
        <v>80</v>
      </c>
      <c r="H7246">
        <v>401693</v>
      </c>
      <c r="I7246" t="s">
        <v>58</v>
      </c>
      <c r="J7246" s="1">
        <v>45413</v>
      </c>
      <c r="K7246">
        <v>1100</v>
      </c>
      <c r="L7246" t="s">
        <v>28776</v>
      </c>
      <c r="M7246" t="s">
        <v>2054</v>
      </c>
      <c r="N7246" t="s">
        <v>28777</v>
      </c>
      <c r="O7246" t="s">
        <v>28778</v>
      </c>
      <c r="P7246" t="s">
        <v>87</v>
      </c>
      <c r="Q7246">
        <v>15</v>
      </c>
      <c r="R7246" t="s">
        <v>88</v>
      </c>
      <c r="S7246" t="s">
        <v>79</v>
      </c>
      <c r="T7246">
        <v>97975</v>
      </c>
      <c r="U7246" s="1">
        <v>45453</v>
      </c>
      <c r="V7246" t="s">
        <v>52</v>
      </c>
      <c r="W7246">
        <v>885988</v>
      </c>
      <c r="X7246" t="s">
        <v>28779</v>
      </c>
      <c r="Y7246">
        <v>626</v>
      </c>
      <c r="Z7246">
        <v>985</v>
      </c>
      <c r="AA7246">
        <v>2</v>
      </c>
      <c r="AB7246">
        <v>788</v>
      </c>
    </row>
    <row r="7247" spans="1:28" x14ac:dyDescent="0.3">
      <c r="A7247" t="s">
        <v>28</v>
      </c>
      <c r="B7247" t="s">
        <v>29</v>
      </c>
      <c r="C7247" t="s">
        <v>30</v>
      </c>
      <c r="D7247" t="s">
        <v>170</v>
      </c>
      <c r="E7247" t="s">
        <v>46</v>
      </c>
      <c r="F7247" t="s">
        <v>113</v>
      </c>
      <c r="G7247">
        <v>62</v>
      </c>
      <c r="H7247">
        <v>401039</v>
      </c>
      <c r="I7247" t="s">
        <v>34</v>
      </c>
      <c r="J7247" s="1">
        <v>44433</v>
      </c>
      <c r="K7247">
        <v>1400</v>
      </c>
      <c r="L7247" t="s">
        <v>28780</v>
      </c>
      <c r="M7247" t="s">
        <v>361</v>
      </c>
      <c r="N7247" t="s">
        <v>28781</v>
      </c>
      <c r="O7247" t="s">
        <v>28782</v>
      </c>
      <c r="P7247" t="s">
        <v>39</v>
      </c>
      <c r="Q7247">
        <v>8</v>
      </c>
      <c r="R7247" t="s">
        <v>40</v>
      </c>
      <c r="S7247" t="s">
        <v>41</v>
      </c>
      <c r="T7247">
        <v>34367</v>
      </c>
      <c r="U7247" s="1">
        <v>45451</v>
      </c>
      <c r="V7247" t="s">
        <v>52</v>
      </c>
      <c r="W7247">
        <v>662655</v>
      </c>
      <c r="X7247" t="s">
        <v>28783</v>
      </c>
      <c r="Y7247">
        <v>627</v>
      </c>
      <c r="Z7247">
        <v>1563</v>
      </c>
      <c r="AA7247">
        <v>7</v>
      </c>
      <c r="AB7247" s="2" t="s">
        <v>28784</v>
      </c>
    </row>
    <row r="7248" spans="1:28" x14ac:dyDescent="0.3">
      <c r="A7248" t="s">
        <v>28</v>
      </c>
      <c r="B7248" t="s">
        <v>29</v>
      </c>
      <c r="C7248" t="s">
        <v>157</v>
      </c>
      <c r="D7248" t="s">
        <v>142</v>
      </c>
      <c r="E7248" t="s">
        <v>32</v>
      </c>
      <c r="F7248" t="s">
        <v>99</v>
      </c>
      <c r="G7248">
        <v>36</v>
      </c>
      <c r="H7248">
        <v>437330</v>
      </c>
      <c r="I7248" t="s">
        <v>58</v>
      </c>
      <c r="J7248" s="1">
        <v>45345</v>
      </c>
      <c r="K7248">
        <v>1100</v>
      </c>
      <c r="L7248" t="s">
        <v>28785</v>
      </c>
      <c r="M7248" t="s">
        <v>736</v>
      </c>
      <c r="N7248" t="s">
        <v>28786</v>
      </c>
      <c r="O7248" t="s">
        <v>28787</v>
      </c>
      <c r="P7248" t="s">
        <v>87</v>
      </c>
      <c r="Q7248">
        <v>9</v>
      </c>
      <c r="R7248" t="s">
        <v>88</v>
      </c>
      <c r="S7248" t="s">
        <v>118</v>
      </c>
      <c r="T7248">
        <v>95957</v>
      </c>
      <c r="U7248" s="1">
        <v>45615</v>
      </c>
      <c r="V7248" t="s">
        <v>42</v>
      </c>
      <c r="W7248">
        <v>828099</v>
      </c>
      <c r="X7248" t="s">
        <v>28433</v>
      </c>
      <c r="Y7248">
        <v>721</v>
      </c>
      <c r="Z7248">
        <v>1845</v>
      </c>
      <c r="AA7248">
        <v>3</v>
      </c>
      <c r="AB7248">
        <v>2214</v>
      </c>
    </row>
    <row r="7249" spans="1:28" x14ac:dyDescent="0.3">
      <c r="A7249" t="s">
        <v>28</v>
      </c>
      <c r="B7249" t="s">
        <v>29</v>
      </c>
      <c r="C7249" t="s">
        <v>44</v>
      </c>
      <c r="D7249" t="s">
        <v>237</v>
      </c>
      <c r="E7249" t="s">
        <v>46</v>
      </c>
      <c r="F7249" t="s">
        <v>83</v>
      </c>
      <c r="G7249">
        <v>64</v>
      </c>
      <c r="H7249">
        <v>418902</v>
      </c>
      <c r="I7249" t="s">
        <v>34</v>
      </c>
      <c r="J7249" s="1">
        <v>44771</v>
      </c>
      <c r="K7249">
        <v>1000</v>
      </c>
      <c r="L7249" t="s">
        <v>28788</v>
      </c>
      <c r="M7249" t="s">
        <v>487</v>
      </c>
      <c r="N7249" t="s">
        <v>28789</v>
      </c>
      <c r="O7249" t="s">
        <v>28790</v>
      </c>
      <c r="P7249" t="s">
        <v>71</v>
      </c>
      <c r="Q7249">
        <v>17</v>
      </c>
      <c r="R7249" t="s">
        <v>88</v>
      </c>
      <c r="S7249" t="s">
        <v>118</v>
      </c>
      <c r="T7249">
        <v>92036</v>
      </c>
      <c r="U7249" s="1">
        <v>45421</v>
      </c>
      <c r="V7249" t="s">
        <v>140</v>
      </c>
      <c r="W7249">
        <v>760011</v>
      </c>
      <c r="X7249" t="s">
        <v>28791</v>
      </c>
      <c r="Y7249">
        <v>555</v>
      </c>
      <c r="Z7249">
        <v>1937</v>
      </c>
      <c r="AA7249">
        <v>8</v>
      </c>
      <c r="AB7249" s="2" t="s">
        <v>7056</v>
      </c>
    </row>
    <row r="7250" spans="1:28" x14ac:dyDescent="0.3">
      <c r="A7250" t="s">
        <v>28</v>
      </c>
      <c r="B7250" t="s">
        <v>29</v>
      </c>
      <c r="C7250" t="s">
        <v>30</v>
      </c>
      <c r="D7250" t="s">
        <v>163</v>
      </c>
      <c r="E7250" t="s">
        <v>32</v>
      </c>
      <c r="F7250" t="s">
        <v>33</v>
      </c>
      <c r="G7250">
        <v>95</v>
      </c>
      <c r="H7250">
        <v>400073</v>
      </c>
      <c r="I7250" t="s">
        <v>58</v>
      </c>
      <c r="J7250" s="1">
        <v>44885</v>
      </c>
      <c r="K7250">
        <v>1300</v>
      </c>
      <c r="L7250" t="s">
        <v>28792</v>
      </c>
      <c r="M7250" t="s">
        <v>654</v>
      </c>
      <c r="N7250" t="s">
        <v>28793</v>
      </c>
      <c r="O7250" t="s">
        <v>28794</v>
      </c>
      <c r="P7250" t="s">
        <v>51</v>
      </c>
      <c r="Q7250">
        <v>3</v>
      </c>
      <c r="R7250" t="s">
        <v>40</v>
      </c>
      <c r="S7250" t="s">
        <v>41</v>
      </c>
      <c r="T7250">
        <v>15912</v>
      </c>
      <c r="U7250" s="1">
        <v>45495</v>
      </c>
      <c r="V7250" t="s">
        <v>126</v>
      </c>
      <c r="W7250">
        <v>839926</v>
      </c>
      <c r="X7250" t="s">
        <v>28795</v>
      </c>
      <c r="Y7250">
        <v>363</v>
      </c>
      <c r="Z7250">
        <v>2491</v>
      </c>
      <c r="AA7250">
        <v>4</v>
      </c>
      <c r="AB7250" s="2" t="s">
        <v>28796</v>
      </c>
    </row>
    <row r="7251" spans="1:28" x14ac:dyDescent="0.3">
      <c r="A7251" t="s">
        <v>28</v>
      </c>
      <c r="B7251" t="s">
        <v>29</v>
      </c>
      <c r="C7251" t="s">
        <v>193</v>
      </c>
      <c r="D7251" t="s">
        <v>338</v>
      </c>
      <c r="E7251" t="s">
        <v>32</v>
      </c>
      <c r="F7251" t="s">
        <v>355</v>
      </c>
      <c r="G7251">
        <v>85</v>
      </c>
      <c r="H7251">
        <v>403937</v>
      </c>
      <c r="I7251" t="s">
        <v>58</v>
      </c>
      <c r="J7251" s="1">
        <v>44286</v>
      </c>
      <c r="K7251">
        <v>800</v>
      </c>
      <c r="L7251" t="s">
        <v>28797</v>
      </c>
      <c r="M7251" t="s">
        <v>200</v>
      </c>
      <c r="N7251" t="s">
        <v>28798</v>
      </c>
      <c r="O7251">
        <f>1-397-125-2629</f>
        <v>-3150</v>
      </c>
      <c r="P7251" t="s">
        <v>87</v>
      </c>
      <c r="Q7251">
        <v>13</v>
      </c>
      <c r="R7251" t="s">
        <v>88</v>
      </c>
      <c r="S7251" t="s">
        <v>79</v>
      </c>
      <c r="T7251">
        <v>15958</v>
      </c>
      <c r="U7251" s="1">
        <v>45380</v>
      </c>
      <c r="V7251" t="s">
        <v>72</v>
      </c>
      <c r="W7251">
        <v>837444</v>
      </c>
      <c r="X7251" t="s">
        <v>28799</v>
      </c>
      <c r="Y7251">
        <v>888</v>
      </c>
      <c r="Z7251">
        <v>978</v>
      </c>
      <c r="AA7251">
        <v>2</v>
      </c>
      <c r="AB7251" s="2" t="s">
        <v>17506</v>
      </c>
    </row>
    <row r="7252" spans="1:28" x14ac:dyDescent="0.3">
      <c r="A7252" t="s">
        <v>28</v>
      </c>
      <c r="B7252" t="s">
        <v>29</v>
      </c>
      <c r="C7252" t="s">
        <v>193</v>
      </c>
      <c r="D7252" t="s">
        <v>616</v>
      </c>
      <c r="E7252" t="s">
        <v>32</v>
      </c>
      <c r="F7252" t="s">
        <v>135</v>
      </c>
      <c r="G7252">
        <v>67</v>
      </c>
      <c r="H7252">
        <v>431301</v>
      </c>
      <c r="I7252" t="s">
        <v>58</v>
      </c>
      <c r="J7252" s="1">
        <v>44681</v>
      </c>
      <c r="K7252">
        <v>800</v>
      </c>
      <c r="L7252" t="s">
        <v>28800</v>
      </c>
      <c r="M7252" t="s">
        <v>1356</v>
      </c>
      <c r="N7252" t="s">
        <v>28801</v>
      </c>
      <c r="O7252" t="s">
        <v>28802</v>
      </c>
      <c r="P7252" t="s">
        <v>51</v>
      </c>
      <c r="Q7252">
        <v>17</v>
      </c>
      <c r="R7252" t="s">
        <v>40</v>
      </c>
      <c r="S7252" t="s">
        <v>79</v>
      </c>
      <c r="T7252">
        <v>20490</v>
      </c>
      <c r="U7252" s="1">
        <v>45584</v>
      </c>
      <c r="V7252" t="s">
        <v>155</v>
      </c>
      <c r="W7252">
        <v>208770</v>
      </c>
      <c r="X7252" t="s">
        <v>28803</v>
      </c>
      <c r="Y7252">
        <v>279</v>
      </c>
      <c r="Z7252">
        <v>891</v>
      </c>
      <c r="AA7252">
        <v>3</v>
      </c>
      <c r="AB7252">
        <v>1069.2</v>
      </c>
    </row>
    <row r="7253" spans="1:28" x14ac:dyDescent="0.3">
      <c r="A7253" t="s">
        <v>28</v>
      </c>
      <c r="B7253" t="s">
        <v>29</v>
      </c>
      <c r="C7253" t="s">
        <v>30</v>
      </c>
      <c r="D7253" t="s">
        <v>31</v>
      </c>
      <c r="E7253" t="s">
        <v>46</v>
      </c>
      <c r="F7253" t="s">
        <v>175</v>
      </c>
      <c r="G7253">
        <v>31</v>
      </c>
      <c r="H7253">
        <v>428610</v>
      </c>
      <c r="I7253" t="s">
        <v>58</v>
      </c>
      <c r="J7253" s="1">
        <v>44475</v>
      </c>
      <c r="K7253">
        <v>1100</v>
      </c>
      <c r="L7253" t="s">
        <v>28804</v>
      </c>
      <c r="M7253" t="s">
        <v>869</v>
      </c>
      <c r="N7253" t="s">
        <v>28805</v>
      </c>
      <c r="O7253" t="s">
        <v>28806</v>
      </c>
      <c r="P7253" t="s">
        <v>71</v>
      </c>
      <c r="Q7253">
        <v>15</v>
      </c>
      <c r="R7253" t="s">
        <v>40</v>
      </c>
      <c r="S7253" t="s">
        <v>63</v>
      </c>
      <c r="T7253">
        <v>52369</v>
      </c>
      <c r="U7253" s="1">
        <v>45567</v>
      </c>
      <c r="V7253" t="s">
        <v>155</v>
      </c>
      <c r="W7253">
        <v>822474</v>
      </c>
      <c r="X7253" t="s">
        <v>28807</v>
      </c>
      <c r="Y7253">
        <v>397</v>
      </c>
      <c r="Z7253">
        <v>1308</v>
      </c>
      <c r="AA7253">
        <v>3</v>
      </c>
      <c r="AB7253" s="2" t="s">
        <v>10728</v>
      </c>
    </row>
    <row r="7254" spans="1:28" x14ac:dyDescent="0.3">
      <c r="A7254" t="s">
        <v>28</v>
      </c>
      <c r="B7254" t="s">
        <v>29</v>
      </c>
      <c r="C7254" t="s">
        <v>148</v>
      </c>
      <c r="D7254" t="s">
        <v>421</v>
      </c>
      <c r="E7254" t="s">
        <v>46</v>
      </c>
      <c r="F7254" t="s">
        <v>47</v>
      </c>
      <c r="G7254">
        <v>75</v>
      </c>
      <c r="H7254">
        <v>434567</v>
      </c>
      <c r="I7254" t="s">
        <v>58</v>
      </c>
      <c r="J7254" s="1">
        <v>45494</v>
      </c>
      <c r="K7254">
        <v>1000</v>
      </c>
      <c r="L7254" t="s">
        <v>28808</v>
      </c>
      <c r="M7254" t="s">
        <v>568</v>
      </c>
      <c r="N7254" t="s">
        <v>28809</v>
      </c>
      <c r="O7254" t="s">
        <v>28810</v>
      </c>
      <c r="P7254" t="s">
        <v>39</v>
      </c>
      <c r="Q7254">
        <v>15</v>
      </c>
      <c r="R7254" t="s">
        <v>88</v>
      </c>
      <c r="S7254" t="s">
        <v>79</v>
      </c>
      <c r="T7254">
        <v>78989</v>
      </c>
      <c r="U7254" s="1">
        <v>45353</v>
      </c>
      <c r="V7254" t="s">
        <v>72</v>
      </c>
      <c r="W7254">
        <v>595102</v>
      </c>
      <c r="X7254" t="s">
        <v>28811</v>
      </c>
      <c r="Y7254">
        <v>292</v>
      </c>
      <c r="Z7254">
        <v>2623</v>
      </c>
      <c r="AA7254">
        <v>2</v>
      </c>
      <c r="AB7254">
        <v>2098.4</v>
      </c>
    </row>
    <row r="7255" spans="1:28" x14ac:dyDescent="0.3">
      <c r="A7255" t="s">
        <v>28</v>
      </c>
      <c r="B7255" t="s">
        <v>29</v>
      </c>
      <c r="C7255" t="s">
        <v>66</v>
      </c>
      <c r="D7255" t="s">
        <v>55</v>
      </c>
      <c r="E7255" t="s">
        <v>56</v>
      </c>
      <c r="F7255" t="s">
        <v>135</v>
      </c>
      <c r="G7255">
        <v>25</v>
      </c>
      <c r="H7255">
        <v>416558</v>
      </c>
      <c r="I7255" t="s">
        <v>58</v>
      </c>
      <c r="J7255" s="1">
        <v>44528</v>
      </c>
      <c r="K7255">
        <v>1300</v>
      </c>
      <c r="L7255" t="s">
        <v>28812</v>
      </c>
      <c r="M7255" t="s">
        <v>2124</v>
      </c>
      <c r="N7255" t="s">
        <v>28813</v>
      </c>
      <c r="O7255" s="2" t="s">
        <v>28814</v>
      </c>
      <c r="P7255" t="s">
        <v>39</v>
      </c>
      <c r="Q7255">
        <v>14</v>
      </c>
      <c r="R7255" t="s">
        <v>40</v>
      </c>
      <c r="S7255" t="s">
        <v>63</v>
      </c>
      <c r="T7255">
        <v>78779</v>
      </c>
      <c r="U7255" s="1">
        <v>45527</v>
      </c>
      <c r="V7255" t="s">
        <v>64</v>
      </c>
      <c r="W7255">
        <v>207591</v>
      </c>
      <c r="X7255" t="s">
        <v>28815</v>
      </c>
      <c r="Y7255">
        <v>933</v>
      </c>
      <c r="Z7255">
        <v>2753</v>
      </c>
      <c r="AA7255">
        <v>1</v>
      </c>
      <c r="AB7255">
        <v>1101.2</v>
      </c>
    </row>
    <row r="7256" spans="1:28" x14ac:dyDescent="0.3">
      <c r="A7256" t="s">
        <v>28</v>
      </c>
      <c r="B7256" t="s">
        <v>29</v>
      </c>
      <c r="C7256" t="s">
        <v>54</v>
      </c>
      <c r="D7256" t="s">
        <v>566</v>
      </c>
      <c r="E7256" t="s">
        <v>56</v>
      </c>
      <c r="F7256" t="s">
        <v>83</v>
      </c>
      <c r="G7256">
        <v>80</v>
      </c>
      <c r="H7256">
        <v>408047</v>
      </c>
      <c r="I7256" t="s">
        <v>34</v>
      </c>
      <c r="J7256" s="1">
        <v>44292</v>
      </c>
      <c r="K7256">
        <v>1400</v>
      </c>
      <c r="L7256" t="s">
        <v>28816</v>
      </c>
      <c r="M7256" t="s">
        <v>76</v>
      </c>
      <c r="N7256" t="s">
        <v>28817</v>
      </c>
      <c r="O7256">
        <v>7275962973</v>
      </c>
      <c r="P7256" t="s">
        <v>51</v>
      </c>
      <c r="Q7256">
        <v>5</v>
      </c>
      <c r="R7256" t="s">
        <v>40</v>
      </c>
      <c r="S7256" t="s">
        <v>118</v>
      </c>
      <c r="T7256">
        <v>12904</v>
      </c>
      <c r="U7256" s="1">
        <v>45341</v>
      </c>
      <c r="V7256" t="s">
        <v>119</v>
      </c>
      <c r="W7256">
        <v>882036</v>
      </c>
      <c r="X7256" t="s">
        <v>28818</v>
      </c>
      <c r="Y7256">
        <v>370</v>
      </c>
      <c r="Z7256">
        <v>835</v>
      </c>
      <c r="AA7256">
        <v>2</v>
      </c>
      <c r="AB7256">
        <v>668</v>
      </c>
    </row>
    <row r="7257" spans="1:28" x14ac:dyDescent="0.3">
      <c r="A7257" t="s">
        <v>28</v>
      </c>
      <c r="B7257" t="s">
        <v>29</v>
      </c>
      <c r="C7257" t="s">
        <v>91</v>
      </c>
      <c r="D7257" t="s">
        <v>98</v>
      </c>
      <c r="E7257" t="s">
        <v>46</v>
      </c>
      <c r="F7257" t="s">
        <v>175</v>
      </c>
      <c r="G7257">
        <v>79</v>
      </c>
      <c r="H7257">
        <v>426122</v>
      </c>
      <c r="I7257" t="s">
        <v>34</v>
      </c>
      <c r="J7257" s="1">
        <v>43832</v>
      </c>
      <c r="K7257">
        <v>1400</v>
      </c>
      <c r="L7257" t="s">
        <v>28819</v>
      </c>
      <c r="M7257" t="s">
        <v>276</v>
      </c>
      <c r="N7257" t="s">
        <v>28820</v>
      </c>
      <c r="O7257">
        <v>9006275975</v>
      </c>
      <c r="P7257" t="s">
        <v>39</v>
      </c>
      <c r="Q7257">
        <v>9</v>
      </c>
      <c r="R7257" t="s">
        <v>88</v>
      </c>
      <c r="S7257" t="s">
        <v>79</v>
      </c>
      <c r="T7257">
        <v>19289</v>
      </c>
      <c r="U7257" s="1">
        <v>45328</v>
      </c>
      <c r="V7257" t="s">
        <v>119</v>
      </c>
      <c r="W7257">
        <v>855236</v>
      </c>
      <c r="X7257" t="s">
        <v>28821</v>
      </c>
      <c r="Y7257">
        <v>251</v>
      </c>
      <c r="Z7257">
        <v>2689</v>
      </c>
      <c r="AA7257">
        <v>6</v>
      </c>
      <c r="AB7257">
        <v>6453.6</v>
      </c>
    </row>
    <row r="7258" spans="1:28" x14ac:dyDescent="0.3">
      <c r="A7258" t="s">
        <v>28</v>
      </c>
      <c r="B7258" t="s">
        <v>29</v>
      </c>
      <c r="C7258" t="s">
        <v>157</v>
      </c>
      <c r="D7258" t="s">
        <v>364</v>
      </c>
      <c r="E7258" t="s">
        <v>46</v>
      </c>
      <c r="F7258" t="s">
        <v>150</v>
      </c>
      <c r="G7258">
        <v>72</v>
      </c>
      <c r="H7258">
        <v>432126</v>
      </c>
      <c r="I7258" t="s">
        <v>58</v>
      </c>
      <c r="J7258" s="1">
        <v>45063</v>
      </c>
      <c r="K7258">
        <v>800</v>
      </c>
      <c r="L7258" t="s">
        <v>28822</v>
      </c>
      <c r="M7258" t="s">
        <v>496</v>
      </c>
      <c r="N7258" t="s">
        <v>28823</v>
      </c>
      <c r="O7258" t="s">
        <v>28824</v>
      </c>
      <c r="P7258" t="s">
        <v>87</v>
      </c>
      <c r="Q7258">
        <v>16</v>
      </c>
      <c r="R7258" t="s">
        <v>40</v>
      </c>
      <c r="S7258" t="s">
        <v>41</v>
      </c>
      <c r="T7258">
        <v>51978</v>
      </c>
      <c r="U7258" s="1">
        <v>45368</v>
      </c>
      <c r="V7258" t="s">
        <v>72</v>
      </c>
      <c r="W7258">
        <v>116641</v>
      </c>
      <c r="X7258" t="s">
        <v>28825</v>
      </c>
      <c r="Y7258">
        <v>218</v>
      </c>
      <c r="Z7258">
        <v>2705</v>
      </c>
      <c r="AA7258">
        <v>8</v>
      </c>
      <c r="AB7258">
        <v>8656</v>
      </c>
    </row>
    <row r="7259" spans="1:28" x14ac:dyDescent="0.3">
      <c r="A7259" t="s">
        <v>28</v>
      </c>
      <c r="B7259" t="s">
        <v>29</v>
      </c>
      <c r="C7259" t="s">
        <v>91</v>
      </c>
      <c r="D7259" t="s">
        <v>142</v>
      </c>
      <c r="E7259" t="s">
        <v>56</v>
      </c>
      <c r="F7259" t="s">
        <v>150</v>
      </c>
      <c r="G7259">
        <v>97</v>
      </c>
      <c r="H7259">
        <v>435187</v>
      </c>
      <c r="I7259" t="s">
        <v>34</v>
      </c>
      <c r="J7259" s="1">
        <v>44513</v>
      </c>
      <c r="K7259">
        <v>1400</v>
      </c>
      <c r="L7259" t="s">
        <v>28826</v>
      </c>
      <c r="M7259" t="s">
        <v>68</v>
      </c>
      <c r="N7259" t="s">
        <v>28827</v>
      </c>
      <c r="O7259" t="s">
        <v>28828</v>
      </c>
      <c r="P7259" t="s">
        <v>71</v>
      </c>
      <c r="Q7259">
        <v>16</v>
      </c>
      <c r="R7259" t="s">
        <v>88</v>
      </c>
      <c r="S7259" t="s">
        <v>118</v>
      </c>
      <c r="T7259">
        <v>38333</v>
      </c>
      <c r="U7259" s="1">
        <v>45424</v>
      </c>
      <c r="V7259" t="s">
        <v>140</v>
      </c>
      <c r="W7259">
        <v>690340</v>
      </c>
      <c r="X7259" t="s">
        <v>28829</v>
      </c>
      <c r="Y7259">
        <v>455</v>
      </c>
      <c r="Z7259">
        <v>1018</v>
      </c>
      <c r="AA7259">
        <v>1</v>
      </c>
      <c r="AB7259" s="2" t="s">
        <v>28830</v>
      </c>
    </row>
    <row r="7260" spans="1:28" x14ac:dyDescent="0.3">
      <c r="A7260" t="s">
        <v>28</v>
      </c>
      <c r="B7260" t="s">
        <v>29</v>
      </c>
      <c r="C7260" t="s">
        <v>193</v>
      </c>
      <c r="D7260" t="s">
        <v>467</v>
      </c>
      <c r="E7260" t="s">
        <v>56</v>
      </c>
      <c r="F7260" t="s">
        <v>113</v>
      </c>
      <c r="G7260">
        <v>59</v>
      </c>
      <c r="H7260">
        <v>404561</v>
      </c>
      <c r="I7260" t="s">
        <v>58</v>
      </c>
      <c r="J7260" s="1">
        <v>44335</v>
      </c>
      <c r="K7260">
        <v>1100</v>
      </c>
      <c r="L7260" t="s">
        <v>28831</v>
      </c>
      <c r="M7260" t="s">
        <v>1007</v>
      </c>
      <c r="N7260" t="s">
        <v>28832</v>
      </c>
      <c r="O7260" t="s">
        <v>28833</v>
      </c>
      <c r="P7260" t="s">
        <v>87</v>
      </c>
      <c r="Q7260">
        <v>20</v>
      </c>
      <c r="R7260" t="s">
        <v>40</v>
      </c>
      <c r="S7260" t="s">
        <v>79</v>
      </c>
      <c r="T7260">
        <v>61717</v>
      </c>
      <c r="U7260" s="1">
        <v>45303</v>
      </c>
      <c r="V7260" t="s">
        <v>111</v>
      </c>
      <c r="W7260">
        <v>452261</v>
      </c>
      <c r="X7260" t="s">
        <v>28834</v>
      </c>
      <c r="Y7260">
        <v>802</v>
      </c>
      <c r="Z7260">
        <v>2901</v>
      </c>
      <c r="AA7260">
        <v>3</v>
      </c>
      <c r="AB7260" s="2" t="s">
        <v>7571</v>
      </c>
    </row>
    <row r="7261" spans="1:28" x14ac:dyDescent="0.3">
      <c r="A7261" t="s">
        <v>28</v>
      </c>
      <c r="B7261" t="s">
        <v>29</v>
      </c>
      <c r="C7261" t="s">
        <v>30</v>
      </c>
      <c r="D7261" t="s">
        <v>349</v>
      </c>
      <c r="E7261" t="s">
        <v>32</v>
      </c>
      <c r="F7261" t="s">
        <v>106</v>
      </c>
      <c r="G7261">
        <v>97</v>
      </c>
      <c r="H7261">
        <v>403697</v>
      </c>
      <c r="I7261" t="s">
        <v>34</v>
      </c>
      <c r="J7261" s="1">
        <v>45120</v>
      </c>
      <c r="K7261">
        <v>950</v>
      </c>
      <c r="L7261" t="s">
        <v>28835</v>
      </c>
      <c r="M7261" t="s">
        <v>36</v>
      </c>
      <c r="N7261" t="s">
        <v>28836</v>
      </c>
      <c r="O7261" t="s">
        <v>28837</v>
      </c>
      <c r="P7261" t="s">
        <v>51</v>
      </c>
      <c r="Q7261">
        <v>4</v>
      </c>
      <c r="R7261" t="s">
        <v>88</v>
      </c>
      <c r="S7261" t="s">
        <v>63</v>
      </c>
      <c r="T7261">
        <v>85148</v>
      </c>
      <c r="U7261" s="1">
        <v>45476</v>
      </c>
      <c r="V7261" t="s">
        <v>126</v>
      </c>
      <c r="W7261">
        <v>487099</v>
      </c>
      <c r="X7261" t="s">
        <v>28838</v>
      </c>
      <c r="Y7261">
        <v>526</v>
      </c>
      <c r="Z7261">
        <v>1154</v>
      </c>
      <c r="AA7261">
        <v>1</v>
      </c>
      <c r="AB7261">
        <v>461.6</v>
      </c>
    </row>
    <row r="7262" spans="1:28" x14ac:dyDescent="0.3">
      <c r="A7262" t="s">
        <v>28</v>
      </c>
      <c r="B7262" t="s">
        <v>29</v>
      </c>
      <c r="C7262" t="s">
        <v>148</v>
      </c>
      <c r="D7262" t="s">
        <v>349</v>
      </c>
      <c r="E7262" t="s">
        <v>56</v>
      </c>
      <c r="F7262" t="s">
        <v>106</v>
      </c>
      <c r="G7262">
        <v>97</v>
      </c>
      <c r="H7262">
        <v>405175</v>
      </c>
      <c r="I7262" t="s">
        <v>34</v>
      </c>
      <c r="J7262" s="1">
        <v>45573</v>
      </c>
      <c r="K7262">
        <v>800</v>
      </c>
      <c r="L7262" t="s">
        <v>28839</v>
      </c>
      <c r="M7262" t="s">
        <v>417</v>
      </c>
      <c r="N7262" t="s">
        <v>28840</v>
      </c>
      <c r="O7262" t="s">
        <v>28841</v>
      </c>
      <c r="P7262" t="s">
        <v>87</v>
      </c>
      <c r="Q7262">
        <v>18</v>
      </c>
      <c r="R7262" t="s">
        <v>88</v>
      </c>
      <c r="S7262" t="s">
        <v>118</v>
      </c>
      <c r="T7262">
        <v>48108</v>
      </c>
      <c r="U7262" s="1">
        <v>45374</v>
      </c>
      <c r="V7262" t="s">
        <v>72</v>
      </c>
      <c r="W7262">
        <v>595818</v>
      </c>
      <c r="X7262" t="s">
        <v>28842</v>
      </c>
      <c r="Y7262">
        <v>784</v>
      </c>
      <c r="Z7262">
        <v>1365</v>
      </c>
      <c r="AA7262">
        <v>8</v>
      </c>
      <c r="AB7262">
        <v>4368</v>
      </c>
    </row>
    <row r="7263" spans="1:28" x14ac:dyDescent="0.3">
      <c r="A7263" t="s">
        <v>28</v>
      </c>
      <c r="B7263" t="s">
        <v>29</v>
      </c>
      <c r="C7263" t="s">
        <v>148</v>
      </c>
      <c r="D7263" t="s">
        <v>511</v>
      </c>
      <c r="E7263" t="s">
        <v>32</v>
      </c>
      <c r="F7263" t="s">
        <v>113</v>
      </c>
      <c r="G7263">
        <v>18</v>
      </c>
      <c r="H7263">
        <v>426000</v>
      </c>
      <c r="I7263" t="s">
        <v>58</v>
      </c>
      <c r="J7263" s="1">
        <v>45252</v>
      </c>
      <c r="K7263">
        <v>1300</v>
      </c>
      <c r="L7263" t="s">
        <v>28843</v>
      </c>
      <c r="M7263" t="s">
        <v>596</v>
      </c>
      <c r="N7263" t="s">
        <v>28844</v>
      </c>
      <c r="O7263" t="s">
        <v>28845</v>
      </c>
      <c r="P7263" t="s">
        <v>87</v>
      </c>
      <c r="Q7263">
        <v>4</v>
      </c>
      <c r="R7263" t="s">
        <v>40</v>
      </c>
      <c r="S7263" t="s">
        <v>118</v>
      </c>
      <c r="T7263">
        <v>50934</v>
      </c>
      <c r="U7263" s="1">
        <v>45556</v>
      </c>
      <c r="V7263" t="s">
        <v>180</v>
      </c>
      <c r="W7263">
        <v>863818</v>
      </c>
      <c r="X7263" t="s">
        <v>28846</v>
      </c>
      <c r="Y7263">
        <v>229</v>
      </c>
      <c r="Z7263">
        <v>2093</v>
      </c>
      <c r="AA7263">
        <v>2</v>
      </c>
      <c r="AB7263">
        <v>1674.4</v>
      </c>
    </row>
    <row r="7264" spans="1:28" x14ac:dyDescent="0.3">
      <c r="A7264" t="s">
        <v>28</v>
      </c>
      <c r="B7264" t="s">
        <v>29</v>
      </c>
      <c r="C7264" t="s">
        <v>30</v>
      </c>
      <c r="D7264" t="s">
        <v>220</v>
      </c>
      <c r="E7264" t="s">
        <v>46</v>
      </c>
      <c r="F7264" t="s">
        <v>47</v>
      </c>
      <c r="G7264">
        <v>97</v>
      </c>
      <c r="H7264">
        <v>439808</v>
      </c>
      <c r="I7264" t="s">
        <v>58</v>
      </c>
      <c r="J7264" s="1">
        <v>44167</v>
      </c>
      <c r="K7264">
        <v>1100</v>
      </c>
      <c r="L7264" t="s">
        <v>28847</v>
      </c>
      <c r="M7264" t="s">
        <v>334</v>
      </c>
      <c r="N7264" t="s">
        <v>28848</v>
      </c>
      <c r="O7264" t="s">
        <v>28849</v>
      </c>
      <c r="P7264" t="s">
        <v>87</v>
      </c>
      <c r="Q7264">
        <v>16</v>
      </c>
      <c r="R7264" t="s">
        <v>88</v>
      </c>
      <c r="S7264" t="s">
        <v>63</v>
      </c>
      <c r="T7264">
        <v>43418</v>
      </c>
      <c r="U7264" s="1">
        <v>45367</v>
      </c>
      <c r="V7264" t="s">
        <v>72</v>
      </c>
      <c r="W7264">
        <v>602985</v>
      </c>
      <c r="X7264" t="s">
        <v>28850</v>
      </c>
      <c r="Y7264">
        <v>574</v>
      </c>
      <c r="Z7264">
        <v>1874</v>
      </c>
      <c r="AA7264">
        <v>4</v>
      </c>
      <c r="AB7264">
        <v>2998.4</v>
      </c>
    </row>
    <row r="7265" spans="1:28" x14ac:dyDescent="0.3">
      <c r="A7265" t="s">
        <v>28</v>
      </c>
      <c r="B7265" t="s">
        <v>29</v>
      </c>
      <c r="C7265" t="s">
        <v>148</v>
      </c>
      <c r="D7265" t="s">
        <v>163</v>
      </c>
      <c r="E7265" t="s">
        <v>46</v>
      </c>
      <c r="F7265" t="s">
        <v>99</v>
      </c>
      <c r="G7265">
        <v>38</v>
      </c>
      <c r="H7265">
        <v>422076</v>
      </c>
      <c r="I7265" t="s">
        <v>34</v>
      </c>
      <c r="J7265" s="1">
        <v>43847</v>
      </c>
      <c r="K7265">
        <v>1000</v>
      </c>
      <c r="L7265" t="s">
        <v>28851</v>
      </c>
      <c r="M7265" t="s">
        <v>94</v>
      </c>
      <c r="N7265" t="s">
        <v>28852</v>
      </c>
      <c r="O7265" t="s">
        <v>28853</v>
      </c>
      <c r="P7265" t="s">
        <v>39</v>
      </c>
      <c r="Q7265">
        <v>3</v>
      </c>
      <c r="R7265" t="s">
        <v>88</v>
      </c>
      <c r="S7265" t="s">
        <v>79</v>
      </c>
      <c r="T7265">
        <v>64237</v>
      </c>
      <c r="U7265" s="1">
        <v>45577</v>
      </c>
      <c r="V7265" t="s">
        <v>155</v>
      </c>
      <c r="W7265">
        <v>291291</v>
      </c>
      <c r="X7265" t="s">
        <v>28854</v>
      </c>
      <c r="Y7265">
        <v>415</v>
      </c>
      <c r="Z7265">
        <v>1823</v>
      </c>
      <c r="AA7265">
        <v>6</v>
      </c>
      <c r="AB7265">
        <v>4375.2</v>
      </c>
    </row>
    <row r="7266" spans="1:28" x14ac:dyDescent="0.3">
      <c r="A7266" t="s">
        <v>28</v>
      </c>
      <c r="B7266" t="s">
        <v>29</v>
      </c>
      <c r="C7266" t="s">
        <v>148</v>
      </c>
      <c r="D7266" t="s">
        <v>45</v>
      </c>
      <c r="E7266" t="s">
        <v>56</v>
      </c>
      <c r="F7266" t="s">
        <v>150</v>
      </c>
      <c r="G7266">
        <v>9</v>
      </c>
      <c r="H7266">
        <v>436757</v>
      </c>
      <c r="I7266" t="s">
        <v>58</v>
      </c>
      <c r="J7266" s="1">
        <v>45140</v>
      </c>
      <c r="K7266">
        <v>1100</v>
      </c>
      <c r="L7266" t="s">
        <v>28855</v>
      </c>
      <c r="M7266" t="s">
        <v>159</v>
      </c>
      <c r="N7266" t="s">
        <v>28856</v>
      </c>
      <c r="O7266" t="s">
        <v>28857</v>
      </c>
      <c r="P7266" t="s">
        <v>71</v>
      </c>
      <c r="Q7266">
        <v>14</v>
      </c>
      <c r="R7266" t="s">
        <v>88</v>
      </c>
      <c r="S7266" t="s">
        <v>79</v>
      </c>
      <c r="T7266">
        <v>70801</v>
      </c>
      <c r="U7266" s="1">
        <v>45582</v>
      </c>
      <c r="V7266" t="s">
        <v>155</v>
      </c>
      <c r="W7266">
        <v>976717</v>
      </c>
      <c r="X7266" t="s">
        <v>8385</v>
      </c>
      <c r="Y7266">
        <v>717</v>
      </c>
      <c r="Z7266">
        <v>2339</v>
      </c>
      <c r="AA7266">
        <v>5</v>
      </c>
      <c r="AB7266">
        <v>4678</v>
      </c>
    </row>
    <row r="7267" spans="1:28" x14ac:dyDescent="0.3">
      <c r="A7267" t="s">
        <v>28</v>
      </c>
      <c r="B7267" t="s">
        <v>29</v>
      </c>
      <c r="C7267" t="s">
        <v>148</v>
      </c>
      <c r="D7267" t="s">
        <v>187</v>
      </c>
      <c r="E7267" t="s">
        <v>46</v>
      </c>
      <c r="F7267" t="s">
        <v>47</v>
      </c>
      <c r="G7267">
        <v>40</v>
      </c>
      <c r="H7267">
        <v>412996</v>
      </c>
      <c r="I7267" t="s">
        <v>58</v>
      </c>
      <c r="J7267" s="1">
        <v>45376</v>
      </c>
      <c r="K7267">
        <v>950</v>
      </c>
      <c r="L7267" t="s">
        <v>28858</v>
      </c>
      <c r="M7267" t="s">
        <v>244</v>
      </c>
      <c r="N7267" t="s">
        <v>28859</v>
      </c>
      <c r="O7267" t="s">
        <v>28860</v>
      </c>
      <c r="P7267" t="s">
        <v>39</v>
      </c>
      <c r="Q7267">
        <v>19</v>
      </c>
      <c r="R7267" t="s">
        <v>88</v>
      </c>
      <c r="S7267" t="s">
        <v>79</v>
      </c>
      <c r="T7267">
        <v>47062</v>
      </c>
      <c r="U7267" s="1">
        <v>45599</v>
      </c>
      <c r="V7267" t="s">
        <v>42</v>
      </c>
      <c r="W7267">
        <v>484057</v>
      </c>
      <c r="X7267" t="s">
        <v>28861</v>
      </c>
      <c r="Y7267">
        <v>348</v>
      </c>
      <c r="Z7267">
        <v>2472</v>
      </c>
      <c r="AA7267">
        <v>8</v>
      </c>
      <c r="AB7267" s="2" t="s">
        <v>25929</v>
      </c>
    </row>
    <row r="7268" spans="1:28" x14ac:dyDescent="0.3">
      <c r="A7268" t="s">
        <v>28</v>
      </c>
      <c r="B7268" t="s">
        <v>29</v>
      </c>
      <c r="C7268" t="s">
        <v>66</v>
      </c>
      <c r="D7268" t="s">
        <v>170</v>
      </c>
      <c r="E7268" t="s">
        <v>56</v>
      </c>
      <c r="F7268" t="s">
        <v>355</v>
      </c>
      <c r="G7268">
        <v>16</v>
      </c>
      <c r="H7268">
        <v>438294</v>
      </c>
      <c r="I7268" t="s">
        <v>58</v>
      </c>
      <c r="J7268" s="1">
        <v>44383</v>
      </c>
      <c r="K7268">
        <v>800</v>
      </c>
      <c r="L7268" t="s">
        <v>28862</v>
      </c>
      <c r="M7268" t="s">
        <v>1291</v>
      </c>
      <c r="N7268" t="s">
        <v>28863</v>
      </c>
      <c r="O7268" t="s">
        <v>28864</v>
      </c>
      <c r="P7268" t="s">
        <v>39</v>
      </c>
      <c r="Q7268">
        <v>14</v>
      </c>
      <c r="R7268" t="s">
        <v>40</v>
      </c>
      <c r="S7268" t="s">
        <v>63</v>
      </c>
      <c r="T7268">
        <v>85875</v>
      </c>
      <c r="U7268" s="1">
        <v>45426</v>
      </c>
      <c r="V7268" t="s">
        <v>140</v>
      </c>
      <c r="W7268">
        <v>752933</v>
      </c>
      <c r="X7268" t="s">
        <v>28865</v>
      </c>
      <c r="Y7268">
        <v>315</v>
      </c>
      <c r="Z7268">
        <v>2475</v>
      </c>
      <c r="AA7268">
        <v>4</v>
      </c>
      <c r="AB7268">
        <v>3960</v>
      </c>
    </row>
    <row r="7269" spans="1:28" x14ac:dyDescent="0.3">
      <c r="A7269" t="s">
        <v>28</v>
      </c>
      <c r="B7269" t="s">
        <v>29</v>
      </c>
      <c r="C7269" t="s">
        <v>66</v>
      </c>
      <c r="D7269" t="s">
        <v>611</v>
      </c>
      <c r="E7269" t="s">
        <v>32</v>
      </c>
      <c r="F7269" t="s">
        <v>175</v>
      </c>
      <c r="G7269">
        <v>70</v>
      </c>
      <c r="H7269">
        <v>414622</v>
      </c>
      <c r="I7269" t="s">
        <v>58</v>
      </c>
      <c r="J7269" s="1">
        <v>45319</v>
      </c>
      <c r="K7269">
        <v>950</v>
      </c>
      <c r="L7269" t="s">
        <v>28866</v>
      </c>
      <c r="M7269" t="s">
        <v>428</v>
      </c>
      <c r="N7269" t="s">
        <v>28867</v>
      </c>
      <c r="O7269" t="s">
        <v>28868</v>
      </c>
      <c r="P7269" t="s">
        <v>87</v>
      </c>
      <c r="Q7269">
        <v>4</v>
      </c>
      <c r="R7269" t="s">
        <v>40</v>
      </c>
      <c r="S7269" t="s">
        <v>118</v>
      </c>
      <c r="T7269">
        <v>31267</v>
      </c>
      <c r="U7269" s="1">
        <v>45469</v>
      </c>
      <c r="V7269" t="s">
        <v>52</v>
      </c>
      <c r="W7269">
        <v>239153</v>
      </c>
      <c r="X7269" t="s">
        <v>28869</v>
      </c>
      <c r="Y7269">
        <v>940</v>
      </c>
      <c r="Z7269">
        <v>1578</v>
      </c>
      <c r="AA7269">
        <v>1</v>
      </c>
      <c r="AB7269">
        <v>631.20000000000005</v>
      </c>
    </row>
    <row r="7270" spans="1:28" x14ac:dyDescent="0.3">
      <c r="A7270" t="s">
        <v>28</v>
      </c>
      <c r="B7270" t="s">
        <v>29</v>
      </c>
      <c r="C7270" t="s">
        <v>91</v>
      </c>
      <c r="D7270" t="s">
        <v>621</v>
      </c>
      <c r="E7270" t="s">
        <v>46</v>
      </c>
      <c r="F7270" t="s">
        <v>33</v>
      </c>
      <c r="G7270">
        <v>53</v>
      </c>
      <c r="H7270">
        <v>430097</v>
      </c>
      <c r="I7270" t="s">
        <v>34</v>
      </c>
      <c r="J7270" s="1">
        <v>44319</v>
      </c>
      <c r="K7270">
        <v>1400</v>
      </c>
      <c r="L7270" t="s">
        <v>28870</v>
      </c>
      <c r="M7270" t="s">
        <v>269</v>
      </c>
      <c r="N7270" t="s">
        <v>28871</v>
      </c>
      <c r="O7270" t="s">
        <v>28872</v>
      </c>
      <c r="P7270" t="s">
        <v>39</v>
      </c>
      <c r="Q7270">
        <v>4</v>
      </c>
      <c r="R7270" t="s">
        <v>88</v>
      </c>
      <c r="S7270" t="s">
        <v>63</v>
      </c>
      <c r="T7270">
        <v>31789</v>
      </c>
      <c r="U7270" s="1">
        <v>45490</v>
      </c>
      <c r="V7270" t="s">
        <v>126</v>
      </c>
      <c r="W7270">
        <v>955517</v>
      </c>
      <c r="X7270" t="s">
        <v>28873</v>
      </c>
      <c r="Y7270">
        <v>620</v>
      </c>
      <c r="Z7270">
        <v>1991</v>
      </c>
      <c r="AA7270">
        <v>1</v>
      </c>
      <c r="AB7270" s="2" t="s">
        <v>9013</v>
      </c>
    </row>
    <row r="7271" spans="1:28" x14ac:dyDescent="0.3">
      <c r="A7271" t="s">
        <v>28</v>
      </c>
      <c r="B7271" t="s">
        <v>29</v>
      </c>
      <c r="C7271" t="s">
        <v>193</v>
      </c>
      <c r="D7271" t="s">
        <v>621</v>
      </c>
      <c r="E7271" t="s">
        <v>46</v>
      </c>
      <c r="F7271" t="s">
        <v>57</v>
      </c>
      <c r="G7271">
        <v>6</v>
      </c>
      <c r="H7271">
        <v>400603</v>
      </c>
      <c r="I7271" t="s">
        <v>58</v>
      </c>
      <c r="J7271" s="1">
        <v>44228</v>
      </c>
      <c r="K7271">
        <v>1100</v>
      </c>
      <c r="L7271" t="s">
        <v>18060</v>
      </c>
      <c r="M7271" t="s">
        <v>1048</v>
      </c>
      <c r="N7271" t="s">
        <v>28874</v>
      </c>
      <c r="O7271" t="s">
        <v>28875</v>
      </c>
      <c r="P7271" t="s">
        <v>71</v>
      </c>
      <c r="Q7271">
        <v>15</v>
      </c>
      <c r="R7271" t="s">
        <v>40</v>
      </c>
      <c r="S7271" t="s">
        <v>79</v>
      </c>
      <c r="T7271">
        <v>58810</v>
      </c>
      <c r="U7271" s="1">
        <v>45454</v>
      </c>
      <c r="V7271" t="s">
        <v>52</v>
      </c>
      <c r="W7271">
        <v>380007</v>
      </c>
      <c r="X7271" t="s">
        <v>13979</v>
      </c>
      <c r="Y7271">
        <v>589</v>
      </c>
      <c r="Z7271">
        <v>1654</v>
      </c>
      <c r="AA7271">
        <v>8</v>
      </c>
      <c r="AB7271">
        <v>5292.8</v>
      </c>
    </row>
    <row r="7272" spans="1:28" x14ac:dyDescent="0.3">
      <c r="A7272" t="s">
        <v>28</v>
      </c>
      <c r="B7272" t="s">
        <v>29</v>
      </c>
      <c r="C7272" t="s">
        <v>30</v>
      </c>
      <c r="D7272" t="s">
        <v>187</v>
      </c>
      <c r="E7272" t="s">
        <v>46</v>
      </c>
      <c r="F7272" t="s">
        <v>47</v>
      </c>
      <c r="G7272">
        <v>2</v>
      </c>
      <c r="H7272">
        <v>426880</v>
      </c>
      <c r="I7272" t="s">
        <v>34</v>
      </c>
      <c r="J7272" s="1">
        <v>44331</v>
      </c>
      <c r="K7272">
        <v>950</v>
      </c>
      <c r="L7272" t="s">
        <v>28876</v>
      </c>
      <c r="M7272" t="s">
        <v>172</v>
      </c>
      <c r="N7272" t="s">
        <v>28877</v>
      </c>
      <c r="O7272" t="s">
        <v>28878</v>
      </c>
      <c r="P7272" t="s">
        <v>51</v>
      </c>
      <c r="Q7272">
        <v>18</v>
      </c>
      <c r="R7272" t="s">
        <v>88</v>
      </c>
      <c r="S7272" t="s">
        <v>118</v>
      </c>
      <c r="T7272">
        <v>28212</v>
      </c>
      <c r="U7272" s="1">
        <v>45516</v>
      </c>
      <c r="V7272" t="s">
        <v>64</v>
      </c>
      <c r="W7272">
        <v>447566</v>
      </c>
      <c r="X7272" t="s">
        <v>5940</v>
      </c>
      <c r="Y7272">
        <v>976</v>
      </c>
      <c r="Z7272">
        <v>2675</v>
      </c>
      <c r="AA7272">
        <v>8</v>
      </c>
      <c r="AB7272">
        <v>8560</v>
      </c>
    </row>
    <row r="7273" spans="1:28" x14ac:dyDescent="0.3">
      <c r="A7273" t="s">
        <v>28</v>
      </c>
      <c r="B7273" t="s">
        <v>29</v>
      </c>
      <c r="C7273" t="s">
        <v>193</v>
      </c>
      <c r="D7273" t="s">
        <v>134</v>
      </c>
      <c r="E7273" t="s">
        <v>56</v>
      </c>
      <c r="F7273" t="s">
        <v>33</v>
      </c>
      <c r="G7273">
        <v>19</v>
      </c>
      <c r="H7273">
        <v>421967</v>
      </c>
      <c r="I7273" t="s">
        <v>34</v>
      </c>
      <c r="J7273" s="1">
        <v>44629</v>
      </c>
      <c r="K7273">
        <v>1400</v>
      </c>
      <c r="L7273" t="s">
        <v>28879</v>
      </c>
      <c r="M7273" t="s">
        <v>1048</v>
      </c>
      <c r="N7273" t="s">
        <v>28880</v>
      </c>
      <c r="O7273" t="s">
        <v>28881</v>
      </c>
      <c r="P7273" t="s">
        <v>87</v>
      </c>
      <c r="Q7273">
        <v>14</v>
      </c>
      <c r="R7273" t="s">
        <v>40</v>
      </c>
      <c r="S7273" t="s">
        <v>63</v>
      </c>
      <c r="T7273">
        <v>45358</v>
      </c>
      <c r="U7273" s="1">
        <v>45472</v>
      </c>
      <c r="V7273" t="s">
        <v>52</v>
      </c>
      <c r="W7273">
        <v>921564</v>
      </c>
      <c r="X7273" t="s">
        <v>28882</v>
      </c>
      <c r="Y7273">
        <v>268</v>
      </c>
      <c r="Z7273">
        <v>1455</v>
      </c>
      <c r="AA7273">
        <v>4</v>
      </c>
      <c r="AB7273">
        <v>2328</v>
      </c>
    </row>
    <row r="7274" spans="1:28" x14ac:dyDescent="0.3">
      <c r="A7274" t="s">
        <v>28</v>
      </c>
      <c r="B7274" t="s">
        <v>29</v>
      </c>
      <c r="C7274" t="s">
        <v>91</v>
      </c>
      <c r="D7274" t="s">
        <v>227</v>
      </c>
      <c r="E7274" t="s">
        <v>46</v>
      </c>
      <c r="F7274" t="s">
        <v>355</v>
      </c>
      <c r="G7274">
        <v>21</v>
      </c>
      <c r="H7274">
        <v>401947</v>
      </c>
      <c r="I7274" t="s">
        <v>34</v>
      </c>
      <c r="J7274" s="1">
        <v>44179</v>
      </c>
      <c r="K7274">
        <v>1000</v>
      </c>
      <c r="L7274" t="s">
        <v>28883</v>
      </c>
      <c r="M7274" t="s">
        <v>216</v>
      </c>
      <c r="N7274" t="s">
        <v>28884</v>
      </c>
      <c r="O7274" t="s">
        <v>28885</v>
      </c>
      <c r="P7274" t="s">
        <v>87</v>
      </c>
      <c r="Q7274">
        <v>4</v>
      </c>
      <c r="R7274" t="s">
        <v>88</v>
      </c>
      <c r="S7274" t="s">
        <v>41</v>
      </c>
      <c r="T7274">
        <v>13611</v>
      </c>
      <c r="U7274" s="1">
        <v>45539</v>
      </c>
      <c r="V7274" t="s">
        <v>180</v>
      </c>
      <c r="W7274">
        <v>297400</v>
      </c>
      <c r="X7274" t="s">
        <v>28886</v>
      </c>
      <c r="Y7274">
        <v>713</v>
      </c>
      <c r="Z7274">
        <v>2283</v>
      </c>
      <c r="AA7274">
        <v>7</v>
      </c>
      <c r="AB7274" s="2" t="s">
        <v>28887</v>
      </c>
    </row>
    <row r="7275" spans="1:28" x14ac:dyDescent="0.3">
      <c r="A7275" t="s">
        <v>28</v>
      </c>
      <c r="B7275" t="s">
        <v>29</v>
      </c>
      <c r="C7275" t="s">
        <v>54</v>
      </c>
      <c r="D7275" t="s">
        <v>364</v>
      </c>
      <c r="E7275" t="s">
        <v>32</v>
      </c>
      <c r="F7275" t="s">
        <v>83</v>
      </c>
      <c r="G7275">
        <v>90</v>
      </c>
      <c r="H7275">
        <v>434273</v>
      </c>
      <c r="I7275" t="s">
        <v>34</v>
      </c>
      <c r="J7275" s="1">
        <v>45509</v>
      </c>
      <c r="K7275">
        <v>1000</v>
      </c>
      <c r="L7275" t="s">
        <v>28888</v>
      </c>
      <c r="M7275" t="s">
        <v>2538</v>
      </c>
      <c r="N7275" t="s">
        <v>28889</v>
      </c>
      <c r="O7275">
        <v>2131508090</v>
      </c>
      <c r="P7275" t="s">
        <v>71</v>
      </c>
      <c r="Q7275">
        <v>14</v>
      </c>
      <c r="R7275" t="s">
        <v>40</v>
      </c>
      <c r="S7275" t="s">
        <v>63</v>
      </c>
      <c r="T7275">
        <v>39053</v>
      </c>
      <c r="U7275" s="1">
        <v>45608</v>
      </c>
      <c r="V7275" t="s">
        <v>42</v>
      </c>
      <c r="W7275">
        <v>557601</v>
      </c>
      <c r="X7275" t="s">
        <v>28890</v>
      </c>
      <c r="Y7275">
        <v>591</v>
      </c>
      <c r="Z7275">
        <v>1089</v>
      </c>
      <c r="AA7275">
        <v>8</v>
      </c>
      <c r="AB7275">
        <v>3484.8</v>
      </c>
    </row>
    <row r="7276" spans="1:28" x14ac:dyDescent="0.3">
      <c r="A7276" t="s">
        <v>28</v>
      </c>
      <c r="B7276" t="s">
        <v>29</v>
      </c>
      <c r="C7276" t="s">
        <v>30</v>
      </c>
      <c r="D7276" t="s">
        <v>105</v>
      </c>
      <c r="E7276" t="s">
        <v>46</v>
      </c>
      <c r="F7276" t="s">
        <v>113</v>
      </c>
      <c r="G7276">
        <v>57</v>
      </c>
      <c r="H7276">
        <v>406662</v>
      </c>
      <c r="I7276" t="s">
        <v>34</v>
      </c>
      <c r="J7276" s="1">
        <v>44309</v>
      </c>
      <c r="K7276">
        <v>950</v>
      </c>
      <c r="L7276" t="s">
        <v>28891</v>
      </c>
      <c r="M7276" t="s">
        <v>115</v>
      </c>
      <c r="N7276" t="s">
        <v>28892</v>
      </c>
      <c r="O7276" t="s">
        <v>28893</v>
      </c>
      <c r="P7276" t="s">
        <v>87</v>
      </c>
      <c r="Q7276">
        <v>3</v>
      </c>
      <c r="R7276" t="s">
        <v>88</v>
      </c>
      <c r="S7276" t="s">
        <v>63</v>
      </c>
      <c r="T7276">
        <v>64019</v>
      </c>
      <c r="U7276" s="1">
        <v>45520</v>
      </c>
      <c r="V7276" t="s">
        <v>64</v>
      </c>
      <c r="W7276">
        <v>666886</v>
      </c>
      <c r="X7276" t="s">
        <v>28894</v>
      </c>
      <c r="Y7276">
        <v>584</v>
      </c>
      <c r="Z7276">
        <v>2285</v>
      </c>
      <c r="AA7276">
        <v>4</v>
      </c>
      <c r="AB7276">
        <v>3656</v>
      </c>
    </row>
    <row r="7277" spans="1:28" x14ac:dyDescent="0.3">
      <c r="A7277" t="s">
        <v>28</v>
      </c>
      <c r="B7277" t="s">
        <v>29</v>
      </c>
      <c r="C7277" t="s">
        <v>91</v>
      </c>
      <c r="D7277" t="s">
        <v>261</v>
      </c>
      <c r="E7277" t="s">
        <v>56</v>
      </c>
      <c r="F7277" t="s">
        <v>135</v>
      </c>
      <c r="G7277">
        <v>79</v>
      </c>
      <c r="H7277">
        <v>433643</v>
      </c>
      <c r="I7277" t="s">
        <v>58</v>
      </c>
      <c r="J7277" s="1">
        <v>45002</v>
      </c>
      <c r="K7277">
        <v>950</v>
      </c>
      <c r="L7277" t="s">
        <v>28895</v>
      </c>
      <c r="M7277" t="s">
        <v>1253</v>
      </c>
      <c r="N7277" t="s">
        <v>28896</v>
      </c>
      <c r="O7277" t="s">
        <v>28897</v>
      </c>
      <c r="P7277" t="s">
        <v>87</v>
      </c>
      <c r="Q7277">
        <v>6</v>
      </c>
      <c r="R7277" t="s">
        <v>40</v>
      </c>
      <c r="S7277" t="s">
        <v>79</v>
      </c>
      <c r="T7277">
        <v>90657</v>
      </c>
      <c r="U7277" s="1">
        <v>45401</v>
      </c>
      <c r="V7277" t="s">
        <v>80</v>
      </c>
      <c r="W7277">
        <v>569172</v>
      </c>
      <c r="X7277" t="s">
        <v>28898</v>
      </c>
      <c r="Y7277">
        <v>839</v>
      </c>
      <c r="Z7277">
        <v>1396</v>
      </c>
      <c r="AA7277">
        <v>7</v>
      </c>
      <c r="AB7277">
        <v>3908.8</v>
      </c>
    </row>
    <row r="7278" spans="1:28" x14ac:dyDescent="0.3">
      <c r="A7278" t="s">
        <v>28</v>
      </c>
      <c r="B7278" t="s">
        <v>29</v>
      </c>
      <c r="C7278" t="s">
        <v>44</v>
      </c>
      <c r="D7278" t="s">
        <v>274</v>
      </c>
      <c r="E7278" t="s">
        <v>56</v>
      </c>
      <c r="F7278" t="s">
        <v>355</v>
      </c>
      <c r="G7278">
        <v>99</v>
      </c>
      <c r="H7278">
        <v>418131</v>
      </c>
      <c r="I7278" t="s">
        <v>58</v>
      </c>
      <c r="J7278" s="1">
        <v>44461</v>
      </c>
      <c r="K7278">
        <v>1300</v>
      </c>
      <c r="L7278" t="s">
        <v>28899</v>
      </c>
      <c r="M7278" t="s">
        <v>1072</v>
      </c>
      <c r="N7278" t="s">
        <v>28900</v>
      </c>
      <c r="O7278" t="s">
        <v>28901</v>
      </c>
      <c r="P7278" t="s">
        <v>51</v>
      </c>
      <c r="Q7278">
        <v>15</v>
      </c>
      <c r="R7278" t="s">
        <v>40</v>
      </c>
      <c r="S7278" t="s">
        <v>41</v>
      </c>
      <c r="T7278">
        <v>48733</v>
      </c>
      <c r="U7278" s="1">
        <v>45332</v>
      </c>
      <c r="V7278" t="s">
        <v>119</v>
      </c>
      <c r="W7278">
        <v>690082</v>
      </c>
      <c r="X7278" t="s">
        <v>25796</v>
      </c>
      <c r="Y7278">
        <v>568</v>
      </c>
      <c r="Z7278">
        <v>1243</v>
      </c>
      <c r="AA7278">
        <v>2</v>
      </c>
      <c r="AB7278" s="2" t="s">
        <v>28902</v>
      </c>
    </row>
    <row r="7279" spans="1:28" x14ac:dyDescent="0.3">
      <c r="A7279" t="s">
        <v>28</v>
      </c>
      <c r="B7279" t="s">
        <v>29</v>
      </c>
      <c r="C7279" t="s">
        <v>193</v>
      </c>
      <c r="D7279" t="s">
        <v>467</v>
      </c>
      <c r="E7279" t="s">
        <v>32</v>
      </c>
      <c r="F7279" t="s">
        <v>106</v>
      </c>
      <c r="G7279">
        <v>3</v>
      </c>
      <c r="H7279">
        <v>426760</v>
      </c>
      <c r="I7279" t="s">
        <v>58</v>
      </c>
      <c r="J7279" s="1">
        <v>44166</v>
      </c>
      <c r="K7279">
        <v>950</v>
      </c>
      <c r="L7279" t="s">
        <v>28903</v>
      </c>
      <c r="M7279" t="s">
        <v>1030</v>
      </c>
      <c r="N7279" t="s">
        <v>28904</v>
      </c>
      <c r="O7279" t="s">
        <v>28905</v>
      </c>
      <c r="P7279" t="s">
        <v>51</v>
      </c>
      <c r="Q7279">
        <v>20</v>
      </c>
      <c r="R7279" t="s">
        <v>88</v>
      </c>
      <c r="S7279" t="s">
        <v>63</v>
      </c>
      <c r="T7279">
        <v>19920</v>
      </c>
      <c r="U7279" s="1">
        <v>45345</v>
      </c>
      <c r="V7279" t="s">
        <v>119</v>
      </c>
      <c r="W7279">
        <v>829047</v>
      </c>
      <c r="X7279" t="s">
        <v>26407</v>
      </c>
      <c r="Y7279">
        <v>928</v>
      </c>
      <c r="Z7279">
        <v>2472</v>
      </c>
      <c r="AA7279">
        <v>2</v>
      </c>
      <c r="AB7279" s="2" t="s">
        <v>3198</v>
      </c>
    </row>
    <row r="7280" spans="1:28" x14ac:dyDescent="0.3">
      <c r="A7280" t="s">
        <v>28</v>
      </c>
      <c r="B7280" t="s">
        <v>29</v>
      </c>
      <c r="C7280" t="s">
        <v>54</v>
      </c>
      <c r="D7280" t="s">
        <v>611</v>
      </c>
      <c r="E7280" t="s">
        <v>56</v>
      </c>
      <c r="F7280" t="s">
        <v>355</v>
      </c>
      <c r="G7280">
        <v>25</v>
      </c>
      <c r="H7280">
        <v>406236</v>
      </c>
      <c r="I7280" t="s">
        <v>58</v>
      </c>
      <c r="J7280" s="1">
        <v>45369</v>
      </c>
      <c r="K7280">
        <v>950</v>
      </c>
      <c r="L7280" t="s">
        <v>28906</v>
      </c>
      <c r="M7280" t="s">
        <v>1198</v>
      </c>
      <c r="N7280" t="s">
        <v>28907</v>
      </c>
      <c r="O7280">
        <v>6493744584</v>
      </c>
      <c r="P7280" t="s">
        <v>87</v>
      </c>
      <c r="Q7280">
        <v>10</v>
      </c>
      <c r="R7280" t="s">
        <v>40</v>
      </c>
      <c r="S7280" t="s">
        <v>63</v>
      </c>
      <c r="T7280">
        <v>30741</v>
      </c>
      <c r="U7280" s="1">
        <v>45405</v>
      </c>
      <c r="V7280" t="s">
        <v>80</v>
      </c>
      <c r="W7280">
        <v>349535</v>
      </c>
      <c r="X7280" t="s">
        <v>28908</v>
      </c>
      <c r="Y7280">
        <v>640</v>
      </c>
      <c r="Z7280">
        <v>2401</v>
      </c>
      <c r="AA7280">
        <v>3</v>
      </c>
      <c r="AB7280" s="2" t="s">
        <v>24375</v>
      </c>
    </row>
    <row r="7281" spans="1:28" x14ac:dyDescent="0.3">
      <c r="A7281" t="s">
        <v>28</v>
      </c>
      <c r="B7281" t="s">
        <v>29</v>
      </c>
      <c r="C7281" t="s">
        <v>157</v>
      </c>
      <c r="D7281" t="s">
        <v>182</v>
      </c>
      <c r="E7281" t="s">
        <v>56</v>
      </c>
      <c r="F7281" t="s">
        <v>355</v>
      </c>
      <c r="G7281">
        <v>99</v>
      </c>
      <c r="H7281">
        <v>432212</v>
      </c>
      <c r="I7281" t="s">
        <v>58</v>
      </c>
      <c r="J7281" s="1">
        <v>45337</v>
      </c>
      <c r="K7281">
        <v>1400</v>
      </c>
      <c r="L7281" t="s">
        <v>28909</v>
      </c>
      <c r="M7281" t="s">
        <v>137</v>
      </c>
      <c r="N7281" t="s">
        <v>28910</v>
      </c>
      <c r="O7281" t="s">
        <v>28911</v>
      </c>
      <c r="P7281" t="s">
        <v>51</v>
      </c>
      <c r="Q7281">
        <v>12</v>
      </c>
      <c r="R7281" t="s">
        <v>88</v>
      </c>
      <c r="S7281" t="s">
        <v>41</v>
      </c>
      <c r="T7281">
        <v>60306</v>
      </c>
      <c r="U7281" s="1">
        <v>45330</v>
      </c>
      <c r="V7281" t="s">
        <v>119</v>
      </c>
      <c r="W7281">
        <v>824982</v>
      </c>
      <c r="X7281" t="s">
        <v>28912</v>
      </c>
      <c r="Y7281">
        <v>252</v>
      </c>
      <c r="Z7281">
        <v>2110</v>
      </c>
      <c r="AA7281">
        <v>2</v>
      </c>
      <c r="AB7281">
        <v>1688</v>
      </c>
    </row>
    <row r="7282" spans="1:28" x14ac:dyDescent="0.3">
      <c r="A7282" t="s">
        <v>28</v>
      </c>
      <c r="B7282" t="s">
        <v>29</v>
      </c>
      <c r="C7282" t="s">
        <v>193</v>
      </c>
      <c r="D7282" t="s">
        <v>82</v>
      </c>
      <c r="E7282" t="s">
        <v>46</v>
      </c>
      <c r="F7282" t="s">
        <v>175</v>
      </c>
      <c r="G7282">
        <v>76</v>
      </c>
      <c r="H7282">
        <v>439409</v>
      </c>
      <c r="I7282" t="s">
        <v>34</v>
      </c>
      <c r="J7282" s="1">
        <v>44361</v>
      </c>
      <c r="K7282">
        <v>1200</v>
      </c>
      <c r="L7282" t="s">
        <v>1187</v>
      </c>
      <c r="M7282" t="s">
        <v>1212</v>
      </c>
      <c r="N7282" t="s">
        <v>28913</v>
      </c>
      <c r="O7282" t="s">
        <v>28914</v>
      </c>
      <c r="P7282" t="s">
        <v>51</v>
      </c>
      <c r="Q7282">
        <v>5</v>
      </c>
      <c r="R7282" t="s">
        <v>88</v>
      </c>
      <c r="S7282" t="s">
        <v>63</v>
      </c>
      <c r="T7282">
        <v>84149</v>
      </c>
      <c r="U7282" s="1">
        <v>45586</v>
      </c>
      <c r="V7282" t="s">
        <v>155</v>
      </c>
      <c r="W7282">
        <v>930964</v>
      </c>
      <c r="X7282" t="s">
        <v>28915</v>
      </c>
      <c r="Y7282">
        <v>332</v>
      </c>
      <c r="Z7282">
        <v>1046</v>
      </c>
      <c r="AA7282">
        <v>2</v>
      </c>
      <c r="AB7282" s="2" t="s">
        <v>18625</v>
      </c>
    </row>
    <row r="7283" spans="1:28" x14ac:dyDescent="0.3">
      <c r="A7283" t="s">
        <v>28</v>
      </c>
      <c r="B7283" t="s">
        <v>29</v>
      </c>
      <c r="C7283" t="s">
        <v>54</v>
      </c>
      <c r="D7283" t="s">
        <v>411</v>
      </c>
      <c r="E7283" t="s">
        <v>46</v>
      </c>
      <c r="F7283" t="s">
        <v>175</v>
      </c>
      <c r="G7283">
        <v>61</v>
      </c>
      <c r="H7283">
        <v>407851</v>
      </c>
      <c r="I7283" t="s">
        <v>34</v>
      </c>
      <c r="J7283" s="1">
        <v>45203</v>
      </c>
      <c r="K7283">
        <v>1000</v>
      </c>
      <c r="L7283" t="s">
        <v>28916</v>
      </c>
      <c r="M7283" t="s">
        <v>423</v>
      </c>
      <c r="N7283" t="s">
        <v>28917</v>
      </c>
      <c r="O7283" t="s">
        <v>28918</v>
      </c>
      <c r="P7283" t="s">
        <v>71</v>
      </c>
      <c r="Q7283">
        <v>17</v>
      </c>
      <c r="R7283" t="s">
        <v>88</v>
      </c>
      <c r="S7283" t="s">
        <v>79</v>
      </c>
      <c r="T7283">
        <v>92511</v>
      </c>
      <c r="U7283" s="1">
        <v>45470</v>
      </c>
      <c r="V7283" t="s">
        <v>52</v>
      </c>
      <c r="W7283">
        <v>833689</v>
      </c>
      <c r="X7283" t="s">
        <v>28919</v>
      </c>
      <c r="Y7283">
        <v>926</v>
      </c>
      <c r="Z7283">
        <v>632</v>
      </c>
      <c r="AA7283">
        <v>6</v>
      </c>
      <c r="AB7283" s="2" t="s">
        <v>11361</v>
      </c>
    </row>
    <row r="7284" spans="1:28" x14ac:dyDescent="0.3">
      <c r="A7284" t="s">
        <v>28</v>
      </c>
      <c r="B7284" t="s">
        <v>29</v>
      </c>
      <c r="C7284" t="s">
        <v>193</v>
      </c>
      <c r="D7284" t="s">
        <v>421</v>
      </c>
      <c r="E7284" t="s">
        <v>32</v>
      </c>
      <c r="F7284" t="s">
        <v>47</v>
      </c>
      <c r="G7284">
        <v>55</v>
      </c>
      <c r="H7284">
        <v>403617</v>
      </c>
      <c r="I7284" t="s">
        <v>34</v>
      </c>
      <c r="J7284" s="1">
        <v>45616</v>
      </c>
      <c r="K7284">
        <v>1100</v>
      </c>
      <c r="L7284" t="s">
        <v>28920</v>
      </c>
      <c r="M7284" t="s">
        <v>818</v>
      </c>
      <c r="N7284" t="s">
        <v>28921</v>
      </c>
      <c r="O7284" t="s">
        <v>28922</v>
      </c>
      <c r="P7284" t="s">
        <v>87</v>
      </c>
      <c r="Q7284">
        <v>20</v>
      </c>
      <c r="R7284" t="s">
        <v>88</v>
      </c>
      <c r="S7284" t="s">
        <v>63</v>
      </c>
      <c r="T7284">
        <v>10032</v>
      </c>
      <c r="U7284" s="1">
        <v>45540</v>
      </c>
      <c r="V7284" t="s">
        <v>180</v>
      </c>
      <c r="W7284">
        <v>467463</v>
      </c>
      <c r="X7284" t="s">
        <v>28923</v>
      </c>
      <c r="Y7284">
        <v>525</v>
      </c>
      <c r="Z7284">
        <v>2529</v>
      </c>
      <c r="AA7284">
        <v>2</v>
      </c>
      <c r="AB7284">
        <v>2023.2</v>
      </c>
    </row>
    <row r="7285" spans="1:28" x14ac:dyDescent="0.3">
      <c r="A7285" t="s">
        <v>28</v>
      </c>
      <c r="B7285" t="s">
        <v>29</v>
      </c>
      <c r="C7285" t="s">
        <v>54</v>
      </c>
      <c r="D7285" t="s">
        <v>149</v>
      </c>
      <c r="E7285" t="s">
        <v>46</v>
      </c>
      <c r="F7285" t="s">
        <v>150</v>
      </c>
      <c r="G7285">
        <v>99</v>
      </c>
      <c r="H7285">
        <v>402502</v>
      </c>
      <c r="I7285" t="s">
        <v>58</v>
      </c>
      <c r="J7285" s="1">
        <v>45032</v>
      </c>
      <c r="K7285">
        <v>1100</v>
      </c>
      <c r="L7285" t="s">
        <v>28924</v>
      </c>
      <c r="M7285" t="s">
        <v>49</v>
      </c>
      <c r="N7285" t="s">
        <v>28925</v>
      </c>
      <c r="O7285" t="s">
        <v>28926</v>
      </c>
      <c r="P7285" t="s">
        <v>51</v>
      </c>
      <c r="Q7285">
        <v>20</v>
      </c>
      <c r="R7285" t="s">
        <v>40</v>
      </c>
      <c r="S7285" t="s">
        <v>118</v>
      </c>
      <c r="T7285">
        <v>87808</v>
      </c>
      <c r="U7285" s="1">
        <v>45297</v>
      </c>
      <c r="V7285" t="s">
        <v>111</v>
      </c>
      <c r="W7285">
        <v>284580</v>
      </c>
      <c r="X7285" t="s">
        <v>28927</v>
      </c>
      <c r="Y7285">
        <v>819</v>
      </c>
      <c r="Z7285">
        <v>2498</v>
      </c>
      <c r="AA7285">
        <v>5</v>
      </c>
      <c r="AB7285">
        <v>4996</v>
      </c>
    </row>
    <row r="7286" spans="1:28" x14ac:dyDescent="0.3">
      <c r="A7286" t="s">
        <v>28</v>
      </c>
      <c r="B7286" t="s">
        <v>29</v>
      </c>
      <c r="C7286" t="s">
        <v>193</v>
      </c>
      <c r="D7286" t="s">
        <v>611</v>
      </c>
      <c r="E7286" t="s">
        <v>32</v>
      </c>
      <c r="F7286" t="s">
        <v>150</v>
      </c>
      <c r="G7286">
        <v>28</v>
      </c>
      <c r="H7286">
        <v>413618</v>
      </c>
      <c r="I7286" t="s">
        <v>34</v>
      </c>
      <c r="J7286" s="1">
        <v>45459</v>
      </c>
      <c r="K7286">
        <v>1300</v>
      </c>
      <c r="L7286" t="s">
        <v>28928</v>
      </c>
      <c r="M7286" t="s">
        <v>843</v>
      </c>
      <c r="N7286" t="s">
        <v>28929</v>
      </c>
      <c r="O7286" t="s">
        <v>28930</v>
      </c>
      <c r="P7286" t="s">
        <v>71</v>
      </c>
      <c r="Q7286">
        <v>9</v>
      </c>
      <c r="R7286" t="s">
        <v>40</v>
      </c>
      <c r="S7286" t="s">
        <v>79</v>
      </c>
      <c r="T7286">
        <v>44128</v>
      </c>
      <c r="U7286" s="1">
        <v>45430</v>
      </c>
      <c r="V7286" t="s">
        <v>140</v>
      </c>
      <c r="W7286">
        <v>634591</v>
      </c>
      <c r="X7286" t="s">
        <v>28931</v>
      </c>
      <c r="Y7286">
        <v>970</v>
      </c>
      <c r="Z7286">
        <v>1575</v>
      </c>
      <c r="AA7286">
        <v>8</v>
      </c>
      <c r="AB7286">
        <v>5040</v>
      </c>
    </row>
    <row r="7287" spans="1:28" x14ac:dyDescent="0.3">
      <c r="A7287" t="s">
        <v>28</v>
      </c>
      <c r="B7287" t="s">
        <v>29</v>
      </c>
      <c r="C7287" t="s">
        <v>91</v>
      </c>
      <c r="D7287" t="s">
        <v>364</v>
      </c>
      <c r="E7287" t="s">
        <v>46</v>
      </c>
      <c r="F7287" t="s">
        <v>175</v>
      </c>
      <c r="G7287">
        <v>70</v>
      </c>
      <c r="H7287">
        <v>429031</v>
      </c>
      <c r="I7287" t="s">
        <v>58</v>
      </c>
      <c r="J7287" s="1">
        <v>45261</v>
      </c>
      <c r="K7287">
        <v>1100</v>
      </c>
      <c r="L7287" t="s">
        <v>12157</v>
      </c>
      <c r="M7287" t="s">
        <v>919</v>
      </c>
      <c r="N7287" t="s">
        <v>28932</v>
      </c>
      <c r="O7287" t="s">
        <v>28933</v>
      </c>
      <c r="P7287" t="s">
        <v>87</v>
      </c>
      <c r="Q7287">
        <v>3</v>
      </c>
      <c r="R7287" t="s">
        <v>40</v>
      </c>
      <c r="S7287" t="s">
        <v>79</v>
      </c>
      <c r="T7287">
        <v>25093</v>
      </c>
      <c r="U7287" s="1">
        <v>45388</v>
      </c>
      <c r="V7287" t="s">
        <v>80</v>
      </c>
      <c r="W7287">
        <v>528066</v>
      </c>
      <c r="X7287" t="s">
        <v>28934</v>
      </c>
      <c r="Y7287">
        <v>409</v>
      </c>
      <c r="Z7287">
        <v>2894</v>
      </c>
      <c r="AA7287">
        <v>2</v>
      </c>
      <c r="AB7287" s="2" t="s">
        <v>9276</v>
      </c>
    </row>
    <row r="7288" spans="1:28" x14ac:dyDescent="0.3">
      <c r="A7288" t="s">
        <v>28</v>
      </c>
      <c r="B7288" t="s">
        <v>29</v>
      </c>
      <c r="C7288" t="s">
        <v>54</v>
      </c>
      <c r="D7288" t="s">
        <v>261</v>
      </c>
      <c r="E7288" t="s">
        <v>56</v>
      </c>
      <c r="F7288" t="s">
        <v>33</v>
      </c>
      <c r="G7288">
        <v>80</v>
      </c>
      <c r="H7288">
        <v>406142</v>
      </c>
      <c r="I7288" t="s">
        <v>58</v>
      </c>
      <c r="J7288" s="1">
        <v>45155</v>
      </c>
      <c r="K7288">
        <v>1400</v>
      </c>
      <c r="L7288" t="s">
        <v>3553</v>
      </c>
      <c r="M7288" t="s">
        <v>1253</v>
      </c>
      <c r="N7288" t="s">
        <v>28935</v>
      </c>
      <c r="O7288" t="s">
        <v>28936</v>
      </c>
      <c r="P7288" t="s">
        <v>39</v>
      </c>
      <c r="Q7288">
        <v>8</v>
      </c>
      <c r="R7288" t="s">
        <v>88</v>
      </c>
      <c r="S7288" t="s">
        <v>63</v>
      </c>
      <c r="T7288">
        <v>87844</v>
      </c>
      <c r="U7288" s="1">
        <v>45337</v>
      </c>
      <c r="V7288" t="s">
        <v>119</v>
      </c>
      <c r="W7288">
        <v>961759</v>
      </c>
      <c r="X7288" t="s">
        <v>28937</v>
      </c>
      <c r="Y7288">
        <v>248</v>
      </c>
      <c r="Z7288">
        <v>2879</v>
      </c>
      <c r="AA7288">
        <v>1</v>
      </c>
      <c r="AB7288" s="2" t="s">
        <v>28938</v>
      </c>
    </row>
    <row r="7289" spans="1:28" x14ac:dyDescent="0.3">
      <c r="A7289" t="s">
        <v>28</v>
      </c>
      <c r="B7289" t="s">
        <v>29</v>
      </c>
      <c r="C7289" t="s">
        <v>44</v>
      </c>
      <c r="D7289" t="s">
        <v>411</v>
      </c>
      <c r="E7289" t="s">
        <v>56</v>
      </c>
      <c r="F7289" t="s">
        <v>355</v>
      </c>
      <c r="G7289">
        <v>20</v>
      </c>
      <c r="H7289">
        <v>405832</v>
      </c>
      <c r="I7289" t="s">
        <v>34</v>
      </c>
      <c r="J7289" s="1">
        <v>45093</v>
      </c>
      <c r="K7289">
        <v>1100</v>
      </c>
      <c r="L7289" t="s">
        <v>28939</v>
      </c>
      <c r="M7289" t="s">
        <v>1072</v>
      </c>
      <c r="N7289" t="s">
        <v>28940</v>
      </c>
      <c r="O7289">
        <v>3610132573</v>
      </c>
      <c r="P7289" t="s">
        <v>51</v>
      </c>
      <c r="Q7289">
        <v>8</v>
      </c>
      <c r="R7289" t="s">
        <v>88</v>
      </c>
      <c r="S7289" t="s">
        <v>41</v>
      </c>
      <c r="T7289">
        <v>72655</v>
      </c>
      <c r="U7289" s="1">
        <v>45307</v>
      </c>
      <c r="V7289" t="s">
        <v>111</v>
      </c>
      <c r="W7289">
        <v>450501</v>
      </c>
      <c r="X7289" t="s">
        <v>28941</v>
      </c>
      <c r="Y7289">
        <v>211</v>
      </c>
      <c r="Z7289">
        <v>2115</v>
      </c>
      <c r="AA7289">
        <v>7</v>
      </c>
      <c r="AB7289">
        <v>5922</v>
      </c>
    </row>
    <row r="7290" spans="1:28" x14ac:dyDescent="0.3">
      <c r="A7290" t="s">
        <v>28</v>
      </c>
      <c r="B7290" t="s">
        <v>29</v>
      </c>
      <c r="C7290" t="s">
        <v>91</v>
      </c>
      <c r="D7290" t="s">
        <v>254</v>
      </c>
      <c r="E7290" t="s">
        <v>32</v>
      </c>
      <c r="F7290" t="s">
        <v>33</v>
      </c>
      <c r="G7290">
        <v>20</v>
      </c>
      <c r="H7290">
        <v>431551</v>
      </c>
      <c r="I7290" t="s">
        <v>58</v>
      </c>
      <c r="J7290" s="1">
        <v>45075</v>
      </c>
      <c r="K7290">
        <v>1300</v>
      </c>
      <c r="L7290" t="s">
        <v>28942</v>
      </c>
      <c r="M7290" t="s">
        <v>256</v>
      </c>
      <c r="N7290" t="s">
        <v>28943</v>
      </c>
      <c r="O7290" t="s">
        <v>28944</v>
      </c>
      <c r="P7290" t="s">
        <v>87</v>
      </c>
      <c r="Q7290">
        <v>16</v>
      </c>
      <c r="R7290" t="s">
        <v>88</v>
      </c>
      <c r="S7290" t="s">
        <v>41</v>
      </c>
      <c r="T7290">
        <v>18584</v>
      </c>
      <c r="U7290" s="1">
        <v>45432</v>
      </c>
      <c r="V7290" t="s">
        <v>140</v>
      </c>
      <c r="W7290">
        <v>693560</v>
      </c>
      <c r="X7290" t="s">
        <v>28945</v>
      </c>
      <c r="Y7290">
        <v>298</v>
      </c>
      <c r="Z7290">
        <v>2847</v>
      </c>
      <c r="AA7290">
        <v>3</v>
      </c>
      <c r="AB7290">
        <v>3416.4</v>
      </c>
    </row>
    <row r="7291" spans="1:28" x14ac:dyDescent="0.3">
      <c r="A7291" t="s">
        <v>28</v>
      </c>
      <c r="B7291" t="s">
        <v>29</v>
      </c>
      <c r="C7291" t="s">
        <v>91</v>
      </c>
      <c r="D7291" t="s">
        <v>31</v>
      </c>
      <c r="E7291" t="s">
        <v>56</v>
      </c>
      <c r="F7291" t="s">
        <v>83</v>
      </c>
      <c r="G7291">
        <v>4</v>
      </c>
      <c r="H7291">
        <v>408523</v>
      </c>
      <c r="I7291" t="s">
        <v>34</v>
      </c>
      <c r="J7291" s="1">
        <v>45503</v>
      </c>
      <c r="K7291">
        <v>1100</v>
      </c>
      <c r="L7291" t="s">
        <v>28946</v>
      </c>
      <c r="M7291" t="s">
        <v>256</v>
      </c>
      <c r="N7291" t="s">
        <v>28947</v>
      </c>
      <c r="O7291" t="s">
        <v>28948</v>
      </c>
      <c r="P7291" t="s">
        <v>87</v>
      </c>
      <c r="Q7291">
        <v>9</v>
      </c>
      <c r="R7291" t="s">
        <v>40</v>
      </c>
      <c r="S7291" t="s">
        <v>63</v>
      </c>
      <c r="T7291">
        <v>24762</v>
      </c>
      <c r="U7291" s="1">
        <v>45569</v>
      </c>
      <c r="V7291" t="s">
        <v>155</v>
      </c>
      <c r="W7291">
        <v>143363</v>
      </c>
      <c r="X7291" t="s">
        <v>28375</v>
      </c>
      <c r="Y7291">
        <v>905</v>
      </c>
      <c r="Z7291">
        <v>2209</v>
      </c>
      <c r="AA7291">
        <v>8</v>
      </c>
      <c r="AB7291">
        <v>7068.8</v>
      </c>
    </row>
    <row r="7292" spans="1:28" x14ac:dyDescent="0.3">
      <c r="A7292" t="s">
        <v>28</v>
      </c>
      <c r="B7292" t="s">
        <v>29</v>
      </c>
      <c r="C7292" t="s">
        <v>44</v>
      </c>
      <c r="D7292" t="s">
        <v>134</v>
      </c>
      <c r="E7292" t="s">
        <v>46</v>
      </c>
      <c r="F7292" t="s">
        <v>106</v>
      </c>
      <c r="G7292">
        <v>47</v>
      </c>
      <c r="H7292">
        <v>405188</v>
      </c>
      <c r="I7292" t="s">
        <v>34</v>
      </c>
      <c r="J7292" s="1">
        <v>44539</v>
      </c>
      <c r="K7292">
        <v>800</v>
      </c>
      <c r="L7292" t="s">
        <v>28949</v>
      </c>
      <c r="M7292" t="s">
        <v>895</v>
      </c>
      <c r="N7292" t="s">
        <v>28950</v>
      </c>
      <c r="O7292">
        <v>7279112577</v>
      </c>
      <c r="P7292" t="s">
        <v>71</v>
      </c>
      <c r="Q7292">
        <v>19</v>
      </c>
      <c r="R7292" t="s">
        <v>88</v>
      </c>
      <c r="S7292" t="s">
        <v>118</v>
      </c>
      <c r="T7292">
        <v>57437</v>
      </c>
      <c r="U7292" s="1">
        <v>45520</v>
      </c>
      <c r="V7292" t="s">
        <v>64</v>
      </c>
      <c r="W7292">
        <v>526622</v>
      </c>
      <c r="X7292" t="s">
        <v>658</v>
      </c>
      <c r="Y7292">
        <v>722</v>
      </c>
      <c r="Z7292">
        <v>2573</v>
      </c>
      <c r="AA7292">
        <v>1</v>
      </c>
      <c r="AB7292">
        <v>1029.2</v>
      </c>
    </row>
    <row r="7293" spans="1:28" x14ac:dyDescent="0.3">
      <c r="A7293" t="s">
        <v>28</v>
      </c>
      <c r="B7293" t="s">
        <v>29</v>
      </c>
      <c r="C7293" t="s">
        <v>148</v>
      </c>
      <c r="D7293" t="s">
        <v>421</v>
      </c>
      <c r="E7293" t="s">
        <v>56</v>
      </c>
      <c r="F7293" t="s">
        <v>83</v>
      </c>
      <c r="G7293">
        <v>58</v>
      </c>
      <c r="H7293">
        <v>410017</v>
      </c>
      <c r="I7293" t="s">
        <v>34</v>
      </c>
      <c r="J7293" s="1">
        <v>44173</v>
      </c>
      <c r="K7293">
        <v>800</v>
      </c>
      <c r="L7293" t="s">
        <v>28951</v>
      </c>
      <c r="M7293" t="s">
        <v>1244</v>
      </c>
      <c r="N7293" t="s">
        <v>28952</v>
      </c>
      <c r="O7293">
        <v>1933535811</v>
      </c>
      <c r="P7293" t="s">
        <v>87</v>
      </c>
      <c r="Q7293">
        <v>11</v>
      </c>
      <c r="R7293" t="s">
        <v>40</v>
      </c>
      <c r="S7293" t="s">
        <v>79</v>
      </c>
      <c r="T7293">
        <v>87585</v>
      </c>
      <c r="U7293" s="1">
        <v>45298</v>
      </c>
      <c r="V7293" t="s">
        <v>111</v>
      </c>
      <c r="W7293">
        <v>196104</v>
      </c>
      <c r="X7293" t="s">
        <v>28953</v>
      </c>
      <c r="Y7293">
        <v>893</v>
      </c>
      <c r="Z7293">
        <v>2153</v>
      </c>
      <c r="AA7293">
        <v>2</v>
      </c>
      <c r="AB7293">
        <v>1722.4</v>
      </c>
    </row>
    <row r="7294" spans="1:28" x14ac:dyDescent="0.3">
      <c r="A7294" t="s">
        <v>28</v>
      </c>
      <c r="B7294" t="s">
        <v>29</v>
      </c>
      <c r="C7294" t="s">
        <v>91</v>
      </c>
      <c r="D7294" t="s">
        <v>182</v>
      </c>
      <c r="E7294" t="s">
        <v>32</v>
      </c>
      <c r="F7294" t="s">
        <v>99</v>
      </c>
      <c r="G7294">
        <v>26</v>
      </c>
      <c r="H7294">
        <v>428915</v>
      </c>
      <c r="I7294" t="s">
        <v>58</v>
      </c>
      <c r="J7294" s="1">
        <v>44104</v>
      </c>
      <c r="K7294">
        <v>1200</v>
      </c>
      <c r="L7294" t="s">
        <v>18936</v>
      </c>
      <c r="M7294" t="s">
        <v>843</v>
      </c>
      <c r="N7294" t="s">
        <v>28954</v>
      </c>
      <c r="O7294">
        <v>5083429379</v>
      </c>
      <c r="P7294" t="s">
        <v>51</v>
      </c>
      <c r="Q7294">
        <v>11</v>
      </c>
      <c r="R7294" t="s">
        <v>40</v>
      </c>
      <c r="S7294" t="s">
        <v>118</v>
      </c>
      <c r="T7294">
        <v>13050</v>
      </c>
      <c r="U7294" s="1">
        <v>45403</v>
      </c>
      <c r="V7294" t="s">
        <v>80</v>
      </c>
      <c r="W7294">
        <v>132327</v>
      </c>
      <c r="X7294" t="s">
        <v>28955</v>
      </c>
      <c r="Y7294">
        <v>897</v>
      </c>
      <c r="Z7294">
        <v>2935</v>
      </c>
      <c r="AA7294">
        <v>1</v>
      </c>
      <c r="AB7294">
        <v>1174</v>
      </c>
    </row>
    <row r="7295" spans="1:28" x14ac:dyDescent="0.3">
      <c r="A7295" t="s">
        <v>28</v>
      </c>
      <c r="B7295" t="s">
        <v>29</v>
      </c>
      <c r="C7295" t="s">
        <v>148</v>
      </c>
      <c r="D7295" t="s">
        <v>611</v>
      </c>
      <c r="E7295" t="s">
        <v>46</v>
      </c>
      <c r="F7295" t="s">
        <v>99</v>
      </c>
      <c r="G7295">
        <v>60</v>
      </c>
      <c r="H7295">
        <v>406782</v>
      </c>
      <c r="I7295" t="s">
        <v>34</v>
      </c>
      <c r="J7295" s="1">
        <v>44462</v>
      </c>
      <c r="K7295">
        <v>1200</v>
      </c>
      <c r="L7295" t="s">
        <v>28956</v>
      </c>
      <c r="M7295" t="s">
        <v>293</v>
      </c>
      <c r="N7295" t="s">
        <v>28957</v>
      </c>
      <c r="O7295" t="s">
        <v>28958</v>
      </c>
      <c r="P7295" t="s">
        <v>71</v>
      </c>
      <c r="Q7295">
        <v>20</v>
      </c>
      <c r="R7295" t="s">
        <v>40</v>
      </c>
      <c r="S7295" t="s">
        <v>118</v>
      </c>
      <c r="T7295">
        <v>71783</v>
      </c>
      <c r="U7295" s="1">
        <v>45292</v>
      </c>
      <c r="V7295" t="s">
        <v>111</v>
      </c>
      <c r="W7295">
        <v>368163</v>
      </c>
      <c r="X7295" t="s">
        <v>28959</v>
      </c>
      <c r="Y7295">
        <v>259</v>
      </c>
      <c r="Z7295">
        <v>2775</v>
      </c>
      <c r="AA7295">
        <v>4</v>
      </c>
      <c r="AB7295">
        <v>4440</v>
      </c>
    </row>
    <row r="7296" spans="1:28" x14ac:dyDescent="0.3">
      <c r="A7296" t="s">
        <v>28</v>
      </c>
      <c r="B7296" t="s">
        <v>29</v>
      </c>
      <c r="C7296" t="s">
        <v>91</v>
      </c>
      <c r="D7296" t="s">
        <v>182</v>
      </c>
      <c r="E7296" t="s">
        <v>56</v>
      </c>
      <c r="F7296" t="s">
        <v>83</v>
      </c>
      <c r="G7296">
        <v>75</v>
      </c>
      <c r="H7296">
        <v>409957</v>
      </c>
      <c r="I7296" t="s">
        <v>58</v>
      </c>
      <c r="J7296" s="1">
        <v>44694</v>
      </c>
      <c r="K7296">
        <v>1100</v>
      </c>
      <c r="L7296" t="s">
        <v>6467</v>
      </c>
      <c r="M7296" t="s">
        <v>496</v>
      </c>
      <c r="N7296" t="s">
        <v>28960</v>
      </c>
      <c r="O7296" t="s">
        <v>28961</v>
      </c>
      <c r="P7296" t="s">
        <v>87</v>
      </c>
      <c r="Q7296">
        <v>7</v>
      </c>
      <c r="R7296" t="s">
        <v>40</v>
      </c>
      <c r="S7296" t="s">
        <v>63</v>
      </c>
      <c r="T7296">
        <v>15069</v>
      </c>
      <c r="U7296" s="1">
        <v>45305</v>
      </c>
      <c r="V7296" t="s">
        <v>111</v>
      </c>
      <c r="W7296">
        <v>808085</v>
      </c>
      <c r="X7296" t="s">
        <v>28962</v>
      </c>
      <c r="Y7296">
        <v>703</v>
      </c>
      <c r="Z7296">
        <v>1248</v>
      </c>
      <c r="AA7296">
        <v>1</v>
      </c>
      <c r="AB7296" s="2" t="s">
        <v>28963</v>
      </c>
    </row>
    <row r="7297" spans="1:28" x14ac:dyDescent="0.3">
      <c r="A7297" t="s">
        <v>28</v>
      </c>
      <c r="B7297" t="s">
        <v>29</v>
      </c>
      <c r="C7297" t="s">
        <v>148</v>
      </c>
      <c r="D7297" t="s">
        <v>227</v>
      </c>
      <c r="E7297" t="s">
        <v>46</v>
      </c>
      <c r="F7297" t="s">
        <v>47</v>
      </c>
      <c r="G7297">
        <v>90</v>
      </c>
      <c r="H7297">
        <v>411621</v>
      </c>
      <c r="I7297" t="s">
        <v>58</v>
      </c>
      <c r="J7297" s="1">
        <v>45125</v>
      </c>
      <c r="K7297">
        <v>1000</v>
      </c>
      <c r="L7297" t="s">
        <v>28964</v>
      </c>
      <c r="M7297" t="s">
        <v>68</v>
      </c>
      <c r="N7297" t="s">
        <v>28965</v>
      </c>
      <c r="O7297" t="s">
        <v>28966</v>
      </c>
      <c r="P7297" t="s">
        <v>51</v>
      </c>
      <c r="Q7297">
        <v>9</v>
      </c>
      <c r="R7297" t="s">
        <v>88</v>
      </c>
      <c r="S7297" t="s">
        <v>79</v>
      </c>
      <c r="T7297">
        <v>58835</v>
      </c>
      <c r="U7297" s="1">
        <v>45628</v>
      </c>
      <c r="V7297" t="s">
        <v>259</v>
      </c>
      <c r="W7297">
        <v>969900</v>
      </c>
      <c r="X7297" t="s">
        <v>28967</v>
      </c>
      <c r="Y7297">
        <v>606</v>
      </c>
      <c r="Z7297">
        <v>1258</v>
      </c>
      <c r="AA7297">
        <v>8</v>
      </c>
      <c r="AB7297" s="2" t="s">
        <v>8190</v>
      </c>
    </row>
    <row r="7298" spans="1:28" x14ac:dyDescent="0.3">
      <c r="A7298" t="s">
        <v>28</v>
      </c>
      <c r="B7298" t="s">
        <v>29</v>
      </c>
      <c r="C7298" t="s">
        <v>54</v>
      </c>
      <c r="D7298" t="s">
        <v>467</v>
      </c>
      <c r="E7298" t="s">
        <v>32</v>
      </c>
      <c r="F7298" t="s">
        <v>106</v>
      </c>
      <c r="G7298">
        <v>74</v>
      </c>
      <c r="H7298">
        <v>434626</v>
      </c>
      <c r="I7298" t="s">
        <v>34</v>
      </c>
      <c r="J7298" s="1">
        <v>43880</v>
      </c>
      <c r="K7298">
        <v>1200</v>
      </c>
      <c r="L7298" t="s">
        <v>28968</v>
      </c>
      <c r="M7298" t="s">
        <v>159</v>
      </c>
      <c r="N7298" t="s">
        <v>28969</v>
      </c>
      <c r="O7298" t="s">
        <v>28970</v>
      </c>
      <c r="P7298" t="s">
        <v>87</v>
      </c>
      <c r="Q7298">
        <v>9</v>
      </c>
      <c r="R7298" t="s">
        <v>88</v>
      </c>
      <c r="S7298" t="s">
        <v>63</v>
      </c>
      <c r="T7298">
        <v>24998</v>
      </c>
      <c r="U7298" s="1">
        <v>45481</v>
      </c>
      <c r="V7298" t="s">
        <v>126</v>
      </c>
      <c r="W7298">
        <v>440083</v>
      </c>
      <c r="X7298" t="s">
        <v>28971</v>
      </c>
      <c r="Y7298">
        <v>299</v>
      </c>
      <c r="Z7298">
        <v>1928</v>
      </c>
      <c r="AA7298">
        <v>2</v>
      </c>
      <c r="AB7298">
        <v>1542.4</v>
      </c>
    </row>
    <row r="7299" spans="1:28" x14ac:dyDescent="0.3">
      <c r="A7299" t="s">
        <v>28</v>
      </c>
      <c r="B7299" t="s">
        <v>29</v>
      </c>
      <c r="C7299" t="s">
        <v>157</v>
      </c>
      <c r="D7299" t="s">
        <v>411</v>
      </c>
      <c r="E7299" t="s">
        <v>32</v>
      </c>
      <c r="F7299" t="s">
        <v>47</v>
      </c>
      <c r="G7299">
        <v>26</v>
      </c>
      <c r="H7299">
        <v>428301</v>
      </c>
      <c r="I7299" t="s">
        <v>58</v>
      </c>
      <c r="J7299" s="1">
        <v>45163</v>
      </c>
      <c r="K7299">
        <v>1400</v>
      </c>
      <c r="L7299" t="s">
        <v>28972</v>
      </c>
      <c r="M7299" t="s">
        <v>165</v>
      </c>
      <c r="N7299" t="s">
        <v>28973</v>
      </c>
      <c r="O7299" t="s">
        <v>28974</v>
      </c>
      <c r="P7299" t="s">
        <v>71</v>
      </c>
      <c r="Q7299">
        <v>7</v>
      </c>
      <c r="R7299" t="s">
        <v>40</v>
      </c>
      <c r="S7299" t="s">
        <v>118</v>
      </c>
      <c r="T7299">
        <v>76302</v>
      </c>
      <c r="U7299" s="1">
        <v>45568</v>
      </c>
      <c r="V7299" t="s">
        <v>155</v>
      </c>
      <c r="W7299">
        <v>126640</v>
      </c>
      <c r="X7299" t="s">
        <v>28975</v>
      </c>
      <c r="Y7299">
        <v>607</v>
      </c>
      <c r="Z7299">
        <v>1430</v>
      </c>
      <c r="AA7299">
        <v>6</v>
      </c>
      <c r="AB7299">
        <v>3432</v>
      </c>
    </row>
    <row r="7300" spans="1:28" x14ac:dyDescent="0.3">
      <c r="A7300" t="s">
        <v>28</v>
      </c>
      <c r="B7300" t="s">
        <v>29</v>
      </c>
      <c r="C7300" t="s">
        <v>54</v>
      </c>
      <c r="D7300" t="s">
        <v>566</v>
      </c>
      <c r="E7300" t="s">
        <v>56</v>
      </c>
      <c r="F7300" t="s">
        <v>33</v>
      </c>
      <c r="G7300">
        <v>58</v>
      </c>
      <c r="H7300">
        <v>435735</v>
      </c>
      <c r="I7300" t="s">
        <v>34</v>
      </c>
      <c r="J7300" s="1">
        <v>44890</v>
      </c>
      <c r="K7300">
        <v>800</v>
      </c>
      <c r="L7300" t="s">
        <v>28976</v>
      </c>
      <c r="M7300" t="s">
        <v>1091</v>
      </c>
      <c r="N7300" t="s">
        <v>28977</v>
      </c>
      <c r="O7300" t="s">
        <v>28978</v>
      </c>
      <c r="P7300" t="s">
        <v>87</v>
      </c>
      <c r="Q7300">
        <v>7</v>
      </c>
      <c r="R7300" t="s">
        <v>40</v>
      </c>
      <c r="S7300" t="s">
        <v>41</v>
      </c>
      <c r="T7300">
        <v>14424</v>
      </c>
      <c r="U7300" s="1">
        <v>45583</v>
      </c>
      <c r="V7300" t="s">
        <v>155</v>
      </c>
      <c r="W7300">
        <v>935104</v>
      </c>
      <c r="X7300" t="s">
        <v>28979</v>
      </c>
      <c r="Y7300">
        <v>509</v>
      </c>
      <c r="Z7300">
        <v>2996</v>
      </c>
      <c r="AA7300">
        <v>7</v>
      </c>
      <c r="AB7300" s="2" t="s">
        <v>28980</v>
      </c>
    </row>
    <row r="7301" spans="1:28" x14ac:dyDescent="0.3">
      <c r="A7301" t="s">
        <v>28</v>
      </c>
      <c r="B7301" t="s">
        <v>29</v>
      </c>
      <c r="C7301" t="s">
        <v>148</v>
      </c>
      <c r="D7301" t="s">
        <v>411</v>
      </c>
      <c r="E7301" t="s">
        <v>46</v>
      </c>
      <c r="F7301" t="s">
        <v>150</v>
      </c>
      <c r="G7301">
        <v>62</v>
      </c>
      <c r="H7301">
        <v>411378</v>
      </c>
      <c r="I7301" t="s">
        <v>34</v>
      </c>
      <c r="J7301" s="1">
        <v>45254</v>
      </c>
      <c r="K7301">
        <v>1200</v>
      </c>
      <c r="L7301" t="s">
        <v>28981</v>
      </c>
      <c r="M7301" t="s">
        <v>591</v>
      </c>
      <c r="N7301" t="s">
        <v>28982</v>
      </c>
      <c r="O7301">
        <f>1-506-16-6932</f>
        <v>-7453</v>
      </c>
      <c r="P7301" t="s">
        <v>87</v>
      </c>
      <c r="Q7301">
        <v>12</v>
      </c>
      <c r="R7301" t="s">
        <v>88</v>
      </c>
      <c r="S7301" t="s">
        <v>63</v>
      </c>
      <c r="T7301">
        <v>66553</v>
      </c>
      <c r="U7301" s="1">
        <v>45533</v>
      </c>
      <c r="V7301" t="s">
        <v>64</v>
      </c>
      <c r="W7301">
        <v>172354</v>
      </c>
      <c r="X7301" t="s">
        <v>28983</v>
      </c>
      <c r="Y7301">
        <v>366</v>
      </c>
      <c r="Z7301">
        <v>1630</v>
      </c>
      <c r="AA7301">
        <v>7</v>
      </c>
      <c r="AB7301">
        <v>4564</v>
      </c>
    </row>
    <row r="7302" spans="1:28" x14ac:dyDescent="0.3">
      <c r="A7302" t="s">
        <v>28</v>
      </c>
      <c r="B7302" t="s">
        <v>29</v>
      </c>
      <c r="C7302" t="s">
        <v>30</v>
      </c>
      <c r="D7302" t="s">
        <v>467</v>
      </c>
      <c r="E7302" t="s">
        <v>56</v>
      </c>
      <c r="F7302" t="s">
        <v>47</v>
      </c>
      <c r="G7302">
        <v>11</v>
      </c>
      <c r="H7302">
        <v>437321</v>
      </c>
      <c r="I7302" t="s">
        <v>34</v>
      </c>
      <c r="J7302" s="1">
        <v>44962</v>
      </c>
      <c r="K7302">
        <v>950</v>
      </c>
      <c r="L7302" t="s">
        <v>28984</v>
      </c>
      <c r="M7302" t="s">
        <v>1147</v>
      </c>
      <c r="N7302" t="s">
        <v>28985</v>
      </c>
      <c r="O7302" t="s">
        <v>28986</v>
      </c>
      <c r="P7302" t="s">
        <v>51</v>
      </c>
      <c r="Q7302">
        <v>12</v>
      </c>
      <c r="R7302" t="s">
        <v>40</v>
      </c>
      <c r="S7302" t="s">
        <v>118</v>
      </c>
      <c r="T7302">
        <v>12091</v>
      </c>
      <c r="U7302" s="1">
        <v>45587</v>
      </c>
      <c r="V7302" t="s">
        <v>155</v>
      </c>
      <c r="W7302">
        <v>864480</v>
      </c>
      <c r="X7302" t="s">
        <v>28987</v>
      </c>
      <c r="Y7302">
        <v>713</v>
      </c>
      <c r="Z7302">
        <v>615</v>
      </c>
      <c r="AA7302">
        <v>7</v>
      </c>
      <c r="AB7302">
        <v>1722</v>
      </c>
    </row>
    <row r="7303" spans="1:28" x14ac:dyDescent="0.3">
      <c r="A7303" t="s">
        <v>28</v>
      </c>
      <c r="B7303" t="s">
        <v>29</v>
      </c>
      <c r="C7303" t="s">
        <v>193</v>
      </c>
      <c r="D7303" t="s">
        <v>274</v>
      </c>
      <c r="E7303" t="s">
        <v>32</v>
      </c>
      <c r="F7303" t="s">
        <v>33</v>
      </c>
      <c r="G7303">
        <v>11</v>
      </c>
      <c r="H7303">
        <v>400169</v>
      </c>
      <c r="I7303" t="s">
        <v>58</v>
      </c>
      <c r="J7303" s="1">
        <v>45241</v>
      </c>
      <c r="K7303">
        <v>1300</v>
      </c>
      <c r="L7303" t="s">
        <v>28988</v>
      </c>
      <c r="M7303" t="s">
        <v>1017</v>
      </c>
      <c r="N7303" t="s">
        <v>28989</v>
      </c>
      <c r="O7303" t="s">
        <v>28990</v>
      </c>
      <c r="P7303" t="s">
        <v>71</v>
      </c>
      <c r="Q7303">
        <v>6</v>
      </c>
      <c r="R7303" t="s">
        <v>88</v>
      </c>
      <c r="S7303" t="s">
        <v>63</v>
      </c>
      <c r="T7303">
        <v>37112</v>
      </c>
      <c r="U7303" s="1">
        <v>45387</v>
      </c>
      <c r="V7303" t="s">
        <v>80</v>
      </c>
      <c r="W7303">
        <v>826347</v>
      </c>
      <c r="X7303" t="s">
        <v>28991</v>
      </c>
      <c r="Y7303">
        <v>607</v>
      </c>
      <c r="Z7303">
        <v>2768</v>
      </c>
      <c r="AA7303">
        <v>2</v>
      </c>
      <c r="AB7303">
        <v>2214.4</v>
      </c>
    </row>
    <row r="7304" spans="1:28" x14ac:dyDescent="0.3">
      <c r="A7304" t="s">
        <v>28</v>
      </c>
      <c r="B7304" t="s">
        <v>29</v>
      </c>
      <c r="C7304" t="s">
        <v>157</v>
      </c>
      <c r="D7304" t="s">
        <v>616</v>
      </c>
      <c r="E7304" t="s">
        <v>46</v>
      </c>
      <c r="F7304" t="s">
        <v>83</v>
      </c>
      <c r="G7304">
        <v>50</v>
      </c>
      <c r="H7304">
        <v>436443</v>
      </c>
      <c r="I7304" t="s">
        <v>58</v>
      </c>
      <c r="J7304" s="1">
        <v>44687</v>
      </c>
      <c r="K7304">
        <v>800</v>
      </c>
      <c r="L7304" t="s">
        <v>28992</v>
      </c>
      <c r="M7304" t="s">
        <v>36</v>
      </c>
      <c r="N7304" t="s">
        <v>28993</v>
      </c>
      <c r="O7304" t="s">
        <v>28994</v>
      </c>
      <c r="P7304" t="s">
        <v>51</v>
      </c>
      <c r="Q7304">
        <v>19</v>
      </c>
      <c r="R7304" t="s">
        <v>88</v>
      </c>
      <c r="S7304" t="s">
        <v>41</v>
      </c>
      <c r="T7304">
        <v>38694</v>
      </c>
      <c r="U7304" s="1">
        <v>45428</v>
      </c>
      <c r="V7304" t="s">
        <v>140</v>
      </c>
      <c r="W7304">
        <v>703664</v>
      </c>
      <c r="X7304" t="s">
        <v>28995</v>
      </c>
      <c r="Y7304">
        <v>455</v>
      </c>
      <c r="Z7304">
        <v>1816</v>
      </c>
      <c r="AA7304">
        <v>5</v>
      </c>
      <c r="AB7304">
        <v>3632</v>
      </c>
    </row>
    <row r="7305" spans="1:28" x14ac:dyDescent="0.3">
      <c r="A7305" t="s">
        <v>28</v>
      </c>
      <c r="B7305" t="s">
        <v>29</v>
      </c>
      <c r="C7305" t="s">
        <v>148</v>
      </c>
      <c r="D7305" t="s">
        <v>338</v>
      </c>
      <c r="E7305" t="s">
        <v>32</v>
      </c>
      <c r="F7305" t="s">
        <v>33</v>
      </c>
      <c r="G7305">
        <v>14</v>
      </c>
      <c r="H7305">
        <v>408898</v>
      </c>
      <c r="I7305" t="s">
        <v>34</v>
      </c>
      <c r="J7305" s="1">
        <v>44823</v>
      </c>
      <c r="K7305">
        <v>1100</v>
      </c>
      <c r="L7305" t="s">
        <v>28996</v>
      </c>
      <c r="M7305" t="s">
        <v>115</v>
      </c>
      <c r="N7305" t="s">
        <v>28997</v>
      </c>
      <c r="O7305" t="s">
        <v>28998</v>
      </c>
      <c r="P7305" t="s">
        <v>51</v>
      </c>
      <c r="Q7305">
        <v>15</v>
      </c>
      <c r="R7305" t="s">
        <v>40</v>
      </c>
      <c r="S7305" t="s">
        <v>79</v>
      </c>
      <c r="T7305">
        <v>48373</v>
      </c>
      <c r="U7305" s="1">
        <v>45494</v>
      </c>
      <c r="V7305" t="s">
        <v>126</v>
      </c>
      <c r="W7305">
        <v>690816</v>
      </c>
      <c r="X7305" t="s">
        <v>28999</v>
      </c>
      <c r="Y7305">
        <v>421</v>
      </c>
      <c r="Z7305">
        <v>549</v>
      </c>
      <c r="AA7305">
        <v>5</v>
      </c>
      <c r="AB7305">
        <v>1098</v>
      </c>
    </row>
    <row r="7306" spans="1:28" x14ac:dyDescent="0.3">
      <c r="A7306" t="s">
        <v>28</v>
      </c>
      <c r="B7306" t="s">
        <v>29</v>
      </c>
      <c r="C7306" t="s">
        <v>157</v>
      </c>
      <c r="D7306" t="s">
        <v>187</v>
      </c>
      <c r="E7306" t="s">
        <v>32</v>
      </c>
      <c r="F7306" t="s">
        <v>113</v>
      </c>
      <c r="G7306">
        <v>79</v>
      </c>
      <c r="H7306">
        <v>428058</v>
      </c>
      <c r="I7306" t="s">
        <v>34</v>
      </c>
      <c r="J7306" s="1">
        <v>44348</v>
      </c>
      <c r="K7306">
        <v>1200</v>
      </c>
      <c r="L7306" t="s">
        <v>29000</v>
      </c>
      <c r="M7306" t="s">
        <v>200</v>
      </c>
      <c r="N7306" t="s">
        <v>29001</v>
      </c>
      <c r="O7306" t="s">
        <v>29002</v>
      </c>
      <c r="P7306" t="s">
        <v>71</v>
      </c>
      <c r="Q7306">
        <v>20</v>
      </c>
      <c r="R7306" t="s">
        <v>88</v>
      </c>
      <c r="S7306" t="s">
        <v>63</v>
      </c>
      <c r="T7306">
        <v>41002</v>
      </c>
      <c r="U7306" s="1">
        <v>45381</v>
      </c>
      <c r="V7306" t="s">
        <v>72</v>
      </c>
      <c r="W7306">
        <v>765095</v>
      </c>
      <c r="X7306" t="s">
        <v>29003</v>
      </c>
      <c r="Y7306">
        <v>674</v>
      </c>
      <c r="Z7306">
        <v>840</v>
      </c>
      <c r="AA7306">
        <v>1</v>
      </c>
      <c r="AB7306">
        <v>336</v>
      </c>
    </row>
    <row r="7307" spans="1:28" x14ac:dyDescent="0.3">
      <c r="A7307" t="s">
        <v>28</v>
      </c>
      <c r="B7307" t="s">
        <v>29</v>
      </c>
      <c r="C7307" t="s">
        <v>91</v>
      </c>
      <c r="D7307" t="s">
        <v>566</v>
      </c>
      <c r="E7307" t="s">
        <v>32</v>
      </c>
      <c r="F7307" t="s">
        <v>135</v>
      </c>
      <c r="G7307">
        <v>10</v>
      </c>
      <c r="H7307">
        <v>411038</v>
      </c>
      <c r="I7307" t="s">
        <v>34</v>
      </c>
      <c r="J7307" s="1">
        <v>43953</v>
      </c>
      <c r="K7307">
        <v>950</v>
      </c>
      <c r="L7307" t="s">
        <v>29004</v>
      </c>
      <c r="M7307" t="s">
        <v>1483</v>
      </c>
      <c r="N7307" t="s">
        <v>29005</v>
      </c>
      <c r="O7307" t="s">
        <v>29006</v>
      </c>
      <c r="P7307" t="s">
        <v>71</v>
      </c>
      <c r="Q7307">
        <v>15</v>
      </c>
      <c r="R7307" t="s">
        <v>40</v>
      </c>
      <c r="S7307" t="s">
        <v>118</v>
      </c>
      <c r="T7307">
        <v>61656</v>
      </c>
      <c r="U7307" s="1">
        <v>45333</v>
      </c>
      <c r="V7307" t="s">
        <v>119</v>
      </c>
      <c r="W7307">
        <v>702248</v>
      </c>
      <c r="X7307" t="s">
        <v>29007</v>
      </c>
      <c r="Y7307">
        <v>395</v>
      </c>
      <c r="Z7307">
        <v>540</v>
      </c>
      <c r="AA7307">
        <v>3</v>
      </c>
      <c r="AB7307">
        <v>648</v>
      </c>
    </row>
    <row r="7308" spans="1:28" x14ac:dyDescent="0.3">
      <c r="A7308" t="s">
        <v>28</v>
      </c>
      <c r="B7308" t="s">
        <v>29</v>
      </c>
      <c r="C7308" t="s">
        <v>54</v>
      </c>
      <c r="D7308" t="s">
        <v>411</v>
      </c>
      <c r="E7308" t="s">
        <v>32</v>
      </c>
      <c r="F7308" t="s">
        <v>175</v>
      </c>
      <c r="G7308">
        <v>68</v>
      </c>
      <c r="H7308">
        <v>424080</v>
      </c>
      <c r="I7308" t="s">
        <v>34</v>
      </c>
      <c r="J7308" s="1">
        <v>45193</v>
      </c>
      <c r="K7308">
        <v>1300</v>
      </c>
      <c r="L7308" t="s">
        <v>12337</v>
      </c>
      <c r="M7308" t="s">
        <v>1058</v>
      </c>
      <c r="N7308" t="s">
        <v>29008</v>
      </c>
      <c r="O7308" t="s">
        <v>29009</v>
      </c>
      <c r="P7308" t="s">
        <v>51</v>
      </c>
      <c r="Q7308">
        <v>10</v>
      </c>
      <c r="R7308" t="s">
        <v>40</v>
      </c>
      <c r="S7308" t="s">
        <v>63</v>
      </c>
      <c r="T7308">
        <v>45112</v>
      </c>
      <c r="U7308" s="1">
        <v>45600</v>
      </c>
      <c r="V7308" t="s">
        <v>42</v>
      </c>
      <c r="W7308">
        <v>862979</v>
      </c>
      <c r="X7308" t="s">
        <v>29010</v>
      </c>
      <c r="Y7308">
        <v>209</v>
      </c>
      <c r="Z7308">
        <v>1074</v>
      </c>
      <c r="AA7308">
        <v>7</v>
      </c>
      <c r="AB7308" s="2" t="s">
        <v>9803</v>
      </c>
    </row>
    <row r="7309" spans="1:28" x14ac:dyDescent="0.3">
      <c r="A7309" t="s">
        <v>28</v>
      </c>
      <c r="B7309" t="s">
        <v>29</v>
      </c>
      <c r="C7309" t="s">
        <v>66</v>
      </c>
      <c r="D7309" t="s">
        <v>170</v>
      </c>
      <c r="E7309" t="s">
        <v>46</v>
      </c>
      <c r="F7309" t="s">
        <v>47</v>
      </c>
      <c r="G7309">
        <v>6</v>
      </c>
      <c r="H7309">
        <v>433166</v>
      </c>
      <c r="I7309" t="s">
        <v>34</v>
      </c>
      <c r="J7309" s="1">
        <v>44666</v>
      </c>
      <c r="K7309">
        <v>1300</v>
      </c>
      <c r="L7309" t="s">
        <v>29011</v>
      </c>
      <c r="M7309" t="s">
        <v>895</v>
      </c>
      <c r="N7309" t="s">
        <v>29012</v>
      </c>
      <c r="O7309" t="s">
        <v>29013</v>
      </c>
      <c r="P7309" t="s">
        <v>39</v>
      </c>
      <c r="Q7309">
        <v>7</v>
      </c>
      <c r="R7309" t="s">
        <v>40</v>
      </c>
      <c r="S7309" t="s">
        <v>63</v>
      </c>
      <c r="T7309">
        <v>14435</v>
      </c>
      <c r="U7309" s="1">
        <v>45602</v>
      </c>
      <c r="V7309" t="s">
        <v>42</v>
      </c>
      <c r="W7309">
        <v>130538</v>
      </c>
      <c r="X7309" t="s">
        <v>29014</v>
      </c>
      <c r="Y7309">
        <v>508</v>
      </c>
      <c r="Z7309">
        <v>1032</v>
      </c>
      <c r="AA7309">
        <v>4</v>
      </c>
      <c r="AB7309">
        <v>1651.2</v>
      </c>
    </row>
    <row r="7310" spans="1:28" x14ac:dyDescent="0.3">
      <c r="A7310" t="s">
        <v>28</v>
      </c>
      <c r="B7310" t="s">
        <v>29</v>
      </c>
      <c r="C7310" t="s">
        <v>44</v>
      </c>
      <c r="D7310" t="s">
        <v>142</v>
      </c>
      <c r="E7310" t="s">
        <v>56</v>
      </c>
      <c r="F7310" t="s">
        <v>106</v>
      </c>
      <c r="G7310">
        <v>62</v>
      </c>
      <c r="H7310">
        <v>430324</v>
      </c>
      <c r="I7310" t="s">
        <v>58</v>
      </c>
      <c r="J7310" s="1">
        <v>45063</v>
      </c>
      <c r="K7310">
        <v>800</v>
      </c>
      <c r="L7310" t="s">
        <v>29015</v>
      </c>
      <c r="M7310" t="s">
        <v>1253</v>
      </c>
      <c r="N7310" t="s">
        <v>29016</v>
      </c>
      <c r="O7310" t="s">
        <v>29017</v>
      </c>
      <c r="P7310" t="s">
        <v>51</v>
      </c>
      <c r="Q7310">
        <v>7</v>
      </c>
      <c r="R7310" t="s">
        <v>40</v>
      </c>
      <c r="S7310" t="s">
        <v>41</v>
      </c>
      <c r="T7310">
        <v>32431</v>
      </c>
      <c r="U7310" s="1">
        <v>45472</v>
      </c>
      <c r="V7310" t="s">
        <v>52</v>
      </c>
      <c r="W7310">
        <v>157591</v>
      </c>
      <c r="X7310" t="s">
        <v>29018</v>
      </c>
      <c r="Y7310">
        <v>449</v>
      </c>
      <c r="Z7310">
        <v>1745</v>
      </c>
      <c r="AA7310">
        <v>1</v>
      </c>
      <c r="AB7310">
        <v>698</v>
      </c>
    </row>
    <row r="7311" spans="1:28" x14ac:dyDescent="0.3">
      <c r="A7311" t="s">
        <v>28</v>
      </c>
      <c r="B7311" t="s">
        <v>29</v>
      </c>
      <c r="C7311" t="s">
        <v>44</v>
      </c>
      <c r="D7311" t="s">
        <v>566</v>
      </c>
      <c r="E7311" t="s">
        <v>46</v>
      </c>
      <c r="F7311" t="s">
        <v>113</v>
      </c>
      <c r="G7311">
        <v>36</v>
      </c>
      <c r="H7311">
        <v>426813</v>
      </c>
      <c r="I7311" t="s">
        <v>34</v>
      </c>
      <c r="J7311" s="1">
        <v>45178</v>
      </c>
      <c r="K7311">
        <v>1300</v>
      </c>
      <c r="L7311" t="s">
        <v>29019</v>
      </c>
      <c r="M7311" t="s">
        <v>1291</v>
      </c>
      <c r="N7311" t="s">
        <v>29020</v>
      </c>
      <c r="O7311">
        <v>7296820868</v>
      </c>
      <c r="P7311" t="s">
        <v>87</v>
      </c>
      <c r="Q7311">
        <v>14</v>
      </c>
      <c r="R7311" t="s">
        <v>40</v>
      </c>
      <c r="S7311" t="s">
        <v>118</v>
      </c>
      <c r="T7311">
        <v>42295</v>
      </c>
      <c r="U7311" s="1">
        <v>45507</v>
      </c>
      <c r="V7311" t="s">
        <v>64</v>
      </c>
      <c r="W7311">
        <v>767165</v>
      </c>
      <c r="X7311" t="s">
        <v>29021</v>
      </c>
      <c r="Y7311">
        <v>526</v>
      </c>
      <c r="Z7311">
        <v>2730</v>
      </c>
      <c r="AA7311">
        <v>1</v>
      </c>
      <c r="AB7311">
        <v>1092</v>
      </c>
    </row>
    <row r="7312" spans="1:28" x14ac:dyDescent="0.3">
      <c r="A7312" t="s">
        <v>28</v>
      </c>
      <c r="B7312" t="s">
        <v>29</v>
      </c>
      <c r="C7312" t="s">
        <v>193</v>
      </c>
      <c r="D7312" t="s">
        <v>364</v>
      </c>
      <c r="E7312" t="s">
        <v>46</v>
      </c>
      <c r="F7312" t="s">
        <v>47</v>
      </c>
      <c r="G7312">
        <v>3</v>
      </c>
      <c r="H7312">
        <v>412841</v>
      </c>
      <c r="I7312" t="s">
        <v>58</v>
      </c>
      <c r="J7312" s="1">
        <v>45210</v>
      </c>
      <c r="K7312">
        <v>1300</v>
      </c>
      <c r="L7312" t="s">
        <v>6410</v>
      </c>
      <c r="M7312" t="s">
        <v>276</v>
      </c>
      <c r="N7312" t="s">
        <v>29022</v>
      </c>
      <c r="O7312" t="s">
        <v>29023</v>
      </c>
      <c r="P7312" t="s">
        <v>51</v>
      </c>
      <c r="Q7312">
        <v>10</v>
      </c>
      <c r="R7312" t="s">
        <v>40</v>
      </c>
      <c r="S7312" t="s">
        <v>63</v>
      </c>
      <c r="T7312">
        <v>96690</v>
      </c>
      <c r="U7312" s="1">
        <v>45489</v>
      </c>
      <c r="V7312" t="s">
        <v>126</v>
      </c>
      <c r="W7312">
        <v>971695</v>
      </c>
      <c r="X7312" t="s">
        <v>29024</v>
      </c>
      <c r="Y7312">
        <v>473</v>
      </c>
      <c r="Z7312">
        <v>1028</v>
      </c>
      <c r="AA7312">
        <v>3</v>
      </c>
      <c r="AB7312" s="2" t="s">
        <v>20911</v>
      </c>
    </row>
    <row r="7313" spans="1:28" x14ac:dyDescent="0.3">
      <c r="A7313" t="s">
        <v>28</v>
      </c>
      <c r="B7313" t="s">
        <v>29</v>
      </c>
      <c r="C7313" t="s">
        <v>148</v>
      </c>
      <c r="D7313" t="s">
        <v>74</v>
      </c>
      <c r="E7313" t="s">
        <v>46</v>
      </c>
      <c r="F7313" t="s">
        <v>33</v>
      </c>
      <c r="G7313">
        <v>25</v>
      </c>
      <c r="H7313">
        <v>402842</v>
      </c>
      <c r="I7313" t="s">
        <v>34</v>
      </c>
      <c r="J7313" s="1">
        <v>44160</v>
      </c>
      <c r="K7313">
        <v>1100</v>
      </c>
      <c r="L7313" t="s">
        <v>29025</v>
      </c>
      <c r="M7313" t="s">
        <v>1017</v>
      </c>
      <c r="N7313" t="s">
        <v>29026</v>
      </c>
      <c r="O7313" t="s">
        <v>29027</v>
      </c>
      <c r="P7313" t="s">
        <v>39</v>
      </c>
      <c r="Q7313">
        <v>10</v>
      </c>
      <c r="R7313" t="s">
        <v>40</v>
      </c>
      <c r="S7313" t="s">
        <v>79</v>
      </c>
      <c r="T7313">
        <v>25580</v>
      </c>
      <c r="U7313" s="1">
        <v>45320</v>
      </c>
      <c r="V7313" t="s">
        <v>111</v>
      </c>
      <c r="W7313">
        <v>221867</v>
      </c>
      <c r="X7313" t="s">
        <v>29028</v>
      </c>
      <c r="Y7313">
        <v>933</v>
      </c>
      <c r="Z7313">
        <v>2911</v>
      </c>
      <c r="AA7313">
        <v>6</v>
      </c>
      <c r="AB7313" s="2" t="s">
        <v>2402</v>
      </c>
    </row>
    <row r="7314" spans="1:28" x14ac:dyDescent="0.3">
      <c r="A7314" t="s">
        <v>28</v>
      </c>
      <c r="B7314" t="s">
        <v>29</v>
      </c>
      <c r="C7314" t="s">
        <v>157</v>
      </c>
      <c r="D7314" t="s">
        <v>182</v>
      </c>
      <c r="E7314" t="s">
        <v>46</v>
      </c>
      <c r="F7314" t="s">
        <v>135</v>
      </c>
      <c r="G7314">
        <v>74</v>
      </c>
      <c r="H7314">
        <v>400033</v>
      </c>
      <c r="I7314" t="s">
        <v>58</v>
      </c>
      <c r="J7314" s="1">
        <v>45185</v>
      </c>
      <c r="K7314">
        <v>1400</v>
      </c>
      <c r="L7314" t="s">
        <v>6351</v>
      </c>
      <c r="M7314" t="s">
        <v>76</v>
      </c>
      <c r="N7314" t="s">
        <v>29029</v>
      </c>
      <c r="O7314" t="s">
        <v>29030</v>
      </c>
      <c r="P7314" t="s">
        <v>71</v>
      </c>
      <c r="Q7314">
        <v>18</v>
      </c>
      <c r="R7314" t="s">
        <v>40</v>
      </c>
      <c r="S7314" t="s">
        <v>63</v>
      </c>
      <c r="T7314">
        <v>10709</v>
      </c>
      <c r="U7314" s="1">
        <v>45319</v>
      </c>
      <c r="V7314" t="s">
        <v>111</v>
      </c>
      <c r="W7314">
        <v>940403</v>
      </c>
      <c r="X7314" t="s">
        <v>29031</v>
      </c>
      <c r="Y7314">
        <v>589</v>
      </c>
      <c r="Z7314">
        <v>1154</v>
      </c>
      <c r="AA7314">
        <v>1</v>
      </c>
      <c r="AB7314">
        <v>461.6</v>
      </c>
    </row>
    <row r="7315" spans="1:28" x14ac:dyDescent="0.3">
      <c r="A7315" t="s">
        <v>28</v>
      </c>
      <c r="B7315" t="s">
        <v>29</v>
      </c>
      <c r="C7315" t="s">
        <v>157</v>
      </c>
      <c r="D7315" t="s">
        <v>380</v>
      </c>
      <c r="E7315" t="s">
        <v>32</v>
      </c>
      <c r="F7315" t="s">
        <v>57</v>
      </c>
      <c r="G7315">
        <v>63</v>
      </c>
      <c r="H7315">
        <v>409494</v>
      </c>
      <c r="I7315" t="s">
        <v>58</v>
      </c>
      <c r="J7315" s="1">
        <v>44626</v>
      </c>
      <c r="K7315">
        <v>800</v>
      </c>
      <c r="L7315" t="s">
        <v>29032</v>
      </c>
      <c r="M7315" t="s">
        <v>2124</v>
      </c>
      <c r="N7315" t="s">
        <v>29033</v>
      </c>
      <c r="O7315" t="s">
        <v>29034</v>
      </c>
      <c r="P7315" t="s">
        <v>87</v>
      </c>
      <c r="Q7315">
        <v>20</v>
      </c>
      <c r="R7315" t="s">
        <v>40</v>
      </c>
      <c r="S7315" t="s">
        <v>79</v>
      </c>
      <c r="T7315">
        <v>75018</v>
      </c>
      <c r="U7315" s="1">
        <v>45453</v>
      </c>
      <c r="V7315" t="s">
        <v>52</v>
      </c>
      <c r="W7315">
        <v>653858</v>
      </c>
      <c r="X7315" t="s">
        <v>29035</v>
      </c>
      <c r="Y7315">
        <v>279</v>
      </c>
      <c r="Z7315">
        <v>1226</v>
      </c>
      <c r="AA7315">
        <v>2</v>
      </c>
      <c r="AB7315" s="2" t="s">
        <v>29036</v>
      </c>
    </row>
    <row r="7316" spans="1:28" x14ac:dyDescent="0.3">
      <c r="A7316" t="s">
        <v>28</v>
      </c>
      <c r="B7316" t="s">
        <v>29</v>
      </c>
      <c r="C7316" t="s">
        <v>66</v>
      </c>
      <c r="D7316" t="s">
        <v>442</v>
      </c>
      <c r="E7316" t="s">
        <v>32</v>
      </c>
      <c r="F7316" t="s">
        <v>57</v>
      </c>
      <c r="G7316">
        <v>28</v>
      </c>
      <c r="H7316">
        <v>418739</v>
      </c>
      <c r="I7316" t="s">
        <v>58</v>
      </c>
      <c r="J7316" s="1">
        <v>44275</v>
      </c>
      <c r="K7316">
        <v>1400</v>
      </c>
      <c r="L7316" t="s">
        <v>20020</v>
      </c>
      <c r="M7316" t="s">
        <v>680</v>
      </c>
      <c r="N7316" t="s">
        <v>29037</v>
      </c>
      <c r="O7316" t="s">
        <v>29038</v>
      </c>
      <c r="P7316" t="s">
        <v>87</v>
      </c>
      <c r="Q7316">
        <v>12</v>
      </c>
      <c r="R7316" t="s">
        <v>40</v>
      </c>
      <c r="S7316" t="s">
        <v>118</v>
      </c>
      <c r="T7316">
        <v>51621</v>
      </c>
      <c r="U7316" s="1">
        <v>45611</v>
      </c>
      <c r="V7316" t="s">
        <v>42</v>
      </c>
      <c r="W7316">
        <v>797506</v>
      </c>
      <c r="X7316" t="s">
        <v>29039</v>
      </c>
      <c r="Y7316">
        <v>293</v>
      </c>
      <c r="Z7316">
        <v>2091</v>
      </c>
      <c r="AA7316">
        <v>5</v>
      </c>
      <c r="AB7316">
        <v>4182</v>
      </c>
    </row>
    <row r="7317" spans="1:28" x14ac:dyDescent="0.3">
      <c r="A7317" t="s">
        <v>28</v>
      </c>
      <c r="B7317" t="s">
        <v>29</v>
      </c>
      <c r="C7317" t="s">
        <v>44</v>
      </c>
      <c r="D7317" t="s">
        <v>467</v>
      </c>
      <c r="E7317" t="s">
        <v>46</v>
      </c>
      <c r="F7317" t="s">
        <v>33</v>
      </c>
      <c r="G7317">
        <v>80</v>
      </c>
      <c r="H7317">
        <v>431057</v>
      </c>
      <c r="I7317" t="s">
        <v>58</v>
      </c>
      <c r="J7317" s="1">
        <v>44437</v>
      </c>
      <c r="K7317">
        <v>800</v>
      </c>
      <c r="L7317" t="s">
        <v>29040</v>
      </c>
      <c r="M7317" t="s">
        <v>1030</v>
      </c>
      <c r="N7317" t="s">
        <v>29041</v>
      </c>
      <c r="O7317" t="s">
        <v>29042</v>
      </c>
      <c r="P7317" t="s">
        <v>71</v>
      </c>
      <c r="Q7317">
        <v>17</v>
      </c>
      <c r="R7317" t="s">
        <v>88</v>
      </c>
      <c r="S7317" t="s">
        <v>63</v>
      </c>
      <c r="T7317">
        <v>88735</v>
      </c>
      <c r="U7317" s="1">
        <v>45401</v>
      </c>
      <c r="V7317" t="s">
        <v>80</v>
      </c>
      <c r="W7317">
        <v>581164</v>
      </c>
      <c r="X7317" t="s">
        <v>29043</v>
      </c>
      <c r="Y7317">
        <v>811</v>
      </c>
      <c r="Z7317">
        <v>2599</v>
      </c>
      <c r="AA7317">
        <v>6</v>
      </c>
      <c r="AB7317">
        <v>6237.6</v>
      </c>
    </row>
    <row r="7318" spans="1:28" x14ac:dyDescent="0.3">
      <c r="A7318" t="s">
        <v>28</v>
      </c>
      <c r="B7318" t="s">
        <v>29</v>
      </c>
      <c r="C7318" t="s">
        <v>30</v>
      </c>
      <c r="D7318" t="s">
        <v>317</v>
      </c>
      <c r="E7318" t="s">
        <v>32</v>
      </c>
      <c r="F7318" t="s">
        <v>135</v>
      </c>
      <c r="G7318">
        <v>83</v>
      </c>
      <c r="H7318">
        <v>433773</v>
      </c>
      <c r="I7318" t="s">
        <v>58</v>
      </c>
      <c r="J7318" s="1">
        <v>44191</v>
      </c>
      <c r="K7318">
        <v>800</v>
      </c>
      <c r="L7318" t="s">
        <v>29044</v>
      </c>
      <c r="M7318" t="s">
        <v>366</v>
      </c>
      <c r="N7318" t="s">
        <v>29045</v>
      </c>
      <c r="O7318" t="s">
        <v>29046</v>
      </c>
      <c r="P7318" t="s">
        <v>39</v>
      </c>
      <c r="Q7318">
        <v>11</v>
      </c>
      <c r="R7318" t="s">
        <v>40</v>
      </c>
      <c r="S7318" t="s">
        <v>79</v>
      </c>
      <c r="T7318">
        <v>51205</v>
      </c>
      <c r="U7318" s="1">
        <v>45477</v>
      </c>
      <c r="V7318" t="s">
        <v>126</v>
      </c>
      <c r="W7318">
        <v>256563</v>
      </c>
      <c r="X7318" t="s">
        <v>29047</v>
      </c>
      <c r="Y7318">
        <v>432</v>
      </c>
      <c r="Z7318">
        <v>1800</v>
      </c>
      <c r="AA7318">
        <v>4</v>
      </c>
      <c r="AB7318">
        <v>2880</v>
      </c>
    </row>
    <row r="7319" spans="1:28" x14ac:dyDescent="0.3">
      <c r="A7319" t="s">
        <v>28</v>
      </c>
      <c r="B7319" t="s">
        <v>29</v>
      </c>
      <c r="C7319" t="s">
        <v>91</v>
      </c>
      <c r="D7319" t="s">
        <v>31</v>
      </c>
      <c r="E7319" t="s">
        <v>46</v>
      </c>
      <c r="F7319" t="s">
        <v>57</v>
      </c>
      <c r="G7319">
        <v>43</v>
      </c>
      <c r="H7319">
        <v>421188</v>
      </c>
      <c r="I7319" t="s">
        <v>58</v>
      </c>
      <c r="J7319" s="1">
        <v>45079</v>
      </c>
      <c r="K7319">
        <v>1200</v>
      </c>
      <c r="L7319" t="s">
        <v>14849</v>
      </c>
      <c r="M7319" t="s">
        <v>152</v>
      </c>
      <c r="N7319" t="s">
        <v>29048</v>
      </c>
      <c r="O7319" t="s">
        <v>29049</v>
      </c>
      <c r="P7319" t="s">
        <v>71</v>
      </c>
      <c r="Q7319">
        <v>8</v>
      </c>
      <c r="R7319" t="s">
        <v>40</v>
      </c>
      <c r="S7319" t="s">
        <v>79</v>
      </c>
      <c r="T7319">
        <v>17891</v>
      </c>
      <c r="U7319" s="1">
        <v>45578</v>
      </c>
      <c r="V7319" t="s">
        <v>155</v>
      </c>
      <c r="W7319">
        <v>972160</v>
      </c>
      <c r="X7319" t="s">
        <v>29050</v>
      </c>
      <c r="Y7319">
        <v>742</v>
      </c>
      <c r="Z7319">
        <v>2511</v>
      </c>
      <c r="AA7319">
        <v>8</v>
      </c>
      <c r="AB7319" s="2" t="s">
        <v>23828</v>
      </c>
    </row>
    <row r="7320" spans="1:28" x14ac:dyDescent="0.3">
      <c r="A7320" t="s">
        <v>28</v>
      </c>
      <c r="B7320" t="s">
        <v>29</v>
      </c>
      <c r="C7320" t="s">
        <v>157</v>
      </c>
      <c r="D7320" t="s">
        <v>317</v>
      </c>
      <c r="E7320" t="s">
        <v>32</v>
      </c>
      <c r="F7320" t="s">
        <v>150</v>
      </c>
      <c r="G7320">
        <v>66</v>
      </c>
      <c r="H7320">
        <v>427817</v>
      </c>
      <c r="I7320" t="s">
        <v>58</v>
      </c>
      <c r="J7320" s="1">
        <v>45549</v>
      </c>
      <c r="K7320">
        <v>1000</v>
      </c>
      <c r="L7320" t="s">
        <v>29051</v>
      </c>
      <c r="M7320" t="s">
        <v>123</v>
      </c>
      <c r="N7320" t="s">
        <v>29052</v>
      </c>
      <c r="O7320" t="s">
        <v>29053</v>
      </c>
      <c r="P7320" t="s">
        <v>87</v>
      </c>
      <c r="Q7320">
        <v>17</v>
      </c>
      <c r="R7320" t="s">
        <v>88</v>
      </c>
      <c r="S7320" t="s">
        <v>118</v>
      </c>
      <c r="T7320">
        <v>53244</v>
      </c>
      <c r="U7320" s="1">
        <v>45628</v>
      </c>
      <c r="V7320" t="s">
        <v>259</v>
      </c>
      <c r="W7320">
        <v>335771</v>
      </c>
      <c r="X7320" t="s">
        <v>29054</v>
      </c>
      <c r="Y7320">
        <v>398</v>
      </c>
      <c r="Z7320">
        <v>2855</v>
      </c>
      <c r="AA7320">
        <v>1</v>
      </c>
      <c r="AB7320">
        <v>1142</v>
      </c>
    </row>
    <row r="7321" spans="1:28" x14ac:dyDescent="0.3">
      <c r="A7321" t="s">
        <v>28</v>
      </c>
      <c r="B7321" t="s">
        <v>29</v>
      </c>
      <c r="C7321" t="s">
        <v>44</v>
      </c>
      <c r="D7321" t="s">
        <v>524</v>
      </c>
      <c r="E7321" t="s">
        <v>56</v>
      </c>
      <c r="F7321" t="s">
        <v>33</v>
      </c>
      <c r="G7321">
        <v>13</v>
      </c>
      <c r="H7321">
        <v>417365</v>
      </c>
      <c r="I7321" t="s">
        <v>34</v>
      </c>
      <c r="J7321" s="1">
        <v>44648</v>
      </c>
      <c r="K7321">
        <v>1000</v>
      </c>
      <c r="L7321" t="s">
        <v>29055</v>
      </c>
      <c r="M7321" t="s">
        <v>1244</v>
      </c>
      <c r="N7321" t="s">
        <v>29056</v>
      </c>
      <c r="O7321" t="s">
        <v>29057</v>
      </c>
      <c r="P7321" t="s">
        <v>87</v>
      </c>
      <c r="Q7321">
        <v>12</v>
      </c>
      <c r="R7321" t="s">
        <v>40</v>
      </c>
      <c r="S7321" t="s">
        <v>79</v>
      </c>
      <c r="T7321">
        <v>80690</v>
      </c>
      <c r="U7321" s="1">
        <v>45444</v>
      </c>
      <c r="V7321" t="s">
        <v>52</v>
      </c>
      <c r="W7321">
        <v>506583</v>
      </c>
      <c r="X7321" t="s">
        <v>29058</v>
      </c>
      <c r="Y7321">
        <v>599</v>
      </c>
      <c r="Z7321">
        <v>2954</v>
      </c>
      <c r="AA7321">
        <v>2</v>
      </c>
      <c r="AB7321" s="2" t="s">
        <v>29059</v>
      </c>
    </row>
    <row r="7322" spans="1:28" x14ac:dyDescent="0.3">
      <c r="A7322" t="s">
        <v>28</v>
      </c>
      <c r="B7322" t="s">
        <v>29</v>
      </c>
      <c r="C7322" t="s">
        <v>44</v>
      </c>
      <c r="D7322" t="s">
        <v>317</v>
      </c>
      <c r="E7322" t="s">
        <v>46</v>
      </c>
      <c r="F7322" t="s">
        <v>83</v>
      </c>
      <c r="G7322">
        <v>34</v>
      </c>
      <c r="H7322">
        <v>425037</v>
      </c>
      <c r="I7322" t="s">
        <v>58</v>
      </c>
      <c r="J7322" s="1">
        <v>44339</v>
      </c>
      <c r="K7322">
        <v>1300</v>
      </c>
      <c r="L7322" t="s">
        <v>29060</v>
      </c>
      <c r="M7322" t="s">
        <v>263</v>
      </c>
      <c r="N7322" t="s">
        <v>29061</v>
      </c>
      <c r="O7322" t="s">
        <v>29062</v>
      </c>
      <c r="P7322" t="s">
        <v>39</v>
      </c>
      <c r="Q7322">
        <v>19</v>
      </c>
      <c r="R7322" t="s">
        <v>40</v>
      </c>
      <c r="S7322" t="s">
        <v>79</v>
      </c>
      <c r="T7322">
        <v>82518</v>
      </c>
      <c r="U7322" s="1">
        <v>45409</v>
      </c>
      <c r="V7322" t="s">
        <v>80</v>
      </c>
      <c r="W7322">
        <v>217811</v>
      </c>
      <c r="X7322" t="s">
        <v>29063</v>
      </c>
      <c r="Y7322">
        <v>496</v>
      </c>
      <c r="Z7322">
        <v>1554</v>
      </c>
      <c r="AA7322">
        <v>5</v>
      </c>
      <c r="AB7322">
        <v>3108</v>
      </c>
    </row>
    <row r="7323" spans="1:28" x14ac:dyDescent="0.3">
      <c r="A7323" t="s">
        <v>28</v>
      </c>
      <c r="B7323" t="s">
        <v>29</v>
      </c>
      <c r="C7323" t="s">
        <v>44</v>
      </c>
      <c r="D7323" t="s">
        <v>149</v>
      </c>
      <c r="E7323" t="s">
        <v>56</v>
      </c>
      <c r="F7323" t="s">
        <v>47</v>
      </c>
      <c r="G7323">
        <v>14</v>
      </c>
      <c r="H7323">
        <v>430436</v>
      </c>
      <c r="I7323" t="s">
        <v>58</v>
      </c>
      <c r="J7323" s="1">
        <v>45407</v>
      </c>
      <c r="K7323">
        <v>1300</v>
      </c>
      <c r="L7323" t="s">
        <v>1117</v>
      </c>
      <c r="M7323" t="s">
        <v>818</v>
      </c>
      <c r="N7323" t="s">
        <v>29064</v>
      </c>
      <c r="O7323" t="s">
        <v>29065</v>
      </c>
      <c r="P7323" t="s">
        <v>71</v>
      </c>
      <c r="Q7323">
        <v>11</v>
      </c>
      <c r="R7323" t="s">
        <v>40</v>
      </c>
      <c r="S7323" t="s">
        <v>41</v>
      </c>
      <c r="T7323">
        <v>65216</v>
      </c>
      <c r="U7323" s="1">
        <v>45419</v>
      </c>
      <c r="V7323" t="s">
        <v>140</v>
      </c>
      <c r="W7323">
        <v>487184</v>
      </c>
      <c r="X7323" t="s">
        <v>29066</v>
      </c>
      <c r="Y7323">
        <v>672</v>
      </c>
      <c r="Z7323">
        <v>956</v>
      </c>
      <c r="AA7323">
        <v>8</v>
      </c>
      <c r="AB7323" s="2" t="s">
        <v>29067</v>
      </c>
    </row>
    <row r="7324" spans="1:28" x14ac:dyDescent="0.3">
      <c r="A7324" t="s">
        <v>28</v>
      </c>
      <c r="B7324" t="s">
        <v>29</v>
      </c>
      <c r="C7324" t="s">
        <v>66</v>
      </c>
      <c r="D7324" t="s">
        <v>170</v>
      </c>
      <c r="E7324" t="s">
        <v>32</v>
      </c>
      <c r="F7324" t="s">
        <v>113</v>
      </c>
      <c r="G7324">
        <v>70</v>
      </c>
      <c r="H7324">
        <v>402174</v>
      </c>
      <c r="I7324" t="s">
        <v>58</v>
      </c>
      <c r="J7324" s="1">
        <v>44819</v>
      </c>
      <c r="K7324">
        <v>1100</v>
      </c>
      <c r="L7324" t="s">
        <v>29068</v>
      </c>
      <c r="M7324" t="s">
        <v>263</v>
      </c>
      <c r="N7324" t="s">
        <v>29069</v>
      </c>
      <c r="O7324" t="s">
        <v>29070</v>
      </c>
      <c r="P7324" t="s">
        <v>87</v>
      </c>
      <c r="Q7324">
        <v>7</v>
      </c>
      <c r="R7324" t="s">
        <v>88</v>
      </c>
      <c r="S7324" t="s">
        <v>41</v>
      </c>
      <c r="T7324">
        <v>22797</v>
      </c>
      <c r="U7324" s="1">
        <v>45343</v>
      </c>
      <c r="V7324" t="s">
        <v>119</v>
      </c>
      <c r="W7324">
        <v>241308</v>
      </c>
      <c r="X7324" t="s">
        <v>29071</v>
      </c>
      <c r="Y7324">
        <v>856</v>
      </c>
      <c r="Z7324">
        <v>675</v>
      </c>
      <c r="AA7324">
        <v>1</v>
      </c>
      <c r="AB7324">
        <v>270</v>
      </c>
    </row>
    <row r="7325" spans="1:28" x14ac:dyDescent="0.3">
      <c r="A7325" t="s">
        <v>28</v>
      </c>
      <c r="B7325" t="s">
        <v>29</v>
      </c>
      <c r="C7325" t="s">
        <v>44</v>
      </c>
      <c r="D7325" t="s">
        <v>546</v>
      </c>
      <c r="E7325" t="s">
        <v>32</v>
      </c>
      <c r="F7325" t="s">
        <v>175</v>
      </c>
      <c r="G7325">
        <v>60</v>
      </c>
      <c r="H7325">
        <v>438466</v>
      </c>
      <c r="I7325" t="s">
        <v>58</v>
      </c>
      <c r="J7325" s="1">
        <v>45183</v>
      </c>
      <c r="K7325">
        <v>1000</v>
      </c>
      <c r="L7325" t="s">
        <v>29072</v>
      </c>
      <c r="M7325" t="s">
        <v>428</v>
      </c>
      <c r="N7325" t="s">
        <v>29073</v>
      </c>
      <c r="O7325" t="s">
        <v>29074</v>
      </c>
      <c r="P7325" t="s">
        <v>71</v>
      </c>
      <c r="Q7325">
        <v>12</v>
      </c>
      <c r="R7325" t="s">
        <v>88</v>
      </c>
      <c r="S7325" t="s">
        <v>41</v>
      </c>
      <c r="T7325">
        <v>18449</v>
      </c>
      <c r="U7325" s="1">
        <v>45472</v>
      </c>
      <c r="V7325" t="s">
        <v>52</v>
      </c>
      <c r="W7325">
        <v>481499</v>
      </c>
      <c r="X7325" t="s">
        <v>29075</v>
      </c>
      <c r="Y7325">
        <v>452</v>
      </c>
      <c r="Z7325">
        <v>2617</v>
      </c>
      <c r="AA7325">
        <v>8</v>
      </c>
      <c r="AB7325">
        <v>8374.4</v>
      </c>
    </row>
    <row r="7326" spans="1:28" x14ac:dyDescent="0.3">
      <c r="A7326" t="s">
        <v>28</v>
      </c>
      <c r="B7326" t="s">
        <v>29</v>
      </c>
      <c r="C7326" t="s">
        <v>157</v>
      </c>
      <c r="D7326" t="s">
        <v>254</v>
      </c>
      <c r="E7326" t="s">
        <v>46</v>
      </c>
      <c r="F7326" t="s">
        <v>83</v>
      </c>
      <c r="G7326">
        <v>31</v>
      </c>
      <c r="H7326">
        <v>400035</v>
      </c>
      <c r="I7326" t="s">
        <v>34</v>
      </c>
      <c r="J7326" s="1">
        <v>45104</v>
      </c>
      <c r="K7326">
        <v>1400</v>
      </c>
      <c r="L7326" t="s">
        <v>29076</v>
      </c>
      <c r="M7326" t="s">
        <v>129</v>
      </c>
      <c r="N7326" t="s">
        <v>29077</v>
      </c>
      <c r="O7326" t="s">
        <v>29078</v>
      </c>
      <c r="P7326" t="s">
        <v>51</v>
      </c>
      <c r="Q7326">
        <v>5</v>
      </c>
      <c r="R7326" t="s">
        <v>88</v>
      </c>
      <c r="S7326" t="s">
        <v>41</v>
      </c>
      <c r="T7326">
        <v>54160</v>
      </c>
      <c r="U7326" s="1">
        <v>45460</v>
      </c>
      <c r="V7326" t="s">
        <v>52</v>
      </c>
      <c r="W7326">
        <v>852917</v>
      </c>
      <c r="X7326" t="s">
        <v>23817</v>
      </c>
      <c r="Y7326">
        <v>680</v>
      </c>
      <c r="Z7326">
        <v>1068</v>
      </c>
      <c r="AA7326">
        <v>1</v>
      </c>
      <c r="AB7326" s="2" t="s">
        <v>7513</v>
      </c>
    </row>
    <row r="7327" spans="1:28" x14ac:dyDescent="0.3">
      <c r="A7327" t="s">
        <v>28</v>
      </c>
      <c r="B7327" t="s">
        <v>29</v>
      </c>
      <c r="C7327" t="s">
        <v>193</v>
      </c>
      <c r="D7327" t="s">
        <v>227</v>
      </c>
      <c r="E7327" t="s">
        <v>32</v>
      </c>
      <c r="F7327" t="s">
        <v>113</v>
      </c>
      <c r="G7327">
        <v>42</v>
      </c>
      <c r="H7327">
        <v>418752</v>
      </c>
      <c r="I7327" t="s">
        <v>58</v>
      </c>
      <c r="J7327" s="1">
        <v>45434</v>
      </c>
      <c r="K7327">
        <v>1000</v>
      </c>
      <c r="L7327" t="s">
        <v>29079</v>
      </c>
      <c r="M7327" t="s">
        <v>293</v>
      </c>
      <c r="N7327" t="s">
        <v>29080</v>
      </c>
      <c r="O7327">
        <f>1-254-754-4633</f>
        <v>-5640</v>
      </c>
      <c r="P7327" t="s">
        <v>39</v>
      </c>
      <c r="Q7327">
        <v>6</v>
      </c>
      <c r="R7327" t="s">
        <v>40</v>
      </c>
      <c r="S7327" t="s">
        <v>41</v>
      </c>
      <c r="T7327">
        <v>40014</v>
      </c>
      <c r="U7327" s="1">
        <v>45397</v>
      </c>
      <c r="V7327" t="s">
        <v>80</v>
      </c>
      <c r="W7327">
        <v>725236</v>
      </c>
      <c r="X7327" t="s">
        <v>29081</v>
      </c>
      <c r="Y7327">
        <v>619</v>
      </c>
      <c r="Z7327">
        <v>2077</v>
      </c>
      <c r="AA7327">
        <v>5</v>
      </c>
      <c r="AB7327">
        <v>4154</v>
      </c>
    </row>
    <row r="7328" spans="1:28" x14ac:dyDescent="0.3">
      <c r="A7328" t="s">
        <v>28</v>
      </c>
      <c r="B7328" t="s">
        <v>29</v>
      </c>
      <c r="C7328" t="s">
        <v>54</v>
      </c>
      <c r="D7328" t="s">
        <v>411</v>
      </c>
      <c r="E7328" t="s">
        <v>56</v>
      </c>
      <c r="F7328" t="s">
        <v>150</v>
      </c>
      <c r="G7328">
        <v>30</v>
      </c>
      <c r="H7328">
        <v>413321</v>
      </c>
      <c r="I7328" t="s">
        <v>34</v>
      </c>
      <c r="J7328" s="1">
        <v>45472</v>
      </c>
      <c r="K7328">
        <v>1000</v>
      </c>
      <c r="L7328" t="s">
        <v>29082</v>
      </c>
      <c r="M7328" t="s">
        <v>189</v>
      </c>
      <c r="N7328" t="s">
        <v>29083</v>
      </c>
      <c r="O7328" t="s">
        <v>29084</v>
      </c>
      <c r="P7328" t="s">
        <v>51</v>
      </c>
      <c r="Q7328">
        <v>20</v>
      </c>
      <c r="R7328" t="s">
        <v>40</v>
      </c>
      <c r="S7328" t="s">
        <v>79</v>
      </c>
      <c r="T7328">
        <v>52320</v>
      </c>
      <c r="U7328" s="1">
        <v>45519</v>
      </c>
      <c r="V7328" t="s">
        <v>64</v>
      </c>
      <c r="W7328">
        <v>165113</v>
      </c>
      <c r="X7328" t="s">
        <v>29085</v>
      </c>
      <c r="Y7328">
        <v>632</v>
      </c>
      <c r="Z7328">
        <v>2194</v>
      </c>
      <c r="AA7328">
        <v>4</v>
      </c>
      <c r="AB7328">
        <v>3510.4</v>
      </c>
    </row>
    <row r="7329" spans="1:28" x14ac:dyDescent="0.3">
      <c r="A7329" t="s">
        <v>28</v>
      </c>
      <c r="B7329" t="s">
        <v>29</v>
      </c>
      <c r="C7329" t="s">
        <v>66</v>
      </c>
      <c r="D7329" t="s">
        <v>237</v>
      </c>
      <c r="E7329" t="s">
        <v>46</v>
      </c>
      <c r="F7329" t="s">
        <v>113</v>
      </c>
      <c r="G7329">
        <v>28</v>
      </c>
      <c r="H7329">
        <v>405625</v>
      </c>
      <c r="I7329" t="s">
        <v>58</v>
      </c>
      <c r="J7329" s="1">
        <v>45237</v>
      </c>
      <c r="K7329">
        <v>950</v>
      </c>
      <c r="L7329" t="s">
        <v>29086</v>
      </c>
      <c r="M7329" t="s">
        <v>129</v>
      </c>
      <c r="N7329" t="s">
        <v>29087</v>
      </c>
      <c r="O7329" t="s">
        <v>29088</v>
      </c>
      <c r="P7329" t="s">
        <v>87</v>
      </c>
      <c r="Q7329">
        <v>15</v>
      </c>
      <c r="R7329" t="s">
        <v>88</v>
      </c>
      <c r="S7329" t="s">
        <v>79</v>
      </c>
      <c r="T7329">
        <v>76703</v>
      </c>
      <c r="U7329" s="1">
        <v>45487</v>
      </c>
      <c r="V7329" t="s">
        <v>126</v>
      </c>
      <c r="W7329">
        <v>350242</v>
      </c>
      <c r="X7329" t="s">
        <v>29089</v>
      </c>
      <c r="Y7329">
        <v>455</v>
      </c>
      <c r="Z7329">
        <v>2013</v>
      </c>
      <c r="AA7329">
        <v>6</v>
      </c>
      <c r="AB7329">
        <v>4831.2</v>
      </c>
    </row>
    <row r="7330" spans="1:28" x14ac:dyDescent="0.3">
      <c r="A7330" t="s">
        <v>28</v>
      </c>
      <c r="B7330" t="s">
        <v>29</v>
      </c>
      <c r="C7330" t="s">
        <v>30</v>
      </c>
      <c r="D7330" t="s">
        <v>105</v>
      </c>
      <c r="E7330" t="s">
        <v>32</v>
      </c>
      <c r="F7330" t="s">
        <v>33</v>
      </c>
      <c r="G7330">
        <v>62</v>
      </c>
      <c r="H7330">
        <v>405306</v>
      </c>
      <c r="I7330" t="s">
        <v>58</v>
      </c>
      <c r="J7330" s="1">
        <v>44931</v>
      </c>
      <c r="K7330">
        <v>1300</v>
      </c>
      <c r="L7330" t="s">
        <v>21931</v>
      </c>
      <c r="M7330" t="s">
        <v>2124</v>
      </c>
      <c r="N7330" t="s">
        <v>29090</v>
      </c>
      <c r="O7330" t="s">
        <v>29091</v>
      </c>
      <c r="P7330" t="s">
        <v>51</v>
      </c>
      <c r="Q7330">
        <v>18</v>
      </c>
      <c r="R7330" t="s">
        <v>88</v>
      </c>
      <c r="S7330" t="s">
        <v>41</v>
      </c>
      <c r="T7330">
        <v>76083</v>
      </c>
      <c r="U7330" s="1">
        <v>45513</v>
      </c>
      <c r="V7330" t="s">
        <v>64</v>
      </c>
      <c r="W7330">
        <v>366364</v>
      </c>
      <c r="X7330" t="s">
        <v>29092</v>
      </c>
      <c r="Y7330">
        <v>880</v>
      </c>
      <c r="Z7330">
        <v>2359</v>
      </c>
      <c r="AA7330">
        <v>8</v>
      </c>
      <c r="AB7330">
        <v>7548.8</v>
      </c>
    </row>
    <row r="7331" spans="1:28" x14ac:dyDescent="0.3">
      <c r="A7331" t="s">
        <v>28</v>
      </c>
      <c r="B7331" t="s">
        <v>29</v>
      </c>
      <c r="C7331" t="s">
        <v>91</v>
      </c>
      <c r="D7331" t="s">
        <v>566</v>
      </c>
      <c r="E7331" t="s">
        <v>56</v>
      </c>
      <c r="F7331" t="s">
        <v>355</v>
      </c>
      <c r="G7331">
        <v>91</v>
      </c>
      <c r="H7331">
        <v>407347</v>
      </c>
      <c r="I7331" t="s">
        <v>58</v>
      </c>
      <c r="J7331" s="1">
        <v>44915</v>
      </c>
      <c r="K7331">
        <v>950</v>
      </c>
      <c r="L7331" t="s">
        <v>13670</v>
      </c>
      <c r="M7331" t="s">
        <v>319</v>
      </c>
      <c r="N7331" t="s">
        <v>29093</v>
      </c>
      <c r="O7331" t="s">
        <v>29094</v>
      </c>
      <c r="P7331" t="s">
        <v>87</v>
      </c>
      <c r="Q7331">
        <v>20</v>
      </c>
      <c r="R7331" t="s">
        <v>88</v>
      </c>
      <c r="S7331" t="s">
        <v>118</v>
      </c>
      <c r="T7331">
        <v>11387</v>
      </c>
      <c r="U7331" s="1">
        <v>45342</v>
      </c>
      <c r="V7331" t="s">
        <v>119</v>
      </c>
      <c r="W7331">
        <v>999673</v>
      </c>
      <c r="X7331" t="s">
        <v>29095</v>
      </c>
      <c r="Y7331">
        <v>430</v>
      </c>
      <c r="Z7331">
        <v>2815</v>
      </c>
      <c r="AA7331">
        <v>4</v>
      </c>
      <c r="AB7331">
        <v>4504</v>
      </c>
    </row>
    <row r="7332" spans="1:28" x14ac:dyDescent="0.3">
      <c r="A7332" t="s">
        <v>28</v>
      </c>
      <c r="B7332" t="s">
        <v>29</v>
      </c>
      <c r="C7332" t="s">
        <v>157</v>
      </c>
      <c r="D7332" t="s">
        <v>105</v>
      </c>
      <c r="E7332" t="s">
        <v>32</v>
      </c>
      <c r="F7332" t="s">
        <v>355</v>
      </c>
      <c r="G7332">
        <v>48</v>
      </c>
      <c r="H7332">
        <v>415832</v>
      </c>
      <c r="I7332" t="s">
        <v>34</v>
      </c>
      <c r="J7332" s="1">
        <v>44860</v>
      </c>
      <c r="K7332">
        <v>950</v>
      </c>
      <c r="L7332" t="s">
        <v>29096</v>
      </c>
      <c r="M7332" t="s">
        <v>596</v>
      </c>
      <c r="N7332" t="s">
        <v>29097</v>
      </c>
      <c r="O7332" t="s">
        <v>29098</v>
      </c>
      <c r="P7332" t="s">
        <v>71</v>
      </c>
      <c r="Q7332">
        <v>19</v>
      </c>
      <c r="R7332" t="s">
        <v>88</v>
      </c>
      <c r="S7332" t="s">
        <v>118</v>
      </c>
      <c r="T7332">
        <v>76058</v>
      </c>
      <c r="U7332" s="1">
        <v>45300</v>
      </c>
      <c r="V7332" t="s">
        <v>111</v>
      </c>
      <c r="W7332">
        <v>267185</v>
      </c>
      <c r="X7332" t="s">
        <v>3956</v>
      </c>
      <c r="Y7332">
        <v>335</v>
      </c>
      <c r="Z7332">
        <v>1874</v>
      </c>
      <c r="AA7332">
        <v>7</v>
      </c>
      <c r="AB7332" s="2" t="s">
        <v>29099</v>
      </c>
    </row>
    <row r="7333" spans="1:28" x14ac:dyDescent="0.3">
      <c r="A7333" t="s">
        <v>28</v>
      </c>
      <c r="B7333" t="s">
        <v>29</v>
      </c>
      <c r="C7333" t="s">
        <v>54</v>
      </c>
      <c r="D7333" t="s">
        <v>364</v>
      </c>
      <c r="E7333" t="s">
        <v>32</v>
      </c>
      <c r="F7333" t="s">
        <v>33</v>
      </c>
      <c r="G7333">
        <v>69</v>
      </c>
      <c r="H7333">
        <v>421510</v>
      </c>
      <c r="I7333" t="s">
        <v>34</v>
      </c>
      <c r="J7333" s="1">
        <v>45262</v>
      </c>
      <c r="K7333">
        <v>1400</v>
      </c>
      <c r="L7333" t="s">
        <v>29100</v>
      </c>
      <c r="M7333" t="s">
        <v>129</v>
      </c>
      <c r="N7333" t="s">
        <v>29101</v>
      </c>
      <c r="O7333" t="s">
        <v>29102</v>
      </c>
      <c r="P7333" t="s">
        <v>71</v>
      </c>
      <c r="Q7333">
        <v>4</v>
      </c>
      <c r="R7333" t="s">
        <v>40</v>
      </c>
      <c r="S7333" t="s">
        <v>79</v>
      </c>
      <c r="T7333">
        <v>85613</v>
      </c>
      <c r="U7333" s="1">
        <v>45477</v>
      </c>
      <c r="V7333" t="s">
        <v>126</v>
      </c>
      <c r="W7333">
        <v>210074</v>
      </c>
      <c r="X7333" t="s">
        <v>29103</v>
      </c>
      <c r="Y7333">
        <v>943</v>
      </c>
      <c r="Z7333">
        <v>1605</v>
      </c>
      <c r="AA7333">
        <v>2</v>
      </c>
      <c r="AB7333">
        <v>1284</v>
      </c>
    </row>
    <row r="7334" spans="1:28" x14ac:dyDescent="0.3">
      <c r="A7334" t="s">
        <v>28</v>
      </c>
      <c r="B7334" t="s">
        <v>29</v>
      </c>
      <c r="C7334" t="s">
        <v>44</v>
      </c>
      <c r="D7334" t="s">
        <v>45</v>
      </c>
      <c r="E7334" t="s">
        <v>46</v>
      </c>
      <c r="F7334" t="s">
        <v>355</v>
      </c>
      <c r="G7334">
        <v>24</v>
      </c>
      <c r="H7334">
        <v>419833</v>
      </c>
      <c r="I7334" t="s">
        <v>58</v>
      </c>
      <c r="J7334" s="1">
        <v>44348</v>
      </c>
      <c r="K7334">
        <v>1100</v>
      </c>
      <c r="L7334" t="s">
        <v>12694</v>
      </c>
      <c r="M7334" t="s">
        <v>366</v>
      </c>
      <c r="N7334" t="s">
        <v>29104</v>
      </c>
      <c r="O7334" t="s">
        <v>29105</v>
      </c>
      <c r="P7334" t="s">
        <v>71</v>
      </c>
      <c r="Q7334">
        <v>13</v>
      </c>
      <c r="R7334" t="s">
        <v>40</v>
      </c>
      <c r="S7334" t="s">
        <v>118</v>
      </c>
      <c r="T7334">
        <v>66046</v>
      </c>
      <c r="U7334" s="1">
        <v>45550</v>
      </c>
      <c r="V7334" t="s">
        <v>180</v>
      </c>
      <c r="W7334">
        <v>872259</v>
      </c>
      <c r="X7334" t="s">
        <v>29106</v>
      </c>
      <c r="Y7334">
        <v>935</v>
      </c>
      <c r="Z7334">
        <v>2142</v>
      </c>
      <c r="AA7334">
        <v>8</v>
      </c>
      <c r="AB7334" s="2" t="s">
        <v>29107</v>
      </c>
    </row>
    <row r="7335" spans="1:28" x14ac:dyDescent="0.3">
      <c r="A7335" t="s">
        <v>28</v>
      </c>
      <c r="B7335" t="s">
        <v>29</v>
      </c>
      <c r="C7335" t="s">
        <v>54</v>
      </c>
      <c r="D7335" t="s">
        <v>227</v>
      </c>
      <c r="E7335" t="s">
        <v>46</v>
      </c>
      <c r="F7335" t="s">
        <v>113</v>
      </c>
      <c r="G7335">
        <v>36</v>
      </c>
      <c r="H7335">
        <v>424912</v>
      </c>
      <c r="I7335" t="s">
        <v>34</v>
      </c>
      <c r="J7335" s="1">
        <v>44611</v>
      </c>
      <c r="K7335">
        <v>800</v>
      </c>
      <c r="L7335" t="s">
        <v>29108</v>
      </c>
      <c r="M7335" t="s">
        <v>591</v>
      </c>
      <c r="N7335" t="s">
        <v>29109</v>
      </c>
      <c r="O7335" t="s">
        <v>29110</v>
      </c>
      <c r="P7335" t="s">
        <v>51</v>
      </c>
      <c r="Q7335">
        <v>13</v>
      </c>
      <c r="R7335" t="s">
        <v>40</v>
      </c>
      <c r="S7335" t="s">
        <v>41</v>
      </c>
      <c r="T7335">
        <v>62525</v>
      </c>
      <c r="U7335" s="1">
        <v>45309</v>
      </c>
      <c r="V7335" t="s">
        <v>111</v>
      </c>
      <c r="W7335">
        <v>584770</v>
      </c>
      <c r="X7335" t="s">
        <v>29111</v>
      </c>
      <c r="Y7335">
        <v>673</v>
      </c>
      <c r="Z7335">
        <v>1550</v>
      </c>
      <c r="AA7335">
        <v>2</v>
      </c>
      <c r="AB7335">
        <v>1240</v>
      </c>
    </row>
    <row r="7336" spans="1:28" x14ac:dyDescent="0.3">
      <c r="A7336" t="s">
        <v>28</v>
      </c>
      <c r="B7336" t="s">
        <v>29</v>
      </c>
      <c r="C7336" t="s">
        <v>193</v>
      </c>
      <c r="D7336" t="s">
        <v>566</v>
      </c>
      <c r="E7336" t="s">
        <v>56</v>
      </c>
      <c r="F7336" t="s">
        <v>47</v>
      </c>
      <c r="G7336">
        <v>48</v>
      </c>
      <c r="H7336">
        <v>428126</v>
      </c>
      <c r="I7336" t="s">
        <v>58</v>
      </c>
      <c r="J7336" s="1">
        <v>45142</v>
      </c>
      <c r="K7336">
        <v>1400</v>
      </c>
      <c r="L7336" t="s">
        <v>29112</v>
      </c>
      <c r="M7336" t="s">
        <v>293</v>
      </c>
      <c r="N7336" t="s">
        <v>29113</v>
      </c>
      <c r="O7336" t="s">
        <v>29114</v>
      </c>
      <c r="P7336" t="s">
        <v>87</v>
      </c>
      <c r="Q7336">
        <v>15</v>
      </c>
      <c r="R7336" t="s">
        <v>88</v>
      </c>
      <c r="S7336" t="s">
        <v>41</v>
      </c>
      <c r="T7336">
        <v>27731</v>
      </c>
      <c r="U7336" s="1">
        <v>45307</v>
      </c>
      <c r="V7336" t="s">
        <v>111</v>
      </c>
      <c r="W7336">
        <v>492082</v>
      </c>
      <c r="X7336" t="s">
        <v>29115</v>
      </c>
      <c r="Y7336">
        <v>852</v>
      </c>
      <c r="Z7336">
        <v>2028</v>
      </c>
      <c r="AA7336">
        <v>1</v>
      </c>
      <c r="AB7336">
        <v>811.2</v>
      </c>
    </row>
    <row r="7337" spans="1:28" x14ac:dyDescent="0.3">
      <c r="A7337" t="s">
        <v>28</v>
      </c>
      <c r="B7337" t="s">
        <v>29</v>
      </c>
      <c r="C7337" t="s">
        <v>44</v>
      </c>
      <c r="D7337" t="s">
        <v>82</v>
      </c>
      <c r="E7337" t="s">
        <v>32</v>
      </c>
      <c r="F7337" t="s">
        <v>355</v>
      </c>
      <c r="G7337">
        <v>33</v>
      </c>
      <c r="H7337">
        <v>414089</v>
      </c>
      <c r="I7337" t="s">
        <v>34</v>
      </c>
      <c r="J7337" s="1">
        <v>43847</v>
      </c>
      <c r="K7337">
        <v>1000</v>
      </c>
      <c r="L7337" t="s">
        <v>29116</v>
      </c>
      <c r="M7337" t="s">
        <v>605</v>
      </c>
      <c r="N7337" t="s">
        <v>29117</v>
      </c>
      <c r="O7337" t="s">
        <v>29118</v>
      </c>
      <c r="P7337" t="s">
        <v>39</v>
      </c>
      <c r="Q7337">
        <v>15</v>
      </c>
      <c r="R7337" t="s">
        <v>88</v>
      </c>
      <c r="S7337" t="s">
        <v>79</v>
      </c>
      <c r="T7337">
        <v>62370</v>
      </c>
      <c r="U7337" s="1">
        <v>45317</v>
      </c>
      <c r="V7337" t="s">
        <v>111</v>
      </c>
      <c r="W7337">
        <v>100508</v>
      </c>
      <c r="X7337" t="s">
        <v>29119</v>
      </c>
      <c r="Y7337">
        <v>243</v>
      </c>
      <c r="Z7337">
        <v>2233</v>
      </c>
      <c r="AA7337">
        <v>3</v>
      </c>
      <c r="AB7337" s="2" t="s">
        <v>29120</v>
      </c>
    </row>
    <row r="7338" spans="1:28" x14ac:dyDescent="0.3">
      <c r="A7338" t="s">
        <v>28</v>
      </c>
      <c r="B7338" t="s">
        <v>29</v>
      </c>
      <c r="C7338" t="s">
        <v>54</v>
      </c>
      <c r="D7338" t="s">
        <v>92</v>
      </c>
      <c r="E7338" t="s">
        <v>56</v>
      </c>
      <c r="F7338" t="s">
        <v>355</v>
      </c>
      <c r="G7338">
        <v>99</v>
      </c>
      <c r="H7338">
        <v>405792</v>
      </c>
      <c r="I7338" t="s">
        <v>58</v>
      </c>
      <c r="J7338" s="1">
        <v>45191</v>
      </c>
      <c r="K7338">
        <v>1000</v>
      </c>
      <c r="L7338" t="s">
        <v>29121</v>
      </c>
      <c r="M7338" t="s">
        <v>372</v>
      </c>
      <c r="N7338" t="s">
        <v>29122</v>
      </c>
      <c r="O7338" t="s">
        <v>29123</v>
      </c>
      <c r="P7338" t="s">
        <v>39</v>
      </c>
      <c r="Q7338">
        <v>15</v>
      </c>
      <c r="R7338" t="s">
        <v>40</v>
      </c>
      <c r="S7338" t="s">
        <v>63</v>
      </c>
      <c r="T7338">
        <v>35343</v>
      </c>
      <c r="U7338" s="1">
        <v>45426</v>
      </c>
      <c r="V7338" t="s">
        <v>140</v>
      </c>
      <c r="W7338">
        <v>165971</v>
      </c>
      <c r="X7338" t="s">
        <v>29124</v>
      </c>
      <c r="Y7338">
        <v>434</v>
      </c>
      <c r="Z7338">
        <v>2314</v>
      </c>
      <c r="AA7338">
        <v>2</v>
      </c>
      <c r="AB7338">
        <v>1851.2</v>
      </c>
    </row>
    <row r="7339" spans="1:28" x14ac:dyDescent="0.3">
      <c r="A7339" t="s">
        <v>28</v>
      </c>
      <c r="B7339" t="s">
        <v>29</v>
      </c>
      <c r="C7339" t="s">
        <v>44</v>
      </c>
      <c r="D7339" t="s">
        <v>616</v>
      </c>
      <c r="E7339" t="s">
        <v>46</v>
      </c>
      <c r="F7339" t="s">
        <v>106</v>
      </c>
      <c r="G7339">
        <v>31</v>
      </c>
      <c r="H7339">
        <v>428902</v>
      </c>
      <c r="I7339" t="s">
        <v>58</v>
      </c>
      <c r="J7339" s="1">
        <v>45456</v>
      </c>
      <c r="K7339">
        <v>1300</v>
      </c>
      <c r="L7339" t="s">
        <v>29125</v>
      </c>
      <c r="M7339" t="s">
        <v>308</v>
      </c>
      <c r="N7339" t="s">
        <v>29126</v>
      </c>
      <c r="O7339" t="s">
        <v>29127</v>
      </c>
      <c r="P7339" t="s">
        <v>71</v>
      </c>
      <c r="Q7339">
        <v>20</v>
      </c>
      <c r="R7339" t="s">
        <v>40</v>
      </c>
      <c r="S7339" t="s">
        <v>41</v>
      </c>
      <c r="T7339">
        <v>85572</v>
      </c>
      <c r="U7339" s="1">
        <v>45547</v>
      </c>
      <c r="V7339" t="s">
        <v>180</v>
      </c>
      <c r="W7339">
        <v>930038</v>
      </c>
      <c r="X7339" t="s">
        <v>11972</v>
      </c>
      <c r="Y7339">
        <v>710</v>
      </c>
      <c r="Z7339">
        <v>873</v>
      </c>
      <c r="AA7339">
        <v>4</v>
      </c>
      <c r="AB7339" s="2" t="s">
        <v>755</v>
      </c>
    </row>
    <row r="7340" spans="1:28" x14ac:dyDescent="0.3">
      <c r="A7340" t="s">
        <v>28</v>
      </c>
      <c r="B7340" t="s">
        <v>29</v>
      </c>
      <c r="C7340" t="s">
        <v>54</v>
      </c>
      <c r="D7340" t="s">
        <v>254</v>
      </c>
      <c r="E7340" t="s">
        <v>56</v>
      </c>
      <c r="F7340" t="s">
        <v>99</v>
      </c>
      <c r="G7340">
        <v>78</v>
      </c>
      <c r="H7340">
        <v>408505</v>
      </c>
      <c r="I7340" t="s">
        <v>34</v>
      </c>
      <c r="J7340" s="1">
        <v>44147</v>
      </c>
      <c r="K7340">
        <v>1400</v>
      </c>
      <c r="L7340" t="s">
        <v>7435</v>
      </c>
      <c r="M7340" t="s">
        <v>1253</v>
      </c>
      <c r="N7340" t="s">
        <v>29128</v>
      </c>
      <c r="O7340" t="s">
        <v>29129</v>
      </c>
      <c r="P7340" t="s">
        <v>71</v>
      </c>
      <c r="Q7340">
        <v>3</v>
      </c>
      <c r="R7340" t="s">
        <v>40</v>
      </c>
      <c r="S7340" t="s">
        <v>63</v>
      </c>
      <c r="T7340">
        <v>20885</v>
      </c>
      <c r="U7340" s="1">
        <v>45377</v>
      </c>
      <c r="V7340" t="s">
        <v>72</v>
      </c>
      <c r="W7340">
        <v>303620</v>
      </c>
      <c r="X7340" t="s">
        <v>6004</v>
      </c>
      <c r="Y7340">
        <v>760</v>
      </c>
      <c r="Z7340">
        <v>2109</v>
      </c>
      <c r="AA7340">
        <v>2</v>
      </c>
      <c r="AB7340">
        <v>1687.2</v>
      </c>
    </row>
    <row r="7341" spans="1:28" x14ac:dyDescent="0.3">
      <c r="A7341" t="s">
        <v>28</v>
      </c>
      <c r="B7341" t="s">
        <v>29</v>
      </c>
      <c r="C7341" t="s">
        <v>157</v>
      </c>
      <c r="D7341" t="s">
        <v>31</v>
      </c>
      <c r="E7341" t="s">
        <v>56</v>
      </c>
      <c r="F7341" t="s">
        <v>106</v>
      </c>
      <c r="G7341">
        <v>78</v>
      </c>
      <c r="H7341">
        <v>435821</v>
      </c>
      <c r="I7341" t="s">
        <v>34</v>
      </c>
      <c r="J7341" s="1">
        <v>45480</v>
      </c>
      <c r="K7341">
        <v>1100</v>
      </c>
      <c r="L7341" t="s">
        <v>29130</v>
      </c>
      <c r="M7341" t="s">
        <v>1244</v>
      </c>
      <c r="N7341" t="s">
        <v>29131</v>
      </c>
      <c r="O7341" t="s">
        <v>29132</v>
      </c>
      <c r="P7341" t="s">
        <v>71</v>
      </c>
      <c r="Q7341">
        <v>16</v>
      </c>
      <c r="R7341" t="s">
        <v>88</v>
      </c>
      <c r="S7341" t="s">
        <v>79</v>
      </c>
      <c r="T7341">
        <v>98510</v>
      </c>
      <c r="U7341" s="1">
        <v>45316</v>
      </c>
      <c r="V7341" t="s">
        <v>111</v>
      </c>
      <c r="W7341">
        <v>262024</v>
      </c>
      <c r="X7341" t="s">
        <v>15331</v>
      </c>
      <c r="Y7341">
        <v>848</v>
      </c>
      <c r="Z7341">
        <v>1701</v>
      </c>
      <c r="AA7341">
        <v>3</v>
      </c>
      <c r="AB7341">
        <v>2041.2</v>
      </c>
    </row>
    <row r="7342" spans="1:28" x14ac:dyDescent="0.3">
      <c r="A7342" t="s">
        <v>28</v>
      </c>
      <c r="B7342" t="s">
        <v>29</v>
      </c>
      <c r="C7342" t="s">
        <v>44</v>
      </c>
      <c r="D7342" t="s">
        <v>220</v>
      </c>
      <c r="E7342" t="s">
        <v>56</v>
      </c>
      <c r="F7342" t="s">
        <v>83</v>
      </c>
      <c r="G7342">
        <v>99</v>
      </c>
      <c r="H7342">
        <v>424283</v>
      </c>
      <c r="I7342" t="s">
        <v>34</v>
      </c>
      <c r="J7342" s="1">
        <v>44099</v>
      </c>
      <c r="K7342">
        <v>1300</v>
      </c>
      <c r="L7342" t="s">
        <v>17466</v>
      </c>
      <c r="M7342" t="s">
        <v>232</v>
      </c>
      <c r="N7342" t="s">
        <v>29133</v>
      </c>
      <c r="O7342" t="s">
        <v>29134</v>
      </c>
      <c r="P7342" t="s">
        <v>87</v>
      </c>
      <c r="Q7342">
        <v>13</v>
      </c>
      <c r="R7342" t="s">
        <v>40</v>
      </c>
      <c r="S7342" t="s">
        <v>41</v>
      </c>
      <c r="T7342">
        <v>83040</v>
      </c>
      <c r="U7342" s="1">
        <v>45300</v>
      </c>
      <c r="V7342" t="s">
        <v>111</v>
      </c>
      <c r="W7342">
        <v>534339</v>
      </c>
      <c r="X7342" t="s">
        <v>29135</v>
      </c>
      <c r="Y7342">
        <v>471</v>
      </c>
      <c r="Z7342">
        <v>655</v>
      </c>
      <c r="AA7342">
        <v>7</v>
      </c>
      <c r="AB7342">
        <v>1834</v>
      </c>
    </row>
    <row r="7343" spans="1:28" x14ac:dyDescent="0.3">
      <c r="A7343" t="s">
        <v>28</v>
      </c>
      <c r="B7343" t="s">
        <v>29</v>
      </c>
      <c r="C7343" t="s">
        <v>30</v>
      </c>
      <c r="D7343" t="s">
        <v>611</v>
      </c>
      <c r="E7343" t="s">
        <v>32</v>
      </c>
      <c r="F7343" t="s">
        <v>150</v>
      </c>
      <c r="G7343">
        <v>14</v>
      </c>
      <c r="H7343">
        <v>425974</v>
      </c>
      <c r="I7343" t="s">
        <v>34</v>
      </c>
      <c r="J7343" s="1">
        <v>45289</v>
      </c>
      <c r="K7343">
        <v>950</v>
      </c>
      <c r="L7343" t="s">
        <v>29136</v>
      </c>
      <c r="M7343" t="s">
        <v>49</v>
      </c>
      <c r="N7343" t="s">
        <v>29137</v>
      </c>
      <c r="O7343" t="s">
        <v>29138</v>
      </c>
      <c r="P7343" t="s">
        <v>87</v>
      </c>
      <c r="Q7343">
        <v>17</v>
      </c>
      <c r="R7343" t="s">
        <v>88</v>
      </c>
      <c r="S7343" t="s">
        <v>118</v>
      </c>
      <c r="T7343">
        <v>21279</v>
      </c>
      <c r="U7343" s="1">
        <v>45540</v>
      </c>
      <c r="V7343" t="s">
        <v>180</v>
      </c>
      <c r="W7343">
        <v>172846</v>
      </c>
      <c r="X7343" t="s">
        <v>29139</v>
      </c>
      <c r="Y7343">
        <v>936</v>
      </c>
      <c r="Z7343">
        <v>2655</v>
      </c>
      <c r="AA7343">
        <v>6</v>
      </c>
      <c r="AB7343">
        <v>6372</v>
      </c>
    </row>
    <row r="7344" spans="1:28" x14ac:dyDescent="0.3">
      <c r="A7344" t="s">
        <v>28</v>
      </c>
      <c r="B7344" t="s">
        <v>29</v>
      </c>
      <c r="C7344" t="s">
        <v>193</v>
      </c>
      <c r="D7344" t="s">
        <v>291</v>
      </c>
      <c r="E7344" t="s">
        <v>56</v>
      </c>
      <c r="F7344" t="s">
        <v>135</v>
      </c>
      <c r="G7344">
        <v>96</v>
      </c>
      <c r="H7344">
        <v>401292</v>
      </c>
      <c r="I7344" t="s">
        <v>58</v>
      </c>
      <c r="J7344" s="1">
        <v>45281</v>
      </c>
      <c r="K7344">
        <v>1300</v>
      </c>
      <c r="L7344" t="s">
        <v>29140</v>
      </c>
      <c r="M7344" t="s">
        <v>256</v>
      </c>
      <c r="N7344" t="s">
        <v>29141</v>
      </c>
      <c r="O7344" t="s">
        <v>29142</v>
      </c>
      <c r="P7344" t="s">
        <v>71</v>
      </c>
      <c r="Q7344">
        <v>17</v>
      </c>
      <c r="R7344" t="s">
        <v>88</v>
      </c>
      <c r="S7344" t="s">
        <v>79</v>
      </c>
      <c r="T7344">
        <v>24275</v>
      </c>
      <c r="U7344" s="1">
        <v>45316</v>
      </c>
      <c r="V7344" t="s">
        <v>111</v>
      </c>
      <c r="W7344">
        <v>792847</v>
      </c>
      <c r="X7344" t="s">
        <v>29143</v>
      </c>
      <c r="Y7344">
        <v>301</v>
      </c>
      <c r="Z7344">
        <v>2502</v>
      </c>
      <c r="AA7344">
        <v>5</v>
      </c>
      <c r="AB7344">
        <v>5004</v>
      </c>
    </row>
    <row r="7345" spans="1:28" x14ac:dyDescent="0.3">
      <c r="A7345" t="s">
        <v>28</v>
      </c>
      <c r="B7345" t="s">
        <v>29</v>
      </c>
      <c r="C7345" t="s">
        <v>91</v>
      </c>
      <c r="D7345" t="s">
        <v>566</v>
      </c>
      <c r="E7345" t="s">
        <v>56</v>
      </c>
      <c r="F7345" t="s">
        <v>106</v>
      </c>
      <c r="G7345">
        <v>86</v>
      </c>
      <c r="H7345">
        <v>421068</v>
      </c>
      <c r="I7345" t="s">
        <v>58</v>
      </c>
      <c r="J7345" s="1">
        <v>45433</v>
      </c>
      <c r="K7345">
        <v>950</v>
      </c>
      <c r="L7345" t="s">
        <v>29144</v>
      </c>
      <c r="M7345" t="s">
        <v>129</v>
      </c>
      <c r="N7345" t="s">
        <v>29145</v>
      </c>
      <c r="O7345" t="s">
        <v>29146</v>
      </c>
      <c r="P7345" t="s">
        <v>39</v>
      </c>
      <c r="Q7345">
        <v>10</v>
      </c>
      <c r="R7345" t="s">
        <v>88</v>
      </c>
      <c r="S7345" t="s">
        <v>41</v>
      </c>
      <c r="T7345">
        <v>81810</v>
      </c>
      <c r="U7345" s="1">
        <v>45346</v>
      </c>
      <c r="V7345" t="s">
        <v>119</v>
      </c>
      <c r="W7345">
        <v>940498</v>
      </c>
      <c r="X7345" t="s">
        <v>29147</v>
      </c>
      <c r="Y7345">
        <v>784</v>
      </c>
      <c r="Z7345">
        <v>2009</v>
      </c>
      <c r="AA7345">
        <v>3</v>
      </c>
      <c r="AB7345">
        <v>2410.8000000000002</v>
      </c>
    </row>
    <row r="7346" spans="1:28" x14ac:dyDescent="0.3">
      <c r="A7346" t="s">
        <v>28</v>
      </c>
      <c r="B7346" t="s">
        <v>29</v>
      </c>
      <c r="C7346" t="s">
        <v>157</v>
      </c>
      <c r="D7346" t="s">
        <v>227</v>
      </c>
      <c r="E7346" t="s">
        <v>56</v>
      </c>
      <c r="F7346" t="s">
        <v>33</v>
      </c>
      <c r="G7346">
        <v>78</v>
      </c>
      <c r="H7346">
        <v>414723</v>
      </c>
      <c r="I7346" t="s">
        <v>58</v>
      </c>
      <c r="J7346" s="1">
        <v>44144</v>
      </c>
      <c r="K7346">
        <v>950</v>
      </c>
      <c r="L7346" t="s">
        <v>29148</v>
      </c>
      <c r="M7346" t="s">
        <v>319</v>
      </c>
      <c r="N7346" t="s">
        <v>29149</v>
      </c>
      <c r="O7346" t="s">
        <v>29150</v>
      </c>
      <c r="P7346" t="s">
        <v>51</v>
      </c>
      <c r="Q7346">
        <v>17</v>
      </c>
      <c r="R7346" t="s">
        <v>88</v>
      </c>
      <c r="S7346" t="s">
        <v>63</v>
      </c>
      <c r="T7346">
        <v>39237</v>
      </c>
      <c r="U7346" s="1">
        <v>45306</v>
      </c>
      <c r="V7346" t="s">
        <v>111</v>
      </c>
      <c r="W7346">
        <v>966393</v>
      </c>
      <c r="X7346" t="s">
        <v>29151</v>
      </c>
      <c r="Y7346">
        <v>792</v>
      </c>
      <c r="Z7346">
        <v>843</v>
      </c>
      <c r="AA7346">
        <v>5</v>
      </c>
      <c r="AB7346">
        <v>1686</v>
      </c>
    </row>
    <row r="7347" spans="1:28" x14ac:dyDescent="0.3">
      <c r="A7347" t="s">
        <v>28</v>
      </c>
      <c r="B7347" t="s">
        <v>29</v>
      </c>
      <c r="C7347" t="s">
        <v>193</v>
      </c>
      <c r="D7347" t="s">
        <v>92</v>
      </c>
      <c r="E7347" t="s">
        <v>46</v>
      </c>
      <c r="F7347" t="s">
        <v>83</v>
      </c>
      <c r="G7347">
        <v>58</v>
      </c>
      <c r="H7347">
        <v>438611</v>
      </c>
      <c r="I7347" t="s">
        <v>34</v>
      </c>
      <c r="J7347" s="1">
        <v>43998</v>
      </c>
      <c r="K7347">
        <v>1100</v>
      </c>
      <c r="L7347" t="s">
        <v>29152</v>
      </c>
      <c r="M7347" t="s">
        <v>189</v>
      </c>
      <c r="N7347" t="s">
        <v>29153</v>
      </c>
      <c r="O7347" t="s">
        <v>29154</v>
      </c>
      <c r="P7347" t="s">
        <v>87</v>
      </c>
      <c r="Q7347">
        <v>16</v>
      </c>
      <c r="R7347" t="s">
        <v>88</v>
      </c>
      <c r="S7347" t="s">
        <v>63</v>
      </c>
      <c r="T7347">
        <v>25311</v>
      </c>
      <c r="U7347" s="1">
        <v>45590</v>
      </c>
      <c r="V7347" t="s">
        <v>155</v>
      </c>
      <c r="W7347">
        <v>196617</v>
      </c>
      <c r="X7347" t="s">
        <v>29155</v>
      </c>
      <c r="Y7347">
        <v>916</v>
      </c>
      <c r="Z7347">
        <v>543</v>
      </c>
      <c r="AA7347">
        <v>4</v>
      </c>
      <c r="AB7347" s="2" t="s">
        <v>3978</v>
      </c>
    </row>
    <row r="7348" spans="1:28" x14ac:dyDescent="0.3">
      <c r="A7348" t="s">
        <v>28</v>
      </c>
      <c r="B7348" t="s">
        <v>29</v>
      </c>
      <c r="C7348" t="s">
        <v>30</v>
      </c>
      <c r="D7348" t="s">
        <v>170</v>
      </c>
      <c r="E7348" t="s">
        <v>32</v>
      </c>
      <c r="F7348" t="s">
        <v>83</v>
      </c>
      <c r="G7348">
        <v>37</v>
      </c>
      <c r="H7348">
        <v>421429</v>
      </c>
      <c r="I7348" t="s">
        <v>58</v>
      </c>
      <c r="J7348" s="1">
        <v>45221</v>
      </c>
      <c r="K7348">
        <v>1000</v>
      </c>
      <c r="L7348" t="s">
        <v>29156</v>
      </c>
      <c r="M7348" t="s">
        <v>680</v>
      </c>
      <c r="N7348" t="s">
        <v>29157</v>
      </c>
      <c r="O7348">
        <v>2140295700</v>
      </c>
      <c r="P7348" t="s">
        <v>87</v>
      </c>
      <c r="Q7348">
        <v>12</v>
      </c>
      <c r="R7348" t="s">
        <v>40</v>
      </c>
      <c r="S7348" t="s">
        <v>41</v>
      </c>
      <c r="T7348">
        <v>55129</v>
      </c>
      <c r="U7348" s="1">
        <v>45518</v>
      </c>
      <c r="V7348" t="s">
        <v>64</v>
      </c>
      <c r="W7348">
        <v>513593</v>
      </c>
      <c r="X7348" t="s">
        <v>29158</v>
      </c>
      <c r="Y7348">
        <v>402</v>
      </c>
      <c r="Z7348">
        <v>1301</v>
      </c>
      <c r="AA7348">
        <v>8</v>
      </c>
      <c r="AB7348">
        <v>4163.2</v>
      </c>
    </row>
    <row r="7349" spans="1:28" x14ac:dyDescent="0.3">
      <c r="A7349" t="s">
        <v>28</v>
      </c>
      <c r="B7349" t="s">
        <v>29</v>
      </c>
      <c r="C7349" t="s">
        <v>66</v>
      </c>
      <c r="D7349" t="s">
        <v>82</v>
      </c>
      <c r="E7349" t="s">
        <v>46</v>
      </c>
      <c r="F7349" t="s">
        <v>47</v>
      </c>
      <c r="G7349">
        <v>24</v>
      </c>
      <c r="H7349">
        <v>415462</v>
      </c>
      <c r="I7349" t="s">
        <v>58</v>
      </c>
      <c r="J7349" s="1">
        <v>45077</v>
      </c>
      <c r="K7349">
        <v>1000</v>
      </c>
      <c r="L7349" t="s">
        <v>29159</v>
      </c>
      <c r="M7349" t="s">
        <v>552</v>
      </c>
      <c r="N7349" t="s">
        <v>29160</v>
      </c>
      <c r="O7349" t="s">
        <v>29161</v>
      </c>
      <c r="P7349" t="s">
        <v>51</v>
      </c>
      <c r="Q7349">
        <v>10</v>
      </c>
      <c r="R7349" t="s">
        <v>40</v>
      </c>
      <c r="S7349" t="s">
        <v>118</v>
      </c>
      <c r="T7349">
        <v>29558</v>
      </c>
      <c r="U7349" s="1">
        <v>45456</v>
      </c>
      <c r="V7349" t="s">
        <v>52</v>
      </c>
      <c r="W7349">
        <v>809435</v>
      </c>
      <c r="X7349" t="s">
        <v>29162</v>
      </c>
      <c r="Y7349">
        <v>945</v>
      </c>
      <c r="Z7349">
        <v>2473</v>
      </c>
      <c r="AA7349">
        <v>5</v>
      </c>
      <c r="AB7349">
        <v>4946</v>
      </c>
    </row>
    <row r="7350" spans="1:28" x14ac:dyDescent="0.3">
      <c r="A7350" t="s">
        <v>28</v>
      </c>
      <c r="B7350" t="s">
        <v>29</v>
      </c>
      <c r="C7350" t="s">
        <v>157</v>
      </c>
      <c r="D7350" t="s">
        <v>92</v>
      </c>
      <c r="E7350" t="s">
        <v>56</v>
      </c>
      <c r="F7350" t="s">
        <v>113</v>
      </c>
      <c r="G7350">
        <v>94</v>
      </c>
      <c r="H7350">
        <v>421121</v>
      </c>
      <c r="I7350" t="s">
        <v>58</v>
      </c>
      <c r="J7350" s="1">
        <v>44153</v>
      </c>
      <c r="K7350">
        <v>950</v>
      </c>
      <c r="L7350" t="s">
        <v>29163</v>
      </c>
      <c r="M7350" t="s">
        <v>605</v>
      </c>
      <c r="N7350" t="s">
        <v>29164</v>
      </c>
      <c r="O7350" t="s">
        <v>29165</v>
      </c>
      <c r="P7350" t="s">
        <v>39</v>
      </c>
      <c r="Q7350">
        <v>12</v>
      </c>
      <c r="R7350" t="s">
        <v>40</v>
      </c>
      <c r="S7350" t="s">
        <v>41</v>
      </c>
      <c r="T7350">
        <v>55778</v>
      </c>
      <c r="U7350" s="1">
        <v>45476</v>
      </c>
      <c r="V7350" t="s">
        <v>126</v>
      </c>
      <c r="W7350">
        <v>211723</v>
      </c>
      <c r="X7350" t="s">
        <v>29166</v>
      </c>
      <c r="Y7350">
        <v>814</v>
      </c>
      <c r="Z7350">
        <v>2948</v>
      </c>
      <c r="AA7350">
        <v>7</v>
      </c>
      <c r="AB7350">
        <v>8254.4</v>
      </c>
    </row>
    <row r="7351" spans="1:28" x14ac:dyDescent="0.3">
      <c r="A7351" t="s">
        <v>28</v>
      </c>
      <c r="B7351" t="s">
        <v>29</v>
      </c>
      <c r="C7351" t="s">
        <v>193</v>
      </c>
      <c r="D7351" t="s">
        <v>248</v>
      </c>
      <c r="E7351" t="s">
        <v>56</v>
      </c>
      <c r="F7351" t="s">
        <v>106</v>
      </c>
      <c r="G7351">
        <v>97</v>
      </c>
      <c r="H7351">
        <v>420168</v>
      </c>
      <c r="I7351" t="s">
        <v>58</v>
      </c>
      <c r="J7351" s="1">
        <v>45185</v>
      </c>
      <c r="K7351">
        <v>950</v>
      </c>
      <c r="L7351" t="s">
        <v>6998</v>
      </c>
      <c r="M7351" t="s">
        <v>953</v>
      </c>
      <c r="N7351" t="s">
        <v>29167</v>
      </c>
      <c r="O7351" t="s">
        <v>29168</v>
      </c>
      <c r="P7351" t="s">
        <v>51</v>
      </c>
      <c r="Q7351">
        <v>8</v>
      </c>
      <c r="R7351" t="s">
        <v>88</v>
      </c>
      <c r="S7351" t="s">
        <v>41</v>
      </c>
      <c r="T7351">
        <v>97055</v>
      </c>
      <c r="U7351" s="1">
        <v>45304</v>
      </c>
      <c r="V7351" t="s">
        <v>111</v>
      </c>
      <c r="W7351">
        <v>356140</v>
      </c>
      <c r="X7351" t="s">
        <v>29169</v>
      </c>
      <c r="Y7351">
        <v>512</v>
      </c>
      <c r="Z7351">
        <v>2812</v>
      </c>
      <c r="AA7351">
        <v>4</v>
      </c>
      <c r="AB7351">
        <v>4499.2</v>
      </c>
    </row>
    <row r="7352" spans="1:28" x14ac:dyDescent="0.3">
      <c r="A7352" t="s">
        <v>28</v>
      </c>
      <c r="B7352" t="s">
        <v>29</v>
      </c>
      <c r="C7352" t="s">
        <v>157</v>
      </c>
      <c r="D7352" t="s">
        <v>92</v>
      </c>
      <c r="E7352" t="s">
        <v>46</v>
      </c>
      <c r="F7352" t="s">
        <v>150</v>
      </c>
      <c r="G7352">
        <v>41</v>
      </c>
      <c r="H7352">
        <v>436903</v>
      </c>
      <c r="I7352" t="s">
        <v>58</v>
      </c>
      <c r="J7352" s="1">
        <v>44303</v>
      </c>
      <c r="K7352">
        <v>1300</v>
      </c>
      <c r="L7352" t="s">
        <v>29170</v>
      </c>
      <c r="M7352" t="s">
        <v>361</v>
      </c>
      <c r="N7352" t="s">
        <v>29171</v>
      </c>
      <c r="O7352">
        <v>7774939324</v>
      </c>
      <c r="P7352" t="s">
        <v>51</v>
      </c>
      <c r="Q7352">
        <v>6</v>
      </c>
      <c r="R7352" t="s">
        <v>88</v>
      </c>
      <c r="S7352" t="s">
        <v>41</v>
      </c>
      <c r="T7352">
        <v>99220</v>
      </c>
      <c r="U7352" s="1">
        <v>45343</v>
      </c>
      <c r="V7352" t="s">
        <v>119</v>
      </c>
      <c r="W7352">
        <v>945913</v>
      </c>
      <c r="X7352" t="s">
        <v>29172</v>
      </c>
      <c r="Y7352">
        <v>328</v>
      </c>
      <c r="Z7352">
        <v>2491</v>
      </c>
      <c r="AA7352">
        <v>3</v>
      </c>
      <c r="AB7352" s="2" t="s">
        <v>7611</v>
      </c>
    </row>
    <row r="7353" spans="1:28" x14ac:dyDescent="0.3">
      <c r="A7353" t="s">
        <v>28</v>
      </c>
      <c r="B7353" t="s">
        <v>29</v>
      </c>
      <c r="C7353" t="s">
        <v>148</v>
      </c>
      <c r="D7353" t="s">
        <v>105</v>
      </c>
      <c r="E7353" t="s">
        <v>46</v>
      </c>
      <c r="F7353" t="s">
        <v>57</v>
      </c>
      <c r="G7353">
        <v>56</v>
      </c>
      <c r="H7353">
        <v>419893</v>
      </c>
      <c r="I7353" t="s">
        <v>58</v>
      </c>
      <c r="J7353" s="1">
        <v>44521</v>
      </c>
      <c r="K7353">
        <v>1400</v>
      </c>
      <c r="L7353" t="s">
        <v>29173</v>
      </c>
      <c r="M7353" t="s">
        <v>953</v>
      </c>
      <c r="N7353" t="s">
        <v>29174</v>
      </c>
      <c r="O7353" t="s">
        <v>29175</v>
      </c>
      <c r="P7353" t="s">
        <v>87</v>
      </c>
      <c r="Q7353">
        <v>17</v>
      </c>
      <c r="R7353" t="s">
        <v>40</v>
      </c>
      <c r="S7353" t="s">
        <v>41</v>
      </c>
      <c r="T7353">
        <v>82101</v>
      </c>
      <c r="U7353" s="1">
        <v>45369</v>
      </c>
      <c r="V7353" t="s">
        <v>72</v>
      </c>
      <c r="W7353">
        <v>785213</v>
      </c>
      <c r="X7353" t="s">
        <v>2619</v>
      </c>
      <c r="Y7353">
        <v>447</v>
      </c>
      <c r="Z7353">
        <v>1291</v>
      </c>
      <c r="AA7353">
        <v>2</v>
      </c>
      <c r="AB7353">
        <v>1032.8</v>
      </c>
    </row>
    <row r="7354" spans="1:28" x14ac:dyDescent="0.3">
      <c r="A7354" t="s">
        <v>28</v>
      </c>
      <c r="B7354" t="s">
        <v>29</v>
      </c>
      <c r="C7354" t="s">
        <v>30</v>
      </c>
      <c r="D7354" t="s">
        <v>254</v>
      </c>
      <c r="E7354" t="s">
        <v>46</v>
      </c>
      <c r="F7354" t="s">
        <v>175</v>
      </c>
      <c r="G7354">
        <v>45</v>
      </c>
      <c r="H7354">
        <v>407597</v>
      </c>
      <c r="I7354" t="s">
        <v>58</v>
      </c>
      <c r="J7354" s="1">
        <v>44407</v>
      </c>
      <c r="K7354">
        <v>950</v>
      </c>
      <c r="L7354" t="s">
        <v>21098</v>
      </c>
      <c r="M7354" t="s">
        <v>232</v>
      </c>
      <c r="N7354" t="s">
        <v>29176</v>
      </c>
      <c r="O7354" t="s">
        <v>29177</v>
      </c>
      <c r="P7354" t="s">
        <v>39</v>
      </c>
      <c r="Q7354">
        <v>4</v>
      </c>
      <c r="R7354" t="s">
        <v>88</v>
      </c>
      <c r="S7354" t="s">
        <v>41</v>
      </c>
      <c r="T7354">
        <v>79656</v>
      </c>
      <c r="U7354" s="1">
        <v>45616</v>
      </c>
      <c r="V7354" t="s">
        <v>42</v>
      </c>
      <c r="W7354">
        <v>997025</v>
      </c>
      <c r="X7354" t="s">
        <v>29178</v>
      </c>
      <c r="Y7354">
        <v>958</v>
      </c>
      <c r="Z7354">
        <v>2969</v>
      </c>
      <c r="AA7354">
        <v>4</v>
      </c>
      <c r="AB7354" s="2" t="s">
        <v>29179</v>
      </c>
    </row>
    <row r="7355" spans="1:28" x14ac:dyDescent="0.3">
      <c r="A7355" t="s">
        <v>28</v>
      </c>
      <c r="B7355" t="s">
        <v>29</v>
      </c>
      <c r="C7355" t="s">
        <v>44</v>
      </c>
      <c r="D7355" t="s">
        <v>98</v>
      </c>
      <c r="E7355" t="s">
        <v>32</v>
      </c>
      <c r="F7355" t="s">
        <v>33</v>
      </c>
      <c r="G7355">
        <v>71</v>
      </c>
      <c r="H7355">
        <v>438656</v>
      </c>
      <c r="I7355" t="s">
        <v>58</v>
      </c>
      <c r="J7355" s="1">
        <v>45400</v>
      </c>
      <c r="K7355">
        <v>1100</v>
      </c>
      <c r="L7355" t="s">
        <v>17171</v>
      </c>
      <c r="M7355" t="s">
        <v>670</v>
      </c>
      <c r="N7355" t="s">
        <v>29180</v>
      </c>
      <c r="O7355" t="s">
        <v>29181</v>
      </c>
      <c r="P7355" t="s">
        <v>51</v>
      </c>
      <c r="Q7355">
        <v>20</v>
      </c>
      <c r="R7355" t="s">
        <v>40</v>
      </c>
      <c r="S7355" t="s">
        <v>63</v>
      </c>
      <c r="T7355">
        <v>51615</v>
      </c>
      <c r="U7355" s="1">
        <v>45464</v>
      </c>
      <c r="V7355" t="s">
        <v>52</v>
      </c>
      <c r="W7355">
        <v>305281</v>
      </c>
      <c r="X7355" t="s">
        <v>29182</v>
      </c>
      <c r="Y7355">
        <v>444</v>
      </c>
      <c r="Z7355">
        <v>1167</v>
      </c>
      <c r="AA7355">
        <v>7</v>
      </c>
      <c r="AB7355" s="2" t="s">
        <v>17291</v>
      </c>
    </row>
    <row r="7356" spans="1:28" x14ac:dyDescent="0.3">
      <c r="A7356" t="s">
        <v>28</v>
      </c>
      <c r="B7356" t="s">
        <v>29</v>
      </c>
      <c r="C7356" t="s">
        <v>66</v>
      </c>
      <c r="D7356" t="s">
        <v>98</v>
      </c>
      <c r="E7356" t="s">
        <v>56</v>
      </c>
      <c r="F7356" t="s">
        <v>106</v>
      </c>
      <c r="G7356">
        <v>28</v>
      </c>
      <c r="H7356">
        <v>403504</v>
      </c>
      <c r="I7356" t="s">
        <v>34</v>
      </c>
      <c r="J7356" s="1">
        <v>44306</v>
      </c>
      <c r="K7356">
        <v>1200</v>
      </c>
      <c r="L7356" t="s">
        <v>29183</v>
      </c>
      <c r="M7356" t="s">
        <v>552</v>
      </c>
      <c r="N7356" t="s">
        <v>29184</v>
      </c>
      <c r="O7356" t="s">
        <v>29185</v>
      </c>
      <c r="P7356" t="s">
        <v>39</v>
      </c>
      <c r="Q7356">
        <v>15</v>
      </c>
      <c r="R7356" t="s">
        <v>88</v>
      </c>
      <c r="S7356" t="s">
        <v>118</v>
      </c>
      <c r="T7356">
        <v>45317</v>
      </c>
      <c r="U7356" s="1">
        <v>45306</v>
      </c>
      <c r="V7356" t="s">
        <v>111</v>
      </c>
      <c r="W7356">
        <v>992195</v>
      </c>
      <c r="X7356" t="s">
        <v>29186</v>
      </c>
      <c r="Y7356">
        <v>324</v>
      </c>
      <c r="Z7356">
        <v>2977</v>
      </c>
      <c r="AA7356">
        <v>6</v>
      </c>
      <c r="AB7356">
        <v>7144.8</v>
      </c>
    </row>
    <row r="7357" spans="1:28" x14ac:dyDescent="0.3">
      <c r="A7357" t="s">
        <v>28</v>
      </c>
      <c r="B7357" t="s">
        <v>29</v>
      </c>
      <c r="C7357" t="s">
        <v>91</v>
      </c>
      <c r="D7357" t="s">
        <v>170</v>
      </c>
      <c r="E7357" t="s">
        <v>32</v>
      </c>
      <c r="F7357" t="s">
        <v>57</v>
      </c>
      <c r="G7357">
        <v>52</v>
      </c>
      <c r="H7357">
        <v>400198</v>
      </c>
      <c r="I7357" t="s">
        <v>58</v>
      </c>
      <c r="J7357" s="1">
        <v>44441</v>
      </c>
      <c r="K7357">
        <v>800</v>
      </c>
      <c r="L7357" t="s">
        <v>29187</v>
      </c>
      <c r="M7357" t="s">
        <v>2124</v>
      </c>
      <c r="N7357" t="s">
        <v>29188</v>
      </c>
      <c r="O7357" t="s">
        <v>29189</v>
      </c>
      <c r="P7357" t="s">
        <v>51</v>
      </c>
      <c r="Q7357">
        <v>17</v>
      </c>
      <c r="R7357" t="s">
        <v>40</v>
      </c>
      <c r="S7357" t="s">
        <v>79</v>
      </c>
      <c r="T7357">
        <v>36144</v>
      </c>
      <c r="U7357" s="1">
        <v>45372</v>
      </c>
      <c r="V7357" t="s">
        <v>72</v>
      </c>
      <c r="W7357">
        <v>902004</v>
      </c>
      <c r="X7357" t="s">
        <v>8280</v>
      </c>
      <c r="Y7357">
        <v>561</v>
      </c>
      <c r="Z7357">
        <v>1848</v>
      </c>
      <c r="AA7357">
        <v>4</v>
      </c>
      <c r="AB7357">
        <v>2956.8</v>
      </c>
    </row>
    <row r="7358" spans="1:28" x14ac:dyDescent="0.3">
      <c r="A7358" t="s">
        <v>28</v>
      </c>
      <c r="B7358" t="s">
        <v>29</v>
      </c>
      <c r="C7358" t="s">
        <v>54</v>
      </c>
      <c r="D7358" t="s">
        <v>248</v>
      </c>
      <c r="E7358" t="s">
        <v>32</v>
      </c>
      <c r="F7358" t="s">
        <v>57</v>
      </c>
      <c r="G7358">
        <v>41</v>
      </c>
      <c r="H7358">
        <v>431451</v>
      </c>
      <c r="I7358" t="s">
        <v>58</v>
      </c>
      <c r="J7358" s="1">
        <v>45452</v>
      </c>
      <c r="K7358">
        <v>1100</v>
      </c>
      <c r="L7358" t="s">
        <v>29190</v>
      </c>
      <c r="M7358" t="s">
        <v>216</v>
      </c>
      <c r="N7358" t="s">
        <v>29191</v>
      </c>
      <c r="O7358" t="s">
        <v>29192</v>
      </c>
      <c r="P7358" t="s">
        <v>87</v>
      </c>
      <c r="Q7358">
        <v>6</v>
      </c>
      <c r="R7358" t="s">
        <v>40</v>
      </c>
      <c r="S7358" t="s">
        <v>41</v>
      </c>
      <c r="T7358">
        <v>58312</v>
      </c>
      <c r="U7358" s="1">
        <v>45510</v>
      </c>
      <c r="V7358" t="s">
        <v>64</v>
      </c>
      <c r="W7358">
        <v>713851</v>
      </c>
      <c r="X7358" t="s">
        <v>15473</v>
      </c>
      <c r="Y7358">
        <v>485</v>
      </c>
      <c r="Z7358">
        <v>2127</v>
      </c>
      <c r="AA7358">
        <v>6</v>
      </c>
      <c r="AB7358">
        <v>5104.8</v>
      </c>
    </row>
    <row r="7359" spans="1:28" x14ac:dyDescent="0.3">
      <c r="A7359" t="s">
        <v>28</v>
      </c>
      <c r="B7359" t="s">
        <v>29</v>
      </c>
      <c r="C7359" t="s">
        <v>44</v>
      </c>
      <c r="D7359" t="s">
        <v>74</v>
      </c>
      <c r="E7359" t="s">
        <v>46</v>
      </c>
      <c r="F7359" t="s">
        <v>57</v>
      </c>
      <c r="G7359">
        <v>3</v>
      </c>
      <c r="H7359">
        <v>414762</v>
      </c>
      <c r="I7359" t="s">
        <v>34</v>
      </c>
      <c r="J7359" s="1">
        <v>45265</v>
      </c>
      <c r="K7359">
        <v>1100</v>
      </c>
      <c r="L7359" t="s">
        <v>29193</v>
      </c>
      <c r="M7359" t="s">
        <v>680</v>
      </c>
      <c r="N7359" t="s">
        <v>29194</v>
      </c>
      <c r="O7359">
        <v>9969336708</v>
      </c>
      <c r="P7359" t="s">
        <v>87</v>
      </c>
      <c r="Q7359">
        <v>7</v>
      </c>
      <c r="R7359" t="s">
        <v>88</v>
      </c>
      <c r="S7359" t="s">
        <v>118</v>
      </c>
      <c r="T7359">
        <v>52237</v>
      </c>
      <c r="U7359" s="1">
        <v>45406</v>
      </c>
      <c r="V7359" t="s">
        <v>80</v>
      </c>
      <c r="W7359">
        <v>206602</v>
      </c>
      <c r="X7359" t="s">
        <v>29195</v>
      </c>
      <c r="Y7359">
        <v>259</v>
      </c>
      <c r="Z7359">
        <v>738</v>
      </c>
      <c r="AA7359">
        <v>8</v>
      </c>
      <c r="AB7359">
        <v>2361.6</v>
      </c>
    </row>
    <row r="7360" spans="1:28" x14ac:dyDescent="0.3">
      <c r="A7360" t="s">
        <v>28</v>
      </c>
      <c r="B7360" t="s">
        <v>29</v>
      </c>
      <c r="C7360" t="s">
        <v>148</v>
      </c>
      <c r="D7360" t="s">
        <v>616</v>
      </c>
      <c r="E7360" t="s">
        <v>46</v>
      </c>
      <c r="F7360" t="s">
        <v>150</v>
      </c>
      <c r="G7360">
        <v>91</v>
      </c>
      <c r="H7360">
        <v>407022</v>
      </c>
      <c r="I7360" t="s">
        <v>34</v>
      </c>
      <c r="J7360" s="1">
        <v>44517</v>
      </c>
      <c r="K7360">
        <v>950</v>
      </c>
      <c r="L7360" t="s">
        <v>29196</v>
      </c>
      <c r="M7360" t="s">
        <v>137</v>
      </c>
      <c r="N7360" t="s">
        <v>29197</v>
      </c>
      <c r="O7360" t="s">
        <v>29198</v>
      </c>
      <c r="P7360" t="s">
        <v>51</v>
      </c>
      <c r="Q7360">
        <v>6</v>
      </c>
      <c r="R7360" t="s">
        <v>40</v>
      </c>
      <c r="S7360" t="s">
        <v>118</v>
      </c>
      <c r="T7360">
        <v>54582</v>
      </c>
      <c r="U7360" s="1">
        <v>45320</v>
      </c>
      <c r="V7360" t="s">
        <v>111</v>
      </c>
      <c r="W7360">
        <v>580046</v>
      </c>
      <c r="X7360" t="s">
        <v>29199</v>
      </c>
      <c r="Y7360">
        <v>775</v>
      </c>
      <c r="Z7360">
        <v>2222</v>
      </c>
      <c r="AA7360">
        <v>8</v>
      </c>
      <c r="AB7360" s="2" t="s">
        <v>29200</v>
      </c>
    </row>
    <row r="7361" spans="1:28" x14ac:dyDescent="0.3">
      <c r="A7361" t="s">
        <v>28</v>
      </c>
      <c r="B7361" t="s">
        <v>29</v>
      </c>
      <c r="C7361" t="s">
        <v>157</v>
      </c>
      <c r="D7361" t="s">
        <v>380</v>
      </c>
      <c r="E7361" t="s">
        <v>32</v>
      </c>
      <c r="F7361" t="s">
        <v>355</v>
      </c>
      <c r="G7361">
        <v>100</v>
      </c>
      <c r="H7361">
        <v>401133</v>
      </c>
      <c r="I7361" t="s">
        <v>58</v>
      </c>
      <c r="J7361" s="1">
        <v>44902</v>
      </c>
      <c r="K7361">
        <v>800</v>
      </c>
      <c r="L7361" t="s">
        <v>29201</v>
      </c>
      <c r="M7361" t="s">
        <v>1356</v>
      </c>
      <c r="N7361" t="s">
        <v>29202</v>
      </c>
      <c r="O7361" t="s">
        <v>29203</v>
      </c>
      <c r="P7361" t="s">
        <v>71</v>
      </c>
      <c r="Q7361">
        <v>13</v>
      </c>
      <c r="R7361" t="s">
        <v>88</v>
      </c>
      <c r="S7361" t="s">
        <v>63</v>
      </c>
      <c r="T7361">
        <v>93083</v>
      </c>
      <c r="U7361" s="1">
        <v>45330</v>
      </c>
      <c r="V7361" t="s">
        <v>119</v>
      </c>
      <c r="W7361">
        <v>702263</v>
      </c>
      <c r="X7361" t="s">
        <v>23688</v>
      </c>
      <c r="Y7361">
        <v>359</v>
      </c>
      <c r="Z7361">
        <v>1431</v>
      </c>
      <c r="AA7361">
        <v>7</v>
      </c>
      <c r="AB7361">
        <v>4006.8</v>
      </c>
    </row>
    <row r="7362" spans="1:28" x14ac:dyDescent="0.3">
      <c r="A7362" t="s">
        <v>28</v>
      </c>
      <c r="B7362" t="s">
        <v>29</v>
      </c>
      <c r="C7362" t="s">
        <v>44</v>
      </c>
      <c r="D7362" t="s">
        <v>170</v>
      </c>
      <c r="E7362" t="s">
        <v>46</v>
      </c>
      <c r="F7362" t="s">
        <v>150</v>
      </c>
      <c r="G7362">
        <v>14</v>
      </c>
      <c r="H7362">
        <v>403543</v>
      </c>
      <c r="I7362" t="s">
        <v>34</v>
      </c>
      <c r="J7362" s="1">
        <v>44830</v>
      </c>
      <c r="K7362">
        <v>1400</v>
      </c>
      <c r="L7362" t="s">
        <v>29204</v>
      </c>
      <c r="M7362" t="s">
        <v>953</v>
      </c>
      <c r="N7362" t="s">
        <v>29205</v>
      </c>
      <c r="O7362" t="s">
        <v>29206</v>
      </c>
      <c r="P7362" t="s">
        <v>39</v>
      </c>
      <c r="Q7362">
        <v>18</v>
      </c>
      <c r="R7362" t="s">
        <v>40</v>
      </c>
      <c r="S7362" t="s">
        <v>79</v>
      </c>
      <c r="T7362">
        <v>18200</v>
      </c>
      <c r="U7362" s="1">
        <v>45332</v>
      </c>
      <c r="V7362" t="s">
        <v>119</v>
      </c>
      <c r="W7362">
        <v>838225</v>
      </c>
      <c r="X7362" t="s">
        <v>29207</v>
      </c>
      <c r="Y7362">
        <v>772</v>
      </c>
      <c r="Z7362">
        <v>1069</v>
      </c>
      <c r="AA7362">
        <v>7</v>
      </c>
      <c r="AB7362" s="2" t="s">
        <v>29208</v>
      </c>
    </row>
    <row r="7363" spans="1:28" x14ac:dyDescent="0.3">
      <c r="A7363" t="s">
        <v>28</v>
      </c>
      <c r="B7363" t="s">
        <v>29</v>
      </c>
      <c r="C7363" t="s">
        <v>91</v>
      </c>
      <c r="D7363" t="s">
        <v>524</v>
      </c>
      <c r="E7363" t="s">
        <v>32</v>
      </c>
      <c r="F7363" t="s">
        <v>83</v>
      </c>
      <c r="G7363">
        <v>14</v>
      </c>
      <c r="H7363">
        <v>431864</v>
      </c>
      <c r="I7363" t="s">
        <v>58</v>
      </c>
      <c r="J7363" s="1">
        <v>45447</v>
      </c>
      <c r="K7363">
        <v>1300</v>
      </c>
      <c r="L7363" t="s">
        <v>29209</v>
      </c>
      <c r="M7363" t="s">
        <v>670</v>
      </c>
      <c r="N7363" t="s">
        <v>29210</v>
      </c>
      <c r="O7363" t="s">
        <v>29211</v>
      </c>
      <c r="P7363" t="s">
        <v>51</v>
      </c>
      <c r="Q7363">
        <v>9</v>
      </c>
      <c r="R7363" t="s">
        <v>40</v>
      </c>
      <c r="S7363" t="s">
        <v>63</v>
      </c>
      <c r="T7363">
        <v>85580</v>
      </c>
      <c r="U7363" s="1">
        <v>45483</v>
      </c>
      <c r="V7363" t="s">
        <v>126</v>
      </c>
      <c r="W7363">
        <v>964692</v>
      </c>
      <c r="X7363" t="s">
        <v>29212</v>
      </c>
      <c r="Y7363">
        <v>295</v>
      </c>
      <c r="Z7363">
        <v>2578</v>
      </c>
      <c r="AA7363">
        <v>3</v>
      </c>
      <c r="AB7363" s="2" t="s">
        <v>1438</v>
      </c>
    </row>
    <row r="7364" spans="1:28" x14ac:dyDescent="0.3">
      <c r="A7364" t="s">
        <v>28</v>
      </c>
      <c r="B7364" t="s">
        <v>29</v>
      </c>
      <c r="C7364" t="s">
        <v>66</v>
      </c>
      <c r="D7364" t="s">
        <v>45</v>
      </c>
      <c r="E7364" t="s">
        <v>32</v>
      </c>
      <c r="F7364" t="s">
        <v>175</v>
      </c>
      <c r="G7364">
        <v>64</v>
      </c>
      <c r="H7364">
        <v>420705</v>
      </c>
      <c r="I7364" t="s">
        <v>58</v>
      </c>
      <c r="J7364" s="1">
        <v>44970</v>
      </c>
      <c r="K7364">
        <v>950</v>
      </c>
      <c r="L7364" t="s">
        <v>29213</v>
      </c>
      <c r="M7364" t="s">
        <v>172</v>
      </c>
      <c r="N7364" t="s">
        <v>29214</v>
      </c>
      <c r="O7364" t="s">
        <v>29215</v>
      </c>
      <c r="P7364" t="s">
        <v>51</v>
      </c>
      <c r="Q7364">
        <v>9</v>
      </c>
      <c r="R7364" t="s">
        <v>88</v>
      </c>
      <c r="S7364" t="s">
        <v>118</v>
      </c>
      <c r="T7364">
        <v>69746</v>
      </c>
      <c r="U7364" s="1">
        <v>45430</v>
      </c>
      <c r="V7364" t="s">
        <v>140</v>
      </c>
      <c r="W7364">
        <v>183178</v>
      </c>
      <c r="X7364" t="s">
        <v>29216</v>
      </c>
      <c r="Y7364">
        <v>778</v>
      </c>
      <c r="Z7364">
        <v>2232</v>
      </c>
      <c r="AA7364">
        <v>7</v>
      </c>
      <c r="AB7364">
        <v>6249.6</v>
      </c>
    </row>
    <row r="7365" spans="1:28" x14ac:dyDescent="0.3">
      <c r="A7365" t="s">
        <v>28</v>
      </c>
      <c r="B7365" t="s">
        <v>29</v>
      </c>
      <c r="C7365" t="s">
        <v>193</v>
      </c>
      <c r="D7365" t="s">
        <v>187</v>
      </c>
      <c r="E7365" t="s">
        <v>56</v>
      </c>
      <c r="F7365" t="s">
        <v>99</v>
      </c>
      <c r="G7365">
        <v>43</v>
      </c>
      <c r="H7365">
        <v>426775</v>
      </c>
      <c r="I7365" t="s">
        <v>34</v>
      </c>
      <c r="J7365" s="1">
        <v>44453</v>
      </c>
      <c r="K7365">
        <v>800</v>
      </c>
      <c r="L7365" t="s">
        <v>29217</v>
      </c>
      <c r="M7365" t="s">
        <v>747</v>
      </c>
      <c r="N7365" t="s">
        <v>29218</v>
      </c>
      <c r="O7365">
        <v>3676889560</v>
      </c>
      <c r="P7365" t="s">
        <v>87</v>
      </c>
      <c r="Q7365">
        <v>16</v>
      </c>
      <c r="R7365" t="s">
        <v>40</v>
      </c>
      <c r="S7365" t="s">
        <v>118</v>
      </c>
      <c r="T7365">
        <v>83577</v>
      </c>
      <c r="U7365" s="1">
        <v>45511</v>
      </c>
      <c r="V7365" t="s">
        <v>64</v>
      </c>
      <c r="W7365">
        <v>587711</v>
      </c>
      <c r="X7365" t="s">
        <v>29219</v>
      </c>
      <c r="Y7365">
        <v>632</v>
      </c>
      <c r="Z7365">
        <v>1196</v>
      </c>
      <c r="AA7365">
        <v>6</v>
      </c>
      <c r="AB7365">
        <v>2870.4</v>
      </c>
    </row>
    <row r="7366" spans="1:28" x14ac:dyDescent="0.3">
      <c r="A7366" t="s">
        <v>28</v>
      </c>
      <c r="B7366" t="s">
        <v>29</v>
      </c>
      <c r="C7366" t="s">
        <v>91</v>
      </c>
      <c r="D7366" t="s">
        <v>182</v>
      </c>
      <c r="E7366" t="s">
        <v>32</v>
      </c>
      <c r="F7366" t="s">
        <v>150</v>
      </c>
      <c r="G7366">
        <v>14</v>
      </c>
      <c r="H7366">
        <v>434760</v>
      </c>
      <c r="I7366" t="s">
        <v>58</v>
      </c>
      <c r="J7366" s="1">
        <v>44997</v>
      </c>
      <c r="K7366">
        <v>1400</v>
      </c>
      <c r="L7366" t="s">
        <v>22020</v>
      </c>
      <c r="M7366" t="s">
        <v>496</v>
      </c>
      <c r="N7366" t="s">
        <v>29220</v>
      </c>
      <c r="O7366" t="s">
        <v>29221</v>
      </c>
      <c r="P7366" t="s">
        <v>51</v>
      </c>
      <c r="Q7366">
        <v>9</v>
      </c>
      <c r="R7366" t="s">
        <v>40</v>
      </c>
      <c r="S7366" t="s">
        <v>79</v>
      </c>
      <c r="T7366">
        <v>30948</v>
      </c>
      <c r="U7366" s="1">
        <v>45317</v>
      </c>
      <c r="V7366" t="s">
        <v>111</v>
      </c>
      <c r="W7366">
        <v>595099</v>
      </c>
      <c r="X7366" t="s">
        <v>29222</v>
      </c>
      <c r="Y7366">
        <v>615</v>
      </c>
      <c r="Z7366">
        <v>1792</v>
      </c>
      <c r="AA7366">
        <v>7</v>
      </c>
      <c r="AB7366">
        <v>5017.6000000000004</v>
      </c>
    </row>
    <row r="7367" spans="1:28" x14ac:dyDescent="0.3">
      <c r="A7367" t="s">
        <v>28</v>
      </c>
      <c r="B7367" t="s">
        <v>29</v>
      </c>
      <c r="C7367" t="s">
        <v>54</v>
      </c>
      <c r="D7367" t="s">
        <v>163</v>
      </c>
      <c r="E7367" t="s">
        <v>32</v>
      </c>
      <c r="F7367" t="s">
        <v>47</v>
      </c>
      <c r="G7367">
        <v>75</v>
      </c>
      <c r="H7367">
        <v>436578</v>
      </c>
      <c r="I7367" t="s">
        <v>58</v>
      </c>
      <c r="J7367" s="1">
        <v>44578</v>
      </c>
      <c r="K7367">
        <v>1000</v>
      </c>
      <c r="L7367" t="s">
        <v>7301</v>
      </c>
      <c r="M7367" t="s">
        <v>351</v>
      </c>
      <c r="N7367" t="s">
        <v>29223</v>
      </c>
      <c r="O7367" t="s">
        <v>29224</v>
      </c>
      <c r="P7367" t="s">
        <v>87</v>
      </c>
      <c r="Q7367">
        <v>17</v>
      </c>
      <c r="R7367" t="s">
        <v>40</v>
      </c>
      <c r="S7367" t="s">
        <v>79</v>
      </c>
      <c r="T7367">
        <v>39610</v>
      </c>
      <c r="U7367" s="1">
        <v>45487</v>
      </c>
      <c r="V7367" t="s">
        <v>126</v>
      </c>
      <c r="W7367">
        <v>431117</v>
      </c>
      <c r="X7367" t="s">
        <v>29225</v>
      </c>
      <c r="Y7367">
        <v>618</v>
      </c>
      <c r="Z7367">
        <v>2988</v>
      </c>
      <c r="AA7367">
        <v>2</v>
      </c>
      <c r="AB7367">
        <v>2390.4</v>
      </c>
    </row>
    <row r="7368" spans="1:28" x14ac:dyDescent="0.3">
      <c r="A7368" t="s">
        <v>28</v>
      </c>
      <c r="B7368" t="s">
        <v>29</v>
      </c>
      <c r="C7368" t="s">
        <v>44</v>
      </c>
      <c r="D7368" t="s">
        <v>380</v>
      </c>
      <c r="E7368" t="s">
        <v>56</v>
      </c>
      <c r="F7368" t="s">
        <v>47</v>
      </c>
      <c r="G7368">
        <v>43</v>
      </c>
      <c r="H7368">
        <v>403501</v>
      </c>
      <c r="I7368" t="s">
        <v>34</v>
      </c>
      <c r="J7368" s="1">
        <v>43886</v>
      </c>
      <c r="K7368">
        <v>950</v>
      </c>
      <c r="L7368" t="s">
        <v>29226</v>
      </c>
      <c r="M7368" t="s">
        <v>895</v>
      </c>
      <c r="N7368" t="s">
        <v>29227</v>
      </c>
      <c r="O7368" t="s">
        <v>29228</v>
      </c>
      <c r="P7368" t="s">
        <v>39</v>
      </c>
      <c r="Q7368">
        <v>20</v>
      </c>
      <c r="R7368" t="s">
        <v>40</v>
      </c>
      <c r="S7368" t="s">
        <v>41</v>
      </c>
      <c r="T7368">
        <v>98796</v>
      </c>
      <c r="U7368" s="1">
        <v>45383</v>
      </c>
      <c r="V7368" t="s">
        <v>80</v>
      </c>
      <c r="W7368">
        <v>139280</v>
      </c>
      <c r="X7368" t="s">
        <v>19310</v>
      </c>
      <c r="Y7368">
        <v>359</v>
      </c>
      <c r="Z7368">
        <v>1329</v>
      </c>
      <c r="AA7368">
        <v>8</v>
      </c>
      <c r="AB7368">
        <v>4252.8</v>
      </c>
    </row>
    <row r="7369" spans="1:28" x14ac:dyDescent="0.3">
      <c r="A7369" t="s">
        <v>28</v>
      </c>
      <c r="B7369" t="s">
        <v>29</v>
      </c>
      <c r="C7369" t="s">
        <v>66</v>
      </c>
      <c r="D7369" t="s">
        <v>616</v>
      </c>
      <c r="E7369" t="s">
        <v>56</v>
      </c>
      <c r="F7369" t="s">
        <v>150</v>
      </c>
      <c r="G7369">
        <v>57</v>
      </c>
      <c r="H7369">
        <v>433906</v>
      </c>
      <c r="I7369" t="s">
        <v>34</v>
      </c>
      <c r="J7369" s="1">
        <v>43988</v>
      </c>
      <c r="K7369">
        <v>1200</v>
      </c>
      <c r="L7369" t="s">
        <v>28099</v>
      </c>
      <c r="M7369" t="s">
        <v>680</v>
      </c>
      <c r="N7369" t="s">
        <v>29229</v>
      </c>
      <c r="O7369" t="s">
        <v>29230</v>
      </c>
      <c r="P7369" t="s">
        <v>71</v>
      </c>
      <c r="Q7369">
        <v>10</v>
      </c>
      <c r="R7369" t="s">
        <v>88</v>
      </c>
      <c r="S7369" t="s">
        <v>41</v>
      </c>
      <c r="T7369">
        <v>52105</v>
      </c>
      <c r="U7369" s="1">
        <v>45367</v>
      </c>
      <c r="V7369" t="s">
        <v>72</v>
      </c>
      <c r="W7369">
        <v>377060</v>
      </c>
      <c r="X7369" t="s">
        <v>29231</v>
      </c>
      <c r="Y7369">
        <v>926</v>
      </c>
      <c r="Z7369">
        <v>1137</v>
      </c>
      <c r="AA7369">
        <v>5</v>
      </c>
      <c r="AB7369">
        <v>2274</v>
      </c>
    </row>
    <row r="7370" spans="1:28" x14ac:dyDescent="0.3">
      <c r="A7370" t="s">
        <v>28</v>
      </c>
      <c r="B7370" t="s">
        <v>29</v>
      </c>
      <c r="C7370" t="s">
        <v>66</v>
      </c>
      <c r="D7370" t="s">
        <v>317</v>
      </c>
      <c r="E7370" t="s">
        <v>46</v>
      </c>
      <c r="F7370" t="s">
        <v>57</v>
      </c>
      <c r="G7370">
        <v>64</v>
      </c>
      <c r="H7370">
        <v>401644</v>
      </c>
      <c r="I7370" t="s">
        <v>34</v>
      </c>
      <c r="J7370" s="1">
        <v>45154</v>
      </c>
      <c r="K7370">
        <v>1000</v>
      </c>
      <c r="L7370" t="s">
        <v>29232</v>
      </c>
      <c r="M7370" t="s">
        <v>351</v>
      </c>
      <c r="N7370" t="s">
        <v>29233</v>
      </c>
      <c r="O7370" t="s">
        <v>29234</v>
      </c>
      <c r="P7370" t="s">
        <v>39</v>
      </c>
      <c r="Q7370">
        <v>18</v>
      </c>
      <c r="R7370" t="s">
        <v>40</v>
      </c>
      <c r="S7370" t="s">
        <v>118</v>
      </c>
      <c r="T7370">
        <v>82464</v>
      </c>
      <c r="U7370" s="1">
        <v>45490</v>
      </c>
      <c r="V7370" t="s">
        <v>126</v>
      </c>
      <c r="W7370">
        <v>129425</v>
      </c>
      <c r="X7370" t="s">
        <v>29235</v>
      </c>
      <c r="Y7370">
        <v>264</v>
      </c>
      <c r="Z7370">
        <v>982</v>
      </c>
      <c r="AA7370">
        <v>5</v>
      </c>
      <c r="AB7370">
        <v>1964</v>
      </c>
    </row>
    <row r="7371" spans="1:28" x14ac:dyDescent="0.3">
      <c r="A7371" t="s">
        <v>28</v>
      </c>
      <c r="B7371" t="s">
        <v>29</v>
      </c>
      <c r="C7371" t="s">
        <v>148</v>
      </c>
      <c r="D7371" t="s">
        <v>411</v>
      </c>
      <c r="E7371" t="s">
        <v>32</v>
      </c>
      <c r="F7371" t="s">
        <v>135</v>
      </c>
      <c r="G7371">
        <v>27</v>
      </c>
      <c r="H7371">
        <v>431672</v>
      </c>
      <c r="I7371" t="s">
        <v>34</v>
      </c>
      <c r="J7371" s="1">
        <v>44829</v>
      </c>
      <c r="K7371">
        <v>1100</v>
      </c>
      <c r="L7371" t="s">
        <v>29236</v>
      </c>
      <c r="M7371" t="s">
        <v>244</v>
      </c>
      <c r="N7371" t="s">
        <v>29237</v>
      </c>
      <c r="O7371" t="s">
        <v>29238</v>
      </c>
      <c r="P7371" t="s">
        <v>39</v>
      </c>
      <c r="Q7371">
        <v>16</v>
      </c>
      <c r="R7371" t="s">
        <v>40</v>
      </c>
      <c r="S7371" t="s">
        <v>79</v>
      </c>
      <c r="T7371">
        <v>99285</v>
      </c>
      <c r="U7371" s="1">
        <v>45402</v>
      </c>
      <c r="V7371" t="s">
        <v>80</v>
      </c>
      <c r="W7371">
        <v>384659</v>
      </c>
      <c r="X7371" t="s">
        <v>29239</v>
      </c>
      <c r="Y7371">
        <v>950</v>
      </c>
      <c r="Z7371">
        <v>2762</v>
      </c>
      <c r="AA7371">
        <v>2</v>
      </c>
      <c r="AB7371">
        <v>2209.6</v>
      </c>
    </row>
    <row r="7372" spans="1:28" x14ac:dyDescent="0.3">
      <c r="A7372" t="s">
        <v>28</v>
      </c>
      <c r="B7372" t="s">
        <v>29</v>
      </c>
      <c r="C7372" t="s">
        <v>91</v>
      </c>
      <c r="D7372" t="s">
        <v>637</v>
      </c>
      <c r="E7372" t="s">
        <v>32</v>
      </c>
      <c r="F7372" t="s">
        <v>83</v>
      </c>
      <c r="G7372">
        <v>26</v>
      </c>
      <c r="H7372">
        <v>409790</v>
      </c>
      <c r="I7372" t="s">
        <v>34</v>
      </c>
      <c r="J7372" s="1">
        <v>44636</v>
      </c>
      <c r="K7372">
        <v>1000</v>
      </c>
      <c r="L7372" t="s">
        <v>29240</v>
      </c>
      <c r="M7372" t="s">
        <v>1072</v>
      </c>
      <c r="N7372" t="s">
        <v>29241</v>
      </c>
      <c r="O7372" t="s">
        <v>29242</v>
      </c>
      <c r="P7372" t="s">
        <v>39</v>
      </c>
      <c r="Q7372">
        <v>7</v>
      </c>
      <c r="R7372" t="s">
        <v>40</v>
      </c>
      <c r="S7372" t="s">
        <v>118</v>
      </c>
      <c r="T7372">
        <v>46756</v>
      </c>
      <c r="U7372" s="1">
        <v>45569</v>
      </c>
      <c r="V7372" t="s">
        <v>155</v>
      </c>
      <c r="W7372">
        <v>336565</v>
      </c>
      <c r="X7372" t="s">
        <v>29243</v>
      </c>
      <c r="Y7372">
        <v>544</v>
      </c>
      <c r="Z7372">
        <v>1502</v>
      </c>
      <c r="AA7372">
        <v>6</v>
      </c>
      <c r="AB7372">
        <v>3604.8</v>
      </c>
    </row>
    <row r="7373" spans="1:28" x14ac:dyDescent="0.3">
      <c r="A7373" t="s">
        <v>28</v>
      </c>
      <c r="B7373" t="s">
        <v>29</v>
      </c>
      <c r="C7373" t="s">
        <v>157</v>
      </c>
      <c r="D7373" t="s">
        <v>380</v>
      </c>
      <c r="E7373" t="s">
        <v>32</v>
      </c>
      <c r="F7373" t="s">
        <v>83</v>
      </c>
      <c r="G7373">
        <v>93</v>
      </c>
      <c r="H7373">
        <v>402197</v>
      </c>
      <c r="I7373" t="s">
        <v>58</v>
      </c>
      <c r="J7373" s="1">
        <v>44295</v>
      </c>
      <c r="K7373">
        <v>1100</v>
      </c>
      <c r="L7373" t="s">
        <v>9311</v>
      </c>
      <c r="M7373" t="s">
        <v>351</v>
      </c>
      <c r="N7373" t="s">
        <v>29244</v>
      </c>
      <c r="O7373">
        <f>1-209-473-3377</f>
        <v>-4058</v>
      </c>
      <c r="P7373" t="s">
        <v>51</v>
      </c>
      <c r="Q7373">
        <v>10</v>
      </c>
      <c r="R7373" t="s">
        <v>40</v>
      </c>
      <c r="S7373" t="s">
        <v>79</v>
      </c>
      <c r="T7373">
        <v>69008</v>
      </c>
      <c r="U7373" s="1">
        <v>45477</v>
      </c>
      <c r="V7373" t="s">
        <v>126</v>
      </c>
      <c r="W7373">
        <v>684456</v>
      </c>
      <c r="X7373" t="s">
        <v>29245</v>
      </c>
      <c r="Y7373">
        <v>327</v>
      </c>
      <c r="Z7373">
        <v>2218</v>
      </c>
      <c r="AA7373">
        <v>5</v>
      </c>
      <c r="AB7373">
        <v>4436</v>
      </c>
    </row>
    <row r="7374" spans="1:28" x14ac:dyDescent="0.3">
      <c r="A7374" t="s">
        <v>28</v>
      </c>
      <c r="B7374" t="s">
        <v>29</v>
      </c>
      <c r="C7374" t="s">
        <v>193</v>
      </c>
      <c r="D7374" t="s">
        <v>170</v>
      </c>
      <c r="E7374" t="s">
        <v>46</v>
      </c>
      <c r="F7374" t="s">
        <v>150</v>
      </c>
      <c r="G7374">
        <v>62</v>
      </c>
      <c r="H7374">
        <v>409559</v>
      </c>
      <c r="I7374" t="s">
        <v>58</v>
      </c>
      <c r="J7374" s="1">
        <v>45175</v>
      </c>
      <c r="K7374">
        <v>1000</v>
      </c>
      <c r="L7374" t="s">
        <v>29246</v>
      </c>
      <c r="M7374" t="s">
        <v>282</v>
      </c>
      <c r="N7374" t="s">
        <v>29247</v>
      </c>
      <c r="O7374" t="s">
        <v>29248</v>
      </c>
      <c r="P7374" t="s">
        <v>71</v>
      </c>
      <c r="Q7374">
        <v>15</v>
      </c>
      <c r="R7374" t="s">
        <v>88</v>
      </c>
      <c r="S7374" t="s">
        <v>79</v>
      </c>
      <c r="T7374">
        <v>95788</v>
      </c>
      <c r="U7374" s="1">
        <v>45398</v>
      </c>
      <c r="V7374" t="s">
        <v>80</v>
      </c>
      <c r="W7374">
        <v>667724</v>
      </c>
      <c r="X7374" t="s">
        <v>2152</v>
      </c>
      <c r="Y7374">
        <v>312</v>
      </c>
      <c r="Z7374">
        <v>2910</v>
      </c>
      <c r="AA7374">
        <v>6</v>
      </c>
      <c r="AB7374">
        <v>6984</v>
      </c>
    </row>
    <row r="7375" spans="1:28" x14ac:dyDescent="0.3">
      <c r="A7375" t="s">
        <v>28</v>
      </c>
      <c r="B7375" t="s">
        <v>29</v>
      </c>
      <c r="C7375" t="s">
        <v>193</v>
      </c>
      <c r="D7375" t="s">
        <v>349</v>
      </c>
      <c r="E7375" t="s">
        <v>32</v>
      </c>
      <c r="F7375" t="s">
        <v>150</v>
      </c>
      <c r="G7375">
        <v>96</v>
      </c>
      <c r="H7375">
        <v>415091</v>
      </c>
      <c r="I7375" t="s">
        <v>34</v>
      </c>
      <c r="J7375" s="1">
        <v>44847</v>
      </c>
      <c r="K7375">
        <v>1300</v>
      </c>
      <c r="L7375" t="s">
        <v>29249</v>
      </c>
      <c r="M7375" t="s">
        <v>869</v>
      </c>
      <c r="N7375" t="s">
        <v>29250</v>
      </c>
      <c r="O7375" t="s">
        <v>29251</v>
      </c>
      <c r="P7375" t="s">
        <v>39</v>
      </c>
      <c r="Q7375">
        <v>11</v>
      </c>
      <c r="R7375" t="s">
        <v>88</v>
      </c>
      <c r="S7375" t="s">
        <v>63</v>
      </c>
      <c r="T7375">
        <v>45237</v>
      </c>
      <c r="U7375" s="1">
        <v>45487</v>
      </c>
      <c r="V7375" t="s">
        <v>126</v>
      </c>
      <c r="W7375">
        <v>878745</v>
      </c>
      <c r="X7375" t="s">
        <v>29252</v>
      </c>
      <c r="Y7375">
        <v>943</v>
      </c>
      <c r="Z7375">
        <v>1616</v>
      </c>
      <c r="AA7375">
        <v>7</v>
      </c>
      <c r="AB7375">
        <v>4524.8</v>
      </c>
    </row>
    <row r="7376" spans="1:28" x14ac:dyDescent="0.3">
      <c r="A7376" t="s">
        <v>28</v>
      </c>
      <c r="B7376" t="s">
        <v>29</v>
      </c>
      <c r="C7376" t="s">
        <v>66</v>
      </c>
      <c r="D7376" t="s">
        <v>182</v>
      </c>
      <c r="E7376" t="s">
        <v>46</v>
      </c>
      <c r="F7376" t="s">
        <v>355</v>
      </c>
      <c r="G7376">
        <v>6</v>
      </c>
      <c r="H7376">
        <v>433949</v>
      </c>
      <c r="I7376" t="s">
        <v>34</v>
      </c>
      <c r="J7376" s="1">
        <v>43907</v>
      </c>
      <c r="K7376">
        <v>1400</v>
      </c>
      <c r="L7376" t="s">
        <v>29253</v>
      </c>
      <c r="M7376" t="s">
        <v>68</v>
      </c>
      <c r="N7376" t="s">
        <v>29254</v>
      </c>
      <c r="O7376" t="s">
        <v>29255</v>
      </c>
      <c r="P7376" t="s">
        <v>87</v>
      </c>
      <c r="Q7376">
        <v>16</v>
      </c>
      <c r="R7376" t="s">
        <v>88</v>
      </c>
      <c r="S7376" t="s">
        <v>63</v>
      </c>
      <c r="T7376">
        <v>12784</v>
      </c>
      <c r="U7376" s="1">
        <v>45560</v>
      </c>
      <c r="V7376" t="s">
        <v>180</v>
      </c>
      <c r="W7376">
        <v>404893</v>
      </c>
      <c r="X7376" t="s">
        <v>29256</v>
      </c>
      <c r="Y7376">
        <v>764</v>
      </c>
      <c r="Z7376">
        <v>2777</v>
      </c>
      <c r="AA7376">
        <v>8</v>
      </c>
      <c r="AB7376">
        <v>8886.4</v>
      </c>
    </row>
    <row r="7377" spans="1:28" x14ac:dyDescent="0.3">
      <c r="A7377" t="s">
        <v>28</v>
      </c>
      <c r="B7377" t="s">
        <v>29</v>
      </c>
      <c r="C7377" t="s">
        <v>44</v>
      </c>
      <c r="D7377" t="s">
        <v>349</v>
      </c>
      <c r="E7377" t="s">
        <v>56</v>
      </c>
      <c r="F7377" t="s">
        <v>135</v>
      </c>
      <c r="G7377">
        <v>7</v>
      </c>
      <c r="H7377">
        <v>420402</v>
      </c>
      <c r="I7377" t="s">
        <v>34</v>
      </c>
      <c r="J7377" s="1">
        <v>45022</v>
      </c>
      <c r="K7377">
        <v>950</v>
      </c>
      <c r="L7377" t="s">
        <v>29257</v>
      </c>
      <c r="M7377" t="s">
        <v>165</v>
      </c>
      <c r="N7377" t="s">
        <v>29258</v>
      </c>
      <c r="O7377" t="s">
        <v>29259</v>
      </c>
      <c r="P7377" t="s">
        <v>87</v>
      </c>
      <c r="Q7377">
        <v>6</v>
      </c>
      <c r="R7377" t="s">
        <v>88</v>
      </c>
      <c r="S7377" t="s">
        <v>41</v>
      </c>
      <c r="T7377">
        <v>17777</v>
      </c>
      <c r="U7377" s="1">
        <v>45400</v>
      </c>
      <c r="V7377" t="s">
        <v>80</v>
      </c>
      <c r="W7377">
        <v>228381</v>
      </c>
      <c r="X7377" t="s">
        <v>26973</v>
      </c>
      <c r="Y7377">
        <v>522</v>
      </c>
      <c r="Z7377">
        <v>957</v>
      </c>
      <c r="AA7377">
        <v>2</v>
      </c>
      <c r="AB7377">
        <v>765.6</v>
      </c>
    </row>
    <row r="7378" spans="1:28" x14ac:dyDescent="0.3">
      <c r="A7378" t="s">
        <v>28</v>
      </c>
      <c r="B7378" t="s">
        <v>29</v>
      </c>
      <c r="C7378" t="s">
        <v>148</v>
      </c>
      <c r="D7378" t="s">
        <v>467</v>
      </c>
      <c r="E7378" t="s">
        <v>56</v>
      </c>
      <c r="F7378" t="s">
        <v>113</v>
      </c>
      <c r="G7378">
        <v>39</v>
      </c>
      <c r="H7378">
        <v>411388</v>
      </c>
      <c r="I7378" t="s">
        <v>58</v>
      </c>
      <c r="J7378" s="1">
        <v>45154</v>
      </c>
      <c r="K7378">
        <v>1100</v>
      </c>
      <c r="L7378" t="s">
        <v>29260</v>
      </c>
      <c r="M7378" t="s">
        <v>843</v>
      </c>
      <c r="N7378" t="s">
        <v>29261</v>
      </c>
      <c r="O7378" t="s">
        <v>29262</v>
      </c>
      <c r="P7378" t="s">
        <v>87</v>
      </c>
      <c r="Q7378">
        <v>6</v>
      </c>
      <c r="R7378" t="s">
        <v>40</v>
      </c>
      <c r="S7378" t="s">
        <v>41</v>
      </c>
      <c r="T7378">
        <v>44142</v>
      </c>
      <c r="U7378" s="1">
        <v>45576</v>
      </c>
      <c r="V7378" t="s">
        <v>155</v>
      </c>
      <c r="W7378">
        <v>791660</v>
      </c>
      <c r="X7378" t="s">
        <v>29263</v>
      </c>
      <c r="Y7378">
        <v>445</v>
      </c>
      <c r="Z7378">
        <v>2422</v>
      </c>
      <c r="AA7378">
        <v>3</v>
      </c>
      <c r="AB7378">
        <v>2906.4</v>
      </c>
    </row>
    <row r="7379" spans="1:28" x14ac:dyDescent="0.3">
      <c r="A7379" t="s">
        <v>28</v>
      </c>
      <c r="B7379" t="s">
        <v>29</v>
      </c>
      <c r="C7379" t="s">
        <v>157</v>
      </c>
      <c r="D7379" t="s">
        <v>82</v>
      </c>
      <c r="E7379" t="s">
        <v>56</v>
      </c>
      <c r="F7379" t="s">
        <v>33</v>
      </c>
      <c r="G7379">
        <v>30</v>
      </c>
      <c r="H7379">
        <v>405884</v>
      </c>
      <c r="I7379" t="s">
        <v>34</v>
      </c>
      <c r="J7379" s="1">
        <v>44467</v>
      </c>
      <c r="K7379">
        <v>1300</v>
      </c>
      <c r="L7379" t="s">
        <v>29264</v>
      </c>
      <c r="M7379" t="s">
        <v>159</v>
      </c>
      <c r="N7379" t="s">
        <v>29265</v>
      </c>
      <c r="O7379" t="s">
        <v>29266</v>
      </c>
      <c r="P7379" t="s">
        <v>71</v>
      </c>
      <c r="Q7379">
        <v>3</v>
      </c>
      <c r="R7379" t="s">
        <v>40</v>
      </c>
      <c r="S7379" t="s">
        <v>79</v>
      </c>
      <c r="T7379">
        <v>88423</v>
      </c>
      <c r="U7379" s="1">
        <v>45462</v>
      </c>
      <c r="V7379" t="s">
        <v>52</v>
      </c>
      <c r="W7379">
        <v>104952</v>
      </c>
      <c r="X7379" t="s">
        <v>29267</v>
      </c>
      <c r="Y7379">
        <v>466</v>
      </c>
      <c r="Z7379">
        <v>1776</v>
      </c>
      <c r="AA7379">
        <v>2</v>
      </c>
      <c r="AB7379" s="2" t="s">
        <v>3081</v>
      </c>
    </row>
    <row r="7380" spans="1:28" x14ac:dyDescent="0.3">
      <c r="A7380" t="s">
        <v>28</v>
      </c>
      <c r="B7380" t="s">
        <v>29</v>
      </c>
      <c r="C7380" t="s">
        <v>54</v>
      </c>
      <c r="D7380" t="s">
        <v>411</v>
      </c>
      <c r="E7380" t="s">
        <v>56</v>
      </c>
      <c r="F7380" t="s">
        <v>113</v>
      </c>
      <c r="G7380">
        <v>72</v>
      </c>
      <c r="H7380">
        <v>438810</v>
      </c>
      <c r="I7380" t="s">
        <v>58</v>
      </c>
      <c r="J7380" s="1">
        <v>45568</v>
      </c>
      <c r="K7380">
        <v>950</v>
      </c>
      <c r="L7380" t="s">
        <v>29268</v>
      </c>
      <c r="M7380" t="s">
        <v>49</v>
      </c>
      <c r="N7380" t="s">
        <v>29269</v>
      </c>
      <c r="O7380" t="s">
        <v>29270</v>
      </c>
      <c r="P7380" t="s">
        <v>51</v>
      </c>
      <c r="Q7380">
        <v>4</v>
      </c>
      <c r="R7380" t="s">
        <v>40</v>
      </c>
      <c r="S7380" t="s">
        <v>118</v>
      </c>
      <c r="T7380">
        <v>80985</v>
      </c>
      <c r="U7380" s="1">
        <v>45375</v>
      </c>
      <c r="V7380" t="s">
        <v>72</v>
      </c>
      <c r="W7380">
        <v>209083</v>
      </c>
      <c r="X7380" t="s">
        <v>29271</v>
      </c>
      <c r="Y7380">
        <v>586</v>
      </c>
      <c r="Z7380">
        <v>1046</v>
      </c>
      <c r="AA7380">
        <v>4</v>
      </c>
      <c r="AB7380" s="2" t="s">
        <v>6948</v>
      </c>
    </row>
    <row r="7381" spans="1:28" x14ac:dyDescent="0.3">
      <c r="A7381" t="s">
        <v>28</v>
      </c>
      <c r="B7381" t="s">
        <v>29</v>
      </c>
      <c r="C7381" t="s">
        <v>148</v>
      </c>
      <c r="D7381" t="s">
        <v>248</v>
      </c>
      <c r="E7381" t="s">
        <v>56</v>
      </c>
      <c r="F7381" t="s">
        <v>150</v>
      </c>
      <c r="G7381">
        <v>19</v>
      </c>
      <c r="H7381">
        <v>403880</v>
      </c>
      <c r="I7381" t="s">
        <v>34</v>
      </c>
      <c r="J7381" s="1">
        <v>44108</v>
      </c>
      <c r="K7381">
        <v>950</v>
      </c>
      <c r="L7381" t="s">
        <v>29272</v>
      </c>
      <c r="M7381" t="s">
        <v>276</v>
      </c>
      <c r="N7381" t="s">
        <v>29273</v>
      </c>
      <c r="O7381" t="s">
        <v>29274</v>
      </c>
      <c r="P7381" t="s">
        <v>51</v>
      </c>
      <c r="Q7381">
        <v>7</v>
      </c>
      <c r="R7381" t="s">
        <v>40</v>
      </c>
      <c r="S7381" t="s">
        <v>41</v>
      </c>
      <c r="T7381">
        <v>86356</v>
      </c>
      <c r="U7381" s="1">
        <v>45391</v>
      </c>
      <c r="V7381" t="s">
        <v>80</v>
      </c>
      <c r="W7381">
        <v>371629</v>
      </c>
      <c r="X7381" t="s">
        <v>29275</v>
      </c>
      <c r="Y7381">
        <v>349</v>
      </c>
      <c r="Z7381">
        <v>909</v>
      </c>
      <c r="AA7381">
        <v>2</v>
      </c>
      <c r="AB7381">
        <v>727.2</v>
      </c>
    </row>
    <row r="7382" spans="1:28" x14ac:dyDescent="0.3">
      <c r="A7382" t="s">
        <v>28</v>
      </c>
      <c r="B7382" t="s">
        <v>29</v>
      </c>
      <c r="C7382" t="s">
        <v>193</v>
      </c>
      <c r="D7382" t="s">
        <v>349</v>
      </c>
      <c r="E7382" t="s">
        <v>46</v>
      </c>
      <c r="F7382" t="s">
        <v>106</v>
      </c>
      <c r="G7382">
        <v>55</v>
      </c>
      <c r="H7382">
        <v>437951</v>
      </c>
      <c r="I7382" t="s">
        <v>34</v>
      </c>
      <c r="J7382" s="1">
        <v>44142</v>
      </c>
      <c r="K7382">
        <v>1200</v>
      </c>
      <c r="L7382" t="s">
        <v>29276</v>
      </c>
      <c r="M7382" t="s">
        <v>205</v>
      </c>
      <c r="N7382" t="s">
        <v>29277</v>
      </c>
      <c r="O7382" t="s">
        <v>29278</v>
      </c>
      <c r="P7382" t="s">
        <v>51</v>
      </c>
      <c r="Q7382">
        <v>3</v>
      </c>
      <c r="R7382" t="s">
        <v>40</v>
      </c>
      <c r="S7382" t="s">
        <v>63</v>
      </c>
      <c r="T7382">
        <v>73147</v>
      </c>
      <c r="U7382" s="1">
        <v>45498</v>
      </c>
      <c r="V7382" t="s">
        <v>126</v>
      </c>
      <c r="W7382">
        <v>404711</v>
      </c>
      <c r="X7382" t="s">
        <v>29279</v>
      </c>
      <c r="Y7382">
        <v>702</v>
      </c>
      <c r="Z7382">
        <v>752</v>
      </c>
      <c r="AA7382">
        <v>3</v>
      </c>
      <c r="AB7382" s="2" t="s">
        <v>25113</v>
      </c>
    </row>
    <row r="7383" spans="1:28" x14ac:dyDescent="0.3">
      <c r="A7383" t="s">
        <v>28</v>
      </c>
      <c r="B7383" t="s">
        <v>29</v>
      </c>
      <c r="C7383" t="s">
        <v>54</v>
      </c>
      <c r="D7383" t="s">
        <v>187</v>
      </c>
      <c r="E7383" t="s">
        <v>46</v>
      </c>
      <c r="F7383" t="s">
        <v>113</v>
      </c>
      <c r="G7383">
        <v>71</v>
      </c>
      <c r="H7383">
        <v>428913</v>
      </c>
      <c r="I7383" t="s">
        <v>58</v>
      </c>
      <c r="J7383" s="1">
        <v>45532</v>
      </c>
      <c r="K7383">
        <v>1300</v>
      </c>
      <c r="L7383" t="s">
        <v>29280</v>
      </c>
      <c r="M7383" t="s">
        <v>1460</v>
      </c>
      <c r="N7383" t="s">
        <v>29281</v>
      </c>
      <c r="O7383" t="s">
        <v>29282</v>
      </c>
      <c r="P7383" t="s">
        <v>71</v>
      </c>
      <c r="Q7383">
        <v>13</v>
      </c>
      <c r="R7383" t="s">
        <v>40</v>
      </c>
      <c r="S7383" t="s">
        <v>79</v>
      </c>
      <c r="T7383">
        <v>39179</v>
      </c>
      <c r="U7383" s="1">
        <v>45428</v>
      </c>
      <c r="V7383" t="s">
        <v>140</v>
      </c>
      <c r="W7383">
        <v>868609</v>
      </c>
      <c r="X7383" t="s">
        <v>29283</v>
      </c>
      <c r="Y7383">
        <v>721</v>
      </c>
      <c r="Z7383">
        <v>904</v>
      </c>
      <c r="AA7383">
        <v>5</v>
      </c>
      <c r="AB7383">
        <v>1808</v>
      </c>
    </row>
    <row r="7384" spans="1:28" x14ac:dyDescent="0.3">
      <c r="A7384" t="s">
        <v>28</v>
      </c>
      <c r="B7384" t="s">
        <v>29</v>
      </c>
      <c r="C7384" t="s">
        <v>157</v>
      </c>
      <c r="D7384" t="s">
        <v>267</v>
      </c>
      <c r="E7384" t="s">
        <v>46</v>
      </c>
      <c r="F7384" t="s">
        <v>175</v>
      </c>
      <c r="G7384">
        <v>94</v>
      </c>
      <c r="H7384">
        <v>413087</v>
      </c>
      <c r="I7384" t="s">
        <v>58</v>
      </c>
      <c r="J7384" s="1">
        <v>44450</v>
      </c>
      <c r="K7384">
        <v>1300</v>
      </c>
      <c r="L7384" t="s">
        <v>29284</v>
      </c>
      <c r="M7384" t="s">
        <v>319</v>
      </c>
      <c r="N7384" t="s">
        <v>29285</v>
      </c>
      <c r="O7384" t="s">
        <v>29286</v>
      </c>
      <c r="P7384" t="s">
        <v>87</v>
      </c>
      <c r="Q7384">
        <v>5</v>
      </c>
      <c r="R7384" t="s">
        <v>88</v>
      </c>
      <c r="S7384" t="s">
        <v>118</v>
      </c>
      <c r="T7384">
        <v>45998</v>
      </c>
      <c r="U7384" s="1">
        <v>45458</v>
      </c>
      <c r="V7384" t="s">
        <v>52</v>
      </c>
      <c r="W7384">
        <v>708040</v>
      </c>
      <c r="X7384" t="s">
        <v>29287</v>
      </c>
      <c r="Y7384">
        <v>354</v>
      </c>
      <c r="Z7384">
        <v>761</v>
      </c>
      <c r="AA7384">
        <v>4</v>
      </c>
      <c r="AB7384" s="2" t="s">
        <v>29288</v>
      </c>
    </row>
    <row r="7385" spans="1:28" x14ac:dyDescent="0.3">
      <c r="A7385" t="s">
        <v>28</v>
      </c>
      <c r="B7385" t="s">
        <v>29</v>
      </c>
      <c r="C7385" t="s">
        <v>30</v>
      </c>
      <c r="D7385" t="s">
        <v>92</v>
      </c>
      <c r="E7385" t="s">
        <v>32</v>
      </c>
      <c r="F7385" t="s">
        <v>99</v>
      </c>
      <c r="G7385">
        <v>28</v>
      </c>
      <c r="H7385">
        <v>409653</v>
      </c>
      <c r="I7385" t="s">
        <v>58</v>
      </c>
      <c r="J7385" s="1">
        <v>44948</v>
      </c>
      <c r="K7385">
        <v>1400</v>
      </c>
      <c r="L7385" t="s">
        <v>29289</v>
      </c>
      <c r="M7385" t="s">
        <v>76</v>
      </c>
      <c r="N7385" t="s">
        <v>29290</v>
      </c>
      <c r="O7385" t="s">
        <v>29291</v>
      </c>
      <c r="P7385" t="s">
        <v>39</v>
      </c>
      <c r="Q7385">
        <v>16</v>
      </c>
      <c r="R7385" t="s">
        <v>88</v>
      </c>
      <c r="S7385" t="s">
        <v>79</v>
      </c>
      <c r="T7385">
        <v>83508</v>
      </c>
      <c r="U7385" s="1">
        <v>45346</v>
      </c>
      <c r="V7385" t="s">
        <v>119</v>
      </c>
      <c r="W7385">
        <v>185884</v>
      </c>
      <c r="X7385" t="s">
        <v>29292</v>
      </c>
      <c r="Y7385">
        <v>655</v>
      </c>
      <c r="Z7385">
        <v>1598</v>
      </c>
      <c r="AA7385">
        <v>7</v>
      </c>
      <c r="AB7385" s="2" t="s">
        <v>29293</v>
      </c>
    </row>
    <row r="7386" spans="1:28" x14ac:dyDescent="0.3">
      <c r="A7386" t="s">
        <v>28</v>
      </c>
      <c r="B7386" t="s">
        <v>29</v>
      </c>
      <c r="C7386" t="s">
        <v>44</v>
      </c>
      <c r="D7386" t="s">
        <v>621</v>
      </c>
      <c r="E7386" t="s">
        <v>32</v>
      </c>
      <c r="F7386" t="s">
        <v>113</v>
      </c>
      <c r="G7386">
        <v>59</v>
      </c>
      <c r="H7386">
        <v>416925</v>
      </c>
      <c r="I7386" t="s">
        <v>34</v>
      </c>
      <c r="J7386" s="1">
        <v>45619</v>
      </c>
      <c r="K7386">
        <v>1300</v>
      </c>
      <c r="L7386" t="s">
        <v>29294</v>
      </c>
      <c r="M7386" t="s">
        <v>394</v>
      </c>
      <c r="N7386" t="s">
        <v>29295</v>
      </c>
      <c r="O7386" t="s">
        <v>29296</v>
      </c>
      <c r="P7386" t="s">
        <v>87</v>
      </c>
      <c r="Q7386">
        <v>7</v>
      </c>
      <c r="R7386" t="s">
        <v>40</v>
      </c>
      <c r="S7386" t="s">
        <v>63</v>
      </c>
      <c r="T7386">
        <v>23501</v>
      </c>
      <c r="U7386" s="1">
        <v>45354</v>
      </c>
      <c r="V7386" t="s">
        <v>72</v>
      </c>
      <c r="W7386">
        <v>750584</v>
      </c>
      <c r="X7386" t="s">
        <v>29297</v>
      </c>
      <c r="Y7386">
        <v>437</v>
      </c>
      <c r="Z7386">
        <v>1956</v>
      </c>
      <c r="AA7386">
        <v>2</v>
      </c>
      <c r="AB7386" s="2" t="s">
        <v>6067</v>
      </c>
    </row>
    <row r="7387" spans="1:28" x14ac:dyDescent="0.3">
      <c r="A7387" t="s">
        <v>28</v>
      </c>
      <c r="B7387" t="s">
        <v>29</v>
      </c>
      <c r="C7387" t="s">
        <v>193</v>
      </c>
      <c r="D7387" t="s">
        <v>187</v>
      </c>
      <c r="E7387" t="s">
        <v>32</v>
      </c>
      <c r="F7387" t="s">
        <v>135</v>
      </c>
      <c r="G7387">
        <v>68</v>
      </c>
      <c r="H7387">
        <v>413707</v>
      </c>
      <c r="I7387" t="s">
        <v>34</v>
      </c>
      <c r="J7387" s="1">
        <v>44006</v>
      </c>
      <c r="K7387">
        <v>1000</v>
      </c>
      <c r="L7387" t="s">
        <v>29298</v>
      </c>
      <c r="M7387" t="s">
        <v>1212</v>
      </c>
      <c r="N7387" t="s">
        <v>29299</v>
      </c>
      <c r="O7387" t="s">
        <v>29300</v>
      </c>
      <c r="P7387" t="s">
        <v>39</v>
      </c>
      <c r="Q7387">
        <v>17</v>
      </c>
      <c r="R7387" t="s">
        <v>88</v>
      </c>
      <c r="S7387" t="s">
        <v>63</v>
      </c>
      <c r="T7387">
        <v>89138</v>
      </c>
      <c r="U7387" s="1">
        <v>45541</v>
      </c>
      <c r="V7387" t="s">
        <v>180</v>
      </c>
      <c r="W7387">
        <v>714882</v>
      </c>
      <c r="X7387" t="s">
        <v>29301</v>
      </c>
      <c r="Y7387">
        <v>565</v>
      </c>
      <c r="Z7387">
        <v>1440</v>
      </c>
      <c r="AA7387">
        <v>4</v>
      </c>
      <c r="AB7387">
        <v>2304</v>
      </c>
    </row>
    <row r="7388" spans="1:28" x14ac:dyDescent="0.3">
      <c r="A7388" t="s">
        <v>28</v>
      </c>
      <c r="B7388" t="s">
        <v>29</v>
      </c>
      <c r="C7388" t="s">
        <v>148</v>
      </c>
      <c r="D7388" t="s">
        <v>274</v>
      </c>
      <c r="E7388" t="s">
        <v>32</v>
      </c>
      <c r="F7388" t="s">
        <v>113</v>
      </c>
      <c r="G7388">
        <v>88</v>
      </c>
      <c r="H7388">
        <v>415101</v>
      </c>
      <c r="I7388" t="s">
        <v>34</v>
      </c>
      <c r="J7388" s="1">
        <v>44053</v>
      </c>
      <c r="K7388">
        <v>1400</v>
      </c>
      <c r="L7388" t="s">
        <v>29302</v>
      </c>
      <c r="M7388" t="s">
        <v>542</v>
      </c>
      <c r="N7388" t="s">
        <v>29303</v>
      </c>
      <c r="O7388" t="s">
        <v>29304</v>
      </c>
      <c r="P7388" t="s">
        <v>71</v>
      </c>
      <c r="Q7388">
        <v>13</v>
      </c>
      <c r="R7388" t="s">
        <v>40</v>
      </c>
      <c r="S7388" t="s">
        <v>41</v>
      </c>
      <c r="T7388">
        <v>71066</v>
      </c>
      <c r="U7388" s="1">
        <v>45544</v>
      </c>
      <c r="V7388" t="s">
        <v>180</v>
      </c>
      <c r="W7388">
        <v>169882</v>
      </c>
      <c r="X7388" t="s">
        <v>29305</v>
      </c>
      <c r="Y7388">
        <v>223</v>
      </c>
      <c r="Z7388">
        <v>2550</v>
      </c>
      <c r="AA7388">
        <v>4</v>
      </c>
      <c r="AB7388">
        <v>4080</v>
      </c>
    </row>
    <row r="7389" spans="1:28" x14ac:dyDescent="0.3">
      <c r="A7389" t="s">
        <v>28</v>
      </c>
      <c r="B7389" t="s">
        <v>29</v>
      </c>
      <c r="C7389" t="s">
        <v>148</v>
      </c>
      <c r="D7389" t="s">
        <v>254</v>
      </c>
      <c r="E7389" t="s">
        <v>32</v>
      </c>
      <c r="F7389" t="s">
        <v>150</v>
      </c>
      <c r="G7389">
        <v>86</v>
      </c>
      <c r="H7389">
        <v>423708</v>
      </c>
      <c r="I7389" t="s">
        <v>58</v>
      </c>
      <c r="J7389" s="1">
        <v>44562</v>
      </c>
      <c r="K7389">
        <v>1100</v>
      </c>
      <c r="L7389" t="s">
        <v>29306</v>
      </c>
      <c r="M7389" t="s">
        <v>232</v>
      </c>
      <c r="N7389" t="s">
        <v>29307</v>
      </c>
      <c r="O7389" t="s">
        <v>29308</v>
      </c>
      <c r="P7389" t="s">
        <v>51</v>
      </c>
      <c r="Q7389">
        <v>9</v>
      </c>
      <c r="R7389" t="s">
        <v>88</v>
      </c>
      <c r="S7389" t="s">
        <v>79</v>
      </c>
      <c r="T7389">
        <v>71944</v>
      </c>
      <c r="U7389" s="1">
        <v>45584</v>
      </c>
      <c r="V7389" t="s">
        <v>155</v>
      </c>
      <c r="W7389">
        <v>144976</v>
      </c>
      <c r="X7389" t="s">
        <v>29309</v>
      </c>
      <c r="Y7389">
        <v>373</v>
      </c>
      <c r="Z7389">
        <v>1083</v>
      </c>
      <c r="AA7389">
        <v>6</v>
      </c>
      <c r="AB7389" s="2" t="s">
        <v>29310</v>
      </c>
    </row>
    <row r="7390" spans="1:28" x14ac:dyDescent="0.3">
      <c r="A7390" t="s">
        <v>28</v>
      </c>
      <c r="B7390" t="s">
        <v>29</v>
      </c>
      <c r="C7390" t="s">
        <v>148</v>
      </c>
      <c r="D7390" t="s">
        <v>163</v>
      </c>
      <c r="E7390" t="s">
        <v>46</v>
      </c>
      <c r="F7390" t="s">
        <v>150</v>
      </c>
      <c r="G7390">
        <v>14</v>
      </c>
      <c r="H7390">
        <v>409684</v>
      </c>
      <c r="I7390" t="s">
        <v>58</v>
      </c>
      <c r="J7390" s="1">
        <v>44216</v>
      </c>
      <c r="K7390">
        <v>1000</v>
      </c>
      <c r="L7390" t="s">
        <v>29311</v>
      </c>
      <c r="M7390" t="s">
        <v>2538</v>
      </c>
      <c r="N7390" t="s">
        <v>29312</v>
      </c>
      <c r="O7390">
        <f>1-658-536-3243</f>
        <v>-4436</v>
      </c>
      <c r="P7390" t="s">
        <v>87</v>
      </c>
      <c r="Q7390">
        <v>12</v>
      </c>
      <c r="R7390" t="s">
        <v>88</v>
      </c>
      <c r="S7390" t="s">
        <v>118</v>
      </c>
      <c r="T7390">
        <v>14436</v>
      </c>
      <c r="U7390" s="1">
        <v>45327</v>
      </c>
      <c r="V7390" t="s">
        <v>119</v>
      </c>
      <c r="W7390">
        <v>529644</v>
      </c>
      <c r="X7390" t="s">
        <v>29313</v>
      </c>
      <c r="Y7390">
        <v>564</v>
      </c>
      <c r="Z7390">
        <v>2069</v>
      </c>
      <c r="AA7390">
        <v>5</v>
      </c>
      <c r="AB7390">
        <v>4138</v>
      </c>
    </row>
    <row r="7391" spans="1:28" x14ac:dyDescent="0.3">
      <c r="A7391" t="s">
        <v>28</v>
      </c>
      <c r="B7391" t="s">
        <v>29</v>
      </c>
      <c r="C7391" t="s">
        <v>66</v>
      </c>
      <c r="D7391" t="s">
        <v>467</v>
      </c>
      <c r="E7391" t="s">
        <v>32</v>
      </c>
      <c r="F7391" t="s">
        <v>150</v>
      </c>
      <c r="G7391">
        <v>82</v>
      </c>
      <c r="H7391">
        <v>427073</v>
      </c>
      <c r="I7391" t="s">
        <v>34</v>
      </c>
      <c r="J7391" s="1">
        <v>44899</v>
      </c>
      <c r="K7391">
        <v>1300</v>
      </c>
      <c r="L7391" t="s">
        <v>29314</v>
      </c>
      <c r="M7391" t="s">
        <v>1356</v>
      </c>
      <c r="N7391" t="s">
        <v>29315</v>
      </c>
      <c r="O7391" t="s">
        <v>29316</v>
      </c>
      <c r="P7391" t="s">
        <v>39</v>
      </c>
      <c r="Q7391">
        <v>20</v>
      </c>
      <c r="R7391" t="s">
        <v>88</v>
      </c>
      <c r="S7391" t="s">
        <v>41</v>
      </c>
      <c r="T7391">
        <v>64542</v>
      </c>
      <c r="U7391" s="1">
        <v>45552</v>
      </c>
      <c r="V7391" t="s">
        <v>180</v>
      </c>
      <c r="W7391">
        <v>230086</v>
      </c>
      <c r="X7391" t="s">
        <v>29317</v>
      </c>
      <c r="Y7391">
        <v>746</v>
      </c>
      <c r="Z7391">
        <v>2471</v>
      </c>
      <c r="AA7391">
        <v>5</v>
      </c>
      <c r="AB7391">
        <v>4942</v>
      </c>
    </row>
    <row r="7392" spans="1:28" x14ac:dyDescent="0.3">
      <c r="A7392" t="s">
        <v>28</v>
      </c>
      <c r="B7392" t="s">
        <v>29</v>
      </c>
      <c r="C7392" t="s">
        <v>54</v>
      </c>
      <c r="D7392" t="s">
        <v>105</v>
      </c>
      <c r="E7392" t="s">
        <v>32</v>
      </c>
      <c r="F7392" t="s">
        <v>57</v>
      </c>
      <c r="G7392">
        <v>46</v>
      </c>
      <c r="H7392">
        <v>438923</v>
      </c>
      <c r="I7392" t="s">
        <v>58</v>
      </c>
      <c r="J7392" s="1">
        <v>44885</v>
      </c>
      <c r="K7392">
        <v>800</v>
      </c>
      <c r="L7392" t="s">
        <v>29318</v>
      </c>
      <c r="M7392" t="s">
        <v>200</v>
      </c>
      <c r="N7392" t="s">
        <v>29319</v>
      </c>
      <c r="O7392" t="s">
        <v>29320</v>
      </c>
      <c r="P7392" t="s">
        <v>87</v>
      </c>
      <c r="Q7392">
        <v>4</v>
      </c>
      <c r="R7392" t="s">
        <v>40</v>
      </c>
      <c r="S7392" t="s">
        <v>118</v>
      </c>
      <c r="T7392">
        <v>89202</v>
      </c>
      <c r="U7392" s="1">
        <v>45431</v>
      </c>
      <c r="V7392" t="s">
        <v>140</v>
      </c>
      <c r="W7392">
        <v>981445</v>
      </c>
      <c r="X7392" t="s">
        <v>15354</v>
      </c>
      <c r="Y7392">
        <v>817</v>
      </c>
      <c r="Z7392">
        <v>2350</v>
      </c>
      <c r="AA7392">
        <v>1</v>
      </c>
      <c r="AB7392">
        <v>940</v>
      </c>
    </row>
    <row r="7393" spans="1:28" x14ac:dyDescent="0.3">
      <c r="A7393" t="s">
        <v>28</v>
      </c>
      <c r="B7393" t="s">
        <v>29</v>
      </c>
      <c r="C7393" t="s">
        <v>66</v>
      </c>
      <c r="D7393" t="s">
        <v>149</v>
      </c>
      <c r="E7393" t="s">
        <v>32</v>
      </c>
      <c r="F7393" t="s">
        <v>57</v>
      </c>
      <c r="G7393">
        <v>77</v>
      </c>
      <c r="H7393">
        <v>421617</v>
      </c>
      <c r="I7393" t="s">
        <v>58</v>
      </c>
      <c r="J7393" s="1">
        <v>45030</v>
      </c>
      <c r="K7393">
        <v>800</v>
      </c>
      <c r="L7393" t="s">
        <v>29321</v>
      </c>
      <c r="M7393" t="s">
        <v>137</v>
      </c>
      <c r="N7393" t="s">
        <v>29322</v>
      </c>
      <c r="O7393" t="s">
        <v>29323</v>
      </c>
      <c r="P7393" t="s">
        <v>87</v>
      </c>
      <c r="Q7393">
        <v>6</v>
      </c>
      <c r="R7393" t="s">
        <v>88</v>
      </c>
      <c r="S7393" t="s">
        <v>79</v>
      </c>
      <c r="T7393">
        <v>65996</v>
      </c>
      <c r="U7393" s="1">
        <v>45540</v>
      </c>
      <c r="V7393" t="s">
        <v>180</v>
      </c>
      <c r="W7393">
        <v>675102</v>
      </c>
      <c r="X7393" t="s">
        <v>29324</v>
      </c>
      <c r="Y7393">
        <v>212</v>
      </c>
      <c r="Z7393">
        <v>1447</v>
      </c>
      <c r="AA7393">
        <v>4</v>
      </c>
      <c r="AB7393" s="2" t="s">
        <v>9276</v>
      </c>
    </row>
    <row r="7394" spans="1:28" x14ac:dyDescent="0.3">
      <c r="A7394" t="s">
        <v>28</v>
      </c>
      <c r="B7394" t="s">
        <v>29</v>
      </c>
      <c r="C7394" t="s">
        <v>193</v>
      </c>
      <c r="D7394" t="s">
        <v>349</v>
      </c>
      <c r="E7394" t="s">
        <v>46</v>
      </c>
      <c r="F7394" t="s">
        <v>57</v>
      </c>
      <c r="G7394">
        <v>88</v>
      </c>
      <c r="H7394">
        <v>418679</v>
      </c>
      <c r="I7394" t="s">
        <v>34</v>
      </c>
      <c r="J7394" s="1">
        <v>44082</v>
      </c>
      <c r="K7394">
        <v>1200</v>
      </c>
      <c r="L7394" t="s">
        <v>29325</v>
      </c>
      <c r="M7394" t="s">
        <v>189</v>
      </c>
      <c r="N7394" t="s">
        <v>29326</v>
      </c>
      <c r="O7394" t="s">
        <v>29327</v>
      </c>
      <c r="P7394" t="s">
        <v>71</v>
      </c>
      <c r="Q7394">
        <v>20</v>
      </c>
      <c r="R7394" t="s">
        <v>40</v>
      </c>
      <c r="S7394" t="s">
        <v>63</v>
      </c>
      <c r="T7394">
        <v>41084</v>
      </c>
      <c r="U7394" s="1">
        <v>45307</v>
      </c>
      <c r="V7394" t="s">
        <v>111</v>
      </c>
      <c r="W7394">
        <v>809001</v>
      </c>
      <c r="X7394" t="s">
        <v>29328</v>
      </c>
      <c r="Y7394">
        <v>506</v>
      </c>
      <c r="Z7394">
        <v>1411</v>
      </c>
      <c r="AA7394">
        <v>7</v>
      </c>
      <c r="AB7394">
        <v>3950.8</v>
      </c>
    </row>
    <row r="7395" spans="1:28" x14ac:dyDescent="0.3">
      <c r="A7395" t="s">
        <v>28</v>
      </c>
      <c r="B7395" t="s">
        <v>29</v>
      </c>
      <c r="C7395" t="s">
        <v>54</v>
      </c>
      <c r="D7395" t="s">
        <v>261</v>
      </c>
      <c r="E7395" t="s">
        <v>32</v>
      </c>
      <c r="F7395" t="s">
        <v>33</v>
      </c>
      <c r="G7395">
        <v>12</v>
      </c>
      <c r="H7395">
        <v>421024</v>
      </c>
      <c r="I7395" t="s">
        <v>58</v>
      </c>
      <c r="J7395" s="1">
        <v>44003</v>
      </c>
      <c r="K7395">
        <v>1400</v>
      </c>
      <c r="L7395" t="s">
        <v>29329</v>
      </c>
      <c r="M7395" t="s">
        <v>1118</v>
      </c>
      <c r="N7395" t="s">
        <v>29330</v>
      </c>
      <c r="O7395" t="s">
        <v>29331</v>
      </c>
      <c r="P7395" t="s">
        <v>39</v>
      </c>
      <c r="Q7395">
        <v>14</v>
      </c>
      <c r="R7395" t="s">
        <v>88</v>
      </c>
      <c r="S7395" t="s">
        <v>63</v>
      </c>
      <c r="T7395">
        <v>95599</v>
      </c>
      <c r="U7395" s="1">
        <v>45490</v>
      </c>
      <c r="V7395" t="s">
        <v>126</v>
      </c>
      <c r="W7395">
        <v>494685</v>
      </c>
      <c r="X7395" t="s">
        <v>29332</v>
      </c>
      <c r="Y7395">
        <v>279</v>
      </c>
      <c r="Z7395">
        <v>1218</v>
      </c>
      <c r="AA7395">
        <v>3</v>
      </c>
      <c r="AB7395" s="2" t="s">
        <v>5644</v>
      </c>
    </row>
    <row r="7396" spans="1:28" x14ac:dyDescent="0.3">
      <c r="A7396" t="s">
        <v>28</v>
      </c>
      <c r="B7396" t="s">
        <v>29</v>
      </c>
      <c r="C7396" t="s">
        <v>193</v>
      </c>
      <c r="D7396" t="s">
        <v>338</v>
      </c>
      <c r="E7396" t="s">
        <v>46</v>
      </c>
      <c r="F7396" t="s">
        <v>135</v>
      </c>
      <c r="G7396">
        <v>42</v>
      </c>
      <c r="H7396">
        <v>411273</v>
      </c>
      <c r="I7396" t="s">
        <v>34</v>
      </c>
      <c r="J7396" s="1">
        <v>45313</v>
      </c>
      <c r="K7396">
        <v>800</v>
      </c>
      <c r="L7396" t="s">
        <v>29333</v>
      </c>
      <c r="M7396" t="s">
        <v>1091</v>
      </c>
      <c r="N7396" t="s">
        <v>29334</v>
      </c>
      <c r="O7396" t="s">
        <v>29335</v>
      </c>
      <c r="P7396" t="s">
        <v>39</v>
      </c>
      <c r="Q7396">
        <v>3</v>
      </c>
      <c r="R7396" t="s">
        <v>88</v>
      </c>
      <c r="S7396" t="s">
        <v>41</v>
      </c>
      <c r="T7396">
        <v>88531</v>
      </c>
      <c r="U7396" s="1">
        <v>45579</v>
      </c>
      <c r="V7396" t="s">
        <v>155</v>
      </c>
      <c r="W7396">
        <v>959917</v>
      </c>
      <c r="X7396" t="s">
        <v>16248</v>
      </c>
      <c r="Y7396">
        <v>286</v>
      </c>
      <c r="Z7396">
        <v>2941</v>
      </c>
      <c r="AA7396">
        <v>2</v>
      </c>
      <c r="AB7396">
        <v>2352.8000000000002</v>
      </c>
    </row>
    <row r="7397" spans="1:28" x14ac:dyDescent="0.3">
      <c r="A7397" t="s">
        <v>28</v>
      </c>
      <c r="B7397" t="s">
        <v>29</v>
      </c>
      <c r="C7397" t="s">
        <v>54</v>
      </c>
      <c r="D7397" t="s">
        <v>467</v>
      </c>
      <c r="E7397" t="s">
        <v>32</v>
      </c>
      <c r="F7397" t="s">
        <v>106</v>
      </c>
      <c r="G7397">
        <v>66</v>
      </c>
      <c r="H7397">
        <v>412495</v>
      </c>
      <c r="I7397" t="s">
        <v>34</v>
      </c>
      <c r="J7397" s="1">
        <v>44987</v>
      </c>
      <c r="K7397">
        <v>1100</v>
      </c>
      <c r="L7397" t="s">
        <v>29336</v>
      </c>
      <c r="M7397" t="s">
        <v>1460</v>
      </c>
      <c r="N7397" t="s">
        <v>29337</v>
      </c>
      <c r="O7397" t="s">
        <v>29338</v>
      </c>
      <c r="P7397" t="s">
        <v>71</v>
      </c>
      <c r="Q7397">
        <v>10</v>
      </c>
      <c r="R7397" t="s">
        <v>40</v>
      </c>
      <c r="S7397" t="s">
        <v>41</v>
      </c>
      <c r="T7397">
        <v>76699</v>
      </c>
      <c r="U7397" s="1">
        <v>45622</v>
      </c>
      <c r="V7397" t="s">
        <v>42</v>
      </c>
      <c r="W7397">
        <v>340119</v>
      </c>
      <c r="X7397" t="s">
        <v>29339</v>
      </c>
      <c r="Y7397">
        <v>532</v>
      </c>
      <c r="Z7397">
        <v>1905</v>
      </c>
      <c r="AA7397">
        <v>4</v>
      </c>
      <c r="AB7397">
        <v>3048</v>
      </c>
    </row>
    <row r="7398" spans="1:28" x14ac:dyDescent="0.3">
      <c r="A7398" t="s">
        <v>28</v>
      </c>
      <c r="B7398" t="s">
        <v>29</v>
      </c>
      <c r="C7398" t="s">
        <v>54</v>
      </c>
      <c r="D7398" t="s">
        <v>267</v>
      </c>
      <c r="E7398" t="s">
        <v>32</v>
      </c>
      <c r="F7398" t="s">
        <v>150</v>
      </c>
      <c r="G7398">
        <v>25</v>
      </c>
      <c r="H7398">
        <v>400686</v>
      </c>
      <c r="I7398" t="s">
        <v>58</v>
      </c>
      <c r="J7398" s="1">
        <v>43867</v>
      </c>
      <c r="K7398">
        <v>1000</v>
      </c>
      <c r="L7398" t="s">
        <v>4971</v>
      </c>
      <c r="M7398" t="s">
        <v>2538</v>
      </c>
      <c r="N7398" t="s">
        <v>29340</v>
      </c>
      <c r="O7398" t="s">
        <v>29341</v>
      </c>
      <c r="P7398" t="s">
        <v>39</v>
      </c>
      <c r="Q7398">
        <v>17</v>
      </c>
      <c r="R7398" t="s">
        <v>88</v>
      </c>
      <c r="S7398" t="s">
        <v>41</v>
      </c>
      <c r="T7398">
        <v>14700</v>
      </c>
      <c r="U7398" s="1">
        <v>45467</v>
      </c>
      <c r="V7398" t="s">
        <v>52</v>
      </c>
      <c r="W7398">
        <v>661997</v>
      </c>
      <c r="X7398" t="s">
        <v>29342</v>
      </c>
      <c r="Y7398">
        <v>262</v>
      </c>
      <c r="Z7398">
        <v>929</v>
      </c>
      <c r="AA7398">
        <v>1</v>
      </c>
      <c r="AB7398">
        <v>371.6</v>
      </c>
    </row>
    <row r="7399" spans="1:28" x14ac:dyDescent="0.3">
      <c r="A7399" t="s">
        <v>28</v>
      </c>
      <c r="B7399" t="s">
        <v>29</v>
      </c>
      <c r="C7399" t="s">
        <v>193</v>
      </c>
      <c r="D7399" t="s">
        <v>338</v>
      </c>
      <c r="E7399" t="s">
        <v>32</v>
      </c>
      <c r="F7399" t="s">
        <v>150</v>
      </c>
      <c r="G7399">
        <v>89</v>
      </c>
      <c r="H7399">
        <v>414441</v>
      </c>
      <c r="I7399" t="s">
        <v>34</v>
      </c>
      <c r="J7399" s="1">
        <v>45571</v>
      </c>
      <c r="K7399">
        <v>1200</v>
      </c>
      <c r="L7399" t="s">
        <v>29343</v>
      </c>
      <c r="M7399" t="s">
        <v>334</v>
      </c>
      <c r="N7399" t="s">
        <v>29344</v>
      </c>
      <c r="O7399" t="s">
        <v>29345</v>
      </c>
      <c r="P7399" t="s">
        <v>87</v>
      </c>
      <c r="Q7399">
        <v>5</v>
      </c>
      <c r="R7399" t="s">
        <v>40</v>
      </c>
      <c r="S7399" t="s">
        <v>41</v>
      </c>
      <c r="T7399">
        <v>48672</v>
      </c>
      <c r="U7399" s="1">
        <v>45567</v>
      </c>
      <c r="V7399" t="s">
        <v>155</v>
      </c>
      <c r="W7399">
        <v>589637</v>
      </c>
      <c r="X7399" t="s">
        <v>29346</v>
      </c>
      <c r="Y7399">
        <v>368</v>
      </c>
      <c r="Z7399">
        <v>2274</v>
      </c>
      <c r="AA7399">
        <v>2</v>
      </c>
      <c r="AB7399">
        <v>1819.2</v>
      </c>
    </row>
    <row r="7400" spans="1:28" x14ac:dyDescent="0.3">
      <c r="A7400" t="s">
        <v>28</v>
      </c>
      <c r="B7400" t="s">
        <v>29</v>
      </c>
      <c r="C7400" t="s">
        <v>54</v>
      </c>
      <c r="D7400" t="s">
        <v>82</v>
      </c>
      <c r="E7400" t="s">
        <v>32</v>
      </c>
      <c r="F7400" t="s">
        <v>33</v>
      </c>
      <c r="G7400">
        <v>39</v>
      </c>
      <c r="H7400">
        <v>417346</v>
      </c>
      <c r="I7400" t="s">
        <v>34</v>
      </c>
      <c r="J7400" s="1">
        <v>43951</v>
      </c>
      <c r="K7400">
        <v>950</v>
      </c>
      <c r="L7400" t="s">
        <v>952</v>
      </c>
      <c r="M7400" t="s">
        <v>506</v>
      </c>
      <c r="N7400" t="s">
        <v>29347</v>
      </c>
      <c r="O7400">
        <f>1-665-459-4934</f>
        <v>-6057</v>
      </c>
      <c r="P7400" t="s">
        <v>87</v>
      </c>
      <c r="Q7400">
        <v>8</v>
      </c>
      <c r="R7400" t="s">
        <v>40</v>
      </c>
      <c r="S7400" t="s">
        <v>118</v>
      </c>
      <c r="T7400">
        <v>92763</v>
      </c>
      <c r="U7400" s="1">
        <v>45548</v>
      </c>
      <c r="V7400" t="s">
        <v>180</v>
      </c>
      <c r="W7400">
        <v>519193</v>
      </c>
      <c r="X7400" t="s">
        <v>29348</v>
      </c>
      <c r="Y7400">
        <v>814</v>
      </c>
      <c r="Z7400">
        <v>1026</v>
      </c>
      <c r="AA7400">
        <v>8</v>
      </c>
      <c r="AB7400" s="2" t="s">
        <v>16145</v>
      </c>
    </row>
    <row r="7401" spans="1:28" x14ac:dyDescent="0.3">
      <c r="A7401" t="s">
        <v>28</v>
      </c>
      <c r="B7401" t="s">
        <v>29</v>
      </c>
      <c r="C7401" t="s">
        <v>193</v>
      </c>
      <c r="D7401" t="s">
        <v>98</v>
      </c>
      <c r="E7401" t="s">
        <v>32</v>
      </c>
      <c r="F7401" t="s">
        <v>106</v>
      </c>
      <c r="G7401">
        <v>32</v>
      </c>
      <c r="H7401">
        <v>404253</v>
      </c>
      <c r="I7401" t="s">
        <v>58</v>
      </c>
      <c r="J7401" s="1">
        <v>44591</v>
      </c>
      <c r="K7401">
        <v>800</v>
      </c>
      <c r="L7401" t="s">
        <v>29349</v>
      </c>
      <c r="M7401" t="s">
        <v>919</v>
      </c>
      <c r="N7401" t="s">
        <v>29350</v>
      </c>
      <c r="O7401" t="s">
        <v>29351</v>
      </c>
      <c r="P7401" t="s">
        <v>51</v>
      </c>
      <c r="Q7401">
        <v>17</v>
      </c>
      <c r="R7401" t="s">
        <v>88</v>
      </c>
      <c r="S7401" t="s">
        <v>41</v>
      </c>
      <c r="T7401">
        <v>60551</v>
      </c>
      <c r="U7401" s="1">
        <v>45620</v>
      </c>
      <c r="V7401" t="s">
        <v>42</v>
      </c>
      <c r="W7401">
        <v>763334</v>
      </c>
      <c r="X7401" t="s">
        <v>29352</v>
      </c>
      <c r="Y7401">
        <v>981</v>
      </c>
      <c r="Z7401">
        <v>1831</v>
      </c>
      <c r="AA7401">
        <v>7</v>
      </c>
      <c r="AB7401">
        <v>5126.8</v>
      </c>
    </row>
    <row r="7402" spans="1:28" x14ac:dyDescent="0.3">
      <c r="A7402" t="s">
        <v>28</v>
      </c>
      <c r="B7402" t="s">
        <v>29</v>
      </c>
      <c r="C7402" t="s">
        <v>193</v>
      </c>
      <c r="D7402" t="s">
        <v>220</v>
      </c>
      <c r="E7402" t="s">
        <v>56</v>
      </c>
      <c r="F7402" t="s">
        <v>57</v>
      </c>
      <c r="G7402">
        <v>91</v>
      </c>
      <c r="H7402">
        <v>409104</v>
      </c>
      <c r="I7402" t="s">
        <v>34</v>
      </c>
      <c r="J7402" s="1">
        <v>44097</v>
      </c>
      <c r="K7402">
        <v>1200</v>
      </c>
      <c r="L7402" t="s">
        <v>29353</v>
      </c>
      <c r="M7402" t="s">
        <v>276</v>
      </c>
      <c r="N7402" t="s">
        <v>29354</v>
      </c>
      <c r="O7402" t="s">
        <v>29355</v>
      </c>
      <c r="P7402" t="s">
        <v>39</v>
      </c>
      <c r="Q7402">
        <v>7</v>
      </c>
      <c r="R7402" t="s">
        <v>40</v>
      </c>
      <c r="S7402" t="s">
        <v>79</v>
      </c>
      <c r="T7402">
        <v>48962</v>
      </c>
      <c r="U7402" s="1">
        <v>45525</v>
      </c>
      <c r="V7402" t="s">
        <v>64</v>
      </c>
      <c r="W7402">
        <v>549074</v>
      </c>
      <c r="X7402" t="s">
        <v>29356</v>
      </c>
      <c r="Y7402">
        <v>629</v>
      </c>
      <c r="Z7402">
        <v>1909</v>
      </c>
      <c r="AA7402">
        <v>1</v>
      </c>
      <c r="AB7402">
        <v>763.6</v>
      </c>
    </row>
    <row r="7403" spans="1:28" x14ac:dyDescent="0.3">
      <c r="A7403" t="s">
        <v>28</v>
      </c>
      <c r="B7403" t="s">
        <v>29</v>
      </c>
      <c r="C7403" t="s">
        <v>30</v>
      </c>
      <c r="D7403" t="s">
        <v>616</v>
      </c>
      <c r="E7403" t="s">
        <v>56</v>
      </c>
      <c r="F7403" t="s">
        <v>33</v>
      </c>
      <c r="G7403">
        <v>60</v>
      </c>
      <c r="H7403">
        <v>409117</v>
      </c>
      <c r="I7403" t="s">
        <v>58</v>
      </c>
      <c r="J7403" s="1">
        <v>45582</v>
      </c>
      <c r="K7403">
        <v>1100</v>
      </c>
      <c r="L7403" t="s">
        <v>29357</v>
      </c>
      <c r="M7403" t="s">
        <v>1483</v>
      </c>
      <c r="N7403" t="s">
        <v>29358</v>
      </c>
      <c r="O7403" t="s">
        <v>29359</v>
      </c>
      <c r="P7403" t="s">
        <v>87</v>
      </c>
      <c r="Q7403">
        <v>12</v>
      </c>
      <c r="R7403" t="s">
        <v>40</v>
      </c>
      <c r="S7403" t="s">
        <v>118</v>
      </c>
      <c r="T7403">
        <v>69845</v>
      </c>
      <c r="U7403" s="1">
        <v>45421</v>
      </c>
      <c r="V7403" t="s">
        <v>140</v>
      </c>
      <c r="W7403">
        <v>919109</v>
      </c>
      <c r="X7403" t="s">
        <v>29360</v>
      </c>
      <c r="Y7403">
        <v>663</v>
      </c>
      <c r="Z7403">
        <v>2483</v>
      </c>
      <c r="AA7403">
        <v>3</v>
      </c>
      <c r="AB7403" s="2" t="s">
        <v>29361</v>
      </c>
    </row>
    <row r="7404" spans="1:28" x14ac:dyDescent="0.3">
      <c r="A7404" t="s">
        <v>28</v>
      </c>
      <c r="B7404" t="s">
        <v>29</v>
      </c>
      <c r="C7404" t="s">
        <v>66</v>
      </c>
      <c r="D7404" t="s">
        <v>142</v>
      </c>
      <c r="E7404" t="s">
        <v>46</v>
      </c>
      <c r="F7404" t="s">
        <v>150</v>
      </c>
      <c r="G7404">
        <v>2</v>
      </c>
      <c r="H7404">
        <v>438260</v>
      </c>
      <c r="I7404" t="s">
        <v>58</v>
      </c>
      <c r="J7404" s="1">
        <v>44620</v>
      </c>
      <c r="K7404">
        <v>950</v>
      </c>
      <c r="L7404" t="s">
        <v>29362</v>
      </c>
      <c r="M7404" t="s">
        <v>334</v>
      </c>
      <c r="N7404" t="s">
        <v>29363</v>
      </c>
      <c r="O7404" t="s">
        <v>29364</v>
      </c>
      <c r="P7404" t="s">
        <v>87</v>
      </c>
      <c r="Q7404">
        <v>16</v>
      </c>
      <c r="R7404" t="s">
        <v>88</v>
      </c>
      <c r="S7404" t="s">
        <v>118</v>
      </c>
      <c r="T7404">
        <v>38964</v>
      </c>
      <c r="U7404" s="1">
        <v>45422</v>
      </c>
      <c r="V7404" t="s">
        <v>140</v>
      </c>
      <c r="W7404">
        <v>556740</v>
      </c>
      <c r="X7404" t="s">
        <v>29365</v>
      </c>
      <c r="Y7404">
        <v>641</v>
      </c>
      <c r="Z7404">
        <v>2640</v>
      </c>
      <c r="AA7404">
        <v>6</v>
      </c>
      <c r="AB7404">
        <v>6336</v>
      </c>
    </row>
    <row r="7405" spans="1:28" x14ac:dyDescent="0.3">
      <c r="A7405" t="s">
        <v>28</v>
      </c>
      <c r="B7405" t="s">
        <v>29</v>
      </c>
      <c r="C7405" t="s">
        <v>30</v>
      </c>
      <c r="D7405" t="s">
        <v>546</v>
      </c>
      <c r="E7405" t="s">
        <v>46</v>
      </c>
      <c r="F7405" t="s">
        <v>47</v>
      </c>
      <c r="G7405">
        <v>37</v>
      </c>
      <c r="H7405">
        <v>411119</v>
      </c>
      <c r="I7405" t="s">
        <v>34</v>
      </c>
      <c r="J7405" s="1">
        <v>44196</v>
      </c>
      <c r="K7405">
        <v>1200</v>
      </c>
      <c r="L7405" t="s">
        <v>21536</v>
      </c>
      <c r="M7405" t="s">
        <v>159</v>
      </c>
      <c r="N7405" t="s">
        <v>29366</v>
      </c>
      <c r="O7405" t="s">
        <v>29367</v>
      </c>
      <c r="P7405" t="s">
        <v>51</v>
      </c>
      <c r="Q7405">
        <v>10</v>
      </c>
      <c r="R7405" t="s">
        <v>40</v>
      </c>
      <c r="S7405" t="s">
        <v>41</v>
      </c>
      <c r="T7405">
        <v>10438</v>
      </c>
      <c r="U7405" s="1">
        <v>45328</v>
      </c>
      <c r="V7405" t="s">
        <v>119</v>
      </c>
      <c r="W7405">
        <v>665057</v>
      </c>
      <c r="X7405" t="s">
        <v>29368</v>
      </c>
      <c r="Y7405">
        <v>638</v>
      </c>
      <c r="Z7405">
        <v>1490</v>
      </c>
      <c r="AA7405">
        <v>5</v>
      </c>
      <c r="AB7405">
        <v>2980</v>
      </c>
    </row>
    <row r="7406" spans="1:28" x14ac:dyDescent="0.3">
      <c r="A7406" t="s">
        <v>28</v>
      </c>
      <c r="B7406" t="s">
        <v>29</v>
      </c>
      <c r="C7406" t="s">
        <v>148</v>
      </c>
      <c r="D7406" t="s">
        <v>55</v>
      </c>
      <c r="E7406" t="s">
        <v>56</v>
      </c>
      <c r="F7406" t="s">
        <v>57</v>
      </c>
      <c r="G7406">
        <v>80</v>
      </c>
      <c r="H7406">
        <v>419805</v>
      </c>
      <c r="I7406" t="s">
        <v>58</v>
      </c>
      <c r="J7406" s="1">
        <v>45107</v>
      </c>
      <c r="K7406">
        <v>1000</v>
      </c>
      <c r="L7406" t="s">
        <v>29369</v>
      </c>
      <c r="M7406" t="s">
        <v>1488</v>
      </c>
      <c r="N7406" t="s">
        <v>29370</v>
      </c>
      <c r="O7406" t="s">
        <v>29371</v>
      </c>
      <c r="P7406" t="s">
        <v>87</v>
      </c>
      <c r="Q7406">
        <v>6</v>
      </c>
      <c r="R7406" t="s">
        <v>88</v>
      </c>
      <c r="S7406" t="s">
        <v>79</v>
      </c>
      <c r="T7406">
        <v>55533</v>
      </c>
      <c r="U7406" s="1">
        <v>45448</v>
      </c>
      <c r="V7406" t="s">
        <v>52</v>
      </c>
      <c r="W7406">
        <v>867726</v>
      </c>
      <c r="X7406" t="s">
        <v>29372</v>
      </c>
      <c r="Y7406">
        <v>831</v>
      </c>
      <c r="Z7406">
        <v>2507</v>
      </c>
      <c r="AA7406">
        <v>4</v>
      </c>
      <c r="AB7406" s="2" t="s">
        <v>29373</v>
      </c>
    </row>
    <row r="7407" spans="1:28" x14ac:dyDescent="0.3">
      <c r="A7407" t="s">
        <v>28</v>
      </c>
      <c r="B7407" t="s">
        <v>29</v>
      </c>
      <c r="C7407" t="s">
        <v>66</v>
      </c>
      <c r="D7407" t="s">
        <v>261</v>
      </c>
      <c r="E7407" t="s">
        <v>32</v>
      </c>
      <c r="F7407" t="s">
        <v>99</v>
      </c>
      <c r="G7407">
        <v>12</v>
      </c>
      <c r="H7407">
        <v>416406</v>
      </c>
      <c r="I7407" t="s">
        <v>58</v>
      </c>
      <c r="J7407" s="1">
        <v>43914</v>
      </c>
      <c r="K7407">
        <v>1300</v>
      </c>
      <c r="L7407" t="s">
        <v>29374</v>
      </c>
      <c r="M7407" t="s">
        <v>1305</v>
      </c>
      <c r="N7407" t="s">
        <v>29375</v>
      </c>
      <c r="O7407" t="s">
        <v>29376</v>
      </c>
      <c r="P7407" t="s">
        <v>71</v>
      </c>
      <c r="Q7407">
        <v>11</v>
      </c>
      <c r="R7407" t="s">
        <v>88</v>
      </c>
      <c r="S7407" t="s">
        <v>79</v>
      </c>
      <c r="T7407">
        <v>11060</v>
      </c>
      <c r="U7407" s="1">
        <v>45470</v>
      </c>
      <c r="V7407" t="s">
        <v>52</v>
      </c>
      <c r="W7407">
        <v>707597</v>
      </c>
      <c r="X7407" t="s">
        <v>29377</v>
      </c>
      <c r="Y7407">
        <v>659</v>
      </c>
      <c r="Z7407">
        <v>1672</v>
      </c>
      <c r="AA7407">
        <v>5</v>
      </c>
      <c r="AB7407">
        <v>3344</v>
      </c>
    </row>
    <row r="7408" spans="1:28" x14ac:dyDescent="0.3">
      <c r="A7408" t="s">
        <v>28</v>
      </c>
      <c r="B7408" t="s">
        <v>29</v>
      </c>
      <c r="C7408" t="s">
        <v>157</v>
      </c>
      <c r="D7408" t="s">
        <v>274</v>
      </c>
      <c r="E7408" t="s">
        <v>56</v>
      </c>
      <c r="F7408" t="s">
        <v>113</v>
      </c>
      <c r="G7408">
        <v>93</v>
      </c>
      <c r="H7408">
        <v>432922</v>
      </c>
      <c r="I7408" t="s">
        <v>58</v>
      </c>
      <c r="J7408" s="1">
        <v>44218</v>
      </c>
      <c r="K7408">
        <v>1400</v>
      </c>
      <c r="L7408" t="s">
        <v>29378</v>
      </c>
      <c r="M7408" t="s">
        <v>1409</v>
      </c>
      <c r="N7408" t="s">
        <v>29379</v>
      </c>
      <c r="O7408" t="s">
        <v>29380</v>
      </c>
      <c r="P7408" t="s">
        <v>51</v>
      </c>
      <c r="Q7408">
        <v>7</v>
      </c>
      <c r="R7408" t="s">
        <v>40</v>
      </c>
      <c r="S7408" t="s">
        <v>118</v>
      </c>
      <c r="T7408">
        <v>12754</v>
      </c>
      <c r="U7408" s="1">
        <v>45627</v>
      </c>
      <c r="V7408" t="s">
        <v>259</v>
      </c>
      <c r="W7408">
        <v>687971</v>
      </c>
      <c r="X7408" t="s">
        <v>29381</v>
      </c>
      <c r="Y7408">
        <v>887</v>
      </c>
      <c r="Z7408">
        <v>1306</v>
      </c>
      <c r="AA7408">
        <v>8</v>
      </c>
      <c r="AB7408">
        <v>4179.2</v>
      </c>
    </row>
    <row r="7409" spans="1:28" x14ac:dyDescent="0.3">
      <c r="A7409" t="s">
        <v>28</v>
      </c>
      <c r="B7409" t="s">
        <v>29</v>
      </c>
      <c r="C7409" t="s">
        <v>148</v>
      </c>
      <c r="D7409" t="s">
        <v>254</v>
      </c>
      <c r="E7409" t="s">
        <v>32</v>
      </c>
      <c r="F7409" t="s">
        <v>57</v>
      </c>
      <c r="G7409">
        <v>40</v>
      </c>
      <c r="H7409">
        <v>415103</v>
      </c>
      <c r="I7409" t="s">
        <v>58</v>
      </c>
      <c r="J7409" s="1">
        <v>44993</v>
      </c>
      <c r="K7409">
        <v>800</v>
      </c>
      <c r="L7409" t="s">
        <v>29382</v>
      </c>
      <c r="M7409" t="s">
        <v>94</v>
      </c>
      <c r="N7409" t="s">
        <v>29383</v>
      </c>
      <c r="O7409" t="s">
        <v>29384</v>
      </c>
      <c r="P7409" t="s">
        <v>51</v>
      </c>
      <c r="Q7409">
        <v>4</v>
      </c>
      <c r="R7409" t="s">
        <v>88</v>
      </c>
      <c r="S7409" t="s">
        <v>79</v>
      </c>
      <c r="T7409">
        <v>68858</v>
      </c>
      <c r="U7409" s="1">
        <v>45436</v>
      </c>
      <c r="V7409" t="s">
        <v>140</v>
      </c>
      <c r="W7409">
        <v>988270</v>
      </c>
      <c r="X7409" t="s">
        <v>29385</v>
      </c>
      <c r="Y7409">
        <v>995</v>
      </c>
      <c r="Z7409">
        <v>2368</v>
      </c>
      <c r="AA7409">
        <v>3</v>
      </c>
      <c r="AB7409" s="2" t="s">
        <v>9000</v>
      </c>
    </row>
    <row r="7410" spans="1:28" x14ac:dyDescent="0.3">
      <c r="A7410" t="s">
        <v>28</v>
      </c>
      <c r="B7410" t="s">
        <v>29</v>
      </c>
      <c r="C7410" t="s">
        <v>91</v>
      </c>
      <c r="D7410" t="s">
        <v>291</v>
      </c>
      <c r="E7410" t="s">
        <v>32</v>
      </c>
      <c r="F7410" t="s">
        <v>83</v>
      </c>
      <c r="G7410">
        <v>38</v>
      </c>
      <c r="H7410">
        <v>412451</v>
      </c>
      <c r="I7410" t="s">
        <v>34</v>
      </c>
      <c r="J7410" s="1">
        <v>44167</v>
      </c>
      <c r="K7410">
        <v>950</v>
      </c>
      <c r="L7410" t="s">
        <v>29386</v>
      </c>
      <c r="M7410" t="s">
        <v>269</v>
      </c>
      <c r="N7410" t="s">
        <v>29387</v>
      </c>
      <c r="O7410" t="s">
        <v>29388</v>
      </c>
      <c r="P7410" t="s">
        <v>51</v>
      </c>
      <c r="Q7410">
        <v>11</v>
      </c>
      <c r="R7410" t="s">
        <v>88</v>
      </c>
      <c r="S7410" t="s">
        <v>41</v>
      </c>
      <c r="T7410">
        <v>61591</v>
      </c>
      <c r="U7410" s="1">
        <v>45343</v>
      </c>
      <c r="V7410" t="s">
        <v>119</v>
      </c>
      <c r="W7410">
        <v>169480</v>
      </c>
      <c r="X7410" t="s">
        <v>29389</v>
      </c>
      <c r="Y7410">
        <v>398</v>
      </c>
      <c r="Z7410">
        <v>1742</v>
      </c>
      <c r="AA7410">
        <v>4</v>
      </c>
      <c r="AB7410" s="2" t="s">
        <v>6760</v>
      </c>
    </row>
    <row r="7411" spans="1:28" x14ac:dyDescent="0.3">
      <c r="A7411" t="s">
        <v>28</v>
      </c>
      <c r="B7411" t="s">
        <v>29</v>
      </c>
      <c r="C7411" t="s">
        <v>44</v>
      </c>
      <c r="D7411" t="s">
        <v>616</v>
      </c>
      <c r="E7411" t="s">
        <v>32</v>
      </c>
      <c r="F7411" t="s">
        <v>175</v>
      </c>
      <c r="G7411">
        <v>53</v>
      </c>
      <c r="H7411">
        <v>413637</v>
      </c>
      <c r="I7411" t="s">
        <v>34</v>
      </c>
      <c r="J7411" s="1">
        <v>44636</v>
      </c>
      <c r="K7411">
        <v>800</v>
      </c>
      <c r="L7411" t="s">
        <v>17418</v>
      </c>
      <c r="M7411" t="s">
        <v>351</v>
      </c>
      <c r="N7411" t="s">
        <v>29390</v>
      </c>
      <c r="O7411" t="s">
        <v>29391</v>
      </c>
      <c r="P7411" t="s">
        <v>51</v>
      </c>
      <c r="Q7411">
        <v>5</v>
      </c>
      <c r="R7411" t="s">
        <v>40</v>
      </c>
      <c r="S7411" t="s">
        <v>118</v>
      </c>
      <c r="T7411">
        <v>38869</v>
      </c>
      <c r="U7411" s="1">
        <v>45439</v>
      </c>
      <c r="V7411" t="s">
        <v>140</v>
      </c>
      <c r="W7411">
        <v>322436</v>
      </c>
      <c r="X7411" t="s">
        <v>15024</v>
      </c>
      <c r="Y7411">
        <v>508</v>
      </c>
      <c r="Z7411">
        <v>708</v>
      </c>
      <c r="AA7411">
        <v>2</v>
      </c>
      <c r="AB7411">
        <v>566.4</v>
      </c>
    </row>
    <row r="7412" spans="1:28" x14ac:dyDescent="0.3">
      <c r="A7412" t="s">
        <v>28</v>
      </c>
      <c r="B7412" t="s">
        <v>29</v>
      </c>
      <c r="C7412" t="s">
        <v>91</v>
      </c>
      <c r="D7412" t="s">
        <v>98</v>
      </c>
      <c r="E7412" t="s">
        <v>56</v>
      </c>
      <c r="F7412" t="s">
        <v>135</v>
      </c>
      <c r="G7412">
        <v>23</v>
      </c>
      <c r="H7412">
        <v>414813</v>
      </c>
      <c r="I7412" t="s">
        <v>58</v>
      </c>
      <c r="J7412" s="1">
        <v>45021</v>
      </c>
      <c r="K7412">
        <v>1200</v>
      </c>
      <c r="L7412" t="s">
        <v>29392</v>
      </c>
      <c r="M7412" t="s">
        <v>68</v>
      </c>
      <c r="N7412" t="s">
        <v>29393</v>
      </c>
      <c r="O7412" t="s">
        <v>29394</v>
      </c>
      <c r="P7412" t="s">
        <v>39</v>
      </c>
      <c r="Q7412">
        <v>9</v>
      </c>
      <c r="R7412" t="s">
        <v>88</v>
      </c>
      <c r="S7412" t="s">
        <v>79</v>
      </c>
      <c r="T7412">
        <v>68675</v>
      </c>
      <c r="U7412" s="1">
        <v>45385</v>
      </c>
      <c r="V7412" t="s">
        <v>80</v>
      </c>
      <c r="W7412">
        <v>916758</v>
      </c>
      <c r="X7412" t="s">
        <v>29395</v>
      </c>
      <c r="Y7412">
        <v>832</v>
      </c>
      <c r="Z7412">
        <v>1524</v>
      </c>
      <c r="AA7412">
        <v>1</v>
      </c>
      <c r="AB7412">
        <v>609.6</v>
      </c>
    </row>
    <row r="7413" spans="1:28" x14ac:dyDescent="0.3">
      <c r="A7413" t="s">
        <v>28</v>
      </c>
      <c r="B7413" t="s">
        <v>29</v>
      </c>
      <c r="C7413" t="s">
        <v>54</v>
      </c>
      <c r="D7413" t="s">
        <v>560</v>
      </c>
      <c r="E7413" t="s">
        <v>46</v>
      </c>
      <c r="F7413" t="s">
        <v>106</v>
      </c>
      <c r="G7413">
        <v>38</v>
      </c>
      <c r="H7413">
        <v>401573</v>
      </c>
      <c r="I7413" t="s">
        <v>34</v>
      </c>
      <c r="J7413" s="1">
        <v>44337</v>
      </c>
      <c r="K7413">
        <v>950</v>
      </c>
      <c r="L7413" t="s">
        <v>29396</v>
      </c>
      <c r="M7413" t="s">
        <v>85</v>
      </c>
      <c r="N7413" t="s">
        <v>29397</v>
      </c>
      <c r="O7413" t="s">
        <v>29398</v>
      </c>
      <c r="P7413" t="s">
        <v>51</v>
      </c>
      <c r="Q7413">
        <v>8</v>
      </c>
      <c r="R7413" t="s">
        <v>40</v>
      </c>
      <c r="S7413" t="s">
        <v>63</v>
      </c>
      <c r="T7413">
        <v>65206</v>
      </c>
      <c r="U7413" s="1">
        <v>45542</v>
      </c>
      <c r="V7413" t="s">
        <v>180</v>
      </c>
      <c r="W7413">
        <v>707744</v>
      </c>
      <c r="X7413" t="s">
        <v>29399</v>
      </c>
      <c r="Y7413">
        <v>593</v>
      </c>
      <c r="Z7413">
        <v>1987</v>
      </c>
      <c r="AA7413">
        <v>2</v>
      </c>
      <c r="AB7413" s="2" t="s">
        <v>29400</v>
      </c>
    </row>
    <row r="7414" spans="1:28" x14ac:dyDescent="0.3">
      <c r="A7414" t="s">
        <v>28</v>
      </c>
      <c r="B7414" t="s">
        <v>29</v>
      </c>
      <c r="C7414" t="s">
        <v>91</v>
      </c>
      <c r="D7414" t="s">
        <v>380</v>
      </c>
      <c r="E7414" t="s">
        <v>46</v>
      </c>
      <c r="F7414" t="s">
        <v>106</v>
      </c>
      <c r="G7414">
        <v>35</v>
      </c>
      <c r="H7414">
        <v>400844</v>
      </c>
      <c r="I7414" t="s">
        <v>34</v>
      </c>
      <c r="J7414" s="1">
        <v>45520</v>
      </c>
      <c r="K7414">
        <v>1000</v>
      </c>
      <c r="L7414" t="s">
        <v>29401</v>
      </c>
      <c r="M7414" t="s">
        <v>843</v>
      </c>
      <c r="N7414" t="s">
        <v>29402</v>
      </c>
      <c r="O7414" t="s">
        <v>29403</v>
      </c>
      <c r="P7414" t="s">
        <v>51</v>
      </c>
      <c r="Q7414">
        <v>3</v>
      </c>
      <c r="R7414" t="s">
        <v>40</v>
      </c>
      <c r="S7414" t="s">
        <v>118</v>
      </c>
      <c r="T7414">
        <v>80776</v>
      </c>
      <c r="U7414" s="1">
        <v>45330</v>
      </c>
      <c r="V7414" t="s">
        <v>119</v>
      </c>
      <c r="W7414">
        <v>804194</v>
      </c>
      <c r="X7414" t="s">
        <v>29404</v>
      </c>
      <c r="Y7414">
        <v>913</v>
      </c>
      <c r="Z7414">
        <v>882</v>
      </c>
      <c r="AA7414">
        <v>5</v>
      </c>
      <c r="AB7414">
        <v>1764</v>
      </c>
    </row>
    <row r="7415" spans="1:28" x14ac:dyDescent="0.3">
      <c r="A7415" t="s">
        <v>28</v>
      </c>
      <c r="B7415" t="s">
        <v>29</v>
      </c>
      <c r="C7415" t="s">
        <v>91</v>
      </c>
      <c r="D7415" t="s">
        <v>187</v>
      </c>
      <c r="E7415" t="s">
        <v>46</v>
      </c>
      <c r="F7415" t="s">
        <v>175</v>
      </c>
      <c r="G7415">
        <v>58</v>
      </c>
      <c r="H7415">
        <v>408672</v>
      </c>
      <c r="I7415" t="s">
        <v>34</v>
      </c>
      <c r="J7415" s="1">
        <v>45351</v>
      </c>
      <c r="K7415">
        <v>1000</v>
      </c>
      <c r="L7415" t="s">
        <v>29405</v>
      </c>
      <c r="M7415" t="s">
        <v>372</v>
      </c>
      <c r="N7415" t="s">
        <v>29406</v>
      </c>
      <c r="O7415" t="s">
        <v>29407</v>
      </c>
      <c r="P7415" t="s">
        <v>87</v>
      </c>
      <c r="Q7415">
        <v>14</v>
      </c>
      <c r="R7415" t="s">
        <v>40</v>
      </c>
      <c r="S7415" t="s">
        <v>41</v>
      </c>
      <c r="T7415">
        <v>66103</v>
      </c>
      <c r="U7415" s="1">
        <v>45523</v>
      </c>
      <c r="V7415" t="s">
        <v>64</v>
      </c>
      <c r="W7415">
        <v>764167</v>
      </c>
      <c r="X7415" t="s">
        <v>14936</v>
      </c>
      <c r="Y7415">
        <v>801</v>
      </c>
      <c r="Z7415">
        <v>745</v>
      </c>
      <c r="AA7415">
        <v>7</v>
      </c>
      <c r="AB7415">
        <v>2086</v>
      </c>
    </row>
    <row r="7416" spans="1:28" x14ac:dyDescent="0.3">
      <c r="A7416" t="s">
        <v>28</v>
      </c>
      <c r="B7416" t="s">
        <v>29</v>
      </c>
      <c r="C7416" t="s">
        <v>44</v>
      </c>
      <c r="D7416" t="s">
        <v>274</v>
      </c>
      <c r="E7416" t="s">
        <v>56</v>
      </c>
      <c r="F7416" t="s">
        <v>47</v>
      </c>
      <c r="G7416">
        <v>7</v>
      </c>
      <c r="H7416">
        <v>415459</v>
      </c>
      <c r="I7416" t="s">
        <v>34</v>
      </c>
      <c r="J7416" s="1">
        <v>44047</v>
      </c>
      <c r="K7416">
        <v>1200</v>
      </c>
      <c r="L7416" t="s">
        <v>29408</v>
      </c>
      <c r="M7416" t="s">
        <v>487</v>
      </c>
      <c r="N7416" t="s">
        <v>29409</v>
      </c>
      <c r="O7416" t="s">
        <v>29410</v>
      </c>
      <c r="P7416" t="s">
        <v>71</v>
      </c>
      <c r="Q7416">
        <v>10</v>
      </c>
      <c r="R7416" t="s">
        <v>88</v>
      </c>
      <c r="S7416" t="s">
        <v>79</v>
      </c>
      <c r="T7416">
        <v>47993</v>
      </c>
      <c r="U7416" s="1">
        <v>45496</v>
      </c>
      <c r="V7416" t="s">
        <v>126</v>
      </c>
      <c r="W7416">
        <v>404516</v>
      </c>
      <c r="X7416" t="s">
        <v>29411</v>
      </c>
      <c r="Y7416">
        <v>801</v>
      </c>
      <c r="Z7416">
        <v>1353</v>
      </c>
      <c r="AA7416">
        <v>3</v>
      </c>
      <c r="AB7416" s="2" t="s">
        <v>29412</v>
      </c>
    </row>
    <row r="7417" spans="1:28" x14ac:dyDescent="0.3">
      <c r="A7417" t="s">
        <v>28</v>
      </c>
      <c r="B7417" t="s">
        <v>29</v>
      </c>
      <c r="C7417" t="s">
        <v>54</v>
      </c>
      <c r="D7417" t="s">
        <v>237</v>
      </c>
      <c r="E7417" t="s">
        <v>32</v>
      </c>
      <c r="F7417" t="s">
        <v>150</v>
      </c>
      <c r="G7417">
        <v>5</v>
      </c>
      <c r="H7417">
        <v>415865</v>
      </c>
      <c r="I7417" t="s">
        <v>58</v>
      </c>
      <c r="J7417" s="1">
        <v>44730</v>
      </c>
      <c r="K7417">
        <v>1000</v>
      </c>
      <c r="L7417" t="s">
        <v>29413</v>
      </c>
      <c r="M7417" t="s">
        <v>1048</v>
      </c>
      <c r="N7417" t="s">
        <v>29414</v>
      </c>
      <c r="O7417" t="s">
        <v>29415</v>
      </c>
      <c r="P7417" t="s">
        <v>39</v>
      </c>
      <c r="Q7417">
        <v>14</v>
      </c>
      <c r="R7417" t="s">
        <v>40</v>
      </c>
      <c r="S7417" t="s">
        <v>41</v>
      </c>
      <c r="T7417">
        <v>86673</v>
      </c>
      <c r="U7417" s="1">
        <v>45354</v>
      </c>
      <c r="V7417" t="s">
        <v>72</v>
      </c>
      <c r="W7417">
        <v>729629</v>
      </c>
      <c r="X7417" t="s">
        <v>15533</v>
      </c>
      <c r="Y7417">
        <v>425</v>
      </c>
      <c r="Z7417">
        <v>1142</v>
      </c>
      <c r="AA7417">
        <v>4</v>
      </c>
      <c r="AB7417">
        <v>1827.2</v>
      </c>
    </row>
    <row r="7418" spans="1:28" x14ac:dyDescent="0.3">
      <c r="A7418" t="s">
        <v>28</v>
      </c>
      <c r="B7418" t="s">
        <v>29</v>
      </c>
      <c r="C7418" t="s">
        <v>66</v>
      </c>
      <c r="D7418" t="s">
        <v>411</v>
      </c>
      <c r="E7418" t="s">
        <v>56</v>
      </c>
      <c r="F7418" t="s">
        <v>83</v>
      </c>
      <c r="G7418">
        <v>64</v>
      </c>
      <c r="H7418">
        <v>433545</v>
      </c>
      <c r="I7418" t="s">
        <v>58</v>
      </c>
      <c r="J7418" s="1">
        <v>44757</v>
      </c>
      <c r="K7418">
        <v>950</v>
      </c>
      <c r="L7418" t="s">
        <v>29416</v>
      </c>
      <c r="M7418" t="s">
        <v>591</v>
      </c>
      <c r="N7418" t="s">
        <v>29417</v>
      </c>
      <c r="O7418" t="s">
        <v>29418</v>
      </c>
      <c r="P7418" t="s">
        <v>51</v>
      </c>
      <c r="Q7418">
        <v>8</v>
      </c>
      <c r="R7418" t="s">
        <v>40</v>
      </c>
      <c r="S7418" t="s">
        <v>79</v>
      </c>
      <c r="T7418">
        <v>91941</v>
      </c>
      <c r="U7418" s="1">
        <v>45308</v>
      </c>
      <c r="V7418" t="s">
        <v>111</v>
      </c>
      <c r="W7418">
        <v>987940</v>
      </c>
      <c r="X7418" t="s">
        <v>29419</v>
      </c>
      <c r="Y7418">
        <v>688</v>
      </c>
      <c r="Z7418">
        <v>1444</v>
      </c>
      <c r="AA7418">
        <v>2</v>
      </c>
      <c r="AB7418">
        <v>1155.2</v>
      </c>
    </row>
    <row r="7419" spans="1:28" x14ac:dyDescent="0.3">
      <c r="A7419" t="s">
        <v>28</v>
      </c>
      <c r="B7419" t="s">
        <v>29</v>
      </c>
      <c r="C7419" t="s">
        <v>66</v>
      </c>
      <c r="D7419" t="s">
        <v>182</v>
      </c>
      <c r="E7419" t="s">
        <v>56</v>
      </c>
      <c r="F7419" t="s">
        <v>99</v>
      </c>
      <c r="G7419">
        <v>94</v>
      </c>
      <c r="H7419">
        <v>436477</v>
      </c>
      <c r="I7419" t="s">
        <v>58</v>
      </c>
      <c r="J7419" s="1">
        <v>44600</v>
      </c>
      <c r="K7419">
        <v>1000</v>
      </c>
      <c r="L7419" t="s">
        <v>29420</v>
      </c>
      <c r="M7419" t="s">
        <v>129</v>
      </c>
      <c r="N7419" t="s">
        <v>29421</v>
      </c>
      <c r="O7419" t="s">
        <v>29422</v>
      </c>
      <c r="P7419" t="s">
        <v>87</v>
      </c>
      <c r="Q7419">
        <v>11</v>
      </c>
      <c r="R7419" t="s">
        <v>40</v>
      </c>
      <c r="S7419" t="s">
        <v>63</v>
      </c>
      <c r="T7419">
        <v>38148</v>
      </c>
      <c r="U7419" s="1">
        <v>45396</v>
      </c>
      <c r="V7419" t="s">
        <v>80</v>
      </c>
      <c r="W7419">
        <v>726481</v>
      </c>
      <c r="X7419" t="s">
        <v>29423</v>
      </c>
      <c r="Y7419">
        <v>489</v>
      </c>
      <c r="Z7419">
        <v>1681</v>
      </c>
      <c r="AA7419">
        <v>5</v>
      </c>
      <c r="AB7419">
        <v>3362</v>
      </c>
    </row>
    <row r="7420" spans="1:28" x14ac:dyDescent="0.3">
      <c r="A7420" t="s">
        <v>28</v>
      </c>
      <c r="B7420" t="s">
        <v>29</v>
      </c>
      <c r="C7420" t="s">
        <v>148</v>
      </c>
      <c r="D7420" t="s">
        <v>74</v>
      </c>
      <c r="E7420" t="s">
        <v>56</v>
      </c>
      <c r="F7420" t="s">
        <v>57</v>
      </c>
      <c r="G7420">
        <v>85</v>
      </c>
      <c r="H7420">
        <v>408781</v>
      </c>
      <c r="I7420" t="s">
        <v>34</v>
      </c>
      <c r="J7420" s="1">
        <v>44237</v>
      </c>
      <c r="K7420">
        <v>1100</v>
      </c>
      <c r="L7420" t="s">
        <v>911</v>
      </c>
      <c r="M7420" t="s">
        <v>1118</v>
      </c>
      <c r="N7420" t="s">
        <v>29424</v>
      </c>
      <c r="O7420" t="s">
        <v>29425</v>
      </c>
      <c r="P7420" t="s">
        <v>39</v>
      </c>
      <c r="Q7420">
        <v>16</v>
      </c>
      <c r="R7420" t="s">
        <v>88</v>
      </c>
      <c r="S7420" t="s">
        <v>79</v>
      </c>
      <c r="T7420">
        <v>60779</v>
      </c>
      <c r="U7420" s="1">
        <v>45292</v>
      </c>
      <c r="V7420" t="s">
        <v>111</v>
      </c>
      <c r="W7420">
        <v>372360</v>
      </c>
      <c r="X7420" t="s">
        <v>29426</v>
      </c>
      <c r="Y7420">
        <v>933</v>
      </c>
      <c r="Z7420">
        <v>852</v>
      </c>
      <c r="AA7420">
        <v>8</v>
      </c>
      <c r="AB7420">
        <v>2726.4</v>
      </c>
    </row>
    <row r="7421" spans="1:28" x14ac:dyDescent="0.3">
      <c r="A7421" t="s">
        <v>28</v>
      </c>
      <c r="B7421" t="s">
        <v>29</v>
      </c>
      <c r="C7421" t="s">
        <v>193</v>
      </c>
      <c r="D7421" t="s">
        <v>248</v>
      </c>
      <c r="E7421" t="s">
        <v>46</v>
      </c>
      <c r="F7421" t="s">
        <v>175</v>
      </c>
      <c r="G7421">
        <v>84</v>
      </c>
      <c r="H7421">
        <v>408622</v>
      </c>
      <c r="I7421" t="s">
        <v>58</v>
      </c>
      <c r="J7421" s="1">
        <v>45512</v>
      </c>
      <c r="K7421">
        <v>950</v>
      </c>
      <c r="L7421" t="s">
        <v>29427</v>
      </c>
      <c r="M7421" t="s">
        <v>843</v>
      </c>
      <c r="N7421" t="s">
        <v>29428</v>
      </c>
      <c r="O7421" t="s">
        <v>29429</v>
      </c>
      <c r="P7421" t="s">
        <v>71</v>
      </c>
      <c r="Q7421">
        <v>5</v>
      </c>
      <c r="R7421" t="s">
        <v>88</v>
      </c>
      <c r="S7421" t="s">
        <v>79</v>
      </c>
      <c r="T7421">
        <v>48851</v>
      </c>
      <c r="U7421" s="1">
        <v>45456</v>
      </c>
      <c r="V7421" t="s">
        <v>52</v>
      </c>
      <c r="W7421">
        <v>295223</v>
      </c>
      <c r="X7421" t="s">
        <v>25452</v>
      </c>
      <c r="Y7421">
        <v>390</v>
      </c>
      <c r="Z7421">
        <v>2264</v>
      </c>
      <c r="AA7421">
        <v>5</v>
      </c>
      <c r="AB7421">
        <v>4528</v>
      </c>
    </row>
    <row r="7422" spans="1:28" x14ac:dyDescent="0.3">
      <c r="A7422" t="s">
        <v>28</v>
      </c>
      <c r="B7422" t="s">
        <v>29</v>
      </c>
      <c r="C7422" t="s">
        <v>44</v>
      </c>
      <c r="D7422" t="s">
        <v>291</v>
      </c>
      <c r="E7422" t="s">
        <v>46</v>
      </c>
      <c r="F7422" t="s">
        <v>106</v>
      </c>
      <c r="G7422">
        <v>100</v>
      </c>
      <c r="H7422">
        <v>423992</v>
      </c>
      <c r="I7422" t="s">
        <v>34</v>
      </c>
      <c r="J7422" s="1">
        <v>45439</v>
      </c>
      <c r="K7422">
        <v>1300</v>
      </c>
      <c r="L7422" t="s">
        <v>29430</v>
      </c>
      <c r="M7422" t="s">
        <v>152</v>
      </c>
      <c r="N7422" t="s">
        <v>29431</v>
      </c>
      <c r="O7422" t="s">
        <v>29432</v>
      </c>
      <c r="P7422" t="s">
        <v>87</v>
      </c>
      <c r="Q7422">
        <v>20</v>
      </c>
      <c r="R7422" t="s">
        <v>40</v>
      </c>
      <c r="S7422" t="s">
        <v>118</v>
      </c>
      <c r="T7422">
        <v>34834</v>
      </c>
      <c r="U7422" s="1">
        <v>45306</v>
      </c>
      <c r="V7422" t="s">
        <v>111</v>
      </c>
      <c r="W7422">
        <v>390982</v>
      </c>
      <c r="X7422" t="s">
        <v>29433</v>
      </c>
      <c r="Y7422">
        <v>509</v>
      </c>
      <c r="Z7422">
        <v>2099</v>
      </c>
      <c r="AA7422">
        <v>2</v>
      </c>
      <c r="AB7422">
        <v>1679.2</v>
      </c>
    </row>
    <row r="7423" spans="1:28" x14ac:dyDescent="0.3">
      <c r="A7423" t="s">
        <v>28</v>
      </c>
      <c r="B7423" t="s">
        <v>29</v>
      </c>
      <c r="C7423" t="s">
        <v>54</v>
      </c>
      <c r="D7423" t="s">
        <v>317</v>
      </c>
      <c r="E7423" t="s">
        <v>46</v>
      </c>
      <c r="F7423" t="s">
        <v>150</v>
      </c>
      <c r="G7423">
        <v>35</v>
      </c>
      <c r="H7423">
        <v>416251</v>
      </c>
      <c r="I7423" t="s">
        <v>34</v>
      </c>
      <c r="J7423" s="1">
        <v>44444</v>
      </c>
      <c r="K7423">
        <v>1300</v>
      </c>
      <c r="L7423" t="s">
        <v>29434</v>
      </c>
      <c r="M7423" t="s">
        <v>506</v>
      </c>
      <c r="N7423" t="s">
        <v>29435</v>
      </c>
      <c r="O7423" t="s">
        <v>29436</v>
      </c>
      <c r="P7423" t="s">
        <v>71</v>
      </c>
      <c r="Q7423">
        <v>13</v>
      </c>
      <c r="R7423" t="s">
        <v>40</v>
      </c>
      <c r="S7423" t="s">
        <v>41</v>
      </c>
      <c r="T7423">
        <v>69656</v>
      </c>
      <c r="U7423" s="1">
        <v>45618</v>
      </c>
      <c r="V7423" t="s">
        <v>42</v>
      </c>
      <c r="W7423">
        <v>993869</v>
      </c>
      <c r="X7423" t="s">
        <v>29437</v>
      </c>
      <c r="Y7423">
        <v>526</v>
      </c>
      <c r="Z7423">
        <v>2211</v>
      </c>
      <c r="AA7423">
        <v>3</v>
      </c>
      <c r="AB7423" s="2" t="s">
        <v>24347</v>
      </c>
    </row>
    <row r="7424" spans="1:28" x14ac:dyDescent="0.3">
      <c r="A7424" t="s">
        <v>28</v>
      </c>
      <c r="B7424" t="s">
        <v>29</v>
      </c>
      <c r="C7424" t="s">
        <v>91</v>
      </c>
      <c r="D7424" t="s">
        <v>317</v>
      </c>
      <c r="E7424" t="s">
        <v>32</v>
      </c>
      <c r="F7424" t="s">
        <v>355</v>
      </c>
      <c r="G7424">
        <v>55</v>
      </c>
      <c r="H7424">
        <v>403531</v>
      </c>
      <c r="I7424" t="s">
        <v>34</v>
      </c>
      <c r="J7424" s="1">
        <v>45600</v>
      </c>
      <c r="K7424">
        <v>1000</v>
      </c>
      <c r="L7424" t="s">
        <v>29438</v>
      </c>
      <c r="M7424" t="s">
        <v>60</v>
      </c>
      <c r="N7424" t="s">
        <v>29439</v>
      </c>
      <c r="O7424" t="s">
        <v>29440</v>
      </c>
      <c r="P7424" t="s">
        <v>71</v>
      </c>
      <c r="Q7424">
        <v>7</v>
      </c>
      <c r="R7424" t="s">
        <v>40</v>
      </c>
      <c r="S7424" t="s">
        <v>63</v>
      </c>
      <c r="T7424">
        <v>80295</v>
      </c>
      <c r="U7424" s="1">
        <v>45362</v>
      </c>
      <c r="V7424" t="s">
        <v>72</v>
      </c>
      <c r="W7424">
        <v>650272</v>
      </c>
      <c r="X7424" t="s">
        <v>29441</v>
      </c>
      <c r="Y7424">
        <v>265</v>
      </c>
      <c r="Z7424">
        <v>2641</v>
      </c>
      <c r="AA7424">
        <v>6</v>
      </c>
      <c r="AB7424" s="2" t="s">
        <v>29442</v>
      </c>
    </row>
    <row r="7425" spans="1:28" x14ac:dyDescent="0.3">
      <c r="A7425" t="s">
        <v>28</v>
      </c>
      <c r="B7425" t="s">
        <v>29</v>
      </c>
      <c r="C7425" t="s">
        <v>148</v>
      </c>
      <c r="D7425" t="s">
        <v>546</v>
      </c>
      <c r="E7425" t="s">
        <v>46</v>
      </c>
      <c r="F7425" t="s">
        <v>33</v>
      </c>
      <c r="G7425">
        <v>78</v>
      </c>
      <c r="H7425">
        <v>420244</v>
      </c>
      <c r="I7425" t="s">
        <v>58</v>
      </c>
      <c r="J7425" s="1">
        <v>43874</v>
      </c>
      <c r="K7425">
        <v>800</v>
      </c>
      <c r="L7425" t="s">
        <v>29443</v>
      </c>
      <c r="M7425" t="s">
        <v>263</v>
      </c>
      <c r="N7425" t="s">
        <v>29444</v>
      </c>
      <c r="O7425" t="s">
        <v>29445</v>
      </c>
      <c r="P7425" t="s">
        <v>51</v>
      </c>
      <c r="Q7425">
        <v>9</v>
      </c>
      <c r="R7425" t="s">
        <v>40</v>
      </c>
      <c r="S7425" t="s">
        <v>118</v>
      </c>
      <c r="T7425">
        <v>64895</v>
      </c>
      <c r="U7425" s="1">
        <v>45497</v>
      </c>
      <c r="V7425" t="s">
        <v>126</v>
      </c>
      <c r="W7425">
        <v>268934</v>
      </c>
      <c r="X7425" t="s">
        <v>29446</v>
      </c>
      <c r="Y7425">
        <v>251</v>
      </c>
      <c r="Z7425">
        <v>851</v>
      </c>
      <c r="AA7425">
        <v>2</v>
      </c>
      <c r="AB7425" s="2" t="s">
        <v>4818</v>
      </c>
    </row>
    <row r="7426" spans="1:28" x14ac:dyDescent="0.3">
      <c r="A7426" t="s">
        <v>28</v>
      </c>
      <c r="B7426" t="s">
        <v>29</v>
      </c>
      <c r="C7426" t="s">
        <v>66</v>
      </c>
      <c r="D7426" t="s">
        <v>149</v>
      </c>
      <c r="E7426" t="s">
        <v>56</v>
      </c>
      <c r="F7426" t="s">
        <v>106</v>
      </c>
      <c r="G7426">
        <v>99</v>
      </c>
      <c r="H7426">
        <v>409534</v>
      </c>
      <c r="I7426" t="s">
        <v>34</v>
      </c>
      <c r="J7426" s="1">
        <v>44427</v>
      </c>
      <c r="K7426">
        <v>1000</v>
      </c>
      <c r="L7426" t="s">
        <v>29447</v>
      </c>
      <c r="M7426" t="s">
        <v>1409</v>
      </c>
      <c r="N7426" t="s">
        <v>29448</v>
      </c>
      <c r="O7426" t="s">
        <v>29449</v>
      </c>
      <c r="P7426" t="s">
        <v>39</v>
      </c>
      <c r="Q7426">
        <v>11</v>
      </c>
      <c r="R7426" t="s">
        <v>88</v>
      </c>
      <c r="S7426" t="s">
        <v>63</v>
      </c>
      <c r="T7426">
        <v>31289</v>
      </c>
      <c r="U7426" s="1">
        <v>45486</v>
      </c>
      <c r="V7426" t="s">
        <v>126</v>
      </c>
      <c r="W7426">
        <v>293881</v>
      </c>
      <c r="X7426" t="s">
        <v>29450</v>
      </c>
      <c r="Y7426">
        <v>794</v>
      </c>
      <c r="Z7426">
        <v>2514</v>
      </c>
      <c r="AA7426">
        <v>4</v>
      </c>
      <c r="AB7426">
        <v>4022.4</v>
      </c>
    </row>
    <row r="7427" spans="1:28" x14ac:dyDescent="0.3">
      <c r="A7427" t="s">
        <v>28</v>
      </c>
      <c r="B7427" t="s">
        <v>29</v>
      </c>
      <c r="C7427" t="s">
        <v>91</v>
      </c>
      <c r="D7427" t="s">
        <v>467</v>
      </c>
      <c r="E7427" t="s">
        <v>56</v>
      </c>
      <c r="F7427" t="s">
        <v>150</v>
      </c>
      <c r="G7427">
        <v>79</v>
      </c>
      <c r="H7427">
        <v>401369</v>
      </c>
      <c r="I7427" t="s">
        <v>34</v>
      </c>
      <c r="J7427" s="1">
        <v>44984</v>
      </c>
      <c r="K7427">
        <v>1200</v>
      </c>
      <c r="L7427" t="s">
        <v>29451</v>
      </c>
      <c r="M7427" t="s">
        <v>1017</v>
      </c>
      <c r="N7427" t="s">
        <v>29452</v>
      </c>
      <c r="O7427" t="s">
        <v>29453</v>
      </c>
      <c r="P7427" t="s">
        <v>71</v>
      </c>
      <c r="Q7427">
        <v>11</v>
      </c>
      <c r="R7427" t="s">
        <v>88</v>
      </c>
      <c r="S7427" t="s">
        <v>118</v>
      </c>
      <c r="T7427">
        <v>50431</v>
      </c>
      <c r="U7427" s="1">
        <v>45461</v>
      </c>
      <c r="V7427" t="s">
        <v>52</v>
      </c>
      <c r="W7427">
        <v>139389</v>
      </c>
      <c r="X7427" t="s">
        <v>29454</v>
      </c>
      <c r="Y7427">
        <v>873</v>
      </c>
      <c r="Z7427">
        <v>951</v>
      </c>
      <c r="AA7427">
        <v>3</v>
      </c>
      <c r="AB7427">
        <v>1141.2</v>
      </c>
    </row>
    <row r="7428" spans="1:28" x14ac:dyDescent="0.3">
      <c r="A7428" t="s">
        <v>28</v>
      </c>
      <c r="B7428" t="s">
        <v>29</v>
      </c>
      <c r="C7428" t="s">
        <v>91</v>
      </c>
      <c r="D7428" t="s">
        <v>237</v>
      </c>
      <c r="E7428" t="s">
        <v>46</v>
      </c>
      <c r="F7428" t="s">
        <v>47</v>
      </c>
      <c r="G7428">
        <v>43</v>
      </c>
      <c r="H7428">
        <v>418658</v>
      </c>
      <c r="I7428" t="s">
        <v>58</v>
      </c>
      <c r="J7428" s="1">
        <v>44342</v>
      </c>
      <c r="K7428">
        <v>1300</v>
      </c>
      <c r="L7428" t="s">
        <v>21205</v>
      </c>
      <c r="M7428" t="s">
        <v>351</v>
      </c>
      <c r="N7428" t="s">
        <v>29455</v>
      </c>
      <c r="O7428" t="s">
        <v>29456</v>
      </c>
      <c r="P7428" t="s">
        <v>87</v>
      </c>
      <c r="Q7428">
        <v>14</v>
      </c>
      <c r="R7428" t="s">
        <v>40</v>
      </c>
      <c r="S7428" t="s">
        <v>41</v>
      </c>
      <c r="T7428">
        <v>78262</v>
      </c>
      <c r="U7428" s="1">
        <v>45525</v>
      </c>
      <c r="V7428" t="s">
        <v>64</v>
      </c>
      <c r="W7428">
        <v>868671</v>
      </c>
      <c r="X7428" t="s">
        <v>29457</v>
      </c>
      <c r="Y7428">
        <v>966</v>
      </c>
      <c r="Z7428">
        <v>1999</v>
      </c>
      <c r="AA7428">
        <v>1</v>
      </c>
      <c r="AB7428">
        <v>799.6</v>
      </c>
    </row>
    <row r="7429" spans="1:28" x14ac:dyDescent="0.3">
      <c r="A7429" t="s">
        <v>28</v>
      </c>
      <c r="B7429" t="s">
        <v>29</v>
      </c>
      <c r="C7429" t="s">
        <v>44</v>
      </c>
      <c r="D7429" t="s">
        <v>182</v>
      </c>
      <c r="E7429" t="s">
        <v>46</v>
      </c>
      <c r="F7429" t="s">
        <v>135</v>
      </c>
      <c r="G7429">
        <v>75</v>
      </c>
      <c r="H7429">
        <v>400804</v>
      </c>
      <c r="I7429" t="s">
        <v>34</v>
      </c>
      <c r="J7429" s="1">
        <v>45105</v>
      </c>
      <c r="K7429">
        <v>800</v>
      </c>
      <c r="L7429" t="s">
        <v>29458</v>
      </c>
      <c r="M7429" t="s">
        <v>351</v>
      </c>
      <c r="N7429" t="s">
        <v>29459</v>
      </c>
      <c r="O7429" t="s">
        <v>29460</v>
      </c>
      <c r="P7429" t="s">
        <v>51</v>
      </c>
      <c r="Q7429">
        <v>10</v>
      </c>
      <c r="R7429" t="s">
        <v>40</v>
      </c>
      <c r="S7429" t="s">
        <v>79</v>
      </c>
      <c r="T7429">
        <v>38726</v>
      </c>
      <c r="U7429" s="1">
        <v>45561</v>
      </c>
      <c r="V7429" t="s">
        <v>180</v>
      </c>
      <c r="W7429">
        <v>927900</v>
      </c>
      <c r="X7429" t="s">
        <v>29461</v>
      </c>
      <c r="Y7429">
        <v>919</v>
      </c>
      <c r="Z7429">
        <v>2548</v>
      </c>
      <c r="AA7429">
        <v>2</v>
      </c>
      <c r="AB7429">
        <v>2038.4</v>
      </c>
    </row>
    <row r="7430" spans="1:28" x14ac:dyDescent="0.3">
      <c r="A7430" t="s">
        <v>28</v>
      </c>
      <c r="B7430" t="s">
        <v>29</v>
      </c>
      <c r="C7430" t="s">
        <v>148</v>
      </c>
      <c r="D7430" t="s">
        <v>291</v>
      </c>
      <c r="E7430" t="s">
        <v>56</v>
      </c>
      <c r="F7430" t="s">
        <v>113</v>
      </c>
      <c r="G7430">
        <v>92</v>
      </c>
      <c r="H7430">
        <v>409255</v>
      </c>
      <c r="I7430" t="s">
        <v>34</v>
      </c>
      <c r="J7430" s="1">
        <v>44332</v>
      </c>
      <c r="K7430">
        <v>800</v>
      </c>
      <c r="L7430" t="s">
        <v>29462</v>
      </c>
      <c r="M7430" t="s">
        <v>263</v>
      </c>
      <c r="N7430" t="s">
        <v>29463</v>
      </c>
      <c r="O7430" t="s">
        <v>29464</v>
      </c>
      <c r="P7430" t="s">
        <v>87</v>
      </c>
      <c r="Q7430">
        <v>5</v>
      </c>
      <c r="R7430" t="s">
        <v>88</v>
      </c>
      <c r="S7430" t="s">
        <v>41</v>
      </c>
      <c r="T7430">
        <v>92941</v>
      </c>
      <c r="U7430" s="1">
        <v>45370</v>
      </c>
      <c r="V7430" t="s">
        <v>72</v>
      </c>
      <c r="W7430">
        <v>907991</v>
      </c>
      <c r="X7430" t="s">
        <v>14398</v>
      </c>
      <c r="Y7430">
        <v>508</v>
      </c>
      <c r="Z7430">
        <v>510</v>
      </c>
      <c r="AA7430">
        <v>1</v>
      </c>
      <c r="AB7430">
        <v>204</v>
      </c>
    </row>
    <row r="7431" spans="1:28" x14ac:dyDescent="0.3">
      <c r="A7431" t="s">
        <v>28</v>
      </c>
      <c r="B7431" t="s">
        <v>29</v>
      </c>
      <c r="C7431" t="s">
        <v>91</v>
      </c>
      <c r="D7431" t="s">
        <v>616</v>
      </c>
      <c r="E7431" t="s">
        <v>46</v>
      </c>
      <c r="F7431" t="s">
        <v>57</v>
      </c>
      <c r="G7431">
        <v>94</v>
      </c>
      <c r="H7431">
        <v>437476</v>
      </c>
      <c r="I7431" t="s">
        <v>58</v>
      </c>
      <c r="J7431" s="1">
        <v>44538</v>
      </c>
      <c r="K7431">
        <v>950</v>
      </c>
      <c r="L7431" t="s">
        <v>29465</v>
      </c>
      <c r="M7431" t="s">
        <v>49</v>
      </c>
      <c r="N7431" t="s">
        <v>29466</v>
      </c>
      <c r="O7431" t="s">
        <v>29467</v>
      </c>
      <c r="P7431" t="s">
        <v>87</v>
      </c>
      <c r="Q7431">
        <v>15</v>
      </c>
      <c r="R7431" t="s">
        <v>88</v>
      </c>
      <c r="S7431" t="s">
        <v>79</v>
      </c>
      <c r="T7431">
        <v>20322</v>
      </c>
      <c r="U7431" s="1">
        <v>45569</v>
      </c>
      <c r="V7431" t="s">
        <v>155</v>
      </c>
      <c r="W7431">
        <v>355556</v>
      </c>
      <c r="X7431" t="s">
        <v>19611</v>
      </c>
      <c r="Y7431">
        <v>637</v>
      </c>
      <c r="Z7431">
        <v>1957</v>
      </c>
      <c r="AA7431">
        <v>3</v>
      </c>
      <c r="AB7431">
        <v>2348.4</v>
      </c>
    </row>
    <row r="7432" spans="1:28" x14ac:dyDescent="0.3">
      <c r="A7432" t="s">
        <v>28</v>
      </c>
      <c r="B7432" t="s">
        <v>29</v>
      </c>
      <c r="C7432" t="s">
        <v>148</v>
      </c>
      <c r="D7432" t="s">
        <v>45</v>
      </c>
      <c r="E7432" t="s">
        <v>32</v>
      </c>
      <c r="F7432" t="s">
        <v>57</v>
      </c>
      <c r="G7432">
        <v>50</v>
      </c>
      <c r="H7432">
        <v>412098</v>
      </c>
      <c r="I7432" t="s">
        <v>34</v>
      </c>
      <c r="J7432" s="1">
        <v>45240</v>
      </c>
      <c r="K7432">
        <v>1400</v>
      </c>
      <c r="L7432" t="s">
        <v>29468</v>
      </c>
      <c r="M7432" t="s">
        <v>250</v>
      </c>
      <c r="N7432" t="s">
        <v>29469</v>
      </c>
      <c r="O7432" t="s">
        <v>29470</v>
      </c>
      <c r="P7432" t="s">
        <v>71</v>
      </c>
      <c r="Q7432">
        <v>8</v>
      </c>
      <c r="R7432" t="s">
        <v>40</v>
      </c>
      <c r="S7432" t="s">
        <v>118</v>
      </c>
      <c r="T7432">
        <v>70984</v>
      </c>
      <c r="U7432" s="1">
        <v>45472</v>
      </c>
      <c r="V7432" t="s">
        <v>52</v>
      </c>
      <c r="W7432">
        <v>626422</v>
      </c>
      <c r="X7432" t="s">
        <v>29471</v>
      </c>
      <c r="Y7432">
        <v>705</v>
      </c>
      <c r="Z7432">
        <v>2013</v>
      </c>
      <c r="AA7432">
        <v>5</v>
      </c>
      <c r="AB7432">
        <v>4026</v>
      </c>
    </row>
    <row r="7433" spans="1:28" x14ac:dyDescent="0.3">
      <c r="A7433" t="s">
        <v>28</v>
      </c>
      <c r="B7433" t="s">
        <v>29</v>
      </c>
      <c r="C7433" t="s">
        <v>54</v>
      </c>
      <c r="D7433" t="s">
        <v>511</v>
      </c>
      <c r="E7433" t="s">
        <v>56</v>
      </c>
      <c r="F7433" t="s">
        <v>175</v>
      </c>
      <c r="G7433">
        <v>26</v>
      </c>
      <c r="H7433">
        <v>426785</v>
      </c>
      <c r="I7433" t="s">
        <v>34</v>
      </c>
      <c r="J7433" s="1">
        <v>44025</v>
      </c>
      <c r="K7433">
        <v>800</v>
      </c>
      <c r="L7433" t="s">
        <v>29472</v>
      </c>
      <c r="M7433" t="s">
        <v>177</v>
      </c>
      <c r="N7433" t="s">
        <v>29473</v>
      </c>
      <c r="O7433" t="s">
        <v>29474</v>
      </c>
      <c r="P7433" t="s">
        <v>51</v>
      </c>
      <c r="Q7433">
        <v>11</v>
      </c>
      <c r="R7433" t="s">
        <v>88</v>
      </c>
      <c r="S7433" t="s">
        <v>41</v>
      </c>
      <c r="T7433">
        <v>96610</v>
      </c>
      <c r="U7433" s="1">
        <v>45314</v>
      </c>
      <c r="V7433" t="s">
        <v>111</v>
      </c>
      <c r="W7433">
        <v>164075</v>
      </c>
      <c r="X7433" t="s">
        <v>29475</v>
      </c>
      <c r="Y7433">
        <v>244</v>
      </c>
      <c r="Z7433">
        <v>1727</v>
      </c>
      <c r="AA7433">
        <v>5</v>
      </c>
      <c r="AB7433">
        <v>3454</v>
      </c>
    </row>
    <row r="7434" spans="1:28" x14ac:dyDescent="0.3">
      <c r="A7434" t="s">
        <v>28</v>
      </c>
      <c r="B7434" t="s">
        <v>29</v>
      </c>
      <c r="C7434" t="s">
        <v>44</v>
      </c>
      <c r="D7434" t="s">
        <v>74</v>
      </c>
      <c r="E7434" t="s">
        <v>56</v>
      </c>
      <c r="F7434" t="s">
        <v>83</v>
      </c>
      <c r="G7434">
        <v>71</v>
      </c>
      <c r="H7434">
        <v>401612</v>
      </c>
      <c r="I7434" t="s">
        <v>58</v>
      </c>
      <c r="J7434" s="1">
        <v>45282</v>
      </c>
      <c r="K7434">
        <v>1100</v>
      </c>
      <c r="L7434" t="s">
        <v>29476</v>
      </c>
      <c r="M7434" t="s">
        <v>1409</v>
      </c>
      <c r="N7434" t="s">
        <v>29477</v>
      </c>
      <c r="O7434" t="s">
        <v>29478</v>
      </c>
      <c r="P7434" t="s">
        <v>71</v>
      </c>
      <c r="Q7434">
        <v>20</v>
      </c>
      <c r="R7434" t="s">
        <v>88</v>
      </c>
      <c r="S7434" t="s">
        <v>118</v>
      </c>
      <c r="T7434">
        <v>52344</v>
      </c>
      <c r="U7434" s="1">
        <v>45482</v>
      </c>
      <c r="V7434" t="s">
        <v>126</v>
      </c>
      <c r="W7434">
        <v>232568</v>
      </c>
      <c r="X7434" t="s">
        <v>29479</v>
      </c>
      <c r="Y7434">
        <v>364</v>
      </c>
      <c r="Z7434">
        <v>1003</v>
      </c>
      <c r="AA7434">
        <v>7</v>
      </c>
      <c r="AB7434">
        <v>2808.4</v>
      </c>
    </row>
    <row r="7435" spans="1:28" x14ac:dyDescent="0.3">
      <c r="A7435" t="s">
        <v>28</v>
      </c>
      <c r="B7435" t="s">
        <v>29</v>
      </c>
      <c r="C7435" t="s">
        <v>44</v>
      </c>
      <c r="D7435" t="s">
        <v>291</v>
      </c>
      <c r="E7435" t="s">
        <v>32</v>
      </c>
      <c r="F7435" t="s">
        <v>150</v>
      </c>
      <c r="G7435">
        <v>40</v>
      </c>
      <c r="H7435">
        <v>426805</v>
      </c>
      <c r="I7435" t="s">
        <v>34</v>
      </c>
      <c r="J7435" s="1">
        <v>43868</v>
      </c>
      <c r="K7435">
        <v>1100</v>
      </c>
      <c r="L7435" t="s">
        <v>21246</v>
      </c>
      <c r="M7435" t="s">
        <v>334</v>
      </c>
      <c r="N7435" t="s">
        <v>29480</v>
      </c>
      <c r="O7435" t="s">
        <v>29481</v>
      </c>
      <c r="P7435" t="s">
        <v>87</v>
      </c>
      <c r="Q7435">
        <v>7</v>
      </c>
      <c r="R7435" t="s">
        <v>40</v>
      </c>
      <c r="S7435" t="s">
        <v>118</v>
      </c>
      <c r="T7435">
        <v>62961</v>
      </c>
      <c r="U7435" s="1">
        <v>45361</v>
      </c>
      <c r="V7435" t="s">
        <v>72</v>
      </c>
      <c r="W7435">
        <v>974472</v>
      </c>
      <c r="X7435" t="s">
        <v>29482</v>
      </c>
      <c r="Y7435">
        <v>878</v>
      </c>
      <c r="Z7435">
        <v>1120</v>
      </c>
      <c r="AA7435">
        <v>1</v>
      </c>
      <c r="AB7435">
        <v>448</v>
      </c>
    </row>
    <row r="7436" spans="1:28" x14ac:dyDescent="0.3">
      <c r="A7436" t="s">
        <v>28</v>
      </c>
      <c r="B7436" t="s">
        <v>29</v>
      </c>
      <c r="C7436" t="s">
        <v>148</v>
      </c>
      <c r="D7436" t="s">
        <v>220</v>
      </c>
      <c r="E7436" t="s">
        <v>56</v>
      </c>
      <c r="F7436" t="s">
        <v>150</v>
      </c>
      <c r="G7436">
        <v>6</v>
      </c>
      <c r="H7436">
        <v>434493</v>
      </c>
      <c r="I7436" t="s">
        <v>34</v>
      </c>
      <c r="J7436" s="1">
        <v>43966</v>
      </c>
      <c r="K7436">
        <v>1000</v>
      </c>
      <c r="L7436" t="s">
        <v>19770</v>
      </c>
      <c r="M7436" t="s">
        <v>308</v>
      </c>
      <c r="N7436" t="s">
        <v>29483</v>
      </c>
      <c r="O7436" t="s">
        <v>29484</v>
      </c>
      <c r="P7436" t="s">
        <v>39</v>
      </c>
      <c r="Q7436">
        <v>16</v>
      </c>
      <c r="R7436" t="s">
        <v>40</v>
      </c>
      <c r="S7436" t="s">
        <v>41</v>
      </c>
      <c r="T7436">
        <v>19491</v>
      </c>
      <c r="U7436" s="1">
        <v>45372</v>
      </c>
      <c r="V7436" t="s">
        <v>72</v>
      </c>
      <c r="W7436">
        <v>834045</v>
      </c>
      <c r="X7436" t="s">
        <v>29485</v>
      </c>
      <c r="Y7436">
        <v>445</v>
      </c>
      <c r="Z7436">
        <v>1073</v>
      </c>
      <c r="AA7436">
        <v>3</v>
      </c>
      <c r="AB7436" s="2" t="s">
        <v>4740</v>
      </c>
    </row>
    <row r="7437" spans="1:28" x14ac:dyDescent="0.3">
      <c r="A7437" t="s">
        <v>28</v>
      </c>
      <c r="B7437" t="s">
        <v>29</v>
      </c>
      <c r="C7437" t="s">
        <v>54</v>
      </c>
      <c r="D7437" t="s">
        <v>182</v>
      </c>
      <c r="E7437" t="s">
        <v>56</v>
      </c>
      <c r="F7437" t="s">
        <v>113</v>
      </c>
      <c r="G7437">
        <v>13</v>
      </c>
      <c r="H7437">
        <v>434486</v>
      </c>
      <c r="I7437" t="s">
        <v>58</v>
      </c>
      <c r="J7437" s="1">
        <v>44232</v>
      </c>
      <c r="K7437">
        <v>950</v>
      </c>
      <c r="L7437" t="s">
        <v>29486</v>
      </c>
      <c r="M7437" t="s">
        <v>680</v>
      </c>
      <c r="N7437" t="s">
        <v>29487</v>
      </c>
      <c r="O7437" t="s">
        <v>29488</v>
      </c>
      <c r="P7437" t="s">
        <v>39</v>
      </c>
      <c r="Q7437">
        <v>16</v>
      </c>
      <c r="R7437" t="s">
        <v>40</v>
      </c>
      <c r="S7437" t="s">
        <v>79</v>
      </c>
      <c r="T7437">
        <v>13150</v>
      </c>
      <c r="U7437" s="1">
        <v>45502</v>
      </c>
      <c r="V7437" t="s">
        <v>126</v>
      </c>
      <c r="W7437">
        <v>415331</v>
      </c>
      <c r="X7437" t="s">
        <v>29489</v>
      </c>
      <c r="Y7437">
        <v>834</v>
      </c>
      <c r="Z7437">
        <v>600</v>
      </c>
      <c r="AA7437">
        <v>5</v>
      </c>
      <c r="AB7437">
        <v>1200</v>
      </c>
    </row>
    <row r="7438" spans="1:28" x14ac:dyDescent="0.3">
      <c r="A7438" t="s">
        <v>28</v>
      </c>
      <c r="B7438" t="s">
        <v>29</v>
      </c>
      <c r="C7438" t="s">
        <v>193</v>
      </c>
      <c r="D7438" t="s">
        <v>142</v>
      </c>
      <c r="E7438" t="s">
        <v>56</v>
      </c>
      <c r="F7438" t="s">
        <v>99</v>
      </c>
      <c r="G7438">
        <v>79</v>
      </c>
      <c r="H7438">
        <v>404997</v>
      </c>
      <c r="I7438" t="s">
        <v>58</v>
      </c>
      <c r="J7438" s="1">
        <v>44510</v>
      </c>
      <c r="K7438">
        <v>1300</v>
      </c>
      <c r="L7438" t="s">
        <v>29490</v>
      </c>
      <c r="M7438" t="s">
        <v>428</v>
      </c>
      <c r="N7438" t="s">
        <v>29491</v>
      </c>
      <c r="O7438" t="s">
        <v>29492</v>
      </c>
      <c r="P7438" t="s">
        <v>71</v>
      </c>
      <c r="Q7438">
        <v>11</v>
      </c>
      <c r="R7438" t="s">
        <v>88</v>
      </c>
      <c r="S7438" t="s">
        <v>79</v>
      </c>
      <c r="T7438">
        <v>58624</v>
      </c>
      <c r="U7438" s="1">
        <v>45551</v>
      </c>
      <c r="V7438" t="s">
        <v>180</v>
      </c>
      <c r="W7438">
        <v>957360</v>
      </c>
      <c r="X7438" t="s">
        <v>29493</v>
      </c>
      <c r="Y7438">
        <v>407</v>
      </c>
      <c r="Z7438">
        <v>1826</v>
      </c>
      <c r="AA7438">
        <v>4</v>
      </c>
      <c r="AB7438" s="2" t="s">
        <v>14109</v>
      </c>
    </row>
    <row r="7439" spans="1:28" x14ac:dyDescent="0.3">
      <c r="A7439" t="s">
        <v>28</v>
      </c>
      <c r="B7439" t="s">
        <v>29</v>
      </c>
      <c r="C7439" t="s">
        <v>157</v>
      </c>
      <c r="D7439" t="s">
        <v>421</v>
      </c>
      <c r="E7439" t="s">
        <v>46</v>
      </c>
      <c r="F7439" t="s">
        <v>150</v>
      </c>
      <c r="G7439">
        <v>39</v>
      </c>
      <c r="H7439">
        <v>429599</v>
      </c>
      <c r="I7439" t="s">
        <v>34</v>
      </c>
      <c r="J7439" s="1">
        <v>44419</v>
      </c>
      <c r="K7439">
        <v>1400</v>
      </c>
      <c r="L7439" t="s">
        <v>29494</v>
      </c>
      <c r="M7439" t="s">
        <v>1483</v>
      </c>
      <c r="N7439" t="s">
        <v>29495</v>
      </c>
      <c r="O7439" t="s">
        <v>29496</v>
      </c>
      <c r="P7439" t="s">
        <v>71</v>
      </c>
      <c r="Q7439">
        <v>13</v>
      </c>
      <c r="R7439" t="s">
        <v>88</v>
      </c>
      <c r="S7439" t="s">
        <v>41</v>
      </c>
      <c r="T7439">
        <v>79269</v>
      </c>
      <c r="U7439" s="1">
        <v>45550</v>
      </c>
      <c r="V7439" t="s">
        <v>180</v>
      </c>
      <c r="W7439">
        <v>681801</v>
      </c>
      <c r="X7439" t="s">
        <v>29497</v>
      </c>
      <c r="Y7439">
        <v>215</v>
      </c>
      <c r="Z7439">
        <v>2726</v>
      </c>
      <c r="AA7439">
        <v>6</v>
      </c>
      <c r="AB7439" s="2" t="s">
        <v>29498</v>
      </c>
    </row>
    <row r="7440" spans="1:28" x14ac:dyDescent="0.3">
      <c r="A7440" t="s">
        <v>28</v>
      </c>
      <c r="B7440" t="s">
        <v>29</v>
      </c>
      <c r="C7440" t="s">
        <v>30</v>
      </c>
      <c r="D7440" t="s">
        <v>45</v>
      </c>
      <c r="E7440" t="s">
        <v>46</v>
      </c>
      <c r="F7440" t="s">
        <v>355</v>
      </c>
      <c r="G7440">
        <v>19</v>
      </c>
      <c r="H7440">
        <v>426304</v>
      </c>
      <c r="I7440" t="s">
        <v>58</v>
      </c>
      <c r="J7440" s="1">
        <v>44045</v>
      </c>
      <c r="K7440">
        <v>1200</v>
      </c>
      <c r="L7440" t="s">
        <v>29499</v>
      </c>
      <c r="M7440" t="s">
        <v>818</v>
      </c>
      <c r="N7440" t="s">
        <v>29500</v>
      </c>
      <c r="O7440" t="s">
        <v>29501</v>
      </c>
      <c r="P7440" t="s">
        <v>51</v>
      </c>
      <c r="Q7440">
        <v>12</v>
      </c>
      <c r="R7440" t="s">
        <v>40</v>
      </c>
      <c r="S7440" t="s">
        <v>41</v>
      </c>
      <c r="T7440">
        <v>42087</v>
      </c>
      <c r="U7440" s="1">
        <v>45571</v>
      </c>
      <c r="V7440" t="s">
        <v>155</v>
      </c>
      <c r="W7440">
        <v>154111</v>
      </c>
      <c r="X7440" t="s">
        <v>29502</v>
      </c>
      <c r="Y7440">
        <v>661</v>
      </c>
      <c r="Z7440">
        <v>1838</v>
      </c>
      <c r="AA7440">
        <v>8</v>
      </c>
      <c r="AB7440">
        <v>5881.6</v>
      </c>
    </row>
    <row r="7441" spans="1:28" x14ac:dyDescent="0.3">
      <c r="A7441" t="s">
        <v>28</v>
      </c>
      <c r="B7441" t="s">
        <v>29</v>
      </c>
      <c r="C7441" t="s">
        <v>44</v>
      </c>
      <c r="D7441" t="s">
        <v>560</v>
      </c>
      <c r="E7441" t="s">
        <v>46</v>
      </c>
      <c r="F7441" t="s">
        <v>99</v>
      </c>
      <c r="G7441">
        <v>65</v>
      </c>
      <c r="H7441">
        <v>436641</v>
      </c>
      <c r="I7441" t="s">
        <v>34</v>
      </c>
      <c r="J7441" s="1">
        <v>44608</v>
      </c>
      <c r="K7441">
        <v>1000</v>
      </c>
      <c r="L7441" t="s">
        <v>29503</v>
      </c>
      <c r="M7441" t="s">
        <v>239</v>
      </c>
      <c r="N7441" t="s">
        <v>29504</v>
      </c>
      <c r="O7441" t="s">
        <v>29505</v>
      </c>
      <c r="P7441" t="s">
        <v>71</v>
      </c>
      <c r="Q7441">
        <v>11</v>
      </c>
      <c r="R7441" t="s">
        <v>40</v>
      </c>
      <c r="S7441" t="s">
        <v>63</v>
      </c>
      <c r="T7441">
        <v>51912</v>
      </c>
      <c r="U7441" s="1">
        <v>45521</v>
      </c>
      <c r="V7441" t="s">
        <v>64</v>
      </c>
      <c r="W7441">
        <v>674872</v>
      </c>
      <c r="X7441" t="s">
        <v>29506</v>
      </c>
      <c r="Y7441">
        <v>283</v>
      </c>
      <c r="Z7441">
        <v>1153</v>
      </c>
      <c r="AA7441">
        <v>6</v>
      </c>
      <c r="AB7441" s="2" t="s">
        <v>27264</v>
      </c>
    </row>
    <row r="7442" spans="1:28" x14ac:dyDescent="0.3">
      <c r="A7442" t="s">
        <v>28</v>
      </c>
      <c r="B7442" t="s">
        <v>29</v>
      </c>
      <c r="C7442" t="s">
        <v>193</v>
      </c>
      <c r="D7442" t="s">
        <v>380</v>
      </c>
      <c r="E7442" t="s">
        <v>32</v>
      </c>
      <c r="F7442" t="s">
        <v>33</v>
      </c>
      <c r="G7442">
        <v>36</v>
      </c>
      <c r="H7442">
        <v>407521</v>
      </c>
      <c r="I7442" t="s">
        <v>58</v>
      </c>
      <c r="J7442" s="1">
        <v>44447</v>
      </c>
      <c r="K7442">
        <v>1000</v>
      </c>
      <c r="L7442" t="s">
        <v>29507</v>
      </c>
      <c r="M7442" t="s">
        <v>137</v>
      </c>
      <c r="N7442" t="s">
        <v>29508</v>
      </c>
      <c r="O7442" t="s">
        <v>29509</v>
      </c>
      <c r="P7442" t="s">
        <v>39</v>
      </c>
      <c r="Q7442">
        <v>3</v>
      </c>
      <c r="R7442" t="s">
        <v>40</v>
      </c>
      <c r="S7442" t="s">
        <v>63</v>
      </c>
      <c r="T7442">
        <v>73215</v>
      </c>
      <c r="U7442" s="1">
        <v>45434</v>
      </c>
      <c r="V7442" t="s">
        <v>140</v>
      </c>
      <c r="W7442">
        <v>341154</v>
      </c>
      <c r="X7442" t="s">
        <v>29510</v>
      </c>
      <c r="Y7442">
        <v>913</v>
      </c>
      <c r="Z7442">
        <v>511</v>
      </c>
      <c r="AA7442">
        <v>4</v>
      </c>
      <c r="AB7442">
        <v>817.6</v>
      </c>
    </row>
    <row r="7443" spans="1:28" x14ac:dyDescent="0.3">
      <c r="A7443" t="s">
        <v>28</v>
      </c>
      <c r="B7443" t="s">
        <v>29</v>
      </c>
      <c r="C7443" t="s">
        <v>54</v>
      </c>
      <c r="D7443" t="s">
        <v>349</v>
      </c>
      <c r="E7443" t="s">
        <v>32</v>
      </c>
      <c r="F7443" t="s">
        <v>175</v>
      </c>
      <c r="G7443">
        <v>26</v>
      </c>
      <c r="H7443">
        <v>422369</v>
      </c>
      <c r="I7443" t="s">
        <v>34</v>
      </c>
      <c r="J7443" s="1">
        <v>44262</v>
      </c>
      <c r="K7443">
        <v>1200</v>
      </c>
      <c r="L7443" t="s">
        <v>29511</v>
      </c>
      <c r="M7443" t="s">
        <v>434</v>
      </c>
      <c r="N7443" t="s">
        <v>29512</v>
      </c>
      <c r="O7443" t="s">
        <v>29513</v>
      </c>
      <c r="P7443" t="s">
        <v>71</v>
      </c>
      <c r="Q7443">
        <v>9</v>
      </c>
      <c r="R7443" t="s">
        <v>88</v>
      </c>
      <c r="S7443" t="s">
        <v>63</v>
      </c>
      <c r="T7443">
        <v>50902</v>
      </c>
      <c r="U7443" s="1">
        <v>45345</v>
      </c>
      <c r="V7443" t="s">
        <v>119</v>
      </c>
      <c r="W7443">
        <v>604899</v>
      </c>
      <c r="X7443" t="s">
        <v>29514</v>
      </c>
      <c r="Y7443">
        <v>860</v>
      </c>
      <c r="Z7443">
        <v>734</v>
      </c>
      <c r="AA7443">
        <v>5</v>
      </c>
      <c r="AB7443">
        <v>1468</v>
      </c>
    </row>
    <row r="7444" spans="1:28" x14ac:dyDescent="0.3">
      <c r="A7444" t="s">
        <v>28</v>
      </c>
      <c r="B7444" t="s">
        <v>29</v>
      </c>
      <c r="C7444" t="s">
        <v>157</v>
      </c>
      <c r="D7444" t="s">
        <v>134</v>
      </c>
      <c r="E7444" t="s">
        <v>56</v>
      </c>
      <c r="F7444" t="s">
        <v>83</v>
      </c>
      <c r="G7444">
        <v>83</v>
      </c>
      <c r="H7444">
        <v>403205</v>
      </c>
      <c r="I7444" t="s">
        <v>34</v>
      </c>
      <c r="J7444" s="1">
        <v>45315</v>
      </c>
      <c r="K7444">
        <v>1000</v>
      </c>
      <c r="L7444" t="s">
        <v>29515</v>
      </c>
      <c r="M7444" t="s">
        <v>239</v>
      </c>
      <c r="N7444" t="s">
        <v>29516</v>
      </c>
      <c r="O7444" t="s">
        <v>29517</v>
      </c>
      <c r="P7444" t="s">
        <v>39</v>
      </c>
      <c r="Q7444">
        <v>10</v>
      </c>
      <c r="R7444" t="s">
        <v>40</v>
      </c>
      <c r="S7444" t="s">
        <v>63</v>
      </c>
      <c r="T7444">
        <v>45379</v>
      </c>
      <c r="U7444" s="1">
        <v>45396</v>
      </c>
      <c r="V7444" t="s">
        <v>80</v>
      </c>
      <c r="W7444">
        <v>839785</v>
      </c>
      <c r="X7444" t="s">
        <v>29518</v>
      </c>
      <c r="Y7444">
        <v>682</v>
      </c>
      <c r="Z7444">
        <v>625</v>
      </c>
      <c r="AA7444">
        <v>1</v>
      </c>
      <c r="AB7444">
        <v>250</v>
      </c>
    </row>
    <row r="7445" spans="1:28" x14ac:dyDescent="0.3">
      <c r="A7445" t="s">
        <v>28</v>
      </c>
      <c r="B7445" t="s">
        <v>29</v>
      </c>
      <c r="C7445" t="s">
        <v>44</v>
      </c>
      <c r="D7445" t="s">
        <v>349</v>
      </c>
      <c r="E7445" t="s">
        <v>32</v>
      </c>
      <c r="F7445" t="s">
        <v>150</v>
      </c>
      <c r="G7445">
        <v>41</v>
      </c>
      <c r="H7445">
        <v>401987</v>
      </c>
      <c r="I7445" t="s">
        <v>58</v>
      </c>
      <c r="J7445" s="1">
        <v>45341</v>
      </c>
      <c r="K7445">
        <v>1400</v>
      </c>
      <c r="L7445" t="s">
        <v>29519</v>
      </c>
      <c r="M7445" t="s">
        <v>144</v>
      </c>
      <c r="N7445" t="s">
        <v>29520</v>
      </c>
      <c r="O7445" t="s">
        <v>29521</v>
      </c>
      <c r="P7445" t="s">
        <v>51</v>
      </c>
      <c r="Q7445">
        <v>9</v>
      </c>
      <c r="R7445" t="s">
        <v>88</v>
      </c>
      <c r="S7445" t="s">
        <v>79</v>
      </c>
      <c r="T7445">
        <v>47236</v>
      </c>
      <c r="U7445" s="1">
        <v>45476</v>
      </c>
      <c r="V7445" t="s">
        <v>126</v>
      </c>
      <c r="W7445">
        <v>752698</v>
      </c>
      <c r="X7445" t="s">
        <v>29522</v>
      </c>
      <c r="Y7445">
        <v>782</v>
      </c>
      <c r="Z7445">
        <v>2513</v>
      </c>
      <c r="AA7445">
        <v>3</v>
      </c>
      <c r="AB7445" s="2" t="s">
        <v>29523</v>
      </c>
    </row>
    <row r="7446" spans="1:28" x14ac:dyDescent="0.3">
      <c r="A7446" t="s">
        <v>28</v>
      </c>
      <c r="B7446" t="s">
        <v>29</v>
      </c>
      <c r="C7446" t="s">
        <v>148</v>
      </c>
      <c r="D7446" t="s">
        <v>411</v>
      </c>
      <c r="E7446" t="s">
        <v>32</v>
      </c>
      <c r="F7446" t="s">
        <v>355</v>
      </c>
      <c r="G7446">
        <v>55</v>
      </c>
      <c r="H7446">
        <v>433948</v>
      </c>
      <c r="I7446" t="s">
        <v>34</v>
      </c>
      <c r="J7446" s="1">
        <v>43896</v>
      </c>
      <c r="K7446">
        <v>1300</v>
      </c>
      <c r="L7446" t="s">
        <v>29524</v>
      </c>
      <c r="M7446" t="s">
        <v>222</v>
      </c>
      <c r="N7446" t="s">
        <v>29525</v>
      </c>
      <c r="O7446">
        <v>4592661602</v>
      </c>
      <c r="P7446" t="s">
        <v>71</v>
      </c>
      <c r="Q7446">
        <v>8</v>
      </c>
      <c r="R7446" t="s">
        <v>40</v>
      </c>
      <c r="S7446" t="s">
        <v>41</v>
      </c>
      <c r="T7446">
        <v>56357</v>
      </c>
      <c r="U7446" s="1">
        <v>45489</v>
      </c>
      <c r="V7446" t="s">
        <v>126</v>
      </c>
      <c r="W7446">
        <v>185168</v>
      </c>
      <c r="X7446" t="s">
        <v>29526</v>
      </c>
      <c r="Y7446">
        <v>747</v>
      </c>
      <c r="Z7446">
        <v>1450</v>
      </c>
      <c r="AA7446">
        <v>1</v>
      </c>
      <c r="AB7446">
        <v>580</v>
      </c>
    </row>
    <row r="7447" spans="1:28" x14ac:dyDescent="0.3">
      <c r="A7447" t="s">
        <v>28</v>
      </c>
      <c r="B7447" t="s">
        <v>29</v>
      </c>
      <c r="C7447" t="s">
        <v>54</v>
      </c>
      <c r="D7447" t="s">
        <v>349</v>
      </c>
      <c r="E7447" t="s">
        <v>56</v>
      </c>
      <c r="F7447" t="s">
        <v>355</v>
      </c>
      <c r="G7447">
        <v>26</v>
      </c>
      <c r="H7447">
        <v>400465</v>
      </c>
      <c r="I7447" t="s">
        <v>34</v>
      </c>
      <c r="J7447" s="1">
        <v>45548</v>
      </c>
      <c r="K7447">
        <v>1000</v>
      </c>
      <c r="L7447" t="s">
        <v>29527</v>
      </c>
      <c r="M7447" t="s">
        <v>2538</v>
      </c>
      <c r="N7447" t="s">
        <v>29528</v>
      </c>
      <c r="O7447" t="s">
        <v>29529</v>
      </c>
      <c r="P7447" t="s">
        <v>39</v>
      </c>
      <c r="Q7447">
        <v>9</v>
      </c>
      <c r="R7447" t="s">
        <v>40</v>
      </c>
      <c r="S7447" t="s">
        <v>79</v>
      </c>
      <c r="T7447">
        <v>12309</v>
      </c>
      <c r="U7447" s="1">
        <v>45439</v>
      </c>
      <c r="V7447" t="s">
        <v>140</v>
      </c>
      <c r="W7447">
        <v>995962</v>
      </c>
      <c r="X7447" t="s">
        <v>29530</v>
      </c>
      <c r="Y7447">
        <v>742</v>
      </c>
      <c r="Z7447">
        <v>1262</v>
      </c>
      <c r="AA7447">
        <v>5</v>
      </c>
      <c r="AB7447">
        <v>2524</v>
      </c>
    </row>
    <row r="7448" spans="1:28" x14ac:dyDescent="0.3">
      <c r="A7448" t="s">
        <v>28</v>
      </c>
      <c r="B7448" t="s">
        <v>29</v>
      </c>
      <c r="C7448" t="s">
        <v>91</v>
      </c>
      <c r="D7448" t="s">
        <v>142</v>
      </c>
      <c r="E7448" t="s">
        <v>46</v>
      </c>
      <c r="F7448" t="s">
        <v>113</v>
      </c>
      <c r="G7448">
        <v>63</v>
      </c>
      <c r="H7448">
        <v>410723</v>
      </c>
      <c r="I7448" t="s">
        <v>34</v>
      </c>
      <c r="J7448" s="1">
        <v>45504</v>
      </c>
      <c r="K7448">
        <v>1300</v>
      </c>
      <c r="L7448" t="s">
        <v>29531</v>
      </c>
      <c r="M7448" t="s">
        <v>623</v>
      </c>
      <c r="N7448" t="s">
        <v>29532</v>
      </c>
      <c r="O7448" t="s">
        <v>29533</v>
      </c>
      <c r="P7448" t="s">
        <v>39</v>
      </c>
      <c r="Q7448">
        <v>14</v>
      </c>
      <c r="R7448" t="s">
        <v>40</v>
      </c>
      <c r="S7448" t="s">
        <v>118</v>
      </c>
      <c r="T7448">
        <v>40188</v>
      </c>
      <c r="U7448" s="1">
        <v>45311</v>
      </c>
      <c r="V7448" t="s">
        <v>111</v>
      </c>
      <c r="W7448">
        <v>517335</v>
      </c>
      <c r="X7448" t="s">
        <v>29534</v>
      </c>
      <c r="Y7448">
        <v>753</v>
      </c>
      <c r="Z7448">
        <v>2155</v>
      </c>
      <c r="AA7448">
        <v>5</v>
      </c>
      <c r="AB7448">
        <v>4310</v>
      </c>
    </row>
    <row r="7449" spans="1:28" x14ac:dyDescent="0.3">
      <c r="A7449" t="s">
        <v>28</v>
      </c>
      <c r="B7449" t="s">
        <v>29</v>
      </c>
      <c r="C7449" t="s">
        <v>157</v>
      </c>
      <c r="D7449" t="s">
        <v>134</v>
      </c>
      <c r="E7449" t="s">
        <v>56</v>
      </c>
      <c r="F7449" t="s">
        <v>175</v>
      </c>
      <c r="G7449">
        <v>86</v>
      </c>
      <c r="H7449">
        <v>418006</v>
      </c>
      <c r="I7449" t="s">
        <v>34</v>
      </c>
      <c r="J7449" s="1">
        <v>45429</v>
      </c>
      <c r="K7449">
        <v>950</v>
      </c>
      <c r="L7449" t="s">
        <v>29535</v>
      </c>
      <c r="M7449" t="s">
        <v>434</v>
      </c>
      <c r="N7449" t="s">
        <v>29536</v>
      </c>
      <c r="O7449" t="s">
        <v>29537</v>
      </c>
      <c r="P7449" t="s">
        <v>51</v>
      </c>
      <c r="Q7449">
        <v>5</v>
      </c>
      <c r="R7449" t="s">
        <v>88</v>
      </c>
      <c r="S7449" t="s">
        <v>41</v>
      </c>
      <c r="T7449">
        <v>49203</v>
      </c>
      <c r="U7449" s="1">
        <v>45422</v>
      </c>
      <c r="V7449" t="s">
        <v>140</v>
      </c>
      <c r="W7449">
        <v>845472</v>
      </c>
      <c r="X7449" t="s">
        <v>29538</v>
      </c>
      <c r="Y7449">
        <v>674</v>
      </c>
      <c r="Z7449">
        <v>2765</v>
      </c>
      <c r="AA7449">
        <v>8</v>
      </c>
      <c r="AB7449">
        <v>8848</v>
      </c>
    </row>
    <row r="7450" spans="1:28" x14ac:dyDescent="0.3">
      <c r="A7450" t="s">
        <v>28</v>
      </c>
      <c r="B7450" t="s">
        <v>29</v>
      </c>
      <c r="C7450" t="s">
        <v>30</v>
      </c>
      <c r="D7450" t="s">
        <v>364</v>
      </c>
      <c r="E7450" t="s">
        <v>46</v>
      </c>
      <c r="F7450" t="s">
        <v>150</v>
      </c>
      <c r="G7450">
        <v>58</v>
      </c>
      <c r="H7450">
        <v>430403</v>
      </c>
      <c r="I7450" t="s">
        <v>58</v>
      </c>
      <c r="J7450" s="1">
        <v>43849</v>
      </c>
      <c r="K7450">
        <v>1300</v>
      </c>
      <c r="L7450" t="s">
        <v>29539</v>
      </c>
      <c r="M7450" t="s">
        <v>552</v>
      </c>
      <c r="N7450" t="s">
        <v>29540</v>
      </c>
      <c r="O7450" t="s">
        <v>29541</v>
      </c>
      <c r="P7450" t="s">
        <v>71</v>
      </c>
      <c r="Q7450">
        <v>4</v>
      </c>
      <c r="R7450" t="s">
        <v>88</v>
      </c>
      <c r="S7450" t="s">
        <v>63</v>
      </c>
      <c r="T7450">
        <v>58515</v>
      </c>
      <c r="U7450" s="1">
        <v>45298</v>
      </c>
      <c r="V7450" t="s">
        <v>111</v>
      </c>
      <c r="W7450">
        <v>848814</v>
      </c>
      <c r="X7450" t="s">
        <v>29542</v>
      </c>
      <c r="Y7450">
        <v>665</v>
      </c>
      <c r="Z7450">
        <v>633</v>
      </c>
      <c r="AA7450">
        <v>5</v>
      </c>
      <c r="AB7450">
        <v>1266</v>
      </c>
    </row>
    <row r="7451" spans="1:28" x14ac:dyDescent="0.3">
      <c r="A7451" t="s">
        <v>28</v>
      </c>
      <c r="B7451" t="s">
        <v>29</v>
      </c>
      <c r="C7451" t="s">
        <v>157</v>
      </c>
      <c r="D7451" t="s">
        <v>92</v>
      </c>
      <c r="E7451" t="s">
        <v>32</v>
      </c>
      <c r="F7451" t="s">
        <v>33</v>
      </c>
      <c r="G7451">
        <v>76</v>
      </c>
      <c r="H7451">
        <v>430674</v>
      </c>
      <c r="I7451" t="s">
        <v>58</v>
      </c>
      <c r="J7451" s="1">
        <v>44884</v>
      </c>
      <c r="K7451">
        <v>950</v>
      </c>
      <c r="L7451" t="s">
        <v>29543</v>
      </c>
      <c r="M7451" t="s">
        <v>308</v>
      </c>
      <c r="N7451" t="s">
        <v>29544</v>
      </c>
      <c r="O7451" t="s">
        <v>29545</v>
      </c>
      <c r="P7451" t="s">
        <v>87</v>
      </c>
      <c r="Q7451">
        <v>17</v>
      </c>
      <c r="R7451" t="s">
        <v>88</v>
      </c>
      <c r="S7451" t="s">
        <v>118</v>
      </c>
      <c r="T7451">
        <v>64722</v>
      </c>
      <c r="U7451" s="1">
        <v>45456</v>
      </c>
      <c r="V7451" t="s">
        <v>52</v>
      </c>
      <c r="W7451">
        <v>725417</v>
      </c>
      <c r="X7451" t="s">
        <v>29546</v>
      </c>
      <c r="Y7451">
        <v>944</v>
      </c>
      <c r="Z7451">
        <v>719</v>
      </c>
      <c r="AA7451">
        <v>7</v>
      </c>
      <c r="AB7451">
        <v>2013.2</v>
      </c>
    </row>
    <row r="7452" spans="1:28" x14ac:dyDescent="0.3">
      <c r="A7452" t="s">
        <v>28</v>
      </c>
      <c r="B7452" t="s">
        <v>29</v>
      </c>
      <c r="C7452" t="s">
        <v>193</v>
      </c>
      <c r="D7452" t="s">
        <v>267</v>
      </c>
      <c r="E7452" t="s">
        <v>56</v>
      </c>
      <c r="F7452" t="s">
        <v>83</v>
      </c>
      <c r="G7452">
        <v>62</v>
      </c>
      <c r="H7452">
        <v>400165</v>
      </c>
      <c r="I7452" t="s">
        <v>58</v>
      </c>
      <c r="J7452" s="1">
        <v>44415</v>
      </c>
      <c r="K7452">
        <v>1000</v>
      </c>
      <c r="L7452" t="s">
        <v>29547</v>
      </c>
      <c r="M7452" t="s">
        <v>1253</v>
      </c>
      <c r="N7452" t="s">
        <v>29548</v>
      </c>
      <c r="O7452" t="s">
        <v>29549</v>
      </c>
      <c r="P7452" t="s">
        <v>39</v>
      </c>
      <c r="Q7452">
        <v>5</v>
      </c>
      <c r="R7452" t="s">
        <v>88</v>
      </c>
      <c r="S7452" t="s">
        <v>79</v>
      </c>
      <c r="T7452">
        <v>60208</v>
      </c>
      <c r="U7452" s="1">
        <v>45296</v>
      </c>
      <c r="V7452" t="s">
        <v>111</v>
      </c>
      <c r="W7452">
        <v>832117</v>
      </c>
      <c r="X7452" t="s">
        <v>29550</v>
      </c>
      <c r="Y7452">
        <v>830</v>
      </c>
      <c r="Z7452">
        <v>1909</v>
      </c>
      <c r="AA7452">
        <v>4</v>
      </c>
      <c r="AB7452">
        <v>3054.4</v>
      </c>
    </row>
    <row r="7453" spans="1:28" x14ac:dyDescent="0.3">
      <c r="A7453" t="s">
        <v>28</v>
      </c>
      <c r="B7453" t="s">
        <v>29</v>
      </c>
      <c r="C7453" t="s">
        <v>91</v>
      </c>
      <c r="D7453" t="s">
        <v>274</v>
      </c>
      <c r="E7453" t="s">
        <v>56</v>
      </c>
      <c r="F7453" t="s">
        <v>175</v>
      </c>
      <c r="G7453">
        <v>1</v>
      </c>
      <c r="H7453">
        <v>423750</v>
      </c>
      <c r="I7453" t="s">
        <v>58</v>
      </c>
      <c r="J7453" s="1">
        <v>44393</v>
      </c>
      <c r="K7453">
        <v>950</v>
      </c>
      <c r="L7453" t="s">
        <v>29551</v>
      </c>
      <c r="M7453" t="s">
        <v>200</v>
      </c>
      <c r="N7453" t="s">
        <v>29552</v>
      </c>
      <c r="O7453" t="s">
        <v>29553</v>
      </c>
      <c r="P7453" t="s">
        <v>71</v>
      </c>
      <c r="Q7453">
        <v>19</v>
      </c>
      <c r="R7453" t="s">
        <v>88</v>
      </c>
      <c r="S7453" t="s">
        <v>79</v>
      </c>
      <c r="T7453">
        <v>53030</v>
      </c>
      <c r="U7453" s="1">
        <v>45302</v>
      </c>
      <c r="V7453" t="s">
        <v>111</v>
      </c>
      <c r="W7453">
        <v>846496</v>
      </c>
      <c r="X7453" t="s">
        <v>16615</v>
      </c>
      <c r="Y7453">
        <v>630</v>
      </c>
      <c r="Z7453">
        <v>2259</v>
      </c>
      <c r="AA7453">
        <v>3</v>
      </c>
      <c r="AB7453">
        <v>2710.8</v>
      </c>
    </row>
    <row r="7454" spans="1:28" x14ac:dyDescent="0.3">
      <c r="A7454" t="s">
        <v>28</v>
      </c>
      <c r="B7454" t="s">
        <v>29</v>
      </c>
      <c r="C7454" t="s">
        <v>193</v>
      </c>
      <c r="D7454" t="s">
        <v>364</v>
      </c>
      <c r="E7454" t="s">
        <v>32</v>
      </c>
      <c r="F7454" t="s">
        <v>106</v>
      </c>
      <c r="G7454">
        <v>26</v>
      </c>
      <c r="H7454">
        <v>403519</v>
      </c>
      <c r="I7454" t="s">
        <v>58</v>
      </c>
      <c r="J7454" s="1">
        <v>44024</v>
      </c>
      <c r="K7454">
        <v>1000</v>
      </c>
      <c r="L7454" t="s">
        <v>29554</v>
      </c>
      <c r="M7454" t="s">
        <v>1488</v>
      </c>
      <c r="N7454" t="s">
        <v>29555</v>
      </c>
      <c r="O7454" t="s">
        <v>29556</v>
      </c>
      <c r="P7454" t="s">
        <v>51</v>
      </c>
      <c r="Q7454">
        <v>4</v>
      </c>
      <c r="R7454" t="s">
        <v>40</v>
      </c>
      <c r="S7454" t="s">
        <v>41</v>
      </c>
      <c r="T7454">
        <v>38501</v>
      </c>
      <c r="U7454" s="1">
        <v>45547</v>
      </c>
      <c r="V7454" t="s">
        <v>180</v>
      </c>
      <c r="W7454">
        <v>742688</v>
      </c>
      <c r="X7454" t="s">
        <v>29557</v>
      </c>
      <c r="Y7454">
        <v>609</v>
      </c>
      <c r="Z7454">
        <v>739</v>
      </c>
      <c r="AA7454">
        <v>7</v>
      </c>
      <c r="AB7454" s="2" t="s">
        <v>29558</v>
      </c>
    </row>
    <row r="7455" spans="1:28" x14ac:dyDescent="0.3">
      <c r="A7455" t="s">
        <v>28</v>
      </c>
      <c r="B7455" t="s">
        <v>29</v>
      </c>
      <c r="C7455" t="s">
        <v>54</v>
      </c>
      <c r="D7455" t="s">
        <v>421</v>
      </c>
      <c r="E7455" t="s">
        <v>46</v>
      </c>
      <c r="F7455" t="s">
        <v>99</v>
      </c>
      <c r="G7455">
        <v>19</v>
      </c>
      <c r="H7455">
        <v>436484</v>
      </c>
      <c r="I7455" t="s">
        <v>58</v>
      </c>
      <c r="J7455" s="1">
        <v>44122</v>
      </c>
      <c r="K7455">
        <v>1000</v>
      </c>
      <c r="L7455" t="s">
        <v>29559</v>
      </c>
      <c r="M7455" t="s">
        <v>596</v>
      </c>
      <c r="N7455" t="s">
        <v>29560</v>
      </c>
      <c r="O7455" t="s">
        <v>29561</v>
      </c>
      <c r="P7455" t="s">
        <v>51</v>
      </c>
      <c r="Q7455">
        <v>15</v>
      </c>
      <c r="R7455" t="s">
        <v>88</v>
      </c>
      <c r="S7455" t="s">
        <v>79</v>
      </c>
      <c r="T7455">
        <v>46493</v>
      </c>
      <c r="U7455" s="1">
        <v>45578</v>
      </c>
      <c r="V7455" t="s">
        <v>155</v>
      </c>
      <c r="W7455">
        <v>828720</v>
      </c>
      <c r="X7455" t="s">
        <v>29562</v>
      </c>
      <c r="Y7455">
        <v>708</v>
      </c>
      <c r="Z7455">
        <v>2328</v>
      </c>
      <c r="AA7455">
        <v>3</v>
      </c>
      <c r="AB7455" s="2" t="s">
        <v>29563</v>
      </c>
    </row>
    <row r="7456" spans="1:28" x14ac:dyDescent="0.3">
      <c r="A7456" t="s">
        <v>28</v>
      </c>
      <c r="B7456" t="s">
        <v>29</v>
      </c>
      <c r="C7456" t="s">
        <v>66</v>
      </c>
      <c r="D7456" t="s">
        <v>45</v>
      </c>
      <c r="E7456" t="s">
        <v>46</v>
      </c>
      <c r="F7456" t="s">
        <v>113</v>
      </c>
      <c r="G7456">
        <v>38</v>
      </c>
      <c r="H7456">
        <v>433157</v>
      </c>
      <c r="I7456" t="s">
        <v>58</v>
      </c>
      <c r="J7456" s="1">
        <v>44337</v>
      </c>
      <c r="K7456">
        <v>1300</v>
      </c>
      <c r="L7456" t="s">
        <v>29564</v>
      </c>
      <c r="M7456" t="s">
        <v>205</v>
      </c>
      <c r="N7456" t="s">
        <v>29565</v>
      </c>
      <c r="O7456" t="s">
        <v>29566</v>
      </c>
      <c r="P7456" t="s">
        <v>39</v>
      </c>
      <c r="Q7456">
        <v>9</v>
      </c>
      <c r="R7456" t="s">
        <v>40</v>
      </c>
      <c r="S7456" t="s">
        <v>79</v>
      </c>
      <c r="T7456">
        <v>74215</v>
      </c>
      <c r="U7456" s="1">
        <v>45492</v>
      </c>
      <c r="V7456" t="s">
        <v>126</v>
      </c>
      <c r="W7456">
        <v>241464</v>
      </c>
      <c r="X7456" t="s">
        <v>19469</v>
      </c>
      <c r="Y7456">
        <v>208</v>
      </c>
      <c r="Z7456">
        <v>2970</v>
      </c>
      <c r="AA7456">
        <v>8</v>
      </c>
      <c r="AB7456">
        <v>9504</v>
      </c>
    </row>
    <row r="7457" spans="1:28" x14ac:dyDescent="0.3">
      <c r="A7457" t="s">
        <v>28</v>
      </c>
      <c r="B7457" t="s">
        <v>29</v>
      </c>
      <c r="C7457" t="s">
        <v>54</v>
      </c>
      <c r="D7457" t="s">
        <v>92</v>
      </c>
      <c r="E7457" t="s">
        <v>46</v>
      </c>
      <c r="F7457" t="s">
        <v>47</v>
      </c>
      <c r="G7457">
        <v>40</v>
      </c>
      <c r="H7457">
        <v>439128</v>
      </c>
      <c r="I7457" t="s">
        <v>58</v>
      </c>
      <c r="J7457" s="1">
        <v>45003</v>
      </c>
      <c r="K7457">
        <v>1200</v>
      </c>
      <c r="L7457" t="s">
        <v>29567</v>
      </c>
      <c r="M7457" t="s">
        <v>276</v>
      </c>
      <c r="N7457" t="s">
        <v>29568</v>
      </c>
      <c r="O7457" t="s">
        <v>29569</v>
      </c>
      <c r="P7457" t="s">
        <v>39</v>
      </c>
      <c r="Q7457">
        <v>3</v>
      </c>
      <c r="R7457" t="s">
        <v>40</v>
      </c>
      <c r="S7457" t="s">
        <v>63</v>
      </c>
      <c r="T7457">
        <v>44335</v>
      </c>
      <c r="U7457" s="1">
        <v>45486</v>
      </c>
      <c r="V7457" t="s">
        <v>126</v>
      </c>
      <c r="W7457">
        <v>862134</v>
      </c>
      <c r="X7457" t="s">
        <v>25369</v>
      </c>
      <c r="Y7457">
        <v>856</v>
      </c>
      <c r="Z7457">
        <v>694</v>
      </c>
      <c r="AA7457">
        <v>7</v>
      </c>
      <c r="AB7457">
        <v>1943.2</v>
      </c>
    </row>
    <row r="7458" spans="1:28" x14ac:dyDescent="0.3">
      <c r="A7458" t="s">
        <v>28</v>
      </c>
      <c r="B7458" t="s">
        <v>29</v>
      </c>
      <c r="C7458" t="s">
        <v>148</v>
      </c>
      <c r="D7458" t="s">
        <v>560</v>
      </c>
      <c r="E7458" t="s">
        <v>32</v>
      </c>
      <c r="F7458" t="s">
        <v>150</v>
      </c>
      <c r="G7458">
        <v>14</v>
      </c>
      <c r="H7458">
        <v>435631</v>
      </c>
      <c r="I7458" t="s">
        <v>34</v>
      </c>
      <c r="J7458" s="1">
        <v>45082</v>
      </c>
      <c r="K7458">
        <v>1100</v>
      </c>
      <c r="L7458" t="s">
        <v>29570</v>
      </c>
      <c r="M7458" t="s">
        <v>1356</v>
      </c>
      <c r="N7458" t="s">
        <v>29571</v>
      </c>
      <c r="O7458" t="s">
        <v>29572</v>
      </c>
      <c r="P7458" t="s">
        <v>71</v>
      </c>
      <c r="Q7458">
        <v>13</v>
      </c>
      <c r="R7458" t="s">
        <v>40</v>
      </c>
      <c r="S7458" t="s">
        <v>79</v>
      </c>
      <c r="T7458">
        <v>23575</v>
      </c>
      <c r="U7458" s="1">
        <v>45473</v>
      </c>
      <c r="V7458" t="s">
        <v>52</v>
      </c>
      <c r="W7458">
        <v>836261</v>
      </c>
      <c r="X7458" t="s">
        <v>29573</v>
      </c>
      <c r="Y7458">
        <v>746</v>
      </c>
      <c r="Z7458">
        <v>764</v>
      </c>
      <c r="AA7458">
        <v>7</v>
      </c>
      <c r="AB7458" s="2" t="s">
        <v>6180</v>
      </c>
    </row>
    <row r="7459" spans="1:28" x14ac:dyDescent="0.3">
      <c r="A7459" t="s">
        <v>28</v>
      </c>
      <c r="B7459" t="s">
        <v>29</v>
      </c>
      <c r="C7459" t="s">
        <v>30</v>
      </c>
      <c r="D7459" t="s">
        <v>134</v>
      </c>
      <c r="E7459" t="s">
        <v>46</v>
      </c>
      <c r="F7459" t="s">
        <v>47</v>
      </c>
      <c r="G7459">
        <v>66</v>
      </c>
      <c r="H7459">
        <v>407340</v>
      </c>
      <c r="I7459" t="s">
        <v>34</v>
      </c>
      <c r="J7459" s="1">
        <v>44471</v>
      </c>
      <c r="K7459">
        <v>1100</v>
      </c>
      <c r="L7459" t="s">
        <v>29574</v>
      </c>
      <c r="M7459" t="s">
        <v>496</v>
      </c>
      <c r="N7459" t="s">
        <v>29575</v>
      </c>
      <c r="O7459" t="s">
        <v>29576</v>
      </c>
      <c r="P7459" t="s">
        <v>51</v>
      </c>
      <c r="Q7459">
        <v>16</v>
      </c>
      <c r="R7459" t="s">
        <v>40</v>
      </c>
      <c r="S7459" t="s">
        <v>63</v>
      </c>
      <c r="T7459">
        <v>14160</v>
      </c>
      <c r="U7459" s="1">
        <v>45617</v>
      </c>
      <c r="V7459" t="s">
        <v>42</v>
      </c>
      <c r="W7459">
        <v>977079</v>
      </c>
      <c r="X7459" t="s">
        <v>21701</v>
      </c>
      <c r="Y7459">
        <v>308</v>
      </c>
      <c r="Z7459">
        <v>2048</v>
      </c>
      <c r="AA7459">
        <v>7</v>
      </c>
      <c r="AB7459" s="2" t="s">
        <v>29577</v>
      </c>
    </row>
    <row r="7460" spans="1:28" x14ac:dyDescent="0.3">
      <c r="A7460" t="s">
        <v>28</v>
      </c>
      <c r="B7460" t="s">
        <v>29</v>
      </c>
      <c r="C7460" t="s">
        <v>148</v>
      </c>
      <c r="D7460" t="s">
        <v>55</v>
      </c>
      <c r="E7460" t="s">
        <v>46</v>
      </c>
      <c r="F7460" t="s">
        <v>57</v>
      </c>
      <c r="G7460">
        <v>82</v>
      </c>
      <c r="H7460">
        <v>422893</v>
      </c>
      <c r="I7460" t="s">
        <v>58</v>
      </c>
      <c r="J7460" s="1">
        <v>44998</v>
      </c>
      <c r="K7460">
        <v>1100</v>
      </c>
      <c r="L7460" t="s">
        <v>29578</v>
      </c>
      <c r="M7460" t="s">
        <v>334</v>
      </c>
      <c r="N7460" t="s">
        <v>29579</v>
      </c>
      <c r="O7460" t="s">
        <v>29580</v>
      </c>
      <c r="P7460" t="s">
        <v>39</v>
      </c>
      <c r="Q7460">
        <v>14</v>
      </c>
      <c r="R7460" t="s">
        <v>88</v>
      </c>
      <c r="S7460" t="s">
        <v>79</v>
      </c>
      <c r="T7460">
        <v>94234</v>
      </c>
      <c r="U7460" s="1">
        <v>45456</v>
      </c>
      <c r="V7460" t="s">
        <v>52</v>
      </c>
      <c r="W7460">
        <v>918508</v>
      </c>
      <c r="X7460" t="s">
        <v>29581</v>
      </c>
      <c r="Y7460">
        <v>743</v>
      </c>
      <c r="Z7460">
        <v>2794</v>
      </c>
      <c r="AA7460">
        <v>1</v>
      </c>
      <c r="AB7460" s="2" t="s">
        <v>29582</v>
      </c>
    </row>
    <row r="7461" spans="1:28" x14ac:dyDescent="0.3">
      <c r="A7461" t="s">
        <v>28</v>
      </c>
      <c r="B7461" t="s">
        <v>29</v>
      </c>
      <c r="C7461" t="s">
        <v>148</v>
      </c>
      <c r="D7461" t="s">
        <v>98</v>
      </c>
      <c r="E7461" t="s">
        <v>32</v>
      </c>
      <c r="F7461" t="s">
        <v>106</v>
      </c>
      <c r="G7461">
        <v>96</v>
      </c>
      <c r="H7461">
        <v>402744</v>
      </c>
      <c r="I7461" t="s">
        <v>34</v>
      </c>
      <c r="J7461" s="1">
        <v>44435</v>
      </c>
      <c r="K7461">
        <v>1000</v>
      </c>
      <c r="L7461" t="s">
        <v>29583</v>
      </c>
      <c r="M7461" t="s">
        <v>36</v>
      </c>
      <c r="N7461" t="s">
        <v>29584</v>
      </c>
      <c r="O7461" t="s">
        <v>29585</v>
      </c>
      <c r="P7461" t="s">
        <v>87</v>
      </c>
      <c r="Q7461">
        <v>11</v>
      </c>
      <c r="R7461" t="s">
        <v>40</v>
      </c>
      <c r="S7461" t="s">
        <v>79</v>
      </c>
      <c r="T7461">
        <v>61837</v>
      </c>
      <c r="U7461" s="1">
        <v>45297</v>
      </c>
      <c r="V7461" t="s">
        <v>111</v>
      </c>
      <c r="W7461">
        <v>599643</v>
      </c>
      <c r="X7461" t="s">
        <v>29586</v>
      </c>
      <c r="Y7461">
        <v>462</v>
      </c>
      <c r="Z7461">
        <v>664</v>
      </c>
      <c r="AA7461">
        <v>8</v>
      </c>
      <c r="AB7461">
        <v>2124.8000000000002</v>
      </c>
    </row>
    <row r="7462" spans="1:28" x14ac:dyDescent="0.3">
      <c r="A7462" t="s">
        <v>28</v>
      </c>
      <c r="B7462" t="s">
        <v>29</v>
      </c>
      <c r="C7462" t="s">
        <v>157</v>
      </c>
      <c r="D7462" t="s">
        <v>364</v>
      </c>
      <c r="E7462" t="s">
        <v>32</v>
      </c>
      <c r="F7462" t="s">
        <v>355</v>
      </c>
      <c r="G7462">
        <v>43</v>
      </c>
      <c r="H7462">
        <v>402535</v>
      </c>
      <c r="I7462" t="s">
        <v>58</v>
      </c>
      <c r="J7462" s="1">
        <v>45386</v>
      </c>
      <c r="K7462">
        <v>950</v>
      </c>
      <c r="L7462" t="s">
        <v>29587</v>
      </c>
      <c r="M7462" t="s">
        <v>244</v>
      </c>
      <c r="N7462" t="s">
        <v>29588</v>
      </c>
      <c r="O7462" t="s">
        <v>29589</v>
      </c>
      <c r="P7462" t="s">
        <v>71</v>
      </c>
      <c r="Q7462">
        <v>8</v>
      </c>
      <c r="R7462" t="s">
        <v>40</v>
      </c>
      <c r="S7462" t="s">
        <v>79</v>
      </c>
      <c r="T7462">
        <v>86620</v>
      </c>
      <c r="U7462" s="1">
        <v>45607</v>
      </c>
      <c r="V7462" t="s">
        <v>42</v>
      </c>
      <c r="W7462">
        <v>856036</v>
      </c>
      <c r="X7462" t="s">
        <v>29213</v>
      </c>
      <c r="Y7462">
        <v>893</v>
      </c>
      <c r="Z7462">
        <v>1897</v>
      </c>
      <c r="AA7462">
        <v>6</v>
      </c>
      <c r="AB7462">
        <v>4552.8</v>
      </c>
    </row>
    <row r="7463" spans="1:28" x14ac:dyDescent="0.3">
      <c r="A7463" t="s">
        <v>28</v>
      </c>
      <c r="B7463" t="s">
        <v>29</v>
      </c>
      <c r="C7463" t="s">
        <v>193</v>
      </c>
      <c r="D7463" t="s">
        <v>511</v>
      </c>
      <c r="E7463" t="s">
        <v>46</v>
      </c>
      <c r="F7463" t="s">
        <v>355</v>
      </c>
      <c r="G7463">
        <v>98</v>
      </c>
      <c r="H7463">
        <v>418117</v>
      </c>
      <c r="I7463" t="s">
        <v>34</v>
      </c>
      <c r="J7463" s="1">
        <v>45473</v>
      </c>
      <c r="K7463">
        <v>1400</v>
      </c>
      <c r="L7463" t="s">
        <v>18172</v>
      </c>
      <c r="M7463" t="s">
        <v>2054</v>
      </c>
      <c r="N7463" t="s">
        <v>29590</v>
      </c>
      <c r="O7463" t="s">
        <v>29591</v>
      </c>
      <c r="P7463" t="s">
        <v>51</v>
      </c>
      <c r="Q7463">
        <v>6</v>
      </c>
      <c r="R7463" t="s">
        <v>40</v>
      </c>
      <c r="S7463" t="s">
        <v>118</v>
      </c>
      <c r="T7463">
        <v>66573</v>
      </c>
      <c r="U7463" s="1">
        <v>45295</v>
      </c>
      <c r="V7463" t="s">
        <v>111</v>
      </c>
      <c r="W7463">
        <v>206289</v>
      </c>
      <c r="X7463" t="s">
        <v>16681</v>
      </c>
      <c r="Y7463">
        <v>695</v>
      </c>
      <c r="Z7463">
        <v>1632</v>
      </c>
      <c r="AA7463">
        <v>8</v>
      </c>
      <c r="AB7463" s="2" t="s">
        <v>29592</v>
      </c>
    </row>
    <row r="7464" spans="1:28" x14ac:dyDescent="0.3">
      <c r="A7464" t="s">
        <v>28</v>
      </c>
      <c r="B7464" t="s">
        <v>29</v>
      </c>
      <c r="C7464" t="s">
        <v>66</v>
      </c>
      <c r="D7464" t="s">
        <v>637</v>
      </c>
      <c r="E7464" t="s">
        <v>56</v>
      </c>
      <c r="F7464" t="s">
        <v>83</v>
      </c>
      <c r="G7464">
        <v>26</v>
      </c>
      <c r="H7464">
        <v>426615</v>
      </c>
      <c r="I7464" t="s">
        <v>34</v>
      </c>
      <c r="J7464" s="1">
        <v>45175</v>
      </c>
      <c r="K7464">
        <v>1000</v>
      </c>
      <c r="L7464" t="s">
        <v>29593</v>
      </c>
      <c r="M7464" t="s">
        <v>1409</v>
      </c>
      <c r="N7464" t="s">
        <v>29594</v>
      </c>
      <c r="O7464" t="s">
        <v>29595</v>
      </c>
      <c r="P7464" t="s">
        <v>71</v>
      </c>
      <c r="Q7464">
        <v>5</v>
      </c>
      <c r="R7464" t="s">
        <v>88</v>
      </c>
      <c r="S7464" t="s">
        <v>118</v>
      </c>
      <c r="T7464">
        <v>42041</v>
      </c>
      <c r="U7464" s="1">
        <v>45334</v>
      </c>
      <c r="V7464" t="s">
        <v>119</v>
      </c>
      <c r="W7464">
        <v>911260</v>
      </c>
      <c r="X7464" t="s">
        <v>29596</v>
      </c>
      <c r="Y7464">
        <v>565</v>
      </c>
      <c r="Z7464">
        <v>600</v>
      </c>
      <c r="AA7464">
        <v>6</v>
      </c>
      <c r="AB7464">
        <v>1440</v>
      </c>
    </row>
    <row r="7465" spans="1:28" x14ac:dyDescent="0.3">
      <c r="A7465" t="s">
        <v>28</v>
      </c>
      <c r="B7465" t="s">
        <v>29</v>
      </c>
      <c r="C7465" t="s">
        <v>54</v>
      </c>
      <c r="D7465" t="s">
        <v>546</v>
      </c>
      <c r="E7465" t="s">
        <v>46</v>
      </c>
      <c r="F7465" t="s">
        <v>99</v>
      </c>
      <c r="G7465">
        <v>70</v>
      </c>
      <c r="H7465">
        <v>407029</v>
      </c>
      <c r="I7465" t="s">
        <v>58</v>
      </c>
      <c r="J7465" s="1">
        <v>44212</v>
      </c>
      <c r="K7465">
        <v>1200</v>
      </c>
      <c r="L7465" t="s">
        <v>29597</v>
      </c>
      <c r="M7465" t="s">
        <v>189</v>
      </c>
      <c r="N7465" t="s">
        <v>29598</v>
      </c>
      <c r="O7465" t="s">
        <v>29599</v>
      </c>
      <c r="P7465" t="s">
        <v>87</v>
      </c>
      <c r="Q7465">
        <v>11</v>
      </c>
      <c r="R7465" t="s">
        <v>88</v>
      </c>
      <c r="S7465" t="s">
        <v>63</v>
      </c>
      <c r="T7465">
        <v>89121</v>
      </c>
      <c r="U7465" s="1">
        <v>45430</v>
      </c>
      <c r="V7465" t="s">
        <v>140</v>
      </c>
      <c r="W7465">
        <v>539891</v>
      </c>
      <c r="X7465" t="s">
        <v>29600</v>
      </c>
      <c r="Y7465">
        <v>288</v>
      </c>
      <c r="Z7465">
        <v>596</v>
      </c>
      <c r="AA7465">
        <v>8</v>
      </c>
      <c r="AB7465">
        <v>1907.2</v>
      </c>
    </row>
    <row r="7466" spans="1:28" x14ac:dyDescent="0.3">
      <c r="A7466" t="s">
        <v>28</v>
      </c>
      <c r="B7466" t="s">
        <v>29</v>
      </c>
      <c r="C7466" t="s">
        <v>66</v>
      </c>
      <c r="D7466" t="s">
        <v>380</v>
      </c>
      <c r="E7466" t="s">
        <v>56</v>
      </c>
      <c r="F7466" t="s">
        <v>57</v>
      </c>
      <c r="G7466">
        <v>52</v>
      </c>
      <c r="H7466">
        <v>420293</v>
      </c>
      <c r="I7466" t="s">
        <v>34</v>
      </c>
      <c r="J7466" s="1">
        <v>44123</v>
      </c>
      <c r="K7466">
        <v>1400</v>
      </c>
      <c r="L7466" t="s">
        <v>29601</v>
      </c>
      <c r="M7466" t="s">
        <v>818</v>
      </c>
      <c r="N7466" t="s">
        <v>29602</v>
      </c>
      <c r="O7466" t="s">
        <v>29603</v>
      </c>
      <c r="P7466" t="s">
        <v>51</v>
      </c>
      <c r="Q7466">
        <v>17</v>
      </c>
      <c r="R7466" t="s">
        <v>88</v>
      </c>
      <c r="S7466" t="s">
        <v>79</v>
      </c>
      <c r="T7466">
        <v>58411</v>
      </c>
      <c r="U7466" s="1">
        <v>45400</v>
      </c>
      <c r="V7466" t="s">
        <v>80</v>
      </c>
      <c r="W7466">
        <v>250543</v>
      </c>
      <c r="X7466" t="s">
        <v>29604</v>
      </c>
      <c r="Y7466">
        <v>662</v>
      </c>
      <c r="Z7466">
        <v>1545</v>
      </c>
      <c r="AA7466">
        <v>4</v>
      </c>
      <c r="AB7466">
        <v>2472</v>
      </c>
    </row>
    <row r="7467" spans="1:28" x14ac:dyDescent="0.3">
      <c r="A7467" t="s">
        <v>28</v>
      </c>
      <c r="B7467" t="s">
        <v>29</v>
      </c>
      <c r="C7467" t="s">
        <v>30</v>
      </c>
      <c r="D7467" t="s">
        <v>380</v>
      </c>
      <c r="E7467" t="s">
        <v>32</v>
      </c>
      <c r="F7467" t="s">
        <v>33</v>
      </c>
      <c r="G7467">
        <v>71</v>
      </c>
      <c r="H7467">
        <v>410882</v>
      </c>
      <c r="I7467" t="s">
        <v>58</v>
      </c>
      <c r="J7467" s="1">
        <v>44155</v>
      </c>
      <c r="K7467">
        <v>1400</v>
      </c>
      <c r="L7467" t="s">
        <v>29605</v>
      </c>
      <c r="M7467" t="s">
        <v>1091</v>
      </c>
      <c r="N7467" t="s">
        <v>29606</v>
      </c>
      <c r="O7467" t="s">
        <v>29607</v>
      </c>
      <c r="P7467" t="s">
        <v>87</v>
      </c>
      <c r="Q7467">
        <v>10</v>
      </c>
      <c r="R7467" t="s">
        <v>40</v>
      </c>
      <c r="S7467" t="s">
        <v>41</v>
      </c>
      <c r="T7467">
        <v>44345</v>
      </c>
      <c r="U7467" s="1">
        <v>45498</v>
      </c>
      <c r="V7467" t="s">
        <v>126</v>
      </c>
      <c r="W7467">
        <v>562707</v>
      </c>
      <c r="X7467" t="s">
        <v>29608</v>
      </c>
      <c r="Y7467">
        <v>995</v>
      </c>
      <c r="Z7467">
        <v>2588</v>
      </c>
      <c r="AA7467">
        <v>8</v>
      </c>
      <c r="AB7467">
        <v>8281.6</v>
      </c>
    </row>
    <row r="7468" spans="1:28" x14ac:dyDescent="0.3">
      <c r="A7468" t="s">
        <v>28</v>
      </c>
      <c r="B7468" t="s">
        <v>29</v>
      </c>
      <c r="C7468" t="s">
        <v>30</v>
      </c>
      <c r="D7468" t="s">
        <v>170</v>
      </c>
      <c r="E7468" t="s">
        <v>46</v>
      </c>
      <c r="F7468" t="s">
        <v>57</v>
      </c>
      <c r="G7468">
        <v>88</v>
      </c>
      <c r="H7468">
        <v>439141</v>
      </c>
      <c r="I7468" t="s">
        <v>34</v>
      </c>
      <c r="J7468" s="1">
        <v>45038</v>
      </c>
      <c r="K7468">
        <v>1000</v>
      </c>
      <c r="L7468" t="s">
        <v>5627</v>
      </c>
      <c r="M7468" t="s">
        <v>1048</v>
      </c>
      <c r="N7468" t="s">
        <v>29609</v>
      </c>
      <c r="O7468">
        <v>3772196813</v>
      </c>
      <c r="P7468" t="s">
        <v>39</v>
      </c>
      <c r="Q7468">
        <v>11</v>
      </c>
      <c r="R7468" t="s">
        <v>88</v>
      </c>
      <c r="S7468" t="s">
        <v>79</v>
      </c>
      <c r="T7468">
        <v>23035</v>
      </c>
      <c r="U7468" s="1">
        <v>45604</v>
      </c>
      <c r="V7468" t="s">
        <v>42</v>
      </c>
      <c r="W7468">
        <v>499123</v>
      </c>
      <c r="X7468" t="s">
        <v>29610</v>
      </c>
      <c r="Y7468">
        <v>575</v>
      </c>
      <c r="Z7468">
        <v>1654</v>
      </c>
      <c r="AA7468">
        <v>5</v>
      </c>
      <c r="AB7468">
        <v>3308</v>
      </c>
    </row>
    <row r="7469" spans="1:28" x14ac:dyDescent="0.3">
      <c r="A7469" t="s">
        <v>28</v>
      </c>
      <c r="B7469" t="s">
        <v>29</v>
      </c>
      <c r="C7469" t="s">
        <v>66</v>
      </c>
      <c r="D7469" t="s">
        <v>546</v>
      </c>
      <c r="E7469" t="s">
        <v>56</v>
      </c>
      <c r="F7469" t="s">
        <v>33</v>
      </c>
      <c r="G7469">
        <v>50</v>
      </c>
      <c r="H7469">
        <v>431254</v>
      </c>
      <c r="I7469" t="s">
        <v>34</v>
      </c>
      <c r="J7469" s="1">
        <v>43873</v>
      </c>
      <c r="K7469">
        <v>950</v>
      </c>
      <c r="L7469" t="s">
        <v>29611</v>
      </c>
      <c r="M7469" t="s">
        <v>1072</v>
      </c>
      <c r="N7469" t="s">
        <v>29612</v>
      </c>
      <c r="O7469" t="s">
        <v>29613</v>
      </c>
      <c r="P7469" t="s">
        <v>39</v>
      </c>
      <c r="Q7469">
        <v>16</v>
      </c>
      <c r="R7469" t="s">
        <v>40</v>
      </c>
      <c r="S7469" t="s">
        <v>79</v>
      </c>
      <c r="T7469">
        <v>45715</v>
      </c>
      <c r="U7469" s="1">
        <v>45539</v>
      </c>
      <c r="V7469" t="s">
        <v>180</v>
      </c>
      <c r="W7469">
        <v>813003</v>
      </c>
      <c r="X7469" t="s">
        <v>29614</v>
      </c>
      <c r="Y7469">
        <v>479</v>
      </c>
      <c r="Z7469">
        <v>2921</v>
      </c>
      <c r="AA7469">
        <v>4</v>
      </c>
      <c r="AB7469">
        <v>4673.6000000000004</v>
      </c>
    </row>
    <row r="7470" spans="1:28" x14ac:dyDescent="0.3">
      <c r="A7470" t="s">
        <v>28</v>
      </c>
      <c r="B7470" t="s">
        <v>29</v>
      </c>
      <c r="C7470" t="s">
        <v>54</v>
      </c>
      <c r="D7470" t="s">
        <v>170</v>
      </c>
      <c r="E7470" t="s">
        <v>32</v>
      </c>
      <c r="F7470" t="s">
        <v>175</v>
      </c>
      <c r="G7470">
        <v>14</v>
      </c>
      <c r="H7470">
        <v>416561</v>
      </c>
      <c r="I7470" t="s">
        <v>58</v>
      </c>
      <c r="J7470" s="1">
        <v>44459</v>
      </c>
      <c r="K7470">
        <v>1300</v>
      </c>
      <c r="L7470" t="s">
        <v>1946</v>
      </c>
      <c r="M7470" t="s">
        <v>319</v>
      </c>
      <c r="N7470" t="s">
        <v>29615</v>
      </c>
      <c r="O7470" t="s">
        <v>29616</v>
      </c>
      <c r="P7470" t="s">
        <v>71</v>
      </c>
      <c r="Q7470">
        <v>19</v>
      </c>
      <c r="R7470" t="s">
        <v>40</v>
      </c>
      <c r="S7470" t="s">
        <v>79</v>
      </c>
      <c r="T7470">
        <v>18998</v>
      </c>
      <c r="U7470" s="1">
        <v>45370</v>
      </c>
      <c r="V7470" t="s">
        <v>72</v>
      </c>
      <c r="W7470">
        <v>557612</v>
      </c>
      <c r="X7470" t="s">
        <v>29617</v>
      </c>
      <c r="Y7470">
        <v>939</v>
      </c>
      <c r="Z7470">
        <v>977</v>
      </c>
      <c r="AA7470">
        <v>6</v>
      </c>
      <c r="AB7470">
        <v>2344.8000000000002</v>
      </c>
    </row>
    <row r="7471" spans="1:28" x14ac:dyDescent="0.3">
      <c r="A7471" t="s">
        <v>28</v>
      </c>
      <c r="B7471" t="s">
        <v>29</v>
      </c>
      <c r="C7471" t="s">
        <v>44</v>
      </c>
      <c r="D7471" t="s">
        <v>511</v>
      </c>
      <c r="E7471" t="s">
        <v>56</v>
      </c>
      <c r="F7471" t="s">
        <v>113</v>
      </c>
      <c r="G7471">
        <v>9</v>
      </c>
      <c r="H7471">
        <v>405577</v>
      </c>
      <c r="I7471" t="s">
        <v>58</v>
      </c>
      <c r="J7471" s="1">
        <v>44963</v>
      </c>
      <c r="K7471">
        <v>1300</v>
      </c>
      <c r="L7471" t="s">
        <v>29618</v>
      </c>
      <c r="M7471" t="s">
        <v>394</v>
      </c>
      <c r="N7471" t="s">
        <v>29619</v>
      </c>
      <c r="O7471" t="s">
        <v>29620</v>
      </c>
      <c r="P7471" t="s">
        <v>39</v>
      </c>
      <c r="Q7471">
        <v>10</v>
      </c>
      <c r="R7471" t="s">
        <v>40</v>
      </c>
      <c r="S7471" t="s">
        <v>118</v>
      </c>
      <c r="T7471">
        <v>46784</v>
      </c>
      <c r="U7471" s="1">
        <v>45627</v>
      </c>
      <c r="V7471" t="s">
        <v>259</v>
      </c>
      <c r="W7471">
        <v>315593</v>
      </c>
      <c r="X7471" t="s">
        <v>29621</v>
      </c>
      <c r="Y7471">
        <v>927</v>
      </c>
      <c r="Z7471">
        <v>2612</v>
      </c>
      <c r="AA7471">
        <v>1</v>
      </c>
      <c r="AB7471">
        <v>1044.8</v>
      </c>
    </row>
    <row r="7472" spans="1:28" x14ac:dyDescent="0.3">
      <c r="A7472" t="s">
        <v>28</v>
      </c>
      <c r="B7472" t="s">
        <v>29</v>
      </c>
      <c r="C7472" t="s">
        <v>30</v>
      </c>
      <c r="D7472" t="s">
        <v>274</v>
      </c>
      <c r="E7472" t="s">
        <v>46</v>
      </c>
      <c r="F7472" t="s">
        <v>57</v>
      </c>
      <c r="G7472">
        <v>44</v>
      </c>
      <c r="H7472">
        <v>430467</v>
      </c>
      <c r="I7472" t="s">
        <v>58</v>
      </c>
      <c r="J7472" s="1">
        <v>44959</v>
      </c>
      <c r="K7472">
        <v>950</v>
      </c>
      <c r="L7472" t="s">
        <v>29622</v>
      </c>
      <c r="M7472" t="s">
        <v>351</v>
      </c>
      <c r="N7472" t="s">
        <v>29623</v>
      </c>
      <c r="O7472" t="s">
        <v>29624</v>
      </c>
      <c r="P7472" t="s">
        <v>71</v>
      </c>
      <c r="Q7472">
        <v>8</v>
      </c>
      <c r="R7472" t="s">
        <v>40</v>
      </c>
      <c r="S7472" t="s">
        <v>41</v>
      </c>
      <c r="T7472">
        <v>31670</v>
      </c>
      <c r="U7472" s="1">
        <v>45550</v>
      </c>
      <c r="V7472" t="s">
        <v>180</v>
      </c>
      <c r="W7472">
        <v>529783</v>
      </c>
      <c r="X7472" t="s">
        <v>29625</v>
      </c>
      <c r="Y7472">
        <v>792</v>
      </c>
      <c r="Z7472">
        <v>2257</v>
      </c>
      <c r="AA7472">
        <v>5</v>
      </c>
      <c r="AB7472">
        <v>4514</v>
      </c>
    </row>
    <row r="7473" spans="1:28" x14ac:dyDescent="0.3">
      <c r="A7473" t="s">
        <v>28</v>
      </c>
      <c r="B7473" t="s">
        <v>29</v>
      </c>
      <c r="C7473" t="s">
        <v>54</v>
      </c>
      <c r="D7473" t="s">
        <v>170</v>
      </c>
      <c r="E7473" t="s">
        <v>46</v>
      </c>
      <c r="F7473" t="s">
        <v>99</v>
      </c>
      <c r="G7473">
        <v>1</v>
      </c>
      <c r="H7473">
        <v>435641</v>
      </c>
      <c r="I7473" t="s">
        <v>34</v>
      </c>
      <c r="J7473" s="1">
        <v>45392</v>
      </c>
      <c r="K7473">
        <v>1400</v>
      </c>
      <c r="L7473" t="s">
        <v>29626</v>
      </c>
      <c r="M7473" t="s">
        <v>1007</v>
      </c>
      <c r="N7473" t="s">
        <v>29627</v>
      </c>
      <c r="O7473" t="s">
        <v>29628</v>
      </c>
      <c r="P7473" t="s">
        <v>71</v>
      </c>
      <c r="Q7473">
        <v>10</v>
      </c>
      <c r="R7473" t="s">
        <v>40</v>
      </c>
      <c r="S7473" t="s">
        <v>63</v>
      </c>
      <c r="T7473">
        <v>47212</v>
      </c>
      <c r="U7473" s="1">
        <v>45511</v>
      </c>
      <c r="V7473" t="s">
        <v>64</v>
      </c>
      <c r="W7473">
        <v>566245</v>
      </c>
      <c r="X7473" t="s">
        <v>29629</v>
      </c>
      <c r="Y7473">
        <v>218</v>
      </c>
      <c r="Z7473">
        <v>2639</v>
      </c>
      <c r="AA7473">
        <v>1</v>
      </c>
      <c r="AB7473" s="2" t="s">
        <v>29630</v>
      </c>
    </row>
    <row r="7474" spans="1:28" x14ac:dyDescent="0.3">
      <c r="A7474" t="s">
        <v>28</v>
      </c>
      <c r="B7474" t="s">
        <v>29</v>
      </c>
      <c r="C7474" t="s">
        <v>66</v>
      </c>
      <c r="D7474" t="s">
        <v>291</v>
      </c>
      <c r="E7474" t="s">
        <v>46</v>
      </c>
      <c r="F7474" t="s">
        <v>83</v>
      </c>
      <c r="G7474">
        <v>82</v>
      </c>
      <c r="H7474">
        <v>417717</v>
      </c>
      <c r="I7474" t="s">
        <v>58</v>
      </c>
      <c r="J7474" s="1">
        <v>43970</v>
      </c>
      <c r="K7474">
        <v>950</v>
      </c>
      <c r="L7474" t="s">
        <v>29631</v>
      </c>
      <c r="M7474" t="s">
        <v>345</v>
      </c>
      <c r="N7474" t="s">
        <v>29632</v>
      </c>
      <c r="O7474" t="s">
        <v>29633</v>
      </c>
      <c r="P7474" t="s">
        <v>71</v>
      </c>
      <c r="Q7474">
        <v>5</v>
      </c>
      <c r="R7474" t="s">
        <v>40</v>
      </c>
      <c r="S7474" t="s">
        <v>63</v>
      </c>
      <c r="T7474">
        <v>28262</v>
      </c>
      <c r="U7474" s="1">
        <v>45529</v>
      </c>
      <c r="V7474" t="s">
        <v>64</v>
      </c>
      <c r="W7474">
        <v>141830</v>
      </c>
      <c r="X7474" t="s">
        <v>29634</v>
      </c>
      <c r="Y7474">
        <v>420</v>
      </c>
      <c r="Z7474">
        <v>2647</v>
      </c>
      <c r="AA7474">
        <v>7</v>
      </c>
      <c r="AB7474">
        <v>7411.6</v>
      </c>
    </row>
    <row r="7475" spans="1:28" x14ac:dyDescent="0.3">
      <c r="A7475" t="s">
        <v>28</v>
      </c>
      <c r="B7475" t="s">
        <v>29</v>
      </c>
      <c r="C7475" t="s">
        <v>66</v>
      </c>
      <c r="D7475" t="s">
        <v>55</v>
      </c>
      <c r="E7475" t="s">
        <v>56</v>
      </c>
      <c r="F7475" t="s">
        <v>33</v>
      </c>
      <c r="G7475">
        <v>70</v>
      </c>
      <c r="H7475">
        <v>410755</v>
      </c>
      <c r="I7475" t="s">
        <v>34</v>
      </c>
      <c r="J7475" s="1">
        <v>45303</v>
      </c>
      <c r="K7475">
        <v>800</v>
      </c>
      <c r="L7475" t="s">
        <v>29635</v>
      </c>
      <c r="M7475" t="s">
        <v>434</v>
      </c>
      <c r="N7475" t="s">
        <v>29636</v>
      </c>
      <c r="O7475" t="s">
        <v>29637</v>
      </c>
      <c r="P7475" t="s">
        <v>71</v>
      </c>
      <c r="Q7475">
        <v>18</v>
      </c>
      <c r="R7475" t="s">
        <v>88</v>
      </c>
      <c r="S7475" t="s">
        <v>63</v>
      </c>
      <c r="T7475">
        <v>29704</v>
      </c>
      <c r="U7475" s="1">
        <v>45568</v>
      </c>
      <c r="V7475" t="s">
        <v>155</v>
      </c>
      <c r="W7475">
        <v>382699</v>
      </c>
      <c r="X7475" t="s">
        <v>29638</v>
      </c>
      <c r="Y7475">
        <v>358</v>
      </c>
      <c r="Z7475">
        <v>2014</v>
      </c>
      <c r="AA7475">
        <v>3</v>
      </c>
      <c r="AB7475">
        <v>2416.8000000000002</v>
      </c>
    </row>
    <row r="7476" spans="1:28" x14ac:dyDescent="0.3">
      <c r="A7476" t="s">
        <v>28</v>
      </c>
      <c r="B7476" t="s">
        <v>29</v>
      </c>
      <c r="C7476" t="s">
        <v>44</v>
      </c>
      <c r="D7476" t="s">
        <v>187</v>
      </c>
      <c r="E7476" t="s">
        <v>32</v>
      </c>
      <c r="F7476" t="s">
        <v>135</v>
      </c>
      <c r="G7476">
        <v>21</v>
      </c>
      <c r="H7476">
        <v>433052</v>
      </c>
      <c r="I7476" t="s">
        <v>34</v>
      </c>
      <c r="J7476" s="1">
        <v>44951</v>
      </c>
      <c r="K7476">
        <v>1100</v>
      </c>
      <c r="L7476" t="s">
        <v>3924</v>
      </c>
      <c r="M7476" t="s">
        <v>101</v>
      </c>
      <c r="N7476" t="s">
        <v>29639</v>
      </c>
      <c r="O7476" t="s">
        <v>29640</v>
      </c>
      <c r="P7476" t="s">
        <v>71</v>
      </c>
      <c r="Q7476">
        <v>4</v>
      </c>
      <c r="R7476" t="s">
        <v>88</v>
      </c>
      <c r="S7476" t="s">
        <v>118</v>
      </c>
      <c r="T7476">
        <v>66829</v>
      </c>
      <c r="U7476" s="1">
        <v>45370</v>
      </c>
      <c r="V7476" t="s">
        <v>72</v>
      </c>
      <c r="W7476">
        <v>327527</v>
      </c>
      <c r="X7476" t="s">
        <v>29641</v>
      </c>
      <c r="Y7476">
        <v>821</v>
      </c>
      <c r="Z7476">
        <v>806</v>
      </c>
      <c r="AA7476">
        <v>5</v>
      </c>
      <c r="AB7476">
        <v>1612</v>
      </c>
    </row>
    <row r="7477" spans="1:28" x14ac:dyDescent="0.3">
      <c r="A7477" t="s">
        <v>28</v>
      </c>
      <c r="B7477" t="s">
        <v>29</v>
      </c>
      <c r="C7477" t="s">
        <v>193</v>
      </c>
      <c r="D7477" t="s">
        <v>142</v>
      </c>
      <c r="E7477" t="s">
        <v>32</v>
      </c>
      <c r="F7477" t="s">
        <v>135</v>
      </c>
      <c r="G7477">
        <v>86</v>
      </c>
      <c r="H7477">
        <v>411757</v>
      </c>
      <c r="I7477" t="s">
        <v>58</v>
      </c>
      <c r="J7477" s="1">
        <v>44352</v>
      </c>
      <c r="K7477">
        <v>1200</v>
      </c>
      <c r="L7477" t="s">
        <v>29642</v>
      </c>
      <c r="M7477" t="s">
        <v>216</v>
      </c>
      <c r="N7477" t="s">
        <v>29643</v>
      </c>
      <c r="O7477" t="s">
        <v>29644</v>
      </c>
      <c r="P7477" t="s">
        <v>71</v>
      </c>
      <c r="Q7477">
        <v>13</v>
      </c>
      <c r="R7477" t="s">
        <v>88</v>
      </c>
      <c r="S7477" t="s">
        <v>63</v>
      </c>
      <c r="T7477">
        <v>51129</v>
      </c>
      <c r="U7477" s="1">
        <v>45574</v>
      </c>
      <c r="V7477" t="s">
        <v>155</v>
      </c>
      <c r="W7477">
        <v>787249</v>
      </c>
      <c r="X7477" t="s">
        <v>29645</v>
      </c>
      <c r="Y7477">
        <v>263</v>
      </c>
      <c r="Z7477">
        <v>2276</v>
      </c>
      <c r="AA7477">
        <v>7</v>
      </c>
      <c r="AB7477">
        <v>6372.8</v>
      </c>
    </row>
    <row r="7478" spans="1:28" x14ac:dyDescent="0.3">
      <c r="A7478" t="s">
        <v>28</v>
      </c>
      <c r="B7478" t="s">
        <v>29</v>
      </c>
      <c r="C7478" t="s">
        <v>157</v>
      </c>
      <c r="D7478" t="s">
        <v>98</v>
      </c>
      <c r="E7478" t="s">
        <v>32</v>
      </c>
      <c r="F7478" t="s">
        <v>355</v>
      </c>
      <c r="G7478">
        <v>47</v>
      </c>
      <c r="H7478">
        <v>437221</v>
      </c>
      <c r="I7478" t="s">
        <v>34</v>
      </c>
      <c r="J7478" s="1">
        <v>44610</v>
      </c>
      <c r="K7478">
        <v>1400</v>
      </c>
      <c r="L7478" t="s">
        <v>29646</v>
      </c>
      <c r="M7478" t="s">
        <v>232</v>
      </c>
      <c r="N7478" t="s">
        <v>29647</v>
      </c>
      <c r="O7478" t="s">
        <v>29648</v>
      </c>
      <c r="P7478" t="s">
        <v>51</v>
      </c>
      <c r="Q7478">
        <v>18</v>
      </c>
      <c r="R7478" t="s">
        <v>40</v>
      </c>
      <c r="S7478" t="s">
        <v>79</v>
      </c>
      <c r="T7478">
        <v>65444</v>
      </c>
      <c r="U7478" s="1">
        <v>45332</v>
      </c>
      <c r="V7478" t="s">
        <v>119</v>
      </c>
      <c r="W7478">
        <v>423653</v>
      </c>
      <c r="X7478" t="s">
        <v>29649</v>
      </c>
      <c r="Y7478">
        <v>724</v>
      </c>
      <c r="Z7478">
        <v>1393</v>
      </c>
      <c r="AA7478">
        <v>1</v>
      </c>
      <c r="AB7478">
        <v>557.20000000000005</v>
      </c>
    </row>
    <row r="7479" spans="1:28" x14ac:dyDescent="0.3">
      <c r="A7479" t="s">
        <v>28</v>
      </c>
      <c r="B7479" t="s">
        <v>29</v>
      </c>
      <c r="C7479" t="s">
        <v>30</v>
      </c>
      <c r="D7479" t="s">
        <v>134</v>
      </c>
      <c r="E7479" t="s">
        <v>32</v>
      </c>
      <c r="F7479" t="s">
        <v>47</v>
      </c>
      <c r="G7479">
        <v>50</v>
      </c>
      <c r="H7479">
        <v>435521</v>
      </c>
      <c r="I7479" t="s">
        <v>34</v>
      </c>
      <c r="J7479" s="1">
        <v>44873</v>
      </c>
      <c r="K7479">
        <v>1400</v>
      </c>
      <c r="L7479" t="s">
        <v>29650</v>
      </c>
      <c r="M7479" t="s">
        <v>417</v>
      </c>
      <c r="N7479" t="s">
        <v>29651</v>
      </c>
      <c r="O7479" t="s">
        <v>29652</v>
      </c>
      <c r="P7479" t="s">
        <v>51</v>
      </c>
      <c r="Q7479">
        <v>10</v>
      </c>
      <c r="R7479" t="s">
        <v>88</v>
      </c>
      <c r="S7479" t="s">
        <v>79</v>
      </c>
      <c r="T7479">
        <v>43986</v>
      </c>
      <c r="U7479" s="1">
        <v>45545</v>
      </c>
      <c r="V7479" t="s">
        <v>180</v>
      </c>
      <c r="W7479">
        <v>578003</v>
      </c>
      <c r="X7479" t="s">
        <v>29653</v>
      </c>
      <c r="Y7479">
        <v>419</v>
      </c>
      <c r="Z7479">
        <v>1502</v>
      </c>
      <c r="AA7479">
        <v>1</v>
      </c>
      <c r="AB7479" s="2" t="s">
        <v>22019</v>
      </c>
    </row>
    <row r="7480" spans="1:28" x14ac:dyDescent="0.3">
      <c r="A7480" t="s">
        <v>28</v>
      </c>
      <c r="B7480" t="s">
        <v>29</v>
      </c>
      <c r="C7480" t="s">
        <v>193</v>
      </c>
      <c r="D7480" t="s">
        <v>31</v>
      </c>
      <c r="E7480" t="s">
        <v>32</v>
      </c>
      <c r="F7480" t="s">
        <v>135</v>
      </c>
      <c r="G7480">
        <v>43</v>
      </c>
      <c r="H7480">
        <v>425646</v>
      </c>
      <c r="I7480" t="s">
        <v>58</v>
      </c>
      <c r="J7480" s="1">
        <v>44531</v>
      </c>
      <c r="K7480">
        <v>1000</v>
      </c>
      <c r="L7480" t="s">
        <v>29654</v>
      </c>
      <c r="M7480" t="s">
        <v>1048</v>
      </c>
      <c r="N7480" t="s">
        <v>29655</v>
      </c>
      <c r="O7480" t="s">
        <v>29656</v>
      </c>
      <c r="P7480" t="s">
        <v>87</v>
      </c>
      <c r="Q7480">
        <v>15</v>
      </c>
      <c r="R7480" t="s">
        <v>88</v>
      </c>
      <c r="S7480" t="s">
        <v>41</v>
      </c>
      <c r="T7480">
        <v>48622</v>
      </c>
      <c r="U7480" s="1">
        <v>45335</v>
      </c>
      <c r="V7480" t="s">
        <v>119</v>
      </c>
      <c r="W7480">
        <v>233776</v>
      </c>
      <c r="X7480" t="s">
        <v>29657</v>
      </c>
      <c r="Y7480">
        <v>652</v>
      </c>
      <c r="Z7480">
        <v>596</v>
      </c>
      <c r="AA7480">
        <v>6</v>
      </c>
      <c r="AB7480">
        <v>1430.4</v>
      </c>
    </row>
    <row r="7481" spans="1:28" x14ac:dyDescent="0.3">
      <c r="A7481" t="s">
        <v>28</v>
      </c>
      <c r="B7481" t="s">
        <v>29</v>
      </c>
      <c r="C7481" t="s">
        <v>30</v>
      </c>
      <c r="D7481" t="s">
        <v>227</v>
      </c>
      <c r="E7481" t="s">
        <v>46</v>
      </c>
      <c r="F7481" t="s">
        <v>113</v>
      </c>
      <c r="G7481">
        <v>19</v>
      </c>
      <c r="H7481">
        <v>431068</v>
      </c>
      <c r="I7481" t="s">
        <v>34</v>
      </c>
      <c r="J7481" s="1">
        <v>44539</v>
      </c>
      <c r="K7481">
        <v>1300</v>
      </c>
      <c r="L7481" t="s">
        <v>29658</v>
      </c>
      <c r="M7481" t="s">
        <v>478</v>
      </c>
      <c r="N7481" t="s">
        <v>29659</v>
      </c>
      <c r="O7481" t="s">
        <v>29660</v>
      </c>
      <c r="P7481" t="s">
        <v>51</v>
      </c>
      <c r="Q7481">
        <v>18</v>
      </c>
      <c r="R7481" t="s">
        <v>88</v>
      </c>
      <c r="S7481" t="s">
        <v>63</v>
      </c>
      <c r="T7481">
        <v>24586</v>
      </c>
      <c r="U7481" s="1">
        <v>45595</v>
      </c>
      <c r="V7481" t="s">
        <v>155</v>
      </c>
      <c r="W7481">
        <v>560194</v>
      </c>
      <c r="X7481" t="s">
        <v>29661</v>
      </c>
      <c r="Y7481">
        <v>976</v>
      </c>
      <c r="Z7481">
        <v>1095</v>
      </c>
      <c r="AA7481">
        <v>1</v>
      </c>
      <c r="AB7481">
        <v>438</v>
      </c>
    </row>
    <row r="7482" spans="1:28" x14ac:dyDescent="0.3">
      <c r="A7482" t="s">
        <v>28</v>
      </c>
      <c r="B7482" t="s">
        <v>29</v>
      </c>
      <c r="C7482" t="s">
        <v>91</v>
      </c>
      <c r="D7482" t="s">
        <v>163</v>
      </c>
      <c r="E7482" t="s">
        <v>46</v>
      </c>
      <c r="F7482" t="s">
        <v>83</v>
      </c>
      <c r="G7482">
        <v>73</v>
      </c>
      <c r="H7482">
        <v>419006</v>
      </c>
      <c r="I7482" t="s">
        <v>58</v>
      </c>
      <c r="J7482" s="1">
        <v>44376</v>
      </c>
      <c r="K7482">
        <v>800</v>
      </c>
      <c r="L7482" t="s">
        <v>29662</v>
      </c>
      <c r="M7482" t="s">
        <v>129</v>
      </c>
      <c r="N7482" t="s">
        <v>29663</v>
      </c>
      <c r="O7482" t="s">
        <v>29664</v>
      </c>
      <c r="P7482" t="s">
        <v>51</v>
      </c>
      <c r="Q7482">
        <v>8</v>
      </c>
      <c r="R7482" t="s">
        <v>88</v>
      </c>
      <c r="S7482" t="s">
        <v>63</v>
      </c>
      <c r="T7482">
        <v>87245</v>
      </c>
      <c r="U7482" s="1">
        <v>45368</v>
      </c>
      <c r="V7482" t="s">
        <v>72</v>
      </c>
      <c r="W7482">
        <v>876937</v>
      </c>
      <c r="X7482" t="s">
        <v>29665</v>
      </c>
      <c r="Y7482">
        <v>887</v>
      </c>
      <c r="Z7482">
        <v>1275</v>
      </c>
      <c r="AA7482">
        <v>7</v>
      </c>
      <c r="AB7482">
        <v>3570</v>
      </c>
    </row>
    <row r="7483" spans="1:28" x14ac:dyDescent="0.3">
      <c r="A7483" t="s">
        <v>28</v>
      </c>
      <c r="B7483" t="s">
        <v>29</v>
      </c>
      <c r="C7483" t="s">
        <v>148</v>
      </c>
      <c r="D7483" t="s">
        <v>511</v>
      </c>
      <c r="E7483" t="s">
        <v>32</v>
      </c>
      <c r="F7483" t="s">
        <v>106</v>
      </c>
      <c r="G7483">
        <v>89</v>
      </c>
      <c r="H7483">
        <v>429892</v>
      </c>
      <c r="I7483" t="s">
        <v>34</v>
      </c>
      <c r="J7483" s="1">
        <v>44168</v>
      </c>
      <c r="K7483">
        <v>1100</v>
      </c>
      <c r="L7483" t="s">
        <v>29666</v>
      </c>
      <c r="M7483" t="s">
        <v>818</v>
      </c>
      <c r="N7483" t="s">
        <v>29667</v>
      </c>
      <c r="O7483" t="s">
        <v>29668</v>
      </c>
      <c r="P7483" t="s">
        <v>71</v>
      </c>
      <c r="Q7483">
        <v>16</v>
      </c>
      <c r="R7483" t="s">
        <v>88</v>
      </c>
      <c r="S7483" t="s">
        <v>118</v>
      </c>
      <c r="T7483">
        <v>44530</v>
      </c>
      <c r="U7483" s="1">
        <v>45493</v>
      </c>
      <c r="V7483" t="s">
        <v>126</v>
      </c>
      <c r="W7483">
        <v>293148</v>
      </c>
      <c r="X7483" t="s">
        <v>29669</v>
      </c>
      <c r="Y7483">
        <v>750</v>
      </c>
      <c r="Z7483">
        <v>594</v>
      </c>
      <c r="AA7483">
        <v>5</v>
      </c>
      <c r="AB7483">
        <v>1188</v>
      </c>
    </row>
    <row r="7484" spans="1:28" x14ac:dyDescent="0.3">
      <c r="A7484" t="s">
        <v>28</v>
      </c>
      <c r="B7484" t="s">
        <v>29</v>
      </c>
      <c r="C7484" t="s">
        <v>30</v>
      </c>
      <c r="D7484" t="s">
        <v>149</v>
      </c>
      <c r="E7484" t="s">
        <v>46</v>
      </c>
      <c r="F7484" t="s">
        <v>33</v>
      </c>
      <c r="G7484">
        <v>93</v>
      </c>
      <c r="H7484">
        <v>432600</v>
      </c>
      <c r="I7484" t="s">
        <v>58</v>
      </c>
      <c r="J7484" s="1">
        <v>44580</v>
      </c>
      <c r="K7484">
        <v>1300</v>
      </c>
      <c r="L7484" t="s">
        <v>29670</v>
      </c>
      <c r="M7484" t="s">
        <v>222</v>
      </c>
      <c r="N7484" t="s">
        <v>29671</v>
      </c>
      <c r="O7484" t="s">
        <v>29672</v>
      </c>
      <c r="P7484" t="s">
        <v>39</v>
      </c>
      <c r="Q7484">
        <v>13</v>
      </c>
      <c r="R7484" t="s">
        <v>40</v>
      </c>
      <c r="S7484" t="s">
        <v>79</v>
      </c>
      <c r="T7484">
        <v>21050</v>
      </c>
      <c r="U7484" s="1">
        <v>45407</v>
      </c>
      <c r="V7484" t="s">
        <v>80</v>
      </c>
      <c r="W7484">
        <v>144147</v>
      </c>
      <c r="X7484" t="s">
        <v>29673</v>
      </c>
      <c r="Y7484">
        <v>752</v>
      </c>
      <c r="Z7484">
        <v>2191</v>
      </c>
      <c r="AA7484">
        <v>6</v>
      </c>
      <c r="AB7484" s="2" t="s">
        <v>4073</v>
      </c>
    </row>
    <row r="7485" spans="1:28" x14ac:dyDescent="0.3">
      <c r="A7485" t="s">
        <v>28</v>
      </c>
      <c r="B7485" t="s">
        <v>29</v>
      </c>
      <c r="C7485" t="s">
        <v>193</v>
      </c>
      <c r="D7485" t="s">
        <v>170</v>
      </c>
      <c r="E7485" t="s">
        <v>32</v>
      </c>
      <c r="F7485" t="s">
        <v>113</v>
      </c>
      <c r="G7485">
        <v>70</v>
      </c>
      <c r="H7485">
        <v>420871</v>
      </c>
      <c r="I7485" t="s">
        <v>58</v>
      </c>
      <c r="J7485" s="1">
        <v>45559</v>
      </c>
      <c r="K7485">
        <v>1000</v>
      </c>
      <c r="L7485" t="s">
        <v>29674</v>
      </c>
      <c r="M7485" t="s">
        <v>319</v>
      </c>
      <c r="N7485" t="s">
        <v>29675</v>
      </c>
      <c r="O7485" t="s">
        <v>29676</v>
      </c>
      <c r="P7485" t="s">
        <v>87</v>
      </c>
      <c r="Q7485">
        <v>6</v>
      </c>
      <c r="R7485" t="s">
        <v>40</v>
      </c>
      <c r="S7485" t="s">
        <v>79</v>
      </c>
      <c r="T7485">
        <v>98685</v>
      </c>
      <c r="U7485" s="1">
        <v>45299</v>
      </c>
      <c r="V7485" t="s">
        <v>111</v>
      </c>
      <c r="W7485">
        <v>473537</v>
      </c>
      <c r="X7485" t="s">
        <v>13771</v>
      </c>
      <c r="Y7485">
        <v>789</v>
      </c>
      <c r="Z7485">
        <v>1678</v>
      </c>
      <c r="AA7485">
        <v>7</v>
      </c>
      <c r="AB7485" s="2" t="s">
        <v>16743</v>
      </c>
    </row>
    <row r="7486" spans="1:28" x14ac:dyDescent="0.3">
      <c r="A7486" t="s">
        <v>28</v>
      </c>
      <c r="B7486" t="s">
        <v>29</v>
      </c>
      <c r="C7486" t="s">
        <v>30</v>
      </c>
      <c r="D7486" t="s">
        <v>274</v>
      </c>
      <c r="E7486" t="s">
        <v>46</v>
      </c>
      <c r="F7486" t="s">
        <v>175</v>
      </c>
      <c r="G7486">
        <v>6</v>
      </c>
      <c r="H7486">
        <v>419825</v>
      </c>
      <c r="I7486" t="s">
        <v>58</v>
      </c>
      <c r="J7486" s="1">
        <v>45200</v>
      </c>
      <c r="K7486">
        <v>1200</v>
      </c>
      <c r="L7486" t="s">
        <v>29677</v>
      </c>
      <c r="M7486" t="s">
        <v>115</v>
      </c>
      <c r="N7486" t="s">
        <v>29678</v>
      </c>
      <c r="O7486" t="s">
        <v>29679</v>
      </c>
      <c r="P7486" t="s">
        <v>39</v>
      </c>
      <c r="Q7486">
        <v>9</v>
      </c>
      <c r="R7486" t="s">
        <v>40</v>
      </c>
      <c r="S7486" t="s">
        <v>118</v>
      </c>
      <c r="T7486">
        <v>41130</v>
      </c>
      <c r="U7486" s="1">
        <v>45603</v>
      </c>
      <c r="V7486" t="s">
        <v>42</v>
      </c>
      <c r="W7486">
        <v>608166</v>
      </c>
      <c r="X7486" t="s">
        <v>29680</v>
      </c>
      <c r="Y7486">
        <v>827</v>
      </c>
      <c r="Z7486">
        <v>1319</v>
      </c>
      <c r="AA7486">
        <v>2</v>
      </c>
      <c r="AB7486">
        <v>1055.2</v>
      </c>
    </row>
    <row r="7487" spans="1:28" x14ac:dyDescent="0.3">
      <c r="A7487" t="s">
        <v>28</v>
      </c>
      <c r="B7487" t="s">
        <v>29</v>
      </c>
      <c r="C7487" t="s">
        <v>148</v>
      </c>
      <c r="D7487" t="s">
        <v>45</v>
      </c>
      <c r="E7487" t="s">
        <v>56</v>
      </c>
      <c r="F7487" t="s">
        <v>175</v>
      </c>
      <c r="G7487">
        <v>93</v>
      </c>
      <c r="H7487">
        <v>407653</v>
      </c>
      <c r="I7487" t="s">
        <v>34</v>
      </c>
      <c r="J7487" s="1">
        <v>44800</v>
      </c>
      <c r="K7487">
        <v>1300</v>
      </c>
      <c r="L7487" t="s">
        <v>29681</v>
      </c>
      <c r="M7487" t="s">
        <v>68</v>
      </c>
      <c r="N7487" t="s">
        <v>29682</v>
      </c>
      <c r="O7487" t="s">
        <v>29683</v>
      </c>
      <c r="P7487" t="s">
        <v>87</v>
      </c>
      <c r="Q7487">
        <v>9</v>
      </c>
      <c r="R7487" t="s">
        <v>40</v>
      </c>
      <c r="S7487" t="s">
        <v>118</v>
      </c>
      <c r="T7487">
        <v>68139</v>
      </c>
      <c r="U7487" s="1">
        <v>45613</v>
      </c>
      <c r="V7487" t="s">
        <v>42</v>
      </c>
      <c r="W7487">
        <v>911148</v>
      </c>
      <c r="X7487" t="s">
        <v>29684</v>
      </c>
      <c r="Y7487">
        <v>968</v>
      </c>
      <c r="Z7487">
        <v>2171</v>
      </c>
      <c r="AA7487">
        <v>1</v>
      </c>
      <c r="AB7487" s="2" t="s">
        <v>29685</v>
      </c>
    </row>
    <row r="7488" spans="1:28" x14ac:dyDescent="0.3">
      <c r="A7488" t="s">
        <v>28</v>
      </c>
      <c r="B7488" t="s">
        <v>29</v>
      </c>
      <c r="C7488" t="s">
        <v>66</v>
      </c>
      <c r="D7488" t="s">
        <v>274</v>
      </c>
      <c r="E7488" t="s">
        <v>56</v>
      </c>
      <c r="F7488" t="s">
        <v>47</v>
      </c>
      <c r="G7488">
        <v>6</v>
      </c>
      <c r="H7488">
        <v>419513</v>
      </c>
      <c r="I7488" t="s">
        <v>34</v>
      </c>
      <c r="J7488" s="1">
        <v>44908</v>
      </c>
      <c r="K7488">
        <v>950</v>
      </c>
      <c r="L7488" t="s">
        <v>29686</v>
      </c>
      <c r="M7488" t="s">
        <v>205</v>
      </c>
      <c r="N7488" t="s">
        <v>29687</v>
      </c>
      <c r="O7488" t="s">
        <v>29688</v>
      </c>
      <c r="P7488" t="s">
        <v>51</v>
      </c>
      <c r="Q7488">
        <v>14</v>
      </c>
      <c r="R7488" t="s">
        <v>40</v>
      </c>
      <c r="S7488" t="s">
        <v>118</v>
      </c>
      <c r="T7488">
        <v>57448</v>
      </c>
      <c r="U7488" s="1">
        <v>45429</v>
      </c>
      <c r="V7488" t="s">
        <v>140</v>
      </c>
      <c r="W7488">
        <v>484562</v>
      </c>
      <c r="X7488" t="s">
        <v>29689</v>
      </c>
      <c r="Y7488">
        <v>752</v>
      </c>
      <c r="Z7488">
        <v>1102</v>
      </c>
      <c r="AA7488">
        <v>7</v>
      </c>
      <c r="AB7488" s="2" t="s">
        <v>29690</v>
      </c>
    </row>
    <row r="7489" spans="1:28" x14ac:dyDescent="0.3">
      <c r="A7489" t="s">
        <v>28</v>
      </c>
      <c r="B7489" t="s">
        <v>29</v>
      </c>
      <c r="C7489" t="s">
        <v>54</v>
      </c>
      <c r="D7489" t="s">
        <v>442</v>
      </c>
      <c r="E7489" t="s">
        <v>32</v>
      </c>
      <c r="F7489" t="s">
        <v>175</v>
      </c>
      <c r="G7489">
        <v>5</v>
      </c>
      <c r="H7489">
        <v>438148</v>
      </c>
      <c r="I7489" t="s">
        <v>58</v>
      </c>
      <c r="J7489" s="1">
        <v>44459</v>
      </c>
      <c r="K7489">
        <v>1200</v>
      </c>
      <c r="L7489" t="s">
        <v>29691</v>
      </c>
      <c r="M7489" t="s">
        <v>506</v>
      </c>
      <c r="N7489" t="s">
        <v>29692</v>
      </c>
      <c r="O7489" t="s">
        <v>29693</v>
      </c>
      <c r="P7489" t="s">
        <v>71</v>
      </c>
      <c r="Q7489">
        <v>17</v>
      </c>
      <c r="R7489" t="s">
        <v>40</v>
      </c>
      <c r="S7489" t="s">
        <v>41</v>
      </c>
      <c r="T7489">
        <v>45170</v>
      </c>
      <c r="U7489" s="1">
        <v>45351</v>
      </c>
      <c r="V7489" t="s">
        <v>119</v>
      </c>
      <c r="W7489">
        <v>352207</v>
      </c>
      <c r="X7489" t="s">
        <v>29694</v>
      </c>
      <c r="Y7489">
        <v>888</v>
      </c>
      <c r="Z7489">
        <v>871</v>
      </c>
      <c r="AA7489">
        <v>5</v>
      </c>
      <c r="AB7489">
        <v>1742</v>
      </c>
    </row>
    <row r="7490" spans="1:28" x14ac:dyDescent="0.3">
      <c r="A7490" t="s">
        <v>28</v>
      </c>
      <c r="B7490" t="s">
        <v>29</v>
      </c>
      <c r="C7490" t="s">
        <v>91</v>
      </c>
      <c r="D7490" t="s">
        <v>467</v>
      </c>
      <c r="E7490" t="s">
        <v>32</v>
      </c>
      <c r="F7490" t="s">
        <v>57</v>
      </c>
      <c r="G7490">
        <v>4</v>
      </c>
      <c r="H7490">
        <v>420128</v>
      </c>
      <c r="I7490" t="s">
        <v>58</v>
      </c>
      <c r="J7490" s="1">
        <v>44852</v>
      </c>
      <c r="K7490">
        <v>1000</v>
      </c>
      <c r="L7490" t="s">
        <v>29695</v>
      </c>
      <c r="M7490" t="s">
        <v>129</v>
      </c>
      <c r="N7490" t="s">
        <v>29696</v>
      </c>
      <c r="O7490" t="s">
        <v>29697</v>
      </c>
      <c r="P7490" t="s">
        <v>51</v>
      </c>
      <c r="Q7490">
        <v>13</v>
      </c>
      <c r="R7490" t="s">
        <v>88</v>
      </c>
      <c r="S7490" t="s">
        <v>63</v>
      </c>
      <c r="T7490">
        <v>31662</v>
      </c>
      <c r="U7490" s="1">
        <v>45582</v>
      </c>
      <c r="V7490" t="s">
        <v>155</v>
      </c>
      <c r="W7490">
        <v>123192</v>
      </c>
      <c r="X7490" t="s">
        <v>29381</v>
      </c>
      <c r="Y7490">
        <v>973</v>
      </c>
      <c r="Z7490">
        <v>2445</v>
      </c>
      <c r="AA7490">
        <v>6</v>
      </c>
      <c r="AB7490">
        <v>5868</v>
      </c>
    </row>
    <row r="7491" spans="1:28" x14ac:dyDescent="0.3">
      <c r="A7491" t="s">
        <v>28</v>
      </c>
      <c r="B7491" t="s">
        <v>29</v>
      </c>
      <c r="C7491" t="s">
        <v>157</v>
      </c>
      <c r="D7491" t="s">
        <v>261</v>
      </c>
      <c r="E7491" t="s">
        <v>46</v>
      </c>
      <c r="F7491" t="s">
        <v>47</v>
      </c>
      <c r="G7491">
        <v>53</v>
      </c>
      <c r="H7491">
        <v>427583</v>
      </c>
      <c r="I7491" t="s">
        <v>58</v>
      </c>
      <c r="J7491" s="1">
        <v>44259</v>
      </c>
      <c r="K7491">
        <v>1400</v>
      </c>
      <c r="L7491" t="s">
        <v>29698</v>
      </c>
      <c r="M7491" t="s">
        <v>293</v>
      </c>
      <c r="N7491" t="s">
        <v>29699</v>
      </c>
      <c r="O7491" t="s">
        <v>29700</v>
      </c>
      <c r="P7491" t="s">
        <v>87</v>
      </c>
      <c r="Q7491">
        <v>8</v>
      </c>
      <c r="R7491" t="s">
        <v>40</v>
      </c>
      <c r="S7491" t="s">
        <v>41</v>
      </c>
      <c r="T7491">
        <v>13134</v>
      </c>
      <c r="U7491" s="1">
        <v>45358</v>
      </c>
      <c r="V7491" t="s">
        <v>72</v>
      </c>
      <c r="W7491">
        <v>611296</v>
      </c>
      <c r="X7491" t="s">
        <v>29701</v>
      </c>
      <c r="Y7491">
        <v>638</v>
      </c>
      <c r="Z7491">
        <v>879</v>
      </c>
      <c r="AA7491">
        <v>1</v>
      </c>
      <c r="AB7491">
        <v>351.6</v>
      </c>
    </row>
    <row r="7492" spans="1:28" x14ac:dyDescent="0.3">
      <c r="A7492" t="s">
        <v>28</v>
      </c>
      <c r="B7492" t="s">
        <v>29</v>
      </c>
      <c r="C7492" t="s">
        <v>148</v>
      </c>
      <c r="D7492" t="s">
        <v>163</v>
      </c>
      <c r="E7492" t="s">
        <v>46</v>
      </c>
      <c r="F7492" t="s">
        <v>47</v>
      </c>
      <c r="G7492">
        <v>73</v>
      </c>
      <c r="H7492">
        <v>419467</v>
      </c>
      <c r="I7492" t="s">
        <v>34</v>
      </c>
      <c r="J7492" s="1">
        <v>44045</v>
      </c>
      <c r="K7492">
        <v>950</v>
      </c>
      <c r="L7492" t="s">
        <v>29702</v>
      </c>
      <c r="M7492" t="s">
        <v>680</v>
      </c>
      <c r="N7492" t="s">
        <v>29703</v>
      </c>
      <c r="O7492" t="s">
        <v>29704</v>
      </c>
      <c r="P7492" t="s">
        <v>51</v>
      </c>
      <c r="Q7492">
        <v>20</v>
      </c>
      <c r="R7492" t="s">
        <v>88</v>
      </c>
      <c r="S7492" t="s">
        <v>63</v>
      </c>
      <c r="T7492">
        <v>59190</v>
      </c>
      <c r="U7492" s="1">
        <v>45541</v>
      </c>
      <c r="V7492" t="s">
        <v>180</v>
      </c>
      <c r="W7492">
        <v>394344</v>
      </c>
      <c r="X7492" t="s">
        <v>29705</v>
      </c>
      <c r="Y7492">
        <v>921</v>
      </c>
      <c r="Z7492">
        <v>2194</v>
      </c>
      <c r="AA7492">
        <v>8</v>
      </c>
      <c r="AB7492">
        <v>7020.8</v>
      </c>
    </row>
    <row r="7493" spans="1:28" x14ac:dyDescent="0.3">
      <c r="A7493" t="s">
        <v>28</v>
      </c>
      <c r="B7493" t="s">
        <v>29</v>
      </c>
      <c r="C7493" t="s">
        <v>44</v>
      </c>
      <c r="D7493" t="s">
        <v>45</v>
      </c>
      <c r="E7493" t="s">
        <v>46</v>
      </c>
      <c r="F7493" t="s">
        <v>47</v>
      </c>
      <c r="G7493">
        <v>97</v>
      </c>
      <c r="H7493">
        <v>414551</v>
      </c>
      <c r="I7493" t="s">
        <v>34</v>
      </c>
      <c r="J7493" s="1">
        <v>43909</v>
      </c>
      <c r="K7493">
        <v>800</v>
      </c>
      <c r="L7493" t="s">
        <v>29706</v>
      </c>
      <c r="M7493" t="s">
        <v>506</v>
      </c>
      <c r="N7493" t="s">
        <v>29707</v>
      </c>
      <c r="O7493" t="s">
        <v>29708</v>
      </c>
      <c r="P7493" t="s">
        <v>51</v>
      </c>
      <c r="Q7493">
        <v>18</v>
      </c>
      <c r="R7493" t="s">
        <v>40</v>
      </c>
      <c r="S7493" t="s">
        <v>63</v>
      </c>
      <c r="T7493">
        <v>16125</v>
      </c>
      <c r="U7493" s="1">
        <v>45611</v>
      </c>
      <c r="V7493" t="s">
        <v>42</v>
      </c>
      <c r="W7493">
        <v>867562</v>
      </c>
      <c r="X7493" t="s">
        <v>29709</v>
      </c>
      <c r="Y7493">
        <v>816</v>
      </c>
      <c r="Z7493">
        <v>2938</v>
      </c>
      <c r="AA7493">
        <v>8</v>
      </c>
      <c r="AB7493">
        <v>9401.6</v>
      </c>
    </row>
    <row r="7494" spans="1:28" x14ac:dyDescent="0.3">
      <c r="A7494" t="s">
        <v>28</v>
      </c>
      <c r="B7494" t="s">
        <v>29</v>
      </c>
      <c r="C7494" t="s">
        <v>30</v>
      </c>
      <c r="D7494" t="s">
        <v>364</v>
      </c>
      <c r="E7494" t="s">
        <v>56</v>
      </c>
      <c r="F7494" t="s">
        <v>57</v>
      </c>
      <c r="G7494">
        <v>83</v>
      </c>
      <c r="H7494">
        <v>426487</v>
      </c>
      <c r="I7494" t="s">
        <v>58</v>
      </c>
      <c r="J7494" s="1">
        <v>44805</v>
      </c>
      <c r="K7494">
        <v>800</v>
      </c>
      <c r="L7494" t="s">
        <v>29710</v>
      </c>
      <c r="M7494" t="s">
        <v>747</v>
      </c>
      <c r="N7494" t="s">
        <v>29711</v>
      </c>
      <c r="O7494" t="s">
        <v>29712</v>
      </c>
      <c r="P7494" t="s">
        <v>87</v>
      </c>
      <c r="Q7494">
        <v>10</v>
      </c>
      <c r="R7494" t="s">
        <v>40</v>
      </c>
      <c r="S7494" t="s">
        <v>118</v>
      </c>
      <c r="T7494">
        <v>12991</v>
      </c>
      <c r="U7494" s="1">
        <v>45378</v>
      </c>
      <c r="V7494" t="s">
        <v>72</v>
      </c>
      <c r="W7494">
        <v>292565</v>
      </c>
      <c r="X7494" t="s">
        <v>29713</v>
      </c>
      <c r="Y7494">
        <v>543</v>
      </c>
      <c r="Z7494">
        <v>918</v>
      </c>
      <c r="AA7494">
        <v>1</v>
      </c>
      <c r="AB7494" s="2" t="s">
        <v>29714</v>
      </c>
    </row>
    <row r="7495" spans="1:28" x14ac:dyDescent="0.3">
      <c r="A7495" t="s">
        <v>28</v>
      </c>
      <c r="B7495" t="s">
        <v>29</v>
      </c>
      <c r="C7495" t="s">
        <v>193</v>
      </c>
      <c r="D7495" t="s">
        <v>511</v>
      </c>
      <c r="E7495" t="s">
        <v>46</v>
      </c>
      <c r="F7495" t="s">
        <v>355</v>
      </c>
      <c r="G7495">
        <v>40</v>
      </c>
      <c r="H7495">
        <v>432421</v>
      </c>
      <c r="I7495" t="s">
        <v>34</v>
      </c>
      <c r="J7495" s="1">
        <v>43900</v>
      </c>
      <c r="K7495">
        <v>1100</v>
      </c>
      <c r="L7495" t="s">
        <v>29715</v>
      </c>
      <c r="M7495" t="s">
        <v>542</v>
      </c>
      <c r="N7495" t="s">
        <v>29716</v>
      </c>
      <c r="O7495" t="s">
        <v>29717</v>
      </c>
      <c r="P7495" t="s">
        <v>51</v>
      </c>
      <c r="Q7495">
        <v>12</v>
      </c>
      <c r="R7495" t="s">
        <v>40</v>
      </c>
      <c r="S7495" t="s">
        <v>118</v>
      </c>
      <c r="T7495">
        <v>58829</v>
      </c>
      <c r="U7495" s="1">
        <v>45464</v>
      </c>
      <c r="V7495" t="s">
        <v>52</v>
      </c>
      <c r="W7495">
        <v>441047</v>
      </c>
      <c r="X7495" t="s">
        <v>29718</v>
      </c>
      <c r="Y7495">
        <v>705</v>
      </c>
      <c r="Z7495">
        <v>1345</v>
      </c>
      <c r="AA7495">
        <v>4</v>
      </c>
      <c r="AB7495">
        <v>2152</v>
      </c>
    </row>
    <row r="7496" spans="1:28" x14ac:dyDescent="0.3">
      <c r="A7496" t="s">
        <v>28</v>
      </c>
      <c r="B7496" t="s">
        <v>29</v>
      </c>
      <c r="C7496" t="s">
        <v>157</v>
      </c>
      <c r="D7496" t="s">
        <v>31</v>
      </c>
      <c r="E7496" t="s">
        <v>56</v>
      </c>
      <c r="F7496" t="s">
        <v>83</v>
      </c>
      <c r="G7496">
        <v>60</v>
      </c>
      <c r="H7496">
        <v>423411</v>
      </c>
      <c r="I7496" t="s">
        <v>34</v>
      </c>
      <c r="J7496" s="1">
        <v>45381</v>
      </c>
      <c r="K7496">
        <v>1200</v>
      </c>
      <c r="L7496" t="s">
        <v>29719</v>
      </c>
      <c r="M7496" t="s">
        <v>372</v>
      </c>
      <c r="N7496" t="s">
        <v>29720</v>
      </c>
      <c r="O7496" t="s">
        <v>29721</v>
      </c>
      <c r="P7496" t="s">
        <v>71</v>
      </c>
      <c r="Q7496">
        <v>5</v>
      </c>
      <c r="R7496" t="s">
        <v>88</v>
      </c>
      <c r="S7496" t="s">
        <v>118</v>
      </c>
      <c r="T7496">
        <v>29272</v>
      </c>
      <c r="U7496" s="1">
        <v>45375</v>
      </c>
      <c r="V7496" t="s">
        <v>72</v>
      </c>
      <c r="W7496">
        <v>372777</v>
      </c>
      <c r="X7496" t="s">
        <v>29722</v>
      </c>
      <c r="Y7496">
        <v>249</v>
      </c>
      <c r="Z7496">
        <v>872</v>
      </c>
      <c r="AA7496">
        <v>1</v>
      </c>
      <c r="AB7496">
        <v>348.8</v>
      </c>
    </row>
    <row r="7497" spans="1:28" x14ac:dyDescent="0.3">
      <c r="A7497" t="s">
        <v>28</v>
      </c>
      <c r="B7497" t="s">
        <v>29</v>
      </c>
      <c r="C7497" t="s">
        <v>44</v>
      </c>
      <c r="D7497" t="s">
        <v>546</v>
      </c>
      <c r="E7497" t="s">
        <v>46</v>
      </c>
      <c r="F7497" t="s">
        <v>150</v>
      </c>
      <c r="G7497">
        <v>93</v>
      </c>
      <c r="H7497">
        <v>437404</v>
      </c>
      <c r="I7497" t="s">
        <v>58</v>
      </c>
      <c r="J7497" s="1">
        <v>44466</v>
      </c>
      <c r="K7497">
        <v>1300</v>
      </c>
      <c r="L7497" t="s">
        <v>29723</v>
      </c>
      <c r="M7497" t="s">
        <v>159</v>
      </c>
      <c r="N7497" t="s">
        <v>29724</v>
      </c>
      <c r="O7497" t="s">
        <v>29725</v>
      </c>
      <c r="P7497" t="s">
        <v>51</v>
      </c>
      <c r="Q7497">
        <v>3</v>
      </c>
      <c r="R7497" t="s">
        <v>88</v>
      </c>
      <c r="S7497" t="s">
        <v>118</v>
      </c>
      <c r="T7497">
        <v>66629</v>
      </c>
      <c r="U7497" s="1">
        <v>45450</v>
      </c>
      <c r="V7497" t="s">
        <v>52</v>
      </c>
      <c r="W7497">
        <v>421326</v>
      </c>
      <c r="X7497" t="s">
        <v>29726</v>
      </c>
      <c r="Y7497">
        <v>549</v>
      </c>
      <c r="Z7497">
        <v>2482</v>
      </c>
      <c r="AA7497">
        <v>3</v>
      </c>
      <c r="AB7497">
        <v>2978.4</v>
      </c>
    </row>
    <row r="7498" spans="1:28" x14ac:dyDescent="0.3">
      <c r="A7498" t="s">
        <v>28</v>
      </c>
      <c r="B7498" t="s">
        <v>29</v>
      </c>
      <c r="C7498" t="s">
        <v>44</v>
      </c>
      <c r="D7498" t="s">
        <v>511</v>
      </c>
      <c r="E7498" t="s">
        <v>56</v>
      </c>
      <c r="F7498" t="s">
        <v>57</v>
      </c>
      <c r="G7498">
        <v>74</v>
      </c>
      <c r="H7498">
        <v>434268</v>
      </c>
      <c r="I7498" t="s">
        <v>58</v>
      </c>
      <c r="J7498" s="1">
        <v>44215</v>
      </c>
      <c r="K7498">
        <v>1300</v>
      </c>
      <c r="L7498" t="s">
        <v>29727</v>
      </c>
      <c r="M7498" t="s">
        <v>482</v>
      </c>
      <c r="N7498" t="s">
        <v>29728</v>
      </c>
      <c r="O7498" t="s">
        <v>29729</v>
      </c>
      <c r="P7498" t="s">
        <v>51</v>
      </c>
      <c r="Q7498">
        <v>13</v>
      </c>
      <c r="R7498" t="s">
        <v>40</v>
      </c>
      <c r="S7498" t="s">
        <v>63</v>
      </c>
      <c r="T7498">
        <v>89226</v>
      </c>
      <c r="U7498" s="1">
        <v>45588</v>
      </c>
      <c r="V7498" t="s">
        <v>155</v>
      </c>
      <c r="W7498">
        <v>421108</v>
      </c>
      <c r="X7498" t="s">
        <v>29730</v>
      </c>
      <c r="Y7498">
        <v>640</v>
      </c>
      <c r="Z7498">
        <v>1059</v>
      </c>
      <c r="AA7498">
        <v>4</v>
      </c>
      <c r="AB7498">
        <v>1694.4</v>
      </c>
    </row>
    <row r="7499" spans="1:28" x14ac:dyDescent="0.3">
      <c r="A7499" t="s">
        <v>28</v>
      </c>
      <c r="B7499" t="s">
        <v>29</v>
      </c>
      <c r="C7499" t="s">
        <v>44</v>
      </c>
      <c r="D7499" t="s">
        <v>220</v>
      </c>
      <c r="E7499" t="s">
        <v>56</v>
      </c>
      <c r="F7499" t="s">
        <v>83</v>
      </c>
      <c r="G7499">
        <v>18</v>
      </c>
      <c r="H7499">
        <v>404257</v>
      </c>
      <c r="I7499" t="s">
        <v>58</v>
      </c>
      <c r="J7499" s="1">
        <v>44769</v>
      </c>
      <c r="K7499">
        <v>1200</v>
      </c>
      <c r="L7499" t="s">
        <v>29731</v>
      </c>
      <c r="M7499" t="s">
        <v>232</v>
      </c>
      <c r="N7499" t="s">
        <v>29732</v>
      </c>
      <c r="O7499" s="2" t="s">
        <v>29733</v>
      </c>
      <c r="P7499" t="s">
        <v>51</v>
      </c>
      <c r="Q7499">
        <v>13</v>
      </c>
      <c r="R7499" t="s">
        <v>88</v>
      </c>
      <c r="S7499" t="s">
        <v>41</v>
      </c>
      <c r="T7499">
        <v>28719</v>
      </c>
      <c r="U7499" s="1">
        <v>45579</v>
      </c>
      <c r="V7499" t="s">
        <v>155</v>
      </c>
      <c r="W7499">
        <v>384717</v>
      </c>
      <c r="X7499" t="s">
        <v>9230</v>
      </c>
      <c r="Y7499">
        <v>370</v>
      </c>
      <c r="Z7499">
        <v>981</v>
      </c>
      <c r="AA7499">
        <v>5</v>
      </c>
      <c r="AB7499">
        <v>1962</v>
      </c>
    </row>
    <row r="7500" spans="1:28" x14ac:dyDescent="0.3">
      <c r="A7500" t="s">
        <v>28</v>
      </c>
      <c r="B7500" t="s">
        <v>29</v>
      </c>
      <c r="C7500" t="s">
        <v>30</v>
      </c>
      <c r="D7500" t="s">
        <v>566</v>
      </c>
      <c r="E7500" t="s">
        <v>56</v>
      </c>
      <c r="F7500" t="s">
        <v>106</v>
      </c>
      <c r="G7500">
        <v>6</v>
      </c>
      <c r="H7500">
        <v>402535</v>
      </c>
      <c r="I7500" t="s">
        <v>58</v>
      </c>
      <c r="J7500" s="1">
        <v>45432</v>
      </c>
      <c r="K7500">
        <v>1200</v>
      </c>
      <c r="L7500" t="s">
        <v>29734</v>
      </c>
      <c r="M7500" t="s">
        <v>177</v>
      </c>
      <c r="N7500" t="s">
        <v>29735</v>
      </c>
      <c r="O7500" t="s">
        <v>29736</v>
      </c>
      <c r="P7500" t="s">
        <v>87</v>
      </c>
      <c r="Q7500">
        <v>18</v>
      </c>
      <c r="R7500" t="s">
        <v>40</v>
      </c>
      <c r="S7500" t="s">
        <v>79</v>
      </c>
      <c r="T7500">
        <v>11942</v>
      </c>
      <c r="U7500" s="1">
        <v>45297</v>
      </c>
      <c r="V7500" t="s">
        <v>111</v>
      </c>
      <c r="W7500">
        <v>154843</v>
      </c>
      <c r="X7500" t="s">
        <v>29737</v>
      </c>
      <c r="Y7500">
        <v>285</v>
      </c>
      <c r="Z7500">
        <v>1667</v>
      </c>
      <c r="AA7500">
        <v>4</v>
      </c>
      <c r="AB7500" s="2" t="s">
        <v>29738</v>
      </c>
    </row>
    <row r="7501" spans="1:28" x14ac:dyDescent="0.3">
      <c r="A7501" t="s">
        <v>28</v>
      </c>
      <c r="B7501" t="s">
        <v>29</v>
      </c>
      <c r="C7501" t="s">
        <v>54</v>
      </c>
      <c r="D7501" t="s">
        <v>187</v>
      </c>
      <c r="E7501" t="s">
        <v>32</v>
      </c>
      <c r="F7501" t="s">
        <v>113</v>
      </c>
      <c r="G7501">
        <v>7</v>
      </c>
      <c r="H7501">
        <v>402958</v>
      </c>
      <c r="I7501" t="s">
        <v>34</v>
      </c>
      <c r="J7501" s="1">
        <v>45155</v>
      </c>
      <c r="K7501">
        <v>1300</v>
      </c>
      <c r="L7501" t="s">
        <v>29739</v>
      </c>
      <c r="M7501" t="s">
        <v>428</v>
      </c>
      <c r="N7501" t="s">
        <v>29740</v>
      </c>
      <c r="O7501" t="s">
        <v>29741</v>
      </c>
      <c r="P7501" t="s">
        <v>51</v>
      </c>
      <c r="Q7501">
        <v>19</v>
      </c>
      <c r="R7501" t="s">
        <v>40</v>
      </c>
      <c r="S7501" t="s">
        <v>118</v>
      </c>
      <c r="T7501">
        <v>88855</v>
      </c>
      <c r="U7501" s="1">
        <v>45379</v>
      </c>
      <c r="V7501" t="s">
        <v>72</v>
      </c>
      <c r="W7501">
        <v>565411</v>
      </c>
      <c r="X7501" t="s">
        <v>29742</v>
      </c>
      <c r="Y7501">
        <v>717</v>
      </c>
      <c r="Z7501">
        <v>726</v>
      </c>
      <c r="AA7501">
        <v>3</v>
      </c>
      <c r="AB7501">
        <v>871.2</v>
      </c>
    </row>
    <row r="7502" spans="1:28" x14ac:dyDescent="0.3">
      <c r="A7502" t="s">
        <v>28</v>
      </c>
      <c r="B7502" t="s">
        <v>29</v>
      </c>
      <c r="C7502" t="s">
        <v>66</v>
      </c>
      <c r="D7502" t="s">
        <v>364</v>
      </c>
      <c r="E7502" t="s">
        <v>56</v>
      </c>
      <c r="F7502" t="s">
        <v>47</v>
      </c>
      <c r="G7502">
        <v>38</v>
      </c>
      <c r="H7502">
        <v>416653</v>
      </c>
      <c r="I7502" t="s">
        <v>58</v>
      </c>
      <c r="J7502" s="1">
        <v>43924</v>
      </c>
      <c r="K7502">
        <v>1000</v>
      </c>
      <c r="L7502" t="s">
        <v>29743</v>
      </c>
      <c r="M7502" t="s">
        <v>319</v>
      </c>
      <c r="N7502" t="s">
        <v>29744</v>
      </c>
      <c r="O7502">
        <v>9703061626</v>
      </c>
      <c r="P7502" t="s">
        <v>87</v>
      </c>
      <c r="Q7502">
        <v>17</v>
      </c>
      <c r="R7502" t="s">
        <v>88</v>
      </c>
      <c r="S7502" t="s">
        <v>118</v>
      </c>
      <c r="T7502">
        <v>35744</v>
      </c>
      <c r="U7502" s="1">
        <v>45584</v>
      </c>
      <c r="V7502" t="s">
        <v>155</v>
      </c>
      <c r="W7502">
        <v>693823</v>
      </c>
      <c r="X7502" t="s">
        <v>29745</v>
      </c>
      <c r="Y7502">
        <v>619</v>
      </c>
      <c r="Z7502">
        <v>2084</v>
      </c>
      <c r="AA7502">
        <v>5</v>
      </c>
      <c r="AB7502">
        <v>4168</v>
      </c>
    </row>
    <row r="7503" spans="1:28" x14ac:dyDescent="0.3">
      <c r="A7503" t="s">
        <v>28</v>
      </c>
      <c r="B7503" t="s">
        <v>29</v>
      </c>
      <c r="C7503" t="s">
        <v>148</v>
      </c>
      <c r="D7503" t="s">
        <v>267</v>
      </c>
      <c r="E7503" t="s">
        <v>56</v>
      </c>
      <c r="F7503" t="s">
        <v>135</v>
      </c>
      <c r="G7503">
        <v>10</v>
      </c>
      <c r="H7503">
        <v>403160</v>
      </c>
      <c r="I7503" t="s">
        <v>58</v>
      </c>
      <c r="J7503" s="1">
        <v>44929</v>
      </c>
      <c r="K7503">
        <v>1000</v>
      </c>
      <c r="L7503" t="s">
        <v>29746</v>
      </c>
      <c r="M7503" t="s">
        <v>144</v>
      </c>
      <c r="N7503" t="s">
        <v>29747</v>
      </c>
      <c r="O7503" t="s">
        <v>29748</v>
      </c>
      <c r="P7503" t="s">
        <v>87</v>
      </c>
      <c r="Q7503">
        <v>18</v>
      </c>
      <c r="R7503" t="s">
        <v>88</v>
      </c>
      <c r="S7503" t="s">
        <v>118</v>
      </c>
      <c r="T7503">
        <v>15752</v>
      </c>
      <c r="U7503" s="1">
        <v>45505</v>
      </c>
      <c r="V7503" t="s">
        <v>64</v>
      </c>
      <c r="W7503">
        <v>889316</v>
      </c>
      <c r="X7503" t="s">
        <v>29749</v>
      </c>
      <c r="Y7503">
        <v>692</v>
      </c>
      <c r="Z7503">
        <v>2173</v>
      </c>
      <c r="AA7503">
        <v>8</v>
      </c>
      <c r="AB7503">
        <v>6953.6</v>
      </c>
    </row>
    <row r="7504" spans="1:28" x14ac:dyDescent="0.3">
      <c r="A7504" t="s">
        <v>28</v>
      </c>
      <c r="B7504" t="s">
        <v>29</v>
      </c>
      <c r="C7504" t="s">
        <v>157</v>
      </c>
      <c r="D7504" t="s">
        <v>616</v>
      </c>
      <c r="E7504" t="s">
        <v>56</v>
      </c>
      <c r="F7504" t="s">
        <v>355</v>
      </c>
      <c r="G7504">
        <v>83</v>
      </c>
      <c r="H7504">
        <v>434681</v>
      </c>
      <c r="I7504" t="s">
        <v>34</v>
      </c>
      <c r="J7504" s="1">
        <v>44846</v>
      </c>
      <c r="K7504">
        <v>1300</v>
      </c>
      <c r="L7504" t="s">
        <v>29750</v>
      </c>
      <c r="M7504" t="s">
        <v>366</v>
      </c>
      <c r="N7504" t="s">
        <v>29751</v>
      </c>
      <c r="O7504" t="s">
        <v>29752</v>
      </c>
      <c r="P7504" t="s">
        <v>51</v>
      </c>
      <c r="Q7504">
        <v>13</v>
      </c>
      <c r="R7504" t="s">
        <v>40</v>
      </c>
      <c r="S7504" t="s">
        <v>63</v>
      </c>
      <c r="T7504">
        <v>83074</v>
      </c>
      <c r="U7504" s="1">
        <v>45543</v>
      </c>
      <c r="V7504" t="s">
        <v>180</v>
      </c>
      <c r="W7504">
        <v>885324</v>
      </c>
      <c r="X7504" t="s">
        <v>29753</v>
      </c>
      <c r="Y7504">
        <v>335</v>
      </c>
      <c r="Z7504">
        <v>2627</v>
      </c>
      <c r="AA7504">
        <v>7</v>
      </c>
      <c r="AB7504">
        <v>7355.6</v>
      </c>
    </row>
    <row r="7505" spans="1:28" x14ac:dyDescent="0.3">
      <c r="A7505" t="s">
        <v>28</v>
      </c>
      <c r="B7505" t="s">
        <v>29</v>
      </c>
      <c r="C7505" t="s">
        <v>30</v>
      </c>
      <c r="D7505" t="s">
        <v>611</v>
      </c>
      <c r="E7505" t="s">
        <v>46</v>
      </c>
      <c r="F7505" t="s">
        <v>113</v>
      </c>
      <c r="G7505">
        <v>41</v>
      </c>
      <c r="H7505">
        <v>428432</v>
      </c>
      <c r="I7505" t="s">
        <v>58</v>
      </c>
      <c r="J7505" s="1">
        <v>45622</v>
      </c>
      <c r="K7505">
        <v>1200</v>
      </c>
      <c r="L7505" t="s">
        <v>29754</v>
      </c>
      <c r="M7505" t="s">
        <v>177</v>
      </c>
      <c r="N7505" t="s">
        <v>29755</v>
      </c>
      <c r="O7505" t="s">
        <v>29756</v>
      </c>
      <c r="P7505" t="s">
        <v>51</v>
      </c>
      <c r="Q7505">
        <v>9</v>
      </c>
      <c r="R7505" t="s">
        <v>88</v>
      </c>
      <c r="S7505" t="s">
        <v>41</v>
      </c>
      <c r="T7505">
        <v>28824</v>
      </c>
      <c r="U7505" s="1">
        <v>45311</v>
      </c>
      <c r="V7505" t="s">
        <v>111</v>
      </c>
      <c r="W7505">
        <v>889178</v>
      </c>
      <c r="X7505" t="s">
        <v>29757</v>
      </c>
      <c r="Y7505">
        <v>591</v>
      </c>
      <c r="Z7505">
        <v>986</v>
      </c>
      <c r="AA7505">
        <v>1</v>
      </c>
      <c r="AB7505" s="2" t="s">
        <v>29758</v>
      </c>
    </row>
    <row r="7506" spans="1:28" x14ac:dyDescent="0.3">
      <c r="A7506" t="s">
        <v>28</v>
      </c>
      <c r="B7506" t="s">
        <v>29</v>
      </c>
      <c r="C7506" t="s">
        <v>91</v>
      </c>
      <c r="D7506" t="s">
        <v>380</v>
      </c>
      <c r="E7506" t="s">
        <v>32</v>
      </c>
      <c r="F7506" t="s">
        <v>47</v>
      </c>
      <c r="G7506">
        <v>36</v>
      </c>
      <c r="H7506">
        <v>422133</v>
      </c>
      <c r="I7506" t="s">
        <v>34</v>
      </c>
      <c r="J7506" s="1">
        <v>44597</v>
      </c>
      <c r="K7506">
        <v>1300</v>
      </c>
      <c r="L7506" t="s">
        <v>29759</v>
      </c>
      <c r="M7506" t="s">
        <v>423</v>
      </c>
      <c r="N7506" t="s">
        <v>29760</v>
      </c>
      <c r="O7506" t="s">
        <v>29761</v>
      </c>
      <c r="P7506" t="s">
        <v>51</v>
      </c>
      <c r="Q7506">
        <v>7</v>
      </c>
      <c r="R7506" t="s">
        <v>40</v>
      </c>
      <c r="S7506" t="s">
        <v>79</v>
      </c>
      <c r="T7506">
        <v>62331</v>
      </c>
      <c r="U7506" s="1">
        <v>45532</v>
      </c>
      <c r="V7506" t="s">
        <v>64</v>
      </c>
      <c r="W7506">
        <v>960637</v>
      </c>
      <c r="X7506" t="s">
        <v>29762</v>
      </c>
      <c r="Y7506">
        <v>793</v>
      </c>
      <c r="Z7506">
        <v>1705</v>
      </c>
      <c r="AA7506">
        <v>3</v>
      </c>
      <c r="AB7506">
        <v>2046</v>
      </c>
    </row>
    <row r="7507" spans="1:28" x14ac:dyDescent="0.3">
      <c r="A7507" t="s">
        <v>28</v>
      </c>
      <c r="B7507" t="s">
        <v>29</v>
      </c>
      <c r="C7507" t="s">
        <v>54</v>
      </c>
      <c r="D7507" t="s">
        <v>149</v>
      </c>
      <c r="E7507" t="s">
        <v>46</v>
      </c>
      <c r="F7507" t="s">
        <v>175</v>
      </c>
      <c r="G7507">
        <v>88</v>
      </c>
      <c r="H7507">
        <v>427384</v>
      </c>
      <c r="I7507" t="s">
        <v>58</v>
      </c>
      <c r="J7507" s="1">
        <v>44410</v>
      </c>
      <c r="K7507">
        <v>1300</v>
      </c>
      <c r="L7507" t="s">
        <v>29763</v>
      </c>
      <c r="M7507" t="s">
        <v>239</v>
      </c>
      <c r="N7507" t="s">
        <v>29764</v>
      </c>
      <c r="O7507" t="s">
        <v>29765</v>
      </c>
      <c r="P7507" t="s">
        <v>51</v>
      </c>
      <c r="Q7507">
        <v>11</v>
      </c>
      <c r="R7507" t="s">
        <v>88</v>
      </c>
      <c r="S7507" t="s">
        <v>79</v>
      </c>
      <c r="T7507">
        <v>93614</v>
      </c>
      <c r="U7507" s="1">
        <v>45495</v>
      </c>
      <c r="V7507" t="s">
        <v>126</v>
      </c>
      <c r="W7507">
        <v>562290</v>
      </c>
      <c r="X7507" t="s">
        <v>29766</v>
      </c>
      <c r="Y7507">
        <v>912</v>
      </c>
      <c r="Z7507">
        <v>2931</v>
      </c>
      <c r="AA7507">
        <v>5</v>
      </c>
      <c r="AB7507">
        <v>5862</v>
      </c>
    </row>
    <row r="7508" spans="1:28" x14ac:dyDescent="0.3">
      <c r="A7508" t="s">
        <v>28</v>
      </c>
      <c r="B7508" t="s">
        <v>29</v>
      </c>
      <c r="C7508" t="s">
        <v>30</v>
      </c>
      <c r="D7508" t="s">
        <v>261</v>
      </c>
      <c r="E7508" t="s">
        <v>46</v>
      </c>
      <c r="F7508" t="s">
        <v>355</v>
      </c>
      <c r="G7508">
        <v>56</v>
      </c>
      <c r="H7508">
        <v>433255</v>
      </c>
      <c r="I7508" t="s">
        <v>58</v>
      </c>
      <c r="J7508" s="1">
        <v>45226</v>
      </c>
      <c r="K7508">
        <v>1300</v>
      </c>
      <c r="L7508" t="s">
        <v>29767</v>
      </c>
      <c r="M7508" t="s">
        <v>623</v>
      </c>
      <c r="N7508" t="s">
        <v>29768</v>
      </c>
      <c r="O7508" t="s">
        <v>29769</v>
      </c>
      <c r="P7508" t="s">
        <v>87</v>
      </c>
      <c r="Q7508">
        <v>5</v>
      </c>
      <c r="R7508" t="s">
        <v>40</v>
      </c>
      <c r="S7508" t="s">
        <v>79</v>
      </c>
      <c r="T7508">
        <v>21534</v>
      </c>
      <c r="U7508" s="1">
        <v>45416</v>
      </c>
      <c r="V7508" t="s">
        <v>140</v>
      </c>
      <c r="W7508">
        <v>391473</v>
      </c>
      <c r="X7508" t="s">
        <v>29770</v>
      </c>
      <c r="Y7508">
        <v>643</v>
      </c>
      <c r="Z7508">
        <v>2941</v>
      </c>
      <c r="AA7508">
        <v>3</v>
      </c>
      <c r="AB7508" s="2" t="s">
        <v>4959</v>
      </c>
    </row>
    <row r="7509" spans="1:28" x14ac:dyDescent="0.3">
      <c r="A7509" t="s">
        <v>28</v>
      </c>
      <c r="B7509" t="s">
        <v>29</v>
      </c>
      <c r="C7509" t="s">
        <v>66</v>
      </c>
      <c r="D7509" t="s">
        <v>105</v>
      </c>
      <c r="E7509" t="s">
        <v>56</v>
      </c>
      <c r="F7509" t="s">
        <v>175</v>
      </c>
      <c r="G7509">
        <v>76</v>
      </c>
      <c r="H7509">
        <v>404531</v>
      </c>
      <c r="I7509" t="s">
        <v>58</v>
      </c>
      <c r="J7509" s="1">
        <v>44922</v>
      </c>
      <c r="K7509">
        <v>1400</v>
      </c>
      <c r="L7509" t="s">
        <v>29771</v>
      </c>
      <c r="M7509" t="s">
        <v>334</v>
      </c>
      <c r="N7509" t="s">
        <v>29772</v>
      </c>
      <c r="O7509" t="s">
        <v>29773</v>
      </c>
      <c r="P7509" t="s">
        <v>39</v>
      </c>
      <c r="Q7509">
        <v>7</v>
      </c>
      <c r="R7509" t="s">
        <v>88</v>
      </c>
      <c r="S7509" t="s">
        <v>63</v>
      </c>
      <c r="T7509">
        <v>63941</v>
      </c>
      <c r="U7509" s="1">
        <v>45610</v>
      </c>
      <c r="V7509" t="s">
        <v>42</v>
      </c>
      <c r="W7509">
        <v>827256</v>
      </c>
      <c r="X7509" t="s">
        <v>29774</v>
      </c>
      <c r="Y7509">
        <v>254</v>
      </c>
      <c r="Z7509">
        <v>2678</v>
      </c>
      <c r="AA7509">
        <v>8</v>
      </c>
      <c r="AB7509">
        <v>8569.6</v>
      </c>
    </row>
    <row r="7510" spans="1:28" x14ac:dyDescent="0.3">
      <c r="A7510" t="s">
        <v>28</v>
      </c>
      <c r="B7510" t="s">
        <v>29</v>
      </c>
      <c r="C7510" t="s">
        <v>157</v>
      </c>
      <c r="D7510" t="s">
        <v>546</v>
      </c>
      <c r="E7510" t="s">
        <v>46</v>
      </c>
      <c r="F7510" t="s">
        <v>113</v>
      </c>
      <c r="G7510">
        <v>20</v>
      </c>
      <c r="H7510">
        <v>433575</v>
      </c>
      <c r="I7510" t="s">
        <v>34</v>
      </c>
      <c r="J7510" s="1">
        <v>45403</v>
      </c>
      <c r="K7510">
        <v>950</v>
      </c>
      <c r="L7510" t="s">
        <v>8048</v>
      </c>
      <c r="M7510" t="s">
        <v>319</v>
      </c>
      <c r="N7510" t="s">
        <v>29775</v>
      </c>
      <c r="O7510" t="s">
        <v>29776</v>
      </c>
      <c r="P7510" t="s">
        <v>51</v>
      </c>
      <c r="Q7510">
        <v>19</v>
      </c>
      <c r="R7510" t="s">
        <v>40</v>
      </c>
      <c r="S7510" t="s">
        <v>79</v>
      </c>
      <c r="T7510">
        <v>66767</v>
      </c>
      <c r="U7510" s="1">
        <v>45540</v>
      </c>
      <c r="V7510" t="s">
        <v>180</v>
      </c>
      <c r="W7510">
        <v>810685</v>
      </c>
      <c r="X7510" t="s">
        <v>29777</v>
      </c>
      <c r="Y7510">
        <v>552</v>
      </c>
      <c r="Z7510">
        <v>1106</v>
      </c>
      <c r="AA7510">
        <v>3</v>
      </c>
      <c r="AB7510">
        <v>1327.2</v>
      </c>
    </row>
    <row r="7511" spans="1:28" x14ac:dyDescent="0.3">
      <c r="A7511" t="s">
        <v>28</v>
      </c>
      <c r="B7511" t="s">
        <v>29</v>
      </c>
      <c r="C7511" t="s">
        <v>157</v>
      </c>
      <c r="D7511" t="s">
        <v>411</v>
      </c>
      <c r="E7511" t="s">
        <v>56</v>
      </c>
      <c r="F7511" t="s">
        <v>175</v>
      </c>
      <c r="G7511">
        <v>14</v>
      </c>
      <c r="H7511">
        <v>416086</v>
      </c>
      <c r="I7511" t="s">
        <v>34</v>
      </c>
      <c r="J7511" s="1">
        <v>44916</v>
      </c>
      <c r="K7511">
        <v>950</v>
      </c>
      <c r="L7511" t="s">
        <v>29305</v>
      </c>
      <c r="M7511" t="s">
        <v>372</v>
      </c>
      <c r="N7511" t="s">
        <v>29778</v>
      </c>
      <c r="O7511" t="s">
        <v>29779</v>
      </c>
      <c r="P7511" t="s">
        <v>51</v>
      </c>
      <c r="Q7511">
        <v>17</v>
      </c>
      <c r="R7511" t="s">
        <v>40</v>
      </c>
      <c r="S7511" t="s">
        <v>63</v>
      </c>
      <c r="T7511">
        <v>85997</v>
      </c>
      <c r="U7511" s="1">
        <v>45515</v>
      </c>
      <c r="V7511" t="s">
        <v>64</v>
      </c>
      <c r="W7511">
        <v>790856</v>
      </c>
      <c r="X7511" t="s">
        <v>29780</v>
      </c>
      <c r="Y7511">
        <v>280</v>
      </c>
      <c r="Z7511">
        <v>2933</v>
      </c>
      <c r="AA7511">
        <v>3</v>
      </c>
      <c r="AB7511" s="2" t="s">
        <v>16504</v>
      </c>
    </row>
    <row r="7512" spans="1:28" x14ac:dyDescent="0.3">
      <c r="A7512" t="s">
        <v>28</v>
      </c>
      <c r="B7512" t="s">
        <v>29</v>
      </c>
      <c r="C7512" t="s">
        <v>91</v>
      </c>
      <c r="D7512" t="s">
        <v>467</v>
      </c>
      <c r="E7512" t="s">
        <v>56</v>
      </c>
      <c r="F7512" t="s">
        <v>355</v>
      </c>
      <c r="G7512">
        <v>37</v>
      </c>
      <c r="H7512">
        <v>406350</v>
      </c>
      <c r="I7512" t="s">
        <v>58</v>
      </c>
      <c r="J7512" s="1">
        <v>44065</v>
      </c>
      <c r="K7512">
        <v>1400</v>
      </c>
      <c r="L7512" t="s">
        <v>18831</v>
      </c>
      <c r="M7512" t="s">
        <v>129</v>
      </c>
      <c r="N7512" t="s">
        <v>29781</v>
      </c>
      <c r="O7512">
        <f>1-398-712-9633</f>
        <v>-10742</v>
      </c>
      <c r="P7512" t="s">
        <v>51</v>
      </c>
      <c r="Q7512">
        <v>20</v>
      </c>
      <c r="R7512" t="s">
        <v>40</v>
      </c>
      <c r="S7512" t="s">
        <v>118</v>
      </c>
      <c r="T7512">
        <v>74350</v>
      </c>
      <c r="U7512" s="1">
        <v>45299</v>
      </c>
      <c r="V7512" t="s">
        <v>111</v>
      </c>
      <c r="W7512">
        <v>807467</v>
      </c>
      <c r="X7512" t="s">
        <v>29782</v>
      </c>
      <c r="Y7512">
        <v>658</v>
      </c>
      <c r="Z7512">
        <v>2750</v>
      </c>
      <c r="AA7512">
        <v>2</v>
      </c>
      <c r="AB7512">
        <v>2200</v>
      </c>
    </row>
    <row r="7513" spans="1:28" x14ac:dyDescent="0.3">
      <c r="A7513" t="s">
        <v>28</v>
      </c>
      <c r="B7513" t="s">
        <v>29</v>
      </c>
      <c r="C7513" t="s">
        <v>54</v>
      </c>
      <c r="D7513" t="s">
        <v>616</v>
      </c>
      <c r="E7513" t="s">
        <v>32</v>
      </c>
      <c r="F7513" t="s">
        <v>175</v>
      </c>
      <c r="G7513">
        <v>9</v>
      </c>
      <c r="H7513">
        <v>433979</v>
      </c>
      <c r="I7513" t="s">
        <v>34</v>
      </c>
      <c r="J7513" s="1">
        <v>45267</v>
      </c>
      <c r="K7513">
        <v>1300</v>
      </c>
      <c r="L7513" t="s">
        <v>29783</v>
      </c>
      <c r="M7513" t="s">
        <v>172</v>
      </c>
      <c r="N7513" t="s">
        <v>29784</v>
      </c>
      <c r="O7513" t="s">
        <v>29785</v>
      </c>
      <c r="P7513" t="s">
        <v>87</v>
      </c>
      <c r="Q7513">
        <v>17</v>
      </c>
      <c r="R7513" t="s">
        <v>88</v>
      </c>
      <c r="S7513" t="s">
        <v>118</v>
      </c>
      <c r="T7513">
        <v>25116</v>
      </c>
      <c r="U7513" s="1">
        <v>45515</v>
      </c>
      <c r="V7513" t="s">
        <v>64</v>
      </c>
      <c r="W7513">
        <v>791072</v>
      </c>
      <c r="X7513" t="s">
        <v>29786</v>
      </c>
      <c r="Y7513">
        <v>212</v>
      </c>
      <c r="Z7513">
        <v>2441</v>
      </c>
      <c r="AA7513">
        <v>2</v>
      </c>
      <c r="AB7513" s="2" t="s">
        <v>29787</v>
      </c>
    </row>
    <row r="7514" spans="1:28" x14ac:dyDescent="0.3">
      <c r="A7514" t="s">
        <v>28</v>
      </c>
      <c r="B7514" t="s">
        <v>29</v>
      </c>
      <c r="C7514" t="s">
        <v>157</v>
      </c>
      <c r="D7514" t="s">
        <v>317</v>
      </c>
      <c r="E7514" t="s">
        <v>46</v>
      </c>
      <c r="F7514" t="s">
        <v>175</v>
      </c>
      <c r="G7514">
        <v>86</v>
      </c>
      <c r="H7514">
        <v>424899</v>
      </c>
      <c r="I7514" t="s">
        <v>34</v>
      </c>
      <c r="J7514" s="1">
        <v>43835</v>
      </c>
      <c r="K7514">
        <v>800</v>
      </c>
      <c r="L7514" t="s">
        <v>29788</v>
      </c>
      <c r="M7514" t="s">
        <v>1198</v>
      </c>
      <c r="N7514" t="s">
        <v>29789</v>
      </c>
      <c r="O7514" t="s">
        <v>29790</v>
      </c>
      <c r="P7514" t="s">
        <v>39</v>
      </c>
      <c r="Q7514">
        <v>6</v>
      </c>
      <c r="R7514" t="s">
        <v>88</v>
      </c>
      <c r="S7514" t="s">
        <v>63</v>
      </c>
      <c r="T7514">
        <v>10610</v>
      </c>
      <c r="U7514" s="1">
        <v>45572</v>
      </c>
      <c r="V7514" t="s">
        <v>155</v>
      </c>
      <c r="W7514">
        <v>554131</v>
      </c>
      <c r="X7514" t="s">
        <v>29791</v>
      </c>
      <c r="Y7514">
        <v>268</v>
      </c>
      <c r="Z7514">
        <v>1408</v>
      </c>
      <c r="AA7514">
        <v>3</v>
      </c>
      <c r="AB7514" s="2" t="s">
        <v>4522</v>
      </c>
    </row>
    <row r="7515" spans="1:28" x14ac:dyDescent="0.3">
      <c r="A7515" t="s">
        <v>28</v>
      </c>
      <c r="B7515" t="s">
        <v>29</v>
      </c>
      <c r="C7515" t="s">
        <v>66</v>
      </c>
      <c r="D7515" t="s">
        <v>82</v>
      </c>
      <c r="E7515" t="s">
        <v>46</v>
      </c>
      <c r="F7515" t="s">
        <v>175</v>
      </c>
      <c r="G7515">
        <v>97</v>
      </c>
      <c r="H7515">
        <v>429016</v>
      </c>
      <c r="I7515" t="s">
        <v>34</v>
      </c>
      <c r="J7515" s="1">
        <v>44020</v>
      </c>
      <c r="K7515">
        <v>1200</v>
      </c>
      <c r="L7515" t="s">
        <v>29792</v>
      </c>
      <c r="M7515" t="s">
        <v>496</v>
      </c>
      <c r="N7515" t="s">
        <v>29793</v>
      </c>
      <c r="O7515">
        <v>3517497831</v>
      </c>
      <c r="P7515" t="s">
        <v>87</v>
      </c>
      <c r="Q7515">
        <v>11</v>
      </c>
      <c r="R7515" t="s">
        <v>40</v>
      </c>
      <c r="S7515" t="s">
        <v>41</v>
      </c>
      <c r="T7515">
        <v>35440</v>
      </c>
      <c r="U7515" s="1">
        <v>45530</v>
      </c>
      <c r="V7515" t="s">
        <v>64</v>
      </c>
      <c r="W7515">
        <v>725639</v>
      </c>
      <c r="X7515" t="s">
        <v>29794</v>
      </c>
      <c r="Y7515">
        <v>974</v>
      </c>
      <c r="Z7515">
        <v>1646</v>
      </c>
      <c r="AA7515">
        <v>4</v>
      </c>
      <c r="AB7515" s="2" t="s">
        <v>5461</v>
      </c>
    </row>
    <row r="7516" spans="1:28" x14ac:dyDescent="0.3">
      <c r="A7516" t="s">
        <v>28</v>
      </c>
      <c r="B7516" t="s">
        <v>29</v>
      </c>
      <c r="C7516" t="s">
        <v>91</v>
      </c>
      <c r="D7516" t="s">
        <v>524</v>
      </c>
      <c r="E7516" t="s">
        <v>32</v>
      </c>
      <c r="F7516" t="s">
        <v>99</v>
      </c>
      <c r="G7516">
        <v>8</v>
      </c>
      <c r="H7516">
        <v>436000</v>
      </c>
      <c r="I7516" t="s">
        <v>34</v>
      </c>
      <c r="J7516" s="1">
        <v>43902</v>
      </c>
      <c r="K7516">
        <v>800</v>
      </c>
      <c r="L7516" t="s">
        <v>29795</v>
      </c>
      <c r="M7516" t="s">
        <v>428</v>
      </c>
      <c r="N7516" t="s">
        <v>29796</v>
      </c>
      <c r="O7516" t="s">
        <v>29797</v>
      </c>
      <c r="P7516" t="s">
        <v>71</v>
      </c>
      <c r="Q7516">
        <v>6</v>
      </c>
      <c r="R7516" t="s">
        <v>88</v>
      </c>
      <c r="S7516" t="s">
        <v>41</v>
      </c>
      <c r="T7516">
        <v>52491</v>
      </c>
      <c r="U7516" s="1">
        <v>45554</v>
      </c>
      <c r="V7516" t="s">
        <v>180</v>
      </c>
      <c r="W7516">
        <v>158946</v>
      </c>
      <c r="X7516" t="s">
        <v>29798</v>
      </c>
      <c r="Y7516">
        <v>463</v>
      </c>
      <c r="Z7516">
        <v>2103</v>
      </c>
      <c r="AA7516">
        <v>2</v>
      </c>
      <c r="AB7516">
        <v>1682.4</v>
      </c>
    </row>
    <row r="7517" spans="1:28" x14ac:dyDescent="0.3">
      <c r="A7517" t="s">
        <v>28</v>
      </c>
      <c r="B7517" t="s">
        <v>29</v>
      </c>
      <c r="C7517" t="s">
        <v>30</v>
      </c>
      <c r="D7517" t="s">
        <v>227</v>
      </c>
      <c r="E7517" t="s">
        <v>46</v>
      </c>
      <c r="F7517" t="s">
        <v>135</v>
      </c>
      <c r="G7517">
        <v>62</v>
      </c>
      <c r="H7517">
        <v>401674</v>
      </c>
      <c r="I7517" t="s">
        <v>58</v>
      </c>
      <c r="J7517" s="1">
        <v>44681</v>
      </c>
      <c r="K7517">
        <v>1400</v>
      </c>
      <c r="L7517" t="s">
        <v>29799</v>
      </c>
      <c r="M7517" t="s">
        <v>1253</v>
      </c>
      <c r="N7517" t="s">
        <v>29800</v>
      </c>
      <c r="O7517">
        <f>1-963-673-265</f>
        <v>-1900</v>
      </c>
      <c r="P7517" t="s">
        <v>71</v>
      </c>
      <c r="Q7517">
        <v>19</v>
      </c>
      <c r="R7517" t="s">
        <v>88</v>
      </c>
      <c r="S7517" t="s">
        <v>79</v>
      </c>
      <c r="T7517">
        <v>68086</v>
      </c>
      <c r="U7517" s="1">
        <v>45562</v>
      </c>
      <c r="V7517" t="s">
        <v>180</v>
      </c>
      <c r="W7517">
        <v>855519</v>
      </c>
      <c r="X7517" t="s">
        <v>29801</v>
      </c>
      <c r="Y7517">
        <v>926</v>
      </c>
      <c r="Z7517">
        <v>935</v>
      </c>
      <c r="AA7517">
        <v>4</v>
      </c>
      <c r="AB7517">
        <v>1496</v>
      </c>
    </row>
    <row r="7518" spans="1:28" x14ac:dyDescent="0.3">
      <c r="A7518" t="s">
        <v>28</v>
      </c>
      <c r="B7518" t="s">
        <v>29</v>
      </c>
      <c r="C7518" t="s">
        <v>148</v>
      </c>
      <c r="D7518" t="s">
        <v>560</v>
      </c>
      <c r="E7518" t="s">
        <v>32</v>
      </c>
      <c r="F7518" t="s">
        <v>57</v>
      </c>
      <c r="G7518">
        <v>45</v>
      </c>
      <c r="H7518">
        <v>404441</v>
      </c>
      <c r="I7518" t="s">
        <v>34</v>
      </c>
      <c r="J7518" s="1">
        <v>44491</v>
      </c>
      <c r="K7518">
        <v>1200</v>
      </c>
      <c r="L7518" t="s">
        <v>29802</v>
      </c>
      <c r="M7518" t="s">
        <v>195</v>
      </c>
      <c r="N7518" t="s">
        <v>29803</v>
      </c>
      <c r="O7518">
        <v>6315917383</v>
      </c>
      <c r="P7518" t="s">
        <v>51</v>
      </c>
      <c r="Q7518">
        <v>11</v>
      </c>
      <c r="R7518" t="s">
        <v>88</v>
      </c>
      <c r="S7518" t="s">
        <v>118</v>
      </c>
      <c r="T7518">
        <v>51954</v>
      </c>
      <c r="U7518" s="1">
        <v>45562</v>
      </c>
      <c r="V7518" t="s">
        <v>180</v>
      </c>
      <c r="W7518">
        <v>354964</v>
      </c>
      <c r="X7518" t="s">
        <v>29804</v>
      </c>
      <c r="Y7518">
        <v>522</v>
      </c>
      <c r="Z7518">
        <v>2614</v>
      </c>
      <c r="AA7518">
        <v>5</v>
      </c>
      <c r="AB7518">
        <v>5228</v>
      </c>
    </row>
    <row r="7519" spans="1:28" x14ac:dyDescent="0.3">
      <c r="A7519" t="s">
        <v>28</v>
      </c>
      <c r="B7519" t="s">
        <v>29</v>
      </c>
      <c r="C7519" t="s">
        <v>157</v>
      </c>
      <c r="D7519" t="s">
        <v>254</v>
      </c>
      <c r="E7519" t="s">
        <v>46</v>
      </c>
      <c r="F7519" t="s">
        <v>175</v>
      </c>
      <c r="G7519">
        <v>24</v>
      </c>
      <c r="H7519">
        <v>421676</v>
      </c>
      <c r="I7519" t="s">
        <v>58</v>
      </c>
      <c r="J7519" s="1">
        <v>45142</v>
      </c>
      <c r="K7519">
        <v>950</v>
      </c>
      <c r="L7519" t="s">
        <v>29805</v>
      </c>
      <c r="M7519" t="s">
        <v>319</v>
      </c>
      <c r="N7519" t="s">
        <v>29806</v>
      </c>
      <c r="O7519" t="s">
        <v>29807</v>
      </c>
      <c r="P7519" t="s">
        <v>51</v>
      </c>
      <c r="Q7519">
        <v>15</v>
      </c>
      <c r="R7519" t="s">
        <v>88</v>
      </c>
      <c r="S7519" t="s">
        <v>79</v>
      </c>
      <c r="T7519">
        <v>19437</v>
      </c>
      <c r="U7519" s="1">
        <v>45508</v>
      </c>
      <c r="V7519" t="s">
        <v>64</v>
      </c>
      <c r="W7519">
        <v>889408</v>
      </c>
      <c r="X7519" t="s">
        <v>11636</v>
      </c>
      <c r="Y7519">
        <v>230</v>
      </c>
      <c r="Z7519">
        <v>1858</v>
      </c>
      <c r="AA7519">
        <v>3</v>
      </c>
      <c r="AB7519">
        <v>2229.6</v>
      </c>
    </row>
    <row r="7520" spans="1:28" x14ac:dyDescent="0.3">
      <c r="A7520" t="s">
        <v>28</v>
      </c>
      <c r="B7520" t="s">
        <v>29</v>
      </c>
      <c r="C7520" t="s">
        <v>91</v>
      </c>
      <c r="D7520" t="s">
        <v>254</v>
      </c>
      <c r="E7520" t="s">
        <v>46</v>
      </c>
      <c r="F7520" t="s">
        <v>135</v>
      </c>
      <c r="G7520">
        <v>83</v>
      </c>
      <c r="H7520">
        <v>425061</v>
      </c>
      <c r="I7520" t="s">
        <v>34</v>
      </c>
      <c r="J7520" s="1">
        <v>45198</v>
      </c>
      <c r="K7520">
        <v>1300</v>
      </c>
      <c r="L7520" t="s">
        <v>20091</v>
      </c>
      <c r="M7520" t="s">
        <v>506</v>
      </c>
      <c r="N7520" t="s">
        <v>29808</v>
      </c>
      <c r="O7520" t="s">
        <v>29809</v>
      </c>
      <c r="P7520" t="s">
        <v>39</v>
      </c>
      <c r="Q7520">
        <v>16</v>
      </c>
      <c r="R7520" t="s">
        <v>40</v>
      </c>
      <c r="S7520" t="s">
        <v>63</v>
      </c>
      <c r="T7520">
        <v>23057</v>
      </c>
      <c r="U7520" s="1">
        <v>45499</v>
      </c>
      <c r="V7520" t="s">
        <v>126</v>
      </c>
      <c r="W7520">
        <v>133601</v>
      </c>
      <c r="X7520" t="s">
        <v>29810</v>
      </c>
      <c r="Y7520">
        <v>421</v>
      </c>
      <c r="Z7520">
        <v>1701</v>
      </c>
      <c r="AA7520">
        <v>3</v>
      </c>
      <c r="AB7520">
        <v>2041.2</v>
      </c>
    </row>
    <row r="7521" spans="1:28" x14ac:dyDescent="0.3">
      <c r="A7521" t="s">
        <v>28</v>
      </c>
      <c r="B7521" t="s">
        <v>29</v>
      </c>
      <c r="C7521" t="s">
        <v>44</v>
      </c>
      <c r="D7521" t="s">
        <v>182</v>
      </c>
      <c r="E7521" t="s">
        <v>46</v>
      </c>
      <c r="F7521" t="s">
        <v>83</v>
      </c>
      <c r="G7521">
        <v>30</v>
      </c>
      <c r="H7521">
        <v>413919</v>
      </c>
      <c r="I7521" t="s">
        <v>58</v>
      </c>
      <c r="J7521" s="1">
        <v>43942</v>
      </c>
      <c r="K7521">
        <v>1400</v>
      </c>
      <c r="L7521" t="s">
        <v>29811</v>
      </c>
      <c r="M7521" t="s">
        <v>108</v>
      </c>
      <c r="N7521" t="s">
        <v>29812</v>
      </c>
      <c r="O7521" t="s">
        <v>29813</v>
      </c>
      <c r="P7521" t="s">
        <v>87</v>
      </c>
      <c r="Q7521">
        <v>6</v>
      </c>
      <c r="R7521" t="s">
        <v>88</v>
      </c>
      <c r="S7521" t="s">
        <v>79</v>
      </c>
      <c r="T7521">
        <v>24574</v>
      </c>
      <c r="U7521" s="1">
        <v>45351</v>
      </c>
      <c r="V7521" t="s">
        <v>119</v>
      </c>
      <c r="W7521">
        <v>926247</v>
      </c>
      <c r="X7521" t="s">
        <v>29814</v>
      </c>
      <c r="Y7521">
        <v>479</v>
      </c>
      <c r="Z7521">
        <v>2494</v>
      </c>
      <c r="AA7521">
        <v>5</v>
      </c>
      <c r="AB7521">
        <v>4988</v>
      </c>
    </row>
    <row r="7522" spans="1:28" x14ac:dyDescent="0.3">
      <c r="A7522" t="s">
        <v>28</v>
      </c>
      <c r="B7522" t="s">
        <v>29</v>
      </c>
      <c r="C7522" t="s">
        <v>148</v>
      </c>
      <c r="D7522" t="s">
        <v>220</v>
      </c>
      <c r="E7522" t="s">
        <v>56</v>
      </c>
      <c r="F7522" t="s">
        <v>47</v>
      </c>
      <c r="G7522">
        <v>27</v>
      </c>
      <c r="H7522">
        <v>422571</v>
      </c>
      <c r="I7522" t="s">
        <v>58</v>
      </c>
      <c r="J7522" s="1">
        <v>44652</v>
      </c>
      <c r="K7522">
        <v>1100</v>
      </c>
      <c r="L7522" t="s">
        <v>29815</v>
      </c>
      <c r="M7522" t="s">
        <v>123</v>
      </c>
      <c r="N7522" t="s">
        <v>29816</v>
      </c>
      <c r="O7522" t="s">
        <v>29817</v>
      </c>
      <c r="P7522" t="s">
        <v>87</v>
      </c>
      <c r="Q7522">
        <v>16</v>
      </c>
      <c r="R7522" t="s">
        <v>40</v>
      </c>
      <c r="S7522" t="s">
        <v>63</v>
      </c>
      <c r="T7522">
        <v>59705</v>
      </c>
      <c r="U7522" s="1">
        <v>45598</v>
      </c>
      <c r="V7522" t="s">
        <v>42</v>
      </c>
      <c r="W7522">
        <v>137471</v>
      </c>
      <c r="X7522" t="s">
        <v>29818</v>
      </c>
      <c r="Y7522">
        <v>485</v>
      </c>
      <c r="Z7522">
        <v>2856</v>
      </c>
      <c r="AA7522">
        <v>6</v>
      </c>
      <c r="AB7522" s="2" t="s">
        <v>29107</v>
      </c>
    </row>
    <row r="7523" spans="1:28" x14ac:dyDescent="0.3">
      <c r="A7523" t="s">
        <v>28</v>
      </c>
      <c r="B7523" t="s">
        <v>29</v>
      </c>
      <c r="C7523" t="s">
        <v>157</v>
      </c>
      <c r="D7523" t="s">
        <v>637</v>
      </c>
      <c r="E7523" t="s">
        <v>32</v>
      </c>
      <c r="F7523" t="s">
        <v>106</v>
      </c>
      <c r="G7523">
        <v>48</v>
      </c>
      <c r="H7523">
        <v>424860</v>
      </c>
      <c r="I7523" t="s">
        <v>34</v>
      </c>
      <c r="J7523" s="1">
        <v>45579</v>
      </c>
      <c r="K7523">
        <v>1200</v>
      </c>
      <c r="L7523" t="s">
        <v>29819</v>
      </c>
      <c r="M7523" t="s">
        <v>623</v>
      </c>
      <c r="N7523" t="s">
        <v>29820</v>
      </c>
      <c r="O7523" t="s">
        <v>29821</v>
      </c>
      <c r="P7523" t="s">
        <v>71</v>
      </c>
      <c r="Q7523">
        <v>10</v>
      </c>
      <c r="R7523" t="s">
        <v>40</v>
      </c>
      <c r="S7523" t="s">
        <v>63</v>
      </c>
      <c r="T7523">
        <v>56637</v>
      </c>
      <c r="U7523" s="1">
        <v>45458</v>
      </c>
      <c r="V7523" t="s">
        <v>52</v>
      </c>
      <c r="W7523">
        <v>950064</v>
      </c>
      <c r="X7523" t="s">
        <v>29822</v>
      </c>
      <c r="Y7523">
        <v>638</v>
      </c>
      <c r="Z7523">
        <v>1462</v>
      </c>
      <c r="AA7523">
        <v>3</v>
      </c>
      <c r="AB7523">
        <v>1754.4</v>
      </c>
    </row>
    <row r="7524" spans="1:28" x14ac:dyDescent="0.3">
      <c r="A7524" t="s">
        <v>28</v>
      </c>
      <c r="B7524" t="s">
        <v>29</v>
      </c>
      <c r="C7524" t="s">
        <v>193</v>
      </c>
      <c r="D7524" t="s">
        <v>105</v>
      </c>
      <c r="E7524" t="s">
        <v>56</v>
      </c>
      <c r="F7524" t="s">
        <v>150</v>
      </c>
      <c r="G7524">
        <v>98</v>
      </c>
      <c r="H7524">
        <v>427630</v>
      </c>
      <c r="I7524" t="s">
        <v>34</v>
      </c>
      <c r="J7524" s="1">
        <v>44167</v>
      </c>
      <c r="K7524">
        <v>800</v>
      </c>
      <c r="L7524" t="s">
        <v>17360</v>
      </c>
      <c r="M7524" t="s">
        <v>680</v>
      </c>
      <c r="N7524" t="s">
        <v>29823</v>
      </c>
      <c r="O7524" t="s">
        <v>29824</v>
      </c>
      <c r="P7524" t="s">
        <v>39</v>
      </c>
      <c r="Q7524">
        <v>17</v>
      </c>
      <c r="R7524" t="s">
        <v>88</v>
      </c>
      <c r="S7524" t="s">
        <v>41</v>
      </c>
      <c r="T7524">
        <v>60061</v>
      </c>
      <c r="U7524" s="1">
        <v>45515</v>
      </c>
      <c r="V7524" t="s">
        <v>64</v>
      </c>
      <c r="W7524">
        <v>939021</v>
      </c>
      <c r="X7524" t="s">
        <v>29825</v>
      </c>
      <c r="Y7524">
        <v>510</v>
      </c>
      <c r="Z7524">
        <v>963</v>
      </c>
      <c r="AA7524">
        <v>5</v>
      </c>
      <c r="AB7524">
        <v>1926</v>
      </c>
    </row>
    <row r="7525" spans="1:28" x14ac:dyDescent="0.3">
      <c r="A7525" t="s">
        <v>28</v>
      </c>
      <c r="B7525" t="s">
        <v>29</v>
      </c>
      <c r="C7525" t="s">
        <v>157</v>
      </c>
      <c r="D7525" t="s">
        <v>142</v>
      </c>
      <c r="E7525" t="s">
        <v>56</v>
      </c>
      <c r="F7525" t="s">
        <v>150</v>
      </c>
      <c r="G7525">
        <v>48</v>
      </c>
      <c r="H7525">
        <v>437617</v>
      </c>
      <c r="I7525" t="s">
        <v>58</v>
      </c>
      <c r="J7525" s="1">
        <v>44352</v>
      </c>
      <c r="K7525">
        <v>1100</v>
      </c>
      <c r="L7525" t="s">
        <v>25077</v>
      </c>
      <c r="M7525" t="s">
        <v>1253</v>
      </c>
      <c r="N7525" t="s">
        <v>29826</v>
      </c>
      <c r="O7525" t="s">
        <v>29827</v>
      </c>
      <c r="P7525" t="s">
        <v>51</v>
      </c>
      <c r="Q7525">
        <v>20</v>
      </c>
      <c r="R7525" t="s">
        <v>40</v>
      </c>
      <c r="S7525" t="s">
        <v>79</v>
      </c>
      <c r="T7525">
        <v>98800</v>
      </c>
      <c r="U7525" s="1">
        <v>45372</v>
      </c>
      <c r="V7525" t="s">
        <v>72</v>
      </c>
      <c r="W7525">
        <v>849744</v>
      </c>
      <c r="X7525" t="s">
        <v>337</v>
      </c>
      <c r="Y7525">
        <v>578</v>
      </c>
      <c r="Z7525">
        <v>2834</v>
      </c>
      <c r="AA7525">
        <v>4</v>
      </c>
      <c r="AB7525" s="2" t="s">
        <v>22687</v>
      </c>
    </row>
    <row r="7526" spans="1:28" x14ac:dyDescent="0.3">
      <c r="A7526" t="s">
        <v>28</v>
      </c>
      <c r="B7526" t="s">
        <v>29</v>
      </c>
      <c r="C7526" t="s">
        <v>148</v>
      </c>
      <c r="D7526" t="s">
        <v>163</v>
      </c>
      <c r="E7526" t="s">
        <v>56</v>
      </c>
      <c r="F7526" t="s">
        <v>175</v>
      </c>
      <c r="G7526">
        <v>16</v>
      </c>
      <c r="H7526">
        <v>409595</v>
      </c>
      <c r="I7526" t="s">
        <v>34</v>
      </c>
      <c r="J7526" s="1">
        <v>44537</v>
      </c>
      <c r="K7526">
        <v>1100</v>
      </c>
      <c r="L7526" t="s">
        <v>16996</v>
      </c>
      <c r="M7526" t="s">
        <v>1147</v>
      </c>
      <c r="N7526" t="s">
        <v>29828</v>
      </c>
      <c r="O7526" t="s">
        <v>29829</v>
      </c>
      <c r="P7526" t="s">
        <v>71</v>
      </c>
      <c r="Q7526">
        <v>13</v>
      </c>
      <c r="R7526" t="s">
        <v>88</v>
      </c>
      <c r="S7526" t="s">
        <v>63</v>
      </c>
      <c r="T7526">
        <v>56443</v>
      </c>
      <c r="U7526" s="1">
        <v>45579</v>
      </c>
      <c r="V7526" t="s">
        <v>155</v>
      </c>
      <c r="W7526">
        <v>455480</v>
      </c>
      <c r="X7526" t="s">
        <v>3440</v>
      </c>
      <c r="Y7526">
        <v>366</v>
      </c>
      <c r="Z7526">
        <v>1866</v>
      </c>
      <c r="AA7526">
        <v>7</v>
      </c>
      <c r="AB7526">
        <v>5224.8</v>
      </c>
    </row>
    <row r="7527" spans="1:28" x14ac:dyDescent="0.3">
      <c r="A7527" t="s">
        <v>28</v>
      </c>
      <c r="B7527" t="s">
        <v>29</v>
      </c>
      <c r="C7527" t="s">
        <v>44</v>
      </c>
      <c r="D7527" t="s">
        <v>134</v>
      </c>
      <c r="E7527" t="s">
        <v>56</v>
      </c>
      <c r="F7527" t="s">
        <v>135</v>
      </c>
      <c r="G7527">
        <v>56</v>
      </c>
      <c r="H7527">
        <v>417448</v>
      </c>
      <c r="I7527" t="s">
        <v>34</v>
      </c>
      <c r="J7527" s="1">
        <v>45216</v>
      </c>
      <c r="K7527">
        <v>1200</v>
      </c>
      <c r="L7527" t="s">
        <v>29830</v>
      </c>
      <c r="M7527" t="s">
        <v>36</v>
      </c>
      <c r="N7527" t="s">
        <v>29831</v>
      </c>
      <c r="O7527" t="s">
        <v>29832</v>
      </c>
      <c r="P7527" t="s">
        <v>51</v>
      </c>
      <c r="Q7527">
        <v>4</v>
      </c>
      <c r="R7527" t="s">
        <v>40</v>
      </c>
      <c r="S7527" t="s">
        <v>79</v>
      </c>
      <c r="T7527">
        <v>46615</v>
      </c>
      <c r="U7527" s="1">
        <v>45582</v>
      </c>
      <c r="V7527" t="s">
        <v>155</v>
      </c>
      <c r="W7527">
        <v>371005</v>
      </c>
      <c r="X7527" t="s">
        <v>29833</v>
      </c>
      <c r="Y7527">
        <v>406</v>
      </c>
      <c r="Z7527">
        <v>2127</v>
      </c>
      <c r="AA7527">
        <v>6</v>
      </c>
      <c r="AB7527">
        <v>5104.8</v>
      </c>
    </row>
    <row r="7528" spans="1:28" x14ac:dyDescent="0.3">
      <c r="A7528" t="s">
        <v>28</v>
      </c>
      <c r="B7528" t="s">
        <v>29</v>
      </c>
      <c r="C7528" t="s">
        <v>54</v>
      </c>
      <c r="D7528" t="s">
        <v>187</v>
      </c>
      <c r="E7528" t="s">
        <v>56</v>
      </c>
      <c r="F7528" t="s">
        <v>150</v>
      </c>
      <c r="G7528">
        <v>51</v>
      </c>
      <c r="H7528">
        <v>410656</v>
      </c>
      <c r="I7528" t="s">
        <v>58</v>
      </c>
      <c r="J7528" s="1">
        <v>44619</v>
      </c>
      <c r="K7528">
        <v>800</v>
      </c>
      <c r="L7528" t="s">
        <v>29834</v>
      </c>
      <c r="M7528" t="s">
        <v>123</v>
      </c>
      <c r="N7528" t="s">
        <v>29835</v>
      </c>
      <c r="O7528" t="s">
        <v>29836</v>
      </c>
      <c r="P7528" t="s">
        <v>87</v>
      </c>
      <c r="Q7528">
        <v>7</v>
      </c>
      <c r="R7528" t="s">
        <v>88</v>
      </c>
      <c r="S7528" t="s">
        <v>63</v>
      </c>
      <c r="T7528">
        <v>16068</v>
      </c>
      <c r="U7528" s="1">
        <v>45448</v>
      </c>
      <c r="V7528" t="s">
        <v>52</v>
      </c>
      <c r="W7528">
        <v>160723</v>
      </c>
      <c r="X7528" t="s">
        <v>29837</v>
      </c>
      <c r="Y7528">
        <v>561</v>
      </c>
      <c r="Z7528">
        <v>2269</v>
      </c>
      <c r="AA7528">
        <v>6</v>
      </c>
      <c r="AB7528">
        <v>5445.6</v>
      </c>
    </row>
    <row r="7529" spans="1:28" x14ac:dyDescent="0.3">
      <c r="A7529" t="s">
        <v>28</v>
      </c>
      <c r="B7529" t="s">
        <v>29</v>
      </c>
      <c r="C7529" t="s">
        <v>148</v>
      </c>
      <c r="D7529" t="s">
        <v>254</v>
      </c>
      <c r="E7529" t="s">
        <v>46</v>
      </c>
      <c r="F7529" t="s">
        <v>113</v>
      </c>
      <c r="G7529">
        <v>15</v>
      </c>
      <c r="H7529">
        <v>407206</v>
      </c>
      <c r="I7529" t="s">
        <v>34</v>
      </c>
      <c r="J7529" s="1">
        <v>45476</v>
      </c>
      <c r="K7529">
        <v>1100</v>
      </c>
      <c r="L7529" t="s">
        <v>29838</v>
      </c>
      <c r="M7529" t="s">
        <v>1017</v>
      </c>
      <c r="N7529" t="s">
        <v>29839</v>
      </c>
      <c r="O7529" t="s">
        <v>29840</v>
      </c>
      <c r="P7529" t="s">
        <v>51</v>
      </c>
      <c r="Q7529">
        <v>18</v>
      </c>
      <c r="R7529" t="s">
        <v>40</v>
      </c>
      <c r="S7529" t="s">
        <v>63</v>
      </c>
      <c r="T7529">
        <v>37896</v>
      </c>
      <c r="U7529" s="1">
        <v>45503</v>
      </c>
      <c r="V7529" t="s">
        <v>126</v>
      </c>
      <c r="W7529">
        <v>258831</v>
      </c>
      <c r="X7529" t="s">
        <v>29841</v>
      </c>
      <c r="Y7529">
        <v>908</v>
      </c>
      <c r="Z7529">
        <v>2863</v>
      </c>
      <c r="AA7529">
        <v>7</v>
      </c>
      <c r="AB7529" s="2" t="s">
        <v>29842</v>
      </c>
    </row>
    <row r="7530" spans="1:28" x14ac:dyDescent="0.3">
      <c r="A7530" t="s">
        <v>28</v>
      </c>
      <c r="B7530" t="s">
        <v>29</v>
      </c>
      <c r="C7530" t="s">
        <v>44</v>
      </c>
      <c r="D7530" t="s">
        <v>170</v>
      </c>
      <c r="E7530" t="s">
        <v>56</v>
      </c>
      <c r="F7530" t="s">
        <v>113</v>
      </c>
      <c r="G7530">
        <v>81</v>
      </c>
      <c r="H7530">
        <v>402788</v>
      </c>
      <c r="I7530" t="s">
        <v>58</v>
      </c>
      <c r="J7530" s="1">
        <v>43969</v>
      </c>
      <c r="K7530">
        <v>800</v>
      </c>
      <c r="L7530" t="s">
        <v>29843</v>
      </c>
      <c r="M7530" t="s">
        <v>1488</v>
      </c>
      <c r="N7530" t="s">
        <v>29844</v>
      </c>
      <c r="O7530" t="s">
        <v>29845</v>
      </c>
      <c r="P7530" t="s">
        <v>39</v>
      </c>
      <c r="Q7530">
        <v>4</v>
      </c>
      <c r="R7530" t="s">
        <v>88</v>
      </c>
      <c r="S7530" t="s">
        <v>118</v>
      </c>
      <c r="T7530">
        <v>49638</v>
      </c>
      <c r="U7530" s="1">
        <v>45429</v>
      </c>
      <c r="V7530" t="s">
        <v>140</v>
      </c>
      <c r="W7530">
        <v>850854</v>
      </c>
      <c r="X7530" t="s">
        <v>29846</v>
      </c>
      <c r="Y7530">
        <v>917</v>
      </c>
      <c r="Z7530">
        <v>2402</v>
      </c>
      <c r="AA7530">
        <v>7</v>
      </c>
      <c r="AB7530">
        <v>6725.6</v>
      </c>
    </row>
    <row r="7531" spans="1:28" x14ac:dyDescent="0.3">
      <c r="A7531" t="s">
        <v>28</v>
      </c>
      <c r="B7531" t="s">
        <v>29</v>
      </c>
      <c r="C7531" t="s">
        <v>148</v>
      </c>
      <c r="D7531" t="s">
        <v>511</v>
      </c>
      <c r="E7531" t="s">
        <v>32</v>
      </c>
      <c r="F7531" t="s">
        <v>83</v>
      </c>
      <c r="G7531">
        <v>24</v>
      </c>
      <c r="H7531">
        <v>408422</v>
      </c>
      <c r="I7531" t="s">
        <v>58</v>
      </c>
      <c r="J7531" s="1">
        <v>43853</v>
      </c>
      <c r="K7531">
        <v>1100</v>
      </c>
      <c r="L7531" t="s">
        <v>29847</v>
      </c>
      <c r="M7531" t="s">
        <v>487</v>
      </c>
      <c r="N7531" t="s">
        <v>29848</v>
      </c>
      <c r="O7531" t="s">
        <v>29849</v>
      </c>
      <c r="P7531" t="s">
        <v>71</v>
      </c>
      <c r="Q7531">
        <v>13</v>
      </c>
      <c r="R7531" t="s">
        <v>88</v>
      </c>
      <c r="S7531" t="s">
        <v>63</v>
      </c>
      <c r="T7531">
        <v>34436</v>
      </c>
      <c r="U7531" s="1">
        <v>45384</v>
      </c>
      <c r="V7531" t="s">
        <v>80</v>
      </c>
      <c r="W7531">
        <v>692668</v>
      </c>
      <c r="X7531" t="s">
        <v>2616</v>
      </c>
      <c r="Y7531">
        <v>802</v>
      </c>
      <c r="Z7531">
        <v>2689</v>
      </c>
      <c r="AA7531">
        <v>2</v>
      </c>
      <c r="AB7531" s="2" t="s">
        <v>29850</v>
      </c>
    </row>
    <row r="7532" spans="1:28" x14ac:dyDescent="0.3">
      <c r="A7532" t="s">
        <v>28</v>
      </c>
      <c r="B7532" t="s">
        <v>29</v>
      </c>
      <c r="C7532" t="s">
        <v>148</v>
      </c>
      <c r="D7532" t="s">
        <v>134</v>
      </c>
      <c r="E7532" t="s">
        <v>46</v>
      </c>
      <c r="F7532" t="s">
        <v>106</v>
      </c>
      <c r="G7532">
        <v>63</v>
      </c>
      <c r="H7532">
        <v>411965</v>
      </c>
      <c r="I7532" t="s">
        <v>58</v>
      </c>
      <c r="J7532" s="1">
        <v>45288</v>
      </c>
      <c r="K7532">
        <v>1000</v>
      </c>
      <c r="L7532" t="s">
        <v>29851</v>
      </c>
      <c r="M7532" t="s">
        <v>232</v>
      </c>
      <c r="N7532" t="s">
        <v>29852</v>
      </c>
      <c r="O7532" t="s">
        <v>29853</v>
      </c>
      <c r="P7532" t="s">
        <v>71</v>
      </c>
      <c r="Q7532">
        <v>8</v>
      </c>
      <c r="R7532" t="s">
        <v>40</v>
      </c>
      <c r="S7532" t="s">
        <v>63</v>
      </c>
      <c r="T7532">
        <v>18758</v>
      </c>
      <c r="U7532" s="1">
        <v>45425</v>
      </c>
      <c r="V7532" t="s">
        <v>140</v>
      </c>
      <c r="W7532">
        <v>965226</v>
      </c>
      <c r="X7532" t="s">
        <v>29854</v>
      </c>
      <c r="Y7532">
        <v>551</v>
      </c>
      <c r="Z7532">
        <v>2906</v>
      </c>
      <c r="AA7532">
        <v>7</v>
      </c>
      <c r="AB7532">
        <v>8136.8</v>
      </c>
    </row>
    <row r="7533" spans="1:28" x14ac:dyDescent="0.3">
      <c r="A7533" t="s">
        <v>28</v>
      </c>
      <c r="B7533" t="s">
        <v>29</v>
      </c>
      <c r="C7533" t="s">
        <v>66</v>
      </c>
      <c r="D7533" t="s">
        <v>187</v>
      </c>
      <c r="E7533" t="s">
        <v>56</v>
      </c>
      <c r="F7533" t="s">
        <v>150</v>
      </c>
      <c r="G7533">
        <v>62</v>
      </c>
      <c r="H7533">
        <v>412506</v>
      </c>
      <c r="I7533" t="s">
        <v>34</v>
      </c>
      <c r="J7533" s="1">
        <v>45121</v>
      </c>
      <c r="K7533">
        <v>1400</v>
      </c>
      <c r="L7533" t="s">
        <v>29855</v>
      </c>
      <c r="M7533" t="s">
        <v>276</v>
      </c>
      <c r="N7533" t="s">
        <v>29856</v>
      </c>
      <c r="O7533" t="s">
        <v>29857</v>
      </c>
      <c r="P7533" t="s">
        <v>51</v>
      </c>
      <c r="Q7533">
        <v>5</v>
      </c>
      <c r="R7533" t="s">
        <v>40</v>
      </c>
      <c r="S7533" t="s">
        <v>79</v>
      </c>
      <c r="T7533">
        <v>81538</v>
      </c>
      <c r="U7533" s="1">
        <v>45440</v>
      </c>
      <c r="V7533" t="s">
        <v>140</v>
      </c>
      <c r="W7533">
        <v>242456</v>
      </c>
      <c r="X7533" t="s">
        <v>29858</v>
      </c>
      <c r="Y7533">
        <v>635</v>
      </c>
      <c r="Z7533">
        <v>725</v>
      </c>
      <c r="AA7533">
        <v>3</v>
      </c>
      <c r="AB7533">
        <v>870</v>
      </c>
    </row>
    <row r="7534" spans="1:28" x14ac:dyDescent="0.3">
      <c r="A7534" t="s">
        <v>28</v>
      </c>
      <c r="B7534" t="s">
        <v>29</v>
      </c>
      <c r="C7534" t="s">
        <v>91</v>
      </c>
      <c r="D7534" t="s">
        <v>442</v>
      </c>
      <c r="E7534" t="s">
        <v>46</v>
      </c>
      <c r="F7534" t="s">
        <v>106</v>
      </c>
      <c r="G7534">
        <v>94</v>
      </c>
      <c r="H7534">
        <v>412172</v>
      </c>
      <c r="I7534" t="s">
        <v>58</v>
      </c>
      <c r="J7534" s="1">
        <v>43918</v>
      </c>
      <c r="K7534">
        <v>1400</v>
      </c>
      <c r="L7534" t="s">
        <v>29859</v>
      </c>
      <c r="M7534" t="s">
        <v>250</v>
      </c>
      <c r="N7534" t="s">
        <v>29860</v>
      </c>
      <c r="O7534" t="s">
        <v>29861</v>
      </c>
      <c r="P7534" t="s">
        <v>87</v>
      </c>
      <c r="Q7534">
        <v>17</v>
      </c>
      <c r="R7534" t="s">
        <v>40</v>
      </c>
      <c r="S7534" t="s">
        <v>63</v>
      </c>
      <c r="T7534">
        <v>49896</v>
      </c>
      <c r="U7534" s="1">
        <v>45419</v>
      </c>
      <c r="V7534" t="s">
        <v>140</v>
      </c>
      <c r="W7534">
        <v>821809</v>
      </c>
      <c r="X7534" t="s">
        <v>29862</v>
      </c>
      <c r="Y7534">
        <v>769</v>
      </c>
      <c r="Z7534">
        <v>1136</v>
      </c>
      <c r="AA7534">
        <v>4</v>
      </c>
      <c r="AB7534" s="2" t="s">
        <v>9954</v>
      </c>
    </row>
    <row r="7535" spans="1:28" x14ac:dyDescent="0.3">
      <c r="A7535" t="s">
        <v>28</v>
      </c>
      <c r="B7535" t="s">
        <v>29</v>
      </c>
      <c r="C7535" t="s">
        <v>54</v>
      </c>
      <c r="D7535" t="s">
        <v>74</v>
      </c>
      <c r="E7535" t="s">
        <v>32</v>
      </c>
      <c r="F7535" t="s">
        <v>106</v>
      </c>
      <c r="G7535">
        <v>32</v>
      </c>
      <c r="H7535">
        <v>420217</v>
      </c>
      <c r="I7535" t="s">
        <v>58</v>
      </c>
      <c r="J7535" s="1">
        <v>45122</v>
      </c>
      <c r="K7535">
        <v>950</v>
      </c>
      <c r="L7535" t="s">
        <v>29863</v>
      </c>
      <c r="M7535" t="s">
        <v>747</v>
      </c>
      <c r="N7535" t="s">
        <v>29864</v>
      </c>
      <c r="O7535" t="s">
        <v>29865</v>
      </c>
      <c r="P7535" t="s">
        <v>51</v>
      </c>
      <c r="Q7535">
        <v>20</v>
      </c>
      <c r="R7535" t="s">
        <v>40</v>
      </c>
      <c r="S7535" t="s">
        <v>79</v>
      </c>
      <c r="T7535">
        <v>82090</v>
      </c>
      <c r="U7535" s="1">
        <v>45300</v>
      </c>
      <c r="V7535" t="s">
        <v>111</v>
      </c>
      <c r="W7535">
        <v>623477</v>
      </c>
      <c r="X7535" t="s">
        <v>29866</v>
      </c>
      <c r="Y7535">
        <v>457</v>
      </c>
      <c r="Z7535">
        <v>610</v>
      </c>
      <c r="AA7535">
        <v>4</v>
      </c>
      <c r="AB7535">
        <v>976</v>
      </c>
    </row>
    <row r="7536" spans="1:28" x14ac:dyDescent="0.3">
      <c r="A7536" t="s">
        <v>28</v>
      </c>
      <c r="B7536" t="s">
        <v>29</v>
      </c>
      <c r="C7536" t="s">
        <v>44</v>
      </c>
      <c r="D7536" t="s">
        <v>31</v>
      </c>
      <c r="E7536" t="s">
        <v>56</v>
      </c>
      <c r="F7536" t="s">
        <v>113</v>
      </c>
      <c r="G7536">
        <v>90</v>
      </c>
      <c r="H7536">
        <v>437931</v>
      </c>
      <c r="I7536" t="s">
        <v>34</v>
      </c>
      <c r="J7536" s="1">
        <v>44598</v>
      </c>
      <c r="K7536">
        <v>800</v>
      </c>
      <c r="L7536" t="s">
        <v>29867</v>
      </c>
      <c r="M7536" t="s">
        <v>216</v>
      </c>
      <c r="N7536" t="s">
        <v>29868</v>
      </c>
      <c r="O7536" t="s">
        <v>29869</v>
      </c>
      <c r="P7536" t="s">
        <v>39</v>
      </c>
      <c r="Q7536">
        <v>4</v>
      </c>
      <c r="R7536" t="s">
        <v>88</v>
      </c>
      <c r="S7536" t="s">
        <v>79</v>
      </c>
      <c r="T7536">
        <v>39997</v>
      </c>
      <c r="U7536" s="1">
        <v>45510</v>
      </c>
      <c r="V7536" t="s">
        <v>64</v>
      </c>
      <c r="W7536">
        <v>225215</v>
      </c>
      <c r="X7536" t="s">
        <v>29870</v>
      </c>
      <c r="Y7536">
        <v>858</v>
      </c>
      <c r="Z7536">
        <v>1864</v>
      </c>
      <c r="AA7536">
        <v>8</v>
      </c>
      <c r="AB7536">
        <v>5964.8</v>
      </c>
    </row>
    <row r="7537" spans="1:28" x14ac:dyDescent="0.3">
      <c r="A7537" t="s">
        <v>28</v>
      </c>
      <c r="B7537" t="s">
        <v>29</v>
      </c>
      <c r="C7537" t="s">
        <v>66</v>
      </c>
      <c r="D7537" t="s">
        <v>237</v>
      </c>
      <c r="E7537" t="s">
        <v>56</v>
      </c>
      <c r="F7537" t="s">
        <v>175</v>
      </c>
      <c r="G7537">
        <v>95</v>
      </c>
      <c r="H7537">
        <v>418655</v>
      </c>
      <c r="I7537" t="s">
        <v>58</v>
      </c>
      <c r="J7537" s="1">
        <v>45511</v>
      </c>
      <c r="K7537">
        <v>1400</v>
      </c>
      <c r="L7537" t="s">
        <v>29871</v>
      </c>
      <c r="M7537" t="s">
        <v>434</v>
      </c>
      <c r="N7537" t="s">
        <v>29872</v>
      </c>
      <c r="O7537" t="s">
        <v>29873</v>
      </c>
      <c r="P7537" t="s">
        <v>71</v>
      </c>
      <c r="Q7537">
        <v>10</v>
      </c>
      <c r="R7537" t="s">
        <v>88</v>
      </c>
      <c r="S7537" t="s">
        <v>79</v>
      </c>
      <c r="T7537">
        <v>77988</v>
      </c>
      <c r="U7537" s="1">
        <v>45356</v>
      </c>
      <c r="V7537" t="s">
        <v>72</v>
      </c>
      <c r="W7537">
        <v>873741</v>
      </c>
      <c r="X7537" t="s">
        <v>29874</v>
      </c>
      <c r="Y7537">
        <v>232</v>
      </c>
      <c r="Z7537">
        <v>799</v>
      </c>
      <c r="AA7537">
        <v>5</v>
      </c>
      <c r="AB7537">
        <v>1598</v>
      </c>
    </row>
    <row r="7538" spans="1:28" x14ac:dyDescent="0.3">
      <c r="A7538" t="s">
        <v>28</v>
      </c>
      <c r="B7538" t="s">
        <v>29</v>
      </c>
      <c r="C7538" t="s">
        <v>193</v>
      </c>
      <c r="D7538" t="s">
        <v>134</v>
      </c>
      <c r="E7538" t="s">
        <v>46</v>
      </c>
      <c r="F7538" t="s">
        <v>355</v>
      </c>
      <c r="G7538">
        <v>47</v>
      </c>
      <c r="H7538">
        <v>424706</v>
      </c>
      <c r="I7538" t="s">
        <v>58</v>
      </c>
      <c r="J7538" s="1">
        <v>44865</v>
      </c>
      <c r="K7538">
        <v>1300</v>
      </c>
      <c r="L7538" t="s">
        <v>29875</v>
      </c>
      <c r="M7538" t="s">
        <v>334</v>
      </c>
      <c r="N7538" t="s">
        <v>29876</v>
      </c>
      <c r="O7538" t="s">
        <v>29877</v>
      </c>
      <c r="P7538" t="s">
        <v>71</v>
      </c>
      <c r="Q7538">
        <v>12</v>
      </c>
      <c r="R7538" t="s">
        <v>40</v>
      </c>
      <c r="S7538" t="s">
        <v>41</v>
      </c>
      <c r="T7538">
        <v>45566</v>
      </c>
      <c r="U7538" s="1">
        <v>45600</v>
      </c>
      <c r="V7538" t="s">
        <v>42</v>
      </c>
      <c r="W7538">
        <v>518883</v>
      </c>
      <c r="X7538" t="s">
        <v>29878</v>
      </c>
      <c r="Y7538">
        <v>698</v>
      </c>
      <c r="Z7538">
        <v>2856</v>
      </c>
      <c r="AA7538">
        <v>4</v>
      </c>
      <c r="AB7538">
        <v>4569.6000000000004</v>
      </c>
    </row>
    <row r="7539" spans="1:28" x14ac:dyDescent="0.3">
      <c r="A7539" t="s">
        <v>28</v>
      </c>
      <c r="B7539" t="s">
        <v>29</v>
      </c>
      <c r="C7539" t="s">
        <v>66</v>
      </c>
      <c r="D7539" t="s">
        <v>82</v>
      </c>
      <c r="E7539" t="s">
        <v>32</v>
      </c>
      <c r="F7539" t="s">
        <v>99</v>
      </c>
      <c r="G7539">
        <v>24</v>
      </c>
      <c r="H7539">
        <v>410740</v>
      </c>
      <c r="I7539" t="s">
        <v>34</v>
      </c>
      <c r="J7539" s="1">
        <v>43940</v>
      </c>
      <c r="K7539">
        <v>1400</v>
      </c>
      <c r="L7539" t="s">
        <v>29879</v>
      </c>
      <c r="M7539" t="s">
        <v>869</v>
      </c>
      <c r="N7539" t="s">
        <v>29880</v>
      </c>
      <c r="O7539" t="s">
        <v>29881</v>
      </c>
      <c r="P7539" t="s">
        <v>39</v>
      </c>
      <c r="Q7539">
        <v>11</v>
      </c>
      <c r="R7539" t="s">
        <v>88</v>
      </c>
      <c r="S7539" t="s">
        <v>41</v>
      </c>
      <c r="T7539">
        <v>96106</v>
      </c>
      <c r="U7539" s="1">
        <v>45607</v>
      </c>
      <c r="V7539" t="s">
        <v>42</v>
      </c>
      <c r="W7539">
        <v>511829</v>
      </c>
      <c r="X7539" t="s">
        <v>311</v>
      </c>
      <c r="Y7539">
        <v>555</v>
      </c>
      <c r="Z7539">
        <v>1582</v>
      </c>
      <c r="AA7539">
        <v>3</v>
      </c>
      <c r="AB7539">
        <v>1898.4</v>
      </c>
    </row>
    <row r="7540" spans="1:28" x14ac:dyDescent="0.3">
      <c r="A7540" t="s">
        <v>28</v>
      </c>
      <c r="B7540" t="s">
        <v>29</v>
      </c>
      <c r="C7540" t="s">
        <v>91</v>
      </c>
      <c r="D7540" t="s">
        <v>45</v>
      </c>
      <c r="E7540" t="s">
        <v>56</v>
      </c>
      <c r="F7540" t="s">
        <v>57</v>
      </c>
      <c r="G7540">
        <v>58</v>
      </c>
      <c r="H7540">
        <v>406328</v>
      </c>
      <c r="I7540" t="s">
        <v>58</v>
      </c>
      <c r="J7540" s="1">
        <v>45562</v>
      </c>
      <c r="K7540">
        <v>1300</v>
      </c>
      <c r="L7540" t="s">
        <v>26082</v>
      </c>
      <c r="M7540" t="s">
        <v>49</v>
      </c>
      <c r="N7540" t="s">
        <v>29882</v>
      </c>
      <c r="O7540" t="s">
        <v>29883</v>
      </c>
      <c r="P7540" t="s">
        <v>71</v>
      </c>
      <c r="Q7540">
        <v>10</v>
      </c>
      <c r="R7540" t="s">
        <v>40</v>
      </c>
      <c r="S7540" t="s">
        <v>63</v>
      </c>
      <c r="T7540">
        <v>16442</v>
      </c>
      <c r="U7540" s="1">
        <v>45491</v>
      </c>
      <c r="V7540" t="s">
        <v>126</v>
      </c>
      <c r="W7540">
        <v>447774</v>
      </c>
      <c r="X7540" t="s">
        <v>29884</v>
      </c>
      <c r="Y7540">
        <v>323</v>
      </c>
      <c r="Z7540">
        <v>746</v>
      </c>
      <c r="AA7540">
        <v>5</v>
      </c>
      <c r="AB7540">
        <v>1492</v>
      </c>
    </row>
    <row r="7541" spans="1:28" x14ac:dyDescent="0.3">
      <c r="A7541" t="s">
        <v>28</v>
      </c>
      <c r="B7541" t="s">
        <v>29</v>
      </c>
      <c r="C7541" t="s">
        <v>157</v>
      </c>
      <c r="D7541" t="s">
        <v>566</v>
      </c>
      <c r="E7541" t="s">
        <v>46</v>
      </c>
      <c r="F7541" t="s">
        <v>33</v>
      </c>
      <c r="G7541">
        <v>45</v>
      </c>
      <c r="H7541">
        <v>427843</v>
      </c>
      <c r="I7541" t="s">
        <v>58</v>
      </c>
      <c r="J7541" s="1">
        <v>45112</v>
      </c>
      <c r="K7541">
        <v>1000</v>
      </c>
      <c r="L7541" t="s">
        <v>29885</v>
      </c>
      <c r="M7541" t="s">
        <v>428</v>
      </c>
      <c r="N7541" t="s">
        <v>29886</v>
      </c>
      <c r="O7541" t="s">
        <v>29887</v>
      </c>
      <c r="P7541" t="s">
        <v>71</v>
      </c>
      <c r="Q7541">
        <v>20</v>
      </c>
      <c r="R7541" t="s">
        <v>88</v>
      </c>
      <c r="S7541" t="s">
        <v>79</v>
      </c>
      <c r="T7541">
        <v>48142</v>
      </c>
      <c r="U7541" s="1">
        <v>45314</v>
      </c>
      <c r="V7541" t="s">
        <v>111</v>
      </c>
      <c r="W7541">
        <v>832420</v>
      </c>
      <c r="X7541" t="s">
        <v>29888</v>
      </c>
      <c r="Y7541">
        <v>691</v>
      </c>
      <c r="Z7541">
        <v>2239</v>
      </c>
      <c r="AA7541">
        <v>6</v>
      </c>
      <c r="AB7541">
        <v>5373.6</v>
      </c>
    </row>
    <row r="7542" spans="1:28" x14ac:dyDescent="0.3">
      <c r="A7542" t="s">
        <v>28</v>
      </c>
      <c r="B7542" t="s">
        <v>29</v>
      </c>
      <c r="C7542" t="s">
        <v>44</v>
      </c>
      <c r="D7542" t="s">
        <v>349</v>
      </c>
      <c r="E7542" t="s">
        <v>46</v>
      </c>
      <c r="F7542" t="s">
        <v>106</v>
      </c>
      <c r="G7542">
        <v>50</v>
      </c>
      <c r="H7542">
        <v>414859</v>
      </c>
      <c r="I7542" t="s">
        <v>58</v>
      </c>
      <c r="J7542" s="1">
        <v>44197</v>
      </c>
      <c r="K7542">
        <v>1100</v>
      </c>
      <c r="L7542" t="s">
        <v>29889</v>
      </c>
      <c r="M7542" t="s">
        <v>319</v>
      </c>
      <c r="N7542" t="s">
        <v>29890</v>
      </c>
      <c r="O7542" t="s">
        <v>29891</v>
      </c>
      <c r="P7542" t="s">
        <v>51</v>
      </c>
      <c r="Q7542">
        <v>10</v>
      </c>
      <c r="R7542" t="s">
        <v>88</v>
      </c>
      <c r="S7542" t="s">
        <v>118</v>
      </c>
      <c r="T7542">
        <v>30462</v>
      </c>
      <c r="U7542" s="1">
        <v>45601</v>
      </c>
      <c r="V7542" t="s">
        <v>42</v>
      </c>
      <c r="W7542">
        <v>108825</v>
      </c>
      <c r="X7542" t="s">
        <v>29892</v>
      </c>
      <c r="Y7542">
        <v>258</v>
      </c>
      <c r="Z7542">
        <v>2289</v>
      </c>
      <c r="AA7542">
        <v>5</v>
      </c>
      <c r="AB7542">
        <v>4578</v>
      </c>
    </row>
    <row r="7543" spans="1:28" x14ac:dyDescent="0.3">
      <c r="A7543" t="s">
        <v>28</v>
      </c>
      <c r="B7543" t="s">
        <v>29</v>
      </c>
      <c r="C7543" t="s">
        <v>30</v>
      </c>
      <c r="D7543" t="s">
        <v>182</v>
      </c>
      <c r="E7543" t="s">
        <v>56</v>
      </c>
      <c r="F7543" t="s">
        <v>47</v>
      </c>
      <c r="G7543">
        <v>32</v>
      </c>
      <c r="H7543">
        <v>404927</v>
      </c>
      <c r="I7543" t="s">
        <v>58</v>
      </c>
      <c r="J7543" s="1">
        <v>44222</v>
      </c>
      <c r="K7543">
        <v>800</v>
      </c>
      <c r="L7543" t="s">
        <v>29893</v>
      </c>
      <c r="M7543" t="s">
        <v>189</v>
      </c>
      <c r="N7543" t="s">
        <v>29894</v>
      </c>
      <c r="O7543" t="s">
        <v>29895</v>
      </c>
      <c r="P7543" t="s">
        <v>87</v>
      </c>
      <c r="Q7543">
        <v>6</v>
      </c>
      <c r="R7543" t="s">
        <v>40</v>
      </c>
      <c r="S7543" t="s">
        <v>63</v>
      </c>
      <c r="T7543">
        <v>34554</v>
      </c>
      <c r="U7543" s="1">
        <v>45483</v>
      </c>
      <c r="V7543" t="s">
        <v>126</v>
      </c>
      <c r="W7543">
        <v>734924</v>
      </c>
      <c r="X7543" t="s">
        <v>29896</v>
      </c>
      <c r="Y7543">
        <v>450</v>
      </c>
      <c r="Z7543">
        <v>2505</v>
      </c>
      <c r="AA7543">
        <v>6</v>
      </c>
      <c r="AB7543">
        <v>6012</v>
      </c>
    </row>
    <row r="7544" spans="1:28" x14ac:dyDescent="0.3">
      <c r="A7544" t="s">
        <v>28</v>
      </c>
      <c r="B7544" t="s">
        <v>29</v>
      </c>
      <c r="C7544" t="s">
        <v>157</v>
      </c>
      <c r="D7544" t="s">
        <v>616</v>
      </c>
      <c r="E7544" t="s">
        <v>56</v>
      </c>
      <c r="F7544" t="s">
        <v>106</v>
      </c>
      <c r="G7544">
        <v>41</v>
      </c>
      <c r="H7544">
        <v>418740</v>
      </c>
      <c r="I7544" t="s">
        <v>34</v>
      </c>
      <c r="J7544" s="1">
        <v>44994</v>
      </c>
      <c r="K7544">
        <v>1300</v>
      </c>
      <c r="L7544" t="s">
        <v>29897</v>
      </c>
      <c r="M7544" t="s">
        <v>856</v>
      </c>
      <c r="N7544" t="s">
        <v>29898</v>
      </c>
      <c r="O7544">
        <f>1-422-609-1644</f>
        <v>-2674</v>
      </c>
      <c r="P7544" t="s">
        <v>39</v>
      </c>
      <c r="Q7544">
        <v>9</v>
      </c>
      <c r="R7544" t="s">
        <v>88</v>
      </c>
      <c r="S7544" t="s">
        <v>79</v>
      </c>
      <c r="T7544">
        <v>92231</v>
      </c>
      <c r="U7544" s="1">
        <v>45417</v>
      </c>
      <c r="V7544" t="s">
        <v>140</v>
      </c>
      <c r="W7544">
        <v>907046</v>
      </c>
      <c r="X7544" t="s">
        <v>29899</v>
      </c>
      <c r="Y7544">
        <v>823</v>
      </c>
      <c r="Z7544">
        <v>734</v>
      </c>
      <c r="AA7544">
        <v>2</v>
      </c>
      <c r="AB7544">
        <v>587.20000000000005</v>
      </c>
    </row>
    <row r="7545" spans="1:28" x14ac:dyDescent="0.3">
      <c r="A7545" t="s">
        <v>28</v>
      </c>
      <c r="B7545" t="s">
        <v>29</v>
      </c>
      <c r="C7545" t="s">
        <v>66</v>
      </c>
      <c r="D7545" t="s">
        <v>227</v>
      </c>
      <c r="E7545" t="s">
        <v>46</v>
      </c>
      <c r="F7545" t="s">
        <v>113</v>
      </c>
      <c r="G7545">
        <v>96</v>
      </c>
      <c r="H7545">
        <v>424838</v>
      </c>
      <c r="I7545" t="s">
        <v>58</v>
      </c>
      <c r="J7545" s="1">
        <v>45545</v>
      </c>
      <c r="K7545">
        <v>1200</v>
      </c>
      <c r="L7545" t="s">
        <v>29900</v>
      </c>
      <c r="M7545" t="s">
        <v>287</v>
      </c>
      <c r="N7545" t="s">
        <v>29901</v>
      </c>
      <c r="O7545" t="s">
        <v>29902</v>
      </c>
      <c r="P7545" t="s">
        <v>51</v>
      </c>
      <c r="Q7545">
        <v>4</v>
      </c>
      <c r="R7545" t="s">
        <v>40</v>
      </c>
      <c r="S7545" t="s">
        <v>118</v>
      </c>
      <c r="T7545">
        <v>96894</v>
      </c>
      <c r="U7545" s="1">
        <v>45580</v>
      </c>
      <c r="V7545" t="s">
        <v>155</v>
      </c>
      <c r="W7545">
        <v>342859</v>
      </c>
      <c r="X7545" t="s">
        <v>29903</v>
      </c>
      <c r="Y7545">
        <v>241</v>
      </c>
      <c r="Z7545">
        <v>577</v>
      </c>
      <c r="AA7545">
        <v>2</v>
      </c>
      <c r="AB7545">
        <v>461.6</v>
      </c>
    </row>
    <row r="7546" spans="1:28" x14ac:dyDescent="0.3">
      <c r="A7546" t="s">
        <v>28</v>
      </c>
      <c r="B7546" t="s">
        <v>29</v>
      </c>
      <c r="C7546" t="s">
        <v>157</v>
      </c>
      <c r="D7546" t="s">
        <v>105</v>
      </c>
      <c r="E7546" t="s">
        <v>32</v>
      </c>
      <c r="F7546" t="s">
        <v>135</v>
      </c>
      <c r="G7546">
        <v>40</v>
      </c>
      <c r="H7546">
        <v>434326</v>
      </c>
      <c r="I7546" t="s">
        <v>58</v>
      </c>
      <c r="J7546" s="1">
        <v>44199</v>
      </c>
      <c r="K7546">
        <v>950</v>
      </c>
      <c r="L7546" t="s">
        <v>29904</v>
      </c>
      <c r="M7546" t="s">
        <v>542</v>
      </c>
      <c r="N7546" t="s">
        <v>29905</v>
      </c>
      <c r="O7546" t="s">
        <v>29906</v>
      </c>
      <c r="P7546" t="s">
        <v>87</v>
      </c>
      <c r="Q7546">
        <v>3</v>
      </c>
      <c r="R7546" t="s">
        <v>88</v>
      </c>
      <c r="S7546" t="s">
        <v>41</v>
      </c>
      <c r="T7546">
        <v>65523</v>
      </c>
      <c r="U7546" s="1">
        <v>45344</v>
      </c>
      <c r="V7546" t="s">
        <v>119</v>
      </c>
      <c r="W7546">
        <v>932362</v>
      </c>
      <c r="X7546" t="s">
        <v>29907</v>
      </c>
      <c r="Y7546">
        <v>538</v>
      </c>
      <c r="Z7546">
        <v>2758</v>
      </c>
      <c r="AA7546">
        <v>7</v>
      </c>
      <c r="AB7546" s="2" t="s">
        <v>29908</v>
      </c>
    </row>
    <row r="7547" spans="1:28" x14ac:dyDescent="0.3">
      <c r="A7547" t="s">
        <v>28</v>
      </c>
      <c r="B7547" t="s">
        <v>29</v>
      </c>
      <c r="C7547" t="s">
        <v>66</v>
      </c>
      <c r="D7547" t="s">
        <v>380</v>
      </c>
      <c r="E7547" t="s">
        <v>32</v>
      </c>
      <c r="F7547" t="s">
        <v>150</v>
      </c>
      <c r="G7547">
        <v>41</v>
      </c>
      <c r="H7547">
        <v>414350</v>
      </c>
      <c r="I7547" t="s">
        <v>58</v>
      </c>
      <c r="J7547" s="1">
        <v>45615</v>
      </c>
      <c r="K7547">
        <v>1200</v>
      </c>
      <c r="L7547" t="s">
        <v>29909</v>
      </c>
      <c r="M7547" t="s">
        <v>552</v>
      </c>
      <c r="N7547" t="s">
        <v>29910</v>
      </c>
      <c r="O7547" t="s">
        <v>29911</v>
      </c>
      <c r="P7547" t="s">
        <v>71</v>
      </c>
      <c r="Q7547">
        <v>20</v>
      </c>
      <c r="R7547" t="s">
        <v>40</v>
      </c>
      <c r="S7547" t="s">
        <v>118</v>
      </c>
      <c r="T7547">
        <v>43171</v>
      </c>
      <c r="U7547" s="1">
        <v>45454</v>
      </c>
      <c r="V7547" t="s">
        <v>52</v>
      </c>
      <c r="W7547">
        <v>572913</v>
      </c>
      <c r="X7547" t="s">
        <v>29912</v>
      </c>
      <c r="Y7547">
        <v>271</v>
      </c>
      <c r="Z7547">
        <v>2426</v>
      </c>
      <c r="AA7547">
        <v>2</v>
      </c>
      <c r="AB7547" s="2" t="s">
        <v>6232</v>
      </c>
    </row>
    <row r="7548" spans="1:28" x14ac:dyDescent="0.3">
      <c r="A7548" t="s">
        <v>28</v>
      </c>
      <c r="B7548" t="s">
        <v>29</v>
      </c>
      <c r="C7548" t="s">
        <v>44</v>
      </c>
      <c r="D7548" t="s">
        <v>546</v>
      </c>
      <c r="E7548" t="s">
        <v>32</v>
      </c>
      <c r="F7548" t="s">
        <v>33</v>
      </c>
      <c r="G7548">
        <v>15</v>
      </c>
      <c r="H7548">
        <v>403161</v>
      </c>
      <c r="I7548" t="s">
        <v>58</v>
      </c>
      <c r="J7548" s="1">
        <v>44097</v>
      </c>
      <c r="K7548">
        <v>800</v>
      </c>
      <c r="L7548" t="s">
        <v>29913</v>
      </c>
      <c r="M7548" t="s">
        <v>596</v>
      </c>
      <c r="N7548" t="s">
        <v>29914</v>
      </c>
      <c r="O7548" t="s">
        <v>29915</v>
      </c>
      <c r="P7548" t="s">
        <v>39</v>
      </c>
      <c r="Q7548">
        <v>9</v>
      </c>
      <c r="R7548" t="s">
        <v>88</v>
      </c>
      <c r="S7548" t="s">
        <v>41</v>
      </c>
      <c r="T7548">
        <v>86120</v>
      </c>
      <c r="U7548" s="1">
        <v>45438</v>
      </c>
      <c r="V7548" t="s">
        <v>140</v>
      </c>
      <c r="W7548">
        <v>251382</v>
      </c>
      <c r="X7548" t="s">
        <v>29916</v>
      </c>
      <c r="Y7548">
        <v>923</v>
      </c>
      <c r="Z7548">
        <v>506</v>
      </c>
      <c r="AA7548">
        <v>4</v>
      </c>
      <c r="AB7548">
        <v>809.6</v>
      </c>
    </row>
    <row r="7549" spans="1:28" x14ac:dyDescent="0.3">
      <c r="A7549" t="s">
        <v>28</v>
      </c>
      <c r="B7549" t="s">
        <v>29</v>
      </c>
      <c r="C7549" t="s">
        <v>91</v>
      </c>
      <c r="D7549" t="s">
        <v>248</v>
      </c>
      <c r="E7549" t="s">
        <v>56</v>
      </c>
      <c r="F7549" t="s">
        <v>175</v>
      </c>
      <c r="G7549">
        <v>79</v>
      </c>
      <c r="H7549">
        <v>412590</v>
      </c>
      <c r="I7549" t="s">
        <v>34</v>
      </c>
      <c r="J7549" s="1">
        <v>44444</v>
      </c>
      <c r="K7549">
        <v>1000</v>
      </c>
      <c r="L7549" t="s">
        <v>29917</v>
      </c>
      <c r="M7549" t="s">
        <v>843</v>
      </c>
      <c r="N7549" t="s">
        <v>29918</v>
      </c>
      <c r="O7549" t="s">
        <v>29919</v>
      </c>
      <c r="P7549" t="s">
        <v>87</v>
      </c>
      <c r="Q7549">
        <v>16</v>
      </c>
      <c r="R7549" t="s">
        <v>40</v>
      </c>
      <c r="S7549" t="s">
        <v>118</v>
      </c>
      <c r="T7549">
        <v>33625</v>
      </c>
      <c r="U7549" s="1">
        <v>45564</v>
      </c>
      <c r="V7549" t="s">
        <v>180</v>
      </c>
      <c r="W7549">
        <v>390243</v>
      </c>
      <c r="X7549" t="s">
        <v>29920</v>
      </c>
      <c r="Y7549">
        <v>730</v>
      </c>
      <c r="Z7549">
        <v>2102</v>
      </c>
      <c r="AA7549">
        <v>1</v>
      </c>
      <c r="AB7549" s="2" t="s">
        <v>26185</v>
      </c>
    </row>
    <row r="7550" spans="1:28" x14ac:dyDescent="0.3">
      <c r="A7550" t="s">
        <v>28</v>
      </c>
      <c r="B7550" t="s">
        <v>29</v>
      </c>
      <c r="C7550" t="s">
        <v>44</v>
      </c>
      <c r="D7550" t="s">
        <v>134</v>
      </c>
      <c r="E7550" t="s">
        <v>56</v>
      </c>
      <c r="F7550" t="s">
        <v>150</v>
      </c>
      <c r="G7550">
        <v>5</v>
      </c>
      <c r="H7550">
        <v>418945</v>
      </c>
      <c r="I7550" t="s">
        <v>34</v>
      </c>
      <c r="J7550" s="1">
        <v>45252</v>
      </c>
      <c r="K7550">
        <v>1100</v>
      </c>
      <c r="L7550" t="s">
        <v>29921</v>
      </c>
      <c r="M7550" t="s">
        <v>293</v>
      </c>
      <c r="N7550" t="s">
        <v>29922</v>
      </c>
      <c r="O7550" t="s">
        <v>29923</v>
      </c>
      <c r="P7550" t="s">
        <v>39</v>
      </c>
      <c r="Q7550">
        <v>10</v>
      </c>
      <c r="R7550" t="s">
        <v>88</v>
      </c>
      <c r="S7550" t="s">
        <v>79</v>
      </c>
      <c r="T7550">
        <v>73359</v>
      </c>
      <c r="U7550" s="1">
        <v>45301</v>
      </c>
      <c r="V7550" t="s">
        <v>111</v>
      </c>
      <c r="W7550">
        <v>743287</v>
      </c>
      <c r="X7550" t="s">
        <v>29924</v>
      </c>
      <c r="Y7550">
        <v>513</v>
      </c>
      <c r="Z7550">
        <v>2206</v>
      </c>
      <c r="AA7550">
        <v>6</v>
      </c>
      <c r="AB7550" s="2" t="s">
        <v>1981</v>
      </c>
    </row>
    <row r="7551" spans="1:28" x14ac:dyDescent="0.3">
      <c r="A7551" t="s">
        <v>28</v>
      </c>
      <c r="B7551" t="s">
        <v>29</v>
      </c>
      <c r="C7551" t="s">
        <v>66</v>
      </c>
      <c r="D7551" t="s">
        <v>442</v>
      </c>
      <c r="E7551" t="s">
        <v>46</v>
      </c>
      <c r="F7551" t="s">
        <v>135</v>
      </c>
      <c r="G7551">
        <v>23</v>
      </c>
      <c r="H7551">
        <v>436299</v>
      </c>
      <c r="I7551" t="s">
        <v>34</v>
      </c>
      <c r="J7551" s="1">
        <v>44981</v>
      </c>
      <c r="K7551">
        <v>950</v>
      </c>
      <c r="L7551" t="s">
        <v>29925</v>
      </c>
      <c r="M7551" t="s">
        <v>1460</v>
      </c>
      <c r="N7551" t="s">
        <v>29926</v>
      </c>
      <c r="O7551" t="s">
        <v>29927</v>
      </c>
      <c r="P7551" t="s">
        <v>39</v>
      </c>
      <c r="Q7551">
        <v>17</v>
      </c>
      <c r="R7551" t="s">
        <v>88</v>
      </c>
      <c r="S7551" t="s">
        <v>79</v>
      </c>
      <c r="T7551">
        <v>35389</v>
      </c>
      <c r="U7551" s="1">
        <v>45342</v>
      </c>
      <c r="V7551" t="s">
        <v>119</v>
      </c>
      <c r="W7551">
        <v>190344</v>
      </c>
      <c r="X7551" t="s">
        <v>29928</v>
      </c>
      <c r="Y7551">
        <v>748</v>
      </c>
      <c r="Z7551">
        <v>2850</v>
      </c>
      <c r="AA7551">
        <v>7</v>
      </c>
      <c r="AB7551">
        <v>7980</v>
      </c>
    </row>
    <row r="7552" spans="1:28" x14ac:dyDescent="0.3">
      <c r="A7552" t="s">
        <v>28</v>
      </c>
      <c r="B7552" t="s">
        <v>29</v>
      </c>
      <c r="C7552" t="s">
        <v>44</v>
      </c>
      <c r="D7552" t="s">
        <v>92</v>
      </c>
      <c r="E7552" t="s">
        <v>56</v>
      </c>
      <c r="F7552" t="s">
        <v>175</v>
      </c>
      <c r="G7552">
        <v>59</v>
      </c>
      <c r="H7552">
        <v>431204</v>
      </c>
      <c r="I7552" t="s">
        <v>34</v>
      </c>
      <c r="J7552" s="1">
        <v>44438</v>
      </c>
      <c r="K7552">
        <v>800</v>
      </c>
      <c r="L7552" t="s">
        <v>29929</v>
      </c>
      <c r="M7552" t="s">
        <v>1488</v>
      </c>
      <c r="N7552" t="s">
        <v>29930</v>
      </c>
      <c r="O7552" t="s">
        <v>29931</v>
      </c>
      <c r="P7552" t="s">
        <v>87</v>
      </c>
      <c r="Q7552">
        <v>16</v>
      </c>
      <c r="R7552" t="s">
        <v>88</v>
      </c>
      <c r="S7552" t="s">
        <v>118</v>
      </c>
      <c r="T7552">
        <v>16355</v>
      </c>
      <c r="U7552" s="1">
        <v>45385</v>
      </c>
      <c r="V7552" t="s">
        <v>80</v>
      </c>
      <c r="W7552">
        <v>239320</v>
      </c>
      <c r="X7552" t="s">
        <v>29932</v>
      </c>
      <c r="Y7552">
        <v>668</v>
      </c>
      <c r="Z7552">
        <v>1796</v>
      </c>
      <c r="AA7552">
        <v>2</v>
      </c>
      <c r="AB7552" s="2" t="s">
        <v>29933</v>
      </c>
    </row>
    <row r="7553" spans="1:28" x14ac:dyDescent="0.3">
      <c r="A7553" t="s">
        <v>28</v>
      </c>
      <c r="B7553" t="s">
        <v>29</v>
      </c>
      <c r="C7553" t="s">
        <v>66</v>
      </c>
      <c r="D7553" t="s">
        <v>163</v>
      </c>
      <c r="E7553" t="s">
        <v>32</v>
      </c>
      <c r="F7553" t="s">
        <v>57</v>
      </c>
      <c r="G7553">
        <v>38</v>
      </c>
      <c r="H7553">
        <v>414034</v>
      </c>
      <c r="I7553" t="s">
        <v>58</v>
      </c>
      <c r="J7553" s="1">
        <v>44204</v>
      </c>
      <c r="K7553">
        <v>1000</v>
      </c>
      <c r="L7553" t="s">
        <v>29934</v>
      </c>
      <c r="M7553" t="s">
        <v>200</v>
      </c>
      <c r="N7553" t="s">
        <v>29935</v>
      </c>
      <c r="O7553" t="s">
        <v>29936</v>
      </c>
      <c r="P7553" t="s">
        <v>39</v>
      </c>
      <c r="Q7553">
        <v>12</v>
      </c>
      <c r="R7553" t="s">
        <v>88</v>
      </c>
      <c r="S7553" t="s">
        <v>79</v>
      </c>
      <c r="T7553">
        <v>97888</v>
      </c>
      <c r="U7553" s="1">
        <v>45414</v>
      </c>
      <c r="V7553" t="s">
        <v>140</v>
      </c>
      <c r="W7553">
        <v>257728</v>
      </c>
      <c r="X7553" t="s">
        <v>29937</v>
      </c>
      <c r="Y7553">
        <v>445</v>
      </c>
      <c r="Z7553">
        <v>2688</v>
      </c>
      <c r="AA7553">
        <v>7</v>
      </c>
      <c r="AB7553" s="2" t="s">
        <v>29938</v>
      </c>
    </row>
    <row r="7554" spans="1:28" x14ac:dyDescent="0.3">
      <c r="A7554" t="s">
        <v>28</v>
      </c>
      <c r="B7554" t="s">
        <v>29</v>
      </c>
      <c r="C7554" t="s">
        <v>30</v>
      </c>
      <c r="D7554" t="s">
        <v>254</v>
      </c>
      <c r="E7554" t="s">
        <v>56</v>
      </c>
      <c r="F7554" t="s">
        <v>57</v>
      </c>
      <c r="G7554">
        <v>38</v>
      </c>
      <c r="H7554">
        <v>427829</v>
      </c>
      <c r="I7554" t="s">
        <v>34</v>
      </c>
      <c r="J7554" s="1">
        <v>44919</v>
      </c>
      <c r="K7554">
        <v>950</v>
      </c>
      <c r="L7554" t="s">
        <v>29939</v>
      </c>
      <c r="M7554" t="s">
        <v>1483</v>
      </c>
      <c r="N7554" t="s">
        <v>29940</v>
      </c>
      <c r="O7554" t="s">
        <v>29941</v>
      </c>
      <c r="P7554" t="s">
        <v>71</v>
      </c>
      <c r="Q7554">
        <v>18</v>
      </c>
      <c r="R7554" t="s">
        <v>40</v>
      </c>
      <c r="S7554" t="s">
        <v>118</v>
      </c>
      <c r="T7554">
        <v>14730</v>
      </c>
      <c r="U7554" s="1">
        <v>45531</v>
      </c>
      <c r="V7554" t="s">
        <v>64</v>
      </c>
      <c r="W7554">
        <v>115734</v>
      </c>
      <c r="X7554" t="s">
        <v>23278</v>
      </c>
      <c r="Y7554">
        <v>464</v>
      </c>
      <c r="Z7554">
        <v>1566</v>
      </c>
      <c r="AA7554">
        <v>6</v>
      </c>
      <c r="AB7554">
        <v>3758.4</v>
      </c>
    </row>
    <row r="7555" spans="1:28" x14ac:dyDescent="0.3">
      <c r="A7555" t="s">
        <v>28</v>
      </c>
      <c r="B7555" t="s">
        <v>29</v>
      </c>
      <c r="C7555" t="s">
        <v>66</v>
      </c>
      <c r="D7555" t="s">
        <v>261</v>
      </c>
      <c r="E7555" t="s">
        <v>46</v>
      </c>
      <c r="F7555" t="s">
        <v>99</v>
      </c>
      <c r="G7555">
        <v>49</v>
      </c>
      <c r="H7555">
        <v>413680</v>
      </c>
      <c r="I7555" t="s">
        <v>34</v>
      </c>
      <c r="J7555" s="1">
        <v>44103</v>
      </c>
      <c r="K7555">
        <v>1400</v>
      </c>
      <c r="L7555" t="s">
        <v>29942</v>
      </c>
      <c r="M7555" t="s">
        <v>1058</v>
      </c>
      <c r="N7555" t="s">
        <v>29943</v>
      </c>
      <c r="O7555" t="s">
        <v>29944</v>
      </c>
      <c r="P7555" t="s">
        <v>51</v>
      </c>
      <c r="Q7555">
        <v>7</v>
      </c>
      <c r="R7555" t="s">
        <v>88</v>
      </c>
      <c r="S7555" t="s">
        <v>41</v>
      </c>
      <c r="T7555">
        <v>31544</v>
      </c>
      <c r="U7555" s="1">
        <v>45492</v>
      </c>
      <c r="V7555" t="s">
        <v>126</v>
      </c>
      <c r="W7555">
        <v>319843</v>
      </c>
      <c r="X7555" t="s">
        <v>15814</v>
      </c>
      <c r="Y7555">
        <v>765</v>
      </c>
      <c r="Z7555">
        <v>1602</v>
      </c>
      <c r="AA7555">
        <v>2</v>
      </c>
      <c r="AB7555" s="2" t="s">
        <v>27603</v>
      </c>
    </row>
    <row r="7556" spans="1:28" x14ac:dyDescent="0.3">
      <c r="A7556" t="s">
        <v>28</v>
      </c>
      <c r="B7556" t="s">
        <v>29</v>
      </c>
      <c r="C7556" t="s">
        <v>148</v>
      </c>
      <c r="D7556" t="s">
        <v>566</v>
      </c>
      <c r="E7556" t="s">
        <v>56</v>
      </c>
      <c r="F7556" t="s">
        <v>355</v>
      </c>
      <c r="G7556">
        <v>93</v>
      </c>
      <c r="H7556">
        <v>400386</v>
      </c>
      <c r="I7556" t="s">
        <v>58</v>
      </c>
      <c r="J7556" s="1">
        <v>44204</v>
      </c>
      <c r="K7556">
        <v>1200</v>
      </c>
      <c r="L7556" t="s">
        <v>29945</v>
      </c>
      <c r="M7556" t="s">
        <v>731</v>
      </c>
      <c r="N7556" t="s">
        <v>29946</v>
      </c>
      <c r="O7556">
        <f>1-1-259-1705</f>
        <v>-1964</v>
      </c>
      <c r="P7556" t="s">
        <v>39</v>
      </c>
      <c r="Q7556">
        <v>9</v>
      </c>
      <c r="R7556" t="s">
        <v>40</v>
      </c>
      <c r="S7556" t="s">
        <v>118</v>
      </c>
      <c r="T7556">
        <v>29976</v>
      </c>
      <c r="U7556" s="1">
        <v>45484</v>
      </c>
      <c r="V7556" t="s">
        <v>126</v>
      </c>
      <c r="W7556">
        <v>418020</v>
      </c>
      <c r="X7556" t="s">
        <v>29947</v>
      </c>
      <c r="Y7556">
        <v>578</v>
      </c>
      <c r="Z7556">
        <v>867</v>
      </c>
      <c r="AA7556">
        <v>2</v>
      </c>
      <c r="AB7556">
        <v>693.6</v>
      </c>
    </row>
    <row r="7557" spans="1:28" x14ac:dyDescent="0.3">
      <c r="A7557" t="s">
        <v>28</v>
      </c>
      <c r="B7557" t="s">
        <v>29</v>
      </c>
      <c r="C7557" t="s">
        <v>148</v>
      </c>
      <c r="D7557" t="s">
        <v>98</v>
      </c>
      <c r="E7557" t="s">
        <v>32</v>
      </c>
      <c r="F7557" t="s">
        <v>106</v>
      </c>
      <c r="G7557">
        <v>60</v>
      </c>
      <c r="H7557">
        <v>409708</v>
      </c>
      <c r="I7557" t="s">
        <v>34</v>
      </c>
      <c r="J7557" s="1">
        <v>44004</v>
      </c>
      <c r="K7557">
        <v>950</v>
      </c>
      <c r="L7557" t="s">
        <v>26958</v>
      </c>
      <c r="M7557" t="s">
        <v>85</v>
      </c>
      <c r="N7557" t="s">
        <v>29948</v>
      </c>
      <c r="O7557" t="s">
        <v>29949</v>
      </c>
      <c r="P7557" t="s">
        <v>87</v>
      </c>
      <c r="Q7557">
        <v>17</v>
      </c>
      <c r="R7557" t="s">
        <v>40</v>
      </c>
      <c r="S7557" t="s">
        <v>118</v>
      </c>
      <c r="T7557">
        <v>88134</v>
      </c>
      <c r="U7557" s="1">
        <v>45316</v>
      </c>
      <c r="V7557" t="s">
        <v>111</v>
      </c>
      <c r="W7557">
        <v>965864</v>
      </c>
      <c r="X7557" t="s">
        <v>29950</v>
      </c>
      <c r="Y7557">
        <v>249</v>
      </c>
      <c r="Z7557">
        <v>865</v>
      </c>
      <c r="AA7557">
        <v>7</v>
      </c>
      <c r="AB7557">
        <v>2422</v>
      </c>
    </row>
    <row r="7558" spans="1:28" x14ac:dyDescent="0.3">
      <c r="A7558" t="s">
        <v>28</v>
      </c>
      <c r="B7558" t="s">
        <v>29</v>
      </c>
      <c r="C7558" t="s">
        <v>66</v>
      </c>
      <c r="D7558" t="s">
        <v>616</v>
      </c>
      <c r="E7558" t="s">
        <v>46</v>
      </c>
      <c r="F7558" t="s">
        <v>355</v>
      </c>
      <c r="G7558">
        <v>34</v>
      </c>
      <c r="H7558">
        <v>423115</v>
      </c>
      <c r="I7558" t="s">
        <v>58</v>
      </c>
      <c r="J7558" s="1">
        <v>45466</v>
      </c>
      <c r="K7558">
        <v>1100</v>
      </c>
      <c r="L7558" t="s">
        <v>29951</v>
      </c>
      <c r="M7558" t="s">
        <v>256</v>
      </c>
      <c r="N7558" t="s">
        <v>29952</v>
      </c>
      <c r="O7558" t="s">
        <v>29953</v>
      </c>
      <c r="P7558" t="s">
        <v>39</v>
      </c>
      <c r="Q7558">
        <v>10</v>
      </c>
      <c r="R7558" t="s">
        <v>88</v>
      </c>
      <c r="S7558" t="s">
        <v>41</v>
      </c>
      <c r="T7558">
        <v>18790</v>
      </c>
      <c r="U7558" s="1">
        <v>45531</v>
      </c>
      <c r="V7558" t="s">
        <v>64</v>
      </c>
      <c r="W7558">
        <v>206024</v>
      </c>
      <c r="X7558" t="s">
        <v>29954</v>
      </c>
      <c r="Y7558">
        <v>836</v>
      </c>
      <c r="Z7558">
        <v>2676</v>
      </c>
      <c r="AA7558">
        <v>5</v>
      </c>
      <c r="AB7558">
        <v>5352</v>
      </c>
    </row>
    <row r="7559" spans="1:28" x14ac:dyDescent="0.3">
      <c r="A7559" t="s">
        <v>28</v>
      </c>
      <c r="B7559" t="s">
        <v>29</v>
      </c>
      <c r="C7559" t="s">
        <v>30</v>
      </c>
      <c r="D7559" t="s">
        <v>560</v>
      </c>
      <c r="E7559" t="s">
        <v>56</v>
      </c>
      <c r="F7559" t="s">
        <v>33</v>
      </c>
      <c r="G7559">
        <v>32</v>
      </c>
      <c r="H7559">
        <v>420355</v>
      </c>
      <c r="I7559" t="s">
        <v>34</v>
      </c>
      <c r="J7559" s="1">
        <v>44804</v>
      </c>
      <c r="K7559">
        <v>950</v>
      </c>
      <c r="L7559" t="s">
        <v>29955</v>
      </c>
      <c r="M7559" t="s">
        <v>256</v>
      </c>
      <c r="N7559" t="s">
        <v>29956</v>
      </c>
      <c r="O7559" t="s">
        <v>29957</v>
      </c>
      <c r="P7559" t="s">
        <v>71</v>
      </c>
      <c r="Q7559">
        <v>6</v>
      </c>
      <c r="R7559" t="s">
        <v>88</v>
      </c>
      <c r="S7559" t="s">
        <v>79</v>
      </c>
      <c r="T7559">
        <v>39282</v>
      </c>
      <c r="U7559" s="1">
        <v>45355</v>
      </c>
      <c r="V7559" t="s">
        <v>72</v>
      </c>
      <c r="W7559">
        <v>648061</v>
      </c>
      <c r="X7559" t="s">
        <v>583</v>
      </c>
      <c r="Y7559">
        <v>627</v>
      </c>
      <c r="Z7559">
        <v>1140</v>
      </c>
      <c r="AA7559">
        <v>1</v>
      </c>
      <c r="AB7559">
        <v>456</v>
      </c>
    </row>
    <row r="7560" spans="1:28" x14ac:dyDescent="0.3">
      <c r="A7560" t="s">
        <v>28</v>
      </c>
      <c r="B7560" t="s">
        <v>29</v>
      </c>
      <c r="C7560" t="s">
        <v>54</v>
      </c>
      <c r="D7560" t="s">
        <v>254</v>
      </c>
      <c r="E7560" t="s">
        <v>32</v>
      </c>
      <c r="F7560" t="s">
        <v>135</v>
      </c>
      <c r="G7560">
        <v>15</v>
      </c>
      <c r="H7560">
        <v>421225</v>
      </c>
      <c r="I7560" t="s">
        <v>34</v>
      </c>
      <c r="J7560" s="1">
        <v>44724</v>
      </c>
      <c r="K7560">
        <v>1400</v>
      </c>
      <c r="L7560" t="s">
        <v>29958</v>
      </c>
      <c r="M7560" t="s">
        <v>200</v>
      </c>
      <c r="N7560" t="s">
        <v>29959</v>
      </c>
      <c r="O7560" t="s">
        <v>29960</v>
      </c>
      <c r="P7560" t="s">
        <v>39</v>
      </c>
      <c r="Q7560">
        <v>13</v>
      </c>
      <c r="R7560" t="s">
        <v>88</v>
      </c>
      <c r="S7560" t="s">
        <v>79</v>
      </c>
      <c r="T7560">
        <v>76675</v>
      </c>
      <c r="U7560" s="1">
        <v>45314</v>
      </c>
      <c r="V7560" t="s">
        <v>111</v>
      </c>
      <c r="W7560">
        <v>388601</v>
      </c>
      <c r="X7560" t="s">
        <v>29961</v>
      </c>
      <c r="Y7560">
        <v>786</v>
      </c>
      <c r="Z7560">
        <v>2276</v>
      </c>
      <c r="AA7560">
        <v>8</v>
      </c>
      <c r="AB7560" s="2" t="s">
        <v>29962</v>
      </c>
    </row>
    <row r="7561" spans="1:28" x14ac:dyDescent="0.3">
      <c r="A7561" t="s">
        <v>28</v>
      </c>
      <c r="B7561" t="s">
        <v>29</v>
      </c>
      <c r="C7561" t="s">
        <v>44</v>
      </c>
      <c r="D7561" t="s">
        <v>511</v>
      </c>
      <c r="E7561" t="s">
        <v>46</v>
      </c>
      <c r="F7561" t="s">
        <v>99</v>
      </c>
      <c r="G7561">
        <v>45</v>
      </c>
      <c r="H7561">
        <v>436659</v>
      </c>
      <c r="I7561" t="s">
        <v>58</v>
      </c>
      <c r="J7561" s="1">
        <v>44961</v>
      </c>
      <c r="K7561">
        <v>1400</v>
      </c>
      <c r="L7561" t="s">
        <v>29963</v>
      </c>
      <c r="M7561" t="s">
        <v>394</v>
      </c>
      <c r="N7561" t="s">
        <v>29964</v>
      </c>
      <c r="O7561" t="s">
        <v>29965</v>
      </c>
      <c r="P7561" t="s">
        <v>39</v>
      </c>
      <c r="Q7561">
        <v>19</v>
      </c>
      <c r="R7561" t="s">
        <v>88</v>
      </c>
      <c r="S7561" t="s">
        <v>118</v>
      </c>
      <c r="T7561">
        <v>19067</v>
      </c>
      <c r="U7561" s="1">
        <v>45588</v>
      </c>
      <c r="V7561" t="s">
        <v>155</v>
      </c>
      <c r="W7561">
        <v>130801</v>
      </c>
      <c r="X7561" t="s">
        <v>29966</v>
      </c>
      <c r="Y7561">
        <v>876</v>
      </c>
      <c r="Z7561">
        <v>1074</v>
      </c>
      <c r="AA7561">
        <v>8</v>
      </c>
      <c r="AB7561">
        <v>3436.8</v>
      </c>
    </row>
    <row r="7562" spans="1:28" x14ac:dyDescent="0.3">
      <c r="A7562" t="s">
        <v>28</v>
      </c>
      <c r="B7562" t="s">
        <v>29</v>
      </c>
      <c r="C7562" t="s">
        <v>157</v>
      </c>
      <c r="D7562" t="s">
        <v>163</v>
      </c>
      <c r="E7562" t="s">
        <v>46</v>
      </c>
      <c r="F7562" t="s">
        <v>106</v>
      </c>
      <c r="G7562">
        <v>27</v>
      </c>
      <c r="H7562">
        <v>426602</v>
      </c>
      <c r="I7562" t="s">
        <v>58</v>
      </c>
      <c r="J7562" s="1">
        <v>45015</v>
      </c>
      <c r="K7562">
        <v>800</v>
      </c>
      <c r="L7562" t="s">
        <v>29967</v>
      </c>
      <c r="M7562" t="s">
        <v>542</v>
      </c>
      <c r="N7562" t="s">
        <v>29968</v>
      </c>
      <c r="O7562" t="s">
        <v>29969</v>
      </c>
      <c r="P7562" t="s">
        <v>87</v>
      </c>
      <c r="Q7562">
        <v>19</v>
      </c>
      <c r="R7562" t="s">
        <v>88</v>
      </c>
      <c r="S7562" t="s">
        <v>118</v>
      </c>
      <c r="T7562">
        <v>50071</v>
      </c>
      <c r="U7562" s="1">
        <v>45463</v>
      </c>
      <c r="V7562" t="s">
        <v>52</v>
      </c>
      <c r="W7562">
        <v>433806</v>
      </c>
      <c r="X7562" t="s">
        <v>18872</v>
      </c>
      <c r="Y7562">
        <v>216</v>
      </c>
      <c r="Z7562">
        <v>2165</v>
      </c>
      <c r="AA7562">
        <v>4</v>
      </c>
      <c r="AB7562">
        <v>3464</v>
      </c>
    </row>
    <row r="7563" spans="1:28" x14ac:dyDescent="0.3">
      <c r="A7563" t="s">
        <v>28</v>
      </c>
      <c r="B7563" t="s">
        <v>29</v>
      </c>
      <c r="C7563" t="s">
        <v>54</v>
      </c>
      <c r="D7563" t="s">
        <v>364</v>
      </c>
      <c r="E7563" t="s">
        <v>32</v>
      </c>
      <c r="F7563" t="s">
        <v>33</v>
      </c>
      <c r="G7563">
        <v>77</v>
      </c>
      <c r="H7563">
        <v>410227</v>
      </c>
      <c r="I7563" t="s">
        <v>34</v>
      </c>
      <c r="J7563" s="1">
        <v>45152</v>
      </c>
      <c r="K7563">
        <v>1200</v>
      </c>
      <c r="L7563" t="s">
        <v>29970</v>
      </c>
      <c r="M7563" t="s">
        <v>2054</v>
      </c>
      <c r="N7563" t="s">
        <v>29971</v>
      </c>
      <c r="O7563" t="s">
        <v>29972</v>
      </c>
      <c r="P7563" t="s">
        <v>51</v>
      </c>
      <c r="Q7563">
        <v>19</v>
      </c>
      <c r="R7563" t="s">
        <v>40</v>
      </c>
      <c r="S7563" t="s">
        <v>118</v>
      </c>
      <c r="T7563">
        <v>50870</v>
      </c>
      <c r="U7563" s="1">
        <v>45342</v>
      </c>
      <c r="V7563" t="s">
        <v>119</v>
      </c>
      <c r="W7563">
        <v>535104</v>
      </c>
      <c r="X7563" t="s">
        <v>29973</v>
      </c>
      <c r="Y7563">
        <v>317</v>
      </c>
      <c r="Z7563">
        <v>911</v>
      </c>
      <c r="AA7563">
        <v>7</v>
      </c>
      <c r="AB7563">
        <v>2550.8000000000002</v>
      </c>
    </row>
    <row r="7564" spans="1:28" x14ac:dyDescent="0.3">
      <c r="A7564" t="s">
        <v>28</v>
      </c>
      <c r="B7564" t="s">
        <v>29</v>
      </c>
      <c r="C7564" t="s">
        <v>30</v>
      </c>
      <c r="D7564" t="s">
        <v>92</v>
      </c>
      <c r="E7564" t="s">
        <v>46</v>
      </c>
      <c r="F7564" t="s">
        <v>113</v>
      </c>
      <c r="G7564">
        <v>66</v>
      </c>
      <c r="H7564">
        <v>420644</v>
      </c>
      <c r="I7564" t="s">
        <v>58</v>
      </c>
      <c r="J7564" s="1">
        <v>43885</v>
      </c>
      <c r="K7564">
        <v>800</v>
      </c>
      <c r="L7564" t="s">
        <v>29974</v>
      </c>
      <c r="M7564" t="s">
        <v>36</v>
      </c>
      <c r="N7564" t="s">
        <v>29975</v>
      </c>
      <c r="O7564">
        <f>1-321-50-1538</f>
        <v>-1908</v>
      </c>
      <c r="P7564" t="s">
        <v>39</v>
      </c>
      <c r="Q7564">
        <v>16</v>
      </c>
      <c r="R7564" t="s">
        <v>88</v>
      </c>
      <c r="S7564" t="s">
        <v>63</v>
      </c>
      <c r="T7564">
        <v>63286</v>
      </c>
      <c r="U7564" s="1">
        <v>45315</v>
      </c>
      <c r="V7564" t="s">
        <v>111</v>
      </c>
      <c r="W7564">
        <v>454941</v>
      </c>
      <c r="X7564" t="s">
        <v>29976</v>
      </c>
      <c r="Y7564">
        <v>223</v>
      </c>
      <c r="Z7564">
        <v>1950</v>
      </c>
      <c r="AA7564">
        <v>6</v>
      </c>
      <c r="AB7564">
        <v>4680</v>
      </c>
    </row>
    <row r="7565" spans="1:28" x14ac:dyDescent="0.3">
      <c r="A7565" t="s">
        <v>28</v>
      </c>
      <c r="B7565" t="s">
        <v>29</v>
      </c>
      <c r="C7565" t="s">
        <v>44</v>
      </c>
      <c r="D7565" t="s">
        <v>338</v>
      </c>
      <c r="E7565" t="s">
        <v>46</v>
      </c>
      <c r="F7565" t="s">
        <v>47</v>
      </c>
      <c r="G7565">
        <v>36</v>
      </c>
      <c r="H7565">
        <v>404606</v>
      </c>
      <c r="I7565" t="s">
        <v>34</v>
      </c>
      <c r="J7565" s="1">
        <v>45262</v>
      </c>
      <c r="K7565">
        <v>950</v>
      </c>
      <c r="L7565" t="s">
        <v>29977</v>
      </c>
      <c r="M7565" t="s">
        <v>94</v>
      </c>
      <c r="N7565" t="s">
        <v>29978</v>
      </c>
      <c r="O7565" t="s">
        <v>29979</v>
      </c>
      <c r="P7565" t="s">
        <v>87</v>
      </c>
      <c r="Q7565">
        <v>3</v>
      </c>
      <c r="R7565" t="s">
        <v>40</v>
      </c>
      <c r="S7565" t="s">
        <v>41</v>
      </c>
      <c r="T7565">
        <v>87376</v>
      </c>
      <c r="U7565" s="1">
        <v>45510</v>
      </c>
      <c r="V7565" t="s">
        <v>64</v>
      </c>
      <c r="W7565">
        <v>948774</v>
      </c>
      <c r="X7565" t="s">
        <v>29980</v>
      </c>
      <c r="Y7565">
        <v>810</v>
      </c>
      <c r="Z7565">
        <v>1798</v>
      </c>
      <c r="AA7565">
        <v>8</v>
      </c>
      <c r="AB7565">
        <v>5753.6</v>
      </c>
    </row>
    <row r="7566" spans="1:28" x14ac:dyDescent="0.3">
      <c r="A7566" t="s">
        <v>28</v>
      </c>
      <c r="B7566" t="s">
        <v>29</v>
      </c>
      <c r="C7566" t="s">
        <v>54</v>
      </c>
      <c r="D7566" t="s">
        <v>248</v>
      </c>
      <c r="E7566" t="s">
        <v>56</v>
      </c>
      <c r="F7566" t="s">
        <v>57</v>
      </c>
      <c r="G7566">
        <v>15</v>
      </c>
      <c r="H7566">
        <v>415874</v>
      </c>
      <c r="I7566" t="s">
        <v>34</v>
      </c>
      <c r="J7566" s="1">
        <v>44214</v>
      </c>
      <c r="K7566">
        <v>1300</v>
      </c>
      <c r="L7566" t="s">
        <v>1520</v>
      </c>
      <c r="M7566" t="s">
        <v>670</v>
      </c>
      <c r="N7566" t="s">
        <v>29981</v>
      </c>
      <c r="O7566" t="s">
        <v>29982</v>
      </c>
      <c r="P7566" t="s">
        <v>39</v>
      </c>
      <c r="Q7566">
        <v>9</v>
      </c>
      <c r="R7566" t="s">
        <v>40</v>
      </c>
      <c r="S7566" t="s">
        <v>118</v>
      </c>
      <c r="T7566">
        <v>35602</v>
      </c>
      <c r="U7566" s="1">
        <v>45541</v>
      </c>
      <c r="V7566" t="s">
        <v>180</v>
      </c>
      <c r="W7566">
        <v>661729</v>
      </c>
      <c r="X7566" t="s">
        <v>29983</v>
      </c>
      <c r="Y7566">
        <v>661</v>
      </c>
      <c r="Z7566">
        <v>2786</v>
      </c>
      <c r="AA7566">
        <v>3</v>
      </c>
      <c r="AB7566" s="2" t="s">
        <v>27659</v>
      </c>
    </row>
    <row r="7567" spans="1:28" x14ac:dyDescent="0.3">
      <c r="A7567" t="s">
        <v>28</v>
      </c>
      <c r="B7567" t="s">
        <v>29</v>
      </c>
      <c r="C7567" t="s">
        <v>54</v>
      </c>
      <c r="D7567" t="s">
        <v>380</v>
      </c>
      <c r="E7567" t="s">
        <v>56</v>
      </c>
      <c r="F7567" t="s">
        <v>47</v>
      </c>
      <c r="G7567">
        <v>54</v>
      </c>
      <c r="H7567">
        <v>432014</v>
      </c>
      <c r="I7567" t="s">
        <v>34</v>
      </c>
      <c r="J7567" s="1">
        <v>44944</v>
      </c>
      <c r="K7567">
        <v>800</v>
      </c>
      <c r="L7567" t="s">
        <v>29984</v>
      </c>
      <c r="M7567" t="s">
        <v>1253</v>
      </c>
      <c r="N7567" t="s">
        <v>29985</v>
      </c>
      <c r="O7567" t="s">
        <v>29986</v>
      </c>
      <c r="P7567" t="s">
        <v>51</v>
      </c>
      <c r="Q7567">
        <v>6</v>
      </c>
      <c r="R7567" t="s">
        <v>40</v>
      </c>
      <c r="S7567" t="s">
        <v>79</v>
      </c>
      <c r="T7567">
        <v>16470</v>
      </c>
      <c r="U7567" s="1">
        <v>45511</v>
      </c>
      <c r="V7567" t="s">
        <v>64</v>
      </c>
      <c r="W7567">
        <v>156755</v>
      </c>
      <c r="X7567" t="s">
        <v>29987</v>
      </c>
      <c r="Y7567">
        <v>674</v>
      </c>
      <c r="Z7567">
        <v>1496</v>
      </c>
      <c r="AA7567">
        <v>2</v>
      </c>
      <c r="AB7567">
        <v>1196.8</v>
      </c>
    </row>
    <row r="7568" spans="1:28" x14ac:dyDescent="0.3">
      <c r="A7568" t="s">
        <v>28</v>
      </c>
      <c r="B7568" t="s">
        <v>29</v>
      </c>
      <c r="C7568" t="s">
        <v>66</v>
      </c>
      <c r="D7568" t="s">
        <v>254</v>
      </c>
      <c r="E7568" t="s">
        <v>32</v>
      </c>
      <c r="F7568" t="s">
        <v>83</v>
      </c>
      <c r="G7568">
        <v>70</v>
      </c>
      <c r="H7568">
        <v>415620</v>
      </c>
      <c r="I7568" t="s">
        <v>58</v>
      </c>
      <c r="J7568" s="1">
        <v>44283</v>
      </c>
      <c r="K7568">
        <v>950</v>
      </c>
      <c r="L7568" t="s">
        <v>15722</v>
      </c>
      <c r="M7568" t="s">
        <v>2054</v>
      </c>
      <c r="N7568" t="s">
        <v>29988</v>
      </c>
      <c r="O7568" t="s">
        <v>29989</v>
      </c>
      <c r="P7568" t="s">
        <v>87</v>
      </c>
      <c r="Q7568">
        <v>8</v>
      </c>
      <c r="R7568" t="s">
        <v>88</v>
      </c>
      <c r="S7568" t="s">
        <v>63</v>
      </c>
      <c r="T7568">
        <v>81343</v>
      </c>
      <c r="U7568" s="1">
        <v>45547</v>
      </c>
      <c r="V7568" t="s">
        <v>180</v>
      </c>
      <c r="W7568">
        <v>266527</v>
      </c>
      <c r="X7568" t="s">
        <v>3227</v>
      </c>
      <c r="Y7568">
        <v>493</v>
      </c>
      <c r="Z7568">
        <v>2912</v>
      </c>
      <c r="AA7568">
        <v>4</v>
      </c>
      <c r="AB7568">
        <v>4659.2</v>
      </c>
    </row>
    <row r="7569" spans="1:28" x14ac:dyDescent="0.3">
      <c r="A7569" t="s">
        <v>28</v>
      </c>
      <c r="B7569" t="s">
        <v>29</v>
      </c>
      <c r="C7569" t="s">
        <v>157</v>
      </c>
      <c r="D7569" t="s">
        <v>74</v>
      </c>
      <c r="E7569" t="s">
        <v>56</v>
      </c>
      <c r="F7569" t="s">
        <v>355</v>
      </c>
      <c r="G7569">
        <v>40</v>
      </c>
      <c r="H7569">
        <v>430803</v>
      </c>
      <c r="I7569" t="s">
        <v>34</v>
      </c>
      <c r="J7569" s="1">
        <v>45387</v>
      </c>
      <c r="K7569">
        <v>1000</v>
      </c>
      <c r="L7569" t="s">
        <v>29990</v>
      </c>
      <c r="M7569" t="s">
        <v>177</v>
      </c>
      <c r="N7569" t="s">
        <v>29991</v>
      </c>
      <c r="O7569" t="s">
        <v>29992</v>
      </c>
      <c r="P7569" t="s">
        <v>51</v>
      </c>
      <c r="Q7569">
        <v>15</v>
      </c>
      <c r="R7569" t="s">
        <v>88</v>
      </c>
      <c r="S7569" t="s">
        <v>41</v>
      </c>
      <c r="T7569">
        <v>81252</v>
      </c>
      <c r="U7569" s="1">
        <v>45311</v>
      </c>
      <c r="V7569" t="s">
        <v>111</v>
      </c>
      <c r="W7569">
        <v>361213</v>
      </c>
      <c r="X7569" t="s">
        <v>29993</v>
      </c>
      <c r="Y7569">
        <v>928</v>
      </c>
      <c r="Z7569">
        <v>2609</v>
      </c>
      <c r="AA7569">
        <v>3</v>
      </c>
      <c r="AB7569">
        <v>3130.8</v>
      </c>
    </row>
    <row r="7570" spans="1:28" x14ac:dyDescent="0.3">
      <c r="A7570" t="s">
        <v>28</v>
      </c>
      <c r="B7570" t="s">
        <v>29</v>
      </c>
      <c r="C7570" t="s">
        <v>30</v>
      </c>
      <c r="D7570" t="s">
        <v>248</v>
      </c>
      <c r="E7570" t="s">
        <v>32</v>
      </c>
      <c r="F7570" t="s">
        <v>47</v>
      </c>
      <c r="G7570">
        <v>50</v>
      </c>
      <c r="H7570">
        <v>422974</v>
      </c>
      <c r="I7570" t="s">
        <v>34</v>
      </c>
      <c r="J7570" s="1">
        <v>44835</v>
      </c>
      <c r="K7570">
        <v>1300</v>
      </c>
      <c r="L7570" t="s">
        <v>29994</v>
      </c>
      <c r="M7570" t="s">
        <v>428</v>
      </c>
      <c r="N7570" t="s">
        <v>29995</v>
      </c>
      <c r="O7570" t="s">
        <v>29996</v>
      </c>
      <c r="P7570" t="s">
        <v>87</v>
      </c>
      <c r="Q7570">
        <v>14</v>
      </c>
      <c r="R7570" t="s">
        <v>88</v>
      </c>
      <c r="S7570" t="s">
        <v>79</v>
      </c>
      <c r="T7570">
        <v>58097</v>
      </c>
      <c r="U7570" s="1">
        <v>45420</v>
      </c>
      <c r="V7570" t="s">
        <v>140</v>
      </c>
      <c r="W7570">
        <v>936144</v>
      </c>
      <c r="X7570" t="s">
        <v>29997</v>
      </c>
      <c r="Y7570">
        <v>614</v>
      </c>
      <c r="Z7570">
        <v>2990</v>
      </c>
      <c r="AA7570">
        <v>1</v>
      </c>
      <c r="AB7570">
        <v>1196</v>
      </c>
    </row>
    <row r="7571" spans="1:28" x14ac:dyDescent="0.3">
      <c r="A7571" t="s">
        <v>28</v>
      </c>
      <c r="B7571" t="s">
        <v>29</v>
      </c>
      <c r="C7571" t="s">
        <v>54</v>
      </c>
      <c r="D7571" t="s">
        <v>621</v>
      </c>
      <c r="E7571" t="s">
        <v>56</v>
      </c>
      <c r="F7571" t="s">
        <v>83</v>
      </c>
      <c r="G7571">
        <v>22</v>
      </c>
      <c r="H7571">
        <v>424291</v>
      </c>
      <c r="I7571" t="s">
        <v>34</v>
      </c>
      <c r="J7571" s="1">
        <v>45391</v>
      </c>
      <c r="K7571">
        <v>1300</v>
      </c>
      <c r="L7571" t="s">
        <v>29998</v>
      </c>
      <c r="M7571" t="s">
        <v>76</v>
      </c>
      <c r="N7571" t="s">
        <v>29999</v>
      </c>
      <c r="O7571" t="s">
        <v>30000</v>
      </c>
      <c r="P7571" t="s">
        <v>39</v>
      </c>
      <c r="Q7571">
        <v>5</v>
      </c>
      <c r="R7571" t="s">
        <v>40</v>
      </c>
      <c r="S7571" t="s">
        <v>41</v>
      </c>
      <c r="T7571">
        <v>78649</v>
      </c>
      <c r="U7571" s="1">
        <v>45371</v>
      </c>
      <c r="V7571" t="s">
        <v>72</v>
      </c>
      <c r="W7571">
        <v>402563</v>
      </c>
      <c r="X7571" t="s">
        <v>30001</v>
      </c>
      <c r="Y7571">
        <v>214</v>
      </c>
      <c r="Z7571">
        <v>1309</v>
      </c>
      <c r="AA7571">
        <v>8</v>
      </c>
      <c r="AB7571">
        <v>4188.8</v>
      </c>
    </row>
    <row r="7572" spans="1:28" x14ac:dyDescent="0.3">
      <c r="A7572" t="s">
        <v>28</v>
      </c>
      <c r="B7572" t="s">
        <v>29</v>
      </c>
      <c r="C7572" t="s">
        <v>66</v>
      </c>
      <c r="D7572" t="s">
        <v>182</v>
      </c>
      <c r="E7572" t="s">
        <v>32</v>
      </c>
      <c r="F7572" t="s">
        <v>113</v>
      </c>
      <c r="G7572">
        <v>79</v>
      </c>
      <c r="H7572">
        <v>404675</v>
      </c>
      <c r="I7572" t="s">
        <v>34</v>
      </c>
      <c r="J7572" s="1">
        <v>45027</v>
      </c>
      <c r="K7572">
        <v>1400</v>
      </c>
      <c r="L7572" t="s">
        <v>30002</v>
      </c>
      <c r="M7572" t="s">
        <v>269</v>
      </c>
      <c r="N7572" t="s">
        <v>30003</v>
      </c>
      <c r="O7572">
        <f>1-680-463-4908</f>
        <v>-6050</v>
      </c>
      <c r="P7572" t="s">
        <v>51</v>
      </c>
      <c r="Q7572">
        <v>20</v>
      </c>
      <c r="R7572" t="s">
        <v>88</v>
      </c>
      <c r="S7572" t="s">
        <v>79</v>
      </c>
      <c r="T7572">
        <v>13382</v>
      </c>
      <c r="U7572" s="1">
        <v>45385</v>
      </c>
      <c r="V7572" t="s">
        <v>80</v>
      </c>
      <c r="W7572">
        <v>358192</v>
      </c>
      <c r="X7572" t="s">
        <v>30004</v>
      </c>
      <c r="Y7572">
        <v>592</v>
      </c>
      <c r="Z7572">
        <v>2595</v>
      </c>
      <c r="AA7572">
        <v>3</v>
      </c>
      <c r="AB7572">
        <v>3114</v>
      </c>
    </row>
    <row r="7573" spans="1:28" x14ac:dyDescent="0.3">
      <c r="A7573" t="s">
        <v>28</v>
      </c>
      <c r="B7573" t="s">
        <v>29</v>
      </c>
      <c r="C7573" t="s">
        <v>54</v>
      </c>
      <c r="D7573" t="s">
        <v>621</v>
      </c>
      <c r="E7573" t="s">
        <v>46</v>
      </c>
      <c r="F7573" t="s">
        <v>113</v>
      </c>
      <c r="G7573">
        <v>43</v>
      </c>
      <c r="H7573">
        <v>433042</v>
      </c>
      <c r="I7573" t="s">
        <v>58</v>
      </c>
      <c r="J7573" s="1">
        <v>44731</v>
      </c>
      <c r="K7573">
        <v>1200</v>
      </c>
      <c r="L7573" t="s">
        <v>30005</v>
      </c>
      <c r="M7573" t="s">
        <v>205</v>
      </c>
      <c r="N7573" t="s">
        <v>30006</v>
      </c>
      <c r="O7573">
        <v>2005352107</v>
      </c>
      <c r="P7573" t="s">
        <v>87</v>
      </c>
      <c r="Q7573">
        <v>6</v>
      </c>
      <c r="R7573" t="s">
        <v>40</v>
      </c>
      <c r="S7573" t="s">
        <v>118</v>
      </c>
      <c r="T7573">
        <v>90702</v>
      </c>
      <c r="U7573" s="1">
        <v>45391</v>
      </c>
      <c r="V7573" t="s">
        <v>80</v>
      </c>
      <c r="W7573">
        <v>528039</v>
      </c>
      <c r="X7573" t="s">
        <v>3265</v>
      </c>
      <c r="Y7573">
        <v>512</v>
      </c>
      <c r="Z7573">
        <v>2009</v>
      </c>
      <c r="AA7573">
        <v>8</v>
      </c>
      <c r="AB7573">
        <v>6428.8</v>
      </c>
    </row>
    <row r="7574" spans="1:28" x14ac:dyDescent="0.3">
      <c r="A7574" t="s">
        <v>28</v>
      </c>
      <c r="B7574" t="s">
        <v>29</v>
      </c>
      <c r="C7574" t="s">
        <v>66</v>
      </c>
      <c r="D7574" t="s">
        <v>421</v>
      </c>
      <c r="E7574" t="s">
        <v>46</v>
      </c>
      <c r="F7574" t="s">
        <v>150</v>
      </c>
      <c r="G7574">
        <v>11</v>
      </c>
      <c r="H7574">
        <v>413032</v>
      </c>
      <c r="I7574" t="s">
        <v>34</v>
      </c>
      <c r="J7574" s="1">
        <v>43935</v>
      </c>
      <c r="K7574">
        <v>1100</v>
      </c>
      <c r="L7574" t="s">
        <v>9993</v>
      </c>
      <c r="M7574" t="s">
        <v>1366</v>
      </c>
      <c r="N7574" t="s">
        <v>30007</v>
      </c>
      <c r="O7574" t="s">
        <v>30008</v>
      </c>
      <c r="P7574" t="s">
        <v>51</v>
      </c>
      <c r="Q7574">
        <v>8</v>
      </c>
      <c r="R7574" t="s">
        <v>40</v>
      </c>
      <c r="S7574" t="s">
        <v>118</v>
      </c>
      <c r="T7574">
        <v>58243</v>
      </c>
      <c r="U7574" s="1">
        <v>45520</v>
      </c>
      <c r="V7574" t="s">
        <v>64</v>
      </c>
      <c r="W7574">
        <v>695405</v>
      </c>
      <c r="X7574" t="s">
        <v>30009</v>
      </c>
      <c r="Y7574">
        <v>382</v>
      </c>
      <c r="Z7574">
        <v>2361</v>
      </c>
      <c r="AA7574">
        <v>2</v>
      </c>
      <c r="AB7574" s="2" t="s">
        <v>10489</v>
      </c>
    </row>
    <row r="7575" spans="1:28" x14ac:dyDescent="0.3">
      <c r="A7575" t="s">
        <v>28</v>
      </c>
      <c r="B7575" t="s">
        <v>29</v>
      </c>
      <c r="C7575" t="s">
        <v>148</v>
      </c>
      <c r="D7575" t="s">
        <v>31</v>
      </c>
      <c r="E7575" t="s">
        <v>46</v>
      </c>
      <c r="F7575" t="s">
        <v>47</v>
      </c>
      <c r="G7575">
        <v>34</v>
      </c>
      <c r="H7575">
        <v>405001</v>
      </c>
      <c r="I7575" t="s">
        <v>34</v>
      </c>
      <c r="J7575" s="1">
        <v>44179</v>
      </c>
      <c r="K7575">
        <v>1000</v>
      </c>
      <c r="L7575" t="s">
        <v>25775</v>
      </c>
      <c r="M7575" t="s">
        <v>605</v>
      </c>
      <c r="N7575" t="s">
        <v>30010</v>
      </c>
      <c r="O7575" t="s">
        <v>30011</v>
      </c>
      <c r="P7575" t="s">
        <v>87</v>
      </c>
      <c r="Q7575">
        <v>13</v>
      </c>
      <c r="R7575" t="s">
        <v>88</v>
      </c>
      <c r="S7575" t="s">
        <v>63</v>
      </c>
      <c r="T7575">
        <v>92413</v>
      </c>
      <c r="U7575" s="1">
        <v>45482</v>
      </c>
      <c r="V7575" t="s">
        <v>126</v>
      </c>
      <c r="W7575">
        <v>610454</v>
      </c>
      <c r="X7575" t="s">
        <v>30012</v>
      </c>
      <c r="Y7575">
        <v>289</v>
      </c>
      <c r="Z7575">
        <v>1594</v>
      </c>
      <c r="AA7575">
        <v>1</v>
      </c>
      <c r="AB7575">
        <v>637.6</v>
      </c>
    </row>
    <row r="7576" spans="1:28" x14ac:dyDescent="0.3">
      <c r="A7576" t="s">
        <v>28</v>
      </c>
      <c r="B7576" t="s">
        <v>29</v>
      </c>
      <c r="C7576" t="s">
        <v>91</v>
      </c>
      <c r="D7576" t="s">
        <v>524</v>
      </c>
      <c r="E7576" t="s">
        <v>56</v>
      </c>
      <c r="F7576" t="s">
        <v>83</v>
      </c>
      <c r="G7576">
        <v>50</v>
      </c>
      <c r="H7576">
        <v>434360</v>
      </c>
      <c r="I7576" t="s">
        <v>34</v>
      </c>
      <c r="J7576" s="1">
        <v>45480</v>
      </c>
      <c r="K7576">
        <v>1200</v>
      </c>
      <c r="L7576" t="s">
        <v>30013</v>
      </c>
      <c r="M7576" t="s">
        <v>869</v>
      </c>
      <c r="N7576" t="s">
        <v>30014</v>
      </c>
      <c r="O7576" t="s">
        <v>30015</v>
      </c>
      <c r="P7576" t="s">
        <v>39</v>
      </c>
      <c r="Q7576">
        <v>12</v>
      </c>
      <c r="R7576" t="s">
        <v>40</v>
      </c>
      <c r="S7576" t="s">
        <v>41</v>
      </c>
      <c r="T7576">
        <v>21920</v>
      </c>
      <c r="U7576" s="1">
        <v>45338</v>
      </c>
      <c r="V7576" t="s">
        <v>119</v>
      </c>
      <c r="W7576">
        <v>969483</v>
      </c>
      <c r="X7576" t="s">
        <v>21289</v>
      </c>
      <c r="Y7576">
        <v>970</v>
      </c>
      <c r="Z7576">
        <v>1319</v>
      </c>
      <c r="AA7576">
        <v>7</v>
      </c>
      <c r="AB7576" s="2" t="s">
        <v>30016</v>
      </c>
    </row>
    <row r="7577" spans="1:28" x14ac:dyDescent="0.3">
      <c r="A7577" t="s">
        <v>28</v>
      </c>
      <c r="B7577" t="s">
        <v>29</v>
      </c>
      <c r="C7577" t="s">
        <v>54</v>
      </c>
      <c r="D7577" t="s">
        <v>82</v>
      </c>
      <c r="E7577" t="s">
        <v>56</v>
      </c>
      <c r="F7577" t="s">
        <v>113</v>
      </c>
      <c r="G7577">
        <v>29</v>
      </c>
      <c r="H7577">
        <v>430987</v>
      </c>
      <c r="I7577" t="s">
        <v>34</v>
      </c>
      <c r="J7577" s="1">
        <v>45063</v>
      </c>
      <c r="K7577">
        <v>1300</v>
      </c>
      <c r="L7577" t="s">
        <v>30017</v>
      </c>
      <c r="M7577" t="s">
        <v>869</v>
      </c>
      <c r="N7577" t="s">
        <v>30018</v>
      </c>
      <c r="O7577" t="s">
        <v>30019</v>
      </c>
      <c r="P7577" t="s">
        <v>39</v>
      </c>
      <c r="Q7577">
        <v>13</v>
      </c>
      <c r="R7577" t="s">
        <v>88</v>
      </c>
      <c r="S7577" t="s">
        <v>63</v>
      </c>
      <c r="T7577">
        <v>35338</v>
      </c>
      <c r="U7577" s="1">
        <v>45523</v>
      </c>
      <c r="V7577" t="s">
        <v>64</v>
      </c>
      <c r="W7577">
        <v>142573</v>
      </c>
      <c r="X7577" t="s">
        <v>30020</v>
      </c>
      <c r="Y7577">
        <v>676</v>
      </c>
      <c r="Z7577">
        <v>888</v>
      </c>
      <c r="AA7577">
        <v>3</v>
      </c>
      <c r="AB7577" s="2" t="s">
        <v>10404</v>
      </c>
    </row>
    <row r="7578" spans="1:28" x14ac:dyDescent="0.3">
      <c r="A7578" t="s">
        <v>28</v>
      </c>
      <c r="B7578" t="s">
        <v>29</v>
      </c>
      <c r="C7578" t="s">
        <v>148</v>
      </c>
      <c r="D7578" t="s">
        <v>227</v>
      </c>
      <c r="E7578" t="s">
        <v>56</v>
      </c>
      <c r="F7578" t="s">
        <v>33</v>
      </c>
      <c r="G7578">
        <v>83</v>
      </c>
      <c r="H7578">
        <v>420945</v>
      </c>
      <c r="I7578" t="s">
        <v>58</v>
      </c>
      <c r="J7578" s="1">
        <v>45560</v>
      </c>
      <c r="K7578">
        <v>950</v>
      </c>
      <c r="L7578" t="s">
        <v>30021</v>
      </c>
      <c r="M7578" t="s">
        <v>313</v>
      </c>
      <c r="N7578" t="s">
        <v>30022</v>
      </c>
      <c r="O7578" t="s">
        <v>30023</v>
      </c>
      <c r="P7578" t="s">
        <v>39</v>
      </c>
      <c r="Q7578">
        <v>14</v>
      </c>
      <c r="R7578" t="s">
        <v>88</v>
      </c>
      <c r="S7578" t="s">
        <v>41</v>
      </c>
      <c r="T7578">
        <v>61819</v>
      </c>
      <c r="U7578" s="1">
        <v>45436</v>
      </c>
      <c r="V7578" t="s">
        <v>140</v>
      </c>
      <c r="W7578">
        <v>870983</v>
      </c>
      <c r="X7578" t="s">
        <v>30024</v>
      </c>
      <c r="Y7578">
        <v>753</v>
      </c>
      <c r="Z7578">
        <v>2987</v>
      </c>
      <c r="AA7578">
        <v>8</v>
      </c>
      <c r="AB7578">
        <v>9558.4</v>
      </c>
    </row>
    <row r="7579" spans="1:28" x14ac:dyDescent="0.3">
      <c r="A7579" t="s">
        <v>28</v>
      </c>
      <c r="B7579" t="s">
        <v>29</v>
      </c>
      <c r="C7579" t="s">
        <v>148</v>
      </c>
      <c r="D7579" t="s">
        <v>149</v>
      </c>
      <c r="E7579" t="s">
        <v>32</v>
      </c>
      <c r="F7579" t="s">
        <v>113</v>
      </c>
      <c r="G7579">
        <v>67</v>
      </c>
      <c r="H7579">
        <v>420284</v>
      </c>
      <c r="I7579" t="s">
        <v>58</v>
      </c>
      <c r="J7579" s="1">
        <v>45031</v>
      </c>
      <c r="K7579">
        <v>1100</v>
      </c>
      <c r="L7579" t="s">
        <v>7036</v>
      </c>
      <c r="M7579" t="s">
        <v>137</v>
      </c>
      <c r="N7579" t="s">
        <v>30025</v>
      </c>
      <c r="O7579" t="s">
        <v>30026</v>
      </c>
      <c r="P7579" t="s">
        <v>87</v>
      </c>
      <c r="Q7579">
        <v>7</v>
      </c>
      <c r="R7579" t="s">
        <v>40</v>
      </c>
      <c r="S7579" t="s">
        <v>79</v>
      </c>
      <c r="T7579">
        <v>27561</v>
      </c>
      <c r="U7579" s="1">
        <v>45350</v>
      </c>
      <c r="V7579" t="s">
        <v>119</v>
      </c>
      <c r="W7579">
        <v>285820</v>
      </c>
      <c r="X7579" t="s">
        <v>30027</v>
      </c>
      <c r="Y7579">
        <v>436</v>
      </c>
      <c r="Z7579">
        <v>2091</v>
      </c>
      <c r="AA7579">
        <v>3</v>
      </c>
      <c r="AB7579" s="2" t="s">
        <v>2659</v>
      </c>
    </row>
    <row r="7580" spans="1:28" x14ac:dyDescent="0.3">
      <c r="A7580" t="s">
        <v>28</v>
      </c>
      <c r="B7580" t="s">
        <v>29</v>
      </c>
      <c r="C7580" t="s">
        <v>157</v>
      </c>
      <c r="D7580" t="s">
        <v>82</v>
      </c>
      <c r="E7580" t="s">
        <v>56</v>
      </c>
      <c r="F7580" t="s">
        <v>106</v>
      </c>
      <c r="G7580">
        <v>93</v>
      </c>
      <c r="H7580">
        <v>422062</v>
      </c>
      <c r="I7580" t="s">
        <v>58</v>
      </c>
      <c r="J7580" s="1">
        <v>45472</v>
      </c>
      <c r="K7580">
        <v>800</v>
      </c>
      <c r="L7580" t="s">
        <v>30028</v>
      </c>
      <c r="M7580" t="s">
        <v>222</v>
      </c>
      <c r="N7580" t="s">
        <v>30029</v>
      </c>
      <c r="O7580" t="s">
        <v>30030</v>
      </c>
      <c r="P7580" t="s">
        <v>87</v>
      </c>
      <c r="Q7580">
        <v>17</v>
      </c>
      <c r="R7580" t="s">
        <v>88</v>
      </c>
      <c r="S7580" t="s">
        <v>41</v>
      </c>
      <c r="T7580">
        <v>93805</v>
      </c>
      <c r="U7580" s="1">
        <v>45471</v>
      </c>
      <c r="V7580" t="s">
        <v>52</v>
      </c>
      <c r="W7580">
        <v>764992</v>
      </c>
      <c r="X7580" t="s">
        <v>7461</v>
      </c>
      <c r="Y7580">
        <v>587</v>
      </c>
      <c r="Z7580">
        <v>1849</v>
      </c>
      <c r="AA7580">
        <v>3</v>
      </c>
      <c r="AB7580">
        <v>2218.8000000000002</v>
      </c>
    </row>
    <row r="7581" spans="1:28" x14ac:dyDescent="0.3">
      <c r="A7581" t="s">
        <v>28</v>
      </c>
      <c r="B7581" t="s">
        <v>29</v>
      </c>
      <c r="C7581" t="s">
        <v>148</v>
      </c>
      <c r="D7581" t="s">
        <v>442</v>
      </c>
      <c r="E7581" t="s">
        <v>56</v>
      </c>
      <c r="F7581" t="s">
        <v>175</v>
      </c>
      <c r="G7581">
        <v>5</v>
      </c>
      <c r="H7581">
        <v>424562</v>
      </c>
      <c r="I7581" t="s">
        <v>58</v>
      </c>
      <c r="J7581" s="1">
        <v>44048</v>
      </c>
      <c r="K7581">
        <v>800</v>
      </c>
      <c r="L7581" t="s">
        <v>16021</v>
      </c>
      <c r="M7581" t="s">
        <v>189</v>
      </c>
      <c r="N7581" t="s">
        <v>30031</v>
      </c>
      <c r="O7581" t="s">
        <v>30032</v>
      </c>
      <c r="P7581" t="s">
        <v>39</v>
      </c>
      <c r="Q7581">
        <v>8</v>
      </c>
      <c r="R7581" t="s">
        <v>88</v>
      </c>
      <c r="S7581" t="s">
        <v>118</v>
      </c>
      <c r="T7581">
        <v>53510</v>
      </c>
      <c r="U7581" s="1">
        <v>45586</v>
      </c>
      <c r="V7581" t="s">
        <v>155</v>
      </c>
      <c r="W7581">
        <v>371675</v>
      </c>
      <c r="X7581" t="s">
        <v>30033</v>
      </c>
      <c r="Y7581">
        <v>974</v>
      </c>
      <c r="Z7581">
        <v>2681</v>
      </c>
      <c r="AA7581">
        <v>1</v>
      </c>
      <c r="AB7581">
        <v>1072.4000000000001</v>
      </c>
    </row>
    <row r="7582" spans="1:28" x14ac:dyDescent="0.3">
      <c r="A7582" t="s">
        <v>28</v>
      </c>
      <c r="B7582" t="s">
        <v>29</v>
      </c>
      <c r="C7582" t="s">
        <v>44</v>
      </c>
      <c r="D7582" t="s">
        <v>524</v>
      </c>
      <c r="E7582" t="s">
        <v>56</v>
      </c>
      <c r="F7582" t="s">
        <v>33</v>
      </c>
      <c r="G7582">
        <v>89</v>
      </c>
      <c r="H7582">
        <v>426197</v>
      </c>
      <c r="I7582" t="s">
        <v>58</v>
      </c>
      <c r="J7582" s="1">
        <v>44913</v>
      </c>
      <c r="K7582">
        <v>800</v>
      </c>
      <c r="L7582" t="s">
        <v>7879</v>
      </c>
      <c r="M7582" t="s">
        <v>101</v>
      </c>
      <c r="N7582" t="s">
        <v>30034</v>
      </c>
      <c r="O7582" t="s">
        <v>30035</v>
      </c>
      <c r="P7582" t="s">
        <v>51</v>
      </c>
      <c r="Q7582">
        <v>8</v>
      </c>
      <c r="R7582" t="s">
        <v>88</v>
      </c>
      <c r="S7582" t="s">
        <v>63</v>
      </c>
      <c r="T7582">
        <v>88172</v>
      </c>
      <c r="U7582" s="1">
        <v>45437</v>
      </c>
      <c r="V7582" t="s">
        <v>140</v>
      </c>
      <c r="W7582">
        <v>924945</v>
      </c>
      <c r="X7582" t="s">
        <v>30036</v>
      </c>
      <c r="Y7582">
        <v>913</v>
      </c>
      <c r="Z7582">
        <v>750</v>
      </c>
      <c r="AA7582">
        <v>1</v>
      </c>
      <c r="AB7582">
        <v>300</v>
      </c>
    </row>
    <row r="7583" spans="1:28" x14ac:dyDescent="0.3">
      <c r="A7583" t="s">
        <v>28</v>
      </c>
      <c r="B7583" t="s">
        <v>29</v>
      </c>
      <c r="C7583" t="s">
        <v>54</v>
      </c>
      <c r="D7583" t="s">
        <v>182</v>
      </c>
      <c r="E7583" t="s">
        <v>32</v>
      </c>
      <c r="F7583" t="s">
        <v>113</v>
      </c>
      <c r="G7583">
        <v>16</v>
      </c>
      <c r="H7583">
        <v>417750</v>
      </c>
      <c r="I7583" t="s">
        <v>34</v>
      </c>
      <c r="J7583" s="1">
        <v>44009</v>
      </c>
      <c r="K7583">
        <v>1200</v>
      </c>
      <c r="L7583" t="s">
        <v>30037</v>
      </c>
      <c r="M7583" t="s">
        <v>256</v>
      </c>
      <c r="N7583" t="s">
        <v>30038</v>
      </c>
      <c r="O7583" t="s">
        <v>30039</v>
      </c>
      <c r="P7583" t="s">
        <v>51</v>
      </c>
      <c r="Q7583">
        <v>17</v>
      </c>
      <c r="R7583" t="s">
        <v>88</v>
      </c>
      <c r="S7583" t="s">
        <v>41</v>
      </c>
      <c r="T7583">
        <v>58752</v>
      </c>
      <c r="U7583" s="1">
        <v>45541</v>
      </c>
      <c r="V7583" t="s">
        <v>180</v>
      </c>
      <c r="W7583">
        <v>905347</v>
      </c>
      <c r="X7583" t="s">
        <v>30040</v>
      </c>
      <c r="Y7583">
        <v>870</v>
      </c>
      <c r="Z7583">
        <v>1073</v>
      </c>
      <c r="AA7583">
        <v>2</v>
      </c>
      <c r="AB7583" s="2" t="s">
        <v>2641</v>
      </c>
    </row>
    <row r="7584" spans="1:28" x14ac:dyDescent="0.3">
      <c r="A7584" t="s">
        <v>28</v>
      </c>
      <c r="B7584" t="s">
        <v>29</v>
      </c>
      <c r="C7584" t="s">
        <v>193</v>
      </c>
      <c r="D7584" t="s">
        <v>248</v>
      </c>
      <c r="E7584" t="s">
        <v>46</v>
      </c>
      <c r="F7584" t="s">
        <v>355</v>
      </c>
      <c r="G7584">
        <v>6</v>
      </c>
      <c r="H7584">
        <v>421878</v>
      </c>
      <c r="I7584" t="s">
        <v>58</v>
      </c>
      <c r="J7584" s="1">
        <v>44132</v>
      </c>
      <c r="K7584">
        <v>1000</v>
      </c>
      <c r="L7584" t="s">
        <v>30041</v>
      </c>
      <c r="M7584" t="s">
        <v>313</v>
      </c>
      <c r="N7584" t="s">
        <v>30042</v>
      </c>
      <c r="O7584" t="s">
        <v>30043</v>
      </c>
      <c r="P7584" t="s">
        <v>39</v>
      </c>
      <c r="Q7584">
        <v>13</v>
      </c>
      <c r="R7584" t="s">
        <v>88</v>
      </c>
      <c r="S7584" t="s">
        <v>41</v>
      </c>
      <c r="T7584">
        <v>85518</v>
      </c>
      <c r="U7584" s="1">
        <v>45597</v>
      </c>
      <c r="V7584" t="s">
        <v>42</v>
      </c>
      <c r="W7584">
        <v>997821</v>
      </c>
      <c r="X7584" t="s">
        <v>30044</v>
      </c>
      <c r="Y7584">
        <v>869</v>
      </c>
      <c r="Z7584">
        <v>2502</v>
      </c>
      <c r="AA7584">
        <v>2</v>
      </c>
      <c r="AB7584" s="2" t="s">
        <v>27243</v>
      </c>
    </row>
    <row r="7585" spans="1:28" x14ac:dyDescent="0.3">
      <c r="A7585" t="s">
        <v>28</v>
      </c>
      <c r="B7585" t="s">
        <v>29</v>
      </c>
      <c r="C7585" t="s">
        <v>148</v>
      </c>
      <c r="D7585" t="s">
        <v>411</v>
      </c>
      <c r="E7585" t="s">
        <v>46</v>
      </c>
      <c r="F7585" t="s">
        <v>57</v>
      </c>
      <c r="G7585">
        <v>80</v>
      </c>
      <c r="H7585">
        <v>432048</v>
      </c>
      <c r="I7585" t="s">
        <v>34</v>
      </c>
      <c r="J7585" s="1">
        <v>45149</v>
      </c>
      <c r="K7585">
        <v>1100</v>
      </c>
      <c r="L7585" t="s">
        <v>30045</v>
      </c>
      <c r="M7585" t="s">
        <v>366</v>
      </c>
      <c r="N7585" t="s">
        <v>30046</v>
      </c>
      <c r="O7585" t="s">
        <v>30047</v>
      </c>
      <c r="P7585" t="s">
        <v>87</v>
      </c>
      <c r="Q7585">
        <v>9</v>
      </c>
      <c r="R7585" t="s">
        <v>40</v>
      </c>
      <c r="S7585" t="s">
        <v>63</v>
      </c>
      <c r="T7585">
        <v>63957</v>
      </c>
      <c r="U7585" s="1">
        <v>45328</v>
      </c>
      <c r="V7585" t="s">
        <v>119</v>
      </c>
      <c r="W7585">
        <v>128172</v>
      </c>
      <c r="X7585" t="s">
        <v>30048</v>
      </c>
      <c r="Y7585">
        <v>241</v>
      </c>
      <c r="Z7585">
        <v>2267</v>
      </c>
      <c r="AA7585">
        <v>7</v>
      </c>
      <c r="AB7585">
        <v>6347.6</v>
      </c>
    </row>
    <row r="7586" spans="1:28" x14ac:dyDescent="0.3">
      <c r="A7586" t="s">
        <v>28</v>
      </c>
      <c r="B7586" t="s">
        <v>29</v>
      </c>
      <c r="C7586" t="s">
        <v>193</v>
      </c>
      <c r="D7586" t="s">
        <v>182</v>
      </c>
      <c r="E7586" t="s">
        <v>56</v>
      </c>
      <c r="F7586" t="s">
        <v>106</v>
      </c>
      <c r="G7586">
        <v>7</v>
      </c>
      <c r="H7586">
        <v>401027</v>
      </c>
      <c r="I7586" t="s">
        <v>58</v>
      </c>
      <c r="J7586" s="1">
        <v>45503</v>
      </c>
      <c r="K7586">
        <v>1400</v>
      </c>
      <c r="L7586" t="s">
        <v>30049</v>
      </c>
      <c r="M7586" t="s">
        <v>747</v>
      </c>
      <c r="N7586" t="s">
        <v>30050</v>
      </c>
      <c r="O7586" t="s">
        <v>30051</v>
      </c>
      <c r="P7586" t="s">
        <v>71</v>
      </c>
      <c r="Q7586">
        <v>19</v>
      </c>
      <c r="R7586" t="s">
        <v>40</v>
      </c>
      <c r="S7586" t="s">
        <v>41</v>
      </c>
      <c r="T7586">
        <v>78709</v>
      </c>
      <c r="U7586" s="1">
        <v>45432</v>
      </c>
      <c r="V7586" t="s">
        <v>140</v>
      </c>
      <c r="W7586">
        <v>748082</v>
      </c>
      <c r="X7586" t="s">
        <v>30052</v>
      </c>
      <c r="Y7586">
        <v>507</v>
      </c>
      <c r="Z7586">
        <v>1478</v>
      </c>
      <c r="AA7586">
        <v>8</v>
      </c>
      <c r="AB7586">
        <v>4729.6000000000004</v>
      </c>
    </row>
    <row r="7587" spans="1:28" x14ac:dyDescent="0.3">
      <c r="A7587" t="s">
        <v>28</v>
      </c>
      <c r="B7587" t="s">
        <v>29</v>
      </c>
      <c r="C7587" t="s">
        <v>193</v>
      </c>
      <c r="D7587" t="s">
        <v>163</v>
      </c>
      <c r="E7587" t="s">
        <v>56</v>
      </c>
      <c r="F7587" t="s">
        <v>135</v>
      </c>
      <c r="G7587">
        <v>8</v>
      </c>
      <c r="H7587">
        <v>418325</v>
      </c>
      <c r="I7587" t="s">
        <v>34</v>
      </c>
      <c r="J7587" s="1">
        <v>43859</v>
      </c>
      <c r="K7587">
        <v>1100</v>
      </c>
      <c r="L7587" t="s">
        <v>30053</v>
      </c>
      <c r="M7587" t="s">
        <v>552</v>
      </c>
      <c r="N7587" t="s">
        <v>30054</v>
      </c>
      <c r="O7587" t="s">
        <v>30055</v>
      </c>
      <c r="P7587" t="s">
        <v>71</v>
      </c>
      <c r="Q7587">
        <v>14</v>
      </c>
      <c r="R7587" t="s">
        <v>88</v>
      </c>
      <c r="S7587" t="s">
        <v>79</v>
      </c>
      <c r="T7587">
        <v>78533</v>
      </c>
      <c r="U7587" s="1">
        <v>45423</v>
      </c>
      <c r="V7587" t="s">
        <v>140</v>
      </c>
      <c r="W7587">
        <v>516790</v>
      </c>
      <c r="X7587" t="s">
        <v>8980</v>
      </c>
      <c r="Y7587">
        <v>211</v>
      </c>
      <c r="Z7587">
        <v>773</v>
      </c>
      <c r="AA7587">
        <v>4</v>
      </c>
      <c r="AB7587" s="2" t="s">
        <v>2885</v>
      </c>
    </row>
    <row r="7588" spans="1:28" x14ac:dyDescent="0.3">
      <c r="A7588" t="s">
        <v>28</v>
      </c>
      <c r="B7588" t="s">
        <v>29</v>
      </c>
      <c r="C7588" t="s">
        <v>30</v>
      </c>
      <c r="D7588" t="s">
        <v>560</v>
      </c>
      <c r="E7588" t="s">
        <v>46</v>
      </c>
      <c r="F7588" t="s">
        <v>47</v>
      </c>
      <c r="G7588">
        <v>97</v>
      </c>
      <c r="H7588">
        <v>415091</v>
      </c>
      <c r="I7588" t="s">
        <v>34</v>
      </c>
      <c r="J7588" s="1">
        <v>44497</v>
      </c>
      <c r="K7588">
        <v>1200</v>
      </c>
      <c r="L7588" t="s">
        <v>30056</v>
      </c>
      <c r="M7588" t="s">
        <v>60</v>
      </c>
      <c r="N7588" t="s">
        <v>30057</v>
      </c>
      <c r="O7588" t="s">
        <v>30058</v>
      </c>
      <c r="P7588" t="s">
        <v>39</v>
      </c>
      <c r="Q7588">
        <v>8</v>
      </c>
      <c r="R7588" t="s">
        <v>40</v>
      </c>
      <c r="S7588" t="s">
        <v>41</v>
      </c>
      <c r="T7588">
        <v>30726</v>
      </c>
      <c r="U7588" s="1">
        <v>45383</v>
      </c>
      <c r="V7588" t="s">
        <v>80</v>
      </c>
      <c r="W7588">
        <v>731643</v>
      </c>
      <c r="X7588" t="s">
        <v>30059</v>
      </c>
      <c r="Y7588">
        <v>993</v>
      </c>
      <c r="Z7588">
        <v>547</v>
      </c>
      <c r="AA7588">
        <v>8</v>
      </c>
      <c r="AB7588">
        <v>1750.4</v>
      </c>
    </row>
    <row r="7589" spans="1:28" x14ac:dyDescent="0.3">
      <c r="A7589" t="s">
        <v>28</v>
      </c>
      <c r="B7589" t="s">
        <v>29</v>
      </c>
      <c r="C7589" t="s">
        <v>54</v>
      </c>
      <c r="D7589" t="s">
        <v>621</v>
      </c>
      <c r="E7589" t="s">
        <v>46</v>
      </c>
      <c r="F7589" t="s">
        <v>113</v>
      </c>
      <c r="G7589">
        <v>7</v>
      </c>
      <c r="H7589">
        <v>434596</v>
      </c>
      <c r="I7589" t="s">
        <v>34</v>
      </c>
      <c r="J7589" s="1">
        <v>44338</v>
      </c>
      <c r="K7589">
        <v>950</v>
      </c>
      <c r="L7589" t="s">
        <v>30060</v>
      </c>
      <c r="M7589" t="s">
        <v>222</v>
      </c>
      <c r="N7589" t="s">
        <v>30061</v>
      </c>
      <c r="O7589" t="s">
        <v>30062</v>
      </c>
      <c r="P7589" t="s">
        <v>87</v>
      </c>
      <c r="Q7589">
        <v>12</v>
      </c>
      <c r="R7589" t="s">
        <v>40</v>
      </c>
      <c r="S7589" t="s">
        <v>41</v>
      </c>
      <c r="T7589">
        <v>73163</v>
      </c>
      <c r="U7589" s="1">
        <v>45387</v>
      </c>
      <c r="V7589" t="s">
        <v>80</v>
      </c>
      <c r="W7589">
        <v>705039</v>
      </c>
      <c r="X7589" t="s">
        <v>30063</v>
      </c>
      <c r="Y7589">
        <v>368</v>
      </c>
      <c r="Z7589">
        <v>1743</v>
      </c>
      <c r="AA7589">
        <v>6</v>
      </c>
      <c r="AB7589">
        <v>4183.2</v>
      </c>
    </row>
    <row r="7590" spans="1:28" x14ac:dyDescent="0.3">
      <c r="A7590" t="s">
        <v>28</v>
      </c>
      <c r="B7590" t="s">
        <v>29</v>
      </c>
      <c r="C7590" t="s">
        <v>30</v>
      </c>
      <c r="D7590" t="s">
        <v>187</v>
      </c>
      <c r="E7590" t="s">
        <v>56</v>
      </c>
      <c r="F7590" t="s">
        <v>113</v>
      </c>
      <c r="G7590">
        <v>42</v>
      </c>
      <c r="H7590">
        <v>416696</v>
      </c>
      <c r="I7590" t="s">
        <v>34</v>
      </c>
      <c r="J7590" s="1">
        <v>44254</v>
      </c>
      <c r="K7590">
        <v>1400</v>
      </c>
      <c r="L7590" t="s">
        <v>30064</v>
      </c>
      <c r="M7590" t="s">
        <v>36</v>
      </c>
      <c r="N7590" t="s">
        <v>30065</v>
      </c>
      <c r="O7590" t="s">
        <v>30066</v>
      </c>
      <c r="P7590" t="s">
        <v>39</v>
      </c>
      <c r="Q7590">
        <v>4</v>
      </c>
      <c r="R7590" t="s">
        <v>88</v>
      </c>
      <c r="S7590" t="s">
        <v>118</v>
      </c>
      <c r="T7590">
        <v>23032</v>
      </c>
      <c r="U7590" s="1">
        <v>45600</v>
      </c>
      <c r="V7590" t="s">
        <v>42</v>
      </c>
      <c r="W7590">
        <v>109399</v>
      </c>
      <c r="X7590" t="s">
        <v>30067</v>
      </c>
      <c r="Y7590">
        <v>245</v>
      </c>
      <c r="Z7590">
        <v>2023</v>
      </c>
      <c r="AA7590">
        <v>7</v>
      </c>
      <c r="AB7590" s="2" t="s">
        <v>30068</v>
      </c>
    </row>
    <row r="7591" spans="1:28" x14ac:dyDescent="0.3">
      <c r="A7591" t="s">
        <v>28</v>
      </c>
      <c r="B7591" t="s">
        <v>29</v>
      </c>
      <c r="C7591" t="s">
        <v>66</v>
      </c>
      <c r="D7591" t="s">
        <v>31</v>
      </c>
      <c r="E7591" t="s">
        <v>46</v>
      </c>
      <c r="F7591" t="s">
        <v>355</v>
      </c>
      <c r="G7591">
        <v>93</v>
      </c>
      <c r="H7591">
        <v>412721</v>
      </c>
      <c r="I7591" t="s">
        <v>58</v>
      </c>
      <c r="J7591" s="1">
        <v>44164</v>
      </c>
      <c r="K7591">
        <v>1100</v>
      </c>
      <c r="L7591" t="s">
        <v>30069</v>
      </c>
      <c r="M7591" t="s">
        <v>1017</v>
      </c>
      <c r="N7591" t="s">
        <v>30070</v>
      </c>
      <c r="O7591" t="s">
        <v>30071</v>
      </c>
      <c r="P7591" t="s">
        <v>51</v>
      </c>
      <c r="Q7591">
        <v>9</v>
      </c>
      <c r="R7591" t="s">
        <v>40</v>
      </c>
      <c r="S7591" t="s">
        <v>79</v>
      </c>
      <c r="T7591">
        <v>80569</v>
      </c>
      <c r="U7591" s="1">
        <v>45620</v>
      </c>
      <c r="V7591" t="s">
        <v>42</v>
      </c>
      <c r="W7591">
        <v>159450</v>
      </c>
      <c r="X7591" t="s">
        <v>30072</v>
      </c>
      <c r="Y7591">
        <v>311</v>
      </c>
      <c r="Z7591">
        <v>1621</v>
      </c>
      <c r="AA7591">
        <v>2</v>
      </c>
      <c r="AB7591" s="2" t="s">
        <v>30073</v>
      </c>
    </row>
    <row r="7592" spans="1:28" x14ac:dyDescent="0.3">
      <c r="A7592" t="s">
        <v>28</v>
      </c>
      <c r="B7592" t="s">
        <v>29</v>
      </c>
      <c r="C7592" t="s">
        <v>148</v>
      </c>
      <c r="D7592" t="s">
        <v>105</v>
      </c>
      <c r="E7592" t="s">
        <v>32</v>
      </c>
      <c r="F7592" t="s">
        <v>113</v>
      </c>
      <c r="G7592">
        <v>1</v>
      </c>
      <c r="H7592">
        <v>436911</v>
      </c>
      <c r="I7592" t="s">
        <v>58</v>
      </c>
      <c r="J7592" s="1">
        <v>44655</v>
      </c>
      <c r="K7592">
        <v>1300</v>
      </c>
      <c r="L7592" t="s">
        <v>7623</v>
      </c>
      <c r="M7592" t="s">
        <v>361</v>
      </c>
      <c r="N7592" t="s">
        <v>30074</v>
      </c>
      <c r="O7592" t="s">
        <v>30075</v>
      </c>
      <c r="P7592" t="s">
        <v>87</v>
      </c>
      <c r="Q7592">
        <v>13</v>
      </c>
      <c r="R7592" t="s">
        <v>88</v>
      </c>
      <c r="S7592" t="s">
        <v>118</v>
      </c>
      <c r="T7592">
        <v>37246</v>
      </c>
      <c r="U7592" s="1">
        <v>45482</v>
      </c>
      <c r="V7592" t="s">
        <v>126</v>
      </c>
      <c r="W7592">
        <v>234288</v>
      </c>
      <c r="X7592" t="s">
        <v>30076</v>
      </c>
      <c r="Y7592">
        <v>567</v>
      </c>
      <c r="Z7592">
        <v>2266</v>
      </c>
      <c r="AA7592">
        <v>3</v>
      </c>
      <c r="AB7592" s="2" t="s">
        <v>30077</v>
      </c>
    </row>
    <row r="7593" spans="1:28" x14ac:dyDescent="0.3">
      <c r="A7593" t="s">
        <v>28</v>
      </c>
      <c r="B7593" t="s">
        <v>29</v>
      </c>
      <c r="C7593" t="s">
        <v>54</v>
      </c>
      <c r="D7593" t="s">
        <v>237</v>
      </c>
      <c r="E7593" t="s">
        <v>32</v>
      </c>
      <c r="F7593" t="s">
        <v>175</v>
      </c>
      <c r="G7593">
        <v>25</v>
      </c>
      <c r="H7593">
        <v>439879</v>
      </c>
      <c r="I7593" t="s">
        <v>34</v>
      </c>
      <c r="J7593" s="1">
        <v>44104</v>
      </c>
      <c r="K7593">
        <v>1200</v>
      </c>
      <c r="L7593" t="s">
        <v>30078</v>
      </c>
      <c r="M7593" t="s">
        <v>670</v>
      </c>
      <c r="N7593" t="s">
        <v>30079</v>
      </c>
      <c r="O7593" t="s">
        <v>30080</v>
      </c>
      <c r="P7593" t="s">
        <v>71</v>
      </c>
      <c r="Q7593">
        <v>5</v>
      </c>
      <c r="R7593" t="s">
        <v>88</v>
      </c>
      <c r="S7593" t="s">
        <v>79</v>
      </c>
      <c r="T7593">
        <v>14346</v>
      </c>
      <c r="U7593" s="1">
        <v>45384</v>
      </c>
      <c r="V7593" t="s">
        <v>80</v>
      </c>
      <c r="W7593">
        <v>707262</v>
      </c>
      <c r="X7593" t="s">
        <v>30081</v>
      </c>
      <c r="Y7593">
        <v>356</v>
      </c>
      <c r="Z7593">
        <v>869</v>
      </c>
      <c r="AA7593">
        <v>3</v>
      </c>
      <c r="AB7593">
        <v>1042.8</v>
      </c>
    </row>
    <row r="7594" spans="1:28" x14ac:dyDescent="0.3">
      <c r="A7594" t="s">
        <v>28</v>
      </c>
      <c r="B7594" t="s">
        <v>29</v>
      </c>
      <c r="C7594" t="s">
        <v>157</v>
      </c>
      <c r="D7594" t="s">
        <v>92</v>
      </c>
      <c r="E7594" t="s">
        <v>56</v>
      </c>
      <c r="F7594" t="s">
        <v>150</v>
      </c>
      <c r="G7594">
        <v>14</v>
      </c>
      <c r="H7594">
        <v>437931</v>
      </c>
      <c r="I7594" t="s">
        <v>58</v>
      </c>
      <c r="J7594" s="1">
        <v>44584</v>
      </c>
      <c r="K7594">
        <v>1300</v>
      </c>
      <c r="L7594" t="s">
        <v>30082</v>
      </c>
      <c r="M7594" t="s">
        <v>319</v>
      </c>
      <c r="N7594" t="s">
        <v>30083</v>
      </c>
      <c r="O7594" t="s">
        <v>30084</v>
      </c>
      <c r="P7594" t="s">
        <v>39</v>
      </c>
      <c r="Q7594">
        <v>3</v>
      </c>
      <c r="R7594" t="s">
        <v>88</v>
      </c>
      <c r="S7594" t="s">
        <v>118</v>
      </c>
      <c r="T7594">
        <v>21027</v>
      </c>
      <c r="U7594" s="1">
        <v>45498</v>
      </c>
      <c r="V7594" t="s">
        <v>126</v>
      </c>
      <c r="W7594">
        <v>622578</v>
      </c>
      <c r="X7594" t="s">
        <v>30085</v>
      </c>
      <c r="Y7594">
        <v>736</v>
      </c>
      <c r="Z7594">
        <v>2564</v>
      </c>
      <c r="AA7594">
        <v>3</v>
      </c>
      <c r="AB7594">
        <v>3076.8</v>
      </c>
    </row>
    <row r="7595" spans="1:28" x14ac:dyDescent="0.3">
      <c r="A7595" t="s">
        <v>28</v>
      </c>
      <c r="B7595" t="s">
        <v>29</v>
      </c>
      <c r="C7595" t="s">
        <v>66</v>
      </c>
      <c r="D7595" t="s">
        <v>98</v>
      </c>
      <c r="E7595" t="s">
        <v>46</v>
      </c>
      <c r="F7595" t="s">
        <v>113</v>
      </c>
      <c r="G7595">
        <v>41</v>
      </c>
      <c r="H7595">
        <v>425612</v>
      </c>
      <c r="I7595" t="s">
        <v>58</v>
      </c>
      <c r="J7595" s="1">
        <v>45494</v>
      </c>
      <c r="K7595">
        <v>800</v>
      </c>
      <c r="L7595" t="s">
        <v>30086</v>
      </c>
      <c r="M7595" t="s">
        <v>394</v>
      </c>
      <c r="N7595" t="s">
        <v>30087</v>
      </c>
      <c r="O7595" t="s">
        <v>30088</v>
      </c>
      <c r="P7595" t="s">
        <v>51</v>
      </c>
      <c r="Q7595">
        <v>15</v>
      </c>
      <c r="R7595" t="s">
        <v>88</v>
      </c>
      <c r="S7595" t="s">
        <v>118</v>
      </c>
      <c r="T7595">
        <v>76320</v>
      </c>
      <c r="U7595" s="1">
        <v>45312</v>
      </c>
      <c r="V7595" t="s">
        <v>111</v>
      </c>
      <c r="W7595">
        <v>457944</v>
      </c>
      <c r="X7595" t="s">
        <v>30089</v>
      </c>
      <c r="Y7595">
        <v>901</v>
      </c>
      <c r="Z7595">
        <v>2335</v>
      </c>
      <c r="AA7595">
        <v>5</v>
      </c>
      <c r="AB7595">
        <v>4670</v>
      </c>
    </row>
    <row r="7596" spans="1:28" x14ac:dyDescent="0.3">
      <c r="A7596" t="s">
        <v>28</v>
      </c>
      <c r="B7596" t="s">
        <v>29</v>
      </c>
      <c r="C7596" t="s">
        <v>91</v>
      </c>
      <c r="D7596" t="s">
        <v>254</v>
      </c>
      <c r="E7596" t="s">
        <v>46</v>
      </c>
      <c r="F7596" t="s">
        <v>33</v>
      </c>
      <c r="G7596">
        <v>22</v>
      </c>
      <c r="H7596">
        <v>412296</v>
      </c>
      <c r="I7596" t="s">
        <v>58</v>
      </c>
      <c r="J7596" s="1">
        <v>45456</v>
      </c>
      <c r="K7596">
        <v>1400</v>
      </c>
      <c r="L7596" t="s">
        <v>30090</v>
      </c>
      <c r="M7596" t="s">
        <v>144</v>
      </c>
      <c r="N7596" t="s">
        <v>30091</v>
      </c>
      <c r="O7596" t="s">
        <v>30092</v>
      </c>
      <c r="P7596" t="s">
        <v>51</v>
      </c>
      <c r="Q7596">
        <v>19</v>
      </c>
      <c r="R7596" t="s">
        <v>88</v>
      </c>
      <c r="S7596" t="s">
        <v>118</v>
      </c>
      <c r="T7596">
        <v>45915</v>
      </c>
      <c r="U7596" s="1">
        <v>45428</v>
      </c>
      <c r="V7596" t="s">
        <v>140</v>
      </c>
      <c r="W7596">
        <v>900848</v>
      </c>
      <c r="X7596" t="s">
        <v>30093</v>
      </c>
      <c r="Y7596">
        <v>375</v>
      </c>
      <c r="Z7596">
        <v>2738</v>
      </c>
      <c r="AA7596">
        <v>2</v>
      </c>
      <c r="AB7596">
        <v>2190.4</v>
      </c>
    </row>
    <row r="7597" spans="1:28" x14ac:dyDescent="0.3">
      <c r="A7597" t="s">
        <v>28</v>
      </c>
      <c r="B7597" t="s">
        <v>29</v>
      </c>
      <c r="C7597" t="s">
        <v>91</v>
      </c>
      <c r="D7597" t="s">
        <v>163</v>
      </c>
      <c r="E7597" t="s">
        <v>46</v>
      </c>
      <c r="F7597" t="s">
        <v>150</v>
      </c>
      <c r="G7597">
        <v>98</v>
      </c>
      <c r="H7597">
        <v>426637</v>
      </c>
      <c r="I7597" t="s">
        <v>34</v>
      </c>
      <c r="J7597" s="1">
        <v>44133</v>
      </c>
      <c r="K7597">
        <v>1200</v>
      </c>
      <c r="L7597" t="s">
        <v>30094</v>
      </c>
      <c r="M7597" t="s">
        <v>372</v>
      </c>
      <c r="N7597" t="s">
        <v>30095</v>
      </c>
      <c r="O7597" t="s">
        <v>30096</v>
      </c>
      <c r="P7597" t="s">
        <v>87</v>
      </c>
      <c r="Q7597">
        <v>18</v>
      </c>
      <c r="R7597" t="s">
        <v>40</v>
      </c>
      <c r="S7597" t="s">
        <v>79</v>
      </c>
      <c r="T7597">
        <v>69680</v>
      </c>
      <c r="U7597" s="1">
        <v>45488</v>
      </c>
      <c r="V7597" t="s">
        <v>126</v>
      </c>
      <c r="W7597">
        <v>821525</v>
      </c>
      <c r="X7597" t="s">
        <v>30097</v>
      </c>
      <c r="Y7597">
        <v>914</v>
      </c>
      <c r="Z7597">
        <v>1635</v>
      </c>
      <c r="AA7597">
        <v>1</v>
      </c>
      <c r="AB7597">
        <v>654</v>
      </c>
    </row>
    <row r="7598" spans="1:28" x14ac:dyDescent="0.3">
      <c r="A7598" t="s">
        <v>28</v>
      </c>
      <c r="B7598" t="s">
        <v>29</v>
      </c>
      <c r="C7598" t="s">
        <v>54</v>
      </c>
      <c r="D7598" t="s">
        <v>31</v>
      </c>
      <c r="E7598" t="s">
        <v>32</v>
      </c>
      <c r="F7598" t="s">
        <v>355</v>
      </c>
      <c r="G7598">
        <v>14</v>
      </c>
      <c r="H7598">
        <v>426595</v>
      </c>
      <c r="I7598" t="s">
        <v>34</v>
      </c>
      <c r="J7598" s="1">
        <v>45629</v>
      </c>
      <c r="K7598">
        <v>1300</v>
      </c>
      <c r="L7598" t="s">
        <v>30098</v>
      </c>
      <c r="M7598" t="s">
        <v>843</v>
      </c>
      <c r="N7598" t="s">
        <v>30099</v>
      </c>
      <c r="O7598" t="s">
        <v>30100</v>
      </c>
      <c r="P7598" t="s">
        <v>71</v>
      </c>
      <c r="Q7598">
        <v>5</v>
      </c>
      <c r="R7598" t="s">
        <v>40</v>
      </c>
      <c r="S7598" t="s">
        <v>41</v>
      </c>
      <c r="T7598">
        <v>34769</v>
      </c>
      <c r="U7598" s="1">
        <v>45543</v>
      </c>
      <c r="V7598" t="s">
        <v>180</v>
      </c>
      <c r="W7598">
        <v>747604</v>
      </c>
      <c r="X7598" t="s">
        <v>30101</v>
      </c>
      <c r="Y7598">
        <v>842</v>
      </c>
      <c r="Z7598">
        <v>2285</v>
      </c>
      <c r="AA7598">
        <v>8</v>
      </c>
      <c r="AB7598">
        <v>7312</v>
      </c>
    </row>
    <row r="7599" spans="1:28" x14ac:dyDescent="0.3">
      <c r="A7599" t="s">
        <v>28</v>
      </c>
      <c r="B7599" t="s">
        <v>29</v>
      </c>
      <c r="C7599" t="s">
        <v>193</v>
      </c>
      <c r="D7599" t="s">
        <v>338</v>
      </c>
      <c r="E7599" t="s">
        <v>32</v>
      </c>
      <c r="F7599" t="s">
        <v>47</v>
      </c>
      <c r="G7599">
        <v>87</v>
      </c>
      <c r="H7599">
        <v>417453</v>
      </c>
      <c r="I7599" t="s">
        <v>34</v>
      </c>
      <c r="J7599" s="1">
        <v>44311</v>
      </c>
      <c r="K7599">
        <v>1100</v>
      </c>
      <c r="L7599" t="s">
        <v>30102</v>
      </c>
      <c r="M7599" t="s">
        <v>417</v>
      </c>
      <c r="N7599" t="s">
        <v>30103</v>
      </c>
      <c r="O7599" t="s">
        <v>30104</v>
      </c>
      <c r="P7599" t="s">
        <v>87</v>
      </c>
      <c r="Q7599">
        <v>18</v>
      </c>
      <c r="R7599" t="s">
        <v>88</v>
      </c>
      <c r="S7599" t="s">
        <v>63</v>
      </c>
      <c r="T7599">
        <v>16140</v>
      </c>
      <c r="U7599" s="1">
        <v>45576</v>
      </c>
      <c r="V7599" t="s">
        <v>155</v>
      </c>
      <c r="W7599">
        <v>473937</v>
      </c>
      <c r="X7599" t="s">
        <v>6998</v>
      </c>
      <c r="Y7599">
        <v>616</v>
      </c>
      <c r="Z7599">
        <v>1653</v>
      </c>
      <c r="AA7599">
        <v>8</v>
      </c>
      <c r="AB7599">
        <v>5289.6</v>
      </c>
    </row>
    <row r="7600" spans="1:28" x14ac:dyDescent="0.3">
      <c r="A7600" t="s">
        <v>28</v>
      </c>
      <c r="B7600" t="s">
        <v>29</v>
      </c>
      <c r="C7600" t="s">
        <v>30</v>
      </c>
      <c r="D7600" t="s">
        <v>524</v>
      </c>
      <c r="E7600" t="s">
        <v>46</v>
      </c>
      <c r="F7600" t="s">
        <v>99</v>
      </c>
      <c r="G7600">
        <v>70</v>
      </c>
      <c r="H7600">
        <v>431393</v>
      </c>
      <c r="I7600" t="s">
        <v>34</v>
      </c>
      <c r="J7600" s="1">
        <v>44571</v>
      </c>
      <c r="K7600">
        <v>1100</v>
      </c>
      <c r="L7600" t="s">
        <v>30105</v>
      </c>
      <c r="M7600" t="s">
        <v>144</v>
      </c>
      <c r="N7600" t="s">
        <v>30106</v>
      </c>
      <c r="O7600" t="s">
        <v>30107</v>
      </c>
      <c r="P7600" t="s">
        <v>71</v>
      </c>
      <c r="Q7600">
        <v>7</v>
      </c>
      <c r="R7600" t="s">
        <v>88</v>
      </c>
      <c r="S7600" t="s">
        <v>41</v>
      </c>
      <c r="T7600">
        <v>40290</v>
      </c>
      <c r="U7600" s="1">
        <v>45466</v>
      </c>
      <c r="V7600" t="s">
        <v>52</v>
      </c>
      <c r="W7600">
        <v>782875</v>
      </c>
      <c r="X7600" t="s">
        <v>30108</v>
      </c>
      <c r="Y7600">
        <v>920</v>
      </c>
      <c r="Z7600">
        <v>641</v>
      </c>
      <c r="AA7600">
        <v>2</v>
      </c>
      <c r="AB7600" s="2" t="s">
        <v>30109</v>
      </c>
    </row>
    <row r="7601" spans="1:28" x14ac:dyDescent="0.3">
      <c r="A7601" t="s">
        <v>28</v>
      </c>
      <c r="B7601" t="s">
        <v>29</v>
      </c>
      <c r="C7601" t="s">
        <v>193</v>
      </c>
      <c r="D7601" t="s">
        <v>380</v>
      </c>
      <c r="E7601" t="s">
        <v>32</v>
      </c>
      <c r="F7601" t="s">
        <v>113</v>
      </c>
      <c r="G7601">
        <v>14</v>
      </c>
      <c r="H7601">
        <v>415786</v>
      </c>
      <c r="I7601" t="s">
        <v>34</v>
      </c>
      <c r="J7601" s="1">
        <v>44013</v>
      </c>
      <c r="K7601">
        <v>1300</v>
      </c>
      <c r="L7601" t="s">
        <v>30110</v>
      </c>
      <c r="M7601" t="s">
        <v>334</v>
      </c>
      <c r="N7601" t="s">
        <v>30111</v>
      </c>
      <c r="O7601" t="s">
        <v>30112</v>
      </c>
      <c r="P7601" t="s">
        <v>51</v>
      </c>
      <c r="Q7601">
        <v>12</v>
      </c>
      <c r="R7601" t="s">
        <v>88</v>
      </c>
      <c r="S7601" t="s">
        <v>63</v>
      </c>
      <c r="T7601">
        <v>19053</v>
      </c>
      <c r="U7601" s="1">
        <v>45549</v>
      </c>
      <c r="V7601" t="s">
        <v>180</v>
      </c>
      <c r="W7601">
        <v>204734</v>
      </c>
      <c r="X7601" t="s">
        <v>30113</v>
      </c>
      <c r="Y7601">
        <v>997</v>
      </c>
      <c r="Z7601">
        <v>1204</v>
      </c>
      <c r="AA7601">
        <v>7</v>
      </c>
      <c r="AB7601" s="2" t="s">
        <v>30114</v>
      </c>
    </row>
    <row r="7602" spans="1:28" x14ac:dyDescent="0.3">
      <c r="A7602" t="s">
        <v>28</v>
      </c>
      <c r="B7602" t="s">
        <v>29</v>
      </c>
      <c r="C7602" t="s">
        <v>193</v>
      </c>
      <c r="D7602" t="s">
        <v>261</v>
      </c>
      <c r="E7602" t="s">
        <v>46</v>
      </c>
      <c r="F7602" t="s">
        <v>113</v>
      </c>
      <c r="G7602">
        <v>60</v>
      </c>
      <c r="H7602">
        <v>417734</v>
      </c>
      <c r="I7602" t="s">
        <v>58</v>
      </c>
      <c r="J7602" s="1">
        <v>45321</v>
      </c>
      <c r="K7602">
        <v>1300</v>
      </c>
      <c r="L7602" t="s">
        <v>30115</v>
      </c>
      <c r="M7602" t="s">
        <v>144</v>
      </c>
      <c r="N7602" t="s">
        <v>30116</v>
      </c>
      <c r="O7602" t="s">
        <v>30117</v>
      </c>
      <c r="P7602" t="s">
        <v>39</v>
      </c>
      <c r="Q7602">
        <v>12</v>
      </c>
      <c r="R7602" t="s">
        <v>88</v>
      </c>
      <c r="S7602" t="s">
        <v>41</v>
      </c>
      <c r="T7602">
        <v>59023</v>
      </c>
      <c r="U7602" s="1">
        <v>45618</v>
      </c>
      <c r="V7602" t="s">
        <v>42</v>
      </c>
      <c r="W7602">
        <v>419488</v>
      </c>
      <c r="X7602" t="s">
        <v>30118</v>
      </c>
      <c r="Y7602">
        <v>291</v>
      </c>
      <c r="Z7602">
        <v>1084</v>
      </c>
      <c r="AA7602">
        <v>8</v>
      </c>
      <c r="AB7602">
        <v>3468.8</v>
      </c>
    </row>
    <row r="7603" spans="1:28" x14ac:dyDescent="0.3">
      <c r="A7603" t="s">
        <v>28</v>
      </c>
      <c r="B7603" t="s">
        <v>29</v>
      </c>
      <c r="C7603" t="s">
        <v>148</v>
      </c>
      <c r="D7603" t="s">
        <v>621</v>
      </c>
      <c r="E7603" t="s">
        <v>56</v>
      </c>
      <c r="F7603" t="s">
        <v>113</v>
      </c>
      <c r="G7603">
        <v>29</v>
      </c>
      <c r="H7603">
        <v>417314</v>
      </c>
      <c r="I7603" t="s">
        <v>34</v>
      </c>
      <c r="J7603" s="1">
        <v>45548</v>
      </c>
      <c r="K7603">
        <v>1400</v>
      </c>
      <c r="L7603" t="s">
        <v>30119</v>
      </c>
      <c r="M7603" t="s">
        <v>200</v>
      </c>
      <c r="N7603" t="s">
        <v>30120</v>
      </c>
      <c r="O7603">
        <f>1-622-247-761</f>
        <v>-1629</v>
      </c>
      <c r="P7603" t="s">
        <v>71</v>
      </c>
      <c r="Q7603">
        <v>14</v>
      </c>
      <c r="R7603" t="s">
        <v>40</v>
      </c>
      <c r="S7603" t="s">
        <v>63</v>
      </c>
      <c r="T7603">
        <v>90496</v>
      </c>
      <c r="U7603" s="1">
        <v>45412</v>
      </c>
      <c r="V7603" t="s">
        <v>80</v>
      </c>
      <c r="W7603">
        <v>677193</v>
      </c>
      <c r="X7603" t="s">
        <v>30121</v>
      </c>
      <c r="Y7603">
        <v>377</v>
      </c>
      <c r="Z7603">
        <v>2305</v>
      </c>
      <c r="AA7603">
        <v>1</v>
      </c>
      <c r="AB7603">
        <v>922</v>
      </c>
    </row>
    <row r="7604" spans="1:28" x14ac:dyDescent="0.3">
      <c r="A7604" t="s">
        <v>28</v>
      </c>
      <c r="B7604" t="s">
        <v>29</v>
      </c>
      <c r="C7604" t="s">
        <v>148</v>
      </c>
      <c r="D7604" t="s">
        <v>291</v>
      </c>
      <c r="E7604" t="s">
        <v>56</v>
      </c>
      <c r="F7604" t="s">
        <v>33</v>
      </c>
      <c r="G7604">
        <v>23</v>
      </c>
      <c r="H7604">
        <v>417712</v>
      </c>
      <c r="I7604" t="s">
        <v>58</v>
      </c>
      <c r="J7604" s="1">
        <v>44053</v>
      </c>
      <c r="K7604">
        <v>1000</v>
      </c>
      <c r="L7604" t="s">
        <v>30122</v>
      </c>
      <c r="M7604" t="s">
        <v>172</v>
      </c>
      <c r="N7604" t="s">
        <v>30123</v>
      </c>
      <c r="O7604">
        <f>1-367-466-7315</f>
        <v>-8147</v>
      </c>
      <c r="P7604" t="s">
        <v>71</v>
      </c>
      <c r="Q7604">
        <v>10</v>
      </c>
      <c r="R7604" t="s">
        <v>40</v>
      </c>
      <c r="S7604" t="s">
        <v>41</v>
      </c>
      <c r="T7604">
        <v>35842</v>
      </c>
      <c r="U7604" s="1">
        <v>45617</v>
      </c>
      <c r="V7604" t="s">
        <v>42</v>
      </c>
      <c r="W7604">
        <v>236791</v>
      </c>
      <c r="X7604" t="s">
        <v>30124</v>
      </c>
      <c r="Y7604">
        <v>881</v>
      </c>
      <c r="Z7604">
        <v>2830</v>
      </c>
      <c r="AA7604">
        <v>3</v>
      </c>
      <c r="AB7604">
        <v>3396</v>
      </c>
    </row>
    <row r="7605" spans="1:28" x14ac:dyDescent="0.3">
      <c r="A7605" t="s">
        <v>28</v>
      </c>
      <c r="B7605" t="s">
        <v>29</v>
      </c>
      <c r="C7605" t="s">
        <v>30</v>
      </c>
      <c r="D7605" t="s">
        <v>105</v>
      </c>
      <c r="E7605" t="s">
        <v>32</v>
      </c>
      <c r="F7605" t="s">
        <v>99</v>
      </c>
      <c r="G7605">
        <v>88</v>
      </c>
      <c r="H7605">
        <v>432008</v>
      </c>
      <c r="I7605" t="s">
        <v>34</v>
      </c>
      <c r="J7605" s="1">
        <v>44017</v>
      </c>
      <c r="K7605">
        <v>800</v>
      </c>
      <c r="L7605" t="s">
        <v>30125</v>
      </c>
      <c r="M7605" t="s">
        <v>256</v>
      </c>
      <c r="N7605" t="s">
        <v>30126</v>
      </c>
      <c r="O7605" t="s">
        <v>30127</v>
      </c>
      <c r="P7605" t="s">
        <v>39</v>
      </c>
      <c r="Q7605">
        <v>16</v>
      </c>
      <c r="R7605" t="s">
        <v>40</v>
      </c>
      <c r="S7605" t="s">
        <v>79</v>
      </c>
      <c r="T7605">
        <v>92058</v>
      </c>
      <c r="U7605" s="1">
        <v>45520</v>
      </c>
      <c r="V7605" t="s">
        <v>64</v>
      </c>
      <c r="W7605">
        <v>237973</v>
      </c>
      <c r="X7605" t="s">
        <v>30128</v>
      </c>
      <c r="Y7605">
        <v>557</v>
      </c>
      <c r="Z7605">
        <v>1083</v>
      </c>
      <c r="AA7605">
        <v>7</v>
      </c>
      <c r="AB7605">
        <v>3032.4</v>
      </c>
    </row>
    <row r="7606" spans="1:28" x14ac:dyDescent="0.3">
      <c r="A7606" t="s">
        <v>28</v>
      </c>
      <c r="B7606" t="s">
        <v>29</v>
      </c>
      <c r="C7606" t="s">
        <v>148</v>
      </c>
      <c r="D7606" t="s">
        <v>220</v>
      </c>
      <c r="E7606" t="s">
        <v>32</v>
      </c>
      <c r="F7606" t="s">
        <v>150</v>
      </c>
      <c r="G7606">
        <v>15</v>
      </c>
      <c r="H7606">
        <v>401143</v>
      </c>
      <c r="I7606" t="s">
        <v>34</v>
      </c>
      <c r="J7606" s="1">
        <v>43945</v>
      </c>
      <c r="K7606">
        <v>1200</v>
      </c>
      <c r="L7606" t="s">
        <v>30129</v>
      </c>
      <c r="M7606" t="s">
        <v>366</v>
      </c>
      <c r="N7606" t="s">
        <v>30130</v>
      </c>
      <c r="O7606" t="s">
        <v>30131</v>
      </c>
      <c r="P7606" t="s">
        <v>51</v>
      </c>
      <c r="Q7606">
        <v>8</v>
      </c>
      <c r="R7606" t="s">
        <v>40</v>
      </c>
      <c r="S7606" t="s">
        <v>63</v>
      </c>
      <c r="T7606">
        <v>56727</v>
      </c>
      <c r="U7606" s="1">
        <v>45365</v>
      </c>
      <c r="V7606" t="s">
        <v>72</v>
      </c>
      <c r="W7606">
        <v>922943</v>
      </c>
      <c r="X7606" t="s">
        <v>30132</v>
      </c>
      <c r="Y7606">
        <v>484</v>
      </c>
      <c r="Z7606">
        <v>2613</v>
      </c>
      <c r="AA7606">
        <v>4</v>
      </c>
      <c r="AB7606">
        <v>4180.8</v>
      </c>
    </row>
    <row r="7607" spans="1:28" x14ac:dyDescent="0.3">
      <c r="A7607" t="s">
        <v>28</v>
      </c>
      <c r="B7607" t="s">
        <v>29</v>
      </c>
      <c r="C7607" t="s">
        <v>54</v>
      </c>
      <c r="D7607" t="s">
        <v>274</v>
      </c>
      <c r="E7607" t="s">
        <v>32</v>
      </c>
      <c r="F7607" t="s">
        <v>355</v>
      </c>
      <c r="G7607">
        <v>5</v>
      </c>
      <c r="H7607">
        <v>417486</v>
      </c>
      <c r="I7607" t="s">
        <v>34</v>
      </c>
      <c r="J7607" s="1">
        <v>44479</v>
      </c>
      <c r="K7607">
        <v>950</v>
      </c>
      <c r="L7607" t="s">
        <v>30133</v>
      </c>
      <c r="M7607" t="s">
        <v>1147</v>
      </c>
      <c r="N7607" t="s">
        <v>30134</v>
      </c>
      <c r="O7607" t="s">
        <v>30135</v>
      </c>
      <c r="P7607" t="s">
        <v>51</v>
      </c>
      <c r="Q7607">
        <v>8</v>
      </c>
      <c r="R7607" t="s">
        <v>88</v>
      </c>
      <c r="S7607" t="s">
        <v>79</v>
      </c>
      <c r="T7607">
        <v>92754</v>
      </c>
      <c r="U7607" s="1">
        <v>45471</v>
      </c>
      <c r="V7607" t="s">
        <v>52</v>
      </c>
      <c r="W7607">
        <v>284647</v>
      </c>
      <c r="X7607" t="s">
        <v>3218</v>
      </c>
      <c r="Y7607">
        <v>394</v>
      </c>
      <c r="Z7607">
        <v>2436</v>
      </c>
      <c r="AA7607">
        <v>4</v>
      </c>
      <c r="AB7607" s="2" t="s">
        <v>7627</v>
      </c>
    </row>
    <row r="7608" spans="1:28" x14ac:dyDescent="0.3">
      <c r="A7608" t="s">
        <v>28</v>
      </c>
      <c r="B7608" t="s">
        <v>29</v>
      </c>
      <c r="C7608" t="s">
        <v>193</v>
      </c>
      <c r="D7608" t="s">
        <v>442</v>
      </c>
      <c r="E7608" t="s">
        <v>46</v>
      </c>
      <c r="F7608" t="s">
        <v>47</v>
      </c>
      <c r="G7608">
        <v>90</v>
      </c>
      <c r="H7608">
        <v>427000</v>
      </c>
      <c r="I7608" t="s">
        <v>34</v>
      </c>
      <c r="J7608" s="1">
        <v>44970</v>
      </c>
      <c r="K7608">
        <v>800</v>
      </c>
      <c r="L7608" t="s">
        <v>30136</v>
      </c>
      <c r="M7608" t="s">
        <v>731</v>
      </c>
      <c r="N7608" t="s">
        <v>30137</v>
      </c>
      <c r="O7608" t="s">
        <v>30138</v>
      </c>
      <c r="P7608" t="s">
        <v>87</v>
      </c>
      <c r="Q7608">
        <v>17</v>
      </c>
      <c r="R7608" t="s">
        <v>88</v>
      </c>
      <c r="S7608" t="s">
        <v>41</v>
      </c>
      <c r="T7608">
        <v>39286</v>
      </c>
      <c r="U7608" s="1">
        <v>45458</v>
      </c>
      <c r="V7608" t="s">
        <v>52</v>
      </c>
      <c r="W7608">
        <v>252379</v>
      </c>
      <c r="X7608" t="s">
        <v>30139</v>
      </c>
      <c r="Y7608">
        <v>902</v>
      </c>
      <c r="Z7608">
        <v>861</v>
      </c>
      <c r="AA7608">
        <v>8</v>
      </c>
      <c r="AB7608" s="2" t="s">
        <v>19351</v>
      </c>
    </row>
    <row r="7609" spans="1:28" x14ac:dyDescent="0.3">
      <c r="A7609" t="s">
        <v>28</v>
      </c>
      <c r="B7609" t="s">
        <v>29</v>
      </c>
      <c r="C7609" t="s">
        <v>54</v>
      </c>
      <c r="D7609" t="s">
        <v>182</v>
      </c>
      <c r="E7609" t="s">
        <v>56</v>
      </c>
      <c r="F7609" t="s">
        <v>83</v>
      </c>
      <c r="G7609">
        <v>8</v>
      </c>
      <c r="H7609">
        <v>409850</v>
      </c>
      <c r="I7609" t="s">
        <v>34</v>
      </c>
      <c r="J7609" s="1">
        <v>44906</v>
      </c>
      <c r="K7609">
        <v>1200</v>
      </c>
      <c r="L7609" t="s">
        <v>30140</v>
      </c>
      <c r="M7609" t="s">
        <v>205</v>
      </c>
      <c r="N7609" t="s">
        <v>30141</v>
      </c>
      <c r="O7609" t="s">
        <v>30142</v>
      </c>
      <c r="P7609" t="s">
        <v>71</v>
      </c>
      <c r="Q7609">
        <v>5</v>
      </c>
      <c r="R7609" t="s">
        <v>40</v>
      </c>
      <c r="S7609" t="s">
        <v>79</v>
      </c>
      <c r="T7609">
        <v>68701</v>
      </c>
      <c r="U7609" s="1">
        <v>45628</v>
      </c>
      <c r="V7609" t="s">
        <v>259</v>
      </c>
      <c r="W7609">
        <v>755507</v>
      </c>
      <c r="X7609" t="s">
        <v>25840</v>
      </c>
      <c r="Y7609">
        <v>223</v>
      </c>
      <c r="Z7609">
        <v>2695</v>
      </c>
      <c r="AA7609">
        <v>6</v>
      </c>
      <c r="AB7609">
        <v>6468</v>
      </c>
    </row>
    <row r="7610" spans="1:28" x14ac:dyDescent="0.3">
      <c r="A7610" t="s">
        <v>28</v>
      </c>
      <c r="B7610" t="s">
        <v>29</v>
      </c>
      <c r="C7610" t="s">
        <v>54</v>
      </c>
      <c r="D7610" t="s">
        <v>227</v>
      </c>
      <c r="E7610" t="s">
        <v>56</v>
      </c>
      <c r="F7610" t="s">
        <v>106</v>
      </c>
      <c r="G7610">
        <v>28</v>
      </c>
      <c r="H7610">
        <v>423242</v>
      </c>
      <c r="I7610" t="s">
        <v>34</v>
      </c>
      <c r="J7610" s="1">
        <v>45410</v>
      </c>
      <c r="K7610">
        <v>950</v>
      </c>
      <c r="L7610" t="s">
        <v>30143</v>
      </c>
      <c r="M7610" t="s">
        <v>623</v>
      </c>
      <c r="N7610" t="s">
        <v>30144</v>
      </c>
      <c r="O7610" t="s">
        <v>30145</v>
      </c>
      <c r="P7610" t="s">
        <v>39</v>
      </c>
      <c r="Q7610">
        <v>13</v>
      </c>
      <c r="R7610" t="s">
        <v>40</v>
      </c>
      <c r="S7610" t="s">
        <v>118</v>
      </c>
      <c r="T7610">
        <v>74072</v>
      </c>
      <c r="U7610" s="1">
        <v>45296</v>
      </c>
      <c r="V7610" t="s">
        <v>111</v>
      </c>
      <c r="W7610">
        <v>796995</v>
      </c>
      <c r="X7610" t="s">
        <v>30146</v>
      </c>
      <c r="Y7610">
        <v>966</v>
      </c>
      <c r="Z7610">
        <v>599</v>
      </c>
      <c r="AA7610">
        <v>7</v>
      </c>
      <c r="AB7610">
        <v>1677.2</v>
      </c>
    </row>
    <row r="7611" spans="1:28" x14ac:dyDescent="0.3">
      <c r="A7611" t="s">
        <v>28</v>
      </c>
      <c r="B7611" t="s">
        <v>29</v>
      </c>
      <c r="C7611" t="s">
        <v>148</v>
      </c>
      <c r="D7611" t="s">
        <v>170</v>
      </c>
      <c r="E7611" t="s">
        <v>56</v>
      </c>
      <c r="F7611" t="s">
        <v>150</v>
      </c>
      <c r="G7611">
        <v>83</v>
      </c>
      <c r="H7611">
        <v>412386</v>
      </c>
      <c r="I7611" t="s">
        <v>34</v>
      </c>
      <c r="J7611" s="1">
        <v>44461</v>
      </c>
      <c r="K7611">
        <v>1300</v>
      </c>
      <c r="L7611" t="s">
        <v>30147</v>
      </c>
      <c r="M7611" t="s">
        <v>152</v>
      </c>
      <c r="N7611" t="s">
        <v>30148</v>
      </c>
      <c r="O7611" t="s">
        <v>30149</v>
      </c>
      <c r="P7611" t="s">
        <v>87</v>
      </c>
      <c r="Q7611">
        <v>16</v>
      </c>
      <c r="R7611" t="s">
        <v>40</v>
      </c>
      <c r="S7611" t="s">
        <v>63</v>
      </c>
      <c r="T7611">
        <v>38238</v>
      </c>
      <c r="U7611" s="1">
        <v>45376</v>
      </c>
      <c r="V7611" t="s">
        <v>72</v>
      </c>
      <c r="W7611">
        <v>449320</v>
      </c>
      <c r="X7611" t="s">
        <v>30150</v>
      </c>
      <c r="Y7611">
        <v>753</v>
      </c>
      <c r="Z7611">
        <v>1701</v>
      </c>
      <c r="AA7611">
        <v>4</v>
      </c>
      <c r="AB7611" s="2" t="s">
        <v>30151</v>
      </c>
    </row>
    <row r="7612" spans="1:28" x14ac:dyDescent="0.3">
      <c r="A7612" t="s">
        <v>28</v>
      </c>
      <c r="B7612" t="s">
        <v>29</v>
      </c>
      <c r="C7612" t="s">
        <v>44</v>
      </c>
      <c r="D7612" t="s">
        <v>261</v>
      </c>
      <c r="E7612" t="s">
        <v>46</v>
      </c>
      <c r="F7612" t="s">
        <v>33</v>
      </c>
      <c r="G7612">
        <v>82</v>
      </c>
      <c r="H7612">
        <v>401054</v>
      </c>
      <c r="I7612" t="s">
        <v>58</v>
      </c>
      <c r="J7612" s="1">
        <v>44470</v>
      </c>
      <c r="K7612">
        <v>800</v>
      </c>
      <c r="L7612" t="s">
        <v>30152</v>
      </c>
      <c r="M7612" t="s">
        <v>232</v>
      </c>
      <c r="N7612" t="s">
        <v>30153</v>
      </c>
      <c r="O7612" t="s">
        <v>30154</v>
      </c>
      <c r="P7612" t="s">
        <v>87</v>
      </c>
      <c r="Q7612">
        <v>9</v>
      </c>
      <c r="R7612" t="s">
        <v>88</v>
      </c>
      <c r="S7612" t="s">
        <v>41</v>
      </c>
      <c r="T7612">
        <v>39862</v>
      </c>
      <c r="U7612" s="1">
        <v>45351</v>
      </c>
      <c r="V7612" t="s">
        <v>119</v>
      </c>
      <c r="W7612">
        <v>247993</v>
      </c>
      <c r="X7612" t="s">
        <v>30155</v>
      </c>
      <c r="Y7612">
        <v>677</v>
      </c>
      <c r="Z7612">
        <v>1722</v>
      </c>
      <c r="AA7612">
        <v>4</v>
      </c>
      <c r="AB7612" s="2" t="s">
        <v>19351</v>
      </c>
    </row>
    <row r="7613" spans="1:28" x14ac:dyDescent="0.3">
      <c r="A7613" t="s">
        <v>28</v>
      </c>
      <c r="B7613" t="s">
        <v>29</v>
      </c>
      <c r="C7613" t="s">
        <v>44</v>
      </c>
      <c r="D7613" t="s">
        <v>227</v>
      </c>
      <c r="E7613" t="s">
        <v>46</v>
      </c>
      <c r="F7613" t="s">
        <v>99</v>
      </c>
      <c r="G7613">
        <v>55</v>
      </c>
      <c r="H7613">
        <v>426679</v>
      </c>
      <c r="I7613" t="s">
        <v>58</v>
      </c>
      <c r="J7613" s="1">
        <v>44944</v>
      </c>
      <c r="K7613">
        <v>1000</v>
      </c>
      <c r="L7613" t="s">
        <v>30156</v>
      </c>
      <c r="M7613" t="s">
        <v>351</v>
      </c>
      <c r="N7613" t="s">
        <v>30157</v>
      </c>
      <c r="O7613" t="s">
        <v>30158</v>
      </c>
      <c r="P7613" t="s">
        <v>39</v>
      </c>
      <c r="Q7613">
        <v>10</v>
      </c>
      <c r="R7613" t="s">
        <v>40</v>
      </c>
      <c r="S7613" t="s">
        <v>79</v>
      </c>
      <c r="T7613">
        <v>77910</v>
      </c>
      <c r="U7613" s="1">
        <v>45493</v>
      </c>
      <c r="V7613" t="s">
        <v>126</v>
      </c>
      <c r="W7613">
        <v>682107</v>
      </c>
      <c r="X7613" t="s">
        <v>30159</v>
      </c>
      <c r="Y7613">
        <v>656</v>
      </c>
      <c r="Z7613">
        <v>2892</v>
      </c>
      <c r="AA7613">
        <v>5</v>
      </c>
      <c r="AB7613">
        <v>5784</v>
      </c>
    </row>
    <row r="7614" spans="1:28" x14ac:dyDescent="0.3">
      <c r="A7614" t="s">
        <v>28</v>
      </c>
      <c r="B7614" t="s">
        <v>29</v>
      </c>
      <c r="C7614" t="s">
        <v>44</v>
      </c>
      <c r="D7614" t="s">
        <v>611</v>
      </c>
      <c r="E7614" t="s">
        <v>46</v>
      </c>
      <c r="F7614" t="s">
        <v>106</v>
      </c>
      <c r="G7614">
        <v>74</v>
      </c>
      <c r="H7614">
        <v>420863</v>
      </c>
      <c r="I7614" t="s">
        <v>58</v>
      </c>
      <c r="J7614" s="1">
        <v>44294</v>
      </c>
      <c r="K7614">
        <v>1200</v>
      </c>
      <c r="L7614" t="s">
        <v>30160</v>
      </c>
      <c r="M7614" t="s">
        <v>189</v>
      </c>
      <c r="N7614" t="s">
        <v>30161</v>
      </c>
      <c r="O7614" t="s">
        <v>30162</v>
      </c>
      <c r="P7614" t="s">
        <v>71</v>
      </c>
      <c r="Q7614">
        <v>10</v>
      </c>
      <c r="R7614" t="s">
        <v>88</v>
      </c>
      <c r="S7614" t="s">
        <v>118</v>
      </c>
      <c r="T7614">
        <v>28427</v>
      </c>
      <c r="U7614" s="1">
        <v>45623</v>
      </c>
      <c r="V7614" t="s">
        <v>42</v>
      </c>
      <c r="W7614">
        <v>615926</v>
      </c>
      <c r="X7614" t="s">
        <v>30163</v>
      </c>
      <c r="Y7614">
        <v>581</v>
      </c>
      <c r="Z7614">
        <v>2712</v>
      </c>
      <c r="AA7614">
        <v>2</v>
      </c>
      <c r="AB7614">
        <v>2169.6</v>
      </c>
    </row>
    <row r="7615" spans="1:28" x14ac:dyDescent="0.3">
      <c r="A7615" t="s">
        <v>28</v>
      </c>
      <c r="B7615" t="s">
        <v>29</v>
      </c>
      <c r="C7615" t="s">
        <v>148</v>
      </c>
      <c r="D7615" t="s">
        <v>566</v>
      </c>
      <c r="E7615" t="s">
        <v>32</v>
      </c>
      <c r="F7615" t="s">
        <v>47</v>
      </c>
      <c r="G7615">
        <v>95</v>
      </c>
      <c r="H7615">
        <v>414403</v>
      </c>
      <c r="I7615" t="s">
        <v>34</v>
      </c>
      <c r="J7615" s="1">
        <v>45207</v>
      </c>
      <c r="K7615">
        <v>1400</v>
      </c>
      <c r="L7615" t="s">
        <v>30164</v>
      </c>
      <c r="M7615" t="s">
        <v>232</v>
      </c>
      <c r="N7615" t="s">
        <v>30165</v>
      </c>
      <c r="O7615" t="s">
        <v>30166</v>
      </c>
      <c r="P7615" t="s">
        <v>39</v>
      </c>
      <c r="Q7615">
        <v>13</v>
      </c>
      <c r="R7615" t="s">
        <v>88</v>
      </c>
      <c r="S7615" t="s">
        <v>118</v>
      </c>
      <c r="T7615">
        <v>40373</v>
      </c>
      <c r="U7615" s="1">
        <v>45367</v>
      </c>
      <c r="V7615" t="s">
        <v>72</v>
      </c>
      <c r="W7615">
        <v>740902</v>
      </c>
      <c r="X7615" t="s">
        <v>30167</v>
      </c>
      <c r="Y7615">
        <v>886</v>
      </c>
      <c r="Z7615">
        <v>1740</v>
      </c>
      <c r="AA7615">
        <v>2</v>
      </c>
      <c r="AB7615">
        <v>1392</v>
      </c>
    </row>
    <row r="7616" spans="1:28" x14ac:dyDescent="0.3">
      <c r="A7616" t="s">
        <v>28</v>
      </c>
      <c r="B7616" t="s">
        <v>29</v>
      </c>
      <c r="C7616" t="s">
        <v>157</v>
      </c>
      <c r="D7616" t="s">
        <v>560</v>
      </c>
      <c r="E7616" t="s">
        <v>32</v>
      </c>
      <c r="F7616" t="s">
        <v>99</v>
      </c>
      <c r="G7616">
        <v>70</v>
      </c>
      <c r="H7616">
        <v>401863</v>
      </c>
      <c r="I7616" t="s">
        <v>34</v>
      </c>
      <c r="J7616" s="1">
        <v>44365</v>
      </c>
      <c r="K7616">
        <v>1100</v>
      </c>
      <c r="L7616" t="s">
        <v>18932</v>
      </c>
      <c r="M7616" t="s">
        <v>351</v>
      </c>
      <c r="N7616" t="s">
        <v>30168</v>
      </c>
      <c r="O7616" t="s">
        <v>30169</v>
      </c>
      <c r="P7616" t="s">
        <v>51</v>
      </c>
      <c r="Q7616">
        <v>20</v>
      </c>
      <c r="R7616" t="s">
        <v>88</v>
      </c>
      <c r="S7616" t="s">
        <v>41</v>
      </c>
      <c r="T7616">
        <v>19427</v>
      </c>
      <c r="U7616" s="1">
        <v>45589</v>
      </c>
      <c r="V7616" t="s">
        <v>155</v>
      </c>
      <c r="W7616">
        <v>239043</v>
      </c>
      <c r="X7616" t="s">
        <v>7218</v>
      </c>
      <c r="Y7616">
        <v>723</v>
      </c>
      <c r="Z7616">
        <v>2352</v>
      </c>
      <c r="AA7616">
        <v>2</v>
      </c>
      <c r="AB7616" s="2" t="s">
        <v>2810</v>
      </c>
    </row>
    <row r="7617" spans="1:28" x14ac:dyDescent="0.3">
      <c r="A7617" t="s">
        <v>28</v>
      </c>
      <c r="B7617" t="s">
        <v>29</v>
      </c>
      <c r="C7617" t="s">
        <v>91</v>
      </c>
      <c r="D7617" t="s">
        <v>227</v>
      </c>
      <c r="E7617" t="s">
        <v>46</v>
      </c>
      <c r="F7617" t="s">
        <v>33</v>
      </c>
      <c r="G7617">
        <v>67</v>
      </c>
      <c r="H7617">
        <v>403089</v>
      </c>
      <c r="I7617" t="s">
        <v>34</v>
      </c>
      <c r="J7617" s="1">
        <v>44247</v>
      </c>
      <c r="K7617">
        <v>1000</v>
      </c>
      <c r="L7617" t="s">
        <v>30170</v>
      </c>
      <c r="M7617" t="s">
        <v>313</v>
      </c>
      <c r="N7617" t="s">
        <v>30171</v>
      </c>
      <c r="O7617" t="s">
        <v>30172</v>
      </c>
      <c r="P7617" t="s">
        <v>71</v>
      </c>
      <c r="Q7617">
        <v>11</v>
      </c>
      <c r="R7617" t="s">
        <v>88</v>
      </c>
      <c r="S7617" t="s">
        <v>118</v>
      </c>
      <c r="T7617">
        <v>39613</v>
      </c>
      <c r="U7617" s="1">
        <v>45371</v>
      </c>
      <c r="V7617" t="s">
        <v>72</v>
      </c>
      <c r="W7617">
        <v>582885</v>
      </c>
      <c r="X7617" t="s">
        <v>30173</v>
      </c>
      <c r="Y7617">
        <v>269</v>
      </c>
      <c r="Z7617">
        <v>745</v>
      </c>
      <c r="AA7617">
        <v>8</v>
      </c>
      <c r="AB7617">
        <v>2384</v>
      </c>
    </row>
    <row r="7618" spans="1:28" x14ac:dyDescent="0.3">
      <c r="A7618" t="s">
        <v>28</v>
      </c>
      <c r="B7618" t="s">
        <v>29</v>
      </c>
      <c r="C7618" t="s">
        <v>148</v>
      </c>
      <c r="D7618" t="s">
        <v>274</v>
      </c>
      <c r="E7618" t="s">
        <v>56</v>
      </c>
      <c r="F7618" t="s">
        <v>150</v>
      </c>
      <c r="G7618">
        <v>93</v>
      </c>
      <c r="H7618">
        <v>430537</v>
      </c>
      <c r="I7618" t="s">
        <v>34</v>
      </c>
      <c r="J7618" s="1">
        <v>44208</v>
      </c>
      <c r="K7618">
        <v>1400</v>
      </c>
      <c r="L7618" t="s">
        <v>18692</v>
      </c>
      <c r="M7618" t="s">
        <v>172</v>
      </c>
      <c r="N7618" t="s">
        <v>30174</v>
      </c>
      <c r="O7618" t="s">
        <v>30175</v>
      </c>
      <c r="P7618" t="s">
        <v>39</v>
      </c>
      <c r="Q7618">
        <v>20</v>
      </c>
      <c r="R7618" t="s">
        <v>40</v>
      </c>
      <c r="S7618" t="s">
        <v>79</v>
      </c>
      <c r="T7618">
        <v>13491</v>
      </c>
      <c r="U7618" s="1">
        <v>45462</v>
      </c>
      <c r="V7618" t="s">
        <v>52</v>
      </c>
      <c r="W7618">
        <v>831020</v>
      </c>
      <c r="X7618" t="s">
        <v>30176</v>
      </c>
      <c r="Y7618">
        <v>484</v>
      </c>
      <c r="Z7618">
        <v>2174</v>
      </c>
      <c r="AA7618">
        <v>5</v>
      </c>
      <c r="AB7618">
        <v>4348</v>
      </c>
    </row>
    <row r="7619" spans="1:28" x14ac:dyDescent="0.3">
      <c r="A7619" t="s">
        <v>28</v>
      </c>
      <c r="B7619" t="s">
        <v>29</v>
      </c>
      <c r="C7619" t="s">
        <v>66</v>
      </c>
      <c r="D7619" t="s">
        <v>45</v>
      </c>
      <c r="E7619" t="s">
        <v>56</v>
      </c>
      <c r="F7619" t="s">
        <v>99</v>
      </c>
      <c r="G7619">
        <v>34</v>
      </c>
      <c r="H7619">
        <v>413994</v>
      </c>
      <c r="I7619" t="s">
        <v>58</v>
      </c>
      <c r="J7619" s="1">
        <v>44445</v>
      </c>
      <c r="K7619">
        <v>1100</v>
      </c>
      <c r="L7619" t="s">
        <v>30177</v>
      </c>
      <c r="M7619" t="s">
        <v>85</v>
      </c>
      <c r="N7619" t="s">
        <v>30178</v>
      </c>
      <c r="O7619" t="s">
        <v>30179</v>
      </c>
      <c r="P7619" t="s">
        <v>51</v>
      </c>
      <c r="Q7619">
        <v>14</v>
      </c>
      <c r="R7619" t="s">
        <v>88</v>
      </c>
      <c r="S7619" t="s">
        <v>118</v>
      </c>
      <c r="T7619">
        <v>58544</v>
      </c>
      <c r="U7619" s="1">
        <v>45350</v>
      </c>
      <c r="V7619" t="s">
        <v>119</v>
      </c>
      <c r="W7619">
        <v>453257</v>
      </c>
      <c r="X7619" t="s">
        <v>30180</v>
      </c>
      <c r="Y7619">
        <v>571</v>
      </c>
      <c r="Z7619">
        <v>2656</v>
      </c>
      <c r="AA7619">
        <v>3</v>
      </c>
      <c r="AB7619" s="2" t="s">
        <v>520</v>
      </c>
    </row>
    <row r="7620" spans="1:28" x14ac:dyDescent="0.3">
      <c r="A7620" t="s">
        <v>28</v>
      </c>
      <c r="B7620" t="s">
        <v>29</v>
      </c>
      <c r="C7620" t="s">
        <v>157</v>
      </c>
      <c r="D7620" t="s">
        <v>411</v>
      </c>
      <c r="E7620" t="s">
        <v>32</v>
      </c>
      <c r="F7620" t="s">
        <v>355</v>
      </c>
      <c r="G7620">
        <v>77</v>
      </c>
      <c r="H7620">
        <v>404528</v>
      </c>
      <c r="I7620" t="s">
        <v>58</v>
      </c>
      <c r="J7620" s="1">
        <v>45387</v>
      </c>
      <c r="K7620">
        <v>800</v>
      </c>
      <c r="L7620" t="s">
        <v>30181</v>
      </c>
      <c r="M7620" t="s">
        <v>1017</v>
      </c>
      <c r="N7620" t="s">
        <v>30182</v>
      </c>
      <c r="O7620" t="s">
        <v>30183</v>
      </c>
      <c r="P7620" t="s">
        <v>71</v>
      </c>
      <c r="Q7620">
        <v>16</v>
      </c>
      <c r="R7620" t="s">
        <v>88</v>
      </c>
      <c r="S7620" t="s">
        <v>41</v>
      </c>
      <c r="T7620">
        <v>51563</v>
      </c>
      <c r="U7620" s="1">
        <v>45616</v>
      </c>
      <c r="V7620" t="s">
        <v>42</v>
      </c>
      <c r="W7620">
        <v>884508</v>
      </c>
      <c r="X7620" t="s">
        <v>30184</v>
      </c>
      <c r="Y7620">
        <v>357</v>
      </c>
      <c r="Z7620">
        <v>1103</v>
      </c>
      <c r="AA7620">
        <v>3</v>
      </c>
      <c r="AB7620" s="2" t="s">
        <v>30185</v>
      </c>
    </row>
    <row r="7621" spans="1:28" x14ac:dyDescent="0.3">
      <c r="A7621" t="s">
        <v>28</v>
      </c>
      <c r="B7621" t="s">
        <v>29</v>
      </c>
      <c r="C7621" t="s">
        <v>66</v>
      </c>
      <c r="D7621" t="s">
        <v>267</v>
      </c>
      <c r="E7621" t="s">
        <v>46</v>
      </c>
      <c r="F7621" t="s">
        <v>113</v>
      </c>
      <c r="G7621">
        <v>42</v>
      </c>
      <c r="H7621">
        <v>400444</v>
      </c>
      <c r="I7621" t="s">
        <v>34</v>
      </c>
      <c r="J7621" s="1">
        <v>44794</v>
      </c>
      <c r="K7621">
        <v>950</v>
      </c>
      <c r="L7621" t="s">
        <v>30186</v>
      </c>
      <c r="M7621" t="s">
        <v>1147</v>
      </c>
      <c r="N7621" t="s">
        <v>30187</v>
      </c>
      <c r="O7621">
        <v>6987244018</v>
      </c>
      <c r="P7621" t="s">
        <v>51</v>
      </c>
      <c r="Q7621">
        <v>19</v>
      </c>
      <c r="R7621" t="s">
        <v>88</v>
      </c>
      <c r="S7621" t="s">
        <v>118</v>
      </c>
      <c r="T7621">
        <v>20582</v>
      </c>
      <c r="U7621" s="1">
        <v>45322</v>
      </c>
      <c r="V7621" t="s">
        <v>111</v>
      </c>
      <c r="W7621">
        <v>376898</v>
      </c>
      <c r="X7621" t="s">
        <v>30188</v>
      </c>
      <c r="Y7621">
        <v>795</v>
      </c>
      <c r="Z7621">
        <v>1251</v>
      </c>
      <c r="AA7621">
        <v>8</v>
      </c>
      <c r="AB7621" s="2" t="s">
        <v>2362</v>
      </c>
    </row>
    <row r="7622" spans="1:28" x14ac:dyDescent="0.3">
      <c r="A7622" t="s">
        <v>28</v>
      </c>
      <c r="B7622" t="s">
        <v>29</v>
      </c>
      <c r="C7622" t="s">
        <v>91</v>
      </c>
      <c r="D7622" t="s">
        <v>182</v>
      </c>
      <c r="E7622" t="s">
        <v>46</v>
      </c>
      <c r="F7622" t="s">
        <v>175</v>
      </c>
      <c r="G7622">
        <v>99</v>
      </c>
      <c r="H7622">
        <v>421805</v>
      </c>
      <c r="I7622" t="s">
        <v>58</v>
      </c>
      <c r="J7622" s="1">
        <v>45293</v>
      </c>
      <c r="K7622">
        <v>800</v>
      </c>
      <c r="L7622" t="s">
        <v>30082</v>
      </c>
      <c r="M7622" t="s">
        <v>496</v>
      </c>
      <c r="N7622" t="s">
        <v>30189</v>
      </c>
      <c r="O7622" t="s">
        <v>30190</v>
      </c>
      <c r="P7622" t="s">
        <v>51</v>
      </c>
      <c r="Q7622">
        <v>13</v>
      </c>
      <c r="R7622" t="s">
        <v>88</v>
      </c>
      <c r="S7622" t="s">
        <v>41</v>
      </c>
      <c r="T7622">
        <v>91703</v>
      </c>
      <c r="U7622" s="1">
        <v>45599</v>
      </c>
      <c r="V7622" t="s">
        <v>42</v>
      </c>
      <c r="W7622">
        <v>293640</v>
      </c>
      <c r="X7622" t="s">
        <v>6188</v>
      </c>
      <c r="Y7622">
        <v>807</v>
      </c>
      <c r="Z7622">
        <v>2718</v>
      </c>
      <c r="AA7622">
        <v>1</v>
      </c>
      <c r="AB7622">
        <v>1087.2</v>
      </c>
    </row>
    <row r="7623" spans="1:28" x14ac:dyDescent="0.3">
      <c r="A7623" t="s">
        <v>28</v>
      </c>
      <c r="B7623" t="s">
        <v>29</v>
      </c>
      <c r="C7623" t="s">
        <v>66</v>
      </c>
      <c r="D7623" t="s">
        <v>187</v>
      </c>
      <c r="E7623" t="s">
        <v>56</v>
      </c>
      <c r="F7623" t="s">
        <v>135</v>
      </c>
      <c r="G7623">
        <v>62</v>
      </c>
      <c r="H7623">
        <v>418274</v>
      </c>
      <c r="I7623" t="s">
        <v>34</v>
      </c>
      <c r="J7623" s="1">
        <v>44517</v>
      </c>
      <c r="K7623">
        <v>800</v>
      </c>
      <c r="L7623" t="s">
        <v>30191</v>
      </c>
      <c r="M7623" t="s">
        <v>478</v>
      </c>
      <c r="N7623" t="s">
        <v>30192</v>
      </c>
      <c r="O7623" t="s">
        <v>30193</v>
      </c>
      <c r="P7623" t="s">
        <v>71</v>
      </c>
      <c r="Q7623">
        <v>19</v>
      </c>
      <c r="R7623" t="s">
        <v>88</v>
      </c>
      <c r="S7623" t="s">
        <v>79</v>
      </c>
      <c r="T7623">
        <v>47343</v>
      </c>
      <c r="U7623" s="1">
        <v>45519</v>
      </c>
      <c r="V7623" t="s">
        <v>64</v>
      </c>
      <c r="W7623">
        <v>989699</v>
      </c>
      <c r="X7623" t="s">
        <v>30194</v>
      </c>
      <c r="Y7623">
        <v>830</v>
      </c>
      <c r="Z7623">
        <v>2004</v>
      </c>
      <c r="AA7623">
        <v>6</v>
      </c>
      <c r="AB7623">
        <v>4809.6000000000004</v>
      </c>
    </row>
    <row r="7624" spans="1:28" x14ac:dyDescent="0.3">
      <c r="A7624" t="s">
        <v>28</v>
      </c>
      <c r="B7624" t="s">
        <v>29</v>
      </c>
      <c r="C7624" t="s">
        <v>30</v>
      </c>
      <c r="D7624" t="s">
        <v>142</v>
      </c>
      <c r="E7624" t="s">
        <v>56</v>
      </c>
      <c r="F7624" t="s">
        <v>83</v>
      </c>
      <c r="G7624">
        <v>91</v>
      </c>
      <c r="H7624">
        <v>425019</v>
      </c>
      <c r="I7624" t="s">
        <v>58</v>
      </c>
      <c r="J7624" s="1">
        <v>44998</v>
      </c>
      <c r="K7624">
        <v>1200</v>
      </c>
      <c r="L7624" t="s">
        <v>30195</v>
      </c>
      <c r="M7624" t="s">
        <v>542</v>
      </c>
      <c r="N7624" t="s">
        <v>30196</v>
      </c>
      <c r="O7624" t="s">
        <v>30197</v>
      </c>
      <c r="P7624" t="s">
        <v>39</v>
      </c>
      <c r="Q7624">
        <v>16</v>
      </c>
      <c r="R7624" t="s">
        <v>88</v>
      </c>
      <c r="S7624" t="s">
        <v>79</v>
      </c>
      <c r="T7624">
        <v>71742</v>
      </c>
      <c r="U7624" s="1">
        <v>45404</v>
      </c>
      <c r="V7624" t="s">
        <v>80</v>
      </c>
      <c r="W7624">
        <v>276692</v>
      </c>
      <c r="X7624" t="s">
        <v>30198</v>
      </c>
      <c r="Y7624">
        <v>931</v>
      </c>
      <c r="Z7624">
        <v>2056</v>
      </c>
      <c r="AA7624">
        <v>5</v>
      </c>
      <c r="AB7624">
        <v>4112</v>
      </c>
    </row>
    <row r="7625" spans="1:28" x14ac:dyDescent="0.3">
      <c r="A7625" t="s">
        <v>28</v>
      </c>
      <c r="B7625" t="s">
        <v>29</v>
      </c>
      <c r="C7625" t="s">
        <v>91</v>
      </c>
      <c r="D7625" t="s">
        <v>149</v>
      </c>
      <c r="E7625" t="s">
        <v>56</v>
      </c>
      <c r="F7625" t="s">
        <v>135</v>
      </c>
      <c r="G7625">
        <v>20</v>
      </c>
      <c r="H7625">
        <v>422014</v>
      </c>
      <c r="I7625" t="s">
        <v>34</v>
      </c>
      <c r="J7625" s="1">
        <v>44854</v>
      </c>
      <c r="K7625">
        <v>1100</v>
      </c>
      <c r="L7625" t="s">
        <v>30199</v>
      </c>
      <c r="M7625" t="s">
        <v>591</v>
      </c>
      <c r="N7625" t="s">
        <v>30200</v>
      </c>
      <c r="O7625" t="s">
        <v>30201</v>
      </c>
      <c r="P7625" t="s">
        <v>51</v>
      </c>
      <c r="Q7625">
        <v>16</v>
      </c>
      <c r="R7625" t="s">
        <v>40</v>
      </c>
      <c r="S7625" t="s">
        <v>79</v>
      </c>
      <c r="T7625">
        <v>59618</v>
      </c>
      <c r="U7625" s="1">
        <v>45295</v>
      </c>
      <c r="V7625" t="s">
        <v>111</v>
      </c>
      <c r="W7625">
        <v>736138</v>
      </c>
      <c r="X7625" t="s">
        <v>30202</v>
      </c>
      <c r="Y7625">
        <v>576</v>
      </c>
      <c r="Z7625">
        <v>2360</v>
      </c>
      <c r="AA7625">
        <v>1</v>
      </c>
      <c r="AB7625">
        <v>944</v>
      </c>
    </row>
    <row r="7626" spans="1:28" x14ac:dyDescent="0.3">
      <c r="A7626" t="s">
        <v>28</v>
      </c>
      <c r="B7626" t="s">
        <v>29</v>
      </c>
      <c r="C7626" t="s">
        <v>91</v>
      </c>
      <c r="D7626" t="s">
        <v>611</v>
      </c>
      <c r="E7626" t="s">
        <v>56</v>
      </c>
      <c r="F7626" t="s">
        <v>135</v>
      </c>
      <c r="G7626">
        <v>56</v>
      </c>
      <c r="H7626">
        <v>421372</v>
      </c>
      <c r="I7626" t="s">
        <v>34</v>
      </c>
      <c r="J7626" s="1">
        <v>44286</v>
      </c>
      <c r="K7626">
        <v>1000</v>
      </c>
      <c r="L7626" t="s">
        <v>30203</v>
      </c>
      <c r="M7626" t="s">
        <v>239</v>
      </c>
      <c r="N7626" t="s">
        <v>30204</v>
      </c>
      <c r="O7626" t="s">
        <v>30205</v>
      </c>
      <c r="P7626" t="s">
        <v>51</v>
      </c>
      <c r="Q7626">
        <v>15</v>
      </c>
      <c r="R7626" t="s">
        <v>40</v>
      </c>
      <c r="S7626" t="s">
        <v>63</v>
      </c>
      <c r="T7626">
        <v>71121</v>
      </c>
      <c r="U7626" s="1">
        <v>45379</v>
      </c>
      <c r="V7626" t="s">
        <v>72</v>
      </c>
      <c r="W7626">
        <v>385725</v>
      </c>
      <c r="X7626" t="s">
        <v>30206</v>
      </c>
      <c r="Y7626">
        <v>622</v>
      </c>
      <c r="Z7626">
        <v>1823</v>
      </c>
      <c r="AA7626">
        <v>3</v>
      </c>
      <c r="AB7626">
        <v>2187.6</v>
      </c>
    </row>
    <row r="7627" spans="1:28" x14ac:dyDescent="0.3">
      <c r="A7627" t="s">
        <v>28</v>
      </c>
      <c r="B7627" t="s">
        <v>29</v>
      </c>
      <c r="C7627" t="s">
        <v>30</v>
      </c>
      <c r="D7627" t="s">
        <v>82</v>
      </c>
      <c r="E7627" t="s">
        <v>46</v>
      </c>
      <c r="F7627" t="s">
        <v>135</v>
      </c>
      <c r="G7627">
        <v>84</v>
      </c>
      <c r="H7627">
        <v>411684</v>
      </c>
      <c r="I7627" t="s">
        <v>58</v>
      </c>
      <c r="J7627" s="1">
        <v>45083</v>
      </c>
      <c r="K7627">
        <v>1000</v>
      </c>
      <c r="L7627" t="s">
        <v>30207</v>
      </c>
      <c r="M7627" t="s">
        <v>591</v>
      </c>
      <c r="N7627" t="s">
        <v>30208</v>
      </c>
      <c r="O7627" t="s">
        <v>30209</v>
      </c>
      <c r="P7627" t="s">
        <v>71</v>
      </c>
      <c r="Q7627">
        <v>3</v>
      </c>
      <c r="R7627" t="s">
        <v>88</v>
      </c>
      <c r="S7627" t="s">
        <v>79</v>
      </c>
      <c r="T7627">
        <v>17347</v>
      </c>
      <c r="U7627" s="1">
        <v>45609</v>
      </c>
      <c r="V7627" t="s">
        <v>42</v>
      </c>
      <c r="W7627">
        <v>109307</v>
      </c>
      <c r="X7627" t="s">
        <v>30210</v>
      </c>
      <c r="Y7627">
        <v>455</v>
      </c>
      <c r="Z7627">
        <v>520</v>
      </c>
      <c r="AA7627">
        <v>1</v>
      </c>
      <c r="AB7627">
        <v>208</v>
      </c>
    </row>
    <row r="7628" spans="1:28" x14ac:dyDescent="0.3">
      <c r="A7628" t="s">
        <v>28</v>
      </c>
      <c r="B7628" t="s">
        <v>29</v>
      </c>
      <c r="C7628" t="s">
        <v>54</v>
      </c>
      <c r="D7628" t="s">
        <v>621</v>
      </c>
      <c r="E7628" t="s">
        <v>46</v>
      </c>
      <c r="F7628" t="s">
        <v>135</v>
      </c>
      <c r="G7628">
        <v>98</v>
      </c>
      <c r="H7628">
        <v>422175</v>
      </c>
      <c r="I7628" t="s">
        <v>34</v>
      </c>
      <c r="J7628" s="1">
        <v>44367</v>
      </c>
      <c r="K7628">
        <v>1300</v>
      </c>
      <c r="L7628" t="s">
        <v>30211</v>
      </c>
      <c r="M7628" t="s">
        <v>282</v>
      </c>
      <c r="N7628" t="s">
        <v>30212</v>
      </c>
      <c r="O7628" t="s">
        <v>30213</v>
      </c>
      <c r="P7628" t="s">
        <v>39</v>
      </c>
      <c r="Q7628">
        <v>15</v>
      </c>
      <c r="R7628" t="s">
        <v>40</v>
      </c>
      <c r="S7628" t="s">
        <v>118</v>
      </c>
      <c r="T7628">
        <v>40944</v>
      </c>
      <c r="U7628" s="1">
        <v>45572</v>
      </c>
      <c r="V7628" t="s">
        <v>155</v>
      </c>
      <c r="W7628">
        <v>771643</v>
      </c>
      <c r="X7628" t="s">
        <v>14271</v>
      </c>
      <c r="Y7628">
        <v>550</v>
      </c>
      <c r="Z7628">
        <v>2874</v>
      </c>
      <c r="AA7628">
        <v>4</v>
      </c>
      <c r="AB7628" s="2" t="s">
        <v>19534</v>
      </c>
    </row>
    <row r="7629" spans="1:28" x14ac:dyDescent="0.3">
      <c r="A7629" t="s">
        <v>28</v>
      </c>
      <c r="B7629" t="s">
        <v>29</v>
      </c>
      <c r="C7629" t="s">
        <v>148</v>
      </c>
      <c r="D7629" t="s">
        <v>98</v>
      </c>
      <c r="E7629" t="s">
        <v>32</v>
      </c>
      <c r="F7629" t="s">
        <v>150</v>
      </c>
      <c r="G7629">
        <v>4</v>
      </c>
      <c r="H7629">
        <v>425517</v>
      </c>
      <c r="I7629" t="s">
        <v>34</v>
      </c>
      <c r="J7629" s="1">
        <v>44676</v>
      </c>
      <c r="K7629">
        <v>1100</v>
      </c>
      <c r="L7629" t="s">
        <v>30214</v>
      </c>
      <c r="M7629" t="s">
        <v>1030</v>
      </c>
      <c r="N7629" t="s">
        <v>30215</v>
      </c>
      <c r="O7629" t="s">
        <v>30216</v>
      </c>
      <c r="P7629" t="s">
        <v>87</v>
      </c>
      <c r="Q7629">
        <v>20</v>
      </c>
      <c r="R7629" t="s">
        <v>88</v>
      </c>
      <c r="S7629" t="s">
        <v>63</v>
      </c>
      <c r="T7629">
        <v>93264</v>
      </c>
      <c r="U7629" s="1">
        <v>45491</v>
      </c>
      <c r="V7629" t="s">
        <v>126</v>
      </c>
      <c r="W7629">
        <v>649146</v>
      </c>
      <c r="X7629" t="s">
        <v>30217</v>
      </c>
      <c r="Y7629">
        <v>248</v>
      </c>
      <c r="Z7629">
        <v>934</v>
      </c>
      <c r="AA7629">
        <v>8</v>
      </c>
      <c r="AB7629">
        <v>2988.8</v>
      </c>
    </row>
    <row r="7630" spans="1:28" x14ac:dyDescent="0.3">
      <c r="A7630" t="s">
        <v>28</v>
      </c>
      <c r="B7630" t="s">
        <v>29</v>
      </c>
      <c r="C7630" t="s">
        <v>157</v>
      </c>
      <c r="D7630" t="s">
        <v>149</v>
      </c>
      <c r="E7630" t="s">
        <v>56</v>
      </c>
      <c r="F7630" t="s">
        <v>57</v>
      </c>
      <c r="G7630">
        <v>1</v>
      </c>
      <c r="H7630">
        <v>415400</v>
      </c>
      <c r="I7630" t="s">
        <v>34</v>
      </c>
      <c r="J7630" s="1">
        <v>44924</v>
      </c>
      <c r="K7630">
        <v>950</v>
      </c>
      <c r="L7630" t="s">
        <v>30218</v>
      </c>
      <c r="M7630" t="s">
        <v>542</v>
      </c>
      <c r="N7630" t="s">
        <v>30219</v>
      </c>
      <c r="O7630" t="s">
        <v>30220</v>
      </c>
      <c r="P7630" t="s">
        <v>71</v>
      </c>
      <c r="Q7630">
        <v>17</v>
      </c>
      <c r="R7630" t="s">
        <v>40</v>
      </c>
      <c r="S7630" t="s">
        <v>118</v>
      </c>
      <c r="T7630">
        <v>90642</v>
      </c>
      <c r="U7630" s="1">
        <v>45405</v>
      </c>
      <c r="V7630" t="s">
        <v>80</v>
      </c>
      <c r="W7630">
        <v>438687</v>
      </c>
      <c r="X7630" t="s">
        <v>311</v>
      </c>
      <c r="Y7630">
        <v>317</v>
      </c>
      <c r="Z7630">
        <v>834</v>
      </c>
      <c r="AA7630">
        <v>7</v>
      </c>
      <c r="AB7630" s="2" t="s">
        <v>15293</v>
      </c>
    </row>
    <row r="7631" spans="1:28" x14ac:dyDescent="0.3">
      <c r="A7631" t="s">
        <v>28</v>
      </c>
      <c r="B7631" t="s">
        <v>29</v>
      </c>
      <c r="C7631" t="s">
        <v>54</v>
      </c>
      <c r="D7631" t="s">
        <v>317</v>
      </c>
      <c r="E7631" t="s">
        <v>32</v>
      </c>
      <c r="F7631" t="s">
        <v>135</v>
      </c>
      <c r="G7631">
        <v>37</v>
      </c>
      <c r="H7631">
        <v>431698</v>
      </c>
      <c r="I7631" t="s">
        <v>58</v>
      </c>
      <c r="J7631" s="1">
        <v>45533</v>
      </c>
      <c r="K7631">
        <v>1200</v>
      </c>
      <c r="L7631" t="s">
        <v>15453</v>
      </c>
      <c r="M7631" t="s">
        <v>152</v>
      </c>
      <c r="N7631" t="s">
        <v>30221</v>
      </c>
      <c r="O7631" t="s">
        <v>30222</v>
      </c>
      <c r="P7631" t="s">
        <v>51</v>
      </c>
      <c r="Q7631">
        <v>17</v>
      </c>
      <c r="R7631" t="s">
        <v>88</v>
      </c>
      <c r="S7631" t="s">
        <v>118</v>
      </c>
      <c r="T7631">
        <v>25074</v>
      </c>
      <c r="U7631" s="1">
        <v>45485</v>
      </c>
      <c r="V7631" t="s">
        <v>126</v>
      </c>
      <c r="W7631">
        <v>638208</v>
      </c>
      <c r="X7631" t="s">
        <v>30223</v>
      </c>
      <c r="Y7631">
        <v>592</v>
      </c>
      <c r="Z7631">
        <v>2233</v>
      </c>
      <c r="AA7631">
        <v>5</v>
      </c>
      <c r="AB7631">
        <v>4466</v>
      </c>
    </row>
    <row r="7632" spans="1:28" x14ac:dyDescent="0.3">
      <c r="A7632" t="s">
        <v>28</v>
      </c>
      <c r="B7632" t="s">
        <v>29</v>
      </c>
      <c r="C7632" t="s">
        <v>66</v>
      </c>
      <c r="D7632" t="s">
        <v>45</v>
      </c>
      <c r="E7632" t="s">
        <v>46</v>
      </c>
      <c r="F7632" t="s">
        <v>33</v>
      </c>
      <c r="G7632">
        <v>40</v>
      </c>
      <c r="H7632">
        <v>409943</v>
      </c>
      <c r="I7632" t="s">
        <v>34</v>
      </c>
      <c r="J7632" s="1">
        <v>45467</v>
      </c>
      <c r="K7632">
        <v>1100</v>
      </c>
      <c r="L7632" t="s">
        <v>29994</v>
      </c>
      <c r="M7632" t="s">
        <v>256</v>
      </c>
      <c r="N7632" t="s">
        <v>30224</v>
      </c>
      <c r="O7632" t="s">
        <v>30225</v>
      </c>
      <c r="P7632" t="s">
        <v>87</v>
      </c>
      <c r="Q7632">
        <v>16</v>
      </c>
      <c r="R7632" t="s">
        <v>88</v>
      </c>
      <c r="S7632" t="s">
        <v>41</v>
      </c>
      <c r="T7632">
        <v>58765</v>
      </c>
      <c r="U7632" s="1">
        <v>45622</v>
      </c>
      <c r="V7632" t="s">
        <v>42</v>
      </c>
      <c r="W7632">
        <v>267750</v>
      </c>
      <c r="X7632" t="s">
        <v>30226</v>
      </c>
      <c r="Y7632">
        <v>633</v>
      </c>
      <c r="Z7632">
        <v>1851</v>
      </c>
      <c r="AA7632">
        <v>1</v>
      </c>
      <c r="AB7632" s="2" t="s">
        <v>26580</v>
      </c>
    </row>
    <row r="7633" spans="1:28" x14ac:dyDescent="0.3">
      <c r="A7633" t="s">
        <v>28</v>
      </c>
      <c r="B7633" t="s">
        <v>29</v>
      </c>
      <c r="C7633" t="s">
        <v>30</v>
      </c>
      <c r="D7633" t="s">
        <v>163</v>
      </c>
      <c r="E7633" t="s">
        <v>46</v>
      </c>
      <c r="F7633" t="s">
        <v>57</v>
      </c>
      <c r="G7633">
        <v>48</v>
      </c>
      <c r="H7633">
        <v>437417</v>
      </c>
      <c r="I7633" t="s">
        <v>34</v>
      </c>
      <c r="J7633" s="1">
        <v>45257</v>
      </c>
      <c r="K7633">
        <v>1400</v>
      </c>
      <c r="L7633" t="s">
        <v>30227</v>
      </c>
      <c r="M7633" t="s">
        <v>1291</v>
      </c>
      <c r="N7633" t="s">
        <v>30228</v>
      </c>
      <c r="O7633" t="s">
        <v>30229</v>
      </c>
      <c r="P7633" t="s">
        <v>71</v>
      </c>
      <c r="Q7633">
        <v>10</v>
      </c>
      <c r="R7633" t="s">
        <v>88</v>
      </c>
      <c r="S7633" t="s">
        <v>63</v>
      </c>
      <c r="T7633">
        <v>83488</v>
      </c>
      <c r="U7633" s="1">
        <v>45474</v>
      </c>
      <c r="V7633" t="s">
        <v>126</v>
      </c>
      <c r="W7633">
        <v>999674</v>
      </c>
      <c r="X7633" t="s">
        <v>30230</v>
      </c>
      <c r="Y7633">
        <v>687</v>
      </c>
      <c r="Z7633">
        <v>1479</v>
      </c>
      <c r="AA7633">
        <v>1</v>
      </c>
      <c r="AB7633">
        <v>591.6</v>
      </c>
    </row>
    <row r="7634" spans="1:28" x14ac:dyDescent="0.3">
      <c r="A7634" t="s">
        <v>28</v>
      </c>
      <c r="B7634" t="s">
        <v>29</v>
      </c>
      <c r="C7634" t="s">
        <v>193</v>
      </c>
      <c r="D7634" t="s">
        <v>621</v>
      </c>
      <c r="E7634" t="s">
        <v>46</v>
      </c>
      <c r="F7634" t="s">
        <v>355</v>
      </c>
      <c r="G7634">
        <v>51</v>
      </c>
      <c r="H7634">
        <v>427835</v>
      </c>
      <c r="I7634" t="s">
        <v>34</v>
      </c>
      <c r="J7634" s="1">
        <v>44716</v>
      </c>
      <c r="K7634">
        <v>1400</v>
      </c>
      <c r="L7634" t="s">
        <v>4158</v>
      </c>
      <c r="M7634" t="s">
        <v>1147</v>
      </c>
      <c r="N7634" t="s">
        <v>30231</v>
      </c>
      <c r="O7634" t="s">
        <v>30232</v>
      </c>
      <c r="P7634" t="s">
        <v>71</v>
      </c>
      <c r="Q7634">
        <v>14</v>
      </c>
      <c r="R7634" t="s">
        <v>40</v>
      </c>
      <c r="S7634" t="s">
        <v>63</v>
      </c>
      <c r="T7634">
        <v>76584</v>
      </c>
      <c r="U7634" s="1">
        <v>45374</v>
      </c>
      <c r="V7634" t="s">
        <v>72</v>
      </c>
      <c r="W7634">
        <v>707517</v>
      </c>
      <c r="X7634" t="s">
        <v>30233</v>
      </c>
      <c r="Y7634">
        <v>392</v>
      </c>
      <c r="Z7634">
        <v>1124</v>
      </c>
      <c r="AA7634">
        <v>8</v>
      </c>
      <c r="AB7634">
        <v>3596.8</v>
      </c>
    </row>
    <row r="7635" spans="1:28" x14ac:dyDescent="0.3">
      <c r="A7635" t="s">
        <v>28</v>
      </c>
      <c r="B7635" t="s">
        <v>29</v>
      </c>
      <c r="C7635" t="s">
        <v>66</v>
      </c>
      <c r="D7635" t="s">
        <v>364</v>
      </c>
      <c r="E7635" t="s">
        <v>56</v>
      </c>
      <c r="F7635" t="s">
        <v>57</v>
      </c>
      <c r="G7635">
        <v>51</v>
      </c>
      <c r="H7635">
        <v>405650</v>
      </c>
      <c r="I7635" t="s">
        <v>58</v>
      </c>
      <c r="J7635" s="1">
        <v>44570</v>
      </c>
      <c r="K7635">
        <v>1000</v>
      </c>
      <c r="L7635" t="s">
        <v>30234</v>
      </c>
      <c r="M7635" t="s">
        <v>1048</v>
      </c>
      <c r="N7635" t="s">
        <v>30235</v>
      </c>
      <c r="O7635" t="s">
        <v>30236</v>
      </c>
      <c r="P7635" t="s">
        <v>39</v>
      </c>
      <c r="Q7635">
        <v>13</v>
      </c>
      <c r="R7635" t="s">
        <v>40</v>
      </c>
      <c r="S7635" t="s">
        <v>63</v>
      </c>
      <c r="T7635">
        <v>86566</v>
      </c>
      <c r="U7635" s="1">
        <v>45568</v>
      </c>
      <c r="V7635" t="s">
        <v>155</v>
      </c>
      <c r="W7635">
        <v>983698</v>
      </c>
      <c r="X7635" t="s">
        <v>30237</v>
      </c>
      <c r="Y7635">
        <v>235</v>
      </c>
      <c r="Z7635">
        <v>1686</v>
      </c>
      <c r="AA7635">
        <v>7</v>
      </c>
      <c r="AB7635">
        <v>4720.8</v>
      </c>
    </row>
    <row r="7636" spans="1:28" x14ac:dyDescent="0.3">
      <c r="A7636" t="s">
        <v>28</v>
      </c>
      <c r="B7636" t="s">
        <v>29</v>
      </c>
      <c r="C7636" t="s">
        <v>54</v>
      </c>
      <c r="D7636" t="s">
        <v>338</v>
      </c>
      <c r="E7636" t="s">
        <v>46</v>
      </c>
      <c r="F7636" t="s">
        <v>83</v>
      </c>
      <c r="G7636">
        <v>25</v>
      </c>
      <c r="H7636">
        <v>423655</v>
      </c>
      <c r="I7636" t="s">
        <v>58</v>
      </c>
      <c r="J7636" s="1">
        <v>44783</v>
      </c>
      <c r="K7636">
        <v>1000</v>
      </c>
      <c r="L7636" t="s">
        <v>30238</v>
      </c>
      <c r="M7636" t="s">
        <v>2124</v>
      </c>
      <c r="N7636" t="s">
        <v>30239</v>
      </c>
      <c r="O7636" t="s">
        <v>30240</v>
      </c>
      <c r="P7636" t="s">
        <v>71</v>
      </c>
      <c r="Q7636">
        <v>18</v>
      </c>
      <c r="R7636" t="s">
        <v>40</v>
      </c>
      <c r="S7636" t="s">
        <v>41</v>
      </c>
      <c r="T7636">
        <v>54470</v>
      </c>
      <c r="U7636" s="1">
        <v>45462</v>
      </c>
      <c r="V7636" t="s">
        <v>52</v>
      </c>
      <c r="W7636">
        <v>280448</v>
      </c>
      <c r="X7636" t="s">
        <v>30241</v>
      </c>
      <c r="Y7636">
        <v>703</v>
      </c>
      <c r="Z7636">
        <v>536</v>
      </c>
      <c r="AA7636">
        <v>2</v>
      </c>
      <c r="AB7636">
        <v>428.8</v>
      </c>
    </row>
    <row r="7637" spans="1:28" x14ac:dyDescent="0.3">
      <c r="A7637" t="s">
        <v>28</v>
      </c>
      <c r="B7637" t="s">
        <v>29</v>
      </c>
      <c r="C7637" t="s">
        <v>157</v>
      </c>
      <c r="D7637" t="s">
        <v>637</v>
      </c>
      <c r="E7637" t="s">
        <v>46</v>
      </c>
      <c r="F7637" t="s">
        <v>150</v>
      </c>
      <c r="G7637">
        <v>38</v>
      </c>
      <c r="H7637">
        <v>423801</v>
      </c>
      <c r="I7637" t="s">
        <v>58</v>
      </c>
      <c r="J7637" s="1">
        <v>44034</v>
      </c>
      <c r="K7637">
        <v>1100</v>
      </c>
      <c r="L7637" t="s">
        <v>30242</v>
      </c>
      <c r="M7637" t="s">
        <v>1409</v>
      </c>
      <c r="N7637" t="s">
        <v>30243</v>
      </c>
      <c r="O7637" t="s">
        <v>30244</v>
      </c>
      <c r="P7637" t="s">
        <v>71</v>
      </c>
      <c r="Q7637">
        <v>19</v>
      </c>
      <c r="R7637" t="s">
        <v>88</v>
      </c>
      <c r="S7637" t="s">
        <v>79</v>
      </c>
      <c r="T7637">
        <v>32503</v>
      </c>
      <c r="U7637" s="1">
        <v>45402</v>
      </c>
      <c r="V7637" t="s">
        <v>80</v>
      </c>
      <c r="W7637">
        <v>532417</v>
      </c>
      <c r="X7637" t="s">
        <v>30245</v>
      </c>
      <c r="Y7637">
        <v>335</v>
      </c>
      <c r="Z7637">
        <v>1257</v>
      </c>
      <c r="AA7637">
        <v>3</v>
      </c>
      <c r="AB7637">
        <v>1508.4</v>
      </c>
    </row>
    <row r="7638" spans="1:28" x14ac:dyDescent="0.3">
      <c r="A7638" t="s">
        <v>28</v>
      </c>
      <c r="B7638" t="s">
        <v>29</v>
      </c>
      <c r="C7638" t="s">
        <v>66</v>
      </c>
      <c r="D7638" t="s">
        <v>380</v>
      </c>
      <c r="E7638" t="s">
        <v>32</v>
      </c>
      <c r="F7638" t="s">
        <v>106</v>
      </c>
      <c r="G7638">
        <v>69</v>
      </c>
      <c r="H7638">
        <v>402756</v>
      </c>
      <c r="I7638" t="s">
        <v>58</v>
      </c>
      <c r="J7638" s="1">
        <v>45622</v>
      </c>
      <c r="K7638">
        <v>800</v>
      </c>
      <c r="L7638" t="s">
        <v>21018</v>
      </c>
      <c r="M7638" t="s">
        <v>222</v>
      </c>
      <c r="N7638" t="s">
        <v>30246</v>
      </c>
      <c r="O7638" t="s">
        <v>30247</v>
      </c>
      <c r="P7638" t="s">
        <v>71</v>
      </c>
      <c r="Q7638">
        <v>15</v>
      </c>
      <c r="R7638" t="s">
        <v>88</v>
      </c>
      <c r="S7638" t="s">
        <v>118</v>
      </c>
      <c r="T7638">
        <v>13001</v>
      </c>
      <c r="U7638" s="1">
        <v>45519</v>
      </c>
      <c r="V7638" t="s">
        <v>64</v>
      </c>
      <c r="W7638">
        <v>172581</v>
      </c>
      <c r="X7638" t="s">
        <v>30248</v>
      </c>
      <c r="Y7638">
        <v>600</v>
      </c>
      <c r="Z7638">
        <v>2898</v>
      </c>
      <c r="AA7638">
        <v>1</v>
      </c>
      <c r="AB7638">
        <v>1159.2</v>
      </c>
    </row>
    <row r="7639" spans="1:28" x14ac:dyDescent="0.3">
      <c r="A7639" t="s">
        <v>28</v>
      </c>
      <c r="B7639" t="s">
        <v>29</v>
      </c>
      <c r="C7639" t="s">
        <v>44</v>
      </c>
      <c r="D7639" t="s">
        <v>45</v>
      </c>
      <c r="E7639" t="s">
        <v>56</v>
      </c>
      <c r="F7639" t="s">
        <v>83</v>
      </c>
      <c r="G7639">
        <v>27</v>
      </c>
      <c r="H7639">
        <v>436456</v>
      </c>
      <c r="I7639" t="s">
        <v>34</v>
      </c>
      <c r="J7639" s="1">
        <v>45065</v>
      </c>
      <c r="K7639">
        <v>1100</v>
      </c>
      <c r="L7639" t="s">
        <v>30249</v>
      </c>
      <c r="M7639" t="s">
        <v>1253</v>
      </c>
      <c r="N7639" t="s">
        <v>30250</v>
      </c>
      <c r="O7639" t="s">
        <v>30251</v>
      </c>
      <c r="P7639" t="s">
        <v>51</v>
      </c>
      <c r="Q7639">
        <v>3</v>
      </c>
      <c r="R7639" t="s">
        <v>88</v>
      </c>
      <c r="S7639" t="s">
        <v>63</v>
      </c>
      <c r="T7639">
        <v>36076</v>
      </c>
      <c r="U7639" s="1">
        <v>45624</v>
      </c>
      <c r="V7639" t="s">
        <v>42</v>
      </c>
      <c r="W7639">
        <v>698883</v>
      </c>
      <c r="X7639" t="s">
        <v>30252</v>
      </c>
      <c r="Y7639">
        <v>663</v>
      </c>
      <c r="Z7639">
        <v>1123</v>
      </c>
      <c r="AA7639">
        <v>1</v>
      </c>
      <c r="AB7639" s="2" t="s">
        <v>25267</v>
      </c>
    </row>
    <row r="7640" spans="1:28" x14ac:dyDescent="0.3">
      <c r="A7640" t="s">
        <v>28</v>
      </c>
      <c r="B7640" t="s">
        <v>29</v>
      </c>
      <c r="C7640" t="s">
        <v>91</v>
      </c>
      <c r="D7640" t="s">
        <v>98</v>
      </c>
      <c r="E7640" t="s">
        <v>32</v>
      </c>
      <c r="F7640" t="s">
        <v>355</v>
      </c>
      <c r="G7640">
        <v>63</v>
      </c>
      <c r="H7640">
        <v>425870</v>
      </c>
      <c r="I7640" t="s">
        <v>58</v>
      </c>
      <c r="J7640" s="1">
        <v>45469</v>
      </c>
      <c r="K7640">
        <v>1400</v>
      </c>
      <c r="L7640" t="s">
        <v>30253</v>
      </c>
      <c r="M7640" t="s">
        <v>605</v>
      </c>
      <c r="N7640" t="s">
        <v>30254</v>
      </c>
      <c r="O7640" t="s">
        <v>30255</v>
      </c>
      <c r="P7640" t="s">
        <v>51</v>
      </c>
      <c r="Q7640">
        <v>3</v>
      </c>
      <c r="R7640" t="s">
        <v>40</v>
      </c>
      <c r="S7640" t="s">
        <v>63</v>
      </c>
      <c r="T7640">
        <v>23318</v>
      </c>
      <c r="U7640" s="1">
        <v>45379</v>
      </c>
      <c r="V7640" t="s">
        <v>72</v>
      </c>
      <c r="W7640">
        <v>350389</v>
      </c>
      <c r="X7640" t="s">
        <v>30256</v>
      </c>
      <c r="Y7640">
        <v>633</v>
      </c>
      <c r="Z7640">
        <v>2367</v>
      </c>
      <c r="AA7640">
        <v>4</v>
      </c>
      <c r="AB7640" s="2" t="s">
        <v>30257</v>
      </c>
    </row>
    <row r="7641" spans="1:28" x14ac:dyDescent="0.3">
      <c r="A7641" t="s">
        <v>28</v>
      </c>
      <c r="B7641" t="s">
        <v>29</v>
      </c>
      <c r="C7641" t="s">
        <v>66</v>
      </c>
      <c r="D7641" t="s">
        <v>182</v>
      </c>
      <c r="E7641" t="s">
        <v>32</v>
      </c>
      <c r="F7641" t="s">
        <v>135</v>
      </c>
      <c r="G7641">
        <v>70</v>
      </c>
      <c r="H7641">
        <v>408258</v>
      </c>
      <c r="I7641" t="s">
        <v>58</v>
      </c>
      <c r="J7641" s="1">
        <v>44803</v>
      </c>
      <c r="K7641">
        <v>800</v>
      </c>
      <c r="L7641" t="s">
        <v>30258</v>
      </c>
      <c r="M7641" t="s">
        <v>222</v>
      </c>
      <c r="N7641" t="s">
        <v>30259</v>
      </c>
      <c r="O7641">
        <v>6858870251</v>
      </c>
      <c r="P7641" t="s">
        <v>39</v>
      </c>
      <c r="Q7641">
        <v>8</v>
      </c>
      <c r="R7641" t="s">
        <v>88</v>
      </c>
      <c r="S7641" t="s">
        <v>118</v>
      </c>
      <c r="T7641">
        <v>47869</v>
      </c>
      <c r="U7641" s="1">
        <v>45554</v>
      </c>
      <c r="V7641" t="s">
        <v>180</v>
      </c>
      <c r="W7641">
        <v>188966</v>
      </c>
      <c r="X7641" t="s">
        <v>30260</v>
      </c>
      <c r="Y7641">
        <v>646</v>
      </c>
      <c r="Z7641">
        <v>1589</v>
      </c>
      <c r="AA7641">
        <v>8</v>
      </c>
      <c r="AB7641">
        <v>5084.8</v>
      </c>
    </row>
    <row r="7642" spans="1:28" x14ac:dyDescent="0.3">
      <c r="A7642" t="s">
        <v>28</v>
      </c>
      <c r="B7642" t="s">
        <v>29</v>
      </c>
      <c r="C7642" t="s">
        <v>193</v>
      </c>
      <c r="D7642" t="s">
        <v>134</v>
      </c>
      <c r="E7642" t="s">
        <v>46</v>
      </c>
      <c r="F7642" t="s">
        <v>175</v>
      </c>
      <c r="G7642">
        <v>35</v>
      </c>
      <c r="H7642">
        <v>421481</v>
      </c>
      <c r="I7642" t="s">
        <v>58</v>
      </c>
      <c r="J7642" s="1">
        <v>45374</v>
      </c>
      <c r="K7642">
        <v>1300</v>
      </c>
      <c r="L7642" t="s">
        <v>30261</v>
      </c>
      <c r="M7642" t="s">
        <v>542</v>
      </c>
      <c r="N7642" t="s">
        <v>30262</v>
      </c>
      <c r="O7642" t="s">
        <v>30263</v>
      </c>
      <c r="P7642" t="s">
        <v>71</v>
      </c>
      <c r="Q7642">
        <v>15</v>
      </c>
      <c r="R7642" t="s">
        <v>88</v>
      </c>
      <c r="S7642" t="s">
        <v>118</v>
      </c>
      <c r="T7642">
        <v>20774</v>
      </c>
      <c r="U7642" s="1">
        <v>45402</v>
      </c>
      <c r="V7642" t="s">
        <v>80</v>
      </c>
      <c r="W7642">
        <v>832005</v>
      </c>
      <c r="X7642" t="s">
        <v>30264</v>
      </c>
      <c r="Y7642">
        <v>306</v>
      </c>
      <c r="Z7642">
        <v>1488</v>
      </c>
      <c r="AA7642">
        <v>5</v>
      </c>
      <c r="AB7642">
        <v>2976</v>
      </c>
    </row>
    <row r="7643" spans="1:28" x14ac:dyDescent="0.3">
      <c r="A7643" t="s">
        <v>28</v>
      </c>
      <c r="B7643" t="s">
        <v>29</v>
      </c>
      <c r="C7643" t="s">
        <v>148</v>
      </c>
      <c r="D7643" t="s">
        <v>411</v>
      </c>
      <c r="E7643" t="s">
        <v>56</v>
      </c>
      <c r="F7643" t="s">
        <v>99</v>
      </c>
      <c r="G7643">
        <v>31</v>
      </c>
      <c r="H7643">
        <v>411061</v>
      </c>
      <c r="I7643" t="s">
        <v>34</v>
      </c>
      <c r="J7643" s="1">
        <v>44164</v>
      </c>
      <c r="K7643">
        <v>1300</v>
      </c>
      <c r="L7643" t="s">
        <v>8817</v>
      </c>
      <c r="M7643" t="s">
        <v>1488</v>
      </c>
      <c r="N7643" t="s">
        <v>30265</v>
      </c>
      <c r="O7643" t="s">
        <v>30266</v>
      </c>
      <c r="P7643" t="s">
        <v>51</v>
      </c>
      <c r="Q7643">
        <v>4</v>
      </c>
      <c r="R7643" t="s">
        <v>88</v>
      </c>
      <c r="S7643" t="s">
        <v>118</v>
      </c>
      <c r="T7643">
        <v>43269</v>
      </c>
      <c r="U7643" s="1">
        <v>45428</v>
      </c>
      <c r="V7643" t="s">
        <v>140</v>
      </c>
      <c r="W7643">
        <v>630414</v>
      </c>
      <c r="X7643" t="s">
        <v>30267</v>
      </c>
      <c r="Y7643">
        <v>837</v>
      </c>
      <c r="Z7643">
        <v>2786</v>
      </c>
      <c r="AA7643">
        <v>8</v>
      </c>
      <c r="AB7643">
        <v>8915.2000000000007</v>
      </c>
    </row>
    <row r="7644" spans="1:28" x14ac:dyDescent="0.3">
      <c r="A7644" t="s">
        <v>28</v>
      </c>
      <c r="B7644" t="s">
        <v>29</v>
      </c>
      <c r="C7644" t="s">
        <v>157</v>
      </c>
      <c r="D7644" t="s">
        <v>267</v>
      </c>
      <c r="E7644" t="s">
        <v>56</v>
      </c>
      <c r="F7644" t="s">
        <v>33</v>
      </c>
      <c r="G7644">
        <v>96</v>
      </c>
      <c r="H7644">
        <v>426946</v>
      </c>
      <c r="I7644" t="s">
        <v>58</v>
      </c>
      <c r="J7644" s="1">
        <v>44359</v>
      </c>
      <c r="K7644">
        <v>1200</v>
      </c>
      <c r="L7644" t="s">
        <v>30268</v>
      </c>
      <c r="M7644" t="s">
        <v>736</v>
      </c>
      <c r="N7644" t="s">
        <v>30269</v>
      </c>
      <c r="O7644" t="s">
        <v>30270</v>
      </c>
      <c r="P7644" t="s">
        <v>51</v>
      </c>
      <c r="Q7644">
        <v>4</v>
      </c>
      <c r="R7644" t="s">
        <v>88</v>
      </c>
      <c r="S7644" t="s">
        <v>41</v>
      </c>
      <c r="T7644">
        <v>85272</v>
      </c>
      <c r="U7644" s="1">
        <v>45517</v>
      </c>
      <c r="V7644" t="s">
        <v>64</v>
      </c>
      <c r="W7644">
        <v>337083</v>
      </c>
      <c r="X7644" t="s">
        <v>30271</v>
      </c>
      <c r="Y7644">
        <v>534</v>
      </c>
      <c r="Z7644">
        <v>771</v>
      </c>
      <c r="AA7644">
        <v>1</v>
      </c>
      <c r="AB7644" s="2" t="s">
        <v>30272</v>
      </c>
    </row>
    <row r="7645" spans="1:28" x14ac:dyDescent="0.3">
      <c r="A7645" t="s">
        <v>28</v>
      </c>
      <c r="B7645" t="s">
        <v>29</v>
      </c>
      <c r="C7645" t="s">
        <v>193</v>
      </c>
      <c r="D7645" t="s">
        <v>621</v>
      </c>
      <c r="E7645" t="s">
        <v>46</v>
      </c>
      <c r="F7645" t="s">
        <v>106</v>
      </c>
      <c r="G7645">
        <v>46</v>
      </c>
      <c r="H7645">
        <v>439627</v>
      </c>
      <c r="I7645" t="s">
        <v>58</v>
      </c>
      <c r="J7645" s="1">
        <v>44236</v>
      </c>
      <c r="K7645">
        <v>1100</v>
      </c>
      <c r="L7645" t="s">
        <v>30273</v>
      </c>
      <c r="M7645" t="s">
        <v>654</v>
      </c>
      <c r="N7645" t="s">
        <v>30274</v>
      </c>
      <c r="O7645" t="s">
        <v>30275</v>
      </c>
      <c r="P7645" t="s">
        <v>51</v>
      </c>
      <c r="Q7645">
        <v>18</v>
      </c>
      <c r="R7645" t="s">
        <v>88</v>
      </c>
      <c r="S7645" t="s">
        <v>63</v>
      </c>
      <c r="T7645">
        <v>98420</v>
      </c>
      <c r="U7645" s="1">
        <v>45494</v>
      </c>
      <c r="V7645" t="s">
        <v>126</v>
      </c>
      <c r="W7645">
        <v>784100</v>
      </c>
      <c r="X7645" t="s">
        <v>30276</v>
      </c>
      <c r="Y7645">
        <v>820</v>
      </c>
      <c r="Z7645">
        <v>2190</v>
      </c>
      <c r="AA7645">
        <v>3</v>
      </c>
      <c r="AB7645">
        <v>2628</v>
      </c>
    </row>
    <row r="7646" spans="1:28" x14ac:dyDescent="0.3">
      <c r="A7646" t="s">
        <v>28</v>
      </c>
      <c r="B7646" t="s">
        <v>29</v>
      </c>
      <c r="C7646" t="s">
        <v>44</v>
      </c>
      <c r="D7646" t="s">
        <v>442</v>
      </c>
      <c r="E7646" t="s">
        <v>46</v>
      </c>
      <c r="F7646" t="s">
        <v>47</v>
      </c>
      <c r="G7646">
        <v>58</v>
      </c>
      <c r="H7646">
        <v>402207</v>
      </c>
      <c r="I7646" t="s">
        <v>34</v>
      </c>
      <c r="J7646" s="1">
        <v>45582</v>
      </c>
      <c r="K7646">
        <v>1300</v>
      </c>
      <c r="L7646" t="s">
        <v>30277</v>
      </c>
      <c r="M7646" t="s">
        <v>1212</v>
      </c>
      <c r="N7646" t="s">
        <v>30278</v>
      </c>
      <c r="O7646" t="s">
        <v>30279</v>
      </c>
      <c r="P7646" t="s">
        <v>39</v>
      </c>
      <c r="Q7646">
        <v>8</v>
      </c>
      <c r="R7646" t="s">
        <v>40</v>
      </c>
      <c r="S7646" t="s">
        <v>41</v>
      </c>
      <c r="T7646">
        <v>52168</v>
      </c>
      <c r="U7646" s="1">
        <v>45501</v>
      </c>
      <c r="V7646" t="s">
        <v>126</v>
      </c>
      <c r="W7646">
        <v>740112</v>
      </c>
      <c r="X7646" t="s">
        <v>30280</v>
      </c>
      <c r="Y7646">
        <v>271</v>
      </c>
      <c r="Z7646">
        <v>931</v>
      </c>
      <c r="AA7646">
        <v>4</v>
      </c>
      <c r="AB7646" s="2" t="s">
        <v>3392</v>
      </c>
    </row>
    <row r="7647" spans="1:28" x14ac:dyDescent="0.3">
      <c r="A7647" t="s">
        <v>28</v>
      </c>
      <c r="B7647" t="s">
        <v>29</v>
      </c>
      <c r="C7647" t="s">
        <v>193</v>
      </c>
      <c r="D7647" t="s">
        <v>421</v>
      </c>
      <c r="E7647" t="s">
        <v>56</v>
      </c>
      <c r="F7647" t="s">
        <v>355</v>
      </c>
      <c r="G7647">
        <v>95</v>
      </c>
      <c r="H7647">
        <v>402415</v>
      </c>
      <c r="I7647" t="s">
        <v>58</v>
      </c>
      <c r="J7647" s="1">
        <v>45364</v>
      </c>
      <c r="K7647">
        <v>1200</v>
      </c>
      <c r="L7647" t="s">
        <v>30281</v>
      </c>
      <c r="M7647" t="s">
        <v>108</v>
      </c>
      <c r="N7647" t="s">
        <v>30282</v>
      </c>
      <c r="O7647" t="s">
        <v>30283</v>
      </c>
      <c r="P7647" t="s">
        <v>51</v>
      </c>
      <c r="Q7647">
        <v>16</v>
      </c>
      <c r="R7647" t="s">
        <v>40</v>
      </c>
      <c r="S7647" t="s">
        <v>79</v>
      </c>
      <c r="T7647">
        <v>59448</v>
      </c>
      <c r="U7647" s="1">
        <v>45332</v>
      </c>
      <c r="V7647" t="s">
        <v>119</v>
      </c>
      <c r="W7647">
        <v>443240</v>
      </c>
      <c r="X7647" t="s">
        <v>30284</v>
      </c>
      <c r="Y7647">
        <v>602</v>
      </c>
      <c r="Z7647">
        <v>1606</v>
      </c>
      <c r="AA7647">
        <v>1</v>
      </c>
      <c r="AB7647" s="2" t="s">
        <v>30285</v>
      </c>
    </row>
    <row r="7648" spans="1:28" x14ac:dyDescent="0.3">
      <c r="A7648" t="s">
        <v>28</v>
      </c>
      <c r="B7648" t="s">
        <v>29</v>
      </c>
      <c r="C7648" t="s">
        <v>157</v>
      </c>
      <c r="D7648" t="s">
        <v>227</v>
      </c>
      <c r="E7648" t="s">
        <v>46</v>
      </c>
      <c r="F7648" t="s">
        <v>106</v>
      </c>
      <c r="G7648">
        <v>38</v>
      </c>
      <c r="H7648">
        <v>422485</v>
      </c>
      <c r="I7648" t="s">
        <v>34</v>
      </c>
      <c r="J7648" s="1">
        <v>43964</v>
      </c>
      <c r="K7648">
        <v>1100</v>
      </c>
      <c r="L7648" t="s">
        <v>30286</v>
      </c>
      <c r="M7648" t="s">
        <v>843</v>
      </c>
      <c r="N7648" t="s">
        <v>30287</v>
      </c>
      <c r="O7648" t="s">
        <v>30288</v>
      </c>
      <c r="P7648" t="s">
        <v>87</v>
      </c>
      <c r="Q7648">
        <v>5</v>
      </c>
      <c r="R7648" t="s">
        <v>88</v>
      </c>
      <c r="S7648" t="s">
        <v>118</v>
      </c>
      <c r="T7648">
        <v>80933</v>
      </c>
      <c r="U7648" s="1">
        <v>45315</v>
      </c>
      <c r="V7648" t="s">
        <v>111</v>
      </c>
      <c r="W7648">
        <v>948925</v>
      </c>
      <c r="X7648" t="s">
        <v>30289</v>
      </c>
      <c r="Y7648">
        <v>605</v>
      </c>
      <c r="Z7648">
        <v>1909</v>
      </c>
      <c r="AA7648">
        <v>8</v>
      </c>
      <c r="AB7648">
        <v>6108.8</v>
      </c>
    </row>
    <row r="7649" spans="1:28" x14ac:dyDescent="0.3">
      <c r="A7649" t="s">
        <v>28</v>
      </c>
      <c r="B7649" t="s">
        <v>29</v>
      </c>
      <c r="C7649" t="s">
        <v>193</v>
      </c>
      <c r="D7649" t="s">
        <v>182</v>
      </c>
      <c r="E7649" t="s">
        <v>32</v>
      </c>
      <c r="F7649" t="s">
        <v>175</v>
      </c>
      <c r="G7649">
        <v>65</v>
      </c>
      <c r="H7649">
        <v>415529</v>
      </c>
      <c r="I7649" t="s">
        <v>58</v>
      </c>
      <c r="J7649" s="1">
        <v>44967</v>
      </c>
      <c r="K7649">
        <v>1100</v>
      </c>
      <c r="L7649" t="s">
        <v>30290</v>
      </c>
      <c r="M7649" t="s">
        <v>434</v>
      </c>
      <c r="N7649" t="s">
        <v>30291</v>
      </c>
      <c r="O7649" t="s">
        <v>30292</v>
      </c>
      <c r="P7649" t="s">
        <v>71</v>
      </c>
      <c r="Q7649">
        <v>19</v>
      </c>
      <c r="R7649" t="s">
        <v>88</v>
      </c>
      <c r="S7649" t="s">
        <v>63</v>
      </c>
      <c r="T7649">
        <v>47507</v>
      </c>
      <c r="U7649" s="1">
        <v>45349</v>
      </c>
      <c r="V7649" t="s">
        <v>119</v>
      </c>
      <c r="W7649">
        <v>828232</v>
      </c>
      <c r="X7649" t="s">
        <v>30293</v>
      </c>
      <c r="Y7649">
        <v>825</v>
      </c>
      <c r="Z7649">
        <v>2433</v>
      </c>
      <c r="AA7649">
        <v>1</v>
      </c>
      <c r="AB7649">
        <v>973.2</v>
      </c>
    </row>
    <row r="7650" spans="1:28" x14ac:dyDescent="0.3">
      <c r="A7650" t="s">
        <v>28</v>
      </c>
      <c r="B7650" t="s">
        <v>29</v>
      </c>
      <c r="C7650" t="s">
        <v>54</v>
      </c>
      <c r="D7650" t="s">
        <v>92</v>
      </c>
      <c r="E7650" t="s">
        <v>46</v>
      </c>
      <c r="F7650" t="s">
        <v>33</v>
      </c>
      <c r="G7650">
        <v>14</v>
      </c>
      <c r="H7650">
        <v>422646</v>
      </c>
      <c r="I7650" t="s">
        <v>58</v>
      </c>
      <c r="J7650" s="1">
        <v>44445</v>
      </c>
      <c r="K7650">
        <v>1000</v>
      </c>
      <c r="L7650" t="s">
        <v>30294</v>
      </c>
      <c r="M7650" t="s">
        <v>568</v>
      </c>
      <c r="N7650" t="s">
        <v>30295</v>
      </c>
      <c r="O7650" t="s">
        <v>30296</v>
      </c>
      <c r="P7650" t="s">
        <v>39</v>
      </c>
      <c r="Q7650">
        <v>14</v>
      </c>
      <c r="R7650" t="s">
        <v>88</v>
      </c>
      <c r="S7650" t="s">
        <v>41</v>
      </c>
      <c r="T7650">
        <v>13432</v>
      </c>
      <c r="U7650" s="1">
        <v>45378</v>
      </c>
      <c r="V7650" t="s">
        <v>72</v>
      </c>
      <c r="W7650">
        <v>667884</v>
      </c>
      <c r="X7650" t="s">
        <v>30297</v>
      </c>
      <c r="Y7650">
        <v>741</v>
      </c>
      <c r="Z7650">
        <v>1355</v>
      </c>
      <c r="AA7650">
        <v>1</v>
      </c>
      <c r="AB7650">
        <v>542</v>
      </c>
    </row>
    <row r="7651" spans="1:28" x14ac:dyDescent="0.3">
      <c r="A7651" t="s">
        <v>28</v>
      </c>
      <c r="B7651" t="s">
        <v>29</v>
      </c>
      <c r="C7651" t="s">
        <v>44</v>
      </c>
      <c r="D7651" t="s">
        <v>182</v>
      </c>
      <c r="E7651" t="s">
        <v>32</v>
      </c>
      <c r="F7651" t="s">
        <v>135</v>
      </c>
      <c r="G7651">
        <v>4</v>
      </c>
      <c r="H7651">
        <v>408726</v>
      </c>
      <c r="I7651" t="s">
        <v>34</v>
      </c>
      <c r="J7651" s="1">
        <v>44978</v>
      </c>
      <c r="K7651">
        <v>1000</v>
      </c>
      <c r="L7651" t="s">
        <v>30298</v>
      </c>
      <c r="M7651" t="s">
        <v>1366</v>
      </c>
      <c r="N7651" t="s">
        <v>30299</v>
      </c>
      <c r="O7651" t="s">
        <v>30300</v>
      </c>
      <c r="P7651" t="s">
        <v>87</v>
      </c>
      <c r="Q7651">
        <v>12</v>
      </c>
      <c r="R7651" t="s">
        <v>88</v>
      </c>
      <c r="S7651" t="s">
        <v>41</v>
      </c>
      <c r="T7651">
        <v>18154</v>
      </c>
      <c r="U7651" s="1">
        <v>45302</v>
      </c>
      <c r="V7651" t="s">
        <v>111</v>
      </c>
      <c r="W7651">
        <v>971270</v>
      </c>
      <c r="X7651" t="s">
        <v>30301</v>
      </c>
      <c r="Y7651">
        <v>969</v>
      </c>
      <c r="Z7651">
        <v>1073</v>
      </c>
      <c r="AA7651">
        <v>7</v>
      </c>
      <c r="AB7651">
        <v>3004.4</v>
      </c>
    </row>
    <row r="7652" spans="1:28" x14ac:dyDescent="0.3">
      <c r="A7652" t="s">
        <v>28</v>
      </c>
      <c r="B7652" t="s">
        <v>29</v>
      </c>
      <c r="C7652" t="s">
        <v>54</v>
      </c>
      <c r="D7652" t="s">
        <v>31</v>
      </c>
      <c r="E7652" t="s">
        <v>32</v>
      </c>
      <c r="F7652" t="s">
        <v>106</v>
      </c>
      <c r="G7652">
        <v>87</v>
      </c>
      <c r="H7652">
        <v>412769</v>
      </c>
      <c r="I7652" t="s">
        <v>58</v>
      </c>
      <c r="J7652" s="1">
        <v>45331</v>
      </c>
      <c r="K7652">
        <v>800</v>
      </c>
      <c r="L7652" t="s">
        <v>30302</v>
      </c>
      <c r="M7652" t="s">
        <v>200</v>
      </c>
      <c r="N7652" t="s">
        <v>30303</v>
      </c>
      <c r="O7652" t="s">
        <v>30304</v>
      </c>
      <c r="P7652" t="s">
        <v>87</v>
      </c>
      <c r="Q7652">
        <v>19</v>
      </c>
      <c r="R7652" t="s">
        <v>40</v>
      </c>
      <c r="S7652" t="s">
        <v>41</v>
      </c>
      <c r="T7652">
        <v>25123</v>
      </c>
      <c r="U7652" s="1">
        <v>45355</v>
      </c>
      <c r="V7652" t="s">
        <v>72</v>
      </c>
      <c r="W7652">
        <v>565057</v>
      </c>
      <c r="X7652" t="s">
        <v>30305</v>
      </c>
      <c r="Y7652">
        <v>464</v>
      </c>
      <c r="Z7652">
        <v>1471</v>
      </c>
      <c r="AA7652">
        <v>6</v>
      </c>
      <c r="AB7652">
        <v>3530.4</v>
      </c>
    </row>
    <row r="7653" spans="1:28" x14ac:dyDescent="0.3">
      <c r="A7653" t="s">
        <v>28</v>
      </c>
      <c r="B7653" t="s">
        <v>29</v>
      </c>
      <c r="C7653" t="s">
        <v>54</v>
      </c>
      <c r="D7653" t="s">
        <v>380</v>
      </c>
      <c r="E7653" t="s">
        <v>56</v>
      </c>
      <c r="F7653" t="s">
        <v>47</v>
      </c>
      <c r="G7653">
        <v>64</v>
      </c>
      <c r="H7653">
        <v>437026</v>
      </c>
      <c r="I7653" t="s">
        <v>58</v>
      </c>
      <c r="J7653" s="1">
        <v>44346</v>
      </c>
      <c r="K7653">
        <v>1100</v>
      </c>
      <c r="L7653" t="s">
        <v>30306</v>
      </c>
      <c r="M7653" t="s">
        <v>487</v>
      </c>
      <c r="N7653" t="s">
        <v>30307</v>
      </c>
      <c r="O7653" t="s">
        <v>30308</v>
      </c>
      <c r="P7653" t="s">
        <v>87</v>
      </c>
      <c r="Q7653">
        <v>12</v>
      </c>
      <c r="R7653" t="s">
        <v>88</v>
      </c>
      <c r="S7653" t="s">
        <v>118</v>
      </c>
      <c r="T7653">
        <v>33073</v>
      </c>
      <c r="U7653" s="1">
        <v>45366</v>
      </c>
      <c r="V7653" t="s">
        <v>72</v>
      </c>
      <c r="W7653">
        <v>356797</v>
      </c>
      <c r="X7653" t="s">
        <v>30309</v>
      </c>
      <c r="Y7653">
        <v>685</v>
      </c>
      <c r="Z7653">
        <v>1820</v>
      </c>
      <c r="AA7653">
        <v>8</v>
      </c>
      <c r="AB7653">
        <v>5824</v>
      </c>
    </row>
    <row r="7654" spans="1:28" x14ac:dyDescent="0.3">
      <c r="A7654" t="s">
        <v>28</v>
      </c>
      <c r="B7654" t="s">
        <v>29</v>
      </c>
      <c r="C7654" t="s">
        <v>54</v>
      </c>
      <c r="D7654" t="s">
        <v>142</v>
      </c>
      <c r="E7654" t="s">
        <v>46</v>
      </c>
      <c r="F7654" t="s">
        <v>135</v>
      </c>
      <c r="G7654">
        <v>17</v>
      </c>
      <c r="H7654">
        <v>424859</v>
      </c>
      <c r="I7654" t="s">
        <v>58</v>
      </c>
      <c r="J7654" s="1">
        <v>44026</v>
      </c>
      <c r="K7654">
        <v>1000</v>
      </c>
      <c r="L7654" t="s">
        <v>30310</v>
      </c>
      <c r="M7654" t="s">
        <v>159</v>
      </c>
      <c r="N7654" t="s">
        <v>30311</v>
      </c>
      <c r="O7654" t="s">
        <v>30312</v>
      </c>
      <c r="P7654" t="s">
        <v>39</v>
      </c>
      <c r="Q7654">
        <v>17</v>
      </c>
      <c r="R7654" t="s">
        <v>88</v>
      </c>
      <c r="S7654" t="s">
        <v>79</v>
      </c>
      <c r="T7654">
        <v>82639</v>
      </c>
      <c r="U7654" s="1">
        <v>45448</v>
      </c>
      <c r="V7654" t="s">
        <v>52</v>
      </c>
      <c r="W7654">
        <v>463276</v>
      </c>
      <c r="X7654" t="s">
        <v>30313</v>
      </c>
      <c r="Y7654">
        <v>262</v>
      </c>
      <c r="Z7654">
        <v>605</v>
      </c>
      <c r="AA7654">
        <v>8</v>
      </c>
      <c r="AB7654">
        <v>1936</v>
      </c>
    </row>
    <row r="7655" spans="1:28" x14ac:dyDescent="0.3">
      <c r="A7655" t="s">
        <v>28</v>
      </c>
      <c r="B7655" t="s">
        <v>29</v>
      </c>
      <c r="C7655" t="s">
        <v>44</v>
      </c>
      <c r="D7655" t="s">
        <v>31</v>
      </c>
      <c r="E7655" t="s">
        <v>56</v>
      </c>
      <c r="F7655" t="s">
        <v>150</v>
      </c>
      <c r="G7655">
        <v>64</v>
      </c>
      <c r="H7655">
        <v>426672</v>
      </c>
      <c r="I7655" t="s">
        <v>34</v>
      </c>
      <c r="J7655" s="1">
        <v>43957</v>
      </c>
      <c r="K7655">
        <v>1200</v>
      </c>
      <c r="L7655" t="s">
        <v>30314</v>
      </c>
      <c r="M7655" t="s">
        <v>591</v>
      </c>
      <c r="N7655" t="s">
        <v>30315</v>
      </c>
      <c r="O7655" t="s">
        <v>30316</v>
      </c>
      <c r="P7655" t="s">
        <v>87</v>
      </c>
      <c r="Q7655">
        <v>15</v>
      </c>
      <c r="R7655" t="s">
        <v>88</v>
      </c>
      <c r="S7655" t="s">
        <v>63</v>
      </c>
      <c r="T7655">
        <v>98602</v>
      </c>
      <c r="U7655" s="1">
        <v>45329</v>
      </c>
      <c r="V7655" t="s">
        <v>119</v>
      </c>
      <c r="W7655">
        <v>255096</v>
      </c>
      <c r="X7655" t="s">
        <v>30317</v>
      </c>
      <c r="Y7655">
        <v>274</v>
      </c>
      <c r="Z7655">
        <v>2857</v>
      </c>
      <c r="AA7655">
        <v>1</v>
      </c>
      <c r="AB7655">
        <v>1142.8</v>
      </c>
    </row>
    <row r="7656" spans="1:28" x14ac:dyDescent="0.3">
      <c r="A7656" t="s">
        <v>28</v>
      </c>
      <c r="B7656" t="s">
        <v>29</v>
      </c>
      <c r="C7656" t="s">
        <v>193</v>
      </c>
      <c r="D7656" t="s">
        <v>220</v>
      </c>
      <c r="E7656" t="s">
        <v>56</v>
      </c>
      <c r="F7656" t="s">
        <v>57</v>
      </c>
      <c r="G7656">
        <v>30</v>
      </c>
      <c r="H7656">
        <v>422657</v>
      </c>
      <c r="I7656" t="s">
        <v>58</v>
      </c>
      <c r="J7656" s="1">
        <v>44997</v>
      </c>
      <c r="K7656">
        <v>1400</v>
      </c>
      <c r="L7656" t="s">
        <v>30318</v>
      </c>
      <c r="M7656" t="s">
        <v>319</v>
      </c>
      <c r="N7656" t="s">
        <v>30319</v>
      </c>
      <c r="O7656">
        <v>7807238693</v>
      </c>
      <c r="P7656" t="s">
        <v>87</v>
      </c>
      <c r="Q7656">
        <v>19</v>
      </c>
      <c r="R7656" t="s">
        <v>88</v>
      </c>
      <c r="S7656" t="s">
        <v>79</v>
      </c>
      <c r="T7656">
        <v>45644</v>
      </c>
      <c r="U7656" s="1">
        <v>45578</v>
      </c>
      <c r="V7656" t="s">
        <v>155</v>
      </c>
      <c r="W7656">
        <v>955655</v>
      </c>
      <c r="X7656" t="s">
        <v>30320</v>
      </c>
      <c r="Y7656">
        <v>216</v>
      </c>
      <c r="Z7656">
        <v>1897</v>
      </c>
      <c r="AA7656">
        <v>8</v>
      </c>
      <c r="AB7656" s="2" t="s">
        <v>3668</v>
      </c>
    </row>
    <row r="7657" spans="1:28" x14ac:dyDescent="0.3">
      <c r="A7657" t="s">
        <v>28</v>
      </c>
      <c r="B7657" t="s">
        <v>29</v>
      </c>
      <c r="C7657" t="s">
        <v>148</v>
      </c>
      <c r="D7657" t="s">
        <v>227</v>
      </c>
      <c r="E7657" t="s">
        <v>46</v>
      </c>
      <c r="F7657" t="s">
        <v>57</v>
      </c>
      <c r="G7657">
        <v>61</v>
      </c>
      <c r="H7657">
        <v>413210</v>
      </c>
      <c r="I7657" t="s">
        <v>58</v>
      </c>
      <c r="J7657" s="1">
        <v>43853</v>
      </c>
      <c r="K7657">
        <v>800</v>
      </c>
      <c r="L7657" t="s">
        <v>30321</v>
      </c>
      <c r="M7657" t="s">
        <v>211</v>
      </c>
      <c r="N7657" t="s">
        <v>30322</v>
      </c>
      <c r="O7657" t="s">
        <v>30323</v>
      </c>
      <c r="P7657" t="s">
        <v>87</v>
      </c>
      <c r="Q7657">
        <v>9</v>
      </c>
      <c r="R7657" t="s">
        <v>88</v>
      </c>
      <c r="S7657" t="s">
        <v>63</v>
      </c>
      <c r="T7657">
        <v>30953</v>
      </c>
      <c r="U7657" s="1">
        <v>45473</v>
      </c>
      <c r="V7657" t="s">
        <v>52</v>
      </c>
      <c r="W7657">
        <v>634573</v>
      </c>
      <c r="X7657" t="s">
        <v>30324</v>
      </c>
      <c r="Y7657">
        <v>605</v>
      </c>
      <c r="Z7657">
        <v>2171</v>
      </c>
      <c r="AA7657">
        <v>7</v>
      </c>
      <c r="AB7657">
        <v>6078.8</v>
      </c>
    </row>
    <row r="7658" spans="1:28" x14ac:dyDescent="0.3">
      <c r="A7658" t="s">
        <v>28</v>
      </c>
      <c r="B7658" t="s">
        <v>29</v>
      </c>
      <c r="C7658" t="s">
        <v>193</v>
      </c>
      <c r="D7658" t="s">
        <v>82</v>
      </c>
      <c r="E7658" t="s">
        <v>32</v>
      </c>
      <c r="F7658" t="s">
        <v>47</v>
      </c>
      <c r="G7658">
        <v>70</v>
      </c>
      <c r="H7658">
        <v>424564</v>
      </c>
      <c r="I7658" t="s">
        <v>58</v>
      </c>
      <c r="J7658" s="1">
        <v>44315</v>
      </c>
      <c r="K7658">
        <v>1100</v>
      </c>
      <c r="L7658" t="s">
        <v>30325</v>
      </c>
      <c r="M7658" t="s">
        <v>211</v>
      </c>
      <c r="N7658" t="s">
        <v>30326</v>
      </c>
      <c r="O7658" t="s">
        <v>30327</v>
      </c>
      <c r="P7658" t="s">
        <v>71</v>
      </c>
      <c r="Q7658">
        <v>13</v>
      </c>
      <c r="R7658" t="s">
        <v>40</v>
      </c>
      <c r="S7658" t="s">
        <v>118</v>
      </c>
      <c r="T7658">
        <v>98831</v>
      </c>
      <c r="U7658" s="1">
        <v>45503</v>
      </c>
      <c r="V7658" t="s">
        <v>126</v>
      </c>
      <c r="W7658">
        <v>190664</v>
      </c>
      <c r="X7658" t="s">
        <v>30328</v>
      </c>
      <c r="Y7658">
        <v>311</v>
      </c>
      <c r="Z7658">
        <v>2630</v>
      </c>
      <c r="AA7658">
        <v>2</v>
      </c>
      <c r="AB7658">
        <v>2104</v>
      </c>
    </row>
    <row r="7659" spans="1:28" x14ac:dyDescent="0.3">
      <c r="A7659" t="s">
        <v>28</v>
      </c>
      <c r="B7659" t="s">
        <v>29</v>
      </c>
      <c r="C7659" t="s">
        <v>157</v>
      </c>
      <c r="D7659" t="s">
        <v>82</v>
      </c>
      <c r="E7659" t="s">
        <v>32</v>
      </c>
      <c r="F7659" t="s">
        <v>57</v>
      </c>
      <c r="G7659">
        <v>9</v>
      </c>
      <c r="H7659">
        <v>428557</v>
      </c>
      <c r="I7659" t="s">
        <v>58</v>
      </c>
      <c r="J7659" s="1">
        <v>45339</v>
      </c>
      <c r="K7659">
        <v>1000</v>
      </c>
      <c r="L7659" t="s">
        <v>11539</v>
      </c>
      <c r="M7659" t="s">
        <v>731</v>
      </c>
      <c r="N7659" t="s">
        <v>30329</v>
      </c>
      <c r="O7659" t="s">
        <v>30330</v>
      </c>
      <c r="P7659" t="s">
        <v>51</v>
      </c>
      <c r="Q7659">
        <v>8</v>
      </c>
      <c r="R7659" t="s">
        <v>88</v>
      </c>
      <c r="S7659" t="s">
        <v>79</v>
      </c>
      <c r="T7659">
        <v>85304</v>
      </c>
      <c r="U7659" s="1">
        <v>45493</v>
      </c>
      <c r="V7659" t="s">
        <v>126</v>
      </c>
      <c r="W7659">
        <v>941238</v>
      </c>
      <c r="X7659" t="s">
        <v>30331</v>
      </c>
      <c r="Y7659">
        <v>374</v>
      </c>
      <c r="Z7659">
        <v>859</v>
      </c>
      <c r="AA7659">
        <v>5</v>
      </c>
      <c r="AB7659">
        <v>1718</v>
      </c>
    </row>
    <row r="7660" spans="1:28" x14ac:dyDescent="0.3">
      <c r="A7660" t="s">
        <v>28</v>
      </c>
      <c r="B7660" t="s">
        <v>29</v>
      </c>
      <c r="C7660" t="s">
        <v>157</v>
      </c>
      <c r="D7660" t="s">
        <v>621</v>
      </c>
      <c r="E7660" t="s">
        <v>56</v>
      </c>
      <c r="F7660" t="s">
        <v>355</v>
      </c>
      <c r="G7660">
        <v>74</v>
      </c>
      <c r="H7660">
        <v>439765</v>
      </c>
      <c r="I7660" t="s">
        <v>58</v>
      </c>
      <c r="J7660" s="1">
        <v>45488</v>
      </c>
      <c r="K7660">
        <v>1200</v>
      </c>
      <c r="L7660" t="s">
        <v>1193</v>
      </c>
      <c r="M7660" t="s">
        <v>1198</v>
      </c>
      <c r="N7660" t="s">
        <v>30332</v>
      </c>
      <c r="O7660">
        <f>1-288-538-8939</f>
        <v>-9764</v>
      </c>
      <c r="P7660" t="s">
        <v>39</v>
      </c>
      <c r="Q7660">
        <v>4</v>
      </c>
      <c r="R7660" t="s">
        <v>88</v>
      </c>
      <c r="S7660" t="s">
        <v>41</v>
      </c>
      <c r="T7660">
        <v>86151</v>
      </c>
      <c r="U7660" s="1">
        <v>45314</v>
      </c>
      <c r="V7660" t="s">
        <v>111</v>
      </c>
      <c r="W7660">
        <v>469259</v>
      </c>
      <c r="X7660" t="s">
        <v>30333</v>
      </c>
      <c r="Y7660">
        <v>905</v>
      </c>
      <c r="Z7660">
        <v>1730</v>
      </c>
      <c r="AA7660">
        <v>8</v>
      </c>
      <c r="AB7660">
        <v>5536</v>
      </c>
    </row>
    <row r="7661" spans="1:28" x14ac:dyDescent="0.3">
      <c r="A7661" t="s">
        <v>28</v>
      </c>
      <c r="B7661" t="s">
        <v>29</v>
      </c>
      <c r="C7661" t="s">
        <v>54</v>
      </c>
      <c r="D7661" t="s">
        <v>274</v>
      </c>
      <c r="E7661" t="s">
        <v>56</v>
      </c>
      <c r="F7661" t="s">
        <v>150</v>
      </c>
      <c r="G7661">
        <v>65</v>
      </c>
      <c r="H7661">
        <v>403365</v>
      </c>
      <c r="I7661" t="s">
        <v>34</v>
      </c>
      <c r="J7661" s="1">
        <v>43994</v>
      </c>
      <c r="K7661">
        <v>1400</v>
      </c>
      <c r="L7661" t="s">
        <v>30334</v>
      </c>
      <c r="M7661" t="s">
        <v>177</v>
      </c>
      <c r="N7661" t="s">
        <v>30335</v>
      </c>
      <c r="O7661" t="s">
        <v>30336</v>
      </c>
      <c r="P7661" t="s">
        <v>51</v>
      </c>
      <c r="Q7661">
        <v>11</v>
      </c>
      <c r="R7661" t="s">
        <v>88</v>
      </c>
      <c r="S7661" t="s">
        <v>63</v>
      </c>
      <c r="T7661">
        <v>55920</v>
      </c>
      <c r="U7661" s="1">
        <v>45570</v>
      </c>
      <c r="V7661" t="s">
        <v>155</v>
      </c>
      <c r="W7661">
        <v>950211</v>
      </c>
      <c r="X7661" t="s">
        <v>30337</v>
      </c>
      <c r="Y7661">
        <v>679</v>
      </c>
      <c r="Z7661">
        <v>2605</v>
      </c>
      <c r="AA7661">
        <v>8</v>
      </c>
      <c r="AB7661">
        <v>8336</v>
      </c>
    </row>
    <row r="7662" spans="1:28" x14ac:dyDescent="0.3">
      <c r="A7662" t="s">
        <v>28</v>
      </c>
      <c r="B7662" t="s">
        <v>29</v>
      </c>
      <c r="C7662" t="s">
        <v>66</v>
      </c>
      <c r="D7662" t="s">
        <v>170</v>
      </c>
      <c r="E7662" t="s">
        <v>56</v>
      </c>
      <c r="F7662" t="s">
        <v>83</v>
      </c>
      <c r="G7662">
        <v>2</v>
      </c>
      <c r="H7662">
        <v>439831</v>
      </c>
      <c r="I7662" t="s">
        <v>58</v>
      </c>
      <c r="J7662" s="1">
        <v>44249</v>
      </c>
      <c r="K7662">
        <v>1100</v>
      </c>
      <c r="L7662" t="s">
        <v>30338</v>
      </c>
      <c r="M7662" t="s">
        <v>200</v>
      </c>
      <c r="N7662" t="s">
        <v>30339</v>
      </c>
      <c r="O7662" t="s">
        <v>30340</v>
      </c>
      <c r="P7662" t="s">
        <v>39</v>
      </c>
      <c r="Q7662">
        <v>3</v>
      </c>
      <c r="R7662" t="s">
        <v>40</v>
      </c>
      <c r="S7662" t="s">
        <v>79</v>
      </c>
      <c r="T7662">
        <v>73352</v>
      </c>
      <c r="U7662" s="1">
        <v>45617</v>
      </c>
      <c r="V7662" t="s">
        <v>42</v>
      </c>
      <c r="W7662">
        <v>659702</v>
      </c>
      <c r="X7662" t="s">
        <v>30341</v>
      </c>
      <c r="Y7662">
        <v>575</v>
      </c>
      <c r="Z7662">
        <v>2064</v>
      </c>
      <c r="AA7662">
        <v>2</v>
      </c>
      <c r="AB7662">
        <v>1651.2</v>
      </c>
    </row>
    <row r="7663" spans="1:28" x14ac:dyDescent="0.3">
      <c r="A7663" t="s">
        <v>28</v>
      </c>
      <c r="B7663" t="s">
        <v>29</v>
      </c>
      <c r="C7663" t="s">
        <v>54</v>
      </c>
      <c r="D7663" t="s">
        <v>170</v>
      </c>
      <c r="E7663" t="s">
        <v>46</v>
      </c>
      <c r="F7663" t="s">
        <v>83</v>
      </c>
      <c r="G7663">
        <v>88</v>
      </c>
      <c r="H7663">
        <v>428897</v>
      </c>
      <c r="I7663" t="s">
        <v>34</v>
      </c>
      <c r="J7663" s="1">
        <v>44951</v>
      </c>
      <c r="K7663">
        <v>1100</v>
      </c>
      <c r="L7663" t="s">
        <v>30342</v>
      </c>
      <c r="M7663" t="s">
        <v>205</v>
      </c>
      <c r="N7663" t="s">
        <v>30343</v>
      </c>
      <c r="O7663" t="s">
        <v>30344</v>
      </c>
      <c r="P7663" t="s">
        <v>39</v>
      </c>
      <c r="Q7663">
        <v>11</v>
      </c>
      <c r="R7663" t="s">
        <v>88</v>
      </c>
      <c r="S7663" t="s">
        <v>79</v>
      </c>
      <c r="T7663">
        <v>47245</v>
      </c>
      <c r="U7663" s="1">
        <v>45363</v>
      </c>
      <c r="V7663" t="s">
        <v>72</v>
      </c>
      <c r="W7663">
        <v>390299</v>
      </c>
      <c r="X7663" t="s">
        <v>30345</v>
      </c>
      <c r="Y7663">
        <v>311</v>
      </c>
      <c r="Z7663">
        <v>1914</v>
      </c>
      <c r="AA7663">
        <v>4</v>
      </c>
      <c r="AB7663">
        <v>3062.4</v>
      </c>
    </row>
    <row r="7664" spans="1:28" x14ac:dyDescent="0.3">
      <c r="A7664" t="s">
        <v>28</v>
      </c>
      <c r="B7664" t="s">
        <v>29</v>
      </c>
      <c r="C7664" t="s">
        <v>91</v>
      </c>
      <c r="D7664" t="s">
        <v>411</v>
      </c>
      <c r="E7664" t="s">
        <v>32</v>
      </c>
      <c r="F7664" t="s">
        <v>99</v>
      </c>
      <c r="G7664">
        <v>68</v>
      </c>
      <c r="H7664">
        <v>416479</v>
      </c>
      <c r="I7664" t="s">
        <v>58</v>
      </c>
      <c r="J7664" s="1">
        <v>43842</v>
      </c>
      <c r="K7664">
        <v>1200</v>
      </c>
      <c r="L7664" t="s">
        <v>30346</v>
      </c>
      <c r="M7664" t="s">
        <v>222</v>
      </c>
      <c r="N7664" t="s">
        <v>30347</v>
      </c>
      <c r="O7664" t="s">
        <v>30348</v>
      </c>
      <c r="P7664" t="s">
        <v>39</v>
      </c>
      <c r="Q7664">
        <v>13</v>
      </c>
      <c r="R7664" t="s">
        <v>40</v>
      </c>
      <c r="S7664" t="s">
        <v>63</v>
      </c>
      <c r="T7664">
        <v>24354</v>
      </c>
      <c r="U7664" s="1">
        <v>45314</v>
      </c>
      <c r="V7664" t="s">
        <v>111</v>
      </c>
      <c r="W7664">
        <v>444097</v>
      </c>
      <c r="X7664" t="s">
        <v>1494</v>
      </c>
      <c r="Y7664">
        <v>472</v>
      </c>
      <c r="Z7664">
        <v>763</v>
      </c>
      <c r="AA7664">
        <v>4</v>
      </c>
      <c r="AB7664">
        <v>1220.8</v>
      </c>
    </row>
    <row r="7665" spans="1:28" x14ac:dyDescent="0.3">
      <c r="A7665" t="s">
        <v>28</v>
      </c>
      <c r="B7665" t="s">
        <v>29</v>
      </c>
      <c r="C7665" t="s">
        <v>157</v>
      </c>
      <c r="D7665" t="s">
        <v>274</v>
      </c>
      <c r="E7665" t="s">
        <v>46</v>
      </c>
      <c r="F7665" t="s">
        <v>57</v>
      </c>
      <c r="G7665">
        <v>87</v>
      </c>
      <c r="H7665">
        <v>414432</v>
      </c>
      <c r="I7665" t="s">
        <v>58</v>
      </c>
      <c r="J7665" s="1">
        <v>44259</v>
      </c>
      <c r="K7665">
        <v>1200</v>
      </c>
      <c r="L7665" t="s">
        <v>30349</v>
      </c>
      <c r="M7665" t="s">
        <v>605</v>
      </c>
      <c r="N7665" t="s">
        <v>30350</v>
      </c>
      <c r="O7665" t="s">
        <v>30351</v>
      </c>
      <c r="P7665" t="s">
        <v>39</v>
      </c>
      <c r="Q7665">
        <v>9</v>
      </c>
      <c r="R7665" t="s">
        <v>88</v>
      </c>
      <c r="S7665" t="s">
        <v>118</v>
      </c>
      <c r="T7665">
        <v>85269</v>
      </c>
      <c r="U7665" s="1">
        <v>45540</v>
      </c>
      <c r="V7665" t="s">
        <v>180</v>
      </c>
      <c r="W7665">
        <v>464218</v>
      </c>
      <c r="X7665" t="s">
        <v>30352</v>
      </c>
      <c r="Y7665">
        <v>715</v>
      </c>
      <c r="Z7665">
        <v>778</v>
      </c>
      <c r="AA7665">
        <v>7</v>
      </c>
      <c r="AB7665">
        <v>2178.4</v>
      </c>
    </row>
    <row r="7666" spans="1:28" x14ac:dyDescent="0.3">
      <c r="A7666" t="s">
        <v>28</v>
      </c>
      <c r="B7666" t="s">
        <v>29</v>
      </c>
      <c r="C7666" t="s">
        <v>30</v>
      </c>
      <c r="D7666" t="s">
        <v>261</v>
      </c>
      <c r="E7666" t="s">
        <v>56</v>
      </c>
      <c r="F7666" t="s">
        <v>106</v>
      </c>
      <c r="G7666">
        <v>20</v>
      </c>
      <c r="H7666">
        <v>439257</v>
      </c>
      <c r="I7666" t="s">
        <v>58</v>
      </c>
      <c r="J7666" s="1">
        <v>44015</v>
      </c>
      <c r="K7666">
        <v>1000</v>
      </c>
      <c r="L7666" t="s">
        <v>30353</v>
      </c>
      <c r="M7666" t="s">
        <v>1460</v>
      </c>
      <c r="N7666" t="s">
        <v>30354</v>
      </c>
      <c r="O7666" t="s">
        <v>30355</v>
      </c>
      <c r="P7666" t="s">
        <v>87</v>
      </c>
      <c r="Q7666">
        <v>3</v>
      </c>
      <c r="R7666" t="s">
        <v>40</v>
      </c>
      <c r="S7666" t="s">
        <v>118</v>
      </c>
      <c r="T7666">
        <v>23405</v>
      </c>
      <c r="U7666" s="1">
        <v>45338</v>
      </c>
      <c r="V7666" t="s">
        <v>119</v>
      </c>
      <c r="W7666">
        <v>333204</v>
      </c>
      <c r="X7666" t="s">
        <v>9582</v>
      </c>
      <c r="Y7666">
        <v>612</v>
      </c>
      <c r="Z7666">
        <v>761</v>
      </c>
      <c r="AA7666">
        <v>4</v>
      </c>
      <c r="AB7666" s="2" t="s">
        <v>29288</v>
      </c>
    </row>
    <row r="7667" spans="1:28" x14ac:dyDescent="0.3">
      <c r="A7667" t="s">
        <v>28</v>
      </c>
      <c r="B7667" t="s">
        <v>29</v>
      </c>
      <c r="C7667" t="s">
        <v>54</v>
      </c>
      <c r="D7667" t="s">
        <v>82</v>
      </c>
      <c r="E7667" t="s">
        <v>46</v>
      </c>
      <c r="F7667" t="s">
        <v>150</v>
      </c>
      <c r="G7667">
        <v>79</v>
      </c>
      <c r="H7667">
        <v>433633</v>
      </c>
      <c r="I7667" t="s">
        <v>58</v>
      </c>
      <c r="J7667" s="1">
        <v>45249</v>
      </c>
      <c r="K7667">
        <v>800</v>
      </c>
      <c r="L7667" t="s">
        <v>30356</v>
      </c>
      <c r="M7667" t="s">
        <v>428</v>
      </c>
      <c r="N7667" t="s">
        <v>30357</v>
      </c>
      <c r="O7667" t="s">
        <v>30358</v>
      </c>
      <c r="P7667" t="s">
        <v>71</v>
      </c>
      <c r="Q7667">
        <v>19</v>
      </c>
      <c r="R7667" t="s">
        <v>88</v>
      </c>
      <c r="S7667" t="s">
        <v>118</v>
      </c>
      <c r="T7667">
        <v>38417</v>
      </c>
      <c r="U7667" s="1">
        <v>45351</v>
      </c>
      <c r="V7667" t="s">
        <v>119</v>
      </c>
      <c r="W7667">
        <v>376358</v>
      </c>
      <c r="X7667" t="s">
        <v>30359</v>
      </c>
      <c r="Y7667">
        <v>570</v>
      </c>
      <c r="Z7667">
        <v>1062</v>
      </c>
      <c r="AA7667">
        <v>7</v>
      </c>
      <c r="AB7667" s="2" t="s">
        <v>5661</v>
      </c>
    </row>
    <row r="7668" spans="1:28" x14ac:dyDescent="0.3">
      <c r="A7668" t="s">
        <v>28</v>
      </c>
      <c r="B7668" t="s">
        <v>29</v>
      </c>
      <c r="C7668" t="s">
        <v>193</v>
      </c>
      <c r="D7668" t="s">
        <v>267</v>
      </c>
      <c r="E7668" t="s">
        <v>46</v>
      </c>
      <c r="F7668" t="s">
        <v>83</v>
      </c>
      <c r="G7668">
        <v>37</v>
      </c>
      <c r="H7668">
        <v>430686</v>
      </c>
      <c r="I7668" t="s">
        <v>34</v>
      </c>
      <c r="J7668" s="1">
        <v>44394</v>
      </c>
      <c r="K7668">
        <v>1400</v>
      </c>
      <c r="L7668" t="s">
        <v>30360</v>
      </c>
      <c r="M7668" t="s">
        <v>1409</v>
      </c>
      <c r="N7668" t="s">
        <v>30361</v>
      </c>
      <c r="O7668" t="s">
        <v>30362</v>
      </c>
      <c r="P7668" t="s">
        <v>51</v>
      </c>
      <c r="Q7668">
        <v>19</v>
      </c>
      <c r="R7668" t="s">
        <v>40</v>
      </c>
      <c r="S7668" t="s">
        <v>63</v>
      </c>
      <c r="T7668">
        <v>55708</v>
      </c>
      <c r="U7668" s="1">
        <v>45453</v>
      </c>
      <c r="V7668" t="s">
        <v>52</v>
      </c>
      <c r="W7668">
        <v>667531</v>
      </c>
      <c r="X7668" t="s">
        <v>30363</v>
      </c>
      <c r="Y7668">
        <v>917</v>
      </c>
      <c r="Z7668">
        <v>1076</v>
      </c>
      <c r="AA7668">
        <v>2</v>
      </c>
      <c r="AB7668" s="2" t="s">
        <v>3138</v>
      </c>
    </row>
    <row r="7669" spans="1:28" x14ac:dyDescent="0.3">
      <c r="A7669" t="s">
        <v>28</v>
      </c>
      <c r="B7669" t="s">
        <v>29</v>
      </c>
      <c r="C7669" t="s">
        <v>54</v>
      </c>
      <c r="D7669" t="s">
        <v>411</v>
      </c>
      <c r="E7669" t="s">
        <v>56</v>
      </c>
      <c r="F7669" t="s">
        <v>57</v>
      </c>
      <c r="G7669">
        <v>22</v>
      </c>
      <c r="H7669">
        <v>401241</v>
      </c>
      <c r="I7669" t="s">
        <v>58</v>
      </c>
      <c r="J7669" s="1">
        <v>44383</v>
      </c>
      <c r="K7669">
        <v>1400</v>
      </c>
      <c r="L7669" t="s">
        <v>30364</v>
      </c>
      <c r="M7669" t="s">
        <v>1305</v>
      </c>
      <c r="N7669" t="s">
        <v>30365</v>
      </c>
      <c r="O7669" t="s">
        <v>30366</v>
      </c>
      <c r="P7669" t="s">
        <v>87</v>
      </c>
      <c r="Q7669">
        <v>20</v>
      </c>
      <c r="R7669" t="s">
        <v>88</v>
      </c>
      <c r="S7669" t="s">
        <v>41</v>
      </c>
      <c r="T7669">
        <v>87007</v>
      </c>
      <c r="U7669" s="1">
        <v>45460</v>
      </c>
      <c r="V7669" t="s">
        <v>52</v>
      </c>
      <c r="W7669">
        <v>267803</v>
      </c>
      <c r="X7669" t="s">
        <v>30367</v>
      </c>
      <c r="Y7669">
        <v>549</v>
      </c>
      <c r="Z7669">
        <v>810</v>
      </c>
      <c r="AA7669">
        <v>6</v>
      </c>
      <c r="AB7669">
        <v>1944</v>
      </c>
    </row>
    <row r="7670" spans="1:28" x14ac:dyDescent="0.3">
      <c r="A7670" t="s">
        <v>28</v>
      </c>
      <c r="B7670" t="s">
        <v>29</v>
      </c>
      <c r="C7670" t="s">
        <v>148</v>
      </c>
      <c r="D7670" t="s">
        <v>442</v>
      </c>
      <c r="E7670" t="s">
        <v>32</v>
      </c>
      <c r="F7670" t="s">
        <v>57</v>
      </c>
      <c r="G7670">
        <v>39</v>
      </c>
      <c r="H7670">
        <v>404519</v>
      </c>
      <c r="I7670" t="s">
        <v>34</v>
      </c>
      <c r="J7670" s="1">
        <v>45173</v>
      </c>
      <c r="K7670">
        <v>1200</v>
      </c>
      <c r="L7670" t="s">
        <v>30368</v>
      </c>
      <c r="M7670" t="s">
        <v>506</v>
      </c>
      <c r="N7670" t="s">
        <v>30369</v>
      </c>
      <c r="O7670" t="s">
        <v>30370</v>
      </c>
      <c r="P7670" t="s">
        <v>39</v>
      </c>
      <c r="Q7670">
        <v>7</v>
      </c>
      <c r="R7670" t="s">
        <v>40</v>
      </c>
      <c r="S7670" t="s">
        <v>79</v>
      </c>
      <c r="T7670">
        <v>44847</v>
      </c>
      <c r="U7670" s="1">
        <v>45365</v>
      </c>
      <c r="V7670" t="s">
        <v>72</v>
      </c>
      <c r="W7670">
        <v>798542</v>
      </c>
      <c r="X7670" t="s">
        <v>30371</v>
      </c>
      <c r="Y7670">
        <v>815</v>
      </c>
      <c r="Z7670">
        <v>1925</v>
      </c>
      <c r="AA7670">
        <v>8</v>
      </c>
      <c r="AB7670">
        <v>6160</v>
      </c>
    </row>
    <row r="7671" spans="1:28" x14ac:dyDescent="0.3">
      <c r="A7671" t="s">
        <v>28</v>
      </c>
      <c r="B7671" t="s">
        <v>29</v>
      </c>
      <c r="C7671" t="s">
        <v>148</v>
      </c>
      <c r="D7671" t="s">
        <v>560</v>
      </c>
      <c r="E7671" t="s">
        <v>32</v>
      </c>
      <c r="F7671" t="s">
        <v>113</v>
      </c>
      <c r="G7671">
        <v>92</v>
      </c>
      <c r="H7671">
        <v>402042</v>
      </c>
      <c r="I7671" t="s">
        <v>34</v>
      </c>
      <c r="J7671" s="1">
        <v>44840</v>
      </c>
      <c r="K7671">
        <v>1000</v>
      </c>
      <c r="L7671" t="s">
        <v>30372</v>
      </c>
      <c r="M7671" t="s">
        <v>856</v>
      </c>
      <c r="N7671" t="s">
        <v>30373</v>
      </c>
      <c r="O7671">
        <v>1460718200</v>
      </c>
      <c r="P7671" t="s">
        <v>87</v>
      </c>
      <c r="Q7671">
        <v>10</v>
      </c>
      <c r="R7671" t="s">
        <v>40</v>
      </c>
      <c r="S7671" t="s">
        <v>41</v>
      </c>
      <c r="T7671">
        <v>63493</v>
      </c>
      <c r="U7671" s="1">
        <v>45371</v>
      </c>
      <c r="V7671" t="s">
        <v>72</v>
      </c>
      <c r="W7671">
        <v>386614</v>
      </c>
      <c r="X7671" t="s">
        <v>30374</v>
      </c>
      <c r="Y7671">
        <v>918</v>
      </c>
      <c r="Z7671">
        <v>1212</v>
      </c>
      <c r="AA7671">
        <v>1</v>
      </c>
      <c r="AB7671">
        <v>484.8</v>
      </c>
    </row>
    <row r="7672" spans="1:28" x14ac:dyDescent="0.3">
      <c r="A7672" t="s">
        <v>28</v>
      </c>
      <c r="B7672" t="s">
        <v>29</v>
      </c>
      <c r="C7672" t="s">
        <v>193</v>
      </c>
      <c r="D7672" t="s">
        <v>274</v>
      </c>
      <c r="E7672" t="s">
        <v>32</v>
      </c>
      <c r="F7672" t="s">
        <v>113</v>
      </c>
      <c r="G7672">
        <v>40</v>
      </c>
      <c r="H7672">
        <v>415025</v>
      </c>
      <c r="I7672" t="s">
        <v>34</v>
      </c>
      <c r="J7672" s="1">
        <v>44713</v>
      </c>
      <c r="K7672">
        <v>1200</v>
      </c>
      <c r="L7672" t="s">
        <v>30375</v>
      </c>
      <c r="M7672" t="s">
        <v>670</v>
      </c>
      <c r="N7672" t="s">
        <v>30376</v>
      </c>
      <c r="O7672" t="s">
        <v>30377</v>
      </c>
      <c r="P7672" t="s">
        <v>71</v>
      </c>
      <c r="Q7672">
        <v>11</v>
      </c>
      <c r="R7672" t="s">
        <v>88</v>
      </c>
      <c r="S7672" t="s">
        <v>41</v>
      </c>
      <c r="T7672">
        <v>61705</v>
      </c>
      <c r="U7672" s="1">
        <v>45505</v>
      </c>
      <c r="V7672" t="s">
        <v>64</v>
      </c>
      <c r="W7672">
        <v>179731</v>
      </c>
      <c r="X7672" t="s">
        <v>5160</v>
      </c>
      <c r="Y7672">
        <v>490</v>
      </c>
      <c r="Z7672">
        <v>1616</v>
      </c>
      <c r="AA7672">
        <v>5</v>
      </c>
      <c r="AB7672">
        <v>3232</v>
      </c>
    </row>
    <row r="7673" spans="1:28" x14ac:dyDescent="0.3">
      <c r="A7673" t="s">
        <v>28</v>
      </c>
      <c r="B7673" t="s">
        <v>29</v>
      </c>
      <c r="C7673" t="s">
        <v>54</v>
      </c>
      <c r="D7673" t="s">
        <v>546</v>
      </c>
      <c r="E7673" t="s">
        <v>32</v>
      </c>
      <c r="F7673" t="s">
        <v>150</v>
      </c>
      <c r="G7673">
        <v>46</v>
      </c>
      <c r="H7673">
        <v>422055</v>
      </c>
      <c r="I7673" t="s">
        <v>34</v>
      </c>
      <c r="J7673" s="1">
        <v>44255</v>
      </c>
      <c r="K7673">
        <v>1300</v>
      </c>
      <c r="L7673" t="s">
        <v>30378</v>
      </c>
      <c r="M7673" t="s">
        <v>1017</v>
      </c>
      <c r="N7673" t="s">
        <v>30379</v>
      </c>
      <c r="O7673" t="s">
        <v>30380</v>
      </c>
      <c r="P7673" t="s">
        <v>71</v>
      </c>
      <c r="Q7673">
        <v>15</v>
      </c>
      <c r="R7673" t="s">
        <v>40</v>
      </c>
      <c r="S7673" t="s">
        <v>63</v>
      </c>
      <c r="T7673">
        <v>41511</v>
      </c>
      <c r="U7673" s="1">
        <v>45472</v>
      </c>
      <c r="V7673" t="s">
        <v>52</v>
      </c>
      <c r="W7673">
        <v>232368</v>
      </c>
      <c r="X7673" t="s">
        <v>11544</v>
      </c>
      <c r="Y7673">
        <v>748</v>
      </c>
      <c r="Z7673">
        <v>793</v>
      </c>
      <c r="AA7673">
        <v>4</v>
      </c>
      <c r="AB7673" s="2" t="s">
        <v>30381</v>
      </c>
    </row>
    <row r="7674" spans="1:28" x14ac:dyDescent="0.3">
      <c r="A7674" t="s">
        <v>28</v>
      </c>
      <c r="B7674" t="s">
        <v>29</v>
      </c>
      <c r="C7674" t="s">
        <v>44</v>
      </c>
      <c r="D7674" t="s">
        <v>349</v>
      </c>
      <c r="E7674" t="s">
        <v>56</v>
      </c>
      <c r="F7674" t="s">
        <v>135</v>
      </c>
      <c r="G7674">
        <v>46</v>
      </c>
      <c r="H7674">
        <v>407694</v>
      </c>
      <c r="I7674" t="s">
        <v>58</v>
      </c>
      <c r="J7674" s="1">
        <v>44581</v>
      </c>
      <c r="K7674">
        <v>950</v>
      </c>
      <c r="L7674" t="s">
        <v>30382</v>
      </c>
      <c r="M7674" t="s">
        <v>293</v>
      </c>
      <c r="N7674" t="s">
        <v>30383</v>
      </c>
      <c r="O7674" t="s">
        <v>30384</v>
      </c>
      <c r="P7674" t="s">
        <v>71</v>
      </c>
      <c r="Q7674">
        <v>11</v>
      </c>
      <c r="R7674" t="s">
        <v>40</v>
      </c>
      <c r="S7674" t="s">
        <v>63</v>
      </c>
      <c r="T7674">
        <v>48219</v>
      </c>
      <c r="U7674" s="1">
        <v>45496</v>
      </c>
      <c r="V7674" t="s">
        <v>126</v>
      </c>
      <c r="W7674">
        <v>494631</v>
      </c>
      <c r="X7674" t="s">
        <v>30385</v>
      </c>
      <c r="Y7674">
        <v>723</v>
      </c>
      <c r="Z7674">
        <v>2638</v>
      </c>
      <c r="AA7674">
        <v>7</v>
      </c>
      <c r="AB7674" s="2" t="s">
        <v>14209</v>
      </c>
    </row>
    <row r="7675" spans="1:28" x14ac:dyDescent="0.3">
      <c r="A7675" t="s">
        <v>28</v>
      </c>
      <c r="B7675" t="s">
        <v>29</v>
      </c>
      <c r="C7675" t="s">
        <v>44</v>
      </c>
      <c r="D7675" t="s">
        <v>637</v>
      </c>
      <c r="E7675" t="s">
        <v>46</v>
      </c>
      <c r="F7675" t="s">
        <v>135</v>
      </c>
      <c r="G7675">
        <v>48</v>
      </c>
      <c r="H7675">
        <v>424793</v>
      </c>
      <c r="I7675" t="s">
        <v>58</v>
      </c>
      <c r="J7675" s="1">
        <v>43989</v>
      </c>
      <c r="K7675">
        <v>1400</v>
      </c>
      <c r="L7675" t="s">
        <v>30386</v>
      </c>
      <c r="M7675" t="s">
        <v>60</v>
      </c>
      <c r="N7675" t="s">
        <v>30387</v>
      </c>
      <c r="O7675" t="s">
        <v>30388</v>
      </c>
      <c r="P7675" t="s">
        <v>71</v>
      </c>
      <c r="Q7675">
        <v>9</v>
      </c>
      <c r="R7675" t="s">
        <v>40</v>
      </c>
      <c r="S7675" t="s">
        <v>63</v>
      </c>
      <c r="T7675">
        <v>59278</v>
      </c>
      <c r="U7675" s="1">
        <v>45614</v>
      </c>
      <c r="V7675" t="s">
        <v>42</v>
      </c>
      <c r="W7675">
        <v>880646</v>
      </c>
      <c r="X7675" t="s">
        <v>30389</v>
      </c>
      <c r="Y7675">
        <v>953</v>
      </c>
      <c r="Z7675">
        <v>2804</v>
      </c>
      <c r="AA7675">
        <v>5</v>
      </c>
      <c r="AB7675">
        <v>5608</v>
      </c>
    </row>
    <row r="7676" spans="1:28" x14ac:dyDescent="0.3">
      <c r="A7676" t="s">
        <v>28</v>
      </c>
      <c r="B7676" t="s">
        <v>29</v>
      </c>
      <c r="C7676" t="s">
        <v>54</v>
      </c>
      <c r="D7676" t="s">
        <v>338</v>
      </c>
      <c r="E7676" t="s">
        <v>46</v>
      </c>
      <c r="F7676" t="s">
        <v>150</v>
      </c>
      <c r="G7676">
        <v>9</v>
      </c>
      <c r="H7676">
        <v>438106</v>
      </c>
      <c r="I7676" t="s">
        <v>58</v>
      </c>
      <c r="J7676" s="1">
        <v>44802</v>
      </c>
      <c r="K7676">
        <v>1300</v>
      </c>
      <c r="L7676" t="s">
        <v>30390</v>
      </c>
      <c r="M7676" t="s">
        <v>351</v>
      </c>
      <c r="N7676" t="s">
        <v>30391</v>
      </c>
      <c r="O7676">
        <f>1-721-569-8311</f>
        <v>-9600</v>
      </c>
      <c r="P7676" t="s">
        <v>39</v>
      </c>
      <c r="Q7676">
        <v>13</v>
      </c>
      <c r="R7676" t="s">
        <v>40</v>
      </c>
      <c r="S7676" t="s">
        <v>79</v>
      </c>
      <c r="T7676">
        <v>37045</v>
      </c>
      <c r="U7676" s="1">
        <v>45385</v>
      </c>
      <c r="V7676" t="s">
        <v>80</v>
      </c>
      <c r="W7676">
        <v>833504</v>
      </c>
      <c r="X7676" t="s">
        <v>3539</v>
      </c>
      <c r="Y7676">
        <v>652</v>
      </c>
      <c r="Z7676">
        <v>2009</v>
      </c>
      <c r="AA7676">
        <v>7</v>
      </c>
      <c r="AB7676" s="2" t="s">
        <v>22050</v>
      </c>
    </row>
    <row r="7677" spans="1:28" x14ac:dyDescent="0.3">
      <c r="A7677" t="s">
        <v>28</v>
      </c>
      <c r="B7677" t="s">
        <v>29</v>
      </c>
      <c r="C7677" t="s">
        <v>157</v>
      </c>
      <c r="D7677" t="s">
        <v>267</v>
      </c>
      <c r="E7677" t="s">
        <v>56</v>
      </c>
      <c r="F7677" t="s">
        <v>113</v>
      </c>
      <c r="G7677">
        <v>72</v>
      </c>
      <c r="H7677">
        <v>416492</v>
      </c>
      <c r="I7677" t="s">
        <v>34</v>
      </c>
      <c r="J7677" s="1">
        <v>43867</v>
      </c>
      <c r="K7677">
        <v>1100</v>
      </c>
      <c r="L7677" t="s">
        <v>30392</v>
      </c>
      <c r="M7677" t="s">
        <v>195</v>
      </c>
      <c r="N7677" t="s">
        <v>30393</v>
      </c>
      <c r="O7677" t="s">
        <v>30394</v>
      </c>
      <c r="P7677" t="s">
        <v>39</v>
      </c>
      <c r="Q7677">
        <v>9</v>
      </c>
      <c r="R7677" t="s">
        <v>88</v>
      </c>
      <c r="S7677" t="s">
        <v>41</v>
      </c>
      <c r="T7677">
        <v>53886</v>
      </c>
      <c r="U7677" s="1">
        <v>45481</v>
      </c>
      <c r="V7677" t="s">
        <v>126</v>
      </c>
      <c r="W7677">
        <v>548660</v>
      </c>
      <c r="X7677" t="s">
        <v>30395</v>
      </c>
      <c r="Y7677">
        <v>948</v>
      </c>
      <c r="Z7677">
        <v>1392</v>
      </c>
      <c r="AA7677">
        <v>4</v>
      </c>
      <c r="AB7677" s="2" t="s">
        <v>12820</v>
      </c>
    </row>
    <row r="7678" spans="1:28" x14ac:dyDescent="0.3">
      <c r="A7678" t="s">
        <v>28</v>
      </c>
      <c r="B7678" t="s">
        <v>29</v>
      </c>
      <c r="C7678" t="s">
        <v>30</v>
      </c>
      <c r="D7678" t="s">
        <v>317</v>
      </c>
      <c r="E7678" t="s">
        <v>56</v>
      </c>
      <c r="F7678" t="s">
        <v>47</v>
      </c>
      <c r="G7678">
        <v>39</v>
      </c>
      <c r="H7678">
        <v>434048</v>
      </c>
      <c r="I7678" t="s">
        <v>58</v>
      </c>
      <c r="J7678" s="1">
        <v>45577</v>
      </c>
      <c r="K7678">
        <v>950</v>
      </c>
      <c r="L7678" t="s">
        <v>30396</v>
      </c>
      <c r="M7678" t="s">
        <v>1460</v>
      </c>
      <c r="N7678" t="s">
        <v>30397</v>
      </c>
      <c r="O7678" t="s">
        <v>30398</v>
      </c>
      <c r="P7678" t="s">
        <v>87</v>
      </c>
      <c r="Q7678">
        <v>19</v>
      </c>
      <c r="R7678" t="s">
        <v>88</v>
      </c>
      <c r="S7678" t="s">
        <v>118</v>
      </c>
      <c r="T7678">
        <v>52978</v>
      </c>
      <c r="U7678" s="1">
        <v>45409</v>
      </c>
      <c r="V7678" t="s">
        <v>80</v>
      </c>
      <c r="W7678">
        <v>416578</v>
      </c>
      <c r="X7678" t="s">
        <v>30399</v>
      </c>
      <c r="Y7678">
        <v>983</v>
      </c>
      <c r="Z7678">
        <v>877</v>
      </c>
      <c r="AA7678">
        <v>7</v>
      </c>
      <c r="AB7678">
        <v>2455.6</v>
      </c>
    </row>
    <row r="7679" spans="1:28" x14ac:dyDescent="0.3">
      <c r="A7679" t="s">
        <v>28</v>
      </c>
      <c r="B7679" t="s">
        <v>29</v>
      </c>
      <c r="C7679" t="s">
        <v>157</v>
      </c>
      <c r="D7679" t="s">
        <v>611</v>
      </c>
      <c r="E7679" t="s">
        <v>32</v>
      </c>
      <c r="F7679" t="s">
        <v>99</v>
      </c>
      <c r="G7679">
        <v>26</v>
      </c>
      <c r="H7679">
        <v>410117</v>
      </c>
      <c r="I7679" t="s">
        <v>34</v>
      </c>
      <c r="J7679" s="1">
        <v>44913</v>
      </c>
      <c r="K7679">
        <v>1300</v>
      </c>
      <c r="L7679" t="s">
        <v>30400</v>
      </c>
      <c r="M7679" t="s">
        <v>1147</v>
      </c>
      <c r="N7679" t="s">
        <v>30401</v>
      </c>
      <c r="O7679" t="s">
        <v>30402</v>
      </c>
      <c r="P7679" t="s">
        <v>39</v>
      </c>
      <c r="Q7679">
        <v>20</v>
      </c>
      <c r="R7679" t="s">
        <v>40</v>
      </c>
      <c r="S7679" t="s">
        <v>79</v>
      </c>
      <c r="T7679">
        <v>38499</v>
      </c>
      <c r="U7679" s="1">
        <v>45379</v>
      </c>
      <c r="V7679" t="s">
        <v>72</v>
      </c>
      <c r="W7679">
        <v>116874</v>
      </c>
      <c r="X7679" t="s">
        <v>30403</v>
      </c>
      <c r="Y7679">
        <v>307</v>
      </c>
      <c r="Z7679">
        <v>1767</v>
      </c>
      <c r="AA7679">
        <v>4</v>
      </c>
      <c r="AB7679" s="2" t="s">
        <v>1034</v>
      </c>
    </row>
    <row r="7680" spans="1:28" x14ac:dyDescent="0.3">
      <c r="A7680" t="s">
        <v>28</v>
      </c>
      <c r="B7680" t="s">
        <v>29</v>
      </c>
      <c r="C7680" t="s">
        <v>91</v>
      </c>
      <c r="D7680" t="s">
        <v>267</v>
      </c>
      <c r="E7680" t="s">
        <v>46</v>
      </c>
      <c r="F7680" t="s">
        <v>135</v>
      </c>
      <c r="G7680">
        <v>77</v>
      </c>
      <c r="H7680">
        <v>427550</v>
      </c>
      <c r="I7680" t="s">
        <v>34</v>
      </c>
      <c r="J7680" s="1">
        <v>44888</v>
      </c>
      <c r="K7680">
        <v>1000</v>
      </c>
      <c r="L7680" t="s">
        <v>30404</v>
      </c>
      <c r="M7680" t="s">
        <v>1253</v>
      </c>
      <c r="N7680" t="s">
        <v>30405</v>
      </c>
      <c r="O7680" t="s">
        <v>30406</v>
      </c>
      <c r="P7680" t="s">
        <v>87</v>
      </c>
      <c r="Q7680">
        <v>14</v>
      </c>
      <c r="R7680" t="s">
        <v>88</v>
      </c>
      <c r="S7680" t="s">
        <v>79</v>
      </c>
      <c r="T7680">
        <v>19866</v>
      </c>
      <c r="U7680" s="1">
        <v>45452</v>
      </c>
      <c r="V7680" t="s">
        <v>52</v>
      </c>
      <c r="W7680">
        <v>883461</v>
      </c>
      <c r="X7680" t="s">
        <v>30407</v>
      </c>
      <c r="Y7680">
        <v>913</v>
      </c>
      <c r="Z7680">
        <v>2692</v>
      </c>
      <c r="AA7680">
        <v>6</v>
      </c>
      <c r="AB7680">
        <v>6460.8</v>
      </c>
    </row>
    <row r="7681" spans="1:28" x14ac:dyDescent="0.3">
      <c r="A7681" t="s">
        <v>28</v>
      </c>
      <c r="B7681" t="s">
        <v>29</v>
      </c>
      <c r="C7681" t="s">
        <v>193</v>
      </c>
      <c r="D7681" t="s">
        <v>637</v>
      </c>
      <c r="E7681" t="s">
        <v>46</v>
      </c>
      <c r="F7681" t="s">
        <v>83</v>
      </c>
      <c r="G7681">
        <v>88</v>
      </c>
      <c r="H7681">
        <v>423615</v>
      </c>
      <c r="I7681" t="s">
        <v>58</v>
      </c>
      <c r="J7681" s="1">
        <v>44579</v>
      </c>
      <c r="K7681">
        <v>800</v>
      </c>
      <c r="L7681" t="s">
        <v>30408</v>
      </c>
      <c r="M7681" t="s">
        <v>244</v>
      </c>
      <c r="N7681" t="s">
        <v>30409</v>
      </c>
      <c r="O7681" t="s">
        <v>30410</v>
      </c>
      <c r="P7681" t="s">
        <v>87</v>
      </c>
      <c r="Q7681">
        <v>20</v>
      </c>
      <c r="R7681" t="s">
        <v>40</v>
      </c>
      <c r="S7681" t="s">
        <v>63</v>
      </c>
      <c r="T7681">
        <v>62713</v>
      </c>
      <c r="U7681" s="1">
        <v>45520</v>
      </c>
      <c r="V7681" t="s">
        <v>64</v>
      </c>
      <c r="W7681">
        <v>701701</v>
      </c>
      <c r="X7681" t="s">
        <v>30411</v>
      </c>
      <c r="Y7681">
        <v>995</v>
      </c>
      <c r="Z7681">
        <v>1968</v>
      </c>
      <c r="AA7681">
        <v>4</v>
      </c>
      <c r="AB7681">
        <v>3148.8</v>
      </c>
    </row>
    <row r="7682" spans="1:28" x14ac:dyDescent="0.3">
      <c r="A7682" t="s">
        <v>28</v>
      </c>
      <c r="B7682" t="s">
        <v>29</v>
      </c>
      <c r="C7682" t="s">
        <v>148</v>
      </c>
      <c r="D7682" t="s">
        <v>220</v>
      </c>
      <c r="E7682" t="s">
        <v>32</v>
      </c>
      <c r="F7682" t="s">
        <v>113</v>
      </c>
      <c r="G7682">
        <v>79</v>
      </c>
      <c r="H7682">
        <v>429814</v>
      </c>
      <c r="I7682" t="s">
        <v>58</v>
      </c>
      <c r="J7682" s="1">
        <v>44363</v>
      </c>
      <c r="K7682">
        <v>1200</v>
      </c>
      <c r="L7682" t="s">
        <v>30412</v>
      </c>
      <c r="M7682" t="s">
        <v>239</v>
      </c>
      <c r="N7682" t="s">
        <v>30413</v>
      </c>
      <c r="O7682" t="s">
        <v>30414</v>
      </c>
      <c r="P7682" t="s">
        <v>71</v>
      </c>
      <c r="Q7682">
        <v>8</v>
      </c>
      <c r="R7682" t="s">
        <v>40</v>
      </c>
      <c r="S7682" t="s">
        <v>41</v>
      </c>
      <c r="T7682">
        <v>91766</v>
      </c>
      <c r="U7682" s="1">
        <v>45423</v>
      </c>
      <c r="V7682" t="s">
        <v>140</v>
      </c>
      <c r="W7682">
        <v>734944</v>
      </c>
      <c r="X7682" t="s">
        <v>30415</v>
      </c>
      <c r="Y7682">
        <v>733</v>
      </c>
      <c r="Z7682">
        <v>875</v>
      </c>
      <c r="AA7682">
        <v>7</v>
      </c>
      <c r="AB7682">
        <v>2450</v>
      </c>
    </row>
    <row r="7683" spans="1:28" x14ac:dyDescent="0.3">
      <c r="A7683" t="s">
        <v>28</v>
      </c>
      <c r="B7683" t="s">
        <v>29</v>
      </c>
      <c r="C7683" t="s">
        <v>148</v>
      </c>
      <c r="D7683" t="s">
        <v>55</v>
      </c>
      <c r="E7683" t="s">
        <v>56</v>
      </c>
      <c r="F7683" t="s">
        <v>33</v>
      </c>
      <c r="G7683">
        <v>26</v>
      </c>
      <c r="H7683">
        <v>413909</v>
      </c>
      <c r="I7683" t="s">
        <v>34</v>
      </c>
      <c r="J7683" s="1">
        <v>44740</v>
      </c>
      <c r="K7683">
        <v>1200</v>
      </c>
      <c r="L7683" t="s">
        <v>30416</v>
      </c>
      <c r="M7683" t="s">
        <v>1244</v>
      </c>
      <c r="N7683" t="s">
        <v>30417</v>
      </c>
      <c r="O7683" t="s">
        <v>30418</v>
      </c>
      <c r="P7683" t="s">
        <v>39</v>
      </c>
      <c r="Q7683">
        <v>9</v>
      </c>
      <c r="R7683" t="s">
        <v>88</v>
      </c>
      <c r="S7683" t="s">
        <v>63</v>
      </c>
      <c r="T7683">
        <v>80032</v>
      </c>
      <c r="U7683" s="1">
        <v>45601</v>
      </c>
      <c r="V7683" t="s">
        <v>42</v>
      </c>
      <c r="W7683">
        <v>637758</v>
      </c>
      <c r="X7683" t="s">
        <v>30419</v>
      </c>
      <c r="Y7683">
        <v>614</v>
      </c>
      <c r="Z7683">
        <v>2449</v>
      </c>
      <c r="AA7683">
        <v>3</v>
      </c>
      <c r="AB7683">
        <v>2938.8</v>
      </c>
    </row>
    <row r="7684" spans="1:28" x14ac:dyDescent="0.3">
      <c r="A7684" t="s">
        <v>28</v>
      </c>
      <c r="B7684" t="s">
        <v>29</v>
      </c>
      <c r="C7684" t="s">
        <v>44</v>
      </c>
      <c r="D7684" t="s">
        <v>149</v>
      </c>
      <c r="E7684" t="s">
        <v>56</v>
      </c>
      <c r="F7684" t="s">
        <v>47</v>
      </c>
      <c r="G7684">
        <v>54</v>
      </c>
      <c r="H7684">
        <v>411154</v>
      </c>
      <c r="I7684" t="s">
        <v>58</v>
      </c>
      <c r="J7684" s="1">
        <v>44054</v>
      </c>
      <c r="K7684">
        <v>1300</v>
      </c>
      <c r="L7684" t="s">
        <v>30420</v>
      </c>
      <c r="M7684" t="s">
        <v>276</v>
      </c>
      <c r="N7684" t="s">
        <v>30421</v>
      </c>
      <c r="O7684" t="s">
        <v>30422</v>
      </c>
      <c r="P7684" t="s">
        <v>71</v>
      </c>
      <c r="Q7684">
        <v>7</v>
      </c>
      <c r="R7684" t="s">
        <v>40</v>
      </c>
      <c r="S7684" t="s">
        <v>63</v>
      </c>
      <c r="T7684">
        <v>70508</v>
      </c>
      <c r="U7684" s="1">
        <v>45541</v>
      </c>
      <c r="V7684" t="s">
        <v>180</v>
      </c>
      <c r="W7684">
        <v>786701</v>
      </c>
      <c r="X7684" t="s">
        <v>30423</v>
      </c>
      <c r="Y7684">
        <v>542</v>
      </c>
      <c r="Z7684">
        <v>1323</v>
      </c>
      <c r="AA7684">
        <v>8</v>
      </c>
      <c r="AB7684">
        <v>4233.6000000000004</v>
      </c>
    </row>
    <row r="7685" spans="1:28" x14ac:dyDescent="0.3">
      <c r="A7685" t="s">
        <v>28</v>
      </c>
      <c r="B7685" t="s">
        <v>29</v>
      </c>
      <c r="C7685" t="s">
        <v>44</v>
      </c>
      <c r="D7685" t="s">
        <v>105</v>
      </c>
      <c r="E7685" t="s">
        <v>46</v>
      </c>
      <c r="F7685" t="s">
        <v>47</v>
      </c>
      <c r="G7685">
        <v>22</v>
      </c>
      <c r="H7685">
        <v>432612</v>
      </c>
      <c r="I7685" t="s">
        <v>34</v>
      </c>
      <c r="J7685" s="1">
        <v>44223</v>
      </c>
      <c r="K7685">
        <v>1000</v>
      </c>
      <c r="L7685" t="s">
        <v>30424</v>
      </c>
      <c r="M7685" t="s">
        <v>1409</v>
      </c>
      <c r="N7685" t="s">
        <v>30425</v>
      </c>
      <c r="O7685" s="2" t="s">
        <v>30426</v>
      </c>
      <c r="P7685" t="s">
        <v>39</v>
      </c>
      <c r="Q7685">
        <v>6</v>
      </c>
      <c r="R7685" t="s">
        <v>40</v>
      </c>
      <c r="S7685" t="s">
        <v>79</v>
      </c>
      <c r="T7685">
        <v>62233</v>
      </c>
      <c r="U7685" s="1">
        <v>45597</v>
      </c>
      <c r="V7685" t="s">
        <v>42</v>
      </c>
      <c r="W7685">
        <v>685038</v>
      </c>
      <c r="X7685" t="s">
        <v>30427</v>
      </c>
      <c r="Y7685">
        <v>731</v>
      </c>
      <c r="Z7685">
        <v>940</v>
      </c>
      <c r="AA7685">
        <v>7</v>
      </c>
      <c r="AB7685">
        <v>2632</v>
      </c>
    </row>
    <row r="7686" spans="1:28" x14ac:dyDescent="0.3">
      <c r="A7686" t="s">
        <v>28</v>
      </c>
      <c r="B7686" t="s">
        <v>29</v>
      </c>
      <c r="C7686" t="s">
        <v>91</v>
      </c>
      <c r="D7686" t="s">
        <v>349</v>
      </c>
      <c r="E7686" t="s">
        <v>56</v>
      </c>
      <c r="F7686" t="s">
        <v>135</v>
      </c>
      <c r="G7686">
        <v>13</v>
      </c>
      <c r="H7686">
        <v>431191</v>
      </c>
      <c r="I7686" t="s">
        <v>58</v>
      </c>
      <c r="J7686" s="1">
        <v>44810</v>
      </c>
      <c r="K7686">
        <v>1400</v>
      </c>
      <c r="L7686" t="s">
        <v>30428</v>
      </c>
      <c r="M7686" t="s">
        <v>1366</v>
      </c>
      <c r="N7686" t="s">
        <v>30429</v>
      </c>
      <c r="O7686" t="s">
        <v>30430</v>
      </c>
      <c r="P7686" t="s">
        <v>71</v>
      </c>
      <c r="Q7686">
        <v>3</v>
      </c>
      <c r="R7686" t="s">
        <v>88</v>
      </c>
      <c r="S7686" t="s">
        <v>79</v>
      </c>
      <c r="T7686">
        <v>36429</v>
      </c>
      <c r="U7686" s="1">
        <v>45364</v>
      </c>
      <c r="V7686" t="s">
        <v>72</v>
      </c>
      <c r="W7686">
        <v>676306</v>
      </c>
      <c r="X7686" t="s">
        <v>30431</v>
      </c>
      <c r="Y7686">
        <v>527</v>
      </c>
      <c r="Z7686">
        <v>819</v>
      </c>
      <c r="AA7686">
        <v>1</v>
      </c>
      <c r="AB7686">
        <v>327.60000000000002</v>
      </c>
    </row>
    <row r="7687" spans="1:28" x14ac:dyDescent="0.3">
      <c r="A7687" t="s">
        <v>28</v>
      </c>
      <c r="B7687" t="s">
        <v>29</v>
      </c>
      <c r="C7687" t="s">
        <v>157</v>
      </c>
      <c r="D7687" t="s">
        <v>566</v>
      </c>
      <c r="E7687" t="s">
        <v>46</v>
      </c>
      <c r="F7687" t="s">
        <v>99</v>
      </c>
      <c r="G7687">
        <v>47</v>
      </c>
      <c r="H7687">
        <v>413128</v>
      </c>
      <c r="I7687" t="s">
        <v>34</v>
      </c>
      <c r="J7687" s="1">
        <v>43865</v>
      </c>
      <c r="K7687">
        <v>800</v>
      </c>
      <c r="L7687" t="s">
        <v>30432</v>
      </c>
      <c r="M7687" t="s">
        <v>101</v>
      </c>
      <c r="N7687" t="s">
        <v>30433</v>
      </c>
      <c r="O7687" t="s">
        <v>30434</v>
      </c>
      <c r="P7687" t="s">
        <v>71</v>
      </c>
      <c r="Q7687">
        <v>16</v>
      </c>
      <c r="R7687" t="s">
        <v>40</v>
      </c>
      <c r="S7687" t="s">
        <v>79</v>
      </c>
      <c r="T7687">
        <v>30426</v>
      </c>
      <c r="U7687" s="1">
        <v>45603</v>
      </c>
      <c r="V7687" t="s">
        <v>42</v>
      </c>
      <c r="W7687">
        <v>659014</v>
      </c>
      <c r="X7687" t="s">
        <v>22244</v>
      </c>
      <c r="Y7687">
        <v>773</v>
      </c>
      <c r="Z7687">
        <v>2131</v>
      </c>
      <c r="AA7687">
        <v>6</v>
      </c>
      <c r="AB7687" s="2" t="s">
        <v>2986</v>
      </c>
    </row>
    <row r="7688" spans="1:28" x14ac:dyDescent="0.3">
      <c r="A7688" t="s">
        <v>28</v>
      </c>
      <c r="B7688" t="s">
        <v>29</v>
      </c>
      <c r="C7688" t="s">
        <v>44</v>
      </c>
      <c r="D7688" t="s">
        <v>134</v>
      </c>
      <c r="E7688" t="s">
        <v>56</v>
      </c>
      <c r="F7688" t="s">
        <v>113</v>
      </c>
      <c r="G7688">
        <v>53</v>
      </c>
      <c r="H7688">
        <v>414135</v>
      </c>
      <c r="I7688" t="s">
        <v>58</v>
      </c>
      <c r="J7688" s="1">
        <v>44929</v>
      </c>
      <c r="K7688">
        <v>950</v>
      </c>
      <c r="L7688" t="s">
        <v>30435</v>
      </c>
      <c r="M7688" t="s">
        <v>394</v>
      </c>
      <c r="N7688" t="s">
        <v>30436</v>
      </c>
      <c r="O7688" t="s">
        <v>30437</v>
      </c>
      <c r="P7688" t="s">
        <v>87</v>
      </c>
      <c r="Q7688">
        <v>3</v>
      </c>
      <c r="R7688" t="s">
        <v>88</v>
      </c>
      <c r="S7688" t="s">
        <v>79</v>
      </c>
      <c r="T7688">
        <v>60596</v>
      </c>
      <c r="U7688" s="1">
        <v>45376</v>
      </c>
      <c r="V7688" t="s">
        <v>72</v>
      </c>
      <c r="W7688">
        <v>519245</v>
      </c>
      <c r="X7688" t="s">
        <v>30438</v>
      </c>
      <c r="Y7688">
        <v>984</v>
      </c>
      <c r="Z7688">
        <v>1603</v>
      </c>
      <c r="AA7688">
        <v>8</v>
      </c>
      <c r="AB7688">
        <v>5129.6000000000004</v>
      </c>
    </row>
    <row r="7689" spans="1:28" x14ac:dyDescent="0.3">
      <c r="A7689" t="s">
        <v>28</v>
      </c>
      <c r="B7689" t="s">
        <v>29</v>
      </c>
      <c r="C7689" t="s">
        <v>54</v>
      </c>
      <c r="D7689" t="s">
        <v>274</v>
      </c>
      <c r="E7689" t="s">
        <v>32</v>
      </c>
      <c r="F7689" t="s">
        <v>106</v>
      </c>
      <c r="G7689">
        <v>28</v>
      </c>
      <c r="H7689">
        <v>412558</v>
      </c>
      <c r="I7689" t="s">
        <v>34</v>
      </c>
      <c r="J7689" s="1">
        <v>44736</v>
      </c>
      <c r="K7689">
        <v>1100</v>
      </c>
      <c r="L7689" t="s">
        <v>24626</v>
      </c>
      <c r="M7689" t="s">
        <v>282</v>
      </c>
      <c r="N7689" t="s">
        <v>30439</v>
      </c>
      <c r="O7689">
        <f>1-23-544-3390</f>
        <v>-3956</v>
      </c>
      <c r="P7689" t="s">
        <v>51</v>
      </c>
      <c r="Q7689">
        <v>15</v>
      </c>
      <c r="R7689" t="s">
        <v>88</v>
      </c>
      <c r="S7689" t="s">
        <v>41</v>
      </c>
      <c r="T7689">
        <v>66861</v>
      </c>
      <c r="U7689" s="1">
        <v>45340</v>
      </c>
      <c r="V7689" t="s">
        <v>119</v>
      </c>
      <c r="W7689">
        <v>744840</v>
      </c>
      <c r="X7689" t="s">
        <v>30440</v>
      </c>
      <c r="Y7689">
        <v>315</v>
      </c>
      <c r="Z7689">
        <v>959</v>
      </c>
      <c r="AA7689">
        <v>5</v>
      </c>
      <c r="AB7689">
        <v>1918</v>
      </c>
    </row>
    <row r="7690" spans="1:28" x14ac:dyDescent="0.3">
      <c r="A7690" t="s">
        <v>28</v>
      </c>
      <c r="B7690" t="s">
        <v>29</v>
      </c>
      <c r="C7690" t="s">
        <v>54</v>
      </c>
      <c r="D7690" t="s">
        <v>227</v>
      </c>
      <c r="E7690" t="s">
        <v>56</v>
      </c>
      <c r="F7690" t="s">
        <v>135</v>
      </c>
      <c r="G7690">
        <v>45</v>
      </c>
      <c r="H7690">
        <v>412414</v>
      </c>
      <c r="I7690" t="s">
        <v>34</v>
      </c>
      <c r="J7690" s="1">
        <v>45335</v>
      </c>
      <c r="K7690">
        <v>1000</v>
      </c>
      <c r="L7690" t="s">
        <v>30441</v>
      </c>
      <c r="M7690" t="s">
        <v>94</v>
      </c>
      <c r="N7690" t="s">
        <v>30442</v>
      </c>
      <c r="O7690" t="s">
        <v>30443</v>
      </c>
      <c r="P7690" t="s">
        <v>39</v>
      </c>
      <c r="Q7690">
        <v>11</v>
      </c>
      <c r="R7690" t="s">
        <v>40</v>
      </c>
      <c r="S7690" t="s">
        <v>79</v>
      </c>
      <c r="T7690">
        <v>14084</v>
      </c>
      <c r="U7690" s="1">
        <v>45498</v>
      </c>
      <c r="V7690" t="s">
        <v>126</v>
      </c>
      <c r="W7690">
        <v>664844</v>
      </c>
      <c r="X7690" t="s">
        <v>7069</v>
      </c>
      <c r="Y7690">
        <v>933</v>
      </c>
      <c r="Z7690">
        <v>962</v>
      </c>
      <c r="AA7690">
        <v>6</v>
      </c>
      <c r="AB7690">
        <v>2308.8000000000002</v>
      </c>
    </row>
    <row r="7691" spans="1:28" x14ac:dyDescent="0.3">
      <c r="A7691" t="s">
        <v>28</v>
      </c>
      <c r="B7691" t="s">
        <v>29</v>
      </c>
      <c r="C7691" t="s">
        <v>193</v>
      </c>
      <c r="D7691" t="s">
        <v>560</v>
      </c>
      <c r="E7691" t="s">
        <v>46</v>
      </c>
      <c r="F7691" t="s">
        <v>33</v>
      </c>
      <c r="G7691">
        <v>50</v>
      </c>
      <c r="H7691">
        <v>410805</v>
      </c>
      <c r="I7691" t="s">
        <v>58</v>
      </c>
      <c r="J7691" s="1">
        <v>44979</v>
      </c>
      <c r="K7691">
        <v>1000</v>
      </c>
      <c r="L7691" t="s">
        <v>30444</v>
      </c>
      <c r="M7691" t="s">
        <v>856</v>
      </c>
      <c r="N7691" t="s">
        <v>30445</v>
      </c>
      <c r="O7691" t="s">
        <v>30446</v>
      </c>
      <c r="P7691" t="s">
        <v>71</v>
      </c>
      <c r="Q7691">
        <v>5</v>
      </c>
      <c r="R7691" t="s">
        <v>40</v>
      </c>
      <c r="S7691" t="s">
        <v>41</v>
      </c>
      <c r="T7691">
        <v>19481</v>
      </c>
      <c r="U7691" s="1">
        <v>45405</v>
      </c>
      <c r="V7691" t="s">
        <v>80</v>
      </c>
      <c r="W7691">
        <v>461404</v>
      </c>
      <c r="X7691" t="s">
        <v>30447</v>
      </c>
      <c r="Y7691">
        <v>309</v>
      </c>
      <c r="Z7691">
        <v>2061</v>
      </c>
      <c r="AA7691">
        <v>6</v>
      </c>
      <c r="AB7691" s="2" t="s">
        <v>30448</v>
      </c>
    </row>
    <row r="7692" spans="1:28" x14ac:dyDescent="0.3">
      <c r="A7692" t="s">
        <v>28</v>
      </c>
      <c r="B7692" t="s">
        <v>29</v>
      </c>
      <c r="C7692" t="s">
        <v>54</v>
      </c>
      <c r="D7692" t="s">
        <v>105</v>
      </c>
      <c r="E7692" t="s">
        <v>32</v>
      </c>
      <c r="F7692" t="s">
        <v>57</v>
      </c>
      <c r="G7692">
        <v>13</v>
      </c>
      <c r="H7692">
        <v>427229</v>
      </c>
      <c r="I7692" t="s">
        <v>58</v>
      </c>
      <c r="J7692" s="1">
        <v>45433</v>
      </c>
      <c r="K7692">
        <v>950</v>
      </c>
      <c r="L7692" t="s">
        <v>30449</v>
      </c>
      <c r="M7692" t="s">
        <v>269</v>
      </c>
      <c r="N7692" t="s">
        <v>30450</v>
      </c>
      <c r="O7692" t="s">
        <v>30451</v>
      </c>
      <c r="P7692" t="s">
        <v>71</v>
      </c>
      <c r="Q7692">
        <v>20</v>
      </c>
      <c r="R7692" t="s">
        <v>88</v>
      </c>
      <c r="S7692" t="s">
        <v>118</v>
      </c>
      <c r="T7692">
        <v>92879</v>
      </c>
      <c r="U7692" s="1">
        <v>45336</v>
      </c>
      <c r="V7692" t="s">
        <v>119</v>
      </c>
      <c r="W7692">
        <v>917065</v>
      </c>
      <c r="X7692" t="s">
        <v>30452</v>
      </c>
      <c r="Y7692">
        <v>628</v>
      </c>
      <c r="Z7692">
        <v>1693</v>
      </c>
      <c r="AA7692">
        <v>5</v>
      </c>
      <c r="AB7692">
        <v>3386</v>
      </c>
    </row>
    <row r="7693" spans="1:28" x14ac:dyDescent="0.3">
      <c r="A7693" t="s">
        <v>28</v>
      </c>
      <c r="B7693" t="s">
        <v>29</v>
      </c>
      <c r="C7693" t="s">
        <v>66</v>
      </c>
      <c r="D7693" t="s">
        <v>170</v>
      </c>
      <c r="E7693" t="s">
        <v>56</v>
      </c>
      <c r="F7693" t="s">
        <v>106</v>
      </c>
      <c r="G7693">
        <v>82</v>
      </c>
      <c r="H7693">
        <v>433277</v>
      </c>
      <c r="I7693" t="s">
        <v>58</v>
      </c>
      <c r="J7693" s="1">
        <v>44507</v>
      </c>
      <c r="K7693">
        <v>1100</v>
      </c>
      <c r="L7693" t="s">
        <v>30453</v>
      </c>
      <c r="M7693" t="s">
        <v>1366</v>
      </c>
      <c r="N7693" t="s">
        <v>30454</v>
      </c>
      <c r="O7693" t="s">
        <v>30455</v>
      </c>
      <c r="P7693" t="s">
        <v>51</v>
      </c>
      <c r="Q7693">
        <v>4</v>
      </c>
      <c r="R7693" t="s">
        <v>40</v>
      </c>
      <c r="S7693" t="s">
        <v>118</v>
      </c>
      <c r="T7693">
        <v>17683</v>
      </c>
      <c r="U7693" s="1">
        <v>45371</v>
      </c>
      <c r="V7693" t="s">
        <v>72</v>
      </c>
      <c r="W7693">
        <v>982935</v>
      </c>
      <c r="X7693" t="s">
        <v>30456</v>
      </c>
      <c r="Y7693">
        <v>417</v>
      </c>
      <c r="Z7693">
        <v>2639</v>
      </c>
      <c r="AA7693">
        <v>2</v>
      </c>
      <c r="AB7693" s="2" t="s">
        <v>30457</v>
      </c>
    </row>
    <row r="7694" spans="1:28" x14ac:dyDescent="0.3">
      <c r="A7694" t="s">
        <v>28</v>
      </c>
      <c r="B7694" t="s">
        <v>29</v>
      </c>
      <c r="C7694" t="s">
        <v>30</v>
      </c>
      <c r="D7694" t="s">
        <v>442</v>
      </c>
      <c r="E7694" t="s">
        <v>46</v>
      </c>
      <c r="F7694" t="s">
        <v>33</v>
      </c>
      <c r="G7694">
        <v>25</v>
      </c>
      <c r="H7694">
        <v>437700</v>
      </c>
      <c r="I7694" t="s">
        <v>58</v>
      </c>
      <c r="J7694" s="1">
        <v>44991</v>
      </c>
      <c r="K7694">
        <v>1200</v>
      </c>
      <c r="L7694" t="s">
        <v>30458</v>
      </c>
      <c r="M7694" t="s">
        <v>869</v>
      </c>
      <c r="N7694" t="s">
        <v>30459</v>
      </c>
      <c r="O7694" t="s">
        <v>30460</v>
      </c>
      <c r="P7694" t="s">
        <v>87</v>
      </c>
      <c r="Q7694">
        <v>6</v>
      </c>
      <c r="R7694" t="s">
        <v>88</v>
      </c>
      <c r="S7694" t="s">
        <v>79</v>
      </c>
      <c r="T7694">
        <v>41520</v>
      </c>
      <c r="U7694" s="1">
        <v>45510</v>
      </c>
      <c r="V7694" t="s">
        <v>64</v>
      </c>
      <c r="W7694">
        <v>999161</v>
      </c>
      <c r="X7694" t="s">
        <v>9834</v>
      </c>
      <c r="Y7694">
        <v>824</v>
      </c>
      <c r="Z7694">
        <v>1864</v>
      </c>
      <c r="AA7694">
        <v>2</v>
      </c>
      <c r="AB7694">
        <v>1491.2</v>
      </c>
    </row>
    <row r="7695" spans="1:28" x14ac:dyDescent="0.3">
      <c r="A7695" t="s">
        <v>28</v>
      </c>
      <c r="B7695" t="s">
        <v>29</v>
      </c>
      <c r="C7695" t="s">
        <v>148</v>
      </c>
      <c r="D7695" t="s">
        <v>442</v>
      </c>
      <c r="E7695" t="s">
        <v>56</v>
      </c>
      <c r="F7695" t="s">
        <v>113</v>
      </c>
      <c r="G7695">
        <v>2</v>
      </c>
      <c r="H7695">
        <v>402519</v>
      </c>
      <c r="I7695" t="s">
        <v>34</v>
      </c>
      <c r="J7695" s="1">
        <v>45191</v>
      </c>
      <c r="K7695">
        <v>1200</v>
      </c>
      <c r="L7695" t="s">
        <v>30461</v>
      </c>
      <c r="M7695" t="s">
        <v>1488</v>
      </c>
      <c r="N7695" t="s">
        <v>30462</v>
      </c>
      <c r="O7695" t="s">
        <v>30463</v>
      </c>
      <c r="P7695" t="s">
        <v>87</v>
      </c>
      <c r="Q7695">
        <v>18</v>
      </c>
      <c r="R7695" t="s">
        <v>40</v>
      </c>
      <c r="S7695" t="s">
        <v>41</v>
      </c>
      <c r="T7695">
        <v>36912</v>
      </c>
      <c r="U7695" s="1">
        <v>45505</v>
      </c>
      <c r="V7695" t="s">
        <v>64</v>
      </c>
      <c r="W7695">
        <v>598851</v>
      </c>
      <c r="X7695" t="s">
        <v>2315</v>
      </c>
      <c r="Y7695">
        <v>766</v>
      </c>
      <c r="Z7695">
        <v>2940</v>
      </c>
      <c r="AA7695">
        <v>3</v>
      </c>
      <c r="AB7695">
        <v>3528</v>
      </c>
    </row>
    <row r="7696" spans="1:28" x14ac:dyDescent="0.3">
      <c r="A7696" t="s">
        <v>28</v>
      </c>
      <c r="B7696" t="s">
        <v>29</v>
      </c>
      <c r="C7696" t="s">
        <v>91</v>
      </c>
      <c r="D7696" t="s">
        <v>349</v>
      </c>
      <c r="E7696" t="s">
        <v>46</v>
      </c>
      <c r="F7696" t="s">
        <v>113</v>
      </c>
      <c r="G7696">
        <v>68</v>
      </c>
      <c r="H7696">
        <v>422091</v>
      </c>
      <c r="I7696" t="s">
        <v>58</v>
      </c>
      <c r="J7696" s="1">
        <v>44297</v>
      </c>
      <c r="K7696">
        <v>1400</v>
      </c>
      <c r="L7696" t="s">
        <v>30464</v>
      </c>
      <c r="M7696" t="s">
        <v>1048</v>
      </c>
      <c r="N7696" t="s">
        <v>30465</v>
      </c>
      <c r="O7696" t="s">
        <v>30466</v>
      </c>
      <c r="P7696" t="s">
        <v>71</v>
      </c>
      <c r="Q7696">
        <v>10</v>
      </c>
      <c r="R7696" t="s">
        <v>88</v>
      </c>
      <c r="S7696" t="s">
        <v>41</v>
      </c>
      <c r="T7696">
        <v>60558</v>
      </c>
      <c r="U7696" s="1">
        <v>45364</v>
      </c>
      <c r="V7696" t="s">
        <v>72</v>
      </c>
      <c r="W7696">
        <v>404495</v>
      </c>
      <c r="X7696" t="s">
        <v>30467</v>
      </c>
      <c r="Y7696">
        <v>613</v>
      </c>
      <c r="Z7696">
        <v>2187</v>
      </c>
      <c r="AA7696">
        <v>4</v>
      </c>
      <c r="AB7696" s="2" t="s">
        <v>25320</v>
      </c>
    </row>
    <row r="7697" spans="1:28" x14ac:dyDescent="0.3">
      <c r="A7697" t="s">
        <v>28</v>
      </c>
      <c r="B7697" t="s">
        <v>29</v>
      </c>
      <c r="C7697" t="s">
        <v>30</v>
      </c>
      <c r="D7697" t="s">
        <v>227</v>
      </c>
      <c r="E7697" t="s">
        <v>46</v>
      </c>
      <c r="F7697" t="s">
        <v>57</v>
      </c>
      <c r="G7697">
        <v>73</v>
      </c>
      <c r="H7697">
        <v>415196</v>
      </c>
      <c r="I7697" t="s">
        <v>58</v>
      </c>
      <c r="J7697" s="1">
        <v>45541</v>
      </c>
      <c r="K7697">
        <v>1200</v>
      </c>
      <c r="L7697" t="s">
        <v>30468</v>
      </c>
      <c r="M7697" t="s">
        <v>345</v>
      </c>
      <c r="N7697" t="s">
        <v>30469</v>
      </c>
      <c r="O7697" t="s">
        <v>30470</v>
      </c>
      <c r="P7697" t="s">
        <v>71</v>
      </c>
      <c r="Q7697">
        <v>20</v>
      </c>
      <c r="R7697" t="s">
        <v>40</v>
      </c>
      <c r="S7697" t="s">
        <v>63</v>
      </c>
      <c r="T7697">
        <v>74200</v>
      </c>
      <c r="U7697" s="1">
        <v>45438</v>
      </c>
      <c r="V7697" t="s">
        <v>140</v>
      </c>
      <c r="W7697">
        <v>658912</v>
      </c>
      <c r="X7697" t="s">
        <v>30471</v>
      </c>
      <c r="Y7697">
        <v>888</v>
      </c>
      <c r="Z7697">
        <v>1174</v>
      </c>
      <c r="AA7697">
        <v>7</v>
      </c>
      <c r="AB7697" s="2" t="s">
        <v>30472</v>
      </c>
    </row>
    <row r="7698" spans="1:28" x14ac:dyDescent="0.3">
      <c r="A7698" t="s">
        <v>28</v>
      </c>
      <c r="B7698" t="s">
        <v>29</v>
      </c>
      <c r="C7698" t="s">
        <v>157</v>
      </c>
      <c r="D7698" t="s">
        <v>105</v>
      </c>
      <c r="E7698" t="s">
        <v>32</v>
      </c>
      <c r="F7698" t="s">
        <v>355</v>
      </c>
      <c r="G7698">
        <v>99</v>
      </c>
      <c r="H7698">
        <v>431616</v>
      </c>
      <c r="I7698" t="s">
        <v>34</v>
      </c>
      <c r="J7698" s="1">
        <v>44471</v>
      </c>
      <c r="K7698">
        <v>1400</v>
      </c>
      <c r="L7698" t="s">
        <v>30473</v>
      </c>
      <c r="M7698" t="s">
        <v>211</v>
      </c>
      <c r="N7698" t="s">
        <v>30474</v>
      </c>
      <c r="O7698" t="s">
        <v>30475</v>
      </c>
      <c r="P7698" t="s">
        <v>87</v>
      </c>
      <c r="Q7698">
        <v>20</v>
      </c>
      <c r="R7698" t="s">
        <v>88</v>
      </c>
      <c r="S7698" t="s">
        <v>118</v>
      </c>
      <c r="T7698">
        <v>72694</v>
      </c>
      <c r="U7698" s="1">
        <v>45312</v>
      </c>
      <c r="V7698" t="s">
        <v>111</v>
      </c>
      <c r="W7698">
        <v>809208</v>
      </c>
      <c r="X7698" t="s">
        <v>30476</v>
      </c>
      <c r="Y7698">
        <v>850</v>
      </c>
      <c r="Z7698">
        <v>2766</v>
      </c>
      <c r="AA7698">
        <v>6</v>
      </c>
      <c r="AB7698" s="2" t="s">
        <v>30477</v>
      </c>
    </row>
    <row r="7699" spans="1:28" x14ac:dyDescent="0.3">
      <c r="A7699" t="s">
        <v>28</v>
      </c>
      <c r="B7699" t="s">
        <v>29</v>
      </c>
      <c r="C7699" t="s">
        <v>66</v>
      </c>
      <c r="D7699" t="s">
        <v>421</v>
      </c>
      <c r="E7699" t="s">
        <v>46</v>
      </c>
      <c r="F7699" t="s">
        <v>150</v>
      </c>
      <c r="G7699">
        <v>74</v>
      </c>
      <c r="H7699">
        <v>426601</v>
      </c>
      <c r="I7699" t="s">
        <v>34</v>
      </c>
      <c r="J7699" s="1">
        <v>43867</v>
      </c>
      <c r="K7699">
        <v>1200</v>
      </c>
      <c r="L7699" t="s">
        <v>30478</v>
      </c>
      <c r="M7699" t="s">
        <v>1072</v>
      </c>
      <c r="N7699" t="s">
        <v>30479</v>
      </c>
      <c r="O7699">
        <v>6386105540</v>
      </c>
      <c r="P7699" t="s">
        <v>87</v>
      </c>
      <c r="Q7699">
        <v>6</v>
      </c>
      <c r="R7699" t="s">
        <v>88</v>
      </c>
      <c r="S7699" t="s">
        <v>63</v>
      </c>
      <c r="T7699">
        <v>71097</v>
      </c>
      <c r="U7699" s="1">
        <v>45332</v>
      </c>
      <c r="V7699" t="s">
        <v>119</v>
      </c>
      <c r="W7699">
        <v>896773</v>
      </c>
      <c r="X7699" t="s">
        <v>30480</v>
      </c>
      <c r="Y7699">
        <v>944</v>
      </c>
      <c r="Z7699">
        <v>1174</v>
      </c>
      <c r="AA7699">
        <v>3</v>
      </c>
      <c r="AB7699" s="2" t="s">
        <v>15746</v>
      </c>
    </row>
    <row r="7700" spans="1:28" x14ac:dyDescent="0.3">
      <c r="A7700" t="s">
        <v>28</v>
      </c>
      <c r="B7700" t="s">
        <v>29</v>
      </c>
      <c r="C7700" t="s">
        <v>30</v>
      </c>
      <c r="D7700" t="s">
        <v>31</v>
      </c>
      <c r="E7700" t="s">
        <v>56</v>
      </c>
      <c r="F7700" t="s">
        <v>150</v>
      </c>
      <c r="G7700">
        <v>14</v>
      </c>
      <c r="H7700">
        <v>423694</v>
      </c>
      <c r="I7700" t="s">
        <v>58</v>
      </c>
      <c r="J7700" s="1">
        <v>44834</v>
      </c>
      <c r="K7700">
        <v>800</v>
      </c>
      <c r="L7700" t="s">
        <v>30481</v>
      </c>
      <c r="M7700" t="s">
        <v>1460</v>
      </c>
      <c r="N7700" t="s">
        <v>30482</v>
      </c>
      <c r="O7700">
        <v>6705999642</v>
      </c>
      <c r="P7700" t="s">
        <v>51</v>
      </c>
      <c r="Q7700">
        <v>12</v>
      </c>
      <c r="R7700" t="s">
        <v>40</v>
      </c>
      <c r="S7700" t="s">
        <v>79</v>
      </c>
      <c r="T7700">
        <v>29235</v>
      </c>
      <c r="U7700" s="1">
        <v>45461</v>
      </c>
      <c r="V7700" t="s">
        <v>52</v>
      </c>
      <c r="W7700">
        <v>161166</v>
      </c>
      <c r="X7700" t="s">
        <v>30483</v>
      </c>
      <c r="Y7700">
        <v>980</v>
      </c>
      <c r="Z7700">
        <v>1529</v>
      </c>
      <c r="AA7700">
        <v>4</v>
      </c>
      <c r="AB7700">
        <v>2446.4</v>
      </c>
    </row>
    <row r="7701" spans="1:28" x14ac:dyDescent="0.3">
      <c r="A7701" t="s">
        <v>28</v>
      </c>
      <c r="B7701" t="s">
        <v>29</v>
      </c>
      <c r="C7701" t="s">
        <v>157</v>
      </c>
      <c r="D7701" t="s">
        <v>55</v>
      </c>
      <c r="E7701" t="s">
        <v>56</v>
      </c>
      <c r="F7701" t="s">
        <v>175</v>
      </c>
      <c r="G7701">
        <v>75</v>
      </c>
      <c r="H7701">
        <v>434457</v>
      </c>
      <c r="I7701" t="s">
        <v>58</v>
      </c>
      <c r="J7701" s="1">
        <v>43914</v>
      </c>
      <c r="K7701">
        <v>950</v>
      </c>
      <c r="L7701" t="s">
        <v>30484</v>
      </c>
      <c r="M7701" t="s">
        <v>250</v>
      </c>
      <c r="N7701" t="s">
        <v>30485</v>
      </c>
      <c r="O7701" t="s">
        <v>30486</v>
      </c>
      <c r="P7701" t="s">
        <v>39</v>
      </c>
      <c r="Q7701">
        <v>13</v>
      </c>
      <c r="R7701" t="s">
        <v>40</v>
      </c>
      <c r="S7701" t="s">
        <v>63</v>
      </c>
      <c r="T7701">
        <v>94339</v>
      </c>
      <c r="U7701" s="1">
        <v>45372</v>
      </c>
      <c r="V7701" t="s">
        <v>72</v>
      </c>
      <c r="W7701">
        <v>423495</v>
      </c>
      <c r="X7701" t="s">
        <v>30487</v>
      </c>
      <c r="Y7701">
        <v>313</v>
      </c>
      <c r="Z7701">
        <v>1334</v>
      </c>
      <c r="AA7701">
        <v>2</v>
      </c>
      <c r="AB7701">
        <v>1067.2</v>
      </c>
    </row>
    <row r="7702" spans="1:28" x14ac:dyDescent="0.3">
      <c r="A7702" t="s">
        <v>28</v>
      </c>
      <c r="B7702" t="s">
        <v>29</v>
      </c>
      <c r="C7702" t="s">
        <v>30</v>
      </c>
      <c r="D7702" t="s">
        <v>163</v>
      </c>
      <c r="E7702" t="s">
        <v>46</v>
      </c>
      <c r="F7702" t="s">
        <v>135</v>
      </c>
      <c r="G7702">
        <v>78</v>
      </c>
      <c r="H7702">
        <v>404901</v>
      </c>
      <c r="I7702" t="s">
        <v>58</v>
      </c>
      <c r="J7702" s="1">
        <v>45450</v>
      </c>
      <c r="K7702">
        <v>1100</v>
      </c>
      <c r="L7702" t="s">
        <v>30488</v>
      </c>
      <c r="M7702" t="s">
        <v>189</v>
      </c>
      <c r="N7702" t="s">
        <v>30489</v>
      </c>
      <c r="O7702" t="s">
        <v>30490</v>
      </c>
      <c r="P7702" t="s">
        <v>39</v>
      </c>
      <c r="Q7702">
        <v>18</v>
      </c>
      <c r="R7702" t="s">
        <v>40</v>
      </c>
      <c r="S7702" t="s">
        <v>79</v>
      </c>
      <c r="T7702">
        <v>32324</v>
      </c>
      <c r="U7702" s="1">
        <v>45485</v>
      </c>
      <c r="V7702" t="s">
        <v>126</v>
      </c>
      <c r="W7702">
        <v>908851</v>
      </c>
      <c r="X7702" t="s">
        <v>30491</v>
      </c>
      <c r="Y7702">
        <v>739</v>
      </c>
      <c r="Z7702">
        <v>2656</v>
      </c>
      <c r="AA7702">
        <v>8</v>
      </c>
      <c r="AB7702">
        <v>8499.2000000000007</v>
      </c>
    </row>
    <row r="7703" spans="1:28" x14ac:dyDescent="0.3">
      <c r="A7703" t="s">
        <v>28</v>
      </c>
      <c r="B7703" t="s">
        <v>29</v>
      </c>
      <c r="C7703" t="s">
        <v>66</v>
      </c>
      <c r="D7703" t="s">
        <v>546</v>
      </c>
      <c r="E7703" t="s">
        <v>32</v>
      </c>
      <c r="F7703" t="s">
        <v>355</v>
      </c>
      <c r="G7703">
        <v>97</v>
      </c>
      <c r="H7703">
        <v>438870</v>
      </c>
      <c r="I7703" t="s">
        <v>58</v>
      </c>
      <c r="J7703" s="1">
        <v>44649</v>
      </c>
      <c r="K7703">
        <v>1100</v>
      </c>
      <c r="L7703" t="s">
        <v>30492</v>
      </c>
      <c r="M7703" t="s">
        <v>211</v>
      </c>
      <c r="N7703" t="s">
        <v>30493</v>
      </c>
      <c r="O7703" t="s">
        <v>30494</v>
      </c>
      <c r="P7703" t="s">
        <v>51</v>
      </c>
      <c r="Q7703">
        <v>4</v>
      </c>
      <c r="R7703" t="s">
        <v>88</v>
      </c>
      <c r="S7703" t="s">
        <v>41</v>
      </c>
      <c r="T7703">
        <v>11303</v>
      </c>
      <c r="U7703" s="1">
        <v>45344</v>
      </c>
      <c r="V7703" t="s">
        <v>119</v>
      </c>
      <c r="W7703">
        <v>556765</v>
      </c>
      <c r="X7703" t="s">
        <v>30495</v>
      </c>
      <c r="Y7703">
        <v>684</v>
      </c>
      <c r="Z7703">
        <v>1635</v>
      </c>
      <c r="AA7703">
        <v>4</v>
      </c>
      <c r="AB7703">
        <v>2616</v>
      </c>
    </row>
    <row r="7704" spans="1:28" x14ac:dyDescent="0.3">
      <c r="A7704" t="s">
        <v>28</v>
      </c>
      <c r="B7704" t="s">
        <v>29</v>
      </c>
      <c r="C7704" t="s">
        <v>193</v>
      </c>
      <c r="D7704" t="s">
        <v>254</v>
      </c>
      <c r="E7704" t="s">
        <v>56</v>
      </c>
      <c r="F7704" t="s">
        <v>135</v>
      </c>
      <c r="G7704">
        <v>9</v>
      </c>
      <c r="H7704">
        <v>412172</v>
      </c>
      <c r="I7704" t="s">
        <v>34</v>
      </c>
      <c r="J7704" s="1">
        <v>44978</v>
      </c>
      <c r="K7704">
        <v>1000</v>
      </c>
      <c r="L7704" t="s">
        <v>30496</v>
      </c>
      <c r="M7704" t="s">
        <v>731</v>
      </c>
      <c r="N7704" t="s">
        <v>30497</v>
      </c>
      <c r="O7704" t="s">
        <v>30498</v>
      </c>
      <c r="P7704" t="s">
        <v>71</v>
      </c>
      <c r="Q7704">
        <v>8</v>
      </c>
      <c r="R7704" t="s">
        <v>88</v>
      </c>
      <c r="S7704" t="s">
        <v>63</v>
      </c>
      <c r="T7704">
        <v>84749</v>
      </c>
      <c r="U7704" s="1">
        <v>45593</v>
      </c>
      <c r="V7704" t="s">
        <v>155</v>
      </c>
      <c r="W7704">
        <v>939511</v>
      </c>
      <c r="X7704" t="s">
        <v>30499</v>
      </c>
      <c r="Y7704">
        <v>502</v>
      </c>
      <c r="Z7704">
        <v>1929</v>
      </c>
      <c r="AA7704">
        <v>6</v>
      </c>
      <c r="AB7704">
        <v>4629.6000000000004</v>
      </c>
    </row>
    <row r="7705" spans="1:28" x14ac:dyDescent="0.3">
      <c r="A7705" t="s">
        <v>28</v>
      </c>
      <c r="B7705" t="s">
        <v>29</v>
      </c>
      <c r="C7705" t="s">
        <v>30</v>
      </c>
      <c r="D7705" t="s">
        <v>291</v>
      </c>
      <c r="E7705" t="s">
        <v>32</v>
      </c>
      <c r="F7705" t="s">
        <v>175</v>
      </c>
      <c r="G7705">
        <v>94</v>
      </c>
      <c r="H7705">
        <v>403327</v>
      </c>
      <c r="I7705" t="s">
        <v>34</v>
      </c>
      <c r="J7705" s="1">
        <v>44396</v>
      </c>
      <c r="K7705">
        <v>1100</v>
      </c>
      <c r="L7705" t="s">
        <v>7674</v>
      </c>
      <c r="M7705" t="s">
        <v>487</v>
      </c>
      <c r="N7705" t="s">
        <v>30500</v>
      </c>
      <c r="O7705" t="s">
        <v>30501</v>
      </c>
      <c r="P7705" t="s">
        <v>51</v>
      </c>
      <c r="Q7705">
        <v>15</v>
      </c>
      <c r="R7705" t="s">
        <v>40</v>
      </c>
      <c r="S7705" t="s">
        <v>41</v>
      </c>
      <c r="T7705">
        <v>43990</v>
      </c>
      <c r="U7705" s="1">
        <v>45596</v>
      </c>
      <c r="V7705" t="s">
        <v>155</v>
      </c>
      <c r="W7705">
        <v>585782</v>
      </c>
      <c r="X7705" t="s">
        <v>30502</v>
      </c>
      <c r="Y7705">
        <v>955</v>
      </c>
      <c r="Z7705">
        <v>2505</v>
      </c>
      <c r="AA7705">
        <v>6</v>
      </c>
      <c r="AB7705">
        <v>6012</v>
      </c>
    </row>
    <row r="7706" spans="1:28" x14ac:dyDescent="0.3">
      <c r="A7706" t="s">
        <v>28</v>
      </c>
      <c r="B7706" t="s">
        <v>29</v>
      </c>
      <c r="C7706" t="s">
        <v>157</v>
      </c>
      <c r="D7706" t="s">
        <v>616</v>
      </c>
      <c r="E7706" t="s">
        <v>56</v>
      </c>
      <c r="F7706" t="s">
        <v>99</v>
      </c>
      <c r="G7706">
        <v>31</v>
      </c>
      <c r="H7706">
        <v>409832</v>
      </c>
      <c r="I7706" t="s">
        <v>34</v>
      </c>
      <c r="J7706" s="1">
        <v>44650</v>
      </c>
      <c r="K7706">
        <v>1400</v>
      </c>
      <c r="L7706" t="s">
        <v>30503</v>
      </c>
      <c r="M7706" t="s">
        <v>869</v>
      </c>
      <c r="N7706" t="s">
        <v>30504</v>
      </c>
      <c r="O7706" t="s">
        <v>30505</v>
      </c>
      <c r="P7706" t="s">
        <v>87</v>
      </c>
      <c r="Q7706">
        <v>19</v>
      </c>
      <c r="R7706" t="s">
        <v>40</v>
      </c>
      <c r="S7706" t="s">
        <v>41</v>
      </c>
      <c r="T7706">
        <v>77335</v>
      </c>
      <c r="U7706" s="1">
        <v>45576</v>
      </c>
      <c r="V7706" t="s">
        <v>155</v>
      </c>
      <c r="W7706">
        <v>891835</v>
      </c>
      <c r="X7706" t="s">
        <v>22513</v>
      </c>
      <c r="Y7706">
        <v>488</v>
      </c>
      <c r="Z7706">
        <v>550</v>
      </c>
      <c r="AA7706">
        <v>1</v>
      </c>
      <c r="AB7706">
        <v>220</v>
      </c>
    </row>
    <row r="7707" spans="1:28" x14ac:dyDescent="0.3">
      <c r="A7707" t="s">
        <v>28</v>
      </c>
      <c r="B7707" t="s">
        <v>29</v>
      </c>
      <c r="C7707" t="s">
        <v>44</v>
      </c>
      <c r="D7707" t="s">
        <v>254</v>
      </c>
      <c r="E7707" t="s">
        <v>56</v>
      </c>
      <c r="F7707" t="s">
        <v>57</v>
      </c>
      <c r="G7707">
        <v>99</v>
      </c>
      <c r="H7707">
        <v>420511</v>
      </c>
      <c r="I7707" t="s">
        <v>58</v>
      </c>
      <c r="J7707" s="1">
        <v>45274</v>
      </c>
      <c r="K7707">
        <v>1300</v>
      </c>
      <c r="L7707" t="s">
        <v>30506</v>
      </c>
      <c r="M7707" t="s">
        <v>372</v>
      </c>
      <c r="N7707" t="s">
        <v>30507</v>
      </c>
      <c r="O7707" t="s">
        <v>30508</v>
      </c>
      <c r="P7707" t="s">
        <v>51</v>
      </c>
      <c r="Q7707">
        <v>19</v>
      </c>
      <c r="R7707" t="s">
        <v>88</v>
      </c>
      <c r="S7707" t="s">
        <v>118</v>
      </c>
      <c r="T7707">
        <v>66605</v>
      </c>
      <c r="U7707" s="1">
        <v>45521</v>
      </c>
      <c r="V7707" t="s">
        <v>64</v>
      </c>
      <c r="W7707">
        <v>497417</v>
      </c>
      <c r="X7707" t="s">
        <v>30509</v>
      </c>
      <c r="Y7707">
        <v>395</v>
      </c>
      <c r="Z7707">
        <v>1292</v>
      </c>
      <c r="AA7707">
        <v>2</v>
      </c>
      <c r="AB7707" s="2" t="s">
        <v>23621</v>
      </c>
    </row>
    <row r="7708" spans="1:28" x14ac:dyDescent="0.3">
      <c r="A7708" t="s">
        <v>28</v>
      </c>
      <c r="B7708" t="s">
        <v>29</v>
      </c>
      <c r="C7708" t="s">
        <v>44</v>
      </c>
      <c r="D7708" t="s">
        <v>380</v>
      </c>
      <c r="E7708" t="s">
        <v>56</v>
      </c>
      <c r="F7708" t="s">
        <v>57</v>
      </c>
      <c r="G7708">
        <v>42</v>
      </c>
      <c r="H7708">
        <v>411230</v>
      </c>
      <c r="I7708" t="s">
        <v>58</v>
      </c>
      <c r="J7708" s="1">
        <v>45447</v>
      </c>
      <c r="K7708">
        <v>800</v>
      </c>
      <c r="L7708" t="s">
        <v>10547</v>
      </c>
      <c r="M7708" t="s">
        <v>394</v>
      </c>
      <c r="N7708" t="s">
        <v>30510</v>
      </c>
      <c r="O7708" t="s">
        <v>30511</v>
      </c>
      <c r="P7708" t="s">
        <v>87</v>
      </c>
      <c r="Q7708">
        <v>6</v>
      </c>
      <c r="R7708" t="s">
        <v>88</v>
      </c>
      <c r="S7708" t="s">
        <v>41</v>
      </c>
      <c r="T7708">
        <v>63561</v>
      </c>
      <c r="U7708" s="1">
        <v>45445</v>
      </c>
      <c r="V7708" t="s">
        <v>52</v>
      </c>
      <c r="W7708">
        <v>177349</v>
      </c>
      <c r="X7708" t="s">
        <v>30512</v>
      </c>
      <c r="Y7708">
        <v>840</v>
      </c>
      <c r="Z7708">
        <v>2799</v>
      </c>
      <c r="AA7708">
        <v>8</v>
      </c>
      <c r="AB7708" s="2" t="s">
        <v>19423</v>
      </c>
    </row>
    <row r="7709" spans="1:28" x14ac:dyDescent="0.3">
      <c r="A7709" t="s">
        <v>28</v>
      </c>
      <c r="B7709" t="s">
        <v>29</v>
      </c>
      <c r="C7709" t="s">
        <v>44</v>
      </c>
      <c r="D7709" t="s">
        <v>291</v>
      </c>
      <c r="E7709" t="s">
        <v>32</v>
      </c>
      <c r="F7709" t="s">
        <v>135</v>
      </c>
      <c r="G7709">
        <v>27</v>
      </c>
      <c r="H7709">
        <v>408344</v>
      </c>
      <c r="I7709" t="s">
        <v>34</v>
      </c>
      <c r="J7709" s="1">
        <v>45264</v>
      </c>
      <c r="K7709">
        <v>1100</v>
      </c>
      <c r="L7709" t="s">
        <v>30513</v>
      </c>
      <c r="M7709" t="s">
        <v>1460</v>
      </c>
      <c r="N7709" t="s">
        <v>30514</v>
      </c>
      <c r="O7709" t="s">
        <v>30515</v>
      </c>
      <c r="P7709" t="s">
        <v>71</v>
      </c>
      <c r="Q7709">
        <v>5</v>
      </c>
      <c r="R7709" t="s">
        <v>88</v>
      </c>
      <c r="S7709" t="s">
        <v>118</v>
      </c>
      <c r="T7709">
        <v>86185</v>
      </c>
      <c r="U7709" s="1">
        <v>45585</v>
      </c>
      <c r="V7709" t="s">
        <v>155</v>
      </c>
      <c r="W7709">
        <v>852035</v>
      </c>
      <c r="X7709" t="s">
        <v>30516</v>
      </c>
      <c r="Y7709">
        <v>933</v>
      </c>
      <c r="Z7709">
        <v>753</v>
      </c>
      <c r="AA7709">
        <v>2</v>
      </c>
      <c r="AB7709">
        <v>602.4</v>
      </c>
    </row>
    <row r="7710" spans="1:28" x14ac:dyDescent="0.3">
      <c r="A7710" t="s">
        <v>28</v>
      </c>
      <c r="B7710" t="s">
        <v>29</v>
      </c>
      <c r="C7710" t="s">
        <v>91</v>
      </c>
      <c r="D7710" t="s">
        <v>55</v>
      </c>
      <c r="E7710" t="s">
        <v>46</v>
      </c>
      <c r="F7710" t="s">
        <v>106</v>
      </c>
      <c r="G7710">
        <v>81</v>
      </c>
      <c r="H7710">
        <v>402001</v>
      </c>
      <c r="I7710" t="s">
        <v>34</v>
      </c>
      <c r="J7710" s="1">
        <v>44012</v>
      </c>
      <c r="K7710">
        <v>800</v>
      </c>
      <c r="L7710" t="s">
        <v>30517</v>
      </c>
      <c r="M7710" t="s">
        <v>361</v>
      </c>
      <c r="N7710" t="s">
        <v>30518</v>
      </c>
      <c r="O7710" t="s">
        <v>30519</v>
      </c>
      <c r="P7710" t="s">
        <v>71</v>
      </c>
      <c r="Q7710">
        <v>4</v>
      </c>
      <c r="R7710" t="s">
        <v>88</v>
      </c>
      <c r="S7710" t="s">
        <v>79</v>
      </c>
      <c r="T7710">
        <v>15917</v>
      </c>
      <c r="U7710" s="1">
        <v>45453</v>
      </c>
      <c r="V7710" t="s">
        <v>52</v>
      </c>
      <c r="W7710">
        <v>595225</v>
      </c>
      <c r="X7710" t="s">
        <v>13998</v>
      </c>
      <c r="Y7710">
        <v>885</v>
      </c>
      <c r="Z7710">
        <v>2250</v>
      </c>
      <c r="AA7710">
        <v>7</v>
      </c>
      <c r="AB7710">
        <v>6300</v>
      </c>
    </row>
    <row r="7711" spans="1:28" x14ac:dyDescent="0.3">
      <c r="A7711" t="s">
        <v>28</v>
      </c>
      <c r="B7711" t="s">
        <v>29</v>
      </c>
      <c r="C7711" t="s">
        <v>44</v>
      </c>
      <c r="D7711" t="s">
        <v>291</v>
      </c>
      <c r="E7711" t="s">
        <v>32</v>
      </c>
      <c r="F7711" t="s">
        <v>106</v>
      </c>
      <c r="G7711">
        <v>44</v>
      </c>
      <c r="H7711">
        <v>425201</v>
      </c>
      <c r="I7711" t="s">
        <v>34</v>
      </c>
      <c r="J7711" s="1">
        <v>45341</v>
      </c>
      <c r="K7711">
        <v>1400</v>
      </c>
      <c r="L7711" t="s">
        <v>30520</v>
      </c>
      <c r="M7711" t="s">
        <v>222</v>
      </c>
      <c r="N7711" t="s">
        <v>30521</v>
      </c>
      <c r="O7711" t="s">
        <v>30522</v>
      </c>
      <c r="P7711" t="s">
        <v>51</v>
      </c>
      <c r="Q7711">
        <v>19</v>
      </c>
      <c r="R7711" t="s">
        <v>88</v>
      </c>
      <c r="S7711" t="s">
        <v>63</v>
      </c>
      <c r="T7711">
        <v>34780</v>
      </c>
      <c r="U7711" s="1">
        <v>45323</v>
      </c>
      <c r="V7711" t="s">
        <v>119</v>
      </c>
      <c r="W7711">
        <v>832692</v>
      </c>
      <c r="X7711" t="s">
        <v>30523</v>
      </c>
      <c r="Y7711">
        <v>532</v>
      </c>
      <c r="Z7711">
        <v>2063</v>
      </c>
      <c r="AA7711">
        <v>1</v>
      </c>
      <c r="AB7711">
        <v>825.2</v>
      </c>
    </row>
    <row r="7712" spans="1:28" x14ac:dyDescent="0.3">
      <c r="A7712" t="s">
        <v>28</v>
      </c>
      <c r="B7712" t="s">
        <v>29</v>
      </c>
      <c r="C7712" t="s">
        <v>66</v>
      </c>
      <c r="D7712" t="s">
        <v>142</v>
      </c>
      <c r="E7712" t="s">
        <v>32</v>
      </c>
      <c r="F7712" t="s">
        <v>47</v>
      </c>
      <c r="G7712">
        <v>91</v>
      </c>
      <c r="H7712">
        <v>438488</v>
      </c>
      <c r="I7712" t="s">
        <v>58</v>
      </c>
      <c r="J7712" s="1">
        <v>44393</v>
      </c>
      <c r="K7712">
        <v>1100</v>
      </c>
      <c r="L7712" t="s">
        <v>30524</v>
      </c>
      <c r="M7712" t="s">
        <v>670</v>
      </c>
      <c r="N7712" t="s">
        <v>30525</v>
      </c>
      <c r="O7712" t="s">
        <v>30526</v>
      </c>
      <c r="P7712" t="s">
        <v>71</v>
      </c>
      <c r="Q7712">
        <v>17</v>
      </c>
      <c r="R7712" t="s">
        <v>40</v>
      </c>
      <c r="S7712" t="s">
        <v>63</v>
      </c>
      <c r="T7712">
        <v>84688</v>
      </c>
      <c r="U7712" s="1">
        <v>45431</v>
      </c>
      <c r="V7712" t="s">
        <v>140</v>
      </c>
      <c r="W7712">
        <v>626456</v>
      </c>
      <c r="X7712" t="s">
        <v>30527</v>
      </c>
      <c r="Y7712">
        <v>599</v>
      </c>
      <c r="Z7712">
        <v>1520</v>
      </c>
      <c r="AA7712">
        <v>5</v>
      </c>
      <c r="AB7712">
        <v>3040</v>
      </c>
    </row>
    <row r="7713" spans="1:28" x14ac:dyDescent="0.3">
      <c r="A7713" t="s">
        <v>28</v>
      </c>
      <c r="B7713" t="s">
        <v>29</v>
      </c>
      <c r="C7713" t="s">
        <v>91</v>
      </c>
      <c r="D7713" t="s">
        <v>421</v>
      </c>
      <c r="E7713" t="s">
        <v>56</v>
      </c>
      <c r="F7713" t="s">
        <v>135</v>
      </c>
      <c r="G7713">
        <v>77</v>
      </c>
      <c r="H7713">
        <v>410024</v>
      </c>
      <c r="I7713" t="s">
        <v>34</v>
      </c>
      <c r="J7713" s="1">
        <v>44086</v>
      </c>
      <c r="K7713">
        <v>1400</v>
      </c>
      <c r="L7713" t="s">
        <v>30528</v>
      </c>
      <c r="M7713" t="s">
        <v>1118</v>
      </c>
      <c r="N7713" t="s">
        <v>30529</v>
      </c>
      <c r="O7713" t="s">
        <v>30530</v>
      </c>
      <c r="P7713" t="s">
        <v>51</v>
      </c>
      <c r="Q7713">
        <v>3</v>
      </c>
      <c r="R7713" t="s">
        <v>88</v>
      </c>
      <c r="S7713" t="s">
        <v>79</v>
      </c>
      <c r="T7713">
        <v>27843</v>
      </c>
      <c r="U7713" s="1">
        <v>45538</v>
      </c>
      <c r="V7713" t="s">
        <v>180</v>
      </c>
      <c r="W7713">
        <v>494828</v>
      </c>
      <c r="X7713" t="s">
        <v>30531</v>
      </c>
      <c r="Y7713">
        <v>301</v>
      </c>
      <c r="Z7713">
        <v>1768</v>
      </c>
      <c r="AA7713">
        <v>6</v>
      </c>
      <c r="AB7713">
        <v>4243.2</v>
      </c>
    </row>
    <row r="7714" spans="1:28" x14ac:dyDescent="0.3">
      <c r="A7714" t="s">
        <v>28</v>
      </c>
      <c r="B7714" t="s">
        <v>29</v>
      </c>
      <c r="C7714" t="s">
        <v>193</v>
      </c>
      <c r="D7714" t="s">
        <v>621</v>
      </c>
      <c r="E7714" t="s">
        <v>46</v>
      </c>
      <c r="F7714" t="s">
        <v>47</v>
      </c>
      <c r="G7714">
        <v>62</v>
      </c>
      <c r="H7714">
        <v>405299</v>
      </c>
      <c r="I7714" t="s">
        <v>58</v>
      </c>
      <c r="J7714" s="1">
        <v>45278</v>
      </c>
      <c r="K7714">
        <v>950</v>
      </c>
      <c r="L7714" t="s">
        <v>30532</v>
      </c>
      <c r="M7714" t="s">
        <v>313</v>
      </c>
      <c r="N7714" t="s">
        <v>30533</v>
      </c>
      <c r="O7714">
        <v>4147733041</v>
      </c>
      <c r="P7714" t="s">
        <v>87</v>
      </c>
      <c r="Q7714">
        <v>5</v>
      </c>
      <c r="R7714" t="s">
        <v>40</v>
      </c>
      <c r="S7714" t="s">
        <v>79</v>
      </c>
      <c r="T7714">
        <v>82313</v>
      </c>
      <c r="U7714" s="1">
        <v>45360</v>
      </c>
      <c r="V7714" t="s">
        <v>72</v>
      </c>
      <c r="W7714">
        <v>291707</v>
      </c>
      <c r="X7714" t="s">
        <v>30534</v>
      </c>
      <c r="Y7714">
        <v>249</v>
      </c>
      <c r="Z7714">
        <v>2930</v>
      </c>
      <c r="AA7714">
        <v>3</v>
      </c>
      <c r="AB7714">
        <v>3516</v>
      </c>
    </row>
    <row r="7715" spans="1:28" x14ac:dyDescent="0.3">
      <c r="A7715" t="s">
        <v>28</v>
      </c>
      <c r="B7715" t="s">
        <v>29</v>
      </c>
      <c r="C7715" t="s">
        <v>148</v>
      </c>
      <c r="D7715" t="s">
        <v>267</v>
      </c>
      <c r="E7715" t="s">
        <v>32</v>
      </c>
      <c r="F7715" t="s">
        <v>175</v>
      </c>
      <c r="G7715">
        <v>83</v>
      </c>
      <c r="H7715">
        <v>403761</v>
      </c>
      <c r="I7715" t="s">
        <v>58</v>
      </c>
      <c r="J7715" s="1">
        <v>44011</v>
      </c>
      <c r="K7715">
        <v>1100</v>
      </c>
      <c r="L7715" t="s">
        <v>30535</v>
      </c>
      <c r="M7715" t="s">
        <v>2124</v>
      </c>
      <c r="N7715" t="s">
        <v>30536</v>
      </c>
      <c r="O7715" t="s">
        <v>30537</v>
      </c>
      <c r="P7715" t="s">
        <v>51</v>
      </c>
      <c r="Q7715">
        <v>13</v>
      </c>
      <c r="R7715" t="s">
        <v>88</v>
      </c>
      <c r="S7715" t="s">
        <v>63</v>
      </c>
      <c r="T7715">
        <v>24003</v>
      </c>
      <c r="U7715" s="1">
        <v>45600</v>
      </c>
      <c r="V7715" t="s">
        <v>42</v>
      </c>
      <c r="W7715">
        <v>782030</v>
      </c>
      <c r="X7715" t="s">
        <v>30538</v>
      </c>
      <c r="Y7715">
        <v>243</v>
      </c>
      <c r="Z7715">
        <v>2532</v>
      </c>
      <c r="AA7715">
        <v>4</v>
      </c>
      <c r="AB7715" s="2" t="s">
        <v>2976</v>
      </c>
    </row>
    <row r="7716" spans="1:28" x14ac:dyDescent="0.3">
      <c r="A7716" t="s">
        <v>28</v>
      </c>
      <c r="B7716" t="s">
        <v>29</v>
      </c>
      <c r="C7716" t="s">
        <v>148</v>
      </c>
      <c r="D7716" t="s">
        <v>364</v>
      </c>
      <c r="E7716" t="s">
        <v>32</v>
      </c>
      <c r="F7716" t="s">
        <v>99</v>
      </c>
      <c r="G7716">
        <v>30</v>
      </c>
      <c r="H7716">
        <v>434805</v>
      </c>
      <c r="I7716" t="s">
        <v>58</v>
      </c>
      <c r="J7716" s="1">
        <v>45515</v>
      </c>
      <c r="K7716">
        <v>1300</v>
      </c>
      <c r="L7716" t="s">
        <v>30539</v>
      </c>
      <c r="M7716" t="s">
        <v>269</v>
      </c>
      <c r="N7716" t="s">
        <v>30540</v>
      </c>
      <c r="O7716" t="s">
        <v>30541</v>
      </c>
      <c r="P7716" t="s">
        <v>51</v>
      </c>
      <c r="Q7716">
        <v>16</v>
      </c>
      <c r="R7716" t="s">
        <v>88</v>
      </c>
      <c r="S7716" t="s">
        <v>63</v>
      </c>
      <c r="T7716">
        <v>41163</v>
      </c>
      <c r="U7716" s="1">
        <v>45615</v>
      </c>
      <c r="V7716" t="s">
        <v>42</v>
      </c>
      <c r="W7716">
        <v>381812</v>
      </c>
      <c r="X7716" t="s">
        <v>30542</v>
      </c>
      <c r="Y7716">
        <v>395</v>
      </c>
      <c r="Z7716">
        <v>1930</v>
      </c>
      <c r="AA7716">
        <v>8</v>
      </c>
      <c r="AB7716">
        <v>6176</v>
      </c>
    </row>
    <row r="7717" spans="1:28" x14ac:dyDescent="0.3">
      <c r="A7717" t="s">
        <v>28</v>
      </c>
      <c r="B7717" t="s">
        <v>29</v>
      </c>
      <c r="C7717" t="s">
        <v>54</v>
      </c>
      <c r="D7717" t="s">
        <v>142</v>
      </c>
      <c r="E7717" t="s">
        <v>32</v>
      </c>
      <c r="F7717" t="s">
        <v>57</v>
      </c>
      <c r="G7717">
        <v>91</v>
      </c>
      <c r="H7717">
        <v>438999</v>
      </c>
      <c r="I7717" t="s">
        <v>58</v>
      </c>
      <c r="J7717" s="1">
        <v>44010</v>
      </c>
      <c r="K7717">
        <v>1000</v>
      </c>
      <c r="L7717" t="s">
        <v>30543</v>
      </c>
      <c r="M7717" t="s">
        <v>478</v>
      </c>
      <c r="N7717" t="s">
        <v>30544</v>
      </c>
      <c r="O7717" t="s">
        <v>30545</v>
      </c>
      <c r="P7717" t="s">
        <v>39</v>
      </c>
      <c r="Q7717">
        <v>3</v>
      </c>
      <c r="R7717" t="s">
        <v>40</v>
      </c>
      <c r="S7717" t="s">
        <v>118</v>
      </c>
      <c r="T7717">
        <v>32597</v>
      </c>
      <c r="U7717" s="1">
        <v>45480</v>
      </c>
      <c r="V7717" t="s">
        <v>126</v>
      </c>
      <c r="W7717">
        <v>146244</v>
      </c>
      <c r="X7717" t="s">
        <v>30546</v>
      </c>
      <c r="Y7717">
        <v>642</v>
      </c>
      <c r="Z7717">
        <v>2992</v>
      </c>
      <c r="AA7717">
        <v>2</v>
      </c>
      <c r="AB7717">
        <v>2393.6</v>
      </c>
    </row>
    <row r="7718" spans="1:28" x14ac:dyDescent="0.3">
      <c r="A7718" t="s">
        <v>28</v>
      </c>
      <c r="B7718" t="s">
        <v>29</v>
      </c>
      <c r="C7718" t="s">
        <v>91</v>
      </c>
      <c r="D7718" t="s">
        <v>82</v>
      </c>
      <c r="E7718" t="s">
        <v>32</v>
      </c>
      <c r="F7718" t="s">
        <v>33</v>
      </c>
      <c r="G7718">
        <v>98</v>
      </c>
      <c r="H7718">
        <v>412535</v>
      </c>
      <c r="I7718" t="s">
        <v>34</v>
      </c>
      <c r="J7718" s="1">
        <v>45600</v>
      </c>
      <c r="K7718">
        <v>1100</v>
      </c>
      <c r="L7718" t="s">
        <v>30547</v>
      </c>
      <c r="M7718" t="s">
        <v>856</v>
      </c>
      <c r="N7718" t="s">
        <v>30548</v>
      </c>
      <c r="O7718">
        <v>7840905520</v>
      </c>
      <c r="P7718" t="s">
        <v>39</v>
      </c>
      <c r="Q7718">
        <v>15</v>
      </c>
      <c r="R7718" t="s">
        <v>40</v>
      </c>
      <c r="S7718" t="s">
        <v>63</v>
      </c>
      <c r="T7718">
        <v>76569</v>
      </c>
      <c r="U7718" s="1">
        <v>45619</v>
      </c>
      <c r="V7718" t="s">
        <v>42</v>
      </c>
      <c r="W7718">
        <v>221324</v>
      </c>
      <c r="X7718" t="s">
        <v>30549</v>
      </c>
      <c r="Y7718">
        <v>392</v>
      </c>
      <c r="Z7718">
        <v>2069</v>
      </c>
      <c r="AA7718">
        <v>1</v>
      </c>
      <c r="AB7718">
        <v>827.6</v>
      </c>
    </row>
    <row r="7719" spans="1:28" x14ac:dyDescent="0.3">
      <c r="A7719" t="s">
        <v>28</v>
      </c>
      <c r="B7719" t="s">
        <v>29</v>
      </c>
      <c r="C7719" t="s">
        <v>148</v>
      </c>
      <c r="D7719" t="s">
        <v>616</v>
      </c>
      <c r="E7719" t="s">
        <v>46</v>
      </c>
      <c r="F7719" t="s">
        <v>83</v>
      </c>
      <c r="G7719">
        <v>14</v>
      </c>
      <c r="H7719">
        <v>433734</v>
      </c>
      <c r="I7719" t="s">
        <v>34</v>
      </c>
      <c r="J7719" s="1">
        <v>45358</v>
      </c>
      <c r="K7719">
        <v>1100</v>
      </c>
      <c r="L7719" t="s">
        <v>30550</v>
      </c>
      <c r="M7719" t="s">
        <v>605</v>
      </c>
      <c r="N7719" t="s">
        <v>30551</v>
      </c>
      <c r="O7719" t="s">
        <v>30552</v>
      </c>
      <c r="P7719" t="s">
        <v>87</v>
      </c>
      <c r="Q7719">
        <v>11</v>
      </c>
      <c r="R7719" t="s">
        <v>88</v>
      </c>
      <c r="S7719" t="s">
        <v>41</v>
      </c>
      <c r="T7719">
        <v>38275</v>
      </c>
      <c r="U7719" s="1">
        <v>45592</v>
      </c>
      <c r="V7719" t="s">
        <v>155</v>
      </c>
      <c r="W7719">
        <v>677752</v>
      </c>
      <c r="X7719" t="s">
        <v>30553</v>
      </c>
      <c r="Y7719">
        <v>811</v>
      </c>
      <c r="Z7719">
        <v>1456</v>
      </c>
      <c r="AA7719">
        <v>1</v>
      </c>
      <c r="AB7719">
        <v>582.4</v>
      </c>
    </row>
    <row r="7720" spans="1:28" x14ac:dyDescent="0.3">
      <c r="A7720" t="s">
        <v>28</v>
      </c>
      <c r="B7720" t="s">
        <v>29</v>
      </c>
      <c r="C7720" t="s">
        <v>54</v>
      </c>
      <c r="D7720" t="s">
        <v>380</v>
      </c>
      <c r="E7720" t="s">
        <v>56</v>
      </c>
      <c r="F7720" t="s">
        <v>47</v>
      </c>
      <c r="G7720">
        <v>64</v>
      </c>
      <c r="H7720">
        <v>401639</v>
      </c>
      <c r="I7720" t="s">
        <v>58</v>
      </c>
      <c r="J7720" s="1">
        <v>44137</v>
      </c>
      <c r="K7720">
        <v>1200</v>
      </c>
      <c r="L7720" t="s">
        <v>6814</v>
      </c>
      <c r="M7720" t="s">
        <v>263</v>
      </c>
      <c r="N7720" t="s">
        <v>30554</v>
      </c>
      <c r="O7720" t="s">
        <v>30555</v>
      </c>
      <c r="P7720" t="s">
        <v>87</v>
      </c>
      <c r="Q7720">
        <v>19</v>
      </c>
      <c r="R7720" t="s">
        <v>40</v>
      </c>
      <c r="S7720" t="s">
        <v>118</v>
      </c>
      <c r="T7720">
        <v>99529</v>
      </c>
      <c r="U7720" s="1">
        <v>45455</v>
      </c>
      <c r="V7720" t="s">
        <v>52</v>
      </c>
      <c r="W7720">
        <v>901443</v>
      </c>
      <c r="X7720" t="s">
        <v>30556</v>
      </c>
      <c r="Y7720">
        <v>376</v>
      </c>
      <c r="Z7720">
        <v>1462</v>
      </c>
      <c r="AA7720">
        <v>6</v>
      </c>
      <c r="AB7720">
        <v>3508.8</v>
      </c>
    </row>
    <row r="7721" spans="1:28" x14ac:dyDescent="0.3">
      <c r="A7721" t="s">
        <v>28</v>
      </c>
      <c r="B7721" t="s">
        <v>29</v>
      </c>
      <c r="C7721" t="s">
        <v>44</v>
      </c>
      <c r="D7721" t="s">
        <v>467</v>
      </c>
      <c r="E7721" t="s">
        <v>46</v>
      </c>
      <c r="F7721" t="s">
        <v>355</v>
      </c>
      <c r="G7721">
        <v>85</v>
      </c>
      <c r="H7721">
        <v>417843</v>
      </c>
      <c r="I7721" t="s">
        <v>34</v>
      </c>
      <c r="J7721" s="1">
        <v>44273</v>
      </c>
      <c r="K7721">
        <v>1400</v>
      </c>
      <c r="L7721" t="s">
        <v>30557</v>
      </c>
      <c r="M7721" t="s">
        <v>953</v>
      </c>
      <c r="N7721" t="s">
        <v>30558</v>
      </c>
      <c r="O7721" t="s">
        <v>30559</v>
      </c>
      <c r="P7721" t="s">
        <v>71</v>
      </c>
      <c r="Q7721">
        <v>12</v>
      </c>
      <c r="R7721" t="s">
        <v>40</v>
      </c>
      <c r="S7721" t="s">
        <v>118</v>
      </c>
      <c r="T7721">
        <v>55522</v>
      </c>
      <c r="U7721" s="1">
        <v>45347</v>
      </c>
      <c r="V7721" t="s">
        <v>119</v>
      </c>
      <c r="W7721">
        <v>168417</v>
      </c>
      <c r="X7721" t="s">
        <v>30560</v>
      </c>
      <c r="Y7721">
        <v>712</v>
      </c>
      <c r="Z7721">
        <v>1128</v>
      </c>
      <c r="AA7721">
        <v>3</v>
      </c>
      <c r="AB7721" s="2" t="s">
        <v>1524</v>
      </c>
    </row>
    <row r="7722" spans="1:28" x14ac:dyDescent="0.3">
      <c r="A7722" t="s">
        <v>28</v>
      </c>
      <c r="B7722" t="s">
        <v>29</v>
      </c>
      <c r="C7722" t="s">
        <v>30</v>
      </c>
      <c r="D7722" t="s">
        <v>74</v>
      </c>
      <c r="E7722" t="s">
        <v>56</v>
      </c>
      <c r="F7722" t="s">
        <v>83</v>
      </c>
      <c r="G7722">
        <v>43</v>
      </c>
      <c r="H7722">
        <v>400479</v>
      </c>
      <c r="I7722" t="s">
        <v>58</v>
      </c>
      <c r="J7722" s="1">
        <v>45427</v>
      </c>
      <c r="K7722">
        <v>950</v>
      </c>
      <c r="L7722" t="s">
        <v>30561</v>
      </c>
      <c r="M7722" t="s">
        <v>1253</v>
      </c>
      <c r="N7722" t="s">
        <v>30562</v>
      </c>
      <c r="O7722" t="s">
        <v>30563</v>
      </c>
      <c r="P7722" t="s">
        <v>71</v>
      </c>
      <c r="Q7722">
        <v>9</v>
      </c>
      <c r="R7722" t="s">
        <v>88</v>
      </c>
      <c r="S7722" t="s">
        <v>118</v>
      </c>
      <c r="T7722">
        <v>55020</v>
      </c>
      <c r="U7722" s="1">
        <v>45603</v>
      </c>
      <c r="V7722" t="s">
        <v>42</v>
      </c>
      <c r="W7722">
        <v>723899</v>
      </c>
      <c r="X7722" t="s">
        <v>30564</v>
      </c>
      <c r="Y7722">
        <v>387</v>
      </c>
      <c r="Z7722">
        <v>815</v>
      </c>
      <c r="AA7722">
        <v>5</v>
      </c>
      <c r="AB7722">
        <v>1630</v>
      </c>
    </row>
    <row r="7723" spans="1:28" x14ac:dyDescent="0.3">
      <c r="A7723" t="s">
        <v>28</v>
      </c>
      <c r="B7723" t="s">
        <v>29</v>
      </c>
      <c r="C7723" t="s">
        <v>30</v>
      </c>
      <c r="D7723" t="s">
        <v>637</v>
      </c>
      <c r="E7723" t="s">
        <v>46</v>
      </c>
      <c r="F7723" t="s">
        <v>57</v>
      </c>
      <c r="G7723">
        <v>19</v>
      </c>
      <c r="H7723">
        <v>404400</v>
      </c>
      <c r="I7723" t="s">
        <v>34</v>
      </c>
      <c r="J7723" s="1">
        <v>44804</v>
      </c>
      <c r="K7723">
        <v>1400</v>
      </c>
      <c r="L7723" t="s">
        <v>30565</v>
      </c>
      <c r="M7723" t="s">
        <v>222</v>
      </c>
      <c r="N7723" t="s">
        <v>30566</v>
      </c>
      <c r="O7723" t="s">
        <v>30567</v>
      </c>
      <c r="P7723" t="s">
        <v>87</v>
      </c>
      <c r="Q7723">
        <v>17</v>
      </c>
      <c r="R7723" t="s">
        <v>40</v>
      </c>
      <c r="S7723" t="s">
        <v>41</v>
      </c>
      <c r="T7723">
        <v>65045</v>
      </c>
      <c r="U7723" s="1">
        <v>45407</v>
      </c>
      <c r="V7723" t="s">
        <v>80</v>
      </c>
      <c r="W7723">
        <v>181831</v>
      </c>
      <c r="X7723" t="s">
        <v>30568</v>
      </c>
      <c r="Y7723">
        <v>843</v>
      </c>
      <c r="Z7723">
        <v>2735</v>
      </c>
      <c r="AA7723">
        <v>5</v>
      </c>
      <c r="AB7723">
        <v>5470</v>
      </c>
    </row>
    <row r="7724" spans="1:28" x14ac:dyDescent="0.3">
      <c r="A7724" t="s">
        <v>28</v>
      </c>
      <c r="B7724" t="s">
        <v>29</v>
      </c>
      <c r="C7724" t="s">
        <v>148</v>
      </c>
      <c r="D7724" t="s">
        <v>134</v>
      </c>
      <c r="E7724" t="s">
        <v>46</v>
      </c>
      <c r="F7724" t="s">
        <v>135</v>
      </c>
      <c r="G7724">
        <v>50</v>
      </c>
      <c r="H7724">
        <v>432200</v>
      </c>
      <c r="I7724" t="s">
        <v>58</v>
      </c>
      <c r="J7724" s="1">
        <v>45261</v>
      </c>
      <c r="K7724">
        <v>1100</v>
      </c>
      <c r="L7724" t="s">
        <v>30569</v>
      </c>
      <c r="M7724" t="s">
        <v>428</v>
      </c>
      <c r="N7724" t="s">
        <v>30570</v>
      </c>
      <c r="O7724" t="s">
        <v>30571</v>
      </c>
      <c r="P7724" t="s">
        <v>87</v>
      </c>
      <c r="Q7724">
        <v>8</v>
      </c>
      <c r="R7724" t="s">
        <v>88</v>
      </c>
      <c r="S7724" t="s">
        <v>118</v>
      </c>
      <c r="T7724">
        <v>36033</v>
      </c>
      <c r="U7724" s="1">
        <v>45521</v>
      </c>
      <c r="V7724" t="s">
        <v>64</v>
      </c>
      <c r="W7724">
        <v>507737</v>
      </c>
      <c r="X7724" t="s">
        <v>30572</v>
      </c>
      <c r="Y7724">
        <v>554</v>
      </c>
      <c r="Z7724">
        <v>1276</v>
      </c>
      <c r="AA7724">
        <v>3</v>
      </c>
      <c r="AB7724">
        <v>1531.2</v>
      </c>
    </row>
    <row r="7725" spans="1:28" x14ac:dyDescent="0.3">
      <c r="A7725" t="s">
        <v>28</v>
      </c>
      <c r="B7725" t="s">
        <v>29</v>
      </c>
      <c r="C7725" t="s">
        <v>30</v>
      </c>
      <c r="D7725" t="s">
        <v>182</v>
      </c>
      <c r="E7725" t="s">
        <v>56</v>
      </c>
      <c r="F7725" t="s">
        <v>47</v>
      </c>
      <c r="G7725">
        <v>40</v>
      </c>
      <c r="H7725">
        <v>431301</v>
      </c>
      <c r="I7725" t="s">
        <v>34</v>
      </c>
      <c r="J7725" s="1">
        <v>44469</v>
      </c>
      <c r="K7725">
        <v>1400</v>
      </c>
      <c r="L7725" t="s">
        <v>30573</v>
      </c>
      <c r="M7725" t="s">
        <v>319</v>
      </c>
      <c r="N7725" t="s">
        <v>30574</v>
      </c>
      <c r="O7725" t="s">
        <v>30575</v>
      </c>
      <c r="P7725" t="s">
        <v>51</v>
      </c>
      <c r="Q7725">
        <v>13</v>
      </c>
      <c r="R7725" t="s">
        <v>40</v>
      </c>
      <c r="S7725" t="s">
        <v>41</v>
      </c>
      <c r="T7725">
        <v>12870</v>
      </c>
      <c r="U7725" s="1">
        <v>45500</v>
      </c>
      <c r="V7725" t="s">
        <v>126</v>
      </c>
      <c r="W7725">
        <v>795343</v>
      </c>
      <c r="X7725" t="s">
        <v>30576</v>
      </c>
      <c r="Y7725">
        <v>871</v>
      </c>
      <c r="Z7725">
        <v>1632</v>
      </c>
      <c r="AA7725">
        <v>3</v>
      </c>
      <c r="AB7725">
        <v>1958.4</v>
      </c>
    </row>
    <row r="7726" spans="1:28" x14ac:dyDescent="0.3">
      <c r="A7726" t="s">
        <v>28</v>
      </c>
      <c r="B7726" t="s">
        <v>29</v>
      </c>
      <c r="C7726" t="s">
        <v>148</v>
      </c>
      <c r="D7726" t="s">
        <v>170</v>
      </c>
      <c r="E7726" t="s">
        <v>56</v>
      </c>
      <c r="F7726" t="s">
        <v>47</v>
      </c>
      <c r="G7726">
        <v>28</v>
      </c>
      <c r="H7726">
        <v>402585</v>
      </c>
      <c r="I7726" t="s">
        <v>34</v>
      </c>
      <c r="J7726" s="1">
        <v>45446</v>
      </c>
      <c r="K7726">
        <v>1300</v>
      </c>
      <c r="L7726" t="s">
        <v>30577</v>
      </c>
      <c r="M7726" t="s">
        <v>361</v>
      </c>
      <c r="N7726" t="s">
        <v>30578</v>
      </c>
      <c r="O7726" t="s">
        <v>30579</v>
      </c>
      <c r="P7726" t="s">
        <v>71</v>
      </c>
      <c r="Q7726">
        <v>6</v>
      </c>
      <c r="R7726" t="s">
        <v>88</v>
      </c>
      <c r="S7726" t="s">
        <v>79</v>
      </c>
      <c r="T7726">
        <v>84893</v>
      </c>
      <c r="U7726" s="1">
        <v>45607</v>
      </c>
      <c r="V7726" t="s">
        <v>42</v>
      </c>
      <c r="W7726">
        <v>251058</v>
      </c>
      <c r="X7726" t="s">
        <v>30580</v>
      </c>
      <c r="Y7726">
        <v>296</v>
      </c>
      <c r="Z7726">
        <v>2551</v>
      </c>
      <c r="AA7726">
        <v>4</v>
      </c>
      <c r="AB7726" s="2" t="s">
        <v>30581</v>
      </c>
    </row>
    <row r="7727" spans="1:28" x14ac:dyDescent="0.3">
      <c r="A7727" t="s">
        <v>28</v>
      </c>
      <c r="B7727" t="s">
        <v>29</v>
      </c>
      <c r="C7727" t="s">
        <v>66</v>
      </c>
      <c r="D7727" t="s">
        <v>170</v>
      </c>
      <c r="E7727" t="s">
        <v>46</v>
      </c>
      <c r="F7727" t="s">
        <v>355</v>
      </c>
      <c r="G7727">
        <v>64</v>
      </c>
      <c r="H7727">
        <v>402647</v>
      </c>
      <c r="I7727" t="s">
        <v>34</v>
      </c>
      <c r="J7727" s="1">
        <v>45108</v>
      </c>
      <c r="K7727">
        <v>1400</v>
      </c>
      <c r="L7727" t="s">
        <v>30582</v>
      </c>
      <c r="M7727" t="s">
        <v>216</v>
      </c>
      <c r="N7727" t="s">
        <v>30583</v>
      </c>
      <c r="O7727" t="s">
        <v>30584</v>
      </c>
      <c r="P7727" t="s">
        <v>87</v>
      </c>
      <c r="Q7727">
        <v>9</v>
      </c>
      <c r="R7727" t="s">
        <v>88</v>
      </c>
      <c r="S7727" t="s">
        <v>118</v>
      </c>
      <c r="T7727">
        <v>70747</v>
      </c>
      <c r="U7727" s="1">
        <v>45293</v>
      </c>
      <c r="V7727" t="s">
        <v>111</v>
      </c>
      <c r="W7727">
        <v>298053</v>
      </c>
      <c r="X7727" t="s">
        <v>30585</v>
      </c>
      <c r="Y7727">
        <v>525</v>
      </c>
      <c r="Z7727">
        <v>1797</v>
      </c>
      <c r="AA7727">
        <v>6</v>
      </c>
      <c r="AB7727">
        <v>4312.8</v>
      </c>
    </row>
    <row r="7728" spans="1:28" x14ac:dyDescent="0.3">
      <c r="A7728" t="s">
        <v>28</v>
      </c>
      <c r="B7728" t="s">
        <v>29</v>
      </c>
      <c r="C7728" t="s">
        <v>193</v>
      </c>
      <c r="D7728" t="s">
        <v>267</v>
      </c>
      <c r="E7728" t="s">
        <v>32</v>
      </c>
      <c r="F7728" t="s">
        <v>99</v>
      </c>
      <c r="G7728">
        <v>41</v>
      </c>
      <c r="H7728">
        <v>416684</v>
      </c>
      <c r="I7728" t="s">
        <v>34</v>
      </c>
      <c r="J7728" s="1">
        <v>44926</v>
      </c>
      <c r="K7728">
        <v>1400</v>
      </c>
      <c r="L7728" t="s">
        <v>30586</v>
      </c>
      <c r="M7728" t="s">
        <v>244</v>
      </c>
      <c r="N7728" t="s">
        <v>30587</v>
      </c>
      <c r="O7728" t="s">
        <v>30588</v>
      </c>
      <c r="P7728" t="s">
        <v>51</v>
      </c>
      <c r="Q7728">
        <v>13</v>
      </c>
      <c r="R7728" t="s">
        <v>40</v>
      </c>
      <c r="S7728" t="s">
        <v>41</v>
      </c>
      <c r="T7728">
        <v>62795</v>
      </c>
      <c r="U7728" s="1">
        <v>45316</v>
      </c>
      <c r="V7728" t="s">
        <v>111</v>
      </c>
      <c r="W7728">
        <v>667311</v>
      </c>
      <c r="X7728" t="s">
        <v>16064</v>
      </c>
      <c r="Y7728">
        <v>391</v>
      </c>
      <c r="Z7728">
        <v>2011</v>
      </c>
      <c r="AA7728">
        <v>8</v>
      </c>
      <c r="AB7728" s="2" t="s">
        <v>28344</v>
      </c>
    </row>
    <row r="7729" spans="1:28" x14ac:dyDescent="0.3">
      <c r="A7729" t="s">
        <v>28</v>
      </c>
      <c r="B7729" t="s">
        <v>29</v>
      </c>
      <c r="C7729" t="s">
        <v>54</v>
      </c>
      <c r="D7729" t="s">
        <v>616</v>
      </c>
      <c r="E7729" t="s">
        <v>56</v>
      </c>
      <c r="F7729" t="s">
        <v>135</v>
      </c>
      <c r="G7729">
        <v>8</v>
      </c>
      <c r="H7729">
        <v>432893</v>
      </c>
      <c r="I7729" t="s">
        <v>58</v>
      </c>
      <c r="J7729" s="1">
        <v>45211</v>
      </c>
      <c r="K7729">
        <v>1100</v>
      </c>
      <c r="L7729" t="s">
        <v>30589</v>
      </c>
      <c r="M7729" t="s">
        <v>2054</v>
      </c>
      <c r="N7729" t="s">
        <v>30590</v>
      </c>
      <c r="O7729" t="s">
        <v>30591</v>
      </c>
      <c r="P7729" t="s">
        <v>39</v>
      </c>
      <c r="Q7729">
        <v>18</v>
      </c>
      <c r="R7729" t="s">
        <v>40</v>
      </c>
      <c r="S7729" t="s">
        <v>63</v>
      </c>
      <c r="T7729">
        <v>74929</v>
      </c>
      <c r="U7729" s="1">
        <v>45534</v>
      </c>
      <c r="V7729" t="s">
        <v>64</v>
      </c>
      <c r="W7729">
        <v>507811</v>
      </c>
      <c r="X7729" t="s">
        <v>30592</v>
      </c>
      <c r="Y7729">
        <v>949</v>
      </c>
      <c r="Z7729">
        <v>2783</v>
      </c>
      <c r="AA7729">
        <v>3</v>
      </c>
      <c r="AB7729" s="2" t="s">
        <v>30593</v>
      </c>
    </row>
    <row r="7730" spans="1:28" x14ac:dyDescent="0.3">
      <c r="A7730" t="s">
        <v>28</v>
      </c>
      <c r="B7730" t="s">
        <v>29</v>
      </c>
      <c r="C7730" t="s">
        <v>54</v>
      </c>
      <c r="D7730" t="s">
        <v>187</v>
      </c>
      <c r="E7730" t="s">
        <v>56</v>
      </c>
      <c r="F7730" t="s">
        <v>99</v>
      </c>
      <c r="G7730">
        <v>53</v>
      </c>
      <c r="H7730">
        <v>410854</v>
      </c>
      <c r="I7730" t="s">
        <v>34</v>
      </c>
      <c r="J7730" s="1">
        <v>45563</v>
      </c>
      <c r="K7730">
        <v>1200</v>
      </c>
      <c r="L7730" t="s">
        <v>30594</v>
      </c>
      <c r="M7730" t="s">
        <v>205</v>
      </c>
      <c r="N7730" t="s">
        <v>30595</v>
      </c>
      <c r="O7730" t="s">
        <v>30596</v>
      </c>
      <c r="P7730" t="s">
        <v>71</v>
      </c>
      <c r="Q7730">
        <v>3</v>
      </c>
      <c r="R7730" t="s">
        <v>88</v>
      </c>
      <c r="S7730" t="s">
        <v>79</v>
      </c>
      <c r="T7730">
        <v>73596</v>
      </c>
      <c r="U7730" s="1">
        <v>45557</v>
      </c>
      <c r="V7730" t="s">
        <v>180</v>
      </c>
      <c r="W7730">
        <v>100956</v>
      </c>
      <c r="X7730" t="s">
        <v>30597</v>
      </c>
      <c r="Y7730">
        <v>538</v>
      </c>
      <c r="Z7730">
        <v>2986</v>
      </c>
      <c r="AA7730">
        <v>1</v>
      </c>
      <c r="AB7730">
        <v>1194.4000000000001</v>
      </c>
    </row>
    <row r="7731" spans="1:28" x14ac:dyDescent="0.3">
      <c r="A7731" t="s">
        <v>28</v>
      </c>
      <c r="B7731" t="s">
        <v>29</v>
      </c>
      <c r="C7731" t="s">
        <v>193</v>
      </c>
      <c r="D7731" t="s">
        <v>411</v>
      </c>
      <c r="E7731" t="s">
        <v>46</v>
      </c>
      <c r="F7731" t="s">
        <v>106</v>
      </c>
      <c r="G7731">
        <v>81</v>
      </c>
      <c r="H7731">
        <v>423210</v>
      </c>
      <c r="I7731" t="s">
        <v>34</v>
      </c>
      <c r="J7731" s="1">
        <v>44372</v>
      </c>
      <c r="K7731">
        <v>1300</v>
      </c>
      <c r="L7731" t="s">
        <v>30598</v>
      </c>
      <c r="M7731" t="s">
        <v>394</v>
      </c>
      <c r="N7731" t="s">
        <v>30599</v>
      </c>
      <c r="O7731" t="s">
        <v>30600</v>
      </c>
      <c r="P7731" t="s">
        <v>71</v>
      </c>
      <c r="Q7731">
        <v>5</v>
      </c>
      <c r="R7731" t="s">
        <v>40</v>
      </c>
      <c r="S7731" t="s">
        <v>118</v>
      </c>
      <c r="T7731">
        <v>52528</v>
      </c>
      <c r="U7731" s="1">
        <v>45587</v>
      </c>
      <c r="V7731" t="s">
        <v>155</v>
      </c>
      <c r="W7731">
        <v>192233</v>
      </c>
      <c r="X7731" t="s">
        <v>30601</v>
      </c>
      <c r="Y7731">
        <v>837</v>
      </c>
      <c r="Z7731">
        <v>1836</v>
      </c>
      <c r="AA7731">
        <v>6</v>
      </c>
      <c r="AB7731" s="2" t="s">
        <v>9210</v>
      </c>
    </row>
    <row r="7732" spans="1:28" x14ac:dyDescent="0.3">
      <c r="A7732" t="s">
        <v>28</v>
      </c>
      <c r="B7732" t="s">
        <v>29</v>
      </c>
      <c r="C7732" t="s">
        <v>157</v>
      </c>
      <c r="D7732" t="s">
        <v>524</v>
      </c>
      <c r="E7732" t="s">
        <v>46</v>
      </c>
      <c r="F7732" t="s">
        <v>175</v>
      </c>
      <c r="G7732">
        <v>83</v>
      </c>
      <c r="H7732">
        <v>409910</v>
      </c>
      <c r="I7732" t="s">
        <v>34</v>
      </c>
      <c r="J7732" s="1">
        <v>45609</v>
      </c>
      <c r="K7732">
        <v>800</v>
      </c>
      <c r="L7732" t="s">
        <v>30602</v>
      </c>
      <c r="M7732" t="s">
        <v>496</v>
      </c>
      <c r="N7732" t="s">
        <v>30603</v>
      </c>
      <c r="O7732" t="s">
        <v>30604</v>
      </c>
      <c r="P7732" t="s">
        <v>71</v>
      </c>
      <c r="Q7732">
        <v>3</v>
      </c>
      <c r="R7732" t="s">
        <v>40</v>
      </c>
      <c r="S7732" t="s">
        <v>63</v>
      </c>
      <c r="T7732">
        <v>49692</v>
      </c>
      <c r="U7732" s="1">
        <v>45502</v>
      </c>
      <c r="V7732" t="s">
        <v>126</v>
      </c>
      <c r="W7732">
        <v>383445</v>
      </c>
      <c r="X7732" t="s">
        <v>30605</v>
      </c>
      <c r="Y7732">
        <v>846</v>
      </c>
      <c r="Z7732">
        <v>2451</v>
      </c>
      <c r="AA7732">
        <v>6</v>
      </c>
      <c r="AB7732" s="2" t="s">
        <v>12274</v>
      </c>
    </row>
    <row r="7733" spans="1:28" x14ac:dyDescent="0.3">
      <c r="A7733" t="s">
        <v>28</v>
      </c>
      <c r="B7733" t="s">
        <v>29</v>
      </c>
      <c r="C7733" t="s">
        <v>54</v>
      </c>
      <c r="D7733" t="s">
        <v>105</v>
      </c>
      <c r="E7733" t="s">
        <v>56</v>
      </c>
      <c r="F7733" t="s">
        <v>106</v>
      </c>
      <c r="G7733">
        <v>59</v>
      </c>
      <c r="H7733">
        <v>402480</v>
      </c>
      <c r="I7733" t="s">
        <v>34</v>
      </c>
      <c r="J7733" s="1">
        <v>45200</v>
      </c>
      <c r="K7733">
        <v>1100</v>
      </c>
      <c r="L7733" t="s">
        <v>28170</v>
      </c>
      <c r="M7733" t="s">
        <v>345</v>
      </c>
      <c r="N7733" t="s">
        <v>30606</v>
      </c>
      <c r="O7733" t="s">
        <v>30607</v>
      </c>
      <c r="P7733" t="s">
        <v>71</v>
      </c>
      <c r="Q7733">
        <v>20</v>
      </c>
      <c r="R7733" t="s">
        <v>88</v>
      </c>
      <c r="S7733" t="s">
        <v>63</v>
      </c>
      <c r="T7733">
        <v>63009</v>
      </c>
      <c r="U7733" s="1">
        <v>45410</v>
      </c>
      <c r="V7733" t="s">
        <v>80</v>
      </c>
      <c r="W7733">
        <v>274432</v>
      </c>
      <c r="X7733" t="s">
        <v>30608</v>
      </c>
      <c r="Y7733">
        <v>886</v>
      </c>
      <c r="Z7733">
        <v>1431</v>
      </c>
      <c r="AA7733">
        <v>6</v>
      </c>
      <c r="AB7733">
        <v>3434.4</v>
      </c>
    </row>
    <row r="7734" spans="1:28" x14ac:dyDescent="0.3">
      <c r="A7734" t="s">
        <v>28</v>
      </c>
      <c r="B7734" t="s">
        <v>29</v>
      </c>
      <c r="C7734" t="s">
        <v>91</v>
      </c>
      <c r="D7734" t="s">
        <v>261</v>
      </c>
      <c r="E7734" t="s">
        <v>32</v>
      </c>
      <c r="F7734" t="s">
        <v>106</v>
      </c>
      <c r="G7734">
        <v>9</v>
      </c>
      <c r="H7734">
        <v>428767</v>
      </c>
      <c r="I7734" t="s">
        <v>58</v>
      </c>
      <c r="J7734" s="1">
        <v>43903</v>
      </c>
      <c r="K7734">
        <v>1400</v>
      </c>
      <c r="L7734" t="s">
        <v>30609</v>
      </c>
      <c r="M7734" t="s">
        <v>1212</v>
      </c>
      <c r="N7734" t="s">
        <v>30610</v>
      </c>
      <c r="O7734" t="s">
        <v>30611</v>
      </c>
      <c r="P7734" t="s">
        <v>51</v>
      </c>
      <c r="Q7734">
        <v>10</v>
      </c>
      <c r="R7734" t="s">
        <v>88</v>
      </c>
      <c r="S7734" t="s">
        <v>41</v>
      </c>
      <c r="T7734">
        <v>29682</v>
      </c>
      <c r="U7734" s="1">
        <v>45451</v>
      </c>
      <c r="V7734" t="s">
        <v>52</v>
      </c>
      <c r="W7734">
        <v>852253</v>
      </c>
      <c r="X7734" t="s">
        <v>30612</v>
      </c>
      <c r="Y7734">
        <v>838</v>
      </c>
      <c r="Z7734">
        <v>582</v>
      </c>
      <c r="AA7734">
        <v>5</v>
      </c>
      <c r="AB7734">
        <v>1164</v>
      </c>
    </row>
    <row r="7735" spans="1:28" x14ac:dyDescent="0.3">
      <c r="A7735" t="s">
        <v>28</v>
      </c>
      <c r="B7735" t="s">
        <v>29</v>
      </c>
      <c r="C7735" t="s">
        <v>66</v>
      </c>
      <c r="D7735" t="s">
        <v>566</v>
      </c>
      <c r="E7735" t="s">
        <v>46</v>
      </c>
      <c r="F7735" t="s">
        <v>57</v>
      </c>
      <c r="G7735">
        <v>1</v>
      </c>
      <c r="H7735">
        <v>428666</v>
      </c>
      <c r="I7735" t="s">
        <v>34</v>
      </c>
      <c r="J7735" s="1">
        <v>45216</v>
      </c>
      <c r="K7735">
        <v>950</v>
      </c>
      <c r="L7735" t="s">
        <v>20263</v>
      </c>
      <c r="M7735" t="s">
        <v>1030</v>
      </c>
      <c r="N7735" t="s">
        <v>30613</v>
      </c>
      <c r="O7735" t="s">
        <v>30614</v>
      </c>
      <c r="P7735" t="s">
        <v>71</v>
      </c>
      <c r="Q7735">
        <v>17</v>
      </c>
      <c r="R7735" t="s">
        <v>88</v>
      </c>
      <c r="S7735" t="s">
        <v>41</v>
      </c>
      <c r="T7735">
        <v>78541</v>
      </c>
      <c r="U7735" s="1">
        <v>45376</v>
      </c>
      <c r="V7735" t="s">
        <v>72</v>
      </c>
      <c r="W7735">
        <v>159528</v>
      </c>
      <c r="X7735" t="s">
        <v>30615</v>
      </c>
      <c r="Y7735">
        <v>736</v>
      </c>
      <c r="Z7735">
        <v>2620</v>
      </c>
      <c r="AA7735">
        <v>5</v>
      </c>
      <c r="AB7735">
        <v>5240</v>
      </c>
    </row>
    <row r="7736" spans="1:28" x14ac:dyDescent="0.3">
      <c r="A7736" t="s">
        <v>28</v>
      </c>
      <c r="B7736" t="s">
        <v>29</v>
      </c>
      <c r="C7736" t="s">
        <v>193</v>
      </c>
      <c r="D7736" t="s">
        <v>134</v>
      </c>
      <c r="E7736" t="s">
        <v>46</v>
      </c>
      <c r="F7736" t="s">
        <v>150</v>
      </c>
      <c r="G7736">
        <v>93</v>
      </c>
      <c r="H7736">
        <v>410905</v>
      </c>
      <c r="I7736" t="s">
        <v>58</v>
      </c>
      <c r="J7736" s="1">
        <v>45051</v>
      </c>
      <c r="K7736">
        <v>1000</v>
      </c>
      <c r="L7736" t="s">
        <v>1184</v>
      </c>
      <c r="M7736" t="s">
        <v>843</v>
      </c>
      <c r="N7736" t="s">
        <v>30616</v>
      </c>
      <c r="O7736">
        <f>1-841-578-2524</f>
        <v>-3942</v>
      </c>
      <c r="P7736" t="s">
        <v>51</v>
      </c>
      <c r="Q7736">
        <v>10</v>
      </c>
      <c r="R7736" t="s">
        <v>40</v>
      </c>
      <c r="S7736" t="s">
        <v>63</v>
      </c>
      <c r="T7736">
        <v>86856</v>
      </c>
      <c r="U7736" s="1">
        <v>45543</v>
      </c>
      <c r="V7736" t="s">
        <v>180</v>
      </c>
      <c r="W7736">
        <v>821022</v>
      </c>
      <c r="X7736" t="s">
        <v>30617</v>
      </c>
      <c r="Y7736">
        <v>690</v>
      </c>
      <c r="Z7736">
        <v>1322</v>
      </c>
      <c r="AA7736">
        <v>2</v>
      </c>
      <c r="AB7736" s="2" t="s">
        <v>23107</v>
      </c>
    </row>
    <row r="7737" spans="1:28" x14ac:dyDescent="0.3">
      <c r="A7737" t="s">
        <v>28</v>
      </c>
      <c r="B7737" t="s">
        <v>29</v>
      </c>
      <c r="C7737" t="s">
        <v>54</v>
      </c>
      <c r="D7737" t="s">
        <v>142</v>
      </c>
      <c r="E7737" t="s">
        <v>56</v>
      </c>
      <c r="F7737" t="s">
        <v>150</v>
      </c>
      <c r="G7737">
        <v>13</v>
      </c>
      <c r="H7737">
        <v>413253</v>
      </c>
      <c r="I7737" t="s">
        <v>34</v>
      </c>
      <c r="J7737" s="1">
        <v>45425</v>
      </c>
      <c r="K7737">
        <v>1000</v>
      </c>
      <c r="L7737" t="s">
        <v>30618</v>
      </c>
      <c r="M7737" t="s">
        <v>308</v>
      </c>
      <c r="N7737" t="s">
        <v>30619</v>
      </c>
      <c r="O7737" t="s">
        <v>30620</v>
      </c>
      <c r="P7737" t="s">
        <v>71</v>
      </c>
      <c r="Q7737">
        <v>15</v>
      </c>
      <c r="R7737" t="s">
        <v>40</v>
      </c>
      <c r="S7737" t="s">
        <v>63</v>
      </c>
      <c r="T7737">
        <v>77526</v>
      </c>
      <c r="U7737" s="1">
        <v>45445</v>
      </c>
      <c r="V7737" t="s">
        <v>52</v>
      </c>
      <c r="W7737">
        <v>524646</v>
      </c>
      <c r="X7737" t="s">
        <v>30621</v>
      </c>
      <c r="Y7737">
        <v>969</v>
      </c>
      <c r="Z7737">
        <v>793</v>
      </c>
      <c r="AA7737">
        <v>2</v>
      </c>
      <c r="AB7737" s="2" t="s">
        <v>30622</v>
      </c>
    </row>
    <row r="7738" spans="1:28" x14ac:dyDescent="0.3">
      <c r="A7738" t="s">
        <v>28</v>
      </c>
      <c r="B7738" t="s">
        <v>29</v>
      </c>
      <c r="C7738" t="s">
        <v>91</v>
      </c>
      <c r="D7738" t="s">
        <v>421</v>
      </c>
      <c r="E7738" t="s">
        <v>56</v>
      </c>
      <c r="F7738" t="s">
        <v>150</v>
      </c>
      <c r="G7738">
        <v>76</v>
      </c>
      <c r="H7738">
        <v>410565</v>
      </c>
      <c r="I7738" t="s">
        <v>58</v>
      </c>
      <c r="J7738" s="1">
        <v>45507</v>
      </c>
      <c r="K7738">
        <v>800</v>
      </c>
      <c r="L7738" t="s">
        <v>30623</v>
      </c>
      <c r="M7738" t="s">
        <v>1058</v>
      </c>
      <c r="N7738" t="s">
        <v>30624</v>
      </c>
      <c r="O7738" t="s">
        <v>30625</v>
      </c>
      <c r="P7738" t="s">
        <v>87</v>
      </c>
      <c r="Q7738">
        <v>11</v>
      </c>
      <c r="R7738" t="s">
        <v>88</v>
      </c>
      <c r="S7738" t="s">
        <v>41</v>
      </c>
      <c r="T7738">
        <v>42458</v>
      </c>
      <c r="U7738" s="1">
        <v>45349</v>
      </c>
      <c r="V7738" t="s">
        <v>119</v>
      </c>
      <c r="W7738">
        <v>436332</v>
      </c>
      <c r="X7738" t="s">
        <v>30626</v>
      </c>
      <c r="Y7738">
        <v>888</v>
      </c>
      <c r="Z7738">
        <v>2909</v>
      </c>
      <c r="AA7738">
        <v>8</v>
      </c>
      <c r="AB7738" s="2" t="s">
        <v>30627</v>
      </c>
    </row>
    <row r="7739" spans="1:28" x14ac:dyDescent="0.3">
      <c r="A7739" t="s">
        <v>28</v>
      </c>
      <c r="B7739" t="s">
        <v>29</v>
      </c>
      <c r="C7739" t="s">
        <v>66</v>
      </c>
      <c r="D7739" t="s">
        <v>92</v>
      </c>
      <c r="E7739" t="s">
        <v>56</v>
      </c>
      <c r="F7739" t="s">
        <v>150</v>
      </c>
      <c r="G7739">
        <v>56</v>
      </c>
      <c r="H7739">
        <v>439490</v>
      </c>
      <c r="I7739" t="s">
        <v>34</v>
      </c>
      <c r="J7739" s="1">
        <v>44746</v>
      </c>
      <c r="K7739">
        <v>800</v>
      </c>
      <c r="L7739" t="s">
        <v>30628</v>
      </c>
      <c r="M7739" t="s">
        <v>129</v>
      </c>
      <c r="N7739" t="s">
        <v>30629</v>
      </c>
      <c r="O7739" t="s">
        <v>30630</v>
      </c>
      <c r="P7739" t="s">
        <v>87</v>
      </c>
      <c r="Q7739">
        <v>12</v>
      </c>
      <c r="R7739" t="s">
        <v>40</v>
      </c>
      <c r="S7739" t="s">
        <v>79</v>
      </c>
      <c r="T7739">
        <v>82177</v>
      </c>
      <c r="U7739" s="1">
        <v>45622</v>
      </c>
      <c r="V7739" t="s">
        <v>42</v>
      </c>
      <c r="W7739">
        <v>961919</v>
      </c>
      <c r="X7739" t="s">
        <v>30631</v>
      </c>
      <c r="Y7739">
        <v>968</v>
      </c>
      <c r="Z7739">
        <v>1824</v>
      </c>
      <c r="AA7739">
        <v>2</v>
      </c>
      <c r="AB7739">
        <v>1459.2</v>
      </c>
    </row>
    <row r="7740" spans="1:28" x14ac:dyDescent="0.3">
      <c r="A7740" t="s">
        <v>28</v>
      </c>
      <c r="B7740" t="s">
        <v>29</v>
      </c>
      <c r="C7740" t="s">
        <v>91</v>
      </c>
      <c r="D7740" t="s">
        <v>421</v>
      </c>
      <c r="E7740" t="s">
        <v>46</v>
      </c>
      <c r="F7740" t="s">
        <v>150</v>
      </c>
      <c r="G7740">
        <v>46</v>
      </c>
      <c r="H7740">
        <v>416793</v>
      </c>
      <c r="I7740" t="s">
        <v>34</v>
      </c>
      <c r="J7740" s="1">
        <v>44621</v>
      </c>
      <c r="K7740">
        <v>1300</v>
      </c>
      <c r="L7740" t="s">
        <v>30632</v>
      </c>
      <c r="M7740" t="s">
        <v>94</v>
      </c>
      <c r="N7740" t="s">
        <v>30633</v>
      </c>
      <c r="O7740" t="s">
        <v>30634</v>
      </c>
      <c r="P7740" t="s">
        <v>87</v>
      </c>
      <c r="Q7740">
        <v>14</v>
      </c>
      <c r="R7740" t="s">
        <v>40</v>
      </c>
      <c r="S7740" t="s">
        <v>79</v>
      </c>
      <c r="T7740">
        <v>22112</v>
      </c>
      <c r="U7740" s="1">
        <v>45624</v>
      </c>
      <c r="V7740" t="s">
        <v>42</v>
      </c>
      <c r="W7740">
        <v>229546</v>
      </c>
      <c r="X7740" t="s">
        <v>30635</v>
      </c>
      <c r="Y7740">
        <v>611</v>
      </c>
      <c r="Z7740">
        <v>622</v>
      </c>
      <c r="AA7740">
        <v>6</v>
      </c>
      <c r="AB7740" s="2" t="s">
        <v>30636</v>
      </c>
    </row>
    <row r="7741" spans="1:28" x14ac:dyDescent="0.3">
      <c r="A7741" t="s">
        <v>28</v>
      </c>
      <c r="B7741" t="s">
        <v>29</v>
      </c>
      <c r="C7741" t="s">
        <v>30</v>
      </c>
      <c r="D7741" t="s">
        <v>134</v>
      </c>
      <c r="E7741" t="s">
        <v>32</v>
      </c>
      <c r="F7741" t="s">
        <v>83</v>
      </c>
      <c r="G7741">
        <v>11</v>
      </c>
      <c r="H7741">
        <v>423628</v>
      </c>
      <c r="I7741" t="s">
        <v>58</v>
      </c>
      <c r="J7741" s="1">
        <v>44847</v>
      </c>
      <c r="K7741">
        <v>1000</v>
      </c>
      <c r="L7741" t="s">
        <v>30637</v>
      </c>
      <c r="M7741" t="s">
        <v>2538</v>
      </c>
      <c r="N7741" t="s">
        <v>30638</v>
      </c>
      <c r="O7741" t="s">
        <v>30639</v>
      </c>
      <c r="P7741" t="s">
        <v>87</v>
      </c>
      <c r="Q7741">
        <v>14</v>
      </c>
      <c r="R7741" t="s">
        <v>88</v>
      </c>
      <c r="S7741" t="s">
        <v>118</v>
      </c>
      <c r="T7741">
        <v>29628</v>
      </c>
      <c r="U7741" s="1">
        <v>45425</v>
      </c>
      <c r="V7741" t="s">
        <v>140</v>
      </c>
      <c r="W7741">
        <v>628851</v>
      </c>
      <c r="X7741" t="s">
        <v>30640</v>
      </c>
      <c r="Y7741">
        <v>323</v>
      </c>
      <c r="Z7741">
        <v>862</v>
      </c>
      <c r="AA7741">
        <v>1</v>
      </c>
      <c r="AB7741">
        <v>344.8</v>
      </c>
    </row>
    <row r="7742" spans="1:28" x14ac:dyDescent="0.3">
      <c r="A7742" t="s">
        <v>28</v>
      </c>
      <c r="B7742" t="s">
        <v>29</v>
      </c>
      <c r="C7742" t="s">
        <v>157</v>
      </c>
      <c r="D7742" t="s">
        <v>291</v>
      </c>
      <c r="E7742" t="s">
        <v>56</v>
      </c>
      <c r="F7742" t="s">
        <v>83</v>
      </c>
      <c r="G7742">
        <v>58</v>
      </c>
      <c r="H7742">
        <v>418513</v>
      </c>
      <c r="I7742" t="s">
        <v>58</v>
      </c>
      <c r="J7742" s="1">
        <v>44255</v>
      </c>
      <c r="K7742">
        <v>1000</v>
      </c>
      <c r="L7742" t="s">
        <v>30641</v>
      </c>
      <c r="M7742" t="s">
        <v>366</v>
      </c>
      <c r="N7742" t="s">
        <v>30642</v>
      </c>
      <c r="O7742" t="s">
        <v>30643</v>
      </c>
      <c r="P7742" t="s">
        <v>51</v>
      </c>
      <c r="Q7742">
        <v>10</v>
      </c>
      <c r="R7742" t="s">
        <v>88</v>
      </c>
      <c r="S7742" t="s">
        <v>79</v>
      </c>
      <c r="T7742">
        <v>91169</v>
      </c>
      <c r="U7742" s="1">
        <v>45517</v>
      </c>
      <c r="V7742" t="s">
        <v>64</v>
      </c>
      <c r="W7742">
        <v>286408</v>
      </c>
      <c r="X7742" t="s">
        <v>30644</v>
      </c>
      <c r="Y7742">
        <v>617</v>
      </c>
      <c r="Z7742">
        <v>864</v>
      </c>
      <c r="AA7742">
        <v>3</v>
      </c>
      <c r="AB7742">
        <v>1036.8</v>
      </c>
    </row>
    <row r="7743" spans="1:28" x14ac:dyDescent="0.3">
      <c r="A7743" t="s">
        <v>28</v>
      </c>
      <c r="B7743" t="s">
        <v>29</v>
      </c>
      <c r="C7743" t="s">
        <v>54</v>
      </c>
      <c r="D7743" t="s">
        <v>105</v>
      </c>
      <c r="E7743" t="s">
        <v>46</v>
      </c>
      <c r="F7743" t="s">
        <v>57</v>
      </c>
      <c r="G7743">
        <v>73</v>
      </c>
      <c r="H7743">
        <v>400129</v>
      </c>
      <c r="I7743" t="s">
        <v>58</v>
      </c>
      <c r="J7743" s="1">
        <v>44124</v>
      </c>
      <c r="K7743">
        <v>1300</v>
      </c>
      <c r="L7743" t="s">
        <v>30645</v>
      </c>
      <c r="M7743" t="s">
        <v>200</v>
      </c>
      <c r="N7743" t="s">
        <v>30646</v>
      </c>
      <c r="O7743" t="s">
        <v>30647</v>
      </c>
      <c r="P7743" t="s">
        <v>51</v>
      </c>
      <c r="Q7743">
        <v>20</v>
      </c>
      <c r="R7743" t="s">
        <v>40</v>
      </c>
      <c r="S7743" t="s">
        <v>118</v>
      </c>
      <c r="T7743">
        <v>73633</v>
      </c>
      <c r="U7743" s="1">
        <v>45501</v>
      </c>
      <c r="V7743" t="s">
        <v>126</v>
      </c>
      <c r="W7743">
        <v>832337</v>
      </c>
      <c r="X7743" t="s">
        <v>30648</v>
      </c>
      <c r="Y7743">
        <v>261</v>
      </c>
      <c r="Z7743">
        <v>1902</v>
      </c>
      <c r="AA7743">
        <v>3</v>
      </c>
      <c r="AB7743">
        <v>2282.4</v>
      </c>
    </row>
    <row r="7744" spans="1:28" x14ac:dyDescent="0.3">
      <c r="A7744" t="s">
        <v>28</v>
      </c>
      <c r="B7744" t="s">
        <v>29</v>
      </c>
      <c r="C7744" t="s">
        <v>54</v>
      </c>
      <c r="D7744" t="s">
        <v>149</v>
      </c>
      <c r="E7744" t="s">
        <v>46</v>
      </c>
      <c r="F7744" t="s">
        <v>83</v>
      </c>
      <c r="G7744">
        <v>11</v>
      </c>
      <c r="H7744">
        <v>419439</v>
      </c>
      <c r="I7744" t="s">
        <v>58</v>
      </c>
      <c r="J7744" s="1">
        <v>45214</v>
      </c>
      <c r="K7744">
        <v>1000</v>
      </c>
      <c r="L7744" t="s">
        <v>30649</v>
      </c>
      <c r="M7744" t="s">
        <v>568</v>
      </c>
      <c r="N7744" t="s">
        <v>30650</v>
      </c>
      <c r="O7744" t="s">
        <v>30651</v>
      </c>
      <c r="P7744" t="s">
        <v>87</v>
      </c>
      <c r="Q7744">
        <v>18</v>
      </c>
      <c r="R7744" t="s">
        <v>88</v>
      </c>
      <c r="S7744" t="s">
        <v>79</v>
      </c>
      <c r="T7744">
        <v>26303</v>
      </c>
      <c r="U7744" s="1">
        <v>45499</v>
      </c>
      <c r="V7744" t="s">
        <v>126</v>
      </c>
      <c r="W7744">
        <v>881700</v>
      </c>
      <c r="X7744" t="s">
        <v>30652</v>
      </c>
      <c r="Y7744">
        <v>931</v>
      </c>
      <c r="Z7744">
        <v>1008</v>
      </c>
      <c r="AA7744">
        <v>1</v>
      </c>
      <c r="AB7744" s="2" t="s">
        <v>30653</v>
      </c>
    </row>
    <row r="7745" spans="1:28" x14ac:dyDescent="0.3">
      <c r="A7745" t="s">
        <v>28</v>
      </c>
      <c r="B7745" t="s">
        <v>29</v>
      </c>
      <c r="C7745" t="s">
        <v>148</v>
      </c>
      <c r="D7745" t="s">
        <v>380</v>
      </c>
      <c r="E7745" t="s">
        <v>56</v>
      </c>
      <c r="F7745" t="s">
        <v>57</v>
      </c>
      <c r="G7745">
        <v>21</v>
      </c>
      <c r="H7745">
        <v>434899</v>
      </c>
      <c r="I7745" t="s">
        <v>34</v>
      </c>
      <c r="J7745" s="1">
        <v>44878</v>
      </c>
      <c r="K7745">
        <v>800</v>
      </c>
      <c r="L7745" t="s">
        <v>30654</v>
      </c>
      <c r="M7745" t="s">
        <v>417</v>
      </c>
      <c r="N7745" t="s">
        <v>30655</v>
      </c>
      <c r="O7745" t="s">
        <v>30656</v>
      </c>
      <c r="P7745" t="s">
        <v>87</v>
      </c>
      <c r="Q7745">
        <v>4</v>
      </c>
      <c r="R7745" t="s">
        <v>40</v>
      </c>
      <c r="S7745" t="s">
        <v>79</v>
      </c>
      <c r="T7745">
        <v>30389</v>
      </c>
      <c r="U7745" s="1">
        <v>45356</v>
      </c>
      <c r="V7745" t="s">
        <v>72</v>
      </c>
      <c r="W7745">
        <v>105478</v>
      </c>
      <c r="X7745" t="s">
        <v>30657</v>
      </c>
      <c r="Y7745">
        <v>963</v>
      </c>
      <c r="Z7745">
        <v>2218</v>
      </c>
      <c r="AA7745">
        <v>4</v>
      </c>
      <c r="AB7745">
        <v>3548.8</v>
      </c>
    </row>
    <row r="7746" spans="1:28" x14ac:dyDescent="0.3">
      <c r="A7746" t="s">
        <v>28</v>
      </c>
      <c r="B7746" t="s">
        <v>29</v>
      </c>
      <c r="C7746" t="s">
        <v>30</v>
      </c>
      <c r="D7746" t="s">
        <v>467</v>
      </c>
      <c r="E7746" t="s">
        <v>46</v>
      </c>
      <c r="F7746" t="s">
        <v>57</v>
      </c>
      <c r="G7746">
        <v>22</v>
      </c>
      <c r="H7746">
        <v>417331</v>
      </c>
      <c r="I7746" t="s">
        <v>34</v>
      </c>
      <c r="J7746" s="1">
        <v>44382</v>
      </c>
      <c r="K7746">
        <v>800</v>
      </c>
      <c r="L7746" t="s">
        <v>1898</v>
      </c>
      <c r="M7746" t="s">
        <v>552</v>
      </c>
      <c r="N7746" t="s">
        <v>30658</v>
      </c>
      <c r="O7746" t="s">
        <v>30659</v>
      </c>
      <c r="P7746" t="s">
        <v>39</v>
      </c>
      <c r="Q7746">
        <v>20</v>
      </c>
      <c r="R7746" t="s">
        <v>88</v>
      </c>
      <c r="S7746" t="s">
        <v>79</v>
      </c>
      <c r="T7746">
        <v>78973</v>
      </c>
      <c r="U7746" s="1">
        <v>45423</v>
      </c>
      <c r="V7746" t="s">
        <v>140</v>
      </c>
      <c r="W7746">
        <v>577160</v>
      </c>
      <c r="X7746" t="s">
        <v>30660</v>
      </c>
      <c r="Y7746">
        <v>457</v>
      </c>
      <c r="Z7746">
        <v>2010</v>
      </c>
      <c r="AA7746">
        <v>1</v>
      </c>
      <c r="AB7746">
        <v>804</v>
      </c>
    </row>
    <row r="7747" spans="1:28" x14ac:dyDescent="0.3">
      <c r="A7747" t="s">
        <v>28</v>
      </c>
      <c r="B7747" t="s">
        <v>29</v>
      </c>
      <c r="C7747" t="s">
        <v>148</v>
      </c>
      <c r="D7747" t="s">
        <v>98</v>
      </c>
      <c r="E7747" t="s">
        <v>46</v>
      </c>
      <c r="F7747" t="s">
        <v>175</v>
      </c>
      <c r="G7747">
        <v>82</v>
      </c>
      <c r="H7747">
        <v>402883</v>
      </c>
      <c r="I7747" t="s">
        <v>34</v>
      </c>
      <c r="J7747" s="1">
        <v>44588</v>
      </c>
      <c r="K7747">
        <v>1000</v>
      </c>
      <c r="L7747" t="s">
        <v>15933</v>
      </c>
      <c r="M7747" t="s">
        <v>1198</v>
      </c>
      <c r="N7747" t="s">
        <v>30661</v>
      </c>
      <c r="O7747">
        <f>1-219-839-881</f>
        <v>-1938</v>
      </c>
      <c r="P7747" t="s">
        <v>51</v>
      </c>
      <c r="Q7747">
        <v>18</v>
      </c>
      <c r="R7747" t="s">
        <v>88</v>
      </c>
      <c r="S7747" t="s">
        <v>63</v>
      </c>
      <c r="T7747">
        <v>42043</v>
      </c>
      <c r="U7747" s="1">
        <v>45569</v>
      </c>
      <c r="V7747" t="s">
        <v>155</v>
      </c>
      <c r="W7747">
        <v>467221</v>
      </c>
      <c r="X7747" t="s">
        <v>30662</v>
      </c>
      <c r="Y7747">
        <v>771</v>
      </c>
      <c r="Z7747">
        <v>2487</v>
      </c>
      <c r="AA7747">
        <v>6</v>
      </c>
      <c r="AB7747">
        <v>5968.8</v>
      </c>
    </row>
    <row r="7748" spans="1:28" x14ac:dyDescent="0.3">
      <c r="A7748" t="s">
        <v>28</v>
      </c>
      <c r="B7748" t="s">
        <v>29</v>
      </c>
      <c r="C7748" t="s">
        <v>30</v>
      </c>
      <c r="D7748" t="s">
        <v>142</v>
      </c>
      <c r="E7748" t="s">
        <v>32</v>
      </c>
      <c r="F7748" t="s">
        <v>355</v>
      </c>
      <c r="G7748">
        <v>47</v>
      </c>
      <c r="H7748">
        <v>422460</v>
      </c>
      <c r="I7748" t="s">
        <v>58</v>
      </c>
      <c r="J7748" s="1">
        <v>44338</v>
      </c>
      <c r="K7748">
        <v>1400</v>
      </c>
      <c r="L7748" t="s">
        <v>30663</v>
      </c>
      <c r="M7748" t="s">
        <v>313</v>
      </c>
      <c r="N7748" t="s">
        <v>30664</v>
      </c>
      <c r="O7748">
        <f>1-949-975-702</f>
        <v>-2625</v>
      </c>
      <c r="P7748" t="s">
        <v>87</v>
      </c>
      <c r="Q7748">
        <v>17</v>
      </c>
      <c r="R7748" t="s">
        <v>88</v>
      </c>
      <c r="S7748" t="s">
        <v>79</v>
      </c>
      <c r="T7748">
        <v>61277</v>
      </c>
      <c r="U7748" s="1">
        <v>45466</v>
      </c>
      <c r="V7748" t="s">
        <v>52</v>
      </c>
      <c r="W7748">
        <v>591343</v>
      </c>
      <c r="X7748" t="s">
        <v>30665</v>
      </c>
      <c r="Y7748">
        <v>975</v>
      </c>
      <c r="Z7748">
        <v>733</v>
      </c>
      <c r="AA7748">
        <v>8</v>
      </c>
      <c r="AB7748">
        <v>2345.6</v>
      </c>
    </row>
    <row r="7749" spans="1:28" x14ac:dyDescent="0.3">
      <c r="A7749" t="s">
        <v>28</v>
      </c>
      <c r="B7749" t="s">
        <v>29</v>
      </c>
      <c r="C7749" t="s">
        <v>157</v>
      </c>
      <c r="D7749" t="s">
        <v>182</v>
      </c>
      <c r="E7749" t="s">
        <v>32</v>
      </c>
      <c r="F7749" t="s">
        <v>113</v>
      </c>
      <c r="G7749">
        <v>56</v>
      </c>
      <c r="H7749">
        <v>407370</v>
      </c>
      <c r="I7749" t="s">
        <v>58</v>
      </c>
      <c r="J7749" s="1">
        <v>44337</v>
      </c>
      <c r="K7749">
        <v>800</v>
      </c>
      <c r="L7749" t="s">
        <v>30666</v>
      </c>
      <c r="M7749" t="s">
        <v>123</v>
      </c>
      <c r="N7749" t="s">
        <v>30667</v>
      </c>
      <c r="O7749" t="s">
        <v>30668</v>
      </c>
      <c r="P7749" t="s">
        <v>87</v>
      </c>
      <c r="Q7749">
        <v>13</v>
      </c>
      <c r="R7749" t="s">
        <v>40</v>
      </c>
      <c r="S7749" t="s">
        <v>63</v>
      </c>
      <c r="T7749">
        <v>67396</v>
      </c>
      <c r="U7749" s="1">
        <v>45561</v>
      </c>
      <c r="V7749" t="s">
        <v>180</v>
      </c>
      <c r="W7749">
        <v>179464</v>
      </c>
      <c r="X7749" t="s">
        <v>30669</v>
      </c>
      <c r="Y7749">
        <v>486</v>
      </c>
      <c r="Z7749">
        <v>2930</v>
      </c>
      <c r="AA7749">
        <v>8</v>
      </c>
      <c r="AB7749">
        <v>9376</v>
      </c>
    </row>
    <row r="7750" spans="1:28" x14ac:dyDescent="0.3">
      <c r="A7750" t="s">
        <v>28</v>
      </c>
      <c r="B7750" t="s">
        <v>29</v>
      </c>
      <c r="C7750" t="s">
        <v>66</v>
      </c>
      <c r="D7750" t="s">
        <v>254</v>
      </c>
      <c r="E7750" t="s">
        <v>46</v>
      </c>
      <c r="F7750" t="s">
        <v>47</v>
      </c>
      <c r="G7750">
        <v>81</v>
      </c>
      <c r="H7750">
        <v>425177</v>
      </c>
      <c r="I7750" t="s">
        <v>58</v>
      </c>
      <c r="J7750" s="1">
        <v>44125</v>
      </c>
      <c r="K7750">
        <v>1100</v>
      </c>
      <c r="L7750" t="s">
        <v>30670</v>
      </c>
      <c r="M7750" t="s">
        <v>345</v>
      </c>
      <c r="N7750" t="s">
        <v>30671</v>
      </c>
      <c r="O7750" t="s">
        <v>30672</v>
      </c>
      <c r="P7750" t="s">
        <v>71</v>
      </c>
      <c r="Q7750">
        <v>19</v>
      </c>
      <c r="R7750" t="s">
        <v>88</v>
      </c>
      <c r="S7750" t="s">
        <v>79</v>
      </c>
      <c r="T7750">
        <v>81835</v>
      </c>
      <c r="U7750" s="1">
        <v>45615</v>
      </c>
      <c r="V7750" t="s">
        <v>42</v>
      </c>
      <c r="W7750">
        <v>613192</v>
      </c>
      <c r="X7750" t="s">
        <v>30673</v>
      </c>
      <c r="Y7750">
        <v>869</v>
      </c>
      <c r="Z7750">
        <v>946</v>
      </c>
      <c r="AA7750">
        <v>4</v>
      </c>
      <c r="AB7750" s="2" t="s">
        <v>13354</v>
      </c>
    </row>
    <row r="7751" spans="1:28" x14ac:dyDescent="0.3">
      <c r="A7751" t="s">
        <v>28</v>
      </c>
      <c r="B7751" t="s">
        <v>29</v>
      </c>
      <c r="C7751" t="s">
        <v>193</v>
      </c>
      <c r="D7751" t="s">
        <v>92</v>
      </c>
      <c r="E7751" t="s">
        <v>56</v>
      </c>
      <c r="F7751" t="s">
        <v>99</v>
      </c>
      <c r="G7751">
        <v>28</v>
      </c>
      <c r="H7751">
        <v>433163</v>
      </c>
      <c r="I7751" t="s">
        <v>34</v>
      </c>
      <c r="J7751" s="1">
        <v>44914</v>
      </c>
      <c r="K7751">
        <v>1300</v>
      </c>
      <c r="L7751" t="s">
        <v>30674</v>
      </c>
      <c r="M7751" t="s">
        <v>308</v>
      </c>
      <c r="N7751" t="s">
        <v>30675</v>
      </c>
      <c r="O7751" t="s">
        <v>30676</v>
      </c>
      <c r="P7751" t="s">
        <v>39</v>
      </c>
      <c r="Q7751">
        <v>18</v>
      </c>
      <c r="R7751" t="s">
        <v>88</v>
      </c>
      <c r="S7751" t="s">
        <v>41</v>
      </c>
      <c r="T7751">
        <v>39209</v>
      </c>
      <c r="U7751" s="1">
        <v>45596</v>
      </c>
      <c r="V7751" t="s">
        <v>155</v>
      </c>
      <c r="W7751">
        <v>201973</v>
      </c>
      <c r="X7751" t="s">
        <v>1111</v>
      </c>
      <c r="Y7751">
        <v>308</v>
      </c>
      <c r="Z7751">
        <v>2630</v>
      </c>
      <c r="AA7751">
        <v>4</v>
      </c>
      <c r="AB7751">
        <v>4208</v>
      </c>
    </row>
    <row r="7752" spans="1:28" x14ac:dyDescent="0.3">
      <c r="A7752" t="s">
        <v>28</v>
      </c>
      <c r="B7752" t="s">
        <v>29</v>
      </c>
      <c r="C7752" t="s">
        <v>157</v>
      </c>
      <c r="D7752" t="s">
        <v>31</v>
      </c>
      <c r="E7752" t="s">
        <v>46</v>
      </c>
      <c r="F7752" t="s">
        <v>113</v>
      </c>
      <c r="G7752">
        <v>62</v>
      </c>
      <c r="H7752">
        <v>422703</v>
      </c>
      <c r="I7752" t="s">
        <v>58</v>
      </c>
      <c r="J7752" s="1">
        <v>44089</v>
      </c>
      <c r="K7752">
        <v>800</v>
      </c>
      <c r="L7752" t="s">
        <v>30677</v>
      </c>
      <c r="M7752" t="s">
        <v>351</v>
      </c>
      <c r="N7752" t="s">
        <v>30678</v>
      </c>
      <c r="O7752" t="s">
        <v>30679</v>
      </c>
      <c r="P7752" t="s">
        <v>71</v>
      </c>
      <c r="Q7752">
        <v>9</v>
      </c>
      <c r="R7752" t="s">
        <v>40</v>
      </c>
      <c r="S7752" t="s">
        <v>118</v>
      </c>
      <c r="T7752">
        <v>57301</v>
      </c>
      <c r="U7752" s="1">
        <v>45606</v>
      </c>
      <c r="V7752" t="s">
        <v>42</v>
      </c>
      <c r="W7752">
        <v>999800</v>
      </c>
      <c r="X7752" t="s">
        <v>30680</v>
      </c>
      <c r="Y7752">
        <v>650</v>
      </c>
      <c r="Z7752">
        <v>1890</v>
      </c>
      <c r="AA7752">
        <v>6</v>
      </c>
      <c r="AB7752">
        <v>4536</v>
      </c>
    </row>
    <row r="7753" spans="1:28" x14ac:dyDescent="0.3">
      <c r="A7753" t="s">
        <v>28</v>
      </c>
      <c r="B7753" t="s">
        <v>29</v>
      </c>
      <c r="C7753" t="s">
        <v>30</v>
      </c>
      <c r="D7753" t="s">
        <v>621</v>
      </c>
      <c r="E7753" t="s">
        <v>32</v>
      </c>
      <c r="F7753" t="s">
        <v>83</v>
      </c>
      <c r="G7753">
        <v>85</v>
      </c>
      <c r="H7753">
        <v>417824</v>
      </c>
      <c r="I7753" t="s">
        <v>58</v>
      </c>
      <c r="J7753" s="1">
        <v>44216</v>
      </c>
      <c r="K7753">
        <v>1200</v>
      </c>
      <c r="L7753" t="s">
        <v>30681</v>
      </c>
      <c r="M7753" t="s">
        <v>250</v>
      </c>
      <c r="N7753" t="s">
        <v>30682</v>
      </c>
      <c r="O7753" t="s">
        <v>30683</v>
      </c>
      <c r="P7753" t="s">
        <v>87</v>
      </c>
      <c r="Q7753">
        <v>10</v>
      </c>
      <c r="R7753" t="s">
        <v>88</v>
      </c>
      <c r="S7753" t="s">
        <v>41</v>
      </c>
      <c r="T7753">
        <v>33553</v>
      </c>
      <c r="U7753" s="1">
        <v>45510</v>
      </c>
      <c r="V7753" t="s">
        <v>64</v>
      </c>
      <c r="W7753">
        <v>887661</v>
      </c>
      <c r="X7753" t="s">
        <v>14153</v>
      </c>
      <c r="Y7753">
        <v>948</v>
      </c>
      <c r="Z7753">
        <v>2287</v>
      </c>
      <c r="AA7753">
        <v>1</v>
      </c>
      <c r="AB7753" s="2" t="s">
        <v>20245</v>
      </c>
    </row>
    <row r="7754" spans="1:28" x14ac:dyDescent="0.3">
      <c r="A7754" t="s">
        <v>28</v>
      </c>
      <c r="B7754" t="s">
        <v>29</v>
      </c>
      <c r="C7754" t="s">
        <v>148</v>
      </c>
      <c r="D7754" t="s">
        <v>163</v>
      </c>
      <c r="E7754" t="s">
        <v>56</v>
      </c>
      <c r="F7754" t="s">
        <v>83</v>
      </c>
      <c r="G7754">
        <v>99</v>
      </c>
      <c r="H7754">
        <v>418228</v>
      </c>
      <c r="I7754" t="s">
        <v>58</v>
      </c>
      <c r="J7754" s="1">
        <v>45001</v>
      </c>
      <c r="K7754">
        <v>1400</v>
      </c>
      <c r="L7754" t="s">
        <v>30684</v>
      </c>
      <c r="M7754" t="s">
        <v>334</v>
      </c>
      <c r="N7754" t="s">
        <v>30685</v>
      </c>
      <c r="O7754" t="s">
        <v>30686</v>
      </c>
      <c r="P7754" t="s">
        <v>71</v>
      </c>
      <c r="Q7754">
        <v>13</v>
      </c>
      <c r="R7754" t="s">
        <v>88</v>
      </c>
      <c r="S7754" t="s">
        <v>79</v>
      </c>
      <c r="T7754">
        <v>42626</v>
      </c>
      <c r="U7754" s="1">
        <v>45385</v>
      </c>
      <c r="V7754" t="s">
        <v>80</v>
      </c>
      <c r="W7754">
        <v>159790</v>
      </c>
      <c r="X7754" t="s">
        <v>30687</v>
      </c>
      <c r="Y7754">
        <v>825</v>
      </c>
      <c r="Z7754">
        <v>1830</v>
      </c>
      <c r="AA7754">
        <v>4</v>
      </c>
      <c r="AB7754">
        <v>2928</v>
      </c>
    </row>
    <row r="7755" spans="1:28" x14ac:dyDescent="0.3">
      <c r="A7755" t="s">
        <v>28</v>
      </c>
      <c r="B7755" t="s">
        <v>29</v>
      </c>
      <c r="C7755" t="s">
        <v>157</v>
      </c>
      <c r="D7755" t="s">
        <v>248</v>
      </c>
      <c r="E7755" t="s">
        <v>32</v>
      </c>
      <c r="F7755" t="s">
        <v>113</v>
      </c>
      <c r="G7755">
        <v>3</v>
      </c>
      <c r="H7755">
        <v>420614</v>
      </c>
      <c r="I7755" t="s">
        <v>58</v>
      </c>
      <c r="J7755" s="1">
        <v>44128</v>
      </c>
      <c r="K7755">
        <v>1400</v>
      </c>
      <c r="L7755" t="s">
        <v>30688</v>
      </c>
      <c r="M7755" t="s">
        <v>287</v>
      </c>
      <c r="N7755" t="s">
        <v>30689</v>
      </c>
      <c r="O7755" t="s">
        <v>30690</v>
      </c>
      <c r="P7755" t="s">
        <v>51</v>
      </c>
      <c r="Q7755">
        <v>16</v>
      </c>
      <c r="R7755" t="s">
        <v>40</v>
      </c>
      <c r="S7755" t="s">
        <v>63</v>
      </c>
      <c r="T7755">
        <v>77148</v>
      </c>
      <c r="U7755" s="1">
        <v>45535</v>
      </c>
      <c r="V7755" t="s">
        <v>64</v>
      </c>
      <c r="W7755">
        <v>975829</v>
      </c>
      <c r="X7755" t="s">
        <v>30691</v>
      </c>
      <c r="Y7755">
        <v>743</v>
      </c>
      <c r="Z7755">
        <v>2108</v>
      </c>
      <c r="AA7755">
        <v>6</v>
      </c>
      <c r="AB7755" s="2" t="s">
        <v>30692</v>
      </c>
    </row>
    <row r="7756" spans="1:28" x14ac:dyDescent="0.3">
      <c r="A7756" t="s">
        <v>28</v>
      </c>
      <c r="B7756" t="s">
        <v>29</v>
      </c>
      <c r="C7756" t="s">
        <v>148</v>
      </c>
      <c r="D7756" t="s">
        <v>220</v>
      </c>
      <c r="E7756" t="s">
        <v>56</v>
      </c>
      <c r="F7756" t="s">
        <v>83</v>
      </c>
      <c r="G7756">
        <v>99</v>
      </c>
      <c r="H7756">
        <v>411335</v>
      </c>
      <c r="I7756" t="s">
        <v>34</v>
      </c>
      <c r="J7756" s="1">
        <v>44429</v>
      </c>
      <c r="K7756">
        <v>950</v>
      </c>
      <c r="L7756" t="s">
        <v>30693</v>
      </c>
      <c r="M7756" t="s">
        <v>506</v>
      </c>
      <c r="N7756" t="s">
        <v>30694</v>
      </c>
      <c r="O7756" t="s">
        <v>30695</v>
      </c>
      <c r="P7756" t="s">
        <v>51</v>
      </c>
      <c r="Q7756">
        <v>12</v>
      </c>
      <c r="R7756" t="s">
        <v>88</v>
      </c>
      <c r="S7756" t="s">
        <v>118</v>
      </c>
      <c r="T7756">
        <v>67227</v>
      </c>
      <c r="U7756" s="1">
        <v>45349</v>
      </c>
      <c r="V7756" t="s">
        <v>119</v>
      </c>
      <c r="W7756">
        <v>944921</v>
      </c>
      <c r="X7756" t="s">
        <v>30696</v>
      </c>
      <c r="Y7756">
        <v>402</v>
      </c>
      <c r="Z7756">
        <v>2485</v>
      </c>
      <c r="AA7756">
        <v>4</v>
      </c>
      <c r="AB7756">
        <v>3976</v>
      </c>
    </row>
    <row r="7757" spans="1:28" x14ac:dyDescent="0.3">
      <c r="A7757" t="s">
        <v>28</v>
      </c>
      <c r="B7757" t="s">
        <v>29</v>
      </c>
      <c r="C7757" t="s">
        <v>193</v>
      </c>
      <c r="D7757" t="s">
        <v>163</v>
      </c>
      <c r="E7757" t="s">
        <v>32</v>
      </c>
      <c r="F7757" t="s">
        <v>106</v>
      </c>
      <c r="G7757">
        <v>17</v>
      </c>
      <c r="H7757">
        <v>427134</v>
      </c>
      <c r="I7757" t="s">
        <v>58</v>
      </c>
      <c r="J7757" s="1">
        <v>44924</v>
      </c>
      <c r="K7757">
        <v>1400</v>
      </c>
      <c r="L7757" t="s">
        <v>30697</v>
      </c>
      <c r="M7757" t="s">
        <v>76</v>
      </c>
      <c r="N7757" t="s">
        <v>30698</v>
      </c>
      <c r="O7757" t="s">
        <v>30699</v>
      </c>
      <c r="P7757" t="s">
        <v>87</v>
      </c>
      <c r="Q7757">
        <v>11</v>
      </c>
      <c r="R7757" t="s">
        <v>88</v>
      </c>
      <c r="S7757" t="s">
        <v>41</v>
      </c>
      <c r="T7757">
        <v>45318</v>
      </c>
      <c r="U7757" s="1">
        <v>45435</v>
      </c>
      <c r="V7757" t="s">
        <v>140</v>
      </c>
      <c r="W7757">
        <v>304302</v>
      </c>
      <c r="X7757" t="s">
        <v>20448</v>
      </c>
      <c r="Y7757">
        <v>640</v>
      </c>
      <c r="Z7757">
        <v>2412</v>
      </c>
      <c r="AA7757">
        <v>3</v>
      </c>
      <c r="AB7757">
        <v>2894.4</v>
      </c>
    </row>
    <row r="7758" spans="1:28" x14ac:dyDescent="0.3">
      <c r="A7758" t="s">
        <v>28</v>
      </c>
      <c r="B7758" t="s">
        <v>29</v>
      </c>
      <c r="C7758" t="s">
        <v>91</v>
      </c>
      <c r="D7758" t="s">
        <v>467</v>
      </c>
      <c r="E7758" t="s">
        <v>32</v>
      </c>
      <c r="F7758" t="s">
        <v>33</v>
      </c>
      <c r="G7758">
        <v>30</v>
      </c>
      <c r="H7758">
        <v>418447</v>
      </c>
      <c r="I7758" t="s">
        <v>34</v>
      </c>
      <c r="J7758" s="1">
        <v>45243</v>
      </c>
      <c r="K7758">
        <v>1200</v>
      </c>
      <c r="L7758" t="s">
        <v>30700</v>
      </c>
      <c r="M7758" t="s">
        <v>428</v>
      </c>
      <c r="N7758" t="s">
        <v>30701</v>
      </c>
      <c r="O7758" t="s">
        <v>30702</v>
      </c>
      <c r="P7758" t="s">
        <v>87</v>
      </c>
      <c r="Q7758">
        <v>8</v>
      </c>
      <c r="R7758" t="s">
        <v>88</v>
      </c>
      <c r="S7758" t="s">
        <v>63</v>
      </c>
      <c r="T7758">
        <v>65127</v>
      </c>
      <c r="U7758" s="1">
        <v>45417</v>
      </c>
      <c r="V7758" t="s">
        <v>140</v>
      </c>
      <c r="W7758">
        <v>389964</v>
      </c>
      <c r="X7758" t="s">
        <v>30703</v>
      </c>
      <c r="Y7758">
        <v>976</v>
      </c>
      <c r="Z7758">
        <v>1177</v>
      </c>
      <c r="AA7758">
        <v>3</v>
      </c>
      <c r="AB7758">
        <v>1412.4</v>
      </c>
    </row>
    <row r="7759" spans="1:28" x14ac:dyDescent="0.3">
      <c r="A7759" t="s">
        <v>28</v>
      </c>
      <c r="B7759" t="s">
        <v>29</v>
      </c>
      <c r="C7759" t="s">
        <v>148</v>
      </c>
      <c r="D7759" t="s">
        <v>237</v>
      </c>
      <c r="E7759" t="s">
        <v>46</v>
      </c>
      <c r="F7759" t="s">
        <v>47</v>
      </c>
      <c r="G7759">
        <v>21</v>
      </c>
      <c r="H7759">
        <v>418978</v>
      </c>
      <c r="I7759" t="s">
        <v>34</v>
      </c>
      <c r="J7759" s="1">
        <v>45429</v>
      </c>
      <c r="K7759">
        <v>1200</v>
      </c>
      <c r="L7759" t="s">
        <v>30704</v>
      </c>
      <c r="M7759" t="s">
        <v>195</v>
      </c>
      <c r="N7759" t="s">
        <v>30705</v>
      </c>
      <c r="O7759" t="s">
        <v>30706</v>
      </c>
      <c r="P7759" t="s">
        <v>39</v>
      </c>
      <c r="Q7759">
        <v>10</v>
      </c>
      <c r="R7759" t="s">
        <v>40</v>
      </c>
      <c r="S7759" t="s">
        <v>79</v>
      </c>
      <c r="T7759">
        <v>55804</v>
      </c>
      <c r="U7759" s="1">
        <v>45358</v>
      </c>
      <c r="V7759" t="s">
        <v>72</v>
      </c>
      <c r="W7759">
        <v>484257</v>
      </c>
      <c r="X7759" t="s">
        <v>30707</v>
      </c>
      <c r="Y7759">
        <v>693</v>
      </c>
      <c r="Z7759">
        <v>2504</v>
      </c>
      <c r="AA7759">
        <v>1</v>
      </c>
      <c r="AB7759">
        <v>1001.6</v>
      </c>
    </row>
    <row r="7760" spans="1:28" x14ac:dyDescent="0.3">
      <c r="A7760" t="s">
        <v>28</v>
      </c>
      <c r="B7760" t="s">
        <v>29</v>
      </c>
      <c r="C7760" t="s">
        <v>54</v>
      </c>
      <c r="D7760" t="s">
        <v>227</v>
      </c>
      <c r="E7760" t="s">
        <v>46</v>
      </c>
      <c r="F7760" t="s">
        <v>33</v>
      </c>
      <c r="G7760">
        <v>53</v>
      </c>
      <c r="H7760">
        <v>428940</v>
      </c>
      <c r="I7760" t="s">
        <v>34</v>
      </c>
      <c r="J7760" s="1">
        <v>45514</v>
      </c>
      <c r="K7760">
        <v>1400</v>
      </c>
      <c r="L7760" t="s">
        <v>30708</v>
      </c>
      <c r="M7760" t="s">
        <v>1409</v>
      </c>
      <c r="N7760" t="s">
        <v>30709</v>
      </c>
      <c r="O7760" t="s">
        <v>30710</v>
      </c>
      <c r="P7760" t="s">
        <v>87</v>
      </c>
      <c r="Q7760">
        <v>19</v>
      </c>
      <c r="R7760" t="s">
        <v>40</v>
      </c>
      <c r="S7760" t="s">
        <v>63</v>
      </c>
      <c r="T7760">
        <v>68667</v>
      </c>
      <c r="U7760" s="1">
        <v>45545</v>
      </c>
      <c r="V7760" t="s">
        <v>180</v>
      </c>
      <c r="W7760">
        <v>249425</v>
      </c>
      <c r="X7760" t="s">
        <v>30711</v>
      </c>
      <c r="Y7760">
        <v>339</v>
      </c>
      <c r="Z7760">
        <v>1196</v>
      </c>
      <c r="AA7760">
        <v>6</v>
      </c>
      <c r="AB7760">
        <v>2870.4</v>
      </c>
    </row>
    <row r="7761" spans="1:28" x14ac:dyDescent="0.3">
      <c r="A7761" t="s">
        <v>28</v>
      </c>
      <c r="B7761" t="s">
        <v>29</v>
      </c>
      <c r="C7761" t="s">
        <v>44</v>
      </c>
      <c r="D7761" t="s">
        <v>170</v>
      </c>
      <c r="E7761" t="s">
        <v>56</v>
      </c>
      <c r="F7761" t="s">
        <v>33</v>
      </c>
      <c r="G7761">
        <v>3</v>
      </c>
      <c r="H7761">
        <v>439501</v>
      </c>
      <c r="I7761" t="s">
        <v>58</v>
      </c>
      <c r="J7761" s="1">
        <v>43936</v>
      </c>
      <c r="K7761">
        <v>1100</v>
      </c>
      <c r="L7761" t="s">
        <v>30712</v>
      </c>
      <c r="M7761" t="s">
        <v>49</v>
      </c>
      <c r="N7761" t="s">
        <v>30713</v>
      </c>
      <c r="O7761" t="s">
        <v>30714</v>
      </c>
      <c r="P7761" t="s">
        <v>51</v>
      </c>
      <c r="Q7761">
        <v>9</v>
      </c>
      <c r="R7761" t="s">
        <v>88</v>
      </c>
      <c r="S7761" t="s">
        <v>63</v>
      </c>
      <c r="T7761">
        <v>89468</v>
      </c>
      <c r="U7761" s="1">
        <v>45524</v>
      </c>
      <c r="V7761" t="s">
        <v>64</v>
      </c>
      <c r="W7761">
        <v>179724</v>
      </c>
      <c r="X7761" t="s">
        <v>30715</v>
      </c>
      <c r="Y7761">
        <v>796</v>
      </c>
      <c r="Z7761">
        <v>1553</v>
      </c>
      <c r="AA7761">
        <v>4</v>
      </c>
      <c r="AB7761">
        <v>2484.8000000000002</v>
      </c>
    </row>
    <row r="7762" spans="1:28" x14ac:dyDescent="0.3">
      <c r="A7762" t="s">
        <v>28</v>
      </c>
      <c r="B7762" t="s">
        <v>29</v>
      </c>
      <c r="C7762" t="s">
        <v>157</v>
      </c>
      <c r="D7762" t="s">
        <v>560</v>
      </c>
      <c r="E7762" t="s">
        <v>32</v>
      </c>
      <c r="F7762" t="s">
        <v>106</v>
      </c>
      <c r="G7762">
        <v>82</v>
      </c>
      <c r="H7762">
        <v>414171</v>
      </c>
      <c r="I7762" t="s">
        <v>58</v>
      </c>
      <c r="J7762" s="1">
        <v>45303</v>
      </c>
      <c r="K7762">
        <v>1300</v>
      </c>
      <c r="L7762" t="s">
        <v>30716</v>
      </c>
      <c r="M7762" t="s">
        <v>366</v>
      </c>
      <c r="N7762" t="s">
        <v>30717</v>
      </c>
      <c r="O7762" t="s">
        <v>30718</v>
      </c>
      <c r="P7762" t="s">
        <v>51</v>
      </c>
      <c r="Q7762">
        <v>4</v>
      </c>
      <c r="R7762" t="s">
        <v>40</v>
      </c>
      <c r="S7762" t="s">
        <v>79</v>
      </c>
      <c r="T7762">
        <v>21836</v>
      </c>
      <c r="U7762" s="1">
        <v>45386</v>
      </c>
      <c r="V7762" t="s">
        <v>80</v>
      </c>
      <c r="W7762">
        <v>593253</v>
      </c>
      <c r="X7762" t="s">
        <v>30719</v>
      </c>
      <c r="Y7762">
        <v>450</v>
      </c>
      <c r="Z7762">
        <v>1213</v>
      </c>
      <c r="AA7762">
        <v>8</v>
      </c>
      <c r="AB7762" s="2" t="s">
        <v>4885</v>
      </c>
    </row>
    <row r="7763" spans="1:28" x14ac:dyDescent="0.3">
      <c r="A7763" t="s">
        <v>28</v>
      </c>
      <c r="B7763" t="s">
        <v>29</v>
      </c>
      <c r="C7763" t="s">
        <v>66</v>
      </c>
      <c r="D7763" t="s">
        <v>98</v>
      </c>
      <c r="E7763" t="s">
        <v>46</v>
      </c>
      <c r="F7763" t="s">
        <v>355</v>
      </c>
      <c r="G7763">
        <v>46</v>
      </c>
      <c r="H7763">
        <v>431977</v>
      </c>
      <c r="I7763" t="s">
        <v>34</v>
      </c>
      <c r="J7763" s="1">
        <v>45116</v>
      </c>
      <c r="K7763">
        <v>1200</v>
      </c>
      <c r="L7763" t="s">
        <v>30720</v>
      </c>
      <c r="M7763" t="s">
        <v>94</v>
      </c>
      <c r="N7763" t="s">
        <v>30721</v>
      </c>
      <c r="O7763" t="s">
        <v>30722</v>
      </c>
      <c r="P7763" t="s">
        <v>71</v>
      </c>
      <c r="Q7763">
        <v>13</v>
      </c>
      <c r="R7763" t="s">
        <v>40</v>
      </c>
      <c r="S7763" t="s">
        <v>41</v>
      </c>
      <c r="T7763">
        <v>17217</v>
      </c>
      <c r="U7763" s="1">
        <v>45348</v>
      </c>
      <c r="V7763" t="s">
        <v>119</v>
      </c>
      <c r="W7763">
        <v>832152</v>
      </c>
      <c r="X7763" t="s">
        <v>1248</v>
      </c>
      <c r="Y7763">
        <v>735</v>
      </c>
      <c r="Z7763">
        <v>817</v>
      </c>
      <c r="AA7763">
        <v>7</v>
      </c>
      <c r="AB7763">
        <v>2287.6</v>
      </c>
    </row>
    <row r="7764" spans="1:28" x14ac:dyDescent="0.3">
      <c r="A7764" t="s">
        <v>28</v>
      </c>
      <c r="B7764" t="s">
        <v>29</v>
      </c>
      <c r="C7764" t="s">
        <v>91</v>
      </c>
      <c r="D7764" t="s">
        <v>187</v>
      </c>
      <c r="E7764" t="s">
        <v>32</v>
      </c>
      <c r="F7764" t="s">
        <v>175</v>
      </c>
      <c r="G7764">
        <v>100</v>
      </c>
      <c r="H7764">
        <v>402536</v>
      </c>
      <c r="I7764" t="s">
        <v>34</v>
      </c>
      <c r="J7764" s="1">
        <v>45510</v>
      </c>
      <c r="K7764">
        <v>1100</v>
      </c>
      <c r="L7764" t="s">
        <v>30723</v>
      </c>
      <c r="M7764" t="s">
        <v>552</v>
      </c>
      <c r="N7764" t="s">
        <v>30724</v>
      </c>
      <c r="O7764">
        <f>1-847-521-6906</f>
        <v>-8273</v>
      </c>
      <c r="P7764" t="s">
        <v>39</v>
      </c>
      <c r="Q7764">
        <v>16</v>
      </c>
      <c r="R7764" t="s">
        <v>40</v>
      </c>
      <c r="S7764" t="s">
        <v>41</v>
      </c>
      <c r="T7764">
        <v>80464</v>
      </c>
      <c r="U7764" s="1">
        <v>45350</v>
      </c>
      <c r="V7764" t="s">
        <v>119</v>
      </c>
      <c r="W7764">
        <v>235917</v>
      </c>
      <c r="X7764" t="s">
        <v>30725</v>
      </c>
      <c r="Y7764">
        <v>947</v>
      </c>
      <c r="Z7764">
        <v>1382</v>
      </c>
      <c r="AA7764">
        <v>6</v>
      </c>
      <c r="AB7764">
        <v>3316.8</v>
      </c>
    </row>
    <row r="7765" spans="1:28" x14ac:dyDescent="0.3">
      <c r="A7765" t="s">
        <v>28</v>
      </c>
      <c r="B7765" t="s">
        <v>29</v>
      </c>
      <c r="C7765" t="s">
        <v>91</v>
      </c>
      <c r="D7765" t="s">
        <v>442</v>
      </c>
      <c r="E7765" t="s">
        <v>56</v>
      </c>
      <c r="F7765" t="s">
        <v>99</v>
      </c>
      <c r="G7765">
        <v>52</v>
      </c>
      <c r="H7765">
        <v>418857</v>
      </c>
      <c r="I7765" t="s">
        <v>34</v>
      </c>
      <c r="J7765" s="1">
        <v>44935</v>
      </c>
      <c r="K7765">
        <v>800</v>
      </c>
      <c r="L7765" t="s">
        <v>30726</v>
      </c>
      <c r="M7765" t="s">
        <v>232</v>
      </c>
      <c r="N7765" t="s">
        <v>30727</v>
      </c>
      <c r="O7765" t="s">
        <v>30728</v>
      </c>
      <c r="P7765" t="s">
        <v>71</v>
      </c>
      <c r="Q7765">
        <v>17</v>
      </c>
      <c r="R7765" t="s">
        <v>40</v>
      </c>
      <c r="S7765" t="s">
        <v>63</v>
      </c>
      <c r="T7765">
        <v>42577</v>
      </c>
      <c r="U7765" s="1">
        <v>45447</v>
      </c>
      <c r="V7765" t="s">
        <v>52</v>
      </c>
      <c r="W7765">
        <v>719432</v>
      </c>
      <c r="X7765" t="s">
        <v>15388</v>
      </c>
      <c r="Y7765">
        <v>312</v>
      </c>
      <c r="Z7765">
        <v>2983</v>
      </c>
      <c r="AA7765">
        <v>4</v>
      </c>
      <c r="AB7765">
        <v>4772.8</v>
      </c>
    </row>
    <row r="7766" spans="1:28" x14ac:dyDescent="0.3">
      <c r="A7766" t="s">
        <v>28</v>
      </c>
      <c r="B7766" t="s">
        <v>29</v>
      </c>
      <c r="C7766" t="s">
        <v>54</v>
      </c>
      <c r="D7766" t="s">
        <v>248</v>
      </c>
      <c r="E7766" t="s">
        <v>46</v>
      </c>
      <c r="F7766" t="s">
        <v>47</v>
      </c>
      <c r="G7766">
        <v>72</v>
      </c>
      <c r="H7766">
        <v>403861</v>
      </c>
      <c r="I7766" t="s">
        <v>34</v>
      </c>
      <c r="J7766" s="1">
        <v>45609</v>
      </c>
      <c r="K7766">
        <v>1200</v>
      </c>
      <c r="L7766" t="s">
        <v>9826</v>
      </c>
      <c r="M7766" t="s">
        <v>287</v>
      </c>
      <c r="N7766" t="s">
        <v>30729</v>
      </c>
      <c r="O7766" s="2" t="s">
        <v>30730</v>
      </c>
      <c r="P7766" t="s">
        <v>51</v>
      </c>
      <c r="Q7766">
        <v>12</v>
      </c>
      <c r="R7766" t="s">
        <v>88</v>
      </c>
      <c r="S7766" t="s">
        <v>118</v>
      </c>
      <c r="T7766">
        <v>24850</v>
      </c>
      <c r="U7766" s="1">
        <v>45341</v>
      </c>
      <c r="V7766" t="s">
        <v>119</v>
      </c>
      <c r="W7766">
        <v>209071</v>
      </c>
      <c r="X7766" t="s">
        <v>30731</v>
      </c>
      <c r="Y7766">
        <v>305</v>
      </c>
      <c r="Z7766">
        <v>2844</v>
      </c>
      <c r="AA7766">
        <v>1</v>
      </c>
      <c r="AB7766" s="2" t="s">
        <v>30732</v>
      </c>
    </row>
    <row r="7767" spans="1:28" x14ac:dyDescent="0.3">
      <c r="A7767" t="s">
        <v>28</v>
      </c>
      <c r="B7767" t="s">
        <v>29</v>
      </c>
      <c r="C7767" t="s">
        <v>54</v>
      </c>
      <c r="D7767" t="s">
        <v>560</v>
      </c>
      <c r="E7767" t="s">
        <v>32</v>
      </c>
      <c r="F7767" t="s">
        <v>150</v>
      </c>
      <c r="G7767">
        <v>22</v>
      </c>
      <c r="H7767">
        <v>405266</v>
      </c>
      <c r="I7767" t="s">
        <v>34</v>
      </c>
      <c r="J7767" s="1">
        <v>45514</v>
      </c>
      <c r="K7767">
        <v>1000</v>
      </c>
      <c r="L7767" t="s">
        <v>30733</v>
      </c>
      <c r="M7767" t="s">
        <v>94</v>
      </c>
      <c r="N7767" t="s">
        <v>30734</v>
      </c>
      <c r="O7767">
        <v>7511447741</v>
      </c>
      <c r="P7767" t="s">
        <v>71</v>
      </c>
      <c r="Q7767">
        <v>12</v>
      </c>
      <c r="R7767" t="s">
        <v>88</v>
      </c>
      <c r="S7767" t="s">
        <v>118</v>
      </c>
      <c r="T7767">
        <v>49759</v>
      </c>
      <c r="U7767" s="1">
        <v>45461</v>
      </c>
      <c r="V7767" t="s">
        <v>52</v>
      </c>
      <c r="W7767">
        <v>663088</v>
      </c>
      <c r="X7767" t="s">
        <v>30735</v>
      </c>
      <c r="Y7767">
        <v>707</v>
      </c>
      <c r="Z7767">
        <v>2287</v>
      </c>
      <c r="AA7767">
        <v>1</v>
      </c>
      <c r="AB7767" s="2" t="s">
        <v>20245</v>
      </c>
    </row>
    <row r="7768" spans="1:28" x14ac:dyDescent="0.3">
      <c r="A7768" t="s">
        <v>28</v>
      </c>
      <c r="B7768" t="s">
        <v>29</v>
      </c>
      <c r="C7768" t="s">
        <v>91</v>
      </c>
      <c r="D7768" t="s">
        <v>291</v>
      </c>
      <c r="E7768" t="s">
        <v>32</v>
      </c>
      <c r="F7768" t="s">
        <v>47</v>
      </c>
      <c r="G7768">
        <v>13</v>
      </c>
      <c r="H7768">
        <v>401115</v>
      </c>
      <c r="I7768" t="s">
        <v>58</v>
      </c>
      <c r="J7768" s="1">
        <v>44384</v>
      </c>
      <c r="K7768">
        <v>800</v>
      </c>
      <c r="L7768" t="s">
        <v>30736</v>
      </c>
      <c r="M7768" t="s">
        <v>1291</v>
      </c>
      <c r="N7768" t="s">
        <v>30737</v>
      </c>
      <c r="O7768" t="s">
        <v>30738</v>
      </c>
      <c r="P7768" t="s">
        <v>71</v>
      </c>
      <c r="Q7768">
        <v>12</v>
      </c>
      <c r="R7768" t="s">
        <v>88</v>
      </c>
      <c r="S7768" t="s">
        <v>79</v>
      </c>
      <c r="T7768">
        <v>98138</v>
      </c>
      <c r="U7768" s="1">
        <v>45417</v>
      </c>
      <c r="V7768" t="s">
        <v>140</v>
      </c>
      <c r="W7768">
        <v>607546</v>
      </c>
      <c r="X7768" t="s">
        <v>30739</v>
      </c>
      <c r="Y7768">
        <v>480</v>
      </c>
      <c r="Z7768">
        <v>2154</v>
      </c>
      <c r="AA7768">
        <v>6</v>
      </c>
      <c r="AB7768">
        <v>5169.6000000000004</v>
      </c>
    </row>
    <row r="7769" spans="1:28" x14ac:dyDescent="0.3">
      <c r="A7769" t="s">
        <v>28</v>
      </c>
      <c r="B7769" t="s">
        <v>29</v>
      </c>
      <c r="C7769" t="s">
        <v>157</v>
      </c>
      <c r="D7769" t="s">
        <v>338</v>
      </c>
      <c r="E7769" t="s">
        <v>46</v>
      </c>
      <c r="F7769" t="s">
        <v>83</v>
      </c>
      <c r="G7769">
        <v>5</v>
      </c>
      <c r="H7769">
        <v>402713</v>
      </c>
      <c r="I7769" t="s">
        <v>58</v>
      </c>
      <c r="J7769" s="1">
        <v>43934</v>
      </c>
      <c r="K7769">
        <v>1400</v>
      </c>
      <c r="L7769" t="s">
        <v>30740</v>
      </c>
      <c r="M7769" t="s">
        <v>308</v>
      </c>
      <c r="N7769" t="s">
        <v>30741</v>
      </c>
      <c r="O7769" t="s">
        <v>30742</v>
      </c>
      <c r="P7769" t="s">
        <v>87</v>
      </c>
      <c r="Q7769">
        <v>10</v>
      </c>
      <c r="R7769" t="s">
        <v>88</v>
      </c>
      <c r="S7769" t="s">
        <v>63</v>
      </c>
      <c r="T7769">
        <v>20620</v>
      </c>
      <c r="U7769" s="1">
        <v>45569</v>
      </c>
      <c r="V7769" t="s">
        <v>155</v>
      </c>
      <c r="W7769">
        <v>379758</v>
      </c>
      <c r="X7769" t="s">
        <v>30743</v>
      </c>
      <c r="Y7769">
        <v>285</v>
      </c>
      <c r="Z7769">
        <v>2000</v>
      </c>
      <c r="AA7769">
        <v>3</v>
      </c>
      <c r="AB7769">
        <v>2400</v>
      </c>
    </row>
    <row r="7770" spans="1:28" x14ac:dyDescent="0.3">
      <c r="A7770" t="s">
        <v>28</v>
      </c>
      <c r="B7770" t="s">
        <v>29</v>
      </c>
      <c r="C7770" t="s">
        <v>157</v>
      </c>
      <c r="D7770" t="s">
        <v>546</v>
      </c>
      <c r="E7770" t="s">
        <v>32</v>
      </c>
      <c r="F7770" t="s">
        <v>99</v>
      </c>
      <c r="G7770">
        <v>2</v>
      </c>
      <c r="H7770">
        <v>423800</v>
      </c>
      <c r="I7770" t="s">
        <v>34</v>
      </c>
      <c r="J7770" s="1">
        <v>45310</v>
      </c>
      <c r="K7770">
        <v>1200</v>
      </c>
      <c r="L7770" t="s">
        <v>30744</v>
      </c>
      <c r="M7770" t="s">
        <v>895</v>
      </c>
      <c r="N7770" t="s">
        <v>30745</v>
      </c>
      <c r="O7770" t="s">
        <v>30746</v>
      </c>
      <c r="P7770" t="s">
        <v>71</v>
      </c>
      <c r="Q7770">
        <v>9</v>
      </c>
      <c r="R7770" t="s">
        <v>40</v>
      </c>
      <c r="S7770" t="s">
        <v>41</v>
      </c>
      <c r="T7770">
        <v>97800</v>
      </c>
      <c r="U7770" s="1">
        <v>45629</v>
      </c>
      <c r="V7770" t="s">
        <v>259</v>
      </c>
      <c r="W7770">
        <v>178876</v>
      </c>
      <c r="X7770" t="s">
        <v>30747</v>
      </c>
      <c r="Y7770">
        <v>491</v>
      </c>
      <c r="Z7770">
        <v>2450</v>
      </c>
      <c r="AA7770">
        <v>7</v>
      </c>
      <c r="AB7770">
        <v>6860</v>
      </c>
    </row>
    <row r="7771" spans="1:28" x14ac:dyDescent="0.3">
      <c r="A7771" t="s">
        <v>28</v>
      </c>
      <c r="B7771" t="s">
        <v>29</v>
      </c>
      <c r="C7771" t="s">
        <v>44</v>
      </c>
      <c r="D7771" t="s">
        <v>237</v>
      </c>
      <c r="E7771" t="s">
        <v>32</v>
      </c>
      <c r="F7771" t="s">
        <v>106</v>
      </c>
      <c r="G7771">
        <v>41</v>
      </c>
      <c r="H7771">
        <v>424481</v>
      </c>
      <c r="I7771" t="s">
        <v>34</v>
      </c>
      <c r="J7771" s="1">
        <v>44752</v>
      </c>
      <c r="K7771">
        <v>950</v>
      </c>
      <c r="L7771" t="s">
        <v>30748</v>
      </c>
      <c r="M7771" t="s">
        <v>843</v>
      </c>
      <c r="N7771" t="s">
        <v>30749</v>
      </c>
      <c r="O7771" t="s">
        <v>30750</v>
      </c>
      <c r="P7771" t="s">
        <v>39</v>
      </c>
      <c r="Q7771">
        <v>15</v>
      </c>
      <c r="R7771" t="s">
        <v>88</v>
      </c>
      <c r="S7771" t="s">
        <v>41</v>
      </c>
      <c r="T7771">
        <v>41984</v>
      </c>
      <c r="U7771" s="1">
        <v>45305</v>
      </c>
      <c r="V7771" t="s">
        <v>111</v>
      </c>
      <c r="W7771">
        <v>754132</v>
      </c>
      <c r="X7771" t="s">
        <v>30751</v>
      </c>
      <c r="Y7771">
        <v>269</v>
      </c>
      <c r="Z7771">
        <v>2236</v>
      </c>
      <c r="AA7771">
        <v>4</v>
      </c>
      <c r="AB7771" s="2" t="s">
        <v>30752</v>
      </c>
    </row>
    <row r="7772" spans="1:28" x14ac:dyDescent="0.3">
      <c r="A7772" t="s">
        <v>28</v>
      </c>
      <c r="B7772" t="s">
        <v>29</v>
      </c>
      <c r="C7772" t="s">
        <v>193</v>
      </c>
      <c r="D7772" t="s">
        <v>134</v>
      </c>
      <c r="E7772" t="s">
        <v>56</v>
      </c>
      <c r="F7772" t="s">
        <v>175</v>
      </c>
      <c r="G7772">
        <v>28</v>
      </c>
      <c r="H7772">
        <v>434195</v>
      </c>
      <c r="I7772" t="s">
        <v>58</v>
      </c>
      <c r="J7772" s="1">
        <v>44026</v>
      </c>
      <c r="K7772">
        <v>950</v>
      </c>
      <c r="L7772" t="s">
        <v>30753</v>
      </c>
      <c r="M7772" t="s">
        <v>282</v>
      </c>
      <c r="N7772" t="s">
        <v>30754</v>
      </c>
      <c r="O7772" t="s">
        <v>30755</v>
      </c>
      <c r="P7772" t="s">
        <v>71</v>
      </c>
      <c r="Q7772">
        <v>19</v>
      </c>
      <c r="R7772" t="s">
        <v>40</v>
      </c>
      <c r="S7772" t="s">
        <v>118</v>
      </c>
      <c r="T7772">
        <v>59545</v>
      </c>
      <c r="U7772" s="1">
        <v>45629</v>
      </c>
      <c r="V7772" t="s">
        <v>259</v>
      </c>
      <c r="W7772">
        <v>256723</v>
      </c>
      <c r="X7772" t="s">
        <v>28819</v>
      </c>
      <c r="Y7772">
        <v>511</v>
      </c>
      <c r="Z7772">
        <v>2325</v>
      </c>
      <c r="AA7772">
        <v>4</v>
      </c>
      <c r="AB7772">
        <v>3720</v>
      </c>
    </row>
    <row r="7773" spans="1:28" x14ac:dyDescent="0.3">
      <c r="A7773" t="s">
        <v>28</v>
      </c>
      <c r="B7773" t="s">
        <v>29</v>
      </c>
      <c r="C7773" t="s">
        <v>30</v>
      </c>
      <c r="D7773" t="s">
        <v>338</v>
      </c>
      <c r="E7773" t="s">
        <v>32</v>
      </c>
      <c r="F7773" t="s">
        <v>150</v>
      </c>
      <c r="G7773">
        <v>46</v>
      </c>
      <c r="H7773">
        <v>418721</v>
      </c>
      <c r="I7773" t="s">
        <v>34</v>
      </c>
      <c r="J7773" s="1">
        <v>44698</v>
      </c>
      <c r="K7773">
        <v>800</v>
      </c>
      <c r="L7773" t="s">
        <v>30756</v>
      </c>
      <c r="M7773" t="s">
        <v>211</v>
      </c>
      <c r="N7773" t="s">
        <v>30757</v>
      </c>
      <c r="O7773">
        <v>8780866749</v>
      </c>
      <c r="P7773" t="s">
        <v>71</v>
      </c>
      <c r="Q7773">
        <v>15</v>
      </c>
      <c r="R7773" t="s">
        <v>40</v>
      </c>
      <c r="S7773" t="s">
        <v>41</v>
      </c>
      <c r="T7773">
        <v>16651</v>
      </c>
      <c r="U7773" s="1">
        <v>45347</v>
      </c>
      <c r="V7773" t="s">
        <v>119</v>
      </c>
      <c r="W7773">
        <v>805372</v>
      </c>
      <c r="X7773" t="s">
        <v>30758</v>
      </c>
      <c r="Y7773">
        <v>290</v>
      </c>
      <c r="Z7773">
        <v>855</v>
      </c>
      <c r="AA7773">
        <v>1</v>
      </c>
      <c r="AB7773">
        <v>342</v>
      </c>
    </row>
    <row r="7774" spans="1:28" x14ac:dyDescent="0.3">
      <c r="A7774" t="s">
        <v>28</v>
      </c>
      <c r="B7774" t="s">
        <v>29</v>
      </c>
      <c r="C7774" t="s">
        <v>30</v>
      </c>
      <c r="D7774" t="s">
        <v>616</v>
      </c>
      <c r="E7774" t="s">
        <v>56</v>
      </c>
      <c r="F7774" t="s">
        <v>99</v>
      </c>
      <c r="G7774">
        <v>77</v>
      </c>
      <c r="H7774">
        <v>424055</v>
      </c>
      <c r="I7774" t="s">
        <v>58</v>
      </c>
      <c r="J7774" s="1">
        <v>45185</v>
      </c>
      <c r="K7774">
        <v>1100</v>
      </c>
      <c r="L7774" t="s">
        <v>30759</v>
      </c>
      <c r="M7774" t="s">
        <v>496</v>
      </c>
      <c r="N7774" t="s">
        <v>30760</v>
      </c>
      <c r="O7774">
        <v>1867732958</v>
      </c>
      <c r="P7774" t="s">
        <v>51</v>
      </c>
      <c r="Q7774">
        <v>6</v>
      </c>
      <c r="R7774" t="s">
        <v>40</v>
      </c>
      <c r="S7774" t="s">
        <v>79</v>
      </c>
      <c r="T7774">
        <v>53668</v>
      </c>
      <c r="U7774" s="1">
        <v>45580</v>
      </c>
      <c r="V7774" t="s">
        <v>155</v>
      </c>
      <c r="W7774">
        <v>674471</v>
      </c>
      <c r="X7774" t="s">
        <v>30761</v>
      </c>
      <c r="Y7774">
        <v>825</v>
      </c>
      <c r="Z7774">
        <v>2485</v>
      </c>
      <c r="AA7774">
        <v>1</v>
      </c>
      <c r="AB7774">
        <v>994</v>
      </c>
    </row>
    <row r="7775" spans="1:28" x14ac:dyDescent="0.3">
      <c r="A7775" t="s">
        <v>28</v>
      </c>
      <c r="B7775" t="s">
        <v>29</v>
      </c>
      <c r="C7775" t="s">
        <v>54</v>
      </c>
      <c r="D7775" t="s">
        <v>611</v>
      </c>
      <c r="E7775" t="s">
        <v>46</v>
      </c>
      <c r="F7775" t="s">
        <v>99</v>
      </c>
      <c r="G7775">
        <v>7</v>
      </c>
      <c r="H7775">
        <v>404699</v>
      </c>
      <c r="I7775" t="s">
        <v>58</v>
      </c>
      <c r="J7775" s="1">
        <v>44480</v>
      </c>
      <c r="K7775">
        <v>950</v>
      </c>
      <c r="L7775" t="s">
        <v>30762</v>
      </c>
      <c r="M7775" t="s">
        <v>216</v>
      </c>
      <c r="N7775" t="s">
        <v>30763</v>
      </c>
      <c r="O7775" t="s">
        <v>30764</v>
      </c>
      <c r="P7775" t="s">
        <v>71</v>
      </c>
      <c r="Q7775">
        <v>10</v>
      </c>
      <c r="R7775" t="s">
        <v>40</v>
      </c>
      <c r="S7775" t="s">
        <v>118</v>
      </c>
      <c r="T7775">
        <v>54387</v>
      </c>
      <c r="U7775" s="1">
        <v>45417</v>
      </c>
      <c r="V7775" t="s">
        <v>140</v>
      </c>
      <c r="W7775">
        <v>750962</v>
      </c>
      <c r="X7775" t="s">
        <v>30765</v>
      </c>
      <c r="Y7775">
        <v>441</v>
      </c>
      <c r="Z7775">
        <v>1721</v>
      </c>
      <c r="AA7775">
        <v>5</v>
      </c>
      <c r="AB7775">
        <v>3442</v>
      </c>
    </row>
    <row r="7776" spans="1:28" x14ac:dyDescent="0.3">
      <c r="A7776" t="s">
        <v>28</v>
      </c>
      <c r="B7776" t="s">
        <v>29</v>
      </c>
      <c r="C7776" t="s">
        <v>157</v>
      </c>
      <c r="D7776" t="s">
        <v>621</v>
      </c>
      <c r="E7776" t="s">
        <v>46</v>
      </c>
      <c r="F7776" t="s">
        <v>47</v>
      </c>
      <c r="G7776">
        <v>57</v>
      </c>
      <c r="H7776">
        <v>413167</v>
      </c>
      <c r="I7776" t="s">
        <v>58</v>
      </c>
      <c r="J7776" s="1">
        <v>45321</v>
      </c>
      <c r="K7776">
        <v>1100</v>
      </c>
      <c r="L7776" t="s">
        <v>19624</v>
      </c>
      <c r="M7776" t="s">
        <v>591</v>
      </c>
      <c r="N7776" t="s">
        <v>30766</v>
      </c>
      <c r="O7776" t="s">
        <v>30767</v>
      </c>
      <c r="P7776" t="s">
        <v>71</v>
      </c>
      <c r="Q7776">
        <v>4</v>
      </c>
      <c r="R7776" t="s">
        <v>88</v>
      </c>
      <c r="S7776" t="s">
        <v>41</v>
      </c>
      <c r="T7776">
        <v>60293</v>
      </c>
      <c r="U7776" s="1">
        <v>45346</v>
      </c>
      <c r="V7776" t="s">
        <v>119</v>
      </c>
      <c r="W7776">
        <v>744664</v>
      </c>
      <c r="X7776" t="s">
        <v>30768</v>
      </c>
      <c r="Y7776">
        <v>949</v>
      </c>
      <c r="Z7776">
        <v>1399</v>
      </c>
      <c r="AA7776">
        <v>2</v>
      </c>
      <c r="AB7776">
        <v>1119.2</v>
      </c>
    </row>
    <row r="7777" spans="1:28" x14ac:dyDescent="0.3">
      <c r="A7777" t="s">
        <v>28</v>
      </c>
      <c r="B7777" t="s">
        <v>29</v>
      </c>
      <c r="C7777" t="s">
        <v>54</v>
      </c>
      <c r="D7777" t="s">
        <v>55</v>
      </c>
      <c r="E7777" t="s">
        <v>46</v>
      </c>
      <c r="F7777" t="s">
        <v>47</v>
      </c>
      <c r="G7777">
        <v>79</v>
      </c>
      <c r="H7777">
        <v>423173</v>
      </c>
      <c r="I7777" t="s">
        <v>34</v>
      </c>
      <c r="J7777" s="1">
        <v>44644</v>
      </c>
      <c r="K7777">
        <v>1000</v>
      </c>
      <c r="L7777" t="s">
        <v>28467</v>
      </c>
      <c r="M7777" t="s">
        <v>1017</v>
      </c>
      <c r="N7777" t="s">
        <v>30769</v>
      </c>
      <c r="O7777" t="s">
        <v>30770</v>
      </c>
      <c r="P7777" t="s">
        <v>87</v>
      </c>
      <c r="Q7777">
        <v>7</v>
      </c>
      <c r="R7777" t="s">
        <v>88</v>
      </c>
      <c r="S7777" t="s">
        <v>79</v>
      </c>
      <c r="T7777">
        <v>27772</v>
      </c>
      <c r="U7777" s="1">
        <v>45388</v>
      </c>
      <c r="V7777" t="s">
        <v>80</v>
      </c>
      <c r="W7777">
        <v>901941</v>
      </c>
      <c r="X7777" t="s">
        <v>30771</v>
      </c>
      <c r="Y7777">
        <v>908</v>
      </c>
      <c r="Z7777">
        <v>787</v>
      </c>
      <c r="AA7777">
        <v>8</v>
      </c>
      <c r="AB7777">
        <v>2518.4</v>
      </c>
    </row>
    <row r="7778" spans="1:28" x14ac:dyDescent="0.3">
      <c r="A7778" t="s">
        <v>28</v>
      </c>
      <c r="B7778" t="s">
        <v>29</v>
      </c>
      <c r="C7778" t="s">
        <v>91</v>
      </c>
      <c r="D7778" t="s">
        <v>237</v>
      </c>
      <c r="E7778" t="s">
        <v>32</v>
      </c>
      <c r="F7778" t="s">
        <v>175</v>
      </c>
      <c r="G7778">
        <v>49</v>
      </c>
      <c r="H7778">
        <v>400890</v>
      </c>
      <c r="I7778" t="s">
        <v>34</v>
      </c>
      <c r="J7778" s="1">
        <v>44446</v>
      </c>
      <c r="K7778">
        <v>950</v>
      </c>
      <c r="L7778" t="s">
        <v>30772</v>
      </c>
      <c r="M7778" t="s">
        <v>165</v>
      </c>
      <c r="N7778" t="s">
        <v>30773</v>
      </c>
      <c r="O7778" t="s">
        <v>30774</v>
      </c>
      <c r="P7778" t="s">
        <v>87</v>
      </c>
      <c r="Q7778">
        <v>15</v>
      </c>
      <c r="R7778" t="s">
        <v>88</v>
      </c>
      <c r="S7778" t="s">
        <v>79</v>
      </c>
      <c r="T7778">
        <v>93670</v>
      </c>
      <c r="U7778" s="1">
        <v>45343</v>
      </c>
      <c r="V7778" t="s">
        <v>119</v>
      </c>
      <c r="W7778">
        <v>109908</v>
      </c>
      <c r="X7778" t="s">
        <v>18009</v>
      </c>
      <c r="Y7778">
        <v>242</v>
      </c>
      <c r="Z7778">
        <v>1146</v>
      </c>
      <c r="AA7778">
        <v>5</v>
      </c>
      <c r="AB7778">
        <v>2292</v>
      </c>
    </row>
    <row r="7779" spans="1:28" x14ac:dyDescent="0.3">
      <c r="A7779" t="s">
        <v>28</v>
      </c>
      <c r="B7779" t="s">
        <v>29</v>
      </c>
      <c r="C7779" t="s">
        <v>54</v>
      </c>
      <c r="D7779" t="s">
        <v>611</v>
      </c>
      <c r="E7779" t="s">
        <v>46</v>
      </c>
      <c r="F7779" t="s">
        <v>113</v>
      </c>
      <c r="G7779">
        <v>96</v>
      </c>
      <c r="H7779">
        <v>407773</v>
      </c>
      <c r="I7779" t="s">
        <v>34</v>
      </c>
      <c r="J7779" s="1">
        <v>45351</v>
      </c>
      <c r="K7779">
        <v>1200</v>
      </c>
      <c r="L7779" t="s">
        <v>30775</v>
      </c>
      <c r="M7779" t="s">
        <v>670</v>
      </c>
      <c r="N7779" t="s">
        <v>30776</v>
      </c>
      <c r="O7779" t="s">
        <v>30777</v>
      </c>
      <c r="P7779" t="s">
        <v>51</v>
      </c>
      <c r="Q7779">
        <v>12</v>
      </c>
      <c r="R7779" t="s">
        <v>88</v>
      </c>
      <c r="S7779" t="s">
        <v>41</v>
      </c>
      <c r="T7779">
        <v>50748</v>
      </c>
      <c r="U7779" s="1">
        <v>45446</v>
      </c>
      <c r="V7779" t="s">
        <v>52</v>
      </c>
      <c r="W7779">
        <v>246495</v>
      </c>
      <c r="X7779" t="s">
        <v>29100</v>
      </c>
      <c r="Y7779">
        <v>271</v>
      </c>
      <c r="Z7779">
        <v>2719</v>
      </c>
      <c r="AA7779">
        <v>6</v>
      </c>
      <c r="AB7779">
        <v>6525.6</v>
      </c>
    </row>
    <row r="7780" spans="1:28" x14ac:dyDescent="0.3">
      <c r="A7780" t="s">
        <v>28</v>
      </c>
      <c r="B7780" t="s">
        <v>29</v>
      </c>
      <c r="C7780" t="s">
        <v>30</v>
      </c>
      <c r="D7780" t="s">
        <v>467</v>
      </c>
      <c r="E7780" t="s">
        <v>46</v>
      </c>
      <c r="F7780" t="s">
        <v>99</v>
      </c>
      <c r="G7780">
        <v>97</v>
      </c>
      <c r="H7780">
        <v>427131</v>
      </c>
      <c r="I7780" t="s">
        <v>58</v>
      </c>
      <c r="J7780" s="1">
        <v>43874</v>
      </c>
      <c r="K7780">
        <v>1400</v>
      </c>
      <c r="L7780" t="s">
        <v>18412</v>
      </c>
      <c r="M7780" t="s">
        <v>919</v>
      </c>
      <c r="N7780" t="s">
        <v>30778</v>
      </c>
      <c r="O7780" t="s">
        <v>30779</v>
      </c>
      <c r="P7780" t="s">
        <v>71</v>
      </c>
      <c r="Q7780">
        <v>15</v>
      </c>
      <c r="R7780" t="s">
        <v>88</v>
      </c>
      <c r="S7780" t="s">
        <v>63</v>
      </c>
      <c r="T7780">
        <v>41694</v>
      </c>
      <c r="U7780" s="1">
        <v>45491</v>
      </c>
      <c r="V7780" t="s">
        <v>126</v>
      </c>
      <c r="W7780">
        <v>815729</v>
      </c>
      <c r="X7780" t="s">
        <v>30780</v>
      </c>
      <c r="Y7780">
        <v>246</v>
      </c>
      <c r="Z7780">
        <v>2336</v>
      </c>
      <c r="AA7780">
        <v>7</v>
      </c>
      <c r="AB7780">
        <v>6540.8</v>
      </c>
    </row>
    <row r="7781" spans="1:28" x14ac:dyDescent="0.3">
      <c r="A7781" t="s">
        <v>28</v>
      </c>
      <c r="B7781" t="s">
        <v>29</v>
      </c>
      <c r="C7781" t="s">
        <v>54</v>
      </c>
      <c r="D7781" t="s">
        <v>149</v>
      </c>
      <c r="E7781" t="s">
        <v>46</v>
      </c>
      <c r="F7781" t="s">
        <v>175</v>
      </c>
      <c r="G7781">
        <v>50</v>
      </c>
      <c r="H7781">
        <v>416483</v>
      </c>
      <c r="I7781" t="s">
        <v>58</v>
      </c>
      <c r="J7781" s="1">
        <v>44843</v>
      </c>
      <c r="K7781">
        <v>1100</v>
      </c>
      <c r="L7781" t="s">
        <v>30781</v>
      </c>
      <c r="M7781" t="s">
        <v>731</v>
      </c>
      <c r="N7781" t="s">
        <v>30782</v>
      </c>
      <c r="O7781" t="s">
        <v>30783</v>
      </c>
      <c r="P7781" t="s">
        <v>71</v>
      </c>
      <c r="Q7781">
        <v>16</v>
      </c>
      <c r="R7781" t="s">
        <v>88</v>
      </c>
      <c r="S7781" t="s">
        <v>41</v>
      </c>
      <c r="T7781">
        <v>49993</v>
      </c>
      <c r="U7781" s="1">
        <v>45522</v>
      </c>
      <c r="V7781" t="s">
        <v>64</v>
      </c>
      <c r="W7781">
        <v>573666</v>
      </c>
      <c r="X7781" t="s">
        <v>30784</v>
      </c>
      <c r="Y7781">
        <v>751</v>
      </c>
      <c r="Z7781">
        <v>772</v>
      </c>
      <c r="AA7781">
        <v>7</v>
      </c>
      <c r="AB7781">
        <v>2161.6</v>
      </c>
    </row>
    <row r="7782" spans="1:28" x14ac:dyDescent="0.3">
      <c r="A7782" t="s">
        <v>28</v>
      </c>
      <c r="B7782" t="s">
        <v>29</v>
      </c>
      <c r="C7782" t="s">
        <v>157</v>
      </c>
      <c r="D7782" t="s">
        <v>82</v>
      </c>
      <c r="E7782" t="s">
        <v>32</v>
      </c>
      <c r="F7782" t="s">
        <v>135</v>
      </c>
      <c r="G7782">
        <v>30</v>
      </c>
      <c r="H7782">
        <v>413768</v>
      </c>
      <c r="I7782" t="s">
        <v>34</v>
      </c>
      <c r="J7782" s="1">
        <v>45193</v>
      </c>
      <c r="K7782">
        <v>1300</v>
      </c>
      <c r="L7782" t="s">
        <v>30785</v>
      </c>
      <c r="M7782" t="s">
        <v>654</v>
      </c>
      <c r="N7782" t="s">
        <v>30786</v>
      </c>
      <c r="O7782" t="s">
        <v>30787</v>
      </c>
      <c r="P7782" t="s">
        <v>71</v>
      </c>
      <c r="Q7782">
        <v>16</v>
      </c>
      <c r="R7782" t="s">
        <v>88</v>
      </c>
      <c r="S7782" t="s">
        <v>41</v>
      </c>
      <c r="T7782">
        <v>82377</v>
      </c>
      <c r="U7782" s="1">
        <v>45564</v>
      </c>
      <c r="V7782" t="s">
        <v>180</v>
      </c>
      <c r="W7782">
        <v>936162</v>
      </c>
      <c r="X7782" t="s">
        <v>30788</v>
      </c>
      <c r="Y7782">
        <v>854</v>
      </c>
      <c r="Z7782">
        <v>1199</v>
      </c>
      <c r="AA7782">
        <v>4</v>
      </c>
      <c r="AB7782">
        <v>1918.4</v>
      </c>
    </row>
    <row r="7783" spans="1:28" x14ac:dyDescent="0.3">
      <c r="A7783" t="s">
        <v>28</v>
      </c>
      <c r="B7783" t="s">
        <v>29</v>
      </c>
      <c r="C7783" t="s">
        <v>157</v>
      </c>
      <c r="D7783" t="s">
        <v>82</v>
      </c>
      <c r="E7783" t="s">
        <v>46</v>
      </c>
      <c r="F7783" t="s">
        <v>355</v>
      </c>
      <c r="G7783">
        <v>78</v>
      </c>
      <c r="H7783">
        <v>407626</v>
      </c>
      <c r="I7783" t="s">
        <v>34</v>
      </c>
      <c r="J7783" s="1">
        <v>44497</v>
      </c>
      <c r="K7783">
        <v>1400</v>
      </c>
      <c r="L7783" t="s">
        <v>30789</v>
      </c>
      <c r="M7783" t="s">
        <v>244</v>
      </c>
      <c r="N7783" t="s">
        <v>30790</v>
      </c>
      <c r="O7783" t="s">
        <v>30791</v>
      </c>
      <c r="P7783" t="s">
        <v>39</v>
      </c>
      <c r="Q7783">
        <v>5</v>
      </c>
      <c r="R7783" t="s">
        <v>88</v>
      </c>
      <c r="S7783" t="s">
        <v>79</v>
      </c>
      <c r="T7783">
        <v>60677</v>
      </c>
      <c r="U7783" s="1">
        <v>45492</v>
      </c>
      <c r="V7783" t="s">
        <v>126</v>
      </c>
      <c r="W7783">
        <v>425764</v>
      </c>
      <c r="X7783" t="s">
        <v>30792</v>
      </c>
      <c r="Y7783">
        <v>494</v>
      </c>
      <c r="Z7783">
        <v>1369</v>
      </c>
      <c r="AA7783">
        <v>6</v>
      </c>
      <c r="AB7783" s="2" t="s">
        <v>19271</v>
      </c>
    </row>
    <row r="7784" spans="1:28" x14ac:dyDescent="0.3">
      <c r="A7784" t="s">
        <v>28</v>
      </c>
      <c r="B7784" t="s">
        <v>29</v>
      </c>
      <c r="C7784" t="s">
        <v>148</v>
      </c>
      <c r="D7784" t="s">
        <v>149</v>
      </c>
      <c r="E7784" t="s">
        <v>46</v>
      </c>
      <c r="F7784" t="s">
        <v>135</v>
      </c>
      <c r="G7784">
        <v>98</v>
      </c>
      <c r="H7784">
        <v>433342</v>
      </c>
      <c r="I7784" t="s">
        <v>58</v>
      </c>
      <c r="J7784" s="1">
        <v>45259</v>
      </c>
      <c r="K7784">
        <v>1000</v>
      </c>
      <c r="L7784" t="s">
        <v>30793</v>
      </c>
      <c r="M7784" t="s">
        <v>137</v>
      </c>
      <c r="N7784" t="s">
        <v>30794</v>
      </c>
      <c r="O7784" t="s">
        <v>30795</v>
      </c>
      <c r="P7784" t="s">
        <v>39</v>
      </c>
      <c r="Q7784">
        <v>17</v>
      </c>
      <c r="R7784" t="s">
        <v>40</v>
      </c>
      <c r="S7784" t="s">
        <v>63</v>
      </c>
      <c r="T7784">
        <v>50071</v>
      </c>
      <c r="U7784" s="1">
        <v>45530</v>
      </c>
      <c r="V7784" t="s">
        <v>64</v>
      </c>
      <c r="W7784">
        <v>421578</v>
      </c>
      <c r="X7784" t="s">
        <v>30796</v>
      </c>
      <c r="Y7784">
        <v>255</v>
      </c>
      <c r="Z7784">
        <v>1295</v>
      </c>
      <c r="AA7784">
        <v>3</v>
      </c>
      <c r="AB7784">
        <v>1554</v>
      </c>
    </row>
    <row r="7785" spans="1:28" x14ac:dyDescent="0.3">
      <c r="A7785" t="s">
        <v>28</v>
      </c>
      <c r="B7785" t="s">
        <v>29</v>
      </c>
      <c r="C7785" t="s">
        <v>44</v>
      </c>
      <c r="D7785" t="s">
        <v>524</v>
      </c>
      <c r="E7785" t="s">
        <v>32</v>
      </c>
      <c r="F7785" t="s">
        <v>135</v>
      </c>
      <c r="G7785">
        <v>35</v>
      </c>
      <c r="H7785">
        <v>418075</v>
      </c>
      <c r="I7785" t="s">
        <v>58</v>
      </c>
      <c r="J7785" s="1">
        <v>45094</v>
      </c>
      <c r="K7785">
        <v>800</v>
      </c>
      <c r="L7785" t="s">
        <v>30797</v>
      </c>
      <c r="M7785" t="s">
        <v>60</v>
      </c>
      <c r="N7785" t="s">
        <v>30798</v>
      </c>
      <c r="O7785" t="s">
        <v>30799</v>
      </c>
      <c r="P7785" t="s">
        <v>39</v>
      </c>
      <c r="Q7785">
        <v>12</v>
      </c>
      <c r="R7785" t="s">
        <v>40</v>
      </c>
      <c r="S7785" t="s">
        <v>118</v>
      </c>
      <c r="T7785">
        <v>43221</v>
      </c>
      <c r="U7785" s="1">
        <v>45592</v>
      </c>
      <c r="V7785" t="s">
        <v>155</v>
      </c>
      <c r="W7785">
        <v>121952</v>
      </c>
      <c r="X7785" t="s">
        <v>30800</v>
      </c>
      <c r="Y7785">
        <v>669</v>
      </c>
      <c r="Z7785">
        <v>1367</v>
      </c>
      <c r="AA7785">
        <v>6</v>
      </c>
      <c r="AB7785">
        <v>3280.8</v>
      </c>
    </row>
    <row r="7786" spans="1:28" x14ac:dyDescent="0.3">
      <c r="A7786" t="s">
        <v>28</v>
      </c>
      <c r="B7786" t="s">
        <v>29</v>
      </c>
      <c r="C7786" t="s">
        <v>54</v>
      </c>
      <c r="D7786" t="s">
        <v>134</v>
      </c>
      <c r="E7786" t="s">
        <v>32</v>
      </c>
      <c r="F7786" t="s">
        <v>106</v>
      </c>
      <c r="G7786">
        <v>66</v>
      </c>
      <c r="H7786">
        <v>402291</v>
      </c>
      <c r="I7786" t="s">
        <v>34</v>
      </c>
      <c r="J7786" s="1">
        <v>44327</v>
      </c>
      <c r="K7786">
        <v>1300</v>
      </c>
      <c r="L7786" t="s">
        <v>29875</v>
      </c>
      <c r="M7786" t="s">
        <v>313</v>
      </c>
      <c r="N7786" t="s">
        <v>30801</v>
      </c>
      <c r="O7786" t="s">
        <v>30802</v>
      </c>
      <c r="P7786" t="s">
        <v>51</v>
      </c>
      <c r="Q7786">
        <v>14</v>
      </c>
      <c r="R7786" t="s">
        <v>40</v>
      </c>
      <c r="S7786" t="s">
        <v>41</v>
      </c>
      <c r="T7786">
        <v>68171</v>
      </c>
      <c r="U7786" s="1">
        <v>45332</v>
      </c>
      <c r="V7786" t="s">
        <v>119</v>
      </c>
      <c r="W7786">
        <v>237518</v>
      </c>
      <c r="X7786" t="s">
        <v>30803</v>
      </c>
      <c r="Y7786">
        <v>404</v>
      </c>
      <c r="Z7786">
        <v>1945</v>
      </c>
      <c r="AA7786">
        <v>5</v>
      </c>
      <c r="AB7786">
        <v>3890</v>
      </c>
    </row>
    <row r="7787" spans="1:28" x14ac:dyDescent="0.3">
      <c r="A7787" t="s">
        <v>28</v>
      </c>
      <c r="B7787" t="s">
        <v>29</v>
      </c>
      <c r="C7787" t="s">
        <v>148</v>
      </c>
      <c r="D7787" t="s">
        <v>163</v>
      </c>
      <c r="E7787" t="s">
        <v>56</v>
      </c>
      <c r="F7787" t="s">
        <v>99</v>
      </c>
      <c r="G7787">
        <v>90</v>
      </c>
      <c r="H7787">
        <v>400422</v>
      </c>
      <c r="I7787" t="s">
        <v>58</v>
      </c>
      <c r="J7787" s="1">
        <v>45464</v>
      </c>
      <c r="K7787">
        <v>1400</v>
      </c>
      <c r="L7787" t="s">
        <v>30804</v>
      </c>
      <c r="M7787" t="s">
        <v>394</v>
      </c>
      <c r="N7787" t="s">
        <v>30805</v>
      </c>
      <c r="O7787" t="s">
        <v>30806</v>
      </c>
      <c r="P7787" t="s">
        <v>71</v>
      </c>
      <c r="Q7787">
        <v>6</v>
      </c>
      <c r="R7787" t="s">
        <v>88</v>
      </c>
      <c r="S7787" t="s">
        <v>118</v>
      </c>
      <c r="T7787">
        <v>35454</v>
      </c>
      <c r="U7787" s="1">
        <v>45416</v>
      </c>
      <c r="V7787" t="s">
        <v>140</v>
      </c>
      <c r="W7787">
        <v>739460</v>
      </c>
      <c r="X7787" t="s">
        <v>30807</v>
      </c>
      <c r="Y7787">
        <v>421</v>
      </c>
      <c r="Z7787">
        <v>2138</v>
      </c>
      <c r="AA7787">
        <v>7</v>
      </c>
      <c r="AB7787" s="2" t="s">
        <v>24970</v>
      </c>
    </row>
    <row r="7788" spans="1:28" x14ac:dyDescent="0.3">
      <c r="A7788" t="s">
        <v>28</v>
      </c>
      <c r="B7788" t="s">
        <v>29</v>
      </c>
      <c r="C7788" t="s">
        <v>30</v>
      </c>
      <c r="D7788" t="s">
        <v>611</v>
      </c>
      <c r="E7788" t="s">
        <v>46</v>
      </c>
      <c r="F7788" t="s">
        <v>47</v>
      </c>
      <c r="G7788">
        <v>7</v>
      </c>
      <c r="H7788">
        <v>438431</v>
      </c>
      <c r="I7788" t="s">
        <v>58</v>
      </c>
      <c r="J7788" s="1">
        <v>45054</v>
      </c>
      <c r="K7788">
        <v>1200</v>
      </c>
      <c r="L7788" t="s">
        <v>30808</v>
      </c>
      <c r="M7788" t="s">
        <v>1058</v>
      </c>
      <c r="N7788" t="s">
        <v>30809</v>
      </c>
      <c r="O7788" t="s">
        <v>30810</v>
      </c>
      <c r="P7788" t="s">
        <v>71</v>
      </c>
      <c r="Q7788">
        <v>20</v>
      </c>
      <c r="R7788" t="s">
        <v>40</v>
      </c>
      <c r="S7788" t="s">
        <v>118</v>
      </c>
      <c r="T7788">
        <v>29518</v>
      </c>
      <c r="U7788" s="1">
        <v>45522</v>
      </c>
      <c r="V7788" t="s">
        <v>64</v>
      </c>
      <c r="W7788">
        <v>430945</v>
      </c>
      <c r="X7788" t="s">
        <v>30811</v>
      </c>
      <c r="Y7788">
        <v>738</v>
      </c>
      <c r="Z7788">
        <v>2329</v>
      </c>
      <c r="AA7788">
        <v>7</v>
      </c>
      <c r="AB7788" s="2" t="s">
        <v>18806</v>
      </c>
    </row>
    <row r="7789" spans="1:28" x14ac:dyDescent="0.3">
      <c r="A7789" t="s">
        <v>28</v>
      </c>
      <c r="B7789" t="s">
        <v>29</v>
      </c>
      <c r="C7789" t="s">
        <v>91</v>
      </c>
      <c r="D7789" t="s">
        <v>442</v>
      </c>
      <c r="E7789" t="s">
        <v>46</v>
      </c>
      <c r="F7789" t="s">
        <v>135</v>
      </c>
      <c r="G7789">
        <v>79</v>
      </c>
      <c r="H7789">
        <v>408444</v>
      </c>
      <c r="I7789" t="s">
        <v>34</v>
      </c>
      <c r="J7789" s="1">
        <v>44372</v>
      </c>
      <c r="K7789">
        <v>800</v>
      </c>
      <c r="L7789" t="s">
        <v>30812</v>
      </c>
      <c r="M7789" t="s">
        <v>394</v>
      </c>
      <c r="N7789" t="s">
        <v>30813</v>
      </c>
      <c r="O7789" t="s">
        <v>30814</v>
      </c>
      <c r="P7789" t="s">
        <v>87</v>
      </c>
      <c r="Q7789">
        <v>10</v>
      </c>
      <c r="R7789" t="s">
        <v>88</v>
      </c>
      <c r="S7789" t="s">
        <v>63</v>
      </c>
      <c r="T7789">
        <v>53600</v>
      </c>
      <c r="U7789" s="1">
        <v>45453</v>
      </c>
      <c r="V7789" t="s">
        <v>52</v>
      </c>
      <c r="W7789">
        <v>239034</v>
      </c>
      <c r="X7789" t="s">
        <v>30815</v>
      </c>
      <c r="Y7789">
        <v>963</v>
      </c>
      <c r="Z7789">
        <v>1688</v>
      </c>
      <c r="AA7789">
        <v>1</v>
      </c>
      <c r="AB7789">
        <v>675.2</v>
      </c>
    </row>
    <row r="7790" spans="1:28" x14ac:dyDescent="0.3">
      <c r="A7790" t="s">
        <v>28</v>
      </c>
      <c r="B7790" t="s">
        <v>29</v>
      </c>
      <c r="C7790" t="s">
        <v>66</v>
      </c>
      <c r="D7790" t="s">
        <v>317</v>
      </c>
      <c r="E7790" t="s">
        <v>56</v>
      </c>
      <c r="F7790" t="s">
        <v>135</v>
      </c>
      <c r="G7790">
        <v>32</v>
      </c>
      <c r="H7790">
        <v>431340</v>
      </c>
      <c r="I7790" t="s">
        <v>34</v>
      </c>
      <c r="J7790" s="1">
        <v>45060</v>
      </c>
      <c r="K7790">
        <v>800</v>
      </c>
      <c r="L7790" t="s">
        <v>30816</v>
      </c>
      <c r="M7790" t="s">
        <v>49</v>
      </c>
      <c r="N7790" t="s">
        <v>30817</v>
      </c>
      <c r="O7790" t="s">
        <v>30818</v>
      </c>
      <c r="P7790" t="s">
        <v>39</v>
      </c>
      <c r="Q7790">
        <v>12</v>
      </c>
      <c r="R7790" t="s">
        <v>40</v>
      </c>
      <c r="S7790" t="s">
        <v>79</v>
      </c>
      <c r="T7790">
        <v>24354</v>
      </c>
      <c r="U7790" s="1">
        <v>45451</v>
      </c>
      <c r="V7790" t="s">
        <v>52</v>
      </c>
      <c r="W7790">
        <v>662763</v>
      </c>
      <c r="X7790" t="s">
        <v>3171</v>
      </c>
      <c r="Y7790">
        <v>657</v>
      </c>
      <c r="Z7790">
        <v>2817</v>
      </c>
      <c r="AA7790">
        <v>7</v>
      </c>
      <c r="AB7790">
        <v>7887.6</v>
      </c>
    </row>
    <row r="7791" spans="1:28" x14ac:dyDescent="0.3">
      <c r="A7791" t="s">
        <v>28</v>
      </c>
      <c r="B7791" t="s">
        <v>29</v>
      </c>
      <c r="C7791" t="s">
        <v>193</v>
      </c>
      <c r="D7791" t="s">
        <v>55</v>
      </c>
      <c r="E7791" t="s">
        <v>46</v>
      </c>
      <c r="F7791" t="s">
        <v>135</v>
      </c>
      <c r="G7791">
        <v>56</v>
      </c>
      <c r="H7791">
        <v>410806</v>
      </c>
      <c r="I7791" t="s">
        <v>58</v>
      </c>
      <c r="J7791" s="1">
        <v>45189</v>
      </c>
      <c r="K7791">
        <v>1000</v>
      </c>
      <c r="L7791" t="s">
        <v>30819</v>
      </c>
      <c r="M7791" t="s">
        <v>366</v>
      </c>
      <c r="N7791" t="s">
        <v>30820</v>
      </c>
      <c r="O7791" t="s">
        <v>30821</v>
      </c>
      <c r="P7791" t="s">
        <v>71</v>
      </c>
      <c r="Q7791">
        <v>19</v>
      </c>
      <c r="R7791" t="s">
        <v>88</v>
      </c>
      <c r="S7791" t="s">
        <v>79</v>
      </c>
      <c r="T7791">
        <v>39248</v>
      </c>
      <c r="U7791" s="1">
        <v>45621</v>
      </c>
      <c r="V7791" t="s">
        <v>42</v>
      </c>
      <c r="W7791">
        <v>209350</v>
      </c>
      <c r="X7791" t="s">
        <v>30822</v>
      </c>
      <c r="Y7791">
        <v>639</v>
      </c>
      <c r="Z7791">
        <v>2041</v>
      </c>
      <c r="AA7791">
        <v>6</v>
      </c>
      <c r="AB7791" s="2" t="s">
        <v>18506</v>
      </c>
    </row>
    <row r="7792" spans="1:28" x14ac:dyDescent="0.3">
      <c r="A7792" t="s">
        <v>28</v>
      </c>
      <c r="B7792" t="s">
        <v>29</v>
      </c>
      <c r="C7792" t="s">
        <v>66</v>
      </c>
      <c r="D7792" t="s">
        <v>55</v>
      </c>
      <c r="E7792" t="s">
        <v>56</v>
      </c>
      <c r="F7792" t="s">
        <v>175</v>
      </c>
      <c r="G7792">
        <v>23</v>
      </c>
      <c r="H7792">
        <v>401755</v>
      </c>
      <c r="I7792" t="s">
        <v>58</v>
      </c>
      <c r="J7792" s="1">
        <v>45304</v>
      </c>
      <c r="K7792">
        <v>800</v>
      </c>
      <c r="L7792" t="s">
        <v>30823</v>
      </c>
      <c r="M7792" t="s">
        <v>239</v>
      </c>
      <c r="N7792" t="s">
        <v>30824</v>
      </c>
      <c r="O7792" t="s">
        <v>30825</v>
      </c>
      <c r="P7792" t="s">
        <v>39</v>
      </c>
      <c r="Q7792">
        <v>15</v>
      </c>
      <c r="R7792" t="s">
        <v>88</v>
      </c>
      <c r="S7792" t="s">
        <v>41</v>
      </c>
      <c r="T7792">
        <v>81575</v>
      </c>
      <c r="U7792" s="1">
        <v>45623</v>
      </c>
      <c r="V7792" t="s">
        <v>42</v>
      </c>
      <c r="W7792">
        <v>738526</v>
      </c>
      <c r="X7792" t="s">
        <v>30826</v>
      </c>
      <c r="Y7792">
        <v>226</v>
      </c>
      <c r="Z7792">
        <v>2621</v>
      </c>
      <c r="AA7792">
        <v>6</v>
      </c>
      <c r="AB7792" s="2" t="s">
        <v>30827</v>
      </c>
    </row>
    <row r="7793" spans="1:28" x14ac:dyDescent="0.3">
      <c r="A7793" t="s">
        <v>28</v>
      </c>
      <c r="B7793" t="s">
        <v>29</v>
      </c>
      <c r="C7793" t="s">
        <v>91</v>
      </c>
      <c r="D7793" t="s">
        <v>261</v>
      </c>
      <c r="E7793" t="s">
        <v>56</v>
      </c>
      <c r="F7793" t="s">
        <v>355</v>
      </c>
      <c r="G7793">
        <v>90</v>
      </c>
      <c r="H7793">
        <v>401627</v>
      </c>
      <c r="I7793" t="s">
        <v>34</v>
      </c>
      <c r="J7793" s="1">
        <v>45361</v>
      </c>
      <c r="K7793">
        <v>950</v>
      </c>
      <c r="L7793" t="s">
        <v>30828</v>
      </c>
      <c r="M7793" t="s">
        <v>552</v>
      </c>
      <c r="N7793" t="s">
        <v>30829</v>
      </c>
      <c r="O7793" t="s">
        <v>30830</v>
      </c>
      <c r="P7793" t="s">
        <v>39</v>
      </c>
      <c r="Q7793">
        <v>12</v>
      </c>
      <c r="R7793" t="s">
        <v>88</v>
      </c>
      <c r="S7793" t="s">
        <v>118</v>
      </c>
      <c r="T7793">
        <v>84004</v>
      </c>
      <c r="U7793" s="1">
        <v>45578</v>
      </c>
      <c r="V7793" t="s">
        <v>155</v>
      </c>
      <c r="W7793">
        <v>682353</v>
      </c>
      <c r="X7793" t="s">
        <v>30831</v>
      </c>
      <c r="Y7793">
        <v>835</v>
      </c>
      <c r="Z7793">
        <v>769</v>
      </c>
      <c r="AA7793">
        <v>8</v>
      </c>
      <c r="AB7793">
        <v>2460.8000000000002</v>
      </c>
    </row>
    <row r="7794" spans="1:28" x14ac:dyDescent="0.3">
      <c r="A7794" t="s">
        <v>28</v>
      </c>
      <c r="B7794" t="s">
        <v>29</v>
      </c>
      <c r="C7794" t="s">
        <v>54</v>
      </c>
      <c r="D7794" t="s">
        <v>187</v>
      </c>
      <c r="E7794" t="s">
        <v>32</v>
      </c>
      <c r="F7794" t="s">
        <v>175</v>
      </c>
      <c r="G7794">
        <v>74</v>
      </c>
      <c r="H7794">
        <v>426875</v>
      </c>
      <c r="I7794" t="s">
        <v>34</v>
      </c>
      <c r="J7794" s="1">
        <v>45195</v>
      </c>
      <c r="K7794">
        <v>1100</v>
      </c>
      <c r="L7794" t="s">
        <v>30832</v>
      </c>
      <c r="M7794" t="s">
        <v>216</v>
      </c>
      <c r="N7794" t="s">
        <v>30833</v>
      </c>
      <c r="O7794" t="s">
        <v>30834</v>
      </c>
      <c r="P7794" t="s">
        <v>39</v>
      </c>
      <c r="Q7794">
        <v>3</v>
      </c>
      <c r="R7794" t="s">
        <v>88</v>
      </c>
      <c r="S7794" t="s">
        <v>118</v>
      </c>
      <c r="T7794">
        <v>58525</v>
      </c>
      <c r="U7794" s="1">
        <v>45479</v>
      </c>
      <c r="V7794" t="s">
        <v>126</v>
      </c>
      <c r="W7794">
        <v>978436</v>
      </c>
      <c r="X7794" t="s">
        <v>1873</v>
      </c>
      <c r="Y7794">
        <v>356</v>
      </c>
      <c r="Z7794">
        <v>1730</v>
      </c>
      <c r="AA7794">
        <v>1</v>
      </c>
      <c r="AB7794">
        <v>692</v>
      </c>
    </row>
    <row r="7795" spans="1:28" x14ac:dyDescent="0.3">
      <c r="A7795" t="s">
        <v>28</v>
      </c>
      <c r="B7795" t="s">
        <v>29</v>
      </c>
      <c r="C7795" t="s">
        <v>91</v>
      </c>
      <c r="D7795" t="s">
        <v>142</v>
      </c>
      <c r="E7795" t="s">
        <v>46</v>
      </c>
      <c r="F7795" t="s">
        <v>57</v>
      </c>
      <c r="G7795">
        <v>35</v>
      </c>
      <c r="H7795">
        <v>402444</v>
      </c>
      <c r="I7795" t="s">
        <v>58</v>
      </c>
      <c r="J7795" s="1">
        <v>44072</v>
      </c>
      <c r="K7795">
        <v>800</v>
      </c>
      <c r="L7795" t="s">
        <v>30835</v>
      </c>
      <c r="M7795" t="s">
        <v>552</v>
      </c>
      <c r="N7795" t="s">
        <v>30836</v>
      </c>
      <c r="O7795" t="s">
        <v>30837</v>
      </c>
      <c r="P7795" t="s">
        <v>87</v>
      </c>
      <c r="Q7795">
        <v>13</v>
      </c>
      <c r="R7795" t="s">
        <v>88</v>
      </c>
      <c r="S7795" t="s">
        <v>118</v>
      </c>
      <c r="T7795">
        <v>17427</v>
      </c>
      <c r="U7795" s="1">
        <v>45575</v>
      </c>
      <c r="V7795" t="s">
        <v>155</v>
      </c>
      <c r="W7795">
        <v>358887</v>
      </c>
      <c r="X7795" t="s">
        <v>30838</v>
      </c>
      <c r="Y7795">
        <v>288</v>
      </c>
      <c r="Z7795">
        <v>499</v>
      </c>
      <c r="AA7795">
        <v>8</v>
      </c>
      <c r="AB7795" s="2" t="s">
        <v>30839</v>
      </c>
    </row>
    <row r="7796" spans="1:28" x14ac:dyDescent="0.3">
      <c r="A7796" t="s">
        <v>28</v>
      </c>
      <c r="B7796" t="s">
        <v>29</v>
      </c>
      <c r="C7796" t="s">
        <v>66</v>
      </c>
      <c r="D7796" t="s">
        <v>566</v>
      </c>
      <c r="E7796" t="s">
        <v>32</v>
      </c>
      <c r="F7796" t="s">
        <v>106</v>
      </c>
      <c r="G7796">
        <v>96</v>
      </c>
      <c r="H7796">
        <v>434375</v>
      </c>
      <c r="I7796" t="s">
        <v>58</v>
      </c>
      <c r="J7796" s="1">
        <v>44940</v>
      </c>
      <c r="K7796">
        <v>950</v>
      </c>
      <c r="L7796" t="s">
        <v>30840</v>
      </c>
      <c r="M7796" t="s">
        <v>623</v>
      </c>
      <c r="N7796" t="s">
        <v>30841</v>
      </c>
      <c r="O7796" t="s">
        <v>30842</v>
      </c>
      <c r="P7796" t="s">
        <v>71</v>
      </c>
      <c r="Q7796">
        <v>20</v>
      </c>
      <c r="R7796" t="s">
        <v>88</v>
      </c>
      <c r="S7796" t="s">
        <v>63</v>
      </c>
      <c r="T7796">
        <v>47009</v>
      </c>
      <c r="U7796" s="1">
        <v>45363</v>
      </c>
      <c r="V7796" t="s">
        <v>72</v>
      </c>
      <c r="W7796">
        <v>456820</v>
      </c>
      <c r="X7796" t="s">
        <v>30843</v>
      </c>
      <c r="Y7796">
        <v>691</v>
      </c>
      <c r="Z7796">
        <v>1167</v>
      </c>
      <c r="AA7796">
        <v>3</v>
      </c>
      <c r="AB7796">
        <v>1400.4</v>
      </c>
    </row>
    <row r="7797" spans="1:28" x14ac:dyDescent="0.3">
      <c r="A7797" t="s">
        <v>28</v>
      </c>
      <c r="B7797" t="s">
        <v>29</v>
      </c>
      <c r="C7797" t="s">
        <v>30</v>
      </c>
      <c r="D7797" t="s">
        <v>616</v>
      </c>
      <c r="E7797" t="s">
        <v>56</v>
      </c>
      <c r="F7797" t="s">
        <v>175</v>
      </c>
      <c r="G7797">
        <v>90</v>
      </c>
      <c r="H7797">
        <v>416043</v>
      </c>
      <c r="I7797" t="s">
        <v>58</v>
      </c>
      <c r="J7797" s="1">
        <v>45532</v>
      </c>
      <c r="K7797">
        <v>800</v>
      </c>
      <c r="L7797" t="s">
        <v>30844</v>
      </c>
      <c r="M7797" t="s">
        <v>172</v>
      </c>
      <c r="N7797" t="s">
        <v>30845</v>
      </c>
      <c r="O7797" t="s">
        <v>30846</v>
      </c>
      <c r="P7797" t="s">
        <v>51</v>
      </c>
      <c r="Q7797">
        <v>11</v>
      </c>
      <c r="R7797" t="s">
        <v>88</v>
      </c>
      <c r="S7797" t="s">
        <v>118</v>
      </c>
      <c r="T7797">
        <v>76728</v>
      </c>
      <c r="U7797" s="1">
        <v>45418</v>
      </c>
      <c r="V7797" t="s">
        <v>140</v>
      </c>
      <c r="W7797">
        <v>321240</v>
      </c>
      <c r="X7797" t="s">
        <v>30847</v>
      </c>
      <c r="Y7797">
        <v>724</v>
      </c>
      <c r="Z7797">
        <v>2989</v>
      </c>
      <c r="AA7797">
        <v>8</v>
      </c>
      <c r="AB7797" s="2" t="s">
        <v>20531</v>
      </c>
    </row>
    <row r="7798" spans="1:28" x14ac:dyDescent="0.3">
      <c r="A7798" t="s">
        <v>28</v>
      </c>
      <c r="B7798" t="s">
        <v>29</v>
      </c>
      <c r="C7798" t="s">
        <v>54</v>
      </c>
      <c r="D7798" t="s">
        <v>134</v>
      </c>
      <c r="E7798" t="s">
        <v>32</v>
      </c>
      <c r="F7798" t="s">
        <v>150</v>
      </c>
      <c r="G7798">
        <v>74</v>
      </c>
      <c r="H7798">
        <v>418059</v>
      </c>
      <c r="I7798" t="s">
        <v>34</v>
      </c>
      <c r="J7798" s="1">
        <v>44478</v>
      </c>
      <c r="K7798">
        <v>1300</v>
      </c>
      <c r="L7798" t="s">
        <v>30848</v>
      </c>
      <c r="M7798" t="s">
        <v>591</v>
      </c>
      <c r="N7798" t="s">
        <v>30849</v>
      </c>
      <c r="O7798" t="s">
        <v>30850</v>
      </c>
      <c r="P7798" t="s">
        <v>87</v>
      </c>
      <c r="Q7798">
        <v>18</v>
      </c>
      <c r="R7798" t="s">
        <v>40</v>
      </c>
      <c r="S7798" t="s">
        <v>118</v>
      </c>
      <c r="T7798">
        <v>88036</v>
      </c>
      <c r="U7798" s="1">
        <v>45347</v>
      </c>
      <c r="V7798" t="s">
        <v>119</v>
      </c>
      <c r="W7798">
        <v>983591</v>
      </c>
      <c r="X7798" t="s">
        <v>30851</v>
      </c>
      <c r="Y7798">
        <v>549</v>
      </c>
      <c r="Z7798">
        <v>1802</v>
      </c>
      <c r="AA7798">
        <v>2</v>
      </c>
      <c r="AB7798" s="2" t="s">
        <v>17057</v>
      </c>
    </row>
    <row r="7799" spans="1:28" x14ac:dyDescent="0.3">
      <c r="A7799" t="s">
        <v>28</v>
      </c>
      <c r="B7799" t="s">
        <v>29</v>
      </c>
      <c r="C7799" t="s">
        <v>44</v>
      </c>
      <c r="D7799" t="s">
        <v>338</v>
      </c>
      <c r="E7799" t="s">
        <v>56</v>
      </c>
      <c r="F7799" t="s">
        <v>113</v>
      </c>
      <c r="G7799">
        <v>84</v>
      </c>
      <c r="H7799">
        <v>410730</v>
      </c>
      <c r="I7799" t="s">
        <v>34</v>
      </c>
      <c r="J7799" s="1">
        <v>44424</v>
      </c>
      <c r="K7799">
        <v>1100</v>
      </c>
      <c r="L7799" t="s">
        <v>30852</v>
      </c>
      <c r="M7799" t="s">
        <v>2054</v>
      </c>
      <c r="N7799" t="s">
        <v>30853</v>
      </c>
      <c r="O7799" t="s">
        <v>30854</v>
      </c>
      <c r="P7799" t="s">
        <v>51</v>
      </c>
      <c r="Q7799">
        <v>18</v>
      </c>
      <c r="R7799" t="s">
        <v>40</v>
      </c>
      <c r="S7799" t="s">
        <v>79</v>
      </c>
      <c r="T7799">
        <v>86372</v>
      </c>
      <c r="U7799" s="1">
        <v>45342</v>
      </c>
      <c r="V7799" t="s">
        <v>119</v>
      </c>
      <c r="W7799">
        <v>358801</v>
      </c>
      <c r="X7799" t="s">
        <v>30855</v>
      </c>
      <c r="Y7799">
        <v>370</v>
      </c>
      <c r="Z7799">
        <v>2968</v>
      </c>
      <c r="AA7799">
        <v>8</v>
      </c>
      <c r="AB7799">
        <v>9497.6</v>
      </c>
    </row>
    <row r="7800" spans="1:28" x14ac:dyDescent="0.3">
      <c r="A7800" t="s">
        <v>28</v>
      </c>
      <c r="B7800" t="s">
        <v>29</v>
      </c>
      <c r="C7800" t="s">
        <v>30</v>
      </c>
      <c r="D7800" t="s">
        <v>637</v>
      </c>
      <c r="E7800" t="s">
        <v>46</v>
      </c>
      <c r="F7800" t="s">
        <v>57</v>
      </c>
      <c r="G7800">
        <v>85</v>
      </c>
      <c r="H7800">
        <v>418811</v>
      </c>
      <c r="I7800" t="s">
        <v>58</v>
      </c>
      <c r="J7800" s="1">
        <v>44700</v>
      </c>
      <c r="K7800">
        <v>950</v>
      </c>
      <c r="L7800" t="s">
        <v>30856</v>
      </c>
      <c r="M7800" t="s">
        <v>394</v>
      </c>
      <c r="N7800" t="s">
        <v>30857</v>
      </c>
      <c r="O7800" t="s">
        <v>30858</v>
      </c>
      <c r="P7800" t="s">
        <v>39</v>
      </c>
      <c r="Q7800">
        <v>6</v>
      </c>
      <c r="R7800" t="s">
        <v>40</v>
      </c>
      <c r="S7800" t="s">
        <v>79</v>
      </c>
      <c r="T7800">
        <v>21886</v>
      </c>
      <c r="U7800" s="1">
        <v>45315</v>
      </c>
      <c r="V7800" t="s">
        <v>111</v>
      </c>
      <c r="W7800">
        <v>626674</v>
      </c>
      <c r="X7800" t="s">
        <v>30859</v>
      </c>
      <c r="Y7800">
        <v>948</v>
      </c>
      <c r="Z7800">
        <v>2860</v>
      </c>
      <c r="AA7800">
        <v>8</v>
      </c>
      <c r="AB7800">
        <v>9152</v>
      </c>
    </row>
    <row r="7801" spans="1:28" x14ac:dyDescent="0.3">
      <c r="A7801" t="s">
        <v>28</v>
      </c>
      <c r="B7801" t="s">
        <v>29</v>
      </c>
      <c r="C7801" t="s">
        <v>91</v>
      </c>
      <c r="D7801" t="s">
        <v>566</v>
      </c>
      <c r="E7801" t="s">
        <v>32</v>
      </c>
      <c r="F7801" t="s">
        <v>33</v>
      </c>
      <c r="G7801">
        <v>18</v>
      </c>
      <c r="H7801">
        <v>402479</v>
      </c>
      <c r="I7801" t="s">
        <v>34</v>
      </c>
      <c r="J7801" s="1">
        <v>45209</v>
      </c>
      <c r="K7801">
        <v>1300</v>
      </c>
      <c r="L7801" t="s">
        <v>30860</v>
      </c>
      <c r="M7801" t="s">
        <v>216</v>
      </c>
      <c r="N7801" t="s">
        <v>30861</v>
      </c>
      <c r="O7801" t="s">
        <v>30862</v>
      </c>
      <c r="P7801" t="s">
        <v>51</v>
      </c>
      <c r="Q7801">
        <v>4</v>
      </c>
      <c r="R7801" t="s">
        <v>40</v>
      </c>
      <c r="S7801" t="s">
        <v>41</v>
      </c>
      <c r="T7801">
        <v>12923</v>
      </c>
      <c r="U7801" s="1">
        <v>45393</v>
      </c>
      <c r="V7801" t="s">
        <v>80</v>
      </c>
      <c r="W7801">
        <v>491351</v>
      </c>
      <c r="X7801" t="s">
        <v>30863</v>
      </c>
      <c r="Y7801">
        <v>316</v>
      </c>
      <c r="Z7801">
        <v>1064</v>
      </c>
      <c r="AA7801">
        <v>3</v>
      </c>
      <c r="AB7801" s="2" t="s">
        <v>9183</v>
      </c>
    </row>
    <row r="7802" spans="1:28" x14ac:dyDescent="0.3">
      <c r="A7802" t="s">
        <v>28</v>
      </c>
      <c r="B7802" t="s">
        <v>29</v>
      </c>
      <c r="C7802" t="s">
        <v>66</v>
      </c>
      <c r="D7802" t="s">
        <v>134</v>
      </c>
      <c r="E7802" t="s">
        <v>56</v>
      </c>
      <c r="F7802" t="s">
        <v>106</v>
      </c>
      <c r="G7802">
        <v>18</v>
      </c>
      <c r="H7802">
        <v>418855</v>
      </c>
      <c r="I7802" t="s">
        <v>34</v>
      </c>
      <c r="J7802" s="1">
        <v>43932</v>
      </c>
      <c r="K7802">
        <v>1200</v>
      </c>
      <c r="L7802" t="s">
        <v>30864</v>
      </c>
      <c r="M7802" t="s">
        <v>282</v>
      </c>
      <c r="N7802" t="s">
        <v>30865</v>
      </c>
      <c r="O7802" t="s">
        <v>30866</v>
      </c>
      <c r="P7802" t="s">
        <v>71</v>
      </c>
      <c r="Q7802">
        <v>8</v>
      </c>
      <c r="R7802" t="s">
        <v>40</v>
      </c>
      <c r="S7802" t="s">
        <v>63</v>
      </c>
      <c r="T7802">
        <v>60737</v>
      </c>
      <c r="U7802" s="1">
        <v>45343</v>
      </c>
      <c r="V7802" t="s">
        <v>119</v>
      </c>
      <c r="W7802">
        <v>755962</v>
      </c>
      <c r="X7802" t="s">
        <v>30867</v>
      </c>
      <c r="Y7802">
        <v>650</v>
      </c>
      <c r="Z7802">
        <v>943</v>
      </c>
      <c r="AA7802">
        <v>4</v>
      </c>
      <c r="AB7802" s="2" t="s">
        <v>30868</v>
      </c>
    </row>
    <row r="7803" spans="1:28" x14ac:dyDescent="0.3">
      <c r="A7803" t="s">
        <v>28</v>
      </c>
      <c r="B7803" t="s">
        <v>29</v>
      </c>
      <c r="C7803" t="s">
        <v>66</v>
      </c>
      <c r="D7803" t="s">
        <v>291</v>
      </c>
      <c r="E7803" t="s">
        <v>32</v>
      </c>
      <c r="F7803" t="s">
        <v>99</v>
      </c>
      <c r="G7803">
        <v>45</v>
      </c>
      <c r="H7803">
        <v>409010</v>
      </c>
      <c r="I7803" t="s">
        <v>34</v>
      </c>
      <c r="J7803" s="1">
        <v>44537</v>
      </c>
      <c r="K7803">
        <v>1100</v>
      </c>
      <c r="L7803" t="s">
        <v>30869</v>
      </c>
      <c r="M7803" t="s">
        <v>2124</v>
      </c>
      <c r="N7803" t="s">
        <v>30870</v>
      </c>
      <c r="O7803" t="s">
        <v>30871</v>
      </c>
      <c r="P7803" t="s">
        <v>87</v>
      </c>
      <c r="Q7803">
        <v>9</v>
      </c>
      <c r="R7803" t="s">
        <v>88</v>
      </c>
      <c r="S7803" t="s">
        <v>41</v>
      </c>
      <c r="T7803">
        <v>46931</v>
      </c>
      <c r="U7803" s="1">
        <v>45598</v>
      </c>
      <c r="V7803" t="s">
        <v>42</v>
      </c>
      <c r="W7803">
        <v>215573</v>
      </c>
      <c r="X7803" t="s">
        <v>30872</v>
      </c>
      <c r="Y7803">
        <v>459</v>
      </c>
      <c r="Z7803">
        <v>2525</v>
      </c>
      <c r="AA7803">
        <v>3</v>
      </c>
      <c r="AB7803">
        <v>3030</v>
      </c>
    </row>
    <row r="7804" spans="1:28" x14ac:dyDescent="0.3">
      <c r="A7804" t="s">
        <v>28</v>
      </c>
      <c r="B7804" t="s">
        <v>29</v>
      </c>
      <c r="C7804" t="s">
        <v>157</v>
      </c>
      <c r="D7804" t="s">
        <v>560</v>
      </c>
      <c r="E7804" t="s">
        <v>56</v>
      </c>
      <c r="F7804" t="s">
        <v>83</v>
      </c>
      <c r="G7804">
        <v>75</v>
      </c>
      <c r="H7804">
        <v>410098</v>
      </c>
      <c r="I7804" t="s">
        <v>58</v>
      </c>
      <c r="J7804" s="1">
        <v>45387</v>
      </c>
      <c r="K7804">
        <v>1300</v>
      </c>
      <c r="L7804" t="s">
        <v>30873</v>
      </c>
      <c r="M7804" t="s">
        <v>919</v>
      </c>
      <c r="N7804" t="s">
        <v>30874</v>
      </c>
      <c r="O7804" t="s">
        <v>30875</v>
      </c>
      <c r="P7804" t="s">
        <v>87</v>
      </c>
      <c r="Q7804">
        <v>16</v>
      </c>
      <c r="R7804" t="s">
        <v>88</v>
      </c>
      <c r="S7804" t="s">
        <v>63</v>
      </c>
      <c r="T7804">
        <v>81860</v>
      </c>
      <c r="U7804" s="1">
        <v>45610</v>
      </c>
      <c r="V7804" t="s">
        <v>42</v>
      </c>
      <c r="W7804">
        <v>805560</v>
      </c>
      <c r="X7804" t="s">
        <v>30876</v>
      </c>
      <c r="Y7804">
        <v>437</v>
      </c>
      <c r="Z7804">
        <v>1985</v>
      </c>
      <c r="AA7804">
        <v>3</v>
      </c>
      <c r="AB7804">
        <v>2382</v>
      </c>
    </row>
    <row r="7805" spans="1:28" x14ac:dyDescent="0.3">
      <c r="A7805" t="s">
        <v>28</v>
      </c>
      <c r="B7805" t="s">
        <v>29</v>
      </c>
      <c r="C7805" t="s">
        <v>193</v>
      </c>
      <c r="D7805" t="s">
        <v>274</v>
      </c>
      <c r="E7805" t="s">
        <v>32</v>
      </c>
      <c r="F7805" t="s">
        <v>99</v>
      </c>
      <c r="G7805">
        <v>48</v>
      </c>
      <c r="H7805">
        <v>410627</v>
      </c>
      <c r="I7805" t="s">
        <v>58</v>
      </c>
      <c r="J7805" s="1">
        <v>45331</v>
      </c>
      <c r="K7805">
        <v>1000</v>
      </c>
      <c r="L7805" t="s">
        <v>29201</v>
      </c>
      <c r="M7805" t="s">
        <v>843</v>
      </c>
      <c r="N7805" t="s">
        <v>30877</v>
      </c>
      <c r="O7805" t="s">
        <v>30878</v>
      </c>
      <c r="P7805" t="s">
        <v>87</v>
      </c>
      <c r="Q7805">
        <v>5</v>
      </c>
      <c r="R7805" t="s">
        <v>40</v>
      </c>
      <c r="S7805" t="s">
        <v>63</v>
      </c>
      <c r="T7805">
        <v>39587</v>
      </c>
      <c r="U7805" s="1">
        <v>45426</v>
      </c>
      <c r="V7805" t="s">
        <v>140</v>
      </c>
      <c r="W7805">
        <v>983177</v>
      </c>
      <c r="X7805" t="s">
        <v>30879</v>
      </c>
      <c r="Y7805">
        <v>779</v>
      </c>
      <c r="Z7805">
        <v>2778</v>
      </c>
      <c r="AA7805">
        <v>7</v>
      </c>
      <c r="AB7805" s="2" t="s">
        <v>21346</v>
      </c>
    </row>
    <row r="7806" spans="1:28" x14ac:dyDescent="0.3">
      <c r="A7806" t="s">
        <v>28</v>
      </c>
      <c r="B7806" t="s">
        <v>29</v>
      </c>
      <c r="C7806" t="s">
        <v>148</v>
      </c>
      <c r="D7806" t="s">
        <v>74</v>
      </c>
      <c r="E7806" t="s">
        <v>56</v>
      </c>
      <c r="F7806" t="s">
        <v>47</v>
      </c>
      <c r="G7806">
        <v>89</v>
      </c>
      <c r="H7806">
        <v>408869</v>
      </c>
      <c r="I7806" t="s">
        <v>58</v>
      </c>
      <c r="J7806" s="1">
        <v>45582</v>
      </c>
      <c r="K7806">
        <v>1400</v>
      </c>
      <c r="L7806" t="s">
        <v>30880</v>
      </c>
      <c r="M7806" t="s">
        <v>372</v>
      </c>
      <c r="N7806" t="s">
        <v>30881</v>
      </c>
      <c r="O7806" t="s">
        <v>30882</v>
      </c>
      <c r="P7806" t="s">
        <v>71</v>
      </c>
      <c r="Q7806">
        <v>10</v>
      </c>
      <c r="R7806" t="s">
        <v>88</v>
      </c>
      <c r="S7806" t="s">
        <v>41</v>
      </c>
      <c r="T7806">
        <v>22507</v>
      </c>
      <c r="U7806" s="1">
        <v>45425</v>
      </c>
      <c r="V7806" t="s">
        <v>140</v>
      </c>
      <c r="W7806">
        <v>982161</v>
      </c>
      <c r="X7806" t="s">
        <v>11316</v>
      </c>
      <c r="Y7806">
        <v>915</v>
      </c>
      <c r="Z7806">
        <v>2483</v>
      </c>
      <c r="AA7806">
        <v>6</v>
      </c>
      <c r="AB7806" s="2" t="s">
        <v>30883</v>
      </c>
    </row>
    <row r="7807" spans="1:28" x14ac:dyDescent="0.3">
      <c r="A7807" t="s">
        <v>28</v>
      </c>
      <c r="B7807" t="s">
        <v>29</v>
      </c>
      <c r="C7807" t="s">
        <v>157</v>
      </c>
      <c r="D7807" t="s">
        <v>364</v>
      </c>
      <c r="E7807" t="s">
        <v>46</v>
      </c>
      <c r="F7807" t="s">
        <v>355</v>
      </c>
      <c r="G7807">
        <v>56</v>
      </c>
      <c r="H7807">
        <v>409779</v>
      </c>
      <c r="I7807" t="s">
        <v>58</v>
      </c>
      <c r="J7807" s="1">
        <v>43846</v>
      </c>
      <c r="K7807">
        <v>1100</v>
      </c>
      <c r="L7807" t="s">
        <v>30884</v>
      </c>
      <c r="M7807" t="s">
        <v>361</v>
      </c>
      <c r="N7807" t="s">
        <v>30885</v>
      </c>
      <c r="O7807" t="s">
        <v>30886</v>
      </c>
      <c r="P7807" t="s">
        <v>39</v>
      </c>
      <c r="Q7807">
        <v>20</v>
      </c>
      <c r="R7807" t="s">
        <v>40</v>
      </c>
      <c r="S7807" t="s">
        <v>79</v>
      </c>
      <c r="T7807">
        <v>31832</v>
      </c>
      <c r="U7807" s="1">
        <v>45464</v>
      </c>
      <c r="V7807" t="s">
        <v>52</v>
      </c>
      <c r="W7807">
        <v>517465</v>
      </c>
      <c r="X7807" t="s">
        <v>30887</v>
      </c>
      <c r="Y7807">
        <v>382</v>
      </c>
      <c r="Z7807">
        <v>2236</v>
      </c>
      <c r="AA7807">
        <v>7</v>
      </c>
      <c r="AB7807">
        <v>6260.8</v>
      </c>
    </row>
    <row r="7808" spans="1:28" x14ac:dyDescent="0.3">
      <c r="A7808" t="s">
        <v>28</v>
      </c>
      <c r="B7808" t="s">
        <v>29</v>
      </c>
      <c r="C7808" t="s">
        <v>54</v>
      </c>
      <c r="D7808" t="s">
        <v>274</v>
      </c>
      <c r="E7808" t="s">
        <v>46</v>
      </c>
      <c r="F7808" t="s">
        <v>99</v>
      </c>
      <c r="G7808">
        <v>4</v>
      </c>
      <c r="H7808">
        <v>420343</v>
      </c>
      <c r="I7808" t="s">
        <v>34</v>
      </c>
      <c r="J7808" s="1">
        <v>43926</v>
      </c>
      <c r="K7808">
        <v>1100</v>
      </c>
      <c r="L7808" t="s">
        <v>30888</v>
      </c>
      <c r="M7808" t="s">
        <v>366</v>
      </c>
      <c r="N7808" t="s">
        <v>30889</v>
      </c>
      <c r="O7808" t="s">
        <v>30890</v>
      </c>
      <c r="P7808" t="s">
        <v>87</v>
      </c>
      <c r="Q7808">
        <v>20</v>
      </c>
      <c r="R7808" t="s">
        <v>88</v>
      </c>
      <c r="S7808" t="s">
        <v>79</v>
      </c>
      <c r="T7808">
        <v>98482</v>
      </c>
      <c r="U7808" s="1">
        <v>45508</v>
      </c>
      <c r="V7808" t="s">
        <v>64</v>
      </c>
      <c r="W7808">
        <v>794959</v>
      </c>
      <c r="X7808" t="s">
        <v>30891</v>
      </c>
      <c r="Y7808">
        <v>255</v>
      </c>
      <c r="Z7808">
        <v>1969</v>
      </c>
      <c r="AA7808">
        <v>3</v>
      </c>
      <c r="AB7808">
        <v>2362.8000000000002</v>
      </c>
    </row>
    <row r="7809" spans="1:28" x14ac:dyDescent="0.3">
      <c r="A7809" t="s">
        <v>28</v>
      </c>
      <c r="B7809" t="s">
        <v>29</v>
      </c>
      <c r="C7809" t="s">
        <v>66</v>
      </c>
      <c r="D7809" t="s">
        <v>142</v>
      </c>
      <c r="E7809" t="s">
        <v>32</v>
      </c>
      <c r="F7809" t="s">
        <v>47</v>
      </c>
      <c r="G7809">
        <v>33</v>
      </c>
      <c r="H7809">
        <v>434829</v>
      </c>
      <c r="I7809" t="s">
        <v>34</v>
      </c>
      <c r="J7809" s="1">
        <v>44326</v>
      </c>
      <c r="K7809">
        <v>800</v>
      </c>
      <c r="L7809" t="s">
        <v>30892</v>
      </c>
      <c r="M7809" t="s">
        <v>394</v>
      </c>
      <c r="N7809" t="s">
        <v>30893</v>
      </c>
      <c r="O7809" t="s">
        <v>30894</v>
      </c>
      <c r="P7809" t="s">
        <v>39</v>
      </c>
      <c r="Q7809">
        <v>19</v>
      </c>
      <c r="R7809" t="s">
        <v>40</v>
      </c>
      <c r="S7809" t="s">
        <v>41</v>
      </c>
      <c r="T7809">
        <v>58094</v>
      </c>
      <c r="U7809" s="1">
        <v>45387</v>
      </c>
      <c r="V7809" t="s">
        <v>80</v>
      </c>
      <c r="W7809">
        <v>246029</v>
      </c>
      <c r="X7809" t="s">
        <v>30895</v>
      </c>
      <c r="Y7809">
        <v>757</v>
      </c>
      <c r="Z7809">
        <v>675</v>
      </c>
      <c r="AA7809">
        <v>3</v>
      </c>
      <c r="AB7809">
        <v>810</v>
      </c>
    </row>
    <row r="7810" spans="1:28" x14ac:dyDescent="0.3">
      <c r="A7810" t="s">
        <v>28</v>
      </c>
      <c r="B7810" t="s">
        <v>29</v>
      </c>
      <c r="C7810" t="s">
        <v>193</v>
      </c>
      <c r="D7810" t="s">
        <v>560</v>
      </c>
      <c r="E7810" t="s">
        <v>32</v>
      </c>
      <c r="F7810" t="s">
        <v>47</v>
      </c>
      <c r="G7810">
        <v>11</v>
      </c>
      <c r="H7810">
        <v>436399</v>
      </c>
      <c r="I7810" t="s">
        <v>34</v>
      </c>
      <c r="J7810" s="1">
        <v>44303</v>
      </c>
      <c r="K7810">
        <v>1100</v>
      </c>
      <c r="L7810" t="s">
        <v>30896</v>
      </c>
      <c r="M7810" t="s">
        <v>1460</v>
      </c>
      <c r="N7810" t="s">
        <v>30897</v>
      </c>
      <c r="O7810" t="s">
        <v>30898</v>
      </c>
      <c r="P7810" t="s">
        <v>51</v>
      </c>
      <c r="Q7810">
        <v>7</v>
      </c>
      <c r="R7810" t="s">
        <v>88</v>
      </c>
      <c r="S7810" t="s">
        <v>118</v>
      </c>
      <c r="T7810">
        <v>17003</v>
      </c>
      <c r="U7810" s="1">
        <v>45306</v>
      </c>
      <c r="V7810" t="s">
        <v>111</v>
      </c>
      <c r="W7810">
        <v>499952</v>
      </c>
      <c r="X7810" t="s">
        <v>30899</v>
      </c>
      <c r="Y7810">
        <v>506</v>
      </c>
      <c r="Z7810">
        <v>734</v>
      </c>
      <c r="AA7810">
        <v>3</v>
      </c>
      <c r="AB7810" s="2" t="s">
        <v>30900</v>
      </c>
    </row>
    <row r="7811" spans="1:28" x14ac:dyDescent="0.3">
      <c r="A7811" t="s">
        <v>28</v>
      </c>
      <c r="B7811" t="s">
        <v>29</v>
      </c>
      <c r="C7811" t="s">
        <v>44</v>
      </c>
      <c r="D7811" t="s">
        <v>338</v>
      </c>
      <c r="E7811" t="s">
        <v>32</v>
      </c>
      <c r="F7811" t="s">
        <v>355</v>
      </c>
      <c r="G7811">
        <v>60</v>
      </c>
      <c r="H7811">
        <v>436456</v>
      </c>
      <c r="I7811" t="s">
        <v>58</v>
      </c>
      <c r="J7811" s="1">
        <v>44315</v>
      </c>
      <c r="K7811">
        <v>1200</v>
      </c>
      <c r="L7811" t="s">
        <v>30901</v>
      </c>
      <c r="M7811" t="s">
        <v>670</v>
      </c>
      <c r="N7811" t="s">
        <v>30902</v>
      </c>
      <c r="O7811" t="s">
        <v>30903</v>
      </c>
      <c r="P7811" t="s">
        <v>87</v>
      </c>
      <c r="Q7811">
        <v>16</v>
      </c>
      <c r="R7811" t="s">
        <v>88</v>
      </c>
      <c r="S7811" t="s">
        <v>63</v>
      </c>
      <c r="T7811">
        <v>99476</v>
      </c>
      <c r="U7811" s="1">
        <v>45555</v>
      </c>
      <c r="V7811" t="s">
        <v>180</v>
      </c>
      <c r="W7811">
        <v>568888</v>
      </c>
      <c r="X7811" t="s">
        <v>30904</v>
      </c>
      <c r="Y7811">
        <v>916</v>
      </c>
      <c r="Z7811">
        <v>1097</v>
      </c>
      <c r="AA7811">
        <v>2</v>
      </c>
      <c r="AB7811">
        <v>877.6</v>
      </c>
    </row>
    <row r="7812" spans="1:28" x14ac:dyDescent="0.3">
      <c r="A7812" t="s">
        <v>28</v>
      </c>
      <c r="B7812" t="s">
        <v>29</v>
      </c>
      <c r="C7812" t="s">
        <v>44</v>
      </c>
      <c r="D7812" t="s">
        <v>248</v>
      </c>
      <c r="E7812" t="s">
        <v>32</v>
      </c>
      <c r="F7812" t="s">
        <v>150</v>
      </c>
      <c r="G7812">
        <v>26</v>
      </c>
      <c r="H7812">
        <v>436290</v>
      </c>
      <c r="I7812" t="s">
        <v>58</v>
      </c>
      <c r="J7812" s="1">
        <v>44550</v>
      </c>
      <c r="K7812">
        <v>1400</v>
      </c>
      <c r="L7812" t="s">
        <v>30905</v>
      </c>
      <c r="M7812" t="s">
        <v>1147</v>
      </c>
      <c r="N7812" t="s">
        <v>30906</v>
      </c>
      <c r="O7812" t="s">
        <v>30907</v>
      </c>
      <c r="P7812" t="s">
        <v>87</v>
      </c>
      <c r="Q7812">
        <v>16</v>
      </c>
      <c r="R7812" t="s">
        <v>88</v>
      </c>
      <c r="S7812" t="s">
        <v>41</v>
      </c>
      <c r="T7812">
        <v>99043</v>
      </c>
      <c r="U7812" s="1">
        <v>45470</v>
      </c>
      <c r="V7812" t="s">
        <v>52</v>
      </c>
      <c r="W7812">
        <v>769319</v>
      </c>
      <c r="X7812" t="s">
        <v>30908</v>
      </c>
      <c r="Y7812">
        <v>485</v>
      </c>
      <c r="Z7812">
        <v>2371</v>
      </c>
      <c r="AA7812">
        <v>8</v>
      </c>
      <c r="AB7812" s="2" t="s">
        <v>20416</v>
      </c>
    </row>
    <row r="7813" spans="1:28" x14ac:dyDescent="0.3">
      <c r="A7813" t="s">
        <v>28</v>
      </c>
      <c r="B7813" t="s">
        <v>29</v>
      </c>
      <c r="C7813" t="s">
        <v>66</v>
      </c>
      <c r="D7813" t="s">
        <v>98</v>
      </c>
      <c r="E7813" t="s">
        <v>56</v>
      </c>
      <c r="F7813" t="s">
        <v>135</v>
      </c>
      <c r="G7813">
        <v>18</v>
      </c>
      <c r="H7813">
        <v>437190</v>
      </c>
      <c r="I7813" t="s">
        <v>58</v>
      </c>
      <c r="J7813" s="1">
        <v>43881</v>
      </c>
      <c r="K7813">
        <v>1200</v>
      </c>
      <c r="L7813" t="s">
        <v>30909</v>
      </c>
      <c r="M7813" t="s">
        <v>263</v>
      </c>
      <c r="N7813" t="s">
        <v>30910</v>
      </c>
      <c r="O7813" t="s">
        <v>30911</v>
      </c>
      <c r="P7813" t="s">
        <v>71</v>
      </c>
      <c r="Q7813">
        <v>3</v>
      </c>
      <c r="R7813" t="s">
        <v>88</v>
      </c>
      <c r="S7813" t="s">
        <v>63</v>
      </c>
      <c r="T7813">
        <v>91218</v>
      </c>
      <c r="U7813" s="1">
        <v>45404</v>
      </c>
      <c r="V7813" t="s">
        <v>80</v>
      </c>
      <c r="W7813">
        <v>389337</v>
      </c>
      <c r="X7813" t="s">
        <v>1618</v>
      </c>
      <c r="Y7813">
        <v>348</v>
      </c>
      <c r="Z7813">
        <v>2673</v>
      </c>
      <c r="AA7813">
        <v>3</v>
      </c>
      <c r="AB7813" s="2" t="s">
        <v>30912</v>
      </c>
    </row>
    <row r="7814" spans="1:28" x14ac:dyDescent="0.3">
      <c r="A7814" t="s">
        <v>28</v>
      </c>
      <c r="B7814" t="s">
        <v>29</v>
      </c>
      <c r="C7814" t="s">
        <v>91</v>
      </c>
      <c r="D7814" t="s">
        <v>349</v>
      </c>
      <c r="E7814" t="s">
        <v>46</v>
      </c>
      <c r="F7814" t="s">
        <v>47</v>
      </c>
      <c r="G7814">
        <v>54</v>
      </c>
      <c r="H7814">
        <v>407532</v>
      </c>
      <c r="I7814" t="s">
        <v>34</v>
      </c>
      <c r="J7814" s="1">
        <v>45059</v>
      </c>
      <c r="K7814">
        <v>1000</v>
      </c>
      <c r="L7814" t="s">
        <v>30913</v>
      </c>
      <c r="M7814" t="s">
        <v>152</v>
      </c>
      <c r="N7814" t="s">
        <v>30914</v>
      </c>
      <c r="O7814" t="s">
        <v>30915</v>
      </c>
      <c r="P7814" t="s">
        <v>51</v>
      </c>
      <c r="Q7814">
        <v>12</v>
      </c>
      <c r="R7814" t="s">
        <v>40</v>
      </c>
      <c r="S7814" t="s">
        <v>79</v>
      </c>
      <c r="T7814">
        <v>51021</v>
      </c>
      <c r="U7814" s="1">
        <v>45341</v>
      </c>
      <c r="V7814" t="s">
        <v>119</v>
      </c>
      <c r="W7814">
        <v>421436</v>
      </c>
      <c r="X7814" t="s">
        <v>30916</v>
      </c>
      <c r="Y7814">
        <v>829</v>
      </c>
      <c r="Z7814">
        <v>1160</v>
      </c>
      <c r="AA7814">
        <v>5</v>
      </c>
      <c r="AB7814">
        <v>2320</v>
      </c>
    </row>
    <row r="7815" spans="1:28" x14ac:dyDescent="0.3">
      <c r="A7815" t="s">
        <v>28</v>
      </c>
      <c r="B7815" t="s">
        <v>29</v>
      </c>
      <c r="C7815" t="s">
        <v>91</v>
      </c>
      <c r="D7815" t="s">
        <v>411</v>
      </c>
      <c r="E7815" t="s">
        <v>32</v>
      </c>
      <c r="F7815" t="s">
        <v>175</v>
      </c>
      <c r="G7815">
        <v>16</v>
      </c>
      <c r="H7815">
        <v>402740</v>
      </c>
      <c r="I7815" t="s">
        <v>58</v>
      </c>
      <c r="J7815" s="1">
        <v>44570</v>
      </c>
      <c r="K7815">
        <v>1200</v>
      </c>
      <c r="L7815" t="s">
        <v>14333</v>
      </c>
      <c r="M7815" t="s">
        <v>129</v>
      </c>
      <c r="N7815" t="s">
        <v>30917</v>
      </c>
      <c r="O7815" t="s">
        <v>30918</v>
      </c>
      <c r="P7815" t="s">
        <v>71</v>
      </c>
      <c r="Q7815">
        <v>3</v>
      </c>
      <c r="R7815" t="s">
        <v>40</v>
      </c>
      <c r="S7815" t="s">
        <v>79</v>
      </c>
      <c r="T7815">
        <v>49244</v>
      </c>
      <c r="U7815" s="1">
        <v>45375</v>
      </c>
      <c r="V7815" t="s">
        <v>72</v>
      </c>
      <c r="W7815">
        <v>381466</v>
      </c>
      <c r="X7815" t="s">
        <v>30919</v>
      </c>
      <c r="Y7815">
        <v>885</v>
      </c>
      <c r="Z7815">
        <v>2311</v>
      </c>
      <c r="AA7815">
        <v>4</v>
      </c>
      <c r="AB7815" s="2" t="s">
        <v>30920</v>
      </c>
    </row>
    <row r="7816" spans="1:28" x14ac:dyDescent="0.3">
      <c r="A7816" t="s">
        <v>28</v>
      </c>
      <c r="B7816" t="s">
        <v>29</v>
      </c>
      <c r="C7816" t="s">
        <v>30</v>
      </c>
      <c r="D7816" t="s">
        <v>637</v>
      </c>
      <c r="E7816" t="s">
        <v>56</v>
      </c>
      <c r="F7816" t="s">
        <v>83</v>
      </c>
      <c r="G7816">
        <v>43</v>
      </c>
      <c r="H7816">
        <v>410280</v>
      </c>
      <c r="I7816" t="s">
        <v>58</v>
      </c>
      <c r="J7816" s="1">
        <v>45088</v>
      </c>
      <c r="K7816">
        <v>800</v>
      </c>
      <c r="L7816" t="s">
        <v>6138</v>
      </c>
      <c r="M7816" t="s">
        <v>818</v>
      </c>
      <c r="N7816" t="s">
        <v>30921</v>
      </c>
      <c r="O7816" t="s">
        <v>30922</v>
      </c>
      <c r="P7816" t="s">
        <v>51</v>
      </c>
      <c r="Q7816">
        <v>5</v>
      </c>
      <c r="R7816" t="s">
        <v>88</v>
      </c>
      <c r="S7816" t="s">
        <v>118</v>
      </c>
      <c r="T7816">
        <v>74248</v>
      </c>
      <c r="U7816" s="1">
        <v>45620</v>
      </c>
      <c r="V7816" t="s">
        <v>42</v>
      </c>
      <c r="W7816">
        <v>599655</v>
      </c>
      <c r="X7816" t="s">
        <v>30923</v>
      </c>
      <c r="Y7816">
        <v>748</v>
      </c>
      <c r="Z7816">
        <v>2666</v>
      </c>
      <c r="AA7816">
        <v>8</v>
      </c>
      <c r="AB7816">
        <v>8531.2000000000007</v>
      </c>
    </row>
    <row r="7817" spans="1:28" x14ac:dyDescent="0.3">
      <c r="A7817" t="s">
        <v>28</v>
      </c>
      <c r="B7817" t="s">
        <v>29</v>
      </c>
      <c r="C7817" t="s">
        <v>30</v>
      </c>
      <c r="D7817" t="s">
        <v>467</v>
      </c>
      <c r="E7817" t="s">
        <v>56</v>
      </c>
      <c r="F7817" t="s">
        <v>47</v>
      </c>
      <c r="G7817">
        <v>96</v>
      </c>
      <c r="H7817">
        <v>425725</v>
      </c>
      <c r="I7817" t="s">
        <v>58</v>
      </c>
      <c r="J7817" s="1">
        <v>44635</v>
      </c>
      <c r="K7817">
        <v>1400</v>
      </c>
      <c r="L7817" t="s">
        <v>30924</v>
      </c>
      <c r="M7817" t="s">
        <v>308</v>
      </c>
      <c r="N7817" t="s">
        <v>30925</v>
      </c>
      <c r="O7817" t="s">
        <v>30926</v>
      </c>
      <c r="P7817" t="s">
        <v>51</v>
      </c>
      <c r="Q7817">
        <v>14</v>
      </c>
      <c r="R7817" t="s">
        <v>40</v>
      </c>
      <c r="S7817" t="s">
        <v>63</v>
      </c>
      <c r="T7817">
        <v>79336</v>
      </c>
      <c r="U7817" s="1">
        <v>45389</v>
      </c>
      <c r="V7817" t="s">
        <v>80</v>
      </c>
      <c r="W7817">
        <v>593870</v>
      </c>
      <c r="X7817" t="s">
        <v>25077</v>
      </c>
      <c r="Y7817">
        <v>712</v>
      </c>
      <c r="Z7817">
        <v>2989</v>
      </c>
      <c r="AA7817">
        <v>7</v>
      </c>
      <c r="AB7817">
        <v>8369.2000000000007</v>
      </c>
    </row>
    <row r="7818" spans="1:28" x14ac:dyDescent="0.3">
      <c r="A7818" t="s">
        <v>28</v>
      </c>
      <c r="B7818" t="s">
        <v>29</v>
      </c>
      <c r="C7818" t="s">
        <v>30</v>
      </c>
      <c r="D7818" t="s">
        <v>511</v>
      </c>
      <c r="E7818" t="s">
        <v>46</v>
      </c>
      <c r="F7818" t="s">
        <v>57</v>
      </c>
      <c r="G7818">
        <v>40</v>
      </c>
      <c r="H7818">
        <v>408728</v>
      </c>
      <c r="I7818" t="s">
        <v>58</v>
      </c>
      <c r="J7818" s="1">
        <v>45344</v>
      </c>
      <c r="K7818">
        <v>1100</v>
      </c>
      <c r="L7818" t="s">
        <v>30927</v>
      </c>
      <c r="M7818" t="s">
        <v>1030</v>
      </c>
      <c r="N7818" t="s">
        <v>30928</v>
      </c>
      <c r="O7818" t="s">
        <v>30929</v>
      </c>
      <c r="P7818" t="s">
        <v>87</v>
      </c>
      <c r="Q7818">
        <v>11</v>
      </c>
      <c r="R7818" t="s">
        <v>40</v>
      </c>
      <c r="S7818" t="s">
        <v>63</v>
      </c>
      <c r="T7818">
        <v>81379</v>
      </c>
      <c r="U7818" s="1">
        <v>45402</v>
      </c>
      <c r="V7818" t="s">
        <v>80</v>
      </c>
      <c r="W7818">
        <v>373957</v>
      </c>
      <c r="X7818" t="s">
        <v>30930</v>
      </c>
      <c r="Y7818">
        <v>266</v>
      </c>
      <c r="Z7818">
        <v>533</v>
      </c>
      <c r="AA7818">
        <v>2</v>
      </c>
      <c r="AB7818" s="2" t="s">
        <v>30931</v>
      </c>
    </row>
    <row r="7819" spans="1:28" x14ac:dyDescent="0.3">
      <c r="A7819" t="s">
        <v>28</v>
      </c>
      <c r="B7819" t="s">
        <v>29</v>
      </c>
      <c r="C7819" t="s">
        <v>54</v>
      </c>
      <c r="D7819" t="s">
        <v>74</v>
      </c>
      <c r="E7819" t="s">
        <v>32</v>
      </c>
      <c r="F7819" t="s">
        <v>33</v>
      </c>
      <c r="G7819">
        <v>35</v>
      </c>
      <c r="H7819">
        <v>420419</v>
      </c>
      <c r="I7819" t="s">
        <v>58</v>
      </c>
      <c r="J7819" s="1">
        <v>44873</v>
      </c>
      <c r="K7819">
        <v>1300</v>
      </c>
      <c r="L7819" t="s">
        <v>30932</v>
      </c>
      <c r="M7819" t="s">
        <v>487</v>
      </c>
      <c r="N7819" t="s">
        <v>30933</v>
      </c>
      <c r="O7819">
        <v>7970965757</v>
      </c>
      <c r="P7819" t="s">
        <v>87</v>
      </c>
      <c r="Q7819">
        <v>20</v>
      </c>
      <c r="R7819" t="s">
        <v>40</v>
      </c>
      <c r="S7819" t="s">
        <v>118</v>
      </c>
      <c r="T7819">
        <v>17349</v>
      </c>
      <c r="U7819" s="1">
        <v>45485</v>
      </c>
      <c r="V7819" t="s">
        <v>126</v>
      </c>
      <c r="W7819">
        <v>894541</v>
      </c>
      <c r="X7819" t="s">
        <v>30934</v>
      </c>
      <c r="Y7819">
        <v>305</v>
      </c>
      <c r="Z7819">
        <v>2714</v>
      </c>
      <c r="AA7819">
        <v>5</v>
      </c>
      <c r="AB7819">
        <v>5428</v>
      </c>
    </row>
    <row r="7820" spans="1:28" x14ac:dyDescent="0.3">
      <c r="A7820" t="s">
        <v>28</v>
      </c>
      <c r="B7820" t="s">
        <v>29</v>
      </c>
      <c r="C7820" t="s">
        <v>148</v>
      </c>
      <c r="D7820" t="s">
        <v>560</v>
      </c>
      <c r="E7820" t="s">
        <v>56</v>
      </c>
      <c r="F7820" t="s">
        <v>57</v>
      </c>
      <c r="G7820">
        <v>36</v>
      </c>
      <c r="H7820">
        <v>436859</v>
      </c>
      <c r="I7820" t="s">
        <v>58</v>
      </c>
      <c r="J7820" s="1">
        <v>44011</v>
      </c>
      <c r="K7820">
        <v>1200</v>
      </c>
      <c r="L7820" t="s">
        <v>30935</v>
      </c>
      <c r="M7820" t="s">
        <v>1483</v>
      </c>
      <c r="N7820" t="s">
        <v>30936</v>
      </c>
      <c r="O7820" t="s">
        <v>30937</v>
      </c>
      <c r="P7820" t="s">
        <v>39</v>
      </c>
      <c r="Q7820">
        <v>8</v>
      </c>
      <c r="R7820" t="s">
        <v>88</v>
      </c>
      <c r="S7820" t="s">
        <v>118</v>
      </c>
      <c r="T7820">
        <v>72331</v>
      </c>
      <c r="U7820" s="1">
        <v>45355</v>
      </c>
      <c r="V7820" t="s">
        <v>72</v>
      </c>
      <c r="W7820">
        <v>525445</v>
      </c>
      <c r="X7820" t="s">
        <v>30938</v>
      </c>
      <c r="Y7820">
        <v>947</v>
      </c>
      <c r="Z7820">
        <v>998</v>
      </c>
      <c r="AA7820">
        <v>6</v>
      </c>
      <c r="AB7820" s="2" t="s">
        <v>30939</v>
      </c>
    </row>
    <row r="7821" spans="1:28" x14ac:dyDescent="0.3">
      <c r="A7821" t="s">
        <v>28</v>
      </c>
      <c r="B7821" t="s">
        <v>29</v>
      </c>
      <c r="C7821" t="s">
        <v>193</v>
      </c>
      <c r="D7821" t="s">
        <v>45</v>
      </c>
      <c r="E7821" t="s">
        <v>56</v>
      </c>
      <c r="F7821" t="s">
        <v>150</v>
      </c>
      <c r="G7821">
        <v>14</v>
      </c>
      <c r="H7821">
        <v>424984</v>
      </c>
      <c r="I7821" t="s">
        <v>58</v>
      </c>
      <c r="J7821" s="1">
        <v>44185</v>
      </c>
      <c r="K7821">
        <v>1000</v>
      </c>
      <c r="L7821" t="s">
        <v>30940</v>
      </c>
      <c r="M7821" t="s">
        <v>177</v>
      </c>
      <c r="N7821" t="s">
        <v>30941</v>
      </c>
      <c r="O7821" t="s">
        <v>30942</v>
      </c>
      <c r="P7821" t="s">
        <v>87</v>
      </c>
      <c r="Q7821">
        <v>17</v>
      </c>
      <c r="R7821" t="s">
        <v>40</v>
      </c>
      <c r="S7821" t="s">
        <v>63</v>
      </c>
      <c r="T7821">
        <v>19509</v>
      </c>
      <c r="U7821" s="1">
        <v>45568</v>
      </c>
      <c r="V7821" t="s">
        <v>155</v>
      </c>
      <c r="W7821">
        <v>839077</v>
      </c>
      <c r="X7821" t="s">
        <v>30943</v>
      </c>
      <c r="Y7821">
        <v>572</v>
      </c>
      <c r="Z7821">
        <v>1049</v>
      </c>
      <c r="AA7821">
        <v>1</v>
      </c>
      <c r="AB7821">
        <v>419.6</v>
      </c>
    </row>
    <row r="7822" spans="1:28" x14ac:dyDescent="0.3">
      <c r="A7822" t="s">
        <v>28</v>
      </c>
      <c r="B7822" t="s">
        <v>29</v>
      </c>
      <c r="C7822" t="s">
        <v>157</v>
      </c>
      <c r="D7822" t="s">
        <v>45</v>
      </c>
      <c r="E7822" t="s">
        <v>32</v>
      </c>
      <c r="F7822" t="s">
        <v>355</v>
      </c>
      <c r="G7822">
        <v>32</v>
      </c>
      <c r="H7822">
        <v>433629</v>
      </c>
      <c r="I7822" t="s">
        <v>34</v>
      </c>
      <c r="J7822" s="1">
        <v>44113</v>
      </c>
      <c r="K7822">
        <v>1100</v>
      </c>
      <c r="L7822" t="s">
        <v>30944</v>
      </c>
      <c r="M7822" t="s">
        <v>2124</v>
      </c>
      <c r="N7822" t="s">
        <v>30945</v>
      </c>
      <c r="O7822">
        <f>1-919-837-3544</f>
        <v>-5299</v>
      </c>
      <c r="P7822" t="s">
        <v>71</v>
      </c>
      <c r="Q7822">
        <v>11</v>
      </c>
      <c r="R7822" t="s">
        <v>88</v>
      </c>
      <c r="S7822" t="s">
        <v>41</v>
      </c>
      <c r="T7822">
        <v>10952</v>
      </c>
      <c r="U7822" s="1">
        <v>45558</v>
      </c>
      <c r="V7822" t="s">
        <v>180</v>
      </c>
      <c r="W7822">
        <v>302249</v>
      </c>
      <c r="X7822" t="s">
        <v>30946</v>
      </c>
      <c r="Y7822">
        <v>812</v>
      </c>
      <c r="Z7822">
        <v>2733</v>
      </c>
      <c r="AA7822">
        <v>5</v>
      </c>
      <c r="AB7822">
        <v>5466</v>
      </c>
    </row>
    <row r="7823" spans="1:28" x14ac:dyDescent="0.3">
      <c r="A7823" t="s">
        <v>28</v>
      </c>
      <c r="B7823" t="s">
        <v>29</v>
      </c>
      <c r="C7823" t="s">
        <v>148</v>
      </c>
      <c r="D7823" t="s">
        <v>105</v>
      </c>
      <c r="E7823" t="s">
        <v>32</v>
      </c>
      <c r="F7823" t="s">
        <v>99</v>
      </c>
      <c r="G7823">
        <v>46</v>
      </c>
      <c r="H7823">
        <v>402848</v>
      </c>
      <c r="I7823" t="s">
        <v>58</v>
      </c>
      <c r="J7823" s="1">
        <v>45293</v>
      </c>
      <c r="K7823">
        <v>1400</v>
      </c>
      <c r="L7823" t="s">
        <v>11625</v>
      </c>
      <c r="M7823" t="s">
        <v>1483</v>
      </c>
      <c r="N7823" t="s">
        <v>30947</v>
      </c>
      <c r="O7823" t="s">
        <v>30948</v>
      </c>
      <c r="P7823" t="s">
        <v>39</v>
      </c>
      <c r="Q7823">
        <v>9</v>
      </c>
      <c r="R7823" t="s">
        <v>40</v>
      </c>
      <c r="S7823" t="s">
        <v>79</v>
      </c>
      <c r="T7823">
        <v>88864</v>
      </c>
      <c r="U7823" s="1">
        <v>45438</v>
      </c>
      <c r="V7823" t="s">
        <v>140</v>
      </c>
      <c r="W7823">
        <v>460210</v>
      </c>
      <c r="X7823" t="s">
        <v>30949</v>
      </c>
      <c r="Y7823">
        <v>333</v>
      </c>
      <c r="Z7823">
        <v>2245</v>
      </c>
      <c r="AA7823">
        <v>3</v>
      </c>
      <c r="AB7823">
        <v>2694</v>
      </c>
    </row>
    <row r="7824" spans="1:28" x14ac:dyDescent="0.3">
      <c r="A7824" t="s">
        <v>28</v>
      </c>
      <c r="B7824" t="s">
        <v>29</v>
      </c>
      <c r="C7824" t="s">
        <v>30</v>
      </c>
      <c r="D7824" t="s">
        <v>524</v>
      </c>
      <c r="E7824" t="s">
        <v>32</v>
      </c>
      <c r="F7824" t="s">
        <v>57</v>
      </c>
      <c r="G7824">
        <v>64</v>
      </c>
      <c r="H7824">
        <v>406591</v>
      </c>
      <c r="I7824" t="s">
        <v>58</v>
      </c>
      <c r="J7824" s="1">
        <v>44892</v>
      </c>
      <c r="K7824">
        <v>1200</v>
      </c>
      <c r="L7824" t="s">
        <v>30950</v>
      </c>
      <c r="M7824" t="s">
        <v>287</v>
      </c>
      <c r="N7824" t="s">
        <v>30951</v>
      </c>
      <c r="O7824" t="s">
        <v>30952</v>
      </c>
      <c r="P7824" t="s">
        <v>39</v>
      </c>
      <c r="Q7824">
        <v>19</v>
      </c>
      <c r="R7824" t="s">
        <v>40</v>
      </c>
      <c r="S7824" t="s">
        <v>118</v>
      </c>
      <c r="T7824">
        <v>59393</v>
      </c>
      <c r="U7824" s="1">
        <v>45451</v>
      </c>
      <c r="V7824" t="s">
        <v>52</v>
      </c>
      <c r="W7824">
        <v>358508</v>
      </c>
      <c r="X7824" t="s">
        <v>30953</v>
      </c>
      <c r="Y7824">
        <v>856</v>
      </c>
      <c r="Z7824">
        <v>1568</v>
      </c>
      <c r="AA7824">
        <v>8</v>
      </c>
      <c r="AB7824">
        <v>5017.6000000000004</v>
      </c>
    </row>
    <row r="7825" spans="1:28" x14ac:dyDescent="0.3">
      <c r="A7825" t="s">
        <v>28</v>
      </c>
      <c r="B7825" t="s">
        <v>29</v>
      </c>
      <c r="C7825" t="s">
        <v>30</v>
      </c>
      <c r="D7825" t="s">
        <v>227</v>
      </c>
      <c r="E7825" t="s">
        <v>56</v>
      </c>
      <c r="F7825" t="s">
        <v>355</v>
      </c>
      <c r="G7825">
        <v>85</v>
      </c>
      <c r="H7825">
        <v>415763</v>
      </c>
      <c r="I7825" t="s">
        <v>34</v>
      </c>
      <c r="J7825" s="1">
        <v>45488</v>
      </c>
      <c r="K7825">
        <v>800</v>
      </c>
      <c r="L7825" t="s">
        <v>30954</v>
      </c>
      <c r="M7825" t="s">
        <v>1488</v>
      </c>
      <c r="N7825" t="s">
        <v>30955</v>
      </c>
      <c r="O7825" t="s">
        <v>30956</v>
      </c>
      <c r="P7825" t="s">
        <v>87</v>
      </c>
      <c r="Q7825">
        <v>6</v>
      </c>
      <c r="R7825" t="s">
        <v>88</v>
      </c>
      <c r="S7825" t="s">
        <v>63</v>
      </c>
      <c r="T7825">
        <v>42947</v>
      </c>
      <c r="U7825" s="1">
        <v>45396</v>
      </c>
      <c r="V7825" t="s">
        <v>80</v>
      </c>
      <c r="W7825">
        <v>961725</v>
      </c>
      <c r="X7825" t="s">
        <v>30957</v>
      </c>
      <c r="Y7825">
        <v>810</v>
      </c>
      <c r="Z7825">
        <v>877</v>
      </c>
      <c r="AA7825">
        <v>1</v>
      </c>
      <c r="AB7825">
        <v>350.8</v>
      </c>
    </row>
    <row r="7826" spans="1:28" x14ac:dyDescent="0.3">
      <c r="A7826" t="s">
        <v>28</v>
      </c>
      <c r="B7826" t="s">
        <v>29</v>
      </c>
      <c r="C7826" t="s">
        <v>157</v>
      </c>
      <c r="D7826" t="s">
        <v>182</v>
      </c>
      <c r="E7826" t="s">
        <v>46</v>
      </c>
      <c r="F7826" t="s">
        <v>83</v>
      </c>
      <c r="G7826">
        <v>48</v>
      </c>
      <c r="H7826">
        <v>421997</v>
      </c>
      <c r="I7826" t="s">
        <v>34</v>
      </c>
      <c r="J7826" s="1">
        <v>44594</v>
      </c>
      <c r="K7826">
        <v>1400</v>
      </c>
      <c r="L7826" t="s">
        <v>27078</v>
      </c>
      <c r="M7826" t="s">
        <v>496</v>
      </c>
      <c r="N7826" t="s">
        <v>30958</v>
      </c>
      <c r="O7826" t="s">
        <v>30959</v>
      </c>
      <c r="P7826" t="s">
        <v>51</v>
      </c>
      <c r="Q7826">
        <v>16</v>
      </c>
      <c r="R7826" t="s">
        <v>88</v>
      </c>
      <c r="S7826" t="s">
        <v>41</v>
      </c>
      <c r="T7826">
        <v>34806</v>
      </c>
      <c r="U7826" s="1">
        <v>45452</v>
      </c>
      <c r="V7826" t="s">
        <v>52</v>
      </c>
      <c r="W7826">
        <v>234020</v>
      </c>
      <c r="X7826" t="s">
        <v>30960</v>
      </c>
      <c r="Y7826">
        <v>940</v>
      </c>
      <c r="Z7826">
        <v>1094</v>
      </c>
      <c r="AA7826">
        <v>5</v>
      </c>
      <c r="AB7826">
        <v>2188</v>
      </c>
    </row>
    <row r="7827" spans="1:28" x14ac:dyDescent="0.3">
      <c r="A7827" t="s">
        <v>28</v>
      </c>
      <c r="B7827" t="s">
        <v>29</v>
      </c>
      <c r="C7827" t="s">
        <v>148</v>
      </c>
      <c r="D7827" t="s">
        <v>380</v>
      </c>
      <c r="E7827" t="s">
        <v>32</v>
      </c>
      <c r="F7827" t="s">
        <v>57</v>
      </c>
      <c r="G7827">
        <v>39</v>
      </c>
      <c r="H7827">
        <v>427735</v>
      </c>
      <c r="I7827" t="s">
        <v>58</v>
      </c>
      <c r="J7827" s="1">
        <v>45156</v>
      </c>
      <c r="K7827">
        <v>800</v>
      </c>
      <c r="L7827" t="s">
        <v>30961</v>
      </c>
      <c r="M7827" t="s">
        <v>478</v>
      </c>
      <c r="N7827" t="s">
        <v>30962</v>
      </c>
      <c r="O7827">
        <v>3479712172</v>
      </c>
      <c r="P7827" t="s">
        <v>71</v>
      </c>
      <c r="Q7827">
        <v>8</v>
      </c>
      <c r="R7827" t="s">
        <v>88</v>
      </c>
      <c r="S7827" t="s">
        <v>118</v>
      </c>
      <c r="T7827">
        <v>46087</v>
      </c>
      <c r="U7827" s="1">
        <v>45519</v>
      </c>
      <c r="V7827" t="s">
        <v>64</v>
      </c>
      <c r="W7827">
        <v>672525</v>
      </c>
      <c r="X7827" t="s">
        <v>30963</v>
      </c>
      <c r="Y7827">
        <v>827</v>
      </c>
      <c r="Z7827">
        <v>1940</v>
      </c>
      <c r="AA7827">
        <v>6</v>
      </c>
      <c r="AB7827">
        <v>4656</v>
      </c>
    </row>
    <row r="7828" spans="1:28" x14ac:dyDescent="0.3">
      <c r="A7828" t="s">
        <v>28</v>
      </c>
      <c r="B7828" t="s">
        <v>29</v>
      </c>
      <c r="C7828" t="s">
        <v>148</v>
      </c>
      <c r="D7828" t="s">
        <v>149</v>
      </c>
      <c r="E7828" t="s">
        <v>56</v>
      </c>
      <c r="F7828" t="s">
        <v>99</v>
      </c>
      <c r="G7828">
        <v>81</v>
      </c>
      <c r="H7828">
        <v>401173</v>
      </c>
      <c r="I7828" t="s">
        <v>58</v>
      </c>
      <c r="J7828" s="1">
        <v>44146</v>
      </c>
      <c r="K7828">
        <v>1400</v>
      </c>
      <c r="L7828" t="s">
        <v>30964</v>
      </c>
      <c r="M7828" t="s">
        <v>818</v>
      </c>
      <c r="N7828" t="s">
        <v>30965</v>
      </c>
      <c r="O7828" t="s">
        <v>30966</v>
      </c>
      <c r="P7828" t="s">
        <v>39</v>
      </c>
      <c r="Q7828">
        <v>15</v>
      </c>
      <c r="R7828" t="s">
        <v>88</v>
      </c>
      <c r="S7828" t="s">
        <v>118</v>
      </c>
      <c r="T7828">
        <v>60134</v>
      </c>
      <c r="U7828" s="1">
        <v>45475</v>
      </c>
      <c r="V7828" t="s">
        <v>126</v>
      </c>
      <c r="W7828">
        <v>425590</v>
      </c>
      <c r="X7828" t="s">
        <v>30967</v>
      </c>
      <c r="Y7828">
        <v>264</v>
      </c>
      <c r="Z7828">
        <v>904</v>
      </c>
      <c r="AA7828">
        <v>8</v>
      </c>
      <c r="AB7828">
        <v>2892.8</v>
      </c>
    </row>
    <row r="7829" spans="1:28" x14ac:dyDescent="0.3">
      <c r="A7829" t="s">
        <v>28</v>
      </c>
      <c r="B7829" t="s">
        <v>29</v>
      </c>
      <c r="C7829" t="s">
        <v>44</v>
      </c>
      <c r="D7829" t="s">
        <v>45</v>
      </c>
      <c r="E7829" t="s">
        <v>32</v>
      </c>
      <c r="F7829" t="s">
        <v>99</v>
      </c>
      <c r="G7829">
        <v>51</v>
      </c>
      <c r="H7829">
        <v>403602</v>
      </c>
      <c r="I7829" t="s">
        <v>58</v>
      </c>
      <c r="J7829" s="1">
        <v>44502</v>
      </c>
      <c r="K7829">
        <v>1200</v>
      </c>
      <c r="L7829" t="s">
        <v>22020</v>
      </c>
      <c r="M7829" t="s">
        <v>308</v>
      </c>
      <c r="N7829" t="s">
        <v>30968</v>
      </c>
      <c r="O7829">
        <f>1-788-379-3188</f>
        <v>-4354</v>
      </c>
      <c r="P7829" t="s">
        <v>39</v>
      </c>
      <c r="Q7829">
        <v>15</v>
      </c>
      <c r="R7829" t="s">
        <v>40</v>
      </c>
      <c r="S7829" t="s">
        <v>63</v>
      </c>
      <c r="T7829">
        <v>74650</v>
      </c>
      <c r="U7829" s="1">
        <v>45499</v>
      </c>
      <c r="V7829" t="s">
        <v>126</v>
      </c>
      <c r="W7829">
        <v>403634</v>
      </c>
      <c r="X7829" t="s">
        <v>30969</v>
      </c>
      <c r="Y7829">
        <v>771</v>
      </c>
      <c r="Z7829">
        <v>948</v>
      </c>
      <c r="AA7829">
        <v>5</v>
      </c>
      <c r="AB7829">
        <v>1896</v>
      </c>
    </row>
    <row r="7830" spans="1:28" x14ac:dyDescent="0.3">
      <c r="A7830" t="s">
        <v>28</v>
      </c>
      <c r="B7830" t="s">
        <v>29</v>
      </c>
      <c r="C7830" t="s">
        <v>66</v>
      </c>
      <c r="D7830" t="s">
        <v>170</v>
      </c>
      <c r="E7830" t="s">
        <v>46</v>
      </c>
      <c r="F7830" t="s">
        <v>175</v>
      </c>
      <c r="G7830">
        <v>28</v>
      </c>
      <c r="H7830">
        <v>412473</v>
      </c>
      <c r="I7830" t="s">
        <v>58</v>
      </c>
      <c r="J7830" s="1">
        <v>45086</v>
      </c>
      <c r="K7830">
        <v>1200</v>
      </c>
      <c r="L7830" t="s">
        <v>30970</v>
      </c>
      <c r="M7830" t="s">
        <v>1460</v>
      </c>
      <c r="N7830" t="s">
        <v>30971</v>
      </c>
      <c r="O7830">
        <v>8061593686</v>
      </c>
      <c r="P7830" t="s">
        <v>71</v>
      </c>
      <c r="Q7830">
        <v>5</v>
      </c>
      <c r="R7830" t="s">
        <v>88</v>
      </c>
      <c r="S7830" t="s">
        <v>41</v>
      </c>
      <c r="T7830">
        <v>39260</v>
      </c>
      <c r="U7830" s="1">
        <v>45400</v>
      </c>
      <c r="V7830" t="s">
        <v>80</v>
      </c>
      <c r="W7830">
        <v>505796</v>
      </c>
      <c r="X7830" t="s">
        <v>20580</v>
      </c>
      <c r="Y7830">
        <v>552</v>
      </c>
      <c r="Z7830">
        <v>1724</v>
      </c>
      <c r="AA7830">
        <v>2</v>
      </c>
      <c r="AB7830">
        <v>1379.2</v>
      </c>
    </row>
    <row r="7831" spans="1:28" x14ac:dyDescent="0.3">
      <c r="A7831" t="s">
        <v>28</v>
      </c>
      <c r="B7831" t="s">
        <v>29</v>
      </c>
      <c r="C7831" t="s">
        <v>91</v>
      </c>
      <c r="D7831" t="s">
        <v>411</v>
      </c>
      <c r="E7831" t="s">
        <v>32</v>
      </c>
      <c r="F7831" t="s">
        <v>113</v>
      </c>
      <c r="G7831">
        <v>9</v>
      </c>
      <c r="H7831">
        <v>435342</v>
      </c>
      <c r="I7831" t="s">
        <v>34</v>
      </c>
      <c r="J7831" s="1">
        <v>44257</v>
      </c>
      <c r="K7831">
        <v>1100</v>
      </c>
      <c r="L7831" t="s">
        <v>6703</v>
      </c>
      <c r="M7831" t="s">
        <v>423</v>
      </c>
      <c r="N7831" t="s">
        <v>30972</v>
      </c>
      <c r="O7831" t="s">
        <v>30973</v>
      </c>
      <c r="P7831" t="s">
        <v>39</v>
      </c>
      <c r="Q7831">
        <v>5</v>
      </c>
      <c r="R7831" t="s">
        <v>40</v>
      </c>
      <c r="S7831" t="s">
        <v>41</v>
      </c>
      <c r="T7831">
        <v>97234</v>
      </c>
      <c r="U7831" s="1">
        <v>45606</v>
      </c>
      <c r="V7831" t="s">
        <v>42</v>
      </c>
      <c r="W7831">
        <v>146732</v>
      </c>
      <c r="X7831" t="s">
        <v>30974</v>
      </c>
      <c r="Y7831">
        <v>965</v>
      </c>
      <c r="Z7831">
        <v>2103</v>
      </c>
      <c r="AA7831">
        <v>4</v>
      </c>
      <c r="AB7831">
        <v>3364.8</v>
      </c>
    </row>
    <row r="7832" spans="1:28" x14ac:dyDescent="0.3">
      <c r="A7832" t="s">
        <v>28</v>
      </c>
      <c r="B7832" t="s">
        <v>29</v>
      </c>
      <c r="C7832" t="s">
        <v>148</v>
      </c>
      <c r="D7832" t="s">
        <v>411</v>
      </c>
      <c r="E7832" t="s">
        <v>32</v>
      </c>
      <c r="F7832" t="s">
        <v>47</v>
      </c>
      <c r="G7832">
        <v>72</v>
      </c>
      <c r="H7832">
        <v>435904</v>
      </c>
      <c r="I7832" t="s">
        <v>58</v>
      </c>
      <c r="J7832" s="1">
        <v>44204</v>
      </c>
      <c r="K7832">
        <v>1100</v>
      </c>
      <c r="L7832" t="s">
        <v>30975</v>
      </c>
      <c r="M7832" t="s">
        <v>1147</v>
      </c>
      <c r="N7832" t="s">
        <v>30976</v>
      </c>
      <c r="O7832" t="s">
        <v>30977</v>
      </c>
      <c r="P7832" t="s">
        <v>51</v>
      </c>
      <c r="Q7832">
        <v>3</v>
      </c>
      <c r="R7832" t="s">
        <v>40</v>
      </c>
      <c r="S7832" t="s">
        <v>79</v>
      </c>
      <c r="T7832">
        <v>89546</v>
      </c>
      <c r="U7832" s="1">
        <v>45526</v>
      </c>
      <c r="V7832" t="s">
        <v>64</v>
      </c>
      <c r="W7832">
        <v>443488</v>
      </c>
      <c r="X7832" t="s">
        <v>30978</v>
      </c>
      <c r="Y7832">
        <v>429</v>
      </c>
      <c r="Z7832">
        <v>1960</v>
      </c>
      <c r="AA7832">
        <v>2</v>
      </c>
      <c r="AB7832">
        <v>1568</v>
      </c>
    </row>
    <row r="7833" spans="1:28" x14ac:dyDescent="0.3">
      <c r="A7833" t="s">
        <v>28</v>
      </c>
      <c r="B7833" t="s">
        <v>29</v>
      </c>
      <c r="C7833" t="s">
        <v>30</v>
      </c>
      <c r="D7833" t="s">
        <v>227</v>
      </c>
      <c r="E7833" t="s">
        <v>46</v>
      </c>
      <c r="F7833" t="s">
        <v>99</v>
      </c>
      <c r="G7833">
        <v>46</v>
      </c>
      <c r="H7833">
        <v>428625</v>
      </c>
      <c r="I7833" t="s">
        <v>58</v>
      </c>
      <c r="J7833" s="1">
        <v>44952</v>
      </c>
      <c r="K7833">
        <v>1300</v>
      </c>
      <c r="L7833" t="s">
        <v>26432</v>
      </c>
      <c r="M7833" t="s">
        <v>293</v>
      </c>
      <c r="N7833" t="s">
        <v>30979</v>
      </c>
      <c r="O7833" t="s">
        <v>30980</v>
      </c>
      <c r="P7833" t="s">
        <v>71</v>
      </c>
      <c r="Q7833">
        <v>17</v>
      </c>
      <c r="R7833" t="s">
        <v>40</v>
      </c>
      <c r="S7833" t="s">
        <v>118</v>
      </c>
      <c r="T7833">
        <v>19232</v>
      </c>
      <c r="U7833" s="1">
        <v>45393</v>
      </c>
      <c r="V7833" t="s">
        <v>80</v>
      </c>
      <c r="W7833">
        <v>436203</v>
      </c>
      <c r="X7833" t="s">
        <v>30981</v>
      </c>
      <c r="Y7833">
        <v>909</v>
      </c>
      <c r="Z7833">
        <v>1311</v>
      </c>
      <c r="AA7833">
        <v>4</v>
      </c>
      <c r="AB7833">
        <v>2097.6</v>
      </c>
    </row>
    <row r="7834" spans="1:28" x14ac:dyDescent="0.3">
      <c r="A7834" t="s">
        <v>28</v>
      </c>
      <c r="B7834" t="s">
        <v>29</v>
      </c>
      <c r="C7834" t="s">
        <v>44</v>
      </c>
      <c r="D7834" t="s">
        <v>55</v>
      </c>
      <c r="E7834" t="s">
        <v>32</v>
      </c>
      <c r="F7834" t="s">
        <v>47</v>
      </c>
      <c r="G7834">
        <v>92</v>
      </c>
      <c r="H7834">
        <v>410820</v>
      </c>
      <c r="I7834" t="s">
        <v>58</v>
      </c>
      <c r="J7834" s="1">
        <v>44105</v>
      </c>
      <c r="K7834">
        <v>1200</v>
      </c>
      <c r="L7834" t="s">
        <v>7381</v>
      </c>
      <c r="M7834" t="s">
        <v>49</v>
      </c>
      <c r="N7834" t="s">
        <v>30982</v>
      </c>
      <c r="O7834" t="s">
        <v>30983</v>
      </c>
      <c r="P7834" t="s">
        <v>51</v>
      </c>
      <c r="Q7834">
        <v>8</v>
      </c>
      <c r="R7834" t="s">
        <v>40</v>
      </c>
      <c r="S7834" t="s">
        <v>79</v>
      </c>
      <c r="T7834">
        <v>80425</v>
      </c>
      <c r="U7834" s="1">
        <v>45294</v>
      </c>
      <c r="V7834" t="s">
        <v>111</v>
      </c>
      <c r="W7834">
        <v>943794</v>
      </c>
      <c r="X7834" t="s">
        <v>30984</v>
      </c>
      <c r="Y7834">
        <v>746</v>
      </c>
      <c r="Z7834">
        <v>1128</v>
      </c>
      <c r="AA7834">
        <v>1</v>
      </c>
      <c r="AB7834" s="2" t="s">
        <v>25532</v>
      </c>
    </row>
    <row r="7835" spans="1:28" x14ac:dyDescent="0.3">
      <c r="A7835" t="s">
        <v>28</v>
      </c>
      <c r="B7835" t="s">
        <v>29</v>
      </c>
      <c r="C7835" t="s">
        <v>54</v>
      </c>
      <c r="D7835" t="s">
        <v>74</v>
      </c>
      <c r="E7835" t="s">
        <v>46</v>
      </c>
      <c r="F7835" t="s">
        <v>175</v>
      </c>
      <c r="G7835">
        <v>33</v>
      </c>
      <c r="H7835">
        <v>422257</v>
      </c>
      <c r="I7835" t="s">
        <v>58</v>
      </c>
      <c r="J7835" s="1">
        <v>45245</v>
      </c>
      <c r="K7835">
        <v>1000</v>
      </c>
      <c r="L7835" t="s">
        <v>30985</v>
      </c>
      <c r="M7835" t="s">
        <v>623</v>
      </c>
      <c r="N7835" t="s">
        <v>30986</v>
      </c>
      <c r="O7835" t="s">
        <v>30987</v>
      </c>
      <c r="P7835" t="s">
        <v>51</v>
      </c>
      <c r="Q7835">
        <v>10</v>
      </c>
      <c r="R7835" t="s">
        <v>40</v>
      </c>
      <c r="S7835" t="s">
        <v>63</v>
      </c>
      <c r="T7835">
        <v>10448</v>
      </c>
      <c r="U7835" s="1">
        <v>45504</v>
      </c>
      <c r="V7835" t="s">
        <v>126</v>
      </c>
      <c r="W7835">
        <v>418470</v>
      </c>
      <c r="X7835" t="s">
        <v>30988</v>
      </c>
      <c r="Y7835">
        <v>657</v>
      </c>
      <c r="Z7835">
        <v>2947</v>
      </c>
      <c r="AA7835">
        <v>3</v>
      </c>
      <c r="AB7835">
        <v>3536.4</v>
      </c>
    </row>
    <row r="7836" spans="1:28" x14ac:dyDescent="0.3">
      <c r="A7836" t="s">
        <v>28</v>
      </c>
      <c r="B7836" t="s">
        <v>29</v>
      </c>
      <c r="C7836" t="s">
        <v>157</v>
      </c>
      <c r="D7836" t="s">
        <v>364</v>
      </c>
      <c r="E7836" t="s">
        <v>46</v>
      </c>
      <c r="F7836" t="s">
        <v>135</v>
      </c>
      <c r="G7836">
        <v>27</v>
      </c>
      <c r="H7836">
        <v>414106</v>
      </c>
      <c r="I7836" t="s">
        <v>58</v>
      </c>
      <c r="J7836" s="1">
        <v>45257</v>
      </c>
      <c r="K7836">
        <v>1300</v>
      </c>
      <c r="L7836" t="s">
        <v>30989</v>
      </c>
      <c r="M7836" t="s">
        <v>895</v>
      </c>
      <c r="N7836" t="s">
        <v>30990</v>
      </c>
      <c r="O7836">
        <v>9405287050</v>
      </c>
      <c r="P7836" t="s">
        <v>87</v>
      </c>
      <c r="Q7836">
        <v>5</v>
      </c>
      <c r="R7836" t="s">
        <v>40</v>
      </c>
      <c r="S7836" t="s">
        <v>41</v>
      </c>
      <c r="T7836">
        <v>97989</v>
      </c>
      <c r="U7836" s="1">
        <v>45404</v>
      </c>
      <c r="V7836" t="s">
        <v>80</v>
      </c>
      <c r="W7836">
        <v>324367</v>
      </c>
      <c r="X7836" t="s">
        <v>30991</v>
      </c>
      <c r="Y7836">
        <v>594</v>
      </c>
      <c r="Z7836">
        <v>2208</v>
      </c>
      <c r="AA7836">
        <v>6</v>
      </c>
      <c r="AB7836" s="2" t="s">
        <v>30992</v>
      </c>
    </row>
    <row r="7837" spans="1:28" x14ac:dyDescent="0.3">
      <c r="A7837" t="s">
        <v>28</v>
      </c>
      <c r="B7837" t="s">
        <v>29</v>
      </c>
      <c r="C7837" t="s">
        <v>66</v>
      </c>
      <c r="D7837" t="s">
        <v>546</v>
      </c>
      <c r="E7837" t="s">
        <v>46</v>
      </c>
      <c r="F7837" t="s">
        <v>113</v>
      </c>
      <c r="G7837">
        <v>28</v>
      </c>
      <c r="H7837">
        <v>401018</v>
      </c>
      <c r="I7837" t="s">
        <v>58</v>
      </c>
      <c r="J7837" s="1">
        <v>44130</v>
      </c>
      <c r="K7837">
        <v>1300</v>
      </c>
      <c r="L7837" t="s">
        <v>30993</v>
      </c>
      <c r="M7837" t="s">
        <v>591</v>
      </c>
      <c r="N7837" t="s">
        <v>30994</v>
      </c>
      <c r="O7837" t="s">
        <v>30995</v>
      </c>
      <c r="P7837" t="s">
        <v>39</v>
      </c>
      <c r="Q7837">
        <v>13</v>
      </c>
      <c r="R7837" t="s">
        <v>40</v>
      </c>
      <c r="S7837" t="s">
        <v>79</v>
      </c>
      <c r="T7837">
        <v>22266</v>
      </c>
      <c r="U7837" s="1">
        <v>45610</v>
      </c>
      <c r="V7837" t="s">
        <v>42</v>
      </c>
      <c r="W7837">
        <v>121192</v>
      </c>
      <c r="X7837" t="s">
        <v>30996</v>
      </c>
      <c r="Y7837">
        <v>830</v>
      </c>
      <c r="Z7837">
        <v>1885</v>
      </c>
      <c r="AA7837">
        <v>1</v>
      </c>
      <c r="AB7837">
        <v>754</v>
      </c>
    </row>
    <row r="7838" spans="1:28" x14ac:dyDescent="0.3">
      <c r="A7838" t="s">
        <v>28</v>
      </c>
      <c r="B7838" t="s">
        <v>29</v>
      </c>
      <c r="C7838" t="s">
        <v>44</v>
      </c>
      <c r="D7838" t="s">
        <v>248</v>
      </c>
      <c r="E7838" t="s">
        <v>56</v>
      </c>
      <c r="F7838" t="s">
        <v>33</v>
      </c>
      <c r="G7838">
        <v>4</v>
      </c>
      <c r="H7838">
        <v>416644</v>
      </c>
      <c r="I7838" t="s">
        <v>58</v>
      </c>
      <c r="J7838" s="1">
        <v>44569</v>
      </c>
      <c r="K7838">
        <v>950</v>
      </c>
      <c r="L7838" t="s">
        <v>30997</v>
      </c>
      <c r="M7838" t="s">
        <v>351</v>
      </c>
      <c r="N7838" t="s">
        <v>30998</v>
      </c>
      <c r="O7838" t="s">
        <v>30999</v>
      </c>
      <c r="P7838" t="s">
        <v>71</v>
      </c>
      <c r="Q7838">
        <v>14</v>
      </c>
      <c r="R7838" t="s">
        <v>40</v>
      </c>
      <c r="S7838" t="s">
        <v>63</v>
      </c>
      <c r="T7838">
        <v>46548</v>
      </c>
      <c r="U7838" s="1">
        <v>45628</v>
      </c>
      <c r="V7838" t="s">
        <v>259</v>
      </c>
      <c r="W7838">
        <v>828096</v>
      </c>
      <c r="X7838" t="s">
        <v>31000</v>
      </c>
      <c r="Y7838">
        <v>635</v>
      </c>
      <c r="Z7838">
        <v>2201</v>
      </c>
      <c r="AA7838">
        <v>2</v>
      </c>
      <c r="AB7838" s="2" t="s">
        <v>31001</v>
      </c>
    </row>
    <row r="7839" spans="1:28" x14ac:dyDescent="0.3">
      <c r="A7839" t="s">
        <v>28</v>
      </c>
      <c r="B7839" t="s">
        <v>29</v>
      </c>
      <c r="C7839" t="s">
        <v>66</v>
      </c>
      <c r="D7839" t="s">
        <v>74</v>
      </c>
      <c r="E7839" t="s">
        <v>56</v>
      </c>
      <c r="F7839" t="s">
        <v>99</v>
      </c>
      <c r="G7839">
        <v>19</v>
      </c>
      <c r="H7839">
        <v>406303</v>
      </c>
      <c r="I7839" t="s">
        <v>58</v>
      </c>
      <c r="J7839" s="1">
        <v>44138</v>
      </c>
      <c r="K7839">
        <v>1300</v>
      </c>
      <c r="L7839" t="s">
        <v>1520</v>
      </c>
      <c r="M7839" t="s">
        <v>731</v>
      </c>
      <c r="N7839" t="s">
        <v>31002</v>
      </c>
      <c r="O7839" t="s">
        <v>31003</v>
      </c>
      <c r="P7839" t="s">
        <v>87</v>
      </c>
      <c r="Q7839">
        <v>4</v>
      </c>
      <c r="R7839" t="s">
        <v>40</v>
      </c>
      <c r="S7839" t="s">
        <v>118</v>
      </c>
      <c r="T7839">
        <v>80543</v>
      </c>
      <c r="U7839" s="1">
        <v>45356</v>
      </c>
      <c r="V7839" t="s">
        <v>72</v>
      </c>
      <c r="W7839">
        <v>253316</v>
      </c>
      <c r="X7839" t="s">
        <v>31004</v>
      </c>
      <c r="Y7839">
        <v>941</v>
      </c>
      <c r="Z7839">
        <v>1498</v>
      </c>
      <c r="AA7839">
        <v>6</v>
      </c>
      <c r="AB7839" s="2" t="s">
        <v>22042</v>
      </c>
    </row>
    <row r="7840" spans="1:28" x14ac:dyDescent="0.3">
      <c r="A7840" t="s">
        <v>28</v>
      </c>
      <c r="B7840" t="s">
        <v>29</v>
      </c>
      <c r="C7840" t="s">
        <v>148</v>
      </c>
      <c r="D7840" t="s">
        <v>45</v>
      </c>
      <c r="E7840" t="s">
        <v>46</v>
      </c>
      <c r="F7840" t="s">
        <v>99</v>
      </c>
      <c r="G7840">
        <v>53</v>
      </c>
      <c r="H7840">
        <v>436597</v>
      </c>
      <c r="I7840" t="s">
        <v>34</v>
      </c>
      <c r="J7840" s="1">
        <v>44811</v>
      </c>
      <c r="K7840">
        <v>1300</v>
      </c>
      <c r="L7840" t="s">
        <v>10942</v>
      </c>
      <c r="M7840" t="s">
        <v>152</v>
      </c>
      <c r="N7840" t="s">
        <v>31005</v>
      </c>
      <c r="O7840" t="s">
        <v>31006</v>
      </c>
      <c r="P7840" t="s">
        <v>71</v>
      </c>
      <c r="Q7840">
        <v>15</v>
      </c>
      <c r="R7840" t="s">
        <v>40</v>
      </c>
      <c r="S7840" t="s">
        <v>118</v>
      </c>
      <c r="T7840">
        <v>68980</v>
      </c>
      <c r="U7840" s="1">
        <v>45416</v>
      </c>
      <c r="V7840" t="s">
        <v>140</v>
      </c>
      <c r="W7840">
        <v>422617</v>
      </c>
      <c r="X7840" t="s">
        <v>31007</v>
      </c>
      <c r="Y7840">
        <v>442</v>
      </c>
      <c r="Z7840">
        <v>2145</v>
      </c>
      <c r="AA7840">
        <v>4</v>
      </c>
      <c r="AB7840">
        <v>3432</v>
      </c>
    </row>
    <row r="7841" spans="1:28" x14ac:dyDescent="0.3">
      <c r="A7841" t="s">
        <v>28</v>
      </c>
      <c r="B7841" t="s">
        <v>29</v>
      </c>
      <c r="C7841" t="s">
        <v>44</v>
      </c>
      <c r="D7841" t="s">
        <v>170</v>
      </c>
      <c r="E7841" t="s">
        <v>32</v>
      </c>
      <c r="F7841" t="s">
        <v>83</v>
      </c>
      <c r="G7841">
        <v>35</v>
      </c>
      <c r="H7841">
        <v>410891</v>
      </c>
      <c r="I7841" t="s">
        <v>58</v>
      </c>
      <c r="J7841" s="1">
        <v>44091</v>
      </c>
      <c r="K7841">
        <v>800</v>
      </c>
      <c r="L7841" t="s">
        <v>31008</v>
      </c>
      <c r="M7841" t="s">
        <v>345</v>
      </c>
      <c r="N7841" t="s">
        <v>31009</v>
      </c>
      <c r="O7841" t="s">
        <v>31010</v>
      </c>
      <c r="P7841" t="s">
        <v>51</v>
      </c>
      <c r="Q7841">
        <v>18</v>
      </c>
      <c r="R7841" t="s">
        <v>88</v>
      </c>
      <c r="S7841" t="s">
        <v>41</v>
      </c>
      <c r="T7841">
        <v>70578</v>
      </c>
      <c r="U7841" s="1">
        <v>45394</v>
      </c>
      <c r="V7841" t="s">
        <v>80</v>
      </c>
      <c r="W7841">
        <v>266333</v>
      </c>
      <c r="X7841" t="s">
        <v>31011</v>
      </c>
      <c r="Y7841">
        <v>639</v>
      </c>
      <c r="Z7841">
        <v>753</v>
      </c>
      <c r="AA7841">
        <v>7</v>
      </c>
      <c r="AB7841">
        <v>2108.4</v>
      </c>
    </row>
    <row r="7842" spans="1:28" x14ac:dyDescent="0.3">
      <c r="A7842" t="s">
        <v>28</v>
      </c>
      <c r="B7842" t="s">
        <v>29</v>
      </c>
      <c r="C7842" t="s">
        <v>30</v>
      </c>
      <c r="D7842" t="s">
        <v>560</v>
      </c>
      <c r="E7842" t="s">
        <v>32</v>
      </c>
      <c r="F7842" t="s">
        <v>113</v>
      </c>
      <c r="G7842">
        <v>51</v>
      </c>
      <c r="H7842">
        <v>422755</v>
      </c>
      <c r="I7842" t="s">
        <v>58</v>
      </c>
      <c r="J7842" s="1">
        <v>44730</v>
      </c>
      <c r="K7842">
        <v>950</v>
      </c>
      <c r="L7842" t="s">
        <v>31012</v>
      </c>
      <c r="M7842" t="s">
        <v>165</v>
      </c>
      <c r="N7842" t="s">
        <v>31013</v>
      </c>
      <c r="O7842" t="s">
        <v>31014</v>
      </c>
      <c r="P7842" t="s">
        <v>71</v>
      </c>
      <c r="Q7842">
        <v>9</v>
      </c>
      <c r="R7842" t="s">
        <v>40</v>
      </c>
      <c r="S7842" t="s">
        <v>63</v>
      </c>
      <c r="T7842">
        <v>35557</v>
      </c>
      <c r="U7842" s="1">
        <v>45578</v>
      </c>
      <c r="V7842" t="s">
        <v>155</v>
      </c>
      <c r="W7842">
        <v>248849</v>
      </c>
      <c r="X7842" t="s">
        <v>4760</v>
      </c>
      <c r="Y7842">
        <v>875</v>
      </c>
      <c r="Z7842">
        <v>2943</v>
      </c>
      <c r="AA7842">
        <v>7</v>
      </c>
      <c r="AB7842">
        <v>8240.4</v>
      </c>
    </row>
    <row r="7843" spans="1:28" x14ac:dyDescent="0.3">
      <c r="A7843" t="s">
        <v>28</v>
      </c>
      <c r="B7843" t="s">
        <v>29</v>
      </c>
      <c r="C7843" t="s">
        <v>44</v>
      </c>
      <c r="D7843" t="s">
        <v>248</v>
      </c>
      <c r="E7843" t="s">
        <v>46</v>
      </c>
      <c r="F7843" t="s">
        <v>106</v>
      </c>
      <c r="G7843">
        <v>64</v>
      </c>
      <c r="H7843">
        <v>414712</v>
      </c>
      <c r="I7843" t="s">
        <v>58</v>
      </c>
      <c r="J7843" s="1">
        <v>44093</v>
      </c>
      <c r="K7843">
        <v>1300</v>
      </c>
      <c r="L7843" t="s">
        <v>31015</v>
      </c>
      <c r="M7843" t="s">
        <v>568</v>
      </c>
      <c r="N7843" t="s">
        <v>31016</v>
      </c>
      <c r="O7843" t="s">
        <v>31017</v>
      </c>
      <c r="P7843" t="s">
        <v>39</v>
      </c>
      <c r="Q7843">
        <v>19</v>
      </c>
      <c r="R7843" t="s">
        <v>88</v>
      </c>
      <c r="S7843" t="s">
        <v>41</v>
      </c>
      <c r="T7843">
        <v>64951</v>
      </c>
      <c r="U7843" s="1">
        <v>45568</v>
      </c>
      <c r="V7843" t="s">
        <v>155</v>
      </c>
      <c r="W7843">
        <v>387733</v>
      </c>
      <c r="X7843" t="s">
        <v>31018</v>
      </c>
      <c r="Y7843">
        <v>579</v>
      </c>
      <c r="Z7843">
        <v>2831</v>
      </c>
      <c r="AA7843">
        <v>7</v>
      </c>
      <c r="AB7843">
        <v>7926.8</v>
      </c>
    </row>
    <row r="7844" spans="1:28" x14ac:dyDescent="0.3">
      <c r="A7844" t="s">
        <v>28</v>
      </c>
      <c r="B7844" t="s">
        <v>29</v>
      </c>
      <c r="C7844" t="s">
        <v>30</v>
      </c>
      <c r="D7844" t="s">
        <v>511</v>
      </c>
      <c r="E7844" t="s">
        <v>46</v>
      </c>
      <c r="F7844" t="s">
        <v>47</v>
      </c>
      <c r="G7844">
        <v>26</v>
      </c>
      <c r="H7844">
        <v>434158</v>
      </c>
      <c r="I7844" t="s">
        <v>58</v>
      </c>
      <c r="J7844" s="1">
        <v>45314</v>
      </c>
      <c r="K7844">
        <v>1300</v>
      </c>
      <c r="L7844" t="s">
        <v>31019</v>
      </c>
      <c r="M7844" t="s">
        <v>869</v>
      </c>
      <c r="N7844" t="s">
        <v>31020</v>
      </c>
      <c r="O7844">
        <f>1-104-291-4993</f>
        <v>-5387</v>
      </c>
      <c r="P7844" t="s">
        <v>51</v>
      </c>
      <c r="Q7844">
        <v>14</v>
      </c>
      <c r="R7844" t="s">
        <v>88</v>
      </c>
      <c r="S7844" t="s">
        <v>79</v>
      </c>
      <c r="T7844">
        <v>39803</v>
      </c>
      <c r="U7844" s="1">
        <v>45439</v>
      </c>
      <c r="V7844" t="s">
        <v>140</v>
      </c>
      <c r="W7844">
        <v>219560</v>
      </c>
      <c r="X7844" t="s">
        <v>31021</v>
      </c>
      <c r="Y7844">
        <v>492</v>
      </c>
      <c r="Z7844">
        <v>2054</v>
      </c>
      <c r="AA7844">
        <v>8</v>
      </c>
      <c r="AB7844">
        <v>6572.8</v>
      </c>
    </row>
    <row r="7845" spans="1:28" x14ac:dyDescent="0.3">
      <c r="A7845" t="s">
        <v>28</v>
      </c>
      <c r="B7845" t="s">
        <v>29</v>
      </c>
      <c r="C7845" t="s">
        <v>91</v>
      </c>
      <c r="D7845" t="s">
        <v>442</v>
      </c>
      <c r="E7845" t="s">
        <v>32</v>
      </c>
      <c r="F7845" t="s">
        <v>113</v>
      </c>
      <c r="G7845">
        <v>95</v>
      </c>
      <c r="H7845">
        <v>407539</v>
      </c>
      <c r="I7845" t="s">
        <v>34</v>
      </c>
      <c r="J7845" s="1">
        <v>44568</v>
      </c>
      <c r="K7845">
        <v>1200</v>
      </c>
      <c r="L7845" t="s">
        <v>31022</v>
      </c>
      <c r="M7845" t="s">
        <v>478</v>
      </c>
      <c r="N7845" t="s">
        <v>31023</v>
      </c>
      <c r="O7845" t="s">
        <v>31024</v>
      </c>
      <c r="P7845" t="s">
        <v>87</v>
      </c>
      <c r="Q7845">
        <v>14</v>
      </c>
      <c r="R7845" t="s">
        <v>88</v>
      </c>
      <c r="S7845" t="s">
        <v>79</v>
      </c>
      <c r="T7845">
        <v>60714</v>
      </c>
      <c r="U7845" s="1">
        <v>45528</v>
      </c>
      <c r="V7845" t="s">
        <v>64</v>
      </c>
      <c r="W7845">
        <v>210420</v>
      </c>
      <c r="X7845" t="s">
        <v>31025</v>
      </c>
      <c r="Y7845">
        <v>352</v>
      </c>
      <c r="Z7845">
        <v>2733</v>
      </c>
      <c r="AA7845">
        <v>1</v>
      </c>
      <c r="AB7845">
        <v>1093.2</v>
      </c>
    </row>
    <row r="7846" spans="1:28" x14ac:dyDescent="0.3">
      <c r="A7846" t="s">
        <v>28</v>
      </c>
      <c r="B7846" t="s">
        <v>29</v>
      </c>
      <c r="C7846" t="s">
        <v>148</v>
      </c>
      <c r="D7846" t="s">
        <v>621</v>
      </c>
      <c r="E7846" t="s">
        <v>56</v>
      </c>
      <c r="F7846" t="s">
        <v>47</v>
      </c>
      <c r="G7846">
        <v>33</v>
      </c>
      <c r="H7846">
        <v>408006</v>
      </c>
      <c r="I7846" t="s">
        <v>58</v>
      </c>
      <c r="J7846" s="1">
        <v>45501</v>
      </c>
      <c r="K7846">
        <v>1200</v>
      </c>
      <c r="L7846" t="s">
        <v>31026</v>
      </c>
      <c r="M7846" t="s">
        <v>144</v>
      </c>
      <c r="N7846" t="s">
        <v>31027</v>
      </c>
      <c r="O7846">
        <v>4999626421</v>
      </c>
      <c r="P7846" t="s">
        <v>39</v>
      </c>
      <c r="Q7846">
        <v>13</v>
      </c>
      <c r="R7846" t="s">
        <v>40</v>
      </c>
      <c r="S7846" t="s">
        <v>63</v>
      </c>
      <c r="T7846">
        <v>61573</v>
      </c>
      <c r="U7846" s="1">
        <v>45401</v>
      </c>
      <c r="V7846" t="s">
        <v>80</v>
      </c>
      <c r="W7846">
        <v>515431</v>
      </c>
      <c r="X7846" t="s">
        <v>31028</v>
      </c>
      <c r="Y7846">
        <v>329</v>
      </c>
      <c r="Z7846">
        <v>1778</v>
      </c>
      <c r="AA7846">
        <v>4</v>
      </c>
      <c r="AB7846">
        <v>2844.8</v>
      </c>
    </row>
    <row r="7847" spans="1:28" x14ac:dyDescent="0.3">
      <c r="A7847" t="s">
        <v>28</v>
      </c>
      <c r="B7847" t="s">
        <v>29</v>
      </c>
      <c r="C7847" t="s">
        <v>54</v>
      </c>
      <c r="D7847" t="s">
        <v>411</v>
      </c>
      <c r="E7847" t="s">
        <v>46</v>
      </c>
      <c r="F7847" t="s">
        <v>33</v>
      </c>
      <c r="G7847">
        <v>85</v>
      </c>
      <c r="H7847">
        <v>421159</v>
      </c>
      <c r="I7847" t="s">
        <v>58</v>
      </c>
      <c r="J7847" s="1">
        <v>44545</v>
      </c>
      <c r="K7847">
        <v>1100</v>
      </c>
      <c r="L7847" t="s">
        <v>31029</v>
      </c>
      <c r="M7847" t="s">
        <v>1198</v>
      </c>
      <c r="N7847" t="s">
        <v>31030</v>
      </c>
      <c r="O7847" t="s">
        <v>31031</v>
      </c>
      <c r="P7847" t="s">
        <v>39</v>
      </c>
      <c r="Q7847">
        <v>20</v>
      </c>
      <c r="R7847" t="s">
        <v>88</v>
      </c>
      <c r="S7847" t="s">
        <v>79</v>
      </c>
      <c r="T7847">
        <v>74972</v>
      </c>
      <c r="U7847" s="1">
        <v>45532</v>
      </c>
      <c r="V7847" t="s">
        <v>64</v>
      </c>
      <c r="W7847">
        <v>643912</v>
      </c>
      <c r="X7847" t="s">
        <v>31032</v>
      </c>
      <c r="Y7847">
        <v>998</v>
      </c>
      <c r="Z7847">
        <v>1133</v>
      </c>
      <c r="AA7847">
        <v>4</v>
      </c>
      <c r="AB7847" s="2" t="s">
        <v>18848</v>
      </c>
    </row>
    <row r="7848" spans="1:28" x14ac:dyDescent="0.3">
      <c r="A7848" t="s">
        <v>28</v>
      </c>
      <c r="B7848" t="s">
        <v>29</v>
      </c>
      <c r="C7848" t="s">
        <v>44</v>
      </c>
      <c r="D7848" t="s">
        <v>182</v>
      </c>
      <c r="E7848" t="s">
        <v>32</v>
      </c>
      <c r="F7848" t="s">
        <v>57</v>
      </c>
      <c r="G7848">
        <v>40</v>
      </c>
      <c r="H7848">
        <v>413802</v>
      </c>
      <c r="I7848" t="s">
        <v>34</v>
      </c>
      <c r="J7848" s="1">
        <v>45532</v>
      </c>
      <c r="K7848">
        <v>1200</v>
      </c>
      <c r="L7848" t="s">
        <v>31033</v>
      </c>
      <c r="M7848" t="s">
        <v>36</v>
      </c>
      <c r="N7848" t="s">
        <v>31034</v>
      </c>
      <c r="O7848" t="s">
        <v>31035</v>
      </c>
      <c r="P7848" t="s">
        <v>51</v>
      </c>
      <c r="Q7848">
        <v>9</v>
      </c>
      <c r="R7848" t="s">
        <v>40</v>
      </c>
      <c r="S7848" t="s">
        <v>79</v>
      </c>
      <c r="T7848">
        <v>99625</v>
      </c>
      <c r="U7848" s="1">
        <v>45529</v>
      </c>
      <c r="V7848" t="s">
        <v>64</v>
      </c>
      <c r="W7848">
        <v>632064</v>
      </c>
      <c r="X7848" t="s">
        <v>31036</v>
      </c>
      <c r="Y7848">
        <v>656</v>
      </c>
      <c r="Z7848">
        <v>2051</v>
      </c>
      <c r="AA7848">
        <v>6</v>
      </c>
      <c r="AB7848" s="2" t="s">
        <v>31037</v>
      </c>
    </row>
    <row r="7849" spans="1:28" x14ac:dyDescent="0.3">
      <c r="A7849" t="s">
        <v>28</v>
      </c>
      <c r="B7849" t="s">
        <v>29</v>
      </c>
      <c r="C7849" t="s">
        <v>54</v>
      </c>
      <c r="D7849" t="s">
        <v>364</v>
      </c>
      <c r="E7849" t="s">
        <v>32</v>
      </c>
      <c r="F7849" t="s">
        <v>106</v>
      </c>
      <c r="G7849">
        <v>59</v>
      </c>
      <c r="H7849">
        <v>407944</v>
      </c>
      <c r="I7849" t="s">
        <v>34</v>
      </c>
      <c r="J7849" s="1">
        <v>45605</v>
      </c>
      <c r="K7849">
        <v>1100</v>
      </c>
      <c r="L7849" t="s">
        <v>31038</v>
      </c>
      <c r="M7849" t="s">
        <v>731</v>
      </c>
      <c r="N7849" t="s">
        <v>31039</v>
      </c>
      <c r="O7849" t="s">
        <v>31040</v>
      </c>
      <c r="P7849" t="s">
        <v>87</v>
      </c>
      <c r="Q7849">
        <v>14</v>
      </c>
      <c r="R7849" t="s">
        <v>88</v>
      </c>
      <c r="S7849" t="s">
        <v>63</v>
      </c>
      <c r="T7849">
        <v>83957</v>
      </c>
      <c r="U7849" s="1">
        <v>45529</v>
      </c>
      <c r="V7849" t="s">
        <v>64</v>
      </c>
      <c r="W7849">
        <v>799779</v>
      </c>
      <c r="X7849" t="s">
        <v>31041</v>
      </c>
      <c r="Y7849">
        <v>801</v>
      </c>
      <c r="Z7849">
        <v>1263</v>
      </c>
      <c r="AA7849">
        <v>2</v>
      </c>
      <c r="AB7849" s="2" t="s">
        <v>31042</v>
      </c>
    </row>
    <row r="7850" spans="1:28" x14ac:dyDescent="0.3">
      <c r="A7850" t="s">
        <v>28</v>
      </c>
      <c r="B7850" t="s">
        <v>29</v>
      </c>
      <c r="C7850" t="s">
        <v>148</v>
      </c>
      <c r="D7850" t="s">
        <v>611</v>
      </c>
      <c r="E7850" t="s">
        <v>56</v>
      </c>
      <c r="F7850" t="s">
        <v>99</v>
      </c>
      <c r="G7850">
        <v>98</v>
      </c>
      <c r="H7850">
        <v>406262</v>
      </c>
      <c r="I7850" t="s">
        <v>34</v>
      </c>
      <c r="J7850" s="1">
        <v>44745</v>
      </c>
      <c r="K7850">
        <v>1300</v>
      </c>
      <c r="L7850" t="s">
        <v>26600</v>
      </c>
      <c r="M7850" t="s">
        <v>869</v>
      </c>
      <c r="N7850" t="s">
        <v>31043</v>
      </c>
      <c r="O7850" t="s">
        <v>31044</v>
      </c>
      <c r="P7850" t="s">
        <v>71</v>
      </c>
      <c r="Q7850">
        <v>20</v>
      </c>
      <c r="R7850" t="s">
        <v>88</v>
      </c>
      <c r="S7850" t="s">
        <v>63</v>
      </c>
      <c r="T7850">
        <v>64961</v>
      </c>
      <c r="U7850" s="1">
        <v>45326</v>
      </c>
      <c r="V7850" t="s">
        <v>119</v>
      </c>
      <c r="W7850">
        <v>481946</v>
      </c>
      <c r="X7850" t="s">
        <v>31045</v>
      </c>
      <c r="Y7850">
        <v>372</v>
      </c>
      <c r="Z7850">
        <v>2103</v>
      </c>
      <c r="AA7850">
        <v>2</v>
      </c>
      <c r="AB7850">
        <v>1682.4</v>
      </c>
    </row>
    <row r="7851" spans="1:28" x14ac:dyDescent="0.3">
      <c r="A7851" t="s">
        <v>28</v>
      </c>
      <c r="B7851" t="s">
        <v>29</v>
      </c>
      <c r="C7851" t="s">
        <v>91</v>
      </c>
      <c r="D7851" t="s">
        <v>621</v>
      </c>
      <c r="E7851" t="s">
        <v>32</v>
      </c>
      <c r="F7851" t="s">
        <v>106</v>
      </c>
      <c r="G7851">
        <v>47</v>
      </c>
      <c r="H7851">
        <v>416140</v>
      </c>
      <c r="I7851" t="s">
        <v>34</v>
      </c>
      <c r="J7851" s="1">
        <v>44741</v>
      </c>
      <c r="K7851">
        <v>950</v>
      </c>
      <c r="L7851" t="s">
        <v>31046</v>
      </c>
      <c r="M7851" t="s">
        <v>49</v>
      </c>
      <c r="N7851" t="s">
        <v>31047</v>
      </c>
      <c r="O7851" t="s">
        <v>31048</v>
      </c>
      <c r="P7851" t="s">
        <v>87</v>
      </c>
      <c r="Q7851">
        <v>8</v>
      </c>
      <c r="R7851" t="s">
        <v>88</v>
      </c>
      <c r="S7851" t="s">
        <v>41</v>
      </c>
      <c r="T7851">
        <v>30694</v>
      </c>
      <c r="U7851" s="1">
        <v>45368</v>
      </c>
      <c r="V7851" t="s">
        <v>72</v>
      </c>
      <c r="W7851">
        <v>332699</v>
      </c>
      <c r="X7851" t="s">
        <v>31049</v>
      </c>
      <c r="Y7851">
        <v>387</v>
      </c>
      <c r="Z7851">
        <v>1774</v>
      </c>
      <c r="AA7851">
        <v>8</v>
      </c>
      <c r="AB7851">
        <v>5676.8</v>
      </c>
    </row>
    <row r="7852" spans="1:28" x14ac:dyDescent="0.3">
      <c r="A7852" t="s">
        <v>28</v>
      </c>
      <c r="B7852" t="s">
        <v>29</v>
      </c>
      <c r="C7852" t="s">
        <v>44</v>
      </c>
      <c r="D7852" t="s">
        <v>134</v>
      </c>
      <c r="E7852" t="s">
        <v>32</v>
      </c>
      <c r="F7852" t="s">
        <v>355</v>
      </c>
      <c r="G7852">
        <v>40</v>
      </c>
      <c r="H7852">
        <v>405868</v>
      </c>
      <c r="I7852" t="s">
        <v>34</v>
      </c>
      <c r="J7852" s="1">
        <v>44200</v>
      </c>
      <c r="K7852">
        <v>800</v>
      </c>
      <c r="L7852" t="s">
        <v>31050</v>
      </c>
      <c r="M7852" t="s">
        <v>334</v>
      </c>
      <c r="N7852" t="s">
        <v>31051</v>
      </c>
      <c r="O7852" t="s">
        <v>31052</v>
      </c>
      <c r="P7852" t="s">
        <v>39</v>
      </c>
      <c r="Q7852">
        <v>9</v>
      </c>
      <c r="R7852" t="s">
        <v>40</v>
      </c>
      <c r="S7852" t="s">
        <v>79</v>
      </c>
      <c r="T7852">
        <v>59058</v>
      </c>
      <c r="U7852" s="1">
        <v>45364</v>
      </c>
      <c r="V7852" t="s">
        <v>72</v>
      </c>
      <c r="W7852">
        <v>121050</v>
      </c>
      <c r="X7852" t="s">
        <v>31053</v>
      </c>
      <c r="Y7852">
        <v>948</v>
      </c>
      <c r="Z7852">
        <v>1219</v>
      </c>
      <c r="AA7852">
        <v>4</v>
      </c>
      <c r="AB7852">
        <v>1950.4</v>
      </c>
    </row>
    <row r="7853" spans="1:28" x14ac:dyDescent="0.3">
      <c r="A7853" t="s">
        <v>28</v>
      </c>
      <c r="B7853" t="s">
        <v>29</v>
      </c>
      <c r="C7853" t="s">
        <v>91</v>
      </c>
      <c r="D7853" t="s">
        <v>92</v>
      </c>
      <c r="E7853" t="s">
        <v>32</v>
      </c>
      <c r="F7853" t="s">
        <v>33</v>
      </c>
      <c r="G7853">
        <v>81</v>
      </c>
      <c r="H7853">
        <v>404756</v>
      </c>
      <c r="I7853" t="s">
        <v>58</v>
      </c>
      <c r="J7853" s="1">
        <v>45201</v>
      </c>
      <c r="K7853">
        <v>950</v>
      </c>
      <c r="L7853" t="s">
        <v>31054</v>
      </c>
      <c r="M7853" t="s">
        <v>172</v>
      </c>
      <c r="N7853" t="s">
        <v>31055</v>
      </c>
      <c r="O7853" t="s">
        <v>31056</v>
      </c>
      <c r="P7853" t="s">
        <v>51</v>
      </c>
      <c r="Q7853">
        <v>16</v>
      </c>
      <c r="R7853" t="s">
        <v>88</v>
      </c>
      <c r="S7853" t="s">
        <v>41</v>
      </c>
      <c r="T7853">
        <v>62324</v>
      </c>
      <c r="U7853" s="1">
        <v>45488</v>
      </c>
      <c r="V7853" t="s">
        <v>126</v>
      </c>
      <c r="W7853">
        <v>985580</v>
      </c>
      <c r="X7853" t="s">
        <v>31057</v>
      </c>
      <c r="Y7853">
        <v>409</v>
      </c>
      <c r="Z7853">
        <v>2345</v>
      </c>
      <c r="AA7853">
        <v>5</v>
      </c>
      <c r="AB7853">
        <v>4690</v>
      </c>
    </row>
    <row r="7854" spans="1:28" x14ac:dyDescent="0.3">
      <c r="A7854" t="s">
        <v>28</v>
      </c>
      <c r="B7854" t="s">
        <v>29</v>
      </c>
      <c r="C7854" t="s">
        <v>66</v>
      </c>
      <c r="D7854" t="s">
        <v>616</v>
      </c>
      <c r="E7854" t="s">
        <v>56</v>
      </c>
      <c r="F7854" t="s">
        <v>99</v>
      </c>
      <c r="G7854">
        <v>95</v>
      </c>
      <c r="H7854">
        <v>425065</v>
      </c>
      <c r="I7854" t="s">
        <v>58</v>
      </c>
      <c r="J7854" s="1">
        <v>44531</v>
      </c>
      <c r="K7854">
        <v>1200</v>
      </c>
      <c r="L7854" t="s">
        <v>31058</v>
      </c>
      <c r="M7854" t="s">
        <v>843</v>
      </c>
      <c r="N7854" t="s">
        <v>31059</v>
      </c>
      <c r="O7854">
        <v>1278505340</v>
      </c>
      <c r="P7854" t="s">
        <v>39</v>
      </c>
      <c r="Q7854">
        <v>4</v>
      </c>
      <c r="R7854" t="s">
        <v>88</v>
      </c>
      <c r="S7854" t="s">
        <v>118</v>
      </c>
      <c r="T7854">
        <v>19039</v>
      </c>
      <c r="U7854" s="1">
        <v>45626</v>
      </c>
      <c r="V7854" t="s">
        <v>42</v>
      </c>
      <c r="W7854">
        <v>804038</v>
      </c>
      <c r="X7854" t="s">
        <v>31060</v>
      </c>
      <c r="Y7854">
        <v>569</v>
      </c>
      <c r="Z7854">
        <v>1413</v>
      </c>
      <c r="AA7854">
        <v>1</v>
      </c>
      <c r="AB7854">
        <v>565.20000000000005</v>
      </c>
    </row>
    <row r="7855" spans="1:28" x14ac:dyDescent="0.3">
      <c r="A7855" t="s">
        <v>28</v>
      </c>
      <c r="B7855" t="s">
        <v>29</v>
      </c>
      <c r="C7855" t="s">
        <v>44</v>
      </c>
      <c r="D7855" t="s">
        <v>92</v>
      </c>
      <c r="E7855" t="s">
        <v>56</v>
      </c>
      <c r="F7855" t="s">
        <v>33</v>
      </c>
      <c r="G7855">
        <v>91</v>
      </c>
      <c r="H7855">
        <v>415657</v>
      </c>
      <c r="I7855" t="s">
        <v>34</v>
      </c>
      <c r="J7855" s="1">
        <v>44112</v>
      </c>
      <c r="K7855">
        <v>1400</v>
      </c>
      <c r="L7855" t="s">
        <v>31061</v>
      </c>
      <c r="M7855" t="s">
        <v>605</v>
      </c>
      <c r="N7855" t="s">
        <v>31062</v>
      </c>
      <c r="O7855" t="s">
        <v>31063</v>
      </c>
      <c r="P7855" t="s">
        <v>51</v>
      </c>
      <c r="Q7855">
        <v>9</v>
      </c>
      <c r="R7855" t="s">
        <v>88</v>
      </c>
      <c r="S7855" t="s">
        <v>118</v>
      </c>
      <c r="T7855">
        <v>34452</v>
      </c>
      <c r="U7855" s="1">
        <v>45387</v>
      </c>
      <c r="V7855" t="s">
        <v>80</v>
      </c>
      <c r="W7855">
        <v>380975</v>
      </c>
      <c r="X7855" t="s">
        <v>3970</v>
      </c>
      <c r="Y7855">
        <v>968</v>
      </c>
      <c r="Z7855">
        <v>1531</v>
      </c>
      <c r="AA7855">
        <v>3</v>
      </c>
      <c r="AB7855">
        <v>1837.2</v>
      </c>
    </row>
    <row r="7856" spans="1:28" x14ac:dyDescent="0.3">
      <c r="A7856" t="s">
        <v>28</v>
      </c>
      <c r="B7856" t="s">
        <v>29</v>
      </c>
      <c r="C7856" t="s">
        <v>193</v>
      </c>
      <c r="D7856" t="s">
        <v>261</v>
      </c>
      <c r="E7856" t="s">
        <v>56</v>
      </c>
      <c r="F7856" t="s">
        <v>150</v>
      </c>
      <c r="G7856">
        <v>33</v>
      </c>
      <c r="H7856">
        <v>428166</v>
      </c>
      <c r="I7856" t="s">
        <v>58</v>
      </c>
      <c r="J7856" s="1">
        <v>45098</v>
      </c>
      <c r="K7856">
        <v>1400</v>
      </c>
      <c r="L7856" t="s">
        <v>31064</v>
      </c>
      <c r="M7856" t="s">
        <v>1058</v>
      </c>
      <c r="N7856" t="s">
        <v>31065</v>
      </c>
      <c r="O7856" t="s">
        <v>31066</v>
      </c>
      <c r="P7856" t="s">
        <v>39</v>
      </c>
      <c r="Q7856">
        <v>17</v>
      </c>
      <c r="R7856" t="s">
        <v>40</v>
      </c>
      <c r="S7856" t="s">
        <v>63</v>
      </c>
      <c r="T7856">
        <v>12018</v>
      </c>
      <c r="U7856" s="1">
        <v>45547</v>
      </c>
      <c r="V7856" t="s">
        <v>180</v>
      </c>
      <c r="W7856">
        <v>448967</v>
      </c>
      <c r="X7856" t="s">
        <v>31067</v>
      </c>
      <c r="Y7856">
        <v>972</v>
      </c>
      <c r="Z7856">
        <v>1365</v>
      </c>
      <c r="AA7856">
        <v>1</v>
      </c>
      <c r="AB7856">
        <v>546</v>
      </c>
    </row>
    <row r="7857" spans="1:28" x14ac:dyDescent="0.3">
      <c r="A7857" t="s">
        <v>28</v>
      </c>
      <c r="B7857" t="s">
        <v>29</v>
      </c>
      <c r="C7857" t="s">
        <v>30</v>
      </c>
      <c r="D7857" t="s">
        <v>546</v>
      </c>
      <c r="E7857" t="s">
        <v>46</v>
      </c>
      <c r="F7857" t="s">
        <v>355</v>
      </c>
      <c r="G7857">
        <v>57</v>
      </c>
      <c r="H7857">
        <v>438985</v>
      </c>
      <c r="I7857" t="s">
        <v>34</v>
      </c>
      <c r="J7857" s="1">
        <v>44460</v>
      </c>
      <c r="K7857">
        <v>800</v>
      </c>
      <c r="L7857" t="s">
        <v>31068</v>
      </c>
      <c r="M7857" t="s">
        <v>654</v>
      </c>
      <c r="N7857" t="s">
        <v>31069</v>
      </c>
      <c r="O7857" t="s">
        <v>31070</v>
      </c>
      <c r="P7857" t="s">
        <v>87</v>
      </c>
      <c r="Q7857">
        <v>14</v>
      </c>
      <c r="R7857" t="s">
        <v>88</v>
      </c>
      <c r="S7857" t="s">
        <v>41</v>
      </c>
      <c r="T7857">
        <v>56333</v>
      </c>
      <c r="U7857" s="1">
        <v>45384</v>
      </c>
      <c r="V7857" t="s">
        <v>80</v>
      </c>
      <c r="W7857">
        <v>766225</v>
      </c>
      <c r="X7857" t="s">
        <v>31071</v>
      </c>
      <c r="Y7857">
        <v>610</v>
      </c>
      <c r="Z7857">
        <v>2592</v>
      </c>
      <c r="AA7857">
        <v>2</v>
      </c>
      <c r="AB7857">
        <v>2073.6</v>
      </c>
    </row>
    <row r="7858" spans="1:28" x14ac:dyDescent="0.3">
      <c r="A7858" t="s">
        <v>28</v>
      </c>
      <c r="B7858" t="s">
        <v>29</v>
      </c>
      <c r="C7858" t="s">
        <v>54</v>
      </c>
      <c r="D7858" t="s">
        <v>349</v>
      </c>
      <c r="E7858" t="s">
        <v>56</v>
      </c>
      <c r="F7858" t="s">
        <v>150</v>
      </c>
      <c r="G7858">
        <v>28</v>
      </c>
      <c r="H7858">
        <v>409030</v>
      </c>
      <c r="I7858" t="s">
        <v>34</v>
      </c>
      <c r="J7858" s="1">
        <v>45078</v>
      </c>
      <c r="K7858">
        <v>800</v>
      </c>
      <c r="L7858" t="s">
        <v>31072</v>
      </c>
      <c r="M7858" t="s">
        <v>552</v>
      </c>
      <c r="N7858" t="s">
        <v>31073</v>
      </c>
      <c r="O7858" t="s">
        <v>31074</v>
      </c>
      <c r="P7858" t="s">
        <v>87</v>
      </c>
      <c r="Q7858">
        <v>13</v>
      </c>
      <c r="R7858" t="s">
        <v>88</v>
      </c>
      <c r="S7858" t="s">
        <v>63</v>
      </c>
      <c r="T7858">
        <v>72652</v>
      </c>
      <c r="U7858" s="1">
        <v>45541</v>
      </c>
      <c r="V7858" t="s">
        <v>180</v>
      </c>
      <c r="W7858">
        <v>696647</v>
      </c>
      <c r="X7858" t="s">
        <v>24774</v>
      </c>
      <c r="Y7858">
        <v>981</v>
      </c>
      <c r="Z7858">
        <v>2273</v>
      </c>
      <c r="AA7858">
        <v>3</v>
      </c>
      <c r="AB7858" s="2" t="s">
        <v>15240</v>
      </c>
    </row>
    <row r="7859" spans="1:28" x14ac:dyDescent="0.3">
      <c r="A7859" t="s">
        <v>28</v>
      </c>
      <c r="B7859" t="s">
        <v>29</v>
      </c>
      <c r="C7859" t="s">
        <v>91</v>
      </c>
      <c r="D7859" t="s">
        <v>616</v>
      </c>
      <c r="E7859" t="s">
        <v>32</v>
      </c>
      <c r="F7859" t="s">
        <v>355</v>
      </c>
      <c r="G7859">
        <v>10</v>
      </c>
      <c r="H7859">
        <v>400620</v>
      </c>
      <c r="I7859" t="s">
        <v>58</v>
      </c>
      <c r="J7859" s="1">
        <v>44521</v>
      </c>
      <c r="K7859">
        <v>800</v>
      </c>
      <c r="L7859" t="s">
        <v>31075</v>
      </c>
      <c r="M7859" t="s">
        <v>216</v>
      </c>
      <c r="N7859" t="s">
        <v>31076</v>
      </c>
      <c r="O7859" t="s">
        <v>31077</v>
      </c>
      <c r="P7859" t="s">
        <v>87</v>
      </c>
      <c r="Q7859">
        <v>3</v>
      </c>
      <c r="R7859" t="s">
        <v>88</v>
      </c>
      <c r="S7859" t="s">
        <v>41</v>
      </c>
      <c r="T7859">
        <v>84331</v>
      </c>
      <c r="U7859" s="1">
        <v>45300</v>
      </c>
      <c r="V7859" t="s">
        <v>111</v>
      </c>
      <c r="W7859">
        <v>460715</v>
      </c>
      <c r="X7859" t="s">
        <v>4934</v>
      </c>
      <c r="Y7859">
        <v>924</v>
      </c>
      <c r="Z7859">
        <v>975</v>
      </c>
      <c r="AA7859">
        <v>3</v>
      </c>
      <c r="AB7859">
        <v>1170</v>
      </c>
    </row>
    <row r="7860" spans="1:28" x14ac:dyDescent="0.3">
      <c r="A7860" t="s">
        <v>28</v>
      </c>
      <c r="B7860" t="s">
        <v>29</v>
      </c>
      <c r="C7860" t="s">
        <v>54</v>
      </c>
      <c r="D7860" t="s">
        <v>74</v>
      </c>
      <c r="E7860" t="s">
        <v>32</v>
      </c>
      <c r="F7860" t="s">
        <v>47</v>
      </c>
      <c r="G7860">
        <v>51</v>
      </c>
      <c r="H7860">
        <v>401244</v>
      </c>
      <c r="I7860" t="s">
        <v>34</v>
      </c>
      <c r="J7860" s="1">
        <v>45397</v>
      </c>
      <c r="K7860">
        <v>950</v>
      </c>
      <c r="L7860" t="s">
        <v>31078</v>
      </c>
      <c r="M7860" t="s">
        <v>334</v>
      </c>
      <c r="N7860" t="s">
        <v>31079</v>
      </c>
      <c r="O7860" t="s">
        <v>31080</v>
      </c>
      <c r="P7860" t="s">
        <v>87</v>
      </c>
      <c r="Q7860">
        <v>4</v>
      </c>
      <c r="R7860" t="s">
        <v>40</v>
      </c>
      <c r="S7860" t="s">
        <v>118</v>
      </c>
      <c r="T7860">
        <v>81460</v>
      </c>
      <c r="U7860" s="1">
        <v>45608</v>
      </c>
      <c r="V7860" t="s">
        <v>42</v>
      </c>
      <c r="W7860">
        <v>388713</v>
      </c>
      <c r="X7860" t="s">
        <v>31081</v>
      </c>
      <c r="Y7860">
        <v>965</v>
      </c>
      <c r="Z7860">
        <v>1193</v>
      </c>
      <c r="AA7860">
        <v>1</v>
      </c>
      <c r="AB7860" s="2" t="s">
        <v>31082</v>
      </c>
    </row>
    <row r="7861" spans="1:28" x14ac:dyDescent="0.3">
      <c r="A7861" t="s">
        <v>28</v>
      </c>
      <c r="B7861" t="s">
        <v>29</v>
      </c>
      <c r="C7861" t="s">
        <v>44</v>
      </c>
      <c r="D7861" t="s">
        <v>364</v>
      </c>
      <c r="E7861" t="s">
        <v>56</v>
      </c>
      <c r="F7861" t="s">
        <v>106</v>
      </c>
      <c r="G7861">
        <v>12</v>
      </c>
      <c r="H7861">
        <v>426844</v>
      </c>
      <c r="I7861" t="s">
        <v>58</v>
      </c>
      <c r="J7861" s="1">
        <v>45492</v>
      </c>
      <c r="K7861">
        <v>1300</v>
      </c>
      <c r="L7861" t="s">
        <v>11445</v>
      </c>
      <c r="M7861" t="s">
        <v>2124</v>
      </c>
      <c r="N7861" t="s">
        <v>31083</v>
      </c>
      <c r="O7861" t="s">
        <v>31084</v>
      </c>
      <c r="P7861" t="s">
        <v>39</v>
      </c>
      <c r="Q7861">
        <v>8</v>
      </c>
      <c r="R7861" t="s">
        <v>88</v>
      </c>
      <c r="S7861" t="s">
        <v>79</v>
      </c>
      <c r="T7861">
        <v>55288</v>
      </c>
      <c r="U7861" s="1">
        <v>45420</v>
      </c>
      <c r="V7861" t="s">
        <v>140</v>
      </c>
      <c r="W7861">
        <v>982232</v>
      </c>
      <c r="X7861" t="s">
        <v>31085</v>
      </c>
      <c r="Y7861">
        <v>435</v>
      </c>
      <c r="Z7861">
        <v>2755</v>
      </c>
      <c r="AA7861">
        <v>2</v>
      </c>
      <c r="AB7861">
        <v>2204</v>
      </c>
    </row>
    <row r="7862" spans="1:28" x14ac:dyDescent="0.3">
      <c r="A7862" t="s">
        <v>28</v>
      </c>
      <c r="B7862" t="s">
        <v>29</v>
      </c>
      <c r="C7862" t="s">
        <v>148</v>
      </c>
      <c r="D7862" t="s">
        <v>442</v>
      </c>
      <c r="E7862" t="s">
        <v>32</v>
      </c>
      <c r="F7862" t="s">
        <v>33</v>
      </c>
      <c r="G7862">
        <v>86</v>
      </c>
      <c r="H7862">
        <v>416607</v>
      </c>
      <c r="I7862" t="s">
        <v>34</v>
      </c>
      <c r="J7862" s="1">
        <v>44386</v>
      </c>
      <c r="K7862">
        <v>1200</v>
      </c>
      <c r="L7862" t="s">
        <v>31086</v>
      </c>
      <c r="M7862" t="s">
        <v>552</v>
      </c>
      <c r="N7862" t="s">
        <v>31087</v>
      </c>
      <c r="O7862" t="s">
        <v>31088</v>
      </c>
      <c r="P7862" t="s">
        <v>51</v>
      </c>
      <c r="Q7862">
        <v>13</v>
      </c>
      <c r="R7862" t="s">
        <v>88</v>
      </c>
      <c r="S7862" t="s">
        <v>63</v>
      </c>
      <c r="T7862">
        <v>54042</v>
      </c>
      <c r="U7862" s="1">
        <v>45412</v>
      </c>
      <c r="V7862" t="s">
        <v>80</v>
      </c>
      <c r="W7862">
        <v>163954</v>
      </c>
      <c r="X7862" t="s">
        <v>31089</v>
      </c>
      <c r="Y7862">
        <v>984</v>
      </c>
      <c r="Z7862">
        <v>2859</v>
      </c>
      <c r="AA7862">
        <v>3</v>
      </c>
      <c r="AB7862">
        <v>3430.8</v>
      </c>
    </row>
    <row r="7863" spans="1:28" x14ac:dyDescent="0.3">
      <c r="A7863" t="s">
        <v>28</v>
      </c>
      <c r="B7863" t="s">
        <v>29</v>
      </c>
      <c r="C7863" t="s">
        <v>91</v>
      </c>
      <c r="D7863" t="s">
        <v>317</v>
      </c>
      <c r="E7863" t="s">
        <v>46</v>
      </c>
      <c r="F7863" t="s">
        <v>175</v>
      </c>
      <c r="G7863">
        <v>19</v>
      </c>
      <c r="H7863">
        <v>438167</v>
      </c>
      <c r="I7863" t="s">
        <v>34</v>
      </c>
      <c r="J7863" s="1">
        <v>44467</v>
      </c>
      <c r="K7863">
        <v>1200</v>
      </c>
      <c r="L7863" t="s">
        <v>31090</v>
      </c>
      <c r="M7863" t="s">
        <v>144</v>
      </c>
      <c r="N7863" t="s">
        <v>31091</v>
      </c>
      <c r="O7863">
        <v>2210866428</v>
      </c>
      <c r="P7863" t="s">
        <v>87</v>
      </c>
      <c r="Q7863">
        <v>3</v>
      </c>
      <c r="R7863" t="s">
        <v>40</v>
      </c>
      <c r="S7863" t="s">
        <v>63</v>
      </c>
      <c r="T7863">
        <v>56876</v>
      </c>
      <c r="U7863" s="1">
        <v>45466</v>
      </c>
      <c r="V7863" t="s">
        <v>52</v>
      </c>
      <c r="W7863">
        <v>789440</v>
      </c>
      <c r="X7863" t="s">
        <v>13892</v>
      </c>
      <c r="Y7863">
        <v>391</v>
      </c>
      <c r="Z7863">
        <v>2012</v>
      </c>
      <c r="AA7863">
        <v>8</v>
      </c>
      <c r="AB7863" s="2" t="s">
        <v>31092</v>
      </c>
    </row>
    <row r="7864" spans="1:28" x14ac:dyDescent="0.3">
      <c r="A7864" t="s">
        <v>28</v>
      </c>
      <c r="B7864" t="s">
        <v>29</v>
      </c>
      <c r="C7864" t="s">
        <v>193</v>
      </c>
      <c r="D7864" t="s">
        <v>134</v>
      </c>
      <c r="E7864" t="s">
        <v>32</v>
      </c>
      <c r="F7864" t="s">
        <v>355</v>
      </c>
      <c r="G7864">
        <v>1</v>
      </c>
      <c r="H7864">
        <v>417878</v>
      </c>
      <c r="I7864" t="s">
        <v>34</v>
      </c>
      <c r="J7864" s="1">
        <v>44485</v>
      </c>
      <c r="K7864">
        <v>950</v>
      </c>
      <c r="L7864" t="s">
        <v>23790</v>
      </c>
      <c r="M7864" t="s">
        <v>287</v>
      </c>
      <c r="N7864" t="s">
        <v>31093</v>
      </c>
      <c r="O7864">
        <v>2737564009</v>
      </c>
      <c r="P7864" t="s">
        <v>71</v>
      </c>
      <c r="Q7864">
        <v>19</v>
      </c>
      <c r="R7864" t="s">
        <v>88</v>
      </c>
      <c r="S7864" t="s">
        <v>118</v>
      </c>
      <c r="T7864">
        <v>22949</v>
      </c>
      <c r="U7864" s="1">
        <v>45485</v>
      </c>
      <c r="V7864" t="s">
        <v>126</v>
      </c>
      <c r="W7864">
        <v>167664</v>
      </c>
      <c r="X7864" t="s">
        <v>31094</v>
      </c>
      <c r="Y7864">
        <v>584</v>
      </c>
      <c r="Z7864">
        <v>1497</v>
      </c>
      <c r="AA7864">
        <v>8</v>
      </c>
      <c r="AB7864" s="2" t="s">
        <v>808</v>
      </c>
    </row>
    <row r="7865" spans="1:28" x14ac:dyDescent="0.3">
      <c r="A7865" t="s">
        <v>28</v>
      </c>
      <c r="B7865" t="s">
        <v>29</v>
      </c>
      <c r="C7865" t="s">
        <v>66</v>
      </c>
      <c r="D7865" t="s">
        <v>467</v>
      </c>
      <c r="E7865" t="s">
        <v>46</v>
      </c>
      <c r="F7865" t="s">
        <v>83</v>
      </c>
      <c r="G7865">
        <v>10</v>
      </c>
      <c r="H7865">
        <v>408254</v>
      </c>
      <c r="I7865" t="s">
        <v>34</v>
      </c>
      <c r="J7865" s="1">
        <v>45620</v>
      </c>
      <c r="K7865">
        <v>1200</v>
      </c>
      <c r="L7865" t="s">
        <v>30844</v>
      </c>
      <c r="M7865" t="s">
        <v>478</v>
      </c>
      <c r="N7865" t="s">
        <v>31095</v>
      </c>
      <c r="O7865" s="2" t="s">
        <v>31096</v>
      </c>
      <c r="P7865" t="s">
        <v>39</v>
      </c>
      <c r="Q7865">
        <v>9</v>
      </c>
      <c r="R7865" t="s">
        <v>40</v>
      </c>
      <c r="S7865" t="s">
        <v>63</v>
      </c>
      <c r="T7865">
        <v>93465</v>
      </c>
      <c r="U7865" s="1">
        <v>45354</v>
      </c>
      <c r="V7865" t="s">
        <v>72</v>
      </c>
      <c r="W7865">
        <v>562510</v>
      </c>
      <c r="X7865" t="s">
        <v>31097</v>
      </c>
      <c r="Y7865">
        <v>890</v>
      </c>
      <c r="Z7865">
        <v>2691</v>
      </c>
      <c r="AA7865">
        <v>7</v>
      </c>
      <c r="AB7865">
        <v>7534.8</v>
      </c>
    </row>
    <row r="7866" spans="1:28" x14ac:dyDescent="0.3">
      <c r="A7866" t="s">
        <v>28</v>
      </c>
      <c r="B7866" t="s">
        <v>29</v>
      </c>
      <c r="C7866" t="s">
        <v>30</v>
      </c>
      <c r="D7866" t="s">
        <v>220</v>
      </c>
      <c r="E7866" t="s">
        <v>56</v>
      </c>
      <c r="F7866" t="s">
        <v>113</v>
      </c>
      <c r="G7866">
        <v>3</v>
      </c>
      <c r="H7866">
        <v>423693</v>
      </c>
      <c r="I7866" t="s">
        <v>34</v>
      </c>
      <c r="J7866" s="1">
        <v>45038</v>
      </c>
      <c r="K7866">
        <v>1300</v>
      </c>
      <c r="L7866" t="s">
        <v>31098</v>
      </c>
      <c r="M7866" t="s">
        <v>239</v>
      </c>
      <c r="N7866" t="s">
        <v>31099</v>
      </c>
      <c r="O7866" t="s">
        <v>31100</v>
      </c>
      <c r="P7866" t="s">
        <v>87</v>
      </c>
      <c r="Q7866">
        <v>13</v>
      </c>
      <c r="R7866" t="s">
        <v>40</v>
      </c>
      <c r="S7866" t="s">
        <v>41</v>
      </c>
      <c r="T7866">
        <v>99267</v>
      </c>
      <c r="U7866" s="1">
        <v>45600</v>
      </c>
      <c r="V7866" t="s">
        <v>42</v>
      </c>
      <c r="W7866">
        <v>604393</v>
      </c>
      <c r="X7866" t="s">
        <v>31101</v>
      </c>
      <c r="Y7866">
        <v>310</v>
      </c>
      <c r="Z7866">
        <v>1333</v>
      </c>
      <c r="AA7866">
        <v>5</v>
      </c>
      <c r="AB7866">
        <v>2666</v>
      </c>
    </row>
    <row r="7867" spans="1:28" x14ac:dyDescent="0.3">
      <c r="A7867" t="s">
        <v>28</v>
      </c>
      <c r="B7867" t="s">
        <v>29</v>
      </c>
      <c r="C7867" t="s">
        <v>54</v>
      </c>
      <c r="D7867" t="s">
        <v>317</v>
      </c>
      <c r="E7867" t="s">
        <v>32</v>
      </c>
      <c r="F7867" t="s">
        <v>83</v>
      </c>
      <c r="G7867">
        <v>76</v>
      </c>
      <c r="H7867">
        <v>416022</v>
      </c>
      <c r="I7867" t="s">
        <v>58</v>
      </c>
      <c r="J7867" s="1">
        <v>43897</v>
      </c>
      <c r="K7867">
        <v>1200</v>
      </c>
      <c r="L7867" t="s">
        <v>31102</v>
      </c>
      <c r="M7867" t="s">
        <v>159</v>
      </c>
      <c r="N7867" t="s">
        <v>31103</v>
      </c>
      <c r="O7867" t="s">
        <v>31104</v>
      </c>
      <c r="P7867" t="s">
        <v>71</v>
      </c>
      <c r="Q7867">
        <v>16</v>
      </c>
      <c r="R7867" t="s">
        <v>40</v>
      </c>
      <c r="S7867" t="s">
        <v>118</v>
      </c>
      <c r="T7867">
        <v>44984</v>
      </c>
      <c r="U7867" s="1">
        <v>45617</v>
      </c>
      <c r="V7867" t="s">
        <v>42</v>
      </c>
      <c r="W7867">
        <v>438978</v>
      </c>
      <c r="X7867" t="s">
        <v>31105</v>
      </c>
      <c r="Y7867">
        <v>884</v>
      </c>
      <c r="Z7867">
        <v>1108</v>
      </c>
      <c r="AA7867">
        <v>5</v>
      </c>
      <c r="AB7867">
        <v>2216</v>
      </c>
    </row>
    <row r="7868" spans="1:28" x14ac:dyDescent="0.3">
      <c r="A7868" t="s">
        <v>28</v>
      </c>
      <c r="B7868" t="s">
        <v>29</v>
      </c>
      <c r="C7868" t="s">
        <v>30</v>
      </c>
      <c r="D7868" t="s">
        <v>442</v>
      </c>
      <c r="E7868" t="s">
        <v>56</v>
      </c>
      <c r="F7868" t="s">
        <v>135</v>
      </c>
      <c r="G7868">
        <v>3</v>
      </c>
      <c r="H7868">
        <v>403037</v>
      </c>
      <c r="I7868" t="s">
        <v>34</v>
      </c>
      <c r="J7868" s="1">
        <v>44914</v>
      </c>
      <c r="K7868">
        <v>1400</v>
      </c>
      <c r="L7868" t="s">
        <v>31106</v>
      </c>
      <c r="M7868" t="s">
        <v>345</v>
      </c>
      <c r="N7868" t="s">
        <v>31107</v>
      </c>
      <c r="O7868" t="s">
        <v>31108</v>
      </c>
      <c r="P7868" t="s">
        <v>87</v>
      </c>
      <c r="Q7868">
        <v>13</v>
      </c>
      <c r="R7868" t="s">
        <v>88</v>
      </c>
      <c r="S7868" t="s">
        <v>41</v>
      </c>
      <c r="T7868">
        <v>36778</v>
      </c>
      <c r="U7868" s="1">
        <v>45535</v>
      </c>
      <c r="V7868" t="s">
        <v>64</v>
      </c>
      <c r="W7868">
        <v>293157</v>
      </c>
      <c r="X7868" t="s">
        <v>31109</v>
      </c>
      <c r="Y7868">
        <v>408</v>
      </c>
      <c r="Z7868">
        <v>600</v>
      </c>
      <c r="AA7868">
        <v>5</v>
      </c>
      <c r="AB7868">
        <v>1200</v>
      </c>
    </row>
    <row r="7869" spans="1:28" x14ac:dyDescent="0.3">
      <c r="A7869" t="s">
        <v>28</v>
      </c>
      <c r="B7869" t="s">
        <v>29</v>
      </c>
      <c r="C7869" t="s">
        <v>91</v>
      </c>
      <c r="D7869" t="s">
        <v>560</v>
      </c>
      <c r="E7869" t="s">
        <v>46</v>
      </c>
      <c r="F7869" t="s">
        <v>99</v>
      </c>
      <c r="G7869">
        <v>18</v>
      </c>
      <c r="H7869">
        <v>403010</v>
      </c>
      <c r="I7869" t="s">
        <v>58</v>
      </c>
      <c r="J7869" s="1">
        <v>45299</v>
      </c>
      <c r="K7869">
        <v>1300</v>
      </c>
      <c r="L7869" t="s">
        <v>10420</v>
      </c>
      <c r="M7869" t="s">
        <v>144</v>
      </c>
      <c r="N7869" t="s">
        <v>31110</v>
      </c>
      <c r="O7869">
        <f>1-723-335-313</f>
        <v>-1370</v>
      </c>
      <c r="P7869" t="s">
        <v>87</v>
      </c>
      <c r="Q7869">
        <v>20</v>
      </c>
      <c r="R7869" t="s">
        <v>88</v>
      </c>
      <c r="S7869" t="s">
        <v>63</v>
      </c>
      <c r="T7869">
        <v>25018</v>
      </c>
      <c r="U7869" s="1">
        <v>45539</v>
      </c>
      <c r="V7869" t="s">
        <v>180</v>
      </c>
      <c r="W7869">
        <v>503756</v>
      </c>
      <c r="X7869" t="s">
        <v>31111</v>
      </c>
      <c r="Y7869">
        <v>421</v>
      </c>
      <c r="Z7869">
        <v>640</v>
      </c>
      <c r="AA7869">
        <v>3</v>
      </c>
      <c r="AB7869">
        <v>768</v>
      </c>
    </row>
    <row r="7870" spans="1:28" x14ac:dyDescent="0.3">
      <c r="A7870" t="s">
        <v>28</v>
      </c>
      <c r="B7870" t="s">
        <v>29</v>
      </c>
      <c r="C7870" t="s">
        <v>66</v>
      </c>
      <c r="D7870" t="s">
        <v>524</v>
      </c>
      <c r="E7870" t="s">
        <v>56</v>
      </c>
      <c r="F7870" t="s">
        <v>47</v>
      </c>
      <c r="G7870">
        <v>58</v>
      </c>
      <c r="H7870">
        <v>437646</v>
      </c>
      <c r="I7870" t="s">
        <v>34</v>
      </c>
      <c r="J7870" s="1">
        <v>44207</v>
      </c>
      <c r="K7870">
        <v>1400</v>
      </c>
      <c r="L7870" t="s">
        <v>31112</v>
      </c>
      <c r="M7870" t="s">
        <v>818</v>
      </c>
      <c r="N7870" t="s">
        <v>31113</v>
      </c>
      <c r="O7870" t="s">
        <v>31114</v>
      </c>
      <c r="P7870" t="s">
        <v>39</v>
      </c>
      <c r="Q7870">
        <v>19</v>
      </c>
      <c r="R7870" t="s">
        <v>40</v>
      </c>
      <c r="S7870" t="s">
        <v>79</v>
      </c>
      <c r="T7870">
        <v>89263</v>
      </c>
      <c r="U7870" s="1">
        <v>45477</v>
      </c>
      <c r="V7870" t="s">
        <v>126</v>
      </c>
      <c r="W7870">
        <v>778947</v>
      </c>
      <c r="X7870" t="s">
        <v>31115</v>
      </c>
      <c r="Y7870">
        <v>585</v>
      </c>
      <c r="Z7870">
        <v>2175</v>
      </c>
      <c r="AA7870">
        <v>3</v>
      </c>
      <c r="AB7870">
        <v>2610</v>
      </c>
    </row>
    <row r="7871" spans="1:28" x14ac:dyDescent="0.3">
      <c r="A7871" t="s">
        <v>28</v>
      </c>
      <c r="B7871" t="s">
        <v>29</v>
      </c>
      <c r="C7871" t="s">
        <v>193</v>
      </c>
      <c r="D7871" t="s">
        <v>82</v>
      </c>
      <c r="E7871" t="s">
        <v>32</v>
      </c>
      <c r="F7871" t="s">
        <v>106</v>
      </c>
      <c r="G7871">
        <v>86</v>
      </c>
      <c r="H7871">
        <v>428683</v>
      </c>
      <c r="I7871" t="s">
        <v>58</v>
      </c>
      <c r="J7871" s="1">
        <v>44430</v>
      </c>
      <c r="K7871">
        <v>950</v>
      </c>
      <c r="L7871" t="s">
        <v>31116</v>
      </c>
      <c r="M7871" t="s">
        <v>250</v>
      </c>
      <c r="N7871" t="s">
        <v>31117</v>
      </c>
      <c r="O7871" t="s">
        <v>31118</v>
      </c>
      <c r="P7871" t="s">
        <v>39</v>
      </c>
      <c r="Q7871">
        <v>12</v>
      </c>
      <c r="R7871" t="s">
        <v>40</v>
      </c>
      <c r="S7871" t="s">
        <v>79</v>
      </c>
      <c r="T7871">
        <v>67694</v>
      </c>
      <c r="U7871" s="1">
        <v>45307</v>
      </c>
      <c r="V7871" t="s">
        <v>111</v>
      </c>
      <c r="W7871">
        <v>353595</v>
      </c>
      <c r="X7871" t="s">
        <v>31119</v>
      </c>
      <c r="Y7871">
        <v>870</v>
      </c>
      <c r="Z7871">
        <v>708</v>
      </c>
      <c r="AA7871">
        <v>4</v>
      </c>
      <c r="AB7871">
        <v>1132.8</v>
      </c>
    </row>
    <row r="7872" spans="1:28" x14ac:dyDescent="0.3">
      <c r="A7872" t="s">
        <v>28</v>
      </c>
      <c r="B7872" t="s">
        <v>29</v>
      </c>
      <c r="C7872" t="s">
        <v>30</v>
      </c>
      <c r="D7872" t="s">
        <v>187</v>
      </c>
      <c r="E7872" t="s">
        <v>32</v>
      </c>
      <c r="F7872" t="s">
        <v>106</v>
      </c>
      <c r="G7872">
        <v>44</v>
      </c>
      <c r="H7872">
        <v>421022</v>
      </c>
      <c r="I7872" t="s">
        <v>58</v>
      </c>
      <c r="J7872" s="1">
        <v>44497</v>
      </c>
      <c r="K7872">
        <v>1200</v>
      </c>
      <c r="L7872" t="s">
        <v>31120</v>
      </c>
      <c r="M7872" t="s">
        <v>195</v>
      </c>
      <c r="N7872" t="s">
        <v>31121</v>
      </c>
      <c r="O7872" t="s">
        <v>31122</v>
      </c>
      <c r="P7872" t="s">
        <v>51</v>
      </c>
      <c r="Q7872">
        <v>8</v>
      </c>
      <c r="R7872" t="s">
        <v>88</v>
      </c>
      <c r="S7872" t="s">
        <v>41</v>
      </c>
      <c r="T7872">
        <v>56225</v>
      </c>
      <c r="U7872" s="1">
        <v>45624</v>
      </c>
      <c r="V7872" t="s">
        <v>42</v>
      </c>
      <c r="W7872">
        <v>252838</v>
      </c>
      <c r="X7872" t="s">
        <v>31123</v>
      </c>
      <c r="Y7872">
        <v>961</v>
      </c>
      <c r="Z7872">
        <v>1697</v>
      </c>
      <c r="AA7872">
        <v>6</v>
      </c>
      <c r="AB7872">
        <v>4072.8</v>
      </c>
    </row>
    <row r="7873" spans="1:28" x14ac:dyDescent="0.3">
      <c r="A7873" t="s">
        <v>28</v>
      </c>
      <c r="B7873" t="s">
        <v>29</v>
      </c>
      <c r="C7873" t="s">
        <v>54</v>
      </c>
      <c r="D7873" t="s">
        <v>291</v>
      </c>
      <c r="E7873" t="s">
        <v>46</v>
      </c>
      <c r="F7873" t="s">
        <v>113</v>
      </c>
      <c r="G7873">
        <v>89</v>
      </c>
      <c r="H7873">
        <v>425781</v>
      </c>
      <c r="I7873" t="s">
        <v>58</v>
      </c>
      <c r="J7873" s="1">
        <v>43922</v>
      </c>
      <c r="K7873">
        <v>1300</v>
      </c>
      <c r="L7873" t="s">
        <v>31124</v>
      </c>
      <c r="M7873" t="s">
        <v>159</v>
      </c>
      <c r="N7873" t="s">
        <v>31125</v>
      </c>
      <c r="O7873" s="2" t="s">
        <v>31126</v>
      </c>
      <c r="P7873" t="s">
        <v>71</v>
      </c>
      <c r="Q7873">
        <v>16</v>
      </c>
      <c r="R7873" t="s">
        <v>88</v>
      </c>
      <c r="S7873" t="s">
        <v>118</v>
      </c>
      <c r="T7873">
        <v>96316</v>
      </c>
      <c r="U7873" s="1">
        <v>45332</v>
      </c>
      <c r="V7873" t="s">
        <v>119</v>
      </c>
      <c r="W7873">
        <v>547655</v>
      </c>
      <c r="X7873" t="s">
        <v>31127</v>
      </c>
      <c r="Y7873">
        <v>632</v>
      </c>
      <c r="Z7873">
        <v>1960</v>
      </c>
      <c r="AA7873">
        <v>8</v>
      </c>
      <c r="AB7873">
        <v>6272</v>
      </c>
    </row>
    <row r="7874" spans="1:28" x14ac:dyDescent="0.3">
      <c r="A7874" t="s">
        <v>28</v>
      </c>
      <c r="B7874" t="s">
        <v>29</v>
      </c>
      <c r="C7874" t="s">
        <v>30</v>
      </c>
      <c r="D7874" t="s">
        <v>380</v>
      </c>
      <c r="E7874" t="s">
        <v>32</v>
      </c>
      <c r="F7874" t="s">
        <v>113</v>
      </c>
      <c r="G7874">
        <v>38</v>
      </c>
      <c r="H7874">
        <v>435180</v>
      </c>
      <c r="I7874" t="s">
        <v>58</v>
      </c>
      <c r="J7874" s="1">
        <v>44035</v>
      </c>
      <c r="K7874">
        <v>800</v>
      </c>
      <c r="L7874" t="s">
        <v>31128</v>
      </c>
      <c r="M7874" t="s">
        <v>216</v>
      </c>
      <c r="N7874" t="s">
        <v>31129</v>
      </c>
      <c r="O7874" t="s">
        <v>31130</v>
      </c>
      <c r="P7874" t="s">
        <v>51</v>
      </c>
      <c r="Q7874">
        <v>19</v>
      </c>
      <c r="R7874" t="s">
        <v>40</v>
      </c>
      <c r="S7874" t="s">
        <v>79</v>
      </c>
      <c r="T7874">
        <v>43333</v>
      </c>
      <c r="U7874" s="1">
        <v>45595</v>
      </c>
      <c r="V7874" t="s">
        <v>155</v>
      </c>
      <c r="W7874">
        <v>778081</v>
      </c>
      <c r="X7874" t="s">
        <v>24058</v>
      </c>
      <c r="Y7874">
        <v>645</v>
      </c>
      <c r="Z7874">
        <v>596</v>
      </c>
      <c r="AA7874">
        <v>6</v>
      </c>
      <c r="AB7874">
        <v>1430.4</v>
      </c>
    </row>
    <row r="7875" spans="1:28" x14ac:dyDescent="0.3">
      <c r="A7875" t="s">
        <v>28</v>
      </c>
      <c r="B7875" t="s">
        <v>29</v>
      </c>
      <c r="C7875" t="s">
        <v>193</v>
      </c>
      <c r="D7875" t="s">
        <v>267</v>
      </c>
      <c r="E7875" t="s">
        <v>32</v>
      </c>
      <c r="F7875" t="s">
        <v>113</v>
      </c>
      <c r="G7875">
        <v>61</v>
      </c>
      <c r="H7875">
        <v>430659</v>
      </c>
      <c r="I7875" t="s">
        <v>34</v>
      </c>
      <c r="J7875" s="1">
        <v>44565</v>
      </c>
      <c r="K7875">
        <v>950</v>
      </c>
      <c r="L7875" t="s">
        <v>31131</v>
      </c>
      <c r="M7875" t="s">
        <v>60</v>
      </c>
      <c r="N7875" t="s">
        <v>31132</v>
      </c>
      <c r="O7875" t="s">
        <v>31133</v>
      </c>
      <c r="P7875" t="s">
        <v>71</v>
      </c>
      <c r="Q7875">
        <v>3</v>
      </c>
      <c r="R7875" t="s">
        <v>88</v>
      </c>
      <c r="S7875" t="s">
        <v>41</v>
      </c>
      <c r="T7875">
        <v>24356</v>
      </c>
      <c r="U7875" s="1">
        <v>45391</v>
      </c>
      <c r="V7875" t="s">
        <v>80</v>
      </c>
      <c r="W7875">
        <v>690821</v>
      </c>
      <c r="X7875" t="s">
        <v>31134</v>
      </c>
      <c r="Y7875">
        <v>987</v>
      </c>
      <c r="Z7875">
        <v>825</v>
      </c>
      <c r="AA7875">
        <v>3</v>
      </c>
      <c r="AB7875">
        <v>990</v>
      </c>
    </row>
    <row r="7876" spans="1:28" x14ac:dyDescent="0.3">
      <c r="A7876" t="s">
        <v>28</v>
      </c>
      <c r="B7876" t="s">
        <v>29</v>
      </c>
      <c r="C7876" t="s">
        <v>91</v>
      </c>
      <c r="D7876" t="s">
        <v>524</v>
      </c>
      <c r="E7876" t="s">
        <v>56</v>
      </c>
      <c r="F7876" t="s">
        <v>355</v>
      </c>
      <c r="G7876">
        <v>54</v>
      </c>
      <c r="H7876">
        <v>405963</v>
      </c>
      <c r="I7876" t="s">
        <v>58</v>
      </c>
      <c r="J7876" s="1">
        <v>44105</v>
      </c>
      <c r="K7876">
        <v>1000</v>
      </c>
      <c r="L7876" t="s">
        <v>31135</v>
      </c>
      <c r="M7876" t="s">
        <v>895</v>
      </c>
      <c r="N7876" t="s">
        <v>31136</v>
      </c>
      <c r="O7876" s="2" t="s">
        <v>31137</v>
      </c>
      <c r="P7876" t="s">
        <v>87</v>
      </c>
      <c r="Q7876">
        <v>11</v>
      </c>
      <c r="R7876" t="s">
        <v>88</v>
      </c>
      <c r="S7876" t="s">
        <v>41</v>
      </c>
      <c r="T7876">
        <v>91405</v>
      </c>
      <c r="U7876" s="1">
        <v>45561</v>
      </c>
      <c r="V7876" t="s">
        <v>180</v>
      </c>
      <c r="W7876">
        <v>481723</v>
      </c>
      <c r="X7876" t="s">
        <v>31138</v>
      </c>
      <c r="Y7876">
        <v>596</v>
      </c>
      <c r="Z7876">
        <v>2259</v>
      </c>
      <c r="AA7876">
        <v>2</v>
      </c>
      <c r="AB7876">
        <v>1807.2</v>
      </c>
    </row>
    <row r="7877" spans="1:28" x14ac:dyDescent="0.3">
      <c r="A7877" t="s">
        <v>28</v>
      </c>
      <c r="B7877" t="s">
        <v>29</v>
      </c>
      <c r="C7877" t="s">
        <v>66</v>
      </c>
      <c r="D7877" t="s">
        <v>261</v>
      </c>
      <c r="E7877" t="s">
        <v>46</v>
      </c>
      <c r="F7877" t="s">
        <v>33</v>
      </c>
      <c r="G7877">
        <v>30</v>
      </c>
      <c r="H7877">
        <v>406164</v>
      </c>
      <c r="I7877" t="s">
        <v>34</v>
      </c>
      <c r="J7877" s="1">
        <v>45236</v>
      </c>
      <c r="K7877">
        <v>1000</v>
      </c>
      <c r="L7877" t="s">
        <v>31139</v>
      </c>
      <c r="M7877" t="s">
        <v>1048</v>
      </c>
      <c r="N7877" t="s">
        <v>31140</v>
      </c>
      <c r="O7877" t="s">
        <v>31141</v>
      </c>
      <c r="P7877" t="s">
        <v>39</v>
      </c>
      <c r="Q7877">
        <v>11</v>
      </c>
      <c r="R7877" t="s">
        <v>40</v>
      </c>
      <c r="S7877" t="s">
        <v>79</v>
      </c>
      <c r="T7877">
        <v>16340</v>
      </c>
      <c r="U7877" s="1">
        <v>45403</v>
      </c>
      <c r="V7877" t="s">
        <v>80</v>
      </c>
      <c r="W7877">
        <v>971148</v>
      </c>
      <c r="X7877" t="s">
        <v>31142</v>
      </c>
      <c r="Y7877">
        <v>379</v>
      </c>
      <c r="Z7877">
        <v>1100</v>
      </c>
      <c r="AA7877">
        <v>5</v>
      </c>
      <c r="AB7877">
        <v>2200</v>
      </c>
    </row>
    <row r="7878" spans="1:28" x14ac:dyDescent="0.3">
      <c r="A7878" t="s">
        <v>28</v>
      </c>
      <c r="B7878" t="s">
        <v>29</v>
      </c>
      <c r="C7878" t="s">
        <v>54</v>
      </c>
      <c r="D7878" t="s">
        <v>349</v>
      </c>
      <c r="E7878" t="s">
        <v>56</v>
      </c>
      <c r="F7878" t="s">
        <v>99</v>
      </c>
      <c r="G7878">
        <v>59</v>
      </c>
      <c r="H7878">
        <v>411173</v>
      </c>
      <c r="I7878" t="s">
        <v>34</v>
      </c>
      <c r="J7878" s="1">
        <v>45547</v>
      </c>
      <c r="K7878">
        <v>1100</v>
      </c>
      <c r="L7878" t="s">
        <v>31143</v>
      </c>
      <c r="M7878" t="s">
        <v>1058</v>
      </c>
      <c r="N7878" t="s">
        <v>31144</v>
      </c>
      <c r="O7878" t="s">
        <v>31145</v>
      </c>
      <c r="P7878" t="s">
        <v>39</v>
      </c>
      <c r="Q7878">
        <v>13</v>
      </c>
      <c r="R7878" t="s">
        <v>40</v>
      </c>
      <c r="S7878" t="s">
        <v>63</v>
      </c>
      <c r="T7878">
        <v>94288</v>
      </c>
      <c r="U7878" s="1">
        <v>45449</v>
      </c>
      <c r="V7878" t="s">
        <v>52</v>
      </c>
      <c r="W7878">
        <v>670735</v>
      </c>
      <c r="X7878" t="s">
        <v>31146</v>
      </c>
      <c r="Y7878">
        <v>825</v>
      </c>
      <c r="Z7878">
        <v>691</v>
      </c>
      <c r="AA7878">
        <v>5</v>
      </c>
      <c r="AB7878">
        <v>1382</v>
      </c>
    </row>
    <row r="7879" spans="1:28" x14ac:dyDescent="0.3">
      <c r="A7879" t="s">
        <v>28</v>
      </c>
      <c r="B7879" t="s">
        <v>29</v>
      </c>
      <c r="C7879" t="s">
        <v>44</v>
      </c>
      <c r="D7879" t="s">
        <v>338</v>
      </c>
      <c r="E7879" t="s">
        <v>46</v>
      </c>
      <c r="F7879" t="s">
        <v>33</v>
      </c>
      <c r="G7879">
        <v>8</v>
      </c>
      <c r="H7879">
        <v>422290</v>
      </c>
      <c r="I7879" t="s">
        <v>34</v>
      </c>
      <c r="J7879" s="1">
        <v>44778</v>
      </c>
      <c r="K7879">
        <v>1300</v>
      </c>
      <c r="L7879" t="s">
        <v>31147</v>
      </c>
      <c r="M7879" t="s">
        <v>1212</v>
      </c>
      <c r="N7879" t="s">
        <v>31148</v>
      </c>
      <c r="O7879">
        <f>1-388-925-671</f>
        <v>-1983</v>
      </c>
      <c r="P7879" t="s">
        <v>51</v>
      </c>
      <c r="Q7879">
        <v>13</v>
      </c>
      <c r="R7879" t="s">
        <v>40</v>
      </c>
      <c r="S7879" t="s">
        <v>41</v>
      </c>
      <c r="T7879">
        <v>82650</v>
      </c>
      <c r="U7879" s="1">
        <v>45356</v>
      </c>
      <c r="V7879" t="s">
        <v>72</v>
      </c>
      <c r="W7879">
        <v>153975</v>
      </c>
      <c r="X7879" t="s">
        <v>31149</v>
      </c>
      <c r="Y7879">
        <v>287</v>
      </c>
      <c r="Z7879">
        <v>854</v>
      </c>
      <c r="AA7879">
        <v>6</v>
      </c>
      <c r="AB7879">
        <v>2049.6</v>
      </c>
    </row>
    <row r="7880" spans="1:28" x14ac:dyDescent="0.3">
      <c r="A7880" t="s">
        <v>28</v>
      </c>
      <c r="B7880" t="s">
        <v>29</v>
      </c>
      <c r="C7880" t="s">
        <v>54</v>
      </c>
      <c r="D7880" t="s">
        <v>261</v>
      </c>
      <c r="E7880" t="s">
        <v>46</v>
      </c>
      <c r="F7880" t="s">
        <v>113</v>
      </c>
      <c r="G7880">
        <v>27</v>
      </c>
      <c r="H7880">
        <v>414864</v>
      </c>
      <c r="I7880" t="s">
        <v>34</v>
      </c>
      <c r="J7880" s="1">
        <v>44624</v>
      </c>
      <c r="K7880">
        <v>1000</v>
      </c>
      <c r="L7880" t="s">
        <v>31150</v>
      </c>
      <c r="M7880" t="s">
        <v>605</v>
      </c>
      <c r="N7880" t="s">
        <v>31151</v>
      </c>
      <c r="O7880" t="s">
        <v>31152</v>
      </c>
      <c r="P7880" t="s">
        <v>51</v>
      </c>
      <c r="Q7880">
        <v>4</v>
      </c>
      <c r="R7880" t="s">
        <v>40</v>
      </c>
      <c r="S7880" t="s">
        <v>63</v>
      </c>
      <c r="T7880">
        <v>11304</v>
      </c>
      <c r="U7880" s="1">
        <v>45560</v>
      </c>
      <c r="V7880" t="s">
        <v>180</v>
      </c>
      <c r="W7880">
        <v>773997</v>
      </c>
      <c r="X7880" t="s">
        <v>31153</v>
      </c>
      <c r="Y7880">
        <v>552</v>
      </c>
      <c r="Z7880">
        <v>815</v>
      </c>
      <c r="AA7880">
        <v>1</v>
      </c>
      <c r="AB7880">
        <v>326</v>
      </c>
    </row>
    <row r="7881" spans="1:28" x14ac:dyDescent="0.3">
      <c r="A7881" t="s">
        <v>28</v>
      </c>
      <c r="B7881" t="s">
        <v>29</v>
      </c>
      <c r="C7881" t="s">
        <v>91</v>
      </c>
      <c r="D7881" t="s">
        <v>616</v>
      </c>
      <c r="E7881" t="s">
        <v>32</v>
      </c>
      <c r="F7881" t="s">
        <v>113</v>
      </c>
      <c r="G7881">
        <v>85</v>
      </c>
      <c r="H7881">
        <v>431368</v>
      </c>
      <c r="I7881" t="s">
        <v>58</v>
      </c>
      <c r="J7881" s="1">
        <v>44450</v>
      </c>
      <c r="K7881">
        <v>1400</v>
      </c>
      <c r="L7881" t="s">
        <v>1571</v>
      </c>
      <c r="M7881" t="s">
        <v>1409</v>
      </c>
      <c r="N7881" t="s">
        <v>31154</v>
      </c>
      <c r="O7881" t="s">
        <v>31155</v>
      </c>
      <c r="P7881" t="s">
        <v>51</v>
      </c>
      <c r="Q7881">
        <v>5</v>
      </c>
      <c r="R7881" t="s">
        <v>88</v>
      </c>
      <c r="S7881" t="s">
        <v>41</v>
      </c>
      <c r="T7881">
        <v>51898</v>
      </c>
      <c r="U7881" s="1">
        <v>45543</v>
      </c>
      <c r="V7881" t="s">
        <v>180</v>
      </c>
      <c r="W7881">
        <v>338536</v>
      </c>
      <c r="X7881" t="s">
        <v>31156</v>
      </c>
      <c r="Y7881">
        <v>734</v>
      </c>
      <c r="Z7881">
        <v>1669</v>
      </c>
      <c r="AA7881">
        <v>1</v>
      </c>
      <c r="AB7881">
        <v>667.6</v>
      </c>
    </row>
    <row r="7882" spans="1:28" x14ac:dyDescent="0.3">
      <c r="A7882" t="s">
        <v>28</v>
      </c>
      <c r="B7882" t="s">
        <v>29</v>
      </c>
      <c r="C7882" t="s">
        <v>30</v>
      </c>
      <c r="D7882" t="s">
        <v>98</v>
      </c>
      <c r="E7882" t="s">
        <v>46</v>
      </c>
      <c r="F7882" t="s">
        <v>135</v>
      </c>
      <c r="G7882">
        <v>62</v>
      </c>
      <c r="H7882">
        <v>421275</v>
      </c>
      <c r="I7882" t="s">
        <v>34</v>
      </c>
      <c r="J7882" s="1">
        <v>45079</v>
      </c>
      <c r="K7882">
        <v>1200</v>
      </c>
      <c r="L7882" t="s">
        <v>31157</v>
      </c>
      <c r="M7882" t="s">
        <v>137</v>
      </c>
      <c r="N7882" t="s">
        <v>31158</v>
      </c>
      <c r="O7882" t="s">
        <v>31159</v>
      </c>
      <c r="P7882" t="s">
        <v>39</v>
      </c>
      <c r="Q7882">
        <v>5</v>
      </c>
      <c r="R7882" t="s">
        <v>88</v>
      </c>
      <c r="S7882" t="s">
        <v>41</v>
      </c>
      <c r="T7882">
        <v>33952</v>
      </c>
      <c r="U7882" s="1">
        <v>45453</v>
      </c>
      <c r="V7882" t="s">
        <v>52</v>
      </c>
      <c r="W7882">
        <v>893023</v>
      </c>
      <c r="X7882" t="s">
        <v>23927</v>
      </c>
      <c r="Y7882">
        <v>276</v>
      </c>
      <c r="Z7882">
        <v>1343</v>
      </c>
      <c r="AA7882">
        <v>7</v>
      </c>
      <c r="AB7882">
        <v>3760.4</v>
      </c>
    </row>
    <row r="7883" spans="1:28" x14ac:dyDescent="0.3">
      <c r="A7883" t="s">
        <v>28</v>
      </c>
      <c r="B7883" t="s">
        <v>29</v>
      </c>
      <c r="C7883" t="s">
        <v>91</v>
      </c>
      <c r="D7883" t="s">
        <v>291</v>
      </c>
      <c r="E7883" t="s">
        <v>46</v>
      </c>
      <c r="F7883" t="s">
        <v>83</v>
      </c>
      <c r="G7883">
        <v>50</v>
      </c>
      <c r="H7883">
        <v>418809</v>
      </c>
      <c r="I7883" t="s">
        <v>34</v>
      </c>
      <c r="J7883" s="1">
        <v>44074</v>
      </c>
      <c r="K7883">
        <v>800</v>
      </c>
      <c r="L7883" t="s">
        <v>3057</v>
      </c>
      <c r="M7883" t="s">
        <v>953</v>
      </c>
      <c r="N7883" t="s">
        <v>31160</v>
      </c>
      <c r="O7883" t="s">
        <v>31161</v>
      </c>
      <c r="P7883" t="s">
        <v>71</v>
      </c>
      <c r="Q7883">
        <v>10</v>
      </c>
      <c r="R7883" t="s">
        <v>40</v>
      </c>
      <c r="S7883" t="s">
        <v>79</v>
      </c>
      <c r="T7883">
        <v>54519</v>
      </c>
      <c r="U7883" s="1">
        <v>45531</v>
      </c>
      <c r="V7883" t="s">
        <v>64</v>
      </c>
      <c r="W7883">
        <v>527871</v>
      </c>
      <c r="X7883" t="s">
        <v>31162</v>
      </c>
      <c r="Y7883">
        <v>490</v>
      </c>
      <c r="Z7883">
        <v>1944</v>
      </c>
      <c r="AA7883">
        <v>3</v>
      </c>
      <c r="AB7883">
        <v>2332.8000000000002</v>
      </c>
    </row>
    <row r="7884" spans="1:28" x14ac:dyDescent="0.3">
      <c r="A7884" t="s">
        <v>28</v>
      </c>
      <c r="B7884" t="s">
        <v>29</v>
      </c>
      <c r="C7884" t="s">
        <v>54</v>
      </c>
      <c r="D7884" t="s">
        <v>546</v>
      </c>
      <c r="E7884" t="s">
        <v>46</v>
      </c>
      <c r="F7884" t="s">
        <v>150</v>
      </c>
      <c r="G7884">
        <v>21</v>
      </c>
      <c r="H7884">
        <v>430460</v>
      </c>
      <c r="I7884" t="s">
        <v>58</v>
      </c>
      <c r="J7884" s="1">
        <v>43903</v>
      </c>
      <c r="K7884">
        <v>1400</v>
      </c>
      <c r="L7884" t="s">
        <v>31163</v>
      </c>
      <c r="M7884" t="s">
        <v>351</v>
      </c>
      <c r="N7884" t="s">
        <v>31164</v>
      </c>
      <c r="O7884" t="s">
        <v>31165</v>
      </c>
      <c r="P7884" t="s">
        <v>39</v>
      </c>
      <c r="Q7884">
        <v>15</v>
      </c>
      <c r="R7884" t="s">
        <v>88</v>
      </c>
      <c r="S7884" t="s">
        <v>118</v>
      </c>
      <c r="T7884">
        <v>63776</v>
      </c>
      <c r="U7884" s="1">
        <v>45536</v>
      </c>
      <c r="V7884" t="s">
        <v>180</v>
      </c>
      <c r="W7884">
        <v>794456</v>
      </c>
      <c r="X7884" t="s">
        <v>31166</v>
      </c>
      <c r="Y7884">
        <v>398</v>
      </c>
      <c r="Z7884">
        <v>1117</v>
      </c>
      <c r="AA7884">
        <v>6</v>
      </c>
      <c r="AB7884">
        <v>2680.8</v>
      </c>
    </row>
    <row r="7885" spans="1:28" x14ac:dyDescent="0.3">
      <c r="A7885" t="s">
        <v>28</v>
      </c>
      <c r="B7885" t="s">
        <v>29</v>
      </c>
      <c r="C7885" t="s">
        <v>44</v>
      </c>
      <c r="D7885" t="s">
        <v>267</v>
      </c>
      <c r="E7885" t="s">
        <v>46</v>
      </c>
      <c r="F7885" t="s">
        <v>113</v>
      </c>
      <c r="G7885">
        <v>43</v>
      </c>
      <c r="H7885">
        <v>425986</v>
      </c>
      <c r="I7885" t="s">
        <v>34</v>
      </c>
      <c r="J7885" s="1">
        <v>45446</v>
      </c>
      <c r="K7885">
        <v>1100</v>
      </c>
      <c r="L7885" t="s">
        <v>6658</v>
      </c>
      <c r="M7885" t="s">
        <v>36</v>
      </c>
      <c r="N7885" t="s">
        <v>31167</v>
      </c>
      <c r="O7885" t="s">
        <v>31168</v>
      </c>
      <c r="P7885" t="s">
        <v>51</v>
      </c>
      <c r="Q7885">
        <v>19</v>
      </c>
      <c r="R7885" t="s">
        <v>40</v>
      </c>
      <c r="S7885" t="s">
        <v>63</v>
      </c>
      <c r="T7885">
        <v>74446</v>
      </c>
      <c r="U7885" s="1">
        <v>45502</v>
      </c>
      <c r="V7885" t="s">
        <v>126</v>
      </c>
      <c r="W7885">
        <v>283116</v>
      </c>
      <c r="X7885" t="s">
        <v>31169</v>
      </c>
      <c r="Y7885">
        <v>535</v>
      </c>
      <c r="Z7885">
        <v>2292</v>
      </c>
      <c r="AA7885">
        <v>4</v>
      </c>
      <c r="AB7885" s="2" t="s">
        <v>3632</v>
      </c>
    </row>
    <row r="7886" spans="1:28" x14ac:dyDescent="0.3">
      <c r="A7886" t="s">
        <v>28</v>
      </c>
      <c r="B7886" t="s">
        <v>29</v>
      </c>
      <c r="C7886" t="s">
        <v>193</v>
      </c>
      <c r="D7886" t="s">
        <v>227</v>
      </c>
      <c r="E7886" t="s">
        <v>32</v>
      </c>
      <c r="F7886" t="s">
        <v>33</v>
      </c>
      <c r="G7886">
        <v>2</v>
      </c>
      <c r="H7886">
        <v>425303</v>
      </c>
      <c r="I7886" t="s">
        <v>58</v>
      </c>
      <c r="J7886" s="1">
        <v>43863</v>
      </c>
      <c r="K7886">
        <v>1400</v>
      </c>
      <c r="L7886" t="s">
        <v>31170</v>
      </c>
      <c r="M7886" t="s">
        <v>2054</v>
      </c>
      <c r="N7886" t="s">
        <v>31171</v>
      </c>
      <c r="O7886" t="s">
        <v>31172</v>
      </c>
      <c r="P7886" t="s">
        <v>71</v>
      </c>
      <c r="Q7886">
        <v>10</v>
      </c>
      <c r="R7886" t="s">
        <v>40</v>
      </c>
      <c r="S7886" t="s">
        <v>41</v>
      </c>
      <c r="T7886">
        <v>87800</v>
      </c>
      <c r="U7886" s="1">
        <v>45595</v>
      </c>
      <c r="V7886" t="s">
        <v>155</v>
      </c>
      <c r="W7886">
        <v>485491</v>
      </c>
      <c r="X7886" t="s">
        <v>31173</v>
      </c>
      <c r="Y7886">
        <v>844</v>
      </c>
      <c r="Z7886">
        <v>2938</v>
      </c>
      <c r="AA7886">
        <v>2</v>
      </c>
      <c r="AB7886">
        <v>2350.4</v>
      </c>
    </row>
    <row r="7887" spans="1:28" x14ac:dyDescent="0.3">
      <c r="A7887" t="s">
        <v>28</v>
      </c>
      <c r="B7887" t="s">
        <v>29</v>
      </c>
      <c r="C7887" t="s">
        <v>148</v>
      </c>
      <c r="D7887" t="s">
        <v>170</v>
      </c>
      <c r="E7887" t="s">
        <v>46</v>
      </c>
      <c r="F7887" t="s">
        <v>33</v>
      </c>
      <c r="G7887">
        <v>69</v>
      </c>
      <c r="H7887">
        <v>410350</v>
      </c>
      <c r="I7887" t="s">
        <v>58</v>
      </c>
      <c r="J7887" s="1">
        <v>44312</v>
      </c>
      <c r="K7887">
        <v>1200</v>
      </c>
      <c r="L7887" t="s">
        <v>31174</v>
      </c>
      <c r="M7887" t="s">
        <v>200</v>
      </c>
      <c r="N7887" t="s">
        <v>31175</v>
      </c>
      <c r="O7887" t="s">
        <v>31176</v>
      </c>
      <c r="P7887" t="s">
        <v>71</v>
      </c>
      <c r="Q7887">
        <v>3</v>
      </c>
      <c r="R7887" t="s">
        <v>40</v>
      </c>
      <c r="S7887" t="s">
        <v>63</v>
      </c>
      <c r="T7887">
        <v>18574</v>
      </c>
      <c r="U7887" s="1">
        <v>45308</v>
      </c>
      <c r="V7887" t="s">
        <v>111</v>
      </c>
      <c r="W7887">
        <v>809925</v>
      </c>
      <c r="X7887" t="s">
        <v>31177</v>
      </c>
      <c r="Y7887">
        <v>230</v>
      </c>
      <c r="Z7887">
        <v>1903</v>
      </c>
      <c r="AA7887">
        <v>2</v>
      </c>
      <c r="AB7887">
        <v>1522.4</v>
      </c>
    </row>
    <row r="7888" spans="1:28" x14ac:dyDescent="0.3">
      <c r="A7888" t="s">
        <v>28</v>
      </c>
      <c r="B7888" t="s">
        <v>29</v>
      </c>
      <c r="C7888" t="s">
        <v>54</v>
      </c>
      <c r="D7888" t="s">
        <v>74</v>
      </c>
      <c r="E7888" t="s">
        <v>56</v>
      </c>
      <c r="F7888" t="s">
        <v>47</v>
      </c>
      <c r="G7888">
        <v>8</v>
      </c>
      <c r="H7888">
        <v>405686</v>
      </c>
      <c r="I7888" t="s">
        <v>34</v>
      </c>
      <c r="J7888" s="1">
        <v>44770</v>
      </c>
      <c r="K7888">
        <v>1400</v>
      </c>
      <c r="L7888" t="s">
        <v>31178</v>
      </c>
      <c r="M7888" t="s">
        <v>919</v>
      </c>
      <c r="N7888" t="s">
        <v>31179</v>
      </c>
      <c r="O7888" t="s">
        <v>31180</v>
      </c>
      <c r="P7888" t="s">
        <v>51</v>
      </c>
      <c r="Q7888">
        <v>12</v>
      </c>
      <c r="R7888" t="s">
        <v>88</v>
      </c>
      <c r="S7888" t="s">
        <v>41</v>
      </c>
      <c r="T7888">
        <v>56589</v>
      </c>
      <c r="U7888" s="1">
        <v>45464</v>
      </c>
      <c r="V7888" t="s">
        <v>52</v>
      </c>
      <c r="W7888">
        <v>636458</v>
      </c>
      <c r="X7888" t="s">
        <v>31181</v>
      </c>
      <c r="Y7888">
        <v>391</v>
      </c>
      <c r="Z7888">
        <v>2956</v>
      </c>
      <c r="AA7888">
        <v>5</v>
      </c>
      <c r="AB7888">
        <v>5912</v>
      </c>
    </row>
    <row r="7889" spans="1:28" x14ac:dyDescent="0.3">
      <c r="A7889" t="s">
        <v>28</v>
      </c>
      <c r="B7889" t="s">
        <v>29</v>
      </c>
      <c r="C7889" t="s">
        <v>193</v>
      </c>
      <c r="D7889" t="s">
        <v>92</v>
      </c>
      <c r="E7889" t="s">
        <v>46</v>
      </c>
      <c r="F7889" t="s">
        <v>57</v>
      </c>
      <c r="G7889">
        <v>43</v>
      </c>
      <c r="H7889">
        <v>424534</v>
      </c>
      <c r="I7889" t="s">
        <v>34</v>
      </c>
      <c r="J7889" s="1">
        <v>44324</v>
      </c>
      <c r="K7889">
        <v>1300</v>
      </c>
      <c r="L7889" t="s">
        <v>31182</v>
      </c>
      <c r="M7889" t="s">
        <v>177</v>
      </c>
      <c r="N7889" t="s">
        <v>31183</v>
      </c>
      <c r="O7889" t="s">
        <v>31184</v>
      </c>
      <c r="P7889" t="s">
        <v>39</v>
      </c>
      <c r="Q7889">
        <v>19</v>
      </c>
      <c r="R7889" t="s">
        <v>88</v>
      </c>
      <c r="S7889" t="s">
        <v>118</v>
      </c>
      <c r="T7889">
        <v>40956</v>
      </c>
      <c r="U7889" s="1">
        <v>45304</v>
      </c>
      <c r="V7889" t="s">
        <v>111</v>
      </c>
      <c r="W7889">
        <v>963130</v>
      </c>
      <c r="X7889" t="s">
        <v>31185</v>
      </c>
      <c r="Y7889">
        <v>882</v>
      </c>
      <c r="Z7889">
        <v>1210</v>
      </c>
      <c r="AA7889">
        <v>8</v>
      </c>
      <c r="AB7889">
        <v>3872</v>
      </c>
    </row>
    <row r="7890" spans="1:28" x14ac:dyDescent="0.3">
      <c r="A7890" t="s">
        <v>28</v>
      </c>
      <c r="B7890" t="s">
        <v>29</v>
      </c>
      <c r="C7890" t="s">
        <v>66</v>
      </c>
      <c r="D7890" t="s">
        <v>220</v>
      </c>
      <c r="E7890" t="s">
        <v>56</v>
      </c>
      <c r="F7890" t="s">
        <v>106</v>
      </c>
      <c r="G7890">
        <v>5</v>
      </c>
      <c r="H7890">
        <v>406209</v>
      </c>
      <c r="I7890" t="s">
        <v>58</v>
      </c>
      <c r="J7890" s="1">
        <v>45135</v>
      </c>
      <c r="K7890">
        <v>1100</v>
      </c>
      <c r="L7890" t="s">
        <v>31186</v>
      </c>
      <c r="M7890" t="s">
        <v>189</v>
      </c>
      <c r="N7890" t="s">
        <v>31187</v>
      </c>
      <c r="O7890" t="s">
        <v>31188</v>
      </c>
      <c r="P7890" t="s">
        <v>39</v>
      </c>
      <c r="Q7890">
        <v>10</v>
      </c>
      <c r="R7890" t="s">
        <v>88</v>
      </c>
      <c r="S7890" t="s">
        <v>63</v>
      </c>
      <c r="T7890">
        <v>90854</v>
      </c>
      <c r="U7890" s="1">
        <v>45613</v>
      </c>
      <c r="V7890" t="s">
        <v>42</v>
      </c>
      <c r="W7890">
        <v>819533</v>
      </c>
      <c r="X7890" t="s">
        <v>31189</v>
      </c>
      <c r="Y7890">
        <v>803</v>
      </c>
      <c r="Z7890">
        <v>2310</v>
      </c>
      <c r="AA7890">
        <v>7</v>
      </c>
      <c r="AB7890">
        <v>6468</v>
      </c>
    </row>
    <row r="7891" spans="1:28" x14ac:dyDescent="0.3">
      <c r="A7891" t="s">
        <v>28</v>
      </c>
      <c r="B7891" t="s">
        <v>29</v>
      </c>
      <c r="C7891" t="s">
        <v>54</v>
      </c>
      <c r="D7891" t="s">
        <v>149</v>
      </c>
      <c r="E7891" t="s">
        <v>46</v>
      </c>
      <c r="F7891" t="s">
        <v>175</v>
      </c>
      <c r="G7891">
        <v>82</v>
      </c>
      <c r="H7891">
        <v>429075</v>
      </c>
      <c r="I7891" t="s">
        <v>58</v>
      </c>
      <c r="J7891" s="1">
        <v>44993</v>
      </c>
      <c r="K7891">
        <v>950</v>
      </c>
      <c r="L7891" t="s">
        <v>3089</v>
      </c>
      <c r="M7891" t="s">
        <v>869</v>
      </c>
      <c r="N7891" t="s">
        <v>31190</v>
      </c>
      <c r="O7891" t="s">
        <v>31191</v>
      </c>
      <c r="P7891" t="s">
        <v>71</v>
      </c>
      <c r="Q7891">
        <v>12</v>
      </c>
      <c r="R7891" t="s">
        <v>88</v>
      </c>
      <c r="S7891" t="s">
        <v>41</v>
      </c>
      <c r="T7891">
        <v>50154</v>
      </c>
      <c r="U7891" s="1">
        <v>45414</v>
      </c>
      <c r="V7891" t="s">
        <v>140</v>
      </c>
      <c r="W7891">
        <v>158047</v>
      </c>
      <c r="X7891" t="s">
        <v>31192</v>
      </c>
      <c r="Y7891">
        <v>901</v>
      </c>
      <c r="Z7891">
        <v>1340</v>
      </c>
      <c r="AA7891">
        <v>7</v>
      </c>
      <c r="AB7891">
        <v>3752</v>
      </c>
    </row>
    <row r="7892" spans="1:28" x14ac:dyDescent="0.3">
      <c r="A7892" t="s">
        <v>28</v>
      </c>
      <c r="B7892" t="s">
        <v>29</v>
      </c>
      <c r="C7892" t="s">
        <v>91</v>
      </c>
      <c r="D7892" t="s">
        <v>291</v>
      </c>
      <c r="E7892" t="s">
        <v>46</v>
      </c>
      <c r="F7892" t="s">
        <v>355</v>
      </c>
      <c r="G7892">
        <v>12</v>
      </c>
      <c r="H7892">
        <v>402636</v>
      </c>
      <c r="I7892" t="s">
        <v>58</v>
      </c>
      <c r="J7892" s="1">
        <v>44969</v>
      </c>
      <c r="K7892">
        <v>1000</v>
      </c>
      <c r="L7892" t="s">
        <v>31193</v>
      </c>
      <c r="M7892" t="s">
        <v>1291</v>
      </c>
      <c r="N7892" t="s">
        <v>31194</v>
      </c>
      <c r="O7892" t="s">
        <v>31195</v>
      </c>
      <c r="P7892" t="s">
        <v>87</v>
      </c>
      <c r="Q7892">
        <v>12</v>
      </c>
      <c r="R7892" t="s">
        <v>88</v>
      </c>
      <c r="S7892" t="s">
        <v>41</v>
      </c>
      <c r="T7892">
        <v>65868</v>
      </c>
      <c r="U7892" s="1">
        <v>45440</v>
      </c>
      <c r="V7892" t="s">
        <v>140</v>
      </c>
      <c r="W7892">
        <v>193390</v>
      </c>
      <c r="X7892" t="s">
        <v>31196</v>
      </c>
      <c r="Y7892">
        <v>810</v>
      </c>
      <c r="Z7892">
        <v>1626</v>
      </c>
      <c r="AA7892">
        <v>4</v>
      </c>
      <c r="AB7892" s="2" t="s">
        <v>31197</v>
      </c>
    </row>
    <row r="7893" spans="1:28" x14ac:dyDescent="0.3">
      <c r="A7893" t="s">
        <v>28</v>
      </c>
      <c r="B7893" t="s">
        <v>29</v>
      </c>
      <c r="C7893" t="s">
        <v>148</v>
      </c>
      <c r="D7893" t="s">
        <v>411</v>
      </c>
      <c r="E7893" t="s">
        <v>56</v>
      </c>
      <c r="F7893" t="s">
        <v>33</v>
      </c>
      <c r="G7893">
        <v>83</v>
      </c>
      <c r="H7893">
        <v>431699</v>
      </c>
      <c r="I7893" t="s">
        <v>34</v>
      </c>
      <c r="J7893" s="1">
        <v>43946</v>
      </c>
      <c r="K7893">
        <v>800</v>
      </c>
      <c r="L7893" t="s">
        <v>31198</v>
      </c>
      <c r="M7893" t="s">
        <v>129</v>
      </c>
      <c r="N7893" t="s">
        <v>31199</v>
      </c>
      <c r="O7893" t="s">
        <v>31200</v>
      </c>
      <c r="P7893" t="s">
        <v>39</v>
      </c>
      <c r="Q7893">
        <v>6</v>
      </c>
      <c r="R7893" t="s">
        <v>88</v>
      </c>
      <c r="S7893" t="s">
        <v>79</v>
      </c>
      <c r="T7893">
        <v>24791</v>
      </c>
      <c r="U7893" s="1">
        <v>45376</v>
      </c>
      <c r="V7893" t="s">
        <v>72</v>
      </c>
      <c r="W7893">
        <v>465109</v>
      </c>
      <c r="X7893" t="s">
        <v>31201</v>
      </c>
      <c r="Y7893">
        <v>393</v>
      </c>
      <c r="Z7893">
        <v>2653</v>
      </c>
      <c r="AA7893">
        <v>6</v>
      </c>
      <c r="AB7893" s="2" t="s">
        <v>31202</v>
      </c>
    </row>
    <row r="7894" spans="1:28" x14ac:dyDescent="0.3">
      <c r="A7894" t="s">
        <v>28</v>
      </c>
      <c r="B7894" t="s">
        <v>29</v>
      </c>
      <c r="C7894" t="s">
        <v>54</v>
      </c>
      <c r="D7894" t="s">
        <v>248</v>
      </c>
      <c r="E7894" t="s">
        <v>32</v>
      </c>
      <c r="F7894" t="s">
        <v>150</v>
      </c>
      <c r="G7894">
        <v>39</v>
      </c>
      <c r="H7894">
        <v>403376</v>
      </c>
      <c r="I7894" t="s">
        <v>34</v>
      </c>
      <c r="J7894" s="1">
        <v>44811</v>
      </c>
      <c r="K7894">
        <v>1000</v>
      </c>
      <c r="L7894" t="s">
        <v>31203</v>
      </c>
      <c r="M7894" t="s">
        <v>308</v>
      </c>
      <c r="N7894" t="s">
        <v>31204</v>
      </c>
      <c r="O7894" t="s">
        <v>31205</v>
      </c>
      <c r="P7894" t="s">
        <v>39</v>
      </c>
      <c r="Q7894">
        <v>17</v>
      </c>
      <c r="R7894" t="s">
        <v>40</v>
      </c>
      <c r="S7894" t="s">
        <v>118</v>
      </c>
      <c r="T7894">
        <v>75845</v>
      </c>
      <c r="U7894" s="1">
        <v>45610</v>
      </c>
      <c r="V7894" t="s">
        <v>42</v>
      </c>
      <c r="W7894">
        <v>356017</v>
      </c>
      <c r="X7894" t="s">
        <v>31206</v>
      </c>
      <c r="Y7894">
        <v>746</v>
      </c>
      <c r="Z7894">
        <v>1357</v>
      </c>
      <c r="AA7894">
        <v>6</v>
      </c>
      <c r="AB7894">
        <v>3256.8</v>
      </c>
    </row>
    <row r="7895" spans="1:28" x14ac:dyDescent="0.3">
      <c r="A7895" t="s">
        <v>28</v>
      </c>
      <c r="B7895" t="s">
        <v>29</v>
      </c>
      <c r="C7895" t="s">
        <v>157</v>
      </c>
      <c r="D7895" t="s">
        <v>98</v>
      </c>
      <c r="E7895" t="s">
        <v>32</v>
      </c>
      <c r="F7895" t="s">
        <v>83</v>
      </c>
      <c r="G7895">
        <v>96</v>
      </c>
      <c r="H7895">
        <v>415258</v>
      </c>
      <c r="I7895" t="s">
        <v>58</v>
      </c>
      <c r="J7895" s="1">
        <v>43944</v>
      </c>
      <c r="K7895">
        <v>1400</v>
      </c>
      <c r="L7895" t="s">
        <v>31207</v>
      </c>
      <c r="M7895" t="s">
        <v>361</v>
      </c>
      <c r="N7895" t="s">
        <v>31208</v>
      </c>
      <c r="O7895" t="s">
        <v>31209</v>
      </c>
      <c r="P7895" t="s">
        <v>51</v>
      </c>
      <c r="Q7895">
        <v>14</v>
      </c>
      <c r="R7895" t="s">
        <v>40</v>
      </c>
      <c r="S7895" t="s">
        <v>79</v>
      </c>
      <c r="T7895">
        <v>33083</v>
      </c>
      <c r="U7895" s="1">
        <v>45297</v>
      </c>
      <c r="V7895" t="s">
        <v>111</v>
      </c>
      <c r="W7895">
        <v>801703</v>
      </c>
      <c r="X7895" t="s">
        <v>31210</v>
      </c>
      <c r="Y7895">
        <v>242</v>
      </c>
      <c r="Z7895">
        <v>2169</v>
      </c>
      <c r="AA7895">
        <v>6</v>
      </c>
      <c r="AB7895">
        <v>5205.6000000000004</v>
      </c>
    </row>
    <row r="7896" spans="1:28" x14ac:dyDescent="0.3">
      <c r="A7896" t="s">
        <v>28</v>
      </c>
      <c r="B7896" t="s">
        <v>29</v>
      </c>
      <c r="C7896" t="s">
        <v>54</v>
      </c>
      <c r="D7896" t="s">
        <v>220</v>
      </c>
      <c r="E7896" t="s">
        <v>46</v>
      </c>
      <c r="F7896" t="s">
        <v>113</v>
      </c>
      <c r="G7896">
        <v>32</v>
      </c>
      <c r="H7896">
        <v>431437</v>
      </c>
      <c r="I7896" t="s">
        <v>34</v>
      </c>
      <c r="J7896" s="1">
        <v>45406</v>
      </c>
      <c r="K7896">
        <v>1200</v>
      </c>
      <c r="L7896" t="s">
        <v>31211</v>
      </c>
      <c r="M7896" t="s">
        <v>895</v>
      </c>
      <c r="N7896" t="s">
        <v>31212</v>
      </c>
      <c r="O7896" t="s">
        <v>31213</v>
      </c>
      <c r="P7896" t="s">
        <v>39</v>
      </c>
      <c r="Q7896">
        <v>18</v>
      </c>
      <c r="R7896" t="s">
        <v>40</v>
      </c>
      <c r="S7896" t="s">
        <v>79</v>
      </c>
      <c r="T7896">
        <v>39056</v>
      </c>
      <c r="U7896" s="1">
        <v>45562</v>
      </c>
      <c r="V7896" t="s">
        <v>180</v>
      </c>
      <c r="W7896">
        <v>591993</v>
      </c>
      <c r="X7896" t="s">
        <v>31214</v>
      </c>
      <c r="Y7896">
        <v>262</v>
      </c>
      <c r="Z7896">
        <v>2838</v>
      </c>
      <c r="AA7896">
        <v>1</v>
      </c>
      <c r="AB7896">
        <v>1135.2</v>
      </c>
    </row>
    <row r="7897" spans="1:28" x14ac:dyDescent="0.3">
      <c r="A7897" t="s">
        <v>28</v>
      </c>
      <c r="B7897" t="s">
        <v>29</v>
      </c>
      <c r="C7897" t="s">
        <v>54</v>
      </c>
      <c r="D7897" t="s">
        <v>560</v>
      </c>
      <c r="E7897" t="s">
        <v>46</v>
      </c>
      <c r="F7897" t="s">
        <v>83</v>
      </c>
      <c r="G7897">
        <v>52</v>
      </c>
      <c r="H7897">
        <v>424643</v>
      </c>
      <c r="I7897" t="s">
        <v>34</v>
      </c>
      <c r="J7897" s="1">
        <v>45325</v>
      </c>
      <c r="K7897">
        <v>950</v>
      </c>
      <c r="L7897" t="s">
        <v>7842</v>
      </c>
      <c r="M7897" t="s">
        <v>736</v>
      </c>
      <c r="N7897" t="s">
        <v>31215</v>
      </c>
      <c r="O7897" t="s">
        <v>31216</v>
      </c>
      <c r="P7897" t="s">
        <v>71</v>
      </c>
      <c r="Q7897">
        <v>4</v>
      </c>
      <c r="R7897" t="s">
        <v>40</v>
      </c>
      <c r="S7897" t="s">
        <v>41</v>
      </c>
      <c r="T7897">
        <v>85486</v>
      </c>
      <c r="U7897" s="1">
        <v>45367</v>
      </c>
      <c r="V7897" t="s">
        <v>72</v>
      </c>
      <c r="W7897">
        <v>822244</v>
      </c>
      <c r="X7897" t="s">
        <v>31217</v>
      </c>
      <c r="Y7897">
        <v>537</v>
      </c>
      <c r="Z7897">
        <v>1814</v>
      </c>
      <c r="AA7897">
        <v>2</v>
      </c>
      <c r="AB7897">
        <v>1451.2</v>
      </c>
    </row>
    <row r="7898" spans="1:28" x14ac:dyDescent="0.3">
      <c r="A7898" t="s">
        <v>28</v>
      </c>
      <c r="B7898" t="s">
        <v>29</v>
      </c>
      <c r="C7898" t="s">
        <v>148</v>
      </c>
      <c r="D7898" t="s">
        <v>546</v>
      </c>
      <c r="E7898" t="s">
        <v>46</v>
      </c>
      <c r="F7898" t="s">
        <v>175</v>
      </c>
      <c r="G7898">
        <v>81</v>
      </c>
      <c r="H7898">
        <v>412057</v>
      </c>
      <c r="I7898" t="s">
        <v>34</v>
      </c>
      <c r="J7898" s="1">
        <v>44297</v>
      </c>
      <c r="K7898">
        <v>800</v>
      </c>
      <c r="L7898" t="s">
        <v>31218</v>
      </c>
      <c r="M7898" t="s">
        <v>423</v>
      </c>
      <c r="N7898" t="s">
        <v>31219</v>
      </c>
      <c r="O7898" t="s">
        <v>31220</v>
      </c>
      <c r="P7898" t="s">
        <v>87</v>
      </c>
      <c r="Q7898">
        <v>20</v>
      </c>
      <c r="R7898" t="s">
        <v>40</v>
      </c>
      <c r="S7898" t="s">
        <v>79</v>
      </c>
      <c r="T7898">
        <v>78200</v>
      </c>
      <c r="U7898" s="1">
        <v>45628</v>
      </c>
      <c r="V7898" t="s">
        <v>259</v>
      </c>
      <c r="W7898">
        <v>268376</v>
      </c>
      <c r="X7898" t="s">
        <v>14271</v>
      </c>
      <c r="Y7898">
        <v>457</v>
      </c>
      <c r="Z7898">
        <v>1961</v>
      </c>
      <c r="AA7898">
        <v>1</v>
      </c>
      <c r="AB7898" s="2" t="s">
        <v>31221</v>
      </c>
    </row>
    <row r="7899" spans="1:28" x14ac:dyDescent="0.3">
      <c r="A7899" t="s">
        <v>28</v>
      </c>
      <c r="B7899" t="s">
        <v>29</v>
      </c>
      <c r="C7899" t="s">
        <v>193</v>
      </c>
      <c r="D7899" t="s">
        <v>149</v>
      </c>
      <c r="E7899" t="s">
        <v>56</v>
      </c>
      <c r="F7899" t="s">
        <v>106</v>
      </c>
      <c r="G7899">
        <v>58</v>
      </c>
      <c r="H7899">
        <v>405203</v>
      </c>
      <c r="I7899" t="s">
        <v>58</v>
      </c>
      <c r="J7899" s="1">
        <v>44729</v>
      </c>
      <c r="K7899">
        <v>1400</v>
      </c>
      <c r="L7899" t="s">
        <v>31222</v>
      </c>
      <c r="M7899" t="s">
        <v>108</v>
      </c>
      <c r="N7899" t="s">
        <v>31223</v>
      </c>
      <c r="O7899" t="s">
        <v>31224</v>
      </c>
      <c r="P7899" t="s">
        <v>39</v>
      </c>
      <c r="Q7899">
        <v>8</v>
      </c>
      <c r="R7899" t="s">
        <v>40</v>
      </c>
      <c r="S7899" t="s">
        <v>63</v>
      </c>
      <c r="T7899">
        <v>19883</v>
      </c>
      <c r="U7899" s="1">
        <v>45502</v>
      </c>
      <c r="V7899" t="s">
        <v>126</v>
      </c>
      <c r="W7899">
        <v>766283</v>
      </c>
      <c r="X7899" t="s">
        <v>31225</v>
      </c>
      <c r="Y7899">
        <v>608</v>
      </c>
      <c r="Z7899">
        <v>1017</v>
      </c>
      <c r="AA7899">
        <v>8</v>
      </c>
      <c r="AB7899">
        <v>3254.4</v>
      </c>
    </row>
    <row r="7900" spans="1:28" x14ac:dyDescent="0.3">
      <c r="A7900" t="s">
        <v>28</v>
      </c>
      <c r="B7900" t="s">
        <v>29</v>
      </c>
      <c r="C7900" t="s">
        <v>44</v>
      </c>
      <c r="D7900" t="s">
        <v>170</v>
      </c>
      <c r="E7900" t="s">
        <v>32</v>
      </c>
      <c r="F7900" t="s">
        <v>355</v>
      </c>
      <c r="G7900">
        <v>20</v>
      </c>
      <c r="H7900">
        <v>429823</v>
      </c>
      <c r="I7900" t="s">
        <v>34</v>
      </c>
      <c r="J7900" s="1">
        <v>44965</v>
      </c>
      <c r="K7900">
        <v>950</v>
      </c>
      <c r="L7900" t="s">
        <v>31226</v>
      </c>
      <c r="M7900" t="s">
        <v>282</v>
      </c>
      <c r="N7900" t="s">
        <v>31227</v>
      </c>
      <c r="O7900" t="s">
        <v>31228</v>
      </c>
      <c r="P7900" t="s">
        <v>87</v>
      </c>
      <c r="Q7900">
        <v>14</v>
      </c>
      <c r="R7900" t="s">
        <v>40</v>
      </c>
      <c r="S7900" t="s">
        <v>79</v>
      </c>
      <c r="T7900">
        <v>91451</v>
      </c>
      <c r="U7900" s="1">
        <v>45390</v>
      </c>
      <c r="V7900" t="s">
        <v>80</v>
      </c>
      <c r="W7900">
        <v>541226</v>
      </c>
      <c r="X7900" t="s">
        <v>31229</v>
      </c>
      <c r="Y7900">
        <v>583</v>
      </c>
      <c r="Z7900">
        <v>2773</v>
      </c>
      <c r="AA7900">
        <v>5</v>
      </c>
      <c r="AB7900">
        <v>5546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6BCB5-54FE-41FB-9D4B-B07695F48CFB}">
  <dimension ref="A1:AC7900"/>
  <sheetViews>
    <sheetView workbookViewId="0">
      <selection activeCell="A2" sqref="A2"/>
    </sheetView>
  </sheetViews>
  <sheetFormatPr defaultRowHeight="14.4" x14ac:dyDescent="0.3"/>
  <cols>
    <col min="1" max="1" width="7.6640625" bestFit="1" customWidth="1"/>
    <col min="2" max="2" width="9.6640625" bestFit="1" customWidth="1"/>
    <col min="3" max="3" width="12" bestFit="1" customWidth="1"/>
    <col min="4" max="4" width="13.5546875" bestFit="1" customWidth="1"/>
    <col min="5" max="5" width="10.5546875" bestFit="1" customWidth="1"/>
    <col min="6" max="6" width="14.33203125" bestFit="1" customWidth="1"/>
    <col min="7" max="7" width="14.77734375" bestFit="1" customWidth="1"/>
    <col min="8" max="8" width="13.109375" bestFit="1" customWidth="1"/>
    <col min="9" max="9" width="11.88671875" bestFit="1" customWidth="1"/>
    <col min="10" max="10" width="16.77734375" bestFit="1" customWidth="1"/>
    <col min="11" max="11" width="22.33203125" bestFit="1" customWidth="1"/>
    <col min="12" max="12" width="23.77734375" bestFit="1" customWidth="1"/>
    <col min="13" max="13" width="12.33203125" bestFit="1" customWidth="1"/>
    <col min="14" max="14" width="56.21875" bestFit="1" customWidth="1"/>
    <col min="15" max="15" width="22.109375" bestFit="1" customWidth="1"/>
    <col min="16" max="16" width="16.77734375" bestFit="1" customWidth="1"/>
    <col min="17" max="17" width="12.33203125" bestFit="1" customWidth="1"/>
    <col min="18" max="18" width="19.44140625" bestFit="1" customWidth="1"/>
    <col min="19" max="19" width="17.77734375" bestFit="1" customWidth="1"/>
    <col min="20" max="20" width="10.109375" bestFit="1" customWidth="1"/>
    <col min="21" max="21" width="15.33203125" bestFit="1" customWidth="1"/>
    <col min="22" max="22" width="9.77734375" bestFit="1" customWidth="1"/>
    <col min="23" max="23" width="13.44140625" bestFit="1" customWidth="1"/>
    <col min="24" max="24" width="24.77734375" bestFit="1" customWidth="1"/>
    <col min="25" max="25" width="11.88671875" bestFit="1" customWidth="1"/>
    <col min="26" max="26" width="7.5546875" bestFit="1" customWidth="1"/>
    <col min="27" max="27" width="10.33203125" bestFit="1" customWidth="1"/>
    <col min="28" max="28" width="12.6640625" bestFit="1" customWidth="1"/>
  </cols>
  <sheetData>
    <row r="1" spans="1:2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31230</v>
      </c>
    </row>
    <row r="2" spans="1:29" x14ac:dyDescent="0.3">
      <c r="A2" t="s">
        <v>28</v>
      </c>
      <c r="B2" t="s">
        <v>29</v>
      </c>
      <c r="C2" t="s">
        <v>30</v>
      </c>
      <c r="D2" t="s">
        <v>31</v>
      </c>
      <c r="E2" t="s">
        <v>32</v>
      </c>
      <c r="F2" t="s">
        <v>33</v>
      </c>
      <c r="G2">
        <v>30</v>
      </c>
      <c r="H2">
        <v>411084</v>
      </c>
      <c r="I2" t="s">
        <v>34</v>
      </c>
      <c r="J2" s="3">
        <v>44716</v>
      </c>
      <c r="K2">
        <v>950</v>
      </c>
      <c r="L2" t="s">
        <v>35</v>
      </c>
      <c r="M2" t="s">
        <v>36</v>
      </c>
      <c r="N2" t="s">
        <v>37</v>
      </c>
      <c r="O2" t="s">
        <v>38</v>
      </c>
      <c r="P2" t="s">
        <v>39</v>
      </c>
      <c r="Q2">
        <v>17</v>
      </c>
      <c r="R2" t="s">
        <v>40</v>
      </c>
      <c r="S2" t="s">
        <v>41</v>
      </c>
      <c r="T2">
        <v>88240</v>
      </c>
      <c r="U2" s="1">
        <v>45602</v>
      </c>
      <c r="V2" t="s">
        <v>42</v>
      </c>
      <c r="W2">
        <v>233084</v>
      </c>
      <c r="X2" t="s">
        <v>43</v>
      </c>
      <c r="Y2">
        <v>354</v>
      </c>
      <c r="Z2">
        <v>1958</v>
      </c>
      <c r="AA2">
        <v>5</v>
      </c>
      <c r="AB2">
        <v>3916</v>
      </c>
      <c r="AC2">
        <f>Table1_1[[#This Row],[Price]]*Table1_1[[#This Row],[Quantity]]</f>
        <v>9790</v>
      </c>
    </row>
    <row r="3" spans="1:29" x14ac:dyDescent="0.3">
      <c r="A3" t="s">
        <v>28</v>
      </c>
      <c r="B3" t="s">
        <v>29</v>
      </c>
      <c r="C3" t="s">
        <v>44</v>
      </c>
      <c r="D3" t="s">
        <v>45</v>
      </c>
      <c r="E3" t="s">
        <v>46</v>
      </c>
      <c r="F3" t="s">
        <v>47</v>
      </c>
      <c r="G3">
        <v>48</v>
      </c>
      <c r="H3">
        <v>404562</v>
      </c>
      <c r="I3" t="s">
        <v>34</v>
      </c>
      <c r="J3" s="3">
        <v>44184</v>
      </c>
      <c r="K3">
        <v>1200</v>
      </c>
      <c r="L3" t="s">
        <v>48</v>
      </c>
      <c r="M3" t="s">
        <v>49</v>
      </c>
      <c r="N3" t="s">
        <v>50</v>
      </c>
      <c r="O3">
        <v>-3576</v>
      </c>
      <c r="P3" t="s">
        <v>51</v>
      </c>
      <c r="Q3">
        <v>6</v>
      </c>
      <c r="R3" t="s">
        <v>40</v>
      </c>
      <c r="S3" t="s">
        <v>41</v>
      </c>
      <c r="T3">
        <v>78145</v>
      </c>
      <c r="U3" s="1">
        <v>45460</v>
      </c>
      <c r="V3" t="s">
        <v>52</v>
      </c>
      <c r="W3">
        <v>926472</v>
      </c>
      <c r="X3" t="s">
        <v>53</v>
      </c>
      <c r="Y3">
        <v>741</v>
      </c>
      <c r="Z3">
        <v>2078</v>
      </c>
      <c r="AA3">
        <v>1</v>
      </c>
      <c r="AB3">
        <v>831.2</v>
      </c>
      <c r="AC3">
        <f>Table1_1[[#This Row],[Price]]*Table1_1[[#This Row],[Quantity]]</f>
        <v>2078</v>
      </c>
    </row>
    <row r="4" spans="1:29" x14ac:dyDescent="0.3">
      <c r="A4" t="s">
        <v>28</v>
      </c>
      <c r="B4" t="s">
        <v>29</v>
      </c>
      <c r="C4" t="s">
        <v>54</v>
      </c>
      <c r="D4" t="s">
        <v>55</v>
      </c>
      <c r="E4" t="s">
        <v>56</v>
      </c>
      <c r="F4" t="s">
        <v>57</v>
      </c>
      <c r="G4">
        <v>97</v>
      </c>
      <c r="H4">
        <v>437773</v>
      </c>
      <c r="I4" t="s">
        <v>58</v>
      </c>
      <c r="J4" s="3">
        <v>45173</v>
      </c>
      <c r="K4">
        <v>1100</v>
      </c>
      <c r="L4" t="s">
        <v>59</v>
      </c>
      <c r="M4" t="s">
        <v>60</v>
      </c>
      <c r="N4" t="s">
        <v>61</v>
      </c>
      <c r="O4" t="s">
        <v>62</v>
      </c>
      <c r="P4" t="s">
        <v>51</v>
      </c>
      <c r="Q4">
        <v>18</v>
      </c>
      <c r="R4" t="s">
        <v>40</v>
      </c>
      <c r="S4" t="s">
        <v>63</v>
      </c>
      <c r="T4">
        <v>33363</v>
      </c>
      <c r="U4" s="1">
        <v>45521</v>
      </c>
      <c r="V4" t="s">
        <v>64</v>
      </c>
      <c r="W4">
        <v>853255</v>
      </c>
      <c r="X4" t="s">
        <v>65</v>
      </c>
      <c r="Y4">
        <v>607</v>
      </c>
      <c r="Z4">
        <v>1445</v>
      </c>
      <c r="AA4">
        <v>2</v>
      </c>
      <c r="AB4">
        <v>1156</v>
      </c>
      <c r="AC4">
        <f>Table1_1[[#This Row],[Price]]*Table1_1[[#This Row],[Quantity]]</f>
        <v>2890</v>
      </c>
    </row>
    <row r="5" spans="1:29" x14ac:dyDescent="0.3">
      <c r="A5" t="s">
        <v>28</v>
      </c>
      <c r="B5" t="s">
        <v>29</v>
      </c>
      <c r="C5" t="s">
        <v>66</v>
      </c>
      <c r="D5" t="s">
        <v>55</v>
      </c>
      <c r="E5" t="s">
        <v>32</v>
      </c>
      <c r="F5" t="s">
        <v>33</v>
      </c>
      <c r="G5">
        <v>93</v>
      </c>
      <c r="H5">
        <v>431725</v>
      </c>
      <c r="I5" t="s">
        <v>34</v>
      </c>
      <c r="J5" s="3">
        <v>45393</v>
      </c>
      <c r="K5">
        <v>1400</v>
      </c>
      <c r="L5" t="s">
        <v>67</v>
      </c>
      <c r="M5" t="s">
        <v>68</v>
      </c>
      <c r="N5" t="s">
        <v>69</v>
      </c>
      <c r="O5" t="s">
        <v>70</v>
      </c>
      <c r="P5" t="s">
        <v>71</v>
      </c>
      <c r="Q5">
        <v>13</v>
      </c>
      <c r="R5" t="s">
        <v>40</v>
      </c>
      <c r="S5" t="s">
        <v>63</v>
      </c>
      <c r="T5">
        <v>46682</v>
      </c>
      <c r="U5" s="1">
        <v>45378</v>
      </c>
      <c r="V5" t="s">
        <v>72</v>
      </c>
      <c r="W5">
        <v>106146</v>
      </c>
      <c r="X5" t="s">
        <v>73</v>
      </c>
      <c r="Y5">
        <v>991</v>
      </c>
      <c r="Z5">
        <v>2469</v>
      </c>
      <c r="AA5">
        <v>6</v>
      </c>
      <c r="AB5">
        <v>5925.6</v>
      </c>
      <c r="AC5">
        <f>Table1_1[[#This Row],[Price]]*Table1_1[[#This Row],[Quantity]]</f>
        <v>14814</v>
      </c>
    </row>
    <row r="6" spans="1:29" x14ac:dyDescent="0.3">
      <c r="A6" t="s">
        <v>28</v>
      </c>
      <c r="B6" t="s">
        <v>29</v>
      </c>
      <c r="C6" t="s">
        <v>66</v>
      </c>
      <c r="D6" t="s">
        <v>74</v>
      </c>
      <c r="E6" t="s">
        <v>56</v>
      </c>
      <c r="F6" t="s">
        <v>33</v>
      </c>
      <c r="G6">
        <v>51</v>
      </c>
      <c r="H6">
        <v>415370</v>
      </c>
      <c r="I6" t="s">
        <v>34</v>
      </c>
      <c r="J6" s="3">
        <v>44710</v>
      </c>
      <c r="K6">
        <v>1400</v>
      </c>
      <c r="L6" t="s">
        <v>75</v>
      </c>
      <c r="M6" t="s">
        <v>76</v>
      </c>
      <c r="N6" t="s">
        <v>77</v>
      </c>
      <c r="O6" t="s">
        <v>78</v>
      </c>
      <c r="P6" t="s">
        <v>39</v>
      </c>
      <c r="Q6">
        <v>19</v>
      </c>
      <c r="R6" t="s">
        <v>40</v>
      </c>
      <c r="S6" t="s">
        <v>79</v>
      </c>
      <c r="T6">
        <v>58242</v>
      </c>
      <c r="U6" s="1">
        <v>45390</v>
      </c>
      <c r="V6" t="s">
        <v>80</v>
      </c>
      <c r="W6">
        <v>264070</v>
      </c>
      <c r="X6" t="s">
        <v>81</v>
      </c>
      <c r="Y6">
        <v>479</v>
      </c>
      <c r="Z6">
        <v>1105</v>
      </c>
      <c r="AA6">
        <v>6</v>
      </c>
      <c r="AB6">
        <v>2652</v>
      </c>
      <c r="AC6">
        <f>Table1_1[[#This Row],[Price]]*Table1_1[[#This Row],[Quantity]]</f>
        <v>6630</v>
      </c>
    </row>
    <row r="7" spans="1:29" x14ac:dyDescent="0.3">
      <c r="A7" t="s">
        <v>28</v>
      </c>
      <c r="B7" t="s">
        <v>29</v>
      </c>
      <c r="C7" t="s">
        <v>66</v>
      </c>
      <c r="D7" t="s">
        <v>82</v>
      </c>
      <c r="E7" t="s">
        <v>46</v>
      </c>
      <c r="F7" t="s">
        <v>83</v>
      </c>
      <c r="G7">
        <v>71</v>
      </c>
      <c r="H7">
        <v>417269</v>
      </c>
      <c r="I7" t="s">
        <v>34</v>
      </c>
      <c r="J7" s="3">
        <v>44364</v>
      </c>
      <c r="K7">
        <v>800</v>
      </c>
      <c r="L7" t="s">
        <v>84</v>
      </c>
      <c r="M7" t="s">
        <v>85</v>
      </c>
      <c r="N7" t="s">
        <v>86</v>
      </c>
      <c r="O7">
        <v>-5971</v>
      </c>
      <c r="P7" t="s">
        <v>87</v>
      </c>
      <c r="Q7">
        <v>14</v>
      </c>
      <c r="R7" t="s">
        <v>88</v>
      </c>
      <c r="S7" t="s">
        <v>63</v>
      </c>
      <c r="T7">
        <v>78800</v>
      </c>
      <c r="U7" s="1">
        <v>45407</v>
      </c>
      <c r="V7" t="s">
        <v>80</v>
      </c>
      <c r="W7">
        <v>326466</v>
      </c>
      <c r="X7" t="s">
        <v>89</v>
      </c>
      <c r="Y7">
        <v>295</v>
      </c>
      <c r="Z7">
        <v>2206</v>
      </c>
      <c r="AA7">
        <v>4</v>
      </c>
      <c r="AB7">
        <v>3529.6000000000004</v>
      </c>
      <c r="AC7">
        <f>Table1_1[[#This Row],[Price]]*Table1_1[[#This Row],[Quantity]]</f>
        <v>8824</v>
      </c>
    </row>
    <row r="8" spans="1:29" x14ac:dyDescent="0.3">
      <c r="A8" t="s">
        <v>28</v>
      </c>
      <c r="B8" t="s">
        <v>29</v>
      </c>
      <c r="C8" t="s">
        <v>91</v>
      </c>
      <c r="D8" t="s">
        <v>92</v>
      </c>
      <c r="E8" t="s">
        <v>46</v>
      </c>
      <c r="F8" t="s">
        <v>83</v>
      </c>
      <c r="G8">
        <v>44</v>
      </c>
      <c r="H8">
        <v>439184</v>
      </c>
      <c r="I8" t="s">
        <v>58</v>
      </c>
      <c r="J8" s="3">
        <v>44315</v>
      </c>
      <c r="K8">
        <v>800</v>
      </c>
      <c r="L8" t="s">
        <v>93</v>
      </c>
      <c r="M8" t="s">
        <v>94</v>
      </c>
      <c r="N8" t="s">
        <v>95</v>
      </c>
      <c r="O8" t="s">
        <v>96</v>
      </c>
      <c r="P8" t="s">
        <v>71</v>
      </c>
      <c r="Q8">
        <v>6</v>
      </c>
      <c r="R8" t="s">
        <v>88</v>
      </c>
      <c r="S8" t="s">
        <v>63</v>
      </c>
      <c r="T8">
        <v>43329</v>
      </c>
      <c r="U8" s="1">
        <v>45462</v>
      </c>
      <c r="V8" t="s">
        <v>52</v>
      </c>
      <c r="W8">
        <v>724817</v>
      </c>
      <c r="X8" t="s">
        <v>97</v>
      </c>
      <c r="Y8">
        <v>222</v>
      </c>
      <c r="Z8">
        <v>2848</v>
      </c>
      <c r="AA8">
        <v>4</v>
      </c>
      <c r="AB8">
        <v>4556.8</v>
      </c>
      <c r="AC8">
        <f>Table1_1[[#This Row],[Price]]*Table1_1[[#This Row],[Quantity]]</f>
        <v>11392</v>
      </c>
    </row>
    <row r="9" spans="1:29" x14ac:dyDescent="0.3">
      <c r="A9" t="s">
        <v>28</v>
      </c>
      <c r="B9" t="s">
        <v>29</v>
      </c>
      <c r="C9" t="s">
        <v>66</v>
      </c>
      <c r="D9" t="s">
        <v>98</v>
      </c>
      <c r="E9" t="s">
        <v>32</v>
      </c>
      <c r="F9" t="s">
        <v>99</v>
      </c>
      <c r="G9">
        <v>74</v>
      </c>
      <c r="H9">
        <v>417964</v>
      </c>
      <c r="I9" t="s">
        <v>34</v>
      </c>
      <c r="J9" s="3">
        <v>44516</v>
      </c>
      <c r="K9">
        <v>950</v>
      </c>
      <c r="L9" t="s">
        <v>100</v>
      </c>
      <c r="M9" t="s">
        <v>101</v>
      </c>
      <c r="N9" t="s">
        <v>102</v>
      </c>
      <c r="O9" t="s">
        <v>103</v>
      </c>
      <c r="P9" t="s">
        <v>51</v>
      </c>
      <c r="Q9">
        <v>18</v>
      </c>
      <c r="R9" t="s">
        <v>88</v>
      </c>
      <c r="S9" t="s">
        <v>63</v>
      </c>
      <c r="T9">
        <v>23062</v>
      </c>
      <c r="U9" s="1">
        <v>45454</v>
      </c>
      <c r="V9" t="s">
        <v>52</v>
      </c>
      <c r="W9">
        <v>870587</v>
      </c>
      <c r="X9" t="s">
        <v>104</v>
      </c>
      <c r="Y9">
        <v>595</v>
      </c>
      <c r="Z9">
        <v>1694</v>
      </c>
      <c r="AA9">
        <v>8</v>
      </c>
      <c r="AB9">
        <v>5420.8</v>
      </c>
      <c r="AC9">
        <f>Table1_1[[#This Row],[Price]]*Table1_1[[#This Row],[Quantity]]</f>
        <v>13552</v>
      </c>
    </row>
    <row r="10" spans="1:29" x14ac:dyDescent="0.3">
      <c r="A10" t="s">
        <v>28</v>
      </c>
      <c r="B10" t="s">
        <v>29</v>
      </c>
      <c r="C10" t="s">
        <v>30</v>
      </c>
      <c r="D10" t="s">
        <v>105</v>
      </c>
      <c r="E10" t="s">
        <v>56</v>
      </c>
      <c r="F10" t="s">
        <v>106</v>
      </c>
      <c r="G10">
        <v>71</v>
      </c>
      <c r="H10">
        <v>414510</v>
      </c>
      <c r="I10" t="s">
        <v>58</v>
      </c>
      <c r="J10" s="3">
        <v>45253</v>
      </c>
      <c r="K10">
        <v>1400</v>
      </c>
      <c r="L10" t="s">
        <v>107</v>
      </c>
      <c r="M10" t="s">
        <v>108</v>
      </c>
      <c r="N10" t="s">
        <v>109</v>
      </c>
      <c r="O10" t="s">
        <v>110</v>
      </c>
      <c r="P10" t="s">
        <v>39</v>
      </c>
      <c r="Q10">
        <v>5</v>
      </c>
      <c r="R10" t="s">
        <v>88</v>
      </c>
      <c r="S10" t="s">
        <v>79</v>
      </c>
      <c r="T10">
        <v>72223</v>
      </c>
      <c r="U10" s="1">
        <v>45315</v>
      </c>
      <c r="V10" t="s">
        <v>111</v>
      </c>
      <c r="W10">
        <v>790306</v>
      </c>
      <c r="X10" t="s">
        <v>112</v>
      </c>
      <c r="Y10">
        <v>243</v>
      </c>
      <c r="Z10">
        <v>2024</v>
      </c>
      <c r="AA10">
        <v>1</v>
      </c>
      <c r="AB10">
        <v>809.6</v>
      </c>
      <c r="AC10">
        <f>Table1_1[[#This Row],[Price]]*Table1_1[[#This Row],[Quantity]]</f>
        <v>2024</v>
      </c>
    </row>
    <row r="11" spans="1:29" x14ac:dyDescent="0.3">
      <c r="A11" t="s">
        <v>28</v>
      </c>
      <c r="B11" t="s">
        <v>29</v>
      </c>
      <c r="C11" t="s">
        <v>30</v>
      </c>
      <c r="D11" t="s">
        <v>98</v>
      </c>
      <c r="E11" t="s">
        <v>46</v>
      </c>
      <c r="F11" t="s">
        <v>113</v>
      </c>
      <c r="G11">
        <v>26</v>
      </c>
      <c r="H11">
        <v>411577</v>
      </c>
      <c r="I11" t="s">
        <v>58</v>
      </c>
      <c r="J11" s="3">
        <v>44441</v>
      </c>
      <c r="K11">
        <v>1400</v>
      </c>
      <c r="L11" t="s">
        <v>114</v>
      </c>
      <c r="M11" t="s">
        <v>115</v>
      </c>
      <c r="N11" t="s">
        <v>116</v>
      </c>
      <c r="O11" t="s">
        <v>117</v>
      </c>
      <c r="P11" t="s">
        <v>51</v>
      </c>
      <c r="Q11">
        <v>8</v>
      </c>
      <c r="R11" t="s">
        <v>88</v>
      </c>
      <c r="S11" t="s">
        <v>118</v>
      </c>
      <c r="T11">
        <v>35882</v>
      </c>
      <c r="U11" s="1">
        <v>45324</v>
      </c>
      <c r="V11" t="s">
        <v>119</v>
      </c>
      <c r="W11">
        <v>943541</v>
      </c>
      <c r="X11" t="s">
        <v>120</v>
      </c>
      <c r="Y11">
        <v>910</v>
      </c>
      <c r="Z11">
        <v>2581</v>
      </c>
      <c r="AA11">
        <v>6</v>
      </c>
      <c r="AB11">
        <v>6194.4000000000015</v>
      </c>
      <c r="AC11">
        <f>Table1_1[[#This Row],[Price]]*Table1_1[[#This Row],[Quantity]]</f>
        <v>15486</v>
      </c>
    </row>
    <row r="12" spans="1:29" x14ac:dyDescent="0.3">
      <c r="A12" t="s">
        <v>28</v>
      </c>
      <c r="B12" t="s">
        <v>29</v>
      </c>
      <c r="C12" t="s">
        <v>91</v>
      </c>
      <c r="D12" t="s">
        <v>55</v>
      </c>
      <c r="E12" t="s">
        <v>56</v>
      </c>
      <c r="F12" t="s">
        <v>57</v>
      </c>
      <c r="G12">
        <v>26</v>
      </c>
      <c r="H12">
        <v>404610</v>
      </c>
      <c r="I12" t="s">
        <v>58</v>
      </c>
      <c r="J12" s="3">
        <v>44922</v>
      </c>
      <c r="K12">
        <v>1300</v>
      </c>
      <c r="L12" t="s">
        <v>122</v>
      </c>
      <c r="M12" t="s">
        <v>123</v>
      </c>
      <c r="N12" t="s">
        <v>124</v>
      </c>
      <c r="O12" t="s">
        <v>125</v>
      </c>
      <c r="P12" t="s">
        <v>71</v>
      </c>
      <c r="Q12">
        <v>9</v>
      </c>
      <c r="R12" t="s">
        <v>88</v>
      </c>
      <c r="S12" t="s">
        <v>118</v>
      </c>
      <c r="T12">
        <v>13270</v>
      </c>
      <c r="U12" s="1">
        <v>45489</v>
      </c>
      <c r="V12" t="s">
        <v>126</v>
      </c>
      <c r="W12">
        <v>734952</v>
      </c>
      <c r="X12" t="s">
        <v>127</v>
      </c>
      <c r="Y12">
        <v>639</v>
      </c>
      <c r="Z12">
        <v>1457</v>
      </c>
      <c r="AA12">
        <v>5</v>
      </c>
      <c r="AB12">
        <v>2914</v>
      </c>
      <c r="AC12">
        <f>Table1_1[[#This Row],[Price]]*Table1_1[[#This Row],[Quantity]]</f>
        <v>7285</v>
      </c>
    </row>
    <row r="13" spans="1:29" x14ac:dyDescent="0.3">
      <c r="A13" t="s">
        <v>28</v>
      </c>
      <c r="B13" t="s">
        <v>29</v>
      </c>
      <c r="C13" t="s">
        <v>54</v>
      </c>
      <c r="D13" t="s">
        <v>82</v>
      </c>
      <c r="E13" t="s">
        <v>56</v>
      </c>
      <c r="F13" t="s">
        <v>83</v>
      </c>
      <c r="G13">
        <v>90</v>
      </c>
      <c r="H13">
        <v>411552</v>
      </c>
      <c r="I13" t="s">
        <v>58</v>
      </c>
      <c r="J13" s="3">
        <v>44905</v>
      </c>
      <c r="K13">
        <v>1000</v>
      </c>
      <c r="L13" t="s">
        <v>128</v>
      </c>
      <c r="M13" t="s">
        <v>129</v>
      </c>
      <c r="N13" t="s">
        <v>130</v>
      </c>
      <c r="O13" t="s">
        <v>131</v>
      </c>
      <c r="P13" t="s">
        <v>51</v>
      </c>
      <c r="Q13">
        <v>11</v>
      </c>
      <c r="R13" t="s">
        <v>88</v>
      </c>
      <c r="S13" t="s">
        <v>118</v>
      </c>
      <c r="T13">
        <v>84854</v>
      </c>
      <c r="U13" s="1">
        <v>45495</v>
      </c>
      <c r="V13" t="s">
        <v>126</v>
      </c>
      <c r="W13">
        <v>151454</v>
      </c>
      <c r="X13" t="s">
        <v>132</v>
      </c>
      <c r="Y13">
        <v>878</v>
      </c>
      <c r="Z13">
        <v>2839</v>
      </c>
      <c r="AA13">
        <v>1</v>
      </c>
      <c r="AB13">
        <v>1135.6000000000001</v>
      </c>
      <c r="AC13">
        <f>Table1_1[[#This Row],[Price]]*Table1_1[[#This Row],[Quantity]]</f>
        <v>2839</v>
      </c>
    </row>
    <row r="14" spans="1:29" x14ac:dyDescent="0.3">
      <c r="A14" t="s">
        <v>28</v>
      </c>
      <c r="B14" t="s">
        <v>29</v>
      </c>
      <c r="C14" t="s">
        <v>91</v>
      </c>
      <c r="D14" t="s">
        <v>134</v>
      </c>
      <c r="E14" t="s">
        <v>46</v>
      </c>
      <c r="F14" t="s">
        <v>135</v>
      </c>
      <c r="G14">
        <v>5</v>
      </c>
      <c r="H14">
        <v>408436</v>
      </c>
      <c r="I14" t="s">
        <v>58</v>
      </c>
      <c r="J14" s="3">
        <v>43993</v>
      </c>
      <c r="K14">
        <v>1200</v>
      </c>
      <c r="L14" t="s">
        <v>136</v>
      </c>
      <c r="M14" t="s">
        <v>137</v>
      </c>
      <c r="N14" t="s">
        <v>138</v>
      </c>
      <c r="O14" t="s">
        <v>139</v>
      </c>
      <c r="P14" t="s">
        <v>51</v>
      </c>
      <c r="Q14">
        <v>3</v>
      </c>
      <c r="R14" t="s">
        <v>40</v>
      </c>
      <c r="S14" t="s">
        <v>41</v>
      </c>
      <c r="T14">
        <v>97711</v>
      </c>
      <c r="U14" s="1">
        <v>45429</v>
      </c>
      <c r="V14" t="s">
        <v>140</v>
      </c>
      <c r="W14">
        <v>716554</v>
      </c>
      <c r="X14" t="s">
        <v>141</v>
      </c>
      <c r="Y14">
        <v>740</v>
      </c>
      <c r="Z14">
        <v>2592</v>
      </c>
      <c r="AA14">
        <v>5</v>
      </c>
      <c r="AB14">
        <v>5184</v>
      </c>
      <c r="AC14">
        <f>Table1_1[[#This Row],[Price]]*Table1_1[[#This Row],[Quantity]]</f>
        <v>12960</v>
      </c>
    </row>
    <row r="15" spans="1:29" x14ac:dyDescent="0.3">
      <c r="A15" t="s">
        <v>28</v>
      </c>
      <c r="B15" t="s">
        <v>29</v>
      </c>
      <c r="C15" t="s">
        <v>44</v>
      </c>
      <c r="D15" t="s">
        <v>142</v>
      </c>
      <c r="E15" t="s">
        <v>46</v>
      </c>
      <c r="F15" t="s">
        <v>47</v>
      </c>
      <c r="G15">
        <v>74</v>
      </c>
      <c r="H15">
        <v>425684</v>
      </c>
      <c r="I15" t="s">
        <v>34</v>
      </c>
      <c r="J15" s="3">
        <v>44472</v>
      </c>
      <c r="K15">
        <v>1200</v>
      </c>
      <c r="L15" t="s">
        <v>143</v>
      </c>
      <c r="M15" t="s">
        <v>144</v>
      </c>
      <c r="N15" t="s">
        <v>145</v>
      </c>
      <c r="O15" t="s">
        <v>146</v>
      </c>
      <c r="P15" t="s">
        <v>51</v>
      </c>
      <c r="Q15">
        <v>19</v>
      </c>
      <c r="R15" t="s">
        <v>88</v>
      </c>
      <c r="S15" t="s">
        <v>63</v>
      </c>
      <c r="T15">
        <v>30037</v>
      </c>
      <c r="U15" s="1">
        <v>45432</v>
      </c>
      <c r="V15" t="s">
        <v>140</v>
      </c>
      <c r="W15">
        <v>806957</v>
      </c>
      <c r="X15" t="s">
        <v>147</v>
      </c>
      <c r="Y15">
        <v>255</v>
      </c>
      <c r="Z15">
        <v>642</v>
      </c>
      <c r="AA15">
        <v>8</v>
      </c>
      <c r="AB15">
        <v>2054.4</v>
      </c>
      <c r="AC15">
        <f>Table1_1[[#This Row],[Price]]*Table1_1[[#This Row],[Quantity]]</f>
        <v>5136</v>
      </c>
    </row>
    <row r="16" spans="1:29" x14ac:dyDescent="0.3">
      <c r="A16" t="s">
        <v>28</v>
      </c>
      <c r="B16" t="s">
        <v>29</v>
      </c>
      <c r="C16" t="s">
        <v>148</v>
      </c>
      <c r="D16" t="s">
        <v>149</v>
      </c>
      <c r="E16" t="s">
        <v>46</v>
      </c>
      <c r="F16" t="s">
        <v>150</v>
      </c>
      <c r="G16">
        <v>75</v>
      </c>
      <c r="H16">
        <v>428065</v>
      </c>
      <c r="I16" t="s">
        <v>34</v>
      </c>
      <c r="J16" s="3">
        <v>44771</v>
      </c>
      <c r="K16">
        <v>1000</v>
      </c>
      <c r="L16" t="s">
        <v>151</v>
      </c>
      <c r="M16" t="s">
        <v>152</v>
      </c>
      <c r="N16" t="s">
        <v>153</v>
      </c>
      <c r="O16" t="s">
        <v>154</v>
      </c>
      <c r="P16" t="s">
        <v>71</v>
      </c>
      <c r="Q16">
        <v>5</v>
      </c>
      <c r="R16" t="s">
        <v>40</v>
      </c>
      <c r="S16" t="s">
        <v>41</v>
      </c>
      <c r="T16">
        <v>97353</v>
      </c>
      <c r="U16" s="1">
        <v>45591</v>
      </c>
      <c r="V16" t="s">
        <v>155</v>
      </c>
      <c r="W16">
        <v>512228</v>
      </c>
      <c r="X16" t="s">
        <v>156</v>
      </c>
      <c r="Y16">
        <v>963</v>
      </c>
      <c r="Z16">
        <v>2875</v>
      </c>
      <c r="AA16">
        <v>2</v>
      </c>
      <c r="AB16">
        <v>2300</v>
      </c>
      <c r="AC16">
        <f>Table1_1[[#This Row],[Price]]*Table1_1[[#This Row],[Quantity]]</f>
        <v>5750</v>
      </c>
    </row>
    <row r="17" spans="1:29" x14ac:dyDescent="0.3">
      <c r="A17" t="s">
        <v>28</v>
      </c>
      <c r="B17" t="s">
        <v>29</v>
      </c>
      <c r="C17" t="s">
        <v>157</v>
      </c>
      <c r="D17" t="s">
        <v>142</v>
      </c>
      <c r="E17" t="s">
        <v>32</v>
      </c>
      <c r="F17" t="s">
        <v>33</v>
      </c>
      <c r="G17">
        <v>4</v>
      </c>
      <c r="H17">
        <v>424740</v>
      </c>
      <c r="I17" t="s">
        <v>58</v>
      </c>
      <c r="J17" s="3">
        <v>44117</v>
      </c>
      <c r="K17">
        <v>1000</v>
      </c>
      <c r="L17" t="s">
        <v>158</v>
      </c>
      <c r="M17" t="s">
        <v>159</v>
      </c>
      <c r="N17" t="s">
        <v>160</v>
      </c>
      <c r="O17" t="s">
        <v>161</v>
      </c>
      <c r="P17" t="s">
        <v>71</v>
      </c>
      <c r="Q17">
        <v>4</v>
      </c>
      <c r="R17" t="s">
        <v>88</v>
      </c>
      <c r="S17" t="s">
        <v>63</v>
      </c>
      <c r="T17">
        <v>10924</v>
      </c>
      <c r="U17" s="1">
        <v>45370</v>
      </c>
      <c r="V17" t="s">
        <v>72</v>
      </c>
      <c r="W17">
        <v>344298</v>
      </c>
      <c r="X17" t="s">
        <v>162</v>
      </c>
      <c r="Y17">
        <v>372</v>
      </c>
      <c r="Z17">
        <v>2922</v>
      </c>
      <c r="AA17">
        <v>8</v>
      </c>
      <c r="AB17">
        <v>9350.4</v>
      </c>
      <c r="AC17">
        <f>Table1_1[[#This Row],[Price]]*Table1_1[[#This Row],[Quantity]]</f>
        <v>23376</v>
      </c>
    </row>
    <row r="18" spans="1:29" x14ac:dyDescent="0.3">
      <c r="A18" t="s">
        <v>28</v>
      </c>
      <c r="B18" t="s">
        <v>29</v>
      </c>
      <c r="C18" t="s">
        <v>91</v>
      </c>
      <c r="D18" t="s">
        <v>163</v>
      </c>
      <c r="E18" t="s">
        <v>56</v>
      </c>
      <c r="F18" t="s">
        <v>135</v>
      </c>
      <c r="G18">
        <v>29</v>
      </c>
      <c r="H18">
        <v>404159</v>
      </c>
      <c r="I18" t="s">
        <v>34</v>
      </c>
      <c r="J18" s="3">
        <v>43973</v>
      </c>
      <c r="K18">
        <v>950</v>
      </c>
      <c r="L18" t="s">
        <v>164</v>
      </c>
      <c r="M18" t="s">
        <v>165</v>
      </c>
      <c r="N18" t="s">
        <v>166</v>
      </c>
      <c r="O18" t="s">
        <v>167</v>
      </c>
      <c r="P18" t="s">
        <v>39</v>
      </c>
      <c r="Q18">
        <v>19</v>
      </c>
      <c r="R18" t="s">
        <v>40</v>
      </c>
      <c r="S18" t="s">
        <v>41</v>
      </c>
      <c r="T18">
        <v>89515</v>
      </c>
      <c r="U18" s="1">
        <v>45605</v>
      </c>
      <c r="V18" t="s">
        <v>42</v>
      </c>
      <c r="W18">
        <v>907479</v>
      </c>
      <c r="X18" t="s">
        <v>168</v>
      </c>
      <c r="Y18">
        <v>342</v>
      </c>
      <c r="Z18">
        <v>2087</v>
      </c>
      <c r="AA18">
        <v>8</v>
      </c>
      <c r="AB18">
        <v>6678.4000000000015</v>
      </c>
      <c r="AC18">
        <f>Table1_1[[#This Row],[Price]]*Table1_1[[#This Row],[Quantity]]</f>
        <v>16696</v>
      </c>
    </row>
    <row r="19" spans="1:29" x14ac:dyDescent="0.3">
      <c r="A19" t="s">
        <v>28</v>
      </c>
      <c r="B19" t="s">
        <v>29</v>
      </c>
      <c r="C19" t="s">
        <v>157</v>
      </c>
      <c r="D19" t="s">
        <v>170</v>
      </c>
      <c r="E19" t="s">
        <v>32</v>
      </c>
      <c r="F19" t="s">
        <v>57</v>
      </c>
      <c r="G19">
        <v>43</v>
      </c>
      <c r="H19">
        <v>423063</v>
      </c>
      <c r="I19" t="s">
        <v>34</v>
      </c>
      <c r="J19" s="3">
        <v>44216</v>
      </c>
      <c r="K19">
        <v>1400</v>
      </c>
      <c r="L19" t="s">
        <v>171</v>
      </c>
      <c r="M19" t="s">
        <v>172</v>
      </c>
      <c r="N19" t="s">
        <v>173</v>
      </c>
      <c r="O19">
        <v>4312762356</v>
      </c>
      <c r="P19" t="s">
        <v>71</v>
      </c>
      <c r="Q19">
        <v>8</v>
      </c>
      <c r="R19" t="s">
        <v>88</v>
      </c>
      <c r="S19" t="s">
        <v>79</v>
      </c>
      <c r="T19">
        <v>76134</v>
      </c>
      <c r="U19" s="1">
        <v>45492</v>
      </c>
      <c r="V19" t="s">
        <v>126</v>
      </c>
      <c r="W19">
        <v>908342</v>
      </c>
      <c r="X19" t="s">
        <v>174</v>
      </c>
      <c r="Y19">
        <v>895</v>
      </c>
      <c r="Z19">
        <v>2299</v>
      </c>
      <c r="AA19">
        <v>3</v>
      </c>
      <c r="AB19">
        <v>2758.8</v>
      </c>
      <c r="AC19">
        <f>Table1_1[[#This Row],[Price]]*Table1_1[[#This Row],[Quantity]]</f>
        <v>6897</v>
      </c>
    </row>
    <row r="20" spans="1:29" x14ac:dyDescent="0.3">
      <c r="A20" t="s">
        <v>28</v>
      </c>
      <c r="B20" t="s">
        <v>29</v>
      </c>
      <c r="C20" t="s">
        <v>157</v>
      </c>
      <c r="D20" t="s">
        <v>55</v>
      </c>
      <c r="E20" t="s">
        <v>32</v>
      </c>
      <c r="F20" t="s">
        <v>175</v>
      </c>
      <c r="G20">
        <v>23</v>
      </c>
      <c r="H20">
        <v>403179</v>
      </c>
      <c r="I20" t="s">
        <v>58</v>
      </c>
      <c r="J20" s="3">
        <v>45584</v>
      </c>
      <c r="K20">
        <v>1100</v>
      </c>
      <c r="L20" t="s">
        <v>176</v>
      </c>
      <c r="M20" t="s">
        <v>177</v>
      </c>
      <c r="N20" t="s">
        <v>178</v>
      </c>
      <c r="O20" t="s">
        <v>179</v>
      </c>
      <c r="P20" t="s">
        <v>39</v>
      </c>
      <c r="Q20">
        <v>5</v>
      </c>
      <c r="R20" t="s">
        <v>40</v>
      </c>
      <c r="S20" t="s">
        <v>41</v>
      </c>
      <c r="T20">
        <v>23233</v>
      </c>
      <c r="U20" s="1">
        <v>45538</v>
      </c>
      <c r="V20" t="s">
        <v>180</v>
      </c>
      <c r="W20">
        <v>578725</v>
      </c>
      <c r="X20" t="s">
        <v>181</v>
      </c>
      <c r="Y20">
        <v>481</v>
      </c>
      <c r="Z20">
        <v>2581</v>
      </c>
      <c r="AA20">
        <v>2</v>
      </c>
      <c r="AB20">
        <v>2064.8000000000002</v>
      </c>
      <c r="AC20">
        <f>Table1_1[[#This Row],[Price]]*Table1_1[[#This Row],[Quantity]]</f>
        <v>5162</v>
      </c>
    </row>
    <row r="21" spans="1:29" x14ac:dyDescent="0.3">
      <c r="A21" t="s">
        <v>28</v>
      </c>
      <c r="B21" t="s">
        <v>29</v>
      </c>
      <c r="C21" t="s">
        <v>157</v>
      </c>
      <c r="D21" t="s">
        <v>182</v>
      </c>
      <c r="E21" t="s">
        <v>46</v>
      </c>
      <c r="F21" t="s">
        <v>175</v>
      </c>
      <c r="G21">
        <v>5</v>
      </c>
      <c r="H21">
        <v>415378</v>
      </c>
      <c r="I21" t="s">
        <v>58</v>
      </c>
      <c r="J21" s="3">
        <v>44711</v>
      </c>
      <c r="K21">
        <v>950</v>
      </c>
      <c r="L21" t="s">
        <v>183</v>
      </c>
      <c r="M21" t="s">
        <v>172</v>
      </c>
      <c r="N21" t="s">
        <v>184</v>
      </c>
      <c r="O21" t="s">
        <v>185</v>
      </c>
      <c r="P21" t="s">
        <v>51</v>
      </c>
      <c r="Q21">
        <v>3</v>
      </c>
      <c r="R21" t="s">
        <v>40</v>
      </c>
      <c r="S21" t="s">
        <v>79</v>
      </c>
      <c r="T21">
        <v>14350</v>
      </c>
      <c r="U21" s="1">
        <v>45382</v>
      </c>
      <c r="V21" t="s">
        <v>72</v>
      </c>
      <c r="W21">
        <v>126081</v>
      </c>
      <c r="X21" t="s">
        <v>186</v>
      </c>
      <c r="Y21">
        <v>706</v>
      </c>
      <c r="Z21">
        <v>500</v>
      </c>
      <c r="AA21">
        <v>4</v>
      </c>
      <c r="AB21">
        <v>800</v>
      </c>
      <c r="AC21">
        <f>Table1_1[[#This Row],[Price]]*Table1_1[[#This Row],[Quantity]]</f>
        <v>2000</v>
      </c>
    </row>
    <row r="22" spans="1:29" x14ac:dyDescent="0.3">
      <c r="A22" t="s">
        <v>28</v>
      </c>
      <c r="B22" t="s">
        <v>29</v>
      </c>
      <c r="C22" t="s">
        <v>148</v>
      </c>
      <c r="D22" t="s">
        <v>187</v>
      </c>
      <c r="E22" t="s">
        <v>46</v>
      </c>
      <c r="F22" t="s">
        <v>33</v>
      </c>
      <c r="G22">
        <v>31</v>
      </c>
      <c r="H22">
        <v>429523</v>
      </c>
      <c r="I22" t="s">
        <v>58</v>
      </c>
      <c r="J22" s="3">
        <v>44518</v>
      </c>
      <c r="K22">
        <v>1300</v>
      </c>
      <c r="L22" t="s">
        <v>188</v>
      </c>
      <c r="M22" t="s">
        <v>189</v>
      </c>
      <c r="N22" t="s">
        <v>190</v>
      </c>
      <c r="O22" t="s">
        <v>191</v>
      </c>
      <c r="P22" t="s">
        <v>71</v>
      </c>
      <c r="Q22">
        <v>15</v>
      </c>
      <c r="R22" t="s">
        <v>40</v>
      </c>
      <c r="S22" t="s">
        <v>41</v>
      </c>
      <c r="T22">
        <v>53128</v>
      </c>
      <c r="U22" s="1">
        <v>45532</v>
      </c>
      <c r="V22" t="s">
        <v>64</v>
      </c>
      <c r="W22">
        <v>773301</v>
      </c>
      <c r="X22" t="s">
        <v>192</v>
      </c>
      <c r="Y22">
        <v>839</v>
      </c>
      <c r="Z22">
        <v>1952</v>
      </c>
      <c r="AA22">
        <v>3</v>
      </c>
      <c r="AB22">
        <v>2342.4</v>
      </c>
      <c r="AC22">
        <f>Table1_1[[#This Row],[Price]]*Table1_1[[#This Row],[Quantity]]</f>
        <v>5856</v>
      </c>
    </row>
    <row r="23" spans="1:29" x14ac:dyDescent="0.3">
      <c r="A23" t="s">
        <v>28</v>
      </c>
      <c r="B23" t="s">
        <v>29</v>
      </c>
      <c r="C23" t="s">
        <v>193</v>
      </c>
      <c r="D23" t="s">
        <v>45</v>
      </c>
      <c r="E23" t="s">
        <v>46</v>
      </c>
      <c r="F23" t="s">
        <v>33</v>
      </c>
      <c r="G23">
        <v>49</v>
      </c>
      <c r="H23">
        <v>417553</v>
      </c>
      <c r="I23" t="s">
        <v>34</v>
      </c>
      <c r="J23" s="3">
        <v>45470</v>
      </c>
      <c r="K23">
        <v>1000</v>
      </c>
      <c r="L23" t="s">
        <v>194</v>
      </c>
      <c r="M23" t="s">
        <v>195</v>
      </c>
      <c r="N23" t="s">
        <v>196</v>
      </c>
      <c r="O23" t="s">
        <v>197</v>
      </c>
      <c r="P23" t="s">
        <v>71</v>
      </c>
      <c r="Q23">
        <v>8</v>
      </c>
      <c r="R23" t="s">
        <v>40</v>
      </c>
      <c r="S23" t="s">
        <v>118</v>
      </c>
      <c r="T23">
        <v>74430</v>
      </c>
      <c r="U23" s="1">
        <v>45422</v>
      </c>
      <c r="V23" t="s">
        <v>140</v>
      </c>
      <c r="W23">
        <v>175073</v>
      </c>
      <c r="X23" t="s">
        <v>198</v>
      </c>
      <c r="Y23">
        <v>970</v>
      </c>
      <c r="Z23">
        <v>2249</v>
      </c>
      <c r="AA23">
        <v>3</v>
      </c>
      <c r="AB23">
        <v>2698.8</v>
      </c>
      <c r="AC23">
        <f>Table1_1[[#This Row],[Price]]*Table1_1[[#This Row],[Quantity]]</f>
        <v>6747</v>
      </c>
    </row>
    <row r="24" spans="1:29" x14ac:dyDescent="0.3">
      <c r="A24" t="s">
        <v>28</v>
      </c>
      <c r="B24" t="s">
        <v>29</v>
      </c>
      <c r="C24" t="s">
        <v>44</v>
      </c>
      <c r="D24" t="s">
        <v>163</v>
      </c>
      <c r="E24" t="s">
        <v>46</v>
      </c>
      <c r="F24" t="s">
        <v>33</v>
      </c>
      <c r="G24">
        <v>83</v>
      </c>
      <c r="H24">
        <v>423751</v>
      </c>
      <c r="I24" t="s">
        <v>58</v>
      </c>
      <c r="J24" s="3">
        <v>44511</v>
      </c>
      <c r="K24">
        <v>800</v>
      </c>
      <c r="L24" t="s">
        <v>199</v>
      </c>
      <c r="M24" t="s">
        <v>200</v>
      </c>
      <c r="N24" t="s">
        <v>201</v>
      </c>
      <c r="O24" t="s">
        <v>202</v>
      </c>
      <c r="P24" t="s">
        <v>51</v>
      </c>
      <c r="Q24">
        <v>13</v>
      </c>
      <c r="R24" t="s">
        <v>40</v>
      </c>
      <c r="S24" t="s">
        <v>41</v>
      </c>
      <c r="T24">
        <v>91374</v>
      </c>
      <c r="U24" s="1">
        <v>45450</v>
      </c>
      <c r="V24" t="s">
        <v>52</v>
      </c>
      <c r="W24">
        <v>880047</v>
      </c>
      <c r="X24" t="s">
        <v>203</v>
      </c>
      <c r="Y24">
        <v>481</v>
      </c>
      <c r="Z24">
        <v>1873</v>
      </c>
      <c r="AA24">
        <v>2</v>
      </c>
      <c r="AB24">
        <v>1498.4</v>
      </c>
      <c r="AC24">
        <f>Table1_1[[#This Row],[Price]]*Table1_1[[#This Row],[Quantity]]</f>
        <v>3746</v>
      </c>
    </row>
    <row r="25" spans="1:29" x14ac:dyDescent="0.3">
      <c r="A25" t="s">
        <v>28</v>
      </c>
      <c r="B25" t="s">
        <v>29</v>
      </c>
      <c r="C25" t="s">
        <v>66</v>
      </c>
      <c r="D25" t="s">
        <v>82</v>
      </c>
      <c r="E25" t="s">
        <v>32</v>
      </c>
      <c r="F25" t="s">
        <v>106</v>
      </c>
      <c r="G25">
        <v>67</v>
      </c>
      <c r="H25">
        <v>433909</v>
      </c>
      <c r="I25" t="s">
        <v>34</v>
      </c>
      <c r="J25" s="3">
        <v>44825</v>
      </c>
      <c r="K25">
        <v>1400</v>
      </c>
      <c r="L25" t="s">
        <v>204</v>
      </c>
      <c r="M25" t="s">
        <v>205</v>
      </c>
      <c r="N25" t="s">
        <v>206</v>
      </c>
      <c r="O25" t="s">
        <v>207</v>
      </c>
      <c r="P25" t="s">
        <v>71</v>
      </c>
      <c r="Q25">
        <v>13</v>
      </c>
      <c r="R25" t="s">
        <v>40</v>
      </c>
      <c r="S25" t="s">
        <v>63</v>
      </c>
      <c r="T25">
        <v>75675</v>
      </c>
      <c r="U25" s="1">
        <v>45413</v>
      </c>
      <c r="V25" t="s">
        <v>140</v>
      </c>
      <c r="W25">
        <v>957504</v>
      </c>
      <c r="X25" t="s">
        <v>208</v>
      </c>
      <c r="Y25">
        <v>913</v>
      </c>
      <c r="Z25">
        <v>1229</v>
      </c>
      <c r="AA25">
        <v>7</v>
      </c>
      <c r="AB25">
        <v>3441.2000000000003</v>
      </c>
      <c r="AC25">
        <f>Table1_1[[#This Row],[Price]]*Table1_1[[#This Row],[Quantity]]</f>
        <v>8603</v>
      </c>
    </row>
    <row r="26" spans="1:29" x14ac:dyDescent="0.3">
      <c r="A26" t="s">
        <v>28</v>
      </c>
      <c r="B26" t="s">
        <v>29</v>
      </c>
      <c r="C26" t="s">
        <v>30</v>
      </c>
      <c r="D26" t="s">
        <v>142</v>
      </c>
      <c r="E26" t="s">
        <v>46</v>
      </c>
      <c r="F26" t="s">
        <v>150</v>
      </c>
      <c r="G26">
        <v>52</v>
      </c>
      <c r="H26">
        <v>409154</v>
      </c>
      <c r="I26" t="s">
        <v>58</v>
      </c>
      <c r="J26" s="3">
        <v>43900</v>
      </c>
      <c r="K26">
        <v>1200</v>
      </c>
      <c r="L26" t="s">
        <v>210</v>
      </c>
      <c r="M26" t="s">
        <v>211</v>
      </c>
      <c r="N26" t="s">
        <v>212</v>
      </c>
      <c r="O26" t="s">
        <v>213</v>
      </c>
      <c r="P26" t="s">
        <v>39</v>
      </c>
      <c r="Q26">
        <v>5</v>
      </c>
      <c r="R26" t="s">
        <v>88</v>
      </c>
      <c r="S26" t="s">
        <v>63</v>
      </c>
      <c r="T26">
        <v>49807</v>
      </c>
      <c r="U26" s="1">
        <v>45590</v>
      </c>
      <c r="V26" t="s">
        <v>155</v>
      </c>
      <c r="W26">
        <v>345237</v>
      </c>
      <c r="X26" t="s">
        <v>214</v>
      </c>
      <c r="Y26">
        <v>327</v>
      </c>
      <c r="Z26">
        <v>1676</v>
      </c>
      <c r="AA26">
        <v>7</v>
      </c>
      <c r="AB26">
        <v>4692.8</v>
      </c>
      <c r="AC26">
        <f>Table1_1[[#This Row],[Price]]*Table1_1[[#This Row],[Quantity]]</f>
        <v>11732</v>
      </c>
    </row>
    <row r="27" spans="1:29" x14ac:dyDescent="0.3">
      <c r="A27" t="s">
        <v>28</v>
      </c>
      <c r="B27" t="s">
        <v>29</v>
      </c>
      <c r="C27" t="s">
        <v>30</v>
      </c>
      <c r="D27" t="s">
        <v>170</v>
      </c>
      <c r="E27" t="s">
        <v>32</v>
      </c>
      <c r="F27" t="s">
        <v>99</v>
      </c>
      <c r="G27">
        <v>15</v>
      </c>
      <c r="H27">
        <v>424173</v>
      </c>
      <c r="I27" t="s">
        <v>58</v>
      </c>
      <c r="J27" s="3">
        <v>44347</v>
      </c>
      <c r="K27">
        <v>1100</v>
      </c>
      <c r="L27" t="s">
        <v>215</v>
      </c>
      <c r="M27" t="s">
        <v>216</v>
      </c>
      <c r="N27" t="s">
        <v>217</v>
      </c>
      <c r="O27" t="s">
        <v>218</v>
      </c>
      <c r="P27" t="s">
        <v>71</v>
      </c>
      <c r="Q27">
        <v>13</v>
      </c>
      <c r="R27" t="s">
        <v>40</v>
      </c>
      <c r="S27" t="s">
        <v>79</v>
      </c>
      <c r="T27">
        <v>77434</v>
      </c>
      <c r="U27" s="1">
        <v>45309</v>
      </c>
      <c r="V27" t="s">
        <v>111</v>
      </c>
      <c r="W27">
        <v>291736</v>
      </c>
      <c r="X27" t="s">
        <v>219</v>
      </c>
      <c r="Y27">
        <v>693</v>
      </c>
      <c r="Z27">
        <v>1764</v>
      </c>
      <c r="AA27">
        <v>1</v>
      </c>
      <c r="AB27">
        <v>705.6</v>
      </c>
      <c r="AC27">
        <f>Table1_1[[#This Row],[Price]]*Table1_1[[#This Row],[Quantity]]</f>
        <v>1764</v>
      </c>
    </row>
    <row r="28" spans="1:29" x14ac:dyDescent="0.3">
      <c r="A28" t="s">
        <v>28</v>
      </c>
      <c r="B28" t="s">
        <v>29</v>
      </c>
      <c r="C28" t="s">
        <v>30</v>
      </c>
      <c r="D28" t="s">
        <v>220</v>
      </c>
      <c r="E28" t="s">
        <v>32</v>
      </c>
      <c r="F28" t="s">
        <v>150</v>
      </c>
      <c r="G28">
        <v>1</v>
      </c>
      <c r="H28">
        <v>422109</v>
      </c>
      <c r="I28" t="s">
        <v>34</v>
      </c>
      <c r="J28" s="3">
        <v>45279</v>
      </c>
      <c r="K28">
        <v>1200</v>
      </c>
      <c r="L28" t="s">
        <v>221</v>
      </c>
      <c r="M28" t="s">
        <v>222</v>
      </c>
      <c r="N28" t="s">
        <v>223</v>
      </c>
      <c r="O28" t="s">
        <v>224</v>
      </c>
      <c r="P28" t="s">
        <v>87</v>
      </c>
      <c r="Q28">
        <v>3</v>
      </c>
      <c r="R28" t="s">
        <v>88</v>
      </c>
      <c r="S28" t="s">
        <v>41</v>
      </c>
      <c r="T28">
        <v>16226</v>
      </c>
      <c r="U28" s="1">
        <v>45387</v>
      </c>
      <c r="V28" t="s">
        <v>80</v>
      </c>
      <c r="W28">
        <v>858667</v>
      </c>
      <c r="X28" t="s">
        <v>225</v>
      </c>
      <c r="Y28">
        <v>206</v>
      </c>
      <c r="Z28">
        <v>2411</v>
      </c>
      <c r="AA28">
        <v>4</v>
      </c>
      <c r="AB28">
        <v>3857.6000000000004</v>
      </c>
      <c r="AC28">
        <f>Table1_1[[#This Row],[Price]]*Table1_1[[#This Row],[Quantity]]</f>
        <v>9644</v>
      </c>
    </row>
    <row r="29" spans="1:29" x14ac:dyDescent="0.3">
      <c r="A29" t="s">
        <v>28</v>
      </c>
      <c r="B29" t="s">
        <v>29</v>
      </c>
      <c r="C29" t="s">
        <v>44</v>
      </c>
      <c r="D29" t="s">
        <v>227</v>
      </c>
      <c r="E29" t="s">
        <v>56</v>
      </c>
      <c r="F29" t="s">
        <v>47</v>
      </c>
      <c r="G29">
        <v>25</v>
      </c>
      <c r="H29">
        <v>435701</v>
      </c>
      <c r="I29" t="s">
        <v>58</v>
      </c>
      <c r="J29" s="3">
        <v>44001</v>
      </c>
      <c r="K29">
        <v>800</v>
      </c>
      <c r="L29" t="s">
        <v>228</v>
      </c>
      <c r="M29" t="s">
        <v>177</v>
      </c>
      <c r="N29" t="s">
        <v>229</v>
      </c>
      <c r="O29">
        <v>-7260</v>
      </c>
      <c r="P29" t="s">
        <v>51</v>
      </c>
      <c r="Q29">
        <v>4</v>
      </c>
      <c r="R29" t="s">
        <v>88</v>
      </c>
      <c r="S29" t="s">
        <v>63</v>
      </c>
      <c r="T29">
        <v>91338</v>
      </c>
      <c r="U29" s="1">
        <v>45601</v>
      </c>
      <c r="V29" t="s">
        <v>42</v>
      </c>
      <c r="W29">
        <v>113822</v>
      </c>
      <c r="X29" t="s">
        <v>230</v>
      </c>
      <c r="Y29">
        <v>288</v>
      </c>
      <c r="Z29">
        <v>2519</v>
      </c>
      <c r="AA29">
        <v>2</v>
      </c>
      <c r="AB29">
        <v>2015.2</v>
      </c>
      <c r="AC29">
        <f>Table1_1[[#This Row],[Price]]*Table1_1[[#This Row],[Quantity]]</f>
        <v>5038</v>
      </c>
    </row>
    <row r="30" spans="1:29" x14ac:dyDescent="0.3">
      <c r="A30" t="s">
        <v>28</v>
      </c>
      <c r="B30" t="s">
        <v>29</v>
      </c>
      <c r="C30" t="s">
        <v>30</v>
      </c>
      <c r="D30" t="s">
        <v>182</v>
      </c>
      <c r="E30" t="s">
        <v>46</v>
      </c>
      <c r="F30" t="s">
        <v>57</v>
      </c>
      <c r="G30">
        <v>13</v>
      </c>
      <c r="H30">
        <v>436327</v>
      </c>
      <c r="I30" t="s">
        <v>58</v>
      </c>
      <c r="J30" s="3">
        <v>45364</v>
      </c>
      <c r="K30">
        <v>1100</v>
      </c>
      <c r="L30" t="s">
        <v>231</v>
      </c>
      <c r="M30" t="s">
        <v>232</v>
      </c>
      <c r="N30" t="s">
        <v>233</v>
      </c>
      <c r="O30" t="s">
        <v>234</v>
      </c>
      <c r="P30" t="s">
        <v>71</v>
      </c>
      <c r="Q30">
        <v>8</v>
      </c>
      <c r="R30" t="s">
        <v>88</v>
      </c>
      <c r="S30" t="s">
        <v>41</v>
      </c>
      <c r="T30">
        <v>66941</v>
      </c>
      <c r="U30" s="1">
        <v>45580</v>
      </c>
      <c r="V30" t="s">
        <v>155</v>
      </c>
      <c r="W30">
        <v>453482</v>
      </c>
      <c r="X30" t="s">
        <v>235</v>
      </c>
      <c r="Y30">
        <v>697</v>
      </c>
      <c r="Z30">
        <v>1524</v>
      </c>
      <c r="AA30">
        <v>6</v>
      </c>
      <c r="AB30">
        <v>3657.6000000000004</v>
      </c>
      <c r="AC30">
        <f>Table1_1[[#This Row],[Price]]*Table1_1[[#This Row],[Quantity]]</f>
        <v>9144</v>
      </c>
    </row>
    <row r="31" spans="1:29" x14ac:dyDescent="0.3">
      <c r="A31" t="s">
        <v>28</v>
      </c>
      <c r="B31" t="s">
        <v>29</v>
      </c>
      <c r="C31" t="s">
        <v>66</v>
      </c>
      <c r="D31" t="s">
        <v>237</v>
      </c>
      <c r="E31" t="s">
        <v>46</v>
      </c>
      <c r="F31" t="s">
        <v>150</v>
      </c>
      <c r="G31">
        <v>100</v>
      </c>
      <c r="H31">
        <v>408489</v>
      </c>
      <c r="I31" t="s">
        <v>58</v>
      </c>
      <c r="J31" s="3">
        <v>44092</v>
      </c>
      <c r="K31">
        <v>1300</v>
      </c>
      <c r="L31" t="s">
        <v>238</v>
      </c>
      <c r="M31" t="s">
        <v>239</v>
      </c>
      <c r="N31" t="s">
        <v>240</v>
      </c>
      <c r="O31" t="s">
        <v>241</v>
      </c>
      <c r="P31" t="s">
        <v>71</v>
      </c>
      <c r="Q31">
        <v>8</v>
      </c>
      <c r="R31" t="s">
        <v>88</v>
      </c>
      <c r="S31" t="s">
        <v>41</v>
      </c>
      <c r="T31">
        <v>42387</v>
      </c>
      <c r="U31" s="1">
        <v>45426</v>
      </c>
      <c r="V31" t="s">
        <v>140</v>
      </c>
      <c r="W31">
        <v>140082</v>
      </c>
      <c r="X31" t="s">
        <v>242</v>
      </c>
      <c r="Y31">
        <v>600</v>
      </c>
      <c r="Z31">
        <v>2877</v>
      </c>
      <c r="AA31">
        <v>5</v>
      </c>
      <c r="AB31">
        <v>5754</v>
      </c>
      <c r="AC31">
        <f>Table1_1[[#This Row],[Price]]*Table1_1[[#This Row],[Quantity]]</f>
        <v>14385</v>
      </c>
    </row>
    <row r="32" spans="1:29" x14ac:dyDescent="0.3">
      <c r="A32" t="s">
        <v>28</v>
      </c>
      <c r="B32" t="s">
        <v>29</v>
      </c>
      <c r="C32" t="s">
        <v>91</v>
      </c>
      <c r="D32" t="s">
        <v>31</v>
      </c>
      <c r="E32" t="s">
        <v>32</v>
      </c>
      <c r="F32" t="s">
        <v>57</v>
      </c>
      <c r="G32">
        <v>62</v>
      </c>
      <c r="H32">
        <v>437619</v>
      </c>
      <c r="I32" t="s">
        <v>58</v>
      </c>
      <c r="J32" s="3">
        <v>43920</v>
      </c>
      <c r="K32">
        <v>800</v>
      </c>
      <c r="L32" t="s">
        <v>243</v>
      </c>
      <c r="M32" t="s">
        <v>244</v>
      </c>
      <c r="N32" t="s">
        <v>245</v>
      </c>
      <c r="O32" t="s">
        <v>246</v>
      </c>
      <c r="P32" t="s">
        <v>51</v>
      </c>
      <c r="Q32">
        <v>10</v>
      </c>
      <c r="R32" t="s">
        <v>88</v>
      </c>
      <c r="S32" t="s">
        <v>41</v>
      </c>
      <c r="T32">
        <v>36217</v>
      </c>
      <c r="U32" s="1">
        <v>45590</v>
      </c>
      <c r="V32" t="s">
        <v>155</v>
      </c>
      <c r="W32">
        <v>898096</v>
      </c>
      <c r="X32" t="s">
        <v>247</v>
      </c>
      <c r="Y32">
        <v>512</v>
      </c>
      <c r="Z32">
        <v>1089</v>
      </c>
      <c r="AA32">
        <v>2</v>
      </c>
      <c r="AB32">
        <v>871.2</v>
      </c>
      <c r="AC32">
        <f>Table1_1[[#This Row],[Price]]*Table1_1[[#This Row],[Quantity]]</f>
        <v>2178</v>
      </c>
    </row>
    <row r="33" spans="1:29" x14ac:dyDescent="0.3">
      <c r="A33" t="s">
        <v>28</v>
      </c>
      <c r="B33" t="s">
        <v>29</v>
      </c>
      <c r="C33" t="s">
        <v>157</v>
      </c>
      <c r="D33" t="s">
        <v>248</v>
      </c>
      <c r="E33" t="s">
        <v>56</v>
      </c>
      <c r="F33" t="s">
        <v>83</v>
      </c>
      <c r="G33">
        <v>78</v>
      </c>
      <c r="H33">
        <v>409258</v>
      </c>
      <c r="I33" t="s">
        <v>58</v>
      </c>
      <c r="J33" s="3">
        <v>44952</v>
      </c>
      <c r="K33">
        <v>950</v>
      </c>
      <c r="L33" t="s">
        <v>249</v>
      </c>
      <c r="M33" t="s">
        <v>250</v>
      </c>
      <c r="N33" t="s">
        <v>251</v>
      </c>
      <c r="O33">
        <v>7301627414</v>
      </c>
      <c r="P33" t="s">
        <v>51</v>
      </c>
      <c r="Q33">
        <v>10</v>
      </c>
      <c r="R33" t="s">
        <v>88</v>
      </c>
      <c r="S33" t="s">
        <v>118</v>
      </c>
      <c r="T33">
        <v>89182</v>
      </c>
      <c r="U33" s="1">
        <v>45508</v>
      </c>
      <c r="V33" t="s">
        <v>64</v>
      </c>
      <c r="W33">
        <v>214027</v>
      </c>
      <c r="X33" t="s">
        <v>252</v>
      </c>
      <c r="Y33">
        <v>783</v>
      </c>
      <c r="Z33">
        <v>1977</v>
      </c>
      <c r="AA33">
        <v>2</v>
      </c>
      <c r="AB33">
        <v>1581.6000000000001</v>
      </c>
      <c r="AC33">
        <f>Table1_1[[#This Row],[Price]]*Table1_1[[#This Row],[Quantity]]</f>
        <v>3954</v>
      </c>
    </row>
    <row r="34" spans="1:29" x14ac:dyDescent="0.3">
      <c r="A34" t="s">
        <v>28</v>
      </c>
      <c r="B34" t="s">
        <v>29</v>
      </c>
      <c r="C34" t="s">
        <v>66</v>
      </c>
      <c r="D34" t="s">
        <v>254</v>
      </c>
      <c r="E34" t="s">
        <v>32</v>
      </c>
      <c r="F34" t="s">
        <v>135</v>
      </c>
      <c r="G34">
        <v>33</v>
      </c>
      <c r="H34">
        <v>424287</v>
      </c>
      <c r="I34" t="s">
        <v>34</v>
      </c>
      <c r="J34" s="3">
        <v>44613</v>
      </c>
      <c r="K34">
        <v>1000</v>
      </c>
      <c r="L34" t="s">
        <v>255</v>
      </c>
      <c r="M34" t="s">
        <v>256</v>
      </c>
      <c r="N34" t="s">
        <v>257</v>
      </c>
      <c r="O34" t="s">
        <v>258</v>
      </c>
      <c r="P34" t="s">
        <v>71</v>
      </c>
      <c r="Q34">
        <v>20</v>
      </c>
      <c r="R34" t="s">
        <v>88</v>
      </c>
      <c r="S34" t="s">
        <v>63</v>
      </c>
      <c r="T34">
        <v>70978</v>
      </c>
      <c r="U34" s="1">
        <v>45629</v>
      </c>
      <c r="V34" t="s">
        <v>259</v>
      </c>
      <c r="W34">
        <v>442951</v>
      </c>
      <c r="X34" t="s">
        <v>260</v>
      </c>
      <c r="Y34">
        <v>785</v>
      </c>
      <c r="Z34">
        <v>2220</v>
      </c>
      <c r="AA34">
        <v>8</v>
      </c>
      <c r="AB34">
        <v>7104</v>
      </c>
      <c r="AC34">
        <f>Table1_1[[#This Row],[Price]]*Table1_1[[#This Row],[Quantity]]</f>
        <v>17760</v>
      </c>
    </row>
    <row r="35" spans="1:29" x14ac:dyDescent="0.3">
      <c r="A35" t="s">
        <v>28</v>
      </c>
      <c r="B35" t="s">
        <v>29</v>
      </c>
      <c r="C35" t="s">
        <v>193</v>
      </c>
      <c r="D35" t="s">
        <v>261</v>
      </c>
      <c r="E35" t="s">
        <v>46</v>
      </c>
      <c r="F35" t="s">
        <v>135</v>
      </c>
      <c r="G35">
        <v>55</v>
      </c>
      <c r="H35">
        <v>423944</v>
      </c>
      <c r="I35" t="s">
        <v>34</v>
      </c>
      <c r="J35" s="3">
        <v>44368</v>
      </c>
      <c r="K35">
        <v>1400</v>
      </c>
      <c r="L35" t="s">
        <v>262</v>
      </c>
      <c r="M35" t="s">
        <v>263</v>
      </c>
      <c r="N35" t="s">
        <v>264</v>
      </c>
      <c r="O35">
        <v>-2475</v>
      </c>
      <c r="P35" t="s">
        <v>39</v>
      </c>
      <c r="Q35">
        <v>14</v>
      </c>
      <c r="R35" t="s">
        <v>88</v>
      </c>
      <c r="S35" t="s">
        <v>63</v>
      </c>
      <c r="T35">
        <v>30076</v>
      </c>
      <c r="U35" s="1">
        <v>45560</v>
      </c>
      <c r="V35" t="s">
        <v>180</v>
      </c>
      <c r="W35">
        <v>961724</v>
      </c>
      <c r="X35" t="s">
        <v>265</v>
      </c>
      <c r="Y35">
        <v>477</v>
      </c>
      <c r="Z35">
        <v>2918</v>
      </c>
      <c r="AA35">
        <v>6</v>
      </c>
      <c r="AB35">
        <v>7003.2000000000007</v>
      </c>
      <c r="AC35">
        <f>Table1_1[[#This Row],[Price]]*Table1_1[[#This Row],[Quantity]]</f>
        <v>17508</v>
      </c>
    </row>
    <row r="36" spans="1:29" x14ac:dyDescent="0.3">
      <c r="A36" t="s">
        <v>28</v>
      </c>
      <c r="B36" t="s">
        <v>29</v>
      </c>
      <c r="C36" t="s">
        <v>54</v>
      </c>
      <c r="D36" t="s">
        <v>267</v>
      </c>
      <c r="E36" t="s">
        <v>32</v>
      </c>
      <c r="F36" t="s">
        <v>83</v>
      </c>
      <c r="G36">
        <v>12</v>
      </c>
      <c r="H36">
        <v>420852</v>
      </c>
      <c r="I36" t="s">
        <v>34</v>
      </c>
      <c r="J36" s="3">
        <v>45503</v>
      </c>
      <c r="K36">
        <v>1200</v>
      </c>
      <c r="L36" t="s">
        <v>268</v>
      </c>
      <c r="M36" t="s">
        <v>269</v>
      </c>
      <c r="N36" t="s">
        <v>270</v>
      </c>
      <c r="O36" t="s">
        <v>271</v>
      </c>
      <c r="P36" t="s">
        <v>51</v>
      </c>
      <c r="Q36">
        <v>4</v>
      </c>
      <c r="R36" t="s">
        <v>88</v>
      </c>
      <c r="S36" t="s">
        <v>41</v>
      </c>
      <c r="T36">
        <v>65174</v>
      </c>
      <c r="U36" s="1">
        <v>45571</v>
      </c>
      <c r="V36" t="s">
        <v>155</v>
      </c>
      <c r="W36">
        <v>951069</v>
      </c>
      <c r="X36" t="s">
        <v>272</v>
      </c>
      <c r="Y36">
        <v>786</v>
      </c>
      <c r="Z36">
        <v>2964</v>
      </c>
      <c r="AA36">
        <v>2</v>
      </c>
      <c r="AB36">
        <v>2371.2000000000003</v>
      </c>
      <c r="AC36">
        <f>Table1_1[[#This Row],[Price]]*Table1_1[[#This Row],[Quantity]]</f>
        <v>5928</v>
      </c>
    </row>
    <row r="37" spans="1:29" x14ac:dyDescent="0.3">
      <c r="A37" t="s">
        <v>28</v>
      </c>
      <c r="B37" t="s">
        <v>29</v>
      </c>
      <c r="C37" t="s">
        <v>54</v>
      </c>
      <c r="D37" t="s">
        <v>274</v>
      </c>
      <c r="E37" t="s">
        <v>56</v>
      </c>
      <c r="F37" t="s">
        <v>57</v>
      </c>
      <c r="G37">
        <v>94</v>
      </c>
      <c r="H37">
        <v>432046</v>
      </c>
      <c r="I37" t="s">
        <v>58</v>
      </c>
      <c r="J37" s="3">
        <v>43957</v>
      </c>
      <c r="K37">
        <v>1000</v>
      </c>
      <c r="L37" t="s">
        <v>275</v>
      </c>
      <c r="M37" t="s">
        <v>276</v>
      </c>
      <c r="N37" t="s">
        <v>277</v>
      </c>
      <c r="O37" t="s">
        <v>278</v>
      </c>
      <c r="P37" t="s">
        <v>71</v>
      </c>
      <c r="Q37">
        <v>9</v>
      </c>
      <c r="R37" t="s">
        <v>88</v>
      </c>
      <c r="S37" t="s">
        <v>63</v>
      </c>
      <c r="T37">
        <v>61937</v>
      </c>
      <c r="U37" s="1">
        <v>45627</v>
      </c>
      <c r="V37" t="s">
        <v>259</v>
      </c>
      <c r="W37">
        <v>630401</v>
      </c>
      <c r="X37" t="s">
        <v>279</v>
      </c>
      <c r="Y37">
        <v>348</v>
      </c>
      <c r="Z37">
        <v>2552</v>
      </c>
      <c r="AA37">
        <v>4</v>
      </c>
      <c r="AB37">
        <v>4083.2000000000003</v>
      </c>
      <c r="AC37">
        <f>Table1_1[[#This Row],[Price]]*Table1_1[[#This Row],[Quantity]]</f>
        <v>10208</v>
      </c>
    </row>
    <row r="38" spans="1:29" x14ac:dyDescent="0.3">
      <c r="A38" t="s">
        <v>28</v>
      </c>
      <c r="B38" t="s">
        <v>29</v>
      </c>
      <c r="C38" t="s">
        <v>157</v>
      </c>
      <c r="D38" t="s">
        <v>237</v>
      </c>
      <c r="E38" t="s">
        <v>56</v>
      </c>
      <c r="F38" t="s">
        <v>175</v>
      </c>
      <c r="G38">
        <v>85</v>
      </c>
      <c r="H38">
        <v>436989</v>
      </c>
      <c r="I38" t="s">
        <v>34</v>
      </c>
      <c r="J38" s="3">
        <v>45379</v>
      </c>
      <c r="K38">
        <v>1000</v>
      </c>
      <c r="L38" t="s">
        <v>281</v>
      </c>
      <c r="M38" t="s">
        <v>282</v>
      </c>
      <c r="N38" t="s">
        <v>283</v>
      </c>
      <c r="O38" t="s">
        <v>284</v>
      </c>
      <c r="P38" t="s">
        <v>87</v>
      </c>
      <c r="Q38">
        <v>8</v>
      </c>
      <c r="R38" t="s">
        <v>40</v>
      </c>
      <c r="S38" t="s">
        <v>118</v>
      </c>
      <c r="T38">
        <v>49031</v>
      </c>
      <c r="U38" s="1">
        <v>45495</v>
      </c>
      <c r="V38" t="s">
        <v>126</v>
      </c>
      <c r="W38">
        <v>493777</v>
      </c>
      <c r="X38" t="s">
        <v>285</v>
      </c>
      <c r="Y38">
        <v>631</v>
      </c>
      <c r="Z38">
        <v>2430</v>
      </c>
      <c r="AA38">
        <v>1</v>
      </c>
      <c r="AB38">
        <v>972</v>
      </c>
      <c r="AC38">
        <f>Table1_1[[#This Row],[Price]]*Table1_1[[#This Row],[Quantity]]</f>
        <v>2430</v>
      </c>
    </row>
    <row r="39" spans="1:29" x14ac:dyDescent="0.3">
      <c r="A39" t="s">
        <v>28</v>
      </c>
      <c r="B39" t="s">
        <v>29</v>
      </c>
      <c r="C39" t="s">
        <v>157</v>
      </c>
      <c r="D39" t="s">
        <v>74</v>
      </c>
      <c r="E39" t="s">
        <v>56</v>
      </c>
      <c r="F39" t="s">
        <v>99</v>
      </c>
      <c r="G39">
        <v>76</v>
      </c>
      <c r="H39">
        <v>408191</v>
      </c>
      <c r="I39" t="s">
        <v>58</v>
      </c>
      <c r="J39" s="3">
        <v>44809</v>
      </c>
      <c r="K39">
        <v>1400</v>
      </c>
      <c r="L39" t="s">
        <v>286</v>
      </c>
      <c r="M39" t="s">
        <v>287</v>
      </c>
      <c r="N39" t="s">
        <v>288</v>
      </c>
      <c r="O39" t="s">
        <v>289</v>
      </c>
      <c r="P39" t="s">
        <v>87</v>
      </c>
      <c r="Q39">
        <v>14</v>
      </c>
      <c r="R39" t="s">
        <v>40</v>
      </c>
      <c r="S39" t="s">
        <v>63</v>
      </c>
      <c r="T39">
        <v>61642</v>
      </c>
      <c r="U39" s="1">
        <v>45479</v>
      </c>
      <c r="V39" t="s">
        <v>126</v>
      </c>
      <c r="W39">
        <v>204872</v>
      </c>
      <c r="X39" t="s">
        <v>290</v>
      </c>
      <c r="Y39">
        <v>454</v>
      </c>
      <c r="Z39">
        <v>2083</v>
      </c>
      <c r="AA39">
        <v>5</v>
      </c>
      <c r="AB39">
        <v>4166</v>
      </c>
      <c r="AC39">
        <f>Table1_1[[#This Row],[Price]]*Table1_1[[#This Row],[Quantity]]</f>
        <v>10415</v>
      </c>
    </row>
    <row r="40" spans="1:29" x14ac:dyDescent="0.3">
      <c r="A40" t="s">
        <v>28</v>
      </c>
      <c r="B40" t="s">
        <v>29</v>
      </c>
      <c r="C40" t="s">
        <v>44</v>
      </c>
      <c r="D40" t="s">
        <v>291</v>
      </c>
      <c r="E40" t="s">
        <v>32</v>
      </c>
      <c r="F40" t="s">
        <v>113</v>
      </c>
      <c r="G40">
        <v>13</v>
      </c>
      <c r="H40">
        <v>403154</v>
      </c>
      <c r="I40" t="s">
        <v>34</v>
      </c>
      <c r="J40" s="3">
        <v>44927</v>
      </c>
      <c r="K40">
        <v>1000</v>
      </c>
      <c r="L40" t="s">
        <v>292</v>
      </c>
      <c r="M40" t="s">
        <v>293</v>
      </c>
      <c r="N40" t="s">
        <v>294</v>
      </c>
      <c r="O40" t="s">
        <v>295</v>
      </c>
      <c r="P40" t="s">
        <v>51</v>
      </c>
      <c r="Q40">
        <v>18</v>
      </c>
      <c r="R40" t="s">
        <v>88</v>
      </c>
      <c r="S40" t="s">
        <v>63</v>
      </c>
      <c r="T40">
        <v>72434</v>
      </c>
      <c r="U40" s="1">
        <v>45531</v>
      </c>
      <c r="V40" t="s">
        <v>64</v>
      </c>
      <c r="W40">
        <v>406764</v>
      </c>
      <c r="X40" t="s">
        <v>296</v>
      </c>
      <c r="Y40">
        <v>258</v>
      </c>
      <c r="Z40">
        <v>569</v>
      </c>
      <c r="AA40">
        <v>1</v>
      </c>
      <c r="AB40">
        <v>227.60000000000002</v>
      </c>
      <c r="AC40">
        <f>Table1_1[[#This Row],[Price]]*Table1_1[[#This Row],[Quantity]]</f>
        <v>569</v>
      </c>
    </row>
    <row r="41" spans="1:29" x14ac:dyDescent="0.3">
      <c r="A41" t="s">
        <v>28</v>
      </c>
      <c r="B41" t="s">
        <v>29</v>
      </c>
      <c r="C41" t="s">
        <v>193</v>
      </c>
      <c r="D41" t="s">
        <v>31</v>
      </c>
      <c r="E41" t="s">
        <v>32</v>
      </c>
      <c r="F41" t="s">
        <v>135</v>
      </c>
      <c r="G41">
        <v>79</v>
      </c>
      <c r="H41">
        <v>403160</v>
      </c>
      <c r="I41" t="s">
        <v>34</v>
      </c>
      <c r="J41" s="3">
        <v>45612</v>
      </c>
      <c r="K41">
        <v>1200</v>
      </c>
      <c r="L41" t="s">
        <v>298</v>
      </c>
      <c r="M41" t="s">
        <v>123</v>
      </c>
      <c r="N41" t="s">
        <v>299</v>
      </c>
      <c r="O41" t="s">
        <v>300</v>
      </c>
      <c r="P41" t="s">
        <v>39</v>
      </c>
      <c r="Q41">
        <v>20</v>
      </c>
      <c r="R41" t="s">
        <v>88</v>
      </c>
      <c r="S41" t="s">
        <v>63</v>
      </c>
      <c r="T41">
        <v>37879</v>
      </c>
      <c r="U41" s="1">
        <v>45336</v>
      </c>
      <c r="V41" t="s">
        <v>119</v>
      </c>
      <c r="W41">
        <v>497087</v>
      </c>
      <c r="X41" t="s">
        <v>301</v>
      </c>
      <c r="Y41">
        <v>674</v>
      </c>
      <c r="Z41">
        <v>1331</v>
      </c>
      <c r="AA41">
        <v>3</v>
      </c>
      <c r="AB41">
        <v>1597.2</v>
      </c>
      <c r="AC41">
        <f>Table1_1[[#This Row],[Price]]*Table1_1[[#This Row],[Quantity]]</f>
        <v>3993</v>
      </c>
    </row>
    <row r="42" spans="1:29" x14ac:dyDescent="0.3">
      <c r="A42" t="s">
        <v>28</v>
      </c>
      <c r="B42" t="s">
        <v>29</v>
      </c>
      <c r="C42" t="s">
        <v>44</v>
      </c>
      <c r="D42" t="s">
        <v>92</v>
      </c>
      <c r="E42" t="s">
        <v>46</v>
      </c>
      <c r="F42" t="s">
        <v>99</v>
      </c>
      <c r="G42">
        <v>4</v>
      </c>
      <c r="H42">
        <v>416288</v>
      </c>
      <c r="I42" t="s">
        <v>34</v>
      </c>
      <c r="J42" s="3">
        <v>43987</v>
      </c>
      <c r="K42">
        <v>1200</v>
      </c>
      <c r="L42" t="s">
        <v>302</v>
      </c>
      <c r="M42" t="s">
        <v>165</v>
      </c>
      <c r="N42" t="s">
        <v>303</v>
      </c>
      <c r="O42" t="s">
        <v>304</v>
      </c>
      <c r="P42" t="s">
        <v>71</v>
      </c>
      <c r="Q42">
        <v>6</v>
      </c>
      <c r="R42" t="s">
        <v>40</v>
      </c>
      <c r="S42" t="s">
        <v>79</v>
      </c>
      <c r="T42">
        <v>83512</v>
      </c>
      <c r="U42" s="1">
        <v>45512</v>
      </c>
      <c r="V42" t="s">
        <v>64</v>
      </c>
      <c r="W42">
        <v>231344</v>
      </c>
      <c r="X42" t="s">
        <v>305</v>
      </c>
      <c r="Y42">
        <v>270</v>
      </c>
      <c r="Z42">
        <v>1223</v>
      </c>
      <c r="AA42">
        <v>4</v>
      </c>
      <c r="AB42">
        <v>1956.8000000000002</v>
      </c>
      <c r="AC42">
        <f>Table1_1[[#This Row],[Price]]*Table1_1[[#This Row],[Quantity]]</f>
        <v>4892</v>
      </c>
    </row>
    <row r="43" spans="1:29" x14ac:dyDescent="0.3">
      <c r="A43" t="s">
        <v>28</v>
      </c>
      <c r="B43" t="s">
        <v>29</v>
      </c>
      <c r="C43" t="s">
        <v>54</v>
      </c>
      <c r="D43" t="s">
        <v>274</v>
      </c>
      <c r="E43" t="s">
        <v>46</v>
      </c>
      <c r="F43" t="s">
        <v>57</v>
      </c>
      <c r="G43">
        <v>91</v>
      </c>
      <c r="H43">
        <v>401707</v>
      </c>
      <c r="I43" t="s">
        <v>34</v>
      </c>
      <c r="J43" s="3">
        <v>45349</v>
      </c>
      <c r="K43">
        <v>1000</v>
      </c>
      <c r="L43" t="s">
        <v>307</v>
      </c>
      <c r="M43" t="s">
        <v>308</v>
      </c>
      <c r="N43" t="s">
        <v>309</v>
      </c>
      <c r="O43" t="s">
        <v>310</v>
      </c>
      <c r="P43" t="s">
        <v>39</v>
      </c>
      <c r="Q43">
        <v>6</v>
      </c>
      <c r="R43" t="s">
        <v>40</v>
      </c>
      <c r="S43" t="s">
        <v>63</v>
      </c>
      <c r="T43">
        <v>28223</v>
      </c>
      <c r="U43" s="1">
        <v>45330</v>
      </c>
      <c r="V43" t="s">
        <v>119</v>
      </c>
      <c r="W43">
        <v>861284</v>
      </c>
      <c r="X43" t="s">
        <v>311</v>
      </c>
      <c r="Y43">
        <v>262</v>
      </c>
      <c r="Z43">
        <v>2952</v>
      </c>
      <c r="AA43">
        <v>4</v>
      </c>
      <c r="AB43">
        <v>4723.2</v>
      </c>
      <c r="AC43">
        <f>Table1_1[[#This Row],[Price]]*Table1_1[[#This Row],[Quantity]]</f>
        <v>11808</v>
      </c>
    </row>
    <row r="44" spans="1:29" x14ac:dyDescent="0.3">
      <c r="A44" t="s">
        <v>28</v>
      </c>
      <c r="B44" t="s">
        <v>29</v>
      </c>
      <c r="C44" t="s">
        <v>148</v>
      </c>
      <c r="D44" t="s">
        <v>254</v>
      </c>
      <c r="E44" t="s">
        <v>56</v>
      </c>
      <c r="F44" t="s">
        <v>57</v>
      </c>
      <c r="G44">
        <v>24</v>
      </c>
      <c r="H44">
        <v>422902</v>
      </c>
      <c r="I44" t="s">
        <v>34</v>
      </c>
      <c r="J44" s="3">
        <v>45208</v>
      </c>
      <c r="K44">
        <v>1200</v>
      </c>
      <c r="L44" t="s">
        <v>312</v>
      </c>
      <c r="M44" t="s">
        <v>313</v>
      </c>
      <c r="N44" t="s">
        <v>314</v>
      </c>
      <c r="O44" t="s">
        <v>315</v>
      </c>
      <c r="P44" t="s">
        <v>51</v>
      </c>
      <c r="Q44">
        <v>4</v>
      </c>
      <c r="R44" t="s">
        <v>88</v>
      </c>
      <c r="S44" t="s">
        <v>41</v>
      </c>
      <c r="T44">
        <v>46532</v>
      </c>
      <c r="U44" s="1">
        <v>45331</v>
      </c>
      <c r="V44" t="s">
        <v>119</v>
      </c>
      <c r="W44">
        <v>113437</v>
      </c>
      <c r="X44" t="s">
        <v>316</v>
      </c>
      <c r="Y44">
        <v>268</v>
      </c>
      <c r="Z44">
        <v>2353</v>
      </c>
      <c r="AA44">
        <v>4</v>
      </c>
      <c r="AB44">
        <v>3764.8</v>
      </c>
      <c r="AC44">
        <f>Table1_1[[#This Row],[Price]]*Table1_1[[#This Row],[Quantity]]</f>
        <v>9412</v>
      </c>
    </row>
    <row r="45" spans="1:29" x14ac:dyDescent="0.3">
      <c r="A45" t="s">
        <v>28</v>
      </c>
      <c r="B45" t="s">
        <v>29</v>
      </c>
      <c r="C45" t="s">
        <v>148</v>
      </c>
      <c r="D45" t="s">
        <v>317</v>
      </c>
      <c r="E45" t="s">
        <v>46</v>
      </c>
      <c r="F45" t="s">
        <v>106</v>
      </c>
      <c r="G45">
        <v>35</v>
      </c>
      <c r="H45">
        <v>416449</v>
      </c>
      <c r="I45" t="s">
        <v>34</v>
      </c>
      <c r="J45" s="3">
        <v>44972</v>
      </c>
      <c r="K45">
        <v>1100</v>
      </c>
      <c r="L45" t="s">
        <v>318</v>
      </c>
      <c r="M45" t="s">
        <v>319</v>
      </c>
      <c r="N45" t="s">
        <v>320</v>
      </c>
      <c r="O45" t="s">
        <v>321</v>
      </c>
      <c r="P45" t="s">
        <v>87</v>
      </c>
      <c r="Q45">
        <v>13</v>
      </c>
      <c r="R45" t="s">
        <v>88</v>
      </c>
      <c r="S45" t="s">
        <v>118</v>
      </c>
      <c r="T45">
        <v>52166</v>
      </c>
      <c r="U45" s="1">
        <v>45372</v>
      </c>
      <c r="V45" t="s">
        <v>72</v>
      </c>
      <c r="W45">
        <v>980511</v>
      </c>
      <c r="X45" t="s">
        <v>322</v>
      </c>
      <c r="Y45">
        <v>389</v>
      </c>
      <c r="Z45">
        <v>1961</v>
      </c>
      <c r="AA45">
        <v>3</v>
      </c>
      <c r="AB45">
        <v>2353.2000000000003</v>
      </c>
      <c r="AC45">
        <f>Table1_1[[#This Row],[Price]]*Table1_1[[#This Row],[Quantity]]</f>
        <v>5883</v>
      </c>
    </row>
    <row r="46" spans="1:29" x14ac:dyDescent="0.3">
      <c r="A46" t="s">
        <v>28</v>
      </c>
      <c r="B46" t="s">
        <v>29</v>
      </c>
      <c r="C46" t="s">
        <v>148</v>
      </c>
      <c r="D46" t="s">
        <v>274</v>
      </c>
      <c r="E46" t="s">
        <v>32</v>
      </c>
      <c r="F46" t="s">
        <v>47</v>
      </c>
      <c r="G46">
        <v>11</v>
      </c>
      <c r="H46">
        <v>426039</v>
      </c>
      <c r="I46" t="s">
        <v>58</v>
      </c>
      <c r="J46" s="3">
        <v>45484</v>
      </c>
      <c r="K46">
        <v>1400</v>
      </c>
      <c r="L46" t="s">
        <v>324</v>
      </c>
      <c r="M46" t="s">
        <v>239</v>
      </c>
      <c r="N46" t="s">
        <v>325</v>
      </c>
      <c r="O46" t="s">
        <v>326</v>
      </c>
      <c r="P46" t="s">
        <v>39</v>
      </c>
      <c r="Q46">
        <v>8</v>
      </c>
      <c r="R46" t="s">
        <v>40</v>
      </c>
      <c r="S46" t="s">
        <v>63</v>
      </c>
      <c r="T46">
        <v>14335</v>
      </c>
      <c r="U46" s="1">
        <v>45563</v>
      </c>
      <c r="V46" t="s">
        <v>180</v>
      </c>
      <c r="W46">
        <v>258870</v>
      </c>
      <c r="X46" t="s">
        <v>327</v>
      </c>
      <c r="Y46">
        <v>600</v>
      </c>
      <c r="Z46">
        <v>754</v>
      </c>
      <c r="AA46">
        <v>8</v>
      </c>
      <c r="AB46">
        <v>2412.8000000000002</v>
      </c>
      <c r="AC46">
        <f>Table1_1[[#This Row],[Price]]*Table1_1[[#This Row],[Quantity]]</f>
        <v>6032</v>
      </c>
    </row>
    <row r="47" spans="1:29" x14ac:dyDescent="0.3">
      <c r="A47" t="s">
        <v>28</v>
      </c>
      <c r="B47" t="s">
        <v>29</v>
      </c>
      <c r="C47" t="s">
        <v>44</v>
      </c>
      <c r="D47" t="s">
        <v>237</v>
      </c>
      <c r="E47" t="s">
        <v>46</v>
      </c>
      <c r="F47" t="s">
        <v>135</v>
      </c>
      <c r="G47">
        <v>34</v>
      </c>
      <c r="H47">
        <v>406635</v>
      </c>
      <c r="I47" t="s">
        <v>34</v>
      </c>
      <c r="J47" s="3">
        <v>44242</v>
      </c>
      <c r="K47">
        <v>1300</v>
      </c>
      <c r="L47" t="s">
        <v>328</v>
      </c>
      <c r="M47" t="s">
        <v>200</v>
      </c>
      <c r="N47" t="s">
        <v>329</v>
      </c>
      <c r="O47" t="s">
        <v>330</v>
      </c>
      <c r="P47" t="s">
        <v>51</v>
      </c>
      <c r="Q47">
        <v>9</v>
      </c>
      <c r="R47" t="s">
        <v>88</v>
      </c>
      <c r="S47" t="s">
        <v>118</v>
      </c>
      <c r="T47">
        <v>51465</v>
      </c>
      <c r="U47" s="1">
        <v>45533</v>
      </c>
      <c r="V47" t="s">
        <v>64</v>
      </c>
      <c r="W47">
        <v>351201</v>
      </c>
      <c r="X47" t="s">
        <v>331</v>
      </c>
      <c r="Y47">
        <v>629</v>
      </c>
      <c r="Z47">
        <v>2878</v>
      </c>
      <c r="AA47">
        <v>6</v>
      </c>
      <c r="AB47">
        <v>6907.2000000000007</v>
      </c>
      <c r="AC47">
        <f>Table1_1[[#This Row],[Price]]*Table1_1[[#This Row],[Quantity]]</f>
        <v>17268</v>
      </c>
    </row>
    <row r="48" spans="1:29" x14ac:dyDescent="0.3">
      <c r="A48" t="s">
        <v>28</v>
      </c>
      <c r="B48" t="s">
        <v>29</v>
      </c>
      <c r="C48" t="s">
        <v>193</v>
      </c>
      <c r="D48" t="s">
        <v>55</v>
      </c>
      <c r="E48" t="s">
        <v>32</v>
      </c>
      <c r="F48" t="s">
        <v>99</v>
      </c>
      <c r="G48">
        <v>33</v>
      </c>
      <c r="H48">
        <v>429412</v>
      </c>
      <c r="I48" t="s">
        <v>34</v>
      </c>
      <c r="J48" s="3">
        <v>44684</v>
      </c>
      <c r="K48">
        <v>1100</v>
      </c>
      <c r="L48" t="s">
        <v>333</v>
      </c>
      <c r="M48" t="s">
        <v>334</v>
      </c>
      <c r="N48" t="s">
        <v>335</v>
      </c>
      <c r="O48" t="s">
        <v>336</v>
      </c>
      <c r="P48" t="s">
        <v>51</v>
      </c>
      <c r="Q48">
        <v>18</v>
      </c>
      <c r="R48" t="s">
        <v>40</v>
      </c>
      <c r="S48" t="s">
        <v>118</v>
      </c>
      <c r="T48">
        <v>61221</v>
      </c>
      <c r="U48" s="1">
        <v>45585</v>
      </c>
      <c r="V48" t="s">
        <v>155</v>
      </c>
      <c r="W48">
        <v>236589</v>
      </c>
      <c r="X48" t="s">
        <v>337</v>
      </c>
      <c r="Y48">
        <v>377</v>
      </c>
      <c r="Z48">
        <v>1733</v>
      </c>
      <c r="AA48">
        <v>5</v>
      </c>
      <c r="AB48">
        <v>3466</v>
      </c>
      <c r="AC48">
        <f>Table1_1[[#This Row],[Price]]*Table1_1[[#This Row],[Quantity]]</f>
        <v>8665</v>
      </c>
    </row>
    <row r="49" spans="1:29" x14ac:dyDescent="0.3">
      <c r="A49" t="s">
        <v>28</v>
      </c>
      <c r="B49" t="s">
        <v>29</v>
      </c>
      <c r="C49" t="s">
        <v>44</v>
      </c>
      <c r="D49" t="s">
        <v>338</v>
      </c>
      <c r="E49" t="s">
        <v>32</v>
      </c>
      <c r="F49" t="s">
        <v>57</v>
      </c>
      <c r="G49">
        <v>99</v>
      </c>
      <c r="H49">
        <v>415246</v>
      </c>
      <c r="I49" t="s">
        <v>34</v>
      </c>
      <c r="J49" s="3">
        <v>44487</v>
      </c>
      <c r="K49">
        <v>800</v>
      </c>
      <c r="L49" t="s">
        <v>339</v>
      </c>
      <c r="M49" t="s">
        <v>115</v>
      </c>
      <c r="N49" t="s">
        <v>340</v>
      </c>
      <c r="O49" t="s">
        <v>341</v>
      </c>
      <c r="P49" t="s">
        <v>87</v>
      </c>
      <c r="Q49">
        <v>17</v>
      </c>
      <c r="R49" t="s">
        <v>40</v>
      </c>
      <c r="S49" t="s">
        <v>41</v>
      </c>
      <c r="T49">
        <v>58279</v>
      </c>
      <c r="U49" s="1">
        <v>45503</v>
      </c>
      <c r="V49" t="s">
        <v>126</v>
      </c>
      <c r="W49">
        <v>730449</v>
      </c>
      <c r="X49" t="s">
        <v>342</v>
      </c>
      <c r="Y49">
        <v>778</v>
      </c>
      <c r="Z49">
        <v>699</v>
      </c>
      <c r="AA49">
        <v>3</v>
      </c>
      <c r="AB49">
        <v>838.80000000000007</v>
      </c>
      <c r="AC49">
        <f>Table1_1[[#This Row],[Price]]*Table1_1[[#This Row],[Quantity]]</f>
        <v>2097</v>
      </c>
    </row>
    <row r="50" spans="1:29" x14ac:dyDescent="0.3">
      <c r="A50" t="s">
        <v>28</v>
      </c>
      <c r="B50" t="s">
        <v>29</v>
      </c>
      <c r="C50" t="s">
        <v>30</v>
      </c>
      <c r="D50" t="s">
        <v>291</v>
      </c>
      <c r="E50" t="s">
        <v>32</v>
      </c>
      <c r="F50" t="s">
        <v>83</v>
      </c>
      <c r="G50">
        <v>71</v>
      </c>
      <c r="H50">
        <v>436448</v>
      </c>
      <c r="I50" t="s">
        <v>34</v>
      </c>
      <c r="J50" s="3">
        <v>44566</v>
      </c>
      <c r="K50">
        <v>1300</v>
      </c>
      <c r="L50" t="s">
        <v>344</v>
      </c>
      <c r="M50" t="s">
        <v>345</v>
      </c>
      <c r="N50" t="s">
        <v>346</v>
      </c>
      <c r="O50" t="s">
        <v>347</v>
      </c>
      <c r="P50" t="s">
        <v>39</v>
      </c>
      <c r="Q50">
        <v>17</v>
      </c>
      <c r="R50" t="s">
        <v>40</v>
      </c>
      <c r="S50" t="s">
        <v>79</v>
      </c>
      <c r="T50">
        <v>68615</v>
      </c>
      <c r="U50" s="1">
        <v>45569</v>
      </c>
      <c r="V50" t="s">
        <v>155</v>
      </c>
      <c r="W50">
        <v>899545</v>
      </c>
      <c r="X50" t="s">
        <v>348</v>
      </c>
      <c r="Y50">
        <v>830</v>
      </c>
      <c r="Z50">
        <v>1225</v>
      </c>
      <c r="AA50">
        <v>3</v>
      </c>
      <c r="AB50">
        <v>1470</v>
      </c>
      <c r="AC50">
        <f>Table1_1[[#This Row],[Price]]*Table1_1[[#This Row],[Quantity]]</f>
        <v>3675</v>
      </c>
    </row>
    <row r="51" spans="1:29" x14ac:dyDescent="0.3">
      <c r="A51" t="s">
        <v>28</v>
      </c>
      <c r="B51" t="s">
        <v>29</v>
      </c>
      <c r="C51" t="s">
        <v>30</v>
      </c>
      <c r="D51" t="s">
        <v>349</v>
      </c>
      <c r="E51" t="s">
        <v>46</v>
      </c>
      <c r="F51" t="s">
        <v>99</v>
      </c>
      <c r="G51">
        <v>74</v>
      </c>
      <c r="H51">
        <v>432571</v>
      </c>
      <c r="I51" t="s">
        <v>58</v>
      </c>
      <c r="J51" s="3">
        <v>44883</v>
      </c>
      <c r="K51">
        <v>1200</v>
      </c>
      <c r="L51" t="s">
        <v>350</v>
      </c>
      <c r="M51" t="s">
        <v>351</v>
      </c>
      <c r="N51" t="s">
        <v>352</v>
      </c>
      <c r="O51" t="s">
        <v>353</v>
      </c>
      <c r="P51" t="s">
        <v>87</v>
      </c>
      <c r="Q51">
        <v>18</v>
      </c>
      <c r="R51" t="s">
        <v>40</v>
      </c>
      <c r="S51" t="s">
        <v>118</v>
      </c>
      <c r="T51">
        <v>52843</v>
      </c>
      <c r="U51" s="1">
        <v>45423</v>
      </c>
      <c r="V51" t="s">
        <v>140</v>
      </c>
      <c r="W51">
        <v>303990</v>
      </c>
      <c r="X51" t="s">
        <v>354</v>
      </c>
      <c r="Y51">
        <v>329</v>
      </c>
      <c r="Z51">
        <v>2666</v>
      </c>
      <c r="AA51">
        <v>1</v>
      </c>
      <c r="AB51">
        <v>1066.4000000000001</v>
      </c>
      <c r="AC51">
        <f>Table1_1[[#This Row],[Price]]*Table1_1[[#This Row],[Quantity]]</f>
        <v>2666</v>
      </c>
    </row>
    <row r="52" spans="1:29" x14ac:dyDescent="0.3">
      <c r="A52" t="s">
        <v>28</v>
      </c>
      <c r="B52" t="s">
        <v>29</v>
      </c>
      <c r="C52" t="s">
        <v>157</v>
      </c>
      <c r="D52" t="s">
        <v>274</v>
      </c>
      <c r="E52" t="s">
        <v>32</v>
      </c>
      <c r="F52" t="s">
        <v>355</v>
      </c>
      <c r="G52">
        <v>60</v>
      </c>
      <c r="H52">
        <v>416049</v>
      </c>
      <c r="I52" t="s">
        <v>34</v>
      </c>
      <c r="J52" s="3">
        <v>45427</v>
      </c>
      <c r="K52">
        <v>950</v>
      </c>
      <c r="L52" t="s">
        <v>356</v>
      </c>
      <c r="M52" t="s">
        <v>211</v>
      </c>
      <c r="N52" t="s">
        <v>357</v>
      </c>
      <c r="O52" t="s">
        <v>358</v>
      </c>
      <c r="P52" t="s">
        <v>71</v>
      </c>
      <c r="Q52">
        <v>8</v>
      </c>
      <c r="R52" t="s">
        <v>40</v>
      </c>
      <c r="S52" t="s">
        <v>63</v>
      </c>
      <c r="T52">
        <v>38355</v>
      </c>
      <c r="U52" s="1">
        <v>45613</v>
      </c>
      <c r="V52" t="s">
        <v>42</v>
      </c>
      <c r="W52">
        <v>917117</v>
      </c>
      <c r="X52" t="s">
        <v>359</v>
      </c>
      <c r="Y52">
        <v>279</v>
      </c>
      <c r="Z52">
        <v>1469</v>
      </c>
      <c r="AA52">
        <v>1</v>
      </c>
      <c r="AB52">
        <v>587.6</v>
      </c>
      <c r="AC52">
        <f>Table1_1[[#This Row],[Price]]*Table1_1[[#This Row],[Quantity]]</f>
        <v>1469</v>
      </c>
    </row>
    <row r="53" spans="1:29" x14ac:dyDescent="0.3">
      <c r="A53" t="s">
        <v>28</v>
      </c>
      <c r="B53" t="s">
        <v>29</v>
      </c>
      <c r="C53" t="s">
        <v>30</v>
      </c>
      <c r="D53" t="s">
        <v>248</v>
      </c>
      <c r="E53" t="s">
        <v>32</v>
      </c>
      <c r="F53" t="s">
        <v>135</v>
      </c>
      <c r="G53">
        <v>34</v>
      </c>
      <c r="H53">
        <v>431715</v>
      </c>
      <c r="I53" t="s">
        <v>34</v>
      </c>
      <c r="J53" s="3">
        <v>44281</v>
      </c>
      <c r="K53">
        <v>1200</v>
      </c>
      <c r="L53" t="s">
        <v>360</v>
      </c>
      <c r="M53" t="s">
        <v>361</v>
      </c>
      <c r="N53" t="s">
        <v>362</v>
      </c>
      <c r="O53">
        <v>4672463976</v>
      </c>
      <c r="P53" t="s">
        <v>51</v>
      </c>
      <c r="Q53">
        <v>19</v>
      </c>
      <c r="R53" t="s">
        <v>88</v>
      </c>
      <c r="S53" t="s">
        <v>118</v>
      </c>
      <c r="T53">
        <v>70815</v>
      </c>
      <c r="U53" s="1">
        <v>45360</v>
      </c>
      <c r="V53" t="s">
        <v>72</v>
      </c>
      <c r="W53">
        <v>154791</v>
      </c>
      <c r="X53" t="s">
        <v>363</v>
      </c>
      <c r="Y53">
        <v>426</v>
      </c>
      <c r="Z53">
        <v>1132</v>
      </c>
      <c r="AA53">
        <v>4</v>
      </c>
      <c r="AB53">
        <v>1811.2</v>
      </c>
      <c r="AC53">
        <f>Table1_1[[#This Row],[Price]]*Table1_1[[#This Row],[Quantity]]</f>
        <v>4528</v>
      </c>
    </row>
    <row r="54" spans="1:29" x14ac:dyDescent="0.3">
      <c r="A54" t="s">
        <v>28</v>
      </c>
      <c r="B54" t="s">
        <v>29</v>
      </c>
      <c r="C54" t="s">
        <v>91</v>
      </c>
      <c r="D54" t="s">
        <v>364</v>
      </c>
      <c r="E54" t="s">
        <v>46</v>
      </c>
      <c r="F54" t="s">
        <v>57</v>
      </c>
      <c r="G54">
        <v>2</v>
      </c>
      <c r="H54">
        <v>417599</v>
      </c>
      <c r="I54" t="s">
        <v>34</v>
      </c>
      <c r="J54" s="3">
        <v>45489</v>
      </c>
      <c r="K54">
        <v>1000</v>
      </c>
      <c r="L54" t="s">
        <v>365</v>
      </c>
      <c r="M54" t="s">
        <v>366</v>
      </c>
      <c r="N54" t="s">
        <v>367</v>
      </c>
      <c r="O54" t="s">
        <v>368</v>
      </c>
      <c r="P54" t="s">
        <v>51</v>
      </c>
      <c r="Q54">
        <v>5</v>
      </c>
      <c r="R54" t="s">
        <v>88</v>
      </c>
      <c r="S54" t="s">
        <v>41</v>
      </c>
      <c r="T54">
        <v>57277</v>
      </c>
      <c r="U54" s="1">
        <v>45471</v>
      </c>
      <c r="V54" t="s">
        <v>52</v>
      </c>
      <c r="W54">
        <v>530727</v>
      </c>
      <c r="X54" t="s">
        <v>369</v>
      </c>
      <c r="Y54">
        <v>497</v>
      </c>
      <c r="Z54">
        <v>908</v>
      </c>
      <c r="AA54">
        <v>3</v>
      </c>
      <c r="AB54">
        <v>1089.6000000000001</v>
      </c>
      <c r="AC54">
        <f>Table1_1[[#This Row],[Price]]*Table1_1[[#This Row],[Quantity]]</f>
        <v>2724</v>
      </c>
    </row>
    <row r="55" spans="1:29" x14ac:dyDescent="0.3">
      <c r="A55" t="s">
        <v>28</v>
      </c>
      <c r="B55" t="s">
        <v>29</v>
      </c>
      <c r="C55" t="s">
        <v>157</v>
      </c>
      <c r="D55" t="s">
        <v>31</v>
      </c>
      <c r="E55" t="s">
        <v>32</v>
      </c>
      <c r="F55" t="s">
        <v>113</v>
      </c>
      <c r="G55">
        <v>4</v>
      </c>
      <c r="H55">
        <v>410819</v>
      </c>
      <c r="I55" t="s">
        <v>34</v>
      </c>
      <c r="J55" s="3">
        <v>44471</v>
      </c>
      <c r="K55">
        <v>950</v>
      </c>
      <c r="L55" t="s">
        <v>371</v>
      </c>
      <c r="M55" t="s">
        <v>372</v>
      </c>
      <c r="N55" t="s">
        <v>373</v>
      </c>
      <c r="O55" t="s">
        <v>374</v>
      </c>
      <c r="P55" t="s">
        <v>51</v>
      </c>
      <c r="Q55">
        <v>13</v>
      </c>
      <c r="R55" t="s">
        <v>40</v>
      </c>
      <c r="S55" t="s">
        <v>41</v>
      </c>
      <c r="T55">
        <v>73749</v>
      </c>
      <c r="U55" s="1">
        <v>45360</v>
      </c>
      <c r="V55" t="s">
        <v>72</v>
      </c>
      <c r="W55">
        <v>175054</v>
      </c>
      <c r="X55" t="s">
        <v>375</v>
      </c>
      <c r="Y55">
        <v>718</v>
      </c>
      <c r="Z55">
        <v>2074</v>
      </c>
      <c r="AA55">
        <v>4</v>
      </c>
      <c r="AB55">
        <v>3318.4</v>
      </c>
      <c r="AC55">
        <f>Table1_1[[#This Row],[Price]]*Table1_1[[#This Row],[Quantity]]</f>
        <v>8296</v>
      </c>
    </row>
    <row r="56" spans="1:29" x14ac:dyDescent="0.3">
      <c r="A56" t="s">
        <v>28</v>
      </c>
      <c r="B56" t="s">
        <v>29</v>
      </c>
      <c r="C56" t="s">
        <v>54</v>
      </c>
      <c r="D56" t="s">
        <v>105</v>
      </c>
      <c r="E56" t="s">
        <v>56</v>
      </c>
      <c r="F56" t="s">
        <v>355</v>
      </c>
      <c r="G56">
        <v>90</v>
      </c>
      <c r="H56">
        <v>405261</v>
      </c>
      <c r="I56" t="s">
        <v>34</v>
      </c>
      <c r="J56" s="3">
        <v>45483</v>
      </c>
      <c r="K56">
        <v>1100</v>
      </c>
      <c r="L56" t="s">
        <v>376</v>
      </c>
      <c r="M56" t="s">
        <v>60</v>
      </c>
      <c r="N56" t="s">
        <v>377</v>
      </c>
      <c r="O56" t="s">
        <v>378</v>
      </c>
      <c r="P56" t="s">
        <v>39</v>
      </c>
      <c r="Q56">
        <v>11</v>
      </c>
      <c r="R56" t="s">
        <v>88</v>
      </c>
      <c r="S56" t="s">
        <v>63</v>
      </c>
      <c r="T56">
        <v>49960</v>
      </c>
      <c r="U56" s="1">
        <v>45451</v>
      </c>
      <c r="V56" t="s">
        <v>52</v>
      </c>
      <c r="W56">
        <v>310195</v>
      </c>
      <c r="X56" t="s">
        <v>379</v>
      </c>
      <c r="Y56">
        <v>314</v>
      </c>
      <c r="Z56">
        <v>1265</v>
      </c>
      <c r="AA56">
        <v>8</v>
      </c>
      <c r="AB56">
        <v>4048</v>
      </c>
      <c r="AC56">
        <f>Table1_1[[#This Row],[Price]]*Table1_1[[#This Row],[Quantity]]</f>
        <v>10120</v>
      </c>
    </row>
    <row r="57" spans="1:29" x14ac:dyDescent="0.3">
      <c r="A57" t="s">
        <v>28</v>
      </c>
      <c r="B57" t="s">
        <v>29</v>
      </c>
      <c r="C57" t="s">
        <v>30</v>
      </c>
      <c r="D57" t="s">
        <v>380</v>
      </c>
      <c r="E57" t="s">
        <v>56</v>
      </c>
      <c r="F57" t="s">
        <v>135</v>
      </c>
      <c r="G57">
        <v>96</v>
      </c>
      <c r="H57">
        <v>412079</v>
      </c>
      <c r="I57" t="s">
        <v>58</v>
      </c>
      <c r="J57" s="3">
        <v>44086</v>
      </c>
      <c r="K57">
        <v>950</v>
      </c>
      <c r="L57" t="s">
        <v>381</v>
      </c>
      <c r="M57" t="s">
        <v>351</v>
      </c>
      <c r="N57" t="s">
        <v>382</v>
      </c>
      <c r="O57" t="s">
        <v>383</v>
      </c>
      <c r="P57" t="s">
        <v>71</v>
      </c>
      <c r="Q57">
        <v>4</v>
      </c>
      <c r="R57" t="s">
        <v>88</v>
      </c>
      <c r="S57" t="s">
        <v>79</v>
      </c>
      <c r="T57">
        <v>11658</v>
      </c>
      <c r="U57" s="1">
        <v>45619</v>
      </c>
      <c r="V57" t="s">
        <v>42</v>
      </c>
      <c r="W57">
        <v>524474</v>
      </c>
      <c r="X57" t="s">
        <v>384</v>
      </c>
      <c r="Y57">
        <v>427</v>
      </c>
      <c r="Z57">
        <v>1220</v>
      </c>
      <c r="AA57">
        <v>7</v>
      </c>
      <c r="AB57">
        <v>3416</v>
      </c>
      <c r="AC57">
        <f>Table1_1[[#This Row],[Price]]*Table1_1[[#This Row],[Quantity]]</f>
        <v>8540</v>
      </c>
    </row>
    <row r="58" spans="1:29" x14ac:dyDescent="0.3">
      <c r="A58" t="s">
        <v>28</v>
      </c>
      <c r="B58" t="s">
        <v>29</v>
      </c>
      <c r="C58" t="s">
        <v>157</v>
      </c>
      <c r="D58" t="s">
        <v>274</v>
      </c>
      <c r="E58" t="s">
        <v>56</v>
      </c>
      <c r="F58" t="s">
        <v>47</v>
      </c>
      <c r="G58">
        <v>24</v>
      </c>
      <c r="H58">
        <v>412143</v>
      </c>
      <c r="I58" t="s">
        <v>58</v>
      </c>
      <c r="J58" s="3">
        <v>45304</v>
      </c>
      <c r="K58">
        <v>1000</v>
      </c>
      <c r="L58" t="s">
        <v>385</v>
      </c>
      <c r="M58" t="s">
        <v>205</v>
      </c>
      <c r="N58" t="s">
        <v>386</v>
      </c>
      <c r="O58" t="s">
        <v>387</v>
      </c>
      <c r="P58" t="s">
        <v>71</v>
      </c>
      <c r="Q58">
        <v>5</v>
      </c>
      <c r="R58" t="s">
        <v>40</v>
      </c>
      <c r="S58" t="s">
        <v>118</v>
      </c>
      <c r="T58">
        <v>99582</v>
      </c>
      <c r="U58" s="1">
        <v>45499</v>
      </c>
      <c r="V58" t="s">
        <v>126</v>
      </c>
      <c r="W58">
        <v>857663</v>
      </c>
      <c r="X58" t="s">
        <v>388</v>
      </c>
      <c r="Y58">
        <v>788</v>
      </c>
      <c r="Z58">
        <v>2667</v>
      </c>
      <c r="AA58">
        <v>8</v>
      </c>
      <c r="AB58">
        <v>8534.4</v>
      </c>
      <c r="AC58">
        <f>Table1_1[[#This Row],[Price]]*Table1_1[[#This Row],[Quantity]]</f>
        <v>21336</v>
      </c>
    </row>
    <row r="59" spans="1:29" x14ac:dyDescent="0.3">
      <c r="A59" t="s">
        <v>28</v>
      </c>
      <c r="B59" t="s">
        <v>29</v>
      </c>
      <c r="C59" t="s">
        <v>44</v>
      </c>
      <c r="D59" t="s">
        <v>170</v>
      </c>
      <c r="E59" t="s">
        <v>32</v>
      </c>
      <c r="F59" t="s">
        <v>355</v>
      </c>
      <c r="G59">
        <v>92</v>
      </c>
      <c r="H59">
        <v>423320</v>
      </c>
      <c r="I59" t="s">
        <v>58</v>
      </c>
      <c r="J59" s="3">
        <v>44857</v>
      </c>
      <c r="K59">
        <v>1400</v>
      </c>
      <c r="L59" t="s">
        <v>389</v>
      </c>
      <c r="M59" t="s">
        <v>351</v>
      </c>
      <c r="N59" t="s">
        <v>390</v>
      </c>
      <c r="O59" t="s">
        <v>391</v>
      </c>
      <c r="P59" t="s">
        <v>51</v>
      </c>
      <c r="Q59">
        <v>19</v>
      </c>
      <c r="R59" t="s">
        <v>88</v>
      </c>
      <c r="S59" t="s">
        <v>41</v>
      </c>
      <c r="T59">
        <v>32188</v>
      </c>
      <c r="U59" s="1">
        <v>45400</v>
      </c>
      <c r="V59" t="s">
        <v>80</v>
      </c>
      <c r="W59">
        <v>262042</v>
      </c>
      <c r="X59" t="s">
        <v>392</v>
      </c>
      <c r="Y59">
        <v>919</v>
      </c>
      <c r="Z59">
        <v>820</v>
      </c>
      <c r="AA59">
        <v>4</v>
      </c>
      <c r="AB59">
        <v>1312</v>
      </c>
      <c r="AC59">
        <f>Table1_1[[#This Row],[Price]]*Table1_1[[#This Row],[Quantity]]</f>
        <v>3280</v>
      </c>
    </row>
    <row r="60" spans="1:29" x14ac:dyDescent="0.3">
      <c r="A60" t="s">
        <v>28</v>
      </c>
      <c r="B60" t="s">
        <v>29</v>
      </c>
      <c r="C60" t="s">
        <v>54</v>
      </c>
      <c r="D60" t="s">
        <v>254</v>
      </c>
      <c r="E60" t="s">
        <v>46</v>
      </c>
      <c r="F60" t="s">
        <v>106</v>
      </c>
      <c r="G60">
        <v>63</v>
      </c>
      <c r="H60">
        <v>428521</v>
      </c>
      <c r="I60" t="s">
        <v>34</v>
      </c>
      <c r="J60" s="3">
        <v>45096</v>
      </c>
      <c r="K60">
        <v>1200</v>
      </c>
      <c r="L60" t="s">
        <v>393</v>
      </c>
      <c r="M60" t="s">
        <v>394</v>
      </c>
      <c r="N60" t="s">
        <v>395</v>
      </c>
      <c r="O60" t="s">
        <v>396</v>
      </c>
      <c r="P60" t="s">
        <v>71</v>
      </c>
      <c r="Q60">
        <v>14</v>
      </c>
      <c r="R60" t="s">
        <v>40</v>
      </c>
      <c r="S60" t="s">
        <v>41</v>
      </c>
      <c r="T60">
        <v>83796</v>
      </c>
      <c r="U60" s="1">
        <v>45592</v>
      </c>
      <c r="V60" t="s">
        <v>155</v>
      </c>
      <c r="W60">
        <v>906683</v>
      </c>
      <c r="X60" t="s">
        <v>397</v>
      </c>
      <c r="Y60">
        <v>522</v>
      </c>
      <c r="Z60">
        <v>1757</v>
      </c>
      <c r="AA60">
        <v>7</v>
      </c>
      <c r="AB60">
        <v>4919.6000000000004</v>
      </c>
      <c r="AC60">
        <f>Table1_1[[#This Row],[Price]]*Table1_1[[#This Row],[Quantity]]</f>
        <v>12299</v>
      </c>
    </row>
    <row r="61" spans="1:29" x14ac:dyDescent="0.3">
      <c r="A61" t="s">
        <v>28</v>
      </c>
      <c r="B61" t="s">
        <v>29</v>
      </c>
      <c r="C61" t="s">
        <v>91</v>
      </c>
      <c r="D61" t="s">
        <v>187</v>
      </c>
      <c r="E61" t="s">
        <v>56</v>
      </c>
      <c r="F61" t="s">
        <v>150</v>
      </c>
      <c r="G61">
        <v>61</v>
      </c>
      <c r="H61">
        <v>425960</v>
      </c>
      <c r="I61" t="s">
        <v>34</v>
      </c>
      <c r="J61" s="3">
        <v>44974</v>
      </c>
      <c r="K61">
        <v>1300</v>
      </c>
      <c r="L61" t="s">
        <v>398</v>
      </c>
      <c r="M61" t="s">
        <v>366</v>
      </c>
      <c r="N61" t="s">
        <v>399</v>
      </c>
      <c r="O61" t="s">
        <v>400</v>
      </c>
      <c r="P61" t="s">
        <v>71</v>
      </c>
      <c r="Q61">
        <v>10</v>
      </c>
      <c r="R61" t="s">
        <v>40</v>
      </c>
      <c r="S61" t="s">
        <v>118</v>
      </c>
      <c r="T61">
        <v>12957</v>
      </c>
      <c r="U61" s="1">
        <v>45362</v>
      </c>
      <c r="V61" t="s">
        <v>72</v>
      </c>
      <c r="W61">
        <v>129790</v>
      </c>
      <c r="X61" t="s">
        <v>401</v>
      </c>
      <c r="Y61">
        <v>305</v>
      </c>
      <c r="Z61">
        <v>1463</v>
      </c>
      <c r="AA61">
        <v>6</v>
      </c>
      <c r="AB61">
        <v>3511.2000000000003</v>
      </c>
      <c r="AC61">
        <f>Table1_1[[#This Row],[Price]]*Table1_1[[#This Row],[Quantity]]</f>
        <v>8778</v>
      </c>
    </row>
    <row r="62" spans="1:29" x14ac:dyDescent="0.3">
      <c r="A62" t="s">
        <v>28</v>
      </c>
      <c r="B62" t="s">
        <v>29</v>
      </c>
      <c r="C62" t="s">
        <v>44</v>
      </c>
      <c r="D62" t="s">
        <v>163</v>
      </c>
      <c r="E62" t="s">
        <v>32</v>
      </c>
      <c r="F62" t="s">
        <v>106</v>
      </c>
      <c r="G62">
        <v>39</v>
      </c>
      <c r="H62">
        <v>414950</v>
      </c>
      <c r="I62" t="s">
        <v>34</v>
      </c>
      <c r="J62" s="3">
        <v>44990</v>
      </c>
      <c r="K62">
        <v>1300</v>
      </c>
      <c r="L62" t="s">
        <v>403</v>
      </c>
      <c r="M62" t="s">
        <v>269</v>
      </c>
      <c r="N62" t="s">
        <v>404</v>
      </c>
      <c r="O62" t="s">
        <v>405</v>
      </c>
      <c r="P62" t="s">
        <v>51</v>
      </c>
      <c r="Q62">
        <v>10</v>
      </c>
      <c r="R62" t="s">
        <v>40</v>
      </c>
      <c r="S62" t="s">
        <v>79</v>
      </c>
      <c r="T62">
        <v>67889</v>
      </c>
      <c r="U62" s="1">
        <v>45527</v>
      </c>
      <c r="V62" t="s">
        <v>64</v>
      </c>
      <c r="W62">
        <v>558263</v>
      </c>
      <c r="X62" t="s">
        <v>406</v>
      </c>
      <c r="Y62">
        <v>537</v>
      </c>
      <c r="Z62">
        <v>1109</v>
      </c>
      <c r="AA62">
        <v>2</v>
      </c>
      <c r="AB62">
        <v>887.2</v>
      </c>
      <c r="AC62">
        <f>Table1_1[[#This Row],[Price]]*Table1_1[[#This Row],[Quantity]]</f>
        <v>2218</v>
      </c>
    </row>
    <row r="63" spans="1:29" x14ac:dyDescent="0.3">
      <c r="A63" t="s">
        <v>28</v>
      </c>
      <c r="B63" t="s">
        <v>29</v>
      </c>
      <c r="C63" t="s">
        <v>157</v>
      </c>
      <c r="D63" t="s">
        <v>380</v>
      </c>
      <c r="E63" t="s">
        <v>32</v>
      </c>
      <c r="F63" t="s">
        <v>83</v>
      </c>
      <c r="G63">
        <v>95</v>
      </c>
      <c r="H63">
        <v>420930</v>
      </c>
      <c r="I63" t="s">
        <v>34</v>
      </c>
      <c r="J63" s="3">
        <v>44198</v>
      </c>
      <c r="K63">
        <v>1100</v>
      </c>
      <c r="L63" t="s">
        <v>407</v>
      </c>
      <c r="M63" t="s">
        <v>319</v>
      </c>
      <c r="N63" t="s">
        <v>408</v>
      </c>
      <c r="O63" t="s">
        <v>409</v>
      </c>
      <c r="P63" t="s">
        <v>87</v>
      </c>
      <c r="Q63">
        <v>7</v>
      </c>
      <c r="R63" t="s">
        <v>88</v>
      </c>
      <c r="S63" t="s">
        <v>79</v>
      </c>
      <c r="T63">
        <v>68727</v>
      </c>
      <c r="U63" s="1">
        <v>45315</v>
      </c>
      <c r="V63" t="s">
        <v>111</v>
      </c>
      <c r="W63">
        <v>947806</v>
      </c>
      <c r="X63" t="s">
        <v>410</v>
      </c>
      <c r="Y63">
        <v>675</v>
      </c>
      <c r="Z63">
        <v>1740</v>
      </c>
      <c r="AA63">
        <v>6</v>
      </c>
      <c r="AB63">
        <v>4176</v>
      </c>
      <c r="AC63">
        <f>Table1_1[[#This Row],[Price]]*Table1_1[[#This Row],[Quantity]]</f>
        <v>10440</v>
      </c>
    </row>
    <row r="64" spans="1:29" x14ac:dyDescent="0.3">
      <c r="A64" t="s">
        <v>28</v>
      </c>
      <c r="B64" t="s">
        <v>29</v>
      </c>
      <c r="C64" t="s">
        <v>157</v>
      </c>
      <c r="D64" t="s">
        <v>411</v>
      </c>
      <c r="E64" t="s">
        <v>56</v>
      </c>
      <c r="F64" t="s">
        <v>135</v>
      </c>
      <c r="G64">
        <v>67</v>
      </c>
      <c r="H64">
        <v>418165</v>
      </c>
      <c r="I64" t="s">
        <v>58</v>
      </c>
      <c r="J64" s="3">
        <v>43891</v>
      </c>
      <c r="K64">
        <v>1300</v>
      </c>
      <c r="L64" t="s">
        <v>412</v>
      </c>
      <c r="M64" t="s">
        <v>189</v>
      </c>
      <c r="N64" t="s">
        <v>413</v>
      </c>
      <c r="O64" t="s">
        <v>414</v>
      </c>
      <c r="P64" t="s">
        <v>39</v>
      </c>
      <c r="Q64">
        <v>10</v>
      </c>
      <c r="R64" t="s">
        <v>40</v>
      </c>
      <c r="S64" t="s">
        <v>41</v>
      </c>
      <c r="T64">
        <v>49977</v>
      </c>
      <c r="U64" s="1">
        <v>45530</v>
      </c>
      <c r="V64" t="s">
        <v>64</v>
      </c>
      <c r="W64">
        <v>505111</v>
      </c>
      <c r="X64" t="s">
        <v>415</v>
      </c>
      <c r="Y64">
        <v>452</v>
      </c>
      <c r="Z64">
        <v>542</v>
      </c>
      <c r="AA64">
        <v>5</v>
      </c>
      <c r="AB64">
        <v>1084</v>
      </c>
      <c r="AC64">
        <f>Table1_1[[#This Row],[Price]]*Table1_1[[#This Row],[Quantity]]</f>
        <v>2710</v>
      </c>
    </row>
    <row r="65" spans="1:29" x14ac:dyDescent="0.3">
      <c r="A65" t="s">
        <v>28</v>
      </c>
      <c r="B65" t="s">
        <v>29</v>
      </c>
      <c r="C65" t="s">
        <v>193</v>
      </c>
      <c r="D65" t="s">
        <v>182</v>
      </c>
      <c r="E65" t="s">
        <v>56</v>
      </c>
      <c r="F65" t="s">
        <v>113</v>
      </c>
      <c r="G65">
        <v>37</v>
      </c>
      <c r="H65">
        <v>430428</v>
      </c>
      <c r="I65" t="s">
        <v>58</v>
      </c>
      <c r="J65" s="3">
        <v>44139</v>
      </c>
      <c r="K65">
        <v>800</v>
      </c>
      <c r="L65" t="s">
        <v>416</v>
      </c>
      <c r="M65" t="s">
        <v>417</v>
      </c>
      <c r="N65" t="s">
        <v>418</v>
      </c>
      <c r="O65" t="s">
        <v>419</v>
      </c>
      <c r="P65" t="s">
        <v>71</v>
      </c>
      <c r="Q65">
        <v>17</v>
      </c>
      <c r="R65" t="s">
        <v>88</v>
      </c>
      <c r="S65" t="s">
        <v>79</v>
      </c>
      <c r="T65">
        <v>20097</v>
      </c>
      <c r="U65" s="1">
        <v>45520</v>
      </c>
      <c r="V65" t="s">
        <v>64</v>
      </c>
      <c r="W65">
        <v>725116</v>
      </c>
      <c r="X65" t="s">
        <v>420</v>
      </c>
      <c r="Y65">
        <v>894</v>
      </c>
      <c r="Z65">
        <v>2483</v>
      </c>
      <c r="AA65">
        <v>5</v>
      </c>
      <c r="AB65">
        <v>4966</v>
      </c>
      <c r="AC65">
        <f>Table1_1[[#This Row],[Price]]*Table1_1[[#This Row],[Quantity]]</f>
        <v>12415</v>
      </c>
    </row>
    <row r="66" spans="1:29" x14ac:dyDescent="0.3">
      <c r="A66" t="s">
        <v>28</v>
      </c>
      <c r="B66" t="s">
        <v>29</v>
      </c>
      <c r="C66" t="s">
        <v>157</v>
      </c>
      <c r="D66" t="s">
        <v>421</v>
      </c>
      <c r="E66" t="s">
        <v>56</v>
      </c>
      <c r="F66" t="s">
        <v>175</v>
      </c>
      <c r="G66">
        <v>100</v>
      </c>
      <c r="H66">
        <v>403752</v>
      </c>
      <c r="I66" t="s">
        <v>58</v>
      </c>
      <c r="J66" s="3">
        <v>45462</v>
      </c>
      <c r="K66">
        <v>950</v>
      </c>
      <c r="L66" t="s">
        <v>422</v>
      </c>
      <c r="M66" t="s">
        <v>423</v>
      </c>
      <c r="N66" t="s">
        <v>424</v>
      </c>
      <c r="O66" t="s">
        <v>425</v>
      </c>
      <c r="P66" t="s">
        <v>51</v>
      </c>
      <c r="Q66">
        <v>3</v>
      </c>
      <c r="R66" t="s">
        <v>40</v>
      </c>
      <c r="S66" t="s">
        <v>79</v>
      </c>
      <c r="T66">
        <v>61618</v>
      </c>
      <c r="U66" s="1">
        <v>45612</v>
      </c>
      <c r="V66" t="s">
        <v>42</v>
      </c>
      <c r="W66">
        <v>358560</v>
      </c>
      <c r="X66" t="s">
        <v>426</v>
      </c>
      <c r="Y66">
        <v>432</v>
      </c>
      <c r="Z66">
        <v>511</v>
      </c>
      <c r="AA66">
        <v>5</v>
      </c>
      <c r="AB66">
        <v>1022</v>
      </c>
      <c r="AC66">
        <f>Table1_1[[#This Row],[Price]]*Table1_1[[#This Row],[Quantity]]</f>
        <v>2555</v>
      </c>
    </row>
    <row r="67" spans="1:29" x14ac:dyDescent="0.3">
      <c r="A67" t="s">
        <v>28</v>
      </c>
      <c r="B67" t="s">
        <v>29</v>
      </c>
      <c r="C67" t="s">
        <v>44</v>
      </c>
      <c r="D67" t="s">
        <v>338</v>
      </c>
      <c r="E67" t="s">
        <v>46</v>
      </c>
      <c r="F67" t="s">
        <v>106</v>
      </c>
      <c r="G67">
        <v>1</v>
      </c>
      <c r="H67">
        <v>434614</v>
      </c>
      <c r="I67" t="s">
        <v>58</v>
      </c>
      <c r="J67" s="3">
        <v>45292</v>
      </c>
      <c r="K67">
        <v>1100</v>
      </c>
      <c r="L67" t="s">
        <v>427</v>
      </c>
      <c r="M67" t="s">
        <v>428</v>
      </c>
      <c r="N67" t="s">
        <v>429</v>
      </c>
      <c r="O67" t="s">
        <v>430</v>
      </c>
      <c r="P67" t="s">
        <v>39</v>
      </c>
      <c r="Q67">
        <v>8</v>
      </c>
      <c r="R67" t="s">
        <v>88</v>
      </c>
      <c r="S67" t="s">
        <v>41</v>
      </c>
      <c r="T67">
        <v>56848</v>
      </c>
      <c r="U67" s="1">
        <v>45466</v>
      </c>
      <c r="V67" t="s">
        <v>52</v>
      </c>
      <c r="W67">
        <v>104208</v>
      </c>
      <c r="X67" t="s">
        <v>431</v>
      </c>
      <c r="Y67">
        <v>267</v>
      </c>
      <c r="Z67">
        <v>2759</v>
      </c>
      <c r="AA67">
        <v>4</v>
      </c>
      <c r="AB67">
        <v>4414.4000000000015</v>
      </c>
      <c r="AC67">
        <f>Table1_1[[#This Row],[Price]]*Table1_1[[#This Row],[Quantity]]</f>
        <v>11036</v>
      </c>
    </row>
    <row r="68" spans="1:29" x14ac:dyDescent="0.3">
      <c r="A68" t="s">
        <v>28</v>
      </c>
      <c r="B68" t="s">
        <v>29</v>
      </c>
      <c r="C68" t="s">
        <v>91</v>
      </c>
      <c r="D68" t="s">
        <v>227</v>
      </c>
      <c r="E68" t="s">
        <v>32</v>
      </c>
      <c r="F68" t="s">
        <v>113</v>
      </c>
      <c r="G68">
        <v>100</v>
      </c>
      <c r="H68">
        <v>439453</v>
      </c>
      <c r="I68" t="s">
        <v>34</v>
      </c>
      <c r="J68" s="3">
        <v>44226</v>
      </c>
      <c r="K68">
        <v>800</v>
      </c>
      <c r="L68" t="s">
        <v>433</v>
      </c>
      <c r="M68" t="s">
        <v>434</v>
      </c>
      <c r="N68" t="s">
        <v>435</v>
      </c>
      <c r="O68" t="s">
        <v>436</v>
      </c>
      <c r="P68" t="s">
        <v>71</v>
      </c>
      <c r="Q68">
        <v>4</v>
      </c>
      <c r="R68" t="s">
        <v>40</v>
      </c>
      <c r="S68" t="s">
        <v>63</v>
      </c>
      <c r="T68">
        <v>39771</v>
      </c>
      <c r="U68" s="1">
        <v>45300</v>
      </c>
      <c r="V68" t="s">
        <v>111</v>
      </c>
      <c r="W68">
        <v>488625</v>
      </c>
      <c r="X68" t="s">
        <v>437</v>
      </c>
      <c r="Y68">
        <v>785</v>
      </c>
      <c r="Z68">
        <v>1024</v>
      </c>
      <c r="AA68">
        <v>5</v>
      </c>
      <c r="AB68">
        <v>2048</v>
      </c>
      <c r="AC68">
        <f>Table1_1[[#This Row],[Price]]*Table1_1[[#This Row],[Quantity]]</f>
        <v>5120</v>
      </c>
    </row>
    <row r="69" spans="1:29" x14ac:dyDescent="0.3">
      <c r="A69" t="s">
        <v>28</v>
      </c>
      <c r="B69" t="s">
        <v>29</v>
      </c>
      <c r="C69" t="s">
        <v>30</v>
      </c>
      <c r="D69" t="s">
        <v>98</v>
      </c>
      <c r="E69" t="s">
        <v>32</v>
      </c>
      <c r="F69" t="s">
        <v>83</v>
      </c>
      <c r="G69">
        <v>59</v>
      </c>
      <c r="H69">
        <v>400656</v>
      </c>
      <c r="I69" t="s">
        <v>58</v>
      </c>
      <c r="J69" s="3">
        <v>44241</v>
      </c>
      <c r="K69">
        <v>1100</v>
      </c>
      <c r="L69" t="s">
        <v>438</v>
      </c>
      <c r="M69" t="s">
        <v>345</v>
      </c>
      <c r="N69" t="s">
        <v>439</v>
      </c>
      <c r="O69" t="s">
        <v>440</v>
      </c>
      <c r="P69" t="s">
        <v>71</v>
      </c>
      <c r="Q69">
        <v>13</v>
      </c>
      <c r="R69" t="s">
        <v>88</v>
      </c>
      <c r="S69" t="s">
        <v>41</v>
      </c>
      <c r="T69">
        <v>37709</v>
      </c>
      <c r="U69" s="1">
        <v>45531</v>
      </c>
      <c r="V69" t="s">
        <v>64</v>
      </c>
      <c r="W69">
        <v>149403</v>
      </c>
      <c r="X69" t="s">
        <v>441</v>
      </c>
      <c r="Y69">
        <v>923</v>
      </c>
      <c r="Z69">
        <v>2050</v>
      </c>
      <c r="AA69">
        <v>6</v>
      </c>
      <c r="AB69">
        <v>4920</v>
      </c>
      <c r="AC69">
        <f>Table1_1[[#This Row],[Price]]*Table1_1[[#This Row],[Quantity]]</f>
        <v>12300</v>
      </c>
    </row>
    <row r="70" spans="1:29" x14ac:dyDescent="0.3">
      <c r="A70" t="s">
        <v>28</v>
      </c>
      <c r="B70" t="s">
        <v>29</v>
      </c>
      <c r="C70" t="s">
        <v>91</v>
      </c>
      <c r="D70" t="s">
        <v>442</v>
      </c>
      <c r="E70" t="s">
        <v>56</v>
      </c>
      <c r="F70" t="s">
        <v>99</v>
      </c>
      <c r="G70">
        <v>64</v>
      </c>
      <c r="H70">
        <v>426510</v>
      </c>
      <c r="I70" t="s">
        <v>58</v>
      </c>
      <c r="J70" s="3">
        <v>44617</v>
      </c>
      <c r="K70">
        <v>1300</v>
      </c>
      <c r="L70" t="s">
        <v>443</v>
      </c>
      <c r="M70" t="s">
        <v>428</v>
      </c>
      <c r="N70" t="s">
        <v>444</v>
      </c>
      <c r="O70" t="s">
        <v>445</v>
      </c>
      <c r="P70" t="s">
        <v>71</v>
      </c>
      <c r="Q70">
        <v>13</v>
      </c>
      <c r="R70" t="s">
        <v>40</v>
      </c>
      <c r="S70" t="s">
        <v>118</v>
      </c>
      <c r="T70">
        <v>80176</v>
      </c>
      <c r="U70" s="1">
        <v>45330</v>
      </c>
      <c r="V70" t="s">
        <v>119</v>
      </c>
      <c r="W70">
        <v>207887</v>
      </c>
      <c r="X70" t="s">
        <v>446</v>
      </c>
      <c r="Y70">
        <v>704</v>
      </c>
      <c r="Z70">
        <v>1708</v>
      </c>
      <c r="AA70">
        <v>8</v>
      </c>
      <c r="AB70">
        <v>5465.6</v>
      </c>
      <c r="AC70">
        <f>Table1_1[[#This Row],[Price]]*Table1_1[[#This Row],[Quantity]]</f>
        <v>13664</v>
      </c>
    </row>
    <row r="71" spans="1:29" x14ac:dyDescent="0.3">
      <c r="A71" t="s">
        <v>28</v>
      </c>
      <c r="B71" t="s">
        <v>29</v>
      </c>
      <c r="C71" t="s">
        <v>66</v>
      </c>
      <c r="D71" t="s">
        <v>267</v>
      </c>
      <c r="E71" t="s">
        <v>32</v>
      </c>
      <c r="F71" t="s">
        <v>99</v>
      </c>
      <c r="G71">
        <v>88</v>
      </c>
      <c r="H71">
        <v>410719</v>
      </c>
      <c r="I71" t="s">
        <v>58</v>
      </c>
      <c r="J71" s="3">
        <v>44810</v>
      </c>
      <c r="K71">
        <v>1100</v>
      </c>
      <c r="L71" t="s">
        <v>447</v>
      </c>
      <c r="M71" t="s">
        <v>276</v>
      </c>
      <c r="N71" t="s">
        <v>448</v>
      </c>
      <c r="O71" t="s">
        <v>449</v>
      </c>
      <c r="P71" t="s">
        <v>87</v>
      </c>
      <c r="Q71">
        <v>11</v>
      </c>
      <c r="R71" t="s">
        <v>40</v>
      </c>
      <c r="S71" t="s">
        <v>118</v>
      </c>
      <c r="T71">
        <v>85924</v>
      </c>
      <c r="U71" s="1">
        <v>45336</v>
      </c>
      <c r="V71" t="s">
        <v>119</v>
      </c>
      <c r="W71">
        <v>658203</v>
      </c>
      <c r="X71" t="s">
        <v>450</v>
      </c>
      <c r="Y71">
        <v>732</v>
      </c>
      <c r="Z71">
        <v>1809</v>
      </c>
      <c r="AA71">
        <v>2</v>
      </c>
      <c r="AB71">
        <v>1447.2</v>
      </c>
      <c r="AC71">
        <f>Table1_1[[#This Row],[Price]]*Table1_1[[#This Row],[Quantity]]</f>
        <v>3618</v>
      </c>
    </row>
    <row r="72" spans="1:29" x14ac:dyDescent="0.3">
      <c r="A72" t="s">
        <v>28</v>
      </c>
      <c r="B72" t="s">
        <v>29</v>
      </c>
      <c r="C72" t="s">
        <v>148</v>
      </c>
      <c r="D72" t="s">
        <v>182</v>
      </c>
      <c r="E72" t="s">
        <v>46</v>
      </c>
      <c r="F72" t="s">
        <v>47</v>
      </c>
      <c r="G72">
        <v>55</v>
      </c>
      <c r="H72">
        <v>437043</v>
      </c>
      <c r="I72" t="s">
        <v>58</v>
      </c>
      <c r="J72" s="3">
        <v>44035</v>
      </c>
      <c r="K72">
        <v>1400</v>
      </c>
      <c r="L72" t="s">
        <v>451</v>
      </c>
      <c r="M72" t="s">
        <v>361</v>
      </c>
      <c r="N72" t="s">
        <v>452</v>
      </c>
      <c r="O72" t="s">
        <v>453</v>
      </c>
      <c r="P72" t="s">
        <v>71</v>
      </c>
      <c r="Q72">
        <v>20</v>
      </c>
      <c r="R72" t="s">
        <v>40</v>
      </c>
      <c r="S72" t="s">
        <v>41</v>
      </c>
      <c r="T72">
        <v>60477</v>
      </c>
      <c r="U72" s="1">
        <v>45394</v>
      </c>
      <c r="V72" t="s">
        <v>80</v>
      </c>
      <c r="W72">
        <v>193574</v>
      </c>
      <c r="X72" t="s">
        <v>454</v>
      </c>
      <c r="Y72">
        <v>708</v>
      </c>
      <c r="Z72">
        <v>1546</v>
      </c>
      <c r="AA72">
        <v>8</v>
      </c>
      <c r="AB72">
        <v>4947.2000000000007</v>
      </c>
      <c r="AC72">
        <f>Table1_1[[#This Row],[Price]]*Table1_1[[#This Row],[Quantity]]</f>
        <v>12368</v>
      </c>
    </row>
    <row r="73" spans="1:29" x14ac:dyDescent="0.3">
      <c r="A73" t="s">
        <v>28</v>
      </c>
      <c r="B73" t="s">
        <v>29</v>
      </c>
      <c r="C73" t="s">
        <v>157</v>
      </c>
      <c r="D73" t="s">
        <v>170</v>
      </c>
      <c r="E73" t="s">
        <v>56</v>
      </c>
      <c r="F73" t="s">
        <v>47</v>
      </c>
      <c r="G73">
        <v>11</v>
      </c>
      <c r="H73">
        <v>401894</v>
      </c>
      <c r="I73" t="s">
        <v>34</v>
      </c>
      <c r="J73" s="3">
        <v>43915</v>
      </c>
      <c r="K73">
        <v>1200</v>
      </c>
      <c r="L73" t="s">
        <v>456</v>
      </c>
      <c r="M73" t="s">
        <v>152</v>
      </c>
      <c r="N73" t="s">
        <v>457</v>
      </c>
      <c r="O73" t="s">
        <v>458</v>
      </c>
      <c r="P73" t="s">
        <v>87</v>
      </c>
      <c r="Q73">
        <v>18</v>
      </c>
      <c r="R73" t="s">
        <v>40</v>
      </c>
      <c r="S73" t="s">
        <v>118</v>
      </c>
      <c r="T73">
        <v>66994</v>
      </c>
      <c r="U73" s="1">
        <v>45340</v>
      </c>
      <c r="V73" t="s">
        <v>119</v>
      </c>
      <c r="W73">
        <v>511838</v>
      </c>
      <c r="X73" t="s">
        <v>459</v>
      </c>
      <c r="Y73">
        <v>993</v>
      </c>
      <c r="Z73">
        <v>1835</v>
      </c>
      <c r="AA73">
        <v>6</v>
      </c>
      <c r="AB73">
        <v>4404</v>
      </c>
      <c r="AC73">
        <f>Table1_1[[#This Row],[Price]]*Table1_1[[#This Row],[Quantity]]</f>
        <v>11010</v>
      </c>
    </row>
    <row r="74" spans="1:29" x14ac:dyDescent="0.3">
      <c r="A74" t="s">
        <v>28</v>
      </c>
      <c r="B74" t="s">
        <v>29</v>
      </c>
      <c r="C74" t="s">
        <v>193</v>
      </c>
      <c r="D74" t="s">
        <v>134</v>
      </c>
      <c r="E74" t="s">
        <v>32</v>
      </c>
      <c r="F74" t="s">
        <v>47</v>
      </c>
      <c r="G74">
        <v>100</v>
      </c>
      <c r="H74">
        <v>405273</v>
      </c>
      <c r="I74" t="s">
        <v>58</v>
      </c>
      <c r="J74" s="3">
        <v>44492</v>
      </c>
      <c r="K74">
        <v>1400</v>
      </c>
      <c r="L74" t="s">
        <v>460</v>
      </c>
      <c r="M74" t="s">
        <v>165</v>
      </c>
      <c r="N74" t="s">
        <v>461</v>
      </c>
      <c r="O74">
        <v>7897018130</v>
      </c>
      <c r="P74" t="s">
        <v>51</v>
      </c>
      <c r="Q74">
        <v>3</v>
      </c>
      <c r="R74" t="s">
        <v>88</v>
      </c>
      <c r="S74" t="s">
        <v>41</v>
      </c>
      <c r="T74">
        <v>97689</v>
      </c>
      <c r="U74" s="1">
        <v>45477</v>
      </c>
      <c r="V74" t="s">
        <v>126</v>
      </c>
      <c r="W74">
        <v>923374</v>
      </c>
      <c r="X74" t="s">
        <v>462</v>
      </c>
      <c r="Y74">
        <v>452</v>
      </c>
      <c r="Z74">
        <v>1333</v>
      </c>
      <c r="AA74">
        <v>7</v>
      </c>
      <c r="AB74">
        <v>3732.4</v>
      </c>
      <c r="AC74">
        <f>Table1_1[[#This Row],[Price]]*Table1_1[[#This Row],[Quantity]]</f>
        <v>9331</v>
      </c>
    </row>
    <row r="75" spans="1:29" x14ac:dyDescent="0.3">
      <c r="A75" t="s">
        <v>28</v>
      </c>
      <c r="B75" t="s">
        <v>29</v>
      </c>
      <c r="C75" t="s">
        <v>54</v>
      </c>
      <c r="D75" t="s">
        <v>55</v>
      </c>
      <c r="E75" t="s">
        <v>56</v>
      </c>
      <c r="F75" t="s">
        <v>99</v>
      </c>
      <c r="G75">
        <v>90</v>
      </c>
      <c r="H75">
        <v>405318</v>
      </c>
      <c r="I75" t="s">
        <v>58</v>
      </c>
      <c r="J75" s="3">
        <v>45566</v>
      </c>
      <c r="K75">
        <v>1300</v>
      </c>
      <c r="L75" t="s">
        <v>463</v>
      </c>
      <c r="M75" t="s">
        <v>394</v>
      </c>
      <c r="N75" t="s">
        <v>464</v>
      </c>
      <c r="O75" t="s">
        <v>465</v>
      </c>
      <c r="P75" t="s">
        <v>71</v>
      </c>
      <c r="Q75">
        <v>15</v>
      </c>
      <c r="R75" t="s">
        <v>88</v>
      </c>
      <c r="S75" t="s">
        <v>63</v>
      </c>
      <c r="T75">
        <v>65805</v>
      </c>
      <c r="U75" s="1">
        <v>45476</v>
      </c>
      <c r="V75" t="s">
        <v>126</v>
      </c>
      <c r="W75">
        <v>436923</v>
      </c>
      <c r="X75" t="s">
        <v>466</v>
      </c>
      <c r="Y75">
        <v>774</v>
      </c>
      <c r="Z75">
        <v>2737</v>
      </c>
      <c r="AA75">
        <v>8</v>
      </c>
      <c r="AB75">
        <v>8758.4</v>
      </c>
      <c r="AC75">
        <f>Table1_1[[#This Row],[Price]]*Table1_1[[#This Row],[Quantity]]</f>
        <v>21896</v>
      </c>
    </row>
    <row r="76" spans="1:29" x14ac:dyDescent="0.3">
      <c r="A76" t="s">
        <v>28</v>
      </c>
      <c r="B76" t="s">
        <v>29</v>
      </c>
      <c r="C76" t="s">
        <v>66</v>
      </c>
      <c r="D76" t="s">
        <v>467</v>
      </c>
      <c r="E76" t="s">
        <v>56</v>
      </c>
      <c r="F76" t="s">
        <v>175</v>
      </c>
      <c r="G76">
        <v>62</v>
      </c>
      <c r="H76">
        <v>428594</v>
      </c>
      <c r="I76" t="s">
        <v>58</v>
      </c>
      <c r="J76" s="3">
        <v>44862</v>
      </c>
      <c r="K76">
        <v>1300</v>
      </c>
      <c r="L76" t="s">
        <v>468</v>
      </c>
      <c r="M76" t="s">
        <v>334</v>
      </c>
      <c r="N76" t="s">
        <v>469</v>
      </c>
      <c r="O76" t="s">
        <v>470</v>
      </c>
      <c r="P76" t="s">
        <v>71</v>
      </c>
      <c r="Q76">
        <v>12</v>
      </c>
      <c r="R76" t="s">
        <v>40</v>
      </c>
      <c r="S76" t="s">
        <v>118</v>
      </c>
      <c r="T76">
        <v>31998</v>
      </c>
      <c r="U76" s="1">
        <v>45446</v>
      </c>
      <c r="V76" t="s">
        <v>52</v>
      </c>
      <c r="W76">
        <v>115670</v>
      </c>
      <c r="X76" t="s">
        <v>471</v>
      </c>
      <c r="Y76">
        <v>408</v>
      </c>
      <c r="Z76">
        <v>542</v>
      </c>
      <c r="AA76">
        <v>7</v>
      </c>
      <c r="AB76">
        <v>1517.6000000000001</v>
      </c>
      <c r="AC76">
        <f>Table1_1[[#This Row],[Price]]*Table1_1[[#This Row],[Quantity]]</f>
        <v>3794</v>
      </c>
    </row>
    <row r="77" spans="1:29" x14ac:dyDescent="0.3">
      <c r="A77" t="s">
        <v>28</v>
      </c>
      <c r="B77" t="s">
        <v>29</v>
      </c>
      <c r="C77" t="s">
        <v>148</v>
      </c>
      <c r="D77" t="s">
        <v>182</v>
      </c>
      <c r="E77" t="s">
        <v>32</v>
      </c>
      <c r="F77" t="s">
        <v>99</v>
      </c>
      <c r="G77">
        <v>19</v>
      </c>
      <c r="H77">
        <v>421744</v>
      </c>
      <c r="I77" t="s">
        <v>58</v>
      </c>
      <c r="J77" s="3">
        <v>45004</v>
      </c>
      <c r="K77">
        <v>1400</v>
      </c>
      <c r="L77" t="s">
        <v>473</v>
      </c>
      <c r="M77" t="s">
        <v>428</v>
      </c>
      <c r="N77" t="s">
        <v>474</v>
      </c>
      <c r="O77" t="s">
        <v>475</v>
      </c>
      <c r="P77" t="s">
        <v>87</v>
      </c>
      <c r="Q77">
        <v>8</v>
      </c>
      <c r="R77" t="s">
        <v>88</v>
      </c>
      <c r="S77" t="s">
        <v>79</v>
      </c>
      <c r="T77">
        <v>33942</v>
      </c>
      <c r="U77" s="1">
        <v>45480</v>
      </c>
      <c r="V77" t="s">
        <v>126</v>
      </c>
      <c r="W77">
        <v>191119</v>
      </c>
      <c r="X77" t="s">
        <v>476</v>
      </c>
      <c r="Y77">
        <v>843</v>
      </c>
      <c r="Z77">
        <v>1079</v>
      </c>
      <c r="AA77">
        <v>2</v>
      </c>
      <c r="AB77">
        <v>863.2</v>
      </c>
      <c r="AC77">
        <f>Table1_1[[#This Row],[Price]]*Table1_1[[#This Row],[Quantity]]</f>
        <v>2158</v>
      </c>
    </row>
    <row r="78" spans="1:29" x14ac:dyDescent="0.3">
      <c r="A78" t="s">
        <v>28</v>
      </c>
      <c r="B78" t="s">
        <v>29</v>
      </c>
      <c r="C78" t="s">
        <v>148</v>
      </c>
      <c r="D78" t="s">
        <v>261</v>
      </c>
      <c r="E78" t="s">
        <v>32</v>
      </c>
      <c r="F78" t="s">
        <v>57</v>
      </c>
      <c r="G78">
        <v>89</v>
      </c>
      <c r="H78">
        <v>429643</v>
      </c>
      <c r="I78" t="s">
        <v>34</v>
      </c>
      <c r="J78" s="3">
        <v>45377</v>
      </c>
      <c r="K78">
        <v>1100</v>
      </c>
      <c r="L78" t="s">
        <v>477</v>
      </c>
      <c r="M78" t="s">
        <v>478</v>
      </c>
      <c r="N78" t="s">
        <v>479</v>
      </c>
      <c r="O78">
        <v>5169534444</v>
      </c>
      <c r="P78" t="s">
        <v>39</v>
      </c>
      <c r="Q78">
        <v>8</v>
      </c>
      <c r="R78" t="s">
        <v>88</v>
      </c>
      <c r="S78" t="s">
        <v>118</v>
      </c>
      <c r="T78">
        <v>17973</v>
      </c>
      <c r="U78" s="1">
        <v>45379</v>
      </c>
      <c r="V78" t="s">
        <v>72</v>
      </c>
      <c r="W78">
        <v>452606</v>
      </c>
      <c r="X78" t="s">
        <v>480</v>
      </c>
      <c r="Y78">
        <v>942</v>
      </c>
      <c r="Z78">
        <v>2330</v>
      </c>
      <c r="AA78">
        <v>6</v>
      </c>
      <c r="AB78">
        <v>5592</v>
      </c>
      <c r="AC78">
        <f>Table1_1[[#This Row],[Price]]*Table1_1[[#This Row],[Quantity]]</f>
        <v>13980</v>
      </c>
    </row>
    <row r="79" spans="1:29" x14ac:dyDescent="0.3">
      <c r="A79" t="s">
        <v>28</v>
      </c>
      <c r="B79" t="s">
        <v>29</v>
      </c>
      <c r="C79" t="s">
        <v>148</v>
      </c>
      <c r="D79" t="s">
        <v>421</v>
      </c>
      <c r="E79" t="s">
        <v>46</v>
      </c>
      <c r="F79" t="s">
        <v>47</v>
      </c>
      <c r="G79">
        <v>73</v>
      </c>
      <c r="H79">
        <v>435479</v>
      </c>
      <c r="I79" t="s">
        <v>58</v>
      </c>
      <c r="J79" s="3">
        <v>43865</v>
      </c>
      <c r="K79">
        <v>1200</v>
      </c>
      <c r="L79" t="s">
        <v>481</v>
      </c>
      <c r="M79" t="s">
        <v>482</v>
      </c>
      <c r="N79" t="s">
        <v>483</v>
      </c>
      <c r="O79" t="s">
        <v>484</v>
      </c>
      <c r="P79" t="s">
        <v>51</v>
      </c>
      <c r="Q79">
        <v>10</v>
      </c>
      <c r="R79" t="s">
        <v>88</v>
      </c>
      <c r="S79" t="s">
        <v>79</v>
      </c>
      <c r="T79">
        <v>58930</v>
      </c>
      <c r="U79" s="1">
        <v>45392</v>
      </c>
      <c r="V79" t="s">
        <v>80</v>
      </c>
      <c r="W79">
        <v>483660</v>
      </c>
      <c r="X79" t="s">
        <v>485</v>
      </c>
      <c r="Y79">
        <v>383</v>
      </c>
      <c r="Z79">
        <v>700</v>
      </c>
      <c r="AA79">
        <v>2</v>
      </c>
      <c r="AB79">
        <v>560</v>
      </c>
      <c r="AC79">
        <f>Table1_1[[#This Row],[Price]]*Table1_1[[#This Row],[Quantity]]</f>
        <v>1400</v>
      </c>
    </row>
    <row r="80" spans="1:29" x14ac:dyDescent="0.3">
      <c r="A80" t="s">
        <v>28</v>
      </c>
      <c r="B80" t="s">
        <v>29</v>
      </c>
      <c r="C80" t="s">
        <v>157</v>
      </c>
      <c r="D80" t="s">
        <v>467</v>
      </c>
      <c r="E80" t="s">
        <v>32</v>
      </c>
      <c r="F80" t="s">
        <v>33</v>
      </c>
      <c r="G80">
        <v>11</v>
      </c>
      <c r="H80">
        <v>404646</v>
      </c>
      <c r="I80" t="s">
        <v>34</v>
      </c>
      <c r="J80" s="3">
        <v>43845</v>
      </c>
      <c r="K80">
        <v>800</v>
      </c>
      <c r="L80" t="s">
        <v>486</v>
      </c>
      <c r="M80" t="s">
        <v>487</v>
      </c>
      <c r="N80" t="s">
        <v>488</v>
      </c>
      <c r="O80" t="s">
        <v>489</v>
      </c>
      <c r="P80" t="s">
        <v>39</v>
      </c>
      <c r="Q80">
        <v>16</v>
      </c>
      <c r="R80" t="s">
        <v>88</v>
      </c>
      <c r="S80" t="s">
        <v>118</v>
      </c>
      <c r="T80">
        <v>32061</v>
      </c>
      <c r="U80" s="1">
        <v>45592</v>
      </c>
      <c r="V80" t="s">
        <v>155</v>
      </c>
      <c r="W80">
        <v>580394</v>
      </c>
      <c r="X80" t="s">
        <v>490</v>
      </c>
      <c r="Y80">
        <v>244</v>
      </c>
      <c r="Z80">
        <v>2711</v>
      </c>
      <c r="AA80">
        <v>1</v>
      </c>
      <c r="AB80">
        <v>1084.4000000000001</v>
      </c>
      <c r="AC80">
        <f>Table1_1[[#This Row],[Price]]*Table1_1[[#This Row],[Quantity]]</f>
        <v>2711</v>
      </c>
    </row>
    <row r="81" spans="1:29" x14ac:dyDescent="0.3">
      <c r="A81" t="s">
        <v>28</v>
      </c>
      <c r="B81" t="s">
        <v>29</v>
      </c>
      <c r="C81" t="s">
        <v>30</v>
      </c>
      <c r="D81" t="s">
        <v>98</v>
      </c>
      <c r="E81" t="s">
        <v>32</v>
      </c>
      <c r="F81" t="s">
        <v>99</v>
      </c>
      <c r="G81">
        <v>68</v>
      </c>
      <c r="H81">
        <v>427124</v>
      </c>
      <c r="I81" t="s">
        <v>34</v>
      </c>
      <c r="J81" s="3">
        <v>44586</v>
      </c>
      <c r="K81">
        <v>950</v>
      </c>
      <c r="L81" t="s">
        <v>491</v>
      </c>
      <c r="M81" t="s">
        <v>423</v>
      </c>
      <c r="N81" t="s">
        <v>492</v>
      </c>
      <c r="O81" t="s">
        <v>493</v>
      </c>
      <c r="P81" t="s">
        <v>39</v>
      </c>
      <c r="Q81">
        <v>16</v>
      </c>
      <c r="R81" t="s">
        <v>40</v>
      </c>
      <c r="S81" t="s">
        <v>41</v>
      </c>
      <c r="T81">
        <v>61955</v>
      </c>
      <c r="U81" s="1">
        <v>45379</v>
      </c>
      <c r="V81" t="s">
        <v>72</v>
      </c>
      <c r="W81">
        <v>942937</v>
      </c>
      <c r="X81" t="s">
        <v>494</v>
      </c>
      <c r="Y81">
        <v>881</v>
      </c>
      <c r="Z81">
        <v>1388</v>
      </c>
      <c r="AA81">
        <v>2</v>
      </c>
      <c r="AB81">
        <v>1110.4000000000001</v>
      </c>
      <c r="AC81">
        <f>Table1_1[[#This Row],[Price]]*Table1_1[[#This Row],[Quantity]]</f>
        <v>2776</v>
      </c>
    </row>
    <row r="82" spans="1:29" x14ac:dyDescent="0.3">
      <c r="A82" t="s">
        <v>28</v>
      </c>
      <c r="B82" t="s">
        <v>29</v>
      </c>
      <c r="C82" t="s">
        <v>91</v>
      </c>
      <c r="D82" t="s">
        <v>254</v>
      </c>
      <c r="E82" t="s">
        <v>46</v>
      </c>
      <c r="F82" t="s">
        <v>113</v>
      </c>
      <c r="G82">
        <v>62</v>
      </c>
      <c r="H82">
        <v>405012</v>
      </c>
      <c r="I82" t="s">
        <v>34</v>
      </c>
      <c r="J82" s="3">
        <v>44578</v>
      </c>
      <c r="K82">
        <v>1200</v>
      </c>
      <c r="L82" t="s">
        <v>495</v>
      </c>
      <c r="M82" t="s">
        <v>496</v>
      </c>
      <c r="N82" t="s">
        <v>497</v>
      </c>
      <c r="O82" t="s">
        <v>498</v>
      </c>
      <c r="P82" t="s">
        <v>51</v>
      </c>
      <c r="Q82">
        <v>18</v>
      </c>
      <c r="R82" t="s">
        <v>40</v>
      </c>
      <c r="S82" t="s">
        <v>118</v>
      </c>
      <c r="T82">
        <v>66616</v>
      </c>
      <c r="U82" s="1">
        <v>45429</v>
      </c>
      <c r="V82" t="s">
        <v>140</v>
      </c>
      <c r="W82">
        <v>879926</v>
      </c>
      <c r="X82" t="s">
        <v>499</v>
      </c>
      <c r="Y82">
        <v>930</v>
      </c>
      <c r="Z82">
        <v>1906</v>
      </c>
      <c r="AA82">
        <v>6</v>
      </c>
      <c r="AB82">
        <v>4574.4000000000015</v>
      </c>
      <c r="AC82">
        <f>Table1_1[[#This Row],[Price]]*Table1_1[[#This Row],[Quantity]]</f>
        <v>11436</v>
      </c>
    </row>
    <row r="83" spans="1:29" x14ac:dyDescent="0.3">
      <c r="A83" t="s">
        <v>28</v>
      </c>
      <c r="B83" t="s">
        <v>29</v>
      </c>
      <c r="C83" t="s">
        <v>44</v>
      </c>
      <c r="D83" t="s">
        <v>220</v>
      </c>
      <c r="E83" t="s">
        <v>32</v>
      </c>
      <c r="F83" t="s">
        <v>175</v>
      </c>
      <c r="G83">
        <v>79</v>
      </c>
      <c r="H83">
        <v>434573</v>
      </c>
      <c r="I83" t="s">
        <v>58</v>
      </c>
      <c r="J83" s="3">
        <v>44471</v>
      </c>
      <c r="K83">
        <v>1000</v>
      </c>
      <c r="L83" t="s">
        <v>501</v>
      </c>
      <c r="M83" t="s">
        <v>159</v>
      </c>
      <c r="N83" t="s">
        <v>502</v>
      </c>
      <c r="O83" t="s">
        <v>503</v>
      </c>
      <c r="P83" t="s">
        <v>39</v>
      </c>
      <c r="Q83">
        <v>15</v>
      </c>
      <c r="R83" t="s">
        <v>88</v>
      </c>
      <c r="S83" t="s">
        <v>118</v>
      </c>
      <c r="T83">
        <v>37493</v>
      </c>
      <c r="U83" s="1">
        <v>45330</v>
      </c>
      <c r="V83" t="s">
        <v>119</v>
      </c>
      <c r="W83">
        <v>202773</v>
      </c>
      <c r="X83" t="s">
        <v>504</v>
      </c>
      <c r="Y83">
        <v>748</v>
      </c>
      <c r="Z83">
        <v>2314</v>
      </c>
      <c r="AA83">
        <v>4</v>
      </c>
      <c r="AB83">
        <v>3702.4</v>
      </c>
      <c r="AC83">
        <f>Table1_1[[#This Row],[Price]]*Table1_1[[#This Row],[Quantity]]</f>
        <v>9256</v>
      </c>
    </row>
    <row r="84" spans="1:29" x14ac:dyDescent="0.3">
      <c r="A84" t="s">
        <v>28</v>
      </c>
      <c r="B84" t="s">
        <v>29</v>
      </c>
      <c r="C84" t="s">
        <v>54</v>
      </c>
      <c r="D84" t="s">
        <v>442</v>
      </c>
      <c r="E84" t="s">
        <v>46</v>
      </c>
      <c r="F84" t="s">
        <v>175</v>
      </c>
      <c r="G84">
        <v>27</v>
      </c>
      <c r="H84">
        <v>405113</v>
      </c>
      <c r="I84" t="s">
        <v>34</v>
      </c>
      <c r="J84" s="3">
        <v>43873</v>
      </c>
      <c r="K84">
        <v>1100</v>
      </c>
      <c r="L84" t="s">
        <v>505</v>
      </c>
      <c r="M84" t="s">
        <v>506</v>
      </c>
      <c r="N84" t="s">
        <v>507</v>
      </c>
      <c r="O84" t="s">
        <v>508</v>
      </c>
      <c r="P84" t="s">
        <v>71</v>
      </c>
      <c r="Q84">
        <v>5</v>
      </c>
      <c r="R84" t="s">
        <v>40</v>
      </c>
      <c r="S84" t="s">
        <v>41</v>
      </c>
      <c r="T84">
        <v>44194</v>
      </c>
      <c r="U84" s="1">
        <v>45608</v>
      </c>
      <c r="V84" t="s">
        <v>42</v>
      </c>
      <c r="W84">
        <v>861720</v>
      </c>
      <c r="X84" t="s">
        <v>509</v>
      </c>
      <c r="Y84">
        <v>747</v>
      </c>
      <c r="Z84">
        <v>2036</v>
      </c>
      <c r="AA84">
        <v>6</v>
      </c>
      <c r="AB84">
        <v>4886.4000000000015</v>
      </c>
      <c r="AC84">
        <f>Table1_1[[#This Row],[Price]]*Table1_1[[#This Row],[Quantity]]</f>
        <v>12216</v>
      </c>
    </row>
    <row r="85" spans="1:29" x14ac:dyDescent="0.3">
      <c r="A85" t="s">
        <v>28</v>
      </c>
      <c r="B85" t="s">
        <v>29</v>
      </c>
      <c r="C85" t="s">
        <v>157</v>
      </c>
      <c r="D85" t="s">
        <v>511</v>
      </c>
      <c r="E85" t="s">
        <v>32</v>
      </c>
      <c r="F85" t="s">
        <v>355</v>
      </c>
      <c r="G85">
        <v>91</v>
      </c>
      <c r="H85">
        <v>402039</v>
      </c>
      <c r="I85" t="s">
        <v>34</v>
      </c>
      <c r="J85" s="3">
        <v>44344</v>
      </c>
      <c r="K85">
        <v>1000</v>
      </c>
      <c r="L85" t="s">
        <v>512</v>
      </c>
      <c r="M85" t="s">
        <v>506</v>
      </c>
      <c r="N85" t="s">
        <v>513</v>
      </c>
      <c r="O85" t="s">
        <v>514</v>
      </c>
      <c r="P85" t="s">
        <v>51</v>
      </c>
      <c r="Q85">
        <v>11</v>
      </c>
      <c r="R85" t="s">
        <v>88</v>
      </c>
      <c r="S85" t="s">
        <v>118</v>
      </c>
      <c r="T85">
        <v>16607</v>
      </c>
      <c r="U85" s="1">
        <v>45627</v>
      </c>
      <c r="V85" t="s">
        <v>259</v>
      </c>
      <c r="W85">
        <v>711195</v>
      </c>
      <c r="X85" t="s">
        <v>515</v>
      </c>
      <c r="Y85">
        <v>928</v>
      </c>
      <c r="Z85">
        <v>2725</v>
      </c>
      <c r="AA85">
        <v>8</v>
      </c>
      <c r="AB85">
        <v>8720</v>
      </c>
      <c r="AC85">
        <f>Table1_1[[#This Row],[Price]]*Table1_1[[#This Row],[Quantity]]</f>
        <v>21800</v>
      </c>
    </row>
    <row r="86" spans="1:29" x14ac:dyDescent="0.3">
      <c r="A86" t="s">
        <v>28</v>
      </c>
      <c r="B86" t="s">
        <v>29</v>
      </c>
      <c r="C86" t="s">
        <v>30</v>
      </c>
      <c r="D86" t="s">
        <v>98</v>
      </c>
      <c r="E86" t="s">
        <v>46</v>
      </c>
      <c r="F86" t="s">
        <v>33</v>
      </c>
      <c r="G86">
        <v>44</v>
      </c>
      <c r="H86">
        <v>414111</v>
      </c>
      <c r="I86" t="s">
        <v>34</v>
      </c>
      <c r="J86" s="3">
        <v>45273</v>
      </c>
      <c r="K86">
        <v>950</v>
      </c>
      <c r="L86" t="s">
        <v>516</v>
      </c>
      <c r="M86" t="s">
        <v>60</v>
      </c>
      <c r="N86" t="s">
        <v>517</v>
      </c>
      <c r="O86" t="s">
        <v>518</v>
      </c>
      <c r="P86" t="s">
        <v>51</v>
      </c>
      <c r="Q86">
        <v>11</v>
      </c>
      <c r="R86" t="s">
        <v>40</v>
      </c>
      <c r="S86" t="s">
        <v>118</v>
      </c>
      <c r="T86">
        <v>75525</v>
      </c>
      <c r="U86" s="1">
        <v>45504</v>
      </c>
      <c r="V86" t="s">
        <v>126</v>
      </c>
      <c r="W86">
        <v>636058</v>
      </c>
      <c r="X86" t="s">
        <v>519</v>
      </c>
      <c r="Y86">
        <v>731</v>
      </c>
      <c r="Z86">
        <v>1992</v>
      </c>
      <c r="AA86">
        <v>4</v>
      </c>
      <c r="AB86">
        <v>3187.2000000000003</v>
      </c>
      <c r="AC86">
        <f>Table1_1[[#This Row],[Price]]*Table1_1[[#This Row],[Quantity]]</f>
        <v>7968</v>
      </c>
    </row>
    <row r="87" spans="1:29" x14ac:dyDescent="0.3">
      <c r="A87" t="s">
        <v>28</v>
      </c>
      <c r="B87" t="s">
        <v>29</v>
      </c>
      <c r="C87" t="s">
        <v>148</v>
      </c>
      <c r="D87" t="s">
        <v>187</v>
      </c>
      <c r="E87" t="s">
        <v>56</v>
      </c>
      <c r="F87" t="s">
        <v>106</v>
      </c>
      <c r="G87">
        <v>56</v>
      </c>
      <c r="H87">
        <v>413637</v>
      </c>
      <c r="I87" t="s">
        <v>34</v>
      </c>
      <c r="J87" s="3">
        <v>45225</v>
      </c>
      <c r="K87">
        <v>1200</v>
      </c>
      <c r="L87" t="s">
        <v>521</v>
      </c>
      <c r="M87" t="s">
        <v>345</v>
      </c>
      <c r="N87" t="s">
        <v>522</v>
      </c>
      <c r="O87">
        <v>-3783</v>
      </c>
      <c r="P87" t="s">
        <v>71</v>
      </c>
      <c r="Q87">
        <v>3</v>
      </c>
      <c r="R87" t="s">
        <v>88</v>
      </c>
      <c r="S87" t="s">
        <v>63</v>
      </c>
      <c r="T87">
        <v>46070</v>
      </c>
      <c r="U87" s="1">
        <v>45496</v>
      </c>
      <c r="V87" t="s">
        <v>126</v>
      </c>
      <c r="W87">
        <v>972849</v>
      </c>
      <c r="X87" t="s">
        <v>523</v>
      </c>
      <c r="Y87">
        <v>277</v>
      </c>
      <c r="Z87">
        <v>2608</v>
      </c>
      <c r="AA87">
        <v>1</v>
      </c>
      <c r="AB87">
        <v>1043.2</v>
      </c>
      <c r="AC87">
        <f>Table1_1[[#This Row],[Price]]*Table1_1[[#This Row],[Quantity]]</f>
        <v>2608</v>
      </c>
    </row>
    <row r="88" spans="1:29" x14ac:dyDescent="0.3">
      <c r="A88" t="s">
        <v>28</v>
      </c>
      <c r="B88" t="s">
        <v>29</v>
      </c>
      <c r="C88" t="s">
        <v>54</v>
      </c>
      <c r="D88" t="s">
        <v>524</v>
      </c>
      <c r="E88" t="s">
        <v>32</v>
      </c>
      <c r="F88" t="s">
        <v>57</v>
      </c>
      <c r="G88">
        <v>24</v>
      </c>
      <c r="H88">
        <v>438296</v>
      </c>
      <c r="I88" t="s">
        <v>58</v>
      </c>
      <c r="J88" s="3">
        <v>45551</v>
      </c>
      <c r="K88">
        <v>800</v>
      </c>
      <c r="L88" t="s">
        <v>525</v>
      </c>
      <c r="M88" t="s">
        <v>394</v>
      </c>
      <c r="N88" t="s">
        <v>526</v>
      </c>
      <c r="O88" t="s">
        <v>527</v>
      </c>
      <c r="P88" t="s">
        <v>39</v>
      </c>
      <c r="Q88">
        <v>16</v>
      </c>
      <c r="R88" t="s">
        <v>88</v>
      </c>
      <c r="S88" t="s">
        <v>41</v>
      </c>
      <c r="T88">
        <v>89791</v>
      </c>
      <c r="U88" s="1">
        <v>45321</v>
      </c>
      <c r="V88" t="s">
        <v>111</v>
      </c>
      <c r="W88">
        <v>742772</v>
      </c>
      <c r="X88" t="s">
        <v>528</v>
      </c>
      <c r="Y88">
        <v>222</v>
      </c>
      <c r="Z88">
        <v>1026</v>
      </c>
      <c r="AA88">
        <v>5</v>
      </c>
      <c r="AB88">
        <v>2052</v>
      </c>
      <c r="AC88">
        <f>Table1_1[[#This Row],[Price]]*Table1_1[[#This Row],[Quantity]]</f>
        <v>5130</v>
      </c>
    </row>
    <row r="89" spans="1:29" x14ac:dyDescent="0.3">
      <c r="A89" t="s">
        <v>28</v>
      </c>
      <c r="B89" t="s">
        <v>29</v>
      </c>
      <c r="C89" t="s">
        <v>157</v>
      </c>
      <c r="D89" t="s">
        <v>380</v>
      </c>
      <c r="E89" t="s">
        <v>46</v>
      </c>
      <c r="F89" t="s">
        <v>33</v>
      </c>
      <c r="G89">
        <v>90</v>
      </c>
      <c r="H89">
        <v>424845</v>
      </c>
      <c r="I89" t="s">
        <v>34</v>
      </c>
      <c r="J89" s="3">
        <v>44575</v>
      </c>
      <c r="K89">
        <v>1200</v>
      </c>
      <c r="L89" t="s">
        <v>529</v>
      </c>
      <c r="M89" t="s">
        <v>144</v>
      </c>
      <c r="N89" t="s">
        <v>530</v>
      </c>
      <c r="O89" t="s">
        <v>531</v>
      </c>
      <c r="P89" t="s">
        <v>39</v>
      </c>
      <c r="Q89">
        <v>12</v>
      </c>
      <c r="R89" t="s">
        <v>88</v>
      </c>
      <c r="S89" t="s">
        <v>41</v>
      </c>
      <c r="T89">
        <v>26490</v>
      </c>
      <c r="U89" s="1">
        <v>45309</v>
      </c>
      <c r="V89" t="s">
        <v>111</v>
      </c>
      <c r="W89">
        <v>270330</v>
      </c>
      <c r="X89" t="s">
        <v>532</v>
      </c>
      <c r="Y89">
        <v>256</v>
      </c>
      <c r="Z89">
        <v>1022</v>
      </c>
      <c r="AA89">
        <v>4</v>
      </c>
      <c r="AB89">
        <v>1635.2</v>
      </c>
      <c r="AC89">
        <f>Table1_1[[#This Row],[Price]]*Table1_1[[#This Row],[Quantity]]</f>
        <v>4088</v>
      </c>
    </row>
    <row r="90" spans="1:29" x14ac:dyDescent="0.3">
      <c r="A90" t="s">
        <v>28</v>
      </c>
      <c r="B90" t="s">
        <v>29</v>
      </c>
      <c r="C90" t="s">
        <v>91</v>
      </c>
      <c r="D90" t="s">
        <v>45</v>
      </c>
      <c r="E90" t="s">
        <v>46</v>
      </c>
      <c r="F90" t="s">
        <v>106</v>
      </c>
      <c r="G90">
        <v>96</v>
      </c>
      <c r="H90">
        <v>431541</v>
      </c>
      <c r="I90" t="s">
        <v>58</v>
      </c>
      <c r="J90" s="3">
        <v>45176</v>
      </c>
      <c r="K90">
        <v>1000</v>
      </c>
      <c r="L90" t="s">
        <v>533</v>
      </c>
      <c r="M90" t="s">
        <v>205</v>
      </c>
      <c r="N90" t="s">
        <v>534</v>
      </c>
      <c r="O90" t="s">
        <v>535</v>
      </c>
      <c r="P90" t="s">
        <v>87</v>
      </c>
      <c r="Q90">
        <v>4</v>
      </c>
      <c r="R90" t="s">
        <v>40</v>
      </c>
      <c r="S90" t="s">
        <v>63</v>
      </c>
      <c r="T90">
        <v>10438</v>
      </c>
      <c r="U90" s="1">
        <v>45581</v>
      </c>
      <c r="V90" t="s">
        <v>155</v>
      </c>
      <c r="W90">
        <v>798036</v>
      </c>
      <c r="X90" t="s">
        <v>536</v>
      </c>
      <c r="Y90">
        <v>630</v>
      </c>
      <c r="Z90">
        <v>2640</v>
      </c>
      <c r="AA90">
        <v>1</v>
      </c>
      <c r="AB90">
        <v>1056</v>
      </c>
      <c r="AC90">
        <f>Table1_1[[#This Row],[Price]]*Table1_1[[#This Row],[Quantity]]</f>
        <v>2640</v>
      </c>
    </row>
    <row r="91" spans="1:29" x14ac:dyDescent="0.3">
      <c r="A91" t="s">
        <v>28</v>
      </c>
      <c r="B91" t="s">
        <v>29</v>
      </c>
      <c r="C91" t="s">
        <v>44</v>
      </c>
      <c r="D91" t="s">
        <v>31</v>
      </c>
      <c r="E91" t="s">
        <v>56</v>
      </c>
      <c r="F91" t="s">
        <v>83</v>
      </c>
      <c r="G91">
        <v>82</v>
      </c>
      <c r="H91">
        <v>402992</v>
      </c>
      <c r="I91" t="s">
        <v>58</v>
      </c>
      <c r="J91" s="3">
        <v>44669</v>
      </c>
      <c r="K91">
        <v>1300</v>
      </c>
      <c r="L91" t="s">
        <v>537</v>
      </c>
      <c r="M91" t="s">
        <v>129</v>
      </c>
      <c r="N91" t="s">
        <v>538</v>
      </c>
      <c r="O91" t="s">
        <v>539</v>
      </c>
      <c r="P91" t="s">
        <v>39</v>
      </c>
      <c r="Q91">
        <v>15</v>
      </c>
      <c r="R91" t="s">
        <v>40</v>
      </c>
      <c r="S91" t="s">
        <v>118</v>
      </c>
      <c r="T91">
        <v>25244</v>
      </c>
      <c r="U91" s="1">
        <v>45339</v>
      </c>
      <c r="V91" t="s">
        <v>119</v>
      </c>
      <c r="W91">
        <v>532677</v>
      </c>
      <c r="X91" t="s">
        <v>540</v>
      </c>
      <c r="Y91">
        <v>662</v>
      </c>
      <c r="Z91">
        <v>2950</v>
      </c>
      <c r="AA91">
        <v>4</v>
      </c>
      <c r="AB91">
        <v>4720</v>
      </c>
      <c r="AC91">
        <f>Table1_1[[#This Row],[Price]]*Table1_1[[#This Row],[Quantity]]</f>
        <v>11800</v>
      </c>
    </row>
    <row r="92" spans="1:29" x14ac:dyDescent="0.3">
      <c r="A92" t="s">
        <v>28</v>
      </c>
      <c r="B92" t="s">
        <v>29</v>
      </c>
      <c r="C92" t="s">
        <v>54</v>
      </c>
      <c r="D92" t="s">
        <v>74</v>
      </c>
      <c r="E92" t="s">
        <v>32</v>
      </c>
      <c r="F92" t="s">
        <v>175</v>
      </c>
      <c r="G92">
        <v>14</v>
      </c>
      <c r="H92">
        <v>423830</v>
      </c>
      <c r="I92" t="s">
        <v>58</v>
      </c>
      <c r="J92" s="3">
        <v>45116</v>
      </c>
      <c r="K92">
        <v>1400</v>
      </c>
      <c r="L92" t="s">
        <v>541</v>
      </c>
      <c r="M92" t="s">
        <v>542</v>
      </c>
      <c r="N92" t="s">
        <v>543</v>
      </c>
      <c r="O92" t="s">
        <v>544</v>
      </c>
      <c r="P92" t="s">
        <v>51</v>
      </c>
      <c r="Q92">
        <v>3</v>
      </c>
      <c r="R92" t="s">
        <v>40</v>
      </c>
      <c r="S92" t="s">
        <v>63</v>
      </c>
      <c r="T92">
        <v>80595</v>
      </c>
      <c r="U92" s="1">
        <v>45532</v>
      </c>
      <c r="V92" t="s">
        <v>64</v>
      </c>
      <c r="W92">
        <v>735459</v>
      </c>
      <c r="X92" t="s">
        <v>545</v>
      </c>
      <c r="Y92">
        <v>977</v>
      </c>
      <c r="Z92">
        <v>1495</v>
      </c>
      <c r="AA92">
        <v>7</v>
      </c>
      <c r="AB92">
        <v>4186</v>
      </c>
      <c r="AC92">
        <f>Table1_1[[#This Row],[Price]]*Table1_1[[#This Row],[Quantity]]</f>
        <v>10465</v>
      </c>
    </row>
    <row r="93" spans="1:29" x14ac:dyDescent="0.3">
      <c r="A93" t="s">
        <v>28</v>
      </c>
      <c r="B93" t="s">
        <v>29</v>
      </c>
      <c r="C93" t="s">
        <v>30</v>
      </c>
      <c r="D93" t="s">
        <v>546</v>
      </c>
      <c r="E93" t="s">
        <v>56</v>
      </c>
      <c r="F93" t="s">
        <v>106</v>
      </c>
      <c r="G93">
        <v>76</v>
      </c>
      <c r="H93">
        <v>414806</v>
      </c>
      <c r="I93" t="s">
        <v>58</v>
      </c>
      <c r="J93" s="3">
        <v>45524</v>
      </c>
      <c r="K93">
        <v>1400</v>
      </c>
      <c r="L93" t="s">
        <v>547</v>
      </c>
      <c r="M93" t="s">
        <v>423</v>
      </c>
      <c r="N93" t="s">
        <v>548</v>
      </c>
      <c r="O93">
        <v>7644738567</v>
      </c>
      <c r="P93" t="s">
        <v>39</v>
      </c>
      <c r="Q93">
        <v>20</v>
      </c>
      <c r="R93" t="s">
        <v>40</v>
      </c>
      <c r="S93" t="s">
        <v>63</v>
      </c>
      <c r="T93">
        <v>58245</v>
      </c>
      <c r="U93" s="1">
        <v>45403</v>
      </c>
      <c r="V93" t="s">
        <v>80</v>
      </c>
      <c r="W93">
        <v>624117</v>
      </c>
      <c r="X93" t="s">
        <v>549</v>
      </c>
      <c r="Y93">
        <v>970</v>
      </c>
      <c r="Z93">
        <v>2157</v>
      </c>
      <c r="AA93">
        <v>1</v>
      </c>
      <c r="AB93">
        <v>862.80000000000007</v>
      </c>
      <c r="AC93">
        <f>Table1_1[[#This Row],[Price]]*Table1_1[[#This Row],[Quantity]]</f>
        <v>2157</v>
      </c>
    </row>
    <row r="94" spans="1:29" x14ac:dyDescent="0.3">
      <c r="A94" t="s">
        <v>28</v>
      </c>
      <c r="B94" t="s">
        <v>29</v>
      </c>
      <c r="C94" t="s">
        <v>157</v>
      </c>
      <c r="D94" t="s">
        <v>267</v>
      </c>
      <c r="E94" t="s">
        <v>56</v>
      </c>
      <c r="F94" t="s">
        <v>106</v>
      </c>
      <c r="G94">
        <v>10</v>
      </c>
      <c r="H94">
        <v>400259</v>
      </c>
      <c r="I94" t="s">
        <v>34</v>
      </c>
      <c r="J94" s="3">
        <v>45096</v>
      </c>
      <c r="K94">
        <v>1400</v>
      </c>
      <c r="L94" t="s">
        <v>551</v>
      </c>
      <c r="M94" t="s">
        <v>552</v>
      </c>
      <c r="N94" t="s">
        <v>553</v>
      </c>
      <c r="O94">
        <v>-6064</v>
      </c>
      <c r="P94" t="s">
        <v>39</v>
      </c>
      <c r="Q94">
        <v>6</v>
      </c>
      <c r="R94" t="s">
        <v>88</v>
      </c>
      <c r="S94" t="s">
        <v>63</v>
      </c>
      <c r="T94">
        <v>38044</v>
      </c>
      <c r="U94" s="1">
        <v>45609</v>
      </c>
      <c r="V94" t="s">
        <v>42</v>
      </c>
      <c r="W94">
        <v>691171</v>
      </c>
      <c r="X94" t="s">
        <v>554</v>
      </c>
      <c r="Y94">
        <v>510</v>
      </c>
      <c r="Z94">
        <v>2134</v>
      </c>
      <c r="AA94">
        <v>5</v>
      </c>
      <c r="AB94">
        <v>4268</v>
      </c>
      <c r="AC94">
        <f>Table1_1[[#This Row],[Price]]*Table1_1[[#This Row],[Quantity]]</f>
        <v>10670</v>
      </c>
    </row>
    <row r="95" spans="1:29" x14ac:dyDescent="0.3">
      <c r="A95" t="s">
        <v>28</v>
      </c>
      <c r="B95" t="s">
        <v>29</v>
      </c>
      <c r="C95" t="s">
        <v>54</v>
      </c>
      <c r="D95" t="s">
        <v>467</v>
      </c>
      <c r="E95" t="s">
        <v>46</v>
      </c>
      <c r="F95" t="s">
        <v>47</v>
      </c>
      <c r="G95">
        <v>66</v>
      </c>
      <c r="H95">
        <v>412685</v>
      </c>
      <c r="I95" t="s">
        <v>58</v>
      </c>
      <c r="J95" s="3">
        <v>44387</v>
      </c>
      <c r="K95">
        <v>1100</v>
      </c>
      <c r="L95" t="s">
        <v>555</v>
      </c>
      <c r="M95" t="s">
        <v>159</v>
      </c>
      <c r="N95" t="s">
        <v>556</v>
      </c>
      <c r="O95" t="s">
        <v>557</v>
      </c>
      <c r="P95" t="s">
        <v>39</v>
      </c>
      <c r="Q95">
        <v>5</v>
      </c>
      <c r="R95" t="s">
        <v>40</v>
      </c>
      <c r="S95" t="s">
        <v>41</v>
      </c>
      <c r="T95">
        <v>12602</v>
      </c>
      <c r="U95" s="1">
        <v>45447</v>
      </c>
      <c r="V95" t="s">
        <v>52</v>
      </c>
      <c r="W95">
        <v>654281</v>
      </c>
      <c r="X95" t="s">
        <v>558</v>
      </c>
      <c r="Y95">
        <v>733</v>
      </c>
      <c r="Z95">
        <v>1013</v>
      </c>
      <c r="AA95">
        <v>3</v>
      </c>
      <c r="AB95">
        <v>1215.6000000000001</v>
      </c>
      <c r="AC95">
        <f>Table1_1[[#This Row],[Price]]*Table1_1[[#This Row],[Quantity]]</f>
        <v>3039</v>
      </c>
    </row>
    <row r="96" spans="1:29" x14ac:dyDescent="0.3">
      <c r="A96" t="s">
        <v>28</v>
      </c>
      <c r="B96" t="s">
        <v>29</v>
      </c>
      <c r="C96" t="s">
        <v>157</v>
      </c>
      <c r="D96" t="s">
        <v>560</v>
      </c>
      <c r="E96" t="s">
        <v>56</v>
      </c>
      <c r="F96" t="s">
        <v>33</v>
      </c>
      <c r="G96">
        <v>59</v>
      </c>
      <c r="H96">
        <v>406021</v>
      </c>
      <c r="I96" t="s">
        <v>34</v>
      </c>
      <c r="J96" s="3">
        <v>44509</v>
      </c>
      <c r="K96">
        <v>1300</v>
      </c>
      <c r="L96" t="s">
        <v>561</v>
      </c>
      <c r="M96" t="s">
        <v>94</v>
      </c>
      <c r="N96" t="s">
        <v>562</v>
      </c>
      <c r="O96" t="s">
        <v>563</v>
      </c>
      <c r="P96" t="s">
        <v>87</v>
      </c>
      <c r="Q96">
        <v>5</v>
      </c>
      <c r="R96" t="s">
        <v>40</v>
      </c>
      <c r="S96" t="s">
        <v>118</v>
      </c>
      <c r="T96">
        <v>92213</v>
      </c>
      <c r="U96" s="1">
        <v>45547</v>
      </c>
      <c r="V96" t="s">
        <v>180</v>
      </c>
      <c r="W96">
        <v>319126</v>
      </c>
      <c r="X96" t="s">
        <v>564</v>
      </c>
      <c r="Y96">
        <v>558</v>
      </c>
      <c r="Z96">
        <v>1297</v>
      </c>
      <c r="AA96">
        <v>1</v>
      </c>
      <c r="AB96">
        <v>518.80000000000007</v>
      </c>
      <c r="AC96">
        <f>Table1_1[[#This Row],[Price]]*Table1_1[[#This Row],[Quantity]]</f>
        <v>1297</v>
      </c>
    </row>
    <row r="97" spans="1:29" x14ac:dyDescent="0.3">
      <c r="A97" t="s">
        <v>28</v>
      </c>
      <c r="B97" t="s">
        <v>29</v>
      </c>
      <c r="C97" t="s">
        <v>54</v>
      </c>
      <c r="D97" t="s">
        <v>566</v>
      </c>
      <c r="E97" t="s">
        <v>46</v>
      </c>
      <c r="F97" t="s">
        <v>113</v>
      </c>
      <c r="G97">
        <v>96</v>
      </c>
      <c r="H97">
        <v>406878</v>
      </c>
      <c r="I97" t="s">
        <v>34</v>
      </c>
      <c r="J97" s="3">
        <v>44007</v>
      </c>
      <c r="K97">
        <v>950</v>
      </c>
      <c r="L97" t="s">
        <v>567</v>
      </c>
      <c r="M97" t="s">
        <v>568</v>
      </c>
      <c r="N97" t="s">
        <v>569</v>
      </c>
      <c r="O97" t="s">
        <v>570</v>
      </c>
      <c r="P97" t="s">
        <v>39</v>
      </c>
      <c r="Q97">
        <v>6</v>
      </c>
      <c r="R97" t="s">
        <v>88</v>
      </c>
      <c r="S97" t="s">
        <v>41</v>
      </c>
      <c r="T97">
        <v>34545</v>
      </c>
      <c r="U97" s="1">
        <v>45482</v>
      </c>
      <c r="V97" t="s">
        <v>126</v>
      </c>
      <c r="W97">
        <v>558454</v>
      </c>
      <c r="X97" t="s">
        <v>571</v>
      </c>
      <c r="Y97">
        <v>735</v>
      </c>
      <c r="Z97">
        <v>1245</v>
      </c>
      <c r="AA97">
        <v>5</v>
      </c>
      <c r="AB97">
        <v>2490</v>
      </c>
      <c r="AC97">
        <f>Table1_1[[#This Row],[Price]]*Table1_1[[#This Row],[Quantity]]</f>
        <v>6225</v>
      </c>
    </row>
    <row r="98" spans="1:29" x14ac:dyDescent="0.3">
      <c r="A98" t="s">
        <v>28</v>
      </c>
      <c r="B98" t="s">
        <v>29</v>
      </c>
      <c r="C98" t="s">
        <v>193</v>
      </c>
      <c r="D98" t="s">
        <v>274</v>
      </c>
      <c r="E98" t="s">
        <v>32</v>
      </c>
      <c r="F98" t="s">
        <v>33</v>
      </c>
      <c r="G98">
        <v>94</v>
      </c>
      <c r="H98">
        <v>414625</v>
      </c>
      <c r="I98" t="s">
        <v>34</v>
      </c>
      <c r="J98" s="3">
        <v>43938</v>
      </c>
      <c r="K98">
        <v>1400</v>
      </c>
      <c r="L98" t="s">
        <v>572</v>
      </c>
      <c r="M98" t="s">
        <v>496</v>
      </c>
      <c r="N98" t="s">
        <v>573</v>
      </c>
      <c r="O98" t="s">
        <v>574</v>
      </c>
      <c r="P98" t="s">
        <v>39</v>
      </c>
      <c r="Q98">
        <v>5</v>
      </c>
      <c r="R98" t="s">
        <v>88</v>
      </c>
      <c r="S98" t="s">
        <v>63</v>
      </c>
      <c r="T98">
        <v>66724</v>
      </c>
      <c r="U98" s="1">
        <v>45376</v>
      </c>
      <c r="V98" t="s">
        <v>72</v>
      </c>
      <c r="W98">
        <v>894301</v>
      </c>
      <c r="X98" t="s">
        <v>575</v>
      </c>
      <c r="Y98">
        <v>374</v>
      </c>
      <c r="Z98">
        <v>2800</v>
      </c>
      <c r="AA98">
        <v>6</v>
      </c>
      <c r="AB98">
        <v>6720</v>
      </c>
      <c r="AC98">
        <f>Table1_1[[#This Row],[Price]]*Table1_1[[#This Row],[Quantity]]</f>
        <v>16800</v>
      </c>
    </row>
    <row r="99" spans="1:29" x14ac:dyDescent="0.3">
      <c r="A99" t="s">
        <v>28</v>
      </c>
      <c r="B99" t="s">
        <v>29</v>
      </c>
      <c r="C99" t="s">
        <v>148</v>
      </c>
      <c r="D99" t="s">
        <v>45</v>
      </c>
      <c r="E99" t="s">
        <v>56</v>
      </c>
      <c r="F99" t="s">
        <v>33</v>
      </c>
      <c r="G99">
        <v>17</v>
      </c>
      <c r="H99">
        <v>410757</v>
      </c>
      <c r="I99" t="s">
        <v>34</v>
      </c>
      <c r="J99" s="3">
        <v>45460</v>
      </c>
      <c r="K99">
        <v>950</v>
      </c>
      <c r="L99" t="s">
        <v>576</v>
      </c>
      <c r="M99" t="s">
        <v>137</v>
      </c>
      <c r="N99" t="s">
        <v>577</v>
      </c>
      <c r="O99">
        <v>3671398866</v>
      </c>
      <c r="P99" t="s">
        <v>71</v>
      </c>
      <c r="Q99">
        <v>4</v>
      </c>
      <c r="R99" t="s">
        <v>88</v>
      </c>
      <c r="S99" t="s">
        <v>41</v>
      </c>
      <c r="T99">
        <v>86786</v>
      </c>
      <c r="U99" s="1">
        <v>45596</v>
      </c>
      <c r="V99" t="s">
        <v>155</v>
      </c>
      <c r="W99">
        <v>604698</v>
      </c>
      <c r="X99" t="s">
        <v>578</v>
      </c>
      <c r="Y99">
        <v>573</v>
      </c>
      <c r="Z99">
        <v>1221</v>
      </c>
      <c r="AA99">
        <v>2</v>
      </c>
      <c r="AB99">
        <v>976.80000000000007</v>
      </c>
      <c r="AC99">
        <f>Table1_1[[#This Row],[Price]]*Table1_1[[#This Row],[Quantity]]</f>
        <v>2442</v>
      </c>
    </row>
    <row r="100" spans="1:29" x14ac:dyDescent="0.3">
      <c r="A100" t="s">
        <v>28</v>
      </c>
      <c r="B100" t="s">
        <v>29</v>
      </c>
      <c r="C100" t="s">
        <v>91</v>
      </c>
      <c r="D100" t="s">
        <v>220</v>
      </c>
      <c r="E100" t="s">
        <v>56</v>
      </c>
      <c r="F100" t="s">
        <v>150</v>
      </c>
      <c r="G100">
        <v>51</v>
      </c>
      <c r="H100">
        <v>401952</v>
      </c>
      <c r="I100" t="s">
        <v>34</v>
      </c>
      <c r="J100" s="3">
        <v>44626</v>
      </c>
      <c r="K100">
        <v>1400</v>
      </c>
      <c r="L100" t="s">
        <v>580</v>
      </c>
      <c r="M100" t="s">
        <v>568</v>
      </c>
      <c r="N100" t="s">
        <v>581</v>
      </c>
      <c r="O100" t="s">
        <v>582</v>
      </c>
      <c r="P100" t="s">
        <v>71</v>
      </c>
      <c r="Q100">
        <v>6</v>
      </c>
      <c r="R100" t="s">
        <v>40</v>
      </c>
      <c r="S100" t="s">
        <v>41</v>
      </c>
      <c r="T100">
        <v>18995</v>
      </c>
      <c r="U100" s="1">
        <v>45369</v>
      </c>
      <c r="V100" t="s">
        <v>72</v>
      </c>
      <c r="W100">
        <v>411952</v>
      </c>
      <c r="X100" t="s">
        <v>583</v>
      </c>
      <c r="Y100">
        <v>802</v>
      </c>
      <c r="Z100">
        <v>944</v>
      </c>
      <c r="AA100">
        <v>7</v>
      </c>
      <c r="AB100">
        <v>2643.2000000000003</v>
      </c>
      <c r="AC100">
        <f>Table1_1[[#This Row],[Price]]*Table1_1[[#This Row],[Quantity]]</f>
        <v>6608</v>
      </c>
    </row>
    <row r="101" spans="1:29" x14ac:dyDescent="0.3">
      <c r="A101" t="s">
        <v>28</v>
      </c>
      <c r="B101" t="s">
        <v>29</v>
      </c>
      <c r="C101" t="s">
        <v>30</v>
      </c>
      <c r="D101" t="s">
        <v>267</v>
      </c>
      <c r="E101" t="s">
        <v>56</v>
      </c>
      <c r="F101" t="s">
        <v>47</v>
      </c>
      <c r="G101">
        <v>26</v>
      </c>
      <c r="H101">
        <v>438930</v>
      </c>
      <c r="I101" t="s">
        <v>58</v>
      </c>
      <c r="J101" s="3">
        <v>45073</v>
      </c>
      <c r="K101">
        <v>1200</v>
      </c>
      <c r="L101" t="s">
        <v>585</v>
      </c>
      <c r="M101" t="s">
        <v>361</v>
      </c>
      <c r="N101" t="s">
        <v>586</v>
      </c>
      <c r="O101" t="s">
        <v>587</v>
      </c>
      <c r="P101" t="s">
        <v>87</v>
      </c>
      <c r="Q101">
        <v>18</v>
      </c>
      <c r="R101" t="s">
        <v>40</v>
      </c>
      <c r="S101" t="s">
        <v>79</v>
      </c>
      <c r="T101">
        <v>16135</v>
      </c>
      <c r="U101" s="1">
        <v>45482</v>
      </c>
      <c r="V101" t="s">
        <v>126</v>
      </c>
      <c r="W101">
        <v>444463</v>
      </c>
      <c r="X101" t="s">
        <v>588</v>
      </c>
      <c r="Y101">
        <v>979</v>
      </c>
      <c r="Z101">
        <v>1186</v>
      </c>
      <c r="AA101">
        <v>2</v>
      </c>
      <c r="AB101">
        <v>948.80000000000007</v>
      </c>
      <c r="AC101">
        <f>Table1_1[[#This Row],[Price]]*Table1_1[[#This Row],[Quantity]]</f>
        <v>2372</v>
      </c>
    </row>
    <row r="102" spans="1:29" x14ac:dyDescent="0.3">
      <c r="A102" t="s">
        <v>28</v>
      </c>
      <c r="B102" t="s">
        <v>29</v>
      </c>
      <c r="C102" t="s">
        <v>30</v>
      </c>
      <c r="D102" t="s">
        <v>163</v>
      </c>
      <c r="E102" t="s">
        <v>46</v>
      </c>
      <c r="F102" t="s">
        <v>135</v>
      </c>
      <c r="G102">
        <v>85</v>
      </c>
      <c r="H102">
        <v>403036</v>
      </c>
      <c r="I102" t="s">
        <v>58</v>
      </c>
      <c r="J102" s="3">
        <v>44475</v>
      </c>
      <c r="K102">
        <v>1200</v>
      </c>
      <c r="L102" t="s">
        <v>590</v>
      </c>
      <c r="M102" t="s">
        <v>591</v>
      </c>
      <c r="N102" t="s">
        <v>592</v>
      </c>
      <c r="O102" t="s">
        <v>593</v>
      </c>
      <c r="P102" t="s">
        <v>87</v>
      </c>
      <c r="Q102">
        <v>14</v>
      </c>
      <c r="R102" t="s">
        <v>40</v>
      </c>
      <c r="S102" t="s">
        <v>41</v>
      </c>
      <c r="T102">
        <v>43510</v>
      </c>
      <c r="U102" s="1">
        <v>45494</v>
      </c>
      <c r="V102" t="s">
        <v>126</v>
      </c>
      <c r="W102">
        <v>535286</v>
      </c>
      <c r="X102" t="s">
        <v>594</v>
      </c>
      <c r="Y102">
        <v>336</v>
      </c>
      <c r="Z102">
        <v>2865</v>
      </c>
      <c r="AA102">
        <v>6</v>
      </c>
      <c r="AB102">
        <v>6876</v>
      </c>
      <c r="AC102">
        <f>Table1_1[[#This Row],[Price]]*Table1_1[[#This Row],[Quantity]]</f>
        <v>17190</v>
      </c>
    </row>
    <row r="103" spans="1:29" x14ac:dyDescent="0.3">
      <c r="A103" t="s">
        <v>28</v>
      </c>
      <c r="B103" t="s">
        <v>29</v>
      </c>
      <c r="C103" t="s">
        <v>44</v>
      </c>
      <c r="D103" t="s">
        <v>261</v>
      </c>
      <c r="E103" t="s">
        <v>46</v>
      </c>
      <c r="F103" t="s">
        <v>83</v>
      </c>
      <c r="G103">
        <v>38</v>
      </c>
      <c r="H103">
        <v>424738</v>
      </c>
      <c r="I103" t="s">
        <v>58</v>
      </c>
      <c r="J103" s="3">
        <v>45263</v>
      </c>
      <c r="K103">
        <v>1400</v>
      </c>
      <c r="L103" t="s">
        <v>595</v>
      </c>
      <c r="M103" t="s">
        <v>596</v>
      </c>
      <c r="N103" t="s">
        <v>597</v>
      </c>
      <c r="O103" t="s">
        <v>598</v>
      </c>
      <c r="P103" t="s">
        <v>39</v>
      </c>
      <c r="Q103">
        <v>4</v>
      </c>
      <c r="R103" t="s">
        <v>88</v>
      </c>
      <c r="S103" t="s">
        <v>79</v>
      </c>
      <c r="T103">
        <v>37971</v>
      </c>
      <c r="U103" s="1">
        <v>45436</v>
      </c>
      <c r="V103" t="s">
        <v>140</v>
      </c>
      <c r="W103">
        <v>812878</v>
      </c>
      <c r="X103" t="s">
        <v>599</v>
      </c>
      <c r="Y103">
        <v>314</v>
      </c>
      <c r="Z103">
        <v>1650</v>
      </c>
      <c r="AA103">
        <v>7</v>
      </c>
      <c r="AB103">
        <v>4620</v>
      </c>
      <c r="AC103">
        <f>Table1_1[[#This Row],[Price]]*Table1_1[[#This Row],[Quantity]]</f>
        <v>11550</v>
      </c>
    </row>
    <row r="104" spans="1:29" x14ac:dyDescent="0.3">
      <c r="A104" t="s">
        <v>28</v>
      </c>
      <c r="B104" t="s">
        <v>29</v>
      </c>
      <c r="C104" t="s">
        <v>91</v>
      </c>
      <c r="D104" t="s">
        <v>274</v>
      </c>
      <c r="E104" t="s">
        <v>56</v>
      </c>
      <c r="F104" t="s">
        <v>113</v>
      </c>
      <c r="G104">
        <v>91</v>
      </c>
      <c r="H104">
        <v>409006</v>
      </c>
      <c r="I104" t="s">
        <v>58</v>
      </c>
      <c r="J104" s="3">
        <v>45280</v>
      </c>
      <c r="K104">
        <v>1300</v>
      </c>
      <c r="L104" t="s">
        <v>600</v>
      </c>
      <c r="M104" t="s">
        <v>596</v>
      </c>
      <c r="N104" t="s">
        <v>601</v>
      </c>
      <c r="O104" t="s">
        <v>602</v>
      </c>
      <c r="P104" t="s">
        <v>39</v>
      </c>
      <c r="Q104">
        <v>14</v>
      </c>
      <c r="R104" t="s">
        <v>40</v>
      </c>
      <c r="S104" t="s">
        <v>63</v>
      </c>
      <c r="T104">
        <v>75932</v>
      </c>
      <c r="U104" s="1">
        <v>45357</v>
      </c>
      <c r="V104" t="s">
        <v>72</v>
      </c>
      <c r="W104">
        <v>940270</v>
      </c>
      <c r="X104" t="s">
        <v>603</v>
      </c>
      <c r="Y104">
        <v>687</v>
      </c>
      <c r="Z104">
        <v>2338</v>
      </c>
      <c r="AA104">
        <v>5</v>
      </c>
      <c r="AB104">
        <v>4676</v>
      </c>
      <c r="AC104">
        <f>Table1_1[[#This Row],[Price]]*Table1_1[[#This Row],[Quantity]]</f>
        <v>11690</v>
      </c>
    </row>
    <row r="105" spans="1:29" x14ac:dyDescent="0.3">
      <c r="A105" t="s">
        <v>28</v>
      </c>
      <c r="B105" t="s">
        <v>29</v>
      </c>
      <c r="C105" t="s">
        <v>193</v>
      </c>
      <c r="D105" t="s">
        <v>338</v>
      </c>
      <c r="E105" t="s">
        <v>56</v>
      </c>
      <c r="F105" t="s">
        <v>83</v>
      </c>
      <c r="G105">
        <v>38</v>
      </c>
      <c r="H105">
        <v>401962</v>
      </c>
      <c r="I105" t="s">
        <v>34</v>
      </c>
      <c r="J105" s="3">
        <v>44837</v>
      </c>
      <c r="K105">
        <v>950</v>
      </c>
      <c r="L105" t="s">
        <v>604</v>
      </c>
      <c r="M105" t="s">
        <v>605</v>
      </c>
      <c r="N105" t="s">
        <v>606</v>
      </c>
      <c r="O105">
        <v>2415947152</v>
      </c>
      <c r="P105" t="s">
        <v>39</v>
      </c>
      <c r="Q105">
        <v>3</v>
      </c>
      <c r="R105" t="s">
        <v>40</v>
      </c>
      <c r="S105" t="s">
        <v>79</v>
      </c>
      <c r="T105">
        <v>23907</v>
      </c>
      <c r="U105" s="1">
        <v>45612</v>
      </c>
      <c r="V105" t="s">
        <v>42</v>
      </c>
      <c r="W105">
        <v>908509</v>
      </c>
      <c r="X105" t="s">
        <v>607</v>
      </c>
      <c r="Y105">
        <v>414</v>
      </c>
      <c r="Z105">
        <v>2961</v>
      </c>
      <c r="AA105">
        <v>2</v>
      </c>
      <c r="AB105">
        <v>2368.8000000000002</v>
      </c>
      <c r="AC105">
        <f>Table1_1[[#This Row],[Price]]*Table1_1[[#This Row],[Quantity]]</f>
        <v>5922</v>
      </c>
    </row>
    <row r="106" spans="1:29" x14ac:dyDescent="0.3">
      <c r="A106" t="s">
        <v>28</v>
      </c>
      <c r="B106" t="s">
        <v>29</v>
      </c>
      <c r="C106" t="s">
        <v>193</v>
      </c>
      <c r="D106" t="s">
        <v>338</v>
      </c>
      <c r="E106" t="s">
        <v>32</v>
      </c>
      <c r="F106" t="s">
        <v>355</v>
      </c>
      <c r="G106">
        <v>30</v>
      </c>
      <c r="H106">
        <v>419755</v>
      </c>
      <c r="I106" t="s">
        <v>58</v>
      </c>
      <c r="J106" s="3">
        <v>44080</v>
      </c>
      <c r="K106">
        <v>800</v>
      </c>
      <c r="L106" t="s">
        <v>608</v>
      </c>
      <c r="M106" t="s">
        <v>232</v>
      </c>
      <c r="N106" t="s">
        <v>609</v>
      </c>
      <c r="O106">
        <v>-10352</v>
      </c>
      <c r="P106" t="s">
        <v>87</v>
      </c>
      <c r="Q106">
        <v>6</v>
      </c>
      <c r="R106" t="s">
        <v>88</v>
      </c>
      <c r="S106" t="s">
        <v>79</v>
      </c>
      <c r="T106">
        <v>25187</v>
      </c>
      <c r="U106" s="1">
        <v>45578</v>
      </c>
      <c r="V106" t="s">
        <v>155</v>
      </c>
      <c r="W106">
        <v>941898</v>
      </c>
      <c r="X106" t="s">
        <v>610</v>
      </c>
      <c r="Y106">
        <v>320</v>
      </c>
      <c r="Z106">
        <v>2581</v>
      </c>
      <c r="AA106">
        <v>1</v>
      </c>
      <c r="AB106">
        <v>1032.4000000000001</v>
      </c>
      <c r="AC106">
        <f>Table1_1[[#This Row],[Price]]*Table1_1[[#This Row],[Quantity]]</f>
        <v>2581</v>
      </c>
    </row>
    <row r="107" spans="1:29" x14ac:dyDescent="0.3">
      <c r="A107" t="s">
        <v>28</v>
      </c>
      <c r="B107" t="s">
        <v>29</v>
      </c>
      <c r="C107" t="s">
        <v>91</v>
      </c>
      <c r="D107" t="s">
        <v>611</v>
      </c>
      <c r="E107" t="s">
        <v>32</v>
      </c>
      <c r="F107" t="s">
        <v>135</v>
      </c>
      <c r="G107">
        <v>26</v>
      </c>
      <c r="H107">
        <v>433919</v>
      </c>
      <c r="I107" t="s">
        <v>58</v>
      </c>
      <c r="J107" s="3">
        <v>44404</v>
      </c>
      <c r="K107">
        <v>800</v>
      </c>
      <c r="L107" t="s">
        <v>612</v>
      </c>
      <c r="M107" t="s">
        <v>250</v>
      </c>
      <c r="N107" t="s">
        <v>613</v>
      </c>
      <c r="O107" t="s">
        <v>614</v>
      </c>
      <c r="P107" t="s">
        <v>87</v>
      </c>
      <c r="Q107">
        <v>4</v>
      </c>
      <c r="R107" t="s">
        <v>40</v>
      </c>
      <c r="S107" t="s">
        <v>63</v>
      </c>
      <c r="T107">
        <v>90951</v>
      </c>
      <c r="U107" s="1">
        <v>45486</v>
      </c>
      <c r="V107" t="s">
        <v>126</v>
      </c>
      <c r="W107">
        <v>632214</v>
      </c>
      <c r="X107" t="s">
        <v>615</v>
      </c>
      <c r="Y107">
        <v>716</v>
      </c>
      <c r="Z107">
        <v>2929</v>
      </c>
      <c r="AA107">
        <v>5</v>
      </c>
      <c r="AB107">
        <v>5858</v>
      </c>
      <c r="AC107">
        <f>Table1_1[[#This Row],[Price]]*Table1_1[[#This Row],[Quantity]]</f>
        <v>14645</v>
      </c>
    </row>
    <row r="108" spans="1:29" x14ac:dyDescent="0.3">
      <c r="A108" t="s">
        <v>28</v>
      </c>
      <c r="B108" t="s">
        <v>29</v>
      </c>
      <c r="C108" t="s">
        <v>44</v>
      </c>
      <c r="D108" t="s">
        <v>616</v>
      </c>
      <c r="E108" t="s">
        <v>32</v>
      </c>
      <c r="F108" t="s">
        <v>47</v>
      </c>
      <c r="G108">
        <v>58</v>
      </c>
      <c r="H108">
        <v>423361</v>
      </c>
      <c r="I108" t="s">
        <v>58</v>
      </c>
      <c r="J108" s="3">
        <v>43911</v>
      </c>
      <c r="K108">
        <v>1400</v>
      </c>
      <c r="L108" t="s">
        <v>617</v>
      </c>
      <c r="M108" t="s">
        <v>496</v>
      </c>
      <c r="N108" t="s">
        <v>618</v>
      </c>
      <c r="O108" t="s">
        <v>619</v>
      </c>
      <c r="P108" t="s">
        <v>51</v>
      </c>
      <c r="Q108">
        <v>8</v>
      </c>
      <c r="R108" t="s">
        <v>88</v>
      </c>
      <c r="S108" t="s">
        <v>63</v>
      </c>
      <c r="T108">
        <v>29039</v>
      </c>
      <c r="U108" s="1">
        <v>45541</v>
      </c>
      <c r="V108" t="s">
        <v>180</v>
      </c>
      <c r="W108">
        <v>263367</v>
      </c>
      <c r="X108" t="s">
        <v>620</v>
      </c>
      <c r="Y108">
        <v>656</v>
      </c>
      <c r="Z108">
        <v>1632</v>
      </c>
      <c r="AA108">
        <v>3</v>
      </c>
      <c r="AB108">
        <v>1958.4</v>
      </c>
      <c r="AC108">
        <f>Table1_1[[#This Row],[Price]]*Table1_1[[#This Row],[Quantity]]</f>
        <v>4896</v>
      </c>
    </row>
    <row r="109" spans="1:29" x14ac:dyDescent="0.3">
      <c r="A109" t="s">
        <v>28</v>
      </c>
      <c r="B109" t="s">
        <v>29</v>
      </c>
      <c r="C109" t="s">
        <v>148</v>
      </c>
      <c r="D109" t="s">
        <v>621</v>
      </c>
      <c r="E109" t="s">
        <v>56</v>
      </c>
      <c r="F109" t="s">
        <v>99</v>
      </c>
      <c r="G109">
        <v>98</v>
      </c>
      <c r="H109">
        <v>417797</v>
      </c>
      <c r="I109" t="s">
        <v>58</v>
      </c>
      <c r="J109" s="3">
        <v>45254</v>
      </c>
      <c r="K109">
        <v>950</v>
      </c>
      <c r="L109" t="s">
        <v>622</v>
      </c>
      <c r="M109" t="s">
        <v>623</v>
      </c>
      <c r="N109" t="s">
        <v>624</v>
      </c>
      <c r="O109" t="s">
        <v>625</v>
      </c>
      <c r="P109" t="s">
        <v>39</v>
      </c>
      <c r="Q109">
        <v>5</v>
      </c>
      <c r="R109" t="s">
        <v>40</v>
      </c>
      <c r="S109" t="s">
        <v>41</v>
      </c>
      <c r="T109">
        <v>99903</v>
      </c>
      <c r="U109" s="1">
        <v>45502</v>
      </c>
      <c r="V109" t="s">
        <v>126</v>
      </c>
      <c r="W109">
        <v>804336</v>
      </c>
      <c r="X109" t="s">
        <v>626</v>
      </c>
      <c r="Y109">
        <v>273</v>
      </c>
      <c r="Z109">
        <v>2499</v>
      </c>
      <c r="AA109">
        <v>2</v>
      </c>
      <c r="AB109">
        <v>1999.2</v>
      </c>
      <c r="AC109">
        <f>Table1_1[[#This Row],[Price]]*Table1_1[[#This Row],[Quantity]]</f>
        <v>4998</v>
      </c>
    </row>
    <row r="110" spans="1:29" x14ac:dyDescent="0.3">
      <c r="A110" t="s">
        <v>28</v>
      </c>
      <c r="B110" t="s">
        <v>29</v>
      </c>
      <c r="C110" t="s">
        <v>193</v>
      </c>
      <c r="D110" t="s">
        <v>45</v>
      </c>
      <c r="E110" t="s">
        <v>56</v>
      </c>
      <c r="F110" t="s">
        <v>99</v>
      </c>
      <c r="G110">
        <v>25</v>
      </c>
      <c r="H110">
        <v>414274</v>
      </c>
      <c r="I110" t="s">
        <v>34</v>
      </c>
      <c r="J110" s="3">
        <v>43855</v>
      </c>
      <c r="K110">
        <v>800</v>
      </c>
      <c r="L110" t="s">
        <v>627</v>
      </c>
      <c r="M110" t="s">
        <v>417</v>
      </c>
      <c r="N110" t="s">
        <v>628</v>
      </c>
      <c r="O110" t="s">
        <v>629</v>
      </c>
      <c r="P110" t="s">
        <v>39</v>
      </c>
      <c r="Q110">
        <v>14</v>
      </c>
      <c r="R110" t="s">
        <v>88</v>
      </c>
      <c r="S110" t="s">
        <v>63</v>
      </c>
      <c r="T110">
        <v>10773</v>
      </c>
      <c r="U110" s="1">
        <v>45417</v>
      </c>
      <c r="V110" t="s">
        <v>140</v>
      </c>
      <c r="W110">
        <v>351634</v>
      </c>
      <c r="X110" t="s">
        <v>630</v>
      </c>
      <c r="Y110">
        <v>615</v>
      </c>
      <c r="Z110">
        <v>2643</v>
      </c>
      <c r="AA110">
        <v>3</v>
      </c>
      <c r="AB110">
        <v>3171.6000000000004</v>
      </c>
      <c r="AC110">
        <f>Table1_1[[#This Row],[Price]]*Table1_1[[#This Row],[Quantity]]</f>
        <v>7929</v>
      </c>
    </row>
    <row r="111" spans="1:29" x14ac:dyDescent="0.3">
      <c r="A111" t="s">
        <v>28</v>
      </c>
      <c r="B111" t="s">
        <v>29</v>
      </c>
      <c r="C111" t="s">
        <v>91</v>
      </c>
      <c r="D111" t="s">
        <v>380</v>
      </c>
      <c r="E111" t="s">
        <v>46</v>
      </c>
      <c r="F111" t="s">
        <v>106</v>
      </c>
      <c r="G111">
        <v>29</v>
      </c>
      <c r="H111">
        <v>431080</v>
      </c>
      <c r="I111" t="s">
        <v>58</v>
      </c>
      <c r="J111" s="3">
        <v>44622</v>
      </c>
      <c r="K111">
        <v>1100</v>
      </c>
      <c r="L111" t="s">
        <v>632</v>
      </c>
      <c r="M111" t="s">
        <v>287</v>
      </c>
      <c r="N111" t="s">
        <v>633</v>
      </c>
      <c r="O111" t="s">
        <v>634</v>
      </c>
      <c r="P111" t="s">
        <v>71</v>
      </c>
      <c r="Q111">
        <v>8</v>
      </c>
      <c r="R111" t="s">
        <v>88</v>
      </c>
      <c r="S111" t="s">
        <v>63</v>
      </c>
      <c r="T111">
        <v>56814</v>
      </c>
      <c r="U111" s="1">
        <v>45501</v>
      </c>
      <c r="V111" t="s">
        <v>126</v>
      </c>
      <c r="W111">
        <v>432990</v>
      </c>
      <c r="X111" t="s">
        <v>635</v>
      </c>
      <c r="Y111">
        <v>933</v>
      </c>
      <c r="Z111">
        <v>2871</v>
      </c>
      <c r="AA111">
        <v>3</v>
      </c>
      <c r="AB111">
        <v>3445.2000000000003</v>
      </c>
      <c r="AC111">
        <f>Table1_1[[#This Row],[Price]]*Table1_1[[#This Row],[Quantity]]</f>
        <v>8613</v>
      </c>
    </row>
    <row r="112" spans="1:29" x14ac:dyDescent="0.3">
      <c r="A112" t="s">
        <v>28</v>
      </c>
      <c r="B112" t="s">
        <v>29</v>
      </c>
      <c r="C112" t="s">
        <v>66</v>
      </c>
      <c r="D112" t="s">
        <v>637</v>
      </c>
      <c r="E112" t="s">
        <v>56</v>
      </c>
      <c r="F112" t="s">
        <v>106</v>
      </c>
      <c r="G112">
        <v>39</v>
      </c>
      <c r="H112">
        <v>438351</v>
      </c>
      <c r="I112" t="s">
        <v>34</v>
      </c>
      <c r="J112" s="3">
        <v>45080</v>
      </c>
      <c r="K112">
        <v>1300</v>
      </c>
      <c r="L112" t="s">
        <v>638</v>
      </c>
      <c r="M112" t="s">
        <v>263</v>
      </c>
      <c r="N112" t="s">
        <v>639</v>
      </c>
      <c r="O112" t="s">
        <v>640</v>
      </c>
      <c r="P112" t="s">
        <v>87</v>
      </c>
      <c r="Q112">
        <v>9</v>
      </c>
      <c r="R112" t="s">
        <v>40</v>
      </c>
      <c r="S112" t="s">
        <v>79</v>
      </c>
      <c r="T112">
        <v>80019</v>
      </c>
      <c r="U112" s="1">
        <v>45605</v>
      </c>
      <c r="V112" t="s">
        <v>42</v>
      </c>
      <c r="W112">
        <v>788411</v>
      </c>
      <c r="X112" t="s">
        <v>641</v>
      </c>
      <c r="Y112">
        <v>561</v>
      </c>
      <c r="Z112">
        <v>1682</v>
      </c>
      <c r="AA112">
        <v>6</v>
      </c>
      <c r="AB112">
        <v>4036.8</v>
      </c>
      <c r="AC112">
        <f>Table1_1[[#This Row],[Price]]*Table1_1[[#This Row],[Quantity]]</f>
        <v>10092</v>
      </c>
    </row>
    <row r="113" spans="1:29" x14ac:dyDescent="0.3">
      <c r="A113" t="s">
        <v>28</v>
      </c>
      <c r="B113" t="s">
        <v>29</v>
      </c>
      <c r="C113" t="s">
        <v>193</v>
      </c>
      <c r="D113" t="s">
        <v>611</v>
      </c>
      <c r="E113" t="s">
        <v>46</v>
      </c>
      <c r="F113" t="s">
        <v>150</v>
      </c>
      <c r="G113">
        <v>81</v>
      </c>
      <c r="H113">
        <v>410199</v>
      </c>
      <c r="I113" t="s">
        <v>34</v>
      </c>
      <c r="J113" s="3">
        <v>44768</v>
      </c>
      <c r="K113">
        <v>1100</v>
      </c>
      <c r="L113" t="s">
        <v>642</v>
      </c>
      <c r="M113" t="s">
        <v>434</v>
      </c>
      <c r="N113" t="s">
        <v>643</v>
      </c>
      <c r="O113" t="s">
        <v>644</v>
      </c>
      <c r="P113" t="s">
        <v>71</v>
      </c>
      <c r="Q113">
        <v>19</v>
      </c>
      <c r="R113" t="s">
        <v>88</v>
      </c>
      <c r="S113" t="s">
        <v>41</v>
      </c>
      <c r="T113">
        <v>63706</v>
      </c>
      <c r="U113" s="1">
        <v>45517</v>
      </c>
      <c r="V113" t="s">
        <v>64</v>
      </c>
      <c r="W113">
        <v>832524</v>
      </c>
      <c r="X113" t="s">
        <v>645</v>
      </c>
      <c r="Y113">
        <v>321</v>
      </c>
      <c r="Z113">
        <v>2423</v>
      </c>
      <c r="AA113">
        <v>4</v>
      </c>
      <c r="AB113">
        <v>3876.8</v>
      </c>
      <c r="AC113">
        <f>Table1_1[[#This Row],[Price]]*Table1_1[[#This Row],[Quantity]]</f>
        <v>9692</v>
      </c>
    </row>
    <row r="114" spans="1:29" x14ac:dyDescent="0.3">
      <c r="A114" t="s">
        <v>28</v>
      </c>
      <c r="B114" t="s">
        <v>29</v>
      </c>
      <c r="C114" t="s">
        <v>54</v>
      </c>
      <c r="D114" t="s">
        <v>637</v>
      </c>
      <c r="E114" t="s">
        <v>32</v>
      </c>
      <c r="F114" t="s">
        <v>106</v>
      </c>
      <c r="G114">
        <v>31</v>
      </c>
      <c r="H114">
        <v>411273</v>
      </c>
      <c r="I114" t="s">
        <v>58</v>
      </c>
      <c r="J114" s="3">
        <v>44208</v>
      </c>
      <c r="K114">
        <v>1300</v>
      </c>
      <c r="L114" t="s">
        <v>646</v>
      </c>
      <c r="M114" t="s">
        <v>189</v>
      </c>
      <c r="N114" t="s">
        <v>647</v>
      </c>
      <c r="O114">
        <v>-10986</v>
      </c>
      <c r="P114" t="s">
        <v>71</v>
      </c>
      <c r="Q114">
        <v>20</v>
      </c>
      <c r="R114" t="s">
        <v>40</v>
      </c>
      <c r="S114" t="s">
        <v>79</v>
      </c>
      <c r="T114">
        <v>95994</v>
      </c>
      <c r="U114" s="1">
        <v>45583</v>
      </c>
      <c r="V114" t="s">
        <v>155</v>
      </c>
      <c r="W114">
        <v>479080</v>
      </c>
      <c r="X114" t="s">
        <v>648</v>
      </c>
      <c r="Y114">
        <v>252</v>
      </c>
      <c r="Z114">
        <v>2175</v>
      </c>
      <c r="AA114">
        <v>1</v>
      </c>
      <c r="AB114">
        <v>870</v>
      </c>
      <c r="AC114">
        <f>Table1_1[[#This Row],[Price]]*Table1_1[[#This Row],[Quantity]]</f>
        <v>2175</v>
      </c>
    </row>
    <row r="115" spans="1:29" x14ac:dyDescent="0.3">
      <c r="A115" t="s">
        <v>28</v>
      </c>
      <c r="B115" t="s">
        <v>29</v>
      </c>
      <c r="C115" t="s">
        <v>54</v>
      </c>
      <c r="D115" t="s">
        <v>274</v>
      </c>
      <c r="E115" t="s">
        <v>56</v>
      </c>
      <c r="F115" t="s">
        <v>99</v>
      </c>
      <c r="G115">
        <v>18</v>
      </c>
      <c r="H115">
        <v>439167</v>
      </c>
      <c r="I115" t="s">
        <v>34</v>
      </c>
      <c r="J115" s="3">
        <v>44911</v>
      </c>
      <c r="K115">
        <v>1300</v>
      </c>
      <c r="L115" t="s">
        <v>649</v>
      </c>
      <c r="M115" t="s">
        <v>177</v>
      </c>
      <c r="N115" t="s">
        <v>650</v>
      </c>
      <c r="O115">
        <v>3955843877</v>
      </c>
      <c r="P115" t="s">
        <v>51</v>
      </c>
      <c r="Q115">
        <v>10</v>
      </c>
      <c r="R115" t="s">
        <v>40</v>
      </c>
      <c r="S115" t="s">
        <v>63</v>
      </c>
      <c r="T115">
        <v>89215</v>
      </c>
      <c r="U115" s="1">
        <v>45386</v>
      </c>
      <c r="V115" t="s">
        <v>80</v>
      </c>
      <c r="W115">
        <v>302553</v>
      </c>
      <c r="X115" t="s">
        <v>651</v>
      </c>
      <c r="Y115">
        <v>210</v>
      </c>
      <c r="Z115">
        <v>1514</v>
      </c>
      <c r="AA115">
        <v>6</v>
      </c>
      <c r="AB115">
        <v>3633.6000000000004</v>
      </c>
      <c r="AC115">
        <f>Table1_1[[#This Row],[Price]]*Table1_1[[#This Row],[Quantity]]</f>
        <v>9084</v>
      </c>
    </row>
    <row r="116" spans="1:29" x14ac:dyDescent="0.3">
      <c r="A116" t="s">
        <v>28</v>
      </c>
      <c r="B116" t="s">
        <v>29</v>
      </c>
      <c r="C116" t="s">
        <v>91</v>
      </c>
      <c r="D116" t="s">
        <v>45</v>
      </c>
      <c r="E116" t="s">
        <v>46</v>
      </c>
      <c r="F116" t="s">
        <v>99</v>
      </c>
      <c r="G116">
        <v>44</v>
      </c>
      <c r="H116">
        <v>417820</v>
      </c>
      <c r="I116" t="s">
        <v>58</v>
      </c>
      <c r="J116" s="3">
        <v>45595</v>
      </c>
      <c r="K116">
        <v>800</v>
      </c>
      <c r="L116" t="s">
        <v>653</v>
      </c>
      <c r="M116" t="s">
        <v>654</v>
      </c>
      <c r="N116" t="s">
        <v>655</v>
      </c>
      <c r="O116" t="s">
        <v>656</v>
      </c>
      <c r="P116" t="s">
        <v>51</v>
      </c>
      <c r="Q116">
        <v>13</v>
      </c>
      <c r="R116" t="s">
        <v>40</v>
      </c>
      <c r="S116" t="s">
        <v>63</v>
      </c>
      <c r="T116">
        <v>52586</v>
      </c>
      <c r="U116" s="1">
        <v>45545</v>
      </c>
      <c r="V116" t="s">
        <v>180</v>
      </c>
      <c r="W116">
        <v>858977</v>
      </c>
      <c r="X116" t="s">
        <v>657</v>
      </c>
      <c r="Y116">
        <v>574</v>
      </c>
      <c r="Z116">
        <v>996</v>
      </c>
      <c r="AA116">
        <v>8</v>
      </c>
      <c r="AB116">
        <v>3187.2000000000003</v>
      </c>
      <c r="AC116">
        <f>Table1_1[[#This Row],[Price]]*Table1_1[[#This Row],[Quantity]]</f>
        <v>7968</v>
      </c>
    </row>
    <row r="117" spans="1:29" x14ac:dyDescent="0.3">
      <c r="A117" t="s">
        <v>28</v>
      </c>
      <c r="B117" t="s">
        <v>29</v>
      </c>
      <c r="C117" t="s">
        <v>54</v>
      </c>
      <c r="D117" t="s">
        <v>637</v>
      </c>
      <c r="E117" t="s">
        <v>32</v>
      </c>
      <c r="F117" t="s">
        <v>33</v>
      </c>
      <c r="G117">
        <v>7</v>
      </c>
      <c r="H117">
        <v>401978</v>
      </c>
      <c r="I117" t="s">
        <v>34</v>
      </c>
      <c r="J117" s="3">
        <v>45368</v>
      </c>
      <c r="K117">
        <v>1200</v>
      </c>
      <c r="L117" t="s">
        <v>658</v>
      </c>
      <c r="M117" t="s">
        <v>189</v>
      </c>
      <c r="N117" t="s">
        <v>659</v>
      </c>
      <c r="O117" t="s">
        <v>660</v>
      </c>
      <c r="P117" t="s">
        <v>51</v>
      </c>
      <c r="Q117">
        <v>8</v>
      </c>
      <c r="R117" t="s">
        <v>88</v>
      </c>
      <c r="S117" t="s">
        <v>41</v>
      </c>
      <c r="T117">
        <v>62797</v>
      </c>
      <c r="U117" s="1">
        <v>45564</v>
      </c>
      <c r="V117" t="s">
        <v>180</v>
      </c>
      <c r="W117">
        <v>136009</v>
      </c>
      <c r="X117" t="s">
        <v>661</v>
      </c>
      <c r="Y117">
        <v>731</v>
      </c>
      <c r="Z117">
        <v>2068</v>
      </c>
      <c r="AA117">
        <v>1</v>
      </c>
      <c r="AB117">
        <v>827.2</v>
      </c>
      <c r="AC117">
        <f>Table1_1[[#This Row],[Price]]*Table1_1[[#This Row],[Quantity]]</f>
        <v>2068</v>
      </c>
    </row>
    <row r="118" spans="1:29" x14ac:dyDescent="0.3">
      <c r="A118" t="s">
        <v>28</v>
      </c>
      <c r="B118" t="s">
        <v>29</v>
      </c>
      <c r="C118" t="s">
        <v>44</v>
      </c>
      <c r="D118" t="s">
        <v>267</v>
      </c>
      <c r="E118" t="s">
        <v>46</v>
      </c>
      <c r="F118" t="s">
        <v>106</v>
      </c>
      <c r="G118">
        <v>82</v>
      </c>
      <c r="H118">
        <v>428780</v>
      </c>
      <c r="I118" t="s">
        <v>58</v>
      </c>
      <c r="J118" s="3">
        <v>45371</v>
      </c>
      <c r="K118">
        <v>1200</v>
      </c>
      <c r="L118" t="s">
        <v>662</v>
      </c>
      <c r="M118" t="s">
        <v>165</v>
      </c>
      <c r="N118" t="s">
        <v>663</v>
      </c>
      <c r="O118">
        <v>4647089403</v>
      </c>
      <c r="P118" t="s">
        <v>87</v>
      </c>
      <c r="Q118">
        <v>13</v>
      </c>
      <c r="R118" t="s">
        <v>88</v>
      </c>
      <c r="S118" t="s">
        <v>41</v>
      </c>
      <c r="T118">
        <v>53704</v>
      </c>
      <c r="U118" s="1">
        <v>45324</v>
      </c>
      <c r="V118" t="s">
        <v>119</v>
      </c>
      <c r="W118">
        <v>394771</v>
      </c>
      <c r="X118" t="s">
        <v>664</v>
      </c>
      <c r="Y118">
        <v>961</v>
      </c>
      <c r="Z118">
        <v>2090</v>
      </c>
      <c r="AA118">
        <v>5</v>
      </c>
      <c r="AB118">
        <v>4180</v>
      </c>
      <c r="AC118">
        <f>Table1_1[[#This Row],[Price]]*Table1_1[[#This Row],[Quantity]]</f>
        <v>10450</v>
      </c>
    </row>
    <row r="119" spans="1:29" x14ac:dyDescent="0.3">
      <c r="A119" t="s">
        <v>28</v>
      </c>
      <c r="B119" t="s">
        <v>29</v>
      </c>
      <c r="C119" t="s">
        <v>66</v>
      </c>
      <c r="D119" t="s">
        <v>442</v>
      </c>
      <c r="E119" t="s">
        <v>32</v>
      </c>
      <c r="F119" t="s">
        <v>135</v>
      </c>
      <c r="G119">
        <v>93</v>
      </c>
      <c r="H119">
        <v>409475</v>
      </c>
      <c r="I119" t="s">
        <v>34</v>
      </c>
      <c r="J119" s="3">
        <v>45315</v>
      </c>
      <c r="K119">
        <v>1200</v>
      </c>
      <c r="L119" t="s">
        <v>665</v>
      </c>
      <c r="M119" t="s">
        <v>366</v>
      </c>
      <c r="N119" t="s">
        <v>666</v>
      </c>
      <c r="O119" t="s">
        <v>667</v>
      </c>
      <c r="P119" t="s">
        <v>87</v>
      </c>
      <c r="Q119">
        <v>15</v>
      </c>
      <c r="R119" t="s">
        <v>88</v>
      </c>
      <c r="S119" t="s">
        <v>63</v>
      </c>
      <c r="T119">
        <v>60531</v>
      </c>
      <c r="U119" s="1">
        <v>45484</v>
      </c>
      <c r="V119" t="s">
        <v>126</v>
      </c>
      <c r="W119">
        <v>214225</v>
      </c>
      <c r="X119" t="s">
        <v>668</v>
      </c>
      <c r="Y119">
        <v>441</v>
      </c>
      <c r="Z119">
        <v>2125</v>
      </c>
      <c r="AA119">
        <v>8</v>
      </c>
      <c r="AB119">
        <v>6800</v>
      </c>
      <c r="AC119">
        <f>Table1_1[[#This Row],[Price]]*Table1_1[[#This Row],[Quantity]]</f>
        <v>17000</v>
      </c>
    </row>
    <row r="120" spans="1:29" x14ac:dyDescent="0.3">
      <c r="A120" t="s">
        <v>28</v>
      </c>
      <c r="B120" t="s">
        <v>29</v>
      </c>
      <c r="C120" t="s">
        <v>148</v>
      </c>
      <c r="D120" t="s">
        <v>291</v>
      </c>
      <c r="E120" t="s">
        <v>32</v>
      </c>
      <c r="F120" t="s">
        <v>83</v>
      </c>
      <c r="G120">
        <v>24</v>
      </c>
      <c r="H120">
        <v>433859</v>
      </c>
      <c r="I120" t="s">
        <v>34</v>
      </c>
      <c r="J120" s="3">
        <v>45270</v>
      </c>
      <c r="K120">
        <v>1300</v>
      </c>
      <c r="L120" t="s">
        <v>669</v>
      </c>
      <c r="M120" t="s">
        <v>670</v>
      </c>
      <c r="N120" t="s">
        <v>671</v>
      </c>
      <c r="O120" t="s">
        <v>672</v>
      </c>
      <c r="P120" t="s">
        <v>87</v>
      </c>
      <c r="Q120">
        <v>3</v>
      </c>
      <c r="R120" t="s">
        <v>88</v>
      </c>
      <c r="S120" t="s">
        <v>118</v>
      </c>
      <c r="T120">
        <v>42803</v>
      </c>
      <c r="U120" s="1">
        <v>45578</v>
      </c>
      <c r="V120" t="s">
        <v>155</v>
      </c>
      <c r="W120">
        <v>216203</v>
      </c>
      <c r="X120" t="s">
        <v>673</v>
      </c>
      <c r="Y120">
        <v>567</v>
      </c>
      <c r="Z120">
        <v>1432</v>
      </c>
      <c r="AA120">
        <v>4</v>
      </c>
      <c r="AB120">
        <v>2291.2000000000003</v>
      </c>
      <c r="AC120">
        <f>Table1_1[[#This Row],[Price]]*Table1_1[[#This Row],[Quantity]]</f>
        <v>5728</v>
      </c>
    </row>
    <row r="121" spans="1:29" x14ac:dyDescent="0.3">
      <c r="A121" t="s">
        <v>28</v>
      </c>
      <c r="B121" t="s">
        <v>29</v>
      </c>
      <c r="C121" t="s">
        <v>30</v>
      </c>
      <c r="D121" t="s">
        <v>524</v>
      </c>
      <c r="E121" t="s">
        <v>56</v>
      </c>
      <c r="F121" t="s">
        <v>106</v>
      </c>
      <c r="G121">
        <v>21</v>
      </c>
      <c r="H121">
        <v>426011</v>
      </c>
      <c r="I121" t="s">
        <v>34</v>
      </c>
      <c r="J121" s="3">
        <v>45242</v>
      </c>
      <c r="K121">
        <v>800</v>
      </c>
      <c r="L121" t="s">
        <v>675</v>
      </c>
      <c r="M121" t="s">
        <v>351</v>
      </c>
      <c r="N121" t="s">
        <v>676</v>
      </c>
      <c r="O121" t="s">
        <v>677</v>
      </c>
      <c r="P121" t="s">
        <v>51</v>
      </c>
      <c r="Q121">
        <v>18</v>
      </c>
      <c r="R121" t="s">
        <v>40</v>
      </c>
      <c r="S121" t="s">
        <v>118</v>
      </c>
      <c r="T121">
        <v>52070</v>
      </c>
      <c r="U121" s="1">
        <v>45368</v>
      </c>
      <c r="V121" t="s">
        <v>72</v>
      </c>
      <c r="W121">
        <v>237694</v>
      </c>
      <c r="X121" t="s">
        <v>678</v>
      </c>
      <c r="Y121">
        <v>755</v>
      </c>
      <c r="Z121">
        <v>2105</v>
      </c>
      <c r="AA121">
        <v>6</v>
      </c>
      <c r="AB121">
        <v>5052</v>
      </c>
      <c r="AC121">
        <f>Table1_1[[#This Row],[Price]]*Table1_1[[#This Row],[Quantity]]</f>
        <v>12630</v>
      </c>
    </row>
    <row r="122" spans="1:29" x14ac:dyDescent="0.3">
      <c r="A122" t="s">
        <v>28</v>
      </c>
      <c r="B122" t="s">
        <v>29</v>
      </c>
      <c r="C122" t="s">
        <v>30</v>
      </c>
      <c r="D122" t="s">
        <v>55</v>
      </c>
      <c r="E122" t="s">
        <v>56</v>
      </c>
      <c r="F122" t="s">
        <v>106</v>
      </c>
      <c r="G122">
        <v>99</v>
      </c>
      <c r="H122">
        <v>403090</v>
      </c>
      <c r="I122" t="s">
        <v>58</v>
      </c>
      <c r="J122" s="3">
        <v>45229</v>
      </c>
      <c r="K122">
        <v>950</v>
      </c>
      <c r="L122" t="s">
        <v>679</v>
      </c>
      <c r="M122" t="s">
        <v>680</v>
      </c>
      <c r="N122" t="s">
        <v>681</v>
      </c>
      <c r="O122" t="s">
        <v>682</v>
      </c>
      <c r="P122" t="s">
        <v>51</v>
      </c>
      <c r="Q122">
        <v>13</v>
      </c>
      <c r="R122" t="s">
        <v>40</v>
      </c>
      <c r="S122" t="s">
        <v>118</v>
      </c>
      <c r="T122">
        <v>56253</v>
      </c>
      <c r="U122" s="1">
        <v>45444</v>
      </c>
      <c r="V122" t="s">
        <v>52</v>
      </c>
      <c r="W122">
        <v>783550</v>
      </c>
      <c r="X122" t="s">
        <v>683</v>
      </c>
      <c r="Y122">
        <v>915</v>
      </c>
      <c r="Z122">
        <v>1265</v>
      </c>
      <c r="AA122">
        <v>2</v>
      </c>
      <c r="AB122">
        <v>1012</v>
      </c>
      <c r="AC122">
        <f>Table1_1[[#This Row],[Price]]*Table1_1[[#This Row],[Quantity]]</f>
        <v>2530</v>
      </c>
    </row>
    <row r="123" spans="1:29" x14ac:dyDescent="0.3">
      <c r="A123" t="s">
        <v>28</v>
      </c>
      <c r="B123" t="s">
        <v>29</v>
      </c>
      <c r="C123" t="s">
        <v>157</v>
      </c>
      <c r="D123" t="s">
        <v>566</v>
      </c>
      <c r="E123" t="s">
        <v>46</v>
      </c>
      <c r="F123" t="s">
        <v>106</v>
      </c>
      <c r="G123">
        <v>18</v>
      </c>
      <c r="H123">
        <v>434381</v>
      </c>
      <c r="I123" t="s">
        <v>58</v>
      </c>
      <c r="J123" s="3">
        <v>44183</v>
      </c>
      <c r="K123">
        <v>1200</v>
      </c>
      <c r="L123" t="s">
        <v>684</v>
      </c>
      <c r="M123" t="s">
        <v>282</v>
      </c>
      <c r="N123" t="s">
        <v>685</v>
      </c>
      <c r="O123" t="s">
        <v>686</v>
      </c>
      <c r="P123" t="s">
        <v>51</v>
      </c>
      <c r="Q123">
        <v>11</v>
      </c>
      <c r="R123" t="s">
        <v>40</v>
      </c>
      <c r="S123" t="s">
        <v>79</v>
      </c>
      <c r="T123">
        <v>53821</v>
      </c>
      <c r="U123" s="1">
        <v>45405</v>
      </c>
      <c r="V123" t="s">
        <v>80</v>
      </c>
      <c r="W123">
        <v>991450</v>
      </c>
      <c r="X123" t="s">
        <v>687</v>
      </c>
      <c r="Y123">
        <v>398</v>
      </c>
      <c r="Z123">
        <v>1654</v>
      </c>
      <c r="AA123">
        <v>3</v>
      </c>
      <c r="AB123">
        <v>1984.8000000000002</v>
      </c>
      <c r="AC123">
        <f>Table1_1[[#This Row],[Price]]*Table1_1[[#This Row],[Quantity]]</f>
        <v>4962</v>
      </c>
    </row>
    <row r="124" spans="1:29" x14ac:dyDescent="0.3">
      <c r="A124" t="s">
        <v>28</v>
      </c>
      <c r="B124" t="s">
        <v>29</v>
      </c>
      <c r="C124" t="s">
        <v>193</v>
      </c>
      <c r="D124" t="s">
        <v>227</v>
      </c>
      <c r="E124" t="s">
        <v>32</v>
      </c>
      <c r="F124" t="s">
        <v>57</v>
      </c>
      <c r="G124">
        <v>9</v>
      </c>
      <c r="H124">
        <v>415408</v>
      </c>
      <c r="I124" t="s">
        <v>34</v>
      </c>
      <c r="J124" s="3">
        <v>44693</v>
      </c>
      <c r="K124">
        <v>800</v>
      </c>
      <c r="L124" t="s">
        <v>689</v>
      </c>
      <c r="M124" t="s">
        <v>542</v>
      </c>
      <c r="N124" t="s">
        <v>690</v>
      </c>
      <c r="O124" t="s">
        <v>691</v>
      </c>
      <c r="P124" t="s">
        <v>71</v>
      </c>
      <c r="Q124">
        <v>6</v>
      </c>
      <c r="R124" t="s">
        <v>88</v>
      </c>
      <c r="S124" t="s">
        <v>41</v>
      </c>
      <c r="T124">
        <v>80369</v>
      </c>
      <c r="U124" s="1">
        <v>45352</v>
      </c>
      <c r="V124" t="s">
        <v>72</v>
      </c>
      <c r="W124">
        <v>849048</v>
      </c>
      <c r="X124" t="s">
        <v>692</v>
      </c>
      <c r="Y124">
        <v>915</v>
      </c>
      <c r="Z124">
        <v>1245</v>
      </c>
      <c r="AA124">
        <v>6</v>
      </c>
      <c r="AB124">
        <v>2988</v>
      </c>
      <c r="AC124">
        <f>Table1_1[[#This Row],[Price]]*Table1_1[[#This Row],[Quantity]]</f>
        <v>7470</v>
      </c>
    </row>
    <row r="125" spans="1:29" x14ac:dyDescent="0.3">
      <c r="A125" t="s">
        <v>28</v>
      </c>
      <c r="B125" t="s">
        <v>29</v>
      </c>
      <c r="C125" t="s">
        <v>44</v>
      </c>
      <c r="D125" t="s">
        <v>442</v>
      </c>
      <c r="E125" t="s">
        <v>46</v>
      </c>
      <c r="F125" t="s">
        <v>150</v>
      </c>
      <c r="G125">
        <v>7</v>
      </c>
      <c r="H125">
        <v>426430</v>
      </c>
      <c r="I125" t="s">
        <v>34</v>
      </c>
      <c r="J125" s="3">
        <v>45082</v>
      </c>
      <c r="K125">
        <v>1300</v>
      </c>
      <c r="L125" t="s">
        <v>693</v>
      </c>
      <c r="M125" t="s">
        <v>94</v>
      </c>
      <c r="N125" t="s">
        <v>694</v>
      </c>
      <c r="O125" t="s">
        <v>695</v>
      </c>
      <c r="P125" t="s">
        <v>51</v>
      </c>
      <c r="Q125">
        <v>6</v>
      </c>
      <c r="R125" t="s">
        <v>40</v>
      </c>
      <c r="S125" t="s">
        <v>118</v>
      </c>
      <c r="T125">
        <v>59759</v>
      </c>
      <c r="U125" s="1">
        <v>45296</v>
      </c>
      <c r="V125" t="s">
        <v>111</v>
      </c>
      <c r="W125">
        <v>438133</v>
      </c>
      <c r="X125" t="s">
        <v>696</v>
      </c>
      <c r="Y125">
        <v>515</v>
      </c>
      <c r="Z125">
        <v>1889</v>
      </c>
      <c r="AA125">
        <v>6</v>
      </c>
      <c r="AB125">
        <v>4533.6000000000004</v>
      </c>
      <c r="AC125">
        <f>Table1_1[[#This Row],[Price]]*Table1_1[[#This Row],[Quantity]]</f>
        <v>11334</v>
      </c>
    </row>
    <row r="126" spans="1:29" x14ac:dyDescent="0.3">
      <c r="A126" t="s">
        <v>28</v>
      </c>
      <c r="B126" t="s">
        <v>29</v>
      </c>
      <c r="C126" t="s">
        <v>193</v>
      </c>
      <c r="D126" t="s">
        <v>467</v>
      </c>
      <c r="E126" t="s">
        <v>32</v>
      </c>
      <c r="F126" t="s">
        <v>135</v>
      </c>
      <c r="G126">
        <v>26</v>
      </c>
      <c r="H126">
        <v>438780</v>
      </c>
      <c r="I126" t="s">
        <v>58</v>
      </c>
      <c r="J126" s="3">
        <v>44671</v>
      </c>
      <c r="K126">
        <v>1000</v>
      </c>
      <c r="L126" t="s">
        <v>697</v>
      </c>
      <c r="M126" t="s">
        <v>282</v>
      </c>
      <c r="N126" t="s">
        <v>698</v>
      </c>
      <c r="O126" t="s">
        <v>699</v>
      </c>
      <c r="P126" t="s">
        <v>71</v>
      </c>
      <c r="Q126">
        <v>6</v>
      </c>
      <c r="R126" t="s">
        <v>88</v>
      </c>
      <c r="S126" t="s">
        <v>63</v>
      </c>
      <c r="T126">
        <v>63483</v>
      </c>
      <c r="U126" s="1">
        <v>45515</v>
      </c>
      <c r="V126" t="s">
        <v>64</v>
      </c>
      <c r="W126">
        <v>219294</v>
      </c>
      <c r="X126" t="s">
        <v>700</v>
      </c>
      <c r="Y126">
        <v>243</v>
      </c>
      <c r="Z126">
        <v>1537</v>
      </c>
      <c r="AA126">
        <v>3</v>
      </c>
      <c r="AB126">
        <v>1844.4</v>
      </c>
      <c r="AC126">
        <f>Table1_1[[#This Row],[Price]]*Table1_1[[#This Row],[Quantity]]</f>
        <v>4611</v>
      </c>
    </row>
    <row r="127" spans="1:29" x14ac:dyDescent="0.3">
      <c r="A127" t="s">
        <v>28</v>
      </c>
      <c r="B127" t="s">
        <v>29</v>
      </c>
      <c r="C127" t="s">
        <v>193</v>
      </c>
      <c r="D127" t="s">
        <v>182</v>
      </c>
      <c r="E127" t="s">
        <v>46</v>
      </c>
      <c r="F127" t="s">
        <v>47</v>
      </c>
      <c r="G127">
        <v>64</v>
      </c>
      <c r="H127">
        <v>418175</v>
      </c>
      <c r="I127" t="s">
        <v>58</v>
      </c>
      <c r="J127" s="3">
        <v>44562</v>
      </c>
      <c r="K127">
        <v>1400</v>
      </c>
      <c r="L127" t="s">
        <v>701</v>
      </c>
      <c r="M127" t="s">
        <v>115</v>
      </c>
      <c r="N127" t="s">
        <v>702</v>
      </c>
      <c r="O127" t="s">
        <v>703</v>
      </c>
      <c r="P127" t="s">
        <v>87</v>
      </c>
      <c r="Q127">
        <v>8</v>
      </c>
      <c r="R127" t="s">
        <v>88</v>
      </c>
      <c r="S127" t="s">
        <v>79</v>
      </c>
      <c r="T127">
        <v>80997</v>
      </c>
      <c r="U127" s="1">
        <v>45561</v>
      </c>
      <c r="V127" t="s">
        <v>180</v>
      </c>
      <c r="W127">
        <v>927589</v>
      </c>
      <c r="X127" t="s">
        <v>704</v>
      </c>
      <c r="Y127">
        <v>272</v>
      </c>
      <c r="Z127">
        <v>1487</v>
      </c>
      <c r="AA127">
        <v>7</v>
      </c>
      <c r="AB127">
        <v>4163.6000000000004</v>
      </c>
      <c r="AC127">
        <f>Table1_1[[#This Row],[Price]]*Table1_1[[#This Row],[Quantity]]</f>
        <v>10409</v>
      </c>
    </row>
    <row r="128" spans="1:29" x14ac:dyDescent="0.3">
      <c r="A128" t="s">
        <v>28</v>
      </c>
      <c r="B128" t="s">
        <v>29</v>
      </c>
      <c r="C128" t="s">
        <v>44</v>
      </c>
      <c r="D128" t="s">
        <v>317</v>
      </c>
      <c r="E128" t="s">
        <v>46</v>
      </c>
      <c r="F128" t="s">
        <v>33</v>
      </c>
      <c r="G128">
        <v>9</v>
      </c>
      <c r="H128">
        <v>409835</v>
      </c>
      <c r="I128" t="s">
        <v>34</v>
      </c>
      <c r="J128" s="3">
        <v>44923</v>
      </c>
      <c r="K128">
        <v>1000</v>
      </c>
      <c r="L128" t="s">
        <v>705</v>
      </c>
      <c r="M128" t="s">
        <v>211</v>
      </c>
      <c r="N128" t="s">
        <v>706</v>
      </c>
      <c r="O128" t="s">
        <v>707</v>
      </c>
      <c r="P128" t="s">
        <v>39</v>
      </c>
      <c r="Q128">
        <v>8</v>
      </c>
      <c r="R128" t="s">
        <v>88</v>
      </c>
      <c r="S128" t="s">
        <v>118</v>
      </c>
      <c r="T128">
        <v>75091</v>
      </c>
      <c r="U128" s="1">
        <v>45550</v>
      </c>
      <c r="V128" t="s">
        <v>180</v>
      </c>
      <c r="W128">
        <v>983510</v>
      </c>
      <c r="X128" t="s">
        <v>708</v>
      </c>
      <c r="Y128">
        <v>416</v>
      </c>
      <c r="Z128">
        <v>2100</v>
      </c>
      <c r="AA128">
        <v>6</v>
      </c>
      <c r="AB128">
        <v>5040</v>
      </c>
      <c r="AC128">
        <f>Table1_1[[#This Row],[Price]]*Table1_1[[#This Row],[Quantity]]</f>
        <v>12600</v>
      </c>
    </row>
    <row r="129" spans="1:29" x14ac:dyDescent="0.3">
      <c r="A129" t="s">
        <v>28</v>
      </c>
      <c r="B129" t="s">
        <v>29</v>
      </c>
      <c r="C129" t="s">
        <v>193</v>
      </c>
      <c r="D129" t="s">
        <v>220</v>
      </c>
      <c r="E129" t="s">
        <v>32</v>
      </c>
      <c r="F129" t="s">
        <v>99</v>
      </c>
      <c r="G129">
        <v>13</v>
      </c>
      <c r="H129">
        <v>407263</v>
      </c>
      <c r="I129" t="s">
        <v>58</v>
      </c>
      <c r="J129" s="3">
        <v>44834</v>
      </c>
      <c r="K129">
        <v>1000</v>
      </c>
      <c r="L129" t="s">
        <v>709</v>
      </c>
      <c r="M129" t="s">
        <v>94</v>
      </c>
      <c r="N129" t="s">
        <v>710</v>
      </c>
      <c r="O129" t="s">
        <v>711</v>
      </c>
      <c r="P129" t="s">
        <v>87</v>
      </c>
      <c r="Q129">
        <v>6</v>
      </c>
      <c r="R129" t="s">
        <v>40</v>
      </c>
      <c r="S129" t="s">
        <v>118</v>
      </c>
      <c r="T129">
        <v>38599</v>
      </c>
      <c r="U129" s="1">
        <v>45431</v>
      </c>
      <c r="V129" t="s">
        <v>140</v>
      </c>
      <c r="W129">
        <v>191752</v>
      </c>
      <c r="X129" t="s">
        <v>712</v>
      </c>
      <c r="Y129">
        <v>955</v>
      </c>
      <c r="Z129">
        <v>1250</v>
      </c>
      <c r="AA129">
        <v>4</v>
      </c>
      <c r="AB129">
        <v>2000</v>
      </c>
      <c r="AC129">
        <f>Table1_1[[#This Row],[Price]]*Table1_1[[#This Row],[Quantity]]</f>
        <v>5000</v>
      </c>
    </row>
    <row r="130" spans="1:29" x14ac:dyDescent="0.3">
      <c r="A130" t="s">
        <v>28</v>
      </c>
      <c r="B130" t="s">
        <v>29</v>
      </c>
      <c r="C130" t="s">
        <v>30</v>
      </c>
      <c r="D130" t="s">
        <v>237</v>
      </c>
      <c r="E130" t="s">
        <v>32</v>
      </c>
      <c r="F130" t="s">
        <v>47</v>
      </c>
      <c r="G130">
        <v>90</v>
      </c>
      <c r="H130">
        <v>429912</v>
      </c>
      <c r="I130" t="s">
        <v>58</v>
      </c>
      <c r="J130" s="3">
        <v>45317</v>
      </c>
      <c r="K130">
        <v>800</v>
      </c>
      <c r="L130" t="s">
        <v>713</v>
      </c>
      <c r="M130" t="s">
        <v>623</v>
      </c>
      <c r="N130" t="s">
        <v>714</v>
      </c>
      <c r="O130" t="s">
        <v>715</v>
      </c>
      <c r="P130" t="s">
        <v>51</v>
      </c>
      <c r="Q130">
        <v>15</v>
      </c>
      <c r="R130" t="s">
        <v>40</v>
      </c>
      <c r="S130" t="s">
        <v>79</v>
      </c>
      <c r="T130">
        <v>10561</v>
      </c>
      <c r="U130" s="1">
        <v>45569</v>
      </c>
      <c r="V130" t="s">
        <v>155</v>
      </c>
      <c r="W130">
        <v>891651</v>
      </c>
      <c r="X130" t="s">
        <v>716</v>
      </c>
      <c r="Y130">
        <v>463</v>
      </c>
      <c r="Z130">
        <v>1780</v>
      </c>
      <c r="AA130">
        <v>3</v>
      </c>
      <c r="AB130">
        <v>2136</v>
      </c>
      <c r="AC130">
        <f>Table1_1[[#This Row],[Price]]*Table1_1[[#This Row],[Quantity]]</f>
        <v>5340</v>
      </c>
    </row>
    <row r="131" spans="1:29" x14ac:dyDescent="0.3">
      <c r="A131" t="s">
        <v>28</v>
      </c>
      <c r="B131" t="s">
        <v>29</v>
      </c>
      <c r="C131" t="s">
        <v>157</v>
      </c>
      <c r="D131" t="s">
        <v>380</v>
      </c>
      <c r="E131" t="s">
        <v>56</v>
      </c>
      <c r="F131" t="s">
        <v>106</v>
      </c>
      <c r="G131">
        <v>43</v>
      </c>
      <c r="H131">
        <v>401559</v>
      </c>
      <c r="I131" t="s">
        <v>58</v>
      </c>
      <c r="J131" s="3">
        <v>43947</v>
      </c>
      <c r="K131">
        <v>800</v>
      </c>
      <c r="L131" t="s">
        <v>717</v>
      </c>
      <c r="M131" t="s">
        <v>670</v>
      </c>
      <c r="N131" t="s">
        <v>718</v>
      </c>
      <c r="O131" t="s">
        <v>719</v>
      </c>
      <c r="P131" t="s">
        <v>71</v>
      </c>
      <c r="Q131">
        <v>6</v>
      </c>
      <c r="R131" t="s">
        <v>40</v>
      </c>
      <c r="S131" t="s">
        <v>41</v>
      </c>
      <c r="T131">
        <v>89891</v>
      </c>
      <c r="U131" s="1">
        <v>45393</v>
      </c>
      <c r="V131" t="s">
        <v>80</v>
      </c>
      <c r="W131">
        <v>135514</v>
      </c>
      <c r="X131" t="s">
        <v>720</v>
      </c>
      <c r="Y131">
        <v>381</v>
      </c>
      <c r="Z131">
        <v>1444</v>
      </c>
      <c r="AA131">
        <v>6</v>
      </c>
      <c r="AB131">
        <v>3465.6000000000004</v>
      </c>
      <c r="AC131">
        <f>Table1_1[[#This Row],[Price]]*Table1_1[[#This Row],[Quantity]]</f>
        <v>8664</v>
      </c>
    </row>
    <row r="132" spans="1:29" x14ac:dyDescent="0.3">
      <c r="A132" t="s">
        <v>28</v>
      </c>
      <c r="B132" t="s">
        <v>29</v>
      </c>
      <c r="C132" t="s">
        <v>44</v>
      </c>
      <c r="D132" t="s">
        <v>55</v>
      </c>
      <c r="E132" t="s">
        <v>32</v>
      </c>
      <c r="F132" t="s">
        <v>33</v>
      </c>
      <c r="G132">
        <v>7</v>
      </c>
      <c r="H132">
        <v>427242</v>
      </c>
      <c r="I132" t="s">
        <v>58</v>
      </c>
      <c r="J132" s="3">
        <v>45049</v>
      </c>
      <c r="K132">
        <v>950</v>
      </c>
      <c r="L132" t="s">
        <v>722</v>
      </c>
      <c r="M132" t="s">
        <v>428</v>
      </c>
      <c r="N132" t="s">
        <v>723</v>
      </c>
      <c r="O132" t="s">
        <v>724</v>
      </c>
      <c r="P132" t="s">
        <v>51</v>
      </c>
      <c r="Q132">
        <v>7</v>
      </c>
      <c r="R132" t="s">
        <v>40</v>
      </c>
      <c r="S132" t="s">
        <v>63</v>
      </c>
      <c r="T132">
        <v>60148</v>
      </c>
      <c r="U132" s="1">
        <v>45542</v>
      </c>
      <c r="V132" t="s">
        <v>180</v>
      </c>
      <c r="W132">
        <v>409199</v>
      </c>
      <c r="X132" t="s">
        <v>725</v>
      </c>
      <c r="Y132">
        <v>535</v>
      </c>
      <c r="Z132">
        <v>570</v>
      </c>
      <c r="AA132">
        <v>4</v>
      </c>
      <c r="AB132">
        <v>912</v>
      </c>
      <c r="AC132">
        <f>Table1_1[[#This Row],[Price]]*Table1_1[[#This Row],[Quantity]]</f>
        <v>2280</v>
      </c>
    </row>
    <row r="133" spans="1:29" x14ac:dyDescent="0.3">
      <c r="A133" t="s">
        <v>28</v>
      </c>
      <c r="B133" t="s">
        <v>29</v>
      </c>
      <c r="C133" t="s">
        <v>157</v>
      </c>
      <c r="D133" t="s">
        <v>227</v>
      </c>
      <c r="E133" t="s">
        <v>32</v>
      </c>
      <c r="F133" t="s">
        <v>33</v>
      </c>
      <c r="G133">
        <v>81</v>
      </c>
      <c r="H133">
        <v>435163</v>
      </c>
      <c r="I133" t="s">
        <v>34</v>
      </c>
      <c r="J133" s="3">
        <v>44059</v>
      </c>
      <c r="K133">
        <v>1200</v>
      </c>
      <c r="L133" t="s">
        <v>726</v>
      </c>
      <c r="M133" t="s">
        <v>623</v>
      </c>
      <c r="N133" t="s">
        <v>727</v>
      </c>
      <c r="O133" t="s">
        <v>728</v>
      </c>
      <c r="P133" t="s">
        <v>71</v>
      </c>
      <c r="Q133">
        <v>9</v>
      </c>
      <c r="R133" t="s">
        <v>88</v>
      </c>
      <c r="S133" t="s">
        <v>118</v>
      </c>
      <c r="T133">
        <v>53104</v>
      </c>
      <c r="U133" s="1">
        <v>45306</v>
      </c>
      <c r="V133" t="s">
        <v>111</v>
      </c>
      <c r="W133">
        <v>724418</v>
      </c>
      <c r="X133" t="s">
        <v>729</v>
      </c>
      <c r="Y133">
        <v>324</v>
      </c>
      <c r="Z133">
        <v>2635</v>
      </c>
      <c r="AA133">
        <v>5</v>
      </c>
      <c r="AB133">
        <v>5270</v>
      </c>
      <c r="AC133">
        <f>Table1_1[[#This Row],[Price]]*Table1_1[[#This Row],[Quantity]]</f>
        <v>13175</v>
      </c>
    </row>
    <row r="134" spans="1:29" x14ac:dyDescent="0.3">
      <c r="A134" t="s">
        <v>28</v>
      </c>
      <c r="B134" t="s">
        <v>29</v>
      </c>
      <c r="C134" t="s">
        <v>157</v>
      </c>
      <c r="D134" t="s">
        <v>261</v>
      </c>
      <c r="E134" t="s">
        <v>46</v>
      </c>
      <c r="F134" t="s">
        <v>99</v>
      </c>
      <c r="G134">
        <v>98</v>
      </c>
      <c r="H134">
        <v>421995</v>
      </c>
      <c r="I134" t="s">
        <v>58</v>
      </c>
      <c r="J134" s="3">
        <v>45473</v>
      </c>
      <c r="K134">
        <v>1000</v>
      </c>
      <c r="L134" t="s">
        <v>730</v>
      </c>
      <c r="M134" t="s">
        <v>731</v>
      </c>
      <c r="N134" t="s">
        <v>732</v>
      </c>
      <c r="O134" t="s">
        <v>733</v>
      </c>
      <c r="P134" t="s">
        <v>39</v>
      </c>
      <c r="Q134">
        <v>16</v>
      </c>
      <c r="R134" t="s">
        <v>88</v>
      </c>
      <c r="S134" t="s">
        <v>118</v>
      </c>
      <c r="T134">
        <v>42833</v>
      </c>
      <c r="U134" s="1">
        <v>45461</v>
      </c>
      <c r="V134" t="s">
        <v>52</v>
      </c>
      <c r="W134">
        <v>237534</v>
      </c>
      <c r="X134" t="s">
        <v>734</v>
      </c>
      <c r="Y134">
        <v>998</v>
      </c>
      <c r="Z134">
        <v>1990</v>
      </c>
      <c r="AA134">
        <v>7</v>
      </c>
      <c r="AB134">
        <v>5572</v>
      </c>
      <c r="AC134">
        <f>Table1_1[[#This Row],[Price]]*Table1_1[[#This Row],[Quantity]]</f>
        <v>13930</v>
      </c>
    </row>
    <row r="135" spans="1:29" x14ac:dyDescent="0.3">
      <c r="A135" t="s">
        <v>28</v>
      </c>
      <c r="B135" t="s">
        <v>29</v>
      </c>
      <c r="C135" t="s">
        <v>148</v>
      </c>
      <c r="D135" t="s">
        <v>105</v>
      </c>
      <c r="E135" t="s">
        <v>32</v>
      </c>
      <c r="F135" t="s">
        <v>57</v>
      </c>
      <c r="G135">
        <v>45</v>
      </c>
      <c r="H135">
        <v>406865</v>
      </c>
      <c r="I135" t="s">
        <v>34</v>
      </c>
      <c r="J135" s="3">
        <v>44958</v>
      </c>
      <c r="K135">
        <v>1000</v>
      </c>
      <c r="L135" t="s">
        <v>735</v>
      </c>
      <c r="M135" t="s">
        <v>736</v>
      </c>
      <c r="N135" t="s">
        <v>737</v>
      </c>
      <c r="O135" t="s">
        <v>738</v>
      </c>
      <c r="P135" t="s">
        <v>71</v>
      </c>
      <c r="Q135">
        <v>9</v>
      </c>
      <c r="R135" t="s">
        <v>40</v>
      </c>
      <c r="S135" t="s">
        <v>41</v>
      </c>
      <c r="T135">
        <v>71199</v>
      </c>
      <c r="U135" s="1">
        <v>45513</v>
      </c>
      <c r="V135" t="s">
        <v>64</v>
      </c>
      <c r="W135">
        <v>512273</v>
      </c>
      <c r="X135" t="s">
        <v>739</v>
      </c>
      <c r="Y135">
        <v>932</v>
      </c>
      <c r="Z135">
        <v>2443</v>
      </c>
      <c r="AA135">
        <v>7</v>
      </c>
      <c r="AB135">
        <v>6840.4000000000015</v>
      </c>
      <c r="AC135">
        <f>Table1_1[[#This Row],[Price]]*Table1_1[[#This Row],[Quantity]]</f>
        <v>17101</v>
      </c>
    </row>
    <row r="136" spans="1:29" x14ac:dyDescent="0.3">
      <c r="A136" t="s">
        <v>28</v>
      </c>
      <c r="B136" t="s">
        <v>29</v>
      </c>
      <c r="C136" t="s">
        <v>44</v>
      </c>
      <c r="D136" t="s">
        <v>220</v>
      </c>
      <c r="E136" t="s">
        <v>46</v>
      </c>
      <c r="F136" t="s">
        <v>113</v>
      </c>
      <c r="G136">
        <v>79</v>
      </c>
      <c r="H136">
        <v>437338</v>
      </c>
      <c r="I136" t="s">
        <v>34</v>
      </c>
      <c r="J136" s="3">
        <v>45049</v>
      </c>
      <c r="K136">
        <v>800</v>
      </c>
      <c r="L136" t="s">
        <v>741</v>
      </c>
      <c r="M136" t="s">
        <v>144</v>
      </c>
      <c r="N136" t="s">
        <v>742</v>
      </c>
      <c r="O136" t="s">
        <v>743</v>
      </c>
      <c r="P136" t="s">
        <v>51</v>
      </c>
      <c r="Q136">
        <v>12</v>
      </c>
      <c r="R136" t="s">
        <v>40</v>
      </c>
      <c r="S136" t="s">
        <v>118</v>
      </c>
      <c r="T136">
        <v>61945</v>
      </c>
      <c r="U136" s="1">
        <v>45552</v>
      </c>
      <c r="V136" t="s">
        <v>180</v>
      </c>
      <c r="W136">
        <v>417784</v>
      </c>
      <c r="X136" t="s">
        <v>744</v>
      </c>
      <c r="Y136">
        <v>289</v>
      </c>
      <c r="Z136">
        <v>632</v>
      </c>
      <c r="AA136">
        <v>7</v>
      </c>
      <c r="AB136">
        <v>1769.6000000000001</v>
      </c>
      <c r="AC136">
        <f>Table1_1[[#This Row],[Price]]*Table1_1[[#This Row],[Quantity]]</f>
        <v>4424</v>
      </c>
    </row>
    <row r="137" spans="1:29" x14ac:dyDescent="0.3">
      <c r="A137" t="s">
        <v>28</v>
      </c>
      <c r="B137" t="s">
        <v>29</v>
      </c>
      <c r="C137" t="s">
        <v>157</v>
      </c>
      <c r="D137" t="s">
        <v>442</v>
      </c>
      <c r="E137" t="s">
        <v>46</v>
      </c>
      <c r="F137" t="s">
        <v>33</v>
      </c>
      <c r="G137">
        <v>12</v>
      </c>
      <c r="H137">
        <v>427693</v>
      </c>
      <c r="I137" t="s">
        <v>58</v>
      </c>
      <c r="J137" s="3">
        <v>45168</v>
      </c>
      <c r="K137">
        <v>1300</v>
      </c>
      <c r="L137" t="s">
        <v>746</v>
      </c>
      <c r="M137" t="s">
        <v>747</v>
      </c>
      <c r="N137" t="s">
        <v>748</v>
      </c>
      <c r="O137" t="s">
        <v>749</v>
      </c>
      <c r="P137" t="s">
        <v>71</v>
      </c>
      <c r="Q137">
        <v>16</v>
      </c>
      <c r="R137" t="s">
        <v>40</v>
      </c>
      <c r="S137" t="s">
        <v>118</v>
      </c>
      <c r="T137">
        <v>85540</v>
      </c>
      <c r="U137" s="1">
        <v>45441</v>
      </c>
      <c r="V137" t="s">
        <v>140</v>
      </c>
      <c r="W137">
        <v>665073</v>
      </c>
      <c r="X137" t="s">
        <v>750</v>
      </c>
      <c r="Y137">
        <v>246</v>
      </c>
      <c r="Z137">
        <v>1497</v>
      </c>
      <c r="AA137">
        <v>5</v>
      </c>
      <c r="AB137">
        <v>2994</v>
      </c>
      <c r="AC137">
        <f>Table1_1[[#This Row],[Price]]*Table1_1[[#This Row],[Quantity]]</f>
        <v>7485</v>
      </c>
    </row>
    <row r="138" spans="1:29" x14ac:dyDescent="0.3">
      <c r="A138" t="s">
        <v>28</v>
      </c>
      <c r="B138" t="s">
        <v>29</v>
      </c>
      <c r="C138" t="s">
        <v>157</v>
      </c>
      <c r="D138" t="s">
        <v>82</v>
      </c>
      <c r="E138" t="s">
        <v>32</v>
      </c>
      <c r="F138" t="s">
        <v>57</v>
      </c>
      <c r="G138">
        <v>15</v>
      </c>
      <c r="H138">
        <v>427937</v>
      </c>
      <c r="I138" t="s">
        <v>34</v>
      </c>
      <c r="J138" s="3">
        <v>45212</v>
      </c>
      <c r="K138">
        <v>1000</v>
      </c>
      <c r="L138" t="s">
        <v>751</v>
      </c>
      <c r="M138" t="s">
        <v>101</v>
      </c>
      <c r="N138" t="s">
        <v>752</v>
      </c>
      <c r="O138" t="s">
        <v>753</v>
      </c>
      <c r="P138" t="s">
        <v>51</v>
      </c>
      <c r="Q138">
        <v>18</v>
      </c>
      <c r="R138" t="s">
        <v>40</v>
      </c>
      <c r="S138" t="s">
        <v>79</v>
      </c>
      <c r="T138">
        <v>33932</v>
      </c>
      <c r="U138" s="1">
        <v>45505</v>
      </c>
      <c r="V138" t="s">
        <v>64</v>
      </c>
      <c r="W138">
        <v>655578</v>
      </c>
      <c r="X138" t="s">
        <v>754</v>
      </c>
      <c r="Y138">
        <v>239</v>
      </c>
      <c r="Z138">
        <v>1164</v>
      </c>
      <c r="AA138">
        <v>3</v>
      </c>
      <c r="AB138">
        <v>1396.8000000000002</v>
      </c>
      <c r="AC138">
        <f>Table1_1[[#This Row],[Price]]*Table1_1[[#This Row],[Quantity]]</f>
        <v>3492</v>
      </c>
    </row>
    <row r="139" spans="1:29" x14ac:dyDescent="0.3">
      <c r="A139" t="s">
        <v>28</v>
      </c>
      <c r="B139" t="s">
        <v>29</v>
      </c>
      <c r="C139" t="s">
        <v>30</v>
      </c>
      <c r="D139" t="s">
        <v>546</v>
      </c>
      <c r="E139" t="s">
        <v>32</v>
      </c>
      <c r="F139" t="s">
        <v>175</v>
      </c>
      <c r="G139">
        <v>17</v>
      </c>
      <c r="H139">
        <v>412475</v>
      </c>
      <c r="I139" t="s">
        <v>34</v>
      </c>
      <c r="J139" s="3">
        <v>44114</v>
      </c>
      <c r="K139">
        <v>1100</v>
      </c>
      <c r="L139" t="s">
        <v>756</v>
      </c>
      <c r="M139" t="s">
        <v>244</v>
      </c>
      <c r="N139" t="s">
        <v>757</v>
      </c>
      <c r="O139" t="s">
        <v>758</v>
      </c>
      <c r="P139" t="s">
        <v>39</v>
      </c>
      <c r="Q139">
        <v>16</v>
      </c>
      <c r="R139" t="s">
        <v>40</v>
      </c>
      <c r="S139" t="s">
        <v>63</v>
      </c>
      <c r="T139">
        <v>61394</v>
      </c>
      <c r="U139" s="1">
        <v>45312</v>
      </c>
      <c r="V139" t="s">
        <v>111</v>
      </c>
      <c r="W139">
        <v>543287</v>
      </c>
      <c r="X139" t="s">
        <v>759</v>
      </c>
      <c r="Y139">
        <v>289</v>
      </c>
      <c r="Z139">
        <v>1244</v>
      </c>
      <c r="AA139">
        <v>6</v>
      </c>
      <c r="AB139">
        <v>2985.6000000000004</v>
      </c>
      <c r="AC139">
        <f>Table1_1[[#This Row],[Price]]*Table1_1[[#This Row],[Quantity]]</f>
        <v>7464</v>
      </c>
    </row>
    <row r="140" spans="1:29" x14ac:dyDescent="0.3">
      <c r="A140" t="s">
        <v>28</v>
      </c>
      <c r="B140" t="s">
        <v>29</v>
      </c>
      <c r="C140" t="s">
        <v>54</v>
      </c>
      <c r="D140" t="s">
        <v>31</v>
      </c>
      <c r="E140" t="s">
        <v>32</v>
      </c>
      <c r="F140" t="s">
        <v>150</v>
      </c>
      <c r="G140">
        <v>70</v>
      </c>
      <c r="H140">
        <v>421020</v>
      </c>
      <c r="I140" t="s">
        <v>58</v>
      </c>
      <c r="J140" s="3">
        <v>45512</v>
      </c>
      <c r="K140">
        <v>800</v>
      </c>
      <c r="L140" t="s">
        <v>761</v>
      </c>
      <c r="M140" t="s">
        <v>85</v>
      </c>
      <c r="N140" t="s">
        <v>762</v>
      </c>
      <c r="O140" t="s">
        <v>763</v>
      </c>
      <c r="P140" t="s">
        <v>87</v>
      </c>
      <c r="Q140">
        <v>10</v>
      </c>
      <c r="R140" t="s">
        <v>40</v>
      </c>
      <c r="S140" t="s">
        <v>79</v>
      </c>
      <c r="T140">
        <v>14389</v>
      </c>
      <c r="U140" s="1">
        <v>45367</v>
      </c>
      <c r="V140" t="s">
        <v>72</v>
      </c>
      <c r="W140">
        <v>161817</v>
      </c>
      <c r="X140" t="s">
        <v>764</v>
      </c>
      <c r="Y140">
        <v>657</v>
      </c>
      <c r="Z140">
        <v>2199</v>
      </c>
      <c r="AA140">
        <v>8</v>
      </c>
      <c r="AB140">
        <v>7036.8</v>
      </c>
      <c r="AC140">
        <f>Table1_1[[#This Row],[Price]]*Table1_1[[#This Row],[Quantity]]</f>
        <v>17592</v>
      </c>
    </row>
    <row r="141" spans="1:29" x14ac:dyDescent="0.3">
      <c r="A141" t="s">
        <v>28</v>
      </c>
      <c r="B141" t="s">
        <v>29</v>
      </c>
      <c r="C141" t="s">
        <v>66</v>
      </c>
      <c r="D141" t="s">
        <v>92</v>
      </c>
      <c r="E141" t="s">
        <v>46</v>
      </c>
      <c r="F141" t="s">
        <v>150</v>
      </c>
      <c r="G141">
        <v>19</v>
      </c>
      <c r="H141">
        <v>405056</v>
      </c>
      <c r="I141" t="s">
        <v>34</v>
      </c>
      <c r="J141" s="3">
        <v>44683</v>
      </c>
      <c r="K141">
        <v>950</v>
      </c>
      <c r="L141" t="s">
        <v>765</v>
      </c>
      <c r="M141" t="s">
        <v>334</v>
      </c>
      <c r="N141" t="s">
        <v>766</v>
      </c>
      <c r="O141" t="s">
        <v>767</v>
      </c>
      <c r="P141" t="s">
        <v>51</v>
      </c>
      <c r="Q141">
        <v>7</v>
      </c>
      <c r="R141" t="s">
        <v>40</v>
      </c>
      <c r="S141" t="s">
        <v>79</v>
      </c>
      <c r="T141">
        <v>23315</v>
      </c>
      <c r="U141" s="1">
        <v>45542</v>
      </c>
      <c r="V141" t="s">
        <v>180</v>
      </c>
      <c r="W141">
        <v>659937</v>
      </c>
      <c r="X141" t="s">
        <v>768</v>
      </c>
      <c r="Y141">
        <v>958</v>
      </c>
      <c r="Z141">
        <v>1179</v>
      </c>
      <c r="AA141">
        <v>6</v>
      </c>
      <c r="AB141">
        <v>2829.6000000000004</v>
      </c>
      <c r="AC141">
        <f>Table1_1[[#This Row],[Price]]*Table1_1[[#This Row],[Quantity]]</f>
        <v>7074</v>
      </c>
    </row>
    <row r="142" spans="1:29" x14ac:dyDescent="0.3">
      <c r="A142" t="s">
        <v>28</v>
      </c>
      <c r="B142" t="s">
        <v>29</v>
      </c>
      <c r="C142" t="s">
        <v>193</v>
      </c>
      <c r="D142" t="s">
        <v>546</v>
      </c>
      <c r="E142" t="s">
        <v>46</v>
      </c>
      <c r="F142" t="s">
        <v>106</v>
      </c>
      <c r="G142">
        <v>36</v>
      </c>
      <c r="H142">
        <v>421312</v>
      </c>
      <c r="I142" t="s">
        <v>34</v>
      </c>
      <c r="J142" s="3">
        <v>44265</v>
      </c>
      <c r="K142">
        <v>950</v>
      </c>
      <c r="L142" t="s">
        <v>770</v>
      </c>
      <c r="M142" t="s">
        <v>159</v>
      </c>
      <c r="N142" t="s">
        <v>771</v>
      </c>
      <c r="O142" t="s">
        <v>772</v>
      </c>
      <c r="P142" t="s">
        <v>39</v>
      </c>
      <c r="Q142">
        <v>13</v>
      </c>
      <c r="R142" t="s">
        <v>40</v>
      </c>
      <c r="S142" t="s">
        <v>118</v>
      </c>
      <c r="T142">
        <v>76855</v>
      </c>
      <c r="U142" s="1">
        <v>45551</v>
      </c>
      <c r="V142" t="s">
        <v>180</v>
      </c>
      <c r="W142">
        <v>628181</v>
      </c>
      <c r="X142" t="s">
        <v>773</v>
      </c>
      <c r="Y142">
        <v>982</v>
      </c>
      <c r="Z142">
        <v>1812</v>
      </c>
      <c r="AA142">
        <v>8</v>
      </c>
      <c r="AB142">
        <v>5798.4000000000015</v>
      </c>
      <c r="AC142">
        <f>Table1_1[[#This Row],[Price]]*Table1_1[[#This Row],[Quantity]]</f>
        <v>14496</v>
      </c>
    </row>
    <row r="143" spans="1:29" x14ac:dyDescent="0.3">
      <c r="A143" t="s">
        <v>28</v>
      </c>
      <c r="B143" t="s">
        <v>29</v>
      </c>
      <c r="C143" t="s">
        <v>91</v>
      </c>
      <c r="D143" t="s">
        <v>380</v>
      </c>
      <c r="E143" t="s">
        <v>32</v>
      </c>
      <c r="F143" t="s">
        <v>99</v>
      </c>
      <c r="G143">
        <v>58</v>
      </c>
      <c r="H143">
        <v>402318</v>
      </c>
      <c r="I143" t="s">
        <v>58</v>
      </c>
      <c r="J143" s="3">
        <v>43874</v>
      </c>
      <c r="K143">
        <v>1000</v>
      </c>
      <c r="L143" t="s">
        <v>775</v>
      </c>
      <c r="M143" t="s">
        <v>269</v>
      </c>
      <c r="N143" t="s">
        <v>776</v>
      </c>
      <c r="O143" t="s">
        <v>777</v>
      </c>
      <c r="P143" t="s">
        <v>39</v>
      </c>
      <c r="Q143">
        <v>14</v>
      </c>
      <c r="R143" t="s">
        <v>88</v>
      </c>
      <c r="S143" t="s">
        <v>41</v>
      </c>
      <c r="T143">
        <v>72367</v>
      </c>
      <c r="U143" s="1">
        <v>45476</v>
      </c>
      <c r="V143" t="s">
        <v>126</v>
      </c>
      <c r="W143">
        <v>963434</v>
      </c>
      <c r="X143" t="s">
        <v>778</v>
      </c>
      <c r="Y143">
        <v>922</v>
      </c>
      <c r="Z143">
        <v>1553</v>
      </c>
      <c r="AA143">
        <v>1</v>
      </c>
      <c r="AB143">
        <v>621.20000000000005</v>
      </c>
      <c r="AC143">
        <f>Table1_1[[#This Row],[Price]]*Table1_1[[#This Row],[Quantity]]</f>
        <v>1553</v>
      </c>
    </row>
    <row r="144" spans="1:29" x14ac:dyDescent="0.3">
      <c r="A144" t="s">
        <v>28</v>
      </c>
      <c r="B144" t="s">
        <v>29</v>
      </c>
      <c r="C144" t="s">
        <v>157</v>
      </c>
      <c r="D144" t="s">
        <v>45</v>
      </c>
      <c r="E144" t="s">
        <v>56</v>
      </c>
      <c r="F144" t="s">
        <v>33</v>
      </c>
      <c r="G144">
        <v>76</v>
      </c>
      <c r="H144">
        <v>418761</v>
      </c>
      <c r="I144" t="s">
        <v>34</v>
      </c>
      <c r="J144" s="3">
        <v>45582</v>
      </c>
      <c r="K144">
        <v>1400</v>
      </c>
      <c r="L144" t="s">
        <v>779</v>
      </c>
      <c r="M144" t="s">
        <v>506</v>
      </c>
      <c r="N144" t="s">
        <v>780</v>
      </c>
      <c r="O144" t="s">
        <v>781</v>
      </c>
      <c r="P144" t="s">
        <v>71</v>
      </c>
      <c r="Q144">
        <v>4</v>
      </c>
      <c r="R144" t="s">
        <v>40</v>
      </c>
      <c r="S144" t="s">
        <v>118</v>
      </c>
      <c r="T144">
        <v>73983</v>
      </c>
      <c r="U144" s="1">
        <v>45308</v>
      </c>
      <c r="V144" t="s">
        <v>111</v>
      </c>
      <c r="W144">
        <v>629049</v>
      </c>
      <c r="X144" t="s">
        <v>782</v>
      </c>
      <c r="Y144">
        <v>452</v>
      </c>
      <c r="Z144">
        <v>2024</v>
      </c>
      <c r="AA144">
        <v>2</v>
      </c>
      <c r="AB144">
        <v>1619.2</v>
      </c>
      <c r="AC144">
        <f>Table1_1[[#This Row],[Price]]*Table1_1[[#This Row],[Quantity]]</f>
        <v>4048</v>
      </c>
    </row>
    <row r="145" spans="1:29" x14ac:dyDescent="0.3">
      <c r="A145" t="s">
        <v>28</v>
      </c>
      <c r="B145" t="s">
        <v>29</v>
      </c>
      <c r="C145" t="s">
        <v>66</v>
      </c>
      <c r="D145" t="s">
        <v>45</v>
      </c>
      <c r="E145" t="s">
        <v>56</v>
      </c>
      <c r="F145" t="s">
        <v>47</v>
      </c>
      <c r="G145">
        <v>40</v>
      </c>
      <c r="H145">
        <v>411611</v>
      </c>
      <c r="I145" t="s">
        <v>58</v>
      </c>
      <c r="J145" s="3">
        <v>45617</v>
      </c>
      <c r="K145">
        <v>1300</v>
      </c>
      <c r="L145" t="s">
        <v>783</v>
      </c>
      <c r="M145" t="s">
        <v>76</v>
      </c>
      <c r="N145" t="s">
        <v>784</v>
      </c>
      <c r="O145" t="s">
        <v>785</v>
      </c>
      <c r="P145" t="s">
        <v>71</v>
      </c>
      <c r="Q145">
        <v>16</v>
      </c>
      <c r="R145" t="s">
        <v>40</v>
      </c>
      <c r="S145" t="s">
        <v>79</v>
      </c>
      <c r="T145">
        <v>31036</v>
      </c>
      <c r="U145" s="1">
        <v>45420</v>
      </c>
      <c r="V145" t="s">
        <v>140</v>
      </c>
      <c r="W145">
        <v>796086</v>
      </c>
      <c r="X145" t="s">
        <v>786</v>
      </c>
      <c r="Y145">
        <v>727</v>
      </c>
      <c r="Z145">
        <v>581</v>
      </c>
      <c r="AA145">
        <v>8</v>
      </c>
      <c r="AB145">
        <v>1859.2</v>
      </c>
      <c r="AC145">
        <f>Table1_1[[#This Row],[Price]]*Table1_1[[#This Row],[Quantity]]</f>
        <v>4648</v>
      </c>
    </row>
    <row r="146" spans="1:29" x14ac:dyDescent="0.3">
      <c r="A146" t="s">
        <v>28</v>
      </c>
      <c r="B146" t="s">
        <v>29</v>
      </c>
      <c r="C146" t="s">
        <v>157</v>
      </c>
      <c r="D146" t="s">
        <v>411</v>
      </c>
      <c r="E146" t="s">
        <v>32</v>
      </c>
      <c r="F146" t="s">
        <v>355</v>
      </c>
      <c r="G146">
        <v>92</v>
      </c>
      <c r="H146">
        <v>427056</v>
      </c>
      <c r="I146" t="s">
        <v>34</v>
      </c>
      <c r="J146" s="3">
        <v>45264</v>
      </c>
      <c r="K146">
        <v>1300</v>
      </c>
      <c r="L146" t="s">
        <v>787</v>
      </c>
      <c r="M146" t="s">
        <v>287</v>
      </c>
      <c r="N146" t="s">
        <v>788</v>
      </c>
      <c r="O146" t="s">
        <v>789</v>
      </c>
      <c r="P146" t="s">
        <v>87</v>
      </c>
      <c r="Q146">
        <v>6</v>
      </c>
      <c r="R146" t="s">
        <v>40</v>
      </c>
      <c r="S146" t="s">
        <v>63</v>
      </c>
      <c r="T146">
        <v>50036</v>
      </c>
      <c r="U146" s="1">
        <v>45353</v>
      </c>
      <c r="V146" t="s">
        <v>72</v>
      </c>
      <c r="W146">
        <v>131820</v>
      </c>
      <c r="X146" t="s">
        <v>790</v>
      </c>
      <c r="Y146">
        <v>320</v>
      </c>
      <c r="Z146">
        <v>1834</v>
      </c>
      <c r="AA146">
        <v>5</v>
      </c>
      <c r="AB146">
        <v>3668</v>
      </c>
      <c r="AC146">
        <f>Table1_1[[#This Row],[Price]]*Table1_1[[#This Row],[Quantity]]</f>
        <v>9170</v>
      </c>
    </row>
    <row r="147" spans="1:29" x14ac:dyDescent="0.3">
      <c r="A147" t="s">
        <v>28</v>
      </c>
      <c r="B147" t="s">
        <v>29</v>
      </c>
      <c r="C147" t="s">
        <v>66</v>
      </c>
      <c r="D147" t="s">
        <v>227</v>
      </c>
      <c r="E147" t="s">
        <v>46</v>
      </c>
      <c r="F147" t="s">
        <v>135</v>
      </c>
      <c r="G147">
        <v>19</v>
      </c>
      <c r="H147">
        <v>429962</v>
      </c>
      <c r="I147" t="s">
        <v>34</v>
      </c>
      <c r="J147" s="3">
        <v>45105</v>
      </c>
      <c r="K147">
        <v>1100</v>
      </c>
      <c r="L147" t="s">
        <v>791</v>
      </c>
      <c r="M147" t="s">
        <v>345</v>
      </c>
      <c r="N147" t="s">
        <v>792</v>
      </c>
      <c r="O147">
        <v>-7291</v>
      </c>
      <c r="P147" t="s">
        <v>51</v>
      </c>
      <c r="Q147">
        <v>18</v>
      </c>
      <c r="R147" t="s">
        <v>40</v>
      </c>
      <c r="S147" t="s">
        <v>79</v>
      </c>
      <c r="T147">
        <v>58524</v>
      </c>
      <c r="U147" s="1">
        <v>45383</v>
      </c>
      <c r="V147" t="s">
        <v>80</v>
      </c>
      <c r="W147">
        <v>412344</v>
      </c>
      <c r="X147" t="s">
        <v>793</v>
      </c>
      <c r="Y147">
        <v>299</v>
      </c>
      <c r="Z147">
        <v>2223</v>
      </c>
      <c r="AA147">
        <v>8</v>
      </c>
      <c r="AB147">
        <v>7113.6</v>
      </c>
      <c r="AC147">
        <f>Table1_1[[#This Row],[Price]]*Table1_1[[#This Row],[Quantity]]</f>
        <v>17784</v>
      </c>
    </row>
    <row r="148" spans="1:29" x14ac:dyDescent="0.3">
      <c r="A148" t="s">
        <v>28</v>
      </c>
      <c r="B148" t="s">
        <v>29</v>
      </c>
      <c r="C148" t="s">
        <v>66</v>
      </c>
      <c r="D148" t="s">
        <v>317</v>
      </c>
      <c r="E148" t="s">
        <v>32</v>
      </c>
      <c r="F148" t="s">
        <v>175</v>
      </c>
      <c r="G148">
        <v>77</v>
      </c>
      <c r="H148">
        <v>406135</v>
      </c>
      <c r="I148" t="s">
        <v>34</v>
      </c>
      <c r="J148" s="3">
        <v>45033</v>
      </c>
      <c r="K148">
        <v>950</v>
      </c>
      <c r="L148" t="s">
        <v>794</v>
      </c>
      <c r="M148" t="s">
        <v>670</v>
      </c>
      <c r="N148" t="s">
        <v>795</v>
      </c>
      <c r="O148" t="s">
        <v>796</v>
      </c>
      <c r="P148" t="s">
        <v>39</v>
      </c>
      <c r="Q148">
        <v>18</v>
      </c>
      <c r="R148" t="s">
        <v>40</v>
      </c>
      <c r="S148" t="s">
        <v>118</v>
      </c>
      <c r="T148">
        <v>31794</v>
      </c>
      <c r="U148" s="1">
        <v>45499</v>
      </c>
      <c r="V148" t="s">
        <v>126</v>
      </c>
      <c r="W148">
        <v>780144</v>
      </c>
      <c r="X148" t="s">
        <v>797</v>
      </c>
      <c r="Y148">
        <v>834</v>
      </c>
      <c r="Z148">
        <v>1071</v>
      </c>
      <c r="AA148">
        <v>2</v>
      </c>
      <c r="AB148">
        <v>856.80000000000007</v>
      </c>
      <c r="AC148">
        <f>Table1_1[[#This Row],[Price]]*Table1_1[[#This Row],[Quantity]]</f>
        <v>2142</v>
      </c>
    </row>
    <row r="149" spans="1:29" x14ac:dyDescent="0.3">
      <c r="A149" t="s">
        <v>28</v>
      </c>
      <c r="B149" t="s">
        <v>29</v>
      </c>
      <c r="C149" t="s">
        <v>193</v>
      </c>
      <c r="D149" t="s">
        <v>237</v>
      </c>
      <c r="E149" t="s">
        <v>32</v>
      </c>
      <c r="F149" t="s">
        <v>135</v>
      </c>
      <c r="G149">
        <v>8</v>
      </c>
      <c r="H149">
        <v>435288</v>
      </c>
      <c r="I149" t="s">
        <v>58</v>
      </c>
      <c r="J149" s="3">
        <v>45460</v>
      </c>
      <c r="K149">
        <v>1100</v>
      </c>
      <c r="L149" t="s">
        <v>799</v>
      </c>
      <c r="M149" t="s">
        <v>487</v>
      </c>
      <c r="N149" t="s">
        <v>800</v>
      </c>
      <c r="O149" t="s">
        <v>801</v>
      </c>
      <c r="P149" t="s">
        <v>51</v>
      </c>
      <c r="Q149">
        <v>8</v>
      </c>
      <c r="R149" t="s">
        <v>40</v>
      </c>
      <c r="S149" t="s">
        <v>41</v>
      </c>
      <c r="T149">
        <v>99054</v>
      </c>
      <c r="U149" s="1">
        <v>45574</v>
      </c>
      <c r="V149" t="s">
        <v>155</v>
      </c>
      <c r="W149">
        <v>331318</v>
      </c>
      <c r="X149" t="s">
        <v>802</v>
      </c>
      <c r="Y149">
        <v>824</v>
      </c>
      <c r="Z149">
        <v>1357</v>
      </c>
      <c r="AA149">
        <v>7</v>
      </c>
      <c r="AB149">
        <v>3799.6000000000004</v>
      </c>
      <c r="AC149">
        <f>Table1_1[[#This Row],[Price]]*Table1_1[[#This Row],[Quantity]]</f>
        <v>9499</v>
      </c>
    </row>
    <row r="150" spans="1:29" x14ac:dyDescent="0.3">
      <c r="A150" t="s">
        <v>28</v>
      </c>
      <c r="B150" t="s">
        <v>29</v>
      </c>
      <c r="C150" t="s">
        <v>91</v>
      </c>
      <c r="D150" t="s">
        <v>411</v>
      </c>
      <c r="E150" t="s">
        <v>56</v>
      </c>
      <c r="F150" t="s">
        <v>150</v>
      </c>
      <c r="G150">
        <v>81</v>
      </c>
      <c r="H150">
        <v>439476</v>
      </c>
      <c r="I150" t="s">
        <v>34</v>
      </c>
      <c r="J150" s="3">
        <v>45022</v>
      </c>
      <c r="K150">
        <v>1300</v>
      </c>
      <c r="L150" t="s">
        <v>804</v>
      </c>
      <c r="M150" t="s">
        <v>108</v>
      </c>
      <c r="N150" t="s">
        <v>805</v>
      </c>
      <c r="O150" t="s">
        <v>806</v>
      </c>
      <c r="P150" t="s">
        <v>39</v>
      </c>
      <c r="Q150">
        <v>18</v>
      </c>
      <c r="R150" t="s">
        <v>88</v>
      </c>
      <c r="S150" t="s">
        <v>79</v>
      </c>
      <c r="T150">
        <v>13902</v>
      </c>
      <c r="U150" s="1">
        <v>45439</v>
      </c>
      <c r="V150" t="s">
        <v>140</v>
      </c>
      <c r="W150">
        <v>560848</v>
      </c>
      <c r="X150" t="s">
        <v>807</v>
      </c>
      <c r="Y150">
        <v>511</v>
      </c>
      <c r="Z150">
        <v>2994</v>
      </c>
      <c r="AA150">
        <v>4</v>
      </c>
      <c r="AB150">
        <v>4790.4000000000015</v>
      </c>
      <c r="AC150">
        <f>Table1_1[[#This Row],[Price]]*Table1_1[[#This Row],[Quantity]]</f>
        <v>11976</v>
      </c>
    </row>
    <row r="151" spans="1:29" x14ac:dyDescent="0.3">
      <c r="A151" t="s">
        <v>28</v>
      </c>
      <c r="B151" t="s">
        <v>29</v>
      </c>
      <c r="C151" t="s">
        <v>30</v>
      </c>
      <c r="D151" t="s">
        <v>637</v>
      </c>
      <c r="E151" t="s">
        <v>32</v>
      </c>
      <c r="F151" t="s">
        <v>355</v>
      </c>
      <c r="G151">
        <v>78</v>
      </c>
      <c r="H151">
        <v>425488</v>
      </c>
      <c r="I151" t="s">
        <v>58</v>
      </c>
      <c r="J151" s="3">
        <v>45103</v>
      </c>
      <c r="K151">
        <v>800</v>
      </c>
      <c r="L151" t="s">
        <v>809</v>
      </c>
      <c r="M151" t="s">
        <v>596</v>
      </c>
      <c r="N151" t="s">
        <v>810</v>
      </c>
      <c r="O151" t="s">
        <v>811</v>
      </c>
      <c r="P151" t="s">
        <v>87</v>
      </c>
      <c r="Q151">
        <v>18</v>
      </c>
      <c r="R151" t="s">
        <v>40</v>
      </c>
      <c r="S151" t="s">
        <v>79</v>
      </c>
      <c r="T151">
        <v>19993</v>
      </c>
      <c r="U151" s="1">
        <v>45620</v>
      </c>
      <c r="V151" t="s">
        <v>42</v>
      </c>
      <c r="W151">
        <v>300708</v>
      </c>
      <c r="X151" t="s">
        <v>812</v>
      </c>
      <c r="Y151">
        <v>338</v>
      </c>
      <c r="Z151">
        <v>2564</v>
      </c>
      <c r="AA151">
        <v>6</v>
      </c>
      <c r="AB151">
        <v>6153.6</v>
      </c>
      <c r="AC151">
        <f>Table1_1[[#This Row],[Price]]*Table1_1[[#This Row],[Quantity]]</f>
        <v>15384</v>
      </c>
    </row>
    <row r="152" spans="1:29" x14ac:dyDescent="0.3">
      <c r="A152" t="s">
        <v>28</v>
      </c>
      <c r="B152" t="s">
        <v>29</v>
      </c>
      <c r="C152" t="s">
        <v>157</v>
      </c>
      <c r="D152" t="s">
        <v>317</v>
      </c>
      <c r="E152" t="s">
        <v>46</v>
      </c>
      <c r="F152" t="s">
        <v>33</v>
      </c>
      <c r="G152">
        <v>19</v>
      </c>
      <c r="H152">
        <v>423849</v>
      </c>
      <c r="I152" t="s">
        <v>58</v>
      </c>
      <c r="J152" s="3">
        <v>44476</v>
      </c>
      <c r="K152">
        <v>950</v>
      </c>
      <c r="L152" t="s">
        <v>813</v>
      </c>
      <c r="M152" t="s">
        <v>680</v>
      </c>
      <c r="N152" t="s">
        <v>814</v>
      </c>
      <c r="O152" t="s">
        <v>815</v>
      </c>
      <c r="P152" t="s">
        <v>39</v>
      </c>
      <c r="Q152">
        <v>15</v>
      </c>
      <c r="R152" t="s">
        <v>88</v>
      </c>
      <c r="S152" t="s">
        <v>63</v>
      </c>
      <c r="T152">
        <v>53480</v>
      </c>
      <c r="U152" s="1">
        <v>45444</v>
      </c>
      <c r="V152" t="s">
        <v>52</v>
      </c>
      <c r="W152">
        <v>352227</v>
      </c>
      <c r="X152" t="s">
        <v>816</v>
      </c>
      <c r="Y152">
        <v>777</v>
      </c>
      <c r="Z152">
        <v>1763</v>
      </c>
      <c r="AA152">
        <v>4</v>
      </c>
      <c r="AB152">
        <v>2820.8</v>
      </c>
      <c r="AC152">
        <f>Table1_1[[#This Row],[Price]]*Table1_1[[#This Row],[Quantity]]</f>
        <v>7052</v>
      </c>
    </row>
    <row r="153" spans="1:29" x14ac:dyDescent="0.3">
      <c r="A153" t="s">
        <v>28</v>
      </c>
      <c r="B153" t="s">
        <v>29</v>
      </c>
      <c r="C153" t="s">
        <v>44</v>
      </c>
      <c r="D153" t="s">
        <v>237</v>
      </c>
      <c r="E153" t="s">
        <v>32</v>
      </c>
      <c r="F153" t="s">
        <v>175</v>
      </c>
      <c r="G153">
        <v>10</v>
      </c>
      <c r="H153">
        <v>408582</v>
      </c>
      <c r="I153" t="s">
        <v>34</v>
      </c>
      <c r="J153" s="3">
        <v>44393</v>
      </c>
      <c r="K153">
        <v>1200</v>
      </c>
      <c r="L153" t="s">
        <v>817</v>
      </c>
      <c r="M153" t="s">
        <v>818</v>
      </c>
      <c r="N153" t="s">
        <v>819</v>
      </c>
      <c r="O153" t="s">
        <v>820</v>
      </c>
      <c r="P153" t="s">
        <v>51</v>
      </c>
      <c r="Q153">
        <v>14</v>
      </c>
      <c r="R153" t="s">
        <v>88</v>
      </c>
      <c r="S153" t="s">
        <v>63</v>
      </c>
      <c r="T153">
        <v>43865</v>
      </c>
      <c r="U153" s="1">
        <v>45562</v>
      </c>
      <c r="V153" t="s">
        <v>180</v>
      </c>
      <c r="W153">
        <v>215122</v>
      </c>
      <c r="X153" t="s">
        <v>821</v>
      </c>
      <c r="Y153">
        <v>596</v>
      </c>
      <c r="Z153">
        <v>698</v>
      </c>
      <c r="AA153">
        <v>5</v>
      </c>
      <c r="AB153">
        <v>1396</v>
      </c>
      <c r="AC153">
        <f>Table1_1[[#This Row],[Price]]*Table1_1[[#This Row],[Quantity]]</f>
        <v>3490</v>
      </c>
    </row>
    <row r="154" spans="1:29" x14ac:dyDescent="0.3">
      <c r="A154" t="s">
        <v>28</v>
      </c>
      <c r="B154" t="s">
        <v>29</v>
      </c>
      <c r="C154" t="s">
        <v>54</v>
      </c>
      <c r="D154" t="s">
        <v>261</v>
      </c>
      <c r="E154" t="s">
        <v>32</v>
      </c>
      <c r="F154" t="s">
        <v>113</v>
      </c>
      <c r="G154">
        <v>40</v>
      </c>
      <c r="H154">
        <v>422527</v>
      </c>
      <c r="I154" t="s">
        <v>34</v>
      </c>
      <c r="J154" s="3">
        <v>44561</v>
      </c>
      <c r="K154">
        <v>1200</v>
      </c>
      <c r="L154" t="s">
        <v>822</v>
      </c>
      <c r="M154" t="s">
        <v>200</v>
      </c>
      <c r="N154" t="s">
        <v>823</v>
      </c>
      <c r="O154" t="s">
        <v>824</v>
      </c>
      <c r="P154" t="s">
        <v>39</v>
      </c>
      <c r="Q154">
        <v>15</v>
      </c>
      <c r="R154" t="s">
        <v>88</v>
      </c>
      <c r="S154" t="s">
        <v>118</v>
      </c>
      <c r="T154">
        <v>90014</v>
      </c>
      <c r="U154" s="1">
        <v>45339</v>
      </c>
      <c r="V154" t="s">
        <v>119</v>
      </c>
      <c r="W154">
        <v>880235</v>
      </c>
      <c r="X154" t="s">
        <v>825</v>
      </c>
      <c r="Y154">
        <v>372</v>
      </c>
      <c r="Z154">
        <v>1556</v>
      </c>
      <c r="AA154">
        <v>5</v>
      </c>
      <c r="AB154">
        <v>3112</v>
      </c>
      <c r="AC154">
        <f>Table1_1[[#This Row],[Price]]*Table1_1[[#This Row],[Quantity]]</f>
        <v>7780</v>
      </c>
    </row>
    <row r="155" spans="1:29" x14ac:dyDescent="0.3">
      <c r="A155" t="s">
        <v>28</v>
      </c>
      <c r="B155" t="s">
        <v>29</v>
      </c>
      <c r="C155" t="s">
        <v>157</v>
      </c>
      <c r="D155" t="s">
        <v>511</v>
      </c>
      <c r="E155" t="s">
        <v>32</v>
      </c>
      <c r="F155" t="s">
        <v>99</v>
      </c>
      <c r="G155">
        <v>1</v>
      </c>
      <c r="H155">
        <v>408540</v>
      </c>
      <c r="I155" t="s">
        <v>34</v>
      </c>
      <c r="J155" s="3">
        <v>44956</v>
      </c>
      <c r="K155">
        <v>800</v>
      </c>
      <c r="L155" t="s">
        <v>826</v>
      </c>
      <c r="M155" t="s">
        <v>423</v>
      </c>
      <c r="N155" t="s">
        <v>827</v>
      </c>
      <c r="O155" t="s">
        <v>828</v>
      </c>
      <c r="P155" t="s">
        <v>51</v>
      </c>
      <c r="Q155">
        <v>15</v>
      </c>
      <c r="R155" t="s">
        <v>40</v>
      </c>
      <c r="S155" t="s">
        <v>63</v>
      </c>
      <c r="T155">
        <v>79598</v>
      </c>
      <c r="U155" s="1">
        <v>45521</v>
      </c>
      <c r="V155" t="s">
        <v>64</v>
      </c>
      <c r="W155">
        <v>231948</v>
      </c>
      <c r="X155" t="s">
        <v>829</v>
      </c>
      <c r="Y155">
        <v>601</v>
      </c>
      <c r="Z155">
        <v>1156</v>
      </c>
      <c r="AA155">
        <v>6</v>
      </c>
      <c r="AB155">
        <v>2774.4</v>
      </c>
      <c r="AC155">
        <f>Table1_1[[#This Row],[Price]]*Table1_1[[#This Row],[Quantity]]</f>
        <v>6936</v>
      </c>
    </row>
    <row r="156" spans="1:29" x14ac:dyDescent="0.3">
      <c r="A156" t="s">
        <v>28</v>
      </c>
      <c r="B156" t="s">
        <v>29</v>
      </c>
      <c r="C156" t="s">
        <v>157</v>
      </c>
      <c r="D156" t="s">
        <v>566</v>
      </c>
      <c r="E156" t="s">
        <v>56</v>
      </c>
      <c r="F156" t="s">
        <v>113</v>
      </c>
      <c r="G156">
        <v>65</v>
      </c>
      <c r="H156">
        <v>427663</v>
      </c>
      <c r="I156" t="s">
        <v>58</v>
      </c>
      <c r="J156" s="3">
        <v>45127</v>
      </c>
      <c r="K156">
        <v>950</v>
      </c>
      <c r="L156" t="s">
        <v>830</v>
      </c>
      <c r="M156" t="s">
        <v>478</v>
      </c>
      <c r="N156" t="s">
        <v>831</v>
      </c>
      <c r="O156">
        <v>3331712106</v>
      </c>
      <c r="P156" t="s">
        <v>39</v>
      </c>
      <c r="Q156">
        <v>4</v>
      </c>
      <c r="R156" t="s">
        <v>88</v>
      </c>
      <c r="S156" t="s">
        <v>118</v>
      </c>
      <c r="T156">
        <v>14830</v>
      </c>
      <c r="U156" s="1">
        <v>45396</v>
      </c>
      <c r="V156" t="s">
        <v>80</v>
      </c>
      <c r="W156">
        <v>529349</v>
      </c>
      <c r="X156" t="s">
        <v>832</v>
      </c>
      <c r="Y156">
        <v>330</v>
      </c>
      <c r="Z156">
        <v>1813</v>
      </c>
      <c r="AA156">
        <v>2</v>
      </c>
      <c r="AB156">
        <v>1450.4</v>
      </c>
      <c r="AC156">
        <f>Table1_1[[#This Row],[Price]]*Table1_1[[#This Row],[Quantity]]</f>
        <v>3626</v>
      </c>
    </row>
    <row r="157" spans="1:29" x14ac:dyDescent="0.3">
      <c r="A157" t="s">
        <v>28</v>
      </c>
      <c r="B157" t="s">
        <v>29</v>
      </c>
      <c r="C157" t="s">
        <v>91</v>
      </c>
      <c r="D157" t="s">
        <v>380</v>
      </c>
      <c r="E157" t="s">
        <v>32</v>
      </c>
      <c r="F157" t="s">
        <v>83</v>
      </c>
      <c r="G157">
        <v>11</v>
      </c>
      <c r="H157">
        <v>426493</v>
      </c>
      <c r="I157" t="s">
        <v>58</v>
      </c>
      <c r="J157" s="3">
        <v>44983</v>
      </c>
      <c r="K157">
        <v>950</v>
      </c>
      <c r="L157" t="s">
        <v>833</v>
      </c>
      <c r="M157" t="s">
        <v>152</v>
      </c>
      <c r="N157" t="s">
        <v>834</v>
      </c>
      <c r="O157">
        <v>1151917336</v>
      </c>
      <c r="P157" t="s">
        <v>71</v>
      </c>
      <c r="Q157">
        <v>12</v>
      </c>
      <c r="R157" t="s">
        <v>88</v>
      </c>
      <c r="S157" t="s">
        <v>63</v>
      </c>
      <c r="T157">
        <v>12454</v>
      </c>
      <c r="U157" s="1">
        <v>45367</v>
      </c>
      <c r="V157" t="s">
        <v>72</v>
      </c>
      <c r="W157">
        <v>538513</v>
      </c>
      <c r="X157" t="s">
        <v>835</v>
      </c>
      <c r="Y157">
        <v>942</v>
      </c>
      <c r="Z157">
        <v>2141</v>
      </c>
      <c r="AA157">
        <v>1</v>
      </c>
      <c r="AB157">
        <v>856.40000000000009</v>
      </c>
      <c r="AC157">
        <f>Table1_1[[#This Row],[Price]]*Table1_1[[#This Row],[Quantity]]</f>
        <v>2141</v>
      </c>
    </row>
    <row r="158" spans="1:29" x14ac:dyDescent="0.3">
      <c r="A158" t="s">
        <v>28</v>
      </c>
      <c r="B158" t="s">
        <v>29</v>
      </c>
      <c r="C158" t="s">
        <v>91</v>
      </c>
      <c r="D158" t="s">
        <v>442</v>
      </c>
      <c r="E158" t="s">
        <v>32</v>
      </c>
      <c r="F158" t="s">
        <v>83</v>
      </c>
      <c r="G158">
        <v>9</v>
      </c>
      <c r="H158">
        <v>421564</v>
      </c>
      <c r="I158" t="s">
        <v>58</v>
      </c>
      <c r="J158" s="3">
        <v>45393</v>
      </c>
      <c r="K158">
        <v>950</v>
      </c>
      <c r="L158" t="s">
        <v>837</v>
      </c>
      <c r="M158" t="s">
        <v>552</v>
      </c>
      <c r="N158" t="s">
        <v>838</v>
      </c>
      <c r="O158" t="s">
        <v>839</v>
      </c>
      <c r="P158" t="s">
        <v>71</v>
      </c>
      <c r="Q158">
        <v>12</v>
      </c>
      <c r="R158" t="s">
        <v>88</v>
      </c>
      <c r="S158" t="s">
        <v>63</v>
      </c>
      <c r="T158">
        <v>54149</v>
      </c>
      <c r="U158" s="1">
        <v>45413</v>
      </c>
      <c r="V158" t="s">
        <v>140</v>
      </c>
      <c r="W158">
        <v>975202</v>
      </c>
      <c r="X158" t="s">
        <v>840</v>
      </c>
      <c r="Y158">
        <v>661</v>
      </c>
      <c r="Z158">
        <v>2278</v>
      </c>
      <c r="AA158">
        <v>6</v>
      </c>
      <c r="AB158">
        <v>5467.2000000000007</v>
      </c>
      <c r="AC158">
        <f>Table1_1[[#This Row],[Price]]*Table1_1[[#This Row],[Quantity]]</f>
        <v>13668</v>
      </c>
    </row>
    <row r="159" spans="1:29" x14ac:dyDescent="0.3">
      <c r="A159" t="s">
        <v>28</v>
      </c>
      <c r="B159" t="s">
        <v>29</v>
      </c>
      <c r="C159" t="s">
        <v>148</v>
      </c>
      <c r="D159" t="s">
        <v>92</v>
      </c>
      <c r="E159" t="s">
        <v>32</v>
      </c>
      <c r="F159" t="s">
        <v>99</v>
      </c>
      <c r="G159">
        <v>20</v>
      </c>
      <c r="H159">
        <v>438591</v>
      </c>
      <c r="I159" t="s">
        <v>34</v>
      </c>
      <c r="J159" s="3">
        <v>43962</v>
      </c>
      <c r="K159">
        <v>1400</v>
      </c>
      <c r="L159" t="s">
        <v>842</v>
      </c>
      <c r="M159" t="s">
        <v>843</v>
      </c>
      <c r="N159" t="s">
        <v>844</v>
      </c>
      <c r="O159" t="s">
        <v>845</v>
      </c>
      <c r="P159" t="s">
        <v>71</v>
      </c>
      <c r="Q159">
        <v>10</v>
      </c>
      <c r="R159" t="s">
        <v>40</v>
      </c>
      <c r="S159" t="s">
        <v>63</v>
      </c>
      <c r="T159">
        <v>10893</v>
      </c>
      <c r="U159" s="1">
        <v>45546</v>
      </c>
      <c r="V159" t="s">
        <v>180</v>
      </c>
      <c r="W159">
        <v>370094</v>
      </c>
      <c r="X159" t="s">
        <v>846</v>
      </c>
      <c r="Y159">
        <v>223</v>
      </c>
      <c r="Z159">
        <v>1029</v>
      </c>
      <c r="AA159">
        <v>5</v>
      </c>
      <c r="AB159">
        <v>2058</v>
      </c>
      <c r="AC159">
        <f>Table1_1[[#This Row],[Price]]*Table1_1[[#This Row],[Quantity]]</f>
        <v>5145</v>
      </c>
    </row>
    <row r="160" spans="1:29" x14ac:dyDescent="0.3">
      <c r="A160" t="s">
        <v>28</v>
      </c>
      <c r="B160" t="s">
        <v>29</v>
      </c>
      <c r="C160" t="s">
        <v>54</v>
      </c>
      <c r="D160" t="s">
        <v>149</v>
      </c>
      <c r="E160" t="s">
        <v>32</v>
      </c>
      <c r="F160" t="s">
        <v>355</v>
      </c>
      <c r="G160">
        <v>40</v>
      </c>
      <c r="H160">
        <v>401418</v>
      </c>
      <c r="I160" t="s">
        <v>58</v>
      </c>
      <c r="J160" s="3">
        <v>45176</v>
      </c>
      <c r="K160">
        <v>1300</v>
      </c>
      <c r="L160" t="s">
        <v>847</v>
      </c>
      <c r="M160" t="s">
        <v>313</v>
      </c>
      <c r="N160" t="s">
        <v>848</v>
      </c>
      <c r="O160" t="s">
        <v>849</v>
      </c>
      <c r="P160" t="s">
        <v>39</v>
      </c>
      <c r="Q160">
        <v>19</v>
      </c>
      <c r="R160" t="s">
        <v>88</v>
      </c>
      <c r="S160" t="s">
        <v>79</v>
      </c>
      <c r="T160">
        <v>17626</v>
      </c>
      <c r="U160" s="1">
        <v>45600</v>
      </c>
      <c r="V160" t="s">
        <v>42</v>
      </c>
      <c r="W160">
        <v>364883</v>
      </c>
      <c r="X160" t="s">
        <v>850</v>
      </c>
      <c r="Y160">
        <v>453</v>
      </c>
      <c r="Z160">
        <v>1699</v>
      </c>
      <c r="AA160">
        <v>2</v>
      </c>
      <c r="AB160">
        <v>1359.2</v>
      </c>
      <c r="AC160">
        <f>Table1_1[[#This Row],[Price]]*Table1_1[[#This Row],[Quantity]]</f>
        <v>3398</v>
      </c>
    </row>
    <row r="161" spans="1:29" x14ac:dyDescent="0.3">
      <c r="A161" t="s">
        <v>28</v>
      </c>
      <c r="B161" t="s">
        <v>29</v>
      </c>
      <c r="C161" t="s">
        <v>44</v>
      </c>
      <c r="D161" t="s">
        <v>560</v>
      </c>
      <c r="E161" t="s">
        <v>56</v>
      </c>
      <c r="F161" t="s">
        <v>150</v>
      </c>
      <c r="G161">
        <v>32</v>
      </c>
      <c r="H161">
        <v>425068</v>
      </c>
      <c r="I161" t="s">
        <v>58</v>
      </c>
      <c r="J161" s="3">
        <v>45022</v>
      </c>
      <c r="K161">
        <v>1300</v>
      </c>
      <c r="L161" t="s">
        <v>851</v>
      </c>
      <c r="M161" t="s">
        <v>680</v>
      </c>
      <c r="N161" t="s">
        <v>852</v>
      </c>
      <c r="O161" t="s">
        <v>853</v>
      </c>
      <c r="P161" t="s">
        <v>71</v>
      </c>
      <c r="Q161">
        <v>17</v>
      </c>
      <c r="R161" t="s">
        <v>88</v>
      </c>
      <c r="S161" t="s">
        <v>79</v>
      </c>
      <c r="T161">
        <v>85942</v>
      </c>
      <c r="U161" s="1">
        <v>45413</v>
      </c>
      <c r="V161" t="s">
        <v>140</v>
      </c>
      <c r="W161">
        <v>135231</v>
      </c>
      <c r="X161" t="s">
        <v>854</v>
      </c>
      <c r="Y161">
        <v>695</v>
      </c>
      <c r="Z161">
        <v>843</v>
      </c>
      <c r="AA161">
        <v>7</v>
      </c>
      <c r="AB161">
        <v>2360.4</v>
      </c>
      <c r="AC161">
        <f>Table1_1[[#This Row],[Price]]*Table1_1[[#This Row],[Quantity]]</f>
        <v>5901</v>
      </c>
    </row>
    <row r="162" spans="1:29" x14ac:dyDescent="0.3">
      <c r="A162" t="s">
        <v>28</v>
      </c>
      <c r="B162" t="s">
        <v>29</v>
      </c>
      <c r="C162" t="s">
        <v>30</v>
      </c>
      <c r="D162" t="s">
        <v>163</v>
      </c>
      <c r="E162" t="s">
        <v>56</v>
      </c>
      <c r="F162" t="s">
        <v>57</v>
      </c>
      <c r="G162">
        <v>52</v>
      </c>
      <c r="H162">
        <v>418048</v>
      </c>
      <c r="I162" t="s">
        <v>34</v>
      </c>
      <c r="J162" s="3">
        <v>45439</v>
      </c>
      <c r="K162">
        <v>1400</v>
      </c>
      <c r="L162" t="s">
        <v>855</v>
      </c>
      <c r="M162" t="s">
        <v>856</v>
      </c>
      <c r="N162" t="s">
        <v>857</v>
      </c>
      <c r="O162" t="s">
        <v>858</v>
      </c>
      <c r="P162" t="s">
        <v>39</v>
      </c>
      <c r="Q162">
        <v>15</v>
      </c>
      <c r="R162" t="s">
        <v>88</v>
      </c>
      <c r="S162" t="s">
        <v>79</v>
      </c>
      <c r="T162">
        <v>60292</v>
      </c>
      <c r="U162" s="1">
        <v>45381</v>
      </c>
      <c r="V162" t="s">
        <v>72</v>
      </c>
      <c r="W162">
        <v>914885</v>
      </c>
      <c r="X162" t="s">
        <v>859</v>
      </c>
      <c r="Y162">
        <v>983</v>
      </c>
      <c r="Z162">
        <v>1399</v>
      </c>
      <c r="AA162">
        <v>4</v>
      </c>
      <c r="AB162">
        <v>2238.4</v>
      </c>
      <c r="AC162">
        <f>Table1_1[[#This Row],[Price]]*Table1_1[[#This Row],[Quantity]]</f>
        <v>5596</v>
      </c>
    </row>
    <row r="163" spans="1:29" x14ac:dyDescent="0.3">
      <c r="A163" t="s">
        <v>28</v>
      </c>
      <c r="B163" t="s">
        <v>29</v>
      </c>
      <c r="C163" t="s">
        <v>193</v>
      </c>
      <c r="D163" t="s">
        <v>566</v>
      </c>
      <c r="E163" t="s">
        <v>56</v>
      </c>
      <c r="F163" t="s">
        <v>99</v>
      </c>
      <c r="G163">
        <v>54</v>
      </c>
      <c r="H163">
        <v>412967</v>
      </c>
      <c r="I163" t="s">
        <v>58</v>
      </c>
      <c r="J163" s="3">
        <v>44660</v>
      </c>
      <c r="K163">
        <v>1100</v>
      </c>
      <c r="L163" t="s">
        <v>860</v>
      </c>
      <c r="M163" t="s">
        <v>591</v>
      </c>
      <c r="N163" t="s">
        <v>861</v>
      </c>
      <c r="O163" t="s">
        <v>862</v>
      </c>
      <c r="P163" t="s">
        <v>39</v>
      </c>
      <c r="Q163">
        <v>11</v>
      </c>
      <c r="R163" t="s">
        <v>40</v>
      </c>
      <c r="S163" t="s">
        <v>118</v>
      </c>
      <c r="T163">
        <v>80149</v>
      </c>
      <c r="U163" s="1">
        <v>45397</v>
      </c>
      <c r="V163" t="s">
        <v>80</v>
      </c>
      <c r="W163">
        <v>543464</v>
      </c>
      <c r="X163" t="s">
        <v>863</v>
      </c>
      <c r="Y163">
        <v>999</v>
      </c>
      <c r="Z163">
        <v>1544</v>
      </c>
      <c r="AA163">
        <v>4</v>
      </c>
      <c r="AB163">
        <v>2470.4</v>
      </c>
      <c r="AC163">
        <f>Table1_1[[#This Row],[Price]]*Table1_1[[#This Row],[Quantity]]</f>
        <v>6176</v>
      </c>
    </row>
    <row r="164" spans="1:29" x14ac:dyDescent="0.3">
      <c r="A164" t="s">
        <v>28</v>
      </c>
      <c r="B164" t="s">
        <v>29</v>
      </c>
      <c r="C164" t="s">
        <v>148</v>
      </c>
      <c r="D164" t="s">
        <v>560</v>
      </c>
      <c r="E164" t="s">
        <v>46</v>
      </c>
      <c r="F164" t="s">
        <v>57</v>
      </c>
      <c r="G164">
        <v>6</v>
      </c>
      <c r="H164">
        <v>421277</v>
      </c>
      <c r="I164" t="s">
        <v>58</v>
      </c>
      <c r="J164" s="3">
        <v>45427</v>
      </c>
      <c r="K164">
        <v>1400</v>
      </c>
      <c r="L164" t="s">
        <v>864</v>
      </c>
      <c r="M164" t="s">
        <v>361</v>
      </c>
      <c r="N164" t="s">
        <v>865</v>
      </c>
      <c r="O164" t="s">
        <v>866</v>
      </c>
      <c r="P164" t="s">
        <v>51</v>
      </c>
      <c r="Q164">
        <v>11</v>
      </c>
      <c r="R164" t="s">
        <v>88</v>
      </c>
      <c r="S164" t="s">
        <v>63</v>
      </c>
      <c r="T164">
        <v>69163</v>
      </c>
      <c r="U164" s="1">
        <v>45517</v>
      </c>
      <c r="V164" t="s">
        <v>64</v>
      </c>
      <c r="W164">
        <v>727852</v>
      </c>
      <c r="X164" t="s">
        <v>867</v>
      </c>
      <c r="Y164">
        <v>352</v>
      </c>
      <c r="Z164">
        <v>2671</v>
      </c>
      <c r="AA164">
        <v>2</v>
      </c>
      <c r="AB164">
        <v>2136.8000000000002</v>
      </c>
      <c r="AC164">
        <f>Table1_1[[#This Row],[Price]]*Table1_1[[#This Row],[Quantity]]</f>
        <v>5342</v>
      </c>
    </row>
    <row r="165" spans="1:29" x14ac:dyDescent="0.3">
      <c r="A165" t="s">
        <v>28</v>
      </c>
      <c r="B165" t="s">
        <v>29</v>
      </c>
      <c r="C165" t="s">
        <v>148</v>
      </c>
      <c r="D165" t="s">
        <v>227</v>
      </c>
      <c r="E165" t="s">
        <v>56</v>
      </c>
      <c r="F165" t="s">
        <v>57</v>
      </c>
      <c r="G165">
        <v>73</v>
      </c>
      <c r="H165">
        <v>437308</v>
      </c>
      <c r="I165" t="s">
        <v>58</v>
      </c>
      <c r="J165" s="3">
        <v>45092</v>
      </c>
      <c r="K165">
        <v>1000</v>
      </c>
      <c r="L165" t="s">
        <v>868</v>
      </c>
      <c r="M165" t="s">
        <v>869</v>
      </c>
      <c r="N165" t="s">
        <v>870</v>
      </c>
      <c r="O165" t="s">
        <v>871</v>
      </c>
      <c r="P165" t="s">
        <v>87</v>
      </c>
      <c r="Q165">
        <v>8</v>
      </c>
      <c r="R165" t="s">
        <v>88</v>
      </c>
      <c r="S165" t="s">
        <v>79</v>
      </c>
      <c r="T165">
        <v>38238</v>
      </c>
      <c r="U165" s="1">
        <v>45525</v>
      </c>
      <c r="V165" t="s">
        <v>64</v>
      </c>
      <c r="W165">
        <v>380177</v>
      </c>
      <c r="X165" t="s">
        <v>872</v>
      </c>
      <c r="Y165">
        <v>856</v>
      </c>
      <c r="Z165">
        <v>1143</v>
      </c>
      <c r="AA165">
        <v>3</v>
      </c>
      <c r="AB165">
        <v>1371.6000000000001</v>
      </c>
      <c r="AC165">
        <f>Table1_1[[#This Row],[Price]]*Table1_1[[#This Row],[Quantity]]</f>
        <v>3429</v>
      </c>
    </row>
    <row r="166" spans="1:29" x14ac:dyDescent="0.3">
      <c r="A166" t="s">
        <v>28</v>
      </c>
      <c r="B166" t="s">
        <v>29</v>
      </c>
      <c r="C166" t="s">
        <v>148</v>
      </c>
      <c r="D166" t="s">
        <v>220</v>
      </c>
      <c r="E166" t="s">
        <v>46</v>
      </c>
      <c r="F166" t="s">
        <v>47</v>
      </c>
      <c r="G166">
        <v>36</v>
      </c>
      <c r="H166">
        <v>430209</v>
      </c>
      <c r="I166" t="s">
        <v>34</v>
      </c>
      <c r="J166" s="3">
        <v>45521</v>
      </c>
      <c r="K166">
        <v>1300</v>
      </c>
      <c r="L166" t="s">
        <v>874</v>
      </c>
      <c r="M166" t="s">
        <v>159</v>
      </c>
      <c r="N166" t="s">
        <v>875</v>
      </c>
      <c r="O166" t="s">
        <v>876</v>
      </c>
      <c r="P166" t="s">
        <v>51</v>
      </c>
      <c r="Q166">
        <v>17</v>
      </c>
      <c r="R166" t="s">
        <v>40</v>
      </c>
      <c r="S166" t="s">
        <v>41</v>
      </c>
      <c r="T166">
        <v>71941</v>
      </c>
      <c r="U166" s="1">
        <v>45611</v>
      </c>
      <c r="V166" t="s">
        <v>42</v>
      </c>
      <c r="W166">
        <v>978177</v>
      </c>
      <c r="X166" t="s">
        <v>877</v>
      </c>
      <c r="Y166">
        <v>280</v>
      </c>
      <c r="Z166">
        <v>2432</v>
      </c>
      <c r="AA166">
        <v>6</v>
      </c>
      <c r="AB166">
        <v>5836.8</v>
      </c>
      <c r="AC166">
        <f>Table1_1[[#This Row],[Price]]*Table1_1[[#This Row],[Quantity]]</f>
        <v>14592</v>
      </c>
    </row>
    <row r="167" spans="1:29" x14ac:dyDescent="0.3">
      <c r="A167" t="s">
        <v>28</v>
      </c>
      <c r="B167" t="s">
        <v>29</v>
      </c>
      <c r="C167" t="s">
        <v>193</v>
      </c>
      <c r="D167" t="s">
        <v>248</v>
      </c>
      <c r="E167" t="s">
        <v>46</v>
      </c>
      <c r="F167" t="s">
        <v>106</v>
      </c>
      <c r="G167">
        <v>93</v>
      </c>
      <c r="H167">
        <v>434410</v>
      </c>
      <c r="I167" t="s">
        <v>58</v>
      </c>
      <c r="J167" s="3">
        <v>44575</v>
      </c>
      <c r="K167">
        <v>1000</v>
      </c>
      <c r="L167" t="s">
        <v>878</v>
      </c>
      <c r="M167" t="s">
        <v>482</v>
      </c>
      <c r="N167" t="s">
        <v>879</v>
      </c>
      <c r="O167" t="s">
        <v>880</v>
      </c>
      <c r="P167" t="s">
        <v>39</v>
      </c>
      <c r="Q167">
        <v>18</v>
      </c>
      <c r="R167" t="s">
        <v>88</v>
      </c>
      <c r="S167" t="s">
        <v>118</v>
      </c>
      <c r="T167">
        <v>45645</v>
      </c>
      <c r="U167" s="1">
        <v>45443</v>
      </c>
      <c r="V167" t="s">
        <v>140</v>
      </c>
      <c r="W167">
        <v>813930</v>
      </c>
      <c r="X167" t="s">
        <v>881</v>
      </c>
      <c r="Y167">
        <v>295</v>
      </c>
      <c r="Z167">
        <v>2261</v>
      </c>
      <c r="AA167">
        <v>1</v>
      </c>
      <c r="AB167">
        <v>904.40000000000009</v>
      </c>
      <c r="AC167">
        <f>Table1_1[[#This Row],[Price]]*Table1_1[[#This Row],[Quantity]]</f>
        <v>2261</v>
      </c>
    </row>
    <row r="168" spans="1:29" x14ac:dyDescent="0.3">
      <c r="A168" t="s">
        <v>28</v>
      </c>
      <c r="B168" t="s">
        <v>29</v>
      </c>
      <c r="C168" t="s">
        <v>193</v>
      </c>
      <c r="D168" t="s">
        <v>511</v>
      </c>
      <c r="E168" t="s">
        <v>56</v>
      </c>
      <c r="F168" t="s">
        <v>47</v>
      </c>
      <c r="G168">
        <v>66</v>
      </c>
      <c r="H168">
        <v>438683</v>
      </c>
      <c r="I168" t="s">
        <v>34</v>
      </c>
      <c r="J168" s="3">
        <v>44152</v>
      </c>
      <c r="K168">
        <v>1100</v>
      </c>
      <c r="L168" t="s">
        <v>883</v>
      </c>
      <c r="M168" t="s">
        <v>287</v>
      </c>
      <c r="N168" t="s">
        <v>884</v>
      </c>
      <c r="O168" t="s">
        <v>885</v>
      </c>
      <c r="P168" t="s">
        <v>39</v>
      </c>
      <c r="Q168">
        <v>8</v>
      </c>
      <c r="R168" t="s">
        <v>40</v>
      </c>
      <c r="S168" t="s">
        <v>118</v>
      </c>
      <c r="T168">
        <v>30157</v>
      </c>
      <c r="U168" s="1">
        <v>45515</v>
      </c>
      <c r="V168" t="s">
        <v>64</v>
      </c>
      <c r="W168">
        <v>747432</v>
      </c>
      <c r="X168" t="s">
        <v>886</v>
      </c>
      <c r="Y168">
        <v>333</v>
      </c>
      <c r="Z168">
        <v>1755</v>
      </c>
      <c r="AA168">
        <v>7</v>
      </c>
      <c r="AB168">
        <v>4914</v>
      </c>
      <c r="AC168">
        <f>Table1_1[[#This Row],[Price]]*Table1_1[[#This Row],[Quantity]]</f>
        <v>12285</v>
      </c>
    </row>
    <row r="169" spans="1:29" x14ac:dyDescent="0.3">
      <c r="A169" t="s">
        <v>28</v>
      </c>
      <c r="B169" t="s">
        <v>29</v>
      </c>
      <c r="C169" t="s">
        <v>157</v>
      </c>
      <c r="D169" t="s">
        <v>616</v>
      </c>
      <c r="E169" t="s">
        <v>46</v>
      </c>
      <c r="F169" t="s">
        <v>355</v>
      </c>
      <c r="G169">
        <v>17</v>
      </c>
      <c r="H169">
        <v>401430</v>
      </c>
      <c r="I169" t="s">
        <v>34</v>
      </c>
      <c r="J169" s="3">
        <v>44800</v>
      </c>
      <c r="K169">
        <v>1000</v>
      </c>
      <c r="L169" t="s">
        <v>887</v>
      </c>
      <c r="M169" t="s">
        <v>731</v>
      </c>
      <c r="N169" t="s">
        <v>888</v>
      </c>
      <c r="O169" t="s">
        <v>889</v>
      </c>
      <c r="P169" t="s">
        <v>51</v>
      </c>
      <c r="Q169">
        <v>18</v>
      </c>
      <c r="R169" t="s">
        <v>40</v>
      </c>
      <c r="S169" t="s">
        <v>79</v>
      </c>
      <c r="T169">
        <v>40356</v>
      </c>
      <c r="U169" s="1">
        <v>45327</v>
      </c>
      <c r="V169" t="s">
        <v>119</v>
      </c>
      <c r="W169">
        <v>288880</v>
      </c>
      <c r="X169" t="s">
        <v>890</v>
      </c>
      <c r="Y169">
        <v>621</v>
      </c>
      <c r="Z169">
        <v>1454</v>
      </c>
      <c r="AA169">
        <v>5</v>
      </c>
      <c r="AB169">
        <v>2908</v>
      </c>
      <c r="AC169">
        <f>Table1_1[[#This Row],[Price]]*Table1_1[[#This Row],[Quantity]]</f>
        <v>7270</v>
      </c>
    </row>
    <row r="170" spans="1:29" x14ac:dyDescent="0.3">
      <c r="A170" t="s">
        <v>28</v>
      </c>
      <c r="B170" t="s">
        <v>29</v>
      </c>
      <c r="C170" t="s">
        <v>44</v>
      </c>
      <c r="D170" t="s">
        <v>105</v>
      </c>
      <c r="E170" t="s">
        <v>56</v>
      </c>
      <c r="F170" t="s">
        <v>47</v>
      </c>
      <c r="G170">
        <v>17</v>
      </c>
      <c r="H170">
        <v>404804</v>
      </c>
      <c r="I170" t="s">
        <v>58</v>
      </c>
      <c r="J170" s="3">
        <v>44989</v>
      </c>
      <c r="K170">
        <v>1200</v>
      </c>
      <c r="L170" t="s">
        <v>891</v>
      </c>
      <c r="M170" t="s">
        <v>423</v>
      </c>
      <c r="N170" t="s">
        <v>892</v>
      </c>
      <c r="O170">
        <v>-3484</v>
      </c>
      <c r="P170" t="s">
        <v>39</v>
      </c>
      <c r="Q170">
        <v>9</v>
      </c>
      <c r="R170" t="s">
        <v>88</v>
      </c>
      <c r="S170" t="s">
        <v>118</v>
      </c>
      <c r="T170">
        <v>91097</v>
      </c>
      <c r="U170" s="1">
        <v>45398</v>
      </c>
      <c r="V170" t="s">
        <v>80</v>
      </c>
      <c r="W170">
        <v>980069</v>
      </c>
      <c r="X170" t="s">
        <v>893</v>
      </c>
      <c r="Y170">
        <v>392</v>
      </c>
      <c r="Z170">
        <v>2907</v>
      </c>
      <c r="AA170">
        <v>3</v>
      </c>
      <c r="AB170">
        <v>3488.4</v>
      </c>
      <c r="AC170">
        <f>Table1_1[[#This Row],[Price]]*Table1_1[[#This Row],[Quantity]]</f>
        <v>8721</v>
      </c>
    </row>
    <row r="171" spans="1:29" x14ac:dyDescent="0.3">
      <c r="A171" t="s">
        <v>28</v>
      </c>
      <c r="B171" t="s">
        <v>29</v>
      </c>
      <c r="C171" t="s">
        <v>148</v>
      </c>
      <c r="D171" t="s">
        <v>380</v>
      </c>
      <c r="E171" t="s">
        <v>56</v>
      </c>
      <c r="F171" t="s">
        <v>106</v>
      </c>
      <c r="G171">
        <v>53</v>
      </c>
      <c r="H171">
        <v>409354</v>
      </c>
      <c r="I171" t="s">
        <v>58</v>
      </c>
      <c r="J171" s="3">
        <v>44641</v>
      </c>
      <c r="K171">
        <v>1200</v>
      </c>
      <c r="L171" t="s">
        <v>894</v>
      </c>
      <c r="M171" t="s">
        <v>895</v>
      </c>
      <c r="N171" t="s">
        <v>896</v>
      </c>
      <c r="O171" t="s">
        <v>897</v>
      </c>
      <c r="P171" t="s">
        <v>51</v>
      </c>
      <c r="Q171">
        <v>13</v>
      </c>
      <c r="R171" t="s">
        <v>40</v>
      </c>
      <c r="S171" t="s">
        <v>118</v>
      </c>
      <c r="T171">
        <v>40055</v>
      </c>
      <c r="U171" s="1">
        <v>45377</v>
      </c>
      <c r="V171" t="s">
        <v>72</v>
      </c>
      <c r="W171">
        <v>677047</v>
      </c>
      <c r="X171" t="s">
        <v>898</v>
      </c>
      <c r="Y171">
        <v>294</v>
      </c>
      <c r="Z171">
        <v>1640</v>
      </c>
      <c r="AA171">
        <v>5</v>
      </c>
      <c r="AB171">
        <v>3280</v>
      </c>
      <c r="AC171">
        <f>Table1_1[[#This Row],[Price]]*Table1_1[[#This Row],[Quantity]]</f>
        <v>8200</v>
      </c>
    </row>
    <row r="172" spans="1:29" x14ac:dyDescent="0.3">
      <c r="A172" t="s">
        <v>28</v>
      </c>
      <c r="B172" t="s">
        <v>29</v>
      </c>
      <c r="C172" t="s">
        <v>148</v>
      </c>
      <c r="D172" t="s">
        <v>411</v>
      </c>
      <c r="E172" t="s">
        <v>46</v>
      </c>
      <c r="F172" t="s">
        <v>99</v>
      </c>
      <c r="G172">
        <v>2</v>
      </c>
      <c r="H172">
        <v>428278</v>
      </c>
      <c r="I172" t="s">
        <v>34</v>
      </c>
      <c r="J172" s="3">
        <v>44346</v>
      </c>
      <c r="K172">
        <v>1000</v>
      </c>
      <c r="L172" t="s">
        <v>899</v>
      </c>
      <c r="M172" t="s">
        <v>256</v>
      </c>
      <c r="N172" t="s">
        <v>900</v>
      </c>
      <c r="O172" t="s">
        <v>901</v>
      </c>
      <c r="P172" t="s">
        <v>39</v>
      </c>
      <c r="Q172">
        <v>6</v>
      </c>
      <c r="R172" t="s">
        <v>88</v>
      </c>
      <c r="S172" t="s">
        <v>118</v>
      </c>
      <c r="T172">
        <v>27619</v>
      </c>
      <c r="U172" s="1">
        <v>45615</v>
      </c>
      <c r="V172" t="s">
        <v>42</v>
      </c>
      <c r="W172">
        <v>326478</v>
      </c>
      <c r="X172" t="s">
        <v>902</v>
      </c>
      <c r="Y172">
        <v>937</v>
      </c>
      <c r="Z172">
        <v>2288</v>
      </c>
      <c r="AA172">
        <v>5</v>
      </c>
      <c r="AB172">
        <v>4576</v>
      </c>
      <c r="AC172">
        <f>Table1_1[[#This Row],[Price]]*Table1_1[[#This Row],[Quantity]]</f>
        <v>11440</v>
      </c>
    </row>
    <row r="173" spans="1:29" x14ac:dyDescent="0.3">
      <c r="A173" t="s">
        <v>28</v>
      </c>
      <c r="B173" t="s">
        <v>29</v>
      </c>
      <c r="C173" t="s">
        <v>157</v>
      </c>
      <c r="D173" t="s">
        <v>364</v>
      </c>
      <c r="E173" t="s">
        <v>56</v>
      </c>
      <c r="F173" t="s">
        <v>47</v>
      </c>
      <c r="G173">
        <v>76</v>
      </c>
      <c r="H173">
        <v>437896</v>
      </c>
      <c r="I173" t="s">
        <v>58</v>
      </c>
      <c r="J173" s="3">
        <v>44808</v>
      </c>
      <c r="K173">
        <v>1400</v>
      </c>
      <c r="L173" t="s">
        <v>903</v>
      </c>
      <c r="M173" t="s">
        <v>60</v>
      </c>
      <c r="N173" t="s">
        <v>904</v>
      </c>
      <c r="O173" t="s">
        <v>905</v>
      </c>
      <c r="P173" t="s">
        <v>51</v>
      </c>
      <c r="Q173">
        <v>20</v>
      </c>
      <c r="R173" t="s">
        <v>40</v>
      </c>
      <c r="S173" t="s">
        <v>63</v>
      </c>
      <c r="T173">
        <v>62659</v>
      </c>
      <c r="U173" s="1">
        <v>45357</v>
      </c>
      <c r="V173" t="s">
        <v>72</v>
      </c>
      <c r="W173">
        <v>665716</v>
      </c>
      <c r="X173" t="s">
        <v>906</v>
      </c>
      <c r="Y173">
        <v>338</v>
      </c>
      <c r="Z173">
        <v>1006</v>
      </c>
      <c r="AA173">
        <v>7</v>
      </c>
      <c r="AB173">
        <v>2816.8</v>
      </c>
      <c r="AC173">
        <f>Table1_1[[#This Row],[Price]]*Table1_1[[#This Row],[Quantity]]</f>
        <v>7042</v>
      </c>
    </row>
    <row r="174" spans="1:29" x14ac:dyDescent="0.3">
      <c r="A174" t="s">
        <v>28</v>
      </c>
      <c r="B174" t="s">
        <v>29</v>
      </c>
      <c r="C174" t="s">
        <v>157</v>
      </c>
      <c r="D174" t="s">
        <v>291</v>
      </c>
      <c r="E174" t="s">
        <v>46</v>
      </c>
      <c r="F174" t="s">
        <v>99</v>
      </c>
      <c r="G174">
        <v>27</v>
      </c>
      <c r="H174">
        <v>422503</v>
      </c>
      <c r="I174" t="s">
        <v>34</v>
      </c>
      <c r="J174" s="3">
        <v>45245</v>
      </c>
      <c r="K174">
        <v>800</v>
      </c>
      <c r="L174" t="s">
        <v>907</v>
      </c>
      <c r="M174" t="s">
        <v>334</v>
      </c>
      <c r="N174" t="s">
        <v>908</v>
      </c>
      <c r="O174">
        <v>1428395239</v>
      </c>
      <c r="P174" t="s">
        <v>39</v>
      </c>
      <c r="Q174">
        <v>12</v>
      </c>
      <c r="R174" t="s">
        <v>88</v>
      </c>
      <c r="S174" t="s">
        <v>118</v>
      </c>
      <c r="T174">
        <v>47432</v>
      </c>
      <c r="U174" s="1">
        <v>45550</v>
      </c>
      <c r="V174" t="s">
        <v>180</v>
      </c>
      <c r="W174">
        <v>278951</v>
      </c>
      <c r="X174" t="s">
        <v>909</v>
      </c>
      <c r="Y174">
        <v>627</v>
      </c>
      <c r="Z174">
        <v>1929</v>
      </c>
      <c r="AA174">
        <v>7</v>
      </c>
      <c r="AB174">
        <v>5401.2000000000007</v>
      </c>
      <c r="AC174">
        <f>Table1_1[[#This Row],[Price]]*Table1_1[[#This Row],[Quantity]]</f>
        <v>13503</v>
      </c>
    </row>
    <row r="175" spans="1:29" x14ac:dyDescent="0.3">
      <c r="A175" t="s">
        <v>28</v>
      </c>
      <c r="B175" t="s">
        <v>29</v>
      </c>
      <c r="C175" t="s">
        <v>44</v>
      </c>
      <c r="D175" t="s">
        <v>338</v>
      </c>
      <c r="E175" t="s">
        <v>46</v>
      </c>
      <c r="F175" t="s">
        <v>113</v>
      </c>
      <c r="G175">
        <v>45</v>
      </c>
      <c r="H175">
        <v>405460</v>
      </c>
      <c r="I175" t="s">
        <v>34</v>
      </c>
      <c r="J175" s="3">
        <v>43986</v>
      </c>
      <c r="K175">
        <v>1000</v>
      </c>
      <c r="L175" t="s">
        <v>911</v>
      </c>
      <c r="M175" t="s">
        <v>108</v>
      </c>
      <c r="N175" t="s">
        <v>912</v>
      </c>
      <c r="O175" t="s">
        <v>913</v>
      </c>
      <c r="P175" t="s">
        <v>71</v>
      </c>
      <c r="Q175">
        <v>5</v>
      </c>
      <c r="R175" t="s">
        <v>40</v>
      </c>
      <c r="S175" t="s">
        <v>41</v>
      </c>
      <c r="T175">
        <v>14055</v>
      </c>
      <c r="U175" s="1">
        <v>45316</v>
      </c>
      <c r="V175" t="s">
        <v>111</v>
      </c>
      <c r="W175">
        <v>147634</v>
      </c>
      <c r="X175" t="s">
        <v>914</v>
      </c>
      <c r="Y175">
        <v>283</v>
      </c>
      <c r="Z175">
        <v>1733</v>
      </c>
      <c r="AA175">
        <v>3</v>
      </c>
      <c r="AB175">
        <v>2079.6</v>
      </c>
      <c r="AC175">
        <f>Table1_1[[#This Row],[Price]]*Table1_1[[#This Row],[Quantity]]</f>
        <v>5199</v>
      </c>
    </row>
    <row r="176" spans="1:29" x14ac:dyDescent="0.3">
      <c r="A176" t="s">
        <v>28</v>
      </c>
      <c r="B176" t="s">
        <v>29</v>
      </c>
      <c r="C176" t="s">
        <v>44</v>
      </c>
      <c r="D176" t="s">
        <v>511</v>
      </c>
      <c r="E176" t="s">
        <v>32</v>
      </c>
      <c r="F176" t="s">
        <v>57</v>
      </c>
      <c r="G176">
        <v>15</v>
      </c>
      <c r="H176">
        <v>429557</v>
      </c>
      <c r="I176" t="s">
        <v>34</v>
      </c>
      <c r="J176" s="3">
        <v>44054</v>
      </c>
      <c r="K176">
        <v>1000</v>
      </c>
      <c r="L176" t="s">
        <v>915</v>
      </c>
      <c r="M176" t="s">
        <v>372</v>
      </c>
      <c r="N176" t="s">
        <v>916</v>
      </c>
      <c r="O176">
        <v>6140652581</v>
      </c>
      <c r="P176" t="s">
        <v>71</v>
      </c>
      <c r="Q176">
        <v>7</v>
      </c>
      <c r="R176" t="s">
        <v>40</v>
      </c>
      <c r="S176" t="s">
        <v>118</v>
      </c>
      <c r="T176">
        <v>88876</v>
      </c>
      <c r="U176" s="1">
        <v>45594</v>
      </c>
      <c r="V176" t="s">
        <v>155</v>
      </c>
      <c r="W176">
        <v>886198</v>
      </c>
      <c r="X176" t="s">
        <v>917</v>
      </c>
      <c r="Y176">
        <v>565</v>
      </c>
      <c r="Z176">
        <v>1557</v>
      </c>
      <c r="AA176">
        <v>6</v>
      </c>
      <c r="AB176">
        <v>3736.8</v>
      </c>
      <c r="AC176">
        <f>Table1_1[[#This Row],[Price]]*Table1_1[[#This Row],[Quantity]]</f>
        <v>9342</v>
      </c>
    </row>
    <row r="177" spans="1:29" x14ac:dyDescent="0.3">
      <c r="A177" t="s">
        <v>28</v>
      </c>
      <c r="B177" t="s">
        <v>29</v>
      </c>
      <c r="C177" t="s">
        <v>157</v>
      </c>
      <c r="D177" t="s">
        <v>338</v>
      </c>
      <c r="E177" t="s">
        <v>56</v>
      </c>
      <c r="F177" t="s">
        <v>106</v>
      </c>
      <c r="G177">
        <v>1</v>
      </c>
      <c r="H177">
        <v>412069</v>
      </c>
      <c r="I177" t="s">
        <v>34</v>
      </c>
      <c r="J177" s="3">
        <v>44061</v>
      </c>
      <c r="K177">
        <v>1200</v>
      </c>
      <c r="L177" t="s">
        <v>918</v>
      </c>
      <c r="M177" t="s">
        <v>919</v>
      </c>
      <c r="N177" t="s">
        <v>920</v>
      </c>
      <c r="O177" t="s">
        <v>921</v>
      </c>
      <c r="P177" t="s">
        <v>87</v>
      </c>
      <c r="Q177">
        <v>12</v>
      </c>
      <c r="R177" t="s">
        <v>40</v>
      </c>
      <c r="S177" t="s">
        <v>118</v>
      </c>
      <c r="T177">
        <v>15864</v>
      </c>
      <c r="U177" s="1">
        <v>45571</v>
      </c>
      <c r="V177" t="s">
        <v>155</v>
      </c>
      <c r="W177">
        <v>156865</v>
      </c>
      <c r="X177" t="s">
        <v>922</v>
      </c>
      <c r="Y177">
        <v>702</v>
      </c>
      <c r="Z177">
        <v>891</v>
      </c>
      <c r="AA177">
        <v>7</v>
      </c>
      <c r="AB177">
        <v>2494.8000000000002</v>
      </c>
      <c r="AC177">
        <f>Table1_1[[#This Row],[Price]]*Table1_1[[#This Row],[Quantity]]</f>
        <v>6237</v>
      </c>
    </row>
    <row r="178" spans="1:29" x14ac:dyDescent="0.3">
      <c r="A178" t="s">
        <v>28</v>
      </c>
      <c r="B178" t="s">
        <v>29</v>
      </c>
      <c r="C178" t="s">
        <v>157</v>
      </c>
      <c r="D178" t="s">
        <v>182</v>
      </c>
      <c r="E178" t="s">
        <v>32</v>
      </c>
      <c r="F178" t="s">
        <v>99</v>
      </c>
      <c r="G178">
        <v>22</v>
      </c>
      <c r="H178">
        <v>407114</v>
      </c>
      <c r="I178" t="s">
        <v>58</v>
      </c>
      <c r="J178" s="3">
        <v>44586</v>
      </c>
      <c r="K178">
        <v>1100</v>
      </c>
      <c r="L178" t="s">
        <v>923</v>
      </c>
      <c r="M178" t="s">
        <v>269</v>
      </c>
      <c r="N178" t="s">
        <v>924</v>
      </c>
      <c r="O178" t="s">
        <v>925</v>
      </c>
      <c r="P178" t="s">
        <v>39</v>
      </c>
      <c r="Q178">
        <v>3</v>
      </c>
      <c r="R178" t="s">
        <v>88</v>
      </c>
      <c r="S178" t="s">
        <v>41</v>
      </c>
      <c r="T178">
        <v>77743</v>
      </c>
      <c r="U178" s="1">
        <v>45451</v>
      </c>
      <c r="V178" t="s">
        <v>52</v>
      </c>
      <c r="W178">
        <v>463091</v>
      </c>
      <c r="X178" t="s">
        <v>926</v>
      </c>
      <c r="Y178">
        <v>717</v>
      </c>
      <c r="Z178">
        <v>2034</v>
      </c>
      <c r="AA178">
        <v>2</v>
      </c>
      <c r="AB178">
        <v>1627.2</v>
      </c>
      <c r="AC178">
        <f>Table1_1[[#This Row],[Price]]*Table1_1[[#This Row],[Quantity]]</f>
        <v>4068</v>
      </c>
    </row>
    <row r="179" spans="1:29" x14ac:dyDescent="0.3">
      <c r="A179" t="s">
        <v>28</v>
      </c>
      <c r="B179" t="s">
        <v>29</v>
      </c>
      <c r="C179" t="s">
        <v>54</v>
      </c>
      <c r="D179" t="s">
        <v>220</v>
      </c>
      <c r="E179" t="s">
        <v>32</v>
      </c>
      <c r="F179" t="s">
        <v>106</v>
      </c>
      <c r="G179">
        <v>60</v>
      </c>
      <c r="H179">
        <v>422917</v>
      </c>
      <c r="I179" t="s">
        <v>34</v>
      </c>
      <c r="J179" s="3">
        <v>45431</v>
      </c>
      <c r="K179">
        <v>1000</v>
      </c>
      <c r="L179" t="s">
        <v>927</v>
      </c>
      <c r="M179" t="s">
        <v>222</v>
      </c>
      <c r="N179" t="s">
        <v>928</v>
      </c>
      <c r="O179" t="s">
        <v>929</v>
      </c>
      <c r="P179" t="s">
        <v>51</v>
      </c>
      <c r="Q179">
        <v>13</v>
      </c>
      <c r="R179" t="s">
        <v>88</v>
      </c>
      <c r="S179" t="s">
        <v>79</v>
      </c>
      <c r="T179">
        <v>65887</v>
      </c>
      <c r="U179" s="1">
        <v>45501</v>
      </c>
      <c r="V179" t="s">
        <v>126</v>
      </c>
      <c r="W179">
        <v>840385</v>
      </c>
      <c r="X179" t="s">
        <v>930</v>
      </c>
      <c r="Y179">
        <v>410</v>
      </c>
      <c r="Z179">
        <v>2805</v>
      </c>
      <c r="AA179">
        <v>2</v>
      </c>
      <c r="AB179">
        <v>2244</v>
      </c>
      <c r="AC179">
        <f>Table1_1[[#This Row],[Price]]*Table1_1[[#This Row],[Quantity]]</f>
        <v>5610</v>
      </c>
    </row>
    <row r="180" spans="1:29" x14ac:dyDescent="0.3">
      <c r="A180" t="s">
        <v>28</v>
      </c>
      <c r="B180" t="s">
        <v>29</v>
      </c>
      <c r="C180" t="s">
        <v>91</v>
      </c>
      <c r="D180" t="s">
        <v>82</v>
      </c>
      <c r="E180" t="s">
        <v>32</v>
      </c>
      <c r="F180" t="s">
        <v>33</v>
      </c>
      <c r="G180">
        <v>64</v>
      </c>
      <c r="H180">
        <v>411340</v>
      </c>
      <c r="I180" t="s">
        <v>58</v>
      </c>
      <c r="J180" s="3">
        <v>44071</v>
      </c>
      <c r="K180">
        <v>1200</v>
      </c>
      <c r="L180" t="s">
        <v>931</v>
      </c>
      <c r="M180" t="s">
        <v>478</v>
      </c>
      <c r="N180" t="s">
        <v>932</v>
      </c>
      <c r="O180" t="s">
        <v>933</v>
      </c>
      <c r="P180" t="s">
        <v>87</v>
      </c>
      <c r="Q180">
        <v>4</v>
      </c>
      <c r="R180" t="s">
        <v>40</v>
      </c>
      <c r="S180" t="s">
        <v>79</v>
      </c>
      <c r="T180">
        <v>36167</v>
      </c>
      <c r="U180" s="1">
        <v>45344</v>
      </c>
      <c r="V180" t="s">
        <v>119</v>
      </c>
      <c r="W180">
        <v>620021</v>
      </c>
      <c r="X180" t="s">
        <v>934</v>
      </c>
      <c r="Y180">
        <v>626</v>
      </c>
      <c r="Z180">
        <v>2003</v>
      </c>
      <c r="AA180">
        <v>5</v>
      </c>
      <c r="AB180">
        <v>4006</v>
      </c>
      <c r="AC180">
        <f>Table1_1[[#This Row],[Price]]*Table1_1[[#This Row],[Quantity]]</f>
        <v>10015</v>
      </c>
    </row>
    <row r="181" spans="1:29" x14ac:dyDescent="0.3">
      <c r="A181" t="s">
        <v>28</v>
      </c>
      <c r="B181" t="s">
        <v>29</v>
      </c>
      <c r="C181" t="s">
        <v>193</v>
      </c>
      <c r="D181" t="s">
        <v>524</v>
      </c>
      <c r="E181" t="s">
        <v>32</v>
      </c>
      <c r="F181" t="s">
        <v>175</v>
      </c>
      <c r="G181">
        <v>16</v>
      </c>
      <c r="H181">
        <v>410655</v>
      </c>
      <c r="I181" t="s">
        <v>58</v>
      </c>
      <c r="J181" s="3">
        <v>44351</v>
      </c>
      <c r="K181">
        <v>800</v>
      </c>
      <c r="L181" t="s">
        <v>935</v>
      </c>
      <c r="M181" t="s">
        <v>366</v>
      </c>
      <c r="N181" t="s">
        <v>936</v>
      </c>
      <c r="O181" t="s">
        <v>937</v>
      </c>
      <c r="P181" t="s">
        <v>87</v>
      </c>
      <c r="Q181">
        <v>13</v>
      </c>
      <c r="R181" t="s">
        <v>88</v>
      </c>
      <c r="S181" t="s">
        <v>41</v>
      </c>
      <c r="T181">
        <v>91644</v>
      </c>
      <c r="U181" s="1">
        <v>45383</v>
      </c>
      <c r="V181" t="s">
        <v>80</v>
      </c>
      <c r="W181">
        <v>545749</v>
      </c>
      <c r="X181" t="s">
        <v>938</v>
      </c>
      <c r="Y181">
        <v>387</v>
      </c>
      <c r="Z181">
        <v>2875</v>
      </c>
      <c r="AA181">
        <v>3</v>
      </c>
      <c r="AB181">
        <v>3450</v>
      </c>
      <c r="AC181">
        <f>Table1_1[[#This Row],[Price]]*Table1_1[[#This Row],[Quantity]]</f>
        <v>8625</v>
      </c>
    </row>
    <row r="182" spans="1:29" x14ac:dyDescent="0.3">
      <c r="A182" t="s">
        <v>28</v>
      </c>
      <c r="B182" t="s">
        <v>29</v>
      </c>
      <c r="C182" t="s">
        <v>157</v>
      </c>
      <c r="D182" t="s">
        <v>237</v>
      </c>
      <c r="E182" t="s">
        <v>56</v>
      </c>
      <c r="F182" t="s">
        <v>99</v>
      </c>
      <c r="G182">
        <v>27</v>
      </c>
      <c r="H182">
        <v>410113</v>
      </c>
      <c r="I182" t="s">
        <v>58</v>
      </c>
      <c r="J182" s="3">
        <v>45325</v>
      </c>
      <c r="K182">
        <v>1300</v>
      </c>
      <c r="L182" t="s">
        <v>939</v>
      </c>
      <c r="M182" t="s">
        <v>372</v>
      </c>
      <c r="N182" t="s">
        <v>940</v>
      </c>
      <c r="O182" t="s">
        <v>941</v>
      </c>
      <c r="P182" t="s">
        <v>39</v>
      </c>
      <c r="Q182">
        <v>3</v>
      </c>
      <c r="R182" t="s">
        <v>88</v>
      </c>
      <c r="S182" t="s">
        <v>118</v>
      </c>
      <c r="T182">
        <v>72581</v>
      </c>
      <c r="U182" s="1">
        <v>45566</v>
      </c>
      <c r="V182" t="s">
        <v>155</v>
      </c>
      <c r="W182">
        <v>402475</v>
      </c>
      <c r="X182" t="s">
        <v>942</v>
      </c>
      <c r="Y182">
        <v>349</v>
      </c>
      <c r="Z182">
        <v>2441</v>
      </c>
      <c r="AA182">
        <v>7</v>
      </c>
      <c r="AB182">
        <v>6834.8</v>
      </c>
      <c r="AC182">
        <f>Table1_1[[#This Row],[Price]]*Table1_1[[#This Row],[Quantity]]</f>
        <v>17087</v>
      </c>
    </row>
    <row r="183" spans="1:29" x14ac:dyDescent="0.3">
      <c r="A183" t="s">
        <v>28</v>
      </c>
      <c r="B183" t="s">
        <v>29</v>
      </c>
      <c r="C183" t="s">
        <v>193</v>
      </c>
      <c r="D183" t="s">
        <v>92</v>
      </c>
      <c r="E183" t="s">
        <v>56</v>
      </c>
      <c r="F183" t="s">
        <v>99</v>
      </c>
      <c r="G183">
        <v>60</v>
      </c>
      <c r="H183">
        <v>421192</v>
      </c>
      <c r="I183" t="s">
        <v>34</v>
      </c>
      <c r="J183" s="3">
        <v>45176</v>
      </c>
      <c r="K183">
        <v>1000</v>
      </c>
      <c r="L183" t="s">
        <v>943</v>
      </c>
      <c r="M183" t="s">
        <v>269</v>
      </c>
      <c r="N183" t="s">
        <v>944</v>
      </c>
      <c r="O183" t="s">
        <v>945</v>
      </c>
      <c r="P183" t="s">
        <v>39</v>
      </c>
      <c r="Q183">
        <v>7</v>
      </c>
      <c r="R183" t="s">
        <v>88</v>
      </c>
      <c r="S183" t="s">
        <v>79</v>
      </c>
      <c r="T183">
        <v>69923</v>
      </c>
      <c r="U183" s="1">
        <v>45341</v>
      </c>
      <c r="V183" t="s">
        <v>119</v>
      </c>
      <c r="W183">
        <v>955782</v>
      </c>
      <c r="X183" t="s">
        <v>946</v>
      </c>
      <c r="Y183">
        <v>247</v>
      </c>
      <c r="Z183">
        <v>1460</v>
      </c>
      <c r="AA183">
        <v>7</v>
      </c>
      <c r="AB183">
        <v>4088</v>
      </c>
      <c r="AC183">
        <f>Table1_1[[#This Row],[Price]]*Table1_1[[#This Row],[Quantity]]</f>
        <v>10220</v>
      </c>
    </row>
    <row r="184" spans="1:29" x14ac:dyDescent="0.3">
      <c r="A184" t="s">
        <v>28</v>
      </c>
      <c r="B184" t="s">
        <v>29</v>
      </c>
      <c r="C184" t="s">
        <v>193</v>
      </c>
      <c r="D184" t="s">
        <v>637</v>
      </c>
      <c r="E184" t="s">
        <v>32</v>
      </c>
      <c r="F184" t="s">
        <v>135</v>
      </c>
      <c r="G184">
        <v>71</v>
      </c>
      <c r="H184">
        <v>428675</v>
      </c>
      <c r="I184" t="s">
        <v>34</v>
      </c>
      <c r="J184" s="3">
        <v>45533</v>
      </c>
      <c r="K184">
        <v>1300</v>
      </c>
      <c r="L184" t="s">
        <v>947</v>
      </c>
      <c r="M184" t="s">
        <v>345</v>
      </c>
      <c r="N184" t="s">
        <v>948</v>
      </c>
      <c r="O184" t="s">
        <v>949</v>
      </c>
      <c r="P184" t="s">
        <v>87</v>
      </c>
      <c r="Q184">
        <v>3</v>
      </c>
      <c r="R184" t="s">
        <v>88</v>
      </c>
      <c r="S184" t="s">
        <v>118</v>
      </c>
      <c r="T184">
        <v>97375</v>
      </c>
      <c r="U184" s="1">
        <v>45333</v>
      </c>
      <c r="V184" t="s">
        <v>119</v>
      </c>
      <c r="W184">
        <v>154648</v>
      </c>
      <c r="X184" t="s">
        <v>950</v>
      </c>
      <c r="Y184">
        <v>470</v>
      </c>
      <c r="Z184">
        <v>1877</v>
      </c>
      <c r="AA184">
        <v>2</v>
      </c>
      <c r="AB184">
        <v>1501.6000000000001</v>
      </c>
      <c r="AC184">
        <f>Table1_1[[#This Row],[Price]]*Table1_1[[#This Row],[Quantity]]</f>
        <v>3754</v>
      </c>
    </row>
    <row r="185" spans="1:29" x14ac:dyDescent="0.3">
      <c r="A185" t="s">
        <v>28</v>
      </c>
      <c r="B185" t="s">
        <v>29</v>
      </c>
      <c r="C185" t="s">
        <v>30</v>
      </c>
      <c r="D185" t="s">
        <v>560</v>
      </c>
      <c r="E185" t="s">
        <v>32</v>
      </c>
      <c r="F185" t="s">
        <v>47</v>
      </c>
      <c r="G185">
        <v>39</v>
      </c>
      <c r="H185">
        <v>412380</v>
      </c>
      <c r="I185" t="s">
        <v>34</v>
      </c>
      <c r="J185" s="3">
        <v>44855</v>
      </c>
      <c r="K185">
        <v>1000</v>
      </c>
      <c r="L185" t="s">
        <v>952</v>
      </c>
      <c r="M185" t="s">
        <v>953</v>
      </c>
      <c r="N185" t="s">
        <v>954</v>
      </c>
      <c r="O185" t="s">
        <v>955</v>
      </c>
      <c r="P185" t="s">
        <v>71</v>
      </c>
      <c r="Q185">
        <v>10</v>
      </c>
      <c r="R185" t="s">
        <v>88</v>
      </c>
      <c r="S185" t="s">
        <v>118</v>
      </c>
      <c r="T185">
        <v>53664</v>
      </c>
      <c r="U185" s="1">
        <v>45513</v>
      </c>
      <c r="V185" t="s">
        <v>64</v>
      </c>
      <c r="W185">
        <v>588363</v>
      </c>
      <c r="X185" t="s">
        <v>956</v>
      </c>
      <c r="Y185">
        <v>754</v>
      </c>
      <c r="Z185">
        <v>1743</v>
      </c>
      <c r="AA185">
        <v>7</v>
      </c>
      <c r="AB185">
        <v>4880.4000000000005</v>
      </c>
      <c r="AC185">
        <f>Table1_1[[#This Row],[Price]]*Table1_1[[#This Row],[Quantity]]</f>
        <v>12201</v>
      </c>
    </row>
    <row r="186" spans="1:29" x14ac:dyDescent="0.3">
      <c r="A186" t="s">
        <v>28</v>
      </c>
      <c r="B186" t="s">
        <v>29</v>
      </c>
      <c r="C186" t="s">
        <v>193</v>
      </c>
      <c r="D186" t="s">
        <v>566</v>
      </c>
      <c r="E186" t="s">
        <v>46</v>
      </c>
      <c r="F186" t="s">
        <v>47</v>
      </c>
      <c r="G186">
        <v>95</v>
      </c>
      <c r="H186">
        <v>435913</v>
      </c>
      <c r="I186" t="s">
        <v>58</v>
      </c>
      <c r="J186" s="3">
        <v>44371</v>
      </c>
      <c r="K186">
        <v>1100</v>
      </c>
      <c r="L186" t="s">
        <v>958</v>
      </c>
      <c r="M186" t="s">
        <v>731</v>
      </c>
      <c r="N186" t="s">
        <v>959</v>
      </c>
      <c r="O186" t="s">
        <v>960</v>
      </c>
      <c r="P186" t="s">
        <v>87</v>
      </c>
      <c r="Q186">
        <v>19</v>
      </c>
      <c r="R186" t="s">
        <v>40</v>
      </c>
      <c r="S186" t="s">
        <v>118</v>
      </c>
      <c r="T186">
        <v>25602</v>
      </c>
      <c r="U186" s="1">
        <v>45412</v>
      </c>
      <c r="V186" t="s">
        <v>80</v>
      </c>
      <c r="W186">
        <v>398292</v>
      </c>
      <c r="X186" t="s">
        <v>961</v>
      </c>
      <c r="Y186">
        <v>226</v>
      </c>
      <c r="Z186">
        <v>1763</v>
      </c>
      <c r="AA186">
        <v>5</v>
      </c>
      <c r="AB186">
        <v>3526</v>
      </c>
      <c r="AC186">
        <f>Table1_1[[#This Row],[Price]]*Table1_1[[#This Row],[Quantity]]</f>
        <v>8815</v>
      </c>
    </row>
    <row r="187" spans="1:29" x14ac:dyDescent="0.3">
      <c r="A187" t="s">
        <v>28</v>
      </c>
      <c r="B187" t="s">
        <v>29</v>
      </c>
      <c r="C187" t="s">
        <v>54</v>
      </c>
      <c r="D187" t="s">
        <v>616</v>
      </c>
      <c r="E187" t="s">
        <v>46</v>
      </c>
      <c r="F187" t="s">
        <v>57</v>
      </c>
      <c r="G187">
        <v>99</v>
      </c>
      <c r="H187">
        <v>423797</v>
      </c>
      <c r="I187" t="s">
        <v>34</v>
      </c>
      <c r="J187" s="3">
        <v>45316</v>
      </c>
      <c r="K187">
        <v>1300</v>
      </c>
      <c r="L187" t="s">
        <v>962</v>
      </c>
      <c r="M187" t="s">
        <v>895</v>
      </c>
      <c r="N187" t="s">
        <v>963</v>
      </c>
      <c r="O187" t="s">
        <v>964</v>
      </c>
      <c r="P187" t="s">
        <v>39</v>
      </c>
      <c r="Q187">
        <v>5</v>
      </c>
      <c r="R187" t="s">
        <v>88</v>
      </c>
      <c r="S187" t="s">
        <v>79</v>
      </c>
      <c r="T187">
        <v>84599</v>
      </c>
      <c r="U187" s="1">
        <v>45510</v>
      </c>
      <c r="V187" t="s">
        <v>64</v>
      </c>
      <c r="W187">
        <v>468989</v>
      </c>
      <c r="X187" t="s">
        <v>965</v>
      </c>
      <c r="Y187">
        <v>912</v>
      </c>
      <c r="Z187">
        <v>629</v>
      </c>
      <c r="AA187">
        <v>4</v>
      </c>
      <c r="AB187">
        <v>1006.4000000000001</v>
      </c>
      <c r="AC187">
        <f>Table1_1[[#This Row],[Price]]*Table1_1[[#This Row],[Quantity]]</f>
        <v>2516</v>
      </c>
    </row>
    <row r="188" spans="1:29" x14ac:dyDescent="0.3">
      <c r="A188" t="s">
        <v>28</v>
      </c>
      <c r="B188" t="s">
        <v>29</v>
      </c>
      <c r="C188" t="s">
        <v>148</v>
      </c>
      <c r="D188" t="s">
        <v>317</v>
      </c>
      <c r="E188" t="s">
        <v>32</v>
      </c>
      <c r="F188" t="s">
        <v>355</v>
      </c>
      <c r="G188">
        <v>94</v>
      </c>
      <c r="H188">
        <v>428968</v>
      </c>
      <c r="I188" t="s">
        <v>58</v>
      </c>
      <c r="J188" s="3">
        <v>45141</v>
      </c>
      <c r="K188">
        <v>1000</v>
      </c>
      <c r="L188" t="s">
        <v>967</v>
      </c>
      <c r="M188" t="s">
        <v>276</v>
      </c>
      <c r="N188" t="s">
        <v>968</v>
      </c>
      <c r="O188" t="s">
        <v>969</v>
      </c>
      <c r="P188" t="s">
        <v>39</v>
      </c>
      <c r="Q188">
        <v>20</v>
      </c>
      <c r="R188" t="s">
        <v>40</v>
      </c>
      <c r="S188" t="s">
        <v>118</v>
      </c>
      <c r="T188">
        <v>88966</v>
      </c>
      <c r="U188" s="1">
        <v>45454</v>
      </c>
      <c r="V188" t="s">
        <v>52</v>
      </c>
      <c r="W188">
        <v>311954</v>
      </c>
      <c r="X188" t="s">
        <v>970</v>
      </c>
      <c r="Y188">
        <v>270</v>
      </c>
      <c r="Z188">
        <v>1825</v>
      </c>
      <c r="AA188">
        <v>6</v>
      </c>
      <c r="AB188">
        <v>4380</v>
      </c>
      <c r="AC188">
        <f>Table1_1[[#This Row],[Price]]*Table1_1[[#This Row],[Quantity]]</f>
        <v>10950</v>
      </c>
    </row>
    <row r="189" spans="1:29" x14ac:dyDescent="0.3">
      <c r="A189" t="s">
        <v>28</v>
      </c>
      <c r="B189" t="s">
        <v>29</v>
      </c>
      <c r="C189" t="s">
        <v>148</v>
      </c>
      <c r="D189" t="s">
        <v>248</v>
      </c>
      <c r="E189" t="s">
        <v>46</v>
      </c>
      <c r="F189" t="s">
        <v>135</v>
      </c>
      <c r="G189">
        <v>57</v>
      </c>
      <c r="H189">
        <v>423459</v>
      </c>
      <c r="I189" t="s">
        <v>58</v>
      </c>
      <c r="J189" s="3">
        <v>45118</v>
      </c>
      <c r="K189">
        <v>1400</v>
      </c>
      <c r="L189" t="s">
        <v>971</v>
      </c>
      <c r="M189" t="s">
        <v>496</v>
      </c>
      <c r="N189" t="s">
        <v>972</v>
      </c>
      <c r="O189" t="s">
        <v>973</v>
      </c>
      <c r="P189" t="s">
        <v>87</v>
      </c>
      <c r="Q189">
        <v>11</v>
      </c>
      <c r="R189" t="s">
        <v>88</v>
      </c>
      <c r="S189" t="s">
        <v>63</v>
      </c>
      <c r="T189">
        <v>72479</v>
      </c>
      <c r="U189" s="1">
        <v>45556</v>
      </c>
      <c r="V189" t="s">
        <v>180</v>
      </c>
      <c r="W189">
        <v>366198</v>
      </c>
      <c r="X189" t="s">
        <v>974</v>
      </c>
      <c r="Y189">
        <v>860</v>
      </c>
      <c r="Z189">
        <v>1336</v>
      </c>
      <c r="AA189">
        <v>7</v>
      </c>
      <c r="AB189">
        <v>3740.8</v>
      </c>
      <c r="AC189">
        <f>Table1_1[[#This Row],[Price]]*Table1_1[[#This Row],[Quantity]]</f>
        <v>9352</v>
      </c>
    </row>
    <row r="190" spans="1:29" x14ac:dyDescent="0.3">
      <c r="A190" t="s">
        <v>28</v>
      </c>
      <c r="B190" t="s">
        <v>29</v>
      </c>
      <c r="C190" t="s">
        <v>66</v>
      </c>
      <c r="D190" t="s">
        <v>248</v>
      </c>
      <c r="E190" t="s">
        <v>32</v>
      </c>
      <c r="F190" t="s">
        <v>175</v>
      </c>
      <c r="G190">
        <v>18</v>
      </c>
      <c r="H190">
        <v>435123</v>
      </c>
      <c r="I190" t="s">
        <v>58</v>
      </c>
      <c r="J190" s="3">
        <v>45072</v>
      </c>
      <c r="K190">
        <v>1100</v>
      </c>
      <c r="L190" t="s">
        <v>975</v>
      </c>
      <c r="M190" t="s">
        <v>216</v>
      </c>
      <c r="N190" t="s">
        <v>976</v>
      </c>
      <c r="O190" t="s">
        <v>977</v>
      </c>
      <c r="P190" t="s">
        <v>87</v>
      </c>
      <c r="Q190">
        <v>5</v>
      </c>
      <c r="R190" t="s">
        <v>40</v>
      </c>
      <c r="S190" t="s">
        <v>63</v>
      </c>
      <c r="T190">
        <v>48158</v>
      </c>
      <c r="U190" s="1">
        <v>45570</v>
      </c>
      <c r="V190" t="s">
        <v>155</v>
      </c>
      <c r="W190">
        <v>819097</v>
      </c>
      <c r="X190" t="s">
        <v>978</v>
      </c>
      <c r="Y190">
        <v>625</v>
      </c>
      <c r="Z190">
        <v>2006</v>
      </c>
      <c r="AA190">
        <v>4</v>
      </c>
      <c r="AB190">
        <v>3209.6000000000004</v>
      </c>
      <c r="AC190">
        <f>Table1_1[[#This Row],[Price]]*Table1_1[[#This Row],[Quantity]]</f>
        <v>8024</v>
      </c>
    </row>
    <row r="191" spans="1:29" x14ac:dyDescent="0.3">
      <c r="A191" t="s">
        <v>28</v>
      </c>
      <c r="B191" t="s">
        <v>29</v>
      </c>
      <c r="C191" t="s">
        <v>54</v>
      </c>
      <c r="D191" t="s">
        <v>98</v>
      </c>
      <c r="E191" t="s">
        <v>32</v>
      </c>
      <c r="F191" t="s">
        <v>33</v>
      </c>
      <c r="G191">
        <v>89</v>
      </c>
      <c r="H191">
        <v>402385</v>
      </c>
      <c r="I191" t="s">
        <v>34</v>
      </c>
      <c r="J191" s="3">
        <v>45371</v>
      </c>
      <c r="K191">
        <v>1200</v>
      </c>
      <c r="L191" t="s">
        <v>980</v>
      </c>
      <c r="M191" t="s">
        <v>232</v>
      </c>
      <c r="N191" t="s">
        <v>981</v>
      </c>
      <c r="O191" t="s">
        <v>982</v>
      </c>
      <c r="P191" t="s">
        <v>51</v>
      </c>
      <c r="Q191">
        <v>17</v>
      </c>
      <c r="R191" t="s">
        <v>88</v>
      </c>
      <c r="S191" t="s">
        <v>118</v>
      </c>
      <c r="T191">
        <v>79144</v>
      </c>
      <c r="U191" s="1">
        <v>45316</v>
      </c>
      <c r="V191" t="s">
        <v>111</v>
      </c>
      <c r="W191">
        <v>283520</v>
      </c>
      <c r="X191" t="s">
        <v>983</v>
      </c>
      <c r="Y191">
        <v>654</v>
      </c>
      <c r="Z191">
        <v>2952</v>
      </c>
      <c r="AA191">
        <v>5</v>
      </c>
      <c r="AB191">
        <v>5904</v>
      </c>
      <c r="AC191">
        <f>Table1_1[[#This Row],[Price]]*Table1_1[[#This Row],[Quantity]]</f>
        <v>14760</v>
      </c>
    </row>
    <row r="192" spans="1:29" x14ac:dyDescent="0.3">
      <c r="A192" t="s">
        <v>28</v>
      </c>
      <c r="B192" t="s">
        <v>29</v>
      </c>
      <c r="C192" t="s">
        <v>148</v>
      </c>
      <c r="D192" t="s">
        <v>511</v>
      </c>
      <c r="E192" t="s">
        <v>32</v>
      </c>
      <c r="F192" t="s">
        <v>57</v>
      </c>
      <c r="G192">
        <v>28</v>
      </c>
      <c r="H192">
        <v>429682</v>
      </c>
      <c r="I192" t="s">
        <v>58</v>
      </c>
      <c r="J192" s="3">
        <v>44865</v>
      </c>
      <c r="K192">
        <v>1300</v>
      </c>
      <c r="L192" t="s">
        <v>984</v>
      </c>
      <c r="M192" t="s">
        <v>818</v>
      </c>
      <c r="N192" t="s">
        <v>985</v>
      </c>
      <c r="O192" t="s">
        <v>986</v>
      </c>
      <c r="P192" t="s">
        <v>87</v>
      </c>
      <c r="Q192">
        <v>20</v>
      </c>
      <c r="R192" t="s">
        <v>40</v>
      </c>
      <c r="S192" t="s">
        <v>79</v>
      </c>
      <c r="T192">
        <v>42840</v>
      </c>
      <c r="U192" s="1">
        <v>45479</v>
      </c>
      <c r="V192" t="s">
        <v>126</v>
      </c>
      <c r="W192">
        <v>838230</v>
      </c>
      <c r="X192" t="s">
        <v>987</v>
      </c>
      <c r="Y192">
        <v>613</v>
      </c>
      <c r="Z192">
        <v>1625</v>
      </c>
      <c r="AA192">
        <v>5</v>
      </c>
      <c r="AB192">
        <v>3250</v>
      </c>
      <c r="AC192">
        <f>Table1_1[[#This Row],[Price]]*Table1_1[[#This Row],[Quantity]]</f>
        <v>8125</v>
      </c>
    </row>
    <row r="193" spans="1:29" x14ac:dyDescent="0.3">
      <c r="A193" t="s">
        <v>28</v>
      </c>
      <c r="B193" t="s">
        <v>29</v>
      </c>
      <c r="C193" t="s">
        <v>91</v>
      </c>
      <c r="D193" t="s">
        <v>411</v>
      </c>
      <c r="E193" t="s">
        <v>46</v>
      </c>
      <c r="F193" t="s">
        <v>47</v>
      </c>
      <c r="G193">
        <v>99</v>
      </c>
      <c r="H193">
        <v>400967</v>
      </c>
      <c r="I193" t="s">
        <v>58</v>
      </c>
      <c r="J193" s="3">
        <v>44256</v>
      </c>
      <c r="K193">
        <v>1000</v>
      </c>
      <c r="L193" t="s">
        <v>988</v>
      </c>
      <c r="M193" t="s">
        <v>895</v>
      </c>
      <c r="N193" t="s">
        <v>989</v>
      </c>
      <c r="O193" t="s">
        <v>990</v>
      </c>
      <c r="P193" t="s">
        <v>51</v>
      </c>
      <c r="Q193">
        <v>4</v>
      </c>
      <c r="R193" t="s">
        <v>88</v>
      </c>
      <c r="S193" t="s">
        <v>41</v>
      </c>
      <c r="T193">
        <v>48920</v>
      </c>
      <c r="U193" s="1">
        <v>45369</v>
      </c>
      <c r="V193" t="s">
        <v>72</v>
      </c>
      <c r="W193">
        <v>698306</v>
      </c>
      <c r="X193" t="s">
        <v>991</v>
      </c>
      <c r="Y193">
        <v>209</v>
      </c>
      <c r="Z193">
        <v>1602</v>
      </c>
      <c r="AA193">
        <v>3</v>
      </c>
      <c r="AB193">
        <v>1922.4</v>
      </c>
      <c r="AC193">
        <f>Table1_1[[#This Row],[Price]]*Table1_1[[#This Row],[Quantity]]</f>
        <v>4806</v>
      </c>
    </row>
    <row r="194" spans="1:29" x14ac:dyDescent="0.3">
      <c r="A194" t="s">
        <v>28</v>
      </c>
      <c r="B194" t="s">
        <v>29</v>
      </c>
      <c r="C194" t="s">
        <v>91</v>
      </c>
      <c r="D194" t="s">
        <v>349</v>
      </c>
      <c r="E194" t="s">
        <v>32</v>
      </c>
      <c r="F194" t="s">
        <v>355</v>
      </c>
      <c r="G194">
        <v>80</v>
      </c>
      <c r="H194">
        <v>428249</v>
      </c>
      <c r="I194" t="s">
        <v>58</v>
      </c>
      <c r="J194" s="3">
        <v>44078</v>
      </c>
      <c r="K194">
        <v>1400</v>
      </c>
      <c r="L194" t="s">
        <v>992</v>
      </c>
      <c r="M194" t="s">
        <v>334</v>
      </c>
      <c r="N194" t="s">
        <v>993</v>
      </c>
      <c r="O194" t="s">
        <v>994</v>
      </c>
      <c r="P194" t="s">
        <v>39</v>
      </c>
      <c r="Q194">
        <v>14</v>
      </c>
      <c r="R194" t="s">
        <v>88</v>
      </c>
      <c r="S194" t="s">
        <v>63</v>
      </c>
      <c r="T194">
        <v>15079</v>
      </c>
      <c r="U194" s="1">
        <v>45352</v>
      </c>
      <c r="V194" t="s">
        <v>72</v>
      </c>
      <c r="W194">
        <v>533468</v>
      </c>
      <c r="X194" t="s">
        <v>995</v>
      </c>
      <c r="Y194">
        <v>548</v>
      </c>
      <c r="Z194">
        <v>2346</v>
      </c>
      <c r="AA194">
        <v>2</v>
      </c>
      <c r="AB194">
        <v>1876.8000000000002</v>
      </c>
      <c r="AC194">
        <f>Table1_1[[#This Row],[Price]]*Table1_1[[#This Row],[Quantity]]</f>
        <v>4692</v>
      </c>
    </row>
    <row r="195" spans="1:29" x14ac:dyDescent="0.3">
      <c r="A195" t="s">
        <v>28</v>
      </c>
      <c r="B195" t="s">
        <v>29</v>
      </c>
      <c r="C195" t="s">
        <v>44</v>
      </c>
      <c r="D195" t="s">
        <v>524</v>
      </c>
      <c r="E195" t="s">
        <v>46</v>
      </c>
      <c r="F195" t="s">
        <v>113</v>
      </c>
      <c r="G195">
        <v>84</v>
      </c>
      <c r="H195">
        <v>419932</v>
      </c>
      <c r="I195" t="s">
        <v>58</v>
      </c>
      <c r="J195" s="3">
        <v>44148</v>
      </c>
      <c r="K195">
        <v>1100</v>
      </c>
      <c r="L195" t="s">
        <v>997</v>
      </c>
      <c r="M195" t="s">
        <v>94</v>
      </c>
      <c r="N195" t="s">
        <v>998</v>
      </c>
      <c r="O195" t="s">
        <v>999</v>
      </c>
      <c r="P195" t="s">
        <v>71</v>
      </c>
      <c r="Q195">
        <v>14</v>
      </c>
      <c r="R195" t="s">
        <v>88</v>
      </c>
      <c r="S195" t="s">
        <v>41</v>
      </c>
      <c r="T195">
        <v>11636</v>
      </c>
      <c r="U195" s="1">
        <v>45495</v>
      </c>
      <c r="V195" t="s">
        <v>126</v>
      </c>
      <c r="W195">
        <v>166274</v>
      </c>
      <c r="X195" t="s">
        <v>1000</v>
      </c>
      <c r="Y195">
        <v>676</v>
      </c>
      <c r="Z195">
        <v>998</v>
      </c>
      <c r="AA195">
        <v>2</v>
      </c>
      <c r="AB195">
        <v>798.40000000000009</v>
      </c>
      <c r="AC195">
        <f>Table1_1[[#This Row],[Price]]*Table1_1[[#This Row],[Quantity]]</f>
        <v>1996</v>
      </c>
    </row>
    <row r="196" spans="1:29" x14ac:dyDescent="0.3">
      <c r="A196" t="s">
        <v>28</v>
      </c>
      <c r="B196" t="s">
        <v>29</v>
      </c>
      <c r="C196" t="s">
        <v>157</v>
      </c>
      <c r="D196" t="s">
        <v>254</v>
      </c>
      <c r="E196" t="s">
        <v>46</v>
      </c>
      <c r="F196" t="s">
        <v>57</v>
      </c>
      <c r="G196">
        <v>88</v>
      </c>
      <c r="H196">
        <v>429171</v>
      </c>
      <c r="I196" t="s">
        <v>34</v>
      </c>
      <c r="J196" s="3">
        <v>44339</v>
      </c>
      <c r="K196">
        <v>1300</v>
      </c>
      <c r="L196" t="s">
        <v>1002</v>
      </c>
      <c r="M196" t="s">
        <v>189</v>
      </c>
      <c r="N196" t="s">
        <v>1003</v>
      </c>
      <c r="O196" t="s">
        <v>1004</v>
      </c>
      <c r="P196" t="s">
        <v>71</v>
      </c>
      <c r="Q196">
        <v>13</v>
      </c>
      <c r="R196" t="s">
        <v>88</v>
      </c>
      <c r="S196" t="s">
        <v>41</v>
      </c>
      <c r="T196">
        <v>66016</v>
      </c>
      <c r="U196" s="1">
        <v>45618</v>
      </c>
      <c r="V196" t="s">
        <v>42</v>
      </c>
      <c r="W196">
        <v>711368</v>
      </c>
      <c r="X196" t="s">
        <v>1005</v>
      </c>
      <c r="Y196">
        <v>635</v>
      </c>
      <c r="Z196">
        <v>1974</v>
      </c>
      <c r="AA196">
        <v>5</v>
      </c>
      <c r="AB196">
        <v>3948</v>
      </c>
      <c r="AC196">
        <f>Table1_1[[#This Row],[Price]]*Table1_1[[#This Row],[Quantity]]</f>
        <v>9870</v>
      </c>
    </row>
    <row r="197" spans="1:29" x14ac:dyDescent="0.3">
      <c r="A197" t="s">
        <v>28</v>
      </c>
      <c r="B197" t="s">
        <v>29</v>
      </c>
      <c r="C197" t="s">
        <v>44</v>
      </c>
      <c r="D197" t="s">
        <v>187</v>
      </c>
      <c r="E197" t="s">
        <v>32</v>
      </c>
      <c r="F197" t="s">
        <v>135</v>
      </c>
      <c r="G197">
        <v>72</v>
      </c>
      <c r="H197">
        <v>420154</v>
      </c>
      <c r="I197" t="s">
        <v>34</v>
      </c>
      <c r="J197" s="3">
        <v>45233</v>
      </c>
      <c r="K197">
        <v>1400</v>
      </c>
      <c r="L197" t="s">
        <v>1006</v>
      </c>
      <c r="M197" t="s">
        <v>1007</v>
      </c>
      <c r="N197" t="s">
        <v>1008</v>
      </c>
      <c r="O197" t="s">
        <v>1009</v>
      </c>
      <c r="P197" t="s">
        <v>39</v>
      </c>
      <c r="Q197">
        <v>8</v>
      </c>
      <c r="R197" t="s">
        <v>40</v>
      </c>
      <c r="S197" t="s">
        <v>41</v>
      </c>
      <c r="T197">
        <v>35179</v>
      </c>
      <c r="U197" s="1">
        <v>45609</v>
      </c>
      <c r="V197" t="s">
        <v>42</v>
      </c>
      <c r="W197">
        <v>661857</v>
      </c>
      <c r="X197" t="s">
        <v>1010</v>
      </c>
      <c r="Y197">
        <v>299</v>
      </c>
      <c r="Z197">
        <v>1826</v>
      </c>
      <c r="AA197">
        <v>2</v>
      </c>
      <c r="AB197">
        <v>1460.8000000000002</v>
      </c>
      <c r="AC197">
        <f>Table1_1[[#This Row],[Price]]*Table1_1[[#This Row],[Quantity]]</f>
        <v>3652</v>
      </c>
    </row>
    <row r="198" spans="1:29" x14ac:dyDescent="0.3">
      <c r="A198" t="s">
        <v>28</v>
      </c>
      <c r="B198" t="s">
        <v>29</v>
      </c>
      <c r="C198" t="s">
        <v>91</v>
      </c>
      <c r="D198" t="s">
        <v>254</v>
      </c>
      <c r="E198" t="s">
        <v>32</v>
      </c>
      <c r="F198" t="s">
        <v>150</v>
      </c>
      <c r="G198">
        <v>6</v>
      </c>
      <c r="H198">
        <v>402798</v>
      </c>
      <c r="I198" t="s">
        <v>34</v>
      </c>
      <c r="J198" s="3">
        <v>44298</v>
      </c>
      <c r="K198">
        <v>1400</v>
      </c>
      <c r="L198" t="s">
        <v>1012</v>
      </c>
      <c r="M198" t="s">
        <v>351</v>
      </c>
      <c r="N198" t="s">
        <v>1013</v>
      </c>
      <c r="O198" t="s">
        <v>1014</v>
      </c>
      <c r="P198" t="s">
        <v>87</v>
      </c>
      <c r="Q198">
        <v>3</v>
      </c>
      <c r="R198" t="s">
        <v>88</v>
      </c>
      <c r="S198" t="s">
        <v>41</v>
      </c>
      <c r="T198">
        <v>16875</v>
      </c>
      <c r="U198" s="1">
        <v>45496</v>
      </c>
      <c r="V198" t="s">
        <v>126</v>
      </c>
      <c r="W198">
        <v>349137</v>
      </c>
      <c r="X198" t="s">
        <v>1015</v>
      </c>
      <c r="Y198">
        <v>517</v>
      </c>
      <c r="Z198">
        <v>1098</v>
      </c>
      <c r="AA198">
        <v>5</v>
      </c>
      <c r="AB198">
        <v>2196</v>
      </c>
      <c r="AC198">
        <f>Table1_1[[#This Row],[Price]]*Table1_1[[#This Row],[Quantity]]</f>
        <v>5490</v>
      </c>
    </row>
    <row r="199" spans="1:29" x14ac:dyDescent="0.3">
      <c r="A199" t="s">
        <v>28</v>
      </c>
      <c r="B199" t="s">
        <v>29</v>
      </c>
      <c r="C199" t="s">
        <v>30</v>
      </c>
      <c r="D199" t="s">
        <v>170</v>
      </c>
      <c r="E199" t="s">
        <v>56</v>
      </c>
      <c r="F199" t="s">
        <v>175</v>
      </c>
      <c r="G199">
        <v>86</v>
      </c>
      <c r="H199">
        <v>400463</v>
      </c>
      <c r="I199" t="s">
        <v>58</v>
      </c>
      <c r="J199" s="3">
        <v>44428</v>
      </c>
      <c r="K199">
        <v>1400</v>
      </c>
      <c r="L199" t="s">
        <v>1016</v>
      </c>
      <c r="M199" t="s">
        <v>1017</v>
      </c>
      <c r="N199" t="s">
        <v>1018</v>
      </c>
      <c r="O199" t="s">
        <v>1019</v>
      </c>
      <c r="P199" t="s">
        <v>71</v>
      </c>
      <c r="Q199">
        <v>6</v>
      </c>
      <c r="R199" t="s">
        <v>40</v>
      </c>
      <c r="S199" t="s">
        <v>79</v>
      </c>
      <c r="T199">
        <v>71168</v>
      </c>
      <c r="U199" s="1">
        <v>45467</v>
      </c>
      <c r="V199" t="s">
        <v>52</v>
      </c>
      <c r="W199">
        <v>476263</v>
      </c>
      <c r="X199" t="s">
        <v>1020</v>
      </c>
      <c r="Y199">
        <v>992</v>
      </c>
      <c r="Z199">
        <v>816</v>
      </c>
      <c r="AA199">
        <v>7</v>
      </c>
      <c r="AB199">
        <v>2284.8000000000002</v>
      </c>
      <c r="AC199">
        <f>Table1_1[[#This Row],[Price]]*Table1_1[[#This Row],[Quantity]]</f>
        <v>5712</v>
      </c>
    </row>
    <row r="200" spans="1:29" x14ac:dyDescent="0.3">
      <c r="A200" t="s">
        <v>28</v>
      </c>
      <c r="B200" t="s">
        <v>29</v>
      </c>
      <c r="C200" t="s">
        <v>30</v>
      </c>
      <c r="D200" t="s">
        <v>616</v>
      </c>
      <c r="E200" t="s">
        <v>46</v>
      </c>
      <c r="F200" t="s">
        <v>150</v>
      </c>
      <c r="G200">
        <v>84</v>
      </c>
      <c r="H200">
        <v>429715</v>
      </c>
      <c r="I200" t="s">
        <v>34</v>
      </c>
      <c r="J200" s="3">
        <v>44563</v>
      </c>
      <c r="K200">
        <v>1300</v>
      </c>
      <c r="L200" t="s">
        <v>1021</v>
      </c>
      <c r="M200" t="s">
        <v>1017</v>
      </c>
      <c r="N200" t="s">
        <v>1022</v>
      </c>
      <c r="O200" t="s">
        <v>1023</v>
      </c>
      <c r="P200" t="s">
        <v>39</v>
      </c>
      <c r="Q200">
        <v>15</v>
      </c>
      <c r="R200" t="s">
        <v>88</v>
      </c>
      <c r="S200" t="s">
        <v>41</v>
      </c>
      <c r="T200">
        <v>52609</v>
      </c>
      <c r="U200" s="1">
        <v>45482</v>
      </c>
      <c r="V200" t="s">
        <v>126</v>
      </c>
      <c r="W200">
        <v>822528</v>
      </c>
      <c r="X200" t="s">
        <v>1024</v>
      </c>
      <c r="Y200">
        <v>223</v>
      </c>
      <c r="Z200">
        <v>1808</v>
      </c>
      <c r="AA200">
        <v>2</v>
      </c>
      <c r="AB200">
        <v>1446.4</v>
      </c>
      <c r="AC200">
        <f>Table1_1[[#This Row],[Price]]*Table1_1[[#This Row],[Quantity]]</f>
        <v>3616</v>
      </c>
    </row>
    <row r="201" spans="1:29" x14ac:dyDescent="0.3">
      <c r="A201" t="s">
        <v>28</v>
      </c>
      <c r="B201" t="s">
        <v>29</v>
      </c>
      <c r="C201" t="s">
        <v>193</v>
      </c>
      <c r="D201" t="s">
        <v>338</v>
      </c>
      <c r="E201" t="s">
        <v>32</v>
      </c>
      <c r="F201" t="s">
        <v>113</v>
      </c>
      <c r="G201">
        <v>42</v>
      </c>
      <c r="H201">
        <v>425416</v>
      </c>
      <c r="I201" t="s">
        <v>58</v>
      </c>
      <c r="J201" s="3">
        <v>44676</v>
      </c>
      <c r="K201">
        <v>800</v>
      </c>
      <c r="L201" t="s">
        <v>1025</v>
      </c>
      <c r="M201" t="s">
        <v>172</v>
      </c>
      <c r="N201" t="s">
        <v>1026</v>
      </c>
      <c r="O201" t="s">
        <v>1027</v>
      </c>
      <c r="P201" t="s">
        <v>39</v>
      </c>
      <c r="Q201">
        <v>6</v>
      </c>
      <c r="R201" t="s">
        <v>88</v>
      </c>
      <c r="S201" t="s">
        <v>63</v>
      </c>
      <c r="T201">
        <v>44886</v>
      </c>
      <c r="U201" s="1">
        <v>45480</v>
      </c>
      <c r="V201" t="s">
        <v>126</v>
      </c>
      <c r="W201">
        <v>215998</v>
      </c>
      <c r="X201" t="s">
        <v>1028</v>
      </c>
      <c r="Y201">
        <v>212</v>
      </c>
      <c r="Z201">
        <v>748</v>
      </c>
      <c r="AA201">
        <v>4</v>
      </c>
      <c r="AB201">
        <v>1196.8</v>
      </c>
      <c r="AC201">
        <f>Table1_1[[#This Row],[Price]]*Table1_1[[#This Row],[Quantity]]</f>
        <v>2992</v>
      </c>
    </row>
    <row r="202" spans="1:29" x14ac:dyDescent="0.3">
      <c r="A202" t="s">
        <v>28</v>
      </c>
      <c r="B202" t="s">
        <v>29</v>
      </c>
      <c r="C202" t="s">
        <v>193</v>
      </c>
      <c r="D202" t="s">
        <v>611</v>
      </c>
      <c r="E202" t="s">
        <v>56</v>
      </c>
      <c r="F202" t="s">
        <v>355</v>
      </c>
      <c r="G202">
        <v>4</v>
      </c>
      <c r="H202">
        <v>439376</v>
      </c>
      <c r="I202" t="s">
        <v>34</v>
      </c>
      <c r="J202" s="3">
        <v>45194</v>
      </c>
      <c r="K202">
        <v>1400</v>
      </c>
      <c r="L202" t="s">
        <v>1029</v>
      </c>
      <c r="M202" t="s">
        <v>1030</v>
      </c>
      <c r="N202" t="s">
        <v>1031</v>
      </c>
      <c r="O202" t="s">
        <v>1032</v>
      </c>
      <c r="P202" t="s">
        <v>71</v>
      </c>
      <c r="Q202">
        <v>10</v>
      </c>
      <c r="R202" t="s">
        <v>40</v>
      </c>
      <c r="S202" t="s">
        <v>41</v>
      </c>
      <c r="T202">
        <v>74975</v>
      </c>
      <c r="U202" s="1">
        <v>45384</v>
      </c>
      <c r="V202" t="s">
        <v>80</v>
      </c>
      <c r="W202">
        <v>499296</v>
      </c>
      <c r="X202" t="s">
        <v>1033</v>
      </c>
      <c r="Y202">
        <v>356</v>
      </c>
      <c r="Z202">
        <v>1767</v>
      </c>
      <c r="AA202">
        <v>4</v>
      </c>
      <c r="AB202">
        <v>2827.2000000000003</v>
      </c>
      <c r="AC202">
        <f>Table1_1[[#This Row],[Price]]*Table1_1[[#This Row],[Quantity]]</f>
        <v>7068</v>
      </c>
    </row>
    <row r="203" spans="1:29" x14ac:dyDescent="0.3">
      <c r="A203" t="s">
        <v>28</v>
      </c>
      <c r="B203" t="s">
        <v>29</v>
      </c>
      <c r="C203" t="s">
        <v>66</v>
      </c>
      <c r="D203" t="s">
        <v>637</v>
      </c>
      <c r="E203" t="s">
        <v>46</v>
      </c>
      <c r="F203" t="s">
        <v>106</v>
      </c>
      <c r="G203">
        <v>41</v>
      </c>
      <c r="H203">
        <v>409570</v>
      </c>
      <c r="I203" t="s">
        <v>34</v>
      </c>
      <c r="J203" s="3">
        <v>44053</v>
      </c>
      <c r="K203">
        <v>800</v>
      </c>
      <c r="L203" t="s">
        <v>1035</v>
      </c>
      <c r="M203" t="s">
        <v>843</v>
      </c>
      <c r="N203" t="s">
        <v>1036</v>
      </c>
      <c r="O203" t="s">
        <v>1037</v>
      </c>
      <c r="P203" t="s">
        <v>51</v>
      </c>
      <c r="Q203">
        <v>9</v>
      </c>
      <c r="R203" t="s">
        <v>40</v>
      </c>
      <c r="S203" t="s">
        <v>63</v>
      </c>
      <c r="T203">
        <v>70721</v>
      </c>
      <c r="U203" s="1">
        <v>45325</v>
      </c>
      <c r="V203" t="s">
        <v>119</v>
      </c>
      <c r="W203">
        <v>445491</v>
      </c>
      <c r="X203" t="s">
        <v>1038</v>
      </c>
      <c r="Y203">
        <v>733</v>
      </c>
      <c r="Z203">
        <v>861</v>
      </c>
      <c r="AA203">
        <v>5</v>
      </c>
      <c r="AB203">
        <v>1722</v>
      </c>
      <c r="AC203">
        <f>Table1_1[[#This Row],[Price]]*Table1_1[[#This Row],[Quantity]]</f>
        <v>4305</v>
      </c>
    </row>
    <row r="204" spans="1:29" x14ac:dyDescent="0.3">
      <c r="A204" t="s">
        <v>28</v>
      </c>
      <c r="B204" t="s">
        <v>29</v>
      </c>
      <c r="C204" t="s">
        <v>157</v>
      </c>
      <c r="D204" t="s">
        <v>82</v>
      </c>
      <c r="E204" t="s">
        <v>46</v>
      </c>
      <c r="F204" t="s">
        <v>99</v>
      </c>
      <c r="G204">
        <v>97</v>
      </c>
      <c r="H204">
        <v>407331</v>
      </c>
      <c r="I204" t="s">
        <v>58</v>
      </c>
      <c r="J204" s="3">
        <v>45320</v>
      </c>
      <c r="K204">
        <v>1400</v>
      </c>
      <c r="L204" t="s">
        <v>1039</v>
      </c>
      <c r="M204" t="s">
        <v>244</v>
      </c>
      <c r="N204" t="s">
        <v>1040</v>
      </c>
      <c r="O204" t="s">
        <v>1041</v>
      </c>
      <c r="P204" t="s">
        <v>39</v>
      </c>
      <c r="Q204">
        <v>4</v>
      </c>
      <c r="R204" t="s">
        <v>40</v>
      </c>
      <c r="S204" t="s">
        <v>79</v>
      </c>
      <c r="T204">
        <v>35297</v>
      </c>
      <c r="U204" s="1">
        <v>45292</v>
      </c>
      <c r="V204" t="s">
        <v>111</v>
      </c>
      <c r="W204">
        <v>237215</v>
      </c>
      <c r="X204" t="s">
        <v>1042</v>
      </c>
      <c r="Y204">
        <v>459</v>
      </c>
      <c r="Z204">
        <v>1200</v>
      </c>
      <c r="AA204">
        <v>1</v>
      </c>
      <c r="AB204">
        <v>480</v>
      </c>
      <c r="AC204">
        <f>Table1_1[[#This Row],[Price]]*Table1_1[[#This Row],[Quantity]]</f>
        <v>1200</v>
      </c>
    </row>
    <row r="205" spans="1:29" x14ac:dyDescent="0.3">
      <c r="A205" t="s">
        <v>28</v>
      </c>
      <c r="B205" t="s">
        <v>29</v>
      </c>
      <c r="C205" t="s">
        <v>148</v>
      </c>
      <c r="D205" t="s">
        <v>637</v>
      </c>
      <c r="E205" t="s">
        <v>56</v>
      </c>
      <c r="F205" t="s">
        <v>83</v>
      </c>
      <c r="G205">
        <v>27</v>
      </c>
      <c r="H205">
        <v>417709</v>
      </c>
      <c r="I205" t="s">
        <v>58</v>
      </c>
      <c r="J205" s="3">
        <v>43987</v>
      </c>
      <c r="K205">
        <v>800</v>
      </c>
      <c r="L205" t="s">
        <v>1043</v>
      </c>
      <c r="M205" t="s">
        <v>623</v>
      </c>
      <c r="N205" t="s">
        <v>1044</v>
      </c>
      <c r="O205" t="s">
        <v>1045</v>
      </c>
      <c r="P205" t="s">
        <v>87</v>
      </c>
      <c r="Q205">
        <v>3</v>
      </c>
      <c r="R205" t="s">
        <v>88</v>
      </c>
      <c r="S205" t="s">
        <v>79</v>
      </c>
      <c r="T205">
        <v>82300</v>
      </c>
      <c r="U205" s="1">
        <v>45569</v>
      </c>
      <c r="V205" t="s">
        <v>155</v>
      </c>
      <c r="W205">
        <v>414205</v>
      </c>
      <c r="X205" t="s">
        <v>1046</v>
      </c>
      <c r="Y205">
        <v>689</v>
      </c>
      <c r="Z205">
        <v>2088</v>
      </c>
      <c r="AA205">
        <v>8</v>
      </c>
      <c r="AB205">
        <v>6681.6</v>
      </c>
      <c r="AC205">
        <f>Table1_1[[#This Row],[Price]]*Table1_1[[#This Row],[Quantity]]</f>
        <v>16704</v>
      </c>
    </row>
    <row r="206" spans="1:29" x14ac:dyDescent="0.3">
      <c r="A206" t="s">
        <v>28</v>
      </c>
      <c r="B206" t="s">
        <v>29</v>
      </c>
      <c r="C206" t="s">
        <v>66</v>
      </c>
      <c r="D206" t="s">
        <v>467</v>
      </c>
      <c r="E206" t="s">
        <v>32</v>
      </c>
      <c r="F206" t="s">
        <v>355</v>
      </c>
      <c r="G206">
        <v>64</v>
      </c>
      <c r="H206">
        <v>416607</v>
      </c>
      <c r="I206" t="s">
        <v>58</v>
      </c>
      <c r="J206" s="3">
        <v>45132</v>
      </c>
      <c r="K206">
        <v>1300</v>
      </c>
      <c r="L206" t="s">
        <v>1047</v>
      </c>
      <c r="M206" t="s">
        <v>1048</v>
      </c>
      <c r="N206" t="s">
        <v>1049</v>
      </c>
      <c r="O206" t="s">
        <v>1050</v>
      </c>
      <c r="P206" t="s">
        <v>87</v>
      </c>
      <c r="Q206">
        <v>7</v>
      </c>
      <c r="R206" t="s">
        <v>40</v>
      </c>
      <c r="S206" t="s">
        <v>79</v>
      </c>
      <c r="T206">
        <v>31425</v>
      </c>
      <c r="U206" s="1">
        <v>45629</v>
      </c>
      <c r="V206" t="s">
        <v>259</v>
      </c>
      <c r="W206">
        <v>585774</v>
      </c>
      <c r="X206" t="s">
        <v>1051</v>
      </c>
      <c r="Y206">
        <v>676</v>
      </c>
      <c r="Z206">
        <v>841</v>
      </c>
      <c r="AA206">
        <v>4</v>
      </c>
      <c r="AB206">
        <v>1345.6000000000001</v>
      </c>
      <c r="AC206">
        <f>Table1_1[[#This Row],[Price]]*Table1_1[[#This Row],[Quantity]]</f>
        <v>3364</v>
      </c>
    </row>
    <row r="207" spans="1:29" x14ac:dyDescent="0.3">
      <c r="A207" t="s">
        <v>28</v>
      </c>
      <c r="B207" t="s">
        <v>29</v>
      </c>
      <c r="C207" t="s">
        <v>66</v>
      </c>
      <c r="D207" t="s">
        <v>98</v>
      </c>
      <c r="E207" t="s">
        <v>32</v>
      </c>
      <c r="F207" t="s">
        <v>99</v>
      </c>
      <c r="G207">
        <v>20</v>
      </c>
      <c r="H207">
        <v>431034</v>
      </c>
      <c r="I207" t="s">
        <v>58</v>
      </c>
      <c r="J207" s="3">
        <v>44771</v>
      </c>
      <c r="K207">
        <v>1000</v>
      </c>
      <c r="L207" t="s">
        <v>1053</v>
      </c>
      <c r="M207" t="s">
        <v>568</v>
      </c>
      <c r="N207" t="s">
        <v>1054</v>
      </c>
      <c r="O207" t="s">
        <v>1055</v>
      </c>
      <c r="P207" t="s">
        <v>51</v>
      </c>
      <c r="Q207">
        <v>14</v>
      </c>
      <c r="R207" t="s">
        <v>40</v>
      </c>
      <c r="S207" t="s">
        <v>63</v>
      </c>
      <c r="T207">
        <v>46644</v>
      </c>
      <c r="U207" s="1">
        <v>45449</v>
      </c>
      <c r="V207" t="s">
        <v>52</v>
      </c>
      <c r="W207">
        <v>193033</v>
      </c>
      <c r="X207" t="s">
        <v>1056</v>
      </c>
      <c r="Y207">
        <v>949</v>
      </c>
      <c r="Z207">
        <v>2665</v>
      </c>
      <c r="AA207">
        <v>5</v>
      </c>
      <c r="AB207">
        <v>5330</v>
      </c>
      <c r="AC207">
        <f>Table1_1[[#This Row],[Price]]*Table1_1[[#This Row],[Quantity]]</f>
        <v>13325</v>
      </c>
    </row>
    <row r="208" spans="1:29" x14ac:dyDescent="0.3">
      <c r="A208" t="s">
        <v>28</v>
      </c>
      <c r="B208" t="s">
        <v>29</v>
      </c>
      <c r="C208" t="s">
        <v>30</v>
      </c>
      <c r="D208" t="s">
        <v>92</v>
      </c>
      <c r="E208" t="s">
        <v>46</v>
      </c>
      <c r="F208" t="s">
        <v>150</v>
      </c>
      <c r="G208">
        <v>5</v>
      </c>
      <c r="H208">
        <v>421276</v>
      </c>
      <c r="I208" t="s">
        <v>58</v>
      </c>
      <c r="J208" s="3">
        <v>45056</v>
      </c>
      <c r="K208">
        <v>800</v>
      </c>
      <c r="L208" t="s">
        <v>1057</v>
      </c>
      <c r="M208" t="s">
        <v>1058</v>
      </c>
      <c r="N208" t="s">
        <v>1059</v>
      </c>
      <c r="O208" t="s">
        <v>1060</v>
      </c>
      <c r="P208" t="s">
        <v>51</v>
      </c>
      <c r="Q208">
        <v>19</v>
      </c>
      <c r="R208" t="s">
        <v>40</v>
      </c>
      <c r="S208" t="s">
        <v>118</v>
      </c>
      <c r="T208">
        <v>51855</v>
      </c>
      <c r="U208" s="1">
        <v>45424</v>
      </c>
      <c r="V208" t="s">
        <v>140</v>
      </c>
      <c r="W208">
        <v>898945</v>
      </c>
      <c r="X208" t="s">
        <v>1061</v>
      </c>
      <c r="Y208">
        <v>831</v>
      </c>
      <c r="Z208">
        <v>2376</v>
      </c>
      <c r="AA208">
        <v>8</v>
      </c>
      <c r="AB208">
        <v>7603.2000000000007</v>
      </c>
      <c r="AC208">
        <f>Table1_1[[#This Row],[Price]]*Table1_1[[#This Row],[Quantity]]</f>
        <v>19008</v>
      </c>
    </row>
    <row r="209" spans="1:29" x14ac:dyDescent="0.3">
      <c r="A209" t="s">
        <v>28</v>
      </c>
      <c r="B209" t="s">
        <v>29</v>
      </c>
      <c r="C209" t="s">
        <v>44</v>
      </c>
      <c r="D209" t="s">
        <v>98</v>
      </c>
      <c r="E209" t="s">
        <v>32</v>
      </c>
      <c r="F209" t="s">
        <v>47</v>
      </c>
      <c r="G209">
        <v>61</v>
      </c>
      <c r="H209">
        <v>432455</v>
      </c>
      <c r="I209" t="s">
        <v>58</v>
      </c>
      <c r="J209" s="3">
        <v>44342</v>
      </c>
      <c r="K209">
        <v>800</v>
      </c>
      <c r="L209" t="s">
        <v>1063</v>
      </c>
      <c r="M209" t="s">
        <v>308</v>
      </c>
      <c r="N209" t="s">
        <v>1064</v>
      </c>
      <c r="O209" t="s">
        <v>1065</v>
      </c>
      <c r="P209" t="s">
        <v>71</v>
      </c>
      <c r="Q209">
        <v>12</v>
      </c>
      <c r="R209" t="s">
        <v>40</v>
      </c>
      <c r="S209" t="s">
        <v>41</v>
      </c>
      <c r="T209">
        <v>65519</v>
      </c>
      <c r="U209" s="1">
        <v>45497</v>
      </c>
      <c r="V209" t="s">
        <v>126</v>
      </c>
      <c r="W209">
        <v>314999</v>
      </c>
      <c r="X209" t="s">
        <v>1066</v>
      </c>
      <c r="Y209">
        <v>204</v>
      </c>
      <c r="Z209">
        <v>1316</v>
      </c>
      <c r="AA209">
        <v>1</v>
      </c>
      <c r="AB209">
        <v>526.4</v>
      </c>
      <c r="AC209">
        <f>Table1_1[[#This Row],[Price]]*Table1_1[[#This Row],[Quantity]]</f>
        <v>1316</v>
      </c>
    </row>
    <row r="210" spans="1:29" x14ac:dyDescent="0.3">
      <c r="A210" t="s">
        <v>28</v>
      </c>
      <c r="B210" t="s">
        <v>29</v>
      </c>
      <c r="C210" t="s">
        <v>91</v>
      </c>
      <c r="D210" t="s">
        <v>149</v>
      </c>
      <c r="E210" t="s">
        <v>46</v>
      </c>
      <c r="F210" t="s">
        <v>33</v>
      </c>
      <c r="G210">
        <v>98</v>
      </c>
      <c r="H210">
        <v>413382</v>
      </c>
      <c r="I210" t="s">
        <v>58</v>
      </c>
      <c r="J210" s="3">
        <v>44022</v>
      </c>
      <c r="K210">
        <v>1400</v>
      </c>
      <c r="L210" t="s">
        <v>1067</v>
      </c>
      <c r="M210" t="s">
        <v>552</v>
      </c>
      <c r="N210" t="s">
        <v>1068</v>
      </c>
      <c r="O210" t="s">
        <v>1069</v>
      </c>
      <c r="P210" t="s">
        <v>51</v>
      </c>
      <c r="Q210">
        <v>14</v>
      </c>
      <c r="R210" t="s">
        <v>40</v>
      </c>
      <c r="S210" t="s">
        <v>41</v>
      </c>
      <c r="T210">
        <v>74071</v>
      </c>
      <c r="U210" s="1">
        <v>45540</v>
      </c>
      <c r="V210" t="s">
        <v>180</v>
      </c>
      <c r="W210">
        <v>389228</v>
      </c>
      <c r="X210" t="s">
        <v>1070</v>
      </c>
      <c r="Y210">
        <v>604</v>
      </c>
      <c r="Z210">
        <v>714</v>
      </c>
      <c r="AA210">
        <v>1</v>
      </c>
      <c r="AB210">
        <v>285.60000000000002</v>
      </c>
      <c r="AC210">
        <f>Table1_1[[#This Row],[Price]]*Table1_1[[#This Row],[Quantity]]</f>
        <v>714</v>
      </c>
    </row>
    <row r="211" spans="1:29" x14ac:dyDescent="0.3">
      <c r="A211" t="s">
        <v>28</v>
      </c>
      <c r="B211" t="s">
        <v>29</v>
      </c>
      <c r="C211" t="s">
        <v>157</v>
      </c>
      <c r="D211" t="s">
        <v>546</v>
      </c>
      <c r="E211" t="s">
        <v>32</v>
      </c>
      <c r="F211" t="s">
        <v>355</v>
      </c>
      <c r="G211">
        <v>63</v>
      </c>
      <c r="H211">
        <v>429638</v>
      </c>
      <c r="I211" t="s">
        <v>58</v>
      </c>
      <c r="J211" s="3">
        <v>44397</v>
      </c>
      <c r="K211">
        <v>1200</v>
      </c>
      <c r="L211" t="s">
        <v>1071</v>
      </c>
      <c r="M211" t="s">
        <v>1072</v>
      </c>
      <c r="N211" t="s">
        <v>1073</v>
      </c>
      <c r="O211" t="s">
        <v>1074</v>
      </c>
      <c r="P211" t="s">
        <v>87</v>
      </c>
      <c r="Q211">
        <v>11</v>
      </c>
      <c r="R211" t="s">
        <v>88</v>
      </c>
      <c r="S211" t="s">
        <v>118</v>
      </c>
      <c r="T211">
        <v>28416</v>
      </c>
      <c r="U211" s="1">
        <v>45456</v>
      </c>
      <c r="V211" t="s">
        <v>52</v>
      </c>
      <c r="W211">
        <v>811058</v>
      </c>
      <c r="X211" t="s">
        <v>1075</v>
      </c>
      <c r="Y211">
        <v>338</v>
      </c>
      <c r="Z211">
        <v>1332</v>
      </c>
      <c r="AA211">
        <v>8</v>
      </c>
      <c r="AB211">
        <v>4262.4000000000015</v>
      </c>
      <c r="AC211">
        <f>Table1_1[[#This Row],[Price]]*Table1_1[[#This Row],[Quantity]]</f>
        <v>10656</v>
      </c>
    </row>
    <row r="212" spans="1:29" x14ac:dyDescent="0.3">
      <c r="A212" t="s">
        <v>28</v>
      </c>
      <c r="B212" t="s">
        <v>29</v>
      </c>
      <c r="C212" t="s">
        <v>54</v>
      </c>
      <c r="D212" t="s">
        <v>182</v>
      </c>
      <c r="E212" t="s">
        <v>56</v>
      </c>
      <c r="F212" t="s">
        <v>355</v>
      </c>
      <c r="G212">
        <v>19</v>
      </c>
      <c r="H212">
        <v>406436</v>
      </c>
      <c r="I212" t="s">
        <v>58</v>
      </c>
      <c r="J212" s="3">
        <v>45371</v>
      </c>
      <c r="K212">
        <v>1300</v>
      </c>
      <c r="L212" t="s">
        <v>1077</v>
      </c>
      <c r="M212" t="s">
        <v>60</v>
      </c>
      <c r="N212" t="s">
        <v>1078</v>
      </c>
      <c r="O212" t="s">
        <v>1079</v>
      </c>
      <c r="P212" t="s">
        <v>51</v>
      </c>
      <c r="Q212">
        <v>13</v>
      </c>
      <c r="R212" t="s">
        <v>88</v>
      </c>
      <c r="S212" t="s">
        <v>63</v>
      </c>
      <c r="T212">
        <v>42774</v>
      </c>
      <c r="U212" s="1">
        <v>45315</v>
      </c>
      <c r="V212" t="s">
        <v>111</v>
      </c>
      <c r="W212">
        <v>859669</v>
      </c>
      <c r="X212" t="s">
        <v>1080</v>
      </c>
      <c r="Y212">
        <v>395</v>
      </c>
      <c r="Z212">
        <v>2354</v>
      </c>
      <c r="AA212">
        <v>4</v>
      </c>
      <c r="AB212">
        <v>3766.4</v>
      </c>
      <c r="AC212">
        <f>Table1_1[[#This Row],[Price]]*Table1_1[[#This Row],[Quantity]]</f>
        <v>9416</v>
      </c>
    </row>
    <row r="213" spans="1:29" x14ac:dyDescent="0.3">
      <c r="A213" t="s">
        <v>28</v>
      </c>
      <c r="B213" t="s">
        <v>29</v>
      </c>
      <c r="C213" t="s">
        <v>193</v>
      </c>
      <c r="D213" t="s">
        <v>248</v>
      </c>
      <c r="E213" t="s">
        <v>32</v>
      </c>
      <c r="F213" t="s">
        <v>113</v>
      </c>
      <c r="G213">
        <v>54</v>
      </c>
      <c r="H213">
        <v>424201</v>
      </c>
      <c r="I213" t="s">
        <v>34</v>
      </c>
      <c r="J213" s="3">
        <v>44785</v>
      </c>
      <c r="K213">
        <v>800</v>
      </c>
      <c r="L213" t="s">
        <v>1081</v>
      </c>
      <c r="M213" t="s">
        <v>123</v>
      </c>
      <c r="N213" t="s">
        <v>1082</v>
      </c>
      <c r="O213" t="s">
        <v>1083</v>
      </c>
      <c r="P213" t="s">
        <v>39</v>
      </c>
      <c r="Q213">
        <v>20</v>
      </c>
      <c r="R213" t="s">
        <v>88</v>
      </c>
      <c r="S213" t="s">
        <v>41</v>
      </c>
      <c r="T213">
        <v>46994</v>
      </c>
      <c r="U213" s="1">
        <v>45352</v>
      </c>
      <c r="V213" t="s">
        <v>72</v>
      </c>
      <c r="W213">
        <v>998208</v>
      </c>
      <c r="X213" t="s">
        <v>1084</v>
      </c>
      <c r="Y213">
        <v>315</v>
      </c>
      <c r="Z213">
        <v>2046</v>
      </c>
      <c r="AA213">
        <v>5</v>
      </c>
      <c r="AB213">
        <v>4092</v>
      </c>
      <c r="AC213">
        <f>Table1_1[[#This Row],[Price]]*Table1_1[[#This Row],[Quantity]]</f>
        <v>10230</v>
      </c>
    </row>
    <row r="214" spans="1:29" x14ac:dyDescent="0.3">
      <c r="A214" t="s">
        <v>28</v>
      </c>
      <c r="B214" t="s">
        <v>29</v>
      </c>
      <c r="C214" t="s">
        <v>148</v>
      </c>
      <c r="D214" t="s">
        <v>291</v>
      </c>
      <c r="E214" t="s">
        <v>56</v>
      </c>
      <c r="F214" t="s">
        <v>83</v>
      </c>
      <c r="G214">
        <v>66</v>
      </c>
      <c r="H214">
        <v>406573</v>
      </c>
      <c r="I214" t="s">
        <v>34</v>
      </c>
      <c r="J214" s="3">
        <v>44224</v>
      </c>
      <c r="K214">
        <v>1200</v>
      </c>
      <c r="L214" t="s">
        <v>1085</v>
      </c>
      <c r="M214" t="s">
        <v>731</v>
      </c>
      <c r="N214" t="s">
        <v>1086</v>
      </c>
      <c r="O214" t="s">
        <v>1087</v>
      </c>
      <c r="P214" t="s">
        <v>51</v>
      </c>
      <c r="Q214">
        <v>16</v>
      </c>
      <c r="R214" t="s">
        <v>40</v>
      </c>
      <c r="S214" t="s">
        <v>79</v>
      </c>
      <c r="T214">
        <v>71536</v>
      </c>
      <c r="U214" s="1">
        <v>45484</v>
      </c>
      <c r="V214" t="s">
        <v>126</v>
      </c>
      <c r="W214">
        <v>873832</v>
      </c>
      <c r="X214" t="s">
        <v>1088</v>
      </c>
      <c r="Y214">
        <v>429</v>
      </c>
      <c r="Z214">
        <v>1904</v>
      </c>
      <c r="AA214">
        <v>7</v>
      </c>
      <c r="AB214">
        <v>5331.2000000000007</v>
      </c>
      <c r="AC214">
        <f>Table1_1[[#This Row],[Price]]*Table1_1[[#This Row],[Quantity]]</f>
        <v>13328</v>
      </c>
    </row>
    <row r="215" spans="1:29" x14ac:dyDescent="0.3">
      <c r="A215" t="s">
        <v>28</v>
      </c>
      <c r="B215" t="s">
        <v>29</v>
      </c>
      <c r="C215" t="s">
        <v>54</v>
      </c>
      <c r="D215" t="s">
        <v>621</v>
      </c>
      <c r="E215" t="s">
        <v>56</v>
      </c>
      <c r="F215" t="s">
        <v>175</v>
      </c>
      <c r="G215">
        <v>33</v>
      </c>
      <c r="H215">
        <v>436964</v>
      </c>
      <c r="I215" t="s">
        <v>58</v>
      </c>
      <c r="J215" s="3">
        <v>45580</v>
      </c>
      <c r="K215">
        <v>1000</v>
      </c>
      <c r="L215" t="s">
        <v>1090</v>
      </c>
      <c r="M215" t="s">
        <v>1091</v>
      </c>
      <c r="N215" t="s">
        <v>1092</v>
      </c>
      <c r="O215" t="s">
        <v>1093</v>
      </c>
      <c r="P215" t="s">
        <v>51</v>
      </c>
      <c r="Q215">
        <v>7</v>
      </c>
      <c r="R215" t="s">
        <v>88</v>
      </c>
      <c r="S215" t="s">
        <v>41</v>
      </c>
      <c r="T215">
        <v>56895</v>
      </c>
      <c r="U215" s="1">
        <v>45321</v>
      </c>
      <c r="V215" t="s">
        <v>111</v>
      </c>
      <c r="W215">
        <v>227551</v>
      </c>
      <c r="X215" t="s">
        <v>1094</v>
      </c>
      <c r="Y215">
        <v>966</v>
      </c>
      <c r="Z215">
        <v>2880</v>
      </c>
      <c r="AA215">
        <v>4</v>
      </c>
      <c r="AB215">
        <v>4608</v>
      </c>
      <c r="AC215">
        <f>Table1_1[[#This Row],[Price]]*Table1_1[[#This Row],[Quantity]]</f>
        <v>11520</v>
      </c>
    </row>
    <row r="216" spans="1:29" x14ac:dyDescent="0.3">
      <c r="A216" t="s">
        <v>28</v>
      </c>
      <c r="B216" t="s">
        <v>29</v>
      </c>
      <c r="C216" t="s">
        <v>54</v>
      </c>
      <c r="D216" t="s">
        <v>254</v>
      </c>
      <c r="E216" t="s">
        <v>46</v>
      </c>
      <c r="F216" t="s">
        <v>57</v>
      </c>
      <c r="G216">
        <v>5</v>
      </c>
      <c r="H216">
        <v>427795</v>
      </c>
      <c r="I216" t="s">
        <v>58</v>
      </c>
      <c r="J216" s="3">
        <v>45407</v>
      </c>
      <c r="K216">
        <v>1400</v>
      </c>
      <c r="L216" t="s">
        <v>1095</v>
      </c>
      <c r="M216" t="s">
        <v>123</v>
      </c>
      <c r="N216" t="s">
        <v>1096</v>
      </c>
      <c r="O216" t="s">
        <v>1097</v>
      </c>
      <c r="P216" t="s">
        <v>87</v>
      </c>
      <c r="Q216">
        <v>7</v>
      </c>
      <c r="R216" t="s">
        <v>88</v>
      </c>
      <c r="S216" t="s">
        <v>79</v>
      </c>
      <c r="T216">
        <v>13201</v>
      </c>
      <c r="U216" s="1">
        <v>45324</v>
      </c>
      <c r="V216" t="s">
        <v>119</v>
      </c>
      <c r="W216">
        <v>185328</v>
      </c>
      <c r="X216" t="s">
        <v>1098</v>
      </c>
      <c r="Y216">
        <v>781</v>
      </c>
      <c r="Z216">
        <v>2255</v>
      </c>
      <c r="AA216">
        <v>6</v>
      </c>
      <c r="AB216">
        <v>5412</v>
      </c>
      <c r="AC216">
        <f>Table1_1[[#This Row],[Price]]*Table1_1[[#This Row],[Quantity]]</f>
        <v>13530</v>
      </c>
    </row>
    <row r="217" spans="1:29" x14ac:dyDescent="0.3">
      <c r="A217" t="s">
        <v>28</v>
      </c>
      <c r="B217" t="s">
        <v>29</v>
      </c>
      <c r="C217" t="s">
        <v>148</v>
      </c>
      <c r="D217" t="s">
        <v>421</v>
      </c>
      <c r="E217" t="s">
        <v>46</v>
      </c>
      <c r="F217" t="s">
        <v>33</v>
      </c>
      <c r="G217">
        <v>99</v>
      </c>
      <c r="H217">
        <v>409986</v>
      </c>
      <c r="I217" t="s">
        <v>34</v>
      </c>
      <c r="J217" s="3">
        <v>45480</v>
      </c>
      <c r="K217">
        <v>1400</v>
      </c>
      <c r="L217" t="s">
        <v>1099</v>
      </c>
      <c r="M217" t="s">
        <v>654</v>
      </c>
      <c r="N217" t="s">
        <v>1100</v>
      </c>
      <c r="O217" t="s">
        <v>1101</v>
      </c>
      <c r="P217" t="s">
        <v>87</v>
      </c>
      <c r="Q217">
        <v>12</v>
      </c>
      <c r="R217" t="s">
        <v>88</v>
      </c>
      <c r="S217" t="s">
        <v>79</v>
      </c>
      <c r="T217">
        <v>83127</v>
      </c>
      <c r="U217" s="1">
        <v>45489</v>
      </c>
      <c r="V217" t="s">
        <v>126</v>
      </c>
      <c r="W217">
        <v>538211</v>
      </c>
      <c r="X217" t="s">
        <v>1102</v>
      </c>
      <c r="Y217">
        <v>740</v>
      </c>
      <c r="Z217">
        <v>634</v>
      </c>
      <c r="AA217">
        <v>8</v>
      </c>
      <c r="AB217">
        <v>2028.8000000000002</v>
      </c>
      <c r="AC217">
        <f>Table1_1[[#This Row],[Price]]*Table1_1[[#This Row],[Quantity]]</f>
        <v>5072</v>
      </c>
    </row>
    <row r="218" spans="1:29" x14ac:dyDescent="0.3">
      <c r="A218" t="s">
        <v>28</v>
      </c>
      <c r="B218" t="s">
        <v>29</v>
      </c>
      <c r="C218" t="s">
        <v>91</v>
      </c>
      <c r="D218" t="s">
        <v>317</v>
      </c>
      <c r="E218" t="s">
        <v>32</v>
      </c>
      <c r="F218" t="s">
        <v>175</v>
      </c>
      <c r="G218">
        <v>52</v>
      </c>
      <c r="H218">
        <v>428105</v>
      </c>
      <c r="I218" t="s">
        <v>34</v>
      </c>
      <c r="J218" s="3">
        <v>45367</v>
      </c>
      <c r="K218">
        <v>1400</v>
      </c>
      <c r="L218" t="s">
        <v>1104</v>
      </c>
      <c r="M218" t="s">
        <v>287</v>
      </c>
      <c r="N218" t="s">
        <v>1105</v>
      </c>
      <c r="O218" t="s">
        <v>1106</v>
      </c>
      <c r="P218" t="s">
        <v>87</v>
      </c>
      <c r="Q218">
        <v>17</v>
      </c>
      <c r="R218" t="s">
        <v>40</v>
      </c>
      <c r="S218" t="s">
        <v>41</v>
      </c>
      <c r="T218">
        <v>99449</v>
      </c>
      <c r="U218" s="1">
        <v>45484</v>
      </c>
      <c r="V218" t="s">
        <v>126</v>
      </c>
      <c r="W218">
        <v>318083</v>
      </c>
      <c r="X218" t="s">
        <v>1107</v>
      </c>
      <c r="Y218">
        <v>603</v>
      </c>
      <c r="Z218">
        <v>2098</v>
      </c>
      <c r="AA218">
        <v>1</v>
      </c>
      <c r="AB218">
        <v>839.2</v>
      </c>
      <c r="AC218">
        <f>Table1_1[[#This Row],[Price]]*Table1_1[[#This Row],[Quantity]]</f>
        <v>2098</v>
      </c>
    </row>
    <row r="219" spans="1:29" x14ac:dyDescent="0.3">
      <c r="A219" t="s">
        <v>28</v>
      </c>
      <c r="B219" t="s">
        <v>29</v>
      </c>
      <c r="C219" t="s">
        <v>66</v>
      </c>
      <c r="D219" t="s">
        <v>349</v>
      </c>
      <c r="E219" t="s">
        <v>46</v>
      </c>
      <c r="F219" t="s">
        <v>83</v>
      </c>
      <c r="G219">
        <v>99</v>
      </c>
      <c r="H219">
        <v>432808</v>
      </c>
      <c r="I219" t="s">
        <v>58</v>
      </c>
      <c r="J219" s="3">
        <v>44327</v>
      </c>
      <c r="K219">
        <v>1200</v>
      </c>
      <c r="L219" t="s">
        <v>1108</v>
      </c>
      <c r="M219" t="s">
        <v>216</v>
      </c>
      <c r="N219" t="s">
        <v>1109</v>
      </c>
      <c r="O219" t="s">
        <v>1110</v>
      </c>
      <c r="P219" t="s">
        <v>87</v>
      </c>
      <c r="Q219">
        <v>17</v>
      </c>
      <c r="R219" t="s">
        <v>40</v>
      </c>
      <c r="S219" t="s">
        <v>41</v>
      </c>
      <c r="T219">
        <v>62910</v>
      </c>
      <c r="U219" s="1">
        <v>45329</v>
      </c>
      <c r="V219" t="s">
        <v>119</v>
      </c>
      <c r="W219">
        <v>686506</v>
      </c>
      <c r="X219" t="s">
        <v>1111</v>
      </c>
      <c r="Y219">
        <v>253</v>
      </c>
      <c r="Z219">
        <v>2667</v>
      </c>
      <c r="AA219">
        <v>5</v>
      </c>
      <c r="AB219">
        <v>5334</v>
      </c>
      <c r="AC219">
        <f>Table1_1[[#This Row],[Price]]*Table1_1[[#This Row],[Quantity]]</f>
        <v>13335</v>
      </c>
    </row>
    <row r="220" spans="1:29" x14ac:dyDescent="0.3">
      <c r="A220" t="s">
        <v>28</v>
      </c>
      <c r="B220" t="s">
        <v>29</v>
      </c>
      <c r="C220" t="s">
        <v>91</v>
      </c>
      <c r="D220" t="s">
        <v>524</v>
      </c>
      <c r="E220" t="s">
        <v>32</v>
      </c>
      <c r="F220" t="s">
        <v>355</v>
      </c>
      <c r="G220">
        <v>18</v>
      </c>
      <c r="H220">
        <v>410593</v>
      </c>
      <c r="I220" t="s">
        <v>58</v>
      </c>
      <c r="J220" s="3">
        <v>44284</v>
      </c>
      <c r="K220">
        <v>1200</v>
      </c>
      <c r="L220" t="s">
        <v>1112</v>
      </c>
      <c r="M220" t="s">
        <v>731</v>
      </c>
      <c r="N220" t="s">
        <v>1113</v>
      </c>
      <c r="O220">
        <v>-10873</v>
      </c>
      <c r="P220" t="s">
        <v>51</v>
      </c>
      <c r="Q220">
        <v>6</v>
      </c>
      <c r="R220" t="s">
        <v>88</v>
      </c>
      <c r="S220" t="s">
        <v>63</v>
      </c>
      <c r="T220">
        <v>48886</v>
      </c>
      <c r="U220" s="1">
        <v>45520</v>
      </c>
      <c r="V220" t="s">
        <v>64</v>
      </c>
      <c r="W220">
        <v>994056</v>
      </c>
      <c r="X220" t="s">
        <v>1114</v>
      </c>
      <c r="Y220">
        <v>384</v>
      </c>
      <c r="Z220">
        <v>2433</v>
      </c>
      <c r="AA220">
        <v>4</v>
      </c>
      <c r="AB220">
        <v>3892.8</v>
      </c>
      <c r="AC220">
        <f>Table1_1[[#This Row],[Price]]*Table1_1[[#This Row],[Quantity]]</f>
        <v>9732</v>
      </c>
    </row>
    <row r="221" spans="1:29" x14ac:dyDescent="0.3">
      <c r="A221" t="s">
        <v>28</v>
      </c>
      <c r="B221" t="s">
        <v>29</v>
      </c>
      <c r="C221" t="s">
        <v>157</v>
      </c>
      <c r="D221" t="s">
        <v>220</v>
      </c>
      <c r="E221" t="s">
        <v>46</v>
      </c>
      <c r="F221" t="s">
        <v>113</v>
      </c>
      <c r="G221">
        <v>84</v>
      </c>
      <c r="H221">
        <v>401657</v>
      </c>
      <c r="I221" t="s">
        <v>34</v>
      </c>
      <c r="J221" s="3">
        <v>43919</v>
      </c>
      <c r="K221">
        <v>800</v>
      </c>
      <c r="L221" t="s">
        <v>1115</v>
      </c>
      <c r="M221" t="s">
        <v>1072</v>
      </c>
      <c r="N221" t="s">
        <v>1116</v>
      </c>
      <c r="O221">
        <v>1253516857</v>
      </c>
      <c r="P221" t="s">
        <v>39</v>
      </c>
      <c r="Q221">
        <v>10</v>
      </c>
      <c r="R221" t="s">
        <v>88</v>
      </c>
      <c r="S221" t="s">
        <v>41</v>
      </c>
      <c r="T221">
        <v>45050</v>
      </c>
      <c r="U221" s="1">
        <v>45392</v>
      </c>
      <c r="V221" t="s">
        <v>80</v>
      </c>
      <c r="W221">
        <v>730083</v>
      </c>
      <c r="X221" t="s">
        <v>1117</v>
      </c>
      <c r="Y221">
        <v>780</v>
      </c>
      <c r="Z221">
        <v>1185</v>
      </c>
      <c r="AA221">
        <v>2</v>
      </c>
      <c r="AB221">
        <v>948</v>
      </c>
      <c r="AC221">
        <f>Table1_1[[#This Row],[Price]]*Table1_1[[#This Row],[Quantity]]</f>
        <v>2370</v>
      </c>
    </row>
    <row r="222" spans="1:29" x14ac:dyDescent="0.3">
      <c r="A222" t="s">
        <v>28</v>
      </c>
      <c r="B222" t="s">
        <v>29</v>
      </c>
      <c r="C222" t="s">
        <v>30</v>
      </c>
      <c r="D222" t="s">
        <v>442</v>
      </c>
      <c r="E222" t="s">
        <v>32</v>
      </c>
      <c r="F222" t="s">
        <v>83</v>
      </c>
      <c r="G222">
        <v>68</v>
      </c>
      <c r="H222">
        <v>408163</v>
      </c>
      <c r="I222" t="s">
        <v>58</v>
      </c>
      <c r="J222" s="3">
        <v>44564</v>
      </c>
      <c r="K222">
        <v>1100</v>
      </c>
      <c r="L222" t="s">
        <v>958</v>
      </c>
      <c r="M222" t="s">
        <v>1118</v>
      </c>
      <c r="N222" t="s">
        <v>1119</v>
      </c>
      <c r="O222" t="s">
        <v>1120</v>
      </c>
      <c r="P222" t="s">
        <v>39</v>
      </c>
      <c r="Q222">
        <v>6</v>
      </c>
      <c r="R222" t="s">
        <v>40</v>
      </c>
      <c r="S222" t="s">
        <v>41</v>
      </c>
      <c r="T222">
        <v>10931</v>
      </c>
      <c r="U222" s="1">
        <v>45505</v>
      </c>
      <c r="V222" t="s">
        <v>64</v>
      </c>
      <c r="W222">
        <v>319571</v>
      </c>
      <c r="X222" t="s">
        <v>1121</v>
      </c>
      <c r="Y222">
        <v>261</v>
      </c>
      <c r="Z222">
        <v>1682</v>
      </c>
      <c r="AA222">
        <v>6</v>
      </c>
      <c r="AB222">
        <v>4036.8</v>
      </c>
      <c r="AC222">
        <f>Table1_1[[#This Row],[Price]]*Table1_1[[#This Row],[Quantity]]</f>
        <v>10092</v>
      </c>
    </row>
    <row r="223" spans="1:29" x14ac:dyDescent="0.3">
      <c r="A223" t="s">
        <v>28</v>
      </c>
      <c r="B223" t="s">
        <v>29</v>
      </c>
      <c r="C223" t="s">
        <v>44</v>
      </c>
      <c r="D223" t="s">
        <v>317</v>
      </c>
      <c r="E223" t="s">
        <v>56</v>
      </c>
      <c r="F223" t="s">
        <v>355</v>
      </c>
      <c r="G223">
        <v>84</v>
      </c>
      <c r="H223">
        <v>414748</v>
      </c>
      <c r="I223" t="s">
        <v>34</v>
      </c>
      <c r="J223" s="3">
        <v>44560</v>
      </c>
      <c r="K223">
        <v>1300</v>
      </c>
      <c r="L223" t="s">
        <v>1122</v>
      </c>
      <c r="M223" t="s">
        <v>869</v>
      </c>
      <c r="N223" t="s">
        <v>1123</v>
      </c>
      <c r="O223" t="s">
        <v>1124</v>
      </c>
      <c r="P223" t="s">
        <v>71</v>
      </c>
      <c r="Q223">
        <v>7</v>
      </c>
      <c r="R223" t="s">
        <v>88</v>
      </c>
      <c r="S223" t="s">
        <v>79</v>
      </c>
      <c r="T223">
        <v>64823</v>
      </c>
      <c r="U223" s="1">
        <v>45405</v>
      </c>
      <c r="V223" t="s">
        <v>80</v>
      </c>
      <c r="W223">
        <v>978976</v>
      </c>
      <c r="X223" t="s">
        <v>1125</v>
      </c>
      <c r="Y223">
        <v>817</v>
      </c>
      <c r="Z223">
        <v>2500</v>
      </c>
      <c r="AA223">
        <v>3</v>
      </c>
      <c r="AB223">
        <v>3000</v>
      </c>
      <c r="AC223">
        <f>Table1_1[[#This Row],[Price]]*Table1_1[[#This Row],[Quantity]]</f>
        <v>7500</v>
      </c>
    </row>
    <row r="224" spans="1:29" x14ac:dyDescent="0.3">
      <c r="A224" t="s">
        <v>28</v>
      </c>
      <c r="B224" t="s">
        <v>29</v>
      </c>
      <c r="C224" t="s">
        <v>54</v>
      </c>
      <c r="D224" t="s">
        <v>524</v>
      </c>
      <c r="E224" t="s">
        <v>56</v>
      </c>
      <c r="F224" t="s">
        <v>355</v>
      </c>
      <c r="G224">
        <v>68</v>
      </c>
      <c r="H224">
        <v>439416</v>
      </c>
      <c r="I224" t="s">
        <v>58</v>
      </c>
      <c r="J224" s="3">
        <v>44114</v>
      </c>
      <c r="K224">
        <v>1000</v>
      </c>
      <c r="L224" t="s">
        <v>1126</v>
      </c>
      <c r="M224" t="s">
        <v>869</v>
      </c>
      <c r="N224" t="s">
        <v>1127</v>
      </c>
      <c r="O224" t="s">
        <v>1128</v>
      </c>
      <c r="P224" t="s">
        <v>51</v>
      </c>
      <c r="Q224">
        <v>9</v>
      </c>
      <c r="R224" t="s">
        <v>88</v>
      </c>
      <c r="S224" t="s">
        <v>118</v>
      </c>
      <c r="T224">
        <v>89654</v>
      </c>
      <c r="U224" s="1">
        <v>45579</v>
      </c>
      <c r="V224" t="s">
        <v>155</v>
      </c>
      <c r="W224">
        <v>382371</v>
      </c>
      <c r="X224" t="s">
        <v>1129</v>
      </c>
      <c r="Y224">
        <v>585</v>
      </c>
      <c r="Z224">
        <v>1185</v>
      </c>
      <c r="AA224">
        <v>1</v>
      </c>
      <c r="AB224">
        <v>474</v>
      </c>
      <c r="AC224">
        <f>Table1_1[[#This Row],[Price]]*Table1_1[[#This Row],[Quantity]]</f>
        <v>1185</v>
      </c>
    </row>
    <row r="225" spans="1:29" x14ac:dyDescent="0.3">
      <c r="A225" t="s">
        <v>28</v>
      </c>
      <c r="B225" t="s">
        <v>29</v>
      </c>
      <c r="C225" t="s">
        <v>66</v>
      </c>
      <c r="D225" t="s">
        <v>267</v>
      </c>
      <c r="E225" t="s">
        <v>32</v>
      </c>
      <c r="F225" t="s">
        <v>135</v>
      </c>
      <c r="G225">
        <v>29</v>
      </c>
      <c r="H225">
        <v>439146</v>
      </c>
      <c r="I225" t="s">
        <v>34</v>
      </c>
      <c r="J225" s="3">
        <v>44235</v>
      </c>
      <c r="K225">
        <v>1000</v>
      </c>
      <c r="L225" t="s">
        <v>1130</v>
      </c>
      <c r="M225" t="s">
        <v>919</v>
      </c>
      <c r="N225" t="s">
        <v>1131</v>
      </c>
      <c r="O225" t="s">
        <v>1132</v>
      </c>
      <c r="P225" t="s">
        <v>71</v>
      </c>
      <c r="Q225">
        <v>9</v>
      </c>
      <c r="R225" t="s">
        <v>88</v>
      </c>
      <c r="S225" t="s">
        <v>118</v>
      </c>
      <c r="T225">
        <v>99451</v>
      </c>
      <c r="U225" s="1">
        <v>45397</v>
      </c>
      <c r="V225" t="s">
        <v>80</v>
      </c>
      <c r="W225">
        <v>442959</v>
      </c>
      <c r="X225" t="s">
        <v>1133</v>
      </c>
      <c r="Y225">
        <v>640</v>
      </c>
      <c r="Z225">
        <v>681</v>
      </c>
      <c r="AA225">
        <v>3</v>
      </c>
      <c r="AB225">
        <v>817.2</v>
      </c>
      <c r="AC225">
        <f>Table1_1[[#This Row],[Price]]*Table1_1[[#This Row],[Quantity]]</f>
        <v>2043</v>
      </c>
    </row>
    <row r="226" spans="1:29" x14ac:dyDescent="0.3">
      <c r="A226" t="s">
        <v>28</v>
      </c>
      <c r="B226" t="s">
        <v>29</v>
      </c>
      <c r="C226" t="s">
        <v>148</v>
      </c>
      <c r="D226" t="s">
        <v>82</v>
      </c>
      <c r="E226" t="s">
        <v>56</v>
      </c>
      <c r="F226" t="s">
        <v>33</v>
      </c>
      <c r="G226">
        <v>8</v>
      </c>
      <c r="H226">
        <v>401134</v>
      </c>
      <c r="I226" t="s">
        <v>34</v>
      </c>
      <c r="J226" s="3">
        <v>44627</v>
      </c>
      <c r="K226">
        <v>1000</v>
      </c>
      <c r="L226" t="s">
        <v>1134</v>
      </c>
      <c r="M226" t="s">
        <v>144</v>
      </c>
      <c r="N226" t="s">
        <v>1135</v>
      </c>
      <c r="O226" t="s">
        <v>1136</v>
      </c>
      <c r="P226" t="s">
        <v>87</v>
      </c>
      <c r="Q226">
        <v>6</v>
      </c>
      <c r="R226" t="s">
        <v>40</v>
      </c>
      <c r="S226" t="s">
        <v>41</v>
      </c>
      <c r="T226">
        <v>87764</v>
      </c>
      <c r="U226" s="1">
        <v>45531</v>
      </c>
      <c r="V226" t="s">
        <v>64</v>
      </c>
      <c r="W226">
        <v>624301</v>
      </c>
      <c r="X226" t="s">
        <v>1137</v>
      </c>
      <c r="Y226">
        <v>693</v>
      </c>
      <c r="Z226">
        <v>1405</v>
      </c>
      <c r="AA226">
        <v>1</v>
      </c>
      <c r="AB226">
        <v>562</v>
      </c>
      <c r="AC226">
        <f>Table1_1[[#This Row],[Price]]*Table1_1[[#This Row],[Quantity]]</f>
        <v>1405</v>
      </c>
    </row>
    <row r="227" spans="1:29" x14ac:dyDescent="0.3">
      <c r="A227" t="s">
        <v>28</v>
      </c>
      <c r="B227" t="s">
        <v>29</v>
      </c>
      <c r="C227" t="s">
        <v>54</v>
      </c>
      <c r="D227" t="s">
        <v>274</v>
      </c>
      <c r="E227" t="s">
        <v>32</v>
      </c>
      <c r="F227" t="s">
        <v>83</v>
      </c>
      <c r="G227">
        <v>27</v>
      </c>
      <c r="H227">
        <v>403603</v>
      </c>
      <c r="I227" t="s">
        <v>34</v>
      </c>
      <c r="J227" s="3">
        <v>44769</v>
      </c>
      <c r="K227">
        <v>1000</v>
      </c>
      <c r="L227" t="s">
        <v>1138</v>
      </c>
      <c r="M227" t="s">
        <v>953</v>
      </c>
      <c r="N227" t="s">
        <v>1139</v>
      </c>
      <c r="O227">
        <v>-5114</v>
      </c>
      <c r="P227" t="s">
        <v>39</v>
      </c>
      <c r="Q227">
        <v>8</v>
      </c>
      <c r="R227" t="s">
        <v>40</v>
      </c>
      <c r="S227" t="s">
        <v>63</v>
      </c>
      <c r="T227">
        <v>56917</v>
      </c>
      <c r="U227" s="1">
        <v>45340</v>
      </c>
      <c r="V227" t="s">
        <v>119</v>
      </c>
      <c r="W227">
        <v>103918</v>
      </c>
      <c r="X227" t="s">
        <v>1140</v>
      </c>
      <c r="Y227">
        <v>349</v>
      </c>
      <c r="Z227">
        <v>1001</v>
      </c>
      <c r="AA227">
        <v>2</v>
      </c>
      <c r="AB227">
        <v>800.80000000000007</v>
      </c>
      <c r="AC227">
        <f>Table1_1[[#This Row],[Price]]*Table1_1[[#This Row],[Quantity]]</f>
        <v>2002</v>
      </c>
    </row>
    <row r="228" spans="1:29" x14ac:dyDescent="0.3">
      <c r="A228" t="s">
        <v>28</v>
      </c>
      <c r="B228" t="s">
        <v>29</v>
      </c>
      <c r="C228" t="s">
        <v>54</v>
      </c>
      <c r="D228" t="s">
        <v>616</v>
      </c>
      <c r="E228" t="s">
        <v>32</v>
      </c>
      <c r="F228" t="s">
        <v>175</v>
      </c>
      <c r="G228">
        <v>55</v>
      </c>
      <c r="H228">
        <v>427319</v>
      </c>
      <c r="I228" t="s">
        <v>34</v>
      </c>
      <c r="J228" s="3">
        <v>45497</v>
      </c>
      <c r="K228">
        <v>1400</v>
      </c>
      <c r="L228" t="s">
        <v>1142</v>
      </c>
      <c r="M228" t="s">
        <v>361</v>
      </c>
      <c r="N228" t="s">
        <v>1143</v>
      </c>
      <c r="O228" t="s">
        <v>1144</v>
      </c>
      <c r="P228" t="s">
        <v>87</v>
      </c>
      <c r="Q228">
        <v>3</v>
      </c>
      <c r="R228" t="s">
        <v>40</v>
      </c>
      <c r="S228" t="s">
        <v>118</v>
      </c>
      <c r="T228">
        <v>67485</v>
      </c>
      <c r="U228" s="1">
        <v>45543</v>
      </c>
      <c r="V228" t="s">
        <v>180</v>
      </c>
      <c r="W228">
        <v>780880</v>
      </c>
      <c r="X228" t="s">
        <v>1145</v>
      </c>
      <c r="Y228">
        <v>523</v>
      </c>
      <c r="Z228">
        <v>847</v>
      </c>
      <c r="AA228">
        <v>2</v>
      </c>
      <c r="AB228">
        <v>677.6</v>
      </c>
      <c r="AC228">
        <f>Table1_1[[#This Row],[Price]]*Table1_1[[#This Row],[Quantity]]</f>
        <v>1694</v>
      </c>
    </row>
    <row r="229" spans="1:29" x14ac:dyDescent="0.3">
      <c r="A229" t="s">
        <v>28</v>
      </c>
      <c r="B229" t="s">
        <v>29</v>
      </c>
      <c r="C229" t="s">
        <v>66</v>
      </c>
      <c r="D229" t="s">
        <v>621</v>
      </c>
      <c r="E229" t="s">
        <v>32</v>
      </c>
      <c r="F229" t="s">
        <v>135</v>
      </c>
      <c r="G229">
        <v>19</v>
      </c>
      <c r="H229">
        <v>439870</v>
      </c>
      <c r="I229" t="s">
        <v>34</v>
      </c>
      <c r="J229" s="3">
        <v>44617</v>
      </c>
      <c r="K229">
        <v>950</v>
      </c>
      <c r="L229" t="s">
        <v>1146</v>
      </c>
      <c r="M229" t="s">
        <v>1147</v>
      </c>
      <c r="N229" t="s">
        <v>1148</v>
      </c>
      <c r="O229" t="s">
        <v>1149</v>
      </c>
      <c r="P229" t="s">
        <v>87</v>
      </c>
      <c r="Q229">
        <v>6</v>
      </c>
      <c r="R229" t="s">
        <v>88</v>
      </c>
      <c r="S229" t="s">
        <v>63</v>
      </c>
      <c r="T229">
        <v>34036</v>
      </c>
      <c r="U229" s="1">
        <v>45510</v>
      </c>
      <c r="V229" t="s">
        <v>64</v>
      </c>
      <c r="W229">
        <v>990826</v>
      </c>
      <c r="X229" t="s">
        <v>1150</v>
      </c>
      <c r="Y229">
        <v>844</v>
      </c>
      <c r="Z229">
        <v>1859</v>
      </c>
      <c r="AA229">
        <v>3</v>
      </c>
      <c r="AB229">
        <v>2230.8000000000002</v>
      </c>
      <c r="AC229">
        <f>Table1_1[[#This Row],[Price]]*Table1_1[[#This Row],[Quantity]]</f>
        <v>5577</v>
      </c>
    </row>
    <row r="230" spans="1:29" x14ac:dyDescent="0.3">
      <c r="A230" t="s">
        <v>28</v>
      </c>
      <c r="B230" t="s">
        <v>29</v>
      </c>
      <c r="C230" t="s">
        <v>91</v>
      </c>
      <c r="D230" t="s">
        <v>92</v>
      </c>
      <c r="E230" t="s">
        <v>32</v>
      </c>
      <c r="F230" t="s">
        <v>355</v>
      </c>
      <c r="G230">
        <v>99</v>
      </c>
      <c r="H230">
        <v>414523</v>
      </c>
      <c r="I230" t="s">
        <v>58</v>
      </c>
      <c r="J230" s="3">
        <v>43883</v>
      </c>
      <c r="K230">
        <v>1400</v>
      </c>
      <c r="L230" t="s">
        <v>1151</v>
      </c>
      <c r="M230" t="s">
        <v>605</v>
      </c>
      <c r="N230" t="s">
        <v>1152</v>
      </c>
      <c r="O230" t="s">
        <v>1153</v>
      </c>
      <c r="P230" t="s">
        <v>51</v>
      </c>
      <c r="Q230">
        <v>16</v>
      </c>
      <c r="R230" t="s">
        <v>88</v>
      </c>
      <c r="S230" t="s">
        <v>41</v>
      </c>
      <c r="T230">
        <v>57247</v>
      </c>
      <c r="U230" s="1">
        <v>45538</v>
      </c>
      <c r="V230" t="s">
        <v>180</v>
      </c>
      <c r="W230">
        <v>597403</v>
      </c>
      <c r="X230" t="s">
        <v>1154</v>
      </c>
      <c r="Y230">
        <v>739</v>
      </c>
      <c r="Z230">
        <v>561</v>
      </c>
      <c r="AA230">
        <v>1</v>
      </c>
      <c r="AB230">
        <v>224.4</v>
      </c>
      <c r="AC230">
        <f>Table1_1[[#This Row],[Price]]*Table1_1[[#This Row],[Quantity]]</f>
        <v>561</v>
      </c>
    </row>
    <row r="231" spans="1:29" x14ac:dyDescent="0.3">
      <c r="A231" t="s">
        <v>28</v>
      </c>
      <c r="B231" t="s">
        <v>29</v>
      </c>
      <c r="C231" t="s">
        <v>54</v>
      </c>
      <c r="D231" t="s">
        <v>105</v>
      </c>
      <c r="E231" t="s">
        <v>46</v>
      </c>
      <c r="F231" t="s">
        <v>99</v>
      </c>
      <c r="G231">
        <v>39</v>
      </c>
      <c r="H231">
        <v>422710</v>
      </c>
      <c r="I231" t="s">
        <v>58</v>
      </c>
      <c r="J231" s="3">
        <v>45417</v>
      </c>
      <c r="K231">
        <v>1400</v>
      </c>
      <c r="L231" t="s">
        <v>1155</v>
      </c>
      <c r="M231" t="s">
        <v>216</v>
      </c>
      <c r="N231" t="s">
        <v>1156</v>
      </c>
      <c r="O231" t="s">
        <v>1157</v>
      </c>
      <c r="P231" t="s">
        <v>71</v>
      </c>
      <c r="Q231">
        <v>12</v>
      </c>
      <c r="R231" t="s">
        <v>40</v>
      </c>
      <c r="S231" t="s">
        <v>118</v>
      </c>
      <c r="T231">
        <v>80168</v>
      </c>
      <c r="U231" s="1">
        <v>45342</v>
      </c>
      <c r="V231" t="s">
        <v>119</v>
      </c>
      <c r="W231">
        <v>394118</v>
      </c>
      <c r="X231" t="s">
        <v>1158</v>
      </c>
      <c r="Y231">
        <v>391</v>
      </c>
      <c r="Z231">
        <v>872</v>
      </c>
      <c r="AA231">
        <v>3</v>
      </c>
      <c r="AB231">
        <v>1046.4000000000001</v>
      </c>
      <c r="AC231">
        <f>Table1_1[[#This Row],[Price]]*Table1_1[[#This Row],[Quantity]]</f>
        <v>2616</v>
      </c>
    </row>
    <row r="232" spans="1:29" x14ac:dyDescent="0.3">
      <c r="A232" t="s">
        <v>28</v>
      </c>
      <c r="B232" t="s">
        <v>29</v>
      </c>
      <c r="C232" t="s">
        <v>91</v>
      </c>
      <c r="D232" t="s">
        <v>566</v>
      </c>
      <c r="E232" t="s">
        <v>32</v>
      </c>
      <c r="F232" t="s">
        <v>355</v>
      </c>
      <c r="G232">
        <v>51</v>
      </c>
      <c r="H232">
        <v>415013</v>
      </c>
      <c r="I232" t="s">
        <v>34</v>
      </c>
      <c r="J232" s="3">
        <v>44203</v>
      </c>
      <c r="K232">
        <v>1200</v>
      </c>
      <c r="L232" t="s">
        <v>1159</v>
      </c>
      <c r="M232" t="s">
        <v>263</v>
      </c>
      <c r="N232" t="s">
        <v>1160</v>
      </c>
      <c r="O232" t="s">
        <v>1161</v>
      </c>
      <c r="P232" t="s">
        <v>39</v>
      </c>
      <c r="Q232">
        <v>9</v>
      </c>
      <c r="R232" t="s">
        <v>40</v>
      </c>
      <c r="S232" t="s">
        <v>41</v>
      </c>
      <c r="T232">
        <v>51367</v>
      </c>
      <c r="U232" s="1">
        <v>45451</v>
      </c>
      <c r="V232" t="s">
        <v>52</v>
      </c>
      <c r="W232">
        <v>406209</v>
      </c>
      <c r="X232" t="s">
        <v>1162</v>
      </c>
      <c r="Y232">
        <v>980</v>
      </c>
      <c r="Z232">
        <v>1231</v>
      </c>
      <c r="AA232">
        <v>1</v>
      </c>
      <c r="AB232">
        <v>492.40000000000003</v>
      </c>
      <c r="AC232">
        <f>Table1_1[[#This Row],[Price]]*Table1_1[[#This Row],[Quantity]]</f>
        <v>1231</v>
      </c>
    </row>
    <row r="233" spans="1:29" x14ac:dyDescent="0.3">
      <c r="A233" t="s">
        <v>28</v>
      </c>
      <c r="B233" t="s">
        <v>29</v>
      </c>
      <c r="C233" t="s">
        <v>148</v>
      </c>
      <c r="D233" t="s">
        <v>317</v>
      </c>
      <c r="E233" t="s">
        <v>56</v>
      </c>
      <c r="F233" t="s">
        <v>33</v>
      </c>
      <c r="G233">
        <v>81</v>
      </c>
      <c r="H233">
        <v>420391</v>
      </c>
      <c r="I233" t="s">
        <v>58</v>
      </c>
      <c r="J233" s="3">
        <v>44060</v>
      </c>
      <c r="K233">
        <v>1000</v>
      </c>
      <c r="L233" t="s">
        <v>1164</v>
      </c>
      <c r="M233" t="s">
        <v>366</v>
      </c>
      <c r="N233" t="s">
        <v>1165</v>
      </c>
      <c r="O233" t="s">
        <v>1166</v>
      </c>
      <c r="P233" t="s">
        <v>51</v>
      </c>
      <c r="Q233">
        <v>9</v>
      </c>
      <c r="R233" t="s">
        <v>40</v>
      </c>
      <c r="S233" t="s">
        <v>118</v>
      </c>
      <c r="T233">
        <v>86464</v>
      </c>
      <c r="U233" s="1">
        <v>45588</v>
      </c>
      <c r="V233" t="s">
        <v>155</v>
      </c>
      <c r="W233">
        <v>764003</v>
      </c>
      <c r="X233" t="s">
        <v>1167</v>
      </c>
      <c r="Y233">
        <v>652</v>
      </c>
      <c r="Z233">
        <v>1917</v>
      </c>
      <c r="AA233">
        <v>1</v>
      </c>
      <c r="AB233">
        <v>766.80000000000007</v>
      </c>
      <c r="AC233">
        <f>Table1_1[[#This Row],[Price]]*Table1_1[[#This Row],[Quantity]]</f>
        <v>1917</v>
      </c>
    </row>
    <row r="234" spans="1:29" x14ac:dyDescent="0.3">
      <c r="A234" t="s">
        <v>28</v>
      </c>
      <c r="B234" t="s">
        <v>29</v>
      </c>
      <c r="C234" t="s">
        <v>193</v>
      </c>
      <c r="D234" t="s">
        <v>220</v>
      </c>
      <c r="E234" t="s">
        <v>32</v>
      </c>
      <c r="F234" t="s">
        <v>106</v>
      </c>
      <c r="G234">
        <v>93</v>
      </c>
      <c r="H234">
        <v>414040</v>
      </c>
      <c r="I234" t="s">
        <v>34</v>
      </c>
      <c r="J234" s="3">
        <v>45156</v>
      </c>
      <c r="K234">
        <v>1100</v>
      </c>
      <c r="L234" t="s">
        <v>1169</v>
      </c>
      <c r="M234" t="s">
        <v>428</v>
      </c>
      <c r="N234" t="s">
        <v>1170</v>
      </c>
      <c r="O234" t="s">
        <v>1171</v>
      </c>
      <c r="P234" t="s">
        <v>87</v>
      </c>
      <c r="Q234">
        <v>15</v>
      </c>
      <c r="R234" t="s">
        <v>88</v>
      </c>
      <c r="S234" t="s">
        <v>63</v>
      </c>
      <c r="T234">
        <v>66260</v>
      </c>
      <c r="U234" s="1">
        <v>45423</v>
      </c>
      <c r="V234" t="s">
        <v>140</v>
      </c>
      <c r="W234">
        <v>431402</v>
      </c>
      <c r="X234" t="s">
        <v>1172</v>
      </c>
      <c r="Y234">
        <v>867</v>
      </c>
      <c r="Z234">
        <v>1881</v>
      </c>
      <c r="AA234">
        <v>4</v>
      </c>
      <c r="AB234">
        <v>3009.6000000000004</v>
      </c>
      <c r="AC234">
        <f>Table1_1[[#This Row],[Price]]*Table1_1[[#This Row],[Quantity]]</f>
        <v>7524</v>
      </c>
    </row>
    <row r="235" spans="1:29" x14ac:dyDescent="0.3">
      <c r="A235" t="s">
        <v>28</v>
      </c>
      <c r="B235" t="s">
        <v>29</v>
      </c>
      <c r="C235" t="s">
        <v>157</v>
      </c>
      <c r="D235" t="s">
        <v>291</v>
      </c>
      <c r="E235" t="s">
        <v>56</v>
      </c>
      <c r="F235" t="s">
        <v>83</v>
      </c>
      <c r="G235">
        <v>69</v>
      </c>
      <c r="H235">
        <v>430771</v>
      </c>
      <c r="I235" t="s">
        <v>34</v>
      </c>
      <c r="J235" s="3">
        <v>44914</v>
      </c>
      <c r="K235">
        <v>950</v>
      </c>
      <c r="L235" t="s">
        <v>1174</v>
      </c>
      <c r="M235" t="s">
        <v>1058</v>
      </c>
      <c r="N235" t="s">
        <v>1175</v>
      </c>
      <c r="O235" t="s">
        <v>1176</v>
      </c>
      <c r="P235" t="s">
        <v>51</v>
      </c>
      <c r="Q235">
        <v>10</v>
      </c>
      <c r="R235" t="s">
        <v>88</v>
      </c>
      <c r="S235" t="s">
        <v>63</v>
      </c>
      <c r="T235">
        <v>85719</v>
      </c>
      <c r="U235" s="1">
        <v>45596</v>
      </c>
      <c r="V235" t="s">
        <v>155</v>
      </c>
      <c r="W235">
        <v>568741</v>
      </c>
      <c r="X235" t="s">
        <v>1177</v>
      </c>
      <c r="Y235">
        <v>669</v>
      </c>
      <c r="Z235">
        <v>1707</v>
      </c>
      <c r="AA235">
        <v>8</v>
      </c>
      <c r="AB235">
        <v>5462.4000000000015</v>
      </c>
      <c r="AC235">
        <f>Table1_1[[#This Row],[Price]]*Table1_1[[#This Row],[Quantity]]</f>
        <v>13656</v>
      </c>
    </row>
    <row r="236" spans="1:29" x14ac:dyDescent="0.3">
      <c r="A236" t="s">
        <v>28</v>
      </c>
      <c r="B236" t="s">
        <v>29</v>
      </c>
      <c r="C236" t="s">
        <v>193</v>
      </c>
      <c r="D236" t="s">
        <v>267</v>
      </c>
      <c r="E236" t="s">
        <v>56</v>
      </c>
      <c r="F236" t="s">
        <v>113</v>
      </c>
      <c r="G236">
        <v>62</v>
      </c>
      <c r="H236">
        <v>415242</v>
      </c>
      <c r="I236" t="s">
        <v>34</v>
      </c>
      <c r="J236" s="3">
        <v>44536</v>
      </c>
      <c r="K236">
        <v>1400</v>
      </c>
      <c r="L236" t="s">
        <v>1179</v>
      </c>
      <c r="M236" t="s">
        <v>591</v>
      </c>
      <c r="N236" t="s">
        <v>1180</v>
      </c>
      <c r="O236" t="s">
        <v>1181</v>
      </c>
      <c r="P236" t="s">
        <v>71</v>
      </c>
      <c r="Q236">
        <v>9</v>
      </c>
      <c r="R236" t="s">
        <v>40</v>
      </c>
      <c r="S236" t="s">
        <v>118</v>
      </c>
      <c r="T236">
        <v>31634</v>
      </c>
      <c r="U236" s="1">
        <v>45342</v>
      </c>
      <c r="V236" t="s">
        <v>119</v>
      </c>
      <c r="W236">
        <v>605668</v>
      </c>
      <c r="X236" t="s">
        <v>1182</v>
      </c>
      <c r="Y236">
        <v>998</v>
      </c>
      <c r="Z236">
        <v>2256</v>
      </c>
      <c r="AA236">
        <v>4</v>
      </c>
      <c r="AB236">
        <v>3609.6000000000004</v>
      </c>
      <c r="AC236">
        <f>Table1_1[[#This Row],[Price]]*Table1_1[[#This Row],[Quantity]]</f>
        <v>9024</v>
      </c>
    </row>
    <row r="237" spans="1:29" x14ac:dyDescent="0.3">
      <c r="A237" t="s">
        <v>28</v>
      </c>
      <c r="B237" t="s">
        <v>29</v>
      </c>
      <c r="C237" t="s">
        <v>148</v>
      </c>
      <c r="D237" t="s">
        <v>560</v>
      </c>
      <c r="E237" t="s">
        <v>32</v>
      </c>
      <c r="F237" t="s">
        <v>135</v>
      </c>
      <c r="G237">
        <v>4</v>
      </c>
      <c r="H237">
        <v>439323</v>
      </c>
      <c r="I237" t="s">
        <v>58</v>
      </c>
      <c r="J237" s="3">
        <v>45022</v>
      </c>
      <c r="K237">
        <v>1100</v>
      </c>
      <c r="L237" t="s">
        <v>1184</v>
      </c>
      <c r="M237" t="s">
        <v>137</v>
      </c>
      <c r="N237" t="s">
        <v>1185</v>
      </c>
      <c r="O237" t="s">
        <v>1186</v>
      </c>
      <c r="P237" t="s">
        <v>51</v>
      </c>
      <c r="Q237">
        <v>18</v>
      </c>
      <c r="R237" t="s">
        <v>88</v>
      </c>
      <c r="S237" t="s">
        <v>118</v>
      </c>
      <c r="T237">
        <v>86104</v>
      </c>
      <c r="U237" s="1">
        <v>45504</v>
      </c>
      <c r="V237" t="s">
        <v>126</v>
      </c>
      <c r="W237">
        <v>179270</v>
      </c>
      <c r="X237" t="s">
        <v>1187</v>
      </c>
      <c r="Y237">
        <v>744</v>
      </c>
      <c r="Z237">
        <v>2699</v>
      </c>
      <c r="AA237">
        <v>5</v>
      </c>
      <c r="AB237">
        <v>5398</v>
      </c>
      <c r="AC237">
        <f>Table1_1[[#This Row],[Price]]*Table1_1[[#This Row],[Quantity]]</f>
        <v>13495</v>
      </c>
    </row>
    <row r="238" spans="1:29" x14ac:dyDescent="0.3">
      <c r="A238" t="s">
        <v>28</v>
      </c>
      <c r="B238" t="s">
        <v>29</v>
      </c>
      <c r="C238" t="s">
        <v>148</v>
      </c>
      <c r="D238" t="s">
        <v>524</v>
      </c>
      <c r="E238" t="s">
        <v>46</v>
      </c>
      <c r="F238" t="s">
        <v>113</v>
      </c>
      <c r="G238">
        <v>54</v>
      </c>
      <c r="H238">
        <v>400881</v>
      </c>
      <c r="I238" t="s">
        <v>34</v>
      </c>
      <c r="J238" s="3">
        <v>43980</v>
      </c>
      <c r="K238">
        <v>800</v>
      </c>
      <c r="L238" t="s">
        <v>1188</v>
      </c>
      <c r="M238" t="s">
        <v>372</v>
      </c>
      <c r="N238" t="s">
        <v>1189</v>
      </c>
      <c r="O238" t="s">
        <v>1190</v>
      </c>
      <c r="P238" t="s">
        <v>51</v>
      </c>
      <c r="Q238">
        <v>16</v>
      </c>
      <c r="R238" t="s">
        <v>88</v>
      </c>
      <c r="S238" t="s">
        <v>41</v>
      </c>
      <c r="T238">
        <v>43712</v>
      </c>
      <c r="U238" s="1">
        <v>45485</v>
      </c>
      <c r="V238" t="s">
        <v>126</v>
      </c>
      <c r="W238">
        <v>742924</v>
      </c>
      <c r="X238" t="s">
        <v>1191</v>
      </c>
      <c r="Y238">
        <v>878</v>
      </c>
      <c r="Z238">
        <v>783</v>
      </c>
      <c r="AA238">
        <v>8</v>
      </c>
      <c r="AB238">
        <v>2505.6000000000004</v>
      </c>
      <c r="AC238">
        <f>Table1_1[[#This Row],[Price]]*Table1_1[[#This Row],[Quantity]]</f>
        <v>6264</v>
      </c>
    </row>
    <row r="239" spans="1:29" x14ac:dyDescent="0.3">
      <c r="A239" t="s">
        <v>28</v>
      </c>
      <c r="B239" t="s">
        <v>29</v>
      </c>
      <c r="C239" t="s">
        <v>54</v>
      </c>
      <c r="D239" t="s">
        <v>338</v>
      </c>
      <c r="E239" t="s">
        <v>32</v>
      </c>
      <c r="F239" t="s">
        <v>175</v>
      </c>
      <c r="G239">
        <v>78</v>
      </c>
      <c r="H239">
        <v>411128</v>
      </c>
      <c r="I239" t="s">
        <v>58</v>
      </c>
      <c r="J239" s="3">
        <v>44157</v>
      </c>
      <c r="K239">
        <v>1400</v>
      </c>
      <c r="L239" t="s">
        <v>1193</v>
      </c>
      <c r="M239" t="s">
        <v>211</v>
      </c>
      <c r="N239" t="s">
        <v>1194</v>
      </c>
      <c r="O239">
        <v>-6462</v>
      </c>
      <c r="P239" t="s">
        <v>51</v>
      </c>
      <c r="Q239">
        <v>11</v>
      </c>
      <c r="R239" t="s">
        <v>40</v>
      </c>
      <c r="S239" t="s">
        <v>118</v>
      </c>
      <c r="T239">
        <v>79302</v>
      </c>
      <c r="U239" s="1">
        <v>45439</v>
      </c>
      <c r="V239" t="s">
        <v>140</v>
      </c>
      <c r="W239">
        <v>843071</v>
      </c>
      <c r="X239" t="s">
        <v>1195</v>
      </c>
      <c r="Y239">
        <v>216</v>
      </c>
      <c r="Z239">
        <v>846</v>
      </c>
      <c r="AA239">
        <v>2</v>
      </c>
      <c r="AB239">
        <v>676.80000000000007</v>
      </c>
      <c r="AC239">
        <f>Table1_1[[#This Row],[Price]]*Table1_1[[#This Row],[Quantity]]</f>
        <v>1692</v>
      </c>
    </row>
    <row r="240" spans="1:29" x14ac:dyDescent="0.3">
      <c r="A240" t="s">
        <v>28</v>
      </c>
      <c r="B240" t="s">
        <v>29</v>
      </c>
      <c r="C240" t="s">
        <v>148</v>
      </c>
      <c r="D240" t="s">
        <v>187</v>
      </c>
      <c r="E240" t="s">
        <v>56</v>
      </c>
      <c r="F240" t="s">
        <v>99</v>
      </c>
      <c r="G240">
        <v>57</v>
      </c>
      <c r="H240">
        <v>412907</v>
      </c>
      <c r="I240" t="s">
        <v>58</v>
      </c>
      <c r="J240" s="3">
        <v>45052</v>
      </c>
      <c r="K240">
        <v>1100</v>
      </c>
      <c r="L240" t="s">
        <v>1197</v>
      </c>
      <c r="M240" t="s">
        <v>1198</v>
      </c>
      <c r="N240" t="s">
        <v>1199</v>
      </c>
      <c r="O240" t="s">
        <v>1200</v>
      </c>
      <c r="P240" t="s">
        <v>87</v>
      </c>
      <c r="Q240">
        <v>14</v>
      </c>
      <c r="R240" t="s">
        <v>40</v>
      </c>
      <c r="S240" t="s">
        <v>41</v>
      </c>
      <c r="T240">
        <v>39176</v>
      </c>
      <c r="U240" s="1">
        <v>45564</v>
      </c>
      <c r="V240" t="s">
        <v>180</v>
      </c>
      <c r="W240">
        <v>384948</v>
      </c>
      <c r="X240" t="s">
        <v>1201</v>
      </c>
      <c r="Y240">
        <v>954</v>
      </c>
      <c r="Z240">
        <v>1496</v>
      </c>
      <c r="AA240">
        <v>5</v>
      </c>
      <c r="AB240">
        <v>2992</v>
      </c>
      <c r="AC240">
        <f>Table1_1[[#This Row],[Price]]*Table1_1[[#This Row],[Quantity]]</f>
        <v>7480</v>
      </c>
    </row>
    <row r="241" spans="1:29" x14ac:dyDescent="0.3">
      <c r="A241" t="s">
        <v>28</v>
      </c>
      <c r="B241" t="s">
        <v>29</v>
      </c>
      <c r="C241" t="s">
        <v>148</v>
      </c>
      <c r="D241" t="s">
        <v>616</v>
      </c>
      <c r="E241" t="s">
        <v>46</v>
      </c>
      <c r="F241" t="s">
        <v>57</v>
      </c>
      <c r="G241">
        <v>67</v>
      </c>
      <c r="H241">
        <v>412094</v>
      </c>
      <c r="I241" t="s">
        <v>58</v>
      </c>
      <c r="J241" s="3">
        <v>45008</v>
      </c>
      <c r="K241">
        <v>1100</v>
      </c>
      <c r="L241" t="s">
        <v>1202</v>
      </c>
      <c r="M241" t="s">
        <v>596</v>
      </c>
      <c r="N241" t="s">
        <v>1203</v>
      </c>
      <c r="O241" t="s">
        <v>1204</v>
      </c>
      <c r="P241" t="s">
        <v>87</v>
      </c>
      <c r="Q241">
        <v>7</v>
      </c>
      <c r="R241" t="s">
        <v>88</v>
      </c>
      <c r="S241" t="s">
        <v>118</v>
      </c>
      <c r="T241">
        <v>86430</v>
      </c>
      <c r="U241" s="1">
        <v>45556</v>
      </c>
      <c r="V241" t="s">
        <v>180</v>
      </c>
      <c r="W241">
        <v>355849</v>
      </c>
      <c r="X241" t="s">
        <v>1205</v>
      </c>
      <c r="Y241">
        <v>794</v>
      </c>
      <c r="Z241">
        <v>839</v>
      </c>
      <c r="AA241">
        <v>3</v>
      </c>
      <c r="AB241">
        <v>1006.8000000000001</v>
      </c>
      <c r="AC241">
        <f>Table1_1[[#This Row],[Price]]*Table1_1[[#This Row],[Quantity]]</f>
        <v>2517</v>
      </c>
    </row>
    <row r="242" spans="1:29" x14ac:dyDescent="0.3">
      <c r="A242" t="s">
        <v>28</v>
      </c>
      <c r="B242" t="s">
        <v>29</v>
      </c>
      <c r="C242" t="s">
        <v>66</v>
      </c>
      <c r="D242" t="s">
        <v>55</v>
      </c>
      <c r="E242" t="s">
        <v>56</v>
      </c>
      <c r="F242" t="s">
        <v>99</v>
      </c>
      <c r="G242">
        <v>83</v>
      </c>
      <c r="H242">
        <v>429159</v>
      </c>
      <c r="I242" t="s">
        <v>34</v>
      </c>
      <c r="J242" s="3">
        <v>45000</v>
      </c>
      <c r="K242">
        <v>950</v>
      </c>
      <c r="L242" t="s">
        <v>1207</v>
      </c>
      <c r="M242" t="s">
        <v>605</v>
      </c>
      <c r="N242" t="s">
        <v>1208</v>
      </c>
      <c r="O242" t="s">
        <v>1209</v>
      </c>
      <c r="P242" t="s">
        <v>71</v>
      </c>
      <c r="Q242">
        <v>12</v>
      </c>
      <c r="R242" t="s">
        <v>40</v>
      </c>
      <c r="S242" t="s">
        <v>79</v>
      </c>
      <c r="T242">
        <v>64959</v>
      </c>
      <c r="U242" s="1">
        <v>45587</v>
      </c>
      <c r="V242" t="s">
        <v>155</v>
      </c>
      <c r="W242">
        <v>432022</v>
      </c>
      <c r="X242" t="s">
        <v>1210</v>
      </c>
      <c r="Y242">
        <v>608</v>
      </c>
      <c r="Z242">
        <v>801</v>
      </c>
      <c r="AA242">
        <v>3</v>
      </c>
      <c r="AB242">
        <v>961.2</v>
      </c>
      <c r="AC242">
        <f>Table1_1[[#This Row],[Price]]*Table1_1[[#This Row],[Quantity]]</f>
        <v>2403</v>
      </c>
    </row>
    <row r="243" spans="1:29" x14ac:dyDescent="0.3">
      <c r="A243" t="s">
        <v>28</v>
      </c>
      <c r="B243" t="s">
        <v>29</v>
      </c>
      <c r="C243" t="s">
        <v>66</v>
      </c>
      <c r="D243" t="s">
        <v>92</v>
      </c>
      <c r="E243" t="s">
        <v>46</v>
      </c>
      <c r="F243" t="s">
        <v>175</v>
      </c>
      <c r="G243">
        <v>8</v>
      </c>
      <c r="H243">
        <v>400927</v>
      </c>
      <c r="I243" t="s">
        <v>34</v>
      </c>
      <c r="J243" s="3">
        <v>45001</v>
      </c>
      <c r="K243">
        <v>1000</v>
      </c>
      <c r="L243" t="s">
        <v>1211</v>
      </c>
      <c r="M243" t="s">
        <v>1212</v>
      </c>
      <c r="N243" t="s">
        <v>1213</v>
      </c>
      <c r="O243" t="s">
        <v>1214</v>
      </c>
      <c r="P243" t="s">
        <v>71</v>
      </c>
      <c r="Q243">
        <v>10</v>
      </c>
      <c r="R243" t="s">
        <v>88</v>
      </c>
      <c r="S243" t="s">
        <v>63</v>
      </c>
      <c r="T243">
        <v>70426</v>
      </c>
      <c r="U243" s="1">
        <v>45424</v>
      </c>
      <c r="V243" t="s">
        <v>140</v>
      </c>
      <c r="W243">
        <v>895471</v>
      </c>
      <c r="X243" t="s">
        <v>1215</v>
      </c>
      <c r="Y243">
        <v>359</v>
      </c>
      <c r="Z243">
        <v>632</v>
      </c>
      <c r="AA243">
        <v>1</v>
      </c>
      <c r="AB243">
        <v>252.8</v>
      </c>
      <c r="AC243">
        <f>Table1_1[[#This Row],[Price]]*Table1_1[[#This Row],[Quantity]]</f>
        <v>632</v>
      </c>
    </row>
    <row r="244" spans="1:29" x14ac:dyDescent="0.3">
      <c r="A244" t="s">
        <v>28</v>
      </c>
      <c r="B244" t="s">
        <v>29</v>
      </c>
      <c r="C244" t="s">
        <v>91</v>
      </c>
      <c r="D244" t="s">
        <v>220</v>
      </c>
      <c r="E244" t="s">
        <v>46</v>
      </c>
      <c r="F244" t="s">
        <v>113</v>
      </c>
      <c r="G244">
        <v>20</v>
      </c>
      <c r="H244">
        <v>420143</v>
      </c>
      <c r="I244" t="s">
        <v>34</v>
      </c>
      <c r="J244" s="3">
        <v>45484</v>
      </c>
      <c r="K244">
        <v>1200</v>
      </c>
      <c r="L244" t="s">
        <v>1216</v>
      </c>
      <c r="M244" t="s">
        <v>895</v>
      </c>
      <c r="N244" t="s">
        <v>1217</v>
      </c>
      <c r="O244" t="s">
        <v>1218</v>
      </c>
      <c r="P244" t="s">
        <v>71</v>
      </c>
      <c r="Q244">
        <v>12</v>
      </c>
      <c r="R244" t="s">
        <v>88</v>
      </c>
      <c r="S244" t="s">
        <v>118</v>
      </c>
      <c r="T244">
        <v>58893</v>
      </c>
      <c r="U244" s="1">
        <v>45581</v>
      </c>
      <c r="V244" t="s">
        <v>155</v>
      </c>
      <c r="W244">
        <v>678362</v>
      </c>
      <c r="X244" t="s">
        <v>1219</v>
      </c>
      <c r="Y244">
        <v>887</v>
      </c>
      <c r="Z244">
        <v>1516</v>
      </c>
      <c r="AA244">
        <v>3</v>
      </c>
      <c r="AB244">
        <v>1819.2</v>
      </c>
      <c r="AC244">
        <f>Table1_1[[#This Row],[Price]]*Table1_1[[#This Row],[Quantity]]</f>
        <v>4548</v>
      </c>
    </row>
    <row r="245" spans="1:29" x14ac:dyDescent="0.3">
      <c r="A245" t="s">
        <v>28</v>
      </c>
      <c r="B245" t="s">
        <v>29</v>
      </c>
      <c r="C245" t="s">
        <v>66</v>
      </c>
      <c r="D245" t="s">
        <v>170</v>
      </c>
      <c r="E245" t="s">
        <v>32</v>
      </c>
      <c r="F245" t="s">
        <v>355</v>
      </c>
      <c r="G245">
        <v>26</v>
      </c>
      <c r="H245">
        <v>417092</v>
      </c>
      <c r="I245" t="s">
        <v>58</v>
      </c>
      <c r="J245" s="3">
        <v>44679</v>
      </c>
      <c r="K245">
        <v>1000</v>
      </c>
      <c r="L245" t="s">
        <v>1220</v>
      </c>
      <c r="M245" t="s">
        <v>1118</v>
      </c>
      <c r="N245" t="s">
        <v>1221</v>
      </c>
      <c r="O245" t="s">
        <v>1222</v>
      </c>
      <c r="P245" t="s">
        <v>51</v>
      </c>
      <c r="Q245">
        <v>11</v>
      </c>
      <c r="R245" t="s">
        <v>40</v>
      </c>
      <c r="S245" t="s">
        <v>41</v>
      </c>
      <c r="T245">
        <v>42266</v>
      </c>
      <c r="U245" s="1">
        <v>45514</v>
      </c>
      <c r="V245" t="s">
        <v>64</v>
      </c>
      <c r="W245">
        <v>191505</v>
      </c>
      <c r="X245" t="s">
        <v>1223</v>
      </c>
      <c r="Y245">
        <v>756</v>
      </c>
      <c r="Z245">
        <v>1981</v>
      </c>
      <c r="AA245">
        <v>5</v>
      </c>
      <c r="AB245">
        <v>3962</v>
      </c>
      <c r="AC245">
        <f>Table1_1[[#This Row],[Price]]*Table1_1[[#This Row],[Quantity]]</f>
        <v>9905</v>
      </c>
    </row>
    <row r="246" spans="1:29" x14ac:dyDescent="0.3">
      <c r="A246" t="s">
        <v>28</v>
      </c>
      <c r="B246" t="s">
        <v>29</v>
      </c>
      <c r="C246" t="s">
        <v>157</v>
      </c>
      <c r="D246" t="s">
        <v>421</v>
      </c>
      <c r="E246" t="s">
        <v>32</v>
      </c>
      <c r="F246" t="s">
        <v>57</v>
      </c>
      <c r="G246">
        <v>77</v>
      </c>
      <c r="H246">
        <v>410469</v>
      </c>
      <c r="I246" t="s">
        <v>58</v>
      </c>
      <c r="J246" s="3">
        <v>44214</v>
      </c>
      <c r="K246">
        <v>1400</v>
      </c>
      <c r="L246" t="s">
        <v>1224</v>
      </c>
      <c r="M246" t="s">
        <v>159</v>
      </c>
      <c r="N246" t="s">
        <v>1225</v>
      </c>
      <c r="O246" t="s">
        <v>1226</v>
      </c>
      <c r="P246" t="s">
        <v>51</v>
      </c>
      <c r="Q246">
        <v>3</v>
      </c>
      <c r="R246" t="s">
        <v>40</v>
      </c>
      <c r="S246" t="s">
        <v>118</v>
      </c>
      <c r="T246">
        <v>17409</v>
      </c>
      <c r="U246" s="1">
        <v>45292</v>
      </c>
      <c r="V246" t="s">
        <v>111</v>
      </c>
      <c r="W246">
        <v>281724</v>
      </c>
      <c r="X246" t="s">
        <v>1227</v>
      </c>
      <c r="Y246">
        <v>270</v>
      </c>
      <c r="Z246">
        <v>2247</v>
      </c>
      <c r="AA246">
        <v>5</v>
      </c>
      <c r="AB246">
        <v>4494</v>
      </c>
      <c r="AC246">
        <f>Table1_1[[#This Row],[Price]]*Table1_1[[#This Row],[Quantity]]</f>
        <v>11235</v>
      </c>
    </row>
    <row r="247" spans="1:29" x14ac:dyDescent="0.3">
      <c r="A247" t="s">
        <v>28</v>
      </c>
      <c r="B247" t="s">
        <v>29</v>
      </c>
      <c r="C247" t="s">
        <v>54</v>
      </c>
      <c r="D247" t="s">
        <v>98</v>
      </c>
      <c r="E247" t="s">
        <v>56</v>
      </c>
      <c r="F247" t="s">
        <v>47</v>
      </c>
      <c r="G247">
        <v>73</v>
      </c>
      <c r="H247">
        <v>408793</v>
      </c>
      <c r="I247" t="s">
        <v>58</v>
      </c>
      <c r="J247" s="3">
        <v>44902</v>
      </c>
      <c r="K247">
        <v>1300</v>
      </c>
      <c r="L247" t="s">
        <v>1228</v>
      </c>
      <c r="M247" t="s">
        <v>394</v>
      </c>
      <c r="N247" t="s">
        <v>1229</v>
      </c>
      <c r="O247" t="s">
        <v>1230</v>
      </c>
      <c r="P247" t="s">
        <v>39</v>
      </c>
      <c r="Q247">
        <v>11</v>
      </c>
      <c r="R247" t="s">
        <v>88</v>
      </c>
      <c r="S247" t="s">
        <v>41</v>
      </c>
      <c r="T247">
        <v>96534</v>
      </c>
      <c r="U247" s="1">
        <v>45402</v>
      </c>
      <c r="V247" t="s">
        <v>80</v>
      </c>
      <c r="W247">
        <v>545216</v>
      </c>
      <c r="X247" t="s">
        <v>1231</v>
      </c>
      <c r="Y247">
        <v>738</v>
      </c>
      <c r="Z247">
        <v>2353</v>
      </c>
      <c r="AA247">
        <v>5</v>
      </c>
      <c r="AB247">
        <v>4706</v>
      </c>
      <c r="AC247">
        <f>Table1_1[[#This Row],[Price]]*Table1_1[[#This Row],[Quantity]]</f>
        <v>11765</v>
      </c>
    </row>
    <row r="248" spans="1:29" x14ac:dyDescent="0.3">
      <c r="A248" t="s">
        <v>28</v>
      </c>
      <c r="B248" t="s">
        <v>29</v>
      </c>
      <c r="C248" t="s">
        <v>66</v>
      </c>
      <c r="D248" t="s">
        <v>616</v>
      </c>
      <c r="E248" t="s">
        <v>56</v>
      </c>
      <c r="F248" t="s">
        <v>106</v>
      </c>
      <c r="G248">
        <v>87</v>
      </c>
      <c r="H248">
        <v>422194</v>
      </c>
      <c r="I248" t="s">
        <v>58</v>
      </c>
      <c r="J248" s="3">
        <v>44851</v>
      </c>
      <c r="K248">
        <v>1400</v>
      </c>
      <c r="L248" t="s">
        <v>1232</v>
      </c>
      <c r="M248" t="s">
        <v>394</v>
      </c>
      <c r="N248" t="s">
        <v>1233</v>
      </c>
      <c r="O248">
        <v>7884381037</v>
      </c>
      <c r="P248" t="s">
        <v>39</v>
      </c>
      <c r="Q248">
        <v>20</v>
      </c>
      <c r="R248" t="s">
        <v>40</v>
      </c>
      <c r="S248" t="s">
        <v>118</v>
      </c>
      <c r="T248">
        <v>68140</v>
      </c>
      <c r="U248" s="1">
        <v>45539</v>
      </c>
      <c r="V248" t="s">
        <v>180</v>
      </c>
      <c r="W248">
        <v>378896</v>
      </c>
      <c r="X248" t="s">
        <v>1234</v>
      </c>
      <c r="Y248">
        <v>443</v>
      </c>
      <c r="Z248">
        <v>2183</v>
      </c>
      <c r="AA248">
        <v>8</v>
      </c>
      <c r="AB248">
        <v>6985.6</v>
      </c>
      <c r="AC248">
        <f>Table1_1[[#This Row],[Price]]*Table1_1[[#This Row],[Quantity]]</f>
        <v>17464</v>
      </c>
    </row>
    <row r="249" spans="1:29" x14ac:dyDescent="0.3">
      <c r="A249" t="s">
        <v>28</v>
      </c>
      <c r="B249" t="s">
        <v>29</v>
      </c>
      <c r="C249" t="s">
        <v>44</v>
      </c>
      <c r="D249" t="s">
        <v>317</v>
      </c>
      <c r="E249" t="s">
        <v>32</v>
      </c>
      <c r="F249" t="s">
        <v>113</v>
      </c>
      <c r="G249">
        <v>2</v>
      </c>
      <c r="H249">
        <v>439914</v>
      </c>
      <c r="I249" t="s">
        <v>34</v>
      </c>
      <c r="J249" s="3">
        <v>44401</v>
      </c>
      <c r="K249">
        <v>1200</v>
      </c>
      <c r="L249" t="s">
        <v>1235</v>
      </c>
      <c r="M249" t="s">
        <v>919</v>
      </c>
      <c r="N249" t="s">
        <v>1236</v>
      </c>
      <c r="O249" t="s">
        <v>1237</v>
      </c>
      <c r="P249" t="s">
        <v>71</v>
      </c>
      <c r="Q249">
        <v>6</v>
      </c>
      <c r="R249" t="s">
        <v>40</v>
      </c>
      <c r="S249" t="s">
        <v>79</v>
      </c>
      <c r="T249">
        <v>44006</v>
      </c>
      <c r="U249" s="1">
        <v>45392</v>
      </c>
      <c r="V249" t="s">
        <v>80</v>
      </c>
      <c r="W249">
        <v>798399</v>
      </c>
      <c r="X249" t="s">
        <v>1238</v>
      </c>
      <c r="Y249">
        <v>249</v>
      </c>
      <c r="Z249">
        <v>2475</v>
      </c>
      <c r="AA249">
        <v>2</v>
      </c>
      <c r="AB249">
        <v>1980</v>
      </c>
      <c r="AC249">
        <f>Table1_1[[#This Row],[Price]]*Table1_1[[#This Row],[Quantity]]</f>
        <v>4950</v>
      </c>
    </row>
    <row r="250" spans="1:29" x14ac:dyDescent="0.3">
      <c r="A250" t="s">
        <v>28</v>
      </c>
      <c r="B250" t="s">
        <v>29</v>
      </c>
      <c r="C250" t="s">
        <v>148</v>
      </c>
      <c r="D250" t="s">
        <v>267</v>
      </c>
      <c r="E250" t="s">
        <v>32</v>
      </c>
      <c r="F250" t="s">
        <v>175</v>
      </c>
      <c r="G250">
        <v>3</v>
      </c>
      <c r="H250">
        <v>400255</v>
      </c>
      <c r="I250" t="s">
        <v>34</v>
      </c>
      <c r="J250" s="3">
        <v>44204</v>
      </c>
      <c r="K250">
        <v>1400</v>
      </c>
      <c r="L250" t="s">
        <v>1239</v>
      </c>
      <c r="M250" t="s">
        <v>165</v>
      </c>
      <c r="N250" t="s">
        <v>1240</v>
      </c>
      <c r="O250" t="s">
        <v>1241</v>
      </c>
      <c r="P250" t="s">
        <v>39</v>
      </c>
      <c r="Q250">
        <v>16</v>
      </c>
      <c r="R250" t="s">
        <v>88</v>
      </c>
      <c r="S250" t="s">
        <v>63</v>
      </c>
      <c r="T250">
        <v>41633</v>
      </c>
      <c r="U250" s="1">
        <v>45445</v>
      </c>
      <c r="V250" t="s">
        <v>52</v>
      </c>
      <c r="W250">
        <v>923969</v>
      </c>
      <c r="X250" t="s">
        <v>1242</v>
      </c>
      <c r="Y250">
        <v>836</v>
      </c>
      <c r="Z250">
        <v>2623</v>
      </c>
      <c r="AA250">
        <v>4</v>
      </c>
      <c r="AB250">
        <v>4196.8</v>
      </c>
      <c r="AC250">
        <f>Table1_1[[#This Row],[Price]]*Table1_1[[#This Row],[Quantity]]</f>
        <v>10492</v>
      </c>
    </row>
    <row r="251" spans="1:29" x14ac:dyDescent="0.3">
      <c r="A251" t="s">
        <v>28</v>
      </c>
      <c r="B251" t="s">
        <v>29</v>
      </c>
      <c r="C251" t="s">
        <v>66</v>
      </c>
      <c r="D251" t="s">
        <v>182</v>
      </c>
      <c r="E251" t="s">
        <v>32</v>
      </c>
      <c r="F251" t="s">
        <v>175</v>
      </c>
      <c r="G251">
        <v>96</v>
      </c>
      <c r="H251">
        <v>402823</v>
      </c>
      <c r="I251" t="s">
        <v>58</v>
      </c>
      <c r="J251" s="3">
        <v>44895</v>
      </c>
      <c r="K251">
        <v>1200</v>
      </c>
      <c r="L251" t="s">
        <v>1243</v>
      </c>
      <c r="M251" t="s">
        <v>1244</v>
      </c>
      <c r="N251" t="s">
        <v>1245</v>
      </c>
      <c r="O251" t="s">
        <v>1246</v>
      </c>
      <c r="P251" t="s">
        <v>39</v>
      </c>
      <c r="Q251">
        <v>18</v>
      </c>
      <c r="R251" t="s">
        <v>40</v>
      </c>
      <c r="S251" t="s">
        <v>79</v>
      </c>
      <c r="T251">
        <v>56707</v>
      </c>
      <c r="U251" s="1">
        <v>45426</v>
      </c>
      <c r="V251" t="s">
        <v>140</v>
      </c>
      <c r="W251">
        <v>218100</v>
      </c>
      <c r="X251" t="s">
        <v>1247</v>
      </c>
      <c r="Y251">
        <v>529</v>
      </c>
      <c r="Z251">
        <v>1718</v>
      </c>
      <c r="AA251">
        <v>4</v>
      </c>
      <c r="AB251">
        <v>2748.8</v>
      </c>
      <c r="AC251">
        <f>Table1_1[[#This Row],[Price]]*Table1_1[[#This Row],[Quantity]]</f>
        <v>6872</v>
      </c>
    </row>
    <row r="252" spans="1:29" x14ac:dyDescent="0.3">
      <c r="A252" t="s">
        <v>28</v>
      </c>
      <c r="B252" t="s">
        <v>29</v>
      </c>
      <c r="C252" t="s">
        <v>157</v>
      </c>
      <c r="D252" t="s">
        <v>621</v>
      </c>
      <c r="E252" t="s">
        <v>56</v>
      </c>
      <c r="F252" t="s">
        <v>355</v>
      </c>
      <c r="G252">
        <v>81</v>
      </c>
      <c r="H252">
        <v>430044</v>
      </c>
      <c r="I252" t="s">
        <v>34</v>
      </c>
      <c r="J252" s="3">
        <v>45172</v>
      </c>
      <c r="K252">
        <v>1300</v>
      </c>
      <c r="L252" t="s">
        <v>1248</v>
      </c>
      <c r="M252" t="s">
        <v>394</v>
      </c>
      <c r="N252" t="s">
        <v>1249</v>
      </c>
      <c r="O252" t="s">
        <v>1250</v>
      </c>
      <c r="P252" t="s">
        <v>39</v>
      </c>
      <c r="Q252">
        <v>9</v>
      </c>
      <c r="R252" t="s">
        <v>40</v>
      </c>
      <c r="S252" t="s">
        <v>63</v>
      </c>
      <c r="T252">
        <v>95527</v>
      </c>
      <c r="U252" s="1">
        <v>45504</v>
      </c>
      <c r="V252" t="s">
        <v>126</v>
      </c>
      <c r="W252">
        <v>756977</v>
      </c>
      <c r="X252" t="s">
        <v>1251</v>
      </c>
      <c r="Y252">
        <v>555</v>
      </c>
      <c r="Z252">
        <v>741</v>
      </c>
      <c r="AA252">
        <v>3</v>
      </c>
      <c r="AB252">
        <v>889.2</v>
      </c>
      <c r="AC252">
        <f>Table1_1[[#This Row],[Price]]*Table1_1[[#This Row],[Quantity]]</f>
        <v>2223</v>
      </c>
    </row>
    <row r="253" spans="1:29" x14ac:dyDescent="0.3">
      <c r="A253" t="s">
        <v>28</v>
      </c>
      <c r="B253" t="s">
        <v>29</v>
      </c>
      <c r="C253" t="s">
        <v>148</v>
      </c>
      <c r="D253" t="s">
        <v>380</v>
      </c>
      <c r="E253" t="s">
        <v>32</v>
      </c>
      <c r="F253" t="s">
        <v>150</v>
      </c>
      <c r="G253">
        <v>98</v>
      </c>
      <c r="H253">
        <v>424569</v>
      </c>
      <c r="I253" t="s">
        <v>58</v>
      </c>
      <c r="J253" s="3">
        <v>44709</v>
      </c>
      <c r="K253">
        <v>1400</v>
      </c>
      <c r="L253" t="s">
        <v>1252</v>
      </c>
      <c r="M253" t="s">
        <v>1253</v>
      </c>
      <c r="N253" t="s">
        <v>1254</v>
      </c>
      <c r="O253" t="s">
        <v>1255</v>
      </c>
      <c r="P253" t="s">
        <v>51</v>
      </c>
      <c r="Q253">
        <v>5</v>
      </c>
      <c r="R253" t="s">
        <v>40</v>
      </c>
      <c r="S253" t="s">
        <v>79</v>
      </c>
      <c r="T253">
        <v>56272</v>
      </c>
      <c r="U253" s="1">
        <v>45527</v>
      </c>
      <c r="V253" t="s">
        <v>64</v>
      </c>
      <c r="W253">
        <v>622924</v>
      </c>
      <c r="X253" t="s">
        <v>1256</v>
      </c>
      <c r="Y253">
        <v>475</v>
      </c>
      <c r="Z253">
        <v>2990</v>
      </c>
      <c r="AA253">
        <v>8</v>
      </c>
      <c r="AB253">
        <v>9568</v>
      </c>
      <c r="AC253">
        <f>Table1_1[[#This Row],[Price]]*Table1_1[[#This Row],[Quantity]]</f>
        <v>23920</v>
      </c>
    </row>
    <row r="254" spans="1:29" x14ac:dyDescent="0.3">
      <c r="A254" t="s">
        <v>28</v>
      </c>
      <c r="B254" t="s">
        <v>29</v>
      </c>
      <c r="C254" t="s">
        <v>54</v>
      </c>
      <c r="D254" t="s">
        <v>149</v>
      </c>
      <c r="E254" t="s">
        <v>56</v>
      </c>
      <c r="F254" t="s">
        <v>113</v>
      </c>
      <c r="G254">
        <v>15</v>
      </c>
      <c r="H254">
        <v>436676</v>
      </c>
      <c r="I254" t="s">
        <v>58</v>
      </c>
      <c r="J254" s="3">
        <v>44549</v>
      </c>
      <c r="K254">
        <v>1200</v>
      </c>
      <c r="L254" t="s">
        <v>1257</v>
      </c>
      <c r="M254" t="s">
        <v>623</v>
      </c>
      <c r="N254" t="s">
        <v>1258</v>
      </c>
      <c r="O254" t="s">
        <v>1259</v>
      </c>
      <c r="P254" t="s">
        <v>87</v>
      </c>
      <c r="Q254">
        <v>12</v>
      </c>
      <c r="R254" t="s">
        <v>40</v>
      </c>
      <c r="S254" t="s">
        <v>41</v>
      </c>
      <c r="T254">
        <v>45550</v>
      </c>
      <c r="U254" s="1">
        <v>45329</v>
      </c>
      <c r="V254" t="s">
        <v>119</v>
      </c>
      <c r="W254">
        <v>607759</v>
      </c>
      <c r="X254" t="s">
        <v>1260</v>
      </c>
      <c r="Y254">
        <v>816</v>
      </c>
      <c r="Z254">
        <v>1199</v>
      </c>
      <c r="AA254">
        <v>8</v>
      </c>
      <c r="AB254">
        <v>3836.8</v>
      </c>
      <c r="AC254">
        <f>Table1_1[[#This Row],[Price]]*Table1_1[[#This Row],[Quantity]]</f>
        <v>9592</v>
      </c>
    </row>
    <row r="255" spans="1:29" x14ac:dyDescent="0.3">
      <c r="A255" t="s">
        <v>28</v>
      </c>
      <c r="B255" t="s">
        <v>29</v>
      </c>
      <c r="C255" t="s">
        <v>44</v>
      </c>
      <c r="D255" t="s">
        <v>442</v>
      </c>
      <c r="E255" t="s">
        <v>46</v>
      </c>
      <c r="F255" t="s">
        <v>83</v>
      </c>
      <c r="G255">
        <v>7</v>
      </c>
      <c r="H255">
        <v>434964</v>
      </c>
      <c r="I255" t="s">
        <v>34</v>
      </c>
      <c r="J255" s="3">
        <v>44951</v>
      </c>
      <c r="K255">
        <v>1100</v>
      </c>
      <c r="L255" t="s">
        <v>1261</v>
      </c>
      <c r="M255" t="s">
        <v>276</v>
      </c>
      <c r="N255" t="s">
        <v>1262</v>
      </c>
      <c r="O255" t="s">
        <v>1263</v>
      </c>
      <c r="P255" t="s">
        <v>87</v>
      </c>
      <c r="Q255">
        <v>15</v>
      </c>
      <c r="R255" t="s">
        <v>88</v>
      </c>
      <c r="S255" t="s">
        <v>79</v>
      </c>
      <c r="T255">
        <v>20551</v>
      </c>
      <c r="U255" s="1">
        <v>45400</v>
      </c>
      <c r="V255" t="s">
        <v>80</v>
      </c>
      <c r="W255">
        <v>825559</v>
      </c>
      <c r="X255" t="s">
        <v>1264</v>
      </c>
      <c r="Y255">
        <v>992</v>
      </c>
      <c r="Z255">
        <v>1969</v>
      </c>
      <c r="AA255">
        <v>5</v>
      </c>
      <c r="AB255">
        <v>3938</v>
      </c>
      <c r="AC255">
        <f>Table1_1[[#This Row],[Price]]*Table1_1[[#This Row],[Quantity]]</f>
        <v>9845</v>
      </c>
    </row>
    <row r="256" spans="1:29" x14ac:dyDescent="0.3">
      <c r="A256" t="s">
        <v>28</v>
      </c>
      <c r="B256" t="s">
        <v>29</v>
      </c>
      <c r="C256" t="s">
        <v>66</v>
      </c>
      <c r="D256" t="s">
        <v>364</v>
      </c>
      <c r="E256" t="s">
        <v>32</v>
      </c>
      <c r="F256" t="s">
        <v>355</v>
      </c>
      <c r="G256">
        <v>50</v>
      </c>
      <c r="H256">
        <v>418166</v>
      </c>
      <c r="I256" t="s">
        <v>34</v>
      </c>
      <c r="J256" s="3">
        <v>45068</v>
      </c>
      <c r="K256">
        <v>950</v>
      </c>
      <c r="L256" t="s">
        <v>1265</v>
      </c>
      <c r="M256" t="s">
        <v>1212</v>
      </c>
      <c r="N256" t="s">
        <v>1266</v>
      </c>
      <c r="O256" t="s">
        <v>1267</v>
      </c>
      <c r="P256" t="s">
        <v>39</v>
      </c>
      <c r="Q256">
        <v>15</v>
      </c>
      <c r="R256" t="s">
        <v>40</v>
      </c>
      <c r="S256" t="s">
        <v>63</v>
      </c>
      <c r="T256">
        <v>72835</v>
      </c>
      <c r="U256" s="1">
        <v>45390</v>
      </c>
      <c r="V256" t="s">
        <v>80</v>
      </c>
      <c r="W256">
        <v>896301</v>
      </c>
      <c r="X256" t="s">
        <v>1268</v>
      </c>
      <c r="Y256">
        <v>339</v>
      </c>
      <c r="Z256">
        <v>2422</v>
      </c>
      <c r="AA256">
        <v>5</v>
      </c>
      <c r="AB256">
        <v>4844</v>
      </c>
      <c r="AC256">
        <f>Table1_1[[#This Row],[Price]]*Table1_1[[#This Row],[Quantity]]</f>
        <v>12110</v>
      </c>
    </row>
    <row r="257" spans="1:29" x14ac:dyDescent="0.3">
      <c r="A257" t="s">
        <v>28</v>
      </c>
      <c r="B257" t="s">
        <v>29</v>
      </c>
      <c r="C257" t="s">
        <v>66</v>
      </c>
      <c r="D257" t="s">
        <v>220</v>
      </c>
      <c r="E257" t="s">
        <v>46</v>
      </c>
      <c r="F257" t="s">
        <v>47</v>
      </c>
      <c r="G257">
        <v>18</v>
      </c>
      <c r="H257">
        <v>412945</v>
      </c>
      <c r="I257" t="s">
        <v>34</v>
      </c>
      <c r="J257" s="3">
        <v>44240</v>
      </c>
      <c r="K257">
        <v>1200</v>
      </c>
      <c r="L257" t="s">
        <v>1269</v>
      </c>
      <c r="M257" t="s">
        <v>856</v>
      </c>
      <c r="N257" t="s">
        <v>1270</v>
      </c>
      <c r="O257" t="s">
        <v>1271</v>
      </c>
      <c r="P257" t="s">
        <v>39</v>
      </c>
      <c r="Q257">
        <v>12</v>
      </c>
      <c r="R257" t="s">
        <v>40</v>
      </c>
      <c r="S257" t="s">
        <v>63</v>
      </c>
      <c r="T257">
        <v>78235</v>
      </c>
      <c r="U257" s="1">
        <v>45381</v>
      </c>
      <c r="V257" t="s">
        <v>72</v>
      </c>
      <c r="W257">
        <v>103287</v>
      </c>
      <c r="X257" t="s">
        <v>1272</v>
      </c>
      <c r="Y257">
        <v>778</v>
      </c>
      <c r="Z257">
        <v>2637</v>
      </c>
      <c r="AA257">
        <v>2</v>
      </c>
      <c r="AB257">
        <v>2109.6</v>
      </c>
      <c r="AC257">
        <f>Table1_1[[#This Row],[Price]]*Table1_1[[#This Row],[Quantity]]</f>
        <v>5274</v>
      </c>
    </row>
    <row r="258" spans="1:29" x14ac:dyDescent="0.3">
      <c r="A258" t="s">
        <v>28</v>
      </c>
      <c r="B258" t="s">
        <v>29</v>
      </c>
      <c r="C258" t="s">
        <v>91</v>
      </c>
      <c r="D258" t="s">
        <v>291</v>
      </c>
      <c r="E258" t="s">
        <v>46</v>
      </c>
      <c r="F258" t="s">
        <v>175</v>
      </c>
      <c r="G258">
        <v>93</v>
      </c>
      <c r="H258">
        <v>411953</v>
      </c>
      <c r="I258" t="s">
        <v>58</v>
      </c>
      <c r="J258" s="3">
        <v>44551</v>
      </c>
      <c r="K258">
        <v>1000</v>
      </c>
      <c r="L258" t="s">
        <v>1273</v>
      </c>
      <c r="M258" t="s">
        <v>287</v>
      </c>
      <c r="N258" t="s">
        <v>1274</v>
      </c>
      <c r="O258" t="s">
        <v>1275</v>
      </c>
      <c r="P258" t="s">
        <v>87</v>
      </c>
      <c r="Q258">
        <v>4</v>
      </c>
      <c r="R258" t="s">
        <v>40</v>
      </c>
      <c r="S258" t="s">
        <v>118</v>
      </c>
      <c r="T258">
        <v>29578</v>
      </c>
      <c r="U258" s="1">
        <v>45437</v>
      </c>
      <c r="V258" t="s">
        <v>140</v>
      </c>
      <c r="W258">
        <v>260046</v>
      </c>
      <c r="X258" t="s">
        <v>1276</v>
      </c>
      <c r="Y258">
        <v>875</v>
      </c>
      <c r="Z258">
        <v>2811</v>
      </c>
      <c r="AA258">
        <v>1</v>
      </c>
      <c r="AB258">
        <v>1124.4000000000001</v>
      </c>
      <c r="AC258">
        <f>Table1_1[[#This Row],[Price]]*Table1_1[[#This Row],[Quantity]]</f>
        <v>2811</v>
      </c>
    </row>
    <row r="259" spans="1:29" x14ac:dyDescent="0.3">
      <c r="A259" t="s">
        <v>28</v>
      </c>
      <c r="B259" t="s">
        <v>29</v>
      </c>
      <c r="C259" t="s">
        <v>91</v>
      </c>
      <c r="D259" t="s">
        <v>163</v>
      </c>
      <c r="E259" t="s">
        <v>46</v>
      </c>
      <c r="F259" t="s">
        <v>33</v>
      </c>
      <c r="G259">
        <v>30</v>
      </c>
      <c r="H259">
        <v>434391</v>
      </c>
      <c r="I259" t="s">
        <v>58</v>
      </c>
      <c r="J259" s="3">
        <v>45035</v>
      </c>
      <c r="K259">
        <v>950</v>
      </c>
      <c r="L259" t="s">
        <v>1277</v>
      </c>
      <c r="M259" t="s">
        <v>1017</v>
      </c>
      <c r="N259" t="s">
        <v>1278</v>
      </c>
      <c r="O259" t="s">
        <v>1279</v>
      </c>
      <c r="P259" t="s">
        <v>39</v>
      </c>
      <c r="Q259">
        <v>11</v>
      </c>
      <c r="R259" t="s">
        <v>40</v>
      </c>
      <c r="S259" t="s">
        <v>41</v>
      </c>
      <c r="T259">
        <v>24758</v>
      </c>
      <c r="U259" s="1">
        <v>45563</v>
      </c>
      <c r="V259" t="s">
        <v>180</v>
      </c>
      <c r="W259">
        <v>661712</v>
      </c>
      <c r="X259" t="s">
        <v>1280</v>
      </c>
      <c r="Y259">
        <v>245</v>
      </c>
      <c r="Z259">
        <v>2436</v>
      </c>
      <c r="AA259">
        <v>5</v>
      </c>
      <c r="AB259">
        <v>4872</v>
      </c>
      <c r="AC259">
        <f>Table1_1[[#This Row],[Price]]*Table1_1[[#This Row],[Quantity]]</f>
        <v>12180</v>
      </c>
    </row>
    <row r="260" spans="1:29" x14ac:dyDescent="0.3">
      <c r="A260" t="s">
        <v>28</v>
      </c>
      <c r="B260" t="s">
        <v>29</v>
      </c>
      <c r="C260" t="s">
        <v>193</v>
      </c>
      <c r="D260" t="s">
        <v>267</v>
      </c>
      <c r="E260" t="s">
        <v>46</v>
      </c>
      <c r="F260" t="s">
        <v>150</v>
      </c>
      <c r="G260">
        <v>70</v>
      </c>
      <c r="H260">
        <v>436699</v>
      </c>
      <c r="I260" t="s">
        <v>34</v>
      </c>
      <c r="J260" s="3">
        <v>44625</v>
      </c>
      <c r="K260">
        <v>1200</v>
      </c>
      <c r="L260" t="s">
        <v>1281</v>
      </c>
      <c r="M260" t="s">
        <v>345</v>
      </c>
      <c r="N260" t="s">
        <v>1282</v>
      </c>
      <c r="O260" t="s">
        <v>1283</v>
      </c>
      <c r="P260" t="s">
        <v>51</v>
      </c>
      <c r="Q260">
        <v>19</v>
      </c>
      <c r="R260" t="s">
        <v>40</v>
      </c>
      <c r="S260" t="s">
        <v>79</v>
      </c>
      <c r="T260">
        <v>77148</v>
      </c>
      <c r="U260" s="1">
        <v>45619</v>
      </c>
      <c r="V260" t="s">
        <v>42</v>
      </c>
      <c r="W260">
        <v>181601</v>
      </c>
      <c r="X260" t="s">
        <v>1284</v>
      </c>
      <c r="Y260">
        <v>944</v>
      </c>
      <c r="Z260">
        <v>2831</v>
      </c>
      <c r="AA260">
        <v>2</v>
      </c>
      <c r="AB260">
        <v>2264.8000000000002</v>
      </c>
      <c r="AC260">
        <f>Table1_1[[#This Row],[Price]]*Table1_1[[#This Row],[Quantity]]</f>
        <v>5662</v>
      </c>
    </row>
    <row r="261" spans="1:29" x14ac:dyDescent="0.3">
      <c r="A261" t="s">
        <v>28</v>
      </c>
      <c r="B261" t="s">
        <v>29</v>
      </c>
      <c r="C261" t="s">
        <v>157</v>
      </c>
      <c r="D261" t="s">
        <v>421</v>
      </c>
      <c r="E261" t="s">
        <v>46</v>
      </c>
      <c r="F261" t="s">
        <v>355</v>
      </c>
      <c r="G261">
        <v>71</v>
      </c>
      <c r="H261">
        <v>436925</v>
      </c>
      <c r="I261" t="s">
        <v>58</v>
      </c>
      <c r="J261" s="3">
        <v>44208</v>
      </c>
      <c r="K261">
        <v>950</v>
      </c>
      <c r="L261" t="s">
        <v>1285</v>
      </c>
      <c r="M261" t="s">
        <v>552</v>
      </c>
      <c r="N261" t="s">
        <v>1286</v>
      </c>
      <c r="O261" t="s">
        <v>1287</v>
      </c>
      <c r="P261" t="s">
        <v>87</v>
      </c>
      <c r="Q261">
        <v>18</v>
      </c>
      <c r="R261" t="s">
        <v>88</v>
      </c>
      <c r="S261" t="s">
        <v>63</v>
      </c>
      <c r="T261">
        <v>61523</v>
      </c>
      <c r="U261" s="1">
        <v>45419</v>
      </c>
      <c r="V261" t="s">
        <v>140</v>
      </c>
      <c r="W261">
        <v>296686</v>
      </c>
      <c r="X261" t="s">
        <v>1288</v>
      </c>
      <c r="Y261">
        <v>233</v>
      </c>
      <c r="Z261">
        <v>2839</v>
      </c>
      <c r="AA261">
        <v>8</v>
      </c>
      <c r="AB261">
        <v>9084.8000000000011</v>
      </c>
      <c r="AC261">
        <f>Table1_1[[#This Row],[Price]]*Table1_1[[#This Row],[Quantity]]</f>
        <v>22712</v>
      </c>
    </row>
    <row r="262" spans="1:29" x14ac:dyDescent="0.3">
      <c r="A262" t="s">
        <v>28</v>
      </c>
      <c r="B262" t="s">
        <v>29</v>
      </c>
      <c r="C262" t="s">
        <v>148</v>
      </c>
      <c r="D262" t="s">
        <v>267</v>
      </c>
      <c r="E262" t="s">
        <v>56</v>
      </c>
      <c r="F262" t="s">
        <v>150</v>
      </c>
      <c r="G262">
        <v>21</v>
      </c>
      <c r="H262">
        <v>410764</v>
      </c>
      <c r="I262" t="s">
        <v>58</v>
      </c>
      <c r="J262" s="3">
        <v>44317</v>
      </c>
      <c r="K262">
        <v>950</v>
      </c>
      <c r="L262" t="s">
        <v>1290</v>
      </c>
      <c r="M262" t="s">
        <v>1291</v>
      </c>
      <c r="N262" t="s">
        <v>1292</v>
      </c>
      <c r="O262" t="s">
        <v>1293</v>
      </c>
      <c r="P262" t="s">
        <v>51</v>
      </c>
      <c r="Q262">
        <v>7</v>
      </c>
      <c r="R262" t="s">
        <v>88</v>
      </c>
      <c r="S262" t="s">
        <v>63</v>
      </c>
      <c r="T262">
        <v>48503</v>
      </c>
      <c r="U262" s="1">
        <v>45561</v>
      </c>
      <c r="V262" t="s">
        <v>180</v>
      </c>
      <c r="W262">
        <v>133260</v>
      </c>
      <c r="X262" t="s">
        <v>1294</v>
      </c>
      <c r="Y262">
        <v>524</v>
      </c>
      <c r="Z262">
        <v>1411</v>
      </c>
      <c r="AA262">
        <v>1</v>
      </c>
      <c r="AB262">
        <v>564.4</v>
      </c>
      <c r="AC262">
        <f>Table1_1[[#This Row],[Price]]*Table1_1[[#This Row],[Quantity]]</f>
        <v>1411</v>
      </c>
    </row>
    <row r="263" spans="1:29" x14ac:dyDescent="0.3">
      <c r="A263" t="s">
        <v>28</v>
      </c>
      <c r="B263" t="s">
        <v>29</v>
      </c>
      <c r="C263" t="s">
        <v>44</v>
      </c>
      <c r="D263" t="s">
        <v>149</v>
      </c>
      <c r="E263" t="s">
        <v>56</v>
      </c>
      <c r="F263" t="s">
        <v>33</v>
      </c>
      <c r="G263">
        <v>85</v>
      </c>
      <c r="H263">
        <v>436915</v>
      </c>
      <c r="I263" t="s">
        <v>34</v>
      </c>
      <c r="J263" s="3">
        <v>45217</v>
      </c>
      <c r="K263">
        <v>1200</v>
      </c>
      <c r="L263" t="s">
        <v>1295</v>
      </c>
      <c r="M263" t="s">
        <v>361</v>
      </c>
      <c r="N263" t="s">
        <v>1296</v>
      </c>
      <c r="O263" t="s">
        <v>1297</v>
      </c>
      <c r="P263" t="s">
        <v>87</v>
      </c>
      <c r="Q263">
        <v>11</v>
      </c>
      <c r="R263" t="s">
        <v>88</v>
      </c>
      <c r="S263" t="s">
        <v>63</v>
      </c>
      <c r="T263">
        <v>62158</v>
      </c>
      <c r="U263" s="1">
        <v>45525</v>
      </c>
      <c r="V263" t="s">
        <v>64</v>
      </c>
      <c r="W263">
        <v>593662</v>
      </c>
      <c r="X263" t="s">
        <v>1298</v>
      </c>
      <c r="Y263">
        <v>936</v>
      </c>
      <c r="Z263">
        <v>2769</v>
      </c>
      <c r="AA263">
        <v>1</v>
      </c>
      <c r="AB263">
        <v>1107.6000000000001</v>
      </c>
      <c r="AC263">
        <f>Table1_1[[#This Row],[Price]]*Table1_1[[#This Row],[Quantity]]</f>
        <v>2769</v>
      </c>
    </row>
    <row r="264" spans="1:29" x14ac:dyDescent="0.3">
      <c r="A264" t="s">
        <v>28</v>
      </c>
      <c r="B264" t="s">
        <v>29</v>
      </c>
      <c r="C264" t="s">
        <v>54</v>
      </c>
      <c r="D264" t="s">
        <v>421</v>
      </c>
      <c r="E264" t="s">
        <v>46</v>
      </c>
      <c r="F264" t="s">
        <v>47</v>
      </c>
      <c r="G264">
        <v>23</v>
      </c>
      <c r="H264">
        <v>434688</v>
      </c>
      <c r="I264" t="s">
        <v>34</v>
      </c>
      <c r="J264" s="3">
        <v>44273</v>
      </c>
      <c r="K264">
        <v>800</v>
      </c>
      <c r="L264" t="s">
        <v>1300</v>
      </c>
      <c r="M264" t="s">
        <v>1048</v>
      </c>
      <c r="N264" t="s">
        <v>1301</v>
      </c>
      <c r="O264" t="s">
        <v>1302</v>
      </c>
      <c r="P264" t="s">
        <v>39</v>
      </c>
      <c r="Q264">
        <v>11</v>
      </c>
      <c r="R264" t="s">
        <v>40</v>
      </c>
      <c r="S264" t="s">
        <v>79</v>
      </c>
      <c r="T264">
        <v>85212</v>
      </c>
      <c r="U264" s="1">
        <v>45508</v>
      </c>
      <c r="V264" t="s">
        <v>64</v>
      </c>
      <c r="W264">
        <v>640393</v>
      </c>
      <c r="X264" t="s">
        <v>1303</v>
      </c>
      <c r="Y264">
        <v>428</v>
      </c>
      <c r="Z264">
        <v>2430</v>
      </c>
      <c r="AA264">
        <v>6</v>
      </c>
      <c r="AB264">
        <v>5832</v>
      </c>
      <c r="AC264">
        <f>Table1_1[[#This Row],[Price]]*Table1_1[[#This Row],[Quantity]]</f>
        <v>14580</v>
      </c>
    </row>
    <row r="265" spans="1:29" x14ac:dyDescent="0.3">
      <c r="A265" t="s">
        <v>28</v>
      </c>
      <c r="B265" t="s">
        <v>29</v>
      </c>
      <c r="C265" t="s">
        <v>193</v>
      </c>
      <c r="D265" t="s">
        <v>442</v>
      </c>
      <c r="E265" t="s">
        <v>46</v>
      </c>
      <c r="F265" t="s">
        <v>47</v>
      </c>
      <c r="G265">
        <v>69</v>
      </c>
      <c r="H265">
        <v>403403</v>
      </c>
      <c r="I265" t="s">
        <v>34</v>
      </c>
      <c r="J265" s="3">
        <v>45210</v>
      </c>
      <c r="K265">
        <v>1400</v>
      </c>
      <c r="L265" t="s">
        <v>1304</v>
      </c>
      <c r="M265" t="s">
        <v>1305</v>
      </c>
      <c r="N265" t="s">
        <v>1306</v>
      </c>
      <c r="O265" t="s">
        <v>1307</v>
      </c>
      <c r="P265" t="s">
        <v>87</v>
      </c>
      <c r="Q265">
        <v>5</v>
      </c>
      <c r="R265" t="s">
        <v>40</v>
      </c>
      <c r="S265" t="s">
        <v>118</v>
      </c>
      <c r="T265">
        <v>82931</v>
      </c>
      <c r="U265" s="1">
        <v>45623</v>
      </c>
      <c r="V265" t="s">
        <v>42</v>
      </c>
      <c r="W265">
        <v>340120</v>
      </c>
      <c r="X265" t="s">
        <v>1308</v>
      </c>
      <c r="Y265">
        <v>952</v>
      </c>
      <c r="Z265">
        <v>2688</v>
      </c>
      <c r="AA265">
        <v>6</v>
      </c>
      <c r="AB265">
        <v>6451.2000000000007</v>
      </c>
      <c r="AC265">
        <f>Table1_1[[#This Row],[Price]]*Table1_1[[#This Row],[Quantity]]</f>
        <v>16128</v>
      </c>
    </row>
    <row r="266" spans="1:29" x14ac:dyDescent="0.3">
      <c r="A266" t="s">
        <v>28</v>
      </c>
      <c r="B266" t="s">
        <v>29</v>
      </c>
      <c r="C266" t="s">
        <v>44</v>
      </c>
      <c r="D266" t="s">
        <v>149</v>
      </c>
      <c r="E266" t="s">
        <v>46</v>
      </c>
      <c r="F266" t="s">
        <v>83</v>
      </c>
      <c r="G266">
        <v>24</v>
      </c>
      <c r="H266">
        <v>434134</v>
      </c>
      <c r="I266" t="s">
        <v>58</v>
      </c>
      <c r="J266" s="3">
        <v>45179</v>
      </c>
      <c r="K266">
        <v>1000</v>
      </c>
      <c r="L266" t="s">
        <v>1310</v>
      </c>
      <c r="M266" t="s">
        <v>205</v>
      </c>
      <c r="N266" t="s">
        <v>1311</v>
      </c>
      <c r="O266" t="s">
        <v>1312</v>
      </c>
      <c r="P266" t="s">
        <v>39</v>
      </c>
      <c r="Q266">
        <v>15</v>
      </c>
      <c r="R266" t="s">
        <v>40</v>
      </c>
      <c r="S266" t="s">
        <v>79</v>
      </c>
      <c r="T266">
        <v>58072</v>
      </c>
      <c r="U266" s="1">
        <v>45590</v>
      </c>
      <c r="V266" t="s">
        <v>155</v>
      </c>
      <c r="W266">
        <v>471497</v>
      </c>
      <c r="X266" t="s">
        <v>1313</v>
      </c>
      <c r="Y266">
        <v>414</v>
      </c>
      <c r="Z266">
        <v>2953</v>
      </c>
      <c r="AA266">
        <v>2</v>
      </c>
      <c r="AB266">
        <v>2362.4</v>
      </c>
      <c r="AC266">
        <f>Table1_1[[#This Row],[Price]]*Table1_1[[#This Row],[Quantity]]</f>
        <v>5906</v>
      </c>
    </row>
    <row r="267" spans="1:29" x14ac:dyDescent="0.3">
      <c r="A267" t="s">
        <v>28</v>
      </c>
      <c r="B267" t="s">
        <v>29</v>
      </c>
      <c r="C267" t="s">
        <v>54</v>
      </c>
      <c r="D267" t="s">
        <v>45</v>
      </c>
      <c r="E267" t="s">
        <v>46</v>
      </c>
      <c r="F267" t="s">
        <v>175</v>
      </c>
      <c r="G267">
        <v>30</v>
      </c>
      <c r="H267">
        <v>436992</v>
      </c>
      <c r="I267" t="s">
        <v>34</v>
      </c>
      <c r="J267" s="3">
        <v>45179</v>
      </c>
      <c r="K267">
        <v>1100</v>
      </c>
      <c r="L267" t="s">
        <v>1314</v>
      </c>
      <c r="M267" t="s">
        <v>172</v>
      </c>
      <c r="N267" t="s">
        <v>1315</v>
      </c>
      <c r="O267" t="s">
        <v>1316</v>
      </c>
      <c r="P267" t="s">
        <v>71</v>
      </c>
      <c r="Q267">
        <v>13</v>
      </c>
      <c r="R267" t="s">
        <v>88</v>
      </c>
      <c r="S267" t="s">
        <v>41</v>
      </c>
      <c r="T267">
        <v>70987</v>
      </c>
      <c r="U267" s="1">
        <v>45310</v>
      </c>
      <c r="V267" t="s">
        <v>111</v>
      </c>
      <c r="W267">
        <v>895593</v>
      </c>
      <c r="X267" t="s">
        <v>1317</v>
      </c>
      <c r="Y267">
        <v>578</v>
      </c>
      <c r="Z267">
        <v>1422</v>
      </c>
      <c r="AA267">
        <v>1</v>
      </c>
      <c r="AB267">
        <v>568.80000000000007</v>
      </c>
      <c r="AC267">
        <f>Table1_1[[#This Row],[Price]]*Table1_1[[#This Row],[Quantity]]</f>
        <v>1422</v>
      </c>
    </row>
    <row r="268" spans="1:29" x14ac:dyDescent="0.3">
      <c r="A268" t="s">
        <v>28</v>
      </c>
      <c r="B268" t="s">
        <v>29</v>
      </c>
      <c r="C268" t="s">
        <v>148</v>
      </c>
      <c r="D268" t="s">
        <v>170</v>
      </c>
      <c r="E268" t="s">
        <v>32</v>
      </c>
      <c r="F268" t="s">
        <v>83</v>
      </c>
      <c r="G268">
        <v>46</v>
      </c>
      <c r="H268">
        <v>433584</v>
      </c>
      <c r="I268" t="s">
        <v>58</v>
      </c>
      <c r="J268" s="3">
        <v>44386</v>
      </c>
      <c r="K268">
        <v>1000</v>
      </c>
      <c r="L268" t="s">
        <v>1319</v>
      </c>
      <c r="M268" t="s">
        <v>172</v>
      </c>
      <c r="N268" t="s">
        <v>1320</v>
      </c>
      <c r="O268" t="s">
        <v>1321</v>
      </c>
      <c r="P268" t="s">
        <v>71</v>
      </c>
      <c r="Q268">
        <v>20</v>
      </c>
      <c r="R268" t="s">
        <v>88</v>
      </c>
      <c r="S268" t="s">
        <v>118</v>
      </c>
      <c r="T268">
        <v>57567</v>
      </c>
      <c r="U268" s="1">
        <v>45459</v>
      </c>
      <c r="V268" t="s">
        <v>52</v>
      </c>
      <c r="W268">
        <v>608291</v>
      </c>
      <c r="X268" t="s">
        <v>1322</v>
      </c>
      <c r="Y268">
        <v>866</v>
      </c>
      <c r="Z268">
        <v>1369</v>
      </c>
      <c r="AA268">
        <v>5</v>
      </c>
      <c r="AB268">
        <v>2738</v>
      </c>
      <c r="AC268">
        <f>Table1_1[[#This Row],[Price]]*Table1_1[[#This Row],[Quantity]]</f>
        <v>6845</v>
      </c>
    </row>
    <row r="269" spans="1:29" x14ac:dyDescent="0.3">
      <c r="A269" t="s">
        <v>28</v>
      </c>
      <c r="B269" t="s">
        <v>29</v>
      </c>
      <c r="C269" t="s">
        <v>44</v>
      </c>
      <c r="D269" t="s">
        <v>317</v>
      </c>
      <c r="E269" t="s">
        <v>56</v>
      </c>
      <c r="F269" t="s">
        <v>150</v>
      </c>
      <c r="G269">
        <v>22</v>
      </c>
      <c r="H269">
        <v>426836</v>
      </c>
      <c r="I269" t="s">
        <v>34</v>
      </c>
      <c r="J269" s="3">
        <v>44050</v>
      </c>
      <c r="K269">
        <v>1000</v>
      </c>
      <c r="L269" t="s">
        <v>1323</v>
      </c>
      <c r="M269" t="s">
        <v>478</v>
      </c>
      <c r="N269" t="s">
        <v>1324</v>
      </c>
      <c r="O269" t="s">
        <v>1325</v>
      </c>
      <c r="P269" t="s">
        <v>71</v>
      </c>
      <c r="Q269">
        <v>5</v>
      </c>
      <c r="R269" t="s">
        <v>40</v>
      </c>
      <c r="S269" t="s">
        <v>79</v>
      </c>
      <c r="T269">
        <v>27932</v>
      </c>
      <c r="U269" s="1">
        <v>45363</v>
      </c>
      <c r="V269" t="s">
        <v>72</v>
      </c>
      <c r="W269">
        <v>241788</v>
      </c>
      <c r="X269" t="s">
        <v>1326</v>
      </c>
      <c r="Y269">
        <v>310</v>
      </c>
      <c r="Z269">
        <v>1189</v>
      </c>
      <c r="AA269">
        <v>8</v>
      </c>
      <c r="AB269">
        <v>3804.8</v>
      </c>
      <c r="AC269">
        <f>Table1_1[[#This Row],[Price]]*Table1_1[[#This Row],[Quantity]]</f>
        <v>9512</v>
      </c>
    </row>
    <row r="270" spans="1:29" x14ac:dyDescent="0.3">
      <c r="A270" t="s">
        <v>28</v>
      </c>
      <c r="B270" t="s">
        <v>29</v>
      </c>
      <c r="C270" t="s">
        <v>148</v>
      </c>
      <c r="D270" t="s">
        <v>31</v>
      </c>
      <c r="E270" t="s">
        <v>32</v>
      </c>
      <c r="F270" t="s">
        <v>99</v>
      </c>
      <c r="G270">
        <v>98</v>
      </c>
      <c r="H270">
        <v>416674</v>
      </c>
      <c r="I270" t="s">
        <v>58</v>
      </c>
      <c r="J270" s="3">
        <v>45351</v>
      </c>
      <c r="K270">
        <v>1400</v>
      </c>
      <c r="L270" t="s">
        <v>1327</v>
      </c>
      <c r="M270" t="s">
        <v>244</v>
      </c>
      <c r="N270" t="s">
        <v>1328</v>
      </c>
      <c r="O270" t="s">
        <v>1329</v>
      </c>
      <c r="P270" t="s">
        <v>39</v>
      </c>
      <c r="Q270">
        <v>19</v>
      </c>
      <c r="R270" t="s">
        <v>88</v>
      </c>
      <c r="S270" t="s">
        <v>118</v>
      </c>
      <c r="T270">
        <v>57189</v>
      </c>
      <c r="U270" s="1">
        <v>45417</v>
      </c>
      <c r="V270" t="s">
        <v>140</v>
      </c>
      <c r="W270">
        <v>949629</v>
      </c>
      <c r="X270" t="s">
        <v>1330</v>
      </c>
      <c r="Y270">
        <v>679</v>
      </c>
      <c r="Z270">
        <v>2014</v>
      </c>
      <c r="AA270">
        <v>3</v>
      </c>
      <c r="AB270">
        <v>2416.8000000000002</v>
      </c>
      <c r="AC270">
        <f>Table1_1[[#This Row],[Price]]*Table1_1[[#This Row],[Quantity]]</f>
        <v>6042</v>
      </c>
    </row>
    <row r="271" spans="1:29" x14ac:dyDescent="0.3">
      <c r="A271" t="s">
        <v>28</v>
      </c>
      <c r="B271" t="s">
        <v>29</v>
      </c>
      <c r="C271" t="s">
        <v>54</v>
      </c>
      <c r="D271" t="s">
        <v>511</v>
      </c>
      <c r="E271" t="s">
        <v>46</v>
      </c>
      <c r="F271" t="s">
        <v>135</v>
      </c>
      <c r="G271">
        <v>58</v>
      </c>
      <c r="H271">
        <v>436573</v>
      </c>
      <c r="I271" t="s">
        <v>58</v>
      </c>
      <c r="J271" s="3">
        <v>43896</v>
      </c>
      <c r="K271">
        <v>800</v>
      </c>
      <c r="L271" t="s">
        <v>1331</v>
      </c>
      <c r="M271" t="s">
        <v>361</v>
      </c>
      <c r="N271" t="s">
        <v>1332</v>
      </c>
      <c r="O271" t="s">
        <v>1333</v>
      </c>
      <c r="P271" t="s">
        <v>71</v>
      </c>
      <c r="Q271">
        <v>5</v>
      </c>
      <c r="R271" t="s">
        <v>88</v>
      </c>
      <c r="S271" t="s">
        <v>63</v>
      </c>
      <c r="T271">
        <v>54024</v>
      </c>
      <c r="U271" s="1">
        <v>45573</v>
      </c>
      <c r="V271" t="s">
        <v>155</v>
      </c>
      <c r="W271">
        <v>298754</v>
      </c>
      <c r="X271" t="s">
        <v>1334</v>
      </c>
      <c r="Y271">
        <v>564</v>
      </c>
      <c r="Z271">
        <v>2250</v>
      </c>
      <c r="AA271">
        <v>8</v>
      </c>
      <c r="AB271">
        <v>7200</v>
      </c>
      <c r="AC271">
        <f>Table1_1[[#This Row],[Price]]*Table1_1[[#This Row],[Quantity]]</f>
        <v>18000</v>
      </c>
    </row>
    <row r="272" spans="1:29" x14ac:dyDescent="0.3">
      <c r="A272" t="s">
        <v>28</v>
      </c>
      <c r="B272" t="s">
        <v>29</v>
      </c>
      <c r="C272" t="s">
        <v>44</v>
      </c>
      <c r="D272" t="s">
        <v>546</v>
      </c>
      <c r="E272" t="s">
        <v>56</v>
      </c>
      <c r="F272" t="s">
        <v>135</v>
      </c>
      <c r="G272">
        <v>62</v>
      </c>
      <c r="H272">
        <v>415009</v>
      </c>
      <c r="I272" t="s">
        <v>58</v>
      </c>
      <c r="J272" s="3">
        <v>44201</v>
      </c>
      <c r="K272">
        <v>1100</v>
      </c>
      <c r="L272" t="s">
        <v>1335</v>
      </c>
      <c r="M272" t="s">
        <v>423</v>
      </c>
      <c r="N272" t="s">
        <v>1336</v>
      </c>
      <c r="O272" t="s">
        <v>1337</v>
      </c>
      <c r="P272" t="s">
        <v>39</v>
      </c>
      <c r="Q272">
        <v>7</v>
      </c>
      <c r="R272" t="s">
        <v>88</v>
      </c>
      <c r="S272" t="s">
        <v>118</v>
      </c>
      <c r="T272">
        <v>16805</v>
      </c>
      <c r="U272" s="1">
        <v>45610</v>
      </c>
      <c r="V272" t="s">
        <v>42</v>
      </c>
      <c r="W272">
        <v>571322</v>
      </c>
      <c r="X272" t="s">
        <v>1338</v>
      </c>
      <c r="Y272">
        <v>979</v>
      </c>
      <c r="Z272">
        <v>2646</v>
      </c>
      <c r="AA272">
        <v>4</v>
      </c>
      <c r="AB272">
        <v>4233.6000000000004</v>
      </c>
      <c r="AC272">
        <f>Table1_1[[#This Row],[Price]]*Table1_1[[#This Row],[Quantity]]</f>
        <v>10584</v>
      </c>
    </row>
    <row r="273" spans="1:29" x14ac:dyDescent="0.3">
      <c r="A273" t="s">
        <v>28</v>
      </c>
      <c r="B273" t="s">
        <v>29</v>
      </c>
      <c r="C273" t="s">
        <v>44</v>
      </c>
      <c r="D273" t="s">
        <v>92</v>
      </c>
      <c r="E273" t="s">
        <v>46</v>
      </c>
      <c r="F273" t="s">
        <v>175</v>
      </c>
      <c r="G273">
        <v>1</v>
      </c>
      <c r="H273">
        <v>438261</v>
      </c>
      <c r="I273" t="s">
        <v>34</v>
      </c>
      <c r="J273" s="3">
        <v>44240</v>
      </c>
      <c r="K273">
        <v>1400</v>
      </c>
      <c r="L273" t="s">
        <v>1339</v>
      </c>
      <c r="M273" t="s">
        <v>308</v>
      </c>
      <c r="N273" t="s">
        <v>1340</v>
      </c>
      <c r="O273" t="s">
        <v>1341</v>
      </c>
      <c r="P273" t="s">
        <v>51</v>
      </c>
      <c r="Q273">
        <v>19</v>
      </c>
      <c r="R273" t="s">
        <v>88</v>
      </c>
      <c r="S273" t="s">
        <v>118</v>
      </c>
      <c r="T273">
        <v>66270</v>
      </c>
      <c r="U273" s="1">
        <v>45476</v>
      </c>
      <c r="V273" t="s">
        <v>126</v>
      </c>
      <c r="W273">
        <v>211542</v>
      </c>
      <c r="X273" t="s">
        <v>1342</v>
      </c>
      <c r="Y273">
        <v>214</v>
      </c>
      <c r="Z273">
        <v>2657</v>
      </c>
      <c r="AA273">
        <v>6</v>
      </c>
      <c r="AB273">
        <v>6376.8</v>
      </c>
      <c r="AC273">
        <f>Table1_1[[#This Row],[Price]]*Table1_1[[#This Row],[Quantity]]</f>
        <v>15942</v>
      </c>
    </row>
    <row r="274" spans="1:29" x14ac:dyDescent="0.3">
      <c r="A274" t="s">
        <v>28</v>
      </c>
      <c r="B274" t="s">
        <v>29</v>
      </c>
      <c r="C274" t="s">
        <v>54</v>
      </c>
      <c r="D274" t="s">
        <v>98</v>
      </c>
      <c r="E274" t="s">
        <v>56</v>
      </c>
      <c r="F274" t="s">
        <v>83</v>
      </c>
      <c r="G274">
        <v>22</v>
      </c>
      <c r="H274">
        <v>438365</v>
      </c>
      <c r="I274" t="s">
        <v>34</v>
      </c>
      <c r="J274" s="3">
        <v>43934</v>
      </c>
      <c r="K274">
        <v>1100</v>
      </c>
      <c r="L274" t="s">
        <v>1343</v>
      </c>
      <c r="M274" t="s">
        <v>293</v>
      </c>
      <c r="N274" t="s">
        <v>1344</v>
      </c>
      <c r="O274" t="s">
        <v>1345</v>
      </c>
      <c r="P274" t="s">
        <v>87</v>
      </c>
      <c r="Q274">
        <v>18</v>
      </c>
      <c r="R274" t="s">
        <v>40</v>
      </c>
      <c r="S274" t="s">
        <v>79</v>
      </c>
      <c r="T274">
        <v>50146</v>
      </c>
      <c r="U274" s="1">
        <v>45336</v>
      </c>
      <c r="V274" t="s">
        <v>119</v>
      </c>
      <c r="W274">
        <v>979314</v>
      </c>
      <c r="X274" t="s">
        <v>1346</v>
      </c>
      <c r="Y274">
        <v>732</v>
      </c>
      <c r="Z274">
        <v>2444</v>
      </c>
      <c r="AA274">
        <v>6</v>
      </c>
      <c r="AB274">
        <v>5865.6</v>
      </c>
      <c r="AC274">
        <f>Table1_1[[#This Row],[Price]]*Table1_1[[#This Row],[Quantity]]</f>
        <v>14664</v>
      </c>
    </row>
    <row r="275" spans="1:29" x14ac:dyDescent="0.3">
      <c r="A275" t="s">
        <v>28</v>
      </c>
      <c r="B275" t="s">
        <v>29</v>
      </c>
      <c r="C275" t="s">
        <v>91</v>
      </c>
      <c r="D275" t="s">
        <v>98</v>
      </c>
      <c r="E275" t="s">
        <v>56</v>
      </c>
      <c r="F275" t="s">
        <v>106</v>
      </c>
      <c r="G275">
        <v>6</v>
      </c>
      <c r="H275">
        <v>424641</v>
      </c>
      <c r="I275" t="s">
        <v>34</v>
      </c>
      <c r="J275" s="3">
        <v>44520</v>
      </c>
      <c r="K275">
        <v>950</v>
      </c>
      <c r="L275" t="s">
        <v>1347</v>
      </c>
      <c r="M275" t="s">
        <v>76</v>
      </c>
      <c r="N275" t="s">
        <v>1348</v>
      </c>
      <c r="O275">
        <v>4568186081</v>
      </c>
      <c r="P275" t="s">
        <v>71</v>
      </c>
      <c r="Q275">
        <v>13</v>
      </c>
      <c r="R275" t="s">
        <v>40</v>
      </c>
      <c r="S275" t="s">
        <v>63</v>
      </c>
      <c r="T275">
        <v>86534</v>
      </c>
      <c r="U275" s="1">
        <v>45536</v>
      </c>
      <c r="V275" t="s">
        <v>180</v>
      </c>
      <c r="W275">
        <v>106875</v>
      </c>
      <c r="X275" t="s">
        <v>1349</v>
      </c>
      <c r="Y275">
        <v>264</v>
      </c>
      <c r="Z275">
        <v>1439</v>
      </c>
      <c r="AA275">
        <v>3</v>
      </c>
      <c r="AB275">
        <v>1726.8000000000002</v>
      </c>
      <c r="AC275">
        <f>Table1_1[[#This Row],[Price]]*Table1_1[[#This Row],[Quantity]]</f>
        <v>4317</v>
      </c>
    </row>
    <row r="276" spans="1:29" x14ac:dyDescent="0.3">
      <c r="A276" t="s">
        <v>28</v>
      </c>
      <c r="B276" t="s">
        <v>29</v>
      </c>
      <c r="C276" t="s">
        <v>30</v>
      </c>
      <c r="D276" t="s">
        <v>317</v>
      </c>
      <c r="E276" t="s">
        <v>32</v>
      </c>
      <c r="F276" t="s">
        <v>113</v>
      </c>
      <c r="G276">
        <v>3</v>
      </c>
      <c r="H276">
        <v>422803</v>
      </c>
      <c r="I276" t="s">
        <v>34</v>
      </c>
      <c r="J276" s="3">
        <v>45542</v>
      </c>
      <c r="K276">
        <v>1400</v>
      </c>
      <c r="L276" t="s">
        <v>1351</v>
      </c>
      <c r="M276" t="s">
        <v>282</v>
      </c>
      <c r="N276" t="s">
        <v>1352</v>
      </c>
      <c r="O276" t="s">
        <v>1353</v>
      </c>
      <c r="P276" t="s">
        <v>51</v>
      </c>
      <c r="Q276">
        <v>20</v>
      </c>
      <c r="R276" t="s">
        <v>88</v>
      </c>
      <c r="S276" t="s">
        <v>63</v>
      </c>
      <c r="T276">
        <v>98079</v>
      </c>
      <c r="U276" s="1">
        <v>45598</v>
      </c>
      <c r="V276" t="s">
        <v>42</v>
      </c>
      <c r="W276">
        <v>366506</v>
      </c>
      <c r="X276" t="s">
        <v>1354</v>
      </c>
      <c r="Y276">
        <v>767</v>
      </c>
      <c r="Z276">
        <v>2593</v>
      </c>
      <c r="AA276">
        <v>8</v>
      </c>
      <c r="AB276">
        <v>8297.6</v>
      </c>
      <c r="AC276">
        <f>Table1_1[[#This Row],[Price]]*Table1_1[[#This Row],[Quantity]]</f>
        <v>20744</v>
      </c>
    </row>
    <row r="277" spans="1:29" x14ac:dyDescent="0.3">
      <c r="A277" t="s">
        <v>28</v>
      </c>
      <c r="B277" t="s">
        <v>29</v>
      </c>
      <c r="C277" t="s">
        <v>148</v>
      </c>
      <c r="D277" t="s">
        <v>98</v>
      </c>
      <c r="E277" t="s">
        <v>46</v>
      </c>
      <c r="F277" t="s">
        <v>113</v>
      </c>
      <c r="G277">
        <v>32</v>
      </c>
      <c r="H277">
        <v>416567</v>
      </c>
      <c r="I277" t="s">
        <v>34</v>
      </c>
      <c r="J277" s="3">
        <v>44825</v>
      </c>
      <c r="K277">
        <v>1300</v>
      </c>
      <c r="L277" t="s">
        <v>1355</v>
      </c>
      <c r="M277" t="s">
        <v>1356</v>
      </c>
      <c r="N277" t="s">
        <v>1357</v>
      </c>
      <c r="O277" t="s">
        <v>1358</v>
      </c>
      <c r="P277" t="s">
        <v>39</v>
      </c>
      <c r="Q277">
        <v>12</v>
      </c>
      <c r="R277" t="s">
        <v>40</v>
      </c>
      <c r="S277" t="s">
        <v>118</v>
      </c>
      <c r="T277">
        <v>92279</v>
      </c>
      <c r="U277" s="1">
        <v>45499</v>
      </c>
      <c r="V277" t="s">
        <v>126</v>
      </c>
      <c r="W277">
        <v>740871</v>
      </c>
      <c r="X277" t="s">
        <v>1359</v>
      </c>
      <c r="Y277">
        <v>887</v>
      </c>
      <c r="Z277">
        <v>1187</v>
      </c>
      <c r="AA277">
        <v>7</v>
      </c>
      <c r="AB277">
        <v>3323.6000000000004</v>
      </c>
      <c r="AC277">
        <f>Table1_1[[#This Row],[Price]]*Table1_1[[#This Row],[Quantity]]</f>
        <v>8309</v>
      </c>
    </row>
    <row r="278" spans="1:29" x14ac:dyDescent="0.3">
      <c r="A278" t="s">
        <v>28</v>
      </c>
      <c r="B278" t="s">
        <v>29</v>
      </c>
      <c r="C278" t="s">
        <v>30</v>
      </c>
      <c r="D278" t="s">
        <v>74</v>
      </c>
      <c r="E278" t="s">
        <v>46</v>
      </c>
      <c r="F278" t="s">
        <v>113</v>
      </c>
      <c r="G278">
        <v>90</v>
      </c>
      <c r="H278">
        <v>429001</v>
      </c>
      <c r="I278" t="s">
        <v>34</v>
      </c>
      <c r="J278" s="3">
        <v>45155</v>
      </c>
      <c r="K278">
        <v>1200</v>
      </c>
      <c r="L278" t="s">
        <v>1361</v>
      </c>
      <c r="M278" t="s">
        <v>211</v>
      </c>
      <c r="N278" t="s">
        <v>1362</v>
      </c>
      <c r="O278" t="s">
        <v>1363</v>
      </c>
      <c r="P278" t="s">
        <v>51</v>
      </c>
      <c r="Q278">
        <v>11</v>
      </c>
      <c r="R278" t="s">
        <v>40</v>
      </c>
      <c r="S278" t="s">
        <v>79</v>
      </c>
      <c r="T278">
        <v>58885</v>
      </c>
      <c r="U278" s="1">
        <v>45340</v>
      </c>
      <c r="V278" t="s">
        <v>119</v>
      </c>
      <c r="W278">
        <v>134187</v>
      </c>
      <c r="X278" t="s">
        <v>1364</v>
      </c>
      <c r="Y278">
        <v>990</v>
      </c>
      <c r="Z278">
        <v>1320</v>
      </c>
      <c r="AA278">
        <v>8</v>
      </c>
      <c r="AB278">
        <v>4224</v>
      </c>
      <c r="AC278">
        <f>Table1_1[[#This Row],[Price]]*Table1_1[[#This Row],[Quantity]]</f>
        <v>10560</v>
      </c>
    </row>
    <row r="279" spans="1:29" x14ac:dyDescent="0.3">
      <c r="A279" t="s">
        <v>28</v>
      </c>
      <c r="B279" t="s">
        <v>29</v>
      </c>
      <c r="C279" t="s">
        <v>91</v>
      </c>
      <c r="D279" t="s">
        <v>274</v>
      </c>
      <c r="E279" t="s">
        <v>56</v>
      </c>
      <c r="F279" t="s">
        <v>99</v>
      </c>
      <c r="G279">
        <v>97</v>
      </c>
      <c r="H279">
        <v>422525</v>
      </c>
      <c r="I279" t="s">
        <v>58</v>
      </c>
      <c r="J279" s="3">
        <v>45026</v>
      </c>
      <c r="K279">
        <v>1100</v>
      </c>
      <c r="L279" t="s">
        <v>1365</v>
      </c>
      <c r="M279" t="s">
        <v>1366</v>
      </c>
      <c r="N279" t="s">
        <v>1367</v>
      </c>
      <c r="O279" t="s">
        <v>1368</v>
      </c>
      <c r="P279" t="s">
        <v>71</v>
      </c>
      <c r="Q279">
        <v>4</v>
      </c>
      <c r="R279" t="s">
        <v>40</v>
      </c>
      <c r="S279" t="s">
        <v>63</v>
      </c>
      <c r="T279">
        <v>62956</v>
      </c>
      <c r="U279" s="1">
        <v>45594</v>
      </c>
      <c r="V279" t="s">
        <v>155</v>
      </c>
      <c r="W279">
        <v>856185</v>
      </c>
      <c r="X279" t="s">
        <v>1369</v>
      </c>
      <c r="Y279">
        <v>977</v>
      </c>
      <c r="Z279">
        <v>967</v>
      </c>
      <c r="AA279">
        <v>7</v>
      </c>
      <c r="AB279">
        <v>2707.6000000000004</v>
      </c>
      <c r="AC279">
        <f>Table1_1[[#This Row],[Price]]*Table1_1[[#This Row],[Quantity]]</f>
        <v>6769</v>
      </c>
    </row>
    <row r="280" spans="1:29" x14ac:dyDescent="0.3">
      <c r="A280" t="s">
        <v>28</v>
      </c>
      <c r="B280" t="s">
        <v>29</v>
      </c>
      <c r="C280" t="s">
        <v>30</v>
      </c>
      <c r="D280" t="s">
        <v>349</v>
      </c>
      <c r="E280" t="s">
        <v>32</v>
      </c>
      <c r="F280" t="s">
        <v>113</v>
      </c>
      <c r="G280">
        <v>74</v>
      </c>
      <c r="H280">
        <v>431634</v>
      </c>
      <c r="I280" t="s">
        <v>58</v>
      </c>
      <c r="J280" s="3">
        <v>44543</v>
      </c>
      <c r="K280">
        <v>800</v>
      </c>
      <c r="L280" t="s">
        <v>1371</v>
      </c>
      <c r="M280" t="s">
        <v>108</v>
      </c>
      <c r="N280" t="s">
        <v>1372</v>
      </c>
      <c r="O280" t="s">
        <v>1373</v>
      </c>
      <c r="P280" t="s">
        <v>51</v>
      </c>
      <c r="Q280">
        <v>6</v>
      </c>
      <c r="R280" t="s">
        <v>40</v>
      </c>
      <c r="S280" t="s">
        <v>63</v>
      </c>
      <c r="T280">
        <v>22767</v>
      </c>
      <c r="U280" s="1">
        <v>45512</v>
      </c>
      <c r="V280" t="s">
        <v>64</v>
      </c>
      <c r="W280">
        <v>722745</v>
      </c>
      <c r="X280" t="s">
        <v>1374</v>
      </c>
      <c r="Y280">
        <v>553</v>
      </c>
      <c r="Z280">
        <v>2628</v>
      </c>
      <c r="AA280">
        <v>8</v>
      </c>
      <c r="AB280">
        <v>8409.6</v>
      </c>
      <c r="AC280">
        <f>Table1_1[[#This Row],[Price]]*Table1_1[[#This Row],[Quantity]]</f>
        <v>21024</v>
      </c>
    </row>
    <row r="281" spans="1:29" x14ac:dyDescent="0.3">
      <c r="A281" t="s">
        <v>28</v>
      </c>
      <c r="B281" t="s">
        <v>29</v>
      </c>
      <c r="C281" t="s">
        <v>66</v>
      </c>
      <c r="D281" t="s">
        <v>55</v>
      </c>
      <c r="E281" t="s">
        <v>46</v>
      </c>
      <c r="F281" t="s">
        <v>83</v>
      </c>
      <c r="G281">
        <v>42</v>
      </c>
      <c r="H281">
        <v>426465</v>
      </c>
      <c r="I281" t="s">
        <v>34</v>
      </c>
      <c r="J281" s="3">
        <v>44161</v>
      </c>
      <c r="K281">
        <v>1100</v>
      </c>
      <c r="L281" t="s">
        <v>1375</v>
      </c>
      <c r="M281" t="s">
        <v>1091</v>
      </c>
      <c r="N281" t="s">
        <v>1376</v>
      </c>
      <c r="O281" t="s">
        <v>1377</v>
      </c>
      <c r="P281" t="s">
        <v>39</v>
      </c>
      <c r="Q281">
        <v>16</v>
      </c>
      <c r="R281" t="s">
        <v>40</v>
      </c>
      <c r="S281" t="s">
        <v>41</v>
      </c>
      <c r="T281">
        <v>33876</v>
      </c>
      <c r="U281" s="1">
        <v>45316</v>
      </c>
      <c r="V281" t="s">
        <v>111</v>
      </c>
      <c r="W281">
        <v>900154</v>
      </c>
      <c r="X281" t="s">
        <v>1378</v>
      </c>
      <c r="Y281">
        <v>867</v>
      </c>
      <c r="Z281">
        <v>1503</v>
      </c>
      <c r="AA281">
        <v>5</v>
      </c>
      <c r="AB281">
        <v>3006</v>
      </c>
      <c r="AC281">
        <f>Table1_1[[#This Row],[Price]]*Table1_1[[#This Row],[Quantity]]</f>
        <v>7515</v>
      </c>
    </row>
    <row r="282" spans="1:29" x14ac:dyDescent="0.3">
      <c r="A282" t="s">
        <v>28</v>
      </c>
      <c r="B282" t="s">
        <v>29</v>
      </c>
      <c r="C282" t="s">
        <v>193</v>
      </c>
      <c r="D282" t="s">
        <v>105</v>
      </c>
      <c r="E282" t="s">
        <v>32</v>
      </c>
      <c r="F282" t="s">
        <v>106</v>
      </c>
      <c r="G282">
        <v>88</v>
      </c>
      <c r="H282">
        <v>416510</v>
      </c>
      <c r="I282" t="s">
        <v>58</v>
      </c>
      <c r="J282" s="3">
        <v>45237</v>
      </c>
      <c r="K282">
        <v>1000</v>
      </c>
      <c r="L282" t="s">
        <v>1379</v>
      </c>
      <c r="M282" t="s">
        <v>68</v>
      </c>
      <c r="N282" t="s">
        <v>1380</v>
      </c>
      <c r="O282" t="s">
        <v>1381</v>
      </c>
      <c r="P282" t="s">
        <v>71</v>
      </c>
      <c r="Q282">
        <v>11</v>
      </c>
      <c r="R282" t="s">
        <v>40</v>
      </c>
      <c r="S282" t="s">
        <v>41</v>
      </c>
      <c r="T282">
        <v>41098</v>
      </c>
      <c r="U282" s="1">
        <v>45409</v>
      </c>
      <c r="V282" t="s">
        <v>80</v>
      </c>
      <c r="W282">
        <v>674499</v>
      </c>
      <c r="X282" t="s">
        <v>1382</v>
      </c>
      <c r="Y282">
        <v>920</v>
      </c>
      <c r="Z282">
        <v>2303</v>
      </c>
      <c r="AA282">
        <v>1</v>
      </c>
      <c r="AB282">
        <v>921.2</v>
      </c>
      <c r="AC282">
        <f>Table1_1[[#This Row],[Price]]*Table1_1[[#This Row],[Quantity]]</f>
        <v>2303</v>
      </c>
    </row>
    <row r="283" spans="1:29" x14ac:dyDescent="0.3">
      <c r="A283" t="s">
        <v>28</v>
      </c>
      <c r="B283" t="s">
        <v>29</v>
      </c>
      <c r="C283" t="s">
        <v>148</v>
      </c>
      <c r="D283" t="s">
        <v>149</v>
      </c>
      <c r="E283" t="s">
        <v>46</v>
      </c>
      <c r="F283" t="s">
        <v>113</v>
      </c>
      <c r="G283">
        <v>85</v>
      </c>
      <c r="H283">
        <v>400802</v>
      </c>
      <c r="I283" t="s">
        <v>58</v>
      </c>
      <c r="J283" s="3">
        <v>45114</v>
      </c>
      <c r="K283">
        <v>1400</v>
      </c>
      <c r="L283" t="s">
        <v>1383</v>
      </c>
      <c r="M283" t="s">
        <v>282</v>
      </c>
      <c r="N283" t="s">
        <v>1384</v>
      </c>
      <c r="O283">
        <v>2690323397</v>
      </c>
      <c r="P283" t="s">
        <v>39</v>
      </c>
      <c r="Q283">
        <v>8</v>
      </c>
      <c r="R283" t="s">
        <v>88</v>
      </c>
      <c r="S283" t="s">
        <v>63</v>
      </c>
      <c r="T283">
        <v>37045</v>
      </c>
      <c r="U283" s="1">
        <v>45367</v>
      </c>
      <c r="V283" t="s">
        <v>72</v>
      </c>
      <c r="W283">
        <v>666256</v>
      </c>
      <c r="X283" t="s">
        <v>1385</v>
      </c>
      <c r="Y283">
        <v>355</v>
      </c>
      <c r="Z283">
        <v>2516</v>
      </c>
      <c r="AA283">
        <v>7</v>
      </c>
      <c r="AB283">
        <v>7044.8</v>
      </c>
      <c r="AC283">
        <f>Table1_1[[#This Row],[Price]]*Table1_1[[#This Row],[Quantity]]</f>
        <v>17612</v>
      </c>
    </row>
    <row r="284" spans="1:29" x14ac:dyDescent="0.3">
      <c r="A284" t="s">
        <v>28</v>
      </c>
      <c r="B284" t="s">
        <v>29</v>
      </c>
      <c r="C284" t="s">
        <v>148</v>
      </c>
      <c r="D284" t="s">
        <v>442</v>
      </c>
      <c r="E284" t="s">
        <v>46</v>
      </c>
      <c r="F284" t="s">
        <v>355</v>
      </c>
      <c r="G284">
        <v>11</v>
      </c>
      <c r="H284">
        <v>439768</v>
      </c>
      <c r="I284" t="s">
        <v>34</v>
      </c>
      <c r="J284" s="3">
        <v>44706</v>
      </c>
      <c r="K284">
        <v>1300</v>
      </c>
      <c r="L284" t="s">
        <v>1386</v>
      </c>
      <c r="M284" t="s">
        <v>1091</v>
      </c>
      <c r="N284" t="s">
        <v>1387</v>
      </c>
      <c r="O284" t="s">
        <v>1388</v>
      </c>
      <c r="P284" t="s">
        <v>39</v>
      </c>
      <c r="Q284">
        <v>6</v>
      </c>
      <c r="R284" t="s">
        <v>40</v>
      </c>
      <c r="S284" t="s">
        <v>63</v>
      </c>
      <c r="T284">
        <v>39733</v>
      </c>
      <c r="U284" s="1">
        <v>45322</v>
      </c>
      <c r="V284" t="s">
        <v>111</v>
      </c>
      <c r="W284">
        <v>620246</v>
      </c>
      <c r="X284" t="s">
        <v>1389</v>
      </c>
      <c r="Y284">
        <v>998</v>
      </c>
      <c r="Z284">
        <v>1251</v>
      </c>
      <c r="AA284">
        <v>3</v>
      </c>
      <c r="AB284">
        <v>1501.2</v>
      </c>
      <c r="AC284">
        <f>Table1_1[[#This Row],[Price]]*Table1_1[[#This Row],[Quantity]]</f>
        <v>3753</v>
      </c>
    </row>
    <row r="285" spans="1:29" x14ac:dyDescent="0.3">
      <c r="A285" t="s">
        <v>28</v>
      </c>
      <c r="B285" t="s">
        <v>29</v>
      </c>
      <c r="C285" t="s">
        <v>148</v>
      </c>
      <c r="D285" t="s">
        <v>149</v>
      </c>
      <c r="E285" t="s">
        <v>56</v>
      </c>
      <c r="F285" t="s">
        <v>47</v>
      </c>
      <c r="G285">
        <v>85</v>
      </c>
      <c r="H285">
        <v>422614</v>
      </c>
      <c r="I285" t="s">
        <v>34</v>
      </c>
      <c r="J285" s="3">
        <v>45392</v>
      </c>
      <c r="K285">
        <v>1300</v>
      </c>
      <c r="L285" t="s">
        <v>1390</v>
      </c>
      <c r="M285" t="s">
        <v>736</v>
      </c>
      <c r="N285" t="s">
        <v>1391</v>
      </c>
      <c r="O285" t="s">
        <v>1392</v>
      </c>
      <c r="P285" t="s">
        <v>71</v>
      </c>
      <c r="Q285">
        <v>7</v>
      </c>
      <c r="R285" t="s">
        <v>40</v>
      </c>
      <c r="S285" t="s">
        <v>118</v>
      </c>
      <c r="T285">
        <v>86895</v>
      </c>
      <c r="U285" s="1">
        <v>45564</v>
      </c>
      <c r="V285" t="s">
        <v>180</v>
      </c>
      <c r="W285">
        <v>462192</v>
      </c>
      <c r="X285" t="s">
        <v>1393</v>
      </c>
      <c r="Y285">
        <v>822</v>
      </c>
      <c r="Z285">
        <v>1373</v>
      </c>
      <c r="AA285">
        <v>6</v>
      </c>
      <c r="AB285">
        <v>3295.2000000000003</v>
      </c>
      <c r="AC285">
        <f>Table1_1[[#This Row],[Price]]*Table1_1[[#This Row],[Quantity]]</f>
        <v>8238</v>
      </c>
    </row>
    <row r="286" spans="1:29" x14ac:dyDescent="0.3">
      <c r="A286" t="s">
        <v>28</v>
      </c>
      <c r="B286" t="s">
        <v>29</v>
      </c>
      <c r="C286" t="s">
        <v>30</v>
      </c>
      <c r="D286" t="s">
        <v>220</v>
      </c>
      <c r="E286" t="s">
        <v>32</v>
      </c>
      <c r="F286" t="s">
        <v>150</v>
      </c>
      <c r="G286">
        <v>7</v>
      </c>
      <c r="H286">
        <v>419032</v>
      </c>
      <c r="I286" t="s">
        <v>34</v>
      </c>
      <c r="J286" s="3">
        <v>45144</v>
      </c>
      <c r="K286">
        <v>1000</v>
      </c>
      <c r="L286" t="s">
        <v>1395</v>
      </c>
      <c r="M286" t="s">
        <v>394</v>
      </c>
      <c r="N286" t="s">
        <v>1396</v>
      </c>
      <c r="O286" t="s">
        <v>1397</v>
      </c>
      <c r="P286" t="s">
        <v>51</v>
      </c>
      <c r="Q286">
        <v>5</v>
      </c>
      <c r="R286" t="s">
        <v>40</v>
      </c>
      <c r="S286" t="s">
        <v>118</v>
      </c>
      <c r="T286">
        <v>43375</v>
      </c>
      <c r="U286" s="1">
        <v>45514</v>
      </c>
      <c r="V286" t="s">
        <v>64</v>
      </c>
      <c r="W286">
        <v>164801</v>
      </c>
      <c r="X286" t="s">
        <v>1398</v>
      </c>
      <c r="Y286">
        <v>669</v>
      </c>
      <c r="Z286">
        <v>1360</v>
      </c>
      <c r="AA286">
        <v>7</v>
      </c>
      <c r="AB286">
        <v>3808</v>
      </c>
      <c r="AC286">
        <f>Table1_1[[#This Row],[Price]]*Table1_1[[#This Row],[Quantity]]</f>
        <v>9520</v>
      </c>
    </row>
    <row r="287" spans="1:29" x14ac:dyDescent="0.3">
      <c r="A287" t="s">
        <v>28</v>
      </c>
      <c r="B287" t="s">
        <v>29</v>
      </c>
      <c r="C287" t="s">
        <v>193</v>
      </c>
      <c r="D287" t="s">
        <v>611</v>
      </c>
      <c r="E287" t="s">
        <v>32</v>
      </c>
      <c r="F287" t="s">
        <v>57</v>
      </c>
      <c r="G287">
        <v>95</v>
      </c>
      <c r="H287">
        <v>400173</v>
      </c>
      <c r="I287" t="s">
        <v>58</v>
      </c>
      <c r="J287" s="3">
        <v>44328</v>
      </c>
      <c r="K287">
        <v>1200</v>
      </c>
      <c r="L287" t="s">
        <v>1399</v>
      </c>
      <c r="M287" t="s">
        <v>152</v>
      </c>
      <c r="N287" t="s">
        <v>1400</v>
      </c>
      <c r="O287" t="s">
        <v>1401</v>
      </c>
      <c r="P287" t="s">
        <v>87</v>
      </c>
      <c r="Q287">
        <v>9</v>
      </c>
      <c r="R287" t="s">
        <v>40</v>
      </c>
      <c r="S287" t="s">
        <v>41</v>
      </c>
      <c r="T287">
        <v>40880</v>
      </c>
      <c r="U287" s="1">
        <v>45527</v>
      </c>
      <c r="V287" t="s">
        <v>64</v>
      </c>
      <c r="W287">
        <v>544382</v>
      </c>
      <c r="X287" t="s">
        <v>1402</v>
      </c>
      <c r="Y287">
        <v>656</v>
      </c>
      <c r="Z287">
        <v>2414</v>
      </c>
      <c r="AA287">
        <v>4</v>
      </c>
      <c r="AB287">
        <v>3862.4</v>
      </c>
      <c r="AC287">
        <f>Table1_1[[#This Row],[Price]]*Table1_1[[#This Row],[Quantity]]</f>
        <v>9656</v>
      </c>
    </row>
    <row r="288" spans="1:29" x14ac:dyDescent="0.3">
      <c r="A288" t="s">
        <v>28</v>
      </c>
      <c r="B288" t="s">
        <v>29</v>
      </c>
      <c r="C288" t="s">
        <v>193</v>
      </c>
      <c r="D288" t="s">
        <v>149</v>
      </c>
      <c r="E288" t="s">
        <v>32</v>
      </c>
      <c r="F288" t="s">
        <v>113</v>
      </c>
      <c r="G288">
        <v>66</v>
      </c>
      <c r="H288">
        <v>421933</v>
      </c>
      <c r="I288" t="s">
        <v>58</v>
      </c>
      <c r="J288" s="3">
        <v>44644</v>
      </c>
      <c r="K288">
        <v>1100</v>
      </c>
      <c r="L288" t="s">
        <v>1403</v>
      </c>
      <c r="M288" t="s">
        <v>372</v>
      </c>
      <c r="N288" t="s">
        <v>1404</v>
      </c>
      <c r="O288" t="s">
        <v>1405</v>
      </c>
      <c r="P288" t="s">
        <v>71</v>
      </c>
      <c r="Q288">
        <v>19</v>
      </c>
      <c r="R288" t="s">
        <v>40</v>
      </c>
      <c r="S288" t="s">
        <v>79</v>
      </c>
      <c r="T288">
        <v>27635</v>
      </c>
      <c r="U288" s="1">
        <v>45306</v>
      </c>
      <c r="V288" t="s">
        <v>111</v>
      </c>
      <c r="W288">
        <v>415870</v>
      </c>
      <c r="X288" t="s">
        <v>1406</v>
      </c>
      <c r="Y288">
        <v>533</v>
      </c>
      <c r="Z288">
        <v>809</v>
      </c>
      <c r="AA288">
        <v>3</v>
      </c>
      <c r="AB288">
        <v>970.80000000000007</v>
      </c>
      <c r="AC288">
        <f>Table1_1[[#This Row],[Price]]*Table1_1[[#This Row],[Quantity]]</f>
        <v>2427</v>
      </c>
    </row>
    <row r="289" spans="1:29" x14ac:dyDescent="0.3">
      <c r="A289" t="s">
        <v>28</v>
      </c>
      <c r="B289" t="s">
        <v>29</v>
      </c>
      <c r="C289" t="s">
        <v>91</v>
      </c>
      <c r="D289" t="s">
        <v>511</v>
      </c>
      <c r="E289" t="s">
        <v>46</v>
      </c>
      <c r="F289" t="s">
        <v>113</v>
      </c>
      <c r="G289">
        <v>80</v>
      </c>
      <c r="H289">
        <v>403996</v>
      </c>
      <c r="I289" t="s">
        <v>58</v>
      </c>
      <c r="J289" s="3">
        <v>44070</v>
      </c>
      <c r="K289">
        <v>1000</v>
      </c>
      <c r="L289" t="s">
        <v>1408</v>
      </c>
      <c r="M289" t="s">
        <v>1409</v>
      </c>
      <c r="N289" t="s">
        <v>1410</v>
      </c>
      <c r="O289">
        <v>8766274229</v>
      </c>
      <c r="P289" t="s">
        <v>39</v>
      </c>
      <c r="Q289">
        <v>5</v>
      </c>
      <c r="R289" t="s">
        <v>40</v>
      </c>
      <c r="S289" t="s">
        <v>41</v>
      </c>
      <c r="T289">
        <v>31241</v>
      </c>
      <c r="U289" s="1">
        <v>45332</v>
      </c>
      <c r="V289" t="s">
        <v>119</v>
      </c>
      <c r="W289">
        <v>339015</v>
      </c>
      <c r="X289" t="s">
        <v>1411</v>
      </c>
      <c r="Y289">
        <v>734</v>
      </c>
      <c r="Z289">
        <v>2238</v>
      </c>
      <c r="AA289">
        <v>4</v>
      </c>
      <c r="AB289">
        <v>3580.8</v>
      </c>
      <c r="AC289">
        <f>Table1_1[[#This Row],[Price]]*Table1_1[[#This Row],[Quantity]]</f>
        <v>8952</v>
      </c>
    </row>
    <row r="290" spans="1:29" x14ac:dyDescent="0.3">
      <c r="A290" t="s">
        <v>28</v>
      </c>
      <c r="B290" t="s">
        <v>29</v>
      </c>
      <c r="C290" t="s">
        <v>193</v>
      </c>
      <c r="D290" t="s">
        <v>134</v>
      </c>
      <c r="E290" t="s">
        <v>46</v>
      </c>
      <c r="F290" t="s">
        <v>83</v>
      </c>
      <c r="G290">
        <v>82</v>
      </c>
      <c r="H290">
        <v>422938</v>
      </c>
      <c r="I290" t="s">
        <v>34</v>
      </c>
      <c r="J290" s="3">
        <v>44750</v>
      </c>
      <c r="K290">
        <v>1400</v>
      </c>
      <c r="L290" t="s">
        <v>1412</v>
      </c>
      <c r="M290" t="s">
        <v>818</v>
      </c>
      <c r="N290" t="s">
        <v>1413</v>
      </c>
      <c r="O290" t="s">
        <v>1414</v>
      </c>
      <c r="P290" t="s">
        <v>51</v>
      </c>
      <c r="Q290">
        <v>16</v>
      </c>
      <c r="R290" t="s">
        <v>88</v>
      </c>
      <c r="S290" t="s">
        <v>63</v>
      </c>
      <c r="T290">
        <v>74808</v>
      </c>
      <c r="U290" s="1">
        <v>45326</v>
      </c>
      <c r="V290" t="s">
        <v>119</v>
      </c>
      <c r="W290">
        <v>887470</v>
      </c>
      <c r="X290" t="s">
        <v>1415</v>
      </c>
      <c r="Y290">
        <v>851</v>
      </c>
      <c r="Z290">
        <v>2487</v>
      </c>
      <c r="AA290">
        <v>3</v>
      </c>
      <c r="AB290">
        <v>2984.4</v>
      </c>
      <c r="AC290">
        <f>Table1_1[[#This Row],[Price]]*Table1_1[[#This Row],[Quantity]]</f>
        <v>7461</v>
      </c>
    </row>
    <row r="291" spans="1:29" x14ac:dyDescent="0.3">
      <c r="A291" t="s">
        <v>28</v>
      </c>
      <c r="B291" t="s">
        <v>29</v>
      </c>
      <c r="C291" t="s">
        <v>157</v>
      </c>
      <c r="D291" t="s">
        <v>163</v>
      </c>
      <c r="E291" t="s">
        <v>56</v>
      </c>
      <c r="F291" t="s">
        <v>106</v>
      </c>
      <c r="G291">
        <v>58</v>
      </c>
      <c r="H291">
        <v>409724</v>
      </c>
      <c r="I291" t="s">
        <v>58</v>
      </c>
      <c r="J291" s="3">
        <v>44842</v>
      </c>
      <c r="K291">
        <v>800</v>
      </c>
      <c r="L291" t="s">
        <v>1416</v>
      </c>
      <c r="M291" t="s">
        <v>869</v>
      </c>
      <c r="N291" t="s">
        <v>1417</v>
      </c>
      <c r="O291" t="s">
        <v>1418</v>
      </c>
      <c r="P291" t="s">
        <v>87</v>
      </c>
      <c r="Q291">
        <v>19</v>
      </c>
      <c r="R291" t="s">
        <v>40</v>
      </c>
      <c r="S291" t="s">
        <v>118</v>
      </c>
      <c r="T291">
        <v>82755</v>
      </c>
      <c r="U291" s="1">
        <v>45412</v>
      </c>
      <c r="V291" t="s">
        <v>80</v>
      </c>
      <c r="W291">
        <v>568591</v>
      </c>
      <c r="X291" t="s">
        <v>1419</v>
      </c>
      <c r="Y291">
        <v>423</v>
      </c>
      <c r="Z291">
        <v>1429</v>
      </c>
      <c r="AA291">
        <v>6</v>
      </c>
      <c r="AB291">
        <v>3429.6000000000004</v>
      </c>
      <c r="AC291">
        <f>Table1_1[[#This Row],[Price]]*Table1_1[[#This Row],[Quantity]]</f>
        <v>8574</v>
      </c>
    </row>
    <row r="292" spans="1:29" x14ac:dyDescent="0.3">
      <c r="A292" t="s">
        <v>28</v>
      </c>
      <c r="B292" t="s">
        <v>29</v>
      </c>
      <c r="C292" t="s">
        <v>66</v>
      </c>
      <c r="D292" t="s">
        <v>220</v>
      </c>
      <c r="E292" t="s">
        <v>56</v>
      </c>
      <c r="F292" t="s">
        <v>106</v>
      </c>
      <c r="G292">
        <v>69</v>
      </c>
      <c r="H292">
        <v>401553</v>
      </c>
      <c r="I292" t="s">
        <v>58</v>
      </c>
      <c r="J292" s="3">
        <v>44462</v>
      </c>
      <c r="K292">
        <v>800</v>
      </c>
      <c r="L292" t="s">
        <v>1421</v>
      </c>
      <c r="M292" t="s">
        <v>552</v>
      </c>
      <c r="N292" t="s">
        <v>1422</v>
      </c>
      <c r="O292" t="s">
        <v>1423</v>
      </c>
      <c r="P292" t="s">
        <v>71</v>
      </c>
      <c r="Q292">
        <v>15</v>
      </c>
      <c r="R292" t="s">
        <v>40</v>
      </c>
      <c r="S292" t="s">
        <v>63</v>
      </c>
      <c r="T292">
        <v>49178</v>
      </c>
      <c r="U292" s="1">
        <v>45602</v>
      </c>
      <c r="V292" t="s">
        <v>42</v>
      </c>
      <c r="W292">
        <v>963106</v>
      </c>
      <c r="X292" t="s">
        <v>1424</v>
      </c>
      <c r="Y292">
        <v>970</v>
      </c>
      <c r="Z292">
        <v>659</v>
      </c>
      <c r="AA292">
        <v>4</v>
      </c>
      <c r="AB292">
        <v>1054.4000000000001</v>
      </c>
      <c r="AC292">
        <f>Table1_1[[#This Row],[Price]]*Table1_1[[#This Row],[Quantity]]</f>
        <v>2636</v>
      </c>
    </row>
    <row r="293" spans="1:29" x14ac:dyDescent="0.3">
      <c r="A293" t="s">
        <v>28</v>
      </c>
      <c r="B293" t="s">
        <v>29</v>
      </c>
      <c r="C293" t="s">
        <v>91</v>
      </c>
      <c r="D293" t="s">
        <v>187</v>
      </c>
      <c r="E293" t="s">
        <v>46</v>
      </c>
      <c r="F293" t="s">
        <v>355</v>
      </c>
      <c r="G293">
        <v>32</v>
      </c>
      <c r="H293">
        <v>416057</v>
      </c>
      <c r="I293" t="s">
        <v>34</v>
      </c>
      <c r="J293" s="3">
        <v>45505</v>
      </c>
      <c r="K293">
        <v>1000</v>
      </c>
      <c r="L293" t="s">
        <v>1425</v>
      </c>
      <c r="M293" t="s">
        <v>101</v>
      </c>
      <c r="N293" t="s">
        <v>1426</v>
      </c>
      <c r="O293" t="s">
        <v>1427</v>
      </c>
      <c r="P293" t="s">
        <v>87</v>
      </c>
      <c r="Q293">
        <v>12</v>
      </c>
      <c r="R293" t="s">
        <v>88</v>
      </c>
      <c r="S293" t="s">
        <v>79</v>
      </c>
      <c r="T293">
        <v>21871</v>
      </c>
      <c r="U293" s="1">
        <v>45366</v>
      </c>
      <c r="V293" t="s">
        <v>72</v>
      </c>
      <c r="W293">
        <v>944907</v>
      </c>
      <c r="X293" t="s">
        <v>1428</v>
      </c>
      <c r="Y293">
        <v>368</v>
      </c>
      <c r="Z293">
        <v>2341</v>
      </c>
      <c r="AA293">
        <v>6</v>
      </c>
      <c r="AB293">
        <v>5618.4000000000015</v>
      </c>
      <c r="AC293">
        <f>Table1_1[[#This Row],[Price]]*Table1_1[[#This Row],[Quantity]]</f>
        <v>14046</v>
      </c>
    </row>
    <row r="294" spans="1:29" x14ac:dyDescent="0.3">
      <c r="A294" t="s">
        <v>28</v>
      </c>
      <c r="B294" t="s">
        <v>29</v>
      </c>
      <c r="C294" t="s">
        <v>193</v>
      </c>
      <c r="D294" t="s">
        <v>566</v>
      </c>
      <c r="E294" t="s">
        <v>32</v>
      </c>
      <c r="F294" t="s">
        <v>83</v>
      </c>
      <c r="G294">
        <v>90</v>
      </c>
      <c r="H294">
        <v>421804</v>
      </c>
      <c r="I294" t="s">
        <v>58</v>
      </c>
      <c r="J294" s="3">
        <v>44013</v>
      </c>
      <c r="K294">
        <v>1200</v>
      </c>
      <c r="L294" t="s">
        <v>1430</v>
      </c>
      <c r="M294" t="s">
        <v>423</v>
      </c>
      <c r="N294" t="s">
        <v>1431</v>
      </c>
      <c r="O294" t="s">
        <v>1432</v>
      </c>
      <c r="P294" t="s">
        <v>87</v>
      </c>
      <c r="Q294">
        <v>13</v>
      </c>
      <c r="R294" t="s">
        <v>40</v>
      </c>
      <c r="S294" t="s">
        <v>79</v>
      </c>
      <c r="T294">
        <v>74402</v>
      </c>
      <c r="U294" s="1">
        <v>45364</v>
      </c>
      <c r="V294" t="s">
        <v>72</v>
      </c>
      <c r="W294">
        <v>232753</v>
      </c>
      <c r="X294" t="s">
        <v>1433</v>
      </c>
      <c r="Y294">
        <v>249</v>
      </c>
      <c r="Z294">
        <v>2341</v>
      </c>
      <c r="AA294">
        <v>7</v>
      </c>
      <c r="AB294">
        <v>6554.8</v>
      </c>
      <c r="AC294">
        <f>Table1_1[[#This Row],[Price]]*Table1_1[[#This Row],[Quantity]]</f>
        <v>16387</v>
      </c>
    </row>
    <row r="295" spans="1:29" x14ac:dyDescent="0.3">
      <c r="A295" t="s">
        <v>28</v>
      </c>
      <c r="B295" t="s">
        <v>29</v>
      </c>
      <c r="C295" t="s">
        <v>91</v>
      </c>
      <c r="D295" t="s">
        <v>45</v>
      </c>
      <c r="E295" t="s">
        <v>56</v>
      </c>
      <c r="F295" t="s">
        <v>33</v>
      </c>
      <c r="G295">
        <v>2</v>
      </c>
      <c r="H295">
        <v>405696</v>
      </c>
      <c r="I295" t="s">
        <v>34</v>
      </c>
      <c r="J295" s="3">
        <v>44336</v>
      </c>
      <c r="K295">
        <v>1200</v>
      </c>
      <c r="L295" t="s">
        <v>1434</v>
      </c>
      <c r="M295" t="s">
        <v>1091</v>
      </c>
      <c r="N295" t="s">
        <v>1435</v>
      </c>
      <c r="O295" t="s">
        <v>1436</v>
      </c>
      <c r="P295" t="s">
        <v>71</v>
      </c>
      <c r="Q295">
        <v>11</v>
      </c>
      <c r="R295" t="s">
        <v>40</v>
      </c>
      <c r="S295" t="s">
        <v>118</v>
      </c>
      <c r="T295">
        <v>66661</v>
      </c>
      <c r="U295" s="1">
        <v>45372</v>
      </c>
      <c r="V295" t="s">
        <v>72</v>
      </c>
      <c r="W295">
        <v>570450</v>
      </c>
      <c r="X295" t="s">
        <v>1437</v>
      </c>
      <c r="Y295">
        <v>226</v>
      </c>
      <c r="Z295">
        <v>1289</v>
      </c>
      <c r="AA295">
        <v>6</v>
      </c>
      <c r="AB295">
        <v>3093.6000000000004</v>
      </c>
      <c r="AC295">
        <f>Table1_1[[#This Row],[Price]]*Table1_1[[#This Row],[Quantity]]</f>
        <v>7734</v>
      </c>
    </row>
    <row r="296" spans="1:29" x14ac:dyDescent="0.3">
      <c r="A296" t="s">
        <v>28</v>
      </c>
      <c r="B296" t="s">
        <v>29</v>
      </c>
      <c r="C296" t="s">
        <v>157</v>
      </c>
      <c r="D296" t="s">
        <v>560</v>
      </c>
      <c r="E296" t="s">
        <v>32</v>
      </c>
      <c r="F296" t="s">
        <v>99</v>
      </c>
      <c r="G296">
        <v>20</v>
      </c>
      <c r="H296">
        <v>414969</v>
      </c>
      <c r="I296" t="s">
        <v>34</v>
      </c>
      <c r="J296" s="3">
        <v>45581</v>
      </c>
      <c r="K296">
        <v>800</v>
      </c>
      <c r="L296" t="s">
        <v>1439</v>
      </c>
      <c r="M296" t="s">
        <v>1007</v>
      </c>
      <c r="N296" t="s">
        <v>1440</v>
      </c>
      <c r="O296" t="s">
        <v>1441</v>
      </c>
      <c r="P296" t="s">
        <v>87</v>
      </c>
      <c r="Q296">
        <v>4</v>
      </c>
      <c r="R296" t="s">
        <v>88</v>
      </c>
      <c r="S296" t="s">
        <v>63</v>
      </c>
      <c r="T296">
        <v>14821</v>
      </c>
      <c r="U296" s="1">
        <v>45418</v>
      </c>
      <c r="V296" t="s">
        <v>140</v>
      </c>
      <c r="W296">
        <v>481735</v>
      </c>
      <c r="X296" t="s">
        <v>1442</v>
      </c>
      <c r="Y296">
        <v>405</v>
      </c>
      <c r="Z296">
        <v>2374</v>
      </c>
      <c r="AA296">
        <v>6</v>
      </c>
      <c r="AB296">
        <v>5697.6</v>
      </c>
      <c r="AC296">
        <f>Table1_1[[#This Row],[Price]]*Table1_1[[#This Row],[Quantity]]</f>
        <v>14244</v>
      </c>
    </row>
    <row r="297" spans="1:29" x14ac:dyDescent="0.3">
      <c r="A297" t="s">
        <v>28</v>
      </c>
      <c r="B297" t="s">
        <v>29</v>
      </c>
      <c r="C297" t="s">
        <v>157</v>
      </c>
      <c r="D297" t="s">
        <v>170</v>
      </c>
      <c r="E297" t="s">
        <v>56</v>
      </c>
      <c r="F297" t="s">
        <v>33</v>
      </c>
      <c r="G297">
        <v>90</v>
      </c>
      <c r="H297">
        <v>435421</v>
      </c>
      <c r="I297" t="s">
        <v>58</v>
      </c>
      <c r="J297" s="3">
        <v>45281</v>
      </c>
      <c r="K297">
        <v>1400</v>
      </c>
      <c r="L297" t="s">
        <v>1443</v>
      </c>
      <c r="M297" t="s">
        <v>60</v>
      </c>
      <c r="N297" t="s">
        <v>1444</v>
      </c>
      <c r="O297" t="s">
        <v>1445</v>
      </c>
      <c r="P297" t="s">
        <v>39</v>
      </c>
      <c r="Q297">
        <v>6</v>
      </c>
      <c r="R297" t="s">
        <v>40</v>
      </c>
      <c r="S297" t="s">
        <v>63</v>
      </c>
      <c r="T297">
        <v>91498</v>
      </c>
      <c r="U297" s="1">
        <v>45342</v>
      </c>
      <c r="V297" t="s">
        <v>119</v>
      </c>
      <c r="W297">
        <v>211262</v>
      </c>
      <c r="X297" t="s">
        <v>1446</v>
      </c>
      <c r="Y297">
        <v>472</v>
      </c>
      <c r="Z297">
        <v>2857</v>
      </c>
      <c r="AA297">
        <v>2</v>
      </c>
      <c r="AB297">
        <v>2285.6</v>
      </c>
      <c r="AC297">
        <f>Table1_1[[#This Row],[Price]]*Table1_1[[#This Row],[Quantity]]</f>
        <v>5714</v>
      </c>
    </row>
    <row r="298" spans="1:29" x14ac:dyDescent="0.3">
      <c r="A298" t="s">
        <v>28</v>
      </c>
      <c r="B298" t="s">
        <v>29</v>
      </c>
      <c r="C298" t="s">
        <v>66</v>
      </c>
      <c r="D298" t="s">
        <v>182</v>
      </c>
      <c r="E298" t="s">
        <v>32</v>
      </c>
      <c r="F298" t="s">
        <v>355</v>
      </c>
      <c r="G298">
        <v>47</v>
      </c>
      <c r="H298">
        <v>419105</v>
      </c>
      <c r="I298" t="s">
        <v>58</v>
      </c>
      <c r="J298" s="3">
        <v>45174</v>
      </c>
      <c r="K298">
        <v>1000</v>
      </c>
      <c r="L298" t="s">
        <v>1447</v>
      </c>
      <c r="M298" t="s">
        <v>361</v>
      </c>
      <c r="N298" t="s">
        <v>1448</v>
      </c>
      <c r="O298" t="s">
        <v>1449</v>
      </c>
      <c r="P298" t="s">
        <v>51</v>
      </c>
      <c r="Q298">
        <v>14</v>
      </c>
      <c r="R298" t="s">
        <v>88</v>
      </c>
      <c r="S298" t="s">
        <v>41</v>
      </c>
      <c r="T298">
        <v>15572</v>
      </c>
      <c r="U298" s="1">
        <v>45629</v>
      </c>
      <c r="V298" t="s">
        <v>259</v>
      </c>
      <c r="W298">
        <v>456229</v>
      </c>
      <c r="X298" t="s">
        <v>1450</v>
      </c>
      <c r="Y298">
        <v>831</v>
      </c>
      <c r="Z298">
        <v>890</v>
      </c>
      <c r="AA298">
        <v>5</v>
      </c>
      <c r="AB298">
        <v>1780</v>
      </c>
      <c r="AC298">
        <f>Table1_1[[#This Row],[Price]]*Table1_1[[#This Row],[Quantity]]</f>
        <v>4450</v>
      </c>
    </row>
    <row r="299" spans="1:29" x14ac:dyDescent="0.3">
      <c r="A299" t="s">
        <v>28</v>
      </c>
      <c r="B299" t="s">
        <v>29</v>
      </c>
      <c r="C299" t="s">
        <v>44</v>
      </c>
      <c r="D299" t="s">
        <v>421</v>
      </c>
      <c r="E299" t="s">
        <v>32</v>
      </c>
      <c r="F299" t="s">
        <v>47</v>
      </c>
      <c r="G299">
        <v>93</v>
      </c>
      <c r="H299">
        <v>411451</v>
      </c>
      <c r="I299" t="s">
        <v>34</v>
      </c>
      <c r="J299" s="3">
        <v>45365</v>
      </c>
      <c r="K299">
        <v>1100</v>
      </c>
      <c r="L299" t="s">
        <v>1451</v>
      </c>
      <c r="M299" t="s">
        <v>123</v>
      </c>
      <c r="N299" t="s">
        <v>1452</v>
      </c>
      <c r="O299" t="s">
        <v>1453</v>
      </c>
      <c r="P299" t="s">
        <v>51</v>
      </c>
      <c r="Q299">
        <v>14</v>
      </c>
      <c r="R299" t="s">
        <v>40</v>
      </c>
      <c r="S299" t="s">
        <v>41</v>
      </c>
      <c r="T299">
        <v>83142</v>
      </c>
      <c r="U299" s="1">
        <v>45600</v>
      </c>
      <c r="V299" t="s">
        <v>42</v>
      </c>
      <c r="W299">
        <v>234538</v>
      </c>
      <c r="X299" t="s">
        <v>1454</v>
      </c>
      <c r="Y299">
        <v>405</v>
      </c>
      <c r="Z299">
        <v>2976</v>
      </c>
      <c r="AA299">
        <v>8</v>
      </c>
      <c r="AB299">
        <v>9523.2000000000007</v>
      </c>
      <c r="AC299">
        <f>Table1_1[[#This Row],[Price]]*Table1_1[[#This Row],[Quantity]]</f>
        <v>23808</v>
      </c>
    </row>
    <row r="300" spans="1:29" x14ac:dyDescent="0.3">
      <c r="A300" t="s">
        <v>28</v>
      </c>
      <c r="B300" t="s">
        <v>29</v>
      </c>
      <c r="C300" t="s">
        <v>44</v>
      </c>
      <c r="D300" t="s">
        <v>74</v>
      </c>
      <c r="E300" t="s">
        <v>32</v>
      </c>
      <c r="F300" t="s">
        <v>99</v>
      </c>
      <c r="G300">
        <v>4</v>
      </c>
      <c r="H300">
        <v>407609</v>
      </c>
      <c r="I300" t="s">
        <v>34</v>
      </c>
      <c r="J300" s="3">
        <v>45274</v>
      </c>
      <c r="K300">
        <v>950</v>
      </c>
      <c r="L300" t="s">
        <v>1455</v>
      </c>
      <c r="M300" t="s">
        <v>1030</v>
      </c>
      <c r="N300" t="s">
        <v>1456</v>
      </c>
      <c r="O300" t="s">
        <v>1457</v>
      </c>
      <c r="P300" t="s">
        <v>71</v>
      </c>
      <c r="Q300">
        <v>16</v>
      </c>
      <c r="R300" t="s">
        <v>40</v>
      </c>
      <c r="S300" t="s">
        <v>118</v>
      </c>
      <c r="T300">
        <v>77263</v>
      </c>
      <c r="U300" s="1">
        <v>45596</v>
      </c>
      <c r="V300" t="s">
        <v>155</v>
      </c>
      <c r="W300">
        <v>918438</v>
      </c>
      <c r="X300" t="s">
        <v>1458</v>
      </c>
      <c r="Y300">
        <v>389</v>
      </c>
      <c r="Z300">
        <v>1954</v>
      </c>
      <c r="AA300">
        <v>8</v>
      </c>
      <c r="AB300">
        <v>6252.8</v>
      </c>
      <c r="AC300">
        <f>Table1_1[[#This Row],[Price]]*Table1_1[[#This Row],[Quantity]]</f>
        <v>15632</v>
      </c>
    </row>
    <row r="301" spans="1:29" x14ac:dyDescent="0.3">
      <c r="A301" t="s">
        <v>28</v>
      </c>
      <c r="B301" t="s">
        <v>29</v>
      </c>
      <c r="C301" t="s">
        <v>54</v>
      </c>
      <c r="D301" t="s">
        <v>134</v>
      </c>
      <c r="E301" t="s">
        <v>56</v>
      </c>
      <c r="F301" t="s">
        <v>99</v>
      </c>
      <c r="G301">
        <v>47</v>
      </c>
      <c r="H301">
        <v>406525</v>
      </c>
      <c r="I301" t="s">
        <v>58</v>
      </c>
      <c r="J301" s="3">
        <v>45234</v>
      </c>
      <c r="K301">
        <v>1200</v>
      </c>
      <c r="L301" t="s">
        <v>1459</v>
      </c>
      <c r="M301" t="s">
        <v>1460</v>
      </c>
      <c r="N301" t="s">
        <v>1461</v>
      </c>
      <c r="O301" t="s">
        <v>1462</v>
      </c>
      <c r="P301" t="s">
        <v>39</v>
      </c>
      <c r="Q301">
        <v>17</v>
      </c>
      <c r="R301" t="s">
        <v>40</v>
      </c>
      <c r="S301" t="s">
        <v>63</v>
      </c>
      <c r="T301">
        <v>67501</v>
      </c>
      <c r="U301" s="1">
        <v>45457</v>
      </c>
      <c r="V301" t="s">
        <v>52</v>
      </c>
      <c r="W301">
        <v>922748</v>
      </c>
      <c r="X301" t="s">
        <v>1463</v>
      </c>
      <c r="Y301">
        <v>844</v>
      </c>
      <c r="Z301">
        <v>2676</v>
      </c>
      <c r="AA301">
        <v>3</v>
      </c>
      <c r="AB301">
        <v>3211.2000000000003</v>
      </c>
      <c r="AC301">
        <f>Table1_1[[#This Row],[Price]]*Table1_1[[#This Row],[Quantity]]</f>
        <v>8028</v>
      </c>
    </row>
    <row r="302" spans="1:29" x14ac:dyDescent="0.3">
      <c r="A302" t="s">
        <v>28</v>
      </c>
      <c r="B302" t="s">
        <v>29</v>
      </c>
      <c r="C302" t="s">
        <v>66</v>
      </c>
      <c r="D302" t="s">
        <v>317</v>
      </c>
      <c r="E302" t="s">
        <v>56</v>
      </c>
      <c r="F302" t="s">
        <v>57</v>
      </c>
      <c r="G302">
        <v>69</v>
      </c>
      <c r="H302">
        <v>400978</v>
      </c>
      <c r="I302" t="s">
        <v>34</v>
      </c>
      <c r="J302" s="3">
        <v>45336</v>
      </c>
      <c r="K302">
        <v>1400</v>
      </c>
      <c r="L302" t="s">
        <v>1465</v>
      </c>
      <c r="M302" t="s">
        <v>596</v>
      </c>
      <c r="N302" t="s">
        <v>1466</v>
      </c>
      <c r="O302" t="s">
        <v>1467</v>
      </c>
      <c r="P302" t="s">
        <v>71</v>
      </c>
      <c r="Q302">
        <v>8</v>
      </c>
      <c r="R302" t="s">
        <v>88</v>
      </c>
      <c r="S302" t="s">
        <v>118</v>
      </c>
      <c r="T302">
        <v>65349</v>
      </c>
      <c r="U302" s="1">
        <v>45365</v>
      </c>
      <c r="V302" t="s">
        <v>72</v>
      </c>
      <c r="W302">
        <v>968132</v>
      </c>
      <c r="X302" t="s">
        <v>1468</v>
      </c>
      <c r="Y302">
        <v>205</v>
      </c>
      <c r="Z302">
        <v>1556</v>
      </c>
      <c r="AA302">
        <v>4</v>
      </c>
      <c r="AB302">
        <v>2489.6000000000004</v>
      </c>
      <c r="AC302">
        <f>Table1_1[[#This Row],[Price]]*Table1_1[[#This Row],[Quantity]]</f>
        <v>6224</v>
      </c>
    </row>
    <row r="303" spans="1:29" x14ac:dyDescent="0.3">
      <c r="A303" t="s">
        <v>28</v>
      </c>
      <c r="B303" t="s">
        <v>29</v>
      </c>
      <c r="C303" t="s">
        <v>91</v>
      </c>
      <c r="D303" t="s">
        <v>134</v>
      </c>
      <c r="E303" t="s">
        <v>46</v>
      </c>
      <c r="F303" t="s">
        <v>47</v>
      </c>
      <c r="G303">
        <v>30</v>
      </c>
      <c r="H303">
        <v>402721</v>
      </c>
      <c r="I303" t="s">
        <v>34</v>
      </c>
      <c r="J303" s="3">
        <v>44654</v>
      </c>
      <c r="K303">
        <v>800</v>
      </c>
      <c r="L303" t="s">
        <v>1470</v>
      </c>
      <c r="M303" t="s">
        <v>256</v>
      </c>
      <c r="N303" t="s">
        <v>1471</v>
      </c>
      <c r="O303" t="s">
        <v>1472</v>
      </c>
      <c r="P303" t="s">
        <v>71</v>
      </c>
      <c r="Q303">
        <v>10</v>
      </c>
      <c r="R303" t="s">
        <v>88</v>
      </c>
      <c r="S303" t="s">
        <v>79</v>
      </c>
      <c r="T303">
        <v>97503</v>
      </c>
      <c r="U303" s="1">
        <v>45569</v>
      </c>
      <c r="V303" t="s">
        <v>155</v>
      </c>
      <c r="W303">
        <v>608332</v>
      </c>
      <c r="X303" t="s">
        <v>1473</v>
      </c>
      <c r="Y303">
        <v>927</v>
      </c>
      <c r="Z303">
        <v>1285</v>
      </c>
      <c r="AA303">
        <v>1</v>
      </c>
      <c r="AB303">
        <v>514</v>
      </c>
      <c r="AC303">
        <f>Table1_1[[#This Row],[Price]]*Table1_1[[#This Row],[Quantity]]</f>
        <v>1285</v>
      </c>
    </row>
    <row r="304" spans="1:29" x14ac:dyDescent="0.3">
      <c r="A304" t="s">
        <v>28</v>
      </c>
      <c r="B304" t="s">
        <v>29</v>
      </c>
      <c r="C304" t="s">
        <v>44</v>
      </c>
      <c r="D304" t="s">
        <v>149</v>
      </c>
      <c r="E304" t="s">
        <v>32</v>
      </c>
      <c r="F304" t="s">
        <v>33</v>
      </c>
      <c r="G304">
        <v>35</v>
      </c>
      <c r="H304">
        <v>401156</v>
      </c>
      <c r="I304" t="s">
        <v>34</v>
      </c>
      <c r="J304" s="3">
        <v>45195</v>
      </c>
      <c r="K304">
        <v>1200</v>
      </c>
      <c r="L304" t="s">
        <v>1474</v>
      </c>
      <c r="M304" t="s">
        <v>108</v>
      </c>
      <c r="N304" t="s">
        <v>1475</v>
      </c>
      <c r="O304" t="s">
        <v>1476</v>
      </c>
      <c r="P304" t="s">
        <v>39</v>
      </c>
      <c r="Q304">
        <v>3</v>
      </c>
      <c r="R304" t="s">
        <v>40</v>
      </c>
      <c r="S304" t="s">
        <v>79</v>
      </c>
      <c r="T304">
        <v>45675</v>
      </c>
      <c r="U304" s="1">
        <v>45564</v>
      </c>
      <c r="V304" t="s">
        <v>180</v>
      </c>
      <c r="W304">
        <v>384624</v>
      </c>
      <c r="X304" t="s">
        <v>1477</v>
      </c>
      <c r="Y304">
        <v>212</v>
      </c>
      <c r="Z304">
        <v>2215</v>
      </c>
      <c r="AA304">
        <v>5</v>
      </c>
      <c r="AB304">
        <v>4430</v>
      </c>
      <c r="AC304">
        <f>Table1_1[[#This Row],[Price]]*Table1_1[[#This Row],[Quantity]]</f>
        <v>11075</v>
      </c>
    </row>
    <row r="305" spans="1:29" x14ac:dyDescent="0.3">
      <c r="A305" t="s">
        <v>28</v>
      </c>
      <c r="B305" t="s">
        <v>29</v>
      </c>
      <c r="C305" t="s">
        <v>44</v>
      </c>
      <c r="D305" t="s">
        <v>254</v>
      </c>
      <c r="E305" t="s">
        <v>46</v>
      </c>
      <c r="F305" t="s">
        <v>47</v>
      </c>
      <c r="G305">
        <v>89</v>
      </c>
      <c r="H305">
        <v>413017</v>
      </c>
      <c r="I305" t="s">
        <v>34</v>
      </c>
      <c r="J305" s="3">
        <v>44473</v>
      </c>
      <c r="K305">
        <v>1100</v>
      </c>
      <c r="L305" t="s">
        <v>1478</v>
      </c>
      <c r="M305" t="s">
        <v>172</v>
      </c>
      <c r="N305" t="s">
        <v>1479</v>
      </c>
      <c r="O305" t="s">
        <v>1480</v>
      </c>
      <c r="P305" t="s">
        <v>39</v>
      </c>
      <c r="Q305">
        <v>14</v>
      </c>
      <c r="R305" t="s">
        <v>40</v>
      </c>
      <c r="S305" t="s">
        <v>118</v>
      </c>
      <c r="T305">
        <v>83400</v>
      </c>
      <c r="U305" s="1">
        <v>45500</v>
      </c>
      <c r="V305" t="s">
        <v>126</v>
      </c>
      <c r="W305">
        <v>666163</v>
      </c>
      <c r="X305" t="s">
        <v>1481</v>
      </c>
      <c r="Y305">
        <v>496</v>
      </c>
      <c r="Z305">
        <v>2839</v>
      </c>
      <c r="AA305">
        <v>6</v>
      </c>
      <c r="AB305">
        <v>6813.6</v>
      </c>
      <c r="AC305">
        <f>Table1_1[[#This Row],[Price]]*Table1_1[[#This Row],[Quantity]]</f>
        <v>17034</v>
      </c>
    </row>
    <row r="306" spans="1:29" x14ac:dyDescent="0.3">
      <c r="A306" t="s">
        <v>28</v>
      </c>
      <c r="B306" t="s">
        <v>29</v>
      </c>
      <c r="C306" t="s">
        <v>66</v>
      </c>
      <c r="D306" t="s">
        <v>524</v>
      </c>
      <c r="E306" t="s">
        <v>56</v>
      </c>
      <c r="F306" t="s">
        <v>47</v>
      </c>
      <c r="G306">
        <v>29</v>
      </c>
      <c r="H306">
        <v>418096</v>
      </c>
      <c r="I306" t="s">
        <v>58</v>
      </c>
      <c r="J306" s="3">
        <v>44471</v>
      </c>
      <c r="K306">
        <v>1300</v>
      </c>
      <c r="L306" t="s">
        <v>1482</v>
      </c>
      <c r="M306" t="s">
        <v>1483</v>
      </c>
      <c r="N306" t="s">
        <v>1484</v>
      </c>
      <c r="O306" t="s">
        <v>1485</v>
      </c>
      <c r="P306" t="s">
        <v>71</v>
      </c>
      <c r="Q306">
        <v>15</v>
      </c>
      <c r="R306" t="s">
        <v>88</v>
      </c>
      <c r="S306" t="s">
        <v>79</v>
      </c>
      <c r="T306">
        <v>61854</v>
      </c>
      <c r="U306" s="1">
        <v>45329</v>
      </c>
      <c r="V306" t="s">
        <v>119</v>
      </c>
      <c r="W306">
        <v>675653</v>
      </c>
      <c r="X306" t="s">
        <v>1486</v>
      </c>
      <c r="Y306">
        <v>961</v>
      </c>
      <c r="Z306">
        <v>769</v>
      </c>
      <c r="AA306">
        <v>8</v>
      </c>
      <c r="AB306">
        <v>2460.8000000000002</v>
      </c>
      <c r="AC306">
        <f>Table1_1[[#This Row],[Price]]*Table1_1[[#This Row],[Quantity]]</f>
        <v>6152</v>
      </c>
    </row>
    <row r="307" spans="1:29" x14ac:dyDescent="0.3">
      <c r="A307" t="s">
        <v>28</v>
      </c>
      <c r="B307" t="s">
        <v>29</v>
      </c>
      <c r="C307" t="s">
        <v>66</v>
      </c>
      <c r="D307" t="s">
        <v>142</v>
      </c>
      <c r="E307" t="s">
        <v>46</v>
      </c>
      <c r="F307" t="s">
        <v>355</v>
      </c>
      <c r="G307">
        <v>26</v>
      </c>
      <c r="H307">
        <v>435966</v>
      </c>
      <c r="I307" t="s">
        <v>34</v>
      </c>
      <c r="J307" s="3">
        <v>45598</v>
      </c>
      <c r="K307">
        <v>1200</v>
      </c>
      <c r="L307" t="s">
        <v>1487</v>
      </c>
      <c r="M307" t="s">
        <v>1488</v>
      </c>
      <c r="N307" t="s">
        <v>1489</v>
      </c>
      <c r="O307" t="s">
        <v>1490</v>
      </c>
      <c r="P307" t="s">
        <v>71</v>
      </c>
      <c r="Q307">
        <v>4</v>
      </c>
      <c r="R307" t="s">
        <v>40</v>
      </c>
      <c r="S307" t="s">
        <v>79</v>
      </c>
      <c r="T307">
        <v>59823</v>
      </c>
      <c r="U307" s="1">
        <v>45564</v>
      </c>
      <c r="V307" t="s">
        <v>180</v>
      </c>
      <c r="W307">
        <v>365216</v>
      </c>
      <c r="X307" t="s">
        <v>1491</v>
      </c>
      <c r="Y307">
        <v>638</v>
      </c>
      <c r="Z307">
        <v>770</v>
      </c>
      <c r="AA307">
        <v>1</v>
      </c>
      <c r="AB307">
        <v>308</v>
      </c>
      <c r="AC307">
        <f>Table1_1[[#This Row],[Price]]*Table1_1[[#This Row],[Quantity]]</f>
        <v>770</v>
      </c>
    </row>
    <row r="308" spans="1:29" x14ac:dyDescent="0.3">
      <c r="A308" t="s">
        <v>28</v>
      </c>
      <c r="B308" t="s">
        <v>29</v>
      </c>
      <c r="C308" t="s">
        <v>54</v>
      </c>
      <c r="D308" t="s">
        <v>511</v>
      </c>
      <c r="E308" t="s">
        <v>32</v>
      </c>
      <c r="F308" t="s">
        <v>113</v>
      </c>
      <c r="G308">
        <v>93</v>
      </c>
      <c r="H308">
        <v>409015</v>
      </c>
      <c r="I308" t="s">
        <v>34</v>
      </c>
      <c r="J308" s="3">
        <v>45192</v>
      </c>
      <c r="K308">
        <v>1200</v>
      </c>
      <c r="L308" t="s">
        <v>1492</v>
      </c>
      <c r="M308" t="s">
        <v>68</v>
      </c>
      <c r="N308" t="s">
        <v>1493</v>
      </c>
      <c r="O308">
        <v>7884997894</v>
      </c>
      <c r="P308" t="s">
        <v>51</v>
      </c>
      <c r="Q308">
        <v>13</v>
      </c>
      <c r="R308" t="s">
        <v>40</v>
      </c>
      <c r="S308" t="s">
        <v>79</v>
      </c>
      <c r="T308">
        <v>87563</v>
      </c>
      <c r="U308" s="1">
        <v>45565</v>
      </c>
      <c r="V308" t="s">
        <v>180</v>
      </c>
      <c r="W308">
        <v>959522</v>
      </c>
      <c r="X308" t="s">
        <v>1494</v>
      </c>
      <c r="Y308">
        <v>748</v>
      </c>
      <c r="Z308">
        <v>1193</v>
      </c>
      <c r="AA308">
        <v>2</v>
      </c>
      <c r="AB308">
        <v>954.40000000000009</v>
      </c>
      <c r="AC308">
        <f>Table1_1[[#This Row],[Price]]*Table1_1[[#This Row],[Quantity]]</f>
        <v>2386</v>
      </c>
    </row>
    <row r="309" spans="1:29" x14ac:dyDescent="0.3">
      <c r="A309" t="s">
        <v>28</v>
      </c>
      <c r="B309" t="s">
        <v>29</v>
      </c>
      <c r="C309" t="s">
        <v>30</v>
      </c>
      <c r="D309" t="s">
        <v>105</v>
      </c>
      <c r="E309" t="s">
        <v>56</v>
      </c>
      <c r="F309" t="s">
        <v>113</v>
      </c>
      <c r="G309">
        <v>49</v>
      </c>
      <c r="H309">
        <v>411341</v>
      </c>
      <c r="I309" t="s">
        <v>58</v>
      </c>
      <c r="J309" s="3">
        <v>45551</v>
      </c>
      <c r="K309">
        <v>800</v>
      </c>
      <c r="L309" t="s">
        <v>1496</v>
      </c>
      <c r="M309" t="s">
        <v>568</v>
      </c>
      <c r="N309" t="s">
        <v>1497</v>
      </c>
      <c r="O309" t="s">
        <v>1498</v>
      </c>
      <c r="P309" t="s">
        <v>87</v>
      </c>
      <c r="Q309">
        <v>17</v>
      </c>
      <c r="R309" t="s">
        <v>88</v>
      </c>
      <c r="S309" t="s">
        <v>63</v>
      </c>
      <c r="T309">
        <v>45174</v>
      </c>
      <c r="U309" s="1">
        <v>45584</v>
      </c>
      <c r="V309" t="s">
        <v>155</v>
      </c>
      <c r="W309">
        <v>280616</v>
      </c>
      <c r="X309" t="s">
        <v>1499</v>
      </c>
      <c r="Y309">
        <v>523</v>
      </c>
      <c r="Z309">
        <v>1719</v>
      </c>
      <c r="AA309">
        <v>1</v>
      </c>
      <c r="AB309">
        <v>687.6</v>
      </c>
      <c r="AC309">
        <f>Table1_1[[#This Row],[Price]]*Table1_1[[#This Row],[Quantity]]</f>
        <v>1719</v>
      </c>
    </row>
    <row r="310" spans="1:29" x14ac:dyDescent="0.3">
      <c r="A310" t="s">
        <v>28</v>
      </c>
      <c r="B310" t="s">
        <v>29</v>
      </c>
      <c r="C310" t="s">
        <v>157</v>
      </c>
      <c r="D310" t="s">
        <v>511</v>
      </c>
      <c r="E310" t="s">
        <v>46</v>
      </c>
      <c r="F310" t="s">
        <v>106</v>
      </c>
      <c r="G310">
        <v>76</v>
      </c>
      <c r="H310">
        <v>433684</v>
      </c>
      <c r="I310" t="s">
        <v>34</v>
      </c>
      <c r="J310" s="3">
        <v>44529</v>
      </c>
      <c r="K310">
        <v>1300</v>
      </c>
      <c r="L310" t="s">
        <v>1500</v>
      </c>
      <c r="M310" t="s">
        <v>293</v>
      </c>
      <c r="N310" t="s">
        <v>1501</v>
      </c>
      <c r="O310">
        <v>-4731</v>
      </c>
      <c r="P310" t="s">
        <v>87</v>
      </c>
      <c r="Q310">
        <v>7</v>
      </c>
      <c r="R310" t="s">
        <v>40</v>
      </c>
      <c r="S310" t="s">
        <v>118</v>
      </c>
      <c r="T310">
        <v>39753</v>
      </c>
      <c r="U310" s="1">
        <v>45372</v>
      </c>
      <c r="V310" t="s">
        <v>72</v>
      </c>
      <c r="W310">
        <v>103131</v>
      </c>
      <c r="X310" t="s">
        <v>1502</v>
      </c>
      <c r="Y310">
        <v>271</v>
      </c>
      <c r="Z310">
        <v>991</v>
      </c>
      <c r="AA310">
        <v>2</v>
      </c>
      <c r="AB310">
        <v>792.80000000000007</v>
      </c>
      <c r="AC310">
        <f>Table1_1[[#This Row],[Price]]*Table1_1[[#This Row],[Quantity]]</f>
        <v>1982</v>
      </c>
    </row>
    <row r="311" spans="1:29" x14ac:dyDescent="0.3">
      <c r="A311" t="s">
        <v>28</v>
      </c>
      <c r="B311" t="s">
        <v>29</v>
      </c>
      <c r="C311" t="s">
        <v>91</v>
      </c>
      <c r="D311" t="s">
        <v>92</v>
      </c>
      <c r="E311" t="s">
        <v>32</v>
      </c>
      <c r="F311" t="s">
        <v>33</v>
      </c>
      <c r="G311">
        <v>25</v>
      </c>
      <c r="H311">
        <v>410509</v>
      </c>
      <c r="I311" t="s">
        <v>34</v>
      </c>
      <c r="J311" s="3">
        <v>44836</v>
      </c>
      <c r="K311">
        <v>1400</v>
      </c>
      <c r="L311" t="s">
        <v>1504</v>
      </c>
      <c r="M311" t="s">
        <v>1409</v>
      </c>
      <c r="N311" t="s">
        <v>1505</v>
      </c>
      <c r="O311" t="s">
        <v>1506</v>
      </c>
      <c r="P311" t="s">
        <v>51</v>
      </c>
      <c r="Q311">
        <v>16</v>
      </c>
      <c r="R311" t="s">
        <v>88</v>
      </c>
      <c r="S311" t="s">
        <v>41</v>
      </c>
      <c r="T311">
        <v>53252</v>
      </c>
      <c r="U311" s="1">
        <v>45408</v>
      </c>
      <c r="V311" t="s">
        <v>80</v>
      </c>
      <c r="W311">
        <v>472557</v>
      </c>
      <c r="X311" t="s">
        <v>1507</v>
      </c>
      <c r="Y311">
        <v>705</v>
      </c>
      <c r="Z311">
        <v>2792</v>
      </c>
      <c r="AA311">
        <v>6</v>
      </c>
      <c r="AB311">
        <v>6700.8</v>
      </c>
      <c r="AC311">
        <f>Table1_1[[#This Row],[Price]]*Table1_1[[#This Row],[Quantity]]</f>
        <v>16752</v>
      </c>
    </row>
    <row r="312" spans="1:29" x14ac:dyDescent="0.3">
      <c r="A312" t="s">
        <v>28</v>
      </c>
      <c r="B312" t="s">
        <v>29</v>
      </c>
      <c r="C312" t="s">
        <v>44</v>
      </c>
      <c r="D312" t="s">
        <v>546</v>
      </c>
      <c r="E312" t="s">
        <v>46</v>
      </c>
      <c r="F312" t="s">
        <v>99</v>
      </c>
      <c r="G312">
        <v>73</v>
      </c>
      <c r="H312">
        <v>406046</v>
      </c>
      <c r="I312" t="s">
        <v>58</v>
      </c>
      <c r="J312" s="3">
        <v>45532</v>
      </c>
      <c r="K312">
        <v>1000</v>
      </c>
      <c r="L312" t="s">
        <v>1508</v>
      </c>
      <c r="M312" t="s">
        <v>552</v>
      </c>
      <c r="N312" t="s">
        <v>1509</v>
      </c>
      <c r="O312" t="s">
        <v>1510</v>
      </c>
      <c r="P312" t="s">
        <v>39</v>
      </c>
      <c r="Q312">
        <v>8</v>
      </c>
      <c r="R312" t="s">
        <v>88</v>
      </c>
      <c r="S312" t="s">
        <v>79</v>
      </c>
      <c r="T312">
        <v>95945</v>
      </c>
      <c r="U312" s="1">
        <v>45560</v>
      </c>
      <c r="V312" t="s">
        <v>180</v>
      </c>
      <c r="W312">
        <v>953455</v>
      </c>
      <c r="X312" t="s">
        <v>1511</v>
      </c>
      <c r="Y312">
        <v>617</v>
      </c>
      <c r="Z312">
        <v>762</v>
      </c>
      <c r="AA312">
        <v>8</v>
      </c>
      <c r="AB312">
        <v>2438.4</v>
      </c>
      <c r="AC312">
        <f>Table1_1[[#This Row],[Price]]*Table1_1[[#This Row],[Quantity]]</f>
        <v>6096</v>
      </c>
    </row>
    <row r="313" spans="1:29" x14ac:dyDescent="0.3">
      <c r="A313" t="s">
        <v>28</v>
      </c>
      <c r="B313" t="s">
        <v>29</v>
      </c>
      <c r="C313" t="s">
        <v>44</v>
      </c>
      <c r="D313" t="s">
        <v>98</v>
      </c>
      <c r="E313" t="s">
        <v>46</v>
      </c>
      <c r="F313" t="s">
        <v>106</v>
      </c>
      <c r="G313">
        <v>9</v>
      </c>
      <c r="H313">
        <v>409618</v>
      </c>
      <c r="I313" t="s">
        <v>58</v>
      </c>
      <c r="J313" s="3">
        <v>44806</v>
      </c>
      <c r="K313">
        <v>1200</v>
      </c>
      <c r="L313" t="s">
        <v>1512</v>
      </c>
      <c r="M313" t="s">
        <v>654</v>
      </c>
      <c r="N313" t="s">
        <v>1513</v>
      </c>
      <c r="O313" t="s">
        <v>1514</v>
      </c>
      <c r="P313" t="s">
        <v>39</v>
      </c>
      <c r="Q313">
        <v>20</v>
      </c>
      <c r="R313" t="s">
        <v>40</v>
      </c>
      <c r="S313" t="s">
        <v>63</v>
      </c>
      <c r="T313">
        <v>95982</v>
      </c>
      <c r="U313" s="1">
        <v>45629</v>
      </c>
      <c r="V313" t="s">
        <v>259</v>
      </c>
      <c r="W313">
        <v>256575</v>
      </c>
      <c r="X313" t="s">
        <v>1515</v>
      </c>
      <c r="Y313">
        <v>276</v>
      </c>
      <c r="Z313">
        <v>2455</v>
      </c>
      <c r="AA313">
        <v>5</v>
      </c>
      <c r="AB313">
        <v>4910</v>
      </c>
      <c r="AC313">
        <f>Table1_1[[#This Row],[Price]]*Table1_1[[#This Row],[Quantity]]</f>
        <v>12275</v>
      </c>
    </row>
    <row r="314" spans="1:29" x14ac:dyDescent="0.3">
      <c r="A314" t="s">
        <v>28</v>
      </c>
      <c r="B314" t="s">
        <v>29</v>
      </c>
      <c r="C314" t="s">
        <v>157</v>
      </c>
      <c r="D314" t="s">
        <v>55</v>
      </c>
      <c r="E314" t="s">
        <v>32</v>
      </c>
      <c r="F314" t="s">
        <v>33</v>
      </c>
      <c r="G314">
        <v>73</v>
      </c>
      <c r="H314">
        <v>437918</v>
      </c>
      <c r="I314" t="s">
        <v>58</v>
      </c>
      <c r="J314" s="3">
        <v>44921</v>
      </c>
      <c r="K314">
        <v>950</v>
      </c>
      <c r="L314" t="s">
        <v>1516</v>
      </c>
      <c r="M314" t="s">
        <v>1007</v>
      </c>
      <c r="N314" t="s">
        <v>1517</v>
      </c>
      <c r="O314" t="s">
        <v>1518</v>
      </c>
      <c r="P314" t="s">
        <v>87</v>
      </c>
      <c r="Q314">
        <v>10</v>
      </c>
      <c r="R314" t="s">
        <v>88</v>
      </c>
      <c r="S314" t="s">
        <v>79</v>
      </c>
      <c r="T314">
        <v>71009</v>
      </c>
      <c r="U314" s="1">
        <v>45369</v>
      </c>
      <c r="V314" t="s">
        <v>72</v>
      </c>
      <c r="W314">
        <v>394060</v>
      </c>
      <c r="X314" t="s">
        <v>1519</v>
      </c>
      <c r="Y314">
        <v>451</v>
      </c>
      <c r="Z314">
        <v>1239</v>
      </c>
      <c r="AA314">
        <v>8</v>
      </c>
      <c r="AB314">
        <v>3964.8</v>
      </c>
      <c r="AC314">
        <f>Table1_1[[#This Row],[Price]]*Table1_1[[#This Row],[Quantity]]</f>
        <v>9912</v>
      </c>
    </row>
    <row r="315" spans="1:29" x14ac:dyDescent="0.3">
      <c r="A315" t="s">
        <v>28</v>
      </c>
      <c r="B315" t="s">
        <v>29</v>
      </c>
      <c r="C315" t="s">
        <v>30</v>
      </c>
      <c r="D315" t="s">
        <v>291</v>
      </c>
      <c r="E315" t="s">
        <v>56</v>
      </c>
      <c r="F315" t="s">
        <v>113</v>
      </c>
      <c r="G315">
        <v>10</v>
      </c>
      <c r="H315">
        <v>412102</v>
      </c>
      <c r="I315" t="s">
        <v>58</v>
      </c>
      <c r="J315" s="3">
        <v>43940</v>
      </c>
      <c r="K315">
        <v>950</v>
      </c>
      <c r="L315" t="s">
        <v>1520</v>
      </c>
      <c r="M315" t="s">
        <v>85</v>
      </c>
      <c r="N315" t="s">
        <v>1521</v>
      </c>
      <c r="O315" t="s">
        <v>1522</v>
      </c>
      <c r="P315" t="s">
        <v>87</v>
      </c>
      <c r="Q315">
        <v>3</v>
      </c>
      <c r="R315" t="s">
        <v>40</v>
      </c>
      <c r="S315" t="s">
        <v>41</v>
      </c>
      <c r="T315">
        <v>15222</v>
      </c>
      <c r="U315" s="1">
        <v>45543</v>
      </c>
      <c r="V315" t="s">
        <v>180</v>
      </c>
      <c r="W315">
        <v>810437</v>
      </c>
      <c r="X315" t="s">
        <v>1523</v>
      </c>
      <c r="Y315">
        <v>902</v>
      </c>
      <c r="Z315">
        <v>1692</v>
      </c>
      <c r="AA315">
        <v>2</v>
      </c>
      <c r="AB315">
        <v>1353.6000000000001</v>
      </c>
      <c r="AC315">
        <f>Table1_1[[#This Row],[Price]]*Table1_1[[#This Row],[Quantity]]</f>
        <v>3384</v>
      </c>
    </row>
    <row r="316" spans="1:29" x14ac:dyDescent="0.3">
      <c r="A316" t="s">
        <v>28</v>
      </c>
      <c r="B316" t="s">
        <v>29</v>
      </c>
      <c r="C316" t="s">
        <v>91</v>
      </c>
      <c r="D316" t="s">
        <v>637</v>
      </c>
      <c r="E316" t="s">
        <v>56</v>
      </c>
      <c r="F316" t="s">
        <v>175</v>
      </c>
      <c r="G316">
        <v>6</v>
      </c>
      <c r="H316">
        <v>435638</v>
      </c>
      <c r="I316" t="s">
        <v>58</v>
      </c>
      <c r="J316" s="3">
        <v>44247</v>
      </c>
      <c r="K316">
        <v>1000</v>
      </c>
      <c r="L316" t="s">
        <v>1525</v>
      </c>
      <c r="M316" t="s">
        <v>282</v>
      </c>
      <c r="N316" t="s">
        <v>1526</v>
      </c>
      <c r="O316" t="s">
        <v>1527</v>
      </c>
      <c r="P316" t="s">
        <v>39</v>
      </c>
      <c r="Q316">
        <v>6</v>
      </c>
      <c r="R316" t="s">
        <v>88</v>
      </c>
      <c r="S316" t="s">
        <v>79</v>
      </c>
      <c r="T316">
        <v>25551</v>
      </c>
      <c r="U316" s="1">
        <v>45401</v>
      </c>
      <c r="V316" t="s">
        <v>80</v>
      </c>
      <c r="W316">
        <v>791775</v>
      </c>
      <c r="X316" t="s">
        <v>1528</v>
      </c>
      <c r="Y316">
        <v>427</v>
      </c>
      <c r="Z316">
        <v>2482</v>
      </c>
      <c r="AA316">
        <v>3</v>
      </c>
      <c r="AB316">
        <v>2978.4</v>
      </c>
      <c r="AC316">
        <f>Table1_1[[#This Row],[Price]]*Table1_1[[#This Row],[Quantity]]</f>
        <v>7446</v>
      </c>
    </row>
    <row r="317" spans="1:29" x14ac:dyDescent="0.3">
      <c r="A317" t="s">
        <v>28</v>
      </c>
      <c r="B317" t="s">
        <v>29</v>
      </c>
      <c r="C317" t="s">
        <v>193</v>
      </c>
      <c r="D317" t="s">
        <v>546</v>
      </c>
      <c r="E317" t="s">
        <v>46</v>
      </c>
      <c r="F317" t="s">
        <v>57</v>
      </c>
      <c r="G317">
        <v>93</v>
      </c>
      <c r="H317">
        <v>435768</v>
      </c>
      <c r="I317" t="s">
        <v>58</v>
      </c>
      <c r="J317" s="3">
        <v>44874</v>
      </c>
      <c r="K317">
        <v>1400</v>
      </c>
      <c r="L317" t="s">
        <v>1529</v>
      </c>
      <c r="M317" t="s">
        <v>152</v>
      </c>
      <c r="N317" t="s">
        <v>1530</v>
      </c>
      <c r="O317" t="s">
        <v>1531</v>
      </c>
      <c r="P317" t="s">
        <v>39</v>
      </c>
      <c r="Q317">
        <v>18</v>
      </c>
      <c r="R317" t="s">
        <v>40</v>
      </c>
      <c r="S317" t="s">
        <v>79</v>
      </c>
      <c r="T317">
        <v>82743</v>
      </c>
      <c r="U317" s="1">
        <v>45615</v>
      </c>
      <c r="V317" t="s">
        <v>42</v>
      </c>
      <c r="W317">
        <v>835589</v>
      </c>
      <c r="X317" t="s">
        <v>1532</v>
      </c>
      <c r="Y317">
        <v>836</v>
      </c>
      <c r="Z317">
        <v>654</v>
      </c>
      <c r="AA317">
        <v>1</v>
      </c>
      <c r="AB317">
        <v>261.60000000000002</v>
      </c>
      <c r="AC317">
        <f>Table1_1[[#This Row],[Price]]*Table1_1[[#This Row],[Quantity]]</f>
        <v>654</v>
      </c>
    </row>
    <row r="318" spans="1:29" x14ac:dyDescent="0.3">
      <c r="A318" t="s">
        <v>28</v>
      </c>
      <c r="B318" t="s">
        <v>29</v>
      </c>
      <c r="C318" t="s">
        <v>148</v>
      </c>
      <c r="D318" t="s">
        <v>187</v>
      </c>
      <c r="E318" t="s">
        <v>56</v>
      </c>
      <c r="F318" t="s">
        <v>175</v>
      </c>
      <c r="G318">
        <v>41</v>
      </c>
      <c r="H318">
        <v>416689</v>
      </c>
      <c r="I318" t="s">
        <v>34</v>
      </c>
      <c r="J318" s="3">
        <v>45371</v>
      </c>
      <c r="K318">
        <v>1200</v>
      </c>
      <c r="L318" t="s">
        <v>1533</v>
      </c>
      <c r="M318" t="s">
        <v>159</v>
      </c>
      <c r="N318" t="s">
        <v>1534</v>
      </c>
      <c r="O318" t="s">
        <v>1535</v>
      </c>
      <c r="P318" t="s">
        <v>87</v>
      </c>
      <c r="Q318">
        <v>11</v>
      </c>
      <c r="R318" t="s">
        <v>40</v>
      </c>
      <c r="S318" t="s">
        <v>63</v>
      </c>
      <c r="T318">
        <v>42806</v>
      </c>
      <c r="U318" s="1">
        <v>45498</v>
      </c>
      <c r="V318" t="s">
        <v>126</v>
      </c>
      <c r="W318">
        <v>638549</v>
      </c>
      <c r="X318" t="s">
        <v>1536</v>
      </c>
      <c r="Y318">
        <v>236</v>
      </c>
      <c r="Z318">
        <v>2445</v>
      </c>
      <c r="AA318">
        <v>6</v>
      </c>
      <c r="AB318">
        <v>5868</v>
      </c>
      <c r="AC318">
        <f>Table1_1[[#This Row],[Price]]*Table1_1[[#This Row],[Quantity]]</f>
        <v>14670</v>
      </c>
    </row>
    <row r="319" spans="1:29" x14ac:dyDescent="0.3">
      <c r="A319" t="s">
        <v>28</v>
      </c>
      <c r="B319" t="s">
        <v>29</v>
      </c>
      <c r="C319" t="s">
        <v>148</v>
      </c>
      <c r="D319" t="s">
        <v>560</v>
      </c>
      <c r="E319" t="s">
        <v>32</v>
      </c>
      <c r="F319" t="s">
        <v>175</v>
      </c>
      <c r="G319">
        <v>77</v>
      </c>
      <c r="H319">
        <v>426757</v>
      </c>
      <c r="I319" t="s">
        <v>34</v>
      </c>
      <c r="J319" s="3">
        <v>43996</v>
      </c>
      <c r="K319">
        <v>1000</v>
      </c>
      <c r="L319" t="s">
        <v>1537</v>
      </c>
      <c r="M319" t="s">
        <v>654</v>
      </c>
      <c r="N319" t="s">
        <v>1538</v>
      </c>
      <c r="O319" t="s">
        <v>1539</v>
      </c>
      <c r="P319" t="s">
        <v>87</v>
      </c>
      <c r="Q319">
        <v>18</v>
      </c>
      <c r="R319" t="s">
        <v>88</v>
      </c>
      <c r="S319" t="s">
        <v>118</v>
      </c>
      <c r="T319">
        <v>49223</v>
      </c>
      <c r="U319" s="1">
        <v>45292</v>
      </c>
      <c r="V319" t="s">
        <v>111</v>
      </c>
      <c r="W319">
        <v>392945</v>
      </c>
      <c r="X319" t="s">
        <v>1540</v>
      </c>
      <c r="Y319">
        <v>946</v>
      </c>
      <c r="Z319">
        <v>2391</v>
      </c>
      <c r="AA319">
        <v>1</v>
      </c>
      <c r="AB319">
        <v>956.40000000000009</v>
      </c>
      <c r="AC319">
        <f>Table1_1[[#This Row],[Price]]*Table1_1[[#This Row],[Quantity]]</f>
        <v>2391</v>
      </c>
    </row>
    <row r="320" spans="1:29" x14ac:dyDescent="0.3">
      <c r="A320" t="s">
        <v>28</v>
      </c>
      <c r="B320" t="s">
        <v>29</v>
      </c>
      <c r="C320" t="s">
        <v>66</v>
      </c>
      <c r="D320" t="s">
        <v>364</v>
      </c>
      <c r="E320" t="s">
        <v>56</v>
      </c>
      <c r="F320" t="s">
        <v>150</v>
      </c>
      <c r="G320">
        <v>92</v>
      </c>
      <c r="H320">
        <v>413379</v>
      </c>
      <c r="I320" t="s">
        <v>58</v>
      </c>
      <c r="J320" s="3">
        <v>44409</v>
      </c>
      <c r="K320">
        <v>950</v>
      </c>
      <c r="L320" t="s">
        <v>1542</v>
      </c>
      <c r="M320" t="s">
        <v>1017</v>
      </c>
      <c r="N320" t="s">
        <v>1543</v>
      </c>
      <c r="O320" t="s">
        <v>1544</v>
      </c>
      <c r="P320" t="s">
        <v>71</v>
      </c>
      <c r="Q320">
        <v>3</v>
      </c>
      <c r="R320" t="s">
        <v>40</v>
      </c>
      <c r="S320" t="s">
        <v>118</v>
      </c>
      <c r="T320">
        <v>34692</v>
      </c>
      <c r="U320" s="1">
        <v>45612</v>
      </c>
      <c r="V320" t="s">
        <v>42</v>
      </c>
      <c r="W320">
        <v>491820</v>
      </c>
      <c r="X320" t="s">
        <v>1545</v>
      </c>
      <c r="Y320">
        <v>377</v>
      </c>
      <c r="Z320">
        <v>2544</v>
      </c>
      <c r="AA320">
        <v>7</v>
      </c>
      <c r="AB320">
        <v>7123.2000000000007</v>
      </c>
      <c r="AC320">
        <f>Table1_1[[#This Row],[Price]]*Table1_1[[#This Row],[Quantity]]</f>
        <v>17808</v>
      </c>
    </row>
    <row r="321" spans="1:29" x14ac:dyDescent="0.3">
      <c r="A321" t="s">
        <v>28</v>
      </c>
      <c r="B321" t="s">
        <v>29</v>
      </c>
      <c r="C321" t="s">
        <v>148</v>
      </c>
      <c r="D321" t="s">
        <v>317</v>
      </c>
      <c r="E321" t="s">
        <v>46</v>
      </c>
      <c r="F321" t="s">
        <v>106</v>
      </c>
      <c r="G321">
        <v>40</v>
      </c>
      <c r="H321">
        <v>435074</v>
      </c>
      <c r="I321" t="s">
        <v>34</v>
      </c>
      <c r="J321" s="3">
        <v>43911</v>
      </c>
      <c r="K321">
        <v>1000</v>
      </c>
      <c r="L321" t="s">
        <v>1547</v>
      </c>
      <c r="M321" t="s">
        <v>250</v>
      </c>
      <c r="N321" t="s">
        <v>1548</v>
      </c>
      <c r="O321" t="s">
        <v>1549</v>
      </c>
      <c r="P321" t="s">
        <v>87</v>
      </c>
      <c r="Q321">
        <v>14</v>
      </c>
      <c r="R321" t="s">
        <v>40</v>
      </c>
      <c r="S321" t="s">
        <v>118</v>
      </c>
      <c r="T321">
        <v>46729</v>
      </c>
      <c r="U321" s="1">
        <v>45377</v>
      </c>
      <c r="V321" t="s">
        <v>72</v>
      </c>
      <c r="W321">
        <v>244122</v>
      </c>
      <c r="X321" t="s">
        <v>1550</v>
      </c>
      <c r="Y321">
        <v>925</v>
      </c>
      <c r="Z321">
        <v>2028</v>
      </c>
      <c r="AA321">
        <v>2</v>
      </c>
      <c r="AB321">
        <v>1622.4</v>
      </c>
      <c r="AC321">
        <f>Table1_1[[#This Row],[Price]]*Table1_1[[#This Row],[Quantity]]</f>
        <v>4056</v>
      </c>
    </row>
    <row r="322" spans="1:29" x14ac:dyDescent="0.3">
      <c r="A322" t="s">
        <v>28</v>
      </c>
      <c r="B322" t="s">
        <v>29</v>
      </c>
      <c r="C322" t="s">
        <v>30</v>
      </c>
      <c r="D322" t="s">
        <v>182</v>
      </c>
      <c r="E322" t="s">
        <v>46</v>
      </c>
      <c r="F322" t="s">
        <v>355</v>
      </c>
      <c r="G322">
        <v>23</v>
      </c>
      <c r="H322">
        <v>405150</v>
      </c>
      <c r="I322" t="s">
        <v>58</v>
      </c>
      <c r="J322" s="3">
        <v>44108</v>
      </c>
      <c r="K322">
        <v>950</v>
      </c>
      <c r="L322" t="s">
        <v>1551</v>
      </c>
      <c r="M322" t="s">
        <v>177</v>
      </c>
      <c r="N322" t="s">
        <v>1552</v>
      </c>
      <c r="O322" t="s">
        <v>1553</v>
      </c>
      <c r="P322" t="s">
        <v>39</v>
      </c>
      <c r="Q322">
        <v>19</v>
      </c>
      <c r="R322" t="s">
        <v>40</v>
      </c>
      <c r="S322" t="s">
        <v>79</v>
      </c>
      <c r="T322">
        <v>39835</v>
      </c>
      <c r="U322" s="1">
        <v>45510</v>
      </c>
      <c r="V322" t="s">
        <v>64</v>
      </c>
      <c r="W322">
        <v>518895</v>
      </c>
      <c r="X322" t="s">
        <v>1554</v>
      </c>
      <c r="Y322">
        <v>698</v>
      </c>
      <c r="Z322">
        <v>1681</v>
      </c>
      <c r="AA322">
        <v>4</v>
      </c>
      <c r="AB322">
        <v>2689.6000000000004</v>
      </c>
      <c r="AC322">
        <f>Table1_1[[#This Row],[Price]]*Table1_1[[#This Row],[Quantity]]</f>
        <v>6724</v>
      </c>
    </row>
    <row r="323" spans="1:29" x14ac:dyDescent="0.3">
      <c r="A323" t="s">
        <v>28</v>
      </c>
      <c r="B323" t="s">
        <v>29</v>
      </c>
      <c r="C323" t="s">
        <v>44</v>
      </c>
      <c r="D323" t="s">
        <v>170</v>
      </c>
      <c r="E323" t="s">
        <v>32</v>
      </c>
      <c r="F323" t="s">
        <v>175</v>
      </c>
      <c r="G323">
        <v>44</v>
      </c>
      <c r="H323">
        <v>407365</v>
      </c>
      <c r="I323" t="s">
        <v>58</v>
      </c>
      <c r="J323" s="3">
        <v>44743</v>
      </c>
      <c r="K323">
        <v>1300</v>
      </c>
      <c r="L323" t="s">
        <v>1556</v>
      </c>
      <c r="M323" t="s">
        <v>101</v>
      </c>
      <c r="N323" t="s">
        <v>1557</v>
      </c>
      <c r="O323" t="s">
        <v>1558</v>
      </c>
      <c r="P323" t="s">
        <v>51</v>
      </c>
      <c r="Q323">
        <v>6</v>
      </c>
      <c r="R323" t="s">
        <v>40</v>
      </c>
      <c r="S323" t="s">
        <v>63</v>
      </c>
      <c r="T323">
        <v>63967</v>
      </c>
      <c r="U323" s="1">
        <v>45340</v>
      </c>
      <c r="V323" t="s">
        <v>119</v>
      </c>
      <c r="W323">
        <v>504735</v>
      </c>
      <c r="X323" t="s">
        <v>1559</v>
      </c>
      <c r="Y323">
        <v>687</v>
      </c>
      <c r="Z323">
        <v>1588</v>
      </c>
      <c r="AA323">
        <v>1</v>
      </c>
      <c r="AB323">
        <v>635.20000000000005</v>
      </c>
      <c r="AC323">
        <f>Table1_1[[#This Row],[Price]]*Table1_1[[#This Row],[Quantity]]</f>
        <v>1588</v>
      </c>
    </row>
    <row r="324" spans="1:29" x14ac:dyDescent="0.3">
      <c r="A324" t="s">
        <v>28</v>
      </c>
      <c r="B324" t="s">
        <v>29</v>
      </c>
      <c r="C324" t="s">
        <v>44</v>
      </c>
      <c r="D324" t="s">
        <v>349</v>
      </c>
      <c r="E324" t="s">
        <v>46</v>
      </c>
      <c r="F324" t="s">
        <v>106</v>
      </c>
      <c r="G324">
        <v>73</v>
      </c>
      <c r="H324">
        <v>411809</v>
      </c>
      <c r="I324" t="s">
        <v>58</v>
      </c>
      <c r="J324" s="3">
        <v>45542</v>
      </c>
      <c r="K324">
        <v>1400</v>
      </c>
      <c r="L324" t="s">
        <v>1560</v>
      </c>
      <c r="M324" t="s">
        <v>423</v>
      </c>
      <c r="N324" t="s">
        <v>1561</v>
      </c>
      <c r="O324" t="s">
        <v>1562</v>
      </c>
      <c r="P324" t="s">
        <v>51</v>
      </c>
      <c r="Q324">
        <v>3</v>
      </c>
      <c r="R324" t="s">
        <v>88</v>
      </c>
      <c r="S324" t="s">
        <v>79</v>
      </c>
      <c r="T324">
        <v>31510</v>
      </c>
      <c r="U324" s="1">
        <v>45583</v>
      </c>
      <c r="V324" t="s">
        <v>155</v>
      </c>
      <c r="W324">
        <v>921172</v>
      </c>
      <c r="X324" t="s">
        <v>1563</v>
      </c>
      <c r="Y324">
        <v>302</v>
      </c>
      <c r="Z324">
        <v>2680</v>
      </c>
      <c r="AA324">
        <v>7</v>
      </c>
      <c r="AB324">
        <v>7504</v>
      </c>
      <c r="AC324">
        <f>Table1_1[[#This Row],[Price]]*Table1_1[[#This Row],[Quantity]]</f>
        <v>18760</v>
      </c>
    </row>
    <row r="325" spans="1:29" x14ac:dyDescent="0.3">
      <c r="A325" t="s">
        <v>28</v>
      </c>
      <c r="B325" t="s">
        <v>29</v>
      </c>
      <c r="C325" t="s">
        <v>148</v>
      </c>
      <c r="D325" t="s">
        <v>142</v>
      </c>
      <c r="E325" t="s">
        <v>56</v>
      </c>
      <c r="F325" t="s">
        <v>175</v>
      </c>
      <c r="G325">
        <v>25</v>
      </c>
      <c r="H325">
        <v>405757</v>
      </c>
      <c r="I325" t="s">
        <v>34</v>
      </c>
      <c r="J325" s="3">
        <v>44265</v>
      </c>
      <c r="K325">
        <v>1200</v>
      </c>
      <c r="L325" t="s">
        <v>1564</v>
      </c>
      <c r="M325" t="s">
        <v>1244</v>
      </c>
      <c r="N325" t="s">
        <v>1565</v>
      </c>
      <c r="O325" t="s">
        <v>1566</v>
      </c>
      <c r="P325" t="s">
        <v>51</v>
      </c>
      <c r="Q325">
        <v>20</v>
      </c>
      <c r="R325" t="s">
        <v>88</v>
      </c>
      <c r="S325" t="s">
        <v>79</v>
      </c>
      <c r="T325">
        <v>63399</v>
      </c>
      <c r="U325" s="1">
        <v>45461</v>
      </c>
      <c r="V325" t="s">
        <v>52</v>
      </c>
      <c r="W325">
        <v>471920</v>
      </c>
      <c r="X325" t="s">
        <v>1567</v>
      </c>
      <c r="Y325">
        <v>286</v>
      </c>
      <c r="Z325">
        <v>1659</v>
      </c>
      <c r="AA325">
        <v>7</v>
      </c>
      <c r="AB325">
        <v>4645.2</v>
      </c>
      <c r="AC325">
        <f>Table1_1[[#This Row],[Price]]*Table1_1[[#This Row],[Quantity]]</f>
        <v>11613</v>
      </c>
    </row>
    <row r="326" spans="1:29" x14ac:dyDescent="0.3">
      <c r="A326" t="s">
        <v>28</v>
      </c>
      <c r="B326" t="s">
        <v>29</v>
      </c>
      <c r="C326" t="s">
        <v>66</v>
      </c>
      <c r="D326" t="s">
        <v>55</v>
      </c>
      <c r="E326" t="s">
        <v>56</v>
      </c>
      <c r="F326" t="s">
        <v>57</v>
      </c>
      <c r="G326">
        <v>30</v>
      </c>
      <c r="H326">
        <v>403156</v>
      </c>
      <c r="I326" t="s">
        <v>58</v>
      </c>
      <c r="J326" s="3">
        <v>44856</v>
      </c>
      <c r="K326">
        <v>1200</v>
      </c>
      <c r="L326" t="s">
        <v>1568</v>
      </c>
      <c r="M326" t="s">
        <v>953</v>
      </c>
      <c r="N326" t="s">
        <v>1569</v>
      </c>
      <c r="O326" t="s">
        <v>1570</v>
      </c>
      <c r="P326" t="s">
        <v>39</v>
      </c>
      <c r="Q326">
        <v>13</v>
      </c>
      <c r="R326" t="s">
        <v>88</v>
      </c>
      <c r="S326" t="s">
        <v>118</v>
      </c>
      <c r="T326">
        <v>54795</v>
      </c>
      <c r="U326" s="1">
        <v>45550</v>
      </c>
      <c r="V326" t="s">
        <v>180</v>
      </c>
      <c r="W326">
        <v>358073</v>
      </c>
      <c r="X326" t="s">
        <v>1571</v>
      </c>
      <c r="Y326">
        <v>272</v>
      </c>
      <c r="Z326">
        <v>772</v>
      </c>
      <c r="AA326">
        <v>4</v>
      </c>
      <c r="AB326">
        <v>1235.2</v>
      </c>
      <c r="AC326">
        <f>Table1_1[[#This Row],[Price]]*Table1_1[[#This Row],[Quantity]]</f>
        <v>3088</v>
      </c>
    </row>
    <row r="327" spans="1:29" x14ac:dyDescent="0.3">
      <c r="A327" t="s">
        <v>28</v>
      </c>
      <c r="B327" t="s">
        <v>29</v>
      </c>
      <c r="C327" t="s">
        <v>66</v>
      </c>
      <c r="D327" t="s">
        <v>611</v>
      </c>
      <c r="E327" t="s">
        <v>32</v>
      </c>
      <c r="F327" t="s">
        <v>175</v>
      </c>
      <c r="G327">
        <v>21</v>
      </c>
      <c r="H327">
        <v>439634</v>
      </c>
      <c r="I327" t="s">
        <v>34</v>
      </c>
      <c r="J327" s="3">
        <v>44434</v>
      </c>
      <c r="K327">
        <v>1100</v>
      </c>
      <c r="L327" t="s">
        <v>1572</v>
      </c>
      <c r="M327" t="s">
        <v>287</v>
      </c>
      <c r="N327" t="s">
        <v>1573</v>
      </c>
      <c r="O327" t="s">
        <v>1574</v>
      </c>
      <c r="P327" t="s">
        <v>39</v>
      </c>
      <c r="Q327">
        <v>18</v>
      </c>
      <c r="R327" t="s">
        <v>40</v>
      </c>
      <c r="S327" t="s">
        <v>79</v>
      </c>
      <c r="T327">
        <v>87254</v>
      </c>
      <c r="U327" s="1">
        <v>45324</v>
      </c>
      <c r="V327" t="s">
        <v>119</v>
      </c>
      <c r="W327">
        <v>862287</v>
      </c>
      <c r="X327" t="s">
        <v>1575</v>
      </c>
      <c r="Y327">
        <v>268</v>
      </c>
      <c r="Z327">
        <v>1058</v>
      </c>
      <c r="AA327">
        <v>7</v>
      </c>
      <c r="AB327">
        <v>2962.4</v>
      </c>
      <c r="AC327">
        <f>Table1_1[[#This Row],[Price]]*Table1_1[[#This Row],[Quantity]]</f>
        <v>7406</v>
      </c>
    </row>
    <row r="328" spans="1:29" x14ac:dyDescent="0.3">
      <c r="A328" t="s">
        <v>28</v>
      </c>
      <c r="B328" t="s">
        <v>29</v>
      </c>
      <c r="C328" t="s">
        <v>54</v>
      </c>
      <c r="D328" t="s">
        <v>261</v>
      </c>
      <c r="E328" t="s">
        <v>32</v>
      </c>
      <c r="F328" t="s">
        <v>99</v>
      </c>
      <c r="G328">
        <v>87</v>
      </c>
      <c r="H328">
        <v>415373</v>
      </c>
      <c r="I328" t="s">
        <v>58</v>
      </c>
      <c r="J328" s="3">
        <v>43912</v>
      </c>
      <c r="K328">
        <v>950</v>
      </c>
      <c r="L328" t="s">
        <v>1576</v>
      </c>
      <c r="M328" t="s">
        <v>1305</v>
      </c>
      <c r="N328" t="s">
        <v>1577</v>
      </c>
      <c r="O328" t="s">
        <v>1578</v>
      </c>
      <c r="P328" t="s">
        <v>71</v>
      </c>
      <c r="Q328">
        <v>4</v>
      </c>
      <c r="R328" t="s">
        <v>40</v>
      </c>
      <c r="S328" t="s">
        <v>118</v>
      </c>
      <c r="T328">
        <v>46784</v>
      </c>
      <c r="U328" s="1">
        <v>45437</v>
      </c>
      <c r="V328" t="s">
        <v>140</v>
      </c>
      <c r="W328">
        <v>251168</v>
      </c>
      <c r="X328" t="s">
        <v>1579</v>
      </c>
      <c r="Y328">
        <v>498</v>
      </c>
      <c r="Z328">
        <v>2332</v>
      </c>
      <c r="AA328">
        <v>8</v>
      </c>
      <c r="AB328">
        <v>7462.4000000000015</v>
      </c>
      <c r="AC328">
        <f>Table1_1[[#This Row],[Price]]*Table1_1[[#This Row],[Quantity]]</f>
        <v>18656</v>
      </c>
    </row>
    <row r="329" spans="1:29" x14ac:dyDescent="0.3">
      <c r="A329" t="s">
        <v>28</v>
      </c>
      <c r="B329" t="s">
        <v>29</v>
      </c>
      <c r="C329" t="s">
        <v>54</v>
      </c>
      <c r="D329" t="s">
        <v>74</v>
      </c>
      <c r="E329" t="s">
        <v>56</v>
      </c>
      <c r="F329" t="s">
        <v>99</v>
      </c>
      <c r="G329">
        <v>91</v>
      </c>
      <c r="H329">
        <v>434796</v>
      </c>
      <c r="I329" t="s">
        <v>34</v>
      </c>
      <c r="J329" s="3">
        <v>44734</v>
      </c>
      <c r="K329">
        <v>1400</v>
      </c>
      <c r="L329" t="s">
        <v>1581</v>
      </c>
      <c r="M329" t="s">
        <v>372</v>
      </c>
      <c r="N329" t="s">
        <v>1582</v>
      </c>
      <c r="O329">
        <v>-9231</v>
      </c>
      <c r="P329" t="s">
        <v>71</v>
      </c>
      <c r="Q329">
        <v>3</v>
      </c>
      <c r="R329" t="s">
        <v>40</v>
      </c>
      <c r="S329" t="s">
        <v>63</v>
      </c>
      <c r="T329">
        <v>95274</v>
      </c>
      <c r="U329" s="1">
        <v>45382</v>
      </c>
      <c r="V329" t="s">
        <v>72</v>
      </c>
      <c r="W329">
        <v>352907</v>
      </c>
      <c r="X329" t="s">
        <v>1583</v>
      </c>
      <c r="Y329">
        <v>888</v>
      </c>
      <c r="Z329">
        <v>1058</v>
      </c>
      <c r="AA329">
        <v>7</v>
      </c>
      <c r="AB329">
        <v>2962.4</v>
      </c>
      <c r="AC329">
        <f>Table1_1[[#This Row],[Price]]*Table1_1[[#This Row],[Quantity]]</f>
        <v>7406</v>
      </c>
    </row>
    <row r="330" spans="1:29" x14ac:dyDescent="0.3">
      <c r="A330" t="s">
        <v>28</v>
      </c>
      <c r="B330" t="s">
        <v>29</v>
      </c>
      <c r="C330" t="s">
        <v>30</v>
      </c>
      <c r="D330" t="s">
        <v>92</v>
      </c>
      <c r="E330" t="s">
        <v>46</v>
      </c>
      <c r="F330" t="s">
        <v>33</v>
      </c>
      <c r="G330">
        <v>79</v>
      </c>
      <c r="H330">
        <v>404943</v>
      </c>
      <c r="I330" t="s">
        <v>58</v>
      </c>
      <c r="J330" s="3">
        <v>44205</v>
      </c>
      <c r="K330">
        <v>1100</v>
      </c>
      <c r="L330" t="s">
        <v>1584</v>
      </c>
      <c r="M330" t="s">
        <v>1048</v>
      </c>
      <c r="N330" t="s">
        <v>1585</v>
      </c>
      <c r="O330" t="s">
        <v>1586</v>
      </c>
      <c r="P330" t="s">
        <v>71</v>
      </c>
      <c r="Q330">
        <v>15</v>
      </c>
      <c r="R330" t="s">
        <v>88</v>
      </c>
      <c r="S330" t="s">
        <v>79</v>
      </c>
      <c r="T330">
        <v>12514</v>
      </c>
      <c r="U330" s="1">
        <v>45522</v>
      </c>
      <c r="V330" t="s">
        <v>64</v>
      </c>
      <c r="W330">
        <v>558026</v>
      </c>
      <c r="X330" t="s">
        <v>1587</v>
      </c>
      <c r="Y330">
        <v>237</v>
      </c>
      <c r="Z330">
        <v>628</v>
      </c>
      <c r="AA330">
        <v>3</v>
      </c>
      <c r="AB330">
        <v>753.6</v>
      </c>
      <c r="AC330">
        <f>Table1_1[[#This Row],[Price]]*Table1_1[[#This Row],[Quantity]]</f>
        <v>1884</v>
      </c>
    </row>
    <row r="331" spans="1:29" x14ac:dyDescent="0.3">
      <c r="A331" t="s">
        <v>28</v>
      </c>
      <c r="B331" t="s">
        <v>29</v>
      </c>
      <c r="C331" t="s">
        <v>66</v>
      </c>
      <c r="D331" t="s">
        <v>163</v>
      </c>
      <c r="E331" t="s">
        <v>56</v>
      </c>
      <c r="F331" t="s">
        <v>47</v>
      </c>
      <c r="G331">
        <v>55</v>
      </c>
      <c r="H331">
        <v>436998</v>
      </c>
      <c r="I331" t="s">
        <v>58</v>
      </c>
      <c r="J331" s="3">
        <v>44886</v>
      </c>
      <c r="K331">
        <v>1400</v>
      </c>
      <c r="L331" t="s">
        <v>1588</v>
      </c>
      <c r="M331" t="s">
        <v>269</v>
      </c>
      <c r="N331" t="s">
        <v>1589</v>
      </c>
      <c r="O331" t="s">
        <v>1590</v>
      </c>
      <c r="P331" t="s">
        <v>51</v>
      </c>
      <c r="Q331">
        <v>12</v>
      </c>
      <c r="R331" t="s">
        <v>88</v>
      </c>
      <c r="S331" t="s">
        <v>63</v>
      </c>
      <c r="T331">
        <v>39759</v>
      </c>
      <c r="U331" s="1">
        <v>45383</v>
      </c>
      <c r="V331" t="s">
        <v>80</v>
      </c>
      <c r="W331">
        <v>871725</v>
      </c>
      <c r="X331" t="s">
        <v>1591</v>
      </c>
      <c r="Y331">
        <v>864</v>
      </c>
      <c r="Z331">
        <v>2624</v>
      </c>
      <c r="AA331">
        <v>8</v>
      </c>
      <c r="AB331">
        <v>8396.8000000000011</v>
      </c>
      <c r="AC331">
        <f>Table1_1[[#This Row],[Price]]*Table1_1[[#This Row],[Quantity]]</f>
        <v>20992</v>
      </c>
    </row>
    <row r="332" spans="1:29" x14ac:dyDescent="0.3">
      <c r="A332" t="s">
        <v>28</v>
      </c>
      <c r="B332" t="s">
        <v>29</v>
      </c>
      <c r="C332" t="s">
        <v>54</v>
      </c>
      <c r="D332" t="s">
        <v>616</v>
      </c>
      <c r="E332" t="s">
        <v>56</v>
      </c>
      <c r="F332" t="s">
        <v>150</v>
      </c>
      <c r="G332">
        <v>44</v>
      </c>
      <c r="H332">
        <v>436042</v>
      </c>
      <c r="I332" t="s">
        <v>58</v>
      </c>
      <c r="J332" s="3">
        <v>44631</v>
      </c>
      <c r="K332">
        <v>800</v>
      </c>
      <c r="L332" t="s">
        <v>1593</v>
      </c>
      <c r="M332" t="s">
        <v>195</v>
      </c>
      <c r="N332" t="s">
        <v>1594</v>
      </c>
      <c r="O332" t="s">
        <v>1595</v>
      </c>
      <c r="P332" t="s">
        <v>71</v>
      </c>
      <c r="Q332">
        <v>18</v>
      </c>
      <c r="R332" t="s">
        <v>40</v>
      </c>
      <c r="S332" t="s">
        <v>63</v>
      </c>
      <c r="T332">
        <v>32701</v>
      </c>
      <c r="U332" s="1">
        <v>45507</v>
      </c>
      <c r="V332" t="s">
        <v>64</v>
      </c>
      <c r="W332">
        <v>742865</v>
      </c>
      <c r="X332" t="s">
        <v>1596</v>
      </c>
      <c r="Y332">
        <v>916</v>
      </c>
      <c r="Z332">
        <v>2847</v>
      </c>
      <c r="AA332">
        <v>6</v>
      </c>
      <c r="AB332">
        <v>6832.8</v>
      </c>
      <c r="AC332">
        <f>Table1_1[[#This Row],[Price]]*Table1_1[[#This Row],[Quantity]]</f>
        <v>17082</v>
      </c>
    </row>
    <row r="333" spans="1:29" x14ac:dyDescent="0.3">
      <c r="A333" t="s">
        <v>28</v>
      </c>
      <c r="B333" t="s">
        <v>29</v>
      </c>
      <c r="C333" t="s">
        <v>157</v>
      </c>
      <c r="D333" t="s">
        <v>291</v>
      </c>
      <c r="E333" t="s">
        <v>56</v>
      </c>
      <c r="F333" t="s">
        <v>355</v>
      </c>
      <c r="G333">
        <v>62</v>
      </c>
      <c r="H333">
        <v>413399</v>
      </c>
      <c r="I333" t="s">
        <v>58</v>
      </c>
      <c r="J333" s="3">
        <v>44273</v>
      </c>
      <c r="K333">
        <v>1200</v>
      </c>
      <c r="L333" t="s">
        <v>1597</v>
      </c>
      <c r="M333" t="s">
        <v>334</v>
      </c>
      <c r="N333" t="s">
        <v>1598</v>
      </c>
      <c r="O333" t="s">
        <v>1599</v>
      </c>
      <c r="P333" t="s">
        <v>71</v>
      </c>
      <c r="Q333">
        <v>16</v>
      </c>
      <c r="R333" t="s">
        <v>88</v>
      </c>
      <c r="S333" t="s">
        <v>41</v>
      </c>
      <c r="T333">
        <v>72372</v>
      </c>
      <c r="U333" s="1">
        <v>45489</v>
      </c>
      <c r="V333" t="s">
        <v>126</v>
      </c>
      <c r="W333">
        <v>599719</v>
      </c>
      <c r="X333" t="s">
        <v>1600</v>
      </c>
      <c r="Y333">
        <v>297</v>
      </c>
      <c r="Z333">
        <v>1464</v>
      </c>
      <c r="AA333">
        <v>3</v>
      </c>
      <c r="AB333">
        <v>1756.8000000000002</v>
      </c>
      <c r="AC333">
        <f>Table1_1[[#This Row],[Price]]*Table1_1[[#This Row],[Quantity]]</f>
        <v>4392</v>
      </c>
    </row>
    <row r="334" spans="1:29" x14ac:dyDescent="0.3">
      <c r="A334" t="s">
        <v>28</v>
      </c>
      <c r="B334" t="s">
        <v>29</v>
      </c>
      <c r="C334" t="s">
        <v>91</v>
      </c>
      <c r="D334" t="s">
        <v>105</v>
      </c>
      <c r="E334" t="s">
        <v>32</v>
      </c>
      <c r="F334" t="s">
        <v>355</v>
      </c>
      <c r="G334">
        <v>53</v>
      </c>
      <c r="H334">
        <v>400359</v>
      </c>
      <c r="I334" t="s">
        <v>34</v>
      </c>
      <c r="J334" s="3">
        <v>44684</v>
      </c>
      <c r="K334">
        <v>800</v>
      </c>
      <c r="L334" t="s">
        <v>1602</v>
      </c>
      <c r="M334" t="s">
        <v>152</v>
      </c>
      <c r="N334" t="s">
        <v>1603</v>
      </c>
      <c r="O334" t="s">
        <v>1604</v>
      </c>
      <c r="P334" t="s">
        <v>39</v>
      </c>
      <c r="Q334">
        <v>17</v>
      </c>
      <c r="R334" t="s">
        <v>88</v>
      </c>
      <c r="S334" t="s">
        <v>41</v>
      </c>
      <c r="T334">
        <v>97718</v>
      </c>
      <c r="U334" s="1">
        <v>45574</v>
      </c>
      <c r="V334" t="s">
        <v>155</v>
      </c>
      <c r="W334">
        <v>333444</v>
      </c>
      <c r="X334" t="s">
        <v>1605</v>
      </c>
      <c r="Y334">
        <v>286</v>
      </c>
      <c r="Z334">
        <v>2073</v>
      </c>
      <c r="AA334">
        <v>5</v>
      </c>
      <c r="AB334">
        <v>4146</v>
      </c>
      <c r="AC334">
        <f>Table1_1[[#This Row],[Price]]*Table1_1[[#This Row],[Quantity]]</f>
        <v>10365</v>
      </c>
    </row>
    <row r="335" spans="1:29" x14ac:dyDescent="0.3">
      <c r="A335" t="s">
        <v>28</v>
      </c>
      <c r="B335" t="s">
        <v>29</v>
      </c>
      <c r="C335" t="s">
        <v>193</v>
      </c>
      <c r="D335" t="s">
        <v>182</v>
      </c>
      <c r="E335" t="s">
        <v>46</v>
      </c>
      <c r="F335" t="s">
        <v>99</v>
      </c>
      <c r="G335">
        <v>55</v>
      </c>
      <c r="H335">
        <v>413873</v>
      </c>
      <c r="I335" t="s">
        <v>58</v>
      </c>
      <c r="J335" s="3">
        <v>44269</v>
      </c>
      <c r="K335">
        <v>1300</v>
      </c>
      <c r="L335" t="s">
        <v>1606</v>
      </c>
      <c r="M335" t="s">
        <v>351</v>
      </c>
      <c r="N335" t="s">
        <v>1607</v>
      </c>
      <c r="O335" t="s">
        <v>1608</v>
      </c>
      <c r="P335" t="s">
        <v>87</v>
      </c>
      <c r="Q335">
        <v>3</v>
      </c>
      <c r="R335" t="s">
        <v>40</v>
      </c>
      <c r="S335" t="s">
        <v>79</v>
      </c>
      <c r="T335">
        <v>12252</v>
      </c>
      <c r="U335" s="1">
        <v>45370</v>
      </c>
      <c r="V335" t="s">
        <v>72</v>
      </c>
      <c r="W335">
        <v>611279</v>
      </c>
      <c r="X335" t="s">
        <v>1609</v>
      </c>
      <c r="Y335">
        <v>720</v>
      </c>
      <c r="Z335">
        <v>1760</v>
      </c>
      <c r="AA335">
        <v>6</v>
      </c>
      <c r="AB335">
        <v>4224</v>
      </c>
      <c r="AC335">
        <f>Table1_1[[#This Row],[Price]]*Table1_1[[#This Row],[Quantity]]</f>
        <v>10560</v>
      </c>
    </row>
    <row r="336" spans="1:29" x14ac:dyDescent="0.3">
      <c r="A336" t="s">
        <v>28</v>
      </c>
      <c r="B336" t="s">
        <v>29</v>
      </c>
      <c r="C336" t="s">
        <v>91</v>
      </c>
      <c r="D336" t="s">
        <v>31</v>
      </c>
      <c r="E336" t="s">
        <v>32</v>
      </c>
      <c r="F336" t="s">
        <v>175</v>
      </c>
      <c r="G336">
        <v>84</v>
      </c>
      <c r="H336">
        <v>417408</v>
      </c>
      <c r="I336" t="s">
        <v>34</v>
      </c>
      <c r="J336" s="3">
        <v>45078</v>
      </c>
      <c r="K336">
        <v>1100</v>
      </c>
      <c r="L336" t="s">
        <v>1610</v>
      </c>
      <c r="M336" t="s">
        <v>818</v>
      </c>
      <c r="N336" t="s">
        <v>1611</v>
      </c>
      <c r="O336" t="s">
        <v>1612</v>
      </c>
      <c r="P336" t="s">
        <v>87</v>
      </c>
      <c r="Q336">
        <v>16</v>
      </c>
      <c r="R336" t="s">
        <v>40</v>
      </c>
      <c r="S336" t="s">
        <v>79</v>
      </c>
      <c r="T336">
        <v>18488</v>
      </c>
      <c r="U336" s="1">
        <v>45384</v>
      </c>
      <c r="V336" t="s">
        <v>80</v>
      </c>
      <c r="W336">
        <v>756320</v>
      </c>
      <c r="X336" t="s">
        <v>1613</v>
      </c>
      <c r="Y336">
        <v>912</v>
      </c>
      <c r="Z336">
        <v>2313</v>
      </c>
      <c r="AA336">
        <v>8</v>
      </c>
      <c r="AB336">
        <v>7401.6</v>
      </c>
      <c r="AC336">
        <f>Table1_1[[#This Row],[Price]]*Table1_1[[#This Row],[Quantity]]</f>
        <v>18504</v>
      </c>
    </row>
    <row r="337" spans="1:29" x14ac:dyDescent="0.3">
      <c r="A337" t="s">
        <v>28</v>
      </c>
      <c r="B337" t="s">
        <v>29</v>
      </c>
      <c r="C337" t="s">
        <v>30</v>
      </c>
      <c r="D337" t="s">
        <v>261</v>
      </c>
      <c r="E337" t="s">
        <v>56</v>
      </c>
      <c r="F337" t="s">
        <v>150</v>
      </c>
      <c r="G337">
        <v>13</v>
      </c>
      <c r="H337">
        <v>415189</v>
      </c>
      <c r="I337" t="s">
        <v>58</v>
      </c>
      <c r="J337" s="3">
        <v>44917</v>
      </c>
      <c r="K337">
        <v>1000</v>
      </c>
      <c r="L337" t="s">
        <v>1614</v>
      </c>
      <c r="M337" t="s">
        <v>256</v>
      </c>
      <c r="N337" t="s">
        <v>1615</v>
      </c>
      <c r="O337" t="s">
        <v>1616</v>
      </c>
      <c r="P337" t="s">
        <v>39</v>
      </c>
      <c r="Q337">
        <v>20</v>
      </c>
      <c r="R337" t="s">
        <v>88</v>
      </c>
      <c r="S337" t="s">
        <v>41</v>
      </c>
      <c r="T337">
        <v>17150</v>
      </c>
      <c r="U337" s="1">
        <v>45524</v>
      </c>
      <c r="V337" t="s">
        <v>64</v>
      </c>
      <c r="W337">
        <v>752969</v>
      </c>
      <c r="X337" t="s">
        <v>1617</v>
      </c>
      <c r="Y337">
        <v>230</v>
      </c>
      <c r="Z337">
        <v>762</v>
      </c>
      <c r="AA337">
        <v>5</v>
      </c>
      <c r="AB337">
        <v>1524</v>
      </c>
      <c r="AC337">
        <f>Table1_1[[#This Row],[Price]]*Table1_1[[#This Row],[Quantity]]</f>
        <v>3810</v>
      </c>
    </row>
    <row r="338" spans="1:29" x14ac:dyDescent="0.3">
      <c r="A338" t="s">
        <v>28</v>
      </c>
      <c r="B338" t="s">
        <v>29</v>
      </c>
      <c r="C338" t="s">
        <v>193</v>
      </c>
      <c r="D338" t="s">
        <v>82</v>
      </c>
      <c r="E338" t="s">
        <v>56</v>
      </c>
      <c r="F338" t="s">
        <v>113</v>
      </c>
      <c r="G338">
        <v>43</v>
      </c>
      <c r="H338">
        <v>406719</v>
      </c>
      <c r="I338" t="s">
        <v>34</v>
      </c>
      <c r="J338" s="3">
        <v>44104</v>
      </c>
      <c r="K338">
        <v>1400</v>
      </c>
      <c r="L338" t="s">
        <v>1618</v>
      </c>
      <c r="M338" t="s">
        <v>417</v>
      </c>
      <c r="N338" t="s">
        <v>1619</v>
      </c>
      <c r="O338" t="s">
        <v>1620</v>
      </c>
      <c r="P338" t="s">
        <v>39</v>
      </c>
      <c r="Q338">
        <v>17</v>
      </c>
      <c r="R338" t="s">
        <v>40</v>
      </c>
      <c r="S338" t="s">
        <v>63</v>
      </c>
      <c r="T338">
        <v>90067</v>
      </c>
      <c r="U338" s="1">
        <v>45620</v>
      </c>
      <c r="V338" t="s">
        <v>42</v>
      </c>
      <c r="W338">
        <v>645887</v>
      </c>
      <c r="X338" t="s">
        <v>1621</v>
      </c>
      <c r="Y338">
        <v>899</v>
      </c>
      <c r="Z338">
        <v>2543</v>
      </c>
      <c r="AA338">
        <v>5</v>
      </c>
      <c r="AB338">
        <v>5086</v>
      </c>
      <c r="AC338">
        <f>Table1_1[[#This Row],[Price]]*Table1_1[[#This Row],[Quantity]]</f>
        <v>12715</v>
      </c>
    </row>
    <row r="339" spans="1:29" x14ac:dyDescent="0.3">
      <c r="A339" t="s">
        <v>28</v>
      </c>
      <c r="B339" t="s">
        <v>29</v>
      </c>
      <c r="C339" t="s">
        <v>30</v>
      </c>
      <c r="D339" t="s">
        <v>274</v>
      </c>
      <c r="E339" t="s">
        <v>56</v>
      </c>
      <c r="F339" t="s">
        <v>106</v>
      </c>
      <c r="G339">
        <v>91</v>
      </c>
      <c r="H339">
        <v>439898</v>
      </c>
      <c r="I339" t="s">
        <v>58</v>
      </c>
      <c r="J339" s="3">
        <v>44099</v>
      </c>
      <c r="K339">
        <v>1000</v>
      </c>
      <c r="L339" t="s">
        <v>1622</v>
      </c>
      <c r="M339" t="s">
        <v>953</v>
      </c>
      <c r="N339" t="s">
        <v>1623</v>
      </c>
      <c r="O339" t="s">
        <v>1624</v>
      </c>
      <c r="P339" t="s">
        <v>87</v>
      </c>
      <c r="Q339">
        <v>9</v>
      </c>
      <c r="R339" t="s">
        <v>40</v>
      </c>
      <c r="S339" t="s">
        <v>63</v>
      </c>
      <c r="T339">
        <v>63477</v>
      </c>
      <c r="U339" s="1">
        <v>45524</v>
      </c>
      <c r="V339" t="s">
        <v>64</v>
      </c>
      <c r="W339">
        <v>920879</v>
      </c>
      <c r="X339" t="s">
        <v>1625</v>
      </c>
      <c r="Y339">
        <v>656</v>
      </c>
      <c r="Z339">
        <v>586</v>
      </c>
      <c r="AA339">
        <v>5</v>
      </c>
      <c r="AB339">
        <v>1172</v>
      </c>
      <c r="AC339">
        <f>Table1_1[[#This Row],[Price]]*Table1_1[[#This Row],[Quantity]]</f>
        <v>2930</v>
      </c>
    </row>
    <row r="340" spans="1:29" x14ac:dyDescent="0.3">
      <c r="A340" t="s">
        <v>28</v>
      </c>
      <c r="B340" t="s">
        <v>29</v>
      </c>
      <c r="C340" t="s">
        <v>54</v>
      </c>
      <c r="D340" t="s">
        <v>317</v>
      </c>
      <c r="E340" t="s">
        <v>46</v>
      </c>
      <c r="F340" t="s">
        <v>47</v>
      </c>
      <c r="G340">
        <v>56</v>
      </c>
      <c r="H340">
        <v>435556</v>
      </c>
      <c r="I340" t="s">
        <v>58</v>
      </c>
      <c r="J340" s="3">
        <v>44546</v>
      </c>
      <c r="K340">
        <v>950</v>
      </c>
      <c r="L340" t="s">
        <v>1626</v>
      </c>
      <c r="M340" t="s">
        <v>250</v>
      </c>
      <c r="N340" t="s">
        <v>1627</v>
      </c>
      <c r="O340" t="s">
        <v>1628</v>
      </c>
      <c r="P340" t="s">
        <v>87</v>
      </c>
      <c r="Q340">
        <v>5</v>
      </c>
      <c r="R340" t="s">
        <v>88</v>
      </c>
      <c r="S340" t="s">
        <v>118</v>
      </c>
      <c r="T340">
        <v>11930</v>
      </c>
      <c r="U340" s="1">
        <v>45590</v>
      </c>
      <c r="V340" t="s">
        <v>155</v>
      </c>
      <c r="W340">
        <v>478119</v>
      </c>
      <c r="X340" t="s">
        <v>1629</v>
      </c>
      <c r="Y340">
        <v>387</v>
      </c>
      <c r="Z340">
        <v>1404</v>
      </c>
      <c r="AA340">
        <v>7</v>
      </c>
      <c r="AB340">
        <v>3931.2000000000003</v>
      </c>
      <c r="AC340">
        <f>Table1_1[[#This Row],[Price]]*Table1_1[[#This Row],[Quantity]]</f>
        <v>9828</v>
      </c>
    </row>
    <row r="341" spans="1:29" x14ac:dyDescent="0.3">
      <c r="A341" t="s">
        <v>28</v>
      </c>
      <c r="B341" t="s">
        <v>29</v>
      </c>
      <c r="C341" t="s">
        <v>44</v>
      </c>
      <c r="D341" t="s">
        <v>31</v>
      </c>
      <c r="E341" t="s">
        <v>56</v>
      </c>
      <c r="F341" t="s">
        <v>99</v>
      </c>
      <c r="G341">
        <v>82</v>
      </c>
      <c r="H341">
        <v>423231</v>
      </c>
      <c r="I341" t="s">
        <v>34</v>
      </c>
      <c r="J341" s="3">
        <v>44513</v>
      </c>
      <c r="K341">
        <v>950</v>
      </c>
      <c r="L341" t="s">
        <v>1631</v>
      </c>
      <c r="M341" t="s">
        <v>195</v>
      </c>
      <c r="N341" t="s">
        <v>1632</v>
      </c>
      <c r="O341" t="s">
        <v>1633</v>
      </c>
      <c r="P341" t="s">
        <v>39</v>
      </c>
      <c r="Q341">
        <v>16</v>
      </c>
      <c r="R341" t="s">
        <v>40</v>
      </c>
      <c r="S341" t="s">
        <v>79</v>
      </c>
      <c r="T341">
        <v>71280</v>
      </c>
      <c r="U341" s="1">
        <v>45541</v>
      </c>
      <c r="V341" t="s">
        <v>180</v>
      </c>
      <c r="W341">
        <v>318448</v>
      </c>
      <c r="X341" t="s">
        <v>1634</v>
      </c>
      <c r="Y341">
        <v>488</v>
      </c>
      <c r="Z341">
        <v>1366</v>
      </c>
      <c r="AA341">
        <v>3</v>
      </c>
      <c r="AB341">
        <v>1639.2</v>
      </c>
      <c r="AC341">
        <f>Table1_1[[#This Row],[Price]]*Table1_1[[#This Row],[Quantity]]</f>
        <v>4098</v>
      </c>
    </row>
    <row r="342" spans="1:29" x14ac:dyDescent="0.3">
      <c r="A342" t="s">
        <v>28</v>
      </c>
      <c r="B342" t="s">
        <v>29</v>
      </c>
      <c r="C342" t="s">
        <v>157</v>
      </c>
      <c r="D342" t="s">
        <v>74</v>
      </c>
      <c r="E342" t="s">
        <v>56</v>
      </c>
      <c r="F342" t="s">
        <v>135</v>
      </c>
      <c r="G342">
        <v>3</v>
      </c>
      <c r="H342">
        <v>409255</v>
      </c>
      <c r="I342" t="s">
        <v>58</v>
      </c>
      <c r="J342" s="3">
        <v>44115</v>
      </c>
      <c r="K342">
        <v>1400</v>
      </c>
      <c r="L342" t="s">
        <v>1635</v>
      </c>
      <c r="M342" t="s">
        <v>1305</v>
      </c>
      <c r="N342" t="s">
        <v>1636</v>
      </c>
      <c r="O342" t="s">
        <v>1637</v>
      </c>
      <c r="P342" t="s">
        <v>39</v>
      </c>
      <c r="Q342">
        <v>5</v>
      </c>
      <c r="R342" t="s">
        <v>40</v>
      </c>
      <c r="S342" t="s">
        <v>79</v>
      </c>
      <c r="T342">
        <v>24438</v>
      </c>
      <c r="U342" s="1">
        <v>45385</v>
      </c>
      <c r="V342" t="s">
        <v>80</v>
      </c>
      <c r="W342">
        <v>515906</v>
      </c>
      <c r="X342" t="s">
        <v>1638</v>
      </c>
      <c r="Y342">
        <v>737</v>
      </c>
      <c r="Z342">
        <v>1924</v>
      </c>
      <c r="AA342">
        <v>6</v>
      </c>
      <c r="AB342">
        <v>4617.6000000000004</v>
      </c>
      <c r="AC342">
        <f>Table1_1[[#This Row],[Price]]*Table1_1[[#This Row],[Quantity]]</f>
        <v>11544</v>
      </c>
    </row>
    <row r="343" spans="1:29" x14ac:dyDescent="0.3">
      <c r="A343" t="s">
        <v>28</v>
      </c>
      <c r="B343" t="s">
        <v>29</v>
      </c>
      <c r="C343" t="s">
        <v>66</v>
      </c>
      <c r="D343" t="s">
        <v>220</v>
      </c>
      <c r="E343" t="s">
        <v>56</v>
      </c>
      <c r="F343" t="s">
        <v>135</v>
      </c>
      <c r="G343">
        <v>69</v>
      </c>
      <c r="H343">
        <v>433272</v>
      </c>
      <c r="I343" t="s">
        <v>58</v>
      </c>
      <c r="J343" s="3">
        <v>45020</v>
      </c>
      <c r="K343">
        <v>1000</v>
      </c>
      <c r="L343" t="s">
        <v>1639</v>
      </c>
      <c r="M343" t="s">
        <v>152</v>
      </c>
      <c r="N343" t="s">
        <v>1640</v>
      </c>
      <c r="O343" t="s">
        <v>1641</v>
      </c>
      <c r="P343" t="s">
        <v>71</v>
      </c>
      <c r="Q343">
        <v>9</v>
      </c>
      <c r="R343" t="s">
        <v>40</v>
      </c>
      <c r="S343" t="s">
        <v>118</v>
      </c>
      <c r="T343">
        <v>18739</v>
      </c>
      <c r="U343" s="1">
        <v>45523</v>
      </c>
      <c r="V343" t="s">
        <v>64</v>
      </c>
      <c r="W343">
        <v>931671</v>
      </c>
      <c r="X343" t="s">
        <v>1642</v>
      </c>
      <c r="Y343">
        <v>369</v>
      </c>
      <c r="Z343">
        <v>2211</v>
      </c>
      <c r="AA343">
        <v>4</v>
      </c>
      <c r="AB343">
        <v>3537.6000000000004</v>
      </c>
      <c r="AC343">
        <f>Table1_1[[#This Row],[Price]]*Table1_1[[#This Row],[Quantity]]</f>
        <v>8844</v>
      </c>
    </row>
    <row r="344" spans="1:29" x14ac:dyDescent="0.3">
      <c r="A344" t="s">
        <v>28</v>
      </c>
      <c r="B344" t="s">
        <v>29</v>
      </c>
      <c r="C344" t="s">
        <v>157</v>
      </c>
      <c r="D344" t="s">
        <v>317</v>
      </c>
      <c r="E344" t="s">
        <v>56</v>
      </c>
      <c r="F344" t="s">
        <v>47</v>
      </c>
      <c r="G344">
        <v>81</v>
      </c>
      <c r="H344">
        <v>406180</v>
      </c>
      <c r="I344" t="s">
        <v>34</v>
      </c>
      <c r="J344" s="3">
        <v>44470</v>
      </c>
      <c r="K344">
        <v>800</v>
      </c>
      <c r="L344" t="s">
        <v>1644</v>
      </c>
      <c r="M344" t="s">
        <v>1305</v>
      </c>
      <c r="N344" t="s">
        <v>1645</v>
      </c>
      <c r="O344" t="s">
        <v>1646</v>
      </c>
      <c r="P344" t="s">
        <v>51</v>
      </c>
      <c r="Q344">
        <v>18</v>
      </c>
      <c r="R344" t="s">
        <v>88</v>
      </c>
      <c r="S344" t="s">
        <v>63</v>
      </c>
      <c r="T344">
        <v>84463</v>
      </c>
      <c r="U344" s="1">
        <v>45370</v>
      </c>
      <c r="V344" t="s">
        <v>72</v>
      </c>
      <c r="W344">
        <v>487755</v>
      </c>
      <c r="X344" t="s">
        <v>1647</v>
      </c>
      <c r="Y344">
        <v>955</v>
      </c>
      <c r="Z344">
        <v>1965</v>
      </c>
      <c r="AA344">
        <v>3</v>
      </c>
      <c r="AB344">
        <v>2358</v>
      </c>
      <c r="AC344">
        <f>Table1_1[[#This Row],[Price]]*Table1_1[[#This Row],[Quantity]]</f>
        <v>5895</v>
      </c>
    </row>
    <row r="345" spans="1:29" x14ac:dyDescent="0.3">
      <c r="A345" t="s">
        <v>28</v>
      </c>
      <c r="B345" t="s">
        <v>29</v>
      </c>
      <c r="C345" t="s">
        <v>91</v>
      </c>
      <c r="D345" t="s">
        <v>267</v>
      </c>
      <c r="E345" t="s">
        <v>46</v>
      </c>
      <c r="F345" t="s">
        <v>113</v>
      </c>
      <c r="G345">
        <v>78</v>
      </c>
      <c r="H345">
        <v>428926</v>
      </c>
      <c r="I345" t="s">
        <v>58</v>
      </c>
      <c r="J345" s="3">
        <v>45324</v>
      </c>
      <c r="K345">
        <v>950</v>
      </c>
      <c r="L345" t="s">
        <v>1648</v>
      </c>
      <c r="M345" t="s">
        <v>313</v>
      </c>
      <c r="N345" t="s">
        <v>1649</v>
      </c>
      <c r="O345" t="s">
        <v>1650</v>
      </c>
      <c r="P345" t="s">
        <v>87</v>
      </c>
      <c r="Q345">
        <v>17</v>
      </c>
      <c r="R345" t="s">
        <v>88</v>
      </c>
      <c r="S345" t="s">
        <v>79</v>
      </c>
      <c r="T345">
        <v>16525</v>
      </c>
      <c r="U345" s="1">
        <v>45586</v>
      </c>
      <c r="V345" t="s">
        <v>155</v>
      </c>
      <c r="W345">
        <v>486717</v>
      </c>
      <c r="X345" t="s">
        <v>1622</v>
      </c>
      <c r="Y345">
        <v>934</v>
      </c>
      <c r="Z345">
        <v>2856</v>
      </c>
      <c r="AA345">
        <v>5</v>
      </c>
      <c r="AB345">
        <v>5712</v>
      </c>
      <c r="AC345">
        <f>Table1_1[[#This Row],[Price]]*Table1_1[[#This Row],[Quantity]]</f>
        <v>14280</v>
      </c>
    </row>
    <row r="346" spans="1:29" x14ac:dyDescent="0.3">
      <c r="A346" t="s">
        <v>28</v>
      </c>
      <c r="B346" t="s">
        <v>29</v>
      </c>
      <c r="C346" t="s">
        <v>193</v>
      </c>
      <c r="D346" t="s">
        <v>92</v>
      </c>
      <c r="E346" t="s">
        <v>56</v>
      </c>
      <c r="F346" t="s">
        <v>99</v>
      </c>
      <c r="G346">
        <v>24</v>
      </c>
      <c r="H346">
        <v>438739</v>
      </c>
      <c r="I346" t="s">
        <v>58</v>
      </c>
      <c r="J346" s="3">
        <v>45496</v>
      </c>
      <c r="K346">
        <v>1100</v>
      </c>
      <c r="L346" t="s">
        <v>1651</v>
      </c>
      <c r="M346" t="s">
        <v>1409</v>
      </c>
      <c r="N346" t="s">
        <v>1652</v>
      </c>
      <c r="O346">
        <v>-3246</v>
      </c>
      <c r="P346" t="s">
        <v>39</v>
      </c>
      <c r="Q346">
        <v>13</v>
      </c>
      <c r="R346" t="s">
        <v>40</v>
      </c>
      <c r="S346" t="s">
        <v>63</v>
      </c>
      <c r="T346">
        <v>55096</v>
      </c>
      <c r="U346" s="1">
        <v>45418</v>
      </c>
      <c r="V346" t="s">
        <v>140</v>
      </c>
      <c r="W346">
        <v>479983</v>
      </c>
      <c r="X346" t="s">
        <v>1653</v>
      </c>
      <c r="Y346">
        <v>605</v>
      </c>
      <c r="Z346">
        <v>2532</v>
      </c>
      <c r="AA346">
        <v>3</v>
      </c>
      <c r="AB346">
        <v>3038.4</v>
      </c>
      <c r="AC346">
        <f>Table1_1[[#This Row],[Price]]*Table1_1[[#This Row],[Quantity]]</f>
        <v>7596</v>
      </c>
    </row>
    <row r="347" spans="1:29" x14ac:dyDescent="0.3">
      <c r="A347" t="s">
        <v>28</v>
      </c>
      <c r="B347" t="s">
        <v>29</v>
      </c>
      <c r="C347" t="s">
        <v>148</v>
      </c>
      <c r="D347" t="s">
        <v>611</v>
      </c>
      <c r="E347" t="s">
        <v>32</v>
      </c>
      <c r="F347" t="s">
        <v>83</v>
      </c>
      <c r="G347">
        <v>74</v>
      </c>
      <c r="H347">
        <v>406465</v>
      </c>
      <c r="I347" t="s">
        <v>58</v>
      </c>
      <c r="J347" s="3">
        <v>45473</v>
      </c>
      <c r="K347">
        <v>1200</v>
      </c>
      <c r="L347" t="s">
        <v>1654</v>
      </c>
      <c r="M347" t="s">
        <v>269</v>
      </c>
      <c r="N347" t="s">
        <v>1655</v>
      </c>
      <c r="O347" t="s">
        <v>1656</v>
      </c>
      <c r="P347" t="s">
        <v>87</v>
      </c>
      <c r="Q347">
        <v>14</v>
      </c>
      <c r="R347" t="s">
        <v>88</v>
      </c>
      <c r="S347" t="s">
        <v>118</v>
      </c>
      <c r="T347">
        <v>61356</v>
      </c>
      <c r="U347" s="1">
        <v>45405</v>
      </c>
      <c r="V347" t="s">
        <v>80</v>
      </c>
      <c r="W347">
        <v>644972</v>
      </c>
      <c r="X347" t="s">
        <v>1657</v>
      </c>
      <c r="Y347">
        <v>965</v>
      </c>
      <c r="Z347">
        <v>984</v>
      </c>
      <c r="AA347">
        <v>8</v>
      </c>
      <c r="AB347">
        <v>3148.8</v>
      </c>
      <c r="AC347">
        <f>Table1_1[[#This Row],[Price]]*Table1_1[[#This Row],[Quantity]]</f>
        <v>7872</v>
      </c>
    </row>
    <row r="348" spans="1:29" x14ac:dyDescent="0.3">
      <c r="A348" t="s">
        <v>28</v>
      </c>
      <c r="B348" t="s">
        <v>29</v>
      </c>
      <c r="C348" t="s">
        <v>30</v>
      </c>
      <c r="D348" t="s">
        <v>546</v>
      </c>
      <c r="E348" t="s">
        <v>56</v>
      </c>
      <c r="F348" t="s">
        <v>99</v>
      </c>
      <c r="G348">
        <v>96</v>
      </c>
      <c r="H348">
        <v>403309</v>
      </c>
      <c r="I348" t="s">
        <v>58</v>
      </c>
      <c r="J348" s="3">
        <v>44185</v>
      </c>
      <c r="K348">
        <v>1100</v>
      </c>
      <c r="L348" t="s">
        <v>1658</v>
      </c>
      <c r="M348" t="s">
        <v>244</v>
      </c>
      <c r="N348" t="s">
        <v>1659</v>
      </c>
      <c r="O348" t="s">
        <v>1660</v>
      </c>
      <c r="P348" t="s">
        <v>39</v>
      </c>
      <c r="Q348">
        <v>19</v>
      </c>
      <c r="R348" t="s">
        <v>88</v>
      </c>
      <c r="S348" t="s">
        <v>118</v>
      </c>
      <c r="T348">
        <v>89331</v>
      </c>
      <c r="U348" s="1">
        <v>45362</v>
      </c>
      <c r="V348" t="s">
        <v>72</v>
      </c>
      <c r="W348">
        <v>185227</v>
      </c>
      <c r="X348" t="s">
        <v>1661</v>
      </c>
      <c r="Y348">
        <v>323</v>
      </c>
      <c r="Z348">
        <v>1691</v>
      </c>
      <c r="AA348">
        <v>6</v>
      </c>
      <c r="AB348">
        <v>4058.4</v>
      </c>
      <c r="AC348">
        <f>Table1_1[[#This Row],[Price]]*Table1_1[[#This Row],[Quantity]]</f>
        <v>10146</v>
      </c>
    </row>
    <row r="349" spans="1:29" x14ac:dyDescent="0.3">
      <c r="A349" t="s">
        <v>28</v>
      </c>
      <c r="B349" t="s">
        <v>29</v>
      </c>
      <c r="C349" t="s">
        <v>54</v>
      </c>
      <c r="D349" t="s">
        <v>227</v>
      </c>
      <c r="E349" t="s">
        <v>32</v>
      </c>
      <c r="F349" t="s">
        <v>47</v>
      </c>
      <c r="G349">
        <v>18</v>
      </c>
      <c r="H349">
        <v>416552</v>
      </c>
      <c r="I349" t="s">
        <v>34</v>
      </c>
      <c r="J349" s="3">
        <v>44859</v>
      </c>
      <c r="K349">
        <v>1200</v>
      </c>
      <c r="L349" t="s">
        <v>1662</v>
      </c>
      <c r="M349" t="s">
        <v>108</v>
      </c>
      <c r="N349" t="s">
        <v>1663</v>
      </c>
      <c r="O349" t="s">
        <v>1664</v>
      </c>
      <c r="P349" t="s">
        <v>39</v>
      </c>
      <c r="Q349">
        <v>3</v>
      </c>
      <c r="R349" t="s">
        <v>40</v>
      </c>
      <c r="S349" t="s">
        <v>118</v>
      </c>
      <c r="T349">
        <v>13331</v>
      </c>
      <c r="U349" s="1">
        <v>45555</v>
      </c>
      <c r="V349" t="s">
        <v>180</v>
      </c>
      <c r="W349">
        <v>773872</v>
      </c>
      <c r="X349" t="s">
        <v>1665</v>
      </c>
      <c r="Y349">
        <v>280</v>
      </c>
      <c r="Z349">
        <v>2848</v>
      </c>
      <c r="AA349">
        <v>2</v>
      </c>
      <c r="AB349">
        <v>2278.4</v>
      </c>
      <c r="AC349">
        <f>Table1_1[[#This Row],[Price]]*Table1_1[[#This Row],[Quantity]]</f>
        <v>5696</v>
      </c>
    </row>
    <row r="350" spans="1:29" x14ac:dyDescent="0.3">
      <c r="A350" t="s">
        <v>28</v>
      </c>
      <c r="B350" t="s">
        <v>29</v>
      </c>
      <c r="C350" t="s">
        <v>30</v>
      </c>
      <c r="D350" t="s">
        <v>560</v>
      </c>
      <c r="E350" t="s">
        <v>46</v>
      </c>
      <c r="F350" t="s">
        <v>106</v>
      </c>
      <c r="G350">
        <v>44</v>
      </c>
      <c r="H350">
        <v>423874</v>
      </c>
      <c r="I350" t="s">
        <v>34</v>
      </c>
      <c r="J350" s="3">
        <v>44509</v>
      </c>
      <c r="K350">
        <v>1000</v>
      </c>
      <c r="L350" t="s">
        <v>1666</v>
      </c>
      <c r="M350" t="s">
        <v>313</v>
      </c>
      <c r="N350" t="s">
        <v>1667</v>
      </c>
      <c r="O350" t="s">
        <v>1668</v>
      </c>
      <c r="P350" t="s">
        <v>39</v>
      </c>
      <c r="Q350">
        <v>5</v>
      </c>
      <c r="R350" t="s">
        <v>40</v>
      </c>
      <c r="S350" t="s">
        <v>118</v>
      </c>
      <c r="T350">
        <v>51011</v>
      </c>
      <c r="U350" s="1">
        <v>45354</v>
      </c>
      <c r="V350" t="s">
        <v>72</v>
      </c>
      <c r="W350">
        <v>576419</v>
      </c>
      <c r="X350" t="s">
        <v>1669</v>
      </c>
      <c r="Y350">
        <v>805</v>
      </c>
      <c r="Z350">
        <v>2407</v>
      </c>
      <c r="AA350">
        <v>3</v>
      </c>
      <c r="AB350">
        <v>2888.4</v>
      </c>
      <c r="AC350">
        <f>Table1_1[[#This Row],[Price]]*Table1_1[[#This Row],[Quantity]]</f>
        <v>7221</v>
      </c>
    </row>
    <row r="351" spans="1:29" x14ac:dyDescent="0.3">
      <c r="A351" t="s">
        <v>28</v>
      </c>
      <c r="B351" t="s">
        <v>29</v>
      </c>
      <c r="C351" t="s">
        <v>44</v>
      </c>
      <c r="D351" t="s">
        <v>170</v>
      </c>
      <c r="E351" t="s">
        <v>56</v>
      </c>
      <c r="F351" t="s">
        <v>106</v>
      </c>
      <c r="G351">
        <v>62</v>
      </c>
      <c r="H351">
        <v>415088</v>
      </c>
      <c r="I351" t="s">
        <v>34</v>
      </c>
      <c r="J351" s="3">
        <v>45047</v>
      </c>
      <c r="K351">
        <v>950</v>
      </c>
      <c r="L351" t="s">
        <v>1670</v>
      </c>
      <c r="M351" t="s">
        <v>1030</v>
      </c>
      <c r="N351" t="s">
        <v>1671</v>
      </c>
      <c r="O351" t="s">
        <v>1672</v>
      </c>
      <c r="P351" t="s">
        <v>39</v>
      </c>
      <c r="Q351">
        <v>6</v>
      </c>
      <c r="R351" t="s">
        <v>88</v>
      </c>
      <c r="S351" t="s">
        <v>41</v>
      </c>
      <c r="T351">
        <v>87696</v>
      </c>
      <c r="U351" s="1">
        <v>45530</v>
      </c>
      <c r="V351" t="s">
        <v>64</v>
      </c>
      <c r="W351">
        <v>768187</v>
      </c>
      <c r="X351" t="s">
        <v>1673</v>
      </c>
      <c r="Y351">
        <v>241</v>
      </c>
      <c r="Z351">
        <v>2092</v>
      </c>
      <c r="AA351">
        <v>7</v>
      </c>
      <c r="AB351">
        <v>5857.6</v>
      </c>
      <c r="AC351">
        <f>Table1_1[[#This Row],[Price]]*Table1_1[[#This Row],[Quantity]]</f>
        <v>14644</v>
      </c>
    </row>
    <row r="352" spans="1:29" x14ac:dyDescent="0.3">
      <c r="A352" t="s">
        <v>28</v>
      </c>
      <c r="B352" t="s">
        <v>29</v>
      </c>
      <c r="C352" t="s">
        <v>193</v>
      </c>
      <c r="D352" t="s">
        <v>524</v>
      </c>
      <c r="E352" t="s">
        <v>56</v>
      </c>
      <c r="F352" t="s">
        <v>33</v>
      </c>
      <c r="G352">
        <v>63</v>
      </c>
      <c r="H352">
        <v>429896</v>
      </c>
      <c r="I352" t="s">
        <v>34</v>
      </c>
      <c r="J352" s="3">
        <v>44554</v>
      </c>
      <c r="K352">
        <v>1400</v>
      </c>
      <c r="L352" t="s">
        <v>1674</v>
      </c>
      <c r="M352" t="s">
        <v>49</v>
      </c>
      <c r="N352" t="s">
        <v>1675</v>
      </c>
      <c r="O352" t="s">
        <v>1676</v>
      </c>
      <c r="P352" t="s">
        <v>71</v>
      </c>
      <c r="Q352">
        <v>15</v>
      </c>
      <c r="R352" t="s">
        <v>40</v>
      </c>
      <c r="S352" t="s">
        <v>41</v>
      </c>
      <c r="T352">
        <v>37891</v>
      </c>
      <c r="U352" s="1">
        <v>45472</v>
      </c>
      <c r="V352" t="s">
        <v>52</v>
      </c>
      <c r="W352">
        <v>143925</v>
      </c>
      <c r="X352" t="s">
        <v>1677</v>
      </c>
      <c r="Y352">
        <v>717</v>
      </c>
      <c r="Z352">
        <v>1101</v>
      </c>
      <c r="AA352">
        <v>4</v>
      </c>
      <c r="AB352">
        <v>1761.6000000000001</v>
      </c>
      <c r="AC352">
        <f>Table1_1[[#This Row],[Price]]*Table1_1[[#This Row],[Quantity]]</f>
        <v>4404</v>
      </c>
    </row>
    <row r="353" spans="1:29" x14ac:dyDescent="0.3">
      <c r="A353" t="s">
        <v>28</v>
      </c>
      <c r="B353" t="s">
        <v>29</v>
      </c>
      <c r="C353" t="s">
        <v>157</v>
      </c>
      <c r="D353" t="s">
        <v>170</v>
      </c>
      <c r="E353" t="s">
        <v>56</v>
      </c>
      <c r="F353" t="s">
        <v>99</v>
      </c>
      <c r="G353">
        <v>61</v>
      </c>
      <c r="H353">
        <v>417892</v>
      </c>
      <c r="I353" t="s">
        <v>34</v>
      </c>
      <c r="J353" s="3">
        <v>44045</v>
      </c>
      <c r="K353">
        <v>1300</v>
      </c>
      <c r="L353" t="s">
        <v>1679</v>
      </c>
      <c r="M353" t="s">
        <v>313</v>
      </c>
      <c r="N353" t="s">
        <v>1680</v>
      </c>
      <c r="O353" t="s">
        <v>1681</v>
      </c>
      <c r="P353" t="s">
        <v>51</v>
      </c>
      <c r="Q353">
        <v>13</v>
      </c>
      <c r="R353" t="s">
        <v>40</v>
      </c>
      <c r="S353" t="s">
        <v>63</v>
      </c>
      <c r="T353">
        <v>62054</v>
      </c>
      <c r="U353" s="1">
        <v>45440</v>
      </c>
      <c r="V353" t="s">
        <v>140</v>
      </c>
      <c r="W353">
        <v>141740</v>
      </c>
      <c r="X353" t="s">
        <v>1682</v>
      </c>
      <c r="Y353">
        <v>863</v>
      </c>
      <c r="Z353">
        <v>1456</v>
      </c>
      <c r="AA353">
        <v>5</v>
      </c>
      <c r="AB353">
        <v>2912</v>
      </c>
      <c r="AC353">
        <f>Table1_1[[#This Row],[Price]]*Table1_1[[#This Row],[Quantity]]</f>
        <v>7280</v>
      </c>
    </row>
    <row r="354" spans="1:29" x14ac:dyDescent="0.3">
      <c r="A354" t="s">
        <v>28</v>
      </c>
      <c r="B354" t="s">
        <v>29</v>
      </c>
      <c r="C354" t="s">
        <v>30</v>
      </c>
      <c r="D354" t="s">
        <v>338</v>
      </c>
      <c r="E354" t="s">
        <v>56</v>
      </c>
      <c r="F354" t="s">
        <v>175</v>
      </c>
      <c r="G354">
        <v>80</v>
      </c>
      <c r="H354">
        <v>435346</v>
      </c>
      <c r="I354" t="s">
        <v>58</v>
      </c>
      <c r="J354" s="3">
        <v>44319</v>
      </c>
      <c r="K354">
        <v>1200</v>
      </c>
      <c r="L354" t="s">
        <v>1683</v>
      </c>
      <c r="M354" t="s">
        <v>60</v>
      </c>
      <c r="N354" t="s">
        <v>1684</v>
      </c>
      <c r="O354" t="s">
        <v>1685</v>
      </c>
      <c r="P354" t="s">
        <v>39</v>
      </c>
      <c r="Q354">
        <v>6</v>
      </c>
      <c r="R354" t="s">
        <v>40</v>
      </c>
      <c r="S354" t="s">
        <v>41</v>
      </c>
      <c r="T354">
        <v>65811</v>
      </c>
      <c r="U354" s="1">
        <v>45426</v>
      </c>
      <c r="V354" t="s">
        <v>140</v>
      </c>
      <c r="W354">
        <v>190995</v>
      </c>
      <c r="X354" t="s">
        <v>1686</v>
      </c>
      <c r="Y354">
        <v>736</v>
      </c>
      <c r="Z354">
        <v>1514</v>
      </c>
      <c r="AA354">
        <v>1</v>
      </c>
      <c r="AB354">
        <v>605.6</v>
      </c>
      <c r="AC354">
        <f>Table1_1[[#This Row],[Price]]*Table1_1[[#This Row],[Quantity]]</f>
        <v>1514</v>
      </c>
    </row>
    <row r="355" spans="1:29" x14ac:dyDescent="0.3">
      <c r="A355" t="s">
        <v>28</v>
      </c>
      <c r="B355" t="s">
        <v>29</v>
      </c>
      <c r="C355" t="s">
        <v>148</v>
      </c>
      <c r="D355" t="s">
        <v>261</v>
      </c>
      <c r="E355" t="s">
        <v>32</v>
      </c>
      <c r="F355" t="s">
        <v>106</v>
      </c>
      <c r="G355">
        <v>12</v>
      </c>
      <c r="H355">
        <v>401817</v>
      </c>
      <c r="I355" t="s">
        <v>34</v>
      </c>
      <c r="J355" s="3">
        <v>44557</v>
      </c>
      <c r="K355">
        <v>1000</v>
      </c>
      <c r="L355" t="s">
        <v>1687</v>
      </c>
      <c r="M355" t="s">
        <v>195</v>
      </c>
      <c r="N355" t="s">
        <v>1688</v>
      </c>
      <c r="O355" t="s">
        <v>1689</v>
      </c>
      <c r="P355" t="s">
        <v>71</v>
      </c>
      <c r="Q355">
        <v>14</v>
      </c>
      <c r="R355" t="s">
        <v>88</v>
      </c>
      <c r="S355" t="s">
        <v>63</v>
      </c>
      <c r="T355">
        <v>75406</v>
      </c>
      <c r="U355" s="1">
        <v>45369</v>
      </c>
      <c r="V355" t="s">
        <v>72</v>
      </c>
      <c r="W355">
        <v>728471</v>
      </c>
      <c r="X355" t="s">
        <v>1690</v>
      </c>
      <c r="Y355">
        <v>986</v>
      </c>
      <c r="Z355">
        <v>549</v>
      </c>
      <c r="AA355">
        <v>5</v>
      </c>
      <c r="AB355">
        <v>1098</v>
      </c>
      <c r="AC355">
        <f>Table1_1[[#This Row],[Price]]*Table1_1[[#This Row],[Quantity]]</f>
        <v>2745</v>
      </c>
    </row>
    <row r="356" spans="1:29" x14ac:dyDescent="0.3">
      <c r="A356" t="s">
        <v>28</v>
      </c>
      <c r="B356" t="s">
        <v>29</v>
      </c>
      <c r="C356" t="s">
        <v>30</v>
      </c>
      <c r="D356" t="s">
        <v>338</v>
      </c>
      <c r="E356" t="s">
        <v>56</v>
      </c>
      <c r="F356" t="s">
        <v>57</v>
      </c>
      <c r="G356">
        <v>80</v>
      </c>
      <c r="H356">
        <v>421568</v>
      </c>
      <c r="I356" t="s">
        <v>58</v>
      </c>
      <c r="J356" s="3">
        <v>44987</v>
      </c>
      <c r="K356">
        <v>950</v>
      </c>
      <c r="L356" t="s">
        <v>1691</v>
      </c>
      <c r="M356" t="s">
        <v>85</v>
      </c>
      <c r="N356" t="s">
        <v>1692</v>
      </c>
      <c r="O356" t="s">
        <v>1693</v>
      </c>
      <c r="P356" t="s">
        <v>71</v>
      </c>
      <c r="Q356">
        <v>12</v>
      </c>
      <c r="R356" t="s">
        <v>88</v>
      </c>
      <c r="S356" t="s">
        <v>79</v>
      </c>
      <c r="T356">
        <v>64944</v>
      </c>
      <c r="U356" s="1">
        <v>45472</v>
      </c>
      <c r="V356" t="s">
        <v>52</v>
      </c>
      <c r="W356">
        <v>828359</v>
      </c>
      <c r="X356" t="s">
        <v>1694</v>
      </c>
      <c r="Y356">
        <v>662</v>
      </c>
      <c r="Z356">
        <v>1108</v>
      </c>
      <c r="AA356">
        <v>4</v>
      </c>
      <c r="AB356">
        <v>1772.8000000000002</v>
      </c>
      <c r="AC356">
        <f>Table1_1[[#This Row],[Price]]*Table1_1[[#This Row],[Quantity]]</f>
        <v>4432</v>
      </c>
    </row>
    <row r="357" spans="1:29" x14ac:dyDescent="0.3">
      <c r="A357" t="s">
        <v>28</v>
      </c>
      <c r="B357" t="s">
        <v>29</v>
      </c>
      <c r="C357" t="s">
        <v>44</v>
      </c>
      <c r="D357" t="s">
        <v>338</v>
      </c>
      <c r="E357" t="s">
        <v>32</v>
      </c>
      <c r="F357" t="s">
        <v>113</v>
      </c>
      <c r="G357">
        <v>67</v>
      </c>
      <c r="H357">
        <v>422260</v>
      </c>
      <c r="I357" t="s">
        <v>58</v>
      </c>
      <c r="J357" s="3">
        <v>45210</v>
      </c>
      <c r="K357">
        <v>1100</v>
      </c>
      <c r="L357" t="s">
        <v>1696</v>
      </c>
      <c r="M357" t="s">
        <v>953</v>
      </c>
      <c r="N357" t="s">
        <v>1697</v>
      </c>
      <c r="O357" t="s">
        <v>1698</v>
      </c>
      <c r="P357" t="s">
        <v>71</v>
      </c>
      <c r="Q357">
        <v>9</v>
      </c>
      <c r="R357" t="s">
        <v>40</v>
      </c>
      <c r="S357" t="s">
        <v>41</v>
      </c>
      <c r="T357">
        <v>93629</v>
      </c>
      <c r="U357" s="1">
        <v>45517</v>
      </c>
      <c r="V357" t="s">
        <v>64</v>
      </c>
      <c r="W357">
        <v>545616</v>
      </c>
      <c r="X357" t="s">
        <v>1699</v>
      </c>
      <c r="Y357">
        <v>316</v>
      </c>
      <c r="Z357">
        <v>1091</v>
      </c>
      <c r="AA357">
        <v>7</v>
      </c>
      <c r="AB357">
        <v>3054.8</v>
      </c>
      <c r="AC357">
        <f>Table1_1[[#This Row],[Price]]*Table1_1[[#This Row],[Quantity]]</f>
        <v>7637</v>
      </c>
    </row>
    <row r="358" spans="1:29" x14ac:dyDescent="0.3">
      <c r="A358" t="s">
        <v>28</v>
      </c>
      <c r="B358" t="s">
        <v>29</v>
      </c>
      <c r="C358" t="s">
        <v>193</v>
      </c>
      <c r="D358" t="s">
        <v>170</v>
      </c>
      <c r="E358" t="s">
        <v>56</v>
      </c>
      <c r="F358" t="s">
        <v>99</v>
      </c>
      <c r="G358">
        <v>37</v>
      </c>
      <c r="H358">
        <v>430429</v>
      </c>
      <c r="I358" t="s">
        <v>34</v>
      </c>
      <c r="J358" s="3">
        <v>45541</v>
      </c>
      <c r="K358">
        <v>800</v>
      </c>
      <c r="L358" t="s">
        <v>1700</v>
      </c>
      <c r="M358" t="s">
        <v>670</v>
      </c>
      <c r="N358" t="s">
        <v>1701</v>
      </c>
      <c r="O358" t="s">
        <v>1702</v>
      </c>
      <c r="P358" t="s">
        <v>71</v>
      </c>
      <c r="Q358">
        <v>8</v>
      </c>
      <c r="R358" t="s">
        <v>40</v>
      </c>
      <c r="S358" t="s">
        <v>118</v>
      </c>
      <c r="T358">
        <v>77428</v>
      </c>
      <c r="U358" s="1">
        <v>45418</v>
      </c>
      <c r="V358" t="s">
        <v>140</v>
      </c>
      <c r="W358">
        <v>682368</v>
      </c>
      <c r="X358" t="s">
        <v>1703</v>
      </c>
      <c r="Y358">
        <v>374</v>
      </c>
      <c r="Z358">
        <v>1495</v>
      </c>
      <c r="AA358">
        <v>7</v>
      </c>
      <c r="AB358">
        <v>4186</v>
      </c>
      <c r="AC358">
        <f>Table1_1[[#This Row],[Price]]*Table1_1[[#This Row],[Quantity]]</f>
        <v>10465</v>
      </c>
    </row>
    <row r="359" spans="1:29" x14ac:dyDescent="0.3">
      <c r="A359" t="s">
        <v>28</v>
      </c>
      <c r="B359" t="s">
        <v>29</v>
      </c>
      <c r="C359" t="s">
        <v>91</v>
      </c>
      <c r="D359" t="s">
        <v>364</v>
      </c>
      <c r="E359" t="s">
        <v>32</v>
      </c>
      <c r="F359" t="s">
        <v>135</v>
      </c>
      <c r="G359">
        <v>55</v>
      </c>
      <c r="H359">
        <v>417663</v>
      </c>
      <c r="I359" t="s">
        <v>34</v>
      </c>
      <c r="J359" s="3">
        <v>44411</v>
      </c>
      <c r="K359">
        <v>950</v>
      </c>
      <c r="L359" t="s">
        <v>1704</v>
      </c>
      <c r="M359" t="s">
        <v>953</v>
      </c>
      <c r="N359" t="s">
        <v>1705</v>
      </c>
      <c r="O359" t="s">
        <v>1706</v>
      </c>
      <c r="P359" t="s">
        <v>71</v>
      </c>
      <c r="Q359">
        <v>10</v>
      </c>
      <c r="R359" t="s">
        <v>40</v>
      </c>
      <c r="S359" t="s">
        <v>63</v>
      </c>
      <c r="T359">
        <v>57302</v>
      </c>
      <c r="U359" s="1">
        <v>45510</v>
      </c>
      <c r="V359" t="s">
        <v>64</v>
      </c>
      <c r="W359">
        <v>675508</v>
      </c>
      <c r="X359" t="s">
        <v>1707</v>
      </c>
      <c r="Y359">
        <v>567</v>
      </c>
      <c r="Z359">
        <v>2882</v>
      </c>
      <c r="AA359">
        <v>3</v>
      </c>
      <c r="AB359">
        <v>3458.4</v>
      </c>
      <c r="AC359">
        <f>Table1_1[[#This Row],[Price]]*Table1_1[[#This Row],[Quantity]]</f>
        <v>8646</v>
      </c>
    </row>
    <row r="360" spans="1:29" x14ac:dyDescent="0.3">
      <c r="A360" t="s">
        <v>28</v>
      </c>
      <c r="B360" t="s">
        <v>29</v>
      </c>
      <c r="C360" t="s">
        <v>44</v>
      </c>
      <c r="D360" t="s">
        <v>546</v>
      </c>
      <c r="E360" t="s">
        <v>32</v>
      </c>
      <c r="F360" t="s">
        <v>106</v>
      </c>
      <c r="G360">
        <v>67</v>
      </c>
      <c r="H360">
        <v>405145</v>
      </c>
      <c r="I360" t="s">
        <v>34</v>
      </c>
      <c r="J360" s="3">
        <v>43905</v>
      </c>
      <c r="K360">
        <v>800</v>
      </c>
      <c r="L360" t="s">
        <v>1708</v>
      </c>
      <c r="M360" t="s">
        <v>869</v>
      </c>
      <c r="N360" t="s">
        <v>1709</v>
      </c>
      <c r="O360" t="s">
        <v>1710</v>
      </c>
      <c r="P360" t="s">
        <v>87</v>
      </c>
      <c r="Q360">
        <v>9</v>
      </c>
      <c r="R360" t="s">
        <v>40</v>
      </c>
      <c r="S360" t="s">
        <v>118</v>
      </c>
      <c r="T360">
        <v>69261</v>
      </c>
      <c r="U360" s="1">
        <v>45612</v>
      </c>
      <c r="V360" t="s">
        <v>42</v>
      </c>
      <c r="W360">
        <v>247928</v>
      </c>
      <c r="X360" t="s">
        <v>1711</v>
      </c>
      <c r="Y360">
        <v>392</v>
      </c>
      <c r="Z360">
        <v>2596</v>
      </c>
      <c r="AA360">
        <v>2</v>
      </c>
      <c r="AB360">
        <v>2076.8000000000002</v>
      </c>
      <c r="AC360">
        <f>Table1_1[[#This Row],[Price]]*Table1_1[[#This Row],[Quantity]]</f>
        <v>5192</v>
      </c>
    </row>
    <row r="361" spans="1:29" x14ac:dyDescent="0.3">
      <c r="A361" t="s">
        <v>28</v>
      </c>
      <c r="B361" t="s">
        <v>29</v>
      </c>
      <c r="C361" t="s">
        <v>66</v>
      </c>
      <c r="D361" t="s">
        <v>317</v>
      </c>
      <c r="E361" t="s">
        <v>32</v>
      </c>
      <c r="F361" t="s">
        <v>175</v>
      </c>
      <c r="G361">
        <v>43</v>
      </c>
      <c r="H361">
        <v>402587</v>
      </c>
      <c r="I361" t="s">
        <v>34</v>
      </c>
      <c r="J361" s="3">
        <v>44157</v>
      </c>
      <c r="K361">
        <v>950</v>
      </c>
      <c r="L361" t="s">
        <v>1712</v>
      </c>
      <c r="M361" t="s">
        <v>605</v>
      </c>
      <c r="N361" t="s">
        <v>1713</v>
      </c>
      <c r="O361">
        <v>3708583015</v>
      </c>
      <c r="P361" t="s">
        <v>71</v>
      </c>
      <c r="Q361">
        <v>13</v>
      </c>
      <c r="R361" t="s">
        <v>88</v>
      </c>
      <c r="S361" t="s">
        <v>79</v>
      </c>
      <c r="T361">
        <v>23585</v>
      </c>
      <c r="U361" s="1">
        <v>45497</v>
      </c>
      <c r="V361" t="s">
        <v>126</v>
      </c>
      <c r="W361">
        <v>616921</v>
      </c>
      <c r="X361" t="s">
        <v>1714</v>
      </c>
      <c r="Y361">
        <v>683</v>
      </c>
      <c r="Z361">
        <v>2643</v>
      </c>
      <c r="AA361">
        <v>3</v>
      </c>
      <c r="AB361">
        <v>3171.6000000000004</v>
      </c>
      <c r="AC361">
        <f>Table1_1[[#This Row],[Price]]*Table1_1[[#This Row],[Quantity]]</f>
        <v>7929</v>
      </c>
    </row>
    <row r="362" spans="1:29" x14ac:dyDescent="0.3">
      <c r="A362" t="s">
        <v>28</v>
      </c>
      <c r="B362" t="s">
        <v>29</v>
      </c>
      <c r="C362" t="s">
        <v>66</v>
      </c>
      <c r="D362" t="s">
        <v>267</v>
      </c>
      <c r="E362" t="s">
        <v>46</v>
      </c>
      <c r="F362" t="s">
        <v>175</v>
      </c>
      <c r="G362">
        <v>16</v>
      </c>
      <c r="H362">
        <v>413856</v>
      </c>
      <c r="I362" t="s">
        <v>34</v>
      </c>
      <c r="J362" s="3">
        <v>45088</v>
      </c>
      <c r="K362">
        <v>1200</v>
      </c>
      <c r="L362" t="s">
        <v>1715</v>
      </c>
      <c r="M362" t="s">
        <v>211</v>
      </c>
      <c r="N362" t="s">
        <v>1716</v>
      </c>
      <c r="O362" t="s">
        <v>1717</v>
      </c>
      <c r="P362" t="s">
        <v>87</v>
      </c>
      <c r="Q362">
        <v>13</v>
      </c>
      <c r="R362" t="s">
        <v>40</v>
      </c>
      <c r="S362" t="s">
        <v>41</v>
      </c>
      <c r="T362">
        <v>29725</v>
      </c>
      <c r="U362" s="1">
        <v>45313</v>
      </c>
      <c r="V362" t="s">
        <v>111</v>
      </c>
      <c r="W362">
        <v>198860</v>
      </c>
      <c r="X362" t="s">
        <v>1718</v>
      </c>
      <c r="Y362">
        <v>432</v>
      </c>
      <c r="Z362">
        <v>1106</v>
      </c>
      <c r="AA362">
        <v>4</v>
      </c>
      <c r="AB362">
        <v>1769.6000000000001</v>
      </c>
      <c r="AC362">
        <f>Table1_1[[#This Row],[Price]]*Table1_1[[#This Row],[Quantity]]</f>
        <v>4424</v>
      </c>
    </row>
    <row r="363" spans="1:29" x14ac:dyDescent="0.3">
      <c r="A363" t="s">
        <v>28</v>
      </c>
      <c r="B363" t="s">
        <v>29</v>
      </c>
      <c r="C363" t="s">
        <v>44</v>
      </c>
      <c r="D363" t="s">
        <v>467</v>
      </c>
      <c r="E363" t="s">
        <v>46</v>
      </c>
      <c r="F363" t="s">
        <v>135</v>
      </c>
      <c r="G363">
        <v>59</v>
      </c>
      <c r="H363">
        <v>408861</v>
      </c>
      <c r="I363" t="s">
        <v>34</v>
      </c>
      <c r="J363" s="3">
        <v>45449</v>
      </c>
      <c r="K363">
        <v>800</v>
      </c>
      <c r="L363" t="s">
        <v>1719</v>
      </c>
      <c r="M363" t="s">
        <v>1212</v>
      </c>
      <c r="N363" t="s">
        <v>1720</v>
      </c>
      <c r="O363">
        <v>-2536</v>
      </c>
      <c r="P363" t="s">
        <v>51</v>
      </c>
      <c r="Q363">
        <v>3</v>
      </c>
      <c r="R363" t="s">
        <v>88</v>
      </c>
      <c r="S363" t="s">
        <v>63</v>
      </c>
      <c r="T363">
        <v>30859</v>
      </c>
      <c r="U363" s="1">
        <v>45442</v>
      </c>
      <c r="V363" t="s">
        <v>140</v>
      </c>
      <c r="W363">
        <v>239879</v>
      </c>
      <c r="X363" t="s">
        <v>1721</v>
      </c>
      <c r="Y363">
        <v>279</v>
      </c>
      <c r="Z363">
        <v>686</v>
      </c>
      <c r="AA363">
        <v>2</v>
      </c>
      <c r="AB363">
        <v>548.80000000000007</v>
      </c>
      <c r="AC363">
        <f>Table1_1[[#This Row],[Price]]*Table1_1[[#This Row],[Quantity]]</f>
        <v>1372</v>
      </c>
    </row>
    <row r="364" spans="1:29" x14ac:dyDescent="0.3">
      <c r="A364" t="s">
        <v>28</v>
      </c>
      <c r="B364" t="s">
        <v>29</v>
      </c>
      <c r="C364" t="s">
        <v>193</v>
      </c>
      <c r="D364" t="s">
        <v>142</v>
      </c>
      <c r="E364" t="s">
        <v>46</v>
      </c>
      <c r="F364" t="s">
        <v>33</v>
      </c>
      <c r="G364">
        <v>63</v>
      </c>
      <c r="H364">
        <v>422140</v>
      </c>
      <c r="I364" t="s">
        <v>34</v>
      </c>
      <c r="J364" s="3">
        <v>44357</v>
      </c>
      <c r="K364">
        <v>1100</v>
      </c>
      <c r="L364" t="s">
        <v>1723</v>
      </c>
      <c r="M364" t="s">
        <v>1147</v>
      </c>
      <c r="N364" t="s">
        <v>1724</v>
      </c>
      <c r="O364" t="s">
        <v>1725</v>
      </c>
      <c r="P364" t="s">
        <v>51</v>
      </c>
      <c r="Q364">
        <v>6</v>
      </c>
      <c r="R364" t="s">
        <v>40</v>
      </c>
      <c r="S364" t="s">
        <v>79</v>
      </c>
      <c r="T364">
        <v>70883</v>
      </c>
      <c r="U364" s="1">
        <v>45551</v>
      </c>
      <c r="V364" t="s">
        <v>180</v>
      </c>
      <c r="W364">
        <v>242591</v>
      </c>
      <c r="X364" t="s">
        <v>1726</v>
      </c>
      <c r="Y364">
        <v>345</v>
      </c>
      <c r="Z364">
        <v>2524</v>
      </c>
      <c r="AA364">
        <v>3</v>
      </c>
      <c r="AB364">
        <v>3028.8</v>
      </c>
      <c r="AC364">
        <f>Table1_1[[#This Row],[Price]]*Table1_1[[#This Row],[Quantity]]</f>
        <v>7572</v>
      </c>
    </row>
    <row r="365" spans="1:29" x14ac:dyDescent="0.3">
      <c r="A365" t="s">
        <v>28</v>
      </c>
      <c r="B365" t="s">
        <v>29</v>
      </c>
      <c r="C365" t="s">
        <v>66</v>
      </c>
      <c r="D365" t="s">
        <v>220</v>
      </c>
      <c r="E365" t="s">
        <v>56</v>
      </c>
      <c r="F365" t="s">
        <v>175</v>
      </c>
      <c r="G365">
        <v>62</v>
      </c>
      <c r="H365">
        <v>406357</v>
      </c>
      <c r="I365" t="s">
        <v>58</v>
      </c>
      <c r="J365" s="3">
        <v>44606</v>
      </c>
      <c r="K365">
        <v>1300</v>
      </c>
      <c r="L365" t="s">
        <v>1727</v>
      </c>
      <c r="M365" t="s">
        <v>177</v>
      </c>
      <c r="N365" t="s">
        <v>1728</v>
      </c>
      <c r="O365" t="s">
        <v>1729</v>
      </c>
      <c r="P365" t="s">
        <v>39</v>
      </c>
      <c r="Q365">
        <v>5</v>
      </c>
      <c r="R365" t="s">
        <v>40</v>
      </c>
      <c r="S365" t="s">
        <v>118</v>
      </c>
      <c r="T365">
        <v>49129</v>
      </c>
      <c r="U365" s="1">
        <v>45479</v>
      </c>
      <c r="V365" t="s">
        <v>126</v>
      </c>
      <c r="W365">
        <v>628920</v>
      </c>
      <c r="X365" t="s">
        <v>1730</v>
      </c>
      <c r="Y365">
        <v>681</v>
      </c>
      <c r="Z365">
        <v>1016</v>
      </c>
      <c r="AA365">
        <v>4</v>
      </c>
      <c r="AB365">
        <v>1625.6000000000001</v>
      </c>
      <c r="AC365">
        <f>Table1_1[[#This Row],[Price]]*Table1_1[[#This Row],[Quantity]]</f>
        <v>4064</v>
      </c>
    </row>
    <row r="366" spans="1:29" x14ac:dyDescent="0.3">
      <c r="A366" t="s">
        <v>28</v>
      </c>
      <c r="B366" t="s">
        <v>29</v>
      </c>
      <c r="C366" t="s">
        <v>66</v>
      </c>
      <c r="D366" t="s">
        <v>317</v>
      </c>
      <c r="E366" t="s">
        <v>56</v>
      </c>
      <c r="F366" t="s">
        <v>113</v>
      </c>
      <c r="G366">
        <v>51</v>
      </c>
      <c r="H366">
        <v>424853</v>
      </c>
      <c r="I366" t="s">
        <v>34</v>
      </c>
      <c r="J366" s="3">
        <v>43847</v>
      </c>
      <c r="K366">
        <v>1400</v>
      </c>
      <c r="L366" t="s">
        <v>1732</v>
      </c>
      <c r="M366" t="s">
        <v>731</v>
      </c>
      <c r="N366" t="s">
        <v>1733</v>
      </c>
      <c r="O366" t="s">
        <v>1734</v>
      </c>
      <c r="P366" t="s">
        <v>87</v>
      </c>
      <c r="Q366">
        <v>4</v>
      </c>
      <c r="R366" t="s">
        <v>88</v>
      </c>
      <c r="S366" t="s">
        <v>79</v>
      </c>
      <c r="T366">
        <v>95129</v>
      </c>
      <c r="U366" s="1">
        <v>45400</v>
      </c>
      <c r="V366" t="s">
        <v>80</v>
      </c>
      <c r="W366">
        <v>904253</v>
      </c>
      <c r="X366" t="s">
        <v>1735</v>
      </c>
      <c r="Y366">
        <v>405</v>
      </c>
      <c r="Z366">
        <v>1947</v>
      </c>
      <c r="AA366">
        <v>4</v>
      </c>
      <c r="AB366">
        <v>3115.2000000000003</v>
      </c>
      <c r="AC366">
        <f>Table1_1[[#This Row],[Price]]*Table1_1[[#This Row],[Quantity]]</f>
        <v>7788</v>
      </c>
    </row>
    <row r="367" spans="1:29" x14ac:dyDescent="0.3">
      <c r="A367" t="s">
        <v>28</v>
      </c>
      <c r="B367" t="s">
        <v>29</v>
      </c>
      <c r="C367" t="s">
        <v>193</v>
      </c>
      <c r="D367" t="s">
        <v>566</v>
      </c>
      <c r="E367" t="s">
        <v>56</v>
      </c>
      <c r="F367" t="s">
        <v>135</v>
      </c>
      <c r="G367">
        <v>59</v>
      </c>
      <c r="H367">
        <v>405242</v>
      </c>
      <c r="I367" t="s">
        <v>34</v>
      </c>
      <c r="J367" s="3">
        <v>44703</v>
      </c>
      <c r="K367">
        <v>800</v>
      </c>
      <c r="L367" t="s">
        <v>1737</v>
      </c>
      <c r="M367" t="s">
        <v>843</v>
      </c>
      <c r="N367" t="s">
        <v>1738</v>
      </c>
      <c r="O367" t="s">
        <v>1739</v>
      </c>
      <c r="P367" t="s">
        <v>71</v>
      </c>
      <c r="Q367">
        <v>3</v>
      </c>
      <c r="R367" t="s">
        <v>88</v>
      </c>
      <c r="S367" t="s">
        <v>118</v>
      </c>
      <c r="T367">
        <v>60990</v>
      </c>
      <c r="U367" s="1">
        <v>45517</v>
      </c>
      <c r="V367" t="s">
        <v>64</v>
      </c>
      <c r="W367">
        <v>502121</v>
      </c>
      <c r="X367" t="s">
        <v>1740</v>
      </c>
      <c r="Y367">
        <v>955</v>
      </c>
      <c r="Z367">
        <v>1241</v>
      </c>
      <c r="AA367">
        <v>8</v>
      </c>
      <c r="AB367">
        <v>3971.2000000000003</v>
      </c>
      <c r="AC367">
        <f>Table1_1[[#This Row],[Price]]*Table1_1[[#This Row],[Quantity]]</f>
        <v>9928</v>
      </c>
    </row>
    <row r="368" spans="1:29" x14ac:dyDescent="0.3">
      <c r="A368" t="s">
        <v>28</v>
      </c>
      <c r="B368" t="s">
        <v>29</v>
      </c>
      <c r="C368" t="s">
        <v>30</v>
      </c>
      <c r="D368" t="s">
        <v>187</v>
      </c>
      <c r="E368" t="s">
        <v>32</v>
      </c>
      <c r="F368" t="s">
        <v>57</v>
      </c>
      <c r="G368">
        <v>45</v>
      </c>
      <c r="H368">
        <v>437186</v>
      </c>
      <c r="I368" t="s">
        <v>58</v>
      </c>
      <c r="J368" s="3">
        <v>45300</v>
      </c>
      <c r="K368">
        <v>950</v>
      </c>
      <c r="L368" t="s">
        <v>1742</v>
      </c>
      <c r="M368" t="s">
        <v>1030</v>
      </c>
      <c r="N368" t="s">
        <v>1743</v>
      </c>
      <c r="O368" t="s">
        <v>1744</v>
      </c>
      <c r="P368" t="s">
        <v>39</v>
      </c>
      <c r="Q368">
        <v>20</v>
      </c>
      <c r="R368" t="s">
        <v>88</v>
      </c>
      <c r="S368" t="s">
        <v>79</v>
      </c>
      <c r="T368">
        <v>70075</v>
      </c>
      <c r="U368" s="1">
        <v>45461</v>
      </c>
      <c r="V368" t="s">
        <v>52</v>
      </c>
      <c r="W368">
        <v>872904</v>
      </c>
      <c r="X368" t="s">
        <v>1745</v>
      </c>
      <c r="Y368">
        <v>297</v>
      </c>
      <c r="Z368">
        <v>544</v>
      </c>
      <c r="AA368">
        <v>3</v>
      </c>
      <c r="AB368">
        <v>652.80000000000007</v>
      </c>
      <c r="AC368">
        <f>Table1_1[[#This Row],[Price]]*Table1_1[[#This Row],[Quantity]]</f>
        <v>1632</v>
      </c>
    </row>
    <row r="369" spans="1:29" x14ac:dyDescent="0.3">
      <c r="A369" t="s">
        <v>28</v>
      </c>
      <c r="B369" t="s">
        <v>29</v>
      </c>
      <c r="C369" t="s">
        <v>148</v>
      </c>
      <c r="D369" t="s">
        <v>163</v>
      </c>
      <c r="E369" t="s">
        <v>46</v>
      </c>
      <c r="F369" t="s">
        <v>57</v>
      </c>
      <c r="G369">
        <v>94</v>
      </c>
      <c r="H369">
        <v>405587</v>
      </c>
      <c r="I369" t="s">
        <v>34</v>
      </c>
      <c r="J369" s="3">
        <v>45080</v>
      </c>
      <c r="K369">
        <v>1200</v>
      </c>
      <c r="L369" t="s">
        <v>1747</v>
      </c>
      <c r="M369" t="s">
        <v>496</v>
      </c>
      <c r="N369" t="s">
        <v>1748</v>
      </c>
      <c r="O369" t="s">
        <v>1749</v>
      </c>
      <c r="P369" t="s">
        <v>87</v>
      </c>
      <c r="Q369">
        <v>13</v>
      </c>
      <c r="R369" t="s">
        <v>88</v>
      </c>
      <c r="S369" t="s">
        <v>63</v>
      </c>
      <c r="T369">
        <v>46195</v>
      </c>
      <c r="U369" s="1">
        <v>45463</v>
      </c>
      <c r="V369" t="s">
        <v>52</v>
      </c>
      <c r="W369">
        <v>517450</v>
      </c>
      <c r="X369" t="s">
        <v>1750</v>
      </c>
      <c r="Y369">
        <v>936</v>
      </c>
      <c r="Z369">
        <v>2819</v>
      </c>
      <c r="AA369">
        <v>7</v>
      </c>
      <c r="AB369">
        <v>7893.2000000000007</v>
      </c>
      <c r="AC369">
        <f>Table1_1[[#This Row],[Price]]*Table1_1[[#This Row],[Quantity]]</f>
        <v>19733</v>
      </c>
    </row>
    <row r="370" spans="1:29" x14ac:dyDescent="0.3">
      <c r="A370" t="s">
        <v>28</v>
      </c>
      <c r="B370" t="s">
        <v>29</v>
      </c>
      <c r="C370" t="s">
        <v>44</v>
      </c>
      <c r="D370" t="s">
        <v>237</v>
      </c>
      <c r="E370" t="s">
        <v>46</v>
      </c>
      <c r="F370" t="s">
        <v>47</v>
      </c>
      <c r="G370">
        <v>40</v>
      </c>
      <c r="H370">
        <v>417929</v>
      </c>
      <c r="I370" t="s">
        <v>34</v>
      </c>
      <c r="J370" s="3">
        <v>43936</v>
      </c>
      <c r="K370">
        <v>1100</v>
      </c>
      <c r="L370" t="s">
        <v>1752</v>
      </c>
      <c r="M370" t="s">
        <v>205</v>
      </c>
      <c r="N370" t="s">
        <v>1753</v>
      </c>
      <c r="O370" t="s">
        <v>1754</v>
      </c>
      <c r="P370" t="s">
        <v>51</v>
      </c>
      <c r="Q370">
        <v>18</v>
      </c>
      <c r="R370" t="s">
        <v>88</v>
      </c>
      <c r="S370" t="s">
        <v>63</v>
      </c>
      <c r="T370">
        <v>14099</v>
      </c>
      <c r="U370" s="1">
        <v>45477</v>
      </c>
      <c r="V370" t="s">
        <v>126</v>
      </c>
      <c r="W370">
        <v>644439</v>
      </c>
      <c r="X370" t="s">
        <v>1755</v>
      </c>
      <c r="Y370">
        <v>278</v>
      </c>
      <c r="Z370">
        <v>1342</v>
      </c>
      <c r="AA370">
        <v>8</v>
      </c>
      <c r="AB370">
        <v>4294.4000000000015</v>
      </c>
      <c r="AC370">
        <f>Table1_1[[#This Row],[Price]]*Table1_1[[#This Row],[Quantity]]</f>
        <v>10736</v>
      </c>
    </row>
    <row r="371" spans="1:29" x14ac:dyDescent="0.3">
      <c r="A371" t="s">
        <v>28</v>
      </c>
      <c r="B371" t="s">
        <v>29</v>
      </c>
      <c r="C371" t="s">
        <v>66</v>
      </c>
      <c r="D371" t="s">
        <v>349</v>
      </c>
      <c r="E371" t="s">
        <v>56</v>
      </c>
      <c r="F371" t="s">
        <v>113</v>
      </c>
      <c r="G371">
        <v>11</v>
      </c>
      <c r="H371">
        <v>422300</v>
      </c>
      <c r="I371" t="s">
        <v>34</v>
      </c>
      <c r="J371" s="3">
        <v>43837</v>
      </c>
      <c r="K371">
        <v>1200</v>
      </c>
      <c r="L371" t="s">
        <v>1757</v>
      </c>
      <c r="M371" t="s">
        <v>1244</v>
      </c>
      <c r="N371" t="s">
        <v>1758</v>
      </c>
      <c r="O371" t="s">
        <v>1759</v>
      </c>
      <c r="P371" t="s">
        <v>87</v>
      </c>
      <c r="Q371">
        <v>14</v>
      </c>
      <c r="R371" t="s">
        <v>40</v>
      </c>
      <c r="S371" t="s">
        <v>118</v>
      </c>
      <c r="T371">
        <v>25320</v>
      </c>
      <c r="U371" s="1">
        <v>45629</v>
      </c>
      <c r="V371" t="s">
        <v>259</v>
      </c>
      <c r="W371">
        <v>275256</v>
      </c>
      <c r="X371" t="s">
        <v>1760</v>
      </c>
      <c r="Y371">
        <v>973</v>
      </c>
      <c r="Z371">
        <v>2959</v>
      </c>
      <c r="AA371">
        <v>3</v>
      </c>
      <c r="AB371">
        <v>3550.8</v>
      </c>
      <c r="AC371">
        <f>Table1_1[[#This Row],[Price]]*Table1_1[[#This Row],[Quantity]]</f>
        <v>8877</v>
      </c>
    </row>
    <row r="372" spans="1:29" x14ac:dyDescent="0.3">
      <c r="A372" t="s">
        <v>28</v>
      </c>
      <c r="B372" t="s">
        <v>29</v>
      </c>
      <c r="C372" t="s">
        <v>30</v>
      </c>
      <c r="D372" t="s">
        <v>149</v>
      </c>
      <c r="E372" t="s">
        <v>32</v>
      </c>
      <c r="F372" t="s">
        <v>33</v>
      </c>
      <c r="G372">
        <v>68</v>
      </c>
      <c r="H372">
        <v>434776</v>
      </c>
      <c r="I372" t="s">
        <v>58</v>
      </c>
      <c r="J372" s="3">
        <v>44440</v>
      </c>
      <c r="K372">
        <v>1400</v>
      </c>
      <c r="L372" t="s">
        <v>1761</v>
      </c>
      <c r="M372" t="s">
        <v>856</v>
      </c>
      <c r="N372" t="s">
        <v>1762</v>
      </c>
      <c r="O372">
        <v>7600234448</v>
      </c>
      <c r="P372" t="s">
        <v>87</v>
      </c>
      <c r="Q372">
        <v>20</v>
      </c>
      <c r="R372" t="s">
        <v>40</v>
      </c>
      <c r="S372" t="s">
        <v>63</v>
      </c>
      <c r="T372">
        <v>73873</v>
      </c>
      <c r="U372" s="1">
        <v>45548</v>
      </c>
      <c r="V372" t="s">
        <v>180</v>
      </c>
      <c r="W372">
        <v>905111</v>
      </c>
      <c r="X372" t="s">
        <v>1763</v>
      </c>
      <c r="Y372">
        <v>600</v>
      </c>
      <c r="Z372">
        <v>1893</v>
      </c>
      <c r="AA372">
        <v>5</v>
      </c>
      <c r="AB372">
        <v>3786</v>
      </c>
      <c r="AC372">
        <f>Table1_1[[#This Row],[Price]]*Table1_1[[#This Row],[Quantity]]</f>
        <v>9465</v>
      </c>
    </row>
    <row r="373" spans="1:29" x14ac:dyDescent="0.3">
      <c r="A373" t="s">
        <v>28</v>
      </c>
      <c r="B373" t="s">
        <v>29</v>
      </c>
      <c r="C373" t="s">
        <v>44</v>
      </c>
      <c r="D373" t="s">
        <v>566</v>
      </c>
      <c r="E373" t="s">
        <v>56</v>
      </c>
      <c r="F373" t="s">
        <v>355</v>
      </c>
      <c r="G373">
        <v>49</v>
      </c>
      <c r="H373">
        <v>435777</v>
      </c>
      <c r="I373" t="s">
        <v>34</v>
      </c>
      <c r="J373" s="3">
        <v>45141</v>
      </c>
      <c r="K373">
        <v>1400</v>
      </c>
      <c r="L373" t="s">
        <v>1764</v>
      </c>
      <c r="M373" t="s">
        <v>195</v>
      </c>
      <c r="N373" t="s">
        <v>1765</v>
      </c>
      <c r="O373" t="s">
        <v>1766</v>
      </c>
      <c r="P373" t="s">
        <v>51</v>
      </c>
      <c r="Q373">
        <v>7</v>
      </c>
      <c r="R373" t="s">
        <v>40</v>
      </c>
      <c r="S373" t="s">
        <v>41</v>
      </c>
      <c r="T373">
        <v>58675</v>
      </c>
      <c r="U373" s="1">
        <v>45513</v>
      </c>
      <c r="V373" t="s">
        <v>64</v>
      </c>
      <c r="W373">
        <v>104299</v>
      </c>
      <c r="X373" t="s">
        <v>1767</v>
      </c>
      <c r="Y373">
        <v>882</v>
      </c>
      <c r="Z373">
        <v>2793</v>
      </c>
      <c r="AA373">
        <v>8</v>
      </c>
      <c r="AB373">
        <v>8937.6</v>
      </c>
      <c r="AC373">
        <f>Table1_1[[#This Row],[Price]]*Table1_1[[#This Row],[Quantity]]</f>
        <v>22344</v>
      </c>
    </row>
    <row r="374" spans="1:29" x14ac:dyDescent="0.3">
      <c r="A374" t="s">
        <v>28</v>
      </c>
      <c r="B374" t="s">
        <v>29</v>
      </c>
      <c r="C374" t="s">
        <v>148</v>
      </c>
      <c r="D374" t="s">
        <v>237</v>
      </c>
      <c r="E374" t="s">
        <v>56</v>
      </c>
      <c r="F374" t="s">
        <v>150</v>
      </c>
      <c r="G374">
        <v>79</v>
      </c>
      <c r="H374">
        <v>411437</v>
      </c>
      <c r="I374" t="s">
        <v>58</v>
      </c>
      <c r="J374" s="3">
        <v>43853</v>
      </c>
      <c r="K374">
        <v>1300</v>
      </c>
      <c r="L374" t="s">
        <v>1768</v>
      </c>
      <c r="M374" t="s">
        <v>276</v>
      </c>
      <c r="N374" t="s">
        <v>1769</v>
      </c>
      <c r="O374" t="s">
        <v>1770</v>
      </c>
      <c r="P374" t="s">
        <v>51</v>
      </c>
      <c r="Q374">
        <v>9</v>
      </c>
      <c r="R374" t="s">
        <v>40</v>
      </c>
      <c r="S374" t="s">
        <v>63</v>
      </c>
      <c r="T374">
        <v>74995</v>
      </c>
      <c r="U374" s="1">
        <v>45419</v>
      </c>
      <c r="V374" t="s">
        <v>140</v>
      </c>
      <c r="W374">
        <v>321391</v>
      </c>
      <c r="X374" t="s">
        <v>1771</v>
      </c>
      <c r="Y374">
        <v>767</v>
      </c>
      <c r="Z374">
        <v>1393</v>
      </c>
      <c r="AA374">
        <v>3</v>
      </c>
      <c r="AB374">
        <v>1671.6000000000001</v>
      </c>
      <c r="AC374">
        <f>Table1_1[[#This Row],[Price]]*Table1_1[[#This Row],[Quantity]]</f>
        <v>4179</v>
      </c>
    </row>
    <row r="375" spans="1:29" x14ac:dyDescent="0.3">
      <c r="A375" t="s">
        <v>28</v>
      </c>
      <c r="B375" t="s">
        <v>29</v>
      </c>
      <c r="C375" t="s">
        <v>44</v>
      </c>
      <c r="D375" t="s">
        <v>105</v>
      </c>
      <c r="E375" t="s">
        <v>46</v>
      </c>
      <c r="F375" t="s">
        <v>47</v>
      </c>
      <c r="G375">
        <v>77</v>
      </c>
      <c r="H375">
        <v>431230</v>
      </c>
      <c r="I375" t="s">
        <v>58</v>
      </c>
      <c r="J375" s="3">
        <v>45357</v>
      </c>
      <c r="K375">
        <v>1300</v>
      </c>
      <c r="L375" t="s">
        <v>1773</v>
      </c>
      <c r="M375" t="s">
        <v>623</v>
      </c>
      <c r="N375" t="s">
        <v>1774</v>
      </c>
      <c r="O375" t="s">
        <v>1775</v>
      </c>
      <c r="P375" t="s">
        <v>87</v>
      </c>
      <c r="Q375">
        <v>5</v>
      </c>
      <c r="R375" t="s">
        <v>40</v>
      </c>
      <c r="S375" t="s">
        <v>63</v>
      </c>
      <c r="T375">
        <v>10835</v>
      </c>
      <c r="U375" s="1">
        <v>45535</v>
      </c>
      <c r="V375" t="s">
        <v>64</v>
      </c>
      <c r="W375">
        <v>104691</v>
      </c>
      <c r="X375" t="s">
        <v>1776</v>
      </c>
      <c r="Y375">
        <v>567</v>
      </c>
      <c r="Z375">
        <v>1160</v>
      </c>
      <c r="AA375">
        <v>1</v>
      </c>
      <c r="AB375">
        <v>464</v>
      </c>
      <c r="AC375">
        <f>Table1_1[[#This Row],[Price]]*Table1_1[[#This Row],[Quantity]]</f>
        <v>1160</v>
      </c>
    </row>
    <row r="376" spans="1:29" x14ac:dyDescent="0.3">
      <c r="A376" t="s">
        <v>28</v>
      </c>
      <c r="B376" t="s">
        <v>29</v>
      </c>
      <c r="C376" t="s">
        <v>44</v>
      </c>
      <c r="D376" t="s">
        <v>237</v>
      </c>
      <c r="E376" t="s">
        <v>56</v>
      </c>
      <c r="F376" t="s">
        <v>106</v>
      </c>
      <c r="G376">
        <v>45</v>
      </c>
      <c r="H376">
        <v>424102</v>
      </c>
      <c r="I376" t="s">
        <v>58</v>
      </c>
      <c r="J376" s="3">
        <v>45065</v>
      </c>
      <c r="K376">
        <v>800</v>
      </c>
      <c r="L376" t="s">
        <v>1777</v>
      </c>
      <c r="M376" t="s">
        <v>1409</v>
      </c>
      <c r="N376" t="s">
        <v>1778</v>
      </c>
      <c r="O376" t="s">
        <v>1779</v>
      </c>
      <c r="P376" t="s">
        <v>71</v>
      </c>
      <c r="Q376">
        <v>12</v>
      </c>
      <c r="R376" t="s">
        <v>40</v>
      </c>
      <c r="S376" t="s">
        <v>118</v>
      </c>
      <c r="T376">
        <v>98085</v>
      </c>
      <c r="U376" s="1">
        <v>45454</v>
      </c>
      <c r="V376" t="s">
        <v>52</v>
      </c>
      <c r="W376">
        <v>401634</v>
      </c>
      <c r="X376" t="s">
        <v>1780</v>
      </c>
      <c r="Y376">
        <v>981</v>
      </c>
      <c r="Z376">
        <v>2660</v>
      </c>
      <c r="AA376">
        <v>6</v>
      </c>
      <c r="AB376">
        <v>6384</v>
      </c>
      <c r="AC376">
        <f>Table1_1[[#This Row],[Price]]*Table1_1[[#This Row],[Quantity]]</f>
        <v>15960</v>
      </c>
    </row>
    <row r="377" spans="1:29" x14ac:dyDescent="0.3">
      <c r="A377" t="s">
        <v>28</v>
      </c>
      <c r="B377" t="s">
        <v>29</v>
      </c>
      <c r="C377" t="s">
        <v>54</v>
      </c>
      <c r="D377" t="s">
        <v>55</v>
      </c>
      <c r="E377" t="s">
        <v>32</v>
      </c>
      <c r="F377" t="s">
        <v>113</v>
      </c>
      <c r="G377">
        <v>87</v>
      </c>
      <c r="H377">
        <v>436329</v>
      </c>
      <c r="I377" t="s">
        <v>34</v>
      </c>
      <c r="J377" s="3">
        <v>45355</v>
      </c>
      <c r="K377">
        <v>950</v>
      </c>
      <c r="L377" t="s">
        <v>1781</v>
      </c>
      <c r="M377" t="s">
        <v>680</v>
      </c>
      <c r="N377" t="s">
        <v>1782</v>
      </c>
      <c r="O377" t="s">
        <v>1783</v>
      </c>
      <c r="P377" t="s">
        <v>39</v>
      </c>
      <c r="Q377">
        <v>18</v>
      </c>
      <c r="R377" t="s">
        <v>88</v>
      </c>
      <c r="S377" t="s">
        <v>63</v>
      </c>
      <c r="T377">
        <v>83050</v>
      </c>
      <c r="U377" s="1">
        <v>45440</v>
      </c>
      <c r="V377" t="s">
        <v>140</v>
      </c>
      <c r="W377">
        <v>349348</v>
      </c>
      <c r="X377" t="s">
        <v>1784</v>
      </c>
      <c r="Y377">
        <v>248</v>
      </c>
      <c r="Z377">
        <v>1486</v>
      </c>
      <c r="AA377">
        <v>3</v>
      </c>
      <c r="AB377">
        <v>1783.2</v>
      </c>
      <c r="AC377">
        <f>Table1_1[[#This Row],[Price]]*Table1_1[[#This Row],[Quantity]]</f>
        <v>4458</v>
      </c>
    </row>
    <row r="378" spans="1:29" x14ac:dyDescent="0.3">
      <c r="A378" t="s">
        <v>28</v>
      </c>
      <c r="B378" t="s">
        <v>29</v>
      </c>
      <c r="C378" t="s">
        <v>66</v>
      </c>
      <c r="D378" t="s">
        <v>31</v>
      </c>
      <c r="E378" t="s">
        <v>56</v>
      </c>
      <c r="F378" t="s">
        <v>355</v>
      </c>
      <c r="G378">
        <v>80</v>
      </c>
      <c r="H378">
        <v>439577</v>
      </c>
      <c r="I378" t="s">
        <v>34</v>
      </c>
      <c r="J378" s="3">
        <v>44608</v>
      </c>
      <c r="K378">
        <v>800</v>
      </c>
      <c r="L378" t="s">
        <v>1785</v>
      </c>
      <c r="M378" t="s">
        <v>200</v>
      </c>
      <c r="N378" t="s">
        <v>1786</v>
      </c>
      <c r="O378" t="s">
        <v>1787</v>
      </c>
      <c r="P378" t="s">
        <v>51</v>
      </c>
      <c r="Q378">
        <v>9</v>
      </c>
      <c r="R378" t="s">
        <v>40</v>
      </c>
      <c r="S378" t="s">
        <v>118</v>
      </c>
      <c r="T378">
        <v>95033</v>
      </c>
      <c r="U378" s="1">
        <v>45379</v>
      </c>
      <c r="V378" t="s">
        <v>72</v>
      </c>
      <c r="W378">
        <v>104719</v>
      </c>
      <c r="X378" t="s">
        <v>1788</v>
      </c>
      <c r="Y378">
        <v>762</v>
      </c>
      <c r="Z378">
        <v>2094</v>
      </c>
      <c r="AA378">
        <v>8</v>
      </c>
      <c r="AB378">
        <v>6700.8</v>
      </c>
      <c r="AC378">
        <f>Table1_1[[#This Row],[Price]]*Table1_1[[#This Row],[Quantity]]</f>
        <v>16752</v>
      </c>
    </row>
    <row r="379" spans="1:29" x14ac:dyDescent="0.3">
      <c r="A379" t="s">
        <v>28</v>
      </c>
      <c r="B379" t="s">
        <v>29</v>
      </c>
      <c r="C379" t="s">
        <v>66</v>
      </c>
      <c r="D379" t="s">
        <v>187</v>
      </c>
      <c r="E379" t="s">
        <v>32</v>
      </c>
      <c r="F379" t="s">
        <v>57</v>
      </c>
      <c r="G379">
        <v>23</v>
      </c>
      <c r="H379">
        <v>401604</v>
      </c>
      <c r="I379" t="s">
        <v>58</v>
      </c>
      <c r="J379" s="3">
        <v>44130</v>
      </c>
      <c r="K379">
        <v>1000</v>
      </c>
      <c r="L379" t="s">
        <v>1789</v>
      </c>
      <c r="M379" t="s">
        <v>478</v>
      </c>
      <c r="N379" t="s">
        <v>1790</v>
      </c>
      <c r="O379" t="s">
        <v>1791</v>
      </c>
      <c r="P379" t="s">
        <v>71</v>
      </c>
      <c r="Q379">
        <v>15</v>
      </c>
      <c r="R379" t="s">
        <v>88</v>
      </c>
      <c r="S379" t="s">
        <v>118</v>
      </c>
      <c r="T379">
        <v>45284</v>
      </c>
      <c r="U379" s="1">
        <v>45378</v>
      </c>
      <c r="V379" t="s">
        <v>72</v>
      </c>
      <c r="W379">
        <v>216284</v>
      </c>
      <c r="X379" t="s">
        <v>1792</v>
      </c>
      <c r="Y379">
        <v>622</v>
      </c>
      <c r="Z379">
        <v>1407</v>
      </c>
      <c r="AA379">
        <v>8</v>
      </c>
      <c r="AB379">
        <v>4502.4000000000015</v>
      </c>
      <c r="AC379">
        <f>Table1_1[[#This Row],[Price]]*Table1_1[[#This Row],[Quantity]]</f>
        <v>11256</v>
      </c>
    </row>
    <row r="380" spans="1:29" x14ac:dyDescent="0.3">
      <c r="A380" t="s">
        <v>28</v>
      </c>
      <c r="B380" t="s">
        <v>29</v>
      </c>
      <c r="C380" t="s">
        <v>30</v>
      </c>
      <c r="D380" t="s">
        <v>467</v>
      </c>
      <c r="E380" t="s">
        <v>46</v>
      </c>
      <c r="F380" t="s">
        <v>33</v>
      </c>
      <c r="G380">
        <v>53</v>
      </c>
      <c r="H380">
        <v>418514</v>
      </c>
      <c r="I380" t="s">
        <v>58</v>
      </c>
      <c r="J380" s="3">
        <v>44065</v>
      </c>
      <c r="K380">
        <v>800</v>
      </c>
      <c r="L380" t="s">
        <v>1794</v>
      </c>
      <c r="M380" t="s">
        <v>843</v>
      </c>
      <c r="N380" t="s">
        <v>1795</v>
      </c>
      <c r="O380" t="s">
        <v>1796</v>
      </c>
      <c r="P380" t="s">
        <v>51</v>
      </c>
      <c r="Q380">
        <v>10</v>
      </c>
      <c r="R380" t="s">
        <v>88</v>
      </c>
      <c r="S380" t="s">
        <v>79</v>
      </c>
      <c r="T380">
        <v>90094</v>
      </c>
      <c r="U380" s="1">
        <v>45599</v>
      </c>
      <c r="V380" t="s">
        <v>42</v>
      </c>
      <c r="W380">
        <v>160757</v>
      </c>
      <c r="X380" t="s">
        <v>1797</v>
      </c>
      <c r="Y380">
        <v>661</v>
      </c>
      <c r="Z380">
        <v>2699</v>
      </c>
      <c r="AA380">
        <v>6</v>
      </c>
      <c r="AB380">
        <v>6477.6</v>
      </c>
      <c r="AC380">
        <f>Table1_1[[#This Row],[Price]]*Table1_1[[#This Row],[Quantity]]</f>
        <v>16194</v>
      </c>
    </row>
    <row r="381" spans="1:29" x14ac:dyDescent="0.3">
      <c r="A381" t="s">
        <v>28</v>
      </c>
      <c r="B381" t="s">
        <v>29</v>
      </c>
      <c r="C381" t="s">
        <v>44</v>
      </c>
      <c r="D381" t="s">
        <v>611</v>
      </c>
      <c r="E381" t="s">
        <v>56</v>
      </c>
      <c r="F381" t="s">
        <v>83</v>
      </c>
      <c r="G381">
        <v>29</v>
      </c>
      <c r="H381">
        <v>406452</v>
      </c>
      <c r="I381" t="s">
        <v>34</v>
      </c>
      <c r="J381" s="3">
        <v>45097</v>
      </c>
      <c r="K381">
        <v>1000</v>
      </c>
      <c r="L381" t="s">
        <v>1798</v>
      </c>
      <c r="M381" t="s">
        <v>895</v>
      </c>
      <c r="N381" t="s">
        <v>1799</v>
      </c>
      <c r="O381" t="s">
        <v>1800</v>
      </c>
      <c r="P381" t="s">
        <v>87</v>
      </c>
      <c r="Q381">
        <v>15</v>
      </c>
      <c r="R381" t="s">
        <v>40</v>
      </c>
      <c r="S381" t="s">
        <v>63</v>
      </c>
      <c r="T381">
        <v>12097</v>
      </c>
      <c r="U381" s="1">
        <v>45530</v>
      </c>
      <c r="V381" t="s">
        <v>64</v>
      </c>
      <c r="W381">
        <v>497651</v>
      </c>
      <c r="X381" t="s">
        <v>1801</v>
      </c>
      <c r="Y381">
        <v>252</v>
      </c>
      <c r="Z381">
        <v>1181</v>
      </c>
      <c r="AA381">
        <v>6</v>
      </c>
      <c r="AB381">
        <v>2834.4</v>
      </c>
      <c r="AC381">
        <f>Table1_1[[#This Row],[Price]]*Table1_1[[#This Row],[Quantity]]</f>
        <v>7086</v>
      </c>
    </row>
    <row r="382" spans="1:29" x14ac:dyDescent="0.3">
      <c r="A382" t="s">
        <v>28</v>
      </c>
      <c r="B382" t="s">
        <v>29</v>
      </c>
      <c r="C382" t="s">
        <v>66</v>
      </c>
      <c r="D382" t="s">
        <v>254</v>
      </c>
      <c r="E382" t="s">
        <v>56</v>
      </c>
      <c r="F382" t="s">
        <v>355</v>
      </c>
      <c r="G382">
        <v>49</v>
      </c>
      <c r="H382">
        <v>439759</v>
      </c>
      <c r="I382" t="s">
        <v>58</v>
      </c>
      <c r="J382" s="3">
        <v>45381</v>
      </c>
      <c r="K382">
        <v>1400</v>
      </c>
      <c r="L382" t="s">
        <v>1802</v>
      </c>
      <c r="M382" t="s">
        <v>1356</v>
      </c>
      <c r="N382" t="s">
        <v>1803</v>
      </c>
      <c r="O382" t="s">
        <v>1804</v>
      </c>
      <c r="P382" t="s">
        <v>39</v>
      </c>
      <c r="Q382">
        <v>17</v>
      </c>
      <c r="R382" t="s">
        <v>88</v>
      </c>
      <c r="S382" t="s">
        <v>79</v>
      </c>
      <c r="T382">
        <v>80022</v>
      </c>
      <c r="U382" s="1">
        <v>45363</v>
      </c>
      <c r="V382" t="s">
        <v>72</v>
      </c>
      <c r="W382">
        <v>323919</v>
      </c>
      <c r="X382" t="s">
        <v>1805</v>
      </c>
      <c r="Y382">
        <v>894</v>
      </c>
      <c r="Z382">
        <v>2241</v>
      </c>
      <c r="AA382">
        <v>4</v>
      </c>
      <c r="AB382">
        <v>3585.6000000000004</v>
      </c>
      <c r="AC382">
        <f>Table1_1[[#This Row],[Price]]*Table1_1[[#This Row],[Quantity]]</f>
        <v>8964</v>
      </c>
    </row>
    <row r="383" spans="1:29" x14ac:dyDescent="0.3">
      <c r="A383" t="s">
        <v>28</v>
      </c>
      <c r="B383" t="s">
        <v>29</v>
      </c>
      <c r="C383" t="s">
        <v>44</v>
      </c>
      <c r="D383" t="s">
        <v>338</v>
      </c>
      <c r="E383" t="s">
        <v>56</v>
      </c>
      <c r="F383" t="s">
        <v>135</v>
      </c>
      <c r="G383">
        <v>77</v>
      </c>
      <c r="H383">
        <v>407329</v>
      </c>
      <c r="I383" t="s">
        <v>34</v>
      </c>
      <c r="J383" s="3">
        <v>44432</v>
      </c>
      <c r="K383">
        <v>950</v>
      </c>
      <c r="L383" t="s">
        <v>398</v>
      </c>
      <c r="M383" t="s">
        <v>293</v>
      </c>
      <c r="N383" t="s">
        <v>1807</v>
      </c>
      <c r="O383" t="s">
        <v>1808</v>
      </c>
      <c r="P383" t="s">
        <v>51</v>
      </c>
      <c r="Q383">
        <v>9</v>
      </c>
      <c r="R383" t="s">
        <v>40</v>
      </c>
      <c r="S383" t="s">
        <v>118</v>
      </c>
      <c r="T383">
        <v>30026</v>
      </c>
      <c r="U383" s="1">
        <v>45368</v>
      </c>
      <c r="V383" t="s">
        <v>72</v>
      </c>
      <c r="W383">
        <v>774430</v>
      </c>
      <c r="X383" t="s">
        <v>1809</v>
      </c>
      <c r="Y383">
        <v>245</v>
      </c>
      <c r="Z383">
        <v>2321</v>
      </c>
      <c r="AA383">
        <v>3</v>
      </c>
      <c r="AB383">
        <v>2785.2000000000003</v>
      </c>
      <c r="AC383">
        <f>Table1_1[[#This Row],[Price]]*Table1_1[[#This Row],[Quantity]]</f>
        <v>6963</v>
      </c>
    </row>
    <row r="384" spans="1:29" x14ac:dyDescent="0.3">
      <c r="A384" t="s">
        <v>28</v>
      </c>
      <c r="B384" t="s">
        <v>29</v>
      </c>
      <c r="C384" t="s">
        <v>54</v>
      </c>
      <c r="D384" t="s">
        <v>45</v>
      </c>
      <c r="E384" t="s">
        <v>46</v>
      </c>
      <c r="F384" t="s">
        <v>355</v>
      </c>
      <c r="G384">
        <v>92</v>
      </c>
      <c r="H384">
        <v>419233</v>
      </c>
      <c r="I384" t="s">
        <v>58</v>
      </c>
      <c r="J384" s="3">
        <v>45568</v>
      </c>
      <c r="K384">
        <v>1300</v>
      </c>
      <c r="L384" t="s">
        <v>1811</v>
      </c>
      <c r="M384" t="s">
        <v>1409</v>
      </c>
      <c r="N384" t="s">
        <v>1812</v>
      </c>
      <c r="O384" t="s">
        <v>1813</v>
      </c>
      <c r="P384" t="s">
        <v>87</v>
      </c>
      <c r="Q384">
        <v>6</v>
      </c>
      <c r="R384" t="s">
        <v>40</v>
      </c>
      <c r="S384" t="s">
        <v>118</v>
      </c>
      <c r="T384">
        <v>22663</v>
      </c>
      <c r="U384" s="1">
        <v>45357</v>
      </c>
      <c r="V384" t="s">
        <v>72</v>
      </c>
      <c r="W384">
        <v>803119</v>
      </c>
      <c r="X384" t="s">
        <v>1814</v>
      </c>
      <c r="Y384">
        <v>652</v>
      </c>
      <c r="Z384">
        <v>1142</v>
      </c>
      <c r="AA384">
        <v>2</v>
      </c>
      <c r="AB384">
        <v>913.6</v>
      </c>
      <c r="AC384">
        <f>Table1_1[[#This Row],[Price]]*Table1_1[[#This Row],[Quantity]]</f>
        <v>2284</v>
      </c>
    </row>
    <row r="385" spans="1:29" x14ac:dyDescent="0.3">
      <c r="A385" t="s">
        <v>28</v>
      </c>
      <c r="B385" t="s">
        <v>29</v>
      </c>
      <c r="C385" t="s">
        <v>157</v>
      </c>
      <c r="D385" t="s">
        <v>31</v>
      </c>
      <c r="E385" t="s">
        <v>46</v>
      </c>
      <c r="F385" t="s">
        <v>47</v>
      </c>
      <c r="G385">
        <v>58</v>
      </c>
      <c r="H385">
        <v>430404</v>
      </c>
      <c r="I385" t="s">
        <v>58</v>
      </c>
      <c r="J385" s="3">
        <v>45141</v>
      </c>
      <c r="K385">
        <v>1300</v>
      </c>
      <c r="L385" t="s">
        <v>1815</v>
      </c>
      <c r="M385" t="s">
        <v>282</v>
      </c>
      <c r="N385" t="s">
        <v>1816</v>
      </c>
      <c r="O385" t="s">
        <v>1817</v>
      </c>
      <c r="P385" t="s">
        <v>87</v>
      </c>
      <c r="Q385">
        <v>11</v>
      </c>
      <c r="R385" t="s">
        <v>88</v>
      </c>
      <c r="S385" t="s">
        <v>118</v>
      </c>
      <c r="T385">
        <v>93161</v>
      </c>
      <c r="U385" s="1">
        <v>45580</v>
      </c>
      <c r="V385" t="s">
        <v>155</v>
      </c>
      <c r="W385">
        <v>616203</v>
      </c>
      <c r="X385" t="s">
        <v>1818</v>
      </c>
      <c r="Y385">
        <v>496</v>
      </c>
      <c r="Z385">
        <v>2311</v>
      </c>
      <c r="AA385">
        <v>5</v>
      </c>
      <c r="AB385">
        <v>4622</v>
      </c>
      <c r="AC385">
        <f>Table1_1[[#This Row],[Price]]*Table1_1[[#This Row],[Quantity]]</f>
        <v>11555</v>
      </c>
    </row>
    <row r="386" spans="1:29" x14ac:dyDescent="0.3">
      <c r="A386" t="s">
        <v>28</v>
      </c>
      <c r="B386" t="s">
        <v>29</v>
      </c>
      <c r="C386" t="s">
        <v>193</v>
      </c>
      <c r="D386" t="s">
        <v>364</v>
      </c>
      <c r="E386" t="s">
        <v>32</v>
      </c>
      <c r="F386" t="s">
        <v>99</v>
      </c>
      <c r="G386">
        <v>47</v>
      </c>
      <c r="H386">
        <v>400888</v>
      </c>
      <c r="I386" t="s">
        <v>58</v>
      </c>
      <c r="J386" s="3">
        <v>44607</v>
      </c>
      <c r="K386">
        <v>950</v>
      </c>
      <c r="L386" t="s">
        <v>1819</v>
      </c>
      <c r="M386" t="s">
        <v>313</v>
      </c>
      <c r="N386" t="s">
        <v>1820</v>
      </c>
      <c r="O386" t="s">
        <v>1821</v>
      </c>
      <c r="P386" t="s">
        <v>71</v>
      </c>
      <c r="Q386">
        <v>19</v>
      </c>
      <c r="R386" t="s">
        <v>88</v>
      </c>
      <c r="S386" t="s">
        <v>79</v>
      </c>
      <c r="T386">
        <v>68903</v>
      </c>
      <c r="U386" s="1">
        <v>45556</v>
      </c>
      <c r="V386" t="s">
        <v>180</v>
      </c>
      <c r="W386">
        <v>725186</v>
      </c>
      <c r="X386" t="s">
        <v>1822</v>
      </c>
      <c r="Y386">
        <v>586</v>
      </c>
      <c r="Z386">
        <v>640</v>
      </c>
      <c r="AA386">
        <v>5</v>
      </c>
      <c r="AB386">
        <v>1280</v>
      </c>
      <c r="AC386">
        <f>Table1_1[[#This Row],[Price]]*Table1_1[[#This Row],[Quantity]]</f>
        <v>3200</v>
      </c>
    </row>
    <row r="387" spans="1:29" x14ac:dyDescent="0.3">
      <c r="A387" t="s">
        <v>28</v>
      </c>
      <c r="B387" t="s">
        <v>29</v>
      </c>
      <c r="C387" t="s">
        <v>66</v>
      </c>
      <c r="D387" t="s">
        <v>637</v>
      </c>
      <c r="E387" t="s">
        <v>32</v>
      </c>
      <c r="F387" t="s">
        <v>57</v>
      </c>
      <c r="G387">
        <v>60</v>
      </c>
      <c r="H387">
        <v>436105</v>
      </c>
      <c r="I387" t="s">
        <v>58</v>
      </c>
      <c r="J387" s="3">
        <v>44294</v>
      </c>
      <c r="K387">
        <v>1000</v>
      </c>
      <c r="L387" t="s">
        <v>1823</v>
      </c>
      <c r="M387" t="s">
        <v>818</v>
      </c>
      <c r="N387" t="s">
        <v>1824</v>
      </c>
      <c r="O387" t="s">
        <v>1825</v>
      </c>
      <c r="P387" t="s">
        <v>51</v>
      </c>
      <c r="Q387">
        <v>6</v>
      </c>
      <c r="R387" t="s">
        <v>88</v>
      </c>
      <c r="S387" t="s">
        <v>118</v>
      </c>
      <c r="T387">
        <v>56113</v>
      </c>
      <c r="U387" s="1">
        <v>45475</v>
      </c>
      <c r="V387" t="s">
        <v>126</v>
      </c>
      <c r="W387">
        <v>989099</v>
      </c>
      <c r="X387" t="s">
        <v>1826</v>
      </c>
      <c r="Y387">
        <v>487</v>
      </c>
      <c r="Z387">
        <v>1943</v>
      </c>
      <c r="AA387">
        <v>4</v>
      </c>
      <c r="AB387">
        <v>3108.8</v>
      </c>
      <c r="AC387">
        <f>Table1_1[[#This Row],[Price]]*Table1_1[[#This Row],[Quantity]]</f>
        <v>7772</v>
      </c>
    </row>
    <row r="388" spans="1:29" x14ac:dyDescent="0.3">
      <c r="A388" t="s">
        <v>28</v>
      </c>
      <c r="B388" t="s">
        <v>29</v>
      </c>
      <c r="C388" t="s">
        <v>66</v>
      </c>
      <c r="D388" t="s">
        <v>92</v>
      </c>
      <c r="E388" t="s">
        <v>46</v>
      </c>
      <c r="F388" t="s">
        <v>57</v>
      </c>
      <c r="G388">
        <v>89</v>
      </c>
      <c r="H388">
        <v>401652</v>
      </c>
      <c r="I388" t="s">
        <v>34</v>
      </c>
      <c r="J388" s="3">
        <v>45062</v>
      </c>
      <c r="K388">
        <v>1000</v>
      </c>
      <c r="L388" t="s">
        <v>1827</v>
      </c>
      <c r="M388" t="s">
        <v>1048</v>
      </c>
      <c r="N388" t="s">
        <v>1828</v>
      </c>
      <c r="O388" t="s">
        <v>1829</v>
      </c>
      <c r="P388" t="s">
        <v>87</v>
      </c>
      <c r="Q388">
        <v>14</v>
      </c>
      <c r="R388" t="s">
        <v>40</v>
      </c>
      <c r="S388" t="s">
        <v>41</v>
      </c>
      <c r="T388">
        <v>82699</v>
      </c>
      <c r="U388" s="1">
        <v>45375</v>
      </c>
      <c r="V388" t="s">
        <v>72</v>
      </c>
      <c r="W388">
        <v>191640</v>
      </c>
      <c r="X388" t="s">
        <v>1830</v>
      </c>
      <c r="Y388">
        <v>273</v>
      </c>
      <c r="Z388">
        <v>2235</v>
      </c>
      <c r="AA388">
        <v>7</v>
      </c>
      <c r="AB388">
        <v>6258</v>
      </c>
      <c r="AC388">
        <f>Table1_1[[#This Row],[Price]]*Table1_1[[#This Row],[Quantity]]</f>
        <v>15645</v>
      </c>
    </row>
    <row r="389" spans="1:29" x14ac:dyDescent="0.3">
      <c r="A389" t="s">
        <v>28</v>
      </c>
      <c r="B389" t="s">
        <v>29</v>
      </c>
      <c r="C389" t="s">
        <v>54</v>
      </c>
      <c r="D389" t="s">
        <v>220</v>
      </c>
      <c r="E389" t="s">
        <v>56</v>
      </c>
      <c r="F389" t="s">
        <v>150</v>
      </c>
      <c r="G389">
        <v>13</v>
      </c>
      <c r="H389">
        <v>436977</v>
      </c>
      <c r="I389" t="s">
        <v>58</v>
      </c>
      <c r="J389" s="3">
        <v>44648</v>
      </c>
      <c r="K389">
        <v>1100</v>
      </c>
      <c r="L389" t="s">
        <v>1831</v>
      </c>
      <c r="M389" t="s">
        <v>1091</v>
      </c>
      <c r="N389" t="s">
        <v>1832</v>
      </c>
      <c r="O389" t="s">
        <v>1833</v>
      </c>
      <c r="P389" t="s">
        <v>39</v>
      </c>
      <c r="Q389">
        <v>14</v>
      </c>
      <c r="R389" t="s">
        <v>40</v>
      </c>
      <c r="S389" t="s">
        <v>63</v>
      </c>
      <c r="T389">
        <v>72984</v>
      </c>
      <c r="U389" s="1">
        <v>45593</v>
      </c>
      <c r="V389" t="s">
        <v>155</v>
      </c>
      <c r="W389">
        <v>104231</v>
      </c>
      <c r="X389" t="s">
        <v>1834</v>
      </c>
      <c r="Y389">
        <v>637</v>
      </c>
      <c r="Z389">
        <v>828</v>
      </c>
      <c r="AA389">
        <v>2</v>
      </c>
      <c r="AB389">
        <v>662.40000000000009</v>
      </c>
      <c r="AC389">
        <f>Table1_1[[#This Row],[Price]]*Table1_1[[#This Row],[Quantity]]</f>
        <v>1656</v>
      </c>
    </row>
    <row r="390" spans="1:29" x14ac:dyDescent="0.3">
      <c r="A390" t="s">
        <v>28</v>
      </c>
      <c r="B390" t="s">
        <v>29</v>
      </c>
      <c r="C390" t="s">
        <v>30</v>
      </c>
      <c r="D390" t="s">
        <v>142</v>
      </c>
      <c r="E390" t="s">
        <v>56</v>
      </c>
      <c r="F390" t="s">
        <v>57</v>
      </c>
      <c r="G390">
        <v>85</v>
      </c>
      <c r="H390">
        <v>415176</v>
      </c>
      <c r="I390" t="s">
        <v>58</v>
      </c>
      <c r="J390" s="3">
        <v>43909</v>
      </c>
      <c r="K390">
        <v>1400</v>
      </c>
      <c r="L390" t="s">
        <v>1836</v>
      </c>
      <c r="M390" t="s">
        <v>856</v>
      </c>
      <c r="N390" t="s">
        <v>1837</v>
      </c>
      <c r="O390">
        <v>5638588246</v>
      </c>
      <c r="P390" t="s">
        <v>51</v>
      </c>
      <c r="Q390">
        <v>4</v>
      </c>
      <c r="R390" t="s">
        <v>88</v>
      </c>
      <c r="S390" t="s">
        <v>79</v>
      </c>
      <c r="T390">
        <v>51791</v>
      </c>
      <c r="U390" s="1">
        <v>45318</v>
      </c>
      <c r="V390" t="s">
        <v>111</v>
      </c>
      <c r="W390">
        <v>635475</v>
      </c>
      <c r="X390" t="s">
        <v>1838</v>
      </c>
      <c r="Y390">
        <v>811</v>
      </c>
      <c r="Z390">
        <v>1441</v>
      </c>
      <c r="AA390">
        <v>2</v>
      </c>
      <c r="AB390">
        <v>1152.8</v>
      </c>
      <c r="AC390">
        <f>Table1_1[[#This Row],[Price]]*Table1_1[[#This Row],[Quantity]]</f>
        <v>2882</v>
      </c>
    </row>
    <row r="391" spans="1:29" x14ac:dyDescent="0.3">
      <c r="A391" t="s">
        <v>28</v>
      </c>
      <c r="B391" t="s">
        <v>29</v>
      </c>
      <c r="C391" t="s">
        <v>193</v>
      </c>
      <c r="D391" t="s">
        <v>237</v>
      </c>
      <c r="E391" t="s">
        <v>46</v>
      </c>
      <c r="F391" t="s">
        <v>83</v>
      </c>
      <c r="G391">
        <v>80</v>
      </c>
      <c r="H391">
        <v>409417</v>
      </c>
      <c r="I391" t="s">
        <v>34</v>
      </c>
      <c r="J391" s="3">
        <v>44890</v>
      </c>
      <c r="K391">
        <v>1000</v>
      </c>
      <c r="L391" t="s">
        <v>1839</v>
      </c>
      <c r="M391" t="s">
        <v>205</v>
      </c>
      <c r="N391" t="s">
        <v>1840</v>
      </c>
      <c r="O391" t="s">
        <v>1841</v>
      </c>
      <c r="P391" t="s">
        <v>39</v>
      </c>
      <c r="Q391">
        <v>20</v>
      </c>
      <c r="R391" t="s">
        <v>88</v>
      </c>
      <c r="S391" t="s">
        <v>79</v>
      </c>
      <c r="T391">
        <v>28412</v>
      </c>
      <c r="U391" s="1">
        <v>45432</v>
      </c>
      <c r="V391" t="s">
        <v>140</v>
      </c>
      <c r="W391">
        <v>262856</v>
      </c>
      <c r="X391" t="s">
        <v>1842</v>
      </c>
      <c r="Y391">
        <v>270</v>
      </c>
      <c r="Z391">
        <v>692</v>
      </c>
      <c r="AA391">
        <v>2</v>
      </c>
      <c r="AB391">
        <v>553.6</v>
      </c>
      <c r="AC391">
        <f>Table1_1[[#This Row],[Price]]*Table1_1[[#This Row],[Quantity]]</f>
        <v>1384</v>
      </c>
    </row>
    <row r="392" spans="1:29" x14ac:dyDescent="0.3">
      <c r="A392" t="s">
        <v>28</v>
      </c>
      <c r="B392" t="s">
        <v>29</v>
      </c>
      <c r="C392" t="s">
        <v>66</v>
      </c>
      <c r="D392" t="s">
        <v>611</v>
      </c>
      <c r="E392" t="s">
        <v>56</v>
      </c>
      <c r="F392" t="s">
        <v>355</v>
      </c>
      <c r="G392">
        <v>94</v>
      </c>
      <c r="H392">
        <v>438581</v>
      </c>
      <c r="I392" t="s">
        <v>58</v>
      </c>
      <c r="J392" s="3">
        <v>44289</v>
      </c>
      <c r="K392">
        <v>1300</v>
      </c>
      <c r="L392" t="s">
        <v>1843</v>
      </c>
      <c r="M392" t="s">
        <v>172</v>
      </c>
      <c r="N392" t="s">
        <v>1844</v>
      </c>
      <c r="O392" t="s">
        <v>1845</v>
      </c>
      <c r="P392" t="s">
        <v>39</v>
      </c>
      <c r="Q392">
        <v>17</v>
      </c>
      <c r="R392" t="s">
        <v>88</v>
      </c>
      <c r="S392" t="s">
        <v>63</v>
      </c>
      <c r="T392">
        <v>95672</v>
      </c>
      <c r="U392" s="1">
        <v>45628</v>
      </c>
      <c r="V392" t="s">
        <v>259</v>
      </c>
      <c r="W392">
        <v>151465</v>
      </c>
      <c r="X392" t="s">
        <v>1846</v>
      </c>
      <c r="Y392">
        <v>895</v>
      </c>
      <c r="Z392">
        <v>1588</v>
      </c>
      <c r="AA392">
        <v>3</v>
      </c>
      <c r="AB392">
        <v>1905.6000000000001</v>
      </c>
      <c r="AC392">
        <f>Table1_1[[#This Row],[Price]]*Table1_1[[#This Row],[Quantity]]</f>
        <v>4764</v>
      </c>
    </row>
    <row r="393" spans="1:29" x14ac:dyDescent="0.3">
      <c r="A393" t="s">
        <v>28</v>
      </c>
      <c r="B393" t="s">
        <v>29</v>
      </c>
      <c r="C393" t="s">
        <v>30</v>
      </c>
      <c r="D393" t="s">
        <v>227</v>
      </c>
      <c r="E393" t="s">
        <v>46</v>
      </c>
      <c r="F393" t="s">
        <v>175</v>
      </c>
      <c r="G393">
        <v>10</v>
      </c>
      <c r="H393">
        <v>419938</v>
      </c>
      <c r="I393" t="s">
        <v>58</v>
      </c>
      <c r="J393" s="3">
        <v>44357</v>
      </c>
      <c r="K393">
        <v>950</v>
      </c>
      <c r="L393" t="s">
        <v>1848</v>
      </c>
      <c r="M393" t="s">
        <v>165</v>
      </c>
      <c r="N393" t="s">
        <v>1849</v>
      </c>
      <c r="O393" t="s">
        <v>1850</v>
      </c>
      <c r="P393" t="s">
        <v>39</v>
      </c>
      <c r="Q393">
        <v>16</v>
      </c>
      <c r="R393" t="s">
        <v>40</v>
      </c>
      <c r="S393" t="s">
        <v>79</v>
      </c>
      <c r="T393">
        <v>20867</v>
      </c>
      <c r="U393" s="1">
        <v>45370</v>
      </c>
      <c r="V393" t="s">
        <v>72</v>
      </c>
      <c r="W393">
        <v>329462</v>
      </c>
      <c r="X393" t="s">
        <v>1851</v>
      </c>
      <c r="Y393">
        <v>869</v>
      </c>
      <c r="Z393">
        <v>2692</v>
      </c>
      <c r="AA393">
        <v>2</v>
      </c>
      <c r="AB393">
        <v>2153.6</v>
      </c>
      <c r="AC393">
        <f>Table1_1[[#This Row],[Price]]*Table1_1[[#This Row],[Quantity]]</f>
        <v>5384</v>
      </c>
    </row>
    <row r="394" spans="1:29" x14ac:dyDescent="0.3">
      <c r="A394" t="s">
        <v>28</v>
      </c>
      <c r="B394" t="s">
        <v>29</v>
      </c>
      <c r="C394" t="s">
        <v>66</v>
      </c>
      <c r="D394" t="s">
        <v>170</v>
      </c>
      <c r="E394" t="s">
        <v>46</v>
      </c>
      <c r="F394" t="s">
        <v>135</v>
      </c>
      <c r="G394">
        <v>40</v>
      </c>
      <c r="H394">
        <v>430714</v>
      </c>
      <c r="I394" t="s">
        <v>58</v>
      </c>
      <c r="J394" s="3">
        <v>45343</v>
      </c>
      <c r="K394">
        <v>1200</v>
      </c>
      <c r="L394" t="s">
        <v>1852</v>
      </c>
      <c r="M394" t="s">
        <v>731</v>
      </c>
      <c r="N394" t="s">
        <v>1853</v>
      </c>
      <c r="O394" t="s">
        <v>1854</v>
      </c>
      <c r="P394" t="s">
        <v>71</v>
      </c>
      <c r="Q394">
        <v>5</v>
      </c>
      <c r="R394" t="s">
        <v>88</v>
      </c>
      <c r="S394" t="s">
        <v>63</v>
      </c>
      <c r="T394">
        <v>85486</v>
      </c>
      <c r="U394" s="1">
        <v>45559</v>
      </c>
      <c r="V394" t="s">
        <v>180</v>
      </c>
      <c r="W394">
        <v>889862</v>
      </c>
      <c r="X394" t="s">
        <v>1855</v>
      </c>
      <c r="Y394">
        <v>283</v>
      </c>
      <c r="Z394">
        <v>1584</v>
      </c>
      <c r="AA394">
        <v>1</v>
      </c>
      <c r="AB394">
        <v>633.6</v>
      </c>
      <c r="AC394">
        <f>Table1_1[[#This Row],[Price]]*Table1_1[[#This Row],[Quantity]]</f>
        <v>1584</v>
      </c>
    </row>
    <row r="395" spans="1:29" x14ac:dyDescent="0.3">
      <c r="A395" t="s">
        <v>28</v>
      </c>
      <c r="B395" t="s">
        <v>29</v>
      </c>
      <c r="C395" t="s">
        <v>91</v>
      </c>
      <c r="D395" t="s">
        <v>621</v>
      </c>
      <c r="E395" t="s">
        <v>56</v>
      </c>
      <c r="F395" t="s">
        <v>355</v>
      </c>
      <c r="G395">
        <v>34</v>
      </c>
      <c r="H395">
        <v>433767</v>
      </c>
      <c r="I395" t="s">
        <v>34</v>
      </c>
      <c r="J395" s="3">
        <v>44332</v>
      </c>
      <c r="K395">
        <v>1100</v>
      </c>
      <c r="L395" t="s">
        <v>1856</v>
      </c>
      <c r="M395" t="s">
        <v>542</v>
      </c>
      <c r="N395" t="s">
        <v>1857</v>
      </c>
      <c r="O395" t="s">
        <v>1858</v>
      </c>
      <c r="P395" t="s">
        <v>87</v>
      </c>
      <c r="Q395">
        <v>9</v>
      </c>
      <c r="R395" t="s">
        <v>88</v>
      </c>
      <c r="S395" t="s">
        <v>79</v>
      </c>
      <c r="T395">
        <v>81149</v>
      </c>
      <c r="U395" s="1">
        <v>45306</v>
      </c>
      <c r="V395" t="s">
        <v>111</v>
      </c>
      <c r="W395">
        <v>445654</v>
      </c>
      <c r="X395" t="s">
        <v>1859</v>
      </c>
      <c r="Y395">
        <v>730</v>
      </c>
      <c r="Z395">
        <v>1825</v>
      </c>
      <c r="AA395">
        <v>8</v>
      </c>
      <c r="AB395">
        <v>5840</v>
      </c>
      <c r="AC395">
        <f>Table1_1[[#This Row],[Price]]*Table1_1[[#This Row],[Quantity]]</f>
        <v>14600</v>
      </c>
    </row>
    <row r="396" spans="1:29" x14ac:dyDescent="0.3">
      <c r="A396" t="s">
        <v>28</v>
      </c>
      <c r="B396" t="s">
        <v>29</v>
      </c>
      <c r="C396" t="s">
        <v>30</v>
      </c>
      <c r="D396" t="s">
        <v>220</v>
      </c>
      <c r="E396" t="s">
        <v>32</v>
      </c>
      <c r="F396" t="s">
        <v>83</v>
      </c>
      <c r="G396">
        <v>85</v>
      </c>
      <c r="H396">
        <v>423042</v>
      </c>
      <c r="I396" t="s">
        <v>58</v>
      </c>
      <c r="J396" s="3">
        <v>45456</v>
      </c>
      <c r="K396">
        <v>1300</v>
      </c>
      <c r="L396" t="s">
        <v>1860</v>
      </c>
      <c r="M396" t="s">
        <v>482</v>
      </c>
      <c r="N396" t="s">
        <v>1861</v>
      </c>
      <c r="O396" t="s">
        <v>1862</v>
      </c>
      <c r="P396" t="s">
        <v>87</v>
      </c>
      <c r="Q396">
        <v>8</v>
      </c>
      <c r="R396" t="s">
        <v>40</v>
      </c>
      <c r="S396" t="s">
        <v>41</v>
      </c>
      <c r="T396">
        <v>20549</v>
      </c>
      <c r="U396" s="1">
        <v>45349</v>
      </c>
      <c r="V396" t="s">
        <v>119</v>
      </c>
      <c r="W396">
        <v>518800</v>
      </c>
      <c r="X396" t="s">
        <v>1863</v>
      </c>
      <c r="Y396">
        <v>850</v>
      </c>
      <c r="Z396">
        <v>1802</v>
      </c>
      <c r="AA396">
        <v>1</v>
      </c>
      <c r="AB396">
        <v>720.80000000000007</v>
      </c>
      <c r="AC396">
        <f>Table1_1[[#This Row],[Price]]*Table1_1[[#This Row],[Quantity]]</f>
        <v>1802</v>
      </c>
    </row>
    <row r="397" spans="1:29" x14ac:dyDescent="0.3">
      <c r="A397" t="s">
        <v>28</v>
      </c>
      <c r="B397" t="s">
        <v>29</v>
      </c>
      <c r="C397" t="s">
        <v>30</v>
      </c>
      <c r="D397" t="s">
        <v>338</v>
      </c>
      <c r="E397" t="s">
        <v>56</v>
      </c>
      <c r="F397" t="s">
        <v>355</v>
      </c>
      <c r="G397">
        <v>72</v>
      </c>
      <c r="H397">
        <v>401352</v>
      </c>
      <c r="I397" t="s">
        <v>34</v>
      </c>
      <c r="J397" s="3">
        <v>44132</v>
      </c>
      <c r="K397">
        <v>800</v>
      </c>
      <c r="L397" t="s">
        <v>1865</v>
      </c>
      <c r="M397" t="s">
        <v>428</v>
      </c>
      <c r="N397" t="s">
        <v>1866</v>
      </c>
      <c r="O397" t="s">
        <v>1867</v>
      </c>
      <c r="P397" t="s">
        <v>71</v>
      </c>
      <c r="Q397">
        <v>6</v>
      </c>
      <c r="R397" t="s">
        <v>88</v>
      </c>
      <c r="S397" t="s">
        <v>63</v>
      </c>
      <c r="T397">
        <v>68620</v>
      </c>
      <c r="U397" s="1">
        <v>45297</v>
      </c>
      <c r="V397" t="s">
        <v>111</v>
      </c>
      <c r="W397">
        <v>455328</v>
      </c>
      <c r="X397" t="s">
        <v>1868</v>
      </c>
      <c r="Y397">
        <v>425</v>
      </c>
      <c r="Z397">
        <v>2063</v>
      </c>
      <c r="AA397">
        <v>5</v>
      </c>
      <c r="AB397">
        <v>4126</v>
      </c>
      <c r="AC397">
        <f>Table1_1[[#This Row],[Price]]*Table1_1[[#This Row],[Quantity]]</f>
        <v>10315</v>
      </c>
    </row>
    <row r="398" spans="1:29" x14ac:dyDescent="0.3">
      <c r="A398" t="s">
        <v>28</v>
      </c>
      <c r="B398" t="s">
        <v>29</v>
      </c>
      <c r="C398" t="s">
        <v>193</v>
      </c>
      <c r="D398" t="s">
        <v>227</v>
      </c>
      <c r="E398" t="s">
        <v>46</v>
      </c>
      <c r="F398" t="s">
        <v>99</v>
      </c>
      <c r="G398">
        <v>77</v>
      </c>
      <c r="H398">
        <v>415616</v>
      </c>
      <c r="I398" t="s">
        <v>34</v>
      </c>
      <c r="J398" s="3">
        <v>44843</v>
      </c>
      <c r="K398">
        <v>800</v>
      </c>
      <c r="L398" t="s">
        <v>1869</v>
      </c>
      <c r="M398" t="s">
        <v>1291</v>
      </c>
      <c r="N398" t="s">
        <v>1870</v>
      </c>
      <c r="O398" t="s">
        <v>1871</v>
      </c>
      <c r="P398" t="s">
        <v>71</v>
      </c>
      <c r="Q398">
        <v>20</v>
      </c>
      <c r="R398" t="s">
        <v>40</v>
      </c>
      <c r="S398" t="s">
        <v>118</v>
      </c>
      <c r="T398">
        <v>84329</v>
      </c>
      <c r="U398" s="1">
        <v>45445</v>
      </c>
      <c r="V398" t="s">
        <v>52</v>
      </c>
      <c r="W398">
        <v>447639</v>
      </c>
      <c r="X398" t="s">
        <v>1872</v>
      </c>
      <c r="Y398">
        <v>656</v>
      </c>
      <c r="Z398">
        <v>2645</v>
      </c>
      <c r="AA398">
        <v>5</v>
      </c>
      <c r="AB398">
        <v>5290</v>
      </c>
      <c r="AC398">
        <f>Table1_1[[#This Row],[Price]]*Table1_1[[#This Row],[Quantity]]</f>
        <v>13225</v>
      </c>
    </row>
    <row r="399" spans="1:29" x14ac:dyDescent="0.3">
      <c r="A399" t="s">
        <v>28</v>
      </c>
      <c r="B399" t="s">
        <v>29</v>
      </c>
      <c r="C399" t="s">
        <v>54</v>
      </c>
      <c r="D399" t="s">
        <v>317</v>
      </c>
      <c r="E399" t="s">
        <v>46</v>
      </c>
      <c r="F399" t="s">
        <v>175</v>
      </c>
      <c r="G399">
        <v>76</v>
      </c>
      <c r="H399">
        <v>426395</v>
      </c>
      <c r="I399" t="s">
        <v>58</v>
      </c>
      <c r="J399" s="3">
        <v>45101</v>
      </c>
      <c r="K399">
        <v>1400</v>
      </c>
      <c r="L399" t="s">
        <v>1873</v>
      </c>
      <c r="M399" t="s">
        <v>1198</v>
      </c>
      <c r="N399" t="s">
        <v>1874</v>
      </c>
      <c r="O399">
        <v>5045007430</v>
      </c>
      <c r="P399" t="s">
        <v>39</v>
      </c>
      <c r="Q399">
        <v>19</v>
      </c>
      <c r="R399" t="s">
        <v>40</v>
      </c>
      <c r="S399" t="s">
        <v>63</v>
      </c>
      <c r="T399">
        <v>99471</v>
      </c>
      <c r="U399" s="1">
        <v>45356</v>
      </c>
      <c r="V399" t="s">
        <v>72</v>
      </c>
      <c r="W399">
        <v>631216</v>
      </c>
      <c r="X399" t="s">
        <v>1875</v>
      </c>
      <c r="Y399">
        <v>966</v>
      </c>
      <c r="Z399">
        <v>2840</v>
      </c>
      <c r="AA399">
        <v>6</v>
      </c>
      <c r="AB399">
        <v>6816</v>
      </c>
      <c r="AC399">
        <f>Table1_1[[#This Row],[Price]]*Table1_1[[#This Row],[Quantity]]</f>
        <v>17040</v>
      </c>
    </row>
    <row r="400" spans="1:29" x14ac:dyDescent="0.3">
      <c r="A400" t="s">
        <v>28</v>
      </c>
      <c r="B400" t="s">
        <v>29</v>
      </c>
      <c r="C400" t="s">
        <v>193</v>
      </c>
      <c r="D400" t="s">
        <v>149</v>
      </c>
      <c r="E400" t="s">
        <v>32</v>
      </c>
      <c r="F400" t="s">
        <v>106</v>
      </c>
      <c r="G400">
        <v>60</v>
      </c>
      <c r="H400">
        <v>439477</v>
      </c>
      <c r="I400" t="s">
        <v>34</v>
      </c>
      <c r="J400" s="3">
        <v>44536</v>
      </c>
      <c r="K400">
        <v>1200</v>
      </c>
      <c r="L400" t="s">
        <v>1876</v>
      </c>
      <c r="M400" t="s">
        <v>670</v>
      </c>
      <c r="N400" t="s">
        <v>1877</v>
      </c>
      <c r="O400" t="s">
        <v>1878</v>
      </c>
      <c r="P400" t="s">
        <v>51</v>
      </c>
      <c r="Q400">
        <v>6</v>
      </c>
      <c r="R400" t="s">
        <v>88</v>
      </c>
      <c r="S400" t="s">
        <v>118</v>
      </c>
      <c r="T400">
        <v>66607</v>
      </c>
      <c r="U400" s="1">
        <v>45623</v>
      </c>
      <c r="V400" t="s">
        <v>42</v>
      </c>
      <c r="W400">
        <v>172507</v>
      </c>
      <c r="X400" t="s">
        <v>1879</v>
      </c>
      <c r="Y400">
        <v>550</v>
      </c>
      <c r="Z400">
        <v>1110</v>
      </c>
      <c r="AA400">
        <v>8</v>
      </c>
      <c r="AB400">
        <v>3552</v>
      </c>
      <c r="AC400">
        <f>Table1_1[[#This Row],[Price]]*Table1_1[[#This Row],[Quantity]]</f>
        <v>8880</v>
      </c>
    </row>
    <row r="401" spans="1:29" x14ac:dyDescent="0.3">
      <c r="A401" t="s">
        <v>28</v>
      </c>
      <c r="B401" t="s">
        <v>29</v>
      </c>
      <c r="C401" t="s">
        <v>193</v>
      </c>
      <c r="D401" t="s">
        <v>134</v>
      </c>
      <c r="E401" t="s">
        <v>56</v>
      </c>
      <c r="F401" t="s">
        <v>47</v>
      </c>
      <c r="G401">
        <v>78</v>
      </c>
      <c r="H401">
        <v>400044</v>
      </c>
      <c r="I401" t="s">
        <v>58</v>
      </c>
      <c r="J401" s="3">
        <v>44779</v>
      </c>
      <c r="K401">
        <v>1100</v>
      </c>
      <c r="L401" t="s">
        <v>1880</v>
      </c>
      <c r="M401" t="s">
        <v>596</v>
      </c>
      <c r="N401" t="s">
        <v>1881</v>
      </c>
      <c r="O401">
        <v>8008381176</v>
      </c>
      <c r="P401" t="s">
        <v>39</v>
      </c>
      <c r="Q401">
        <v>11</v>
      </c>
      <c r="R401" t="s">
        <v>40</v>
      </c>
      <c r="S401" t="s">
        <v>79</v>
      </c>
      <c r="T401">
        <v>46576</v>
      </c>
      <c r="U401" s="1">
        <v>45475</v>
      </c>
      <c r="V401" t="s">
        <v>126</v>
      </c>
      <c r="W401">
        <v>508207</v>
      </c>
      <c r="X401" t="s">
        <v>1882</v>
      </c>
      <c r="Y401">
        <v>373</v>
      </c>
      <c r="Z401">
        <v>2780</v>
      </c>
      <c r="AA401">
        <v>8</v>
      </c>
      <c r="AB401">
        <v>8896</v>
      </c>
      <c r="AC401">
        <f>Table1_1[[#This Row],[Price]]*Table1_1[[#This Row],[Quantity]]</f>
        <v>22240</v>
      </c>
    </row>
    <row r="402" spans="1:29" x14ac:dyDescent="0.3">
      <c r="A402" t="s">
        <v>28</v>
      </c>
      <c r="B402" t="s">
        <v>29</v>
      </c>
      <c r="C402" t="s">
        <v>54</v>
      </c>
      <c r="D402" t="s">
        <v>317</v>
      </c>
      <c r="E402" t="s">
        <v>32</v>
      </c>
      <c r="F402" t="s">
        <v>175</v>
      </c>
      <c r="G402">
        <v>16</v>
      </c>
      <c r="H402">
        <v>433120</v>
      </c>
      <c r="I402" t="s">
        <v>34</v>
      </c>
      <c r="J402" s="3">
        <v>44635</v>
      </c>
      <c r="K402">
        <v>1300</v>
      </c>
      <c r="L402" t="s">
        <v>1883</v>
      </c>
      <c r="M402" t="s">
        <v>372</v>
      </c>
      <c r="N402" t="s">
        <v>1884</v>
      </c>
      <c r="O402" t="s">
        <v>1885</v>
      </c>
      <c r="P402" t="s">
        <v>87</v>
      </c>
      <c r="Q402">
        <v>11</v>
      </c>
      <c r="R402" t="s">
        <v>40</v>
      </c>
      <c r="S402" t="s">
        <v>41</v>
      </c>
      <c r="T402">
        <v>71732</v>
      </c>
      <c r="U402" s="1">
        <v>45576</v>
      </c>
      <c r="V402" t="s">
        <v>155</v>
      </c>
      <c r="W402">
        <v>768689</v>
      </c>
      <c r="X402" t="s">
        <v>1886</v>
      </c>
      <c r="Y402">
        <v>767</v>
      </c>
      <c r="Z402">
        <v>1822</v>
      </c>
      <c r="AA402">
        <v>2</v>
      </c>
      <c r="AB402">
        <v>1457.6000000000001</v>
      </c>
      <c r="AC402">
        <f>Table1_1[[#This Row],[Price]]*Table1_1[[#This Row],[Quantity]]</f>
        <v>3644</v>
      </c>
    </row>
    <row r="403" spans="1:29" x14ac:dyDescent="0.3">
      <c r="A403" t="s">
        <v>28</v>
      </c>
      <c r="B403" t="s">
        <v>29</v>
      </c>
      <c r="C403" t="s">
        <v>54</v>
      </c>
      <c r="D403" t="s">
        <v>254</v>
      </c>
      <c r="E403" t="s">
        <v>46</v>
      </c>
      <c r="F403" t="s">
        <v>33</v>
      </c>
      <c r="G403">
        <v>84</v>
      </c>
      <c r="H403">
        <v>407340</v>
      </c>
      <c r="I403" t="s">
        <v>58</v>
      </c>
      <c r="J403" s="3">
        <v>45373</v>
      </c>
      <c r="K403">
        <v>1000</v>
      </c>
      <c r="L403" t="s">
        <v>1888</v>
      </c>
      <c r="M403" t="s">
        <v>1118</v>
      </c>
      <c r="N403" t="s">
        <v>1889</v>
      </c>
      <c r="O403" t="s">
        <v>1890</v>
      </c>
      <c r="P403" t="s">
        <v>51</v>
      </c>
      <c r="Q403">
        <v>15</v>
      </c>
      <c r="R403" t="s">
        <v>88</v>
      </c>
      <c r="S403" t="s">
        <v>118</v>
      </c>
      <c r="T403">
        <v>48015</v>
      </c>
      <c r="U403" s="1">
        <v>45583</v>
      </c>
      <c r="V403" t="s">
        <v>155</v>
      </c>
      <c r="W403">
        <v>521317</v>
      </c>
      <c r="X403" t="s">
        <v>1891</v>
      </c>
      <c r="Y403">
        <v>999</v>
      </c>
      <c r="Z403">
        <v>1923</v>
      </c>
      <c r="AA403">
        <v>6</v>
      </c>
      <c r="AB403">
        <v>4615.2</v>
      </c>
      <c r="AC403">
        <f>Table1_1[[#This Row],[Price]]*Table1_1[[#This Row],[Quantity]]</f>
        <v>11538</v>
      </c>
    </row>
    <row r="404" spans="1:29" x14ac:dyDescent="0.3">
      <c r="A404" t="s">
        <v>28</v>
      </c>
      <c r="B404" t="s">
        <v>29</v>
      </c>
      <c r="C404" t="s">
        <v>148</v>
      </c>
      <c r="D404" t="s">
        <v>98</v>
      </c>
      <c r="E404" t="s">
        <v>32</v>
      </c>
      <c r="F404" t="s">
        <v>47</v>
      </c>
      <c r="G404">
        <v>6</v>
      </c>
      <c r="H404">
        <v>425132</v>
      </c>
      <c r="I404" t="s">
        <v>34</v>
      </c>
      <c r="J404" s="3">
        <v>44087</v>
      </c>
      <c r="K404">
        <v>1300</v>
      </c>
      <c r="L404" t="s">
        <v>1892</v>
      </c>
      <c r="M404" t="s">
        <v>313</v>
      </c>
      <c r="N404" t="s">
        <v>1893</v>
      </c>
      <c r="O404">
        <v>4527401542</v>
      </c>
      <c r="P404" t="s">
        <v>39</v>
      </c>
      <c r="Q404">
        <v>7</v>
      </c>
      <c r="R404" t="s">
        <v>88</v>
      </c>
      <c r="S404" t="s">
        <v>118</v>
      </c>
      <c r="T404">
        <v>18348</v>
      </c>
      <c r="U404" s="1">
        <v>45484</v>
      </c>
      <c r="V404" t="s">
        <v>126</v>
      </c>
      <c r="W404">
        <v>610398</v>
      </c>
      <c r="X404" t="s">
        <v>1894</v>
      </c>
      <c r="Y404">
        <v>382</v>
      </c>
      <c r="Z404">
        <v>2702</v>
      </c>
      <c r="AA404">
        <v>4</v>
      </c>
      <c r="AB404">
        <v>4323.2</v>
      </c>
      <c r="AC404">
        <f>Table1_1[[#This Row],[Price]]*Table1_1[[#This Row],[Quantity]]</f>
        <v>10808</v>
      </c>
    </row>
    <row r="405" spans="1:29" x14ac:dyDescent="0.3">
      <c r="A405" t="s">
        <v>28</v>
      </c>
      <c r="B405" t="s">
        <v>29</v>
      </c>
      <c r="C405" t="s">
        <v>66</v>
      </c>
      <c r="D405" t="s">
        <v>317</v>
      </c>
      <c r="E405" t="s">
        <v>46</v>
      </c>
      <c r="F405" t="s">
        <v>113</v>
      </c>
      <c r="G405">
        <v>90</v>
      </c>
      <c r="H405">
        <v>401983</v>
      </c>
      <c r="I405" t="s">
        <v>34</v>
      </c>
      <c r="J405" s="3">
        <v>45626</v>
      </c>
      <c r="K405">
        <v>1400</v>
      </c>
      <c r="L405" t="s">
        <v>1895</v>
      </c>
      <c r="M405" t="s">
        <v>159</v>
      </c>
      <c r="N405" t="s">
        <v>1896</v>
      </c>
      <c r="O405" t="s">
        <v>1897</v>
      </c>
      <c r="P405" t="s">
        <v>39</v>
      </c>
      <c r="Q405">
        <v>12</v>
      </c>
      <c r="R405" t="s">
        <v>40</v>
      </c>
      <c r="S405" t="s">
        <v>41</v>
      </c>
      <c r="T405">
        <v>53376</v>
      </c>
      <c r="U405" s="1">
        <v>45542</v>
      </c>
      <c r="V405" t="s">
        <v>180</v>
      </c>
      <c r="W405">
        <v>484745</v>
      </c>
      <c r="X405" t="s">
        <v>1898</v>
      </c>
      <c r="Y405">
        <v>207</v>
      </c>
      <c r="Z405">
        <v>2177</v>
      </c>
      <c r="AA405">
        <v>8</v>
      </c>
      <c r="AB405">
        <v>6966.4000000000015</v>
      </c>
      <c r="AC405">
        <f>Table1_1[[#This Row],[Price]]*Table1_1[[#This Row],[Quantity]]</f>
        <v>17416</v>
      </c>
    </row>
    <row r="406" spans="1:29" x14ac:dyDescent="0.3">
      <c r="A406" t="s">
        <v>28</v>
      </c>
      <c r="B406" t="s">
        <v>29</v>
      </c>
      <c r="C406" t="s">
        <v>44</v>
      </c>
      <c r="D406" t="s">
        <v>421</v>
      </c>
      <c r="E406" t="s">
        <v>32</v>
      </c>
      <c r="F406" t="s">
        <v>106</v>
      </c>
      <c r="G406">
        <v>64</v>
      </c>
      <c r="H406">
        <v>434677</v>
      </c>
      <c r="I406" t="s">
        <v>34</v>
      </c>
      <c r="J406" s="3">
        <v>44479</v>
      </c>
      <c r="K406">
        <v>1200</v>
      </c>
      <c r="L406" t="s">
        <v>1614</v>
      </c>
      <c r="M406" t="s">
        <v>60</v>
      </c>
      <c r="N406" t="s">
        <v>1900</v>
      </c>
      <c r="O406">
        <v>-8043</v>
      </c>
      <c r="P406" t="s">
        <v>39</v>
      </c>
      <c r="Q406">
        <v>5</v>
      </c>
      <c r="R406" t="s">
        <v>40</v>
      </c>
      <c r="S406" t="s">
        <v>118</v>
      </c>
      <c r="T406">
        <v>51412</v>
      </c>
      <c r="U406" s="1">
        <v>45395</v>
      </c>
      <c r="V406" t="s">
        <v>80</v>
      </c>
      <c r="W406">
        <v>250002</v>
      </c>
      <c r="X406" t="s">
        <v>1901</v>
      </c>
      <c r="Y406">
        <v>684</v>
      </c>
      <c r="Z406">
        <v>1997</v>
      </c>
      <c r="AA406">
        <v>2</v>
      </c>
      <c r="AB406">
        <v>1597.6000000000001</v>
      </c>
      <c r="AC406">
        <f>Table1_1[[#This Row],[Price]]*Table1_1[[#This Row],[Quantity]]</f>
        <v>3994</v>
      </c>
    </row>
    <row r="407" spans="1:29" x14ac:dyDescent="0.3">
      <c r="A407" t="s">
        <v>28</v>
      </c>
      <c r="B407" t="s">
        <v>29</v>
      </c>
      <c r="C407" t="s">
        <v>30</v>
      </c>
      <c r="D407" t="s">
        <v>349</v>
      </c>
      <c r="E407" t="s">
        <v>46</v>
      </c>
      <c r="F407" t="s">
        <v>135</v>
      </c>
      <c r="G407">
        <v>29</v>
      </c>
      <c r="H407">
        <v>412835</v>
      </c>
      <c r="I407" t="s">
        <v>34</v>
      </c>
      <c r="J407" s="3">
        <v>44049</v>
      </c>
      <c r="K407">
        <v>1400</v>
      </c>
      <c r="L407" t="s">
        <v>1903</v>
      </c>
      <c r="M407" t="s">
        <v>482</v>
      </c>
      <c r="N407" t="s">
        <v>1904</v>
      </c>
      <c r="O407">
        <v>-7957</v>
      </c>
      <c r="P407" t="s">
        <v>39</v>
      </c>
      <c r="Q407">
        <v>9</v>
      </c>
      <c r="R407" t="s">
        <v>88</v>
      </c>
      <c r="S407" t="s">
        <v>79</v>
      </c>
      <c r="T407">
        <v>17684</v>
      </c>
      <c r="U407" s="1">
        <v>45419</v>
      </c>
      <c r="V407" t="s">
        <v>140</v>
      </c>
      <c r="W407">
        <v>639102</v>
      </c>
      <c r="X407" t="s">
        <v>1905</v>
      </c>
      <c r="Y407">
        <v>523</v>
      </c>
      <c r="Z407">
        <v>770</v>
      </c>
      <c r="AA407">
        <v>6</v>
      </c>
      <c r="AB407">
        <v>1848</v>
      </c>
      <c r="AC407">
        <f>Table1_1[[#This Row],[Price]]*Table1_1[[#This Row],[Quantity]]</f>
        <v>4620</v>
      </c>
    </row>
    <row r="408" spans="1:29" x14ac:dyDescent="0.3">
      <c r="A408" t="s">
        <v>28</v>
      </c>
      <c r="B408" t="s">
        <v>29</v>
      </c>
      <c r="C408" t="s">
        <v>157</v>
      </c>
      <c r="D408" t="s">
        <v>291</v>
      </c>
      <c r="E408" t="s">
        <v>32</v>
      </c>
      <c r="F408" t="s">
        <v>150</v>
      </c>
      <c r="G408">
        <v>27</v>
      </c>
      <c r="H408">
        <v>403527</v>
      </c>
      <c r="I408" t="s">
        <v>34</v>
      </c>
      <c r="J408" s="3">
        <v>44416</v>
      </c>
      <c r="K408">
        <v>950</v>
      </c>
      <c r="L408" t="s">
        <v>1906</v>
      </c>
      <c r="M408" t="s">
        <v>869</v>
      </c>
      <c r="N408" t="s">
        <v>1907</v>
      </c>
      <c r="O408" t="s">
        <v>1908</v>
      </c>
      <c r="P408" t="s">
        <v>87</v>
      </c>
      <c r="Q408">
        <v>9</v>
      </c>
      <c r="R408" t="s">
        <v>40</v>
      </c>
      <c r="S408" t="s">
        <v>118</v>
      </c>
      <c r="T408">
        <v>88095</v>
      </c>
      <c r="U408" s="1">
        <v>45307</v>
      </c>
      <c r="V408" t="s">
        <v>111</v>
      </c>
      <c r="W408">
        <v>491912</v>
      </c>
      <c r="X408" t="s">
        <v>1909</v>
      </c>
      <c r="Y408">
        <v>754</v>
      </c>
      <c r="Z408">
        <v>1854</v>
      </c>
      <c r="AA408">
        <v>7</v>
      </c>
      <c r="AB408">
        <v>5191.2000000000007</v>
      </c>
      <c r="AC408">
        <f>Table1_1[[#This Row],[Price]]*Table1_1[[#This Row],[Quantity]]</f>
        <v>12978</v>
      </c>
    </row>
    <row r="409" spans="1:29" x14ac:dyDescent="0.3">
      <c r="A409" t="s">
        <v>28</v>
      </c>
      <c r="B409" t="s">
        <v>29</v>
      </c>
      <c r="C409" t="s">
        <v>54</v>
      </c>
      <c r="D409" t="s">
        <v>291</v>
      </c>
      <c r="E409" t="s">
        <v>32</v>
      </c>
      <c r="F409" t="s">
        <v>47</v>
      </c>
      <c r="G409">
        <v>14</v>
      </c>
      <c r="H409">
        <v>415840</v>
      </c>
      <c r="I409" t="s">
        <v>58</v>
      </c>
      <c r="J409" s="3">
        <v>45337</v>
      </c>
      <c r="K409">
        <v>1200</v>
      </c>
      <c r="L409" t="s">
        <v>1911</v>
      </c>
      <c r="M409" t="s">
        <v>1366</v>
      </c>
      <c r="N409" t="s">
        <v>1912</v>
      </c>
      <c r="O409" t="s">
        <v>1913</v>
      </c>
      <c r="P409" t="s">
        <v>39</v>
      </c>
      <c r="Q409">
        <v>18</v>
      </c>
      <c r="R409" t="s">
        <v>88</v>
      </c>
      <c r="S409" t="s">
        <v>118</v>
      </c>
      <c r="T409">
        <v>55284</v>
      </c>
      <c r="U409" s="1">
        <v>45532</v>
      </c>
      <c r="V409" t="s">
        <v>64</v>
      </c>
      <c r="W409">
        <v>443615</v>
      </c>
      <c r="X409" t="s">
        <v>1914</v>
      </c>
      <c r="Y409">
        <v>538</v>
      </c>
      <c r="Z409">
        <v>2127</v>
      </c>
      <c r="AA409">
        <v>1</v>
      </c>
      <c r="AB409">
        <v>850.80000000000007</v>
      </c>
      <c r="AC409">
        <f>Table1_1[[#This Row],[Price]]*Table1_1[[#This Row],[Quantity]]</f>
        <v>2127</v>
      </c>
    </row>
    <row r="410" spans="1:29" x14ac:dyDescent="0.3">
      <c r="A410" t="s">
        <v>28</v>
      </c>
      <c r="B410" t="s">
        <v>29</v>
      </c>
      <c r="C410" t="s">
        <v>66</v>
      </c>
      <c r="D410" t="s">
        <v>421</v>
      </c>
      <c r="E410" t="s">
        <v>46</v>
      </c>
      <c r="F410" t="s">
        <v>33</v>
      </c>
      <c r="G410">
        <v>30</v>
      </c>
      <c r="H410">
        <v>436846</v>
      </c>
      <c r="I410" t="s">
        <v>34</v>
      </c>
      <c r="J410" s="3">
        <v>44275</v>
      </c>
      <c r="K410">
        <v>1200</v>
      </c>
      <c r="L410" t="s">
        <v>1916</v>
      </c>
      <c r="M410" t="s">
        <v>351</v>
      </c>
      <c r="N410" t="s">
        <v>1917</v>
      </c>
      <c r="O410" t="s">
        <v>1918</v>
      </c>
      <c r="P410" t="s">
        <v>51</v>
      </c>
      <c r="Q410">
        <v>16</v>
      </c>
      <c r="R410" t="s">
        <v>88</v>
      </c>
      <c r="S410" t="s">
        <v>79</v>
      </c>
      <c r="T410">
        <v>23963</v>
      </c>
      <c r="U410" s="1">
        <v>45380</v>
      </c>
      <c r="V410" t="s">
        <v>72</v>
      </c>
      <c r="W410">
        <v>200569</v>
      </c>
      <c r="X410" t="s">
        <v>1919</v>
      </c>
      <c r="Y410">
        <v>669</v>
      </c>
      <c r="Z410">
        <v>603</v>
      </c>
      <c r="AA410">
        <v>4</v>
      </c>
      <c r="AB410">
        <v>964.80000000000007</v>
      </c>
      <c r="AC410">
        <f>Table1_1[[#This Row],[Price]]*Table1_1[[#This Row],[Quantity]]</f>
        <v>2412</v>
      </c>
    </row>
    <row r="411" spans="1:29" x14ac:dyDescent="0.3">
      <c r="A411" t="s">
        <v>28</v>
      </c>
      <c r="B411" t="s">
        <v>29</v>
      </c>
      <c r="C411" t="s">
        <v>91</v>
      </c>
      <c r="D411" t="s">
        <v>411</v>
      </c>
      <c r="E411" t="s">
        <v>46</v>
      </c>
      <c r="F411" t="s">
        <v>106</v>
      </c>
      <c r="G411">
        <v>53</v>
      </c>
      <c r="H411">
        <v>417108</v>
      </c>
      <c r="I411" t="s">
        <v>58</v>
      </c>
      <c r="J411" s="3">
        <v>45138</v>
      </c>
      <c r="K411">
        <v>1400</v>
      </c>
      <c r="L411" t="s">
        <v>1921</v>
      </c>
      <c r="M411" t="s">
        <v>953</v>
      </c>
      <c r="N411" t="s">
        <v>1922</v>
      </c>
      <c r="O411">
        <v>4342700582</v>
      </c>
      <c r="P411" t="s">
        <v>87</v>
      </c>
      <c r="Q411">
        <v>16</v>
      </c>
      <c r="R411" t="s">
        <v>88</v>
      </c>
      <c r="S411" t="s">
        <v>41</v>
      </c>
      <c r="T411">
        <v>98771</v>
      </c>
      <c r="U411" s="1">
        <v>45602</v>
      </c>
      <c r="V411" t="s">
        <v>42</v>
      </c>
      <c r="W411">
        <v>474520</v>
      </c>
      <c r="X411" t="s">
        <v>1923</v>
      </c>
      <c r="Y411">
        <v>549</v>
      </c>
      <c r="Z411">
        <v>2244</v>
      </c>
      <c r="AA411">
        <v>5</v>
      </c>
      <c r="AB411">
        <v>4488</v>
      </c>
      <c r="AC411">
        <f>Table1_1[[#This Row],[Price]]*Table1_1[[#This Row],[Quantity]]</f>
        <v>11220</v>
      </c>
    </row>
    <row r="412" spans="1:29" x14ac:dyDescent="0.3">
      <c r="A412" t="s">
        <v>28</v>
      </c>
      <c r="B412" t="s">
        <v>29</v>
      </c>
      <c r="C412" t="s">
        <v>193</v>
      </c>
      <c r="D412" t="s">
        <v>621</v>
      </c>
      <c r="E412" t="s">
        <v>46</v>
      </c>
      <c r="F412" t="s">
        <v>47</v>
      </c>
      <c r="G412">
        <v>19</v>
      </c>
      <c r="H412">
        <v>433585</v>
      </c>
      <c r="I412" t="s">
        <v>34</v>
      </c>
      <c r="J412" s="3">
        <v>45187</v>
      </c>
      <c r="K412">
        <v>1100</v>
      </c>
      <c r="L412" t="s">
        <v>1924</v>
      </c>
      <c r="M412" t="s">
        <v>736</v>
      </c>
      <c r="N412" t="s">
        <v>1925</v>
      </c>
      <c r="O412" t="s">
        <v>1926</v>
      </c>
      <c r="P412" t="s">
        <v>87</v>
      </c>
      <c r="Q412">
        <v>15</v>
      </c>
      <c r="R412" t="s">
        <v>88</v>
      </c>
      <c r="S412" t="s">
        <v>79</v>
      </c>
      <c r="T412">
        <v>10638</v>
      </c>
      <c r="U412" s="1">
        <v>45444</v>
      </c>
      <c r="V412" t="s">
        <v>52</v>
      </c>
      <c r="W412">
        <v>524176</v>
      </c>
      <c r="X412" t="s">
        <v>1927</v>
      </c>
      <c r="Y412">
        <v>724</v>
      </c>
      <c r="Z412">
        <v>611</v>
      </c>
      <c r="AA412">
        <v>3</v>
      </c>
      <c r="AB412">
        <v>733.2</v>
      </c>
      <c r="AC412">
        <f>Table1_1[[#This Row],[Price]]*Table1_1[[#This Row],[Quantity]]</f>
        <v>1833</v>
      </c>
    </row>
    <row r="413" spans="1:29" x14ac:dyDescent="0.3">
      <c r="A413" t="s">
        <v>28</v>
      </c>
      <c r="B413" t="s">
        <v>29</v>
      </c>
      <c r="C413" t="s">
        <v>91</v>
      </c>
      <c r="D413" t="s">
        <v>380</v>
      </c>
      <c r="E413" t="s">
        <v>46</v>
      </c>
      <c r="F413" t="s">
        <v>150</v>
      </c>
      <c r="G413">
        <v>89</v>
      </c>
      <c r="H413">
        <v>433297</v>
      </c>
      <c r="I413" t="s">
        <v>58</v>
      </c>
      <c r="J413" s="3">
        <v>44017</v>
      </c>
      <c r="K413">
        <v>1200</v>
      </c>
      <c r="L413" t="s">
        <v>1928</v>
      </c>
      <c r="M413" t="s">
        <v>1356</v>
      </c>
      <c r="N413" t="s">
        <v>1929</v>
      </c>
      <c r="O413" t="s">
        <v>1930</v>
      </c>
      <c r="P413" t="s">
        <v>87</v>
      </c>
      <c r="Q413">
        <v>17</v>
      </c>
      <c r="R413" t="s">
        <v>40</v>
      </c>
      <c r="S413" t="s">
        <v>79</v>
      </c>
      <c r="T413">
        <v>35290</v>
      </c>
      <c r="U413" s="1">
        <v>45336</v>
      </c>
      <c r="V413" t="s">
        <v>119</v>
      </c>
      <c r="W413">
        <v>329638</v>
      </c>
      <c r="X413" t="s">
        <v>1931</v>
      </c>
      <c r="Y413">
        <v>866</v>
      </c>
      <c r="Z413">
        <v>1502</v>
      </c>
      <c r="AA413">
        <v>7</v>
      </c>
      <c r="AB413">
        <v>4205.6000000000004</v>
      </c>
      <c r="AC413">
        <f>Table1_1[[#This Row],[Price]]*Table1_1[[#This Row],[Quantity]]</f>
        <v>10514</v>
      </c>
    </row>
    <row r="414" spans="1:29" x14ac:dyDescent="0.3">
      <c r="A414" t="s">
        <v>28</v>
      </c>
      <c r="B414" t="s">
        <v>29</v>
      </c>
      <c r="C414" t="s">
        <v>148</v>
      </c>
      <c r="D414" t="s">
        <v>637</v>
      </c>
      <c r="E414" t="s">
        <v>32</v>
      </c>
      <c r="F414" t="s">
        <v>113</v>
      </c>
      <c r="G414">
        <v>85</v>
      </c>
      <c r="H414">
        <v>431231</v>
      </c>
      <c r="I414" t="s">
        <v>34</v>
      </c>
      <c r="J414" s="3">
        <v>44673</v>
      </c>
      <c r="K414">
        <v>1100</v>
      </c>
      <c r="L414" t="s">
        <v>1932</v>
      </c>
      <c r="M414" t="s">
        <v>49</v>
      </c>
      <c r="N414" t="s">
        <v>1933</v>
      </c>
      <c r="O414" t="s">
        <v>1934</v>
      </c>
      <c r="P414" t="s">
        <v>71</v>
      </c>
      <c r="Q414">
        <v>9</v>
      </c>
      <c r="R414" t="s">
        <v>40</v>
      </c>
      <c r="S414" t="s">
        <v>79</v>
      </c>
      <c r="T414">
        <v>54257</v>
      </c>
      <c r="U414" s="1">
        <v>45580</v>
      </c>
      <c r="V414" t="s">
        <v>155</v>
      </c>
      <c r="W414">
        <v>239986</v>
      </c>
      <c r="X414" t="s">
        <v>1935</v>
      </c>
      <c r="Y414">
        <v>921</v>
      </c>
      <c r="Z414">
        <v>817</v>
      </c>
      <c r="AA414">
        <v>7</v>
      </c>
      <c r="AB414">
        <v>2287.6</v>
      </c>
      <c r="AC414">
        <f>Table1_1[[#This Row],[Price]]*Table1_1[[#This Row],[Quantity]]</f>
        <v>5719</v>
      </c>
    </row>
    <row r="415" spans="1:29" x14ac:dyDescent="0.3">
      <c r="A415" t="s">
        <v>28</v>
      </c>
      <c r="B415" t="s">
        <v>29</v>
      </c>
      <c r="C415" t="s">
        <v>54</v>
      </c>
      <c r="D415" t="s">
        <v>187</v>
      </c>
      <c r="E415" t="s">
        <v>32</v>
      </c>
      <c r="F415" t="s">
        <v>113</v>
      </c>
      <c r="G415">
        <v>9</v>
      </c>
      <c r="H415">
        <v>437843</v>
      </c>
      <c r="I415" t="s">
        <v>34</v>
      </c>
      <c r="J415" s="3">
        <v>44887</v>
      </c>
      <c r="K415">
        <v>1000</v>
      </c>
      <c r="L415" t="s">
        <v>1936</v>
      </c>
      <c r="M415" t="s">
        <v>1017</v>
      </c>
      <c r="N415" t="s">
        <v>1937</v>
      </c>
      <c r="O415" t="s">
        <v>1938</v>
      </c>
      <c r="P415" t="s">
        <v>71</v>
      </c>
      <c r="Q415">
        <v>3</v>
      </c>
      <c r="R415" t="s">
        <v>88</v>
      </c>
      <c r="S415" t="s">
        <v>118</v>
      </c>
      <c r="T415">
        <v>32914</v>
      </c>
      <c r="U415" s="1">
        <v>45325</v>
      </c>
      <c r="V415" t="s">
        <v>119</v>
      </c>
      <c r="W415">
        <v>316091</v>
      </c>
      <c r="X415" t="s">
        <v>1939</v>
      </c>
      <c r="Y415">
        <v>294</v>
      </c>
      <c r="Z415">
        <v>1674</v>
      </c>
      <c r="AA415">
        <v>7</v>
      </c>
      <c r="AB415">
        <v>4687.2</v>
      </c>
      <c r="AC415">
        <f>Table1_1[[#This Row],[Price]]*Table1_1[[#This Row],[Quantity]]</f>
        <v>11718</v>
      </c>
    </row>
    <row r="416" spans="1:29" x14ac:dyDescent="0.3">
      <c r="A416" t="s">
        <v>28</v>
      </c>
      <c r="B416" t="s">
        <v>29</v>
      </c>
      <c r="C416" t="s">
        <v>193</v>
      </c>
      <c r="D416" t="s">
        <v>611</v>
      </c>
      <c r="E416" t="s">
        <v>56</v>
      </c>
      <c r="F416" t="s">
        <v>83</v>
      </c>
      <c r="G416">
        <v>16</v>
      </c>
      <c r="H416">
        <v>408105</v>
      </c>
      <c r="I416" t="s">
        <v>34</v>
      </c>
      <c r="J416" s="3">
        <v>45472</v>
      </c>
      <c r="K416">
        <v>1200</v>
      </c>
      <c r="L416" t="s">
        <v>1940</v>
      </c>
      <c r="M416" t="s">
        <v>568</v>
      </c>
      <c r="N416" t="s">
        <v>1941</v>
      </c>
      <c r="O416">
        <v>-5809</v>
      </c>
      <c r="P416" t="s">
        <v>51</v>
      </c>
      <c r="Q416">
        <v>16</v>
      </c>
      <c r="R416" t="s">
        <v>40</v>
      </c>
      <c r="S416" t="s">
        <v>63</v>
      </c>
      <c r="T416">
        <v>26325</v>
      </c>
      <c r="U416" s="1">
        <v>45358</v>
      </c>
      <c r="V416" t="s">
        <v>72</v>
      </c>
      <c r="W416">
        <v>545579</v>
      </c>
      <c r="X416" t="s">
        <v>1942</v>
      </c>
      <c r="Y416">
        <v>328</v>
      </c>
      <c r="Z416">
        <v>1182</v>
      </c>
      <c r="AA416">
        <v>2</v>
      </c>
      <c r="AB416">
        <v>945.6</v>
      </c>
      <c r="AC416">
        <f>Table1_1[[#This Row],[Price]]*Table1_1[[#This Row],[Quantity]]</f>
        <v>2364</v>
      </c>
    </row>
    <row r="417" spans="1:29" x14ac:dyDescent="0.3">
      <c r="A417" t="s">
        <v>28</v>
      </c>
      <c r="B417" t="s">
        <v>29</v>
      </c>
      <c r="C417" t="s">
        <v>54</v>
      </c>
      <c r="D417" t="s">
        <v>467</v>
      </c>
      <c r="E417" t="s">
        <v>46</v>
      </c>
      <c r="F417" t="s">
        <v>99</v>
      </c>
      <c r="G417">
        <v>13</v>
      </c>
      <c r="H417">
        <v>437493</v>
      </c>
      <c r="I417" t="s">
        <v>58</v>
      </c>
      <c r="J417" s="3">
        <v>45457</v>
      </c>
      <c r="K417">
        <v>950</v>
      </c>
      <c r="L417" t="s">
        <v>1943</v>
      </c>
      <c r="M417" t="s">
        <v>152</v>
      </c>
      <c r="N417" t="s">
        <v>1944</v>
      </c>
      <c r="O417" t="s">
        <v>1945</v>
      </c>
      <c r="P417" t="s">
        <v>71</v>
      </c>
      <c r="Q417">
        <v>11</v>
      </c>
      <c r="R417" t="s">
        <v>88</v>
      </c>
      <c r="S417" t="s">
        <v>63</v>
      </c>
      <c r="T417">
        <v>57026</v>
      </c>
      <c r="U417" s="1">
        <v>45352</v>
      </c>
      <c r="V417" t="s">
        <v>72</v>
      </c>
      <c r="W417">
        <v>784888</v>
      </c>
      <c r="X417" t="s">
        <v>1946</v>
      </c>
      <c r="Y417">
        <v>906</v>
      </c>
      <c r="Z417">
        <v>2825</v>
      </c>
      <c r="AA417">
        <v>6</v>
      </c>
      <c r="AB417">
        <v>6780</v>
      </c>
      <c r="AC417">
        <f>Table1_1[[#This Row],[Price]]*Table1_1[[#This Row],[Quantity]]</f>
        <v>16950</v>
      </c>
    </row>
    <row r="418" spans="1:29" x14ac:dyDescent="0.3">
      <c r="A418" t="s">
        <v>28</v>
      </c>
      <c r="B418" t="s">
        <v>29</v>
      </c>
      <c r="C418" t="s">
        <v>157</v>
      </c>
      <c r="D418" t="s">
        <v>291</v>
      </c>
      <c r="E418" t="s">
        <v>56</v>
      </c>
      <c r="F418" t="s">
        <v>99</v>
      </c>
      <c r="G418">
        <v>81</v>
      </c>
      <c r="H418">
        <v>410167</v>
      </c>
      <c r="I418" t="s">
        <v>58</v>
      </c>
      <c r="J418" s="3">
        <v>45337</v>
      </c>
      <c r="K418">
        <v>950</v>
      </c>
      <c r="L418" t="s">
        <v>1947</v>
      </c>
      <c r="M418" t="s">
        <v>319</v>
      </c>
      <c r="N418" t="s">
        <v>1948</v>
      </c>
      <c r="O418" t="s">
        <v>1949</v>
      </c>
      <c r="P418" t="s">
        <v>39</v>
      </c>
      <c r="Q418">
        <v>12</v>
      </c>
      <c r="R418" t="s">
        <v>88</v>
      </c>
      <c r="S418" t="s">
        <v>63</v>
      </c>
      <c r="T418">
        <v>52788</v>
      </c>
      <c r="U418" s="1">
        <v>45416</v>
      </c>
      <c r="V418" t="s">
        <v>140</v>
      </c>
      <c r="W418">
        <v>246744</v>
      </c>
      <c r="X418" t="s">
        <v>1950</v>
      </c>
      <c r="Y418">
        <v>227</v>
      </c>
      <c r="Z418">
        <v>2404</v>
      </c>
      <c r="AA418">
        <v>4</v>
      </c>
      <c r="AB418">
        <v>3846.4</v>
      </c>
      <c r="AC418">
        <f>Table1_1[[#This Row],[Price]]*Table1_1[[#This Row],[Quantity]]</f>
        <v>9616</v>
      </c>
    </row>
    <row r="419" spans="1:29" x14ac:dyDescent="0.3">
      <c r="A419" t="s">
        <v>28</v>
      </c>
      <c r="B419" t="s">
        <v>29</v>
      </c>
      <c r="C419" t="s">
        <v>91</v>
      </c>
      <c r="D419" t="s">
        <v>74</v>
      </c>
      <c r="E419" t="s">
        <v>46</v>
      </c>
      <c r="F419" t="s">
        <v>57</v>
      </c>
      <c r="G419">
        <v>43</v>
      </c>
      <c r="H419">
        <v>421477</v>
      </c>
      <c r="I419" t="s">
        <v>34</v>
      </c>
      <c r="J419" s="3">
        <v>45400</v>
      </c>
      <c r="K419">
        <v>1300</v>
      </c>
      <c r="L419" t="s">
        <v>1951</v>
      </c>
      <c r="M419" t="s">
        <v>115</v>
      </c>
      <c r="N419" t="s">
        <v>1952</v>
      </c>
      <c r="O419" t="s">
        <v>1953</v>
      </c>
      <c r="P419" t="s">
        <v>87</v>
      </c>
      <c r="Q419">
        <v>4</v>
      </c>
      <c r="R419" t="s">
        <v>40</v>
      </c>
      <c r="S419" t="s">
        <v>41</v>
      </c>
      <c r="T419">
        <v>54307</v>
      </c>
      <c r="U419" s="1">
        <v>45626</v>
      </c>
      <c r="V419" t="s">
        <v>42</v>
      </c>
      <c r="W419">
        <v>506381</v>
      </c>
      <c r="X419" t="s">
        <v>1954</v>
      </c>
      <c r="Y419">
        <v>399</v>
      </c>
      <c r="Z419">
        <v>2315</v>
      </c>
      <c r="AA419">
        <v>4</v>
      </c>
      <c r="AB419">
        <v>3704</v>
      </c>
      <c r="AC419">
        <f>Table1_1[[#This Row],[Price]]*Table1_1[[#This Row],[Quantity]]</f>
        <v>9260</v>
      </c>
    </row>
    <row r="420" spans="1:29" x14ac:dyDescent="0.3">
      <c r="A420" t="s">
        <v>28</v>
      </c>
      <c r="B420" t="s">
        <v>29</v>
      </c>
      <c r="C420" t="s">
        <v>157</v>
      </c>
      <c r="D420" t="s">
        <v>82</v>
      </c>
      <c r="E420" t="s">
        <v>56</v>
      </c>
      <c r="F420" t="s">
        <v>57</v>
      </c>
      <c r="G420">
        <v>42</v>
      </c>
      <c r="H420">
        <v>438511</v>
      </c>
      <c r="I420" t="s">
        <v>34</v>
      </c>
      <c r="J420" s="3">
        <v>44094</v>
      </c>
      <c r="K420">
        <v>950</v>
      </c>
      <c r="L420" t="s">
        <v>1955</v>
      </c>
      <c r="M420" t="s">
        <v>731</v>
      </c>
      <c r="N420" t="s">
        <v>1956</v>
      </c>
      <c r="O420" t="s">
        <v>1957</v>
      </c>
      <c r="P420" t="s">
        <v>71</v>
      </c>
      <c r="Q420">
        <v>11</v>
      </c>
      <c r="R420" t="s">
        <v>88</v>
      </c>
      <c r="S420" t="s">
        <v>118</v>
      </c>
      <c r="T420">
        <v>99697</v>
      </c>
      <c r="U420" s="1">
        <v>45302</v>
      </c>
      <c r="V420" t="s">
        <v>111</v>
      </c>
      <c r="W420">
        <v>994976</v>
      </c>
      <c r="X420" t="s">
        <v>1958</v>
      </c>
      <c r="Y420">
        <v>780</v>
      </c>
      <c r="Z420">
        <v>1732</v>
      </c>
      <c r="AA420">
        <v>2</v>
      </c>
      <c r="AB420">
        <v>1385.6000000000001</v>
      </c>
      <c r="AC420">
        <f>Table1_1[[#This Row],[Price]]*Table1_1[[#This Row],[Quantity]]</f>
        <v>3464</v>
      </c>
    </row>
    <row r="421" spans="1:29" x14ac:dyDescent="0.3">
      <c r="A421" t="s">
        <v>28</v>
      </c>
      <c r="B421" t="s">
        <v>29</v>
      </c>
      <c r="C421" t="s">
        <v>193</v>
      </c>
      <c r="D421" t="s">
        <v>616</v>
      </c>
      <c r="E421" t="s">
        <v>32</v>
      </c>
      <c r="F421" t="s">
        <v>99</v>
      </c>
      <c r="G421">
        <v>77</v>
      </c>
      <c r="H421">
        <v>437425</v>
      </c>
      <c r="I421" t="s">
        <v>34</v>
      </c>
      <c r="J421" s="3">
        <v>44809</v>
      </c>
      <c r="K421">
        <v>1400</v>
      </c>
      <c r="L421" t="s">
        <v>1960</v>
      </c>
      <c r="M421" t="s">
        <v>731</v>
      </c>
      <c r="N421" t="s">
        <v>1961</v>
      </c>
      <c r="O421" t="s">
        <v>1962</v>
      </c>
      <c r="P421" t="s">
        <v>71</v>
      </c>
      <c r="Q421">
        <v>5</v>
      </c>
      <c r="R421" t="s">
        <v>88</v>
      </c>
      <c r="S421" t="s">
        <v>63</v>
      </c>
      <c r="T421">
        <v>72510</v>
      </c>
      <c r="U421" s="1">
        <v>45337</v>
      </c>
      <c r="V421" t="s">
        <v>119</v>
      </c>
      <c r="W421">
        <v>981573</v>
      </c>
      <c r="X421" t="s">
        <v>1963</v>
      </c>
      <c r="Y421">
        <v>334</v>
      </c>
      <c r="Z421">
        <v>757</v>
      </c>
      <c r="AA421">
        <v>5</v>
      </c>
      <c r="AB421">
        <v>1514</v>
      </c>
      <c r="AC421">
        <f>Table1_1[[#This Row],[Price]]*Table1_1[[#This Row],[Quantity]]</f>
        <v>3785</v>
      </c>
    </row>
    <row r="422" spans="1:29" x14ac:dyDescent="0.3">
      <c r="A422" t="s">
        <v>28</v>
      </c>
      <c r="B422" t="s">
        <v>29</v>
      </c>
      <c r="C422" t="s">
        <v>148</v>
      </c>
      <c r="D422" t="s">
        <v>338</v>
      </c>
      <c r="E422" t="s">
        <v>46</v>
      </c>
      <c r="F422" t="s">
        <v>135</v>
      </c>
      <c r="G422">
        <v>21</v>
      </c>
      <c r="H422">
        <v>431933</v>
      </c>
      <c r="I422" t="s">
        <v>34</v>
      </c>
      <c r="J422" s="3">
        <v>44016</v>
      </c>
      <c r="K422">
        <v>800</v>
      </c>
      <c r="L422" t="s">
        <v>1964</v>
      </c>
      <c r="M422" t="s">
        <v>319</v>
      </c>
      <c r="N422" t="s">
        <v>1965</v>
      </c>
      <c r="O422" t="s">
        <v>1966</v>
      </c>
      <c r="P422" t="s">
        <v>71</v>
      </c>
      <c r="Q422">
        <v>19</v>
      </c>
      <c r="R422" t="s">
        <v>40</v>
      </c>
      <c r="S422" t="s">
        <v>118</v>
      </c>
      <c r="T422">
        <v>33431</v>
      </c>
      <c r="U422" s="1">
        <v>45555</v>
      </c>
      <c r="V422" t="s">
        <v>180</v>
      </c>
      <c r="W422">
        <v>247692</v>
      </c>
      <c r="X422" t="s">
        <v>1967</v>
      </c>
      <c r="Y422">
        <v>307</v>
      </c>
      <c r="Z422">
        <v>2230</v>
      </c>
      <c r="AA422">
        <v>4</v>
      </c>
      <c r="AB422">
        <v>3568</v>
      </c>
      <c r="AC422">
        <f>Table1_1[[#This Row],[Price]]*Table1_1[[#This Row],[Quantity]]</f>
        <v>8920</v>
      </c>
    </row>
    <row r="423" spans="1:29" x14ac:dyDescent="0.3">
      <c r="A423" t="s">
        <v>28</v>
      </c>
      <c r="B423" t="s">
        <v>29</v>
      </c>
      <c r="C423" t="s">
        <v>193</v>
      </c>
      <c r="D423" t="s">
        <v>317</v>
      </c>
      <c r="E423" t="s">
        <v>46</v>
      </c>
      <c r="F423" t="s">
        <v>150</v>
      </c>
      <c r="G423">
        <v>97</v>
      </c>
      <c r="H423">
        <v>403504</v>
      </c>
      <c r="I423" t="s">
        <v>58</v>
      </c>
      <c r="J423" s="3">
        <v>44762</v>
      </c>
      <c r="K423">
        <v>1000</v>
      </c>
      <c r="L423" t="s">
        <v>1968</v>
      </c>
      <c r="M423" t="s">
        <v>482</v>
      </c>
      <c r="N423" t="s">
        <v>1969</v>
      </c>
      <c r="O423" t="s">
        <v>1970</v>
      </c>
      <c r="P423" t="s">
        <v>87</v>
      </c>
      <c r="Q423">
        <v>19</v>
      </c>
      <c r="R423" t="s">
        <v>40</v>
      </c>
      <c r="S423" t="s">
        <v>79</v>
      </c>
      <c r="T423">
        <v>16263</v>
      </c>
      <c r="U423" s="1">
        <v>45482</v>
      </c>
      <c r="V423" t="s">
        <v>126</v>
      </c>
      <c r="W423">
        <v>709054</v>
      </c>
      <c r="X423" t="s">
        <v>1971</v>
      </c>
      <c r="Y423">
        <v>272</v>
      </c>
      <c r="Z423">
        <v>2639</v>
      </c>
      <c r="AA423">
        <v>4</v>
      </c>
      <c r="AB423">
        <v>4222.4000000000015</v>
      </c>
      <c r="AC423">
        <f>Table1_1[[#This Row],[Price]]*Table1_1[[#This Row],[Quantity]]</f>
        <v>10556</v>
      </c>
    </row>
    <row r="424" spans="1:29" x14ac:dyDescent="0.3">
      <c r="A424" t="s">
        <v>28</v>
      </c>
      <c r="B424" t="s">
        <v>29</v>
      </c>
      <c r="C424" t="s">
        <v>54</v>
      </c>
      <c r="D424" t="s">
        <v>364</v>
      </c>
      <c r="E424" t="s">
        <v>46</v>
      </c>
      <c r="F424" t="s">
        <v>113</v>
      </c>
      <c r="G424">
        <v>6</v>
      </c>
      <c r="H424">
        <v>419942</v>
      </c>
      <c r="I424" t="s">
        <v>34</v>
      </c>
      <c r="J424" s="3">
        <v>44846</v>
      </c>
      <c r="K424">
        <v>1400</v>
      </c>
      <c r="L424" t="s">
        <v>1973</v>
      </c>
      <c r="M424" t="s">
        <v>680</v>
      </c>
      <c r="N424" t="s">
        <v>1974</v>
      </c>
      <c r="O424" t="s">
        <v>1975</v>
      </c>
      <c r="P424" t="s">
        <v>51</v>
      </c>
      <c r="Q424">
        <v>18</v>
      </c>
      <c r="R424" t="s">
        <v>40</v>
      </c>
      <c r="S424" t="s">
        <v>79</v>
      </c>
      <c r="T424">
        <v>82348</v>
      </c>
      <c r="U424" s="1">
        <v>45445</v>
      </c>
      <c r="V424" t="s">
        <v>52</v>
      </c>
      <c r="W424">
        <v>493379</v>
      </c>
      <c r="X424" t="s">
        <v>1976</v>
      </c>
      <c r="Y424">
        <v>318</v>
      </c>
      <c r="Z424">
        <v>1098</v>
      </c>
      <c r="AA424">
        <v>5</v>
      </c>
      <c r="AB424">
        <v>2196</v>
      </c>
      <c r="AC424">
        <f>Table1_1[[#This Row],[Price]]*Table1_1[[#This Row],[Quantity]]</f>
        <v>5490</v>
      </c>
    </row>
    <row r="425" spans="1:29" x14ac:dyDescent="0.3">
      <c r="A425" t="s">
        <v>28</v>
      </c>
      <c r="B425" t="s">
        <v>29</v>
      </c>
      <c r="C425" t="s">
        <v>193</v>
      </c>
      <c r="D425" t="s">
        <v>237</v>
      </c>
      <c r="E425" t="s">
        <v>46</v>
      </c>
      <c r="F425" t="s">
        <v>135</v>
      </c>
      <c r="G425">
        <v>11</v>
      </c>
      <c r="H425">
        <v>403509</v>
      </c>
      <c r="I425" t="s">
        <v>58</v>
      </c>
      <c r="J425" s="3">
        <v>44988</v>
      </c>
      <c r="K425">
        <v>800</v>
      </c>
      <c r="L425" t="s">
        <v>1977</v>
      </c>
      <c r="M425" t="s">
        <v>434</v>
      </c>
      <c r="N425" t="s">
        <v>1978</v>
      </c>
      <c r="O425" t="s">
        <v>1979</v>
      </c>
      <c r="P425" t="s">
        <v>39</v>
      </c>
      <c r="Q425">
        <v>16</v>
      </c>
      <c r="R425" t="s">
        <v>88</v>
      </c>
      <c r="S425" t="s">
        <v>118</v>
      </c>
      <c r="T425">
        <v>47505</v>
      </c>
      <c r="U425" s="1">
        <v>45589</v>
      </c>
      <c r="V425" t="s">
        <v>155</v>
      </c>
      <c r="W425">
        <v>794340</v>
      </c>
      <c r="X425" t="s">
        <v>1980</v>
      </c>
      <c r="Y425">
        <v>754</v>
      </c>
      <c r="Z425">
        <v>2206</v>
      </c>
      <c r="AA425">
        <v>6</v>
      </c>
      <c r="AB425">
        <v>5294.4000000000015</v>
      </c>
      <c r="AC425">
        <f>Table1_1[[#This Row],[Price]]*Table1_1[[#This Row],[Quantity]]</f>
        <v>13236</v>
      </c>
    </row>
    <row r="426" spans="1:29" x14ac:dyDescent="0.3">
      <c r="A426" t="s">
        <v>28</v>
      </c>
      <c r="B426" t="s">
        <v>29</v>
      </c>
      <c r="C426" t="s">
        <v>30</v>
      </c>
      <c r="D426" t="s">
        <v>546</v>
      </c>
      <c r="E426" t="s">
        <v>32</v>
      </c>
      <c r="F426" t="s">
        <v>113</v>
      </c>
      <c r="G426">
        <v>66</v>
      </c>
      <c r="H426">
        <v>417715</v>
      </c>
      <c r="I426" t="s">
        <v>34</v>
      </c>
      <c r="J426" s="3">
        <v>44434</v>
      </c>
      <c r="K426">
        <v>1400</v>
      </c>
      <c r="L426" t="s">
        <v>1982</v>
      </c>
      <c r="M426" t="s">
        <v>244</v>
      </c>
      <c r="N426" t="s">
        <v>1983</v>
      </c>
      <c r="O426">
        <v>-3440</v>
      </c>
      <c r="P426" t="s">
        <v>51</v>
      </c>
      <c r="Q426">
        <v>12</v>
      </c>
      <c r="R426" t="s">
        <v>40</v>
      </c>
      <c r="S426" t="s">
        <v>118</v>
      </c>
      <c r="T426">
        <v>99782</v>
      </c>
      <c r="U426" s="1">
        <v>45501</v>
      </c>
      <c r="V426" t="s">
        <v>126</v>
      </c>
      <c r="W426">
        <v>735352</v>
      </c>
      <c r="X426" t="s">
        <v>1984</v>
      </c>
      <c r="Y426">
        <v>705</v>
      </c>
      <c r="Z426">
        <v>1261</v>
      </c>
      <c r="AA426">
        <v>2</v>
      </c>
      <c r="AB426">
        <v>1008.8000000000001</v>
      </c>
      <c r="AC426">
        <f>Table1_1[[#This Row],[Price]]*Table1_1[[#This Row],[Quantity]]</f>
        <v>2522</v>
      </c>
    </row>
    <row r="427" spans="1:29" x14ac:dyDescent="0.3">
      <c r="A427" t="s">
        <v>28</v>
      </c>
      <c r="B427" t="s">
        <v>29</v>
      </c>
      <c r="C427" t="s">
        <v>157</v>
      </c>
      <c r="D427" t="s">
        <v>317</v>
      </c>
      <c r="E427" t="s">
        <v>46</v>
      </c>
      <c r="F427" t="s">
        <v>99</v>
      </c>
      <c r="G427">
        <v>47</v>
      </c>
      <c r="H427">
        <v>428649</v>
      </c>
      <c r="I427" t="s">
        <v>58</v>
      </c>
      <c r="J427" s="3">
        <v>44407</v>
      </c>
      <c r="K427">
        <v>1000</v>
      </c>
      <c r="L427" t="s">
        <v>1986</v>
      </c>
      <c r="M427" t="s">
        <v>172</v>
      </c>
      <c r="N427" t="s">
        <v>1987</v>
      </c>
      <c r="O427" t="s">
        <v>1988</v>
      </c>
      <c r="P427" t="s">
        <v>51</v>
      </c>
      <c r="Q427">
        <v>9</v>
      </c>
      <c r="R427" t="s">
        <v>88</v>
      </c>
      <c r="S427" t="s">
        <v>118</v>
      </c>
      <c r="T427">
        <v>79271</v>
      </c>
      <c r="U427" s="1">
        <v>45340</v>
      </c>
      <c r="V427" t="s">
        <v>119</v>
      </c>
      <c r="W427">
        <v>783933</v>
      </c>
      <c r="X427" t="s">
        <v>1989</v>
      </c>
      <c r="Y427">
        <v>396</v>
      </c>
      <c r="Z427">
        <v>2473</v>
      </c>
      <c r="AA427">
        <v>4</v>
      </c>
      <c r="AB427">
        <v>3956.8</v>
      </c>
      <c r="AC427">
        <f>Table1_1[[#This Row],[Price]]*Table1_1[[#This Row],[Quantity]]</f>
        <v>9892</v>
      </c>
    </row>
    <row r="428" spans="1:29" x14ac:dyDescent="0.3">
      <c r="A428" t="s">
        <v>28</v>
      </c>
      <c r="B428" t="s">
        <v>29</v>
      </c>
      <c r="C428" t="s">
        <v>157</v>
      </c>
      <c r="D428" t="s">
        <v>134</v>
      </c>
      <c r="E428" t="s">
        <v>46</v>
      </c>
      <c r="F428" t="s">
        <v>150</v>
      </c>
      <c r="G428">
        <v>9</v>
      </c>
      <c r="H428">
        <v>432247</v>
      </c>
      <c r="I428" t="s">
        <v>34</v>
      </c>
      <c r="J428" s="3">
        <v>44854</v>
      </c>
      <c r="K428">
        <v>1300</v>
      </c>
      <c r="L428" t="s">
        <v>1990</v>
      </c>
      <c r="M428" t="s">
        <v>94</v>
      </c>
      <c r="N428" t="s">
        <v>1991</v>
      </c>
      <c r="O428" t="s">
        <v>1992</v>
      </c>
      <c r="P428" t="s">
        <v>39</v>
      </c>
      <c r="Q428">
        <v>16</v>
      </c>
      <c r="R428" t="s">
        <v>88</v>
      </c>
      <c r="S428" t="s">
        <v>41</v>
      </c>
      <c r="T428">
        <v>28294</v>
      </c>
      <c r="U428" s="1">
        <v>45423</v>
      </c>
      <c r="V428" t="s">
        <v>140</v>
      </c>
      <c r="W428">
        <v>625564</v>
      </c>
      <c r="X428" t="s">
        <v>1993</v>
      </c>
      <c r="Y428">
        <v>357</v>
      </c>
      <c r="Z428">
        <v>2496</v>
      </c>
      <c r="AA428">
        <v>5</v>
      </c>
      <c r="AB428">
        <v>4992</v>
      </c>
      <c r="AC428">
        <f>Table1_1[[#This Row],[Price]]*Table1_1[[#This Row],[Quantity]]</f>
        <v>12480</v>
      </c>
    </row>
    <row r="429" spans="1:29" x14ac:dyDescent="0.3">
      <c r="A429" t="s">
        <v>28</v>
      </c>
      <c r="B429" t="s">
        <v>29</v>
      </c>
      <c r="C429" t="s">
        <v>30</v>
      </c>
      <c r="D429" t="s">
        <v>254</v>
      </c>
      <c r="E429" t="s">
        <v>56</v>
      </c>
      <c r="F429" t="s">
        <v>106</v>
      </c>
      <c r="G429">
        <v>53</v>
      </c>
      <c r="H429">
        <v>420113</v>
      </c>
      <c r="I429" t="s">
        <v>58</v>
      </c>
      <c r="J429" s="3">
        <v>44444</v>
      </c>
      <c r="K429">
        <v>1400</v>
      </c>
      <c r="L429" t="s">
        <v>1994</v>
      </c>
      <c r="M429" t="s">
        <v>144</v>
      </c>
      <c r="N429" t="s">
        <v>1995</v>
      </c>
      <c r="O429" t="s">
        <v>1996</v>
      </c>
      <c r="P429" t="s">
        <v>51</v>
      </c>
      <c r="Q429">
        <v>18</v>
      </c>
      <c r="R429" t="s">
        <v>40</v>
      </c>
      <c r="S429" t="s">
        <v>63</v>
      </c>
      <c r="T429">
        <v>46298</v>
      </c>
      <c r="U429" s="1">
        <v>45412</v>
      </c>
      <c r="V429" t="s">
        <v>80</v>
      </c>
      <c r="W429">
        <v>382877</v>
      </c>
      <c r="X429" t="s">
        <v>1997</v>
      </c>
      <c r="Y429">
        <v>329</v>
      </c>
      <c r="Z429">
        <v>2681</v>
      </c>
      <c r="AA429">
        <v>2</v>
      </c>
      <c r="AB429">
        <v>2144.8000000000002</v>
      </c>
      <c r="AC429">
        <f>Table1_1[[#This Row],[Price]]*Table1_1[[#This Row],[Quantity]]</f>
        <v>5362</v>
      </c>
    </row>
    <row r="430" spans="1:29" x14ac:dyDescent="0.3">
      <c r="A430" t="s">
        <v>28</v>
      </c>
      <c r="B430" t="s">
        <v>29</v>
      </c>
      <c r="C430" t="s">
        <v>30</v>
      </c>
      <c r="D430" t="s">
        <v>74</v>
      </c>
      <c r="E430" t="s">
        <v>56</v>
      </c>
      <c r="F430" t="s">
        <v>47</v>
      </c>
      <c r="G430">
        <v>56</v>
      </c>
      <c r="H430">
        <v>422984</v>
      </c>
      <c r="I430" t="s">
        <v>34</v>
      </c>
      <c r="J430" s="3">
        <v>45098</v>
      </c>
      <c r="K430">
        <v>1200</v>
      </c>
      <c r="L430" t="s">
        <v>1998</v>
      </c>
      <c r="M430" t="s">
        <v>293</v>
      </c>
      <c r="N430" t="s">
        <v>1999</v>
      </c>
      <c r="O430" t="s">
        <v>2000</v>
      </c>
      <c r="P430" t="s">
        <v>87</v>
      </c>
      <c r="Q430">
        <v>16</v>
      </c>
      <c r="R430" t="s">
        <v>40</v>
      </c>
      <c r="S430" t="s">
        <v>118</v>
      </c>
      <c r="T430">
        <v>52406</v>
      </c>
      <c r="U430" s="1">
        <v>45401</v>
      </c>
      <c r="V430" t="s">
        <v>80</v>
      </c>
      <c r="W430">
        <v>276815</v>
      </c>
      <c r="X430" t="s">
        <v>2001</v>
      </c>
      <c r="Y430">
        <v>899</v>
      </c>
      <c r="Z430">
        <v>1474</v>
      </c>
      <c r="AA430">
        <v>5</v>
      </c>
      <c r="AB430">
        <v>2948</v>
      </c>
      <c r="AC430">
        <f>Table1_1[[#This Row],[Price]]*Table1_1[[#This Row],[Quantity]]</f>
        <v>7370</v>
      </c>
    </row>
    <row r="431" spans="1:29" x14ac:dyDescent="0.3">
      <c r="A431" t="s">
        <v>28</v>
      </c>
      <c r="B431" t="s">
        <v>29</v>
      </c>
      <c r="C431" t="s">
        <v>44</v>
      </c>
      <c r="D431" t="s">
        <v>31</v>
      </c>
      <c r="E431" t="s">
        <v>56</v>
      </c>
      <c r="F431" t="s">
        <v>99</v>
      </c>
      <c r="G431">
        <v>36</v>
      </c>
      <c r="H431">
        <v>402711</v>
      </c>
      <c r="I431" t="s">
        <v>58</v>
      </c>
      <c r="J431" s="3">
        <v>44807</v>
      </c>
      <c r="K431">
        <v>1100</v>
      </c>
      <c r="L431" t="s">
        <v>2002</v>
      </c>
      <c r="M431" t="s">
        <v>60</v>
      </c>
      <c r="N431" t="s">
        <v>2003</v>
      </c>
      <c r="O431" t="s">
        <v>2004</v>
      </c>
      <c r="P431" t="s">
        <v>71</v>
      </c>
      <c r="Q431">
        <v>16</v>
      </c>
      <c r="R431" t="s">
        <v>40</v>
      </c>
      <c r="S431" t="s">
        <v>41</v>
      </c>
      <c r="T431">
        <v>59313</v>
      </c>
      <c r="U431" s="1">
        <v>45442</v>
      </c>
      <c r="V431" t="s">
        <v>140</v>
      </c>
      <c r="W431">
        <v>747381</v>
      </c>
      <c r="X431" t="s">
        <v>2005</v>
      </c>
      <c r="Y431">
        <v>467</v>
      </c>
      <c r="Z431">
        <v>1623</v>
      </c>
      <c r="AA431">
        <v>3</v>
      </c>
      <c r="AB431">
        <v>1947.6000000000001</v>
      </c>
      <c r="AC431">
        <f>Table1_1[[#This Row],[Price]]*Table1_1[[#This Row],[Quantity]]</f>
        <v>4869</v>
      </c>
    </row>
    <row r="432" spans="1:29" x14ac:dyDescent="0.3">
      <c r="A432" t="s">
        <v>28</v>
      </c>
      <c r="B432" t="s">
        <v>29</v>
      </c>
      <c r="C432" t="s">
        <v>54</v>
      </c>
      <c r="D432" t="s">
        <v>364</v>
      </c>
      <c r="E432" t="s">
        <v>46</v>
      </c>
      <c r="F432" t="s">
        <v>113</v>
      </c>
      <c r="G432">
        <v>32</v>
      </c>
      <c r="H432">
        <v>403952</v>
      </c>
      <c r="I432" t="s">
        <v>34</v>
      </c>
      <c r="J432" s="3">
        <v>44927</v>
      </c>
      <c r="K432">
        <v>1200</v>
      </c>
      <c r="L432" t="s">
        <v>2007</v>
      </c>
      <c r="M432" t="s">
        <v>144</v>
      </c>
      <c r="N432" t="s">
        <v>2008</v>
      </c>
      <c r="O432" t="s">
        <v>2009</v>
      </c>
      <c r="P432" t="s">
        <v>39</v>
      </c>
      <c r="Q432">
        <v>16</v>
      </c>
      <c r="R432" t="s">
        <v>40</v>
      </c>
      <c r="S432" t="s">
        <v>63</v>
      </c>
      <c r="T432">
        <v>10466</v>
      </c>
      <c r="U432" s="1">
        <v>45524</v>
      </c>
      <c r="V432" t="s">
        <v>64</v>
      </c>
      <c r="W432">
        <v>884466</v>
      </c>
      <c r="X432" t="s">
        <v>2010</v>
      </c>
      <c r="Y432">
        <v>760</v>
      </c>
      <c r="Z432">
        <v>1179</v>
      </c>
      <c r="AA432">
        <v>5</v>
      </c>
      <c r="AB432">
        <v>2358</v>
      </c>
      <c r="AC432">
        <f>Table1_1[[#This Row],[Price]]*Table1_1[[#This Row],[Quantity]]</f>
        <v>5895</v>
      </c>
    </row>
    <row r="433" spans="1:29" x14ac:dyDescent="0.3">
      <c r="A433" t="s">
        <v>28</v>
      </c>
      <c r="B433" t="s">
        <v>29</v>
      </c>
      <c r="C433" t="s">
        <v>30</v>
      </c>
      <c r="D433" t="s">
        <v>105</v>
      </c>
      <c r="E433" t="s">
        <v>46</v>
      </c>
      <c r="F433" t="s">
        <v>106</v>
      </c>
      <c r="G433">
        <v>23</v>
      </c>
      <c r="H433">
        <v>421864</v>
      </c>
      <c r="I433" t="s">
        <v>58</v>
      </c>
      <c r="J433" s="3">
        <v>45516</v>
      </c>
      <c r="K433">
        <v>800</v>
      </c>
      <c r="L433" t="s">
        <v>2011</v>
      </c>
      <c r="M433" t="s">
        <v>623</v>
      </c>
      <c r="N433" t="s">
        <v>2012</v>
      </c>
      <c r="O433">
        <v>9177336458</v>
      </c>
      <c r="P433" t="s">
        <v>87</v>
      </c>
      <c r="Q433">
        <v>9</v>
      </c>
      <c r="R433" t="s">
        <v>40</v>
      </c>
      <c r="S433" t="s">
        <v>41</v>
      </c>
      <c r="T433">
        <v>20699</v>
      </c>
      <c r="U433" s="1">
        <v>45480</v>
      </c>
      <c r="V433" t="s">
        <v>126</v>
      </c>
      <c r="W433">
        <v>189750</v>
      </c>
      <c r="X433" t="s">
        <v>2013</v>
      </c>
      <c r="Y433">
        <v>903</v>
      </c>
      <c r="Z433">
        <v>2946</v>
      </c>
      <c r="AA433">
        <v>1</v>
      </c>
      <c r="AB433">
        <v>1178.4000000000001</v>
      </c>
      <c r="AC433">
        <f>Table1_1[[#This Row],[Price]]*Table1_1[[#This Row],[Quantity]]</f>
        <v>2946</v>
      </c>
    </row>
    <row r="434" spans="1:29" x14ac:dyDescent="0.3">
      <c r="A434" t="s">
        <v>28</v>
      </c>
      <c r="B434" t="s">
        <v>29</v>
      </c>
      <c r="C434" t="s">
        <v>91</v>
      </c>
      <c r="D434" t="s">
        <v>637</v>
      </c>
      <c r="E434" t="s">
        <v>46</v>
      </c>
      <c r="F434" t="s">
        <v>150</v>
      </c>
      <c r="G434">
        <v>32</v>
      </c>
      <c r="H434">
        <v>432158</v>
      </c>
      <c r="I434" t="s">
        <v>58</v>
      </c>
      <c r="J434" s="3">
        <v>44885</v>
      </c>
      <c r="K434">
        <v>1400</v>
      </c>
      <c r="L434" t="s">
        <v>2014</v>
      </c>
      <c r="M434" t="s">
        <v>108</v>
      </c>
      <c r="N434" t="s">
        <v>2015</v>
      </c>
      <c r="O434">
        <v>-10378</v>
      </c>
      <c r="P434" t="s">
        <v>71</v>
      </c>
      <c r="Q434">
        <v>4</v>
      </c>
      <c r="R434" t="s">
        <v>88</v>
      </c>
      <c r="S434" t="s">
        <v>41</v>
      </c>
      <c r="T434">
        <v>44683</v>
      </c>
      <c r="U434" s="1">
        <v>45366</v>
      </c>
      <c r="V434" t="s">
        <v>72</v>
      </c>
      <c r="W434">
        <v>540134</v>
      </c>
      <c r="X434" t="s">
        <v>2016</v>
      </c>
      <c r="Y434">
        <v>476</v>
      </c>
      <c r="Z434">
        <v>1915</v>
      </c>
      <c r="AA434">
        <v>2</v>
      </c>
      <c r="AB434">
        <v>1532</v>
      </c>
      <c r="AC434">
        <f>Table1_1[[#This Row],[Price]]*Table1_1[[#This Row],[Quantity]]</f>
        <v>3830</v>
      </c>
    </row>
    <row r="435" spans="1:29" x14ac:dyDescent="0.3">
      <c r="A435" t="s">
        <v>28</v>
      </c>
      <c r="B435" t="s">
        <v>29</v>
      </c>
      <c r="C435" t="s">
        <v>30</v>
      </c>
      <c r="D435" t="s">
        <v>442</v>
      </c>
      <c r="E435" t="s">
        <v>56</v>
      </c>
      <c r="F435" t="s">
        <v>83</v>
      </c>
      <c r="G435">
        <v>82</v>
      </c>
      <c r="H435">
        <v>418661</v>
      </c>
      <c r="I435" t="s">
        <v>34</v>
      </c>
      <c r="J435" s="3">
        <v>43873</v>
      </c>
      <c r="K435">
        <v>1100</v>
      </c>
      <c r="L435" t="s">
        <v>2017</v>
      </c>
      <c r="M435" t="s">
        <v>172</v>
      </c>
      <c r="N435" t="s">
        <v>2018</v>
      </c>
      <c r="O435" t="s">
        <v>2019</v>
      </c>
      <c r="P435" t="s">
        <v>51</v>
      </c>
      <c r="Q435">
        <v>15</v>
      </c>
      <c r="R435" t="s">
        <v>40</v>
      </c>
      <c r="S435" t="s">
        <v>79</v>
      </c>
      <c r="T435">
        <v>38347</v>
      </c>
      <c r="U435" s="1">
        <v>45525</v>
      </c>
      <c r="V435" t="s">
        <v>64</v>
      </c>
      <c r="W435">
        <v>589947</v>
      </c>
      <c r="X435" t="s">
        <v>2020</v>
      </c>
      <c r="Y435">
        <v>678</v>
      </c>
      <c r="Z435">
        <v>2591</v>
      </c>
      <c r="AA435">
        <v>1</v>
      </c>
      <c r="AB435">
        <v>1036.4000000000001</v>
      </c>
      <c r="AC435">
        <f>Table1_1[[#This Row],[Price]]*Table1_1[[#This Row],[Quantity]]</f>
        <v>2591</v>
      </c>
    </row>
    <row r="436" spans="1:29" x14ac:dyDescent="0.3">
      <c r="A436" t="s">
        <v>28</v>
      </c>
      <c r="B436" t="s">
        <v>29</v>
      </c>
      <c r="C436" t="s">
        <v>157</v>
      </c>
      <c r="D436" t="s">
        <v>170</v>
      </c>
      <c r="E436" t="s">
        <v>56</v>
      </c>
      <c r="F436" t="s">
        <v>47</v>
      </c>
      <c r="G436">
        <v>8</v>
      </c>
      <c r="H436">
        <v>430552</v>
      </c>
      <c r="I436" t="s">
        <v>58</v>
      </c>
      <c r="J436" s="3">
        <v>44443</v>
      </c>
      <c r="K436">
        <v>1200</v>
      </c>
      <c r="L436" t="s">
        <v>2021</v>
      </c>
      <c r="M436" t="s">
        <v>159</v>
      </c>
      <c r="N436" t="s">
        <v>2022</v>
      </c>
      <c r="O436">
        <v>2898754366</v>
      </c>
      <c r="P436" t="s">
        <v>87</v>
      </c>
      <c r="Q436">
        <v>3</v>
      </c>
      <c r="R436" t="s">
        <v>88</v>
      </c>
      <c r="S436" t="s">
        <v>79</v>
      </c>
      <c r="T436">
        <v>21537</v>
      </c>
      <c r="U436" s="1">
        <v>45532</v>
      </c>
      <c r="V436" t="s">
        <v>64</v>
      </c>
      <c r="W436">
        <v>894966</v>
      </c>
      <c r="X436" t="s">
        <v>2023</v>
      </c>
      <c r="Y436">
        <v>623</v>
      </c>
      <c r="Z436">
        <v>2891</v>
      </c>
      <c r="AA436">
        <v>1</v>
      </c>
      <c r="AB436">
        <v>1156.4000000000001</v>
      </c>
      <c r="AC436">
        <f>Table1_1[[#This Row],[Price]]*Table1_1[[#This Row],[Quantity]]</f>
        <v>2891</v>
      </c>
    </row>
    <row r="437" spans="1:29" x14ac:dyDescent="0.3">
      <c r="A437" t="s">
        <v>28</v>
      </c>
      <c r="B437" t="s">
        <v>29</v>
      </c>
      <c r="C437" t="s">
        <v>30</v>
      </c>
      <c r="D437" t="s">
        <v>637</v>
      </c>
      <c r="E437" t="s">
        <v>46</v>
      </c>
      <c r="F437" t="s">
        <v>47</v>
      </c>
      <c r="G437">
        <v>27</v>
      </c>
      <c r="H437">
        <v>423239</v>
      </c>
      <c r="I437" t="s">
        <v>34</v>
      </c>
      <c r="J437" s="3">
        <v>44332</v>
      </c>
      <c r="K437">
        <v>1200</v>
      </c>
      <c r="L437" t="s">
        <v>2024</v>
      </c>
      <c r="M437" t="s">
        <v>165</v>
      </c>
      <c r="N437" t="s">
        <v>2025</v>
      </c>
      <c r="O437" t="s">
        <v>2026</v>
      </c>
      <c r="P437" t="s">
        <v>71</v>
      </c>
      <c r="Q437">
        <v>12</v>
      </c>
      <c r="R437" t="s">
        <v>88</v>
      </c>
      <c r="S437" t="s">
        <v>79</v>
      </c>
      <c r="T437">
        <v>42349</v>
      </c>
      <c r="U437" s="1">
        <v>45366</v>
      </c>
      <c r="V437" t="s">
        <v>72</v>
      </c>
      <c r="W437">
        <v>557763</v>
      </c>
      <c r="X437" t="s">
        <v>2027</v>
      </c>
      <c r="Y437">
        <v>874</v>
      </c>
      <c r="Z437">
        <v>2284</v>
      </c>
      <c r="AA437">
        <v>6</v>
      </c>
      <c r="AB437">
        <v>5481.6</v>
      </c>
      <c r="AC437">
        <f>Table1_1[[#This Row],[Price]]*Table1_1[[#This Row],[Quantity]]</f>
        <v>13704</v>
      </c>
    </row>
    <row r="438" spans="1:29" x14ac:dyDescent="0.3">
      <c r="A438" t="s">
        <v>28</v>
      </c>
      <c r="B438" t="s">
        <v>29</v>
      </c>
      <c r="C438" t="s">
        <v>30</v>
      </c>
      <c r="D438" t="s">
        <v>291</v>
      </c>
      <c r="E438" t="s">
        <v>32</v>
      </c>
      <c r="F438" t="s">
        <v>83</v>
      </c>
      <c r="G438">
        <v>28</v>
      </c>
      <c r="H438">
        <v>400861</v>
      </c>
      <c r="I438" t="s">
        <v>58</v>
      </c>
      <c r="J438" s="3">
        <v>43846</v>
      </c>
      <c r="K438">
        <v>950</v>
      </c>
      <c r="L438" t="s">
        <v>2028</v>
      </c>
      <c r="M438" t="s">
        <v>76</v>
      </c>
      <c r="N438" t="s">
        <v>2029</v>
      </c>
      <c r="O438" t="s">
        <v>2030</v>
      </c>
      <c r="P438" t="s">
        <v>51</v>
      </c>
      <c r="Q438">
        <v>3</v>
      </c>
      <c r="R438" t="s">
        <v>88</v>
      </c>
      <c r="S438" t="s">
        <v>118</v>
      </c>
      <c r="T438">
        <v>40892</v>
      </c>
      <c r="U438" s="1">
        <v>45517</v>
      </c>
      <c r="V438" t="s">
        <v>64</v>
      </c>
      <c r="W438">
        <v>161619</v>
      </c>
      <c r="X438" t="s">
        <v>2031</v>
      </c>
      <c r="Y438">
        <v>849</v>
      </c>
      <c r="Z438">
        <v>1634</v>
      </c>
      <c r="AA438">
        <v>1</v>
      </c>
      <c r="AB438">
        <v>653.6</v>
      </c>
      <c r="AC438">
        <f>Table1_1[[#This Row],[Price]]*Table1_1[[#This Row],[Quantity]]</f>
        <v>1634</v>
      </c>
    </row>
    <row r="439" spans="1:29" x14ac:dyDescent="0.3">
      <c r="A439" t="s">
        <v>28</v>
      </c>
      <c r="B439" t="s">
        <v>29</v>
      </c>
      <c r="C439" t="s">
        <v>193</v>
      </c>
      <c r="D439" t="s">
        <v>524</v>
      </c>
      <c r="E439" t="s">
        <v>32</v>
      </c>
      <c r="F439" t="s">
        <v>355</v>
      </c>
      <c r="G439">
        <v>2</v>
      </c>
      <c r="H439">
        <v>420545</v>
      </c>
      <c r="I439" t="s">
        <v>34</v>
      </c>
      <c r="J439" s="3">
        <v>44281</v>
      </c>
      <c r="K439">
        <v>1100</v>
      </c>
      <c r="L439" t="s">
        <v>2032</v>
      </c>
      <c r="M439" t="s">
        <v>1048</v>
      </c>
      <c r="N439" t="s">
        <v>2033</v>
      </c>
      <c r="O439" t="s">
        <v>2034</v>
      </c>
      <c r="P439" t="s">
        <v>87</v>
      </c>
      <c r="Q439">
        <v>15</v>
      </c>
      <c r="R439" t="s">
        <v>40</v>
      </c>
      <c r="S439" t="s">
        <v>41</v>
      </c>
      <c r="T439">
        <v>55669</v>
      </c>
      <c r="U439" s="1">
        <v>45527</v>
      </c>
      <c r="V439" t="s">
        <v>64</v>
      </c>
      <c r="W439">
        <v>701864</v>
      </c>
      <c r="X439" t="s">
        <v>2035</v>
      </c>
      <c r="Y439">
        <v>364</v>
      </c>
      <c r="Z439">
        <v>1377</v>
      </c>
      <c r="AA439">
        <v>7</v>
      </c>
      <c r="AB439">
        <v>3855.6000000000004</v>
      </c>
      <c r="AC439">
        <f>Table1_1[[#This Row],[Price]]*Table1_1[[#This Row],[Quantity]]</f>
        <v>9639</v>
      </c>
    </row>
    <row r="440" spans="1:29" x14ac:dyDescent="0.3">
      <c r="A440" t="s">
        <v>28</v>
      </c>
      <c r="B440" t="s">
        <v>29</v>
      </c>
      <c r="C440" t="s">
        <v>54</v>
      </c>
      <c r="D440" t="s">
        <v>55</v>
      </c>
      <c r="E440" t="s">
        <v>56</v>
      </c>
      <c r="F440" t="s">
        <v>99</v>
      </c>
      <c r="G440">
        <v>47</v>
      </c>
      <c r="H440">
        <v>407942</v>
      </c>
      <c r="I440" t="s">
        <v>58</v>
      </c>
      <c r="J440" s="3">
        <v>44940</v>
      </c>
      <c r="K440">
        <v>1100</v>
      </c>
      <c r="L440" t="s">
        <v>2037</v>
      </c>
      <c r="M440" t="s">
        <v>869</v>
      </c>
      <c r="N440" t="s">
        <v>2038</v>
      </c>
      <c r="O440" t="s">
        <v>2039</v>
      </c>
      <c r="P440" t="s">
        <v>71</v>
      </c>
      <c r="Q440">
        <v>18</v>
      </c>
      <c r="R440" t="s">
        <v>88</v>
      </c>
      <c r="S440" t="s">
        <v>79</v>
      </c>
      <c r="T440">
        <v>64193</v>
      </c>
      <c r="U440" s="1">
        <v>45592</v>
      </c>
      <c r="V440" t="s">
        <v>155</v>
      </c>
      <c r="W440">
        <v>390965</v>
      </c>
      <c r="X440" t="s">
        <v>2040</v>
      </c>
      <c r="Y440">
        <v>942</v>
      </c>
      <c r="Z440">
        <v>2245</v>
      </c>
      <c r="AA440">
        <v>4</v>
      </c>
      <c r="AB440">
        <v>3592</v>
      </c>
      <c r="AC440">
        <f>Table1_1[[#This Row],[Price]]*Table1_1[[#This Row],[Quantity]]</f>
        <v>8980</v>
      </c>
    </row>
    <row r="441" spans="1:29" x14ac:dyDescent="0.3">
      <c r="A441" t="s">
        <v>28</v>
      </c>
      <c r="B441" t="s">
        <v>29</v>
      </c>
      <c r="C441" t="s">
        <v>157</v>
      </c>
      <c r="D441" t="s">
        <v>442</v>
      </c>
      <c r="E441" t="s">
        <v>46</v>
      </c>
      <c r="F441" t="s">
        <v>99</v>
      </c>
      <c r="G441">
        <v>74</v>
      </c>
      <c r="H441">
        <v>427572</v>
      </c>
      <c r="I441" t="s">
        <v>34</v>
      </c>
      <c r="J441" s="3">
        <v>44592</v>
      </c>
      <c r="K441">
        <v>1400</v>
      </c>
      <c r="L441" t="s">
        <v>2041</v>
      </c>
      <c r="M441" t="s">
        <v>293</v>
      </c>
      <c r="N441" t="s">
        <v>2042</v>
      </c>
      <c r="O441" t="s">
        <v>2043</v>
      </c>
      <c r="P441" t="s">
        <v>71</v>
      </c>
      <c r="Q441">
        <v>10</v>
      </c>
      <c r="R441" t="s">
        <v>40</v>
      </c>
      <c r="S441" t="s">
        <v>118</v>
      </c>
      <c r="T441">
        <v>83103</v>
      </c>
      <c r="U441" s="1">
        <v>45590</v>
      </c>
      <c r="V441" t="s">
        <v>155</v>
      </c>
      <c r="W441">
        <v>431927</v>
      </c>
      <c r="X441" t="s">
        <v>2044</v>
      </c>
      <c r="Y441">
        <v>486</v>
      </c>
      <c r="Z441">
        <v>2099</v>
      </c>
      <c r="AA441">
        <v>1</v>
      </c>
      <c r="AB441">
        <v>839.6</v>
      </c>
      <c r="AC441">
        <f>Table1_1[[#This Row],[Price]]*Table1_1[[#This Row],[Quantity]]</f>
        <v>2099</v>
      </c>
    </row>
    <row r="442" spans="1:29" x14ac:dyDescent="0.3">
      <c r="A442" t="s">
        <v>28</v>
      </c>
      <c r="B442" t="s">
        <v>29</v>
      </c>
      <c r="C442" t="s">
        <v>148</v>
      </c>
      <c r="D442" t="s">
        <v>621</v>
      </c>
      <c r="E442" t="s">
        <v>46</v>
      </c>
      <c r="F442" t="s">
        <v>57</v>
      </c>
      <c r="G442">
        <v>45</v>
      </c>
      <c r="H442">
        <v>417032</v>
      </c>
      <c r="I442" t="s">
        <v>34</v>
      </c>
      <c r="J442" s="3">
        <v>44886</v>
      </c>
      <c r="K442">
        <v>1300</v>
      </c>
      <c r="L442" t="s">
        <v>2045</v>
      </c>
      <c r="M442" t="s">
        <v>1366</v>
      </c>
      <c r="N442" t="s">
        <v>2046</v>
      </c>
      <c r="O442" t="s">
        <v>2047</v>
      </c>
      <c r="P442" t="s">
        <v>87</v>
      </c>
      <c r="Q442">
        <v>17</v>
      </c>
      <c r="R442" t="s">
        <v>88</v>
      </c>
      <c r="S442" t="s">
        <v>79</v>
      </c>
      <c r="T442">
        <v>47889</v>
      </c>
      <c r="U442" s="1">
        <v>45626</v>
      </c>
      <c r="V442" t="s">
        <v>42</v>
      </c>
      <c r="W442">
        <v>780978</v>
      </c>
      <c r="X442" t="s">
        <v>2048</v>
      </c>
      <c r="Y442">
        <v>718</v>
      </c>
      <c r="Z442">
        <v>2650</v>
      </c>
      <c r="AA442">
        <v>5</v>
      </c>
      <c r="AB442">
        <v>5300</v>
      </c>
      <c r="AC442">
        <f>Table1_1[[#This Row],[Price]]*Table1_1[[#This Row],[Quantity]]</f>
        <v>13250</v>
      </c>
    </row>
    <row r="443" spans="1:29" x14ac:dyDescent="0.3">
      <c r="A443" t="s">
        <v>28</v>
      </c>
      <c r="B443" t="s">
        <v>29</v>
      </c>
      <c r="C443" t="s">
        <v>54</v>
      </c>
      <c r="D443" t="s">
        <v>467</v>
      </c>
      <c r="E443" t="s">
        <v>46</v>
      </c>
      <c r="F443" t="s">
        <v>135</v>
      </c>
      <c r="G443">
        <v>57</v>
      </c>
      <c r="H443">
        <v>417626</v>
      </c>
      <c r="I443" t="s">
        <v>34</v>
      </c>
      <c r="J443" s="3">
        <v>45297</v>
      </c>
      <c r="K443">
        <v>1200</v>
      </c>
      <c r="L443" t="s">
        <v>2049</v>
      </c>
      <c r="M443" t="s">
        <v>200</v>
      </c>
      <c r="N443" t="s">
        <v>2050</v>
      </c>
      <c r="O443" t="s">
        <v>2051</v>
      </c>
      <c r="P443" t="s">
        <v>71</v>
      </c>
      <c r="Q443">
        <v>5</v>
      </c>
      <c r="R443" t="s">
        <v>88</v>
      </c>
      <c r="S443" t="s">
        <v>41</v>
      </c>
      <c r="T443">
        <v>39190</v>
      </c>
      <c r="U443" s="1">
        <v>45412</v>
      </c>
      <c r="V443" t="s">
        <v>80</v>
      </c>
      <c r="W443">
        <v>597870</v>
      </c>
      <c r="X443" t="s">
        <v>2052</v>
      </c>
      <c r="Y443">
        <v>822</v>
      </c>
      <c r="Z443">
        <v>681</v>
      </c>
      <c r="AA443">
        <v>4</v>
      </c>
      <c r="AB443">
        <v>1089.6000000000001</v>
      </c>
      <c r="AC443">
        <f>Table1_1[[#This Row],[Price]]*Table1_1[[#This Row],[Quantity]]</f>
        <v>2724</v>
      </c>
    </row>
    <row r="444" spans="1:29" x14ac:dyDescent="0.3">
      <c r="A444" t="s">
        <v>28</v>
      </c>
      <c r="B444" t="s">
        <v>29</v>
      </c>
      <c r="C444" t="s">
        <v>66</v>
      </c>
      <c r="D444" t="s">
        <v>254</v>
      </c>
      <c r="E444" t="s">
        <v>56</v>
      </c>
      <c r="F444" t="s">
        <v>355</v>
      </c>
      <c r="G444">
        <v>33</v>
      </c>
      <c r="H444">
        <v>425762</v>
      </c>
      <c r="I444" t="s">
        <v>34</v>
      </c>
      <c r="J444" s="3">
        <v>44645</v>
      </c>
      <c r="K444">
        <v>1000</v>
      </c>
      <c r="L444" t="s">
        <v>2053</v>
      </c>
      <c r="M444" t="s">
        <v>2054</v>
      </c>
      <c r="N444" t="s">
        <v>2055</v>
      </c>
      <c r="O444" t="s">
        <v>2056</v>
      </c>
      <c r="P444" t="s">
        <v>51</v>
      </c>
      <c r="Q444">
        <v>3</v>
      </c>
      <c r="R444" t="s">
        <v>40</v>
      </c>
      <c r="S444" t="s">
        <v>79</v>
      </c>
      <c r="T444">
        <v>34765</v>
      </c>
      <c r="U444" s="1">
        <v>45385</v>
      </c>
      <c r="V444" t="s">
        <v>80</v>
      </c>
      <c r="W444">
        <v>800877</v>
      </c>
      <c r="X444" t="s">
        <v>2057</v>
      </c>
      <c r="Y444">
        <v>564</v>
      </c>
      <c r="Z444">
        <v>899</v>
      </c>
      <c r="AA444">
        <v>7</v>
      </c>
      <c r="AB444">
        <v>2517.2000000000003</v>
      </c>
      <c r="AC444">
        <f>Table1_1[[#This Row],[Price]]*Table1_1[[#This Row],[Quantity]]</f>
        <v>6293</v>
      </c>
    </row>
    <row r="445" spans="1:29" x14ac:dyDescent="0.3">
      <c r="A445" t="s">
        <v>28</v>
      </c>
      <c r="B445" t="s">
        <v>29</v>
      </c>
      <c r="C445" t="s">
        <v>91</v>
      </c>
      <c r="D445" t="s">
        <v>621</v>
      </c>
      <c r="E445" t="s">
        <v>46</v>
      </c>
      <c r="F445" t="s">
        <v>83</v>
      </c>
      <c r="G445">
        <v>91</v>
      </c>
      <c r="H445">
        <v>418436</v>
      </c>
      <c r="I445" t="s">
        <v>58</v>
      </c>
      <c r="J445" s="3">
        <v>44186</v>
      </c>
      <c r="K445">
        <v>800</v>
      </c>
      <c r="L445" t="s">
        <v>2059</v>
      </c>
      <c r="M445" t="s">
        <v>1147</v>
      </c>
      <c r="N445" t="s">
        <v>2060</v>
      </c>
      <c r="O445" t="s">
        <v>2061</v>
      </c>
      <c r="P445" t="s">
        <v>39</v>
      </c>
      <c r="Q445">
        <v>15</v>
      </c>
      <c r="R445" t="s">
        <v>88</v>
      </c>
      <c r="S445" t="s">
        <v>118</v>
      </c>
      <c r="T445">
        <v>17987</v>
      </c>
      <c r="U445" s="1">
        <v>45603</v>
      </c>
      <c r="V445" t="s">
        <v>42</v>
      </c>
      <c r="W445">
        <v>787016</v>
      </c>
      <c r="X445" t="s">
        <v>2062</v>
      </c>
      <c r="Y445">
        <v>951</v>
      </c>
      <c r="Z445">
        <v>1118</v>
      </c>
      <c r="AA445">
        <v>6</v>
      </c>
      <c r="AB445">
        <v>2683.2000000000003</v>
      </c>
      <c r="AC445">
        <f>Table1_1[[#This Row],[Price]]*Table1_1[[#This Row],[Quantity]]</f>
        <v>6708</v>
      </c>
    </row>
    <row r="446" spans="1:29" x14ac:dyDescent="0.3">
      <c r="A446" t="s">
        <v>28</v>
      </c>
      <c r="B446" t="s">
        <v>29</v>
      </c>
      <c r="C446" t="s">
        <v>193</v>
      </c>
      <c r="D446" t="s">
        <v>380</v>
      </c>
      <c r="E446" t="s">
        <v>32</v>
      </c>
      <c r="F446" t="s">
        <v>47</v>
      </c>
      <c r="G446">
        <v>20</v>
      </c>
      <c r="H446">
        <v>428113</v>
      </c>
      <c r="I446" t="s">
        <v>58</v>
      </c>
      <c r="J446" s="3">
        <v>44749</v>
      </c>
      <c r="K446">
        <v>1400</v>
      </c>
      <c r="L446" t="s">
        <v>2064</v>
      </c>
      <c r="M446" t="s">
        <v>487</v>
      </c>
      <c r="N446" t="s">
        <v>2065</v>
      </c>
      <c r="O446" t="s">
        <v>2066</v>
      </c>
      <c r="P446" t="s">
        <v>39</v>
      </c>
      <c r="Q446">
        <v>14</v>
      </c>
      <c r="R446" t="s">
        <v>88</v>
      </c>
      <c r="S446" t="s">
        <v>63</v>
      </c>
      <c r="T446">
        <v>52094</v>
      </c>
      <c r="U446" s="1">
        <v>45294</v>
      </c>
      <c r="V446" t="s">
        <v>111</v>
      </c>
      <c r="W446">
        <v>949679</v>
      </c>
      <c r="X446" t="s">
        <v>2067</v>
      </c>
      <c r="Y446">
        <v>332</v>
      </c>
      <c r="Z446">
        <v>2627</v>
      </c>
      <c r="AA446">
        <v>3</v>
      </c>
      <c r="AB446">
        <v>3152.4</v>
      </c>
      <c r="AC446">
        <f>Table1_1[[#This Row],[Price]]*Table1_1[[#This Row],[Quantity]]</f>
        <v>7881</v>
      </c>
    </row>
    <row r="447" spans="1:29" x14ac:dyDescent="0.3">
      <c r="A447" t="s">
        <v>28</v>
      </c>
      <c r="B447" t="s">
        <v>29</v>
      </c>
      <c r="C447" t="s">
        <v>44</v>
      </c>
      <c r="D447" t="s">
        <v>254</v>
      </c>
      <c r="E447" t="s">
        <v>46</v>
      </c>
      <c r="F447" t="s">
        <v>150</v>
      </c>
      <c r="G447">
        <v>92</v>
      </c>
      <c r="H447">
        <v>416937</v>
      </c>
      <c r="I447" t="s">
        <v>34</v>
      </c>
      <c r="J447" s="3">
        <v>45278</v>
      </c>
      <c r="K447">
        <v>1300</v>
      </c>
      <c r="L447" t="s">
        <v>2068</v>
      </c>
      <c r="M447" t="s">
        <v>313</v>
      </c>
      <c r="N447" t="s">
        <v>2069</v>
      </c>
      <c r="O447" t="s">
        <v>2070</v>
      </c>
      <c r="P447" t="s">
        <v>71</v>
      </c>
      <c r="Q447">
        <v>8</v>
      </c>
      <c r="R447" t="s">
        <v>88</v>
      </c>
      <c r="S447" t="s">
        <v>41</v>
      </c>
      <c r="T447">
        <v>57996</v>
      </c>
      <c r="U447" s="1">
        <v>45404</v>
      </c>
      <c r="V447" t="s">
        <v>80</v>
      </c>
      <c r="W447">
        <v>896138</v>
      </c>
      <c r="X447" t="s">
        <v>2071</v>
      </c>
      <c r="Y447">
        <v>720</v>
      </c>
      <c r="Z447">
        <v>1539</v>
      </c>
      <c r="AA447">
        <v>3</v>
      </c>
      <c r="AB447">
        <v>1846.8000000000002</v>
      </c>
      <c r="AC447">
        <f>Table1_1[[#This Row],[Price]]*Table1_1[[#This Row],[Quantity]]</f>
        <v>4617</v>
      </c>
    </row>
    <row r="448" spans="1:29" x14ac:dyDescent="0.3">
      <c r="A448" t="s">
        <v>28</v>
      </c>
      <c r="B448" t="s">
        <v>29</v>
      </c>
      <c r="C448" t="s">
        <v>91</v>
      </c>
      <c r="D448" t="s">
        <v>274</v>
      </c>
      <c r="E448" t="s">
        <v>46</v>
      </c>
      <c r="F448" t="s">
        <v>175</v>
      </c>
      <c r="G448">
        <v>49</v>
      </c>
      <c r="H448">
        <v>430450</v>
      </c>
      <c r="I448" t="s">
        <v>58</v>
      </c>
      <c r="J448" s="3">
        <v>44898</v>
      </c>
      <c r="K448">
        <v>1400</v>
      </c>
      <c r="L448" t="s">
        <v>2073</v>
      </c>
      <c r="M448" t="s">
        <v>115</v>
      </c>
      <c r="N448" t="s">
        <v>2074</v>
      </c>
      <c r="O448" t="s">
        <v>2075</v>
      </c>
      <c r="P448" t="s">
        <v>71</v>
      </c>
      <c r="Q448">
        <v>7</v>
      </c>
      <c r="R448" t="s">
        <v>88</v>
      </c>
      <c r="S448" t="s">
        <v>118</v>
      </c>
      <c r="T448">
        <v>20753</v>
      </c>
      <c r="U448" s="1">
        <v>45451</v>
      </c>
      <c r="V448" t="s">
        <v>52</v>
      </c>
      <c r="W448">
        <v>667519</v>
      </c>
      <c r="X448" t="s">
        <v>2076</v>
      </c>
      <c r="Y448">
        <v>649</v>
      </c>
      <c r="Z448">
        <v>965</v>
      </c>
      <c r="AA448">
        <v>4</v>
      </c>
      <c r="AB448">
        <v>1544</v>
      </c>
      <c r="AC448">
        <f>Table1_1[[#This Row],[Price]]*Table1_1[[#This Row],[Quantity]]</f>
        <v>3860</v>
      </c>
    </row>
    <row r="449" spans="1:29" x14ac:dyDescent="0.3">
      <c r="A449" t="s">
        <v>28</v>
      </c>
      <c r="B449" t="s">
        <v>29</v>
      </c>
      <c r="C449" t="s">
        <v>54</v>
      </c>
      <c r="D449" t="s">
        <v>74</v>
      </c>
      <c r="E449" t="s">
        <v>46</v>
      </c>
      <c r="F449" t="s">
        <v>135</v>
      </c>
      <c r="G449">
        <v>45</v>
      </c>
      <c r="H449">
        <v>433471</v>
      </c>
      <c r="I449" t="s">
        <v>58</v>
      </c>
      <c r="J449" s="3">
        <v>44735</v>
      </c>
      <c r="K449">
        <v>1000</v>
      </c>
      <c r="L449" t="s">
        <v>2077</v>
      </c>
      <c r="M449" t="s">
        <v>244</v>
      </c>
      <c r="N449" t="s">
        <v>2078</v>
      </c>
      <c r="O449" t="s">
        <v>2079</v>
      </c>
      <c r="P449" t="s">
        <v>71</v>
      </c>
      <c r="Q449">
        <v>8</v>
      </c>
      <c r="R449" t="s">
        <v>40</v>
      </c>
      <c r="S449" t="s">
        <v>118</v>
      </c>
      <c r="T449">
        <v>24082</v>
      </c>
      <c r="U449" s="1">
        <v>45545</v>
      </c>
      <c r="V449" t="s">
        <v>180</v>
      </c>
      <c r="W449">
        <v>349736</v>
      </c>
      <c r="X449" t="s">
        <v>2080</v>
      </c>
      <c r="Y449">
        <v>494</v>
      </c>
      <c r="Z449">
        <v>1649</v>
      </c>
      <c r="AA449">
        <v>2</v>
      </c>
      <c r="AB449">
        <v>1319.2</v>
      </c>
      <c r="AC449">
        <f>Table1_1[[#This Row],[Price]]*Table1_1[[#This Row],[Quantity]]</f>
        <v>3298</v>
      </c>
    </row>
    <row r="450" spans="1:29" x14ac:dyDescent="0.3">
      <c r="A450" t="s">
        <v>28</v>
      </c>
      <c r="B450" t="s">
        <v>29</v>
      </c>
      <c r="C450" t="s">
        <v>44</v>
      </c>
      <c r="D450" t="s">
        <v>621</v>
      </c>
      <c r="E450" t="s">
        <v>56</v>
      </c>
      <c r="F450" t="s">
        <v>47</v>
      </c>
      <c r="G450">
        <v>99</v>
      </c>
      <c r="H450">
        <v>406331</v>
      </c>
      <c r="I450" t="s">
        <v>34</v>
      </c>
      <c r="J450" s="3">
        <v>44280</v>
      </c>
      <c r="K450">
        <v>950</v>
      </c>
      <c r="L450" t="s">
        <v>2081</v>
      </c>
      <c r="M450" t="s">
        <v>1291</v>
      </c>
      <c r="N450" t="s">
        <v>2082</v>
      </c>
      <c r="O450" t="s">
        <v>2083</v>
      </c>
      <c r="P450" t="s">
        <v>51</v>
      </c>
      <c r="Q450">
        <v>17</v>
      </c>
      <c r="R450" t="s">
        <v>40</v>
      </c>
      <c r="S450" t="s">
        <v>63</v>
      </c>
      <c r="T450">
        <v>63208</v>
      </c>
      <c r="U450" s="1">
        <v>45562</v>
      </c>
      <c r="V450" t="s">
        <v>180</v>
      </c>
      <c r="W450">
        <v>653428</v>
      </c>
      <c r="X450" t="s">
        <v>2084</v>
      </c>
      <c r="Y450">
        <v>423</v>
      </c>
      <c r="Z450">
        <v>2180</v>
      </c>
      <c r="AA450">
        <v>5</v>
      </c>
      <c r="AB450">
        <v>4360</v>
      </c>
      <c r="AC450">
        <f>Table1_1[[#This Row],[Price]]*Table1_1[[#This Row],[Quantity]]</f>
        <v>10900</v>
      </c>
    </row>
    <row r="451" spans="1:29" x14ac:dyDescent="0.3">
      <c r="A451" t="s">
        <v>28</v>
      </c>
      <c r="B451" t="s">
        <v>29</v>
      </c>
      <c r="C451" t="s">
        <v>148</v>
      </c>
      <c r="D451" t="s">
        <v>134</v>
      </c>
      <c r="E451" t="s">
        <v>56</v>
      </c>
      <c r="F451" t="s">
        <v>135</v>
      </c>
      <c r="G451">
        <v>1</v>
      </c>
      <c r="H451">
        <v>414017</v>
      </c>
      <c r="I451" t="s">
        <v>34</v>
      </c>
      <c r="J451" s="3">
        <v>45566</v>
      </c>
      <c r="K451">
        <v>1300</v>
      </c>
      <c r="L451" t="s">
        <v>2085</v>
      </c>
      <c r="M451" t="s">
        <v>1253</v>
      </c>
      <c r="N451" t="s">
        <v>2086</v>
      </c>
      <c r="O451" t="s">
        <v>2087</v>
      </c>
      <c r="P451" t="s">
        <v>51</v>
      </c>
      <c r="Q451">
        <v>6</v>
      </c>
      <c r="R451" t="s">
        <v>88</v>
      </c>
      <c r="S451" t="s">
        <v>41</v>
      </c>
      <c r="T451">
        <v>94838</v>
      </c>
      <c r="U451" s="1">
        <v>45408</v>
      </c>
      <c r="V451" t="s">
        <v>80</v>
      </c>
      <c r="W451">
        <v>519537</v>
      </c>
      <c r="X451" t="s">
        <v>2088</v>
      </c>
      <c r="Y451">
        <v>526</v>
      </c>
      <c r="Z451">
        <v>1978</v>
      </c>
      <c r="AA451">
        <v>7</v>
      </c>
      <c r="AB451">
        <v>5538.4000000000015</v>
      </c>
      <c r="AC451">
        <f>Table1_1[[#This Row],[Price]]*Table1_1[[#This Row],[Quantity]]</f>
        <v>13846</v>
      </c>
    </row>
    <row r="452" spans="1:29" x14ac:dyDescent="0.3">
      <c r="A452" t="s">
        <v>28</v>
      </c>
      <c r="B452" t="s">
        <v>29</v>
      </c>
      <c r="C452" t="s">
        <v>44</v>
      </c>
      <c r="D452" t="s">
        <v>55</v>
      </c>
      <c r="E452" t="s">
        <v>46</v>
      </c>
      <c r="F452" t="s">
        <v>47</v>
      </c>
      <c r="G452">
        <v>82</v>
      </c>
      <c r="H452">
        <v>413222</v>
      </c>
      <c r="I452" t="s">
        <v>58</v>
      </c>
      <c r="J452" s="3">
        <v>44487</v>
      </c>
      <c r="K452">
        <v>950</v>
      </c>
      <c r="L452" t="s">
        <v>2090</v>
      </c>
      <c r="M452" t="s">
        <v>222</v>
      </c>
      <c r="N452" t="s">
        <v>2091</v>
      </c>
      <c r="O452" t="s">
        <v>2092</v>
      </c>
      <c r="P452" t="s">
        <v>39</v>
      </c>
      <c r="Q452">
        <v>20</v>
      </c>
      <c r="R452" t="s">
        <v>88</v>
      </c>
      <c r="S452" t="s">
        <v>118</v>
      </c>
      <c r="T452">
        <v>47490</v>
      </c>
      <c r="U452" s="1">
        <v>45479</v>
      </c>
      <c r="V452" t="s">
        <v>126</v>
      </c>
      <c r="W452">
        <v>572548</v>
      </c>
      <c r="X452" t="s">
        <v>2093</v>
      </c>
      <c r="Y452">
        <v>721</v>
      </c>
      <c r="Z452">
        <v>1717</v>
      </c>
      <c r="AA452">
        <v>8</v>
      </c>
      <c r="AB452">
        <v>5494.4000000000015</v>
      </c>
      <c r="AC452">
        <f>Table1_1[[#This Row],[Price]]*Table1_1[[#This Row],[Quantity]]</f>
        <v>13736</v>
      </c>
    </row>
    <row r="453" spans="1:29" x14ac:dyDescent="0.3">
      <c r="A453" t="s">
        <v>28</v>
      </c>
      <c r="B453" t="s">
        <v>29</v>
      </c>
      <c r="C453" t="s">
        <v>148</v>
      </c>
      <c r="D453" t="s">
        <v>98</v>
      </c>
      <c r="E453" t="s">
        <v>56</v>
      </c>
      <c r="F453" t="s">
        <v>355</v>
      </c>
      <c r="G453">
        <v>5</v>
      </c>
      <c r="H453">
        <v>421404</v>
      </c>
      <c r="I453" t="s">
        <v>58</v>
      </c>
      <c r="J453" s="3">
        <v>44921</v>
      </c>
      <c r="K453">
        <v>1100</v>
      </c>
      <c r="L453" t="s">
        <v>2095</v>
      </c>
      <c r="M453" t="s">
        <v>1356</v>
      </c>
      <c r="N453" t="s">
        <v>2096</v>
      </c>
      <c r="O453">
        <v>1072555734</v>
      </c>
      <c r="P453" t="s">
        <v>71</v>
      </c>
      <c r="Q453">
        <v>20</v>
      </c>
      <c r="R453" t="s">
        <v>40</v>
      </c>
      <c r="S453" t="s">
        <v>63</v>
      </c>
      <c r="T453">
        <v>24980</v>
      </c>
      <c r="U453" s="1">
        <v>45395</v>
      </c>
      <c r="V453" t="s">
        <v>80</v>
      </c>
      <c r="W453">
        <v>414493</v>
      </c>
      <c r="X453" t="s">
        <v>2097</v>
      </c>
      <c r="Y453">
        <v>565</v>
      </c>
      <c r="Z453">
        <v>2804</v>
      </c>
      <c r="AA453">
        <v>1</v>
      </c>
      <c r="AB453">
        <v>1121.6000000000001</v>
      </c>
      <c r="AC453">
        <f>Table1_1[[#This Row],[Price]]*Table1_1[[#This Row],[Quantity]]</f>
        <v>2804</v>
      </c>
    </row>
    <row r="454" spans="1:29" x14ac:dyDescent="0.3">
      <c r="A454" t="s">
        <v>28</v>
      </c>
      <c r="B454" t="s">
        <v>29</v>
      </c>
      <c r="C454" t="s">
        <v>193</v>
      </c>
      <c r="D454" t="s">
        <v>254</v>
      </c>
      <c r="E454" t="s">
        <v>56</v>
      </c>
      <c r="F454" t="s">
        <v>113</v>
      </c>
      <c r="G454">
        <v>91</v>
      </c>
      <c r="H454">
        <v>414691</v>
      </c>
      <c r="I454" t="s">
        <v>34</v>
      </c>
      <c r="J454" s="3">
        <v>44156</v>
      </c>
      <c r="K454">
        <v>1200</v>
      </c>
      <c r="L454" t="s">
        <v>2099</v>
      </c>
      <c r="M454" t="s">
        <v>417</v>
      </c>
      <c r="N454" t="s">
        <v>2100</v>
      </c>
      <c r="O454" t="s">
        <v>2101</v>
      </c>
      <c r="P454" t="s">
        <v>39</v>
      </c>
      <c r="Q454">
        <v>19</v>
      </c>
      <c r="R454" t="s">
        <v>40</v>
      </c>
      <c r="S454" t="s">
        <v>63</v>
      </c>
      <c r="T454">
        <v>99885</v>
      </c>
      <c r="U454" s="1">
        <v>45531</v>
      </c>
      <c r="V454" t="s">
        <v>64</v>
      </c>
      <c r="W454">
        <v>757318</v>
      </c>
      <c r="X454" t="s">
        <v>2102</v>
      </c>
      <c r="Y454">
        <v>644</v>
      </c>
      <c r="Z454">
        <v>755</v>
      </c>
      <c r="AA454">
        <v>7</v>
      </c>
      <c r="AB454">
        <v>2114</v>
      </c>
      <c r="AC454">
        <f>Table1_1[[#This Row],[Price]]*Table1_1[[#This Row],[Quantity]]</f>
        <v>5285</v>
      </c>
    </row>
    <row r="455" spans="1:29" x14ac:dyDescent="0.3">
      <c r="A455" t="s">
        <v>28</v>
      </c>
      <c r="B455" t="s">
        <v>29</v>
      </c>
      <c r="C455" t="s">
        <v>193</v>
      </c>
      <c r="D455" t="s">
        <v>248</v>
      </c>
      <c r="E455" t="s">
        <v>32</v>
      </c>
      <c r="F455" t="s">
        <v>106</v>
      </c>
      <c r="G455">
        <v>94</v>
      </c>
      <c r="H455">
        <v>416891</v>
      </c>
      <c r="I455" t="s">
        <v>58</v>
      </c>
      <c r="J455" s="3">
        <v>44615</v>
      </c>
      <c r="K455">
        <v>800</v>
      </c>
      <c r="L455" t="s">
        <v>2103</v>
      </c>
      <c r="M455" t="s">
        <v>1460</v>
      </c>
      <c r="N455" t="s">
        <v>2104</v>
      </c>
      <c r="O455" t="s">
        <v>2105</v>
      </c>
      <c r="P455" t="s">
        <v>39</v>
      </c>
      <c r="Q455">
        <v>10</v>
      </c>
      <c r="R455" t="s">
        <v>40</v>
      </c>
      <c r="S455" t="s">
        <v>41</v>
      </c>
      <c r="T455">
        <v>99140</v>
      </c>
      <c r="U455" s="1">
        <v>45606</v>
      </c>
      <c r="V455" t="s">
        <v>42</v>
      </c>
      <c r="W455">
        <v>984814</v>
      </c>
      <c r="X455" t="s">
        <v>2106</v>
      </c>
      <c r="Y455">
        <v>794</v>
      </c>
      <c r="Z455">
        <v>2641</v>
      </c>
      <c r="AA455">
        <v>1</v>
      </c>
      <c r="AB455">
        <v>1056.4000000000001</v>
      </c>
      <c r="AC455">
        <f>Table1_1[[#This Row],[Price]]*Table1_1[[#This Row],[Quantity]]</f>
        <v>2641</v>
      </c>
    </row>
    <row r="456" spans="1:29" x14ac:dyDescent="0.3">
      <c r="A456" t="s">
        <v>28</v>
      </c>
      <c r="B456" t="s">
        <v>29</v>
      </c>
      <c r="C456" t="s">
        <v>91</v>
      </c>
      <c r="D456" t="s">
        <v>45</v>
      </c>
      <c r="E456" t="s">
        <v>32</v>
      </c>
      <c r="F456" t="s">
        <v>355</v>
      </c>
      <c r="G456">
        <v>6</v>
      </c>
      <c r="H456">
        <v>403035</v>
      </c>
      <c r="I456" t="s">
        <v>34</v>
      </c>
      <c r="J456" s="3">
        <v>44422</v>
      </c>
      <c r="K456">
        <v>800</v>
      </c>
      <c r="L456" t="s">
        <v>2107</v>
      </c>
      <c r="M456" t="s">
        <v>293</v>
      </c>
      <c r="N456" t="s">
        <v>2108</v>
      </c>
      <c r="O456" t="s">
        <v>2109</v>
      </c>
      <c r="P456" t="s">
        <v>71</v>
      </c>
      <c r="Q456">
        <v>7</v>
      </c>
      <c r="R456" t="s">
        <v>88</v>
      </c>
      <c r="S456" t="s">
        <v>63</v>
      </c>
      <c r="T456">
        <v>55509</v>
      </c>
      <c r="U456" s="1">
        <v>45331</v>
      </c>
      <c r="V456" t="s">
        <v>119</v>
      </c>
      <c r="W456">
        <v>170429</v>
      </c>
      <c r="X456" t="s">
        <v>2110</v>
      </c>
      <c r="Y456">
        <v>712</v>
      </c>
      <c r="Z456">
        <v>2082</v>
      </c>
      <c r="AA456">
        <v>6</v>
      </c>
      <c r="AB456">
        <v>4996.8</v>
      </c>
      <c r="AC456">
        <f>Table1_1[[#This Row],[Price]]*Table1_1[[#This Row],[Quantity]]</f>
        <v>12492</v>
      </c>
    </row>
    <row r="457" spans="1:29" x14ac:dyDescent="0.3">
      <c r="A457" t="s">
        <v>28</v>
      </c>
      <c r="B457" t="s">
        <v>29</v>
      </c>
      <c r="C457" t="s">
        <v>193</v>
      </c>
      <c r="D457" t="s">
        <v>621</v>
      </c>
      <c r="E457" t="s">
        <v>56</v>
      </c>
      <c r="F457" t="s">
        <v>175</v>
      </c>
      <c r="G457">
        <v>55</v>
      </c>
      <c r="H457">
        <v>400546</v>
      </c>
      <c r="I457" t="s">
        <v>58</v>
      </c>
      <c r="J457" s="3">
        <v>44615</v>
      </c>
      <c r="K457">
        <v>1100</v>
      </c>
      <c r="L457" t="s">
        <v>2111</v>
      </c>
      <c r="M457" t="s">
        <v>129</v>
      </c>
      <c r="N457" t="s">
        <v>2112</v>
      </c>
      <c r="O457" t="s">
        <v>2113</v>
      </c>
      <c r="P457" t="s">
        <v>51</v>
      </c>
      <c r="Q457">
        <v>20</v>
      </c>
      <c r="R457" t="s">
        <v>88</v>
      </c>
      <c r="S457" t="s">
        <v>63</v>
      </c>
      <c r="T457">
        <v>16549</v>
      </c>
      <c r="U457" s="1">
        <v>45333</v>
      </c>
      <c r="V457" t="s">
        <v>119</v>
      </c>
      <c r="W457">
        <v>907907</v>
      </c>
      <c r="X457" t="s">
        <v>2114</v>
      </c>
      <c r="Y457">
        <v>517</v>
      </c>
      <c r="Z457">
        <v>1322</v>
      </c>
      <c r="AA457">
        <v>3</v>
      </c>
      <c r="AB457">
        <v>1586.4</v>
      </c>
      <c r="AC457">
        <f>Table1_1[[#This Row],[Price]]*Table1_1[[#This Row],[Quantity]]</f>
        <v>3966</v>
      </c>
    </row>
    <row r="458" spans="1:29" x14ac:dyDescent="0.3">
      <c r="A458" t="s">
        <v>28</v>
      </c>
      <c r="B458" t="s">
        <v>29</v>
      </c>
      <c r="C458" t="s">
        <v>91</v>
      </c>
      <c r="D458" t="s">
        <v>92</v>
      </c>
      <c r="E458" t="s">
        <v>46</v>
      </c>
      <c r="F458" t="s">
        <v>33</v>
      </c>
      <c r="G458">
        <v>51</v>
      </c>
      <c r="H458">
        <v>421168</v>
      </c>
      <c r="I458" t="s">
        <v>58</v>
      </c>
      <c r="J458" s="3">
        <v>44612</v>
      </c>
      <c r="K458">
        <v>950</v>
      </c>
      <c r="L458" t="s">
        <v>2115</v>
      </c>
      <c r="M458" t="s">
        <v>239</v>
      </c>
      <c r="N458" t="s">
        <v>2116</v>
      </c>
      <c r="O458" t="s">
        <v>2117</v>
      </c>
      <c r="P458" t="s">
        <v>87</v>
      </c>
      <c r="Q458">
        <v>19</v>
      </c>
      <c r="R458" t="s">
        <v>40</v>
      </c>
      <c r="S458" t="s">
        <v>63</v>
      </c>
      <c r="T458">
        <v>87518</v>
      </c>
      <c r="U458" s="1">
        <v>45424</v>
      </c>
      <c r="V458" t="s">
        <v>140</v>
      </c>
      <c r="W458">
        <v>839083</v>
      </c>
      <c r="X458" t="s">
        <v>2118</v>
      </c>
      <c r="Y458">
        <v>701</v>
      </c>
      <c r="Z458">
        <v>995</v>
      </c>
      <c r="AA458">
        <v>8</v>
      </c>
      <c r="AB458">
        <v>3184</v>
      </c>
      <c r="AC458">
        <f>Table1_1[[#This Row],[Price]]*Table1_1[[#This Row],[Quantity]]</f>
        <v>7960</v>
      </c>
    </row>
    <row r="459" spans="1:29" x14ac:dyDescent="0.3">
      <c r="A459" t="s">
        <v>28</v>
      </c>
      <c r="B459" t="s">
        <v>29</v>
      </c>
      <c r="C459" t="s">
        <v>54</v>
      </c>
      <c r="D459" t="s">
        <v>82</v>
      </c>
      <c r="E459" t="s">
        <v>56</v>
      </c>
      <c r="F459" t="s">
        <v>57</v>
      </c>
      <c r="G459">
        <v>71</v>
      </c>
      <c r="H459">
        <v>405687</v>
      </c>
      <c r="I459" t="s">
        <v>58</v>
      </c>
      <c r="J459" s="3">
        <v>44772</v>
      </c>
      <c r="K459">
        <v>1300</v>
      </c>
      <c r="L459" t="s">
        <v>2119</v>
      </c>
      <c r="M459" t="s">
        <v>1091</v>
      </c>
      <c r="N459" t="s">
        <v>2120</v>
      </c>
      <c r="O459" t="s">
        <v>2121</v>
      </c>
      <c r="P459" t="s">
        <v>71</v>
      </c>
      <c r="Q459">
        <v>4</v>
      </c>
      <c r="R459" t="s">
        <v>40</v>
      </c>
      <c r="S459" t="s">
        <v>118</v>
      </c>
      <c r="T459">
        <v>96976</v>
      </c>
      <c r="U459" s="1">
        <v>45379</v>
      </c>
      <c r="V459" t="s">
        <v>72</v>
      </c>
      <c r="W459">
        <v>212490</v>
      </c>
      <c r="X459" t="s">
        <v>2122</v>
      </c>
      <c r="Y459">
        <v>366</v>
      </c>
      <c r="Z459">
        <v>1884</v>
      </c>
      <c r="AA459">
        <v>8</v>
      </c>
      <c r="AB459">
        <v>6028.8</v>
      </c>
      <c r="AC459">
        <f>Table1_1[[#This Row],[Price]]*Table1_1[[#This Row],[Quantity]]</f>
        <v>15072</v>
      </c>
    </row>
    <row r="460" spans="1:29" x14ac:dyDescent="0.3">
      <c r="A460" t="s">
        <v>28</v>
      </c>
      <c r="B460" t="s">
        <v>29</v>
      </c>
      <c r="C460" t="s">
        <v>148</v>
      </c>
      <c r="D460" t="s">
        <v>227</v>
      </c>
      <c r="E460" t="s">
        <v>56</v>
      </c>
      <c r="F460" t="s">
        <v>355</v>
      </c>
      <c r="G460">
        <v>70</v>
      </c>
      <c r="H460">
        <v>419198</v>
      </c>
      <c r="I460" t="s">
        <v>58</v>
      </c>
      <c r="J460" s="3">
        <v>44237</v>
      </c>
      <c r="K460">
        <v>800</v>
      </c>
      <c r="L460" t="s">
        <v>2123</v>
      </c>
      <c r="M460" t="s">
        <v>2124</v>
      </c>
      <c r="N460" t="s">
        <v>2125</v>
      </c>
      <c r="O460" t="s">
        <v>2126</v>
      </c>
      <c r="P460" t="s">
        <v>71</v>
      </c>
      <c r="Q460">
        <v>13</v>
      </c>
      <c r="R460" t="s">
        <v>88</v>
      </c>
      <c r="S460" t="s">
        <v>79</v>
      </c>
      <c r="T460">
        <v>94543</v>
      </c>
      <c r="U460" s="1">
        <v>45624</v>
      </c>
      <c r="V460" t="s">
        <v>42</v>
      </c>
      <c r="W460">
        <v>331723</v>
      </c>
      <c r="X460" t="s">
        <v>2127</v>
      </c>
      <c r="Y460">
        <v>936</v>
      </c>
      <c r="Z460">
        <v>2776</v>
      </c>
      <c r="AA460">
        <v>6</v>
      </c>
      <c r="AB460">
        <v>6662.4000000000015</v>
      </c>
      <c r="AC460">
        <f>Table1_1[[#This Row],[Price]]*Table1_1[[#This Row],[Quantity]]</f>
        <v>16656</v>
      </c>
    </row>
    <row r="461" spans="1:29" x14ac:dyDescent="0.3">
      <c r="A461" t="s">
        <v>28</v>
      </c>
      <c r="B461" t="s">
        <v>29</v>
      </c>
      <c r="C461" t="s">
        <v>66</v>
      </c>
      <c r="D461" t="s">
        <v>134</v>
      </c>
      <c r="E461" t="s">
        <v>32</v>
      </c>
      <c r="F461" t="s">
        <v>33</v>
      </c>
      <c r="G461">
        <v>63</v>
      </c>
      <c r="H461">
        <v>403364</v>
      </c>
      <c r="I461" t="s">
        <v>58</v>
      </c>
      <c r="J461" s="3">
        <v>45407</v>
      </c>
      <c r="K461">
        <v>950</v>
      </c>
      <c r="L461" t="s">
        <v>2129</v>
      </c>
      <c r="M461" t="s">
        <v>496</v>
      </c>
      <c r="N461" t="s">
        <v>2130</v>
      </c>
      <c r="O461" t="s">
        <v>2131</v>
      </c>
      <c r="P461" t="s">
        <v>87</v>
      </c>
      <c r="Q461">
        <v>17</v>
      </c>
      <c r="R461" t="s">
        <v>88</v>
      </c>
      <c r="S461" t="s">
        <v>79</v>
      </c>
      <c r="T461">
        <v>85009</v>
      </c>
      <c r="U461" s="1">
        <v>45504</v>
      </c>
      <c r="V461" t="s">
        <v>126</v>
      </c>
      <c r="W461">
        <v>494083</v>
      </c>
      <c r="X461" t="s">
        <v>2132</v>
      </c>
      <c r="Y461">
        <v>234</v>
      </c>
      <c r="Z461">
        <v>2106</v>
      </c>
      <c r="AA461">
        <v>5</v>
      </c>
      <c r="AB461">
        <v>4212</v>
      </c>
      <c r="AC461">
        <f>Table1_1[[#This Row],[Price]]*Table1_1[[#This Row],[Quantity]]</f>
        <v>10530</v>
      </c>
    </row>
    <row r="462" spans="1:29" x14ac:dyDescent="0.3">
      <c r="A462" t="s">
        <v>28</v>
      </c>
      <c r="B462" t="s">
        <v>29</v>
      </c>
      <c r="C462" t="s">
        <v>54</v>
      </c>
      <c r="D462" t="s">
        <v>92</v>
      </c>
      <c r="E462" t="s">
        <v>32</v>
      </c>
      <c r="F462" t="s">
        <v>113</v>
      </c>
      <c r="G462">
        <v>46</v>
      </c>
      <c r="H462">
        <v>405709</v>
      </c>
      <c r="I462" t="s">
        <v>58</v>
      </c>
      <c r="J462" s="3">
        <v>44989</v>
      </c>
      <c r="K462">
        <v>1200</v>
      </c>
      <c r="L462" t="s">
        <v>2133</v>
      </c>
      <c r="M462" t="s">
        <v>137</v>
      </c>
      <c r="N462" t="s">
        <v>2134</v>
      </c>
      <c r="O462" t="s">
        <v>2135</v>
      </c>
      <c r="P462" t="s">
        <v>39</v>
      </c>
      <c r="Q462">
        <v>14</v>
      </c>
      <c r="R462" t="s">
        <v>88</v>
      </c>
      <c r="S462" t="s">
        <v>63</v>
      </c>
      <c r="T462">
        <v>36637</v>
      </c>
      <c r="U462" s="1">
        <v>45547</v>
      </c>
      <c r="V462" t="s">
        <v>180</v>
      </c>
      <c r="W462">
        <v>278475</v>
      </c>
      <c r="X462" t="s">
        <v>2136</v>
      </c>
      <c r="Y462">
        <v>800</v>
      </c>
      <c r="Z462">
        <v>1320</v>
      </c>
      <c r="AA462">
        <v>6</v>
      </c>
      <c r="AB462">
        <v>3168</v>
      </c>
      <c r="AC462">
        <f>Table1_1[[#This Row],[Price]]*Table1_1[[#This Row],[Quantity]]</f>
        <v>7920</v>
      </c>
    </row>
    <row r="463" spans="1:29" x14ac:dyDescent="0.3">
      <c r="A463" t="s">
        <v>28</v>
      </c>
      <c r="B463" t="s">
        <v>29</v>
      </c>
      <c r="C463" t="s">
        <v>148</v>
      </c>
      <c r="D463" t="s">
        <v>74</v>
      </c>
      <c r="E463" t="s">
        <v>32</v>
      </c>
      <c r="F463" t="s">
        <v>175</v>
      </c>
      <c r="G463">
        <v>69</v>
      </c>
      <c r="H463">
        <v>406384</v>
      </c>
      <c r="I463" t="s">
        <v>58</v>
      </c>
      <c r="J463" s="3">
        <v>45072</v>
      </c>
      <c r="K463">
        <v>950</v>
      </c>
      <c r="L463" t="s">
        <v>2137</v>
      </c>
      <c r="M463" t="s">
        <v>487</v>
      </c>
      <c r="N463" t="s">
        <v>2138</v>
      </c>
      <c r="O463" t="s">
        <v>2139</v>
      </c>
      <c r="P463" t="s">
        <v>51</v>
      </c>
      <c r="Q463">
        <v>9</v>
      </c>
      <c r="R463" t="s">
        <v>40</v>
      </c>
      <c r="S463" t="s">
        <v>63</v>
      </c>
      <c r="T463">
        <v>39591</v>
      </c>
      <c r="U463" s="1">
        <v>45314</v>
      </c>
      <c r="V463" t="s">
        <v>111</v>
      </c>
      <c r="W463">
        <v>895734</v>
      </c>
      <c r="X463" t="s">
        <v>2140</v>
      </c>
      <c r="Y463">
        <v>907</v>
      </c>
      <c r="Z463">
        <v>2825</v>
      </c>
      <c r="AA463">
        <v>2</v>
      </c>
      <c r="AB463">
        <v>2260</v>
      </c>
      <c r="AC463">
        <f>Table1_1[[#This Row],[Price]]*Table1_1[[#This Row],[Quantity]]</f>
        <v>5650</v>
      </c>
    </row>
    <row r="464" spans="1:29" x14ac:dyDescent="0.3">
      <c r="A464" t="s">
        <v>28</v>
      </c>
      <c r="B464" t="s">
        <v>29</v>
      </c>
      <c r="C464" t="s">
        <v>157</v>
      </c>
      <c r="D464" t="s">
        <v>524</v>
      </c>
      <c r="E464" t="s">
        <v>56</v>
      </c>
      <c r="F464" t="s">
        <v>355</v>
      </c>
      <c r="G464">
        <v>11</v>
      </c>
      <c r="H464">
        <v>425933</v>
      </c>
      <c r="I464" t="s">
        <v>34</v>
      </c>
      <c r="J464" s="3">
        <v>45031</v>
      </c>
      <c r="K464">
        <v>1200</v>
      </c>
      <c r="L464" t="s">
        <v>2141</v>
      </c>
      <c r="M464" t="s">
        <v>137</v>
      </c>
      <c r="N464" t="s">
        <v>2142</v>
      </c>
      <c r="O464" t="s">
        <v>2143</v>
      </c>
      <c r="P464" t="s">
        <v>39</v>
      </c>
      <c r="Q464">
        <v>6</v>
      </c>
      <c r="R464" t="s">
        <v>88</v>
      </c>
      <c r="S464" t="s">
        <v>41</v>
      </c>
      <c r="T464">
        <v>80620</v>
      </c>
      <c r="U464" s="1">
        <v>45442</v>
      </c>
      <c r="V464" t="s">
        <v>140</v>
      </c>
      <c r="W464">
        <v>699199</v>
      </c>
      <c r="X464" t="s">
        <v>2144</v>
      </c>
      <c r="Y464">
        <v>895</v>
      </c>
      <c r="Z464">
        <v>2850</v>
      </c>
      <c r="AA464">
        <v>3</v>
      </c>
      <c r="AB464">
        <v>3420</v>
      </c>
      <c r="AC464">
        <f>Table1_1[[#This Row],[Price]]*Table1_1[[#This Row],[Quantity]]</f>
        <v>8550</v>
      </c>
    </row>
    <row r="465" spans="1:29" x14ac:dyDescent="0.3">
      <c r="A465" t="s">
        <v>28</v>
      </c>
      <c r="B465" t="s">
        <v>29</v>
      </c>
      <c r="C465" t="s">
        <v>54</v>
      </c>
      <c r="D465" t="s">
        <v>349</v>
      </c>
      <c r="E465" t="s">
        <v>56</v>
      </c>
      <c r="F465" t="s">
        <v>135</v>
      </c>
      <c r="G465">
        <v>23</v>
      </c>
      <c r="H465">
        <v>439958</v>
      </c>
      <c r="I465" t="s">
        <v>34</v>
      </c>
      <c r="J465" s="3">
        <v>45149</v>
      </c>
      <c r="K465">
        <v>1400</v>
      </c>
      <c r="L465" t="s">
        <v>2145</v>
      </c>
      <c r="M465" t="s">
        <v>308</v>
      </c>
      <c r="N465" t="s">
        <v>2146</v>
      </c>
      <c r="O465">
        <v>8385594214</v>
      </c>
      <c r="P465" t="s">
        <v>71</v>
      </c>
      <c r="Q465">
        <v>6</v>
      </c>
      <c r="R465" t="s">
        <v>88</v>
      </c>
      <c r="S465" t="s">
        <v>79</v>
      </c>
      <c r="T465">
        <v>70270</v>
      </c>
      <c r="U465" s="1">
        <v>45537</v>
      </c>
      <c r="V465" t="s">
        <v>180</v>
      </c>
      <c r="W465">
        <v>416003</v>
      </c>
      <c r="X465" t="s">
        <v>2147</v>
      </c>
      <c r="Y465">
        <v>971</v>
      </c>
      <c r="Z465">
        <v>2063</v>
      </c>
      <c r="AA465">
        <v>3</v>
      </c>
      <c r="AB465">
        <v>2475.6000000000004</v>
      </c>
      <c r="AC465">
        <f>Table1_1[[#This Row],[Price]]*Table1_1[[#This Row],[Quantity]]</f>
        <v>6189</v>
      </c>
    </row>
    <row r="466" spans="1:29" x14ac:dyDescent="0.3">
      <c r="A466" t="s">
        <v>28</v>
      </c>
      <c r="B466" t="s">
        <v>29</v>
      </c>
      <c r="C466" t="s">
        <v>157</v>
      </c>
      <c r="D466" t="s">
        <v>254</v>
      </c>
      <c r="E466" t="s">
        <v>56</v>
      </c>
      <c r="F466" t="s">
        <v>47</v>
      </c>
      <c r="G466">
        <v>49</v>
      </c>
      <c r="H466">
        <v>420076</v>
      </c>
      <c r="I466" t="s">
        <v>34</v>
      </c>
      <c r="J466" s="3">
        <v>44429</v>
      </c>
      <c r="K466">
        <v>1200</v>
      </c>
      <c r="L466" t="s">
        <v>2149</v>
      </c>
      <c r="M466" t="s">
        <v>680</v>
      </c>
      <c r="N466" t="s">
        <v>2150</v>
      </c>
      <c r="O466" t="s">
        <v>2151</v>
      </c>
      <c r="P466" t="s">
        <v>87</v>
      </c>
      <c r="Q466">
        <v>18</v>
      </c>
      <c r="R466" t="s">
        <v>88</v>
      </c>
      <c r="S466" t="s">
        <v>41</v>
      </c>
      <c r="T466">
        <v>19888</v>
      </c>
      <c r="U466" s="1">
        <v>45427</v>
      </c>
      <c r="V466" t="s">
        <v>140</v>
      </c>
      <c r="W466">
        <v>807624</v>
      </c>
      <c r="X466" t="s">
        <v>2152</v>
      </c>
      <c r="Y466">
        <v>860</v>
      </c>
      <c r="Z466">
        <v>2787</v>
      </c>
      <c r="AA466">
        <v>3</v>
      </c>
      <c r="AB466">
        <v>3344.4</v>
      </c>
      <c r="AC466">
        <f>Table1_1[[#This Row],[Price]]*Table1_1[[#This Row],[Quantity]]</f>
        <v>8361</v>
      </c>
    </row>
    <row r="467" spans="1:29" x14ac:dyDescent="0.3">
      <c r="A467" t="s">
        <v>28</v>
      </c>
      <c r="B467" t="s">
        <v>29</v>
      </c>
      <c r="C467" t="s">
        <v>30</v>
      </c>
      <c r="D467" t="s">
        <v>182</v>
      </c>
      <c r="E467" t="s">
        <v>56</v>
      </c>
      <c r="F467" t="s">
        <v>106</v>
      </c>
      <c r="G467">
        <v>89</v>
      </c>
      <c r="H467">
        <v>430812</v>
      </c>
      <c r="I467" t="s">
        <v>58</v>
      </c>
      <c r="J467" s="3">
        <v>45276</v>
      </c>
      <c r="K467">
        <v>1400</v>
      </c>
      <c r="L467" t="s">
        <v>2153</v>
      </c>
      <c r="M467" t="s">
        <v>736</v>
      </c>
      <c r="N467" t="s">
        <v>2154</v>
      </c>
      <c r="O467" t="s">
        <v>2155</v>
      </c>
      <c r="P467" t="s">
        <v>39</v>
      </c>
      <c r="Q467">
        <v>18</v>
      </c>
      <c r="R467" t="s">
        <v>88</v>
      </c>
      <c r="S467" t="s">
        <v>41</v>
      </c>
      <c r="T467">
        <v>95665</v>
      </c>
      <c r="U467" s="1">
        <v>45381</v>
      </c>
      <c r="V467" t="s">
        <v>72</v>
      </c>
      <c r="W467">
        <v>886294</v>
      </c>
      <c r="X467" t="s">
        <v>2156</v>
      </c>
      <c r="Y467">
        <v>593</v>
      </c>
      <c r="Z467">
        <v>856</v>
      </c>
      <c r="AA467">
        <v>3</v>
      </c>
      <c r="AB467">
        <v>1027.2</v>
      </c>
      <c r="AC467">
        <f>Table1_1[[#This Row],[Price]]*Table1_1[[#This Row],[Quantity]]</f>
        <v>2568</v>
      </c>
    </row>
    <row r="468" spans="1:29" x14ac:dyDescent="0.3">
      <c r="A468" t="s">
        <v>28</v>
      </c>
      <c r="B468" t="s">
        <v>29</v>
      </c>
      <c r="C468" t="s">
        <v>91</v>
      </c>
      <c r="D468" t="s">
        <v>560</v>
      </c>
      <c r="E468" t="s">
        <v>56</v>
      </c>
      <c r="F468" t="s">
        <v>106</v>
      </c>
      <c r="G468">
        <v>71</v>
      </c>
      <c r="H468">
        <v>420419</v>
      </c>
      <c r="I468" t="s">
        <v>58</v>
      </c>
      <c r="J468" s="3">
        <v>44227</v>
      </c>
      <c r="K468">
        <v>800</v>
      </c>
      <c r="L468" t="s">
        <v>2157</v>
      </c>
      <c r="M468" t="s">
        <v>1356</v>
      </c>
      <c r="N468" t="s">
        <v>2158</v>
      </c>
      <c r="O468" t="s">
        <v>2159</v>
      </c>
      <c r="P468" t="s">
        <v>51</v>
      </c>
      <c r="Q468">
        <v>9</v>
      </c>
      <c r="R468" t="s">
        <v>88</v>
      </c>
      <c r="S468" t="s">
        <v>63</v>
      </c>
      <c r="T468">
        <v>85498</v>
      </c>
      <c r="U468" s="1">
        <v>45465</v>
      </c>
      <c r="V468" t="s">
        <v>52</v>
      </c>
      <c r="W468">
        <v>433971</v>
      </c>
      <c r="X468" t="s">
        <v>2160</v>
      </c>
      <c r="Y468">
        <v>212</v>
      </c>
      <c r="Z468">
        <v>2228</v>
      </c>
      <c r="AA468">
        <v>7</v>
      </c>
      <c r="AB468">
        <v>6238.4000000000015</v>
      </c>
      <c r="AC468">
        <f>Table1_1[[#This Row],[Price]]*Table1_1[[#This Row],[Quantity]]</f>
        <v>15596</v>
      </c>
    </row>
    <row r="469" spans="1:29" x14ac:dyDescent="0.3">
      <c r="A469" t="s">
        <v>28</v>
      </c>
      <c r="B469" t="s">
        <v>29</v>
      </c>
      <c r="C469" t="s">
        <v>30</v>
      </c>
      <c r="D469" t="s">
        <v>105</v>
      </c>
      <c r="E469" t="s">
        <v>56</v>
      </c>
      <c r="F469" t="s">
        <v>99</v>
      </c>
      <c r="G469">
        <v>74</v>
      </c>
      <c r="H469">
        <v>411835</v>
      </c>
      <c r="I469" t="s">
        <v>58</v>
      </c>
      <c r="J469" s="3">
        <v>45494</v>
      </c>
      <c r="K469">
        <v>1400</v>
      </c>
      <c r="L469" t="s">
        <v>2162</v>
      </c>
      <c r="M469" t="s">
        <v>366</v>
      </c>
      <c r="N469" t="s">
        <v>2163</v>
      </c>
      <c r="O469" t="s">
        <v>2164</v>
      </c>
      <c r="P469" t="s">
        <v>71</v>
      </c>
      <c r="Q469">
        <v>5</v>
      </c>
      <c r="R469" t="s">
        <v>40</v>
      </c>
      <c r="S469" t="s">
        <v>79</v>
      </c>
      <c r="T469">
        <v>60043</v>
      </c>
      <c r="U469" s="1">
        <v>45615</v>
      </c>
      <c r="V469" t="s">
        <v>42</v>
      </c>
      <c r="W469">
        <v>184039</v>
      </c>
      <c r="X469" t="s">
        <v>2165</v>
      </c>
      <c r="Y469">
        <v>630</v>
      </c>
      <c r="Z469">
        <v>2718</v>
      </c>
      <c r="AA469">
        <v>2</v>
      </c>
      <c r="AB469">
        <v>2174.4</v>
      </c>
      <c r="AC469">
        <f>Table1_1[[#This Row],[Price]]*Table1_1[[#This Row],[Quantity]]</f>
        <v>5436</v>
      </c>
    </row>
    <row r="470" spans="1:29" x14ac:dyDescent="0.3">
      <c r="A470" t="s">
        <v>28</v>
      </c>
      <c r="B470" t="s">
        <v>29</v>
      </c>
      <c r="C470" t="s">
        <v>91</v>
      </c>
      <c r="D470" t="s">
        <v>220</v>
      </c>
      <c r="E470" t="s">
        <v>46</v>
      </c>
      <c r="F470" t="s">
        <v>175</v>
      </c>
      <c r="G470">
        <v>100</v>
      </c>
      <c r="H470">
        <v>405287</v>
      </c>
      <c r="I470" t="s">
        <v>34</v>
      </c>
      <c r="J470" s="3">
        <v>44828</v>
      </c>
      <c r="K470">
        <v>1000</v>
      </c>
      <c r="L470" t="s">
        <v>2166</v>
      </c>
      <c r="M470" t="s">
        <v>49</v>
      </c>
      <c r="N470" t="s">
        <v>2167</v>
      </c>
      <c r="O470" t="s">
        <v>2168</v>
      </c>
      <c r="P470" t="s">
        <v>39</v>
      </c>
      <c r="Q470">
        <v>20</v>
      </c>
      <c r="R470" t="s">
        <v>88</v>
      </c>
      <c r="S470" t="s">
        <v>118</v>
      </c>
      <c r="T470">
        <v>74941</v>
      </c>
      <c r="U470" s="1">
        <v>45409</v>
      </c>
      <c r="V470" t="s">
        <v>80</v>
      </c>
      <c r="W470">
        <v>533560</v>
      </c>
      <c r="X470" t="s">
        <v>2169</v>
      </c>
      <c r="Y470">
        <v>989</v>
      </c>
      <c r="Z470">
        <v>1340</v>
      </c>
      <c r="AA470">
        <v>2</v>
      </c>
      <c r="AB470">
        <v>1072</v>
      </c>
      <c r="AC470">
        <f>Table1_1[[#This Row],[Price]]*Table1_1[[#This Row],[Quantity]]</f>
        <v>2680</v>
      </c>
    </row>
    <row r="471" spans="1:29" x14ac:dyDescent="0.3">
      <c r="A471" t="s">
        <v>28</v>
      </c>
      <c r="B471" t="s">
        <v>29</v>
      </c>
      <c r="C471" t="s">
        <v>66</v>
      </c>
      <c r="D471" t="s">
        <v>611</v>
      </c>
      <c r="E471" t="s">
        <v>46</v>
      </c>
      <c r="F471" t="s">
        <v>106</v>
      </c>
      <c r="G471">
        <v>75</v>
      </c>
      <c r="H471">
        <v>405909</v>
      </c>
      <c r="I471" t="s">
        <v>34</v>
      </c>
      <c r="J471" s="3">
        <v>44171</v>
      </c>
      <c r="K471">
        <v>1000</v>
      </c>
      <c r="L471" t="s">
        <v>2170</v>
      </c>
      <c r="M471" t="s">
        <v>654</v>
      </c>
      <c r="N471" t="s">
        <v>2171</v>
      </c>
      <c r="O471" t="s">
        <v>2172</v>
      </c>
      <c r="P471" t="s">
        <v>51</v>
      </c>
      <c r="Q471">
        <v>3</v>
      </c>
      <c r="R471" t="s">
        <v>40</v>
      </c>
      <c r="S471" t="s">
        <v>41</v>
      </c>
      <c r="T471">
        <v>10349</v>
      </c>
      <c r="U471" s="1">
        <v>45523</v>
      </c>
      <c r="V471" t="s">
        <v>64</v>
      </c>
      <c r="W471">
        <v>908740</v>
      </c>
      <c r="X471" t="s">
        <v>2173</v>
      </c>
      <c r="Y471">
        <v>254</v>
      </c>
      <c r="Z471">
        <v>774</v>
      </c>
      <c r="AA471">
        <v>7</v>
      </c>
      <c r="AB471">
        <v>2167.2000000000003</v>
      </c>
      <c r="AC471">
        <f>Table1_1[[#This Row],[Price]]*Table1_1[[#This Row],[Quantity]]</f>
        <v>5418</v>
      </c>
    </row>
    <row r="472" spans="1:29" x14ac:dyDescent="0.3">
      <c r="A472" t="s">
        <v>28</v>
      </c>
      <c r="B472" t="s">
        <v>29</v>
      </c>
      <c r="C472" t="s">
        <v>54</v>
      </c>
      <c r="D472" t="s">
        <v>142</v>
      </c>
      <c r="E472" t="s">
        <v>46</v>
      </c>
      <c r="F472" t="s">
        <v>135</v>
      </c>
      <c r="G472">
        <v>73</v>
      </c>
      <c r="H472">
        <v>401366</v>
      </c>
      <c r="I472" t="s">
        <v>34</v>
      </c>
      <c r="J472" s="3">
        <v>44524</v>
      </c>
      <c r="K472">
        <v>1000</v>
      </c>
      <c r="L472" t="s">
        <v>2175</v>
      </c>
      <c r="M472" t="s">
        <v>345</v>
      </c>
      <c r="N472" t="s">
        <v>2176</v>
      </c>
      <c r="O472" t="s">
        <v>2177</v>
      </c>
      <c r="P472" t="s">
        <v>51</v>
      </c>
      <c r="Q472">
        <v>4</v>
      </c>
      <c r="R472" t="s">
        <v>88</v>
      </c>
      <c r="S472" t="s">
        <v>79</v>
      </c>
      <c r="T472">
        <v>76827</v>
      </c>
      <c r="U472" s="1">
        <v>45358</v>
      </c>
      <c r="V472" t="s">
        <v>72</v>
      </c>
      <c r="W472">
        <v>344258</v>
      </c>
      <c r="X472" t="s">
        <v>2178</v>
      </c>
      <c r="Y472">
        <v>423</v>
      </c>
      <c r="Z472">
        <v>654</v>
      </c>
      <c r="AA472">
        <v>2</v>
      </c>
      <c r="AB472">
        <v>523.20000000000005</v>
      </c>
      <c r="AC472">
        <f>Table1_1[[#This Row],[Price]]*Table1_1[[#This Row],[Quantity]]</f>
        <v>1308</v>
      </c>
    </row>
    <row r="473" spans="1:29" x14ac:dyDescent="0.3">
      <c r="A473" t="s">
        <v>28</v>
      </c>
      <c r="B473" t="s">
        <v>29</v>
      </c>
      <c r="C473" t="s">
        <v>66</v>
      </c>
      <c r="D473" t="s">
        <v>524</v>
      </c>
      <c r="E473" t="s">
        <v>46</v>
      </c>
      <c r="F473" t="s">
        <v>355</v>
      </c>
      <c r="G473">
        <v>65</v>
      </c>
      <c r="H473">
        <v>410609</v>
      </c>
      <c r="I473" t="s">
        <v>34</v>
      </c>
      <c r="J473" s="3">
        <v>44289</v>
      </c>
      <c r="K473">
        <v>1400</v>
      </c>
      <c r="L473" t="s">
        <v>2179</v>
      </c>
      <c r="M473" t="s">
        <v>1048</v>
      </c>
      <c r="N473" t="s">
        <v>2180</v>
      </c>
      <c r="O473" t="s">
        <v>2181</v>
      </c>
      <c r="P473" t="s">
        <v>39</v>
      </c>
      <c r="Q473">
        <v>20</v>
      </c>
      <c r="R473" t="s">
        <v>40</v>
      </c>
      <c r="S473" t="s">
        <v>63</v>
      </c>
      <c r="T473">
        <v>63860</v>
      </c>
      <c r="U473" s="1">
        <v>45629</v>
      </c>
      <c r="V473" t="s">
        <v>259</v>
      </c>
      <c r="W473">
        <v>589083</v>
      </c>
      <c r="X473" t="s">
        <v>2182</v>
      </c>
      <c r="Y473">
        <v>227</v>
      </c>
      <c r="Z473">
        <v>2234</v>
      </c>
      <c r="AA473">
        <v>2</v>
      </c>
      <c r="AB473">
        <v>1787.2</v>
      </c>
      <c r="AC473">
        <f>Table1_1[[#This Row],[Price]]*Table1_1[[#This Row],[Quantity]]</f>
        <v>4468</v>
      </c>
    </row>
    <row r="474" spans="1:29" x14ac:dyDescent="0.3">
      <c r="A474" t="s">
        <v>28</v>
      </c>
      <c r="B474" t="s">
        <v>29</v>
      </c>
      <c r="C474" t="s">
        <v>30</v>
      </c>
      <c r="D474" t="s">
        <v>92</v>
      </c>
      <c r="E474" t="s">
        <v>46</v>
      </c>
      <c r="F474" t="s">
        <v>99</v>
      </c>
      <c r="G474">
        <v>46</v>
      </c>
      <c r="H474">
        <v>417679</v>
      </c>
      <c r="I474" t="s">
        <v>34</v>
      </c>
      <c r="J474" s="3">
        <v>44260</v>
      </c>
      <c r="K474">
        <v>800</v>
      </c>
      <c r="L474" t="s">
        <v>2183</v>
      </c>
      <c r="M474" t="s">
        <v>216</v>
      </c>
      <c r="N474" t="s">
        <v>2184</v>
      </c>
      <c r="O474" t="s">
        <v>2185</v>
      </c>
      <c r="P474" t="s">
        <v>39</v>
      </c>
      <c r="Q474">
        <v>14</v>
      </c>
      <c r="R474" t="s">
        <v>40</v>
      </c>
      <c r="S474" t="s">
        <v>118</v>
      </c>
      <c r="T474">
        <v>12114</v>
      </c>
      <c r="U474" s="1">
        <v>45548</v>
      </c>
      <c r="V474" t="s">
        <v>180</v>
      </c>
      <c r="W474">
        <v>549341</v>
      </c>
      <c r="X474" t="s">
        <v>2186</v>
      </c>
      <c r="Y474">
        <v>990</v>
      </c>
      <c r="Z474">
        <v>665</v>
      </c>
      <c r="AA474">
        <v>8</v>
      </c>
      <c r="AB474">
        <v>2128</v>
      </c>
      <c r="AC474">
        <f>Table1_1[[#This Row],[Price]]*Table1_1[[#This Row],[Quantity]]</f>
        <v>5320</v>
      </c>
    </row>
    <row r="475" spans="1:29" x14ac:dyDescent="0.3">
      <c r="A475" t="s">
        <v>28</v>
      </c>
      <c r="B475" t="s">
        <v>29</v>
      </c>
      <c r="C475" t="s">
        <v>30</v>
      </c>
      <c r="D475" t="s">
        <v>380</v>
      </c>
      <c r="E475" t="s">
        <v>32</v>
      </c>
      <c r="F475" t="s">
        <v>106</v>
      </c>
      <c r="G475">
        <v>8</v>
      </c>
      <c r="H475">
        <v>428564</v>
      </c>
      <c r="I475" t="s">
        <v>58</v>
      </c>
      <c r="J475" s="3">
        <v>44290</v>
      </c>
      <c r="K475">
        <v>950</v>
      </c>
      <c r="L475" t="s">
        <v>2187</v>
      </c>
      <c r="M475" t="s">
        <v>496</v>
      </c>
      <c r="N475" t="s">
        <v>2188</v>
      </c>
      <c r="O475" t="s">
        <v>2189</v>
      </c>
      <c r="P475" t="s">
        <v>39</v>
      </c>
      <c r="Q475">
        <v>13</v>
      </c>
      <c r="R475" t="s">
        <v>88</v>
      </c>
      <c r="S475" t="s">
        <v>63</v>
      </c>
      <c r="T475">
        <v>86871</v>
      </c>
      <c r="U475" s="1">
        <v>45385</v>
      </c>
      <c r="V475" t="s">
        <v>80</v>
      </c>
      <c r="W475">
        <v>830356</v>
      </c>
      <c r="X475" t="s">
        <v>2190</v>
      </c>
      <c r="Y475">
        <v>290</v>
      </c>
      <c r="Z475">
        <v>1332</v>
      </c>
      <c r="AA475">
        <v>1</v>
      </c>
      <c r="AB475">
        <v>532.80000000000007</v>
      </c>
      <c r="AC475">
        <f>Table1_1[[#This Row],[Price]]*Table1_1[[#This Row],[Quantity]]</f>
        <v>1332</v>
      </c>
    </row>
    <row r="476" spans="1:29" x14ac:dyDescent="0.3">
      <c r="A476" t="s">
        <v>28</v>
      </c>
      <c r="B476" t="s">
        <v>29</v>
      </c>
      <c r="C476" t="s">
        <v>157</v>
      </c>
      <c r="D476" t="s">
        <v>616</v>
      </c>
      <c r="E476" t="s">
        <v>32</v>
      </c>
      <c r="F476" t="s">
        <v>83</v>
      </c>
      <c r="G476">
        <v>86</v>
      </c>
      <c r="H476">
        <v>409063</v>
      </c>
      <c r="I476" t="s">
        <v>34</v>
      </c>
      <c r="J476" s="3">
        <v>44360</v>
      </c>
      <c r="K476">
        <v>1300</v>
      </c>
      <c r="L476" t="s">
        <v>2192</v>
      </c>
      <c r="M476" t="s">
        <v>60</v>
      </c>
      <c r="N476" t="s">
        <v>2193</v>
      </c>
      <c r="O476" t="s">
        <v>2194</v>
      </c>
      <c r="P476" t="s">
        <v>39</v>
      </c>
      <c r="Q476">
        <v>10</v>
      </c>
      <c r="R476" t="s">
        <v>40</v>
      </c>
      <c r="S476" t="s">
        <v>41</v>
      </c>
      <c r="T476">
        <v>75232</v>
      </c>
      <c r="U476" s="1">
        <v>45337</v>
      </c>
      <c r="V476" t="s">
        <v>119</v>
      </c>
      <c r="W476">
        <v>980570</v>
      </c>
      <c r="X476" t="s">
        <v>2195</v>
      </c>
      <c r="Y476">
        <v>949</v>
      </c>
      <c r="Z476">
        <v>2100</v>
      </c>
      <c r="AA476">
        <v>8</v>
      </c>
      <c r="AB476">
        <v>6720</v>
      </c>
      <c r="AC476">
        <f>Table1_1[[#This Row],[Price]]*Table1_1[[#This Row],[Quantity]]</f>
        <v>16800</v>
      </c>
    </row>
    <row r="477" spans="1:29" x14ac:dyDescent="0.3">
      <c r="A477" t="s">
        <v>28</v>
      </c>
      <c r="B477" t="s">
        <v>29</v>
      </c>
      <c r="C477" t="s">
        <v>66</v>
      </c>
      <c r="D477" t="s">
        <v>261</v>
      </c>
      <c r="E477" t="s">
        <v>56</v>
      </c>
      <c r="F477" t="s">
        <v>57</v>
      </c>
      <c r="G477">
        <v>33</v>
      </c>
      <c r="H477">
        <v>415827</v>
      </c>
      <c r="I477" t="s">
        <v>34</v>
      </c>
      <c r="J477" s="3">
        <v>45024</v>
      </c>
      <c r="K477">
        <v>1300</v>
      </c>
      <c r="L477" t="s">
        <v>2196</v>
      </c>
      <c r="M477" t="s">
        <v>1091</v>
      </c>
      <c r="N477" t="s">
        <v>2197</v>
      </c>
      <c r="O477" t="s">
        <v>2198</v>
      </c>
      <c r="P477" t="s">
        <v>51</v>
      </c>
      <c r="Q477">
        <v>4</v>
      </c>
      <c r="R477" t="s">
        <v>88</v>
      </c>
      <c r="S477" t="s">
        <v>118</v>
      </c>
      <c r="T477">
        <v>44450</v>
      </c>
      <c r="U477" s="1">
        <v>45454</v>
      </c>
      <c r="V477" t="s">
        <v>52</v>
      </c>
      <c r="W477">
        <v>396531</v>
      </c>
      <c r="X477" t="s">
        <v>2199</v>
      </c>
      <c r="Y477">
        <v>839</v>
      </c>
      <c r="Z477">
        <v>1195</v>
      </c>
      <c r="AA477">
        <v>7</v>
      </c>
      <c r="AB477">
        <v>3346</v>
      </c>
      <c r="AC477">
        <f>Table1_1[[#This Row],[Price]]*Table1_1[[#This Row],[Quantity]]</f>
        <v>8365</v>
      </c>
    </row>
    <row r="478" spans="1:29" x14ac:dyDescent="0.3">
      <c r="A478" t="s">
        <v>28</v>
      </c>
      <c r="B478" t="s">
        <v>29</v>
      </c>
      <c r="C478" t="s">
        <v>30</v>
      </c>
      <c r="D478" t="s">
        <v>467</v>
      </c>
      <c r="E478" t="s">
        <v>46</v>
      </c>
      <c r="F478" t="s">
        <v>150</v>
      </c>
      <c r="G478">
        <v>35</v>
      </c>
      <c r="H478">
        <v>407295</v>
      </c>
      <c r="I478" t="s">
        <v>34</v>
      </c>
      <c r="J478" s="3">
        <v>45057</v>
      </c>
      <c r="K478">
        <v>1300</v>
      </c>
      <c r="L478" t="s">
        <v>2200</v>
      </c>
      <c r="M478" t="s">
        <v>747</v>
      </c>
      <c r="N478" t="s">
        <v>2201</v>
      </c>
      <c r="O478" t="s">
        <v>2202</v>
      </c>
      <c r="P478" t="s">
        <v>87</v>
      </c>
      <c r="Q478">
        <v>8</v>
      </c>
      <c r="R478" t="s">
        <v>40</v>
      </c>
      <c r="S478" t="s">
        <v>41</v>
      </c>
      <c r="T478">
        <v>44206</v>
      </c>
      <c r="U478" s="1">
        <v>45469</v>
      </c>
      <c r="V478" t="s">
        <v>52</v>
      </c>
      <c r="W478">
        <v>976033</v>
      </c>
      <c r="X478" t="s">
        <v>2203</v>
      </c>
      <c r="Y478">
        <v>605</v>
      </c>
      <c r="Z478">
        <v>2274</v>
      </c>
      <c r="AA478">
        <v>4</v>
      </c>
      <c r="AB478">
        <v>3638.4</v>
      </c>
      <c r="AC478">
        <f>Table1_1[[#This Row],[Price]]*Table1_1[[#This Row],[Quantity]]</f>
        <v>9096</v>
      </c>
    </row>
    <row r="479" spans="1:29" x14ac:dyDescent="0.3">
      <c r="A479" t="s">
        <v>28</v>
      </c>
      <c r="B479" t="s">
        <v>29</v>
      </c>
      <c r="C479" t="s">
        <v>193</v>
      </c>
      <c r="D479" t="s">
        <v>237</v>
      </c>
      <c r="E479" t="s">
        <v>56</v>
      </c>
      <c r="F479" t="s">
        <v>135</v>
      </c>
      <c r="G479">
        <v>65</v>
      </c>
      <c r="H479">
        <v>435999</v>
      </c>
      <c r="I479" t="s">
        <v>34</v>
      </c>
      <c r="J479" s="3">
        <v>44797</v>
      </c>
      <c r="K479">
        <v>800</v>
      </c>
      <c r="L479" t="s">
        <v>2204</v>
      </c>
      <c r="M479" t="s">
        <v>60</v>
      </c>
      <c r="N479" t="s">
        <v>2205</v>
      </c>
      <c r="O479" t="s">
        <v>2206</v>
      </c>
      <c r="P479" t="s">
        <v>51</v>
      </c>
      <c r="Q479">
        <v>3</v>
      </c>
      <c r="R479" t="s">
        <v>40</v>
      </c>
      <c r="S479" t="s">
        <v>79</v>
      </c>
      <c r="T479">
        <v>70755</v>
      </c>
      <c r="U479" s="1">
        <v>45388</v>
      </c>
      <c r="V479" t="s">
        <v>80</v>
      </c>
      <c r="W479">
        <v>307295</v>
      </c>
      <c r="X479" t="s">
        <v>2207</v>
      </c>
      <c r="Y479">
        <v>534</v>
      </c>
      <c r="Z479">
        <v>1810</v>
      </c>
      <c r="AA479">
        <v>8</v>
      </c>
      <c r="AB479">
        <v>5792</v>
      </c>
      <c r="AC479">
        <f>Table1_1[[#This Row],[Price]]*Table1_1[[#This Row],[Quantity]]</f>
        <v>14480</v>
      </c>
    </row>
    <row r="480" spans="1:29" x14ac:dyDescent="0.3">
      <c r="A480" t="s">
        <v>28</v>
      </c>
      <c r="B480" t="s">
        <v>29</v>
      </c>
      <c r="C480" t="s">
        <v>91</v>
      </c>
      <c r="D480" t="s">
        <v>248</v>
      </c>
      <c r="E480" t="s">
        <v>56</v>
      </c>
      <c r="F480" t="s">
        <v>47</v>
      </c>
      <c r="G480">
        <v>37</v>
      </c>
      <c r="H480">
        <v>420106</v>
      </c>
      <c r="I480" t="s">
        <v>34</v>
      </c>
      <c r="J480" s="3">
        <v>43921</v>
      </c>
      <c r="K480">
        <v>1000</v>
      </c>
      <c r="L480" t="s">
        <v>2208</v>
      </c>
      <c r="M480" t="s">
        <v>269</v>
      </c>
      <c r="N480" t="s">
        <v>2209</v>
      </c>
      <c r="O480" t="s">
        <v>2210</v>
      </c>
      <c r="P480" t="s">
        <v>71</v>
      </c>
      <c r="Q480">
        <v>14</v>
      </c>
      <c r="R480" t="s">
        <v>88</v>
      </c>
      <c r="S480" t="s">
        <v>79</v>
      </c>
      <c r="T480">
        <v>32181</v>
      </c>
      <c r="U480" s="1">
        <v>45573</v>
      </c>
      <c r="V480" t="s">
        <v>155</v>
      </c>
      <c r="W480">
        <v>941873</v>
      </c>
      <c r="X480" t="s">
        <v>2211</v>
      </c>
      <c r="Y480">
        <v>590</v>
      </c>
      <c r="Z480">
        <v>2323</v>
      </c>
      <c r="AA480">
        <v>5</v>
      </c>
      <c r="AB480">
        <v>4646</v>
      </c>
      <c r="AC480">
        <f>Table1_1[[#This Row],[Price]]*Table1_1[[#This Row],[Quantity]]</f>
        <v>11615</v>
      </c>
    </row>
    <row r="481" spans="1:29" x14ac:dyDescent="0.3">
      <c r="A481" t="s">
        <v>28</v>
      </c>
      <c r="B481" t="s">
        <v>29</v>
      </c>
      <c r="C481" t="s">
        <v>44</v>
      </c>
      <c r="D481" t="s">
        <v>621</v>
      </c>
      <c r="E481" t="s">
        <v>46</v>
      </c>
      <c r="F481" t="s">
        <v>99</v>
      </c>
      <c r="G481">
        <v>82</v>
      </c>
      <c r="H481">
        <v>409160</v>
      </c>
      <c r="I481" t="s">
        <v>58</v>
      </c>
      <c r="J481" s="3">
        <v>45015</v>
      </c>
      <c r="K481">
        <v>1000</v>
      </c>
      <c r="L481" t="s">
        <v>2212</v>
      </c>
      <c r="M481" t="s">
        <v>478</v>
      </c>
      <c r="N481" t="s">
        <v>2213</v>
      </c>
      <c r="O481" t="s">
        <v>2214</v>
      </c>
      <c r="P481" t="s">
        <v>51</v>
      </c>
      <c r="Q481">
        <v>5</v>
      </c>
      <c r="R481" t="s">
        <v>88</v>
      </c>
      <c r="S481" t="s">
        <v>79</v>
      </c>
      <c r="T481">
        <v>76707</v>
      </c>
      <c r="U481" s="1">
        <v>45474</v>
      </c>
      <c r="V481" t="s">
        <v>126</v>
      </c>
      <c r="W481">
        <v>303912</v>
      </c>
      <c r="X481" t="s">
        <v>2215</v>
      </c>
      <c r="Y481">
        <v>762</v>
      </c>
      <c r="Z481">
        <v>603</v>
      </c>
      <c r="AA481">
        <v>5</v>
      </c>
      <c r="AB481">
        <v>1206</v>
      </c>
      <c r="AC481">
        <f>Table1_1[[#This Row],[Price]]*Table1_1[[#This Row],[Quantity]]</f>
        <v>3015</v>
      </c>
    </row>
    <row r="482" spans="1:29" x14ac:dyDescent="0.3">
      <c r="A482" t="s">
        <v>28</v>
      </c>
      <c r="B482" t="s">
        <v>29</v>
      </c>
      <c r="C482" t="s">
        <v>91</v>
      </c>
      <c r="D482" t="s">
        <v>105</v>
      </c>
      <c r="E482" t="s">
        <v>56</v>
      </c>
      <c r="F482" t="s">
        <v>33</v>
      </c>
      <c r="G482">
        <v>38</v>
      </c>
      <c r="H482">
        <v>403813</v>
      </c>
      <c r="I482" t="s">
        <v>34</v>
      </c>
      <c r="J482" s="3">
        <v>44723</v>
      </c>
      <c r="K482">
        <v>1000</v>
      </c>
      <c r="L482" t="s">
        <v>2216</v>
      </c>
      <c r="M482" t="s">
        <v>605</v>
      </c>
      <c r="N482" t="s">
        <v>2217</v>
      </c>
      <c r="O482" t="s">
        <v>2218</v>
      </c>
      <c r="P482" t="s">
        <v>87</v>
      </c>
      <c r="Q482">
        <v>11</v>
      </c>
      <c r="R482" t="s">
        <v>40</v>
      </c>
      <c r="S482" t="s">
        <v>118</v>
      </c>
      <c r="T482">
        <v>85625</v>
      </c>
      <c r="U482" s="1">
        <v>45569</v>
      </c>
      <c r="V482" t="s">
        <v>155</v>
      </c>
      <c r="W482">
        <v>715578</v>
      </c>
      <c r="X482" t="s">
        <v>2219</v>
      </c>
      <c r="Y482">
        <v>999</v>
      </c>
      <c r="Z482">
        <v>1697</v>
      </c>
      <c r="AA482">
        <v>8</v>
      </c>
      <c r="AB482">
        <v>5430.4000000000015</v>
      </c>
      <c r="AC482">
        <f>Table1_1[[#This Row],[Price]]*Table1_1[[#This Row],[Quantity]]</f>
        <v>13576</v>
      </c>
    </row>
    <row r="483" spans="1:29" x14ac:dyDescent="0.3">
      <c r="A483" t="s">
        <v>28</v>
      </c>
      <c r="B483" t="s">
        <v>29</v>
      </c>
      <c r="C483" t="s">
        <v>157</v>
      </c>
      <c r="D483" t="s">
        <v>411</v>
      </c>
      <c r="E483" t="s">
        <v>46</v>
      </c>
      <c r="F483" t="s">
        <v>47</v>
      </c>
      <c r="G483">
        <v>52</v>
      </c>
      <c r="H483">
        <v>410768</v>
      </c>
      <c r="I483" t="s">
        <v>34</v>
      </c>
      <c r="J483" s="3">
        <v>45390</v>
      </c>
      <c r="K483">
        <v>1200</v>
      </c>
      <c r="L483" t="s">
        <v>2221</v>
      </c>
      <c r="M483" t="s">
        <v>869</v>
      </c>
      <c r="N483" t="s">
        <v>2222</v>
      </c>
      <c r="O483" t="s">
        <v>2223</v>
      </c>
      <c r="P483" t="s">
        <v>39</v>
      </c>
      <c r="Q483">
        <v>6</v>
      </c>
      <c r="R483" t="s">
        <v>88</v>
      </c>
      <c r="S483" t="s">
        <v>118</v>
      </c>
      <c r="T483">
        <v>79660</v>
      </c>
      <c r="U483" s="1">
        <v>45404</v>
      </c>
      <c r="V483" t="s">
        <v>80</v>
      </c>
      <c r="W483">
        <v>376359</v>
      </c>
      <c r="X483" t="s">
        <v>2224</v>
      </c>
      <c r="Y483">
        <v>973</v>
      </c>
      <c r="Z483">
        <v>2596</v>
      </c>
      <c r="AA483">
        <v>8</v>
      </c>
      <c r="AB483">
        <v>8307.2000000000007</v>
      </c>
      <c r="AC483">
        <f>Table1_1[[#This Row],[Price]]*Table1_1[[#This Row],[Quantity]]</f>
        <v>20768</v>
      </c>
    </row>
    <row r="484" spans="1:29" x14ac:dyDescent="0.3">
      <c r="A484" t="s">
        <v>28</v>
      </c>
      <c r="B484" t="s">
        <v>29</v>
      </c>
      <c r="C484" t="s">
        <v>66</v>
      </c>
      <c r="D484" t="s">
        <v>421</v>
      </c>
      <c r="E484" t="s">
        <v>46</v>
      </c>
      <c r="F484" t="s">
        <v>106</v>
      </c>
      <c r="G484">
        <v>71</v>
      </c>
      <c r="H484">
        <v>400900</v>
      </c>
      <c r="I484" t="s">
        <v>34</v>
      </c>
      <c r="J484" s="3">
        <v>44570</v>
      </c>
      <c r="K484">
        <v>1000</v>
      </c>
      <c r="L484" t="s">
        <v>2225</v>
      </c>
      <c r="M484" t="s">
        <v>216</v>
      </c>
      <c r="N484" t="s">
        <v>2226</v>
      </c>
      <c r="O484" t="s">
        <v>2227</v>
      </c>
      <c r="P484" t="s">
        <v>87</v>
      </c>
      <c r="Q484">
        <v>8</v>
      </c>
      <c r="R484" t="s">
        <v>40</v>
      </c>
      <c r="S484" t="s">
        <v>63</v>
      </c>
      <c r="T484">
        <v>39056</v>
      </c>
      <c r="U484" s="1">
        <v>45450</v>
      </c>
      <c r="V484" t="s">
        <v>52</v>
      </c>
      <c r="W484">
        <v>124312</v>
      </c>
      <c r="X484" t="s">
        <v>2228</v>
      </c>
      <c r="Y484">
        <v>415</v>
      </c>
      <c r="Z484">
        <v>1091</v>
      </c>
      <c r="AA484">
        <v>1</v>
      </c>
      <c r="AB484">
        <v>436.40000000000003</v>
      </c>
      <c r="AC484">
        <f>Table1_1[[#This Row],[Price]]*Table1_1[[#This Row],[Quantity]]</f>
        <v>1091</v>
      </c>
    </row>
    <row r="485" spans="1:29" x14ac:dyDescent="0.3">
      <c r="A485" t="s">
        <v>28</v>
      </c>
      <c r="B485" t="s">
        <v>29</v>
      </c>
      <c r="C485" t="s">
        <v>44</v>
      </c>
      <c r="D485" t="s">
        <v>338</v>
      </c>
      <c r="E485" t="s">
        <v>46</v>
      </c>
      <c r="F485" t="s">
        <v>33</v>
      </c>
      <c r="G485">
        <v>60</v>
      </c>
      <c r="H485">
        <v>404477</v>
      </c>
      <c r="I485" t="s">
        <v>34</v>
      </c>
      <c r="J485" s="3">
        <v>44815</v>
      </c>
      <c r="K485">
        <v>1200</v>
      </c>
      <c r="L485" t="s">
        <v>2230</v>
      </c>
      <c r="M485" t="s">
        <v>736</v>
      </c>
      <c r="N485" t="s">
        <v>2231</v>
      </c>
      <c r="O485" t="s">
        <v>2232</v>
      </c>
      <c r="P485" t="s">
        <v>71</v>
      </c>
      <c r="Q485">
        <v>4</v>
      </c>
      <c r="R485" t="s">
        <v>88</v>
      </c>
      <c r="S485" t="s">
        <v>63</v>
      </c>
      <c r="T485">
        <v>60661</v>
      </c>
      <c r="U485" s="1">
        <v>45561</v>
      </c>
      <c r="V485" t="s">
        <v>180</v>
      </c>
      <c r="W485">
        <v>785239</v>
      </c>
      <c r="X485" t="s">
        <v>2233</v>
      </c>
      <c r="Y485">
        <v>379</v>
      </c>
      <c r="Z485">
        <v>1778</v>
      </c>
      <c r="AA485">
        <v>4</v>
      </c>
      <c r="AB485">
        <v>2844.8</v>
      </c>
      <c r="AC485">
        <f>Table1_1[[#This Row],[Price]]*Table1_1[[#This Row],[Quantity]]</f>
        <v>7112</v>
      </c>
    </row>
    <row r="486" spans="1:29" x14ac:dyDescent="0.3">
      <c r="A486" t="s">
        <v>28</v>
      </c>
      <c r="B486" t="s">
        <v>29</v>
      </c>
      <c r="C486" t="s">
        <v>91</v>
      </c>
      <c r="D486" t="s">
        <v>149</v>
      </c>
      <c r="E486" t="s">
        <v>46</v>
      </c>
      <c r="F486" t="s">
        <v>113</v>
      </c>
      <c r="G486">
        <v>88</v>
      </c>
      <c r="H486">
        <v>423351</v>
      </c>
      <c r="I486" t="s">
        <v>58</v>
      </c>
      <c r="J486" s="3">
        <v>44628</v>
      </c>
      <c r="K486">
        <v>1000</v>
      </c>
      <c r="L486" t="s">
        <v>2234</v>
      </c>
      <c r="M486" t="s">
        <v>552</v>
      </c>
      <c r="N486" t="s">
        <v>2235</v>
      </c>
      <c r="O486">
        <v>8328093223</v>
      </c>
      <c r="P486" t="s">
        <v>51</v>
      </c>
      <c r="Q486">
        <v>16</v>
      </c>
      <c r="R486" t="s">
        <v>40</v>
      </c>
      <c r="S486" t="s">
        <v>63</v>
      </c>
      <c r="T486">
        <v>49155</v>
      </c>
      <c r="U486" s="1">
        <v>45504</v>
      </c>
      <c r="V486" t="s">
        <v>126</v>
      </c>
      <c r="W486">
        <v>701752</v>
      </c>
      <c r="X486" t="s">
        <v>2236</v>
      </c>
      <c r="Y486">
        <v>678</v>
      </c>
      <c r="Z486">
        <v>868</v>
      </c>
      <c r="AA486">
        <v>8</v>
      </c>
      <c r="AB486">
        <v>2777.6000000000004</v>
      </c>
      <c r="AC486">
        <f>Table1_1[[#This Row],[Price]]*Table1_1[[#This Row],[Quantity]]</f>
        <v>6944</v>
      </c>
    </row>
    <row r="487" spans="1:29" x14ac:dyDescent="0.3">
      <c r="A487" t="s">
        <v>28</v>
      </c>
      <c r="B487" t="s">
        <v>29</v>
      </c>
      <c r="C487" t="s">
        <v>44</v>
      </c>
      <c r="D487" t="s">
        <v>31</v>
      </c>
      <c r="E487" t="s">
        <v>46</v>
      </c>
      <c r="F487" t="s">
        <v>99</v>
      </c>
      <c r="G487">
        <v>35</v>
      </c>
      <c r="H487">
        <v>433876</v>
      </c>
      <c r="I487" t="s">
        <v>34</v>
      </c>
      <c r="J487" s="3">
        <v>44311</v>
      </c>
      <c r="K487">
        <v>800</v>
      </c>
      <c r="L487" t="s">
        <v>2238</v>
      </c>
      <c r="M487" t="s">
        <v>282</v>
      </c>
      <c r="N487" t="s">
        <v>2239</v>
      </c>
      <c r="O487" t="s">
        <v>2240</v>
      </c>
      <c r="P487" t="s">
        <v>71</v>
      </c>
      <c r="Q487">
        <v>4</v>
      </c>
      <c r="R487" t="s">
        <v>88</v>
      </c>
      <c r="S487" t="s">
        <v>63</v>
      </c>
      <c r="T487">
        <v>18703</v>
      </c>
      <c r="U487" s="1">
        <v>45344</v>
      </c>
      <c r="V487" t="s">
        <v>119</v>
      </c>
      <c r="W487">
        <v>462547</v>
      </c>
      <c r="X487" t="s">
        <v>2241</v>
      </c>
      <c r="Y487">
        <v>614</v>
      </c>
      <c r="Z487">
        <v>2402</v>
      </c>
      <c r="AA487">
        <v>1</v>
      </c>
      <c r="AB487">
        <v>960.80000000000007</v>
      </c>
      <c r="AC487">
        <f>Table1_1[[#This Row],[Price]]*Table1_1[[#This Row],[Quantity]]</f>
        <v>2402</v>
      </c>
    </row>
    <row r="488" spans="1:29" x14ac:dyDescent="0.3">
      <c r="A488" t="s">
        <v>28</v>
      </c>
      <c r="B488" t="s">
        <v>29</v>
      </c>
      <c r="C488" t="s">
        <v>157</v>
      </c>
      <c r="D488" t="s">
        <v>92</v>
      </c>
      <c r="E488" t="s">
        <v>46</v>
      </c>
      <c r="F488" t="s">
        <v>99</v>
      </c>
      <c r="G488">
        <v>87</v>
      </c>
      <c r="H488">
        <v>413745</v>
      </c>
      <c r="I488" t="s">
        <v>34</v>
      </c>
      <c r="J488" s="3">
        <v>44667</v>
      </c>
      <c r="K488">
        <v>1200</v>
      </c>
      <c r="L488" t="s">
        <v>2243</v>
      </c>
      <c r="M488" t="s">
        <v>263</v>
      </c>
      <c r="N488" t="s">
        <v>2244</v>
      </c>
      <c r="O488" t="s">
        <v>2245</v>
      </c>
      <c r="P488" t="s">
        <v>87</v>
      </c>
      <c r="Q488">
        <v>6</v>
      </c>
      <c r="R488" t="s">
        <v>40</v>
      </c>
      <c r="S488" t="s">
        <v>118</v>
      </c>
      <c r="T488">
        <v>39739</v>
      </c>
      <c r="U488" s="1">
        <v>45425</v>
      </c>
      <c r="V488" t="s">
        <v>140</v>
      </c>
      <c r="W488">
        <v>202250</v>
      </c>
      <c r="X488" t="s">
        <v>2246</v>
      </c>
      <c r="Y488">
        <v>207</v>
      </c>
      <c r="Z488">
        <v>906</v>
      </c>
      <c r="AA488">
        <v>1</v>
      </c>
      <c r="AB488">
        <v>362.40000000000003</v>
      </c>
      <c r="AC488">
        <f>Table1_1[[#This Row],[Price]]*Table1_1[[#This Row],[Quantity]]</f>
        <v>906</v>
      </c>
    </row>
    <row r="489" spans="1:29" x14ac:dyDescent="0.3">
      <c r="A489" t="s">
        <v>28</v>
      </c>
      <c r="B489" t="s">
        <v>29</v>
      </c>
      <c r="C489" t="s">
        <v>66</v>
      </c>
      <c r="D489" t="s">
        <v>105</v>
      </c>
      <c r="E489" t="s">
        <v>56</v>
      </c>
      <c r="F489" t="s">
        <v>355</v>
      </c>
      <c r="G489">
        <v>81</v>
      </c>
      <c r="H489">
        <v>401791</v>
      </c>
      <c r="I489" t="s">
        <v>34</v>
      </c>
      <c r="J489" s="3">
        <v>43982</v>
      </c>
      <c r="K489">
        <v>1000</v>
      </c>
      <c r="L489" t="s">
        <v>2248</v>
      </c>
      <c r="M489" t="s">
        <v>1409</v>
      </c>
      <c r="N489" t="s">
        <v>2249</v>
      </c>
      <c r="O489" t="s">
        <v>2250</v>
      </c>
      <c r="P489" t="s">
        <v>71</v>
      </c>
      <c r="Q489">
        <v>14</v>
      </c>
      <c r="R489" t="s">
        <v>40</v>
      </c>
      <c r="S489" t="s">
        <v>41</v>
      </c>
      <c r="T489">
        <v>47656</v>
      </c>
      <c r="U489" s="1">
        <v>45309</v>
      </c>
      <c r="V489" t="s">
        <v>111</v>
      </c>
      <c r="W489">
        <v>869378</v>
      </c>
      <c r="X489" t="s">
        <v>2251</v>
      </c>
      <c r="Y489">
        <v>841</v>
      </c>
      <c r="Z489">
        <v>2689</v>
      </c>
      <c r="AA489">
        <v>6</v>
      </c>
      <c r="AB489">
        <v>6453.6</v>
      </c>
      <c r="AC489">
        <f>Table1_1[[#This Row],[Price]]*Table1_1[[#This Row],[Quantity]]</f>
        <v>16134</v>
      </c>
    </row>
    <row r="490" spans="1:29" x14ac:dyDescent="0.3">
      <c r="A490" t="s">
        <v>28</v>
      </c>
      <c r="B490" t="s">
        <v>29</v>
      </c>
      <c r="C490" t="s">
        <v>148</v>
      </c>
      <c r="D490" t="s">
        <v>411</v>
      </c>
      <c r="E490" t="s">
        <v>32</v>
      </c>
      <c r="F490" t="s">
        <v>355</v>
      </c>
      <c r="G490">
        <v>71</v>
      </c>
      <c r="H490">
        <v>421380</v>
      </c>
      <c r="I490" t="s">
        <v>58</v>
      </c>
      <c r="J490" s="3">
        <v>45453</v>
      </c>
      <c r="K490">
        <v>950</v>
      </c>
      <c r="L490" t="s">
        <v>2252</v>
      </c>
      <c r="M490" t="s">
        <v>506</v>
      </c>
      <c r="N490" t="s">
        <v>2253</v>
      </c>
      <c r="O490">
        <v>-9022</v>
      </c>
      <c r="P490" t="s">
        <v>39</v>
      </c>
      <c r="Q490">
        <v>15</v>
      </c>
      <c r="R490" t="s">
        <v>40</v>
      </c>
      <c r="S490" t="s">
        <v>118</v>
      </c>
      <c r="T490">
        <v>15068</v>
      </c>
      <c r="U490" s="1">
        <v>45340</v>
      </c>
      <c r="V490" t="s">
        <v>119</v>
      </c>
      <c r="W490">
        <v>823023</v>
      </c>
      <c r="X490" t="s">
        <v>2254</v>
      </c>
      <c r="Y490">
        <v>608</v>
      </c>
      <c r="Z490">
        <v>1486</v>
      </c>
      <c r="AA490">
        <v>2</v>
      </c>
      <c r="AB490">
        <v>1188.8</v>
      </c>
      <c r="AC490">
        <f>Table1_1[[#This Row],[Price]]*Table1_1[[#This Row],[Quantity]]</f>
        <v>2972</v>
      </c>
    </row>
    <row r="491" spans="1:29" x14ac:dyDescent="0.3">
      <c r="A491" t="s">
        <v>28</v>
      </c>
      <c r="B491" t="s">
        <v>29</v>
      </c>
      <c r="C491" t="s">
        <v>193</v>
      </c>
      <c r="D491" t="s">
        <v>637</v>
      </c>
      <c r="E491" t="s">
        <v>56</v>
      </c>
      <c r="F491" t="s">
        <v>135</v>
      </c>
      <c r="G491">
        <v>99</v>
      </c>
      <c r="H491">
        <v>405455</v>
      </c>
      <c r="I491" t="s">
        <v>58</v>
      </c>
      <c r="J491" s="3">
        <v>44096</v>
      </c>
      <c r="K491">
        <v>1100</v>
      </c>
      <c r="L491" t="s">
        <v>2255</v>
      </c>
      <c r="M491" t="s">
        <v>434</v>
      </c>
      <c r="N491" t="s">
        <v>2256</v>
      </c>
      <c r="O491" t="s">
        <v>2257</v>
      </c>
      <c r="P491" t="s">
        <v>39</v>
      </c>
      <c r="Q491">
        <v>10</v>
      </c>
      <c r="R491" t="s">
        <v>40</v>
      </c>
      <c r="S491" t="s">
        <v>118</v>
      </c>
      <c r="T491">
        <v>79012</v>
      </c>
      <c r="U491" s="1">
        <v>45580</v>
      </c>
      <c r="V491" t="s">
        <v>155</v>
      </c>
      <c r="W491">
        <v>300543</v>
      </c>
      <c r="X491" t="s">
        <v>2258</v>
      </c>
      <c r="Y491">
        <v>899</v>
      </c>
      <c r="Z491">
        <v>2256</v>
      </c>
      <c r="AA491">
        <v>4</v>
      </c>
      <c r="AB491">
        <v>3609.6000000000004</v>
      </c>
      <c r="AC491">
        <f>Table1_1[[#This Row],[Price]]*Table1_1[[#This Row],[Quantity]]</f>
        <v>9024</v>
      </c>
    </row>
    <row r="492" spans="1:29" x14ac:dyDescent="0.3">
      <c r="A492" t="s">
        <v>28</v>
      </c>
      <c r="B492" t="s">
        <v>29</v>
      </c>
      <c r="C492" t="s">
        <v>66</v>
      </c>
      <c r="D492" t="s">
        <v>149</v>
      </c>
      <c r="E492" t="s">
        <v>46</v>
      </c>
      <c r="F492" t="s">
        <v>113</v>
      </c>
      <c r="G492">
        <v>19</v>
      </c>
      <c r="H492">
        <v>422806</v>
      </c>
      <c r="I492" t="s">
        <v>34</v>
      </c>
      <c r="J492" s="3">
        <v>44077</v>
      </c>
      <c r="K492">
        <v>800</v>
      </c>
      <c r="L492" t="s">
        <v>2259</v>
      </c>
      <c r="M492" t="s">
        <v>244</v>
      </c>
      <c r="N492" t="s">
        <v>2260</v>
      </c>
      <c r="O492" t="s">
        <v>2261</v>
      </c>
      <c r="P492" t="s">
        <v>71</v>
      </c>
      <c r="Q492">
        <v>20</v>
      </c>
      <c r="R492" t="s">
        <v>88</v>
      </c>
      <c r="S492" t="s">
        <v>63</v>
      </c>
      <c r="T492">
        <v>12705</v>
      </c>
      <c r="U492" s="1">
        <v>45374</v>
      </c>
      <c r="V492" t="s">
        <v>72</v>
      </c>
      <c r="W492">
        <v>464209</v>
      </c>
      <c r="X492" t="s">
        <v>2262</v>
      </c>
      <c r="Y492">
        <v>239</v>
      </c>
      <c r="Z492">
        <v>1071</v>
      </c>
      <c r="AA492">
        <v>6</v>
      </c>
      <c r="AB492">
        <v>2570.4</v>
      </c>
      <c r="AC492">
        <f>Table1_1[[#This Row],[Price]]*Table1_1[[#This Row],[Quantity]]</f>
        <v>6426</v>
      </c>
    </row>
    <row r="493" spans="1:29" x14ac:dyDescent="0.3">
      <c r="A493" t="s">
        <v>28</v>
      </c>
      <c r="B493" t="s">
        <v>29</v>
      </c>
      <c r="C493" t="s">
        <v>148</v>
      </c>
      <c r="D493" t="s">
        <v>317</v>
      </c>
      <c r="E493" t="s">
        <v>46</v>
      </c>
      <c r="F493" t="s">
        <v>47</v>
      </c>
      <c r="G493">
        <v>2</v>
      </c>
      <c r="H493">
        <v>433786</v>
      </c>
      <c r="I493" t="s">
        <v>58</v>
      </c>
      <c r="J493" s="3">
        <v>45416</v>
      </c>
      <c r="K493">
        <v>1400</v>
      </c>
      <c r="L493" t="s">
        <v>2263</v>
      </c>
      <c r="M493" t="s">
        <v>216</v>
      </c>
      <c r="N493" t="s">
        <v>2264</v>
      </c>
      <c r="O493" t="s">
        <v>2265</v>
      </c>
      <c r="P493" t="s">
        <v>51</v>
      </c>
      <c r="Q493">
        <v>17</v>
      </c>
      <c r="R493" t="s">
        <v>88</v>
      </c>
      <c r="S493" t="s">
        <v>41</v>
      </c>
      <c r="T493">
        <v>25333</v>
      </c>
      <c r="U493" s="1">
        <v>45297</v>
      </c>
      <c r="V493" t="s">
        <v>111</v>
      </c>
      <c r="W493">
        <v>308735</v>
      </c>
      <c r="X493" t="s">
        <v>2266</v>
      </c>
      <c r="Y493">
        <v>880</v>
      </c>
      <c r="Z493">
        <v>2317</v>
      </c>
      <c r="AA493">
        <v>3</v>
      </c>
      <c r="AB493">
        <v>2780.4</v>
      </c>
      <c r="AC493">
        <f>Table1_1[[#This Row],[Price]]*Table1_1[[#This Row],[Quantity]]</f>
        <v>6951</v>
      </c>
    </row>
    <row r="494" spans="1:29" x14ac:dyDescent="0.3">
      <c r="A494" t="s">
        <v>28</v>
      </c>
      <c r="B494" t="s">
        <v>29</v>
      </c>
      <c r="C494" t="s">
        <v>54</v>
      </c>
      <c r="D494" t="s">
        <v>92</v>
      </c>
      <c r="E494" t="s">
        <v>46</v>
      </c>
      <c r="F494" t="s">
        <v>33</v>
      </c>
      <c r="G494">
        <v>63</v>
      </c>
      <c r="H494">
        <v>408056</v>
      </c>
      <c r="I494" t="s">
        <v>34</v>
      </c>
      <c r="J494" s="3">
        <v>45172</v>
      </c>
      <c r="K494">
        <v>800</v>
      </c>
      <c r="L494" t="s">
        <v>2267</v>
      </c>
      <c r="M494" t="s">
        <v>1356</v>
      </c>
      <c r="N494" t="s">
        <v>2268</v>
      </c>
      <c r="O494" t="s">
        <v>2269</v>
      </c>
      <c r="P494" t="s">
        <v>39</v>
      </c>
      <c r="Q494">
        <v>9</v>
      </c>
      <c r="R494" t="s">
        <v>40</v>
      </c>
      <c r="S494" t="s">
        <v>79</v>
      </c>
      <c r="T494">
        <v>58487</v>
      </c>
      <c r="U494" s="1">
        <v>45368</v>
      </c>
      <c r="V494" t="s">
        <v>72</v>
      </c>
      <c r="W494">
        <v>255307</v>
      </c>
      <c r="X494" t="s">
        <v>2270</v>
      </c>
      <c r="Y494">
        <v>956</v>
      </c>
      <c r="Z494">
        <v>1102</v>
      </c>
      <c r="AA494">
        <v>5</v>
      </c>
      <c r="AB494">
        <v>2204</v>
      </c>
      <c r="AC494">
        <f>Table1_1[[#This Row],[Price]]*Table1_1[[#This Row],[Quantity]]</f>
        <v>5510</v>
      </c>
    </row>
    <row r="495" spans="1:29" x14ac:dyDescent="0.3">
      <c r="A495" t="s">
        <v>28</v>
      </c>
      <c r="B495" t="s">
        <v>29</v>
      </c>
      <c r="C495" t="s">
        <v>30</v>
      </c>
      <c r="D495" t="s">
        <v>349</v>
      </c>
      <c r="E495" t="s">
        <v>56</v>
      </c>
      <c r="F495" t="s">
        <v>57</v>
      </c>
      <c r="G495">
        <v>5</v>
      </c>
      <c r="H495">
        <v>408595</v>
      </c>
      <c r="I495" t="s">
        <v>58</v>
      </c>
      <c r="J495" s="3">
        <v>44372</v>
      </c>
      <c r="K495">
        <v>1100</v>
      </c>
      <c r="L495" t="s">
        <v>2271</v>
      </c>
      <c r="M495" t="s">
        <v>308</v>
      </c>
      <c r="N495" t="s">
        <v>2272</v>
      </c>
      <c r="O495" t="s">
        <v>2273</v>
      </c>
      <c r="P495" t="s">
        <v>71</v>
      </c>
      <c r="Q495">
        <v>12</v>
      </c>
      <c r="R495" t="s">
        <v>40</v>
      </c>
      <c r="S495" t="s">
        <v>63</v>
      </c>
      <c r="T495">
        <v>23914</v>
      </c>
      <c r="U495" s="1">
        <v>45294</v>
      </c>
      <c r="V495" t="s">
        <v>111</v>
      </c>
      <c r="W495">
        <v>629245</v>
      </c>
      <c r="X495" t="s">
        <v>2274</v>
      </c>
      <c r="Y495">
        <v>275</v>
      </c>
      <c r="Z495">
        <v>1525</v>
      </c>
      <c r="AA495">
        <v>3</v>
      </c>
      <c r="AB495">
        <v>1830</v>
      </c>
      <c r="AC495">
        <f>Table1_1[[#This Row],[Price]]*Table1_1[[#This Row],[Quantity]]</f>
        <v>4575</v>
      </c>
    </row>
    <row r="496" spans="1:29" x14ac:dyDescent="0.3">
      <c r="A496" t="s">
        <v>28</v>
      </c>
      <c r="B496" t="s">
        <v>29</v>
      </c>
      <c r="C496" t="s">
        <v>54</v>
      </c>
      <c r="D496" t="s">
        <v>442</v>
      </c>
      <c r="E496" t="s">
        <v>56</v>
      </c>
      <c r="F496" t="s">
        <v>106</v>
      </c>
      <c r="G496">
        <v>84</v>
      </c>
      <c r="H496">
        <v>435227</v>
      </c>
      <c r="I496" t="s">
        <v>34</v>
      </c>
      <c r="J496" s="3">
        <v>45031</v>
      </c>
      <c r="K496">
        <v>950</v>
      </c>
      <c r="L496" t="s">
        <v>2275</v>
      </c>
      <c r="M496" t="s">
        <v>85</v>
      </c>
      <c r="N496" t="s">
        <v>2276</v>
      </c>
      <c r="O496" t="s">
        <v>2277</v>
      </c>
      <c r="P496" t="s">
        <v>39</v>
      </c>
      <c r="Q496">
        <v>5</v>
      </c>
      <c r="R496" t="s">
        <v>40</v>
      </c>
      <c r="S496" t="s">
        <v>79</v>
      </c>
      <c r="T496">
        <v>21544</v>
      </c>
      <c r="U496" s="1">
        <v>45378</v>
      </c>
      <c r="V496" t="s">
        <v>72</v>
      </c>
      <c r="W496">
        <v>852824</v>
      </c>
      <c r="X496" t="s">
        <v>2278</v>
      </c>
      <c r="Y496">
        <v>514</v>
      </c>
      <c r="Z496">
        <v>2463</v>
      </c>
      <c r="AA496">
        <v>6</v>
      </c>
      <c r="AB496">
        <v>5911.2000000000007</v>
      </c>
      <c r="AC496">
        <f>Table1_1[[#This Row],[Price]]*Table1_1[[#This Row],[Quantity]]</f>
        <v>14778</v>
      </c>
    </row>
    <row r="497" spans="1:29" x14ac:dyDescent="0.3">
      <c r="A497" t="s">
        <v>28</v>
      </c>
      <c r="B497" t="s">
        <v>29</v>
      </c>
      <c r="C497" t="s">
        <v>54</v>
      </c>
      <c r="D497" t="s">
        <v>411</v>
      </c>
      <c r="E497" t="s">
        <v>56</v>
      </c>
      <c r="F497" t="s">
        <v>355</v>
      </c>
      <c r="G497">
        <v>91</v>
      </c>
      <c r="H497">
        <v>419558</v>
      </c>
      <c r="I497" t="s">
        <v>34</v>
      </c>
      <c r="J497" s="3">
        <v>44802</v>
      </c>
      <c r="K497">
        <v>800</v>
      </c>
      <c r="L497" t="s">
        <v>2280</v>
      </c>
      <c r="M497" t="s">
        <v>1460</v>
      </c>
      <c r="N497" t="s">
        <v>2281</v>
      </c>
      <c r="O497" t="s">
        <v>2282</v>
      </c>
      <c r="P497" t="s">
        <v>39</v>
      </c>
      <c r="Q497">
        <v>15</v>
      </c>
      <c r="R497" t="s">
        <v>40</v>
      </c>
      <c r="S497" t="s">
        <v>118</v>
      </c>
      <c r="T497">
        <v>39112</v>
      </c>
      <c r="U497" s="1">
        <v>45519</v>
      </c>
      <c r="V497" t="s">
        <v>64</v>
      </c>
      <c r="W497">
        <v>506786</v>
      </c>
      <c r="X497" t="s">
        <v>2283</v>
      </c>
      <c r="Y497">
        <v>956</v>
      </c>
      <c r="Z497">
        <v>2250</v>
      </c>
      <c r="AA497">
        <v>8</v>
      </c>
      <c r="AB497">
        <v>7200</v>
      </c>
      <c r="AC497">
        <f>Table1_1[[#This Row],[Price]]*Table1_1[[#This Row],[Quantity]]</f>
        <v>18000</v>
      </c>
    </row>
    <row r="498" spans="1:29" x14ac:dyDescent="0.3">
      <c r="A498" t="s">
        <v>28</v>
      </c>
      <c r="B498" t="s">
        <v>29</v>
      </c>
      <c r="C498" t="s">
        <v>148</v>
      </c>
      <c r="D498" t="s">
        <v>380</v>
      </c>
      <c r="E498" t="s">
        <v>32</v>
      </c>
      <c r="F498" t="s">
        <v>33</v>
      </c>
      <c r="G498">
        <v>31</v>
      </c>
      <c r="H498">
        <v>409376</v>
      </c>
      <c r="I498" t="s">
        <v>58</v>
      </c>
      <c r="J498" s="3">
        <v>44416</v>
      </c>
      <c r="K498">
        <v>950</v>
      </c>
      <c r="L498" t="s">
        <v>2284</v>
      </c>
      <c r="M498" t="s">
        <v>552</v>
      </c>
      <c r="N498" t="s">
        <v>2285</v>
      </c>
      <c r="O498" t="s">
        <v>2286</v>
      </c>
      <c r="P498" t="s">
        <v>71</v>
      </c>
      <c r="Q498">
        <v>12</v>
      </c>
      <c r="R498" t="s">
        <v>88</v>
      </c>
      <c r="S498" t="s">
        <v>79</v>
      </c>
      <c r="T498">
        <v>97973</v>
      </c>
      <c r="U498" s="1">
        <v>45373</v>
      </c>
      <c r="V498" t="s">
        <v>72</v>
      </c>
      <c r="W498">
        <v>662899</v>
      </c>
      <c r="X498" t="s">
        <v>2287</v>
      </c>
      <c r="Y498">
        <v>560</v>
      </c>
      <c r="Z498">
        <v>2420</v>
      </c>
      <c r="AA498">
        <v>5</v>
      </c>
      <c r="AB498">
        <v>4840</v>
      </c>
      <c r="AC498">
        <f>Table1_1[[#This Row],[Price]]*Table1_1[[#This Row],[Quantity]]</f>
        <v>12100</v>
      </c>
    </row>
    <row r="499" spans="1:29" x14ac:dyDescent="0.3">
      <c r="A499" t="s">
        <v>28</v>
      </c>
      <c r="B499" t="s">
        <v>29</v>
      </c>
      <c r="C499" t="s">
        <v>66</v>
      </c>
      <c r="D499" t="s">
        <v>98</v>
      </c>
      <c r="E499" t="s">
        <v>56</v>
      </c>
      <c r="F499" t="s">
        <v>57</v>
      </c>
      <c r="G499">
        <v>78</v>
      </c>
      <c r="H499">
        <v>434116</v>
      </c>
      <c r="I499" t="s">
        <v>34</v>
      </c>
      <c r="J499" s="3">
        <v>43955</v>
      </c>
      <c r="K499">
        <v>950</v>
      </c>
      <c r="L499" t="s">
        <v>2288</v>
      </c>
      <c r="M499" t="s">
        <v>1058</v>
      </c>
      <c r="N499" t="s">
        <v>2289</v>
      </c>
      <c r="O499" t="s">
        <v>2290</v>
      </c>
      <c r="P499" t="s">
        <v>87</v>
      </c>
      <c r="Q499">
        <v>15</v>
      </c>
      <c r="R499" t="s">
        <v>88</v>
      </c>
      <c r="S499" t="s">
        <v>63</v>
      </c>
      <c r="T499">
        <v>81544</v>
      </c>
      <c r="U499" s="1">
        <v>45528</v>
      </c>
      <c r="V499" t="s">
        <v>64</v>
      </c>
      <c r="W499">
        <v>963810</v>
      </c>
      <c r="X499" t="s">
        <v>2291</v>
      </c>
      <c r="Y499">
        <v>938</v>
      </c>
      <c r="Z499">
        <v>2531</v>
      </c>
      <c r="AA499">
        <v>7</v>
      </c>
      <c r="AB499">
        <v>7086.8</v>
      </c>
      <c r="AC499">
        <f>Table1_1[[#This Row],[Price]]*Table1_1[[#This Row],[Quantity]]</f>
        <v>17717</v>
      </c>
    </row>
    <row r="500" spans="1:29" x14ac:dyDescent="0.3">
      <c r="A500" t="s">
        <v>28</v>
      </c>
      <c r="B500" t="s">
        <v>29</v>
      </c>
      <c r="C500" t="s">
        <v>91</v>
      </c>
      <c r="D500" t="s">
        <v>566</v>
      </c>
      <c r="E500" t="s">
        <v>56</v>
      </c>
      <c r="F500" t="s">
        <v>135</v>
      </c>
      <c r="G500">
        <v>62</v>
      </c>
      <c r="H500">
        <v>424975</v>
      </c>
      <c r="I500" t="s">
        <v>58</v>
      </c>
      <c r="J500" s="3">
        <v>45490</v>
      </c>
      <c r="K500">
        <v>1300</v>
      </c>
      <c r="L500" t="s">
        <v>2292</v>
      </c>
      <c r="M500" t="s">
        <v>159</v>
      </c>
      <c r="N500" t="s">
        <v>2293</v>
      </c>
      <c r="O500" t="s">
        <v>2294</v>
      </c>
      <c r="P500" t="s">
        <v>87</v>
      </c>
      <c r="Q500">
        <v>11</v>
      </c>
      <c r="R500" t="s">
        <v>40</v>
      </c>
      <c r="S500" t="s">
        <v>118</v>
      </c>
      <c r="T500">
        <v>26737</v>
      </c>
      <c r="U500" s="1">
        <v>45402</v>
      </c>
      <c r="V500" t="s">
        <v>80</v>
      </c>
      <c r="W500">
        <v>712799</v>
      </c>
      <c r="X500" t="s">
        <v>2295</v>
      </c>
      <c r="Y500">
        <v>342</v>
      </c>
      <c r="Z500">
        <v>1177</v>
      </c>
      <c r="AA500">
        <v>7</v>
      </c>
      <c r="AB500">
        <v>3295.6000000000004</v>
      </c>
      <c r="AC500">
        <f>Table1_1[[#This Row],[Price]]*Table1_1[[#This Row],[Quantity]]</f>
        <v>8239</v>
      </c>
    </row>
    <row r="501" spans="1:29" x14ac:dyDescent="0.3">
      <c r="A501" t="s">
        <v>28</v>
      </c>
      <c r="B501" t="s">
        <v>29</v>
      </c>
      <c r="C501" t="s">
        <v>91</v>
      </c>
      <c r="D501" t="s">
        <v>142</v>
      </c>
      <c r="E501" t="s">
        <v>56</v>
      </c>
      <c r="F501" t="s">
        <v>113</v>
      </c>
      <c r="G501">
        <v>87</v>
      </c>
      <c r="H501">
        <v>435691</v>
      </c>
      <c r="I501" t="s">
        <v>34</v>
      </c>
      <c r="J501" s="3">
        <v>44854</v>
      </c>
      <c r="K501">
        <v>1400</v>
      </c>
      <c r="L501" t="s">
        <v>2297</v>
      </c>
      <c r="M501" t="s">
        <v>68</v>
      </c>
      <c r="N501" t="s">
        <v>2298</v>
      </c>
      <c r="O501" t="s">
        <v>2299</v>
      </c>
      <c r="P501" t="s">
        <v>87</v>
      </c>
      <c r="Q501">
        <v>11</v>
      </c>
      <c r="R501" t="s">
        <v>88</v>
      </c>
      <c r="S501" t="s">
        <v>63</v>
      </c>
      <c r="T501">
        <v>75940</v>
      </c>
      <c r="U501" s="1">
        <v>45548</v>
      </c>
      <c r="V501" t="s">
        <v>180</v>
      </c>
      <c r="W501">
        <v>375658</v>
      </c>
      <c r="X501" t="s">
        <v>2300</v>
      </c>
      <c r="Y501">
        <v>442</v>
      </c>
      <c r="Z501">
        <v>2777</v>
      </c>
      <c r="AA501">
        <v>8</v>
      </c>
      <c r="AB501">
        <v>8886.4</v>
      </c>
      <c r="AC501">
        <f>Table1_1[[#This Row],[Price]]*Table1_1[[#This Row],[Quantity]]</f>
        <v>22216</v>
      </c>
    </row>
    <row r="502" spans="1:29" x14ac:dyDescent="0.3">
      <c r="A502" t="s">
        <v>28</v>
      </c>
      <c r="B502" t="s">
        <v>29</v>
      </c>
      <c r="C502" t="s">
        <v>91</v>
      </c>
      <c r="D502" t="s">
        <v>524</v>
      </c>
      <c r="E502" t="s">
        <v>32</v>
      </c>
      <c r="F502" t="s">
        <v>99</v>
      </c>
      <c r="G502">
        <v>40</v>
      </c>
      <c r="H502">
        <v>436513</v>
      </c>
      <c r="I502" t="s">
        <v>34</v>
      </c>
      <c r="J502" s="3">
        <v>45449</v>
      </c>
      <c r="K502">
        <v>1400</v>
      </c>
      <c r="L502" t="s">
        <v>2301</v>
      </c>
      <c r="M502" t="s">
        <v>423</v>
      </c>
      <c r="N502" t="s">
        <v>2302</v>
      </c>
      <c r="O502" t="s">
        <v>2303</v>
      </c>
      <c r="P502" t="s">
        <v>71</v>
      </c>
      <c r="Q502">
        <v>8</v>
      </c>
      <c r="R502" t="s">
        <v>40</v>
      </c>
      <c r="S502" t="s">
        <v>118</v>
      </c>
      <c r="T502">
        <v>53959</v>
      </c>
      <c r="U502" s="1">
        <v>45433</v>
      </c>
      <c r="V502" t="s">
        <v>140</v>
      </c>
      <c r="W502">
        <v>768909</v>
      </c>
      <c r="X502" t="s">
        <v>2304</v>
      </c>
      <c r="Y502">
        <v>573</v>
      </c>
      <c r="Z502">
        <v>2674</v>
      </c>
      <c r="AA502">
        <v>7</v>
      </c>
      <c r="AB502">
        <v>7487.2000000000007</v>
      </c>
      <c r="AC502">
        <f>Table1_1[[#This Row],[Price]]*Table1_1[[#This Row],[Quantity]]</f>
        <v>18718</v>
      </c>
    </row>
    <row r="503" spans="1:29" x14ac:dyDescent="0.3">
      <c r="A503" t="s">
        <v>28</v>
      </c>
      <c r="B503" t="s">
        <v>29</v>
      </c>
      <c r="C503" t="s">
        <v>193</v>
      </c>
      <c r="D503" t="s">
        <v>267</v>
      </c>
      <c r="E503" t="s">
        <v>32</v>
      </c>
      <c r="F503" t="s">
        <v>47</v>
      </c>
      <c r="G503">
        <v>96</v>
      </c>
      <c r="H503">
        <v>416709</v>
      </c>
      <c r="I503" t="s">
        <v>34</v>
      </c>
      <c r="J503" s="3">
        <v>44801</v>
      </c>
      <c r="K503">
        <v>950</v>
      </c>
      <c r="L503" t="s">
        <v>2306</v>
      </c>
      <c r="M503" t="s">
        <v>623</v>
      </c>
      <c r="N503" t="s">
        <v>2307</v>
      </c>
      <c r="O503">
        <v>5430565126</v>
      </c>
      <c r="P503" t="s">
        <v>51</v>
      </c>
      <c r="Q503">
        <v>3</v>
      </c>
      <c r="R503" t="s">
        <v>88</v>
      </c>
      <c r="S503" t="s">
        <v>79</v>
      </c>
      <c r="T503">
        <v>43730</v>
      </c>
      <c r="U503" s="1">
        <v>45438</v>
      </c>
      <c r="V503" t="s">
        <v>140</v>
      </c>
      <c r="W503">
        <v>488756</v>
      </c>
      <c r="X503" t="s">
        <v>2308</v>
      </c>
      <c r="Y503">
        <v>806</v>
      </c>
      <c r="Z503">
        <v>2587</v>
      </c>
      <c r="AA503">
        <v>6</v>
      </c>
      <c r="AB503">
        <v>6208.8</v>
      </c>
      <c r="AC503">
        <f>Table1_1[[#This Row],[Price]]*Table1_1[[#This Row],[Quantity]]</f>
        <v>15522</v>
      </c>
    </row>
    <row r="504" spans="1:29" x14ac:dyDescent="0.3">
      <c r="A504" t="s">
        <v>28</v>
      </c>
      <c r="B504" t="s">
        <v>29</v>
      </c>
      <c r="C504" t="s">
        <v>148</v>
      </c>
      <c r="D504" t="s">
        <v>616</v>
      </c>
      <c r="E504" t="s">
        <v>46</v>
      </c>
      <c r="F504" t="s">
        <v>175</v>
      </c>
      <c r="G504">
        <v>4</v>
      </c>
      <c r="H504">
        <v>416365</v>
      </c>
      <c r="I504" t="s">
        <v>58</v>
      </c>
      <c r="J504" s="3">
        <v>45011</v>
      </c>
      <c r="K504">
        <v>1400</v>
      </c>
      <c r="L504" t="s">
        <v>2309</v>
      </c>
      <c r="M504" t="s">
        <v>654</v>
      </c>
      <c r="N504" t="s">
        <v>2310</v>
      </c>
      <c r="O504" t="s">
        <v>2311</v>
      </c>
      <c r="P504" t="s">
        <v>39</v>
      </c>
      <c r="Q504">
        <v>3</v>
      </c>
      <c r="R504" t="s">
        <v>40</v>
      </c>
      <c r="S504" t="s">
        <v>41</v>
      </c>
      <c r="T504">
        <v>63250</v>
      </c>
      <c r="U504" s="1">
        <v>45297</v>
      </c>
      <c r="V504" t="s">
        <v>111</v>
      </c>
      <c r="W504">
        <v>933335</v>
      </c>
      <c r="X504" t="s">
        <v>2312</v>
      </c>
      <c r="Y504">
        <v>306</v>
      </c>
      <c r="Z504">
        <v>1085</v>
      </c>
      <c r="AA504">
        <v>3</v>
      </c>
      <c r="AB504">
        <v>1302</v>
      </c>
      <c r="AC504">
        <f>Table1_1[[#This Row],[Price]]*Table1_1[[#This Row],[Quantity]]</f>
        <v>3255</v>
      </c>
    </row>
    <row r="505" spans="1:29" x14ac:dyDescent="0.3">
      <c r="A505" t="s">
        <v>28</v>
      </c>
      <c r="B505" t="s">
        <v>29</v>
      </c>
      <c r="C505" t="s">
        <v>54</v>
      </c>
      <c r="D505" t="s">
        <v>182</v>
      </c>
      <c r="E505" t="s">
        <v>32</v>
      </c>
      <c r="F505" t="s">
        <v>175</v>
      </c>
      <c r="G505">
        <v>58</v>
      </c>
      <c r="H505">
        <v>414017</v>
      </c>
      <c r="I505" t="s">
        <v>34</v>
      </c>
      <c r="J505" s="3">
        <v>45295</v>
      </c>
      <c r="K505">
        <v>1000</v>
      </c>
      <c r="L505" t="s">
        <v>2313</v>
      </c>
      <c r="M505" t="s">
        <v>1409</v>
      </c>
      <c r="N505" t="s">
        <v>2314</v>
      </c>
      <c r="O505">
        <v>-1564</v>
      </c>
      <c r="P505" t="s">
        <v>39</v>
      </c>
      <c r="Q505">
        <v>5</v>
      </c>
      <c r="R505" t="s">
        <v>88</v>
      </c>
      <c r="S505" t="s">
        <v>41</v>
      </c>
      <c r="T505">
        <v>88291</v>
      </c>
      <c r="U505" s="1">
        <v>45540</v>
      </c>
      <c r="V505" t="s">
        <v>180</v>
      </c>
      <c r="W505">
        <v>685415</v>
      </c>
      <c r="X505" t="s">
        <v>2315</v>
      </c>
      <c r="Y505">
        <v>898</v>
      </c>
      <c r="Z505">
        <v>2094</v>
      </c>
      <c r="AA505">
        <v>2</v>
      </c>
      <c r="AB505">
        <v>1675.2</v>
      </c>
      <c r="AC505">
        <f>Table1_1[[#This Row],[Price]]*Table1_1[[#This Row],[Quantity]]</f>
        <v>4188</v>
      </c>
    </row>
    <row r="506" spans="1:29" x14ac:dyDescent="0.3">
      <c r="A506" t="s">
        <v>28</v>
      </c>
      <c r="B506" t="s">
        <v>29</v>
      </c>
      <c r="C506" t="s">
        <v>193</v>
      </c>
      <c r="D506" t="s">
        <v>442</v>
      </c>
      <c r="E506" t="s">
        <v>56</v>
      </c>
      <c r="F506" t="s">
        <v>135</v>
      </c>
      <c r="G506">
        <v>28</v>
      </c>
      <c r="H506">
        <v>404946</v>
      </c>
      <c r="I506" t="s">
        <v>34</v>
      </c>
      <c r="J506" s="3">
        <v>44904</v>
      </c>
      <c r="K506">
        <v>950</v>
      </c>
      <c r="L506" t="s">
        <v>2316</v>
      </c>
      <c r="M506" t="s">
        <v>654</v>
      </c>
      <c r="N506" t="s">
        <v>2317</v>
      </c>
      <c r="O506" t="s">
        <v>2318</v>
      </c>
      <c r="P506" t="s">
        <v>87</v>
      </c>
      <c r="Q506">
        <v>13</v>
      </c>
      <c r="R506" t="s">
        <v>88</v>
      </c>
      <c r="S506" t="s">
        <v>118</v>
      </c>
      <c r="T506">
        <v>47982</v>
      </c>
      <c r="U506" s="1">
        <v>45441</v>
      </c>
      <c r="V506" t="s">
        <v>140</v>
      </c>
      <c r="W506">
        <v>997188</v>
      </c>
      <c r="X506" t="s">
        <v>2319</v>
      </c>
      <c r="Y506">
        <v>949</v>
      </c>
      <c r="Z506">
        <v>2839</v>
      </c>
      <c r="AA506">
        <v>3</v>
      </c>
      <c r="AB506">
        <v>3406.8</v>
      </c>
      <c r="AC506">
        <f>Table1_1[[#This Row],[Price]]*Table1_1[[#This Row],[Quantity]]</f>
        <v>8517</v>
      </c>
    </row>
    <row r="507" spans="1:29" x14ac:dyDescent="0.3">
      <c r="A507" t="s">
        <v>28</v>
      </c>
      <c r="B507" t="s">
        <v>29</v>
      </c>
      <c r="C507" t="s">
        <v>44</v>
      </c>
      <c r="D507" t="s">
        <v>74</v>
      </c>
      <c r="E507" t="s">
        <v>32</v>
      </c>
      <c r="F507" t="s">
        <v>175</v>
      </c>
      <c r="G507">
        <v>65</v>
      </c>
      <c r="H507">
        <v>408959</v>
      </c>
      <c r="I507" t="s">
        <v>58</v>
      </c>
      <c r="J507" s="3">
        <v>45276</v>
      </c>
      <c r="K507">
        <v>1000</v>
      </c>
      <c r="L507" t="s">
        <v>2320</v>
      </c>
      <c r="M507" t="s">
        <v>85</v>
      </c>
      <c r="N507" t="s">
        <v>2321</v>
      </c>
      <c r="O507" t="s">
        <v>2322</v>
      </c>
      <c r="P507" t="s">
        <v>71</v>
      </c>
      <c r="Q507">
        <v>15</v>
      </c>
      <c r="R507" t="s">
        <v>40</v>
      </c>
      <c r="S507" t="s">
        <v>118</v>
      </c>
      <c r="T507">
        <v>54544</v>
      </c>
      <c r="U507" s="1">
        <v>45318</v>
      </c>
      <c r="V507" t="s">
        <v>111</v>
      </c>
      <c r="W507">
        <v>480599</v>
      </c>
      <c r="X507" t="s">
        <v>2323</v>
      </c>
      <c r="Y507">
        <v>324</v>
      </c>
      <c r="Z507">
        <v>1016</v>
      </c>
      <c r="AA507">
        <v>8</v>
      </c>
      <c r="AB507">
        <v>3251.2000000000003</v>
      </c>
      <c r="AC507">
        <f>Table1_1[[#This Row],[Price]]*Table1_1[[#This Row],[Quantity]]</f>
        <v>8128</v>
      </c>
    </row>
    <row r="508" spans="1:29" x14ac:dyDescent="0.3">
      <c r="A508" t="s">
        <v>28</v>
      </c>
      <c r="B508" t="s">
        <v>29</v>
      </c>
      <c r="C508" t="s">
        <v>91</v>
      </c>
      <c r="D508" t="s">
        <v>616</v>
      </c>
      <c r="E508" t="s">
        <v>56</v>
      </c>
      <c r="F508" t="s">
        <v>106</v>
      </c>
      <c r="G508">
        <v>92</v>
      </c>
      <c r="H508">
        <v>416665</v>
      </c>
      <c r="I508" t="s">
        <v>34</v>
      </c>
      <c r="J508" s="3">
        <v>44401</v>
      </c>
      <c r="K508">
        <v>1300</v>
      </c>
      <c r="L508" t="s">
        <v>1942</v>
      </c>
      <c r="M508" t="s">
        <v>313</v>
      </c>
      <c r="N508" t="s">
        <v>2325</v>
      </c>
      <c r="O508" t="s">
        <v>2326</v>
      </c>
      <c r="P508" t="s">
        <v>87</v>
      </c>
      <c r="Q508">
        <v>7</v>
      </c>
      <c r="R508" t="s">
        <v>40</v>
      </c>
      <c r="S508" t="s">
        <v>41</v>
      </c>
      <c r="T508">
        <v>72773</v>
      </c>
      <c r="U508" s="1">
        <v>45407</v>
      </c>
      <c r="V508" t="s">
        <v>80</v>
      </c>
      <c r="W508">
        <v>406161</v>
      </c>
      <c r="X508" t="s">
        <v>2327</v>
      </c>
      <c r="Y508">
        <v>884</v>
      </c>
      <c r="Z508">
        <v>1700</v>
      </c>
      <c r="AA508">
        <v>3</v>
      </c>
      <c r="AB508">
        <v>2040</v>
      </c>
      <c r="AC508">
        <f>Table1_1[[#This Row],[Price]]*Table1_1[[#This Row],[Quantity]]</f>
        <v>5100</v>
      </c>
    </row>
    <row r="509" spans="1:29" x14ac:dyDescent="0.3">
      <c r="A509" t="s">
        <v>28</v>
      </c>
      <c r="B509" t="s">
        <v>29</v>
      </c>
      <c r="C509" t="s">
        <v>148</v>
      </c>
      <c r="D509" t="s">
        <v>134</v>
      </c>
      <c r="E509" t="s">
        <v>32</v>
      </c>
      <c r="F509" t="s">
        <v>83</v>
      </c>
      <c r="G509">
        <v>55</v>
      </c>
      <c r="H509">
        <v>421514</v>
      </c>
      <c r="I509" t="s">
        <v>58</v>
      </c>
      <c r="J509" s="3">
        <v>45295</v>
      </c>
      <c r="K509">
        <v>1200</v>
      </c>
      <c r="L509" t="s">
        <v>2328</v>
      </c>
      <c r="M509" t="s">
        <v>747</v>
      </c>
      <c r="N509" t="s">
        <v>2329</v>
      </c>
      <c r="O509" t="s">
        <v>2330</v>
      </c>
      <c r="P509" t="s">
        <v>71</v>
      </c>
      <c r="Q509">
        <v>9</v>
      </c>
      <c r="R509" t="s">
        <v>88</v>
      </c>
      <c r="S509" t="s">
        <v>41</v>
      </c>
      <c r="T509">
        <v>96106</v>
      </c>
      <c r="U509" s="1">
        <v>45487</v>
      </c>
      <c r="V509" t="s">
        <v>126</v>
      </c>
      <c r="W509">
        <v>943565</v>
      </c>
      <c r="X509" t="s">
        <v>2331</v>
      </c>
      <c r="Y509">
        <v>346</v>
      </c>
      <c r="Z509">
        <v>1263</v>
      </c>
      <c r="AA509">
        <v>7</v>
      </c>
      <c r="AB509">
        <v>3536.4</v>
      </c>
      <c r="AC509">
        <f>Table1_1[[#This Row],[Price]]*Table1_1[[#This Row],[Quantity]]</f>
        <v>8841</v>
      </c>
    </row>
    <row r="510" spans="1:29" x14ac:dyDescent="0.3">
      <c r="A510" t="s">
        <v>28</v>
      </c>
      <c r="B510" t="s">
        <v>29</v>
      </c>
      <c r="C510" t="s">
        <v>54</v>
      </c>
      <c r="D510" t="s">
        <v>254</v>
      </c>
      <c r="E510" t="s">
        <v>32</v>
      </c>
      <c r="F510" t="s">
        <v>47</v>
      </c>
      <c r="G510">
        <v>68</v>
      </c>
      <c r="H510">
        <v>421029</v>
      </c>
      <c r="I510" t="s">
        <v>58</v>
      </c>
      <c r="J510" s="3">
        <v>43899</v>
      </c>
      <c r="K510">
        <v>1100</v>
      </c>
      <c r="L510" t="s">
        <v>2332</v>
      </c>
      <c r="M510" t="s">
        <v>144</v>
      </c>
      <c r="N510" t="s">
        <v>2333</v>
      </c>
      <c r="O510" t="s">
        <v>2334</v>
      </c>
      <c r="P510" t="s">
        <v>87</v>
      </c>
      <c r="Q510">
        <v>20</v>
      </c>
      <c r="R510" t="s">
        <v>88</v>
      </c>
      <c r="S510" t="s">
        <v>41</v>
      </c>
      <c r="T510">
        <v>13488</v>
      </c>
      <c r="U510" s="1">
        <v>45396</v>
      </c>
      <c r="V510" t="s">
        <v>80</v>
      </c>
      <c r="W510">
        <v>843430</v>
      </c>
      <c r="X510" t="s">
        <v>1277</v>
      </c>
      <c r="Y510">
        <v>629</v>
      </c>
      <c r="Z510">
        <v>1326</v>
      </c>
      <c r="AA510">
        <v>5</v>
      </c>
      <c r="AB510">
        <v>2652</v>
      </c>
      <c r="AC510">
        <f>Table1_1[[#This Row],[Price]]*Table1_1[[#This Row],[Quantity]]</f>
        <v>6630</v>
      </c>
    </row>
    <row r="511" spans="1:29" x14ac:dyDescent="0.3">
      <c r="A511" t="s">
        <v>28</v>
      </c>
      <c r="B511" t="s">
        <v>29</v>
      </c>
      <c r="C511" t="s">
        <v>66</v>
      </c>
      <c r="D511" t="s">
        <v>349</v>
      </c>
      <c r="E511" t="s">
        <v>32</v>
      </c>
      <c r="F511" t="s">
        <v>150</v>
      </c>
      <c r="G511">
        <v>5</v>
      </c>
      <c r="H511">
        <v>413354</v>
      </c>
      <c r="I511" t="s">
        <v>34</v>
      </c>
      <c r="J511" s="3">
        <v>45613</v>
      </c>
      <c r="K511">
        <v>1100</v>
      </c>
      <c r="L511" t="s">
        <v>2335</v>
      </c>
      <c r="M511" t="s">
        <v>869</v>
      </c>
      <c r="N511" t="s">
        <v>2336</v>
      </c>
      <c r="O511" t="s">
        <v>2337</v>
      </c>
      <c r="P511" t="s">
        <v>71</v>
      </c>
      <c r="Q511">
        <v>18</v>
      </c>
      <c r="R511" t="s">
        <v>40</v>
      </c>
      <c r="S511" t="s">
        <v>79</v>
      </c>
      <c r="T511">
        <v>70258</v>
      </c>
      <c r="U511" s="1">
        <v>45545</v>
      </c>
      <c r="V511" t="s">
        <v>180</v>
      </c>
      <c r="W511">
        <v>121053</v>
      </c>
      <c r="X511" t="s">
        <v>2338</v>
      </c>
      <c r="Y511">
        <v>548</v>
      </c>
      <c r="Z511">
        <v>2062</v>
      </c>
      <c r="AA511">
        <v>7</v>
      </c>
      <c r="AB511">
        <v>5773.6</v>
      </c>
      <c r="AC511">
        <f>Table1_1[[#This Row],[Price]]*Table1_1[[#This Row],[Quantity]]</f>
        <v>14434</v>
      </c>
    </row>
    <row r="512" spans="1:29" x14ac:dyDescent="0.3">
      <c r="A512" t="s">
        <v>28</v>
      </c>
      <c r="B512" t="s">
        <v>29</v>
      </c>
      <c r="C512" t="s">
        <v>193</v>
      </c>
      <c r="D512" t="s">
        <v>220</v>
      </c>
      <c r="E512" t="s">
        <v>56</v>
      </c>
      <c r="F512" t="s">
        <v>99</v>
      </c>
      <c r="G512">
        <v>32</v>
      </c>
      <c r="H512">
        <v>436205</v>
      </c>
      <c r="I512" t="s">
        <v>34</v>
      </c>
      <c r="J512" s="3">
        <v>45180</v>
      </c>
      <c r="K512">
        <v>1000</v>
      </c>
      <c r="L512" t="s">
        <v>2339</v>
      </c>
      <c r="M512" t="s">
        <v>1305</v>
      </c>
      <c r="N512" t="s">
        <v>2340</v>
      </c>
      <c r="O512" t="s">
        <v>2341</v>
      </c>
      <c r="P512" t="s">
        <v>39</v>
      </c>
      <c r="Q512">
        <v>13</v>
      </c>
      <c r="R512" t="s">
        <v>40</v>
      </c>
      <c r="S512" t="s">
        <v>79</v>
      </c>
      <c r="T512">
        <v>59656</v>
      </c>
      <c r="U512" s="1">
        <v>45354</v>
      </c>
      <c r="V512" t="s">
        <v>72</v>
      </c>
      <c r="W512">
        <v>421206</v>
      </c>
      <c r="X512" t="s">
        <v>2342</v>
      </c>
      <c r="Y512">
        <v>357</v>
      </c>
      <c r="Z512">
        <v>962</v>
      </c>
      <c r="AA512">
        <v>4</v>
      </c>
      <c r="AB512">
        <v>1539.2</v>
      </c>
      <c r="AC512">
        <f>Table1_1[[#This Row],[Price]]*Table1_1[[#This Row],[Quantity]]</f>
        <v>3848</v>
      </c>
    </row>
    <row r="513" spans="1:29" x14ac:dyDescent="0.3">
      <c r="A513" t="s">
        <v>28</v>
      </c>
      <c r="B513" t="s">
        <v>29</v>
      </c>
      <c r="C513" t="s">
        <v>91</v>
      </c>
      <c r="D513" t="s">
        <v>364</v>
      </c>
      <c r="E513" t="s">
        <v>56</v>
      </c>
      <c r="F513" t="s">
        <v>106</v>
      </c>
      <c r="G513">
        <v>67</v>
      </c>
      <c r="H513">
        <v>406810</v>
      </c>
      <c r="I513" t="s">
        <v>58</v>
      </c>
      <c r="J513" s="3">
        <v>43907</v>
      </c>
      <c r="K513">
        <v>1300</v>
      </c>
      <c r="L513" t="s">
        <v>2343</v>
      </c>
      <c r="M513" t="s">
        <v>216</v>
      </c>
      <c r="N513" t="s">
        <v>2344</v>
      </c>
      <c r="O513" t="s">
        <v>2345</v>
      </c>
      <c r="P513" t="s">
        <v>39</v>
      </c>
      <c r="Q513">
        <v>19</v>
      </c>
      <c r="R513" t="s">
        <v>40</v>
      </c>
      <c r="S513" t="s">
        <v>118</v>
      </c>
      <c r="T513">
        <v>27069</v>
      </c>
      <c r="U513" s="1">
        <v>45593</v>
      </c>
      <c r="V513" t="s">
        <v>155</v>
      </c>
      <c r="W513">
        <v>796243</v>
      </c>
      <c r="X513" t="s">
        <v>2346</v>
      </c>
      <c r="Y513">
        <v>374</v>
      </c>
      <c r="Z513">
        <v>626</v>
      </c>
      <c r="AA513">
        <v>4</v>
      </c>
      <c r="AB513">
        <v>1001.6</v>
      </c>
      <c r="AC513">
        <f>Table1_1[[#This Row],[Price]]*Table1_1[[#This Row],[Quantity]]</f>
        <v>2504</v>
      </c>
    </row>
    <row r="514" spans="1:29" x14ac:dyDescent="0.3">
      <c r="A514" t="s">
        <v>28</v>
      </c>
      <c r="B514" t="s">
        <v>29</v>
      </c>
      <c r="C514" t="s">
        <v>54</v>
      </c>
      <c r="D514" t="s">
        <v>364</v>
      </c>
      <c r="E514" t="s">
        <v>32</v>
      </c>
      <c r="F514" t="s">
        <v>33</v>
      </c>
      <c r="G514">
        <v>65</v>
      </c>
      <c r="H514">
        <v>424979</v>
      </c>
      <c r="I514" t="s">
        <v>34</v>
      </c>
      <c r="J514" s="3">
        <v>44803</v>
      </c>
      <c r="K514">
        <v>950</v>
      </c>
      <c r="L514" t="s">
        <v>2347</v>
      </c>
      <c r="M514" t="s">
        <v>1488</v>
      </c>
      <c r="N514" t="s">
        <v>2348</v>
      </c>
      <c r="O514" t="s">
        <v>2349</v>
      </c>
      <c r="P514" t="s">
        <v>39</v>
      </c>
      <c r="Q514">
        <v>8</v>
      </c>
      <c r="R514" t="s">
        <v>88</v>
      </c>
      <c r="S514" t="s">
        <v>41</v>
      </c>
      <c r="T514">
        <v>83765</v>
      </c>
      <c r="U514" s="1">
        <v>45311</v>
      </c>
      <c r="V514" t="s">
        <v>111</v>
      </c>
      <c r="W514">
        <v>275566</v>
      </c>
      <c r="X514" t="s">
        <v>2350</v>
      </c>
      <c r="Y514">
        <v>311</v>
      </c>
      <c r="Z514">
        <v>740</v>
      </c>
      <c r="AA514">
        <v>5</v>
      </c>
      <c r="AB514">
        <v>1480</v>
      </c>
      <c r="AC514">
        <f>Table1_1[[#This Row],[Price]]*Table1_1[[#This Row],[Quantity]]</f>
        <v>3700</v>
      </c>
    </row>
    <row r="515" spans="1:29" x14ac:dyDescent="0.3">
      <c r="A515" t="s">
        <v>28</v>
      </c>
      <c r="B515" t="s">
        <v>29</v>
      </c>
      <c r="C515" t="s">
        <v>44</v>
      </c>
      <c r="D515" t="s">
        <v>227</v>
      </c>
      <c r="E515" t="s">
        <v>56</v>
      </c>
      <c r="F515" t="s">
        <v>57</v>
      </c>
      <c r="G515">
        <v>35</v>
      </c>
      <c r="H515">
        <v>409420</v>
      </c>
      <c r="I515" t="s">
        <v>58</v>
      </c>
      <c r="J515" s="3">
        <v>44658</v>
      </c>
      <c r="K515">
        <v>1000</v>
      </c>
      <c r="L515" t="s">
        <v>2351</v>
      </c>
      <c r="M515" t="s">
        <v>670</v>
      </c>
      <c r="N515" t="s">
        <v>2352</v>
      </c>
      <c r="O515" t="s">
        <v>2353</v>
      </c>
      <c r="P515" t="s">
        <v>39</v>
      </c>
      <c r="Q515">
        <v>4</v>
      </c>
      <c r="R515" t="s">
        <v>88</v>
      </c>
      <c r="S515" t="s">
        <v>79</v>
      </c>
      <c r="T515">
        <v>92027</v>
      </c>
      <c r="U515" s="1">
        <v>45513</v>
      </c>
      <c r="V515" t="s">
        <v>64</v>
      </c>
      <c r="W515">
        <v>298767</v>
      </c>
      <c r="X515" t="s">
        <v>2354</v>
      </c>
      <c r="Y515">
        <v>841</v>
      </c>
      <c r="Z515">
        <v>1323</v>
      </c>
      <c r="AA515">
        <v>5</v>
      </c>
      <c r="AB515">
        <v>2646</v>
      </c>
      <c r="AC515">
        <f>Table1_1[[#This Row],[Price]]*Table1_1[[#This Row],[Quantity]]</f>
        <v>6615</v>
      </c>
    </row>
    <row r="516" spans="1:29" x14ac:dyDescent="0.3">
      <c r="A516" t="s">
        <v>28</v>
      </c>
      <c r="B516" t="s">
        <v>29</v>
      </c>
      <c r="C516" t="s">
        <v>193</v>
      </c>
      <c r="D516" t="s">
        <v>92</v>
      </c>
      <c r="E516" t="s">
        <v>32</v>
      </c>
      <c r="F516" t="s">
        <v>113</v>
      </c>
      <c r="G516">
        <v>39</v>
      </c>
      <c r="H516">
        <v>439762</v>
      </c>
      <c r="I516" t="s">
        <v>34</v>
      </c>
      <c r="J516" s="3">
        <v>45375</v>
      </c>
      <c r="K516">
        <v>1000</v>
      </c>
      <c r="L516" t="s">
        <v>2355</v>
      </c>
      <c r="M516" t="s">
        <v>200</v>
      </c>
      <c r="N516" t="s">
        <v>2356</v>
      </c>
      <c r="O516">
        <v>-10776</v>
      </c>
      <c r="P516" t="s">
        <v>87</v>
      </c>
      <c r="Q516">
        <v>17</v>
      </c>
      <c r="R516" t="s">
        <v>88</v>
      </c>
      <c r="S516" t="s">
        <v>118</v>
      </c>
      <c r="T516">
        <v>19615</v>
      </c>
      <c r="U516" s="1">
        <v>45596</v>
      </c>
      <c r="V516" t="s">
        <v>155</v>
      </c>
      <c r="W516">
        <v>226834</v>
      </c>
      <c r="X516" t="s">
        <v>2357</v>
      </c>
      <c r="Y516">
        <v>784</v>
      </c>
      <c r="Z516">
        <v>2503</v>
      </c>
      <c r="AA516">
        <v>8</v>
      </c>
      <c r="AB516">
        <v>8009.6</v>
      </c>
      <c r="AC516">
        <f>Table1_1[[#This Row],[Price]]*Table1_1[[#This Row],[Quantity]]</f>
        <v>20024</v>
      </c>
    </row>
    <row r="517" spans="1:29" x14ac:dyDescent="0.3">
      <c r="A517" t="s">
        <v>28</v>
      </c>
      <c r="B517" t="s">
        <v>29</v>
      </c>
      <c r="C517" t="s">
        <v>157</v>
      </c>
      <c r="D517" t="s">
        <v>511</v>
      </c>
      <c r="E517" t="s">
        <v>32</v>
      </c>
      <c r="F517" t="s">
        <v>113</v>
      </c>
      <c r="G517">
        <v>93</v>
      </c>
      <c r="H517">
        <v>439725</v>
      </c>
      <c r="I517" t="s">
        <v>58</v>
      </c>
      <c r="J517" s="3">
        <v>45223</v>
      </c>
      <c r="K517">
        <v>1300</v>
      </c>
      <c r="L517" t="s">
        <v>2358</v>
      </c>
      <c r="M517" t="s">
        <v>428</v>
      </c>
      <c r="N517" t="s">
        <v>2359</v>
      </c>
      <c r="O517" t="s">
        <v>2360</v>
      </c>
      <c r="P517" t="s">
        <v>71</v>
      </c>
      <c r="Q517">
        <v>17</v>
      </c>
      <c r="R517" t="s">
        <v>88</v>
      </c>
      <c r="S517" t="s">
        <v>79</v>
      </c>
      <c r="T517">
        <v>49630</v>
      </c>
      <c r="U517" s="1">
        <v>45347</v>
      </c>
      <c r="V517" t="s">
        <v>119</v>
      </c>
      <c r="W517">
        <v>768157</v>
      </c>
      <c r="X517" t="s">
        <v>2361</v>
      </c>
      <c r="Y517">
        <v>398</v>
      </c>
      <c r="Z517">
        <v>2502</v>
      </c>
      <c r="AA517">
        <v>4</v>
      </c>
      <c r="AB517">
        <v>4003.2000000000003</v>
      </c>
      <c r="AC517">
        <f>Table1_1[[#This Row],[Price]]*Table1_1[[#This Row],[Quantity]]</f>
        <v>10008</v>
      </c>
    </row>
    <row r="518" spans="1:29" x14ac:dyDescent="0.3">
      <c r="A518" t="s">
        <v>28</v>
      </c>
      <c r="B518" t="s">
        <v>29</v>
      </c>
      <c r="C518" t="s">
        <v>91</v>
      </c>
      <c r="D518" t="s">
        <v>74</v>
      </c>
      <c r="E518" t="s">
        <v>56</v>
      </c>
      <c r="F518" t="s">
        <v>47</v>
      </c>
      <c r="G518">
        <v>7</v>
      </c>
      <c r="H518">
        <v>424941</v>
      </c>
      <c r="I518" t="s">
        <v>34</v>
      </c>
      <c r="J518" s="3">
        <v>44726</v>
      </c>
      <c r="K518">
        <v>1200</v>
      </c>
      <c r="L518" t="s">
        <v>2363</v>
      </c>
      <c r="M518" t="s">
        <v>478</v>
      </c>
      <c r="N518" t="s">
        <v>2364</v>
      </c>
      <c r="O518" t="s">
        <v>2365</v>
      </c>
      <c r="P518" t="s">
        <v>51</v>
      </c>
      <c r="Q518">
        <v>20</v>
      </c>
      <c r="R518" t="s">
        <v>40</v>
      </c>
      <c r="S518" t="s">
        <v>41</v>
      </c>
      <c r="T518">
        <v>75992</v>
      </c>
      <c r="U518" s="1">
        <v>45306</v>
      </c>
      <c r="V518" t="s">
        <v>111</v>
      </c>
      <c r="W518">
        <v>774455</v>
      </c>
      <c r="X518" t="s">
        <v>2366</v>
      </c>
      <c r="Y518">
        <v>386</v>
      </c>
      <c r="Z518">
        <v>2177</v>
      </c>
      <c r="AA518">
        <v>7</v>
      </c>
      <c r="AB518">
        <v>6095.6</v>
      </c>
      <c r="AC518">
        <f>Table1_1[[#This Row],[Price]]*Table1_1[[#This Row],[Quantity]]</f>
        <v>15239</v>
      </c>
    </row>
    <row r="519" spans="1:29" x14ac:dyDescent="0.3">
      <c r="A519" t="s">
        <v>28</v>
      </c>
      <c r="B519" t="s">
        <v>29</v>
      </c>
      <c r="C519" t="s">
        <v>44</v>
      </c>
      <c r="D519" t="s">
        <v>616</v>
      </c>
      <c r="E519" t="s">
        <v>56</v>
      </c>
      <c r="F519" t="s">
        <v>99</v>
      </c>
      <c r="G519">
        <v>15</v>
      </c>
      <c r="H519">
        <v>425340</v>
      </c>
      <c r="I519" t="s">
        <v>58</v>
      </c>
      <c r="J519" s="3">
        <v>44409</v>
      </c>
      <c r="K519">
        <v>950</v>
      </c>
      <c r="L519" t="s">
        <v>2367</v>
      </c>
      <c r="M519" t="s">
        <v>731</v>
      </c>
      <c r="N519" t="s">
        <v>2368</v>
      </c>
      <c r="O519" t="s">
        <v>2369</v>
      </c>
      <c r="P519" t="s">
        <v>87</v>
      </c>
      <c r="Q519">
        <v>12</v>
      </c>
      <c r="R519" t="s">
        <v>88</v>
      </c>
      <c r="S519" t="s">
        <v>63</v>
      </c>
      <c r="T519">
        <v>46582</v>
      </c>
      <c r="U519" s="1">
        <v>45440</v>
      </c>
      <c r="V519" t="s">
        <v>140</v>
      </c>
      <c r="W519">
        <v>314082</v>
      </c>
      <c r="X519" t="s">
        <v>2370</v>
      </c>
      <c r="Y519">
        <v>280</v>
      </c>
      <c r="Z519">
        <v>959</v>
      </c>
      <c r="AA519">
        <v>8</v>
      </c>
      <c r="AB519">
        <v>3068.8</v>
      </c>
      <c r="AC519">
        <f>Table1_1[[#This Row],[Price]]*Table1_1[[#This Row],[Quantity]]</f>
        <v>7672</v>
      </c>
    </row>
    <row r="520" spans="1:29" x14ac:dyDescent="0.3">
      <c r="A520" t="s">
        <v>28</v>
      </c>
      <c r="B520" t="s">
        <v>29</v>
      </c>
      <c r="C520" t="s">
        <v>157</v>
      </c>
      <c r="D520" t="s">
        <v>611</v>
      </c>
      <c r="E520" t="s">
        <v>32</v>
      </c>
      <c r="F520" t="s">
        <v>175</v>
      </c>
      <c r="G520">
        <v>97</v>
      </c>
      <c r="H520">
        <v>430766</v>
      </c>
      <c r="I520" t="s">
        <v>34</v>
      </c>
      <c r="J520" s="3">
        <v>43834</v>
      </c>
      <c r="K520">
        <v>1200</v>
      </c>
      <c r="L520" t="s">
        <v>2371</v>
      </c>
      <c r="M520" t="s">
        <v>101</v>
      </c>
      <c r="N520" t="s">
        <v>2372</v>
      </c>
      <c r="O520" t="s">
        <v>2373</v>
      </c>
      <c r="P520" t="s">
        <v>87</v>
      </c>
      <c r="Q520">
        <v>18</v>
      </c>
      <c r="R520" t="s">
        <v>40</v>
      </c>
      <c r="S520" t="s">
        <v>63</v>
      </c>
      <c r="T520">
        <v>93924</v>
      </c>
      <c r="U520" s="1">
        <v>45320</v>
      </c>
      <c r="V520" t="s">
        <v>111</v>
      </c>
      <c r="W520">
        <v>310637</v>
      </c>
      <c r="X520" t="s">
        <v>2374</v>
      </c>
      <c r="Y520">
        <v>296</v>
      </c>
      <c r="Z520">
        <v>2550</v>
      </c>
      <c r="AA520">
        <v>5</v>
      </c>
      <c r="AB520">
        <v>5100</v>
      </c>
      <c r="AC520">
        <f>Table1_1[[#This Row],[Price]]*Table1_1[[#This Row],[Quantity]]</f>
        <v>12750</v>
      </c>
    </row>
    <row r="521" spans="1:29" x14ac:dyDescent="0.3">
      <c r="A521" t="s">
        <v>28</v>
      </c>
      <c r="B521" t="s">
        <v>29</v>
      </c>
      <c r="C521" t="s">
        <v>193</v>
      </c>
      <c r="D521" t="s">
        <v>187</v>
      </c>
      <c r="E521" t="s">
        <v>56</v>
      </c>
      <c r="F521" t="s">
        <v>113</v>
      </c>
      <c r="G521">
        <v>67</v>
      </c>
      <c r="H521">
        <v>405481</v>
      </c>
      <c r="I521" t="s">
        <v>34</v>
      </c>
      <c r="J521" s="3">
        <v>45390</v>
      </c>
      <c r="K521">
        <v>1200</v>
      </c>
      <c r="L521" t="s">
        <v>2375</v>
      </c>
      <c r="M521" t="s">
        <v>818</v>
      </c>
      <c r="N521" t="s">
        <v>2376</v>
      </c>
      <c r="O521" t="s">
        <v>2377</v>
      </c>
      <c r="P521" t="s">
        <v>87</v>
      </c>
      <c r="Q521">
        <v>3</v>
      </c>
      <c r="R521" t="s">
        <v>88</v>
      </c>
      <c r="S521" t="s">
        <v>63</v>
      </c>
      <c r="T521">
        <v>23234</v>
      </c>
      <c r="U521" s="1">
        <v>45474</v>
      </c>
      <c r="V521" t="s">
        <v>126</v>
      </c>
      <c r="W521">
        <v>647856</v>
      </c>
      <c r="X521" t="s">
        <v>2378</v>
      </c>
      <c r="Y521">
        <v>254</v>
      </c>
      <c r="Z521">
        <v>1704</v>
      </c>
      <c r="AA521">
        <v>2</v>
      </c>
      <c r="AB521">
        <v>1363.2</v>
      </c>
      <c r="AC521">
        <f>Table1_1[[#This Row],[Price]]*Table1_1[[#This Row],[Quantity]]</f>
        <v>3408</v>
      </c>
    </row>
    <row r="522" spans="1:29" x14ac:dyDescent="0.3">
      <c r="A522" t="s">
        <v>28</v>
      </c>
      <c r="B522" t="s">
        <v>29</v>
      </c>
      <c r="C522" t="s">
        <v>193</v>
      </c>
      <c r="D522" t="s">
        <v>317</v>
      </c>
      <c r="E522" t="s">
        <v>32</v>
      </c>
      <c r="F522" t="s">
        <v>33</v>
      </c>
      <c r="G522">
        <v>70</v>
      </c>
      <c r="H522">
        <v>426534</v>
      </c>
      <c r="I522" t="s">
        <v>58</v>
      </c>
      <c r="J522" s="3">
        <v>44135</v>
      </c>
      <c r="K522">
        <v>800</v>
      </c>
      <c r="L522" t="s">
        <v>2379</v>
      </c>
      <c r="M522" t="s">
        <v>670</v>
      </c>
      <c r="N522" t="s">
        <v>2380</v>
      </c>
      <c r="O522">
        <v>1702779075</v>
      </c>
      <c r="P522" t="s">
        <v>39</v>
      </c>
      <c r="Q522">
        <v>10</v>
      </c>
      <c r="R522" t="s">
        <v>40</v>
      </c>
      <c r="S522" t="s">
        <v>79</v>
      </c>
      <c r="T522">
        <v>84751</v>
      </c>
      <c r="U522" s="1">
        <v>45540</v>
      </c>
      <c r="V522" t="s">
        <v>180</v>
      </c>
      <c r="W522">
        <v>546554</v>
      </c>
      <c r="X522" t="s">
        <v>2381</v>
      </c>
      <c r="Y522">
        <v>861</v>
      </c>
      <c r="Z522">
        <v>2501</v>
      </c>
      <c r="AA522">
        <v>7</v>
      </c>
      <c r="AB522">
        <v>7002.8</v>
      </c>
      <c r="AC522">
        <f>Table1_1[[#This Row],[Price]]*Table1_1[[#This Row],[Quantity]]</f>
        <v>17507</v>
      </c>
    </row>
    <row r="523" spans="1:29" x14ac:dyDescent="0.3">
      <c r="A523" t="s">
        <v>28</v>
      </c>
      <c r="B523" t="s">
        <v>29</v>
      </c>
      <c r="C523" t="s">
        <v>54</v>
      </c>
      <c r="D523" t="s">
        <v>82</v>
      </c>
      <c r="E523" t="s">
        <v>46</v>
      </c>
      <c r="F523" t="s">
        <v>99</v>
      </c>
      <c r="G523">
        <v>19</v>
      </c>
      <c r="H523">
        <v>426390</v>
      </c>
      <c r="I523" t="s">
        <v>58</v>
      </c>
      <c r="J523" s="3">
        <v>44557</v>
      </c>
      <c r="K523">
        <v>950</v>
      </c>
      <c r="L523" t="s">
        <v>2382</v>
      </c>
      <c r="M523" t="s">
        <v>818</v>
      </c>
      <c r="N523" t="s">
        <v>2383</v>
      </c>
      <c r="O523" t="s">
        <v>2384</v>
      </c>
      <c r="P523" t="s">
        <v>51</v>
      </c>
      <c r="Q523">
        <v>18</v>
      </c>
      <c r="R523" t="s">
        <v>88</v>
      </c>
      <c r="S523" t="s">
        <v>41</v>
      </c>
      <c r="T523">
        <v>96199</v>
      </c>
      <c r="U523" s="1">
        <v>45509</v>
      </c>
      <c r="V523" t="s">
        <v>64</v>
      </c>
      <c r="W523">
        <v>687842</v>
      </c>
      <c r="X523" t="s">
        <v>2385</v>
      </c>
      <c r="Y523">
        <v>418</v>
      </c>
      <c r="Z523">
        <v>2174</v>
      </c>
      <c r="AA523">
        <v>2</v>
      </c>
      <c r="AB523">
        <v>1739.2</v>
      </c>
      <c r="AC523">
        <f>Table1_1[[#This Row],[Price]]*Table1_1[[#This Row],[Quantity]]</f>
        <v>4348</v>
      </c>
    </row>
    <row r="524" spans="1:29" x14ac:dyDescent="0.3">
      <c r="A524" t="s">
        <v>28</v>
      </c>
      <c r="B524" t="s">
        <v>29</v>
      </c>
      <c r="C524" t="s">
        <v>193</v>
      </c>
      <c r="D524" t="s">
        <v>338</v>
      </c>
      <c r="E524" t="s">
        <v>46</v>
      </c>
      <c r="F524" t="s">
        <v>57</v>
      </c>
      <c r="G524">
        <v>52</v>
      </c>
      <c r="H524">
        <v>406779</v>
      </c>
      <c r="I524" t="s">
        <v>34</v>
      </c>
      <c r="J524" s="3">
        <v>45006</v>
      </c>
      <c r="K524">
        <v>1100</v>
      </c>
      <c r="L524" t="s">
        <v>2386</v>
      </c>
      <c r="M524" t="s">
        <v>919</v>
      </c>
      <c r="N524" t="s">
        <v>2387</v>
      </c>
      <c r="O524" t="s">
        <v>2388</v>
      </c>
      <c r="P524" t="s">
        <v>39</v>
      </c>
      <c r="Q524">
        <v>3</v>
      </c>
      <c r="R524" t="s">
        <v>88</v>
      </c>
      <c r="S524" t="s">
        <v>63</v>
      </c>
      <c r="T524">
        <v>19704</v>
      </c>
      <c r="U524" s="1">
        <v>45446</v>
      </c>
      <c r="V524" t="s">
        <v>52</v>
      </c>
      <c r="W524">
        <v>766654</v>
      </c>
      <c r="X524" t="s">
        <v>2389</v>
      </c>
      <c r="Y524">
        <v>489</v>
      </c>
      <c r="Z524">
        <v>2655</v>
      </c>
      <c r="AA524">
        <v>5</v>
      </c>
      <c r="AB524">
        <v>5310</v>
      </c>
      <c r="AC524">
        <f>Table1_1[[#This Row],[Price]]*Table1_1[[#This Row],[Quantity]]</f>
        <v>13275</v>
      </c>
    </row>
    <row r="525" spans="1:29" x14ac:dyDescent="0.3">
      <c r="A525" t="s">
        <v>28</v>
      </c>
      <c r="B525" t="s">
        <v>29</v>
      </c>
      <c r="C525" t="s">
        <v>157</v>
      </c>
      <c r="D525" t="s">
        <v>149</v>
      </c>
      <c r="E525" t="s">
        <v>46</v>
      </c>
      <c r="F525" t="s">
        <v>99</v>
      </c>
      <c r="G525">
        <v>28</v>
      </c>
      <c r="H525">
        <v>431115</v>
      </c>
      <c r="I525" t="s">
        <v>34</v>
      </c>
      <c r="J525" s="3">
        <v>44129</v>
      </c>
      <c r="K525">
        <v>1000</v>
      </c>
      <c r="L525" t="s">
        <v>2390</v>
      </c>
      <c r="M525" t="s">
        <v>623</v>
      </c>
      <c r="N525" t="s">
        <v>2391</v>
      </c>
      <c r="O525" t="s">
        <v>2392</v>
      </c>
      <c r="P525" t="s">
        <v>71</v>
      </c>
      <c r="Q525">
        <v>16</v>
      </c>
      <c r="R525" t="s">
        <v>40</v>
      </c>
      <c r="S525" t="s">
        <v>79</v>
      </c>
      <c r="T525">
        <v>45909</v>
      </c>
      <c r="U525" s="1">
        <v>45617</v>
      </c>
      <c r="V525" t="s">
        <v>42</v>
      </c>
      <c r="W525">
        <v>193457</v>
      </c>
      <c r="X525" t="s">
        <v>456</v>
      </c>
      <c r="Y525">
        <v>780</v>
      </c>
      <c r="Z525">
        <v>1576</v>
      </c>
      <c r="AA525">
        <v>2</v>
      </c>
      <c r="AB525">
        <v>1260.8000000000002</v>
      </c>
      <c r="AC525">
        <f>Table1_1[[#This Row],[Price]]*Table1_1[[#This Row],[Quantity]]</f>
        <v>3152</v>
      </c>
    </row>
    <row r="526" spans="1:29" x14ac:dyDescent="0.3">
      <c r="A526" t="s">
        <v>28</v>
      </c>
      <c r="B526" t="s">
        <v>29</v>
      </c>
      <c r="C526" t="s">
        <v>157</v>
      </c>
      <c r="D526" t="s">
        <v>291</v>
      </c>
      <c r="E526" t="s">
        <v>56</v>
      </c>
      <c r="F526" t="s">
        <v>106</v>
      </c>
      <c r="G526">
        <v>92</v>
      </c>
      <c r="H526">
        <v>428913</v>
      </c>
      <c r="I526" t="s">
        <v>58</v>
      </c>
      <c r="J526" s="3">
        <v>45432</v>
      </c>
      <c r="K526">
        <v>1000</v>
      </c>
      <c r="L526" t="s">
        <v>2394</v>
      </c>
      <c r="M526" t="s">
        <v>428</v>
      </c>
      <c r="N526" t="s">
        <v>2395</v>
      </c>
      <c r="O526" t="s">
        <v>2396</v>
      </c>
      <c r="P526" t="s">
        <v>87</v>
      </c>
      <c r="Q526">
        <v>4</v>
      </c>
      <c r="R526" t="s">
        <v>40</v>
      </c>
      <c r="S526" t="s">
        <v>79</v>
      </c>
      <c r="T526">
        <v>84040</v>
      </c>
      <c r="U526" s="1">
        <v>45532</v>
      </c>
      <c r="V526" t="s">
        <v>64</v>
      </c>
      <c r="W526">
        <v>897461</v>
      </c>
      <c r="X526" t="s">
        <v>2397</v>
      </c>
      <c r="Y526">
        <v>749</v>
      </c>
      <c r="Z526">
        <v>2524</v>
      </c>
      <c r="AA526">
        <v>4</v>
      </c>
      <c r="AB526">
        <v>4038.4</v>
      </c>
      <c r="AC526">
        <f>Table1_1[[#This Row],[Price]]*Table1_1[[#This Row],[Quantity]]</f>
        <v>10096</v>
      </c>
    </row>
    <row r="527" spans="1:29" x14ac:dyDescent="0.3">
      <c r="A527" t="s">
        <v>28</v>
      </c>
      <c r="B527" t="s">
        <v>29</v>
      </c>
      <c r="C527" t="s">
        <v>148</v>
      </c>
      <c r="D527" t="s">
        <v>566</v>
      </c>
      <c r="E527" t="s">
        <v>56</v>
      </c>
      <c r="F527" t="s">
        <v>175</v>
      </c>
      <c r="G527">
        <v>53</v>
      </c>
      <c r="H527">
        <v>439098</v>
      </c>
      <c r="I527" t="s">
        <v>34</v>
      </c>
      <c r="J527" s="3">
        <v>43895</v>
      </c>
      <c r="K527">
        <v>1200</v>
      </c>
      <c r="L527" t="s">
        <v>2398</v>
      </c>
      <c r="M527" t="s">
        <v>152</v>
      </c>
      <c r="N527" t="s">
        <v>2399</v>
      </c>
      <c r="O527" t="s">
        <v>2400</v>
      </c>
      <c r="P527" t="s">
        <v>87</v>
      </c>
      <c r="Q527">
        <v>13</v>
      </c>
      <c r="R527" t="s">
        <v>88</v>
      </c>
      <c r="S527" t="s">
        <v>63</v>
      </c>
      <c r="T527">
        <v>62648</v>
      </c>
      <c r="U527" s="1">
        <v>45591</v>
      </c>
      <c r="V527" t="s">
        <v>155</v>
      </c>
      <c r="W527">
        <v>592629</v>
      </c>
      <c r="X527" t="s">
        <v>2401</v>
      </c>
      <c r="Y527">
        <v>436</v>
      </c>
      <c r="Z527">
        <v>2911</v>
      </c>
      <c r="AA527">
        <v>6</v>
      </c>
      <c r="AB527">
        <v>6986.4000000000015</v>
      </c>
      <c r="AC527">
        <f>Table1_1[[#This Row],[Price]]*Table1_1[[#This Row],[Quantity]]</f>
        <v>17466</v>
      </c>
    </row>
    <row r="528" spans="1:29" x14ac:dyDescent="0.3">
      <c r="A528" t="s">
        <v>28</v>
      </c>
      <c r="B528" t="s">
        <v>29</v>
      </c>
      <c r="C528" t="s">
        <v>66</v>
      </c>
      <c r="D528" t="s">
        <v>411</v>
      </c>
      <c r="E528" t="s">
        <v>46</v>
      </c>
      <c r="F528" t="s">
        <v>175</v>
      </c>
      <c r="G528">
        <v>87</v>
      </c>
      <c r="H528">
        <v>404743</v>
      </c>
      <c r="I528" t="s">
        <v>34</v>
      </c>
      <c r="J528" s="3">
        <v>43958</v>
      </c>
      <c r="K528">
        <v>1400</v>
      </c>
      <c r="L528" t="s">
        <v>2403</v>
      </c>
      <c r="M528" t="s">
        <v>1244</v>
      </c>
      <c r="N528" t="s">
        <v>2404</v>
      </c>
      <c r="O528" t="s">
        <v>2405</v>
      </c>
      <c r="P528" t="s">
        <v>87</v>
      </c>
      <c r="Q528">
        <v>16</v>
      </c>
      <c r="R528" t="s">
        <v>40</v>
      </c>
      <c r="S528" t="s">
        <v>118</v>
      </c>
      <c r="T528">
        <v>79490</v>
      </c>
      <c r="U528" s="1">
        <v>45296</v>
      </c>
      <c r="V528" t="s">
        <v>111</v>
      </c>
      <c r="W528">
        <v>488877</v>
      </c>
      <c r="X528" t="s">
        <v>2406</v>
      </c>
      <c r="Y528">
        <v>840</v>
      </c>
      <c r="Z528">
        <v>2661</v>
      </c>
      <c r="AA528">
        <v>7</v>
      </c>
      <c r="AB528">
        <v>7450.8</v>
      </c>
      <c r="AC528">
        <f>Table1_1[[#This Row],[Price]]*Table1_1[[#This Row],[Quantity]]</f>
        <v>18627</v>
      </c>
    </row>
    <row r="529" spans="1:29" x14ac:dyDescent="0.3">
      <c r="A529" t="s">
        <v>28</v>
      </c>
      <c r="B529" t="s">
        <v>29</v>
      </c>
      <c r="C529" t="s">
        <v>91</v>
      </c>
      <c r="D529" t="s">
        <v>31</v>
      </c>
      <c r="E529" t="s">
        <v>46</v>
      </c>
      <c r="F529" t="s">
        <v>135</v>
      </c>
      <c r="G529">
        <v>69</v>
      </c>
      <c r="H529">
        <v>420703</v>
      </c>
      <c r="I529" t="s">
        <v>34</v>
      </c>
      <c r="J529" s="3">
        <v>44579</v>
      </c>
      <c r="K529">
        <v>1200</v>
      </c>
      <c r="L529" t="s">
        <v>2407</v>
      </c>
      <c r="M529" t="s">
        <v>1488</v>
      </c>
      <c r="N529" t="s">
        <v>2408</v>
      </c>
      <c r="O529" t="s">
        <v>2409</v>
      </c>
      <c r="P529" t="s">
        <v>87</v>
      </c>
      <c r="Q529">
        <v>17</v>
      </c>
      <c r="R529" t="s">
        <v>88</v>
      </c>
      <c r="S529" t="s">
        <v>41</v>
      </c>
      <c r="T529">
        <v>11516</v>
      </c>
      <c r="U529" s="1">
        <v>45476</v>
      </c>
      <c r="V529" t="s">
        <v>126</v>
      </c>
      <c r="W529">
        <v>856075</v>
      </c>
      <c r="X529" t="s">
        <v>2410</v>
      </c>
      <c r="Y529">
        <v>780</v>
      </c>
      <c r="Z529">
        <v>633</v>
      </c>
      <c r="AA529">
        <v>6</v>
      </c>
      <c r="AB529">
        <v>1519.2</v>
      </c>
      <c r="AC529">
        <f>Table1_1[[#This Row],[Price]]*Table1_1[[#This Row],[Quantity]]</f>
        <v>3798</v>
      </c>
    </row>
    <row r="530" spans="1:29" x14ac:dyDescent="0.3">
      <c r="A530" t="s">
        <v>28</v>
      </c>
      <c r="B530" t="s">
        <v>29</v>
      </c>
      <c r="C530" t="s">
        <v>30</v>
      </c>
      <c r="D530" t="s">
        <v>237</v>
      </c>
      <c r="E530" t="s">
        <v>56</v>
      </c>
      <c r="F530" t="s">
        <v>33</v>
      </c>
      <c r="G530">
        <v>50</v>
      </c>
      <c r="H530">
        <v>406955</v>
      </c>
      <c r="I530" t="s">
        <v>34</v>
      </c>
      <c r="J530" s="3">
        <v>44193</v>
      </c>
      <c r="K530">
        <v>800</v>
      </c>
      <c r="L530" t="s">
        <v>2411</v>
      </c>
      <c r="M530" t="s">
        <v>68</v>
      </c>
      <c r="N530" t="s">
        <v>2412</v>
      </c>
      <c r="O530" t="s">
        <v>2413</v>
      </c>
      <c r="P530" t="s">
        <v>39</v>
      </c>
      <c r="Q530">
        <v>12</v>
      </c>
      <c r="R530" t="s">
        <v>88</v>
      </c>
      <c r="S530" t="s">
        <v>79</v>
      </c>
      <c r="T530">
        <v>97084</v>
      </c>
      <c r="U530" s="1">
        <v>45488</v>
      </c>
      <c r="V530" t="s">
        <v>126</v>
      </c>
      <c r="W530">
        <v>970442</v>
      </c>
      <c r="X530" t="s">
        <v>2414</v>
      </c>
      <c r="Y530">
        <v>661</v>
      </c>
      <c r="Z530">
        <v>2829</v>
      </c>
      <c r="AA530">
        <v>7</v>
      </c>
      <c r="AB530">
        <v>7921.2000000000007</v>
      </c>
      <c r="AC530">
        <f>Table1_1[[#This Row],[Price]]*Table1_1[[#This Row],[Quantity]]</f>
        <v>19803</v>
      </c>
    </row>
    <row r="531" spans="1:29" x14ac:dyDescent="0.3">
      <c r="A531" t="s">
        <v>28</v>
      </c>
      <c r="B531" t="s">
        <v>29</v>
      </c>
      <c r="C531" t="s">
        <v>157</v>
      </c>
      <c r="D531" t="s">
        <v>31</v>
      </c>
      <c r="E531" t="s">
        <v>56</v>
      </c>
      <c r="F531" t="s">
        <v>175</v>
      </c>
      <c r="G531">
        <v>84</v>
      </c>
      <c r="H531">
        <v>400986</v>
      </c>
      <c r="I531" t="s">
        <v>58</v>
      </c>
      <c r="J531" s="3">
        <v>44008</v>
      </c>
      <c r="K531">
        <v>1200</v>
      </c>
      <c r="L531" t="s">
        <v>2416</v>
      </c>
      <c r="M531" t="s">
        <v>334</v>
      </c>
      <c r="N531" t="s">
        <v>2417</v>
      </c>
      <c r="O531">
        <v>-5477</v>
      </c>
      <c r="P531" t="s">
        <v>51</v>
      </c>
      <c r="Q531">
        <v>12</v>
      </c>
      <c r="R531" t="s">
        <v>88</v>
      </c>
      <c r="S531" t="s">
        <v>118</v>
      </c>
      <c r="T531">
        <v>33403</v>
      </c>
      <c r="U531" s="1">
        <v>45510</v>
      </c>
      <c r="V531" t="s">
        <v>64</v>
      </c>
      <c r="W531">
        <v>108966</v>
      </c>
      <c r="X531" t="s">
        <v>2418</v>
      </c>
      <c r="Y531">
        <v>340</v>
      </c>
      <c r="Z531">
        <v>1273</v>
      </c>
      <c r="AA531">
        <v>4</v>
      </c>
      <c r="AB531">
        <v>2036.8000000000002</v>
      </c>
      <c r="AC531">
        <f>Table1_1[[#This Row],[Price]]*Table1_1[[#This Row],[Quantity]]</f>
        <v>5092</v>
      </c>
    </row>
    <row r="532" spans="1:29" x14ac:dyDescent="0.3">
      <c r="A532" t="s">
        <v>28</v>
      </c>
      <c r="B532" t="s">
        <v>29</v>
      </c>
      <c r="C532" t="s">
        <v>91</v>
      </c>
      <c r="D532" t="s">
        <v>163</v>
      </c>
      <c r="E532" t="s">
        <v>46</v>
      </c>
      <c r="F532" t="s">
        <v>57</v>
      </c>
      <c r="G532">
        <v>57</v>
      </c>
      <c r="H532">
        <v>417821</v>
      </c>
      <c r="I532" t="s">
        <v>58</v>
      </c>
      <c r="J532" s="3">
        <v>44329</v>
      </c>
      <c r="K532">
        <v>1000</v>
      </c>
      <c r="L532" t="s">
        <v>2420</v>
      </c>
      <c r="M532" t="s">
        <v>1030</v>
      </c>
      <c r="N532" t="s">
        <v>2421</v>
      </c>
      <c r="O532" t="s">
        <v>2422</v>
      </c>
      <c r="P532" t="s">
        <v>71</v>
      </c>
      <c r="Q532">
        <v>10</v>
      </c>
      <c r="R532" t="s">
        <v>88</v>
      </c>
      <c r="S532" t="s">
        <v>41</v>
      </c>
      <c r="T532">
        <v>84207</v>
      </c>
      <c r="U532" s="1">
        <v>45363</v>
      </c>
      <c r="V532" t="s">
        <v>72</v>
      </c>
      <c r="W532">
        <v>389752</v>
      </c>
      <c r="X532" t="s">
        <v>2423</v>
      </c>
      <c r="Y532">
        <v>675</v>
      </c>
      <c r="Z532">
        <v>2852</v>
      </c>
      <c r="AA532">
        <v>8</v>
      </c>
      <c r="AB532">
        <v>9126.4</v>
      </c>
      <c r="AC532">
        <f>Table1_1[[#This Row],[Price]]*Table1_1[[#This Row],[Quantity]]</f>
        <v>22816</v>
      </c>
    </row>
    <row r="533" spans="1:29" x14ac:dyDescent="0.3">
      <c r="A533" t="s">
        <v>28</v>
      </c>
      <c r="B533" t="s">
        <v>29</v>
      </c>
      <c r="C533" t="s">
        <v>91</v>
      </c>
      <c r="D533" t="s">
        <v>92</v>
      </c>
      <c r="E533" t="s">
        <v>46</v>
      </c>
      <c r="F533" t="s">
        <v>113</v>
      </c>
      <c r="G533">
        <v>64</v>
      </c>
      <c r="H533">
        <v>417717</v>
      </c>
      <c r="I533" t="s">
        <v>58</v>
      </c>
      <c r="J533" s="3">
        <v>44278</v>
      </c>
      <c r="K533">
        <v>950</v>
      </c>
      <c r="L533" t="s">
        <v>2424</v>
      </c>
      <c r="M533" t="s">
        <v>654</v>
      </c>
      <c r="N533" t="s">
        <v>2425</v>
      </c>
      <c r="O533" t="s">
        <v>2426</v>
      </c>
      <c r="P533" t="s">
        <v>71</v>
      </c>
      <c r="Q533">
        <v>9</v>
      </c>
      <c r="R533" t="s">
        <v>88</v>
      </c>
      <c r="S533" t="s">
        <v>118</v>
      </c>
      <c r="T533">
        <v>83771</v>
      </c>
      <c r="U533" s="1">
        <v>45485</v>
      </c>
      <c r="V533" t="s">
        <v>126</v>
      </c>
      <c r="W533">
        <v>190067</v>
      </c>
      <c r="X533" t="s">
        <v>2427</v>
      </c>
      <c r="Y533">
        <v>722</v>
      </c>
      <c r="Z533">
        <v>745</v>
      </c>
      <c r="AA533">
        <v>6</v>
      </c>
      <c r="AB533">
        <v>1788</v>
      </c>
      <c r="AC533">
        <f>Table1_1[[#This Row],[Price]]*Table1_1[[#This Row],[Quantity]]</f>
        <v>4470</v>
      </c>
    </row>
    <row r="534" spans="1:29" x14ac:dyDescent="0.3">
      <c r="A534" t="s">
        <v>28</v>
      </c>
      <c r="B534" t="s">
        <v>29</v>
      </c>
      <c r="C534" t="s">
        <v>157</v>
      </c>
      <c r="D534" t="s">
        <v>55</v>
      </c>
      <c r="E534" t="s">
        <v>46</v>
      </c>
      <c r="F534" t="s">
        <v>355</v>
      </c>
      <c r="G534">
        <v>86</v>
      </c>
      <c r="H534">
        <v>439451</v>
      </c>
      <c r="I534" t="s">
        <v>58</v>
      </c>
      <c r="J534" s="3">
        <v>43928</v>
      </c>
      <c r="K534">
        <v>1000</v>
      </c>
      <c r="L534" t="s">
        <v>2428</v>
      </c>
      <c r="M534" t="s">
        <v>605</v>
      </c>
      <c r="N534" t="s">
        <v>2429</v>
      </c>
      <c r="O534" t="s">
        <v>2430</v>
      </c>
      <c r="P534" t="s">
        <v>71</v>
      </c>
      <c r="Q534">
        <v>7</v>
      </c>
      <c r="R534" t="s">
        <v>40</v>
      </c>
      <c r="S534" t="s">
        <v>79</v>
      </c>
      <c r="T534">
        <v>22495</v>
      </c>
      <c r="U534" s="1">
        <v>45408</v>
      </c>
      <c r="V534" t="s">
        <v>80</v>
      </c>
      <c r="W534">
        <v>394947</v>
      </c>
      <c r="X534" t="s">
        <v>2431</v>
      </c>
      <c r="Y534">
        <v>247</v>
      </c>
      <c r="Z534">
        <v>2002</v>
      </c>
      <c r="AA534">
        <v>1</v>
      </c>
      <c r="AB534">
        <v>800.80000000000007</v>
      </c>
      <c r="AC534">
        <f>Table1_1[[#This Row],[Price]]*Table1_1[[#This Row],[Quantity]]</f>
        <v>2002</v>
      </c>
    </row>
    <row r="535" spans="1:29" x14ac:dyDescent="0.3">
      <c r="A535" t="s">
        <v>28</v>
      </c>
      <c r="B535" t="s">
        <v>29</v>
      </c>
      <c r="C535" t="s">
        <v>91</v>
      </c>
      <c r="D535" t="s">
        <v>317</v>
      </c>
      <c r="E535" t="s">
        <v>56</v>
      </c>
      <c r="F535" t="s">
        <v>175</v>
      </c>
      <c r="G535">
        <v>5</v>
      </c>
      <c r="H535">
        <v>413268</v>
      </c>
      <c r="I535" t="s">
        <v>34</v>
      </c>
      <c r="J535" s="3">
        <v>44219</v>
      </c>
      <c r="K535">
        <v>1100</v>
      </c>
      <c r="L535" t="s">
        <v>2432</v>
      </c>
      <c r="M535" t="s">
        <v>1409</v>
      </c>
      <c r="N535" t="s">
        <v>2433</v>
      </c>
      <c r="O535" t="s">
        <v>2434</v>
      </c>
      <c r="P535" t="s">
        <v>39</v>
      </c>
      <c r="Q535">
        <v>3</v>
      </c>
      <c r="R535" t="s">
        <v>88</v>
      </c>
      <c r="S535" t="s">
        <v>79</v>
      </c>
      <c r="T535">
        <v>52179</v>
      </c>
      <c r="U535" s="1">
        <v>45604</v>
      </c>
      <c r="V535" t="s">
        <v>42</v>
      </c>
      <c r="W535">
        <v>264828</v>
      </c>
      <c r="X535" t="s">
        <v>2435</v>
      </c>
      <c r="Y535">
        <v>701</v>
      </c>
      <c r="Z535">
        <v>1329</v>
      </c>
      <c r="AA535">
        <v>4</v>
      </c>
      <c r="AB535">
        <v>2126.4</v>
      </c>
      <c r="AC535">
        <f>Table1_1[[#This Row],[Price]]*Table1_1[[#This Row],[Quantity]]</f>
        <v>5316</v>
      </c>
    </row>
    <row r="536" spans="1:29" x14ac:dyDescent="0.3">
      <c r="A536" t="s">
        <v>28</v>
      </c>
      <c r="B536" t="s">
        <v>29</v>
      </c>
      <c r="C536" t="s">
        <v>91</v>
      </c>
      <c r="D536" t="s">
        <v>267</v>
      </c>
      <c r="E536" t="s">
        <v>32</v>
      </c>
      <c r="F536" t="s">
        <v>83</v>
      </c>
      <c r="G536">
        <v>10</v>
      </c>
      <c r="H536">
        <v>400283</v>
      </c>
      <c r="I536" t="s">
        <v>58</v>
      </c>
      <c r="J536" s="3">
        <v>44607</v>
      </c>
      <c r="K536">
        <v>1000</v>
      </c>
      <c r="L536" t="s">
        <v>2436</v>
      </c>
      <c r="M536" t="s">
        <v>1058</v>
      </c>
      <c r="N536" t="s">
        <v>2437</v>
      </c>
      <c r="O536" t="s">
        <v>2438</v>
      </c>
      <c r="P536" t="s">
        <v>87</v>
      </c>
      <c r="Q536">
        <v>15</v>
      </c>
      <c r="R536" t="s">
        <v>88</v>
      </c>
      <c r="S536" t="s">
        <v>63</v>
      </c>
      <c r="T536">
        <v>27950</v>
      </c>
      <c r="U536" s="1">
        <v>45435</v>
      </c>
      <c r="V536" t="s">
        <v>140</v>
      </c>
      <c r="W536">
        <v>137366</v>
      </c>
      <c r="X536" t="s">
        <v>2439</v>
      </c>
      <c r="Y536">
        <v>774</v>
      </c>
      <c r="Z536">
        <v>1973</v>
      </c>
      <c r="AA536">
        <v>8</v>
      </c>
      <c r="AB536">
        <v>6313.6</v>
      </c>
      <c r="AC536">
        <f>Table1_1[[#This Row],[Price]]*Table1_1[[#This Row],[Quantity]]</f>
        <v>15784</v>
      </c>
    </row>
    <row r="537" spans="1:29" x14ac:dyDescent="0.3">
      <c r="A537" t="s">
        <v>28</v>
      </c>
      <c r="B537" t="s">
        <v>29</v>
      </c>
      <c r="C537" t="s">
        <v>66</v>
      </c>
      <c r="D537" t="s">
        <v>254</v>
      </c>
      <c r="E537" t="s">
        <v>56</v>
      </c>
      <c r="F537" t="s">
        <v>106</v>
      </c>
      <c r="G537">
        <v>80</v>
      </c>
      <c r="H537">
        <v>427792</v>
      </c>
      <c r="I537" t="s">
        <v>34</v>
      </c>
      <c r="J537" s="3">
        <v>44908</v>
      </c>
      <c r="K537">
        <v>1300</v>
      </c>
      <c r="L537" t="s">
        <v>2440</v>
      </c>
      <c r="M537" t="s">
        <v>919</v>
      </c>
      <c r="N537" t="s">
        <v>2441</v>
      </c>
      <c r="O537">
        <v>-2234</v>
      </c>
      <c r="P537" t="s">
        <v>71</v>
      </c>
      <c r="Q537">
        <v>17</v>
      </c>
      <c r="R537" t="s">
        <v>88</v>
      </c>
      <c r="S537" t="s">
        <v>79</v>
      </c>
      <c r="T537">
        <v>87955</v>
      </c>
      <c r="U537" s="1">
        <v>45495</v>
      </c>
      <c r="V537" t="s">
        <v>126</v>
      </c>
      <c r="W537">
        <v>301178</v>
      </c>
      <c r="X537" t="s">
        <v>2442</v>
      </c>
      <c r="Y537">
        <v>322</v>
      </c>
      <c r="Z537">
        <v>1233</v>
      </c>
      <c r="AA537">
        <v>2</v>
      </c>
      <c r="AB537">
        <v>986.40000000000009</v>
      </c>
      <c r="AC537">
        <f>Table1_1[[#This Row],[Price]]*Table1_1[[#This Row],[Quantity]]</f>
        <v>2466</v>
      </c>
    </row>
    <row r="538" spans="1:29" x14ac:dyDescent="0.3">
      <c r="A538" t="s">
        <v>28</v>
      </c>
      <c r="B538" t="s">
        <v>29</v>
      </c>
      <c r="C538" t="s">
        <v>54</v>
      </c>
      <c r="D538" t="s">
        <v>254</v>
      </c>
      <c r="E538" t="s">
        <v>56</v>
      </c>
      <c r="F538" t="s">
        <v>47</v>
      </c>
      <c r="G538">
        <v>88</v>
      </c>
      <c r="H538">
        <v>406627</v>
      </c>
      <c r="I538" t="s">
        <v>34</v>
      </c>
      <c r="J538" s="3">
        <v>45207</v>
      </c>
      <c r="K538">
        <v>1000</v>
      </c>
      <c r="L538" t="s">
        <v>2444</v>
      </c>
      <c r="M538" t="s">
        <v>276</v>
      </c>
      <c r="N538" t="s">
        <v>2445</v>
      </c>
      <c r="O538" t="s">
        <v>2446</v>
      </c>
      <c r="P538" t="s">
        <v>87</v>
      </c>
      <c r="Q538">
        <v>9</v>
      </c>
      <c r="R538" t="s">
        <v>40</v>
      </c>
      <c r="S538" t="s">
        <v>118</v>
      </c>
      <c r="T538">
        <v>32610</v>
      </c>
      <c r="U538" s="1">
        <v>45362</v>
      </c>
      <c r="V538" t="s">
        <v>72</v>
      </c>
      <c r="W538">
        <v>864479</v>
      </c>
      <c r="X538" t="s">
        <v>2447</v>
      </c>
      <c r="Y538">
        <v>518</v>
      </c>
      <c r="Z538">
        <v>687</v>
      </c>
      <c r="AA538">
        <v>8</v>
      </c>
      <c r="AB538">
        <v>2198.4</v>
      </c>
      <c r="AC538">
        <f>Table1_1[[#This Row],[Price]]*Table1_1[[#This Row],[Quantity]]</f>
        <v>5496</v>
      </c>
    </row>
    <row r="539" spans="1:29" x14ac:dyDescent="0.3">
      <c r="A539" t="s">
        <v>28</v>
      </c>
      <c r="B539" t="s">
        <v>29</v>
      </c>
      <c r="C539" t="s">
        <v>66</v>
      </c>
      <c r="D539" t="s">
        <v>142</v>
      </c>
      <c r="E539" t="s">
        <v>56</v>
      </c>
      <c r="F539" t="s">
        <v>150</v>
      </c>
      <c r="G539">
        <v>12</v>
      </c>
      <c r="H539">
        <v>427358</v>
      </c>
      <c r="I539" t="s">
        <v>34</v>
      </c>
      <c r="J539" s="3">
        <v>44328</v>
      </c>
      <c r="K539">
        <v>1300</v>
      </c>
      <c r="L539" t="s">
        <v>2448</v>
      </c>
      <c r="M539" t="s">
        <v>282</v>
      </c>
      <c r="N539" t="s">
        <v>2449</v>
      </c>
      <c r="O539" t="s">
        <v>2450</v>
      </c>
      <c r="P539" t="s">
        <v>51</v>
      </c>
      <c r="Q539">
        <v>8</v>
      </c>
      <c r="R539" t="s">
        <v>40</v>
      </c>
      <c r="S539" t="s">
        <v>41</v>
      </c>
      <c r="T539">
        <v>97011</v>
      </c>
      <c r="U539" s="1">
        <v>45469</v>
      </c>
      <c r="V539" t="s">
        <v>52</v>
      </c>
      <c r="W539">
        <v>819490</v>
      </c>
      <c r="X539" t="s">
        <v>2451</v>
      </c>
      <c r="Y539">
        <v>640</v>
      </c>
      <c r="Z539">
        <v>1111</v>
      </c>
      <c r="AA539">
        <v>2</v>
      </c>
      <c r="AB539">
        <v>888.80000000000007</v>
      </c>
      <c r="AC539">
        <f>Table1_1[[#This Row],[Price]]*Table1_1[[#This Row],[Quantity]]</f>
        <v>2222</v>
      </c>
    </row>
    <row r="540" spans="1:29" x14ac:dyDescent="0.3">
      <c r="A540" t="s">
        <v>28</v>
      </c>
      <c r="B540" t="s">
        <v>29</v>
      </c>
      <c r="C540" t="s">
        <v>66</v>
      </c>
      <c r="D540" t="s">
        <v>524</v>
      </c>
      <c r="E540" t="s">
        <v>32</v>
      </c>
      <c r="F540" t="s">
        <v>113</v>
      </c>
      <c r="G540">
        <v>18</v>
      </c>
      <c r="H540">
        <v>425412</v>
      </c>
      <c r="I540" t="s">
        <v>58</v>
      </c>
      <c r="J540" s="3">
        <v>44602</v>
      </c>
      <c r="K540">
        <v>800</v>
      </c>
      <c r="L540" t="s">
        <v>2453</v>
      </c>
      <c r="M540" t="s">
        <v>159</v>
      </c>
      <c r="N540" t="s">
        <v>2454</v>
      </c>
      <c r="O540" t="s">
        <v>2455</v>
      </c>
      <c r="P540" t="s">
        <v>51</v>
      </c>
      <c r="Q540">
        <v>12</v>
      </c>
      <c r="R540" t="s">
        <v>88</v>
      </c>
      <c r="S540" t="s">
        <v>41</v>
      </c>
      <c r="T540">
        <v>67166</v>
      </c>
      <c r="U540" s="1">
        <v>45371</v>
      </c>
      <c r="V540" t="s">
        <v>72</v>
      </c>
      <c r="W540">
        <v>220843</v>
      </c>
      <c r="X540" t="s">
        <v>2456</v>
      </c>
      <c r="Y540">
        <v>381</v>
      </c>
      <c r="Z540">
        <v>897</v>
      </c>
      <c r="AA540">
        <v>6</v>
      </c>
      <c r="AB540">
        <v>2152.8000000000002</v>
      </c>
      <c r="AC540">
        <f>Table1_1[[#This Row],[Price]]*Table1_1[[#This Row],[Quantity]]</f>
        <v>5382</v>
      </c>
    </row>
    <row r="541" spans="1:29" x14ac:dyDescent="0.3">
      <c r="A541" t="s">
        <v>28</v>
      </c>
      <c r="B541" t="s">
        <v>29</v>
      </c>
      <c r="C541" t="s">
        <v>54</v>
      </c>
      <c r="D541" t="s">
        <v>31</v>
      </c>
      <c r="E541" t="s">
        <v>32</v>
      </c>
      <c r="F541" t="s">
        <v>47</v>
      </c>
      <c r="G541">
        <v>20</v>
      </c>
      <c r="H541">
        <v>407166</v>
      </c>
      <c r="I541" t="s">
        <v>58</v>
      </c>
      <c r="J541" s="3">
        <v>44500</v>
      </c>
      <c r="K541">
        <v>800</v>
      </c>
      <c r="L541" t="s">
        <v>2457</v>
      </c>
      <c r="M541" t="s">
        <v>1058</v>
      </c>
      <c r="N541" t="s">
        <v>2458</v>
      </c>
      <c r="O541" t="s">
        <v>2459</v>
      </c>
      <c r="P541" t="s">
        <v>51</v>
      </c>
      <c r="Q541">
        <v>4</v>
      </c>
      <c r="R541" t="s">
        <v>88</v>
      </c>
      <c r="S541" t="s">
        <v>79</v>
      </c>
      <c r="T541">
        <v>81393</v>
      </c>
      <c r="U541" s="1">
        <v>45455</v>
      </c>
      <c r="V541" t="s">
        <v>52</v>
      </c>
      <c r="W541">
        <v>326396</v>
      </c>
      <c r="X541" t="s">
        <v>2460</v>
      </c>
      <c r="Y541">
        <v>958</v>
      </c>
      <c r="Z541">
        <v>2536</v>
      </c>
      <c r="AA541">
        <v>2</v>
      </c>
      <c r="AB541">
        <v>2028.8000000000002</v>
      </c>
      <c r="AC541">
        <f>Table1_1[[#This Row],[Price]]*Table1_1[[#This Row],[Quantity]]</f>
        <v>5072</v>
      </c>
    </row>
    <row r="542" spans="1:29" x14ac:dyDescent="0.3">
      <c r="A542" t="s">
        <v>28</v>
      </c>
      <c r="B542" t="s">
        <v>29</v>
      </c>
      <c r="C542" t="s">
        <v>30</v>
      </c>
      <c r="D542" t="s">
        <v>220</v>
      </c>
      <c r="E542" t="s">
        <v>32</v>
      </c>
      <c r="F542" t="s">
        <v>57</v>
      </c>
      <c r="G542">
        <v>58</v>
      </c>
      <c r="H542">
        <v>436827</v>
      </c>
      <c r="I542" t="s">
        <v>58</v>
      </c>
      <c r="J542" s="3">
        <v>44332</v>
      </c>
      <c r="K542">
        <v>1100</v>
      </c>
      <c r="L542" t="s">
        <v>2461</v>
      </c>
      <c r="M542" t="s">
        <v>542</v>
      </c>
      <c r="N542" t="s">
        <v>2462</v>
      </c>
      <c r="O542" t="s">
        <v>2463</v>
      </c>
      <c r="P542" t="s">
        <v>39</v>
      </c>
      <c r="Q542">
        <v>19</v>
      </c>
      <c r="R542" t="s">
        <v>40</v>
      </c>
      <c r="S542" t="s">
        <v>63</v>
      </c>
      <c r="T542">
        <v>46349</v>
      </c>
      <c r="U542" s="1">
        <v>45447</v>
      </c>
      <c r="V542" t="s">
        <v>52</v>
      </c>
      <c r="W542">
        <v>967975</v>
      </c>
      <c r="X542" t="s">
        <v>2464</v>
      </c>
      <c r="Y542">
        <v>475</v>
      </c>
      <c r="Z542">
        <v>722</v>
      </c>
      <c r="AA542">
        <v>7</v>
      </c>
      <c r="AB542">
        <v>2021.6000000000001</v>
      </c>
      <c r="AC542">
        <f>Table1_1[[#This Row],[Price]]*Table1_1[[#This Row],[Quantity]]</f>
        <v>5054</v>
      </c>
    </row>
    <row r="543" spans="1:29" x14ac:dyDescent="0.3">
      <c r="A543" t="s">
        <v>28</v>
      </c>
      <c r="B543" t="s">
        <v>29</v>
      </c>
      <c r="C543" t="s">
        <v>91</v>
      </c>
      <c r="D543" t="s">
        <v>524</v>
      </c>
      <c r="E543" t="s">
        <v>56</v>
      </c>
      <c r="F543" t="s">
        <v>57</v>
      </c>
      <c r="G543">
        <v>23</v>
      </c>
      <c r="H543">
        <v>435480</v>
      </c>
      <c r="I543" t="s">
        <v>58</v>
      </c>
      <c r="J543" s="3">
        <v>45303</v>
      </c>
      <c r="K543">
        <v>1200</v>
      </c>
      <c r="L543" t="s">
        <v>2466</v>
      </c>
      <c r="M543" t="s">
        <v>232</v>
      </c>
      <c r="N543" t="s">
        <v>2467</v>
      </c>
      <c r="O543" t="s">
        <v>2468</v>
      </c>
      <c r="P543" t="s">
        <v>87</v>
      </c>
      <c r="Q543">
        <v>7</v>
      </c>
      <c r="R543" t="s">
        <v>88</v>
      </c>
      <c r="S543" t="s">
        <v>79</v>
      </c>
      <c r="T543">
        <v>35233</v>
      </c>
      <c r="U543" s="1">
        <v>45524</v>
      </c>
      <c r="V543" t="s">
        <v>64</v>
      </c>
      <c r="W543">
        <v>570588</v>
      </c>
      <c r="X543" t="s">
        <v>2469</v>
      </c>
      <c r="Y543">
        <v>382</v>
      </c>
      <c r="Z543">
        <v>2893</v>
      </c>
      <c r="AA543">
        <v>4</v>
      </c>
      <c r="AB543">
        <v>4628.8</v>
      </c>
      <c r="AC543">
        <f>Table1_1[[#This Row],[Price]]*Table1_1[[#This Row],[Quantity]]</f>
        <v>11572</v>
      </c>
    </row>
    <row r="544" spans="1:29" x14ac:dyDescent="0.3">
      <c r="A544" t="s">
        <v>28</v>
      </c>
      <c r="B544" t="s">
        <v>29</v>
      </c>
      <c r="C544" t="s">
        <v>54</v>
      </c>
      <c r="D544" t="s">
        <v>98</v>
      </c>
      <c r="E544" t="s">
        <v>32</v>
      </c>
      <c r="F544" t="s">
        <v>175</v>
      </c>
      <c r="G544">
        <v>71</v>
      </c>
      <c r="H544">
        <v>426785</v>
      </c>
      <c r="I544" t="s">
        <v>58</v>
      </c>
      <c r="J544" s="3">
        <v>44707</v>
      </c>
      <c r="K544">
        <v>1000</v>
      </c>
      <c r="L544" t="s">
        <v>2470</v>
      </c>
      <c r="M544" t="s">
        <v>345</v>
      </c>
      <c r="N544" t="s">
        <v>2471</v>
      </c>
      <c r="O544" t="s">
        <v>2472</v>
      </c>
      <c r="P544" t="s">
        <v>71</v>
      </c>
      <c r="Q544">
        <v>15</v>
      </c>
      <c r="R544" t="s">
        <v>88</v>
      </c>
      <c r="S544" t="s">
        <v>63</v>
      </c>
      <c r="T544">
        <v>66678</v>
      </c>
      <c r="U544" s="1">
        <v>45415</v>
      </c>
      <c r="V544" t="s">
        <v>140</v>
      </c>
      <c r="W544">
        <v>972386</v>
      </c>
      <c r="X544" t="s">
        <v>2473</v>
      </c>
      <c r="Y544">
        <v>514</v>
      </c>
      <c r="Z544">
        <v>1078</v>
      </c>
      <c r="AA544">
        <v>4</v>
      </c>
      <c r="AB544">
        <v>1724.8000000000002</v>
      </c>
      <c r="AC544">
        <f>Table1_1[[#This Row],[Price]]*Table1_1[[#This Row],[Quantity]]</f>
        <v>4312</v>
      </c>
    </row>
    <row r="545" spans="1:29" x14ac:dyDescent="0.3">
      <c r="A545" t="s">
        <v>28</v>
      </c>
      <c r="B545" t="s">
        <v>29</v>
      </c>
      <c r="C545" t="s">
        <v>54</v>
      </c>
      <c r="D545" t="s">
        <v>611</v>
      </c>
      <c r="E545" t="s">
        <v>32</v>
      </c>
      <c r="F545" t="s">
        <v>83</v>
      </c>
      <c r="G545">
        <v>17</v>
      </c>
      <c r="H545">
        <v>416012</v>
      </c>
      <c r="I545" t="s">
        <v>34</v>
      </c>
      <c r="J545" s="3">
        <v>44598</v>
      </c>
      <c r="K545">
        <v>1000</v>
      </c>
      <c r="L545" t="s">
        <v>2475</v>
      </c>
      <c r="M545" t="s">
        <v>239</v>
      </c>
      <c r="N545" t="s">
        <v>2476</v>
      </c>
      <c r="O545" t="s">
        <v>2477</v>
      </c>
      <c r="P545" t="s">
        <v>87</v>
      </c>
      <c r="Q545">
        <v>13</v>
      </c>
      <c r="R545" t="s">
        <v>88</v>
      </c>
      <c r="S545" t="s">
        <v>118</v>
      </c>
      <c r="T545">
        <v>19419</v>
      </c>
      <c r="U545" s="1">
        <v>45466</v>
      </c>
      <c r="V545" t="s">
        <v>52</v>
      </c>
      <c r="W545">
        <v>294370</v>
      </c>
      <c r="X545" t="s">
        <v>2478</v>
      </c>
      <c r="Y545">
        <v>579</v>
      </c>
      <c r="Z545">
        <v>732</v>
      </c>
      <c r="AA545">
        <v>2</v>
      </c>
      <c r="AB545">
        <v>585.6</v>
      </c>
      <c r="AC545">
        <f>Table1_1[[#This Row],[Price]]*Table1_1[[#This Row],[Quantity]]</f>
        <v>1464</v>
      </c>
    </row>
    <row r="546" spans="1:29" x14ac:dyDescent="0.3">
      <c r="A546" t="s">
        <v>28</v>
      </c>
      <c r="B546" t="s">
        <v>29</v>
      </c>
      <c r="C546" t="s">
        <v>157</v>
      </c>
      <c r="D546" t="s">
        <v>105</v>
      </c>
      <c r="E546" t="s">
        <v>46</v>
      </c>
      <c r="F546" t="s">
        <v>113</v>
      </c>
      <c r="G546">
        <v>86</v>
      </c>
      <c r="H546">
        <v>425291</v>
      </c>
      <c r="I546" t="s">
        <v>58</v>
      </c>
      <c r="J546" s="3">
        <v>43961</v>
      </c>
      <c r="K546">
        <v>1300</v>
      </c>
      <c r="L546" t="s">
        <v>2479</v>
      </c>
      <c r="M546" t="s">
        <v>94</v>
      </c>
      <c r="N546" t="s">
        <v>2480</v>
      </c>
      <c r="O546" t="s">
        <v>2481</v>
      </c>
      <c r="P546" t="s">
        <v>51</v>
      </c>
      <c r="Q546">
        <v>4</v>
      </c>
      <c r="R546" t="s">
        <v>88</v>
      </c>
      <c r="S546" t="s">
        <v>41</v>
      </c>
      <c r="T546">
        <v>51438</v>
      </c>
      <c r="U546" s="1">
        <v>45312</v>
      </c>
      <c r="V546" t="s">
        <v>111</v>
      </c>
      <c r="W546">
        <v>223696</v>
      </c>
      <c r="X546" t="s">
        <v>2482</v>
      </c>
      <c r="Y546">
        <v>438</v>
      </c>
      <c r="Z546">
        <v>2936</v>
      </c>
      <c r="AA546">
        <v>3</v>
      </c>
      <c r="AB546">
        <v>3523.2000000000003</v>
      </c>
      <c r="AC546">
        <f>Table1_1[[#This Row],[Price]]*Table1_1[[#This Row],[Quantity]]</f>
        <v>8808</v>
      </c>
    </row>
    <row r="547" spans="1:29" x14ac:dyDescent="0.3">
      <c r="A547" t="s">
        <v>28</v>
      </c>
      <c r="B547" t="s">
        <v>29</v>
      </c>
      <c r="C547" t="s">
        <v>148</v>
      </c>
      <c r="D547" t="s">
        <v>274</v>
      </c>
      <c r="E547" t="s">
        <v>46</v>
      </c>
      <c r="F547" t="s">
        <v>113</v>
      </c>
      <c r="G547">
        <v>31</v>
      </c>
      <c r="H547">
        <v>420744</v>
      </c>
      <c r="I547" t="s">
        <v>34</v>
      </c>
      <c r="J547" s="3">
        <v>44305</v>
      </c>
      <c r="K547">
        <v>1100</v>
      </c>
      <c r="L547" t="s">
        <v>2484</v>
      </c>
      <c r="M547" t="s">
        <v>953</v>
      </c>
      <c r="N547" t="s">
        <v>2485</v>
      </c>
      <c r="O547" t="s">
        <v>2486</v>
      </c>
      <c r="P547" t="s">
        <v>71</v>
      </c>
      <c r="Q547">
        <v>3</v>
      </c>
      <c r="R547" t="s">
        <v>88</v>
      </c>
      <c r="S547" t="s">
        <v>63</v>
      </c>
      <c r="T547">
        <v>91059</v>
      </c>
      <c r="U547" s="1">
        <v>45381</v>
      </c>
      <c r="V547" t="s">
        <v>72</v>
      </c>
      <c r="W547">
        <v>756418</v>
      </c>
      <c r="X547" t="s">
        <v>2487</v>
      </c>
      <c r="Y547">
        <v>765</v>
      </c>
      <c r="Z547">
        <v>1050</v>
      </c>
      <c r="AA547">
        <v>8</v>
      </c>
      <c r="AB547">
        <v>3360</v>
      </c>
      <c r="AC547">
        <f>Table1_1[[#This Row],[Price]]*Table1_1[[#This Row],[Quantity]]</f>
        <v>8400</v>
      </c>
    </row>
    <row r="548" spans="1:29" x14ac:dyDescent="0.3">
      <c r="A548" t="s">
        <v>28</v>
      </c>
      <c r="B548" t="s">
        <v>29</v>
      </c>
      <c r="C548" t="s">
        <v>66</v>
      </c>
      <c r="D548" t="s">
        <v>442</v>
      </c>
      <c r="E548" t="s">
        <v>56</v>
      </c>
      <c r="F548" t="s">
        <v>99</v>
      </c>
      <c r="G548">
        <v>77</v>
      </c>
      <c r="H548">
        <v>416276</v>
      </c>
      <c r="I548" t="s">
        <v>58</v>
      </c>
      <c r="J548" s="3">
        <v>44109</v>
      </c>
      <c r="K548">
        <v>800</v>
      </c>
      <c r="L548" t="s">
        <v>2488</v>
      </c>
      <c r="M548" t="s">
        <v>345</v>
      </c>
      <c r="N548" t="s">
        <v>2489</v>
      </c>
      <c r="O548" t="s">
        <v>2490</v>
      </c>
      <c r="P548" t="s">
        <v>71</v>
      </c>
      <c r="Q548">
        <v>17</v>
      </c>
      <c r="R548" t="s">
        <v>88</v>
      </c>
      <c r="S548" t="s">
        <v>41</v>
      </c>
      <c r="T548">
        <v>82795</v>
      </c>
      <c r="U548" s="1">
        <v>45474</v>
      </c>
      <c r="V548" t="s">
        <v>126</v>
      </c>
      <c r="W548">
        <v>666987</v>
      </c>
      <c r="X548" t="s">
        <v>2491</v>
      </c>
      <c r="Y548">
        <v>403</v>
      </c>
      <c r="Z548">
        <v>1701</v>
      </c>
      <c r="AA548">
        <v>5</v>
      </c>
      <c r="AB548">
        <v>3402</v>
      </c>
      <c r="AC548">
        <f>Table1_1[[#This Row],[Price]]*Table1_1[[#This Row],[Quantity]]</f>
        <v>8505</v>
      </c>
    </row>
    <row r="549" spans="1:29" x14ac:dyDescent="0.3">
      <c r="A549" t="s">
        <v>28</v>
      </c>
      <c r="B549" t="s">
        <v>29</v>
      </c>
      <c r="C549" t="s">
        <v>91</v>
      </c>
      <c r="D549" t="s">
        <v>467</v>
      </c>
      <c r="E549" t="s">
        <v>32</v>
      </c>
      <c r="F549" t="s">
        <v>135</v>
      </c>
      <c r="G549">
        <v>100</v>
      </c>
      <c r="H549">
        <v>424693</v>
      </c>
      <c r="I549" t="s">
        <v>58</v>
      </c>
      <c r="J549" s="3">
        <v>44750</v>
      </c>
      <c r="K549">
        <v>1300</v>
      </c>
      <c r="L549" t="s">
        <v>2492</v>
      </c>
      <c r="M549" t="s">
        <v>680</v>
      </c>
      <c r="N549" t="s">
        <v>2493</v>
      </c>
      <c r="O549" t="s">
        <v>2494</v>
      </c>
      <c r="P549" t="s">
        <v>39</v>
      </c>
      <c r="Q549">
        <v>10</v>
      </c>
      <c r="R549" t="s">
        <v>88</v>
      </c>
      <c r="S549" t="s">
        <v>41</v>
      </c>
      <c r="T549">
        <v>23651</v>
      </c>
      <c r="U549" s="1">
        <v>45450</v>
      </c>
      <c r="V549" t="s">
        <v>52</v>
      </c>
      <c r="W549">
        <v>676927</v>
      </c>
      <c r="X549" t="s">
        <v>2495</v>
      </c>
      <c r="Y549">
        <v>247</v>
      </c>
      <c r="Z549">
        <v>2854</v>
      </c>
      <c r="AA549">
        <v>6</v>
      </c>
      <c r="AB549">
        <v>6849.6</v>
      </c>
      <c r="AC549">
        <f>Table1_1[[#This Row],[Price]]*Table1_1[[#This Row],[Quantity]]</f>
        <v>17124</v>
      </c>
    </row>
    <row r="550" spans="1:29" x14ac:dyDescent="0.3">
      <c r="A550" t="s">
        <v>28</v>
      </c>
      <c r="B550" t="s">
        <v>29</v>
      </c>
      <c r="C550" t="s">
        <v>66</v>
      </c>
      <c r="D550" t="s">
        <v>546</v>
      </c>
      <c r="E550" t="s">
        <v>56</v>
      </c>
      <c r="F550" t="s">
        <v>113</v>
      </c>
      <c r="G550">
        <v>20</v>
      </c>
      <c r="H550">
        <v>401178</v>
      </c>
      <c r="I550" t="s">
        <v>34</v>
      </c>
      <c r="J550" s="3">
        <v>45176</v>
      </c>
      <c r="K550">
        <v>800</v>
      </c>
      <c r="L550" t="s">
        <v>2496</v>
      </c>
      <c r="M550" t="s">
        <v>36</v>
      </c>
      <c r="N550" t="s">
        <v>2497</v>
      </c>
      <c r="O550" t="s">
        <v>2498</v>
      </c>
      <c r="P550" t="s">
        <v>39</v>
      </c>
      <c r="Q550">
        <v>10</v>
      </c>
      <c r="R550" t="s">
        <v>88</v>
      </c>
      <c r="S550" t="s">
        <v>79</v>
      </c>
      <c r="T550">
        <v>23743</v>
      </c>
      <c r="U550" s="1">
        <v>45502</v>
      </c>
      <c r="V550" t="s">
        <v>126</v>
      </c>
      <c r="W550">
        <v>112823</v>
      </c>
      <c r="X550" t="s">
        <v>2499</v>
      </c>
      <c r="Y550">
        <v>922</v>
      </c>
      <c r="Z550">
        <v>1223</v>
      </c>
      <c r="AA550">
        <v>7</v>
      </c>
      <c r="AB550">
        <v>3424.4</v>
      </c>
      <c r="AC550">
        <f>Table1_1[[#This Row],[Price]]*Table1_1[[#This Row],[Quantity]]</f>
        <v>8561</v>
      </c>
    </row>
    <row r="551" spans="1:29" x14ac:dyDescent="0.3">
      <c r="A551" t="s">
        <v>28</v>
      </c>
      <c r="B551" t="s">
        <v>29</v>
      </c>
      <c r="C551" t="s">
        <v>193</v>
      </c>
      <c r="D551" t="s">
        <v>55</v>
      </c>
      <c r="E551" t="s">
        <v>32</v>
      </c>
      <c r="F551" t="s">
        <v>106</v>
      </c>
      <c r="G551">
        <v>58</v>
      </c>
      <c r="H551">
        <v>408455</v>
      </c>
      <c r="I551" t="s">
        <v>58</v>
      </c>
      <c r="J551" s="3">
        <v>43934</v>
      </c>
      <c r="K551">
        <v>1300</v>
      </c>
      <c r="L551" t="s">
        <v>2500</v>
      </c>
      <c r="M551" t="s">
        <v>263</v>
      </c>
      <c r="N551" t="s">
        <v>2501</v>
      </c>
      <c r="O551" t="s">
        <v>2502</v>
      </c>
      <c r="P551" t="s">
        <v>39</v>
      </c>
      <c r="Q551">
        <v>5</v>
      </c>
      <c r="R551" t="s">
        <v>40</v>
      </c>
      <c r="S551" t="s">
        <v>41</v>
      </c>
      <c r="T551">
        <v>50151</v>
      </c>
      <c r="U551" s="1">
        <v>45381</v>
      </c>
      <c r="V551" t="s">
        <v>72</v>
      </c>
      <c r="W551">
        <v>303182</v>
      </c>
      <c r="X551" t="s">
        <v>2503</v>
      </c>
      <c r="Y551">
        <v>526</v>
      </c>
      <c r="Z551">
        <v>2899</v>
      </c>
      <c r="AA551">
        <v>8</v>
      </c>
      <c r="AB551">
        <v>9276.8000000000011</v>
      </c>
      <c r="AC551">
        <f>Table1_1[[#This Row],[Price]]*Table1_1[[#This Row],[Quantity]]</f>
        <v>23192</v>
      </c>
    </row>
    <row r="552" spans="1:29" x14ac:dyDescent="0.3">
      <c r="A552" t="s">
        <v>28</v>
      </c>
      <c r="B552" t="s">
        <v>29</v>
      </c>
      <c r="C552" t="s">
        <v>157</v>
      </c>
      <c r="D552" t="s">
        <v>349</v>
      </c>
      <c r="E552" t="s">
        <v>56</v>
      </c>
      <c r="F552" t="s">
        <v>113</v>
      </c>
      <c r="G552">
        <v>57</v>
      </c>
      <c r="H552">
        <v>438554</v>
      </c>
      <c r="I552" t="s">
        <v>58</v>
      </c>
      <c r="J552" s="3">
        <v>44458</v>
      </c>
      <c r="K552">
        <v>1100</v>
      </c>
      <c r="L552" t="s">
        <v>2505</v>
      </c>
      <c r="M552" t="s">
        <v>856</v>
      </c>
      <c r="N552" t="s">
        <v>2506</v>
      </c>
      <c r="O552" t="s">
        <v>2507</v>
      </c>
      <c r="P552" t="s">
        <v>51</v>
      </c>
      <c r="Q552">
        <v>4</v>
      </c>
      <c r="R552" t="s">
        <v>88</v>
      </c>
      <c r="S552" t="s">
        <v>63</v>
      </c>
      <c r="T552">
        <v>71268</v>
      </c>
      <c r="U552" s="1">
        <v>45507</v>
      </c>
      <c r="V552" t="s">
        <v>64</v>
      </c>
      <c r="W552">
        <v>552023</v>
      </c>
      <c r="X552" t="s">
        <v>2508</v>
      </c>
      <c r="Y552">
        <v>545</v>
      </c>
      <c r="Z552">
        <v>976</v>
      </c>
      <c r="AA552">
        <v>2</v>
      </c>
      <c r="AB552">
        <v>780.80000000000007</v>
      </c>
      <c r="AC552">
        <f>Table1_1[[#This Row],[Price]]*Table1_1[[#This Row],[Quantity]]</f>
        <v>1952</v>
      </c>
    </row>
    <row r="553" spans="1:29" x14ac:dyDescent="0.3">
      <c r="A553" t="s">
        <v>28</v>
      </c>
      <c r="B553" t="s">
        <v>29</v>
      </c>
      <c r="C553" t="s">
        <v>54</v>
      </c>
      <c r="D553" t="s">
        <v>182</v>
      </c>
      <c r="E553" t="s">
        <v>56</v>
      </c>
      <c r="F553" t="s">
        <v>113</v>
      </c>
      <c r="G553">
        <v>11</v>
      </c>
      <c r="H553">
        <v>423445</v>
      </c>
      <c r="I553" t="s">
        <v>58</v>
      </c>
      <c r="J553" s="3">
        <v>43974</v>
      </c>
      <c r="K553">
        <v>1200</v>
      </c>
      <c r="L553" t="s">
        <v>2510</v>
      </c>
      <c r="M553" t="s">
        <v>308</v>
      </c>
      <c r="N553" t="s">
        <v>2511</v>
      </c>
      <c r="O553">
        <v>-4831</v>
      </c>
      <c r="P553" t="s">
        <v>39</v>
      </c>
      <c r="Q553">
        <v>8</v>
      </c>
      <c r="R553" t="s">
        <v>40</v>
      </c>
      <c r="S553" t="s">
        <v>63</v>
      </c>
      <c r="T553">
        <v>64641</v>
      </c>
      <c r="U553" s="1">
        <v>45334</v>
      </c>
      <c r="V553" t="s">
        <v>119</v>
      </c>
      <c r="W553">
        <v>961673</v>
      </c>
      <c r="X553" t="s">
        <v>2512</v>
      </c>
      <c r="Y553">
        <v>328</v>
      </c>
      <c r="Z553">
        <v>2958</v>
      </c>
      <c r="AA553">
        <v>4</v>
      </c>
      <c r="AB553">
        <v>4732.8</v>
      </c>
      <c r="AC553">
        <f>Table1_1[[#This Row],[Price]]*Table1_1[[#This Row],[Quantity]]</f>
        <v>11832</v>
      </c>
    </row>
    <row r="554" spans="1:29" x14ac:dyDescent="0.3">
      <c r="A554" t="s">
        <v>28</v>
      </c>
      <c r="B554" t="s">
        <v>29</v>
      </c>
      <c r="C554" t="s">
        <v>193</v>
      </c>
      <c r="D554" t="s">
        <v>182</v>
      </c>
      <c r="E554" t="s">
        <v>32</v>
      </c>
      <c r="F554" t="s">
        <v>83</v>
      </c>
      <c r="G554">
        <v>3</v>
      </c>
      <c r="H554">
        <v>430763</v>
      </c>
      <c r="I554" t="s">
        <v>58</v>
      </c>
      <c r="J554" s="3">
        <v>43995</v>
      </c>
      <c r="K554">
        <v>950</v>
      </c>
      <c r="L554" t="s">
        <v>2513</v>
      </c>
      <c r="M554" t="s">
        <v>428</v>
      </c>
      <c r="N554" t="s">
        <v>2514</v>
      </c>
      <c r="O554" t="s">
        <v>2515</v>
      </c>
      <c r="P554" t="s">
        <v>39</v>
      </c>
      <c r="Q554">
        <v>19</v>
      </c>
      <c r="R554" t="s">
        <v>88</v>
      </c>
      <c r="S554" t="s">
        <v>63</v>
      </c>
      <c r="T554">
        <v>33991</v>
      </c>
      <c r="U554" s="1">
        <v>45604</v>
      </c>
      <c r="V554" t="s">
        <v>42</v>
      </c>
      <c r="W554">
        <v>265230</v>
      </c>
      <c r="X554" t="s">
        <v>2516</v>
      </c>
      <c r="Y554">
        <v>667</v>
      </c>
      <c r="Z554">
        <v>1496</v>
      </c>
      <c r="AA554">
        <v>4</v>
      </c>
      <c r="AB554">
        <v>2393.6</v>
      </c>
      <c r="AC554">
        <f>Table1_1[[#This Row],[Price]]*Table1_1[[#This Row],[Quantity]]</f>
        <v>5984</v>
      </c>
    </row>
    <row r="555" spans="1:29" x14ac:dyDescent="0.3">
      <c r="A555" t="s">
        <v>28</v>
      </c>
      <c r="B555" t="s">
        <v>29</v>
      </c>
      <c r="C555" t="s">
        <v>54</v>
      </c>
      <c r="D555" t="s">
        <v>267</v>
      </c>
      <c r="E555" t="s">
        <v>32</v>
      </c>
      <c r="F555" t="s">
        <v>150</v>
      </c>
      <c r="G555">
        <v>59</v>
      </c>
      <c r="H555">
        <v>430422</v>
      </c>
      <c r="I555" t="s">
        <v>34</v>
      </c>
      <c r="J555" s="3">
        <v>44566</v>
      </c>
      <c r="K555">
        <v>1000</v>
      </c>
      <c r="L555" t="s">
        <v>2517</v>
      </c>
      <c r="M555" t="s">
        <v>2054</v>
      </c>
      <c r="N555" t="s">
        <v>2518</v>
      </c>
      <c r="O555" t="s">
        <v>2519</v>
      </c>
      <c r="P555" t="s">
        <v>71</v>
      </c>
      <c r="Q555">
        <v>16</v>
      </c>
      <c r="R555" t="s">
        <v>40</v>
      </c>
      <c r="S555" t="s">
        <v>118</v>
      </c>
      <c r="T555">
        <v>53887</v>
      </c>
      <c r="U555" s="1">
        <v>45597</v>
      </c>
      <c r="V555" t="s">
        <v>42</v>
      </c>
      <c r="W555">
        <v>124535</v>
      </c>
      <c r="X555" t="s">
        <v>2520</v>
      </c>
      <c r="Y555">
        <v>569</v>
      </c>
      <c r="Z555">
        <v>1267</v>
      </c>
      <c r="AA555">
        <v>8</v>
      </c>
      <c r="AB555">
        <v>4054.4</v>
      </c>
      <c r="AC555">
        <f>Table1_1[[#This Row],[Price]]*Table1_1[[#This Row],[Quantity]]</f>
        <v>10136</v>
      </c>
    </row>
    <row r="556" spans="1:29" x14ac:dyDescent="0.3">
      <c r="A556" t="s">
        <v>28</v>
      </c>
      <c r="B556" t="s">
        <v>29</v>
      </c>
      <c r="C556" t="s">
        <v>91</v>
      </c>
      <c r="D556" t="s">
        <v>349</v>
      </c>
      <c r="E556" t="s">
        <v>32</v>
      </c>
      <c r="F556" t="s">
        <v>99</v>
      </c>
      <c r="G556">
        <v>59</v>
      </c>
      <c r="H556">
        <v>406707</v>
      </c>
      <c r="I556" t="s">
        <v>58</v>
      </c>
      <c r="J556" s="3">
        <v>44860</v>
      </c>
      <c r="K556">
        <v>1200</v>
      </c>
      <c r="L556" t="s">
        <v>2521</v>
      </c>
      <c r="M556" t="s">
        <v>361</v>
      </c>
      <c r="N556" t="s">
        <v>2522</v>
      </c>
      <c r="O556" t="s">
        <v>2523</v>
      </c>
      <c r="P556" t="s">
        <v>51</v>
      </c>
      <c r="Q556">
        <v>8</v>
      </c>
      <c r="R556" t="s">
        <v>88</v>
      </c>
      <c r="S556" t="s">
        <v>79</v>
      </c>
      <c r="T556">
        <v>15506</v>
      </c>
      <c r="U556" s="1">
        <v>45344</v>
      </c>
      <c r="V556" t="s">
        <v>119</v>
      </c>
      <c r="W556">
        <v>862620</v>
      </c>
      <c r="X556" t="s">
        <v>2524</v>
      </c>
      <c r="Y556">
        <v>820</v>
      </c>
      <c r="Z556">
        <v>811</v>
      </c>
      <c r="AA556">
        <v>4</v>
      </c>
      <c r="AB556">
        <v>1297.6000000000001</v>
      </c>
      <c r="AC556">
        <f>Table1_1[[#This Row],[Price]]*Table1_1[[#This Row],[Quantity]]</f>
        <v>3244</v>
      </c>
    </row>
    <row r="557" spans="1:29" x14ac:dyDescent="0.3">
      <c r="A557" t="s">
        <v>28</v>
      </c>
      <c r="B557" t="s">
        <v>29</v>
      </c>
      <c r="C557" t="s">
        <v>44</v>
      </c>
      <c r="D557" t="s">
        <v>274</v>
      </c>
      <c r="E557" t="s">
        <v>56</v>
      </c>
      <c r="F557" t="s">
        <v>57</v>
      </c>
      <c r="G557">
        <v>92</v>
      </c>
      <c r="H557">
        <v>417639</v>
      </c>
      <c r="I557" t="s">
        <v>58</v>
      </c>
      <c r="J557" s="3">
        <v>44885</v>
      </c>
      <c r="K557">
        <v>800</v>
      </c>
      <c r="L557" t="s">
        <v>2526</v>
      </c>
      <c r="M557" t="s">
        <v>1305</v>
      </c>
      <c r="N557" t="s">
        <v>2527</v>
      </c>
      <c r="O557" t="s">
        <v>2528</v>
      </c>
      <c r="P557" t="s">
        <v>87</v>
      </c>
      <c r="Q557">
        <v>16</v>
      </c>
      <c r="R557" t="s">
        <v>40</v>
      </c>
      <c r="S557" t="s">
        <v>79</v>
      </c>
      <c r="T557">
        <v>70457</v>
      </c>
      <c r="U557" s="1">
        <v>45323</v>
      </c>
      <c r="V557" t="s">
        <v>119</v>
      </c>
      <c r="W557">
        <v>428724</v>
      </c>
      <c r="X557" t="s">
        <v>2529</v>
      </c>
      <c r="Y557">
        <v>586</v>
      </c>
      <c r="Z557">
        <v>2810</v>
      </c>
      <c r="AA557">
        <v>8</v>
      </c>
      <c r="AB557">
        <v>8992</v>
      </c>
      <c r="AC557">
        <f>Table1_1[[#This Row],[Price]]*Table1_1[[#This Row],[Quantity]]</f>
        <v>22480</v>
      </c>
    </row>
    <row r="558" spans="1:29" x14ac:dyDescent="0.3">
      <c r="A558" t="s">
        <v>28</v>
      </c>
      <c r="B558" t="s">
        <v>29</v>
      </c>
      <c r="C558" t="s">
        <v>30</v>
      </c>
      <c r="D558" t="s">
        <v>411</v>
      </c>
      <c r="E558" t="s">
        <v>56</v>
      </c>
      <c r="F558" t="s">
        <v>47</v>
      </c>
      <c r="G558">
        <v>31</v>
      </c>
      <c r="H558">
        <v>425001</v>
      </c>
      <c r="I558" t="s">
        <v>58</v>
      </c>
      <c r="J558" s="3">
        <v>45110</v>
      </c>
      <c r="K558">
        <v>1100</v>
      </c>
      <c r="L558" t="s">
        <v>2530</v>
      </c>
      <c r="M558" t="s">
        <v>434</v>
      </c>
      <c r="N558" t="s">
        <v>2531</v>
      </c>
      <c r="O558">
        <v>5625979332</v>
      </c>
      <c r="P558" t="s">
        <v>87</v>
      </c>
      <c r="Q558">
        <v>5</v>
      </c>
      <c r="R558" t="s">
        <v>88</v>
      </c>
      <c r="S558" t="s">
        <v>41</v>
      </c>
      <c r="T558">
        <v>43324</v>
      </c>
      <c r="U558" s="1">
        <v>45519</v>
      </c>
      <c r="V558" t="s">
        <v>64</v>
      </c>
      <c r="W558">
        <v>688783</v>
      </c>
      <c r="X558" t="s">
        <v>2532</v>
      </c>
      <c r="Y558">
        <v>528</v>
      </c>
      <c r="Z558">
        <v>914</v>
      </c>
      <c r="AA558">
        <v>2</v>
      </c>
      <c r="AB558">
        <v>731.2</v>
      </c>
      <c r="AC558">
        <f>Table1_1[[#This Row],[Price]]*Table1_1[[#This Row],[Quantity]]</f>
        <v>1828</v>
      </c>
    </row>
    <row r="559" spans="1:29" x14ac:dyDescent="0.3">
      <c r="A559" t="s">
        <v>28</v>
      </c>
      <c r="B559" t="s">
        <v>29</v>
      </c>
      <c r="C559" t="s">
        <v>44</v>
      </c>
      <c r="D559" t="s">
        <v>442</v>
      </c>
      <c r="E559" t="s">
        <v>46</v>
      </c>
      <c r="F559" t="s">
        <v>150</v>
      </c>
      <c r="G559">
        <v>22</v>
      </c>
      <c r="H559">
        <v>416387</v>
      </c>
      <c r="I559" t="s">
        <v>58</v>
      </c>
      <c r="J559" s="3">
        <v>44470</v>
      </c>
      <c r="K559">
        <v>1200</v>
      </c>
      <c r="L559" t="s">
        <v>2533</v>
      </c>
      <c r="M559" t="s">
        <v>1253</v>
      </c>
      <c r="N559" t="s">
        <v>2534</v>
      </c>
      <c r="O559" t="s">
        <v>2535</v>
      </c>
      <c r="P559" t="s">
        <v>51</v>
      </c>
      <c r="Q559">
        <v>4</v>
      </c>
      <c r="R559" t="s">
        <v>88</v>
      </c>
      <c r="S559" t="s">
        <v>63</v>
      </c>
      <c r="T559">
        <v>66407</v>
      </c>
      <c r="U559" s="1">
        <v>45530</v>
      </c>
      <c r="V559" t="s">
        <v>64</v>
      </c>
      <c r="W559">
        <v>130482</v>
      </c>
      <c r="X559" t="s">
        <v>2536</v>
      </c>
      <c r="Y559">
        <v>755</v>
      </c>
      <c r="Z559">
        <v>2623</v>
      </c>
      <c r="AA559">
        <v>1</v>
      </c>
      <c r="AB559">
        <v>1049.2</v>
      </c>
      <c r="AC559">
        <f>Table1_1[[#This Row],[Price]]*Table1_1[[#This Row],[Quantity]]</f>
        <v>2623</v>
      </c>
    </row>
    <row r="560" spans="1:29" x14ac:dyDescent="0.3">
      <c r="A560" t="s">
        <v>28</v>
      </c>
      <c r="B560" t="s">
        <v>29</v>
      </c>
      <c r="C560" t="s">
        <v>157</v>
      </c>
      <c r="D560" t="s">
        <v>187</v>
      </c>
      <c r="E560" t="s">
        <v>56</v>
      </c>
      <c r="F560" t="s">
        <v>150</v>
      </c>
      <c r="G560">
        <v>54</v>
      </c>
      <c r="H560">
        <v>431146</v>
      </c>
      <c r="I560" t="s">
        <v>58</v>
      </c>
      <c r="J560" s="3">
        <v>44292</v>
      </c>
      <c r="K560">
        <v>950</v>
      </c>
      <c r="L560" t="s">
        <v>2537</v>
      </c>
      <c r="M560" t="s">
        <v>2538</v>
      </c>
      <c r="N560" t="s">
        <v>2539</v>
      </c>
      <c r="O560" t="s">
        <v>2540</v>
      </c>
      <c r="P560" t="s">
        <v>51</v>
      </c>
      <c r="Q560">
        <v>3</v>
      </c>
      <c r="R560" t="s">
        <v>40</v>
      </c>
      <c r="S560" t="s">
        <v>118</v>
      </c>
      <c r="T560">
        <v>15424</v>
      </c>
      <c r="U560" s="1">
        <v>45414</v>
      </c>
      <c r="V560" t="s">
        <v>140</v>
      </c>
      <c r="W560">
        <v>273616</v>
      </c>
      <c r="X560" t="s">
        <v>2541</v>
      </c>
      <c r="Y560">
        <v>557</v>
      </c>
      <c r="Z560">
        <v>2572</v>
      </c>
      <c r="AA560">
        <v>6</v>
      </c>
      <c r="AB560">
        <v>6172.8</v>
      </c>
      <c r="AC560">
        <f>Table1_1[[#This Row],[Price]]*Table1_1[[#This Row],[Quantity]]</f>
        <v>15432</v>
      </c>
    </row>
    <row r="561" spans="1:29" x14ac:dyDescent="0.3">
      <c r="A561" t="s">
        <v>28</v>
      </c>
      <c r="B561" t="s">
        <v>29</v>
      </c>
      <c r="C561" t="s">
        <v>54</v>
      </c>
      <c r="D561" t="s">
        <v>524</v>
      </c>
      <c r="E561" t="s">
        <v>46</v>
      </c>
      <c r="F561" t="s">
        <v>150</v>
      </c>
      <c r="G561">
        <v>21</v>
      </c>
      <c r="H561">
        <v>400205</v>
      </c>
      <c r="I561" t="s">
        <v>58</v>
      </c>
      <c r="J561" s="3">
        <v>45493</v>
      </c>
      <c r="K561">
        <v>1300</v>
      </c>
      <c r="L561" t="s">
        <v>2542</v>
      </c>
      <c r="M561" t="s">
        <v>1118</v>
      </c>
      <c r="N561" t="s">
        <v>2543</v>
      </c>
      <c r="O561" t="s">
        <v>2544</v>
      </c>
      <c r="P561" t="s">
        <v>71</v>
      </c>
      <c r="Q561">
        <v>14</v>
      </c>
      <c r="R561" t="s">
        <v>40</v>
      </c>
      <c r="S561" t="s">
        <v>79</v>
      </c>
      <c r="T561">
        <v>26581</v>
      </c>
      <c r="U561" s="1">
        <v>45505</v>
      </c>
      <c r="V561" t="s">
        <v>64</v>
      </c>
      <c r="W561">
        <v>834841</v>
      </c>
      <c r="X561" t="s">
        <v>2545</v>
      </c>
      <c r="Y561">
        <v>976</v>
      </c>
      <c r="Z561">
        <v>2806</v>
      </c>
      <c r="AA561">
        <v>5</v>
      </c>
      <c r="AB561">
        <v>5612</v>
      </c>
      <c r="AC561">
        <f>Table1_1[[#This Row],[Price]]*Table1_1[[#This Row],[Quantity]]</f>
        <v>14030</v>
      </c>
    </row>
    <row r="562" spans="1:29" x14ac:dyDescent="0.3">
      <c r="A562" t="s">
        <v>28</v>
      </c>
      <c r="B562" t="s">
        <v>29</v>
      </c>
      <c r="C562" t="s">
        <v>44</v>
      </c>
      <c r="D562" t="s">
        <v>291</v>
      </c>
      <c r="E562" t="s">
        <v>56</v>
      </c>
      <c r="F562" t="s">
        <v>33</v>
      </c>
      <c r="G562">
        <v>51</v>
      </c>
      <c r="H562">
        <v>410086</v>
      </c>
      <c r="I562" t="s">
        <v>34</v>
      </c>
      <c r="J562" s="3">
        <v>45426</v>
      </c>
      <c r="K562">
        <v>950</v>
      </c>
      <c r="L562" t="s">
        <v>2546</v>
      </c>
      <c r="M562" t="s">
        <v>856</v>
      </c>
      <c r="N562" t="s">
        <v>2547</v>
      </c>
      <c r="O562">
        <v>5325415510</v>
      </c>
      <c r="P562" t="s">
        <v>39</v>
      </c>
      <c r="Q562">
        <v>19</v>
      </c>
      <c r="R562" t="s">
        <v>88</v>
      </c>
      <c r="S562" t="s">
        <v>79</v>
      </c>
      <c r="T562">
        <v>53992</v>
      </c>
      <c r="U562" s="1">
        <v>45578</v>
      </c>
      <c r="V562" t="s">
        <v>155</v>
      </c>
      <c r="W562">
        <v>350184</v>
      </c>
      <c r="X562" t="s">
        <v>2548</v>
      </c>
      <c r="Y562">
        <v>775</v>
      </c>
      <c r="Z562">
        <v>560</v>
      </c>
      <c r="AA562">
        <v>5</v>
      </c>
      <c r="AB562">
        <v>1120</v>
      </c>
      <c r="AC562">
        <f>Table1_1[[#This Row],[Price]]*Table1_1[[#This Row],[Quantity]]</f>
        <v>2800</v>
      </c>
    </row>
    <row r="563" spans="1:29" x14ac:dyDescent="0.3">
      <c r="A563" t="s">
        <v>28</v>
      </c>
      <c r="B563" t="s">
        <v>29</v>
      </c>
      <c r="C563" t="s">
        <v>54</v>
      </c>
      <c r="D563" t="s">
        <v>74</v>
      </c>
      <c r="E563" t="s">
        <v>46</v>
      </c>
      <c r="F563" t="s">
        <v>106</v>
      </c>
      <c r="G563">
        <v>15</v>
      </c>
      <c r="H563">
        <v>421677</v>
      </c>
      <c r="I563" t="s">
        <v>34</v>
      </c>
      <c r="J563" s="3">
        <v>45385</v>
      </c>
      <c r="K563">
        <v>1300</v>
      </c>
      <c r="L563" t="s">
        <v>1272</v>
      </c>
      <c r="M563" t="s">
        <v>487</v>
      </c>
      <c r="N563" t="s">
        <v>2549</v>
      </c>
      <c r="O563" t="s">
        <v>2550</v>
      </c>
      <c r="P563" t="s">
        <v>87</v>
      </c>
      <c r="Q563">
        <v>15</v>
      </c>
      <c r="R563" t="s">
        <v>88</v>
      </c>
      <c r="S563" t="s">
        <v>79</v>
      </c>
      <c r="T563">
        <v>65681</v>
      </c>
      <c r="U563" s="1">
        <v>45430</v>
      </c>
      <c r="V563" t="s">
        <v>140</v>
      </c>
      <c r="W563">
        <v>827485</v>
      </c>
      <c r="X563" t="s">
        <v>2551</v>
      </c>
      <c r="Y563">
        <v>938</v>
      </c>
      <c r="Z563">
        <v>858</v>
      </c>
      <c r="AA563">
        <v>1</v>
      </c>
      <c r="AB563">
        <v>343.20000000000005</v>
      </c>
      <c r="AC563">
        <f>Table1_1[[#This Row],[Price]]*Table1_1[[#This Row],[Quantity]]</f>
        <v>858</v>
      </c>
    </row>
    <row r="564" spans="1:29" x14ac:dyDescent="0.3">
      <c r="A564" t="s">
        <v>28</v>
      </c>
      <c r="B564" t="s">
        <v>29</v>
      </c>
      <c r="C564" t="s">
        <v>30</v>
      </c>
      <c r="D564" t="s">
        <v>254</v>
      </c>
      <c r="E564" t="s">
        <v>56</v>
      </c>
      <c r="F564" t="s">
        <v>135</v>
      </c>
      <c r="G564">
        <v>100</v>
      </c>
      <c r="H564">
        <v>403602</v>
      </c>
      <c r="I564" t="s">
        <v>34</v>
      </c>
      <c r="J564" s="3">
        <v>45083</v>
      </c>
      <c r="K564">
        <v>1000</v>
      </c>
      <c r="L564" t="s">
        <v>2553</v>
      </c>
      <c r="M564" t="s">
        <v>496</v>
      </c>
      <c r="N564" t="s">
        <v>2554</v>
      </c>
      <c r="O564" t="s">
        <v>2555</v>
      </c>
      <c r="P564" t="s">
        <v>87</v>
      </c>
      <c r="Q564">
        <v>12</v>
      </c>
      <c r="R564" t="s">
        <v>88</v>
      </c>
      <c r="S564" t="s">
        <v>41</v>
      </c>
      <c r="T564">
        <v>74117</v>
      </c>
      <c r="U564" s="1">
        <v>45427</v>
      </c>
      <c r="V564" t="s">
        <v>140</v>
      </c>
      <c r="W564">
        <v>281685</v>
      </c>
      <c r="X564" t="s">
        <v>2556</v>
      </c>
      <c r="Y564">
        <v>249</v>
      </c>
      <c r="Z564">
        <v>570</v>
      </c>
      <c r="AA564">
        <v>2</v>
      </c>
      <c r="AB564">
        <v>456</v>
      </c>
      <c r="AC564">
        <f>Table1_1[[#This Row],[Price]]*Table1_1[[#This Row],[Quantity]]</f>
        <v>1140</v>
      </c>
    </row>
    <row r="565" spans="1:29" x14ac:dyDescent="0.3">
      <c r="A565" t="s">
        <v>28</v>
      </c>
      <c r="B565" t="s">
        <v>29</v>
      </c>
      <c r="C565" t="s">
        <v>30</v>
      </c>
      <c r="D565" t="s">
        <v>227</v>
      </c>
      <c r="E565" t="s">
        <v>56</v>
      </c>
      <c r="F565" t="s">
        <v>106</v>
      </c>
      <c r="G565">
        <v>53</v>
      </c>
      <c r="H565">
        <v>435499</v>
      </c>
      <c r="I565" t="s">
        <v>34</v>
      </c>
      <c r="J565" s="3">
        <v>45616</v>
      </c>
      <c r="K565">
        <v>1400</v>
      </c>
      <c r="L565" t="s">
        <v>2557</v>
      </c>
      <c r="M565" t="s">
        <v>423</v>
      </c>
      <c r="N565" t="s">
        <v>2558</v>
      </c>
      <c r="O565" t="s">
        <v>2559</v>
      </c>
      <c r="P565" t="s">
        <v>51</v>
      </c>
      <c r="Q565">
        <v>11</v>
      </c>
      <c r="R565" t="s">
        <v>88</v>
      </c>
      <c r="S565" t="s">
        <v>79</v>
      </c>
      <c r="T565">
        <v>96357</v>
      </c>
      <c r="U565" s="1">
        <v>45597</v>
      </c>
      <c r="V565" t="s">
        <v>42</v>
      </c>
      <c r="W565">
        <v>841908</v>
      </c>
      <c r="X565" t="s">
        <v>2560</v>
      </c>
      <c r="Y565">
        <v>941</v>
      </c>
      <c r="Z565">
        <v>2502</v>
      </c>
      <c r="AA565">
        <v>1</v>
      </c>
      <c r="AB565">
        <v>1000.8000000000001</v>
      </c>
      <c r="AC565">
        <f>Table1_1[[#This Row],[Price]]*Table1_1[[#This Row],[Quantity]]</f>
        <v>2502</v>
      </c>
    </row>
    <row r="566" spans="1:29" x14ac:dyDescent="0.3">
      <c r="A566" t="s">
        <v>28</v>
      </c>
      <c r="B566" t="s">
        <v>29</v>
      </c>
      <c r="C566" t="s">
        <v>54</v>
      </c>
      <c r="D566" t="s">
        <v>248</v>
      </c>
      <c r="E566" t="s">
        <v>56</v>
      </c>
      <c r="F566" t="s">
        <v>150</v>
      </c>
      <c r="G566">
        <v>87</v>
      </c>
      <c r="H566">
        <v>416571</v>
      </c>
      <c r="I566" t="s">
        <v>34</v>
      </c>
      <c r="J566" s="3">
        <v>44329</v>
      </c>
      <c r="K566">
        <v>1000</v>
      </c>
      <c r="L566" t="s">
        <v>2562</v>
      </c>
      <c r="M566" t="s">
        <v>496</v>
      </c>
      <c r="N566" t="s">
        <v>2563</v>
      </c>
      <c r="O566" t="s">
        <v>2564</v>
      </c>
      <c r="P566" t="s">
        <v>51</v>
      </c>
      <c r="Q566">
        <v>3</v>
      </c>
      <c r="R566" t="s">
        <v>88</v>
      </c>
      <c r="S566" t="s">
        <v>118</v>
      </c>
      <c r="T566">
        <v>28771</v>
      </c>
      <c r="U566" s="1">
        <v>45586</v>
      </c>
      <c r="V566" t="s">
        <v>155</v>
      </c>
      <c r="W566">
        <v>692840</v>
      </c>
      <c r="X566" t="s">
        <v>2565</v>
      </c>
      <c r="Y566">
        <v>764</v>
      </c>
      <c r="Z566">
        <v>2524</v>
      </c>
      <c r="AA566">
        <v>2</v>
      </c>
      <c r="AB566">
        <v>2019.2</v>
      </c>
      <c r="AC566">
        <f>Table1_1[[#This Row],[Price]]*Table1_1[[#This Row],[Quantity]]</f>
        <v>5048</v>
      </c>
    </row>
    <row r="567" spans="1:29" x14ac:dyDescent="0.3">
      <c r="A567" t="s">
        <v>28</v>
      </c>
      <c r="B567" t="s">
        <v>29</v>
      </c>
      <c r="C567" t="s">
        <v>91</v>
      </c>
      <c r="D567" t="s">
        <v>55</v>
      </c>
      <c r="E567" t="s">
        <v>32</v>
      </c>
      <c r="F567" t="s">
        <v>33</v>
      </c>
      <c r="G567">
        <v>24</v>
      </c>
      <c r="H567">
        <v>410579</v>
      </c>
      <c r="I567" t="s">
        <v>58</v>
      </c>
      <c r="J567" s="3">
        <v>44942</v>
      </c>
      <c r="K567">
        <v>800</v>
      </c>
      <c r="L567" t="s">
        <v>2566</v>
      </c>
      <c r="M567" t="s">
        <v>293</v>
      </c>
      <c r="N567" t="s">
        <v>2567</v>
      </c>
      <c r="O567" t="s">
        <v>2568</v>
      </c>
      <c r="P567" t="s">
        <v>87</v>
      </c>
      <c r="Q567">
        <v>16</v>
      </c>
      <c r="R567" t="s">
        <v>88</v>
      </c>
      <c r="S567" t="s">
        <v>41</v>
      </c>
      <c r="T567">
        <v>88634</v>
      </c>
      <c r="U567" s="1">
        <v>45626</v>
      </c>
      <c r="V567" t="s">
        <v>42</v>
      </c>
      <c r="W567">
        <v>867955</v>
      </c>
      <c r="X567" t="s">
        <v>2569</v>
      </c>
      <c r="Y567">
        <v>209</v>
      </c>
      <c r="Z567">
        <v>580</v>
      </c>
      <c r="AA567">
        <v>1</v>
      </c>
      <c r="AB567">
        <v>232</v>
      </c>
      <c r="AC567">
        <f>Table1_1[[#This Row],[Price]]*Table1_1[[#This Row],[Quantity]]</f>
        <v>580</v>
      </c>
    </row>
    <row r="568" spans="1:29" x14ac:dyDescent="0.3">
      <c r="A568" t="s">
        <v>28</v>
      </c>
      <c r="B568" t="s">
        <v>29</v>
      </c>
      <c r="C568" t="s">
        <v>148</v>
      </c>
      <c r="D568" t="s">
        <v>31</v>
      </c>
      <c r="E568" t="s">
        <v>56</v>
      </c>
      <c r="F568" t="s">
        <v>355</v>
      </c>
      <c r="G568">
        <v>15</v>
      </c>
      <c r="H568">
        <v>402535</v>
      </c>
      <c r="I568" t="s">
        <v>34</v>
      </c>
      <c r="J568" s="3">
        <v>44186</v>
      </c>
      <c r="K568">
        <v>1200</v>
      </c>
      <c r="L568" t="s">
        <v>2570</v>
      </c>
      <c r="M568" t="s">
        <v>736</v>
      </c>
      <c r="N568" t="s">
        <v>2571</v>
      </c>
      <c r="O568" t="s">
        <v>2572</v>
      </c>
      <c r="P568" t="s">
        <v>51</v>
      </c>
      <c r="Q568">
        <v>7</v>
      </c>
      <c r="R568" t="s">
        <v>40</v>
      </c>
      <c r="S568" t="s">
        <v>79</v>
      </c>
      <c r="T568">
        <v>61020</v>
      </c>
      <c r="U568" s="1">
        <v>45413</v>
      </c>
      <c r="V568" t="s">
        <v>140</v>
      </c>
      <c r="W568">
        <v>955811</v>
      </c>
      <c r="X568" t="s">
        <v>2573</v>
      </c>
      <c r="Y568">
        <v>234</v>
      </c>
      <c r="Z568">
        <v>1667</v>
      </c>
      <c r="AA568">
        <v>6</v>
      </c>
      <c r="AB568">
        <v>4000.8</v>
      </c>
      <c r="AC568">
        <f>Table1_1[[#This Row],[Price]]*Table1_1[[#This Row],[Quantity]]</f>
        <v>10002</v>
      </c>
    </row>
    <row r="569" spans="1:29" x14ac:dyDescent="0.3">
      <c r="A569" t="s">
        <v>28</v>
      </c>
      <c r="B569" t="s">
        <v>29</v>
      </c>
      <c r="C569" t="s">
        <v>66</v>
      </c>
      <c r="D569" t="s">
        <v>621</v>
      </c>
      <c r="E569" t="s">
        <v>46</v>
      </c>
      <c r="F569" t="s">
        <v>355</v>
      </c>
      <c r="G569">
        <v>68</v>
      </c>
      <c r="H569">
        <v>404335</v>
      </c>
      <c r="I569" t="s">
        <v>34</v>
      </c>
      <c r="J569" s="3">
        <v>44705</v>
      </c>
      <c r="K569">
        <v>800</v>
      </c>
      <c r="L569" t="s">
        <v>2574</v>
      </c>
      <c r="M569" t="s">
        <v>172</v>
      </c>
      <c r="N569" t="s">
        <v>2575</v>
      </c>
      <c r="O569" t="s">
        <v>2576</v>
      </c>
      <c r="P569" t="s">
        <v>87</v>
      </c>
      <c r="Q569">
        <v>3</v>
      </c>
      <c r="R569" t="s">
        <v>40</v>
      </c>
      <c r="S569" t="s">
        <v>63</v>
      </c>
      <c r="T569">
        <v>85065</v>
      </c>
      <c r="U569" s="1">
        <v>45617</v>
      </c>
      <c r="V569" t="s">
        <v>42</v>
      </c>
      <c r="W569">
        <v>127219</v>
      </c>
      <c r="X569" t="s">
        <v>2577</v>
      </c>
      <c r="Y569">
        <v>734</v>
      </c>
      <c r="Z569">
        <v>2911</v>
      </c>
      <c r="AA569">
        <v>3</v>
      </c>
      <c r="AB569">
        <v>3493.2000000000003</v>
      </c>
      <c r="AC569">
        <f>Table1_1[[#This Row],[Price]]*Table1_1[[#This Row],[Quantity]]</f>
        <v>8733</v>
      </c>
    </row>
    <row r="570" spans="1:29" x14ac:dyDescent="0.3">
      <c r="A570" t="s">
        <v>28</v>
      </c>
      <c r="B570" t="s">
        <v>29</v>
      </c>
      <c r="C570" t="s">
        <v>54</v>
      </c>
      <c r="D570" t="s">
        <v>31</v>
      </c>
      <c r="E570" t="s">
        <v>46</v>
      </c>
      <c r="F570" t="s">
        <v>355</v>
      </c>
      <c r="G570">
        <v>23</v>
      </c>
      <c r="H570">
        <v>409617</v>
      </c>
      <c r="I570" t="s">
        <v>58</v>
      </c>
      <c r="J570" s="3">
        <v>45131</v>
      </c>
      <c r="K570">
        <v>1200</v>
      </c>
      <c r="L570" t="s">
        <v>2579</v>
      </c>
      <c r="M570" t="s">
        <v>1483</v>
      </c>
      <c r="N570" t="s">
        <v>2580</v>
      </c>
      <c r="O570">
        <v>2550063472</v>
      </c>
      <c r="P570" t="s">
        <v>51</v>
      </c>
      <c r="Q570">
        <v>10</v>
      </c>
      <c r="R570" t="s">
        <v>40</v>
      </c>
      <c r="S570" t="s">
        <v>118</v>
      </c>
      <c r="T570">
        <v>33208</v>
      </c>
      <c r="U570" s="1">
        <v>45457</v>
      </c>
      <c r="V570" t="s">
        <v>52</v>
      </c>
      <c r="W570">
        <v>983871</v>
      </c>
      <c r="X570" t="s">
        <v>2581</v>
      </c>
      <c r="Y570">
        <v>901</v>
      </c>
      <c r="Z570">
        <v>2839</v>
      </c>
      <c r="AA570">
        <v>3</v>
      </c>
      <c r="AB570">
        <v>3406.8</v>
      </c>
      <c r="AC570">
        <f>Table1_1[[#This Row],[Price]]*Table1_1[[#This Row],[Quantity]]</f>
        <v>8517</v>
      </c>
    </row>
    <row r="571" spans="1:29" x14ac:dyDescent="0.3">
      <c r="A571" t="s">
        <v>28</v>
      </c>
      <c r="B571" t="s">
        <v>29</v>
      </c>
      <c r="C571" t="s">
        <v>66</v>
      </c>
      <c r="D571" t="s">
        <v>227</v>
      </c>
      <c r="E571" t="s">
        <v>56</v>
      </c>
      <c r="F571" t="s">
        <v>150</v>
      </c>
      <c r="G571">
        <v>16</v>
      </c>
      <c r="H571">
        <v>432328</v>
      </c>
      <c r="I571" t="s">
        <v>58</v>
      </c>
      <c r="J571" s="3">
        <v>43843</v>
      </c>
      <c r="K571">
        <v>1300</v>
      </c>
      <c r="L571" t="s">
        <v>2582</v>
      </c>
      <c r="M571" t="s">
        <v>108</v>
      </c>
      <c r="N571" t="s">
        <v>2583</v>
      </c>
      <c r="O571" t="s">
        <v>2584</v>
      </c>
      <c r="P571" t="s">
        <v>71</v>
      </c>
      <c r="Q571">
        <v>15</v>
      </c>
      <c r="R571" t="s">
        <v>40</v>
      </c>
      <c r="S571" t="s">
        <v>79</v>
      </c>
      <c r="T571">
        <v>67124</v>
      </c>
      <c r="U571" s="1">
        <v>45590</v>
      </c>
      <c r="V571" t="s">
        <v>155</v>
      </c>
      <c r="W571">
        <v>342807</v>
      </c>
      <c r="X571" t="s">
        <v>2585</v>
      </c>
      <c r="Y571">
        <v>639</v>
      </c>
      <c r="Z571">
        <v>1518</v>
      </c>
      <c r="AA571">
        <v>2</v>
      </c>
      <c r="AB571">
        <v>1214.4000000000001</v>
      </c>
      <c r="AC571">
        <f>Table1_1[[#This Row],[Price]]*Table1_1[[#This Row],[Quantity]]</f>
        <v>3036</v>
      </c>
    </row>
    <row r="572" spans="1:29" x14ac:dyDescent="0.3">
      <c r="A572" t="s">
        <v>28</v>
      </c>
      <c r="B572" t="s">
        <v>29</v>
      </c>
      <c r="C572" t="s">
        <v>66</v>
      </c>
      <c r="D572" t="s">
        <v>74</v>
      </c>
      <c r="E572" t="s">
        <v>32</v>
      </c>
      <c r="F572" t="s">
        <v>83</v>
      </c>
      <c r="G572">
        <v>84</v>
      </c>
      <c r="H572">
        <v>406681</v>
      </c>
      <c r="I572" t="s">
        <v>58</v>
      </c>
      <c r="J572" s="3">
        <v>44272</v>
      </c>
      <c r="K572">
        <v>950</v>
      </c>
      <c r="L572" t="s">
        <v>2586</v>
      </c>
      <c r="M572" t="s">
        <v>76</v>
      </c>
      <c r="N572" t="s">
        <v>2587</v>
      </c>
      <c r="O572" t="s">
        <v>2588</v>
      </c>
      <c r="P572" t="s">
        <v>71</v>
      </c>
      <c r="Q572">
        <v>20</v>
      </c>
      <c r="R572" t="s">
        <v>40</v>
      </c>
      <c r="S572" t="s">
        <v>79</v>
      </c>
      <c r="T572">
        <v>41877</v>
      </c>
      <c r="U572" s="1">
        <v>45437</v>
      </c>
      <c r="V572" t="s">
        <v>140</v>
      </c>
      <c r="W572">
        <v>307691</v>
      </c>
      <c r="X572" t="s">
        <v>2589</v>
      </c>
      <c r="Y572">
        <v>563</v>
      </c>
      <c r="Z572">
        <v>2560</v>
      </c>
      <c r="AA572">
        <v>7</v>
      </c>
      <c r="AB572">
        <v>7168</v>
      </c>
      <c r="AC572">
        <f>Table1_1[[#This Row],[Price]]*Table1_1[[#This Row],[Quantity]]</f>
        <v>17920</v>
      </c>
    </row>
    <row r="573" spans="1:29" x14ac:dyDescent="0.3">
      <c r="A573" t="s">
        <v>28</v>
      </c>
      <c r="B573" t="s">
        <v>29</v>
      </c>
      <c r="C573" t="s">
        <v>91</v>
      </c>
      <c r="D573" t="s">
        <v>254</v>
      </c>
      <c r="E573" t="s">
        <v>46</v>
      </c>
      <c r="F573" t="s">
        <v>83</v>
      </c>
      <c r="G573">
        <v>23</v>
      </c>
      <c r="H573">
        <v>408601</v>
      </c>
      <c r="I573" t="s">
        <v>34</v>
      </c>
      <c r="J573" s="3">
        <v>44178</v>
      </c>
      <c r="K573">
        <v>1300</v>
      </c>
      <c r="L573" t="s">
        <v>2590</v>
      </c>
      <c r="M573" t="s">
        <v>1291</v>
      </c>
      <c r="N573" t="s">
        <v>2591</v>
      </c>
      <c r="O573" t="s">
        <v>2592</v>
      </c>
      <c r="P573" t="s">
        <v>39</v>
      </c>
      <c r="Q573">
        <v>16</v>
      </c>
      <c r="R573" t="s">
        <v>88</v>
      </c>
      <c r="S573" t="s">
        <v>41</v>
      </c>
      <c r="T573">
        <v>55578</v>
      </c>
      <c r="U573" s="1">
        <v>45444</v>
      </c>
      <c r="V573" t="s">
        <v>52</v>
      </c>
      <c r="W573">
        <v>352493</v>
      </c>
      <c r="X573" t="s">
        <v>2593</v>
      </c>
      <c r="Y573">
        <v>320</v>
      </c>
      <c r="Z573">
        <v>1507</v>
      </c>
      <c r="AA573">
        <v>6</v>
      </c>
      <c r="AB573">
        <v>3616.8</v>
      </c>
      <c r="AC573">
        <f>Table1_1[[#This Row],[Price]]*Table1_1[[#This Row],[Quantity]]</f>
        <v>9042</v>
      </c>
    </row>
    <row r="574" spans="1:29" x14ac:dyDescent="0.3">
      <c r="A574" t="s">
        <v>28</v>
      </c>
      <c r="B574" t="s">
        <v>29</v>
      </c>
      <c r="C574" t="s">
        <v>157</v>
      </c>
      <c r="D574" t="s">
        <v>261</v>
      </c>
      <c r="E574" t="s">
        <v>56</v>
      </c>
      <c r="F574" t="s">
        <v>106</v>
      </c>
      <c r="G574">
        <v>59</v>
      </c>
      <c r="H574">
        <v>416708</v>
      </c>
      <c r="I574" t="s">
        <v>34</v>
      </c>
      <c r="J574" s="3">
        <v>44901</v>
      </c>
      <c r="K574">
        <v>1000</v>
      </c>
      <c r="L574" t="s">
        <v>2594</v>
      </c>
      <c r="M574" t="s">
        <v>1409</v>
      </c>
      <c r="N574" t="s">
        <v>2595</v>
      </c>
      <c r="O574" t="s">
        <v>2596</v>
      </c>
      <c r="P574" t="s">
        <v>71</v>
      </c>
      <c r="Q574">
        <v>15</v>
      </c>
      <c r="R574" t="s">
        <v>40</v>
      </c>
      <c r="S574" t="s">
        <v>41</v>
      </c>
      <c r="T574">
        <v>79251</v>
      </c>
      <c r="U574" s="1">
        <v>45433</v>
      </c>
      <c r="V574" t="s">
        <v>140</v>
      </c>
      <c r="W574">
        <v>855177</v>
      </c>
      <c r="X574" t="s">
        <v>2597</v>
      </c>
      <c r="Y574">
        <v>814</v>
      </c>
      <c r="Z574">
        <v>1325</v>
      </c>
      <c r="AA574">
        <v>1</v>
      </c>
      <c r="AB574">
        <v>530</v>
      </c>
      <c r="AC574">
        <f>Table1_1[[#This Row],[Price]]*Table1_1[[#This Row],[Quantity]]</f>
        <v>1325</v>
      </c>
    </row>
    <row r="575" spans="1:29" x14ac:dyDescent="0.3">
      <c r="A575" t="s">
        <v>28</v>
      </c>
      <c r="B575" t="s">
        <v>29</v>
      </c>
      <c r="C575" t="s">
        <v>193</v>
      </c>
      <c r="D575" t="s">
        <v>82</v>
      </c>
      <c r="E575" t="s">
        <v>46</v>
      </c>
      <c r="F575" t="s">
        <v>135</v>
      </c>
      <c r="G575">
        <v>44</v>
      </c>
      <c r="H575">
        <v>436843</v>
      </c>
      <c r="I575" t="s">
        <v>34</v>
      </c>
      <c r="J575" s="3">
        <v>44073</v>
      </c>
      <c r="K575">
        <v>800</v>
      </c>
      <c r="L575" t="s">
        <v>2598</v>
      </c>
      <c r="M575" t="s">
        <v>94</v>
      </c>
      <c r="N575" t="s">
        <v>2599</v>
      </c>
      <c r="O575" t="s">
        <v>2600</v>
      </c>
      <c r="P575" t="s">
        <v>51</v>
      </c>
      <c r="Q575">
        <v>11</v>
      </c>
      <c r="R575" t="s">
        <v>40</v>
      </c>
      <c r="S575" t="s">
        <v>63</v>
      </c>
      <c r="T575">
        <v>42603</v>
      </c>
      <c r="U575" s="1">
        <v>45606</v>
      </c>
      <c r="V575" t="s">
        <v>42</v>
      </c>
      <c r="W575">
        <v>278113</v>
      </c>
      <c r="X575" t="s">
        <v>2601</v>
      </c>
      <c r="Y575">
        <v>254</v>
      </c>
      <c r="Z575">
        <v>2779</v>
      </c>
      <c r="AA575">
        <v>2</v>
      </c>
      <c r="AB575">
        <v>2223.2000000000003</v>
      </c>
      <c r="AC575">
        <f>Table1_1[[#This Row],[Price]]*Table1_1[[#This Row],[Quantity]]</f>
        <v>5558</v>
      </c>
    </row>
    <row r="576" spans="1:29" x14ac:dyDescent="0.3">
      <c r="A576" t="s">
        <v>28</v>
      </c>
      <c r="B576" t="s">
        <v>29</v>
      </c>
      <c r="C576" t="s">
        <v>148</v>
      </c>
      <c r="D576" t="s">
        <v>248</v>
      </c>
      <c r="E576" t="s">
        <v>46</v>
      </c>
      <c r="F576" t="s">
        <v>355</v>
      </c>
      <c r="G576">
        <v>41</v>
      </c>
      <c r="H576">
        <v>413769</v>
      </c>
      <c r="I576" t="s">
        <v>34</v>
      </c>
      <c r="J576" s="3">
        <v>45457</v>
      </c>
      <c r="K576">
        <v>1200</v>
      </c>
      <c r="L576" t="s">
        <v>2603</v>
      </c>
      <c r="M576" t="s">
        <v>101</v>
      </c>
      <c r="N576" t="s">
        <v>2604</v>
      </c>
      <c r="O576" t="s">
        <v>2605</v>
      </c>
      <c r="P576" t="s">
        <v>71</v>
      </c>
      <c r="Q576">
        <v>16</v>
      </c>
      <c r="R576" t="s">
        <v>88</v>
      </c>
      <c r="S576" t="s">
        <v>79</v>
      </c>
      <c r="T576">
        <v>82574</v>
      </c>
      <c r="U576" s="1">
        <v>45538</v>
      </c>
      <c r="V576" t="s">
        <v>180</v>
      </c>
      <c r="W576">
        <v>171093</v>
      </c>
      <c r="X576" t="s">
        <v>2606</v>
      </c>
      <c r="Y576">
        <v>716</v>
      </c>
      <c r="Z576">
        <v>930</v>
      </c>
      <c r="AA576">
        <v>6</v>
      </c>
      <c r="AB576">
        <v>2232</v>
      </c>
      <c r="AC576">
        <f>Table1_1[[#This Row],[Price]]*Table1_1[[#This Row],[Quantity]]</f>
        <v>5580</v>
      </c>
    </row>
    <row r="577" spans="1:29" x14ac:dyDescent="0.3">
      <c r="A577" t="s">
        <v>28</v>
      </c>
      <c r="B577" t="s">
        <v>29</v>
      </c>
      <c r="C577" t="s">
        <v>66</v>
      </c>
      <c r="D577" t="s">
        <v>616</v>
      </c>
      <c r="E577" t="s">
        <v>56</v>
      </c>
      <c r="F577" t="s">
        <v>355</v>
      </c>
      <c r="G577">
        <v>83</v>
      </c>
      <c r="H577">
        <v>436191</v>
      </c>
      <c r="I577" t="s">
        <v>34</v>
      </c>
      <c r="J577" s="3">
        <v>44523</v>
      </c>
      <c r="K577">
        <v>1300</v>
      </c>
      <c r="L577" t="s">
        <v>2607</v>
      </c>
      <c r="M577" t="s">
        <v>623</v>
      </c>
      <c r="N577" t="s">
        <v>2608</v>
      </c>
      <c r="O577" t="s">
        <v>2609</v>
      </c>
      <c r="P577" t="s">
        <v>39</v>
      </c>
      <c r="Q577">
        <v>18</v>
      </c>
      <c r="R577" t="s">
        <v>88</v>
      </c>
      <c r="S577" t="s">
        <v>79</v>
      </c>
      <c r="T577">
        <v>20221</v>
      </c>
      <c r="U577" s="1">
        <v>45431</v>
      </c>
      <c r="V577" t="s">
        <v>140</v>
      </c>
      <c r="W577">
        <v>390526</v>
      </c>
      <c r="X577" t="s">
        <v>2610</v>
      </c>
      <c r="Y577">
        <v>506</v>
      </c>
      <c r="Z577">
        <v>746</v>
      </c>
      <c r="AA577">
        <v>1</v>
      </c>
      <c r="AB577">
        <v>298.40000000000003</v>
      </c>
      <c r="AC577">
        <f>Table1_1[[#This Row],[Price]]*Table1_1[[#This Row],[Quantity]]</f>
        <v>746</v>
      </c>
    </row>
    <row r="578" spans="1:29" x14ac:dyDescent="0.3">
      <c r="A578" t="s">
        <v>28</v>
      </c>
      <c r="B578" t="s">
        <v>29</v>
      </c>
      <c r="C578" t="s">
        <v>30</v>
      </c>
      <c r="D578" t="s">
        <v>611</v>
      </c>
      <c r="E578" t="s">
        <v>56</v>
      </c>
      <c r="F578" t="s">
        <v>135</v>
      </c>
      <c r="G578">
        <v>13</v>
      </c>
      <c r="H578">
        <v>401545</v>
      </c>
      <c r="I578" t="s">
        <v>34</v>
      </c>
      <c r="J578" s="3">
        <v>45286</v>
      </c>
      <c r="K578">
        <v>950</v>
      </c>
      <c r="L578" t="s">
        <v>2612</v>
      </c>
      <c r="M578" t="s">
        <v>172</v>
      </c>
      <c r="N578" t="s">
        <v>2613</v>
      </c>
      <c r="O578" t="s">
        <v>2614</v>
      </c>
      <c r="P578" t="s">
        <v>87</v>
      </c>
      <c r="Q578">
        <v>12</v>
      </c>
      <c r="R578" t="s">
        <v>40</v>
      </c>
      <c r="S578" t="s">
        <v>41</v>
      </c>
      <c r="T578">
        <v>68558</v>
      </c>
      <c r="U578" s="1">
        <v>45592</v>
      </c>
      <c r="V578" t="s">
        <v>155</v>
      </c>
      <c r="W578">
        <v>581142</v>
      </c>
      <c r="X578" t="s">
        <v>2615</v>
      </c>
      <c r="Y578">
        <v>254</v>
      </c>
      <c r="Z578">
        <v>1560</v>
      </c>
      <c r="AA578">
        <v>6</v>
      </c>
      <c r="AB578">
        <v>3744</v>
      </c>
      <c r="AC578">
        <f>Table1_1[[#This Row],[Price]]*Table1_1[[#This Row],[Quantity]]</f>
        <v>9360</v>
      </c>
    </row>
    <row r="579" spans="1:29" x14ac:dyDescent="0.3">
      <c r="A579" t="s">
        <v>28</v>
      </c>
      <c r="B579" t="s">
        <v>29</v>
      </c>
      <c r="C579" t="s">
        <v>66</v>
      </c>
      <c r="D579" t="s">
        <v>364</v>
      </c>
      <c r="E579" t="s">
        <v>46</v>
      </c>
      <c r="F579" t="s">
        <v>57</v>
      </c>
      <c r="G579">
        <v>52</v>
      </c>
      <c r="H579">
        <v>424712</v>
      </c>
      <c r="I579" t="s">
        <v>34</v>
      </c>
      <c r="J579" s="3">
        <v>43861</v>
      </c>
      <c r="K579">
        <v>950</v>
      </c>
      <c r="L579" t="s">
        <v>2616</v>
      </c>
      <c r="M579" t="s">
        <v>313</v>
      </c>
      <c r="N579" t="s">
        <v>2617</v>
      </c>
      <c r="O579" t="s">
        <v>2618</v>
      </c>
      <c r="P579" t="s">
        <v>71</v>
      </c>
      <c r="Q579">
        <v>8</v>
      </c>
      <c r="R579" t="s">
        <v>40</v>
      </c>
      <c r="S579" t="s">
        <v>41</v>
      </c>
      <c r="T579">
        <v>10464</v>
      </c>
      <c r="U579" s="1">
        <v>45547</v>
      </c>
      <c r="V579" t="s">
        <v>180</v>
      </c>
      <c r="W579">
        <v>700978</v>
      </c>
      <c r="X579" t="s">
        <v>2619</v>
      </c>
      <c r="Y579">
        <v>738</v>
      </c>
      <c r="Z579">
        <v>2637</v>
      </c>
      <c r="AA579">
        <v>6</v>
      </c>
      <c r="AB579">
        <v>6328.8</v>
      </c>
      <c r="AC579">
        <f>Table1_1[[#This Row],[Price]]*Table1_1[[#This Row],[Quantity]]</f>
        <v>15822</v>
      </c>
    </row>
    <row r="580" spans="1:29" x14ac:dyDescent="0.3">
      <c r="A580" t="s">
        <v>28</v>
      </c>
      <c r="B580" t="s">
        <v>29</v>
      </c>
      <c r="C580" t="s">
        <v>157</v>
      </c>
      <c r="D580" t="s">
        <v>163</v>
      </c>
      <c r="E580" t="s">
        <v>46</v>
      </c>
      <c r="F580" t="s">
        <v>33</v>
      </c>
      <c r="G580">
        <v>64</v>
      </c>
      <c r="H580">
        <v>412879</v>
      </c>
      <c r="I580" t="s">
        <v>58</v>
      </c>
      <c r="J580" s="3">
        <v>43901</v>
      </c>
      <c r="K580">
        <v>1400</v>
      </c>
      <c r="L580" t="s">
        <v>2620</v>
      </c>
      <c r="M580" t="s">
        <v>478</v>
      </c>
      <c r="N580" t="s">
        <v>2621</v>
      </c>
      <c r="O580" t="s">
        <v>2622</v>
      </c>
      <c r="P580" t="s">
        <v>39</v>
      </c>
      <c r="Q580">
        <v>6</v>
      </c>
      <c r="R580" t="s">
        <v>88</v>
      </c>
      <c r="S580" t="s">
        <v>118</v>
      </c>
      <c r="T580">
        <v>61121</v>
      </c>
      <c r="U580" s="1">
        <v>45319</v>
      </c>
      <c r="V580" t="s">
        <v>111</v>
      </c>
      <c r="W580">
        <v>712832</v>
      </c>
      <c r="X580" t="s">
        <v>2623</v>
      </c>
      <c r="Y580">
        <v>337</v>
      </c>
      <c r="Z580">
        <v>1079</v>
      </c>
      <c r="AA580">
        <v>7</v>
      </c>
      <c r="AB580">
        <v>3021.2000000000003</v>
      </c>
      <c r="AC580">
        <f>Table1_1[[#This Row],[Price]]*Table1_1[[#This Row],[Quantity]]</f>
        <v>7553</v>
      </c>
    </row>
    <row r="581" spans="1:29" x14ac:dyDescent="0.3">
      <c r="A581" t="s">
        <v>28</v>
      </c>
      <c r="B581" t="s">
        <v>29</v>
      </c>
      <c r="C581" t="s">
        <v>44</v>
      </c>
      <c r="D581" t="s">
        <v>98</v>
      </c>
      <c r="E581" t="s">
        <v>32</v>
      </c>
      <c r="F581" t="s">
        <v>47</v>
      </c>
      <c r="G581">
        <v>74</v>
      </c>
      <c r="H581">
        <v>418918</v>
      </c>
      <c r="I581" t="s">
        <v>34</v>
      </c>
      <c r="J581" s="3">
        <v>44377</v>
      </c>
      <c r="K581">
        <v>1200</v>
      </c>
      <c r="L581" t="s">
        <v>2625</v>
      </c>
      <c r="M581" t="s">
        <v>654</v>
      </c>
      <c r="N581" t="s">
        <v>2626</v>
      </c>
      <c r="O581" t="s">
        <v>2627</v>
      </c>
      <c r="P581" t="s">
        <v>87</v>
      </c>
      <c r="Q581">
        <v>11</v>
      </c>
      <c r="R581" t="s">
        <v>40</v>
      </c>
      <c r="S581" t="s">
        <v>118</v>
      </c>
      <c r="T581">
        <v>64154</v>
      </c>
      <c r="U581" s="1">
        <v>45524</v>
      </c>
      <c r="V581" t="s">
        <v>64</v>
      </c>
      <c r="W581">
        <v>313213</v>
      </c>
      <c r="X581" t="s">
        <v>2628</v>
      </c>
      <c r="Y581">
        <v>670</v>
      </c>
      <c r="Z581">
        <v>2914</v>
      </c>
      <c r="AA581">
        <v>2</v>
      </c>
      <c r="AB581">
        <v>2331.2000000000003</v>
      </c>
      <c r="AC581">
        <f>Table1_1[[#This Row],[Price]]*Table1_1[[#This Row],[Quantity]]</f>
        <v>5828</v>
      </c>
    </row>
    <row r="582" spans="1:29" x14ac:dyDescent="0.3">
      <c r="A582" t="s">
        <v>28</v>
      </c>
      <c r="B582" t="s">
        <v>29</v>
      </c>
      <c r="C582" t="s">
        <v>148</v>
      </c>
      <c r="D582" t="s">
        <v>411</v>
      </c>
      <c r="E582" t="s">
        <v>46</v>
      </c>
      <c r="F582" t="s">
        <v>33</v>
      </c>
      <c r="G582">
        <v>82</v>
      </c>
      <c r="H582">
        <v>418539</v>
      </c>
      <c r="I582" t="s">
        <v>58</v>
      </c>
      <c r="J582" s="3">
        <v>45184</v>
      </c>
      <c r="K582">
        <v>1400</v>
      </c>
      <c r="L582" t="s">
        <v>2630</v>
      </c>
      <c r="M582" t="s">
        <v>232</v>
      </c>
      <c r="N582" t="s">
        <v>2631</v>
      </c>
      <c r="O582" t="s">
        <v>2632</v>
      </c>
      <c r="P582" t="s">
        <v>51</v>
      </c>
      <c r="Q582">
        <v>8</v>
      </c>
      <c r="R582" t="s">
        <v>88</v>
      </c>
      <c r="S582" t="s">
        <v>63</v>
      </c>
      <c r="T582">
        <v>96480</v>
      </c>
      <c r="U582" s="1">
        <v>45491</v>
      </c>
      <c r="V582" t="s">
        <v>126</v>
      </c>
      <c r="W582">
        <v>956149</v>
      </c>
      <c r="X582" t="s">
        <v>2633</v>
      </c>
      <c r="Y582">
        <v>884</v>
      </c>
      <c r="Z582">
        <v>762</v>
      </c>
      <c r="AA582">
        <v>2</v>
      </c>
      <c r="AB582">
        <v>609.6</v>
      </c>
      <c r="AC582">
        <f>Table1_1[[#This Row],[Price]]*Table1_1[[#This Row],[Quantity]]</f>
        <v>1524</v>
      </c>
    </row>
    <row r="583" spans="1:29" x14ac:dyDescent="0.3">
      <c r="A583" t="s">
        <v>28</v>
      </c>
      <c r="B583" t="s">
        <v>29</v>
      </c>
      <c r="C583" t="s">
        <v>193</v>
      </c>
      <c r="D583" t="s">
        <v>291</v>
      </c>
      <c r="E583" t="s">
        <v>56</v>
      </c>
      <c r="F583" t="s">
        <v>355</v>
      </c>
      <c r="G583">
        <v>32</v>
      </c>
      <c r="H583">
        <v>435377</v>
      </c>
      <c r="I583" t="s">
        <v>34</v>
      </c>
      <c r="J583" s="3">
        <v>44034</v>
      </c>
      <c r="K583">
        <v>1300</v>
      </c>
      <c r="L583" t="s">
        <v>2634</v>
      </c>
      <c r="M583" t="s">
        <v>1244</v>
      </c>
      <c r="N583" t="s">
        <v>2635</v>
      </c>
      <c r="O583" t="s">
        <v>2636</v>
      </c>
      <c r="P583" t="s">
        <v>39</v>
      </c>
      <c r="Q583">
        <v>19</v>
      </c>
      <c r="R583" t="s">
        <v>40</v>
      </c>
      <c r="S583" t="s">
        <v>63</v>
      </c>
      <c r="T583">
        <v>81586</v>
      </c>
      <c r="U583" s="1">
        <v>45605</v>
      </c>
      <c r="V583" t="s">
        <v>42</v>
      </c>
      <c r="W583">
        <v>922112</v>
      </c>
      <c r="X583" t="s">
        <v>2637</v>
      </c>
      <c r="Y583">
        <v>783</v>
      </c>
      <c r="Z583">
        <v>2010</v>
      </c>
      <c r="AA583">
        <v>1</v>
      </c>
      <c r="AB583">
        <v>804</v>
      </c>
      <c r="AC583">
        <f>Table1_1[[#This Row],[Price]]*Table1_1[[#This Row],[Quantity]]</f>
        <v>2010</v>
      </c>
    </row>
    <row r="584" spans="1:29" x14ac:dyDescent="0.3">
      <c r="A584" t="s">
        <v>28</v>
      </c>
      <c r="B584" t="s">
        <v>29</v>
      </c>
      <c r="C584" t="s">
        <v>148</v>
      </c>
      <c r="D584" t="s">
        <v>82</v>
      </c>
      <c r="E584" t="s">
        <v>46</v>
      </c>
      <c r="F584" t="s">
        <v>135</v>
      </c>
      <c r="G584">
        <v>49</v>
      </c>
      <c r="H584">
        <v>415650</v>
      </c>
      <c r="I584" t="s">
        <v>58</v>
      </c>
      <c r="J584" s="3">
        <v>44829</v>
      </c>
      <c r="K584">
        <v>950</v>
      </c>
      <c r="L584" t="s">
        <v>2638</v>
      </c>
      <c r="M584" t="s">
        <v>1305</v>
      </c>
      <c r="N584" t="s">
        <v>2639</v>
      </c>
      <c r="O584">
        <v>3397937848</v>
      </c>
      <c r="P584" t="s">
        <v>87</v>
      </c>
      <c r="Q584">
        <v>14</v>
      </c>
      <c r="R584" t="s">
        <v>40</v>
      </c>
      <c r="S584" t="s">
        <v>79</v>
      </c>
      <c r="T584">
        <v>31135</v>
      </c>
      <c r="U584" s="1">
        <v>45400</v>
      </c>
      <c r="V584" t="s">
        <v>80</v>
      </c>
      <c r="W584">
        <v>860791</v>
      </c>
      <c r="X584" t="s">
        <v>2640</v>
      </c>
      <c r="Y584">
        <v>475</v>
      </c>
      <c r="Z584">
        <v>2146</v>
      </c>
      <c r="AA584">
        <v>1</v>
      </c>
      <c r="AB584">
        <v>858.40000000000009</v>
      </c>
      <c r="AC584">
        <f>Table1_1[[#This Row],[Price]]*Table1_1[[#This Row],[Quantity]]</f>
        <v>2146</v>
      </c>
    </row>
    <row r="585" spans="1:29" x14ac:dyDescent="0.3">
      <c r="A585" t="s">
        <v>28</v>
      </c>
      <c r="B585" t="s">
        <v>29</v>
      </c>
      <c r="C585" t="s">
        <v>193</v>
      </c>
      <c r="D585" t="s">
        <v>220</v>
      </c>
      <c r="E585" t="s">
        <v>32</v>
      </c>
      <c r="F585" t="s">
        <v>47</v>
      </c>
      <c r="G585">
        <v>68</v>
      </c>
      <c r="H585">
        <v>437427</v>
      </c>
      <c r="I585" t="s">
        <v>34</v>
      </c>
      <c r="J585" s="3">
        <v>44859</v>
      </c>
      <c r="K585">
        <v>950</v>
      </c>
      <c r="L585" t="s">
        <v>2642</v>
      </c>
      <c r="M585" t="s">
        <v>222</v>
      </c>
      <c r="N585" t="s">
        <v>2643</v>
      </c>
      <c r="O585" t="s">
        <v>2644</v>
      </c>
      <c r="P585" t="s">
        <v>39</v>
      </c>
      <c r="Q585">
        <v>11</v>
      </c>
      <c r="R585" t="s">
        <v>88</v>
      </c>
      <c r="S585" t="s">
        <v>118</v>
      </c>
      <c r="T585">
        <v>57643</v>
      </c>
      <c r="U585" s="1">
        <v>45616</v>
      </c>
      <c r="V585" t="s">
        <v>42</v>
      </c>
      <c r="W585">
        <v>702478</v>
      </c>
      <c r="X585" t="s">
        <v>2645</v>
      </c>
      <c r="Y585">
        <v>645</v>
      </c>
      <c r="Z585">
        <v>1782</v>
      </c>
      <c r="AA585">
        <v>6</v>
      </c>
      <c r="AB585">
        <v>4276.8</v>
      </c>
      <c r="AC585">
        <f>Table1_1[[#This Row],[Price]]*Table1_1[[#This Row],[Quantity]]</f>
        <v>10692</v>
      </c>
    </row>
    <row r="586" spans="1:29" x14ac:dyDescent="0.3">
      <c r="A586" t="s">
        <v>28</v>
      </c>
      <c r="B586" t="s">
        <v>29</v>
      </c>
      <c r="C586" t="s">
        <v>54</v>
      </c>
      <c r="D586" t="s">
        <v>411</v>
      </c>
      <c r="E586" t="s">
        <v>46</v>
      </c>
      <c r="F586" t="s">
        <v>83</v>
      </c>
      <c r="G586">
        <v>45</v>
      </c>
      <c r="H586">
        <v>408468</v>
      </c>
      <c r="I586" t="s">
        <v>34</v>
      </c>
      <c r="J586" s="3">
        <v>45582</v>
      </c>
      <c r="K586">
        <v>1100</v>
      </c>
      <c r="L586" t="s">
        <v>2646</v>
      </c>
      <c r="M586" t="s">
        <v>506</v>
      </c>
      <c r="N586" t="s">
        <v>2647</v>
      </c>
      <c r="O586" t="s">
        <v>2648</v>
      </c>
      <c r="P586" t="s">
        <v>51</v>
      </c>
      <c r="Q586">
        <v>10</v>
      </c>
      <c r="R586" t="s">
        <v>40</v>
      </c>
      <c r="S586" t="s">
        <v>41</v>
      </c>
      <c r="T586">
        <v>53577</v>
      </c>
      <c r="U586" s="1">
        <v>45543</v>
      </c>
      <c r="V586" t="s">
        <v>180</v>
      </c>
      <c r="W586">
        <v>142731</v>
      </c>
      <c r="X586" t="s">
        <v>2649</v>
      </c>
      <c r="Y586">
        <v>448</v>
      </c>
      <c r="Z586">
        <v>986</v>
      </c>
      <c r="AA586">
        <v>4</v>
      </c>
      <c r="AB586">
        <v>1577.6000000000001</v>
      </c>
      <c r="AC586">
        <f>Table1_1[[#This Row],[Price]]*Table1_1[[#This Row],[Quantity]]</f>
        <v>3944</v>
      </c>
    </row>
    <row r="587" spans="1:29" x14ac:dyDescent="0.3">
      <c r="A587" t="s">
        <v>28</v>
      </c>
      <c r="B587" t="s">
        <v>29</v>
      </c>
      <c r="C587" t="s">
        <v>30</v>
      </c>
      <c r="D587" t="s">
        <v>611</v>
      </c>
      <c r="E587" t="s">
        <v>46</v>
      </c>
      <c r="F587" t="s">
        <v>135</v>
      </c>
      <c r="G587">
        <v>80</v>
      </c>
      <c r="H587">
        <v>424956</v>
      </c>
      <c r="I587" t="s">
        <v>34</v>
      </c>
      <c r="J587" s="3">
        <v>45592</v>
      </c>
      <c r="K587">
        <v>1400</v>
      </c>
      <c r="L587" t="s">
        <v>2651</v>
      </c>
      <c r="M587" t="s">
        <v>250</v>
      </c>
      <c r="N587" t="s">
        <v>2652</v>
      </c>
      <c r="O587" t="s">
        <v>2653</v>
      </c>
      <c r="P587" t="s">
        <v>51</v>
      </c>
      <c r="Q587">
        <v>16</v>
      </c>
      <c r="R587" t="s">
        <v>40</v>
      </c>
      <c r="S587" t="s">
        <v>41</v>
      </c>
      <c r="T587">
        <v>77309</v>
      </c>
      <c r="U587" s="1">
        <v>45370</v>
      </c>
      <c r="V587" t="s">
        <v>72</v>
      </c>
      <c r="W587">
        <v>628646</v>
      </c>
      <c r="X587" t="s">
        <v>2654</v>
      </c>
      <c r="Y587">
        <v>411</v>
      </c>
      <c r="Z587">
        <v>2310</v>
      </c>
      <c r="AA587">
        <v>7</v>
      </c>
      <c r="AB587">
        <v>6468</v>
      </c>
      <c r="AC587">
        <f>Table1_1[[#This Row],[Price]]*Table1_1[[#This Row],[Quantity]]</f>
        <v>16170</v>
      </c>
    </row>
    <row r="588" spans="1:29" x14ac:dyDescent="0.3">
      <c r="A588" t="s">
        <v>28</v>
      </c>
      <c r="B588" t="s">
        <v>29</v>
      </c>
      <c r="C588" t="s">
        <v>193</v>
      </c>
      <c r="D588" t="s">
        <v>98</v>
      </c>
      <c r="E588" t="s">
        <v>46</v>
      </c>
      <c r="F588" t="s">
        <v>33</v>
      </c>
      <c r="G588">
        <v>20</v>
      </c>
      <c r="H588">
        <v>413999</v>
      </c>
      <c r="I588" t="s">
        <v>34</v>
      </c>
      <c r="J588" s="3">
        <v>44774</v>
      </c>
      <c r="K588">
        <v>1400</v>
      </c>
      <c r="L588" t="s">
        <v>2655</v>
      </c>
      <c r="M588" t="s">
        <v>200</v>
      </c>
      <c r="N588" t="s">
        <v>2656</v>
      </c>
      <c r="O588" t="s">
        <v>2657</v>
      </c>
      <c r="P588" t="s">
        <v>51</v>
      </c>
      <c r="Q588">
        <v>8</v>
      </c>
      <c r="R588" t="s">
        <v>40</v>
      </c>
      <c r="S588" t="s">
        <v>118</v>
      </c>
      <c r="T588">
        <v>86001</v>
      </c>
      <c r="U588" s="1">
        <v>45481</v>
      </c>
      <c r="V588" t="s">
        <v>126</v>
      </c>
      <c r="W588">
        <v>449011</v>
      </c>
      <c r="X588" t="s">
        <v>2658</v>
      </c>
      <c r="Y588">
        <v>917</v>
      </c>
      <c r="Z588">
        <v>2091</v>
      </c>
      <c r="AA588">
        <v>3</v>
      </c>
      <c r="AB588">
        <v>2509.2000000000003</v>
      </c>
      <c r="AC588">
        <f>Table1_1[[#This Row],[Price]]*Table1_1[[#This Row],[Quantity]]</f>
        <v>6273</v>
      </c>
    </row>
    <row r="589" spans="1:29" x14ac:dyDescent="0.3">
      <c r="A589" t="s">
        <v>28</v>
      </c>
      <c r="B589" t="s">
        <v>29</v>
      </c>
      <c r="C589" t="s">
        <v>157</v>
      </c>
      <c r="D589" t="s">
        <v>182</v>
      </c>
      <c r="E589" t="s">
        <v>56</v>
      </c>
      <c r="F589" t="s">
        <v>83</v>
      </c>
      <c r="G589">
        <v>64</v>
      </c>
      <c r="H589">
        <v>418224</v>
      </c>
      <c r="I589" t="s">
        <v>34</v>
      </c>
      <c r="J589" s="3">
        <v>44007</v>
      </c>
      <c r="K589">
        <v>1400</v>
      </c>
      <c r="L589" t="s">
        <v>2660</v>
      </c>
      <c r="M589" t="s">
        <v>222</v>
      </c>
      <c r="N589" t="s">
        <v>2661</v>
      </c>
      <c r="O589" t="s">
        <v>2662</v>
      </c>
      <c r="P589" t="s">
        <v>39</v>
      </c>
      <c r="Q589">
        <v>8</v>
      </c>
      <c r="R589" t="s">
        <v>88</v>
      </c>
      <c r="S589" t="s">
        <v>63</v>
      </c>
      <c r="T589">
        <v>11419</v>
      </c>
      <c r="U589" s="1">
        <v>45590</v>
      </c>
      <c r="V589" t="s">
        <v>155</v>
      </c>
      <c r="W589">
        <v>603375</v>
      </c>
      <c r="X589" t="s">
        <v>2663</v>
      </c>
      <c r="Y589">
        <v>971</v>
      </c>
      <c r="Z589">
        <v>645</v>
      </c>
      <c r="AA589">
        <v>7</v>
      </c>
      <c r="AB589">
        <v>1806</v>
      </c>
      <c r="AC589">
        <f>Table1_1[[#This Row],[Price]]*Table1_1[[#This Row],[Quantity]]</f>
        <v>4515</v>
      </c>
    </row>
    <row r="590" spans="1:29" x14ac:dyDescent="0.3">
      <c r="A590" t="s">
        <v>28</v>
      </c>
      <c r="B590" t="s">
        <v>29</v>
      </c>
      <c r="C590" t="s">
        <v>157</v>
      </c>
      <c r="D590" t="s">
        <v>261</v>
      </c>
      <c r="E590" t="s">
        <v>56</v>
      </c>
      <c r="F590" t="s">
        <v>33</v>
      </c>
      <c r="G590">
        <v>54</v>
      </c>
      <c r="H590">
        <v>437606</v>
      </c>
      <c r="I590" t="s">
        <v>58</v>
      </c>
      <c r="J590" s="3">
        <v>44955</v>
      </c>
      <c r="K590">
        <v>950</v>
      </c>
      <c r="L590" t="s">
        <v>2664</v>
      </c>
      <c r="M590" t="s">
        <v>1212</v>
      </c>
      <c r="N590" t="s">
        <v>2665</v>
      </c>
      <c r="O590" t="s">
        <v>2666</v>
      </c>
      <c r="P590" t="s">
        <v>87</v>
      </c>
      <c r="Q590">
        <v>3</v>
      </c>
      <c r="R590" t="s">
        <v>88</v>
      </c>
      <c r="S590" t="s">
        <v>63</v>
      </c>
      <c r="T590">
        <v>26425</v>
      </c>
      <c r="U590" s="1">
        <v>45579</v>
      </c>
      <c r="V590" t="s">
        <v>155</v>
      </c>
      <c r="W590">
        <v>145110</v>
      </c>
      <c r="X590" t="s">
        <v>2667</v>
      </c>
      <c r="Y590">
        <v>582</v>
      </c>
      <c r="Z590">
        <v>2968</v>
      </c>
      <c r="AA590">
        <v>1</v>
      </c>
      <c r="AB590">
        <v>1187.2</v>
      </c>
      <c r="AC590">
        <f>Table1_1[[#This Row],[Price]]*Table1_1[[#This Row],[Quantity]]</f>
        <v>2968</v>
      </c>
    </row>
    <row r="591" spans="1:29" x14ac:dyDescent="0.3">
      <c r="A591" t="s">
        <v>28</v>
      </c>
      <c r="B591" t="s">
        <v>29</v>
      </c>
      <c r="C591" t="s">
        <v>193</v>
      </c>
      <c r="D591" t="s">
        <v>546</v>
      </c>
      <c r="E591" t="s">
        <v>46</v>
      </c>
      <c r="F591" t="s">
        <v>355</v>
      </c>
      <c r="G591">
        <v>26</v>
      </c>
      <c r="H591">
        <v>424420</v>
      </c>
      <c r="I591" t="s">
        <v>58</v>
      </c>
      <c r="J591" s="3">
        <v>44627</v>
      </c>
      <c r="K591">
        <v>1400</v>
      </c>
      <c r="L591" t="s">
        <v>2668</v>
      </c>
      <c r="M591" t="s">
        <v>736</v>
      </c>
      <c r="N591" t="s">
        <v>2669</v>
      </c>
      <c r="O591" t="s">
        <v>2670</v>
      </c>
      <c r="P591" t="s">
        <v>71</v>
      </c>
      <c r="Q591">
        <v>7</v>
      </c>
      <c r="R591" t="s">
        <v>40</v>
      </c>
      <c r="S591" t="s">
        <v>79</v>
      </c>
      <c r="T591">
        <v>94918</v>
      </c>
      <c r="U591" s="1">
        <v>45351</v>
      </c>
      <c r="V591" t="s">
        <v>119</v>
      </c>
      <c r="W591">
        <v>606154</v>
      </c>
      <c r="X591" t="s">
        <v>2671</v>
      </c>
      <c r="Y591">
        <v>484</v>
      </c>
      <c r="Z591">
        <v>890</v>
      </c>
      <c r="AA591">
        <v>5</v>
      </c>
      <c r="AB591">
        <v>1780</v>
      </c>
      <c r="AC591">
        <f>Table1_1[[#This Row],[Price]]*Table1_1[[#This Row],[Quantity]]</f>
        <v>4450</v>
      </c>
    </row>
    <row r="592" spans="1:29" x14ac:dyDescent="0.3">
      <c r="A592" t="s">
        <v>28</v>
      </c>
      <c r="B592" t="s">
        <v>29</v>
      </c>
      <c r="C592" t="s">
        <v>91</v>
      </c>
      <c r="D592" t="s">
        <v>364</v>
      </c>
      <c r="E592" t="s">
        <v>46</v>
      </c>
      <c r="F592" t="s">
        <v>99</v>
      </c>
      <c r="G592">
        <v>70</v>
      </c>
      <c r="H592">
        <v>432757</v>
      </c>
      <c r="I592" t="s">
        <v>34</v>
      </c>
      <c r="J592" s="3">
        <v>44570</v>
      </c>
      <c r="K592">
        <v>1300</v>
      </c>
      <c r="L592" t="s">
        <v>2672</v>
      </c>
      <c r="M592" t="s">
        <v>1212</v>
      </c>
      <c r="N592" t="s">
        <v>2673</v>
      </c>
      <c r="O592" t="s">
        <v>2674</v>
      </c>
      <c r="P592" t="s">
        <v>51</v>
      </c>
      <c r="Q592">
        <v>4</v>
      </c>
      <c r="R592" t="s">
        <v>88</v>
      </c>
      <c r="S592" t="s">
        <v>63</v>
      </c>
      <c r="T592">
        <v>13251</v>
      </c>
      <c r="U592" s="1">
        <v>45370</v>
      </c>
      <c r="V592" t="s">
        <v>72</v>
      </c>
      <c r="W592">
        <v>621312</v>
      </c>
      <c r="X592" t="s">
        <v>2675</v>
      </c>
      <c r="Y592">
        <v>740</v>
      </c>
      <c r="Z592">
        <v>1692</v>
      </c>
      <c r="AA592">
        <v>8</v>
      </c>
      <c r="AB592">
        <v>5414.4000000000015</v>
      </c>
      <c r="AC592">
        <f>Table1_1[[#This Row],[Price]]*Table1_1[[#This Row],[Quantity]]</f>
        <v>13536</v>
      </c>
    </row>
    <row r="593" spans="1:29" x14ac:dyDescent="0.3">
      <c r="A593" t="s">
        <v>28</v>
      </c>
      <c r="B593" t="s">
        <v>29</v>
      </c>
      <c r="C593" t="s">
        <v>148</v>
      </c>
      <c r="D593" t="s">
        <v>55</v>
      </c>
      <c r="E593" t="s">
        <v>46</v>
      </c>
      <c r="F593" t="s">
        <v>135</v>
      </c>
      <c r="G593">
        <v>70</v>
      </c>
      <c r="H593">
        <v>423898</v>
      </c>
      <c r="I593" t="s">
        <v>58</v>
      </c>
      <c r="J593" s="3">
        <v>43840</v>
      </c>
      <c r="K593">
        <v>800</v>
      </c>
      <c r="L593" t="s">
        <v>2677</v>
      </c>
      <c r="M593" t="s">
        <v>165</v>
      </c>
      <c r="N593" t="s">
        <v>2678</v>
      </c>
      <c r="O593" t="s">
        <v>2679</v>
      </c>
      <c r="P593" t="s">
        <v>87</v>
      </c>
      <c r="Q593">
        <v>16</v>
      </c>
      <c r="R593" t="s">
        <v>88</v>
      </c>
      <c r="S593" t="s">
        <v>118</v>
      </c>
      <c r="T593">
        <v>54438</v>
      </c>
      <c r="U593" s="1">
        <v>45308</v>
      </c>
      <c r="V593" t="s">
        <v>111</v>
      </c>
      <c r="W593">
        <v>401298</v>
      </c>
      <c r="X593" t="s">
        <v>2680</v>
      </c>
      <c r="Y593">
        <v>443</v>
      </c>
      <c r="Z593">
        <v>695</v>
      </c>
      <c r="AA593">
        <v>8</v>
      </c>
      <c r="AB593">
        <v>2224</v>
      </c>
      <c r="AC593">
        <f>Table1_1[[#This Row],[Price]]*Table1_1[[#This Row],[Quantity]]</f>
        <v>5560</v>
      </c>
    </row>
    <row r="594" spans="1:29" x14ac:dyDescent="0.3">
      <c r="A594" t="s">
        <v>28</v>
      </c>
      <c r="B594" t="s">
        <v>29</v>
      </c>
      <c r="C594" t="s">
        <v>44</v>
      </c>
      <c r="D594" t="s">
        <v>511</v>
      </c>
      <c r="E594" t="s">
        <v>46</v>
      </c>
      <c r="F594" t="s">
        <v>83</v>
      </c>
      <c r="G594">
        <v>60</v>
      </c>
      <c r="H594">
        <v>411625</v>
      </c>
      <c r="I594" t="s">
        <v>58</v>
      </c>
      <c r="J594" s="3">
        <v>44662</v>
      </c>
      <c r="K594">
        <v>800</v>
      </c>
      <c r="L594" t="s">
        <v>2681</v>
      </c>
      <c r="M594" t="s">
        <v>36</v>
      </c>
      <c r="N594" t="s">
        <v>2682</v>
      </c>
      <c r="O594" t="s">
        <v>2683</v>
      </c>
      <c r="P594" t="s">
        <v>87</v>
      </c>
      <c r="Q594">
        <v>8</v>
      </c>
      <c r="R594" t="s">
        <v>40</v>
      </c>
      <c r="S594" t="s">
        <v>118</v>
      </c>
      <c r="T594">
        <v>46240</v>
      </c>
      <c r="U594" s="1">
        <v>45531</v>
      </c>
      <c r="V594" t="s">
        <v>64</v>
      </c>
      <c r="W594">
        <v>936801</v>
      </c>
      <c r="X594" t="s">
        <v>2684</v>
      </c>
      <c r="Y594">
        <v>951</v>
      </c>
      <c r="Z594">
        <v>2318</v>
      </c>
      <c r="AA594">
        <v>4</v>
      </c>
      <c r="AB594">
        <v>3708.8</v>
      </c>
      <c r="AC594">
        <f>Table1_1[[#This Row],[Price]]*Table1_1[[#This Row],[Quantity]]</f>
        <v>9272</v>
      </c>
    </row>
    <row r="595" spans="1:29" x14ac:dyDescent="0.3">
      <c r="A595" t="s">
        <v>28</v>
      </c>
      <c r="B595" t="s">
        <v>29</v>
      </c>
      <c r="C595" t="s">
        <v>44</v>
      </c>
      <c r="D595" t="s">
        <v>338</v>
      </c>
      <c r="E595" t="s">
        <v>56</v>
      </c>
      <c r="F595" t="s">
        <v>135</v>
      </c>
      <c r="G595">
        <v>39</v>
      </c>
      <c r="H595">
        <v>414979</v>
      </c>
      <c r="I595" t="s">
        <v>34</v>
      </c>
      <c r="J595" s="3">
        <v>43832</v>
      </c>
      <c r="K595">
        <v>1300</v>
      </c>
      <c r="L595" t="s">
        <v>2685</v>
      </c>
      <c r="M595" t="s">
        <v>101</v>
      </c>
      <c r="N595" t="s">
        <v>2686</v>
      </c>
      <c r="O595">
        <v>6624617075</v>
      </c>
      <c r="P595" t="s">
        <v>87</v>
      </c>
      <c r="Q595">
        <v>12</v>
      </c>
      <c r="R595" t="s">
        <v>40</v>
      </c>
      <c r="S595" t="s">
        <v>79</v>
      </c>
      <c r="T595">
        <v>77572</v>
      </c>
      <c r="U595" s="1">
        <v>45571</v>
      </c>
      <c r="V595" t="s">
        <v>155</v>
      </c>
      <c r="W595">
        <v>493193</v>
      </c>
      <c r="X595" t="s">
        <v>2687</v>
      </c>
      <c r="Y595">
        <v>306</v>
      </c>
      <c r="Z595">
        <v>1324</v>
      </c>
      <c r="AA595">
        <v>5</v>
      </c>
      <c r="AB595">
        <v>2648</v>
      </c>
      <c r="AC595">
        <f>Table1_1[[#This Row],[Price]]*Table1_1[[#This Row],[Quantity]]</f>
        <v>6620</v>
      </c>
    </row>
    <row r="596" spans="1:29" x14ac:dyDescent="0.3">
      <c r="A596" t="s">
        <v>28</v>
      </c>
      <c r="B596" t="s">
        <v>29</v>
      </c>
      <c r="C596" t="s">
        <v>193</v>
      </c>
      <c r="D596" t="s">
        <v>98</v>
      </c>
      <c r="E596" t="s">
        <v>46</v>
      </c>
      <c r="F596" t="s">
        <v>113</v>
      </c>
      <c r="G596">
        <v>79</v>
      </c>
      <c r="H596">
        <v>411925</v>
      </c>
      <c r="I596" t="s">
        <v>58</v>
      </c>
      <c r="J596" s="3">
        <v>44341</v>
      </c>
      <c r="K596">
        <v>1300</v>
      </c>
      <c r="L596" t="s">
        <v>2688</v>
      </c>
      <c r="M596" t="s">
        <v>232</v>
      </c>
      <c r="N596" t="s">
        <v>2689</v>
      </c>
      <c r="O596" t="s">
        <v>2690</v>
      </c>
      <c r="P596" t="s">
        <v>71</v>
      </c>
      <c r="Q596">
        <v>8</v>
      </c>
      <c r="R596" t="s">
        <v>88</v>
      </c>
      <c r="S596" t="s">
        <v>118</v>
      </c>
      <c r="T596">
        <v>92545</v>
      </c>
      <c r="U596" s="1">
        <v>45344</v>
      </c>
      <c r="V596" t="s">
        <v>119</v>
      </c>
      <c r="W596">
        <v>943432</v>
      </c>
      <c r="X596" t="s">
        <v>2691</v>
      </c>
      <c r="Y596">
        <v>416</v>
      </c>
      <c r="Z596">
        <v>1108</v>
      </c>
      <c r="AA596">
        <v>2</v>
      </c>
      <c r="AB596">
        <v>886.40000000000009</v>
      </c>
      <c r="AC596">
        <f>Table1_1[[#This Row],[Price]]*Table1_1[[#This Row],[Quantity]]</f>
        <v>2216</v>
      </c>
    </row>
    <row r="597" spans="1:29" x14ac:dyDescent="0.3">
      <c r="A597" t="s">
        <v>28</v>
      </c>
      <c r="B597" t="s">
        <v>29</v>
      </c>
      <c r="C597" t="s">
        <v>157</v>
      </c>
      <c r="D597" t="s">
        <v>546</v>
      </c>
      <c r="E597" t="s">
        <v>32</v>
      </c>
      <c r="F597" t="s">
        <v>150</v>
      </c>
      <c r="G597">
        <v>75</v>
      </c>
      <c r="H597">
        <v>439788</v>
      </c>
      <c r="I597" t="s">
        <v>34</v>
      </c>
      <c r="J597" s="3">
        <v>44994</v>
      </c>
      <c r="K597">
        <v>1100</v>
      </c>
      <c r="L597" t="s">
        <v>2693</v>
      </c>
      <c r="M597" t="s">
        <v>345</v>
      </c>
      <c r="N597" t="s">
        <v>2694</v>
      </c>
      <c r="O597" t="s">
        <v>2695</v>
      </c>
      <c r="P597" t="s">
        <v>87</v>
      </c>
      <c r="Q597">
        <v>9</v>
      </c>
      <c r="R597" t="s">
        <v>40</v>
      </c>
      <c r="S597" t="s">
        <v>63</v>
      </c>
      <c r="T597">
        <v>71584</v>
      </c>
      <c r="U597" s="1">
        <v>45488</v>
      </c>
      <c r="V597" t="s">
        <v>126</v>
      </c>
      <c r="W597">
        <v>978983</v>
      </c>
      <c r="X597" t="s">
        <v>2696</v>
      </c>
      <c r="Y597">
        <v>677</v>
      </c>
      <c r="Z597">
        <v>2345</v>
      </c>
      <c r="AA597">
        <v>1</v>
      </c>
      <c r="AB597">
        <v>938</v>
      </c>
      <c r="AC597">
        <f>Table1_1[[#This Row],[Price]]*Table1_1[[#This Row],[Quantity]]</f>
        <v>2345</v>
      </c>
    </row>
    <row r="598" spans="1:29" x14ac:dyDescent="0.3">
      <c r="A598" t="s">
        <v>28</v>
      </c>
      <c r="B598" t="s">
        <v>29</v>
      </c>
      <c r="C598" t="s">
        <v>193</v>
      </c>
      <c r="D598" t="s">
        <v>149</v>
      </c>
      <c r="E598" t="s">
        <v>46</v>
      </c>
      <c r="F598" t="s">
        <v>135</v>
      </c>
      <c r="G598">
        <v>20</v>
      </c>
      <c r="H598">
        <v>417261</v>
      </c>
      <c r="I598" t="s">
        <v>34</v>
      </c>
      <c r="J598" s="3">
        <v>44405</v>
      </c>
      <c r="K598">
        <v>800</v>
      </c>
      <c r="L598" t="s">
        <v>2697</v>
      </c>
      <c r="M598" t="s">
        <v>596</v>
      </c>
      <c r="N598" t="s">
        <v>2698</v>
      </c>
      <c r="O598" t="s">
        <v>2699</v>
      </c>
      <c r="P598" t="s">
        <v>39</v>
      </c>
      <c r="Q598">
        <v>15</v>
      </c>
      <c r="R598" t="s">
        <v>40</v>
      </c>
      <c r="S598" t="s">
        <v>79</v>
      </c>
      <c r="T598">
        <v>66319</v>
      </c>
      <c r="U598" s="1">
        <v>45607</v>
      </c>
      <c r="V598" t="s">
        <v>42</v>
      </c>
      <c r="W598">
        <v>800948</v>
      </c>
      <c r="X598" t="s">
        <v>2700</v>
      </c>
      <c r="Y598">
        <v>487</v>
      </c>
      <c r="Z598">
        <v>2685</v>
      </c>
      <c r="AA598">
        <v>1</v>
      </c>
      <c r="AB598">
        <v>1074</v>
      </c>
      <c r="AC598">
        <f>Table1_1[[#This Row],[Price]]*Table1_1[[#This Row],[Quantity]]</f>
        <v>2685</v>
      </c>
    </row>
    <row r="599" spans="1:29" x14ac:dyDescent="0.3">
      <c r="A599" t="s">
        <v>28</v>
      </c>
      <c r="B599" t="s">
        <v>29</v>
      </c>
      <c r="C599" t="s">
        <v>193</v>
      </c>
      <c r="D599" t="s">
        <v>274</v>
      </c>
      <c r="E599" t="s">
        <v>32</v>
      </c>
      <c r="F599" t="s">
        <v>106</v>
      </c>
      <c r="G599">
        <v>8</v>
      </c>
      <c r="H599">
        <v>413511</v>
      </c>
      <c r="I599" t="s">
        <v>34</v>
      </c>
      <c r="J599" s="3">
        <v>45558</v>
      </c>
      <c r="K599">
        <v>1300</v>
      </c>
      <c r="L599" t="s">
        <v>2701</v>
      </c>
      <c r="M599" t="s">
        <v>115</v>
      </c>
      <c r="N599" t="s">
        <v>2702</v>
      </c>
      <c r="O599" t="s">
        <v>2703</v>
      </c>
      <c r="P599" t="s">
        <v>51</v>
      </c>
      <c r="Q599">
        <v>6</v>
      </c>
      <c r="R599" t="s">
        <v>40</v>
      </c>
      <c r="S599" t="s">
        <v>79</v>
      </c>
      <c r="T599">
        <v>29972</v>
      </c>
      <c r="U599" s="1">
        <v>45461</v>
      </c>
      <c r="V599" t="s">
        <v>52</v>
      </c>
      <c r="W599">
        <v>759549</v>
      </c>
      <c r="X599" t="s">
        <v>2704</v>
      </c>
      <c r="Y599">
        <v>585</v>
      </c>
      <c r="Z599">
        <v>802</v>
      </c>
      <c r="AA599">
        <v>3</v>
      </c>
      <c r="AB599">
        <v>962.40000000000009</v>
      </c>
      <c r="AC599">
        <f>Table1_1[[#This Row],[Price]]*Table1_1[[#This Row],[Quantity]]</f>
        <v>2406</v>
      </c>
    </row>
    <row r="600" spans="1:29" x14ac:dyDescent="0.3">
      <c r="A600" t="s">
        <v>28</v>
      </c>
      <c r="B600" t="s">
        <v>29</v>
      </c>
      <c r="C600" t="s">
        <v>66</v>
      </c>
      <c r="D600" t="s">
        <v>187</v>
      </c>
      <c r="E600" t="s">
        <v>32</v>
      </c>
      <c r="F600" t="s">
        <v>83</v>
      </c>
      <c r="G600">
        <v>14</v>
      </c>
      <c r="H600">
        <v>412021</v>
      </c>
      <c r="I600" t="s">
        <v>34</v>
      </c>
      <c r="J600" s="3">
        <v>44909</v>
      </c>
      <c r="K600">
        <v>1200</v>
      </c>
      <c r="L600" t="s">
        <v>2706</v>
      </c>
      <c r="M600" t="s">
        <v>1118</v>
      </c>
      <c r="N600" t="s">
        <v>2707</v>
      </c>
      <c r="O600" t="s">
        <v>2708</v>
      </c>
      <c r="P600" t="s">
        <v>39</v>
      </c>
      <c r="Q600">
        <v>10</v>
      </c>
      <c r="R600" t="s">
        <v>40</v>
      </c>
      <c r="S600" t="s">
        <v>79</v>
      </c>
      <c r="T600">
        <v>13996</v>
      </c>
      <c r="U600" s="1">
        <v>45359</v>
      </c>
      <c r="V600" t="s">
        <v>72</v>
      </c>
      <c r="W600">
        <v>561472</v>
      </c>
      <c r="X600" t="s">
        <v>2709</v>
      </c>
      <c r="Y600">
        <v>746</v>
      </c>
      <c r="Z600">
        <v>1230</v>
      </c>
      <c r="AA600">
        <v>8</v>
      </c>
      <c r="AB600">
        <v>3936</v>
      </c>
      <c r="AC600">
        <f>Table1_1[[#This Row],[Price]]*Table1_1[[#This Row],[Quantity]]</f>
        <v>9840</v>
      </c>
    </row>
    <row r="601" spans="1:29" x14ac:dyDescent="0.3">
      <c r="A601" t="s">
        <v>28</v>
      </c>
      <c r="B601" t="s">
        <v>29</v>
      </c>
      <c r="C601" t="s">
        <v>91</v>
      </c>
      <c r="D601" t="s">
        <v>621</v>
      </c>
      <c r="E601" t="s">
        <v>32</v>
      </c>
      <c r="F601" t="s">
        <v>33</v>
      </c>
      <c r="G601">
        <v>8</v>
      </c>
      <c r="H601">
        <v>424447</v>
      </c>
      <c r="I601" t="s">
        <v>34</v>
      </c>
      <c r="J601" s="3">
        <v>44587</v>
      </c>
      <c r="K601">
        <v>1300</v>
      </c>
      <c r="L601" t="s">
        <v>2710</v>
      </c>
      <c r="M601" t="s">
        <v>591</v>
      </c>
      <c r="N601" t="s">
        <v>2711</v>
      </c>
      <c r="O601" t="s">
        <v>2712</v>
      </c>
      <c r="P601" t="s">
        <v>39</v>
      </c>
      <c r="Q601">
        <v>4</v>
      </c>
      <c r="R601" t="s">
        <v>40</v>
      </c>
      <c r="S601" t="s">
        <v>118</v>
      </c>
      <c r="T601">
        <v>52458</v>
      </c>
      <c r="U601" s="1">
        <v>45402</v>
      </c>
      <c r="V601" t="s">
        <v>80</v>
      </c>
      <c r="W601">
        <v>797370</v>
      </c>
      <c r="X601" t="s">
        <v>2713</v>
      </c>
      <c r="Y601">
        <v>280</v>
      </c>
      <c r="Z601">
        <v>2426</v>
      </c>
      <c r="AA601">
        <v>6</v>
      </c>
      <c r="AB601">
        <v>5822.4000000000015</v>
      </c>
      <c r="AC601">
        <f>Table1_1[[#This Row],[Price]]*Table1_1[[#This Row],[Quantity]]</f>
        <v>14556</v>
      </c>
    </row>
    <row r="602" spans="1:29" x14ac:dyDescent="0.3">
      <c r="A602" t="s">
        <v>28</v>
      </c>
      <c r="B602" t="s">
        <v>29</v>
      </c>
      <c r="C602" t="s">
        <v>30</v>
      </c>
      <c r="D602" t="s">
        <v>411</v>
      </c>
      <c r="E602" t="s">
        <v>32</v>
      </c>
      <c r="F602" t="s">
        <v>57</v>
      </c>
      <c r="G602">
        <v>60</v>
      </c>
      <c r="H602">
        <v>400490</v>
      </c>
      <c r="I602" t="s">
        <v>58</v>
      </c>
      <c r="J602" s="3">
        <v>45446</v>
      </c>
      <c r="K602">
        <v>800</v>
      </c>
      <c r="L602" t="s">
        <v>2715</v>
      </c>
      <c r="M602" t="s">
        <v>434</v>
      </c>
      <c r="N602" t="s">
        <v>2716</v>
      </c>
      <c r="O602" t="s">
        <v>2717</v>
      </c>
      <c r="P602" t="s">
        <v>87</v>
      </c>
      <c r="Q602">
        <v>18</v>
      </c>
      <c r="R602" t="s">
        <v>88</v>
      </c>
      <c r="S602" t="s">
        <v>41</v>
      </c>
      <c r="T602">
        <v>91691</v>
      </c>
      <c r="U602" s="1">
        <v>45625</v>
      </c>
      <c r="V602" t="s">
        <v>42</v>
      </c>
      <c r="W602">
        <v>511955</v>
      </c>
      <c r="X602" t="s">
        <v>2718</v>
      </c>
      <c r="Y602">
        <v>892</v>
      </c>
      <c r="Z602">
        <v>1287</v>
      </c>
      <c r="AA602">
        <v>4</v>
      </c>
      <c r="AB602">
        <v>2059.2000000000003</v>
      </c>
      <c r="AC602">
        <f>Table1_1[[#This Row],[Price]]*Table1_1[[#This Row],[Quantity]]</f>
        <v>5148</v>
      </c>
    </row>
    <row r="603" spans="1:29" x14ac:dyDescent="0.3">
      <c r="A603" t="s">
        <v>28</v>
      </c>
      <c r="B603" t="s">
        <v>29</v>
      </c>
      <c r="C603" t="s">
        <v>148</v>
      </c>
      <c r="D603" t="s">
        <v>261</v>
      </c>
      <c r="E603" t="s">
        <v>46</v>
      </c>
      <c r="F603" t="s">
        <v>99</v>
      </c>
      <c r="G603">
        <v>53</v>
      </c>
      <c r="H603">
        <v>404797</v>
      </c>
      <c r="I603" t="s">
        <v>34</v>
      </c>
      <c r="J603" s="3">
        <v>45467</v>
      </c>
      <c r="K603">
        <v>1000</v>
      </c>
      <c r="L603" t="s">
        <v>2720</v>
      </c>
      <c r="M603" t="s">
        <v>417</v>
      </c>
      <c r="N603" t="s">
        <v>2721</v>
      </c>
      <c r="O603" t="s">
        <v>2722</v>
      </c>
      <c r="P603" t="s">
        <v>87</v>
      </c>
      <c r="Q603">
        <v>11</v>
      </c>
      <c r="R603" t="s">
        <v>40</v>
      </c>
      <c r="S603" t="s">
        <v>79</v>
      </c>
      <c r="T603">
        <v>68331</v>
      </c>
      <c r="U603" s="1">
        <v>45426</v>
      </c>
      <c r="V603" t="s">
        <v>140</v>
      </c>
      <c r="W603">
        <v>928689</v>
      </c>
      <c r="X603" t="s">
        <v>2723</v>
      </c>
      <c r="Y603">
        <v>731</v>
      </c>
      <c r="Z603">
        <v>2152</v>
      </c>
      <c r="AA603">
        <v>5</v>
      </c>
      <c r="AB603">
        <v>4304</v>
      </c>
      <c r="AC603">
        <f>Table1_1[[#This Row],[Price]]*Table1_1[[#This Row],[Quantity]]</f>
        <v>10760</v>
      </c>
    </row>
    <row r="604" spans="1:29" x14ac:dyDescent="0.3">
      <c r="A604" t="s">
        <v>28</v>
      </c>
      <c r="B604" t="s">
        <v>29</v>
      </c>
      <c r="C604" t="s">
        <v>30</v>
      </c>
      <c r="D604" t="s">
        <v>261</v>
      </c>
      <c r="E604" t="s">
        <v>32</v>
      </c>
      <c r="F604" t="s">
        <v>113</v>
      </c>
      <c r="G604">
        <v>7</v>
      </c>
      <c r="H604">
        <v>406970</v>
      </c>
      <c r="I604" t="s">
        <v>58</v>
      </c>
      <c r="J604" s="3">
        <v>45289</v>
      </c>
      <c r="K604">
        <v>1400</v>
      </c>
      <c r="L604" t="s">
        <v>2724</v>
      </c>
      <c r="M604" t="s">
        <v>428</v>
      </c>
      <c r="N604" t="s">
        <v>2725</v>
      </c>
      <c r="O604" t="s">
        <v>2726</v>
      </c>
      <c r="P604" t="s">
        <v>51</v>
      </c>
      <c r="Q604">
        <v>5</v>
      </c>
      <c r="R604" t="s">
        <v>40</v>
      </c>
      <c r="S604" t="s">
        <v>118</v>
      </c>
      <c r="T604">
        <v>19900</v>
      </c>
      <c r="U604" s="1">
        <v>45554</v>
      </c>
      <c r="V604" t="s">
        <v>180</v>
      </c>
      <c r="W604">
        <v>834899</v>
      </c>
      <c r="X604" t="s">
        <v>2727</v>
      </c>
      <c r="Y604">
        <v>858</v>
      </c>
      <c r="Z604">
        <v>2122</v>
      </c>
      <c r="AA604">
        <v>1</v>
      </c>
      <c r="AB604">
        <v>848.80000000000007</v>
      </c>
      <c r="AC604">
        <f>Table1_1[[#This Row],[Price]]*Table1_1[[#This Row],[Quantity]]</f>
        <v>2122</v>
      </c>
    </row>
    <row r="605" spans="1:29" x14ac:dyDescent="0.3">
      <c r="A605" t="s">
        <v>28</v>
      </c>
      <c r="B605" t="s">
        <v>29</v>
      </c>
      <c r="C605" t="s">
        <v>148</v>
      </c>
      <c r="D605" t="s">
        <v>237</v>
      </c>
      <c r="E605" t="s">
        <v>56</v>
      </c>
      <c r="F605" t="s">
        <v>57</v>
      </c>
      <c r="G605">
        <v>100</v>
      </c>
      <c r="H605">
        <v>413578</v>
      </c>
      <c r="I605" t="s">
        <v>34</v>
      </c>
      <c r="J605" s="3">
        <v>45280</v>
      </c>
      <c r="K605">
        <v>800</v>
      </c>
      <c r="L605" t="s">
        <v>2729</v>
      </c>
      <c r="M605" t="s">
        <v>239</v>
      </c>
      <c r="N605" t="s">
        <v>2730</v>
      </c>
      <c r="O605" t="s">
        <v>2731</v>
      </c>
      <c r="P605" t="s">
        <v>51</v>
      </c>
      <c r="Q605">
        <v>17</v>
      </c>
      <c r="R605" t="s">
        <v>88</v>
      </c>
      <c r="S605" t="s">
        <v>79</v>
      </c>
      <c r="T605">
        <v>64610</v>
      </c>
      <c r="U605" s="1">
        <v>45538</v>
      </c>
      <c r="V605" t="s">
        <v>180</v>
      </c>
      <c r="W605">
        <v>914232</v>
      </c>
      <c r="X605" t="s">
        <v>2732</v>
      </c>
      <c r="Y605">
        <v>758</v>
      </c>
      <c r="Z605">
        <v>1127</v>
      </c>
      <c r="AA605">
        <v>2</v>
      </c>
      <c r="AB605">
        <v>901.6</v>
      </c>
      <c r="AC605">
        <f>Table1_1[[#This Row],[Price]]*Table1_1[[#This Row],[Quantity]]</f>
        <v>2254</v>
      </c>
    </row>
    <row r="606" spans="1:29" x14ac:dyDescent="0.3">
      <c r="A606" t="s">
        <v>28</v>
      </c>
      <c r="B606" t="s">
        <v>29</v>
      </c>
      <c r="C606" t="s">
        <v>91</v>
      </c>
      <c r="D606" t="s">
        <v>254</v>
      </c>
      <c r="E606" t="s">
        <v>56</v>
      </c>
      <c r="F606" t="s">
        <v>355</v>
      </c>
      <c r="G606">
        <v>34</v>
      </c>
      <c r="H606">
        <v>432739</v>
      </c>
      <c r="I606" t="s">
        <v>34</v>
      </c>
      <c r="J606" s="3">
        <v>44004</v>
      </c>
      <c r="K606">
        <v>1000</v>
      </c>
      <c r="L606" t="s">
        <v>2733</v>
      </c>
      <c r="M606" t="s">
        <v>334</v>
      </c>
      <c r="N606" t="s">
        <v>2734</v>
      </c>
      <c r="O606" t="s">
        <v>2735</v>
      </c>
      <c r="P606" t="s">
        <v>39</v>
      </c>
      <c r="Q606">
        <v>14</v>
      </c>
      <c r="R606" t="s">
        <v>88</v>
      </c>
      <c r="S606" t="s">
        <v>63</v>
      </c>
      <c r="T606">
        <v>35655</v>
      </c>
      <c r="U606" s="1">
        <v>45490</v>
      </c>
      <c r="V606" t="s">
        <v>126</v>
      </c>
      <c r="W606">
        <v>240938</v>
      </c>
      <c r="X606" t="s">
        <v>2736</v>
      </c>
      <c r="Y606">
        <v>305</v>
      </c>
      <c r="Z606">
        <v>770</v>
      </c>
      <c r="AA606">
        <v>8</v>
      </c>
      <c r="AB606">
        <v>2464</v>
      </c>
      <c r="AC606">
        <f>Table1_1[[#This Row],[Price]]*Table1_1[[#This Row],[Quantity]]</f>
        <v>6160</v>
      </c>
    </row>
    <row r="607" spans="1:29" x14ac:dyDescent="0.3">
      <c r="A607" t="s">
        <v>28</v>
      </c>
      <c r="B607" t="s">
        <v>29</v>
      </c>
      <c r="C607" t="s">
        <v>66</v>
      </c>
      <c r="D607" t="s">
        <v>621</v>
      </c>
      <c r="E607" t="s">
        <v>56</v>
      </c>
      <c r="F607" t="s">
        <v>150</v>
      </c>
      <c r="G607">
        <v>71</v>
      </c>
      <c r="H607">
        <v>419568</v>
      </c>
      <c r="I607" t="s">
        <v>34</v>
      </c>
      <c r="J607" s="3">
        <v>44176</v>
      </c>
      <c r="K607">
        <v>800</v>
      </c>
      <c r="L607" t="s">
        <v>2737</v>
      </c>
      <c r="M607" t="s">
        <v>361</v>
      </c>
      <c r="N607" t="s">
        <v>2738</v>
      </c>
      <c r="O607" t="s">
        <v>2739</v>
      </c>
      <c r="P607" t="s">
        <v>71</v>
      </c>
      <c r="Q607">
        <v>11</v>
      </c>
      <c r="R607" t="s">
        <v>88</v>
      </c>
      <c r="S607" t="s">
        <v>41</v>
      </c>
      <c r="T607">
        <v>80018</v>
      </c>
      <c r="U607" s="1">
        <v>45628</v>
      </c>
      <c r="V607" t="s">
        <v>259</v>
      </c>
      <c r="W607">
        <v>390622</v>
      </c>
      <c r="X607" t="s">
        <v>2740</v>
      </c>
      <c r="Y607">
        <v>575</v>
      </c>
      <c r="Z607">
        <v>2250</v>
      </c>
      <c r="AA607">
        <v>3</v>
      </c>
      <c r="AB607">
        <v>2700</v>
      </c>
      <c r="AC607">
        <f>Table1_1[[#This Row],[Price]]*Table1_1[[#This Row],[Quantity]]</f>
        <v>6750</v>
      </c>
    </row>
    <row r="608" spans="1:29" x14ac:dyDescent="0.3">
      <c r="A608" t="s">
        <v>28</v>
      </c>
      <c r="B608" t="s">
        <v>29</v>
      </c>
      <c r="C608" t="s">
        <v>66</v>
      </c>
      <c r="D608" t="s">
        <v>92</v>
      </c>
      <c r="E608" t="s">
        <v>32</v>
      </c>
      <c r="F608" t="s">
        <v>150</v>
      </c>
      <c r="G608">
        <v>43</v>
      </c>
      <c r="H608">
        <v>414627</v>
      </c>
      <c r="I608" t="s">
        <v>58</v>
      </c>
      <c r="J608" s="3">
        <v>44462</v>
      </c>
      <c r="K608">
        <v>950</v>
      </c>
      <c r="L608" t="s">
        <v>2741</v>
      </c>
      <c r="M608" t="s">
        <v>856</v>
      </c>
      <c r="N608" t="s">
        <v>2742</v>
      </c>
      <c r="O608" t="s">
        <v>2743</v>
      </c>
      <c r="P608" t="s">
        <v>39</v>
      </c>
      <c r="Q608">
        <v>9</v>
      </c>
      <c r="R608" t="s">
        <v>88</v>
      </c>
      <c r="S608" t="s">
        <v>41</v>
      </c>
      <c r="T608">
        <v>54806</v>
      </c>
      <c r="U608" s="1">
        <v>45312</v>
      </c>
      <c r="V608" t="s">
        <v>111</v>
      </c>
      <c r="W608">
        <v>247194</v>
      </c>
      <c r="X608" t="s">
        <v>2744</v>
      </c>
      <c r="Y608">
        <v>679</v>
      </c>
      <c r="Z608">
        <v>1701</v>
      </c>
      <c r="AA608">
        <v>5</v>
      </c>
      <c r="AB608">
        <v>3402</v>
      </c>
      <c r="AC608">
        <f>Table1_1[[#This Row],[Price]]*Table1_1[[#This Row],[Quantity]]</f>
        <v>8505</v>
      </c>
    </row>
    <row r="609" spans="1:29" x14ac:dyDescent="0.3">
      <c r="A609" t="s">
        <v>28</v>
      </c>
      <c r="B609" t="s">
        <v>29</v>
      </c>
      <c r="C609" t="s">
        <v>44</v>
      </c>
      <c r="D609" t="s">
        <v>621</v>
      </c>
      <c r="E609" t="s">
        <v>32</v>
      </c>
      <c r="F609" t="s">
        <v>33</v>
      </c>
      <c r="G609">
        <v>83</v>
      </c>
      <c r="H609">
        <v>437620</v>
      </c>
      <c r="I609" t="s">
        <v>58</v>
      </c>
      <c r="J609" s="3">
        <v>44420</v>
      </c>
      <c r="K609">
        <v>1000</v>
      </c>
      <c r="L609" t="s">
        <v>2745</v>
      </c>
      <c r="M609" t="s">
        <v>1409</v>
      </c>
      <c r="N609" t="s">
        <v>2746</v>
      </c>
      <c r="O609" t="s">
        <v>2747</v>
      </c>
      <c r="P609" t="s">
        <v>51</v>
      </c>
      <c r="Q609">
        <v>19</v>
      </c>
      <c r="R609" t="s">
        <v>88</v>
      </c>
      <c r="S609" t="s">
        <v>118</v>
      </c>
      <c r="T609">
        <v>62895</v>
      </c>
      <c r="U609" s="1">
        <v>45491</v>
      </c>
      <c r="V609" t="s">
        <v>126</v>
      </c>
      <c r="W609">
        <v>748365</v>
      </c>
      <c r="X609" t="s">
        <v>2748</v>
      </c>
      <c r="Y609">
        <v>339</v>
      </c>
      <c r="Z609">
        <v>1635</v>
      </c>
      <c r="AA609">
        <v>8</v>
      </c>
      <c r="AB609">
        <v>5232</v>
      </c>
      <c r="AC609">
        <f>Table1_1[[#This Row],[Price]]*Table1_1[[#This Row],[Quantity]]</f>
        <v>13080</v>
      </c>
    </row>
    <row r="610" spans="1:29" x14ac:dyDescent="0.3">
      <c r="A610" t="s">
        <v>28</v>
      </c>
      <c r="B610" t="s">
        <v>29</v>
      </c>
      <c r="C610" t="s">
        <v>157</v>
      </c>
      <c r="D610" t="s">
        <v>170</v>
      </c>
      <c r="E610" t="s">
        <v>46</v>
      </c>
      <c r="F610" t="s">
        <v>113</v>
      </c>
      <c r="G610">
        <v>13</v>
      </c>
      <c r="H610">
        <v>404470</v>
      </c>
      <c r="I610" t="s">
        <v>34</v>
      </c>
      <c r="J610" s="3">
        <v>45011</v>
      </c>
      <c r="K610">
        <v>950</v>
      </c>
      <c r="L610" t="s">
        <v>2749</v>
      </c>
      <c r="M610" t="s">
        <v>177</v>
      </c>
      <c r="N610" t="s">
        <v>2750</v>
      </c>
      <c r="O610" t="s">
        <v>2751</v>
      </c>
      <c r="P610" t="s">
        <v>71</v>
      </c>
      <c r="Q610">
        <v>12</v>
      </c>
      <c r="R610" t="s">
        <v>88</v>
      </c>
      <c r="S610" t="s">
        <v>41</v>
      </c>
      <c r="T610">
        <v>37674</v>
      </c>
      <c r="U610" s="1">
        <v>45573</v>
      </c>
      <c r="V610" t="s">
        <v>155</v>
      </c>
      <c r="W610">
        <v>179583</v>
      </c>
      <c r="X610" t="s">
        <v>2752</v>
      </c>
      <c r="Y610">
        <v>394</v>
      </c>
      <c r="Z610">
        <v>2628</v>
      </c>
      <c r="AA610">
        <v>8</v>
      </c>
      <c r="AB610">
        <v>8409.6</v>
      </c>
      <c r="AC610">
        <f>Table1_1[[#This Row],[Price]]*Table1_1[[#This Row],[Quantity]]</f>
        <v>21024</v>
      </c>
    </row>
    <row r="611" spans="1:29" x14ac:dyDescent="0.3">
      <c r="A611" t="s">
        <v>28</v>
      </c>
      <c r="B611" t="s">
        <v>29</v>
      </c>
      <c r="C611" t="s">
        <v>30</v>
      </c>
      <c r="D611" t="s">
        <v>560</v>
      </c>
      <c r="E611" t="s">
        <v>32</v>
      </c>
      <c r="F611" t="s">
        <v>113</v>
      </c>
      <c r="G611">
        <v>45</v>
      </c>
      <c r="H611">
        <v>422826</v>
      </c>
      <c r="I611" t="s">
        <v>34</v>
      </c>
      <c r="J611" s="3">
        <v>44449</v>
      </c>
      <c r="K611">
        <v>1400</v>
      </c>
      <c r="L611" t="s">
        <v>2753</v>
      </c>
      <c r="M611" t="s">
        <v>1017</v>
      </c>
      <c r="N611" t="s">
        <v>2754</v>
      </c>
      <c r="O611">
        <v>-2481</v>
      </c>
      <c r="P611" t="s">
        <v>71</v>
      </c>
      <c r="Q611">
        <v>16</v>
      </c>
      <c r="R611" t="s">
        <v>40</v>
      </c>
      <c r="S611" t="s">
        <v>79</v>
      </c>
      <c r="T611">
        <v>37050</v>
      </c>
      <c r="U611" s="1">
        <v>45515</v>
      </c>
      <c r="V611" t="s">
        <v>64</v>
      </c>
      <c r="W611">
        <v>623230</v>
      </c>
      <c r="X611" t="s">
        <v>2755</v>
      </c>
      <c r="Y611">
        <v>403</v>
      </c>
      <c r="Z611">
        <v>1409</v>
      </c>
      <c r="AA611">
        <v>3</v>
      </c>
      <c r="AB611">
        <v>1690.8000000000002</v>
      </c>
      <c r="AC611">
        <f>Table1_1[[#This Row],[Price]]*Table1_1[[#This Row],[Quantity]]</f>
        <v>4227</v>
      </c>
    </row>
    <row r="612" spans="1:29" x14ac:dyDescent="0.3">
      <c r="A612" t="s">
        <v>28</v>
      </c>
      <c r="B612" t="s">
        <v>29</v>
      </c>
      <c r="C612" t="s">
        <v>66</v>
      </c>
      <c r="D612" t="s">
        <v>105</v>
      </c>
      <c r="E612" t="s">
        <v>32</v>
      </c>
      <c r="F612" t="s">
        <v>355</v>
      </c>
      <c r="G612">
        <v>73</v>
      </c>
      <c r="H612">
        <v>400409</v>
      </c>
      <c r="I612" t="s">
        <v>34</v>
      </c>
      <c r="J612" s="3">
        <v>44224</v>
      </c>
      <c r="K612">
        <v>1400</v>
      </c>
      <c r="L612" t="s">
        <v>2757</v>
      </c>
      <c r="M612" t="s">
        <v>1356</v>
      </c>
      <c r="N612" t="s">
        <v>2758</v>
      </c>
      <c r="O612" t="s">
        <v>2759</v>
      </c>
      <c r="P612" t="s">
        <v>71</v>
      </c>
      <c r="Q612">
        <v>10</v>
      </c>
      <c r="R612" t="s">
        <v>88</v>
      </c>
      <c r="S612" t="s">
        <v>79</v>
      </c>
      <c r="T612">
        <v>77750</v>
      </c>
      <c r="U612" s="1">
        <v>45527</v>
      </c>
      <c r="V612" t="s">
        <v>64</v>
      </c>
      <c r="W612">
        <v>911279</v>
      </c>
      <c r="X612" t="s">
        <v>2760</v>
      </c>
      <c r="Y612">
        <v>879</v>
      </c>
      <c r="Z612">
        <v>2658</v>
      </c>
      <c r="AA612">
        <v>4</v>
      </c>
      <c r="AB612">
        <v>4252.8</v>
      </c>
      <c r="AC612">
        <f>Table1_1[[#This Row],[Price]]*Table1_1[[#This Row],[Quantity]]</f>
        <v>10632</v>
      </c>
    </row>
    <row r="613" spans="1:29" x14ac:dyDescent="0.3">
      <c r="A613" t="s">
        <v>28</v>
      </c>
      <c r="B613" t="s">
        <v>29</v>
      </c>
      <c r="C613" t="s">
        <v>148</v>
      </c>
      <c r="D613" t="s">
        <v>546</v>
      </c>
      <c r="E613" t="s">
        <v>46</v>
      </c>
      <c r="F613" t="s">
        <v>83</v>
      </c>
      <c r="G613">
        <v>69</v>
      </c>
      <c r="H613">
        <v>420039</v>
      </c>
      <c r="I613" t="s">
        <v>58</v>
      </c>
      <c r="J613" s="3">
        <v>45482</v>
      </c>
      <c r="K613">
        <v>1100</v>
      </c>
      <c r="L613" t="s">
        <v>2761</v>
      </c>
      <c r="M613" t="s">
        <v>1460</v>
      </c>
      <c r="N613" t="s">
        <v>2762</v>
      </c>
      <c r="O613" t="s">
        <v>2763</v>
      </c>
      <c r="P613" t="s">
        <v>51</v>
      </c>
      <c r="Q613">
        <v>12</v>
      </c>
      <c r="R613" t="s">
        <v>40</v>
      </c>
      <c r="S613" t="s">
        <v>41</v>
      </c>
      <c r="T613">
        <v>49007</v>
      </c>
      <c r="U613" s="1">
        <v>45608</v>
      </c>
      <c r="V613" t="s">
        <v>42</v>
      </c>
      <c r="W613">
        <v>976475</v>
      </c>
      <c r="X613" t="s">
        <v>2764</v>
      </c>
      <c r="Y613">
        <v>568</v>
      </c>
      <c r="Z613">
        <v>951</v>
      </c>
      <c r="AA613">
        <v>3</v>
      </c>
      <c r="AB613">
        <v>1141.2</v>
      </c>
      <c r="AC613">
        <f>Table1_1[[#This Row],[Price]]*Table1_1[[#This Row],[Quantity]]</f>
        <v>2853</v>
      </c>
    </row>
    <row r="614" spans="1:29" x14ac:dyDescent="0.3">
      <c r="A614" t="s">
        <v>28</v>
      </c>
      <c r="B614" t="s">
        <v>29</v>
      </c>
      <c r="C614" t="s">
        <v>30</v>
      </c>
      <c r="D614" t="s">
        <v>291</v>
      </c>
      <c r="E614" t="s">
        <v>56</v>
      </c>
      <c r="F614" t="s">
        <v>175</v>
      </c>
      <c r="G614">
        <v>74</v>
      </c>
      <c r="H614">
        <v>418697</v>
      </c>
      <c r="I614" t="s">
        <v>34</v>
      </c>
      <c r="J614" s="3">
        <v>44278</v>
      </c>
      <c r="K614">
        <v>1400</v>
      </c>
      <c r="L614" t="s">
        <v>2765</v>
      </c>
      <c r="M614" t="s">
        <v>172</v>
      </c>
      <c r="N614" t="s">
        <v>2766</v>
      </c>
      <c r="O614" t="s">
        <v>2767</v>
      </c>
      <c r="P614" t="s">
        <v>39</v>
      </c>
      <c r="Q614">
        <v>5</v>
      </c>
      <c r="R614" t="s">
        <v>88</v>
      </c>
      <c r="S614" t="s">
        <v>79</v>
      </c>
      <c r="T614">
        <v>36020</v>
      </c>
      <c r="U614" s="1">
        <v>45421</v>
      </c>
      <c r="V614" t="s">
        <v>140</v>
      </c>
      <c r="W614">
        <v>934500</v>
      </c>
      <c r="X614" t="s">
        <v>2768</v>
      </c>
      <c r="Y614">
        <v>546</v>
      </c>
      <c r="Z614">
        <v>2923</v>
      </c>
      <c r="AA614">
        <v>4</v>
      </c>
      <c r="AB614">
        <v>4676.8</v>
      </c>
      <c r="AC614">
        <f>Table1_1[[#This Row],[Price]]*Table1_1[[#This Row],[Quantity]]</f>
        <v>11692</v>
      </c>
    </row>
    <row r="615" spans="1:29" x14ac:dyDescent="0.3">
      <c r="A615" t="s">
        <v>28</v>
      </c>
      <c r="B615" t="s">
        <v>29</v>
      </c>
      <c r="C615" t="s">
        <v>148</v>
      </c>
      <c r="D615" t="s">
        <v>163</v>
      </c>
      <c r="E615" t="s">
        <v>56</v>
      </c>
      <c r="F615" t="s">
        <v>57</v>
      </c>
      <c r="G615">
        <v>40</v>
      </c>
      <c r="H615">
        <v>435306</v>
      </c>
      <c r="I615" t="s">
        <v>58</v>
      </c>
      <c r="J615" s="3">
        <v>44548</v>
      </c>
      <c r="K615">
        <v>1200</v>
      </c>
      <c r="L615" t="s">
        <v>2769</v>
      </c>
      <c r="M615" t="s">
        <v>319</v>
      </c>
      <c r="N615" t="s">
        <v>2770</v>
      </c>
      <c r="O615" t="s">
        <v>2771</v>
      </c>
      <c r="P615" t="s">
        <v>39</v>
      </c>
      <c r="Q615">
        <v>3</v>
      </c>
      <c r="R615" t="s">
        <v>40</v>
      </c>
      <c r="S615" t="s">
        <v>118</v>
      </c>
      <c r="T615">
        <v>84615</v>
      </c>
      <c r="U615" s="1">
        <v>45502</v>
      </c>
      <c r="V615" t="s">
        <v>126</v>
      </c>
      <c r="W615">
        <v>997871</v>
      </c>
      <c r="X615" t="s">
        <v>2772</v>
      </c>
      <c r="Y615">
        <v>827</v>
      </c>
      <c r="Z615">
        <v>2647</v>
      </c>
      <c r="AA615">
        <v>2</v>
      </c>
      <c r="AB615">
        <v>2117.6</v>
      </c>
      <c r="AC615">
        <f>Table1_1[[#This Row],[Price]]*Table1_1[[#This Row],[Quantity]]</f>
        <v>5294</v>
      </c>
    </row>
    <row r="616" spans="1:29" x14ac:dyDescent="0.3">
      <c r="A616" t="s">
        <v>28</v>
      </c>
      <c r="B616" t="s">
        <v>29</v>
      </c>
      <c r="C616" t="s">
        <v>54</v>
      </c>
      <c r="D616" t="s">
        <v>546</v>
      </c>
      <c r="E616" t="s">
        <v>32</v>
      </c>
      <c r="F616" t="s">
        <v>99</v>
      </c>
      <c r="G616">
        <v>62</v>
      </c>
      <c r="H616">
        <v>415312</v>
      </c>
      <c r="I616" t="s">
        <v>58</v>
      </c>
      <c r="J616" s="3">
        <v>45106</v>
      </c>
      <c r="K616">
        <v>950</v>
      </c>
      <c r="L616" t="s">
        <v>2773</v>
      </c>
      <c r="M616" t="s">
        <v>144</v>
      </c>
      <c r="N616" t="s">
        <v>2774</v>
      </c>
      <c r="O616" t="s">
        <v>2775</v>
      </c>
      <c r="P616" t="s">
        <v>71</v>
      </c>
      <c r="Q616">
        <v>20</v>
      </c>
      <c r="R616" t="s">
        <v>88</v>
      </c>
      <c r="S616" t="s">
        <v>41</v>
      </c>
      <c r="T616">
        <v>73335</v>
      </c>
      <c r="U616" s="1">
        <v>45475</v>
      </c>
      <c r="V616" t="s">
        <v>126</v>
      </c>
      <c r="W616">
        <v>518683</v>
      </c>
      <c r="X616" t="s">
        <v>2776</v>
      </c>
      <c r="Y616">
        <v>658</v>
      </c>
      <c r="Z616">
        <v>588</v>
      </c>
      <c r="AA616">
        <v>4</v>
      </c>
      <c r="AB616">
        <v>940.80000000000007</v>
      </c>
      <c r="AC616">
        <f>Table1_1[[#This Row],[Price]]*Table1_1[[#This Row],[Quantity]]</f>
        <v>2352</v>
      </c>
    </row>
    <row r="617" spans="1:29" x14ac:dyDescent="0.3">
      <c r="A617" t="s">
        <v>28</v>
      </c>
      <c r="B617" t="s">
        <v>29</v>
      </c>
      <c r="C617" t="s">
        <v>193</v>
      </c>
      <c r="D617" t="s">
        <v>621</v>
      </c>
      <c r="E617" t="s">
        <v>56</v>
      </c>
      <c r="F617" t="s">
        <v>106</v>
      </c>
      <c r="G617">
        <v>18</v>
      </c>
      <c r="H617">
        <v>412078</v>
      </c>
      <c r="I617" t="s">
        <v>34</v>
      </c>
      <c r="J617" s="3">
        <v>44622</v>
      </c>
      <c r="K617">
        <v>800</v>
      </c>
      <c r="L617" t="s">
        <v>2778</v>
      </c>
      <c r="M617" t="s">
        <v>313</v>
      </c>
      <c r="N617" t="s">
        <v>2779</v>
      </c>
      <c r="O617" t="s">
        <v>2780</v>
      </c>
      <c r="P617" t="s">
        <v>51</v>
      </c>
      <c r="Q617">
        <v>3</v>
      </c>
      <c r="R617" t="s">
        <v>88</v>
      </c>
      <c r="S617" t="s">
        <v>79</v>
      </c>
      <c r="T617">
        <v>20823</v>
      </c>
      <c r="U617" s="1">
        <v>45296</v>
      </c>
      <c r="V617" t="s">
        <v>111</v>
      </c>
      <c r="W617">
        <v>331006</v>
      </c>
      <c r="X617" t="s">
        <v>2781</v>
      </c>
      <c r="Y617">
        <v>629</v>
      </c>
      <c r="Z617">
        <v>2859</v>
      </c>
      <c r="AA617">
        <v>2</v>
      </c>
      <c r="AB617">
        <v>2287.2000000000003</v>
      </c>
      <c r="AC617">
        <f>Table1_1[[#This Row],[Price]]*Table1_1[[#This Row],[Quantity]]</f>
        <v>5718</v>
      </c>
    </row>
    <row r="618" spans="1:29" x14ac:dyDescent="0.3">
      <c r="A618" t="s">
        <v>28</v>
      </c>
      <c r="B618" t="s">
        <v>29</v>
      </c>
      <c r="C618" t="s">
        <v>54</v>
      </c>
      <c r="D618" t="s">
        <v>524</v>
      </c>
      <c r="E618" t="s">
        <v>32</v>
      </c>
      <c r="F618" t="s">
        <v>99</v>
      </c>
      <c r="G618">
        <v>88</v>
      </c>
      <c r="H618">
        <v>436770</v>
      </c>
      <c r="I618" t="s">
        <v>58</v>
      </c>
      <c r="J618" s="3">
        <v>44400</v>
      </c>
      <c r="K618">
        <v>1000</v>
      </c>
      <c r="L618" t="s">
        <v>2783</v>
      </c>
      <c r="M618" t="s">
        <v>263</v>
      </c>
      <c r="N618" t="s">
        <v>2784</v>
      </c>
      <c r="O618" t="s">
        <v>2785</v>
      </c>
      <c r="P618" t="s">
        <v>39</v>
      </c>
      <c r="Q618">
        <v>16</v>
      </c>
      <c r="R618" t="s">
        <v>40</v>
      </c>
      <c r="S618" t="s">
        <v>118</v>
      </c>
      <c r="T618">
        <v>33174</v>
      </c>
      <c r="U618" s="1">
        <v>45425</v>
      </c>
      <c r="V618" t="s">
        <v>140</v>
      </c>
      <c r="W618">
        <v>787948</v>
      </c>
      <c r="X618" t="s">
        <v>2786</v>
      </c>
      <c r="Y618">
        <v>361</v>
      </c>
      <c r="Z618">
        <v>2498</v>
      </c>
      <c r="AA618">
        <v>4</v>
      </c>
      <c r="AB618">
        <v>3996.8</v>
      </c>
      <c r="AC618">
        <f>Table1_1[[#This Row],[Price]]*Table1_1[[#This Row],[Quantity]]</f>
        <v>9992</v>
      </c>
    </row>
    <row r="619" spans="1:29" x14ac:dyDescent="0.3">
      <c r="A619" t="s">
        <v>28</v>
      </c>
      <c r="B619" t="s">
        <v>29</v>
      </c>
      <c r="C619" t="s">
        <v>44</v>
      </c>
      <c r="D619" t="s">
        <v>274</v>
      </c>
      <c r="E619" t="s">
        <v>46</v>
      </c>
      <c r="F619" t="s">
        <v>33</v>
      </c>
      <c r="G619">
        <v>82</v>
      </c>
      <c r="H619">
        <v>420502</v>
      </c>
      <c r="I619" t="s">
        <v>58</v>
      </c>
      <c r="J619" s="3">
        <v>44924</v>
      </c>
      <c r="K619">
        <v>1400</v>
      </c>
      <c r="L619" t="s">
        <v>2787</v>
      </c>
      <c r="M619" t="s">
        <v>366</v>
      </c>
      <c r="N619" t="s">
        <v>2788</v>
      </c>
      <c r="O619" t="s">
        <v>2789</v>
      </c>
      <c r="P619" t="s">
        <v>71</v>
      </c>
      <c r="Q619">
        <v>16</v>
      </c>
      <c r="R619" t="s">
        <v>88</v>
      </c>
      <c r="S619" t="s">
        <v>63</v>
      </c>
      <c r="T619">
        <v>54257</v>
      </c>
      <c r="U619" s="1">
        <v>45322</v>
      </c>
      <c r="V619" t="s">
        <v>111</v>
      </c>
      <c r="W619">
        <v>642966</v>
      </c>
      <c r="X619" t="s">
        <v>2790</v>
      </c>
      <c r="Y619">
        <v>961</v>
      </c>
      <c r="Z619">
        <v>2154</v>
      </c>
      <c r="AA619">
        <v>7</v>
      </c>
      <c r="AB619">
        <v>6031.2000000000007</v>
      </c>
      <c r="AC619">
        <f>Table1_1[[#This Row],[Price]]*Table1_1[[#This Row],[Quantity]]</f>
        <v>15078</v>
      </c>
    </row>
    <row r="620" spans="1:29" x14ac:dyDescent="0.3">
      <c r="A620" t="s">
        <v>28</v>
      </c>
      <c r="B620" t="s">
        <v>29</v>
      </c>
      <c r="C620" t="s">
        <v>148</v>
      </c>
      <c r="D620" t="s">
        <v>621</v>
      </c>
      <c r="E620" t="s">
        <v>56</v>
      </c>
      <c r="F620" t="s">
        <v>135</v>
      </c>
      <c r="G620">
        <v>5</v>
      </c>
      <c r="H620">
        <v>404714</v>
      </c>
      <c r="I620" t="s">
        <v>58</v>
      </c>
      <c r="J620" s="3">
        <v>45561</v>
      </c>
      <c r="K620">
        <v>1300</v>
      </c>
      <c r="L620" t="s">
        <v>2792</v>
      </c>
      <c r="M620" t="s">
        <v>869</v>
      </c>
      <c r="N620" t="s">
        <v>2793</v>
      </c>
      <c r="O620">
        <v>5623313292</v>
      </c>
      <c r="P620" t="s">
        <v>51</v>
      </c>
      <c r="Q620">
        <v>6</v>
      </c>
      <c r="R620" t="s">
        <v>88</v>
      </c>
      <c r="S620" t="s">
        <v>63</v>
      </c>
      <c r="T620">
        <v>77734</v>
      </c>
      <c r="U620" s="1">
        <v>45313</v>
      </c>
      <c r="V620" t="s">
        <v>111</v>
      </c>
      <c r="W620">
        <v>992110</v>
      </c>
      <c r="X620" t="s">
        <v>2794</v>
      </c>
      <c r="Y620">
        <v>554</v>
      </c>
      <c r="Z620">
        <v>616</v>
      </c>
      <c r="AA620">
        <v>6</v>
      </c>
      <c r="AB620">
        <v>1478.4</v>
      </c>
      <c r="AC620">
        <f>Table1_1[[#This Row],[Price]]*Table1_1[[#This Row],[Quantity]]</f>
        <v>3696</v>
      </c>
    </row>
    <row r="621" spans="1:29" x14ac:dyDescent="0.3">
      <c r="A621" t="s">
        <v>28</v>
      </c>
      <c r="B621" t="s">
        <v>29</v>
      </c>
      <c r="C621" t="s">
        <v>148</v>
      </c>
      <c r="D621" t="s">
        <v>317</v>
      </c>
      <c r="E621" t="s">
        <v>46</v>
      </c>
      <c r="F621" t="s">
        <v>355</v>
      </c>
      <c r="G621">
        <v>22</v>
      </c>
      <c r="H621">
        <v>417518</v>
      </c>
      <c r="I621" t="s">
        <v>34</v>
      </c>
      <c r="J621" s="3">
        <v>44327</v>
      </c>
      <c r="K621">
        <v>1300</v>
      </c>
      <c r="L621" t="s">
        <v>2795</v>
      </c>
      <c r="M621" t="s">
        <v>605</v>
      </c>
      <c r="N621" t="s">
        <v>2796</v>
      </c>
      <c r="O621" t="s">
        <v>2797</v>
      </c>
      <c r="P621" t="s">
        <v>39</v>
      </c>
      <c r="Q621">
        <v>10</v>
      </c>
      <c r="R621" t="s">
        <v>40</v>
      </c>
      <c r="S621" t="s">
        <v>41</v>
      </c>
      <c r="T621">
        <v>28052</v>
      </c>
      <c r="U621" s="1">
        <v>45335</v>
      </c>
      <c r="V621" t="s">
        <v>119</v>
      </c>
      <c r="W621">
        <v>183526</v>
      </c>
      <c r="X621" t="s">
        <v>2798</v>
      </c>
      <c r="Y621">
        <v>487</v>
      </c>
      <c r="Z621">
        <v>660</v>
      </c>
      <c r="AA621">
        <v>2</v>
      </c>
      <c r="AB621">
        <v>528</v>
      </c>
      <c r="AC621">
        <f>Table1_1[[#This Row],[Price]]*Table1_1[[#This Row],[Quantity]]</f>
        <v>1320</v>
      </c>
    </row>
    <row r="622" spans="1:29" x14ac:dyDescent="0.3">
      <c r="A622" t="s">
        <v>28</v>
      </c>
      <c r="B622" t="s">
        <v>29</v>
      </c>
      <c r="C622" t="s">
        <v>44</v>
      </c>
      <c r="D622" t="s">
        <v>291</v>
      </c>
      <c r="E622" t="s">
        <v>56</v>
      </c>
      <c r="F622" t="s">
        <v>33</v>
      </c>
      <c r="G622">
        <v>66</v>
      </c>
      <c r="H622">
        <v>412888</v>
      </c>
      <c r="I622" t="s">
        <v>34</v>
      </c>
      <c r="J622" s="3">
        <v>44679</v>
      </c>
      <c r="K622">
        <v>1000</v>
      </c>
      <c r="L622" t="s">
        <v>2799</v>
      </c>
      <c r="M622" t="s">
        <v>818</v>
      </c>
      <c r="N622" t="s">
        <v>2800</v>
      </c>
      <c r="O622">
        <v>1089762704</v>
      </c>
      <c r="P622" t="s">
        <v>87</v>
      </c>
      <c r="Q622">
        <v>4</v>
      </c>
      <c r="R622" t="s">
        <v>88</v>
      </c>
      <c r="S622" t="s">
        <v>79</v>
      </c>
      <c r="T622">
        <v>51952</v>
      </c>
      <c r="U622" s="1">
        <v>45304</v>
      </c>
      <c r="V622" t="s">
        <v>111</v>
      </c>
      <c r="W622">
        <v>253682</v>
      </c>
      <c r="X622" t="s">
        <v>2801</v>
      </c>
      <c r="Y622">
        <v>215</v>
      </c>
      <c r="Z622">
        <v>2128</v>
      </c>
      <c r="AA622">
        <v>6</v>
      </c>
      <c r="AB622">
        <v>5107.2000000000007</v>
      </c>
      <c r="AC622">
        <f>Table1_1[[#This Row],[Price]]*Table1_1[[#This Row],[Quantity]]</f>
        <v>12768</v>
      </c>
    </row>
    <row r="623" spans="1:29" x14ac:dyDescent="0.3">
      <c r="A623" t="s">
        <v>28</v>
      </c>
      <c r="B623" t="s">
        <v>29</v>
      </c>
      <c r="C623" t="s">
        <v>148</v>
      </c>
      <c r="D623" t="s">
        <v>45</v>
      </c>
      <c r="E623" t="s">
        <v>56</v>
      </c>
      <c r="F623" t="s">
        <v>33</v>
      </c>
      <c r="G623">
        <v>19</v>
      </c>
      <c r="H623">
        <v>414067</v>
      </c>
      <c r="I623" t="s">
        <v>58</v>
      </c>
      <c r="J623" s="3">
        <v>45022</v>
      </c>
      <c r="K623">
        <v>1200</v>
      </c>
      <c r="L623" t="s">
        <v>2803</v>
      </c>
      <c r="M623" t="s">
        <v>263</v>
      </c>
      <c r="N623" t="s">
        <v>2804</v>
      </c>
      <c r="O623" t="s">
        <v>2805</v>
      </c>
      <c r="P623" t="s">
        <v>87</v>
      </c>
      <c r="Q623">
        <v>20</v>
      </c>
      <c r="R623" t="s">
        <v>88</v>
      </c>
      <c r="S623" t="s">
        <v>118</v>
      </c>
      <c r="T623">
        <v>87831</v>
      </c>
      <c r="U623" s="1">
        <v>45396</v>
      </c>
      <c r="V623" t="s">
        <v>80</v>
      </c>
      <c r="W623">
        <v>932497</v>
      </c>
      <c r="X623" t="s">
        <v>2806</v>
      </c>
      <c r="Y623">
        <v>384</v>
      </c>
      <c r="Z623">
        <v>1969</v>
      </c>
      <c r="AA623">
        <v>6</v>
      </c>
      <c r="AB623">
        <v>4725.6000000000004</v>
      </c>
      <c r="AC623">
        <f>Table1_1[[#This Row],[Price]]*Table1_1[[#This Row],[Quantity]]</f>
        <v>11814</v>
      </c>
    </row>
    <row r="624" spans="1:29" x14ac:dyDescent="0.3">
      <c r="A624" t="s">
        <v>28</v>
      </c>
      <c r="B624" t="s">
        <v>29</v>
      </c>
      <c r="C624" t="s">
        <v>66</v>
      </c>
      <c r="D624" t="s">
        <v>248</v>
      </c>
      <c r="E624" t="s">
        <v>56</v>
      </c>
      <c r="F624" t="s">
        <v>99</v>
      </c>
      <c r="G624">
        <v>17</v>
      </c>
      <c r="H624">
        <v>416153</v>
      </c>
      <c r="I624" t="s">
        <v>58</v>
      </c>
      <c r="J624" s="3">
        <v>44671</v>
      </c>
      <c r="K624">
        <v>950</v>
      </c>
      <c r="L624" t="s">
        <v>2807</v>
      </c>
      <c r="M624" t="s">
        <v>361</v>
      </c>
      <c r="N624" t="s">
        <v>2808</v>
      </c>
      <c r="O624">
        <v>-4170</v>
      </c>
      <c r="P624" t="s">
        <v>71</v>
      </c>
      <c r="Q624">
        <v>18</v>
      </c>
      <c r="R624" t="s">
        <v>88</v>
      </c>
      <c r="S624" t="s">
        <v>63</v>
      </c>
      <c r="T624">
        <v>58794</v>
      </c>
      <c r="U624" s="1">
        <v>45607</v>
      </c>
      <c r="V624" t="s">
        <v>42</v>
      </c>
      <c r="W624">
        <v>762436</v>
      </c>
      <c r="X624" t="s">
        <v>2809</v>
      </c>
      <c r="Y624">
        <v>469</v>
      </c>
      <c r="Z624">
        <v>2352</v>
      </c>
      <c r="AA624">
        <v>2</v>
      </c>
      <c r="AB624">
        <v>1881.6000000000001</v>
      </c>
      <c r="AC624">
        <f>Table1_1[[#This Row],[Price]]*Table1_1[[#This Row],[Quantity]]</f>
        <v>4704</v>
      </c>
    </row>
    <row r="625" spans="1:29" x14ac:dyDescent="0.3">
      <c r="A625" t="s">
        <v>28</v>
      </c>
      <c r="B625" t="s">
        <v>29</v>
      </c>
      <c r="C625" t="s">
        <v>91</v>
      </c>
      <c r="D625" t="s">
        <v>364</v>
      </c>
      <c r="E625" t="s">
        <v>46</v>
      </c>
      <c r="F625" t="s">
        <v>106</v>
      </c>
      <c r="G625">
        <v>24</v>
      </c>
      <c r="H625">
        <v>427207</v>
      </c>
      <c r="I625" t="s">
        <v>58</v>
      </c>
      <c r="J625" s="3">
        <v>44593</v>
      </c>
      <c r="K625">
        <v>950</v>
      </c>
      <c r="L625" t="s">
        <v>2811</v>
      </c>
      <c r="M625" t="s">
        <v>85</v>
      </c>
      <c r="N625" t="s">
        <v>2812</v>
      </c>
      <c r="O625" t="s">
        <v>2813</v>
      </c>
      <c r="P625" t="s">
        <v>71</v>
      </c>
      <c r="Q625">
        <v>20</v>
      </c>
      <c r="R625" t="s">
        <v>88</v>
      </c>
      <c r="S625" t="s">
        <v>41</v>
      </c>
      <c r="T625">
        <v>92000</v>
      </c>
      <c r="U625" s="1">
        <v>45411</v>
      </c>
      <c r="V625" t="s">
        <v>80</v>
      </c>
      <c r="W625">
        <v>337934</v>
      </c>
      <c r="X625" t="s">
        <v>2814</v>
      </c>
      <c r="Y625">
        <v>642</v>
      </c>
      <c r="Z625">
        <v>1563</v>
      </c>
      <c r="AA625">
        <v>3</v>
      </c>
      <c r="AB625">
        <v>1875.6000000000001</v>
      </c>
      <c r="AC625">
        <f>Table1_1[[#This Row],[Price]]*Table1_1[[#This Row],[Quantity]]</f>
        <v>4689</v>
      </c>
    </row>
    <row r="626" spans="1:29" x14ac:dyDescent="0.3">
      <c r="A626" t="s">
        <v>28</v>
      </c>
      <c r="B626" t="s">
        <v>29</v>
      </c>
      <c r="C626" t="s">
        <v>66</v>
      </c>
      <c r="D626" t="s">
        <v>364</v>
      </c>
      <c r="E626" t="s">
        <v>56</v>
      </c>
      <c r="F626" t="s">
        <v>33</v>
      </c>
      <c r="G626">
        <v>65</v>
      </c>
      <c r="H626">
        <v>402161</v>
      </c>
      <c r="I626" t="s">
        <v>58</v>
      </c>
      <c r="J626" s="3">
        <v>45471</v>
      </c>
      <c r="K626">
        <v>950</v>
      </c>
      <c r="L626" t="s">
        <v>2816</v>
      </c>
      <c r="M626" t="s">
        <v>172</v>
      </c>
      <c r="N626" t="s">
        <v>2817</v>
      </c>
      <c r="O626" t="s">
        <v>2818</v>
      </c>
      <c r="P626" t="s">
        <v>87</v>
      </c>
      <c r="Q626">
        <v>8</v>
      </c>
      <c r="R626" t="s">
        <v>88</v>
      </c>
      <c r="S626" t="s">
        <v>63</v>
      </c>
      <c r="T626">
        <v>48260</v>
      </c>
      <c r="U626" s="1">
        <v>45617</v>
      </c>
      <c r="V626" t="s">
        <v>42</v>
      </c>
      <c r="W626">
        <v>719717</v>
      </c>
      <c r="X626" t="s">
        <v>2819</v>
      </c>
      <c r="Y626">
        <v>653</v>
      </c>
      <c r="Z626">
        <v>2118</v>
      </c>
      <c r="AA626">
        <v>3</v>
      </c>
      <c r="AB626">
        <v>2541.6000000000004</v>
      </c>
      <c r="AC626">
        <f>Table1_1[[#This Row],[Price]]*Table1_1[[#This Row],[Quantity]]</f>
        <v>6354</v>
      </c>
    </row>
    <row r="627" spans="1:29" x14ac:dyDescent="0.3">
      <c r="A627" t="s">
        <v>28</v>
      </c>
      <c r="B627" t="s">
        <v>29</v>
      </c>
      <c r="C627" t="s">
        <v>91</v>
      </c>
      <c r="D627" t="s">
        <v>442</v>
      </c>
      <c r="E627" t="s">
        <v>56</v>
      </c>
      <c r="F627" t="s">
        <v>47</v>
      </c>
      <c r="G627">
        <v>36</v>
      </c>
      <c r="H627">
        <v>423365</v>
      </c>
      <c r="I627" t="s">
        <v>34</v>
      </c>
      <c r="J627" s="3">
        <v>45094</v>
      </c>
      <c r="K627">
        <v>800</v>
      </c>
      <c r="L627" t="s">
        <v>2821</v>
      </c>
      <c r="M627" t="s">
        <v>654</v>
      </c>
      <c r="N627" t="s">
        <v>2822</v>
      </c>
      <c r="O627" t="s">
        <v>2823</v>
      </c>
      <c r="P627" t="s">
        <v>39</v>
      </c>
      <c r="Q627">
        <v>18</v>
      </c>
      <c r="R627" t="s">
        <v>40</v>
      </c>
      <c r="S627" t="s">
        <v>63</v>
      </c>
      <c r="T627">
        <v>17340</v>
      </c>
      <c r="U627" s="1">
        <v>45498</v>
      </c>
      <c r="V627" t="s">
        <v>126</v>
      </c>
      <c r="W627">
        <v>651912</v>
      </c>
      <c r="X627" t="s">
        <v>2824</v>
      </c>
      <c r="Y627">
        <v>603</v>
      </c>
      <c r="Z627">
        <v>2414</v>
      </c>
      <c r="AA627">
        <v>6</v>
      </c>
      <c r="AB627">
        <v>5793.6</v>
      </c>
      <c r="AC627">
        <f>Table1_1[[#This Row],[Price]]*Table1_1[[#This Row],[Quantity]]</f>
        <v>14484</v>
      </c>
    </row>
    <row r="628" spans="1:29" x14ac:dyDescent="0.3">
      <c r="A628" t="s">
        <v>28</v>
      </c>
      <c r="B628" t="s">
        <v>29</v>
      </c>
      <c r="C628" t="s">
        <v>30</v>
      </c>
      <c r="D628" t="s">
        <v>380</v>
      </c>
      <c r="E628" t="s">
        <v>46</v>
      </c>
      <c r="F628" t="s">
        <v>33</v>
      </c>
      <c r="G628">
        <v>50</v>
      </c>
      <c r="H628">
        <v>412788</v>
      </c>
      <c r="I628" t="s">
        <v>34</v>
      </c>
      <c r="J628" s="3">
        <v>45222</v>
      </c>
      <c r="K628">
        <v>1400</v>
      </c>
      <c r="L628" t="s">
        <v>2825</v>
      </c>
      <c r="M628" t="s">
        <v>101</v>
      </c>
      <c r="N628" t="s">
        <v>2826</v>
      </c>
      <c r="O628" t="s">
        <v>2827</v>
      </c>
      <c r="P628" t="s">
        <v>71</v>
      </c>
      <c r="Q628">
        <v>3</v>
      </c>
      <c r="R628" t="s">
        <v>88</v>
      </c>
      <c r="S628" t="s">
        <v>63</v>
      </c>
      <c r="T628">
        <v>95060</v>
      </c>
      <c r="U628" s="1">
        <v>45332</v>
      </c>
      <c r="V628" t="s">
        <v>119</v>
      </c>
      <c r="W628">
        <v>564054</v>
      </c>
      <c r="X628" t="s">
        <v>2828</v>
      </c>
      <c r="Y628">
        <v>637</v>
      </c>
      <c r="Z628">
        <v>1499</v>
      </c>
      <c r="AA628">
        <v>4</v>
      </c>
      <c r="AB628">
        <v>2398.4</v>
      </c>
      <c r="AC628">
        <f>Table1_1[[#This Row],[Price]]*Table1_1[[#This Row],[Quantity]]</f>
        <v>5996</v>
      </c>
    </row>
    <row r="629" spans="1:29" x14ac:dyDescent="0.3">
      <c r="A629" t="s">
        <v>28</v>
      </c>
      <c r="B629" t="s">
        <v>29</v>
      </c>
      <c r="C629" t="s">
        <v>91</v>
      </c>
      <c r="D629" t="s">
        <v>621</v>
      </c>
      <c r="E629" t="s">
        <v>46</v>
      </c>
      <c r="F629" t="s">
        <v>175</v>
      </c>
      <c r="G629">
        <v>47</v>
      </c>
      <c r="H629">
        <v>419981</v>
      </c>
      <c r="I629" t="s">
        <v>34</v>
      </c>
      <c r="J629" s="3">
        <v>44682</v>
      </c>
      <c r="K629">
        <v>1100</v>
      </c>
      <c r="L629" t="s">
        <v>2829</v>
      </c>
      <c r="M629" t="s">
        <v>101</v>
      </c>
      <c r="N629" t="s">
        <v>2830</v>
      </c>
      <c r="O629" t="s">
        <v>2831</v>
      </c>
      <c r="P629" t="s">
        <v>39</v>
      </c>
      <c r="Q629">
        <v>10</v>
      </c>
      <c r="R629" t="s">
        <v>40</v>
      </c>
      <c r="S629" t="s">
        <v>118</v>
      </c>
      <c r="T629">
        <v>36656</v>
      </c>
      <c r="U629" s="1">
        <v>45392</v>
      </c>
      <c r="V629" t="s">
        <v>80</v>
      </c>
      <c r="W629">
        <v>323960</v>
      </c>
      <c r="X629" t="s">
        <v>2832</v>
      </c>
      <c r="Y629">
        <v>694</v>
      </c>
      <c r="Z629">
        <v>747</v>
      </c>
      <c r="AA629">
        <v>8</v>
      </c>
      <c r="AB629">
        <v>2390.4</v>
      </c>
      <c r="AC629">
        <f>Table1_1[[#This Row],[Price]]*Table1_1[[#This Row],[Quantity]]</f>
        <v>5976</v>
      </c>
    </row>
    <row r="630" spans="1:29" x14ac:dyDescent="0.3">
      <c r="A630" t="s">
        <v>28</v>
      </c>
      <c r="B630" t="s">
        <v>29</v>
      </c>
      <c r="C630" t="s">
        <v>148</v>
      </c>
      <c r="D630" t="s">
        <v>92</v>
      </c>
      <c r="E630" t="s">
        <v>56</v>
      </c>
      <c r="F630" t="s">
        <v>135</v>
      </c>
      <c r="G630">
        <v>39</v>
      </c>
      <c r="H630">
        <v>436134</v>
      </c>
      <c r="I630" t="s">
        <v>58</v>
      </c>
      <c r="J630" s="3">
        <v>44571</v>
      </c>
      <c r="K630">
        <v>950</v>
      </c>
      <c r="L630" t="s">
        <v>2833</v>
      </c>
      <c r="M630" t="s">
        <v>287</v>
      </c>
      <c r="N630" t="s">
        <v>2834</v>
      </c>
      <c r="O630" t="s">
        <v>2835</v>
      </c>
      <c r="P630" t="s">
        <v>71</v>
      </c>
      <c r="Q630">
        <v>11</v>
      </c>
      <c r="R630" t="s">
        <v>88</v>
      </c>
      <c r="S630" t="s">
        <v>79</v>
      </c>
      <c r="T630">
        <v>37153</v>
      </c>
      <c r="U630" s="1">
        <v>45553</v>
      </c>
      <c r="V630" t="s">
        <v>180</v>
      </c>
      <c r="W630">
        <v>361321</v>
      </c>
      <c r="X630" t="s">
        <v>2836</v>
      </c>
      <c r="Y630">
        <v>367</v>
      </c>
      <c r="Z630">
        <v>2215</v>
      </c>
      <c r="AA630">
        <v>7</v>
      </c>
      <c r="AB630">
        <v>6202</v>
      </c>
      <c r="AC630">
        <f>Table1_1[[#This Row],[Price]]*Table1_1[[#This Row],[Quantity]]</f>
        <v>15505</v>
      </c>
    </row>
    <row r="631" spans="1:29" x14ac:dyDescent="0.3">
      <c r="A631" t="s">
        <v>28</v>
      </c>
      <c r="B631" t="s">
        <v>29</v>
      </c>
      <c r="C631" t="s">
        <v>54</v>
      </c>
      <c r="D631" t="s">
        <v>274</v>
      </c>
      <c r="E631" t="s">
        <v>46</v>
      </c>
      <c r="F631" t="s">
        <v>47</v>
      </c>
      <c r="G631">
        <v>11</v>
      </c>
      <c r="H631">
        <v>421244</v>
      </c>
      <c r="I631" t="s">
        <v>58</v>
      </c>
      <c r="J631" s="3">
        <v>44648</v>
      </c>
      <c r="K631">
        <v>1000</v>
      </c>
      <c r="L631" t="s">
        <v>2837</v>
      </c>
      <c r="M631" t="s">
        <v>506</v>
      </c>
      <c r="N631" t="s">
        <v>2838</v>
      </c>
      <c r="O631" t="s">
        <v>2839</v>
      </c>
      <c r="P631" t="s">
        <v>71</v>
      </c>
      <c r="Q631">
        <v>10</v>
      </c>
      <c r="R631" t="s">
        <v>40</v>
      </c>
      <c r="S631" t="s">
        <v>118</v>
      </c>
      <c r="T631">
        <v>45761</v>
      </c>
      <c r="U631" s="1">
        <v>45401</v>
      </c>
      <c r="V631" t="s">
        <v>80</v>
      </c>
      <c r="W631">
        <v>865931</v>
      </c>
      <c r="X631" t="s">
        <v>2840</v>
      </c>
      <c r="Y631">
        <v>975</v>
      </c>
      <c r="Z631">
        <v>601</v>
      </c>
      <c r="AA631">
        <v>7</v>
      </c>
      <c r="AB631">
        <v>1682.8000000000002</v>
      </c>
      <c r="AC631">
        <f>Table1_1[[#This Row],[Price]]*Table1_1[[#This Row],[Quantity]]</f>
        <v>4207</v>
      </c>
    </row>
    <row r="632" spans="1:29" x14ac:dyDescent="0.3">
      <c r="A632" t="s">
        <v>28</v>
      </c>
      <c r="B632" t="s">
        <v>29</v>
      </c>
      <c r="C632" t="s">
        <v>30</v>
      </c>
      <c r="D632" t="s">
        <v>291</v>
      </c>
      <c r="E632" t="s">
        <v>56</v>
      </c>
      <c r="F632" t="s">
        <v>106</v>
      </c>
      <c r="G632">
        <v>5</v>
      </c>
      <c r="H632">
        <v>410222</v>
      </c>
      <c r="I632" t="s">
        <v>34</v>
      </c>
      <c r="J632" s="3">
        <v>44904</v>
      </c>
      <c r="K632">
        <v>1000</v>
      </c>
      <c r="L632" t="s">
        <v>2842</v>
      </c>
      <c r="M632" t="s">
        <v>85</v>
      </c>
      <c r="N632" t="s">
        <v>2843</v>
      </c>
      <c r="O632" t="s">
        <v>2844</v>
      </c>
      <c r="P632" t="s">
        <v>51</v>
      </c>
      <c r="Q632">
        <v>5</v>
      </c>
      <c r="R632" t="s">
        <v>88</v>
      </c>
      <c r="S632" t="s">
        <v>79</v>
      </c>
      <c r="T632">
        <v>94249</v>
      </c>
      <c r="U632" s="1">
        <v>45621</v>
      </c>
      <c r="V632" t="s">
        <v>42</v>
      </c>
      <c r="W632">
        <v>345444</v>
      </c>
      <c r="X632" t="s">
        <v>2845</v>
      </c>
      <c r="Y632">
        <v>847</v>
      </c>
      <c r="Z632">
        <v>677</v>
      </c>
      <c r="AA632">
        <v>3</v>
      </c>
      <c r="AB632">
        <v>812.40000000000009</v>
      </c>
      <c r="AC632">
        <f>Table1_1[[#This Row],[Price]]*Table1_1[[#This Row],[Quantity]]</f>
        <v>2031</v>
      </c>
    </row>
    <row r="633" spans="1:29" x14ac:dyDescent="0.3">
      <c r="A633" t="s">
        <v>28</v>
      </c>
      <c r="B633" t="s">
        <v>29</v>
      </c>
      <c r="C633" t="s">
        <v>54</v>
      </c>
      <c r="D633" t="s">
        <v>220</v>
      </c>
      <c r="E633" t="s">
        <v>46</v>
      </c>
      <c r="F633" t="s">
        <v>175</v>
      </c>
      <c r="G633">
        <v>84</v>
      </c>
      <c r="H633">
        <v>437903</v>
      </c>
      <c r="I633" t="s">
        <v>58</v>
      </c>
      <c r="J633" s="3">
        <v>45596</v>
      </c>
      <c r="K633">
        <v>950</v>
      </c>
      <c r="L633" t="s">
        <v>2847</v>
      </c>
      <c r="M633" t="s">
        <v>1409</v>
      </c>
      <c r="N633" t="s">
        <v>2848</v>
      </c>
      <c r="O633" t="s">
        <v>2849</v>
      </c>
      <c r="P633" t="s">
        <v>39</v>
      </c>
      <c r="Q633">
        <v>9</v>
      </c>
      <c r="R633" t="s">
        <v>40</v>
      </c>
      <c r="S633" t="s">
        <v>63</v>
      </c>
      <c r="T633">
        <v>67555</v>
      </c>
      <c r="U633" s="1">
        <v>45552</v>
      </c>
      <c r="V633" t="s">
        <v>180</v>
      </c>
      <c r="W633">
        <v>481493</v>
      </c>
      <c r="X633" t="s">
        <v>2850</v>
      </c>
      <c r="Y633">
        <v>620</v>
      </c>
      <c r="Z633">
        <v>836</v>
      </c>
      <c r="AA633">
        <v>1</v>
      </c>
      <c r="AB633">
        <v>334.40000000000003</v>
      </c>
      <c r="AC633">
        <f>Table1_1[[#This Row],[Price]]*Table1_1[[#This Row],[Quantity]]</f>
        <v>836</v>
      </c>
    </row>
    <row r="634" spans="1:29" x14ac:dyDescent="0.3">
      <c r="A634" t="s">
        <v>28</v>
      </c>
      <c r="B634" t="s">
        <v>29</v>
      </c>
      <c r="C634" t="s">
        <v>91</v>
      </c>
      <c r="D634" t="s">
        <v>105</v>
      </c>
      <c r="E634" t="s">
        <v>56</v>
      </c>
      <c r="F634" t="s">
        <v>99</v>
      </c>
      <c r="G634">
        <v>67</v>
      </c>
      <c r="H634">
        <v>432667</v>
      </c>
      <c r="I634" t="s">
        <v>34</v>
      </c>
      <c r="J634" s="3">
        <v>44681</v>
      </c>
      <c r="K634">
        <v>1100</v>
      </c>
      <c r="L634" t="s">
        <v>2852</v>
      </c>
      <c r="M634" t="s">
        <v>76</v>
      </c>
      <c r="N634" t="s">
        <v>2853</v>
      </c>
      <c r="O634" t="s">
        <v>2854</v>
      </c>
      <c r="P634" t="s">
        <v>87</v>
      </c>
      <c r="Q634">
        <v>17</v>
      </c>
      <c r="R634" t="s">
        <v>88</v>
      </c>
      <c r="S634" t="s">
        <v>118</v>
      </c>
      <c r="T634">
        <v>26302</v>
      </c>
      <c r="U634" s="1">
        <v>45321</v>
      </c>
      <c r="V634" t="s">
        <v>111</v>
      </c>
      <c r="W634">
        <v>234251</v>
      </c>
      <c r="X634" t="s">
        <v>2855</v>
      </c>
      <c r="Y634">
        <v>961</v>
      </c>
      <c r="Z634">
        <v>759</v>
      </c>
      <c r="AA634">
        <v>2</v>
      </c>
      <c r="AB634">
        <v>607.20000000000005</v>
      </c>
      <c r="AC634">
        <f>Table1_1[[#This Row],[Price]]*Table1_1[[#This Row],[Quantity]]</f>
        <v>1518</v>
      </c>
    </row>
    <row r="635" spans="1:29" x14ac:dyDescent="0.3">
      <c r="A635" t="s">
        <v>28</v>
      </c>
      <c r="B635" t="s">
        <v>29</v>
      </c>
      <c r="C635" t="s">
        <v>44</v>
      </c>
      <c r="D635" t="s">
        <v>511</v>
      </c>
      <c r="E635" t="s">
        <v>56</v>
      </c>
      <c r="F635" t="s">
        <v>106</v>
      </c>
      <c r="G635">
        <v>40</v>
      </c>
      <c r="H635">
        <v>414082</v>
      </c>
      <c r="I635" t="s">
        <v>58</v>
      </c>
      <c r="J635" s="3">
        <v>45345</v>
      </c>
      <c r="K635">
        <v>1100</v>
      </c>
      <c r="L635" t="s">
        <v>2856</v>
      </c>
      <c r="M635" t="s">
        <v>101</v>
      </c>
      <c r="N635" t="s">
        <v>2857</v>
      </c>
      <c r="O635" t="s">
        <v>2858</v>
      </c>
      <c r="P635" t="s">
        <v>51</v>
      </c>
      <c r="Q635">
        <v>13</v>
      </c>
      <c r="R635" t="s">
        <v>88</v>
      </c>
      <c r="S635" t="s">
        <v>79</v>
      </c>
      <c r="T635">
        <v>70320</v>
      </c>
      <c r="U635" s="1">
        <v>45382</v>
      </c>
      <c r="V635" t="s">
        <v>72</v>
      </c>
      <c r="W635">
        <v>990615</v>
      </c>
      <c r="X635" t="s">
        <v>2859</v>
      </c>
      <c r="Y635">
        <v>543</v>
      </c>
      <c r="Z635">
        <v>1045</v>
      </c>
      <c r="AA635">
        <v>6</v>
      </c>
      <c r="AB635">
        <v>2508</v>
      </c>
      <c r="AC635">
        <f>Table1_1[[#This Row],[Price]]*Table1_1[[#This Row],[Quantity]]</f>
        <v>6270</v>
      </c>
    </row>
    <row r="636" spans="1:29" x14ac:dyDescent="0.3">
      <c r="A636" t="s">
        <v>28</v>
      </c>
      <c r="B636" t="s">
        <v>29</v>
      </c>
      <c r="C636" t="s">
        <v>193</v>
      </c>
      <c r="D636" t="s">
        <v>163</v>
      </c>
      <c r="E636" t="s">
        <v>56</v>
      </c>
      <c r="F636" t="s">
        <v>106</v>
      </c>
      <c r="G636">
        <v>49</v>
      </c>
      <c r="H636">
        <v>413612</v>
      </c>
      <c r="I636" t="s">
        <v>58</v>
      </c>
      <c r="J636" s="3">
        <v>45342</v>
      </c>
      <c r="K636">
        <v>1300</v>
      </c>
      <c r="L636" t="s">
        <v>2860</v>
      </c>
      <c r="M636" t="s">
        <v>108</v>
      </c>
      <c r="N636" t="s">
        <v>2861</v>
      </c>
      <c r="O636" t="s">
        <v>2862</v>
      </c>
      <c r="P636" t="s">
        <v>87</v>
      </c>
      <c r="Q636">
        <v>6</v>
      </c>
      <c r="R636" t="s">
        <v>40</v>
      </c>
      <c r="S636" t="s">
        <v>118</v>
      </c>
      <c r="T636">
        <v>40836</v>
      </c>
      <c r="U636" s="1">
        <v>45574</v>
      </c>
      <c r="V636" t="s">
        <v>155</v>
      </c>
      <c r="W636">
        <v>744704</v>
      </c>
      <c r="X636" t="s">
        <v>2863</v>
      </c>
      <c r="Y636">
        <v>353</v>
      </c>
      <c r="Z636">
        <v>2413</v>
      </c>
      <c r="AA636">
        <v>1</v>
      </c>
      <c r="AB636">
        <v>965.2</v>
      </c>
      <c r="AC636">
        <f>Table1_1[[#This Row],[Price]]*Table1_1[[#This Row],[Quantity]]</f>
        <v>2413</v>
      </c>
    </row>
    <row r="637" spans="1:29" x14ac:dyDescent="0.3">
      <c r="A637" t="s">
        <v>28</v>
      </c>
      <c r="B637" t="s">
        <v>29</v>
      </c>
      <c r="C637" t="s">
        <v>54</v>
      </c>
      <c r="D637" t="s">
        <v>442</v>
      </c>
      <c r="E637" t="s">
        <v>32</v>
      </c>
      <c r="F637" t="s">
        <v>106</v>
      </c>
      <c r="G637">
        <v>42</v>
      </c>
      <c r="H637">
        <v>428672</v>
      </c>
      <c r="I637" t="s">
        <v>58</v>
      </c>
      <c r="J637" s="3">
        <v>43859</v>
      </c>
      <c r="K637">
        <v>1200</v>
      </c>
      <c r="L637" t="s">
        <v>2864</v>
      </c>
      <c r="M637" t="s">
        <v>108</v>
      </c>
      <c r="N637" t="s">
        <v>2865</v>
      </c>
      <c r="O637" t="s">
        <v>2866</v>
      </c>
      <c r="P637" t="s">
        <v>71</v>
      </c>
      <c r="Q637">
        <v>6</v>
      </c>
      <c r="R637" t="s">
        <v>40</v>
      </c>
      <c r="S637" t="s">
        <v>63</v>
      </c>
      <c r="T637">
        <v>58140</v>
      </c>
      <c r="U637" s="1">
        <v>45619</v>
      </c>
      <c r="V637" t="s">
        <v>42</v>
      </c>
      <c r="W637">
        <v>103821</v>
      </c>
      <c r="X637" t="s">
        <v>2867</v>
      </c>
      <c r="Y637">
        <v>297</v>
      </c>
      <c r="Z637">
        <v>1193</v>
      </c>
      <c r="AA637">
        <v>6</v>
      </c>
      <c r="AB637">
        <v>2863.2000000000003</v>
      </c>
      <c r="AC637">
        <f>Table1_1[[#This Row],[Price]]*Table1_1[[#This Row],[Quantity]]</f>
        <v>7158</v>
      </c>
    </row>
    <row r="638" spans="1:29" x14ac:dyDescent="0.3">
      <c r="A638" t="s">
        <v>28</v>
      </c>
      <c r="B638" t="s">
        <v>29</v>
      </c>
      <c r="C638" t="s">
        <v>54</v>
      </c>
      <c r="D638" t="s">
        <v>45</v>
      </c>
      <c r="E638" t="s">
        <v>56</v>
      </c>
      <c r="F638" t="s">
        <v>47</v>
      </c>
      <c r="G638">
        <v>54</v>
      </c>
      <c r="H638">
        <v>431793</v>
      </c>
      <c r="I638" t="s">
        <v>58</v>
      </c>
      <c r="J638" s="3">
        <v>45061</v>
      </c>
      <c r="K638">
        <v>950</v>
      </c>
      <c r="L638" t="s">
        <v>2869</v>
      </c>
      <c r="M638" t="s">
        <v>542</v>
      </c>
      <c r="N638" t="s">
        <v>2870</v>
      </c>
      <c r="O638" t="s">
        <v>2871</v>
      </c>
      <c r="P638" t="s">
        <v>87</v>
      </c>
      <c r="Q638">
        <v>10</v>
      </c>
      <c r="R638" t="s">
        <v>88</v>
      </c>
      <c r="S638" t="s">
        <v>118</v>
      </c>
      <c r="T638">
        <v>54645</v>
      </c>
      <c r="U638" s="1">
        <v>45592</v>
      </c>
      <c r="V638" t="s">
        <v>155</v>
      </c>
      <c r="W638">
        <v>979284</v>
      </c>
      <c r="X638" t="s">
        <v>2872</v>
      </c>
      <c r="Y638">
        <v>539</v>
      </c>
      <c r="Z638">
        <v>1309</v>
      </c>
      <c r="AA638">
        <v>4</v>
      </c>
      <c r="AB638">
        <v>2094.4</v>
      </c>
      <c r="AC638">
        <f>Table1_1[[#This Row],[Price]]*Table1_1[[#This Row],[Quantity]]</f>
        <v>5236</v>
      </c>
    </row>
    <row r="639" spans="1:29" x14ac:dyDescent="0.3">
      <c r="A639" t="s">
        <v>28</v>
      </c>
      <c r="B639" t="s">
        <v>29</v>
      </c>
      <c r="C639" t="s">
        <v>193</v>
      </c>
      <c r="D639" t="s">
        <v>411</v>
      </c>
      <c r="E639" t="s">
        <v>32</v>
      </c>
      <c r="F639" t="s">
        <v>33</v>
      </c>
      <c r="G639">
        <v>8</v>
      </c>
      <c r="H639">
        <v>403438</v>
      </c>
      <c r="I639" t="s">
        <v>34</v>
      </c>
      <c r="J639" s="3">
        <v>45131</v>
      </c>
      <c r="K639">
        <v>950</v>
      </c>
      <c r="L639" t="s">
        <v>2873</v>
      </c>
      <c r="M639" t="s">
        <v>211</v>
      </c>
      <c r="N639" t="s">
        <v>2874</v>
      </c>
      <c r="O639" t="s">
        <v>2875</v>
      </c>
      <c r="P639" t="s">
        <v>71</v>
      </c>
      <c r="Q639">
        <v>15</v>
      </c>
      <c r="R639" t="s">
        <v>40</v>
      </c>
      <c r="S639" t="s">
        <v>41</v>
      </c>
      <c r="T639">
        <v>54510</v>
      </c>
      <c r="U639" s="1">
        <v>45303</v>
      </c>
      <c r="V639" t="s">
        <v>111</v>
      </c>
      <c r="W639">
        <v>483390</v>
      </c>
      <c r="X639" t="s">
        <v>2876</v>
      </c>
      <c r="Y639">
        <v>999</v>
      </c>
      <c r="Z639">
        <v>680</v>
      </c>
      <c r="AA639">
        <v>5</v>
      </c>
      <c r="AB639">
        <v>1360</v>
      </c>
      <c r="AC639">
        <f>Table1_1[[#This Row],[Price]]*Table1_1[[#This Row],[Quantity]]</f>
        <v>3400</v>
      </c>
    </row>
    <row r="640" spans="1:29" x14ac:dyDescent="0.3">
      <c r="A640" t="s">
        <v>28</v>
      </c>
      <c r="B640" t="s">
        <v>29</v>
      </c>
      <c r="C640" t="s">
        <v>44</v>
      </c>
      <c r="D640" t="s">
        <v>616</v>
      </c>
      <c r="E640" t="s">
        <v>46</v>
      </c>
      <c r="F640" t="s">
        <v>106</v>
      </c>
      <c r="G640">
        <v>81</v>
      </c>
      <c r="H640">
        <v>436696</v>
      </c>
      <c r="I640" t="s">
        <v>58</v>
      </c>
      <c r="J640" s="3">
        <v>43880</v>
      </c>
      <c r="K640">
        <v>1000</v>
      </c>
      <c r="L640" t="s">
        <v>2877</v>
      </c>
      <c r="M640" t="s">
        <v>423</v>
      </c>
      <c r="N640" t="s">
        <v>2878</v>
      </c>
      <c r="O640" t="s">
        <v>2879</v>
      </c>
      <c r="P640" t="s">
        <v>51</v>
      </c>
      <c r="Q640">
        <v>3</v>
      </c>
      <c r="R640" t="s">
        <v>40</v>
      </c>
      <c r="S640" t="s">
        <v>79</v>
      </c>
      <c r="T640">
        <v>97775</v>
      </c>
      <c r="U640" s="1">
        <v>45482</v>
      </c>
      <c r="V640" t="s">
        <v>126</v>
      </c>
      <c r="W640">
        <v>576531</v>
      </c>
      <c r="X640" t="s">
        <v>2880</v>
      </c>
      <c r="Y640">
        <v>869</v>
      </c>
      <c r="Z640">
        <v>2531</v>
      </c>
      <c r="AA640">
        <v>3</v>
      </c>
      <c r="AB640">
        <v>3037.2000000000003</v>
      </c>
      <c r="AC640">
        <f>Table1_1[[#This Row],[Price]]*Table1_1[[#This Row],[Quantity]]</f>
        <v>7593</v>
      </c>
    </row>
    <row r="641" spans="1:29" x14ac:dyDescent="0.3">
      <c r="A641" t="s">
        <v>28</v>
      </c>
      <c r="B641" t="s">
        <v>29</v>
      </c>
      <c r="C641" t="s">
        <v>54</v>
      </c>
      <c r="D641" t="s">
        <v>616</v>
      </c>
      <c r="E641" t="s">
        <v>56</v>
      </c>
      <c r="F641" t="s">
        <v>113</v>
      </c>
      <c r="G641">
        <v>34</v>
      </c>
      <c r="H641">
        <v>438034</v>
      </c>
      <c r="I641" t="s">
        <v>58</v>
      </c>
      <c r="J641" s="3">
        <v>45373</v>
      </c>
      <c r="K641">
        <v>1300</v>
      </c>
      <c r="L641" t="s">
        <v>2882</v>
      </c>
      <c r="M641" t="s">
        <v>2124</v>
      </c>
      <c r="N641" t="s">
        <v>2883</v>
      </c>
      <c r="O641">
        <v>3927274246</v>
      </c>
      <c r="P641" t="s">
        <v>71</v>
      </c>
      <c r="Q641">
        <v>10</v>
      </c>
      <c r="R641" t="s">
        <v>40</v>
      </c>
      <c r="S641" t="s">
        <v>41</v>
      </c>
      <c r="T641">
        <v>78972</v>
      </c>
      <c r="U641" s="1">
        <v>45422</v>
      </c>
      <c r="V641" t="s">
        <v>140</v>
      </c>
      <c r="W641">
        <v>107363</v>
      </c>
      <c r="X641" t="s">
        <v>2884</v>
      </c>
      <c r="Y641">
        <v>499</v>
      </c>
      <c r="Z641">
        <v>773</v>
      </c>
      <c r="AA641">
        <v>4</v>
      </c>
      <c r="AB641">
        <v>1236.8000000000002</v>
      </c>
      <c r="AC641">
        <f>Table1_1[[#This Row],[Price]]*Table1_1[[#This Row],[Quantity]]</f>
        <v>3092</v>
      </c>
    </row>
    <row r="642" spans="1:29" x14ac:dyDescent="0.3">
      <c r="A642" t="s">
        <v>28</v>
      </c>
      <c r="B642" t="s">
        <v>29</v>
      </c>
      <c r="C642" t="s">
        <v>54</v>
      </c>
      <c r="D642" t="s">
        <v>267</v>
      </c>
      <c r="E642" t="s">
        <v>32</v>
      </c>
      <c r="F642" t="s">
        <v>113</v>
      </c>
      <c r="G642">
        <v>26</v>
      </c>
      <c r="H642">
        <v>433537</v>
      </c>
      <c r="I642" t="s">
        <v>34</v>
      </c>
      <c r="J642" s="3">
        <v>45619</v>
      </c>
      <c r="K642">
        <v>950</v>
      </c>
      <c r="L642" t="s">
        <v>2886</v>
      </c>
      <c r="M642" t="s">
        <v>222</v>
      </c>
      <c r="N642" t="s">
        <v>2887</v>
      </c>
      <c r="O642" t="s">
        <v>2888</v>
      </c>
      <c r="P642" t="s">
        <v>39</v>
      </c>
      <c r="Q642">
        <v>16</v>
      </c>
      <c r="R642" t="s">
        <v>40</v>
      </c>
      <c r="S642" t="s">
        <v>79</v>
      </c>
      <c r="T642">
        <v>14766</v>
      </c>
      <c r="U642" s="1">
        <v>45317</v>
      </c>
      <c r="V642" t="s">
        <v>111</v>
      </c>
      <c r="W642">
        <v>293111</v>
      </c>
      <c r="X642" t="s">
        <v>2889</v>
      </c>
      <c r="Y642">
        <v>768</v>
      </c>
      <c r="Z642">
        <v>2987</v>
      </c>
      <c r="AA642">
        <v>8</v>
      </c>
      <c r="AB642">
        <v>9558.4</v>
      </c>
      <c r="AC642">
        <f>Table1_1[[#This Row],[Price]]*Table1_1[[#This Row],[Quantity]]</f>
        <v>23896</v>
      </c>
    </row>
    <row r="643" spans="1:29" x14ac:dyDescent="0.3">
      <c r="A643" t="s">
        <v>28</v>
      </c>
      <c r="B643" t="s">
        <v>29</v>
      </c>
      <c r="C643" t="s">
        <v>157</v>
      </c>
      <c r="D643" t="s">
        <v>82</v>
      </c>
      <c r="E643" t="s">
        <v>46</v>
      </c>
      <c r="F643" t="s">
        <v>47</v>
      </c>
      <c r="G643">
        <v>55</v>
      </c>
      <c r="H643">
        <v>437763</v>
      </c>
      <c r="I643" t="s">
        <v>58</v>
      </c>
      <c r="J643" s="3">
        <v>45503</v>
      </c>
      <c r="K643">
        <v>1200</v>
      </c>
      <c r="L643" t="s">
        <v>2890</v>
      </c>
      <c r="M643" t="s">
        <v>1212</v>
      </c>
      <c r="N643" t="s">
        <v>2891</v>
      </c>
      <c r="O643" t="s">
        <v>2892</v>
      </c>
      <c r="P643" t="s">
        <v>51</v>
      </c>
      <c r="Q643">
        <v>20</v>
      </c>
      <c r="R643" t="s">
        <v>88</v>
      </c>
      <c r="S643" t="s">
        <v>118</v>
      </c>
      <c r="T643">
        <v>39656</v>
      </c>
      <c r="U643" s="1">
        <v>45325</v>
      </c>
      <c r="V643" t="s">
        <v>119</v>
      </c>
      <c r="W643">
        <v>402203</v>
      </c>
      <c r="X643" t="s">
        <v>1454</v>
      </c>
      <c r="Y643">
        <v>457</v>
      </c>
      <c r="Z643">
        <v>1730</v>
      </c>
      <c r="AA643">
        <v>2</v>
      </c>
      <c r="AB643">
        <v>1384</v>
      </c>
      <c r="AC643">
        <f>Table1_1[[#This Row],[Price]]*Table1_1[[#This Row],[Quantity]]</f>
        <v>3460</v>
      </c>
    </row>
    <row r="644" spans="1:29" x14ac:dyDescent="0.3">
      <c r="A644" t="s">
        <v>28</v>
      </c>
      <c r="B644" t="s">
        <v>29</v>
      </c>
      <c r="C644" t="s">
        <v>193</v>
      </c>
      <c r="D644" t="s">
        <v>45</v>
      </c>
      <c r="E644" t="s">
        <v>56</v>
      </c>
      <c r="F644" t="s">
        <v>135</v>
      </c>
      <c r="G644">
        <v>97</v>
      </c>
      <c r="H644">
        <v>413423</v>
      </c>
      <c r="I644" t="s">
        <v>34</v>
      </c>
      <c r="J644" s="3">
        <v>44262</v>
      </c>
      <c r="K644">
        <v>1100</v>
      </c>
      <c r="L644" t="s">
        <v>2893</v>
      </c>
      <c r="M644" t="s">
        <v>263</v>
      </c>
      <c r="N644" t="s">
        <v>2894</v>
      </c>
      <c r="O644" t="s">
        <v>2895</v>
      </c>
      <c r="P644" t="s">
        <v>51</v>
      </c>
      <c r="Q644">
        <v>15</v>
      </c>
      <c r="R644" t="s">
        <v>40</v>
      </c>
      <c r="S644" t="s">
        <v>79</v>
      </c>
      <c r="T644">
        <v>16306</v>
      </c>
      <c r="U644" s="1">
        <v>45483</v>
      </c>
      <c r="V644" t="s">
        <v>126</v>
      </c>
      <c r="W644">
        <v>347205</v>
      </c>
      <c r="X644" t="s">
        <v>2896</v>
      </c>
      <c r="Y644">
        <v>617</v>
      </c>
      <c r="Z644">
        <v>1650</v>
      </c>
      <c r="AA644">
        <v>2</v>
      </c>
      <c r="AB644">
        <v>1320</v>
      </c>
      <c r="AC644">
        <f>Table1_1[[#This Row],[Price]]*Table1_1[[#This Row],[Quantity]]</f>
        <v>3300</v>
      </c>
    </row>
    <row r="645" spans="1:29" x14ac:dyDescent="0.3">
      <c r="A645" t="s">
        <v>28</v>
      </c>
      <c r="B645" t="s">
        <v>29</v>
      </c>
      <c r="C645" t="s">
        <v>66</v>
      </c>
      <c r="D645" t="s">
        <v>611</v>
      </c>
      <c r="E645" t="s">
        <v>46</v>
      </c>
      <c r="F645" t="s">
        <v>135</v>
      </c>
      <c r="G645">
        <v>78</v>
      </c>
      <c r="H645">
        <v>438479</v>
      </c>
      <c r="I645" t="s">
        <v>34</v>
      </c>
      <c r="J645" s="3">
        <v>44702</v>
      </c>
      <c r="K645">
        <v>1200</v>
      </c>
      <c r="L645" t="s">
        <v>2897</v>
      </c>
      <c r="M645" t="s">
        <v>434</v>
      </c>
      <c r="N645" t="s">
        <v>2898</v>
      </c>
      <c r="O645" t="s">
        <v>2899</v>
      </c>
      <c r="P645" t="s">
        <v>51</v>
      </c>
      <c r="Q645">
        <v>12</v>
      </c>
      <c r="R645" t="s">
        <v>40</v>
      </c>
      <c r="S645" t="s">
        <v>118</v>
      </c>
      <c r="T645">
        <v>25619</v>
      </c>
      <c r="U645" s="1">
        <v>45457</v>
      </c>
      <c r="V645" t="s">
        <v>52</v>
      </c>
      <c r="W645">
        <v>384335</v>
      </c>
      <c r="X645" t="s">
        <v>2900</v>
      </c>
      <c r="Y645">
        <v>862</v>
      </c>
      <c r="Z645">
        <v>2044</v>
      </c>
      <c r="AA645">
        <v>7</v>
      </c>
      <c r="AB645">
        <v>5723.2000000000007</v>
      </c>
      <c r="AC645">
        <f>Table1_1[[#This Row],[Price]]*Table1_1[[#This Row],[Quantity]]</f>
        <v>14308</v>
      </c>
    </row>
    <row r="646" spans="1:29" x14ac:dyDescent="0.3">
      <c r="A646" t="s">
        <v>28</v>
      </c>
      <c r="B646" t="s">
        <v>29</v>
      </c>
      <c r="C646" t="s">
        <v>44</v>
      </c>
      <c r="D646" t="s">
        <v>566</v>
      </c>
      <c r="E646" t="s">
        <v>32</v>
      </c>
      <c r="F646" t="s">
        <v>99</v>
      </c>
      <c r="G646">
        <v>17</v>
      </c>
      <c r="H646">
        <v>405618</v>
      </c>
      <c r="I646" t="s">
        <v>58</v>
      </c>
      <c r="J646" s="3">
        <v>43947</v>
      </c>
      <c r="K646">
        <v>1300</v>
      </c>
      <c r="L646" t="s">
        <v>2902</v>
      </c>
      <c r="M646" t="s">
        <v>605</v>
      </c>
      <c r="N646" t="s">
        <v>2903</v>
      </c>
      <c r="O646" t="s">
        <v>2904</v>
      </c>
      <c r="P646" t="s">
        <v>87</v>
      </c>
      <c r="Q646">
        <v>3</v>
      </c>
      <c r="R646" t="s">
        <v>40</v>
      </c>
      <c r="S646" t="s">
        <v>41</v>
      </c>
      <c r="T646">
        <v>75360</v>
      </c>
      <c r="U646" s="1">
        <v>45527</v>
      </c>
      <c r="V646" t="s">
        <v>64</v>
      </c>
      <c r="W646">
        <v>508788</v>
      </c>
      <c r="X646" t="s">
        <v>2905</v>
      </c>
      <c r="Y646">
        <v>954</v>
      </c>
      <c r="Z646">
        <v>1991</v>
      </c>
      <c r="AA646">
        <v>6</v>
      </c>
      <c r="AB646">
        <v>4778.4000000000015</v>
      </c>
      <c r="AC646">
        <f>Table1_1[[#This Row],[Price]]*Table1_1[[#This Row],[Quantity]]</f>
        <v>11946</v>
      </c>
    </row>
    <row r="647" spans="1:29" x14ac:dyDescent="0.3">
      <c r="A647" t="s">
        <v>28</v>
      </c>
      <c r="B647" t="s">
        <v>29</v>
      </c>
      <c r="C647" t="s">
        <v>44</v>
      </c>
      <c r="D647" t="s">
        <v>82</v>
      </c>
      <c r="E647" t="s">
        <v>56</v>
      </c>
      <c r="F647" t="s">
        <v>57</v>
      </c>
      <c r="G647">
        <v>88</v>
      </c>
      <c r="H647">
        <v>437681</v>
      </c>
      <c r="I647" t="s">
        <v>34</v>
      </c>
      <c r="J647" s="3">
        <v>43987</v>
      </c>
      <c r="K647">
        <v>1200</v>
      </c>
      <c r="L647" t="s">
        <v>2907</v>
      </c>
      <c r="M647" t="s">
        <v>172</v>
      </c>
      <c r="N647" t="s">
        <v>2908</v>
      </c>
      <c r="O647" t="s">
        <v>2909</v>
      </c>
      <c r="P647" t="s">
        <v>39</v>
      </c>
      <c r="Q647">
        <v>13</v>
      </c>
      <c r="R647" t="s">
        <v>40</v>
      </c>
      <c r="S647" t="s">
        <v>63</v>
      </c>
      <c r="T647">
        <v>33702</v>
      </c>
      <c r="U647" s="1">
        <v>45580</v>
      </c>
      <c r="V647" t="s">
        <v>155</v>
      </c>
      <c r="W647">
        <v>423362</v>
      </c>
      <c r="X647" t="s">
        <v>2910</v>
      </c>
      <c r="Y647">
        <v>843</v>
      </c>
      <c r="Z647">
        <v>858</v>
      </c>
      <c r="AA647">
        <v>8</v>
      </c>
      <c r="AB647">
        <v>2745.6000000000004</v>
      </c>
      <c r="AC647">
        <f>Table1_1[[#This Row],[Price]]*Table1_1[[#This Row],[Quantity]]</f>
        <v>6864</v>
      </c>
    </row>
    <row r="648" spans="1:29" x14ac:dyDescent="0.3">
      <c r="A648" t="s">
        <v>28</v>
      </c>
      <c r="B648" t="s">
        <v>29</v>
      </c>
      <c r="C648" t="s">
        <v>66</v>
      </c>
      <c r="D648" t="s">
        <v>421</v>
      </c>
      <c r="E648" t="s">
        <v>56</v>
      </c>
      <c r="F648" t="s">
        <v>57</v>
      </c>
      <c r="G648">
        <v>40</v>
      </c>
      <c r="H648">
        <v>406560</v>
      </c>
      <c r="I648" t="s">
        <v>58</v>
      </c>
      <c r="J648" s="3">
        <v>44784</v>
      </c>
      <c r="K648">
        <v>1400</v>
      </c>
      <c r="L648" t="s">
        <v>2912</v>
      </c>
      <c r="M648" t="s">
        <v>747</v>
      </c>
      <c r="N648" t="s">
        <v>2913</v>
      </c>
      <c r="O648">
        <v>-9743</v>
      </c>
      <c r="P648" t="s">
        <v>39</v>
      </c>
      <c r="Q648">
        <v>10</v>
      </c>
      <c r="R648" t="s">
        <v>88</v>
      </c>
      <c r="S648" t="s">
        <v>118</v>
      </c>
      <c r="T648">
        <v>43644</v>
      </c>
      <c r="U648" s="1">
        <v>45461</v>
      </c>
      <c r="V648" t="s">
        <v>52</v>
      </c>
      <c r="W648">
        <v>294102</v>
      </c>
      <c r="X648" t="s">
        <v>2914</v>
      </c>
      <c r="Y648">
        <v>825</v>
      </c>
      <c r="Z648">
        <v>1882</v>
      </c>
      <c r="AA648">
        <v>4</v>
      </c>
      <c r="AB648">
        <v>3011.2000000000003</v>
      </c>
      <c r="AC648">
        <f>Table1_1[[#This Row],[Price]]*Table1_1[[#This Row],[Quantity]]</f>
        <v>7528</v>
      </c>
    </row>
    <row r="649" spans="1:29" x14ac:dyDescent="0.3">
      <c r="A649" t="s">
        <v>28</v>
      </c>
      <c r="B649" t="s">
        <v>29</v>
      </c>
      <c r="C649" t="s">
        <v>66</v>
      </c>
      <c r="D649" t="s">
        <v>105</v>
      </c>
      <c r="E649" t="s">
        <v>32</v>
      </c>
      <c r="F649" t="s">
        <v>83</v>
      </c>
      <c r="G649">
        <v>89</v>
      </c>
      <c r="H649">
        <v>433976</v>
      </c>
      <c r="I649" t="s">
        <v>58</v>
      </c>
      <c r="J649" s="3">
        <v>44303</v>
      </c>
      <c r="K649">
        <v>1400</v>
      </c>
      <c r="L649" t="s">
        <v>2916</v>
      </c>
      <c r="M649" t="s">
        <v>244</v>
      </c>
      <c r="N649" t="s">
        <v>2917</v>
      </c>
      <c r="O649" t="s">
        <v>2918</v>
      </c>
      <c r="P649" t="s">
        <v>39</v>
      </c>
      <c r="Q649">
        <v>4</v>
      </c>
      <c r="R649" t="s">
        <v>88</v>
      </c>
      <c r="S649" t="s">
        <v>79</v>
      </c>
      <c r="T649">
        <v>37264</v>
      </c>
      <c r="U649" s="1">
        <v>45535</v>
      </c>
      <c r="V649" t="s">
        <v>64</v>
      </c>
      <c r="W649">
        <v>561174</v>
      </c>
      <c r="X649" t="s">
        <v>2919</v>
      </c>
      <c r="Y649">
        <v>727</v>
      </c>
      <c r="Z649">
        <v>1118</v>
      </c>
      <c r="AA649">
        <v>1</v>
      </c>
      <c r="AB649">
        <v>447.20000000000005</v>
      </c>
      <c r="AC649">
        <f>Table1_1[[#This Row],[Price]]*Table1_1[[#This Row],[Quantity]]</f>
        <v>1118</v>
      </c>
    </row>
    <row r="650" spans="1:29" x14ac:dyDescent="0.3">
      <c r="A650" t="s">
        <v>28</v>
      </c>
      <c r="B650" t="s">
        <v>29</v>
      </c>
      <c r="C650" t="s">
        <v>66</v>
      </c>
      <c r="D650" t="s">
        <v>82</v>
      </c>
      <c r="E650" t="s">
        <v>56</v>
      </c>
      <c r="F650" t="s">
        <v>175</v>
      </c>
      <c r="G650">
        <v>84</v>
      </c>
      <c r="H650">
        <v>415960</v>
      </c>
      <c r="I650" t="s">
        <v>34</v>
      </c>
      <c r="J650" s="3">
        <v>43932</v>
      </c>
      <c r="K650">
        <v>1100</v>
      </c>
      <c r="L650" t="s">
        <v>2921</v>
      </c>
      <c r="M650" t="s">
        <v>222</v>
      </c>
      <c r="N650" t="s">
        <v>2922</v>
      </c>
      <c r="O650" t="s">
        <v>2923</v>
      </c>
      <c r="P650" t="s">
        <v>87</v>
      </c>
      <c r="Q650">
        <v>10</v>
      </c>
      <c r="R650" t="s">
        <v>40</v>
      </c>
      <c r="S650" t="s">
        <v>79</v>
      </c>
      <c r="T650">
        <v>70935</v>
      </c>
      <c r="U650" s="1">
        <v>45558</v>
      </c>
      <c r="V650" t="s">
        <v>180</v>
      </c>
      <c r="W650">
        <v>518003</v>
      </c>
      <c r="X650" t="s">
        <v>2924</v>
      </c>
      <c r="Y650">
        <v>795</v>
      </c>
      <c r="Z650">
        <v>2086</v>
      </c>
      <c r="AA650">
        <v>4</v>
      </c>
      <c r="AB650">
        <v>3337.6000000000004</v>
      </c>
      <c r="AC650">
        <f>Table1_1[[#This Row],[Price]]*Table1_1[[#This Row],[Quantity]]</f>
        <v>8344</v>
      </c>
    </row>
    <row r="651" spans="1:29" x14ac:dyDescent="0.3">
      <c r="A651" t="s">
        <v>28</v>
      </c>
      <c r="B651" t="s">
        <v>29</v>
      </c>
      <c r="C651" t="s">
        <v>66</v>
      </c>
      <c r="D651" t="s">
        <v>546</v>
      </c>
      <c r="E651" t="s">
        <v>32</v>
      </c>
      <c r="F651" t="s">
        <v>57</v>
      </c>
      <c r="G651">
        <v>78</v>
      </c>
      <c r="H651">
        <v>412046</v>
      </c>
      <c r="I651" t="s">
        <v>58</v>
      </c>
      <c r="J651" s="3">
        <v>44065</v>
      </c>
      <c r="K651">
        <v>950</v>
      </c>
      <c r="L651" t="s">
        <v>2926</v>
      </c>
      <c r="M651" t="s">
        <v>1198</v>
      </c>
      <c r="N651" t="s">
        <v>2927</v>
      </c>
      <c r="O651" t="s">
        <v>2928</v>
      </c>
      <c r="P651" t="s">
        <v>87</v>
      </c>
      <c r="Q651">
        <v>18</v>
      </c>
      <c r="R651" t="s">
        <v>40</v>
      </c>
      <c r="S651" t="s">
        <v>41</v>
      </c>
      <c r="T651">
        <v>17266</v>
      </c>
      <c r="U651" s="1">
        <v>45383</v>
      </c>
      <c r="V651" t="s">
        <v>80</v>
      </c>
      <c r="W651">
        <v>367627</v>
      </c>
      <c r="X651" t="s">
        <v>2929</v>
      </c>
      <c r="Y651">
        <v>955</v>
      </c>
      <c r="Z651">
        <v>644</v>
      </c>
      <c r="AA651">
        <v>3</v>
      </c>
      <c r="AB651">
        <v>772.80000000000007</v>
      </c>
      <c r="AC651">
        <f>Table1_1[[#This Row],[Price]]*Table1_1[[#This Row],[Quantity]]</f>
        <v>1932</v>
      </c>
    </row>
    <row r="652" spans="1:29" x14ac:dyDescent="0.3">
      <c r="A652" t="s">
        <v>28</v>
      </c>
      <c r="B652" t="s">
        <v>29</v>
      </c>
      <c r="C652" t="s">
        <v>157</v>
      </c>
      <c r="D652" t="s">
        <v>163</v>
      </c>
      <c r="E652" t="s">
        <v>46</v>
      </c>
      <c r="F652" t="s">
        <v>113</v>
      </c>
      <c r="G652">
        <v>86</v>
      </c>
      <c r="H652">
        <v>409449</v>
      </c>
      <c r="I652" t="s">
        <v>58</v>
      </c>
      <c r="J652" s="3">
        <v>45309</v>
      </c>
      <c r="K652">
        <v>1400</v>
      </c>
      <c r="L652" t="s">
        <v>2931</v>
      </c>
      <c r="M652" t="s">
        <v>2538</v>
      </c>
      <c r="N652" t="s">
        <v>2932</v>
      </c>
      <c r="O652" t="s">
        <v>2933</v>
      </c>
      <c r="P652" t="s">
        <v>71</v>
      </c>
      <c r="Q652">
        <v>9</v>
      </c>
      <c r="R652" t="s">
        <v>88</v>
      </c>
      <c r="S652" t="s">
        <v>63</v>
      </c>
      <c r="T652">
        <v>12872</v>
      </c>
      <c r="U652" s="1">
        <v>45327</v>
      </c>
      <c r="V652" t="s">
        <v>119</v>
      </c>
      <c r="W652">
        <v>963313</v>
      </c>
      <c r="X652" t="s">
        <v>2934</v>
      </c>
      <c r="Y652">
        <v>544</v>
      </c>
      <c r="Z652">
        <v>1397</v>
      </c>
      <c r="AA652">
        <v>3</v>
      </c>
      <c r="AB652">
        <v>1676.4</v>
      </c>
      <c r="AC652">
        <f>Table1_1[[#This Row],[Price]]*Table1_1[[#This Row],[Quantity]]</f>
        <v>4191</v>
      </c>
    </row>
    <row r="653" spans="1:29" x14ac:dyDescent="0.3">
      <c r="A653" t="s">
        <v>28</v>
      </c>
      <c r="B653" t="s">
        <v>29</v>
      </c>
      <c r="C653" t="s">
        <v>157</v>
      </c>
      <c r="D653" t="s">
        <v>237</v>
      </c>
      <c r="E653" t="s">
        <v>46</v>
      </c>
      <c r="F653" t="s">
        <v>99</v>
      </c>
      <c r="G653">
        <v>40</v>
      </c>
      <c r="H653">
        <v>434306</v>
      </c>
      <c r="I653" t="s">
        <v>34</v>
      </c>
      <c r="J653" s="3">
        <v>44757</v>
      </c>
      <c r="K653">
        <v>1100</v>
      </c>
      <c r="L653" t="s">
        <v>2935</v>
      </c>
      <c r="M653" t="s">
        <v>1091</v>
      </c>
      <c r="N653" t="s">
        <v>2936</v>
      </c>
      <c r="O653">
        <v>8108276336</v>
      </c>
      <c r="P653" t="s">
        <v>51</v>
      </c>
      <c r="Q653">
        <v>5</v>
      </c>
      <c r="R653" t="s">
        <v>88</v>
      </c>
      <c r="S653" t="s">
        <v>79</v>
      </c>
      <c r="T653">
        <v>94791</v>
      </c>
      <c r="U653" s="1">
        <v>45602</v>
      </c>
      <c r="V653" t="s">
        <v>42</v>
      </c>
      <c r="W653">
        <v>378488</v>
      </c>
      <c r="X653" t="s">
        <v>2937</v>
      </c>
      <c r="Y653">
        <v>557</v>
      </c>
      <c r="Z653">
        <v>2537</v>
      </c>
      <c r="AA653">
        <v>2</v>
      </c>
      <c r="AB653">
        <v>2029.6000000000001</v>
      </c>
      <c r="AC653">
        <f>Table1_1[[#This Row],[Price]]*Table1_1[[#This Row],[Quantity]]</f>
        <v>5074</v>
      </c>
    </row>
    <row r="654" spans="1:29" x14ac:dyDescent="0.3">
      <c r="A654" t="s">
        <v>28</v>
      </c>
      <c r="B654" t="s">
        <v>29</v>
      </c>
      <c r="C654" t="s">
        <v>54</v>
      </c>
      <c r="D654" t="s">
        <v>560</v>
      </c>
      <c r="E654" t="s">
        <v>56</v>
      </c>
      <c r="F654" t="s">
        <v>57</v>
      </c>
      <c r="G654">
        <v>67</v>
      </c>
      <c r="H654">
        <v>416167</v>
      </c>
      <c r="I654" t="s">
        <v>58</v>
      </c>
      <c r="J654" s="3">
        <v>44514</v>
      </c>
      <c r="K654">
        <v>800</v>
      </c>
      <c r="L654" t="s">
        <v>2939</v>
      </c>
      <c r="M654" t="s">
        <v>423</v>
      </c>
      <c r="N654" t="s">
        <v>2940</v>
      </c>
      <c r="O654" t="s">
        <v>2941</v>
      </c>
      <c r="P654" t="s">
        <v>71</v>
      </c>
      <c r="Q654">
        <v>13</v>
      </c>
      <c r="R654" t="s">
        <v>40</v>
      </c>
      <c r="S654" t="s">
        <v>79</v>
      </c>
      <c r="T654">
        <v>72155</v>
      </c>
      <c r="U654" s="1">
        <v>45342</v>
      </c>
      <c r="V654" t="s">
        <v>119</v>
      </c>
      <c r="W654">
        <v>231559</v>
      </c>
      <c r="X654" t="s">
        <v>2942</v>
      </c>
      <c r="Y654">
        <v>459</v>
      </c>
      <c r="Z654">
        <v>910</v>
      </c>
      <c r="AA654">
        <v>6</v>
      </c>
      <c r="AB654">
        <v>2184</v>
      </c>
      <c r="AC654">
        <f>Table1_1[[#This Row],[Price]]*Table1_1[[#This Row],[Quantity]]</f>
        <v>5460</v>
      </c>
    </row>
    <row r="655" spans="1:29" x14ac:dyDescent="0.3">
      <c r="A655" t="s">
        <v>28</v>
      </c>
      <c r="B655" t="s">
        <v>29</v>
      </c>
      <c r="C655" t="s">
        <v>193</v>
      </c>
      <c r="D655" t="s">
        <v>621</v>
      </c>
      <c r="E655" t="s">
        <v>56</v>
      </c>
      <c r="F655" t="s">
        <v>150</v>
      </c>
      <c r="G655">
        <v>21</v>
      </c>
      <c r="H655">
        <v>435896</v>
      </c>
      <c r="I655" t="s">
        <v>58</v>
      </c>
      <c r="J655" s="3">
        <v>45449</v>
      </c>
      <c r="K655">
        <v>1400</v>
      </c>
      <c r="L655" t="s">
        <v>2943</v>
      </c>
      <c r="M655" t="s">
        <v>129</v>
      </c>
      <c r="N655" t="s">
        <v>2944</v>
      </c>
      <c r="O655" t="s">
        <v>2945</v>
      </c>
      <c r="P655" t="s">
        <v>87</v>
      </c>
      <c r="Q655">
        <v>9</v>
      </c>
      <c r="R655" t="s">
        <v>40</v>
      </c>
      <c r="S655" t="s">
        <v>41</v>
      </c>
      <c r="T655">
        <v>66401</v>
      </c>
      <c r="U655" s="1">
        <v>45405</v>
      </c>
      <c r="V655" t="s">
        <v>80</v>
      </c>
      <c r="W655">
        <v>932633</v>
      </c>
      <c r="X655" t="s">
        <v>2946</v>
      </c>
      <c r="Y655">
        <v>796</v>
      </c>
      <c r="Z655">
        <v>2554</v>
      </c>
      <c r="AA655">
        <v>8</v>
      </c>
      <c r="AB655">
        <v>8172.8</v>
      </c>
      <c r="AC655">
        <f>Table1_1[[#This Row],[Price]]*Table1_1[[#This Row],[Quantity]]</f>
        <v>20432</v>
      </c>
    </row>
    <row r="656" spans="1:29" x14ac:dyDescent="0.3">
      <c r="A656" t="s">
        <v>28</v>
      </c>
      <c r="B656" t="s">
        <v>29</v>
      </c>
      <c r="C656" t="s">
        <v>193</v>
      </c>
      <c r="D656" t="s">
        <v>621</v>
      </c>
      <c r="E656" t="s">
        <v>32</v>
      </c>
      <c r="F656" t="s">
        <v>99</v>
      </c>
      <c r="G656">
        <v>70</v>
      </c>
      <c r="H656">
        <v>437088</v>
      </c>
      <c r="I656" t="s">
        <v>58</v>
      </c>
      <c r="J656" s="3">
        <v>45608</v>
      </c>
      <c r="K656">
        <v>800</v>
      </c>
      <c r="L656" t="s">
        <v>2947</v>
      </c>
      <c r="M656" t="s">
        <v>670</v>
      </c>
      <c r="N656" t="s">
        <v>2948</v>
      </c>
      <c r="O656">
        <v>-1166</v>
      </c>
      <c r="P656" t="s">
        <v>39</v>
      </c>
      <c r="Q656">
        <v>8</v>
      </c>
      <c r="R656" t="s">
        <v>40</v>
      </c>
      <c r="S656" t="s">
        <v>41</v>
      </c>
      <c r="T656">
        <v>44574</v>
      </c>
      <c r="U656" s="1">
        <v>45355</v>
      </c>
      <c r="V656" t="s">
        <v>72</v>
      </c>
      <c r="W656">
        <v>374934</v>
      </c>
      <c r="X656" t="s">
        <v>2949</v>
      </c>
      <c r="Y656">
        <v>813</v>
      </c>
      <c r="Z656">
        <v>1735</v>
      </c>
      <c r="AA656">
        <v>2</v>
      </c>
      <c r="AB656">
        <v>1388</v>
      </c>
      <c r="AC656">
        <f>Table1_1[[#This Row],[Price]]*Table1_1[[#This Row],[Quantity]]</f>
        <v>3470</v>
      </c>
    </row>
    <row r="657" spans="1:29" x14ac:dyDescent="0.3">
      <c r="A657" t="s">
        <v>28</v>
      </c>
      <c r="B657" t="s">
        <v>29</v>
      </c>
      <c r="C657" t="s">
        <v>54</v>
      </c>
      <c r="D657" t="s">
        <v>163</v>
      </c>
      <c r="E657" t="s">
        <v>56</v>
      </c>
      <c r="F657" t="s">
        <v>33</v>
      </c>
      <c r="G657">
        <v>56</v>
      </c>
      <c r="H657">
        <v>400037</v>
      </c>
      <c r="I657" t="s">
        <v>58</v>
      </c>
      <c r="J657" s="3">
        <v>43852</v>
      </c>
      <c r="K657">
        <v>800</v>
      </c>
      <c r="L657" t="s">
        <v>2950</v>
      </c>
      <c r="M657" t="s">
        <v>276</v>
      </c>
      <c r="N657" t="s">
        <v>2951</v>
      </c>
      <c r="O657">
        <v>6622351962</v>
      </c>
      <c r="P657" t="s">
        <v>87</v>
      </c>
      <c r="Q657">
        <v>8</v>
      </c>
      <c r="R657" t="s">
        <v>40</v>
      </c>
      <c r="S657" t="s">
        <v>79</v>
      </c>
      <c r="T657">
        <v>70170</v>
      </c>
      <c r="U657" s="1">
        <v>45533</v>
      </c>
      <c r="V657" t="s">
        <v>64</v>
      </c>
      <c r="W657">
        <v>939509</v>
      </c>
      <c r="X657" t="s">
        <v>2952</v>
      </c>
      <c r="Y657">
        <v>653</v>
      </c>
      <c r="Z657">
        <v>1679</v>
      </c>
      <c r="AA657">
        <v>8</v>
      </c>
      <c r="AB657">
        <v>5372.8</v>
      </c>
      <c r="AC657">
        <f>Table1_1[[#This Row],[Price]]*Table1_1[[#This Row],[Quantity]]</f>
        <v>13432</v>
      </c>
    </row>
    <row r="658" spans="1:29" x14ac:dyDescent="0.3">
      <c r="A658" t="s">
        <v>28</v>
      </c>
      <c r="B658" t="s">
        <v>29</v>
      </c>
      <c r="C658" t="s">
        <v>148</v>
      </c>
      <c r="D658" t="s">
        <v>637</v>
      </c>
      <c r="E658" t="s">
        <v>32</v>
      </c>
      <c r="F658" t="s">
        <v>150</v>
      </c>
      <c r="G658">
        <v>35</v>
      </c>
      <c r="H658">
        <v>408599</v>
      </c>
      <c r="I658" t="s">
        <v>58</v>
      </c>
      <c r="J658" s="3">
        <v>43856</v>
      </c>
      <c r="K658">
        <v>1100</v>
      </c>
      <c r="L658" t="s">
        <v>2953</v>
      </c>
      <c r="M658" t="s">
        <v>94</v>
      </c>
      <c r="N658" t="s">
        <v>2954</v>
      </c>
      <c r="O658" t="s">
        <v>2955</v>
      </c>
      <c r="P658" t="s">
        <v>39</v>
      </c>
      <c r="Q658">
        <v>6</v>
      </c>
      <c r="R658" t="s">
        <v>40</v>
      </c>
      <c r="S658" t="s">
        <v>41</v>
      </c>
      <c r="T658">
        <v>42702</v>
      </c>
      <c r="U658" s="1">
        <v>45501</v>
      </c>
      <c r="V658" t="s">
        <v>126</v>
      </c>
      <c r="W658">
        <v>954015</v>
      </c>
      <c r="X658" t="s">
        <v>2956</v>
      </c>
      <c r="Y658">
        <v>392</v>
      </c>
      <c r="Z658">
        <v>1661</v>
      </c>
      <c r="AA658">
        <v>6</v>
      </c>
      <c r="AB658">
        <v>3986.4</v>
      </c>
      <c r="AC658">
        <f>Table1_1[[#This Row],[Price]]*Table1_1[[#This Row],[Quantity]]</f>
        <v>9966</v>
      </c>
    </row>
    <row r="659" spans="1:29" x14ac:dyDescent="0.3">
      <c r="A659" t="s">
        <v>28</v>
      </c>
      <c r="B659" t="s">
        <v>29</v>
      </c>
      <c r="C659" t="s">
        <v>44</v>
      </c>
      <c r="D659" t="s">
        <v>338</v>
      </c>
      <c r="E659" t="s">
        <v>32</v>
      </c>
      <c r="F659" t="s">
        <v>135</v>
      </c>
      <c r="G659">
        <v>65</v>
      </c>
      <c r="H659">
        <v>423036</v>
      </c>
      <c r="I659" t="s">
        <v>34</v>
      </c>
      <c r="J659" s="3">
        <v>44724</v>
      </c>
      <c r="K659">
        <v>1000</v>
      </c>
      <c r="L659" t="s">
        <v>2957</v>
      </c>
      <c r="M659" t="s">
        <v>36</v>
      </c>
      <c r="N659" t="s">
        <v>2958</v>
      </c>
      <c r="O659" t="s">
        <v>2959</v>
      </c>
      <c r="P659" t="s">
        <v>87</v>
      </c>
      <c r="Q659">
        <v>5</v>
      </c>
      <c r="R659" t="s">
        <v>40</v>
      </c>
      <c r="S659" t="s">
        <v>79</v>
      </c>
      <c r="T659">
        <v>33101</v>
      </c>
      <c r="U659" s="1">
        <v>45505</v>
      </c>
      <c r="V659" t="s">
        <v>64</v>
      </c>
      <c r="W659">
        <v>465545</v>
      </c>
      <c r="X659" t="s">
        <v>2960</v>
      </c>
      <c r="Y659">
        <v>668</v>
      </c>
      <c r="Z659">
        <v>1097</v>
      </c>
      <c r="AA659">
        <v>5</v>
      </c>
      <c r="AB659">
        <v>2194</v>
      </c>
      <c r="AC659">
        <f>Table1_1[[#This Row],[Price]]*Table1_1[[#This Row],[Quantity]]</f>
        <v>5485</v>
      </c>
    </row>
    <row r="660" spans="1:29" x14ac:dyDescent="0.3">
      <c r="A660" t="s">
        <v>28</v>
      </c>
      <c r="B660" t="s">
        <v>29</v>
      </c>
      <c r="C660" t="s">
        <v>148</v>
      </c>
      <c r="D660" t="s">
        <v>546</v>
      </c>
      <c r="E660" t="s">
        <v>56</v>
      </c>
      <c r="F660" t="s">
        <v>355</v>
      </c>
      <c r="G660">
        <v>16</v>
      </c>
      <c r="H660">
        <v>417863</v>
      </c>
      <c r="I660" t="s">
        <v>34</v>
      </c>
      <c r="J660" s="3">
        <v>44740</v>
      </c>
      <c r="K660">
        <v>800</v>
      </c>
      <c r="L660" t="s">
        <v>2961</v>
      </c>
      <c r="M660" t="s">
        <v>345</v>
      </c>
      <c r="N660" t="s">
        <v>2962</v>
      </c>
      <c r="O660" t="s">
        <v>2963</v>
      </c>
      <c r="P660" t="s">
        <v>51</v>
      </c>
      <c r="Q660">
        <v>19</v>
      </c>
      <c r="R660" t="s">
        <v>40</v>
      </c>
      <c r="S660" t="s">
        <v>118</v>
      </c>
      <c r="T660">
        <v>88517</v>
      </c>
      <c r="U660" s="1">
        <v>45423</v>
      </c>
      <c r="V660" t="s">
        <v>140</v>
      </c>
      <c r="W660">
        <v>241310</v>
      </c>
      <c r="X660" t="s">
        <v>2964</v>
      </c>
      <c r="Y660">
        <v>428</v>
      </c>
      <c r="Z660">
        <v>1654</v>
      </c>
      <c r="AA660">
        <v>5</v>
      </c>
      <c r="AB660">
        <v>3308</v>
      </c>
      <c r="AC660">
        <f>Table1_1[[#This Row],[Price]]*Table1_1[[#This Row],[Quantity]]</f>
        <v>8270</v>
      </c>
    </row>
    <row r="661" spans="1:29" x14ac:dyDescent="0.3">
      <c r="A661" t="s">
        <v>28</v>
      </c>
      <c r="B661" t="s">
        <v>29</v>
      </c>
      <c r="C661" t="s">
        <v>157</v>
      </c>
      <c r="D661" t="s">
        <v>291</v>
      </c>
      <c r="E661" t="s">
        <v>32</v>
      </c>
      <c r="F661" t="s">
        <v>99</v>
      </c>
      <c r="G661">
        <v>42</v>
      </c>
      <c r="H661">
        <v>420603</v>
      </c>
      <c r="I661" t="s">
        <v>34</v>
      </c>
      <c r="J661" s="3">
        <v>45069</v>
      </c>
      <c r="K661">
        <v>1000</v>
      </c>
      <c r="L661" t="s">
        <v>2965</v>
      </c>
      <c r="M661" t="s">
        <v>216</v>
      </c>
      <c r="N661" t="s">
        <v>2966</v>
      </c>
      <c r="O661" t="s">
        <v>2967</v>
      </c>
      <c r="P661" t="s">
        <v>71</v>
      </c>
      <c r="Q661">
        <v>11</v>
      </c>
      <c r="R661" t="s">
        <v>88</v>
      </c>
      <c r="S661" t="s">
        <v>63</v>
      </c>
      <c r="T661">
        <v>34734</v>
      </c>
      <c r="U661" s="1">
        <v>45430</v>
      </c>
      <c r="V661" t="s">
        <v>140</v>
      </c>
      <c r="W661">
        <v>610345</v>
      </c>
      <c r="X661" t="s">
        <v>2968</v>
      </c>
      <c r="Y661">
        <v>454</v>
      </c>
      <c r="Z661">
        <v>845</v>
      </c>
      <c r="AA661">
        <v>5</v>
      </c>
      <c r="AB661">
        <v>1690</v>
      </c>
      <c r="AC661">
        <f>Table1_1[[#This Row],[Price]]*Table1_1[[#This Row],[Quantity]]</f>
        <v>4225</v>
      </c>
    </row>
    <row r="662" spans="1:29" x14ac:dyDescent="0.3">
      <c r="A662" t="s">
        <v>28</v>
      </c>
      <c r="B662" t="s">
        <v>29</v>
      </c>
      <c r="C662" t="s">
        <v>193</v>
      </c>
      <c r="D662" t="s">
        <v>524</v>
      </c>
      <c r="E662" t="s">
        <v>46</v>
      </c>
      <c r="F662" t="s">
        <v>33</v>
      </c>
      <c r="G662">
        <v>25</v>
      </c>
      <c r="H662">
        <v>420926</v>
      </c>
      <c r="I662" t="s">
        <v>34</v>
      </c>
      <c r="J662" s="3">
        <v>44235</v>
      </c>
      <c r="K662">
        <v>950</v>
      </c>
      <c r="L662" t="s">
        <v>2969</v>
      </c>
      <c r="M662" t="s">
        <v>244</v>
      </c>
      <c r="N662" t="s">
        <v>2970</v>
      </c>
      <c r="O662" t="s">
        <v>2971</v>
      </c>
      <c r="P662" t="s">
        <v>87</v>
      </c>
      <c r="Q662">
        <v>11</v>
      </c>
      <c r="R662" t="s">
        <v>88</v>
      </c>
      <c r="S662" t="s">
        <v>118</v>
      </c>
      <c r="T662">
        <v>77284</v>
      </c>
      <c r="U662" s="1">
        <v>45600</v>
      </c>
      <c r="V662" t="s">
        <v>42</v>
      </c>
      <c r="W662">
        <v>869276</v>
      </c>
      <c r="X662" t="s">
        <v>2972</v>
      </c>
      <c r="Y662">
        <v>955</v>
      </c>
      <c r="Z662">
        <v>2332</v>
      </c>
      <c r="AA662">
        <v>7</v>
      </c>
      <c r="AB662">
        <v>6529.6</v>
      </c>
      <c r="AC662">
        <f>Table1_1[[#This Row],[Price]]*Table1_1[[#This Row],[Quantity]]</f>
        <v>16324</v>
      </c>
    </row>
    <row r="663" spans="1:29" x14ac:dyDescent="0.3">
      <c r="A663" t="s">
        <v>28</v>
      </c>
      <c r="B663" t="s">
        <v>29</v>
      </c>
      <c r="C663" t="s">
        <v>54</v>
      </c>
      <c r="D663" t="s">
        <v>267</v>
      </c>
      <c r="E663" t="s">
        <v>32</v>
      </c>
      <c r="F663" t="s">
        <v>99</v>
      </c>
      <c r="G663">
        <v>24</v>
      </c>
      <c r="H663">
        <v>418607</v>
      </c>
      <c r="I663" t="s">
        <v>34</v>
      </c>
      <c r="J663" s="3">
        <v>45134</v>
      </c>
      <c r="K663">
        <v>1400</v>
      </c>
      <c r="L663" t="s">
        <v>2565</v>
      </c>
      <c r="M663" t="s">
        <v>269</v>
      </c>
      <c r="N663" t="s">
        <v>2973</v>
      </c>
      <c r="O663" t="s">
        <v>2974</v>
      </c>
      <c r="P663" t="s">
        <v>87</v>
      </c>
      <c r="Q663">
        <v>9</v>
      </c>
      <c r="R663" t="s">
        <v>88</v>
      </c>
      <c r="S663" t="s">
        <v>79</v>
      </c>
      <c r="T663">
        <v>62387</v>
      </c>
      <c r="U663" s="1">
        <v>45592</v>
      </c>
      <c r="V663" t="s">
        <v>155</v>
      </c>
      <c r="W663">
        <v>901975</v>
      </c>
      <c r="X663" t="s">
        <v>2975</v>
      </c>
      <c r="Y663">
        <v>409</v>
      </c>
      <c r="Z663">
        <v>1266</v>
      </c>
      <c r="AA663">
        <v>8</v>
      </c>
      <c r="AB663">
        <v>4051.2000000000003</v>
      </c>
      <c r="AC663">
        <f>Table1_1[[#This Row],[Price]]*Table1_1[[#This Row],[Quantity]]</f>
        <v>10128</v>
      </c>
    </row>
    <row r="664" spans="1:29" x14ac:dyDescent="0.3">
      <c r="A664" t="s">
        <v>28</v>
      </c>
      <c r="B664" t="s">
        <v>29</v>
      </c>
      <c r="C664" t="s">
        <v>54</v>
      </c>
      <c r="D664" t="s">
        <v>31</v>
      </c>
      <c r="E664" t="s">
        <v>32</v>
      </c>
      <c r="F664" t="s">
        <v>33</v>
      </c>
      <c r="G664">
        <v>21</v>
      </c>
      <c r="H664">
        <v>406975</v>
      </c>
      <c r="I664" t="s">
        <v>58</v>
      </c>
      <c r="J664" s="3">
        <v>44805</v>
      </c>
      <c r="K664">
        <v>1400</v>
      </c>
      <c r="L664" t="s">
        <v>2977</v>
      </c>
      <c r="M664" t="s">
        <v>159</v>
      </c>
      <c r="N664" t="s">
        <v>2978</v>
      </c>
      <c r="O664" t="s">
        <v>2979</v>
      </c>
      <c r="P664" t="s">
        <v>87</v>
      </c>
      <c r="Q664">
        <v>5</v>
      </c>
      <c r="R664" t="s">
        <v>40</v>
      </c>
      <c r="S664" t="s">
        <v>63</v>
      </c>
      <c r="T664">
        <v>59245</v>
      </c>
      <c r="U664" s="1">
        <v>45553</v>
      </c>
      <c r="V664" t="s">
        <v>180</v>
      </c>
      <c r="W664">
        <v>695944</v>
      </c>
      <c r="X664" t="s">
        <v>2980</v>
      </c>
      <c r="Y664">
        <v>498</v>
      </c>
      <c r="Z664">
        <v>2381</v>
      </c>
      <c r="AA664">
        <v>8</v>
      </c>
      <c r="AB664">
        <v>7619.2000000000007</v>
      </c>
      <c r="AC664">
        <f>Table1_1[[#This Row],[Price]]*Table1_1[[#This Row],[Quantity]]</f>
        <v>19048</v>
      </c>
    </row>
    <row r="665" spans="1:29" x14ac:dyDescent="0.3">
      <c r="A665" t="s">
        <v>28</v>
      </c>
      <c r="B665" t="s">
        <v>29</v>
      </c>
      <c r="C665" t="s">
        <v>44</v>
      </c>
      <c r="D665" t="s">
        <v>566</v>
      </c>
      <c r="E665" t="s">
        <v>32</v>
      </c>
      <c r="F665" t="s">
        <v>83</v>
      </c>
      <c r="G665">
        <v>27</v>
      </c>
      <c r="H665">
        <v>419686</v>
      </c>
      <c r="I665" t="s">
        <v>34</v>
      </c>
      <c r="J665" s="3">
        <v>43858</v>
      </c>
      <c r="K665">
        <v>950</v>
      </c>
      <c r="L665" t="s">
        <v>2982</v>
      </c>
      <c r="M665" t="s">
        <v>366</v>
      </c>
      <c r="N665" t="s">
        <v>2983</v>
      </c>
      <c r="O665" t="s">
        <v>2984</v>
      </c>
      <c r="P665" t="s">
        <v>39</v>
      </c>
      <c r="Q665">
        <v>12</v>
      </c>
      <c r="R665" t="s">
        <v>88</v>
      </c>
      <c r="S665" t="s">
        <v>118</v>
      </c>
      <c r="T665">
        <v>79117</v>
      </c>
      <c r="U665" s="1">
        <v>45482</v>
      </c>
      <c r="V665" t="s">
        <v>126</v>
      </c>
      <c r="W665">
        <v>164787</v>
      </c>
      <c r="X665" t="s">
        <v>2985</v>
      </c>
      <c r="Y665">
        <v>271</v>
      </c>
      <c r="Z665">
        <v>2131</v>
      </c>
      <c r="AA665">
        <v>6</v>
      </c>
      <c r="AB665">
        <v>5114.4000000000015</v>
      </c>
      <c r="AC665">
        <f>Table1_1[[#This Row],[Price]]*Table1_1[[#This Row],[Quantity]]</f>
        <v>12786</v>
      </c>
    </row>
    <row r="666" spans="1:29" x14ac:dyDescent="0.3">
      <c r="A666" t="s">
        <v>28</v>
      </c>
      <c r="B666" t="s">
        <v>29</v>
      </c>
      <c r="C666" t="s">
        <v>30</v>
      </c>
      <c r="D666" t="s">
        <v>31</v>
      </c>
      <c r="E666" t="s">
        <v>32</v>
      </c>
      <c r="F666" t="s">
        <v>33</v>
      </c>
      <c r="G666">
        <v>98</v>
      </c>
      <c r="H666">
        <v>417419</v>
      </c>
      <c r="I666" t="s">
        <v>58</v>
      </c>
      <c r="J666" s="3">
        <v>43993</v>
      </c>
      <c r="K666">
        <v>950</v>
      </c>
      <c r="L666" t="s">
        <v>2987</v>
      </c>
      <c r="M666" t="s">
        <v>919</v>
      </c>
      <c r="N666" t="s">
        <v>2988</v>
      </c>
      <c r="O666" t="s">
        <v>2989</v>
      </c>
      <c r="P666" t="s">
        <v>39</v>
      </c>
      <c r="Q666">
        <v>11</v>
      </c>
      <c r="R666" t="s">
        <v>88</v>
      </c>
      <c r="S666" t="s">
        <v>63</v>
      </c>
      <c r="T666">
        <v>39150</v>
      </c>
      <c r="U666" s="1">
        <v>45564</v>
      </c>
      <c r="V666" t="s">
        <v>180</v>
      </c>
      <c r="W666">
        <v>874440</v>
      </c>
      <c r="X666" t="s">
        <v>2990</v>
      </c>
      <c r="Y666">
        <v>214</v>
      </c>
      <c r="Z666">
        <v>1725</v>
      </c>
      <c r="AA666">
        <v>6</v>
      </c>
      <c r="AB666">
        <v>4140</v>
      </c>
      <c r="AC666">
        <f>Table1_1[[#This Row],[Price]]*Table1_1[[#This Row],[Quantity]]</f>
        <v>10350</v>
      </c>
    </row>
    <row r="667" spans="1:29" x14ac:dyDescent="0.3">
      <c r="A667" t="s">
        <v>28</v>
      </c>
      <c r="B667" t="s">
        <v>29</v>
      </c>
      <c r="C667" t="s">
        <v>91</v>
      </c>
      <c r="D667" t="s">
        <v>317</v>
      </c>
      <c r="E667" t="s">
        <v>32</v>
      </c>
      <c r="F667" t="s">
        <v>135</v>
      </c>
      <c r="G667">
        <v>94</v>
      </c>
      <c r="H667">
        <v>410543</v>
      </c>
      <c r="I667" t="s">
        <v>58</v>
      </c>
      <c r="J667" s="3">
        <v>45583</v>
      </c>
      <c r="K667">
        <v>800</v>
      </c>
      <c r="L667" t="s">
        <v>2991</v>
      </c>
      <c r="M667" t="s">
        <v>1030</v>
      </c>
      <c r="N667" t="s">
        <v>2992</v>
      </c>
      <c r="O667" t="s">
        <v>2993</v>
      </c>
      <c r="P667" t="s">
        <v>39</v>
      </c>
      <c r="Q667">
        <v>20</v>
      </c>
      <c r="R667" t="s">
        <v>88</v>
      </c>
      <c r="S667" t="s">
        <v>63</v>
      </c>
      <c r="T667">
        <v>28875</v>
      </c>
      <c r="U667" s="1">
        <v>45379</v>
      </c>
      <c r="V667" t="s">
        <v>72</v>
      </c>
      <c r="W667">
        <v>855145</v>
      </c>
      <c r="X667" t="s">
        <v>2994</v>
      </c>
      <c r="Y667">
        <v>263</v>
      </c>
      <c r="Z667">
        <v>2181</v>
      </c>
      <c r="AA667">
        <v>3</v>
      </c>
      <c r="AB667">
        <v>2617.2000000000003</v>
      </c>
      <c r="AC667">
        <f>Table1_1[[#This Row],[Price]]*Table1_1[[#This Row],[Quantity]]</f>
        <v>6543</v>
      </c>
    </row>
    <row r="668" spans="1:29" x14ac:dyDescent="0.3">
      <c r="A668" t="s">
        <v>28</v>
      </c>
      <c r="B668" t="s">
        <v>29</v>
      </c>
      <c r="C668" t="s">
        <v>54</v>
      </c>
      <c r="D668" t="s">
        <v>248</v>
      </c>
      <c r="E668" t="s">
        <v>46</v>
      </c>
      <c r="F668" t="s">
        <v>113</v>
      </c>
      <c r="G668">
        <v>17</v>
      </c>
      <c r="H668">
        <v>426121</v>
      </c>
      <c r="I668" t="s">
        <v>34</v>
      </c>
      <c r="J668" s="3">
        <v>44691</v>
      </c>
      <c r="K668">
        <v>1300</v>
      </c>
      <c r="L668" t="s">
        <v>2996</v>
      </c>
      <c r="M668" t="s">
        <v>263</v>
      </c>
      <c r="N668" t="s">
        <v>2997</v>
      </c>
      <c r="O668" t="s">
        <v>2998</v>
      </c>
      <c r="P668" t="s">
        <v>87</v>
      </c>
      <c r="Q668">
        <v>4</v>
      </c>
      <c r="R668" t="s">
        <v>88</v>
      </c>
      <c r="S668" t="s">
        <v>63</v>
      </c>
      <c r="T668">
        <v>34459</v>
      </c>
      <c r="U668" s="1">
        <v>45550</v>
      </c>
      <c r="V668" t="s">
        <v>180</v>
      </c>
      <c r="W668">
        <v>519236</v>
      </c>
      <c r="X668" t="s">
        <v>2999</v>
      </c>
      <c r="Y668">
        <v>332</v>
      </c>
      <c r="Z668">
        <v>1581</v>
      </c>
      <c r="AA668">
        <v>5</v>
      </c>
      <c r="AB668">
        <v>3162</v>
      </c>
      <c r="AC668">
        <f>Table1_1[[#This Row],[Price]]*Table1_1[[#This Row],[Quantity]]</f>
        <v>7905</v>
      </c>
    </row>
    <row r="669" spans="1:29" x14ac:dyDescent="0.3">
      <c r="A669" t="s">
        <v>28</v>
      </c>
      <c r="B669" t="s">
        <v>29</v>
      </c>
      <c r="C669" t="s">
        <v>30</v>
      </c>
      <c r="D669" t="s">
        <v>364</v>
      </c>
      <c r="E669" t="s">
        <v>32</v>
      </c>
      <c r="F669" t="s">
        <v>47</v>
      </c>
      <c r="G669">
        <v>97</v>
      </c>
      <c r="H669">
        <v>407642</v>
      </c>
      <c r="I669" t="s">
        <v>34</v>
      </c>
      <c r="J669" s="3">
        <v>44781</v>
      </c>
      <c r="K669">
        <v>1000</v>
      </c>
      <c r="L669" t="s">
        <v>3000</v>
      </c>
      <c r="M669" t="s">
        <v>1007</v>
      </c>
      <c r="N669" t="s">
        <v>3001</v>
      </c>
      <c r="O669">
        <v>-7553</v>
      </c>
      <c r="P669" t="s">
        <v>51</v>
      </c>
      <c r="Q669">
        <v>11</v>
      </c>
      <c r="R669" t="s">
        <v>88</v>
      </c>
      <c r="S669" t="s">
        <v>41</v>
      </c>
      <c r="T669">
        <v>18957</v>
      </c>
      <c r="U669" s="1">
        <v>45492</v>
      </c>
      <c r="V669" t="s">
        <v>126</v>
      </c>
      <c r="W669">
        <v>312017</v>
      </c>
      <c r="X669" t="s">
        <v>3002</v>
      </c>
      <c r="Y669">
        <v>902</v>
      </c>
      <c r="Z669">
        <v>1681</v>
      </c>
      <c r="AA669">
        <v>3</v>
      </c>
      <c r="AB669">
        <v>2017.2</v>
      </c>
      <c r="AC669">
        <f>Table1_1[[#This Row],[Price]]*Table1_1[[#This Row],[Quantity]]</f>
        <v>5043</v>
      </c>
    </row>
    <row r="670" spans="1:29" x14ac:dyDescent="0.3">
      <c r="A670" t="s">
        <v>28</v>
      </c>
      <c r="B670" t="s">
        <v>29</v>
      </c>
      <c r="C670" t="s">
        <v>91</v>
      </c>
      <c r="D670" t="s">
        <v>170</v>
      </c>
      <c r="E670" t="s">
        <v>46</v>
      </c>
      <c r="F670" t="s">
        <v>106</v>
      </c>
      <c r="G670">
        <v>54</v>
      </c>
      <c r="H670">
        <v>436611</v>
      </c>
      <c r="I670" t="s">
        <v>58</v>
      </c>
      <c r="J670" s="3">
        <v>44623</v>
      </c>
      <c r="K670">
        <v>1400</v>
      </c>
      <c r="L670" t="s">
        <v>3003</v>
      </c>
      <c r="M670" t="s">
        <v>211</v>
      </c>
      <c r="N670" t="s">
        <v>3004</v>
      </c>
      <c r="O670" t="s">
        <v>3005</v>
      </c>
      <c r="P670" t="s">
        <v>87</v>
      </c>
      <c r="Q670">
        <v>15</v>
      </c>
      <c r="R670" t="s">
        <v>88</v>
      </c>
      <c r="S670" t="s">
        <v>41</v>
      </c>
      <c r="T670">
        <v>88265</v>
      </c>
      <c r="U670" s="1">
        <v>45586</v>
      </c>
      <c r="V670" t="s">
        <v>155</v>
      </c>
      <c r="W670">
        <v>681992</v>
      </c>
      <c r="X670" t="s">
        <v>3006</v>
      </c>
      <c r="Y670">
        <v>778</v>
      </c>
      <c r="Z670">
        <v>1879</v>
      </c>
      <c r="AA670">
        <v>4</v>
      </c>
      <c r="AB670">
        <v>3006.4</v>
      </c>
      <c r="AC670">
        <f>Table1_1[[#This Row],[Price]]*Table1_1[[#This Row],[Quantity]]</f>
        <v>7516</v>
      </c>
    </row>
    <row r="671" spans="1:29" x14ac:dyDescent="0.3">
      <c r="A671" t="s">
        <v>28</v>
      </c>
      <c r="B671" t="s">
        <v>29</v>
      </c>
      <c r="C671" t="s">
        <v>91</v>
      </c>
      <c r="D671" t="s">
        <v>45</v>
      </c>
      <c r="E671" t="s">
        <v>32</v>
      </c>
      <c r="F671" t="s">
        <v>57</v>
      </c>
      <c r="G671">
        <v>80</v>
      </c>
      <c r="H671">
        <v>431798</v>
      </c>
      <c r="I671" t="s">
        <v>34</v>
      </c>
      <c r="J671" s="3">
        <v>45064</v>
      </c>
      <c r="K671">
        <v>1400</v>
      </c>
      <c r="L671" t="s">
        <v>3007</v>
      </c>
      <c r="M671" t="s">
        <v>1072</v>
      </c>
      <c r="N671" t="s">
        <v>3008</v>
      </c>
      <c r="O671" t="s">
        <v>3009</v>
      </c>
      <c r="P671" t="s">
        <v>39</v>
      </c>
      <c r="Q671">
        <v>16</v>
      </c>
      <c r="R671" t="s">
        <v>88</v>
      </c>
      <c r="S671" t="s">
        <v>63</v>
      </c>
      <c r="T671">
        <v>46350</v>
      </c>
      <c r="U671" s="1">
        <v>45459</v>
      </c>
      <c r="V671" t="s">
        <v>52</v>
      </c>
      <c r="W671">
        <v>903938</v>
      </c>
      <c r="X671" t="s">
        <v>1903</v>
      </c>
      <c r="Y671">
        <v>797</v>
      </c>
      <c r="Z671">
        <v>1346</v>
      </c>
      <c r="AA671">
        <v>5</v>
      </c>
      <c r="AB671">
        <v>2692</v>
      </c>
      <c r="AC671">
        <f>Table1_1[[#This Row],[Price]]*Table1_1[[#This Row],[Quantity]]</f>
        <v>6730</v>
      </c>
    </row>
    <row r="672" spans="1:29" x14ac:dyDescent="0.3">
      <c r="A672" t="s">
        <v>28</v>
      </c>
      <c r="B672" t="s">
        <v>29</v>
      </c>
      <c r="C672" t="s">
        <v>91</v>
      </c>
      <c r="D672" t="s">
        <v>349</v>
      </c>
      <c r="E672" t="s">
        <v>32</v>
      </c>
      <c r="F672" t="s">
        <v>47</v>
      </c>
      <c r="G672">
        <v>48</v>
      </c>
      <c r="H672">
        <v>410966</v>
      </c>
      <c r="I672" t="s">
        <v>34</v>
      </c>
      <c r="J672" s="3">
        <v>44194</v>
      </c>
      <c r="K672">
        <v>1200</v>
      </c>
      <c r="L672" t="s">
        <v>3010</v>
      </c>
      <c r="M672" t="s">
        <v>1048</v>
      </c>
      <c r="N672" t="s">
        <v>3011</v>
      </c>
      <c r="O672">
        <v>-1524</v>
      </c>
      <c r="P672" t="s">
        <v>87</v>
      </c>
      <c r="Q672">
        <v>13</v>
      </c>
      <c r="R672" t="s">
        <v>88</v>
      </c>
      <c r="S672" t="s">
        <v>63</v>
      </c>
      <c r="T672">
        <v>40850</v>
      </c>
      <c r="U672" s="1">
        <v>45502</v>
      </c>
      <c r="V672" t="s">
        <v>126</v>
      </c>
      <c r="W672">
        <v>763440</v>
      </c>
      <c r="X672" t="s">
        <v>3012</v>
      </c>
      <c r="Y672">
        <v>633</v>
      </c>
      <c r="Z672">
        <v>2624</v>
      </c>
      <c r="AA672">
        <v>8</v>
      </c>
      <c r="AB672">
        <v>8396.8000000000011</v>
      </c>
      <c r="AC672">
        <f>Table1_1[[#This Row],[Price]]*Table1_1[[#This Row],[Quantity]]</f>
        <v>20992</v>
      </c>
    </row>
    <row r="673" spans="1:29" x14ac:dyDescent="0.3">
      <c r="A673" t="s">
        <v>28</v>
      </c>
      <c r="B673" t="s">
        <v>29</v>
      </c>
      <c r="C673" t="s">
        <v>91</v>
      </c>
      <c r="D673" t="s">
        <v>560</v>
      </c>
      <c r="E673" t="s">
        <v>32</v>
      </c>
      <c r="F673" t="s">
        <v>175</v>
      </c>
      <c r="G673">
        <v>4</v>
      </c>
      <c r="H673">
        <v>413090</v>
      </c>
      <c r="I673" t="s">
        <v>34</v>
      </c>
      <c r="J673" s="3">
        <v>43907</v>
      </c>
      <c r="K673">
        <v>800</v>
      </c>
      <c r="L673" t="s">
        <v>3013</v>
      </c>
      <c r="M673" t="s">
        <v>1072</v>
      </c>
      <c r="N673" t="s">
        <v>3014</v>
      </c>
      <c r="O673" t="s">
        <v>3015</v>
      </c>
      <c r="P673" t="s">
        <v>71</v>
      </c>
      <c r="Q673">
        <v>11</v>
      </c>
      <c r="R673" t="s">
        <v>88</v>
      </c>
      <c r="S673" t="s">
        <v>41</v>
      </c>
      <c r="T673">
        <v>92040</v>
      </c>
      <c r="U673" s="1">
        <v>45332</v>
      </c>
      <c r="V673" t="s">
        <v>119</v>
      </c>
      <c r="W673">
        <v>520136</v>
      </c>
      <c r="X673" t="s">
        <v>3016</v>
      </c>
      <c r="Y673">
        <v>915</v>
      </c>
      <c r="Z673">
        <v>756</v>
      </c>
      <c r="AA673">
        <v>5</v>
      </c>
      <c r="AB673">
        <v>1512</v>
      </c>
      <c r="AC673">
        <f>Table1_1[[#This Row],[Price]]*Table1_1[[#This Row],[Quantity]]</f>
        <v>3780</v>
      </c>
    </row>
    <row r="674" spans="1:29" x14ac:dyDescent="0.3">
      <c r="A674" t="s">
        <v>28</v>
      </c>
      <c r="B674" t="s">
        <v>29</v>
      </c>
      <c r="C674" t="s">
        <v>157</v>
      </c>
      <c r="D674" t="s">
        <v>566</v>
      </c>
      <c r="E674" t="s">
        <v>56</v>
      </c>
      <c r="F674" t="s">
        <v>33</v>
      </c>
      <c r="G674">
        <v>91</v>
      </c>
      <c r="H674">
        <v>408405</v>
      </c>
      <c r="I674" t="s">
        <v>34</v>
      </c>
      <c r="J674" s="3">
        <v>44104</v>
      </c>
      <c r="K674">
        <v>1100</v>
      </c>
      <c r="L674" t="s">
        <v>3017</v>
      </c>
      <c r="M674" t="s">
        <v>1147</v>
      </c>
      <c r="N674" t="s">
        <v>3018</v>
      </c>
      <c r="O674" t="s">
        <v>3019</v>
      </c>
      <c r="P674" t="s">
        <v>71</v>
      </c>
      <c r="Q674">
        <v>10</v>
      </c>
      <c r="R674" t="s">
        <v>88</v>
      </c>
      <c r="S674" t="s">
        <v>118</v>
      </c>
      <c r="T674">
        <v>34498</v>
      </c>
      <c r="U674" s="1">
        <v>45534</v>
      </c>
      <c r="V674" t="s">
        <v>64</v>
      </c>
      <c r="W674">
        <v>539548</v>
      </c>
      <c r="X674" t="s">
        <v>3020</v>
      </c>
      <c r="Y674">
        <v>209</v>
      </c>
      <c r="Z674">
        <v>871</v>
      </c>
      <c r="AA674">
        <v>4</v>
      </c>
      <c r="AB674">
        <v>1393.6000000000001</v>
      </c>
      <c r="AC674">
        <f>Table1_1[[#This Row],[Price]]*Table1_1[[#This Row],[Quantity]]</f>
        <v>3484</v>
      </c>
    </row>
    <row r="675" spans="1:29" x14ac:dyDescent="0.3">
      <c r="A675" t="s">
        <v>28</v>
      </c>
      <c r="B675" t="s">
        <v>29</v>
      </c>
      <c r="C675" t="s">
        <v>91</v>
      </c>
      <c r="D675" t="s">
        <v>611</v>
      </c>
      <c r="E675" t="s">
        <v>46</v>
      </c>
      <c r="F675" t="s">
        <v>83</v>
      </c>
      <c r="G675">
        <v>1</v>
      </c>
      <c r="H675">
        <v>433348</v>
      </c>
      <c r="I675" t="s">
        <v>58</v>
      </c>
      <c r="J675" s="3">
        <v>44953</v>
      </c>
      <c r="K675">
        <v>1000</v>
      </c>
      <c r="L675" t="s">
        <v>3022</v>
      </c>
      <c r="M675" t="s">
        <v>542</v>
      </c>
      <c r="N675" t="s">
        <v>3023</v>
      </c>
      <c r="O675" t="s">
        <v>3024</v>
      </c>
      <c r="P675" t="s">
        <v>87</v>
      </c>
      <c r="Q675">
        <v>19</v>
      </c>
      <c r="R675" t="s">
        <v>40</v>
      </c>
      <c r="S675" t="s">
        <v>63</v>
      </c>
      <c r="T675">
        <v>97149</v>
      </c>
      <c r="U675" s="1">
        <v>45320</v>
      </c>
      <c r="V675" t="s">
        <v>111</v>
      </c>
      <c r="W675">
        <v>765451</v>
      </c>
      <c r="X675" t="s">
        <v>3025</v>
      </c>
      <c r="Y675">
        <v>648</v>
      </c>
      <c r="Z675">
        <v>1430</v>
      </c>
      <c r="AA675">
        <v>6</v>
      </c>
      <c r="AB675">
        <v>3432</v>
      </c>
      <c r="AC675">
        <f>Table1_1[[#This Row],[Price]]*Table1_1[[#This Row],[Quantity]]</f>
        <v>8580</v>
      </c>
    </row>
    <row r="676" spans="1:29" x14ac:dyDescent="0.3">
      <c r="A676" t="s">
        <v>28</v>
      </c>
      <c r="B676" t="s">
        <v>29</v>
      </c>
      <c r="C676" t="s">
        <v>91</v>
      </c>
      <c r="D676" t="s">
        <v>237</v>
      </c>
      <c r="E676" t="s">
        <v>32</v>
      </c>
      <c r="F676" t="s">
        <v>83</v>
      </c>
      <c r="G676">
        <v>24</v>
      </c>
      <c r="H676">
        <v>434777</v>
      </c>
      <c r="I676" t="s">
        <v>34</v>
      </c>
      <c r="J676" s="3">
        <v>44569</v>
      </c>
      <c r="K676">
        <v>1400</v>
      </c>
      <c r="L676" t="s">
        <v>3026</v>
      </c>
      <c r="M676" t="s">
        <v>843</v>
      </c>
      <c r="N676" t="s">
        <v>3027</v>
      </c>
      <c r="O676" t="s">
        <v>3028</v>
      </c>
      <c r="P676" t="s">
        <v>39</v>
      </c>
      <c r="Q676">
        <v>15</v>
      </c>
      <c r="R676" t="s">
        <v>88</v>
      </c>
      <c r="S676" t="s">
        <v>79</v>
      </c>
      <c r="T676">
        <v>45795</v>
      </c>
      <c r="U676" s="1">
        <v>45389</v>
      </c>
      <c r="V676" t="s">
        <v>80</v>
      </c>
      <c r="W676">
        <v>535794</v>
      </c>
      <c r="X676" t="s">
        <v>3029</v>
      </c>
      <c r="Y676">
        <v>569</v>
      </c>
      <c r="Z676">
        <v>1757</v>
      </c>
      <c r="AA676">
        <v>3</v>
      </c>
      <c r="AB676">
        <v>2108.4</v>
      </c>
      <c r="AC676">
        <f>Table1_1[[#This Row],[Price]]*Table1_1[[#This Row],[Quantity]]</f>
        <v>5271</v>
      </c>
    </row>
    <row r="677" spans="1:29" x14ac:dyDescent="0.3">
      <c r="A677" t="s">
        <v>28</v>
      </c>
      <c r="B677" t="s">
        <v>29</v>
      </c>
      <c r="C677" t="s">
        <v>30</v>
      </c>
      <c r="D677" t="s">
        <v>142</v>
      </c>
      <c r="E677" t="s">
        <v>56</v>
      </c>
      <c r="F677" t="s">
        <v>150</v>
      </c>
      <c r="G677">
        <v>93</v>
      </c>
      <c r="H677">
        <v>437440</v>
      </c>
      <c r="I677" t="s">
        <v>34</v>
      </c>
      <c r="J677" s="3">
        <v>45001</v>
      </c>
      <c r="K677">
        <v>950</v>
      </c>
      <c r="L677" t="s">
        <v>3030</v>
      </c>
      <c r="M677" t="s">
        <v>334</v>
      </c>
      <c r="N677" t="s">
        <v>3031</v>
      </c>
      <c r="O677" t="s">
        <v>3032</v>
      </c>
      <c r="P677" t="s">
        <v>39</v>
      </c>
      <c r="Q677">
        <v>11</v>
      </c>
      <c r="R677" t="s">
        <v>88</v>
      </c>
      <c r="S677" t="s">
        <v>63</v>
      </c>
      <c r="T677">
        <v>15116</v>
      </c>
      <c r="U677" s="1">
        <v>45334</v>
      </c>
      <c r="V677" t="s">
        <v>119</v>
      </c>
      <c r="W677">
        <v>942106</v>
      </c>
      <c r="X677" t="s">
        <v>3033</v>
      </c>
      <c r="Y677">
        <v>445</v>
      </c>
      <c r="Z677">
        <v>2231</v>
      </c>
      <c r="AA677">
        <v>6</v>
      </c>
      <c r="AB677">
        <v>5354.4000000000015</v>
      </c>
      <c r="AC677">
        <f>Table1_1[[#This Row],[Price]]*Table1_1[[#This Row],[Quantity]]</f>
        <v>13386</v>
      </c>
    </row>
    <row r="678" spans="1:29" x14ac:dyDescent="0.3">
      <c r="A678" t="s">
        <v>28</v>
      </c>
      <c r="B678" t="s">
        <v>29</v>
      </c>
      <c r="C678" t="s">
        <v>91</v>
      </c>
      <c r="D678" t="s">
        <v>248</v>
      </c>
      <c r="E678" t="s">
        <v>46</v>
      </c>
      <c r="F678" t="s">
        <v>47</v>
      </c>
      <c r="G678">
        <v>27</v>
      </c>
      <c r="H678">
        <v>427677</v>
      </c>
      <c r="I678" t="s">
        <v>34</v>
      </c>
      <c r="J678" s="3">
        <v>44308</v>
      </c>
      <c r="K678">
        <v>1300</v>
      </c>
      <c r="L678" t="s">
        <v>3035</v>
      </c>
      <c r="M678" t="s">
        <v>1048</v>
      </c>
      <c r="N678" t="s">
        <v>3036</v>
      </c>
      <c r="O678" t="s">
        <v>3037</v>
      </c>
      <c r="P678" t="s">
        <v>39</v>
      </c>
      <c r="Q678">
        <v>7</v>
      </c>
      <c r="R678" t="s">
        <v>88</v>
      </c>
      <c r="S678" t="s">
        <v>118</v>
      </c>
      <c r="T678">
        <v>46107</v>
      </c>
      <c r="U678" s="1">
        <v>45375</v>
      </c>
      <c r="V678" t="s">
        <v>72</v>
      </c>
      <c r="W678">
        <v>749117</v>
      </c>
      <c r="X678" t="s">
        <v>3038</v>
      </c>
      <c r="Y678">
        <v>642</v>
      </c>
      <c r="Z678">
        <v>1796</v>
      </c>
      <c r="AA678">
        <v>1</v>
      </c>
      <c r="AB678">
        <v>718.40000000000009</v>
      </c>
      <c r="AC678">
        <f>Table1_1[[#This Row],[Price]]*Table1_1[[#This Row],[Quantity]]</f>
        <v>1796</v>
      </c>
    </row>
    <row r="679" spans="1:29" x14ac:dyDescent="0.3">
      <c r="A679" t="s">
        <v>28</v>
      </c>
      <c r="B679" t="s">
        <v>29</v>
      </c>
      <c r="C679" t="s">
        <v>148</v>
      </c>
      <c r="D679" t="s">
        <v>248</v>
      </c>
      <c r="E679" t="s">
        <v>32</v>
      </c>
      <c r="F679" t="s">
        <v>47</v>
      </c>
      <c r="G679">
        <v>95</v>
      </c>
      <c r="H679">
        <v>410052</v>
      </c>
      <c r="I679" t="s">
        <v>34</v>
      </c>
      <c r="J679" s="3">
        <v>45063</v>
      </c>
      <c r="K679">
        <v>1200</v>
      </c>
      <c r="L679" t="s">
        <v>3040</v>
      </c>
      <c r="M679" t="s">
        <v>428</v>
      </c>
      <c r="N679" t="s">
        <v>3041</v>
      </c>
      <c r="O679" t="s">
        <v>3042</v>
      </c>
      <c r="P679" t="s">
        <v>87</v>
      </c>
      <c r="Q679">
        <v>10</v>
      </c>
      <c r="R679" t="s">
        <v>88</v>
      </c>
      <c r="S679" t="s">
        <v>63</v>
      </c>
      <c r="T679">
        <v>69607</v>
      </c>
      <c r="U679" s="1">
        <v>45397</v>
      </c>
      <c r="V679" t="s">
        <v>80</v>
      </c>
      <c r="W679">
        <v>301435</v>
      </c>
      <c r="X679" t="s">
        <v>3043</v>
      </c>
      <c r="Y679">
        <v>742</v>
      </c>
      <c r="Z679">
        <v>1565</v>
      </c>
      <c r="AA679">
        <v>6</v>
      </c>
      <c r="AB679">
        <v>3756</v>
      </c>
      <c r="AC679">
        <f>Table1_1[[#This Row],[Price]]*Table1_1[[#This Row],[Quantity]]</f>
        <v>9390</v>
      </c>
    </row>
    <row r="680" spans="1:29" x14ac:dyDescent="0.3">
      <c r="A680" t="s">
        <v>28</v>
      </c>
      <c r="B680" t="s">
        <v>29</v>
      </c>
      <c r="C680" t="s">
        <v>193</v>
      </c>
      <c r="D680" t="s">
        <v>237</v>
      </c>
      <c r="E680" t="s">
        <v>46</v>
      </c>
      <c r="F680" t="s">
        <v>33</v>
      </c>
      <c r="G680">
        <v>48</v>
      </c>
      <c r="H680">
        <v>414103</v>
      </c>
      <c r="I680" t="s">
        <v>58</v>
      </c>
      <c r="J680" s="3">
        <v>45118</v>
      </c>
      <c r="K680">
        <v>1300</v>
      </c>
      <c r="L680" t="s">
        <v>3044</v>
      </c>
      <c r="M680" t="s">
        <v>1048</v>
      </c>
      <c r="N680" t="s">
        <v>3045</v>
      </c>
      <c r="O680">
        <v>2888881522</v>
      </c>
      <c r="P680" t="s">
        <v>39</v>
      </c>
      <c r="Q680">
        <v>7</v>
      </c>
      <c r="R680" t="s">
        <v>88</v>
      </c>
      <c r="S680" t="s">
        <v>63</v>
      </c>
      <c r="T680">
        <v>18138</v>
      </c>
      <c r="U680" s="1">
        <v>45319</v>
      </c>
      <c r="V680" t="s">
        <v>111</v>
      </c>
      <c r="W680">
        <v>599126</v>
      </c>
      <c r="X680" t="s">
        <v>3046</v>
      </c>
      <c r="Y680">
        <v>210</v>
      </c>
      <c r="Z680">
        <v>798</v>
      </c>
      <c r="AA680">
        <v>2</v>
      </c>
      <c r="AB680">
        <v>638.40000000000009</v>
      </c>
      <c r="AC680">
        <f>Table1_1[[#This Row],[Price]]*Table1_1[[#This Row],[Quantity]]</f>
        <v>1596</v>
      </c>
    </row>
    <row r="681" spans="1:29" x14ac:dyDescent="0.3">
      <c r="A681" t="s">
        <v>28</v>
      </c>
      <c r="B681" t="s">
        <v>29</v>
      </c>
      <c r="C681" t="s">
        <v>193</v>
      </c>
      <c r="D681" t="s">
        <v>170</v>
      </c>
      <c r="E681" t="s">
        <v>32</v>
      </c>
      <c r="F681" t="s">
        <v>47</v>
      </c>
      <c r="G681">
        <v>94</v>
      </c>
      <c r="H681">
        <v>435054</v>
      </c>
      <c r="I681" t="s">
        <v>58</v>
      </c>
      <c r="J681" s="3">
        <v>43994</v>
      </c>
      <c r="K681">
        <v>1000</v>
      </c>
      <c r="L681" t="s">
        <v>3048</v>
      </c>
      <c r="M681" t="s">
        <v>1305</v>
      </c>
      <c r="N681" t="s">
        <v>3049</v>
      </c>
      <c r="O681" t="s">
        <v>3050</v>
      </c>
      <c r="P681" t="s">
        <v>51</v>
      </c>
      <c r="Q681">
        <v>13</v>
      </c>
      <c r="R681" t="s">
        <v>88</v>
      </c>
      <c r="S681" t="s">
        <v>63</v>
      </c>
      <c r="T681">
        <v>40512</v>
      </c>
      <c r="U681" s="1">
        <v>45474</v>
      </c>
      <c r="V681" t="s">
        <v>126</v>
      </c>
      <c r="W681">
        <v>543303</v>
      </c>
      <c r="X681" t="s">
        <v>3051</v>
      </c>
      <c r="Y681">
        <v>936</v>
      </c>
      <c r="Z681">
        <v>1696</v>
      </c>
      <c r="AA681">
        <v>1</v>
      </c>
      <c r="AB681">
        <v>678.40000000000009</v>
      </c>
      <c r="AC681">
        <f>Table1_1[[#This Row],[Price]]*Table1_1[[#This Row],[Quantity]]</f>
        <v>1696</v>
      </c>
    </row>
    <row r="682" spans="1:29" x14ac:dyDescent="0.3">
      <c r="A682" t="s">
        <v>28</v>
      </c>
      <c r="B682" t="s">
        <v>29</v>
      </c>
      <c r="C682" t="s">
        <v>30</v>
      </c>
      <c r="D682" t="s">
        <v>254</v>
      </c>
      <c r="E682" t="s">
        <v>56</v>
      </c>
      <c r="F682" t="s">
        <v>99</v>
      </c>
      <c r="G682">
        <v>95</v>
      </c>
      <c r="H682">
        <v>418373</v>
      </c>
      <c r="I682" t="s">
        <v>58</v>
      </c>
      <c r="J682" s="3">
        <v>45070</v>
      </c>
      <c r="K682">
        <v>800</v>
      </c>
      <c r="L682" t="s">
        <v>3053</v>
      </c>
      <c r="M682" t="s">
        <v>49</v>
      </c>
      <c r="N682" t="s">
        <v>3054</v>
      </c>
      <c r="O682" t="s">
        <v>3055</v>
      </c>
      <c r="P682" t="s">
        <v>71</v>
      </c>
      <c r="Q682">
        <v>10</v>
      </c>
      <c r="R682" t="s">
        <v>88</v>
      </c>
      <c r="S682" t="s">
        <v>63</v>
      </c>
      <c r="T682">
        <v>56989</v>
      </c>
      <c r="U682" s="1">
        <v>45338</v>
      </c>
      <c r="V682" t="s">
        <v>119</v>
      </c>
      <c r="W682">
        <v>625590</v>
      </c>
      <c r="X682" t="s">
        <v>3056</v>
      </c>
      <c r="Y682">
        <v>220</v>
      </c>
      <c r="Z682">
        <v>2512</v>
      </c>
      <c r="AA682">
        <v>3</v>
      </c>
      <c r="AB682">
        <v>3014.4</v>
      </c>
      <c r="AC682">
        <f>Table1_1[[#This Row],[Price]]*Table1_1[[#This Row],[Quantity]]</f>
        <v>7536</v>
      </c>
    </row>
    <row r="683" spans="1:29" x14ac:dyDescent="0.3">
      <c r="A683" t="s">
        <v>28</v>
      </c>
      <c r="B683" t="s">
        <v>29</v>
      </c>
      <c r="C683" t="s">
        <v>148</v>
      </c>
      <c r="D683" t="s">
        <v>566</v>
      </c>
      <c r="E683" t="s">
        <v>46</v>
      </c>
      <c r="F683" t="s">
        <v>83</v>
      </c>
      <c r="G683">
        <v>98</v>
      </c>
      <c r="H683">
        <v>400346</v>
      </c>
      <c r="I683" t="s">
        <v>58</v>
      </c>
      <c r="J683" s="3">
        <v>44304</v>
      </c>
      <c r="K683">
        <v>1000</v>
      </c>
      <c r="L683" t="s">
        <v>3057</v>
      </c>
      <c r="M683" t="s">
        <v>1147</v>
      </c>
      <c r="N683" t="s">
        <v>3058</v>
      </c>
      <c r="O683" t="s">
        <v>3059</v>
      </c>
      <c r="P683" t="s">
        <v>71</v>
      </c>
      <c r="Q683">
        <v>14</v>
      </c>
      <c r="R683" t="s">
        <v>40</v>
      </c>
      <c r="S683" t="s">
        <v>118</v>
      </c>
      <c r="T683">
        <v>77664</v>
      </c>
      <c r="U683" s="1">
        <v>45352</v>
      </c>
      <c r="V683" t="s">
        <v>72</v>
      </c>
      <c r="W683">
        <v>134342</v>
      </c>
      <c r="X683" t="s">
        <v>3060</v>
      </c>
      <c r="Y683">
        <v>820</v>
      </c>
      <c r="Z683">
        <v>1110</v>
      </c>
      <c r="AA683">
        <v>1</v>
      </c>
      <c r="AB683">
        <v>444</v>
      </c>
      <c r="AC683">
        <f>Table1_1[[#This Row],[Price]]*Table1_1[[#This Row],[Quantity]]</f>
        <v>1110</v>
      </c>
    </row>
    <row r="684" spans="1:29" x14ac:dyDescent="0.3">
      <c r="A684" t="s">
        <v>28</v>
      </c>
      <c r="B684" t="s">
        <v>29</v>
      </c>
      <c r="C684" t="s">
        <v>193</v>
      </c>
      <c r="D684" t="s">
        <v>616</v>
      </c>
      <c r="E684" t="s">
        <v>32</v>
      </c>
      <c r="F684" t="s">
        <v>175</v>
      </c>
      <c r="G684">
        <v>64</v>
      </c>
      <c r="H684">
        <v>431258</v>
      </c>
      <c r="I684" t="s">
        <v>34</v>
      </c>
      <c r="J684" s="3">
        <v>43851</v>
      </c>
      <c r="K684">
        <v>1400</v>
      </c>
      <c r="L684" t="s">
        <v>3061</v>
      </c>
      <c r="M684" t="s">
        <v>276</v>
      </c>
      <c r="N684" t="s">
        <v>3062</v>
      </c>
      <c r="O684" t="s">
        <v>3063</v>
      </c>
      <c r="P684" t="s">
        <v>51</v>
      </c>
      <c r="Q684">
        <v>15</v>
      </c>
      <c r="R684" t="s">
        <v>40</v>
      </c>
      <c r="S684" t="s">
        <v>41</v>
      </c>
      <c r="T684">
        <v>14961</v>
      </c>
      <c r="U684" s="1">
        <v>45363</v>
      </c>
      <c r="V684" t="s">
        <v>72</v>
      </c>
      <c r="W684">
        <v>243005</v>
      </c>
      <c r="X684" t="s">
        <v>3064</v>
      </c>
      <c r="Y684">
        <v>916</v>
      </c>
      <c r="Z684">
        <v>2389</v>
      </c>
      <c r="AA684">
        <v>8</v>
      </c>
      <c r="AB684">
        <v>7644.8</v>
      </c>
      <c r="AC684">
        <f>Table1_1[[#This Row],[Price]]*Table1_1[[#This Row],[Quantity]]</f>
        <v>19112</v>
      </c>
    </row>
    <row r="685" spans="1:29" x14ac:dyDescent="0.3">
      <c r="A685" t="s">
        <v>28</v>
      </c>
      <c r="B685" t="s">
        <v>29</v>
      </c>
      <c r="C685" t="s">
        <v>44</v>
      </c>
      <c r="D685" t="s">
        <v>220</v>
      </c>
      <c r="E685" t="s">
        <v>32</v>
      </c>
      <c r="F685" t="s">
        <v>113</v>
      </c>
      <c r="G685">
        <v>44</v>
      </c>
      <c r="H685">
        <v>438849</v>
      </c>
      <c r="I685" t="s">
        <v>34</v>
      </c>
      <c r="J685" s="3">
        <v>44773</v>
      </c>
      <c r="K685">
        <v>1400</v>
      </c>
      <c r="L685" t="s">
        <v>3065</v>
      </c>
      <c r="M685" t="s">
        <v>506</v>
      </c>
      <c r="N685" t="s">
        <v>3066</v>
      </c>
      <c r="O685" t="s">
        <v>3067</v>
      </c>
      <c r="P685" t="s">
        <v>87</v>
      </c>
      <c r="Q685">
        <v>13</v>
      </c>
      <c r="R685" t="s">
        <v>88</v>
      </c>
      <c r="S685" t="s">
        <v>41</v>
      </c>
      <c r="T685">
        <v>98125</v>
      </c>
      <c r="U685" s="1">
        <v>45452</v>
      </c>
      <c r="V685" t="s">
        <v>52</v>
      </c>
      <c r="W685">
        <v>426735</v>
      </c>
      <c r="X685" t="s">
        <v>3068</v>
      </c>
      <c r="Y685">
        <v>552</v>
      </c>
      <c r="Z685">
        <v>2919</v>
      </c>
      <c r="AA685">
        <v>4</v>
      </c>
      <c r="AB685">
        <v>4670.4000000000005</v>
      </c>
      <c r="AC685">
        <f>Table1_1[[#This Row],[Price]]*Table1_1[[#This Row],[Quantity]]</f>
        <v>11676</v>
      </c>
    </row>
    <row r="686" spans="1:29" x14ac:dyDescent="0.3">
      <c r="A686" t="s">
        <v>28</v>
      </c>
      <c r="B686" t="s">
        <v>29</v>
      </c>
      <c r="C686" t="s">
        <v>193</v>
      </c>
      <c r="D686" t="s">
        <v>105</v>
      </c>
      <c r="E686" t="s">
        <v>32</v>
      </c>
      <c r="F686" t="s">
        <v>99</v>
      </c>
      <c r="G686">
        <v>45</v>
      </c>
      <c r="H686">
        <v>414184</v>
      </c>
      <c r="I686" t="s">
        <v>34</v>
      </c>
      <c r="J686" s="3">
        <v>43905</v>
      </c>
      <c r="K686">
        <v>1000</v>
      </c>
      <c r="L686" t="s">
        <v>3070</v>
      </c>
      <c r="M686" t="s">
        <v>417</v>
      </c>
      <c r="N686" t="s">
        <v>3071</v>
      </c>
      <c r="O686" t="s">
        <v>3072</v>
      </c>
      <c r="P686" t="s">
        <v>87</v>
      </c>
      <c r="Q686">
        <v>7</v>
      </c>
      <c r="R686" t="s">
        <v>40</v>
      </c>
      <c r="S686" t="s">
        <v>41</v>
      </c>
      <c r="T686">
        <v>29098</v>
      </c>
      <c r="U686" s="1">
        <v>45378</v>
      </c>
      <c r="V686" t="s">
        <v>72</v>
      </c>
      <c r="W686">
        <v>127656</v>
      </c>
      <c r="X686" t="s">
        <v>3073</v>
      </c>
      <c r="Y686">
        <v>790</v>
      </c>
      <c r="Z686">
        <v>1625</v>
      </c>
      <c r="AA686">
        <v>6</v>
      </c>
      <c r="AB686">
        <v>3900</v>
      </c>
      <c r="AC686">
        <f>Table1_1[[#This Row],[Price]]*Table1_1[[#This Row],[Quantity]]</f>
        <v>9750</v>
      </c>
    </row>
    <row r="687" spans="1:29" x14ac:dyDescent="0.3">
      <c r="A687" t="s">
        <v>28</v>
      </c>
      <c r="B687" t="s">
        <v>29</v>
      </c>
      <c r="C687" t="s">
        <v>30</v>
      </c>
      <c r="D687" t="s">
        <v>227</v>
      </c>
      <c r="E687" t="s">
        <v>46</v>
      </c>
      <c r="F687" t="s">
        <v>33</v>
      </c>
      <c r="G687">
        <v>49</v>
      </c>
      <c r="H687">
        <v>405743</v>
      </c>
      <c r="I687" t="s">
        <v>58</v>
      </c>
      <c r="J687" s="3">
        <v>45261</v>
      </c>
      <c r="K687">
        <v>1300</v>
      </c>
      <c r="L687" t="s">
        <v>3074</v>
      </c>
      <c r="M687" t="s">
        <v>256</v>
      </c>
      <c r="N687" t="s">
        <v>3075</v>
      </c>
      <c r="O687">
        <v>2852169136</v>
      </c>
      <c r="P687" t="s">
        <v>51</v>
      </c>
      <c r="Q687">
        <v>3</v>
      </c>
      <c r="R687" t="s">
        <v>88</v>
      </c>
      <c r="S687" t="s">
        <v>63</v>
      </c>
      <c r="T687">
        <v>96350</v>
      </c>
      <c r="U687" s="1">
        <v>45384</v>
      </c>
      <c r="V687" t="s">
        <v>80</v>
      </c>
      <c r="W687">
        <v>476603</v>
      </c>
      <c r="X687" t="s">
        <v>3076</v>
      </c>
      <c r="Y687">
        <v>622</v>
      </c>
      <c r="Z687">
        <v>920</v>
      </c>
      <c r="AA687">
        <v>6</v>
      </c>
      <c r="AB687">
        <v>2208</v>
      </c>
      <c r="AC687">
        <f>Table1_1[[#This Row],[Price]]*Table1_1[[#This Row],[Quantity]]</f>
        <v>5520</v>
      </c>
    </row>
    <row r="688" spans="1:29" x14ac:dyDescent="0.3">
      <c r="A688" t="s">
        <v>28</v>
      </c>
      <c r="B688" t="s">
        <v>29</v>
      </c>
      <c r="C688" t="s">
        <v>66</v>
      </c>
      <c r="D688" t="s">
        <v>442</v>
      </c>
      <c r="E688" t="s">
        <v>56</v>
      </c>
      <c r="F688" t="s">
        <v>47</v>
      </c>
      <c r="G688">
        <v>78</v>
      </c>
      <c r="H688">
        <v>421233</v>
      </c>
      <c r="I688" t="s">
        <v>34</v>
      </c>
      <c r="J688" s="3">
        <v>44635</v>
      </c>
      <c r="K688">
        <v>1400</v>
      </c>
      <c r="L688" t="s">
        <v>3077</v>
      </c>
      <c r="M688" t="s">
        <v>591</v>
      </c>
      <c r="N688" t="s">
        <v>3078</v>
      </c>
      <c r="O688" t="s">
        <v>3079</v>
      </c>
      <c r="P688" t="s">
        <v>51</v>
      </c>
      <c r="Q688">
        <v>7</v>
      </c>
      <c r="R688" t="s">
        <v>88</v>
      </c>
      <c r="S688" t="s">
        <v>79</v>
      </c>
      <c r="T688">
        <v>56962</v>
      </c>
      <c r="U688" s="1">
        <v>45391</v>
      </c>
      <c r="V688" t="s">
        <v>80</v>
      </c>
      <c r="W688">
        <v>820176</v>
      </c>
      <c r="X688" t="s">
        <v>3080</v>
      </c>
      <c r="Y688">
        <v>219</v>
      </c>
      <c r="Z688">
        <v>592</v>
      </c>
      <c r="AA688">
        <v>6</v>
      </c>
      <c r="AB688">
        <v>1420.8000000000002</v>
      </c>
      <c r="AC688">
        <f>Table1_1[[#This Row],[Price]]*Table1_1[[#This Row],[Quantity]]</f>
        <v>3552</v>
      </c>
    </row>
    <row r="689" spans="1:29" x14ac:dyDescent="0.3">
      <c r="A689" t="s">
        <v>28</v>
      </c>
      <c r="B689" t="s">
        <v>29</v>
      </c>
      <c r="C689" t="s">
        <v>30</v>
      </c>
      <c r="D689" t="s">
        <v>291</v>
      </c>
      <c r="E689" t="s">
        <v>56</v>
      </c>
      <c r="F689" t="s">
        <v>355</v>
      </c>
      <c r="G689">
        <v>40</v>
      </c>
      <c r="H689">
        <v>412432</v>
      </c>
      <c r="I689" t="s">
        <v>58</v>
      </c>
      <c r="J689" s="3">
        <v>44614</v>
      </c>
      <c r="K689">
        <v>800</v>
      </c>
      <c r="L689" t="s">
        <v>3082</v>
      </c>
      <c r="M689" t="s">
        <v>434</v>
      </c>
      <c r="N689" t="s">
        <v>3083</v>
      </c>
      <c r="O689" t="s">
        <v>3084</v>
      </c>
      <c r="P689" t="s">
        <v>71</v>
      </c>
      <c r="Q689">
        <v>19</v>
      </c>
      <c r="R689" t="s">
        <v>88</v>
      </c>
      <c r="S689" t="s">
        <v>63</v>
      </c>
      <c r="T689">
        <v>70300</v>
      </c>
      <c r="U689" s="1">
        <v>45423</v>
      </c>
      <c r="V689" t="s">
        <v>140</v>
      </c>
      <c r="W689">
        <v>689794</v>
      </c>
      <c r="X689" t="s">
        <v>3085</v>
      </c>
      <c r="Y689">
        <v>715</v>
      </c>
      <c r="Z689">
        <v>2649</v>
      </c>
      <c r="AA689">
        <v>7</v>
      </c>
      <c r="AB689">
        <v>7417.2000000000007</v>
      </c>
      <c r="AC689">
        <f>Table1_1[[#This Row],[Price]]*Table1_1[[#This Row],[Quantity]]</f>
        <v>18543</v>
      </c>
    </row>
    <row r="690" spans="1:29" x14ac:dyDescent="0.3">
      <c r="A690" t="s">
        <v>28</v>
      </c>
      <c r="B690" t="s">
        <v>29</v>
      </c>
      <c r="C690" t="s">
        <v>157</v>
      </c>
      <c r="D690" t="s">
        <v>82</v>
      </c>
      <c r="E690" t="s">
        <v>32</v>
      </c>
      <c r="F690" t="s">
        <v>150</v>
      </c>
      <c r="G690">
        <v>35</v>
      </c>
      <c r="H690">
        <v>404162</v>
      </c>
      <c r="I690" t="s">
        <v>34</v>
      </c>
      <c r="J690" s="3">
        <v>45234</v>
      </c>
      <c r="K690">
        <v>950</v>
      </c>
      <c r="L690" t="s">
        <v>3087</v>
      </c>
      <c r="M690" t="s">
        <v>895</v>
      </c>
      <c r="N690" t="s">
        <v>3088</v>
      </c>
      <c r="O690">
        <v>6974275253</v>
      </c>
      <c r="P690" t="s">
        <v>71</v>
      </c>
      <c r="Q690">
        <v>17</v>
      </c>
      <c r="R690" t="s">
        <v>40</v>
      </c>
      <c r="S690" t="s">
        <v>79</v>
      </c>
      <c r="T690">
        <v>38858</v>
      </c>
      <c r="U690" s="1">
        <v>45611</v>
      </c>
      <c r="V690" t="s">
        <v>42</v>
      </c>
      <c r="W690">
        <v>552087</v>
      </c>
      <c r="X690" t="s">
        <v>3089</v>
      </c>
      <c r="Y690">
        <v>919</v>
      </c>
      <c r="Z690">
        <v>2329</v>
      </c>
      <c r="AA690">
        <v>3</v>
      </c>
      <c r="AB690">
        <v>2794.8</v>
      </c>
      <c r="AC690">
        <f>Table1_1[[#This Row],[Price]]*Table1_1[[#This Row],[Quantity]]</f>
        <v>6987</v>
      </c>
    </row>
    <row r="691" spans="1:29" x14ac:dyDescent="0.3">
      <c r="A691" t="s">
        <v>28</v>
      </c>
      <c r="B691" t="s">
        <v>29</v>
      </c>
      <c r="C691" t="s">
        <v>30</v>
      </c>
      <c r="D691" t="s">
        <v>237</v>
      </c>
      <c r="E691" t="s">
        <v>56</v>
      </c>
      <c r="F691" t="s">
        <v>33</v>
      </c>
      <c r="G691">
        <v>49</v>
      </c>
      <c r="H691">
        <v>413502</v>
      </c>
      <c r="I691" t="s">
        <v>58</v>
      </c>
      <c r="J691" s="3">
        <v>45202</v>
      </c>
      <c r="K691">
        <v>1000</v>
      </c>
      <c r="L691" t="s">
        <v>3090</v>
      </c>
      <c r="M691" t="s">
        <v>1147</v>
      </c>
      <c r="N691" t="s">
        <v>3091</v>
      </c>
      <c r="O691" t="s">
        <v>3092</v>
      </c>
      <c r="P691" t="s">
        <v>71</v>
      </c>
      <c r="Q691">
        <v>8</v>
      </c>
      <c r="R691" t="s">
        <v>40</v>
      </c>
      <c r="S691" t="s">
        <v>41</v>
      </c>
      <c r="T691">
        <v>19171</v>
      </c>
      <c r="U691" s="1">
        <v>45367</v>
      </c>
      <c r="V691" t="s">
        <v>72</v>
      </c>
      <c r="W691">
        <v>572526</v>
      </c>
      <c r="X691" t="s">
        <v>3093</v>
      </c>
      <c r="Y691">
        <v>605</v>
      </c>
      <c r="Z691">
        <v>1139</v>
      </c>
      <c r="AA691">
        <v>1</v>
      </c>
      <c r="AB691">
        <v>455.6</v>
      </c>
      <c r="AC691">
        <f>Table1_1[[#This Row],[Price]]*Table1_1[[#This Row],[Quantity]]</f>
        <v>1139</v>
      </c>
    </row>
    <row r="692" spans="1:29" x14ac:dyDescent="0.3">
      <c r="A692" t="s">
        <v>28</v>
      </c>
      <c r="B692" t="s">
        <v>29</v>
      </c>
      <c r="C692" t="s">
        <v>148</v>
      </c>
      <c r="D692" t="s">
        <v>254</v>
      </c>
      <c r="E692" t="s">
        <v>46</v>
      </c>
      <c r="F692" t="s">
        <v>150</v>
      </c>
      <c r="G692">
        <v>4</v>
      </c>
      <c r="H692">
        <v>414882</v>
      </c>
      <c r="I692" t="s">
        <v>34</v>
      </c>
      <c r="J692" s="3">
        <v>44203</v>
      </c>
      <c r="K692">
        <v>1000</v>
      </c>
      <c r="L692" t="s">
        <v>3094</v>
      </c>
      <c r="M692" t="s">
        <v>1212</v>
      </c>
      <c r="N692" t="s">
        <v>3095</v>
      </c>
      <c r="O692" t="s">
        <v>3096</v>
      </c>
      <c r="P692" t="s">
        <v>39</v>
      </c>
      <c r="Q692">
        <v>14</v>
      </c>
      <c r="R692" t="s">
        <v>88</v>
      </c>
      <c r="S692" t="s">
        <v>63</v>
      </c>
      <c r="T692">
        <v>72489</v>
      </c>
      <c r="U692" s="1">
        <v>45426</v>
      </c>
      <c r="V692" t="s">
        <v>140</v>
      </c>
      <c r="W692">
        <v>199529</v>
      </c>
      <c r="X692" t="s">
        <v>3097</v>
      </c>
      <c r="Y692">
        <v>824</v>
      </c>
      <c r="Z692">
        <v>707</v>
      </c>
      <c r="AA692">
        <v>2</v>
      </c>
      <c r="AB692">
        <v>565.6</v>
      </c>
      <c r="AC692">
        <f>Table1_1[[#This Row],[Price]]*Table1_1[[#This Row],[Quantity]]</f>
        <v>1414</v>
      </c>
    </row>
    <row r="693" spans="1:29" x14ac:dyDescent="0.3">
      <c r="A693" t="s">
        <v>28</v>
      </c>
      <c r="B693" t="s">
        <v>29</v>
      </c>
      <c r="C693" t="s">
        <v>91</v>
      </c>
      <c r="D693" t="s">
        <v>546</v>
      </c>
      <c r="E693" t="s">
        <v>32</v>
      </c>
      <c r="F693" t="s">
        <v>33</v>
      </c>
      <c r="G693">
        <v>13</v>
      </c>
      <c r="H693">
        <v>414075</v>
      </c>
      <c r="I693" t="s">
        <v>34</v>
      </c>
      <c r="J693" s="3">
        <v>43961</v>
      </c>
      <c r="K693">
        <v>800</v>
      </c>
      <c r="L693" t="s">
        <v>3098</v>
      </c>
      <c r="M693" t="s">
        <v>596</v>
      </c>
      <c r="N693" t="s">
        <v>3099</v>
      </c>
      <c r="O693" t="s">
        <v>3100</v>
      </c>
      <c r="P693" t="s">
        <v>71</v>
      </c>
      <c r="Q693">
        <v>11</v>
      </c>
      <c r="R693" t="s">
        <v>40</v>
      </c>
      <c r="S693" t="s">
        <v>63</v>
      </c>
      <c r="T693">
        <v>89151</v>
      </c>
      <c r="U693" s="1">
        <v>45493</v>
      </c>
      <c r="V693" t="s">
        <v>126</v>
      </c>
      <c r="W693">
        <v>292219</v>
      </c>
      <c r="X693" t="s">
        <v>3101</v>
      </c>
      <c r="Y693">
        <v>205</v>
      </c>
      <c r="Z693">
        <v>1679</v>
      </c>
      <c r="AA693">
        <v>8</v>
      </c>
      <c r="AB693">
        <v>5372.8</v>
      </c>
      <c r="AC693">
        <f>Table1_1[[#This Row],[Price]]*Table1_1[[#This Row],[Quantity]]</f>
        <v>13432</v>
      </c>
    </row>
    <row r="694" spans="1:29" x14ac:dyDescent="0.3">
      <c r="A694" t="s">
        <v>28</v>
      </c>
      <c r="B694" t="s">
        <v>29</v>
      </c>
      <c r="C694" t="s">
        <v>30</v>
      </c>
      <c r="D694" t="s">
        <v>274</v>
      </c>
      <c r="E694" t="s">
        <v>32</v>
      </c>
      <c r="F694" t="s">
        <v>355</v>
      </c>
      <c r="G694">
        <v>53</v>
      </c>
      <c r="H694">
        <v>436193</v>
      </c>
      <c r="I694" t="s">
        <v>34</v>
      </c>
      <c r="J694" s="3">
        <v>44278</v>
      </c>
      <c r="K694">
        <v>1200</v>
      </c>
      <c r="L694" t="s">
        <v>3102</v>
      </c>
      <c r="M694" t="s">
        <v>308</v>
      </c>
      <c r="N694" t="s">
        <v>3103</v>
      </c>
      <c r="O694" t="s">
        <v>3104</v>
      </c>
      <c r="P694" t="s">
        <v>87</v>
      </c>
      <c r="Q694">
        <v>18</v>
      </c>
      <c r="R694" t="s">
        <v>88</v>
      </c>
      <c r="S694" t="s">
        <v>41</v>
      </c>
      <c r="T694">
        <v>50970</v>
      </c>
      <c r="U694" s="1">
        <v>45447</v>
      </c>
      <c r="V694" t="s">
        <v>52</v>
      </c>
      <c r="W694">
        <v>376777</v>
      </c>
      <c r="X694" t="s">
        <v>3105</v>
      </c>
      <c r="Y694">
        <v>690</v>
      </c>
      <c r="Z694">
        <v>1677</v>
      </c>
      <c r="AA694">
        <v>5</v>
      </c>
      <c r="AB694">
        <v>3354</v>
      </c>
      <c r="AC694">
        <f>Table1_1[[#This Row],[Price]]*Table1_1[[#This Row],[Quantity]]</f>
        <v>8385</v>
      </c>
    </row>
    <row r="695" spans="1:29" x14ac:dyDescent="0.3">
      <c r="A695" t="s">
        <v>28</v>
      </c>
      <c r="B695" t="s">
        <v>29</v>
      </c>
      <c r="C695" t="s">
        <v>91</v>
      </c>
      <c r="D695" t="s">
        <v>616</v>
      </c>
      <c r="E695" t="s">
        <v>56</v>
      </c>
      <c r="F695" t="s">
        <v>83</v>
      </c>
      <c r="G695">
        <v>50</v>
      </c>
      <c r="H695">
        <v>430735</v>
      </c>
      <c r="I695" t="s">
        <v>34</v>
      </c>
      <c r="J695" s="3">
        <v>44827</v>
      </c>
      <c r="K695">
        <v>1000</v>
      </c>
      <c r="L695" t="s">
        <v>3106</v>
      </c>
      <c r="M695" t="s">
        <v>123</v>
      </c>
      <c r="N695" t="s">
        <v>3107</v>
      </c>
      <c r="O695" t="s">
        <v>3108</v>
      </c>
      <c r="P695" t="s">
        <v>71</v>
      </c>
      <c r="Q695">
        <v>17</v>
      </c>
      <c r="R695" t="s">
        <v>88</v>
      </c>
      <c r="S695" t="s">
        <v>63</v>
      </c>
      <c r="T695">
        <v>40476</v>
      </c>
      <c r="U695" s="1">
        <v>45573</v>
      </c>
      <c r="V695" t="s">
        <v>155</v>
      </c>
      <c r="W695">
        <v>719616</v>
      </c>
      <c r="X695" t="s">
        <v>3109</v>
      </c>
      <c r="Y695">
        <v>530</v>
      </c>
      <c r="Z695">
        <v>1430</v>
      </c>
      <c r="AA695">
        <v>6</v>
      </c>
      <c r="AB695">
        <v>3432</v>
      </c>
      <c r="AC695">
        <f>Table1_1[[#This Row],[Price]]*Table1_1[[#This Row],[Quantity]]</f>
        <v>8580</v>
      </c>
    </row>
    <row r="696" spans="1:29" x14ac:dyDescent="0.3">
      <c r="A696" t="s">
        <v>28</v>
      </c>
      <c r="B696" t="s">
        <v>29</v>
      </c>
      <c r="C696" t="s">
        <v>54</v>
      </c>
      <c r="D696" t="s">
        <v>274</v>
      </c>
      <c r="E696" t="s">
        <v>46</v>
      </c>
      <c r="F696" t="s">
        <v>33</v>
      </c>
      <c r="G696">
        <v>70</v>
      </c>
      <c r="H696">
        <v>423249</v>
      </c>
      <c r="I696" t="s">
        <v>34</v>
      </c>
      <c r="J696" s="3">
        <v>45432</v>
      </c>
      <c r="K696">
        <v>1200</v>
      </c>
      <c r="L696" t="s">
        <v>3110</v>
      </c>
      <c r="M696" t="s">
        <v>216</v>
      </c>
      <c r="N696" t="s">
        <v>3111</v>
      </c>
      <c r="O696" t="s">
        <v>3112</v>
      </c>
      <c r="P696" t="s">
        <v>51</v>
      </c>
      <c r="Q696">
        <v>3</v>
      </c>
      <c r="R696" t="s">
        <v>88</v>
      </c>
      <c r="S696" t="s">
        <v>79</v>
      </c>
      <c r="T696">
        <v>43628</v>
      </c>
      <c r="U696" s="1">
        <v>45573</v>
      </c>
      <c r="V696" t="s">
        <v>155</v>
      </c>
      <c r="W696">
        <v>648944</v>
      </c>
      <c r="X696" t="s">
        <v>3113</v>
      </c>
      <c r="Y696">
        <v>638</v>
      </c>
      <c r="Z696">
        <v>2122</v>
      </c>
      <c r="AA696">
        <v>2</v>
      </c>
      <c r="AB696">
        <v>1697.6000000000001</v>
      </c>
      <c r="AC696">
        <f>Table1_1[[#This Row],[Price]]*Table1_1[[#This Row],[Quantity]]</f>
        <v>4244</v>
      </c>
    </row>
    <row r="697" spans="1:29" x14ac:dyDescent="0.3">
      <c r="A697" t="s">
        <v>28</v>
      </c>
      <c r="B697" t="s">
        <v>29</v>
      </c>
      <c r="C697" t="s">
        <v>66</v>
      </c>
      <c r="D697" t="s">
        <v>637</v>
      </c>
      <c r="E697" t="s">
        <v>46</v>
      </c>
      <c r="F697" t="s">
        <v>33</v>
      </c>
      <c r="G697">
        <v>21</v>
      </c>
      <c r="H697">
        <v>438559</v>
      </c>
      <c r="I697" t="s">
        <v>58</v>
      </c>
      <c r="J697" s="3">
        <v>45312</v>
      </c>
      <c r="K697">
        <v>1200</v>
      </c>
      <c r="L697" t="s">
        <v>3115</v>
      </c>
      <c r="M697" t="s">
        <v>211</v>
      </c>
      <c r="N697" t="s">
        <v>3116</v>
      </c>
      <c r="O697" t="s">
        <v>3117</v>
      </c>
      <c r="P697" t="s">
        <v>39</v>
      </c>
      <c r="Q697">
        <v>8</v>
      </c>
      <c r="R697" t="s">
        <v>88</v>
      </c>
      <c r="S697" t="s">
        <v>79</v>
      </c>
      <c r="T697">
        <v>32713</v>
      </c>
      <c r="U697" s="1">
        <v>45619</v>
      </c>
      <c r="V697" t="s">
        <v>42</v>
      </c>
      <c r="W697">
        <v>793111</v>
      </c>
      <c r="X697" t="s">
        <v>3118</v>
      </c>
      <c r="Y697">
        <v>273</v>
      </c>
      <c r="Z697">
        <v>984</v>
      </c>
      <c r="AA697">
        <v>3</v>
      </c>
      <c r="AB697">
        <v>1180.8</v>
      </c>
      <c r="AC697">
        <f>Table1_1[[#This Row],[Price]]*Table1_1[[#This Row],[Quantity]]</f>
        <v>2952</v>
      </c>
    </row>
    <row r="698" spans="1:29" x14ac:dyDescent="0.3">
      <c r="A698" t="s">
        <v>28</v>
      </c>
      <c r="B698" t="s">
        <v>29</v>
      </c>
      <c r="C698" t="s">
        <v>91</v>
      </c>
      <c r="D698" t="s">
        <v>364</v>
      </c>
      <c r="E698" t="s">
        <v>56</v>
      </c>
      <c r="F698" t="s">
        <v>47</v>
      </c>
      <c r="G698">
        <v>20</v>
      </c>
      <c r="H698">
        <v>426936</v>
      </c>
      <c r="I698" t="s">
        <v>34</v>
      </c>
      <c r="J698" s="3">
        <v>45136</v>
      </c>
      <c r="K698">
        <v>1300</v>
      </c>
      <c r="L698" t="s">
        <v>3119</v>
      </c>
      <c r="M698" t="s">
        <v>1409</v>
      </c>
      <c r="N698" t="s">
        <v>3120</v>
      </c>
      <c r="O698" t="s">
        <v>3121</v>
      </c>
      <c r="P698" t="s">
        <v>39</v>
      </c>
      <c r="Q698">
        <v>4</v>
      </c>
      <c r="R698" t="s">
        <v>40</v>
      </c>
      <c r="S698" t="s">
        <v>79</v>
      </c>
      <c r="T698">
        <v>37357</v>
      </c>
      <c r="U698" s="1">
        <v>45380</v>
      </c>
      <c r="V698" t="s">
        <v>72</v>
      </c>
      <c r="W698">
        <v>558335</v>
      </c>
      <c r="X698" t="s">
        <v>3122</v>
      </c>
      <c r="Y698">
        <v>244</v>
      </c>
      <c r="Z698">
        <v>2491</v>
      </c>
      <c r="AA698">
        <v>6</v>
      </c>
      <c r="AB698">
        <v>5978.4000000000015</v>
      </c>
      <c r="AC698">
        <f>Table1_1[[#This Row],[Price]]*Table1_1[[#This Row],[Quantity]]</f>
        <v>14946</v>
      </c>
    </row>
    <row r="699" spans="1:29" x14ac:dyDescent="0.3">
      <c r="A699" t="s">
        <v>28</v>
      </c>
      <c r="B699" t="s">
        <v>29</v>
      </c>
      <c r="C699" t="s">
        <v>54</v>
      </c>
      <c r="D699" t="s">
        <v>105</v>
      </c>
      <c r="E699" t="s">
        <v>46</v>
      </c>
      <c r="F699" t="s">
        <v>150</v>
      </c>
      <c r="G699">
        <v>98</v>
      </c>
      <c r="H699">
        <v>422361</v>
      </c>
      <c r="I699" t="s">
        <v>58</v>
      </c>
      <c r="J699" s="3">
        <v>44294</v>
      </c>
      <c r="K699">
        <v>1000</v>
      </c>
      <c r="L699" t="s">
        <v>3124</v>
      </c>
      <c r="M699" t="s">
        <v>108</v>
      </c>
      <c r="N699" t="s">
        <v>3125</v>
      </c>
      <c r="O699" t="s">
        <v>3126</v>
      </c>
      <c r="P699" t="s">
        <v>71</v>
      </c>
      <c r="Q699">
        <v>11</v>
      </c>
      <c r="R699" t="s">
        <v>40</v>
      </c>
      <c r="S699" t="s">
        <v>118</v>
      </c>
      <c r="T699">
        <v>48294</v>
      </c>
      <c r="U699" s="1">
        <v>45624</v>
      </c>
      <c r="V699" t="s">
        <v>42</v>
      </c>
      <c r="W699">
        <v>758286</v>
      </c>
      <c r="X699" t="s">
        <v>3127</v>
      </c>
      <c r="Y699">
        <v>618</v>
      </c>
      <c r="Z699">
        <v>2601</v>
      </c>
      <c r="AA699">
        <v>4</v>
      </c>
      <c r="AB699">
        <v>4161.6000000000004</v>
      </c>
      <c r="AC699">
        <f>Table1_1[[#This Row],[Price]]*Table1_1[[#This Row],[Quantity]]</f>
        <v>10404</v>
      </c>
    </row>
    <row r="700" spans="1:29" x14ac:dyDescent="0.3">
      <c r="A700" t="s">
        <v>28</v>
      </c>
      <c r="B700" t="s">
        <v>29</v>
      </c>
      <c r="C700" t="s">
        <v>157</v>
      </c>
      <c r="D700" t="s">
        <v>560</v>
      </c>
      <c r="E700" t="s">
        <v>56</v>
      </c>
      <c r="F700" t="s">
        <v>113</v>
      </c>
      <c r="G700">
        <v>17</v>
      </c>
      <c r="H700">
        <v>408308</v>
      </c>
      <c r="I700" t="s">
        <v>34</v>
      </c>
      <c r="J700" s="3">
        <v>44819</v>
      </c>
      <c r="K700">
        <v>1000</v>
      </c>
      <c r="L700" t="s">
        <v>3128</v>
      </c>
      <c r="M700" t="s">
        <v>895</v>
      </c>
      <c r="N700" t="s">
        <v>3129</v>
      </c>
      <c r="O700" t="s">
        <v>3130</v>
      </c>
      <c r="P700" t="s">
        <v>39</v>
      </c>
      <c r="Q700">
        <v>20</v>
      </c>
      <c r="R700" t="s">
        <v>40</v>
      </c>
      <c r="S700" t="s">
        <v>79</v>
      </c>
      <c r="T700">
        <v>94420</v>
      </c>
      <c r="U700" s="1">
        <v>45579</v>
      </c>
      <c r="V700" t="s">
        <v>155</v>
      </c>
      <c r="W700">
        <v>271565</v>
      </c>
      <c r="X700" t="s">
        <v>3131</v>
      </c>
      <c r="Y700">
        <v>559</v>
      </c>
      <c r="Z700">
        <v>2801</v>
      </c>
      <c r="AA700">
        <v>5</v>
      </c>
      <c r="AB700">
        <v>5602</v>
      </c>
      <c r="AC700">
        <f>Table1_1[[#This Row],[Price]]*Table1_1[[#This Row],[Quantity]]</f>
        <v>14005</v>
      </c>
    </row>
    <row r="701" spans="1:29" x14ac:dyDescent="0.3">
      <c r="A701" t="s">
        <v>28</v>
      </c>
      <c r="B701" t="s">
        <v>29</v>
      </c>
      <c r="C701" t="s">
        <v>157</v>
      </c>
      <c r="D701" t="s">
        <v>616</v>
      </c>
      <c r="E701" t="s">
        <v>32</v>
      </c>
      <c r="F701" t="s">
        <v>99</v>
      </c>
      <c r="G701">
        <v>17</v>
      </c>
      <c r="H701">
        <v>400608</v>
      </c>
      <c r="I701" t="s">
        <v>34</v>
      </c>
      <c r="J701" s="3">
        <v>45448</v>
      </c>
      <c r="K701">
        <v>1400</v>
      </c>
      <c r="L701" t="s">
        <v>3132</v>
      </c>
      <c r="M701" t="s">
        <v>1198</v>
      </c>
      <c r="N701" t="s">
        <v>3133</v>
      </c>
      <c r="O701">
        <v>-3217</v>
      </c>
      <c r="P701" t="s">
        <v>39</v>
      </c>
      <c r="Q701">
        <v>7</v>
      </c>
      <c r="R701" t="s">
        <v>88</v>
      </c>
      <c r="S701" t="s">
        <v>79</v>
      </c>
      <c r="T701">
        <v>63876</v>
      </c>
      <c r="U701" s="1">
        <v>45617</v>
      </c>
      <c r="V701" t="s">
        <v>42</v>
      </c>
      <c r="W701">
        <v>579236</v>
      </c>
      <c r="X701" t="s">
        <v>3134</v>
      </c>
      <c r="Y701">
        <v>539</v>
      </c>
      <c r="Z701">
        <v>2129</v>
      </c>
      <c r="AA701">
        <v>3</v>
      </c>
      <c r="AB701">
        <v>2554.8000000000002</v>
      </c>
      <c r="AC701">
        <f>Table1_1[[#This Row],[Price]]*Table1_1[[#This Row],[Quantity]]</f>
        <v>6387</v>
      </c>
    </row>
    <row r="702" spans="1:29" x14ac:dyDescent="0.3">
      <c r="A702" t="s">
        <v>28</v>
      </c>
      <c r="B702" t="s">
        <v>29</v>
      </c>
      <c r="C702" t="s">
        <v>193</v>
      </c>
      <c r="D702" t="s">
        <v>45</v>
      </c>
      <c r="E702" t="s">
        <v>32</v>
      </c>
      <c r="F702" t="s">
        <v>113</v>
      </c>
      <c r="G702">
        <v>21</v>
      </c>
      <c r="H702">
        <v>421933</v>
      </c>
      <c r="I702" t="s">
        <v>58</v>
      </c>
      <c r="J702" s="3">
        <v>44196</v>
      </c>
      <c r="K702">
        <v>1300</v>
      </c>
      <c r="L702" t="s">
        <v>3135</v>
      </c>
      <c r="M702" t="s">
        <v>482</v>
      </c>
      <c r="N702" t="s">
        <v>3136</v>
      </c>
      <c r="O702">
        <v>3970294660</v>
      </c>
      <c r="P702" t="s">
        <v>51</v>
      </c>
      <c r="Q702">
        <v>7</v>
      </c>
      <c r="R702" t="s">
        <v>40</v>
      </c>
      <c r="S702" t="s">
        <v>41</v>
      </c>
      <c r="T702">
        <v>77928</v>
      </c>
      <c r="U702" s="1">
        <v>45592</v>
      </c>
      <c r="V702" t="s">
        <v>155</v>
      </c>
      <c r="W702">
        <v>814168</v>
      </c>
      <c r="X702" t="s">
        <v>3137</v>
      </c>
      <c r="Y702">
        <v>391</v>
      </c>
      <c r="Z702">
        <v>2152</v>
      </c>
      <c r="AA702">
        <v>1</v>
      </c>
      <c r="AB702">
        <v>860.80000000000007</v>
      </c>
      <c r="AC702">
        <f>Table1_1[[#This Row],[Price]]*Table1_1[[#This Row],[Quantity]]</f>
        <v>2152</v>
      </c>
    </row>
    <row r="703" spans="1:29" x14ac:dyDescent="0.3">
      <c r="A703" t="s">
        <v>28</v>
      </c>
      <c r="B703" t="s">
        <v>29</v>
      </c>
      <c r="C703" t="s">
        <v>44</v>
      </c>
      <c r="D703" t="s">
        <v>411</v>
      </c>
      <c r="E703" t="s">
        <v>32</v>
      </c>
      <c r="F703" t="s">
        <v>33</v>
      </c>
      <c r="G703">
        <v>89</v>
      </c>
      <c r="H703">
        <v>425999</v>
      </c>
      <c r="I703" t="s">
        <v>58</v>
      </c>
      <c r="J703" s="3">
        <v>43969</v>
      </c>
      <c r="K703">
        <v>1100</v>
      </c>
      <c r="L703" t="s">
        <v>3139</v>
      </c>
      <c r="M703" t="s">
        <v>2538</v>
      </c>
      <c r="N703" t="s">
        <v>3140</v>
      </c>
      <c r="O703" t="s">
        <v>3141</v>
      </c>
      <c r="P703" t="s">
        <v>39</v>
      </c>
      <c r="Q703">
        <v>3</v>
      </c>
      <c r="R703" t="s">
        <v>88</v>
      </c>
      <c r="S703" t="s">
        <v>63</v>
      </c>
      <c r="T703">
        <v>67705</v>
      </c>
      <c r="U703" s="1">
        <v>45369</v>
      </c>
      <c r="V703" t="s">
        <v>72</v>
      </c>
      <c r="W703">
        <v>237693</v>
      </c>
      <c r="X703" t="s">
        <v>3142</v>
      </c>
      <c r="Y703">
        <v>785</v>
      </c>
      <c r="Z703">
        <v>731</v>
      </c>
      <c r="AA703">
        <v>8</v>
      </c>
      <c r="AB703">
        <v>2339.2000000000003</v>
      </c>
      <c r="AC703">
        <f>Table1_1[[#This Row],[Price]]*Table1_1[[#This Row],[Quantity]]</f>
        <v>5848</v>
      </c>
    </row>
    <row r="704" spans="1:29" x14ac:dyDescent="0.3">
      <c r="A704" t="s">
        <v>28</v>
      </c>
      <c r="B704" t="s">
        <v>29</v>
      </c>
      <c r="C704" t="s">
        <v>30</v>
      </c>
      <c r="D704" t="s">
        <v>338</v>
      </c>
      <c r="E704" t="s">
        <v>56</v>
      </c>
      <c r="F704" t="s">
        <v>106</v>
      </c>
      <c r="G704">
        <v>43</v>
      </c>
      <c r="H704">
        <v>426122</v>
      </c>
      <c r="I704" t="s">
        <v>34</v>
      </c>
      <c r="J704" s="3">
        <v>45040</v>
      </c>
      <c r="K704">
        <v>1000</v>
      </c>
      <c r="L704" t="s">
        <v>3144</v>
      </c>
      <c r="M704" t="s">
        <v>108</v>
      </c>
      <c r="N704" t="s">
        <v>3145</v>
      </c>
      <c r="O704" t="s">
        <v>3146</v>
      </c>
      <c r="P704" t="s">
        <v>87</v>
      </c>
      <c r="Q704">
        <v>17</v>
      </c>
      <c r="R704" t="s">
        <v>40</v>
      </c>
      <c r="S704" t="s">
        <v>79</v>
      </c>
      <c r="T704">
        <v>11325</v>
      </c>
      <c r="U704" s="1">
        <v>45363</v>
      </c>
      <c r="V704" t="s">
        <v>72</v>
      </c>
      <c r="W704">
        <v>870975</v>
      </c>
      <c r="X704" t="s">
        <v>3147</v>
      </c>
      <c r="Y704">
        <v>513</v>
      </c>
      <c r="Z704">
        <v>1585</v>
      </c>
      <c r="AA704">
        <v>1</v>
      </c>
      <c r="AB704">
        <v>634</v>
      </c>
      <c r="AC704">
        <f>Table1_1[[#This Row],[Price]]*Table1_1[[#This Row],[Quantity]]</f>
        <v>1585</v>
      </c>
    </row>
    <row r="705" spans="1:29" x14ac:dyDescent="0.3">
      <c r="A705" t="s">
        <v>28</v>
      </c>
      <c r="B705" t="s">
        <v>29</v>
      </c>
      <c r="C705" t="s">
        <v>44</v>
      </c>
      <c r="D705" t="s">
        <v>411</v>
      </c>
      <c r="E705" t="s">
        <v>46</v>
      </c>
      <c r="F705" t="s">
        <v>106</v>
      </c>
      <c r="G705">
        <v>61</v>
      </c>
      <c r="H705">
        <v>438145</v>
      </c>
      <c r="I705" t="s">
        <v>58</v>
      </c>
      <c r="J705" s="3">
        <v>44266</v>
      </c>
      <c r="K705">
        <v>1300</v>
      </c>
      <c r="L705" t="s">
        <v>3148</v>
      </c>
      <c r="M705" t="s">
        <v>434</v>
      </c>
      <c r="N705" t="s">
        <v>3149</v>
      </c>
      <c r="O705" t="s">
        <v>3150</v>
      </c>
      <c r="P705" t="s">
        <v>87</v>
      </c>
      <c r="Q705">
        <v>11</v>
      </c>
      <c r="R705" t="s">
        <v>88</v>
      </c>
      <c r="S705" t="s">
        <v>118</v>
      </c>
      <c r="T705">
        <v>84183</v>
      </c>
      <c r="U705" s="1">
        <v>45622</v>
      </c>
      <c r="V705" t="s">
        <v>42</v>
      </c>
      <c r="W705">
        <v>470589</v>
      </c>
      <c r="X705" t="s">
        <v>3151</v>
      </c>
      <c r="Y705">
        <v>668</v>
      </c>
      <c r="Z705">
        <v>2222</v>
      </c>
      <c r="AA705">
        <v>5</v>
      </c>
      <c r="AB705">
        <v>4444</v>
      </c>
      <c r="AC705">
        <f>Table1_1[[#This Row],[Price]]*Table1_1[[#This Row],[Quantity]]</f>
        <v>11110</v>
      </c>
    </row>
    <row r="706" spans="1:29" x14ac:dyDescent="0.3">
      <c r="A706" t="s">
        <v>28</v>
      </c>
      <c r="B706" t="s">
        <v>29</v>
      </c>
      <c r="C706" t="s">
        <v>66</v>
      </c>
      <c r="D706" t="s">
        <v>380</v>
      </c>
      <c r="E706" t="s">
        <v>56</v>
      </c>
      <c r="F706" t="s">
        <v>150</v>
      </c>
      <c r="G706">
        <v>47</v>
      </c>
      <c r="H706">
        <v>411381</v>
      </c>
      <c r="I706" t="s">
        <v>58</v>
      </c>
      <c r="J706" s="3">
        <v>45386</v>
      </c>
      <c r="K706">
        <v>1100</v>
      </c>
      <c r="L706" t="s">
        <v>3152</v>
      </c>
      <c r="M706" t="s">
        <v>239</v>
      </c>
      <c r="N706" t="s">
        <v>3153</v>
      </c>
      <c r="O706" t="s">
        <v>3154</v>
      </c>
      <c r="P706" t="s">
        <v>51</v>
      </c>
      <c r="Q706">
        <v>18</v>
      </c>
      <c r="R706" t="s">
        <v>88</v>
      </c>
      <c r="S706" t="s">
        <v>79</v>
      </c>
      <c r="T706">
        <v>22914</v>
      </c>
      <c r="U706" s="1">
        <v>45567</v>
      </c>
      <c r="V706" t="s">
        <v>155</v>
      </c>
      <c r="W706">
        <v>946116</v>
      </c>
      <c r="X706" t="s">
        <v>3155</v>
      </c>
      <c r="Y706">
        <v>462</v>
      </c>
      <c r="Z706">
        <v>1866</v>
      </c>
      <c r="AA706">
        <v>4</v>
      </c>
      <c r="AB706">
        <v>2985.6000000000004</v>
      </c>
      <c r="AC706">
        <f>Table1_1[[#This Row],[Price]]*Table1_1[[#This Row],[Quantity]]</f>
        <v>7464</v>
      </c>
    </row>
    <row r="707" spans="1:29" x14ac:dyDescent="0.3">
      <c r="A707" t="s">
        <v>28</v>
      </c>
      <c r="B707" t="s">
        <v>29</v>
      </c>
      <c r="C707" t="s">
        <v>157</v>
      </c>
      <c r="D707" t="s">
        <v>55</v>
      </c>
      <c r="E707" t="s">
        <v>32</v>
      </c>
      <c r="F707" t="s">
        <v>175</v>
      </c>
      <c r="G707">
        <v>4</v>
      </c>
      <c r="H707">
        <v>407528</v>
      </c>
      <c r="I707" t="s">
        <v>58</v>
      </c>
      <c r="J707" s="3">
        <v>45559</v>
      </c>
      <c r="K707">
        <v>1000</v>
      </c>
      <c r="L707" t="s">
        <v>2533</v>
      </c>
      <c r="M707" t="s">
        <v>747</v>
      </c>
      <c r="N707" t="s">
        <v>3156</v>
      </c>
      <c r="O707" t="s">
        <v>3157</v>
      </c>
      <c r="P707" t="s">
        <v>87</v>
      </c>
      <c r="Q707">
        <v>20</v>
      </c>
      <c r="R707" t="s">
        <v>40</v>
      </c>
      <c r="S707" t="s">
        <v>118</v>
      </c>
      <c r="T707">
        <v>11549</v>
      </c>
      <c r="U707" s="1">
        <v>45493</v>
      </c>
      <c r="V707" t="s">
        <v>126</v>
      </c>
      <c r="W707">
        <v>648306</v>
      </c>
      <c r="X707" t="s">
        <v>3158</v>
      </c>
      <c r="Y707">
        <v>827</v>
      </c>
      <c r="Z707">
        <v>1289</v>
      </c>
      <c r="AA707">
        <v>3</v>
      </c>
      <c r="AB707">
        <v>1546.8000000000002</v>
      </c>
      <c r="AC707">
        <f>Table1_1[[#This Row],[Price]]*Table1_1[[#This Row],[Quantity]]</f>
        <v>3867</v>
      </c>
    </row>
    <row r="708" spans="1:29" x14ac:dyDescent="0.3">
      <c r="A708" t="s">
        <v>28</v>
      </c>
      <c r="B708" t="s">
        <v>29</v>
      </c>
      <c r="C708" t="s">
        <v>91</v>
      </c>
      <c r="D708" t="s">
        <v>611</v>
      </c>
      <c r="E708" t="s">
        <v>46</v>
      </c>
      <c r="F708" t="s">
        <v>135</v>
      </c>
      <c r="G708">
        <v>13</v>
      </c>
      <c r="H708">
        <v>410110</v>
      </c>
      <c r="I708" t="s">
        <v>58</v>
      </c>
      <c r="J708" s="3">
        <v>44177</v>
      </c>
      <c r="K708">
        <v>950</v>
      </c>
      <c r="L708" t="s">
        <v>3160</v>
      </c>
      <c r="M708" t="s">
        <v>345</v>
      </c>
      <c r="N708" t="s">
        <v>3161</v>
      </c>
      <c r="O708" t="s">
        <v>3162</v>
      </c>
      <c r="P708" t="s">
        <v>87</v>
      </c>
      <c r="Q708">
        <v>12</v>
      </c>
      <c r="R708" t="s">
        <v>40</v>
      </c>
      <c r="S708" t="s">
        <v>118</v>
      </c>
      <c r="T708">
        <v>21476</v>
      </c>
      <c r="U708" s="1">
        <v>45322</v>
      </c>
      <c r="V708" t="s">
        <v>111</v>
      </c>
      <c r="W708">
        <v>878062</v>
      </c>
      <c r="X708" t="s">
        <v>3163</v>
      </c>
      <c r="Y708">
        <v>542</v>
      </c>
      <c r="Z708">
        <v>2202</v>
      </c>
      <c r="AA708">
        <v>8</v>
      </c>
      <c r="AB708">
        <v>7046.4000000000015</v>
      </c>
      <c r="AC708">
        <f>Table1_1[[#This Row],[Price]]*Table1_1[[#This Row],[Quantity]]</f>
        <v>17616</v>
      </c>
    </row>
    <row r="709" spans="1:29" x14ac:dyDescent="0.3">
      <c r="A709" t="s">
        <v>28</v>
      </c>
      <c r="B709" t="s">
        <v>29</v>
      </c>
      <c r="C709" t="s">
        <v>91</v>
      </c>
      <c r="D709" t="s">
        <v>92</v>
      </c>
      <c r="E709" t="s">
        <v>56</v>
      </c>
      <c r="F709" t="s">
        <v>150</v>
      </c>
      <c r="G709">
        <v>13</v>
      </c>
      <c r="H709">
        <v>437283</v>
      </c>
      <c r="I709" t="s">
        <v>34</v>
      </c>
      <c r="J709" s="3">
        <v>44963</v>
      </c>
      <c r="K709">
        <v>800</v>
      </c>
      <c r="L709" t="s">
        <v>3165</v>
      </c>
      <c r="M709" t="s">
        <v>334</v>
      </c>
      <c r="N709" t="s">
        <v>3166</v>
      </c>
      <c r="O709" t="s">
        <v>3167</v>
      </c>
      <c r="P709" t="s">
        <v>51</v>
      </c>
      <c r="Q709">
        <v>3</v>
      </c>
      <c r="R709" t="s">
        <v>40</v>
      </c>
      <c r="S709" t="s">
        <v>79</v>
      </c>
      <c r="T709">
        <v>89186</v>
      </c>
      <c r="U709" s="1">
        <v>45597</v>
      </c>
      <c r="V709" t="s">
        <v>42</v>
      </c>
      <c r="W709">
        <v>182925</v>
      </c>
      <c r="X709" t="s">
        <v>3168</v>
      </c>
      <c r="Y709">
        <v>727</v>
      </c>
      <c r="Z709">
        <v>2155</v>
      </c>
      <c r="AA709">
        <v>7</v>
      </c>
      <c r="AB709">
        <v>6034</v>
      </c>
      <c r="AC709">
        <f>Table1_1[[#This Row],[Price]]*Table1_1[[#This Row],[Quantity]]</f>
        <v>15085</v>
      </c>
    </row>
    <row r="710" spans="1:29" x14ac:dyDescent="0.3">
      <c r="A710" t="s">
        <v>28</v>
      </c>
      <c r="B710" t="s">
        <v>29</v>
      </c>
      <c r="C710" t="s">
        <v>148</v>
      </c>
      <c r="D710" t="s">
        <v>182</v>
      </c>
      <c r="E710" t="s">
        <v>56</v>
      </c>
      <c r="F710" t="s">
        <v>99</v>
      </c>
      <c r="G710">
        <v>41</v>
      </c>
      <c r="H710">
        <v>400201</v>
      </c>
      <c r="I710" t="s">
        <v>34</v>
      </c>
      <c r="J710" s="3">
        <v>45307</v>
      </c>
      <c r="K710">
        <v>950</v>
      </c>
      <c r="L710" t="s">
        <v>3169</v>
      </c>
      <c r="M710" t="s">
        <v>2538</v>
      </c>
      <c r="N710" t="s">
        <v>3170</v>
      </c>
      <c r="O710">
        <v>7733465700</v>
      </c>
      <c r="P710" t="s">
        <v>39</v>
      </c>
      <c r="Q710">
        <v>17</v>
      </c>
      <c r="R710" t="s">
        <v>88</v>
      </c>
      <c r="S710" t="s">
        <v>79</v>
      </c>
      <c r="T710">
        <v>69686</v>
      </c>
      <c r="U710" s="1">
        <v>45511</v>
      </c>
      <c r="V710" t="s">
        <v>64</v>
      </c>
      <c r="W710">
        <v>135311</v>
      </c>
      <c r="X710" t="s">
        <v>3171</v>
      </c>
      <c r="Y710">
        <v>950</v>
      </c>
      <c r="Z710">
        <v>2438</v>
      </c>
      <c r="AA710">
        <v>1</v>
      </c>
      <c r="AB710">
        <v>975.2</v>
      </c>
      <c r="AC710">
        <f>Table1_1[[#This Row],[Price]]*Table1_1[[#This Row],[Quantity]]</f>
        <v>2438</v>
      </c>
    </row>
    <row r="711" spans="1:29" x14ac:dyDescent="0.3">
      <c r="A711" t="s">
        <v>28</v>
      </c>
      <c r="B711" t="s">
        <v>29</v>
      </c>
      <c r="C711" t="s">
        <v>157</v>
      </c>
      <c r="D711" t="s">
        <v>546</v>
      </c>
      <c r="E711" t="s">
        <v>56</v>
      </c>
      <c r="F711" t="s">
        <v>135</v>
      </c>
      <c r="G711">
        <v>32</v>
      </c>
      <c r="H711">
        <v>427304</v>
      </c>
      <c r="I711" t="s">
        <v>58</v>
      </c>
      <c r="J711" s="3">
        <v>44178</v>
      </c>
      <c r="K711">
        <v>1300</v>
      </c>
      <c r="L711" t="s">
        <v>3172</v>
      </c>
      <c r="M711" t="s">
        <v>101</v>
      </c>
      <c r="N711" t="s">
        <v>3173</v>
      </c>
      <c r="O711" t="s">
        <v>3174</v>
      </c>
      <c r="P711" t="s">
        <v>39</v>
      </c>
      <c r="Q711">
        <v>16</v>
      </c>
      <c r="R711" t="s">
        <v>40</v>
      </c>
      <c r="S711" t="s">
        <v>118</v>
      </c>
      <c r="T711">
        <v>35722</v>
      </c>
      <c r="U711" s="1">
        <v>45620</v>
      </c>
      <c r="V711" t="s">
        <v>42</v>
      </c>
      <c r="W711">
        <v>316908</v>
      </c>
      <c r="X711" t="s">
        <v>3175</v>
      </c>
      <c r="Y711">
        <v>755</v>
      </c>
      <c r="Z711">
        <v>918</v>
      </c>
      <c r="AA711">
        <v>2</v>
      </c>
      <c r="AB711">
        <v>734.40000000000009</v>
      </c>
      <c r="AC711">
        <f>Table1_1[[#This Row],[Price]]*Table1_1[[#This Row],[Quantity]]</f>
        <v>1836</v>
      </c>
    </row>
    <row r="712" spans="1:29" x14ac:dyDescent="0.3">
      <c r="A712" t="s">
        <v>28</v>
      </c>
      <c r="B712" t="s">
        <v>29</v>
      </c>
      <c r="C712" t="s">
        <v>54</v>
      </c>
      <c r="D712" t="s">
        <v>380</v>
      </c>
      <c r="E712" t="s">
        <v>56</v>
      </c>
      <c r="F712" t="s">
        <v>99</v>
      </c>
      <c r="G712">
        <v>77</v>
      </c>
      <c r="H712">
        <v>418664</v>
      </c>
      <c r="I712" t="s">
        <v>58</v>
      </c>
      <c r="J712" s="3">
        <v>45188</v>
      </c>
      <c r="K712">
        <v>800</v>
      </c>
      <c r="L712" t="s">
        <v>3177</v>
      </c>
      <c r="M712" t="s">
        <v>189</v>
      </c>
      <c r="N712" t="s">
        <v>3178</v>
      </c>
      <c r="O712" t="s">
        <v>3179</v>
      </c>
      <c r="P712" t="s">
        <v>39</v>
      </c>
      <c r="Q712">
        <v>7</v>
      </c>
      <c r="R712" t="s">
        <v>88</v>
      </c>
      <c r="S712" t="s">
        <v>41</v>
      </c>
      <c r="T712">
        <v>32106</v>
      </c>
      <c r="U712" s="1">
        <v>45460</v>
      </c>
      <c r="V712" t="s">
        <v>52</v>
      </c>
      <c r="W712">
        <v>226735</v>
      </c>
      <c r="X712" t="s">
        <v>3180</v>
      </c>
      <c r="Y712">
        <v>251</v>
      </c>
      <c r="Z712">
        <v>1573</v>
      </c>
      <c r="AA712">
        <v>8</v>
      </c>
      <c r="AB712">
        <v>5033.6000000000004</v>
      </c>
      <c r="AC712">
        <f>Table1_1[[#This Row],[Price]]*Table1_1[[#This Row],[Quantity]]</f>
        <v>12584</v>
      </c>
    </row>
    <row r="713" spans="1:29" x14ac:dyDescent="0.3">
      <c r="A713" t="s">
        <v>28</v>
      </c>
      <c r="B713" t="s">
        <v>29</v>
      </c>
      <c r="C713" t="s">
        <v>148</v>
      </c>
      <c r="D713" t="s">
        <v>274</v>
      </c>
      <c r="E713" t="s">
        <v>32</v>
      </c>
      <c r="F713" t="s">
        <v>83</v>
      </c>
      <c r="G713">
        <v>56</v>
      </c>
      <c r="H713">
        <v>425035</v>
      </c>
      <c r="I713" t="s">
        <v>58</v>
      </c>
      <c r="J713" s="3">
        <v>44032</v>
      </c>
      <c r="K713">
        <v>1300</v>
      </c>
      <c r="L713" t="s">
        <v>3181</v>
      </c>
      <c r="M713" t="s">
        <v>308</v>
      </c>
      <c r="N713" t="s">
        <v>3182</v>
      </c>
      <c r="O713" t="s">
        <v>3183</v>
      </c>
      <c r="P713" t="s">
        <v>71</v>
      </c>
      <c r="Q713">
        <v>4</v>
      </c>
      <c r="R713" t="s">
        <v>40</v>
      </c>
      <c r="S713" t="s">
        <v>41</v>
      </c>
      <c r="T713">
        <v>70397</v>
      </c>
      <c r="U713" s="1">
        <v>45590</v>
      </c>
      <c r="V713" t="s">
        <v>155</v>
      </c>
      <c r="W713">
        <v>409125</v>
      </c>
      <c r="X713" t="s">
        <v>3184</v>
      </c>
      <c r="Y713">
        <v>224</v>
      </c>
      <c r="Z713">
        <v>1881</v>
      </c>
      <c r="AA713">
        <v>3</v>
      </c>
      <c r="AB713">
        <v>2257.2000000000003</v>
      </c>
      <c r="AC713">
        <f>Table1_1[[#This Row],[Price]]*Table1_1[[#This Row],[Quantity]]</f>
        <v>5643</v>
      </c>
    </row>
    <row r="714" spans="1:29" x14ac:dyDescent="0.3">
      <c r="A714" t="s">
        <v>28</v>
      </c>
      <c r="B714" t="s">
        <v>29</v>
      </c>
      <c r="C714" t="s">
        <v>30</v>
      </c>
      <c r="D714" t="s">
        <v>274</v>
      </c>
      <c r="E714" t="s">
        <v>46</v>
      </c>
      <c r="F714" t="s">
        <v>150</v>
      </c>
      <c r="G714">
        <v>71</v>
      </c>
      <c r="H714">
        <v>400668</v>
      </c>
      <c r="I714" t="s">
        <v>34</v>
      </c>
      <c r="J714" s="3">
        <v>45440</v>
      </c>
      <c r="K714">
        <v>1000</v>
      </c>
      <c r="L714" t="s">
        <v>3186</v>
      </c>
      <c r="M714" t="s">
        <v>1483</v>
      </c>
      <c r="N714" t="s">
        <v>3187</v>
      </c>
      <c r="O714" t="s">
        <v>3188</v>
      </c>
      <c r="P714" t="s">
        <v>71</v>
      </c>
      <c r="Q714">
        <v>3</v>
      </c>
      <c r="R714" t="s">
        <v>40</v>
      </c>
      <c r="S714" t="s">
        <v>63</v>
      </c>
      <c r="T714">
        <v>20835</v>
      </c>
      <c r="U714" s="1">
        <v>45561</v>
      </c>
      <c r="V714" t="s">
        <v>180</v>
      </c>
      <c r="W714">
        <v>211690</v>
      </c>
      <c r="X714" t="s">
        <v>3189</v>
      </c>
      <c r="Y714">
        <v>695</v>
      </c>
      <c r="Z714">
        <v>1733</v>
      </c>
      <c r="AA714">
        <v>4</v>
      </c>
      <c r="AB714">
        <v>2772.8</v>
      </c>
      <c r="AC714">
        <f>Table1_1[[#This Row],[Price]]*Table1_1[[#This Row],[Quantity]]</f>
        <v>6932</v>
      </c>
    </row>
    <row r="715" spans="1:29" x14ac:dyDescent="0.3">
      <c r="A715" t="s">
        <v>28</v>
      </c>
      <c r="B715" t="s">
        <v>29</v>
      </c>
      <c r="C715" t="s">
        <v>44</v>
      </c>
      <c r="D715" t="s">
        <v>74</v>
      </c>
      <c r="E715" t="s">
        <v>46</v>
      </c>
      <c r="F715" t="s">
        <v>106</v>
      </c>
      <c r="G715">
        <v>95</v>
      </c>
      <c r="H715">
        <v>411340</v>
      </c>
      <c r="I715" t="s">
        <v>58</v>
      </c>
      <c r="J715" s="3">
        <v>43877</v>
      </c>
      <c r="K715">
        <v>800</v>
      </c>
      <c r="L715" t="s">
        <v>3190</v>
      </c>
      <c r="M715" t="s">
        <v>351</v>
      </c>
      <c r="N715" t="s">
        <v>3191</v>
      </c>
      <c r="O715" t="s">
        <v>3192</v>
      </c>
      <c r="P715" t="s">
        <v>87</v>
      </c>
      <c r="Q715">
        <v>18</v>
      </c>
      <c r="R715" t="s">
        <v>40</v>
      </c>
      <c r="S715" t="s">
        <v>79</v>
      </c>
      <c r="T715">
        <v>87042</v>
      </c>
      <c r="U715" s="1">
        <v>45400</v>
      </c>
      <c r="V715" t="s">
        <v>80</v>
      </c>
      <c r="W715">
        <v>831225</v>
      </c>
      <c r="X715" t="s">
        <v>3193</v>
      </c>
      <c r="Y715">
        <v>753</v>
      </c>
      <c r="Z715">
        <v>541</v>
      </c>
      <c r="AA715">
        <v>2</v>
      </c>
      <c r="AB715">
        <v>432.8</v>
      </c>
      <c r="AC715">
        <f>Table1_1[[#This Row],[Price]]*Table1_1[[#This Row],[Quantity]]</f>
        <v>1082</v>
      </c>
    </row>
    <row r="716" spans="1:29" x14ac:dyDescent="0.3">
      <c r="A716" t="s">
        <v>28</v>
      </c>
      <c r="B716" t="s">
        <v>29</v>
      </c>
      <c r="C716" t="s">
        <v>66</v>
      </c>
      <c r="D716" t="s">
        <v>291</v>
      </c>
      <c r="E716" t="s">
        <v>56</v>
      </c>
      <c r="F716" t="s">
        <v>57</v>
      </c>
      <c r="G716">
        <v>76</v>
      </c>
      <c r="H716">
        <v>420772</v>
      </c>
      <c r="I716" t="s">
        <v>58</v>
      </c>
      <c r="J716" s="3">
        <v>45201</v>
      </c>
      <c r="K716">
        <v>1400</v>
      </c>
      <c r="L716" t="s">
        <v>3194</v>
      </c>
      <c r="M716" t="s">
        <v>1305</v>
      </c>
      <c r="N716" t="s">
        <v>3195</v>
      </c>
      <c r="O716" t="s">
        <v>3196</v>
      </c>
      <c r="P716" t="s">
        <v>51</v>
      </c>
      <c r="Q716">
        <v>6</v>
      </c>
      <c r="R716" t="s">
        <v>88</v>
      </c>
      <c r="S716" t="s">
        <v>79</v>
      </c>
      <c r="T716">
        <v>84282</v>
      </c>
      <c r="U716" s="1">
        <v>45578</v>
      </c>
      <c r="V716" t="s">
        <v>155</v>
      </c>
      <c r="W716">
        <v>972782</v>
      </c>
      <c r="X716" t="s">
        <v>3197</v>
      </c>
      <c r="Y716">
        <v>830</v>
      </c>
      <c r="Z716">
        <v>824</v>
      </c>
      <c r="AA716">
        <v>6</v>
      </c>
      <c r="AB716">
        <v>1977.6000000000001</v>
      </c>
      <c r="AC716">
        <f>Table1_1[[#This Row],[Price]]*Table1_1[[#This Row],[Quantity]]</f>
        <v>4944</v>
      </c>
    </row>
    <row r="717" spans="1:29" x14ac:dyDescent="0.3">
      <c r="A717" t="s">
        <v>28</v>
      </c>
      <c r="B717" t="s">
        <v>29</v>
      </c>
      <c r="C717" t="s">
        <v>66</v>
      </c>
      <c r="D717" t="s">
        <v>442</v>
      </c>
      <c r="E717" t="s">
        <v>32</v>
      </c>
      <c r="F717" t="s">
        <v>33</v>
      </c>
      <c r="G717">
        <v>31</v>
      </c>
      <c r="H717">
        <v>416223</v>
      </c>
      <c r="I717" t="s">
        <v>58</v>
      </c>
      <c r="J717" s="3">
        <v>44590</v>
      </c>
      <c r="K717">
        <v>1400</v>
      </c>
      <c r="L717" t="s">
        <v>3199</v>
      </c>
      <c r="M717" t="s">
        <v>1366</v>
      </c>
      <c r="N717" t="s">
        <v>3200</v>
      </c>
      <c r="O717">
        <v>-10303</v>
      </c>
      <c r="P717" t="s">
        <v>87</v>
      </c>
      <c r="Q717">
        <v>10</v>
      </c>
      <c r="R717" t="s">
        <v>40</v>
      </c>
      <c r="S717" t="s">
        <v>41</v>
      </c>
      <c r="T717">
        <v>88144</v>
      </c>
      <c r="U717" s="1">
        <v>45523</v>
      </c>
      <c r="V717" t="s">
        <v>64</v>
      </c>
      <c r="W717">
        <v>459258</v>
      </c>
      <c r="X717" t="s">
        <v>3201</v>
      </c>
      <c r="Y717">
        <v>326</v>
      </c>
      <c r="Z717">
        <v>2194</v>
      </c>
      <c r="AA717">
        <v>4</v>
      </c>
      <c r="AB717">
        <v>3510.4</v>
      </c>
      <c r="AC717">
        <f>Table1_1[[#This Row],[Price]]*Table1_1[[#This Row],[Quantity]]</f>
        <v>8776</v>
      </c>
    </row>
    <row r="718" spans="1:29" x14ac:dyDescent="0.3">
      <c r="A718" t="s">
        <v>28</v>
      </c>
      <c r="B718" t="s">
        <v>29</v>
      </c>
      <c r="C718" t="s">
        <v>193</v>
      </c>
      <c r="D718" t="s">
        <v>254</v>
      </c>
      <c r="E718" t="s">
        <v>56</v>
      </c>
      <c r="F718" t="s">
        <v>113</v>
      </c>
      <c r="G718">
        <v>43</v>
      </c>
      <c r="H718">
        <v>408552</v>
      </c>
      <c r="I718" t="s">
        <v>34</v>
      </c>
      <c r="J718" s="3">
        <v>44541</v>
      </c>
      <c r="K718">
        <v>1100</v>
      </c>
      <c r="L718" t="s">
        <v>3202</v>
      </c>
      <c r="M718" t="s">
        <v>843</v>
      </c>
      <c r="N718" t="s">
        <v>3203</v>
      </c>
      <c r="O718" t="s">
        <v>3204</v>
      </c>
      <c r="P718" t="s">
        <v>87</v>
      </c>
      <c r="Q718">
        <v>7</v>
      </c>
      <c r="R718" t="s">
        <v>88</v>
      </c>
      <c r="S718" t="s">
        <v>79</v>
      </c>
      <c r="T718">
        <v>90922</v>
      </c>
      <c r="U718" s="1">
        <v>45422</v>
      </c>
      <c r="V718" t="s">
        <v>140</v>
      </c>
      <c r="W718">
        <v>489446</v>
      </c>
      <c r="X718" t="s">
        <v>3205</v>
      </c>
      <c r="Y718">
        <v>676</v>
      </c>
      <c r="Z718">
        <v>1714</v>
      </c>
      <c r="AA718">
        <v>1</v>
      </c>
      <c r="AB718">
        <v>685.6</v>
      </c>
      <c r="AC718">
        <f>Table1_1[[#This Row],[Price]]*Table1_1[[#This Row],[Quantity]]</f>
        <v>1714</v>
      </c>
    </row>
    <row r="719" spans="1:29" x14ac:dyDescent="0.3">
      <c r="A719" t="s">
        <v>28</v>
      </c>
      <c r="B719" t="s">
        <v>29</v>
      </c>
      <c r="C719" t="s">
        <v>157</v>
      </c>
      <c r="D719" t="s">
        <v>248</v>
      </c>
      <c r="E719" t="s">
        <v>46</v>
      </c>
      <c r="F719" t="s">
        <v>83</v>
      </c>
      <c r="G719">
        <v>55</v>
      </c>
      <c r="H719">
        <v>425279</v>
      </c>
      <c r="I719" t="s">
        <v>58</v>
      </c>
      <c r="J719" s="3">
        <v>44997</v>
      </c>
      <c r="K719">
        <v>1200</v>
      </c>
      <c r="L719" t="s">
        <v>3206</v>
      </c>
      <c r="M719" t="s">
        <v>293</v>
      </c>
      <c r="N719" t="s">
        <v>3207</v>
      </c>
      <c r="O719">
        <v>4936806352</v>
      </c>
      <c r="P719" t="s">
        <v>39</v>
      </c>
      <c r="Q719">
        <v>10</v>
      </c>
      <c r="R719" t="s">
        <v>88</v>
      </c>
      <c r="S719" t="s">
        <v>118</v>
      </c>
      <c r="T719">
        <v>10965</v>
      </c>
      <c r="U719" s="1">
        <v>45341</v>
      </c>
      <c r="V719" t="s">
        <v>119</v>
      </c>
      <c r="W719">
        <v>623791</v>
      </c>
      <c r="X719" t="s">
        <v>3208</v>
      </c>
      <c r="Y719">
        <v>772</v>
      </c>
      <c r="Z719">
        <v>2334</v>
      </c>
      <c r="AA719">
        <v>8</v>
      </c>
      <c r="AB719">
        <v>7468.8</v>
      </c>
      <c r="AC719">
        <f>Table1_1[[#This Row],[Price]]*Table1_1[[#This Row],[Quantity]]</f>
        <v>18672</v>
      </c>
    </row>
    <row r="720" spans="1:29" x14ac:dyDescent="0.3">
      <c r="A720" t="s">
        <v>28</v>
      </c>
      <c r="B720" t="s">
        <v>29</v>
      </c>
      <c r="C720" t="s">
        <v>44</v>
      </c>
      <c r="D720" t="s">
        <v>55</v>
      </c>
      <c r="E720" t="s">
        <v>46</v>
      </c>
      <c r="F720" t="s">
        <v>113</v>
      </c>
      <c r="G720">
        <v>85</v>
      </c>
      <c r="H720">
        <v>405668</v>
      </c>
      <c r="I720" t="s">
        <v>34</v>
      </c>
      <c r="J720" s="3">
        <v>44064</v>
      </c>
      <c r="K720">
        <v>950</v>
      </c>
      <c r="L720" t="s">
        <v>3209</v>
      </c>
      <c r="M720" t="s">
        <v>953</v>
      </c>
      <c r="N720" t="s">
        <v>3210</v>
      </c>
      <c r="O720">
        <v>7223756017</v>
      </c>
      <c r="P720" t="s">
        <v>71</v>
      </c>
      <c r="Q720">
        <v>20</v>
      </c>
      <c r="R720" t="s">
        <v>88</v>
      </c>
      <c r="S720" t="s">
        <v>79</v>
      </c>
      <c r="T720">
        <v>84608</v>
      </c>
      <c r="U720" s="1">
        <v>45440</v>
      </c>
      <c r="V720" t="s">
        <v>140</v>
      </c>
      <c r="W720">
        <v>113622</v>
      </c>
      <c r="X720" t="s">
        <v>3211</v>
      </c>
      <c r="Y720">
        <v>930</v>
      </c>
      <c r="Z720">
        <v>1082</v>
      </c>
      <c r="AA720">
        <v>6</v>
      </c>
      <c r="AB720">
        <v>2596.8000000000002</v>
      </c>
      <c r="AC720">
        <f>Table1_1[[#This Row],[Price]]*Table1_1[[#This Row],[Quantity]]</f>
        <v>6492</v>
      </c>
    </row>
    <row r="721" spans="1:29" x14ac:dyDescent="0.3">
      <c r="A721" t="s">
        <v>28</v>
      </c>
      <c r="B721" t="s">
        <v>29</v>
      </c>
      <c r="C721" t="s">
        <v>91</v>
      </c>
      <c r="D721" t="s">
        <v>74</v>
      </c>
      <c r="E721" t="s">
        <v>46</v>
      </c>
      <c r="F721" t="s">
        <v>135</v>
      </c>
      <c r="G721">
        <v>99</v>
      </c>
      <c r="H721">
        <v>409595</v>
      </c>
      <c r="I721" t="s">
        <v>58</v>
      </c>
      <c r="J721" s="3">
        <v>45609</v>
      </c>
      <c r="K721">
        <v>1100</v>
      </c>
      <c r="L721" t="s">
        <v>3212</v>
      </c>
      <c r="M721" t="s">
        <v>1356</v>
      </c>
      <c r="N721" t="s">
        <v>3213</v>
      </c>
      <c r="O721">
        <v>5190972713</v>
      </c>
      <c r="P721" t="s">
        <v>51</v>
      </c>
      <c r="Q721">
        <v>10</v>
      </c>
      <c r="R721" t="s">
        <v>88</v>
      </c>
      <c r="S721" t="s">
        <v>79</v>
      </c>
      <c r="T721">
        <v>14062</v>
      </c>
      <c r="U721" s="1">
        <v>45360</v>
      </c>
      <c r="V721" t="s">
        <v>72</v>
      </c>
      <c r="W721">
        <v>761578</v>
      </c>
      <c r="X721" t="s">
        <v>3214</v>
      </c>
      <c r="Y721">
        <v>339</v>
      </c>
      <c r="Z721">
        <v>2201</v>
      </c>
      <c r="AA721">
        <v>5</v>
      </c>
      <c r="AB721">
        <v>4402</v>
      </c>
      <c r="AC721">
        <f>Table1_1[[#This Row],[Price]]*Table1_1[[#This Row],[Quantity]]</f>
        <v>11005</v>
      </c>
    </row>
    <row r="722" spans="1:29" x14ac:dyDescent="0.3">
      <c r="A722" t="s">
        <v>28</v>
      </c>
      <c r="B722" t="s">
        <v>29</v>
      </c>
      <c r="C722" t="s">
        <v>54</v>
      </c>
      <c r="D722" t="s">
        <v>621</v>
      </c>
      <c r="E722" t="s">
        <v>56</v>
      </c>
      <c r="F722" t="s">
        <v>99</v>
      </c>
      <c r="G722">
        <v>20</v>
      </c>
      <c r="H722">
        <v>433526</v>
      </c>
      <c r="I722" t="s">
        <v>34</v>
      </c>
      <c r="J722" s="3">
        <v>44627</v>
      </c>
      <c r="K722">
        <v>1000</v>
      </c>
      <c r="L722" t="s">
        <v>3215</v>
      </c>
      <c r="M722" t="s">
        <v>216</v>
      </c>
      <c r="N722" t="s">
        <v>3216</v>
      </c>
      <c r="O722" t="s">
        <v>3217</v>
      </c>
      <c r="P722" t="s">
        <v>39</v>
      </c>
      <c r="Q722">
        <v>6</v>
      </c>
      <c r="R722" t="s">
        <v>40</v>
      </c>
      <c r="S722" t="s">
        <v>41</v>
      </c>
      <c r="T722">
        <v>93091</v>
      </c>
      <c r="U722" s="1">
        <v>45609</v>
      </c>
      <c r="V722" t="s">
        <v>42</v>
      </c>
      <c r="W722">
        <v>363810</v>
      </c>
      <c r="X722" t="s">
        <v>3218</v>
      </c>
      <c r="Y722">
        <v>445</v>
      </c>
      <c r="Z722">
        <v>1870</v>
      </c>
      <c r="AA722">
        <v>4</v>
      </c>
      <c r="AB722">
        <v>2992</v>
      </c>
      <c r="AC722">
        <f>Table1_1[[#This Row],[Price]]*Table1_1[[#This Row],[Quantity]]</f>
        <v>7480</v>
      </c>
    </row>
    <row r="723" spans="1:29" x14ac:dyDescent="0.3">
      <c r="A723" t="s">
        <v>28</v>
      </c>
      <c r="B723" t="s">
        <v>29</v>
      </c>
      <c r="C723" t="s">
        <v>157</v>
      </c>
      <c r="D723" t="s">
        <v>317</v>
      </c>
      <c r="E723" t="s">
        <v>56</v>
      </c>
      <c r="F723" t="s">
        <v>150</v>
      </c>
      <c r="G723">
        <v>27</v>
      </c>
      <c r="H723">
        <v>424785</v>
      </c>
      <c r="I723" t="s">
        <v>58</v>
      </c>
      <c r="J723" s="3">
        <v>45616</v>
      </c>
      <c r="K723">
        <v>1400</v>
      </c>
      <c r="L723" t="s">
        <v>3219</v>
      </c>
      <c r="M723" t="s">
        <v>205</v>
      </c>
      <c r="N723" t="s">
        <v>3220</v>
      </c>
      <c r="O723" t="s">
        <v>3221</v>
      </c>
      <c r="P723" t="s">
        <v>87</v>
      </c>
      <c r="Q723">
        <v>10</v>
      </c>
      <c r="R723" t="s">
        <v>88</v>
      </c>
      <c r="S723" t="s">
        <v>41</v>
      </c>
      <c r="T723">
        <v>60320</v>
      </c>
      <c r="U723" s="1">
        <v>45589</v>
      </c>
      <c r="V723" t="s">
        <v>155</v>
      </c>
      <c r="W723">
        <v>167966</v>
      </c>
      <c r="X723" t="s">
        <v>3222</v>
      </c>
      <c r="Y723">
        <v>844</v>
      </c>
      <c r="Z723">
        <v>594</v>
      </c>
      <c r="AA723">
        <v>4</v>
      </c>
      <c r="AB723">
        <v>950.40000000000009</v>
      </c>
      <c r="AC723">
        <f>Table1_1[[#This Row],[Price]]*Table1_1[[#This Row],[Quantity]]</f>
        <v>2376</v>
      </c>
    </row>
    <row r="724" spans="1:29" x14ac:dyDescent="0.3">
      <c r="A724" t="s">
        <v>28</v>
      </c>
      <c r="B724" t="s">
        <v>29</v>
      </c>
      <c r="C724" t="s">
        <v>30</v>
      </c>
      <c r="D724" t="s">
        <v>98</v>
      </c>
      <c r="E724" t="s">
        <v>56</v>
      </c>
      <c r="F724" t="s">
        <v>135</v>
      </c>
      <c r="G724">
        <v>31</v>
      </c>
      <c r="H724">
        <v>415699</v>
      </c>
      <c r="I724" t="s">
        <v>34</v>
      </c>
      <c r="J724" s="3">
        <v>44478</v>
      </c>
      <c r="K724">
        <v>1000</v>
      </c>
      <c r="L724" t="s">
        <v>3224</v>
      </c>
      <c r="M724" t="s">
        <v>152</v>
      </c>
      <c r="N724" t="s">
        <v>3225</v>
      </c>
      <c r="O724" t="s">
        <v>3226</v>
      </c>
      <c r="P724" t="s">
        <v>87</v>
      </c>
      <c r="Q724">
        <v>5</v>
      </c>
      <c r="R724" t="s">
        <v>40</v>
      </c>
      <c r="S724" t="s">
        <v>118</v>
      </c>
      <c r="T724">
        <v>86412</v>
      </c>
      <c r="U724" s="1">
        <v>45328</v>
      </c>
      <c r="V724" t="s">
        <v>119</v>
      </c>
      <c r="W724">
        <v>320673</v>
      </c>
      <c r="X724" t="s">
        <v>3227</v>
      </c>
      <c r="Y724">
        <v>828</v>
      </c>
      <c r="Z724">
        <v>1931</v>
      </c>
      <c r="AA724">
        <v>4</v>
      </c>
      <c r="AB724">
        <v>3089.6000000000004</v>
      </c>
      <c r="AC724">
        <f>Table1_1[[#This Row],[Price]]*Table1_1[[#This Row],[Quantity]]</f>
        <v>7724</v>
      </c>
    </row>
    <row r="725" spans="1:29" x14ac:dyDescent="0.3">
      <c r="A725" t="s">
        <v>28</v>
      </c>
      <c r="B725" t="s">
        <v>29</v>
      </c>
      <c r="C725" t="s">
        <v>91</v>
      </c>
      <c r="D725" t="s">
        <v>182</v>
      </c>
      <c r="E725" t="s">
        <v>32</v>
      </c>
      <c r="F725" t="s">
        <v>175</v>
      </c>
      <c r="G725">
        <v>38</v>
      </c>
      <c r="H725">
        <v>425746</v>
      </c>
      <c r="I725" t="s">
        <v>58</v>
      </c>
      <c r="J725" s="3">
        <v>44364</v>
      </c>
      <c r="K725">
        <v>1400</v>
      </c>
      <c r="L725" t="s">
        <v>3229</v>
      </c>
      <c r="M725" t="s">
        <v>115</v>
      </c>
      <c r="N725" t="s">
        <v>3230</v>
      </c>
      <c r="O725" t="s">
        <v>3231</v>
      </c>
      <c r="P725" t="s">
        <v>71</v>
      </c>
      <c r="Q725">
        <v>6</v>
      </c>
      <c r="R725" t="s">
        <v>88</v>
      </c>
      <c r="S725" t="s">
        <v>118</v>
      </c>
      <c r="T725">
        <v>30164</v>
      </c>
      <c r="U725" s="1">
        <v>45512</v>
      </c>
      <c r="V725" t="s">
        <v>64</v>
      </c>
      <c r="W725">
        <v>318585</v>
      </c>
      <c r="X725" t="s">
        <v>3232</v>
      </c>
      <c r="Y725">
        <v>333</v>
      </c>
      <c r="Z725">
        <v>2632</v>
      </c>
      <c r="AA725">
        <v>8</v>
      </c>
      <c r="AB725">
        <v>8422.4</v>
      </c>
      <c r="AC725">
        <f>Table1_1[[#This Row],[Price]]*Table1_1[[#This Row],[Quantity]]</f>
        <v>21056</v>
      </c>
    </row>
    <row r="726" spans="1:29" x14ac:dyDescent="0.3">
      <c r="A726" t="s">
        <v>28</v>
      </c>
      <c r="B726" t="s">
        <v>29</v>
      </c>
      <c r="C726" t="s">
        <v>30</v>
      </c>
      <c r="D726" t="s">
        <v>149</v>
      </c>
      <c r="E726" t="s">
        <v>32</v>
      </c>
      <c r="F726" t="s">
        <v>150</v>
      </c>
      <c r="G726">
        <v>16</v>
      </c>
      <c r="H726">
        <v>424068</v>
      </c>
      <c r="I726" t="s">
        <v>34</v>
      </c>
      <c r="J726" s="3">
        <v>45412</v>
      </c>
      <c r="K726">
        <v>800</v>
      </c>
      <c r="L726" t="s">
        <v>3233</v>
      </c>
      <c r="M726" t="s">
        <v>49</v>
      </c>
      <c r="N726" t="s">
        <v>3234</v>
      </c>
      <c r="O726" t="s">
        <v>3235</v>
      </c>
      <c r="P726" t="s">
        <v>39</v>
      </c>
      <c r="Q726">
        <v>3</v>
      </c>
      <c r="R726" t="s">
        <v>88</v>
      </c>
      <c r="S726" t="s">
        <v>118</v>
      </c>
      <c r="T726">
        <v>93937</v>
      </c>
      <c r="U726" s="1">
        <v>45583</v>
      </c>
      <c r="V726" t="s">
        <v>155</v>
      </c>
      <c r="W726">
        <v>435632</v>
      </c>
      <c r="X726" t="s">
        <v>3236</v>
      </c>
      <c r="Y726">
        <v>832</v>
      </c>
      <c r="Z726">
        <v>2473</v>
      </c>
      <c r="AA726">
        <v>8</v>
      </c>
      <c r="AB726">
        <v>7913.6</v>
      </c>
      <c r="AC726">
        <f>Table1_1[[#This Row],[Price]]*Table1_1[[#This Row],[Quantity]]</f>
        <v>19784</v>
      </c>
    </row>
    <row r="727" spans="1:29" x14ac:dyDescent="0.3">
      <c r="A727" t="s">
        <v>28</v>
      </c>
      <c r="B727" t="s">
        <v>29</v>
      </c>
      <c r="C727" t="s">
        <v>91</v>
      </c>
      <c r="D727" t="s">
        <v>220</v>
      </c>
      <c r="E727" t="s">
        <v>46</v>
      </c>
      <c r="F727" t="s">
        <v>57</v>
      </c>
      <c r="G727">
        <v>44</v>
      </c>
      <c r="H727">
        <v>410938</v>
      </c>
      <c r="I727" t="s">
        <v>34</v>
      </c>
      <c r="J727" s="3">
        <v>44654</v>
      </c>
      <c r="K727">
        <v>1400</v>
      </c>
      <c r="L727" t="s">
        <v>3237</v>
      </c>
      <c r="M727" t="s">
        <v>49</v>
      </c>
      <c r="N727" t="s">
        <v>3238</v>
      </c>
      <c r="O727" t="s">
        <v>3239</v>
      </c>
      <c r="P727" t="s">
        <v>39</v>
      </c>
      <c r="Q727">
        <v>20</v>
      </c>
      <c r="R727" t="s">
        <v>88</v>
      </c>
      <c r="S727" t="s">
        <v>118</v>
      </c>
      <c r="T727">
        <v>67156</v>
      </c>
      <c r="U727" s="1">
        <v>45347</v>
      </c>
      <c r="V727" t="s">
        <v>119</v>
      </c>
      <c r="W727">
        <v>115840</v>
      </c>
      <c r="X727" t="s">
        <v>3240</v>
      </c>
      <c r="Y727">
        <v>760</v>
      </c>
      <c r="Z727">
        <v>2121</v>
      </c>
      <c r="AA727">
        <v>8</v>
      </c>
      <c r="AB727">
        <v>6787.2000000000007</v>
      </c>
      <c r="AC727">
        <f>Table1_1[[#This Row],[Price]]*Table1_1[[#This Row],[Quantity]]</f>
        <v>16968</v>
      </c>
    </row>
    <row r="728" spans="1:29" x14ac:dyDescent="0.3">
      <c r="A728" t="s">
        <v>28</v>
      </c>
      <c r="B728" t="s">
        <v>29</v>
      </c>
      <c r="C728" t="s">
        <v>54</v>
      </c>
      <c r="D728" t="s">
        <v>254</v>
      </c>
      <c r="E728" t="s">
        <v>46</v>
      </c>
      <c r="F728" t="s">
        <v>355</v>
      </c>
      <c r="G728">
        <v>76</v>
      </c>
      <c r="H728">
        <v>424431</v>
      </c>
      <c r="I728" t="s">
        <v>34</v>
      </c>
      <c r="J728" s="3">
        <v>43887</v>
      </c>
      <c r="K728">
        <v>800</v>
      </c>
      <c r="L728" t="s">
        <v>3242</v>
      </c>
      <c r="M728" t="s">
        <v>1244</v>
      </c>
      <c r="N728" t="s">
        <v>3243</v>
      </c>
      <c r="O728" t="s">
        <v>3244</v>
      </c>
      <c r="P728" t="s">
        <v>51</v>
      </c>
      <c r="Q728">
        <v>4</v>
      </c>
      <c r="R728" t="s">
        <v>40</v>
      </c>
      <c r="S728" t="s">
        <v>79</v>
      </c>
      <c r="T728">
        <v>57745</v>
      </c>
      <c r="U728" s="1">
        <v>45591</v>
      </c>
      <c r="V728" t="s">
        <v>155</v>
      </c>
      <c r="W728">
        <v>959576</v>
      </c>
      <c r="X728" t="s">
        <v>3245</v>
      </c>
      <c r="Y728">
        <v>365</v>
      </c>
      <c r="Z728">
        <v>1507</v>
      </c>
      <c r="AA728">
        <v>2</v>
      </c>
      <c r="AB728">
        <v>1205.6000000000001</v>
      </c>
      <c r="AC728">
        <f>Table1_1[[#This Row],[Price]]*Table1_1[[#This Row],[Quantity]]</f>
        <v>3014</v>
      </c>
    </row>
    <row r="729" spans="1:29" x14ac:dyDescent="0.3">
      <c r="A729" t="s">
        <v>28</v>
      </c>
      <c r="B729" t="s">
        <v>29</v>
      </c>
      <c r="C729" t="s">
        <v>54</v>
      </c>
      <c r="D729" t="s">
        <v>524</v>
      </c>
      <c r="E729" t="s">
        <v>46</v>
      </c>
      <c r="F729" t="s">
        <v>113</v>
      </c>
      <c r="G729">
        <v>9</v>
      </c>
      <c r="H729">
        <v>405894</v>
      </c>
      <c r="I729" t="s">
        <v>34</v>
      </c>
      <c r="J729" s="3">
        <v>45098</v>
      </c>
      <c r="K729">
        <v>950</v>
      </c>
      <c r="L729" t="s">
        <v>3247</v>
      </c>
      <c r="M729" t="s">
        <v>623</v>
      </c>
      <c r="N729" t="s">
        <v>3248</v>
      </c>
      <c r="O729" t="s">
        <v>3249</v>
      </c>
      <c r="P729" t="s">
        <v>39</v>
      </c>
      <c r="Q729">
        <v>5</v>
      </c>
      <c r="R729" t="s">
        <v>40</v>
      </c>
      <c r="S729" t="s">
        <v>79</v>
      </c>
      <c r="T729">
        <v>96359</v>
      </c>
      <c r="U729" s="1">
        <v>45503</v>
      </c>
      <c r="V729" t="s">
        <v>126</v>
      </c>
      <c r="W729">
        <v>514226</v>
      </c>
      <c r="X729" t="s">
        <v>3250</v>
      </c>
      <c r="Y729">
        <v>852</v>
      </c>
      <c r="Z729">
        <v>2272</v>
      </c>
      <c r="AA729">
        <v>8</v>
      </c>
      <c r="AB729">
        <v>7270.4000000000015</v>
      </c>
      <c r="AC729">
        <f>Table1_1[[#This Row],[Price]]*Table1_1[[#This Row],[Quantity]]</f>
        <v>18176</v>
      </c>
    </row>
    <row r="730" spans="1:29" x14ac:dyDescent="0.3">
      <c r="A730" t="s">
        <v>28</v>
      </c>
      <c r="B730" t="s">
        <v>29</v>
      </c>
      <c r="C730" t="s">
        <v>54</v>
      </c>
      <c r="D730" t="s">
        <v>338</v>
      </c>
      <c r="E730" t="s">
        <v>56</v>
      </c>
      <c r="F730" t="s">
        <v>135</v>
      </c>
      <c r="G730">
        <v>48</v>
      </c>
      <c r="H730">
        <v>415812</v>
      </c>
      <c r="I730" t="s">
        <v>34</v>
      </c>
      <c r="J730" s="3">
        <v>44835</v>
      </c>
      <c r="K730">
        <v>950</v>
      </c>
      <c r="L730" t="s">
        <v>3252</v>
      </c>
      <c r="M730" t="s">
        <v>216</v>
      </c>
      <c r="N730" t="s">
        <v>3253</v>
      </c>
      <c r="O730" t="s">
        <v>3254</v>
      </c>
      <c r="P730" t="s">
        <v>39</v>
      </c>
      <c r="Q730">
        <v>16</v>
      </c>
      <c r="R730" t="s">
        <v>40</v>
      </c>
      <c r="S730" t="s">
        <v>41</v>
      </c>
      <c r="T730">
        <v>29791</v>
      </c>
      <c r="U730" s="1">
        <v>45337</v>
      </c>
      <c r="V730" t="s">
        <v>119</v>
      </c>
      <c r="W730">
        <v>778303</v>
      </c>
      <c r="X730" t="s">
        <v>3255</v>
      </c>
      <c r="Y730">
        <v>746</v>
      </c>
      <c r="Z730">
        <v>780</v>
      </c>
      <c r="AA730">
        <v>6</v>
      </c>
      <c r="AB730">
        <v>1872</v>
      </c>
      <c r="AC730">
        <f>Table1_1[[#This Row],[Price]]*Table1_1[[#This Row],[Quantity]]</f>
        <v>4680</v>
      </c>
    </row>
    <row r="731" spans="1:29" x14ac:dyDescent="0.3">
      <c r="A731" t="s">
        <v>28</v>
      </c>
      <c r="B731" t="s">
        <v>29</v>
      </c>
      <c r="C731" t="s">
        <v>44</v>
      </c>
      <c r="D731" t="s">
        <v>349</v>
      </c>
      <c r="E731" t="s">
        <v>46</v>
      </c>
      <c r="F731" t="s">
        <v>106</v>
      </c>
      <c r="G731">
        <v>94</v>
      </c>
      <c r="H731">
        <v>438412</v>
      </c>
      <c r="I731" t="s">
        <v>34</v>
      </c>
      <c r="J731" s="3">
        <v>45155</v>
      </c>
      <c r="K731">
        <v>1400</v>
      </c>
      <c r="L731" t="s">
        <v>3256</v>
      </c>
      <c r="M731" t="s">
        <v>953</v>
      </c>
      <c r="N731" t="s">
        <v>3257</v>
      </c>
      <c r="O731" t="s">
        <v>3258</v>
      </c>
      <c r="P731" t="s">
        <v>39</v>
      </c>
      <c r="Q731">
        <v>8</v>
      </c>
      <c r="R731" t="s">
        <v>40</v>
      </c>
      <c r="S731" t="s">
        <v>118</v>
      </c>
      <c r="T731">
        <v>92969</v>
      </c>
      <c r="U731" s="1">
        <v>45519</v>
      </c>
      <c r="V731" t="s">
        <v>64</v>
      </c>
      <c r="W731">
        <v>444915</v>
      </c>
      <c r="X731" t="s">
        <v>3259</v>
      </c>
      <c r="Y731">
        <v>851</v>
      </c>
      <c r="Z731">
        <v>2637</v>
      </c>
      <c r="AA731">
        <v>7</v>
      </c>
      <c r="AB731">
        <v>7383.6</v>
      </c>
      <c r="AC731">
        <f>Table1_1[[#This Row],[Price]]*Table1_1[[#This Row],[Quantity]]</f>
        <v>18459</v>
      </c>
    </row>
    <row r="732" spans="1:29" x14ac:dyDescent="0.3">
      <c r="A732" t="s">
        <v>28</v>
      </c>
      <c r="B732" t="s">
        <v>29</v>
      </c>
      <c r="C732" t="s">
        <v>193</v>
      </c>
      <c r="D732" t="s">
        <v>421</v>
      </c>
      <c r="E732" t="s">
        <v>46</v>
      </c>
      <c r="F732" t="s">
        <v>113</v>
      </c>
      <c r="G732">
        <v>93</v>
      </c>
      <c r="H732">
        <v>429756</v>
      </c>
      <c r="I732" t="s">
        <v>34</v>
      </c>
      <c r="J732" s="3">
        <v>45086</v>
      </c>
      <c r="K732">
        <v>1200</v>
      </c>
      <c r="L732" t="s">
        <v>3260</v>
      </c>
      <c r="M732" t="s">
        <v>334</v>
      </c>
      <c r="N732" t="s">
        <v>3261</v>
      </c>
      <c r="O732" t="s">
        <v>3262</v>
      </c>
      <c r="P732" t="s">
        <v>51</v>
      </c>
      <c r="Q732">
        <v>14</v>
      </c>
      <c r="R732" t="s">
        <v>40</v>
      </c>
      <c r="S732" t="s">
        <v>118</v>
      </c>
      <c r="T732">
        <v>49706</v>
      </c>
      <c r="U732" s="1">
        <v>45408</v>
      </c>
      <c r="V732" t="s">
        <v>80</v>
      </c>
      <c r="W732">
        <v>421490</v>
      </c>
      <c r="X732" t="s">
        <v>3263</v>
      </c>
      <c r="Y732">
        <v>830</v>
      </c>
      <c r="Z732">
        <v>1048</v>
      </c>
      <c r="AA732">
        <v>6</v>
      </c>
      <c r="AB732">
        <v>2515.2000000000003</v>
      </c>
      <c r="AC732">
        <f>Table1_1[[#This Row],[Price]]*Table1_1[[#This Row],[Quantity]]</f>
        <v>6288</v>
      </c>
    </row>
    <row r="733" spans="1:29" x14ac:dyDescent="0.3">
      <c r="A733" t="s">
        <v>28</v>
      </c>
      <c r="B733" t="s">
        <v>29</v>
      </c>
      <c r="C733" t="s">
        <v>193</v>
      </c>
      <c r="D733" t="s">
        <v>105</v>
      </c>
      <c r="E733" t="s">
        <v>56</v>
      </c>
      <c r="F733" t="s">
        <v>355</v>
      </c>
      <c r="G733">
        <v>4</v>
      </c>
      <c r="H733">
        <v>435231</v>
      </c>
      <c r="I733" t="s">
        <v>34</v>
      </c>
      <c r="J733" s="3">
        <v>44989</v>
      </c>
      <c r="K733">
        <v>1200</v>
      </c>
      <c r="L733" t="s">
        <v>3265</v>
      </c>
      <c r="M733" t="s">
        <v>394</v>
      </c>
      <c r="N733" t="s">
        <v>3266</v>
      </c>
      <c r="O733" t="s">
        <v>3267</v>
      </c>
      <c r="P733" t="s">
        <v>39</v>
      </c>
      <c r="Q733">
        <v>11</v>
      </c>
      <c r="R733" t="s">
        <v>88</v>
      </c>
      <c r="S733" t="s">
        <v>118</v>
      </c>
      <c r="T733">
        <v>60631</v>
      </c>
      <c r="U733" s="1">
        <v>45324</v>
      </c>
      <c r="V733" t="s">
        <v>119</v>
      </c>
      <c r="W733">
        <v>972807</v>
      </c>
      <c r="X733" t="s">
        <v>3268</v>
      </c>
      <c r="Y733">
        <v>643</v>
      </c>
      <c r="Z733">
        <v>1690</v>
      </c>
      <c r="AA733">
        <v>1</v>
      </c>
      <c r="AB733">
        <v>676</v>
      </c>
      <c r="AC733">
        <f>Table1_1[[#This Row],[Price]]*Table1_1[[#This Row],[Quantity]]</f>
        <v>1690</v>
      </c>
    </row>
    <row r="734" spans="1:29" x14ac:dyDescent="0.3">
      <c r="A734" t="s">
        <v>28</v>
      </c>
      <c r="B734" t="s">
        <v>29</v>
      </c>
      <c r="C734" t="s">
        <v>157</v>
      </c>
      <c r="D734" t="s">
        <v>566</v>
      </c>
      <c r="E734" t="s">
        <v>46</v>
      </c>
      <c r="F734" t="s">
        <v>83</v>
      </c>
      <c r="G734">
        <v>30</v>
      </c>
      <c r="H734">
        <v>438605</v>
      </c>
      <c r="I734" t="s">
        <v>58</v>
      </c>
      <c r="J734" s="3">
        <v>45082</v>
      </c>
      <c r="K734">
        <v>1100</v>
      </c>
      <c r="L734" t="s">
        <v>3269</v>
      </c>
      <c r="M734" t="s">
        <v>1291</v>
      </c>
      <c r="N734" t="s">
        <v>3270</v>
      </c>
      <c r="O734">
        <v>8488166075</v>
      </c>
      <c r="P734" t="s">
        <v>51</v>
      </c>
      <c r="Q734">
        <v>12</v>
      </c>
      <c r="R734" t="s">
        <v>88</v>
      </c>
      <c r="S734" t="s">
        <v>79</v>
      </c>
      <c r="T734">
        <v>83496</v>
      </c>
      <c r="U734" s="1">
        <v>45306</v>
      </c>
      <c r="V734" t="s">
        <v>111</v>
      </c>
      <c r="W734">
        <v>839183</v>
      </c>
      <c r="X734" t="s">
        <v>3271</v>
      </c>
      <c r="Y734">
        <v>565</v>
      </c>
      <c r="Z734">
        <v>2470</v>
      </c>
      <c r="AA734">
        <v>7</v>
      </c>
      <c r="AB734">
        <v>6916</v>
      </c>
      <c r="AC734">
        <f>Table1_1[[#This Row],[Price]]*Table1_1[[#This Row],[Quantity]]</f>
        <v>17290</v>
      </c>
    </row>
    <row r="735" spans="1:29" x14ac:dyDescent="0.3">
      <c r="A735" t="s">
        <v>28</v>
      </c>
      <c r="B735" t="s">
        <v>29</v>
      </c>
      <c r="C735" t="s">
        <v>44</v>
      </c>
      <c r="D735" t="s">
        <v>267</v>
      </c>
      <c r="E735" t="s">
        <v>32</v>
      </c>
      <c r="F735" t="s">
        <v>355</v>
      </c>
      <c r="G735">
        <v>68</v>
      </c>
      <c r="H735">
        <v>424414</v>
      </c>
      <c r="I735" t="s">
        <v>34</v>
      </c>
      <c r="J735" s="3">
        <v>44375</v>
      </c>
      <c r="K735">
        <v>1000</v>
      </c>
      <c r="L735" t="s">
        <v>3272</v>
      </c>
      <c r="M735" t="s">
        <v>68</v>
      </c>
      <c r="N735" t="s">
        <v>3273</v>
      </c>
      <c r="O735" t="s">
        <v>3274</v>
      </c>
      <c r="P735" t="s">
        <v>87</v>
      </c>
      <c r="Q735">
        <v>18</v>
      </c>
      <c r="R735" t="s">
        <v>88</v>
      </c>
      <c r="S735" t="s">
        <v>41</v>
      </c>
      <c r="T735">
        <v>96586</v>
      </c>
      <c r="U735" s="1">
        <v>45584</v>
      </c>
      <c r="V735" t="s">
        <v>155</v>
      </c>
      <c r="W735">
        <v>669382</v>
      </c>
      <c r="X735" t="s">
        <v>3275</v>
      </c>
      <c r="Y735">
        <v>674</v>
      </c>
      <c r="Z735">
        <v>1729</v>
      </c>
      <c r="AA735">
        <v>5</v>
      </c>
      <c r="AB735">
        <v>3458</v>
      </c>
      <c r="AC735">
        <f>Table1_1[[#This Row],[Price]]*Table1_1[[#This Row],[Quantity]]</f>
        <v>8645</v>
      </c>
    </row>
    <row r="736" spans="1:29" x14ac:dyDescent="0.3">
      <c r="A736" t="s">
        <v>28</v>
      </c>
      <c r="B736" t="s">
        <v>29</v>
      </c>
      <c r="C736" t="s">
        <v>44</v>
      </c>
      <c r="D736" t="s">
        <v>254</v>
      </c>
      <c r="E736" t="s">
        <v>32</v>
      </c>
      <c r="F736" t="s">
        <v>355</v>
      </c>
      <c r="G736">
        <v>52</v>
      </c>
      <c r="H736">
        <v>416458</v>
      </c>
      <c r="I736" t="s">
        <v>34</v>
      </c>
      <c r="J736" s="3">
        <v>44090</v>
      </c>
      <c r="K736">
        <v>1100</v>
      </c>
      <c r="L736" t="s">
        <v>3276</v>
      </c>
      <c r="M736" t="s">
        <v>319</v>
      </c>
      <c r="N736" t="s">
        <v>3277</v>
      </c>
      <c r="O736" t="s">
        <v>3278</v>
      </c>
      <c r="P736" t="s">
        <v>51</v>
      </c>
      <c r="Q736">
        <v>3</v>
      </c>
      <c r="R736" t="s">
        <v>40</v>
      </c>
      <c r="S736" t="s">
        <v>79</v>
      </c>
      <c r="T736">
        <v>57830</v>
      </c>
      <c r="U736" s="1">
        <v>45340</v>
      </c>
      <c r="V736" t="s">
        <v>119</v>
      </c>
      <c r="W736">
        <v>192873</v>
      </c>
      <c r="X736" t="s">
        <v>3279</v>
      </c>
      <c r="Y736">
        <v>630</v>
      </c>
      <c r="Z736">
        <v>640</v>
      </c>
      <c r="AA736">
        <v>6</v>
      </c>
      <c r="AB736">
        <v>1536</v>
      </c>
      <c r="AC736">
        <f>Table1_1[[#This Row],[Price]]*Table1_1[[#This Row],[Quantity]]</f>
        <v>3840</v>
      </c>
    </row>
    <row r="737" spans="1:29" x14ac:dyDescent="0.3">
      <c r="A737" t="s">
        <v>28</v>
      </c>
      <c r="B737" t="s">
        <v>29</v>
      </c>
      <c r="C737" t="s">
        <v>66</v>
      </c>
      <c r="D737" t="s">
        <v>621</v>
      </c>
      <c r="E737" t="s">
        <v>46</v>
      </c>
      <c r="F737" t="s">
        <v>150</v>
      </c>
      <c r="G737">
        <v>7</v>
      </c>
      <c r="H737">
        <v>434365</v>
      </c>
      <c r="I737" t="s">
        <v>58</v>
      </c>
      <c r="J737" s="3">
        <v>44173</v>
      </c>
      <c r="K737">
        <v>1300</v>
      </c>
      <c r="L737" t="s">
        <v>3280</v>
      </c>
      <c r="M737" t="s">
        <v>293</v>
      </c>
      <c r="N737" t="s">
        <v>3281</v>
      </c>
      <c r="O737" t="s">
        <v>3282</v>
      </c>
      <c r="P737" t="s">
        <v>51</v>
      </c>
      <c r="Q737">
        <v>16</v>
      </c>
      <c r="R737" t="s">
        <v>40</v>
      </c>
      <c r="S737" t="s">
        <v>79</v>
      </c>
      <c r="T737">
        <v>27085</v>
      </c>
      <c r="U737" s="1">
        <v>45395</v>
      </c>
      <c r="V737" t="s">
        <v>80</v>
      </c>
      <c r="W737">
        <v>282914</v>
      </c>
      <c r="X737" t="s">
        <v>3283</v>
      </c>
      <c r="Y737">
        <v>715</v>
      </c>
      <c r="Z737">
        <v>2317</v>
      </c>
      <c r="AA737">
        <v>5</v>
      </c>
      <c r="AB737">
        <v>4634</v>
      </c>
      <c r="AC737">
        <f>Table1_1[[#This Row],[Price]]*Table1_1[[#This Row],[Quantity]]</f>
        <v>11585</v>
      </c>
    </row>
    <row r="738" spans="1:29" x14ac:dyDescent="0.3">
      <c r="A738" t="s">
        <v>28</v>
      </c>
      <c r="B738" t="s">
        <v>29</v>
      </c>
      <c r="C738" t="s">
        <v>193</v>
      </c>
      <c r="D738" t="s">
        <v>237</v>
      </c>
      <c r="E738" t="s">
        <v>32</v>
      </c>
      <c r="F738" t="s">
        <v>106</v>
      </c>
      <c r="G738">
        <v>27</v>
      </c>
      <c r="H738">
        <v>423448</v>
      </c>
      <c r="I738" t="s">
        <v>34</v>
      </c>
      <c r="J738" s="3">
        <v>44678</v>
      </c>
      <c r="K738">
        <v>800</v>
      </c>
      <c r="L738" t="s">
        <v>3284</v>
      </c>
      <c r="M738" t="s">
        <v>417</v>
      </c>
      <c r="N738" t="s">
        <v>3285</v>
      </c>
      <c r="O738" t="s">
        <v>3286</v>
      </c>
      <c r="P738" t="s">
        <v>71</v>
      </c>
      <c r="Q738">
        <v>9</v>
      </c>
      <c r="R738" t="s">
        <v>40</v>
      </c>
      <c r="S738" t="s">
        <v>41</v>
      </c>
      <c r="T738">
        <v>37352</v>
      </c>
      <c r="U738" s="1">
        <v>45508</v>
      </c>
      <c r="V738" t="s">
        <v>64</v>
      </c>
      <c r="W738">
        <v>729510</v>
      </c>
      <c r="X738" t="s">
        <v>3287</v>
      </c>
      <c r="Y738">
        <v>728</v>
      </c>
      <c r="Z738">
        <v>977</v>
      </c>
      <c r="AA738">
        <v>1</v>
      </c>
      <c r="AB738">
        <v>390.8</v>
      </c>
      <c r="AC738">
        <f>Table1_1[[#This Row],[Price]]*Table1_1[[#This Row],[Quantity]]</f>
        <v>977</v>
      </c>
    </row>
    <row r="739" spans="1:29" x14ac:dyDescent="0.3">
      <c r="A739" t="s">
        <v>28</v>
      </c>
      <c r="B739" t="s">
        <v>29</v>
      </c>
      <c r="C739" t="s">
        <v>54</v>
      </c>
      <c r="D739" t="s">
        <v>274</v>
      </c>
      <c r="E739" t="s">
        <v>32</v>
      </c>
      <c r="F739" t="s">
        <v>83</v>
      </c>
      <c r="G739">
        <v>47</v>
      </c>
      <c r="H739">
        <v>412244</v>
      </c>
      <c r="I739" t="s">
        <v>58</v>
      </c>
      <c r="J739" s="3">
        <v>44182</v>
      </c>
      <c r="K739">
        <v>1400</v>
      </c>
      <c r="L739" t="s">
        <v>3288</v>
      </c>
      <c r="M739" t="s">
        <v>129</v>
      </c>
      <c r="N739" t="s">
        <v>3289</v>
      </c>
      <c r="O739" t="s">
        <v>3290</v>
      </c>
      <c r="P739" t="s">
        <v>39</v>
      </c>
      <c r="Q739">
        <v>19</v>
      </c>
      <c r="R739" t="s">
        <v>40</v>
      </c>
      <c r="S739" t="s">
        <v>118</v>
      </c>
      <c r="T739">
        <v>13582</v>
      </c>
      <c r="U739" s="1">
        <v>45508</v>
      </c>
      <c r="V739" t="s">
        <v>64</v>
      </c>
      <c r="W739">
        <v>993058</v>
      </c>
      <c r="X739" t="s">
        <v>3291</v>
      </c>
      <c r="Y739">
        <v>441</v>
      </c>
      <c r="Z739">
        <v>1317</v>
      </c>
      <c r="AA739">
        <v>7</v>
      </c>
      <c r="AB739">
        <v>3687.6000000000004</v>
      </c>
      <c r="AC739">
        <f>Table1_1[[#This Row],[Price]]*Table1_1[[#This Row],[Quantity]]</f>
        <v>9219</v>
      </c>
    </row>
    <row r="740" spans="1:29" x14ac:dyDescent="0.3">
      <c r="A740" t="s">
        <v>28</v>
      </c>
      <c r="B740" t="s">
        <v>29</v>
      </c>
      <c r="C740" t="s">
        <v>193</v>
      </c>
      <c r="D740" t="s">
        <v>170</v>
      </c>
      <c r="E740" t="s">
        <v>56</v>
      </c>
      <c r="F740" t="s">
        <v>47</v>
      </c>
      <c r="G740">
        <v>54</v>
      </c>
      <c r="H740">
        <v>425630</v>
      </c>
      <c r="I740" t="s">
        <v>34</v>
      </c>
      <c r="J740" s="3">
        <v>44279</v>
      </c>
      <c r="K740">
        <v>950</v>
      </c>
      <c r="L740" t="s">
        <v>3293</v>
      </c>
      <c r="M740" t="s">
        <v>36</v>
      </c>
      <c r="N740" t="s">
        <v>3294</v>
      </c>
      <c r="O740" t="s">
        <v>3295</v>
      </c>
      <c r="P740" t="s">
        <v>51</v>
      </c>
      <c r="Q740">
        <v>15</v>
      </c>
      <c r="R740" t="s">
        <v>88</v>
      </c>
      <c r="S740" t="s">
        <v>79</v>
      </c>
      <c r="T740">
        <v>41047</v>
      </c>
      <c r="U740" s="1">
        <v>45397</v>
      </c>
      <c r="V740" t="s">
        <v>80</v>
      </c>
      <c r="W740">
        <v>685131</v>
      </c>
      <c r="X740" t="s">
        <v>3296</v>
      </c>
      <c r="Y740">
        <v>208</v>
      </c>
      <c r="Z740">
        <v>2434</v>
      </c>
      <c r="AA740">
        <v>4</v>
      </c>
      <c r="AB740">
        <v>3894.4</v>
      </c>
      <c r="AC740">
        <f>Table1_1[[#This Row],[Price]]*Table1_1[[#This Row],[Quantity]]</f>
        <v>9736</v>
      </c>
    </row>
    <row r="741" spans="1:29" x14ac:dyDescent="0.3">
      <c r="A741" t="s">
        <v>28</v>
      </c>
      <c r="B741" t="s">
        <v>29</v>
      </c>
      <c r="C741" t="s">
        <v>30</v>
      </c>
      <c r="D741" t="s">
        <v>411</v>
      </c>
      <c r="E741" t="s">
        <v>32</v>
      </c>
      <c r="F741" t="s">
        <v>47</v>
      </c>
      <c r="G741">
        <v>21</v>
      </c>
      <c r="H741">
        <v>401940</v>
      </c>
      <c r="I741" t="s">
        <v>34</v>
      </c>
      <c r="J741" s="3">
        <v>44895</v>
      </c>
      <c r="K741">
        <v>1300</v>
      </c>
      <c r="L741" t="s">
        <v>3297</v>
      </c>
      <c r="M741" t="s">
        <v>1017</v>
      </c>
      <c r="N741" t="s">
        <v>3298</v>
      </c>
      <c r="O741" t="s">
        <v>3299</v>
      </c>
      <c r="P741" t="s">
        <v>71</v>
      </c>
      <c r="Q741">
        <v>15</v>
      </c>
      <c r="R741" t="s">
        <v>88</v>
      </c>
      <c r="S741" t="s">
        <v>63</v>
      </c>
      <c r="T741">
        <v>39984</v>
      </c>
      <c r="U741" s="1">
        <v>45518</v>
      </c>
      <c r="V741" t="s">
        <v>64</v>
      </c>
      <c r="W741">
        <v>914119</v>
      </c>
      <c r="X741" t="s">
        <v>3300</v>
      </c>
      <c r="Y741">
        <v>730</v>
      </c>
      <c r="Z741">
        <v>1431</v>
      </c>
      <c r="AA741">
        <v>4</v>
      </c>
      <c r="AB741">
        <v>2289.6</v>
      </c>
      <c r="AC741">
        <f>Table1_1[[#This Row],[Price]]*Table1_1[[#This Row],[Quantity]]</f>
        <v>5724</v>
      </c>
    </row>
    <row r="742" spans="1:29" x14ac:dyDescent="0.3">
      <c r="A742" t="s">
        <v>28</v>
      </c>
      <c r="B742" t="s">
        <v>29</v>
      </c>
      <c r="C742" t="s">
        <v>30</v>
      </c>
      <c r="D742" t="s">
        <v>267</v>
      </c>
      <c r="E742" t="s">
        <v>32</v>
      </c>
      <c r="F742" t="s">
        <v>33</v>
      </c>
      <c r="G742">
        <v>72</v>
      </c>
      <c r="H742">
        <v>404887</v>
      </c>
      <c r="I742" t="s">
        <v>58</v>
      </c>
      <c r="J742" s="3">
        <v>44929</v>
      </c>
      <c r="K742">
        <v>950</v>
      </c>
      <c r="L742" t="s">
        <v>3301</v>
      </c>
      <c r="M742" t="s">
        <v>818</v>
      </c>
      <c r="N742" t="s">
        <v>3302</v>
      </c>
      <c r="O742" t="s">
        <v>3303</v>
      </c>
      <c r="P742" t="s">
        <v>39</v>
      </c>
      <c r="Q742">
        <v>8</v>
      </c>
      <c r="R742" t="s">
        <v>88</v>
      </c>
      <c r="S742" t="s">
        <v>79</v>
      </c>
      <c r="T742">
        <v>64442</v>
      </c>
      <c r="U742" s="1">
        <v>45544</v>
      </c>
      <c r="V742" t="s">
        <v>180</v>
      </c>
      <c r="W742">
        <v>117912</v>
      </c>
      <c r="X742" t="s">
        <v>3304</v>
      </c>
      <c r="Y742">
        <v>539</v>
      </c>
      <c r="Z742">
        <v>1053</v>
      </c>
      <c r="AA742">
        <v>2</v>
      </c>
      <c r="AB742">
        <v>842.40000000000009</v>
      </c>
      <c r="AC742">
        <f>Table1_1[[#This Row],[Price]]*Table1_1[[#This Row],[Quantity]]</f>
        <v>2106</v>
      </c>
    </row>
    <row r="743" spans="1:29" x14ac:dyDescent="0.3">
      <c r="A743" t="s">
        <v>28</v>
      </c>
      <c r="B743" t="s">
        <v>29</v>
      </c>
      <c r="C743" t="s">
        <v>91</v>
      </c>
      <c r="D743" t="s">
        <v>560</v>
      </c>
      <c r="E743" t="s">
        <v>56</v>
      </c>
      <c r="F743" t="s">
        <v>355</v>
      </c>
      <c r="G743">
        <v>88</v>
      </c>
      <c r="H743">
        <v>401784</v>
      </c>
      <c r="I743" t="s">
        <v>58</v>
      </c>
      <c r="J743" s="3">
        <v>44279</v>
      </c>
      <c r="K743">
        <v>1100</v>
      </c>
      <c r="L743" t="s">
        <v>3306</v>
      </c>
      <c r="M743" t="s">
        <v>1305</v>
      </c>
      <c r="N743" t="s">
        <v>3307</v>
      </c>
      <c r="O743" t="s">
        <v>3308</v>
      </c>
      <c r="P743" t="s">
        <v>39</v>
      </c>
      <c r="Q743">
        <v>8</v>
      </c>
      <c r="R743" t="s">
        <v>88</v>
      </c>
      <c r="S743" t="s">
        <v>41</v>
      </c>
      <c r="T743">
        <v>93196</v>
      </c>
      <c r="U743" s="1">
        <v>45433</v>
      </c>
      <c r="V743" t="s">
        <v>140</v>
      </c>
      <c r="W743">
        <v>908653</v>
      </c>
      <c r="X743" t="s">
        <v>3309</v>
      </c>
      <c r="Y743">
        <v>363</v>
      </c>
      <c r="Z743">
        <v>1566</v>
      </c>
      <c r="AA743">
        <v>7</v>
      </c>
      <c r="AB743">
        <v>4384.8</v>
      </c>
      <c r="AC743">
        <f>Table1_1[[#This Row],[Price]]*Table1_1[[#This Row],[Quantity]]</f>
        <v>10962</v>
      </c>
    </row>
    <row r="744" spans="1:29" x14ac:dyDescent="0.3">
      <c r="A744" t="s">
        <v>28</v>
      </c>
      <c r="B744" t="s">
        <v>29</v>
      </c>
      <c r="C744" t="s">
        <v>148</v>
      </c>
      <c r="D744" t="s">
        <v>163</v>
      </c>
      <c r="E744" t="s">
        <v>46</v>
      </c>
      <c r="F744" t="s">
        <v>57</v>
      </c>
      <c r="G744">
        <v>88</v>
      </c>
      <c r="H744">
        <v>429207</v>
      </c>
      <c r="I744" t="s">
        <v>58</v>
      </c>
      <c r="J744" s="3">
        <v>44511</v>
      </c>
      <c r="K744">
        <v>1200</v>
      </c>
      <c r="L744" t="s">
        <v>3310</v>
      </c>
      <c r="M744" t="s">
        <v>239</v>
      </c>
      <c r="N744" t="s">
        <v>3311</v>
      </c>
      <c r="O744" t="s">
        <v>3312</v>
      </c>
      <c r="P744" t="s">
        <v>51</v>
      </c>
      <c r="Q744">
        <v>11</v>
      </c>
      <c r="R744" t="s">
        <v>88</v>
      </c>
      <c r="S744" t="s">
        <v>63</v>
      </c>
      <c r="T744">
        <v>88484</v>
      </c>
      <c r="U744" s="1">
        <v>45470</v>
      </c>
      <c r="V744" t="s">
        <v>52</v>
      </c>
      <c r="W744">
        <v>608310</v>
      </c>
      <c r="X744" t="s">
        <v>3313</v>
      </c>
      <c r="Y744">
        <v>806</v>
      </c>
      <c r="Z744">
        <v>1298</v>
      </c>
      <c r="AA744">
        <v>4</v>
      </c>
      <c r="AB744">
        <v>2076.8000000000002</v>
      </c>
      <c r="AC744">
        <f>Table1_1[[#This Row],[Price]]*Table1_1[[#This Row],[Quantity]]</f>
        <v>5192</v>
      </c>
    </row>
    <row r="745" spans="1:29" x14ac:dyDescent="0.3">
      <c r="A745" t="s">
        <v>28</v>
      </c>
      <c r="B745" t="s">
        <v>29</v>
      </c>
      <c r="C745" t="s">
        <v>91</v>
      </c>
      <c r="D745" t="s">
        <v>338</v>
      </c>
      <c r="E745" t="s">
        <v>56</v>
      </c>
      <c r="F745" t="s">
        <v>83</v>
      </c>
      <c r="G745">
        <v>7</v>
      </c>
      <c r="H745">
        <v>424742</v>
      </c>
      <c r="I745" t="s">
        <v>34</v>
      </c>
      <c r="J745" s="3">
        <v>44712</v>
      </c>
      <c r="K745">
        <v>1100</v>
      </c>
      <c r="L745" t="s">
        <v>3314</v>
      </c>
      <c r="M745" t="s">
        <v>1198</v>
      </c>
      <c r="N745" t="s">
        <v>3315</v>
      </c>
      <c r="O745" t="s">
        <v>3316</v>
      </c>
      <c r="P745" t="s">
        <v>71</v>
      </c>
      <c r="Q745">
        <v>17</v>
      </c>
      <c r="R745" t="s">
        <v>40</v>
      </c>
      <c r="S745" t="s">
        <v>63</v>
      </c>
      <c r="T745">
        <v>61793</v>
      </c>
      <c r="U745" s="1">
        <v>45536</v>
      </c>
      <c r="V745" t="s">
        <v>180</v>
      </c>
      <c r="W745">
        <v>259293</v>
      </c>
      <c r="X745" t="s">
        <v>3317</v>
      </c>
      <c r="Y745">
        <v>953</v>
      </c>
      <c r="Z745">
        <v>1102</v>
      </c>
      <c r="AA745">
        <v>4</v>
      </c>
      <c r="AB745">
        <v>1763.2</v>
      </c>
      <c r="AC745">
        <f>Table1_1[[#This Row],[Price]]*Table1_1[[#This Row],[Quantity]]</f>
        <v>4408</v>
      </c>
    </row>
    <row r="746" spans="1:29" x14ac:dyDescent="0.3">
      <c r="A746" t="s">
        <v>28</v>
      </c>
      <c r="B746" t="s">
        <v>29</v>
      </c>
      <c r="C746" t="s">
        <v>54</v>
      </c>
      <c r="D746" t="s">
        <v>55</v>
      </c>
      <c r="E746" t="s">
        <v>56</v>
      </c>
      <c r="F746" t="s">
        <v>175</v>
      </c>
      <c r="G746">
        <v>9</v>
      </c>
      <c r="H746">
        <v>433079</v>
      </c>
      <c r="I746" t="s">
        <v>58</v>
      </c>
      <c r="J746" s="3">
        <v>45350</v>
      </c>
      <c r="K746">
        <v>1000</v>
      </c>
      <c r="L746" t="s">
        <v>3318</v>
      </c>
      <c r="M746" t="s">
        <v>818</v>
      </c>
      <c r="N746" t="s">
        <v>3319</v>
      </c>
      <c r="O746" t="s">
        <v>3320</v>
      </c>
      <c r="P746" t="s">
        <v>87</v>
      </c>
      <c r="Q746">
        <v>7</v>
      </c>
      <c r="R746" t="s">
        <v>88</v>
      </c>
      <c r="S746" t="s">
        <v>41</v>
      </c>
      <c r="T746">
        <v>17830</v>
      </c>
      <c r="U746" s="1">
        <v>45404</v>
      </c>
      <c r="V746" t="s">
        <v>80</v>
      </c>
      <c r="W746">
        <v>890475</v>
      </c>
      <c r="X746" t="s">
        <v>3321</v>
      </c>
      <c r="Y746">
        <v>601</v>
      </c>
      <c r="Z746">
        <v>2494</v>
      </c>
      <c r="AA746">
        <v>4</v>
      </c>
      <c r="AB746">
        <v>3990.4</v>
      </c>
      <c r="AC746">
        <f>Table1_1[[#This Row],[Price]]*Table1_1[[#This Row],[Quantity]]</f>
        <v>9976</v>
      </c>
    </row>
    <row r="747" spans="1:29" x14ac:dyDescent="0.3">
      <c r="A747" t="s">
        <v>28</v>
      </c>
      <c r="B747" t="s">
        <v>29</v>
      </c>
      <c r="C747" t="s">
        <v>148</v>
      </c>
      <c r="D747" t="s">
        <v>134</v>
      </c>
      <c r="E747" t="s">
        <v>56</v>
      </c>
      <c r="F747" t="s">
        <v>150</v>
      </c>
      <c r="G747">
        <v>23</v>
      </c>
      <c r="H747">
        <v>415619</v>
      </c>
      <c r="I747" t="s">
        <v>58</v>
      </c>
      <c r="J747" s="3">
        <v>44183</v>
      </c>
      <c r="K747">
        <v>1000</v>
      </c>
      <c r="L747" t="s">
        <v>3322</v>
      </c>
      <c r="M747" t="s">
        <v>605</v>
      </c>
      <c r="N747" t="s">
        <v>3323</v>
      </c>
      <c r="O747">
        <v>-5653</v>
      </c>
      <c r="P747" t="s">
        <v>71</v>
      </c>
      <c r="Q747">
        <v>14</v>
      </c>
      <c r="R747" t="s">
        <v>88</v>
      </c>
      <c r="S747" t="s">
        <v>79</v>
      </c>
      <c r="T747">
        <v>94880</v>
      </c>
      <c r="U747" s="1">
        <v>45373</v>
      </c>
      <c r="V747" t="s">
        <v>72</v>
      </c>
      <c r="W747">
        <v>945436</v>
      </c>
      <c r="X747" t="s">
        <v>3324</v>
      </c>
      <c r="Y747">
        <v>856</v>
      </c>
      <c r="Z747">
        <v>649</v>
      </c>
      <c r="AA747">
        <v>1</v>
      </c>
      <c r="AB747">
        <v>259.60000000000002</v>
      </c>
      <c r="AC747">
        <f>Table1_1[[#This Row],[Price]]*Table1_1[[#This Row],[Quantity]]</f>
        <v>649</v>
      </c>
    </row>
    <row r="748" spans="1:29" x14ac:dyDescent="0.3">
      <c r="A748" t="s">
        <v>28</v>
      </c>
      <c r="B748" t="s">
        <v>29</v>
      </c>
      <c r="C748" t="s">
        <v>44</v>
      </c>
      <c r="D748" t="s">
        <v>92</v>
      </c>
      <c r="E748" t="s">
        <v>56</v>
      </c>
      <c r="F748" t="s">
        <v>33</v>
      </c>
      <c r="G748">
        <v>78</v>
      </c>
      <c r="H748">
        <v>426671</v>
      </c>
      <c r="I748" t="s">
        <v>34</v>
      </c>
      <c r="J748" s="3">
        <v>45217</v>
      </c>
      <c r="K748">
        <v>1400</v>
      </c>
      <c r="L748" t="s">
        <v>3325</v>
      </c>
      <c r="M748" t="s">
        <v>244</v>
      </c>
      <c r="N748" t="s">
        <v>3326</v>
      </c>
      <c r="O748" t="s">
        <v>3327</v>
      </c>
      <c r="P748" t="s">
        <v>71</v>
      </c>
      <c r="Q748">
        <v>11</v>
      </c>
      <c r="R748" t="s">
        <v>40</v>
      </c>
      <c r="S748" t="s">
        <v>79</v>
      </c>
      <c r="T748">
        <v>15156</v>
      </c>
      <c r="U748" s="1">
        <v>45579</v>
      </c>
      <c r="V748" t="s">
        <v>155</v>
      </c>
      <c r="W748">
        <v>265181</v>
      </c>
      <c r="X748" t="s">
        <v>3328</v>
      </c>
      <c r="Y748">
        <v>606</v>
      </c>
      <c r="Z748">
        <v>2287</v>
      </c>
      <c r="AA748">
        <v>6</v>
      </c>
      <c r="AB748">
        <v>5488.8</v>
      </c>
      <c r="AC748">
        <f>Table1_1[[#This Row],[Price]]*Table1_1[[#This Row],[Quantity]]</f>
        <v>13722</v>
      </c>
    </row>
    <row r="749" spans="1:29" x14ac:dyDescent="0.3">
      <c r="A749" t="s">
        <v>28</v>
      </c>
      <c r="B749" t="s">
        <v>29</v>
      </c>
      <c r="C749" t="s">
        <v>193</v>
      </c>
      <c r="D749" t="s">
        <v>182</v>
      </c>
      <c r="E749" t="s">
        <v>46</v>
      </c>
      <c r="F749" t="s">
        <v>355</v>
      </c>
      <c r="G749">
        <v>58</v>
      </c>
      <c r="H749">
        <v>431615</v>
      </c>
      <c r="I749" t="s">
        <v>34</v>
      </c>
      <c r="J749" s="3">
        <v>45103</v>
      </c>
      <c r="K749">
        <v>1200</v>
      </c>
      <c r="L749" t="s">
        <v>3329</v>
      </c>
      <c r="M749" t="s">
        <v>152</v>
      </c>
      <c r="N749" t="s">
        <v>3330</v>
      </c>
      <c r="O749" t="s">
        <v>3331</v>
      </c>
      <c r="P749" t="s">
        <v>71</v>
      </c>
      <c r="Q749">
        <v>16</v>
      </c>
      <c r="R749" t="s">
        <v>40</v>
      </c>
      <c r="S749" t="s">
        <v>79</v>
      </c>
      <c r="T749">
        <v>79894</v>
      </c>
      <c r="U749" s="1">
        <v>45452</v>
      </c>
      <c r="V749" t="s">
        <v>52</v>
      </c>
      <c r="W749">
        <v>268959</v>
      </c>
      <c r="X749" t="s">
        <v>3332</v>
      </c>
      <c r="Y749">
        <v>880</v>
      </c>
      <c r="Z749">
        <v>1749</v>
      </c>
      <c r="AA749">
        <v>1</v>
      </c>
      <c r="AB749">
        <v>699.6</v>
      </c>
      <c r="AC749">
        <f>Table1_1[[#This Row],[Price]]*Table1_1[[#This Row],[Quantity]]</f>
        <v>1749</v>
      </c>
    </row>
    <row r="750" spans="1:29" x14ac:dyDescent="0.3">
      <c r="A750" t="s">
        <v>28</v>
      </c>
      <c r="B750" t="s">
        <v>29</v>
      </c>
      <c r="C750" t="s">
        <v>30</v>
      </c>
      <c r="D750" t="s">
        <v>254</v>
      </c>
      <c r="E750" t="s">
        <v>46</v>
      </c>
      <c r="F750" t="s">
        <v>150</v>
      </c>
      <c r="G750">
        <v>65</v>
      </c>
      <c r="H750">
        <v>411063</v>
      </c>
      <c r="I750" t="s">
        <v>58</v>
      </c>
      <c r="J750" s="3">
        <v>43860</v>
      </c>
      <c r="K750">
        <v>1100</v>
      </c>
      <c r="L750" t="s">
        <v>3333</v>
      </c>
      <c r="M750" t="s">
        <v>177</v>
      </c>
      <c r="N750" t="s">
        <v>3334</v>
      </c>
      <c r="O750" t="s">
        <v>3335</v>
      </c>
      <c r="P750" t="s">
        <v>51</v>
      </c>
      <c r="Q750">
        <v>14</v>
      </c>
      <c r="R750" t="s">
        <v>40</v>
      </c>
      <c r="S750" t="s">
        <v>63</v>
      </c>
      <c r="T750">
        <v>80733</v>
      </c>
      <c r="U750" s="1">
        <v>45435</v>
      </c>
      <c r="V750" t="s">
        <v>140</v>
      </c>
      <c r="W750">
        <v>552286</v>
      </c>
      <c r="X750" t="s">
        <v>3336</v>
      </c>
      <c r="Y750">
        <v>351</v>
      </c>
      <c r="Z750">
        <v>943</v>
      </c>
      <c r="AA750">
        <v>6</v>
      </c>
      <c r="AB750">
        <v>2263.2000000000003</v>
      </c>
      <c r="AC750">
        <f>Table1_1[[#This Row],[Price]]*Table1_1[[#This Row],[Quantity]]</f>
        <v>5658</v>
      </c>
    </row>
    <row r="751" spans="1:29" x14ac:dyDescent="0.3">
      <c r="A751" t="s">
        <v>28</v>
      </c>
      <c r="B751" t="s">
        <v>29</v>
      </c>
      <c r="C751" t="s">
        <v>148</v>
      </c>
      <c r="D751" t="s">
        <v>349</v>
      </c>
      <c r="E751" t="s">
        <v>46</v>
      </c>
      <c r="F751" t="s">
        <v>83</v>
      </c>
      <c r="G751">
        <v>35</v>
      </c>
      <c r="H751">
        <v>439810</v>
      </c>
      <c r="I751" t="s">
        <v>34</v>
      </c>
      <c r="J751" s="3">
        <v>45205</v>
      </c>
      <c r="K751">
        <v>1000</v>
      </c>
      <c r="L751" t="s">
        <v>3338</v>
      </c>
      <c r="M751" t="s">
        <v>2538</v>
      </c>
      <c r="N751" t="s">
        <v>3339</v>
      </c>
      <c r="O751" t="s">
        <v>3340</v>
      </c>
      <c r="P751" t="s">
        <v>51</v>
      </c>
      <c r="Q751">
        <v>14</v>
      </c>
      <c r="R751" t="s">
        <v>40</v>
      </c>
      <c r="S751" t="s">
        <v>118</v>
      </c>
      <c r="T751">
        <v>33406</v>
      </c>
      <c r="U751" s="1">
        <v>45488</v>
      </c>
      <c r="V751" t="s">
        <v>126</v>
      </c>
      <c r="W751">
        <v>243699</v>
      </c>
      <c r="X751" t="s">
        <v>3341</v>
      </c>
      <c r="Y751">
        <v>615</v>
      </c>
      <c r="Z751">
        <v>1327</v>
      </c>
      <c r="AA751">
        <v>6</v>
      </c>
      <c r="AB751">
        <v>3184.8</v>
      </c>
      <c r="AC751">
        <f>Table1_1[[#This Row],[Price]]*Table1_1[[#This Row],[Quantity]]</f>
        <v>7962</v>
      </c>
    </row>
    <row r="752" spans="1:29" x14ac:dyDescent="0.3">
      <c r="A752" t="s">
        <v>28</v>
      </c>
      <c r="B752" t="s">
        <v>29</v>
      </c>
      <c r="C752" t="s">
        <v>148</v>
      </c>
      <c r="D752" t="s">
        <v>274</v>
      </c>
      <c r="E752" t="s">
        <v>46</v>
      </c>
      <c r="F752" t="s">
        <v>83</v>
      </c>
      <c r="G752">
        <v>7</v>
      </c>
      <c r="H752">
        <v>405185</v>
      </c>
      <c r="I752" t="s">
        <v>34</v>
      </c>
      <c r="J752" s="3">
        <v>45610</v>
      </c>
      <c r="K752">
        <v>1300</v>
      </c>
      <c r="L752" t="s">
        <v>3342</v>
      </c>
      <c r="M752" t="s">
        <v>1048</v>
      </c>
      <c r="N752" t="s">
        <v>3343</v>
      </c>
      <c r="O752" t="s">
        <v>3344</v>
      </c>
      <c r="P752" t="s">
        <v>87</v>
      </c>
      <c r="Q752">
        <v>14</v>
      </c>
      <c r="R752" t="s">
        <v>88</v>
      </c>
      <c r="S752" t="s">
        <v>79</v>
      </c>
      <c r="T752">
        <v>92488</v>
      </c>
      <c r="U752" s="1">
        <v>45452</v>
      </c>
      <c r="V752" t="s">
        <v>52</v>
      </c>
      <c r="W752">
        <v>175180</v>
      </c>
      <c r="X752" t="s">
        <v>3345</v>
      </c>
      <c r="Y752">
        <v>275</v>
      </c>
      <c r="Z752">
        <v>1406</v>
      </c>
      <c r="AA752">
        <v>1</v>
      </c>
      <c r="AB752">
        <v>562.4</v>
      </c>
      <c r="AC752">
        <f>Table1_1[[#This Row],[Price]]*Table1_1[[#This Row],[Quantity]]</f>
        <v>1406</v>
      </c>
    </row>
    <row r="753" spans="1:29" x14ac:dyDescent="0.3">
      <c r="A753" t="s">
        <v>28</v>
      </c>
      <c r="B753" t="s">
        <v>29</v>
      </c>
      <c r="C753" t="s">
        <v>91</v>
      </c>
      <c r="D753" t="s">
        <v>227</v>
      </c>
      <c r="E753" t="s">
        <v>46</v>
      </c>
      <c r="F753" t="s">
        <v>175</v>
      </c>
      <c r="G753">
        <v>62</v>
      </c>
      <c r="H753">
        <v>433708</v>
      </c>
      <c r="I753" t="s">
        <v>58</v>
      </c>
      <c r="J753" s="3">
        <v>44886</v>
      </c>
      <c r="K753">
        <v>1400</v>
      </c>
      <c r="L753" t="s">
        <v>3346</v>
      </c>
      <c r="M753" t="s">
        <v>605</v>
      </c>
      <c r="N753" t="s">
        <v>3347</v>
      </c>
      <c r="O753" t="s">
        <v>3348</v>
      </c>
      <c r="P753" t="s">
        <v>39</v>
      </c>
      <c r="Q753">
        <v>6</v>
      </c>
      <c r="R753" t="s">
        <v>40</v>
      </c>
      <c r="S753" t="s">
        <v>41</v>
      </c>
      <c r="T753">
        <v>53492</v>
      </c>
      <c r="U753" s="1">
        <v>45320</v>
      </c>
      <c r="V753" t="s">
        <v>111</v>
      </c>
      <c r="W753">
        <v>473118</v>
      </c>
      <c r="X753" t="s">
        <v>3349</v>
      </c>
      <c r="Y753">
        <v>955</v>
      </c>
      <c r="Z753">
        <v>647</v>
      </c>
      <c r="AA753">
        <v>4</v>
      </c>
      <c r="AB753">
        <v>1035.2</v>
      </c>
      <c r="AC753">
        <f>Table1_1[[#This Row],[Price]]*Table1_1[[#This Row],[Quantity]]</f>
        <v>2588</v>
      </c>
    </row>
    <row r="754" spans="1:29" x14ac:dyDescent="0.3">
      <c r="A754" t="s">
        <v>28</v>
      </c>
      <c r="B754" t="s">
        <v>29</v>
      </c>
      <c r="C754" t="s">
        <v>148</v>
      </c>
      <c r="D754" t="s">
        <v>566</v>
      </c>
      <c r="E754" t="s">
        <v>56</v>
      </c>
      <c r="F754" t="s">
        <v>135</v>
      </c>
      <c r="G754">
        <v>39</v>
      </c>
      <c r="H754">
        <v>413570</v>
      </c>
      <c r="I754" t="s">
        <v>58</v>
      </c>
      <c r="J754" s="3">
        <v>44545</v>
      </c>
      <c r="K754">
        <v>950</v>
      </c>
      <c r="L754" t="s">
        <v>3350</v>
      </c>
      <c r="M754" t="s">
        <v>195</v>
      </c>
      <c r="N754" t="s">
        <v>3351</v>
      </c>
      <c r="O754" t="s">
        <v>3352</v>
      </c>
      <c r="P754" t="s">
        <v>71</v>
      </c>
      <c r="Q754">
        <v>19</v>
      </c>
      <c r="R754" t="s">
        <v>40</v>
      </c>
      <c r="S754" t="s">
        <v>41</v>
      </c>
      <c r="T754">
        <v>24935</v>
      </c>
      <c r="U754" s="1">
        <v>45624</v>
      </c>
      <c r="V754" t="s">
        <v>42</v>
      </c>
      <c r="W754">
        <v>427776</v>
      </c>
      <c r="X754" t="s">
        <v>3353</v>
      </c>
      <c r="Y754">
        <v>915</v>
      </c>
      <c r="Z754">
        <v>2262</v>
      </c>
      <c r="AA754">
        <v>3</v>
      </c>
      <c r="AB754">
        <v>2714.4</v>
      </c>
      <c r="AC754">
        <f>Table1_1[[#This Row],[Price]]*Table1_1[[#This Row],[Quantity]]</f>
        <v>6786</v>
      </c>
    </row>
    <row r="755" spans="1:29" x14ac:dyDescent="0.3">
      <c r="A755" t="s">
        <v>28</v>
      </c>
      <c r="B755" t="s">
        <v>29</v>
      </c>
      <c r="C755" t="s">
        <v>157</v>
      </c>
      <c r="D755" t="s">
        <v>621</v>
      </c>
      <c r="E755" t="s">
        <v>32</v>
      </c>
      <c r="F755" t="s">
        <v>135</v>
      </c>
      <c r="G755">
        <v>70</v>
      </c>
      <c r="H755">
        <v>410982</v>
      </c>
      <c r="I755" t="s">
        <v>58</v>
      </c>
      <c r="J755" s="3">
        <v>44489</v>
      </c>
      <c r="K755">
        <v>1200</v>
      </c>
      <c r="L755" t="s">
        <v>3354</v>
      </c>
      <c r="M755" t="s">
        <v>200</v>
      </c>
      <c r="N755" t="s">
        <v>3355</v>
      </c>
      <c r="O755" t="s">
        <v>3356</v>
      </c>
      <c r="P755" t="s">
        <v>51</v>
      </c>
      <c r="Q755">
        <v>9</v>
      </c>
      <c r="R755" t="s">
        <v>88</v>
      </c>
      <c r="S755" t="s">
        <v>63</v>
      </c>
      <c r="T755">
        <v>96815</v>
      </c>
      <c r="U755" s="1">
        <v>45367</v>
      </c>
      <c r="V755" t="s">
        <v>72</v>
      </c>
      <c r="W755">
        <v>177876</v>
      </c>
      <c r="X755" t="s">
        <v>3357</v>
      </c>
      <c r="Y755">
        <v>235</v>
      </c>
      <c r="Z755">
        <v>2347</v>
      </c>
      <c r="AA755">
        <v>6</v>
      </c>
      <c r="AB755">
        <v>5632.8</v>
      </c>
      <c r="AC755">
        <f>Table1_1[[#This Row],[Price]]*Table1_1[[#This Row],[Quantity]]</f>
        <v>14082</v>
      </c>
    </row>
    <row r="756" spans="1:29" x14ac:dyDescent="0.3">
      <c r="A756" t="s">
        <v>28</v>
      </c>
      <c r="B756" t="s">
        <v>29</v>
      </c>
      <c r="C756" t="s">
        <v>66</v>
      </c>
      <c r="D756" t="s">
        <v>254</v>
      </c>
      <c r="E756" t="s">
        <v>56</v>
      </c>
      <c r="F756" t="s">
        <v>57</v>
      </c>
      <c r="G756">
        <v>8</v>
      </c>
      <c r="H756">
        <v>421021</v>
      </c>
      <c r="I756" t="s">
        <v>34</v>
      </c>
      <c r="J756" s="3">
        <v>44535</v>
      </c>
      <c r="K756">
        <v>1100</v>
      </c>
      <c r="L756" t="s">
        <v>3358</v>
      </c>
      <c r="M756" t="s">
        <v>1091</v>
      </c>
      <c r="N756" t="s">
        <v>3359</v>
      </c>
      <c r="O756" t="s">
        <v>3360</v>
      </c>
      <c r="P756" t="s">
        <v>51</v>
      </c>
      <c r="Q756">
        <v>3</v>
      </c>
      <c r="R756" t="s">
        <v>88</v>
      </c>
      <c r="S756" t="s">
        <v>79</v>
      </c>
      <c r="T756">
        <v>93381</v>
      </c>
      <c r="U756" s="1">
        <v>45607</v>
      </c>
      <c r="V756" t="s">
        <v>42</v>
      </c>
      <c r="W756">
        <v>957226</v>
      </c>
      <c r="X756" t="s">
        <v>3361</v>
      </c>
      <c r="Y756">
        <v>586</v>
      </c>
      <c r="Z756">
        <v>1033</v>
      </c>
      <c r="AA756">
        <v>5</v>
      </c>
      <c r="AB756">
        <v>2066</v>
      </c>
      <c r="AC756">
        <f>Table1_1[[#This Row],[Price]]*Table1_1[[#This Row],[Quantity]]</f>
        <v>5165</v>
      </c>
    </row>
    <row r="757" spans="1:29" x14ac:dyDescent="0.3">
      <c r="A757" t="s">
        <v>28</v>
      </c>
      <c r="B757" t="s">
        <v>29</v>
      </c>
      <c r="C757" t="s">
        <v>157</v>
      </c>
      <c r="D757" t="s">
        <v>261</v>
      </c>
      <c r="E757" t="s">
        <v>32</v>
      </c>
      <c r="F757" t="s">
        <v>47</v>
      </c>
      <c r="G757">
        <v>77</v>
      </c>
      <c r="H757">
        <v>419399</v>
      </c>
      <c r="I757" t="s">
        <v>34</v>
      </c>
      <c r="J757" s="3">
        <v>43900</v>
      </c>
      <c r="K757">
        <v>800</v>
      </c>
      <c r="L757" t="s">
        <v>3362</v>
      </c>
      <c r="M757" t="s">
        <v>623</v>
      </c>
      <c r="N757" t="s">
        <v>3363</v>
      </c>
      <c r="O757" t="s">
        <v>3364</v>
      </c>
      <c r="P757" t="s">
        <v>71</v>
      </c>
      <c r="Q757">
        <v>6</v>
      </c>
      <c r="R757" t="s">
        <v>40</v>
      </c>
      <c r="S757" t="s">
        <v>41</v>
      </c>
      <c r="T757">
        <v>11819</v>
      </c>
      <c r="U757" s="1">
        <v>45327</v>
      </c>
      <c r="V757" t="s">
        <v>119</v>
      </c>
      <c r="W757">
        <v>197543</v>
      </c>
      <c r="X757" t="s">
        <v>3365</v>
      </c>
      <c r="Y757">
        <v>633</v>
      </c>
      <c r="Z757">
        <v>1013</v>
      </c>
      <c r="AA757">
        <v>8</v>
      </c>
      <c r="AB757">
        <v>3241.6000000000004</v>
      </c>
      <c r="AC757">
        <f>Table1_1[[#This Row],[Price]]*Table1_1[[#This Row],[Quantity]]</f>
        <v>8104</v>
      </c>
    </row>
    <row r="758" spans="1:29" x14ac:dyDescent="0.3">
      <c r="A758" t="s">
        <v>28</v>
      </c>
      <c r="B758" t="s">
        <v>29</v>
      </c>
      <c r="C758" t="s">
        <v>157</v>
      </c>
      <c r="D758" t="s">
        <v>163</v>
      </c>
      <c r="E758" t="s">
        <v>46</v>
      </c>
      <c r="F758" t="s">
        <v>150</v>
      </c>
      <c r="G758">
        <v>66</v>
      </c>
      <c r="H758">
        <v>405451</v>
      </c>
      <c r="I758" t="s">
        <v>34</v>
      </c>
      <c r="J758" s="3">
        <v>44924</v>
      </c>
      <c r="K758">
        <v>1100</v>
      </c>
      <c r="L758" t="s">
        <v>3367</v>
      </c>
      <c r="M758" t="s">
        <v>895</v>
      </c>
      <c r="N758" t="s">
        <v>3368</v>
      </c>
      <c r="O758" t="s">
        <v>3369</v>
      </c>
      <c r="P758" t="s">
        <v>51</v>
      </c>
      <c r="Q758">
        <v>5</v>
      </c>
      <c r="R758" t="s">
        <v>40</v>
      </c>
      <c r="S758" t="s">
        <v>63</v>
      </c>
      <c r="T758">
        <v>77316</v>
      </c>
      <c r="U758" s="1">
        <v>45532</v>
      </c>
      <c r="V758" t="s">
        <v>64</v>
      </c>
      <c r="W758">
        <v>981380</v>
      </c>
      <c r="X758" t="s">
        <v>3370</v>
      </c>
      <c r="Y758">
        <v>944</v>
      </c>
      <c r="Z758">
        <v>2049</v>
      </c>
      <c r="AA758">
        <v>1</v>
      </c>
      <c r="AB758">
        <v>819.6</v>
      </c>
      <c r="AC758">
        <f>Table1_1[[#This Row],[Price]]*Table1_1[[#This Row],[Quantity]]</f>
        <v>2049</v>
      </c>
    </row>
    <row r="759" spans="1:29" x14ac:dyDescent="0.3">
      <c r="A759" t="s">
        <v>28</v>
      </c>
      <c r="B759" t="s">
        <v>29</v>
      </c>
      <c r="C759" t="s">
        <v>66</v>
      </c>
      <c r="D759" t="s">
        <v>611</v>
      </c>
      <c r="E759" t="s">
        <v>56</v>
      </c>
      <c r="F759" t="s">
        <v>99</v>
      </c>
      <c r="G759">
        <v>81</v>
      </c>
      <c r="H759">
        <v>414315</v>
      </c>
      <c r="I759" t="s">
        <v>58</v>
      </c>
      <c r="J759" s="3">
        <v>45552</v>
      </c>
      <c r="K759">
        <v>1200</v>
      </c>
      <c r="L759" t="s">
        <v>3371</v>
      </c>
      <c r="M759" t="s">
        <v>137</v>
      </c>
      <c r="N759" t="s">
        <v>3372</v>
      </c>
      <c r="O759" t="s">
        <v>3373</v>
      </c>
      <c r="P759" t="s">
        <v>71</v>
      </c>
      <c r="Q759">
        <v>13</v>
      </c>
      <c r="R759" t="s">
        <v>88</v>
      </c>
      <c r="S759" t="s">
        <v>63</v>
      </c>
      <c r="T759">
        <v>16583</v>
      </c>
      <c r="U759" s="1">
        <v>45332</v>
      </c>
      <c r="V759" t="s">
        <v>119</v>
      </c>
      <c r="W759">
        <v>846818</v>
      </c>
      <c r="X759" t="s">
        <v>3374</v>
      </c>
      <c r="Y759">
        <v>389</v>
      </c>
      <c r="Z759">
        <v>1013</v>
      </c>
      <c r="AA759">
        <v>4</v>
      </c>
      <c r="AB759">
        <v>1620.8000000000002</v>
      </c>
      <c r="AC759">
        <f>Table1_1[[#This Row],[Price]]*Table1_1[[#This Row],[Quantity]]</f>
        <v>4052</v>
      </c>
    </row>
    <row r="760" spans="1:29" x14ac:dyDescent="0.3">
      <c r="A760" t="s">
        <v>28</v>
      </c>
      <c r="B760" t="s">
        <v>29</v>
      </c>
      <c r="C760" t="s">
        <v>44</v>
      </c>
      <c r="D760" t="s">
        <v>380</v>
      </c>
      <c r="E760" t="s">
        <v>32</v>
      </c>
      <c r="F760" t="s">
        <v>106</v>
      </c>
      <c r="G760">
        <v>91</v>
      </c>
      <c r="H760">
        <v>409827</v>
      </c>
      <c r="I760" t="s">
        <v>34</v>
      </c>
      <c r="J760" s="3">
        <v>45076</v>
      </c>
      <c r="K760">
        <v>800</v>
      </c>
      <c r="L760" t="s">
        <v>3376</v>
      </c>
      <c r="M760" t="s">
        <v>205</v>
      </c>
      <c r="N760" t="s">
        <v>3377</v>
      </c>
      <c r="O760" t="s">
        <v>3378</v>
      </c>
      <c r="P760" t="s">
        <v>87</v>
      </c>
      <c r="Q760">
        <v>17</v>
      </c>
      <c r="R760" t="s">
        <v>88</v>
      </c>
      <c r="S760" t="s">
        <v>41</v>
      </c>
      <c r="T760">
        <v>29641</v>
      </c>
      <c r="U760" s="1">
        <v>45396</v>
      </c>
      <c r="V760" t="s">
        <v>80</v>
      </c>
      <c r="W760">
        <v>994566</v>
      </c>
      <c r="X760" t="s">
        <v>3379</v>
      </c>
      <c r="Y760">
        <v>916</v>
      </c>
      <c r="Z760">
        <v>885</v>
      </c>
      <c r="AA760">
        <v>3</v>
      </c>
      <c r="AB760">
        <v>1062</v>
      </c>
      <c r="AC760">
        <f>Table1_1[[#This Row],[Price]]*Table1_1[[#This Row],[Quantity]]</f>
        <v>2655</v>
      </c>
    </row>
    <row r="761" spans="1:29" x14ac:dyDescent="0.3">
      <c r="A761" t="s">
        <v>28</v>
      </c>
      <c r="B761" t="s">
        <v>29</v>
      </c>
      <c r="C761" t="s">
        <v>66</v>
      </c>
      <c r="D761" t="s">
        <v>566</v>
      </c>
      <c r="E761" t="s">
        <v>32</v>
      </c>
      <c r="F761" t="s">
        <v>135</v>
      </c>
      <c r="G761">
        <v>88</v>
      </c>
      <c r="H761">
        <v>438944</v>
      </c>
      <c r="I761" t="s">
        <v>34</v>
      </c>
      <c r="J761" s="3">
        <v>45413</v>
      </c>
      <c r="K761">
        <v>1300</v>
      </c>
      <c r="L761" t="s">
        <v>3380</v>
      </c>
      <c r="M761" t="s">
        <v>1091</v>
      </c>
      <c r="N761" t="s">
        <v>3381</v>
      </c>
      <c r="O761" t="s">
        <v>3382</v>
      </c>
      <c r="P761" t="s">
        <v>87</v>
      </c>
      <c r="Q761">
        <v>17</v>
      </c>
      <c r="R761" t="s">
        <v>40</v>
      </c>
      <c r="S761" t="s">
        <v>118</v>
      </c>
      <c r="T761">
        <v>77490</v>
      </c>
      <c r="U761" s="1">
        <v>45589</v>
      </c>
      <c r="V761" t="s">
        <v>155</v>
      </c>
      <c r="W761">
        <v>175429</v>
      </c>
      <c r="X761" t="s">
        <v>3383</v>
      </c>
      <c r="Y761">
        <v>560</v>
      </c>
      <c r="Z761">
        <v>2294</v>
      </c>
      <c r="AA761">
        <v>6</v>
      </c>
      <c r="AB761">
        <v>5505.6</v>
      </c>
      <c r="AC761">
        <f>Table1_1[[#This Row],[Price]]*Table1_1[[#This Row],[Quantity]]</f>
        <v>13764</v>
      </c>
    </row>
    <row r="762" spans="1:29" x14ac:dyDescent="0.3">
      <c r="A762" t="s">
        <v>28</v>
      </c>
      <c r="B762" t="s">
        <v>29</v>
      </c>
      <c r="C762" t="s">
        <v>30</v>
      </c>
      <c r="D762" t="s">
        <v>170</v>
      </c>
      <c r="E762" t="s">
        <v>46</v>
      </c>
      <c r="F762" t="s">
        <v>47</v>
      </c>
      <c r="G762">
        <v>79</v>
      </c>
      <c r="H762">
        <v>436875</v>
      </c>
      <c r="I762" t="s">
        <v>34</v>
      </c>
      <c r="J762" s="3">
        <v>44355</v>
      </c>
      <c r="K762">
        <v>1000</v>
      </c>
      <c r="L762" t="s">
        <v>3384</v>
      </c>
      <c r="M762" t="s">
        <v>542</v>
      </c>
      <c r="N762" t="s">
        <v>3385</v>
      </c>
      <c r="O762" t="s">
        <v>3386</v>
      </c>
      <c r="P762" t="s">
        <v>87</v>
      </c>
      <c r="Q762">
        <v>4</v>
      </c>
      <c r="R762" t="s">
        <v>40</v>
      </c>
      <c r="S762" t="s">
        <v>79</v>
      </c>
      <c r="T762">
        <v>29288</v>
      </c>
      <c r="U762" s="1">
        <v>45417</v>
      </c>
      <c r="V762" t="s">
        <v>140</v>
      </c>
      <c r="W762">
        <v>537184</v>
      </c>
      <c r="X762" t="s">
        <v>3387</v>
      </c>
      <c r="Y762">
        <v>501</v>
      </c>
      <c r="Z762">
        <v>2837</v>
      </c>
      <c r="AA762">
        <v>8</v>
      </c>
      <c r="AB762">
        <v>9078.4</v>
      </c>
      <c r="AC762">
        <f>Table1_1[[#This Row],[Price]]*Table1_1[[#This Row],[Quantity]]</f>
        <v>22696</v>
      </c>
    </row>
    <row r="763" spans="1:29" x14ac:dyDescent="0.3">
      <c r="A763" t="s">
        <v>28</v>
      </c>
      <c r="B763" t="s">
        <v>29</v>
      </c>
      <c r="C763" t="s">
        <v>66</v>
      </c>
      <c r="D763" t="s">
        <v>338</v>
      </c>
      <c r="E763" t="s">
        <v>32</v>
      </c>
      <c r="F763" t="s">
        <v>113</v>
      </c>
      <c r="G763">
        <v>21</v>
      </c>
      <c r="H763">
        <v>422456</v>
      </c>
      <c r="I763" t="s">
        <v>58</v>
      </c>
      <c r="J763" s="3">
        <v>44927</v>
      </c>
      <c r="K763">
        <v>1100</v>
      </c>
      <c r="L763" t="s">
        <v>3388</v>
      </c>
      <c r="M763" t="s">
        <v>108</v>
      </c>
      <c r="N763" t="s">
        <v>3389</v>
      </c>
      <c r="O763" t="s">
        <v>3390</v>
      </c>
      <c r="P763" t="s">
        <v>39</v>
      </c>
      <c r="Q763">
        <v>8</v>
      </c>
      <c r="R763" t="s">
        <v>40</v>
      </c>
      <c r="S763" t="s">
        <v>41</v>
      </c>
      <c r="T763">
        <v>39592</v>
      </c>
      <c r="U763" s="1">
        <v>45486</v>
      </c>
      <c r="V763" t="s">
        <v>126</v>
      </c>
      <c r="W763">
        <v>966770</v>
      </c>
      <c r="X763" t="s">
        <v>3391</v>
      </c>
      <c r="Y763">
        <v>236</v>
      </c>
      <c r="Z763">
        <v>931</v>
      </c>
      <c r="AA763">
        <v>4</v>
      </c>
      <c r="AB763">
        <v>1489.6000000000001</v>
      </c>
      <c r="AC763">
        <f>Table1_1[[#This Row],[Price]]*Table1_1[[#This Row],[Quantity]]</f>
        <v>3724</v>
      </c>
    </row>
    <row r="764" spans="1:29" x14ac:dyDescent="0.3">
      <c r="A764" t="s">
        <v>28</v>
      </c>
      <c r="B764" t="s">
        <v>29</v>
      </c>
      <c r="C764" t="s">
        <v>54</v>
      </c>
      <c r="D764" t="s">
        <v>187</v>
      </c>
      <c r="E764" t="s">
        <v>56</v>
      </c>
      <c r="F764" t="s">
        <v>106</v>
      </c>
      <c r="G764">
        <v>34</v>
      </c>
      <c r="H764">
        <v>420798</v>
      </c>
      <c r="I764" t="s">
        <v>58</v>
      </c>
      <c r="J764" s="3">
        <v>45154</v>
      </c>
      <c r="K764">
        <v>800</v>
      </c>
      <c r="L764" t="s">
        <v>3393</v>
      </c>
      <c r="M764" t="s">
        <v>1030</v>
      </c>
      <c r="N764" t="s">
        <v>3394</v>
      </c>
      <c r="O764">
        <v>8771565257</v>
      </c>
      <c r="P764" t="s">
        <v>87</v>
      </c>
      <c r="Q764">
        <v>19</v>
      </c>
      <c r="R764" t="s">
        <v>40</v>
      </c>
      <c r="S764" t="s">
        <v>63</v>
      </c>
      <c r="T764">
        <v>85281</v>
      </c>
      <c r="U764" s="1">
        <v>45591</v>
      </c>
      <c r="V764" t="s">
        <v>155</v>
      </c>
      <c r="W764">
        <v>321834</v>
      </c>
      <c r="X764" t="s">
        <v>3395</v>
      </c>
      <c r="Y764">
        <v>454</v>
      </c>
      <c r="Z764">
        <v>1606</v>
      </c>
      <c r="AA764">
        <v>4</v>
      </c>
      <c r="AB764">
        <v>2569.6000000000004</v>
      </c>
      <c r="AC764">
        <f>Table1_1[[#This Row],[Price]]*Table1_1[[#This Row],[Quantity]]</f>
        <v>6424</v>
      </c>
    </row>
    <row r="765" spans="1:29" x14ac:dyDescent="0.3">
      <c r="A765" t="s">
        <v>28</v>
      </c>
      <c r="B765" t="s">
        <v>29</v>
      </c>
      <c r="C765" t="s">
        <v>54</v>
      </c>
      <c r="D765" t="s">
        <v>142</v>
      </c>
      <c r="E765" t="s">
        <v>32</v>
      </c>
      <c r="F765" t="s">
        <v>113</v>
      </c>
      <c r="G765">
        <v>81</v>
      </c>
      <c r="H765">
        <v>402202</v>
      </c>
      <c r="I765" t="s">
        <v>58</v>
      </c>
      <c r="J765" s="3">
        <v>44609</v>
      </c>
      <c r="K765">
        <v>1300</v>
      </c>
      <c r="L765" t="s">
        <v>3397</v>
      </c>
      <c r="M765" t="s">
        <v>76</v>
      </c>
      <c r="N765" t="s">
        <v>3398</v>
      </c>
      <c r="O765" t="s">
        <v>3399</v>
      </c>
      <c r="P765" t="s">
        <v>39</v>
      </c>
      <c r="Q765">
        <v>19</v>
      </c>
      <c r="R765" t="s">
        <v>40</v>
      </c>
      <c r="S765" t="s">
        <v>63</v>
      </c>
      <c r="T765">
        <v>43638</v>
      </c>
      <c r="U765" s="1">
        <v>45383</v>
      </c>
      <c r="V765" t="s">
        <v>80</v>
      </c>
      <c r="W765">
        <v>188055</v>
      </c>
      <c r="X765" t="s">
        <v>3400</v>
      </c>
      <c r="Y765">
        <v>861</v>
      </c>
      <c r="Z765">
        <v>2383</v>
      </c>
      <c r="AA765">
        <v>2</v>
      </c>
      <c r="AB765">
        <v>1906.4</v>
      </c>
      <c r="AC765">
        <f>Table1_1[[#This Row],[Price]]*Table1_1[[#This Row],[Quantity]]</f>
        <v>4766</v>
      </c>
    </row>
    <row r="766" spans="1:29" x14ac:dyDescent="0.3">
      <c r="A766" t="s">
        <v>28</v>
      </c>
      <c r="B766" t="s">
        <v>29</v>
      </c>
      <c r="C766" t="s">
        <v>157</v>
      </c>
      <c r="D766" t="s">
        <v>467</v>
      </c>
      <c r="E766" t="s">
        <v>32</v>
      </c>
      <c r="F766" t="s">
        <v>175</v>
      </c>
      <c r="G766">
        <v>74</v>
      </c>
      <c r="H766">
        <v>439389</v>
      </c>
      <c r="I766" t="s">
        <v>58</v>
      </c>
      <c r="J766" s="3">
        <v>44815</v>
      </c>
      <c r="K766">
        <v>800</v>
      </c>
      <c r="L766" t="s">
        <v>3401</v>
      </c>
      <c r="M766" t="s">
        <v>205</v>
      </c>
      <c r="N766" t="s">
        <v>3402</v>
      </c>
      <c r="O766" t="s">
        <v>3403</v>
      </c>
      <c r="P766" t="s">
        <v>87</v>
      </c>
      <c r="Q766">
        <v>15</v>
      </c>
      <c r="R766" t="s">
        <v>40</v>
      </c>
      <c r="S766" t="s">
        <v>41</v>
      </c>
      <c r="T766">
        <v>69792</v>
      </c>
      <c r="U766" s="1">
        <v>45354</v>
      </c>
      <c r="V766" t="s">
        <v>72</v>
      </c>
      <c r="W766">
        <v>945372</v>
      </c>
      <c r="X766" t="s">
        <v>3404</v>
      </c>
      <c r="Y766">
        <v>371</v>
      </c>
      <c r="Z766">
        <v>981</v>
      </c>
      <c r="AA766">
        <v>6</v>
      </c>
      <c r="AB766">
        <v>2354.4</v>
      </c>
      <c r="AC766">
        <f>Table1_1[[#This Row],[Price]]*Table1_1[[#This Row],[Quantity]]</f>
        <v>5886</v>
      </c>
    </row>
    <row r="767" spans="1:29" x14ac:dyDescent="0.3">
      <c r="A767" t="s">
        <v>28</v>
      </c>
      <c r="B767" t="s">
        <v>29</v>
      </c>
      <c r="C767" t="s">
        <v>44</v>
      </c>
      <c r="D767" t="s">
        <v>31</v>
      </c>
      <c r="E767" t="s">
        <v>32</v>
      </c>
      <c r="F767" t="s">
        <v>99</v>
      </c>
      <c r="G767">
        <v>2</v>
      </c>
      <c r="H767">
        <v>425729</v>
      </c>
      <c r="I767" t="s">
        <v>58</v>
      </c>
      <c r="J767" s="3">
        <v>45588</v>
      </c>
      <c r="K767">
        <v>1300</v>
      </c>
      <c r="L767" t="s">
        <v>3405</v>
      </c>
      <c r="M767" t="s">
        <v>36</v>
      </c>
      <c r="N767" t="s">
        <v>3406</v>
      </c>
      <c r="O767" t="s">
        <v>3407</v>
      </c>
      <c r="P767" t="s">
        <v>51</v>
      </c>
      <c r="Q767">
        <v>13</v>
      </c>
      <c r="R767" t="s">
        <v>88</v>
      </c>
      <c r="S767" t="s">
        <v>63</v>
      </c>
      <c r="T767">
        <v>68133</v>
      </c>
      <c r="U767" s="1">
        <v>45310</v>
      </c>
      <c r="V767" t="s">
        <v>111</v>
      </c>
      <c r="W767">
        <v>333224</v>
      </c>
      <c r="X767" t="s">
        <v>3408</v>
      </c>
      <c r="Y767">
        <v>737</v>
      </c>
      <c r="Z767">
        <v>727</v>
      </c>
      <c r="AA767">
        <v>5</v>
      </c>
      <c r="AB767">
        <v>1454</v>
      </c>
      <c r="AC767">
        <f>Table1_1[[#This Row],[Price]]*Table1_1[[#This Row],[Quantity]]</f>
        <v>3635</v>
      </c>
    </row>
    <row r="768" spans="1:29" x14ac:dyDescent="0.3">
      <c r="A768" t="s">
        <v>28</v>
      </c>
      <c r="B768" t="s">
        <v>29</v>
      </c>
      <c r="C768" t="s">
        <v>91</v>
      </c>
      <c r="D768" t="s">
        <v>560</v>
      </c>
      <c r="E768" t="s">
        <v>56</v>
      </c>
      <c r="F768" t="s">
        <v>83</v>
      </c>
      <c r="G768">
        <v>45</v>
      </c>
      <c r="H768">
        <v>437735</v>
      </c>
      <c r="I768" t="s">
        <v>58</v>
      </c>
      <c r="J768" s="3">
        <v>45180</v>
      </c>
      <c r="K768">
        <v>950</v>
      </c>
      <c r="L768" t="s">
        <v>3409</v>
      </c>
      <c r="M768" t="s">
        <v>1007</v>
      </c>
      <c r="N768" t="s">
        <v>3410</v>
      </c>
      <c r="O768">
        <v>1379192816</v>
      </c>
      <c r="P768" t="s">
        <v>71</v>
      </c>
      <c r="Q768">
        <v>17</v>
      </c>
      <c r="R768" t="s">
        <v>40</v>
      </c>
      <c r="S768" t="s">
        <v>63</v>
      </c>
      <c r="T768">
        <v>99303</v>
      </c>
      <c r="U768" s="1">
        <v>45447</v>
      </c>
      <c r="V768" t="s">
        <v>52</v>
      </c>
      <c r="W768">
        <v>253225</v>
      </c>
      <c r="X768" t="s">
        <v>3411</v>
      </c>
      <c r="Y768">
        <v>814</v>
      </c>
      <c r="Z768">
        <v>1227</v>
      </c>
      <c r="AA768">
        <v>2</v>
      </c>
      <c r="AB768">
        <v>981.6</v>
      </c>
      <c r="AC768">
        <f>Table1_1[[#This Row],[Price]]*Table1_1[[#This Row],[Quantity]]</f>
        <v>2454</v>
      </c>
    </row>
    <row r="769" spans="1:29" x14ac:dyDescent="0.3">
      <c r="A769" t="s">
        <v>28</v>
      </c>
      <c r="B769" t="s">
        <v>29</v>
      </c>
      <c r="C769" t="s">
        <v>157</v>
      </c>
      <c r="D769" t="s">
        <v>411</v>
      </c>
      <c r="E769" t="s">
        <v>46</v>
      </c>
      <c r="F769" t="s">
        <v>57</v>
      </c>
      <c r="G769">
        <v>9</v>
      </c>
      <c r="H769">
        <v>413022</v>
      </c>
      <c r="I769" t="s">
        <v>34</v>
      </c>
      <c r="J769" s="3">
        <v>44969</v>
      </c>
      <c r="K769">
        <v>1200</v>
      </c>
      <c r="L769" t="s">
        <v>3412</v>
      </c>
      <c r="M769" t="s">
        <v>1409</v>
      </c>
      <c r="N769" t="s">
        <v>3413</v>
      </c>
      <c r="O769" t="s">
        <v>3414</v>
      </c>
      <c r="P769" t="s">
        <v>87</v>
      </c>
      <c r="Q769">
        <v>12</v>
      </c>
      <c r="R769" t="s">
        <v>88</v>
      </c>
      <c r="S769" t="s">
        <v>63</v>
      </c>
      <c r="T769">
        <v>41383</v>
      </c>
      <c r="U769" s="1">
        <v>45434</v>
      </c>
      <c r="V769" t="s">
        <v>140</v>
      </c>
      <c r="W769">
        <v>609241</v>
      </c>
      <c r="X769" t="s">
        <v>3415</v>
      </c>
      <c r="Y769">
        <v>826</v>
      </c>
      <c r="Z769">
        <v>1909</v>
      </c>
      <c r="AA769">
        <v>1</v>
      </c>
      <c r="AB769">
        <v>763.6</v>
      </c>
      <c r="AC769">
        <f>Table1_1[[#This Row],[Price]]*Table1_1[[#This Row],[Quantity]]</f>
        <v>1909</v>
      </c>
    </row>
    <row r="770" spans="1:29" x14ac:dyDescent="0.3">
      <c r="A770" t="s">
        <v>28</v>
      </c>
      <c r="B770" t="s">
        <v>29</v>
      </c>
      <c r="C770" t="s">
        <v>30</v>
      </c>
      <c r="D770" t="s">
        <v>182</v>
      </c>
      <c r="E770" t="s">
        <v>46</v>
      </c>
      <c r="F770" t="s">
        <v>99</v>
      </c>
      <c r="G770">
        <v>90</v>
      </c>
      <c r="H770">
        <v>422915</v>
      </c>
      <c r="I770" t="s">
        <v>34</v>
      </c>
      <c r="J770" s="3">
        <v>44304</v>
      </c>
      <c r="K770">
        <v>1100</v>
      </c>
      <c r="L770" t="s">
        <v>3416</v>
      </c>
      <c r="M770" t="s">
        <v>596</v>
      </c>
      <c r="N770" t="s">
        <v>3417</v>
      </c>
      <c r="O770" t="s">
        <v>3418</v>
      </c>
      <c r="P770" t="s">
        <v>71</v>
      </c>
      <c r="Q770">
        <v>3</v>
      </c>
      <c r="R770" t="s">
        <v>40</v>
      </c>
      <c r="S770" t="s">
        <v>118</v>
      </c>
      <c r="T770">
        <v>61205</v>
      </c>
      <c r="U770" s="1">
        <v>45415</v>
      </c>
      <c r="V770" t="s">
        <v>140</v>
      </c>
      <c r="W770">
        <v>313618</v>
      </c>
      <c r="X770" t="s">
        <v>3419</v>
      </c>
      <c r="Y770">
        <v>824</v>
      </c>
      <c r="Z770">
        <v>1380</v>
      </c>
      <c r="AA770">
        <v>2</v>
      </c>
      <c r="AB770">
        <v>1104</v>
      </c>
      <c r="AC770">
        <f>Table1_1[[#This Row],[Price]]*Table1_1[[#This Row],[Quantity]]</f>
        <v>2760</v>
      </c>
    </row>
    <row r="771" spans="1:29" x14ac:dyDescent="0.3">
      <c r="A771" t="s">
        <v>28</v>
      </c>
      <c r="B771" t="s">
        <v>29</v>
      </c>
      <c r="C771" t="s">
        <v>54</v>
      </c>
      <c r="D771" t="s">
        <v>611</v>
      </c>
      <c r="E771" t="s">
        <v>32</v>
      </c>
      <c r="F771" t="s">
        <v>83</v>
      </c>
      <c r="G771">
        <v>54</v>
      </c>
      <c r="H771">
        <v>427513</v>
      </c>
      <c r="I771" t="s">
        <v>34</v>
      </c>
      <c r="J771" s="3">
        <v>44767</v>
      </c>
      <c r="K771">
        <v>1300</v>
      </c>
      <c r="L771" t="s">
        <v>3420</v>
      </c>
      <c r="M771" t="s">
        <v>195</v>
      </c>
      <c r="N771" t="s">
        <v>3421</v>
      </c>
      <c r="O771" t="s">
        <v>3422</v>
      </c>
      <c r="P771" t="s">
        <v>87</v>
      </c>
      <c r="Q771">
        <v>11</v>
      </c>
      <c r="R771" t="s">
        <v>40</v>
      </c>
      <c r="S771" t="s">
        <v>79</v>
      </c>
      <c r="T771">
        <v>98501</v>
      </c>
      <c r="U771" s="1">
        <v>45577</v>
      </c>
      <c r="V771" t="s">
        <v>155</v>
      </c>
      <c r="W771">
        <v>355412</v>
      </c>
      <c r="X771" t="s">
        <v>3423</v>
      </c>
      <c r="Y771">
        <v>499</v>
      </c>
      <c r="Z771">
        <v>1369</v>
      </c>
      <c r="AA771">
        <v>1</v>
      </c>
      <c r="AB771">
        <v>547.6</v>
      </c>
      <c r="AC771">
        <f>Table1_1[[#This Row],[Price]]*Table1_1[[#This Row],[Quantity]]</f>
        <v>1369</v>
      </c>
    </row>
    <row r="772" spans="1:29" x14ac:dyDescent="0.3">
      <c r="A772" t="s">
        <v>28</v>
      </c>
      <c r="B772" t="s">
        <v>29</v>
      </c>
      <c r="C772" t="s">
        <v>66</v>
      </c>
      <c r="D772" t="s">
        <v>380</v>
      </c>
      <c r="E772" t="s">
        <v>46</v>
      </c>
      <c r="F772" t="s">
        <v>57</v>
      </c>
      <c r="G772">
        <v>27</v>
      </c>
      <c r="H772">
        <v>415384</v>
      </c>
      <c r="I772" t="s">
        <v>58</v>
      </c>
      <c r="J772" s="3">
        <v>43853</v>
      </c>
      <c r="K772">
        <v>800</v>
      </c>
      <c r="L772" t="s">
        <v>3424</v>
      </c>
      <c r="M772" t="s">
        <v>239</v>
      </c>
      <c r="N772" t="s">
        <v>3425</v>
      </c>
      <c r="O772" t="s">
        <v>3426</v>
      </c>
      <c r="P772" t="s">
        <v>87</v>
      </c>
      <c r="Q772">
        <v>12</v>
      </c>
      <c r="R772" t="s">
        <v>40</v>
      </c>
      <c r="S772" t="s">
        <v>63</v>
      </c>
      <c r="T772">
        <v>39349</v>
      </c>
      <c r="U772" s="1">
        <v>45604</v>
      </c>
      <c r="V772" t="s">
        <v>42</v>
      </c>
      <c r="W772">
        <v>362152</v>
      </c>
      <c r="X772" t="s">
        <v>3427</v>
      </c>
      <c r="Y772">
        <v>545</v>
      </c>
      <c r="Z772">
        <v>1416</v>
      </c>
      <c r="AA772">
        <v>6</v>
      </c>
      <c r="AB772">
        <v>3398.4</v>
      </c>
      <c r="AC772">
        <f>Table1_1[[#This Row],[Price]]*Table1_1[[#This Row],[Quantity]]</f>
        <v>8496</v>
      </c>
    </row>
    <row r="773" spans="1:29" x14ac:dyDescent="0.3">
      <c r="A773" t="s">
        <v>28</v>
      </c>
      <c r="B773" t="s">
        <v>29</v>
      </c>
      <c r="C773" t="s">
        <v>148</v>
      </c>
      <c r="D773" t="s">
        <v>170</v>
      </c>
      <c r="E773" t="s">
        <v>32</v>
      </c>
      <c r="F773" t="s">
        <v>106</v>
      </c>
      <c r="G773">
        <v>67</v>
      </c>
      <c r="H773">
        <v>421162</v>
      </c>
      <c r="I773" t="s">
        <v>34</v>
      </c>
      <c r="J773" s="3">
        <v>44743</v>
      </c>
      <c r="K773">
        <v>1400</v>
      </c>
      <c r="L773" t="s">
        <v>3428</v>
      </c>
      <c r="M773" t="s">
        <v>351</v>
      </c>
      <c r="N773" t="s">
        <v>3429</v>
      </c>
      <c r="O773" t="s">
        <v>3430</v>
      </c>
      <c r="P773" t="s">
        <v>71</v>
      </c>
      <c r="Q773">
        <v>15</v>
      </c>
      <c r="R773" t="s">
        <v>88</v>
      </c>
      <c r="S773" t="s">
        <v>118</v>
      </c>
      <c r="T773">
        <v>76736</v>
      </c>
      <c r="U773" s="1">
        <v>45536</v>
      </c>
      <c r="V773" t="s">
        <v>180</v>
      </c>
      <c r="W773">
        <v>466258</v>
      </c>
      <c r="X773" t="s">
        <v>3431</v>
      </c>
      <c r="Y773">
        <v>447</v>
      </c>
      <c r="Z773">
        <v>1013</v>
      </c>
      <c r="AA773">
        <v>7</v>
      </c>
      <c r="AB773">
        <v>2836.4</v>
      </c>
      <c r="AC773">
        <f>Table1_1[[#This Row],[Price]]*Table1_1[[#This Row],[Quantity]]</f>
        <v>7091</v>
      </c>
    </row>
    <row r="774" spans="1:29" x14ac:dyDescent="0.3">
      <c r="A774" t="s">
        <v>28</v>
      </c>
      <c r="B774" t="s">
        <v>29</v>
      </c>
      <c r="C774" t="s">
        <v>44</v>
      </c>
      <c r="D774" t="s">
        <v>45</v>
      </c>
      <c r="E774" t="s">
        <v>56</v>
      </c>
      <c r="F774" t="s">
        <v>106</v>
      </c>
      <c r="G774">
        <v>59</v>
      </c>
      <c r="H774">
        <v>413464</v>
      </c>
      <c r="I774" t="s">
        <v>58</v>
      </c>
      <c r="J774" s="3">
        <v>45588</v>
      </c>
      <c r="K774">
        <v>1400</v>
      </c>
      <c r="L774" t="s">
        <v>3432</v>
      </c>
      <c r="M774" t="s">
        <v>1356</v>
      </c>
      <c r="N774" t="s">
        <v>3433</v>
      </c>
      <c r="O774" t="s">
        <v>3434</v>
      </c>
      <c r="P774" t="s">
        <v>51</v>
      </c>
      <c r="Q774">
        <v>20</v>
      </c>
      <c r="R774" t="s">
        <v>40</v>
      </c>
      <c r="S774" t="s">
        <v>63</v>
      </c>
      <c r="T774">
        <v>42474</v>
      </c>
      <c r="U774" s="1">
        <v>45477</v>
      </c>
      <c r="V774" t="s">
        <v>126</v>
      </c>
      <c r="W774">
        <v>845324</v>
      </c>
      <c r="X774" t="s">
        <v>3435</v>
      </c>
      <c r="Y774">
        <v>682</v>
      </c>
      <c r="Z774">
        <v>1379</v>
      </c>
      <c r="AA774">
        <v>8</v>
      </c>
      <c r="AB774">
        <v>4412.8</v>
      </c>
      <c r="AC774">
        <f>Table1_1[[#This Row],[Price]]*Table1_1[[#This Row],[Quantity]]</f>
        <v>11032</v>
      </c>
    </row>
    <row r="775" spans="1:29" x14ac:dyDescent="0.3">
      <c r="A775" t="s">
        <v>28</v>
      </c>
      <c r="B775" t="s">
        <v>29</v>
      </c>
      <c r="C775" t="s">
        <v>44</v>
      </c>
      <c r="D775" t="s">
        <v>467</v>
      </c>
      <c r="E775" t="s">
        <v>56</v>
      </c>
      <c r="F775" t="s">
        <v>135</v>
      </c>
      <c r="G775">
        <v>65</v>
      </c>
      <c r="H775">
        <v>401187</v>
      </c>
      <c r="I775" t="s">
        <v>58</v>
      </c>
      <c r="J775" s="3">
        <v>45251</v>
      </c>
      <c r="K775">
        <v>800</v>
      </c>
      <c r="L775" t="s">
        <v>3436</v>
      </c>
      <c r="M775" t="s">
        <v>747</v>
      </c>
      <c r="N775" t="s">
        <v>3437</v>
      </c>
      <c r="O775" t="s">
        <v>3438</v>
      </c>
      <c r="P775" t="s">
        <v>87</v>
      </c>
      <c r="Q775">
        <v>8</v>
      </c>
      <c r="R775" t="s">
        <v>88</v>
      </c>
      <c r="S775" t="s">
        <v>63</v>
      </c>
      <c r="T775">
        <v>32320</v>
      </c>
      <c r="U775" s="1">
        <v>45536</v>
      </c>
      <c r="V775" t="s">
        <v>180</v>
      </c>
      <c r="W775">
        <v>911116</v>
      </c>
      <c r="X775" t="s">
        <v>3439</v>
      </c>
      <c r="Y775">
        <v>483</v>
      </c>
      <c r="Z775">
        <v>957</v>
      </c>
      <c r="AA775">
        <v>4</v>
      </c>
      <c r="AB775">
        <v>1531.2</v>
      </c>
      <c r="AC775">
        <f>Table1_1[[#This Row],[Price]]*Table1_1[[#This Row],[Quantity]]</f>
        <v>3828</v>
      </c>
    </row>
    <row r="776" spans="1:29" x14ac:dyDescent="0.3">
      <c r="A776" t="s">
        <v>28</v>
      </c>
      <c r="B776" t="s">
        <v>29</v>
      </c>
      <c r="C776" t="s">
        <v>193</v>
      </c>
      <c r="D776" t="s">
        <v>74</v>
      </c>
      <c r="E776" t="s">
        <v>56</v>
      </c>
      <c r="F776" t="s">
        <v>106</v>
      </c>
      <c r="G776">
        <v>10</v>
      </c>
      <c r="H776">
        <v>418136</v>
      </c>
      <c r="I776" t="s">
        <v>34</v>
      </c>
      <c r="J776" s="3">
        <v>45465</v>
      </c>
      <c r="K776">
        <v>1200</v>
      </c>
      <c r="L776" t="s">
        <v>3440</v>
      </c>
      <c r="M776" t="s">
        <v>250</v>
      </c>
      <c r="N776" t="s">
        <v>3441</v>
      </c>
      <c r="O776" t="s">
        <v>3442</v>
      </c>
      <c r="P776" t="s">
        <v>51</v>
      </c>
      <c r="Q776">
        <v>12</v>
      </c>
      <c r="R776" t="s">
        <v>88</v>
      </c>
      <c r="S776" t="s">
        <v>79</v>
      </c>
      <c r="T776">
        <v>37086</v>
      </c>
      <c r="U776" s="1">
        <v>45441</v>
      </c>
      <c r="V776" t="s">
        <v>140</v>
      </c>
      <c r="W776">
        <v>622109</v>
      </c>
      <c r="X776" t="s">
        <v>3443</v>
      </c>
      <c r="Y776">
        <v>283</v>
      </c>
      <c r="Z776">
        <v>2951</v>
      </c>
      <c r="AA776">
        <v>2</v>
      </c>
      <c r="AB776">
        <v>2360.8000000000002</v>
      </c>
      <c r="AC776">
        <f>Table1_1[[#This Row],[Price]]*Table1_1[[#This Row],[Quantity]]</f>
        <v>5902</v>
      </c>
    </row>
    <row r="777" spans="1:29" x14ac:dyDescent="0.3">
      <c r="A777" t="s">
        <v>28</v>
      </c>
      <c r="B777" t="s">
        <v>29</v>
      </c>
      <c r="C777" t="s">
        <v>157</v>
      </c>
      <c r="D777" t="s">
        <v>254</v>
      </c>
      <c r="E777" t="s">
        <v>32</v>
      </c>
      <c r="F777" t="s">
        <v>83</v>
      </c>
      <c r="G777">
        <v>30</v>
      </c>
      <c r="H777">
        <v>407176</v>
      </c>
      <c r="I777" t="s">
        <v>58</v>
      </c>
      <c r="J777" s="3">
        <v>45316</v>
      </c>
      <c r="K777">
        <v>1300</v>
      </c>
      <c r="L777" t="s">
        <v>3444</v>
      </c>
      <c r="M777" t="s">
        <v>1244</v>
      </c>
      <c r="N777" t="s">
        <v>3445</v>
      </c>
      <c r="O777" t="s">
        <v>3446</v>
      </c>
      <c r="P777" t="s">
        <v>87</v>
      </c>
      <c r="Q777">
        <v>19</v>
      </c>
      <c r="R777" t="s">
        <v>40</v>
      </c>
      <c r="S777" t="s">
        <v>63</v>
      </c>
      <c r="T777">
        <v>54044</v>
      </c>
      <c r="U777" s="1">
        <v>45406</v>
      </c>
      <c r="V777" t="s">
        <v>80</v>
      </c>
      <c r="W777">
        <v>721320</v>
      </c>
      <c r="X777" t="s">
        <v>3447</v>
      </c>
      <c r="Y777">
        <v>307</v>
      </c>
      <c r="Z777">
        <v>2671</v>
      </c>
      <c r="AA777">
        <v>1</v>
      </c>
      <c r="AB777">
        <v>1068.4000000000001</v>
      </c>
      <c r="AC777">
        <f>Table1_1[[#This Row],[Price]]*Table1_1[[#This Row],[Quantity]]</f>
        <v>2671</v>
      </c>
    </row>
    <row r="778" spans="1:29" x14ac:dyDescent="0.3">
      <c r="A778" t="s">
        <v>28</v>
      </c>
      <c r="B778" t="s">
        <v>29</v>
      </c>
      <c r="C778" t="s">
        <v>30</v>
      </c>
      <c r="D778" t="s">
        <v>546</v>
      </c>
      <c r="E778" t="s">
        <v>46</v>
      </c>
      <c r="F778" t="s">
        <v>106</v>
      </c>
      <c r="G778">
        <v>50</v>
      </c>
      <c r="H778">
        <v>401224</v>
      </c>
      <c r="I778" t="s">
        <v>58</v>
      </c>
      <c r="J778" s="3">
        <v>44146</v>
      </c>
      <c r="K778">
        <v>950</v>
      </c>
      <c r="L778" t="s">
        <v>3448</v>
      </c>
      <c r="M778" t="s">
        <v>1030</v>
      </c>
      <c r="N778" t="s">
        <v>3449</v>
      </c>
      <c r="O778" t="s">
        <v>3450</v>
      </c>
      <c r="P778" t="s">
        <v>39</v>
      </c>
      <c r="Q778">
        <v>11</v>
      </c>
      <c r="R778" t="s">
        <v>40</v>
      </c>
      <c r="S778" t="s">
        <v>79</v>
      </c>
      <c r="T778">
        <v>55394</v>
      </c>
      <c r="U778" s="1">
        <v>45609</v>
      </c>
      <c r="V778" t="s">
        <v>42</v>
      </c>
      <c r="W778">
        <v>176871</v>
      </c>
      <c r="X778" t="s">
        <v>3451</v>
      </c>
      <c r="Y778">
        <v>953</v>
      </c>
      <c r="Z778">
        <v>1409</v>
      </c>
      <c r="AA778">
        <v>2</v>
      </c>
      <c r="AB778">
        <v>1127.2</v>
      </c>
      <c r="AC778">
        <f>Table1_1[[#This Row],[Price]]*Table1_1[[#This Row],[Quantity]]</f>
        <v>2818</v>
      </c>
    </row>
    <row r="779" spans="1:29" x14ac:dyDescent="0.3">
      <c r="A779" t="s">
        <v>28</v>
      </c>
      <c r="B779" t="s">
        <v>29</v>
      </c>
      <c r="C779" t="s">
        <v>44</v>
      </c>
      <c r="D779" t="s">
        <v>149</v>
      </c>
      <c r="E779" t="s">
        <v>32</v>
      </c>
      <c r="F779" t="s">
        <v>57</v>
      </c>
      <c r="G779">
        <v>38</v>
      </c>
      <c r="H779">
        <v>439416</v>
      </c>
      <c r="I779" t="s">
        <v>58</v>
      </c>
      <c r="J779" s="3">
        <v>44904</v>
      </c>
      <c r="K779">
        <v>1000</v>
      </c>
      <c r="L779" t="s">
        <v>3452</v>
      </c>
      <c r="M779" t="s">
        <v>623</v>
      </c>
      <c r="N779" t="s">
        <v>3453</v>
      </c>
      <c r="O779" t="s">
        <v>3454</v>
      </c>
      <c r="P779" t="s">
        <v>87</v>
      </c>
      <c r="Q779">
        <v>11</v>
      </c>
      <c r="R779" t="s">
        <v>40</v>
      </c>
      <c r="S779" t="s">
        <v>118</v>
      </c>
      <c r="T779">
        <v>64500</v>
      </c>
      <c r="U779" s="1">
        <v>45317</v>
      </c>
      <c r="V779" t="s">
        <v>111</v>
      </c>
      <c r="W779">
        <v>735591</v>
      </c>
      <c r="X779" t="s">
        <v>3455</v>
      </c>
      <c r="Y779">
        <v>750</v>
      </c>
      <c r="Z779">
        <v>2049</v>
      </c>
      <c r="AA779">
        <v>2</v>
      </c>
      <c r="AB779">
        <v>1639.2</v>
      </c>
      <c r="AC779">
        <f>Table1_1[[#This Row],[Price]]*Table1_1[[#This Row],[Quantity]]</f>
        <v>4098</v>
      </c>
    </row>
    <row r="780" spans="1:29" x14ac:dyDescent="0.3">
      <c r="A780" t="s">
        <v>28</v>
      </c>
      <c r="B780" t="s">
        <v>29</v>
      </c>
      <c r="C780" t="s">
        <v>30</v>
      </c>
      <c r="D780" t="s">
        <v>442</v>
      </c>
      <c r="E780" t="s">
        <v>56</v>
      </c>
      <c r="F780" t="s">
        <v>99</v>
      </c>
      <c r="G780">
        <v>54</v>
      </c>
      <c r="H780">
        <v>400830</v>
      </c>
      <c r="I780" t="s">
        <v>58</v>
      </c>
      <c r="J780" s="3">
        <v>44970</v>
      </c>
      <c r="K780">
        <v>1300</v>
      </c>
      <c r="L780" t="s">
        <v>3456</v>
      </c>
      <c r="M780" t="s">
        <v>843</v>
      </c>
      <c r="N780" t="s">
        <v>3457</v>
      </c>
      <c r="O780" t="s">
        <v>3458</v>
      </c>
      <c r="P780" t="s">
        <v>39</v>
      </c>
      <c r="Q780">
        <v>6</v>
      </c>
      <c r="R780" t="s">
        <v>88</v>
      </c>
      <c r="S780" t="s">
        <v>41</v>
      </c>
      <c r="T780">
        <v>93026</v>
      </c>
      <c r="U780" s="1">
        <v>45323</v>
      </c>
      <c r="V780" t="s">
        <v>119</v>
      </c>
      <c r="W780">
        <v>997017</v>
      </c>
      <c r="X780" t="s">
        <v>3459</v>
      </c>
      <c r="Y780">
        <v>233</v>
      </c>
      <c r="Z780">
        <v>2004</v>
      </c>
      <c r="AA780">
        <v>1</v>
      </c>
      <c r="AB780">
        <v>801.6</v>
      </c>
      <c r="AC780">
        <f>Table1_1[[#This Row],[Price]]*Table1_1[[#This Row],[Quantity]]</f>
        <v>2004</v>
      </c>
    </row>
    <row r="781" spans="1:29" x14ac:dyDescent="0.3">
      <c r="A781" t="s">
        <v>28</v>
      </c>
      <c r="B781" t="s">
        <v>29</v>
      </c>
      <c r="C781" t="s">
        <v>193</v>
      </c>
      <c r="D781" t="s">
        <v>74</v>
      </c>
      <c r="E781" t="s">
        <v>32</v>
      </c>
      <c r="F781" t="s">
        <v>57</v>
      </c>
      <c r="G781">
        <v>61</v>
      </c>
      <c r="H781">
        <v>406362</v>
      </c>
      <c r="I781" t="s">
        <v>34</v>
      </c>
      <c r="J781" s="3">
        <v>45126</v>
      </c>
      <c r="K781">
        <v>1000</v>
      </c>
      <c r="L781" t="s">
        <v>3460</v>
      </c>
      <c r="M781" t="s">
        <v>1072</v>
      </c>
      <c r="N781" t="s">
        <v>3461</v>
      </c>
      <c r="O781" t="s">
        <v>3462</v>
      </c>
      <c r="P781" t="s">
        <v>71</v>
      </c>
      <c r="Q781">
        <v>10</v>
      </c>
      <c r="R781" t="s">
        <v>40</v>
      </c>
      <c r="S781" t="s">
        <v>79</v>
      </c>
      <c r="T781">
        <v>76118</v>
      </c>
      <c r="U781" s="1">
        <v>45394</v>
      </c>
      <c r="V781" t="s">
        <v>80</v>
      </c>
      <c r="W781">
        <v>415933</v>
      </c>
      <c r="X781" t="s">
        <v>3463</v>
      </c>
      <c r="Y781">
        <v>277</v>
      </c>
      <c r="Z781">
        <v>1118</v>
      </c>
      <c r="AA781">
        <v>3</v>
      </c>
      <c r="AB781">
        <v>1341.6000000000001</v>
      </c>
      <c r="AC781">
        <f>Table1_1[[#This Row],[Price]]*Table1_1[[#This Row],[Quantity]]</f>
        <v>3354</v>
      </c>
    </row>
    <row r="782" spans="1:29" x14ac:dyDescent="0.3">
      <c r="A782" t="s">
        <v>28</v>
      </c>
      <c r="B782" t="s">
        <v>29</v>
      </c>
      <c r="C782" t="s">
        <v>148</v>
      </c>
      <c r="D782" t="s">
        <v>82</v>
      </c>
      <c r="E782" t="s">
        <v>32</v>
      </c>
      <c r="F782" t="s">
        <v>47</v>
      </c>
      <c r="G782">
        <v>18</v>
      </c>
      <c r="H782">
        <v>435017</v>
      </c>
      <c r="I782" t="s">
        <v>34</v>
      </c>
      <c r="J782" s="3">
        <v>45042</v>
      </c>
      <c r="K782">
        <v>1300</v>
      </c>
      <c r="L782" t="s">
        <v>3465</v>
      </c>
      <c r="M782" t="s">
        <v>68</v>
      </c>
      <c r="N782" t="s">
        <v>3466</v>
      </c>
      <c r="O782" t="s">
        <v>3467</v>
      </c>
      <c r="P782" t="s">
        <v>51</v>
      </c>
      <c r="Q782">
        <v>15</v>
      </c>
      <c r="R782" t="s">
        <v>40</v>
      </c>
      <c r="S782" t="s">
        <v>79</v>
      </c>
      <c r="T782">
        <v>80684</v>
      </c>
      <c r="U782" s="1">
        <v>45617</v>
      </c>
      <c r="V782" t="s">
        <v>42</v>
      </c>
      <c r="W782">
        <v>122037</v>
      </c>
      <c r="X782" t="s">
        <v>3468</v>
      </c>
      <c r="Y782">
        <v>205</v>
      </c>
      <c r="Z782">
        <v>2190</v>
      </c>
      <c r="AA782">
        <v>2</v>
      </c>
      <c r="AB782">
        <v>1752</v>
      </c>
      <c r="AC782">
        <f>Table1_1[[#This Row],[Price]]*Table1_1[[#This Row],[Quantity]]</f>
        <v>4380</v>
      </c>
    </row>
    <row r="783" spans="1:29" x14ac:dyDescent="0.3">
      <c r="A783" t="s">
        <v>28</v>
      </c>
      <c r="B783" t="s">
        <v>29</v>
      </c>
      <c r="C783" t="s">
        <v>193</v>
      </c>
      <c r="D783" t="s">
        <v>637</v>
      </c>
      <c r="E783" t="s">
        <v>56</v>
      </c>
      <c r="F783" t="s">
        <v>57</v>
      </c>
      <c r="G783">
        <v>38</v>
      </c>
      <c r="H783">
        <v>412572</v>
      </c>
      <c r="I783" t="s">
        <v>34</v>
      </c>
      <c r="J783" s="3">
        <v>43864</v>
      </c>
      <c r="K783">
        <v>800</v>
      </c>
      <c r="L783" t="s">
        <v>3469</v>
      </c>
      <c r="M783" t="s">
        <v>394</v>
      </c>
      <c r="N783" t="s">
        <v>3470</v>
      </c>
      <c r="O783" t="s">
        <v>3471</v>
      </c>
      <c r="P783" t="s">
        <v>51</v>
      </c>
      <c r="Q783">
        <v>15</v>
      </c>
      <c r="R783" t="s">
        <v>40</v>
      </c>
      <c r="S783" t="s">
        <v>63</v>
      </c>
      <c r="T783">
        <v>28940</v>
      </c>
      <c r="U783" s="1">
        <v>45329</v>
      </c>
      <c r="V783" t="s">
        <v>119</v>
      </c>
      <c r="W783">
        <v>576065</v>
      </c>
      <c r="X783" t="s">
        <v>3472</v>
      </c>
      <c r="Y783">
        <v>535</v>
      </c>
      <c r="Z783">
        <v>1544</v>
      </c>
      <c r="AA783">
        <v>3</v>
      </c>
      <c r="AB783">
        <v>1852.8000000000002</v>
      </c>
      <c r="AC783">
        <f>Table1_1[[#This Row],[Price]]*Table1_1[[#This Row],[Quantity]]</f>
        <v>4632</v>
      </c>
    </row>
    <row r="784" spans="1:29" x14ac:dyDescent="0.3">
      <c r="A784" t="s">
        <v>28</v>
      </c>
      <c r="B784" t="s">
        <v>29</v>
      </c>
      <c r="C784" t="s">
        <v>30</v>
      </c>
      <c r="D784" t="s">
        <v>442</v>
      </c>
      <c r="E784" t="s">
        <v>56</v>
      </c>
      <c r="F784" t="s">
        <v>355</v>
      </c>
      <c r="G784">
        <v>74</v>
      </c>
      <c r="H784">
        <v>427153</v>
      </c>
      <c r="I784" t="s">
        <v>58</v>
      </c>
      <c r="J784" s="3">
        <v>44700</v>
      </c>
      <c r="K784">
        <v>1400</v>
      </c>
      <c r="L784" t="s">
        <v>3474</v>
      </c>
      <c r="M784" t="s">
        <v>2054</v>
      </c>
      <c r="N784" t="s">
        <v>3475</v>
      </c>
      <c r="O784" t="s">
        <v>3476</v>
      </c>
      <c r="P784" t="s">
        <v>87</v>
      </c>
      <c r="Q784">
        <v>16</v>
      </c>
      <c r="R784" t="s">
        <v>88</v>
      </c>
      <c r="S784" t="s">
        <v>41</v>
      </c>
      <c r="T784">
        <v>27768</v>
      </c>
      <c r="U784" s="1">
        <v>45328</v>
      </c>
      <c r="V784" t="s">
        <v>119</v>
      </c>
      <c r="W784">
        <v>454512</v>
      </c>
      <c r="X784" t="s">
        <v>3477</v>
      </c>
      <c r="Y784">
        <v>613</v>
      </c>
      <c r="Z784">
        <v>2218</v>
      </c>
      <c r="AA784">
        <v>1</v>
      </c>
      <c r="AB784">
        <v>887.2</v>
      </c>
      <c r="AC784">
        <f>Table1_1[[#This Row],[Price]]*Table1_1[[#This Row],[Quantity]]</f>
        <v>2218</v>
      </c>
    </row>
    <row r="785" spans="1:29" x14ac:dyDescent="0.3">
      <c r="A785" t="s">
        <v>28</v>
      </c>
      <c r="B785" t="s">
        <v>29</v>
      </c>
      <c r="C785" t="s">
        <v>157</v>
      </c>
      <c r="D785" t="s">
        <v>163</v>
      </c>
      <c r="E785" t="s">
        <v>32</v>
      </c>
      <c r="F785" t="s">
        <v>99</v>
      </c>
      <c r="G785">
        <v>66</v>
      </c>
      <c r="H785">
        <v>429676</v>
      </c>
      <c r="I785" t="s">
        <v>58</v>
      </c>
      <c r="J785" s="3">
        <v>45214</v>
      </c>
      <c r="K785">
        <v>1300</v>
      </c>
      <c r="L785" t="s">
        <v>3478</v>
      </c>
      <c r="M785" t="s">
        <v>1118</v>
      </c>
      <c r="N785" t="s">
        <v>3479</v>
      </c>
      <c r="O785" t="s">
        <v>3480</v>
      </c>
      <c r="P785" t="s">
        <v>39</v>
      </c>
      <c r="Q785">
        <v>18</v>
      </c>
      <c r="R785" t="s">
        <v>40</v>
      </c>
      <c r="S785" t="s">
        <v>63</v>
      </c>
      <c r="T785">
        <v>30518</v>
      </c>
      <c r="U785" s="1">
        <v>45587</v>
      </c>
      <c r="V785" t="s">
        <v>155</v>
      </c>
      <c r="W785">
        <v>732049</v>
      </c>
      <c r="X785" t="s">
        <v>3481</v>
      </c>
      <c r="Y785">
        <v>816</v>
      </c>
      <c r="Z785">
        <v>1232</v>
      </c>
      <c r="AA785">
        <v>6</v>
      </c>
      <c r="AB785">
        <v>2956.8</v>
      </c>
      <c r="AC785">
        <f>Table1_1[[#This Row],[Price]]*Table1_1[[#This Row],[Quantity]]</f>
        <v>7392</v>
      </c>
    </row>
    <row r="786" spans="1:29" x14ac:dyDescent="0.3">
      <c r="A786" t="s">
        <v>28</v>
      </c>
      <c r="B786" t="s">
        <v>29</v>
      </c>
      <c r="C786" t="s">
        <v>148</v>
      </c>
      <c r="D786" t="s">
        <v>237</v>
      </c>
      <c r="E786" t="s">
        <v>32</v>
      </c>
      <c r="F786" t="s">
        <v>47</v>
      </c>
      <c r="G786">
        <v>37</v>
      </c>
      <c r="H786">
        <v>439838</v>
      </c>
      <c r="I786" t="s">
        <v>34</v>
      </c>
      <c r="J786" s="3">
        <v>45120</v>
      </c>
      <c r="K786">
        <v>950</v>
      </c>
      <c r="L786" t="s">
        <v>3482</v>
      </c>
      <c r="M786" t="s">
        <v>361</v>
      </c>
      <c r="N786" t="s">
        <v>3483</v>
      </c>
      <c r="O786" t="s">
        <v>3484</v>
      </c>
      <c r="P786" t="s">
        <v>39</v>
      </c>
      <c r="Q786">
        <v>20</v>
      </c>
      <c r="R786" t="s">
        <v>40</v>
      </c>
      <c r="S786" t="s">
        <v>41</v>
      </c>
      <c r="T786">
        <v>92916</v>
      </c>
      <c r="U786" s="1">
        <v>45347</v>
      </c>
      <c r="V786" t="s">
        <v>119</v>
      </c>
      <c r="W786">
        <v>281279</v>
      </c>
      <c r="X786" t="s">
        <v>3485</v>
      </c>
      <c r="Y786">
        <v>876</v>
      </c>
      <c r="Z786">
        <v>1539</v>
      </c>
      <c r="AA786">
        <v>1</v>
      </c>
      <c r="AB786">
        <v>615.6</v>
      </c>
      <c r="AC786">
        <f>Table1_1[[#This Row],[Price]]*Table1_1[[#This Row],[Quantity]]</f>
        <v>1539</v>
      </c>
    </row>
    <row r="787" spans="1:29" x14ac:dyDescent="0.3">
      <c r="A787" t="s">
        <v>28</v>
      </c>
      <c r="B787" t="s">
        <v>29</v>
      </c>
      <c r="C787" t="s">
        <v>148</v>
      </c>
      <c r="D787" t="s">
        <v>92</v>
      </c>
      <c r="E787" t="s">
        <v>56</v>
      </c>
      <c r="F787" t="s">
        <v>83</v>
      </c>
      <c r="G787">
        <v>31</v>
      </c>
      <c r="H787">
        <v>421339</v>
      </c>
      <c r="I787" t="s">
        <v>34</v>
      </c>
      <c r="J787" s="3">
        <v>45183</v>
      </c>
      <c r="K787">
        <v>1100</v>
      </c>
      <c r="L787" t="s">
        <v>3486</v>
      </c>
      <c r="M787" t="s">
        <v>1291</v>
      </c>
      <c r="N787" t="s">
        <v>3487</v>
      </c>
      <c r="O787" t="s">
        <v>3488</v>
      </c>
      <c r="P787" t="s">
        <v>51</v>
      </c>
      <c r="Q787">
        <v>3</v>
      </c>
      <c r="R787" t="s">
        <v>40</v>
      </c>
      <c r="S787" t="s">
        <v>79</v>
      </c>
      <c r="T787">
        <v>94976</v>
      </c>
      <c r="U787" s="1">
        <v>45473</v>
      </c>
      <c r="V787" t="s">
        <v>52</v>
      </c>
      <c r="W787">
        <v>288027</v>
      </c>
      <c r="X787" t="s">
        <v>3489</v>
      </c>
      <c r="Y787">
        <v>876</v>
      </c>
      <c r="Z787">
        <v>1907</v>
      </c>
      <c r="AA787">
        <v>5</v>
      </c>
      <c r="AB787">
        <v>3814</v>
      </c>
      <c r="AC787">
        <f>Table1_1[[#This Row],[Price]]*Table1_1[[#This Row],[Quantity]]</f>
        <v>9535</v>
      </c>
    </row>
    <row r="788" spans="1:29" x14ac:dyDescent="0.3">
      <c r="A788" t="s">
        <v>28</v>
      </c>
      <c r="B788" t="s">
        <v>29</v>
      </c>
      <c r="C788" t="s">
        <v>148</v>
      </c>
      <c r="D788" t="s">
        <v>248</v>
      </c>
      <c r="E788" t="s">
        <v>46</v>
      </c>
      <c r="F788" t="s">
        <v>33</v>
      </c>
      <c r="G788">
        <v>77</v>
      </c>
      <c r="H788">
        <v>431161</v>
      </c>
      <c r="I788" t="s">
        <v>58</v>
      </c>
      <c r="J788" s="3">
        <v>44226</v>
      </c>
      <c r="K788">
        <v>800</v>
      </c>
      <c r="L788" t="s">
        <v>3490</v>
      </c>
      <c r="M788" t="s">
        <v>200</v>
      </c>
      <c r="N788" t="s">
        <v>3491</v>
      </c>
      <c r="O788" t="s">
        <v>3492</v>
      </c>
      <c r="P788" t="s">
        <v>71</v>
      </c>
      <c r="Q788">
        <v>14</v>
      </c>
      <c r="R788" t="s">
        <v>88</v>
      </c>
      <c r="S788" t="s">
        <v>79</v>
      </c>
      <c r="T788">
        <v>80436</v>
      </c>
      <c r="U788" s="1">
        <v>45609</v>
      </c>
      <c r="V788" t="s">
        <v>42</v>
      </c>
      <c r="W788">
        <v>760573</v>
      </c>
      <c r="X788" t="s">
        <v>3493</v>
      </c>
      <c r="Y788">
        <v>427</v>
      </c>
      <c r="Z788">
        <v>2192</v>
      </c>
      <c r="AA788">
        <v>7</v>
      </c>
      <c r="AB788">
        <v>6137.6</v>
      </c>
      <c r="AC788">
        <f>Table1_1[[#This Row],[Price]]*Table1_1[[#This Row],[Quantity]]</f>
        <v>15344</v>
      </c>
    </row>
    <row r="789" spans="1:29" x14ac:dyDescent="0.3">
      <c r="A789" t="s">
        <v>28</v>
      </c>
      <c r="B789" t="s">
        <v>29</v>
      </c>
      <c r="C789" t="s">
        <v>66</v>
      </c>
      <c r="D789" t="s">
        <v>511</v>
      </c>
      <c r="E789" t="s">
        <v>56</v>
      </c>
      <c r="F789" t="s">
        <v>175</v>
      </c>
      <c r="G789">
        <v>28</v>
      </c>
      <c r="H789">
        <v>407576</v>
      </c>
      <c r="I789" t="s">
        <v>58</v>
      </c>
      <c r="J789" s="3">
        <v>44989</v>
      </c>
      <c r="K789">
        <v>800</v>
      </c>
      <c r="L789" t="s">
        <v>3494</v>
      </c>
      <c r="M789" t="s">
        <v>1030</v>
      </c>
      <c r="N789" t="s">
        <v>3495</v>
      </c>
      <c r="O789" t="s">
        <v>3496</v>
      </c>
      <c r="P789" t="s">
        <v>51</v>
      </c>
      <c r="Q789">
        <v>8</v>
      </c>
      <c r="R789" t="s">
        <v>88</v>
      </c>
      <c r="S789" t="s">
        <v>118</v>
      </c>
      <c r="T789">
        <v>22055</v>
      </c>
      <c r="U789" s="1">
        <v>45504</v>
      </c>
      <c r="V789" t="s">
        <v>126</v>
      </c>
      <c r="W789">
        <v>107899</v>
      </c>
      <c r="X789" t="s">
        <v>3497</v>
      </c>
      <c r="Y789">
        <v>663</v>
      </c>
      <c r="Z789">
        <v>2264</v>
      </c>
      <c r="AA789">
        <v>2</v>
      </c>
      <c r="AB789">
        <v>1811.2</v>
      </c>
      <c r="AC789">
        <f>Table1_1[[#This Row],[Price]]*Table1_1[[#This Row],[Quantity]]</f>
        <v>4528</v>
      </c>
    </row>
    <row r="790" spans="1:29" x14ac:dyDescent="0.3">
      <c r="A790" t="s">
        <v>28</v>
      </c>
      <c r="B790" t="s">
        <v>29</v>
      </c>
      <c r="C790" t="s">
        <v>66</v>
      </c>
      <c r="D790" t="s">
        <v>291</v>
      </c>
      <c r="E790" t="s">
        <v>32</v>
      </c>
      <c r="F790" t="s">
        <v>150</v>
      </c>
      <c r="G790">
        <v>76</v>
      </c>
      <c r="H790">
        <v>432994</v>
      </c>
      <c r="I790" t="s">
        <v>58</v>
      </c>
      <c r="J790" s="3">
        <v>44638</v>
      </c>
      <c r="K790">
        <v>1000</v>
      </c>
      <c r="L790" t="s">
        <v>3498</v>
      </c>
      <c r="M790" t="s">
        <v>487</v>
      </c>
      <c r="N790" t="s">
        <v>3499</v>
      </c>
      <c r="O790" t="s">
        <v>3500</v>
      </c>
      <c r="P790" t="s">
        <v>71</v>
      </c>
      <c r="Q790">
        <v>17</v>
      </c>
      <c r="R790" t="s">
        <v>88</v>
      </c>
      <c r="S790" t="s">
        <v>118</v>
      </c>
      <c r="T790">
        <v>13409</v>
      </c>
      <c r="U790" s="1">
        <v>45451</v>
      </c>
      <c r="V790" t="s">
        <v>52</v>
      </c>
      <c r="W790">
        <v>734283</v>
      </c>
      <c r="X790" t="s">
        <v>3501</v>
      </c>
      <c r="Y790">
        <v>559</v>
      </c>
      <c r="Z790">
        <v>2475</v>
      </c>
      <c r="AA790">
        <v>8</v>
      </c>
      <c r="AB790">
        <v>7920</v>
      </c>
      <c r="AC790">
        <f>Table1_1[[#This Row],[Price]]*Table1_1[[#This Row],[Quantity]]</f>
        <v>19800</v>
      </c>
    </row>
    <row r="791" spans="1:29" x14ac:dyDescent="0.3">
      <c r="A791" t="s">
        <v>28</v>
      </c>
      <c r="B791" t="s">
        <v>29</v>
      </c>
      <c r="C791" t="s">
        <v>66</v>
      </c>
      <c r="D791" t="s">
        <v>274</v>
      </c>
      <c r="E791" t="s">
        <v>32</v>
      </c>
      <c r="F791" t="s">
        <v>135</v>
      </c>
      <c r="G791">
        <v>19</v>
      </c>
      <c r="H791">
        <v>407596</v>
      </c>
      <c r="I791" t="s">
        <v>58</v>
      </c>
      <c r="J791" s="3">
        <v>44213</v>
      </c>
      <c r="K791">
        <v>1000</v>
      </c>
      <c r="L791" t="s">
        <v>3502</v>
      </c>
      <c r="M791" t="s">
        <v>552</v>
      </c>
      <c r="N791" t="s">
        <v>3503</v>
      </c>
      <c r="O791" t="s">
        <v>3504</v>
      </c>
      <c r="P791" t="s">
        <v>39</v>
      </c>
      <c r="Q791">
        <v>18</v>
      </c>
      <c r="R791" t="s">
        <v>40</v>
      </c>
      <c r="S791" t="s">
        <v>118</v>
      </c>
      <c r="T791">
        <v>25318</v>
      </c>
      <c r="U791" s="1">
        <v>45614</v>
      </c>
      <c r="V791" t="s">
        <v>42</v>
      </c>
      <c r="W791">
        <v>740681</v>
      </c>
      <c r="X791" t="s">
        <v>3505</v>
      </c>
      <c r="Y791">
        <v>460</v>
      </c>
      <c r="Z791">
        <v>948</v>
      </c>
      <c r="AA791">
        <v>1</v>
      </c>
      <c r="AB791">
        <v>379.20000000000005</v>
      </c>
      <c r="AC791">
        <f>Table1_1[[#This Row],[Price]]*Table1_1[[#This Row],[Quantity]]</f>
        <v>948</v>
      </c>
    </row>
    <row r="792" spans="1:29" x14ac:dyDescent="0.3">
      <c r="A792" t="s">
        <v>28</v>
      </c>
      <c r="B792" t="s">
        <v>29</v>
      </c>
      <c r="C792" t="s">
        <v>44</v>
      </c>
      <c r="D792" t="s">
        <v>227</v>
      </c>
      <c r="E792" t="s">
        <v>32</v>
      </c>
      <c r="F792" t="s">
        <v>175</v>
      </c>
      <c r="G792">
        <v>95</v>
      </c>
      <c r="H792">
        <v>433285</v>
      </c>
      <c r="I792" t="s">
        <v>34</v>
      </c>
      <c r="J792" s="3">
        <v>45566</v>
      </c>
      <c r="K792">
        <v>950</v>
      </c>
      <c r="L792" t="s">
        <v>3507</v>
      </c>
      <c r="M792" t="s">
        <v>256</v>
      </c>
      <c r="N792" t="s">
        <v>3508</v>
      </c>
      <c r="O792" t="s">
        <v>3509</v>
      </c>
      <c r="P792" t="s">
        <v>71</v>
      </c>
      <c r="Q792">
        <v>11</v>
      </c>
      <c r="R792" t="s">
        <v>40</v>
      </c>
      <c r="S792" t="s">
        <v>41</v>
      </c>
      <c r="T792">
        <v>67336</v>
      </c>
      <c r="U792" s="1">
        <v>45542</v>
      </c>
      <c r="V792" t="s">
        <v>180</v>
      </c>
      <c r="W792">
        <v>694415</v>
      </c>
      <c r="X792" t="s">
        <v>3510</v>
      </c>
      <c r="Y792">
        <v>525</v>
      </c>
      <c r="Z792">
        <v>1974</v>
      </c>
      <c r="AA792">
        <v>6</v>
      </c>
      <c r="AB792">
        <v>4737.6000000000004</v>
      </c>
      <c r="AC792">
        <f>Table1_1[[#This Row],[Price]]*Table1_1[[#This Row],[Quantity]]</f>
        <v>11844</v>
      </c>
    </row>
    <row r="793" spans="1:29" x14ac:dyDescent="0.3">
      <c r="A793" t="s">
        <v>28</v>
      </c>
      <c r="B793" t="s">
        <v>29</v>
      </c>
      <c r="C793" t="s">
        <v>66</v>
      </c>
      <c r="D793" t="s">
        <v>267</v>
      </c>
      <c r="E793" t="s">
        <v>46</v>
      </c>
      <c r="F793" t="s">
        <v>355</v>
      </c>
      <c r="G793">
        <v>9</v>
      </c>
      <c r="H793">
        <v>416688</v>
      </c>
      <c r="I793" t="s">
        <v>58</v>
      </c>
      <c r="J793" s="3">
        <v>45626</v>
      </c>
      <c r="K793">
        <v>1200</v>
      </c>
      <c r="L793" t="s">
        <v>3511</v>
      </c>
      <c r="M793" t="s">
        <v>1007</v>
      </c>
      <c r="N793" t="s">
        <v>3512</v>
      </c>
      <c r="O793" t="s">
        <v>3513</v>
      </c>
      <c r="P793" t="s">
        <v>39</v>
      </c>
      <c r="Q793">
        <v>18</v>
      </c>
      <c r="R793" t="s">
        <v>88</v>
      </c>
      <c r="S793" t="s">
        <v>63</v>
      </c>
      <c r="T793">
        <v>27484</v>
      </c>
      <c r="U793" s="1">
        <v>45576</v>
      </c>
      <c r="V793" t="s">
        <v>155</v>
      </c>
      <c r="W793">
        <v>318632</v>
      </c>
      <c r="X793" t="s">
        <v>3514</v>
      </c>
      <c r="Y793">
        <v>649</v>
      </c>
      <c r="Z793">
        <v>2200</v>
      </c>
      <c r="AA793">
        <v>8</v>
      </c>
      <c r="AB793">
        <v>7040</v>
      </c>
      <c r="AC793">
        <f>Table1_1[[#This Row],[Price]]*Table1_1[[#This Row],[Quantity]]</f>
        <v>17600</v>
      </c>
    </row>
    <row r="794" spans="1:29" x14ac:dyDescent="0.3">
      <c r="A794" t="s">
        <v>28</v>
      </c>
      <c r="B794" t="s">
        <v>29</v>
      </c>
      <c r="C794" t="s">
        <v>157</v>
      </c>
      <c r="D794" t="s">
        <v>55</v>
      </c>
      <c r="E794" t="s">
        <v>56</v>
      </c>
      <c r="F794" t="s">
        <v>135</v>
      </c>
      <c r="G794">
        <v>55</v>
      </c>
      <c r="H794">
        <v>431634</v>
      </c>
      <c r="I794" t="s">
        <v>58</v>
      </c>
      <c r="J794" s="3">
        <v>43903</v>
      </c>
      <c r="K794">
        <v>1000</v>
      </c>
      <c r="L794" t="s">
        <v>3515</v>
      </c>
      <c r="M794" t="s">
        <v>189</v>
      </c>
      <c r="N794" t="s">
        <v>3516</v>
      </c>
      <c r="O794" t="s">
        <v>3517</v>
      </c>
      <c r="P794" t="s">
        <v>51</v>
      </c>
      <c r="Q794">
        <v>3</v>
      </c>
      <c r="R794" t="s">
        <v>88</v>
      </c>
      <c r="S794" t="s">
        <v>41</v>
      </c>
      <c r="T794">
        <v>58211</v>
      </c>
      <c r="U794" s="1">
        <v>45464</v>
      </c>
      <c r="V794" t="s">
        <v>52</v>
      </c>
      <c r="W794">
        <v>156052</v>
      </c>
      <c r="X794" t="s">
        <v>3518</v>
      </c>
      <c r="Y794">
        <v>258</v>
      </c>
      <c r="Z794">
        <v>2321</v>
      </c>
      <c r="AA794">
        <v>8</v>
      </c>
      <c r="AB794">
        <v>7427.2000000000007</v>
      </c>
      <c r="AC794">
        <f>Table1_1[[#This Row],[Price]]*Table1_1[[#This Row],[Quantity]]</f>
        <v>18568</v>
      </c>
    </row>
    <row r="795" spans="1:29" x14ac:dyDescent="0.3">
      <c r="A795" t="s">
        <v>28</v>
      </c>
      <c r="B795" t="s">
        <v>29</v>
      </c>
      <c r="C795" t="s">
        <v>157</v>
      </c>
      <c r="D795" t="s">
        <v>637</v>
      </c>
      <c r="E795" t="s">
        <v>46</v>
      </c>
      <c r="F795" t="s">
        <v>99</v>
      </c>
      <c r="G795">
        <v>37</v>
      </c>
      <c r="H795">
        <v>403332</v>
      </c>
      <c r="I795" t="s">
        <v>34</v>
      </c>
      <c r="J795" s="3">
        <v>44783</v>
      </c>
      <c r="K795">
        <v>1200</v>
      </c>
      <c r="L795" t="s">
        <v>3520</v>
      </c>
      <c r="M795" t="s">
        <v>165</v>
      </c>
      <c r="N795" t="s">
        <v>3521</v>
      </c>
      <c r="O795" t="s">
        <v>3522</v>
      </c>
      <c r="P795" t="s">
        <v>39</v>
      </c>
      <c r="Q795">
        <v>15</v>
      </c>
      <c r="R795" t="s">
        <v>40</v>
      </c>
      <c r="S795" t="s">
        <v>41</v>
      </c>
      <c r="T795">
        <v>76691</v>
      </c>
      <c r="U795" s="1">
        <v>45350</v>
      </c>
      <c r="V795" t="s">
        <v>119</v>
      </c>
      <c r="W795">
        <v>421561</v>
      </c>
      <c r="X795" t="s">
        <v>3523</v>
      </c>
      <c r="Y795">
        <v>650</v>
      </c>
      <c r="Z795">
        <v>1576</v>
      </c>
      <c r="AA795">
        <v>4</v>
      </c>
      <c r="AB795">
        <v>2521.6000000000004</v>
      </c>
      <c r="AC795">
        <f>Table1_1[[#This Row],[Price]]*Table1_1[[#This Row],[Quantity]]</f>
        <v>6304</v>
      </c>
    </row>
    <row r="796" spans="1:29" x14ac:dyDescent="0.3">
      <c r="A796" t="s">
        <v>28</v>
      </c>
      <c r="B796" t="s">
        <v>29</v>
      </c>
      <c r="C796" t="s">
        <v>66</v>
      </c>
      <c r="D796" t="s">
        <v>182</v>
      </c>
      <c r="E796" t="s">
        <v>46</v>
      </c>
      <c r="F796" t="s">
        <v>175</v>
      </c>
      <c r="G796">
        <v>55</v>
      </c>
      <c r="H796">
        <v>424076</v>
      </c>
      <c r="I796" t="s">
        <v>34</v>
      </c>
      <c r="J796" s="3">
        <v>44880</v>
      </c>
      <c r="K796">
        <v>1300</v>
      </c>
      <c r="L796" t="s">
        <v>3525</v>
      </c>
      <c r="M796" t="s">
        <v>263</v>
      </c>
      <c r="N796" t="s">
        <v>3526</v>
      </c>
      <c r="O796" t="s">
        <v>3527</v>
      </c>
      <c r="P796" t="s">
        <v>39</v>
      </c>
      <c r="Q796">
        <v>12</v>
      </c>
      <c r="R796" t="s">
        <v>40</v>
      </c>
      <c r="S796" t="s">
        <v>79</v>
      </c>
      <c r="T796">
        <v>97975</v>
      </c>
      <c r="U796" s="1">
        <v>45609</v>
      </c>
      <c r="V796" t="s">
        <v>42</v>
      </c>
      <c r="W796">
        <v>369907</v>
      </c>
      <c r="X796" t="s">
        <v>3528</v>
      </c>
      <c r="Y796">
        <v>483</v>
      </c>
      <c r="Z796">
        <v>1930</v>
      </c>
      <c r="AA796">
        <v>4</v>
      </c>
      <c r="AB796">
        <v>3088</v>
      </c>
      <c r="AC796">
        <f>Table1_1[[#This Row],[Price]]*Table1_1[[#This Row],[Quantity]]</f>
        <v>7720</v>
      </c>
    </row>
    <row r="797" spans="1:29" x14ac:dyDescent="0.3">
      <c r="A797" t="s">
        <v>28</v>
      </c>
      <c r="B797" t="s">
        <v>29</v>
      </c>
      <c r="C797" t="s">
        <v>54</v>
      </c>
      <c r="D797" t="s">
        <v>349</v>
      </c>
      <c r="E797" t="s">
        <v>56</v>
      </c>
      <c r="F797" t="s">
        <v>106</v>
      </c>
      <c r="G797">
        <v>23</v>
      </c>
      <c r="H797">
        <v>426579</v>
      </c>
      <c r="I797" t="s">
        <v>34</v>
      </c>
      <c r="J797" s="3">
        <v>45117</v>
      </c>
      <c r="K797">
        <v>1400</v>
      </c>
      <c r="L797" t="s">
        <v>3529</v>
      </c>
      <c r="M797" t="s">
        <v>654</v>
      </c>
      <c r="N797" t="s">
        <v>3530</v>
      </c>
      <c r="O797" t="s">
        <v>3531</v>
      </c>
      <c r="P797" t="s">
        <v>51</v>
      </c>
      <c r="Q797">
        <v>11</v>
      </c>
      <c r="R797" t="s">
        <v>88</v>
      </c>
      <c r="S797" t="s">
        <v>79</v>
      </c>
      <c r="T797">
        <v>38034</v>
      </c>
      <c r="U797" s="1">
        <v>45481</v>
      </c>
      <c r="V797" t="s">
        <v>126</v>
      </c>
      <c r="W797">
        <v>288507</v>
      </c>
      <c r="X797" t="s">
        <v>3532</v>
      </c>
      <c r="Y797">
        <v>234</v>
      </c>
      <c r="Z797">
        <v>1351</v>
      </c>
      <c r="AA797">
        <v>2</v>
      </c>
      <c r="AB797">
        <v>1080.8</v>
      </c>
      <c r="AC797">
        <f>Table1_1[[#This Row],[Price]]*Table1_1[[#This Row],[Quantity]]</f>
        <v>2702</v>
      </c>
    </row>
    <row r="798" spans="1:29" x14ac:dyDescent="0.3">
      <c r="A798" t="s">
        <v>28</v>
      </c>
      <c r="B798" t="s">
        <v>29</v>
      </c>
      <c r="C798" t="s">
        <v>54</v>
      </c>
      <c r="D798" t="s">
        <v>149</v>
      </c>
      <c r="E798" t="s">
        <v>46</v>
      </c>
      <c r="F798" t="s">
        <v>99</v>
      </c>
      <c r="G798">
        <v>48</v>
      </c>
      <c r="H798">
        <v>421455</v>
      </c>
      <c r="I798" t="s">
        <v>34</v>
      </c>
      <c r="J798" s="3">
        <v>45397</v>
      </c>
      <c r="K798">
        <v>950</v>
      </c>
      <c r="L798" t="s">
        <v>2278</v>
      </c>
      <c r="M798" t="s">
        <v>552</v>
      </c>
      <c r="N798" t="s">
        <v>3533</v>
      </c>
      <c r="O798" t="s">
        <v>3534</v>
      </c>
      <c r="P798" t="s">
        <v>71</v>
      </c>
      <c r="Q798">
        <v>4</v>
      </c>
      <c r="R798" t="s">
        <v>40</v>
      </c>
      <c r="S798" t="s">
        <v>79</v>
      </c>
      <c r="T798">
        <v>81643</v>
      </c>
      <c r="U798" s="1">
        <v>45343</v>
      </c>
      <c r="V798" t="s">
        <v>119</v>
      </c>
      <c r="W798">
        <v>938789</v>
      </c>
      <c r="X798" t="s">
        <v>3535</v>
      </c>
      <c r="Y798">
        <v>467</v>
      </c>
      <c r="Z798">
        <v>1418</v>
      </c>
      <c r="AA798">
        <v>1</v>
      </c>
      <c r="AB798">
        <v>567.20000000000005</v>
      </c>
      <c r="AC798">
        <f>Table1_1[[#This Row],[Price]]*Table1_1[[#This Row],[Quantity]]</f>
        <v>1418</v>
      </c>
    </row>
    <row r="799" spans="1:29" x14ac:dyDescent="0.3">
      <c r="A799" t="s">
        <v>28</v>
      </c>
      <c r="B799" t="s">
        <v>29</v>
      </c>
      <c r="C799" t="s">
        <v>30</v>
      </c>
      <c r="D799" t="s">
        <v>74</v>
      </c>
      <c r="E799" t="s">
        <v>56</v>
      </c>
      <c r="F799" t="s">
        <v>135</v>
      </c>
      <c r="G799">
        <v>97</v>
      </c>
      <c r="H799">
        <v>425563</v>
      </c>
      <c r="I799" t="s">
        <v>58</v>
      </c>
      <c r="J799" s="3">
        <v>45031</v>
      </c>
      <c r="K799">
        <v>950</v>
      </c>
      <c r="L799" t="s">
        <v>3536</v>
      </c>
      <c r="M799" t="s">
        <v>423</v>
      </c>
      <c r="N799" t="s">
        <v>3537</v>
      </c>
      <c r="O799" t="s">
        <v>3538</v>
      </c>
      <c r="P799" t="s">
        <v>87</v>
      </c>
      <c r="Q799">
        <v>17</v>
      </c>
      <c r="R799" t="s">
        <v>40</v>
      </c>
      <c r="S799" t="s">
        <v>63</v>
      </c>
      <c r="T799">
        <v>22325</v>
      </c>
      <c r="U799" s="1">
        <v>45589</v>
      </c>
      <c r="V799" t="s">
        <v>155</v>
      </c>
      <c r="W799">
        <v>299909</v>
      </c>
      <c r="X799" t="s">
        <v>3539</v>
      </c>
      <c r="Y799">
        <v>348</v>
      </c>
      <c r="Z799">
        <v>1274</v>
      </c>
      <c r="AA799">
        <v>6</v>
      </c>
      <c r="AB799">
        <v>3057.6000000000004</v>
      </c>
      <c r="AC799">
        <f>Table1_1[[#This Row],[Price]]*Table1_1[[#This Row],[Quantity]]</f>
        <v>7644</v>
      </c>
    </row>
    <row r="800" spans="1:29" x14ac:dyDescent="0.3">
      <c r="A800" t="s">
        <v>28</v>
      </c>
      <c r="B800" t="s">
        <v>29</v>
      </c>
      <c r="C800" t="s">
        <v>44</v>
      </c>
      <c r="D800" t="s">
        <v>248</v>
      </c>
      <c r="E800" t="s">
        <v>46</v>
      </c>
      <c r="F800" t="s">
        <v>135</v>
      </c>
      <c r="G800">
        <v>14</v>
      </c>
      <c r="H800">
        <v>430622</v>
      </c>
      <c r="I800" t="s">
        <v>34</v>
      </c>
      <c r="J800" s="3">
        <v>44256</v>
      </c>
      <c r="K800">
        <v>950</v>
      </c>
      <c r="L800" t="s">
        <v>3541</v>
      </c>
      <c r="M800" t="s">
        <v>244</v>
      </c>
      <c r="N800" t="s">
        <v>3542</v>
      </c>
      <c r="O800" t="s">
        <v>3543</v>
      </c>
      <c r="P800" t="s">
        <v>39</v>
      </c>
      <c r="Q800">
        <v>20</v>
      </c>
      <c r="R800" t="s">
        <v>88</v>
      </c>
      <c r="S800" t="s">
        <v>118</v>
      </c>
      <c r="T800">
        <v>74341</v>
      </c>
      <c r="U800" s="1">
        <v>45467</v>
      </c>
      <c r="V800" t="s">
        <v>52</v>
      </c>
      <c r="W800">
        <v>789219</v>
      </c>
      <c r="X800" t="s">
        <v>3544</v>
      </c>
      <c r="Y800">
        <v>459</v>
      </c>
      <c r="Z800">
        <v>1495</v>
      </c>
      <c r="AA800">
        <v>3</v>
      </c>
      <c r="AB800">
        <v>1794</v>
      </c>
      <c r="AC800">
        <f>Table1_1[[#This Row],[Price]]*Table1_1[[#This Row],[Quantity]]</f>
        <v>4485</v>
      </c>
    </row>
    <row r="801" spans="1:29" x14ac:dyDescent="0.3">
      <c r="A801" t="s">
        <v>28</v>
      </c>
      <c r="B801" t="s">
        <v>29</v>
      </c>
      <c r="C801" t="s">
        <v>91</v>
      </c>
      <c r="D801" t="s">
        <v>611</v>
      </c>
      <c r="E801" t="s">
        <v>56</v>
      </c>
      <c r="F801" t="s">
        <v>99</v>
      </c>
      <c r="G801">
        <v>87</v>
      </c>
      <c r="H801">
        <v>437022</v>
      </c>
      <c r="I801" t="s">
        <v>34</v>
      </c>
      <c r="J801" s="3">
        <v>44940</v>
      </c>
      <c r="K801">
        <v>950</v>
      </c>
      <c r="L801" t="s">
        <v>3545</v>
      </c>
      <c r="M801" t="s">
        <v>496</v>
      </c>
      <c r="N801" t="s">
        <v>3546</v>
      </c>
      <c r="O801" t="s">
        <v>3547</v>
      </c>
      <c r="P801" t="s">
        <v>51</v>
      </c>
      <c r="Q801">
        <v>6</v>
      </c>
      <c r="R801" t="s">
        <v>40</v>
      </c>
      <c r="S801" t="s">
        <v>79</v>
      </c>
      <c r="T801">
        <v>78887</v>
      </c>
      <c r="U801" s="1">
        <v>45316</v>
      </c>
      <c r="V801" t="s">
        <v>111</v>
      </c>
      <c r="W801">
        <v>439427</v>
      </c>
      <c r="X801" t="s">
        <v>3548</v>
      </c>
      <c r="Y801">
        <v>576</v>
      </c>
      <c r="Z801">
        <v>1472</v>
      </c>
      <c r="AA801">
        <v>6</v>
      </c>
      <c r="AB801">
        <v>3532.8</v>
      </c>
      <c r="AC801">
        <f>Table1_1[[#This Row],[Price]]*Table1_1[[#This Row],[Quantity]]</f>
        <v>8832</v>
      </c>
    </row>
    <row r="802" spans="1:29" x14ac:dyDescent="0.3">
      <c r="A802" t="s">
        <v>28</v>
      </c>
      <c r="B802" t="s">
        <v>29</v>
      </c>
      <c r="C802" t="s">
        <v>148</v>
      </c>
      <c r="D802" t="s">
        <v>45</v>
      </c>
      <c r="E802" t="s">
        <v>56</v>
      </c>
      <c r="F802" t="s">
        <v>99</v>
      </c>
      <c r="G802">
        <v>99</v>
      </c>
      <c r="H802">
        <v>431107</v>
      </c>
      <c r="I802" t="s">
        <v>34</v>
      </c>
      <c r="J802" s="3">
        <v>45208</v>
      </c>
      <c r="K802">
        <v>950</v>
      </c>
      <c r="L802" t="s">
        <v>3549</v>
      </c>
      <c r="M802" t="s">
        <v>293</v>
      </c>
      <c r="N802" t="s">
        <v>3550</v>
      </c>
      <c r="O802" t="s">
        <v>3551</v>
      </c>
      <c r="P802" t="s">
        <v>71</v>
      </c>
      <c r="Q802">
        <v>14</v>
      </c>
      <c r="R802" t="s">
        <v>88</v>
      </c>
      <c r="S802" t="s">
        <v>41</v>
      </c>
      <c r="T802">
        <v>74004</v>
      </c>
      <c r="U802" s="1">
        <v>45377</v>
      </c>
      <c r="V802" t="s">
        <v>72</v>
      </c>
      <c r="W802">
        <v>424812</v>
      </c>
      <c r="X802" t="s">
        <v>3552</v>
      </c>
      <c r="Y802">
        <v>450</v>
      </c>
      <c r="Z802">
        <v>2718</v>
      </c>
      <c r="AA802">
        <v>4</v>
      </c>
      <c r="AB802">
        <v>4348.8</v>
      </c>
      <c r="AC802">
        <f>Table1_1[[#This Row],[Price]]*Table1_1[[#This Row],[Quantity]]</f>
        <v>10872</v>
      </c>
    </row>
    <row r="803" spans="1:29" x14ac:dyDescent="0.3">
      <c r="A803" t="s">
        <v>28</v>
      </c>
      <c r="B803" t="s">
        <v>29</v>
      </c>
      <c r="C803" t="s">
        <v>157</v>
      </c>
      <c r="D803" t="s">
        <v>411</v>
      </c>
      <c r="E803" t="s">
        <v>56</v>
      </c>
      <c r="F803" t="s">
        <v>99</v>
      </c>
      <c r="G803">
        <v>34</v>
      </c>
      <c r="H803">
        <v>402423</v>
      </c>
      <c r="I803" t="s">
        <v>58</v>
      </c>
      <c r="J803" s="3">
        <v>44400</v>
      </c>
      <c r="K803">
        <v>1300</v>
      </c>
      <c r="L803" t="s">
        <v>3553</v>
      </c>
      <c r="M803" t="s">
        <v>417</v>
      </c>
      <c r="N803" t="s">
        <v>3554</v>
      </c>
      <c r="O803" t="s">
        <v>3555</v>
      </c>
      <c r="P803" t="s">
        <v>87</v>
      </c>
      <c r="Q803">
        <v>14</v>
      </c>
      <c r="R803" t="s">
        <v>40</v>
      </c>
      <c r="S803" t="s">
        <v>41</v>
      </c>
      <c r="T803">
        <v>80941</v>
      </c>
      <c r="U803" s="1">
        <v>45426</v>
      </c>
      <c r="V803" t="s">
        <v>140</v>
      </c>
      <c r="W803">
        <v>277311</v>
      </c>
      <c r="X803" t="s">
        <v>3556</v>
      </c>
      <c r="Y803">
        <v>839</v>
      </c>
      <c r="Z803">
        <v>1899</v>
      </c>
      <c r="AA803">
        <v>4</v>
      </c>
      <c r="AB803">
        <v>3038.4</v>
      </c>
      <c r="AC803">
        <f>Table1_1[[#This Row],[Price]]*Table1_1[[#This Row],[Quantity]]</f>
        <v>7596</v>
      </c>
    </row>
    <row r="804" spans="1:29" x14ac:dyDescent="0.3">
      <c r="A804" t="s">
        <v>28</v>
      </c>
      <c r="B804" t="s">
        <v>29</v>
      </c>
      <c r="C804" t="s">
        <v>30</v>
      </c>
      <c r="D804" t="s">
        <v>560</v>
      </c>
      <c r="E804" t="s">
        <v>56</v>
      </c>
      <c r="F804" t="s">
        <v>47</v>
      </c>
      <c r="G804">
        <v>6</v>
      </c>
      <c r="H804">
        <v>431544</v>
      </c>
      <c r="I804" t="s">
        <v>58</v>
      </c>
      <c r="J804" s="3">
        <v>45110</v>
      </c>
      <c r="K804">
        <v>800</v>
      </c>
      <c r="L804" t="s">
        <v>3557</v>
      </c>
      <c r="M804" t="s">
        <v>1291</v>
      </c>
      <c r="N804" t="s">
        <v>3558</v>
      </c>
      <c r="O804" t="s">
        <v>3559</v>
      </c>
      <c r="P804" t="s">
        <v>39</v>
      </c>
      <c r="Q804">
        <v>13</v>
      </c>
      <c r="R804" t="s">
        <v>88</v>
      </c>
      <c r="S804" t="s">
        <v>41</v>
      </c>
      <c r="T804">
        <v>45662</v>
      </c>
      <c r="U804" s="1">
        <v>45539</v>
      </c>
      <c r="V804" t="s">
        <v>180</v>
      </c>
      <c r="W804">
        <v>959376</v>
      </c>
      <c r="X804" t="s">
        <v>3560</v>
      </c>
      <c r="Y804">
        <v>362</v>
      </c>
      <c r="Z804">
        <v>1656</v>
      </c>
      <c r="AA804">
        <v>2</v>
      </c>
      <c r="AB804">
        <v>1324.8000000000002</v>
      </c>
      <c r="AC804">
        <f>Table1_1[[#This Row],[Price]]*Table1_1[[#This Row],[Quantity]]</f>
        <v>3312</v>
      </c>
    </row>
    <row r="805" spans="1:29" x14ac:dyDescent="0.3">
      <c r="A805" t="s">
        <v>28</v>
      </c>
      <c r="B805" t="s">
        <v>29</v>
      </c>
      <c r="C805" t="s">
        <v>148</v>
      </c>
      <c r="D805" t="s">
        <v>254</v>
      </c>
      <c r="E805" t="s">
        <v>46</v>
      </c>
      <c r="F805" t="s">
        <v>113</v>
      </c>
      <c r="G805">
        <v>94</v>
      </c>
      <c r="H805">
        <v>407602</v>
      </c>
      <c r="I805" t="s">
        <v>58</v>
      </c>
      <c r="J805" s="3">
        <v>44545</v>
      </c>
      <c r="K805">
        <v>800</v>
      </c>
      <c r="L805" t="s">
        <v>3562</v>
      </c>
      <c r="M805" t="s">
        <v>1488</v>
      </c>
      <c r="N805" t="s">
        <v>3563</v>
      </c>
      <c r="O805" t="s">
        <v>3564</v>
      </c>
      <c r="P805" t="s">
        <v>71</v>
      </c>
      <c r="Q805">
        <v>6</v>
      </c>
      <c r="R805" t="s">
        <v>40</v>
      </c>
      <c r="S805" t="s">
        <v>41</v>
      </c>
      <c r="T805">
        <v>77580</v>
      </c>
      <c r="U805" s="1">
        <v>45551</v>
      </c>
      <c r="V805" t="s">
        <v>180</v>
      </c>
      <c r="W805">
        <v>839296</v>
      </c>
      <c r="X805" t="s">
        <v>3565</v>
      </c>
      <c r="Y805">
        <v>674</v>
      </c>
      <c r="Z805">
        <v>1163</v>
      </c>
      <c r="AA805">
        <v>3</v>
      </c>
      <c r="AB805">
        <v>1395.6000000000001</v>
      </c>
      <c r="AC805">
        <f>Table1_1[[#This Row],[Price]]*Table1_1[[#This Row],[Quantity]]</f>
        <v>3489</v>
      </c>
    </row>
    <row r="806" spans="1:29" x14ac:dyDescent="0.3">
      <c r="A806" t="s">
        <v>28</v>
      </c>
      <c r="B806" t="s">
        <v>29</v>
      </c>
      <c r="C806" t="s">
        <v>44</v>
      </c>
      <c r="D806" t="s">
        <v>611</v>
      </c>
      <c r="E806" t="s">
        <v>56</v>
      </c>
      <c r="F806" t="s">
        <v>135</v>
      </c>
      <c r="G806">
        <v>41</v>
      </c>
      <c r="H806">
        <v>421190</v>
      </c>
      <c r="I806" t="s">
        <v>34</v>
      </c>
      <c r="J806" s="3">
        <v>44752</v>
      </c>
      <c r="K806">
        <v>1300</v>
      </c>
      <c r="L806" t="s">
        <v>3567</v>
      </c>
      <c r="M806" t="s">
        <v>1356</v>
      </c>
      <c r="N806" t="s">
        <v>3568</v>
      </c>
      <c r="O806" t="s">
        <v>3569</v>
      </c>
      <c r="P806" t="s">
        <v>51</v>
      </c>
      <c r="Q806">
        <v>4</v>
      </c>
      <c r="R806" t="s">
        <v>88</v>
      </c>
      <c r="S806" t="s">
        <v>118</v>
      </c>
      <c r="T806">
        <v>91600</v>
      </c>
      <c r="U806" s="1">
        <v>45437</v>
      </c>
      <c r="V806" t="s">
        <v>140</v>
      </c>
      <c r="W806">
        <v>564256</v>
      </c>
      <c r="X806" t="s">
        <v>3570</v>
      </c>
      <c r="Y806">
        <v>389</v>
      </c>
      <c r="Z806">
        <v>1198</v>
      </c>
      <c r="AA806">
        <v>1</v>
      </c>
      <c r="AB806">
        <v>479.20000000000005</v>
      </c>
      <c r="AC806">
        <f>Table1_1[[#This Row],[Price]]*Table1_1[[#This Row],[Quantity]]</f>
        <v>1198</v>
      </c>
    </row>
    <row r="807" spans="1:29" x14ac:dyDescent="0.3">
      <c r="A807" t="s">
        <v>28</v>
      </c>
      <c r="B807" t="s">
        <v>29</v>
      </c>
      <c r="C807" t="s">
        <v>44</v>
      </c>
      <c r="D807" t="s">
        <v>380</v>
      </c>
      <c r="E807" t="s">
        <v>56</v>
      </c>
      <c r="F807" t="s">
        <v>99</v>
      </c>
      <c r="G807">
        <v>27</v>
      </c>
      <c r="H807">
        <v>407453</v>
      </c>
      <c r="I807" t="s">
        <v>58</v>
      </c>
      <c r="J807" s="3">
        <v>45028</v>
      </c>
      <c r="K807">
        <v>1100</v>
      </c>
      <c r="L807" t="s">
        <v>3572</v>
      </c>
      <c r="M807" t="s">
        <v>1030</v>
      </c>
      <c r="N807" t="s">
        <v>3573</v>
      </c>
      <c r="O807" t="s">
        <v>3574</v>
      </c>
      <c r="P807" t="s">
        <v>71</v>
      </c>
      <c r="Q807">
        <v>6</v>
      </c>
      <c r="R807" t="s">
        <v>40</v>
      </c>
      <c r="S807" t="s">
        <v>118</v>
      </c>
      <c r="T807">
        <v>62106</v>
      </c>
      <c r="U807" s="1">
        <v>45434</v>
      </c>
      <c r="V807" t="s">
        <v>140</v>
      </c>
      <c r="W807">
        <v>911051</v>
      </c>
      <c r="X807" t="s">
        <v>3575</v>
      </c>
      <c r="Y807">
        <v>788</v>
      </c>
      <c r="Z807">
        <v>1311</v>
      </c>
      <c r="AA807">
        <v>7</v>
      </c>
      <c r="AB807">
        <v>3670.8</v>
      </c>
      <c r="AC807">
        <f>Table1_1[[#This Row],[Price]]*Table1_1[[#This Row],[Quantity]]</f>
        <v>9177</v>
      </c>
    </row>
    <row r="808" spans="1:29" x14ac:dyDescent="0.3">
      <c r="A808" t="s">
        <v>28</v>
      </c>
      <c r="B808" t="s">
        <v>29</v>
      </c>
      <c r="C808" t="s">
        <v>148</v>
      </c>
      <c r="D808" t="s">
        <v>254</v>
      </c>
      <c r="E808" t="s">
        <v>46</v>
      </c>
      <c r="F808" t="s">
        <v>175</v>
      </c>
      <c r="G808">
        <v>80</v>
      </c>
      <c r="H808">
        <v>419667</v>
      </c>
      <c r="I808" t="s">
        <v>34</v>
      </c>
      <c r="J808" s="3">
        <v>44783</v>
      </c>
      <c r="K808">
        <v>800</v>
      </c>
      <c r="L808" t="s">
        <v>3576</v>
      </c>
      <c r="M808" t="s">
        <v>428</v>
      </c>
      <c r="N808" t="s">
        <v>3577</v>
      </c>
      <c r="O808" t="s">
        <v>3578</v>
      </c>
      <c r="P808" t="s">
        <v>51</v>
      </c>
      <c r="Q808">
        <v>8</v>
      </c>
      <c r="R808" t="s">
        <v>88</v>
      </c>
      <c r="S808" t="s">
        <v>79</v>
      </c>
      <c r="T808">
        <v>68673</v>
      </c>
      <c r="U808" s="1">
        <v>45338</v>
      </c>
      <c r="V808" t="s">
        <v>119</v>
      </c>
      <c r="W808">
        <v>475038</v>
      </c>
      <c r="X808" t="s">
        <v>3579</v>
      </c>
      <c r="Y808">
        <v>288</v>
      </c>
      <c r="Z808">
        <v>1119</v>
      </c>
      <c r="AA808">
        <v>7</v>
      </c>
      <c r="AB808">
        <v>3133.2000000000003</v>
      </c>
      <c r="AC808">
        <f>Table1_1[[#This Row],[Price]]*Table1_1[[#This Row],[Quantity]]</f>
        <v>7833</v>
      </c>
    </row>
    <row r="809" spans="1:29" x14ac:dyDescent="0.3">
      <c r="A809" t="s">
        <v>28</v>
      </c>
      <c r="B809" t="s">
        <v>29</v>
      </c>
      <c r="C809" t="s">
        <v>66</v>
      </c>
      <c r="D809" t="s">
        <v>317</v>
      </c>
      <c r="E809" t="s">
        <v>56</v>
      </c>
      <c r="F809" t="s">
        <v>355</v>
      </c>
      <c r="G809">
        <v>68</v>
      </c>
      <c r="H809">
        <v>422198</v>
      </c>
      <c r="I809" t="s">
        <v>58</v>
      </c>
      <c r="J809" s="3">
        <v>45094</v>
      </c>
      <c r="K809">
        <v>1300</v>
      </c>
      <c r="L809" t="s">
        <v>3581</v>
      </c>
      <c r="M809" t="s">
        <v>366</v>
      </c>
      <c r="N809" t="s">
        <v>3582</v>
      </c>
      <c r="O809" t="s">
        <v>3583</v>
      </c>
      <c r="P809" t="s">
        <v>51</v>
      </c>
      <c r="Q809">
        <v>15</v>
      </c>
      <c r="R809" t="s">
        <v>40</v>
      </c>
      <c r="S809" t="s">
        <v>63</v>
      </c>
      <c r="T809">
        <v>25613</v>
      </c>
      <c r="U809" s="1">
        <v>45362</v>
      </c>
      <c r="V809" t="s">
        <v>72</v>
      </c>
      <c r="W809">
        <v>311319</v>
      </c>
      <c r="X809" t="s">
        <v>3584</v>
      </c>
      <c r="Y809">
        <v>339</v>
      </c>
      <c r="Z809">
        <v>2161</v>
      </c>
      <c r="AA809">
        <v>8</v>
      </c>
      <c r="AB809">
        <v>6915.2000000000007</v>
      </c>
      <c r="AC809">
        <f>Table1_1[[#This Row],[Price]]*Table1_1[[#This Row],[Quantity]]</f>
        <v>17288</v>
      </c>
    </row>
    <row r="810" spans="1:29" x14ac:dyDescent="0.3">
      <c r="A810" t="s">
        <v>28</v>
      </c>
      <c r="B810" t="s">
        <v>29</v>
      </c>
      <c r="C810" t="s">
        <v>30</v>
      </c>
      <c r="D810" t="s">
        <v>511</v>
      </c>
      <c r="E810" t="s">
        <v>56</v>
      </c>
      <c r="F810" t="s">
        <v>150</v>
      </c>
      <c r="G810">
        <v>27</v>
      </c>
      <c r="H810">
        <v>438338</v>
      </c>
      <c r="I810" t="s">
        <v>58</v>
      </c>
      <c r="J810" s="3">
        <v>45128</v>
      </c>
      <c r="K810">
        <v>800</v>
      </c>
      <c r="L810" t="s">
        <v>3586</v>
      </c>
      <c r="M810" t="s">
        <v>1048</v>
      </c>
      <c r="N810" t="s">
        <v>3587</v>
      </c>
      <c r="O810" t="s">
        <v>3588</v>
      </c>
      <c r="P810" t="s">
        <v>71</v>
      </c>
      <c r="Q810">
        <v>5</v>
      </c>
      <c r="R810" t="s">
        <v>88</v>
      </c>
      <c r="S810" t="s">
        <v>118</v>
      </c>
      <c r="T810">
        <v>10801</v>
      </c>
      <c r="U810" s="1">
        <v>45336</v>
      </c>
      <c r="V810" t="s">
        <v>119</v>
      </c>
      <c r="W810">
        <v>881308</v>
      </c>
      <c r="X810" t="s">
        <v>3589</v>
      </c>
      <c r="Y810">
        <v>388</v>
      </c>
      <c r="Z810">
        <v>2524</v>
      </c>
      <c r="AA810">
        <v>6</v>
      </c>
      <c r="AB810">
        <v>6057.6</v>
      </c>
      <c r="AC810">
        <f>Table1_1[[#This Row],[Price]]*Table1_1[[#This Row],[Quantity]]</f>
        <v>15144</v>
      </c>
    </row>
    <row r="811" spans="1:29" x14ac:dyDescent="0.3">
      <c r="A811" t="s">
        <v>28</v>
      </c>
      <c r="B811" t="s">
        <v>29</v>
      </c>
      <c r="C811" t="s">
        <v>44</v>
      </c>
      <c r="D811" t="s">
        <v>261</v>
      </c>
      <c r="E811" t="s">
        <v>32</v>
      </c>
      <c r="F811" t="s">
        <v>113</v>
      </c>
      <c r="G811">
        <v>13</v>
      </c>
      <c r="H811">
        <v>423165</v>
      </c>
      <c r="I811" t="s">
        <v>58</v>
      </c>
      <c r="J811" s="3">
        <v>44532</v>
      </c>
      <c r="K811">
        <v>1300</v>
      </c>
      <c r="L811" t="s">
        <v>3590</v>
      </c>
      <c r="M811" t="s">
        <v>177</v>
      </c>
      <c r="N811" t="s">
        <v>3591</v>
      </c>
      <c r="O811" t="s">
        <v>3592</v>
      </c>
      <c r="P811" t="s">
        <v>51</v>
      </c>
      <c r="Q811">
        <v>9</v>
      </c>
      <c r="R811" t="s">
        <v>88</v>
      </c>
      <c r="S811" t="s">
        <v>63</v>
      </c>
      <c r="T811">
        <v>71115</v>
      </c>
      <c r="U811" s="1">
        <v>45412</v>
      </c>
      <c r="V811" t="s">
        <v>80</v>
      </c>
      <c r="W811">
        <v>577610</v>
      </c>
      <c r="X811" t="s">
        <v>3593</v>
      </c>
      <c r="Y811">
        <v>263</v>
      </c>
      <c r="Z811">
        <v>2561</v>
      </c>
      <c r="AA811">
        <v>6</v>
      </c>
      <c r="AB811">
        <v>6146.4000000000015</v>
      </c>
      <c r="AC811">
        <f>Table1_1[[#This Row],[Price]]*Table1_1[[#This Row],[Quantity]]</f>
        <v>15366</v>
      </c>
    </row>
    <row r="812" spans="1:29" x14ac:dyDescent="0.3">
      <c r="A812" t="s">
        <v>28</v>
      </c>
      <c r="B812" t="s">
        <v>29</v>
      </c>
      <c r="C812" t="s">
        <v>30</v>
      </c>
      <c r="D812" t="s">
        <v>349</v>
      </c>
      <c r="E812" t="s">
        <v>32</v>
      </c>
      <c r="F812" t="s">
        <v>150</v>
      </c>
      <c r="G812">
        <v>68</v>
      </c>
      <c r="H812">
        <v>419023</v>
      </c>
      <c r="I812" t="s">
        <v>34</v>
      </c>
      <c r="J812" s="3">
        <v>44589</v>
      </c>
      <c r="K812">
        <v>1300</v>
      </c>
      <c r="L812" t="s">
        <v>3595</v>
      </c>
      <c r="M812" t="s">
        <v>244</v>
      </c>
      <c r="N812" t="s">
        <v>3596</v>
      </c>
      <c r="O812" t="s">
        <v>3597</v>
      </c>
      <c r="P812" t="s">
        <v>39</v>
      </c>
      <c r="Q812">
        <v>14</v>
      </c>
      <c r="R812" t="s">
        <v>40</v>
      </c>
      <c r="S812" t="s">
        <v>79</v>
      </c>
      <c r="T812">
        <v>35307</v>
      </c>
      <c r="U812" s="1">
        <v>45448</v>
      </c>
      <c r="V812" t="s">
        <v>52</v>
      </c>
      <c r="W812">
        <v>698732</v>
      </c>
      <c r="X812" t="s">
        <v>3598</v>
      </c>
      <c r="Y812">
        <v>900</v>
      </c>
      <c r="Z812">
        <v>1111</v>
      </c>
      <c r="AA812">
        <v>7</v>
      </c>
      <c r="AB812">
        <v>3110.8</v>
      </c>
      <c r="AC812">
        <f>Table1_1[[#This Row],[Price]]*Table1_1[[#This Row],[Quantity]]</f>
        <v>7777</v>
      </c>
    </row>
    <row r="813" spans="1:29" x14ac:dyDescent="0.3">
      <c r="A813" t="s">
        <v>28</v>
      </c>
      <c r="B813" t="s">
        <v>29</v>
      </c>
      <c r="C813" t="s">
        <v>91</v>
      </c>
      <c r="D813" t="s">
        <v>55</v>
      </c>
      <c r="E813" t="s">
        <v>32</v>
      </c>
      <c r="F813" t="s">
        <v>99</v>
      </c>
      <c r="G813">
        <v>3</v>
      </c>
      <c r="H813">
        <v>434229</v>
      </c>
      <c r="I813" t="s">
        <v>34</v>
      </c>
      <c r="J813" s="3">
        <v>45068</v>
      </c>
      <c r="K813">
        <v>800</v>
      </c>
      <c r="L813" t="s">
        <v>3599</v>
      </c>
      <c r="M813" t="s">
        <v>239</v>
      </c>
      <c r="N813" t="s">
        <v>3600</v>
      </c>
      <c r="O813" t="s">
        <v>3601</v>
      </c>
      <c r="P813" t="s">
        <v>87</v>
      </c>
      <c r="Q813">
        <v>12</v>
      </c>
      <c r="R813" t="s">
        <v>40</v>
      </c>
      <c r="S813" t="s">
        <v>79</v>
      </c>
      <c r="T813">
        <v>95736</v>
      </c>
      <c r="U813" s="1">
        <v>45452</v>
      </c>
      <c r="V813" t="s">
        <v>52</v>
      </c>
      <c r="W813">
        <v>609366</v>
      </c>
      <c r="X813" t="s">
        <v>3602</v>
      </c>
      <c r="Y813">
        <v>500</v>
      </c>
      <c r="Z813">
        <v>2715</v>
      </c>
      <c r="AA813">
        <v>2</v>
      </c>
      <c r="AB813">
        <v>2172</v>
      </c>
      <c r="AC813">
        <f>Table1_1[[#This Row],[Price]]*Table1_1[[#This Row],[Quantity]]</f>
        <v>5430</v>
      </c>
    </row>
    <row r="814" spans="1:29" x14ac:dyDescent="0.3">
      <c r="A814" t="s">
        <v>28</v>
      </c>
      <c r="B814" t="s">
        <v>29</v>
      </c>
      <c r="C814" t="s">
        <v>54</v>
      </c>
      <c r="D814" t="s">
        <v>621</v>
      </c>
      <c r="E814" t="s">
        <v>46</v>
      </c>
      <c r="F814" t="s">
        <v>57</v>
      </c>
      <c r="G814">
        <v>17</v>
      </c>
      <c r="H814">
        <v>433118</v>
      </c>
      <c r="I814" t="s">
        <v>58</v>
      </c>
      <c r="J814" s="3">
        <v>44310</v>
      </c>
      <c r="K814">
        <v>1300</v>
      </c>
      <c r="L814" t="s">
        <v>3603</v>
      </c>
      <c r="M814" t="s">
        <v>1291</v>
      </c>
      <c r="N814" t="s">
        <v>3604</v>
      </c>
      <c r="O814" t="s">
        <v>3605</v>
      </c>
      <c r="P814" t="s">
        <v>51</v>
      </c>
      <c r="Q814">
        <v>18</v>
      </c>
      <c r="R814" t="s">
        <v>88</v>
      </c>
      <c r="S814" t="s">
        <v>41</v>
      </c>
      <c r="T814">
        <v>36681</v>
      </c>
      <c r="U814" s="1">
        <v>45462</v>
      </c>
      <c r="V814" t="s">
        <v>52</v>
      </c>
      <c r="W814">
        <v>910092</v>
      </c>
      <c r="X814" t="s">
        <v>3606</v>
      </c>
      <c r="Y814">
        <v>473</v>
      </c>
      <c r="Z814">
        <v>1774</v>
      </c>
      <c r="AA814">
        <v>7</v>
      </c>
      <c r="AB814">
        <v>4967.2000000000007</v>
      </c>
      <c r="AC814">
        <f>Table1_1[[#This Row],[Price]]*Table1_1[[#This Row],[Quantity]]</f>
        <v>12418</v>
      </c>
    </row>
    <row r="815" spans="1:29" x14ac:dyDescent="0.3">
      <c r="A815" t="s">
        <v>28</v>
      </c>
      <c r="B815" t="s">
        <v>29</v>
      </c>
      <c r="C815" t="s">
        <v>66</v>
      </c>
      <c r="D815" t="s">
        <v>349</v>
      </c>
      <c r="E815" t="s">
        <v>46</v>
      </c>
      <c r="F815" t="s">
        <v>57</v>
      </c>
      <c r="G815">
        <v>63</v>
      </c>
      <c r="H815">
        <v>414888</v>
      </c>
      <c r="I815" t="s">
        <v>34</v>
      </c>
      <c r="J815" s="3">
        <v>45358</v>
      </c>
      <c r="K815">
        <v>1100</v>
      </c>
      <c r="L815" t="s">
        <v>3608</v>
      </c>
      <c r="M815" t="s">
        <v>319</v>
      </c>
      <c r="N815" t="s">
        <v>3609</v>
      </c>
      <c r="O815" t="s">
        <v>3610</v>
      </c>
      <c r="P815" t="s">
        <v>87</v>
      </c>
      <c r="Q815">
        <v>6</v>
      </c>
      <c r="R815" t="s">
        <v>40</v>
      </c>
      <c r="S815" t="s">
        <v>118</v>
      </c>
      <c r="T815">
        <v>78051</v>
      </c>
      <c r="U815" s="1">
        <v>45532</v>
      </c>
      <c r="V815" t="s">
        <v>64</v>
      </c>
      <c r="W815">
        <v>873321</v>
      </c>
      <c r="X815" t="s">
        <v>3611</v>
      </c>
      <c r="Y815">
        <v>400</v>
      </c>
      <c r="Z815">
        <v>627</v>
      </c>
      <c r="AA815">
        <v>5</v>
      </c>
      <c r="AB815">
        <v>1254</v>
      </c>
      <c r="AC815">
        <f>Table1_1[[#This Row],[Price]]*Table1_1[[#This Row],[Quantity]]</f>
        <v>3135</v>
      </c>
    </row>
    <row r="816" spans="1:29" x14ac:dyDescent="0.3">
      <c r="A816" t="s">
        <v>28</v>
      </c>
      <c r="B816" t="s">
        <v>29</v>
      </c>
      <c r="C816" t="s">
        <v>193</v>
      </c>
      <c r="D816" t="s">
        <v>220</v>
      </c>
      <c r="E816" t="s">
        <v>46</v>
      </c>
      <c r="F816" t="s">
        <v>33</v>
      </c>
      <c r="G816">
        <v>27</v>
      </c>
      <c r="H816">
        <v>423236</v>
      </c>
      <c r="I816" t="s">
        <v>58</v>
      </c>
      <c r="J816" s="3">
        <v>45303</v>
      </c>
      <c r="K816">
        <v>800</v>
      </c>
      <c r="L816" t="s">
        <v>3612</v>
      </c>
      <c r="M816" t="s">
        <v>1253</v>
      </c>
      <c r="N816" t="s">
        <v>3613</v>
      </c>
      <c r="O816" t="s">
        <v>3614</v>
      </c>
      <c r="P816" t="s">
        <v>71</v>
      </c>
      <c r="Q816">
        <v>18</v>
      </c>
      <c r="R816" t="s">
        <v>88</v>
      </c>
      <c r="S816" t="s">
        <v>118</v>
      </c>
      <c r="T816">
        <v>24503</v>
      </c>
      <c r="U816" s="1">
        <v>45608</v>
      </c>
      <c r="V816" t="s">
        <v>42</v>
      </c>
      <c r="W816">
        <v>748504</v>
      </c>
      <c r="X816" t="s">
        <v>3615</v>
      </c>
      <c r="Y816">
        <v>981</v>
      </c>
      <c r="Z816">
        <v>1633</v>
      </c>
      <c r="AA816">
        <v>1</v>
      </c>
      <c r="AB816">
        <v>653.20000000000005</v>
      </c>
      <c r="AC816">
        <f>Table1_1[[#This Row],[Price]]*Table1_1[[#This Row],[Quantity]]</f>
        <v>1633</v>
      </c>
    </row>
    <row r="817" spans="1:29" x14ac:dyDescent="0.3">
      <c r="A817" t="s">
        <v>28</v>
      </c>
      <c r="B817" t="s">
        <v>29</v>
      </c>
      <c r="C817" t="s">
        <v>30</v>
      </c>
      <c r="D817" t="s">
        <v>92</v>
      </c>
      <c r="E817" t="s">
        <v>32</v>
      </c>
      <c r="F817" t="s">
        <v>83</v>
      </c>
      <c r="G817">
        <v>39</v>
      </c>
      <c r="H817">
        <v>401938</v>
      </c>
      <c r="I817" t="s">
        <v>34</v>
      </c>
      <c r="J817" s="3">
        <v>44735</v>
      </c>
      <c r="K817">
        <v>1100</v>
      </c>
      <c r="L817" t="s">
        <v>3616</v>
      </c>
      <c r="M817" t="s">
        <v>1291</v>
      </c>
      <c r="N817" t="s">
        <v>3617</v>
      </c>
      <c r="O817" t="s">
        <v>3618</v>
      </c>
      <c r="P817" t="s">
        <v>71</v>
      </c>
      <c r="Q817">
        <v>17</v>
      </c>
      <c r="R817" t="s">
        <v>40</v>
      </c>
      <c r="S817" t="s">
        <v>41</v>
      </c>
      <c r="T817">
        <v>17419</v>
      </c>
      <c r="U817" s="1">
        <v>45575</v>
      </c>
      <c r="V817" t="s">
        <v>155</v>
      </c>
      <c r="W817">
        <v>923625</v>
      </c>
      <c r="X817" t="s">
        <v>3619</v>
      </c>
      <c r="Y817">
        <v>365</v>
      </c>
      <c r="Z817">
        <v>1255</v>
      </c>
      <c r="AA817">
        <v>2</v>
      </c>
      <c r="AB817">
        <v>1004</v>
      </c>
      <c r="AC817">
        <f>Table1_1[[#This Row],[Price]]*Table1_1[[#This Row],[Quantity]]</f>
        <v>2510</v>
      </c>
    </row>
    <row r="818" spans="1:29" x14ac:dyDescent="0.3">
      <c r="A818" t="s">
        <v>28</v>
      </c>
      <c r="B818" t="s">
        <v>29</v>
      </c>
      <c r="C818" t="s">
        <v>148</v>
      </c>
      <c r="D818" t="s">
        <v>74</v>
      </c>
      <c r="E818" t="s">
        <v>56</v>
      </c>
      <c r="F818" t="s">
        <v>47</v>
      </c>
      <c r="G818">
        <v>26</v>
      </c>
      <c r="H818">
        <v>417233</v>
      </c>
      <c r="I818" t="s">
        <v>58</v>
      </c>
      <c r="J818" s="3">
        <v>45112</v>
      </c>
      <c r="K818">
        <v>950</v>
      </c>
      <c r="L818" t="s">
        <v>3620</v>
      </c>
      <c r="M818" t="s">
        <v>308</v>
      </c>
      <c r="N818" t="s">
        <v>3621</v>
      </c>
      <c r="O818" t="s">
        <v>3622</v>
      </c>
      <c r="P818" t="s">
        <v>71</v>
      </c>
      <c r="Q818">
        <v>19</v>
      </c>
      <c r="R818" t="s">
        <v>88</v>
      </c>
      <c r="S818" t="s">
        <v>118</v>
      </c>
      <c r="T818">
        <v>16498</v>
      </c>
      <c r="U818" s="1">
        <v>45519</v>
      </c>
      <c r="V818" t="s">
        <v>64</v>
      </c>
      <c r="W818">
        <v>429968</v>
      </c>
      <c r="X818" t="s">
        <v>3623</v>
      </c>
      <c r="Y818">
        <v>881</v>
      </c>
      <c r="Z818">
        <v>1813</v>
      </c>
      <c r="AA818">
        <v>8</v>
      </c>
      <c r="AB818">
        <v>5801.6</v>
      </c>
      <c r="AC818">
        <f>Table1_1[[#This Row],[Price]]*Table1_1[[#This Row],[Quantity]]</f>
        <v>14504</v>
      </c>
    </row>
    <row r="819" spans="1:29" x14ac:dyDescent="0.3">
      <c r="A819" t="s">
        <v>28</v>
      </c>
      <c r="B819" t="s">
        <v>29</v>
      </c>
      <c r="C819" t="s">
        <v>193</v>
      </c>
      <c r="D819" t="s">
        <v>338</v>
      </c>
      <c r="E819" t="s">
        <v>46</v>
      </c>
      <c r="F819" t="s">
        <v>99</v>
      </c>
      <c r="G819">
        <v>70</v>
      </c>
      <c r="H819">
        <v>428450</v>
      </c>
      <c r="I819" t="s">
        <v>34</v>
      </c>
      <c r="J819" s="3">
        <v>43909</v>
      </c>
      <c r="K819">
        <v>1400</v>
      </c>
      <c r="L819" t="s">
        <v>3624</v>
      </c>
      <c r="M819" t="s">
        <v>856</v>
      </c>
      <c r="N819" t="s">
        <v>3625</v>
      </c>
      <c r="O819" t="s">
        <v>3626</v>
      </c>
      <c r="P819" t="s">
        <v>87</v>
      </c>
      <c r="Q819">
        <v>5</v>
      </c>
      <c r="R819" t="s">
        <v>40</v>
      </c>
      <c r="S819" t="s">
        <v>79</v>
      </c>
      <c r="T819">
        <v>39864</v>
      </c>
      <c r="U819" s="1">
        <v>45440</v>
      </c>
      <c r="V819" t="s">
        <v>140</v>
      </c>
      <c r="W819">
        <v>274571</v>
      </c>
      <c r="X819" t="s">
        <v>3627</v>
      </c>
      <c r="Y819">
        <v>829</v>
      </c>
      <c r="Z819">
        <v>1182</v>
      </c>
      <c r="AA819">
        <v>5</v>
      </c>
      <c r="AB819">
        <v>2364</v>
      </c>
      <c r="AC819">
        <f>Table1_1[[#This Row],[Price]]*Table1_1[[#This Row],[Quantity]]</f>
        <v>5910</v>
      </c>
    </row>
    <row r="820" spans="1:29" x14ac:dyDescent="0.3">
      <c r="A820" t="s">
        <v>28</v>
      </c>
      <c r="B820" t="s">
        <v>29</v>
      </c>
      <c r="C820" t="s">
        <v>54</v>
      </c>
      <c r="D820" t="s">
        <v>170</v>
      </c>
      <c r="E820" t="s">
        <v>56</v>
      </c>
      <c r="F820" t="s">
        <v>113</v>
      </c>
      <c r="G820">
        <v>87</v>
      </c>
      <c r="H820">
        <v>403277</v>
      </c>
      <c r="I820" t="s">
        <v>34</v>
      </c>
      <c r="J820" s="3">
        <v>45048</v>
      </c>
      <c r="K820">
        <v>1300</v>
      </c>
      <c r="L820" t="s">
        <v>3628</v>
      </c>
      <c r="M820" t="s">
        <v>263</v>
      </c>
      <c r="N820" t="s">
        <v>3629</v>
      </c>
      <c r="O820" t="s">
        <v>3630</v>
      </c>
      <c r="P820" t="s">
        <v>51</v>
      </c>
      <c r="Q820">
        <v>19</v>
      </c>
      <c r="R820" t="s">
        <v>40</v>
      </c>
      <c r="S820" t="s">
        <v>63</v>
      </c>
      <c r="T820">
        <v>17559</v>
      </c>
      <c r="U820" s="1">
        <v>45485</v>
      </c>
      <c r="V820" t="s">
        <v>126</v>
      </c>
      <c r="W820">
        <v>556777</v>
      </c>
      <c r="X820" t="s">
        <v>3631</v>
      </c>
      <c r="Y820">
        <v>779</v>
      </c>
      <c r="Z820">
        <v>1528</v>
      </c>
      <c r="AA820">
        <v>6</v>
      </c>
      <c r="AB820">
        <v>3667.2000000000003</v>
      </c>
      <c r="AC820">
        <f>Table1_1[[#This Row],[Price]]*Table1_1[[#This Row],[Quantity]]</f>
        <v>9168</v>
      </c>
    </row>
    <row r="821" spans="1:29" x14ac:dyDescent="0.3">
      <c r="A821" t="s">
        <v>28</v>
      </c>
      <c r="B821" t="s">
        <v>29</v>
      </c>
      <c r="C821" t="s">
        <v>157</v>
      </c>
      <c r="D821" t="s">
        <v>566</v>
      </c>
      <c r="E821" t="s">
        <v>32</v>
      </c>
      <c r="F821" t="s">
        <v>113</v>
      </c>
      <c r="G821">
        <v>24</v>
      </c>
      <c r="H821">
        <v>425398</v>
      </c>
      <c r="I821" t="s">
        <v>58</v>
      </c>
      <c r="J821" s="3">
        <v>44801</v>
      </c>
      <c r="K821">
        <v>1400</v>
      </c>
      <c r="L821" t="s">
        <v>3633</v>
      </c>
      <c r="M821" t="s">
        <v>552</v>
      </c>
      <c r="N821" t="s">
        <v>3634</v>
      </c>
      <c r="O821" t="s">
        <v>3635</v>
      </c>
      <c r="P821" t="s">
        <v>51</v>
      </c>
      <c r="Q821">
        <v>5</v>
      </c>
      <c r="R821" t="s">
        <v>88</v>
      </c>
      <c r="S821" t="s">
        <v>79</v>
      </c>
      <c r="T821">
        <v>57568</v>
      </c>
      <c r="U821" s="1">
        <v>45577</v>
      </c>
      <c r="V821" t="s">
        <v>155</v>
      </c>
      <c r="W821">
        <v>254211</v>
      </c>
      <c r="X821" t="s">
        <v>3636</v>
      </c>
      <c r="Y821">
        <v>847</v>
      </c>
      <c r="Z821">
        <v>1412</v>
      </c>
      <c r="AA821">
        <v>8</v>
      </c>
      <c r="AB821">
        <v>4518.4000000000015</v>
      </c>
      <c r="AC821">
        <f>Table1_1[[#This Row],[Price]]*Table1_1[[#This Row],[Quantity]]</f>
        <v>11296</v>
      </c>
    </row>
    <row r="822" spans="1:29" x14ac:dyDescent="0.3">
      <c r="A822" t="s">
        <v>28</v>
      </c>
      <c r="B822" t="s">
        <v>29</v>
      </c>
      <c r="C822" t="s">
        <v>148</v>
      </c>
      <c r="D822" t="s">
        <v>467</v>
      </c>
      <c r="E822" t="s">
        <v>32</v>
      </c>
      <c r="F822" t="s">
        <v>33</v>
      </c>
      <c r="G822">
        <v>7</v>
      </c>
      <c r="H822">
        <v>400723</v>
      </c>
      <c r="I822" t="s">
        <v>34</v>
      </c>
      <c r="J822" s="3">
        <v>43908</v>
      </c>
      <c r="K822">
        <v>1400</v>
      </c>
      <c r="L822" t="s">
        <v>3638</v>
      </c>
      <c r="M822" t="s">
        <v>487</v>
      </c>
      <c r="N822" t="s">
        <v>3639</v>
      </c>
      <c r="O822" t="s">
        <v>3640</v>
      </c>
      <c r="P822" t="s">
        <v>51</v>
      </c>
      <c r="Q822">
        <v>6</v>
      </c>
      <c r="R822" t="s">
        <v>88</v>
      </c>
      <c r="S822" t="s">
        <v>41</v>
      </c>
      <c r="T822">
        <v>59979</v>
      </c>
      <c r="U822" s="1">
        <v>45615</v>
      </c>
      <c r="V822" t="s">
        <v>42</v>
      </c>
      <c r="W822">
        <v>385118</v>
      </c>
      <c r="X822" t="s">
        <v>3641</v>
      </c>
      <c r="Y822">
        <v>399</v>
      </c>
      <c r="Z822">
        <v>2358</v>
      </c>
      <c r="AA822">
        <v>7</v>
      </c>
      <c r="AB822">
        <v>6602.4000000000015</v>
      </c>
      <c r="AC822">
        <f>Table1_1[[#This Row],[Price]]*Table1_1[[#This Row],[Quantity]]</f>
        <v>16506</v>
      </c>
    </row>
    <row r="823" spans="1:29" x14ac:dyDescent="0.3">
      <c r="A823" t="s">
        <v>28</v>
      </c>
      <c r="B823" t="s">
        <v>29</v>
      </c>
      <c r="C823" t="s">
        <v>91</v>
      </c>
      <c r="D823" t="s">
        <v>237</v>
      </c>
      <c r="E823" t="s">
        <v>46</v>
      </c>
      <c r="F823" t="s">
        <v>99</v>
      </c>
      <c r="G823">
        <v>13</v>
      </c>
      <c r="H823">
        <v>407948</v>
      </c>
      <c r="I823" t="s">
        <v>58</v>
      </c>
      <c r="J823" s="3">
        <v>44661</v>
      </c>
      <c r="K823">
        <v>1200</v>
      </c>
      <c r="L823" t="s">
        <v>3643</v>
      </c>
      <c r="M823" t="s">
        <v>366</v>
      </c>
      <c r="N823" t="s">
        <v>3644</v>
      </c>
      <c r="O823" t="s">
        <v>3645</v>
      </c>
      <c r="P823" t="s">
        <v>71</v>
      </c>
      <c r="Q823">
        <v>9</v>
      </c>
      <c r="R823" t="s">
        <v>88</v>
      </c>
      <c r="S823" t="s">
        <v>118</v>
      </c>
      <c r="T823">
        <v>61777</v>
      </c>
      <c r="U823" s="1">
        <v>45588</v>
      </c>
      <c r="V823" t="s">
        <v>155</v>
      </c>
      <c r="W823">
        <v>591034</v>
      </c>
      <c r="X823" t="s">
        <v>3646</v>
      </c>
      <c r="Y823">
        <v>818</v>
      </c>
      <c r="Z823">
        <v>1224</v>
      </c>
      <c r="AA823">
        <v>3</v>
      </c>
      <c r="AB823">
        <v>1468.8000000000002</v>
      </c>
      <c r="AC823">
        <f>Table1_1[[#This Row],[Price]]*Table1_1[[#This Row],[Quantity]]</f>
        <v>3672</v>
      </c>
    </row>
    <row r="824" spans="1:29" x14ac:dyDescent="0.3">
      <c r="A824" t="s">
        <v>28</v>
      </c>
      <c r="B824" t="s">
        <v>29</v>
      </c>
      <c r="C824" t="s">
        <v>66</v>
      </c>
      <c r="D824" t="s">
        <v>227</v>
      </c>
      <c r="E824" t="s">
        <v>56</v>
      </c>
      <c r="F824" t="s">
        <v>135</v>
      </c>
      <c r="G824">
        <v>32</v>
      </c>
      <c r="H824">
        <v>430684</v>
      </c>
      <c r="I824" t="s">
        <v>58</v>
      </c>
      <c r="J824" s="3">
        <v>45237</v>
      </c>
      <c r="K824">
        <v>1100</v>
      </c>
      <c r="L824" t="s">
        <v>3648</v>
      </c>
      <c r="M824" t="s">
        <v>542</v>
      </c>
      <c r="N824" t="s">
        <v>3649</v>
      </c>
      <c r="O824" t="s">
        <v>3650</v>
      </c>
      <c r="P824" t="s">
        <v>71</v>
      </c>
      <c r="Q824">
        <v>8</v>
      </c>
      <c r="R824" t="s">
        <v>40</v>
      </c>
      <c r="S824" t="s">
        <v>63</v>
      </c>
      <c r="T824">
        <v>14355</v>
      </c>
      <c r="U824" s="1">
        <v>45530</v>
      </c>
      <c r="V824" t="s">
        <v>64</v>
      </c>
      <c r="W824">
        <v>467757</v>
      </c>
      <c r="X824" t="s">
        <v>3651</v>
      </c>
      <c r="Y824">
        <v>893</v>
      </c>
      <c r="Z824">
        <v>1721</v>
      </c>
      <c r="AA824">
        <v>3</v>
      </c>
      <c r="AB824">
        <v>2065.2000000000003</v>
      </c>
      <c r="AC824">
        <f>Table1_1[[#This Row],[Price]]*Table1_1[[#This Row],[Quantity]]</f>
        <v>5163</v>
      </c>
    </row>
    <row r="825" spans="1:29" x14ac:dyDescent="0.3">
      <c r="A825" t="s">
        <v>28</v>
      </c>
      <c r="B825" t="s">
        <v>29</v>
      </c>
      <c r="C825" t="s">
        <v>148</v>
      </c>
      <c r="D825" t="s">
        <v>411</v>
      </c>
      <c r="E825" t="s">
        <v>56</v>
      </c>
      <c r="F825" t="s">
        <v>83</v>
      </c>
      <c r="G825">
        <v>74</v>
      </c>
      <c r="H825">
        <v>426732</v>
      </c>
      <c r="I825" t="s">
        <v>34</v>
      </c>
      <c r="J825" s="3">
        <v>44894</v>
      </c>
      <c r="K825">
        <v>1200</v>
      </c>
      <c r="L825" t="s">
        <v>2533</v>
      </c>
      <c r="M825" t="s">
        <v>334</v>
      </c>
      <c r="N825" t="s">
        <v>3653</v>
      </c>
      <c r="O825" t="s">
        <v>3654</v>
      </c>
      <c r="P825" t="s">
        <v>51</v>
      </c>
      <c r="Q825">
        <v>5</v>
      </c>
      <c r="R825" t="s">
        <v>40</v>
      </c>
      <c r="S825" t="s">
        <v>41</v>
      </c>
      <c r="T825">
        <v>49352</v>
      </c>
      <c r="U825" s="1">
        <v>45396</v>
      </c>
      <c r="V825" t="s">
        <v>80</v>
      </c>
      <c r="W825">
        <v>705116</v>
      </c>
      <c r="X825" t="s">
        <v>3655</v>
      </c>
      <c r="Y825">
        <v>416</v>
      </c>
      <c r="Z825">
        <v>1086</v>
      </c>
      <c r="AA825">
        <v>6</v>
      </c>
      <c r="AB825">
        <v>2606.4</v>
      </c>
      <c r="AC825">
        <f>Table1_1[[#This Row],[Price]]*Table1_1[[#This Row],[Quantity]]</f>
        <v>6516</v>
      </c>
    </row>
    <row r="826" spans="1:29" x14ac:dyDescent="0.3">
      <c r="A826" t="s">
        <v>28</v>
      </c>
      <c r="B826" t="s">
        <v>29</v>
      </c>
      <c r="C826" t="s">
        <v>157</v>
      </c>
      <c r="D826" t="s">
        <v>524</v>
      </c>
      <c r="E826" t="s">
        <v>56</v>
      </c>
      <c r="F826" t="s">
        <v>33</v>
      </c>
      <c r="G826">
        <v>32</v>
      </c>
      <c r="H826">
        <v>409950</v>
      </c>
      <c r="I826" t="s">
        <v>58</v>
      </c>
      <c r="J826" s="3">
        <v>45597</v>
      </c>
      <c r="K826">
        <v>1100</v>
      </c>
      <c r="L826" t="s">
        <v>3656</v>
      </c>
      <c r="M826" t="s">
        <v>1366</v>
      </c>
      <c r="N826" t="s">
        <v>3657</v>
      </c>
      <c r="O826" t="s">
        <v>3658</v>
      </c>
      <c r="P826" t="s">
        <v>87</v>
      </c>
      <c r="Q826">
        <v>9</v>
      </c>
      <c r="R826" t="s">
        <v>40</v>
      </c>
      <c r="S826" t="s">
        <v>79</v>
      </c>
      <c r="T826">
        <v>21954</v>
      </c>
      <c r="U826" s="1">
        <v>45463</v>
      </c>
      <c r="V826" t="s">
        <v>52</v>
      </c>
      <c r="W826">
        <v>108187</v>
      </c>
      <c r="X826" t="s">
        <v>3659</v>
      </c>
      <c r="Y826">
        <v>288</v>
      </c>
      <c r="Z826">
        <v>869</v>
      </c>
      <c r="AA826">
        <v>6</v>
      </c>
      <c r="AB826">
        <v>2085.6</v>
      </c>
      <c r="AC826">
        <f>Table1_1[[#This Row],[Price]]*Table1_1[[#This Row],[Quantity]]</f>
        <v>5214</v>
      </c>
    </row>
    <row r="827" spans="1:29" x14ac:dyDescent="0.3">
      <c r="A827" t="s">
        <v>28</v>
      </c>
      <c r="B827" t="s">
        <v>29</v>
      </c>
      <c r="C827" t="s">
        <v>193</v>
      </c>
      <c r="D827" t="s">
        <v>411</v>
      </c>
      <c r="E827" t="s">
        <v>46</v>
      </c>
      <c r="F827" t="s">
        <v>57</v>
      </c>
      <c r="G827">
        <v>6</v>
      </c>
      <c r="H827">
        <v>407576</v>
      </c>
      <c r="I827" t="s">
        <v>58</v>
      </c>
      <c r="J827" s="3">
        <v>44181</v>
      </c>
      <c r="K827">
        <v>800</v>
      </c>
      <c r="L827" t="s">
        <v>3660</v>
      </c>
      <c r="M827" t="s">
        <v>101</v>
      </c>
      <c r="N827" t="s">
        <v>3661</v>
      </c>
      <c r="O827" t="s">
        <v>3662</v>
      </c>
      <c r="P827" t="s">
        <v>51</v>
      </c>
      <c r="Q827">
        <v>8</v>
      </c>
      <c r="R827" t="s">
        <v>40</v>
      </c>
      <c r="S827" t="s">
        <v>118</v>
      </c>
      <c r="T827">
        <v>41360</v>
      </c>
      <c r="U827" s="1">
        <v>45496</v>
      </c>
      <c r="V827" t="s">
        <v>126</v>
      </c>
      <c r="W827">
        <v>956463</v>
      </c>
      <c r="X827" t="s">
        <v>3663</v>
      </c>
      <c r="Y827">
        <v>235</v>
      </c>
      <c r="Z827">
        <v>1956</v>
      </c>
      <c r="AA827">
        <v>5</v>
      </c>
      <c r="AB827">
        <v>3912</v>
      </c>
      <c r="AC827">
        <f>Table1_1[[#This Row],[Price]]*Table1_1[[#This Row],[Quantity]]</f>
        <v>9780</v>
      </c>
    </row>
    <row r="828" spans="1:29" x14ac:dyDescent="0.3">
      <c r="A828" t="s">
        <v>28</v>
      </c>
      <c r="B828" t="s">
        <v>29</v>
      </c>
      <c r="C828" t="s">
        <v>54</v>
      </c>
      <c r="D828" t="s">
        <v>317</v>
      </c>
      <c r="E828" t="s">
        <v>56</v>
      </c>
      <c r="F828" t="s">
        <v>355</v>
      </c>
      <c r="G828">
        <v>50</v>
      </c>
      <c r="H828">
        <v>422459</v>
      </c>
      <c r="I828" t="s">
        <v>58</v>
      </c>
      <c r="J828" s="3">
        <v>43890</v>
      </c>
      <c r="K828">
        <v>1100</v>
      </c>
      <c r="L828" t="s">
        <v>3664</v>
      </c>
      <c r="M828" t="s">
        <v>144</v>
      </c>
      <c r="N828" t="s">
        <v>3665</v>
      </c>
      <c r="O828" t="s">
        <v>3666</v>
      </c>
      <c r="P828" t="s">
        <v>39</v>
      </c>
      <c r="Q828">
        <v>10</v>
      </c>
      <c r="R828" t="s">
        <v>88</v>
      </c>
      <c r="S828" t="s">
        <v>63</v>
      </c>
      <c r="T828">
        <v>54121</v>
      </c>
      <c r="U828" s="1">
        <v>45323</v>
      </c>
      <c r="V828" t="s">
        <v>119</v>
      </c>
      <c r="W828">
        <v>824673</v>
      </c>
      <c r="X828" t="s">
        <v>3667</v>
      </c>
      <c r="Y828">
        <v>273</v>
      </c>
      <c r="Z828">
        <v>1897</v>
      </c>
      <c r="AA828">
        <v>8</v>
      </c>
      <c r="AB828">
        <v>6070.4000000000015</v>
      </c>
      <c r="AC828">
        <f>Table1_1[[#This Row],[Price]]*Table1_1[[#This Row],[Quantity]]</f>
        <v>15176</v>
      </c>
    </row>
    <row r="829" spans="1:29" x14ac:dyDescent="0.3">
      <c r="A829" t="s">
        <v>28</v>
      </c>
      <c r="B829" t="s">
        <v>29</v>
      </c>
      <c r="C829" t="s">
        <v>54</v>
      </c>
      <c r="D829" t="s">
        <v>248</v>
      </c>
      <c r="E829" t="s">
        <v>32</v>
      </c>
      <c r="F829" t="s">
        <v>47</v>
      </c>
      <c r="G829">
        <v>33</v>
      </c>
      <c r="H829">
        <v>401988</v>
      </c>
      <c r="I829" t="s">
        <v>34</v>
      </c>
      <c r="J829" s="3">
        <v>44684</v>
      </c>
      <c r="K829">
        <v>1400</v>
      </c>
      <c r="L829" t="s">
        <v>3669</v>
      </c>
      <c r="M829" t="s">
        <v>115</v>
      </c>
      <c r="N829" t="s">
        <v>3670</v>
      </c>
      <c r="O829" t="s">
        <v>3671</v>
      </c>
      <c r="P829" t="s">
        <v>39</v>
      </c>
      <c r="Q829">
        <v>3</v>
      </c>
      <c r="R829" t="s">
        <v>40</v>
      </c>
      <c r="S829" t="s">
        <v>79</v>
      </c>
      <c r="T829">
        <v>18721</v>
      </c>
      <c r="U829" s="1">
        <v>45463</v>
      </c>
      <c r="V829" t="s">
        <v>52</v>
      </c>
      <c r="W829">
        <v>602611</v>
      </c>
      <c r="X829" t="s">
        <v>3672</v>
      </c>
      <c r="Y829">
        <v>523</v>
      </c>
      <c r="Z829">
        <v>1217</v>
      </c>
      <c r="AA829">
        <v>2</v>
      </c>
      <c r="AB829">
        <v>973.6</v>
      </c>
      <c r="AC829">
        <f>Table1_1[[#This Row],[Price]]*Table1_1[[#This Row],[Quantity]]</f>
        <v>2434</v>
      </c>
    </row>
    <row r="830" spans="1:29" x14ac:dyDescent="0.3">
      <c r="A830" t="s">
        <v>28</v>
      </c>
      <c r="B830" t="s">
        <v>29</v>
      </c>
      <c r="C830" t="s">
        <v>66</v>
      </c>
      <c r="D830" t="s">
        <v>442</v>
      </c>
      <c r="E830" t="s">
        <v>56</v>
      </c>
      <c r="F830" t="s">
        <v>99</v>
      </c>
      <c r="G830">
        <v>4</v>
      </c>
      <c r="H830">
        <v>407784</v>
      </c>
      <c r="I830" t="s">
        <v>34</v>
      </c>
      <c r="J830" s="3">
        <v>43958</v>
      </c>
      <c r="K830">
        <v>1000</v>
      </c>
      <c r="L830" t="s">
        <v>3673</v>
      </c>
      <c r="M830" t="s">
        <v>282</v>
      </c>
      <c r="N830" t="s">
        <v>3674</v>
      </c>
      <c r="O830" t="s">
        <v>3675</v>
      </c>
      <c r="P830" t="s">
        <v>71</v>
      </c>
      <c r="Q830">
        <v>16</v>
      </c>
      <c r="R830" t="s">
        <v>88</v>
      </c>
      <c r="S830" t="s">
        <v>41</v>
      </c>
      <c r="T830">
        <v>87653</v>
      </c>
      <c r="U830" s="1">
        <v>45397</v>
      </c>
      <c r="V830" t="s">
        <v>80</v>
      </c>
      <c r="W830">
        <v>158199</v>
      </c>
      <c r="X830" t="s">
        <v>3676</v>
      </c>
      <c r="Y830">
        <v>238</v>
      </c>
      <c r="Z830">
        <v>619</v>
      </c>
      <c r="AA830">
        <v>1</v>
      </c>
      <c r="AB830">
        <v>247.60000000000002</v>
      </c>
      <c r="AC830">
        <f>Table1_1[[#This Row],[Price]]*Table1_1[[#This Row],[Quantity]]</f>
        <v>619</v>
      </c>
    </row>
    <row r="831" spans="1:29" x14ac:dyDescent="0.3">
      <c r="A831" t="s">
        <v>28</v>
      </c>
      <c r="B831" t="s">
        <v>29</v>
      </c>
      <c r="C831" t="s">
        <v>30</v>
      </c>
      <c r="D831" t="s">
        <v>187</v>
      </c>
      <c r="E831" t="s">
        <v>56</v>
      </c>
      <c r="F831" t="s">
        <v>135</v>
      </c>
      <c r="G831">
        <v>8</v>
      </c>
      <c r="H831">
        <v>437587</v>
      </c>
      <c r="I831" t="s">
        <v>34</v>
      </c>
      <c r="J831" s="3">
        <v>45399</v>
      </c>
      <c r="K831">
        <v>800</v>
      </c>
      <c r="L831" t="s">
        <v>3678</v>
      </c>
      <c r="M831" t="s">
        <v>361</v>
      </c>
      <c r="N831" t="s">
        <v>3679</v>
      </c>
      <c r="O831">
        <v>6436531271</v>
      </c>
      <c r="P831" t="s">
        <v>51</v>
      </c>
      <c r="Q831">
        <v>12</v>
      </c>
      <c r="R831" t="s">
        <v>88</v>
      </c>
      <c r="S831" t="s">
        <v>118</v>
      </c>
      <c r="T831">
        <v>27764</v>
      </c>
      <c r="U831" s="1">
        <v>45368</v>
      </c>
      <c r="V831" t="s">
        <v>72</v>
      </c>
      <c r="W831">
        <v>976058</v>
      </c>
      <c r="X831" t="s">
        <v>3680</v>
      </c>
      <c r="Y831">
        <v>797</v>
      </c>
      <c r="Z831">
        <v>1605</v>
      </c>
      <c r="AA831">
        <v>3</v>
      </c>
      <c r="AB831">
        <v>1926</v>
      </c>
      <c r="AC831">
        <f>Table1_1[[#This Row],[Price]]*Table1_1[[#This Row],[Quantity]]</f>
        <v>4815</v>
      </c>
    </row>
    <row r="832" spans="1:29" x14ac:dyDescent="0.3">
      <c r="A832" t="s">
        <v>28</v>
      </c>
      <c r="B832" t="s">
        <v>29</v>
      </c>
      <c r="C832" t="s">
        <v>66</v>
      </c>
      <c r="D832" t="s">
        <v>511</v>
      </c>
      <c r="E832" t="s">
        <v>46</v>
      </c>
      <c r="F832" t="s">
        <v>150</v>
      </c>
      <c r="G832">
        <v>9</v>
      </c>
      <c r="H832">
        <v>439596</v>
      </c>
      <c r="I832" t="s">
        <v>34</v>
      </c>
      <c r="J832" s="3">
        <v>44544</v>
      </c>
      <c r="K832">
        <v>1000</v>
      </c>
      <c r="L832" t="s">
        <v>3681</v>
      </c>
      <c r="M832" t="s">
        <v>351</v>
      </c>
      <c r="N832" t="s">
        <v>3682</v>
      </c>
      <c r="O832" t="s">
        <v>3683</v>
      </c>
      <c r="P832" t="s">
        <v>39</v>
      </c>
      <c r="Q832">
        <v>8</v>
      </c>
      <c r="R832" t="s">
        <v>40</v>
      </c>
      <c r="S832" t="s">
        <v>118</v>
      </c>
      <c r="T832">
        <v>95901</v>
      </c>
      <c r="U832" s="1">
        <v>45512</v>
      </c>
      <c r="V832" t="s">
        <v>64</v>
      </c>
      <c r="W832">
        <v>572259</v>
      </c>
      <c r="X832" t="s">
        <v>3684</v>
      </c>
      <c r="Y832">
        <v>474</v>
      </c>
      <c r="Z832">
        <v>2238</v>
      </c>
      <c r="AA832">
        <v>7</v>
      </c>
      <c r="AB832">
        <v>6266.4000000000015</v>
      </c>
      <c r="AC832">
        <f>Table1_1[[#This Row],[Price]]*Table1_1[[#This Row],[Quantity]]</f>
        <v>15666</v>
      </c>
    </row>
    <row r="833" spans="1:29" x14ac:dyDescent="0.3">
      <c r="A833" t="s">
        <v>28</v>
      </c>
      <c r="B833" t="s">
        <v>29</v>
      </c>
      <c r="C833" t="s">
        <v>44</v>
      </c>
      <c r="D833" t="s">
        <v>442</v>
      </c>
      <c r="E833" t="s">
        <v>56</v>
      </c>
      <c r="F833" t="s">
        <v>99</v>
      </c>
      <c r="G833">
        <v>90</v>
      </c>
      <c r="H833">
        <v>410977</v>
      </c>
      <c r="I833" t="s">
        <v>34</v>
      </c>
      <c r="J833" s="3">
        <v>45402</v>
      </c>
      <c r="K833">
        <v>1400</v>
      </c>
      <c r="L833" t="s">
        <v>3686</v>
      </c>
      <c r="M833" t="s">
        <v>263</v>
      </c>
      <c r="N833" t="s">
        <v>3687</v>
      </c>
      <c r="O833">
        <v>1748360931</v>
      </c>
      <c r="P833" t="s">
        <v>71</v>
      </c>
      <c r="Q833">
        <v>18</v>
      </c>
      <c r="R833" t="s">
        <v>88</v>
      </c>
      <c r="S833" t="s">
        <v>79</v>
      </c>
      <c r="T833">
        <v>54547</v>
      </c>
      <c r="U833" s="1">
        <v>45313</v>
      </c>
      <c r="V833" t="s">
        <v>111</v>
      </c>
      <c r="W833">
        <v>391801</v>
      </c>
      <c r="X833" t="s">
        <v>3688</v>
      </c>
      <c r="Y833">
        <v>632</v>
      </c>
      <c r="Z833">
        <v>2731</v>
      </c>
      <c r="AA833">
        <v>8</v>
      </c>
      <c r="AB833">
        <v>8739.2000000000007</v>
      </c>
      <c r="AC833">
        <f>Table1_1[[#This Row],[Price]]*Table1_1[[#This Row],[Quantity]]</f>
        <v>21848</v>
      </c>
    </row>
    <row r="834" spans="1:29" x14ac:dyDescent="0.3">
      <c r="A834" t="s">
        <v>28</v>
      </c>
      <c r="B834" t="s">
        <v>29</v>
      </c>
      <c r="C834" t="s">
        <v>30</v>
      </c>
      <c r="D834" t="s">
        <v>621</v>
      </c>
      <c r="E834" t="s">
        <v>32</v>
      </c>
      <c r="F834" t="s">
        <v>113</v>
      </c>
      <c r="G834">
        <v>39</v>
      </c>
      <c r="H834">
        <v>439897</v>
      </c>
      <c r="I834" t="s">
        <v>58</v>
      </c>
      <c r="J834" s="3">
        <v>43927</v>
      </c>
      <c r="K834">
        <v>1400</v>
      </c>
      <c r="L834" t="s">
        <v>3689</v>
      </c>
      <c r="M834" t="s">
        <v>68</v>
      </c>
      <c r="N834" t="s">
        <v>3690</v>
      </c>
      <c r="O834" t="s">
        <v>3691</v>
      </c>
      <c r="P834" t="s">
        <v>71</v>
      </c>
      <c r="Q834">
        <v>15</v>
      </c>
      <c r="R834" t="s">
        <v>88</v>
      </c>
      <c r="S834" t="s">
        <v>79</v>
      </c>
      <c r="T834">
        <v>82795</v>
      </c>
      <c r="U834" s="1">
        <v>45508</v>
      </c>
      <c r="V834" t="s">
        <v>64</v>
      </c>
      <c r="W834">
        <v>464121</v>
      </c>
      <c r="X834" t="s">
        <v>3692</v>
      </c>
      <c r="Y834">
        <v>405</v>
      </c>
      <c r="Z834">
        <v>692</v>
      </c>
      <c r="AA834">
        <v>5</v>
      </c>
      <c r="AB834">
        <v>1384</v>
      </c>
      <c r="AC834">
        <f>Table1_1[[#This Row],[Price]]*Table1_1[[#This Row],[Quantity]]</f>
        <v>3460</v>
      </c>
    </row>
    <row r="835" spans="1:29" x14ac:dyDescent="0.3">
      <c r="A835" t="s">
        <v>28</v>
      </c>
      <c r="B835" t="s">
        <v>29</v>
      </c>
      <c r="C835" t="s">
        <v>66</v>
      </c>
      <c r="D835" t="s">
        <v>105</v>
      </c>
      <c r="E835" t="s">
        <v>32</v>
      </c>
      <c r="F835" t="s">
        <v>33</v>
      </c>
      <c r="G835">
        <v>22</v>
      </c>
      <c r="H835">
        <v>416654</v>
      </c>
      <c r="I835" t="s">
        <v>34</v>
      </c>
      <c r="J835" s="3">
        <v>44160</v>
      </c>
      <c r="K835">
        <v>800</v>
      </c>
      <c r="L835" t="s">
        <v>3693</v>
      </c>
      <c r="M835" t="s">
        <v>177</v>
      </c>
      <c r="N835" t="s">
        <v>3694</v>
      </c>
      <c r="O835" t="s">
        <v>3695</v>
      </c>
      <c r="P835" t="s">
        <v>71</v>
      </c>
      <c r="Q835">
        <v>9</v>
      </c>
      <c r="R835" t="s">
        <v>88</v>
      </c>
      <c r="S835" t="s">
        <v>63</v>
      </c>
      <c r="T835">
        <v>18864</v>
      </c>
      <c r="U835" s="1">
        <v>45325</v>
      </c>
      <c r="V835" t="s">
        <v>119</v>
      </c>
      <c r="W835">
        <v>146022</v>
      </c>
      <c r="X835" t="s">
        <v>3696</v>
      </c>
      <c r="Y835">
        <v>638</v>
      </c>
      <c r="Z835">
        <v>2148</v>
      </c>
      <c r="AA835">
        <v>5</v>
      </c>
      <c r="AB835">
        <v>4296</v>
      </c>
      <c r="AC835">
        <f>Table1_1[[#This Row],[Price]]*Table1_1[[#This Row],[Quantity]]</f>
        <v>10740</v>
      </c>
    </row>
    <row r="836" spans="1:29" x14ac:dyDescent="0.3">
      <c r="A836" t="s">
        <v>28</v>
      </c>
      <c r="B836" t="s">
        <v>29</v>
      </c>
      <c r="C836" t="s">
        <v>193</v>
      </c>
      <c r="D836" t="s">
        <v>220</v>
      </c>
      <c r="E836" t="s">
        <v>56</v>
      </c>
      <c r="F836" t="s">
        <v>135</v>
      </c>
      <c r="G836">
        <v>85</v>
      </c>
      <c r="H836">
        <v>402116</v>
      </c>
      <c r="I836" t="s">
        <v>34</v>
      </c>
      <c r="J836" s="3">
        <v>44031</v>
      </c>
      <c r="K836">
        <v>1200</v>
      </c>
      <c r="L836" t="s">
        <v>3697</v>
      </c>
      <c r="M836" t="s">
        <v>1460</v>
      </c>
      <c r="N836" t="s">
        <v>3698</v>
      </c>
      <c r="O836" t="s">
        <v>3699</v>
      </c>
      <c r="P836" t="s">
        <v>71</v>
      </c>
      <c r="Q836">
        <v>19</v>
      </c>
      <c r="R836" t="s">
        <v>40</v>
      </c>
      <c r="S836" t="s">
        <v>41</v>
      </c>
      <c r="T836">
        <v>27735</v>
      </c>
      <c r="U836" s="1">
        <v>45622</v>
      </c>
      <c r="V836" t="s">
        <v>42</v>
      </c>
      <c r="W836">
        <v>481020</v>
      </c>
      <c r="X836" t="s">
        <v>3700</v>
      </c>
      <c r="Y836">
        <v>575</v>
      </c>
      <c r="Z836">
        <v>2742</v>
      </c>
      <c r="AA836">
        <v>1</v>
      </c>
      <c r="AB836">
        <v>1096.8</v>
      </c>
      <c r="AC836">
        <f>Table1_1[[#This Row],[Price]]*Table1_1[[#This Row],[Quantity]]</f>
        <v>2742</v>
      </c>
    </row>
    <row r="837" spans="1:29" x14ac:dyDescent="0.3">
      <c r="A837" t="s">
        <v>28</v>
      </c>
      <c r="B837" t="s">
        <v>29</v>
      </c>
      <c r="C837" t="s">
        <v>54</v>
      </c>
      <c r="D837" t="s">
        <v>237</v>
      </c>
      <c r="E837" t="s">
        <v>56</v>
      </c>
      <c r="F837" t="s">
        <v>99</v>
      </c>
      <c r="G837">
        <v>71</v>
      </c>
      <c r="H837">
        <v>400136</v>
      </c>
      <c r="I837" t="s">
        <v>34</v>
      </c>
      <c r="J837" s="3">
        <v>43916</v>
      </c>
      <c r="K837">
        <v>1100</v>
      </c>
      <c r="L837" t="s">
        <v>3701</v>
      </c>
      <c r="M837" t="s">
        <v>108</v>
      </c>
      <c r="N837" t="s">
        <v>3702</v>
      </c>
      <c r="O837" t="s">
        <v>3703</v>
      </c>
      <c r="P837" t="s">
        <v>51</v>
      </c>
      <c r="Q837">
        <v>19</v>
      </c>
      <c r="R837" t="s">
        <v>40</v>
      </c>
      <c r="S837" t="s">
        <v>79</v>
      </c>
      <c r="T837">
        <v>45788</v>
      </c>
      <c r="U837" s="1">
        <v>45344</v>
      </c>
      <c r="V837" t="s">
        <v>119</v>
      </c>
      <c r="W837">
        <v>459412</v>
      </c>
      <c r="X837" t="s">
        <v>3704</v>
      </c>
      <c r="Y837">
        <v>782</v>
      </c>
      <c r="Z837">
        <v>2188</v>
      </c>
      <c r="AA837">
        <v>4</v>
      </c>
      <c r="AB837">
        <v>3500.8</v>
      </c>
      <c r="AC837">
        <f>Table1_1[[#This Row],[Price]]*Table1_1[[#This Row],[Quantity]]</f>
        <v>8752</v>
      </c>
    </row>
    <row r="838" spans="1:29" x14ac:dyDescent="0.3">
      <c r="A838" t="s">
        <v>28</v>
      </c>
      <c r="B838" t="s">
        <v>29</v>
      </c>
      <c r="C838" t="s">
        <v>44</v>
      </c>
      <c r="D838" t="s">
        <v>149</v>
      </c>
      <c r="E838" t="s">
        <v>56</v>
      </c>
      <c r="F838" t="s">
        <v>106</v>
      </c>
      <c r="G838">
        <v>41</v>
      </c>
      <c r="H838">
        <v>423117</v>
      </c>
      <c r="I838" t="s">
        <v>34</v>
      </c>
      <c r="J838" s="3">
        <v>45149</v>
      </c>
      <c r="K838">
        <v>1200</v>
      </c>
      <c r="L838" t="s">
        <v>3705</v>
      </c>
      <c r="M838" t="s">
        <v>334</v>
      </c>
      <c r="N838" t="s">
        <v>3706</v>
      </c>
      <c r="O838" t="s">
        <v>3707</v>
      </c>
      <c r="P838" t="s">
        <v>71</v>
      </c>
      <c r="Q838">
        <v>14</v>
      </c>
      <c r="R838" t="s">
        <v>88</v>
      </c>
      <c r="S838" t="s">
        <v>63</v>
      </c>
      <c r="T838">
        <v>22538</v>
      </c>
      <c r="U838" s="1">
        <v>45612</v>
      </c>
      <c r="V838" t="s">
        <v>42</v>
      </c>
      <c r="W838">
        <v>126337</v>
      </c>
      <c r="X838" t="s">
        <v>3708</v>
      </c>
      <c r="Y838">
        <v>861</v>
      </c>
      <c r="Z838">
        <v>897</v>
      </c>
      <c r="AA838">
        <v>2</v>
      </c>
      <c r="AB838">
        <v>717.6</v>
      </c>
      <c r="AC838">
        <f>Table1_1[[#This Row],[Price]]*Table1_1[[#This Row],[Quantity]]</f>
        <v>1794</v>
      </c>
    </row>
    <row r="839" spans="1:29" x14ac:dyDescent="0.3">
      <c r="A839" t="s">
        <v>28</v>
      </c>
      <c r="B839" t="s">
        <v>29</v>
      </c>
      <c r="C839" t="s">
        <v>91</v>
      </c>
      <c r="D839" t="s">
        <v>467</v>
      </c>
      <c r="E839" t="s">
        <v>46</v>
      </c>
      <c r="F839" t="s">
        <v>175</v>
      </c>
      <c r="G839">
        <v>46</v>
      </c>
      <c r="H839">
        <v>437491</v>
      </c>
      <c r="I839" t="s">
        <v>58</v>
      </c>
      <c r="J839" s="3">
        <v>45088</v>
      </c>
      <c r="K839">
        <v>950</v>
      </c>
      <c r="L839" t="s">
        <v>3709</v>
      </c>
      <c r="M839" t="s">
        <v>372</v>
      </c>
      <c r="N839" t="s">
        <v>3710</v>
      </c>
      <c r="O839" t="s">
        <v>3711</v>
      </c>
      <c r="P839" t="s">
        <v>71</v>
      </c>
      <c r="Q839">
        <v>14</v>
      </c>
      <c r="R839" t="s">
        <v>40</v>
      </c>
      <c r="S839" t="s">
        <v>79</v>
      </c>
      <c r="T839">
        <v>98193</v>
      </c>
      <c r="U839" s="1">
        <v>45555</v>
      </c>
      <c r="V839" t="s">
        <v>180</v>
      </c>
      <c r="W839">
        <v>302898</v>
      </c>
      <c r="X839" t="s">
        <v>3712</v>
      </c>
      <c r="Y839">
        <v>818</v>
      </c>
      <c r="Z839">
        <v>1372</v>
      </c>
      <c r="AA839">
        <v>3</v>
      </c>
      <c r="AB839">
        <v>1646.4</v>
      </c>
      <c r="AC839">
        <f>Table1_1[[#This Row],[Price]]*Table1_1[[#This Row],[Quantity]]</f>
        <v>4116</v>
      </c>
    </row>
    <row r="840" spans="1:29" x14ac:dyDescent="0.3">
      <c r="A840" t="s">
        <v>28</v>
      </c>
      <c r="B840" t="s">
        <v>29</v>
      </c>
      <c r="C840" t="s">
        <v>148</v>
      </c>
      <c r="D840" t="s">
        <v>411</v>
      </c>
      <c r="E840" t="s">
        <v>32</v>
      </c>
      <c r="F840" t="s">
        <v>113</v>
      </c>
      <c r="G840">
        <v>85</v>
      </c>
      <c r="H840">
        <v>418081</v>
      </c>
      <c r="I840" t="s">
        <v>58</v>
      </c>
      <c r="J840" s="3">
        <v>45203</v>
      </c>
      <c r="K840">
        <v>950</v>
      </c>
      <c r="L840" t="s">
        <v>3713</v>
      </c>
      <c r="M840" t="s">
        <v>108</v>
      </c>
      <c r="N840" t="s">
        <v>3714</v>
      </c>
      <c r="O840" t="s">
        <v>3715</v>
      </c>
      <c r="P840" t="s">
        <v>51</v>
      </c>
      <c r="Q840">
        <v>4</v>
      </c>
      <c r="R840" t="s">
        <v>40</v>
      </c>
      <c r="S840" t="s">
        <v>41</v>
      </c>
      <c r="T840">
        <v>43190</v>
      </c>
      <c r="U840" s="1">
        <v>45402</v>
      </c>
      <c r="V840" t="s">
        <v>80</v>
      </c>
      <c r="W840">
        <v>500650</v>
      </c>
      <c r="X840" t="s">
        <v>3716</v>
      </c>
      <c r="Y840">
        <v>539</v>
      </c>
      <c r="Z840">
        <v>1513</v>
      </c>
      <c r="AA840">
        <v>7</v>
      </c>
      <c r="AB840">
        <v>4236.4000000000015</v>
      </c>
      <c r="AC840">
        <f>Table1_1[[#This Row],[Price]]*Table1_1[[#This Row],[Quantity]]</f>
        <v>10591</v>
      </c>
    </row>
    <row r="841" spans="1:29" x14ac:dyDescent="0.3">
      <c r="A841" t="s">
        <v>28</v>
      </c>
      <c r="B841" t="s">
        <v>29</v>
      </c>
      <c r="C841" t="s">
        <v>157</v>
      </c>
      <c r="D841" t="s">
        <v>45</v>
      </c>
      <c r="E841" t="s">
        <v>32</v>
      </c>
      <c r="F841" t="s">
        <v>355</v>
      </c>
      <c r="G841">
        <v>29</v>
      </c>
      <c r="H841">
        <v>436372</v>
      </c>
      <c r="I841" t="s">
        <v>58</v>
      </c>
      <c r="J841" s="3">
        <v>44289</v>
      </c>
      <c r="K841">
        <v>950</v>
      </c>
      <c r="L841" t="s">
        <v>3718</v>
      </c>
      <c r="M841" t="s">
        <v>189</v>
      </c>
      <c r="N841" t="s">
        <v>3719</v>
      </c>
      <c r="O841" t="s">
        <v>3720</v>
      </c>
      <c r="P841" t="s">
        <v>39</v>
      </c>
      <c r="Q841">
        <v>16</v>
      </c>
      <c r="R841" t="s">
        <v>88</v>
      </c>
      <c r="S841" t="s">
        <v>41</v>
      </c>
      <c r="T841">
        <v>17172</v>
      </c>
      <c r="U841" s="1">
        <v>45608</v>
      </c>
      <c r="V841" t="s">
        <v>42</v>
      </c>
      <c r="W841">
        <v>201494</v>
      </c>
      <c r="X841" t="s">
        <v>3721</v>
      </c>
      <c r="Y841">
        <v>759</v>
      </c>
      <c r="Z841">
        <v>2218</v>
      </c>
      <c r="AA841">
        <v>1</v>
      </c>
      <c r="AB841">
        <v>887.2</v>
      </c>
      <c r="AC841">
        <f>Table1_1[[#This Row],[Price]]*Table1_1[[#This Row],[Quantity]]</f>
        <v>2218</v>
      </c>
    </row>
    <row r="842" spans="1:29" x14ac:dyDescent="0.3">
      <c r="A842" t="s">
        <v>28</v>
      </c>
      <c r="B842" t="s">
        <v>29</v>
      </c>
      <c r="C842" t="s">
        <v>30</v>
      </c>
      <c r="D842" t="s">
        <v>182</v>
      </c>
      <c r="E842" t="s">
        <v>46</v>
      </c>
      <c r="F842" t="s">
        <v>175</v>
      </c>
      <c r="G842">
        <v>77</v>
      </c>
      <c r="H842">
        <v>406075</v>
      </c>
      <c r="I842" t="s">
        <v>58</v>
      </c>
      <c r="J842" s="3">
        <v>44512</v>
      </c>
      <c r="K842">
        <v>1000</v>
      </c>
      <c r="L842" t="s">
        <v>3722</v>
      </c>
      <c r="M842" t="s">
        <v>189</v>
      </c>
      <c r="N842" t="s">
        <v>3723</v>
      </c>
      <c r="O842" t="s">
        <v>3724</v>
      </c>
      <c r="P842" t="s">
        <v>87</v>
      </c>
      <c r="Q842">
        <v>7</v>
      </c>
      <c r="R842" t="s">
        <v>40</v>
      </c>
      <c r="S842" t="s">
        <v>118</v>
      </c>
      <c r="T842">
        <v>14040</v>
      </c>
      <c r="U842" s="1">
        <v>45572</v>
      </c>
      <c r="V842" t="s">
        <v>155</v>
      </c>
      <c r="W842">
        <v>113138</v>
      </c>
      <c r="X842" t="s">
        <v>3725</v>
      </c>
      <c r="Y842">
        <v>821</v>
      </c>
      <c r="Z842">
        <v>2319</v>
      </c>
      <c r="AA842">
        <v>6</v>
      </c>
      <c r="AB842">
        <v>5565.6</v>
      </c>
      <c r="AC842">
        <f>Table1_1[[#This Row],[Price]]*Table1_1[[#This Row],[Quantity]]</f>
        <v>13914</v>
      </c>
    </row>
    <row r="843" spans="1:29" x14ac:dyDescent="0.3">
      <c r="A843" t="s">
        <v>28</v>
      </c>
      <c r="B843" t="s">
        <v>29</v>
      </c>
      <c r="C843" t="s">
        <v>91</v>
      </c>
      <c r="D843" t="s">
        <v>291</v>
      </c>
      <c r="E843" t="s">
        <v>46</v>
      </c>
      <c r="F843" t="s">
        <v>355</v>
      </c>
      <c r="G843">
        <v>18</v>
      </c>
      <c r="H843">
        <v>436467</v>
      </c>
      <c r="I843" t="s">
        <v>58</v>
      </c>
      <c r="J843" s="3">
        <v>44932</v>
      </c>
      <c r="K843">
        <v>1200</v>
      </c>
      <c r="L843" t="s">
        <v>3726</v>
      </c>
      <c r="M843" t="s">
        <v>282</v>
      </c>
      <c r="N843" t="s">
        <v>3727</v>
      </c>
      <c r="O843" t="s">
        <v>3728</v>
      </c>
      <c r="P843" t="s">
        <v>71</v>
      </c>
      <c r="Q843">
        <v>19</v>
      </c>
      <c r="R843" t="s">
        <v>40</v>
      </c>
      <c r="S843" t="s">
        <v>79</v>
      </c>
      <c r="T843">
        <v>46677</v>
      </c>
      <c r="U843" s="1">
        <v>45312</v>
      </c>
      <c r="V843" t="s">
        <v>111</v>
      </c>
      <c r="W843">
        <v>946736</v>
      </c>
      <c r="X843" t="s">
        <v>3729</v>
      </c>
      <c r="Y843">
        <v>483</v>
      </c>
      <c r="Z843">
        <v>2114</v>
      </c>
      <c r="AA843">
        <v>5</v>
      </c>
      <c r="AB843">
        <v>4228</v>
      </c>
      <c r="AC843">
        <f>Table1_1[[#This Row],[Price]]*Table1_1[[#This Row],[Quantity]]</f>
        <v>10570</v>
      </c>
    </row>
    <row r="844" spans="1:29" x14ac:dyDescent="0.3">
      <c r="A844" t="s">
        <v>28</v>
      </c>
      <c r="B844" t="s">
        <v>29</v>
      </c>
      <c r="C844" t="s">
        <v>193</v>
      </c>
      <c r="D844" t="s">
        <v>467</v>
      </c>
      <c r="E844" t="s">
        <v>56</v>
      </c>
      <c r="F844" t="s">
        <v>33</v>
      </c>
      <c r="G844">
        <v>18</v>
      </c>
      <c r="H844">
        <v>418024</v>
      </c>
      <c r="I844" t="s">
        <v>34</v>
      </c>
      <c r="J844" s="3">
        <v>45348</v>
      </c>
      <c r="K844">
        <v>1100</v>
      </c>
      <c r="L844" t="s">
        <v>3730</v>
      </c>
      <c r="M844" t="s">
        <v>856</v>
      </c>
      <c r="N844" t="s">
        <v>3731</v>
      </c>
      <c r="O844" t="s">
        <v>3732</v>
      </c>
      <c r="P844" t="s">
        <v>87</v>
      </c>
      <c r="Q844">
        <v>19</v>
      </c>
      <c r="R844" t="s">
        <v>88</v>
      </c>
      <c r="S844" t="s">
        <v>41</v>
      </c>
      <c r="T844">
        <v>64183</v>
      </c>
      <c r="U844" s="1">
        <v>45465</v>
      </c>
      <c r="V844" t="s">
        <v>52</v>
      </c>
      <c r="W844">
        <v>862616</v>
      </c>
      <c r="X844" t="s">
        <v>3733</v>
      </c>
      <c r="Y844">
        <v>654</v>
      </c>
      <c r="Z844">
        <v>2250</v>
      </c>
      <c r="AA844">
        <v>5</v>
      </c>
      <c r="AB844">
        <v>4500</v>
      </c>
      <c r="AC844">
        <f>Table1_1[[#This Row],[Price]]*Table1_1[[#This Row],[Quantity]]</f>
        <v>11250</v>
      </c>
    </row>
    <row r="845" spans="1:29" x14ac:dyDescent="0.3">
      <c r="A845" t="s">
        <v>28</v>
      </c>
      <c r="B845" t="s">
        <v>29</v>
      </c>
      <c r="C845" t="s">
        <v>148</v>
      </c>
      <c r="D845" t="s">
        <v>317</v>
      </c>
      <c r="E845" t="s">
        <v>46</v>
      </c>
      <c r="F845" t="s">
        <v>135</v>
      </c>
      <c r="G845">
        <v>61</v>
      </c>
      <c r="H845">
        <v>417144</v>
      </c>
      <c r="I845" t="s">
        <v>34</v>
      </c>
      <c r="J845" s="3">
        <v>44171</v>
      </c>
      <c r="K845">
        <v>1300</v>
      </c>
      <c r="L845" t="s">
        <v>3734</v>
      </c>
      <c r="M845" t="s">
        <v>394</v>
      </c>
      <c r="N845" t="s">
        <v>3735</v>
      </c>
      <c r="O845" t="s">
        <v>3736</v>
      </c>
      <c r="P845" t="s">
        <v>51</v>
      </c>
      <c r="Q845">
        <v>7</v>
      </c>
      <c r="R845" t="s">
        <v>40</v>
      </c>
      <c r="S845" t="s">
        <v>63</v>
      </c>
      <c r="T845">
        <v>87984</v>
      </c>
      <c r="U845" s="1">
        <v>45388</v>
      </c>
      <c r="V845" t="s">
        <v>80</v>
      </c>
      <c r="W845">
        <v>136447</v>
      </c>
      <c r="X845" t="s">
        <v>3737</v>
      </c>
      <c r="Y845">
        <v>367</v>
      </c>
      <c r="Z845">
        <v>2673</v>
      </c>
      <c r="AA845">
        <v>2</v>
      </c>
      <c r="AB845">
        <v>2138.4</v>
      </c>
      <c r="AC845">
        <f>Table1_1[[#This Row],[Price]]*Table1_1[[#This Row],[Quantity]]</f>
        <v>5346</v>
      </c>
    </row>
    <row r="846" spans="1:29" x14ac:dyDescent="0.3">
      <c r="A846" t="s">
        <v>28</v>
      </c>
      <c r="B846" t="s">
        <v>29</v>
      </c>
      <c r="C846" t="s">
        <v>148</v>
      </c>
      <c r="D846" t="s">
        <v>467</v>
      </c>
      <c r="E846" t="s">
        <v>56</v>
      </c>
      <c r="F846" t="s">
        <v>99</v>
      </c>
      <c r="G846">
        <v>95</v>
      </c>
      <c r="H846">
        <v>424350</v>
      </c>
      <c r="I846" t="s">
        <v>34</v>
      </c>
      <c r="J846" s="3">
        <v>45568</v>
      </c>
      <c r="K846">
        <v>1200</v>
      </c>
      <c r="L846" t="s">
        <v>3738</v>
      </c>
      <c r="M846" t="s">
        <v>159</v>
      </c>
      <c r="N846" t="s">
        <v>3739</v>
      </c>
      <c r="O846" t="s">
        <v>3740</v>
      </c>
      <c r="P846" t="s">
        <v>51</v>
      </c>
      <c r="Q846">
        <v>19</v>
      </c>
      <c r="R846" t="s">
        <v>88</v>
      </c>
      <c r="S846" t="s">
        <v>118</v>
      </c>
      <c r="T846">
        <v>20708</v>
      </c>
      <c r="U846" s="1">
        <v>45480</v>
      </c>
      <c r="V846" t="s">
        <v>126</v>
      </c>
      <c r="W846">
        <v>389340</v>
      </c>
      <c r="X846" t="s">
        <v>3741</v>
      </c>
      <c r="Y846">
        <v>513</v>
      </c>
      <c r="Z846">
        <v>1248</v>
      </c>
      <c r="AA846">
        <v>5</v>
      </c>
      <c r="AB846">
        <v>2496</v>
      </c>
      <c r="AC846">
        <f>Table1_1[[#This Row],[Price]]*Table1_1[[#This Row],[Quantity]]</f>
        <v>6240</v>
      </c>
    </row>
    <row r="847" spans="1:29" x14ac:dyDescent="0.3">
      <c r="A847" t="s">
        <v>28</v>
      </c>
      <c r="B847" t="s">
        <v>29</v>
      </c>
      <c r="C847" t="s">
        <v>66</v>
      </c>
      <c r="D847" t="s">
        <v>149</v>
      </c>
      <c r="E847" t="s">
        <v>56</v>
      </c>
      <c r="F847" t="s">
        <v>83</v>
      </c>
      <c r="G847">
        <v>44</v>
      </c>
      <c r="H847">
        <v>420235</v>
      </c>
      <c r="I847" t="s">
        <v>58</v>
      </c>
      <c r="J847" s="3">
        <v>43894</v>
      </c>
      <c r="K847">
        <v>1400</v>
      </c>
      <c r="L847" t="s">
        <v>1512</v>
      </c>
      <c r="M847" t="s">
        <v>394</v>
      </c>
      <c r="N847" t="s">
        <v>3742</v>
      </c>
      <c r="O847" t="s">
        <v>3743</v>
      </c>
      <c r="P847" t="s">
        <v>39</v>
      </c>
      <c r="Q847">
        <v>15</v>
      </c>
      <c r="R847" t="s">
        <v>88</v>
      </c>
      <c r="S847" t="s">
        <v>79</v>
      </c>
      <c r="T847">
        <v>19356</v>
      </c>
      <c r="U847" s="1">
        <v>45355</v>
      </c>
      <c r="V847" t="s">
        <v>72</v>
      </c>
      <c r="W847">
        <v>447352</v>
      </c>
      <c r="X847" t="s">
        <v>3744</v>
      </c>
      <c r="Y847">
        <v>434</v>
      </c>
      <c r="Z847">
        <v>2595</v>
      </c>
      <c r="AA847">
        <v>3</v>
      </c>
      <c r="AB847">
        <v>3114</v>
      </c>
      <c r="AC847">
        <f>Table1_1[[#This Row],[Price]]*Table1_1[[#This Row],[Quantity]]</f>
        <v>7785</v>
      </c>
    </row>
    <row r="848" spans="1:29" x14ac:dyDescent="0.3">
      <c r="A848" t="s">
        <v>28</v>
      </c>
      <c r="B848" t="s">
        <v>29</v>
      </c>
      <c r="C848" t="s">
        <v>54</v>
      </c>
      <c r="D848" t="s">
        <v>338</v>
      </c>
      <c r="E848" t="s">
        <v>32</v>
      </c>
      <c r="F848" t="s">
        <v>47</v>
      </c>
      <c r="G848">
        <v>30</v>
      </c>
      <c r="H848">
        <v>432072</v>
      </c>
      <c r="I848" t="s">
        <v>58</v>
      </c>
      <c r="J848" s="3">
        <v>44543</v>
      </c>
      <c r="K848">
        <v>1100</v>
      </c>
      <c r="L848" t="s">
        <v>3745</v>
      </c>
      <c r="M848" t="s">
        <v>2054</v>
      </c>
      <c r="N848" t="s">
        <v>3746</v>
      </c>
      <c r="O848">
        <v>9504252800</v>
      </c>
      <c r="P848" t="s">
        <v>87</v>
      </c>
      <c r="Q848">
        <v>16</v>
      </c>
      <c r="R848" t="s">
        <v>40</v>
      </c>
      <c r="S848" t="s">
        <v>41</v>
      </c>
      <c r="T848">
        <v>59681</v>
      </c>
      <c r="U848" s="1">
        <v>45511</v>
      </c>
      <c r="V848" t="s">
        <v>64</v>
      </c>
      <c r="W848">
        <v>756180</v>
      </c>
      <c r="X848" t="s">
        <v>3747</v>
      </c>
      <c r="Y848">
        <v>936</v>
      </c>
      <c r="Z848">
        <v>2269</v>
      </c>
      <c r="AA848">
        <v>7</v>
      </c>
      <c r="AB848">
        <v>6353.2000000000007</v>
      </c>
      <c r="AC848">
        <f>Table1_1[[#This Row],[Price]]*Table1_1[[#This Row],[Quantity]]</f>
        <v>15883</v>
      </c>
    </row>
    <row r="849" spans="1:29" x14ac:dyDescent="0.3">
      <c r="A849" t="s">
        <v>28</v>
      </c>
      <c r="B849" t="s">
        <v>29</v>
      </c>
      <c r="C849" t="s">
        <v>30</v>
      </c>
      <c r="D849" t="s">
        <v>566</v>
      </c>
      <c r="E849" t="s">
        <v>46</v>
      </c>
      <c r="F849" t="s">
        <v>106</v>
      </c>
      <c r="G849">
        <v>12</v>
      </c>
      <c r="H849">
        <v>407796</v>
      </c>
      <c r="I849" t="s">
        <v>34</v>
      </c>
      <c r="J849" s="3">
        <v>45530</v>
      </c>
      <c r="K849">
        <v>1100</v>
      </c>
      <c r="L849" t="s">
        <v>3749</v>
      </c>
      <c r="M849" t="s">
        <v>1488</v>
      </c>
      <c r="N849" t="s">
        <v>3750</v>
      </c>
      <c r="O849" t="s">
        <v>3751</v>
      </c>
      <c r="P849" t="s">
        <v>39</v>
      </c>
      <c r="Q849">
        <v>20</v>
      </c>
      <c r="R849" t="s">
        <v>88</v>
      </c>
      <c r="S849" t="s">
        <v>63</v>
      </c>
      <c r="T849">
        <v>74279</v>
      </c>
      <c r="U849" s="1">
        <v>45530</v>
      </c>
      <c r="V849" t="s">
        <v>64</v>
      </c>
      <c r="W849">
        <v>895352</v>
      </c>
      <c r="X849" t="s">
        <v>3752</v>
      </c>
      <c r="Y849">
        <v>434</v>
      </c>
      <c r="Z849">
        <v>2254</v>
      </c>
      <c r="AA849">
        <v>2</v>
      </c>
      <c r="AB849">
        <v>1803.2</v>
      </c>
      <c r="AC849">
        <f>Table1_1[[#This Row],[Price]]*Table1_1[[#This Row],[Quantity]]</f>
        <v>4508</v>
      </c>
    </row>
    <row r="850" spans="1:29" x14ac:dyDescent="0.3">
      <c r="A850" t="s">
        <v>28</v>
      </c>
      <c r="B850" t="s">
        <v>29</v>
      </c>
      <c r="C850" t="s">
        <v>54</v>
      </c>
      <c r="D850" t="s">
        <v>338</v>
      </c>
      <c r="E850" t="s">
        <v>32</v>
      </c>
      <c r="F850" t="s">
        <v>57</v>
      </c>
      <c r="G850">
        <v>57</v>
      </c>
      <c r="H850">
        <v>404070</v>
      </c>
      <c r="I850" t="s">
        <v>34</v>
      </c>
      <c r="J850" s="3">
        <v>45524</v>
      </c>
      <c r="K850">
        <v>1100</v>
      </c>
      <c r="L850" t="s">
        <v>3753</v>
      </c>
      <c r="M850" t="s">
        <v>1118</v>
      </c>
      <c r="N850" t="s">
        <v>3754</v>
      </c>
      <c r="O850">
        <v>3259013991</v>
      </c>
      <c r="P850" t="s">
        <v>71</v>
      </c>
      <c r="Q850">
        <v>10</v>
      </c>
      <c r="R850" t="s">
        <v>88</v>
      </c>
      <c r="S850" t="s">
        <v>118</v>
      </c>
      <c r="T850">
        <v>26407</v>
      </c>
      <c r="U850" s="1">
        <v>45574</v>
      </c>
      <c r="V850" t="s">
        <v>155</v>
      </c>
      <c r="W850">
        <v>604848</v>
      </c>
      <c r="X850" t="s">
        <v>3755</v>
      </c>
      <c r="Y850">
        <v>607</v>
      </c>
      <c r="Z850">
        <v>1418</v>
      </c>
      <c r="AA850">
        <v>3</v>
      </c>
      <c r="AB850">
        <v>1701.6000000000001</v>
      </c>
      <c r="AC850">
        <f>Table1_1[[#This Row],[Price]]*Table1_1[[#This Row],[Quantity]]</f>
        <v>4254</v>
      </c>
    </row>
    <row r="851" spans="1:29" x14ac:dyDescent="0.3">
      <c r="A851" t="s">
        <v>28</v>
      </c>
      <c r="B851" t="s">
        <v>29</v>
      </c>
      <c r="C851" t="s">
        <v>193</v>
      </c>
      <c r="D851" t="s">
        <v>163</v>
      </c>
      <c r="E851" t="s">
        <v>32</v>
      </c>
      <c r="F851" t="s">
        <v>33</v>
      </c>
      <c r="G851">
        <v>51</v>
      </c>
      <c r="H851">
        <v>436362</v>
      </c>
      <c r="I851" t="s">
        <v>34</v>
      </c>
      <c r="J851" s="3">
        <v>44910</v>
      </c>
      <c r="K851">
        <v>1100</v>
      </c>
      <c r="L851" t="s">
        <v>3757</v>
      </c>
      <c r="M851" t="s">
        <v>869</v>
      </c>
      <c r="N851" t="s">
        <v>3758</v>
      </c>
      <c r="O851">
        <v>-6109</v>
      </c>
      <c r="P851" t="s">
        <v>51</v>
      </c>
      <c r="Q851">
        <v>4</v>
      </c>
      <c r="R851" t="s">
        <v>40</v>
      </c>
      <c r="S851" t="s">
        <v>41</v>
      </c>
      <c r="T851">
        <v>65378</v>
      </c>
      <c r="U851" s="1">
        <v>45619</v>
      </c>
      <c r="V851" t="s">
        <v>42</v>
      </c>
      <c r="W851">
        <v>763005</v>
      </c>
      <c r="X851" t="s">
        <v>3759</v>
      </c>
      <c r="Y851">
        <v>397</v>
      </c>
      <c r="Z851">
        <v>1731</v>
      </c>
      <c r="AA851">
        <v>6</v>
      </c>
      <c r="AB851">
        <v>4154.4000000000015</v>
      </c>
      <c r="AC851">
        <f>Table1_1[[#This Row],[Price]]*Table1_1[[#This Row],[Quantity]]</f>
        <v>10386</v>
      </c>
    </row>
    <row r="852" spans="1:29" x14ac:dyDescent="0.3">
      <c r="A852" t="s">
        <v>28</v>
      </c>
      <c r="B852" t="s">
        <v>29</v>
      </c>
      <c r="C852" t="s">
        <v>30</v>
      </c>
      <c r="D852" t="s">
        <v>349</v>
      </c>
      <c r="E852" t="s">
        <v>56</v>
      </c>
      <c r="F852" t="s">
        <v>99</v>
      </c>
      <c r="G852">
        <v>16</v>
      </c>
      <c r="H852">
        <v>433794</v>
      </c>
      <c r="I852" t="s">
        <v>58</v>
      </c>
      <c r="J852" s="3">
        <v>44354</v>
      </c>
      <c r="K852">
        <v>950</v>
      </c>
      <c r="L852" t="s">
        <v>3761</v>
      </c>
      <c r="M852" t="s">
        <v>434</v>
      </c>
      <c r="N852" t="s">
        <v>3762</v>
      </c>
      <c r="O852" t="s">
        <v>3763</v>
      </c>
      <c r="P852" t="s">
        <v>51</v>
      </c>
      <c r="Q852">
        <v>13</v>
      </c>
      <c r="R852" t="s">
        <v>40</v>
      </c>
      <c r="S852" t="s">
        <v>79</v>
      </c>
      <c r="T852">
        <v>84293</v>
      </c>
      <c r="U852" s="1">
        <v>45599</v>
      </c>
      <c r="V852" t="s">
        <v>42</v>
      </c>
      <c r="W852">
        <v>579303</v>
      </c>
      <c r="X852" t="s">
        <v>3764</v>
      </c>
      <c r="Y852">
        <v>859</v>
      </c>
      <c r="Z852">
        <v>1689</v>
      </c>
      <c r="AA852">
        <v>4</v>
      </c>
      <c r="AB852">
        <v>2702.4</v>
      </c>
      <c r="AC852">
        <f>Table1_1[[#This Row],[Price]]*Table1_1[[#This Row],[Quantity]]</f>
        <v>6756</v>
      </c>
    </row>
    <row r="853" spans="1:29" x14ac:dyDescent="0.3">
      <c r="A853" t="s">
        <v>28</v>
      </c>
      <c r="B853" t="s">
        <v>29</v>
      </c>
      <c r="C853" t="s">
        <v>91</v>
      </c>
      <c r="D853" t="s">
        <v>163</v>
      </c>
      <c r="E853" t="s">
        <v>56</v>
      </c>
      <c r="F853" t="s">
        <v>47</v>
      </c>
      <c r="G853">
        <v>16</v>
      </c>
      <c r="H853">
        <v>436999</v>
      </c>
      <c r="I853" t="s">
        <v>34</v>
      </c>
      <c r="J853" s="3">
        <v>44288</v>
      </c>
      <c r="K853">
        <v>1000</v>
      </c>
      <c r="L853" t="s">
        <v>3765</v>
      </c>
      <c r="M853" t="s">
        <v>506</v>
      </c>
      <c r="N853" t="s">
        <v>3766</v>
      </c>
      <c r="O853" t="s">
        <v>3767</v>
      </c>
      <c r="P853" t="s">
        <v>87</v>
      </c>
      <c r="Q853">
        <v>7</v>
      </c>
      <c r="R853" t="s">
        <v>40</v>
      </c>
      <c r="S853" t="s">
        <v>63</v>
      </c>
      <c r="T853">
        <v>89921</v>
      </c>
      <c r="U853" s="1">
        <v>45515</v>
      </c>
      <c r="V853" t="s">
        <v>64</v>
      </c>
      <c r="W853">
        <v>378314</v>
      </c>
      <c r="X853" t="s">
        <v>3768</v>
      </c>
      <c r="Y853">
        <v>292</v>
      </c>
      <c r="Z853">
        <v>1792</v>
      </c>
      <c r="AA853">
        <v>6</v>
      </c>
      <c r="AB853">
        <v>4300.8</v>
      </c>
      <c r="AC853">
        <f>Table1_1[[#This Row],[Price]]*Table1_1[[#This Row],[Quantity]]</f>
        <v>10752</v>
      </c>
    </row>
    <row r="854" spans="1:29" x14ac:dyDescent="0.3">
      <c r="A854" t="s">
        <v>28</v>
      </c>
      <c r="B854" t="s">
        <v>29</v>
      </c>
      <c r="C854" t="s">
        <v>157</v>
      </c>
      <c r="D854" t="s">
        <v>616</v>
      </c>
      <c r="E854" t="s">
        <v>32</v>
      </c>
      <c r="F854" t="s">
        <v>33</v>
      </c>
      <c r="G854">
        <v>31</v>
      </c>
      <c r="H854">
        <v>432203</v>
      </c>
      <c r="I854" t="s">
        <v>58</v>
      </c>
      <c r="J854" s="3">
        <v>44040</v>
      </c>
      <c r="K854">
        <v>1100</v>
      </c>
      <c r="L854" t="s">
        <v>3769</v>
      </c>
      <c r="M854" t="s">
        <v>308</v>
      </c>
      <c r="N854" t="s">
        <v>3770</v>
      </c>
      <c r="O854" t="s">
        <v>3771</v>
      </c>
      <c r="P854" t="s">
        <v>39</v>
      </c>
      <c r="Q854">
        <v>11</v>
      </c>
      <c r="R854" t="s">
        <v>40</v>
      </c>
      <c r="S854" t="s">
        <v>41</v>
      </c>
      <c r="T854">
        <v>55193</v>
      </c>
      <c r="U854" s="1">
        <v>45607</v>
      </c>
      <c r="V854" t="s">
        <v>42</v>
      </c>
      <c r="W854">
        <v>448949</v>
      </c>
      <c r="X854" t="s">
        <v>3772</v>
      </c>
      <c r="Y854">
        <v>612</v>
      </c>
      <c r="Z854">
        <v>2667</v>
      </c>
      <c r="AA854">
        <v>1</v>
      </c>
      <c r="AB854">
        <v>1066.8</v>
      </c>
      <c r="AC854">
        <f>Table1_1[[#This Row],[Price]]*Table1_1[[#This Row],[Quantity]]</f>
        <v>2667</v>
      </c>
    </row>
    <row r="855" spans="1:29" x14ac:dyDescent="0.3">
      <c r="A855" t="s">
        <v>28</v>
      </c>
      <c r="B855" t="s">
        <v>29</v>
      </c>
      <c r="C855" t="s">
        <v>157</v>
      </c>
      <c r="D855" t="s">
        <v>621</v>
      </c>
      <c r="E855" t="s">
        <v>32</v>
      </c>
      <c r="F855" t="s">
        <v>106</v>
      </c>
      <c r="G855">
        <v>35</v>
      </c>
      <c r="H855">
        <v>418174</v>
      </c>
      <c r="I855" t="s">
        <v>34</v>
      </c>
      <c r="J855" s="3">
        <v>45565</v>
      </c>
      <c r="K855">
        <v>800</v>
      </c>
      <c r="L855" t="s">
        <v>3773</v>
      </c>
      <c r="M855" t="s">
        <v>1356</v>
      </c>
      <c r="N855" t="s">
        <v>3774</v>
      </c>
      <c r="O855" t="s">
        <v>3775</v>
      </c>
      <c r="P855" t="s">
        <v>71</v>
      </c>
      <c r="Q855">
        <v>8</v>
      </c>
      <c r="R855" t="s">
        <v>88</v>
      </c>
      <c r="S855" t="s">
        <v>118</v>
      </c>
      <c r="T855">
        <v>29503</v>
      </c>
      <c r="U855" s="1">
        <v>45605</v>
      </c>
      <c r="V855" t="s">
        <v>42</v>
      </c>
      <c r="W855">
        <v>267997</v>
      </c>
      <c r="X855" t="s">
        <v>3776</v>
      </c>
      <c r="Y855">
        <v>215</v>
      </c>
      <c r="Z855">
        <v>781</v>
      </c>
      <c r="AA855">
        <v>1</v>
      </c>
      <c r="AB855">
        <v>312.40000000000003</v>
      </c>
      <c r="AC855">
        <f>Table1_1[[#This Row],[Price]]*Table1_1[[#This Row],[Quantity]]</f>
        <v>781</v>
      </c>
    </row>
    <row r="856" spans="1:29" x14ac:dyDescent="0.3">
      <c r="A856" t="s">
        <v>28</v>
      </c>
      <c r="B856" t="s">
        <v>29</v>
      </c>
      <c r="C856" t="s">
        <v>148</v>
      </c>
      <c r="D856" t="s">
        <v>187</v>
      </c>
      <c r="E856" t="s">
        <v>56</v>
      </c>
      <c r="F856" t="s">
        <v>83</v>
      </c>
      <c r="G856">
        <v>44</v>
      </c>
      <c r="H856">
        <v>405523</v>
      </c>
      <c r="I856" t="s">
        <v>58</v>
      </c>
      <c r="J856" s="3">
        <v>44478</v>
      </c>
      <c r="K856">
        <v>1300</v>
      </c>
      <c r="L856" t="s">
        <v>3778</v>
      </c>
      <c r="M856" t="s">
        <v>1091</v>
      </c>
      <c r="N856" t="s">
        <v>3779</v>
      </c>
      <c r="O856" t="s">
        <v>3780</v>
      </c>
      <c r="P856" t="s">
        <v>87</v>
      </c>
      <c r="Q856">
        <v>11</v>
      </c>
      <c r="R856" t="s">
        <v>40</v>
      </c>
      <c r="S856" t="s">
        <v>63</v>
      </c>
      <c r="T856">
        <v>97874</v>
      </c>
      <c r="U856" s="1">
        <v>45457</v>
      </c>
      <c r="V856" t="s">
        <v>52</v>
      </c>
      <c r="W856">
        <v>326211</v>
      </c>
      <c r="X856" t="s">
        <v>3781</v>
      </c>
      <c r="Y856">
        <v>527</v>
      </c>
      <c r="Z856">
        <v>1312</v>
      </c>
      <c r="AA856">
        <v>7</v>
      </c>
      <c r="AB856">
        <v>3673.6000000000004</v>
      </c>
      <c r="AC856">
        <f>Table1_1[[#This Row],[Price]]*Table1_1[[#This Row],[Quantity]]</f>
        <v>9184</v>
      </c>
    </row>
    <row r="857" spans="1:29" x14ac:dyDescent="0.3">
      <c r="A857" t="s">
        <v>28</v>
      </c>
      <c r="B857" t="s">
        <v>29</v>
      </c>
      <c r="C857" t="s">
        <v>44</v>
      </c>
      <c r="D857" t="s">
        <v>163</v>
      </c>
      <c r="E857" t="s">
        <v>46</v>
      </c>
      <c r="F857" t="s">
        <v>355</v>
      </c>
      <c r="G857">
        <v>56</v>
      </c>
      <c r="H857">
        <v>437609</v>
      </c>
      <c r="I857" t="s">
        <v>34</v>
      </c>
      <c r="J857" s="3">
        <v>44368</v>
      </c>
      <c r="K857">
        <v>800</v>
      </c>
      <c r="L857" t="s">
        <v>3783</v>
      </c>
      <c r="M857" t="s">
        <v>506</v>
      </c>
      <c r="N857" t="s">
        <v>3784</v>
      </c>
      <c r="O857" t="s">
        <v>3785</v>
      </c>
      <c r="P857" t="s">
        <v>51</v>
      </c>
      <c r="Q857">
        <v>19</v>
      </c>
      <c r="R857" t="s">
        <v>88</v>
      </c>
      <c r="S857" t="s">
        <v>118</v>
      </c>
      <c r="T857">
        <v>33486</v>
      </c>
      <c r="U857" s="1">
        <v>45388</v>
      </c>
      <c r="V857" t="s">
        <v>80</v>
      </c>
      <c r="W857">
        <v>951883</v>
      </c>
      <c r="X857" t="s">
        <v>3786</v>
      </c>
      <c r="Y857">
        <v>643</v>
      </c>
      <c r="Z857">
        <v>2848</v>
      </c>
      <c r="AA857">
        <v>1</v>
      </c>
      <c r="AB857">
        <v>1139.2</v>
      </c>
      <c r="AC857">
        <f>Table1_1[[#This Row],[Price]]*Table1_1[[#This Row],[Quantity]]</f>
        <v>2848</v>
      </c>
    </row>
    <row r="858" spans="1:29" x14ac:dyDescent="0.3">
      <c r="A858" t="s">
        <v>28</v>
      </c>
      <c r="B858" t="s">
        <v>29</v>
      </c>
      <c r="C858" t="s">
        <v>91</v>
      </c>
      <c r="D858" t="s">
        <v>380</v>
      </c>
      <c r="E858" t="s">
        <v>46</v>
      </c>
      <c r="F858" t="s">
        <v>175</v>
      </c>
      <c r="G858">
        <v>23</v>
      </c>
      <c r="H858">
        <v>425854</v>
      </c>
      <c r="I858" t="s">
        <v>58</v>
      </c>
      <c r="J858" s="3">
        <v>44648</v>
      </c>
      <c r="K858">
        <v>1200</v>
      </c>
      <c r="L858" t="s">
        <v>3787</v>
      </c>
      <c r="M858" t="s">
        <v>1356</v>
      </c>
      <c r="N858" t="s">
        <v>3788</v>
      </c>
      <c r="O858" t="s">
        <v>3789</v>
      </c>
      <c r="P858" t="s">
        <v>39</v>
      </c>
      <c r="Q858">
        <v>5</v>
      </c>
      <c r="R858" t="s">
        <v>88</v>
      </c>
      <c r="S858" t="s">
        <v>118</v>
      </c>
      <c r="T858">
        <v>14818</v>
      </c>
      <c r="U858" s="1">
        <v>45300</v>
      </c>
      <c r="V858" t="s">
        <v>111</v>
      </c>
      <c r="W858">
        <v>776356</v>
      </c>
      <c r="X858" t="s">
        <v>3790</v>
      </c>
      <c r="Y858">
        <v>448</v>
      </c>
      <c r="Z858">
        <v>2820</v>
      </c>
      <c r="AA858">
        <v>2</v>
      </c>
      <c r="AB858">
        <v>2256</v>
      </c>
      <c r="AC858">
        <f>Table1_1[[#This Row],[Price]]*Table1_1[[#This Row],[Quantity]]</f>
        <v>5640</v>
      </c>
    </row>
    <row r="859" spans="1:29" x14ac:dyDescent="0.3">
      <c r="A859" t="s">
        <v>28</v>
      </c>
      <c r="B859" t="s">
        <v>29</v>
      </c>
      <c r="C859" t="s">
        <v>91</v>
      </c>
      <c r="D859" t="s">
        <v>170</v>
      </c>
      <c r="E859" t="s">
        <v>46</v>
      </c>
      <c r="F859" t="s">
        <v>57</v>
      </c>
      <c r="G859">
        <v>68</v>
      </c>
      <c r="H859">
        <v>418819</v>
      </c>
      <c r="I859" t="s">
        <v>34</v>
      </c>
      <c r="J859" s="3">
        <v>44122</v>
      </c>
      <c r="K859">
        <v>1100</v>
      </c>
      <c r="L859" t="s">
        <v>3791</v>
      </c>
      <c r="M859" t="s">
        <v>211</v>
      </c>
      <c r="N859" t="s">
        <v>3792</v>
      </c>
      <c r="O859" t="s">
        <v>3793</v>
      </c>
      <c r="P859" t="s">
        <v>39</v>
      </c>
      <c r="Q859">
        <v>10</v>
      </c>
      <c r="R859" t="s">
        <v>40</v>
      </c>
      <c r="S859" t="s">
        <v>63</v>
      </c>
      <c r="T859">
        <v>34894</v>
      </c>
      <c r="U859" s="1">
        <v>45458</v>
      </c>
      <c r="V859" t="s">
        <v>52</v>
      </c>
      <c r="W859">
        <v>310741</v>
      </c>
      <c r="X859" t="s">
        <v>3794</v>
      </c>
      <c r="Y859">
        <v>990</v>
      </c>
      <c r="Z859">
        <v>2719</v>
      </c>
      <c r="AA859">
        <v>1</v>
      </c>
      <c r="AB859">
        <v>1087.6000000000001</v>
      </c>
      <c r="AC859">
        <f>Table1_1[[#This Row],[Price]]*Table1_1[[#This Row],[Quantity]]</f>
        <v>2719</v>
      </c>
    </row>
    <row r="860" spans="1:29" x14ac:dyDescent="0.3">
      <c r="A860" t="s">
        <v>28</v>
      </c>
      <c r="B860" t="s">
        <v>29</v>
      </c>
      <c r="C860" t="s">
        <v>54</v>
      </c>
      <c r="D860" t="s">
        <v>92</v>
      </c>
      <c r="E860" t="s">
        <v>56</v>
      </c>
      <c r="F860" t="s">
        <v>106</v>
      </c>
      <c r="G860">
        <v>85</v>
      </c>
      <c r="H860">
        <v>415782</v>
      </c>
      <c r="I860" t="s">
        <v>34</v>
      </c>
      <c r="J860" s="3">
        <v>44426</v>
      </c>
      <c r="K860">
        <v>1400</v>
      </c>
      <c r="L860" t="s">
        <v>3796</v>
      </c>
      <c r="M860" t="s">
        <v>372</v>
      </c>
      <c r="N860" t="s">
        <v>3797</v>
      </c>
      <c r="O860" t="s">
        <v>3798</v>
      </c>
      <c r="P860" t="s">
        <v>39</v>
      </c>
      <c r="Q860">
        <v>5</v>
      </c>
      <c r="R860" t="s">
        <v>88</v>
      </c>
      <c r="S860" t="s">
        <v>63</v>
      </c>
      <c r="T860">
        <v>85707</v>
      </c>
      <c r="U860" s="1">
        <v>45294</v>
      </c>
      <c r="V860" t="s">
        <v>111</v>
      </c>
      <c r="W860">
        <v>696405</v>
      </c>
      <c r="X860" t="s">
        <v>3799</v>
      </c>
      <c r="Y860">
        <v>655</v>
      </c>
      <c r="Z860">
        <v>2128</v>
      </c>
      <c r="AA860">
        <v>3</v>
      </c>
      <c r="AB860">
        <v>2553.6000000000004</v>
      </c>
      <c r="AC860">
        <f>Table1_1[[#This Row],[Price]]*Table1_1[[#This Row],[Quantity]]</f>
        <v>6384</v>
      </c>
    </row>
    <row r="861" spans="1:29" x14ac:dyDescent="0.3">
      <c r="A861" t="s">
        <v>28</v>
      </c>
      <c r="B861" t="s">
        <v>29</v>
      </c>
      <c r="C861" t="s">
        <v>148</v>
      </c>
      <c r="D861" t="s">
        <v>467</v>
      </c>
      <c r="E861" t="s">
        <v>32</v>
      </c>
      <c r="F861" t="s">
        <v>106</v>
      </c>
      <c r="G861">
        <v>21</v>
      </c>
      <c r="H861">
        <v>413278</v>
      </c>
      <c r="I861" t="s">
        <v>58</v>
      </c>
      <c r="J861" s="3">
        <v>43859</v>
      </c>
      <c r="K861">
        <v>1400</v>
      </c>
      <c r="L861" t="s">
        <v>3801</v>
      </c>
      <c r="M861" t="s">
        <v>747</v>
      </c>
      <c r="N861" t="s">
        <v>3802</v>
      </c>
      <c r="O861">
        <v>1665157638</v>
      </c>
      <c r="P861" t="s">
        <v>39</v>
      </c>
      <c r="Q861">
        <v>9</v>
      </c>
      <c r="R861" t="s">
        <v>40</v>
      </c>
      <c r="S861" t="s">
        <v>63</v>
      </c>
      <c r="T861">
        <v>46822</v>
      </c>
      <c r="U861" s="1">
        <v>45474</v>
      </c>
      <c r="V861" t="s">
        <v>126</v>
      </c>
      <c r="W861">
        <v>456539</v>
      </c>
      <c r="X861" t="s">
        <v>3803</v>
      </c>
      <c r="Y861">
        <v>239</v>
      </c>
      <c r="Z861">
        <v>2082</v>
      </c>
      <c r="AA861">
        <v>2</v>
      </c>
      <c r="AB861">
        <v>1665.6000000000001</v>
      </c>
      <c r="AC861">
        <f>Table1_1[[#This Row],[Price]]*Table1_1[[#This Row],[Quantity]]</f>
        <v>4164</v>
      </c>
    </row>
    <row r="862" spans="1:29" x14ac:dyDescent="0.3">
      <c r="A862" t="s">
        <v>28</v>
      </c>
      <c r="B862" t="s">
        <v>29</v>
      </c>
      <c r="C862" t="s">
        <v>193</v>
      </c>
      <c r="D862" t="s">
        <v>31</v>
      </c>
      <c r="E862" t="s">
        <v>32</v>
      </c>
      <c r="F862" t="s">
        <v>99</v>
      </c>
      <c r="G862">
        <v>57</v>
      </c>
      <c r="H862">
        <v>434400</v>
      </c>
      <c r="I862" t="s">
        <v>58</v>
      </c>
      <c r="J862" s="3">
        <v>43846</v>
      </c>
      <c r="K862">
        <v>800</v>
      </c>
      <c r="L862" t="s">
        <v>3805</v>
      </c>
      <c r="M862" t="s">
        <v>101</v>
      </c>
      <c r="N862" t="s">
        <v>3806</v>
      </c>
      <c r="O862" t="s">
        <v>3807</v>
      </c>
      <c r="P862" t="s">
        <v>51</v>
      </c>
      <c r="Q862">
        <v>20</v>
      </c>
      <c r="R862" t="s">
        <v>40</v>
      </c>
      <c r="S862" t="s">
        <v>79</v>
      </c>
      <c r="T862">
        <v>55624</v>
      </c>
      <c r="U862" s="1">
        <v>45433</v>
      </c>
      <c r="V862" t="s">
        <v>140</v>
      </c>
      <c r="W862">
        <v>246734</v>
      </c>
      <c r="X862" t="s">
        <v>3808</v>
      </c>
      <c r="Y862">
        <v>286</v>
      </c>
      <c r="Z862">
        <v>956</v>
      </c>
      <c r="AA862">
        <v>3</v>
      </c>
      <c r="AB862">
        <v>1147.2</v>
      </c>
      <c r="AC862">
        <f>Table1_1[[#This Row],[Price]]*Table1_1[[#This Row],[Quantity]]</f>
        <v>2868</v>
      </c>
    </row>
    <row r="863" spans="1:29" x14ac:dyDescent="0.3">
      <c r="A863" t="s">
        <v>28</v>
      </c>
      <c r="B863" t="s">
        <v>29</v>
      </c>
      <c r="C863" t="s">
        <v>30</v>
      </c>
      <c r="D863" t="s">
        <v>237</v>
      </c>
      <c r="E863" t="s">
        <v>32</v>
      </c>
      <c r="F863" t="s">
        <v>33</v>
      </c>
      <c r="G863">
        <v>2</v>
      </c>
      <c r="H863">
        <v>417478</v>
      </c>
      <c r="I863" t="s">
        <v>34</v>
      </c>
      <c r="J863" s="3">
        <v>44393</v>
      </c>
      <c r="K863">
        <v>1000</v>
      </c>
      <c r="L863" t="s">
        <v>3809</v>
      </c>
      <c r="M863" t="s">
        <v>596</v>
      </c>
      <c r="N863" t="s">
        <v>3810</v>
      </c>
      <c r="O863" t="s">
        <v>3811</v>
      </c>
      <c r="P863" t="s">
        <v>87</v>
      </c>
      <c r="Q863">
        <v>4</v>
      </c>
      <c r="R863" t="s">
        <v>40</v>
      </c>
      <c r="S863" t="s">
        <v>63</v>
      </c>
      <c r="T863">
        <v>57191</v>
      </c>
      <c r="U863" s="1">
        <v>45462</v>
      </c>
      <c r="V863" t="s">
        <v>52</v>
      </c>
      <c r="W863">
        <v>625057</v>
      </c>
      <c r="X863" t="s">
        <v>3812</v>
      </c>
      <c r="Y863">
        <v>410</v>
      </c>
      <c r="Z863">
        <v>1661</v>
      </c>
      <c r="AA863">
        <v>3</v>
      </c>
      <c r="AB863">
        <v>1993.2</v>
      </c>
      <c r="AC863">
        <f>Table1_1[[#This Row],[Price]]*Table1_1[[#This Row],[Quantity]]</f>
        <v>4983</v>
      </c>
    </row>
    <row r="864" spans="1:29" x14ac:dyDescent="0.3">
      <c r="A864" t="s">
        <v>28</v>
      </c>
      <c r="B864" t="s">
        <v>29</v>
      </c>
      <c r="C864" t="s">
        <v>193</v>
      </c>
      <c r="D864" t="s">
        <v>82</v>
      </c>
      <c r="E864" t="s">
        <v>56</v>
      </c>
      <c r="F864" t="s">
        <v>135</v>
      </c>
      <c r="G864">
        <v>50</v>
      </c>
      <c r="H864">
        <v>426687</v>
      </c>
      <c r="I864" t="s">
        <v>58</v>
      </c>
      <c r="J864" s="3">
        <v>44150</v>
      </c>
      <c r="K864">
        <v>1000</v>
      </c>
      <c r="L864" t="s">
        <v>3813</v>
      </c>
      <c r="M864" t="s">
        <v>654</v>
      </c>
      <c r="N864" t="s">
        <v>3814</v>
      </c>
      <c r="O864" t="s">
        <v>3815</v>
      </c>
      <c r="P864" t="s">
        <v>71</v>
      </c>
      <c r="Q864">
        <v>8</v>
      </c>
      <c r="R864" t="s">
        <v>88</v>
      </c>
      <c r="S864" t="s">
        <v>79</v>
      </c>
      <c r="T864">
        <v>51743</v>
      </c>
      <c r="U864" s="1">
        <v>45413</v>
      </c>
      <c r="V864" t="s">
        <v>140</v>
      </c>
      <c r="W864">
        <v>372266</v>
      </c>
      <c r="X864" t="s">
        <v>3816</v>
      </c>
      <c r="Y864">
        <v>418</v>
      </c>
      <c r="Z864">
        <v>1160</v>
      </c>
      <c r="AA864">
        <v>6</v>
      </c>
      <c r="AB864">
        <v>2784</v>
      </c>
      <c r="AC864">
        <f>Table1_1[[#This Row],[Price]]*Table1_1[[#This Row],[Quantity]]</f>
        <v>6960</v>
      </c>
    </row>
    <row r="865" spans="1:29" x14ac:dyDescent="0.3">
      <c r="A865" t="s">
        <v>28</v>
      </c>
      <c r="B865" t="s">
        <v>29</v>
      </c>
      <c r="C865" t="s">
        <v>157</v>
      </c>
      <c r="D865" t="s">
        <v>182</v>
      </c>
      <c r="E865" t="s">
        <v>56</v>
      </c>
      <c r="F865" t="s">
        <v>57</v>
      </c>
      <c r="G865">
        <v>58</v>
      </c>
      <c r="H865">
        <v>439447</v>
      </c>
      <c r="I865" t="s">
        <v>58</v>
      </c>
      <c r="J865" s="3">
        <v>44902</v>
      </c>
      <c r="K865">
        <v>950</v>
      </c>
      <c r="L865" t="s">
        <v>3817</v>
      </c>
      <c r="M865" t="s">
        <v>428</v>
      </c>
      <c r="N865" t="s">
        <v>3818</v>
      </c>
      <c r="O865" t="s">
        <v>3819</v>
      </c>
      <c r="P865" t="s">
        <v>51</v>
      </c>
      <c r="Q865">
        <v>8</v>
      </c>
      <c r="R865" t="s">
        <v>88</v>
      </c>
      <c r="S865" t="s">
        <v>63</v>
      </c>
      <c r="T865">
        <v>82155</v>
      </c>
      <c r="U865" s="1">
        <v>45591</v>
      </c>
      <c r="V865" t="s">
        <v>155</v>
      </c>
      <c r="W865">
        <v>491781</v>
      </c>
      <c r="X865" t="s">
        <v>3820</v>
      </c>
      <c r="Y865">
        <v>682</v>
      </c>
      <c r="Z865">
        <v>1978</v>
      </c>
      <c r="AA865">
        <v>1</v>
      </c>
      <c r="AB865">
        <v>791.2</v>
      </c>
      <c r="AC865">
        <f>Table1_1[[#This Row],[Price]]*Table1_1[[#This Row],[Quantity]]</f>
        <v>1978</v>
      </c>
    </row>
    <row r="866" spans="1:29" x14ac:dyDescent="0.3">
      <c r="A866" t="s">
        <v>28</v>
      </c>
      <c r="B866" t="s">
        <v>29</v>
      </c>
      <c r="C866" t="s">
        <v>44</v>
      </c>
      <c r="D866" t="s">
        <v>134</v>
      </c>
      <c r="E866" t="s">
        <v>56</v>
      </c>
      <c r="F866" t="s">
        <v>175</v>
      </c>
      <c r="G866">
        <v>18</v>
      </c>
      <c r="H866">
        <v>438660</v>
      </c>
      <c r="I866" t="s">
        <v>34</v>
      </c>
      <c r="J866" s="3">
        <v>44536</v>
      </c>
      <c r="K866">
        <v>1100</v>
      </c>
      <c r="L866" t="s">
        <v>3821</v>
      </c>
      <c r="M866" t="s">
        <v>487</v>
      </c>
      <c r="N866" t="s">
        <v>3822</v>
      </c>
      <c r="O866" t="s">
        <v>3823</v>
      </c>
      <c r="P866" t="s">
        <v>51</v>
      </c>
      <c r="Q866">
        <v>4</v>
      </c>
      <c r="R866" t="s">
        <v>40</v>
      </c>
      <c r="S866" t="s">
        <v>79</v>
      </c>
      <c r="T866">
        <v>55637</v>
      </c>
      <c r="U866" s="1">
        <v>45347</v>
      </c>
      <c r="V866" t="s">
        <v>119</v>
      </c>
      <c r="W866">
        <v>238652</v>
      </c>
      <c r="X866" t="s">
        <v>3824</v>
      </c>
      <c r="Y866">
        <v>748</v>
      </c>
      <c r="Z866">
        <v>1164</v>
      </c>
      <c r="AA866">
        <v>2</v>
      </c>
      <c r="AB866">
        <v>931.2</v>
      </c>
      <c r="AC866">
        <f>Table1_1[[#This Row],[Price]]*Table1_1[[#This Row],[Quantity]]</f>
        <v>2328</v>
      </c>
    </row>
    <row r="867" spans="1:29" x14ac:dyDescent="0.3">
      <c r="A867" t="s">
        <v>28</v>
      </c>
      <c r="B867" t="s">
        <v>29</v>
      </c>
      <c r="C867" t="s">
        <v>66</v>
      </c>
      <c r="D867" t="s">
        <v>611</v>
      </c>
      <c r="E867" t="s">
        <v>32</v>
      </c>
      <c r="F867" t="s">
        <v>106</v>
      </c>
      <c r="G867">
        <v>32</v>
      </c>
      <c r="H867">
        <v>433102</v>
      </c>
      <c r="I867" t="s">
        <v>58</v>
      </c>
      <c r="J867" s="3">
        <v>44344</v>
      </c>
      <c r="K867">
        <v>950</v>
      </c>
      <c r="L867" t="s">
        <v>3825</v>
      </c>
      <c r="M867" t="s">
        <v>172</v>
      </c>
      <c r="N867" t="s">
        <v>3826</v>
      </c>
      <c r="O867" t="s">
        <v>3827</v>
      </c>
      <c r="P867" t="s">
        <v>39</v>
      </c>
      <c r="Q867">
        <v>12</v>
      </c>
      <c r="R867" t="s">
        <v>40</v>
      </c>
      <c r="S867" t="s">
        <v>41</v>
      </c>
      <c r="T867">
        <v>49469</v>
      </c>
      <c r="U867" s="1">
        <v>45597</v>
      </c>
      <c r="V867" t="s">
        <v>42</v>
      </c>
      <c r="W867">
        <v>691141</v>
      </c>
      <c r="X867" t="s">
        <v>3828</v>
      </c>
      <c r="Y867">
        <v>968</v>
      </c>
      <c r="Z867">
        <v>1743</v>
      </c>
      <c r="AA867">
        <v>1</v>
      </c>
      <c r="AB867">
        <v>697.2</v>
      </c>
      <c r="AC867">
        <f>Table1_1[[#This Row],[Price]]*Table1_1[[#This Row],[Quantity]]</f>
        <v>1743</v>
      </c>
    </row>
    <row r="868" spans="1:29" x14ac:dyDescent="0.3">
      <c r="A868" t="s">
        <v>28</v>
      </c>
      <c r="B868" t="s">
        <v>29</v>
      </c>
      <c r="C868" t="s">
        <v>157</v>
      </c>
      <c r="D868" t="s">
        <v>291</v>
      </c>
      <c r="E868" t="s">
        <v>32</v>
      </c>
      <c r="F868" t="s">
        <v>83</v>
      </c>
      <c r="G868">
        <v>29</v>
      </c>
      <c r="H868">
        <v>400495</v>
      </c>
      <c r="I868" t="s">
        <v>58</v>
      </c>
      <c r="J868" s="3">
        <v>44208</v>
      </c>
      <c r="K868">
        <v>1300</v>
      </c>
      <c r="L868" t="s">
        <v>3829</v>
      </c>
      <c r="M868" t="s">
        <v>165</v>
      </c>
      <c r="N868" t="s">
        <v>3830</v>
      </c>
      <c r="O868" t="s">
        <v>3831</v>
      </c>
      <c r="P868" t="s">
        <v>71</v>
      </c>
      <c r="Q868">
        <v>3</v>
      </c>
      <c r="R868" t="s">
        <v>40</v>
      </c>
      <c r="S868" t="s">
        <v>118</v>
      </c>
      <c r="T868">
        <v>60322</v>
      </c>
      <c r="U868" s="1">
        <v>45519</v>
      </c>
      <c r="V868" t="s">
        <v>64</v>
      </c>
      <c r="W868">
        <v>848459</v>
      </c>
      <c r="X868" t="s">
        <v>3832</v>
      </c>
      <c r="Y868">
        <v>954</v>
      </c>
      <c r="Z868">
        <v>595</v>
      </c>
      <c r="AA868">
        <v>1</v>
      </c>
      <c r="AB868">
        <v>238</v>
      </c>
      <c r="AC868">
        <f>Table1_1[[#This Row],[Price]]*Table1_1[[#This Row],[Quantity]]</f>
        <v>595</v>
      </c>
    </row>
    <row r="869" spans="1:29" x14ac:dyDescent="0.3">
      <c r="A869" t="s">
        <v>28</v>
      </c>
      <c r="B869" t="s">
        <v>29</v>
      </c>
      <c r="C869" t="s">
        <v>193</v>
      </c>
      <c r="D869" t="s">
        <v>134</v>
      </c>
      <c r="E869" t="s">
        <v>32</v>
      </c>
      <c r="F869" t="s">
        <v>175</v>
      </c>
      <c r="G869">
        <v>20</v>
      </c>
      <c r="H869">
        <v>431185</v>
      </c>
      <c r="I869" t="s">
        <v>58</v>
      </c>
      <c r="J869" s="3">
        <v>44351</v>
      </c>
      <c r="K869">
        <v>950</v>
      </c>
      <c r="L869" t="s">
        <v>3833</v>
      </c>
      <c r="M869" t="s">
        <v>108</v>
      </c>
      <c r="N869" t="s">
        <v>3834</v>
      </c>
      <c r="O869" t="s">
        <v>3835</v>
      </c>
      <c r="P869" t="s">
        <v>51</v>
      </c>
      <c r="Q869">
        <v>7</v>
      </c>
      <c r="R869" t="s">
        <v>88</v>
      </c>
      <c r="S869" t="s">
        <v>63</v>
      </c>
      <c r="T869">
        <v>44086</v>
      </c>
      <c r="U869" s="1">
        <v>45449</v>
      </c>
      <c r="V869" t="s">
        <v>52</v>
      </c>
      <c r="W869">
        <v>243441</v>
      </c>
      <c r="X869" t="s">
        <v>3836</v>
      </c>
      <c r="Y869">
        <v>720</v>
      </c>
      <c r="Z869">
        <v>1644</v>
      </c>
      <c r="AA869">
        <v>4</v>
      </c>
      <c r="AB869">
        <v>2630.4</v>
      </c>
      <c r="AC869">
        <f>Table1_1[[#This Row],[Price]]*Table1_1[[#This Row],[Quantity]]</f>
        <v>6576</v>
      </c>
    </row>
    <row r="870" spans="1:29" x14ac:dyDescent="0.3">
      <c r="A870" t="s">
        <v>28</v>
      </c>
      <c r="B870" t="s">
        <v>29</v>
      </c>
      <c r="C870" t="s">
        <v>157</v>
      </c>
      <c r="D870" t="s">
        <v>338</v>
      </c>
      <c r="E870" t="s">
        <v>32</v>
      </c>
      <c r="F870" t="s">
        <v>150</v>
      </c>
      <c r="G870">
        <v>26</v>
      </c>
      <c r="H870">
        <v>407025</v>
      </c>
      <c r="I870" t="s">
        <v>34</v>
      </c>
      <c r="J870" s="3">
        <v>45588</v>
      </c>
      <c r="K870">
        <v>950</v>
      </c>
      <c r="L870" t="s">
        <v>3837</v>
      </c>
      <c r="M870" t="s">
        <v>94</v>
      </c>
      <c r="N870" t="s">
        <v>3838</v>
      </c>
      <c r="O870" t="s">
        <v>3839</v>
      </c>
      <c r="P870" t="s">
        <v>87</v>
      </c>
      <c r="Q870">
        <v>5</v>
      </c>
      <c r="R870" t="s">
        <v>88</v>
      </c>
      <c r="S870" t="s">
        <v>118</v>
      </c>
      <c r="T870">
        <v>99878</v>
      </c>
      <c r="U870" s="1">
        <v>45574</v>
      </c>
      <c r="V870" t="s">
        <v>155</v>
      </c>
      <c r="W870">
        <v>268234</v>
      </c>
      <c r="X870" t="s">
        <v>3840</v>
      </c>
      <c r="Y870">
        <v>443</v>
      </c>
      <c r="Z870">
        <v>1486</v>
      </c>
      <c r="AA870">
        <v>1</v>
      </c>
      <c r="AB870">
        <v>594.4</v>
      </c>
      <c r="AC870">
        <f>Table1_1[[#This Row],[Price]]*Table1_1[[#This Row],[Quantity]]</f>
        <v>1486</v>
      </c>
    </row>
    <row r="871" spans="1:29" x14ac:dyDescent="0.3">
      <c r="A871" t="s">
        <v>28</v>
      </c>
      <c r="B871" t="s">
        <v>29</v>
      </c>
      <c r="C871" t="s">
        <v>157</v>
      </c>
      <c r="D871" t="s">
        <v>511</v>
      </c>
      <c r="E871" t="s">
        <v>32</v>
      </c>
      <c r="F871" t="s">
        <v>355</v>
      </c>
      <c r="G871">
        <v>54</v>
      </c>
      <c r="H871">
        <v>410357</v>
      </c>
      <c r="I871" t="s">
        <v>34</v>
      </c>
      <c r="J871" s="3">
        <v>44232</v>
      </c>
      <c r="K871">
        <v>1100</v>
      </c>
      <c r="L871" t="s">
        <v>3841</v>
      </c>
      <c r="M871" t="s">
        <v>108</v>
      </c>
      <c r="N871" t="s">
        <v>3842</v>
      </c>
      <c r="O871" t="s">
        <v>3843</v>
      </c>
      <c r="P871" t="s">
        <v>71</v>
      </c>
      <c r="Q871">
        <v>20</v>
      </c>
      <c r="R871" t="s">
        <v>88</v>
      </c>
      <c r="S871" t="s">
        <v>41</v>
      </c>
      <c r="T871">
        <v>58515</v>
      </c>
      <c r="U871" s="1">
        <v>45411</v>
      </c>
      <c r="V871" t="s">
        <v>80</v>
      </c>
      <c r="W871">
        <v>598430</v>
      </c>
      <c r="X871" t="s">
        <v>3844</v>
      </c>
      <c r="Y871">
        <v>332</v>
      </c>
      <c r="Z871">
        <v>1749</v>
      </c>
      <c r="AA871">
        <v>8</v>
      </c>
      <c r="AB871">
        <v>5596.8</v>
      </c>
      <c r="AC871">
        <f>Table1_1[[#This Row],[Price]]*Table1_1[[#This Row],[Quantity]]</f>
        <v>13992</v>
      </c>
    </row>
    <row r="872" spans="1:29" x14ac:dyDescent="0.3">
      <c r="A872" t="s">
        <v>28</v>
      </c>
      <c r="B872" t="s">
        <v>29</v>
      </c>
      <c r="C872" t="s">
        <v>157</v>
      </c>
      <c r="D872" t="s">
        <v>220</v>
      </c>
      <c r="E872" t="s">
        <v>32</v>
      </c>
      <c r="F872" t="s">
        <v>57</v>
      </c>
      <c r="G872">
        <v>93</v>
      </c>
      <c r="H872">
        <v>404651</v>
      </c>
      <c r="I872" t="s">
        <v>34</v>
      </c>
      <c r="J872" s="3">
        <v>44232</v>
      </c>
      <c r="K872">
        <v>800</v>
      </c>
      <c r="L872" t="s">
        <v>3845</v>
      </c>
      <c r="M872" t="s">
        <v>345</v>
      </c>
      <c r="N872" t="s">
        <v>3846</v>
      </c>
      <c r="O872" t="s">
        <v>3847</v>
      </c>
      <c r="P872" t="s">
        <v>39</v>
      </c>
      <c r="Q872">
        <v>15</v>
      </c>
      <c r="R872" t="s">
        <v>40</v>
      </c>
      <c r="S872" t="s">
        <v>79</v>
      </c>
      <c r="T872">
        <v>81116</v>
      </c>
      <c r="U872" s="1">
        <v>45560</v>
      </c>
      <c r="V872" t="s">
        <v>180</v>
      </c>
      <c r="W872">
        <v>322125</v>
      </c>
      <c r="X872" t="s">
        <v>3848</v>
      </c>
      <c r="Y872">
        <v>535</v>
      </c>
      <c r="Z872">
        <v>2194</v>
      </c>
      <c r="AA872">
        <v>2</v>
      </c>
      <c r="AB872">
        <v>1755.2</v>
      </c>
      <c r="AC872">
        <f>Table1_1[[#This Row],[Price]]*Table1_1[[#This Row],[Quantity]]</f>
        <v>4388</v>
      </c>
    </row>
    <row r="873" spans="1:29" x14ac:dyDescent="0.3">
      <c r="A873" t="s">
        <v>28</v>
      </c>
      <c r="B873" t="s">
        <v>29</v>
      </c>
      <c r="C873" t="s">
        <v>193</v>
      </c>
      <c r="D873" t="s">
        <v>82</v>
      </c>
      <c r="E873" t="s">
        <v>46</v>
      </c>
      <c r="F873" t="s">
        <v>33</v>
      </c>
      <c r="G873">
        <v>31</v>
      </c>
      <c r="H873">
        <v>410880</v>
      </c>
      <c r="I873" t="s">
        <v>58</v>
      </c>
      <c r="J873" s="3">
        <v>44371</v>
      </c>
      <c r="K873">
        <v>1100</v>
      </c>
      <c r="L873" t="s">
        <v>3849</v>
      </c>
      <c r="M873" t="s">
        <v>423</v>
      </c>
      <c r="N873" t="s">
        <v>3850</v>
      </c>
      <c r="O873" t="s">
        <v>3851</v>
      </c>
      <c r="P873" t="s">
        <v>87</v>
      </c>
      <c r="Q873">
        <v>7</v>
      </c>
      <c r="R873" t="s">
        <v>88</v>
      </c>
      <c r="S873" t="s">
        <v>79</v>
      </c>
      <c r="T873">
        <v>88587</v>
      </c>
      <c r="U873" s="1">
        <v>45355</v>
      </c>
      <c r="V873" t="s">
        <v>72</v>
      </c>
      <c r="W873">
        <v>922839</v>
      </c>
      <c r="X873" t="s">
        <v>3852</v>
      </c>
      <c r="Y873">
        <v>430</v>
      </c>
      <c r="Z873">
        <v>2442</v>
      </c>
      <c r="AA873">
        <v>1</v>
      </c>
      <c r="AB873">
        <v>976.80000000000007</v>
      </c>
      <c r="AC873">
        <f>Table1_1[[#This Row],[Price]]*Table1_1[[#This Row],[Quantity]]</f>
        <v>2442</v>
      </c>
    </row>
    <row r="874" spans="1:29" x14ac:dyDescent="0.3">
      <c r="A874" t="s">
        <v>28</v>
      </c>
      <c r="B874" t="s">
        <v>29</v>
      </c>
      <c r="C874" t="s">
        <v>66</v>
      </c>
      <c r="D874" t="s">
        <v>467</v>
      </c>
      <c r="E874" t="s">
        <v>32</v>
      </c>
      <c r="F874" t="s">
        <v>150</v>
      </c>
      <c r="G874">
        <v>8</v>
      </c>
      <c r="H874">
        <v>417041</v>
      </c>
      <c r="I874" t="s">
        <v>58</v>
      </c>
      <c r="J874" s="3">
        <v>44566</v>
      </c>
      <c r="K874">
        <v>1300</v>
      </c>
      <c r="L874" t="s">
        <v>3853</v>
      </c>
      <c r="M874" t="s">
        <v>308</v>
      </c>
      <c r="N874" t="s">
        <v>3854</v>
      </c>
      <c r="O874" t="s">
        <v>3855</v>
      </c>
      <c r="P874" t="s">
        <v>51</v>
      </c>
      <c r="Q874">
        <v>8</v>
      </c>
      <c r="R874" t="s">
        <v>88</v>
      </c>
      <c r="S874" t="s">
        <v>41</v>
      </c>
      <c r="T874">
        <v>77220</v>
      </c>
      <c r="U874" s="1">
        <v>45408</v>
      </c>
      <c r="V874" t="s">
        <v>80</v>
      </c>
      <c r="W874">
        <v>911372</v>
      </c>
      <c r="X874" t="s">
        <v>3856</v>
      </c>
      <c r="Y874">
        <v>919</v>
      </c>
      <c r="Z874">
        <v>2358</v>
      </c>
      <c r="AA874">
        <v>6</v>
      </c>
      <c r="AB874">
        <v>5659.2000000000007</v>
      </c>
      <c r="AC874">
        <f>Table1_1[[#This Row],[Price]]*Table1_1[[#This Row],[Quantity]]</f>
        <v>14148</v>
      </c>
    </row>
    <row r="875" spans="1:29" x14ac:dyDescent="0.3">
      <c r="A875" t="s">
        <v>28</v>
      </c>
      <c r="B875" t="s">
        <v>29</v>
      </c>
      <c r="C875" t="s">
        <v>148</v>
      </c>
      <c r="D875" t="s">
        <v>621</v>
      </c>
      <c r="E875" t="s">
        <v>56</v>
      </c>
      <c r="F875" t="s">
        <v>47</v>
      </c>
      <c r="G875">
        <v>13</v>
      </c>
      <c r="H875">
        <v>437249</v>
      </c>
      <c r="I875" t="s">
        <v>34</v>
      </c>
      <c r="J875" s="3">
        <v>44887</v>
      </c>
      <c r="K875">
        <v>950</v>
      </c>
      <c r="L875" t="s">
        <v>3858</v>
      </c>
      <c r="M875" t="s">
        <v>1147</v>
      </c>
      <c r="N875" t="s">
        <v>3859</v>
      </c>
      <c r="O875" t="s">
        <v>3860</v>
      </c>
      <c r="P875" t="s">
        <v>87</v>
      </c>
      <c r="Q875">
        <v>17</v>
      </c>
      <c r="R875" t="s">
        <v>40</v>
      </c>
      <c r="S875" t="s">
        <v>79</v>
      </c>
      <c r="T875">
        <v>25331</v>
      </c>
      <c r="U875" s="1">
        <v>45369</v>
      </c>
      <c r="V875" t="s">
        <v>72</v>
      </c>
      <c r="W875">
        <v>767389</v>
      </c>
      <c r="X875" t="s">
        <v>3861</v>
      </c>
      <c r="Y875">
        <v>269</v>
      </c>
      <c r="Z875">
        <v>757</v>
      </c>
      <c r="AA875">
        <v>3</v>
      </c>
      <c r="AB875">
        <v>908.40000000000009</v>
      </c>
      <c r="AC875">
        <f>Table1_1[[#This Row],[Price]]*Table1_1[[#This Row],[Quantity]]</f>
        <v>2271</v>
      </c>
    </row>
    <row r="876" spans="1:29" x14ac:dyDescent="0.3">
      <c r="A876" t="s">
        <v>28</v>
      </c>
      <c r="B876" t="s">
        <v>29</v>
      </c>
      <c r="C876" t="s">
        <v>30</v>
      </c>
      <c r="D876" t="s">
        <v>92</v>
      </c>
      <c r="E876" t="s">
        <v>32</v>
      </c>
      <c r="F876" t="s">
        <v>57</v>
      </c>
      <c r="G876">
        <v>35</v>
      </c>
      <c r="H876">
        <v>401580</v>
      </c>
      <c r="I876" t="s">
        <v>58</v>
      </c>
      <c r="J876" s="3">
        <v>45571</v>
      </c>
      <c r="K876">
        <v>1400</v>
      </c>
      <c r="L876" t="s">
        <v>1492</v>
      </c>
      <c r="M876" t="s">
        <v>319</v>
      </c>
      <c r="N876" t="s">
        <v>3863</v>
      </c>
      <c r="O876" t="s">
        <v>3864</v>
      </c>
      <c r="P876" t="s">
        <v>51</v>
      </c>
      <c r="Q876">
        <v>16</v>
      </c>
      <c r="R876" t="s">
        <v>40</v>
      </c>
      <c r="S876" t="s">
        <v>63</v>
      </c>
      <c r="T876">
        <v>71044</v>
      </c>
      <c r="U876" s="1">
        <v>45319</v>
      </c>
      <c r="V876" t="s">
        <v>111</v>
      </c>
      <c r="W876">
        <v>349716</v>
      </c>
      <c r="X876" t="s">
        <v>3865</v>
      </c>
      <c r="Y876">
        <v>447</v>
      </c>
      <c r="Z876">
        <v>1194</v>
      </c>
      <c r="AA876">
        <v>8</v>
      </c>
      <c r="AB876">
        <v>3820.8</v>
      </c>
      <c r="AC876">
        <f>Table1_1[[#This Row],[Price]]*Table1_1[[#This Row],[Quantity]]</f>
        <v>9552</v>
      </c>
    </row>
    <row r="877" spans="1:29" x14ac:dyDescent="0.3">
      <c r="A877" t="s">
        <v>28</v>
      </c>
      <c r="B877" t="s">
        <v>29</v>
      </c>
      <c r="C877" t="s">
        <v>30</v>
      </c>
      <c r="D877" t="s">
        <v>31</v>
      </c>
      <c r="E877" t="s">
        <v>32</v>
      </c>
      <c r="F877" t="s">
        <v>47</v>
      </c>
      <c r="G877">
        <v>5</v>
      </c>
      <c r="H877">
        <v>429582</v>
      </c>
      <c r="I877" t="s">
        <v>34</v>
      </c>
      <c r="J877" s="3">
        <v>44918</v>
      </c>
      <c r="K877">
        <v>1200</v>
      </c>
      <c r="L877" t="s">
        <v>3866</v>
      </c>
      <c r="M877" t="s">
        <v>670</v>
      </c>
      <c r="N877" t="s">
        <v>3867</v>
      </c>
      <c r="O877">
        <v>1897568711</v>
      </c>
      <c r="P877" t="s">
        <v>39</v>
      </c>
      <c r="Q877">
        <v>13</v>
      </c>
      <c r="R877" t="s">
        <v>88</v>
      </c>
      <c r="S877" t="s">
        <v>63</v>
      </c>
      <c r="T877">
        <v>15036</v>
      </c>
      <c r="U877" s="1">
        <v>45613</v>
      </c>
      <c r="V877" t="s">
        <v>42</v>
      </c>
      <c r="W877">
        <v>123623</v>
      </c>
      <c r="X877" t="s">
        <v>3868</v>
      </c>
      <c r="Y877">
        <v>231</v>
      </c>
      <c r="Z877">
        <v>652</v>
      </c>
      <c r="AA877">
        <v>4</v>
      </c>
      <c r="AB877">
        <v>1043.2</v>
      </c>
      <c r="AC877">
        <f>Table1_1[[#This Row],[Price]]*Table1_1[[#This Row],[Quantity]]</f>
        <v>2608</v>
      </c>
    </row>
    <row r="878" spans="1:29" x14ac:dyDescent="0.3">
      <c r="A878" t="s">
        <v>28</v>
      </c>
      <c r="B878" t="s">
        <v>29</v>
      </c>
      <c r="C878" t="s">
        <v>157</v>
      </c>
      <c r="D878" t="s">
        <v>227</v>
      </c>
      <c r="E878" t="s">
        <v>46</v>
      </c>
      <c r="F878" t="s">
        <v>57</v>
      </c>
      <c r="G878">
        <v>76</v>
      </c>
      <c r="H878">
        <v>420961</v>
      </c>
      <c r="I878" t="s">
        <v>58</v>
      </c>
      <c r="J878" s="3">
        <v>43959</v>
      </c>
      <c r="K878">
        <v>1300</v>
      </c>
      <c r="L878" t="s">
        <v>3869</v>
      </c>
      <c r="M878" t="s">
        <v>76</v>
      </c>
      <c r="N878" t="s">
        <v>3870</v>
      </c>
      <c r="O878" t="s">
        <v>3871</v>
      </c>
      <c r="P878" t="s">
        <v>39</v>
      </c>
      <c r="Q878">
        <v>11</v>
      </c>
      <c r="R878" t="s">
        <v>40</v>
      </c>
      <c r="S878" t="s">
        <v>63</v>
      </c>
      <c r="T878">
        <v>76073</v>
      </c>
      <c r="U878" s="1">
        <v>45619</v>
      </c>
      <c r="V878" t="s">
        <v>42</v>
      </c>
      <c r="W878">
        <v>146535</v>
      </c>
      <c r="X878" t="s">
        <v>3872</v>
      </c>
      <c r="Y878">
        <v>991</v>
      </c>
      <c r="Z878">
        <v>2625</v>
      </c>
      <c r="AA878">
        <v>4</v>
      </c>
      <c r="AB878">
        <v>4200</v>
      </c>
      <c r="AC878">
        <f>Table1_1[[#This Row],[Price]]*Table1_1[[#This Row],[Quantity]]</f>
        <v>10500</v>
      </c>
    </row>
    <row r="879" spans="1:29" x14ac:dyDescent="0.3">
      <c r="A879" t="s">
        <v>28</v>
      </c>
      <c r="B879" t="s">
        <v>29</v>
      </c>
      <c r="C879" t="s">
        <v>44</v>
      </c>
      <c r="D879" t="s">
        <v>546</v>
      </c>
      <c r="E879" t="s">
        <v>46</v>
      </c>
      <c r="F879" t="s">
        <v>99</v>
      </c>
      <c r="G879">
        <v>46</v>
      </c>
      <c r="H879">
        <v>428783</v>
      </c>
      <c r="I879" t="s">
        <v>34</v>
      </c>
      <c r="J879" s="3">
        <v>44915</v>
      </c>
      <c r="K879">
        <v>1100</v>
      </c>
      <c r="L879" t="s">
        <v>3873</v>
      </c>
      <c r="M879" t="s">
        <v>293</v>
      </c>
      <c r="N879" t="s">
        <v>3874</v>
      </c>
      <c r="O879" t="s">
        <v>3875</v>
      </c>
      <c r="P879" t="s">
        <v>71</v>
      </c>
      <c r="Q879">
        <v>12</v>
      </c>
      <c r="R879" t="s">
        <v>88</v>
      </c>
      <c r="S879" t="s">
        <v>41</v>
      </c>
      <c r="T879">
        <v>18449</v>
      </c>
      <c r="U879" s="1">
        <v>45472</v>
      </c>
      <c r="V879" t="s">
        <v>52</v>
      </c>
      <c r="W879">
        <v>244776</v>
      </c>
      <c r="X879" t="s">
        <v>3876</v>
      </c>
      <c r="Y879">
        <v>305</v>
      </c>
      <c r="Z879">
        <v>2374</v>
      </c>
      <c r="AA879">
        <v>1</v>
      </c>
      <c r="AB879">
        <v>949.6</v>
      </c>
      <c r="AC879">
        <f>Table1_1[[#This Row],[Price]]*Table1_1[[#This Row],[Quantity]]</f>
        <v>2374</v>
      </c>
    </row>
    <row r="880" spans="1:29" x14ac:dyDescent="0.3">
      <c r="A880" t="s">
        <v>28</v>
      </c>
      <c r="B880" t="s">
        <v>29</v>
      </c>
      <c r="C880" t="s">
        <v>193</v>
      </c>
      <c r="D880" t="s">
        <v>364</v>
      </c>
      <c r="E880" t="s">
        <v>46</v>
      </c>
      <c r="F880" t="s">
        <v>47</v>
      </c>
      <c r="G880">
        <v>56</v>
      </c>
      <c r="H880">
        <v>404024</v>
      </c>
      <c r="I880" t="s">
        <v>58</v>
      </c>
      <c r="J880" s="3">
        <v>44832</v>
      </c>
      <c r="K880">
        <v>1400</v>
      </c>
      <c r="L880" t="s">
        <v>3877</v>
      </c>
      <c r="M880" t="s">
        <v>1058</v>
      </c>
      <c r="N880" t="s">
        <v>3878</v>
      </c>
      <c r="O880" t="s">
        <v>3879</v>
      </c>
      <c r="P880" t="s">
        <v>39</v>
      </c>
      <c r="Q880">
        <v>16</v>
      </c>
      <c r="R880" t="s">
        <v>40</v>
      </c>
      <c r="S880" t="s">
        <v>118</v>
      </c>
      <c r="T880">
        <v>69019</v>
      </c>
      <c r="U880" s="1">
        <v>45517</v>
      </c>
      <c r="V880" t="s">
        <v>64</v>
      </c>
      <c r="W880">
        <v>189930</v>
      </c>
      <c r="X880" t="s">
        <v>1355</v>
      </c>
      <c r="Y880">
        <v>404</v>
      </c>
      <c r="Z880">
        <v>556</v>
      </c>
      <c r="AA880">
        <v>1</v>
      </c>
      <c r="AB880">
        <v>222.4</v>
      </c>
      <c r="AC880">
        <f>Table1_1[[#This Row],[Price]]*Table1_1[[#This Row],[Quantity]]</f>
        <v>556</v>
      </c>
    </row>
    <row r="881" spans="1:29" x14ac:dyDescent="0.3">
      <c r="A881" t="s">
        <v>28</v>
      </c>
      <c r="B881" t="s">
        <v>29</v>
      </c>
      <c r="C881" t="s">
        <v>193</v>
      </c>
      <c r="D881" t="s">
        <v>291</v>
      </c>
      <c r="E881" t="s">
        <v>46</v>
      </c>
      <c r="F881" t="s">
        <v>99</v>
      </c>
      <c r="G881">
        <v>19</v>
      </c>
      <c r="H881">
        <v>432919</v>
      </c>
      <c r="I881" t="s">
        <v>58</v>
      </c>
      <c r="J881" s="3">
        <v>44154</v>
      </c>
      <c r="K881">
        <v>1400</v>
      </c>
      <c r="L881" t="s">
        <v>3880</v>
      </c>
      <c r="M881" t="s">
        <v>1488</v>
      </c>
      <c r="N881" t="s">
        <v>3881</v>
      </c>
      <c r="O881" t="s">
        <v>3882</v>
      </c>
      <c r="P881" t="s">
        <v>71</v>
      </c>
      <c r="Q881">
        <v>18</v>
      </c>
      <c r="R881" t="s">
        <v>40</v>
      </c>
      <c r="S881" t="s">
        <v>118</v>
      </c>
      <c r="T881">
        <v>82352</v>
      </c>
      <c r="U881" s="1">
        <v>45315</v>
      </c>
      <c r="V881" t="s">
        <v>111</v>
      </c>
      <c r="W881">
        <v>734572</v>
      </c>
      <c r="X881" t="s">
        <v>3883</v>
      </c>
      <c r="Y881">
        <v>645</v>
      </c>
      <c r="Z881">
        <v>1381</v>
      </c>
      <c r="AA881">
        <v>7</v>
      </c>
      <c r="AB881">
        <v>3866.8</v>
      </c>
      <c r="AC881">
        <f>Table1_1[[#This Row],[Price]]*Table1_1[[#This Row],[Quantity]]</f>
        <v>9667</v>
      </c>
    </row>
    <row r="882" spans="1:29" x14ac:dyDescent="0.3">
      <c r="A882" t="s">
        <v>28</v>
      </c>
      <c r="B882" t="s">
        <v>29</v>
      </c>
      <c r="C882" t="s">
        <v>193</v>
      </c>
      <c r="D882" t="s">
        <v>82</v>
      </c>
      <c r="E882" t="s">
        <v>32</v>
      </c>
      <c r="F882" t="s">
        <v>106</v>
      </c>
      <c r="G882">
        <v>5</v>
      </c>
      <c r="H882">
        <v>407535</v>
      </c>
      <c r="I882" t="s">
        <v>58</v>
      </c>
      <c r="J882" s="3">
        <v>45377</v>
      </c>
      <c r="K882">
        <v>800</v>
      </c>
      <c r="L882" t="s">
        <v>3884</v>
      </c>
      <c r="M882" t="s">
        <v>394</v>
      </c>
      <c r="N882" t="s">
        <v>3885</v>
      </c>
      <c r="O882" t="s">
        <v>3886</v>
      </c>
      <c r="P882" t="s">
        <v>87</v>
      </c>
      <c r="Q882">
        <v>8</v>
      </c>
      <c r="R882" t="s">
        <v>40</v>
      </c>
      <c r="S882" t="s">
        <v>63</v>
      </c>
      <c r="T882">
        <v>31281</v>
      </c>
      <c r="U882" s="1">
        <v>45507</v>
      </c>
      <c r="V882" t="s">
        <v>64</v>
      </c>
      <c r="W882">
        <v>705775</v>
      </c>
      <c r="X882" t="s">
        <v>3887</v>
      </c>
      <c r="Y882">
        <v>377</v>
      </c>
      <c r="Z882">
        <v>2229</v>
      </c>
      <c r="AA882">
        <v>7</v>
      </c>
      <c r="AB882">
        <v>6241.2000000000007</v>
      </c>
      <c r="AC882">
        <f>Table1_1[[#This Row],[Price]]*Table1_1[[#This Row],[Quantity]]</f>
        <v>15603</v>
      </c>
    </row>
    <row r="883" spans="1:29" x14ac:dyDescent="0.3">
      <c r="A883" t="s">
        <v>28</v>
      </c>
      <c r="B883" t="s">
        <v>29</v>
      </c>
      <c r="C883" t="s">
        <v>148</v>
      </c>
      <c r="D883" t="s">
        <v>621</v>
      </c>
      <c r="E883" t="s">
        <v>32</v>
      </c>
      <c r="F883" t="s">
        <v>175</v>
      </c>
      <c r="G883">
        <v>58</v>
      </c>
      <c r="H883">
        <v>429330</v>
      </c>
      <c r="I883" t="s">
        <v>58</v>
      </c>
      <c r="J883" s="3">
        <v>43913</v>
      </c>
      <c r="K883">
        <v>1000</v>
      </c>
      <c r="L883" t="s">
        <v>3889</v>
      </c>
      <c r="M883" t="s">
        <v>159</v>
      </c>
      <c r="N883" t="s">
        <v>3890</v>
      </c>
      <c r="O883" t="s">
        <v>3891</v>
      </c>
      <c r="P883" t="s">
        <v>39</v>
      </c>
      <c r="Q883">
        <v>9</v>
      </c>
      <c r="R883" t="s">
        <v>88</v>
      </c>
      <c r="S883" t="s">
        <v>63</v>
      </c>
      <c r="T883">
        <v>33183</v>
      </c>
      <c r="U883" s="1">
        <v>45377</v>
      </c>
      <c r="V883" t="s">
        <v>72</v>
      </c>
      <c r="W883">
        <v>940285</v>
      </c>
      <c r="X883" t="s">
        <v>3892</v>
      </c>
      <c r="Y883">
        <v>250</v>
      </c>
      <c r="Z883">
        <v>2087</v>
      </c>
      <c r="AA883">
        <v>1</v>
      </c>
      <c r="AB883">
        <v>834.80000000000007</v>
      </c>
      <c r="AC883">
        <f>Table1_1[[#This Row],[Price]]*Table1_1[[#This Row],[Quantity]]</f>
        <v>2087</v>
      </c>
    </row>
    <row r="884" spans="1:29" x14ac:dyDescent="0.3">
      <c r="A884" t="s">
        <v>28</v>
      </c>
      <c r="B884" t="s">
        <v>29</v>
      </c>
      <c r="C884" t="s">
        <v>44</v>
      </c>
      <c r="D884" t="s">
        <v>92</v>
      </c>
      <c r="E884" t="s">
        <v>46</v>
      </c>
      <c r="F884" t="s">
        <v>355</v>
      </c>
      <c r="G884">
        <v>57</v>
      </c>
      <c r="H884">
        <v>427385</v>
      </c>
      <c r="I884" t="s">
        <v>58</v>
      </c>
      <c r="J884" s="3">
        <v>45237</v>
      </c>
      <c r="K884">
        <v>800</v>
      </c>
      <c r="L884" t="s">
        <v>3894</v>
      </c>
      <c r="M884" t="s">
        <v>189</v>
      </c>
      <c r="N884" t="s">
        <v>3895</v>
      </c>
      <c r="O884" t="s">
        <v>3896</v>
      </c>
      <c r="P884" t="s">
        <v>87</v>
      </c>
      <c r="Q884">
        <v>11</v>
      </c>
      <c r="R884" t="s">
        <v>40</v>
      </c>
      <c r="S884" t="s">
        <v>41</v>
      </c>
      <c r="T884">
        <v>55017</v>
      </c>
      <c r="U884" s="1">
        <v>45518</v>
      </c>
      <c r="V884" t="s">
        <v>64</v>
      </c>
      <c r="W884">
        <v>252002</v>
      </c>
      <c r="X884" t="s">
        <v>3897</v>
      </c>
      <c r="Y884">
        <v>931</v>
      </c>
      <c r="Z884">
        <v>1661</v>
      </c>
      <c r="AA884">
        <v>5</v>
      </c>
      <c r="AB884">
        <v>3322</v>
      </c>
      <c r="AC884">
        <f>Table1_1[[#This Row],[Price]]*Table1_1[[#This Row],[Quantity]]</f>
        <v>8305</v>
      </c>
    </row>
    <row r="885" spans="1:29" x14ac:dyDescent="0.3">
      <c r="A885" t="s">
        <v>28</v>
      </c>
      <c r="B885" t="s">
        <v>29</v>
      </c>
      <c r="C885" t="s">
        <v>30</v>
      </c>
      <c r="D885" t="s">
        <v>82</v>
      </c>
      <c r="E885" t="s">
        <v>56</v>
      </c>
      <c r="F885" t="s">
        <v>99</v>
      </c>
      <c r="G885">
        <v>61</v>
      </c>
      <c r="H885">
        <v>429921</v>
      </c>
      <c r="I885" t="s">
        <v>58</v>
      </c>
      <c r="J885" s="3">
        <v>43904</v>
      </c>
      <c r="K885">
        <v>1100</v>
      </c>
      <c r="L885" t="s">
        <v>3898</v>
      </c>
      <c r="M885" t="s">
        <v>313</v>
      </c>
      <c r="N885" t="s">
        <v>3899</v>
      </c>
      <c r="O885" t="s">
        <v>3900</v>
      </c>
      <c r="P885" t="s">
        <v>71</v>
      </c>
      <c r="Q885">
        <v>9</v>
      </c>
      <c r="R885" t="s">
        <v>88</v>
      </c>
      <c r="S885" t="s">
        <v>118</v>
      </c>
      <c r="T885">
        <v>28773</v>
      </c>
      <c r="U885" s="1">
        <v>45497</v>
      </c>
      <c r="V885" t="s">
        <v>126</v>
      </c>
      <c r="W885">
        <v>586780</v>
      </c>
      <c r="X885" t="s">
        <v>3901</v>
      </c>
      <c r="Y885">
        <v>460</v>
      </c>
      <c r="Z885">
        <v>1848</v>
      </c>
      <c r="AA885">
        <v>3</v>
      </c>
      <c r="AB885">
        <v>2217.6</v>
      </c>
      <c r="AC885">
        <f>Table1_1[[#This Row],[Price]]*Table1_1[[#This Row],[Quantity]]</f>
        <v>5544</v>
      </c>
    </row>
    <row r="886" spans="1:29" x14ac:dyDescent="0.3">
      <c r="A886" t="s">
        <v>28</v>
      </c>
      <c r="B886" t="s">
        <v>29</v>
      </c>
      <c r="C886" t="s">
        <v>30</v>
      </c>
      <c r="D886" t="s">
        <v>616</v>
      </c>
      <c r="E886" t="s">
        <v>46</v>
      </c>
      <c r="F886" t="s">
        <v>135</v>
      </c>
      <c r="G886">
        <v>33</v>
      </c>
      <c r="H886">
        <v>405387</v>
      </c>
      <c r="I886" t="s">
        <v>34</v>
      </c>
      <c r="J886" s="3">
        <v>45472</v>
      </c>
      <c r="K886">
        <v>1400</v>
      </c>
      <c r="L886" t="s">
        <v>3902</v>
      </c>
      <c r="M886" t="s">
        <v>919</v>
      </c>
      <c r="N886" t="s">
        <v>3903</v>
      </c>
      <c r="O886" t="s">
        <v>3904</v>
      </c>
      <c r="P886" t="s">
        <v>39</v>
      </c>
      <c r="Q886">
        <v>6</v>
      </c>
      <c r="R886" t="s">
        <v>88</v>
      </c>
      <c r="S886" t="s">
        <v>79</v>
      </c>
      <c r="T886">
        <v>47581</v>
      </c>
      <c r="U886" s="1">
        <v>45468</v>
      </c>
      <c r="V886" t="s">
        <v>52</v>
      </c>
      <c r="W886">
        <v>774995</v>
      </c>
      <c r="X886" t="s">
        <v>3905</v>
      </c>
      <c r="Y886">
        <v>215</v>
      </c>
      <c r="Z886">
        <v>998</v>
      </c>
      <c r="AA886">
        <v>3</v>
      </c>
      <c r="AB886">
        <v>1197.6000000000001</v>
      </c>
      <c r="AC886">
        <f>Table1_1[[#This Row],[Price]]*Table1_1[[#This Row],[Quantity]]</f>
        <v>2994</v>
      </c>
    </row>
    <row r="887" spans="1:29" x14ac:dyDescent="0.3">
      <c r="A887" t="s">
        <v>28</v>
      </c>
      <c r="B887" t="s">
        <v>29</v>
      </c>
      <c r="C887" t="s">
        <v>193</v>
      </c>
      <c r="D887" t="s">
        <v>511</v>
      </c>
      <c r="E887" t="s">
        <v>56</v>
      </c>
      <c r="F887" t="s">
        <v>106</v>
      </c>
      <c r="G887">
        <v>94</v>
      </c>
      <c r="H887">
        <v>415590</v>
      </c>
      <c r="I887" t="s">
        <v>58</v>
      </c>
      <c r="J887" s="3">
        <v>45479</v>
      </c>
      <c r="K887">
        <v>950</v>
      </c>
      <c r="L887" t="s">
        <v>3907</v>
      </c>
      <c r="M887" t="s">
        <v>1198</v>
      </c>
      <c r="N887" t="s">
        <v>3908</v>
      </c>
      <c r="O887" t="s">
        <v>3909</v>
      </c>
      <c r="P887" t="s">
        <v>51</v>
      </c>
      <c r="Q887">
        <v>12</v>
      </c>
      <c r="R887" t="s">
        <v>88</v>
      </c>
      <c r="S887" t="s">
        <v>79</v>
      </c>
      <c r="T887">
        <v>68877</v>
      </c>
      <c r="U887" s="1">
        <v>45331</v>
      </c>
      <c r="V887" t="s">
        <v>119</v>
      </c>
      <c r="W887">
        <v>240588</v>
      </c>
      <c r="X887" t="s">
        <v>3910</v>
      </c>
      <c r="Y887">
        <v>952</v>
      </c>
      <c r="Z887">
        <v>1213</v>
      </c>
      <c r="AA887">
        <v>3</v>
      </c>
      <c r="AB887">
        <v>1455.6000000000001</v>
      </c>
      <c r="AC887">
        <f>Table1_1[[#This Row],[Price]]*Table1_1[[#This Row],[Quantity]]</f>
        <v>3639</v>
      </c>
    </row>
    <row r="888" spans="1:29" x14ac:dyDescent="0.3">
      <c r="A888" t="s">
        <v>28</v>
      </c>
      <c r="B888" t="s">
        <v>29</v>
      </c>
      <c r="C888" t="s">
        <v>193</v>
      </c>
      <c r="D888" t="s">
        <v>182</v>
      </c>
      <c r="E888" t="s">
        <v>56</v>
      </c>
      <c r="F888" t="s">
        <v>99</v>
      </c>
      <c r="G888">
        <v>72</v>
      </c>
      <c r="H888">
        <v>412765</v>
      </c>
      <c r="I888" t="s">
        <v>34</v>
      </c>
      <c r="J888" s="3">
        <v>45286</v>
      </c>
      <c r="K888">
        <v>800</v>
      </c>
      <c r="L888" t="s">
        <v>3912</v>
      </c>
      <c r="M888" t="s">
        <v>293</v>
      </c>
      <c r="N888" t="s">
        <v>3913</v>
      </c>
      <c r="O888" t="s">
        <v>3914</v>
      </c>
      <c r="P888" t="s">
        <v>87</v>
      </c>
      <c r="Q888">
        <v>20</v>
      </c>
      <c r="R888" t="s">
        <v>40</v>
      </c>
      <c r="S888" t="s">
        <v>118</v>
      </c>
      <c r="T888">
        <v>74010</v>
      </c>
      <c r="U888" s="1">
        <v>45523</v>
      </c>
      <c r="V888" t="s">
        <v>64</v>
      </c>
      <c r="W888">
        <v>894245</v>
      </c>
      <c r="X888" t="s">
        <v>3915</v>
      </c>
      <c r="Y888">
        <v>774</v>
      </c>
      <c r="Z888">
        <v>1286</v>
      </c>
      <c r="AA888">
        <v>6</v>
      </c>
      <c r="AB888">
        <v>3086.4</v>
      </c>
      <c r="AC888">
        <f>Table1_1[[#This Row],[Price]]*Table1_1[[#This Row],[Quantity]]</f>
        <v>7716</v>
      </c>
    </row>
    <row r="889" spans="1:29" x14ac:dyDescent="0.3">
      <c r="A889" t="s">
        <v>28</v>
      </c>
      <c r="B889" t="s">
        <v>29</v>
      </c>
      <c r="C889" t="s">
        <v>66</v>
      </c>
      <c r="D889" t="s">
        <v>163</v>
      </c>
      <c r="E889" t="s">
        <v>46</v>
      </c>
      <c r="F889" t="s">
        <v>113</v>
      </c>
      <c r="G889">
        <v>19</v>
      </c>
      <c r="H889">
        <v>406787</v>
      </c>
      <c r="I889" t="s">
        <v>34</v>
      </c>
      <c r="J889" s="3">
        <v>44736</v>
      </c>
      <c r="K889">
        <v>1200</v>
      </c>
      <c r="L889" t="s">
        <v>3916</v>
      </c>
      <c r="M889" t="s">
        <v>269</v>
      </c>
      <c r="N889" t="s">
        <v>3917</v>
      </c>
      <c r="O889" t="s">
        <v>3918</v>
      </c>
      <c r="P889" t="s">
        <v>87</v>
      </c>
      <c r="Q889">
        <v>3</v>
      </c>
      <c r="R889" t="s">
        <v>88</v>
      </c>
      <c r="S889" t="s">
        <v>63</v>
      </c>
      <c r="T889">
        <v>22131</v>
      </c>
      <c r="U889" s="1">
        <v>45310</v>
      </c>
      <c r="V889" t="s">
        <v>111</v>
      </c>
      <c r="W889">
        <v>178297</v>
      </c>
      <c r="X889" t="s">
        <v>3919</v>
      </c>
      <c r="Y889">
        <v>584</v>
      </c>
      <c r="Z889">
        <v>1321</v>
      </c>
      <c r="AA889">
        <v>8</v>
      </c>
      <c r="AB889">
        <v>4227.2</v>
      </c>
      <c r="AC889">
        <f>Table1_1[[#This Row],[Price]]*Table1_1[[#This Row],[Quantity]]</f>
        <v>10568</v>
      </c>
    </row>
    <row r="890" spans="1:29" x14ac:dyDescent="0.3">
      <c r="A890" t="s">
        <v>28</v>
      </c>
      <c r="B890" t="s">
        <v>29</v>
      </c>
      <c r="C890" t="s">
        <v>193</v>
      </c>
      <c r="D890" t="s">
        <v>92</v>
      </c>
      <c r="E890" t="s">
        <v>32</v>
      </c>
      <c r="F890" t="s">
        <v>135</v>
      </c>
      <c r="G890">
        <v>68</v>
      </c>
      <c r="H890">
        <v>433892</v>
      </c>
      <c r="I890" t="s">
        <v>34</v>
      </c>
      <c r="J890" s="3">
        <v>44468</v>
      </c>
      <c r="K890">
        <v>1000</v>
      </c>
      <c r="L890" t="s">
        <v>3920</v>
      </c>
      <c r="M890" t="s">
        <v>115</v>
      </c>
      <c r="N890" t="s">
        <v>3921</v>
      </c>
      <c r="O890" t="s">
        <v>3922</v>
      </c>
      <c r="P890" t="s">
        <v>39</v>
      </c>
      <c r="Q890">
        <v>20</v>
      </c>
      <c r="R890" t="s">
        <v>40</v>
      </c>
      <c r="S890" t="s">
        <v>118</v>
      </c>
      <c r="T890">
        <v>13075</v>
      </c>
      <c r="U890" s="1">
        <v>45393</v>
      </c>
      <c r="V890" t="s">
        <v>80</v>
      </c>
      <c r="W890">
        <v>114936</v>
      </c>
      <c r="X890" t="s">
        <v>3923</v>
      </c>
      <c r="Y890">
        <v>512</v>
      </c>
      <c r="Z890">
        <v>1617</v>
      </c>
      <c r="AA890">
        <v>6</v>
      </c>
      <c r="AB890">
        <v>3880.8</v>
      </c>
      <c r="AC890">
        <f>Table1_1[[#This Row],[Price]]*Table1_1[[#This Row],[Quantity]]</f>
        <v>9702</v>
      </c>
    </row>
    <row r="891" spans="1:29" x14ac:dyDescent="0.3">
      <c r="A891" t="s">
        <v>28</v>
      </c>
      <c r="B891" t="s">
        <v>29</v>
      </c>
      <c r="C891" t="s">
        <v>30</v>
      </c>
      <c r="D891" t="s">
        <v>82</v>
      </c>
      <c r="E891" t="s">
        <v>56</v>
      </c>
      <c r="F891" t="s">
        <v>355</v>
      </c>
      <c r="G891">
        <v>43</v>
      </c>
      <c r="H891">
        <v>414550</v>
      </c>
      <c r="I891" t="s">
        <v>58</v>
      </c>
      <c r="J891" s="3">
        <v>45392</v>
      </c>
      <c r="K891">
        <v>1200</v>
      </c>
      <c r="L891" t="s">
        <v>3924</v>
      </c>
      <c r="M891" t="s">
        <v>263</v>
      </c>
      <c r="N891" t="s">
        <v>3925</v>
      </c>
      <c r="O891" t="s">
        <v>3926</v>
      </c>
      <c r="P891" t="s">
        <v>87</v>
      </c>
      <c r="Q891">
        <v>14</v>
      </c>
      <c r="R891" t="s">
        <v>88</v>
      </c>
      <c r="S891" t="s">
        <v>118</v>
      </c>
      <c r="T891">
        <v>12457</v>
      </c>
      <c r="U891" s="1">
        <v>45526</v>
      </c>
      <c r="V891" t="s">
        <v>64</v>
      </c>
      <c r="W891">
        <v>141050</v>
      </c>
      <c r="X891" t="s">
        <v>3927</v>
      </c>
      <c r="Y891">
        <v>603</v>
      </c>
      <c r="Z891">
        <v>1419</v>
      </c>
      <c r="AA891">
        <v>2</v>
      </c>
      <c r="AB891">
        <v>1135.2</v>
      </c>
      <c r="AC891">
        <f>Table1_1[[#This Row],[Price]]*Table1_1[[#This Row],[Quantity]]</f>
        <v>2838</v>
      </c>
    </row>
    <row r="892" spans="1:29" x14ac:dyDescent="0.3">
      <c r="A892" t="s">
        <v>28</v>
      </c>
      <c r="B892" t="s">
        <v>29</v>
      </c>
      <c r="C892" t="s">
        <v>44</v>
      </c>
      <c r="D892" t="s">
        <v>142</v>
      </c>
      <c r="E892" t="s">
        <v>46</v>
      </c>
      <c r="F892" t="s">
        <v>113</v>
      </c>
      <c r="G892">
        <v>58</v>
      </c>
      <c r="H892">
        <v>426537</v>
      </c>
      <c r="I892" t="s">
        <v>34</v>
      </c>
      <c r="J892" s="3">
        <v>45320</v>
      </c>
      <c r="K892">
        <v>1000</v>
      </c>
      <c r="L892" t="s">
        <v>3928</v>
      </c>
      <c r="M892" t="s">
        <v>101</v>
      </c>
      <c r="N892" t="s">
        <v>3929</v>
      </c>
      <c r="O892" t="s">
        <v>3930</v>
      </c>
      <c r="P892" t="s">
        <v>87</v>
      </c>
      <c r="Q892">
        <v>6</v>
      </c>
      <c r="R892" t="s">
        <v>88</v>
      </c>
      <c r="S892" t="s">
        <v>79</v>
      </c>
      <c r="T892">
        <v>83875</v>
      </c>
      <c r="U892" s="1">
        <v>45359</v>
      </c>
      <c r="V892" t="s">
        <v>72</v>
      </c>
      <c r="W892">
        <v>495781</v>
      </c>
      <c r="X892" t="s">
        <v>3931</v>
      </c>
      <c r="Y892">
        <v>985</v>
      </c>
      <c r="Z892">
        <v>1459</v>
      </c>
      <c r="AA892">
        <v>6</v>
      </c>
      <c r="AB892">
        <v>3501.6000000000004</v>
      </c>
      <c r="AC892">
        <f>Table1_1[[#This Row],[Price]]*Table1_1[[#This Row],[Quantity]]</f>
        <v>8754</v>
      </c>
    </row>
    <row r="893" spans="1:29" x14ac:dyDescent="0.3">
      <c r="A893" t="s">
        <v>28</v>
      </c>
      <c r="B893" t="s">
        <v>29</v>
      </c>
      <c r="C893" t="s">
        <v>91</v>
      </c>
      <c r="D893" t="s">
        <v>380</v>
      </c>
      <c r="E893" t="s">
        <v>56</v>
      </c>
      <c r="F893" t="s">
        <v>83</v>
      </c>
      <c r="G893">
        <v>6</v>
      </c>
      <c r="H893">
        <v>439657</v>
      </c>
      <c r="I893" t="s">
        <v>34</v>
      </c>
      <c r="J893" s="3">
        <v>44320</v>
      </c>
      <c r="K893">
        <v>1000</v>
      </c>
      <c r="L893" t="s">
        <v>3933</v>
      </c>
      <c r="M893" t="s">
        <v>200</v>
      </c>
      <c r="N893" t="s">
        <v>3934</v>
      </c>
      <c r="O893" t="s">
        <v>3935</v>
      </c>
      <c r="P893" t="s">
        <v>71</v>
      </c>
      <c r="Q893">
        <v>10</v>
      </c>
      <c r="R893" t="s">
        <v>88</v>
      </c>
      <c r="S893" t="s">
        <v>41</v>
      </c>
      <c r="T893">
        <v>44749</v>
      </c>
      <c r="U893" s="1">
        <v>45424</v>
      </c>
      <c r="V893" t="s">
        <v>140</v>
      </c>
      <c r="W893">
        <v>481215</v>
      </c>
      <c r="X893" t="s">
        <v>3936</v>
      </c>
      <c r="Y893">
        <v>974</v>
      </c>
      <c r="Z893">
        <v>2227</v>
      </c>
      <c r="AA893">
        <v>8</v>
      </c>
      <c r="AB893">
        <v>7126.4000000000015</v>
      </c>
      <c r="AC893">
        <f>Table1_1[[#This Row],[Price]]*Table1_1[[#This Row],[Quantity]]</f>
        <v>17816</v>
      </c>
    </row>
    <row r="894" spans="1:29" x14ac:dyDescent="0.3">
      <c r="A894" t="s">
        <v>28</v>
      </c>
      <c r="B894" t="s">
        <v>29</v>
      </c>
      <c r="C894" t="s">
        <v>30</v>
      </c>
      <c r="D894" t="s">
        <v>364</v>
      </c>
      <c r="E894" t="s">
        <v>32</v>
      </c>
      <c r="F894" t="s">
        <v>33</v>
      </c>
      <c r="G894">
        <v>85</v>
      </c>
      <c r="H894">
        <v>419774</v>
      </c>
      <c r="I894" t="s">
        <v>34</v>
      </c>
      <c r="J894" s="3">
        <v>43840</v>
      </c>
      <c r="K894">
        <v>1000</v>
      </c>
      <c r="L894" t="s">
        <v>3938</v>
      </c>
      <c r="M894" t="s">
        <v>1409</v>
      </c>
      <c r="N894" t="s">
        <v>3939</v>
      </c>
      <c r="O894" t="s">
        <v>3940</v>
      </c>
      <c r="P894" t="s">
        <v>51</v>
      </c>
      <c r="Q894">
        <v>10</v>
      </c>
      <c r="R894" t="s">
        <v>88</v>
      </c>
      <c r="S894" t="s">
        <v>118</v>
      </c>
      <c r="T894">
        <v>85399</v>
      </c>
      <c r="U894" s="1">
        <v>45406</v>
      </c>
      <c r="V894" t="s">
        <v>80</v>
      </c>
      <c r="W894">
        <v>897349</v>
      </c>
      <c r="X894" t="s">
        <v>3941</v>
      </c>
      <c r="Y894">
        <v>784</v>
      </c>
      <c r="Z894">
        <v>2464</v>
      </c>
      <c r="AA894">
        <v>6</v>
      </c>
      <c r="AB894">
        <v>5913.6</v>
      </c>
      <c r="AC894">
        <f>Table1_1[[#This Row],[Price]]*Table1_1[[#This Row],[Quantity]]</f>
        <v>14784</v>
      </c>
    </row>
    <row r="895" spans="1:29" x14ac:dyDescent="0.3">
      <c r="A895" t="s">
        <v>28</v>
      </c>
      <c r="B895" t="s">
        <v>29</v>
      </c>
      <c r="C895" t="s">
        <v>54</v>
      </c>
      <c r="D895" t="s">
        <v>227</v>
      </c>
      <c r="E895" t="s">
        <v>56</v>
      </c>
      <c r="F895" t="s">
        <v>355</v>
      </c>
      <c r="G895">
        <v>72</v>
      </c>
      <c r="H895">
        <v>414544</v>
      </c>
      <c r="I895" t="s">
        <v>34</v>
      </c>
      <c r="J895" s="3">
        <v>45208</v>
      </c>
      <c r="K895">
        <v>1000</v>
      </c>
      <c r="L895" t="s">
        <v>3942</v>
      </c>
      <c r="M895" t="s">
        <v>856</v>
      </c>
      <c r="N895" t="s">
        <v>3943</v>
      </c>
      <c r="O895">
        <v>5204602883</v>
      </c>
      <c r="P895" t="s">
        <v>71</v>
      </c>
      <c r="Q895">
        <v>3</v>
      </c>
      <c r="R895" t="s">
        <v>88</v>
      </c>
      <c r="S895" t="s">
        <v>63</v>
      </c>
      <c r="T895">
        <v>69777</v>
      </c>
      <c r="U895" s="1">
        <v>45468</v>
      </c>
      <c r="V895" t="s">
        <v>52</v>
      </c>
      <c r="W895">
        <v>753273</v>
      </c>
      <c r="X895" t="s">
        <v>3944</v>
      </c>
      <c r="Y895">
        <v>551</v>
      </c>
      <c r="Z895">
        <v>971</v>
      </c>
      <c r="AA895">
        <v>4</v>
      </c>
      <c r="AB895">
        <v>1553.6000000000001</v>
      </c>
      <c r="AC895">
        <f>Table1_1[[#This Row],[Price]]*Table1_1[[#This Row],[Quantity]]</f>
        <v>3884</v>
      </c>
    </row>
    <row r="896" spans="1:29" x14ac:dyDescent="0.3">
      <c r="A896" t="s">
        <v>28</v>
      </c>
      <c r="B896" t="s">
        <v>29</v>
      </c>
      <c r="C896" t="s">
        <v>66</v>
      </c>
      <c r="D896" t="s">
        <v>170</v>
      </c>
      <c r="E896" t="s">
        <v>32</v>
      </c>
      <c r="F896" t="s">
        <v>47</v>
      </c>
      <c r="G896">
        <v>87</v>
      </c>
      <c r="H896">
        <v>403084</v>
      </c>
      <c r="I896" t="s">
        <v>58</v>
      </c>
      <c r="J896" s="3">
        <v>43908</v>
      </c>
      <c r="K896">
        <v>1000</v>
      </c>
      <c r="L896" t="s">
        <v>3946</v>
      </c>
      <c r="M896" t="s">
        <v>2124</v>
      </c>
      <c r="N896" t="s">
        <v>3947</v>
      </c>
      <c r="O896" t="s">
        <v>3948</v>
      </c>
      <c r="P896" t="s">
        <v>71</v>
      </c>
      <c r="Q896">
        <v>14</v>
      </c>
      <c r="R896" t="s">
        <v>88</v>
      </c>
      <c r="S896" t="s">
        <v>41</v>
      </c>
      <c r="T896">
        <v>40044</v>
      </c>
      <c r="U896" s="1">
        <v>45390</v>
      </c>
      <c r="V896" t="s">
        <v>80</v>
      </c>
      <c r="W896">
        <v>301867</v>
      </c>
      <c r="X896" t="s">
        <v>3949</v>
      </c>
      <c r="Y896">
        <v>631</v>
      </c>
      <c r="Z896">
        <v>2782</v>
      </c>
      <c r="AA896">
        <v>4</v>
      </c>
      <c r="AB896">
        <v>4451.2</v>
      </c>
      <c r="AC896">
        <f>Table1_1[[#This Row],[Price]]*Table1_1[[#This Row],[Quantity]]</f>
        <v>11128</v>
      </c>
    </row>
    <row r="897" spans="1:29" x14ac:dyDescent="0.3">
      <c r="A897" t="s">
        <v>28</v>
      </c>
      <c r="B897" t="s">
        <v>29</v>
      </c>
      <c r="C897" t="s">
        <v>157</v>
      </c>
      <c r="D897" t="s">
        <v>82</v>
      </c>
      <c r="E897" t="s">
        <v>32</v>
      </c>
      <c r="F897" t="s">
        <v>355</v>
      </c>
      <c r="G897">
        <v>14</v>
      </c>
      <c r="H897">
        <v>421432</v>
      </c>
      <c r="I897" t="s">
        <v>34</v>
      </c>
      <c r="J897" s="3">
        <v>44222</v>
      </c>
      <c r="K897">
        <v>1100</v>
      </c>
      <c r="L897" t="s">
        <v>3950</v>
      </c>
      <c r="M897" t="s">
        <v>293</v>
      </c>
      <c r="N897" t="s">
        <v>3951</v>
      </c>
      <c r="O897" t="s">
        <v>3952</v>
      </c>
      <c r="P897" t="s">
        <v>71</v>
      </c>
      <c r="Q897">
        <v>15</v>
      </c>
      <c r="R897" t="s">
        <v>40</v>
      </c>
      <c r="S897" t="s">
        <v>79</v>
      </c>
      <c r="T897">
        <v>55600</v>
      </c>
      <c r="U897" s="1">
        <v>45424</v>
      </c>
      <c r="V897" t="s">
        <v>140</v>
      </c>
      <c r="W897">
        <v>882662</v>
      </c>
      <c r="X897" t="s">
        <v>3953</v>
      </c>
      <c r="Y897">
        <v>671</v>
      </c>
      <c r="Z897">
        <v>1876</v>
      </c>
      <c r="AA897">
        <v>5</v>
      </c>
      <c r="AB897">
        <v>3752</v>
      </c>
      <c r="AC897">
        <f>Table1_1[[#This Row],[Price]]*Table1_1[[#This Row],[Quantity]]</f>
        <v>9380</v>
      </c>
    </row>
    <row r="898" spans="1:29" x14ac:dyDescent="0.3">
      <c r="A898" t="s">
        <v>28</v>
      </c>
      <c r="B898" t="s">
        <v>29</v>
      </c>
      <c r="C898" t="s">
        <v>157</v>
      </c>
      <c r="D898" t="s">
        <v>142</v>
      </c>
      <c r="E898" t="s">
        <v>56</v>
      </c>
      <c r="F898" t="s">
        <v>106</v>
      </c>
      <c r="G898">
        <v>39</v>
      </c>
      <c r="H898">
        <v>438556</v>
      </c>
      <c r="I898" t="s">
        <v>58</v>
      </c>
      <c r="J898" s="3">
        <v>44616</v>
      </c>
      <c r="K898">
        <v>800</v>
      </c>
      <c r="L898" t="s">
        <v>3954</v>
      </c>
      <c r="M898" t="s">
        <v>1017</v>
      </c>
      <c r="N898" t="s">
        <v>3955</v>
      </c>
      <c r="O898">
        <v>6025648020</v>
      </c>
      <c r="P898" t="s">
        <v>51</v>
      </c>
      <c r="Q898">
        <v>3</v>
      </c>
      <c r="R898" t="s">
        <v>40</v>
      </c>
      <c r="S898" t="s">
        <v>41</v>
      </c>
      <c r="T898">
        <v>58648</v>
      </c>
      <c r="U898" s="1">
        <v>45579</v>
      </c>
      <c r="V898" t="s">
        <v>155</v>
      </c>
      <c r="W898">
        <v>762599</v>
      </c>
      <c r="X898" t="s">
        <v>3956</v>
      </c>
      <c r="Y898">
        <v>563</v>
      </c>
      <c r="Z898">
        <v>2447</v>
      </c>
      <c r="AA898">
        <v>2</v>
      </c>
      <c r="AB898">
        <v>1957.6000000000001</v>
      </c>
      <c r="AC898">
        <f>Table1_1[[#This Row],[Price]]*Table1_1[[#This Row],[Quantity]]</f>
        <v>4894</v>
      </c>
    </row>
    <row r="899" spans="1:29" x14ac:dyDescent="0.3">
      <c r="A899" t="s">
        <v>28</v>
      </c>
      <c r="B899" t="s">
        <v>29</v>
      </c>
      <c r="C899" t="s">
        <v>66</v>
      </c>
      <c r="D899" t="s">
        <v>182</v>
      </c>
      <c r="E899" t="s">
        <v>46</v>
      </c>
      <c r="F899" t="s">
        <v>106</v>
      </c>
      <c r="G899">
        <v>49</v>
      </c>
      <c r="H899">
        <v>432586</v>
      </c>
      <c r="I899" t="s">
        <v>34</v>
      </c>
      <c r="J899" s="3">
        <v>44428</v>
      </c>
      <c r="K899">
        <v>950</v>
      </c>
      <c r="L899" t="s">
        <v>3958</v>
      </c>
      <c r="M899" t="s">
        <v>1356</v>
      </c>
      <c r="N899" t="s">
        <v>3959</v>
      </c>
      <c r="O899" t="s">
        <v>3960</v>
      </c>
      <c r="P899" t="s">
        <v>71</v>
      </c>
      <c r="Q899">
        <v>11</v>
      </c>
      <c r="R899" t="s">
        <v>88</v>
      </c>
      <c r="S899" t="s">
        <v>63</v>
      </c>
      <c r="T899">
        <v>24091</v>
      </c>
      <c r="U899" s="1">
        <v>45571</v>
      </c>
      <c r="V899" t="s">
        <v>155</v>
      </c>
      <c r="W899">
        <v>607204</v>
      </c>
      <c r="X899" t="s">
        <v>3961</v>
      </c>
      <c r="Y899">
        <v>659</v>
      </c>
      <c r="Z899">
        <v>1767</v>
      </c>
      <c r="AA899">
        <v>1</v>
      </c>
      <c r="AB899">
        <v>706.80000000000007</v>
      </c>
      <c r="AC899">
        <f>Table1_1[[#This Row],[Price]]*Table1_1[[#This Row],[Quantity]]</f>
        <v>1767</v>
      </c>
    </row>
    <row r="900" spans="1:29" x14ac:dyDescent="0.3">
      <c r="A900" t="s">
        <v>28</v>
      </c>
      <c r="B900" t="s">
        <v>29</v>
      </c>
      <c r="C900" t="s">
        <v>157</v>
      </c>
      <c r="D900" t="s">
        <v>411</v>
      </c>
      <c r="E900" t="s">
        <v>56</v>
      </c>
      <c r="F900" t="s">
        <v>57</v>
      </c>
      <c r="G900">
        <v>27</v>
      </c>
      <c r="H900">
        <v>411648</v>
      </c>
      <c r="I900" t="s">
        <v>58</v>
      </c>
      <c r="J900" s="3">
        <v>44156</v>
      </c>
      <c r="K900">
        <v>950</v>
      </c>
      <c r="L900" t="s">
        <v>3963</v>
      </c>
      <c r="M900" t="s">
        <v>1460</v>
      </c>
      <c r="N900" t="s">
        <v>3964</v>
      </c>
      <c r="O900" t="s">
        <v>3965</v>
      </c>
      <c r="P900" t="s">
        <v>87</v>
      </c>
      <c r="Q900">
        <v>4</v>
      </c>
      <c r="R900" t="s">
        <v>88</v>
      </c>
      <c r="S900" t="s">
        <v>63</v>
      </c>
      <c r="T900">
        <v>98957</v>
      </c>
      <c r="U900" s="1">
        <v>45367</v>
      </c>
      <c r="V900" t="s">
        <v>72</v>
      </c>
      <c r="W900">
        <v>937493</v>
      </c>
      <c r="X900" t="s">
        <v>3966</v>
      </c>
      <c r="Y900">
        <v>821</v>
      </c>
      <c r="Z900">
        <v>2049</v>
      </c>
      <c r="AA900">
        <v>6</v>
      </c>
      <c r="AB900">
        <v>4917.6000000000004</v>
      </c>
      <c r="AC900">
        <f>Table1_1[[#This Row],[Price]]*Table1_1[[#This Row],[Quantity]]</f>
        <v>12294</v>
      </c>
    </row>
    <row r="901" spans="1:29" x14ac:dyDescent="0.3">
      <c r="A901" t="s">
        <v>28</v>
      </c>
      <c r="B901" t="s">
        <v>29</v>
      </c>
      <c r="C901" t="s">
        <v>44</v>
      </c>
      <c r="D901" t="s">
        <v>267</v>
      </c>
      <c r="E901" t="s">
        <v>32</v>
      </c>
      <c r="F901" t="s">
        <v>47</v>
      </c>
      <c r="G901">
        <v>73</v>
      </c>
      <c r="H901">
        <v>411230</v>
      </c>
      <c r="I901" t="s">
        <v>58</v>
      </c>
      <c r="J901" s="3">
        <v>44388</v>
      </c>
      <c r="K901">
        <v>1300</v>
      </c>
      <c r="L901" t="s">
        <v>3967</v>
      </c>
      <c r="M901" t="s">
        <v>211</v>
      </c>
      <c r="N901" t="s">
        <v>3968</v>
      </c>
      <c r="O901" t="s">
        <v>3969</v>
      </c>
      <c r="P901" t="s">
        <v>39</v>
      </c>
      <c r="Q901">
        <v>17</v>
      </c>
      <c r="R901" t="s">
        <v>40</v>
      </c>
      <c r="S901" t="s">
        <v>118</v>
      </c>
      <c r="T901">
        <v>72528</v>
      </c>
      <c r="U901" s="1">
        <v>45521</v>
      </c>
      <c r="V901" t="s">
        <v>64</v>
      </c>
      <c r="W901">
        <v>680535</v>
      </c>
      <c r="X901" t="s">
        <v>3970</v>
      </c>
      <c r="Y901">
        <v>377</v>
      </c>
      <c r="Z901">
        <v>817</v>
      </c>
      <c r="AA901">
        <v>7</v>
      </c>
      <c r="AB901">
        <v>2287.6</v>
      </c>
      <c r="AC901">
        <f>Table1_1[[#This Row],[Price]]*Table1_1[[#This Row],[Quantity]]</f>
        <v>5719</v>
      </c>
    </row>
    <row r="902" spans="1:29" x14ac:dyDescent="0.3">
      <c r="A902" t="s">
        <v>28</v>
      </c>
      <c r="B902" t="s">
        <v>29</v>
      </c>
      <c r="C902" t="s">
        <v>30</v>
      </c>
      <c r="D902" t="s">
        <v>74</v>
      </c>
      <c r="E902" t="s">
        <v>46</v>
      </c>
      <c r="F902" t="s">
        <v>113</v>
      </c>
      <c r="G902">
        <v>88</v>
      </c>
      <c r="H902">
        <v>414340</v>
      </c>
      <c r="I902" t="s">
        <v>58</v>
      </c>
      <c r="J902" s="3">
        <v>45284</v>
      </c>
      <c r="K902">
        <v>1200</v>
      </c>
      <c r="L902" t="s">
        <v>3971</v>
      </c>
      <c r="M902" t="s">
        <v>129</v>
      </c>
      <c r="N902" t="s">
        <v>3972</v>
      </c>
      <c r="O902" t="s">
        <v>3973</v>
      </c>
      <c r="P902" t="s">
        <v>39</v>
      </c>
      <c r="Q902">
        <v>3</v>
      </c>
      <c r="R902" t="s">
        <v>88</v>
      </c>
      <c r="S902" t="s">
        <v>118</v>
      </c>
      <c r="T902">
        <v>53901</v>
      </c>
      <c r="U902" s="1">
        <v>45387</v>
      </c>
      <c r="V902" t="s">
        <v>80</v>
      </c>
      <c r="W902">
        <v>875300</v>
      </c>
      <c r="X902" t="s">
        <v>3974</v>
      </c>
      <c r="Y902">
        <v>935</v>
      </c>
      <c r="Z902">
        <v>2170</v>
      </c>
      <c r="AA902">
        <v>7</v>
      </c>
      <c r="AB902">
        <v>6076</v>
      </c>
      <c r="AC902">
        <f>Table1_1[[#This Row],[Price]]*Table1_1[[#This Row],[Quantity]]</f>
        <v>15190</v>
      </c>
    </row>
    <row r="903" spans="1:29" x14ac:dyDescent="0.3">
      <c r="A903" t="s">
        <v>28</v>
      </c>
      <c r="B903" t="s">
        <v>29</v>
      </c>
      <c r="C903" t="s">
        <v>44</v>
      </c>
      <c r="D903" t="s">
        <v>142</v>
      </c>
      <c r="E903" t="s">
        <v>56</v>
      </c>
      <c r="F903" t="s">
        <v>106</v>
      </c>
      <c r="G903">
        <v>33</v>
      </c>
      <c r="H903">
        <v>404486</v>
      </c>
      <c r="I903" t="s">
        <v>58</v>
      </c>
      <c r="J903" s="3">
        <v>45161</v>
      </c>
      <c r="K903">
        <v>1400</v>
      </c>
      <c r="L903" t="s">
        <v>3975</v>
      </c>
      <c r="M903" t="s">
        <v>1409</v>
      </c>
      <c r="N903" t="s">
        <v>3976</v>
      </c>
      <c r="O903">
        <v>-6515</v>
      </c>
      <c r="P903" t="s">
        <v>71</v>
      </c>
      <c r="Q903">
        <v>16</v>
      </c>
      <c r="R903" t="s">
        <v>88</v>
      </c>
      <c r="S903" t="s">
        <v>79</v>
      </c>
      <c r="T903">
        <v>84003</v>
      </c>
      <c r="U903" s="1">
        <v>45419</v>
      </c>
      <c r="V903" t="s">
        <v>140</v>
      </c>
      <c r="W903">
        <v>403433</v>
      </c>
      <c r="X903" t="s">
        <v>3977</v>
      </c>
      <c r="Y903">
        <v>258</v>
      </c>
      <c r="Z903">
        <v>1086</v>
      </c>
      <c r="AA903">
        <v>2</v>
      </c>
      <c r="AB903">
        <v>868.80000000000007</v>
      </c>
      <c r="AC903">
        <f>Table1_1[[#This Row],[Price]]*Table1_1[[#This Row],[Quantity]]</f>
        <v>2172</v>
      </c>
    </row>
    <row r="904" spans="1:29" x14ac:dyDescent="0.3">
      <c r="A904" t="s">
        <v>28</v>
      </c>
      <c r="B904" t="s">
        <v>29</v>
      </c>
      <c r="C904" t="s">
        <v>66</v>
      </c>
      <c r="D904" t="s">
        <v>220</v>
      </c>
      <c r="E904" t="s">
        <v>56</v>
      </c>
      <c r="F904" t="s">
        <v>57</v>
      </c>
      <c r="G904">
        <v>57</v>
      </c>
      <c r="H904">
        <v>402345</v>
      </c>
      <c r="I904" t="s">
        <v>58</v>
      </c>
      <c r="J904" s="3">
        <v>44302</v>
      </c>
      <c r="K904">
        <v>1200</v>
      </c>
      <c r="L904" t="s">
        <v>3979</v>
      </c>
      <c r="M904" t="s">
        <v>287</v>
      </c>
      <c r="N904" t="s">
        <v>3980</v>
      </c>
      <c r="O904">
        <v>7476951374</v>
      </c>
      <c r="P904" t="s">
        <v>71</v>
      </c>
      <c r="Q904">
        <v>5</v>
      </c>
      <c r="R904" t="s">
        <v>88</v>
      </c>
      <c r="S904" t="s">
        <v>118</v>
      </c>
      <c r="T904">
        <v>26112</v>
      </c>
      <c r="U904" s="1">
        <v>45489</v>
      </c>
      <c r="V904" t="s">
        <v>126</v>
      </c>
      <c r="W904">
        <v>263103</v>
      </c>
      <c r="X904" t="s">
        <v>3981</v>
      </c>
      <c r="Y904">
        <v>742</v>
      </c>
      <c r="Z904">
        <v>739</v>
      </c>
      <c r="AA904">
        <v>5</v>
      </c>
      <c r="AB904">
        <v>1478</v>
      </c>
      <c r="AC904">
        <f>Table1_1[[#This Row],[Price]]*Table1_1[[#This Row],[Quantity]]</f>
        <v>3695</v>
      </c>
    </row>
    <row r="905" spans="1:29" x14ac:dyDescent="0.3">
      <c r="A905" t="s">
        <v>28</v>
      </c>
      <c r="B905" t="s">
        <v>29</v>
      </c>
      <c r="C905" t="s">
        <v>44</v>
      </c>
      <c r="D905" t="s">
        <v>317</v>
      </c>
      <c r="E905" t="s">
        <v>32</v>
      </c>
      <c r="F905" t="s">
        <v>135</v>
      </c>
      <c r="G905">
        <v>1</v>
      </c>
      <c r="H905">
        <v>427960</v>
      </c>
      <c r="I905" t="s">
        <v>58</v>
      </c>
      <c r="J905" s="3">
        <v>45601</v>
      </c>
      <c r="K905">
        <v>1200</v>
      </c>
      <c r="L905" t="s">
        <v>3982</v>
      </c>
      <c r="M905" t="s">
        <v>351</v>
      </c>
      <c r="N905" t="s">
        <v>3983</v>
      </c>
      <c r="O905" t="s">
        <v>3984</v>
      </c>
      <c r="P905" t="s">
        <v>71</v>
      </c>
      <c r="Q905">
        <v>11</v>
      </c>
      <c r="R905" t="s">
        <v>40</v>
      </c>
      <c r="S905" t="s">
        <v>41</v>
      </c>
      <c r="T905">
        <v>73080</v>
      </c>
      <c r="U905" s="1">
        <v>45488</v>
      </c>
      <c r="V905" t="s">
        <v>126</v>
      </c>
      <c r="W905">
        <v>832924</v>
      </c>
      <c r="X905" t="s">
        <v>3985</v>
      </c>
      <c r="Y905">
        <v>462</v>
      </c>
      <c r="Z905">
        <v>2213</v>
      </c>
      <c r="AA905">
        <v>7</v>
      </c>
      <c r="AB905">
        <v>6196.4000000000015</v>
      </c>
      <c r="AC905">
        <f>Table1_1[[#This Row],[Price]]*Table1_1[[#This Row],[Quantity]]</f>
        <v>15491</v>
      </c>
    </row>
    <row r="906" spans="1:29" x14ac:dyDescent="0.3">
      <c r="A906" t="s">
        <v>28</v>
      </c>
      <c r="B906" t="s">
        <v>29</v>
      </c>
      <c r="C906" t="s">
        <v>91</v>
      </c>
      <c r="D906" t="s">
        <v>254</v>
      </c>
      <c r="E906" t="s">
        <v>32</v>
      </c>
      <c r="F906" t="s">
        <v>175</v>
      </c>
      <c r="G906">
        <v>53</v>
      </c>
      <c r="H906">
        <v>436660</v>
      </c>
      <c r="I906" t="s">
        <v>58</v>
      </c>
      <c r="J906" s="3">
        <v>44330</v>
      </c>
      <c r="K906">
        <v>1300</v>
      </c>
      <c r="L906" t="s">
        <v>3987</v>
      </c>
      <c r="M906" t="s">
        <v>108</v>
      </c>
      <c r="N906" t="s">
        <v>3988</v>
      </c>
      <c r="O906">
        <v>-4987</v>
      </c>
      <c r="P906" t="s">
        <v>51</v>
      </c>
      <c r="Q906">
        <v>9</v>
      </c>
      <c r="R906" t="s">
        <v>40</v>
      </c>
      <c r="S906" t="s">
        <v>63</v>
      </c>
      <c r="T906">
        <v>59019</v>
      </c>
      <c r="U906" s="1">
        <v>45629</v>
      </c>
      <c r="V906" t="s">
        <v>259</v>
      </c>
      <c r="W906">
        <v>918583</v>
      </c>
      <c r="X906" t="s">
        <v>3989</v>
      </c>
      <c r="Y906">
        <v>504</v>
      </c>
      <c r="Z906">
        <v>1006</v>
      </c>
      <c r="AA906">
        <v>4</v>
      </c>
      <c r="AB906">
        <v>1609.6000000000001</v>
      </c>
      <c r="AC906">
        <f>Table1_1[[#This Row],[Price]]*Table1_1[[#This Row],[Quantity]]</f>
        <v>4024</v>
      </c>
    </row>
    <row r="907" spans="1:29" x14ac:dyDescent="0.3">
      <c r="A907" t="s">
        <v>28</v>
      </c>
      <c r="B907" t="s">
        <v>29</v>
      </c>
      <c r="C907" t="s">
        <v>66</v>
      </c>
      <c r="D907" t="s">
        <v>248</v>
      </c>
      <c r="E907" t="s">
        <v>56</v>
      </c>
      <c r="F907" t="s">
        <v>47</v>
      </c>
      <c r="G907">
        <v>1</v>
      </c>
      <c r="H907">
        <v>431628</v>
      </c>
      <c r="I907" t="s">
        <v>58</v>
      </c>
      <c r="J907" s="3">
        <v>44257</v>
      </c>
      <c r="K907">
        <v>800</v>
      </c>
      <c r="L907" t="s">
        <v>3991</v>
      </c>
      <c r="M907" t="s">
        <v>172</v>
      </c>
      <c r="N907" t="s">
        <v>3992</v>
      </c>
      <c r="O907" t="s">
        <v>3993</v>
      </c>
      <c r="P907" t="s">
        <v>87</v>
      </c>
      <c r="Q907">
        <v>15</v>
      </c>
      <c r="R907" t="s">
        <v>40</v>
      </c>
      <c r="S907" t="s">
        <v>118</v>
      </c>
      <c r="T907">
        <v>85954</v>
      </c>
      <c r="U907" s="1">
        <v>45415</v>
      </c>
      <c r="V907" t="s">
        <v>140</v>
      </c>
      <c r="W907">
        <v>383786</v>
      </c>
      <c r="X907" t="s">
        <v>3994</v>
      </c>
      <c r="Y907">
        <v>263</v>
      </c>
      <c r="Z907">
        <v>1323</v>
      </c>
      <c r="AA907">
        <v>8</v>
      </c>
      <c r="AB907">
        <v>4233.6000000000004</v>
      </c>
      <c r="AC907">
        <f>Table1_1[[#This Row],[Price]]*Table1_1[[#This Row],[Quantity]]</f>
        <v>10584</v>
      </c>
    </row>
    <row r="908" spans="1:29" x14ac:dyDescent="0.3">
      <c r="A908" t="s">
        <v>28</v>
      </c>
      <c r="B908" t="s">
        <v>29</v>
      </c>
      <c r="C908" t="s">
        <v>44</v>
      </c>
      <c r="D908" t="s">
        <v>105</v>
      </c>
      <c r="E908" t="s">
        <v>46</v>
      </c>
      <c r="F908" t="s">
        <v>83</v>
      </c>
      <c r="G908">
        <v>90</v>
      </c>
      <c r="H908">
        <v>401759</v>
      </c>
      <c r="I908" t="s">
        <v>34</v>
      </c>
      <c r="J908" s="3">
        <v>45555</v>
      </c>
      <c r="K908">
        <v>1200</v>
      </c>
      <c r="L908" t="s">
        <v>3995</v>
      </c>
      <c r="M908" t="s">
        <v>670</v>
      </c>
      <c r="N908" t="s">
        <v>3996</v>
      </c>
      <c r="O908" t="s">
        <v>3997</v>
      </c>
      <c r="P908" t="s">
        <v>39</v>
      </c>
      <c r="Q908">
        <v>18</v>
      </c>
      <c r="R908" t="s">
        <v>88</v>
      </c>
      <c r="S908" t="s">
        <v>79</v>
      </c>
      <c r="T908">
        <v>97073</v>
      </c>
      <c r="U908" s="1">
        <v>45627</v>
      </c>
      <c r="V908" t="s">
        <v>259</v>
      </c>
      <c r="W908">
        <v>964076</v>
      </c>
      <c r="X908" t="s">
        <v>3998</v>
      </c>
      <c r="Y908">
        <v>485</v>
      </c>
      <c r="Z908">
        <v>2653</v>
      </c>
      <c r="AA908">
        <v>2</v>
      </c>
      <c r="AB908">
        <v>2122.4</v>
      </c>
      <c r="AC908">
        <f>Table1_1[[#This Row],[Price]]*Table1_1[[#This Row],[Quantity]]</f>
        <v>5306</v>
      </c>
    </row>
    <row r="909" spans="1:29" x14ac:dyDescent="0.3">
      <c r="A909" t="s">
        <v>28</v>
      </c>
      <c r="B909" t="s">
        <v>29</v>
      </c>
      <c r="C909" t="s">
        <v>157</v>
      </c>
      <c r="D909" t="s">
        <v>45</v>
      </c>
      <c r="E909" t="s">
        <v>56</v>
      </c>
      <c r="F909" t="s">
        <v>33</v>
      </c>
      <c r="G909">
        <v>53</v>
      </c>
      <c r="H909">
        <v>403792</v>
      </c>
      <c r="I909" t="s">
        <v>58</v>
      </c>
      <c r="J909" s="3">
        <v>43891</v>
      </c>
      <c r="K909">
        <v>1000</v>
      </c>
      <c r="L909" t="s">
        <v>3999</v>
      </c>
      <c r="M909" t="s">
        <v>434</v>
      </c>
      <c r="N909" t="s">
        <v>4000</v>
      </c>
      <c r="O909" t="s">
        <v>4001</v>
      </c>
      <c r="P909" t="s">
        <v>39</v>
      </c>
      <c r="Q909">
        <v>16</v>
      </c>
      <c r="R909" t="s">
        <v>88</v>
      </c>
      <c r="S909" t="s">
        <v>41</v>
      </c>
      <c r="T909">
        <v>49288</v>
      </c>
      <c r="U909" s="1">
        <v>45341</v>
      </c>
      <c r="V909" t="s">
        <v>119</v>
      </c>
      <c r="W909">
        <v>428082</v>
      </c>
      <c r="X909" t="s">
        <v>4002</v>
      </c>
      <c r="Y909">
        <v>576</v>
      </c>
      <c r="Z909">
        <v>2291</v>
      </c>
      <c r="AA909">
        <v>7</v>
      </c>
      <c r="AB909">
        <v>6414.8</v>
      </c>
      <c r="AC909">
        <f>Table1_1[[#This Row],[Price]]*Table1_1[[#This Row],[Quantity]]</f>
        <v>16037</v>
      </c>
    </row>
    <row r="910" spans="1:29" x14ac:dyDescent="0.3">
      <c r="A910" t="s">
        <v>28</v>
      </c>
      <c r="B910" t="s">
        <v>29</v>
      </c>
      <c r="C910" t="s">
        <v>30</v>
      </c>
      <c r="D910" t="s">
        <v>349</v>
      </c>
      <c r="E910" t="s">
        <v>56</v>
      </c>
      <c r="F910" t="s">
        <v>175</v>
      </c>
      <c r="G910">
        <v>76</v>
      </c>
      <c r="H910">
        <v>413256</v>
      </c>
      <c r="I910" t="s">
        <v>58</v>
      </c>
      <c r="J910" s="3">
        <v>44777</v>
      </c>
      <c r="K910">
        <v>1400</v>
      </c>
      <c r="L910" t="s">
        <v>4003</v>
      </c>
      <c r="M910" t="s">
        <v>137</v>
      </c>
      <c r="N910" t="s">
        <v>4004</v>
      </c>
      <c r="O910" t="s">
        <v>4005</v>
      </c>
      <c r="P910" t="s">
        <v>51</v>
      </c>
      <c r="Q910">
        <v>11</v>
      </c>
      <c r="R910" t="s">
        <v>40</v>
      </c>
      <c r="S910" t="s">
        <v>63</v>
      </c>
      <c r="T910">
        <v>19120</v>
      </c>
      <c r="U910" s="1">
        <v>45367</v>
      </c>
      <c r="V910" t="s">
        <v>72</v>
      </c>
      <c r="W910">
        <v>564652</v>
      </c>
      <c r="X910" t="s">
        <v>4006</v>
      </c>
      <c r="Y910">
        <v>963</v>
      </c>
      <c r="Z910">
        <v>625</v>
      </c>
      <c r="AA910">
        <v>4</v>
      </c>
      <c r="AB910">
        <v>1000</v>
      </c>
      <c r="AC910">
        <f>Table1_1[[#This Row],[Price]]*Table1_1[[#This Row],[Quantity]]</f>
        <v>2500</v>
      </c>
    </row>
    <row r="911" spans="1:29" x14ac:dyDescent="0.3">
      <c r="A911" t="s">
        <v>28</v>
      </c>
      <c r="B911" t="s">
        <v>29</v>
      </c>
      <c r="C911" t="s">
        <v>157</v>
      </c>
      <c r="D911" t="s">
        <v>616</v>
      </c>
      <c r="E911" t="s">
        <v>56</v>
      </c>
      <c r="F911" t="s">
        <v>83</v>
      </c>
      <c r="G911">
        <v>49</v>
      </c>
      <c r="H911">
        <v>413012</v>
      </c>
      <c r="I911" t="s">
        <v>34</v>
      </c>
      <c r="J911" s="3">
        <v>45192</v>
      </c>
      <c r="K911">
        <v>1000</v>
      </c>
      <c r="L911" t="s">
        <v>4007</v>
      </c>
      <c r="M911" t="s">
        <v>1072</v>
      </c>
      <c r="N911" t="s">
        <v>4008</v>
      </c>
      <c r="O911" t="s">
        <v>4009</v>
      </c>
      <c r="P911" t="s">
        <v>51</v>
      </c>
      <c r="Q911">
        <v>15</v>
      </c>
      <c r="R911" t="s">
        <v>40</v>
      </c>
      <c r="S911" t="s">
        <v>41</v>
      </c>
      <c r="T911">
        <v>90083</v>
      </c>
      <c r="U911" s="1">
        <v>45309</v>
      </c>
      <c r="V911" t="s">
        <v>111</v>
      </c>
      <c r="W911">
        <v>225806</v>
      </c>
      <c r="X911" t="s">
        <v>4010</v>
      </c>
      <c r="Y911">
        <v>613</v>
      </c>
      <c r="Z911">
        <v>2039</v>
      </c>
      <c r="AA911">
        <v>8</v>
      </c>
      <c r="AB911">
        <v>6524.8</v>
      </c>
      <c r="AC911">
        <f>Table1_1[[#This Row],[Price]]*Table1_1[[#This Row],[Quantity]]</f>
        <v>16312</v>
      </c>
    </row>
    <row r="912" spans="1:29" x14ac:dyDescent="0.3">
      <c r="A912" t="s">
        <v>28</v>
      </c>
      <c r="B912" t="s">
        <v>29</v>
      </c>
      <c r="C912" t="s">
        <v>44</v>
      </c>
      <c r="D912" t="s">
        <v>31</v>
      </c>
      <c r="E912" t="s">
        <v>56</v>
      </c>
      <c r="F912" t="s">
        <v>175</v>
      </c>
      <c r="G912">
        <v>42</v>
      </c>
      <c r="H912">
        <v>417154</v>
      </c>
      <c r="I912" t="s">
        <v>34</v>
      </c>
      <c r="J912" s="3">
        <v>45120</v>
      </c>
      <c r="K912">
        <v>950</v>
      </c>
      <c r="L912" t="s">
        <v>4011</v>
      </c>
      <c r="M912" t="s">
        <v>394</v>
      </c>
      <c r="N912" t="s">
        <v>4012</v>
      </c>
      <c r="O912" t="s">
        <v>4013</v>
      </c>
      <c r="P912" t="s">
        <v>71</v>
      </c>
      <c r="Q912">
        <v>18</v>
      </c>
      <c r="R912" t="s">
        <v>40</v>
      </c>
      <c r="S912" t="s">
        <v>118</v>
      </c>
      <c r="T912">
        <v>79343</v>
      </c>
      <c r="U912" s="1">
        <v>45295</v>
      </c>
      <c r="V912" t="s">
        <v>111</v>
      </c>
      <c r="W912">
        <v>515214</v>
      </c>
      <c r="X912" t="s">
        <v>4014</v>
      </c>
      <c r="Y912">
        <v>908</v>
      </c>
      <c r="Z912">
        <v>1660</v>
      </c>
      <c r="AA912">
        <v>8</v>
      </c>
      <c r="AB912">
        <v>5312</v>
      </c>
      <c r="AC912">
        <f>Table1_1[[#This Row],[Price]]*Table1_1[[#This Row],[Quantity]]</f>
        <v>13280</v>
      </c>
    </row>
    <row r="913" spans="1:29" x14ac:dyDescent="0.3">
      <c r="A913" t="s">
        <v>28</v>
      </c>
      <c r="B913" t="s">
        <v>29</v>
      </c>
      <c r="C913" t="s">
        <v>157</v>
      </c>
      <c r="D913" t="s">
        <v>349</v>
      </c>
      <c r="E913" t="s">
        <v>46</v>
      </c>
      <c r="F913" t="s">
        <v>33</v>
      </c>
      <c r="G913">
        <v>18</v>
      </c>
      <c r="H913">
        <v>423615</v>
      </c>
      <c r="I913" t="s">
        <v>58</v>
      </c>
      <c r="J913" s="3">
        <v>44956</v>
      </c>
      <c r="K913">
        <v>1300</v>
      </c>
      <c r="L913" t="s">
        <v>4015</v>
      </c>
      <c r="M913" t="s">
        <v>101</v>
      </c>
      <c r="N913" t="s">
        <v>4016</v>
      </c>
      <c r="O913" t="s">
        <v>4017</v>
      </c>
      <c r="P913" t="s">
        <v>51</v>
      </c>
      <c r="Q913">
        <v>8</v>
      </c>
      <c r="R913" t="s">
        <v>88</v>
      </c>
      <c r="S913" t="s">
        <v>79</v>
      </c>
      <c r="T913">
        <v>23087</v>
      </c>
      <c r="U913" s="1">
        <v>45358</v>
      </c>
      <c r="V913" t="s">
        <v>72</v>
      </c>
      <c r="W913">
        <v>123014</v>
      </c>
      <c r="X913" t="s">
        <v>4018</v>
      </c>
      <c r="Y913">
        <v>498</v>
      </c>
      <c r="Z913">
        <v>1997</v>
      </c>
      <c r="AA913">
        <v>7</v>
      </c>
      <c r="AB913">
        <v>5591.6</v>
      </c>
      <c r="AC913">
        <f>Table1_1[[#This Row],[Price]]*Table1_1[[#This Row],[Quantity]]</f>
        <v>13979</v>
      </c>
    </row>
    <row r="914" spans="1:29" x14ac:dyDescent="0.3">
      <c r="A914" t="s">
        <v>28</v>
      </c>
      <c r="B914" t="s">
        <v>29</v>
      </c>
      <c r="C914" t="s">
        <v>30</v>
      </c>
      <c r="D914" t="s">
        <v>163</v>
      </c>
      <c r="E914" t="s">
        <v>46</v>
      </c>
      <c r="F914" t="s">
        <v>113</v>
      </c>
      <c r="G914">
        <v>13</v>
      </c>
      <c r="H914">
        <v>435962</v>
      </c>
      <c r="I914" t="s">
        <v>34</v>
      </c>
      <c r="J914" s="3">
        <v>44672</v>
      </c>
      <c r="K914">
        <v>950</v>
      </c>
      <c r="L914" t="s">
        <v>4019</v>
      </c>
      <c r="M914" t="s">
        <v>605</v>
      </c>
      <c r="N914" t="s">
        <v>4020</v>
      </c>
      <c r="O914" t="s">
        <v>4021</v>
      </c>
      <c r="P914" t="s">
        <v>51</v>
      </c>
      <c r="Q914">
        <v>14</v>
      </c>
      <c r="R914" t="s">
        <v>40</v>
      </c>
      <c r="S914" t="s">
        <v>41</v>
      </c>
      <c r="T914">
        <v>85451</v>
      </c>
      <c r="U914" s="1">
        <v>45325</v>
      </c>
      <c r="V914" t="s">
        <v>119</v>
      </c>
      <c r="W914">
        <v>267559</v>
      </c>
      <c r="X914" t="s">
        <v>4022</v>
      </c>
      <c r="Y914">
        <v>247</v>
      </c>
      <c r="Z914">
        <v>710</v>
      </c>
      <c r="AA914">
        <v>1</v>
      </c>
      <c r="AB914">
        <v>284</v>
      </c>
      <c r="AC914">
        <f>Table1_1[[#This Row],[Price]]*Table1_1[[#This Row],[Quantity]]</f>
        <v>710</v>
      </c>
    </row>
    <row r="915" spans="1:29" x14ac:dyDescent="0.3">
      <c r="A915" t="s">
        <v>28</v>
      </c>
      <c r="B915" t="s">
        <v>29</v>
      </c>
      <c r="C915" t="s">
        <v>54</v>
      </c>
      <c r="D915" t="s">
        <v>411</v>
      </c>
      <c r="E915" t="s">
        <v>56</v>
      </c>
      <c r="F915" t="s">
        <v>47</v>
      </c>
      <c r="G915">
        <v>79</v>
      </c>
      <c r="H915">
        <v>434690</v>
      </c>
      <c r="I915" t="s">
        <v>34</v>
      </c>
      <c r="J915" s="3">
        <v>44274</v>
      </c>
      <c r="K915">
        <v>1200</v>
      </c>
      <c r="L915" t="s">
        <v>4023</v>
      </c>
      <c r="M915" t="s">
        <v>417</v>
      </c>
      <c r="N915" t="s">
        <v>4024</v>
      </c>
      <c r="O915" t="s">
        <v>4025</v>
      </c>
      <c r="P915" t="s">
        <v>39</v>
      </c>
      <c r="Q915">
        <v>11</v>
      </c>
      <c r="R915" t="s">
        <v>40</v>
      </c>
      <c r="S915" t="s">
        <v>79</v>
      </c>
      <c r="T915">
        <v>39789</v>
      </c>
      <c r="U915" s="1">
        <v>45315</v>
      </c>
      <c r="V915" t="s">
        <v>111</v>
      </c>
      <c r="W915">
        <v>343961</v>
      </c>
      <c r="X915" t="s">
        <v>4026</v>
      </c>
      <c r="Y915">
        <v>322</v>
      </c>
      <c r="Z915">
        <v>1796</v>
      </c>
      <c r="AA915">
        <v>6</v>
      </c>
      <c r="AB915">
        <v>4310.4000000000015</v>
      </c>
      <c r="AC915">
        <f>Table1_1[[#This Row],[Price]]*Table1_1[[#This Row],[Quantity]]</f>
        <v>10776</v>
      </c>
    </row>
    <row r="916" spans="1:29" x14ac:dyDescent="0.3">
      <c r="A916" t="s">
        <v>28</v>
      </c>
      <c r="B916" t="s">
        <v>29</v>
      </c>
      <c r="C916" t="s">
        <v>30</v>
      </c>
      <c r="D916" t="s">
        <v>31</v>
      </c>
      <c r="E916" t="s">
        <v>56</v>
      </c>
      <c r="F916" t="s">
        <v>106</v>
      </c>
      <c r="G916">
        <v>72</v>
      </c>
      <c r="H916">
        <v>430718</v>
      </c>
      <c r="I916" t="s">
        <v>58</v>
      </c>
      <c r="J916" s="3">
        <v>45340</v>
      </c>
      <c r="K916">
        <v>1200</v>
      </c>
      <c r="L916" t="s">
        <v>4028</v>
      </c>
      <c r="M916" t="s">
        <v>60</v>
      </c>
      <c r="N916" t="s">
        <v>4029</v>
      </c>
      <c r="O916" t="s">
        <v>4030</v>
      </c>
      <c r="P916" t="s">
        <v>87</v>
      </c>
      <c r="Q916">
        <v>10</v>
      </c>
      <c r="R916" t="s">
        <v>88</v>
      </c>
      <c r="S916" t="s">
        <v>118</v>
      </c>
      <c r="T916">
        <v>67501</v>
      </c>
      <c r="U916" s="1">
        <v>45343</v>
      </c>
      <c r="V916" t="s">
        <v>119</v>
      </c>
      <c r="W916">
        <v>516626</v>
      </c>
      <c r="X916" t="s">
        <v>4031</v>
      </c>
      <c r="Y916">
        <v>803</v>
      </c>
      <c r="Z916">
        <v>1058</v>
      </c>
      <c r="AA916">
        <v>4</v>
      </c>
      <c r="AB916">
        <v>1692.8000000000002</v>
      </c>
      <c r="AC916">
        <f>Table1_1[[#This Row],[Price]]*Table1_1[[#This Row],[Quantity]]</f>
        <v>4232</v>
      </c>
    </row>
    <row r="917" spans="1:29" x14ac:dyDescent="0.3">
      <c r="A917" t="s">
        <v>28</v>
      </c>
      <c r="B917" t="s">
        <v>29</v>
      </c>
      <c r="C917" t="s">
        <v>91</v>
      </c>
      <c r="D917" t="s">
        <v>421</v>
      </c>
      <c r="E917" t="s">
        <v>32</v>
      </c>
      <c r="F917" t="s">
        <v>47</v>
      </c>
      <c r="G917">
        <v>98</v>
      </c>
      <c r="H917">
        <v>419431</v>
      </c>
      <c r="I917" t="s">
        <v>58</v>
      </c>
      <c r="J917" s="3">
        <v>44201</v>
      </c>
      <c r="K917">
        <v>1100</v>
      </c>
      <c r="L917" t="s">
        <v>3824</v>
      </c>
      <c r="M917" t="s">
        <v>1030</v>
      </c>
      <c r="N917" t="s">
        <v>4033</v>
      </c>
      <c r="O917" t="s">
        <v>4034</v>
      </c>
      <c r="P917" t="s">
        <v>87</v>
      </c>
      <c r="Q917">
        <v>12</v>
      </c>
      <c r="R917" t="s">
        <v>88</v>
      </c>
      <c r="S917" t="s">
        <v>79</v>
      </c>
      <c r="T917">
        <v>16106</v>
      </c>
      <c r="U917" s="1">
        <v>45297</v>
      </c>
      <c r="V917" t="s">
        <v>111</v>
      </c>
      <c r="W917">
        <v>889312</v>
      </c>
      <c r="X917" t="s">
        <v>4035</v>
      </c>
      <c r="Y917">
        <v>892</v>
      </c>
      <c r="Z917">
        <v>1451</v>
      </c>
      <c r="AA917">
        <v>8</v>
      </c>
      <c r="AB917">
        <v>4643.2</v>
      </c>
      <c r="AC917">
        <f>Table1_1[[#This Row],[Price]]*Table1_1[[#This Row],[Quantity]]</f>
        <v>11608</v>
      </c>
    </row>
    <row r="918" spans="1:29" x14ac:dyDescent="0.3">
      <c r="A918" t="s">
        <v>28</v>
      </c>
      <c r="B918" t="s">
        <v>29</v>
      </c>
      <c r="C918" t="s">
        <v>148</v>
      </c>
      <c r="D918" t="s">
        <v>317</v>
      </c>
      <c r="E918" t="s">
        <v>56</v>
      </c>
      <c r="F918" t="s">
        <v>175</v>
      </c>
      <c r="G918">
        <v>60</v>
      </c>
      <c r="H918">
        <v>416655</v>
      </c>
      <c r="I918" t="s">
        <v>34</v>
      </c>
      <c r="J918" s="3">
        <v>44615</v>
      </c>
      <c r="K918">
        <v>1100</v>
      </c>
      <c r="L918" t="s">
        <v>4036</v>
      </c>
      <c r="M918" t="s">
        <v>670</v>
      </c>
      <c r="N918" t="s">
        <v>4037</v>
      </c>
      <c r="O918" t="s">
        <v>4038</v>
      </c>
      <c r="P918" t="s">
        <v>87</v>
      </c>
      <c r="Q918">
        <v>10</v>
      </c>
      <c r="R918" t="s">
        <v>40</v>
      </c>
      <c r="S918" t="s">
        <v>63</v>
      </c>
      <c r="T918">
        <v>33173</v>
      </c>
      <c r="U918" s="1">
        <v>45389</v>
      </c>
      <c r="V918" t="s">
        <v>80</v>
      </c>
      <c r="W918">
        <v>617921</v>
      </c>
      <c r="X918" t="s">
        <v>4039</v>
      </c>
      <c r="Y918">
        <v>209</v>
      </c>
      <c r="Z918">
        <v>2768</v>
      </c>
      <c r="AA918">
        <v>8</v>
      </c>
      <c r="AB918">
        <v>8857.6</v>
      </c>
      <c r="AC918">
        <f>Table1_1[[#This Row],[Price]]*Table1_1[[#This Row],[Quantity]]</f>
        <v>22144</v>
      </c>
    </row>
    <row r="919" spans="1:29" x14ac:dyDescent="0.3">
      <c r="A919" t="s">
        <v>28</v>
      </c>
      <c r="B919" t="s">
        <v>29</v>
      </c>
      <c r="C919" t="s">
        <v>193</v>
      </c>
      <c r="D919" t="s">
        <v>611</v>
      </c>
      <c r="E919" t="s">
        <v>56</v>
      </c>
      <c r="F919" t="s">
        <v>47</v>
      </c>
      <c r="G919">
        <v>92</v>
      </c>
      <c r="H919">
        <v>428563</v>
      </c>
      <c r="I919" t="s">
        <v>58</v>
      </c>
      <c r="J919" s="3">
        <v>44032</v>
      </c>
      <c r="K919">
        <v>1100</v>
      </c>
      <c r="L919" t="s">
        <v>4040</v>
      </c>
      <c r="M919" t="s">
        <v>123</v>
      </c>
      <c r="N919" t="s">
        <v>4041</v>
      </c>
      <c r="O919" t="s">
        <v>4042</v>
      </c>
      <c r="P919" t="s">
        <v>39</v>
      </c>
      <c r="Q919">
        <v>4</v>
      </c>
      <c r="R919" t="s">
        <v>88</v>
      </c>
      <c r="S919" t="s">
        <v>118</v>
      </c>
      <c r="T919">
        <v>49331</v>
      </c>
      <c r="U919" s="1">
        <v>45292</v>
      </c>
      <c r="V919" t="s">
        <v>111</v>
      </c>
      <c r="W919">
        <v>715072</v>
      </c>
      <c r="X919" t="s">
        <v>4043</v>
      </c>
      <c r="Y919">
        <v>747</v>
      </c>
      <c r="Z919">
        <v>2723</v>
      </c>
      <c r="AA919">
        <v>5</v>
      </c>
      <c r="AB919">
        <v>5446</v>
      </c>
      <c r="AC919">
        <f>Table1_1[[#This Row],[Price]]*Table1_1[[#This Row],[Quantity]]</f>
        <v>13615</v>
      </c>
    </row>
    <row r="920" spans="1:29" x14ac:dyDescent="0.3">
      <c r="A920" t="s">
        <v>28</v>
      </c>
      <c r="B920" t="s">
        <v>29</v>
      </c>
      <c r="C920" t="s">
        <v>148</v>
      </c>
      <c r="D920" t="s">
        <v>364</v>
      </c>
      <c r="E920" t="s">
        <v>56</v>
      </c>
      <c r="F920" t="s">
        <v>99</v>
      </c>
      <c r="G920">
        <v>51</v>
      </c>
      <c r="H920">
        <v>431324</v>
      </c>
      <c r="I920" t="s">
        <v>58</v>
      </c>
      <c r="J920" s="3">
        <v>44630</v>
      </c>
      <c r="K920">
        <v>1200</v>
      </c>
      <c r="L920" t="s">
        <v>4044</v>
      </c>
      <c r="M920" t="s">
        <v>654</v>
      </c>
      <c r="N920" t="s">
        <v>4045</v>
      </c>
      <c r="O920" t="s">
        <v>4046</v>
      </c>
      <c r="P920" t="s">
        <v>39</v>
      </c>
      <c r="Q920">
        <v>3</v>
      </c>
      <c r="R920" t="s">
        <v>88</v>
      </c>
      <c r="S920" t="s">
        <v>79</v>
      </c>
      <c r="T920">
        <v>38498</v>
      </c>
      <c r="U920" s="1">
        <v>45556</v>
      </c>
      <c r="V920" t="s">
        <v>180</v>
      </c>
      <c r="W920">
        <v>385217</v>
      </c>
      <c r="X920" t="s">
        <v>4047</v>
      </c>
      <c r="Y920">
        <v>731</v>
      </c>
      <c r="Z920">
        <v>2402</v>
      </c>
      <c r="AA920">
        <v>3</v>
      </c>
      <c r="AB920">
        <v>2882.4</v>
      </c>
      <c r="AC920">
        <f>Table1_1[[#This Row],[Price]]*Table1_1[[#This Row],[Quantity]]</f>
        <v>7206</v>
      </c>
    </row>
    <row r="921" spans="1:29" x14ac:dyDescent="0.3">
      <c r="A921" t="s">
        <v>28</v>
      </c>
      <c r="B921" t="s">
        <v>29</v>
      </c>
      <c r="C921" t="s">
        <v>54</v>
      </c>
      <c r="D921" t="s">
        <v>274</v>
      </c>
      <c r="E921" t="s">
        <v>32</v>
      </c>
      <c r="F921" t="s">
        <v>150</v>
      </c>
      <c r="G921">
        <v>67</v>
      </c>
      <c r="H921">
        <v>437874</v>
      </c>
      <c r="I921" t="s">
        <v>58</v>
      </c>
      <c r="J921" s="3">
        <v>45140</v>
      </c>
      <c r="K921">
        <v>1000</v>
      </c>
      <c r="L921" t="s">
        <v>4048</v>
      </c>
      <c r="M921" t="s">
        <v>200</v>
      </c>
      <c r="N921" t="s">
        <v>4049</v>
      </c>
      <c r="O921" t="s">
        <v>4050</v>
      </c>
      <c r="P921" t="s">
        <v>51</v>
      </c>
      <c r="Q921">
        <v>17</v>
      </c>
      <c r="R921" t="s">
        <v>40</v>
      </c>
      <c r="S921" t="s">
        <v>63</v>
      </c>
      <c r="T921">
        <v>73071</v>
      </c>
      <c r="U921" s="1">
        <v>45398</v>
      </c>
      <c r="V921" t="s">
        <v>80</v>
      </c>
      <c r="W921">
        <v>962633</v>
      </c>
      <c r="X921" t="s">
        <v>4051</v>
      </c>
      <c r="Y921">
        <v>594</v>
      </c>
      <c r="Z921">
        <v>1070</v>
      </c>
      <c r="AA921">
        <v>2</v>
      </c>
      <c r="AB921">
        <v>856</v>
      </c>
      <c r="AC921">
        <f>Table1_1[[#This Row],[Price]]*Table1_1[[#This Row],[Quantity]]</f>
        <v>2140</v>
      </c>
    </row>
    <row r="922" spans="1:29" x14ac:dyDescent="0.3">
      <c r="A922" t="s">
        <v>28</v>
      </c>
      <c r="B922" t="s">
        <v>29</v>
      </c>
      <c r="C922" t="s">
        <v>30</v>
      </c>
      <c r="D922" t="s">
        <v>611</v>
      </c>
      <c r="E922" t="s">
        <v>56</v>
      </c>
      <c r="F922" t="s">
        <v>355</v>
      </c>
      <c r="G922">
        <v>92</v>
      </c>
      <c r="H922">
        <v>409785</v>
      </c>
      <c r="I922" t="s">
        <v>58</v>
      </c>
      <c r="J922" s="3">
        <v>44182</v>
      </c>
      <c r="K922">
        <v>950</v>
      </c>
      <c r="L922" t="s">
        <v>4052</v>
      </c>
      <c r="M922" t="s">
        <v>1366</v>
      </c>
      <c r="N922" t="s">
        <v>4053</v>
      </c>
      <c r="O922" t="s">
        <v>4054</v>
      </c>
      <c r="P922" t="s">
        <v>87</v>
      </c>
      <c r="Q922">
        <v>6</v>
      </c>
      <c r="R922" t="s">
        <v>88</v>
      </c>
      <c r="S922" t="s">
        <v>41</v>
      </c>
      <c r="T922">
        <v>15443</v>
      </c>
      <c r="U922" s="1">
        <v>45628</v>
      </c>
      <c r="V922" t="s">
        <v>259</v>
      </c>
      <c r="W922">
        <v>390209</v>
      </c>
      <c r="X922" t="s">
        <v>4055</v>
      </c>
      <c r="Y922">
        <v>463</v>
      </c>
      <c r="Z922">
        <v>1678</v>
      </c>
      <c r="AA922">
        <v>3</v>
      </c>
      <c r="AB922">
        <v>2013.6000000000001</v>
      </c>
      <c r="AC922">
        <f>Table1_1[[#This Row],[Price]]*Table1_1[[#This Row],[Quantity]]</f>
        <v>5034</v>
      </c>
    </row>
    <row r="923" spans="1:29" x14ac:dyDescent="0.3">
      <c r="A923" t="s">
        <v>28</v>
      </c>
      <c r="B923" t="s">
        <v>29</v>
      </c>
      <c r="C923" t="s">
        <v>148</v>
      </c>
      <c r="D923" t="s">
        <v>134</v>
      </c>
      <c r="E923" t="s">
        <v>46</v>
      </c>
      <c r="F923" t="s">
        <v>33</v>
      </c>
      <c r="G923">
        <v>10</v>
      </c>
      <c r="H923">
        <v>407942</v>
      </c>
      <c r="I923" t="s">
        <v>34</v>
      </c>
      <c r="J923" s="3">
        <v>45290</v>
      </c>
      <c r="K923">
        <v>950</v>
      </c>
      <c r="L923" t="s">
        <v>4057</v>
      </c>
      <c r="M923" t="s">
        <v>591</v>
      </c>
      <c r="N923" t="s">
        <v>4058</v>
      </c>
      <c r="O923" t="s">
        <v>4059</v>
      </c>
      <c r="P923" t="s">
        <v>51</v>
      </c>
      <c r="Q923">
        <v>19</v>
      </c>
      <c r="R923" t="s">
        <v>40</v>
      </c>
      <c r="S923" t="s">
        <v>79</v>
      </c>
      <c r="T923">
        <v>92727</v>
      </c>
      <c r="U923" s="1">
        <v>45595</v>
      </c>
      <c r="V923" t="s">
        <v>155</v>
      </c>
      <c r="W923">
        <v>651587</v>
      </c>
      <c r="X923" t="s">
        <v>4060</v>
      </c>
      <c r="Y923">
        <v>368</v>
      </c>
      <c r="Z923">
        <v>2043</v>
      </c>
      <c r="AA923">
        <v>8</v>
      </c>
      <c r="AB923">
        <v>6537.6</v>
      </c>
      <c r="AC923">
        <f>Table1_1[[#This Row],[Price]]*Table1_1[[#This Row],[Quantity]]</f>
        <v>16344</v>
      </c>
    </row>
    <row r="924" spans="1:29" x14ac:dyDescent="0.3">
      <c r="A924" t="s">
        <v>28</v>
      </c>
      <c r="B924" t="s">
        <v>29</v>
      </c>
      <c r="C924" t="s">
        <v>91</v>
      </c>
      <c r="D924" t="s">
        <v>349</v>
      </c>
      <c r="E924" t="s">
        <v>56</v>
      </c>
      <c r="F924" t="s">
        <v>135</v>
      </c>
      <c r="G924">
        <v>85</v>
      </c>
      <c r="H924">
        <v>410111</v>
      </c>
      <c r="I924" t="s">
        <v>34</v>
      </c>
      <c r="J924" s="3">
        <v>44337</v>
      </c>
      <c r="K924">
        <v>1400</v>
      </c>
      <c r="L924" t="s">
        <v>4061</v>
      </c>
      <c r="M924" t="s">
        <v>293</v>
      </c>
      <c r="N924" t="s">
        <v>4062</v>
      </c>
      <c r="O924" t="s">
        <v>4063</v>
      </c>
      <c r="P924" t="s">
        <v>51</v>
      </c>
      <c r="Q924">
        <v>8</v>
      </c>
      <c r="R924" t="s">
        <v>40</v>
      </c>
      <c r="S924" t="s">
        <v>79</v>
      </c>
      <c r="T924">
        <v>73484</v>
      </c>
      <c r="U924" s="1">
        <v>45332</v>
      </c>
      <c r="V924" t="s">
        <v>119</v>
      </c>
      <c r="W924">
        <v>528489</v>
      </c>
      <c r="X924" t="s">
        <v>4064</v>
      </c>
      <c r="Y924">
        <v>995</v>
      </c>
      <c r="Z924">
        <v>1694</v>
      </c>
      <c r="AA924">
        <v>4</v>
      </c>
      <c r="AB924">
        <v>2710.4</v>
      </c>
      <c r="AC924">
        <f>Table1_1[[#This Row],[Price]]*Table1_1[[#This Row],[Quantity]]</f>
        <v>6776</v>
      </c>
    </row>
    <row r="925" spans="1:29" x14ac:dyDescent="0.3">
      <c r="A925" t="s">
        <v>28</v>
      </c>
      <c r="B925" t="s">
        <v>29</v>
      </c>
      <c r="C925" t="s">
        <v>30</v>
      </c>
      <c r="D925" t="s">
        <v>338</v>
      </c>
      <c r="E925" t="s">
        <v>46</v>
      </c>
      <c r="F925" t="s">
        <v>47</v>
      </c>
      <c r="G925">
        <v>15</v>
      </c>
      <c r="H925">
        <v>403556</v>
      </c>
      <c r="I925" t="s">
        <v>34</v>
      </c>
      <c r="J925" s="3">
        <v>44250</v>
      </c>
      <c r="K925">
        <v>1000</v>
      </c>
      <c r="L925" t="s">
        <v>4065</v>
      </c>
      <c r="M925" t="s">
        <v>856</v>
      </c>
      <c r="N925" t="s">
        <v>4066</v>
      </c>
      <c r="O925" t="s">
        <v>4067</v>
      </c>
      <c r="P925" t="s">
        <v>39</v>
      </c>
      <c r="Q925">
        <v>4</v>
      </c>
      <c r="R925" t="s">
        <v>40</v>
      </c>
      <c r="S925" t="s">
        <v>41</v>
      </c>
      <c r="T925">
        <v>70031</v>
      </c>
      <c r="U925" s="1">
        <v>45572</v>
      </c>
      <c r="V925" t="s">
        <v>155</v>
      </c>
      <c r="W925">
        <v>849131</v>
      </c>
      <c r="X925" t="s">
        <v>4068</v>
      </c>
      <c r="Y925">
        <v>711</v>
      </c>
      <c r="Z925">
        <v>2970</v>
      </c>
      <c r="AA925">
        <v>1</v>
      </c>
      <c r="AB925">
        <v>1188</v>
      </c>
      <c r="AC925">
        <f>Table1_1[[#This Row],[Price]]*Table1_1[[#This Row],[Quantity]]</f>
        <v>2970</v>
      </c>
    </row>
    <row r="926" spans="1:29" x14ac:dyDescent="0.3">
      <c r="A926" t="s">
        <v>28</v>
      </c>
      <c r="B926" t="s">
        <v>29</v>
      </c>
      <c r="C926" t="s">
        <v>30</v>
      </c>
      <c r="D926" t="s">
        <v>261</v>
      </c>
      <c r="E926" t="s">
        <v>46</v>
      </c>
      <c r="F926" t="s">
        <v>135</v>
      </c>
      <c r="G926">
        <v>10</v>
      </c>
      <c r="H926">
        <v>411151</v>
      </c>
      <c r="I926" t="s">
        <v>34</v>
      </c>
      <c r="J926" s="3">
        <v>43897</v>
      </c>
      <c r="K926">
        <v>1100</v>
      </c>
      <c r="L926" t="s">
        <v>4069</v>
      </c>
      <c r="M926" t="s">
        <v>293</v>
      </c>
      <c r="N926" t="s">
        <v>4070</v>
      </c>
      <c r="O926" t="s">
        <v>4071</v>
      </c>
      <c r="P926" t="s">
        <v>39</v>
      </c>
      <c r="Q926">
        <v>6</v>
      </c>
      <c r="R926" t="s">
        <v>88</v>
      </c>
      <c r="S926" t="s">
        <v>118</v>
      </c>
      <c r="T926">
        <v>39381</v>
      </c>
      <c r="U926" s="1">
        <v>45320</v>
      </c>
      <c r="V926" t="s">
        <v>111</v>
      </c>
      <c r="W926">
        <v>696272</v>
      </c>
      <c r="X926" t="s">
        <v>4072</v>
      </c>
      <c r="Y926">
        <v>498</v>
      </c>
      <c r="Z926">
        <v>1878</v>
      </c>
      <c r="AA926">
        <v>7</v>
      </c>
      <c r="AB926">
        <v>5258.4000000000015</v>
      </c>
      <c r="AC926">
        <f>Table1_1[[#This Row],[Price]]*Table1_1[[#This Row],[Quantity]]</f>
        <v>13146</v>
      </c>
    </row>
    <row r="927" spans="1:29" x14ac:dyDescent="0.3">
      <c r="A927" t="s">
        <v>28</v>
      </c>
      <c r="B927" t="s">
        <v>29</v>
      </c>
      <c r="C927" t="s">
        <v>30</v>
      </c>
      <c r="D927" t="s">
        <v>149</v>
      </c>
      <c r="E927" t="s">
        <v>32</v>
      </c>
      <c r="F927" t="s">
        <v>355</v>
      </c>
      <c r="G927">
        <v>51</v>
      </c>
      <c r="H927">
        <v>422310</v>
      </c>
      <c r="I927" t="s">
        <v>58</v>
      </c>
      <c r="J927" s="3">
        <v>44666</v>
      </c>
      <c r="K927">
        <v>950</v>
      </c>
      <c r="L927" t="s">
        <v>4074</v>
      </c>
      <c r="M927" t="s">
        <v>1212</v>
      </c>
      <c r="N927" t="s">
        <v>4075</v>
      </c>
      <c r="O927" t="s">
        <v>4076</v>
      </c>
      <c r="P927" t="s">
        <v>39</v>
      </c>
      <c r="Q927">
        <v>18</v>
      </c>
      <c r="R927" t="s">
        <v>40</v>
      </c>
      <c r="S927" t="s">
        <v>41</v>
      </c>
      <c r="T927">
        <v>84789</v>
      </c>
      <c r="U927" s="1">
        <v>45333</v>
      </c>
      <c r="V927" t="s">
        <v>119</v>
      </c>
      <c r="W927">
        <v>888234</v>
      </c>
      <c r="X927" t="s">
        <v>4077</v>
      </c>
      <c r="Y927">
        <v>654</v>
      </c>
      <c r="Z927">
        <v>2446</v>
      </c>
      <c r="AA927">
        <v>8</v>
      </c>
      <c r="AB927">
        <v>7827.2000000000007</v>
      </c>
      <c r="AC927">
        <f>Table1_1[[#This Row],[Price]]*Table1_1[[#This Row],[Quantity]]</f>
        <v>19568</v>
      </c>
    </row>
    <row r="928" spans="1:29" x14ac:dyDescent="0.3">
      <c r="A928" t="s">
        <v>28</v>
      </c>
      <c r="B928" t="s">
        <v>29</v>
      </c>
      <c r="C928" t="s">
        <v>157</v>
      </c>
      <c r="D928" t="s">
        <v>248</v>
      </c>
      <c r="E928" t="s">
        <v>56</v>
      </c>
      <c r="F928" t="s">
        <v>135</v>
      </c>
      <c r="G928">
        <v>86</v>
      </c>
      <c r="H928">
        <v>417915</v>
      </c>
      <c r="I928" t="s">
        <v>34</v>
      </c>
      <c r="J928" s="3">
        <v>45220</v>
      </c>
      <c r="K928">
        <v>1400</v>
      </c>
      <c r="L928" t="s">
        <v>4079</v>
      </c>
      <c r="M928" t="s">
        <v>205</v>
      </c>
      <c r="N928" t="s">
        <v>4080</v>
      </c>
      <c r="O928" t="s">
        <v>4081</v>
      </c>
      <c r="P928" t="s">
        <v>71</v>
      </c>
      <c r="Q928">
        <v>18</v>
      </c>
      <c r="R928" t="s">
        <v>40</v>
      </c>
      <c r="S928" t="s">
        <v>41</v>
      </c>
      <c r="T928">
        <v>88823</v>
      </c>
      <c r="U928" s="1">
        <v>45338</v>
      </c>
      <c r="V928" t="s">
        <v>119</v>
      </c>
      <c r="W928">
        <v>192863</v>
      </c>
      <c r="X928" t="s">
        <v>4082</v>
      </c>
      <c r="Y928">
        <v>701</v>
      </c>
      <c r="Z928">
        <v>1721</v>
      </c>
      <c r="AA928">
        <v>1</v>
      </c>
      <c r="AB928">
        <v>688.40000000000009</v>
      </c>
      <c r="AC928">
        <f>Table1_1[[#This Row],[Price]]*Table1_1[[#This Row],[Quantity]]</f>
        <v>1721</v>
      </c>
    </row>
    <row r="929" spans="1:29" x14ac:dyDescent="0.3">
      <c r="A929" t="s">
        <v>28</v>
      </c>
      <c r="B929" t="s">
        <v>29</v>
      </c>
      <c r="C929" t="s">
        <v>148</v>
      </c>
      <c r="D929" t="s">
        <v>163</v>
      </c>
      <c r="E929" t="s">
        <v>32</v>
      </c>
      <c r="F929" t="s">
        <v>150</v>
      </c>
      <c r="G929">
        <v>34</v>
      </c>
      <c r="H929">
        <v>423901</v>
      </c>
      <c r="I929" t="s">
        <v>34</v>
      </c>
      <c r="J929" s="3">
        <v>44818</v>
      </c>
      <c r="K929">
        <v>800</v>
      </c>
      <c r="L929" t="s">
        <v>4084</v>
      </c>
      <c r="M929" t="s">
        <v>654</v>
      </c>
      <c r="N929" t="s">
        <v>4085</v>
      </c>
      <c r="O929" t="s">
        <v>4086</v>
      </c>
      <c r="P929" t="s">
        <v>39</v>
      </c>
      <c r="Q929">
        <v>14</v>
      </c>
      <c r="R929" t="s">
        <v>88</v>
      </c>
      <c r="S929" t="s">
        <v>79</v>
      </c>
      <c r="T929">
        <v>98242</v>
      </c>
      <c r="U929" s="1">
        <v>45482</v>
      </c>
      <c r="V929" t="s">
        <v>126</v>
      </c>
      <c r="W929">
        <v>714187</v>
      </c>
      <c r="X929" t="s">
        <v>4087</v>
      </c>
      <c r="Y929">
        <v>860</v>
      </c>
      <c r="Z929">
        <v>861</v>
      </c>
      <c r="AA929">
        <v>5</v>
      </c>
      <c r="AB929">
        <v>1722</v>
      </c>
      <c r="AC929">
        <f>Table1_1[[#This Row],[Price]]*Table1_1[[#This Row],[Quantity]]</f>
        <v>4305</v>
      </c>
    </row>
    <row r="930" spans="1:29" x14ac:dyDescent="0.3">
      <c r="A930" t="s">
        <v>28</v>
      </c>
      <c r="B930" t="s">
        <v>29</v>
      </c>
      <c r="C930" t="s">
        <v>44</v>
      </c>
      <c r="D930" t="s">
        <v>82</v>
      </c>
      <c r="E930" t="s">
        <v>46</v>
      </c>
      <c r="F930" t="s">
        <v>47</v>
      </c>
      <c r="G930">
        <v>83</v>
      </c>
      <c r="H930">
        <v>417294</v>
      </c>
      <c r="I930" t="s">
        <v>34</v>
      </c>
      <c r="J930" s="3">
        <v>43952</v>
      </c>
      <c r="K930">
        <v>1300</v>
      </c>
      <c r="L930" t="s">
        <v>4088</v>
      </c>
      <c r="M930" t="s">
        <v>1483</v>
      </c>
      <c r="N930" t="s">
        <v>4089</v>
      </c>
      <c r="O930" t="s">
        <v>4090</v>
      </c>
      <c r="P930" t="s">
        <v>39</v>
      </c>
      <c r="Q930">
        <v>8</v>
      </c>
      <c r="R930" t="s">
        <v>88</v>
      </c>
      <c r="S930" t="s">
        <v>79</v>
      </c>
      <c r="T930">
        <v>38439</v>
      </c>
      <c r="U930" s="1">
        <v>45538</v>
      </c>
      <c r="V930" t="s">
        <v>180</v>
      </c>
      <c r="W930">
        <v>939937</v>
      </c>
      <c r="X930" t="s">
        <v>4091</v>
      </c>
      <c r="Y930">
        <v>575</v>
      </c>
      <c r="Z930">
        <v>1429</v>
      </c>
      <c r="AA930">
        <v>8</v>
      </c>
      <c r="AB930">
        <v>4572.8</v>
      </c>
      <c r="AC930">
        <f>Table1_1[[#This Row],[Price]]*Table1_1[[#This Row],[Quantity]]</f>
        <v>11432</v>
      </c>
    </row>
    <row r="931" spans="1:29" x14ac:dyDescent="0.3">
      <c r="A931" t="s">
        <v>28</v>
      </c>
      <c r="B931" t="s">
        <v>29</v>
      </c>
      <c r="C931" t="s">
        <v>91</v>
      </c>
      <c r="D931" t="s">
        <v>261</v>
      </c>
      <c r="E931" t="s">
        <v>46</v>
      </c>
      <c r="F931" t="s">
        <v>57</v>
      </c>
      <c r="G931">
        <v>7</v>
      </c>
      <c r="H931">
        <v>436406</v>
      </c>
      <c r="I931" t="s">
        <v>34</v>
      </c>
      <c r="J931" s="3">
        <v>45451</v>
      </c>
      <c r="K931">
        <v>800</v>
      </c>
      <c r="L931" t="s">
        <v>4092</v>
      </c>
      <c r="M931" t="s">
        <v>334</v>
      </c>
      <c r="N931" t="s">
        <v>4093</v>
      </c>
      <c r="O931" t="s">
        <v>4094</v>
      </c>
      <c r="P931" t="s">
        <v>71</v>
      </c>
      <c r="Q931">
        <v>3</v>
      </c>
      <c r="R931" t="s">
        <v>88</v>
      </c>
      <c r="S931" t="s">
        <v>118</v>
      </c>
      <c r="T931">
        <v>97405</v>
      </c>
      <c r="U931" s="1">
        <v>45389</v>
      </c>
      <c r="V931" t="s">
        <v>80</v>
      </c>
      <c r="W931">
        <v>499578</v>
      </c>
      <c r="X931" t="s">
        <v>4095</v>
      </c>
      <c r="Y931">
        <v>749</v>
      </c>
      <c r="Z931">
        <v>2553</v>
      </c>
      <c r="AA931">
        <v>3</v>
      </c>
      <c r="AB931">
        <v>3063.6000000000004</v>
      </c>
      <c r="AC931">
        <f>Table1_1[[#This Row],[Price]]*Table1_1[[#This Row],[Quantity]]</f>
        <v>7659</v>
      </c>
    </row>
    <row r="932" spans="1:29" x14ac:dyDescent="0.3">
      <c r="A932" t="s">
        <v>28</v>
      </c>
      <c r="B932" t="s">
        <v>29</v>
      </c>
      <c r="C932" t="s">
        <v>54</v>
      </c>
      <c r="D932" t="s">
        <v>467</v>
      </c>
      <c r="E932" t="s">
        <v>56</v>
      </c>
      <c r="F932" t="s">
        <v>99</v>
      </c>
      <c r="G932">
        <v>8</v>
      </c>
      <c r="H932">
        <v>401417</v>
      </c>
      <c r="I932" t="s">
        <v>58</v>
      </c>
      <c r="J932" s="3">
        <v>43960</v>
      </c>
      <c r="K932">
        <v>1200</v>
      </c>
      <c r="L932" t="s">
        <v>4097</v>
      </c>
      <c r="M932" t="s">
        <v>1291</v>
      </c>
      <c r="N932" t="s">
        <v>4098</v>
      </c>
      <c r="O932" t="s">
        <v>4099</v>
      </c>
      <c r="P932" t="s">
        <v>39</v>
      </c>
      <c r="Q932">
        <v>20</v>
      </c>
      <c r="R932" t="s">
        <v>88</v>
      </c>
      <c r="S932" t="s">
        <v>79</v>
      </c>
      <c r="T932">
        <v>36572</v>
      </c>
      <c r="U932" s="1">
        <v>45321</v>
      </c>
      <c r="V932" t="s">
        <v>111</v>
      </c>
      <c r="W932">
        <v>767523</v>
      </c>
      <c r="X932" t="s">
        <v>4100</v>
      </c>
      <c r="Y932">
        <v>320</v>
      </c>
      <c r="Z932">
        <v>2413</v>
      </c>
      <c r="AA932">
        <v>5</v>
      </c>
      <c r="AB932">
        <v>4826</v>
      </c>
      <c r="AC932">
        <f>Table1_1[[#This Row],[Price]]*Table1_1[[#This Row],[Quantity]]</f>
        <v>12065</v>
      </c>
    </row>
    <row r="933" spans="1:29" x14ac:dyDescent="0.3">
      <c r="A933" t="s">
        <v>28</v>
      </c>
      <c r="B933" t="s">
        <v>29</v>
      </c>
      <c r="C933" t="s">
        <v>157</v>
      </c>
      <c r="D933" t="s">
        <v>267</v>
      </c>
      <c r="E933" t="s">
        <v>32</v>
      </c>
      <c r="F933" t="s">
        <v>47</v>
      </c>
      <c r="G933">
        <v>23</v>
      </c>
      <c r="H933">
        <v>431459</v>
      </c>
      <c r="I933" t="s">
        <v>58</v>
      </c>
      <c r="J933" s="3">
        <v>44359</v>
      </c>
      <c r="K933">
        <v>1100</v>
      </c>
      <c r="L933" t="s">
        <v>4101</v>
      </c>
      <c r="M933" t="s">
        <v>1291</v>
      </c>
      <c r="N933" t="s">
        <v>4102</v>
      </c>
      <c r="O933">
        <v>-3806</v>
      </c>
      <c r="P933" t="s">
        <v>39</v>
      </c>
      <c r="Q933">
        <v>6</v>
      </c>
      <c r="R933" t="s">
        <v>88</v>
      </c>
      <c r="S933" t="s">
        <v>41</v>
      </c>
      <c r="T933">
        <v>88370</v>
      </c>
      <c r="U933" s="1">
        <v>45383</v>
      </c>
      <c r="V933" t="s">
        <v>80</v>
      </c>
      <c r="W933">
        <v>694855</v>
      </c>
      <c r="X933" t="s">
        <v>4103</v>
      </c>
      <c r="Y933">
        <v>704</v>
      </c>
      <c r="Z933">
        <v>820</v>
      </c>
      <c r="AA933">
        <v>2</v>
      </c>
      <c r="AB933">
        <v>656</v>
      </c>
      <c r="AC933">
        <f>Table1_1[[#This Row],[Price]]*Table1_1[[#This Row],[Quantity]]</f>
        <v>1640</v>
      </c>
    </row>
    <row r="934" spans="1:29" x14ac:dyDescent="0.3">
      <c r="A934" t="s">
        <v>28</v>
      </c>
      <c r="B934" t="s">
        <v>29</v>
      </c>
      <c r="C934" t="s">
        <v>157</v>
      </c>
      <c r="D934" t="s">
        <v>134</v>
      </c>
      <c r="E934" t="s">
        <v>46</v>
      </c>
      <c r="F934" t="s">
        <v>47</v>
      </c>
      <c r="G934">
        <v>36</v>
      </c>
      <c r="H934">
        <v>434798</v>
      </c>
      <c r="I934" t="s">
        <v>58</v>
      </c>
      <c r="J934" s="3">
        <v>44072</v>
      </c>
      <c r="K934">
        <v>800</v>
      </c>
      <c r="L934" t="s">
        <v>4104</v>
      </c>
      <c r="M934" t="s">
        <v>869</v>
      </c>
      <c r="N934" t="s">
        <v>4105</v>
      </c>
      <c r="O934" t="s">
        <v>4106</v>
      </c>
      <c r="P934" t="s">
        <v>71</v>
      </c>
      <c r="Q934">
        <v>14</v>
      </c>
      <c r="R934" t="s">
        <v>88</v>
      </c>
      <c r="S934" t="s">
        <v>79</v>
      </c>
      <c r="T934">
        <v>35504</v>
      </c>
      <c r="U934" s="1">
        <v>45573</v>
      </c>
      <c r="V934" t="s">
        <v>155</v>
      </c>
      <c r="W934">
        <v>318171</v>
      </c>
      <c r="X934" t="s">
        <v>4107</v>
      </c>
      <c r="Y934">
        <v>413</v>
      </c>
      <c r="Z934">
        <v>2412</v>
      </c>
      <c r="AA934">
        <v>6</v>
      </c>
      <c r="AB934">
        <v>5788.8</v>
      </c>
      <c r="AC934">
        <f>Table1_1[[#This Row],[Price]]*Table1_1[[#This Row],[Quantity]]</f>
        <v>14472</v>
      </c>
    </row>
    <row r="935" spans="1:29" x14ac:dyDescent="0.3">
      <c r="A935" t="s">
        <v>28</v>
      </c>
      <c r="B935" t="s">
        <v>29</v>
      </c>
      <c r="C935" t="s">
        <v>91</v>
      </c>
      <c r="D935" t="s">
        <v>187</v>
      </c>
      <c r="E935" t="s">
        <v>46</v>
      </c>
      <c r="F935" t="s">
        <v>355</v>
      </c>
      <c r="G935">
        <v>73</v>
      </c>
      <c r="H935">
        <v>408524</v>
      </c>
      <c r="I935" t="s">
        <v>58</v>
      </c>
      <c r="J935" s="3">
        <v>44339</v>
      </c>
      <c r="K935">
        <v>1100</v>
      </c>
      <c r="L935" t="s">
        <v>4108</v>
      </c>
      <c r="M935" t="s">
        <v>953</v>
      </c>
      <c r="N935" t="s">
        <v>4109</v>
      </c>
      <c r="O935" t="s">
        <v>4110</v>
      </c>
      <c r="P935" t="s">
        <v>39</v>
      </c>
      <c r="Q935">
        <v>10</v>
      </c>
      <c r="R935" t="s">
        <v>88</v>
      </c>
      <c r="S935" t="s">
        <v>41</v>
      </c>
      <c r="T935">
        <v>31862</v>
      </c>
      <c r="U935" s="1">
        <v>45588</v>
      </c>
      <c r="V935" t="s">
        <v>155</v>
      </c>
      <c r="W935">
        <v>636557</v>
      </c>
      <c r="X935" t="s">
        <v>4111</v>
      </c>
      <c r="Y935">
        <v>417</v>
      </c>
      <c r="Z935">
        <v>1545</v>
      </c>
      <c r="AA935">
        <v>8</v>
      </c>
      <c r="AB935">
        <v>4944</v>
      </c>
      <c r="AC935">
        <f>Table1_1[[#This Row],[Price]]*Table1_1[[#This Row],[Quantity]]</f>
        <v>12360</v>
      </c>
    </row>
    <row r="936" spans="1:29" x14ac:dyDescent="0.3">
      <c r="A936" t="s">
        <v>28</v>
      </c>
      <c r="B936" t="s">
        <v>29</v>
      </c>
      <c r="C936" t="s">
        <v>148</v>
      </c>
      <c r="D936" t="s">
        <v>45</v>
      </c>
      <c r="E936" t="s">
        <v>46</v>
      </c>
      <c r="F936" t="s">
        <v>150</v>
      </c>
      <c r="G936">
        <v>20</v>
      </c>
      <c r="H936">
        <v>439045</v>
      </c>
      <c r="I936" t="s">
        <v>34</v>
      </c>
      <c r="J936" s="3">
        <v>45306</v>
      </c>
      <c r="K936">
        <v>950</v>
      </c>
      <c r="L936" t="s">
        <v>4112</v>
      </c>
      <c r="M936" t="s">
        <v>487</v>
      </c>
      <c r="N936" t="s">
        <v>4113</v>
      </c>
      <c r="O936" t="s">
        <v>4114</v>
      </c>
      <c r="P936" t="s">
        <v>87</v>
      </c>
      <c r="Q936">
        <v>9</v>
      </c>
      <c r="R936" t="s">
        <v>88</v>
      </c>
      <c r="S936" t="s">
        <v>118</v>
      </c>
      <c r="T936">
        <v>58346</v>
      </c>
      <c r="U936" s="1">
        <v>45492</v>
      </c>
      <c r="V936" t="s">
        <v>126</v>
      </c>
      <c r="W936">
        <v>300268</v>
      </c>
      <c r="X936" t="s">
        <v>4115</v>
      </c>
      <c r="Y936">
        <v>992</v>
      </c>
      <c r="Z936">
        <v>625</v>
      </c>
      <c r="AA936">
        <v>7</v>
      </c>
      <c r="AB936">
        <v>1750</v>
      </c>
      <c r="AC936">
        <f>Table1_1[[#This Row],[Price]]*Table1_1[[#This Row],[Quantity]]</f>
        <v>4375</v>
      </c>
    </row>
    <row r="937" spans="1:29" x14ac:dyDescent="0.3">
      <c r="A937" t="s">
        <v>28</v>
      </c>
      <c r="B937" t="s">
        <v>29</v>
      </c>
      <c r="C937" t="s">
        <v>157</v>
      </c>
      <c r="D937" t="s">
        <v>74</v>
      </c>
      <c r="E937" t="s">
        <v>32</v>
      </c>
      <c r="F937" t="s">
        <v>47</v>
      </c>
      <c r="G937">
        <v>86</v>
      </c>
      <c r="H937">
        <v>438508</v>
      </c>
      <c r="I937" t="s">
        <v>58</v>
      </c>
      <c r="J937" s="3">
        <v>44932</v>
      </c>
      <c r="K937">
        <v>1200</v>
      </c>
      <c r="L937" t="s">
        <v>4116</v>
      </c>
      <c r="M937" t="s">
        <v>747</v>
      </c>
      <c r="N937" t="s">
        <v>4117</v>
      </c>
      <c r="O937" t="s">
        <v>4118</v>
      </c>
      <c r="P937" t="s">
        <v>51</v>
      </c>
      <c r="Q937">
        <v>6</v>
      </c>
      <c r="R937" t="s">
        <v>88</v>
      </c>
      <c r="S937" t="s">
        <v>41</v>
      </c>
      <c r="T937">
        <v>76901</v>
      </c>
      <c r="U937" s="1">
        <v>45437</v>
      </c>
      <c r="V937" t="s">
        <v>140</v>
      </c>
      <c r="W937">
        <v>535535</v>
      </c>
      <c r="X937" t="s">
        <v>4119</v>
      </c>
      <c r="Y937">
        <v>640</v>
      </c>
      <c r="Z937">
        <v>2123</v>
      </c>
      <c r="AA937">
        <v>2</v>
      </c>
      <c r="AB937">
        <v>1698.4</v>
      </c>
      <c r="AC937">
        <f>Table1_1[[#This Row],[Price]]*Table1_1[[#This Row],[Quantity]]</f>
        <v>4246</v>
      </c>
    </row>
    <row r="938" spans="1:29" x14ac:dyDescent="0.3">
      <c r="A938" t="s">
        <v>28</v>
      </c>
      <c r="B938" t="s">
        <v>29</v>
      </c>
      <c r="C938" t="s">
        <v>148</v>
      </c>
      <c r="D938" t="s">
        <v>142</v>
      </c>
      <c r="E938" t="s">
        <v>32</v>
      </c>
      <c r="F938" t="s">
        <v>99</v>
      </c>
      <c r="G938">
        <v>42</v>
      </c>
      <c r="H938">
        <v>436155</v>
      </c>
      <c r="I938" t="s">
        <v>34</v>
      </c>
      <c r="J938" s="3">
        <v>44340</v>
      </c>
      <c r="K938">
        <v>950</v>
      </c>
      <c r="L938" t="s">
        <v>4120</v>
      </c>
      <c r="M938" t="s">
        <v>434</v>
      </c>
      <c r="N938" t="s">
        <v>4121</v>
      </c>
      <c r="O938" t="s">
        <v>4122</v>
      </c>
      <c r="P938" t="s">
        <v>39</v>
      </c>
      <c r="Q938">
        <v>7</v>
      </c>
      <c r="R938" t="s">
        <v>40</v>
      </c>
      <c r="S938" t="s">
        <v>63</v>
      </c>
      <c r="T938">
        <v>56475</v>
      </c>
      <c r="U938" s="1">
        <v>45374</v>
      </c>
      <c r="V938" t="s">
        <v>72</v>
      </c>
      <c r="W938">
        <v>354744</v>
      </c>
      <c r="X938" t="s">
        <v>4123</v>
      </c>
      <c r="Y938">
        <v>733</v>
      </c>
      <c r="Z938">
        <v>510</v>
      </c>
      <c r="AA938">
        <v>3</v>
      </c>
      <c r="AB938">
        <v>612</v>
      </c>
      <c r="AC938">
        <f>Table1_1[[#This Row],[Price]]*Table1_1[[#This Row],[Quantity]]</f>
        <v>1530</v>
      </c>
    </row>
    <row r="939" spans="1:29" x14ac:dyDescent="0.3">
      <c r="A939" t="s">
        <v>28</v>
      </c>
      <c r="B939" t="s">
        <v>29</v>
      </c>
      <c r="C939" t="s">
        <v>91</v>
      </c>
      <c r="D939" t="s">
        <v>546</v>
      </c>
      <c r="E939" t="s">
        <v>56</v>
      </c>
      <c r="F939" t="s">
        <v>113</v>
      </c>
      <c r="G939">
        <v>34</v>
      </c>
      <c r="H939">
        <v>417830</v>
      </c>
      <c r="I939" t="s">
        <v>58</v>
      </c>
      <c r="J939" s="3">
        <v>45113</v>
      </c>
      <c r="K939">
        <v>1400</v>
      </c>
      <c r="L939" t="s">
        <v>4124</v>
      </c>
      <c r="M939" t="s">
        <v>101</v>
      </c>
      <c r="N939" t="s">
        <v>4125</v>
      </c>
      <c r="O939" t="s">
        <v>4126</v>
      </c>
      <c r="P939" t="s">
        <v>39</v>
      </c>
      <c r="Q939">
        <v>19</v>
      </c>
      <c r="R939" t="s">
        <v>40</v>
      </c>
      <c r="S939" t="s">
        <v>118</v>
      </c>
      <c r="T939">
        <v>91010</v>
      </c>
      <c r="U939" s="1">
        <v>45584</v>
      </c>
      <c r="V939" t="s">
        <v>155</v>
      </c>
      <c r="W939">
        <v>464437</v>
      </c>
      <c r="X939" t="s">
        <v>4127</v>
      </c>
      <c r="Y939">
        <v>964</v>
      </c>
      <c r="Z939">
        <v>599</v>
      </c>
      <c r="AA939">
        <v>4</v>
      </c>
      <c r="AB939">
        <v>958.40000000000009</v>
      </c>
      <c r="AC939">
        <f>Table1_1[[#This Row],[Price]]*Table1_1[[#This Row],[Quantity]]</f>
        <v>2396</v>
      </c>
    </row>
    <row r="940" spans="1:29" x14ac:dyDescent="0.3">
      <c r="A940" t="s">
        <v>28</v>
      </c>
      <c r="B940" t="s">
        <v>29</v>
      </c>
      <c r="C940" t="s">
        <v>91</v>
      </c>
      <c r="D940" t="s">
        <v>227</v>
      </c>
      <c r="E940" t="s">
        <v>32</v>
      </c>
      <c r="F940" t="s">
        <v>47</v>
      </c>
      <c r="G940">
        <v>19</v>
      </c>
      <c r="H940">
        <v>416140</v>
      </c>
      <c r="I940" t="s">
        <v>34</v>
      </c>
      <c r="J940" s="3">
        <v>44980</v>
      </c>
      <c r="K940">
        <v>800</v>
      </c>
      <c r="L940" t="s">
        <v>4129</v>
      </c>
      <c r="M940" t="s">
        <v>1460</v>
      </c>
      <c r="N940" t="s">
        <v>4130</v>
      </c>
      <c r="O940">
        <v>2412644786</v>
      </c>
      <c r="P940" t="s">
        <v>39</v>
      </c>
      <c r="Q940">
        <v>13</v>
      </c>
      <c r="R940" t="s">
        <v>40</v>
      </c>
      <c r="S940" t="s">
        <v>41</v>
      </c>
      <c r="T940">
        <v>12429</v>
      </c>
      <c r="U940" s="1">
        <v>45354</v>
      </c>
      <c r="V940" t="s">
        <v>72</v>
      </c>
      <c r="W940">
        <v>829753</v>
      </c>
      <c r="X940" t="s">
        <v>4131</v>
      </c>
      <c r="Y940">
        <v>694</v>
      </c>
      <c r="Z940">
        <v>1587</v>
      </c>
      <c r="AA940">
        <v>1</v>
      </c>
      <c r="AB940">
        <v>634.80000000000007</v>
      </c>
      <c r="AC940">
        <f>Table1_1[[#This Row],[Price]]*Table1_1[[#This Row],[Quantity]]</f>
        <v>1587</v>
      </c>
    </row>
    <row r="941" spans="1:29" x14ac:dyDescent="0.3">
      <c r="A941" t="s">
        <v>28</v>
      </c>
      <c r="B941" t="s">
        <v>29</v>
      </c>
      <c r="C941" t="s">
        <v>193</v>
      </c>
      <c r="D941" t="s">
        <v>55</v>
      </c>
      <c r="E941" t="s">
        <v>32</v>
      </c>
      <c r="F941" t="s">
        <v>355</v>
      </c>
      <c r="G941">
        <v>17</v>
      </c>
      <c r="H941">
        <v>424319</v>
      </c>
      <c r="I941" t="s">
        <v>58</v>
      </c>
      <c r="J941" s="3">
        <v>45589</v>
      </c>
      <c r="K941">
        <v>1000</v>
      </c>
      <c r="L941" t="s">
        <v>4133</v>
      </c>
      <c r="M941" t="s">
        <v>953</v>
      </c>
      <c r="N941" t="s">
        <v>4134</v>
      </c>
      <c r="O941" t="s">
        <v>4135</v>
      </c>
      <c r="P941" t="s">
        <v>87</v>
      </c>
      <c r="Q941">
        <v>9</v>
      </c>
      <c r="R941" t="s">
        <v>40</v>
      </c>
      <c r="S941" t="s">
        <v>41</v>
      </c>
      <c r="T941">
        <v>69138</v>
      </c>
      <c r="U941" s="1">
        <v>45448</v>
      </c>
      <c r="V941" t="s">
        <v>52</v>
      </c>
      <c r="W941">
        <v>575143</v>
      </c>
      <c r="X941" t="s">
        <v>4136</v>
      </c>
      <c r="Y941">
        <v>354</v>
      </c>
      <c r="Z941">
        <v>1645</v>
      </c>
      <c r="AA941">
        <v>4</v>
      </c>
      <c r="AB941">
        <v>2632</v>
      </c>
      <c r="AC941">
        <f>Table1_1[[#This Row],[Price]]*Table1_1[[#This Row],[Quantity]]</f>
        <v>6580</v>
      </c>
    </row>
    <row r="942" spans="1:29" x14ac:dyDescent="0.3">
      <c r="A942" t="s">
        <v>28</v>
      </c>
      <c r="B942" t="s">
        <v>29</v>
      </c>
      <c r="C942" t="s">
        <v>54</v>
      </c>
      <c r="D942" t="s">
        <v>274</v>
      </c>
      <c r="E942" t="s">
        <v>56</v>
      </c>
      <c r="F942" t="s">
        <v>135</v>
      </c>
      <c r="G942">
        <v>98</v>
      </c>
      <c r="H942">
        <v>416326</v>
      </c>
      <c r="I942" t="s">
        <v>34</v>
      </c>
      <c r="J942" s="3">
        <v>44256</v>
      </c>
      <c r="K942">
        <v>800</v>
      </c>
      <c r="L942" t="s">
        <v>4137</v>
      </c>
      <c r="M942" t="s">
        <v>394</v>
      </c>
      <c r="N942" t="s">
        <v>4138</v>
      </c>
      <c r="O942" t="s">
        <v>4139</v>
      </c>
      <c r="P942" t="s">
        <v>39</v>
      </c>
      <c r="Q942">
        <v>11</v>
      </c>
      <c r="R942" t="s">
        <v>88</v>
      </c>
      <c r="S942" t="s">
        <v>118</v>
      </c>
      <c r="T942">
        <v>45519</v>
      </c>
      <c r="U942" s="1">
        <v>45362</v>
      </c>
      <c r="V942" t="s">
        <v>72</v>
      </c>
      <c r="W942">
        <v>735236</v>
      </c>
      <c r="X942" t="s">
        <v>4140</v>
      </c>
      <c r="Y942">
        <v>661</v>
      </c>
      <c r="Z942">
        <v>2166</v>
      </c>
      <c r="AA942">
        <v>6</v>
      </c>
      <c r="AB942">
        <v>5198.4000000000015</v>
      </c>
      <c r="AC942">
        <f>Table1_1[[#This Row],[Price]]*Table1_1[[#This Row],[Quantity]]</f>
        <v>12996</v>
      </c>
    </row>
    <row r="943" spans="1:29" x14ac:dyDescent="0.3">
      <c r="A943" t="s">
        <v>28</v>
      </c>
      <c r="B943" t="s">
        <v>29</v>
      </c>
      <c r="C943" t="s">
        <v>91</v>
      </c>
      <c r="D943" t="s">
        <v>220</v>
      </c>
      <c r="E943" t="s">
        <v>56</v>
      </c>
      <c r="F943" t="s">
        <v>106</v>
      </c>
      <c r="G943">
        <v>83</v>
      </c>
      <c r="H943">
        <v>426667</v>
      </c>
      <c r="I943" t="s">
        <v>58</v>
      </c>
      <c r="J943" s="3">
        <v>44123</v>
      </c>
      <c r="K943">
        <v>1000</v>
      </c>
      <c r="L943" t="s">
        <v>4142</v>
      </c>
      <c r="M943" t="s">
        <v>211</v>
      </c>
      <c r="N943" t="s">
        <v>4143</v>
      </c>
      <c r="O943" t="s">
        <v>4144</v>
      </c>
      <c r="P943" t="s">
        <v>51</v>
      </c>
      <c r="Q943">
        <v>11</v>
      </c>
      <c r="R943" t="s">
        <v>88</v>
      </c>
      <c r="S943" t="s">
        <v>63</v>
      </c>
      <c r="T943">
        <v>54045</v>
      </c>
      <c r="U943" s="1">
        <v>45581</v>
      </c>
      <c r="V943" t="s">
        <v>155</v>
      </c>
      <c r="W943">
        <v>480094</v>
      </c>
      <c r="X943" t="s">
        <v>4145</v>
      </c>
      <c r="Y943">
        <v>685</v>
      </c>
      <c r="Z943">
        <v>2913</v>
      </c>
      <c r="AA943">
        <v>4</v>
      </c>
      <c r="AB943">
        <v>4660.8</v>
      </c>
      <c r="AC943">
        <f>Table1_1[[#This Row],[Price]]*Table1_1[[#This Row],[Quantity]]</f>
        <v>11652</v>
      </c>
    </row>
    <row r="944" spans="1:29" x14ac:dyDescent="0.3">
      <c r="A944" t="s">
        <v>28</v>
      </c>
      <c r="B944" t="s">
        <v>29</v>
      </c>
      <c r="C944" t="s">
        <v>44</v>
      </c>
      <c r="D944" t="s">
        <v>98</v>
      </c>
      <c r="E944" t="s">
        <v>32</v>
      </c>
      <c r="F944" t="s">
        <v>99</v>
      </c>
      <c r="G944">
        <v>75</v>
      </c>
      <c r="H944">
        <v>421268</v>
      </c>
      <c r="I944" t="s">
        <v>58</v>
      </c>
      <c r="J944" s="3">
        <v>44104</v>
      </c>
      <c r="K944">
        <v>950</v>
      </c>
      <c r="L944" t="s">
        <v>4146</v>
      </c>
      <c r="M944" t="s">
        <v>189</v>
      </c>
      <c r="N944" t="s">
        <v>4147</v>
      </c>
      <c r="O944">
        <v>5225712348</v>
      </c>
      <c r="P944" t="s">
        <v>87</v>
      </c>
      <c r="Q944">
        <v>12</v>
      </c>
      <c r="R944" t="s">
        <v>40</v>
      </c>
      <c r="S944" t="s">
        <v>63</v>
      </c>
      <c r="T944">
        <v>10606</v>
      </c>
      <c r="U944" s="1">
        <v>45547</v>
      </c>
      <c r="V944" t="s">
        <v>180</v>
      </c>
      <c r="W944">
        <v>982627</v>
      </c>
      <c r="X944" t="s">
        <v>4148</v>
      </c>
      <c r="Y944">
        <v>370</v>
      </c>
      <c r="Z944">
        <v>825</v>
      </c>
      <c r="AA944">
        <v>2</v>
      </c>
      <c r="AB944">
        <v>660</v>
      </c>
      <c r="AC944">
        <f>Table1_1[[#This Row],[Price]]*Table1_1[[#This Row],[Quantity]]</f>
        <v>1650</v>
      </c>
    </row>
    <row r="945" spans="1:29" x14ac:dyDescent="0.3">
      <c r="A945" t="s">
        <v>28</v>
      </c>
      <c r="B945" t="s">
        <v>29</v>
      </c>
      <c r="C945" t="s">
        <v>148</v>
      </c>
      <c r="D945" t="s">
        <v>511</v>
      </c>
      <c r="E945" t="s">
        <v>56</v>
      </c>
      <c r="F945" t="s">
        <v>355</v>
      </c>
      <c r="G945">
        <v>44</v>
      </c>
      <c r="H945">
        <v>400914</v>
      </c>
      <c r="I945" t="s">
        <v>58</v>
      </c>
      <c r="J945" s="3">
        <v>43965</v>
      </c>
      <c r="K945">
        <v>800</v>
      </c>
      <c r="L945" t="s">
        <v>4149</v>
      </c>
      <c r="M945" t="s">
        <v>731</v>
      </c>
      <c r="N945" t="s">
        <v>4150</v>
      </c>
      <c r="O945" t="s">
        <v>4151</v>
      </c>
      <c r="P945" t="s">
        <v>71</v>
      </c>
      <c r="Q945">
        <v>9</v>
      </c>
      <c r="R945" t="s">
        <v>40</v>
      </c>
      <c r="S945" t="s">
        <v>63</v>
      </c>
      <c r="T945">
        <v>42636</v>
      </c>
      <c r="U945" s="1">
        <v>45316</v>
      </c>
      <c r="V945" t="s">
        <v>111</v>
      </c>
      <c r="W945">
        <v>737402</v>
      </c>
      <c r="X945" t="s">
        <v>4152</v>
      </c>
      <c r="Y945">
        <v>699</v>
      </c>
      <c r="Z945">
        <v>2378</v>
      </c>
      <c r="AA945">
        <v>8</v>
      </c>
      <c r="AB945">
        <v>7609.6</v>
      </c>
      <c r="AC945">
        <f>Table1_1[[#This Row],[Price]]*Table1_1[[#This Row],[Quantity]]</f>
        <v>19024</v>
      </c>
    </row>
    <row r="946" spans="1:29" x14ac:dyDescent="0.3">
      <c r="A946" t="s">
        <v>28</v>
      </c>
      <c r="B946" t="s">
        <v>29</v>
      </c>
      <c r="C946" t="s">
        <v>193</v>
      </c>
      <c r="D946" t="s">
        <v>267</v>
      </c>
      <c r="E946" t="s">
        <v>46</v>
      </c>
      <c r="F946" t="s">
        <v>83</v>
      </c>
      <c r="G946">
        <v>13</v>
      </c>
      <c r="H946">
        <v>423549</v>
      </c>
      <c r="I946" t="s">
        <v>34</v>
      </c>
      <c r="J946" s="3">
        <v>44792</v>
      </c>
      <c r="K946">
        <v>1200</v>
      </c>
      <c r="L946" t="s">
        <v>4153</v>
      </c>
      <c r="M946" t="s">
        <v>2124</v>
      </c>
      <c r="N946" t="s">
        <v>4154</v>
      </c>
      <c r="O946" t="s">
        <v>4155</v>
      </c>
      <c r="P946" t="s">
        <v>51</v>
      </c>
      <c r="Q946">
        <v>20</v>
      </c>
      <c r="R946" t="s">
        <v>88</v>
      </c>
      <c r="S946" t="s">
        <v>118</v>
      </c>
      <c r="T946">
        <v>92658</v>
      </c>
      <c r="U946" s="1">
        <v>45580</v>
      </c>
      <c r="V946" t="s">
        <v>155</v>
      </c>
      <c r="W946">
        <v>961075</v>
      </c>
      <c r="X946" t="s">
        <v>4156</v>
      </c>
      <c r="Y946">
        <v>754</v>
      </c>
      <c r="Z946">
        <v>1099</v>
      </c>
      <c r="AA946">
        <v>3</v>
      </c>
      <c r="AB946">
        <v>1318.8000000000002</v>
      </c>
      <c r="AC946">
        <f>Table1_1[[#This Row],[Price]]*Table1_1[[#This Row],[Quantity]]</f>
        <v>3297</v>
      </c>
    </row>
    <row r="947" spans="1:29" x14ac:dyDescent="0.3">
      <c r="A947" t="s">
        <v>28</v>
      </c>
      <c r="B947" t="s">
        <v>29</v>
      </c>
      <c r="C947" t="s">
        <v>148</v>
      </c>
      <c r="D947" t="s">
        <v>291</v>
      </c>
      <c r="E947" t="s">
        <v>56</v>
      </c>
      <c r="F947" t="s">
        <v>57</v>
      </c>
      <c r="G947">
        <v>99</v>
      </c>
      <c r="H947">
        <v>428974</v>
      </c>
      <c r="I947" t="s">
        <v>58</v>
      </c>
      <c r="J947" s="3">
        <v>44430</v>
      </c>
      <c r="K947">
        <v>1100</v>
      </c>
      <c r="L947" t="s">
        <v>4158</v>
      </c>
      <c r="M947" t="s">
        <v>423</v>
      </c>
      <c r="N947" t="s">
        <v>4159</v>
      </c>
      <c r="O947" t="s">
        <v>4160</v>
      </c>
      <c r="P947" t="s">
        <v>71</v>
      </c>
      <c r="Q947">
        <v>13</v>
      </c>
      <c r="R947" t="s">
        <v>40</v>
      </c>
      <c r="S947" t="s">
        <v>41</v>
      </c>
      <c r="T947">
        <v>26706</v>
      </c>
      <c r="U947" s="1">
        <v>45514</v>
      </c>
      <c r="V947" t="s">
        <v>64</v>
      </c>
      <c r="W947">
        <v>810159</v>
      </c>
      <c r="X947" t="s">
        <v>4161</v>
      </c>
      <c r="Y947">
        <v>493</v>
      </c>
      <c r="Z947">
        <v>568</v>
      </c>
      <c r="AA947">
        <v>3</v>
      </c>
      <c r="AB947">
        <v>681.6</v>
      </c>
      <c r="AC947">
        <f>Table1_1[[#This Row],[Price]]*Table1_1[[#This Row],[Quantity]]</f>
        <v>1704</v>
      </c>
    </row>
    <row r="948" spans="1:29" x14ac:dyDescent="0.3">
      <c r="A948" t="s">
        <v>28</v>
      </c>
      <c r="B948" t="s">
        <v>29</v>
      </c>
      <c r="C948" t="s">
        <v>44</v>
      </c>
      <c r="D948" t="s">
        <v>364</v>
      </c>
      <c r="E948" t="s">
        <v>56</v>
      </c>
      <c r="F948" t="s">
        <v>175</v>
      </c>
      <c r="G948">
        <v>16</v>
      </c>
      <c r="H948">
        <v>411466</v>
      </c>
      <c r="I948" t="s">
        <v>58</v>
      </c>
      <c r="J948" s="3">
        <v>45438</v>
      </c>
      <c r="K948">
        <v>1400</v>
      </c>
      <c r="L948" t="s">
        <v>4162</v>
      </c>
      <c r="M948" t="s">
        <v>172</v>
      </c>
      <c r="N948" t="s">
        <v>4163</v>
      </c>
      <c r="O948" t="s">
        <v>4164</v>
      </c>
      <c r="P948" t="s">
        <v>51</v>
      </c>
      <c r="Q948">
        <v>4</v>
      </c>
      <c r="R948" t="s">
        <v>88</v>
      </c>
      <c r="S948" t="s">
        <v>63</v>
      </c>
      <c r="T948">
        <v>33350</v>
      </c>
      <c r="U948" s="1">
        <v>45572</v>
      </c>
      <c r="V948" t="s">
        <v>155</v>
      </c>
      <c r="W948">
        <v>630645</v>
      </c>
      <c r="X948" t="s">
        <v>4165</v>
      </c>
      <c r="Y948">
        <v>848</v>
      </c>
      <c r="Z948">
        <v>1434</v>
      </c>
      <c r="AA948">
        <v>8</v>
      </c>
      <c r="AB948">
        <v>4588.8</v>
      </c>
      <c r="AC948">
        <f>Table1_1[[#This Row],[Price]]*Table1_1[[#This Row],[Quantity]]</f>
        <v>11472</v>
      </c>
    </row>
    <row r="949" spans="1:29" x14ac:dyDescent="0.3">
      <c r="A949" t="s">
        <v>28</v>
      </c>
      <c r="B949" t="s">
        <v>29</v>
      </c>
      <c r="C949" t="s">
        <v>66</v>
      </c>
      <c r="D949" t="s">
        <v>364</v>
      </c>
      <c r="E949" t="s">
        <v>32</v>
      </c>
      <c r="F949" t="s">
        <v>99</v>
      </c>
      <c r="G949">
        <v>77</v>
      </c>
      <c r="H949">
        <v>412812</v>
      </c>
      <c r="I949" t="s">
        <v>58</v>
      </c>
      <c r="J949" s="3">
        <v>45276</v>
      </c>
      <c r="K949">
        <v>800</v>
      </c>
      <c r="L949" t="s">
        <v>4166</v>
      </c>
      <c r="M949" t="s">
        <v>49</v>
      </c>
      <c r="N949" t="s">
        <v>4167</v>
      </c>
      <c r="O949" t="s">
        <v>4168</v>
      </c>
      <c r="P949" t="s">
        <v>39</v>
      </c>
      <c r="Q949">
        <v>3</v>
      </c>
      <c r="R949" t="s">
        <v>88</v>
      </c>
      <c r="S949" t="s">
        <v>63</v>
      </c>
      <c r="T949">
        <v>44164</v>
      </c>
      <c r="U949" s="1">
        <v>45389</v>
      </c>
      <c r="V949" t="s">
        <v>80</v>
      </c>
      <c r="W949">
        <v>811854</v>
      </c>
      <c r="X949" t="s">
        <v>4169</v>
      </c>
      <c r="Y949">
        <v>276</v>
      </c>
      <c r="Z949">
        <v>792</v>
      </c>
      <c r="AA949">
        <v>6</v>
      </c>
      <c r="AB949">
        <v>1900.8000000000002</v>
      </c>
      <c r="AC949">
        <f>Table1_1[[#This Row],[Price]]*Table1_1[[#This Row],[Quantity]]</f>
        <v>4752</v>
      </c>
    </row>
    <row r="950" spans="1:29" x14ac:dyDescent="0.3">
      <c r="A950" t="s">
        <v>28</v>
      </c>
      <c r="B950" t="s">
        <v>29</v>
      </c>
      <c r="C950" t="s">
        <v>91</v>
      </c>
      <c r="D950" t="s">
        <v>274</v>
      </c>
      <c r="E950" t="s">
        <v>46</v>
      </c>
      <c r="F950" t="s">
        <v>175</v>
      </c>
      <c r="G950">
        <v>24</v>
      </c>
      <c r="H950">
        <v>435341</v>
      </c>
      <c r="I950" t="s">
        <v>58</v>
      </c>
      <c r="J950" s="3">
        <v>44867</v>
      </c>
      <c r="K950">
        <v>950</v>
      </c>
      <c r="L950" t="s">
        <v>4171</v>
      </c>
      <c r="M950" t="s">
        <v>1048</v>
      </c>
      <c r="N950" t="s">
        <v>4172</v>
      </c>
      <c r="O950" t="s">
        <v>4173</v>
      </c>
      <c r="P950" t="s">
        <v>87</v>
      </c>
      <c r="Q950">
        <v>6</v>
      </c>
      <c r="R950" t="s">
        <v>40</v>
      </c>
      <c r="S950" t="s">
        <v>79</v>
      </c>
      <c r="T950">
        <v>75205</v>
      </c>
      <c r="U950" s="1">
        <v>45478</v>
      </c>
      <c r="V950" t="s">
        <v>126</v>
      </c>
      <c r="W950">
        <v>415198</v>
      </c>
      <c r="X950" t="s">
        <v>4174</v>
      </c>
      <c r="Y950">
        <v>615</v>
      </c>
      <c r="Z950">
        <v>1121</v>
      </c>
      <c r="AA950">
        <v>6</v>
      </c>
      <c r="AB950">
        <v>2690.4</v>
      </c>
      <c r="AC950">
        <f>Table1_1[[#This Row],[Price]]*Table1_1[[#This Row],[Quantity]]</f>
        <v>6726</v>
      </c>
    </row>
    <row r="951" spans="1:29" x14ac:dyDescent="0.3">
      <c r="A951" t="s">
        <v>28</v>
      </c>
      <c r="B951" t="s">
        <v>29</v>
      </c>
      <c r="C951" t="s">
        <v>30</v>
      </c>
      <c r="D951" t="s">
        <v>524</v>
      </c>
      <c r="E951" t="s">
        <v>32</v>
      </c>
      <c r="F951" t="s">
        <v>47</v>
      </c>
      <c r="G951">
        <v>20</v>
      </c>
      <c r="H951">
        <v>431305</v>
      </c>
      <c r="I951" t="s">
        <v>58</v>
      </c>
      <c r="J951" s="3">
        <v>43909</v>
      </c>
      <c r="K951">
        <v>800</v>
      </c>
      <c r="L951" t="s">
        <v>4175</v>
      </c>
      <c r="M951" t="s">
        <v>1072</v>
      </c>
      <c r="N951" t="s">
        <v>4176</v>
      </c>
      <c r="O951" t="s">
        <v>4177</v>
      </c>
      <c r="P951" t="s">
        <v>39</v>
      </c>
      <c r="Q951">
        <v>14</v>
      </c>
      <c r="R951" t="s">
        <v>40</v>
      </c>
      <c r="S951" t="s">
        <v>41</v>
      </c>
      <c r="T951">
        <v>66166</v>
      </c>
      <c r="U951" s="1">
        <v>45432</v>
      </c>
      <c r="V951" t="s">
        <v>140</v>
      </c>
      <c r="W951">
        <v>510633</v>
      </c>
      <c r="X951" t="s">
        <v>4178</v>
      </c>
      <c r="Y951">
        <v>388</v>
      </c>
      <c r="Z951">
        <v>1577</v>
      </c>
      <c r="AA951">
        <v>1</v>
      </c>
      <c r="AB951">
        <v>630.80000000000007</v>
      </c>
      <c r="AC951">
        <f>Table1_1[[#This Row],[Price]]*Table1_1[[#This Row],[Quantity]]</f>
        <v>1577</v>
      </c>
    </row>
    <row r="952" spans="1:29" x14ac:dyDescent="0.3">
      <c r="A952" t="s">
        <v>28</v>
      </c>
      <c r="B952" t="s">
        <v>29</v>
      </c>
      <c r="C952" t="s">
        <v>91</v>
      </c>
      <c r="D952" t="s">
        <v>149</v>
      </c>
      <c r="E952" t="s">
        <v>46</v>
      </c>
      <c r="F952" t="s">
        <v>106</v>
      </c>
      <c r="G952">
        <v>96</v>
      </c>
      <c r="H952">
        <v>423376</v>
      </c>
      <c r="I952" t="s">
        <v>58</v>
      </c>
      <c r="J952" s="3">
        <v>44940</v>
      </c>
      <c r="K952">
        <v>800</v>
      </c>
      <c r="L952" t="s">
        <v>4180</v>
      </c>
      <c r="M952" t="s">
        <v>919</v>
      </c>
      <c r="N952" t="s">
        <v>4181</v>
      </c>
      <c r="O952" t="s">
        <v>4182</v>
      </c>
      <c r="P952" t="s">
        <v>87</v>
      </c>
      <c r="Q952">
        <v>16</v>
      </c>
      <c r="R952" t="s">
        <v>88</v>
      </c>
      <c r="S952" t="s">
        <v>63</v>
      </c>
      <c r="T952">
        <v>32284</v>
      </c>
      <c r="U952" s="1">
        <v>45456</v>
      </c>
      <c r="V952" t="s">
        <v>52</v>
      </c>
      <c r="W952">
        <v>708659</v>
      </c>
      <c r="X952" t="s">
        <v>4183</v>
      </c>
      <c r="Y952">
        <v>478</v>
      </c>
      <c r="Z952">
        <v>2438</v>
      </c>
      <c r="AA952">
        <v>4</v>
      </c>
      <c r="AB952">
        <v>3900.8</v>
      </c>
      <c r="AC952">
        <f>Table1_1[[#This Row],[Price]]*Table1_1[[#This Row],[Quantity]]</f>
        <v>9752</v>
      </c>
    </row>
    <row r="953" spans="1:29" x14ac:dyDescent="0.3">
      <c r="A953" t="s">
        <v>28</v>
      </c>
      <c r="B953" t="s">
        <v>29</v>
      </c>
      <c r="C953" t="s">
        <v>44</v>
      </c>
      <c r="D953" t="s">
        <v>55</v>
      </c>
      <c r="E953" t="s">
        <v>56</v>
      </c>
      <c r="F953" t="s">
        <v>99</v>
      </c>
      <c r="G953">
        <v>82</v>
      </c>
      <c r="H953">
        <v>427593</v>
      </c>
      <c r="I953" t="s">
        <v>34</v>
      </c>
      <c r="J953" s="3">
        <v>44083</v>
      </c>
      <c r="K953">
        <v>800</v>
      </c>
      <c r="L953" t="s">
        <v>4184</v>
      </c>
      <c r="M953" t="s">
        <v>49</v>
      </c>
      <c r="N953" t="s">
        <v>4185</v>
      </c>
      <c r="O953" t="s">
        <v>4186</v>
      </c>
      <c r="P953" t="s">
        <v>71</v>
      </c>
      <c r="Q953">
        <v>4</v>
      </c>
      <c r="R953" t="s">
        <v>40</v>
      </c>
      <c r="S953" t="s">
        <v>118</v>
      </c>
      <c r="T953">
        <v>28599</v>
      </c>
      <c r="U953" s="1">
        <v>45571</v>
      </c>
      <c r="V953" t="s">
        <v>155</v>
      </c>
      <c r="W953">
        <v>918234</v>
      </c>
      <c r="X953" t="s">
        <v>4187</v>
      </c>
      <c r="Y953">
        <v>833</v>
      </c>
      <c r="Z953">
        <v>949</v>
      </c>
      <c r="AA953">
        <v>4</v>
      </c>
      <c r="AB953">
        <v>1518.4</v>
      </c>
      <c r="AC953">
        <f>Table1_1[[#This Row],[Price]]*Table1_1[[#This Row],[Quantity]]</f>
        <v>3796</v>
      </c>
    </row>
    <row r="954" spans="1:29" x14ac:dyDescent="0.3">
      <c r="A954" t="s">
        <v>28</v>
      </c>
      <c r="B954" t="s">
        <v>29</v>
      </c>
      <c r="C954" t="s">
        <v>91</v>
      </c>
      <c r="D954" t="s">
        <v>261</v>
      </c>
      <c r="E954" t="s">
        <v>56</v>
      </c>
      <c r="F954" t="s">
        <v>47</v>
      </c>
      <c r="G954">
        <v>44</v>
      </c>
      <c r="H954">
        <v>402745</v>
      </c>
      <c r="I954" t="s">
        <v>34</v>
      </c>
      <c r="J954" s="3">
        <v>43949</v>
      </c>
      <c r="K954">
        <v>950</v>
      </c>
      <c r="L954" t="s">
        <v>4188</v>
      </c>
      <c r="M954" t="s">
        <v>953</v>
      </c>
      <c r="N954" t="s">
        <v>4189</v>
      </c>
      <c r="O954" t="s">
        <v>4190</v>
      </c>
      <c r="P954" t="s">
        <v>39</v>
      </c>
      <c r="Q954">
        <v>18</v>
      </c>
      <c r="R954" t="s">
        <v>40</v>
      </c>
      <c r="S954" t="s">
        <v>63</v>
      </c>
      <c r="T954">
        <v>22480</v>
      </c>
      <c r="U954" s="1">
        <v>45593</v>
      </c>
      <c r="V954" t="s">
        <v>155</v>
      </c>
      <c r="W954">
        <v>771495</v>
      </c>
      <c r="X954" t="s">
        <v>4191</v>
      </c>
      <c r="Y954">
        <v>591</v>
      </c>
      <c r="Z954">
        <v>2190</v>
      </c>
      <c r="AA954">
        <v>5</v>
      </c>
      <c r="AB954">
        <v>4380</v>
      </c>
      <c r="AC954">
        <f>Table1_1[[#This Row],[Price]]*Table1_1[[#This Row],[Quantity]]</f>
        <v>10950</v>
      </c>
    </row>
    <row r="955" spans="1:29" x14ac:dyDescent="0.3">
      <c r="A955" t="s">
        <v>28</v>
      </c>
      <c r="B955" t="s">
        <v>29</v>
      </c>
      <c r="C955" t="s">
        <v>54</v>
      </c>
      <c r="D955" t="s">
        <v>55</v>
      </c>
      <c r="E955" t="s">
        <v>56</v>
      </c>
      <c r="F955" t="s">
        <v>99</v>
      </c>
      <c r="G955">
        <v>100</v>
      </c>
      <c r="H955">
        <v>419550</v>
      </c>
      <c r="I955" t="s">
        <v>58</v>
      </c>
      <c r="J955" s="3">
        <v>45533</v>
      </c>
      <c r="K955">
        <v>1200</v>
      </c>
      <c r="L955" t="s">
        <v>4192</v>
      </c>
      <c r="M955" t="s">
        <v>129</v>
      </c>
      <c r="N955" t="s">
        <v>4193</v>
      </c>
      <c r="O955" t="s">
        <v>4194</v>
      </c>
      <c r="P955" t="s">
        <v>71</v>
      </c>
      <c r="Q955">
        <v>18</v>
      </c>
      <c r="R955" t="s">
        <v>40</v>
      </c>
      <c r="S955" t="s">
        <v>63</v>
      </c>
      <c r="T955">
        <v>48032</v>
      </c>
      <c r="U955" s="1">
        <v>45603</v>
      </c>
      <c r="V955" t="s">
        <v>42</v>
      </c>
      <c r="W955">
        <v>423232</v>
      </c>
      <c r="X955" t="s">
        <v>4195</v>
      </c>
      <c r="Y955">
        <v>987</v>
      </c>
      <c r="Z955">
        <v>1535</v>
      </c>
      <c r="AA955">
        <v>2</v>
      </c>
      <c r="AB955">
        <v>1228</v>
      </c>
      <c r="AC955">
        <f>Table1_1[[#This Row],[Price]]*Table1_1[[#This Row],[Quantity]]</f>
        <v>3070</v>
      </c>
    </row>
    <row r="956" spans="1:29" x14ac:dyDescent="0.3">
      <c r="A956" t="s">
        <v>28</v>
      </c>
      <c r="B956" t="s">
        <v>29</v>
      </c>
      <c r="C956" t="s">
        <v>91</v>
      </c>
      <c r="D956" t="s">
        <v>142</v>
      </c>
      <c r="E956" t="s">
        <v>56</v>
      </c>
      <c r="F956" t="s">
        <v>47</v>
      </c>
      <c r="G956">
        <v>83</v>
      </c>
      <c r="H956">
        <v>421598</v>
      </c>
      <c r="I956" t="s">
        <v>34</v>
      </c>
      <c r="J956" s="3">
        <v>44200</v>
      </c>
      <c r="K956">
        <v>1100</v>
      </c>
      <c r="L956" t="s">
        <v>4196</v>
      </c>
      <c r="M956" t="s">
        <v>736</v>
      </c>
      <c r="N956" t="s">
        <v>4197</v>
      </c>
      <c r="O956" t="s">
        <v>4198</v>
      </c>
      <c r="P956" t="s">
        <v>51</v>
      </c>
      <c r="Q956">
        <v>12</v>
      </c>
      <c r="R956" t="s">
        <v>88</v>
      </c>
      <c r="S956" t="s">
        <v>118</v>
      </c>
      <c r="T956">
        <v>10550</v>
      </c>
      <c r="U956" s="1">
        <v>45520</v>
      </c>
      <c r="V956" t="s">
        <v>64</v>
      </c>
      <c r="W956">
        <v>100597</v>
      </c>
      <c r="X956" t="s">
        <v>4199</v>
      </c>
      <c r="Y956">
        <v>494</v>
      </c>
      <c r="Z956">
        <v>1461</v>
      </c>
      <c r="AA956">
        <v>3</v>
      </c>
      <c r="AB956">
        <v>1753.2</v>
      </c>
      <c r="AC956">
        <f>Table1_1[[#This Row],[Price]]*Table1_1[[#This Row],[Quantity]]</f>
        <v>4383</v>
      </c>
    </row>
    <row r="957" spans="1:29" x14ac:dyDescent="0.3">
      <c r="A957" t="s">
        <v>28</v>
      </c>
      <c r="B957" t="s">
        <v>29</v>
      </c>
      <c r="C957" t="s">
        <v>193</v>
      </c>
      <c r="D957" t="s">
        <v>92</v>
      </c>
      <c r="E957" t="s">
        <v>46</v>
      </c>
      <c r="F957" t="s">
        <v>106</v>
      </c>
      <c r="G957">
        <v>79</v>
      </c>
      <c r="H957">
        <v>431023</v>
      </c>
      <c r="I957" t="s">
        <v>58</v>
      </c>
      <c r="J957" s="3">
        <v>44569</v>
      </c>
      <c r="K957">
        <v>1100</v>
      </c>
      <c r="L957" t="s">
        <v>4200</v>
      </c>
      <c r="M957" t="s">
        <v>308</v>
      </c>
      <c r="N957" t="s">
        <v>4201</v>
      </c>
      <c r="O957" t="s">
        <v>4202</v>
      </c>
      <c r="P957" t="s">
        <v>71</v>
      </c>
      <c r="Q957">
        <v>9</v>
      </c>
      <c r="R957" t="s">
        <v>40</v>
      </c>
      <c r="S957" t="s">
        <v>79</v>
      </c>
      <c r="T957">
        <v>73025</v>
      </c>
      <c r="U957" s="1">
        <v>45326</v>
      </c>
      <c r="V957" t="s">
        <v>119</v>
      </c>
      <c r="W957">
        <v>159830</v>
      </c>
      <c r="X957" t="s">
        <v>4203</v>
      </c>
      <c r="Y957">
        <v>988</v>
      </c>
      <c r="Z957">
        <v>718</v>
      </c>
      <c r="AA957">
        <v>6</v>
      </c>
      <c r="AB957">
        <v>1723.2</v>
      </c>
      <c r="AC957">
        <f>Table1_1[[#This Row],[Price]]*Table1_1[[#This Row],[Quantity]]</f>
        <v>4308</v>
      </c>
    </row>
    <row r="958" spans="1:29" x14ac:dyDescent="0.3">
      <c r="A958" t="s">
        <v>28</v>
      </c>
      <c r="B958" t="s">
        <v>29</v>
      </c>
      <c r="C958" t="s">
        <v>44</v>
      </c>
      <c r="D958" t="s">
        <v>105</v>
      </c>
      <c r="E958" t="s">
        <v>32</v>
      </c>
      <c r="F958" t="s">
        <v>57</v>
      </c>
      <c r="G958">
        <v>86</v>
      </c>
      <c r="H958">
        <v>423748</v>
      </c>
      <c r="I958" t="s">
        <v>58</v>
      </c>
      <c r="J958" s="3">
        <v>45209</v>
      </c>
      <c r="K958">
        <v>800</v>
      </c>
      <c r="L958" t="s">
        <v>4204</v>
      </c>
      <c r="M958" t="s">
        <v>1409</v>
      </c>
      <c r="N958" t="s">
        <v>4205</v>
      </c>
      <c r="O958" t="s">
        <v>4206</v>
      </c>
      <c r="P958" t="s">
        <v>87</v>
      </c>
      <c r="Q958">
        <v>10</v>
      </c>
      <c r="R958" t="s">
        <v>88</v>
      </c>
      <c r="S958" t="s">
        <v>79</v>
      </c>
      <c r="T958">
        <v>50894</v>
      </c>
      <c r="U958" s="1">
        <v>45370</v>
      </c>
      <c r="V958" t="s">
        <v>72</v>
      </c>
      <c r="W958">
        <v>416835</v>
      </c>
      <c r="X958" t="s">
        <v>4207</v>
      </c>
      <c r="Y958">
        <v>555</v>
      </c>
      <c r="Z958">
        <v>1632</v>
      </c>
      <c r="AA958">
        <v>7</v>
      </c>
      <c r="AB958">
        <v>4569.6000000000004</v>
      </c>
      <c r="AC958">
        <f>Table1_1[[#This Row],[Price]]*Table1_1[[#This Row],[Quantity]]</f>
        <v>11424</v>
      </c>
    </row>
    <row r="959" spans="1:29" x14ac:dyDescent="0.3">
      <c r="A959" t="s">
        <v>28</v>
      </c>
      <c r="B959" t="s">
        <v>29</v>
      </c>
      <c r="C959" t="s">
        <v>30</v>
      </c>
      <c r="D959" t="s">
        <v>364</v>
      </c>
      <c r="E959" t="s">
        <v>32</v>
      </c>
      <c r="F959" t="s">
        <v>135</v>
      </c>
      <c r="G959">
        <v>40</v>
      </c>
      <c r="H959">
        <v>413348</v>
      </c>
      <c r="I959" t="s">
        <v>58</v>
      </c>
      <c r="J959" s="3">
        <v>44798</v>
      </c>
      <c r="K959">
        <v>1000</v>
      </c>
      <c r="L959" t="s">
        <v>4208</v>
      </c>
      <c r="M959" t="s">
        <v>2054</v>
      </c>
      <c r="N959" t="s">
        <v>4209</v>
      </c>
      <c r="O959" t="s">
        <v>4210</v>
      </c>
      <c r="P959" t="s">
        <v>39</v>
      </c>
      <c r="Q959">
        <v>9</v>
      </c>
      <c r="R959" t="s">
        <v>40</v>
      </c>
      <c r="S959" t="s">
        <v>41</v>
      </c>
      <c r="T959">
        <v>12882</v>
      </c>
      <c r="U959" s="1">
        <v>45564</v>
      </c>
      <c r="V959" t="s">
        <v>180</v>
      </c>
      <c r="W959">
        <v>440604</v>
      </c>
      <c r="X959" t="s">
        <v>4211</v>
      </c>
      <c r="Y959">
        <v>231</v>
      </c>
      <c r="Z959">
        <v>793</v>
      </c>
      <c r="AA959">
        <v>7</v>
      </c>
      <c r="AB959">
        <v>2220.4</v>
      </c>
      <c r="AC959">
        <f>Table1_1[[#This Row],[Price]]*Table1_1[[#This Row],[Quantity]]</f>
        <v>5551</v>
      </c>
    </row>
    <row r="960" spans="1:29" x14ac:dyDescent="0.3">
      <c r="A960" t="s">
        <v>28</v>
      </c>
      <c r="B960" t="s">
        <v>29</v>
      </c>
      <c r="C960" t="s">
        <v>66</v>
      </c>
      <c r="D960" t="s">
        <v>55</v>
      </c>
      <c r="E960" t="s">
        <v>56</v>
      </c>
      <c r="F960" t="s">
        <v>106</v>
      </c>
      <c r="G960">
        <v>49</v>
      </c>
      <c r="H960">
        <v>413219</v>
      </c>
      <c r="I960" t="s">
        <v>58</v>
      </c>
      <c r="J960" s="3">
        <v>45299</v>
      </c>
      <c r="K960">
        <v>1200</v>
      </c>
      <c r="L960" t="s">
        <v>4212</v>
      </c>
      <c r="M960" t="s">
        <v>60</v>
      </c>
      <c r="N960" t="s">
        <v>4213</v>
      </c>
      <c r="O960" t="s">
        <v>4214</v>
      </c>
      <c r="P960" t="s">
        <v>39</v>
      </c>
      <c r="Q960">
        <v>10</v>
      </c>
      <c r="R960" t="s">
        <v>88</v>
      </c>
      <c r="S960" t="s">
        <v>63</v>
      </c>
      <c r="T960">
        <v>69768</v>
      </c>
      <c r="U960" s="1">
        <v>45334</v>
      </c>
      <c r="V960" t="s">
        <v>119</v>
      </c>
      <c r="W960">
        <v>668680</v>
      </c>
      <c r="X960" t="s">
        <v>4215</v>
      </c>
      <c r="Y960">
        <v>928</v>
      </c>
      <c r="Z960">
        <v>2012</v>
      </c>
      <c r="AA960">
        <v>1</v>
      </c>
      <c r="AB960">
        <v>804.80000000000007</v>
      </c>
      <c r="AC960">
        <f>Table1_1[[#This Row],[Price]]*Table1_1[[#This Row],[Quantity]]</f>
        <v>2012</v>
      </c>
    </row>
    <row r="961" spans="1:29" x14ac:dyDescent="0.3">
      <c r="A961" t="s">
        <v>28</v>
      </c>
      <c r="B961" t="s">
        <v>29</v>
      </c>
      <c r="C961" t="s">
        <v>148</v>
      </c>
      <c r="D961" t="s">
        <v>220</v>
      </c>
      <c r="E961" t="s">
        <v>32</v>
      </c>
      <c r="F961" t="s">
        <v>57</v>
      </c>
      <c r="G961">
        <v>7</v>
      </c>
      <c r="H961">
        <v>400012</v>
      </c>
      <c r="I961" t="s">
        <v>34</v>
      </c>
      <c r="J961" s="3">
        <v>44699</v>
      </c>
      <c r="K961">
        <v>1400</v>
      </c>
      <c r="L961" t="s">
        <v>4217</v>
      </c>
      <c r="M961" t="s">
        <v>1091</v>
      </c>
      <c r="N961" t="s">
        <v>4218</v>
      </c>
      <c r="O961" t="s">
        <v>4219</v>
      </c>
      <c r="P961" t="s">
        <v>39</v>
      </c>
      <c r="Q961">
        <v>6</v>
      </c>
      <c r="R961" t="s">
        <v>40</v>
      </c>
      <c r="S961" t="s">
        <v>118</v>
      </c>
      <c r="T961">
        <v>82850</v>
      </c>
      <c r="U961" s="1">
        <v>45517</v>
      </c>
      <c r="V961" t="s">
        <v>64</v>
      </c>
      <c r="W961">
        <v>542477</v>
      </c>
      <c r="X961" t="s">
        <v>4220</v>
      </c>
      <c r="Y961">
        <v>747</v>
      </c>
      <c r="Z961">
        <v>2003</v>
      </c>
      <c r="AA961">
        <v>6</v>
      </c>
      <c r="AB961">
        <v>4807.2</v>
      </c>
      <c r="AC961">
        <f>Table1_1[[#This Row],[Price]]*Table1_1[[#This Row],[Quantity]]</f>
        <v>12018</v>
      </c>
    </row>
    <row r="962" spans="1:29" x14ac:dyDescent="0.3">
      <c r="A962" t="s">
        <v>28</v>
      </c>
      <c r="B962" t="s">
        <v>29</v>
      </c>
      <c r="C962" t="s">
        <v>157</v>
      </c>
      <c r="D962" t="s">
        <v>442</v>
      </c>
      <c r="E962" t="s">
        <v>32</v>
      </c>
      <c r="F962" t="s">
        <v>135</v>
      </c>
      <c r="G962">
        <v>7</v>
      </c>
      <c r="H962">
        <v>413404</v>
      </c>
      <c r="I962" t="s">
        <v>34</v>
      </c>
      <c r="J962" s="3">
        <v>45521</v>
      </c>
      <c r="K962">
        <v>1400</v>
      </c>
      <c r="L962" t="s">
        <v>4221</v>
      </c>
      <c r="M962" t="s">
        <v>856</v>
      </c>
      <c r="N962" t="s">
        <v>4222</v>
      </c>
      <c r="O962" t="s">
        <v>4223</v>
      </c>
      <c r="P962" t="s">
        <v>51</v>
      </c>
      <c r="Q962">
        <v>19</v>
      </c>
      <c r="R962" t="s">
        <v>40</v>
      </c>
      <c r="S962" t="s">
        <v>41</v>
      </c>
      <c r="T962">
        <v>16405</v>
      </c>
      <c r="U962" s="1">
        <v>45589</v>
      </c>
      <c r="V962" t="s">
        <v>155</v>
      </c>
      <c r="W962">
        <v>998040</v>
      </c>
      <c r="X962" t="s">
        <v>4224</v>
      </c>
      <c r="Y962">
        <v>414</v>
      </c>
      <c r="Z962">
        <v>1407</v>
      </c>
      <c r="AA962">
        <v>7</v>
      </c>
      <c r="AB962">
        <v>3939.6000000000004</v>
      </c>
      <c r="AC962">
        <f>Table1_1[[#This Row],[Price]]*Table1_1[[#This Row],[Quantity]]</f>
        <v>9849</v>
      </c>
    </row>
    <row r="963" spans="1:29" x14ac:dyDescent="0.3">
      <c r="A963" t="s">
        <v>28</v>
      </c>
      <c r="B963" t="s">
        <v>29</v>
      </c>
      <c r="C963" t="s">
        <v>54</v>
      </c>
      <c r="D963" t="s">
        <v>237</v>
      </c>
      <c r="E963" t="s">
        <v>32</v>
      </c>
      <c r="F963" t="s">
        <v>135</v>
      </c>
      <c r="G963">
        <v>3</v>
      </c>
      <c r="H963">
        <v>419524</v>
      </c>
      <c r="I963" t="s">
        <v>34</v>
      </c>
      <c r="J963" s="3">
        <v>45054</v>
      </c>
      <c r="K963">
        <v>1000</v>
      </c>
      <c r="L963" t="s">
        <v>4226</v>
      </c>
      <c r="M963" t="s">
        <v>1198</v>
      </c>
      <c r="N963" t="s">
        <v>4227</v>
      </c>
      <c r="O963" t="s">
        <v>4228</v>
      </c>
      <c r="P963" t="s">
        <v>51</v>
      </c>
      <c r="Q963">
        <v>19</v>
      </c>
      <c r="R963" t="s">
        <v>88</v>
      </c>
      <c r="S963" t="s">
        <v>79</v>
      </c>
      <c r="T963">
        <v>88996</v>
      </c>
      <c r="U963" s="1">
        <v>45321</v>
      </c>
      <c r="V963" t="s">
        <v>111</v>
      </c>
      <c r="W963">
        <v>579704</v>
      </c>
      <c r="X963" t="s">
        <v>4229</v>
      </c>
      <c r="Y963">
        <v>731</v>
      </c>
      <c r="Z963">
        <v>2459</v>
      </c>
      <c r="AA963">
        <v>2</v>
      </c>
      <c r="AB963">
        <v>1967.2</v>
      </c>
      <c r="AC963">
        <f>Table1_1[[#This Row],[Price]]*Table1_1[[#This Row],[Quantity]]</f>
        <v>4918</v>
      </c>
    </row>
    <row r="964" spans="1:29" x14ac:dyDescent="0.3">
      <c r="A964" t="s">
        <v>28</v>
      </c>
      <c r="B964" t="s">
        <v>29</v>
      </c>
      <c r="C964" t="s">
        <v>66</v>
      </c>
      <c r="D964" t="s">
        <v>566</v>
      </c>
      <c r="E964" t="s">
        <v>32</v>
      </c>
      <c r="F964" t="s">
        <v>106</v>
      </c>
      <c r="G964">
        <v>13</v>
      </c>
      <c r="H964">
        <v>402916</v>
      </c>
      <c r="I964" t="s">
        <v>34</v>
      </c>
      <c r="J964" s="3">
        <v>44110</v>
      </c>
      <c r="K964">
        <v>1400</v>
      </c>
      <c r="L964" t="s">
        <v>4230</v>
      </c>
      <c r="M964" t="s">
        <v>919</v>
      </c>
      <c r="N964" t="s">
        <v>4231</v>
      </c>
      <c r="O964" t="s">
        <v>4232</v>
      </c>
      <c r="P964" t="s">
        <v>51</v>
      </c>
      <c r="Q964">
        <v>16</v>
      </c>
      <c r="R964" t="s">
        <v>40</v>
      </c>
      <c r="S964" t="s">
        <v>41</v>
      </c>
      <c r="T964">
        <v>24661</v>
      </c>
      <c r="U964" s="1">
        <v>45494</v>
      </c>
      <c r="V964" t="s">
        <v>126</v>
      </c>
      <c r="W964">
        <v>928908</v>
      </c>
      <c r="X964" t="s">
        <v>4233</v>
      </c>
      <c r="Y964">
        <v>619</v>
      </c>
      <c r="Z964">
        <v>2590</v>
      </c>
      <c r="AA964">
        <v>5</v>
      </c>
      <c r="AB964">
        <v>5180</v>
      </c>
      <c r="AC964">
        <f>Table1_1[[#This Row],[Price]]*Table1_1[[#This Row],[Quantity]]</f>
        <v>12950</v>
      </c>
    </row>
    <row r="965" spans="1:29" x14ac:dyDescent="0.3">
      <c r="A965" t="s">
        <v>28</v>
      </c>
      <c r="B965" t="s">
        <v>29</v>
      </c>
      <c r="C965" t="s">
        <v>91</v>
      </c>
      <c r="D965" t="s">
        <v>621</v>
      </c>
      <c r="E965" t="s">
        <v>56</v>
      </c>
      <c r="F965" t="s">
        <v>355</v>
      </c>
      <c r="G965">
        <v>7</v>
      </c>
      <c r="H965">
        <v>426091</v>
      </c>
      <c r="I965" t="s">
        <v>58</v>
      </c>
      <c r="J965" s="3">
        <v>43914</v>
      </c>
      <c r="K965">
        <v>1300</v>
      </c>
      <c r="L965" t="s">
        <v>4234</v>
      </c>
      <c r="M965" t="s">
        <v>276</v>
      </c>
      <c r="N965" t="s">
        <v>4235</v>
      </c>
      <c r="O965" t="s">
        <v>4236</v>
      </c>
      <c r="P965" t="s">
        <v>39</v>
      </c>
      <c r="Q965">
        <v>13</v>
      </c>
      <c r="R965" t="s">
        <v>88</v>
      </c>
      <c r="S965" t="s">
        <v>41</v>
      </c>
      <c r="T965">
        <v>30871</v>
      </c>
      <c r="U965" s="1">
        <v>45495</v>
      </c>
      <c r="V965" t="s">
        <v>126</v>
      </c>
      <c r="W965">
        <v>117243</v>
      </c>
      <c r="X965" t="s">
        <v>4237</v>
      </c>
      <c r="Y965">
        <v>988</v>
      </c>
      <c r="Z965">
        <v>2102</v>
      </c>
      <c r="AA965">
        <v>7</v>
      </c>
      <c r="AB965">
        <v>5885.6</v>
      </c>
      <c r="AC965">
        <f>Table1_1[[#This Row],[Price]]*Table1_1[[#This Row],[Quantity]]</f>
        <v>14714</v>
      </c>
    </row>
    <row r="966" spans="1:29" x14ac:dyDescent="0.3">
      <c r="A966" t="s">
        <v>28</v>
      </c>
      <c r="B966" t="s">
        <v>29</v>
      </c>
      <c r="C966" t="s">
        <v>91</v>
      </c>
      <c r="D966" t="s">
        <v>546</v>
      </c>
      <c r="E966" t="s">
        <v>56</v>
      </c>
      <c r="F966" t="s">
        <v>99</v>
      </c>
      <c r="G966">
        <v>52</v>
      </c>
      <c r="H966">
        <v>434735</v>
      </c>
      <c r="I966" t="s">
        <v>58</v>
      </c>
      <c r="J966" s="3">
        <v>44052</v>
      </c>
      <c r="K966">
        <v>1400</v>
      </c>
      <c r="L966" t="s">
        <v>4238</v>
      </c>
      <c r="M966" t="s">
        <v>250</v>
      </c>
      <c r="N966" t="s">
        <v>4239</v>
      </c>
      <c r="O966" t="s">
        <v>4240</v>
      </c>
      <c r="P966" t="s">
        <v>87</v>
      </c>
      <c r="Q966">
        <v>13</v>
      </c>
      <c r="R966" t="s">
        <v>88</v>
      </c>
      <c r="S966" t="s">
        <v>118</v>
      </c>
      <c r="T966">
        <v>89070</v>
      </c>
      <c r="U966" s="1">
        <v>45348</v>
      </c>
      <c r="V966" t="s">
        <v>119</v>
      </c>
      <c r="W966">
        <v>100271</v>
      </c>
      <c r="X966" t="s">
        <v>4241</v>
      </c>
      <c r="Y966">
        <v>837</v>
      </c>
      <c r="Z966">
        <v>2106</v>
      </c>
      <c r="AA966">
        <v>1</v>
      </c>
      <c r="AB966">
        <v>842.40000000000009</v>
      </c>
      <c r="AC966">
        <f>Table1_1[[#This Row],[Price]]*Table1_1[[#This Row],[Quantity]]</f>
        <v>2106</v>
      </c>
    </row>
    <row r="967" spans="1:29" x14ac:dyDescent="0.3">
      <c r="A967" t="s">
        <v>28</v>
      </c>
      <c r="B967" t="s">
        <v>29</v>
      </c>
      <c r="C967" t="s">
        <v>148</v>
      </c>
      <c r="D967" t="s">
        <v>566</v>
      </c>
      <c r="E967" t="s">
        <v>32</v>
      </c>
      <c r="F967" t="s">
        <v>57</v>
      </c>
      <c r="G967">
        <v>58</v>
      </c>
      <c r="H967">
        <v>417038</v>
      </c>
      <c r="I967" t="s">
        <v>34</v>
      </c>
      <c r="J967" s="3">
        <v>44718</v>
      </c>
      <c r="K967">
        <v>800</v>
      </c>
      <c r="L967" t="s">
        <v>4242</v>
      </c>
      <c r="M967" t="s">
        <v>76</v>
      </c>
      <c r="N967" t="s">
        <v>4243</v>
      </c>
      <c r="O967" t="s">
        <v>4244</v>
      </c>
      <c r="P967" t="s">
        <v>71</v>
      </c>
      <c r="Q967">
        <v>3</v>
      </c>
      <c r="R967" t="s">
        <v>88</v>
      </c>
      <c r="S967" t="s">
        <v>63</v>
      </c>
      <c r="T967">
        <v>46137</v>
      </c>
      <c r="U967" s="1">
        <v>45490</v>
      </c>
      <c r="V967" t="s">
        <v>126</v>
      </c>
      <c r="W967">
        <v>972655</v>
      </c>
      <c r="X967" t="s">
        <v>4245</v>
      </c>
      <c r="Y967">
        <v>496</v>
      </c>
      <c r="Z967">
        <v>895</v>
      </c>
      <c r="AA967">
        <v>4</v>
      </c>
      <c r="AB967">
        <v>1432</v>
      </c>
      <c r="AC967">
        <f>Table1_1[[#This Row],[Price]]*Table1_1[[#This Row],[Quantity]]</f>
        <v>3580</v>
      </c>
    </row>
    <row r="968" spans="1:29" x14ac:dyDescent="0.3">
      <c r="A968" t="s">
        <v>28</v>
      </c>
      <c r="B968" t="s">
        <v>29</v>
      </c>
      <c r="C968" t="s">
        <v>148</v>
      </c>
      <c r="D968" t="s">
        <v>105</v>
      </c>
      <c r="E968" t="s">
        <v>56</v>
      </c>
      <c r="F968" t="s">
        <v>99</v>
      </c>
      <c r="G968">
        <v>50</v>
      </c>
      <c r="H968">
        <v>433177</v>
      </c>
      <c r="I968" t="s">
        <v>34</v>
      </c>
      <c r="J968" s="3">
        <v>44376</v>
      </c>
      <c r="K968">
        <v>950</v>
      </c>
      <c r="L968" t="s">
        <v>4246</v>
      </c>
      <c r="M968" t="s">
        <v>1091</v>
      </c>
      <c r="N968" t="s">
        <v>4247</v>
      </c>
      <c r="O968">
        <v>-4315</v>
      </c>
      <c r="P968" t="s">
        <v>51</v>
      </c>
      <c r="Q968">
        <v>17</v>
      </c>
      <c r="R968" t="s">
        <v>88</v>
      </c>
      <c r="S968" t="s">
        <v>41</v>
      </c>
      <c r="T968">
        <v>74004</v>
      </c>
      <c r="U968" s="1">
        <v>45430</v>
      </c>
      <c r="V968" t="s">
        <v>140</v>
      </c>
      <c r="W968">
        <v>872370</v>
      </c>
      <c r="X968" t="s">
        <v>4248</v>
      </c>
      <c r="Y968">
        <v>519</v>
      </c>
      <c r="Z968">
        <v>1174</v>
      </c>
      <c r="AA968">
        <v>2</v>
      </c>
      <c r="AB968">
        <v>939.2</v>
      </c>
      <c r="AC968">
        <f>Table1_1[[#This Row],[Price]]*Table1_1[[#This Row],[Quantity]]</f>
        <v>2348</v>
      </c>
    </row>
    <row r="969" spans="1:29" x14ac:dyDescent="0.3">
      <c r="A969" t="s">
        <v>28</v>
      </c>
      <c r="B969" t="s">
        <v>29</v>
      </c>
      <c r="C969" t="s">
        <v>30</v>
      </c>
      <c r="D969" t="s">
        <v>291</v>
      </c>
      <c r="E969" t="s">
        <v>32</v>
      </c>
      <c r="F969" t="s">
        <v>113</v>
      </c>
      <c r="G969">
        <v>66</v>
      </c>
      <c r="H969">
        <v>431954</v>
      </c>
      <c r="I969" t="s">
        <v>34</v>
      </c>
      <c r="J969" s="3">
        <v>44501</v>
      </c>
      <c r="K969">
        <v>1300</v>
      </c>
      <c r="L969" t="s">
        <v>4249</v>
      </c>
      <c r="M969" t="s">
        <v>144</v>
      </c>
      <c r="N969" t="s">
        <v>4250</v>
      </c>
      <c r="O969" t="s">
        <v>4251</v>
      </c>
      <c r="P969" t="s">
        <v>71</v>
      </c>
      <c r="Q969">
        <v>16</v>
      </c>
      <c r="R969" t="s">
        <v>88</v>
      </c>
      <c r="S969" t="s">
        <v>41</v>
      </c>
      <c r="T969">
        <v>46969</v>
      </c>
      <c r="U969" s="1">
        <v>45624</v>
      </c>
      <c r="V969" t="s">
        <v>42</v>
      </c>
      <c r="W969">
        <v>305037</v>
      </c>
      <c r="X969" t="s">
        <v>4252</v>
      </c>
      <c r="Y969">
        <v>715</v>
      </c>
      <c r="Z969">
        <v>1300</v>
      </c>
      <c r="AA969">
        <v>3</v>
      </c>
      <c r="AB969">
        <v>1560</v>
      </c>
      <c r="AC969">
        <f>Table1_1[[#This Row],[Price]]*Table1_1[[#This Row],[Quantity]]</f>
        <v>3900</v>
      </c>
    </row>
    <row r="970" spans="1:29" x14ac:dyDescent="0.3">
      <c r="A970" t="s">
        <v>28</v>
      </c>
      <c r="B970" t="s">
        <v>29</v>
      </c>
      <c r="C970" t="s">
        <v>54</v>
      </c>
      <c r="D970" t="s">
        <v>163</v>
      </c>
      <c r="E970" t="s">
        <v>32</v>
      </c>
      <c r="F970" t="s">
        <v>57</v>
      </c>
      <c r="G970">
        <v>50</v>
      </c>
      <c r="H970">
        <v>413489</v>
      </c>
      <c r="I970" t="s">
        <v>34</v>
      </c>
      <c r="J970" s="3">
        <v>44098</v>
      </c>
      <c r="K970">
        <v>1200</v>
      </c>
      <c r="L970" t="s">
        <v>4253</v>
      </c>
      <c r="M970" t="s">
        <v>60</v>
      </c>
      <c r="N970" t="s">
        <v>4254</v>
      </c>
      <c r="O970" t="s">
        <v>4255</v>
      </c>
      <c r="P970" t="s">
        <v>71</v>
      </c>
      <c r="Q970">
        <v>15</v>
      </c>
      <c r="R970" t="s">
        <v>40</v>
      </c>
      <c r="S970" t="s">
        <v>41</v>
      </c>
      <c r="T970">
        <v>38712</v>
      </c>
      <c r="U970" s="1">
        <v>45402</v>
      </c>
      <c r="V970" t="s">
        <v>80</v>
      </c>
      <c r="W970">
        <v>304948</v>
      </c>
      <c r="X970" t="s">
        <v>4256</v>
      </c>
      <c r="Y970">
        <v>911</v>
      </c>
      <c r="Z970">
        <v>1425</v>
      </c>
      <c r="AA970">
        <v>1</v>
      </c>
      <c r="AB970">
        <v>570</v>
      </c>
      <c r="AC970">
        <f>Table1_1[[#This Row],[Price]]*Table1_1[[#This Row],[Quantity]]</f>
        <v>1425</v>
      </c>
    </row>
    <row r="971" spans="1:29" x14ac:dyDescent="0.3">
      <c r="A971" t="s">
        <v>28</v>
      </c>
      <c r="B971" t="s">
        <v>29</v>
      </c>
      <c r="C971" t="s">
        <v>91</v>
      </c>
      <c r="D971" t="s">
        <v>524</v>
      </c>
      <c r="E971" t="s">
        <v>56</v>
      </c>
      <c r="F971" t="s">
        <v>106</v>
      </c>
      <c r="G971">
        <v>46</v>
      </c>
      <c r="H971">
        <v>420451</v>
      </c>
      <c r="I971" t="s">
        <v>58</v>
      </c>
      <c r="J971" s="3">
        <v>44963</v>
      </c>
      <c r="K971">
        <v>800</v>
      </c>
      <c r="L971" t="s">
        <v>4257</v>
      </c>
      <c r="M971" t="s">
        <v>239</v>
      </c>
      <c r="N971" t="s">
        <v>4258</v>
      </c>
      <c r="O971" t="s">
        <v>4259</v>
      </c>
      <c r="P971" t="s">
        <v>71</v>
      </c>
      <c r="Q971">
        <v>20</v>
      </c>
      <c r="R971" t="s">
        <v>40</v>
      </c>
      <c r="S971" t="s">
        <v>118</v>
      </c>
      <c r="T971">
        <v>39513</v>
      </c>
      <c r="U971" s="1">
        <v>45308</v>
      </c>
      <c r="V971" t="s">
        <v>111</v>
      </c>
      <c r="W971">
        <v>158766</v>
      </c>
      <c r="X971" t="s">
        <v>4260</v>
      </c>
      <c r="Y971">
        <v>712</v>
      </c>
      <c r="Z971">
        <v>1596</v>
      </c>
      <c r="AA971">
        <v>3</v>
      </c>
      <c r="AB971">
        <v>1915.2</v>
      </c>
      <c r="AC971">
        <f>Table1_1[[#This Row],[Price]]*Table1_1[[#This Row],[Quantity]]</f>
        <v>4788</v>
      </c>
    </row>
    <row r="972" spans="1:29" x14ac:dyDescent="0.3">
      <c r="A972" t="s">
        <v>28</v>
      </c>
      <c r="B972" t="s">
        <v>29</v>
      </c>
      <c r="C972" t="s">
        <v>44</v>
      </c>
      <c r="D972" t="s">
        <v>182</v>
      </c>
      <c r="E972" t="s">
        <v>46</v>
      </c>
      <c r="F972" t="s">
        <v>33</v>
      </c>
      <c r="G972">
        <v>21</v>
      </c>
      <c r="H972">
        <v>426572</v>
      </c>
      <c r="I972" t="s">
        <v>34</v>
      </c>
      <c r="J972" s="3">
        <v>45491</v>
      </c>
      <c r="K972">
        <v>800</v>
      </c>
      <c r="L972" t="s">
        <v>4261</v>
      </c>
      <c r="M972" t="s">
        <v>1291</v>
      </c>
      <c r="N972" t="s">
        <v>4262</v>
      </c>
      <c r="O972" t="s">
        <v>4263</v>
      </c>
      <c r="P972" t="s">
        <v>71</v>
      </c>
      <c r="Q972">
        <v>15</v>
      </c>
      <c r="R972" t="s">
        <v>88</v>
      </c>
      <c r="S972" t="s">
        <v>118</v>
      </c>
      <c r="T972">
        <v>63893</v>
      </c>
      <c r="U972" s="1">
        <v>45352</v>
      </c>
      <c r="V972" t="s">
        <v>72</v>
      </c>
      <c r="W972">
        <v>158501</v>
      </c>
      <c r="X972" t="s">
        <v>4264</v>
      </c>
      <c r="Y972">
        <v>903</v>
      </c>
      <c r="Z972">
        <v>1140</v>
      </c>
      <c r="AA972">
        <v>4</v>
      </c>
      <c r="AB972">
        <v>1824</v>
      </c>
      <c r="AC972">
        <f>Table1_1[[#This Row],[Price]]*Table1_1[[#This Row],[Quantity]]</f>
        <v>4560</v>
      </c>
    </row>
    <row r="973" spans="1:29" x14ac:dyDescent="0.3">
      <c r="A973" t="s">
        <v>28</v>
      </c>
      <c r="B973" t="s">
        <v>29</v>
      </c>
      <c r="C973" t="s">
        <v>193</v>
      </c>
      <c r="D973" t="s">
        <v>134</v>
      </c>
      <c r="E973" t="s">
        <v>56</v>
      </c>
      <c r="F973" t="s">
        <v>355</v>
      </c>
      <c r="G973">
        <v>80</v>
      </c>
      <c r="H973">
        <v>435256</v>
      </c>
      <c r="I973" t="s">
        <v>34</v>
      </c>
      <c r="J973" s="3">
        <v>43853</v>
      </c>
      <c r="K973">
        <v>800</v>
      </c>
      <c r="L973" t="s">
        <v>4265</v>
      </c>
      <c r="M973" t="s">
        <v>542</v>
      </c>
      <c r="N973" t="s">
        <v>4266</v>
      </c>
      <c r="O973" t="s">
        <v>4267</v>
      </c>
      <c r="P973" t="s">
        <v>39</v>
      </c>
      <c r="Q973">
        <v>4</v>
      </c>
      <c r="R973" t="s">
        <v>88</v>
      </c>
      <c r="S973" t="s">
        <v>63</v>
      </c>
      <c r="T973">
        <v>64932</v>
      </c>
      <c r="U973" s="1">
        <v>45327</v>
      </c>
      <c r="V973" t="s">
        <v>119</v>
      </c>
      <c r="W973">
        <v>244299</v>
      </c>
      <c r="X973" t="s">
        <v>4268</v>
      </c>
      <c r="Y973">
        <v>950</v>
      </c>
      <c r="Z973">
        <v>2629</v>
      </c>
      <c r="AA973">
        <v>7</v>
      </c>
      <c r="AB973">
        <v>7361.2000000000007</v>
      </c>
      <c r="AC973">
        <f>Table1_1[[#This Row],[Price]]*Table1_1[[#This Row],[Quantity]]</f>
        <v>18403</v>
      </c>
    </row>
    <row r="974" spans="1:29" x14ac:dyDescent="0.3">
      <c r="A974" t="s">
        <v>28</v>
      </c>
      <c r="B974" t="s">
        <v>29</v>
      </c>
      <c r="C974" t="s">
        <v>30</v>
      </c>
      <c r="D974" t="s">
        <v>616</v>
      </c>
      <c r="E974" t="s">
        <v>56</v>
      </c>
      <c r="F974" t="s">
        <v>135</v>
      </c>
      <c r="G974">
        <v>77</v>
      </c>
      <c r="H974">
        <v>433121</v>
      </c>
      <c r="I974" t="s">
        <v>58</v>
      </c>
      <c r="J974" s="3">
        <v>44094</v>
      </c>
      <c r="K974">
        <v>1100</v>
      </c>
      <c r="L974" t="s">
        <v>4270</v>
      </c>
      <c r="M974" t="s">
        <v>869</v>
      </c>
      <c r="N974" t="s">
        <v>4271</v>
      </c>
      <c r="O974" t="s">
        <v>4272</v>
      </c>
      <c r="P974" t="s">
        <v>51</v>
      </c>
      <c r="Q974">
        <v>4</v>
      </c>
      <c r="R974" t="s">
        <v>40</v>
      </c>
      <c r="S974" t="s">
        <v>63</v>
      </c>
      <c r="T974">
        <v>35017</v>
      </c>
      <c r="U974" s="1">
        <v>45345</v>
      </c>
      <c r="V974" t="s">
        <v>119</v>
      </c>
      <c r="W974">
        <v>760210</v>
      </c>
      <c r="X974" t="s">
        <v>4273</v>
      </c>
      <c r="Y974">
        <v>939</v>
      </c>
      <c r="Z974">
        <v>2584</v>
      </c>
      <c r="AA974">
        <v>7</v>
      </c>
      <c r="AB974">
        <v>7235.2000000000007</v>
      </c>
      <c r="AC974">
        <f>Table1_1[[#This Row],[Price]]*Table1_1[[#This Row],[Quantity]]</f>
        <v>18088</v>
      </c>
    </row>
    <row r="975" spans="1:29" x14ac:dyDescent="0.3">
      <c r="A975" t="s">
        <v>28</v>
      </c>
      <c r="B975" t="s">
        <v>29</v>
      </c>
      <c r="C975" t="s">
        <v>148</v>
      </c>
      <c r="D975" t="s">
        <v>364</v>
      </c>
      <c r="E975" t="s">
        <v>46</v>
      </c>
      <c r="F975" t="s">
        <v>83</v>
      </c>
      <c r="G975">
        <v>46</v>
      </c>
      <c r="H975">
        <v>434590</v>
      </c>
      <c r="I975" t="s">
        <v>58</v>
      </c>
      <c r="J975" s="3">
        <v>45051</v>
      </c>
      <c r="K975">
        <v>800</v>
      </c>
      <c r="L975" t="s">
        <v>4275</v>
      </c>
      <c r="M975" t="s">
        <v>482</v>
      </c>
      <c r="N975" t="s">
        <v>4276</v>
      </c>
      <c r="O975" t="s">
        <v>4277</v>
      </c>
      <c r="P975" t="s">
        <v>51</v>
      </c>
      <c r="Q975">
        <v>20</v>
      </c>
      <c r="R975" t="s">
        <v>40</v>
      </c>
      <c r="S975" t="s">
        <v>118</v>
      </c>
      <c r="T975">
        <v>37150</v>
      </c>
      <c r="U975" s="1">
        <v>45506</v>
      </c>
      <c r="V975" t="s">
        <v>64</v>
      </c>
      <c r="W975">
        <v>619653</v>
      </c>
      <c r="X975" t="s">
        <v>4278</v>
      </c>
      <c r="Y975">
        <v>750</v>
      </c>
      <c r="Z975">
        <v>1925</v>
      </c>
      <c r="AA975">
        <v>6</v>
      </c>
      <c r="AB975">
        <v>4620</v>
      </c>
      <c r="AC975">
        <f>Table1_1[[#This Row],[Price]]*Table1_1[[#This Row],[Quantity]]</f>
        <v>11550</v>
      </c>
    </row>
    <row r="976" spans="1:29" x14ac:dyDescent="0.3">
      <c r="A976" t="s">
        <v>28</v>
      </c>
      <c r="B976" t="s">
        <v>29</v>
      </c>
      <c r="C976" t="s">
        <v>157</v>
      </c>
      <c r="D976" t="s">
        <v>611</v>
      </c>
      <c r="E976" t="s">
        <v>56</v>
      </c>
      <c r="F976" t="s">
        <v>99</v>
      </c>
      <c r="G976">
        <v>23</v>
      </c>
      <c r="H976">
        <v>402909</v>
      </c>
      <c r="I976" t="s">
        <v>58</v>
      </c>
      <c r="J976" s="3">
        <v>44869</v>
      </c>
      <c r="K976">
        <v>1000</v>
      </c>
      <c r="L976" t="s">
        <v>4279</v>
      </c>
      <c r="M976" t="s">
        <v>123</v>
      </c>
      <c r="N976" t="s">
        <v>4280</v>
      </c>
      <c r="O976" t="s">
        <v>4281</v>
      </c>
      <c r="P976" t="s">
        <v>51</v>
      </c>
      <c r="Q976">
        <v>20</v>
      </c>
      <c r="R976" t="s">
        <v>40</v>
      </c>
      <c r="S976" t="s">
        <v>41</v>
      </c>
      <c r="T976">
        <v>74742</v>
      </c>
      <c r="U976" s="1">
        <v>45609</v>
      </c>
      <c r="V976" t="s">
        <v>42</v>
      </c>
      <c r="W976">
        <v>877841</v>
      </c>
      <c r="X976" t="s">
        <v>4282</v>
      </c>
      <c r="Y976">
        <v>423</v>
      </c>
      <c r="Z976">
        <v>1200</v>
      </c>
      <c r="AA976">
        <v>7</v>
      </c>
      <c r="AB976">
        <v>3360</v>
      </c>
      <c r="AC976">
        <f>Table1_1[[#This Row],[Price]]*Table1_1[[#This Row],[Quantity]]</f>
        <v>8400</v>
      </c>
    </row>
    <row r="977" spans="1:29" x14ac:dyDescent="0.3">
      <c r="A977" t="s">
        <v>28</v>
      </c>
      <c r="B977" t="s">
        <v>29</v>
      </c>
      <c r="C977" t="s">
        <v>91</v>
      </c>
      <c r="D977" t="s">
        <v>291</v>
      </c>
      <c r="E977" t="s">
        <v>46</v>
      </c>
      <c r="F977" t="s">
        <v>99</v>
      </c>
      <c r="G977">
        <v>79</v>
      </c>
      <c r="H977">
        <v>413041</v>
      </c>
      <c r="I977" t="s">
        <v>58</v>
      </c>
      <c r="J977" s="3">
        <v>45462</v>
      </c>
      <c r="K977">
        <v>1100</v>
      </c>
      <c r="L977" t="s">
        <v>4283</v>
      </c>
      <c r="M977" t="s">
        <v>953</v>
      </c>
      <c r="N977" t="s">
        <v>4284</v>
      </c>
      <c r="O977" t="s">
        <v>4285</v>
      </c>
      <c r="P977" t="s">
        <v>87</v>
      </c>
      <c r="Q977">
        <v>11</v>
      </c>
      <c r="R977" t="s">
        <v>88</v>
      </c>
      <c r="S977" t="s">
        <v>118</v>
      </c>
      <c r="T977">
        <v>25564</v>
      </c>
      <c r="U977" s="1">
        <v>45373</v>
      </c>
      <c r="V977" t="s">
        <v>72</v>
      </c>
      <c r="W977">
        <v>434063</v>
      </c>
      <c r="X977" t="s">
        <v>4286</v>
      </c>
      <c r="Y977">
        <v>737</v>
      </c>
      <c r="Z977">
        <v>938</v>
      </c>
      <c r="AA977">
        <v>7</v>
      </c>
      <c r="AB977">
        <v>2626.4</v>
      </c>
      <c r="AC977">
        <f>Table1_1[[#This Row],[Price]]*Table1_1[[#This Row],[Quantity]]</f>
        <v>6566</v>
      </c>
    </row>
    <row r="978" spans="1:29" x14ac:dyDescent="0.3">
      <c r="A978" t="s">
        <v>28</v>
      </c>
      <c r="B978" t="s">
        <v>29</v>
      </c>
      <c r="C978" t="s">
        <v>193</v>
      </c>
      <c r="D978" t="s">
        <v>55</v>
      </c>
      <c r="E978" t="s">
        <v>56</v>
      </c>
      <c r="F978" t="s">
        <v>106</v>
      </c>
      <c r="G978">
        <v>64</v>
      </c>
      <c r="H978">
        <v>407044</v>
      </c>
      <c r="I978" t="s">
        <v>34</v>
      </c>
      <c r="J978" s="3">
        <v>44532</v>
      </c>
      <c r="K978">
        <v>1300</v>
      </c>
      <c r="L978" t="s">
        <v>4287</v>
      </c>
      <c r="M978" t="s">
        <v>85</v>
      </c>
      <c r="N978" t="s">
        <v>4288</v>
      </c>
      <c r="O978" t="s">
        <v>4289</v>
      </c>
      <c r="P978" t="s">
        <v>87</v>
      </c>
      <c r="Q978">
        <v>5</v>
      </c>
      <c r="R978" t="s">
        <v>40</v>
      </c>
      <c r="S978" t="s">
        <v>118</v>
      </c>
      <c r="T978">
        <v>15933</v>
      </c>
      <c r="U978" s="1">
        <v>45461</v>
      </c>
      <c r="V978" t="s">
        <v>52</v>
      </c>
      <c r="W978">
        <v>572254</v>
      </c>
      <c r="X978" t="s">
        <v>4290</v>
      </c>
      <c r="Y978">
        <v>597</v>
      </c>
      <c r="Z978">
        <v>2383</v>
      </c>
      <c r="AA978">
        <v>3</v>
      </c>
      <c r="AB978">
        <v>2859.6000000000004</v>
      </c>
      <c r="AC978">
        <f>Table1_1[[#This Row],[Price]]*Table1_1[[#This Row],[Quantity]]</f>
        <v>7149</v>
      </c>
    </row>
    <row r="979" spans="1:29" x14ac:dyDescent="0.3">
      <c r="A979" t="s">
        <v>28</v>
      </c>
      <c r="B979" t="s">
        <v>29</v>
      </c>
      <c r="C979" t="s">
        <v>30</v>
      </c>
      <c r="D979" t="s">
        <v>317</v>
      </c>
      <c r="E979" t="s">
        <v>56</v>
      </c>
      <c r="F979" t="s">
        <v>175</v>
      </c>
      <c r="G979">
        <v>23</v>
      </c>
      <c r="H979">
        <v>400897</v>
      </c>
      <c r="I979" t="s">
        <v>34</v>
      </c>
      <c r="J979" s="3">
        <v>45167</v>
      </c>
      <c r="K979">
        <v>800</v>
      </c>
      <c r="L979" t="s">
        <v>4292</v>
      </c>
      <c r="M979" t="s">
        <v>1488</v>
      </c>
      <c r="N979" t="s">
        <v>4293</v>
      </c>
      <c r="O979" t="s">
        <v>4294</v>
      </c>
      <c r="P979" t="s">
        <v>51</v>
      </c>
      <c r="Q979">
        <v>14</v>
      </c>
      <c r="R979" t="s">
        <v>88</v>
      </c>
      <c r="S979" t="s">
        <v>41</v>
      </c>
      <c r="T979">
        <v>45050</v>
      </c>
      <c r="U979" s="1">
        <v>45500</v>
      </c>
      <c r="V979" t="s">
        <v>126</v>
      </c>
      <c r="W979">
        <v>271140</v>
      </c>
      <c r="X979" t="s">
        <v>4295</v>
      </c>
      <c r="Y979">
        <v>565</v>
      </c>
      <c r="Z979">
        <v>1094</v>
      </c>
      <c r="AA979">
        <v>5</v>
      </c>
      <c r="AB979">
        <v>2188</v>
      </c>
      <c r="AC979">
        <f>Table1_1[[#This Row],[Price]]*Table1_1[[#This Row],[Quantity]]</f>
        <v>5470</v>
      </c>
    </row>
    <row r="980" spans="1:29" x14ac:dyDescent="0.3">
      <c r="A980" t="s">
        <v>28</v>
      </c>
      <c r="B980" t="s">
        <v>29</v>
      </c>
      <c r="C980" t="s">
        <v>157</v>
      </c>
      <c r="D980" t="s">
        <v>317</v>
      </c>
      <c r="E980" t="s">
        <v>46</v>
      </c>
      <c r="F980" t="s">
        <v>113</v>
      </c>
      <c r="G980">
        <v>65</v>
      </c>
      <c r="H980">
        <v>402899</v>
      </c>
      <c r="I980" t="s">
        <v>34</v>
      </c>
      <c r="J980" s="3">
        <v>44622</v>
      </c>
      <c r="K980">
        <v>1100</v>
      </c>
      <c r="L980" t="s">
        <v>4296</v>
      </c>
      <c r="M980" t="s">
        <v>1058</v>
      </c>
      <c r="N980" t="s">
        <v>4297</v>
      </c>
      <c r="O980" t="s">
        <v>4298</v>
      </c>
      <c r="P980" t="s">
        <v>71</v>
      </c>
      <c r="Q980">
        <v>20</v>
      </c>
      <c r="R980" t="s">
        <v>88</v>
      </c>
      <c r="S980" t="s">
        <v>118</v>
      </c>
      <c r="T980">
        <v>11373</v>
      </c>
      <c r="U980" s="1">
        <v>45346</v>
      </c>
      <c r="V980" t="s">
        <v>119</v>
      </c>
      <c r="W980">
        <v>931381</v>
      </c>
      <c r="X980" t="s">
        <v>4299</v>
      </c>
      <c r="Y980">
        <v>689</v>
      </c>
      <c r="Z980">
        <v>1713</v>
      </c>
      <c r="AA980">
        <v>7</v>
      </c>
      <c r="AB980">
        <v>4796.4000000000015</v>
      </c>
      <c r="AC980">
        <f>Table1_1[[#This Row],[Price]]*Table1_1[[#This Row],[Quantity]]</f>
        <v>11991</v>
      </c>
    </row>
    <row r="981" spans="1:29" x14ac:dyDescent="0.3">
      <c r="A981" t="s">
        <v>28</v>
      </c>
      <c r="B981" t="s">
        <v>29</v>
      </c>
      <c r="C981" t="s">
        <v>148</v>
      </c>
      <c r="D981" t="s">
        <v>546</v>
      </c>
      <c r="E981" t="s">
        <v>32</v>
      </c>
      <c r="F981" t="s">
        <v>355</v>
      </c>
      <c r="G981">
        <v>40</v>
      </c>
      <c r="H981">
        <v>419544</v>
      </c>
      <c r="I981" t="s">
        <v>34</v>
      </c>
      <c r="J981" s="3">
        <v>44086</v>
      </c>
      <c r="K981">
        <v>1400</v>
      </c>
      <c r="L981" t="s">
        <v>4301</v>
      </c>
      <c r="M981" t="s">
        <v>919</v>
      </c>
      <c r="N981" t="s">
        <v>4302</v>
      </c>
      <c r="O981" t="s">
        <v>4303</v>
      </c>
      <c r="P981" t="s">
        <v>39</v>
      </c>
      <c r="Q981">
        <v>3</v>
      </c>
      <c r="R981" t="s">
        <v>88</v>
      </c>
      <c r="S981" t="s">
        <v>118</v>
      </c>
      <c r="T981">
        <v>92934</v>
      </c>
      <c r="U981" s="1">
        <v>45376</v>
      </c>
      <c r="V981" t="s">
        <v>72</v>
      </c>
      <c r="W981">
        <v>208257</v>
      </c>
      <c r="X981" t="s">
        <v>4304</v>
      </c>
      <c r="Y981">
        <v>231</v>
      </c>
      <c r="Z981">
        <v>1524</v>
      </c>
      <c r="AA981">
        <v>6</v>
      </c>
      <c r="AB981">
        <v>3657.6000000000004</v>
      </c>
      <c r="AC981">
        <f>Table1_1[[#This Row],[Price]]*Table1_1[[#This Row],[Quantity]]</f>
        <v>9144</v>
      </c>
    </row>
    <row r="982" spans="1:29" x14ac:dyDescent="0.3">
      <c r="A982" t="s">
        <v>28</v>
      </c>
      <c r="B982" t="s">
        <v>29</v>
      </c>
      <c r="C982" t="s">
        <v>30</v>
      </c>
      <c r="D982" t="s">
        <v>261</v>
      </c>
      <c r="E982" t="s">
        <v>46</v>
      </c>
      <c r="F982" t="s">
        <v>83</v>
      </c>
      <c r="G982">
        <v>35</v>
      </c>
      <c r="H982">
        <v>426764</v>
      </c>
      <c r="I982" t="s">
        <v>58</v>
      </c>
      <c r="J982" s="3">
        <v>44658</v>
      </c>
      <c r="K982">
        <v>800</v>
      </c>
      <c r="L982" t="s">
        <v>4305</v>
      </c>
      <c r="M982" t="s">
        <v>1091</v>
      </c>
      <c r="N982" t="s">
        <v>4306</v>
      </c>
      <c r="O982" t="s">
        <v>4307</v>
      </c>
      <c r="P982" t="s">
        <v>71</v>
      </c>
      <c r="Q982">
        <v>19</v>
      </c>
      <c r="R982" t="s">
        <v>40</v>
      </c>
      <c r="S982" t="s">
        <v>41</v>
      </c>
      <c r="T982">
        <v>88437</v>
      </c>
      <c r="U982" s="1">
        <v>45296</v>
      </c>
      <c r="V982" t="s">
        <v>111</v>
      </c>
      <c r="W982">
        <v>599828</v>
      </c>
      <c r="X982" t="s">
        <v>4308</v>
      </c>
      <c r="Y982">
        <v>675</v>
      </c>
      <c r="Z982">
        <v>2137</v>
      </c>
      <c r="AA982">
        <v>2</v>
      </c>
      <c r="AB982">
        <v>1709.6000000000001</v>
      </c>
      <c r="AC982">
        <f>Table1_1[[#This Row],[Price]]*Table1_1[[#This Row],[Quantity]]</f>
        <v>4274</v>
      </c>
    </row>
    <row r="983" spans="1:29" x14ac:dyDescent="0.3">
      <c r="A983" t="s">
        <v>28</v>
      </c>
      <c r="B983" t="s">
        <v>29</v>
      </c>
      <c r="C983" t="s">
        <v>66</v>
      </c>
      <c r="D983" t="s">
        <v>55</v>
      </c>
      <c r="E983" t="s">
        <v>56</v>
      </c>
      <c r="F983" t="s">
        <v>106</v>
      </c>
      <c r="G983">
        <v>9</v>
      </c>
      <c r="H983">
        <v>412011</v>
      </c>
      <c r="I983" t="s">
        <v>34</v>
      </c>
      <c r="J983" s="3">
        <v>44182</v>
      </c>
      <c r="K983">
        <v>1100</v>
      </c>
      <c r="L983" t="s">
        <v>4310</v>
      </c>
      <c r="M983" t="s">
        <v>1147</v>
      </c>
      <c r="N983" t="s">
        <v>4311</v>
      </c>
      <c r="O983" t="s">
        <v>4312</v>
      </c>
      <c r="P983" t="s">
        <v>71</v>
      </c>
      <c r="Q983">
        <v>17</v>
      </c>
      <c r="R983" t="s">
        <v>40</v>
      </c>
      <c r="S983" t="s">
        <v>63</v>
      </c>
      <c r="T983">
        <v>57925</v>
      </c>
      <c r="U983" s="1">
        <v>45413</v>
      </c>
      <c r="V983" t="s">
        <v>140</v>
      </c>
      <c r="W983">
        <v>466245</v>
      </c>
      <c r="X983" t="s">
        <v>4313</v>
      </c>
      <c r="Y983">
        <v>420</v>
      </c>
      <c r="Z983">
        <v>1348</v>
      </c>
      <c r="AA983">
        <v>5</v>
      </c>
      <c r="AB983">
        <v>2696</v>
      </c>
      <c r="AC983">
        <f>Table1_1[[#This Row],[Price]]*Table1_1[[#This Row],[Quantity]]</f>
        <v>6740</v>
      </c>
    </row>
    <row r="984" spans="1:29" x14ac:dyDescent="0.3">
      <c r="A984" t="s">
        <v>28</v>
      </c>
      <c r="B984" t="s">
        <v>29</v>
      </c>
      <c r="C984" t="s">
        <v>91</v>
      </c>
      <c r="D984" t="s">
        <v>227</v>
      </c>
      <c r="E984" t="s">
        <v>56</v>
      </c>
      <c r="F984" t="s">
        <v>355</v>
      </c>
      <c r="G984">
        <v>17</v>
      </c>
      <c r="H984">
        <v>413676</v>
      </c>
      <c r="I984" t="s">
        <v>34</v>
      </c>
      <c r="J984" s="3">
        <v>44506</v>
      </c>
      <c r="K984">
        <v>950</v>
      </c>
      <c r="L984" t="s">
        <v>4314</v>
      </c>
      <c r="M984" t="s">
        <v>205</v>
      </c>
      <c r="N984" t="s">
        <v>4315</v>
      </c>
      <c r="O984" t="s">
        <v>4316</v>
      </c>
      <c r="P984" t="s">
        <v>39</v>
      </c>
      <c r="Q984">
        <v>3</v>
      </c>
      <c r="R984" t="s">
        <v>88</v>
      </c>
      <c r="S984" t="s">
        <v>63</v>
      </c>
      <c r="T984">
        <v>58595</v>
      </c>
      <c r="U984" s="1">
        <v>45342</v>
      </c>
      <c r="V984" t="s">
        <v>119</v>
      </c>
      <c r="W984">
        <v>733166</v>
      </c>
      <c r="X984" t="s">
        <v>4317</v>
      </c>
      <c r="Y984">
        <v>604</v>
      </c>
      <c r="Z984">
        <v>2089</v>
      </c>
      <c r="AA984">
        <v>8</v>
      </c>
      <c r="AB984">
        <v>6684.8</v>
      </c>
      <c r="AC984">
        <f>Table1_1[[#This Row],[Price]]*Table1_1[[#This Row],[Quantity]]</f>
        <v>16712</v>
      </c>
    </row>
    <row r="985" spans="1:29" x14ac:dyDescent="0.3">
      <c r="A985" t="s">
        <v>28</v>
      </c>
      <c r="B985" t="s">
        <v>29</v>
      </c>
      <c r="C985" t="s">
        <v>66</v>
      </c>
      <c r="D985" t="s">
        <v>560</v>
      </c>
      <c r="E985" t="s">
        <v>32</v>
      </c>
      <c r="F985" t="s">
        <v>33</v>
      </c>
      <c r="G985">
        <v>25</v>
      </c>
      <c r="H985">
        <v>408319</v>
      </c>
      <c r="I985" t="s">
        <v>58</v>
      </c>
      <c r="J985" s="3">
        <v>43923</v>
      </c>
      <c r="K985">
        <v>1100</v>
      </c>
      <c r="L985" t="s">
        <v>4318</v>
      </c>
      <c r="M985" t="s">
        <v>731</v>
      </c>
      <c r="N985" t="s">
        <v>4319</v>
      </c>
      <c r="O985" t="s">
        <v>4320</v>
      </c>
      <c r="P985" t="s">
        <v>71</v>
      </c>
      <c r="Q985">
        <v>3</v>
      </c>
      <c r="R985" t="s">
        <v>40</v>
      </c>
      <c r="S985" t="s">
        <v>63</v>
      </c>
      <c r="T985">
        <v>95094</v>
      </c>
      <c r="U985" s="1">
        <v>45579</v>
      </c>
      <c r="V985" t="s">
        <v>155</v>
      </c>
      <c r="W985">
        <v>616075</v>
      </c>
      <c r="X985" t="s">
        <v>4321</v>
      </c>
      <c r="Y985">
        <v>867</v>
      </c>
      <c r="Z985">
        <v>1159</v>
      </c>
      <c r="AA985">
        <v>2</v>
      </c>
      <c r="AB985">
        <v>927.2</v>
      </c>
      <c r="AC985">
        <f>Table1_1[[#This Row],[Price]]*Table1_1[[#This Row],[Quantity]]</f>
        <v>2318</v>
      </c>
    </row>
    <row r="986" spans="1:29" x14ac:dyDescent="0.3">
      <c r="A986" t="s">
        <v>28</v>
      </c>
      <c r="B986" t="s">
        <v>29</v>
      </c>
      <c r="C986" t="s">
        <v>148</v>
      </c>
      <c r="D986" t="s">
        <v>55</v>
      </c>
      <c r="E986" t="s">
        <v>32</v>
      </c>
      <c r="F986" t="s">
        <v>57</v>
      </c>
      <c r="G986">
        <v>56</v>
      </c>
      <c r="H986">
        <v>429248</v>
      </c>
      <c r="I986" t="s">
        <v>58</v>
      </c>
      <c r="J986" s="3">
        <v>45137</v>
      </c>
      <c r="K986">
        <v>1000</v>
      </c>
      <c r="L986" t="s">
        <v>4322</v>
      </c>
      <c r="M986" t="s">
        <v>144</v>
      </c>
      <c r="N986" t="s">
        <v>4323</v>
      </c>
      <c r="O986" t="s">
        <v>4324</v>
      </c>
      <c r="P986" t="s">
        <v>71</v>
      </c>
      <c r="Q986">
        <v>15</v>
      </c>
      <c r="R986" t="s">
        <v>40</v>
      </c>
      <c r="S986" t="s">
        <v>118</v>
      </c>
      <c r="T986">
        <v>15401</v>
      </c>
      <c r="U986" s="1">
        <v>45403</v>
      </c>
      <c r="V986" t="s">
        <v>80</v>
      </c>
      <c r="W986">
        <v>942181</v>
      </c>
      <c r="X986" t="s">
        <v>4325</v>
      </c>
      <c r="Y986">
        <v>897</v>
      </c>
      <c r="Z986">
        <v>969</v>
      </c>
      <c r="AA986">
        <v>5</v>
      </c>
      <c r="AB986">
        <v>1938</v>
      </c>
      <c r="AC986">
        <f>Table1_1[[#This Row],[Price]]*Table1_1[[#This Row],[Quantity]]</f>
        <v>4845</v>
      </c>
    </row>
    <row r="987" spans="1:29" x14ac:dyDescent="0.3">
      <c r="A987" t="s">
        <v>28</v>
      </c>
      <c r="B987" t="s">
        <v>29</v>
      </c>
      <c r="C987" t="s">
        <v>44</v>
      </c>
      <c r="D987" t="s">
        <v>237</v>
      </c>
      <c r="E987" t="s">
        <v>32</v>
      </c>
      <c r="F987" t="s">
        <v>106</v>
      </c>
      <c r="G987">
        <v>37</v>
      </c>
      <c r="H987">
        <v>435802</v>
      </c>
      <c r="I987" t="s">
        <v>34</v>
      </c>
      <c r="J987" s="3">
        <v>44048</v>
      </c>
      <c r="K987">
        <v>1300</v>
      </c>
      <c r="L987" t="s">
        <v>4326</v>
      </c>
      <c r="M987" t="s">
        <v>269</v>
      </c>
      <c r="N987" t="s">
        <v>4327</v>
      </c>
      <c r="O987" t="s">
        <v>4328</v>
      </c>
      <c r="P987" t="s">
        <v>71</v>
      </c>
      <c r="Q987">
        <v>3</v>
      </c>
      <c r="R987" t="s">
        <v>40</v>
      </c>
      <c r="S987" t="s">
        <v>118</v>
      </c>
      <c r="T987">
        <v>89214</v>
      </c>
      <c r="U987" s="1">
        <v>45617</v>
      </c>
      <c r="V987" t="s">
        <v>42</v>
      </c>
      <c r="W987">
        <v>911028</v>
      </c>
      <c r="X987" t="s">
        <v>4329</v>
      </c>
      <c r="Y987">
        <v>906</v>
      </c>
      <c r="Z987">
        <v>1440</v>
      </c>
      <c r="AA987">
        <v>6</v>
      </c>
      <c r="AB987">
        <v>3456</v>
      </c>
      <c r="AC987">
        <f>Table1_1[[#This Row],[Price]]*Table1_1[[#This Row],[Quantity]]</f>
        <v>8640</v>
      </c>
    </row>
    <row r="988" spans="1:29" x14ac:dyDescent="0.3">
      <c r="A988" t="s">
        <v>28</v>
      </c>
      <c r="B988" t="s">
        <v>29</v>
      </c>
      <c r="C988" t="s">
        <v>157</v>
      </c>
      <c r="D988" t="s">
        <v>616</v>
      </c>
      <c r="E988" t="s">
        <v>46</v>
      </c>
      <c r="F988" t="s">
        <v>83</v>
      </c>
      <c r="G988">
        <v>92</v>
      </c>
      <c r="H988">
        <v>433582</v>
      </c>
      <c r="I988" t="s">
        <v>34</v>
      </c>
      <c r="J988" s="3">
        <v>45211</v>
      </c>
      <c r="K988">
        <v>1000</v>
      </c>
      <c r="L988" t="s">
        <v>4330</v>
      </c>
      <c r="M988" t="s">
        <v>101</v>
      </c>
      <c r="N988" t="s">
        <v>4331</v>
      </c>
      <c r="O988" t="s">
        <v>4332</v>
      </c>
      <c r="P988" t="s">
        <v>71</v>
      </c>
      <c r="Q988">
        <v>9</v>
      </c>
      <c r="R988" t="s">
        <v>40</v>
      </c>
      <c r="S988" t="s">
        <v>79</v>
      </c>
      <c r="T988">
        <v>85596</v>
      </c>
      <c r="U988" s="1">
        <v>45585</v>
      </c>
      <c r="V988" t="s">
        <v>155</v>
      </c>
      <c r="W988">
        <v>206477</v>
      </c>
      <c r="X988" t="s">
        <v>4333</v>
      </c>
      <c r="Y988">
        <v>205</v>
      </c>
      <c r="Z988">
        <v>2886</v>
      </c>
      <c r="AA988">
        <v>4</v>
      </c>
      <c r="AB988">
        <v>4617.6000000000004</v>
      </c>
      <c r="AC988">
        <f>Table1_1[[#This Row],[Price]]*Table1_1[[#This Row],[Quantity]]</f>
        <v>11544</v>
      </c>
    </row>
    <row r="989" spans="1:29" x14ac:dyDescent="0.3">
      <c r="A989" t="s">
        <v>28</v>
      </c>
      <c r="B989" t="s">
        <v>29</v>
      </c>
      <c r="C989" t="s">
        <v>66</v>
      </c>
      <c r="D989" t="s">
        <v>220</v>
      </c>
      <c r="E989" t="s">
        <v>46</v>
      </c>
      <c r="F989" t="s">
        <v>99</v>
      </c>
      <c r="G989">
        <v>15</v>
      </c>
      <c r="H989">
        <v>400979</v>
      </c>
      <c r="I989" t="s">
        <v>34</v>
      </c>
      <c r="J989" s="3">
        <v>44974</v>
      </c>
      <c r="K989">
        <v>1300</v>
      </c>
      <c r="L989" t="s">
        <v>4334</v>
      </c>
      <c r="M989" t="s">
        <v>953</v>
      </c>
      <c r="N989" t="s">
        <v>4335</v>
      </c>
      <c r="O989" t="s">
        <v>4336</v>
      </c>
      <c r="P989" t="s">
        <v>71</v>
      </c>
      <c r="Q989">
        <v>19</v>
      </c>
      <c r="R989" t="s">
        <v>40</v>
      </c>
      <c r="S989" t="s">
        <v>79</v>
      </c>
      <c r="T989">
        <v>75792</v>
      </c>
      <c r="U989" s="1">
        <v>45408</v>
      </c>
      <c r="V989" t="s">
        <v>80</v>
      </c>
      <c r="W989">
        <v>554606</v>
      </c>
      <c r="X989" t="s">
        <v>4337</v>
      </c>
      <c r="Y989">
        <v>733</v>
      </c>
      <c r="Z989">
        <v>1932</v>
      </c>
      <c r="AA989">
        <v>2</v>
      </c>
      <c r="AB989">
        <v>1545.6000000000001</v>
      </c>
      <c r="AC989">
        <f>Table1_1[[#This Row],[Price]]*Table1_1[[#This Row],[Quantity]]</f>
        <v>3864</v>
      </c>
    </row>
    <row r="990" spans="1:29" x14ac:dyDescent="0.3">
      <c r="A990" t="s">
        <v>28</v>
      </c>
      <c r="B990" t="s">
        <v>29</v>
      </c>
      <c r="C990" t="s">
        <v>148</v>
      </c>
      <c r="D990" t="s">
        <v>163</v>
      </c>
      <c r="E990" t="s">
        <v>46</v>
      </c>
      <c r="F990" t="s">
        <v>175</v>
      </c>
      <c r="G990">
        <v>14</v>
      </c>
      <c r="H990">
        <v>418003</v>
      </c>
      <c r="I990" t="s">
        <v>58</v>
      </c>
      <c r="J990" s="3">
        <v>45142</v>
      </c>
      <c r="K990">
        <v>950</v>
      </c>
      <c r="L990" t="s">
        <v>4339</v>
      </c>
      <c r="M990" t="s">
        <v>482</v>
      </c>
      <c r="N990" t="s">
        <v>4340</v>
      </c>
      <c r="O990" t="s">
        <v>4341</v>
      </c>
      <c r="P990" t="s">
        <v>71</v>
      </c>
      <c r="Q990">
        <v>7</v>
      </c>
      <c r="R990" t="s">
        <v>88</v>
      </c>
      <c r="S990" t="s">
        <v>63</v>
      </c>
      <c r="T990">
        <v>97033</v>
      </c>
      <c r="U990" s="1">
        <v>45402</v>
      </c>
      <c r="V990" t="s">
        <v>80</v>
      </c>
      <c r="W990">
        <v>253435</v>
      </c>
      <c r="X990" t="s">
        <v>4342</v>
      </c>
      <c r="Y990">
        <v>437</v>
      </c>
      <c r="Z990">
        <v>1729</v>
      </c>
      <c r="AA990">
        <v>8</v>
      </c>
      <c r="AB990">
        <v>5532.8</v>
      </c>
      <c r="AC990">
        <f>Table1_1[[#This Row],[Price]]*Table1_1[[#This Row],[Quantity]]</f>
        <v>13832</v>
      </c>
    </row>
    <row r="991" spans="1:29" x14ac:dyDescent="0.3">
      <c r="A991" t="s">
        <v>28</v>
      </c>
      <c r="B991" t="s">
        <v>29</v>
      </c>
      <c r="C991" t="s">
        <v>157</v>
      </c>
      <c r="D991" t="s">
        <v>411</v>
      </c>
      <c r="E991" t="s">
        <v>32</v>
      </c>
      <c r="F991" t="s">
        <v>33</v>
      </c>
      <c r="G991">
        <v>4</v>
      </c>
      <c r="H991">
        <v>405371</v>
      </c>
      <c r="I991" t="s">
        <v>58</v>
      </c>
      <c r="J991" s="3">
        <v>45303</v>
      </c>
      <c r="K991">
        <v>950</v>
      </c>
      <c r="L991" t="s">
        <v>4343</v>
      </c>
      <c r="M991" t="s">
        <v>623</v>
      </c>
      <c r="N991" t="s">
        <v>4344</v>
      </c>
      <c r="O991" t="s">
        <v>4345</v>
      </c>
      <c r="P991" t="s">
        <v>51</v>
      </c>
      <c r="Q991">
        <v>19</v>
      </c>
      <c r="R991" t="s">
        <v>40</v>
      </c>
      <c r="S991" t="s">
        <v>79</v>
      </c>
      <c r="T991">
        <v>11400</v>
      </c>
      <c r="U991" s="1">
        <v>45584</v>
      </c>
      <c r="V991" t="s">
        <v>155</v>
      </c>
      <c r="W991">
        <v>545425</v>
      </c>
      <c r="X991" t="s">
        <v>4346</v>
      </c>
      <c r="Y991">
        <v>949</v>
      </c>
      <c r="Z991">
        <v>1159</v>
      </c>
      <c r="AA991">
        <v>1</v>
      </c>
      <c r="AB991">
        <v>463.6</v>
      </c>
      <c r="AC991">
        <f>Table1_1[[#This Row],[Price]]*Table1_1[[#This Row],[Quantity]]</f>
        <v>1159</v>
      </c>
    </row>
    <row r="992" spans="1:29" x14ac:dyDescent="0.3">
      <c r="A992" t="s">
        <v>28</v>
      </c>
      <c r="B992" t="s">
        <v>29</v>
      </c>
      <c r="C992" t="s">
        <v>193</v>
      </c>
      <c r="D992" t="s">
        <v>220</v>
      </c>
      <c r="E992" t="s">
        <v>46</v>
      </c>
      <c r="F992" t="s">
        <v>113</v>
      </c>
      <c r="G992">
        <v>39</v>
      </c>
      <c r="H992">
        <v>414274</v>
      </c>
      <c r="I992" t="s">
        <v>34</v>
      </c>
      <c r="J992" s="3">
        <v>43977</v>
      </c>
      <c r="K992">
        <v>1200</v>
      </c>
      <c r="L992" t="s">
        <v>4347</v>
      </c>
      <c r="M992" t="s">
        <v>239</v>
      </c>
      <c r="N992" t="s">
        <v>4348</v>
      </c>
      <c r="O992" t="s">
        <v>4349</v>
      </c>
      <c r="P992" t="s">
        <v>51</v>
      </c>
      <c r="Q992">
        <v>13</v>
      </c>
      <c r="R992" t="s">
        <v>88</v>
      </c>
      <c r="S992" t="s">
        <v>63</v>
      </c>
      <c r="T992">
        <v>69397</v>
      </c>
      <c r="U992" s="1">
        <v>45484</v>
      </c>
      <c r="V992" t="s">
        <v>126</v>
      </c>
      <c r="W992">
        <v>581282</v>
      </c>
      <c r="X992" t="s">
        <v>4350</v>
      </c>
      <c r="Y992">
        <v>798</v>
      </c>
      <c r="Z992">
        <v>1016</v>
      </c>
      <c r="AA992">
        <v>3</v>
      </c>
      <c r="AB992">
        <v>1219.2</v>
      </c>
      <c r="AC992">
        <f>Table1_1[[#This Row],[Price]]*Table1_1[[#This Row],[Quantity]]</f>
        <v>3048</v>
      </c>
    </row>
    <row r="993" spans="1:29" x14ac:dyDescent="0.3">
      <c r="A993" t="s">
        <v>28</v>
      </c>
      <c r="B993" t="s">
        <v>29</v>
      </c>
      <c r="C993" t="s">
        <v>148</v>
      </c>
      <c r="D993" t="s">
        <v>566</v>
      </c>
      <c r="E993" t="s">
        <v>56</v>
      </c>
      <c r="F993" t="s">
        <v>175</v>
      </c>
      <c r="G993">
        <v>44</v>
      </c>
      <c r="H993">
        <v>437058</v>
      </c>
      <c r="I993" t="s">
        <v>58</v>
      </c>
      <c r="J993" s="3">
        <v>44040</v>
      </c>
      <c r="K993">
        <v>800</v>
      </c>
      <c r="L993" t="s">
        <v>4351</v>
      </c>
      <c r="M993" t="s">
        <v>953</v>
      </c>
      <c r="N993" t="s">
        <v>4352</v>
      </c>
      <c r="O993" t="s">
        <v>4353</v>
      </c>
      <c r="P993" t="s">
        <v>87</v>
      </c>
      <c r="Q993">
        <v>7</v>
      </c>
      <c r="R993" t="s">
        <v>40</v>
      </c>
      <c r="S993" t="s">
        <v>79</v>
      </c>
      <c r="T993">
        <v>73241</v>
      </c>
      <c r="U993" s="1">
        <v>45569</v>
      </c>
      <c r="V993" t="s">
        <v>155</v>
      </c>
      <c r="W993">
        <v>197359</v>
      </c>
      <c r="X993" t="s">
        <v>4354</v>
      </c>
      <c r="Y993">
        <v>415</v>
      </c>
      <c r="Z993">
        <v>2192</v>
      </c>
      <c r="AA993">
        <v>3</v>
      </c>
      <c r="AB993">
        <v>2630.4</v>
      </c>
      <c r="AC993">
        <f>Table1_1[[#This Row],[Price]]*Table1_1[[#This Row],[Quantity]]</f>
        <v>6576</v>
      </c>
    </row>
    <row r="994" spans="1:29" x14ac:dyDescent="0.3">
      <c r="A994" t="s">
        <v>28</v>
      </c>
      <c r="B994" t="s">
        <v>29</v>
      </c>
      <c r="C994" t="s">
        <v>91</v>
      </c>
      <c r="D994" t="s">
        <v>237</v>
      </c>
      <c r="E994" t="s">
        <v>32</v>
      </c>
      <c r="F994" t="s">
        <v>135</v>
      </c>
      <c r="G994">
        <v>72</v>
      </c>
      <c r="H994">
        <v>400834</v>
      </c>
      <c r="I994" t="s">
        <v>58</v>
      </c>
      <c r="J994" s="3">
        <v>45239</v>
      </c>
      <c r="K994">
        <v>1200</v>
      </c>
      <c r="L994" t="s">
        <v>4355</v>
      </c>
      <c r="M994" t="s">
        <v>85</v>
      </c>
      <c r="N994" t="s">
        <v>4356</v>
      </c>
      <c r="O994" t="s">
        <v>4357</v>
      </c>
      <c r="P994" t="s">
        <v>51</v>
      </c>
      <c r="Q994">
        <v>5</v>
      </c>
      <c r="R994" t="s">
        <v>88</v>
      </c>
      <c r="S994" t="s">
        <v>63</v>
      </c>
      <c r="T994">
        <v>91134</v>
      </c>
      <c r="U994" s="1">
        <v>45406</v>
      </c>
      <c r="V994" t="s">
        <v>80</v>
      </c>
      <c r="W994">
        <v>521024</v>
      </c>
      <c r="X994" t="s">
        <v>4358</v>
      </c>
      <c r="Y994">
        <v>428</v>
      </c>
      <c r="Z994">
        <v>1024</v>
      </c>
      <c r="AA994">
        <v>3</v>
      </c>
      <c r="AB994">
        <v>1228.8000000000002</v>
      </c>
      <c r="AC994">
        <f>Table1_1[[#This Row],[Price]]*Table1_1[[#This Row],[Quantity]]</f>
        <v>3072</v>
      </c>
    </row>
    <row r="995" spans="1:29" x14ac:dyDescent="0.3">
      <c r="A995" t="s">
        <v>28</v>
      </c>
      <c r="B995" t="s">
        <v>29</v>
      </c>
      <c r="C995" t="s">
        <v>157</v>
      </c>
      <c r="D995" t="s">
        <v>170</v>
      </c>
      <c r="E995" t="s">
        <v>56</v>
      </c>
      <c r="F995" t="s">
        <v>33</v>
      </c>
      <c r="G995">
        <v>3</v>
      </c>
      <c r="H995">
        <v>416231</v>
      </c>
      <c r="I995" t="s">
        <v>58</v>
      </c>
      <c r="J995" s="3">
        <v>44202</v>
      </c>
      <c r="K995">
        <v>1200</v>
      </c>
      <c r="L995" t="s">
        <v>4360</v>
      </c>
      <c r="M995" t="s">
        <v>108</v>
      </c>
      <c r="N995" t="s">
        <v>4361</v>
      </c>
      <c r="O995">
        <v>-5029</v>
      </c>
      <c r="P995" t="s">
        <v>39</v>
      </c>
      <c r="Q995">
        <v>19</v>
      </c>
      <c r="R995" t="s">
        <v>40</v>
      </c>
      <c r="S995" t="s">
        <v>118</v>
      </c>
      <c r="T995">
        <v>99893</v>
      </c>
      <c r="U995" s="1">
        <v>45415</v>
      </c>
      <c r="V995" t="s">
        <v>140</v>
      </c>
      <c r="W995">
        <v>549758</v>
      </c>
      <c r="X995" t="s">
        <v>4362</v>
      </c>
      <c r="Y995">
        <v>822</v>
      </c>
      <c r="Z995">
        <v>849</v>
      </c>
      <c r="AA995">
        <v>1</v>
      </c>
      <c r="AB995">
        <v>339.6</v>
      </c>
      <c r="AC995">
        <f>Table1_1[[#This Row],[Price]]*Table1_1[[#This Row],[Quantity]]</f>
        <v>849</v>
      </c>
    </row>
    <row r="996" spans="1:29" x14ac:dyDescent="0.3">
      <c r="A996" t="s">
        <v>28</v>
      </c>
      <c r="B996" t="s">
        <v>29</v>
      </c>
      <c r="C996" t="s">
        <v>66</v>
      </c>
      <c r="D996" t="s">
        <v>621</v>
      </c>
      <c r="E996" t="s">
        <v>46</v>
      </c>
      <c r="F996" t="s">
        <v>150</v>
      </c>
      <c r="G996">
        <v>43</v>
      </c>
      <c r="H996">
        <v>430646</v>
      </c>
      <c r="I996" t="s">
        <v>58</v>
      </c>
      <c r="J996" s="3">
        <v>44231</v>
      </c>
      <c r="K996">
        <v>1300</v>
      </c>
      <c r="L996" t="s">
        <v>4363</v>
      </c>
      <c r="M996" t="s">
        <v>895</v>
      </c>
      <c r="N996" t="s">
        <v>4364</v>
      </c>
      <c r="O996" t="s">
        <v>4365</v>
      </c>
      <c r="P996" t="s">
        <v>71</v>
      </c>
      <c r="Q996">
        <v>16</v>
      </c>
      <c r="R996" t="s">
        <v>40</v>
      </c>
      <c r="S996" t="s">
        <v>79</v>
      </c>
      <c r="T996">
        <v>42780</v>
      </c>
      <c r="U996" s="1">
        <v>45596</v>
      </c>
      <c r="V996" t="s">
        <v>155</v>
      </c>
      <c r="W996">
        <v>244849</v>
      </c>
      <c r="X996" t="s">
        <v>4366</v>
      </c>
      <c r="Y996">
        <v>996</v>
      </c>
      <c r="Z996">
        <v>2902</v>
      </c>
      <c r="AA996">
        <v>4</v>
      </c>
      <c r="AB996">
        <v>4643.2</v>
      </c>
      <c r="AC996">
        <f>Table1_1[[#This Row],[Price]]*Table1_1[[#This Row],[Quantity]]</f>
        <v>11608</v>
      </c>
    </row>
    <row r="997" spans="1:29" x14ac:dyDescent="0.3">
      <c r="A997" t="s">
        <v>28</v>
      </c>
      <c r="B997" t="s">
        <v>29</v>
      </c>
      <c r="C997" t="s">
        <v>66</v>
      </c>
      <c r="D997" t="s">
        <v>524</v>
      </c>
      <c r="E997" t="s">
        <v>56</v>
      </c>
      <c r="F997" t="s">
        <v>106</v>
      </c>
      <c r="G997">
        <v>18</v>
      </c>
      <c r="H997">
        <v>425719</v>
      </c>
      <c r="I997" t="s">
        <v>58</v>
      </c>
      <c r="J997" s="3">
        <v>44112</v>
      </c>
      <c r="K997">
        <v>1200</v>
      </c>
      <c r="L997" t="s">
        <v>4367</v>
      </c>
      <c r="M997" t="s">
        <v>250</v>
      </c>
      <c r="N997" t="s">
        <v>4368</v>
      </c>
      <c r="O997" t="s">
        <v>4369</v>
      </c>
      <c r="P997" t="s">
        <v>87</v>
      </c>
      <c r="Q997">
        <v>14</v>
      </c>
      <c r="R997" t="s">
        <v>40</v>
      </c>
      <c r="S997" t="s">
        <v>41</v>
      </c>
      <c r="T997">
        <v>36195</v>
      </c>
      <c r="U997" s="1">
        <v>45590</v>
      </c>
      <c r="V997" t="s">
        <v>155</v>
      </c>
      <c r="W997">
        <v>615409</v>
      </c>
      <c r="X997" t="s">
        <v>4370</v>
      </c>
      <c r="Y997">
        <v>647</v>
      </c>
      <c r="Z997">
        <v>2664</v>
      </c>
      <c r="AA997">
        <v>8</v>
      </c>
      <c r="AB997">
        <v>8524.8000000000011</v>
      </c>
      <c r="AC997">
        <f>Table1_1[[#This Row],[Price]]*Table1_1[[#This Row],[Quantity]]</f>
        <v>21312</v>
      </c>
    </row>
    <row r="998" spans="1:29" x14ac:dyDescent="0.3">
      <c r="A998" t="s">
        <v>28</v>
      </c>
      <c r="B998" t="s">
        <v>29</v>
      </c>
      <c r="C998" t="s">
        <v>54</v>
      </c>
      <c r="D998" t="s">
        <v>149</v>
      </c>
      <c r="E998" t="s">
        <v>56</v>
      </c>
      <c r="F998" t="s">
        <v>113</v>
      </c>
      <c r="G998">
        <v>89</v>
      </c>
      <c r="H998">
        <v>418039</v>
      </c>
      <c r="I998" t="s">
        <v>34</v>
      </c>
      <c r="J998" s="3">
        <v>44573</v>
      </c>
      <c r="K998">
        <v>1300</v>
      </c>
      <c r="L998" t="s">
        <v>4372</v>
      </c>
      <c r="M998" t="s">
        <v>222</v>
      </c>
      <c r="N998" t="s">
        <v>4373</v>
      </c>
      <c r="O998" t="s">
        <v>4374</v>
      </c>
      <c r="P998" t="s">
        <v>87</v>
      </c>
      <c r="Q998">
        <v>13</v>
      </c>
      <c r="R998" t="s">
        <v>40</v>
      </c>
      <c r="S998" t="s">
        <v>41</v>
      </c>
      <c r="T998">
        <v>75800</v>
      </c>
      <c r="U998" s="1">
        <v>45583</v>
      </c>
      <c r="V998" t="s">
        <v>155</v>
      </c>
      <c r="W998">
        <v>451115</v>
      </c>
      <c r="X998" t="s">
        <v>4375</v>
      </c>
      <c r="Y998">
        <v>605</v>
      </c>
      <c r="Z998">
        <v>2576</v>
      </c>
      <c r="AA998">
        <v>3</v>
      </c>
      <c r="AB998">
        <v>3091.2000000000003</v>
      </c>
      <c r="AC998">
        <f>Table1_1[[#This Row],[Price]]*Table1_1[[#This Row],[Quantity]]</f>
        <v>7728</v>
      </c>
    </row>
    <row r="999" spans="1:29" x14ac:dyDescent="0.3">
      <c r="A999" t="s">
        <v>28</v>
      </c>
      <c r="B999" t="s">
        <v>29</v>
      </c>
      <c r="C999" t="s">
        <v>30</v>
      </c>
      <c r="D999" t="s">
        <v>616</v>
      </c>
      <c r="E999" t="s">
        <v>32</v>
      </c>
      <c r="F999" t="s">
        <v>175</v>
      </c>
      <c r="G999">
        <v>55</v>
      </c>
      <c r="H999">
        <v>403602</v>
      </c>
      <c r="I999" t="s">
        <v>58</v>
      </c>
      <c r="J999" s="3">
        <v>45157</v>
      </c>
      <c r="K999">
        <v>800</v>
      </c>
      <c r="L999" t="s">
        <v>4377</v>
      </c>
      <c r="M999" t="s">
        <v>428</v>
      </c>
      <c r="N999" t="s">
        <v>4378</v>
      </c>
      <c r="O999" t="s">
        <v>4379</v>
      </c>
      <c r="P999" t="s">
        <v>51</v>
      </c>
      <c r="Q999">
        <v>20</v>
      </c>
      <c r="R999" t="s">
        <v>88</v>
      </c>
      <c r="S999" t="s">
        <v>63</v>
      </c>
      <c r="T999">
        <v>63239</v>
      </c>
      <c r="U999" s="1">
        <v>45530</v>
      </c>
      <c r="V999" t="s">
        <v>64</v>
      </c>
      <c r="W999">
        <v>675042</v>
      </c>
      <c r="X999" t="s">
        <v>4380</v>
      </c>
      <c r="Y999">
        <v>422</v>
      </c>
      <c r="Z999">
        <v>1548</v>
      </c>
      <c r="AA999">
        <v>4</v>
      </c>
      <c r="AB999">
        <v>2476.8000000000002</v>
      </c>
      <c r="AC999">
        <f>Table1_1[[#This Row],[Price]]*Table1_1[[#This Row],[Quantity]]</f>
        <v>6192</v>
      </c>
    </row>
    <row r="1000" spans="1:29" x14ac:dyDescent="0.3">
      <c r="A1000" t="s">
        <v>28</v>
      </c>
      <c r="B1000" t="s">
        <v>29</v>
      </c>
      <c r="C1000" t="s">
        <v>30</v>
      </c>
      <c r="D1000" t="s">
        <v>349</v>
      </c>
      <c r="E1000" t="s">
        <v>32</v>
      </c>
      <c r="F1000" t="s">
        <v>47</v>
      </c>
      <c r="G1000">
        <v>49</v>
      </c>
      <c r="H1000">
        <v>434478</v>
      </c>
      <c r="I1000" t="s">
        <v>34</v>
      </c>
      <c r="J1000" s="3">
        <v>45254</v>
      </c>
      <c r="K1000">
        <v>1100</v>
      </c>
      <c r="L1000" t="s">
        <v>4381</v>
      </c>
      <c r="M1000" t="s">
        <v>1118</v>
      </c>
      <c r="N1000" t="s">
        <v>4382</v>
      </c>
      <c r="O1000" t="s">
        <v>4383</v>
      </c>
      <c r="P1000" t="s">
        <v>39</v>
      </c>
      <c r="Q1000">
        <v>11</v>
      </c>
      <c r="R1000" t="s">
        <v>40</v>
      </c>
      <c r="S1000" t="s">
        <v>63</v>
      </c>
      <c r="T1000">
        <v>68745</v>
      </c>
      <c r="U1000" s="1">
        <v>45505</v>
      </c>
      <c r="V1000" t="s">
        <v>64</v>
      </c>
      <c r="W1000">
        <v>643874</v>
      </c>
      <c r="X1000" t="s">
        <v>4384</v>
      </c>
      <c r="Y1000">
        <v>910</v>
      </c>
      <c r="Z1000">
        <v>1238</v>
      </c>
      <c r="AA1000">
        <v>5</v>
      </c>
      <c r="AB1000">
        <v>2476</v>
      </c>
      <c r="AC1000">
        <f>Table1_1[[#This Row],[Price]]*Table1_1[[#This Row],[Quantity]]</f>
        <v>6190</v>
      </c>
    </row>
    <row r="1001" spans="1:29" x14ac:dyDescent="0.3">
      <c r="A1001" t="s">
        <v>28</v>
      </c>
      <c r="B1001" t="s">
        <v>29</v>
      </c>
      <c r="C1001" t="s">
        <v>66</v>
      </c>
      <c r="D1001" t="s">
        <v>637</v>
      </c>
      <c r="E1001" t="s">
        <v>32</v>
      </c>
      <c r="F1001" t="s">
        <v>106</v>
      </c>
      <c r="G1001">
        <v>43</v>
      </c>
      <c r="H1001">
        <v>419271</v>
      </c>
      <c r="I1001" t="s">
        <v>58</v>
      </c>
      <c r="J1001" s="3">
        <v>45245</v>
      </c>
      <c r="K1001">
        <v>1000</v>
      </c>
      <c r="L1001" t="s">
        <v>4385</v>
      </c>
      <c r="M1001" t="s">
        <v>172</v>
      </c>
      <c r="N1001" t="s">
        <v>4386</v>
      </c>
      <c r="O1001" t="s">
        <v>4387</v>
      </c>
      <c r="P1001" t="s">
        <v>71</v>
      </c>
      <c r="Q1001">
        <v>3</v>
      </c>
      <c r="R1001" t="s">
        <v>40</v>
      </c>
      <c r="S1001" t="s">
        <v>118</v>
      </c>
      <c r="T1001">
        <v>78027</v>
      </c>
      <c r="U1001" s="1">
        <v>45540</v>
      </c>
      <c r="V1001" t="s">
        <v>180</v>
      </c>
      <c r="W1001">
        <v>722471</v>
      </c>
      <c r="X1001" t="s">
        <v>4388</v>
      </c>
      <c r="Y1001">
        <v>957</v>
      </c>
      <c r="Z1001">
        <v>2619</v>
      </c>
      <c r="AA1001">
        <v>2</v>
      </c>
      <c r="AB1001">
        <v>2095.2000000000003</v>
      </c>
      <c r="AC1001">
        <f>Table1_1[[#This Row],[Price]]*Table1_1[[#This Row],[Quantity]]</f>
        <v>5238</v>
      </c>
    </row>
    <row r="1002" spans="1:29" x14ac:dyDescent="0.3">
      <c r="A1002" t="s">
        <v>28</v>
      </c>
      <c r="B1002" t="s">
        <v>29</v>
      </c>
      <c r="C1002" t="s">
        <v>54</v>
      </c>
      <c r="D1002" t="s">
        <v>105</v>
      </c>
      <c r="E1002" t="s">
        <v>46</v>
      </c>
      <c r="F1002" t="s">
        <v>150</v>
      </c>
      <c r="G1002">
        <v>46</v>
      </c>
      <c r="H1002">
        <v>412839</v>
      </c>
      <c r="I1002" t="s">
        <v>34</v>
      </c>
      <c r="J1002" s="3">
        <v>45528</v>
      </c>
      <c r="K1002">
        <v>1200</v>
      </c>
      <c r="L1002" t="s">
        <v>4390</v>
      </c>
      <c r="M1002" t="s">
        <v>244</v>
      </c>
      <c r="N1002" t="s">
        <v>4391</v>
      </c>
      <c r="O1002" t="s">
        <v>4392</v>
      </c>
      <c r="P1002" t="s">
        <v>71</v>
      </c>
      <c r="Q1002">
        <v>6</v>
      </c>
      <c r="R1002" t="s">
        <v>40</v>
      </c>
      <c r="S1002" t="s">
        <v>63</v>
      </c>
      <c r="T1002">
        <v>36426</v>
      </c>
      <c r="U1002" s="1">
        <v>45402</v>
      </c>
      <c r="V1002" t="s">
        <v>80</v>
      </c>
      <c r="W1002">
        <v>260770</v>
      </c>
      <c r="X1002" t="s">
        <v>4393</v>
      </c>
      <c r="Y1002">
        <v>204</v>
      </c>
      <c r="Z1002">
        <v>2640</v>
      </c>
      <c r="AA1002">
        <v>3</v>
      </c>
      <c r="AB1002">
        <v>3168</v>
      </c>
      <c r="AC1002">
        <f>Table1_1[[#This Row],[Price]]*Table1_1[[#This Row],[Quantity]]</f>
        <v>7920</v>
      </c>
    </row>
    <row r="1003" spans="1:29" x14ac:dyDescent="0.3">
      <c r="A1003" t="s">
        <v>28</v>
      </c>
      <c r="B1003" t="s">
        <v>29</v>
      </c>
      <c r="C1003" t="s">
        <v>30</v>
      </c>
      <c r="D1003" t="s">
        <v>163</v>
      </c>
      <c r="E1003" t="s">
        <v>46</v>
      </c>
      <c r="F1003" t="s">
        <v>99</v>
      </c>
      <c r="G1003">
        <v>46</v>
      </c>
      <c r="H1003">
        <v>415667</v>
      </c>
      <c r="I1003" t="s">
        <v>58</v>
      </c>
      <c r="J1003" s="3">
        <v>44198</v>
      </c>
      <c r="K1003">
        <v>1300</v>
      </c>
      <c r="L1003" t="s">
        <v>4394</v>
      </c>
      <c r="M1003" t="s">
        <v>1048</v>
      </c>
      <c r="N1003" t="s">
        <v>4395</v>
      </c>
      <c r="O1003" t="s">
        <v>4396</v>
      </c>
      <c r="P1003" t="s">
        <v>87</v>
      </c>
      <c r="Q1003">
        <v>10</v>
      </c>
      <c r="R1003" t="s">
        <v>40</v>
      </c>
      <c r="S1003" t="s">
        <v>118</v>
      </c>
      <c r="T1003">
        <v>62154</v>
      </c>
      <c r="U1003" s="1">
        <v>45297</v>
      </c>
      <c r="V1003" t="s">
        <v>111</v>
      </c>
      <c r="W1003">
        <v>242811</v>
      </c>
      <c r="X1003" t="s">
        <v>4397</v>
      </c>
      <c r="Y1003">
        <v>698</v>
      </c>
      <c r="Z1003">
        <v>852</v>
      </c>
      <c r="AA1003">
        <v>3</v>
      </c>
      <c r="AB1003">
        <v>1022.4000000000001</v>
      </c>
      <c r="AC1003">
        <f>Table1_1[[#This Row],[Price]]*Table1_1[[#This Row],[Quantity]]</f>
        <v>2556</v>
      </c>
    </row>
    <row r="1004" spans="1:29" x14ac:dyDescent="0.3">
      <c r="A1004" t="s">
        <v>28</v>
      </c>
      <c r="B1004" t="s">
        <v>29</v>
      </c>
      <c r="C1004" t="s">
        <v>54</v>
      </c>
      <c r="D1004" t="s">
        <v>74</v>
      </c>
      <c r="E1004" t="s">
        <v>32</v>
      </c>
      <c r="F1004" t="s">
        <v>57</v>
      </c>
      <c r="G1004">
        <v>18</v>
      </c>
      <c r="H1004">
        <v>422057</v>
      </c>
      <c r="I1004" t="s">
        <v>34</v>
      </c>
      <c r="J1004" s="3">
        <v>44647</v>
      </c>
      <c r="K1004">
        <v>1000</v>
      </c>
      <c r="L1004" t="s">
        <v>4399</v>
      </c>
      <c r="M1004" t="s">
        <v>137</v>
      </c>
      <c r="N1004" t="s">
        <v>4400</v>
      </c>
      <c r="O1004" t="s">
        <v>4401</v>
      </c>
      <c r="P1004" t="s">
        <v>71</v>
      </c>
      <c r="Q1004">
        <v>19</v>
      </c>
      <c r="R1004" t="s">
        <v>88</v>
      </c>
      <c r="S1004" t="s">
        <v>41</v>
      </c>
      <c r="T1004">
        <v>34519</v>
      </c>
      <c r="U1004" s="1">
        <v>45333</v>
      </c>
      <c r="V1004" t="s">
        <v>119</v>
      </c>
      <c r="W1004">
        <v>813401</v>
      </c>
      <c r="X1004" t="s">
        <v>4402</v>
      </c>
      <c r="Y1004">
        <v>405</v>
      </c>
      <c r="Z1004">
        <v>654</v>
      </c>
      <c r="AA1004">
        <v>3</v>
      </c>
      <c r="AB1004">
        <v>784.80000000000007</v>
      </c>
      <c r="AC1004">
        <f>Table1_1[[#This Row],[Price]]*Table1_1[[#This Row],[Quantity]]</f>
        <v>1962</v>
      </c>
    </row>
    <row r="1005" spans="1:29" x14ac:dyDescent="0.3">
      <c r="A1005" t="s">
        <v>28</v>
      </c>
      <c r="B1005" t="s">
        <v>29</v>
      </c>
      <c r="C1005" t="s">
        <v>30</v>
      </c>
      <c r="D1005" t="s">
        <v>74</v>
      </c>
      <c r="E1005" t="s">
        <v>56</v>
      </c>
      <c r="F1005" t="s">
        <v>99</v>
      </c>
      <c r="G1005">
        <v>79</v>
      </c>
      <c r="H1005">
        <v>424089</v>
      </c>
      <c r="I1005" t="s">
        <v>34</v>
      </c>
      <c r="J1005" s="3">
        <v>45620</v>
      </c>
      <c r="K1005">
        <v>950</v>
      </c>
      <c r="L1005" t="s">
        <v>4404</v>
      </c>
      <c r="M1005" t="s">
        <v>1072</v>
      </c>
      <c r="N1005" t="s">
        <v>4405</v>
      </c>
      <c r="O1005" t="s">
        <v>4406</v>
      </c>
      <c r="P1005" t="s">
        <v>71</v>
      </c>
      <c r="Q1005">
        <v>7</v>
      </c>
      <c r="R1005" t="s">
        <v>40</v>
      </c>
      <c r="S1005" t="s">
        <v>41</v>
      </c>
      <c r="T1005">
        <v>29816</v>
      </c>
      <c r="U1005" s="1">
        <v>45617</v>
      </c>
      <c r="V1005" t="s">
        <v>42</v>
      </c>
      <c r="W1005">
        <v>916334</v>
      </c>
      <c r="X1005" t="s">
        <v>4407</v>
      </c>
      <c r="Y1005">
        <v>371</v>
      </c>
      <c r="Z1005">
        <v>616</v>
      </c>
      <c r="AA1005">
        <v>5</v>
      </c>
      <c r="AB1005">
        <v>1232</v>
      </c>
      <c r="AC1005">
        <f>Table1_1[[#This Row],[Price]]*Table1_1[[#This Row],[Quantity]]</f>
        <v>3080</v>
      </c>
    </row>
    <row r="1006" spans="1:29" x14ac:dyDescent="0.3">
      <c r="A1006" t="s">
        <v>28</v>
      </c>
      <c r="B1006" t="s">
        <v>29</v>
      </c>
      <c r="C1006" t="s">
        <v>44</v>
      </c>
      <c r="D1006" t="s">
        <v>274</v>
      </c>
      <c r="E1006" t="s">
        <v>56</v>
      </c>
      <c r="F1006" t="s">
        <v>99</v>
      </c>
      <c r="G1006">
        <v>33</v>
      </c>
      <c r="H1006">
        <v>429882</v>
      </c>
      <c r="I1006" t="s">
        <v>58</v>
      </c>
      <c r="J1006" s="3">
        <v>44898</v>
      </c>
      <c r="K1006">
        <v>1200</v>
      </c>
      <c r="L1006" t="s">
        <v>4408</v>
      </c>
      <c r="M1006" t="s">
        <v>269</v>
      </c>
      <c r="N1006" t="s">
        <v>4409</v>
      </c>
      <c r="O1006" t="s">
        <v>4410</v>
      </c>
      <c r="P1006" t="s">
        <v>87</v>
      </c>
      <c r="Q1006">
        <v>5</v>
      </c>
      <c r="R1006" t="s">
        <v>88</v>
      </c>
      <c r="S1006" t="s">
        <v>41</v>
      </c>
      <c r="T1006">
        <v>43205</v>
      </c>
      <c r="U1006" s="1">
        <v>45492</v>
      </c>
      <c r="V1006" t="s">
        <v>126</v>
      </c>
      <c r="W1006">
        <v>628694</v>
      </c>
      <c r="X1006" t="s">
        <v>4411</v>
      </c>
      <c r="Y1006">
        <v>910</v>
      </c>
      <c r="Z1006">
        <v>2064</v>
      </c>
      <c r="AA1006">
        <v>3</v>
      </c>
      <c r="AB1006">
        <v>2476.8000000000002</v>
      </c>
      <c r="AC1006">
        <f>Table1_1[[#This Row],[Price]]*Table1_1[[#This Row],[Quantity]]</f>
        <v>6192</v>
      </c>
    </row>
    <row r="1007" spans="1:29" x14ac:dyDescent="0.3">
      <c r="A1007" t="s">
        <v>28</v>
      </c>
      <c r="B1007" t="s">
        <v>29</v>
      </c>
      <c r="C1007" t="s">
        <v>54</v>
      </c>
      <c r="D1007" t="s">
        <v>511</v>
      </c>
      <c r="E1007" t="s">
        <v>32</v>
      </c>
      <c r="F1007" t="s">
        <v>150</v>
      </c>
      <c r="G1007">
        <v>81</v>
      </c>
      <c r="H1007">
        <v>410039</v>
      </c>
      <c r="I1007" t="s">
        <v>34</v>
      </c>
      <c r="J1007" s="3">
        <v>44504</v>
      </c>
      <c r="K1007">
        <v>1000</v>
      </c>
      <c r="L1007" t="s">
        <v>4412</v>
      </c>
      <c r="M1007" t="s">
        <v>152</v>
      </c>
      <c r="N1007" t="s">
        <v>4413</v>
      </c>
      <c r="O1007" t="s">
        <v>4414</v>
      </c>
      <c r="P1007" t="s">
        <v>39</v>
      </c>
      <c r="Q1007">
        <v>11</v>
      </c>
      <c r="R1007" t="s">
        <v>40</v>
      </c>
      <c r="S1007" t="s">
        <v>118</v>
      </c>
      <c r="T1007">
        <v>37349</v>
      </c>
      <c r="U1007" s="1">
        <v>45398</v>
      </c>
      <c r="V1007" t="s">
        <v>80</v>
      </c>
      <c r="W1007">
        <v>113601</v>
      </c>
      <c r="X1007" t="s">
        <v>4415</v>
      </c>
      <c r="Y1007">
        <v>285</v>
      </c>
      <c r="Z1007">
        <v>520</v>
      </c>
      <c r="AA1007">
        <v>6</v>
      </c>
      <c r="AB1007">
        <v>1248</v>
      </c>
      <c r="AC1007">
        <f>Table1_1[[#This Row],[Price]]*Table1_1[[#This Row],[Quantity]]</f>
        <v>3120</v>
      </c>
    </row>
    <row r="1008" spans="1:29" x14ac:dyDescent="0.3">
      <c r="A1008" t="s">
        <v>28</v>
      </c>
      <c r="B1008" t="s">
        <v>29</v>
      </c>
      <c r="C1008" t="s">
        <v>91</v>
      </c>
      <c r="D1008" t="s">
        <v>254</v>
      </c>
      <c r="E1008" t="s">
        <v>56</v>
      </c>
      <c r="F1008" t="s">
        <v>83</v>
      </c>
      <c r="G1008">
        <v>18</v>
      </c>
      <c r="H1008">
        <v>402926</v>
      </c>
      <c r="I1008" t="s">
        <v>58</v>
      </c>
      <c r="J1008" s="3">
        <v>43885</v>
      </c>
      <c r="K1008">
        <v>950</v>
      </c>
      <c r="L1008" t="s">
        <v>4416</v>
      </c>
      <c r="M1008" t="s">
        <v>361</v>
      </c>
      <c r="N1008" t="s">
        <v>4417</v>
      </c>
      <c r="O1008" t="s">
        <v>4418</v>
      </c>
      <c r="P1008" t="s">
        <v>87</v>
      </c>
      <c r="Q1008">
        <v>20</v>
      </c>
      <c r="R1008" t="s">
        <v>88</v>
      </c>
      <c r="S1008" t="s">
        <v>79</v>
      </c>
      <c r="T1008">
        <v>98004</v>
      </c>
      <c r="U1008" s="1">
        <v>45599</v>
      </c>
      <c r="V1008" t="s">
        <v>42</v>
      </c>
      <c r="W1008">
        <v>607924</v>
      </c>
      <c r="X1008" t="s">
        <v>4419</v>
      </c>
      <c r="Y1008">
        <v>874</v>
      </c>
      <c r="Z1008">
        <v>2840</v>
      </c>
      <c r="AA1008">
        <v>6</v>
      </c>
      <c r="AB1008">
        <v>6816</v>
      </c>
      <c r="AC1008">
        <f>Table1_1[[#This Row],[Price]]*Table1_1[[#This Row],[Quantity]]</f>
        <v>17040</v>
      </c>
    </row>
    <row r="1009" spans="1:29" x14ac:dyDescent="0.3">
      <c r="A1009" t="s">
        <v>28</v>
      </c>
      <c r="B1009" t="s">
        <v>29</v>
      </c>
      <c r="C1009" t="s">
        <v>193</v>
      </c>
      <c r="D1009" t="s">
        <v>566</v>
      </c>
      <c r="E1009" t="s">
        <v>46</v>
      </c>
      <c r="F1009" t="s">
        <v>57</v>
      </c>
      <c r="G1009">
        <v>85</v>
      </c>
      <c r="H1009">
        <v>421532</v>
      </c>
      <c r="I1009" t="s">
        <v>58</v>
      </c>
      <c r="J1009" s="3">
        <v>44067</v>
      </c>
      <c r="K1009">
        <v>1400</v>
      </c>
      <c r="L1009" t="s">
        <v>4420</v>
      </c>
      <c r="M1009" t="s">
        <v>1291</v>
      </c>
      <c r="N1009" t="s">
        <v>4421</v>
      </c>
      <c r="O1009" t="s">
        <v>4422</v>
      </c>
      <c r="P1009" t="s">
        <v>71</v>
      </c>
      <c r="Q1009">
        <v>9</v>
      </c>
      <c r="R1009" t="s">
        <v>40</v>
      </c>
      <c r="S1009" t="s">
        <v>41</v>
      </c>
      <c r="T1009">
        <v>36978</v>
      </c>
      <c r="U1009" s="1">
        <v>45512</v>
      </c>
      <c r="V1009" t="s">
        <v>64</v>
      </c>
      <c r="W1009">
        <v>737981</v>
      </c>
      <c r="X1009" t="s">
        <v>4423</v>
      </c>
      <c r="Y1009">
        <v>308</v>
      </c>
      <c r="Z1009">
        <v>612</v>
      </c>
      <c r="AA1009">
        <v>7</v>
      </c>
      <c r="AB1009">
        <v>1713.6000000000001</v>
      </c>
      <c r="AC1009">
        <f>Table1_1[[#This Row],[Price]]*Table1_1[[#This Row],[Quantity]]</f>
        <v>4284</v>
      </c>
    </row>
    <row r="1010" spans="1:29" x14ac:dyDescent="0.3">
      <c r="A1010" t="s">
        <v>28</v>
      </c>
      <c r="B1010" t="s">
        <v>29</v>
      </c>
      <c r="C1010" t="s">
        <v>91</v>
      </c>
      <c r="D1010" t="s">
        <v>611</v>
      </c>
      <c r="E1010" t="s">
        <v>56</v>
      </c>
      <c r="F1010" t="s">
        <v>99</v>
      </c>
      <c r="G1010">
        <v>96</v>
      </c>
      <c r="H1010">
        <v>404714</v>
      </c>
      <c r="I1010" t="s">
        <v>58</v>
      </c>
      <c r="J1010" s="3">
        <v>45165</v>
      </c>
      <c r="K1010">
        <v>1400</v>
      </c>
      <c r="L1010" t="s">
        <v>4425</v>
      </c>
      <c r="M1010" t="s">
        <v>1118</v>
      </c>
      <c r="N1010" t="s">
        <v>4426</v>
      </c>
      <c r="O1010" t="s">
        <v>4427</v>
      </c>
      <c r="P1010" t="s">
        <v>51</v>
      </c>
      <c r="Q1010">
        <v>18</v>
      </c>
      <c r="R1010" t="s">
        <v>40</v>
      </c>
      <c r="S1010" t="s">
        <v>41</v>
      </c>
      <c r="T1010">
        <v>48852</v>
      </c>
      <c r="U1010" s="1">
        <v>45567</v>
      </c>
      <c r="V1010" t="s">
        <v>155</v>
      </c>
      <c r="W1010">
        <v>324880</v>
      </c>
      <c r="X1010" t="s">
        <v>4428</v>
      </c>
      <c r="Y1010">
        <v>339</v>
      </c>
      <c r="Z1010">
        <v>1544</v>
      </c>
      <c r="AA1010">
        <v>8</v>
      </c>
      <c r="AB1010">
        <v>4940.8</v>
      </c>
      <c r="AC1010">
        <f>Table1_1[[#This Row],[Price]]*Table1_1[[#This Row],[Quantity]]</f>
        <v>12352</v>
      </c>
    </row>
    <row r="1011" spans="1:29" x14ac:dyDescent="0.3">
      <c r="A1011" t="s">
        <v>28</v>
      </c>
      <c r="B1011" t="s">
        <v>29</v>
      </c>
      <c r="C1011" t="s">
        <v>66</v>
      </c>
      <c r="D1011" t="s">
        <v>248</v>
      </c>
      <c r="E1011" t="s">
        <v>56</v>
      </c>
      <c r="F1011" t="s">
        <v>150</v>
      </c>
      <c r="G1011">
        <v>51</v>
      </c>
      <c r="H1011">
        <v>419421</v>
      </c>
      <c r="I1011" t="s">
        <v>34</v>
      </c>
      <c r="J1011" s="3">
        <v>43862</v>
      </c>
      <c r="K1011">
        <v>1300</v>
      </c>
      <c r="L1011" t="s">
        <v>4429</v>
      </c>
      <c r="M1011" t="s">
        <v>205</v>
      </c>
      <c r="N1011" t="s">
        <v>4430</v>
      </c>
      <c r="O1011" t="s">
        <v>4431</v>
      </c>
      <c r="P1011" t="s">
        <v>39</v>
      </c>
      <c r="Q1011">
        <v>19</v>
      </c>
      <c r="R1011" t="s">
        <v>88</v>
      </c>
      <c r="S1011" t="s">
        <v>118</v>
      </c>
      <c r="T1011">
        <v>90829</v>
      </c>
      <c r="U1011" s="1">
        <v>45532</v>
      </c>
      <c r="V1011" t="s">
        <v>64</v>
      </c>
      <c r="W1011">
        <v>523943</v>
      </c>
      <c r="X1011" t="s">
        <v>4432</v>
      </c>
      <c r="Y1011">
        <v>300</v>
      </c>
      <c r="Z1011">
        <v>2203</v>
      </c>
      <c r="AA1011">
        <v>8</v>
      </c>
      <c r="AB1011">
        <v>7049.6</v>
      </c>
      <c r="AC1011">
        <f>Table1_1[[#This Row],[Price]]*Table1_1[[#This Row],[Quantity]]</f>
        <v>17624</v>
      </c>
    </row>
    <row r="1012" spans="1:29" x14ac:dyDescent="0.3">
      <c r="A1012" t="s">
        <v>28</v>
      </c>
      <c r="B1012" t="s">
        <v>29</v>
      </c>
      <c r="C1012" t="s">
        <v>148</v>
      </c>
      <c r="D1012" t="s">
        <v>74</v>
      </c>
      <c r="E1012" t="s">
        <v>46</v>
      </c>
      <c r="F1012" t="s">
        <v>99</v>
      </c>
      <c r="G1012">
        <v>89</v>
      </c>
      <c r="H1012">
        <v>413084</v>
      </c>
      <c r="I1012" t="s">
        <v>34</v>
      </c>
      <c r="J1012" s="3">
        <v>45355</v>
      </c>
      <c r="K1012">
        <v>1200</v>
      </c>
      <c r="L1012" t="s">
        <v>4433</v>
      </c>
      <c r="M1012" t="s">
        <v>1305</v>
      </c>
      <c r="N1012" t="s">
        <v>4434</v>
      </c>
      <c r="O1012" t="s">
        <v>4435</v>
      </c>
      <c r="P1012" t="s">
        <v>71</v>
      </c>
      <c r="Q1012">
        <v>10</v>
      </c>
      <c r="R1012" t="s">
        <v>88</v>
      </c>
      <c r="S1012" t="s">
        <v>118</v>
      </c>
      <c r="T1012">
        <v>22381</v>
      </c>
      <c r="U1012" s="1">
        <v>45298</v>
      </c>
      <c r="V1012" t="s">
        <v>111</v>
      </c>
      <c r="W1012">
        <v>291409</v>
      </c>
      <c r="X1012" t="s">
        <v>4436</v>
      </c>
      <c r="Y1012">
        <v>301</v>
      </c>
      <c r="Z1012">
        <v>2632</v>
      </c>
      <c r="AA1012">
        <v>5</v>
      </c>
      <c r="AB1012">
        <v>5264</v>
      </c>
      <c r="AC1012">
        <f>Table1_1[[#This Row],[Price]]*Table1_1[[#This Row],[Quantity]]</f>
        <v>13160</v>
      </c>
    </row>
    <row r="1013" spans="1:29" x14ac:dyDescent="0.3">
      <c r="A1013" t="s">
        <v>28</v>
      </c>
      <c r="B1013" t="s">
        <v>29</v>
      </c>
      <c r="C1013" t="s">
        <v>30</v>
      </c>
      <c r="D1013" t="s">
        <v>380</v>
      </c>
      <c r="E1013" t="s">
        <v>46</v>
      </c>
      <c r="F1013" t="s">
        <v>175</v>
      </c>
      <c r="G1013">
        <v>13</v>
      </c>
      <c r="H1013">
        <v>432050</v>
      </c>
      <c r="I1013" t="s">
        <v>34</v>
      </c>
      <c r="J1013" s="3">
        <v>45051</v>
      </c>
      <c r="K1013">
        <v>1300</v>
      </c>
      <c r="L1013" t="s">
        <v>4437</v>
      </c>
      <c r="M1013" t="s">
        <v>345</v>
      </c>
      <c r="N1013" t="s">
        <v>4438</v>
      </c>
      <c r="O1013" t="s">
        <v>4439</v>
      </c>
      <c r="P1013" t="s">
        <v>51</v>
      </c>
      <c r="Q1013">
        <v>10</v>
      </c>
      <c r="R1013" t="s">
        <v>88</v>
      </c>
      <c r="S1013" t="s">
        <v>63</v>
      </c>
      <c r="T1013">
        <v>26468</v>
      </c>
      <c r="U1013" s="1">
        <v>45524</v>
      </c>
      <c r="V1013" t="s">
        <v>64</v>
      </c>
      <c r="W1013">
        <v>266066</v>
      </c>
      <c r="X1013" t="s">
        <v>4362</v>
      </c>
      <c r="Y1013">
        <v>426</v>
      </c>
      <c r="Z1013">
        <v>2243</v>
      </c>
      <c r="AA1013">
        <v>2</v>
      </c>
      <c r="AB1013">
        <v>1794.4</v>
      </c>
      <c r="AC1013">
        <f>Table1_1[[#This Row],[Price]]*Table1_1[[#This Row],[Quantity]]</f>
        <v>4486</v>
      </c>
    </row>
    <row r="1014" spans="1:29" x14ac:dyDescent="0.3">
      <c r="A1014" t="s">
        <v>28</v>
      </c>
      <c r="B1014" t="s">
        <v>29</v>
      </c>
      <c r="C1014" t="s">
        <v>54</v>
      </c>
      <c r="D1014" t="s">
        <v>421</v>
      </c>
      <c r="E1014" t="s">
        <v>32</v>
      </c>
      <c r="F1014" t="s">
        <v>150</v>
      </c>
      <c r="G1014">
        <v>92</v>
      </c>
      <c r="H1014">
        <v>405555</v>
      </c>
      <c r="I1014" t="s">
        <v>58</v>
      </c>
      <c r="J1014" s="3">
        <v>44969</v>
      </c>
      <c r="K1014">
        <v>1100</v>
      </c>
      <c r="L1014" t="s">
        <v>4440</v>
      </c>
      <c r="M1014" t="s">
        <v>423</v>
      </c>
      <c r="N1014" t="s">
        <v>4441</v>
      </c>
      <c r="O1014" t="s">
        <v>4442</v>
      </c>
      <c r="P1014" t="s">
        <v>51</v>
      </c>
      <c r="Q1014">
        <v>4</v>
      </c>
      <c r="R1014" t="s">
        <v>88</v>
      </c>
      <c r="S1014" t="s">
        <v>63</v>
      </c>
      <c r="T1014">
        <v>58908</v>
      </c>
      <c r="U1014" s="1">
        <v>45424</v>
      </c>
      <c r="V1014" t="s">
        <v>140</v>
      </c>
      <c r="W1014">
        <v>997354</v>
      </c>
      <c r="X1014" t="s">
        <v>4443</v>
      </c>
      <c r="Y1014">
        <v>887</v>
      </c>
      <c r="Z1014">
        <v>2855</v>
      </c>
      <c r="AA1014">
        <v>5</v>
      </c>
      <c r="AB1014">
        <v>5710</v>
      </c>
      <c r="AC1014">
        <f>Table1_1[[#This Row],[Price]]*Table1_1[[#This Row],[Quantity]]</f>
        <v>14275</v>
      </c>
    </row>
    <row r="1015" spans="1:29" x14ac:dyDescent="0.3">
      <c r="A1015" t="s">
        <v>28</v>
      </c>
      <c r="B1015" t="s">
        <v>29</v>
      </c>
      <c r="C1015" t="s">
        <v>66</v>
      </c>
      <c r="D1015" t="s">
        <v>511</v>
      </c>
      <c r="E1015" t="s">
        <v>46</v>
      </c>
      <c r="F1015" t="s">
        <v>47</v>
      </c>
      <c r="G1015">
        <v>75</v>
      </c>
      <c r="H1015">
        <v>419524</v>
      </c>
      <c r="I1015" t="s">
        <v>58</v>
      </c>
      <c r="J1015" s="3">
        <v>43983</v>
      </c>
      <c r="K1015">
        <v>800</v>
      </c>
      <c r="L1015" t="s">
        <v>4444</v>
      </c>
      <c r="M1015" t="s">
        <v>1147</v>
      </c>
      <c r="N1015" t="s">
        <v>4445</v>
      </c>
      <c r="O1015" t="s">
        <v>4446</v>
      </c>
      <c r="P1015" t="s">
        <v>51</v>
      </c>
      <c r="Q1015">
        <v>11</v>
      </c>
      <c r="R1015" t="s">
        <v>40</v>
      </c>
      <c r="S1015" t="s">
        <v>41</v>
      </c>
      <c r="T1015">
        <v>81833</v>
      </c>
      <c r="U1015" s="1">
        <v>45582</v>
      </c>
      <c r="V1015" t="s">
        <v>155</v>
      </c>
      <c r="W1015">
        <v>912121</v>
      </c>
      <c r="X1015" t="s">
        <v>4447</v>
      </c>
      <c r="Y1015">
        <v>637</v>
      </c>
      <c r="Z1015">
        <v>524</v>
      </c>
      <c r="AA1015">
        <v>4</v>
      </c>
      <c r="AB1015">
        <v>838.40000000000009</v>
      </c>
      <c r="AC1015">
        <f>Table1_1[[#This Row],[Price]]*Table1_1[[#This Row],[Quantity]]</f>
        <v>2096</v>
      </c>
    </row>
    <row r="1016" spans="1:29" x14ac:dyDescent="0.3">
      <c r="A1016" t="s">
        <v>28</v>
      </c>
      <c r="B1016" t="s">
        <v>29</v>
      </c>
      <c r="C1016" t="s">
        <v>91</v>
      </c>
      <c r="D1016" t="s">
        <v>248</v>
      </c>
      <c r="E1016" t="s">
        <v>46</v>
      </c>
      <c r="F1016" t="s">
        <v>106</v>
      </c>
      <c r="G1016">
        <v>39</v>
      </c>
      <c r="H1016">
        <v>401758</v>
      </c>
      <c r="I1016" t="s">
        <v>58</v>
      </c>
      <c r="J1016" s="3">
        <v>45595</v>
      </c>
      <c r="K1016">
        <v>1200</v>
      </c>
      <c r="L1016" t="s">
        <v>4449</v>
      </c>
      <c r="M1016" t="s">
        <v>200</v>
      </c>
      <c r="N1016" t="s">
        <v>4450</v>
      </c>
      <c r="O1016" t="s">
        <v>4451</v>
      </c>
      <c r="P1016" t="s">
        <v>51</v>
      </c>
      <c r="Q1016">
        <v>19</v>
      </c>
      <c r="R1016" t="s">
        <v>40</v>
      </c>
      <c r="S1016" t="s">
        <v>41</v>
      </c>
      <c r="T1016">
        <v>85598</v>
      </c>
      <c r="U1016" s="1">
        <v>45597</v>
      </c>
      <c r="V1016" t="s">
        <v>42</v>
      </c>
      <c r="W1016">
        <v>441843</v>
      </c>
      <c r="X1016" t="s">
        <v>4452</v>
      </c>
      <c r="Y1016">
        <v>733</v>
      </c>
      <c r="Z1016">
        <v>599</v>
      </c>
      <c r="AA1016">
        <v>5</v>
      </c>
      <c r="AB1016">
        <v>1198</v>
      </c>
      <c r="AC1016">
        <f>Table1_1[[#This Row],[Price]]*Table1_1[[#This Row],[Quantity]]</f>
        <v>2995</v>
      </c>
    </row>
    <row r="1017" spans="1:29" x14ac:dyDescent="0.3">
      <c r="A1017" t="s">
        <v>28</v>
      </c>
      <c r="B1017" t="s">
        <v>29</v>
      </c>
      <c r="C1017" t="s">
        <v>44</v>
      </c>
      <c r="D1017" t="s">
        <v>611</v>
      </c>
      <c r="E1017" t="s">
        <v>46</v>
      </c>
      <c r="F1017" t="s">
        <v>150</v>
      </c>
      <c r="G1017">
        <v>8</v>
      </c>
      <c r="H1017">
        <v>408712</v>
      </c>
      <c r="I1017" t="s">
        <v>34</v>
      </c>
      <c r="J1017" s="3">
        <v>44976</v>
      </c>
      <c r="K1017">
        <v>1000</v>
      </c>
      <c r="L1017" t="s">
        <v>4453</v>
      </c>
      <c r="M1017" t="s">
        <v>123</v>
      </c>
      <c r="N1017" t="s">
        <v>4454</v>
      </c>
      <c r="O1017" t="s">
        <v>4455</v>
      </c>
      <c r="P1017" t="s">
        <v>39</v>
      </c>
      <c r="Q1017">
        <v>3</v>
      </c>
      <c r="R1017" t="s">
        <v>40</v>
      </c>
      <c r="S1017" t="s">
        <v>79</v>
      </c>
      <c r="T1017">
        <v>25484</v>
      </c>
      <c r="U1017" s="1">
        <v>45461</v>
      </c>
      <c r="V1017" t="s">
        <v>52</v>
      </c>
      <c r="W1017">
        <v>940257</v>
      </c>
      <c r="X1017" t="s">
        <v>4456</v>
      </c>
      <c r="Y1017">
        <v>328</v>
      </c>
      <c r="Z1017">
        <v>2131</v>
      </c>
      <c r="AA1017">
        <v>1</v>
      </c>
      <c r="AB1017">
        <v>852.40000000000009</v>
      </c>
      <c r="AC1017">
        <f>Table1_1[[#This Row],[Price]]*Table1_1[[#This Row],[Quantity]]</f>
        <v>2131</v>
      </c>
    </row>
    <row r="1018" spans="1:29" x14ac:dyDescent="0.3">
      <c r="A1018" t="s">
        <v>28</v>
      </c>
      <c r="B1018" t="s">
        <v>29</v>
      </c>
      <c r="C1018" t="s">
        <v>66</v>
      </c>
      <c r="D1018" t="s">
        <v>254</v>
      </c>
      <c r="E1018" t="s">
        <v>32</v>
      </c>
      <c r="F1018" t="s">
        <v>106</v>
      </c>
      <c r="G1018">
        <v>44</v>
      </c>
      <c r="H1018">
        <v>406705</v>
      </c>
      <c r="I1018" t="s">
        <v>34</v>
      </c>
      <c r="J1018" s="3">
        <v>44316</v>
      </c>
      <c r="K1018">
        <v>1200</v>
      </c>
      <c r="L1018" t="s">
        <v>4458</v>
      </c>
      <c r="M1018" t="s">
        <v>1147</v>
      </c>
      <c r="N1018" t="s">
        <v>4459</v>
      </c>
      <c r="O1018" t="s">
        <v>4460</v>
      </c>
      <c r="P1018" t="s">
        <v>39</v>
      </c>
      <c r="Q1018">
        <v>15</v>
      </c>
      <c r="R1018" t="s">
        <v>88</v>
      </c>
      <c r="S1018" t="s">
        <v>118</v>
      </c>
      <c r="T1018">
        <v>54795</v>
      </c>
      <c r="U1018" s="1">
        <v>45375</v>
      </c>
      <c r="V1018" t="s">
        <v>72</v>
      </c>
      <c r="W1018">
        <v>655101</v>
      </c>
      <c r="X1018" t="s">
        <v>4461</v>
      </c>
      <c r="Y1018">
        <v>752</v>
      </c>
      <c r="Z1018">
        <v>2777</v>
      </c>
      <c r="AA1018">
        <v>7</v>
      </c>
      <c r="AB1018">
        <v>7775.6</v>
      </c>
      <c r="AC1018">
        <f>Table1_1[[#This Row],[Price]]*Table1_1[[#This Row],[Quantity]]</f>
        <v>19439</v>
      </c>
    </row>
    <row r="1019" spans="1:29" x14ac:dyDescent="0.3">
      <c r="A1019" t="s">
        <v>28</v>
      </c>
      <c r="B1019" t="s">
        <v>29</v>
      </c>
      <c r="C1019" t="s">
        <v>54</v>
      </c>
      <c r="D1019" t="s">
        <v>546</v>
      </c>
      <c r="E1019" t="s">
        <v>46</v>
      </c>
      <c r="F1019" t="s">
        <v>57</v>
      </c>
      <c r="G1019">
        <v>63</v>
      </c>
      <c r="H1019">
        <v>436909</v>
      </c>
      <c r="I1019" t="s">
        <v>34</v>
      </c>
      <c r="J1019" s="3">
        <v>44409</v>
      </c>
      <c r="K1019">
        <v>1100</v>
      </c>
      <c r="L1019" t="s">
        <v>4462</v>
      </c>
      <c r="M1019" t="s">
        <v>1147</v>
      </c>
      <c r="N1019" t="s">
        <v>4463</v>
      </c>
      <c r="O1019" t="s">
        <v>4464</v>
      </c>
      <c r="P1019" t="s">
        <v>39</v>
      </c>
      <c r="Q1019">
        <v>20</v>
      </c>
      <c r="R1019" t="s">
        <v>88</v>
      </c>
      <c r="S1019" t="s">
        <v>41</v>
      </c>
      <c r="T1019">
        <v>85862</v>
      </c>
      <c r="U1019" s="1">
        <v>45554</v>
      </c>
      <c r="V1019" t="s">
        <v>180</v>
      </c>
      <c r="W1019">
        <v>995325</v>
      </c>
      <c r="X1019" t="s">
        <v>4465</v>
      </c>
      <c r="Y1019">
        <v>700</v>
      </c>
      <c r="Z1019">
        <v>2330</v>
      </c>
      <c r="AA1019">
        <v>2</v>
      </c>
      <c r="AB1019">
        <v>1864</v>
      </c>
      <c r="AC1019">
        <f>Table1_1[[#This Row],[Price]]*Table1_1[[#This Row],[Quantity]]</f>
        <v>4660</v>
      </c>
    </row>
    <row r="1020" spans="1:29" x14ac:dyDescent="0.3">
      <c r="A1020" t="s">
        <v>28</v>
      </c>
      <c r="B1020" t="s">
        <v>29</v>
      </c>
      <c r="C1020" t="s">
        <v>54</v>
      </c>
      <c r="D1020" t="s">
        <v>637</v>
      </c>
      <c r="E1020" t="s">
        <v>32</v>
      </c>
      <c r="F1020" t="s">
        <v>135</v>
      </c>
      <c r="G1020">
        <v>4</v>
      </c>
      <c r="H1020">
        <v>413350</v>
      </c>
      <c r="I1020" t="s">
        <v>34</v>
      </c>
      <c r="J1020" s="3">
        <v>44794</v>
      </c>
      <c r="K1020">
        <v>800</v>
      </c>
      <c r="L1020" t="s">
        <v>4466</v>
      </c>
      <c r="M1020" t="s">
        <v>165</v>
      </c>
      <c r="N1020" t="s">
        <v>4467</v>
      </c>
      <c r="O1020">
        <v>2280807254</v>
      </c>
      <c r="P1020" t="s">
        <v>71</v>
      </c>
      <c r="Q1020">
        <v>5</v>
      </c>
      <c r="R1020" t="s">
        <v>40</v>
      </c>
      <c r="S1020" t="s">
        <v>41</v>
      </c>
      <c r="T1020">
        <v>74530</v>
      </c>
      <c r="U1020" s="1">
        <v>45401</v>
      </c>
      <c r="V1020" t="s">
        <v>80</v>
      </c>
      <c r="W1020">
        <v>549664</v>
      </c>
      <c r="X1020" t="s">
        <v>4468</v>
      </c>
      <c r="Y1020">
        <v>358</v>
      </c>
      <c r="Z1020">
        <v>731</v>
      </c>
      <c r="AA1020">
        <v>5</v>
      </c>
      <c r="AB1020">
        <v>1462</v>
      </c>
      <c r="AC1020">
        <f>Table1_1[[#This Row],[Price]]*Table1_1[[#This Row],[Quantity]]</f>
        <v>3655</v>
      </c>
    </row>
    <row r="1021" spans="1:29" x14ac:dyDescent="0.3">
      <c r="A1021" t="s">
        <v>28</v>
      </c>
      <c r="B1021" t="s">
        <v>29</v>
      </c>
      <c r="C1021" t="s">
        <v>148</v>
      </c>
      <c r="D1021" t="s">
        <v>546</v>
      </c>
      <c r="E1021" t="s">
        <v>32</v>
      </c>
      <c r="F1021" t="s">
        <v>355</v>
      </c>
      <c r="G1021">
        <v>78</v>
      </c>
      <c r="H1021">
        <v>432653</v>
      </c>
      <c r="I1021" t="s">
        <v>58</v>
      </c>
      <c r="J1021" s="3">
        <v>45077</v>
      </c>
      <c r="K1021">
        <v>1400</v>
      </c>
      <c r="L1021" t="s">
        <v>4469</v>
      </c>
      <c r="M1021" t="s">
        <v>319</v>
      </c>
      <c r="N1021" t="s">
        <v>4470</v>
      </c>
      <c r="O1021" t="s">
        <v>4471</v>
      </c>
      <c r="P1021" t="s">
        <v>87</v>
      </c>
      <c r="Q1021">
        <v>18</v>
      </c>
      <c r="R1021" t="s">
        <v>40</v>
      </c>
      <c r="S1021" t="s">
        <v>41</v>
      </c>
      <c r="T1021">
        <v>82872</v>
      </c>
      <c r="U1021" s="1">
        <v>45368</v>
      </c>
      <c r="V1021" t="s">
        <v>72</v>
      </c>
      <c r="W1021">
        <v>680954</v>
      </c>
      <c r="X1021" t="s">
        <v>4472</v>
      </c>
      <c r="Y1021">
        <v>650</v>
      </c>
      <c r="Z1021">
        <v>2468</v>
      </c>
      <c r="AA1021">
        <v>6</v>
      </c>
      <c r="AB1021">
        <v>5923.2000000000007</v>
      </c>
      <c r="AC1021">
        <f>Table1_1[[#This Row],[Price]]*Table1_1[[#This Row],[Quantity]]</f>
        <v>14808</v>
      </c>
    </row>
    <row r="1022" spans="1:29" x14ac:dyDescent="0.3">
      <c r="A1022" t="s">
        <v>28</v>
      </c>
      <c r="B1022" t="s">
        <v>29</v>
      </c>
      <c r="C1022" t="s">
        <v>44</v>
      </c>
      <c r="D1022" t="s">
        <v>237</v>
      </c>
      <c r="E1022" t="s">
        <v>32</v>
      </c>
      <c r="F1022" t="s">
        <v>47</v>
      </c>
      <c r="G1022">
        <v>92</v>
      </c>
      <c r="H1022">
        <v>435977</v>
      </c>
      <c r="I1022" t="s">
        <v>34</v>
      </c>
      <c r="J1022" s="3">
        <v>45031</v>
      </c>
      <c r="K1022">
        <v>1100</v>
      </c>
      <c r="L1022" t="s">
        <v>4474</v>
      </c>
      <c r="M1022" t="s">
        <v>85</v>
      </c>
      <c r="N1022" t="s">
        <v>4475</v>
      </c>
      <c r="O1022" t="s">
        <v>4476</v>
      </c>
      <c r="P1022" t="s">
        <v>87</v>
      </c>
      <c r="Q1022">
        <v>17</v>
      </c>
      <c r="R1022" t="s">
        <v>40</v>
      </c>
      <c r="S1022" t="s">
        <v>79</v>
      </c>
      <c r="T1022">
        <v>89325</v>
      </c>
      <c r="U1022" s="1">
        <v>45341</v>
      </c>
      <c r="V1022" t="s">
        <v>119</v>
      </c>
      <c r="W1022">
        <v>862596</v>
      </c>
      <c r="X1022" t="s">
        <v>4477</v>
      </c>
      <c r="Y1022">
        <v>474</v>
      </c>
      <c r="Z1022">
        <v>2685</v>
      </c>
      <c r="AA1022">
        <v>2</v>
      </c>
      <c r="AB1022">
        <v>2148</v>
      </c>
      <c r="AC1022">
        <f>Table1_1[[#This Row],[Price]]*Table1_1[[#This Row],[Quantity]]</f>
        <v>5370</v>
      </c>
    </row>
    <row r="1023" spans="1:29" x14ac:dyDescent="0.3">
      <c r="A1023" t="s">
        <v>28</v>
      </c>
      <c r="B1023" t="s">
        <v>29</v>
      </c>
      <c r="C1023" t="s">
        <v>193</v>
      </c>
      <c r="D1023" t="s">
        <v>220</v>
      </c>
      <c r="E1023" t="s">
        <v>46</v>
      </c>
      <c r="F1023" t="s">
        <v>99</v>
      </c>
      <c r="G1023">
        <v>78</v>
      </c>
      <c r="H1023">
        <v>425090</v>
      </c>
      <c r="I1023" t="s">
        <v>58</v>
      </c>
      <c r="J1023" s="3">
        <v>44045</v>
      </c>
      <c r="K1023">
        <v>1300</v>
      </c>
      <c r="L1023" t="s">
        <v>4478</v>
      </c>
      <c r="M1023" t="s">
        <v>372</v>
      </c>
      <c r="N1023" t="s">
        <v>4479</v>
      </c>
      <c r="O1023" t="s">
        <v>4480</v>
      </c>
      <c r="P1023" t="s">
        <v>51</v>
      </c>
      <c r="Q1023">
        <v>9</v>
      </c>
      <c r="R1023" t="s">
        <v>40</v>
      </c>
      <c r="S1023" t="s">
        <v>118</v>
      </c>
      <c r="T1023">
        <v>18848</v>
      </c>
      <c r="U1023" s="1">
        <v>45302</v>
      </c>
      <c r="V1023" t="s">
        <v>111</v>
      </c>
      <c r="W1023">
        <v>602068</v>
      </c>
      <c r="X1023" t="s">
        <v>4481</v>
      </c>
      <c r="Y1023">
        <v>795</v>
      </c>
      <c r="Z1023">
        <v>2342</v>
      </c>
      <c r="AA1023">
        <v>8</v>
      </c>
      <c r="AB1023">
        <v>7494.4000000000015</v>
      </c>
      <c r="AC1023">
        <f>Table1_1[[#This Row],[Price]]*Table1_1[[#This Row],[Quantity]]</f>
        <v>18736</v>
      </c>
    </row>
    <row r="1024" spans="1:29" x14ac:dyDescent="0.3">
      <c r="A1024" t="s">
        <v>28</v>
      </c>
      <c r="B1024" t="s">
        <v>29</v>
      </c>
      <c r="C1024" t="s">
        <v>148</v>
      </c>
      <c r="D1024" t="s">
        <v>92</v>
      </c>
      <c r="E1024" t="s">
        <v>32</v>
      </c>
      <c r="F1024" t="s">
        <v>135</v>
      </c>
      <c r="G1024">
        <v>49</v>
      </c>
      <c r="H1024">
        <v>405467</v>
      </c>
      <c r="I1024" t="s">
        <v>58</v>
      </c>
      <c r="J1024" s="3">
        <v>45489</v>
      </c>
      <c r="K1024">
        <v>950</v>
      </c>
      <c r="L1024" t="s">
        <v>4483</v>
      </c>
      <c r="M1024" t="s">
        <v>287</v>
      </c>
      <c r="N1024" t="s">
        <v>4484</v>
      </c>
      <c r="O1024" t="s">
        <v>4485</v>
      </c>
      <c r="P1024" t="s">
        <v>87</v>
      </c>
      <c r="Q1024">
        <v>3</v>
      </c>
      <c r="R1024" t="s">
        <v>40</v>
      </c>
      <c r="S1024" t="s">
        <v>41</v>
      </c>
      <c r="T1024">
        <v>40008</v>
      </c>
      <c r="U1024" s="1">
        <v>45460</v>
      </c>
      <c r="V1024" t="s">
        <v>52</v>
      </c>
      <c r="W1024">
        <v>973710</v>
      </c>
      <c r="X1024" t="s">
        <v>4486</v>
      </c>
      <c r="Y1024">
        <v>818</v>
      </c>
      <c r="Z1024">
        <v>1164</v>
      </c>
      <c r="AA1024">
        <v>5</v>
      </c>
      <c r="AB1024">
        <v>2328</v>
      </c>
      <c r="AC1024">
        <f>Table1_1[[#This Row],[Price]]*Table1_1[[#This Row],[Quantity]]</f>
        <v>5820</v>
      </c>
    </row>
    <row r="1025" spans="1:29" x14ac:dyDescent="0.3">
      <c r="A1025" t="s">
        <v>28</v>
      </c>
      <c r="B1025" t="s">
        <v>29</v>
      </c>
      <c r="C1025" t="s">
        <v>157</v>
      </c>
      <c r="D1025" t="s">
        <v>546</v>
      </c>
      <c r="E1025" t="s">
        <v>46</v>
      </c>
      <c r="F1025" t="s">
        <v>47</v>
      </c>
      <c r="G1025">
        <v>28</v>
      </c>
      <c r="H1025">
        <v>414203</v>
      </c>
      <c r="I1025" t="s">
        <v>34</v>
      </c>
      <c r="J1025" s="3">
        <v>44012</v>
      </c>
      <c r="K1025">
        <v>1200</v>
      </c>
      <c r="L1025" t="s">
        <v>4487</v>
      </c>
      <c r="M1025" t="s">
        <v>1409</v>
      </c>
      <c r="N1025" t="s">
        <v>4488</v>
      </c>
      <c r="O1025" t="s">
        <v>4489</v>
      </c>
      <c r="P1025" t="s">
        <v>39</v>
      </c>
      <c r="Q1025">
        <v>8</v>
      </c>
      <c r="R1025" t="s">
        <v>40</v>
      </c>
      <c r="S1025" t="s">
        <v>63</v>
      </c>
      <c r="T1025">
        <v>56245</v>
      </c>
      <c r="U1025" s="1">
        <v>45399</v>
      </c>
      <c r="V1025" t="s">
        <v>80</v>
      </c>
      <c r="W1025">
        <v>624532</v>
      </c>
      <c r="X1025" t="s">
        <v>4490</v>
      </c>
      <c r="Y1025">
        <v>639</v>
      </c>
      <c r="Z1025">
        <v>1273</v>
      </c>
      <c r="AA1025">
        <v>5</v>
      </c>
      <c r="AB1025">
        <v>2546</v>
      </c>
      <c r="AC1025">
        <f>Table1_1[[#This Row],[Price]]*Table1_1[[#This Row],[Quantity]]</f>
        <v>6365</v>
      </c>
    </row>
    <row r="1026" spans="1:29" x14ac:dyDescent="0.3">
      <c r="A1026" t="s">
        <v>28</v>
      </c>
      <c r="B1026" t="s">
        <v>29</v>
      </c>
      <c r="C1026" t="s">
        <v>193</v>
      </c>
      <c r="D1026" t="s">
        <v>182</v>
      </c>
      <c r="E1026" t="s">
        <v>56</v>
      </c>
      <c r="F1026" t="s">
        <v>355</v>
      </c>
      <c r="G1026">
        <v>24</v>
      </c>
      <c r="H1026">
        <v>435625</v>
      </c>
      <c r="I1026" t="s">
        <v>58</v>
      </c>
      <c r="J1026" s="3">
        <v>43886</v>
      </c>
      <c r="K1026">
        <v>1000</v>
      </c>
      <c r="L1026" t="s">
        <v>4491</v>
      </c>
      <c r="M1026" t="s">
        <v>434</v>
      </c>
      <c r="N1026" t="s">
        <v>4492</v>
      </c>
      <c r="O1026">
        <v>6946815112</v>
      </c>
      <c r="P1026" t="s">
        <v>71</v>
      </c>
      <c r="Q1026">
        <v>15</v>
      </c>
      <c r="R1026" t="s">
        <v>40</v>
      </c>
      <c r="S1026" t="s">
        <v>118</v>
      </c>
      <c r="T1026">
        <v>54675</v>
      </c>
      <c r="U1026" s="1">
        <v>45515</v>
      </c>
      <c r="V1026" t="s">
        <v>64</v>
      </c>
      <c r="W1026">
        <v>124739</v>
      </c>
      <c r="X1026" t="s">
        <v>4493</v>
      </c>
      <c r="Y1026">
        <v>767</v>
      </c>
      <c r="Z1026">
        <v>2636</v>
      </c>
      <c r="AA1026">
        <v>2</v>
      </c>
      <c r="AB1026">
        <v>2108.8000000000002</v>
      </c>
      <c r="AC1026">
        <f>Table1_1[[#This Row],[Price]]*Table1_1[[#This Row],[Quantity]]</f>
        <v>5272</v>
      </c>
    </row>
    <row r="1027" spans="1:29" x14ac:dyDescent="0.3">
      <c r="A1027" t="s">
        <v>28</v>
      </c>
      <c r="B1027" t="s">
        <v>29</v>
      </c>
      <c r="C1027" t="s">
        <v>44</v>
      </c>
      <c r="D1027" t="s">
        <v>170</v>
      </c>
      <c r="E1027" t="s">
        <v>32</v>
      </c>
      <c r="F1027" t="s">
        <v>83</v>
      </c>
      <c r="G1027">
        <v>82</v>
      </c>
      <c r="H1027">
        <v>437291</v>
      </c>
      <c r="I1027" t="s">
        <v>58</v>
      </c>
      <c r="J1027" s="3">
        <v>44786</v>
      </c>
      <c r="K1027">
        <v>1000</v>
      </c>
      <c r="L1027" t="s">
        <v>4494</v>
      </c>
      <c r="M1027" t="s">
        <v>49</v>
      </c>
      <c r="N1027" t="s">
        <v>4495</v>
      </c>
      <c r="O1027" t="s">
        <v>4496</v>
      </c>
      <c r="P1027" t="s">
        <v>87</v>
      </c>
      <c r="Q1027">
        <v>17</v>
      </c>
      <c r="R1027" t="s">
        <v>88</v>
      </c>
      <c r="S1027" t="s">
        <v>118</v>
      </c>
      <c r="T1027">
        <v>38529</v>
      </c>
      <c r="U1027" s="1">
        <v>45476</v>
      </c>
      <c r="V1027" t="s">
        <v>126</v>
      </c>
      <c r="W1027">
        <v>892242</v>
      </c>
      <c r="X1027" t="s">
        <v>4497</v>
      </c>
      <c r="Y1027">
        <v>211</v>
      </c>
      <c r="Z1027">
        <v>2852</v>
      </c>
      <c r="AA1027">
        <v>8</v>
      </c>
      <c r="AB1027">
        <v>9126.4</v>
      </c>
      <c r="AC1027">
        <f>Table1_1[[#This Row],[Price]]*Table1_1[[#This Row],[Quantity]]</f>
        <v>22816</v>
      </c>
    </row>
    <row r="1028" spans="1:29" x14ac:dyDescent="0.3">
      <c r="A1028" t="s">
        <v>28</v>
      </c>
      <c r="B1028" t="s">
        <v>29</v>
      </c>
      <c r="C1028" t="s">
        <v>148</v>
      </c>
      <c r="D1028" t="s">
        <v>149</v>
      </c>
      <c r="E1028" t="s">
        <v>56</v>
      </c>
      <c r="F1028" t="s">
        <v>99</v>
      </c>
      <c r="G1028">
        <v>89</v>
      </c>
      <c r="H1028">
        <v>415257</v>
      </c>
      <c r="I1028" t="s">
        <v>58</v>
      </c>
      <c r="J1028" s="3">
        <v>44498</v>
      </c>
      <c r="K1028">
        <v>1400</v>
      </c>
      <c r="L1028" t="s">
        <v>4498</v>
      </c>
      <c r="M1028" t="s">
        <v>417</v>
      </c>
      <c r="N1028" t="s">
        <v>4499</v>
      </c>
      <c r="O1028" t="s">
        <v>4500</v>
      </c>
      <c r="P1028" t="s">
        <v>71</v>
      </c>
      <c r="Q1028">
        <v>7</v>
      </c>
      <c r="R1028" t="s">
        <v>40</v>
      </c>
      <c r="S1028" t="s">
        <v>79</v>
      </c>
      <c r="T1028">
        <v>99636</v>
      </c>
      <c r="U1028" s="1">
        <v>45293</v>
      </c>
      <c r="V1028" t="s">
        <v>111</v>
      </c>
      <c r="W1028">
        <v>947597</v>
      </c>
      <c r="X1028" t="s">
        <v>4501</v>
      </c>
      <c r="Y1028">
        <v>927</v>
      </c>
      <c r="Z1028">
        <v>2900</v>
      </c>
      <c r="AA1028">
        <v>4</v>
      </c>
      <c r="AB1028">
        <v>4640</v>
      </c>
      <c r="AC1028">
        <f>Table1_1[[#This Row],[Price]]*Table1_1[[#This Row],[Quantity]]</f>
        <v>11600</v>
      </c>
    </row>
    <row r="1029" spans="1:29" x14ac:dyDescent="0.3">
      <c r="A1029" t="s">
        <v>28</v>
      </c>
      <c r="B1029" t="s">
        <v>29</v>
      </c>
      <c r="C1029" t="s">
        <v>44</v>
      </c>
      <c r="D1029" t="s">
        <v>261</v>
      </c>
      <c r="E1029" t="s">
        <v>46</v>
      </c>
      <c r="F1029" t="s">
        <v>150</v>
      </c>
      <c r="G1029">
        <v>53</v>
      </c>
      <c r="H1029">
        <v>405582</v>
      </c>
      <c r="I1029" t="s">
        <v>34</v>
      </c>
      <c r="J1029" s="3">
        <v>45024</v>
      </c>
      <c r="K1029">
        <v>1100</v>
      </c>
      <c r="L1029" t="s">
        <v>4502</v>
      </c>
      <c r="M1029" t="s">
        <v>895</v>
      </c>
      <c r="N1029" t="s">
        <v>4503</v>
      </c>
      <c r="O1029" t="s">
        <v>4504</v>
      </c>
      <c r="P1029" t="s">
        <v>51</v>
      </c>
      <c r="Q1029">
        <v>6</v>
      </c>
      <c r="R1029" t="s">
        <v>88</v>
      </c>
      <c r="S1029" t="s">
        <v>63</v>
      </c>
      <c r="T1029">
        <v>27663</v>
      </c>
      <c r="U1029" s="1">
        <v>45628</v>
      </c>
      <c r="V1029" t="s">
        <v>259</v>
      </c>
      <c r="W1029">
        <v>328231</v>
      </c>
      <c r="X1029" t="s">
        <v>4505</v>
      </c>
      <c r="Y1029">
        <v>807</v>
      </c>
      <c r="Z1029">
        <v>1970</v>
      </c>
      <c r="AA1029">
        <v>1</v>
      </c>
      <c r="AB1029">
        <v>788</v>
      </c>
      <c r="AC1029">
        <f>Table1_1[[#This Row],[Price]]*Table1_1[[#This Row],[Quantity]]</f>
        <v>1970</v>
      </c>
    </row>
    <row r="1030" spans="1:29" x14ac:dyDescent="0.3">
      <c r="A1030" t="s">
        <v>28</v>
      </c>
      <c r="B1030" t="s">
        <v>29</v>
      </c>
      <c r="C1030" t="s">
        <v>66</v>
      </c>
      <c r="D1030" t="s">
        <v>31</v>
      </c>
      <c r="E1030" t="s">
        <v>56</v>
      </c>
      <c r="F1030" t="s">
        <v>99</v>
      </c>
      <c r="G1030">
        <v>53</v>
      </c>
      <c r="H1030">
        <v>422649</v>
      </c>
      <c r="I1030" t="s">
        <v>34</v>
      </c>
      <c r="J1030" s="3">
        <v>44529</v>
      </c>
      <c r="K1030">
        <v>1400</v>
      </c>
      <c r="L1030" t="s">
        <v>4506</v>
      </c>
      <c r="M1030" t="s">
        <v>1198</v>
      </c>
      <c r="N1030" t="s">
        <v>4507</v>
      </c>
      <c r="O1030" t="s">
        <v>4508</v>
      </c>
      <c r="P1030" t="s">
        <v>71</v>
      </c>
      <c r="Q1030">
        <v>8</v>
      </c>
      <c r="R1030" t="s">
        <v>40</v>
      </c>
      <c r="S1030" t="s">
        <v>63</v>
      </c>
      <c r="T1030">
        <v>79009</v>
      </c>
      <c r="U1030" s="1">
        <v>45458</v>
      </c>
      <c r="V1030" t="s">
        <v>52</v>
      </c>
      <c r="W1030">
        <v>945635</v>
      </c>
      <c r="X1030" t="s">
        <v>4509</v>
      </c>
      <c r="Y1030">
        <v>943</v>
      </c>
      <c r="Z1030">
        <v>1067</v>
      </c>
      <c r="AA1030">
        <v>6</v>
      </c>
      <c r="AB1030">
        <v>2560.8000000000002</v>
      </c>
      <c r="AC1030">
        <f>Table1_1[[#This Row],[Price]]*Table1_1[[#This Row],[Quantity]]</f>
        <v>6402</v>
      </c>
    </row>
    <row r="1031" spans="1:29" x14ac:dyDescent="0.3">
      <c r="A1031" t="s">
        <v>28</v>
      </c>
      <c r="B1031" t="s">
        <v>29</v>
      </c>
      <c r="C1031" t="s">
        <v>193</v>
      </c>
      <c r="D1031" t="s">
        <v>45</v>
      </c>
      <c r="E1031" t="s">
        <v>46</v>
      </c>
      <c r="F1031" t="s">
        <v>83</v>
      </c>
      <c r="G1031">
        <v>42</v>
      </c>
      <c r="H1031">
        <v>433271</v>
      </c>
      <c r="I1031" t="s">
        <v>34</v>
      </c>
      <c r="J1031" s="3">
        <v>44484</v>
      </c>
      <c r="K1031">
        <v>1300</v>
      </c>
      <c r="L1031" t="s">
        <v>4510</v>
      </c>
      <c r="M1031" t="s">
        <v>189</v>
      </c>
      <c r="N1031" t="s">
        <v>4511</v>
      </c>
      <c r="O1031" t="s">
        <v>4512</v>
      </c>
      <c r="P1031" t="s">
        <v>39</v>
      </c>
      <c r="Q1031">
        <v>17</v>
      </c>
      <c r="R1031" t="s">
        <v>88</v>
      </c>
      <c r="S1031" t="s">
        <v>41</v>
      </c>
      <c r="T1031">
        <v>84194</v>
      </c>
      <c r="U1031" s="1">
        <v>45624</v>
      </c>
      <c r="V1031" t="s">
        <v>42</v>
      </c>
      <c r="W1031">
        <v>190808</v>
      </c>
      <c r="X1031" t="s">
        <v>4513</v>
      </c>
      <c r="Y1031">
        <v>886</v>
      </c>
      <c r="Z1031">
        <v>1813</v>
      </c>
      <c r="AA1031">
        <v>7</v>
      </c>
      <c r="AB1031">
        <v>5076.4000000000015</v>
      </c>
      <c r="AC1031">
        <f>Table1_1[[#This Row],[Price]]*Table1_1[[#This Row],[Quantity]]</f>
        <v>12691</v>
      </c>
    </row>
    <row r="1032" spans="1:29" x14ac:dyDescent="0.3">
      <c r="A1032" t="s">
        <v>28</v>
      </c>
      <c r="B1032" t="s">
        <v>29</v>
      </c>
      <c r="C1032" t="s">
        <v>157</v>
      </c>
      <c r="D1032" t="s">
        <v>291</v>
      </c>
      <c r="E1032" t="s">
        <v>56</v>
      </c>
      <c r="F1032" t="s">
        <v>83</v>
      </c>
      <c r="G1032">
        <v>67</v>
      </c>
      <c r="H1032">
        <v>405414</v>
      </c>
      <c r="I1032" t="s">
        <v>58</v>
      </c>
      <c r="J1032" s="3">
        <v>44120</v>
      </c>
      <c r="K1032">
        <v>950</v>
      </c>
      <c r="L1032" t="s">
        <v>4515</v>
      </c>
      <c r="M1032" t="s">
        <v>542</v>
      </c>
      <c r="N1032" t="s">
        <v>4516</v>
      </c>
      <c r="O1032">
        <v>8230487454</v>
      </c>
      <c r="P1032" t="s">
        <v>51</v>
      </c>
      <c r="Q1032">
        <v>16</v>
      </c>
      <c r="R1032" t="s">
        <v>40</v>
      </c>
      <c r="S1032" t="s">
        <v>118</v>
      </c>
      <c r="T1032">
        <v>39077</v>
      </c>
      <c r="U1032" s="1">
        <v>45533</v>
      </c>
      <c r="V1032" t="s">
        <v>64</v>
      </c>
      <c r="W1032">
        <v>403223</v>
      </c>
      <c r="X1032" t="s">
        <v>4517</v>
      </c>
      <c r="Y1032">
        <v>911</v>
      </c>
      <c r="Z1032">
        <v>974</v>
      </c>
      <c r="AA1032">
        <v>2</v>
      </c>
      <c r="AB1032">
        <v>779.2</v>
      </c>
      <c r="AC1032">
        <f>Table1_1[[#This Row],[Price]]*Table1_1[[#This Row],[Quantity]]</f>
        <v>1948</v>
      </c>
    </row>
    <row r="1033" spans="1:29" x14ac:dyDescent="0.3">
      <c r="A1033" t="s">
        <v>28</v>
      </c>
      <c r="B1033" t="s">
        <v>29</v>
      </c>
      <c r="C1033" t="s">
        <v>54</v>
      </c>
      <c r="D1033" t="s">
        <v>182</v>
      </c>
      <c r="E1033" t="s">
        <v>56</v>
      </c>
      <c r="F1033" t="s">
        <v>106</v>
      </c>
      <c r="G1033">
        <v>67</v>
      </c>
      <c r="H1033">
        <v>414704</v>
      </c>
      <c r="I1033" t="s">
        <v>34</v>
      </c>
      <c r="J1033" s="3">
        <v>45584</v>
      </c>
      <c r="K1033">
        <v>950</v>
      </c>
      <c r="L1033" t="s">
        <v>4518</v>
      </c>
      <c r="M1033" t="s">
        <v>372</v>
      </c>
      <c r="N1033" t="s">
        <v>4519</v>
      </c>
      <c r="O1033" t="s">
        <v>4520</v>
      </c>
      <c r="P1033" t="s">
        <v>39</v>
      </c>
      <c r="Q1033">
        <v>4</v>
      </c>
      <c r="R1033" t="s">
        <v>88</v>
      </c>
      <c r="S1033" t="s">
        <v>79</v>
      </c>
      <c r="T1033">
        <v>76841</v>
      </c>
      <c r="U1033" s="1">
        <v>45562</v>
      </c>
      <c r="V1033" t="s">
        <v>180</v>
      </c>
      <c r="W1033">
        <v>120227</v>
      </c>
      <c r="X1033" t="s">
        <v>4521</v>
      </c>
      <c r="Y1033">
        <v>875</v>
      </c>
      <c r="Z1033">
        <v>2112</v>
      </c>
      <c r="AA1033">
        <v>2</v>
      </c>
      <c r="AB1033">
        <v>1689.6000000000001</v>
      </c>
      <c r="AC1033">
        <f>Table1_1[[#This Row],[Price]]*Table1_1[[#This Row],[Quantity]]</f>
        <v>4224</v>
      </c>
    </row>
    <row r="1034" spans="1:29" x14ac:dyDescent="0.3">
      <c r="A1034" t="s">
        <v>28</v>
      </c>
      <c r="B1034" t="s">
        <v>29</v>
      </c>
      <c r="C1034" t="s">
        <v>30</v>
      </c>
      <c r="D1034" t="s">
        <v>338</v>
      </c>
      <c r="E1034" t="s">
        <v>32</v>
      </c>
      <c r="F1034" t="s">
        <v>135</v>
      </c>
      <c r="G1034">
        <v>40</v>
      </c>
      <c r="H1034">
        <v>428649</v>
      </c>
      <c r="I1034" t="s">
        <v>34</v>
      </c>
      <c r="J1034" s="3">
        <v>44215</v>
      </c>
      <c r="K1034">
        <v>800</v>
      </c>
      <c r="L1034" t="s">
        <v>4523</v>
      </c>
      <c r="M1034" t="s">
        <v>605</v>
      </c>
      <c r="N1034" t="s">
        <v>4524</v>
      </c>
      <c r="O1034" t="s">
        <v>4525</v>
      </c>
      <c r="P1034" t="s">
        <v>39</v>
      </c>
      <c r="Q1034">
        <v>12</v>
      </c>
      <c r="R1034" t="s">
        <v>40</v>
      </c>
      <c r="S1034" t="s">
        <v>79</v>
      </c>
      <c r="T1034">
        <v>33165</v>
      </c>
      <c r="U1034" s="1">
        <v>45578</v>
      </c>
      <c r="V1034" t="s">
        <v>155</v>
      </c>
      <c r="W1034">
        <v>649741</v>
      </c>
      <c r="X1034" t="s">
        <v>4526</v>
      </c>
      <c r="Y1034">
        <v>243</v>
      </c>
      <c r="Z1034">
        <v>1425</v>
      </c>
      <c r="AA1034">
        <v>3</v>
      </c>
      <c r="AB1034">
        <v>1710</v>
      </c>
      <c r="AC1034">
        <f>Table1_1[[#This Row],[Price]]*Table1_1[[#This Row],[Quantity]]</f>
        <v>4275</v>
      </c>
    </row>
    <row r="1035" spans="1:29" x14ac:dyDescent="0.3">
      <c r="A1035" t="s">
        <v>28</v>
      </c>
      <c r="B1035" t="s">
        <v>29</v>
      </c>
      <c r="C1035" t="s">
        <v>148</v>
      </c>
      <c r="D1035" t="s">
        <v>291</v>
      </c>
      <c r="E1035" t="s">
        <v>56</v>
      </c>
      <c r="F1035" t="s">
        <v>106</v>
      </c>
      <c r="G1035">
        <v>27</v>
      </c>
      <c r="H1035">
        <v>425137</v>
      </c>
      <c r="I1035" t="s">
        <v>58</v>
      </c>
      <c r="J1035" s="3">
        <v>45096</v>
      </c>
      <c r="K1035">
        <v>800</v>
      </c>
      <c r="L1035" t="s">
        <v>4527</v>
      </c>
      <c r="M1035" t="s">
        <v>269</v>
      </c>
      <c r="N1035" t="s">
        <v>4528</v>
      </c>
      <c r="O1035" t="s">
        <v>4529</v>
      </c>
      <c r="P1035" t="s">
        <v>87</v>
      </c>
      <c r="Q1035">
        <v>3</v>
      </c>
      <c r="R1035" t="s">
        <v>40</v>
      </c>
      <c r="S1035" t="s">
        <v>79</v>
      </c>
      <c r="T1035">
        <v>91529</v>
      </c>
      <c r="U1035" s="1">
        <v>45629</v>
      </c>
      <c r="V1035" t="s">
        <v>259</v>
      </c>
      <c r="W1035">
        <v>474390</v>
      </c>
      <c r="X1035" t="s">
        <v>4530</v>
      </c>
      <c r="Y1035">
        <v>370</v>
      </c>
      <c r="Z1035">
        <v>2428</v>
      </c>
      <c r="AA1035">
        <v>3</v>
      </c>
      <c r="AB1035">
        <v>2913.6000000000004</v>
      </c>
      <c r="AC1035">
        <f>Table1_1[[#This Row],[Price]]*Table1_1[[#This Row],[Quantity]]</f>
        <v>7284</v>
      </c>
    </row>
    <row r="1036" spans="1:29" x14ac:dyDescent="0.3">
      <c r="A1036" t="s">
        <v>28</v>
      </c>
      <c r="B1036" t="s">
        <v>29</v>
      </c>
      <c r="C1036" t="s">
        <v>30</v>
      </c>
      <c r="D1036" t="s">
        <v>248</v>
      </c>
      <c r="E1036" t="s">
        <v>46</v>
      </c>
      <c r="F1036" t="s">
        <v>33</v>
      </c>
      <c r="G1036">
        <v>67</v>
      </c>
      <c r="H1036">
        <v>423660</v>
      </c>
      <c r="I1036" t="s">
        <v>58</v>
      </c>
      <c r="J1036" s="3">
        <v>44041</v>
      </c>
      <c r="K1036">
        <v>950</v>
      </c>
      <c r="L1036" t="s">
        <v>4532</v>
      </c>
      <c r="M1036" t="s">
        <v>423</v>
      </c>
      <c r="N1036" t="s">
        <v>4533</v>
      </c>
      <c r="O1036" t="s">
        <v>4534</v>
      </c>
      <c r="P1036" t="s">
        <v>87</v>
      </c>
      <c r="Q1036">
        <v>12</v>
      </c>
      <c r="R1036" t="s">
        <v>88</v>
      </c>
      <c r="S1036" t="s">
        <v>79</v>
      </c>
      <c r="T1036">
        <v>36036</v>
      </c>
      <c r="U1036" s="1">
        <v>45580</v>
      </c>
      <c r="V1036" t="s">
        <v>155</v>
      </c>
      <c r="W1036">
        <v>225776</v>
      </c>
      <c r="X1036" t="s">
        <v>4535</v>
      </c>
      <c r="Y1036">
        <v>866</v>
      </c>
      <c r="Z1036">
        <v>2833</v>
      </c>
      <c r="AA1036">
        <v>4</v>
      </c>
      <c r="AB1036">
        <v>4532.8</v>
      </c>
      <c r="AC1036">
        <f>Table1_1[[#This Row],[Price]]*Table1_1[[#This Row],[Quantity]]</f>
        <v>11332</v>
      </c>
    </row>
    <row r="1037" spans="1:29" x14ac:dyDescent="0.3">
      <c r="A1037" t="s">
        <v>28</v>
      </c>
      <c r="B1037" t="s">
        <v>29</v>
      </c>
      <c r="C1037" t="s">
        <v>54</v>
      </c>
      <c r="D1037" t="s">
        <v>546</v>
      </c>
      <c r="E1037" t="s">
        <v>56</v>
      </c>
      <c r="F1037" t="s">
        <v>355</v>
      </c>
      <c r="G1037">
        <v>89</v>
      </c>
      <c r="H1037">
        <v>406157</v>
      </c>
      <c r="I1037" t="s">
        <v>58</v>
      </c>
      <c r="J1037" s="3">
        <v>44211</v>
      </c>
      <c r="K1037">
        <v>1400</v>
      </c>
      <c r="L1037" t="s">
        <v>4536</v>
      </c>
      <c r="M1037" t="s">
        <v>108</v>
      </c>
      <c r="N1037" t="s">
        <v>4537</v>
      </c>
      <c r="O1037" t="s">
        <v>4538</v>
      </c>
      <c r="P1037" t="s">
        <v>51</v>
      </c>
      <c r="Q1037">
        <v>17</v>
      </c>
      <c r="R1037" t="s">
        <v>88</v>
      </c>
      <c r="S1037" t="s">
        <v>63</v>
      </c>
      <c r="T1037">
        <v>30933</v>
      </c>
      <c r="U1037" s="1">
        <v>45428</v>
      </c>
      <c r="V1037" t="s">
        <v>140</v>
      </c>
      <c r="W1037">
        <v>927336</v>
      </c>
      <c r="X1037" t="s">
        <v>4539</v>
      </c>
      <c r="Y1037">
        <v>602</v>
      </c>
      <c r="Z1037">
        <v>2112</v>
      </c>
      <c r="AA1037">
        <v>1</v>
      </c>
      <c r="AB1037">
        <v>844.80000000000007</v>
      </c>
      <c r="AC1037">
        <f>Table1_1[[#This Row],[Price]]*Table1_1[[#This Row],[Quantity]]</f>
        <v>2112</v>
      </c>
    </row>
    <row r="1038" spans="1:29" x14ac:dyDescent="0.3">
      <c r="A1038" t="s">
        <v>28</v>
      </c>
      <c r="B1038" t="s">
        <v>29</v>
      </c>
      <c r="C1038" t="s">
        <v>30</v>
      </c>
      <c r="D1038" t="s">
        <v>611</v>
      </c>
      <c r="E1038" t="s">
        <v>46</v>
      </c>
      <c r="F1038" t="s">
        <v>57</v>
      </c>
      <c r="G1038">
        <v>68</v>
      </c>
      <c r="H1038">
        <v>410692</v>
      </c>
      <c r="I1038" t="s">
        <v>58</v>
      </c>
      <c r="J1038" s="3">
        <v>44862</v>
      </c>
      <c r="K1038">
        <v>950</v>
      </c>
      <c r="L1038" t="s">
        <v>4541</v>
      </c>
      <c r="M1038" t="s">
        <v>319</v>
      </c>
      <c r="N1038" t="s">
        <v>4542</v>
      </c>
      <c r="O1038" t="s">
        <v>4543</v>
      </c>
      <c r="P1038" t="s">
        <v>39</v>
      </c>
      <c r="Q1038">
        <v>15</v>
      </c>
      <c r="R1038" t="s">
        <v>88</v>
      </c>
      <c r="S1038" t="s">
        <v>63</v>
      </c>
      <c r="T1038">
        <v>17054</v>
      </c>
      <c r="U1038" s="1">
        <v>45422</v>
      </c>
      <c r="V1038" t="s">
        <v>140</v>
      </c>
      <c r="W1038">
        <v>329837</v>
      </c>
      <c r="X1038" t="s">
        <v>4544</v>
      </c>
      <c r="Y1038">
        <v>518</v>
      </c>
      <c r="Z1038">
        <v>1810</v>
      </c>
      <c r="AA1038">
        <v>1</v>
      </c>
      <c r="AB1038">
        <v>724</v>
      </c>
      <c r="AC1038">
        <f>Table1_1[[#This Row],[Price]]*Table1_1[[#This Row],[Quantity]]</f>
        <v>1810</v>
      </c>
    </row>
    <row r="1039" spans="1:29" x14ac:dyDescent="0.3">
      <c r="A1039" t="s">
        <v>28</v>
      </c>
      <c r="B1039" t="s">
        <v>29</v>
      </c>
      <c r="C1039" t="s">
        <v>91</v>
      </c>
      <c r="D1039" t="s">
        <v>317</v>
      </c>
      <c r="E1039" t="s">
        <v>32</v>
      </c>
      <c r="F1039" t="s">
        <v>135</v>
      </c>
      <c r="G1039">
        <v>94</v>
      </c>
      <c r="H1039">
        <v>426384</v>
      </c>
      <c r="I1039" t="s">
        <v>34</v>
      </c>
      <c r="J1039" s="3">
        <v>44146</v>
      </c>
      <c r="K1039">
        <v>950</v>
      </c>
      <c r="L1039" t="s">
        <v>4545</v>
      </c>
      <c r="M1039" t="s">
        <v>818</v>
      </c>
      <c r="N1039" t="s">
        <v>4546</v>
      </c>
      <c r="O1039" t="s">
        <v>4547</v>
      </c>
      <c r="P1039" t="s">
        <v>51</v>
      </c>
      <c r="Q1039">
        <v>14</v>
      </c>
      <c r="R1039" t="s">
        <v>88</v>
      </c>
      <c r="S1039" t="s">
        <v>79</v>
      </c>
      <c r="T1039">
        <v>51899</v>
      </c>
      <c r="U1039" s="1">
        <v>45550</v>
      </c>
      <c r="V1039" t="s">
        <v>180</v>
      </c>
      <c r="W1039">
        <v>559185</v>
      </c>
      <c r="X1039" t="s">
        <v>4548</v>
      </c>
      <c r="Y1039">
        <v>759</v>
      </c>
      <c r="Z1039">
        <v>2296</v>
      </c>
      <c r="AA1039">
        <v>2</v>
      </c>
      <c r="AB1039">
        <v>1836.8000000000002</v>
      </c>
      <c r="AC1039">
        <f>Table1_1[[#This Row],[Price]]*Table1_1[[#This Row],[Quantity]]</f>
        <v>4592</v>
      </c>
    </row>
    <row r="1040" spans="1:29" x14ac:dyDescent="0.3">
      <c r="A1040" t="s">
        <v>28</v>
      </c>
      <c r="B1040" t="s">
        <v>29</v>
      </c>
      <c r="C1040" t="s">
        <v>157</v>
      </c>
      <c r="D1040" t="s">
        <v>421</v>
      </c>
      <c r="E1040" t="s">
        <v>46</v>
      </c>
      <c r="F1040" t="s">
        <v>175</v>
      </c>
      <c r="G1040">
        <v>36</v>
      </c>
      <c r="H1040">
        <v>422911</v>
      </c>
      <c r="I1040" t="s">
        <v>58</v>
      </c>
      <c r="J1040" s="3">
        <v>45625</v>
      </c>
      <c r="K1040">
        <v>1000</v>
      </c>
      <c r="L1040" t="s">
        <v>4550</v>
      </c>
      <c r="M1040" t="s">
        <v>1118</v>
      </c>
      <c r="N1040" t="s">
        <v>4551</v>
      </c>
      <c r="O1040" t="s">
        <v>4552</v>
      </c>
      <c r="P1040" t="s">
        <v>87</v>
      </c>
      <c r="Q1040">
        <v>7</v>
      </c>
      <c r="R1040" t="s">
        <v>40</v>
      </c>
      <c r="S1040" t="s">
        <v>79</v>
      </c>
      <c r="T1040">
        <v>76854</v>
      </c>
      <c r="U1040" s="1">
        <v>45552</v>
      </c>
      <c r="V1040" t="s">
        <v>180</v>
      </c>
      <c r="W1040">
        <v>390314</v>
      </c>
      <c r="X1040" t="s">
        <v>4553</v>
      </c>
      <c r="Y1040">
        <v>925</v>
      </c>
      <c r="Z1040">
        <v>1596</v>
      </c>
      <c r="AA1040">
        <v>5</v>
      </c>
      <c r="AB1040">
        <v>3192</v>
      </c>
      <c r="AC1040">
        <f>Table1_1[[#This Row],[Price]]*Table1_1[[#This Row],[Quantity]]</f>
        <v>7980</v>
      </c>
    </row>
    <row r="1041" spans="1:29" x14ac:dyDescent="0.3">
      <c r="A1041" t="s">
        <v>28</v>
      </c>
      <c r="B1041" t="s">
        <v>29</v>
      </c>
      <c r="C1041" t="s">
        <v>66</v>
      </c>
      <c r="D1041" t="s">
        <v>442</v>
      </c>
      <c r="E1041" t="s">
        <v>56</v>
      </c>
      <c r="F1041" t="s">
        <v>47</v>
      </c>
      <c r="G1041">
        <v>45</v>
      </c>
      <c r="H1041">
        <v>402366</v>
      </c>
      <c r="I1041" t="s">
        <v>58</v>
      </c>
      <c r="J1041" s="3">
        <v>45208</v>
      </c>
      <c r="K1041">
        <v>800</v>
      </c>
      <c r="L1041" t="s">
        <v>4554</v>
      </c>
      <c r="M1041" t="s">
        <v>123</v>
      </c>
      <c r="N1041" t="s">
        <v>4555</v>
      </c>
      <c r="O1041" t="s">
        <v>4556</v>
      </c>
      <c r="P1041" t="s">
        <v>87</v>
      </c>
      <c r="Q1041">
        <v>12</v>
      </c>
      <c r="R1041" t="s">
        <v>88</v>
      </c>
      <c r="S1041" t="s">
        <v>63</v>
      </c>
      <c r="T1041">
        <v>76525</v>
      </c>
      <c r="U1041" s="1">
        <v>45581</v>
      </c>
      <c r="V1041" t="s">
        <v>155</v>
      </c>
      <c r="W1041">
        <v>595581</v>
      </c>
      <c r="X1041" t="s">
        <v>4557</v>
      </c>
      <c r="Y1041">
        <v>587</v>
      </c>
      <c r="Z1041">
        <v>2467</v>
      </c>
      <c r="AA1041">
        <v>6</v>
      </c>
      <c r="AB1041">
        <v>5920.8</v>
      </c>
      <c r="AC1041">
        <f>Table1_1[[#This Row],[Price]]*Table1_1[[#This Row],[Quantity]]</f>
        <v>14802</v>
      </c>
    </row>
    <row r="1042" spans="1:29" x14ac:dyDescent="0.3">
      <c r="A1042" t="s">
        <v>28</v>
      </c>
      <c r="B1042" t="s">
        <v>29</v>
      </c>
      <c r="C1042" t="s">
        <v>54</v>
      </c>
      <c r="D1042" t="s">
        <v>546</v>
      </c>
      <c r="E1042" t="s">
        <v>56</v>
      </c>
      <c r="F1042" t="s">
        <v>175</v>
      </c>
      <c r="G1042">
        <v>46</v>
      </c>
      <c r="H1042">
        <v>431385</v>
      </c>
      <c r="I1042" t="s">
        <v>34</v>
      </c>
      <c r="J1042" s="3">
        <v>44730</v>
      </c>
      <c r="K1042">
        <v>1200</v>
      </c>
      <c r="L1042" t="s">
        <v>4558</v>
      </c>
      <c r="M1042" t="s">
        <v>1460</v>
      </c>
      <c r="N1042" t="s">
        <v>4559</v>
      </c>
      <c r="O1042" t="s">
        <v>4560</v>
      </c>
      <c r="P1042" t="s">
        <v>71</v>
      </c>
      <c r="Q1042">
        <v>5</v>
      </c>
      <c r="R1042" t="s">
        <v>88</v>
      </c>
      <c r="S1042" t="s">
        <v>118</v>
      </c>
      <c r="T1042">
        <v>97124</v>
      </c>
      <c r="U1042" s="1">
        <v>45463</v>
      </c>
      <c r="V1042" t="s">
        <v>52</v>
      </c>
      <c r="W1042">
        <v>190971</v>
      </c>
      <c r="X1042" t="s">
        <v>4561</v>
      </c>
      <c r="Y1042">
        <v>207</v>
      </c>
      <c r="Z1042">
        <v>876</v>
      </c>
      <c r="AA1042">
        <v>8</v>
      </c>
      <c r="AB1042">
        <v>2803.2000000000003</v>
      </c>
      <c r="AC1042">
        <f>Table1_1[[#This Row],[Price]]*Table1_1[[#This Row],[Quantity]]</f>
        <v>7008</v>
      </c>
    </row>
    <row r="1043" spans="1:29" x14ac:dyDescent="0.3">
      <c r="A1043" t="s">
        <v>28</v>
      </c>
      <c r="B1043" t="s">
        <v>29</v>
      </c>
      <c r="C1043" t="s">
        <v>30</v>
      </c>
      <c r="D1043" t="s">
        <v>74</v>
      </c>
      <c r="E1043" t="s">
        <v>46</v>
      </c>
      <c r="F1043" t="s">
        <v>106</v>
      </c>
      <c r="G1043">
        <v>94</v>
      </c>
      <c r="H1043">
        <v>400170</v>
      </c>
      <c r="I1043" t="s">
        <v>34</v>
      </c>
      <c r="J1043" s="3">
        <v>44523</v>
      </c>
      <c r="K1043">
        <v>1100</v>
      </c>
      <c r="L1043" t="s">
        <v>4563</v>
      </c>
      <c r="M1043" t="s">
        <v>953</v>
      </c>
      <c r="N1043" t="s">
        <v>4564</v>
      </c>
      <c r="O1043" t="s">
        <v>4565</v>
      </c>
      <c r="P1043" t="s">
        <v>39</v>
      </c>
      <c r="Q1043">
        <v>10</v>
      </c>
      <c r="R1043" t="s">
        <v>40</v>
      </c>
      <c r="S1043" t="s">
        <v>79</v>
      </c>
      <c r="T1043">
        <v>51334</v>
      </c>
      <c r="U1043" s="1">
        <v>45521</v>
      </c>
      <c r="V1043" t="s">
        <v>64</v>
      </c>
      <c r="W1043">
        <v>271385</v>
      </c>
      <c r="X1043" t="s">
        <v>4566</v>
      </c>
      <c r="Y1043">
        <v>957</v>
      </c>
      <c r="Z1043">
        <v>1021</v>
      </c>
      <c r="AA1043">
        <v>3</v>
      </c>
      <c r="AB1043">
        <v>1225.2</v>
      </c>
      <c r="AC1043">
        <f>Table1_1[[#This Row],[Price]]*Table1_1[[#This Row],[Quantity]]</f>
        <v>3063</v>
      </c>
    </row>
    <row r="1044" spans="1:29" x14ac:dyDescent="0.3">
      <c r="A1044" t="s">
        <v>28</v>
      </c>
      <c r="B1044" t="s">
        <v>29</v>
      </c>
      <c r="C1044" t="s">
        <v>91</v>
      </c>
      <c r="D1044" t="s">
        <v>261</v>
      </c>
      <c r="E1044" t="s">
        <v>32</v>
      </c>
      <c r="F1044" t="s">
        <v>57</v>
      </c>
      <c r="G1044">
        <v>17</v>
      </c>
      <c r="H1044">
        <v>429307</v>
      </c>
      <c r="I1044" t="s">
        <v>58</v>
      </c>
      <c r="J1044" s="3">
        <v>44615</v>
      </c>
      <c r="K1044">
        <v>1400</v>
      </c>
      <c r="L1044" t="s">
        <v>4567</v>
      </c>
      <c r="M1044" t="s">
        <v>736</v>
      </c>
      <c r="N1044" t="s">
        <v>4568</v>
      </c>
      <c r="O1044">
        <v>-3454</v>
      </c>
      <c r="P1044" t="s">
        <v>71</v>
      </c>
      <c r="Q1044">
        <v>6</v>
      </c>
      <c r="R1044" t="s">
        <v>88</v>
      </c>
      <c r="S1044" t="s">
        <v>118</v>
      </c>
      <c r="T1044">
        <v>45175</v>
      </c>
      <c r="U1044" s="1">
        <v>45488</v>
      </c>
      <c r="V1044" t="s">
        <v>126</v>
      </c>
      <c r="W1044">
        <v>875037</v>
      </c>
      <c r="X1044" t="s">
        <v>4569</v>
      </c>
      <c r="Y1044">
        <v>885</v>
      </c>
      <c r="Z1044">
        <v>1303</v>
      </c>
      <c r="AA1044">
        <v>6</v>
      </c>
      <c r="AB1044">
        <v>3127.2000000000003</v>
      </c>
      <c r="AC1044">
        <f>Table1_1[[#This Row],[Price]]*Table1_1[[#This Row],[Quantity]]</f>
        <v>7818</v>
      </c>
    </row>
    <row r="1045" spans="1:29" x14ac:dyDescent="0.3">
      <c r="A1045" t="s">
        <v>28</v>
      </c>
      <c r="B1045" t="s">
        <v>29</v>
      </c>
      <c r="C1045" t="s">
        <v>91</v>
      </c>
      <c r="D1045" t="s">
        <v>170</v>
      </c>
      <c r="E1045" t="s">
        <v>56</v>
      </c>
      <c r="F1045" t="s">
        <v>113</v>
      </c>
      <c r="G1045">
        <v>6</v>
      </c>
      <c r="H1045">
        <v>409151</v>
      </c>
      <c r="I1045" t="s">
        <v>58</v>
      </c>
      <c r="J1045" s="3">
        <v>44104</v>
      </c>
      <c r="K1045">
        <v>1300</v>
      </c>
      <c r="L1045" t="s">
        <v>4571</v>
      </c>
      <c r="M1045" t="s">
        <v>211</v>
      </c>
      <c r="N1045" t="s">
        <v>4572</v>
      </c>
      <c r="O1045" t="s">
        <v>4573</v>
      </c>
      <c r="P1045" t="s">
        <v>51</v>
      </c>
      <c r="Q1045">
        <v>11</v>
      </c>
      <c r="R1045" t="s">
        <v>88</v>
      </c>
      <c r="S1045" t="s">
        <v>118</v>
      </c>
      <c r="T1045">
        <v>34628</v>
      </c>
      <c r="U1045" s="1">
        <v>45615</v>
      </c>
      <c r="V1045" t="s">
        <v>42</v>
      </c>
      <c r="W1045">
        <v>156491</v>
      </c>
      <c r="X1045" t="s">
        <v>4574</v>
      </c>
      <c r="Y1045">
        <v>992</v>
      </c>
      <c r="Z1045">
        <v>1432</v>
      </c>
      <c r="AA1045">
        <v>2</v>
      </c>
      <c r="AB1045">
        <v>1145.6000000000001</v>
      </c>
      <c r="AC1045">
        <f>Table1_1[[#This Row],[Price]]*Table1_1[[#This Row],[Quantity]]</f>
        <v>2864</v>
      </c>
    </row>
    <row r="1046" spans="1:29" x14ac:dyDescent="0.3">
      <c r="A1046" t="s">
        <v>28</v>
      </c>
      <c r="B1046" t="s">
        <v>29</v>
      </c>
      <c r="C1046" t="s">
        <v>91</v>
      </c>
      <c r="D1046" t="s">
        <v>31</v>
      </c>
      <c r="E1046" t="s">
        <v>32</v>
      </c>
      <c r="F1046" t="s">
        <v>33</v>
      </c>
      <c r="G1046">
        <v>68</v>
      </c>
      <c r="H1046">
        <v>422251</v>
      </c>
      <c r="I1046" t="s">
        <v>58</v>
      </c>
      <c r="J1046" s="3">
        <v>45137</v>
      </c>
      <c r="K1046">
        <v>950</v>
      </c>
      <c r="L1046" t="s">
        <v>4576</v>
      </c>
      <c r="M1046" t="s">
        <v>205</v>
      </c>
      <c r="N1046" t="s">
        <v>4577</v>
      </c>
      <c r="O1046" t="s">
        <v>4578</v>
      </c>
      <c r="P1046" t="s">
        <v>71</v>
      </c>
      <c r="Q1046">
        <v>15</v>
      </c>
      <c r="R1046" t="s">
        <v>40</v>
      </c>
      <c r="S1046" t="s">
        <v>41</v>
      </c>
      <c r="T1046">
        <v>71898</v>
      </c>
      <c r="U1046" s="1">
        <v>45312</v>
      </c>
      <c r="V1046" t="s">
        <v>111</v>
      </c>
      <c r="W1046">
        <v>891551</v>
      </c>
      <c r="X1046" t="s">
        <v>4579</v>
      </c>
      <c r="Y1046">
        <v>501</v>
      </c>
      <c r="Z1046">
        <v>2530</v>
      </c>
      <c r="AA1046">
        <v>7</v>
      </c>
      <c r="AB1046">
        <v>7084</v>
      </c>
      <c r="AC1046">
        <f>Table1_1[[#This Row],[Price]]*Table1_1[[#This Row],[Quantity]]</f>
        <v>17710</v>
      </c>
    </row>
    <row r="1047" spans="1:29" x14ac:dyDescent="0.3">
      <c r="A1047" t="s">
        <v>28</v>
      </c>
      <c r="B1047" t="s">
        <v>29</v>
      </c>
      <c r="C1047" t="s">
        <v>66</v>
      </c>
      <c r="D1047" t="s">
        <v>98</v>
      </c>
      <c r="E1047" t="s">
        <v>56</v>
      </c>
      <c r="F1047" t="s">
        <v>113</v>
      </c>
      <c r="G1047">
        <v>22</v>
      </c>
      <c r="H1047">
        <v>400499</v>
      </c>
      <c r="I1047" t="s">
        <v>34</v>
      </c>
      <c r="J1047" s="3">
        <v>45356</v>
      </c>
      <c r="K1047">
        <v>1300</v>
      </c>
      <c r="L1047" t="s">
        <v>4580</v>
      </c>
      <c r="M1047" t="s">
        <v>239</v>
      </c>
      <c r="N1047" t="s">
        <v>4581</v>
      </c>
      <c r="O1047" t="s">
        <v>4582</v>
      </c>
      <c r="P1047" t="s">
        <v>39</v>
      </c>
      <c r="Q1047">
        <v>11</v>
      </c>
      <c r="R1047" t="s">
        <v>40</v>
      </c>
      <c r="S1047" t="s">
        <v>41</v>
      </c>
      <c r="T1047">
        <v>19034</v>
      </c>
      <c r="U1047" s="1">
        <v>45437</v>
      </c>
      <c r="V1047" t="s">
        <v>140</v>
      </c>
      <c r="W1047">
        <v>721790</v>
      </c>
      <c r="X1047" t="s">
        <v>4583</v>
      </c>
      <c r="Y1047">
        <v>555</v>
      </c>
      <c r="Z1047">
        <v>1996</v>
      </c>
      <c r="AA1047">
        <v>8</v>
      </c>
      <c r="AB1047">
        <v>6387.2000000000007</v>
      </c>
      <c r="AC1047">
        <f>Table1_1[[#This Row],[Price]]*Table1_1[[#This Row],[Quantity]]</f>
        <v>15968</v>
      </c>
    </row>
    <row r="1048" spans="1:29" x14ac:dyDescent="0.3">
      <c r="A1048" t="s">
        <v>28</v>
      </c>
      <c r="B1048" t="s">
        <v>29</v>
      </c>
      <c r="C1048" t="s">
        <v>157</v>
      </c>
      <c r="D1048" t="s">
        <v>220</v>
      </c>
      <c r="E1048" t="s">
        <v>32</v>
      </c>
      <c r="F1048" t="s">
        <v>83</v>
      </c>
      <c r="G1048">
        <v>55</v>
      </c>
      <c r="H1048">
        <v>406524</v>
      </c>
      <c r="I1048" t="s">
        <v>58</v>
      </c>
      <c r="J1048" s="3">
        <v>44375</v>
      </c>
      <c r="K1048">
        <v>1100</v>
      </c>
      <c r="L1048" t="s">
        <v>4585</v>
      </c>
      <c r="M1048" t="s">
        <v>351</v>
      </c>
      <c r="N1048" t="s">
        <v>4586</v>
      </c>
      <c r="O1048" t="s">
        <v>4587</v>
      </c>
      <c r="P1048" t="s">
        <v>87</v>
      </c>
      <c r="Q1048">
        <v>5</v>
      </c>
      <c r="R1048" t="s">
        <v>88</v>
      </c>
      <c r="S1048" t="s">
        <v>79</v>
      </c>
      <c r="T1048">
        <v>33458</v>
      </c>
      <c r="U1048" s="1">
        <v>45584</v>
      </c>
      <c r="V1048" t="s">
        <v>155</v>
      </c>
      <c r="W1048">
        <v>225634</v>
      </c>
      <c r="X1048" t="s">
        <v>4588</v>
      </c>
      <c r="Y1048">
        <v>711</v>
      </c>
      <c r="Z1048">
        <v>2686</v>
      </c>
      <c r="AA1048">
        <v>4</v>
      </c>
      <c r="AB1048">
        <v>4297.6000000000004</v>
      </c>
      <c r="AC1048">
        <f>Table1_1[[#This Row],[Price]]*Table1_1[[#This Row],[Quantity]]</f>
        <v>10744</v>
      </c>
    </row>
    <row r="1049" spans="1:29" x14ac:dyDescent="0.3">
      <c r="A1049" t="s">
        <v>28</v>
      </c>
      <c r="B1049" t="s">
        <v>29</v>
      </c>
      <c r="C1049" t="s">
        <v>66</v>
      </c>
      <c r="D1049" t="s">
        <v>380</v>
      </c>
      <c r="E1049" t="s">
        <v>32</v>
      </c>
      <c r="F1049" t="s">
        <v>99</v>
      </c>
      <c r="G1049">
        <v>10</v>
      </c>
      <c r="H1049">
        <v>405857</v>
      </c>
      <c r="I1049" t="s">
        <v>34</v>
      </c>
      <c r="J1049" s="3">
        <v>44049</v>
      </c>
      <c r="K1049">
        <v>950</v>
      </c>
      <c r="L1049" t="s">
        <v>4589</v>
      </c>
      <c r="M1049" t="s">
        <v>239</v>
      </c>
      <c r="N1049" t="s">
        <v>4590</v>
      </c>
      <c r="O1049" t="s">
        <v>4591</v>
      </c>
      <c r="P1049" t="s">
        <v>87</v>
      </c>
      <c r="Q1049">
        <v>7</v>
      </c>
      <c r="R1049" t="s">
        <v>88</v>
      </c>
      <c r="S1049" t="s">
        <v>79</v>
      </c>
      <c r="T1049">
        <v>13781</v>
      </c>
      <c r="U1049" s="1">
        <v>45487</v>
      </c>
      <c r="V1049" t="s">
        <v>126</v>
      </c>
      <c r="W1049">
        <v>553666</v>
      </c>
      <c r="X1049" t="s">
        <v>4592</v>
      </c>
      <c r="Y1049">
        <v>441</v>
      </c>
      <c r="Z1049">
        <v>1232</v>
      </c>
      <c r="AA1049">
        <v>1</v>
      </c>
      <c r="AB1049">
        <v>492.8</v>
      </c>
      <c r="AC1049">
        <f>Table1_1[[#This Row],[Price]]*Table1_1[[#This Row],[Quantity]]</f>
        <v>1232</v>
      </c>
    </row>
    <row r="1050" spans="1:29" x14ac:dyDescent="0.3">
      <c r="A1050" t="s">
        <v>28</v>
      </c>
      <c r="B1050" t="s">
        <v>29</v>
      </c>
      <c r="C1050" t="s">
        <v>157</v>
      </c>
      <c r="D1050" t="s">
        <v>149</v>
      </c>
      <c r="E1050" t="s">
        <v>56</v>
      </c>
      <c r="F1050" t="s">
        <v>135</v>
      </c>
      <c r="G1050">
        <v>21</v>
      </c>
      <c r="H1050">
        <v>406578</v>
      </c>
      <c r="I1050" t="s">
        <v>58</v>
      </c>
      <c r="J1050" s="3">
        <v>45099</v>
      </c>
      <c r="K1050">
        <v>800</v>
      </c>
      <c r="L1050" t="s">
        <v>4593</v>
      </c>
      <c r="M1050" t="s">
        <v>287</v>
      </c>
      <c r="N1050" t="s">
        <v>4594</v>
      </c>
      <c r="O1050" t="s">
        <v>4595</v>
      </c>
      <c r="P1050" t="s">
        <v>39</v>
      </c>
      <c r="Q1050">
        <v>9</v>
      </c>
      <c r="R1050" t="s">
        <v>40</v>
      </c>
      <c r="S1050" t="s">
        <v>63</v>
      </c>
      <c r="T1050">
        <v>30962</v>
      </c>
      <c r="U1050" s="1">
        <v>45436</v>
      </c>
      <c r="V1050" t="s">
        <v>140</v>
      </c>
      <c r="W1050">
        <v>574487</v>
      </c>
      <c r="X1050" t="s">
        <v>4596</v>
      </c>
      <c r="Y1050">
        <v>813</v>
      </c>
      <c r="Z1050">
        <v>1902</v>
      </c>
      <c r="AA1050">
        <v>1</v>
      </c>
      <c r="AB1050">
        <v>760.80000000000007</v>
      </c>
      <c r="AC1050">
        <f>Table1_1[[#This Row],[Price]]*Table1_1[[#This Row],[Quantity]]</f>
        <v>1902</v>
      </c>
    </row>
    <row r="1051" spans="1:29" x14ac:dyDescent="0.3">
      <c r="A1051" t="s">
        <v>28</v>
      </c>
      <c r="B1051" t="s">
        <v>29</v>
      </c>
      <c r="C1051" t="s">
        <v>44</v>
      </c>
      <c r="D1051" t="s">
        <v>248</v>
      </c>
      <c r="E1051" t="s">
        <v>32</v>
      </c>
      <c r="F1051" t="s">
        <v>57</v>
      </c>
      <c r="G1051">
        <v>33</v>
      </c>
      <c r="H1051">
        <v>436657</v>
      </c>
      <c r="I1051" t="s">
        <v>34</v>
      </c>
      <c r="J1051" s="3">
        <v>43958</v>
      </c>
      <c r="K1051">
        <v>1000</v>
      </c>
      <c r="L1051" t="s">
        <v>4598</v>
      </c>
      <c r="M1051" t="s">
        <v>76</v>
      </c>
      <c r="N1051" t="s">
        <v>4599</v>
      </c>
      <c r="O1051" t="s">
        <v>4600</v>
      </c>
      <c r="P1051" t="s">
        <v>39</v>
      </c>
      <c r="Q1051">
        <v>19</v>
      </c>
      <c r="R1051" t="s">
        <v>88</v>
      </c>
      <c r="S1051" t="s">
        <v>63</v>
      </c>
      <c r="T1051">
        <v>29305</v>
      </c>
      <c r="U1051" s="1">
        <v>45343</v>
      </c>
      <c r="V1051" t="s">
        <v>119</v>
      </c>
      <c r="W1051">
        <v>480994</v>
      </c>
      <c r="X1051" t="s">
        <v>4601</v>
      </c>
      <c r="Y1051">
        <v>966</v>
      </c>
      <c r="Z1051">
        <v>795</v>
      </c>
      <c r="AA1051">
        <v>4</v>
      </c>
      <c r="AB1051">
        <v>1272</v>
      </c>
      <c r="AC1051">
        <f>Table1_1[[#This Row],[Price]]*Table1_1[[#This Row],[Quantity]]</f>
        <v>3180</v>
      </c>
    </row>
    <row r="1052" spans="1:29" x14ac:dyDescent="0.3">
      <c r="A1052" t="s">
        <v>28</v>
      </c>
      <c r="B1052" t="s">
        <v>29</v>
      </c>
      <c r="C1052" t="s">
        <v>66</v>
      </c>
      <c r="D1052" t="s">
        <v>248</v>
      </c>
      <c r="E1052" t="s">
        <v>46</v>
      </c>
      <c r="F1052" t="s">
        <v>150</v>
      </c>
      <c r="G1052">
        <v>22</v>
      </c>
      <c r="H1052">
        <v>437258</v>
      </c>
      <c r="I1052" t="s">
        <v>58</v>
      </c>
      <c r="J1052" s="3">
        <v>44503</v>
      </c>
      <c r="K1052">
        <v>1100</v>
      </c>
      <c r="L1052" t="s">
        <v>4602</v>
      </c>
      <c r="M1052" t="s">
        <v>1291</v>
      </c>
      <c r="N1052" t="s">
        <v>4603</v>
      </c>
      <c r="O1052">
        <v>-6994</v>
      </c>
      <c r="P1052" t="s">
        <v>87</v>
      </c>
      <c r="Q1052">
        <v>7</v>
      </c>
      <c r="R1052" t="s">
        <v>88</v>
      </c>
      <c r="S1052" t="s">
        <v>118</v>
      </c>
      <c r="T1052">
        <v>68380</v>
      </c>
      <c r="U1052" s="1">
        <v>45407</v>
      </c>
      <c r="V1052" t="s">
        <v>80</v>
      </c>
      <c r="W1052">
        <v>860329</v>
      </c>
      <c r="X1052" t="s">
        <v>4604</v>
      </c>
      <c r="Y1052">
        <v>905</v>
      </c>
      <c r="Z1052">
        <v>501</v>
      </c>
      <c r="AA1052">
        <v>6</v>
      </c>
      <c r="AB1052">
        <v>1202.4000000000001</v>
      </c>
      <c r="AC1052">
        <f>Table1_1[[#This Row],[Price]]*Table1_1[[#This Row],[Quantity]]</f>
        <v>3006</v>
      </c>
    </row>
    <row r="1053" spans="1:29" x14ac:dyDescent="0.3">
      <c r="A1053" t="s">
        <v>28</v>
      </c>
      <c r="B1053" t="s">
        <v>29</v>
      </c>
      <c r="C1053" t="s">
        <v>157</v>
      </c>
      <c r="D1053" t="s">
        <v>317</v>
      </c>
      <c r="E1053" t="s">
        <v>56</v>
      </c>
      <c r="F1053" t="s">
        <v>83</v>
      </c>
      <c r="G1053">
        <v>4</v>
      </c>
      <c r="H1053">
        <v>415977</v>
      </c>
      <c r="I1053" t="s">
        <v>34</v>
      </c>
      <c r="J1053" s="3">
        <v>45547</v>
      </c>
      <c r="K1053">
        <v>1300</v>
      </c>
      <c r="L1053" t="s">
        <v>4279</v>
      </c>
      <c r="M1053" t="s">
        <v>94</v>
      </c>
      <c r="N1053" t="s">
        <v>4605</v>
      </c>
      <c r="O1053" t="s">
        <v>4606</v>
      </c>
      <c r="P1053" t="s">
        <v>87</v>
      </c>
      <c r="Q1053">
        <v>3</v>
      </c>
      <c r="R1053" t="s">
        <v>40</v>
      </c>
      <c r="S1053" t="s">
        <v>63</v>
      </c>
      <c r="T1053">
        <v>41344</v>
      </c>
      <c r="U1053" s="1">
        <v>45564</v>
      </c>
      <c r="V1053" t="s">
        <v>180</v>
      </c>
      <c r="W1053">
        <v>377510</v>
      </c>
      <c r="X1053" t="s">
        <v>4607</v>
      </c>
      <c r="Y1053">
        <v>539</v>
      </c>
      <c r="Z1053">
        <v>2937</v>
      </c>
      <c r="AA1053">
        <v>2</v>
      </c>
      <c r="AB1053">
        <v>2349.6</v>
      </c>
      <c r="AC1053">
        <f>Table1_1[[#This Row],[Price]]*Table1_1[[#This Row],[Quantity]]</f>
        <v>5874</v>
      </c>
    </row>
    <row r="1054" spans="1:29" x14ac:dyDescent="0.3">
      <c r="A1054" t="s">
        <v>28</v>
      </c>
      <c r="B1054" t="s">
        <v>29</v>
      </c>
      <c r="C1054" t="s">
        <v>44</v>
      </c>
      <c r="D1054" t="s">
        <v>364</v>
      </c>
      <c r="E1054" t="s">
        <v>32</v>
      </c>
      <c r="F1054" t="s">
        <v>175</v>
      </c>
      <c r="G1054">
        <v>58</v>
      </c>
      <c r="H1054">
        <v>423868</v>
      </c>
      <c r="I1054" t="s">
        <v>58</v>
      </c>
      <c r="J1054" s="3">
        <v>44898</v>
      </c>
      <c r="K1054">
        <v>1000</v>
      </c>
      <c r="L1054" t="s">
        <v>4608</v>
      </c>
      <c r="M1054" t="s">
        <v>843</v>
      </c>
      <c r="N1054" t="s">
        <v>4609</v>
      </c>
      <c r="O1054" t="s">
        <v>4610</v>
      </c>
      <c r="P1054" t="s">
        <v>39</v>
      </c>
      <c r="Q1054">
        <v>6</v>
      </c>
      <c r="R1054" t="s">
        <v>40</v>
      </c>
      <c r="S1054" t="s">
        <v>118</v>
      </c>
      <c r="T1054">
        <v>37670</v>
      </c>
      <c r="U1054" s="1">
        <v>45358</v>
      </c>
      <c r="V1054" t="s">
        <v>72</v>
      </c>
      <c r="W1054">
        <v>706113</v>
      </c>
      <c r="X1054" t="s">
        <v>4611</v>
      </c>
      <c r="Y1054">
        <v>309</v>
      </c>
      <c r="Z1054">
        <v>2993</v>
      </c>
      <c r="AA1054">
        <v>1</v>
      </c>
      <c r="AB1054">
        <v>1197.2</v>
      </c>
      <c r="AC1054">
        <f>Table1_1[[#This Row],[Price]]*Table1_1[[#This Row],[Quantity]]</f>
        <v>2993</v>
      </c>
    </row>
    <row r="1055" spans="1:29" x14ac:dyDescent="0.3">
      <c r="A1055" t="s">
        <v>28</v>
      </c>
      <c r="B1055" t="s">
        <v>29</v>
      </c>
      <c r="C1055" t="s">
        <v>44</v>
      </c>
      <c r="D1055" t="s">
        <v>566</v>
      </c>
      <c r="E1055" t="s">
        <v>46</v>
      </c>
      <c r="F1055" t="s">
        <v>113</v>
      </c>
      <c r="G1055">
        <v>87</v>
      </c>
      <c r="H1055">
        <v>407286</v>
      </c>
      <c r="I1055" t="s">
        <v>58</v>
      </c>
      <c r="J1055" s="3">
        <v>44388</v>
      </c>
      <c r="K1055">
        <v>1300</v>
      </c>
      <c r="L1055" t="s">
        <v>4612</v>
      </c>
      <c r="M1055" t="s">
        <v>372</v>
      </c>
      <c r="N1055" t="s">
        <v>4613</v>
      </c>
      <c r="O1055" t="s">
        <v>4614</v>
      </c>
      <c r="P1055" t="s">
        <v>39</v>
      </c>
      <c r="Q1055">
        <v>12</v>
      </c>
      <c r="R1055" t="s">
        <v>88</v>
      </c>
      <c r="S1055" t="s">
        <v>41</v>
      </c>
      <c r="T1055">
        <v>93517</v>
      </c>
      <c r="U1055" s="1">
        <v>45440</v>
      </c>
      <c r="V1055" t="s">
        <v>140</v>
      </c>
      <c r="W1055">
        <v>910618</v>
      </c>
      <c r="X1055" t="s">
        <v>4615</v>
      </c>
      <c r="Y1055">
        <v>271</v>
      </c>
      <c r="Z1055">
        <v>1602</v>
      </c>
      <c r="AA1055">
        <v>5</v>
      </c>
      <c r="AB1055">
        <v>3204</v>
      </c>
      <c r="AC1055">
        <f>Table1_1[[#This Row],[Price]]*Table1_1[[#This Row],[Quantity]]</f>
        <v>8010</v>
      </c>
    </row>
    <row r="1056" spans="1:29" x14ac:dyDescent="0.3">
      <c r="A1056" t="s">
        <v>28</v>
      </c>
      <c r="B1056" t="s">
        <v>29</v>
      </c>
      <c r="C1056" t="s">
        <v>44</v>
      </c>
      <c r="D1056" t="s">
        <v>82</v>
      </c>
      <c r="E1056" t="s">
        <v>46</v>
      </c>
      <c r="F1056" t="s">
        <v>106</v>
      </c>
      <c r="G1056">
        <v>91</v>
      </c>
      <c r="H1056">
        <v>413647</v>
      </c>
      <c r="I1056" t="s">
        <v>34</v>
      </c>
      <c r="J1056" s="3">
        <v>45473</v>
      </c>
      <c r="K1056">
        <v>1300</v>
      </c>
      <c r="L1056" t="s">
        <v>4616</v>
      </c>
      <c r="M1056" t="s">
        <v>428</v>
      </c>
      <c r="N1056" t="s">
        <v>4617</v>
      </c>
      <c r="O1056" t="s">
        <v>4618</v>
      </c>
      <c r="P1056" t="s">
        <v>51</v>
      </c>
      <c r="Q1056">
        <v>7</v>
      </c>
      <c r="R1056" t="s">
        <v>40</v>
      </c>
      <c r="S1056" t="s">
        <v>41</v>
      </c>
      <c r="T1056">
        <v>57610</v>
      </c>
      <c r="U1056" s="1">
        <v>45499</v>
      </c>
      <c r="V1056" t="s">
        <v>126</v>
      </c>
      <c r="W1056">
        <v>144219</v>
      </c>
      <c r="X1056" t="s">
        <v>4619</v>
      </c>
      <c r="Y1056">
        <v>855</v>
      </c>
      <c r="Z1056">
        <v>1463</v>
      </c>
      <c r="AA1056">
        <v>5</v>
      </c>
      <c r="AB1056">
        <v>2926</v>
      </c>
      <c r="AC1056">
        <f>Table1_1[[#This Row],[Price]]*Table1_1[[#This Row],[Quantity]]</f>
        <v>7315</v>
      </c>
    </row>
    <row r="1057" spans="1:29" x14ac:dyDescent="0.3">
      <c r="A1057" t="s">
        <v>28</v>
      </c>
      <c r="B1057" t="s">
        <v>29</v>
      </c>
      <c r="C1057" t="s">
        <v>157</v>
      </c>
      <c r="D1057" t="s">
        <v>261</v>
      </c>
      <c r="E1057" t="s">
        <v>46</v>
      </c>
      <c r="F1057" t="s">
        <v>355</v>
      </c>
      <c r="G1057">
        <v>43</v>
      </c>
      <c r="H1057">
        <v>429957</v>
      </c>
      <c r="I1057" t="s">
        <v>58</v>
      </c>
      <c r="J1057" s="3">
        <v>44266</v>
      </c>
      <c r="K1057">
        <v>1100</v>
      </c>
      <c r="L1057" t="s">
        <v>4620</v>
      </c>
      <c r="M1057" t="s">
        <v>1058</v>
      </c>
      <c r="N1057" t="s">
        <v>4621</v>
      </c>
      <c r="O1057" t="s">
        <v>4622</v>
      </c>
      <c r="P1057" t="s">
        <v>87</v>
      </c>
      <c r="Q1057">
        <v>8</v>
      </c>
      <c r="R1057" t="s">
        <v>88</v>
      </c>
      <c r="S1057" t="s">
        <v>79</v>
      </c>
      <c r="T1057">
        <v>85752</v>
      </c>
      <c r="U1057" s="1">
        <v>45465</v>
      </c>
      <c r="V1057" t="s">
        <v>52</v>
      </c>
      <c r="W1057">
        <v>861580</v>
      </c>
      <c r="X1057" t="s">
        <v>4623</v>
      </c>
      <c r="Y1057">
        <v>515</v>
      </c>
      <c r="Z1057">
        <v>1091</v>
      </c>
      <c r="AA1057">
        <v>6</v>
      </c>
      <c r="AB1057">
        <v>2618.4</v>
      </c>
      <c r="AC1057">
        <f>Table1_1[[#This Row],[Price]]*Table1_1[[#This Row],[Quantity]]</f>
        <v>6546</v>
      </c>
    </row>
    <row r="1058" spans="1:29" x14ac:dyDescent="0.3">
      <c r="A1058" t="s">
        <v>28</v>
      </c>
      <c r="B1058" t="s">
        <v>29</v>
      </c>
      <c r="C1058" t="s">
        <v>30</v>
      </c>
      <c r="D1058" t="s">
        <v>82</v>
      </c>
      <c r="E1058" t="s">
        <v>56</v>
      </c>
      <c r="F1058" t="s">
        <v>57</v>
      </c>
      <c r="G1058">
        <v>93</v>
      </c>
      <c r="H1058">
        <v>405985</v>
      </c>
      <c r="I1058" t="s">
        <v>34</v>
      </c>
      <c r="J1058" s="3">
        <v>44370</v>
      </c>
      <c r="K1058">
        <v>800</v>
      </c>
      <c r="L1058" t="s">
        <v>4624</v>
      </c>
      <c r="M1058" t="s">
        <v>670</v>
      </c>
      <c r="N1058" t="s">
        <v>4625</v>
      </c>
      <c r="O1058" t="s">
        <v>4626</v>
      </c>
      <c r="P1058" t="s">
        <v>71</v>
      </c>
      <c r="Q1058">
        <v>3</v>
      </c>
      <c r="R1058" t="s">
        <v>40</v>
      </c>
      <c r="S1058" t="s">
        <v>41</v>
      </c>
      <c r="T1058">
        <v>80028</v>
      </c>
      <c r="U1058" s="1">
        <v>45453</v>
      </c>
      <c r="V1058" t="s">
        <v>52</v>
      </c>
      <c r="W1058">
        <v>103107</v>
      </c>
      <c r="X1058" t="s">
        <v>4627</v>
      </c>
      <c r="Y1058">
        <v>447</v>
      </c>
      <c r="Z1058">
        <v>2474</v>
      </c>
      <c r="AA1058">
        <v>8</v>
      </c>
      <c r="AB1058">
        <v>7916.8</v>
      </c>
      <c r="AC1058">
        <f>Table1_1[[#This Row],[Price]]*Table1_1[[#This Row],[Quantity]]</f>
        <v>19792</v>
      </c>
    </row>
    <row r="1059" spans="1:29" x14ac:dyDescent="0.3">
      <c r="A1059" t="s">
        <v>28</v>
      </c>
      <c r="B1059" t="s">
        <v>29</v>
      </c>
      <c r="C1059" t="s">
        <v>148</v>
      </c>
      <c r="D1059" t="s">
        <v>55</v>
      </c>
      <c r="E1059" t="s">
        <v>46</v>
      </c>
      <c r="F1059" t="s">
        <v>57</v>
      </c>
      <c r="G1059">
        <v>51</v>
      </c>
      <c r="H1059">
        <v>427469</v>
      </c>
      <c r="I1059" t="s">
        <v>34</v>
      </c>
      <c r="J1059" s="3">
        <v>44976</v>
      </c>
      <c r="K1059">
        <v>1400</v>
      </c>
      <c r="L1059" t="s">
        <v>4628</v>
      </c>
      <c r="M1059" t="s">
        <v>1291</v>
      </c>
      <c r="N1059" t="s">
        <v>4629</v>
      </c>
      <c r="O1059" t="s">
        <v>4630</v>
      </c>
      <c r="P1059" t="s">
        <v>71</v>
      </c>
      <c r="Q1059">
        <v>9</v>
      </c>
      <c r="R1059" t="s">
        <v>40</v>
      </c>
      <c r="S1059" t="s">
        <v>79</v>
      </c>
      <c r="T1059">
        <v>42655</v>
      </c>
      <c r="U1059" s="1">
        <v>45335</v>
      </c>
      <c r="V1059" t="s">
        <v>119</v>
      </c>
      <c r="W1059">
        <v>887417</v>
      </c>
      <c r="X1059" t="s">
        <v>4631</v>
      </c>
      <c r="Y1059">
        <v>521</v>
      </c>
      <c r="Z1059">
        <v>2808</v>
      </c>
      <c r="AA1059">
        <v>2</v>
      </c>
      <c r="AB1059">
        <v>2246.4</v>
      </c>
      <c r="AC1059">
        <f>Table1_1[[#This Row],[Price]]*Table1_1[[#This Row],[Quantity]]</f>
        <v>5616</v>
      </c>
    </row>
    <row r="1060" spans="1:29" x14ac:dyDescent="0.3">
      <c r="A1060" t="s">
        <v>28</v>
      </c>
      <c r="B1060" t="s">
        <v>29</v>
      </c>
      <c r="C1060" t="s">
        <v>66</v>
      </c>
      <c r="D1060" t="s">
        <v>163</v>
      </c>
      <c r="E1060" t="s">
        <v>46</v>
      </c>
      <c r="F1060" t="s">
        <v>135</v>
      </c>
      <c r="G1060">
        <v>9</v>
      </c>
      <c r="H1060">
        <v>402500</v>
      </c>
      <c r="I1060" t="s">
        <v>58</v>
      </c>
      <c r="J1060" s="3">
        <v>44390</v>
      </c>
      <c r="K1060">
        <v>800</v>
      </c>
      <c r="L1060" t="s">
        <v>4632</v>
      </c>
      <c r="M1060" t="s">
        <v>496</v>
      </c>
      <c r="N1060" t="s">
        <v>4633</v>
      </c>
      <c r="O1060" t="s">
        <v>4634</v>
      </c>
      <c r="P1060" t="s">
        <v>39</v>
      </c>
      <c r="Q1060">
        <v>7</v>
      </c>
      <c r="R1060" t="s">
        <v>88</v>
      </c>
      <c r="S1060" t="s">
        <v>79</v>
      </c>
      <c r="T1060">
        <v>76609</v>
      </c>
      <c r="U1060" s="1">
        <v>45455</v>
      </c>
      <c r="V1060" t="s">
        <v>52</v>
      </c>
      <c r="W1060">
        <v>819030</v>
      </c>
      <c r="X1060" t="s">
        <v>4635</v>
      </c>
      <c r="Y1060">
        <v>724</v>
      </c>
      <c r="Z1060">
        <v>2564</v>
      </c>
      <c r="AA1060">
        <v>4</v>
      </c>
      <c r="AB1060">
        <v>4102.4000000000015</v>
      </c>
      <c r="AC1060">
        <f>Table1_1[[#This Row],[Price]]*Table1_1[[#This Row],[Quantity]]</f>
        <v>10256</v>
      </c>
    </row>
    <row r="1061" spans="1:29" x14ac:dyDescent="0.3">
      <c r="A1061" t="s">
        <v>28</v>
      </c>
      <c r="B1061" t="s">
        <v>29</v>
      </c>
      <c r="C1061" t="s">
        <v>30</v>
      </c>
      <c r="D1061" t="s">
        <v>338</v>
      </c>
      <c r="E1061" t="s">
        <v>32</v>
      </c>
      <c r="F1061" t="s">
        <v>47</v>
      </c>
      <c r="G1061">
        <v>78</v>
      </c>
      <c r="H1061">
        <v>418047</v>
      </c>
      <c r="I1061" t="s">
        <v>58</v>
      </c>
      <c r="J1061" s="3">
        <v>44111</v>
      </c>
      <c r="K1061">
        <v>1000</v>
      </c>
      <c r="L1061" t="s">
        <v>3733</v>
      </c>
      <c r="M1061" t="s">
        <v>1409</v>
      </c>
      <c r="N1061" t="s">
        <v>4637</v>
      </c>
      <c r="O1061" t="s">
        <v>4638</v>
      </c>
      <c r="P1061" t="s">
        <v>87</v>
      </c>
      <c r="Q1061">
        <v>17</v>
      </c>
      <c r="R1061" t="s">
        <v>40</v>
      </c>
      <c r="S1061" t="s">
        <v>79</v>
      </c>
      <c r="T1061">
        <v>41139</v>
      </c>
      <c r="U1061" s="1">
        <v>45330</v>
      </c>
      <c r="V1061" t="s">
        <v>119</v>
      </c>
      <c r="W1061">
        <v>238506</v>
      </c>
      <c r="X1061" t="s">
        <v>4639</v>
      </c>
      <c r="Y1061">
        <v>616</v>
      </c>
      <c r="Z1061">
        <v>1727</v>
      </c>
      <c r="AA1061">
        <v>4</v>
      </c>
      <c r="AB1061">
        <v>2763.2000000000003</v>
      </c>
      <c r="AC1061">
        <f>Table1_1[[#This Row],[Price]]*Table1_1[[#This Row],[Quantity]]</f>
        <v>6908</v>
      </c>
    </row>
    <row r="1062" spans="1:29" x14ac:dyDescent="0.3">
      <c r="A1062" t="s">
        <v>28</v>
      </c>
      <c r="B1062" t="s">
        <v>29</v>
      </c>
      <c r="C1062" t="s">
        <v>91</v>
      </c>
      <c r="D1062" t="s">
        <v>621</v>
      </c>
      <c r="E1062" t="s">
        <v>46</v>
      </c>
      <c r="F1062" t="s">
        <v>106</v>
      </c>
      <c r="G1062">
        <v>46</v>
      </c>
      <c r="H1062">
        <v>400113</v>
      </c>
      <c r="I1062" t="s">
        <v>34</v>
      </c>
      <c r="J1062" s="3">
        <v>45314</v>
      </c>
      <c r="K1062">
        <v>950</v>
      </c>
      <c r="L1062" t="s">
        <v>4641</v>
      </c>
      <c r="M1062" t="s">
        <v>239</v>
      </c>
      <c r="N1062" t="s">
        <v>4642</v>
      </c>
      <c r="O1062" t="s">
        <v>4643</v>
      </c>
      <c r="P1062" t="s">
        <v>51</v>
      </c>
      <c r="Q1062">
        <v>14</v>
      </c>
      <c r="R1062" t="s">
        <v>40</v>
      </c>
      <c r="S1062" t="s">
        <v>79</v>
      </c>
      <c r="T1062">
        <v>43627</v>
      </c>
      <c r="U1062" s="1">
        <v>45599</v>
      </c>
      <c r="V1062" t="s">
        <v>42</v>
      </c>
      <c r="W1062">
        <v>309300</v>
      </c>
      <c r="X1062" t="s">
        <v>4644</v>
      </c>
      <c r="Y1062">
        <v>980</v>
      </c>
      <c r="Z1062">
        <v>881</v>
      </c>
      <c r="AA1062">
        <v>3</v>
      </c>
      <c r="AB1062">
        <v>1057.2</v>
      </c>
      <c r="AC1062">
        <f>Table1_1[[#This Row],[Price]]*Table1_1[[#This Row],[Quantity]]</f>
        <v>2643</v>
      </c>
    </row>
    <row r="1063" spans="1:29" x14ac:dyDescent="0.3">
      <c r="A1063" t="s">
        <v>28</v>
      </c>
      <c r="B1063" t="s">
        <v>29</v>
      </c>
      <c r="C1063" t="s">
        <v>54</v>
      </c>
      <c r="D1063" t="s">
        <v>237</v>
      </c>
      <c r="E1063" t="s">
        <v>46</v>
      </c>
      <c r="F1063" t="s">
        <v>57</v>
      </c>
      <c r="G1063">
        <v>17</v>
      </c>
      <c r="H1063">
        <v>402465</v>
      </c>
      <c r="I1063" t="s">
        <v>34</v>
      </c>
      <c r="J1063" s="3">
        <v>44622</v>
      </c>
      <c r="K1063">
        <v>950</v>
      </c>
      <c r="L1063" t="s">
        <v>4645</v>
      </c>
      <c r="M1063" t="s">
        <v>372</v>
      </c>
      <c r="N1063" t="s">
        <v>4646</v>
      </c>
      <c r="O1063" t="s">
        <v>4647</v>
      </c>
      <c r="P1063" t="s">
        <v>51</v>
      </c>
      <c r="Q1063">
        <v>6</v>
      </c>
      <c r="R1063" t="s">
        <v>40</v>
      </c>
      <c r="S1063" t="s">
        <v>79</v>
      </c>
      <c r="T1063">
        <v>36148</v>
      </c>
      <c r="U1063" s="1">
        <v>45474</v>
      </c>
      <c r="V1063" t="s">
        <v>126</v>
      </c>
      <c r="W1063">
        <v>382277</v>
      </c>
      <c r="X1063" t="s">
        <v>4648</v>
      </c>
      <c r="Y1063">
        <v>550</v>
      </c>
      <c r="Z1063">
        <v>2490</v>
      </c>
      <c r="AA1063">
        <v>3</v>
      </c>
      <c r="AB1063">
        <v>2988</v>
      </c>
      <c r="AC1063">
        <f>Table1_1[[#This Row],[Price]]*Table1_1[[#This Row],[Quantity]]</f>
        <v>7470</v>
      </c>
    </row>
    <row r="1064" spans="1:29" x14ac:dyDescent="0.3">
      <c r="A1064" t="s">
        <v>28</v>
      </c>
      <c r="B1064" t="s">
        <v>29</v>
      </c>
      <c r="C1064" t="s">
        <v>157</v>
      </c>
      <c r="D1064" t="s">
        <v>220</v>
      </c>
      <c r="E1064" t="s">
        <v>56</v>
      </c>
      <c r="F1064" t="s">
        <v>83</v>
      </c>
      <c r="G1064">
        <v>97</v>
      </c>
      <c r="H1064">
        <v>431463</v>
      </c>
      <c r="I1064" t="s">
        <v>58</v>
      </c>
      <c r="J1064" s="3">
        <v>44314</v>
      </c>
      <c r="K1064">
        <v>800</v>
      </c>
      <c r="L1064" t="s">
        <v>4649</v>
      </c>
      <c r="M1064" t="s">
        <v>60</v>
      </c>
      <c r="N1064" t="s">
        <v>4650</v>
      </c>
      <c r="O1064" t="s">
        <v>4651</v>
      </c>
      <c r="P1064" t="s">
        <v>87</v>
      </c>
      <c r="Q1064">
        <v>8</v>
      </c>
      <c r="R1064" t="s">
        <v>40</v>
      </c>
      <c r="S1064" t="s">
        <v>41</v>
      </c>
      <c r="T1064">
        <v>88022</v>
      </c>
      <c r="U1064" s="1">
        <v>45532</v>
      </c>
      <c r="V1064" t="s">
        <v>64</v>
      </c>
      <c r="W1064">
        <v>597318</v>
      </c>
      <c r="X1064" t="s">
        <v>4652</v>
      </c>
      <c r="Y1064">
        <v>346</v>
      </c>
      <c r="Z1064">
        <v>2034</v>
      </c>
      <c r="AA1064">
        <v>1</v>
      </c>
      <c r="AB1064">
        <v>813.6</v>
      </c>
      <c r="AC1064">
        <f>Table1_1[[#This Row],[Price]]*Table1_1[[#This Row],[Quantity]]</f>
        <v>2034</v>
      </c>
    </row>
    <row r="1065" spans="1:29" x14ac:dyDescent="0.3">
      <c r="A1065" t="s">
        <v>28</v>
      </c>
      <c r="B1065" t="s">
        <v>29</v>
      </c>
      <c r="C1065" t="s">
        <v>91</v>
      </c>
      <c r="D1065" t="s">
        <v>163</v>
      </c>
      <c r="E1065" t="s">
        <v>32</v>
      </c>
      <c r="F1065" t="s">
        <v>57</v>
      </c>
      <c r="G1065">
        <v>39</v>
      </c>
      <c r="H1065">
        <v>421501</v>
      </c>
      <c r="I1065" t="s">
        <v>34</v>
      </c>
      <c r="J1065" s="3">
        <v>44924</v>
      </c>
      <c r="K1065">
        <v>1200</v>
      </c>
      <c r="L1065" t="s">
        <v>4653</v>
      </c>
      <c r="M1065" t="s">
        <v>211</v>
      </c>
      <c r="N1065" t="s">
        <v>4654</v>
      </c>
      <c r="O1065" t="s">
        <v>4655</v>
      </c>
      <c r="P1065" t="s">
        <v>87</v>
      </c>
      <c r="Q1065">
        <v>19</v>
      </c>
      <c r="R1065" t="s">
        <v>88</v>
      </c>
      <c r="S1065" t="s">
        <v>41</v>
      </c>
      <c r="T1065">
        <v>21254</v>
      </c>
      <c r="U1065" s="1">
        <v>45345</v>
      </c>
      <c r="V1065" t="s">
        <v>119</v>
      </c>
      <c r="W1065">
        <v>562884</v>
      </c>
      <c r="X1065" t="s">
        <v>4656</v>
      </c>
      <c r="Y1065">
        <v>337</v>
      </c>
      <c r="Z1065">
        <v>1954</v>
      </c>
      <c r="AA1065">
        <v>7</v>
      </c>
      <c r="AB1065">
        <v>5471.2000000000007</v>
      </c>
      <c r="AC1065">
        <f>Table1_1[[#This Row],[Price]]*Table1_1[[#This Row],[Quantity]]</f>
        <v>13678</v>
      </c>
    </row>
    <row r="1066" spans="1:29" x14ac:dyDescent="0.3">
      <c r="A1066" t="s">
        <v>28</v>
      </c>
      <c r="B1066" t="s">
        <v>29</v>
      </c>
      <c r="C1066" t="s">
        <v>148</v>
      </c>
      <c r="D1066" t="s">
        <v>82</v>
      </c>
      <c r="E1066" t="s">
        <v>32</v>
      </c>
      <c r="F1066" t="s">
        <v>175</v>
      </c>
      <c r="G1066">
        <v>3</v>
      </c>
      <c r="H1066">
        <v>419532</v>
      </c>
      <c r="I1066" t="s">
        <v>58</v>
      </c>
      <c r="J1066" s="3">
        <v>44950</v>
      </c>
      <c r="K1066">
        <v>800</v>
      </c>
      <c r="L1066" t="s">
        <v>4658</v>
      </c>
      <c r="M1066" t="s">
        <v>1212</v>
      </c>
      <c r="N1066" t="s">
        <v>4659</v>
      </c>
      <c r="O1066">
        <v>5509859505</v>
      </c>
      <c r="P1066" t="s">
        <v>39</v>
      </c>
      <c r="Q1066">
        <v>17</v>
      </c>
      <c r="R1066" t="s">
        <v>88</v>
      </c>
      <c r="S1066" t="s">
        <v>41</v>
      </c>
      <c r="T1066">
        <v>42627</v>
      </c>
      <c r="U1066" s="1">
        <v>45532</v>
      </c>
      <c r="V1066" t="s">
        <v>64</v>
      </c>
      <c r="W1066">
        <v>230472</v>
      </c>
      <c r="X1066" t="s">
        <v>4660</v>
      </c>
      <c r="Y1066">
        <v>888</v>
      </c>
      <c r="Z1066">
        <v>1651</v>
      </c>
      <c r="AA1066">
        <v>6</v>
      </c>
      <c r="AB1066">
        <v>3962.4</v>
      </c>
      <c r="AC1066">
        <f>Table1_1[[#This Row],[Price]]*Table1_1[[#This Row],[Quantity]]</f>
        <v>9906</v>
      </c>
    </row>
    <row r="1067" spans="1:29" x14ac:dyDescent="0.3">
      <c r="A1067" t="s">
        <v>28</v>
      </c>
      <c r="B1067" t="s">
        <v>29</v>
      </c>
      <c r="C1067" t="s">
        <v>30</v>
      </c>
      <c r="D1067" t="s">
        <v>92</v>
      </c>
      <c r="E1067" t="s">
        <v>46</v>
      </c>
      <c r="F1067" t="s">
        <v>355</v>
      </c>
      <c r="G1067">
        <v>82</v>
      </c>
      <c r="H1067">
        <v>400397</v>
      </c>
      <c r="I1067" t="s">
        <v>34</v>
      </c>
      <c r="J1067" s="3">
        <v>45609</v>
      </c>
      <c r="K1067">
        <v>1100</v>
      </c>
      <c r="L1067" t="s">
        <v>4661</v>
      </c>
      <c r="M1067" t="s">
        <v>568</v>
      </c>
      <c r="N1067" t="s">
        <v>4662</v>
      </c>
      <c r="O1067" t="s">
        <v>4663</v>
      </c>
      <c r="P1067" t="s">
        <v>71</v>
      </c>
      <c r="Q1067">
        <v>17</v>
      </c>
      <c r="R1067" t="s">
        <v>40</v>
      </c>
      <c r="S1067" t="s">
        <v>118</v>
      </c>
      <c r="T1067">
        <v>66153</v>
      </c>
      <c r="U1067" s="1">
        <v>45599</v>
      </c>
      <c r="V1067" t="s">
        <v>42</v>
      </c>
      <c r="W1067">
        <v>513311</v>
      </c>
      <c r="X1067" t="s">
        <v>4664</v>
      </c>
      <c r="Y1067">
        <v>284</v>
      </c>
      <c r="Z1067">
        <v>766</v>
      </c>
      <c r="AA1067">
        <v>8</v>
      </c>
      <c r="AB1067">
        <v>2451.2000000000003</v>
      </c>
      <c r="AC1067">
        <f>Table1_1[[#This Row],[Price]]*Table1_1[[#This Row],[Quantity]]</f>
        <v>6128</v>
      </c>
    </row>
    <row r="1068" spans="1:29" x14ac:dyDescent="0.3">
      <c r="A1068" t="s">
        <v>28</v>
      </c>
      <c r="B1068" t="s">
        <v>29</v>
      </c>
      <c r="C1068" t="s">
        <v>66</v>
      </c>
      <c r="D1068" t="s">
        <v>511</v>
      </c>
      <c r="E1068" t="s">
        <v>46</v>
      </c>
      <c r="F1068" t="s">
        <v>99</v>
      </c>
      <c r="G1068">
        <v>27</v>
      </c>
      <c r="H1068">
        <v>416072</v>
      </c>
      <c r="I1068" t="s">
        <v>34</v>
      </c>
      <c r="J1068" s="3">
        <v>45542</v>
      </c>
      <c r="K1068">
        <v>950</v>
      </c>
      <c r="L1068" t="s">
        <v>4666</v>
      </c>
      <c r="M1068" t="s">
        <v>293</v>
      </c>
      <c r="N1068" t="s">
        <v>4667</v>
      </c>
      <c r="O1068" t="s">
        <v>4668</v>
      </c>
      <c r="P1068" t="s">
        <v>51</v>
      </c>
      <c r="Q1068">
        <v>4</v>
      </c>
      <c r="R1068" t="s">
        <v>40</v>
      </c>
      <c r="S1068" t="s">
        <v>118</v>
      </c>
      <c r="T1068">
        <v>61766</v>
      </c>
      <c r="U1068" s="1">
        <v>45321</v>
      </c>
      <c r="V1068" t="s">
        <v>111</v>
      </c>
      <c r="W1068">
        <v>755261</v>
      </c>
      <c r="X1068" t="s">
        <v>4669</v>
      </c>
      <c r="Y1068">
        <v>692</v>
      </c>
      <c r="Z1068">
        <v>2424</v>
      </c>
      <c r="AA1068">
        <v>6</v>
      </c>
      <c r="AB1068">
        <v>5817.6</v>
      </c>
      <c r="AC1068">
        <f>Table1_1[[#This Row],[Price]]*Table1_1[[#This Row],[Quantity]]</f>
        <v>14544</v>
      </c>
    </row>
    <row r="1069" spans="1:29" x14ac:dyDescent="0.3">
      <c r="A1069" t="s">
        <v>28</v>
      </c>
      <c r="B1069" t="s">
        <v>29</v>
      </c>
      <c r="C1069" t="s">
        <v>148</v>
      </c>
      <c r="D1069" t="s">
        <v>134</v>
      </c>
      <c r="E1069" t="s">
        <v>56</v>
      </c>
      <c r="F1069" t="s">
        <v>135</v>
      </c>
      <c r="G1069">
        <v>12</v>
      </c>
      <c r="H1069">
        <v>437480</v>
      </c>
      <c r="I1069" t="s">
        <v>34</v>
      </c>
      <c r="J1069" s="3">
        <v>45100</v>
      </c>
      <c r="K1069">
        <v>1300</v>
      </c>
      <c r="L1069" t="s">
        <v>4670</v>
      </c>
      <c r="M1069" t="s">
        <v>1147</v>
      </c>
      <c r="N1069" t="s">
        <v>4671</v>
      </c>
      <c r="O1069" t="s">
        <v>4672</v>
      </c>
      <c r="P1069" t="s">
        <v>51</v>
      </c>
      <c r="Q1069">
        <v>4</v>
      </c>
      <c r="R1069" t="s">
        <v>88</v>
      </c>
      <c r="S1069" t="s">
        <v>41</v>
      </c>
      <c r="T1069">
        <v>46166</v>
      </c>
      <c r="U1069" s="1">
        <v>45367</v>
      </c>
      <c r="V1069" t="s">
        <v>72</v>
      </c>
      <c r="W1069">
        <v>573316</v>
      </c>
      <c r="X1069" t="s">
        <v>4673</v>
      </c>
      <c r="Y1069">
        <v>488</v>
      </c>
      <c r="Z1069">
        <v>1787</v>
      </c>
      <c r="AA1069">
        <v>4</v>
      </c>
      <c r="AB1069">
        <v>2859.2000000000003</v>
      </c>
      <c r="AC1069">
        <f>Table1_1[[#This Row],[Price]]*Table1_1[[#This Row],[Quantity]]</f>
        <v>7148</v>
      </c>
    </row>
    <row r="1070" spans="1:29" x14ac:dyDescent="0.3">
      <c r="A1070" t="s">
        <v>28</v>
      </c>
      <c r="B1070" t="s">
        <v>29</v>
      </c>
      <c r="C1070" t="s">
        <v>91</v>
      </c>
      <c r="D1070" t="s">
        <v>248</v>
      </c>
      <c r="E1070" t="s">
        <v>56</v>
      </c>
      <c r="F1070" t="s">
        <v>113</v>
      </c>
      <c r="G1070">
        <v>54</v>
      </c>
      <c r="H1070">
        <v>424066</v>
      </c>
      <c r="I1070" t="s">
        <v>58</v>
      </c>
      <c r="J1070" s="3">
        <v>44733</v>
      </c>
      <c r="K1070">
        <v>1200</v>
      </c>
      <c r="L1070" t="s">
        <v>4675</v>
      </c>
      <c r="M1070" t="s">
        <v>1118</v>
      </c>
      <c r="N1070" t="s">
        <v>4676</v>
      </c>
      <c r="O1070" t="s">
        <v>4677</v>
      </c>
      <c r="P1070" t="s">
        <v>87</v>
      </c>
      <c r="Q1070">
        <v>16</v>
      </c>
      <c r="R1070" t="s">
        <v>40</v>
      </c>
      <c r="S1070" t="s">
        <v>118</v>
      </c>
      <c r="T1070">
        <v>27665</v>
      </c>
      <c r="U1070" s="1">
        <v>45604</v>
      </c>
      <c r="V1070" t="s">
        <v>42</v>
      </c>
      <c r="W1070">
        <v>906376</v>
      </c>
      <c r="X1070" t="s">
        <v>4678</v>
      </c>
      <c r="Y1070">
        <v>792</v>
      </c>
      <c r="Z1070">
        <v>1663</v>
      </c>
      <c r="AA1070">
        <v>6</v>
      </c>
      <c r="AB1070">
        <v>3991.2000000000003</v>
      </c>
      <c r="AC1070">
        <f>Table1_1[[#This Row],[Price]]*Table1_1[[#This Row],[Quantity]]</f>
        <v>9978</v>
      </c>
    </row>
    <row r="1071" spans="1:29" x14ac:dyDescent="0.3">
      <c r="A1071" t="s">
        <v>28</v>
      </c>
      <c r="B1071" t="s">
        <v>29</v>
      </c>
      <c r="C1071" t="s">
        <v>30</v>
      </c>
      <c r="D1071" t="s">
        <v>349</v>
      </c>
      <c r="E1071" t="s">
        <v>56</v>
      </c>
      <c r="F1071" t="s">
        <v>99</v>
      </c>
      <c r="G1071">
        <v>45</v>
      </c>
      <c r="H1071">
        <v>400530</v>
      </c>
      <c r="I1071" t="s">
        <v>34</v>
      </c>
      <c r="J1071" s="3">
        <v>45016</v>
      </c>
      <c r="K1071">
        <v>1000</v>
      </c>
      <c r="L1071" t="s">
        <v>4680</v>
      </c>
      <c r="M1071" t="s">
        <v>1244</v>
      </c>
      <c r="N1071" t="s">
        <v>4681</v>
      </c>
      <c r="O1071">
        <v>1053422365</v>
      </c>
      <c r="P1071" t="s">
        <v>39</v>
      </c>
      <c r="Q1071">
        <v>19</v>
      </c>
      <c r="R1071" t="s">
        <v>88</v>
      </c>
      <c r="S1071" t="s">
        <v>118</v>
      </c>
      <c r="T1071">
        <v>28321</v>
      </c>
      <c r="U1071" s="1">
        <v>45458</v>
      </c>
      <c r="V1071" t="s">
        <v>52</v>
      </c>
      <c r="W1071">
        <v>403574</v>
      </c>
      <c r="X1071" t="s">
        <v>4682</v>
      </c>
      <c r="Y1071">
        <v>429</v>
      </c>
      <c r="Z1071">
        <v>2402</v>
      </c>
      <c r="AA1071">
        <v>2</v>
      </c>
      <c r="AB1071">
        <v>1921.6000000000001</v>
      </c>
      <c r="AC1071">
        <f>Table1_1[[#This Row],[Price]]*Table1_1[[#This Row],[Quantity]]</f>
        <v>4804</v>
      </c>
    </row>
    <row r="1072" spans="1:29" x14ac:dyDescent="0.3">
      <c r="A1072" t="s">
        <v>28</v>
      </c>
      <c r="B1072" t="s">
        <v>29</v>
      </c>
      <c r="C1072" t="s">
        <v>157</v>
      </c>
      <c r="D1072" t="s">
        <v>149</v>
      </c>
      <c r="E1072" t="s">
        <v>56</v>
      </c>
      <c r="F1072" t="s">
        <v>83</v>
      </c>
      <c r="G1072">
        <v>42</v>
      </c>
      <c r="H1072">
        <v>426468</v>
      </c>
      <c r="I1072" t="s">
        <v>58</v>
      </c>
      <c r="J1072" s="3">
        <v>44669</v>
      </c>
      <c r="K1072">
        <v>1300</v>
      </c>
      <c r="L1072" t="s">
        <v>4684</v>
      </c>
      <c r="M1072" t="s">
        <v>856</v>
      </c>
      <c r="N1072" t="s">
        <v>4685</v>
      </c>
      <c r="O1072" t="s">
        <v>4686</v>
      </c>
      <c r="P1072" t="s">
        <v>39</v>
      </c>
      <c r="Q1072">
        <v>10</v>
      </c>
      <c r="R1072" t="s">
        <v>40</v>
      </c>
      <c r="S1072" t="s">
        <v>41</v>
      </c>
      <c r="T1072">
        <v>32416</v>
      </c>
      <c r="U1072" s="1">
        <v>45626</v>
      </c>
      <c r="V1072" t="s">
        <v>42</v>
      </c>
      <c r="W1072">
        <v>749798</v>
      </c>
      <c r="X1072" t="s">
        <v>4687</v>
      </c>
      <c r="Y1072">
        <v>641</v>
      </c>
      <c r="Z1072">
        <v>2360</v>
      </c>
      <c r="AA1072">
        <v>3</v>
      </c>
      <c r="AB1072">
        <v>2832</v>
      </c>
      <c r="AC1072">
        <f>Table1_1[[#This Row],[Price]]*Table1_1[[#This Row],[Quantity]]</f>
        <v>7080</v>
      </c>
    </row>
    <row r="1073" spans="1:29" x14ac:dyDescent="0.3">
      <c r="A1073" t="s">
        <v>28</v>
      </c>
      <c r="B1073" t="s">
        <v>29</v>
      </c>
      <c r="C1073" t="s">
        <v>54</v>
      </c>
      <c r="D1073" t="s">
        <v>546</v>
      </c>
      <c r="E1073" t="s">
        <v>46</v>
      </c>
      <c r="F1073" t="s">
        <v>175</v>
      </c>
      <c r="G1073">
        <v>12</v>
      </c>
      <c r="H1073">
        <v>427710</v>
      </c>
      <c r="I1073" t="s">
        <v>58</v>
      </c>
      <c r="J1073" s="3">
        <v>44876</v>
      </c>
      <c r="K1073">
        <v>1000</v>
      </c>
      <c r="L1073" t="s">
        <v>4688</v>
      </c>
      <c r="M1073" t="s">
        <v>334</v>
      </c>
      <c r="N1073" t="s">
        <v>4689</v>
      </c>
      <c r="O1073" t="s">
        <v>4690</v>
      </c>
      <c r="P1073" t="s">
        <v>71</v>
      </c>
      <c r="Q1073">
        <v>10</v>
      </c>
      <c r="R1073" t="s">
        <v>88</v>
      </c>
      <c r="S1073" t="s">
        <v>63</v>
      </c>
      <c r="T1073">
        <v>62136</v>
      </c>
      <c r="U1073" s="1">
        <v>45418</v>
      </c>
      <c r="V1073" t="s">
        <v>140</v>
      </c>
      <c r="W1073">
        <v>178416</v>
      </c>
      <c r="X1073" t="s">
        <v>4691</v>
      </c>
      <c r="Y1073">
        <v>251</v>
      </c>
      <c r="Z1073">
        <v>1136</v>
      </c>
      <c r="AA1073">
        <v>2</v>
      </c>
      <c r="AB1073">
        <v>908.80000000000007</v>
      </c>
      <c r="AC1073">
        <f>Table1_1[[#This Row],[Price]]*Table1_1[[#This Row],[Quantity]]</f>
        <v>2272</v>
      </c>
    </row>
    <row r="1074" spans="1:29" x14ac:dyDescent="0.3">
      <c r="A1074" t="s">
        <v>28</v>
      </c>
      <c r="B1074" t="s">
        <v>29</v>
      </c>
      <c r="C1074" t="s">
        <v>30</v>
      </c>
      <c r="D1074" t="s">
        <v>566</v>
      </c>
      <c r="E1074" t="s">
        <v>46</v>
      </c>
      <c r="F1074" t="s">
        <v>99</v>
      </c>
      <c r="G1074">
        <v>51</v>
      </c>
      <c r="H1074">
        <v>434796</v>
      </c>
      <c r="I1074" t="s">
        <v>58</v>
      </c>
      <c r="J1074" s="3">
        <v>45520</v>
      </c>
      <c r="K1074">
        <v>1000</v>
      </c>
      <c r="L1074" t="s">
        <v>4693</v>
      </c>
      <c r="M1074" t="s">
        <v>313</v>
      </c>
      <c r="N1074" t="s">
        <v>4694</v>
      </c>
      <c r="O1074" t="s">
        <v>4695</v>
      </c>
      <c r="P1074" t="s">
        <v>51</v>
      </c>
      <c r="Q1074">
        <v>4</v>
      </c>
      <c r="R1074" t="s">
        <v>40</v>
      </c>
      <c r="S1074" t="s">
        <v>118</v>
      </c>
      <c r="T1074">
        <v>10451</v>
      </c>
      <c r="U1074" s="1">
        <v>45354</v>
      </c>
      <c r="V1074" t="s">
        <v>72</v>
      </c>
      <c r="W1074">
        <v>310295</v>
      </c>
      <c r="X1074" t="s">
        <v>4696</v>
      </c>
      <c r="Y1074">
        <v>367</v>
      </c>
      <c r="Z1074">
        <v>1933</v>
      </c>
      <c r="AA1074">
        <v>5</v>
      </c>
      <c r="AB1074">
        <v>3866</v>
      </c>
      <c r="AC1074">
        <f>Table1_1[[#This Row],[Price]]*Table1_1[[#This Row],[Quantity]]</f>
        <v>9665</v>
      </c>
    </row>
    <row r="1075" spans="1:29" x14ac:dyDescent="0.3">
      <c r="A1075" t="s">
        <v>28</v>
      </c>
      <c r="B1075" t="s">
        <v>29</v>
      </c>
      <c r="C1075" t="s">
        <v>193</v>
      </c>
      <c r="D1075" t="s">
        <v>254</v>
      </c>
      <c r="E1075" t="s">
        <v>32</v>
      </c>
      <c r="F1075" t="s">
        <v>106</v>
      </c>
      <c r="G1075">
        <v>40</v>
      </c>
      <c r="H1075">
        <v>432992</v>
      </c>
      <c r="I1075" t="s">
        <v>58</v>
      </c>
      <c r="J1075" s="3">
        <v>45386</v>
      </c>
      <c r="K1075">
        <v>1400</v>
      </c>
      <c r="L1075" t="s">
        <v>4697</v>
      </c>
      <c r="M1075" t="s">
        <v>736</v>
      </c>
      <c r="N1075" t="s">
        <v>4698</v>
      </c>
      <c r="O1075" t="s">
        <v>4699</v>
      </c>
      <c r="P1075" t="s">
        <v>71</v>
      </c>
      <c r="Q1075">
        <v>14</v>
      </c>
      <c r="R1075" t="s">
        <v>40</v>
      </c>
      <c r="S1075" t="s">
        <v>79</v>
      </c>
      <c r="T1075">
        <v>30297</v>
      </c>
      <c r="U1075" s="1">
        <v>45613</v>
      </c>
      <c r="V1075" t="s">
        <v>42</v>
      </c>
      <c r="W1075">
        <v>702973</v>
      </c>
      <c r="X1075" t="s">
        <v>4700</v>
      </c>
      <c r="Y1075">
        <v>465</v>
      </c>
      <c r="Z1075">
        <v>2603</v>
      </c>
      <c r="AA1075">
        <v>1</v>
      </c>
      <c r="AB1075">
        <v>1041.2</v>
      </c>
      <c r="AC1075">
        <f>Table1_1[[#This Row],[Price]]*Table1_1[[#This Row],[Quantity]]</f>
        <v>2603</v>
      </c>
    </row>
    <row r="1076" spans="1:29" x14ac:dyDescent="0.3">
      <c r="A1076" t="s">
        <v>28</v>
      </c>
      <c r="B1076" t="s">
        <v>29</v>
      </c>
      <c r="C1076" t="s">
        <v>30</v>
      </c>
      <c r="D1076" t="s">
        <v>560</v>
      </c>
      <c r="E1076" t="s">
        <v>32</v>
      </c>
      <c r="F1076" t="s">
        <v>57</v>
      </c>
      <c r="G1076">
        <v>84</v>
      </c>
      <c r="H1076">
        <v>422148</v>
      </c>
      <c r="I1076" t="s">
        <v>34</v>
      </c>
      <c r="J1076" s="3">
        <v>44817</v>
      </c>
      <c r="K1076">
        <v>1300</v>
      </c>
      <c r="L1076" t="s">
        <v>4701</v>
      </c>
      <c r="M1076" t="s">
        <v>654</v>
      </c>
      <c r="N1076" t="s">
        <v>4702</v>
      </c>
      <c r="O1076" t="s">
        <v>4703</v>
      </c>
      <c r="P1076" t="s">
        <v>71</v>
      </c>
      <c r="Q1076">
        <v>8</v>
      </c>
      <c r="R1076" t="s">
        <v>40</v>
      </c>
      <c r="S1076" t="s">
        <v>79</v>
      </c>
      <c r="T1076">
        <v>13569</v>
      </c>
      <c r="U1076" s="1">
        <v>45337</v>
      </c>
      <c r="V1076" t="s">
        <v>119</v>
      </c>
      <c r="W1076">
        <v>253293</v>
      </c>
      <c r="X1076" t="s">
        <v>4704</v>
      </c>
      <c r="Y1076">
        <v>640</v>
      </c>
      <c r="Z1076">
        <v>1278</v>
      </c>
      <c r="AA1076">
        <v>5</v>
      </c>
      <c r="AB1076">
        <v>2556</v>
      </c>
      <c r="AC1076">
        <f>Table1_1[[#This Row],[Price]]*Table1_1[[#This Row],[Quantity]]</f>
        <v>6390</v>
      </c>
    </row>
    <row r="1077" spans="1:29" x14ac:dyDescent="0.3">
      <c r="A1077" t="s">
        <v>28</v>
      </c>
      <c r="B1077" t="s">
        <v>29</v>
      </c>
      <c r="C1077" t="s">
        <v>54</v>
      </c>
      <c r="D1077" t="s">
        <v>349</v>
      </c>
      <c r="E1077" t="s">
        <v>46</v>
      </c>
      <c r="F1077" t="s">
        <v>355</v>
      </c>
      <c r="G1077">
        <v>19</v>
      </c>
      <c r="H1077">
        <v>413276</v>
      </c>
      <c r="I1077" t="s">
        <v>58</v>
      </c>
      <c r="J1077" s="3">
        <v>44331</v>
      </c>
      <c r="K1077">
        <v>800</v>
      </c>
      <c r="L1077" t="s">
        <v>4705</v>
      </c>
      <c r="M1077" t="s">
        <v>137</v>
      </c>
      <c r="N1077" t="s">
        <v>4706</v>
      </c>
      <c r="O1077" t="s">
        <v>4707</v>
      </c>
      <c r="P1077" t="s">
        <v>39</v>
      </c>
      <c r="Q1077">
        <v>4</v>
      </c>
      <c r="R1077" t="s">
        <v>88</v>
      </c>
      <c r="S1077" t="s">
        <v>118</v>
      </c>
      <c r="T1077">
        <v>67980</v>
      </c>
      <c r="U1077" s="1">
        <v>45346</v>
      </c>
      <c r="V1077" t="s">
        <v>119</v>
      </c>
      <c r="W1077">
        <v>212643</v>
      </c>
      <c r="X1077" t="s">
        <v>4708</v>
      </c>
      <c r="Y1077">
        <v>920</v>
      </c>
      <c r="Z1077">
        <v>724</v>
      </c>
      <c r="AA1077">
        <v>1</v>
      </c>
      <c r="AB1077">
        <v>289.60000000000002</v>
      </c>
      <c r="AC1077">
        <f>Table1_1[[#This Row],[Price]]*Table1_1[[#This Row],[Quantity]]</f>
        <v>724</v>
      </c>
    </row>
    <row r="1078" spans="1:29" x14ac:dyDescent="0.3">
      <c r="A1078" t="s">
        <v>28</v>
      </c>
      <c r="B1078" t="s">
        <v>29</v>
      </c>
      <c r="C1078" t="s">
        <v>44</v>
      </c>
      <c r="D1078" t="s">
        <v>98</v>
      </c>
      <c r="E1078" t="s">
        <v>56</v>
      </c>
      <c r="F1078" t="s">
        <v>83</v>
      </c>
      <c r="G1078">
        <v>3</v>
      </c>
      <c r="H1078">
        <v>412880</v>
      </c>
      <c r="I1078" t="s">
        <v>34</v>
      </c>
      <c r="J1078" s="3">
        <v>44123</v>
      </c>
      <c r="K1078">
        <v>800</v>
      </c>
      <c r="L1078" t="s">
        <v>4709</v>
      </c>
      <c r="M1078" t="s">
        <v>108</v>
      </c>
      <c r="N1078" t="s">
        <v>4710</v>
      </c>
      <c r="O1078" t="s">
        <v>4711</v>
      </c>
      <c r="P1078" t="s">
        <v>39</v>
      </c>
      <c r="Q1078">
        <v>14</v>
      </c>
      <c r="R1078" t="s">
        <v>88</v>
      </c>
      <c r="S1078" t="s">
        <v>79</v>
      </c>
      <c r="T1078">
        <v>35627</v>
      </c>
      <c r="U1078" s="1">
        <v>45401</v>
      </c>
      <c r="V1078" t="s">
        <v>80</v>
      </c>
      <c r="W1078">
        <v>240470</v>
      </c>
      <c r="X1078" t="s">
        <v>4712</v>
      </c>
      <c r="Y1078">
        <v>607</v>
      </c>
      <c r="Z1078">
        <v>1581</v>
      </c>
      <c r="AA1078">
        <v>5</v>
      </c>
      <c r="AB1078">
        <v>3162</v>
      </c>
      <c r="AC1078">
        <f>Table1_1[[#This Row],[Price]]*Table1_1[[#This Row],[Quantity]]</f>
        <v>7905</v>
      </c>
    </row>
    <row r="1079" spans="1:29" x14ac:dyDescent="0.3">
      <c r="A1079" t="s">
        <v>28</v>
      </c>
      <c r="B1079" t="s">
        <v>29</v>
      </c>
      <c r="C1079" t="s">
        <v>157</v>
      </c>
      <c r="D1079" t="s">
        <v>349</v>
      </c>
      <c r="E1079" t="s">
        <v>46</v>
      </c>
      <c r="F1079" t="s">
        <v>175</v>
      </c>
      <c r="G1079">
        <v>50</v>
      </c>
      <c r="H1079">
        <v>414975</v>
      </c>
      <c r="I1079" t="s">
        <v>34</v>
      </c>
      <c r="J1079" s="3">
        <v>44781</v>
      </c>
      <c r="K1079">
        <v>800</v>
      </c>
      <c r="L1079" t="s">
        <v>4713</v>
      </c>
      <c r="M1079" t="s">
        <v>313</v>
      </c>
      <c r="N1079" t="s">
        <v>4714</v>
      </c>
      <c r="O1079" t="s">
        <v>4715</v>
      </c>
      <c r="P1079" t="s">
        <v>87</v>
      </c>
      <c r="Q1079">
        <v>15</v>
      </c>
      <c r="R1079" t="s">
        <v>88</v>
      </c>
      <c r="S1079" t="s">
        <v>118</v>
      </c>
      <c r="T1079">
        <v>74885</v>
      </c>
      <c r="U1079" s="1">
        <v>45322</v>
      </c>
      <c r="V1079" t="s">
        <v>111</v>
      </c>
      <c r="W1079">
        <v>427473</v>
      </c>
      <c r="X1079" t="s">
        <v>4716</v>
      </c>
      <c r="Y1079">
        <v>345</v>
      </c>
      <c r="Z1079">
        <v>2433</v>
      </c>
      <c r="AA1079">
        <v>5</v>
      </c>
      <c r="AB1079">
        <v>4866</v>
      </c>
      <c r="AC1079">
        <f>Table1_1[[#This Row],[Price]]*Table1_1[[#This Row],[Quantity]]</f>
        <v>12165</v>
      </c>
    </row>
    <row r="1080" spans="1:29" x14ac:dyDescent="0.3">
      <c r="A1080" t="s">
        <v>28</v>
      </c>
      <c r="B1080" t="s">
        <v>29</v>
      </c>
      <c r="C1080" t="s">
        <v>54</v>
      </c>
      <c r="D1080" t="s">
        <v>566</v>
      </c>
      <c r="E1080" t="s">
        <v>46</v>
      </c>
      <c r="F1080" t="s">
        <v>113</v>
      </c>
      <c r="G1080">
        <v>39</v>
      </c>
      <c r="H1080">
        <v>418601</v>
      </c>
      <c r="I1080" t="s">
        <v>34</v>
      </c>
      <c r="J1080" s="3">
        <v>44192</v>
      </c>
      <c r="K1080">
        <v>1300</v>
      </c>
      <c r="L1080" t="s">
        <v>4717</v>
      </c>
      <c r="M1080" t="s">
        <v>244</v>
      </c>
      <c r="N1080" t="s">
        <v>4718</v>
      </c>
      <c r="O1080">
        <v>-2420</v>
      </c>
      <c r="P1080" t="s">
        <v>71</v>
      </c>
      <c r="Q1080">
        <v>13</v>
      </c>
      <c r="R1080" t="s">
        <v>40</v>
      </c>
      <c r="S1080" t="s">
        <v>118</v>
      </c>
      <c r="T1080">
        <v>45365</v>
      </c>
      <c r="U1080" s="1">
        <v>45618</v>
      </c>
      <c r="V1080" t="s">
        <v>42</v>
      </c>
      <c r="W1080">
        <v>715239</v>
      </c>
      <c r="X1080" t="s">
        <v>4719</v>
      </c>
      <c r="Y1080">
        <v>881</v>
      </c>
      <c r="Z1080">
        <v>2933</v>
      </c>
      <c r="AA1080">
        <v>4</v>
      </c>
      <c r="AB1080">
        <v>4692.8</v>
      </c>
      <c r="AC1080">
        <f>Table1_1[[#This Row],[Price]]*Table1_1[[#This Row],[Quantity]]</f>
        <v>11732</v>
      </c>
    </row>
    <row r="1081" spans="1:29" x14ac:dyDescent="0.3">
      <c r="A1081" t="s">
        <v>28</v>
      </c>
      <c r="B1081" t="s">
        <v>29</v>
      </c>
      <c r="C1081" t="s">
        <v>193</v>
      </c>
      <c r="D1081" t="s">
        <v>267</v>
      </c>
      <c r="E1081" t="s">
        <v>46</v>
      </c>
      <c r="F1081" t="s">
        <v>175</v>
      </c>
      <c r="G1081">
        <v>83</v>
      </c>
      <c r="H1081">
        <v>427109</v>
      </c>
      <c r="I1081" t="s">
        <v>34</v>
      </c>
      <c r="J1081" s="3">
        <v>44871</v>
      </c>
      <c r="K1081">
        <v>1300</v>
      </c>
      <c r="L1081" t="s">
        <v>4720</v>
      </c>
      <c r="M1081" t="s">
        <v>1118</v>
      </c>
      <c r="N1081" t="s">
        <v>4721</v>
      </c>
      <c r="O1081" t="s">
        <v>4722</v>
      </c>
      <c r="P1081" t="s">
        <v>51</v>
      </c>
      <c r="Q1081">
        <v>19</v>
      </c>
      <c r="R1081" t="s">
        <v>88</v>
      </c>
      <c r="S1081" t="s">
        <v>63</v>
      </c>
      <c r="T1081">
        <v>89266</v>
      </c>
      <c r="U1081" s="1">
        <v>45423</v>
      </c>
      <c r="V1081" t="s">
        <v>140</v>
      </c>
      <c r="W1081">
        <v>320476</v>
      </c>
      <c r="X1081" t="s">
        <v>4723</v>
      </c>
      <c r="Y1081">
        <v>227</v>
      </c>
      <c r="Z1081">
        <v>2911</v>
      </c>
      <c r="AA1081">
        <v>3</v>
      </c>
      <c r="AB1081">
        <v>3493.2000000000003</v>
      </c>
      <c r="AC1081">
        <f>Table1_1[[#This Row],[Price]]*Table1_1[[#This Row],[Quantity]]</f>
        <v>8733</v>
      </c>
    </row>
    <row r="1082" spans="1:29" x14ac:dyDescent="0.3">
      <c r="A1082" t="s">
        <v>28</v>
      </c>
      <c r="B1082" t="s">
        <v>29</v>
      </c>
      <c r="C1082" t="s">
        <v>193</v>
      </c>
      <c r="D1082" t="s">
        <v>220</v>
      </c>
      <c r="E1082" t="s">
        <v>46</v>
      </c>
      <c r="F1082" t="s">
        <v>113</v>
      </c>
      <c r="G1082">
        <v>60</v>
      </c>
      <c r="H1082">
        <v>406389</v>
      </c>
      <c r="I1082" t="s">
        <v>58</v>
      </c>
      <c r="J1082" s="3">
        <v>45599</v>
      </c>
      <c r="K1082">
        <v>1400</v>
      </c>
      <c r="L1082" t="s">
        <v>4724</v>
      </c>
      <c r="M1082" t="s">
        <v>308</v>
      </c>
      <c r="N1082" t="s">
        <v>4725</v>
      </c>
      <c r="O1082" t="s">
        <v>4726</v>
      </c>
      <c r="P1082" t="s">
        <v>51</v>
      </c>
      <c r="Q1082">
        <v>9</v>
      </c>
      <c r="R1082" t="s">
        <v>88</v>
      </c>
      <c r="S1082" t="s">
        <v>63</v>
      </c>
      <c r="T1082">
        <v>55214</v>
      </c>
      <c r="U1082" s="1">
        <v>45407</v>
      </c>
      <c r="V1082" t="s">
        <v>80</v>
      </c>
      <c r="W1082">
        <v>942968</v>
      </c>
      <c r="X1082" t="s">
        <v>4727</v>
      </c>
      <c r="Y1082">
        <v>742</v>
      </c>
      <c r="Z1082">
        <v>989</v>
      </c>
      <c r="AA1082">
        <v>3</v>
      </c>
      <c r="AB1082">
        <v>1186.8</v>
      </c>
      <c r="AC1082">
        <f>Table1_1[[#This Row],[Price]]*Table1_1[[#This Row],[Quantity]]</f>
        <v>2967</v>
      </c>
    </row>
    <row r="1083" spans="1:29" x14ac:dyDescent="0.3">
      <c r="A1083" t="s">
        <v>28</v>
      </c>
      <c r="B1083" t="s">
        <v>29</v>
      </c>
      <c r="C1083" t="s">
        <v>30</v>
      </c>
      <c r="D1083" t="s">
        <v>220</v>
      </c>
      <c r="E1083" t="s">
        <v>32</v>
      </c>
      <c r="F1083" t="s">
        <v>355</v>
      </c>
      <c r="G1083">
        <v>50</v>
      </c>
      <c r="H1083">
        <v>423785</v>
      </c>
      <c r="I1083" t="s">
        <v>58</v>
      </c>
      <c r="J1083" s="3">
        <v>44019</v>
      </c>
      <c r="K1083">
        <v>1400</v>
      </c>
      <c r="L1083" t="s">
        <v>4728</v>
      </c>
      <c r="M1083" t="s">
        <v>919</v>
      </c>
      <c r="N1083" t="s">
        <v>4729</v>
      </c>
      <c r="O1083" t="s">
        <v>4730</v>
      </c>
      <c r="P1083" t="s">
        <v>71</v>
      </c>
      <c r="Q1083">
        <v>11</v>
      </c>
      <c r="R1083" t="s">
        <v>88</v>
      </c>
      <c r="S1083" t="s">
        <v>41</v>
      </c>
      <c r="T1083">
        <v>94719</v>
      </c>
      <c r="U1083" s="1">
        <v>45315</v>
      </c>
      <c r="V1083" t="s">
        <v>111</v>
      </c>
      <c r="W1083">
        <v>644860</v>
      </c>
      <c r="X1083" t="s">
        <v>4731</v>
      </c>
      <c r="Y1083">
        <v>230</v>
      </c>
      <c r="Z1083">
        <v>1822</v>
      </c>
      <c r="AA1083">
        <v>3</v>
      </c>
      <c r="AB1083">
        <v>2186.4</v>
      </c>
      <c r="AC1083">
        <f>Table1_1[[#This Row],[Price]]*Table1_1[[#This Row],[Quantity]]</f>
        <v>5466</v>
      </c>
    </row>
    <row r="1084" spans="1:29" x14ac:dyDescent="0.3">
      <c r="A1084" t="s">
        <v>28</v>
      </c>
      <c r="B1084" t="s">
        <v>29</v>
      </c>
      <c r="C1084" t="s">
        <v>66</v>
      </c>
      <c r="D1084" t="s">
        <v>621</v>
      </c>
      <c r="E1084" t="s">
        <v>32</v>
      </c>
      <c r="F1084" t="s">
        <v>33</v>
      </c>
      <c r="G1084">
        <v>48</v>
      </c>
      <c r="H1084">
        <v>417371</v>
      </c>
      <c r="I1084" t="s">
        <v>34</v>
      </c>
      <c r="J1084" s="3">
        <v>44827</v>
      </c>
      <c r="K1084">
        <v>950</v>
      </c>
      <c r="L1084" t="s">
        <v>4732</v>
      </c>
      <c r="M1084" t="s">
        <v>736</v>
      </c>
      <c r="N1084" t="s">
        <v>4733</v>
      </c>
      <c r="O1084" t="s">
        <v>4734</v>
      </c>
      <c r="P1084" t="s">
        <v>51</v>
      </c>
      <c r="Q1084">
        <v>8</v>
      </c>
      <c r="R1084" t="s">
        <v>40</v>
      </c>
      <c r="S1084" t="s">
        <v>118</v>
      </c>
      <c r="T1084">
        <v>22201</v>
      </c>
      <c r="U1084" s="1">
        <v>45562</v>
      </c>
      <c r="V1084" t="s">
        <v>180</v>
      </c>
      <c r="W1084">
        <v>144497</v>
      </c>
      <c r="X1084" t="s">
        <v>4735</v>
      </c>
      <c r="Y1084">
        <v>656</v>
      </c>
      <c r="Z1084">
        <v>2496</v>
      </c>
      <c r="AA1084">
        <v>1</v>
      </c>
      <c r="AB1084">
        <v>998.40000000000009</v>
      </c>
      <c r="AC1084">
        <f>Table1_1[[#This Row],[Price]]*Table1_1[[#This Row],[Quantity]]</f>
        <v>2496</v>
      </c>
    </row>
    <row r="1085" spans="1:29" x14ac:dyDescent="0.3">
      <c r="A1085" t="s">
        <v>28</v>
      </c>
      <c r="B1085" t="s">
        <v>29</v>
      </c>
      <c r="C1085" t="s">
        <v>54</v>
      </c>
      <c r="D1085" t="s">
        <v>317</v>
      </c>
      <c r="E1085" t="s">
        <v>46</v>
      </c>
      <c r="F1085" t="s">
        <v>150</v>
      </c>
      <c r="G1085">
        <v>92</v>
      </c>
      <c r="H1085">
        <v>409629</v>
      </c>
      <c r="I1085" t="s">
        <v>58</v>
      </c>
      <c r="J1085" s="3">
        <v>44515</v>
      </c>
      <c r="K1085">
        <v>1400</v>
      </c>
      <c r="L1085" t="s">
        <v>4737</v>
      </c>
      <c r="M1085" t="s">
        <v>152</v>
      </c>
      <c r="N1085" t="s">
        <v>4738</v>
      </c>
      <c r="O1085">
        <v>5018820075</v>
      </c>
      <c r="P1085" t="s">
        <v>71</v>
      </c>
      <c r="Q1085">
        <v>19</v>
      </c>
      <c r="R1085" t="s">
        <v>40</v>
      </c>
      <c r="S1085" t="s">
        <v>118</v>
      </c>
      <c r="T1085">
        <v>40073</v>
      </c>
      <c r="U1085" s="1">
        <v>45303</v>
      </c>
      <c r="V1085" t="s">
        <v>111</v>
      </c>
      <c r="W1085">
        <v>438261</v>
      </c>
      <c r="X1085" t="s">
        <v>4739</v>
      </c>
      <c r="Y1085">
        <v>663</v>
      </c>
      <c r="Z1085">
        <v>1073</v>
      </c>
      <c r="AA1085">
        <v>3</v>
      </c>
      <c r="AB1085">
        <v>1287.6000000000001</v>
      </c>
      <c r="AC1085">
        <f>Table1_1[[#This Row],[Price]]*Table1_1[[#This Row],[Quantity]]</f>
        <v>3219</v>
      </c>
    </row>
    <row r="1086" spans="1:29" x14ac:dyDescent="0.3">
      <c r="A1086" t="s">
        <v>28</v>
      </c>
      <c r="B1086" t="s">
        <v>29</v>
      </c>
      <c r="C1086" t="s">
        <v>91</v>
      </c>
      <c r="D1086" t="s">
        <v>364</v>
      </c>
      <c r="E1086" t="s">
        <v>56</v>
      </c>
      <c r="F1086" t="s">
        <v>106</v>
      </c>
      <c r="G1086">
        <v>12</v>
      </c>
      <c r="H1086">
        <v>406550</v>
      </c>
      <c r="I1086" t="s">
        <v>34</v>
      </c>
      <c r="J1086" s="3">
        <v>45268</v>
      </c>
      <c r="K1086">
        <v>800</v>
      </c>
      <c r="L1086" t="s">
        <v>4741</v>
      </c>
      <c r="M1086" t="s">
        <v>269</v>
      </c>
      <c r="N1086" t="s">
        <v>4742</v>
      </c>
      <c r="O1086" t="s">
        <v>4743</v>
      </c>
      <c r="P1086" t="s">
        <v>71</v>
      </c>
      <c r="Q1086">
        <v>6</v>
      </c>
      <c r="R1086" t="s">
        <v>40</v>
      </c>
      <c r="S1086" t="s">
        <v>79</v>
      </c>
      <c r="T1086">
        <v>96555</v>
      </c>
      <c r="U1086" s="1">
        <v>45436</v>
      </c>
      <c r="V1086" t="s">
        <v>140</v>
      </c>
      <c r="W1086">
        <v>414845</v>
      </c>
      <c r="X1086" t="s">
        <v>4744</v>
      </c>
      <c r="Y1086">
        <v>980</v>
      </c>
      <c r="Z1086">
        <v>571</v>
      </c>
      <c r="AA1086">
        <v>4</v>
      </c>
      <c r="AB1086">
        <v>913.6</v>
      </c>
      <c r="AC1086">
        <f>Table1_1[[#This Row],[Price]]*Table1_1[[#This Row],[Quantity]]</f>
        <v>2284</v>
      </c>
    </row>
    <row r="1087" spans="1:29" x14ac:dyDescent="0.3">
      <c r="A1087" t="s">
        <v>28</v>
      </c>
      <c r="B1087" t="s">
        <v>29</v>
      </c>
      <c r="C1087" t="s">
        <v>148</v>
      </c>
      <c r="D1087" t="s">
        <v>248</v>
      </c>
      <c r="E1087" t="s">
        <v>56</v>
      </c>
      <c r="F1087" t="s">
        <v>99</v>
      </c>
      <c r="G1087">
        <v>60</v>
      </c>
      <c r="H1087">
        <v>415399</v>
      </c>
      <c r="I1087" t="s">
        <v>58</v>
      </c>
      <c r="J1087" s="3">
        <v>44628</v>
      </c>
      <c r="K1087">
        <v>1000</v>
      </c>
      <c r="L1087" t="s">
        <v>4745</v>
      </c>
      <c r="M1087" t="s">
        <v>1030</v>
      </c>
      <c r="N1087" t="s">
        <v>4746</v>
      </c>
      <c r="O1087" t="s">
        <v>4747</v>
      </c>
      <c r="P1087" t="s">
        <v>51</v>
      </c>
      <c r="Q1087">
        <v>8</v>
      </c>
      <c r="R1087" t="s">
        <v>88</v>
      </c>
      <c r="S1087" t="s">
        <v>118</v>
      </c>
      <c r="T1087">
        <v>92047</v>
      </c>
      <c r="U1087" s="1">
        <v>45410</v>
      </c>
      <c r="V1087" t="s">
        <v>80</v>
      </c>
      <c r="W1087">
        <v>962093</v>
      </c>
      <c r="X1087" t="s">
        <v>4748</v>
      </c>
      <c r="Y1087">
        <v>290</v>
      </c>
      <c r="Z1087">
        <v>1211</v>
      </c>
      <c r="AA1087">
        <v>7</v>
      </c>
      <c r="AB1087">
        <v>3390.8</v>
      </c>
      <c r="AC1087">
        <f>Table1_1[[#This Row],[Price]]*Table1_1[[#This Row],[Quantity]]</f>
        <v>8477</v>
      </c>
    </row>
    <row r="1088" spans="1:29" x14ac:dyDescent="0.3">
      <c r="A1088" t="s">
        <v>28</v>
      </c>
      <c r="B1088" t="s">
        <v>29</v>
      </c>
      <c r="C1088" t="s">
        <v>54</v>
      </c>
      <c r="D1088" t="s">
        <v>82</v>
      </c>
      <c r="E1088" t="s">
        <v>46</v>
      </c>
      <c r="F1088" t="s">
        <v>113</v>
      </c>
      <c r="G1088">
        <v>4</v>
      </c>
      <c r="H1088">
        <v>408837</v>
      </c>
      <c r="I1088" t="s">
        <v>58</v>
      </c>
      <c r="J1088" s="3">
        <v>43974</v>
      </c>
      <c r="K1088">
        <v>1400</v>
      </c>
      <c r="L1088" t="s">
        <v>4749</v>
      </c>
      <c r="M1088" t="s">
        <v>1212</v>
      </c>
      <c r="N1088" t="s">
        <v>4750</v>
      </c>
      <c r="O1088" t="s">
        <v>4751</v>
      </c>
      <c r="P1088" t="s">
        <v>87</v>
      </c>
      <c r="Q1088">
        <v>3</v>
      </c>
      <c r="R1088" t="s">
        <v>40</v>
      </c>
      <c r="S1088" t="s">
        <v>63</v>
      </c>
      <c r="T1088">
        <v>29735</v>
      </c>
      <c r="U1088" s="1">
        <v>45493</v>
      </c>
      <c r="V1088" t="s">
        <v>126</v>
      </c>
      <c r="W1088">
        <v>516608</v>
      </c>
      <c r="X1088" t="s">
        <v>3325</v>
      </c>
      <c r="Y1088">
        <v>982</v>
      </c>
      <c r="Z1088">
        <v>1764</v>
      </c>
      <c r="AA1088">
        <v>6</v>
      </c>
      <c r="AB1088">
        <v>4233.6000000000004</v>
      </c>
      <c r="AC1088">
        <f>Table1_1[[#This Row],[Price]]*Table1_1[[#This Row],[Quantity]]</f>
        <v>10584</v>
      </c>
    </row>
    <row r="1089" spans="1:29" x14ac:dyDescent="0.3">
      <c r="A1089" t="s">
        <v>28</v>
      </c>
      <c r="B1089" t="s">
        <v>29</v>
      </c>
      <c r="C1089" t="s">
        <v>148</v>
      </c>
      <c r="D1089" t="s">
        <v>98</v>
      </c>
      <c r="E1089" t="s">
        <v>46</v>
      </c>
      <c r="F1089" t="s">
        <v>99</v>
      </c>
      <c r="G1089">
        <v>53</v>
      </c>
      <c r="H1089">
        <v>423144</v>
      </c>
      <c r="I1089" t="s">
        <v>58</v>
      </c>
      <c r="J1089" s="3">
        <v>44248</v>
      </c>
      <c r="K1089">
        <v>1200</v>
      </c>
      <c r="L1089" t="s">
        <v>4752</v>
      </c>
      <c r="M1089" t="s">
        <v>1198</v>
      </c>
      <c r="N1089" t="s">
        <v>4753</v>
      </c>
      <c r="O1089" t="s">
        <v>4754</v>
      </c>
      <c r="P1089" t="s">
        <v>71</v>
      </c>
      <c r="Q1089">
        <v>7</v>
      </c>
      <c r="R1089" t="s">
        <v>40</v>
      </c>
      <c r="S1089" t="s">
        <v>41</v>
      </c>
      <c r="T1089">
        <v>15462</v>
      </c>
      <c r="U1089" s="1">
        <v>45321</v>
      </c>
      <c r="V1089" t="s">
        <v>111</v>
      </c>
      <c r="W1089">
        <v>664019</v>
      </c>
      <c r="X1089" t="s">
        <v>4755</v>
      </c>
      <c r="Y1089">
        <v>253</v>
      </c>
      <c r="Z1089">
        <v>1572</v>
      </c>
      <c r="AA1089">
        <v>1</v>
      </c>
      <c r="AB1089">
        <v>628.80000000000007</v>
      </c>
      <c r="AC1089">
        <f>Table1_1[[#This Row],[Price]]*Table1_1[[#This Row],[Quantity]]</f>
        <v>1572</v>
      </c>
    </row>
    <row r="1090" spans="1:29" x14ac:dyDescent="0.3">
      <c r="A1090" t="s">
        <v>28</v>
      </c>
      <c r="B1090" t="s">
        <v>29</v>
      </c>
      <c r="C1090" t="s">
        <v>44</v>
      </c>
      <c r="D1090" t="s">
        <v>254</v>
      </c>
      <c r="E1090" t="s">
        <v>46</v>
      </c>
      <c r="F1090" t="s">
        <v>175</v>
      </c>
      <c r="G1090">
        <v>44</v>
      </c>
      <c r="H1090">
        <v>410447</v>
      </c>
      <c r="I1090" t="s">
        <v>58</v>
      </c>
      <c r="J1090" s="3">
        <v>44291</v>
      </c>
      <c r="K1090">
        <v>1400</v>
      </c>
      <c r="L1090" t="s">
        <v>4757</v>
      </c>
      <c r="M1090" t="s">
        <v>313</v>
      </c>
      <c r="N1090" t="s">
        <v>4758</v>
      </c>
      <c r="O1090">
        <v>3454292685</v>
      </c>
      <c r="P1090" t="s">
        <v>51</v>
      </c>
      <c r="Q1090">
        <v>19</v>
      </c>
      <c r="R1090" t="s">
        <v>88</v>
      </c>
      <c r="S1090" t="s">
        <v>79</v>
      </c>
      <c r="T1090">
        <v>67637</v>
      </c>
      <c r="U1090" s="1">
        <v>45367</v>
      </c>
      <c r="V1090" t="s">
        <v>72</v>
      </c>
      <c r="W1090">
        <v>459610</v>
      </c>
      <c r="X1090" t="s">
        <v>4759</v>
      </c>
      <c r="Y1090">
        <v>740</v>
      </c>
      <c r="Z1090">
        <v>2480</v>
      </c>
      <c r="AA1090">
        <v>3</v>
      </c>
      <c r="AB1090">
        <v>2976</v>
      </c>
      <c r="AC1090">
        <f>Table1_1[[#This Row],[Price]]*Table1_1[[#This Row],[Quantity]]</f>
        <v>7440</v>
      </c>
    </row>
    <row r="1091" spans="1:29" x14ac:dyDescent="0.3">
      <c r="A1091" t="s">
        <v>28</v>
      </c>
      <c r="B1091" t="s">
        <v>29</v>
      </c>
      <c r="C1091" t="s">
        <v>54</v>
      </c>
      <c r="D1091" t="s">
        <v>274</v>
      </c>
      <c r="E1091" t="s">
        <v>56</v>
      </c>
      <c r="F1091" t="s">
        <v>83</v>
      </c>
      <c r="G1091">
        <v>96</v>
      </c>
      <c r="H1091">
        <v>417654</v>
      </c>
      <c r="I1091" t="s">
        <v>58</v>
      </c>
      <c r="J1091" s="3">
        <v>44377</v>
      </c>
      <c r="K1091">
        <v>1200</v>
      </c>
      <c r="L1091" t="s">
        <v>4760</v>
      </c>
      <c r="M1091" t="s">
        <v>2124</v>
      </c>
      <c r="N1091" t="s">
        <v>4761</v>
      </c>
      <c r="O1091">
        <v>9384796590</v>
      </c>
      <c r="P1091" t="s">
        <v>87</v>
      </c>
      <c r="Q1091">
        <v>7</v>
      </c>
      <c r="R1091" t="s">
        <v>88</v>
      </c>
      <c r="S1091" t="s">
        <v>79</v>
      </c>
      <c r="T1091">
        <v>92539</v>
      </c>
      <c r="U1091" s="1">
        <v>45399</v>
      </c>
      <c r="V1091" t="s">
        <v>80</v>
      </c>
      <c r="W1091">
        <v>664345</v>
      </c>
      <c r="X1091" t="s">
        <v>4762</v>
      </c>
      <c r="Y1091">
        <v>998</v>
      </c>
      <c r="Z1091">
        <v>863</v>
      </c>
      <c r="AA1091">
        <v>4</v>
      </c>
      <c r="AB1091">
        <v>1380.8000000000002</v>
      </c>
      <c r="AC1091">
        <f>Table1_1[[#This Row],[Price]]*Table1_1[[#This Row],[Quantity]]</f>
        <v>3452</v>
      </c>
    </row>
    <row r="1092" spans="1:29" x14ac:dyDescent="0.3">
      <c r="A1092" t="s">
        <v>28</v>
      </c>
      <c r="B1092" t="s">
        <v>29</v>
      </c>
      <c r="C1092" t="s">
        <v>30</v>
      </c>
      <c r="D1092" t="s">
        <v>566</v>
      </c>
      <c r="E1092" t="s">
        <v>46</v>
      </c>
      <c r="F1092" t="s">
        <v>113</v>
      </c>
      <c r="G1092">
        <v>50</v>
      </c>
      <c r="H1092">
        <v>437185</v>
      </c>
      <c r="I1092" t="s">
        <v>58</v>
      </c>
      <c r="J1092" s="3">
        <v>45054</v>
      </c>
      <c r="K1092">
        <v>1400</v>
      </c>
      <c r="L1092" t="s">
        <v>4764</v>
      </c>
      <c r="M1092" t="s">
        <v>232</v>
      </c>
      <c r="N1092" t="s">
        <v>4765</v>
      </c>
      <c r="O1092" t="s">
        <v>4766</v>
      </c>
      <c r="P1092" t="s">
        <v>51</v>
      </c>
      <c r="Q1092">
        <v>19</v>
      </c>
      <c r="R1092" t="s">
        <v>88</v>
      </c>
      <c r="S1092" t="s">
        <v>63</v>
      </c>
      <c r="T1092">
        <v>15892</v>
      </c>
      <c r="U1092" s="1">
        <v>45458</v>
      </c>
      <c r="V1092" t="s">
        <v>52</v>
      </c>
      <c r="W1092">
        <v>941115</v>
      </c>
      <c r="X1092" t="s">
        <v>4767</v>
      </c>
      <c r="Y1092">
        <v>251</v>
      </c>
      <c r="Z1092">
        <v>1797</v>
      </c>
      <c r="AA1092">
        <v>2</v>
      </c>
      <c r="AB1092">
        <v>1437.6000000000001</v>
      </c>
      <c r="AC1092">
        <f>Table1_1[[#This Row],[Price]]*Table1_1[[#This Row],[Quantity]]</f>
        <v>3594</v>
      </c>
    </row>
    <row r="1093" spans="1:29" x14ac:dyDescent="0.3">
      <c r="A1093" t="s">
        <v>28</v>
      </c>
      <c r="B1093" t="s">
        <v>29</v>
      </c>
      <c r="C1093" t="s">
        <v>66</v>
      </c>
      <c r="D1093" t="s">
        <v>134</v>
      </c>
      <c r="E1093" t="s">
        <v>46</v>
      </c>
      <c r="F1093" t="s">
        <v>175</v>
      </c>
      <c r="G1093">
        <v>63</v>
      </c>
      <c r="H1093">
        <v>428165</v>
      </c>
      <c r="I1093" t="s">
        <v>34</v>
      </c>
      <c r="J1093" s="3">
        <v>45495</v>
      </c>
      <c r="K1093">
        <v>1200</v>
      </c>
      <c r="L1093" t="s">
        <v>4769</v>
      </c>
      <c r="M1093" t="s">
        <v>144</v>
      </c>
      <c r="N1093" t="s">
        <v>4770</v>
      </c>
      <c r="O1093">
        <v>3441121123</v>
      </c>
      <c r="P1093" t="s">
        <v>71</v>
      </c>
      <c r="Q1093">
        <v>14</v>
      </c>
      <c r="R1093" t="s">
        <v>88</v>
      </c>
      <c r="S1093" t="s">
        <v>118</v>
      </c>
      <c r="T1093">
        <v>31002</v>
      </c>
      <c r="U1093" s="1">
        <v>45292</v>
      </c>
      <c r="V1093" t="s">
        <v>111</v>
      </c>
      <c r="W1093">
        <v>122501</v>
      </c>
      <c r="X1093" t="s">
        <v>4771</v>
      </c>
      <c r="Y1093">
        <v>310</v>
      </c>
      <c r="Z1093">
        <v>2499</v>
      </c>
      <c r="AA1093">
        <v>7</v>
      </c>
      <c r="AB1093">
        <v>6997.2000000000007</v>
      </c>
      <c r="AC1093">
        <f>Table1_1[[#This Row],[Price]]*Table1_1[[#This Row],[Quantity]]</f>
        <v>17493</v>
      </c>
    </row>
    <row r="1094" spans="1:29" x14ac:dyDescent="0.3">
      <c r="A1094" t="s">
        <v>28</v>
      </c>
      <c r="B1094" t="s">
        <v>29</v>
      </c>
      <c r="C1094" t="s">
        <v>157</v>
      </c>
      <c r="D1094" t="s">
        <v>467</v>
      </c>
      <c r="E1094" t="s">
        <v>32</v>
      </c>
      <c r="F1094" t="s">
        <v>150</v>
      </c>
      <c r="G1094">
        <v>34</v>
      </c>
      <c r="H1094">
        <v>434762</v>
      </c>
      <c r="I1094" t="s">
        <v>58</v>
      </c>
      <c r="J1094" s="3">
        <v>44086</v>
      </c>
      <c r="K1094">
        <v>1400</v>
      </c>
      <c r="L1094" t="s">
        <v>4773</v>
      </c>
      <c r="M1094" t="s">
        <v>256</v>
      </c>
      <c r="N1094" t="s">
        <v>4774</v>
      </c>
      <c r="O1094" t="s">
        <v>4775</v>
      </c>
      <c r="P1094" t="s">
        <v>87</v>
      </c>
      <c r="Q1094">
        <v>10</v>
      </c>
      <c r="R1094" t="s">
        <v>88</v>
      </c>
      <c r="S1094" t="s">
        <v>79</v>
      </c>
      <c r="T1094">
        <v>37451</v>
      </c>
      <c r="U1094" s="1">
        <v>45603</v>
      </c>
      <c r="V1094" t="s">
        <v>42</v>
      </c>
      <c r="W1094">
        <v>265217</v>
      </c>
      <c r="X1094" t="s">
        <v>4776</v>
      </c>
      <c r="Y1094">
        <v>854</v>
      </c>
      <c r="Z1094">
        <v>909</v>
      </c>
      <c r="AA1094">
        <v>4</v>
      </c>
      <c r="AB1094">
        <v>1454.4</v>
      </c>
      <c r="AC1094">
        <f>Table1_1[[#This Row],[Price]]*Table1_1[[#This Row],[Quantity]]</f>
        <v>3636</v>
      </c>
    </row>
    <row r="1095" spans="1:29" x14ac:dyDescent="0.3">
      <c r="A1095" t="s">
        <v>28</v>
      </c>
      <c r="B1095" t="s">
        <v>29</v>
      </c>
      <c r="C1095" t="s">
        <v>157</v>
      </c>
      <c r="D1095" t="s">
        <v>182</v>
      </c>
      <c r="E1095" t="s">
        <v>46</v>
      </c>
      <c r="F1095" t="s">
        <v>355</v>
      </c>
      <c r="G1095">
        <v>42</v>
      </c>
      <c r="H1095">
        <v>436080</v>
      </c>
      <c r="I1095" t="s">
        <v>34</v>
      </c>
      <c r="J1095" s="3">
        <v>44534</v>
      </c>
      <c r="K1095">
        <v>1100</v>
      </c>
      <c r="L1095" t="s">
        <v>4777</v>
      </c>
      <c r="M1095" t="s">
        <v>2538</v>
      </c>
      <c r="N1095" t="s">
        <v>4778</v>
      </c>
      <c r="O1095" t="s">
        <v>4779</v>
      </c>
      <c r="P1095" t="s">
        <v>51</v>
      </c>
      <c r="Q1095">
        <v>5</v>
      </c>
      <c r="R1095" t="s">
        <v>40</v>
      </c>
      <c r="S1095" t="s">
        <v>79</v>
      </c>
      <c r="T1095">
        <v>94189</v>
      </c>
      <c r="U1095" s="1">
        <v>45303</v>
      </c>
      <c r="V1095" t="s">
        <v>111</v>
      </c>
      <c r="W1095">
        <v>675482</v>
      </c>
      <c r="X1095" t="s">
        <v>4780</v>
      </c>
      <c r="Y1095">
        <v>995</v>
      </c>
      <c r="Z1095">
        <v>1925</v>
      </c>
      <c r="AA1095">
        <v>6</v>
      </c>
      <c r="AB1095">
        <v>4620</v>
      </c>
      <c r="AC1095">
        <f>Table1_1[[#This Row],[Price]]*Table1_1[[#This Row],[Quantity]]</f>
        <v>11550</v>
      </c>
    </row>
    <row r="1096" spans="1:29" x14ac:dyDescent="0.3">
      <c r="A1096" t="s">
        <v>28</v>
      </c>
      <c r="B1096" t="s">
        <v>29</v>
      </c>
      <c r="C1096" t="s">
        <v>193</v>
      </c>
      <c r="D1096" t="s">
        <v>105</v>
      </c>
      <c r="E1096" t="s">
        <v>56</v>
      </c>
      <c r="F1096" t="s">
        <v>135</v>
      </c>
      <c r="G1096">
        <v>69</v>
      </c>
      <c r="H1096">
        <v>409659</v>
      </c>
      <c r="I1096" t="s">
        <v>34</v>
      </c>
      <c r="J1096" s="3">
        <v>43866</v>
      </c>
      <c r="K1096">
        <v>1100</v>
      </c>
      <c r="L1096" t="s">
        <v>4781</v>
      </c>
      <c r="M1096" t="s">
        <v>843</v>
      </c>
      <c r="N1096" t="s">
        <v>4782</v>
      </c>
      <c r="O1096" t="s">
        <v>4783</v>
      </c>
      <c r="P1096" t="s">
        <v>51</v>
      </c>
      <c r="Q1096">
        <v>15</v>
      </c>
      <c r="R1096" t="s">
        <v>40</v>
      </c>
      <c r="S1096" t="s">
        <v>79</v>
      </c>
      <c r="T1096">
        <v>94404</v>
      </c>
      <c r="U1096" s="1">
        <v>45621</v>
      </c>
      <c r="V1096" t="s">
        <v>42</v>
      </c>
      <c r="W1096">
        <v>808050</v>
      </c>
      <c r="X1096" t="s">
        <v>4784</v>
      </c>
      <c r="Y1096">
        <v>219</v>
      </c>
      <c r="Z1096">
        <v>2319</v>
      </c>
      <c r="AA1096">
        <v>7</v>
      </c>
      <c r="AB1096">
        <v>6493.2000000000007</v>
      </c>
      <c r="AC1096">
        <f>Table1_1[[#This Row],[Price]]*Table1_1[[#This Row],[Quantity]]</f>
        <v>16233</v>
      </c>
    </row>
    <row r="1097" spans="1:29" x14ac:dyDescent="0.3">
      <c r="A1097" t="s">
        <v>28</v>
      </c>
      <c r="B1097" t="s">
        <v>29</v>
      </c>
      <c r="C1097" t="s">
        <v>91</v>
      </c>
      <c r="D1097" t="s">
        <v>616</v>
      </c>
      <c r="E1097" t="s">
        <v>46</v>
      </c>
      <c r="F1097" t="s">
        <v>33</v>
      </c>
      <c r="G1097">
        <v>77</v>
      </c>
      <c r="H1097">
        <v>404748</v>
      </c>
      <c r="I1097" t="s">
        <v>58</v>
      </c>
      <c r="J1097" s="3">
        <v>44795</v>
      </c>
      <c r="K1097">
        <v>1300</v>
      </c>
      <c r="L1097" t="s">
        <v>4786</v>
      </c>
      <c r="M1097" t="s">
        <v>394</v>
      </c>
      <c r="N1097" t="s">
        <v>4787</v>
      </c>
      <c r="O1097" t="s">
        <v>4788</v>
      </c>
      <c r="P1097" t="s">
        <v>51</v>
      </c>
      <c r="Q1097">
        <v>5</v>
      </c>
      <c r="R1097" t="s">
        <v>88</v>
      </c>
      <c r="S1097" t="s">
        <v>41</v>
      </c>
      <c r="T1097">
        <v>97295</v>
      </c>
      <c r="U1097" s="1">
        <v>45594</v>
      </c>
      <c r="V1097" t="s">
        <v>155</v>
      </c>
      <c r="W1097">
        <v>367803</v>
      </c>
      <c r="X1097" t="s">
        <v>4789</v>
      </c>
      <c r="Y1097">
        <v>811</v>
      </c>
      <c r="Z1097">
        <v>506</v>
      </c>
      <c r="AA1097">
        <v>8</v>
      </c>
      <c r="AB1097">
        <v>1619.2</v>
      </c>
      <c r="AC1097">
        <f>Table1_1[[#This Row],[Price]]*Table1_1[[#This Row],[Quantity]]</f>
        <v>4048</v>
      </c>
    </row>
    <row r="1098" spans="1:29" x14ac:dyDescent="0.3">
      <c r="A1098" t="s">
        <v>28</v>
      </c>
      <c r="B1098" t="s">
        <v>29</v>
      </c>
      <c r="C1098" t="s">
        <v>193</v>
      </c>
      <c r="D1098" t="s">
        <v>227</v>
      </c>
      <c r="E1098" t="s">
        <v>56</v>
      </c>
      <c r="F1098" t="s">
        <v>83</v>
      </c>
      <c r="G1098">
        <v>97</v>
      </c>
      <c r="H1098">
        <v>406107</v>
      </c>
      <c r="I1098" t="s">
        <v>58</v>
      </c>
      <c r="J1098" s="3">
        <v>44464</v>
      </c>
      <c r="K1098">
        <v>950</v>
      </c>
      <c r="L1098" t="s">
        <v>4790</v>
      </c>
      <c r="M1098" t="s">
        <v>361</v>
      </c>
      <c r="N1098" t="s">
        <v>4791</v>
      </c>
      <c r="O1098" t="s">
        <v>4792</v>
      </c>
      <c r="P1098" t="s">
        <v>51</v>
      </c>
      <c r="Q1098">
        <v>17</v>
      </c>
      <c r="R1098" t="s">
        <v>88</v>
      </c>
      <c r="S1098" t="s">
        <v>118</v>
      </c>
      <c r="T1098">
        <v>38825</v>
      </c>
      <c r="U1098" s="1">
        <v>45497</v>
      </c>
      <c r="V1098" t="s">
        <v>126</v>
      </c>
      <c r="W1098">
        <v>977143</v>
      </c>
      <c r="X1098" t="s">
        <v>4793</v>
      </c>
      <c r="Y1098">
        <v>265</v>
      </c>
      <c r="Z1098">
        <v>2190</v>
      </c>
      <c r="AA1098">
        <v>7</v>
      </c>
      <c r="AB1098">
        <v>6132</v>
      </c>
      <c r="AC1098">
        <f>Table1_1[[#This Row],[Price]]*Table1_1[[#This Row],[Quantity]]</f>
        <v>15330</v>
      </c>
    </row>
    <row r="1099" spans="1:29" x14ac:dyDescent="0.3">
      <c r="A1099" t="s">
        <v>28</v>
      </c>
      <c r="B1099" t="s">
        <v>29</v>
      </c>
      <c r="C1099" t="s">
        <v>54</v>
      </c>
      <c r="D1099" t="s">
        <v>274</v>
      </c>
      <c r="E1099" t="s">
        <v>56</v>
      </c>
      <c r="F1099" t="s">
        <v>135</v>
      </c>
      <c r="G1099">
        <v>28</v>
      </c>
      <c r="H1099">
        <v>415602</v>
      </c>
      <c r="I1099" t="s">
        <v>34</v>
      </c>
      <c r="J1099" s="3">
        <v>44826</v>
      </c>
      <c r="K1099">
        <v>1400</v>
      </c>
      <c r="L1099" t="s">
        <v>4794</v>
      </c>
      <c r="M1099" t="s">
        <v>195</v>
      </c>
      <c r="N1099" t="s">
        <v>4795</v>
      </c>
      <c r="O1099" t="s">
        <v>4796</v>
      </c>
      <c r="P1099" t="s">
        <v>71</v>
      </c>
      <c r="Q1099">
        <v>19</v>
      </c>
      <c r="R1099" t="s">
        <v>88</v>
      </c>
      <c r="S1099" t="s">
        <v>79</v>
      </c>
      <c r="T1099">
        <v>49722</v>
      </c>
      <c r="U1099" s="1">
        <v>45598</v>
      </c>
      <c r="V1099" t="s">
        <v>42</v>
      </c>
      <c r="W1099">
        <v>657382</v>
      </c>
      <c r="X1099" t="s">
        <v>4797</v>
      </c>
      <c r="Y1099">
        <v>652</v>
      </c>
      <c r="Z1099">
        <v>1259</v>
      </c>
      <c r="AA1099">
        <v>1</v>
      </c>
      <c r="AB1099">
        <v>503.6</v>
      </c>
      <c r="AC1099">
        <f>Table1_1[[#This Row],[Price]]*Table1_1[[#This Row],[Quantity]]</f>
        <v>1259</v>
      </c>
    </row>
    <row r="1100" spans="1:29" x14ac:dyDescent="0.3">
      <c r="A1100" t="s">
        <v>28</v>
      </c>
      <c r="B1100" t="s">
        <v>29</v>
      </c>
      <c r="C1100" t="s">
        <v>193</v>
      </c>
      <c r="D1100" t="s">
        <v>267</v>
      </c>
      <c r="E1100" t="s">
        <v>32</v>
      </c>
      <c r="F1100" t="s">
        <v>47</v>
      </c>
      <c r="G1100">
        <v>43</v>
      </c>
      <c r="H1100">
        <v>405912</v>
      </c>
      <c r="I1100" t="s">
        <v>34</v>
      </c>
      <c r="J1100" s="3">
        <v>43957</v>
      </c>
      <c r="K1100">
        <v>1400</v>
      </c>
      <c r="L1100" t="s">
        <v>4798</v>
      </c>
      <c r="M1100" t="s">
        <v>36</v>
      </c>
      <c r="N1100" t="s">
        <v>4799</v>
      </c>
      <c r="O1100" t="s">
        <v>4800</v>
      </c>
      <c r="P1100" t="s">
        <v>51</v>
      </c>
      <c r="Q1100">
        <v>11</v>
      </c>
      <c r="R1100" t="s">
        <v>88</v>
      </c>
      <c r="S1100" t="s">
        <v>79</v>
      </c>
      <c r="T1100">
        <v>50791</v>
      </c>
      <c r="U1100" s="1">
        <v>45444</v>
      </c>
      <c r="V1100" t="s">
        <v>52</v>
      </c>
      <c r="W1100">
        <v>217517</v>
      </c>
      <c r="X1100" t="s">
        <v>4801</v>
      </c>
      <c r="Y1100">
        <v>552</v>
      </c>
      <c r="Z1100">
        <v>2832</v>
      </c>
      <c r="AA1100">
        <v>7</v>
      </c>
      <c r="AB1100">
        <v>7929.6</v>
      </c>
      <c r="AC1100">
        <f>Table1_1[[#This Row],[Price]]*Table1_1[[#This Row],[Quantity]]</f>
        <v>19824</v>
      </c>
    </row>
    <row r="1101" spans="1:29" x14ac:dyDescent="0.3">
      <c r="A1101" t="s">
        <v>28</v>
      </c>
      <c r="B1101" t="s">
        <v>29</v>
      </c>
      <c r="C1101" t="s">
        <v>54</v>
      </c>
      <c r="D1101" t="s">
        <v>637</v>
      </c>
      <c r="E1101" t="s">
        <v>56</v>
      </c>
      <c r="F1101" t="s">
        <v>106</v>
      </c>
      <c r="G1101">
        <v>79</v>
      </c>
      <c r="H1101">
        <v>427488</v>
      </c>
      <c r="I1101" t="s">
        <v>58</v>
      </c>
      <c r="J1101" s="3">
        <v>45455</v>
      </c>
      <c r="K1101">
        <v>1400</v>
      </c>
      <c r="L1101" t="s">
        <v>4802</v>
      </c>
      <c r="M1101" t="s">
        <v>818</v>
      </c>
      <c r="N1101" t="s">
        <v>4803</v>
      </c>
      <c r="O1101" t="s">
        <v>4804</v>
      </c>
      <c r="P1101" t="s">
        <v>51</v>
      </c>
      <c r="Q1101">
        <v>7</v>
      </c>
      <c r="R1101" t="s">
        <v>88</v>
      </c>
      <c r="S1101" t="s">
        <v>79</v>
      </c>
      <c r="T1101">
        <v>19770</v>
      </c>
      <c r="U1101" s="1">
        <v>45597</v>
      </c>
      <c r="V1101" t="s">
        <v>42</v>
      </c>
      <c r="W1101">
        <v>318722</v>
      </c>
      <c r="X1101" t="s">
        <v>4805</v>
      </c>
      <c r="Y1101">
        <v>965</v>
      </c>
      <c r="Z1101">
        <v>1259</v>
      </c>
      <c r="AA1101">
        <v>8</v>
      </c>
      <c r="AB1101">
        <v>4028.8</v>
      </c>
      <c r="AC1101">
        <f>Table1_1[[#This Row],[Price]]*Table1_1[[#This Row],[Quantity]]</f>
        <v>10072</v>
      </c>
    </row>
    <row r="1102" spans="1:29" x14ac:dyDescent="0.3">
      <c r="A1102" t="s">
        <v>28</v>
      </c>
      <c r="B1102" t="s">
        <v>29</v>
      </c>
      <c r="C1102" t="s">
        <v>44</v>
      </c>
      <c r="D1102" t="s">
        <v>338</v>
      </c>
      <c r="E1102" t="s">
        <v>56</v>
      </c>
      <c r="F1102" t="s">
        <v>355</v>
      </c>
      <c r="G1102">
        <v>59</v>
      </c>
      <c r="H1102">
        <v>439210</v>
      </c>
      <c r="I1102" t="s">
        <v>58</v>
      </c>
      <c r="J1102" s="3">
        <v>44681</v>
      </c>
      <c r="K1102">
        <v>1400</v>
      </c>
      <c r="L1102" t="s">
        <v>4806</v>
      </c>
      <c r="M1102" t="s">
        <v>1460</v>
      </c>
      <c r="N1102" t="s">
        <v>4807</v>
      </c>
      <c r="O1102" t="s">
        <v>4808</v>
      </c>
      <c r="P1102" t="s">
        <v>51</v>
      </c>
      <c r="Q1102">
        <v>4</v>
      </c>
      <c r="R1102" t="s">
        <v>88</v>
      </c>
      <c r="S1102" t="s">
        <v>118</v>
      </c>
      <c r="T1102">
        <v>49330</v>
      </c>
      <c r="U1102" s="1">
        <v>45588</v>
      </c>
      <c r="V1102" t="s">
        <v>155</v>
      </c>
      <c r="W1102">
        <v>867455</v>
      </c>
      <c r="X1102" t="s">
        <v>4809</v>
      </c>
      <c r="Y1102">
        <v>515</v>
      </c>
      <c r="Z1102">
        <v>1738</v>
      </c>
      <c r="AA1102">
        <v>4</v>
      </c>
      <c r="AB1102">
        <v>2780.8</v>
      </c>
      <c r="AC1102">
        <f>Table1_1[[#This Row],[Price]]*Table1_1[[#This Row],[Quantity]]</f>
        <v>6952</v>
      </c>
    </row>
    <row r="1103" spans="1:29" x14ac:dyDescent="0.3">
      <c r="A1103" t="s">
        <v>28</v>
      </c>
      <c r="B1103" t="s">
        <v>29</v>
      </c>
      <c r="C1103" t="s">
        <v>44</v>
      </c>
      <c r="D1103" t="s">
        <v>421</v>
      </c>
      <c r="E1103" t="s">
        <v>46</v>
      </c>
      <c r="F1103" t="s">
        <v>47</v>
      </c>
      <c r="G1103">
        <v>10</v>
      </c>
      <c r="H1103">
        <v>423916</v>
      </c>
      <c r="I1103" t="s">
        <v>58</v>
      </c>
      <c r="J1103" s="3">
        <v>43958</v>
      </c>
      <c r="K1103">
        <v>1200</v>
      </c>
      <c r="L1103" t="s">
        <v>4810</v>
      </c>
      <c r="M1103" t="s">
        <v>85</v>
      </c>
      <c r="N1103" t="s">
        <v>4811</v>
      </c>
      <c r="O1103" t="s">
        <v>4812</v>
      </c>
      <c r="P1103" t="s">
        <v>51</v>
      </c>
      <c r="Q1103">
        <v>16</v>
      </c>
      <c r="R1103" t="s">
        <v>88</v>
      </c>
      <c r="S1103" t="s">
        <v>118</v>
      </c>
      <c r="T1103">
        <v>27339</v>
      </c>
      <c r="U1103" s="1">
        <v>45547</v>
      </c>
      <c r="V1103" t="s">
        <v>180</v>
      </c>
      <c r="W1103">
        <v>518485</v>
      </c>
      <c r="X1103" t="s">
        <v>4813</v>
      </c>
      <c r="Y1103">
        <v>647</v>
      </c>
      <c r="Z1103">
        <v>1786</v>
      </c>
      <c r="AA1103">
        <v>5</v>
      </c>
      <c r="AB1103">
        <v>3572</v>
      </c>
      <c r="AC1103">
        <f>Table1_1[[#This Row],[Price]]*Table1_1[[#This Row],[Quantity]]</f>
        <v>8930</v>
      </c>
    </row>
    <row r="1104" spans="1:29" x14ac:dyDescent="0.3">
      <c r="A1104" t="s">
        <v>28</v>
      </c>
      <c r="B1104" t="s">
        <v>29</v>
      </c>
      <c r="C1104" t="s">
        <v>30</v>
      </c>
      <c r="D1104" t="s">
        <v>105</v>
      </c>
      <c r="E1104" t="s">
        <v>56</v>
      </c>
      <c r="F1104" t="s">
        <v>355</v>
      </c>
      <c r="G1104">
        <v>93</v>
      </c>
      <c r="H1104">
        <v>410443</v>
      </c>
      <c r="I1104" t="s">
        <v>34</v>
      </c>
      <c r="J1104" s="3">
        <v>45146</v>
      </c>
      <c r="K1104">
        <v>800</v>
      </c>
      <c r="L1104" t="s">
        <v>4814</v>
      </c>
      <c r="M1104" t="s">
        <v>843</v>
      </c>
      <c r="N1104" t="s">
        <v>4815</v>
      </c>
      <c r="O1104" t="s">
        <v>4816</v>
      </c>
      <c r="P1104" t="s">
        <v>71</v>
      </c>
      <c r="Q1104">
        <v>20</v>
      </c>
      <c r="R1104" t="s">
        <v>40</v>
      </c>
      <c r="S1104" t="s">
        <v>118</v>
      </c>
      <c r="T1104">
        <v>53212</v>
      </c>
      <c r="U1104" s="1">
        <v>45306</v>
      </c>
      <c r="V1104" t="s">
        <v>111</v>
      </c>
      <c r="W1104">
        <v>693624</v>
      </c>
      <c r="X1104" t="s">
        <v>4817</v>
      </c>
      <c r="Y1104">
        <v>869</v>
      </c>
      <c r="Z1104">
        <v>851</v>
      </c>
      <c r="AA1104">
        <v>2</v>
      </c>
      <c r="AB1104">
        <v>680.80000000000007</v>
      </c>
      <c r="AC1104">
        <f>Table1_1[[#This Row],[Price]]*Table1_1[[#This Row],[Quantity]]</f>
        <v>1702</v>
      </c>
    </row>
    <row r="1105" spans="1:29" x14ac:dyDescent="0.3">
      <c r="A1105" t="s">
        <v>28</v>
      </c>
      <c r="B1105" t="s">
        <v>29</v>
      </c>
      <c r="C1105" t="s">
        <v>148</v>
      </c>
      <c r="D1105" t="s">
        <v>182</v>
      </c>
      <c r="E1105" t="s">
        <v>56</v>
      </c>
      <c r="F1105" t="s">
        <v>33</v>
      </c>
      <c r="G1105">
        <v>57</v>
      </c>
      <c r="H1105">
        <v>407559</v>
      </c>
      <c r="I1105" t="s">
        <v>34</v>
      </c>
      <c r="J1105" s="3">
        <v>44266</v>
      </c>
      <c r="K1105">
        <v>1400</v>
      </c>
      <c r="L1105" t="s">
        <v>4819</v>
      </c>
      <c r="M1105" t="s">
        <v>1253</v>
      </c>
      <c r="N1105" t="s">
        <v>4820</v>
      </c>
      <c r="O1105" t="s">
        <v>4821</v>
      </c>
      <c r="P1105" t="s">
        <v>51</v>
      </c>
      <c r="Q1105">
        <v>10</v>
      </c>
      <c r="R1105" t="s">
        <v>40</v>
      </c>
      <c r="S1105" t="s">
        <v>41</v>
      </c>
      <c r="T1105">
        <v>48518</v>
      </c>
      <c r="U1105" s="1">
        <v>45306</v>
      </c>
      <c r="V1105" t="s">
        <v>111</v>
      </c>
      <c r="W1105">
        <v>638391</v>
      </c>
      <c r="X1105" t="s">
        <v>4822</v>
      </c>
      <c r="Y1105">
        <v>779</v>
      </c>
      <c r="Z1105">
        <v>2043</v>
      </c>
      <c r="AA1105">
        <v>8</v>
      </c>
      <c r="AB1105">
        <v>6537.6</v>
      </c>
      <c r="AC1105">
        <f>Table1_1[[#This Row],[Price]]*Table1_1[[#This Row],[Quantity]]</f>
        <v>16344</v>
      </c>
    </row>
    <row r="1106" spans="1:29" x14ac:dyDescent="0.3">
      <c r="A1106" t="s">
        <v>28</v>
      </c>
      <c r="B1106" t="s">
        <v>29</v>
      </c>
      <c r="C1106" t="s">
        <v>193</v>
      </c>
      <c r="D1106" t="s">
        <v>364</v>
      </c>
      <c r="E1106" t="s">
        <v>46</v>
      </c>
      <c r="F1106" t="s">
        <v>47</v>
      </c>
      <c r="G1106">
        <v>89</v>
      </c>
      <c r="H1106">
        <v>421287</v>
      </c>
      <c r="I1106" t="s">
        <v>34</v>
      </c>
      <c r="J1106" s="3">
        <v>44227</v>
      </c>
      <c r="K1106">
        <v>1300</v>
      </c>
      <c r="L1106" t="s">
        <v>4823</v>
      </c>
      <c r="M1106" t="s">
        <v>250</v>
      </c>
      <c r="N1106" t="s">
        <v>4824</v>
      </c>
      <c r="O1106" t="s">
        <v>4825</v>
      </c>
      <c r="P1106" t="s">
        <v>87</v>
      </c>
      <c r="Q1106">
        <v>20</v>
      </c>
      <c r="R1106" t="s">
        <v>40</v>
      </c>
      <c r="S1106" t="s">
        <v>41</v>
      </c>
      <c r="T1106">
        <v>66550</v>
      </c>
      <c r="U1106" s="1">
        <v>45460</v>
      </c>
      <c r="V1106" t="s">
        <v>52</v>
      </c>
      <c r="W1106">
        <v>477483</v>
      </c>
      <c r="X1106" t="s">
        <v>4826</v>
      </c>
      <c r="Y1106">
        <v>912</v>
      </c>
      <c r="Z1106">
        <v>2152</v>
      </c>
      <c r="AA1106">
        <v>8</v>
      </c>
      <c r="AB1106">
        <v>6886.4000000000015</v>
      </c>
      <c r="AC1106">
        <f>Table1_1[[#This Row],[Price]]*Table1_1[[#This Row],[Quantity]]</f>
        <v>17216</v>
      </c>
    </row>
    <row r="1107" spans="1:29" x14ac:dyDescent="0.3">
      <c r="A1107" t="s">
        <v>28</v>
      </c>
      <c r="B1107" t="s">
        <v>29</v>
      </c>
      <c r="C1107" t="s">
        <v>54</v>
      </c>
      <c r="D1107" t="s">
        <v>566</v>
      </c>
      <c r="E1107" t="s">
        <v>32</v>
      </c>
      <c r="F1107" t="s">
        <v>33</v>
      </c>
      <c r="G1107">
        <v>46</v>
      </c>
      <c r="H1107">
        <v>414832</v>
      </c>
      <c r="I1107" t="s">
        <v>34</v>
      </c>
      <c r="J1107" s="3">
        <v>44563</v>
      </c>
      <c r="K1107">
        <v>800</v>
      </c>
      <c r="L1107" t="s">
        <v>4828</v>
      </c>
      <c r="M1107" t="s">
        <v>36</v>
      </c>
      <c r="N1107" t="s">
        <v>4829</v>
      </c>
      <c r="O1107" t="s">
        <v>4830</v>
      </c>
      <c r="P1107" t="s">
        <v>51</v>
      </c>
      <c r="Q1107">
        <v>6</v>
      </c>
      <c r="R1107" t="s">
        <v>88</v>
      </c>
      <c r="S1107" t="s">
        <v>63</v>
      </c>
      <c r="T1107">
        <v>21714</v>
      </c>
      <c r="U1107" s="1">
        <v>45597</v>
      </c>
      <c r="V1107" t="s">
        <v>42</v>
      </c>
      <c r="W1107">
        <v>421909</v>
      </c>
      <c r="X1107" t="s">
        <v>4831</v>
      </c>
      <c r="Y1107">
        <v>429</v>
      </c>
      <c r="Z1107">
        <v>1343</v>
      </c>
      <c r="AA1107">
        <v>6</v>
      </c>
      <c r="AB1107">
        <v>3223.2000000000003</v>
      </c>
      <c r="AC1107">
        <f>Table1_1[[#This Row],[Price]]*Table1_1[[#This Row],[Quantity]]</f>
        <v>8058</v>
      </c>
    </row>
    <row r="1108" spans="1:29" x14ac:dyDescent="0.3">
      <c r="A1108" t="s">
        <v>28</v>
      </c>
      <c r="B1108" t="s">
        <v>29</v>
      </c>
      <c r="C1108" t="s">
        <v>44</v>
      </c>
      <c r="D1108" t="s">
        <v>546</v>
      </c>
      <c r="E1108" t="s">
        <v>32</v>
      </c>
      <c r="F1108" t="s">
        <v>106</v>
      </c>
      <c r="G1108">
        <v>71</v>
      </c>
      <c r="H1108">
        <v>410432</v>
      </c>
      <c r="I1108" t="s">
        <v>58</v>
      </c>
      <c r="J1108" s="3">
        <v>44272</v>
      </c>
      <c r="K1108">
        <v>1000</v>
      </c>
      <c r="L1108" t="s">
        <v>4833</v>
      </c>
      <c r="M1108" t="s">
        <v>542</v>
      </c>
      <c r="N1108" t="s">
        <v>4834</v>
      </c>
      <c r="O1108" t="s">
        <v>4835</v>
      </c>
      <c r="P1108" t="s">
        <v>39</v>
      </c>
      <c r="Q1108">
        <v>9</v>
      </c>
      <c r="R1108" t="s">
        <v>40</v>
      </c>
      <c r="S1108" t="s">
        <v>79</v>
      </c>
      <c r="T1108">
        <v>11929</v>
      </c>
      <c r="U1108" s="1">
        <v>45405</v>
      </c>
      <c r="V1108" t="s">
        <v>80</v>
      </c>
      <c r="W1108">
        <v>207273</v>
      </c>
      <c r="X1108" t="s">
        <v>4836</v>
      </c>
      <c r="Y1108">
        <v>775</v>
      </c>
      <c r="Z1108">
        <v>2808</v>
      </c>
      <c r="AA1108">
        <v>6</v>
      </c>
      <c r="AB1108">
        <v>6739.2000000000007</v>
      </c>
      <c r="AC1108">
        <f>Table1_1[[#This Row],[Price]]*Table1_1[[#This Row],[Quantity]]</f>
        <v>16848</v>
      </c>
    </row>
    <row r="1109" spans="1:29" x14ac:dyDescent="0.3">
      <c r="A1109" t="s">
        <v>28</v>
      </c>
      <c r="B1109" t="s">
        <v>29</v>
      </c>
      <c r="C1109" t="s">
        <v>30</v>
      </c>
      <c r="D1109" t="s">
        <v>637</v>
      </c>
      <c r="E1109" t="s">
        <v>46</v>
      </c>
      <c r="F1109" t="s">
        <v>150</v>
      </c>
      <c r="G1109">
        <v>82</v>
      </c>
      <c r="H1109">
        <v>413022</v>
      </c>
      <c r="I1109" t="s">
        <v>34</v>
      </c>
      <c r="J1109" s="3">
        <v>45531</v>
      </c>
      <c r="K1109">
        <v>950</v>
      </c>
      <c r="L1109" t="s">
        <v>454</v>
      </c>
      <c r="M1109" t="s">
        <v>239</v>
      </c>
      <c r="N1109" t="s">
        <v>4838</v>
      </c>
      <c r="O1109" t="s">
        <v>4839</v>
      </c>
      <c r="P1109" t="s">
        <v>71</v>
      </c>
      <c r="Q1109">
        <v>15</v>
      </c>
      <c r="R1109" t="s">
        <v>88</v>
      </c>
      <c r="S1109" t="s">
        <v>118</v>
      </c>
      <c r="T1109">
        <v>98024</v>
      </c>
      <c r="U1109" s="1">
        <v>45369</v>
      </c>
      <c r="V1109" t="s">
        <v>72</v>
      </c>
      <c r="W1109">
        <v>899864</v>
      </c>
      <c r="X1109" t="s">
        <v>4840</v>
      </c>
      <c r="Y1109">
        <v>330</v>
      </c>
      <c r="Z1109">
        <v>758</v>
      </c>
      <c r="AA1109">
        <v>4</v>
      </c>
      <c r="AB1109">
        <v>1212.8</v>
      </c>
      <c r="AC1109">
        <f>Table1_1[[#This Row],[Price]]*Table1_1[[#This Row],[Quantity]]</f>
        <v>3032</v>
      </c>
    </row>
    <row r="1110" spans="1:29" x14ac:dyDescent="0.3">
      <c r="A1110" t="s">
        <v>28</v>
      </c>
      <c r="B1110" t="s">
        <v>29</v>
      </c>
      <c r="C1110" t="s">
        <v>193</v>
      </c>
      <c r="D1110" t="s">
        <v>261</v>
      </c>
      <c r="E1110" t="s">
        <v>32</v>
      </c>
      <c r="F1110" t="s">
        <v>83</v>
      </c>
      <c r="G1110">
        <v>98</v>
      </c>
      <c r="H1110">
        <v>404083</v>
      </c>
      <c r="I1110" t="s">
        <v>34</v>
      </c>
      <c r="J1110" s="3">
        <v>45397</v>
      </c>
      <c r="K1110">
        <v>1100</v>
      </c>
      <c r="L1110" t="s">
        <v>4841</v>
      </c>
      <c r="M1110" t="s">
        <v>313</v>
      </c>
      <c r="N1110" t="s">
        <v>4842</v>
      </c>
      <c r="O1110" t="s">
        <v>4843</v>
      </c>
      <c r="P1110" t="s">
        <v>71</v>
      </c>
      <c r="Q1110">
        <v>13</v>
      </c>
      <c r="R1110" t="s">
        <v>88</v>
      </c>
      <c r="S1110" t="s">
        <v>79</v>
      </c>
      <c r="T1110">
        <v>73212</v>
      </c>
      <c r="U1110" s="1">
        <v>45545</v>
      </c>
      <c r="V1110" t="s">
        <v>180</v>
      </c>
      <c r="W1110">
        <v>522711</v>
      </c>
      <c r="X1110" t="s">
        <v>4844</v>
      </c>
      <c r="Y1110">
        <v>586</v>
      </c>
      <c r="Z1110">
        <v>841</v>
      </c>
      <c r="AA1110">
        <v>5</v>
      </c>
      <c r="AB1110">
        <v>1682</v>
      </c>
      <c r="AC1110">
        <f>Table1_1[[#This Row],[Price]]*Table1_1[[#This Row],[Quantity]]</f>
        <v>4205</v>
      </c>
    </row>
    <row r="1111" spans="1:29" x14ac:dyDescent="0.3">
      <c r="A1111" t="s">
        <v>28</v>
      </c>
      <c r="B1111" t="s">
        <v>29</v>
      </c>
      <c r="C1111" t="s">
        <v>157</v>
      </c>
      <c r="D1111" t="s">
        <v>291</v>
      </c>
      <c r="E1111" t="s">
        <v>32</v>
      </c>
      <c r="F1111" t="s">
        <v>150</v>
      </c>
      <c r="G1111">
        <v>80</v>
      </c>
      <c r="H1111">
        <v>408163</v>
      </c>
      <c r="I1111" t="s">
        <v>58</v>
      </c>
      <c r="J1111" s="3">
        <v>45030</v>
      </c>
      <c r="K1111">
        <v>1300</v>
      </c>
      <c r="L1111" t="s">
        <v>4845</v>
      </c>
      <c r="M1111" t="s">
        <v>239</v>
      </c>
      <c r="N1111" t="s">
        <v>4846</v>
      </c>
      <c r="O1111" t="s">
        <v>4847</v>
      </c>
      <c r="P1111" t="s">
        <v>87</v>
      </c>
      <c r="Q1111">
        <v>20</v>
      </c>
      <c r="R1111" t="s">
        <v>88</v>
      </c>
      <c r="S1111" t="s">
        <v>41</v>
      </c>
      <c r="T1111">
        <v>97670</v>
      </c>
      <c r="U1111" s="1">
        <v>45474</v>
      </c>
      <c r="V1111" t="s">
        <v>126</v>
      </c>
      <c r="W1111">
        <v>991600</v>
      </c>
      <c r="X1111" t="s">
        <v>4848</v>
      </c>
      <c r="Y1111">
        <v>637</v>
      </c>
      <c r="Z1111">
        <v>2553</v>
      </c>
      <c r="AA1111">
        <v>6</v>
      </c>
      <c r="AB1111">
        <v>6127.2000000000007</v>
      </c>
      <c r="AC1111">
        <f>Table1_1[[#This Row],[Price]]*Table1_1[[#This Row],[Quantity]]</f>
        <v>15318</v>
      </c>
    </row>
    <row r="1112" spans="1:29" x14ac:dyDescent="0.3">
      <c r="A1112" t="s">
        <v>28</v>
      </c>
      <c r="B1112" t="s">
        <v>29</v>
      </c>
      <c r="C1112" t="s">
        <v>91</v>
      </c>
      <c r="D1112" t="s">
        <v>611</v>
      </c>
      <c r="E1112" t="s">
        <v>32</v>
      </c>
      <c r="F1112" t="s">
        <v>355</v>
      </c>
      <c r="G1112">
        <v>94</v>
      </c>
      <c r="H1112">
        <v>417695</v>
      </c>
      <c r="I1112" t="s">
        <v>34</v>
      </c>
      <c r="J1112" s="3">
        <v>44622</v>
      </c>
      <c r="K1112">
        <v>1300</v>
      </c>
      <c r="L1112" t="s">
        <v>4850</v>
      </c>
      <c r="M1112" t="s">
        <v>239</v>
      </c>
      <c r="N1112" t="s">
        <v>4851</v>
      </c>
      <c r="O1112" t="s">
        <v>4852</v>
      </c>
      <c r="P1112" t="s">
        <v>39</v>
      </c>
      <c r="Q1112">
        <v>5</v>
      </c>
      <c r="R1112" t="s">
        <v>40</v>
      </c>
      <c r="S1112" t="s">
        <v>79</v>
      </c>
      <c r="T1112">
        <v>85580</v>
      </c>
      <c r="U1112" s="1">
        <v>45474</v>
      </c>
      <c r="V1112" t="s">
        <v>126</v>
      </c>
      <c r="W1112">
        <v>454444</v>
      </c>
      <c r="X1112" t="s">
        <v>4853</v>
      </c>
      <c r="Y1112">
        <v>710</v>
      </c>
      <c r="Z1112">
        <v>546</v>
      </c>
      <c r="AA1112">
        <v>1</v>
      </c>
      <c r="AB1112">
        <v>218.4</v>
      </c>
      <c r="AC1112">
        <f>Table1_1[[#This Row],[Price]]*Table1_1[[#This Row],[Quantity]]</f>
        <v>546</v>
      </c>
    </row>
    <row r="1113" spans="1:29" x14ac:dyDescent="0.3">
      <c r="A1113" t="s">
        <v>28</v>
      </c>
      <c r="B1113" t="s">
        <v>29</v>
      </c>
      <c r="C1113" t="s">
        <v>66</v>
      </c>
      <c r="D1113" t="s">
        <v>134</v>
      </c>
      <c r="E1113" t="s">
        <v>32</v>
      </c>
      <c r="F1113" t="s">
        <v>47</v>
      </c>
      <c r="G1113">
        <v>59</v>
      </c>
      <c r="H1113">
        <v>420310</v>
      </c>
      <c r="I1113" t="s">
        <v>58</v>
      </c>
      <c r="J1113" s="3">
        <v>45352</v>
      </c>
      <c r="K1113">
        <v>950</v>
      </c>
      <c r="L1113" t="s">
        <v>4854</v>
      </c>
      <c r="M1113" t="s">
        <v>1366</v>
      </c>
      <c r="N1113" t="s">
        <v>4855</v>
      </c>
      <c r="O1113" t="s">
        <v>4856</v>
      </c>
      <c r="P1113" t="s">
        <v>71</v>
      </c>
      <c r="Q1113">
        <v>8</v>
      </c>
      <c r="R1113" t="s">
        <v>88</v>
      </c>
      <c r="S1113" t="s">
        <v>41</v>
      </c>
      <c r="T1113">
        <v>90261</v>
      </c>
      <c r="U1113" s="1">
        <v>45624</v>
      </c>
      <c r="V1113" t="s">
        <v>42</v>
      </c>
      <c r="W1113">
        <v>269475</v>
      </c>
      <c r="X1113" t="s">
        <v>4857</v>
      </c>
      <c r="Y1113">
        <v>694</v>
      </c>
      <c r="Z1113">
        <v>1918</v>
      </c>
      <c r="AA1113">
        <v>3</v>
      </c>
      <c r="AB1113">
        <v>2301.6</v>
      </c>
      <c r="AC1113">
        <f>Table1_1[[#This Row],[Price]]*Table1_1[[#This Row],[Quantity]]</f>
        <v>5754</v>
      </c>
    </row>
    <row r="1114" spans="1:29" x14ac:dyDescent="0.3">
      <c r="A1114" t="s">
        <v>28</v>
      </c>
      <c r="B1114" t="s">
        <v>29</v>
      </c>
      <c r="C1114" t="s">
        <v>30</v>
      </c>
      <c r="D1114" t="s">
        <v>317</v>
      </c>
      <c r="E1114" t="s">
        <v>32</v>
      </c>
      <c r="F1114" t="s">
        <v>355</v>
      </c>
      <c r="G1114">
        <v>47</v>
      </c>
      <c r="H1114">
        <v>401765</v>
      </c>
      <c r="I1114" t="s">
        <v>58</v>
      </c>
      <c r="J1114" s="3">
        <v>44462</v>
      </c>
      <c r="K1114">
        <v>950</v>
      </c>
      <c r="L1114" t="s">
        <v>4858</v>
      </c>
      <c r="M1114" t="s">
        <v>68</v>
      </c>
      <c r="N1114" t="s">
        <v>4859</v>
      </c>
      <c r="O1114" t="s">
        <v>4860</v>
      </c>
      <c r="P1114" t="s">
        <v>39</v>
      </c>
      <c r="Q1114">
        <v>19</v>
      </c>
      <c r="R1114" t="s">
        <v>40</v>
      </c>
      <c r="S1114" t="s">
        <v>41</v>
      </c>
      <c r="T1114">
        <v>10764</v>
      </c>
      <c r="U1114" s="1">
        <v>45410</v>
      </c>
      <c r="V1114" t="s">
        <v>80</v>
      </c>
      <c r="W1114">
        <v>591861</v>
      </c>
      <c r="X1114" t="s">
        <v>4861</v>
      </c>
      <c r="Y1114">
        <v>318</v>
      </c>
      <c r="Z1114">
        <v>2310</v>
      </c>
      <c r="AA1114">
        <v>8</v>
      </c>
      <c r="AB1114">
        <v>7392</v>
      </c>
      <c r="AC1114">
        <f>Table1_1[[#This Row],[Price]]*Table1_1[[#This Row],[Quantity]]</f>
        <v>18480</v>
      </c>
    </row>
    <row r="1115" spans="1:29" x14ac:dyDescent="0.3">
      <c r="A1115" t="s">
        <v>28</v>
      </c>
      <c r="B1115" t="s">
        <v>29</v>
      </c>
      <c r="C1115" t="s">
        <v>44</v>
      </c>
      <c r="D1115" t="s">
        <v>546</v>
      </c>
      <c r="E1115" t="s">
        <v>46</v>
      </c>
      <c r="F1115" t="s">
        <v>83</v>
      </c>
      <c r="G1115">
        <v>65</v>
      </c>
      <c r="H1115">
        <v>403720</v>
      </c>
      <c r="I1115" t="s">
        <v>58</v>
      </c>
      <c r="J1115" s="3">
        <v>44169</v>
      </c>
      <c r="K1115">
        <v>1200</v>
      </c>
      <c r="L1115" t="s">
        <v>4862</v>
      </c>
      <c r="M1115" t="s">
        <v>308</v>
      </c>
      <c r="N1115" t="s">
        <v>4863</v>
      </c>
      <c r="O1115" t="s">
        <v>4864</v>
      </c>
      <c r="P1115" t="s">
        <v>51</v>
      </c>
      <c r="Q1115">
        <v>4</v>
      </c>
      <c r="R1115" t="s">
        <v>40</v>
      </c>
      <c r="S1115" t="s">
        <v>79</v>
      </c>
      <c r="T1115">
        <v>89849</v>
      </c>
      <c r="U1115" s="1">
        <v>45412</v>
      </c>
      <c r="V1115" t="s">
        <v>80</v>
      </c>
      <c r="W1115">
        <v>983481</v>
      </c>
      <c r="X1115" t="s">
        <v>4865</v>
      </c>
      <c r="Y1115">
        <v>956</v>
      </c>
      <c r="Z1115">
        <v>2108</v>
      </c>
      <c r="AA1115">
        <v>5</v>
      </c>
      <c r="AB1115">
        <v>4216</v>
      </c>
      <c r="AC1115">
        <f>Table1_1[[#This Row],[Price]]*Table1_1[[#This Row],[Quantity]]</f>
        <v>10540</v>
      </c>
    </row>
    <row r="1116" spans="1:29" x14ac:dyDescent="0.3">
      <c r="A1116" t="s">
        <v>28</v>
      </c>
      <c r="B1116" t="s">
        <v>29</v>
      </c>
      <c r="C1116" t="s">
        <v>44</v>
      </c>
      <c r="D1116" t="s">
        <v>74</v>
      </c>
      <c r="E1116" t="s">
        <v>46</v>
      </c>
      <c r="F1116" t="s">
        <v>47</v>
      </c>
      <c r="G1116">
        <v>17</v>
      </c>
      <c r="H1116">
        <v>405110</v>
      </c>
      <c r="I1116" t="s">
        <v>58</v>
      </c>
      <c r="J1116" s="3">
        <v>45579</v>
      </c>
      <c r="K1116">
        <v>950</v>
      </c>
      <c r="L1116" t="s">
        <v>4866</v>
      </c>
      <c r="M1116" t="s">
        <v>287</v>
      </c>
      <c r="N1116" t="s">
        <v>4867</v>
      </c>
      <c r="O1116" t="s">
        <v>4868</v>
      </c>
      <c r="P1116" t="s">
        <v>87</v>
      </c>
      <c r="Q1116">
        <v>13</v>
      </c>
      <c r="R1116" t="s">
        <v>88</v>
      </c>
      <c r="S1116" t="s">
        <v>79</v>
      </c>
      <c r="T1116">
        <v>40873</v>
      </c>
      <c r="U1116" s="1">
        <v>45518</v>
      </c>
      <c r="V1116" t="s">
        <v>64</v>
      </c>
      <c r="W1116">
        <v>479527</v>
      </c>
      <c r="X1116" t="s">
        <v>4869</v>
      </c>
      <c r="Y1116">
        <v>744</v>
      </c>
      <c r="Z1116">
        <v>1765</v>
      </c>
      <c r="AA1116">
        <v>1</v>
      </c>
      <c r="AB1116">
        <v>706</v>
      </c>
      <c r="AC1116">
        <f>Table1_1[[#This Row],[Price]]*Table1_1[[#This Row],[Quantity]]</f>
        <v>1765</v>
      </c>
    </row>
    <row r="1117" spans="1:29" x14ac:dyDescent="0.3">
      <c r="A1117" t="s">
        <v>28</v>
      </c>
      <c r="B1117" t="s">
        <v>29</v>
      </c>
      <c r="C1117" t="s">
        <v>66</v>
      </c>
      <c r="D1117" t="s">
        <v>421</v>
      </c>
      <c r="E1117" t="s">
        <v>46</v>
      </c>
      <c r="F1117" t="s">
        <v>175</v>
      </c>
      <c r="G1117">
        <v>23</v>
      </c>
      <c r="H1117">
        <v>413605</v>
      </c>
      <c r="I1117" t="s">
        <v>58</v>
      </c>
      <c r="J1117" s="3">
        <v>45186</v>
      </c>
      <c r="K1117">
        <v>1300</v>
      </c>
      <c r="L1117" t="s">
        <v>4870</v>
      </c>
      <c r="M1117" t="s">
        <v>506</v>
      </c>
      <c r="N1117" t="s">
        <v>4871</v>
      </c>
      <c r="O1117" t="s">
        <v>4872</v>
      </c>
      <c r="P1117" t="s">
        <v>51</v>
      </c>
      <c r="Q1117">
        <v>14</v>
      </c>
      <c r="R1117" t="s">
        <v>40</v>
      </c>
      <c r="S1117" t="s">
        <v>118</v>
      </c>
      <c r="T1117">
        <v>64759</v>
      </c>
      <c r="U1117" s="1">
        <v>45414</v>
      </c>
      <c r="V1117" t="s">
        <v>140</v>
      </c>
      <c r="W1117">
        <v>227269</v>
      </c>
      <c r="X1117" t="s">
        <v>4873</v>
      </c>
      <c r="Y1117">
        <v>548</v>
      </c>
      <c r="Z1117">
        <v>2660</v>
      </c>
      <c r="AA1117">
        <v>7</v>
      </c>
      <c r="AB1117">
        <v>7448</v>
      </c>
      <c r="AC1117">
        <f>Table1_1[[#This Row],[Price]]*Table1_1[[#This Row],[Quantity]]</f>
        <v>18620</v>
      </c>
    </row>
    <row r="1118" spans="1:29" x14ac:dyDescent="0.3">
      <c r="A1118" t="s">
        <v>28</v>
      </c>
      <c r="B1118" t="s">
        <v>29</v>
      </c>
      <c r="C1118" t="s">
        <v>91</v>
      </c>
      <c r="D1118" t="s">
        <v>98</v>
      </c>
      <c r="E1118" t="s">
        <v>46</v>
      </c>
      <c r="F1118" t="s">
        <v>355</v>
      </c>
      <c r="G1118">
        <v>12</v>
      </c>
      <c r="H1118">
        <v>416569</v>
      </c>
      <c r="I1118" t="s">
        <v>34</v>
      </c>
      <c r="J1118" s="3">
        <v>44247</v>
      </c>
      <c r="K1118">
        <v>800</v>
      </c>
      <c r="L1118" t="s">
        <v>4874</v>
      </c>
      <c r="M1118" t="s">
        <v>345</v>
      </c>
      <c r="N1118" t="s">
        <v>4875</v>
      </c>
      <c r="O1118" t="s">
        <v>4876</v>
      </c>
      <c r="P1118" t="s">
        <v>71</v>
      </c>
      <c r="Q1118">
        <v>3</v>
      </c>
      <c r="R1118" t="s">
        <v>40</v>
      </c>
      <c r="S1118" t="s">
        <v>41</v>
      </c>
      <c r="T1118">
        <v>32340</v>
      </c>
      <c r="U1118" s="1">
        <v>45321</v>
      </c>
      <c r="V1118" t="s">
        <v>111</v>
      </c>
      <c r="W1118">
        <v>899366</v>
      </c>
      <c r="X1118" t="s">
        <v>4877</v>
      </c>
      <c r="Y1118">
        <v>301</v>
      </c>
      <c r="Z1118">
        <v>1107</v>
      </c>
      <c r="AA1118">
        <v>4</v>
      </c>
      <c r="AB1118">
        <v>1771.2</v>
      </c>
      <c r="AC1118">
        <f>Table1_1[[#This Row],[Price]]*Table1_1[[#This Row],[Quantity]]</f>
        <v>4428</v>
      </c>
    </row>
    <row r="1119" spans="1:29" x14ac:dyDescent="0.3">
      <c r="A1119" t="s">
        <v>28</v>
      </c>
      <c r="B1119" t="s">
        <v>29</v>
      </c>
      <c r="C1119" t="s">
        <v>44</v>
      </c>
      <c r="D1119" t="s">
        <v>616</v>
      </c>
      <c r="E1119" t="s">
        <v>56</v>
      </c>
      <c r="F1119" t="s">
        <v>57</v>
      </c>
      <c r="G1119">
        <v>98</v>
      </c>
      <c r="H1119">
        <v>415259</v>
      </c>
      <c r="I1119" t="s">
        <v>58</v>
      </c>
      <c r="J1119" s="3">
        <v>44565</v>
      </c>
      <c r="K1119">
        <v>800</v>
      </c>
      <c r="L1119" t="s">
        <v>4878</v>
      </c>
      <c r="M1119" t="s">
        <v>244</v>
      </c>
      <c r="N1119" t="s">
        <v>4879</v>
      </c>
      <c r="O1119">
        <v>2533876360</v>
      </c>
      <c r="P1119" t="s">
        <v>39</v>
      </c>
      <c r="Q1119">
        <v>20</v>
      </c>
      <c r="R1119" t="s">
        <v>88</v>
      </c>
      <c r="S1119" t="s">
        <v>41</v>
      </c>
      <c r="T1119">
        <v>17439</v>
      </c>
      <c r="U1119" s="1">
        <v>45492</v>
      </c>
      <c r="V1119" t="s">
        <v>126</v>
      </c>
      <c r="W1119">
        <v>632159</v>
      </c>
      <c r="X1119" t="s">
        <v>4880</v>
      </c>
      <c r="Y1119">
        <v>519</v>
      </c>
      <c r="Z1119">
        <v>1998</v>
      </c>
      <c r="AA1119">
        <v>5</v>
      </c>
      <c r="AB1119">
        <v>3996</v>
      </c>
      <c r="AC1119">
        <f>Table1_1[[#This Row],[Price]]*Table1_1[[#This Row],[Quantity]]</f>
        <v>9990</v>
      </c>
    </row>
    <row r="1120" spans="1:29" x14ac:dyDescent="0.3">
      <c r="A1120" t="s">
        <v>28</v>
      </c>
      <c r="B1120" t="s">
        <v>29</v>
      </c>
      <c r="C1120" t="s">
        <v>193</v>
      </c>
      <c r="D1120" t="s">
        <v>163</v>
      </c>
      <c r="E1120" t="s">
        <v>56</v>
      </c>
      <c r="F1120" t="s">
        <v>150</v>
      </c>
      <c r="G1120">
        <v>52</v>
      </c>
      <c r="H1120">
        <v>438647</v>
      </c>
      <c r="I1120" t="s">
        <v>34</v>
      </c>
      <c r="J1120" s="3">
        <v>44852</v>
      </c>
      <c r="K1120">
        <v>1100</v>
      </c>
      <c r="L1120" t="s">
        <v>4881</v>
      </c>
      <c r="M1120" t="s">
        <v>542</v>
      </c>
      <c r="N1120" t="s">
        <v>4882</v>
      </c>
      <c r="O1120" t="s">
        <v>4883</v>
      </c>
      <c r="P1120" t="s">
        <v>87</v>
      </c>
      <c r="Q1120">
        <v>17</v>
      </c>
      <c r="R1120" t="s">
        <v>88</v>
      </c>
      <c r="S1120" t="s">
        <v>118</v>
      </c>
      <c r="T1120">
        <v>37800</v>
      </c>
      <c r="U1120" s="1">
        <v>45307</v>
      </c>
      <c r="V1120" t="s">
        <v>111</v>
      </c>
      <c r="W1120">
        <v>908637</v>
      </c>
      <c r="X1120" t="s">
        <v>4884</v>
      </c>
      <c r="Y1120">
        <v>462</v>
      </c>
      <c r="Z1120">
        <v>2426</v>
      </c>
      <c r="AA1120">
        <v>4</v>
      </c>
      <c r="AB1120">
        <v>3881.6000000000004</v>
      </c>
      <c r="AC1120">
        <f>Table1_1[[#This Row],[Price]]*Table1_1[[#This Row],[Quantity]]</f>
        <v>9704</v>
      </c>
    </row>
    <row r="1121" spans="1:29" x14ac:dyDescent="0.3">
      <c r="A1121" t="s">
        <v>28</v>
      </c>
      <c r="B1121" t="s">
        <v>29</v>
      </c>
      <c r="C1121" t="s">
        <v>148</v>
      </c>
      <c r="D1121" t="s">
        <v>237</v>
      </c>
      <c r="E1121" t="s">
        <v>32</v>
      </c>
      <c r="F1121" t="s">
        <v>135</v>
      </c>
      <c r="G1121">
        <v>16</v>
      </c>
      <c r="H1121">
        <v>412093</v>
      </c>
      <c r="I1121" t="s">
        <v>34</v>
      </c>
      <c r="J1121" s="3">
        <v>44981</v>
      </c>
      <c r="K1121">
        <v>1200</v>
      </c>
      <c r="L1121" t="s">
        <v>4886</v>
      </c>
      <c r="M1121" t="s">
        <v>85</v>
      </c>
      <c r="N1121" t="s">
        <v>4887</v>
      </c>
      <c r="O1121" t="s">
        <v>4888</v>
      </c>
      <c r="P1121" t="s">
        <v>39</v>
      </c>
      <c r="Q1121">
        <v>16</v>
      </c>
      <c r="R1121" t="s">
        <v>40</v>
      </c>
      <c r="S1121" t="s">
        <v>41</v>
      </c>
      <c r="T1121">
        <v>45741</v>
      </c>
      <c r="U1121" s="1">
        <v>45401</v>
      </c>
      <c r="V1121" t="s">
        <v>80</v>
      </c>
      <c r="W1121">
        <v>186905</v>
      </c>
      <c r="X1121" t="s">
        <v>4889</v>
      </c>
      <c r="Y1121">
        <v>826</v>
      </c>
      <c r="Z1121">
        <v>693</v>
      </c>
      <c r="AA1121">
        <v>1</v>
      </c>
      <c r="AB1121">
        <v>277.2</v>
      </c>
      <c r="AC1121">
        <f>Table1_1[[#This Row],[Price]]*Table1_1[[#This Row],[Quantity]]</f>
        <v>693</v>
      </c>
    </row>
    <row r="1122" spans="1:29" x14ac:dyDescent="0.3">
      <c r="A1122" t="s">
        <v>28</v>
      </c>
      <c r="B1122" t="s">
        <v>29</v>
      </c>
      <c r="C1122" t="s">
        <v>91</v>
      </c>
      <c r="D1122" t="s">
        <v>511</v>
      </c>
      <c r="E1122" t="s">
        <v>32</v>
      </c>
      <c r="F1122" t="s">
        <v>57</v>
      </c>
      <c r="G1122">
        <v>88</v>
      </c>
      <c r="H1122">
        <v>407189</v>
      </c>
      <c r="I1122" t="s">
        <v>34</v>
      </c>
      <c r="J1122" s="3">
        <v>44084</v>
      </c>
      <c r="K1122">
        <v>800</v>
      </c>
      <c r="L1122" t="s">
        <v>4890</v>
      </c>
      <c r="M1122" t="s">
        <v>276</v>
      </c>
      <c r="N1122" t="s">
        <v>4891</v>
      </c>
      <c r="O1122" t="s">
        <v>4892</v>
      </c>
      <c r="P1122" t="s">
        <v>39</v>
      </c>
      <c r="Q1122">
        <v>12</v>
      </c>
      <c r="R1122" t="s">
        <v>88</v>
      </c>
      <c r="S1122" t="s">
        <v>79</v>
      </c>
      <c r="T1122">
        <v>98120</v>
      </c>
      <c r="U1122" s="1">
        <v>45308</v>
      </c>
      <c r="V1122" t="s">
        <v>111</v>
      </c>
      <c r="W1122">
        <v>935171</v>
      </c>
      <c r="X1122" t="s">
        <v>4893</v>
      </c>
      <c r="Y1122">
        <v>206</v>
      </c>
      <c r="Z1122">
        <v>2264</v>
      </c>
      <c r="AA1122">
        <v>5</v>
      </c>
      <c r="AB1122">
        <v>4528</v>
      </c>
      <c r="AC1122">
        <f>Table1_1[[#This Row],[Price]]*Table1_1[[#This Row],[Quantity]]</f>
        <v>11320</v>
      </c>
    </row>
    <row r="1123" spans="1:29" x14ac:dyDescent="0.3">
      <c r="A1123" t="s">
        <v>28</v>
      </c>
      <c r="B1123" t="s">
        <v>29</v>
      </c>
      <c r="C1123" t="s">
        <v>148</v>
      </c>
      <c r="D1123" t="s">
        <v>317</v>
      </c>
      <c r="E1123" t="s">
        <v>56</v>
      </c>
      <c r="F1123" t="s">
        <v>113</v>
      </c>
      <c r="G1123">
        <v>90</v>
      </c>
      <c r="H1123">
        <v>434770</v>
      </c>
      <c r="I1123" t="s">
        <v>58</v>
      </c>
      <c r="J1123" s="3">
        <v>44219</v>
      </c>
      <c r="K1123">
        <v>1300</v>
      </c>
      <c r="L1123" t="s">
        <v>4894</v>
      </c>
      <c r="M1123" t="s">
        <v>434</v>
      </c>
      <c r="N1123" t="s">
        <v>4895</v>
      </c>
      <c r="O1123" t="s">
        <v>4896</v>
      </c>
      <c r="P1123" t="s">
        <v>71</v>
      </c>
      <c r="Q1123">
        <v>11</v>
      </c>
      <c r="R1123" t="s">
        <v>88</v>
      </c>
      <c r="S1123" t="s">
        <v>41</v>
      </c>
      <c r="T1123">
        <v>41724</v>
      </c>
      <c r="U1123" s="1">
        <v>45313</v>
      </c>
      <c r="V1123" t="s">
        <v>111</v>
      </c>
      <c r="W1123">
        <v>378102</v>
      </c>
      <c r="X1123" t="s">
        <v>4897</v>
      </c>
      <c r="Y1123">
        <v>970</v>
      </c>
      <c r="Z1123">
        <v>786</v>
      </c>
      <c r="AA1123">
        <v>5</v>
      </c>
      <c r="AB1123">
        <v>1572</v>
      </c>
      <c r="AC1123">
        <f>Table1_1[[#This Row],[Price]]*Table1_1[[#This Row],[Quantity]]</f>
        <v>3930</v>
      </c>
    </row>
    <row r="1124" spans="1:29" x14ac:dyDescent="0.3">
      <c r="A1124" t="s">
        <v>28</v>
      </c>
      <c r="B1124" t="s">
        <v>29</v>
      </c>
      <c r="C1124" t="s">
        <v>157</v>
      </c>
      <c r="D1124" t="s">
        <v>317</v>
      </c>
      <c r="E1124" t="s">
        <v>32</v>
      </c>
      <c r="F1124" t="s">
        <v>33</v>
      </c>
      <c r="G1124">
        <v>70</v>
      </c>
      <c r="H1124">
        <v>416727</v>
      </c>
      <c r="I1124" t="s">
        <v>58</v>
      </c>
      <c r="J1124" s="3">
        <v>44010</v>
      </c>
      <c r="K1124">
        <v>1400</v>
      </c>
      <c r="L1124" t="s">
        <v>4898</v>
      </c>
      <c r="M1124" t="s">
        <v>394</v>
      </c>
      <c r="N1124" t="s">
        <v>4899</v>
      </c>
      <c r="O1124" t="s">
        <v>4900</v>
      </c>
      <c r="P1124" t="s">
        <v>71</v>
      </c>
      <c r="Q1124">
        <v>11</v>
      </c>
      <c r="R1124" t="s">
        <v>88</v>
      </c>
      <c r="S1124" t="s">
        <v>79</v>
      </c>
      <c r="T1124">
        <v>61404</v>
      </c>
      <c r="U1124" s="1">
        <v>45359</v>
      </c>
      <c r="V1124" t="s">
        <v>72</v>
      </c>
      <c r="W1124">
        <v>418946</v>
      </c>
      <c r="X1124" t="s">
        <v>4901</v>
      </c>
      <c r="Y1124">
        <v>910</v>
      </c>
      <c r="Z1124">
        <v>577</v>
      </c>
      <c r="AA1124">
        <v>4</v>
      </c>
      <c r="AB1124">
        <v>923.2</v>
      </c>
      <c r="AC1124">
        <f>Table1_1[[#This Row],[Price]]*Table1_1[[#This Row],[Quantity]]</f>
        <v>2308</v>
      </c>
    </row>
    <row r="1125" spans="1:29" x14ac:dyDescent="0.3">
      <c r="A1125" t="s">
        <v>28</v>
      </c>
      <c r="B1125" t="s">
        <v>29</v>
      </c>
      <c r="C1125" t="s">
        <v>157</v>
      </c>
      <c r="D1125" t="s">
        <v>411</v>
      </c>
      <c r="E1125" t="s">
        <v>46</v>
      </c>
      <c r="F1125" t="s">
        <v>47</v>
      </c>
      <c r="G1125">
        <v>73</v>
      </c>
      <c r="H1125">
        <v>418762</v>
      </c>
      <c r="I1125" t="s">
        <v>58</v>
      </c>
      <c r="J1125" s="3">
        <v>43937</v>
      </c>
      <c r="K1125">
        <v>1300</v>
      </c>
      <c r="L1125" t="s">
        <v>4902</v>
      </c>
      <c r="M1125" t="s">
        <v>680</v>
      </c>
      <c r="N1125" t="s">
        <v>4903</v>
      </c>
      <c r="O1125" t="s">
        <v>4904</v>
      </c>
      <c r="P1125" t="s">
        <v>71</v>
      </c>
      <c r="Q1125">
        <v>18</v>
      </c>
      <c r="R1125" t="s">
        <v>88</v>
      </c>
      <c r="S1125" t="s">
        <v>79</v>
      </c>
      <c r="T1125">
        <v>49376</v>
      </c>
      <c r="U1125" s="1">
        <v>45516</v>
      </c>
      <c r="V1125" t="s">
        <v>64</v>
      </c>
      <c r="W1125">
        <v>840550</v>
      </c>
      <c r="X1125" t="s">
        <v>4905</v>
      </c>
      <c r="Y1125">
        <v>599</v>
      </c>
      <c r="Z1125">
        <v>2135</v>
      </c>
      <c r="AA1125">
        <v>1</v>
      </c>
      <c r="AB1125">
        <v>854</v>
      </c>
      <c r="AC1125">
        <f>Table1_1[[#This Row],[Price]]*Table1_1[[#This Row],[Quantity]]</f>
        <v>2135</v>
      </c>
    </row>
    <row r="1126" spans="1:29" x14ac:dyDescent="0.3">
      <c r="A1126" t="s">
        <v>28</v>
      </c>
      <c r="B1126" t="s">
        <v>29</v>
      </c>
      <c r="C1126" t="s">
        <v>44</v>
      </c>
      <c r="D1126" t="s">
        <v>338</v>
      </c>
      <c r="E1126" t="s">
        <v>56</v>
      </c>
      <c r="F1126" t="s">
        <v>33</v>
      </c>
      <c r="G1126">
        <v>42</v>
      </c>
      <c r="H1126">
        <v>419307</v>
      </c>
      <c r="I1126" t="s">
        <v>58</v>
      </c>
      <c r="J1126" s="3">
        <v>44697</v>
      </c>
      <c r="K1126">
        <v>1400</v>
      </c>
      <c r="L1126" t="s">
        <v>4906</v>
      </c>
      <c r="M1126" t="s">
        <v>605</v>
      </c>
      <c r="N1126" t="s">
        <v>4907</v>
      </c>
      <c r="O1126" t="s">
        <v>4908</v>
      </c>
      <c r="P1126" t="s">
        <v>39</v>
      </c>
      <c r="Q1126">
        <v>20</v>
      </c>
      <c r="R1126" t="s">
        <v>88</v>
      </c>
      <c r="S1126" t="s">
        <v>63</v>
      </c>
      <c r="T1126">
        <v>80739</v>
      </c>
      <c r="U1126" s="1">
        <v>45596</v>
      </c>
      <c r="V1126" t="s">
        <v>155</v>
      </c>
      <c r="W1126">
        <v>790253</v>
      </c>
      <c r="X1126" t="s">
        <v>4909</v>
      </c>
      <c r="Y1126">
        <v>741</v>
      </c>
      <c r="Z1126">
        <v>1809</v>
      </c>
      <c r="AA1126">
        <v>3</v>
      </c>
      <c r="AB1126">
        <v>2170.8000000000002</v>
      </c>
      <c r="AC1126">
        <f>Table1_1[[#This Row],[Price]]*Table1_1[[#This Row],[Quantity]]</f>
        <v>5427</v>
      </c>
    </row>
    <row r="1127" spans="1:29" x14ac:dyDescent="0.3">
      <c r="A1127" t="s">
        <v>28</v>
      </c>
      <c r="B1127" t="s">
        <v>29</v>
      </c>
      <c r="C1127" t="s">
        <v>44</v>
      </c>
      <c r="D1127" t="s">
        <v>291</v>
      </c>
      <c r="E1127" t="s">
        <v>46</v>
      </c>
      <c r="F1127" t="s">
        <v>83</v>
      </c>
      <c r="G1127">
        <v>14</v>
      </c>
      <c r="H1127">
        <v>427120</v>
      </c>
      <c r="I1127" t="s">
        <v>34</v>
      </c>
      <c r="J1127" s="3">
        <v>45544</v>
      </c>
      <c r="K1127">
        <v>1300</v>
      </c>
      <c r="L1127" t="s">
        <v>4910</v>
      </c>
      <c r="M1127" t="s">
        <v>1091</v>
      </c>
      <c r="N1127" t="s">
        <v>4911</v>
      </c>
      <c r="O1127" t="s">
        <v>4912</v>
      </c>
      <c r="P1127" t="s">
        <v>87</v>
      </c>
      <c r="Q1127">
        <v>4</v>
      </c>
      <c r="R1127" t="s">
        <v>88</v>
      </c>
      <c r="S1127" t="s">
        <v>41</v>
      </c>
      <c r="T1127">
        <v>28029</v>
      </c>
      <c r="U1127" s="1">
        <v>45435</v>
      </c>
      <c r="V1127" t="s">
        <v>140</v>
      </c>
      <c r="W1127">
        <v>799720</v>
      </c>
      <c r="X1127" t="s">
        <v>2141</v>
      </c>
      <c r="Y1127">
        <v>496</v>
      </c>
      <c r="Z1127">
        <v>1376</v>
      </c>
      <c r="AA1127">
        <v>7</v>
      </c>
      <c r="AB1127">
        <v>3852.8</v>
      </c>
      <c r="AC1127">
        <f>Table1_1[[#This Row],[Price]]*Table1_1[[#This Row],[Quantity]]</f>
        <v>9632</v>
      </c>
    </row>
    <row r="1128" spans="1:29" x14ac:dyDescent="0.3">
      <c r="A1128" t="s">
        <v>28</v>
      </c>
      <c r="B1128" t="s">
        <v>29</v>
      </c>
      <c r="C1128" t="s">
        <v>54</v>
      </c>
      <c r="D1128" t="s">
        <v>338</v>
      </c>
      <c r="E1128" t="s">
        <v>46</v>
      </c>
      <c r="F1128" t="s">
        <v>135</v>
      </c>
      <c r="G1128">
        <v>13</v>
      </c>
      <c r="H1128">
        <v>423649</v>
      </c>
      <c r="I1128" t="s">
        <v>58</v>
      </c>
      <c r="J1128" s="3">
        <v>45392</v>
      </c>
      <c r="K1128">
        <v>1000</v>
      </c>
      <c r="L1128" t="s">
        <v>4913</v>
      </c>
      <c r="M1128" t="s">
        <v>654</v>
      </c>
      <c r="N1128" t="s">
        <v>4914</v>
      </c>
      <c r="O1128" t="s">
        <v>4915</v>
      </c>
      <c r="P1128" t="s">
        <v>87</v>
      </c>
      <c r="Q1128">
        <v>7</v>
      </c>
      <c r="R1128" t="s">
        <v>88</v>
      </c>
      <c r="S1128" t="s">
        <v>63</v>
      </c>
      <c r="T1128">
        <v>35789</v>
      </c>
      <c r="U1128" s="1">
        <v>45516</v>
      </c>
      <c r="V1128" t="s">
        <v>64</v>
      </c>
      <c r="W1128">
        <v>783812</v>
      </c>
      <c r="X1128" t="s">
        <v>4916</v>
      </c>
      <c r="Y1128">
        <v>841</v>
      </c>
      <c r="Z1128">
        <v>2347</v>
      </c>
      <c r="AA1128">
        <v>7</v>
      </c>
      <c r="AB1128">
        <v>6571.6</v>
      </c>
      <c r="AC1128">
        <f>Table1_1[[#This Row],[Price]]*Table1_1[[#This Row],[Quantity]]</f>
        <v>16429</v>
      </c>
    </row>
    <row r="1129" spans="1:29" x14ac:dyDescent="0.3">
      <c r="A1129" t="s">
        <v>28</v>
      </c>
      <c r="B1129" t="s">
        <v>29</v>
      </c>
      <c r="C1129" t="s">
        <v>44</v>
      </c>
      <c r="D1129" t="s">
        <v>467</v>
      </c>
      <c r="E1129" t="s">
        <v>46</v>
      </c>
      <c r="F1129" t="s">
        <v>106</v>
      </c>
      <c r="G1129">
        <v>45</v>
      </c>
      <c r="H1129">
        <v>408821</v>
      </c>
      <c r="I1129" t="s">
        <v>34</v>
      </c>
      <c r="J1129" s="3">
        <v>44366</v>
      </c>
      <c r="K1129">
        <v>800</v>
      </c>
      <c r="L1129" t="s">
        <v>1831</v>
      </c>
      <c r="M1129" t="s">
        <v>108</v>
      </c>
      <c r="N1129" t="s">
        <v>4917</v>
      </c>
      <c r="O1129" t="s">
        <v>4918</v>
      </c>
      <c r="P1129" t="s">
        <v>51</v>
      </c>
      <c r="Q1129">
        <v>12</v>
      </c>
      <c r="R1129" t="s">
        <v>40</v>
      </c>
      <c r="S1129" t="s">
        <v>63</v>
      </c>
      <c r="T1129">
        <v>64984</v>
      </c>
      <c r="U1129" s="1">
        <v>45614</v>
      </c>
      <c r="V1129" t="s">
        <v>42</v>
      </c>
      <c r="W1129">
        <v>931456</v>
      </c>
      <c r="X1129" t="s">
        <v>4919</v>
      </c>
      <c r="Y1129">
        <v>426</v>
      </c>
      <c r="Z1129">
        <v>1890</v>
      </c>
      <c r="AA1129">
        <v>5</v>
      </c>
      <c r="AB1129">
        <v>3780</v>
      </c>
      <c r="AC1129">
        <f>Table1_1[[#This Row],[Price]]*Table1_1[[#This Row],[Quantity]]</f>
        <v>9450</v>
      </c>
    </row>
    <row r="1130" spans="1:29" x14ac:dyDescent="0.3">
      <c r="A1130" t="s">
        <v>28</v>
      </c>
      <c r="B1130" t="s">
        <v>29</v>
      </c>
      <c r="C1130" t="s">
        <v>91</v>
      </c>
      <c r="D1130" t="s">
        <v>421</v>
      </c>
      <c r="E1130" t="s">
        <v>56</v>
      </c>
      <c r="F1130" t="s">
        <v>135</v>
      </c>
      <c r="G1130">
        <v>86</v>
      </c>
      <c r="H1130">
        <v>406736</v>
      </c>
      <c r="I1130" t="s">
        <v>58</v>
      </c>
      <c r="J1130" s="3">
        <v>44080</v>
      </c>
      <c r="K1130">
        <v>1300</v>
      </c>
      <c r="L1130" t="s">
        <v>4920</v>
      </c>
      <c r="M1130" t="s">
        <v>263</v>
      </c>
      <c r="N1130" t="s">
        <v>4921</v>
      </c>
      <c r="O1130" t="s">
        <v>4922</v>
      </c>
      <c r="P1130" t="s">
        <v>39</v>
      </c>
      <c r="Q1130">
        <v>6</v>
      </c>
      <c r="R1130" t="s">
        <v>88</v>
      </c>
      <c r="S1130" t="s">
        <v>79</v>
      </c>
      <c r="T1130">
        <v>10580</v>
      </c>
      <c r="U1130" s="1">
        <v>45481</v>
      </c>
      <c r="V1130" t="s">
        <v>126</v>
      </c>
      <c r="W1130">
        <v>270536</v>
      </c>
      <c r="X1130" t="s">
        <v>4923</v>
      </c>
      <c r="Y1130">
        <v>902</v>
      </c>
      <c r="Z1130">
        <v>1708</v>
      </c>
      <c r="AA1130">
        <v>7</v>
      </c>
      <c r="AB1130">
        <v>4782.4000000000015</v>
      </c>
      <c r="AC1130">
        <f>Table1_1[[#This Row],[Price]]*Table1_1[[#This Row],[Quantity]]</f>
        <v>11956</v>
      </c>
    </row>
    <row r="1131" spans="1:29" x14ac:dyDescent="0.3">
      <c r="A1131" t="s">
        <v>28</v>
      </c>
      <c r="B1131" t="s">
        <v>29</v>
      </c>
      <c r="C1131" t="s">
        <v>91</v>
      </c>
      <c r="D1131" t="s">
        <v>349</v>
      </c>
      <c r="E1131" t="s">
        <v>56</v>
      </c>
      <c r="F1131" t="s">
        <v>175</v>
      </c>
      <c r="G1131">
        <v>36</v>
      </c>
      <c r="H1131">
        <v>428516</v>
      </c>
      <c r="I1131" t="s">
        <v>58</v>
      </c>
      <c r="J1131" s="3">
        <v>44016</v>
      </c>
      <c r="K1131">
        <v>1100</v>
      </c>
      <c r="L1131" t="s">
        <v>4925</v>
      </c>
      <c r="M1131" t="s">
        <v>189</v>
      </c>
      <c r="N1131" t="s">
        <v>4926</v>
      </c>
      <c r="O1131" t="s">
        <v>4927</v>
      </c>
      <c r="P1131" t="s">
        <v>71</v>
      </c>
      <c r="Q1131">
        <v>3</v>
      </c>
      <c r="R1131" t="s">
        <v>88</v>
      </c>
      <c r="S1131" t="s">
        <v>79</v>
      </c>
      <c r="T1131">
        <v>39552</v>
      </c>
      <c r="U1131" s="1">
        <v>45584</v>
      </c>
      <c r="V1131" t="s">
        <v>155</v>
      </c>
      <c r="W1131">
        <v>986931</v>
      </c>
      <c r="X1131" t="s">
        <v>4928</v>
      </c>
      <c r="Y1131">
        <v>360</v>
      </c>
      <c r="Z1131">
        <v>767</v>
      </c>
      <c r="AA1131">
        <v>8</v>
      </c>
      <c r="AB1131">
        <v>2454.4</v>
      </c>
      <c r="AC1131">
        <f>Table1_1[[#This Row],[Price]]*Table1_1[[#This Row],[Quantity]]</f>
        <v>6136</v>
      </c>
    </row>
    <row r="1132" spans="1:29" x14ac:dyDescent="0.3">
      <c r="A1132" t="s">
        <v>28</v>
      </c>
      <c r="B1132" t="s">
        <v>29</v>
      </c>
      <c r="C1132" t="s">
        <v>148</v>
      </c>
      <c r="D1132" t="s">
        <v>220</v>
      </c>
      <c r="E1132" t="s">
        <v>46</v>
      </c>
      <c r="F1132" t="s">
        <v>106</v>
      </c>
      <c r="G1132">
        <v>48</v>
      </c>
      <c r="H1132">
        <v>439894</v>
      </c>
      <c r="I1132" t="s">
        <v>34</v>
      </c>
      <c r="J1132" s="3">
        <v>44126</v>
      </c>
      <c r="K1132">
        <v>1300</v>
      </c>
      <c r="L1132" t="s">
        <v>4929</v>
      </c>
      <c r="M1132" t="s">
        <v>129</v>
      </c>
      <c r="N1132" t="s">
        <v>4930</v>
      </c>
      <c r="O1132" t="s">
        <v>4931</v>
      </c>
      <c r="P1132" t="s">
        <v>51</v>
      </c>
      <c r="Q1132">
        <v>9</v>
      </c>
      <c r="R1132" t="s">
        <v>40</v>
      </c>
      <c r="S1132" t="s">
        <v>118</v>
      </c>
      <c r="T1132">
        <v>99019</v>
      </c>
      <c r="U1132" s="1">
        <v>45534</v>
      </c>
      <c r="V1132" t="s">
        <v>64</v>
      </c>
      <c r="W1132">
        <v>227656</v>
      </c>
      <c r="X1132" t="s">
        <v>4932</v>
      </c>
      <c r="Y1132">
        <v>924</v>
      </c>
      <c r="Z1132">
        <v>2341</v>
      </c>
      <c r="AA1132">
        <v>3</v>
      </c>
      <c r="AB1132">
        <v>2809.2000000000003</v>
      </c>
      <c r="AC1132">
        <f>Table1_1[[#This Row],[Price]]*Table1_1[[#This Row],[Quantity]]</f>
        <v>7023</v>
      </c>
    </row>
    <row r="1133" spans="1:29" x14ac:dyDescent="0.3">
      <c r="A1133" t="s">
        <v>28</v>
      </c>
      <c r="B1133" t="s">
        <v>29</v>
      </c>
      <c r="C1133" t="s">
        <v>30</v>
      </c>
      <c r="D1133" t="s">
        <v>261</v>
      </c>
      <c r="E1133" t="s">
        <v>56</v>
      </c>
      <c r="F1133" t="s">
        <v>135</v>
      </c>
      <c r="G1133">
        <v>80</v>
      </c>
      <c r="H1133">
        <v>408727</v>
      </c>
      <c r="I1133" t="s">
        <v>34</v>
      </c>
      <c r="J1133" s="3">
        <v>44945</v>
      </c>
      <c r="K1133">
        <v>1100</v>
      </c>
      <c r="L1133" t="s">
        <v>4934</v>
      </c>
      <c r="M1133" t="s">
        <v>417</v>
      </c>
      <c r="N1133" t="s">
        <v>4935</v>
      </c>
      <c r="O1133" t="s">
        <v>4936</v>
      </c>
      <c r="P1133" t="s">
        <v>71</v>
      </c>
      <c r="Q1133">
        <v>9</v>
      </c>
      <c r="R1133" t="s">
        <v>40</v>
      </c>
      <c r="S1133" t="s">
        <v>41</v>
      </c>
      <c r="T1133">
        <v>41413</v>
      </c>
      <c r="U1133" s="1">
        <v>45312</v>
      </c>
      <c r="V1133" t="s">
        <v>111</v>
      </c>
      <c r="W1133">
        <v>457623</v>
      </c>
      <c r="X1133" t="s">
        <v>4937</v>
      </c>
      <c r="Y1133">
        <v>934</v>
      </c>
      <c r="Z1133">
        <v>2713</v>
      </c>
      <c r="AA1133">
        <v>7</v>
      </c>
      <c r="AB1133">
        <v>7596.4000000000015</v>
      </c>
      <c r="AC1133">
        <f>Table1_1[[#This Row],[Price]]*Table1_1[[#This Row],[Quantity]]</f>
        <v>18991</v>
      </c>
    </row>
    <row r="1134" spans="1:29" x14ac:dyDescent="0.3">
      <c r="A1134" t="s">
        <v>28</v>
      </c>
      <c r="B1134" t="s">
        <v>29</v>
      </c>
      <c r="C1134" t="s">
        <v>54</v>
      </c>
      <c r="D1134" t="s">
        <v>254</v>
      </c>
      <c r="E1134" t="s">
        <v>32</v>
      </c>
      <c r="F1134" t="s">
        <v>113</v>
      </c>
      <c r="G1134">
        <v>66</v>
      </c>
      <c r="H1134">
        <v>418758</v>
      </c>
      <c r="I1134" t="s">
        <v>58</v>
      </c>
      <c r="J1134" s="3">
        <v>44344</v>
      </c>
      <c r="K1134">
        <v>1200</v>
      </c>
      <c r="L1134" t="s">
        <v>4939</v>
      </c>
      <c r="M1134" t="s">
        <v>250</v>
      </c>
      <c r="N1134" t="s">
        <v>4940</v>
      </c>
      <c r="O1134" t="s">
        <v>4941</v>
      </c>
      <c r="P1134" t="s">
        <v>39</v>
      </c>
      <c r="Q1134">
        <v>8</v>
      </c>
      <c r="R1134" t="s">
        <v>40</v>
      </c>
      <c r="S1134" t="s">
        <v>41</v>
      </c>
      <c r="T1134">
        <v>83704</v>
      </c>
      <c r="U1134" s="1">
        <v>45580</v>
      </c>
      <c r="V1134" t="s">
        <v>155</v>
      </c>
      <c r="W1134">
        <v>663281</v>
      </c>
      <c r="X1134" t="s">
        <v>4942</v>
      </c>
      <c r="Y1134">
        <v>499</v>
      </c>
      <c r="Z1134">
        <v>1936</v>
      </c>
      <c r="AA1134">
        <v>7</v>
      </c>
      <c r="AB1134">
        <v>5420.8</v>
      </c>
      <c r="AC1134">
        <f>Table1_1[[#This Row],[Price]]*Table1_1[[#This Row],[Quantity]]</f>
        <v>13552</v>
      </c>
    </row>
    <row r="1135" spans="1:29" x14ac:dyDescent="0.3">
      <c r="A1135" t="s">
        <v>28</v>
      </c>
      <c r="B1135" t="s">
        <v>29</v>
      </c>
      <c r="C1135" t="s">
        <v>66</v>
      </c>
      <c r="D1135" t="s">
        <v>267</v>
      </c>
      <c r="E1135" t="s">
        <v>46</v>
      </c>
      <c r="F1135" t="s">
        <v>175</v>
      </c>
      <c r="G1135">
        <v>54</v>
      </c>
      <c r="H1135">
        <v>403221</v>
      </c>
      <c r="I1135" t="s">
        <v>34</v>
      </c>
      <c r="J1135" s="3">
        <v>44819</v>
      </c>
      <c r="K1135">
        <v>1100</v>
      </c>
      <c r="L1135" t="s">
        <v>4943</v>
      </c>
      <c r="M1135" t="s">
        <v>165</v>
      </c>
      <c r="N1135" t="s">
        <v>4944</v>
      </c>
      <c r="O1135" t="s">
        <v>4945</v>
      </c>
      <c r="P1135" t="s">
        <v>87</v>
      </c>
      <c r="Q1135">
        <v>16</v>
      </c>
      <c r="R1135" t="s">
        <v>88</v>
      </c>
      <c r="S1135" t="s">
        <v>41</v>
      </c>
      <c r="T1135">
        <v>49453</v>
      </c>
      <c r="U1135" s="1">
        <v>45527</v>
      </c>
      <c r="V1135" t="s">
        <v>64</v>
      </c>
      <c r="W1135">
        <v>670500</v>
      </c>
      <c r="X1135" t="s">
        <v>4946</v>
      </c>
      <c r="Y1135">
        <v>367</v>
      </c>
      <c r="Z1135">
        <v>1475</v>
      </c>
      <c r="AA1135">
        <v>5</v>
      </c>
      <c r="AB1135">
        <v>2950</v>
      </c>
      <c r="AC1135">
        <f>Table1_1[[#This Row],[Price]]*Table1_1[[#This Row],[Quantity]]</f>
        <v>7375</v>
      </c>
    </row>
    <row r="1136" spans="1:29" x14ac:dyDescent="0.3">
      <c r="A1136" t="s">
        <v>28</v>
      </c>
      <c r="B1136" t="s">
        <v>29</v>
      </c>
      <c r="C1136" t="s">
        <v>66</v>
      </c>
      <c r="D1136" t="s">
        <v>105</v>
      </c>
      <c r="E1136" t="s">
        <v>46</v>
      </c>
      <c r="F1136" t="s">
        <v>83</v>
      </c>
      <c r="G1136">
        <v>1</v>
      </c>
      <c r="H1136">
        <v>415913</v>
      </c>
      <c r="I1136" t="s">
        <v>34</v>
      </c>
      <c r="J1136" s="3">
        <v>44898</v>
      </c>
      <c r="K1136">
        <v>1000</v>
      </c>
      <c r="L1136" t="s">
        <v>4947</v>
      </c>
      <c r="M1136" t="s">
        <v>276</v>
      </c>
      <c r="N1136" t="s">
        <v>4948</v>
      </c>
      <c r="O1136" t="s">
        <v>4949</v>
      </c>
      <c r="P1136" t="s">
        <v>71</v>
      </c>
      <c r="Q1136">
        <v>4</v>
      </c>
      <c r="R1136" t="s">
        <v>88</v>
      </c>
      <c r="S1136" t="s">
        <v>79</v>
      </c>
      <c r="T1136">
        <v>71493</v>
      </c>
      <c r="U1136" s="1">
        <v>45323</v>
      </c>
      <c r="V1136" t="s">
        <v>119</v>
      </c>
      <c r="W1136">
        <v>623378</v>
      </c>
      <c r="X1136" t="s">
        <v>4950</v>
      </c>
      <c r="Y1136">
        <v>273</v>
      </c>
      <c r="Z1136">
        <v>2603</v>
      </c>
      <c r="AA1136">
        <v>5</v>
      </c>
      <c r="AB1136">
        <v>5206</v>
      </c>
      <c r="AC1136">
        <f>Table1_1[[#This Row],[Price]]*Table1_1[[#This Row],[Quantity]]</f>
        <v>13015</v>
      </c>
    </row>
    <row r="1137" spans="1:29" x14ac:dyDescent="0.3">
      <c r="A1137" t="s">
        <v>28</v>
      </c>
      <c r="B1137" t="s">
        <v>29</v>
      </c>
      <c r="C1137" t="s">
        <v>157</v>
      </c>
      <c r="D1137" t="s">
        <v>511</v>
      </c>
      <c r="E1137" t="s">
        <v>46</v>
      </c>
      <c r="F1137" t="s">
        <v>57</v>
      </c>
      <c r="G1137">
        <v>65</v>
      </c>
      <c r="H1137">
        <v>413275</v>
      </c>
      <c r="I1137" t="s">
        <v>34</v>
      </c>
      <c r="J1137" s="3">
        <v>44525</v>
      </c>
      <c r="K1137">
        <v>1300</v>
      </c>
      <c r="L1137" t="s">
        <v>4951</v>
      </c>
      <c r="M1137" t="s">
        <v>680</v>
      </c>
      <c r="N1137" t="s">
        <v>4952</v>
      </c>
      <c r="O1137" t="s">
        <v>4953</v>
      </c>
      <c r="P1137" t="s">
        <v>51</v>
      </c>
      <c r="Q1137">
        <v>12</v>
      </c>
      <c r="R1137" t="s">
        <v>40</v>
      </c>
      <c r="S1137" t="s">
        <v>63</v>
      </c>
      <c r="T1137">
        <v>81632</v>
      </c>
      <c r="U1137" s="1">
        <v>45309</v>
      </c>
      <c r="V1137" t="s">
        <v>111</v>
      </c>
      <c r="W1137">
        <v>222558</v>
      </c>
      <c r="X1137" t="s">
        <v>4954</v>
      </c>
      <c r="Y1137">
        <v>508</v>
      </c>
      <c r="Z1137">
        <v>1340</v>
      </c>
      <c r="AA1137">
        <v>5</v>
      </c>
      <c r="AB1137">
        <v>2680</v>
      </c>
      <c r="AC1137">
        <f>Table1_1[[#This Row],[Price]]*Table1_1[[#This Row],[Quantity]]</f>
        <v>6700</v>
      </c>
    </row>
    <row r="1138" spans="1:29" x14ac:dyDescent="0.3">
      <c r="A1138" t="s">
        <v>28</v>
      </c>
      <c r="B1138" t="s">
        <v>29</v>
      </c>
      <c r="C1138" t="s">
        <v>148</v>
      </c>
      <c r="D1138" t="s">
        <v>105</v>
      </c>
      <c r="E1138" t="s">
        <v>56</v>
      </c>
      <c r="F1138" t="s">
        <v>175</v>
      </c>
      <c r="G1138">
        <v>70</v>
      </c>
      <c r="H1138">
        <v>401025</v>
      </c>
      <c r="I1138" t="s">
        <v>34</v>
      </c>
      <c r="J1138" s="3">
        <v>44069</v>
      </c>
      <c r="K1138">
        <v>1000</v>
      </c>
      <c r="L1138" t="s">
        <v>4955</v>
      </c>
      <c r="M1138" t="s">
        <v>222</v>
      </c>
      <c r="N1138" t="s">
        <v>4956</v>
      </c>
      <c r="O1138" t="s">
        <v>4957</v>
      </c>
      <c r="P1138" t="s">
        <v>39</v>
      </c>
      <c r="Q1138">
        <v>7</v>
      </c>
      <c r="R1138" t="s">
        <v>40</v>
      </c>
      <c r="S1138" t="s">
        <v>63</v>
      </c>
      <c r="T1138">
        <v>55182</v>
      </c>
      <c r="U1138" s="1">
        <v>45397</v>
      </c>
      <c r="V1138" t="s">
        <v>80</v>
      </c>
      <c r="W1138">
        <v>194160</v>
      </c>
      <c r="X1138" t="s">
        <v>4958</v>
      </c>
      <c r="Y1138">
        <v>817</v>
      </c>
      <c r="Z1138">
        <v>2941</v>
      </c>
      <c r="AA1138">
        <v>3</v>
      </c>
      <c r="AB1138">
        <v>3529.2000000000003</v>
      </c>
      <c r="AC1138">
        <f>Table1_1[[#This Row],[Price]]*Table1_1[[#This Row],[Quantity]]</f>
        <v>8823</v>
      </c>
    </row>
    <row r="1139" spans="1:29" x14ac:dyDescent="0.3">
      <c r="A1139" t="s">
        <v>28</v>
      </c>
      <c r="B1139" t="s">
        <v>29</v>
      </c>
      <c r="C1139" t="s">
        <v>148</v>
      </c>
      <c r="D1139" t="s">
        <v>170</v>
      </c>
      <c r="E1139" t="s">
        <v>46</v>
      </c>
      <c r="F1139" t="s">
        <v>150</v>
      </c>
      <c r="G1139">
        <v>88</v>
      </c>
      <c r="H1139">
        <v>406304</v>
      </c>
      <c r="I1139" t="s">
        <v>58</v>
      </c>
      <c r="J1139" s="3">
        <v>45466</v>
      </c>
      <c r="K1139">
        <v>1300</v>
      </c>
      <c r="L1139" t="s">
        <v>4960</v>
      </c>
      <c r="M1139" t="s">
        <v>366</v>
      </c>
      <c r="N1139" t="s">
        <v>4961</v>
      </c>
      <c r="O1139" t="s">
        <v>4962</v>
      </c>
      <c r="P1139" t="s">
        <v>87</v>
      </c>
      <c r="Q1139">
        <v>4</v>
      </c>
      <c r="R1139" t="s">
        <v>40</v>
      </c>
      <c r="S1139" t="s">
        <v>79</v>
      </c>
      <c r="T1139">
        <v>30629</v>
      </c>
      <c r="U1139" s="1">
        <v>45557</v>
      </c>
      <c r="V1139" t="s">
        <v>180</v>
      </c>
      <c r="W1139">
        <v>416119</v>
      </c>
      <c r="X1139" t="s">
        <v>4963</v>
      </c>
      <c r="Y1139">
        <v>674</v>
      </c>
      <c r="Z1139">
        <v>923</v>
      </c>
      <c r="AA1139">
        <v>3</v>
      </c>
      <c r="AB1139">
        <v>1107.6000000000001</v>
      </c>
      <c r="AC1139">
        <f>Table1_1[[#This Row],[Price]]*Table1_1[[#This Row],[Quantity]]</f>
        <v>2769</v>
      </c>
    </row>
    <row r="1140" spans="1:29" x14ac:dyDescent="0.3">
      <c r="A1140" t="s">
        <v>28</v>
      </c>
      <c r="B1140" t="s">
        <v>29</v>
      </c>
      <c r="C1140" t="s">
        <v>30</v>
      </c>
      <c r="D1140" t="s">
        <v>317</v>
      </c>
      <c r="E1140" t="s">
        <v>56</v>
      </c>
      <c r="F1140" t="s">
        <v>83</v>
      </c>
      <c r="G1140">
        <v>49</v>
      </c>
      <c r="H1140">
        <v>435999</v>
      </c>
      <c r="I1140" t="s">
        <v>34</v>
      </c>
      <c r="J1140" s="3">
        <v>45112</v>
      </c>
      <c r="K1140">
        <v>1300</v>
      </c>
      <c r="L1140" t="s">
        <v>4964</v>
      </c>
      <c r="M1140" t="s">
        <v>496</v>
      </c>
      <c r="N1140" t="s">
        <v>4965</v>
      </c>
      <c r="O1140" t="s">
        <v>4966</v>
      </c>
      <c r="P1140" t="s">
        <v>39</v>
      </c>
      <c r="Q1140">
        <v>6</v>
      </c>
      <c r="R1140" t="s">
        <v>40</v>
      </c>
      <c r="S1140" t="s">
        <v>118</v>
      </c>
      <c r="T1140">
        <v>29022</v>
      </c>
      <c r="U1140" s="1">
        <v>45372</v>
      </c>
      <c r="V1140" t="s">
        <v>72</v>
      </c>
      <c r="W1140">
        <v>102192</v>
      </c>
      <c r="X1140" t="s">
        <v>4967</v>
      </c>
      <c r="Y1140">
        <v>624</v>
      </c>
      <c r="Z1140">
        <v>611</v>
      </c>
      <c r="AA1140">
        <v>4</v>
      </c>
      <c r="AB1140">
        <v>977.6</v>
      </c>
      <c r="AC1140">
        <f>Table1_1[[#This Row],[Price]]*Table1_1[[#This Row],[Quantity]]</f>
        <v>2444</v>
      </c>
    </row>
    <row r="1141" spans="1:29" x14ac:dyDescent="0.3">
      <c r="A1141" t="s">
        <v>28</v>
      </c>
      <c r="B1141" t="s">
        <v>29</v>
      </c>
      <c r="C1141" t="s">
        <v>157</v>
      </c>
      <c r="D1141" t="s">
        <v>317</v>
      </c>
      <c r="E1141" t="s">
        <v>32</v>
      </c>
      <c r="F1141" t="s">
        <v>150</v>
      </c>
      <c r="G1141">
        <v>78</v>
      </c>
      <c r="H1141">
        <v>418372</v>
      </c>
      <c r="I1141" t="s">
        <v>58</v>
      </c>
      <c r="J1141" s="3">
        <v>44000</v>
      </c>
      <c r="K1141">
        <v>1300</v>
      </c>
      <c r="L1141" t="s">
        <v>4968</v>
      </c>
      <c r="M1141" t="s">
        <v>313</v>
      </c>
      <c r="N1141" t="s">
        <v>4969</v>
      </c>
      <c r="O1141" t="s">
        <v>4970</v>
      </c>
      <c r="P1141" t="s">
        <v>39</v>
      </c>
      <c r="Q1141">
        <v>9</v>
      </c>
      <c r="R1141" t="s">
        <v>88</v>
      </c>
      <c r="S1141" t="s">
        <v>41</v>
      </c>
      <c r="T1141">
        <v>36889</v>
      </c>
      <c r="U1141" s="1">
        <v>45439</v>
      </c>
      <c r="V1141" t="s">
        <v>140</v>
      </c>
      <c r="W1141">
        <v>437138</v>
      </c>
      <c r="X1141" t="s">
        <v>4971</v>
      </c>
      <c r="Y1141">
        <v>726</v>
      </c>
      <c r="Z1141">
        <v>1915</v>
      </c>
      <c r="AA1141">
        <v>1</v>
      </c>
      <c r="AB1141">
        <v>766</v>
      </c>
      <c r="AC1141">
        <f>Table1_1[[#This Row],[Price]]*Table1_1[[#This Row],[Quantity]]</f>
        <v>1915</v>
      </c>
    </row>
    <row r="1142" spans="1:29" x14ac:dyDescent="0.3">
      <c r="A1142" t="s">
        <v>28</v>
      </c>
      <c r="B1142" t="s">
        <v>29</v>
      </c>
      <c r="C1142" t="s">
        <v>193</v>
      </c>
      <c r="D1142" t="s">
        <v>237</v>
      </c>
      <c r="E1142" t="s">
        <v>56</v>
      </c>
      <c r="F1142" t="s">
        <v>99</v>
      </c>
      <c r="G1142">
        <v>54</v>
      </c>
      <c r="H1142">
        <v>424118</v>
      </c>
      <c r="I1142" t="s">
        <v>34</v>
      </c>
      <c r="J1142" s="3">
        <v>44555</v>
      </c>
      <c r="K1142">
        <v>1200</v>
      </c>
      <c r="L1142" t="s">
        <v>4972</v>
      </c>
      <c r="M1142" t="s">
        <v>159</v>
      </c>
      <c r="N1142" t="s">
        <v>4973</v>
      </c>
      <c r="O1142" t="s">
        <v>4974</v>
      </c>
      <c r="P1142" t="s">
        <v>71</v>
      </c>
      <c r="Q1142">
        <v>13</v>
      </c>
      <c r="R1142" t="s">
        <v>88</v>
      </c>
      <c r="S1142" t="s">
        <v>79</v>
      </c>
      <c r="T1142">
        <v>95957</v>
      </c>
      <c r="U1142" s="1">
        <v>45362</v>
      </c>
      <c r="V1142" t="s">
        <v>72</v>
      </c>
      <c r="W1142">
        <v>223934</v>
      </c>
      <c r="X1142" t="s">
        <v>4975</v>
      </c>
      <c r="Y1142">
        <v>422</v>
      </c>
      <c r="Z1142">
        <v>2513</v>
      </c>
      <c r="AA1142">
        <v>1</v>
      </c>
      <c r="AB1142">
        <v>1005.2</v>
      </c>
      <c r="AC1142">
        <f>Table1_1[[#This Row],[Price]]*Table1_1[[#This Row],[Quantity]]</f>
        <v>2513</v>
      </c>
    </row>
    <row r="1143" spans="1:29" x14ac:dyDescent="0.3">
      <c r="A1143" t="s">
        <v>28</v>
      </c>
      <c r="B1143" t="s">
        <v>29</v>
      </c>
      <c r="C1143" t="s">
        <v>54</v>
      </c>
      <c r="D1143" t="s">
        <v>237</v>
      </c>
      <c r="E1143" t="s">
        <v>46</v>
      </c>
      <c r="F1143" t="s">
        <v>355</v>
      </c>
      <c r="G1143">
        <v>100</v>
      </c>
      <c r="H1143">
        <v>413164</v>
      </c>
      <c r="I1143" t="s">
        <v>34</v>
      </c>
      <c r="J1143" s="3">
        <v>44385</v>
      </c>
      <c r="K1143">
        <v>1200</v>
      </c>
      <c r="L1143" t="s">
        <v>4976</v>
      </c>
      <c r="M1143" t="s">
        <v>1244</v>
      </c>
      <c r="N1143" t="s">
        <v>4977</v>
      </c>
      <c r="O1143" t="s">
        <v>4978</v>
      </c>
      <c r="P1143" t="s">
        <v>87</v>
      </c>
      <c r="Q1143">
        <v>5</v>
      </c>
      <c r="R1143" t="s">
        <v>88</v>
      </c>
      <c r="S1143" t="s">
        <v>63</v>
      </c>
      <c r="T1143">
        <v>89228</v>
      </c>
      <c r="U1143" s="1">
        <v>45542</v>
      </c>
      <c r="V1143" t="s">
        <v>180</v>
      </c>
      <c r="W1143">
        <v>623827</v>
      </c>
      <c r="X1143" t="s">
        <v>4979</v>
      </c>
      <c r="Y1143">
        <v>261</v>
      </c>
      <c r="Z1143">
        <v>2524</v>
      </c>
      <c r="AA1143">
        <v>1</v>
      </c>
      <c r="AB1143">
        <v>1009.6</v>
      </c>
      <c r="AC1143">
        <f>Table1_1[[#This Row],[Price]]*Table1_1[[#This Row],[Quantity]]</f>
        <v>2524</v>
      </c>
    </row>
    <row r="1144" spans="1:29" x14ac:dyDescent="0.3">
      <c r="A1144" t="s">
        <v>28</v>
      </c>
      <c r="B1144" t="s">
        <v>29</v>
      </c>
      <c r="C1144" t="s">
        <v>193</v>
      </c>
      <c r="D1144" t="s">
        <v>237</v>
      </c>
      <c r="E1144" t="s">
        <v>56</v>
      </c>
      <c r="F1144" t="s">
        <v>57</v>
      </c>
      <c r="G1144">
        <v>55</v>
      </c>
      <c r="H1144">
        <v>425954</v>
      </c>
      <c r="I1144" t="s">
        <v>58</v>
      </c>
      <c r="J1144" s="3">
        <v>45211</v>
      </c>
      <c r="K1144">
        <v>1200</v>
      </c>
      <c r="L1144" t="s">
        <v>4980</v>
      </c>
      <c r="M1144" t="s">
        <v>478</v>
      </c>
      <c r="N1144" t="s">
        <v>4981</v>
      </c>
      <c r="O1144" t="s">
        <v>4982</v>
      </c>
      <c r="P1144" t="s">
        <v>51</v>
      </c>
      <c r="Q1144">
        <v>9</v>
      </c>
      <c r="R1144" t="s">
        <v>40</v>
      </c>
      <c r="S1144" t="s">
        <v>79</v>
      </c>
      <c r="T1144">
        <v>96639</v>
      </c>
      <c r="U1144" s="1">
        <v>45535</v>
      </c>
      <c r="V1144" t="s">
        <v>64</v>
      </c>
      <c r="W1144">
        <v>972192</v>
      </c>
      <c r="X1144" t="s">
        <v>4983</v>
      </c>
      <c r="Y1144">
        <v>601</v>
      </c>
      <c r="Z1144">
        <v>725</v>
      </c>
      <c r="AA1144">
        <v>5</v>
      </c>
      <c r="AB1144">
        <v>1450</v>
      </c>
      <c r="AC1144">
        <f>Table1_1[[#This Row],[Price]]*Table1_1[[#This Row],[Quantity]]</f>
        <v>3625</v>
      </c>
    </row>
    <row r="1145" spans="1:29" x14ac:dyDescent="0.3">
      <c r="A1145" t="s">
        <v>28</v>
      </c>
      <c r="B1145" t="s">
        <v>29</v>
      </c>
      <c r="C1145" t="s">
        <v>148</v>
      </c>
      <c r="D1145" t="s">
        <v>45</v>
      </c>
      <c r="E1145" t="s">
        <v>32</v>
      </c>
      <c r="F1145" t="s">
        <v>175</v>
      </c>
      <c r="G1145">
        <v>15</v>
      </c>
      <c r="H1145">
        <v>417554</v>
      </c>
      <c r="I1145" t="s">
        <v>34</v>
      </c>
      <c r="J1145" s="3">
        <v>44364</v>
      </c>
      <c r="K1145">
        <v>950</v>
      </c>
      <c r="L1145" t="s">
        <v>4984</v>
      </c>
      <c r="M1145" t="s">
        <v>953</v>
      </c>
      <c r="N1145" t="s">
        <v>4985</v>
      </c>
      <c r="O1145" t="s">
        <v>4986</v>
      </c>
      <c r="P1145" t="s">
        <v>87</v>
      </c>
      <c r="Q1145">
        <v>8</v>
      </c>
      <c r="R1145" t="s">
        <v>88</v>
      </c>
      <c r="S1145" t="s">
        <v>118</v>
      </c>
      <c r="T1145">
        <v>41769</v>
      </c>
      <c r="U1145" s="1">
        <v>45307</v>
      </c>
      <c r="V1145" t="s">
        <v>111</v>
      </c>
      <c r="W1145">
        <v>187171</v>
      </c>
      <c r="X1145" t="s">
        <v>4987</v>
      </c>
      <c r="Y1145">
        <v>651</v>
      </c>
      <c r="Z1145">
        <v>1251</v>
      </c>
      <c r="AA1145">
        <v>6</v>
      </c>
      <c r="AB1145">
        <v>3002.4</v>
      </c>
      <c r="AC1145">
        <f>Table1_1[[#This Row],[Price]]*Table1_1[[#This Row],[Quantity]]</f>
        <v>7506</v>
      </c>
    </row>
    <row r="1146" spans="1:29" x14ac:dyDescent="0.3">
      <c r="A1146" t="s">
        <v>28</v>
      </c>
      <c r="B1146" t="s">
        <v>29</v>
      </c>
      <c r="C1146" t="s">
        <v>91</v>
      </c>
      <c r="D1146" t="s">
        <v>261</v>
      </c>
      <c r="E1146" t="s">
        <v>32</v>
      </c>
      <c r="F1146" t="s">
        <v>355</v>
      </c>
      <c r="G1146">
        <v>96</v>
      </c>
      <c r="H1146">
        <v>435610</v>
      </c>
      <c r="I1146" t="s">
        <v>34</v>
      </c>
      <c r="J1146" s="3">
        <v>44870</v>
      </c>
      <c r="K1146">
        <v>1400</v>
      </c>
      <c r="L1146" t="s">
        <v>4988</v>
      </c>
      <c r="M1146" t="s">
        <v>736</v>
      </c>
      <c r="N1146" t="s">
        <v>4989</v>
      </c>
      <c r="O1146" t="s">
        <v>4990</v>
      </c>
      <c r="P1146" t="s">
        <v>51</v>
      </c>
      <c r="Q1146">
        <v>19</v>
      </c>
      <c r="R1146" t="s">
        <v>40</v>
      </c>
      <c r="S1146" t="s">
        <v>79</v>
      </c>
      <c r="T1146">
        <v>33813</v>
      </c>
      <c r="U1146" s="1">
        <v>45598</v>
      </c>
      <c r="V1146" t="s">
        <v>42</v>
      </c>
      <c r="W1146">
        <v>281967</v>
      </c>
      <c r="X1146" t="s">
        <v>4991</v>
      </c>
      <c r="Y1146">
        <v>832</v>
      </c>
      <c r="Z1146">
        <v>2759</v>
      </c>
      <c r="AA1146">
        <v>4</v>
      </c>
      <c r="AB1146">
        <v>4414.4000000000015</v>
      </c>
      <c r="AC1146">
        <f>Table1_1[[#This Row],[Price]]*Table1_1[[#This Row],[Quantity]]</f>
        <v>11036</v>
      </c>
    </row>
    <row r="1147" spans="1:29" x14ac:dyDescent="0.3">
      <c r="A1147" t="s">
        <v>28</v>
      </c>
      <c r="B1147" t="s">
        <v>29</v>
      </c>
      <c r="C1147" t="s">
        <v>91</v>
      </c>
      <c r="D1147" t="s">
        <v>380</v>
      </c>
      <c r="E1147" t="s">
        <v>46</v>
      </c>
      <c r="F1147" t="s">
        <v>355</v>
      </c>
      <c r="G1147">
        <v>28</v>
      </c>
      <c r="H1147">
        <v>415336</v>
      </c>
      <c r="I1147" t="s">
        <v>34</v>
      </c>
      <c r="J1147" s="3">
        <v>45096</v>
      </c>
      <c r="K1147">
        <v>1300</v>
      </c>
      <c r="L1147" t="s">
        <v>4992</v>
      </c>
      <c r="M1147" t="s">
        <v>334</v>
      </c>
      <c r="N1147" t="s">
        <v>4993</v>
      </c>
      <c r="O1147">
        <v>-1186</v>
      </c>
      <c r="P1147" t="s">
        <v>39</v>
      </c>
      <c r="Q1147">
        <v>3</v>
      </c>
      <c r="R1147" t="s">
        <v>88</v>
      </c>
      <c r="S1147" t="s">
        <v>41</v>
      </c>
      <c r="T1147">
        <v>57666</v>
      </c>
      <c r="U1147" s="1">
        <v>45454</v>
      </c>
      <c r="V1147" t="s">
        <v>52</v>
      </c>
      <c r="W1147">
        <v>601250</v>
      </c>
      <c r="X1147" t="s">
        <v>4994</v>
      </c>
      <c r="Y1147">
        <v>520</v>
      </c>
      <c r="Z1147">
        <v>772</v>
      </c>
      <c r="AA1147">
        <v>4</v>
      </c>
      <c r="AB1147">
        <v>1235.2</v>
      </c>
      <c r="AC1147">
        <f>Table1_1[[#This Row],[Price]]*Table1_1[[#This Row],[Quantity]]</f>
        <v>3088</v>
      </c>
    </row>
    <row r="1148" spans="1:29" x14ac:dyDescent="0.3">
      <c r="A1148" t="s">
        <v>28</v>
      </c>
      <c r="B1148" t="s">
        <v>29</v>
      </c>
      <c r="C1148" t="s">
        <v>148</v>
      </c>
      <c r="D1148" t="s">
        <v>546</v>
      </c>
      <c r="E1148" t="s">
        <v>56</v>
      </c>
      <c r="F1148" t="s">
        <v>99</v>
      </c>
      <c r="G1148">
        <v>87</v>
      </c>
      <c r="H1148">
        <v>420399</v>
      </c>
      <c r="I1148" t="s">
        <v>58</v>
      </c>
      <c r="J1148" s="3">
        <v>43952</v>
      </c>
      <c r="K1148">
        <v>1200</v>
      </c>
      <c r="L1148" t="s">
        <v>4995</v>
      </c>
      <c r="M1148" t="s">
        <v>211</v>
      </c>
      <c r="N1148" t="s">
        <v>4996</v>
      </c>
      <c r="O1148" t="s">
        <v>4997</v>
      </c>
      <c r="P1148" t="s">
        <v>51</v>
      </c>
      <c r="Q1148">
        <v>13</v>
      </c>
      <c r="R1148" t="s">
        <v>88</v>
      </c>
      <c r="S1148" t="s">
        <v>118</v>
      </c>
      <c r="T1148">
        <v>74519</v>
      </c>
      <c r="U1148" s="1">
        <v>45322</v>
      </c>
      <c r="V1148" t="s">
        <v>111</v>
      </c>
      <c r="W1148">
        <v>612702</v>
      </c>
      <c r="X1148" t="s">
        <v>4998</v>
      </c>
      <c r="Y1148">
        <v>255</v>
      </c>
      <c r="Z1148">
        <v>2015</v>
      </c>
      <c r="AA1148">
        <v>6</v>
      </c>
      <c r="AB1148">
        <v>4836</v>
      </c>
      <c r="AC1148">
        <f>Table1_1[[#This Row],[Price]]*Table1_1[[#This Row],[Quantity]]</f>
        <v>12090</v>
      </c>
    </row>
    <row r="1149" spans="1:29" x14ac:dyDescent="0.3">
      <c r="A1149" t="s">
        <v>28</v>
      </c>
      <c r="B1149" t="s">
        <v>29</v>
      </c>
      <c r="C1149" t="s">
        <v>30</v>
      </c>
      <c r="D1149" t="s">
        <v>511</v>
      </c>
      <c r="E1149" t="s">
        <v>32</v>
      </c>
      <c r="F1149" t="s">
        <v>57</v>
      </c>
      <c r="G1149">
        <v>24</v>
      </c>
      <c r="H1149">
        <v>418241</v>
      </c>
      <c r="I1149" t="s">
        <v>58</v>
      </c>
      <c r="J1149" s="3">
        <v>43900</v>
      </c>
      <c r="K1149">
        <v>1000</v>
      </c>
      <c r="L1149" t="s">
        <v>4999</v>
      </c>
      <c r="M1149" t="s">
        <v>1212</v>
      </c>
      <c r="N1149" t="s">
        <v>5000</v>
      </c>
      <c r="O1149" t="s">
        <v>5001</v>
      </c>
      <c r="P1149" t="s">
        <v>87</v>
      </c>
      <c r="Q1149">
        <v>18</v>
      </c>
      <c r="R1149" t="s">
        <v>88</v>
      </c>
      <c r="S1149" t="s">
        <v>63</v>
      </c>
      <c r="T1149">
        <v>35448</v>
      </c>
      <c r="U1149" s="1">
        <v>45380</v>
      </c>
      <c r="V1149" t="s">
        <v>72</v>
      </c>
      <c r="W1149">
        <v>659085</v>
      </c>
      <c r="X1149" t="s">
        <v>5002</v>
      </c>
      <c r="Y1149">
        <v>703</v>
      </c>
      <c r="Z1149">
        <v>1475</v>
      </c>
      <c r="AA1149">
        <v>4</v>
      </c>
      <c r="AB1149">
        <v>2360</v>
      </c>
      <c r="AC1149">
        <f>Table1_1[[#This Row],[Price]]*Table1_1[[#This Row],[Quantity]]</f>
        <v>5900</v>
      </c>
    </row>
    <row r="1150" spans="1:29" x14ac:dyDescent="0.3">
      <c r="A1150" t="s">
        <v>28</v>
      </c>
      <c r="B1150" t="s">
        <v>29</v>
      </c>
      <c r="C1150" t="s">
        <v>193</v>
      </c>
      <c r="D1150" t="s">
        <v>220</v>
      </c>
      <c r="E1150" t="s">
        <v>56</v>
      </c>
      <c r="F1150" t="s">
        <v>150</v>
      </c>
      <c r="G1150">
        <v>62</v>
      </c>
      <c r="H1150">
        <v>416992</v>
      </c>
      <c r="I1150" t="s">
        <v>34</v>
      </c>
      <c r="J1150" s="3">
        <v>44886</v>
      </c>
      <c r="K1150">
        <v>1400</v>
      </c>
      <c r="L1150" t="s">
        <v>5003</v>
      </c>
      <c r="M1150" t="s">
        <v>428</v>
      </c>
      <c r="N1150" t="s">
        <v>5004</v>
      </c>
      <c r="O1150" t="s">
        <v>5005</v>
      </c>
      <c r="P1150" t="s">
        <v>87</v>
      </c>
      <c r="Q1150">
        <v>19</v>
      </c>
      <c r="R1150" t="s">
        <v>88</v>
      </c>
      <c r="S1150" t="s">
        <v>63</v>
      </c>
      <c r="T1150">
        <v>32206</v>
      </c>
      <c r="U1150" s="1">
        <v>45608</v>
      </c>
      <c r="V1150" t="s">
        <v>42</v>
      </c>
      <c r="W1150">
        <v>282317</v>
      </c>
      <c r="X1150" t="s">
        <v>5006</v>
      </c>
      <c r="Y1150">
        <v>638</v>
      </c>
      <c r="Z1150">
        <v>2739</v>
      </c>
      <c r="AA1150">
        <v>7</v>
      </c>
      <c r="AB1150">
        <v>7669.2000000000007</v>
      </c>
      <c r="AC1150">
        <f>Table1_1[[#This Row],[Price]]*Table1_1[[#This Row],[Quantity]]</f>
        <v>19173</v>
      </c>
    </row>
    <row r="1151" spans="1:29" x14ac:dyDescent="0.3">
      <c r="A1151" t="s">
        <v>28</v>
      </c>
      <c r="B1151" t="s">
        <v>29</v>
      </c>
      <c r="C1151" t="s">
        <v>30</v>
      </c>
      <c r="D1151" t="s">
        <v>261</v>
      </c>
      <c r="E1151" t="s">
        <v>46</v>
      </c>
      <c r="F1151" t="s">
        <v>57</v>
      </c>
      <c r="G1151">
        <v>80</v>
      </c>
      <c r="H1151">
        <v>403395</v>
      </c>
      <c r="I1151" t="s">
        <v>34</v>
      </c>
      <c r="J1151" s="3">
        <v>45117</v>
      </c>
      <c r="K1151">
        <v>800</v>
      </c>
      <c r="L1151" t="s">
        <v>5008</v>
      </c>
      <c r="M1151" t="s">
        <v>108</v>
      </c>
      <c r="N1151" t="s">
        <v>5009</v>
      </c>
      <c r="O1151" t="s">
        <v>5010</v>
      </c>
      <c r="P1151" t="s">
        <v>87</v>
      </c>
      <c r="Q1151">
        <v>15</v>
      </c>
      <c r="R1151" t="s">
        <v>40</v>
      </c>
      <c r="S1151" t="s">
        <v>63</v>
      </c>
      <c r="T1151">
        <v>20837</v>
      </c>
      <c r="U1151" s="1">
        <v>45542</v>
      </c>
      <c r="V1151" t="s">
        <v>180</v>
      </c>
      <c r="W1151">
        <v>784321</v>
      </c>
      <c r="X1151" t="s">
        <v>5011</v>
      </c>
      <c r="Y1151">
        <v>251</v>
      </c>
      <c r="Z1151">
        <v>1531</v>
      </c>
      <c r="AA1151">
        <v>5</v>
      </c>
      <c r="AB1151">
        <v>3062</v>
      </c>
      <c r="AC1151">
        <f>Table1_1[[#This Row],[Price]]*Table1_1[[#This Row],[Quantity]]</f>
        <v>7655</v>
      </c>
    </row>
    <row r="1152" spans="1:29" x14ac:dyDescent="0.3">
      <c r="A1152" t="s">
        <v>28</v>
      </c>
      <c r="B1152" t="s">
        <v>29</v>
      </c>
      <c r="C1152" t="s">
        <v>148</v>
      </c>
      <c r="D1152" t="s">
        <v>31</v>
      </c>
      <c r="E1152" t="s">
        <v>32</v>
      </c>
      <c r="F1152" t="s">
        <v>99</v>
      </c>
      <c r="G1152">
        <v>1</v>
      </c>
      <c r="H1152">
        <v>423262</v>
      </c>
      <c r="I1152" t="s">
        <v>34</v>
      </c>
      <c r="J1152" s="3">
        <v>45538</v>
      </c>
      <c r="K1152">
        <v>1400</v>
      </c>
      <c r="L1152" t="s">
        <v>5012</v>
      </c>
      <c r="M1152" t="s">
        <v>319</v>
      </c>
      <c r="N1152" t="s">
        <v>5013</v>
      </c>
      <c r="O1152" t="s">
        <v>5014</v>
      </c>
      <c r="P1152" t="s">
        <v>51</v>
      </c>
      <c r="Q1152">
        <v>6</v>
      </c>
      <c r="R1152" t="s">
        <v>88</v>
      </c>
      <c r="S1152" t="s">
        <v>41</v>
      </c>
      <c r="T1152">
        <v>75954</v>
      </c>
      <c r="U1152" s="1">
        <v>45384</v>
      </c>
      <c r="V1152" t="s">
        <v>80</v>
      </c>
      <c r="W1152">
        <v>743771</v>
      </c>
      <c r="X1152" t="s">
        <v>5015</v>
      </c>
      <c r="Y1152">
        <v>923</v>
      </c>
      <c r="Z1152">
        <v>505</v>
      </c>
      <c r="AA1152">
        <v>4</v>
      </c>
      <c r="AB1152">
        <v>808</v>
      </c>
      <c r="AC1152">
        <f>Table1_1[[#This Row],[Price]]*Table1_1[[#This Row],[Quantity]]</f>
        <v>2020</v>
      </c>
    </row>
    <row r="1153" spans="1:29" x14ac:dyDescent="0.3">
      <c r="A1153" t="s">
        <v>28</v>
      </c>
      <c r="B1153" t="s">
        <v>29</v>
      </c>
      <c r="C1153" t="s">
        <v>44</v>
      </c>
      <c r="D1153" t="s">
        <v>142</v>
      </c>
      <c r="E1153" t="s">
        <v>32</v>
      </c>
      <c r="F1153" t="s">
        <v>135</v>
      </c>
      <c r="G1153">
        <v>42</v>
      </c>
      <c r="H1153">
        <v>432785</v>
      </c>
      <c r="I1153" t="s">
        <v>58</v>
      </c>
      <c r="J1153" s="3">
        <v>45528</v>
      </c>
      <c r="K1153">
        <v>1400</v>
      </c>
      <c r="L1153" t="s">
        <v>5016</v>
      </c>
      <c r="M1153" t="s">
        <v>423</v>
      </c>
      <c r="N1153" t="s">
        <v>5017</v>
      </c>
      <c r="O1153">
        <v>-9669</v>
      </c>
      <c r="P1153" t="s">
        <v>39</v>
      </c>
      <c r="Q1153">
        <v>4</v>
      </c>
      <c r="R1153" t="s">
        <v>88</v>
      </c>
      <c r="S1153" t="s">
        <v>63</v>
      </c>
      <c r="T1153">
        <v>90300</v>
      </c>
      <c r="U1153" s="1">
        <v>45401</v>
      </c>
      <c r="V1153" t="s">
        <v>80</v>
      </c>
      <c r="W1153">
        <v>233231</v>
      </c>
      <c r="X1153" t="s">
        <v>5018</v>
      </c>
      <c r="Y1153">
        <v>293</v>
      </c>
      <c r="Z1153">
        <v>857</v>
      </c>
      <c r="AA1153">
        <v>5</v>
      </c>
      <c r="AB1153">
        <v>1714</v>
      </c>
      <c r="AC1153">
        <f>Table1_1[[#This Row],[Price]]*Table1_1[[#This Row],[Quantity]]</f>
        <v>4285</v>
      </c>
    </row>
    <row r="1154" spans="1:29" x14ac:dyDescent="0.3">
      <c r="A1154" t="s">
        <v>28</v>
      </c>
      <c r="B1154" t="s">
        <v>29</v>
      </c>
      <c r="C1154" t="s">
        <v>148</v>
      </c>
      <c r="D1154" t="s">
        <v>187</v>
      </c>
      <c r="E1154" t="s">
        <v>46</v>
      </c>
      <c r="F1154" t="s">
        <v>83</v>
      </c>
      <c r="G1154">
        <v>77</v>
      </c>
      <c r="H1154">
        <v>412993</v>
      </c>
      <c r="I1154" t="s">
        <v>34</v>
      </c>
      <c r="J1154" s="3">
        <v>44588</v>
      </c>
      <c r="K1154">
        <v>1100</v>
      </c>
      <c r="L1154" t="s">
        <v>5019</v>
      </c>
      <c r="M1154" t="s">
        <v>1212</v>
      </c>
      <c r="N1154" t="s">
        <v>5020</v>
      </c>
      <c r="O1154" t="s">
        <v>5021</v>
      </c>
      <c r="P1154" t="s">
        <v>39</v>
      </c>
      <c r="Q1154">
        <v>16</v>
      </c>
      <c r="R1154" t="s">
        <v>88</v>
      </c>
      <c r="S1154" t="s">
        <v>118</v>
      </c>
      <c r="T1154">
        <v>47475</v>
      </c>
      <c r="U1154" s="1">
        <v>45572</v>
      </c>
      <c r="V1154" t="s">
        <v>155</v>
      </c>
      <c r="W1154">
        <v>177564</v>
      </c>
      <c r="X1154" t="s">
        <v>5022</v>
      </c>
      <c r="Y1154">
        <v>981</v>
      </c>
      <c r="Z1154">
        <v>2394</v>
      </c>
      <c r="AA1154">
        <v>3</v>
      </c>
      <c r="AB1154">
        <v>2872.8</v>
      </c>
      <c r="AC1154">
        <f>Table1_1[[#This Row],[Price]]*Table1_1[[#This Row],[Quantity]]</f>
        <v>7182</v>
      </c>
    </row>
    <row r="1155" spans="1:29" x14ac:dyDescent="0.3">
      <c r="A1155" t="s">
        <v>28</v>
      </c>
      <c r="B1155" t="s">
        <v>29</v>
      </c>
      <c r="C1155" t="s">
        <v>44</v>
      </c>
      <c r="D1155" t="s">
        <v>546</v>
      </c>
      <c r="E1155" t="s">
        <v>56</v>
      </c>
      <c r="F1155" t="s">
        <v>355</v>
      </c>
      <c r="G1155">
        <v>26</v>
      </c>
      <c r="H1155">
        <v>400689</v>
      </c>
      <c r="I1155" t="s">
        <v>34</v>
      </c>
      <c r="J1155" s="3">
        <v>44175</v>
      </c>
      <c r="K1155">
        <v>1100</v>
      </c>
      <c r="L1155" t="s">
        <v>5023</v>
      </c>
      <c r="M1155" t="s">
        <v>591</v>
      </c>
      <c r="N1155" t="s">
        <v>5024</v>
      </c>
      <c r="O1155" t="s">
        <v>5025</v>
      </c>
      <c r="P1155" t="s">
        <v>51</v>
      </c>
      <c r="Q1155">
        <v>13</v>
      </c>
      <c r="R1155" t="s">
        <v>88</v>
      </c>
      <c r="S1155" t="s">
        <v>63</v>
      </c>
      <c r="T1155">
        <v>48173</v>
      </c>
      <c r="U1155" s="1">
        <v>45606</v>
      </c>
      <c r="V1155" t="s">
        <v>42</v>
      </c>
      <c r="W1155">
        <v>906695</v>
      </c>
      <c r="X1155" t="s">
        <v>5026</v>
      </c>
      <c r="Y1155">
        <v>640</v>
      </c>
      <c r="Z1155">
        <v>1804</v>
      </c>
      <c r="AA1155">
        <v>6</v>
      </c>
      <c r="AB1155">
        <v>4329.6000000000004</v>
      </c>
      <c r="AC1155">
        <f>Table1_1[[#This Row],[Price]]*Table1_1[[#This Row],[Quantity]]</f>
        <v>10824</v>
      </c>
    </row>
    <row r="1156" spans="1:29" x14ac:dyDescent="0.3">
      <c r="A1156" t="s">
        <v>28</v>
      </c>
      <c r="B1156" t="s">
        <v>29</v>
      </c>
      <c r="C1156" t="s">
        <v>157</v>
      </c>
      <c r="D1156" t="s">
        <v>560</v>
      </c>
      <c r="E1156" t="s">
        <v>46</v>
      </c>
      <c r="F1156" t="s">
        <v>47</v>
      </c>
      <c r="G1156">
        <v>31</v>
      </c>
      <c r="H1156">
        <v>431306</v>
      </c>
      <c r="I1156" t="s">
        <v>58</v>
      </c>
      <c r="J1156" s="3">
        <v>44924</v>
      </c>
      <c r="K1156">
        <v>1100</v>
      </c>
      <c r="L1156" t="s">
        <v>5027</v>
      </c>
      <c r="M1156" t="s">
        <v>605</v>
      </c>
      <c r="N1156" t="s">
        <v>5028</v>
      </c>
      <c r="O1156" t="s">
        <v>5029</v>
      </c>
      <c r="P1156" t="s">
        <v>39</v>
      </c>
      <c r="Q1156">
        <v>16</v>
      </c>
      <c r="R1156" t="s">
        <v>88</v>
      </c>
      <c r="S1156" t="s">
        <v>63</v>
      </c>
      <c r="T1156">
        <v>49350</v>
      </c>
      <c r="U1156" s="1">
        <v>45520</v>
      </c>
      <c r="V1156" t="s">
        <v>64</v>
      </c>
      <c r="W1156">
        <v>396904</v>
      </c>
      <c r="X1156" t="s">
        <v>5030</v>
      </c>
      <c r="Y1156">
        <v>740</v>
      </c>
      <c r="Z1156">
        <v>2687</v>
      </c>
      <c r="AA1156">
        <v>6</v>
      </c>
      <c r="AB1156">
        <v>6448.8</v>
      </c>
      <c r="AC1156">
        <f>Table1_1[[#This Row],[Price]]*Table1_1[[#This Row],[Quantity]]</f>
        <v>16122</v>
      </c>
    </row>
    <row r="1157" spans="1:29" x14ac:dyDescent="0.3">
      <c r="A1157" t="s">
        <v>28</v>
      </c>
      <c r="B1157" t="s">
        <v>29</v>
      </c>
      <c r="C1157" t="s">
        <v>157</v>
      </c>
      <c r="D1157" t="s">
        <v>267</v>
      </c>
      <c r="E1157" t="s">
        <v>32</v>
      </c>
      <c r="F1157" t="s">
        <v>135</v>
      </c>
      <c r="G1157">
        <v>80</v>
      </c>
      <c r="H1157">
        <v>419970</v>
      </c>
      <c r="I1157" t="s">
        <v>34</v>
      </c>
      <c r="J1157" s="3">
        <v>43932</v>
      </c>
      <c r="K1157">
        <v>1000</v>
      </c>
      <c r="L1157" t="s">
        <v>5031</v>
      </c>
      <c r="M1157" t="s">
        <v>287</v>
      </c>
      <c r="N1157" t="s">
        <v>5032</v>
      </c>
      <c r="O1157" t="s">
        <v>5033</v>
      </c>
      <c r="P1157" t="s">
        <v>71</v>
      </c>
      <c r="Q1157">
        <v>7</v>
      </c>
      <c r="R1157" t="s">
        <v>88</v>
      </c>
      <c r="S1157" t="s">
        <v>118</v>
      </c>
      <c r="T1157">
        <v>89409</v>
      </c>
      <c r="U1157" s="1">
        <v>45445</v>
      </c>
      <c r="V1157" t="s">
        <v>52</v>
      </c>
      <c r="W1157">
        <v>475932</v>
      </c>
      <c r="X1157" t="s">
        <v>5034</v>
      </c>
      <c r="Y1157">
        <v>970</v>
      </c>
      <c r="Z1157">
        <v>1987</v>
      </c>
      <c r="AA1157">
        <v>8</v>
      </c>
      <c r="AB1157">
        <v>6358.4000000000015</v>
      </c>
      <c r="AC1157">
        <f>Table1_1[[#This Row],[Price]]*Table1_1[[#This Row],[Quantity]]</f>
        <v>15896</v>
      </c>
    </row>
    <row r="1158" spans="1:29" x14ac:dyDescent="0.3">
      <c r="A1158" t="s">
        <v>28</v>
      </c>
      <c r="B1158" t="s">
        <v>29</v>
      </c>
      <c r="C1158" t="s">
        <v>157</v>
      </c>
      <c r="D1158" t="s">
        <v>467</v>
      </c>
      <c r="E1158" t="s">
        <v>32</v>
      </c>
      <c r="F1158" t="s">
        <v>150</v>
      </c>
      <c r="G1158">
        <v>39</v>
      </c>
      <c r="H1158">
        <v>427936</v>
      </c>
      <c r="I1158" t="s">
        <v>34</v>
      </c>
      <c r="J1158" s="3">
        <v>44745</v>
      </c>
      <c r="K1158">
        <v>1200</v>
      </c>
      <c r="L1158" t="s">
        <v>5036</v>
      </c>
      <c r="M1158" t="s">
        <v>1058</v>
      </c>
      <c r="N1158" t="s">
        <v>5037</v>
      </c>
      <c r="O1158" t="s">
        <v>5038</v>
      </c>
      <c r="P1158" t="s">
        <v>39</v>
      </c>
      <c r="Q1158">
        <v>7</v>
      </c>
      <c r="R1158" t="s">
        <v>88</v>
      </c>
      <c r="S1158" t="s">
        <v>41</v>
      </c>
      <c r="T1158">
        <v>94166</v>
      </c>
      <c r="U1158" s="1">
        <v>45552</v>
      </c>
      <c r="V1158" t="s">
        <v>180</v>
      </c>
      <c r="W1158">
        <v>167485</v>
      </c>
      <c r="X1158" t="s">
        <v>1547</v>
      </c>
      <c r="Y1158">
        <v>374</v>
      </c>
      <c r="Z1158">
        <v>2419</v>
      </c>
      <c r="AA1158">
        <v>5</v>
      </c>
      <c r="AB1158">
        <v>4838</v>
      </c>
      <c r="AC1158">
        <f>Table1_1[[#This Row],[Price]]*Table1_1[[#This Row],[Quantity]]</f>
        <v>12095</v>
      </c>
    </row>
    <row r="1159" spans="1:29" x14ac:dyDescent="0.3">
      <c r="A1159" t="s">
        <v>28</v>
      </c>
      <c r="B1159" t="s">
        <v>29</v>
      </c>
      <c r="C1159" t="s">
        <v>148</v>
      </c>
      <c r="D1159" t="s">
        <v>338</v>
      </c>
      <c r="E1159" t="s">
        <v>32</v>
      </c>
      <c r="F1159" t="s">
        <v>355</v>
      </c>
      <c r="G1159">
        <v>52</v>
      </c>
      <c r="H1159">
        <v>435212</v>
      </c>
      <c r="I1159" t="s">
        <v>58</v>
      </c>
      <c r="J1159" s="3">
        <v>45389</v>
      </c>
      <c r="K1159">
        <v>1200</v>
      </c>
      <c r="L1159" t="s">
        <v>5039</v>
      </c>
      <c r="M1159" t="s">
        <v>919</v>
      </c>
      <c r="N1159" t="s">
        <v>5040</v>
      </c>
      <c r="O1159" t="s">
        <v>5041</v>
      </c>
      <c r="P1159" t="s">
        <v>39</v>
      </c>
      <c r="Q1159">
        <v>12</v>
      </c>
      <c r="R1159" t="s">
        <v>40</v>
      </c>
      <c r="S1159" t="s">
        <v>118</v>
      </c>
      <c r="T1159">
        <v>93566</v>
      </c>
      <c r="U1159" s="1">
        <v>45359</v>
      </c>
      <c r="V1159" t="s">
        <v>72</v>
      </c>
      <c r="W1159">
        <v>159634</v>
      </c>
      <c r="X1159" t="s">
        <v>5042</v>
      </c>
      <c r="Y1159">
        <v>765</v>
      </c>
      <c r="Z1159">
        <v>582</v>
      </c>
      <c r="AA1159">
        <v>4</v>
      </c>
      <c r="AB1159">
        <v>931.2</v>
      </c>
      <c r="AC1159">
        <f>Table1_1[[#This Row],[Price]]*Table1_1[[#This Row],[Quantity]]</f>
        <v>2328</v>
      </c>
    </row>
    <row r="1160" spans="1:29" x14ac:dyDescent="0.3">
      <c r="A1160" t="s">
        <v>28</v>
      </c>
      <c r="B1160" t="s">
        <v>29</v>
      </c>
      <c r="C1160" t="s">
        <v>91</v>
      </c>
      <c r="D1160" t="s">
        <v>220</v>
      </c>
      <c r="E1160" t="s">
        <v>56</v>
      </c>
      <c r="F1160" t="s">
        <v>175</v>
      </c>
      <c r="G1160">
        <v>14</v>
      </c>
      <c r="H1160">
        <v>402281</v>
      </c>
      <c r="I1160" t="s">
        <v>58</v>
      </c>
      <c r="J1160" s="3">
        <v>45017</v>
      </c>
      <c r="K1160">
        <v>1100</v>
      </c>
      <c r="L1160" t="s">
        <v>5043</v>
      </c>
      <c r="M1160" t="s">
        <v>60</v>
      </c>
      <c r="N1160" t="s">
        <v>5044</v>
      </c>
      <c r="O1160" t="s">
        <v>5045</v>
      </c>
      <c r="P1160" t="s">
        <v>87</v>
      </c>
      <c r="Q1160">
        <v>8</v>
      </c>
      <c r="R1160" t="s">
        <v>88</v>
      </c>
      <c r="S1160" t="s">
        <v>79</v>
      </c>
      <c r="T1160">
        <v>28411</v>
      </c>
      <c r="U1160" s="1">
        <v>45471</v>
      </c>
      <c r="V1160" t="s">
        <v>52</v>
      </c>
      <c r="W1160">
        <v>948302</v>
      </c>
      <c r="X1160" t="s">
        <v>5046</v>
      </c>
      <c r="Y1160">
        <v>469</v>
      </c>
      <c r="Z1160">
        <v>2645</v>
      </c>
      <c r="AA1160">
        <v>4</v>
      </c>
      <c r="AB1160">
        <v>4232</v>
      </c>
      <c r="AC1160">
        <f>Table1_1[[#This Row],[Price]]*Table1_1[[#This Row],[Quantity]]</f>
        <v>10580</v>
      </c>
    </row>
    <row r="1161" spans="1:29" x14ac:dyDescent="0.3">
      <c r="A1161" t="s">
        <v>28</v>
      </c>
      <c r="B1161" t="s">
        <v>29</v>
      </c>
      <c r="C1161" t="s">
        <v>157</v>
      </c>
      <c r="D1161" t="s">
        <v>45</v>
      </c>
      <c r="E1161" t="s">
        <v>56</v>
      </c>
      <c r="F1161" t="s">
        <v>33</v>
      </c>
      <c r="G1161">
        <v>43</v>
      </c>
      <c r="H1161">
        <v>409926</v>
      </c>
      <c r="I1161" t="s">
        <v>58</v>
      </c>
      <c r="J1161" s="3">
        <v>44593</v>
      </c>
      <c r="K1161">
        <v>1400</v>
      </c>
      <c r="L1161" t="s">
        <v>5047</v>
      </c>
      <c r="M1161" t="s">
        <v>423</v>
      </c>
      <c r="N1161" t="s">
        <v>5048</v>
      </c>
      <c r="O1161" t="s">
        <v>5049</v>
      </c>
      <c r="P1161" t="s">
        <v>71</v>
      </c>
      <c r="Q1161">
        <v>14</v>
      </c>
      <c r="R1161" t="s">
        <v>40</v>
      </c>
      <c r="S1161" t="s">
        <v>118</v>
      </c>
      <c r="T1161">
        <v>56197</v>
      </c>
      <c r="U1161" s="1">
        <v>45383</v>
      </c>
      <c r="V1161" t="s">
        <v>80</v>
      </c>
      <c r="W1161">
        <v>746331</v>
      </c>
      <c r="X1161" t="s">
        <v>5050</v>
      </c>
      <c r="Y1161">
        <v>813</v>
      </c>
      <c r="Z1161">
        <v>2454</v>
      </c>
      <c r="AA1161">
        <v>4</v>
      </c>
      <c r="AB1161">
        <v>3926.4</v>
      </c>
      <c r="AC1161">
        <f>Table1_1[[#This Row],[Price]]*Table1_1[[#This Row],[Quantity]]</f>
        <v>9816</v>
      </c>
    </row>
    <row r="1162" spans="1:29" x14ac:dyDescent="0.3">
      <c r="A1162" t="s">
        <v>28</v>
      </c>
      <c r="B1162" t="s">
        <v>29</v>
      </c>
      <c r="C1162" t="s">
        <v>54</v>
      </c>
      <c r="D1162" t="s">
        <v>134</v>
      </c>
      <c r="E1162" t="s">
        <v>32</v>
      </c>
      <c r="F1162" t="s">
        <v>113</v>
      </c>
      <c r="G1162">
        <v>82</v>
      </c>
      <c r="H1162">
        <v>409893</v>
      </c>
      <c r="I1162" t="s">
        <v>58</v>
      </c>
      <c r="J1162" s="3">
        <v>45079</v>
      </c>
      <c r="K1162">
        <v>1100</v>
      </c>
      <c r="L1162" t="s">
        <v>5051</v>
      </c>
      <c r="M1162" t="s">
        <v>101</v>
      </c>
      <c r="N1162" t="s">
        <v>5052</v>
      </c>
      <c r="O1162">
        <v>1746564081</v>
      </c>
      <c r="P1162" t="s">
        <v>71</v>
      </c>
      <c r="Q1162">
        <v>13</v>
      </c>
      <c r="R1162" t="s">
        <v>40</v>
      </c>
      <c r="S1162" t="s">
        <v>118</v>
      </c>
      <c r="T1162">
        <v>40990</v>
      </c>
      <c r="U1162" s="1">
        <v>45388</v>
      </c>
      <c r="V1162" t="s">
        <v>80</v>
      </c>
      <c r="W1162">
        <v>125809</v>
      </c>
      <c r="X1162" t="s">
        <v>5053</v>
      </c>
      <c r="Y1162">
        <v>982</v>
      </c>
      <c r="Z1162">
        <v>1257</v>
      </c>
      <c r="AA1162">
        <v>8</v>
      </c>
      <c r="AB1162">
        <v>4022.4</v>
      </c>
      <c r="AC1162">
        <f>Table1_1[[#This Row],[Price]]*Table1_1[[#This Row],[Quantity]]</f>
        <v>10056</v>
      </c>
    </row>
    <row r="1163" spans="1:29" x14ac:dyDescent="0.3">
      <c r="A1163" t="s">
        <v>28</v>
      </c>
      <c r="B1163" t="s">
        <v>29</v>
      </c>
      <c r="C1163" t="s">
        <v>30</v>
      </c>
      <c r="D1163" t="s">
        <v>524</v>
      </c>
      <c r="E1163" t="s">
        <v>46</v>
      </c>
      <c r="F1163" t="s">
        <v>99</v>
      </c>
      <c r="G1163">
        <v>45</v>
      </c>
      <c r="H1163">
        <v>412211</v>
      </c>
      <c r="I1163" t="s">
        <v>58</v>
      </c>
      <c r="J1163" s="3">
        <v>45316</v>
      </c>
      <c r="K1163">
        <v>800</v>
      </c>
      <c r="L1163" t="s">
        <v>5054</v>
      </c>
      <c r="M1163" t="s">
        <v>159</v>
      </c>
      <c r="N1163" t="s">
        <v>5055</v>
      </c>
      <c r="O1163">
        <v>8502671785</v>
      </c>
      <c r="P1163" t="s">
        <v>71</v>
      </c>
      <c r="Q1163">
        <v>5</v>
      </c>
      <c r="R1163" t="s">
        <v>88</v>
      </c>
      <c r="S1163" t="s">
        <v>41</v>
      </c>
      <c r="T1163">
        <v>52866</v>
      </c>
      <c r="U1163" s="1">
        <v>45296</v>
      </c>
      <c r="V1163" t="s">
        <v>111</v>
      </c>
      <c r="W1163">
        <v>154546</v>
      </c>
      <c r="X1163" t="s">
        <v>5056</v>
      </c>
      <c r="Y1163">
        <v>635</v>
      </c>
      <c r="Z1163">
        <v>2199</v>
      </c>
      <c r="AA1163">
        <v>5</v>
      </c>
      <c r="AB1163">
        <v>4398</v>
      </c>
      <c r="AC1163">
        <f>Table1_1[[#This Row],[Price]]*Table1_1[[#This Row],[Quantity]]</f>
        <v>10995</v>
      </c>
    </row>
    <row r="1164" spans="1:29" x14ac:dyDescent="0.3">
      <c r="A1164" t="s">
        <v>28</v>
      </c>
      <c r="B1164" t="s">
        <v>29</v>
      </c>
      <c r="C1164" t="s">
        <v>91</v>
      </c>
      <c r="D1164" t="s">
        <v>364</v>
      </c>
      <c r="E1164" t="s">
        <v>56</v>
      </c>
      <c r="F1164" t="s">
        <v>47</v>
      </c>
      <c r="G1164">
        <v>72</v>
      </c>
      <c r="H1164">
        <v>431379</v>
      </c>
      <c r="I1164" t="s">
        <v>34</v>
      </c>
      <c r="J1164" s="3">
        <v>43917</v>
      </c>
      <c r="K1164">
        <v>1100</v>
      </c>
      <c r="L1164" t="s">
        <v>5057</v>
      </c>
      <c r="M1164" t="s">
        <v>308</v>
      </c>
      <c r="N1164" t="s">
        <v>5058</v>
      </c>
      <c r="O1164" t="s">
        <v>5059</v>
      </c>
      <c r="P1164" t="s">
        <v>39</v>
      </c>
      <c r="Q1164">
        <v>19</v>
      </c>
      <c r="R1164" t="s">
        <v>40</v>
      </c>
      <c r="S1164" t="s">
        <v>118</v>
      </c>
      <c r="T1164">
        <v>79392</v>
      </c>
      <c r="U1164" s="1">
        <v>45497</v>
      </c>
      <c r="V1164" t="s">
        <v>126</v>
      </c>
      <c r="W1164">
        <v>125524</v>
      </c>
      <c r="X1164" t="s">
        <v>3102</v>
      </c>
      <c r="Y1164">
        <v>718</v>
      </c>
      <c r="Z1164">
        <v>1581</v>
      </c>
      <c r="AA1164">
        <v>7</v>
      </c>
      <c r="AB1164">
        <v>4426.8</v>
      </c>
      <c r="AC1164">
        <f>Table1_1[[#This Row],[Price]]*Table1_1[[#This Row],[Quantity]]</f>
        <v>11067</v>
      </c>
    </row>
    <row r="1165" spans="1:29" x14ac:dyDescent="0.3">
      <c r="A1165" t="s">
        <v>28</v>
      </c>
      <c r="B1165" t="s">
        <v>29</v>
      </c>
      <c r="C1165" t="s">
        <v>66</v>
      </c>
      <c r="D1165" t="s">
        <v>55</v>
      </c>
      <c r="E1165" t="s">
        <v>46</v>
      </c>
      <c r="F1165" t="s">
        <v>57</v>
      </c>
      <c r="G1165">
        <v>85</v>
      </c>
      <c r="H1165">
        <v>406963</v>
      </c>
      <c r="I1165" t="s">
        <v>58</v>
      </c>
      <c r="J1165" s="3">
        <v>44260</v>
      </c>
      <c r="K1165">
        <v>1100</v>
      </c>
      <c r="L1165" t="s">
        <v>5060</v>
      </c>
      <c r="M1165" t="s">
        <v>345</v>
      </c>
      <c r="N1165" t="s">
        <v>5061</v>
      </c>
      <c r="O1165" t="s">
        <v>5062</v>
      </c>
      <c r="P1165" t="s">
        <v>39</v>
      </c>
      <c r="Q1165">
        <v>14</v>
      </c>
      <c r="R1165" t="s">
        <v>40</v>
      </c>
      <c r="S1165" t="s">
        <v>118</v>
      </c>
      <c r="T1165">
        <v>84081</v>
      </c>
      <c r="U1165" s="1">
        <v>45415</v>
      </c>
      <c r="V1165" t="s">
        <v>140</v>
      </c>
      <c r="W1165">
        <v>494239</v>
      </c>
      <c r="X1165" t="s">
        <v>5063</v>
      </c>
      <c r="Y1165">
        <v>865</v>
      </c>
      <c r="Z1165">
        <v>1013</v>
      </c>
      <c r="AA1165">
        <v>7</v>
      </c>
      <c r="AB1165">
        <v>2836.4</v>
      </c>
      <c r="AC1165">
        <f>Table1_1[[#This Row],[Price]]*Table1_1[[#This Row],[Quantity]]</f>
        <v>7091</v>
      </c>
    </row>
    <row r="1166" spans="1:29" x14ac:dyDescent="0.3">
      <c r="A1166" t="s">
        <v>28</v>
      </c>
      <c r="B1166" t="s">
        <v>29</v>
      </c>
      <c r="C1166" t="s">
        <v>54</v>
      </c>
      <c r="D1166" t="s">
        <v>291</v>
      </c>
      <c r="E1166" t="s">
        <v>46</v>
      </c>
      <c r="F1166" t="s">
        <v>150</v>
      </c>
      <c r="G1166">
        <v>96</v>
      </c>
      <c r="H1166">
        <v>424218</v>
      </c>
      <c r="I1166" t="s">
        <v>34</v>
      </c>
      <c r="J1166" s="3">
        <v>44077</v>
      </c>
      <c r="K1166">
        <v>1300</v>
      </c>
      <c r="L1166" t="s">
        <v>5064</v>
      </c>
      <c r="M1166" t="s">
        <v>85</v>
      </c>
      <c r="N1166" t="s">
        <v>5065</v>
      </c>
      <c r="O1166">
        <v>-8640</v>
      </c>
      <c r="P1166" t="s">
        <v>87</v>
      </c>
      <c r="Q1166">
        <v>16</v>
      </c>
      <c r="R1166" t="s">
        <v>40</v>
      </c>
      <c r="S1166" t="s">
        <v>63</v>
      </c>
      <c r="T1166">
        <v>13119</v>
      </c>
      <c r="U1166" s="1">
        <v>45505</v>
      </c>
      <c r="V1166" t="s">
        <v>64</v>
      </c>
      <c r="W1166">
        <v>919784</v>
      </c>
      <c r="X1166" t="s">
        <v>5066</v>
      </c>
      <c r="Y1166">
        <v>592</v>
      </c>
      <c r="Z1166">
        <v>2276</v>
      </c>
      <c r="AA1166">
        <v>1</v>
      </c>
      <c r="AB1166">
        <v>910.40000000000009</v>
      </c>
      <c r="AC1166">
        <f>Table1_1[[#This Row],[Price]]*Table1_1[[#This Row],[Quantity]]</f>
        <v>2276</v>
      </c>
    </row>
    <row r="1167" spans="1:29" x14ac:dyDescent="0.3">
      <c r="A1167" t="s">
        <v>28</v>
      </c>
      <c r="B1167" t="s">
        <v>29</v>
      </c>
      <c r="C1167" t="s">
        <v>66</v>
      </c>
      <c r="D1167" t="s">
        <v>74</v>
      </c>
      <c r="E1167" t="s">
        <v>56</v>
      </c>
      <c r="F1167" t="s">
        <v>175</v>
      </c>
      <c r="G1167">
        <v>52</v>
      </c>
      <c r="H1167">
        <v>434885</v>
      </c>
      <c r="I1167" t="s">
        <v>58</v>
      </c>
      <c r="J1167" s="3">
        <v>45126</v>
      </c>
      <c r="K1167">
        <v>950</v>
      </c>
      <c r="L1167" t="s">
        <v>5068</v>
      </c>
      <c r="M1167" t="s">
        <v>205</v>
      </c>
      <c r="N1167" t="s">
        <v>5069</v>
      </c>
      <c r="O1167" t="s">
        <v>5070</v>
      </c>
      <c r="P1167" t="s">
        <v>87</v>
      </c>
      <c r="Q1167">
        <v>9</v>
      </c>
      <c r="R1167" t="s">
        <v>88</v>
      </c>
      <c r="S1167" t="s">
        <v>118</v>
      </c>
      <c r="T1167">
        <v>70651</v>
      </c>
      <c r="U1167" s="1">
        <v>45390</v>
      </c>
      <c r="V1167" t="s">
        <v>80</v>
      </c>
      <c r="W1167">
        <v>292975</v>
      </c>
      <c r="X1167" t="s">
        <v>5071</v>
      </c>
      <c r="Y1167">
        <v>738</v>
      </c>
      <c r="Z1167">
        <v>2638</v>
      </c>
      <c r="AA1167">
        <v>2</v>
      </c>
      <c r="AB1167">
        <v>2110.4</v>
      </c>
      <c r="AC1167">
        <f>Table1_1[[#This Row],[Price]]*Table1_1[[#This Row],[Quantity]]</f>
        <v>5276</v>
      </c>
    </row>
    <row r="1168" spans="1:29" x14ac:dyDescent="0.3">
      <c r="A1168" t="s">
        <v>28</v>
      </c>
      <c r="B1168" t="s">
        <v>29</v>
      </c>
      <c r="C1168" t="s">
        <v>30</v>
      </c>
      <c r="D1168" t="s">
        <v>511</v>
      </c>
      <c r="E1168" t="s">
        <v>56</v>
      </c>
      <c r="F1168" t="s">
        <v>355</v>
      </c>
      <c r="G1168">
        <v>97</v>
      </c>
      <c r="H1168">
        <v>439269</v>
      </c>
      <c r="I1168" t="s">
        <v>58</v>
      </c>
      <c r="J1168" s="3">
        <v>45250</v>
      </c>
      <c r="K1168">
        <v>1200</v>
      </c>
      <c r="L1168" t="s">
        <v>5072</v>
      </c>
      <c r="M1168" t="s">
        <v>1483</v>
      </c>
      <c r="N1168" t="s">
        <v>5073</v>
      </c>
      <c r="O1168" t="s">
        <v>5074</v>
      </c>
      <c r="P1168" t="s">
        <v>71</v>
      </c>
      <c r="Q1168">
        <v>7</v>
      </c>
      <c r="R1168" t="s">
        <v>88</v>
      </c>
      <c r="S1168" t="s">
        <v>41</v>
      </c>
      <c r="T1168">
        <v>96686</v>
      </c>
      <c r="U1168" s="1">
        <v>45627</v>
      </c>
      <c r="V1168" t="s">
        <v>259</v>
      </c>
      <c r="W1168">
        <v>584389</v>
      </c>
      <c r="X1168" t="s">
        <v>2278</v>
      </c>
      <c r="Y1168">
        <v>751</v>
      </c>
      <c r="Z1168">
        <v>1039</v>
      </c>
      <c r="AA1168">
        <v>3</v>
      </c>
      <c r="AB1168">
        <v>1246.8000000000002</v>
      </c>
      <c r="AC1168">
        <f>Table1_1[[#This Row],[Price]]*Table1_1[[#This Row],[Quantity]]</f>
        <v>3117</v>
      </c>
    </row>
    <row r="1169" spans="1:29" x14ac:dyDescent="0.3">
      <c r="A1169" t="s">
        <v>28</v>
      </c>
      <c r="B1169" t="s">
        <v>29</v>
      </c>
      <c r="C1169" t="s">
        <v>66</v>
      </c>
      <c r="D1169" t="s">
        <v>105</v>
      </c>
      <c r="E1169" t="s">
        <v>32</v>
      </c>
      <c r="F1169" t="s">
        <v>33</v>
      </c>
      <c r="G1169">
        <v>35</v>
      </c>
      <c r="H1169">
        <v>424101</v>
      </c>
      <c r="I1169" t="s">
        <v>58</v>
      </c>
      <c r="J1169" s="3">
        <v>44824</v>
      </c>
      <c r="K1169">
        <v>1300</v>
      </c>
      <c r="L1169" t="s">
        <v>5076</v>
      </c>
      <c r="M1169" t="s">
        <v>1030</v>
      </c>
      <c r="N1169" t="s">
        <v>5077</v>
      </c>
      <c r="O1169" t="s">
        <v>5078</v>
      </c>
      <c r="P1169" t="s">
        <v>51</v>
      </c>
      <c r="Q1169">
        <v>16</v>
      </c>
      <c r="R1169" t="s">
        <v>88</v>
      </c>
      <c r="S1169" t="s">
        <v>41</v>
      </c>
      <c r="T1169">
        <v>96905</v>
      </c>
      <c r="U1169" s="1">
        <v>45378</v>
      </c>
      <c r="V1169" t="s">
        <v>72</v>
      </c>
      <c r="W1169">
        <v>891908</v>
      </c>
      <c r="X1169" t="s">
        <v>5079</v>
      </c>
      <c r="Y1169">
        <v>726</v>
      </c>
      <c r="Z1169">
        <v>2376</v>
      </c>
      <c r="AA1169">
        <v>6</v>
      </c>
      <c r="AB1169">
        <v>5702.4000000000015</v>
      </c>
      <c r="AC1169">
        <f>Table1_1[[#This Row],[Price]]*Table1_1[[#This Row],[Quantity]]</f>
        <v>14256</v>
      </c>
    </row>
    <row r="1170" spans="1:29" x14ac:dyDescent="0.3">
      <c r="A1170" t="s">
        <v>28</v>
      </c>
      <c r="B1170" t="s">
        <v>29</v>
      </c>
      <c r="C1170" t="s">
        <v>91</v>
      </c>
      <c r="D1170" t="s">
        <v>149</v>
      </c>
      <c r="E1170" t="s">
        <v>56</v>
      </c>
      <c r="F1170" t="s">
        <v>57</v>
      </c>
      <c r="G1170">
        <v>47</v>
      </c>
      <c r="H1170">
        <v>438487</v>
      </c>
      <c r="I1170" t="s">
        <v>58</v>
      </c>
      <c r="J1170" s="3">
        <v>45234</v>
      </c>
      <c r="K1170">
        <v>1200</v>
      </c>
      <c r="L1170" t="s">
        <v>5081</v>
      </c>
      <c r="M1170" t="s">
        <v>101</v>
      </c>
      <c r="N1170" t="s">
        <v>5082</v>
      </c>
      <c r="O1170" t="s">
        <v>5083</v>
      </c>
      <c r="P1170" t="s">
        <v>71</v>
      </c>
      <c r="Q1170">
        <v>4</v>
      </c>
      <c r="R1170" t="s">
        <v>40</v>
      </c>
      <c r="S1170" t="s">
        <v>79</v>
      </c>
      <c r="T1170">
        <v>56430</v>
      </c>
      <c r="U1170" s="1">
        <v>45331</v>
      </c>
      <c r="V1170" t="s">
        <v>119</v>
      </c>
      <c r="W1170">
        <v>433619</v>
      </c>
      <c r="X1170" t="s">
        <v>5084</v>
      </c>
      <c r="Y1170">
        <v>969</v>
      </c>
      <c r="Z1170">
        <v>2577</v>
      </c>
      <c r="AA1170">
        <v>3</v>
      </c>
      <c r="AB1170">
        <v>3092.4</v>
      </c>
      <c r="AC1170">
        <f>Table1_1[[#This Row],[Price]]*Table1_1[[#This Row],[Quantity]]</f>
        <v>7731</v>
      </c>
    </row>
    <row r="1171" spans="1:29" x14ac:dyDescent="0.3">
      <c r="A1171" t="s">
        <v>28</v>
      </c>
      <c r="B1171" t="s">
        <v>29</v>
      </c>
      <c r="C1171" t="s">
        <v>44</v>
      </c>
      <c r="D1171" t="s">
        <v>45</v>
      </c>
      <c r="E1171" t="s">
        <v>56</v>
      </c>
      <c r="F1171" t="s">
        <v>113</v>
      </c>
      <c r="G1171">
        <v>30</v>
      </c>
      <c r="H1171">
        <v>403711</v>
      </c>
      <c r="I1171" t="s">
        <v>58</v>
      </c>
      <c r="J1171" s="3">
        <v>44812</v>
      </c>
      <c r="K1171">
        <v>950</v>
      </c>
      <c r="L1171" t="s">
        <v>5085</v>
      </c>
      <c r="M1171" t="s">
        <v>736</v>
      </c>
      <c r="N1171" t="s">
        <v>5086</v>
      </c>
      <c r="O1171" t="s">
        <v>5087</v>
      </c>
      <c r="P1171" t="s">
        <v>87</v>
      </c>
      <c r="Q1171">
        <v>4</v>
      </c>
      <c r="R1171" t="s">
        <v>88</v>
      </c>
      <c r="S1171" t="s">
        <v>41</v>
      </c>
      <c r="T1171">
        <v>51229</v>
      </c>
      <c r="U1171" s="1">
        <v>45374</v>
      </c>
      <c r="V1171" t="s">
        <v>72</v>
      </c>
      <c r="W1171">
        <v>745061</v>
      </c>
      <c r="X1171" t="s">
        <v>5088</v>
      </c>
      <c r="Y1171">
        <v>905</v>
      </c>
      <c r="Z1171">
        <v>2332</v>
      </c>
      <c r="AA1171">
        <v>4</v>
      </c>
      <c r="AB1171">
        <v>3731.2000000000003</v>
      </c>
      <c r="AC1171">
        <f>Table1_1[[#This Row],[Price]]*Table1_1[[#This Row],[Quantity]]</f>
        <v>9328</v>
      </c>
    </row>
    <row r="1172" spans="1:29" x14ac:dyDescent="0.3">
      <c r="A1172" t="s">
        <v>28</v>
      </c>
      <c r="B1172" t="s">
        <v>29</v>
      </c>
      <c r="C1172" t="s">
        <v>66</v>
      </c>
      <c r="D1172" t="s">
        <v>524</v>
      </c>
      <c r="E1172" t="s">
        <v>32</v>
      </c>
      <c r="F1172" t="s">
        <v>113</v>
      </c>
      <c r="G1172">
        <v>87</v>
      </c>
      <c r="H1172">
        <v>414290</v>
      </c>
      <c r="I1172" t="s">
        <v>34</v>
      </c>
      <c r="J1172" s="3">
        <v>44717</v>
      </c>
      <c r="K1172">
        <v>1400</v>
      </c>
      <c r="L1172" t="s">
        <v>5090</v>
      </c>
      <c r="M1172" t="s">
        <v>211</v>
      </c>
      <c r="N1172" t="s">
        <v>5091</v>
      </c>
      <c r="O1172" t="s">
        <v>5092</v>
      </c>
      <c r="P1172" t="s">
        <v>39</v>
      </c>
      <c r="Q1172">
        <v>11</v>
      </c>
      <c r="R1172" t="s">
        <v>40</v>
      </c>
      <c r="S1172" t="s">
        <v>41</v>
      </c>
      <c r="T1172">
        <v>21046</v>
      </c>
      <c r="U1172" s="1">
        <v>45468</v>
      </c>
      <c r="V1172" t="s">
        <v>52</v>
      </c>
      <c r="W1172">
        <v>694987</v>
      </c>
      <c r="X1172" t="s">
        <v>5093</v>
      </c>
      <c r="Y1172">
        <v>298</v>
      </c>
      <c r="Z1172">
        <v>1843</v>
      </c>
      <c r="AA1172">
        <v>6</v>
      </c>
      <c r="AB1172">
        <v>4423.2</v>
      </c>
      <c r="AC1172">
        <f>Table1_1[[#This Row],[Price]]*Table1_1[[#This Row],[Quantity]]</f>
        <v>11058</v>
      </c>
    </row>
    <row r="1173" spans="1:29" x14ac:dyDescent="0.3">
      <c r="A1173" t="s">
        <v>28</v>
      </c>
      <c r="B1173" t="s">
        <v>29</v>
      </c>
      <c r="C1173" t="s">
        <v>44</v>
      </c>
      <c r="D1173" t="s">
        <v>546</v>
      </c>
      <c r="E1173" t="s">
        <v>46</v>
      </c>
      <c r="F1173" t="s">
        <v>57</v>
      </c>
      <c r="G1173">
        <v>37</v>
      </c>
      <c r="H1173">
        <v>405698</v>
      </c>
      <c r="I1173" t="s">
        <v>34</v>
      </c>
      <c r="J1173" s="3">
        <v>44820</v>
      </c>
      <c r="K1173">
        <v>1200</v>
      </c>
      <c r="L1173" t="s">
        <v>5094</v>
      </c>
      <c r="M1173" t="s">
        <v>1483</v>
      </c>
      <c r="N1173" t="s">
        <v>5095</v>
      </c>
      <c r="O1173" t="s">
        <v>5096</v>
      </c>
      <c r="P1173" t="s">
        <v>51</v>
      </c>
      <c r="Q1173">
        <v>15</v>
      </c>
      <c r="R1173" t="s">
        <v>40</v>
      </c>
      <c r="S1173" t="s">
        <v>118</v>
      </c>
      <c r="T1173">
        <v>54702</v>
      </c>
      <c r="U1173" s="1">
        <v>45558</v>
      </c>
      <c r="V1173" t="s">
        <v>180</v>
      </c>
      <c r="W1173">
        <v>910284</v>
      </c>
      <c r="X1173" t="s">
        <v>5097</v>
      </c>
      <c r="Y1173">
        <v>999</v>
      </c>
      <c r="Z1173">
        <v>661</v>
      </c>
      <c r="AA1173">
        <v>2</v>
      </c>
      <c r="AB1173">
        <v>528.80000000000007</v>
      </c>
      <c r="AC1173">
        <f>Table1_1[[#This Row],[Price]]*Table1_1[[#This Row],[Quantity]]</f>
        <v>1322</v>
      </c>
    </row>
    <row r="1174" spans="1:29" x14ac:dyDescent="0.3">
      <c r="A1174" t="s">
        <v>28</v>
      </c>
      <c r="B1174" t="s">
        <v>29</v>
      </c>
      <c r="C1174" t="s">
        <v>148</v>
      </c>
      <c r="D1174" t="s">
        <v>254</v>
      </c>
      <c r="E1174" t="s">
        <v>56</v>
      </c>
      <c r="F1174" t="s">
        <v>47</v>
      </c>
      <c r="G1174">
        <v>19</v>
      </c>
      <c r="H1174">
        <v>404163</v>
      </c>
      <c r="I1174" t="s">
        <v>34</v>
      </c>
      <c r="J1174" s="3">
        <v>43980</v>
      </c>
      <c r="K1174">
        <v>950</v>
      </c>
      <c r="L1174" t="s">
        <v>5099</v>
      </c>
      <c r="M1174" t="s">
        <v>1212</v>
      </c>
      <c r="N1174" t="s">
        <v>5100</v>
      </c>
      <c r="O1174">
        <v>2078600845</v>
      </c>
      <c r="P1174" t="s">
        <v>87</v>
      </c>
      <c r="Q1174">
        <v>8</v>
      </c>
      <c r="R1174" t="s">
        <v>88</v>
      </c>
      <c r="S1174" t="s">
        <v>79</v>
      </c>
      <c r="T1174">
        <v>15856</v>
      </c>
      <c r="U1174" s="1">
        <v>45446</v>
      </c>
      <c r="V1174" t="s">
        <v>52</v>
      </c>
      <c r="W1174">
        <v>728518</v>
      </c>
      <c r="X1174" t="s">
        <v>5101</v>
      </c>
      <c r="Y1174">
        <v>702</v>
      </c>
      <c r="Z1174">
        <v>1181</v>
      </c>
      <c r="AA1174">
        <v>8</v>
      </c>
      <c r="AB1174">
        <v>3779.2000000000003</v>
      </c>
      <c r="AC1174">
        <f>Table1_1[[#This Row],[Price]]*Table1_1[[#This Row],[Quantity]]</f>
        <v>9448</v>
      </c>
    </row>
    <row r="1175" spans="1:29" x14ac:dyDescent="0.3">
      <c r="A1175" t="s">
        <v>28</v>
      </c>
      <c r="B1175" t="s">
        <v>29</v>
      </c>
      <c r="C1175" t="s">
        <v>148</v>
      </c>
      <c r="D1175" t="s">
        <v>182</v>
      </c>
      <c r="E1175" t="s">
        <v>32</v>
      </c>
      <c r="F1175" t="s">
        <v>57</v>
      </c>
      <c r="G1175">
        <v>51</v>
      </c>
      <c r="H1175">
        <v>413917</v>
      </c>
      <c r="I1175" t="s">
        <v>58</v>
      </c>
      <c r="J1175" s="3">
        <v>45165</v>
      </c>
      <c r="K1175">
        <v>1400</v>
      </c>
      <c r="L1175" t="s">
        <v>5103</v>
      </c>
      <c r="M1175" t="s">
        <v>372</v>
      </c>
      <c r="N1175" t="s">
        <v>5104</v>
      </c>
      <c r="O1175" t="s">
        <v>5105</v>
      </c>
      <c r="P1175" t="s">
        <v>71</v>
      </c>
      <c r="Q1175">
        <v>10</v>
      </c>
      <c r="R1175" t="s">
        <v>40</v>
      </c>
      <c r="S1175" t="s">
        <v>63</v>
      </c>
      <c r="T1175">
        <v>38549</v>
      </c>
      <c r="U1175" s="1">
        <v>45529</v>
      </c>
      <c r="V1175" t="s">
        <v>64</v>
      </c>
      <c r="W1175">
        <v>651621</v>
      </c>
      <c r="X1175" t="s">
        <v>5106</v>
      </c>
      <c r="Y1175">
        <v>948</v>
      </c>
      <c r="Z1175">
        <v>867</v>
      </c>
      <c r="AA1175">
        <v>5</v>
      </c>
      <c r="AB1175">
        <v>1734</v>
      </c>
      <c r="AC1175">
        <f>Table1_1[[#This Row],[Price]]*Table1_1[[#This Row],[Quantity]]</f>
        <v>4335</v>
      </c>
    </row>
    <row r="1176" spans="1:29" x14ac:dyDescent="0.3">
      <c r="A1176" t="s">
        <v>28</v>
      </c>
      <c r="B1176" t="s">
        <v>29</v>
      </c>
      <c r="C1176" t="s">
        <v>44</v>
      </c>
      <c r="D1176" t="s">
        <v>511</v>
      </c>
      <c r="E1176" t="s">
        <v>32</v>
      </c>
      <c r="F1176" t="s">
        <v>47</v>
      </c>
      <c r="G1176">
        <v>1</v>
      </c>
      <c r="H1176">
        <v>403411</v>
      </c>
      <c r="I1176" t="s">
        <v>34</v>
      </c>
      <c r="J1176" s="3">
        <v>45406</v>
      </c>
      <c r="K1176">
        <v>950</v>
      </c>
      <c r="L1176" t="s">
        <v>5107</v>
      </c>
      <c r="M1176" t="s">
        <v>596</v>
      </c>
      <c r="N1176" t="s">
        <v>5108</v>
      </c>
      <c r="O1176" t="s">
        <v>5109</v>
      </c>
      <c r="P1176" t="s">
        <v>51</v>
      </c>
      <c r="Q1176">
        <v>9</v>
      </c>
      <c r="R1176" t="s">
        <v>88</v>
      </c>
      <c r="S1176" t="s">
        <v>63</v>
      </c>
      <c r="T1176">
        <v>14720</v>
      </c>
      <c r="U1176" s="1">
        <v>45311</v>
      </c>
      <c r="V1176" t="s">
        <v>111</v>
      </c>
      <c r="W1176">
        <v>385818</v>
      </c>
      <c r="X1176" t="s">
        <v>5110</v>
      </c>
      <c r="Y1176">
        <v>586</v>
      </c>
      <c r="Z1176">
        <v>2791</v>
      </c>
      <c r="AA1176">
        <v>5</v>
      </c>
      <c r="AB1176">
        <v>5582</v>
      </c>
      <c r="AC1176">
        <f>Table1_1[[#This Row],[Price]]*Table1_1[[#This Row],[Quantity]]</f>
        <v>13955</v>
      </c>
    </row>
    <row r="1177" spans="1:29" x14ac:dyDescent="0.3">
      <c r="A1177" t="s">
        <v>28</v>
      </c>
      <c r="B1177" t="s">
        <v>29</v>
      </c>
      <c r="C1177" t="s">
        <v>193</v>
      </c>
      <c r="D1177" t="s">
        <v>261</v>
      </c>
      <c r="E1177" t="s">
        <v>46</v>
      </c>
      <c r="F1177" t="s">
        <v>57</v>
      </c>
      <c r="G1177">
        <v>95</v>
      </c>
      <c r="H1177">
        <v>420971</v>
      </c>
      <c r="I1177" t="s">
        <v>58</v>
      </c>
      <c r="J1177" s="3">
        <v>45277</v>
      </c>
      <c r="K1177">
        <v>1400</v>
      </c>
      <c r="L1177" t="s">
        <v>5111</v>
      </c>
      <c r="M1177" t="s">
        <v>244</v>
      </c>
      <c r="N1177" t="s">
        <v>5112</v>
      </c>
      <c r="O1177" t="s">
        <v>5113</v>
      </c>
      <c r="P1177" t="s">
        <v>51</v>
      </c>
      <c r="Q1177">
        <v>18</v>
      </c>
      <c r="R1177" t="s">
        <v>40</v>
      </c>
      <c r="S1177" t="s">
        <v>118</v>
      </c>
      <c r="T1177">
        <v>32740</v>
      </c>
      <c r="U1177" s="1">
        <v>45617</v>
      </c>
      <c r="V1177" t="s">
        <v>42</v>
      </c>
      <c r="W1177">
        <v>860205</v>
      </c>
      <c r="X1177" t="s">
        <v>5114</v>
      </c>
      <c r="Y1177">
        <v>825</v>
      </c>
      <c r="Z1177">
        <v>1186</v>
      </c>
      <c r="AA1177">
        <v>2</v>
      </c>
      <c r="AB1177">
        <v>948.80000000000007</v>
      </c>
      <c r="AC1177">
        <f>Table1_1[[#This Row],[Price]]*Table1_1[[#This Row],[Quantity]]</f>
        <v>2372</v>
      </c>
    </row>
    <row r="1178" spans="1:29" x14ac:dyDescent="0.3">
      <c r="A1178" t="s">
        <v>28</v>
      </c>
      <c r="B1178" t="s">
        <v>29</v>
      </c>
      <c r="C1178" t="s">
        <v>91</v>
      </c>
      <c r="D1178" t="s">
        <v>92</v>
      </c>
      <c r="E1178" t="s">
        <v>32</v>
      </c>
      <c r="F1178" t="s">
        <v>150</v>
      </c>
      <c r="G1178">
        <v>60</v>
      </c>
      <c r="H1178">
        <v>405626</v>
      </c>
      <c r="I1178" t="s">
        <v>34</v>
      </c>
      <c r="J1178" s="3">
        <v>44429</v>
      </c>
      <c r="K1178">
        <v>1100</v>
      </c>
      <c r="L1178" t="s">
        <v>5115</v>
      </c>
      <c r="M1178" t="s">
        <v>200</v>
      </c>
      <c r="N1178" t="s">
        <v>5116</v>
      </c>
      <c r="O1178" t="s">
        <v>5117</v>
      </c>
      <c r="P1178" t="s">
        <v>71</v>
      </c>
      <c r="Q1178">
        <v>13</v>
      </c>
      <c r="R1178" t="s">
        <v>88</v>
      </c>
      <c r="S1178" t="s">
        <v>79</v>
      </c>
      <c r="T1178">
        <v>65316</v>
      </c>
      <c r="U1178" s="1">
        <v>45539</v>
      </c>
      <c r="V1178" t="s">
        <v>180</v>
      </c>
      <c r="W1178">
        <v>323348</v>
      </c>
      <c r="X1178" t="s">
        <v>5118</v>
      </c>
      <c r="Y1178">
        <v>946</v>
      </c>
      <c r="Z1178">
        <v>2946</v>
      </c>
      <c r="AA1178">
        <v>2</v>
      </c>
      <c r="AB1178">
        <v>2356.8000000000002</v>
      </c>
      <c r="AC1178">
        <f>Table1_1[[#This Row],[Price]]*Table1_1[[#This Row],[Quantity]]</f>
        <v>5892</v>
      </c>
    </row>
    <row r="1179" spans="1:29" x14ac:dyDescent="0.3">
      <c r="A1179" t="s">
        <v>28</v>
      </c>
      <c r="B1179" t="s">
        <v>29</v>
      </c>
      <c r="C1179" t="s">
        <v>157</v>
      </c>
      <c r="D1179" t="s">
        <v>616</v>
      </c>
      <c r="E1179" t="s">
        <v>32</v>
      </c>
      <c r="F1179" t="s">
        <v>57</v>
      </c>
      <c r="G1179">
        <v>86</v>
      </c>
      <c r="H1179">
        <v>403303</v>
      </c>
      <c r="I1179" t="s">
        <v>34</v>
      </c>
      <c r="J1179" s="3">
        <v>44580</v>
      </c>
      <c r="K1179">
        <v>1400</v>
      </c>
      <c r="L1179" t="s">
        <v>5119</v>
      </c>
      <c r="M1179" t="s">
        <v>1030</v>
      </c>
      <c r="N1179" t="s">
        <v>5120</v>
      </c>
      <c r="O1179">
        <v>5894315214</v>
      </c>
      <c r="P1179" t="s">
        <v>51</v>
      </c>
      <c r="Q1179">
        <v>17</v>
      </c>
      <c r="R1179" t="s">
        <v>88</v>
      </c>
      <c r="S1179" t="s">
        <v>79</v>
      </c>
      <c r="T1179">
        <v>34333</v>
      </c>
      <c r="U1179" s="1">
        <v>45606</v>
      </c>
      <c r="V1179" t="s">
        <v>42</v>
      </c>
      <c r="W1179">
        <v>775130</v>
      </c>
      <c r="X1179" t="s">
        <v>5121</v>
      </c>
      <c r="Y1179">
        <v>496</v>
      </c>
      <c r="Z1179">
        <v>788</v>
      </c>
      <c r="AA1179">
        <v>7</v>
      </c>
      <c r="AB1179">
        <v>2206.4</v>
      </c>
      <c r="AC1179">
        <f>Table1_1[[#This Row],[Price]]*Table1_1[[#This Row],[Quantity]]</f>
        <v>5516</v>
      </c>
    </row>
    <row r="1180" spans="1:29" x14ac:dyDescent="0.3">
      <c r="A1180" t="s">
        <v>28</v>
      </c>
      <c r="B1180" t="s">
        <v>29</v>
      </c>
      <c r="C1180" t="s">
        <v>54</v>
      </c>
      <c r="D1180" t="s">
        <v>442</v>
      </c>
      <c r="E1180" t="s">
        <v>46</v>
      </c>
      <c r="F1180" t="s">
        <v>106</v>
      </c>
      <c r="G1180">
        <v>88</v>
      </c>
      <c r="H1180">
        <v>406862</v>
      </c>
      <c r="I1180" t="s">
        <v>34</v>
      </c>
      <c r="J1180" s="3">
        <v>43833</v>
      </c>
      <c r="K1180">
        <v>1100</v>
      </c>
      <c r="L1180" t="s">
        <v>5122</v>
      </c>
      <c r="M1180" t="s">
        <v>36</v>
      </c>
      <c r="N1180" t="s">
        <v>5123</v>
      </c>
      <c r="O1180" t="s">
        <v>5124</v>
      </c>
      <c r="P1180" t="s">
        <v>39</v>
      </c>
      <c r="Q1180">
        <v>19</v>
      </c>
      <c r="R1180" t="s">
        <v>40</v>
      </c>
      <c r="S1180" t="s">
        <v>118</v>
      </c>
      <c r="T1180">
        <v>30339</v>
      </c>
      <c r="U1180" s="1">
        <v>45359</v>
      </c>
      <c r="V1180" t="s">
        <v>72</v>
      </c>
      <c r="W1180">
        <v>785125</v>
      </c>
      <c r="X1180" t="s">
        <v>5125</v>
      </c>
      <c r="Y1180">
        <v>929</v>
      </c>
      <c r="Z1180">
        <v>1023</v>
      </c>
      <c r="AA1180">
        <v>2</v>
      </c>
      <c r="AB1180">
        <v>818.40000000000009</v>
      </c>
      <c r="AC1180">
        <f>Table1_1[[#This Row],[Price]]*Table1_1[[#This Row],[Quantity]]</f>
        <v>2046</v>
      </c>
    </row>
    <row r="1181" spans="1:29" x14ac:dyDescent="0.3">
      <c r="A1181" t="s">
        <v>28</v>
      </c>
      <c r="B1181" t="s">
        <v>29</v>
      </c>
      <c r="C1181" t="s">
        <v>157</v>
      </c>
      <c r="D1181" t="s">
        <v>338</v>
      </c>
      <c r="E1181" t="s">
        <v>56</v>
      </c>
      <c r="F1181" t="s">
        <v>135</v>
      </c>
      <c r="G1181">
        <v>49</v>
      </c>
      <c r="H1181">
        <v>437549</v>
      </c>
      <c r="I1181" t="s">
        <v>58</v>
      </c>
      <c r="J1181" s="3">
        <v>44699</v>
      </c>
      <c r="K1181">
        <v>1300</v>
      </c>
      <c r="L1181" t="s">
        <v>5127</v>
      </c>
      <c r="M1181" t="s">
        <v>1356</v>
      </c>
      <c r="N1181" t="s">
        <v>5128</v>
      </c>
      <c r="O1181" t="s">
        <v>5129</v>
      </c>
      <c r="P1181" t="s">
        <v>39</v>
      </c>
      <c r="Q1181">
        <v>12</v>
      </c>
      <c r="R1181" t="s">
        <v>40</v>
      </c>
      <c r="S1181" t="s">
        <v>118</v>
      </c>
      <c r="T1181">
        <v>14484</v>
      </c>
      <c r="U1181" s="1">
        <v>45498</v>
      </c>
      <c r="V1181" t="s">
        <v>126</v>
      </c>
      <c r="W1181">
        <v>308711</v>
      </c>
      <c r="X1181" t="s">
        <v>5130</v>
      </c>
      <c r="Y1181">
        <v>903</v>
      </c>
      <c r="Z1181">
        <v>1989</v>
      </c>
      <c r="AA1181">
        <v>4</v>
      </c>
      <c r="AB1181">
        <v>3182.4</v>
      </c>
      <c r="AC1181">
        <f>Table1_1[[#This Row],[Price]]*Table1_1[[#This Row],[Quantity]]</f>
        <v>7956</v>
      </c>
    </row>
    <row r="1182" spans="1:29" x14ac:dyDescent="0.3">
      <c r="A1182" t="s">
        <v>28</v>
      </c>
      <c r="B1182" t="s">
        <v>29</v>
      </c>
      <c r="C1182" t="s">
        <v>91</v>
      </c>
      <c r="D1182" t="s">
        <v>254</v>
      </c>
      <c r="E1182" t="s">
        <v>32</v>
      </c>
      <c r="F1182" t="s">
        <v>57</v>
      </c>
      <c r="G1182">
        <v>52</v>
      </c>
      <c r="H1182">
        <v>407684</v>
      </c>
      <c r="I1182" t="s">
        <v>58</v>
      </c>
      <c r="J1182" s="3">
        <v>45150</v>
      </c>
      <c r="K1182">
        <v>950</v>
      </c>
      <c r="L1182" t="s">
        <v>5131</v>
      </c>
      <c r="M1182" t="s">
        <v>1058</v>
      </c>
      <c r="N1182" t="s">
        <v>5132</v>
      </c>
      <c r="O1182" t="s">
        <v>5133</v>
      </c>
      <c r="P1182" t="s">
        <v>71</v>
      </c>
      <c r="Q1182">
        <v>9</v>
      </c>
      <c r="R1182" t="s">
        <v>40</v>
      </c>
      <c r="S1182" t="s">
        <v>79</v>
      </c>
      <c r="T1182">
        <v>68002</v>
      </c>
      <c r="U1182" s="1">
        <v>45529</v>
      </c>
      <c r="V1182" t="s">
        <v>64</v>
      </c>
      <c r="W1182">
        <v>348583</v>
      </c>
      <c r="X1182" t="s">
        <v>5134</v>
      </c>
      <c r="Y1182">
        <v>727</v>
      </c>
      <c r="Z1182">
        <v>2101</v>
      </c>
      <c r="AA1182">
        <v>3</v>
      </c>
      <c r="AB1182">
        <v>2521.2000000000003</v>
      </c>
      <c r="AC1182">
        <f>Table1_1[[#This Row],[Price]]*Table1_1[[#This Row],[Quantity]]</f>
        <v>6303</v>
      </c>
    </row>
    <row r="1183" spans="1:29" x14ac:dyDescent="0.3">
      <c r="A1183" t="s">
        <v>28</v>
      </c>
      <c r="B1183" t="s">
        <v>29</v>
      </c>
      <c r="C1183" t="s">
        <v>157</v>
      </c>
      <c r="D1183" t="s">
        <v>98</v>
      </c>
      <c r="E1183" t="s">
        <v>56</v>
      </c>
      <c r="F1183" t="s">
        <v>150</v>
      </c>
      <c r="G1183">
        <v>26</v>
      </c>
      <c r="H1183">
        <v>439086</v>
      </c>
      <c r="I1183" t="s">
        <v>58</v>
      </c>
      <c r="J1183" s="3">
        <v>45297</v>
      </c>
      <c r="K1183">
        <v>1000</v>
      </c>
      <c r="L1183" t="s">
        <v>5136</v>
      </c>
      <c r="M1183" t="s">
        <v>394</v>
      </c>
      <c r="N1183" t="s">
        <v>5137</v>
      </c>
      <c r="O1183">
        <v>4656724610</v>
      </c>
      <c r="P1183" t="s">
        <v>71</v>
      </c>
      <c r="Q1183">
        <v>15</v>
      </c>
      <c r="R1183" t="s">
        <v>88</v>
      </c>
      <c r="S1183" t="s">
        <v>41</v>
      </c>
      <c r="T1183">
        <v>63759</v>
      </c>
      <c r="U1183" s="1">
        <v>45626</v>
      </c>
      <c r="V1183" t="s">
        <v>42</v>
      </c>
      <c r="W1183">
        <v>989292</v>
      </c>
      <c r="X1183" t="s">
        <v>5138</v>
      </c>
      <c r="Y1183">
        <v>239</v>
      </c>
      <c r="Z1183">
        <v>2677</v>
      </c>
      <c r="AA1183">
        <v>3</v>
      </c>
      <c r="AB1183">
        <v>3212.4</v>
      </c>
      <c r="AC1183">
        <f>Table1_1[[#This Row],[Price]]*Table1_1[[#This Row],[Quantity]]</f>
        <v>8031</v>
      </c>
    </row>
    <row r="1184" spans="1:29" x14ac:dyDescent="0.3">
      <c r="A1184" t="s">
        <v>28</v>
      </c>
      <c r="B1184" t="s">
        <v>29</v>
      </c>
      <c r="C1184" t="s">
        <v>66</v>
      </c>
      <c r="D1184" t="s">
        <v>380</v>
      </c>
      <c r="E1184" t="s">
        <v>32</v>
      </c>
      <c r="F1184" t="s">
        <v>47</v>
      </c>
      <c r="G1184">
        <v>36</v>
      </c>
      <c r="H1184">
        <v>418015</v>
      </c>
      <c r="I1184" t="s">
        <v>58</v>
      </c>
      <c r="J1184" s="3">
        <v>44560</v>
      </c>
      <c r="K1184">
        <v>1400</v>
      </c>
      <c r="L1184" t="s">
        <v>5139</v>
      </c>
      <c r="M1184" t="s">
        <v>2054</v>
      </c>
      <c r="N1184" t="s">
        <v>5140</v>
      </c>
      <c r="O1184" t="s">
        <v>5141</v>
      </c>
      <c r="P1184" t="s">
        <v>39</v>
      </c>
      <c r="Q1184">
        <v>16</v>
      </c>
      <c r="R1184" t="s">
        <v>40</v>
      </c>
      <c r="S1184" t="s">
        <v>41</v>
      </c>
      <c r="T1184">
        <v>53290</v>
      </c>
      <c r="U1184" s="1">
        <v>45578</v>
      </c>
      <c r="V1184" t="s">
        <v>155</v>
      </c>
      <c r="W1184">
        <v>497388</v>
      </c>
      <c r="X1184" t="s">
        <v>5142</v>
      </c>
      <c r="Y1184">
        <v>523</v>
      </c>
      <c r="Z1184">
        <v>2824</v>
      </c>
      <c r="AA1184">
        <v>4</v>
      </c>
      <c r="AB1184">
        <v>4518.4000000000015</v>
      </c>
      <c r="AC1184">
        <f>Table1_1[[#This Row],[Price]]*Table1_1[[#This Row],[Quantity]]</f>
        <v>11296</v>
      </c>
    </row>
    <row r="1185" spans="1:29" x14ac:dyDescent="0.3">
      <c r="A1185" t="s">
        <v>28</v>
      </c>
      <c r="B1185" t="s">
        <v>29</v>
      </c>
      <c r="C1185" t="s">
        <v>91</v>
      </c>
      <c r="D1185" t="s">
        <v>227</v>
      </c>
      <c r="E1185" t="s">
        <v>46</v>
      </c>
      <c r="F1185" t="s">
        <v>113</v>
      </c>
      <c r="G1185">
        <v>77</v>
      </c>
      <c r="H1185">
        <v>406240</v>
      </c>
      <c r="I1185" t="s">
        <v>34</v>
      </c>
      <c r="J1185" s="3">
        <v>44749</v>
      </c>
      <c r="K1185">
        <v>1100</v>
      </c>
      <c r="L1185" t="s">
        <v>5143</v>
      </c>
      <c r="M1185" t="s">
        <v>478</v>
      </c>
      <c r="N1185" t="s">
        <v>5144</v>
      </c>
      <c r="O1185" t="s">
        <v>5145</v>
      </c>
      <c r="P1185" t="s">
        <v>39</v>
      </c>
      <c r="Q1185">
        <v>17</v>
      </c>
      <c r="R1185" t="s">
        <v>40</v>
      </c>
      <c r="S1185" t="s">
        <v>63</v>
      </c>
      <c r="T1185">
        <v>85200</v>
      </c>
      <c r="U1185" s="1">
        <v>45328</v>
      </c>
      <c r="V1185" t="s">
        <v>119</v>
      </c>
      <c r="W1185">
        <v>561074</v>
      </c>
      <c r="X1185" t="s">
        <v>5146</v>
      </c>
      <c r="Y1185">
        <v>943</v>
      </c>
      <c r="Z1185">
        <v>1722</v>
      </c>
      <c r="AA1185">
        <v>1</v>
      </c>
      <c r="AB1185">
        <v>688.80000000000007</v>
      </c>
      <c r="AC1185">
        <f>Table1_1[[#This Row],[Price]]*Table1_1[[#This Row],[Quantity]]</f>
        <v>1722</v>
      </c>
    </row>
    <row r="1186" spans="1:29" x14ac:dyDescent="0.3">
      <c r="A1186" t="s">
        <v>28</v>
      </c>
      <c r="B1186" t="s">
        <v>29</v>
      </c>
      <c r="C1186" t="s">
        <v>91</v>
      </c>
      <c r="D1186" t="s">
        <v>291</v>
      </c>
      <c r="E1186" t="s">
        <v>46</v>
      </c>
      <c r="F1186" t="s">
        <v>99</v>
      </c>
      <c r="G1186">
        <v>56</v>
      </c>
      <c r="H1186">
        <v>407064</v>
      </c>
      <c r="I1186" t="s">
        <v>34</v>
      </c>
      <c r="J1186" s="3">
        <v>45100</v>
      </c>
      <c r="K1186">
        <v>1100</v>
      </c>
      <c r="L1186" t="s">
        <v>5148</v>
      </c>
      <c r="M1186" t="s">
        <v>1483</v>
      </c>
      <c r="N1186" t="s">
        <v>5149</v>
      </c>
      <c r="O1186" t="s">
        <v>5150</v>
      </c>
      <c r="P1186" t="s">
        <v>87</v>
      </c>
      <c r="Q1186">
        <v>19</v>
      </c>
      <c r="R1186" t="s">
        <v>40</v>
      </c>
      <c r="S1186" t="s">
        <v>118</v>
      </c>
      <c r="T1186">
        <v>93997</v>
      </c>
      <c r="U1186" s="1">
        <v>45366</v>
      </c>
      <c r="V1186" t="s">
        <v>72</v>
      </c>
      <c r="W1186">
        <v>217834</v>
      </c>
      <c r="X1186" t="s">
        <v>5151</v>
      </c>
      <c r="Y1186">
        <v>938</v>
      </c>
      <c r="Z1186">
        <v>707</v>
      </c>
      <c r="AA1186">
        <v>3</v>
      </c>
      <c r="AB1186">
        <v>848.40000000000009</v>
      </c>
      <c r="AC1186">
        <f>Table1_1[[#This Row],[Price]]*Table1_1[[#This Row],[Quantity]]</f>
        <v>2121</v>
      </c>
    </row>
    <row r="1187" spans="1:29" x14ac:dyDescent="0.3">
      <c r="A1187" t="s">
        <v>28</v>
      </c>
      <c r="B1187" t="s">
        <v>29</v>
      </c>
      <c r="C1187" t="s">
        <v>91</v>
      </c>
      <c r="D1187" t="s">
        <v>442</v>
      </c>
      <c r="E1187" t="s">
        <v>32</v>
      </c>
      <c r="F1187" t="s">
        <v>33</v>
      </c>
      <c r="G1187">
        <v>86</v>
      </c>
      <c r="H1187">
        <v>406557</v>
      </c>
      <c r="I1187" t="s">
        <v>58</v>
      </c>
      <c r="J1187" s="3">
        <v>44377</v>
      </c>
      <c r="K1187">
        <v>1400</v>
      </c>
      <c r="L1187" t="s">
        <v>5153</v>
      </c>
      <c r="M1187" t="s">
        <v>269</v>
      </c>
      <c r="N1187" t="s">
        <v>5154</v>
      </c>
      <c r="O1187" t="s">
        <v>5155</v>
      </c>
      <c r="P1187" t="s">
        <v>71</v>
      </c>
      <c r="Q1187">
        <v>12</v>
      </c>
      <c r="R1187" t="s">
        <v>40</v>
      </c>
      <c r="S1187" t="s">
        <v>41</v>
      </c>
      <c r="T1187">
        <v>78628</v>
      </c>
      <c r="U1187" s="1">
        <v>45370</v>
      </c>
      <c r="V1187" t="s">
        <v>72</v>
      </c>
      <c r="W1187">
        <v>906293</v>
      </c>
      <c r="X1187" t="s">
        <v>5156</v>
      </c>
      <c r="Y1187">
        <v>276</v>
      </c>
      <c r="Z1187">
        <v>2433</v>
      </c>
      <c r="AA1187">
        <v>8</v>
      </c>
      <c r="AB1187">
        <v>7785.6</v>
      </c>
      <c r="AC1187">
        <f>Table1_1[[#This Row],[Price]]*Table1_1[[#This Row],[Quantity]]</f>
        <v>19464</v>
      </c>
    </row>
    <row r="1188" spans="1:29" x14ac:dyDescent="0.3">
      <c r="A1188" t="s">
        <v>28</v>
      </c>
      <c r="B1188" t="s">
        <v>29</v>
      </c>
      <c r="C1188" t="s">
        <v>44</v>
      </c>
      <c r="D1188" t="s">
        <v>163</v>
      </c>
      <c r="E1188" t="s">
        <v>46</v>
      </c>
      <c r="F1188" t="s">
        <v>355</v>
      </c>
      <c r="G1188">
        <v>99</v>
      </c>
      <c r="H1188">
        <v>404419</v>
      </c>
      <c r="I1188" t="s">
        <v>58</v>
      </c>
      <c r="J1188" s="3">
        <v>43897</v>
      </c>
      <c r="K1188">
        <v>1300</v>
      </c>
      <c r="L1188" t="s">
        <v>5157</v>
      </c>
      <c r="M1188" t="s">
        <v>313</v>
      </c>
      <c r="N1188" t="s">
        <v>5158</v>
      </c>
      <c r="O1188" t="s">
        <v>5159</v>
      </c>
      <c r="P1188" t="s">
        <v>87</v>
      </c>
      <c r="Q1188">
        <v>16</v>
      </c>
      <c r="R1188" t="s">
        <v>40</v>
      </c>
      <c r="S1188" t="s">
        <v>118</v>
      </c>
      <c r="T1188">
        <v>53333</v>
      </c>
      <c r="U1188" s="1">
        <v>45382</v>
      </c>
      <c r="V1188" t="s">
        <v>72</v>
      </c>
      <c r="W1188">
        <v>629847</v>
      </c>
      <c r="X1188" t="s">
        <v>5160</v>
      </c>
      <c r="Y1188">
        <v>577</v>
      </c>
      <c r="Z1188">
        <v>730</v>
      </c>
      <c r="AA1188">
        <v>5</v>
      </c>
      <c r="AB1188">
        <v>1460</v>
      </c>
      <c r="AC1188">
        <f>Table1_1[[#This Row],[Price]]*Table1_1[[#This Row],[Quantity]]</f>
        <v>3650</v>
      </c>
    </row>
    <row r="1189" spans="1:29" x14ac:dyDescent="0.3">
      <c r="A1189" t="s">
        <v>28</v>
      </c>
      <c r="B1189" t="s">
        <v>29</v>
      </c>
      <c r="C1189" t="s">
        <v>91</v>
      </c>
      <c r="D1189" t="s">
        <v>92</v>
      </c>
      <c r="E1189" t="s">
        <v>56</v>
      </c>
      <c r="F1189" t="s">
        <v>150</v>
      </c>
      <c r="G1189">
        <v>38</v>
      </c>
      <c r="H1189">
        <v>418251</v>
      </c>
      <c r="I1189" t="s">
        <v>34</v>
      </c>
      <c r="J1189" s="3">
        <v>44781</v>
      </c>
      <c r="K1189">
        <v>1200</v>
      </c>
      <c r="L1189" t="s">
        <v>5161</v>
      </c>
      <c r="M1189" t="s">
        <v>542</v>
      </c>
      <c r="N1189" t="s">
        <v>5162</v>
      </c>
      <c r="O1189" t="s">
        <v>5163</v>
      </c>
      <c r="P1189" t="s">
        <v>51</v>
      </c>
      <c r="Q1189">
        <v>14</v>
      </c>
      <c r="R1189" t="s">
        <v>88</v>
      </c>
      <c r="S1189" t="s">
        <v>63</v>
      </c>
      <c r="T1189">
        <v>51360</v>
      </c>
      <c r="U1189" s="1">
        <v>45532</v>
      </c>
      <c r="V1189" t="s">
        <v>64</v>
      </c>
      <c r="W1189">
        <v>187851</v>
      </c>
      <c r="X1189" t="s">
        <v>5164</v>
      </c>
      <c r="Y1189">
        <v>887</v>
      </c>
      <c r="Z1189">
        <v>1017</v>
      </c>
      <c r="AA1189">
        <v>3</v>
      </c>
      <c r="AB1189">
        <v>1220.4000000000001</v>
      </c>
      <c r="AC1189">
        <f>Table1_1[[#This Row],[Price]]*Table1_1[[#This Row],[Quantity]]</f>
        <v>3051</v>
      </c>
    </row>
    <row r="1190" spans="1:29" x14ac:dyDescent="0.3">
      <c r="A1190" t="s">
        <v>28</v>
      </c>
      <c r="B1190" t="s">
        <v>29</v>
      </c>
      <c r="C1190" t="s">
        <v>157</v>
      </c>
      <c r="D1190" t="s">
        <v>163</v>
      </c>
      <c r="E1190" t="s">
        <v>46</v>
      </c>
      <c r="F1190" t="s">
        <v>57</v>
      </c>
      <c r="G1190">
        <v>66</v>
      </c>
      <c r="H1190">
        <v>412138</v>
      </c>
      <c r="I1190" t="s">
        <v>34</v>
      </c>
      <c r="J1190" s="3">
        <v>44786</v>
      </c>
      <c r="K1190">
        <v>1200</v>
      </c>
      <c r="L1190" t="s">
        <v>4286</v>
      </c>
      <c r="M1190" t="s">
        <v>1291</v>
      </c>
      <c r="N1190" t="s">
        <v>5165</v>
      </c>
      <c r="O1190" t="s">
        <v>5166</v>
      </c>
      <c r="P1190" t="s">
        <v>87</v>
      </c>
      <c r="Q1190">
        <v>17</v>
      </c>
      <c r="R1190" t="s">
        <v>40</v>
      </c>
      <c r="S1190" t="s">
        <v>41</v>
      </c>
      <c r="T1190">
        <v>99274</v>
      </c>
      <c r="U1190" s="1">
        <v>45333</v>
      </c>
      <c r="V1190" t="s">
        <v>119</v>
      </c>
      <c r="W1190">
        <v>414857</v>
      </c>
      <c r="X1190" t="s">
        <v>5167</v>
      </c>
      <c r="Y1190">
        <v>741</v>
      </c>
      <c r="Z1190">
        <v>2554</v>
      </c>
      <c r="AA1190">
        <v>4</v>
      </c>
      <c r="AB1190">
        <v>4086.4</v>
      </c>
      <c r="AC1190">
        <f>Table1_1[[#This Row],[Price]]*Table1_1[[#This Row],[Quantity]]</f>
        <v>10216</v>
      </c>
    </row>
    <row r="1191" spans="1:29" x14ac:dyDescent="0.3">
      <c r="A1191" t="s">
        <v>28</v>
      </c>
      <c r="B1191" t="s">
        <v>29</v>
      </c>
      <c r="C1191" t="s">
        <v>91</v>
      </c>
      <c r="D1191" t="s">
        <v>105</v>
      </c>
      <c r="E1191" t="s">
        <v>46</v>
      </c>
      <c r="F1191" t="s">
        <v>33</v>
      </c>
      <c r="G1191">
        <v>76</v>
      </c>
      <c r="H1191">
        <v>436102</v>
      </c>
      <c r="I1191" t="s">
        <v>58</v>
      </c>
      <c r="J1191" s="3">
        <v>44924</v>
      </c>
      <c r="K1191">
        <v>1300</v>
      </c>
      <c r="L1191" t="s">
        <v>5168</v>
      </c>
      <c r="M1191" t="s">
        <v>1198</v>
      </c>
      <c r="N1191" t="s">
        <v>5169</v>
      </c>
      <c r="O1191" t="s">
        <v>5170</v>
      </c>
      <c r="P1191" t="s">
        <v>39</v>
      </c>
      <c r="Q1191">
        <v>7</v>
      </c>
      <c r="R1191" t="s">
        <v>40</v>
      </c>
      <c r="S1191" t="s">
        <v>79</v>
      </c>
      <c r="T1191">
        <v>96836</v>
      </c>
      <c r="U1191" s="1">
        <v>45324</v>
      </c>
      <c r="V1191" t="s">
        <v>119</v>
      </c>
      <c r="W1191">
        <v>619310</v>
      </c>
      <c r="X1191" t="s">
        <v>5171</v>
      </c>
      <c r="Y1191">
        <v>453</v>
      </c>
      <c r="Z1191">
        <v>2181</v>
      </c>
      <c r="AA1191">
        <v>5</v>
      </c>
      <c r="AB1191">
        <v>4362</v>
      </c>
      <c r="AC1191">
        <f>Table1_1[[#This Row],[Price]]*Table1_1[[#This Row],[Quantity]]</f>
        <v>10905</v>
      </c>
    </row>
    <row r="1192" spans="1:29" x14ac:dyDescent="0.3">
      <c r="A1192" t="s">
        <v>28</v>
      </c>
      <c r="B1192" t="s">
        <v>29</v>
      </c>
      <c r="C1192" t="s">
        <v>66</v>
      </c>
      <c r="D1192" t="s">
        <v>170</v>
      </c>
      <c r="E1192" t="s">
        <v>46</v>
      </c>
      <c r="F1192" t="s">
        <v>33</v>
      </c>
      <c r="G1192">
        <v>92</v>
      </c>
      <c r="H1192">
        <v>410868</v>
      </c>
      <c r="I1192" t="s">
        <v>58</v>
      </c>
      <c r="J1192" s="3">
        <v>45624</v>
      </c>
      <c r="K1192">
        <v>1100</v>
      </c>
      <c r="L1192" t="s">
        <v>5172</v>
      </c>
      <c r="M1192" t="s">
        <v>542</v>
      </c>
      <c r="N1192" t="s">
        <v>5173</v>
      </c>
      <c r="O1192" t="s">
        <v>5174</v>
      </c>
      <c r="P1192" t="s">
        <v>71</v>
      </c>
      <c r="Q1192">
        <v>15</v>
      </c>
      <c r="R1192" t="s">
        <v>88</v>
      </c>
      <c r="S1192" t="s">
        <v>118</v>
      </c>
      <c r="T1192">
        <v>95167</v>
      </c>
      <c r="U1192" s="1">
        <v>45534</v>
      </c>
      <c r="V1192" t="s">
        <v>64</v>
      </c>
      <c r="W1192">
        <v>177660</v>
      </c>
      <c r="X1192" t="s">
        <v>5175</v>
      </c>
      <c r="Y1192">
        <v>898</v>
      </c>
      <c r="Z1192">
        <v>2499</v>
      </c>
      <c r="AA1192">
        <v>8</v>
      </c>
      <c r="AB1192">
        <v>7996.8</v>
      </c>
      <c r="AC1192">
        <f>Table1_1[[#This Row],[Price]]*Table1_1[[#This Row],[Quantity]]</f>
        <v>19992</v>
      </c>
    </row>
    <row r="1193" spans="1:29" x14ac:dyDescent="0.3">
      <c r="A1193" t="s">
        <v>28</v>
      </c>
      <c r="B1193" t="s">
        <v>29</v>
      </c>
      <c r="C1193" t="s">
        <v>157</v>
      </c>
      <c r="D1193" t="s">
        <v>421</v>
      </c>
      <c r="E1193" t="s">
        <v>32</v>
      </c>
      <c r="F1193" t="s">
        <v>113</v>
      </c>
      <c r="G1193">
        <v>68</v>
      </c>
      <c r="H1193">
        <v>408436</v>
      </c>
      <c r="I1193" t="s">
        <v>34</v>
      </c>
      <c r="J1193" s="3">
        <v>45222</v>
      </c>
      <c r="K1193">
        <v>1400</v>
      </c>
      <c r="L1193" t="s">
        <v>5176</v>
      </c>
      <c r="M1193" t="s">
        <v>345</v>
      </c>
      <c r="N1193" t="s">
        <v>5177</v>
      </c>
      <c r="O1193" t="s">
        <v>5178</v>
      </c>
      <c r="P1193" t="s">
        <v>71</v>
      </c>
      <c r="Q1193">
        <v>8</v>
      </c>
      <c r="R1193" t="s">
        <v>40</v>
      </c>
      <c r="S1193" t="s">
        <v>79</v>
      </c>
      <c r="T1193">
        <v>37739</v>
      </c>
      <c r="U1193" s="1">
        <v>45392</v>
      </c>
      <c r="V1193" t="s">
        <v>80</v>
      </c>
      <c r="W1193">
        <v>662833</v>
      </c>
      <c r="X1193" t="s">
        <v>5179</v>
      </c>
      <c r="Y1193">
        <v>644</v>
      </c>
      <c r="Z1193">
        <v>1906</v>
      </c>
      <c r="AA1193">
        <v>8</v>
      </c>
      <c r="AB1193">
        <v>6099.2000000000007</v>
      </c>
      <c r="AC1193">
        <f>Table1_1[[#This Row],[Price]]*Table1_1[[#This Row],[Quantity]]</f>
        <v>15248</v>
      </c>
    </row>
    <row r="1194" spans="1:29" x14ac:dyDescent="0.3">
      <c r="A1194" t="s">
        <v>28</v>
      </c>
      <c r="B1194" t="s">
        <v>29</v>
      </c>
      <c r="C1194" t="s">
        <v>91</v>
      </c>
      <c r="D1194" t="s">
        <v>364</v>
      </c>
      <c r="E1194" t="s">
        <v>32</v>
      </c>
      <c r="F1194" t="s">
        <v>83</v>
      </c>
      <c r="G1194">
        <v>73</v>
      </c>
      <c r="H1194">
        <v>426588</v>
      </c>
      <c r="I1194" t="s">
        <v>58</v>
      </c>
      <c r="J1194" s="3">
        <v>44636</v>
      </c>
      <c r="K1194">
        <v>1200</v>
      </c>
      <c r="L1194" t="s">
        <v>5181</v>
      </c>
      <c r="M1194" t="s">
        <v>200</v>
      </c>
      <c r="N1194" t="s">
        <v>5182</v>
      </c>
      <c r="O1194">
        <v>4174386372</v>
      </c>
      <c r="P1194" t="s">
        <v>87</v>
      </c>
      <c r="Q1194">
        <v>8</v>
      </c>
      <c r="R1194" t="s">
        <v>88</v>
      </c>
      <c r="S1194" t="s">
        <v>79</v>
      </c>
      <c r="T1194">
        <v>43368</v>
      </c>
      <c r="U1194" s="1">
        <v>45318</v>
      </c>
      <c r="V1194" t="s">
        <v>111</v>
      </c>
      <c r="W1194">
        <v>314467</v>
      </c>
      <c r="X1194" t="s">
        <v>5183</v>
      </c>
      <c r="Y1194">
        <v>618</v>
      </c>
      <c r="Z1194">
        <v>2756</v>
      </c>
      <c r="AA1194">
        <v>7</v>
      </c>
      <c r="AB1194">
        <v>7716.8</v>
      </c>
      <c r="AC1194">
        <f>Table1_1[[#This Row],[Price]]*Table1_1[[#This Row],[Quantity]]</f>
        <v>19292</v>
      </c>
    </row>
    <row r="1195" spans="1:29" x14ac:dyDescent="0.3">
      <c r="A1195" t="s">
        <v>28</v>
      </c>
      <c r="B1195" t="s">
        <v>29</v>
      </c>
      <c r="C1195" t="s">
        <v>157</v>
      </c>
      <c r="D1195" t="s">
        <v>220</v>
      </c>
      <c r="E1195" t="s">
        <v>46</v>
      </c>
      <c r="F1195" t="s">
        <v>83</v>
      </c>
      <c r="G1195">
        <v>29</v>
      </c>
      <c r="H1195">
        <v>430864</v>
      </c>
      <c r="I1195" t="s">
        <v>58</v>
      </c>
      <c r="J1195" s="3">
        <v>45003</v>
      </c>
      <c r="K1195">
        <v>950</v>
      </c>
      <c r="L1195" t="s">
        <v>5184</v>
      </c>
      <c r="M1195" t="s">
        <v>361</v>
      </c>
      <c r="N1195" t="s">
        <v>5185</v>
      </c>
      <c r="O1195" t="s">
        <v>5186</v>
      </c>
      <c r="P1195" t="s">
        <v>51</v>
      </c>
      <c r="Q1195">
        <v>9</v>
      </c>
      <c r="R1195" t="s">
        <v>40</v>
      </c>
      <c r="S1195" t="s">
        <v>41</v>
      </c>
      <c r="T1195">
        <v>49212</v>
      </c>
      <c r="U1195" s="1">
        <v>45513</v>
      </c>
      <c r="V1195" t="s">
        <v>64</v>
      </c>
      <c r="W1195">
        <v>160406</v>
      </c>
      <c r="X1195" t="s">
        <v>5187</v>
      </c>
      <c r="Y1195">
        <v>577</v>
      </c>
      <c r="Z1195">
        <v>827</v>
      </c>
      <c r="AA1195">
        <v>3</v>
      </c>
      <c r="AB1195">
        <v>992.40000000000009</v>
      </c>
      <c r="AC1195">
        <f>Table1_1[[#This Row],[Price]]*Table1_1[[#This Row],[Quantity]]</f>
        <v>2481</v>
      </c>
    </row>
    <row r="1196" spans="1:29" x14ac:dyDescent="0.3">
      <c r="A1196" t="s">
        <v>28</v>
      </c>
      <c r="B1196" t="s">
        <v>29</v>
      </c>
      <c r="C1196" t="s">
        <v>148</v>
      </c>
      <c r="D1196" t="s">
        <v>163</v>
      </c>
      <c r="E1196" t="s">
        <v>32</v>
      </c>
      <c r="F1196" t="s">
        <v>113</v>
      </c>
      <c r="G1196">
        <v>36</v>
      </c>
      <c r="H1196">
        <v>431815</v>
      </c>
      <c r="I1196" t="s">
        <v>34</v>
      </c>
      <c r="J1196" s="3">
        <v>44424</v>
      </c>
      <c r="K1196">
        <v>1300</v>
      </c>
      <c r="L1196" t="s">
        <v>5189</v>
      </c>
      <c r="M1196" t="s">
        <v>361</v>
      </c>
      <c r="N1196" t="s">
        <v>5190</v>
      </c>
      <c r="O1196" t="s">
        <v>5191</v>
      </c>
      <c r="P1196" t="s">
        <v>51</v>
      </c>
      <c r="Q1196">
        <v>9</v>
      </c>
      <c r="R1196" t="s">
        <v>40</v>
      </c>
      <c r="S1196" t="s">
        <v>41</v>
      </c>
      <c r="T1196">
        <v>15858</v>
      </c>
      <c r="U1196" s="1">
        <v>45374</v>
      </c>
      <c r="V1196" t="s">
        <v>72</v>
      </c>
      <c r="W1196">
        <v>112400</v>
      </c>
      <c r="X1196" t="s">
        <v>5192</v>
      </c>
      <c r="Y1196">
        <v>894</v>
      </c>
      <c r="Z1196">
        <v>1489</v>
      </c>
      <c r="AA1196">
        <v>5</v>
      </c>
      <c r="AB1196">
        <v>2978</v>
      </c>
      <c r="AC1196">
        <f>Table1_1[[#This Row],[Price]]*Table1_1[[#This Row],[Quantity]]</f>
        <v>7445</v>
      </c>
    </row>
    <row r="1197" spans="1:29" x14ac:dyDescent="0.3">
      <c r="A1197" t="s">
        <v>28</v>
      </c>
      <c r="B1197" t="s">
        <v>29</v>
      </c>
      <c r="C1197" t="s">
        <v>54</v>
      </c>
      <c r="D1197" t="s">
        <v>546</v>
      </c>
      <c r="E1197" t="s">
        <v>46</v>
      </c>
      <c r="F1197" t="s">
        <v>99</v>
      </c>
      <c r="G1197">
        <v>65</v>
      </c>
      <c r="H1197">
        <v>402057</v>
      </c>
      <c r="I1197" t="s">
        <v>58</v>
      </c>
      <c r="J1197" s="3">
        <v>44365</v>
      </c>
      <c r="K1197">
        <v>950</v>
      </c>
      <c r="L1197" t="s">
        <v>5193</v>
      </c>
      <c r="M1197" t="s">
        <v>152</v>
      </c>
      <c r="N1197" t="s">
        <v>5194</v>
      </c>
      <c r="O1197" t="s">
        <v>5195</v>
      </c>
      <c r="P1197" t="s">
        <v>87</v>
      </c>
      <c r="Q1197">
        <v>15</v>
      </c>
      <c r="R1197" t="s">
        <v>88</v>
      </c>
      <c r="S1197" t="s">
        <v>63</v>
      </c>
      <c r="T1197">
        <v>94656</v>
      </c>
      <c r="U1197" s="1">
        <v>45584</v>
      </c>
      <c r="V1197" t="s">
        <v>155</v>
      </c>
      <c r="W1197">
        <v>631115</v>
      </c>
      <c r="X1197" t="s">
        <v>5196</v>
      </c>
      <c r="Y1197">
        <v>422</v>
      </c>
      <c r="Z1197">
        <v>751</v>
      </c>
      <c r="AA1197">
        <v>1</v>
      </c>
      <c r="AB1197">
        <v>300.40000000000003</v>
      </c>
      <c r="AC1197">
        <f>Table1_1[[#This Row],[Price]]*Table1_1[[#This Row],[Quantity]]</f>
        <v>751</v>
      </c>
    </row>
    <row r="1198" spans="1:29" x14ac:dyDescent="0.3">
      <c r="A1198" t="s">
        <v>28</v>
      </c>
      <c r="B1198" t="s">
        <v>29</v>
      </c>
      <c r="C1198" t="s">
        <v>91</v>
      </c>
      <c r="D1198" t="s">
        <v>616</v>
      </c>
      <c r="E1198" t="s">
        <v>56</v>
      </c>
      <c r="F1198" t="s">
        <v>135</v>
      </c>
      <c r="G1198">
        <v>85</v>
      </c>
      <c r="H1198">
        <v>419762</v>
      </c>
      <c r="I1198" t="s">
        <v>58</v>
      </c>
      <c r="J1198" s="3">
        <v>43864</v>
      </c>
      <c r="K1198">
        <v>1300</v>
      </c>
      <c r="L1198" t="s">
        <v>5198</v>
      </c>
      <c r="M1198" t="s">
        <v>256</v>
      </c>
      <c r="N1198" t="s">
        <v>5199</v>
      </c>
      <c r="O1198" t="s">
        <v>5200</v>
      </c>
      <c r="P1198" t="s">
        <v>71</v>
      </c>
      <c r="Q1198">
        <v>6</v>
      </c>
      <c r="R1198" t="s">
        <v>88</v>
      </c>
      <c r="S1198" t="s">
        <v>41</v>
      </c>
      <c r="T1198">
        <v>22666</v>
      </c>
      <c r="U1198" s="1">
        <v>45387</v>
      </c>
      <c r="V1198" t="s">
        <v>80</v>
      </c>
      <c r="W1198">
        <v>309145</v>
      </c>
      <c r="X1198" t="s">
        <v>5201</v>
      </c>
      <c r="Y1198">
        <v>901</v>
      </c>
      <c r="Z1198">
        <v>1610</v>
      </c>
      <c r="AA1198">
        <v>5</v>
      </c>
      <c r="AB1198">
        <v>3220</v>
      </c>
      <c r="AC1198">
        <f>Table1_1[[#This Row],[Price]]*Table1_1[[#This Row],[Quantity]]</f>
        <v>8050</v>
      </c>
    </row>
    <row r="1199" spans="1:29" x14ac:dyDescent="0.3">
      <c r="A1199" t="s">
        <v>28</v>
      </c>
      <c r="B1199" t="s">
        <v>29</v>
      </c>
      <c r="C1199" t="s">
        <v>157</v>
      </c>
      <c r="D1199" t="s">
        <v>220</v>
      </c>
      <c r="E1199" t="s">
        <v>56</v>
      </c>
      <c r="F1199" t="s">
        <v>106</v>
      </c>
      <c r="G1199">
        <v>10</v>
      </c>
      <c r="H1199">
        <v>438384</v>
      </c>
      <c r="I1199" t="s">
        <v>34</v>
      </c>
      <c r="J1199" s="3">
        <v>44604</v>
      </c>
      <c r="K1199">
        <v>1200</v>
      </c>
      <c r="L1199" t="s">
        <v>5202</v>
      </c>
      <c r="M1199" t="s">
        <v>596</v>
      </c>
      <c r="N1199" t="s">
        <v>5203</v>
      </c>
      <c r="O1199" t="s">
        <v>5204</v>
      </c>
      <c r="P1199" t="s">
        <v>71</v>
      </c>
      <c r="Q1199">
        <v>17</v>
      </c>
      <c r="R1199" t="s">
        <v>88</v>
      </c>
      <c r="S1199" t="s">
        <v>118</v>
      </c>
      <c r="T1199">
        <v>29666</v>
      </c>
      <c r="U1199" s="1">
        <v>45361</v>
      </c>
      <c r="V1199" t="s">
        <v>72</v>
      </c>
      <c r="W1199">
        <v>276791</v>
      </c>
      <c r="X1199" t="s">
        <v>5205</v>
      </c>
      <c r="Y1199">
        <v>644</v>
      </c>
      <c r="Z1199">
        <v>1697</v>
      </c>
      <c r="AA1199">
        <v>6</v>
      </c>
      <c r="AB1199">
        <v>4072.8</v>
      </c>
      <c r="AC1199">
        <f>Table1_1[[#This Row],[Price]]*Table1_1[[#This Row],[Quantity]]</f>
        <v>10182</v>
      </c>
    </row>
    <row r="1200" spans="1:29" x14ac:dyDescent="0.3">
      <c r="A1200" t="s">
        <v>28</v>
      </c>
      <c r="B1200" t="s">
        <v>29</v>
      </c>
      <c r="C1200" t="s">
        <v>193</v>
      </c>
      <c r="D1200" t="s">
        <v>637</v>
      </c>
      <c r="E1200" t="s">
        <v>46</v>
      </c>
      <c r="F1200" t="s">
        <v>113</v>
      </c>
      <c r="G1200">
        <v>100</v>
      </c>
      <c r="H1200">
        <v>409596</v>
      </c>
      <c r="I1200" t="s">
        <v>58</v>
      </c>
      <c r="J1200" s="3">
        <v>45485</v>
      </c>
      <c r="K1200">
        <v>1100</v>
      </c>
      <c r="L1200" t="s">
        <v>3979</v>
      </c>
      <c r="M1200" t="s">
        <v>351</v>
      </c>
      <c r="N1200" t="s">
        <v>5206</v>
      </c>
      <c r="O1200" t="s">
        <v>5207</v>
      </c>
      <c r="P1200" t="s">
        <v>87</v>
      </c>
      <c r="Q1200">
        <v>4</v>
      </c>
      <c r="R1200" t="s">
        <v>88</v>
      </c>
      <c r="S1200" t="s">
        <v>118</v>
      </c>
      <c r="T1200">
        <v>82007</v>
      </c>
      <c r="U1200" s="1">
        <v>45413</v>
      </c>
      <c r="V1200" t="s">
        <v>140</v>
      </c>
      <c r="W1200">
        <v>191391</v>
      </c>
      <c r="X1200" t="s">
        <v>5208</v>
      </c>
      <c r="Y1200">
        <v>463</v>
      </c>
      <c r="Z1200">
        <v>2406</v>
      </c>
      <c r="AA1200">
        <v>2</v>
      </c>
      <c r="AB1200">
        <v>1924.8000000000002</v>
      </c>
      <c r="AC1200">
        <f>Table1_1[[#This Row],[Price]]*Table1_1[[#This Row],[Quantity]]</f>
        <v>4812</v>
      </c>
    </row>
    <row r="1201" spans="1:29" x14ac:dyDescent="0.3">
      <c r="A1201" t="s">
        <v>28</v>
      </c>
      <c r="B1201" t="s">
        <v>29</v>
      </c>
      <c r="C1201" t="s">
        <v>66</v>
      </c>
      <c r="D1201" t="s">
        <v>98</v>
      </c>
      <c r="E1201" t="s">
        <v>32</v>
      </c>
      <c r="F1201" t="s">
        <v>57</v>
      </c>
      <c r="G1201">
        <v>13</v>
      </c>
      <c r="H1201">
        <v>439578</v>
      </c>
      <c r="I1201" t="s">
        <v>58</v>
      </c>
      <c r="J1201" s="3">
        <v>44966</v>
      </c>
      <c r="K1201">
        <v>1300</v>
      </c>
      <c r="L1201" t="s">
        <v>5210</v>
      </c>
      <c r="M1201" t="s">
        <v>60</v>
      </c>
      <c r="N1201" t="s">
        <v>5211</v>
      </c>
      <c r="O1201" t="s">
        <v>5212</v>
      </c>
      <c r="P1201" t="s">
        <v>51</v>
      </c>
      <c r="Q1201">
        <v>4</v>
      </c>
      <c r="R1201" t="s">
        <v>88</v>
      </c>
      <c r="S1201" t="s">
        <v>63</v>
      </c>
      <c r="T1201">
        <v>55956</v>
      </c>
      <c r="U1201" s="1">
        <v>45443</v>
      </c>
      <c r="V1201" t="s">
        <v>140</v>
      </c>
      <c r="W1201">
        <v>318122</v>
      </c>
      <c r="X1201" t="s">
        <v>5213</v>
      </c>
      <c r="Y1201">
        <v>619</v>
      </c>
      <c r="Z1201">
        <v>1925</v>
      </c>
      <c r="AA1201">
        <v>5</v>
      </c>
      <c r="AB1201">
        <v>3850</v>
      </c>
      <c r="AC1201">
        <f>Table1_1[[#This Row],[Price]]*Table1_1[[#This Row],[Quantity]]</f>
        <v>9625</v>
      </c>
    </row>
    <row r="1202" spans="1:29" x14ac:dyDescent="0.3">
      <c r="A1202" t="s">
        <v>28</v>
      </c>
      <c r="B1202" t="s">
        <v>29</v>
      </c>
      <c r="C1202" t="s">
        <v>54</v>
      </c>
      <c r="D1202" t="s">
        <v>182</v>
      </c>
      <c r="E1202" t="s">
        <v>56</v>
      </c>
      <c r="F1202" t="s">
        <v>113</v>
      </c>
      <c r="G1202">
        <v>44</v>
      </c>
      <c r="H1202">
        <v>412302</v>
      </c>
      <c r="I1202" t="s">
        <v>58</v>
      </c>
      <c r="J1202" s="3">
        <v>44936</v>
      </c>
      <c r="K1202">
        <v>1000</v>
      </c>
      <c r="L1202" t="s">
        <v>5214</v>
      </c>
      <c r="M1202" t="s">
        <v>222</v>
      </c>
      <c r="N1202" t="s">
        <v>5215</v>
      </c>
      <c r="O1202" t="s">
        <v>5216</v>
      </c>
      <c r="P1202" t="s">
        <v>71</v>
      </c>
      <c r="Q1202">
        <v>9</v>
      </c>
      <c r="R1202" t="s">
        <v>88</v>
      </c>
      <c r="S1202" t="s">
        <v>79</v>
      </c>
      <c r="T1202">
        <v>99177</v>
      </c>
      <c r="U1202" s="1">
        <v>45311</v>
      </c>
      <c r="V1202" t="s">
        <v>111</v>
      </c>
      <c r="W1202">
        <v>102485</v>
      </c>
      <c r="X1202" t="s">
        <v>5217</v>
      </c>
      <c r="Y1202">
        <v>740</v>
      </c>
      <c r="Z1202">
        <v>1676</v>
      </c>
      <c r="AA1202">
        <v>6</v>
      </c>
      <c r="AB1202">
        <v>4022.4</v>
      </c>
      <c r="AC1202">
        <f>Table1_1[[#This Row],[Price]]*Table1_1[[#This Row],[Quantity]]</f>
        <v>10056</v>
      </c>
    </row>
    <row r="1203" spans="1:29" x14ac:dyDescent="0.3">
      <c r="A1203" t="s">
        <v>28</v>
      </c>
      <c r="B1203" t="s">
        <v>29</v>
      </c>
      <c r="C1203" t="s">
        <v>193</v>
      </c>
      <c r="D1203" t="s">
        <v>411</v>
      </c>
      <c r="E1203" t="s">
        <v>32</v>
      </c>
      <c r="F1203" t="s">
        <v>47</v>
      </c>
      <c r="G1203">
        <v>49</v>
      </c>
      <c r="H1203">
        <v>407842</v>
      </c>
      <c r="I1203" t="s">
        <v>34</v>
      </c>
      <c r="J1203" s="3">
        <v>45161</v>
      </c>
      <c r="K1203">
        <v>1300</v>
      </c>
      <c r="L1203" t="s">
        <v>5218</v>
      </c>
      <c r="M1203" t="s">
        <v>36</v>
      </c>
      <c r="N1203" t="s">
        <v>5219</v>
      </c>
      <c r="O1203" t="s">
        <v>5220</v>
      </c>
      <c r="P1203" t="s">
        <v>39</v>
      </c>
      <c r="Q1203">
        <v>10</v>
      </c>
      <c r="R1203" t="s">
        <v>88</v>
      </c>
      <c r="S1203" t="s">
        <v>63</v>
      </c>
      <c r="T1203">
        <v>45242</v>
      </c>
      <c r="U1203" s="1">
        <v>45450</v>
      </c>
      <c r="V1203" t="s">
        <v>52</v>
      </c>
      <c r="W1203">
        <v>266904</v>
      </c>
      <c r="X1203" t="s">
        <v>5221</v>
      </c>
      <c r="Y1203">
        <v>714</v>
      </c>
      <c r="Z1203">
        <v>1166</v>
      </c>
      <c r="AA1203">
        <v>4</v>
      </c>
      <c r="AB1203">
        <v>1865.6000000000001</v>
      </c>
      <c r="AC1203">
        <f>Table1_1[[#This Row],[Price]]*Table1_1[[#This Row],[Quantity]]</f>
        <v>4664</v>
      </c>
    </row>
    <row r="1204" spans="1:29" x14ac:dyDescent="0.3">
      <c r="A1204" t="s">
        <v>28</v>
      </c>
      <c r="B1204" t="s">
        <v>29</v>
      </c>
      <c r="C1204" t="s">
        <v>148</v>
      </c>
      <c r="D1204" t="s">
        <v>170</v>
      </c>
      <c r="E1204" t="s">
        <v>32</v>
      </c>
      <c r="F1204" t="s">
        <v>47</v>
      </c>
      <c r="G1204">
        <v>16</v>
      </c>
      <c r="H1204">
        <v>414294</v>
      </c>
      <c r="I1204" t="s">
        <v>34</v>
      </c>
      <c r="J1204" s="3">
        <v>45083</v>
      </c>
      <c r="K1204">
        <v>950</v>
      </c>
      <c r="L1204" t="s">
        <v>5223</v>
      </c>
      <c r="M1204" t="s">
        <v>487</v>
      </c>
      <c r="N1204" t="s">
        <v>5224</v>
      </c>
      <c r="O1204" t="s">
        <v>5225</v>
      </c>
      <c r="P1204" t="s">
        <v>71</v>
      </c>
      <c r="Q1204">
        <v>9</v>
      </c>
      <c r="R1204" t="s">
        <v>88</v>
      </c>
      <c r="S1204" t="s">
        <v>118</v>
      </c>
      <c r="T1204">
        <v>96430</v>
      </c>
      <c r="U1204" s="1">
        <v>45628</v>
      </c>
      <c r="V1204" t="s">
        <v>259</v>
      </c>
      <c r="W1204">
        <v>285366</v>
      </c>
      <c r="X1204" t="s">
        <v>5226</v>
      </c>
      <c r="Y1204">
        <v>532</v>
      </c>
      <c r="Z1204">
        <v>2994</v>
      </c>
      <c r="AA1204">
        <v>1</v>
      </c>
      <c r="AB1204">
        <v>1197.6000000000001</v>
      </c>
      <c r="AC1204">
        <f>Table1_1[[#This Row],[Price]]*Table1_1[[#This Row],[Quantity]]</f>
        <v>2994</v>
      </c>
    </row>
    <row r="1205" spans="1:29" x14ac:dyDescent="0.3">
      <c r="A1205" t="s">
        <v>28</v>
      </c>
      <c r="B1205" t="s">
        <v>29</v>
      </c>
      <c r="C1205" t="s">
        <v>157</v>
      </c>
      <c r="D1205" t="s">
        <v>92</v>
      </c>
      <c r="E1205" t="s">
        <v>56</v>
      </c>
      <c r="F1205" t="s">
        <v>33</v>
      </c>
      <c r="G1205">
        <v>42</v>
      </c>
      <c r="H1205">
        <v>428596</v>
      </c>
      <c r="I1205" t="s">
        <v>58</v>
      </c>
      <c r="J1205" s="3">
        <v>44127</v>
      </c>
      <c r="K1205">
        <v>1200</v>
      </c>
      <c r="L1205" t="s">
        <v>5227</v>
      </c>
      <c r="M1205" t="s">
        <v>319</v>
      </c>
      <c r="N1205" t="s">
        <v>5228</v>
      </c>
      <c r="O1205" t="s">
        <v>5229</v>
      </c>
      <c r="P1205" t="s">
        <v>39</v>
      </c>
      <c r="Q1205">
        <v>4</v>
      </c>
      <c r="R1205" t="s">
        <v>40</v>
      </c>
      <c r="S1205" t="s">
        <v>79</v>
      </c>
      <c r="T1205">
        <v>40789</v>
      </c>
      <c r="U1205" s="1">
        <v>45348</v>
      </c>
      <c r="V1205" t="s">
        <v>119</v>
      </c>
      <c r="W1205">
        <v>687436</v>
      </c>
      <c r="X1205" t="s">
        <v>5230</v>
      </c>
      <c r="Y1205">
        <v>866</v>
      </c>
      <c r="Z1205">
        <v>2590</v>
      </c>
      <c r="AA1205">
        <v>6</v>
      </c>
      <c r="AB1205">
        <v>6216</v>
      </c>
      <c r="AC1205">
        <f>Table1_1[[#This Row],[Price]]*Table1_1[[#This Row],[Quantity]]</f>
        <v>15540</v>
      </c>
    </row>
    <row r="1206" spans="1:29" x14ac:dyDescent="0.3">
      <c r="A1206" t="s">
        <v>28</v>
      </c>
      <c r="B1206" t="s">
        <v>29</v>
      </c>
      <c r="C1206" t="s">
        <v>30</v>
      </c>
      <c r="D1206" t="s">
        <v>274</v>
      </c>
      <c r="E1206" t="s">
        <v>32</v>
      </c>
      <c r="F1206" t="s">
        <v>57</v>
      </c>
      <c r="G1206">
        <v>24</v>
      </c>
      <c r="H1206">
        <v>415845</v>
      </c>
      <c r="I1206" t="s">
        <v>58</v>
      </c>
      <c r="J1206" s="3">
        <v>44170</v>
      </c>
      <c r="K1206">
        <v>1100</v>
      </c>
      <c r="L1206" t="s">
        <v>5231</v>
      </c>
      <c r="M1206" t="s">
        <v>172</v>
      </c>
      <c r="N1206" t="s">
        <v>5232</v>
      </c>
      <c r="O1206">
        <v>-4188</v>
      </c>
      <c r="P1206" t="s">
        <v>87</v>
      </c>
      <c r="Q1206">
        <v>17</v>
      </c>
      <c r="R1206" t="s">
        <v>40</v>
      </c>
      <c r="S1206" t="s">
        <v>63</v>
      </c>
      <c r="T1206">
        <v>27799</v>
      </c>
      <c r="U1206" s="1">
        <v>45438</v>
      </c>
      <c r="V1206" t="s">
        <v>140</v>
      </c>
      <c r="W1206">
        <v>100430</v>
      </c>
      <c r="X1206" t="s">
        <v>5233</v>
      </c>
      <c r="Y1206">
        <v>606</v>
      </c>
      <c r="Z1206">
        <v>2833</v>
      </c>
      <c r="AA1206">
        <v>5</v>
      </c>
      <c r="AB1206">
        <v>5666</v>
      </c>
      <c r="AC1206">
        <f>Table1_1[[#This Row],[Price]]*Table1_1[[#This Row],[Quantity]]</f>
        <v>14165</v>
      </c>
    </row>
    <row r="1207" spans="1:29" x14ac:dyDescent="0.3">
      <c r="A1207" t="s">
        <v>28</v>
      </c>
      <c r="B1207" t="s">
        <v>29</v>
      </c>
      <c r="C1207" t="s">
        <v>30</v>
      </c>
      <c r="D1207" t="s">
        <v>163</v>
      </c>
      <c r="E1207" t="s">
        <v>56</v>
      </c>
      <c r="F1207" t="s">
        <v>135</v>
      </c>
      <c r="G1207">
        <v>9</v>
      </c>
      <c r="H1207">
        <v>411664</v>
      </c>
      <c r="I1207" t="s">
        <v>34</v>
      </c>
      <c r="J1207" s="3">
        <v>44243</v>
      </c>
      <c r="K1207">
        <v>1300</v>
      </c>
      <c r="L1207" t="s">
        <v>5234</v>
      </c>
      <c r="M1207" t="s">
        <v>818</v>
      </c>
      <c r="N1207" t="s">
        <v>5235</v>
      </c>
      <c r="O1207" t="s">
        <v>5236</v>
      </c>
      <c r="P1207" t="s">
        <v>87</v>
      </c>
      <c r="Q1207">
        <v>11</v>
      </c>
      <c r="R1207" t="s">
        <v>88</v>
      </c>
      <c r="S1207" t="s">
        <v>118</v>
      </c>
      <c r="T1207">
        <v>38937</v>
      </c>
      <c r="U1207" s="1">
        <v>45585</v>
      </c>
      <c r="V1207" t="s">
        <v>155</v>
      </c>
      <c r="W1207">
        <v>273276</v>
      </c>
      <c r="X1207" t="s">
        <v>5237</v>
      </c>
      <c r="Y1207">
        <v>307</v>
      </c>
      <c r="Z1207">
        <v>1459</v>
      </c>
      <c r="AA1207">
        <v>2</v>
      </c>
      <c r="AB1207">
        <v>1167.2</v>
      </c>
      <c r="AC1207">
        <f>Table1_1[[#This Row],[Price]]*Table1_1[[#This Row],[Quantity]]</f>
        <v>2918</v>
      </c>
    </row>
    <row r="1208" spans="1:29" x14ac:dyDescent="0.3">
      <c r="A1208" t="s">
        <v>28</v>
      </c>
      <c r="B1208" t="s">
        <v>29</v>
      </c>
      <c r="C1208" t="s">
        <v>148</v>
      </c>
      <c r="D1208" t="s">
        <v>338</v>
      </c>
      <c r="E1208" t="s">
        <v>32</v>
      </c>
      <c r="F1208" t="s">
        <v>106</v>
      </c>
      <c r="G1208">
        <v>26</v>
      </c>
      <c r="H1208">
        <v>419968</v>
      </c>
      <c r="I1208" t="s">
        <v>34</v>
      </c>
      <c r="J1208" s="3">
        <v>45297</v>
      </c>
      <c r="K1208">
        <v>1400</v>
      </c>
      <c r="L1208" t="s">
        <v>5238</v>
      </c>
      <c r="M1208" t="s">
        <v>1118</v>
      </c>
      <c r="N1208" t="s">
        <v>5239</v>
      </c>
      <c r="O1208" t="s">
        <v>5240</v>
      </c>
      <c r="P1208" t="s">
        <v>87</v>
      </c>
      <c r="Q1208">
        <v>6</v>
      </c>
      <c r="R1208" t="s">
        <v>40</v>
      </c>
      <c r="S1208" t="s">
        <v>79</v>
      </c>
      <c r="T1208">
        <v>23610</v>
      </c>
      <c r="U1208" s="1">
        <v>45465</v>
      </c>
      <c r="V1208" t="s">
        <v>52</v>
      </c>
      <c r="W1208">
        <v>922607</v>
      </c>
      <c r="X1208" t="s">
        <v>5241</v>
      </c>
      <c r="Y1208">
        <v>723</v>
      </c>
      <c r="Z1208">
        <v>1202</v>
      </c>
      <c r="AA1208">
        <v>3</v>
      </c>
      <c r="AB1208">
        <v>1442.4</v>
      </c>
      <c r="AC1208">
        <f>Table1_1[[#This Row],[Price]]*Table1_1[[#This Row],[Quantity]]</f>
        <v>3606</v>
      </c>
    </row>
    <row r="1209" spans="1:29" x14ac:dyDescent="0.3">
      <c r="A1209" t="s">
        <v>28</v>
      </c>
      <c r="B1209" t="s">
        <v>29</v>
      </c>
      <c r="C1209" t="s">
        <v>44</v>
      </c>
      <c r="D1209" t="s">
        <v>142</v>
      </c>
      <c r="E1209" t="s">
        <v>46</v>
      </c>
      <c r="F1209" t="s">
        <v>135</v>
      </c>
      <c r="G1209">
        <v>49</v>
      </c>
      <c r="H1209">
        <v>414895</v>
      </c>
      <c r="I1209" t="s">
        <v>34</v>
      </c>
      <c r="J1209" s="3">
        <v>44201</v>
      </c>
      <c r="K1209">
        <v>1300</v>
      </c>
      <c r="L1209" t="s">
        <v>5242</v>
      </c>
      <c r="M1209" t="s">
        <v>345</v>
      </c>
      <c r="N1209" t="s">
        <v>5243</v>
      </c>
      <c r="O1209" t="s">
        <v>5244</v>
      </c>
      <c r="P1209" t="s">
        <v>51</v>
      </c>
      <c r="Q1209">
        <v>18</v>
      </c>
      <c r="R1209" t="s">
        <v>40</v>
      </c>
      <c r="S1209" t="s">
        <v>118</v>
      </c>
      <c r="T1209">
        <v>48261</v>
      </c>
      <c r="U1209" s="1">
        <v>45440</v>
      </c>
      <c r="V1209" t="s">
        <v>140</v>
      </c>
      <c r="W1209">
        <v>161068</v>
      </c>
      <c r="X1209" t="s">
        <v>5245</v>
      </c>
      <c r="Y1209">
        <v>837</v>
      </c>
      <c r="Z1209">
        <v>2431</v>
      </c>
      <c r="AA1209">
        <v>6</v>
      </c>
      <c r="AB1209">
        <v>5834.4000000000015</v>
      </c>
      <c r="AC1209">
        <f>Table1_1[[#This Row],[Price]]*Table1_1[[#This Row],[Quantity]]</f>
        <v>14586</v>
      </c>
    </row>
    <row r="1210" spans="1:29" x14ac:dyDescent="0.3">
      <c r="A1210" t="s">
        <v>28</v>
      </c>
      <c r="B1210" t="s">
        <v>29</v>
      </c>
      <c r="C1210" t="s">
        <v>148</v>
      </c>
      <c r="D1210" t="s">
        <v>611</v>
      </c>
      <c r="E1210" t="s">
        <v>46</v>
      </c>
      <c r="F1210" t="s">
        <v>135</v>
      </c>
      <c r="G1210">
        <v>95</v>
      </c>
      <c r="H1210">
        <v>403809</v>
      </c>
      <c r="I1210" t="s">
        <v>34</v>
      </c>
      <c r="J1210" s="3">
        <v>45516</v>
      </c>
      <c r="K1210">
        <v>1400</v>
      </c>
      <c r="L1210" t="s">
        <v>5247</v>
      </c>
      <c r="M1210" t="s">
        <v>1460</v>
      </c>
      <c r="N1210" t="s">
        <v>5248</v>
      </c>
      <c r="O1210" t="s">
        <v>5249</v>
      </c>
      <c r="P1210" t="s">
        <v>87</v>
      </c>
      <c r="Q1210">
        <v>19</v>
      </c>
      <c r="R1210" t="s">
        <v>88</v>
      </c>
      <c r="S1210" t="s">
        <v>118</v>
      </c>
      <c r="T1210">
        <v>89776</v>
      </c>
      <c r="U1210" s="1">
        <v>45421</v>
      </c>
      <c r="V1210" t="s">
        <v>140</v>
      </c>
      <c r="W1210">
        <v>472196</v>
      </c>
      <c r="X1210" t="s">
        <v>5250</v>
      </c>
      <c r="Y1210">
        <v>585</v>
      </c>
      <c r="Z1210">
        <v>1202</v>
      </c>
      <c r="AA1210">
        <v>6</v>
      </c>
      <c r="AB1210">
        <v>2884.8</v>
      </c>
      <c r="AC1210">
        <f>Table1_1[[#This Row],[Price]]*Table1_1[[#This Row],[Quantity]]</f>
        <v>7212</v>
      </c>
    </row>
    <row r="1211" spans="1:29" x14ac:dyDescent="0.3">
      <c r="A1211" t="s">
        <v>28</v>
      </c>
      <c r="B1211" t="s">
        <v>29</v>
      </c>
      <c r="C1211" t="s">
        <v>30</v>
      </c>
      <c r="D1211" t="s">
        <v>248</v>
      </c>
      <c r="E1211" t="s">
        <v>46</v>
      </c>
      <c r="F1211" t="s">
        <v>106</v>
      </c>
      <c r="G1211">
        <v>80</v>
      </c>
      <c r="H1211">
        <v>404269</v>
      </c>
      <c r="I1211" t="s">
        <v>34</v>
      </c>
      <c r="J1211" s="3">
        <v>44392</v>
      </c>
      <c r="K1211">
        <v>1400</v>
      </c>
      <c r="L1211" t="s">
        <v>5251</v>
      </c>
      <c r="M1211" t="s">
        <v>137</v>
      </c>
      <c r="N1211" t="s">
        <v>5252</v>
      </c>
      <c r="O1211" t="s">
        <v>5253</v>
      </c>
      <c r="P1211" t="s">
        <v>51</v>
      </c>
      <c r="Q1211">
        <v>16</v>
      </c>
      <c r="R1211" t="s">
        <v>40</v>
      </c>
      <c r="S1211" t="s">
        <v>41</v>
      </c>
      <c r="T1211">
        <v>55533</v>
      </c>
      <c r="U1211" s="1">
        <v>45408</v>
      </c>
      <c r="V1211" t="s">
        <v>80</v>
      </c>
      <c r="W1211">
        <v>949123</v>
      </c>
      <c r="X1211" t="s">
        <v>5254</v>
      </c>
      <c r="Y1211">
        <v>424</v>
      </c>
      <c r="Z1211">
        <v>2415</v>
      </c>
      <c r="AA1211">
        <v>2</v>
      </c>
      <c r="AB1211">
        <v>1932</v>
      </c>
      <c r="AC1211">
        <f>Table1_1[[#This Row],[Price]]*Table1_1[[#This Row],[Quantity]]</f>
        <v>4830</v>
      </c>
    </row>
    <row r="1212" spans="1:29" x14ac:dyDescent="0.3">
      <c r="A1212" t="s">
        <v>28</v>
      </c>
      <c r="B1212" t="s">
        <v>29</v>
      </c>
      <c r="C1212" t="s">
        <v>91</v>
      </c>
      <c r="D1212" t="s">
        <v>566</v>
      </c>
      <c r="E1212" t="s">
        <v>46</v>
      </c>
      <c r="F1212" t="s">
        <v>47</v>
      </c>
      <c r="G1212">
        <v>16</v>
      </c>
      <c r="H1212">
        <v>433355</v>
      </c>
      <c r="I1212" t="s">
        <v>58</v>
      </c>
      <c r="J1212" s="3">
        <v>44323</v>
      </c>
      <c r="K1212">
        <v>950</v>
      </c>
      <c r="L1212" t="s">
        <v>5255</v>
      </c>
      <c r="M1212" t="s">
        <v>76</v>
      </c>
      <c r="N1212" t="s">
        <v>5256</v>
      </c>
      <c r="O1212" t="s">
        <v>5257</v>
      </c>
      <c r="P1212" t="s">
        <v>87</v>
      </c>
      <c r="Q1212">
        <v>8</v>
      </c>
      <c r="R1212" t="s">
        <v>40</v>
      </c>
      <c r="S1212" t="s">
        <v>63</v>
      </c>
      <c r="T1212">
        <v>84569</v>
      </c>
      <c r="U1212" s="1">
        <v>45585</v>
      </c>
      <c r="V1212" t="s">
        <v>155</v>
      </c>
      <c r="W1212">
        <v>765192</v>
      </c>
      <c r="X1212" t="s">
        <v>5258</v>
      </c>
      <c r="Y1212">
        <v>992</v>
      </c>
      <c r="Z1212">
        <v>2941</v>
      </c>
      <c r="AA1212">
        <v>7</v>
      </c>
      <c r="AB1212">
        <v>8234.8000000000011</v>
      </c>
      <c r="AC1212">
        <f>Table1_1[[#This Row],[Price]]*Table1_1[[#This Row],[Quantity]]</f>
        <v>20587</v>
      </c>
    </row>
    <row r="1213" spans="1:29" x14ac:dyDescent="0.3">
      <c r="A1213" t="s">
        <v>28</v>
      </c>
      <c r="B1213" t="s">
        <v>29</v>
      </c>
      <c r="C1213" t="s">
        <v>193</v>
      </c>
      <c r="D1213" t="s">
        <v>149</v>
      </c>
      <c r="E1213" t="s">
        <v>46</v>
      </c>
      <c r="F1213" t="s">
        <v>83</v>
      </c>
      <c r="G1213">
        <v>37</v>
      </c>
      <c r="H1213">
        <v>406796</v>
      </c>
      <c r="I1213" t="s">
        <v>34</v>
      </c>
      <c r="J1213" s="3">
        <v>44787</v>
      </c>
      <c r="K1213">
        <v>1300</v>
      </c>
      <c r="L1213" t="s">
        <v>5260</v>
      </c>
      <c r="M1213" t="s">
        <v>1253</v>
      </c>
      <c r="N1213" t="s">
        <v>5261</v>
      </c>
      <c r="O1213" t="s">
        <v>5262</v>
      </c>
      <c r="P1213" t="s">
        <v>39</v>
      </c>
      <c r="Q1213">
        <v>4</v>
      </c>
      <c r="R1213" t="s">
        <v>88</v>
      </c>
      <c r="S1213" t="s">
        <v>41</v>
      </c>
      <c r="T1213">
        <v>65182</v>
      </c>
      <c r="U1213" s="1">
        <v>45307</v>
      </c>
      <c r="V1213" t="s">
        <v>111</v>
      </c>
      <c r="W1213">
        <v>189915</v>
      </c>
      <c r="X1213" t="s">
        <v>5263</v>
      </c>
      <c r="Y1213">
        <v>545</v>
      </c>
      <c r="Z1213">
        <v>2503</v>
      </c>
      <c r="AA1213">
        <v>8</v>
      </c>
      <c r="AB1213">
        <v>8009.6</v>
      </c>
      <c r="AC1213">
        <f>Table1_1[[#This Row],[Price]]*Table1_1[[#This Row],[Quantity]]</f>
        <v>20024</v>
      </c>
    </row>
    <row r="1214" spans="1:29" x14ac:dyDescent="0.3">
      <c r="A1214" t="s">
        <v>28</v>
      </c>
      <c r="B1214" t="s">
        <v>29</v>
      </c>
      <c r="C1214" t="s">
        <v>44</v>
      </c>
      <c r="D1214" t="s">
        <v>291</v>
      </c>
      <c r="E1214" t="s">
        <v>56</v>
      </c>
      <c r="F1214" t="s">
        <v>99</v>
      </c>
      <c r="G1214">
        <v>3</v>
      </c>
      <c r="H1214">
        <v>410520</v>
      </c>
      <c r="I1214" t="s">
        <v>34</v>
      </c>
      <c r="J1214" s="3">
        <v>44352</v>
      </c>
      <c r="K1214">
        <v>800</v>
      </c>
      <c r="L1214" t="s">
        <v>5264</v>
      </c>
      <c r="M1214" t="s">
        <v>177</v>
      </c>
      <c r="N1214" t="s">
        <v>5265</v>
      </c>
      <c r="O1214" t="s">
        <v>5266</v>
      </c>
      <c r="P1214" t="s">
        <v>87</v>
      </c>
      <c r="Q1214">
        <v>18</v>
      </c>
      <c r="R1214" t="s">
        <v>40</v>
      </c>
      <c r="S1214" t="s">
        <v>118</v>
      </c>
      <c r="T1214">
        <v>67523</v>
      </c>
      <c r="U1214" s="1">
        <v>45382</v>
      </c>
      <c r="V1214" t="s">
        <v>72</v>
      </c>
      <c r="W1214">
        <v>567325</v>
      </c>
      <c r="X1214" t="s">
        <v>5267</v>
      </c>
      <c r="Y1214">
        <v>669</v>
      </c>
      <c r="Z1214">
        <v>2450</v>
      </c>
      <c r="AA1214">
        <v>2</v>
      </c>
      <c r="AB1214">
        <v>1960</v>
      </c>
      <c r="AC1214">
        <f>Table1_1[[#This Row],[Price]]*Table1_1[[#This Row],[Quantity]]</f>
        <v>4900</v>
      </c>
    </row>
    <row r="1215" spans="1:29" x14ac:dyDescent="0.3">
      <c r="A1215" t="s">
        <v>28</v>
      </c>
      <c r="B1215" t="s">
        <v>29</v>
      </c>
      <c r="C1215" t="s">
        <v>54</v>
      </c>
      <c r="D1215" t="s">
        <v>349</v>
      </c>
      <c r="E1215" t="s">
        <v>56</v>
      </c>
      <c r="F1215" t="s">
        <v>175</v>
      </c>
      <c r="G1215">
        <v>49</v>
      </c>
      <c r="H1215">
        <v>431457</v>
      </c>
      <c r="I1215" t="s">
        <v>34</v>
      </c>
      <c r="J1215" s="3">
        <v>45034</v>
      </c>
      <c r="K1215">
        <v>1100</v>
      </c>
      <c r="L1215" t="s">
        <v>5268</v>
      </c>
      <c r="M1215" t="s">
        <v>345</v>
      </c>
      <c r="N1215" t="s">
        <v>5269</v>
      </c>
      <c r="O1215" t="s">
        <v>5270</v>
      </c>
      <c r="P1215" t="s">
        <v>39</v>
      </c>
      <c r="Q1215">
        <v>7</v>
      </c>
      <c r="R1215" t="s">
        <v>88</v>
      </c>
      <c r="S1215" t="s">
        <v>118</v>
      </c>
      <c r="T1215">
        <v>19670</v>
      </c>
      <c r="U1215" s="1">
        <v>45310</v>
      </c>
      <c r="V1215" t="s">
        <v>111</v>
      </c>
      <c r="W1215">
        <v>975969</v>
      </c>
      <c r="X1215" t="s">
        <v>5271</v>
      </c>
      <c r="Y1215">
        <v>255</v>
      </c>
      <c r="Z1215">
        <v>1443</v>
      </c>
      <c r="AA1215">
        <v>8</v>
      </c>
      <c r="AB1215">
        <v>4617.6000000000004</v>
      </c>
      <c r="AC1215">
        <f>Table1_1[[#This Row],[Price]]*Table1_1[[#This Row],[Quantity]]</f>
        <v>11544</v>
      </c>
    </row>
    <row r="1216" spans="1:29" x14ac:dyDescent="0.3">
      <c r="A1216" t="s">
        <v>28</v>
      </c>
      <c r="B1216" t="s">
        <v>29</v>
      </c>
      <c r="C1216" t="s">
        <v>30</v>
      </c>
      <c r="D1216" t="s">
        <v>134</v>
      </c>
      <c r="E1216" t="s">
        <v>32</v>
      </c>
      <c r="F1216" t="s">
        <v>175</v>
      </c>
      <c r="G1216">
        <v>99</v>
      </c>
      <c r="H1216">
        <v>414898</v>
      </c>
      <c r="I1216" t="s">
        <v>34</v>
      </c>
      <c r="J1216" s="3">
        <v>43896</v>
      </c>
      <c r="K1216">
        <v>1200</v>
      </c>
      <c r="L1216" t="s">
        <v>5272</v>
      </c>
      <c r="M1216" t="s">
        <v>1030</v>
      </c>
      <c r="N1216" t="s">
        <v>5273</v>
      </c>
      <c r="O1216" t="s">
        <v>5274</v>
      </c>
      <c r="P1216" t="s">
        <v>71</v>
      </c>
      <c r="Q1216">
        <v>8</v>
      </c>
      <c r="R1216" t="s">
        <v>40</v>
      </c>
      <c r="S1216" t="s">
        <v>63</v>
      </c>
      <c r="T1216">
        <v>87405</v>
      </c>
      <c r="U1216" s="1">
        <v>45322</v>
      </c>
      <c r="V1216" t="s">
        <v>111</v>
      </c>
      <c r="W1216">
        <v>966079</v>
      </c>
      <c r="X1216" t="s">
        <v>5275</v>
      </c>
      <c r="Y1216">
        <v>882</v>
      </c>
      <c r="Z1216">
        <v>654</v>
      </c>
      <c r="AA1216">
        <v>8</v>
      </c>
      <c r="AB1216">
        <v>2092.8000000000002</v>
      </c>
      <c r="AC1216">
        <f>Table1_1[[#This Row],[Price]]*Table1_1[[#This Row],[Quantity]]</f>
        <v>5232</v>
      </c>
    </row>
    <row r="1217" spans="1:29" x14ac:dyDescent="0.3">
      <c r="A1217" t="s">
        <v>28</v>
      </c>
      <c r="B1217" t="s">
        <v>29</v>
      </c>
      <c r="C1217" t="s">
        <v>66</v>
      </c>
      <c r="D1217" t="s">
        <v>380</v>
      </c>
      <c r="E1217" t="s">
        <v>56</v>
      </c>
      <c r="F1217" t="s">
        <v>135</v>
      </c>
      <c r="G1217">
        <v>95</v>
      </c>
      <c r="H1217">
        <v>417776</v>
      </c>
      <c r="I1217" t="s">
        <v>58</v>
      </c>
      <c r="J1217" s="3">
        <v>44044</v>
      </c>
      <c r="K1217">
        <v>1000</v>
      </c>
      <c r="L1217" t="s">
        <v>5276</v>
      </c>
      <c r="M1217" t="s">
        <v>137</v>
      </c>
      <c r="N1217" t="s">
        <v>5277</v>
      </c>
      <c r="O1217" t="s">
        <v>5278</v>
      </c>
      <c r="P1217" t="s">
        <v>71</v>
      </c>
      <c r="Q1217">
        <v>3</v>
      </c>
      <c r="R1217" t="s">
        <v>40</v>
      </c>
      <c r="S1217" t="s">
        <v>118</v>
      </c>
      <c r="T1217">
        <v>74651</v>
      </c>
      <c r="U1217" s="1">
        <v>45309</v>
      </c>
      <c r="V1217" t="s">
        <v>111</v>
      </c>
      <c r="W1217">
        <v>667164</v>
      </c>
      <c r="X1217" t="s">
        <v>5279</v>
      </c>
      <c r="Y1217">
        <v>479</v>
      </c>
      <c r="Z1217">
        <v>2728</v>
      </c>
      <c r="AA1217">
        <v>2</v>
      </c>
      <c r="AB1217">
        <v>2182.4</v>
      </c>
      <c r="AC1217">
        <f>Table1_1[[#This Row],[Price]]*Table1_1[[#This Row],[Quantity]]</f>
        <v>5456</v>
      </c>
    </row>
    <row r="1218" spans="1:29" x14ac:dyDescent="0.3">
      <c r="A1218" t="s">
        <v>28</v>
      </c>
      <c r="B1218" t="s">
        <v>29</v>
      </c>
      <c r="C1218" t="s">
        <v>193</v>
      </c>
      <c r="D1218" t="s">
        <v>254</v>
      </c>
      <c r="E1218" t="s">
        <v>46</v>
      </c>
      <c r="F1218" t="s">
        <v>57</v>
      </c>
      <c r="G1218">
        <v>85</v>
      </c>
      <c r="H1218">
        <v>414399</v>
      </c>
      <c r="I1218" t="s">
        <v>34</v>
      </c>
      <c r="J1218" s="3">
        <v>44286</v>
      </c>
      <c r="K1218">
        <v>1100</v>
      </c>
      <c r="L1218" t="s">
        <v>5280</v>
      </c>
      <c r="M1218" t="s">
        <v>108</v>
      </c>
      <c r="N1218" t="s">
        <v>5281</v>
      </c>
      <c r="O1218" t="s">
        <v>5282</v>
      </c>
      <c r="P1218" t="s">
        <v>39</v>
      </c>
      <c r="Q1218">
        <v>4</v>
      </c>
      <c r="R1218" t="s">
        <v>40</v>
      </c>
      <c r="S1218" t="s">
        <v>79</v>
      </c>
      <c r="T1218">
        <v>98825</v>
      </c>
      <c r="U1218" s="1">
        <v>45292</v>
      </c>
      <c r="V1218" t="s">
        <v>111</v>
      </c>
      <c r="W1218">
        <v>307821</v>
      </c>
      <c r="X1218" t="s">
        <v>5283</v>
      </c>
      <c r="Y1218">
        <v>388</v>
      </c>
      <c r="Z1218">
        <v>1716</v>
      </c>
      <c r="AA1218">
        <v>8</v>
      </c>
      <c r="AB1218">
        <v>5491.2000000000007</v>
      </c>
      <c r="AC1218">
        <f>Table1_1[[#This Row],[Price]]*Table1_1[[#This Row],[Quantity]]</f>
        <v>13728</v>
      </c>
    </row>
    <row r="1219" spans="1:29" x14ac:dyDescent="0.3">
      <c r="A1219" t="s">
        <v>28</v>
      </c>
      <c r="B1219" t="s">
        <v>29</v>
      </c>
      <c r="C1219" t="s">
        <v>54</v>
      </c>
      <c r="D1219" t="s">
        <v>511</v>
      </c>
      <c r="E1219" t="s">
        <v>46</v>
      </c>
      <c r="F1219" t="s">
        <v>47</v>
      </c>
      <c r="G1219">
        <v>94</v>
      </c>
      <c r="H1219">
        <v>426103</v>
      </c>
      <c r="I1219" t="s">
        <v>58</v>
      </c>
      <c r="J1219" s="3">
        <v>45380</v>
      </c>
      <c r="K1219">
        <v>1400</v>
      </c>
      <c r="L1219" t="s">
        <v>5285</v>
      </c>
      <c r="M1219" t="s">
        <v>76</v>
      </c>
      <c r="N1219" t="s">
        <v>5286</v>
      </c>
      <c r="O1219" t="s">
        <v>5287</v>
      </c>
      <c r="P1219" t="s">
        <v>71</v>
      </c>
      <c r="Q1219">
        <v>10</v>
      </c>
      <c r="R1219" t="s">
        <v>40</v>
      </c>
      <c r="S1219" t="s">
        <v>118</v>
      </c>
      <c r="T1219">
        <v>98928</v>
      </c>
      <c r="U1219" s="1">
        <v>45350</v>
      </c>
      <c r="V1219" t="s">
        <v>119</v>
      </c>
      <c r="W1219">
        <v>148252</v>
      </c>
      <c r="X1219" t="s">
        <v>5288</v>
      </c>
      <c r="Y1219">
        <v>312</v>
      </c>
      <c r="Z1219">
        <v>906</v>
      </c>
      <c r="AA1219">
        <v>1</v>
      </c>
      <c r="AB1219">
        <v>362.40000000000003</v>
      </c>
      <c r="AC1219">
        <f>Table1_1[[#This Row],[Price]]*Table1_1[[#This Row],[Quantity]]</f>
        <v>906</v>
      </c>
    </row>
    <row r="1220" spans="1:29" x14ac:dyDescent="0.3">
      <c r="A1220" t="s">
        <v>28</v>
      </c>
      <c r="B1220" t="s">
        <v>29</v>
      </c>
      <c r="C1220" t="s">
        <v>66</v>
      </c>
      <c r="D1220" t="s">
        <v>31</v>
      </c>
      <c r="E1220" t="s">
        <v>32</v>
      </c>
      <c r="F1220" t="s">
        <v>57</v>
      </c>
      <c r="G1220">
        <v>66</v>
      </c>
      <c r="H1220">
        <v>411719</v>
      </c>
      <c r="I1220" t="s">
        <v>58</v>
      </c>
      <c r="J1220" s="3">
        <v>44390</v>
      </c>
      <c r="K1220">
        <v>1400</v>
      </c>
      <c r="L1220" t="s">
        <v>5289</v>
      </c>
      <c r="M1220" t="s">
        <v>1007</v>
      </c>
      <c r="N1220" t="s">
        <v>5290</v>
      </c>
      <c r="O1220" t="s">
        <v>5291</v>
      </c>
      <c r="P1220" t="s">
        <v>39</v>
      </c>
      <c r="Q1220">
        <v>16</v>
      </c>
      <c r="R1220" t="s">
        <v>40</v>
      </c>
      <c r="S1220" t="s">
        <v>118</v>
      </c>
      <c r="T1220">
        <v>81615</v>
      </c>
      <c r="U1220" s="1">
        <v>45474</v>
      </c>
      <c r="V1220" t="s">
        <v>126</v>
      </c>
      <c r="W1220">
        <v>195420</v>
      </c>
      <c r="X1220" t="s">
        <v>5292</v>
      </c>
      <c r="Y1220">
        <v>381</v>
      </c>
      <c r="Z1220">
        <v>2863</v>
      </c>
      <c r="AA1220">
        <v>2</v>
      </c>
      <c r="AB1220">
        <v>2290.4</v>
      </c>
      <c r="AC1220">
        <f>Table1_1[[#This Row],[Price]]*Table1_1[[#This Row],[Quantity]]</f>
        <v>5726</v>
      </c>
    </row>
    <row r="1221" spans="1:29" x14ac:dyDescent="0.3">
      <c r="A1221" t="s">
        <v>28</v>
      </c>
      <c r="B1221" t="s">
        <v>29</v>
      </c>
      <c r="C1221" t="s">
        <v>54</v>
      </c>
      <c r="D1221" t="s">
        <v>227</v>
      </c>
      <c r="E1221" t="s">
        <v>56</v>
      </c>
      <c r="F1221" t="s">
        <v>135</v>
      </c>
      <c r="G1221">
        <v>79</v>
      </c>
      <c r="H1221">
        <v>439413</v>
      </c>
      <c r="I1221" t="s">
        <v>58</v>
      </c>
      <c r="J1221" s="3">
        <v>44374</v>
      </c>
      <c r="K1221">
        <v>800</v>
      </c>
      <c r="L1221" t="s">
        <v>5293</v>
      </c>
      <c r="M1221" t="s">
        <v>68</v>
      </c>
      <c r="N1221" t="s">
        <v>5294</v>
      </c>
      <c r="O1221" t="s">
        <v>5295</v>
      </c>
      <c r="P1221" t="s">
        <v>71</v>
      </c>
      <c r="Q1221">
        <v>13</v>
      </c>
      <c r="R1221" t="s">
        <v>40</v>
      </c>
      <c r="S1221" t="s">
        <v>63</v>
      </c>
      <c r="T1221">
        <v>60161</v>
      </c>
      <c r="U1221" s="1">
        <v>45506</v>
      </c>
      <c r="V1221" t="s">
        <v>64</v>
      </c>
      <c r="W1221">
        <v>606872</v>
      </c>
      <c r="X1221" t="s">
        <v>5296</v>
      </c>
      <c r="Y1221">
        <v>802</v>
      </c>
      <c r="Z1221">
        <v>2654</v>
      </c>
      <c r="AA1221">
        <v>3</v>
      </c>
      <c r="AB1221">
        <v>3184.8</v>
      </c>
      <c r="AC1221">
        <f>Table1_1[[#This Row],[Price]]*Table1_1[[#This Row],[Quantity]]</f>
        <v>7962</v>
      </c>
    </row>
    <row r="1222" spans="1:29" x14ac:dyDescent="0.3">
      <c r="A1222" t="s">
        <v>28</v>
      </c>
      <c r="B1222" t="s">
        <v>29</v>
      </c>
      <c r="C1222" t="s">
        <v>91</v>
      </c>
      <c r="D1222" t="s">
        <v>467</v>
      </c>
      <c r="E1222" t="s">
        <v>32</v>
      </c>
      <c r="F1222" t="s">
        <v>113</v>
      </c>
      <c r="G1222">
        <v>13</v>
      </c>
      <c r="H1222">
        <v>438164</v>
      </c>
      <c r="I1222" t="s">
        <v>34</v>
      </c>
      <c r="J1222" s="3">
        <v>44566</v>
      </c>
      <c r="K1222">
        <v>1300</v>
      </c>
      <c r="L1222" t="s">
        <v>5297</v>
      </c>
      <c r="M1222" t="s">
        <v>263</v>
      </c>
      <c r="N1222" t="s">
        <v>5298</v>
      </c>
      <c r="O1222" t="s">
        <v>5299</v>
      </c>
      <c r="P1222" t="s">
        <v>87</v>
      </c>
      <c r="Q1222">
        <v>19</v>
      </c>
      <c r="R1222" t="s">
        <v>88</v>
      </c>
      <c r="S1222" t="s">
        <v>79</v>
      </c>
      <c r="T1222">
        <v>28402</v>
      </c>
      <c r="U1222" s="1">
        <v>45541</v>
      </c>
      <c r="V1222" t="s">
        <v>180</v>
      </c>
      <c r="W1222">
        <v>756860</v>
      </c>
      <c r="X1222" t="s">
        <v>5300</v>
      </c>
      <c r="Y1222">
        <v>662</v>
      </c>
      <c r="Z1222">
        <v>1911</v>
      </c>
      <c r="AA1222">
        <v>5</v>
      </c>
      <c r="AB1222">
        <v>3822</v>
      </c>
      <c r="AC1222">
        <f>Table1_1[[#This Row],[Price]]*Table1_1[[#This Row],[Quantity]]</f>
        <v>9555</v>
      </c>
    </row>
    <row r="1223" spans="1:29" x14ac:dyDescent="0.3">
      <c r="A1223" t="s">
        <v>28</v>
      </c>
      <c r="B1223" t="s">
        <v>29</v>
      </c>
      <c r="C1223" t="s">
        <v>30</v>
      </c>
      <c r="D1223" t="s">
        <v>261</v>
      </c>
      <c r="E1223" t="s">
        <v>32</v>
      </c>
      <c r="F1223" t="s">
        <v>47</v>
      </c>
      <c r="G1223">
        <v>8</v>
      </c>
      <c r="H1223">
        <v>427511</v>
      </c>
      <c r="I1223" t="s">
        <v>34</v>
      </c>
      <c r="J1223" s="3">
        <v>43990</v>
      </c>
      <c r="K1223">
        <v>1400</v>
      </c>
      <c r="L1223" t="s">
        <v>5301</v>
      </c>
      <c r="M1223" t="s">
        <v>2054</v>
      </c>
      <c r="N1223" t="s">
        <v>5302</v>
      </c>
      <c r="O1223" t="s">
        <v>5303</v>
      </c>
      <c r="P1223" t="s">
        <v>51</v>
      </c>
      <c r="Q1223">
        <v>18</v>
      </c>
      <c r="R1223" t="s">
        <v>40</v>
      </c>
      <c r="S1223" t="s">
        <v>118</v>
      </c>
      <c r="T1223">
        <v>15959</v>
      </c>
      <c r="U1223" s="1">
        <v>45369</v>
      </c>
      <c r="V1223" t="s">
        <v>72</v>
      </c>
      <c r="W1223">
        <v>147191</v>
      </c>
      <c r="X1223" t="s">
        <v>5304</v>
      </c>
      <c r="Y1223">
        <v>832</v>
      </c>
      <c r="Z1223">
        <v>2859</v>
      </c>
      <c r="AA1223">
        <v>1</v>
      </c>
      <c r="AB1223">
        <v>1143.6000000000001</v>
      </c>
      <c r="AC1223">
        <f>Table1_1[[#This Row],[Price]]*Table1_1[[#This Row],[Quantity]]</f>
        <v>2859</v>
      </c>
    </row>
    <row r="1224" spans="1:29" x14ac:dyDescent="0.3">
      <c r="A1224" t="s">
        <v>28</v>
      </c>
      <c r="B1224" t="s">
        <v>29</v>
      </c>
      <c r="C1224" t="s">
        <v>157</v>
      </c>
      <c r="D1224" t="s">
        <v>248</v>
      </c>
      <c r="E1224" t="s">
        <v>46</v>
      </c>
      <c r="F1224" t="s">
        <v>33</v>
      </c>
      <c r="G1224">
        <v>7</v>
      </c>
      <c r="H1224">
        <v>419352</v>
      </c>
      <c r="I1224" t="s">
        <v>34</v>
      </c>
      <c r="J1224" s="3">
        <v>45322</v>
      </c>
      <c r="K1224">
        <v>1300</v>
      </c>
      <c r="L1224" t="s">
        <v>5306</v>
      </c>
      <c r="M1224" t="s">
        <v>1147</v>
      </c>
      <c r="N1224" t="s">
        <v>5307</v>
      </c>
      <c r="O1224" t="s">
        <v>5308</v>
      </c>
      <c r="P1224" t="s">
        <v>71</v>
      </c>
      <c r="Q1224">
        <v>14</v>
      </c>
      <c r="R1224" t="s">
        <v>40</v>
      </c>
      <c r="S1224" t="s">
        <v>79</v>
      </c>
      <c r="T1224">
        <v>22497</v>
      </c>
      <c r="U1224" s="1">
        <v>45317</v>
      </c>
      <c r="V1224" t="s">
        <v>111</v>
      </c>
      <c r="W1224">
        <v>561496</v>
      </c>
      <c r="X1224" t="s">
        <v>5309</v>
      </c>
      <c r="Y1224">
        <v>447</v>
      </c>
      <c r="Z1224">
        <v>1465</v>
      </c>
      <c r="AA1224">
        <v>6</v>
      </c>
      <c r="AB1224">
        <v>3516</v>
      </c>
      <c r="AC1224">
        <f>Table1_1[[#This Row],[Price]]*Table1_1[[#This Row],[Quantity]]</f>
        <v>8790</v>
      </c>
    </row>
    <row r="1225" spans="1:29" x14ac:dyDescent="0.3">
      <c r="A1225" t="s">
        <v>28</v>
      </c>
      <c r="B1225" t="s">
        <v>29</v>
      </c>
      <c r="C1225" t="s">
        <v>66</v>
      </c>
      <c r="D1225" t="s">
        <v>364</v>
      </c>
      <c r="E1225" t="s">
        <v>56</v>
      </c>
      <c r="F1225" t="s">
        <v>113</v>
      </c>
      <c r="G1225">
        <v>53</v>
      </c>
      <c r="H1225">
        <v>434368</v>
      </c>
      <c r="I1225" t="s">
        <v>58</v>
      </c>
      <c r="J1225" s="3">
        <v>44347</v>
      </c>
      <c r="K1225">
        <v>1000</v>
      </c>
      <c r="L1225" t="s">
        <v>5310</v>
      </c>
      <c r="M1225" t="s">
        <v>49</v>
      </c>
      <c r="N1225" t="s">
        <v>5311</v>
      </c>
      <c r="O1225" t="s">
        <v>5312</v>
      </c>
      <c r="P1225" t="s">
        <v>51</v>
      </c>
      <c r="Q1225">
        <v>8</v>
      </c>
      <c r="R1225" t="s">
        <v>88</v>
      </c>
      <c r="S1225" t="s">
        <v>63</v>
      </c>
      <c r="T1225">
        <v>27069</v>
      </c>
      <c r="U1225" s="1">
        <v>45580</v>
      </c>
      <c r="V1225" t="s">
        <v>155</v>
      </c>
      <c r="W1225">
        <v>883854</v>
      </c>
      <c r="X1225" t="s">
        <v>5313</v>
      </c>
      <c r="Y1225">
        <v>287</v>
      </c>
      <c r="Z1225">
        <v>2614</v>
      </c>
      <c r="AA1225">
        <v>1</v>
      </c>
      <c r="AB1225">
        <v>1045.6000000000001</v>
      </c>
      <c r="AC1225">
        <f>Table1_1[[#This Row],[Price]]*Table1_1[[#This Row],[Quantity]]</f>
        <v>2614</v>
      </c>
    </row>
    <row r="1226" spans="1:29" x14ac:dyDescent="0.3">
      <c r="A1226" t="s">
        <v>28</v>
      </c>
      <c r="B1226" t="s">
        <v>29</v>
      </c>
      <c r="C1226" t="s">
        <v>54</v>
      </c>
      <c r="D1226" t="s">
        <v>220</v>
      </c>
      <c r="E1226" t="s">
        <v>46</v>
      </c>
      <c r="F1226" t="s">
        <v>113</v>
      </c>
      <c r="G1226">
        <v>69</v>
      </c>
      <c r="H1226">
        <v>439172</v>
      </c>
      <c r="I1226" t="s">
        <v>58</v>
      </c>
      <c r="J1226" s="3">
        <v>44088</v>
      </c>
      <c r="K1226">
        <v>800</v>
      </c>
      <c r="L1226" t="s">
        <v>5315</v>
      </c>
      <c r="M1226" t="s">
        <v>1483</v>
      </c>
      <c r="N1226" t="s">
        <v>5316</v>
      </c>
      <c r="O1226" t="s">
        <v>5317</v>
      </c>
      <c r="P1226" t="s">
        <v>71</v>
      </c>
      <c r="Q1226">
        <v>11</v>
      </c>
      <c r="R1226" t="s">
        <v>40</v>
      </c>
      <c r="S1226" t="s">
        <v>79</v>
      </c>
      <c r="T1226">
        <v>89642</v>
      </c>
      <c r="U1226" s="1">
        <v>45359</v>
      </c>
      <c r="V1226" t="s">
        <v>72</v>
      </c>
      <c r="W1226">
        <v>177022</v>
      </c>
      <c r="X1226" t="s">
        <v>5318</v>
      </c>
      <c r="Y1226">
        <v>826</v>
      </c>
      <c r="Z1226">
        <v>594</v>
      </c>
      <c r="AA1226">
        <v>7</v>
      </c>
      <c r="AB1226">
        <v>1663.2</v>
      </c>
      <c r="AC1226">
        <f>Table1_1[[#This Row],[Price]]*Table1_1[[#This Row],[Quantity]]</f>
        <v>4158</v>
      </c>
    </row>
    <row r="1227" spans="1:29" x14ac:dyDescent="0.3">
      <c r="A1227" t="s">
        <v>28</v>
      </c>
      <c r="B1227" t="s">
        <v>29</v>
      </c>
      <c r="C1227" t="s">
        <v>193</v>
      </c>
      <c r="D1227" t="s">
        <v>611</v>
      </c>
      <c r="E1227" t="s">
        <v>32</v>
      </c>
      <c r="F1227" t="s">
        <v>33</v>
      </c>
      <c r="G1227">
        <v>71</v>
      </c>
      <c r="H1227">
        <v>427278</v>
      </c>
      <c r="I1227" t="s">
        <v>34</v>
      </c>
      <c r="J1227" s="3">
        <v>44112</v>
      </c>
      <c r="K1227">
        <v>1000</v>
      </c>
      <c r="L1227" t="s">
        <v>5319</v>
      </c>
      <c r="M1227" t="s">
        <v>165</v>
      </c>
      <c r="N1227" t="s">
        <v>5320</v>
      </c>
      <c r="O1227" t="s">
        <v>5321</v>
      </c>
      <c r="P1227" t="s">
        <v>87</v>
      </c>
      <c r="Q1227">
        <v>15</v>
      </c>
      <c r="R1227" t="s">
        <v>88</v>
      </c>
      <c r="S1227" t="s">
        <v>41</v>
      </c>
      <c r="T1227">
        <v>86355</v>
      </c>
      <c r="U1227" s="1">
        <v>45452</v>
      </c>
      <c r="V1227" t="s">
        <v>52</v>
      </c>
      <c r="W1227">
        <v>748185</v>
      </c>
      <c r="X1227" t="s">
        <v>5322</v>
      </c>
      <c r="Y1227">
        <v>453</v>
      </c>
      <c r="Z1227">
        <v>2189</v>
      </c>
      <c r="AA1227">
        <v>2</v>
      </c>
      <c r="AB1227">
        <v>1751.2</v>
      </c>
      <c r="AC1227">
        <f>Table1_1[[#This Row],[Price]]*Table1_1[[#This Row],[Quantity]]</f>
        <v>4378</v>
      </c>
    </row>
    <row r="1228" spans="1:29" x14ac:dyDescent="0.3">
      <c r="A1228" t="s">
        <v>28</v>
      </c>
      <c r="B1228" t="s">
        <v>29</v>
      </c>
      <c r="C1228" t="s">
        <v>44</v>
      </c>
      <c r="D1228" t="s">
        <v>546</v>
      </c>
      <c r="E1228" t="s">
        <v>56</v>
      </c>
      <c r="F1228" t="s">
        <v>106</v>
      </c>
      <c r="G1228">
        <v>60</v>
      </c>
      <c r="H1228">
        <v>432698</v>
      </c>
      <c r="I1228" t="s">
        <v>58</v>
      </c>
      <c r="J1228" s="3">
        <v>44835</v>
      </c>
      <c r="K1228">
        <v>1200</v>
      </c>
      <c r="L1228" t="s">
        <v>5323</v>
      </c>
      <c r="M1228" t="s">
        <v>144</v>
      </c>
      <c r="N1228" t="s">
        <v>5324</v>
      </c>
      <c r="O1228" t="s">
        <v>5325</v>
      </c>
      <c r="P1228" t="s">
        <v>51</v>
      </c>
      <c r="Q1228">
        <v>20</v>
      </c>
      <c r="R1228" t="s">
        <v>40</v>
      </c>
      <c r="S1228" t="s">
        <v>63</v>
      </c>
      <c r="T1228">
        <v>78406</v>
      </c>
      <c r="U1228" s="1">
        <v>45553</v>
      </c>
      <c r="V1228" t="s">
        <v>180</v>
      </c>
      <c r="W1228">
        <v>128440</v>
      </c>
      <c r="X1228" t="s">
        <v>5326</v>
      </c>
      <c r="Y1228">
        <v>651</v>
      </c>
      <c r="Z1228">
        <v>2612</v>
      </c>
      <c r="AA1228">
        <v>1</v>
      </c>
      <c r="AB1228">
        <v>1044.8</v>
      </c>
      <c r="AC1228">
        <f>Table1_1[[#This Row],[Price]]*Table1_1[[#This Row],[Quantity]]</f>
        <v>2612</v>
      </c>
    </row>
    <row r="1229" spans="1:29" x14ac:dyDescent="0.3">
      <c r="A1229" t="s">
        <v>28</v>
      </c>
      <c r="B1229" t="s">
        <v>29</v>
      </c>
      <c r="C1229" t="s">
        <v>44</v>
      </c>
      <c r="D1229" t="s">
        <v>227</v>
      </c>
      <c r="E1229" t="s">
        <v>46</v>
      </c>
      <c r="F1229" t="s">
        <v>150</v>
      </c>
      <c r="G1229">
        <v>25</v>
      </c>
      <c r="H1229">
        <v>439173</v>
      </c>
      <c r="I1229" t="s">
        <v>58</v>
      </c>
      <c r="J1229" s="3">
        <v>45165</v>
      </c>
      <c r="K1229">
        <v>800</v>
      </c>
      <c r="L1229" t="s">
        <v>5327</v>
      </c>
      <c r="M1229" t="s">
        <v>1488</v>
      </c>
      <c r="N1229" t="s">
        <v>5328</v>
      </c>
      <c r="O1229" t="s">
        <v>5329</v>
      </c>
      <c r="P1229" t="s">
        <v>51</v>
      </c>
      <c r="Q1229">
        <v>16</v>
      </c>
      <c r="R1229" t="s">
        <v>40</v>
      </c>
      <c r="S1229" t="s">
        <v>63</v>
      </c>
      <c r="T1229">
        <v>81400</v>
      </c>
      <c r="U1229" s="1">
        <v>45412</v>
      </c>
      <c r="V1229" t="s">
        <v>80</v>
      </c>
      <c r="W1229">
        <v>903842</v>
      </c>
      <c r="X1229" t="s">
        <v>5330</v>
      </c>
      <c r="Y1229">
        <v>292</v>
      </c>
      <c r="Z1229">
        <v>1196</v>
      </c>
      <c r="AA1229">
        <v>6</v>
      </c>
      <c r="AB1229">
        <v>2870.4</v>
      </c>
      <c r="AC1229">
        <f>Table1_1[[#This Row],[Price]]*Table1_1[[#This Row],[Quantity]]</f>
        <v>7176</v>
      </c>
    </row>
    <row r="1230" spans="1:29" x14ac:dyDescent="0.3">
      <c r="A1230" t="s">
        <v>28</v>
      </c>
      <c r="B1230" t="s">
        <v>29</v>
      </c>
      <c r="C1230" t="s">
        <v>148</v>
      </c>
      <c r="D1230" t="s">
        <v>566</v>
      </c>
      <c r="E1230" t="s">
        <v>32</v>
      </c>
      <c r="F1230" t="s">
        <v>355</v>
      </c>
      <c r="G1230">
        <v>32</v>
      </c>
      <c r="H1230">
        <v>434289</v>
      </c>
      <c r="I1230" t="s">
        <v>58</v>
      </c>
      <c r="J1230" s="3">
        <v>44722</v>
      </c>
      <c r="K1230">
        <v>1000</v>
      </c>
      <c r="L1230" t="s">
        <v>5331</v>
      </c>
      <c r="M1230" t="s">
        <v>177</v>
      </c>
      <c r="N1230" t="s">
        <v>5332</v>
      </c>
      <c r="O1230" t="s">
        <v>5333</v>
      </c>
      <c r="P1230" t="s">
        <v>87</v>
      </c>
      <c r="Q1230">
        <v>14</v>
      </c>
      <c r="R1230" t="s">
        <v>40</v>
      </c>
      <c r="S1230" t="s">
        <v>118</v>
      </c>
      <c r="T1230">
        <v>22594</v>
      </c>
      <c r="U1230" s="1">
        <v>45402</v>
      </c>
      <c r="V1230" t="s">
        <v>80</v>
      </c>
      <c r="W1230">
        <v>592432</v>
      </c>
      <c r="X1230" t="s">
        <v>5334</v>
      </c>
      <c r="Y1230">
        <v>381</v>
      </c>
      <c r="Z1230">
        <v>1467</v>
      </c>
      <c r="AA1230">
        <v>6</v>
      </c>
      <c r="AB1230">
        <v>3520.8</v>
      </c>
      <c r="AC1230">
        <f>Table1_1[[#This Row],[Price]]*Table1_1[[#This Row],[Quantity]]</f>
        <v>8802</v>
      </c>
    </row>
    <row r="1231" spans="1:29" x14ac:dyDescent="0.3">
      <c r="A1231" t="s">
        <v>28</v>
      </c>
      <c r="B1231" t="s">
        <v>29</v>
      </c>
      <c r="C1231" t="s">
        <v>66</v>
      </c>
      <c r="D1231" t="s">
        <v>74</v>
      </c>
      <c r="E1231" t="s">
        <v>46</v>
      </c>
      <c r="F1231" t="s">
        <v>83</v>
      </c>
      <c r="G1231">
        <v>40</v>
      </c>
      <c r="H1231">
        <v>435264</v>
      </c>
      <c r="I1231" t="s">
        <v>58</v>
      </c>
      <c r="J1231" s="3">
        <v>45206</v>
      </c>
      <c r="K1231">
        <v>800</v>
      </c>
      <c r="L1231" t="s">
        <v>5335</v>
      </c>
      <c r="M1231" t="s">
        <v>1488</v>
      </c>
      <c r="N1231" t="s">
        <v>5336</v>
      </c>
      <c r="O1231" t="s">
        <v>5337</v>
      </c>
      <c r="P1231" t="s">
        <v>39</v>
      </c>
      <c r="Q1231">
        <v>3</v>
      </c>
      <c r="R1231" t="s">
        <v>40</v>
      </c>
      <c r="S1231" t="s">
        <v>118</v>
      </c>
      <c r="T1231">
        <v>82748</v>
      </c>
      <c r="U1231" s="1">
        <v>45431</v>
      </c>
      <c r="V1231" t="s">
        <v>140</v>
      </c>
      <c r="W1231">
        <v>253871</v>
      </c>
      <c r="X1231" t="s">
        <v>5338</v>
      </c>
      <c r="Y1231">
        <v>294</v>
      </c>
      <c r="Z1231">
        <v>899</v>
      </c>
      <c r="AA1231">
        <v>4</v>
      </c>
      <c r="AB1231">
        <v>1438.4</v>
      </c>
      <c r="AC1231">
        <f>Table1_1[[#This Row],[Price]]*Table1_1[[#This Row],[Quantity]]</f>
        <v>3596</v>
      </c>
    </row>
    <row r="1232" spans="1:29" x14ac:dyDescent="0.3">
      <c r="A1232" t="s">
        <v>28</v>
      </c>
      <c r="B1232" t="s">
        <v>29</v>
      </c>
      <c r="C1232" t="s">
        <v>148</v>
      </c>
      <c r="D1232" t="s">
        <v>511</v>
      </c>
      <c r="E1232" t="s">
        <v>32</v>
      </c>
      <c r="F1232" t="s">
        <v>150</v>
      </c>
      <c r="G1232">
        <v>13</v>
      </c>
      <c r="H1232">
        <v>420891</v>
      </c>
      <c r="I1232" t="s">
        <v>58</v>
      </c>
      <c r="J1232" s="3">
        <v>44982</v>
      </c>
      <c r="K1232">
        <v>800</v>
      </c>
      <c r="L1232" t="s">
        <v>5339</v>
      </c>
      <c r="M1232" t="s">
        <v>869</v>
      </c>
      <c r="N1232" t="s">
        <v>5340</v>
      </c>
      <c r="O1232" t="s">
        <v>5341</v>
      </c>
      <c r="P1232" t="s">
        <v>51</v>
      </c>
      <c r="Q1232">
        <v>7</v>
      </c>
      <c r="R1232" t="s">
        <v>88</v>
      </c>
      <c r="S1232" t="s">
        <v>41</v>
      </c>
      <c r="T1232">
        <v>39243</v>
      </c>
      <c r="U1232" s="1">
        <v>45488</v>
      </c>
      <c r="V1232" t="s">
        <v>126</v>
      </c>
      <c r="W1232">
        <v>607423</v>
      </c>
      <c r="X1232" t="s">
        <v>5342</v>
      </c>
      <c r="Y1232">
        <v>973</v>
      </c>
      <c r="Z1232">
        <v>972</v>
      </c>
      <c r="AA1232">
        <v>8</v>
      </c>
      <c r="AB1232">
        <v>3110.4</v>
      </c>
      <c r="AC1232">
        <f>Table1_1[[#This Row],[Price]]*Table1_1[[#This Row],[Quantity]]</f>
        <v>7776</v>
      </c>
    </row>
    <row r="1233" spans="1:29" x14ac:dyDescent="0.3">
      <c r="A1233" t="s">
        <v>28</v>
      </c>
      <c r="B1233" t="s">
        <v>29</v>
      </c>
      <c r="C1233" t="s">
        <v>44</v>
      </c>
      <c r="D1233" t="s">
        <v>349</v>
      </c>
      <c r="E1233" t="s">
        <v>56</v>
      </c>
      <c r="F1233" t="s">
        <v>33</v>
      </c>
      <c r="G1233">
        <v>98</v>
      </c>
      <c r="H1233">
        <v>430192</v>
      </c>
      <c r="I1233" t="s">
        <v>34</v>
      </c>
      <c r="J1233" s="3">
        <v>43853</v>
      </c>
      <c r="K1233">
        <v>800</v>
      </c>
      <c r="L1233" t="s">
        <v>5343</v>
      </c>
      <c r="M1233" t="s">
        <v>654</v>
      </c>
      <c r="N1233" t="s">
        <v>5344</v>
      </c>
      <c r="O1233" t="s">
        <v>5345</v>
      </c>
      <c r="P1233" t="s">
        <v>51</v>
      </c>
      <c r="Q1233">
        <v>6</v>
      </c>
      <c r="R1233" t="s">
        <v>40</v>
      </c>
      <c r="S1233" t="s">
        <v>79</v>
      </c>
      <c r="T1233">
        <v>53005</v>
      </c>
      <c r="U1233" s="1">
        <v>45342</v>
      </c>
      <c r="V1233" t="s">
        <v>119</v>
      </c>
      <c r="W1233">
        <v>782203</v>
      </c>
      <c r="X1233" t="s">
        <v>5346</v>
      </c>
      <c r="Y1233">
        <v>597</v>
      </c>
      <c r="Z1233">
        <v>2085</v>
      </c>
      <c r="AA1233">
        <v>3</v>
      </c>
      <c r="AB1233">
        <v>2502</v>
      </c>
      <c r="AC1233">
        <f>Table1_1[[#This Row],[Price]]*Table1_1[[#This Row],[Quantity]]</f>
        <v>6255</v>
      </c>
    </row>
    <row r="1234" spans="1:29" x14ac:dyDescent="0.3">
      <c r="A1234" t="s">
        <v>28</v>
      </c>
      <c r="B1234" t="s">
        <v>29</v>
      </c>
      <c r="C1234" t="s">
        <v>54</v>
      </c>
      <c r="D1234" t="s">
        <v>349</v>
      </c>
      <c r="E1234" t="s">
        <v>56</v>
      </c>
      <c r="F1234" t="s">
        <v>150</v>
      </c>
      <c r="G1234">
        <v>63</v>
      </c>
      <c r="H1234">
        <v>439243</v>
      </c>
      <c r="I1234" t="s">
        <v>58</v>
      </c>
      <c r="J1234" s="3">
        <v>44259</v>
      </c>
      <c r="K1234">
        <v>950</v>
      </c>
      <c r="L1234" t="s">
        <v>5347</v>
      </c>
      <c r="M1234" t="s">
        <v>919</v>
      </c>
      <c r="N1234" t="s">
        <v>5348</v>
      </c>
      <c r="O1234" t="s">
        <v>5349</v>
      </c>
      <c r="P1234" t="s">
        <v>51</v>
      </c>
      <c r="Q1234">
        <v>10</v>
      </c>
      <c r="R1234" t="s">
        <v>88</v>
      </c>
      <c r="S1234" t="s">
        <v>79</v>
      </c>
      <c r="T1234">
        <v>93791</v>
      </c>
      <c r="U1234" s="1">
        <v>45546</v>
      </c>
      <c r="V1234" t="s">
        <v>180</v>
      </c>
      <c r="W1234">
        <v>247432</v>
      </c>
      <c r="X1234" t="s">
        <v>5350</v>
      </c>
      <c r="Y1234">
        <v>855</v>
      </c>
      <c r="Z1234">
        <v>2734</v>
      </c>
      <c r="AA1234">
        <v>8</v>
      </c>
      <c r="AB1234">
        <v>8748.8000000000011</v>
      </c>
      <c r="AC1234">
        <f>Table1_1[[#This Row],[Price]]*Table1_1[[#This Row],[Quantity]]</f>
        <v>21872</v>
      </c>
    </row>
    <row r="1235" spans="1:29" x14ac:dyDescent="0.3">
      <c r="A1235" t="s">
        <v>28</v>
      </c>
      <c r="B1235" t="s">
        <v>29</v>
      </c>
      <c r="C1235" t="s">
        <v>193</v>
      </c>
      <c r="D1235" t="s">
        <v>163</v>
      </c>
      <c r="E1235" t="s">
        <v>32</v>
      </c>
      <c r="F1235" t="s">
        <v>175</v>
      </c>
      <c r="G1235">
        <v>70</v>
      </c>
      <c r="H1235">
        <v>409754</v>
      </c>
      <c r="I1235" t="s">
        <v>58</v>
      </c>
      <c r="J1235" s="3">
        <v>44002</v>
      </c>
      <c r="K1235">
        <v>1300</v>
      </c>
      <c r="L1235" t="s">
        <v>5352</v>
      </c>
      <c r="M1235" t="s">
        <v>189</v>
      </c>
      <c r="N1235" t="s">
        <v>5353</v>
      </c>
      <c r="O1235" t="s">
        <v>5354</v>
      </c>
      <c r="P1235" t="s">
        <v>87</v>
      </c>
      <c r="Q1235">
        <v>5</v>
      </c>
      <c r="R1235" t="s">
        <v>88</v>
      </c>
      <c r="S1235" t="s">
        <v>41</v>
      </c>
      <c r="T1235">
        <v>78208</v>
      </c>
      <c r="U1235" s="1">
        <v>45569</v>
      </c>
      <c r="V1235" t="s">
        <v>155</v>
      </c>
      <c r="W1235">
        <v>365143</v>
      </c>
      <c r="X1235" t="s">
        <v>5355</v>
      </c>
      <c r="Y1235">
        <v>629</v>
      </c>
      <c r="Z1235">
        <v>2083</v>
      </c>
      <c r="AA1235">
        <v>6</v>
      </c>
      <c r="AB1235">
        <v>4999.2000000000007</v>
      </c>
      <c r="AC1235">
        <f>Table1_1[[#This Row],[Price]]*Table1_1[[#This Row],[Quantity]]</f>
        <v>12498</v>
      </c>
    </row>
    <row r="1236" spans="1:29" x14ac:dyDescent="0.3">
      <c r="A1236" t="s">
        <v>28</v>
      </c>
      <c r="B1236" t="s">
        <v>29</v>
      </c>
      <c r="C1236" t="s">
        <v>148</v>
      </c>
      <c r="D1236" t="s">
        <v>31</v>
      </c>
      <c r="E1236" t="s">
        <v>46</v>
      </c>
      <c r="F1236" t="s">
        <v>99</v>
      </c>
      <c r="G1236">
        <v>45</v>
      </c>
      <c r="H1236">
        <v>428428</v>
      </c>
      <c r="I1236" t="s">
        <v>58</v>
      </c>
      <c r="J1236" s="3">
        <v>44119</v>
      </c>
      <c r="K1236">
        <v>1000</v>
      </c>
      <c r="L1236" t="s">
        <v>5357</v>
      </c>
      <c r="M1236" t="s">
        <v>313</v>
      </c>
      <c r="N1236" t="s">
        <v>5358</v>
      </c>
      <c r="O1236" t="s">
        <v>5359</v>
      </c>
      <c r="P1236" t="s">
        <v>51</v>
      </c>
      <c r="Q1236">
        <v>7</v>
      </c>
      <c r="R1236" t="s">
        <v>88</v>
      </c>
      <c r="S1236" t="s">
        <v>41</v>
      </c>
      <c r="T1236">
        <v>14150</v>
      </c>
      <c r="U1236" s="1">
        <v>45526</v>
      </c>
      <c r="V1236" t="s">
        <v>64</v>
      </c>
      <c r="W1236">
        <v>399509</v>
      </c>
      <c r="X1236" t="s">
        <v>5360</v>
      </c>
      <c r="Y1236">
        <v>630</v>
      </c>
      <c r="Z1236">
        <v>1673</v>
      </c>
      <c r="AA1236">
        <v>4</v>
      </c>
      <c r="AB1236">
        <v>2676.8</v>
      </c>
      <c r="AC1236">
        <f>Table1_1[[#This Row],[Price]]*Table1_1[[#This Row],[Quantity]]</f>
        <v>6692</v>
      </c>
    </row>
    <row r="1237" spans="1:29" x14ac:dyDescent="0.3">
      <c r="A1237" t="s">
        <v>28</v>
      </c>
      <c r="B1237" t="s">
        <v>29</v>
      </c>
      <c r="C1237" t="s">
        <v>66</v>
      </c>
      <c r="D1237" t="s">
        <v>560</v>
      </c>
      <c r="E1237" t="s">
        <v>56</v>
      </c>
      <c r="F1237" t="s">
        <v>57</v>
      </c>
      <c r="G1237">
        <v>79</v>
      </c>
      <c r="H1237">
        <v>427110</v>
      </c>
      <c r="I1237" t="s">
        <v>34</v>
      </c>
      <c r="J1237" s="3">
        <v>44648</v>
      </c>
      <c r="K1237">
        <v>1200</v>
      </c>
      <c r="L1237" t="s">
        <v>1047</v>
      </c>
      <c r="M1237" t="s">
        <v>856</v>
      </c>
      <c r="N1237" t="s">
        <v>5361</v>
      </c>
      <c r="O1237" t="s">
        <v>5362</v>
      </c>
      <c r="P1237" t="s">
        <v>51</v>
      </c>
      <c r="Q1237">
        <v>6</v>
      </c>
      <c r="R1237" t="s">
        <v>88</v>
      </c>
      <c r="S1237" t="s">
        <v>79</v>
      </c>
      <c r="T1237">
        <v>90608</v>
      </c>
      <c r="U1237" s="1">
        <v>45563</v>
      </c>
      <c r="V1237" t="s">
        <v>180</v>
      </c>
      <c r="W1237">
        <v>261204</v>
      </c>
      <c r="X1237" t="s">
        <v>5363</v>
      </c>
      <c r="Y1237">
        <v>448</v>
      </c>
      <c r="Z1237">
        <v>1324</v>
      </c>
      <c r="AA1237">
        <v>4</v>
      </c>
      <c r="AB1237">
        <v>2118.4</v>
      </c>
      <c r="AC1237">
        <f>Table1_1[[#This Row],[Price]]*Table1_1[[#This Row],[Quantity]]</f>
        <v>5296</v>
      </c>
    </row>
    <row r="1238" spans="1:29" x14ac:dyDescent="0.3">
      <c r="A1238" t="s">
        <v>28</v>
      </c>
      <c r="B1238" t="s">
        <v>29</v>
      </c>
      <c r="C1238" t="s">
        <v>91</v>
      </c>
      <c r="D1238" t="s">
        <v>248</v>
      </c>
      <c r="E1238" t="s">
        <v>32</v>
      </c>
      <c r="F1238" t="s">
        <v>106</v>
      </c>
      <c r="G1238">
        <v>44</v>
      </c>
      <c r="H1238">
        <v>401120</v>
      </c>
      <c r="I1238" t="s">
        <v>58</v>
      </c>
      <c r="J1238" s="3">
        <v>45031</v>
      </c>
      <c r="K1238">
        <v>1200</v>
      </c>
      <c r="L1238" t="s">
        <v>5364</v>
      </c>
      <c r="M1238" t="s">
        <v>216</v>
      </c>
      <c r="N1238" t="s">
        <v>5365</v>
      </c>
      <c r="O1238" t="s">
        <v>5366</v>
      </c>
      <c r="P1238" t="s">
        <v>39</v>
      </c>
      <c r="Q1238">
        <v>14</v>
      </c>
      <c r="R1238" t="s">
        <v>88</v>
      </c>
      <c r="S1238" t="s">
        <v>41</v>
      </c>
      <c r="T1238">
        <v>11757</v>
      </c>
      <c r="U1238" s="1">
        <v>45515</v>
      </c>
      <c r="V1238" t="s">
        <v>64</v>
      </c>
      <c r="W1238">
        <v>809487</v>
      </c>
      <c r="X1238" t="s">
        <v>5367</v>
      </c>
      <c r="Y1238">
        <v>391</v>
      </c>
      <c r="Z1238">
        <v>2357</v>
      </c>
      <c r="AA1238">
        <v>7</v>
      </c>
      <c r="AB1238">
        <v>6599.6</v>
      </c>
      <c r="AC1238">
        <f>Table1_1[[#This Row],[Price]]*Table1_1[[#This Row],[Quantity]]</f>
        <v>16499</v>
      </c>
    </row>
    <row r="1239" spans="1:29" x14ac:dyDescent="0.3">
      <c r="A1239" t="s">
        <v>28</v>
      </c>
      <c r="B1239" t="s">
        <v>29</v>
      </c>
      <c r="C1239" t="s">
        <v>193</v>
      </c>
      <c r="D1239" t="s">
        <v>616</v>
      </c>
      <c r="E1239" t="s">
        <v>56</v>
      </c>
      <c r="F1239" t="s">
        <v>47</v>
      </c>
      <c r="G1239">
        <v>62</v>
      </c>
      <c r="H1239">
        <v>419749</v>
      </c>
      <c r="I1239" t="s">
        <v>34</v>
      </c>
      <c r="J1239" s="3">
        <v>44367</v>
      </c>
      <c r="K1239">
        <v>800</v>
      </c>
      <c r="L1239" t="s">
        <v>5368</v>
      </c>
      <c r="M1239" t="s">
        <v>596</v>
      </c>
      <c r="N1239" t="s">
        <v>5369</v>
      </c>
      <c r="O1239" t="s">
        <v>5370</v>
      </c>
      <c r="P1239" t="s">
        <v>51</v>
      </c>
      <c r="Q1239">
        <v>10</v>
      </c>
      <c r="R1239" t="s">
        <v>40</v>
      </c>
      <c r="S1239" t="s">
        <v>118</v>
      </c>
      <c r="T1239">
        <v>27583</v>
      </c>
      <c r="U1239" s="1">
        <v>45374</v>
      </c>
      <c r="V1239" t="s">
        <v>72</v>
      </c>
      <c r="W1239">
        <v>610653</v>
      </c>
      <c r="X1239" t="s">
        <v>5371</v>
      </c>
      <c r="Y1239">
        <v>217</v>
      </c>
      <c r="Z1239">
        <v>2075</v>
      </c>
      <c r="AA1239">
        <v>5</v>
      </c>
      <c r="AB1239">
        <v>4150</v>
      </c>
      <c r="AC1239">
        <f>Table1_1[[#This Row],[Price]]*Table1_1[[#This Row],[Quantity]]</f>
        <v>10375</v>
      </c>
    </row>
    <row r="1240" spans="1:29" x14ac:dyDescent="0.3">
      <c r="A1240" t="s">
        <v>28</v>
      </c>
      <c r="B1240" t="s">
        <v>29</v>
      </c>
      <c r="C1240" t="s">
        <v>91</v>
      </c>
      <c r="D1240" t="s">
        <v>274</v>
      </c>
      <c r="E1240" t="s">
        <v>56</v>
      </c>
      <c r="F1240" t="s">
        <v>106</v>
      </c>
      <c r="G1240">
        <v>2</v>
      </c>
      <c r="H1240">
        <v>431772</v>
      </c>
      <c r="I1240" t="s">
        <v>58</v>
      </c>
      <c r="J1240" s="3">
        <v>45011</v>
      </c>
      <c r="K1240">
        <v>1300</v>
      </c>
      <c r="L1240" t="s">
        <v>5372</v>
      </c>
      <c r="M1240" t="s">
        <v>869</v>
      </c>
      <c r="N1240" t="s">
        <v>5373</v>
      </c>
      <c r="O1240" t="s">
        <v>5374</v>
      </c>
      <c r="P1240" t="s">
        <v>87</v>
      </c>
      <c r="Q1240">
        <v>16</v>
      </c>
      <c r="R1240" t="s">
        <v>40</v>
      </c>
      <c r="S1240" t="s">
        <v>118</v>
      </c>
      <c r="T1240">
        <v>75370</v>
      </c>
      <c r="U1240" s="1">
        <v>45355</v>
      </c>
      <c r="V1240" t="s">
        <v>72</v>
      </c>
      <c r="W1240">
        <v>913822</v>
      </c>
      <c r="X1240" t="s">
        <v>5375</v>
      </c>
      <c r="Y1240">
        <v>836</v>
      </c>
      <c r="Z1240">
        <v>852</v>
      </c>
      <c r="AA1240">
        <v>4</v>
      </c>
      <c r="AB1240">
        <v>1363.2</v>
      </c>
      <c r="AC1240">
        <f>Table1_1[[#This Row],[Price]]*Table1_1[[#This Row],[Quantity]]</f>
        <v>3408</v>
      </c>
    </row>
    <row r="1241" spans="1:29" x14ac:dyDescent="0.3">
      <c r="A1241" t="s">
        <v>28</v>
      </c>
      <c r="B1241" t="s">
        <v>29</v>
      </c>
      <c r="C1241" t="s">
        <v>148</v>
      </c>
      <c r="D1241" t="s">
        <v>267</v>
      </c>
      <c r="E1241" t="s">
        <v>32</v>
      </c>
      <c r="F1241" t="s">
        <v>47</v>
      </c>
      <c r="G1241">
        <v>32</v>
      </c>
      <c r="H1241">
        <v>424754</v>
      </c>
      <c r="I1241" t="s">
        <v>58</v>
      </c>
      <c r="J1241" s="3">
        <v>44955</v>
      </c>
      <c r="K1241">
        <v>1100</v>
      </c>
      <c r="L1241" t="s">
        <v>5376</v>
      </c>
      <c r="M1241" t="s">
        <v>482</v>
      </c>
      <c r="N1241" t="s">
        <v>5377</v>
      </c>
      <c r="O1241" t="s">
        <v>5378</v>
      </c>
      <c r="P1241" t="s">
        <v>87</v>
      </c>
      <c r="Q1241">
        <v>14</v>
      </c>
      <c r="R1241" t="s">
        <v>40</v>
      </c>
      <c r="S1241" t="s">
        <v>79</v>
      </c>
      <c r="T1241">
        <v>68768</v>
      </c>
      <c r="U1241" s="1">
        <v>45380</v>
      </c>
      <c r="V1241" t="s">
        <v>72</v>
      </c>
      <c r="W1241">
        <v>152996</v>
      </c>
      <c r="X1241" t="s">
        <v>5379</v>
      </c>
      <c r="Y1241">
        <v>716</v>
      </c>
      <c r="Z1241">
        <v>781</v>
      </c>
      <c r="AA1241">
        <v>7</v>
      </c>
      <c r="AB1241">
        <v>2186.8000000000002</v>
      </c>
      <c r="AC1241">
        <f>Table1_1[[#This Row],[Price]]*Table1_1[[#This Row],[Quantity]]</f>
        <v>5467</v>
      </c>
    </row>
    <row r="1242" spans="1:29" x14ac:dyDescent="0.3">
      <c r="A1242" t="s">
        <v>28</v>
      </c>
      <c r="B1242" t="s">
        <v>29</v>
      </c>
      <c r="C1242" t="s">
        <v>148</v>
      </c>
      <c r="D1242" t="s">
        <v>31</v>
      </c>
      <c r="E1242" t="s">
        <v>32</v>
      </c>
      <c r="F1242" t="s">
        <v>355</v>
      </c>
      <c r="G1242">
        <v>89</v>
      </c>
      <c r="H1242">
        <v>436090</v>
      </c>
      <c r="I1242" t="s">
        <v>58</v>
      </c>
      <c r="J1242" s="3">
        <v>44967</v>
      </c>
      <c r="K1242">
        <v>950</v>
      </c>
      <c r="L1242" t="s">
        <v>5380</v>
      </c>
      <c r="M1242" t="s">
        <v>417</v>
      </c>
      <c r="N1242" t="s">
        <v>5381</v>
      </c>
      <c r="O1242" t="s">
        <v>5382</v>
      </c>
      <c r="P1242" t="s">
        <v>39</v>
      </c>
      <c r="Q1242">
        <v>16</v>
      </c>
      <c r="R1242" t="s">
        <v>40</v>
      </c>
      <c r="S1242" t="s">
        <v>79</v>
      </c>
      <c r="T1242">
        <v>80387</v>
      </c>
      <c r="U1242" s="1">
        <v>45437</v>
      </c>
      <c r="V1242" t="s">
        <v>140</v>
      </c>
      <c r="W1242">
        <v>906913</v>
      </c>
      <c r="X1242" t="s">
        <v>5383</v>
      </c>
      <c r="Y1242">
        <v>504</v>
      </c>
      <c r="Z1242">
        <v>1559</v>
      </c>
      <c r="AA1242">
        <v>4</v>
      </c>
      <c r="AB1242">
        <v>2494.4</v>
      </c>
      <c r="AC1242">
        <f>Table1_1[[#This Row],[Price]]*Table1_1[[#This Row],[Quantity]]</f>
        <v>6236</v>
      </c>
    </row>
    <row r="1243" spans="1:29" x14ac:dyDescent="0.3">
      <c r="A1243" t="s">
        <v>28</v>
      </c>
      <c r="B1243" t="s">
        <v>29</v>
      </c>
      <c r="C1243" t="s">
        <v>30</v>
      </c>
      <c r="D1243" t="s">
        <v>149</v>
      </c>
      <c r="E1243" t="s">
        <v>46</v>
      </c>
      <c r="F1243" t="s">
        <v>175</v>
      </c>
      <c r="G1243">
        <v>7</v>
      </c>
      <c r="H1243">
        <v>412379</v>
      </c>
      <c r="I1243" t="s">
        <v>58</v>
      </c>
      <c r="J1243" s="3">
        <v>44457</v>
      </c>
      <c r="K1243">
        <v>1200</v>
      </c>
      <c r="L1243" t="s">
        <v>5384</v>
      </c>
      <c r="M1243" t="s">
        <v>263</v>
      </c>
      <c r="N1243" t="s">
        <v>5385</v>
      </c>
      <c r="O1243" t="s">
        <v>5386</v>
      </c>
      <c r="P1243" t="s">
        <v>87</v>
      </c>
      <c r="Q1243">
        <v>18</v>
      </c>
      <c r="R1243" t="s">
        <v>88</v>
      </c>
      <c r="S1243" t="s">
        <v>79</v>
      </c>
      <c r="T1243">
        <v>29256</v>
      </c>
      <c r="U1243" s="1">
        <v>45456</v>
      </c>
      <c r="V1243" t="s">
        <v>52</v>
      </c>
      <c r="W1243">
        <v>123924</v>
      </c>
      <c r="X1243" t="s">
        <v>5387</v>
      </c>
      <c r="Y1243">
        <v>991</v>
      </c>
      <c r="Z1243">
        <v>2267</v>
      </c>
      <c r="AA1243">
        <v>6</v>
      </c>
      <c r="AB1243">
        <v>5440.8</v>
      </c>
      <c r="AC1243">
        <f>Table1_1[[#This Row],[Price]]*Table1_1[[#This Row],[Quantity]]</f>
        <v>13602</v>
      </c>
    </row>
    <row r="1244" spans="1:29" x14ac:dyDescent="0.3">
      <c r="A1244" t="s">
        <v>28</v>
      </c>
      <c r="B1244" t="s">
        <v>29</v>
      </c>
      <c r="C1244" t="s">
        <v>157</v>
      </c>
      <c r="D1244" t="s">
        <v>134</v>
      </c>
      <c r="E1244" t="s">
        <v>56</v>
      </c>
      <c r="F1244" t="s">
        <v>99</v>
      </c>
      <c r="G1244">
        <v>91</v>
      </c>
      <c r="H1244">
        <v>403840</v>
      </c>
      <c r="I1244" t="s">
        <v>34</v>
      </c>
      <c r="J1244" s="3">
        <v>43918</v>
      </c>
      <c r="K1244">
        <v>1300</v>
      </c>
      <c r="L1244" t="s">
        <v>5388</v>
      </c>
      <c r="M1244" t="s">
        <v>1244</v>
      </c>
      <c r="N1244" t="s">
        <v>5389</v>
      </c>
      <c r="O1244" t="s">
        <v>5390</v>
      </c>
      <c r="P1244" t="s">
        <v>71</v>
      </c>
      <c r="Q1244">
        <v>12</v>
      </c>
      <c r="R1244" t="s">
        <v>40</v>
      </c>
      <c r="S1244" t="s">
        <v>41</v>
      </c>
      <c r="T1244">
        <v>66490</v>
      </c>
      <c r="U1244" s="1">
        <v>45480</v>
      </c>
      <c r="V1244" t="s">
        <v>126</v>
      </c>
      <c r="W1244">
        <v>509133</v>
      </c>
      <c r="X1244" t="s">
        <v>5391</v>
      </c>
      <c r="Y1244">
        <v>724</v>
      </c>
      <c r="Z1244">
        <v>2219</v>
      </c>
      <c r="AA1244">
        <v>2</v>
      </c>
      <c r="AB1244">
        <v>1775.2</v>
      </c>
      <c r="AC1244">
        <f>Table1_1[[#This Row],[Price]]*Table1_1[[#This Row],[Quantity]]</f>
        <v>4438</v>
      </c>
    </row>
    <row r="1245" spans="1:29" x14ac:dyDescent="0.3">
      <c r="A1245" t="s">
        <v>28</v>
      </c>
      <c r="B1245" t="s">
        <v>29</v>
      </c>
      <c r="C1245" t="s">
        <v>193</v>
      </c>
      <c r="D1245" t="s">
        <v>187</v>
      </c>
      <c r="E1245" t="s">
        <v>56</v>
      </c>
      <c r="F1245" t="s">
        <v>47</v>
      </c>
      <c r="G1245">
        <v>39</v>
      </c>
      <c r="H1245">
        <v>417492</v>
      </c>
      <c r="I1245" t="s">
        <v>34</v>
      </c>
      <c r="J1245" s="3">
        <v>45077</v>
      </c>
      <c r="K1245">
        <v>1000</v>
      </c>
      <c r="L1245" t="s">
        <v>5392</v>
      </c>
      <c r="M1245" t="s">
        <v>1409</v>
      </c>
      <c r="N1245" t="s">
        <v>5393</v>
      </c>
      <c r="O1245" t="s">
        <v>5394</v>
      </c>
      <c r="P1245" t="s">
        <v>39</v>
      </c>
      <c r="Q1245">
        <v>4</v>
      </c>
      <c r="R1245" t="s">
        <v>88</v>
      </c>
      <c r="S1245" t="s">
        <v>41</v>
      </c>
      <c r="T1245">
        <v>57082</v>
      </c>
      <c r="U1245" s="1">
        <v>45297</v>
      </c>
      <c r="V1245" t="s">
        <v>111</v>
      </c>
      <c r="W1245">
        <v>578734</v>
      </c>
      <c r="X1245" t="s">
        <v>5395</v>
      </c>
      <c r="Y1245">
        <v>822</v>
      </c>
      <c r="Z1245">
        <v>2478</v>
      </c>
      <c r="AA1245">
        <v>5</v>
      </c>
      <c r="AB1245">
        <v>4956</v>
      </c>
      <c r="AC1245">
        <f>Table1_1[[#This Row],[Price]]*Table1_1[[#This Row],[Quantity]]</f>
        <v>12390</v>
      </c>
    </row>
    <row r="1246" spans="1:29" x14ac:dyDescent="0.3">
      <c r="A1246" t="s">
        <v>28</v>
      </c>
      <c r="B1246" t="s">
        <v>29</v>
      </c>
      <c r="C1246" t="s">
        <v>91</v>
      </c>
      <c r="D1246" t="s">
        <v>267</v>
      </c>
      <c r="E1246" t="s">
        <v>56</v>
      </c>
      <c r="F1246" t="s">
        <v>355</v>
      </c>
      <c r="G1246">
        <v>12</v>
      </c>
      <c r="H1246">
        <v>402990</v>
      </c>
      <c r="I1246" t="s">
        <v>58</v>
      </c>
      <c r="J1246" s="3">
        <v>44672</v>
      </c>
      <c r="K1246">
        <v>800</v>
      </c>
      <c r="L1246" t="s">
        <v>5396</v>
      </c>
      <c r="M1246" t="s">
        <v>654</v>
      </c>
      <c r="N1246" t="s">
        <v>5397</v>
      </c>
      <c r="O1246" t="s">
        <v>5398</v>
      </c>
      <c r="P1246" t="s">
        <v>51</v>
      </c>
      <c r="Q1246">
        <v>19</v>
      </c>
      <c r="R1246" t="s">
        <v>40</v>
      </c>
      <c r="S1246" t="s">
        <v>79</v>
      </c>
      <c r="T1246">
        <v>79865</v>
      </c>
      <c r="U1246" s="1">
        <v>45319</v>
      </c>
      <c r="V1246" t="s">
        <v>111</v>
      </c>
      <c r="W1246">
        <v>403351</v>
      </c>
      <c r="X1246" t="s">
        <v>5399</v>
      </c>
      <c r="Y1246">
        <v>961</v>
      </c>
      <c r="Z1246">
        <v>912</v>
      </c>
      <c r="AA1246">
        <v>4</v>
      </c>
      <c r="AB1246">
        <v>1459.2</v>
      </c>
      <c r="AC1246">
        <f>Table1_1[[#This Row],[Price]]*Table1_1[[#This Row],[Quantity]]</f>
        <v>3648</v>
      </c>
    </row>
    <row r="1247" spans="1:29" x14ac:dyDescent="0.3">
      <c r="A1247" t="s">
        <v>28</v>
      </c>
      <c r="B1247" t="s">
        <v>29</v>
      </c>
      <c r="C1247" t="s">
        <v>157</v>
      </c>
      <c r="D1247" t="s">
        <v>82</v>
      </c>
      <c r="E1247" t="s">
        <v>56</v>
      </c>
      <c r="F1247" t="s">
        <v>47</v>
      </c>
      <c r="G1247">
        <v>88</v>
      </c>
      <c r="H1247">
        <v>418615</v>
      </c>
      <c r="I1247" t="s">
        <v>58</v>
      </c>
      <c r="J1247" s="3">
        <v>45390</v>
      </c>
      <c r="K1247">
        <v>1100</v>
      </c>
      <c r="L1247" t="s">
        <v>5400</v>
      </c>
      <c r="M1247" t="s">
        <v>94</v>
      </c>
      <c r="N1247" t="s">
        <v>5401</v>
      </c>
      <c r="O1247" t="s">
        <v>5402</v>
      </c>
      <c r="P1247" t="s">
        <v>39</v>
      </c>
      <c r="Q1247">
        <v>8</v>
      </c>
      <c r="R1247" t="s">
        <v>40</v>
      </c>
      <c r="S1247" t="s">
        <v>118</v>
      </c>
      <c r="T1247">
        <v>49029</v>
      </c>
      <c r="U1247" s="1">
        <v>45443</v>
      </c>
      <c r="V1247" t="s">
        <v>140</v>
      </c>
      <c r="W1247">
        <v>360759</v>
      </c>
      <c r="X1247" t="s">
        <v>5403</v>
      </c>
      <c r="Y1247">
        <v>650</v>
      </c>
      <c r="Z1247">
        <v>1531</v>
      </c>
      <c r="AA1247">
        <v>1</v>
      </c>
      <c r="AB1247">
        <v>612.4</v>
      </c>
      <c r="AC1247">
        <f>Table1_1[[#This Row],[Price]]*Table1_1[[#This Row],[Quantity]]</f>
        <v>1531</v>
      </c>
    </row>
    <row r="1248" spans="1:29" x14ac:dyDescent="0.3">
      <c r="A1248" t="s">
        <v>28</v>
      </c>
      <c r="B1248" t="s">
        <v>29</v>
      </c>
      <c r="C1248" t="s">
        <v>157</v>
      </c>
      <c r="D1248" t="s">
        <v>338</v>
      </c>
      <c r="E1248" t="s">
        <v>56</v>
      </c>
      <c r="F1248" t="s">
        <v>355</v>
      </c>
      <c r="G1248">
        <v>100</v>
      </c>
      <c r="H1248">
        <v>414084</v>
      </c>
      <c r="I1248" t="s">
        <v>58</v>
      </c>
      <c r="J1248" s="3">
        <v>45491</v>
      </c>
      <c r="K1248">
        <v>1200</v>
      </c>
      <c r="L1248" t="s">
        <v>5404</v>
      </c>
      <c r="M1248" t="s">
        <v>205</v>
      </c>
      <c r="N1248" t="s">
        <v>5405</v>
      </c>
      <c r="O1248" t="s">
        <v>5406</v>
      </c>
      <c r="P1248" t="s">
        <v>71</v>
      </c>
      <c r="Q1248">
        <v>6</v>
      </c>
      <c r="R1248" t="s">
        <v>88</v>
      </c>
      <c r="S1248" t="s">
        <v>79</v>
      </c>
      <c r="T1248">
        <v>64634</v>
      </c>
      <c r="U1248" s="1">
        <v>45440</v>
      </c>
      <c r="V1248" t="s">
        <v>140</v>
      </c>
      <c r="W1248">
        <v>365052</v>
      </c>
      <c r="X1248" t="s">
        <v>5407</v>
      </c>
      <c r="Y1248">
        <v>735</v>
      </c>
      <c r="Z1248">
        <v>1286</v>
      </c>
      <c r="AA1248">
        <v>3</v>
      </c>
      <c r="AB1248">
        <v>1543.2</v>
      </c>
      <c r="AC1248">
        <f>Table1_1[[#This Row],[Price]]*Table1_1[[#This Row],[Quantity]]</f>
        <v>3858</v>
      </c>
    </row>
    <row r="1249" spans="1:29" x14ac:dyDescent="0.3">
      <c r="A1249" t="s">
        <v>28</v>
      </c>
      <c r="B1249" t="s">
        <v>29</v>
      </c>
      <c r="C1249" t="s">
        <v>66</v>
      </c>
      <c r="D1249" t="s">
        <v>55</v>
      </c>
      <c r="E1249" t="s">
        <v>46</v>
      </c>
      <c r="F1249" t="s">
        <v>113</v>
      </c>
      <c r="G1249">
        <v>45</v>
      </c>
      <c r="H1249">
        <v>437547</v>
      </c>
      <c r="I1249" t="s">
        <v>58</v>
      </c>
      <c r="J1249" s="3">
        <v>45584</v>
      </c>
      <c r="K1249">
        <v>1100</v>
      </c>
      <c r="L1249" t="s">
        <v>5408</v>
      </c>
      <c r="M1249" t="s">
        <v>953</v>
      </c>
      <c r="N1249" t="s">
        <v>5409</v>
      </c>
      <c r="O1249" t="s">
        <v>5410</v>
      </c>
      <c r="P1249" t="s">
        <v>51</v>
      </c>
      <c r="Q1249">
        <v>14</v>
      </c>
      <c r="R1249" t="s">
        <v>40</v>
      </c>
      <c r="S1249" t="s">
        <v>79</v>
      </c>
      <c r="T1249">
        <v>71221</v>
      </c>
      <c r="U1249" s="1">
        <v>45474</v>
      </c>
      <c r="V1249" t="s">
        <v>126</v>
      </c>
      <c r="W1249">
        <v>283107</v>
      </c>
      <c r="X1249" t="s">
        <v>5411</v>
      </c>
      <c r="Y1249">
        <v>761</v>
      </c>
      <c r="Z1249">
        <v>949</v>
      </c>
      <c r="AA1249">
        <v>2</v>
      </c>
      <c r="AB1249">
        <v>759.2</v>
      </c>
      <c r="AC1249">
        <f>Table1_1[[#This Row],[Price]]*Table1_1[[#This Row],[Quantity]]</f>
        <v>1898</v>
      </c>
    </row>
    <row r="1250" spans="1:29" x14ac:dyDescent="0.3">
      <c r="A1250" t="s">
        <v>28</v>
      </c>
      <c r="B1250" t="s">
        <v>29</v>
      </c>
      <c r="C1250" t="s">
        <v>44</v>
      </c>
      <c r="D1250" t="s">
        <v>637</v>
      </c>
      <c r="E1250" t="s">
        <v>56</v>
      </c>
      <c r="F1250" t="s">
        <v>47</v>
      </c>
      <c r="G1250">
        <v>48</v>
      </c>
      <c r="H1250">
        <v>403908</v>
      </c>
      <c r="I1250" t="s">
        <v>58</v>
      </c>
      <c r="J1250" s="3">
        <v>44714</v>
      </c>
      <c r="K1250">
        <v>1300</v>
      </c>
      <c r="L1250" t="s">
        <v>5412</v>
      </c>
      <c r="M1250" t="s">
        <v>1091</v>
      </c>
      <c r="N1250" t="s">
        <v>5413</v>
      </c>
      <c r="O1250" t="s">
        <v>5414</v>
      </c>
      <c r="P1250" t="s">
        <v>87</v>
      </c>
      <c r="Q1250">
        <v>17</v>
      </c>
      <c r="R1250" t="s">
        <v>40</v>
      </c>
      <c r="S1250" t="s">
        <v>118</v>
      </c>
      <c r="T1250">
        <v>34505</v>
      </c>
      <c r="U1250" s="1">
        <v>45533</v>
      </c>
      <c r="V1250" t="s">
        <v>64</v>
      </c>
      <c r="W1250">
        <v>359162</v>
      </c>
      <c r="X1250" t="s">
        <v>5415</v>
      </c>
      <c r="Y1250">
        <v>336</v>
      </c>
      <c r="Z1250">
        <v>2040</v>
      </c>
      <c r="AA1250">
        <v>6</v>
      </c>
      <c r="AB1250">
        <v>4896</v>
      </c>
      <c r="AC1250">
        <f>Table1_1[[#This Row],[Price]]*Table1_1[[#This Row],[Quantity]]</f>
        <v>12240</v>
      </c>
    </row>
    <row r="1251" spans="1:29" x14ac:dyDescent="0.3">
      <c r="A1251" t="s">
        <v>28</v>
      </c>
      <c r="B1251" t="s">
        <v>29</v>
      </c>
      <c r="C1251" t="s">
        <v>30</v>
      </c>
      <c r="D1251" t="s">
        <v>364</v>
      </c>
      <c r="E1251" t="s">
        <v>56</v>
      </c>
      <c r="F1251" t="s">
        <v>57</v>
      </c>
      <c r="G1251">
        <v>14</v>
      </c>
      <c r="H1251">
        <v>403998</v>
      </c>
      <c r="I1251" t="s">
        <v>58</v>
      </c>
      <c r="J1251" s="3">
        <v>45266</v>
      </c>
      <c r="K1251">
        <v>1200</v>
      </c>
      <c r="L1251" t="s">
        <v>5416</v>
      </c>
      <c r="M1251" t="s">
        <v>423</v>
      </c>
      <c r="N1251" t="s">
        <v>5417</v>
      </c>
      <c r="O1251" t="s">
        <v>5418</v>
      </c>
      <c r="P1251" t="s">
        <v>71</v>
      </c>
      <c r="Q1251">
        <v>14</v>
      </c>
      <c r="R1251" t="s">
        <v>40</v>
      </c>
      <c r="S1251" t="s">
        <v>118</v>
      </c>
      <c r="T1251">
        <v>60443</v>
      </c>
      <c r="U1251" s="1">
        <v>45436</v>
      </c>
      <c r="V1251" t="s">
        <v>140</v>
      </c>
      <c r="W1251">
        <v>533723</v>
      </c>
      <c r="X1251" t="s">
        <v>5419</v>
      </c>
      <c r="Y1251">
        <v>311</v>
      </c>
      <c r="Z1251">
        <v>2066</v>
      </c>
      <c r="AA1251">
        <v>3</v>
      </c>
      <c r="AB1251">
        <v>2479.2000000000003</v>
      </c>
      <c r="AC1251">
        <f>Table1_1[[#This Row],[Price]]*Table1_1[[#This Row],[Quantity]]</f>
        <v>6198</v>
      </c>
    </row>
    <row r="1252" spans="1:29" x14ac:dyDescent="0.3">
      <c r="A1252" t="s">
        <v>28</v>
      </c>
      <c r="B1252" t="s">
        <v>29</v>
      </c>
      <c r="C1252" t="s">
        <v>30</v>
      </c>
      <c r="D1252" t="s">
        <v>621</v>
      </c>
      <c r="E1252" t="s">
        <v>56</v>
      </c>
      <c r="F1252" t="s">
        <v>113</v>
      </c>
      <c r="G1252">
        <v>36</v>
      </c>
      <c r="H1252">
        <v>438427</v>
      </c>
      <c r="I1252" t="s">
        <v>58</v>
      </c>
      <c r="J1252" s="3">
        <v>44353</v>
      </c>
      <c r="K1252">
        <v>1300</v>
      </c>
      <c r="L1252" t="s">
        <v>5421</v>
      </c>
      <c r="M1252" t="s">
        <v>843</v>
      </c>
      <c r="N1252" t="s">
        <v>5422</v>
      </c>
      <c r="O1252" t="s">
        <v>5423</v>
      </c>
      <c r="P1252" t="s">
        <v>51</v>
      </c>
      <c r="Q1252">
        <v>5</v>
      </c>
      <c r="R1252" t="s">
        <v>40</v>
      </c>
      <c r="S1252" t="s">
        <v>79</v>
      </c>
      <c r="T1252">
        <v>70501</v>
      </c>
      <c r="U1252" s="1">
        <v>45477</v>
      </c>
      <c r="V1252" t="s">
        <v>126</v>
      </c>
      <c r="W1252">
        <v>920179</v>
      </c>
      <c r="X1252" t="s">
        <v>5424</v>
      </c>
      <c r="Y1252">
        <v>643</v>
      </c>
      <c r="Z1252">
        <v>1261</v>
      </c>
      <c r="AA1252">
        <v>6</v>
      </c>
      <c r="AB1252">
        <v>3026.4</v>
      </c>
      <c r="AC1252">
        <f>Table1_1[[#This Row],[Price]]*Table1_1[[#This Row],[Quantity]]</f>
        <v>7566</v>
      </c>
    </row>
    <row r="1253" spans="1:29" x14ac:dyDescent="0.3">
      <c r="A1253" t="s">
        <v>28</v>
      </c>
      <c r="B1253" t="s">
        <v>29</v>
      </c>
      <c r="C1253" t="s">
        <v>54</v>
      </c>
      <c r="D1253" t="s">
        <v>291</v>
      </c>
      <c r="E1253" t="s">
        <v>46</v>
      </c>
      <c r="F1253" t="s">
        <v>150</v>
      </c>
      <c r="G1253">
        <v>49</v>
      </c>
      <c r="H1253">
        <v>416428</v>
      </c>
      <c r="I1253" t="s">
        <v>58</v>
      </c>
      <c r="J1253" s="3">
        <v>44892</v>
      </c>
      <c r="K1253">
        <v>1300</v>
      </c>
      <c r="L1253" t="s">
        <v>5425</v>
      </c>
      <c r="M1253" t="s">
        <v>345</v>
      </c>
      <c r="N1253" t="s">
        <v>5426</v>
      </c>
      <c r="O1253">
        <v>-3247</v>
      </c>
      <c r="P1253" t="s">
        <v>51</v>
      </c>
      <c r="Q1253">
        <v>7</v>
      </c>
      <c r="R1253" t="s">
        <v>88</v>
      </c>
      <c r="S1253" t="s">
        <v>118</v>
      </c>
      <c r="T1253">
        <v>81452</v>
      </c>
      <c r="U1253" s="1">
        <v>45506</v>
      </c>
      <c r="V1253" t="s">
        <v>64</v>
      </c>
      <c r="W1253">
        <v>603472</v>
      </c>
      <c r="X1253" t="s">
        <v>5427</v>
      </c>
      <c r="Y1253">
        <v>297</v>
      </c>
      <c r="Z1253">
        <v>2945</v>
      </c>
      <c r="AA1253">
        <v>1</v>
      </c>
      <c r="AB1253">
        <v>1178</v>
      </c>
      <c r="AC1253">
        <f>Table1_1[[#This Row],[Price]]*Table1_1[[#This Row],[Quantity]]</f>
        <v>2945</v>
      </c>
    </row>
    <row r="1254" spans="1:29" x14ac:dyDescent="0.3">
      <c r="A1254" t="s">
        <v>28</v>
      </c>
      <c r="B1254" t="s">
        <v>29</v>
      </c>
      <c r="C1254" t="s">
        <v>148</v>
      </c>
      <c r="D1254" t="s">
        <v>442</v>
      </c>
      <c r="E1254" t="s">
        <v>46</v>
      </c>
      <c r="F1254" t="s">
        <v>150</v>
      </c>
      <c r="G1254">
        <v>24</v>
      </c>
      <c r="H1254">
        <v>429971</v>
      </c>
      <c r="I1254" t="s">
        <v>58</v>
      </c>
      <c r="J1254" s="3">
        <v>43871</v>
      </c>
      <c r="K1254">
        <v>1300</v>
      </c>
      <c r="L1254" t="s">
        <v>5428</v>
      </c>
      <c r="M1254" t="s">
        <v>108</v>
      </c>
      <c r="N1254" t="s">
        <v>5429</v>
      </c>
      <c r="O1254" t="s">
        <v>5430</v>
      </c>
      <c r="P1254" t="s">
        <v>71</v>
      </c>
      <c r="Q1254">
        <v>16</v>
      </c>
      <c r="R1254" t="s">
        <v>40</v>
      </c>
      <c r="S1254" t="s">
        <v>79</v>
      </c>
      <c r="T1254">
        <v>35093</v>
      </c>
      <c r="U1254" s="1">
        <v>45426</v>
      </c>
      <c r="V1254" t="s">
        <v>140</v>
      </c>
      <c r="W1254">
        <v>360791</v>
      </c>
      <c r="X1254" t="s">
        <v>5431</v>
      </c>
      <c r="Y1254">
        <v>955</v>
      </c>
      <c r="Z1254">
        <v>1909</v>
      </c>
      <c r="AA1254">
        <v>5</v>
      </c>
      <c r="AB1254">
        <v>3818</v>
      </c>
      <c r="AC1254">
        <f>Table1_1[[#This Row],[Price]]*Table1_1[[#This Row],[Quantity]]</f>
        <v>9545</v>
      </c>
    </row>
    <row r="1255" spans="1:29" x14ac:dyDescent="0.3">
      <c r="A1255" t="s">
        <v>28</v>
      </c>
      <c r="B1255" t="s">
        <v>29</v>
      </c>
      <c r="C1255" t="s">
        <v>44</v>
      </c>
      <c r="D1255" t="s">
        <v>55</v>
      </c>
      <c r="E1255" t="s">
        <v>32</v>
      </c>
      <c r="F1255" t="s">
        <v>83</v>
      </c>
      <c r="G1255">
        <v>61</v>
      </c>
      <c r="H1255">
        <v>421377</v>
      </c>
      <c r="I1255" t="s">
        <v>34</v>
      </c>
      <c r="J1255" s="3">
        <v>45371</v>
      </c>
      <c r="K1255">
        <v>1100</v>
      </c>
      <c r="L1255" t="s">
        <v>5432</v>
      </c>
      <c r="M1255" t="s">
        <v>250</v>
      </c>
      <c r="N1255" t="s">
        <v>5433</v>
      </c>
      <c r="O1255" t="s">
        <v>5434</v>
      </c>
      <c r="P1255" t="s">
        <v>51</v>
      </c>
      <c r="Q1255">
        <v>6</v>
      </c>
      <c r="R1255" t="s">
        <v>40</v>
      </c>
      <c r="S1255" t="s">
        <v>41</v>
      </c>
      <c r="T1255">
        <v>72723</v>
      </c>
      <c r="U1255" s="1">
        <v>45385</v>
      </c>
      <c r="V1255" t="s">
        <v>80</v>
      </c>
      <c r="W1255">
        <v>373592</v>
      </c>
      <c r="X1255" t="s">
        <v>5435</v>
      </c>
      <c r="Y1255">
        <v>537</v>
      </c>
      <c r="Z1255">
        <v>2321</v>
      </c>
      <c r="AA1255">
        <v>2</v>
      </c>
      <c r="AB1255">
        <v>1856.8000000000002</v>
      </c>
      <c r="AC1255">
        <f>Table1_1[[#This Row],[Price]]*Table1_1[[#This Row],[Quantity]]</f>
        <v>4642</v>
      </c>
    </row>
    <row r="1256" spans="1:29" x14ac:dyDescent="0.3">
      <c r="A1256" t="s">
        <v>28</v>
      </c>
      <c r="B1256" t="s">
        <v>29</v>
      </c>
      <c r="C1256" t="s">
        <v>66</v>
      </c>
      <c r="D1256" t="s">
        <v>227</v>
      </c>
      <c r="E1256" t="s">
        <v>32</v>
      </c>
      <c r="F1256" t="s">
        <v>175</v>
      </c>
      <c r="G1256">
        <v>27</v>
      </c>
      <c r="H1256">
        <v>400924</v>
      </c>
      <c r="I1256" t="s">
        <v>34</v>
      </c>
      <c r="J1256" s="3">
        <v>45119</v>
      </c>
      <c r="K1256">
        <v>1100</v>
      </c>
      <c r="L1256" t="s">
        <v>5437</v>
      </c>
      <c r="M1256" t="s">
        <v>115</v>
      </c>
      <c r="N1256" t="s">
        <v>5438</v>
      </c>
      <c r="O1256" t="s">
        <v>5439</v>
      </c>
      <c r="P1256" t="s">
        <v>87</v>
      </c>
      <c r="Q1256">
        <v>12</v>
      </c>
      <c r="R1256" t="s">
        <v>40</v>
      </c>
      <c r="S1256" t="s">
        <v>63</v>
      </c>
      <c r="T1256">
        <v>99089</v>
      </c>
      <c r="U1256" s="1">
        <v>45404</v>
      </c>
      <c r="V1256" t="s">
        <v>80</v>
      </c>
      <c r="W1256">
        <v>672403</v>
      </c>
      <c r="X1256" t="s">
        <v>5440</v>
      </c>
      <c r="Y1256">
        <v>316</v>
      </c>
      <c r="Z1256">
        <v>784</v>
      </c>
      <c r="AA1256">
        <v>6</v>
      </c>
      <c r="AB1256">
        <v>1881.6000000000001</v>
      </c>
      <c r="AC1256">
        <f>Table1_1[[#This Row],[Price]]*Table1_1[[#This Row],[Quantity]]</f>
        <v>4704</v>
      </c>
    </row>
    <row r="1257" spans="1:29" x14ac:dyDescent="0.3">
      <c r="A1257" t="s">
        <v>28</v>
      </c>
      <c r="B1257" t="s">
        <v>29</v>
      </c>
      <c r="C1257" t="s">
        <v>148</v>
      </c>
      <c r="D1257" t="s">
        <v>98</v>
      </c>
      <c r="E1257" t="s">
        <v>56</v>
      </c>
      <c r="F1257" t="s">
        <v>99</v>
      </c>
      <c r="G1257">
        <v>79</v>
      </c>
      <c r="H1257">
        <v>401551</v>
      </c>
      <c r="I1257" t="s">
        <v>58</v>
      </c>
      <c r="J1257" s="3">
        <v>44029</v>
      </c>
      <c r="K1257">
        <v>1100</v>
      </c>
      <c r="L1257" t="s">
        <v>5441</v>
      </c>
      <c r="M1257" t="s">
        <v>239</v>
      </c>
      <c r="N1257" t="s">
        <v>5442</v>
      </c>
      <c r="O1257" t="s">
        <v>5443</v>
      </c>
      <c r="P1257" t="s">
        <v>71</v>
      </c>
      <c r="Q1257">
        <v>17</v>
      </c>
      <c r="R1257" t="s">
        <v>40</v>
      </c>
      <c r="S1257" t="s">
        <v>118</v>
      </c>
      <c r="T1257">
        <v>21024</v>
      </c>
      <c r="U1257" s="1">
        <v>45527</v>
      </c>
      <c r="V1257" t="s">
        <v>64</v>
      </c>
      <c r="W1257">
        <v>288940</v>
      </c>
      <c r="X1257" t="s">
        <v>5444</v>
      </c>
      <c r="Y1257">
        <v>511</v>
      </c>
      <c r="Z1257">
        <v>1653</v>
      </c>
      <c r="AA1257">
        <v>1</v>
      </c>
      <c r="AB1257">
        <v>661.2</v>
      </c>
      <c r="AC1257">
        <f>Table1_1[[#This Row],[Price]]*Table1_1[[#This Row],[Quantity]]</f>
        <v>1653</v>
      </c>
    </row>
    <row r="1258" spans="1:29" x14ac:dyDescent="0.3">
      <c r="A1258" t="s">
        <v>28</v>
      </c>
      <c r="B1258" t="s">
        <v>29</v>
      </c>
      <c r="C1258" t="s">
        <v>66</v>
      </c>
      <c r="D1258" t="s">
        <v>227</v>
      </c>
      <c r="E1258" t="s">
        <v>56</v>
      </c>
      <c r="F1258" t="s">
        <v>175</v>
      </c>
      <c r="G1258">
        <v>21</v>
      </c>
      <c r="H1258">
        <v>433540</v>
      </c>
      <c r="I1258" t="s">
        <v>58</v>
      </c>
      <c r="J1258" s="3">
        <v>44176</v>
      </c>
      <c r="K1258">
        <v>800</v>
      </c>
      <c r="L1258" t="s">
        <v>5445</v>
      </c>
      <c r="M1258" t="s">
        <v>506</v>
      </c>
      <c r="N1258" t="s">
        <v>5446</v>
      </c>
      <c r="O1258" t="s">
        <v>5447</v>
      </c>
      <c r="P1258" t="s">
        <v>87</v>
      </c>
      <c r="Q1258">
        <v>7</v>
      </c>
      <c r="R1258" t="s">
        <v>40</v>
      </c>
      <c r="S1258" t="s">
        <v>63</v>
      </c>
      <c r="T1258">
        <v>83209</v>
      </c>
      <c r="U1258" s="1">
        <v>45296</v>
      </c>
      <c r="V1258" t="s">
        <v>111</v>
      </c>
      <c r="W1258">
        <v>857168</v>
      </c>
      <c r="X1258" t="s">
        <v>5448</v>
      </c>
      <c r="Y1258">
        <v>417</v>
      </c>
      <c r="Z1258">
        <v>2493</v>
      </c>
      <c r="AA1258">
        <v>3</v>
      </c>
      <c r="AB1258">
        <v>2991.6000000000004</v>
      </c>
      <c r="AC1258">
        <f>Table1_1[[#This Row],[Price]]*Table1_1[[#This Row],[Quantity]]</f>
        <v>7479</v>
      </c>
    </row>
    <row r="1259" spans="1:29" x14ac:dyDescent="0.3">
      <c r="A1259" t="s">
        <v>28</v>
      </c>
      <c r="B1259" t="s">
        <v>29</v>
      </c>
      <c r="C1259" t="s">
        <v>148</v>
      </c>
      <c r="D1259" t="s">
        <v>317</v>
      </c>
      <c r="E1259" t="s">
        <v>46</v>
      </c>
      <c r="F1259" t="s">
        <v>33</v>
      </c>
      <c r="G1259">
        <v>82</v>
      </c>
      <c r="H1259">
        <v>439573</v>
      </c>
      <c r="I1259" t="s">
        <v>34</v>
      </c>
      <c r="J1259" s="3">
        <v>43972</v>
      </c>
      <c r="K1259">
        <v>800</v>
      </c>
      <c r="L1259" t="s">
        <v>5450</v>
      </c>
      <c r="M1259" t="s">
        <v>591</v>
      </c>
      <c r="N1259" t="s">
        <v>5451</v>
      </c>
      <c r="O1259" t="s">
        <v>5452</v>
      </c>
      <c r="P1259" t="s">
        <v>71</v>
      </c>
      <c r="Q1259">
        <v>17</v>
      </c>
      <c r="R1259" t="s">
        <v>40</v>
      </c>
      <c r="S1259" t="s">
        <v>79</v>
      </c>
      <c r="T1259">
        <v>30713</v>
      </c>
      <c r="U1259" s="1">
        <v>45611</v>
      </c>
      <c r="V1259" t="s">
        <v>42</v>
      </c>
      <c r="W1259">
        <v>308272</v>
      </c>
      <c r="X1259" t="s">
        <v>1125</v>
      </c>
      <c r="Y1259">
        <v>653</v>
      </c>
      <c r="Z1259">
        <v>2460</v>
      </c>
      <c r="AA1259">
        <v>7</v>
      </c>
      <c r="AB1259">
        <v>6888</v>
      </c>
      <c r="AC1259">
        <f>Table1_1[[#This Row],[Price]]*Table1_1[[#This Row],[Quantity]]</f>
        <v>17220</v>
      </c>
    </row>
    <row r="1260" spans="1:29" x14ac:dyDescent="0.3">
      <c r="A1260" t="s">
        <v>28</v>
      </c>
      <c r="B1260" t="s">
        <v>29</v>
      </c>
      <c r="C1260" t="s">
        <v>91</v>
      </c>
      <c r="D1260" t="s">
        <v>616</v>
      </c>
      <c r="E1260" t="s">
        <v>46</v>
      </c>
      <c r="F1260" t="s">
        <v>33</v>
      </c>
      <c r="G1260">
        <v>51</v>
      </c>
      <c r="H1260">
        <v>429093</v>
      </c>
      <c r="I1260" t="s">
        <v>58</v>
      </c>
      <c r="J1260" s="3">
        <v>45304</v>
      </c>
      <c r="K1260">
        <v>950</v>
      </c>
      <c r="L1260" t="s">
        <v>5453</v>
      </c>
      <c r="M1260" t="s">
        <v>222</v>
      </c>
      <c r="N1260" t="s">
        <v>5454</v>
      </c>
      <c r="O1260" t="s">
        <v>5455</v>
      </c>
      <c r="P1260" t="s">
        <v>51</v>
      </c>
      <c r="Q1260">
        <v>19</v>
      </c>
      <c r="R1260" t="s">
        <v>40</v>
      </c>
      <c r="S1260" t="s">
        <v>79</v>
      </c>
      <c r="T1260">
        <v>86454</v>
      </c>
      <c r="U1260" s="1">
        <v>45565</v>
      </c>
      <c r="V1260" t="s">
        <v>180</v>
      </c>
      <c r="W1260">
        <v>901246</v>
      </c>
      <c r="X1260" t="s">
        <v>5456</v>
      </c>
      <c r="Y1260">
        <v>704</v>
      </c>
      <c r="Z1260">
        <v>1765</v>
      </c>
      <c r="AA1260">
        <v>8</v>
      </c>
      <c r="AB1260">
        <v>5648</v>
      </c>
      <c r="AC1260">
        <f>Table1_1[[#This Row],[Price]]*Table1_1[[#This Row],[Quantity]]</f>
        <v>14120</v>
      </c>
    </row>
    <row r="1261" spans="1:29" x14ac:dyDescent="0.3">
      <c r="A1261" t="s">
        <v>28</v>
      </c>
      <c r="B1261" t="s">
        <v>29</v>
      </c>
      <c r="C1261" t="s">
        <v>54</v>
      </c>
      <c r="D1261" t="s">
        <v>524</v>
      </c>
      <c r="E1261" t="s">
        <v>56</v>
      </c>
      <c r="F1261" t="s">
        <v>355</v>
      </c>
      <c r="G1261">
        <v>4</v>
      </c>
      <c r="H1261">
        <v>405685</v>
      </c>
      <c r="I1261" t="s">
        <v>34</v>
      </c>
      <c r="J1261" s="3">
        <v>44760</v>
      </c>
      <c r="K1261">
        <v>800</v>
      </c>
      <c r="L1261" t="s">
        <v>5457</v>
      </c>
      <c r="M1261" t="s">
        <v>434</v>
      </c>
      <c r="N1261" t="s">
        <v>5458</v>
      </c>
      <c r="O1261" t="s">
        <v>5459</v>
      </c>
      <c r="P1261" t="s">
        <v>39</v>
      </c>
      <c r="Q1261">
        <v>7</v>
      </c>
      <c r="R1261" t="s">
        <v>88</v>
      </c>
      <c r="S1261" t="s">
        <v>79</v>
      </c>
      <c r="T1261">
        <v>43132</v>
      </c>
      <c r="U1261" s="1">
        <v>45579</v>
      </c>
      <c r="V1261" t="s">
        <v>155</v>
      </c>
      <c r="W1261">
        <v>530371</v>
      </c>
      <c r="X1261" t="s">
        <v>5460</v>
      </c>
      <c r="Y1261">
        <v>345</v>
      </c>
      <c r="Z1261">
        <v>1646</v>
      </c>
      <c r="AA1261">
        <v>4</v>
      </c>
      <c r="AB1261">
        <v>2633.6000000000004</v>
      </c>
      <c r="AC1261">
        <f>Table1_1[[#This Row],[Price]]*Table1_1[[#This Row],[Quantity]]</f>
        <v>6584</v>
      </c>
    </row>
    <row r="1262" spans="1:29" x14ac:dyDescent="0.3">
      <c r="A1262" t="s">
        <v>28</v>
      </c>
      <c r="B1262" t="s">
        <v>29</v>
      </c>
      <c r="C1262" t="s">
        <v>54</v>
      </c>
      <c r="D1262" t="s">
        <v>82</v>
      </c>
      <c r="E1262" t="s">
        <v>32</v>
      </c>
      <c r="F1262" t="s">
        <v>135</v>
      </c>
      <c r="G1262">
        <v>27</v>
      </c>
      <c r="H1262">
        <v>422124</v>
      </c>
      <c r="I1262" t="s">
        <v>34</v>
      </c>
      <c r="J1262" s="3">
        <v>45187</v>
      </c>
      <c r="K1262">
        <v>1300</v>
      </c>
      <c r="L1262" t="s">
        <v>5462</v>
      </c>
      <c r="M1262" t="s">
        <v>137</v>
      </c>
      <c r="N1262" t="s">
        <v>5463</v>
      </c>
      <c r="O1262" t="s">
        <v>5464</v>
      </c>
      <c r="P1262" t="s">
        <v>39</v>
      </c>
      <c r="Q1262">
        <v>6</v>
      </c>
      <c r="R1262" t="s">
        <v>88</v>
      </c>
      <c r="S1262" t="s">
        <v>63</v>
      </c>
      <c r="T1262">
        <v>28346</v>
      </c>
      <c r="U1262" s="1">
        <v>45402</v>
      </c>
      <c r="V1262" t="s">
        <v>80</v>
      </c>
      <c r="W1262">
        <v>831120</v>
      </c>
      <c r="X1262" t="s">
        <v>5465</v>
      </c>
      <c r="Y1262">
        <v>817</v>
      </c>
      <c r="Z1262">
        <v>1364</v>
      </c>
      <c r="AA1262">
        <v>4</v>
      </c>
      <c r="AB1262">
        <v>2182.4</v>
      </c>
      <c r="AC1262">
        <f>Table1_1[[#This Row],[Price]]*Table1_1[[#This Row],[Quantity]]</f>
        <v>5456</v>
      </c>
    </row>
    <row r="1263" spans="1:29" x14ac:dyDescent="0.3">
      <c r="A1263" t="s">
        <v>28</v>
      </c>
      <c r="B1263" t="s">
        <v>29</v>
      </c>
      <c r="C1263" t="s">
        <v>30</v>
      </c>
      <c r="D1263" t="s">
        <v>254</v>
      </c>
      <c r="E1263" t="s">
        <v>32</v>
      </c>
      <c r="F1263" t="s">
        <v>33</v>
      </c>
      <c r="G1263">
        <v>34</v>
      </c>
      <c r="H1263">
        <v>413045</v>
      </c>
      <c r="I1263" t="s">
        <v>58</v>
      </c>
      <c r="J1263" s="3">
        <v>45041</v>
      </c>
      <c r="K1263">
        <v>1400</v>
      </c>
      <c r="L1263" t="s">
        <v>5466</v>
      </c>
      <c r="M1263" t="s">
        <v>605</v>
      </c>
      <c r="N1263" t="s">
        <v>5467</v>
      </c>
      <c r="O1263" t="s">
        <v>5468</v>
      </c>
      <c r="P1263" t="s">
        <v>51</v>
      </c>
      <c r="Q1263">
        <v>14</v>
      </c>
      <c r="R1263" t="s">
        <v>88</v>
      </c>
      <c r="S1263" t="s">
        <v>41</v>
      </c>
      <c r="T1263">
        <v>81536</v>
      </c>
      <c r="U1263" s="1">
        <v>45542</v>
      </c>
      <c r="V1263" t="s">
        <v>180</v>
      </c>
      <c r="W1263">
        <v>213716</v>
      </c>
      <c r="X1263" t="s">
        <v>5469</v>
      </c>
      <c r="Y1263">
        <v>740</v>
      </c>
      <c r="Z1263">
        <v>2710</v>
      </c>
      <c r="AA1263">
        <v>3</v>
      </c>
      <c r="AB1263">
        <v>3252</v>
      </c>
      <c r="AC1263">
        <f>Table1_1[[#This Row],[Price]]*Table1_1[[#This Row],[Quantity]]</f>
        <v>8130</v>
      </c>
    </row>
    <row r="1264" spans="1:29" x14ac:dyDescent="0.3">
      <c r="A1264" t="s">
        <v>28</v>
      </c>
      <c r="B1264" t="s">
        <v>29</v>
      </c>
      <c r="C1264" t="s">
        <v>148</v>
      </c>
      <c r="D1264" t="s">
        <v>74</v>
      </c>
      <c r="E1264" t="s">
        <v>46</v>
      </c>
      <c r="F1264" t="s">
        <v>47</v>
      </c>
      <c r="G1264">
        <v>13</v>
      </c>
      <c r="H1264">
        <v>410234</v>
      </c>
      <c r="I1264" t="s">
        <v>58</v>
      </c>
      <c r="J1264" s="3">
        <v>44968</v>
      </c>
      <c r="K1264">
        <v>1300</v>
      </c>
      <c r="L1264" t="s">
        <v>5470</v>
      </c>
      <c r="M1264" t="s">
        <v>250</v>
      </c>
      <c r="N1264" t="s">
        <v>5471</v>
      </c>
      <c r="O1264" t="s">
        <v>5472</v>
      </c>
      <c r="P1264" t="s">
        <v>39</v>
      </c>
      <c r="Q1264">
        <v>17</v>
      </c>
      <c r="R1264" t="s">
        <v>40</v>
      </c>
      <c r="S1264" t="s">
        <v>118</v>
      </c>
      <c r="T1264">
        <v>12364</v>
      </c>
      <c r="U1264" s="1">
        <v>45535</v>
      </c>
      <c r="V1264" t="s">
        <v>64</v>
      </c>
      <c r="W1264">
        <v>523140</v>
      </c>
      <c r="X1264" t="s">
        <v>5473</v>
      </c>
      <c r="Y1264">
        <v>718</v>
      </c>
      <c r="Z1264">
        <v>722</v>
      </c>
      <c r="AA1264">
        <v>1</v>
      </c>
      <c r="AB1264">
        <v>288.8</v>
      </c>
      <c r="AC1264">
        <f>Table1_1[[#This Row],[Price]]*Table1_1[[#This Row],[Quantity]]</f>
        <v>722</v>
      </c>
    </row>
    <row r="1265" spans="1:29" x14ac:dyDescent="0.3">
      <c r="A1265" t="s">
        <v>28</v>
      </c>
      <c r="B1265" t="s">
        <v>29</v>
      </c>
      <c r="C1265" t="s">
        <v>193</v>
      </c>
      <c r="D1265" t="s">
        <v>616</v>
      </c>
      <c r="E1265" t="s">
        <v>56</v>
      </c>
      <c r="F1265" t="s">
        <v>135</v>
      </c>
      <c r="G1265">
        <v>67</v>
      </c>
      <c r="H1265">
        <v>412118</v>
      </c>
      <c r="I1265" t="s">
        <v>58</v>
      </c>
      <c r="J1265" s="3">
        <v>44774</v>
      </c>
      <c r="K1265">
        <v>1300</v>
      </c>
      <c r="L1265" t="s">
        <v>5474</v>
      </c>
      <c r="M1265" t="s">
        <v>953</v>
      </c>
      <c r="N1265" t="s">
        <v>5475</v>
      </c>
      <c r="O1265" t="s">
        <v>5476</v>
      </c>
      <c r="P1265" t="s">
        <v>39</v>
      </c>
      <c r="Q1265">
        <v>6</v>
      </c>
      <c r="R1265" t="s">
        <v>88</v>
      </c>
      <c r="S1265" t="s">
        <v>41</v>
      </c>
      <c r="T1265">
        <v>65085</v>
      </c>
      <c r="U1265" s="1">
        <v>45508</v>
      </c>
      <c r="V1265" t="s">
        <v>64</v>
      </c>
      <c r="W1265">
        <v>944249</v>
      </c>
      <c r="X1265" t="s">
        <v>5477</v>
      </c>
      <c r="Y1265">
        <v>632</v>
      </c>
      <c r="Z1265">
        <v>829</v>
      </c>
      <c r="AA1265">
        <v>3</v>
      </c>
      <c r="AB1265">
        <v>994.80000000000007</v>
      </c>
      <c r="AC1265">
        <f>Table1_1[[#This Row],[Price]]*Table1_1[[#This Row],[Quantity]]</f>
        <v>2487</v>
      </c>
    </row>
    <row r="1266" spans="1:29" x14ac:dyDescent="0.3">
      <c r="A1266" t="s">
        <v>28</v>
      </c>
      <c r="B1266" t="s">
        <v>29</v>
      </c>
      <c r="C1266" t="s">
        <v>157</v>
      </c>
      <c r="D1266" t="s">
        <v>55</v>
      </c>
      <c r="E1266" t="s">
        <v>46</v>
      </c>
      <c r="F1266" t="s">
        <v>113</v>
      </c>
      <c r="G1266">
        <v>62</v>
      </c>
      <c r="H1266">
        <v>437402</v>
      </c>
      <c r="I1266" t="s">
        <v>34</v>
      </c>
      <c r="J1266" s="3">
        <v>44532</v>
      </c>
      <c r="K1266">
        <v>950</v>
      </c>
      <c r="L1266" t="s">
        <v>5479</v>
      </c>
      <c r="M1266" t="s">
        <v>200</v>
      </c>
      <c r="N1266" t="s">
        <v>5480</v>
      </c>
      <c r="O1266" t="s">
        <v>5481</v>
      </c>
      <c r="P1266" t="s">
        <v>71</v>
      </c>
      <c r="Q1266">
        <v>17</v>
      </c>
      <c r="R1266" t="s">
        <v>40</v>
      </c>
      <c r="S1266" t="s">
        <v>41</v>
      </c>
      <c r="T1266">
        <v>99822</v>
      </c>
      <c r="U1266" s="1">
        <v>45460</v>
      </c>
      <c r="V1266" t="s">
        <v>52</v>
      </c>
      <c r="W1266">
        <v>145804</v>
      </c>
      <c r="X1266" t="s">
        <v>5482</v>
      </c>
      <c r="Y1266">
        <v>314</v>
      </c>
      <c r="Z1266">
        <v>1415</v>
      </c>
      <c r="AA1266">
        <v>7</v>
      </c>
      <c r="AB1266">
        <v>3962</v>
      </c>
      <c r="AC1266">
        <f>Table1_1[[#This Row],[Price]]*Table1_1[[#This Row],[Quantity]]</f>
        <v>9905</v>
      </c>
    </row>
    <row r="1267" spans="1:29" x14ac:dyDescent="0.3">
      <c r="A1267" t="s">
        <v>28</v>
      </c>
      <c r="B1267" t="s">
        <v>29</v>
      </c>
      <c r="C1267" t="s">
        <v>44</v>
      </c>
      <c r="D1267" t="s">
        <v>621</v>
      </c>
      <c r="E1267" t="s">
        <v>32</v>
      </c>
      <c r="F1267" t="s">
        <v>355</v>
      </c>
      <c r="G1267">
        <v>8</v>
      </c>
      <c r="H1267">
        <v>411889</v>
      </c>
      <c r="I1267" t="s">
        <v>34</v>
      </c>
      <c r="J1267" s="3">
        <v>45253</v>
      </c>
      <c r="K1267">
        <v>1400</v>
      </c>
      <c r="L1267" t="s">
        <v>5483</v>
      </c>
      <c r="M1267" t="s">
        <v>478</v>
      </c>
      <c r="N1267" t="s">
        <v>5484</v>
      </c>
      <c r="O1267" t="s">
        <v>5485</v>
      </c>
      <c r="P1267" t="s">
        <v>39</v>
      </c>
      <c r="Q1267">
        <v>5</v>
      </c>
      <c r="R1267" t="s">
        <v>40</v>
      </c>
      <c r="S1267" t="s">
        <v>41</v>
      </c>
      <c r="T1267">
        <v>68266</v>
      </c>
      <c r="U1267" s="1">
        <v>45394</v>
      </c>
      <c r="V1267" t="s">
        <v>80</v>
      </c>
      <c r="W1267">
        <v>392487</v>
      </c>
      <c r="X1267" t="s">
        <v>5486</v>
      </c>
      <c r="Y1267">
        <v>939</v>
      </c>
      <c r="Z1267">
        <v>1336</v>
      </c>
      <c r="AA1267">
        <v>8</v>
      </c>
      <c r="AB1267">
        <v>4275.2</v>
      </c>
      <c r="AC1267">
        <f>Table1_1[[#This Row],[Price]]*Table1_1[[#This Row],[Quantity]]</f>
        <v>10688</v>
      </c>
    </row>
    <row r="1268" spans="1:29" x14ac:dyDescent="0.3">
      <c r="A1268" t="s">
        <v>28</v>
      </c>
      <c r="B1268" t="s">
        <v>29</v>
      </c>
      <c r="C1268" t="s">
        <v>44</v>
      </c>
      <c r="D1268" t="s">
        <v>254</v>
      </c>
      <c r="E1268" t="s">
        <v>46</v>
      </c>
      <c r="F1268" t="s">
        <v>83</v>
      </c>
      <c r="G1268">
        <v>49</v>
      </c>
      <c r="H1268">
        <v>421257</v>
      </c>
      <c r="I1268" t="s">
        <v>34</v>
      </c>
      <c r="J1268" s="3">
        <v>44763</v>
      </c>
      <c r="K1268">
        <v>1300</v>
      </c>
      <c r="L1268" t="s">
        <v>5487</v>
      </c>
      <c r="M1268" t="s">
        <v>1048</v>
      </c>
      <c r="N1268" t="s">
        <v>5488</v>
      </c>
      <c r="O1268" t="s">
        <v>5489</v>
      </c>
      <c r="P1268" t="s">
        <v>87</v>
      </c>
      <c r="Q1268">
        <v>3</v>
      </c>
      <c r="R1268" t="s">
        <v>40</v>
      </c>
      <c r="S1268" t="s">
        <v>63</v>
      </c>
      <c r="T1268">
        <v>77743</v>
      </c>
      <c r="U1268" s="1">
        <v>45582</v>
      </c>
      <c r="V1268" t="s">
        <v>155</v>
      </c>
      <c r="W1268">
        <v>223699</v>
      </c>
      <c r="X1268" t="s">
        <v>5490</v>
      </c>
      <c r="Y1268">
        <v>973</v>
      </c>
      <c r="Z1268">
        <v>1507</v>
      </c>
      <c r="AA1268">
        <v>2</v>
      </c>
      <c r="AB1268">
        <v>1205.6000000000001</v>
      </c>
      <c r="AC1268">
        <f>Table1_1[[#This Row],[Price]]*Table1_1[[#This Row],[Quantity]]</f>
        <v>3014</v>
      </c>
    </row>
    <row r="1269" spans="1:29" x14ac:dyDescent="0.3">
      <c r="A1269" t="s">
        <v>28</v>
      </c>
      <c r="B1269" t="s">
        <v>29</v>
      </c>
      <c r="C1269" t="s">
        <v>91</v>
      </c>
      <c r="D1269" t="s">
        <v>105</v>
      </c>
      <c r="E1269" t="s">
        <v>46</v>
      </c>
      <c r="F1269" t="s">
        <v>33</v>
      </c>
      <c r="G1269">
        <v>60</v>
      </c>
      <c r="H1269">
        <v>412389</v>
      </c>
      <c r="I1269" t="s">
        <v>58</v>
      </c>
      <c r="J1269" s="3">
        <v>45588</v>
      </c>
      <c r="K1269">
        <v>800</v>
      </c>
      <c r="L1269" t="s">
        <v>5491</v>
      </c>
      <c r="M1269" t="s">
        <v>94</v>
      </c>
      <c r="N1269" t="s">
        <v>5492</v>
      </c>
      <c r="O1269">
        <v>-5522</v>
      </c>
      <c r="P1269" t="s">
        <v>39</v>
      </c>
      <c r="Q1269">
        <v>3</v>
      </c>
      <c r="R1269" t="s">
        <v>40</v>
      </c>
      <c r="S1269" t="s">
        <v>63</v>
      </c>
      <c r="T1269">
        <v>62266</v>
      </c>
      <c r="U1269" s="1">
        <v>45428</v>
      </c>
      <c r="V1269" t="s">
        <v>140</v>
      </c>
      <c r="W1269">
        <v>111777</v>
      </c>
      <c r="X1269" t="s">
        <v>5493</v>
      </c>
      <c r="Y1269">
        <v>726</v>
      </c>
      <c r="Z1269">
        <v>2555</v>
      </c>
      <c r="AA1269">
        <v>1</v>
      </c>
      <c r="AB1269">
        <v>1022</v>
      </c>
      <c r="AC1269">
        <f>Table1_1[[#This Row],[Price]]*Table1_1[[#This Row],[Quantity]]</f>
        <v>2555</v>
      </c>
    </row>
    <row r="1270" spans="1:29" x14ac:dyDescent="0.3">
      <c r="A1270" t="s">
        <v>28</v>
      </c>
      <c r="B1270" t="s">
        <v>29</v>
      </c>
      <c r="C1270" t="s">
        <v>54</v>
      </c>
      <c r="D1270" t="s">
        <v>227</v>
      </c>
      <c r="E1270" t="s">
        <v>56</v>
      </c>
      <c r="F1270" t="s">
        <v>355</v>
      </c>
      <c r="G1270">
        <v>18</v>
      </c>
      <c r="H1270">
        <v>404593</v>
      </c>
      <c r="I1270" t="s">
        <v>34</v>
      </c>
      <c r="J1270" s="3">
        <v>44279</v>
      </c>
      <c r="K1270">
        <v>950</v>
      </c>
      <c r="L1270" t="s">
        <v>5494</v>
      </c>
      <c r="M1270" t="s">
        <v>345</v>
      </c>
      <c r="N1270" t="s">
        <v>5495</v>
      </c>
      <c r="O1270" t="s">
        <v>5496</v>
      </c>
      <c r="P1270" t="s">
        <v>39</v>
      </c>
      <c r="Q1270">
        <v>19</v>
      </c>
      <c r="R1270" t="s">
        <v>40</v>
      </c>
      <c r="S1270" t="s">
        <v>63</v>
      </c>
      <c r="T1270">
        <v>32183</v>
      </c>
      <c r="U1270" s="1">
        <v>45401</v>
      </c>
      <c r="V1270" t="s">
        <v>80</v>
      </c>
      <c r="W1270">
        <v>574230</v>
      </c>
      <c r="X1270" t="s">
        <v>5497</v>
      </c>
      <c r="Y1270">
        <v>906</v>
      </c>
      <c r="Z1270">
        <v>2973</v>
      </c>
      <c r="AA1270">
        <v>4</v>
      </c>
      <c r="AB1270">
        <v>4756.8</v>
      </c>
      <c r="AC1270">
        <f>Table1_1[[#This Row],[Price]]*Table1_1[[#This Row],[Quantity]]</f>
        <v>11892</v>
      </c>
    </row>
    <row r="1271" spans="1:29" x14ac:dyDescent="0.3">
      <c r="A1271" t="s">
        <v>28</v>
      </c>
      <c r="B1271" t="s">
        <v>29</v>
      </c>
      <c r="C1271" t="s">
        <v>30</v>
      </c>
      <c r="D1271" t="s">
        <v>621</v>
      </c>
      <c r="E1271" t="s">
        <v>32</v>
      </c>
      <c r="F1271" t="s">
        <v>99</v>
      </c>
      <c r="G1271">
        <v>12</v>
      </c>
      <c r="H1271">
        <v>424385</v>
      </c>
      <c r="I1271" t="s">
        <v>34</v>
      </c>
      <c r="J1271" s="3">
        <v>44573</v>
      </c>
      <c r="K1271">
        <v>1200</v>
      </c>
      <c r="L1271" t="s">
        <v>5498</v>
      </c>
      <c r="M1271" t="s">
        <v>843</v>
      </c>
      <c r="N1271" t="s">
        <v>5499</v>
      </c>
      <c r="O1271" t="s">
        <v>5500</v>
      </c>
      <c r="P1271" t="s">
        <v>87</v>
      </c>
      <c r="Q1271">
        <v>5</v>
      </c>
      <c r="R1271" t="s">
        <v>40</v>
      </c>
      <c r="S1271" t="s">
        <v>79</v>
      </c>
      <c r="T1271">
        <v>99546</v>
      </c>
      <c r="U1271" s="1">
        <v>45293</v>
      </c>
      <c r="V1271" t="s">
        <v>111</v>
      </c>
      <c r="W1271">
        <v>360759</v>
      </c>
      <c r="X1271" t="s">
        <v>5501</v>
      </c>
      <c r="Y1271">
        <v>717</v>
      </c>
      <c r="Z1271">
        <v>2915</v>
      </c>
      <c r="AA1271">
        <v>6</v>
      </c>
      <c r="AB1271">
        <v>6996</v>
      </c>
      <c r="AC1271">
        <f>Table1_1[[#This Row],[Price]]*Table1_1[[#This Row],[Quantity]]</f>
        <v>17490</v>
      </c>
    </row>
    <row r="1272" spans="1:29" x14ac:dyDescent="0.3">
      <c r="A1272" t="s">
        <v>28</v>
      </c>
      <c r="B1272" t="s">
        <v>29</v>
      </c>
      <c r="C1272" t="s">
        <v>66</v>
      </c>
      <c r="D1272" t="s">
        <v>274</v>
      </c>
      <c r="E1272" t="s">
        <v>56</v>
      </c>
      <c r="F1272" t="s">
        <v>355</v>
      </c>
      <c r="G1272">
        <v>11</v>
      </c>
      <c r="H1272">
        <v>425181</v>
      </c>
      <c r="I1272" t="s">
        <v>58</v>
      </c>
      <c r="J1272" s="3">
        <v>44308</v>
      </c>
      <c r="K1272">
        <v>950</v>
      </c>
      <c r="L1272" t="s">
        <v>5502</v>
      </c>
      <c r="M1272" t="s">
        <v>177</v>
      </c>
      <c r="N1272" t="s">
        <v>5503</v>
      </c>
      <c r="O1272" t="s">
        <v>5504</v>
      </c>
      <c r="P1272" t="s">
        <v>71</v>
      </c>
      <c r="Q1272">
        <v>14</v>
      </c>
      <c r="R1272" t="s">
        <v>40</v>
      </c>
      <c r="S1272" t="s">
        <v>41</v>
      </c>
      <c r="T1272">
        <v>63150</v>
      </c>
      <c r="U1272" s="1">
        <v>45615</v>
      </c>
      <c r="V1272" t="s">
        <v>42</v>
      </c>
      <c r="W1272">
        <v>814701</v>
      </c>
      <c r="X1272" t="s">
        <v>5505</v>
      </c>
      <c r="Y1272">
        <v>771</v>
      </c>
      <c r="Z1272">
        <v>2488</v>
      </c>
      <c r="AA1272">
        <v>8</v>
      </c>
      <c r="AB1272">
        <v>7961.6</v>
      </c>
      <c r="AC1272">
        <f>Table1_1[[#This Row],[Price]]*Table1_1[[#This Row],[Quantity]]</f>
        <v>19904</v>
      </c>
    </row>
    <row r="1273" spans="1:29" x14ac:dyDescent="0.3">
      <c r="A1273" t="s">
        <v>28</v>
      </c>
      <c r="B1273" t="s">
        <v>29</v>
      </c>
      <c r="C1273" t="s">
        <v>44</v>
      </c>
      <c r="D1273" t="s">
        <v>163</v>
      </c>
      <c r="E1273" t="s">
        <v>32</v>
      </c>
      <c r="F1273" t="s">
        <v>47</v>
      </c>
      <c r="G1273">
        <v>20</v>
      </c>
      <c r="H1273">
        <v>423744</v>
      </c>
      <c r="I1273" t="s">
        <v>34</v>
      </c>
      <c r="J1273" s="3">
        <v>43937</v>
      </c>
      <c r="K1273">
        <v>1100</v>
      </c>
      <c r="L1273" t="s">
        <v>5506</v>
      </c>
      <c r="M1273" t="s">
        <v>568</v>
      </c>
      <c r="N1273" t="s">
        <v>5507</v>
      </c>
      <c r="O1273" t="s">
        <v>5508</v>
      </c>
      <c r="P1273" t="s">
        <v>87</v>
      </c>
      <c r="Q1273">
        <v>18</v>
      </c>
      <c r="R1273" t="s">
        <v>40</v>
      </c>
      <c r="S1273" t="s">
        <v>79</v>
      </c>
      <c r="T1273">
        <v>33526</v>
      </c>
      <c r="U1273" s="1">
        <v>45445</v>
      </c>
      <c r="V1273" t="s">
        <v>52</v>
      </c>
      <c r="W1273">
        <v>236011</v>
      </c>
      <c r="X1273" t="s">
        <v>5509</v>
      </c>
      <c r="Y1273">
        <v>659</v>
      </c>
      <c r="Z1273">
        <v>633</v>
      </c>
      <c r="AA1273">
        <v>7</v>
      </c>
      <c r="AB1273">
        <v>1772.4</v>
      </c>
      <c r="AC1273">
        <f>Table1_1[[#This Row],[Price]]*Table1_1[[#This Row],[Quantity]]</f>
        <v>4431</v>
      </c>
    </row>
    <row r="1274" spans="1:29" x14ac:dyDescent="0.3">
      <c r="A1274" t="s">
        <v>28</v>
      </c>
      <c r="B1274" t="s">
        <v>29</v>
      </c>
      <c r="C1274" t="s">
        <v>44</v>
      </c>
      <c r="D1274" t="s">
        <v>105</v>
      </c>
      <c r="E1274" t="s">
        <v>56</v>
      </c>
      <c r="F1274" t="s">
        <v>83</v>
      </c>
      <c r="G1274">
        <v>55</v>
      </c>
      <c r="H1274">
        <v>401600</v>
      </c>
      <c r="I1274" t="s">
        <v>34</v>
      </c>
      <c r="J1274" s="3">
        <v>44279</v>
      </c>
      <c r="K1274">
        <v>1300</v>
      </c>
      <c r="L1274" t="s">
        <v>3873</v>
      </c>
      <c r="M1274" t="s">
        <v>654</v>
      </c>
      <c r="N1274" t="s">
        <v>5510</v>
      </c>
      <c r="O1274" t="s">
        <v>5511</v>
      </c>
      <c r="P1274" t="s">
        <v>87</v>
      </c>
      <c r="Q1274">
        <v>12</v>
      </c>
      <c r="R1274" t="s">
        <v>40</v>
      </c>
      <c r="S1274" t="s">
        <v>118</v>
      </c>
      <c r="T1274">
        <v>78573</v>
      </c>
      <c r="U1274" s="1">
        <v>45369</v>
      </c>
      <c r="V1274" t="s">
        <v>72</v>
      </c>
      <c r="W1274">
        <v>497208</v>
      </c>
      <c r="X1274" t="s">
        <v>5512</v>
      </c>
      <c r="Y1274">
        <v>285</v>
      </c>
      <c r="Z1274">
        <v>1410</v>
      </c>
      <c r="AA1274">
        <v>3</v>
      </c>
      <c r="AB1274">
        <v>1692</v>
      </c>
      <c r="AC1274">
        <f>Table1_1[[#This Row],[Price]]*Table1_1[[#This Row],[Quantity]]</f>
        <v>4230</v>
      </c>
    </row>
    <row r="1275" spans="1:29" x14ac:dyDescent="0.3">
      <c r="A1275" t="s">
        <v>28</v>
      </c>
      <c r="B1275" t="s">
        <v>29</v>
      </c>
      <c r="C1275" t="s">
        <v>148</v>
      </c>
      <c r="D1275" t="s">
        <v>142</v>
      </c>
      <c r="E1275" t="s">
        <v>46</v>
      </c>
      <c r="F1275" t="s">
        <v>33</v>
      </c>
      <c r="G1275">
        <v>31</v>
      </c>
      <c r="H1275">
        <v>416238</v>
      </c>
      <c r="I1275" t="s">
        <v>34</v>
      </c>
      <c r="J1275" s="3">
        <v>45025</v>
      </c>
      <c r="K1275">
        <v>1300</v>
      </c>
      <c r="L1275" t="s">
        <v>5513</v>
      </c>
      <c r="M1275" t="s">
        <v>282</v>
      </c>
      <c r="N1275" t="s">
        <v>5514</v>
      </c>
      <c r="O1275">
        <v>-6408</v>
      </c>
      <c r="P1275" t="s">
        <v>87</v>
      </c>
      <c r="Q1275">
        <v>18</v>
      </c>
      <c r="R1275" t="s">
        <v>40</v>
      </c>
      <c r="S1275" t="s">
        <v>41</v>
      </c>
      <c r="T1275">
        <v>62795</v>
      </c>
      <c r="U1275" s="1">
        <v>45399</v>
      </c>
      <c r="V1275" t="s">
        <v>80</v>
      </c>
      <c r="W1275">
        <v>278521</v>
      </c>
      <c r="X1275" t="s">
        <v>5515</v>
      </c>
      <c r="Y1275">
        <v>527</v>
      </c>
      <c r="Z1275">
        <v>2634</v>
      </c>
      <c r="AA1275">
        <v>7</v>
      </c>
      <c r="AB1275">
        <v>7375.2000000000007</v>
      </c>
      <c r="AC1275">
        <f>Table1_1[[#This Row],[Price]]*Table1_1[[#This Row],[Quantity]]</f>
        <v>18438</v>
      </c>
    </row>
    <row r="1276" spans="1:29" x14ac:dyDescent="0.3">
      <c r="A1276" t="s">
        <v>28</v>
      </c>
      <c r="B1276" t="s">
        <v>29</v>
      </c>
      <c r="C1276" t="s">
        <v>44</v>
      </c>
      <c r="D1276" t="s">
        <v>349</v>
      </c>
      <c r="E1276" t="s">
        <v>56</v>
      </c>
      <c r="F1276" t="s">
        <v>33</v>
      </c>
      <c r="G1276">
        <v>38</v>
      </c>
      <c r="H1276">
        <v>403011</v>
      </c>
      <c r="I1276" t="s">
        <v>58</v>
      </c>
      <c r="J1276" s="3">
        <v>45463</v>
      </c>
      <c r="K1276">
        <v>1000</v>
      </c>
      <c r="L1276" t="s">
        <v>5517</v>
      </c>
      <c r="M1276" t="s">
        <v>313</v>
      </c>
      <c r="N1276" t="s">
        <v>5518</v>
      </c>
      <c r="O1276" t="s">
        <v>5519</v>
      </c>
      <c r="P1276" t="s">
        <v>51</v>
      </c>
      <c r="Q1276">
        <v>5</v>
      </c>
      <c r="R1276" t="s">
        <v>88</v>
      </c>
      <c r="S1276" t="s">
        <v>118</v>
      </c>
      <c r="T1276">
        <v>25110</v>
      </c>
      <c r="U1276" s="1">
        <v>45590</v>
      </c>
      <c r="V1276" t="s">
        <v>155</v>
      </c>
      <c r="W1276">
        <v>392803</v>
      </c>
      <c r="X1276" t="s">
        <v>5520</v>
      </c>
      <c r="Y1276">
        <v>606</v>
      </c>
      <c r="Z1276">
        <v>874</v>
      </c>
      <c r="AA1276">
        <v>6</v>
      </c>
      <c r="AB1276">
        <v>2097.6</v>
      </c>
      <c r="AC1276">
        <f>Table1_1[[#This Row],[Price]]*Table1_1[[#This Row],[Quantity]]</f>
        <v>5244</v>
      </c>
    </row>
    <row r="1277" spans="1:29" x14ac:dyDescent="0.3">
      <c r="A1277" t="s">
        <v>28</v>
      </c>
      <c r="B1277" t="s">
        <v>29</v>
      </c>
      <c r="C1277" t="s">
        <v>148</v>
      </c>
      <c r="D1277" t="s">
        <v>566</v>
      </c>
      <c r="E1277" t="s">
        <v>56</v>
      </c>
      <c r="F1277" t="s">
        <v>135</v>
      </c>
      <c r="G1277">
        <v>86</v>
      </c>
      <c r="H1277">
        <v>436419</v>
      </c>
      <c r="I1277" t="s">
        <v>34</v>
      </c>
      <c r="J1277" s="3">
        <v>44991</v>
      </c>
      <c r="K1277">
        <v>950</v>
      </c>
      <c r="L1277" t="s">
        <v>5521</v>
      </c>
      <c r="M1277" t="s">
        <v>1291</v>
      </c>
      <c r="N1277" t="s">
        <v>5522</v>
      </c>
      <c r="O1277" t="s">
        <v>5523</v>
      </c>
      <c r="P1277" t="s">
        <v>51</v>
      </c>
      <c r="Q1277">
        <v>6</v>
      </c>
      <c r="R1277" t="s">
        <v>40</v>
      </c>
      <c r="S1277" t="s">
        <v>118</v>
      </c>
      <c r="T1277">
        <v>15269</v>
      </c>
      <c r="U1277" s="1">
        <v>45430</v>
      </c>
      <c r="V1277" t="s">
        <v>140</v>
      </c>
      <c r="W1277">
        <v>177166</v>
      </c>
      <c r="X1277" t="s">
        <v>5524</v>
      </c>
      <c r="Y1277">
        <v>328</v>
      </c>
      <c r="Z1277">
        <v>1427</v>
      </c>
      <c r="AA1277">
        <v>2</v>
      </c>
      <c r="AB1277">
        <v>1141.6000000000001</v>
      </c>
      <c r="AC1277">
        <f>Table1_1[[#This Row],[Price]]*Table1_1[[#This Row],[Quantity]]</f>
        <v>2854</v>
      </c>
    </row>
    <row r="1278" spans="1:29" x14ac:dyDescent="0.3">
      <c r="A1278" t="s">
        <v>28</v>
      </c>
      <c r="B1278" t="s">
        <v>29</v>
      </c>
      <c r="C1278" t="s">
        <v>54</v>
      </c>
      <c r="D1278" t="s">
        <v>511</v>
      </c>
      <c r="E1278" t="s">
        <v>56</v>
      </c>
      <c r="F1278" t="s">
        <v>355</v>
      </c>
      <c r="G1278">
        <v>37</v>
      </c>
      <c r="H1278">
        <v>401359</v>
      </c>
      <c r="I1278" t="s">
        <v>58</v>
      </c>
      <c r="J1278" s="3">
        <v>44939</v>
      </c>
      <c r="K1278">
        <v>1400</v>
      </c>
      <c r="L1278" t="s">
        <v>5526</v>
      </c>
      <c r="M1278" t="s">
        <v>482</v>
      </c>
      <c r="N1278" t="s">
        <v>5527</v>
      </c>
      <c r="O1278" t="s">
        <v>5528</v>
      </c>
      <c r="P1278" t="s">
        <v>39</v>
      </c>
      <c r="Q1278">
        <v>19</v>
      </c>
      <c r="R1278" t="s">
        <v>88</v>
      </c>
      <c r="S1278" t="s">
        <v>118</v>
      </c>
      <c r="T1278">
        <v>13923</v>
      </c>
      <c r="U1278" s="1">
        <v>45324</v>
      </c>
      <c r="V1278" t="s">
        <v>119</v>
      </c>
      <c r="W1278">
        <v>742477</v>
      </c>
      <c r="X1278" t="s">
        <v>5529</v>
      </c>
      <c r="Y1278">
        <v>365</v>
      </c>
      <c r="Z1278">
        <v>2918</v>
      </c>
      <c r="AA1278">
        <v>1</v>
      </c>
      <c r="AB1278">
        <v>1167.2</v>
      </c>
      <c r="AC1278">
        <f>Table1_1[[#This Row],[Price]]*Table1_1[[#This Row],[Quantity]]</f>
        <v>2918</v>
      </c>
    </row>
    <row r="1279" spans="1:29" x14ac:dyDescent="0.3">
      <c r="A1279" t="s">
        <v>28</v>
      </c>
      <c r="B1279" t="s">
        <v>29</v>
      </c>
      <c r="C1279" t="s">
        <v>148</v>
      </c>
      <c r="D1279" t="s">
        <v>637</v>
      </c>
      <c r="E1279" t="s">
        <v>32</v>
      </c>
      <c r="F1279" t="s">
        <v>33</v>
      </c>
      <c r="G1279">
        <v>64</v>
      </c>
      <c r="H1279">
        <v>401888</v>
      </c>
      <c r="I1279" t="s">
        <v>34</v>
      </c>
      <c r="J1279" s="3">
        <v>44007</v>
      </c>
      <c r="K1279">
        <v>1400</v>
      </c>
      <c r="L1279" t="s">
        <v>5530</v>
      </c>
      <c r="M1279" t="s">
        <v>1212</v>
      </c>
      <c r="N1279" t="s">
        <v>5531</v>
      </c>
      <c r="O1279" t="s">
        <v>5532</v>
      </c>
      <c r="P1279" t="s">
        <v>87</v>
      </c>
      <c r="Q1279">
        <v>14</v>
      </c>
      <c r="R1279" t="s">
        <v>40</v>
      </c>
      <c r="S1279" t="s">
        <v>63</v>
      </c>
      <c r="T1279">
        <v>63978</v>
      </c>
      <c r="U1279" s="1">
        <v>45540</v>
      </c>
      <c r="V1279" t="s">
        <v>180</v>
      </c>
      <c r="W1279">
        <v>675521</v>
      </c>
      <c r="X1279" t="s">
        <v>5533</v>
      </c>
      <c r="Y1279">
        <v>654</v>
      </c>
      <c r="Z1279">
        <v>2540</v>
      </c>
      <c r="AA1279">
        <v>2</v>
      </c>
      <c r="AB1279">
        <v>2032</v>
      </c>
      <c r="AC1279">
        <f>Table1_1[[#This Row],[Price]]*Table1_1[[#This Row],[Quantity]]</f>
        <v>5080</v>
      </c>
    </row>
    <row r="1280" spans="1:29" x14ac:dyDescent="0.3">
      <c r="A1280" t="s">
        <v>28</v>
      </c>
      <c r="B1280" t="s">
        <v>29</v>
      </c>
      <c r="C1280" t="s">
        <v>44</v>
      </c>
      <c r="D1280" t="s">
        <v>163</v>
      </c>
      <c r="E1280" t="s">
        <v>46</v>
      </c>
      <c r="F1280" t="s">
        <v>150</v>
      </c>
      <c r="G1280">
        <v>46</v>
      </c>
      <c r="H1280">
        <v>410867</v>
      </c>
      <c r="I1280" t="s">
        <v>34</v>
      </c>
      <c r="J1280" s="3">
        <v>44299</v>
      </c>
      <c r="K1280">
        <v>950</v>
      </c>
      <c r="L1280" t="s">
        <v>5534</v>
      </c>
      <c r="M1280" t="s">
        <v>542</v>
      </c>
      <c r="N1280" t="s">
        <v>5535</v>
      </c>
      <c r="O1280" t="s">
        <v>5536</v>
      </c>
      <c r="P1280" t="s">
        <v>39</v>
      </c>
      <c r="Q1280">
        <v>14</v>
      </c>
      <c r="R1280" t="s">
        <v>40</v>
      </c>
      <c r="S1280" t="s">
        <v>79</v>
      </c>
      <c r="T1280">
        <v>12372</v>
      </c>
      <c r="U1280" s="1">
        <v>45392</v>
      </c>
      <c r="V1280" t="s">
        <v>80</v>
      </c>
      <c r="W1280">
        <v>337909</v>
      </c>
      <c r="X1280" t="s">
        <v>5537</v>
      </c>
      <c r="Y1280">
        <v>697</v>
      </c>
      <c r="Z1280">
        <v>1227</v>
      </c>
      <c r="AA1280">
        <v>4</v>
      </c>
      <c r="AB1280">
        <v>1963.2</v>
      </c>
      <c r="AC1280">
        <f>Table1_1[[#This Row],[Price]]*Table1_1[[#This Row],[Quantity]]</f>
        <v>4908</v>
      </c>
    </row>
    <row r="1281" spans="1:29" x14ac:dyDescent="0.3">
      <c r="A1281" t="s">
        <v>28</v>
      </c>
      <c r="B1281" t="s">
        <v>29</v>
      </c>
      <c r="C1281" t="s">
        <v>30</v>
      </c>
      <c r="D1281" t="s">
        <v>82</v>
      </c>
      <c r="E1281" t="s">
        <v>46</v>
      </c>
      <c r="F1281" t="s">
        <v>113</v>
      </c>
      <c r="G1281">
        <v>46</v>
      </c>
      <c r="H1281">
        <v>421415</v>
      </c>
      <c r="I1281" t="s">
        <v>34</v>
      </c>
      <c r="J1281" s="3">
        <v>45514</v>
      </c>
      <c r="K1281">
        <v>1100</v>
      </c>
      <c r="L1281" t="s">
        <v>5538</v>
      </c>
      <c r="M1281" t="s">
        <v>205</v>
      </c>
      <c r="N1281" t="s">
        <v>5539</v>
      </c>
      <c r="O1281" t="s">
        <v>5540</v>
      </c>
      <c r="P1281" t="s">
        <v>39</v>
      </c>
      <c r="Q1281">
        <v>11</v>
      </c>
      <c r="R1281" t="s">
        <v>88</v>
      </c>
      <c r="S1281" t="s">
        <v>41</v>
      </c>
      <c r="T1281">
        <v>41784</v>
      </c>
      <c r="U1281" s="1">
        <v>45375</v>
      </c>
      <c r="V1281" t="s">
        <v>72</v>
      </c>
      <c r="W1281">
        <v>611589</v>
      </c>
      <c r="X1281" t="s">
        <v>5541</v>
      </c>
      <c r="Y1281">
        <v>954</v>
      </c>
      <c r="Z1281">
        <v>1414</v>
      </c>
      <c r="AA1281">
        <v>2</v>
      </c>
      <c r="AB1281">
        <v>1131.2</v>
      </c>
      <c r="AC1281">
        <f>Table1_1[[#This Row],[Price]]*Table1_1[[#This Row],[Quantity]]</f>
        <v>2828</v>
      </c>
    </row>
    <row r="1282" spans="1:29" x14ac:dyDescent="0.3">
      <c r="A1282" t="s">
        <v>28</v>
      </c>
      <c r="B1282" t="s">
        <v>29</v>
      </c>
      <c r="C1282" t="s">
        <v>54</v>
      </c>
      <c r="D1282" t="s">
        <v>560</v>
      </c>
      <c r="E1282" t="s">
        <v>32</v>
      </c>
      <c r="F1282" t="s">
        <v>355</v>
      </c>
      <c r="G1282">
        <v>38</v>
      </c>
      <c r="H1282">
        <v>430979</v>
      </c>
      <c r="I1282" t="s">
        <v>34</v>
      </c>
      <c r="J1282" s="3">
        <v>44413</v>
      </c>
      <c r="K1282">
        <v>1100</v>
      </c>
      <c r="L1282" t="s">
        <v>5542</v>
      </c>
      <c r="M1282" t="s">
        <v>1198</v>
      </c>
      <c r="N1282" t="s">
        <v>5543</v>
      </c>
      <c r="O1282" t="s">
        <v>5544</v>
      </c>
      <c r="P1282" t="s">
        <v>71</v>
      </c>
      <c r="Q1282">
        <v>10</v>
      </c>
      <c r="R1282" t="s">
        <v>40</v>
      </c>
      <c r="S1282" t="s">
        <v>118</v>
      </c>
      <c r="T1282">
        <v>48348</v>
      </c>
      <c r="U1282" s="1">
        <v>45438</v>
      </c>
      <c r="V1282" t="s">
        <v>140</v>
      </c>
      <c r="W1282">
        <v>245973</v>
      </c>
      <c r="X1282" t="s">
        <v>5545</v>
      </c>
      <c r="Y1282">
        <v>237</v>
      </c>
      <c r="Z1282">
        <v>1312</v>
      </c>
      <c r="AA1282">
        <v>1</v>
      </c>
      <c r="AB1282">
        <v>524.80000000000007</v>
      </c>
      <c r="AC1282">
        <f>Table1_1[[#This Row],[Price]]*Table1_1[[#This Row],[Quantity]]</f>
        <v>1312</v>
      </c>
    </row>
    <row r="1283" spans="1:29" x14ac:dyDescent="0.3">
      <c r="A1283" t="s">
        <v>28</v>
      </c>
      <c r="B1283" t="s">
        <v>29</v>
      </c>
      <c r="C1283" t="s">
        <v>54</v>
      </c>
      <c r="D1283" t="s">
        <v>170</v>
      </c>
      <c r="E1283" t="s">
        <v>32</v>
      </c>
      <c r="F1283" t="s">
        <v>135</v>
      </c>
      <c r="G1283">
        <v>91</v>
      </c>
      <c r="H1283">
        <v>431412</v>
      </c>
      <c r="I1283" t="s">
        <v>58</v>
      </c>
      <c r="J1283" s="3">
        <v>45044</v>
      </c>
      <c r="K1283">
        <v>1300</v>
      </c>
      <c r="L1283" t="s">
        <v>5547</v>
      </c>
      <c r="M1283" t="s">
        <v>200</v>
      </c>
      <c r="N1283" t="s">
        <v>5548</v>
      </c>
      <c r="O1283" t="s">
        <v>5549</v>
      </c>
      <c r="P1283" t="s">
        <v>71</v>
      </c>
      <c r="Q1283">
        <v>16</v>
      </c>
      <c r="R1283" t="s">
        <v>40</v>
      </c>
      <c r="S1283" t="s">
        <v>41</v>
      </c>
      <c r="T1283">
        <v>61953</v>
      </c>
      <c r="U1283" s="1">
        <v>45466</v>
      </c>
      <c r="V1283" t="s">
        <v>52</v>
      </c>
      <c r="W1283">
        <v>634376</v>
      </c>
      <c r="X1283" t="s">
        <v>3186</v>
      </c>
      <c r="Y1283">
        <v>799</v>
      </c>
      <c r="Z1283">
        <v>1736</v>
      </c>
      <c r="AA1283">
        <v>5</v>
      </c>
      <c r="AB1283">
        <v>3472</v>
      </c>
      <c r="AC1283">
        <f>Table1_1[[#This Row],[Price]]*Table1_1[[#This Row],[Quantity]]</f>
        <v>8680</v>
      </c>
    </row>
    <row r="1284" spans="1:29" x14ac:dyDescent="0.3">
      <c r="A1284" t="s">
        <v>28</v>
      </c>
      <c r="B1284" t="s">
        <v>29</v>
      </c>
      <c r="C1284" t="s">
        <v>91</v>
      </c>
      <c r="D1284" t="s">
        <v>467</v>
      </c>
      <c r="E1284" t="s">
        <v>32</v>
      </c>
      <c r="F1284" t="s">
        <v>135</v>
      </c>
      <c r="G1284">
        <v>53</v>
      </c>
      <c r="H1284">
        <v>434070</v>
      </c>
      <c r="I1284" t="s">
        <v>34</v>
      </c>
      <c r="J1284" s="3">
        <v>44787</v>
      </c>
      <c r="K1284">
        <v>1400</v>
      </c>
      <c r="L1284" t="s">
        <v>5550</v>
      </c>
      <c r="M1284" t="s">
        <v>818</v>
      </c>
      <c r="N1284" t="s">
        <v>5551</v>
      </c>
      <c r="O1284" t="s">
        <v>5552</v>
      </c>
      <c r="P1284" t="s">
        <v>51</v>
      </c>
      <c r="Q1284">
        <v>12</v>
      </c>
      <c r="R1284" t="s">
        <v>40</v>
      </c>
      <c r="S1284" t="s">
        <v>63</v>
      </c>
      <c r="T1284">
        <v>19166</v>
      </c>
      <c r="U1284" s="1">
        <v>45312</v>
      </c>
      <c r="V1284" t="s">
        <v>111</v>
      </c>
      <c r="W1284">
        <v>708802</v>
      </c>
      <c r="X1284" t="s">
        <v>5553</v>
      </c>
      <c r="Y1284">
        <v>913</v>
      </c>
      <c r="Z1284">
        <v>1788</v>
      </c>
      <c r="AA1284">
        <v>6</v>
      </c>
      <c r="AB1284">
        <v>4291.2</v>
      </c>
      <c r="AC1284">
        <f>Table1_1[[#This Row],[Price]]*Table1_1[[#This Row],[Quantity]]</f>
        <v>10728</v>
      </c>
    </row>
    <row r="1285" spans="1:29" x14ac:dyDescent="0.3">
      <c r="A1285" t="s">
        <v>28</v>
      </c>
      <c r="B1285" t="s">
        <v>29</v>
      </c>
      <c r="C1285" t="s">
        <v>148</v>
      </c>
      <c r="D1285" t="s">
        <v>364</v>
      </c>
      <c r="E1285" t="s">
        <v>46</v>
      </c>
      <c r="F1285" t="s">
        <v>33</v>
      </c>
      <c r="G1285">
        <v>50</v>
      </c>
      <c r="H1285">
        <v>408761</v>
      </c>
      <c r="I1285" t="s">
        <v>34</v>
      </c>
      <c r="J1285" s="3">
        <v>44173</v>
      </c>
      <c r="K1285">
        <v>800</v>
      </c>
      <c r="L1285" t="s">
        <v>5554</v>
      </c>
      <c r="M1285" t="s">
        <v>101</v>
      </c>
      <c r="N1285" t="s">
        <v>5555</v>
      </c>
      <c r="O1285" t="s">
        <v>5556</v>
      </c>
      <c r="P1285" t="s">
        <v>87</v>
      </c>
      <c r="Q1285">
        <v>19</v>
      </c>
      <c r="R1285" t="s">
        <v>88</v>
      </c>
      <c r="S1285" t="s">
        <v>118</v>
      </c>
      <c r="T1285">
        <v>33585</v>
      </c>
      <c r="U1285" s="1">
        <v>45410</v>
      </c>
      <c r="V1285" t="s">
        <v>80</v>
      </c>
      <c r="W1285">
        <v>647935</v>
      </c>
      <c r="X1285" t="s">
        <v>5557</v>
      </c>
      <c r="Y1285">
        <v>431</v>
      </c>
      <c r="Z1285">
        <v>695</v>
      </c>
      <c r="AA1285">
        <v>4</v>
      </c>
      <c r="AB1285">
        <v>1112</v>
      </c>
      <c r="AC1285">
        <f>Table1_1[[#This Row],[Price]]*Table1_1[[#This Row],[Quantity]]</f>
        <v>2780</v>
      </c>
    </row>
    <row r="1286" spans="1:29" x14ac:dyDescent="0.3">
      <c r="A1286" t="s">
        <v>28</v>
      </c>
      <c r="B1286" t="s">
        <v>29</v>
      </c>
      <c r="C1286" t="s">
        <v>157</v>
      </c>
      <c r="D1286" t="s">
        <v>616</v>
      </c>
      <c r="E1286" t="s">
        <v>46</v>
      </c>
      <c r="F1286" t="s">
        <v>135</v>
      </c>
      <c r="G1286">
        <v>78</v>
      </c>
      <c r="H1286">
        <v>437634</v>
      </c>
      <c r="I1286" t="s">
        <v>58</v>
      </c>
      <c r="J1286" s="3">
        <v>44162</v>
      </c>
      <c r="K1286">
        <v>1000</v>
      </c>
      <c r="L1286" t="s">
        <v>5558</v>
      </c>
      <c r="M1286" t="s">
        <v>434</v>
      </c>
      <c r="N1286" t="s">
        <v>5559</v>
      </c>
      <c r="O1286" t="s">
        <v>5560</v>
      </c>
      <c r="P1286" t="s">
        <v>51</v>
      </c>
      <c r="Q1286">
        <v>12</v>
      </c>
      <c r="R1286" t="s">
        <v>40</v>
      </c>
      <c r="S1286" t="s">
        <v>41</v>
      </c>
      <c r="T1286">
        <v>23604</v>
      </c>
      <c r="U1286" s="1">
        <v>45510</v>
      </c>
      <c r="V1286" t="s">
        <v>64</v>
      </c>
      <c r="W1286">
        <v>529962</v>
      </c>
      <c r="X1286" t="s">
        <v>5561</v>
      </c>
      <c r="Y1286">
        <v>938</v>
      </c>
      <c r="Z1286">
        <v>1382</v>
      </c>
      <c r="AA1286">
        <v>4</v>
      </c>
      <c r="AB1286">
        <v>2211.2000000000003</v>
      </c>
      <c r="AC1286">
        <f>Table1_1[[#This Row],[Price]]*Table1_1[[#This Row],[Quantity]]</f>
        <v>5528</v>
      </c>
    </row>
    <row r="1287" spans="1:29" x14ac:dyDescent="0.3">
      <c r="A1287" t="s">
        <v>28</v>
      </c>
      <c r="B1287" t="s">
        <v>29</v>
      </c>
      <c r="C1287" t="s">
        <v>44</v>
      </c>
      <c r="D1287" t="s">
        <v>187</v>
      </c>
      <c r="E1287" t="s">
        <v>32</v>
      </c>
      <c r="F1287" t="s">
        <v>83</v>
      </c>
      <c r="G1287">
        <v>100</v>
      </c>
      <c r="H1287">
        <v>407673</v>
      </c>
      <c r="I1287" t="s">
        <v>34</v>
      </c>
      <c r="J1287" s="3">
        <v>44012</v>
      </c>
      <c r="K1287">
        <v>800</v>
      </c>
      <c r="L1287" t="s">
        <v>5563</v>
      </c>
      <c r="M1287" t="s">
        <v>736</v>
      </c>
      <c r="N1287" t="s">
        <v>5564</v>
      </c>
      <c r="O1287" t="s">
        <v>5565</v>
      </c>
      <c r="P1287" t="s">
        <v>39</v>
      </c>
      <c r="Q1287">
        <v>6</v>
      </c>
      <c r="R1287" t="s">
        <v>88</v>
      </c>
      <c r="S1287" t="s">
        <v>41</v>
      </c>
      <c r="T1287">
        <v>92793</v>
      </c>
      <c r="U1287" s="1">
        <v>45431</v>
      </c>
      <c r="V1287" t="s">
        <v>140</v>
      </c>
      <c r="W1287">
        <v>904001</v>
      </c>
      <c r="X1287" t="s">
        <v>5566</v>
      </c>
      <c r="Y1287">
        <v>809</v>
      </c>
      <c r="Z1287">
        <v>2576</v>
      </c>
      <c r="AA1287">
        <v>2</v>
      </c>
      <c r="AB1287">
        <v>2060.8000000000002</v>
      </c>
      <c r="AC1287">
        <f>Table1_1[[#This Row],[Price]]*Table1_1[[#This Row],[Quantity]]</f>
        <v>5152</v>
      </c>
    </row>
    <row r="1288" spans="1:29" x14ac:dyDescent="0.3">
      <c r="A1288" t="s">
        <v>28</v>
      </c>
      <c r="B1288" t="s">
        <v>29</v>
      </c>
      <c r="C1288" t="s">
        <v>91</v>
      </c>
      <c r="D1288" t="s">
        <v>142</v>
      </c>
      <c r="E1288" t="s">
        <v>56</v>
      </c>
      <c r="F1288" t="s">
        <v>175</v>
      </c>
      <c r="G1288">
        <v>89</v>
      </c>
      <c r="H1288">
        <v>420947</v>
      </c>
      <c r="I1288" t="s">
        <v>34</v>
      </c>
      <c r="J1288" s="3">
        <v>44351</v>
      </c>
      <c r="K1288">
        <v>800</v>
      </c>
      <c r="L1288" t="s">
        <v>5567</v>
      </c>
      <c r="M1288" t="s">
        <v>211</v>
      </c>
      <c r="N1288" t="s">
        <v>5568</v>
      </c>
      <c r="O1288">
        <v>2062733996</v>
      </c>
      <c r="P1288" t="s">
        <v>71</v>
      </c>
      <c r="Q1288">
        <v>14</v>
      </c>
      <c r="R1288" t="s">
        <v>40</v>
      </c>
      <c r="S1288" t="s">
        <v>79</v>
      </c>
      <c r="T1288">
        <v>63771</v>
      </c>
      <c r="U1288" s="1">
        <v>45557</v>
      </c>
      <c r="V1288" t="s">
        <v>180</v>
      </c>
      <c r="W1288">
        <v>268481</v>
      </c>
      <c r="X1288" t="s">
        <v>5569</v>
      </c>
      <c r="Y1288">
        <v>344</v>
      </c>
      <c r="Z1288">
        <v>1085</v>
      </c>
      <c r="AA1288">
        <v>8</v>
      </c>
      <c r="AB1288">
        <v>3472</v>
      </c>
      <c r="AC1288">
        <f>Table1_1[[#This Row],[Price]]*Table1_1[[#This Row],[Quantity]]</f>
        <v>8680</v>
      </c>
    </row>
    <row r="1289" spans="1:29" x14ac:dyDescent="0.3">
      <c r="A1289" t="s">
        <v>28</v>
      </c>
      <c r="B1289" t="s">
        <v>29</v>
      </c>
      <c r="C1289" t="s">
        <v>54</v>
      </c>
      <c r="D1289" t="s">
        <v>31</v>
      </c>
      <c r="E1289" t="s">
        <v>46</v>
      </c>
      <c r="F1289" t="s">
        <v>113</v>
      </c>
      <c r="G1289">
        <v>53</v>
      </c>
      <c r="H1289">
        <v>426592</v>
      </c>
      <c r="I1289" t="s">
        <v>58</v>
      </c>
      <c r="J1289" s="3">
        <v>45307</v>
      </c>
      <c r="K1289">
        <v>1300</v>
      </c>
      <c r="L1289" t="s">
        <v>5570</v>
      </c>
      <c r="M1289" t="s">
        <v>1048</v>
      </c>
      <c r="N1289" t="s">
        <v>5571</v>
      </c>
      <c r="O1289" t="s">
        <v>5572</v>
      </c>
      <c r="P1289" t="s">
        <v>39</v>
      </c>
      <c r="Q1289">
        <v>18</v>
      </c>
      <c r="R1289" t="s">
        <v>40</v>
      </c>
      <c r="S1289" t="s">
        <v>79</v>
      </c>
      <c r="T1289">
        <v>70794</v>
      </c>
      <c r="U1289" s="1">
        <v>45581</v>
      </c>
      <c r="V1289" t="s">
        <v>155</v>
      </c>
      <c r="W1289">
        <v>226393</v>
      </c>
      <c r="X1289" t="s">
        <v>5573</v>
      </c>
      <c r="Y1289">
        <v>960</v>
      </c>
      <c r="Z1289">
        <v>1853</v>
      </c>
      <c r="AA1289">
        <v>1</v>
      </c>
      <c r="AB1289">
        <v>741.2</v>
      </c>
      <c r="AC1289">
        <f>Table1_1[[#This Row],[Price]]*Table1_1[[#This Row],[Quantity]]</f>
        <v>1853</v>
      </c>
    </row>
    <row r="1290" spans="1:29" x14ac:dyDescent="0.3">
      <c r="A1290" t="s">
        <v>28</v>
      </c>
      <c r="B1290" t="s">
        <v>29</v>
      </c>
      <c r="C1290" t="s">
        <v>44</v>
      </c>
      <c r="D1290" t="s">
        <v>31</v>
      </c>
      <c r="E1290" t="s">
        <v>46</v>
      </c>
      <c r="F1290" t="s">
        <v>47</v>
      </c>
      <c r="G1290">
        <v>71</v>
      </c>
      <c r="H1290">
        <v>401743</v>
      </c>
      <c r="I1290" t="s">
        <v>34</v>
      </c>
      <c r="J1290" s="3">
        <v>43944</v>
      </c>
      <c r="K1290">
        <v>950</v>
      </c>
      <c r="L1290" t="s">
        <v>5574</v>
      </c>
      <c r="M1290" t="s">
        <v>417</v>
      </c>
      <c r="N1290" t="s">
        <v>5575</v>
      </c>
      <c r="O1290" t="s">
        <v>5576</v>
      </c>
      <c r="P1290" t="s">
        <v>39</v>
      </c>
      <c r="Q1290">
        <v>20</v>
      </c>
      <c r="R1290" t="s">
        <v>40</v>
      </c>
      <c r="S1290" t="s">
        <v>41</v>
      </c>
      <c r="T1290">
        <v>32023</v>
      </c>
      <c r="U1290" s="1">
        <v>45409</v>
      </c>
      <c r="V1290" t="s">
        <v>80</v>
      </c>
      <c r="W1290">
        <v>985941</v>
      </c>
      <c r="X1290" t="s">
        <v>5577</v>
      </c>
      <c r="Y1290">
        <v>699</v>
      </c>
      <c r="Z1290">
        <v>599</v>
      </c>
      <c r="AA1290">
        <v>6</v>
      </c>
      <c r="AB1290">
        <v>1437.6000000000001</v>
      </c>
      <c r="AC1290">
        <f>Table1_1[[#This Row],[Price]]*Table1_1[[#This Row],[Quantity]]</f>
        <v>3594</v>
      </c>
    </row>
    <row r="1291" spans="1:29" x14ac:dyDescent="0.3">
      <c r="A1291" t="s">
        <v>28</v>
      </c>
      <c r="B1291" t="s">
        <v>29</v>
      </c>
      <c r="C1291" t="s">
        <v>30</v>
      </c>
      <c r="D1291" t="s">
        <v>546</v>
      </c>
      <c r="E1291" t="s">
        <v>56</v>
      </c>
      <c r="F1291" t="s">
        <v>83</v>
      </c>
      <c r="G1291">
        <v>28</v>
      </c>
      <c r="H1291">
        <v>409746</v>
      </c>
      <c r="I1291" t="s">
        <v>34</v>
      </c>
      <c r="J1291" s="3">
        <v>43987</v>
      </c>
      <c r="K1291">
        <v>1100</v>
      </c>
      <c r="L1291" t="s">
        <v>5578</v>
      </c>
      <c r="M1291" t="s">
        <v>68</v>
      </c>
      <c r="N1291" t="s">
        <v>5579</v>
      </c>
      <c r="O1291" t="s">
        <v>5580</v>
      </c>
      <c r="P1291" t="s">
        <v>71</v>
      </c>
      <c r="Q1291">
        <v>9</v>
      </c>
      <c r="R1291" t="s">
        <v>88</v>
      </c>
      <c r="S1291" t="s">
        <v>63</v>
      </c>
      <c r="T1291">
        <v>60572</v>
      </c>
      <c r="U1291" s="1">
        <v>45616</v>
      </c>
      <c r="V1291" t="s">
        <v>42</v>
      </c>
      <c r="W1291">
        <v>866999</v>
      </c>
      <c r="X1291" t="s">
        <v>5581</v>
      </c>
      <c r="Y1291">
        <v>278</v>
      </c>
      <c r="Z1291">
        <v>1676</v>
      </c>
      <c r="AA1291">
        <v>6</v>
      </c>
      <c r="AB1291">
        <v>4022.4</v>
      </c>
      <c r="AC1291">
        <f>Table1_1[[#This Row],[Price]]*Table1_1[[#This Row],[Quantity]]</f>
        <v>10056</v>
      </c>
    </row>
    <row r="1292" spans="1:29" x14ac:dyDescent="0.3">
      <c r="A1292" t="s">
        <v>28</v>
      </c>
      <c r="B1292" t="s">
        <v>29</v>
      </c>
      <c r="C1292" t="s">
        <v>30</v>
      </c>
      <c r="D1292" t="s">
        <v>611</v>
      </c>
      <c r="E1292" t="s">
        <v>32</v>
      </c>
      <c r="F1292" t="s">
        <v>99</v>
      </c>
      <c r="G1292">
        <v>76</v>
      </c>
      <c r="H1292">
        <v>407092</v>
      </c>
      <c r="I1292" t="s">
        <v>58</v>
      </c>
      <c r="J1292" s="3">
        <v>44875</v>
      </c>
      <c r="K1292">
        <v>1100</v>
      </c>
      <c r="L1292" t="s">
        <v>5582</v>
      </c>
      <c r="M1292" t="s">
        <v>372</v>
      </c>
      <c r="N1292" t="s">
        <v>5583</v>
      </c>
      <c r="O1292" t="s">
        <v>5584</v>
      </c>
      <c r="P1292" t="s">
        <v>39</v>
      </c>
      <c r="Q1292">
        <v>4</v>
      </c>
      <c r="R1292" t="s">
        <v>88</v>
      </c>
      <c r="S1292" t="s">
        <v>63</v>
      </c>
      <c r="T1292">
        <v>51390</v>
      </c>
      <c r="U1292" s="1">
        <v>45325</v>
      </c>
      <c r="V1292" t="s">
        <v>119</v>
      </c>
      <c r="W1292">
        <v>718031</v>
      </c>
      <c r="X1292" t="s">
        <v>5585</v>
      </c>
      <c r="Y1292">
        <v>484</v>
      </c>
      <c r="Z1292">
        <v>965</v>
      </c>
      <c r="AA1292">
        <v>6</v>
      </c>
      <c r="AB1292">
        <v>2316</v>
      </c>
      <c r="AC1292">
        <f>Table1_1[[#This Row],[Price]]*Table1_1[[#This Row],[Quantity]]</f>
        <v>5790</v>
      </c>
    </row>
    <row r="1293" spans="1:29" x14ac:dyDescent="0.3">
      <c r="A1293" t="s">
        <v>28</v>
      </c>
      <c r="B1293" t="s">
        <v>29</v>
      </c>
      <c r="C1293" t="s">
        <v>157</v>
      </c>
      <c r="D1293" t="s">
        <v>92</v>
      </c>
      <c r="E1293" t="s">
        <v>56</v>
      </c>
      <c r="F1293" t="s">
        <v>47</v>
      </c>
      <c r="G1293">
        <v>46</v>
      </c>
      <c r="H1293">
        <v>401713</v>
      </c>
      <c r="I1293" t="s">
        <v>34</v>
      </c>
      <c r="J1293" s="3">
        <v>45345</v>
      </c>
      <c r="K1293">
        <v>1400</v>
      </c>
      <c r="L1293" t="s">
        <v>5586</v>
      </c>
      <c r="M1293" t="s">
        <v>953</v>
      </c>
      <c r="N1293" t="s">
        <v>5587</v>
      </c>
      <c r="O1293" t="s">
        <v>5588</v>
      </c>
      <c r="P1293" t="s">
        <v>71</v>
      </c>
      <c r="Q1293">
        <v>4</v>
      </c>
      <c r="R1293" t="s">
        <v>40</v>
      </c>
      <c r="S1293" t="s">
        <v>41</v>
      </c>
      <c r="T1293">
        <v>11711</v>
      </c>
      <c r="U1293" s="1">
        <v>45402</v>
      </c>
      <c r="V1293" t="s">
        <v>80</v>
      </c>
      <c r="W1293">
        <v>316137</v>
      </c>
      <c r="X1293" t="s">
        <v>5589</v>
      </c>
      <c r="Y1293">
        <v>823</v>
      </c>
      <c r="Z1293">
        <v>2517</v>
      </c>
      <c r="AA1293">
        <v>2</v>
      </c>
      <c r="AB1293">
        <v>2013.6000000000001</v>
      </c>
      <c r="AC1293">
        <f>Table1_1[[#This Row],[Price]]*Table1_1[[#This Row],[Quantity]]</f>
        <v>5034</v>
      </c>
    </row>
    <row r="1294" spans="1:29" x14ac:dyDescent="0.3">
      <c r="A1294" t="s">
        <v>28</v>
      </c>
      <c r="B1294" t="s">
        <v>29</v>
      </c>
      <c r="C1294" t="s">
        <v>91</v>
      </c>
      <c r="D1294" t="s">
        <v>142</v>
      </c>
      <c r="E1294" t="s">
        <v>46</v>
      </c>
      <c r="F1294" t="s">
        <v>47</v>
      </c>
      <c r="G1294">
        <v>59</v>
      </c>
      <c r="H1294">
        <v>421722</v>
      </c>
      <c r="I1294" t="s">
        <v>34</v>
      </c>
      <c r="J1294" s="3">
        <v>44934</v>
      </c>
      <c r="K1294">
        <v>1400</v>
      </c>
      <c r="L1294" t="s">
        <v>5590</v>
      </c>
      <c r="M1294" t="s">
        <v>1244</v>
      </c>
      <c r="N1294" t="s">
        <v>5591</v>
      </c>
      <c r="O1294" t="s">
        <v>5592</v>
      </c>
      <c r="P1294" t="s">
        <v>39</v>
      </c>
      <c r="Q1294">
        <v>14</v>
      </c>
      <c r="R1294" t="s">
        <v>88</v>
      </c>
      <c r="S1294" t="s">
        <v>41</v>
      </c>
      <c r="T1294">
        <v>92738</v>
      </c>
      <c r="U1294" s="1">
        <v>45595</v>
      </c>
      <c r="V1294" t="s">
        <v>155</v>
      </c>
      <c r="W1294">
        <v>476208</v>
      </c>
      <c r="X1294" t="s">
        <v>5593</v>
      </c>
      <c r="Y1294">
        <v>723</v>
      </c>
      <c r="Z1294">
        <v>2522</v>
      </c>
      <c r="AA1294">
        <v>8</v>
      </c>
      <c r="AB1294">
        <v>8070.4000000000015</v>
      </c>
      <c r="AC1294">
        <f>Table1_1[[#This Row],[Price]]*Table1_1[[#This Row],[Quantity]]</f>
        <v>20176</v>
      </c>
    </row>
    <row r="1295" spans="1:29" x14ac:dyDescent="0.3">
      <c r="A1295" t="s">
        <v>28</v>
      </c>
      <c r="B1295" t="s">
        <v>29</v>
      </c>
      <c r="C1295" t="s">
        <v>66</v>
      </c>
      <c r="D1295" t="s">
        <v>524</v>
      </c>
      <c r="E1295" t="s">
        <v>46</v>
      </c>
      <c r="F1295" t="s">
        <v>175</v>
      </c>
      <c r="G1295">
        <v>81</v>
      </c>
      <c r="H1295">
        <v>436232</v>
      </c>
      <c r="I1295" t="s">
        <v>34</v>
      </c>
      <c r="J1295" s="3">
        <v>43970</v>
      </c>
      <c r="K1295">
        <v>1100</v>
      </c>
      <c r="L1295" t="s">
        <v>5595</v>
      </c>
      <c r="M1295" t="s">
        <v>1212</v>
      </c>
      <c r="N1295" t="s">
        <v>5596</v>
      </c>
      <c r="O1295" t="s">
        <v>5597</v>
      </c>
      <c r="P1295" t="s">
        <v>71</v>
      </c>
      <c r="Q1295">
        <v>19</v>
      </c>
      <c r="R1295" t="s">
        <v>88</v>
      </c>
      <c r="S1295" t="s">
        <v>118</v>
      </c>
      <c r="T1295">
        <v>71944</v>
      </c>
      <c r="U1295" s="1">
        <v>45330</v>
      </c>
      <c r="V1295" t="s">
        <v>119</v>
      </c>
      <c r="W1295">
        <v>735962</v>
      </c>
      <c r="X1295" t="s">
        <v>5598</v>
      </c>
      <c r="Y1295">
        <v>571</v>
      </c>
      <c r="Z1295">
        <v>2228</v>
      </c>
      <c r="AA1295">
        <v>4</v>
      </c>
      <c r="AB1295">
        <v>3564.8</v>
      </c>
      <c r="AC1295">
        <f>Table1_1[[#This Row],[Price]]*Table1_1[[#This Row],[Quantity]]</f>
        <v>8912</v>
      </c>
    </row>
    <row r="1296" spans="1:29" x14ac:dyDescent="0.3">
      <c r="A1296" t="s">
        <v>28</v>
      </c>
      <c r="B1296" t="s">
        <v>29</v>
      </c>
      <c r="C1296" t="s">
        <v>157</v>
      </c>
      <c r="D1296" t="s">
        <v>220</v>
      </c>
      <c r="E1296" t="s">
        <v>32</v>
      </c>
      <c r="F1296" t="s">
        <v>113</v>
      </c>
      <c r="G1296">
        <v>93</v>
      </c>
      <c r="H1296">
        <v>409375</v>
      </c>
      <c r="I1296" t="s">
        <v>58</v>
      </c>
      <c r="J1296" s="3">
        <v>43925</v>
      </c>
      <c r="K1296">
        <v>950</v>
      </c>
      <c r="L1296" t="s">
        <v>5599</v>
      </c>
      <c r="M1296" t="s">
        <v>605</v>
      </c>
      <c r="N1296" t="s">
        <v>5600</v>
      </c>
      <c r="O1296" t="s">
        <v>5601</v>
      </c>
      <c r="P1296" t="s">
        <v>71</v>
      </c>
      <c r="Q1296">
        <v>13</v>
      </c>
      <c r="R1296" t="s">
        <v>40</v>
      </c>
      <c r="S1296" t="s">
        <v>79</v>
      </c>
      <c r="T1296">
        <v>69882</v>
      </c>
      <c r="U1296" s="1">
        <v>45598</v>
      </c>
      <c r="V1296" t="s">
        <v>42</v>
      </c>
      <c r="W1296">
        <v>877688</v>
      </c>
      <c r="X1296" t="s">
        <v>5602</v>
      </c>
      <c r="Y1296">
        <v>494</v>
      </c>
      <c r="Z1296">
        <v>939</v>
      </c>
      <c r="AA1296">
        <v>5</v>
      </c>
      <c r="AB1296">
        <v>1878</v>
      </c>
      <c r="AC1296">
        <f>Table1_1[[#This Row],[Price]]*Table1_1[[#This Row],[Quantity]]</f>
        <v>4695</v>
      </c>
    </row>
    <row r="1297" spans="1:29" x14ac:dyDescent="0.3">
      <c r="A1297" t="s">
        <v>28</v>
      </c>
      <c r="B1297" t="s">
        <v>29</v>
      </c>
      <c r="C1297" t="s">
        <v>157</v>
      </c>
      <c r="D1297" t="s">
        <v>31</v>
      </c>
      <c r="E1297" t="s">
        <v>56</v>
      </c>
      <c r="F1297" t="s">
        <v>47</v>
      </c>
      <c r="G1297">
        <v>41</v>
      </c>
      <c r="H1297">
        <v>423262</v>
      </c>
      <c r="I1297" t="s">
        <v>58</v>
      </c>
      <c r="J1297" s="3">
        <v>44330</v>
      </c>
      <c r="K1297">
        <v>1000</v>
      </c>
      <c r="L1297" t="s">
        <v>5603</v>
      </c>
      <c r="M1297" t="s">
        <v>654</v>
      </c>
      <c r="N1297" t="s">
        <v>5604</v>
      </c>
      <c r="O1297" t="s">
        <v>5605</v>
      </c>
      <c r="P1297" t="s">
        <v>71</v>
      </c>
      <c r="Q1297">
        <v>18</v>
      </c>
      <c r="R1297" t="s">
        <v>88</v>
      </c>
      <c r="S1297" t="s">
        <v>41</v>
      </c>
      <c r="T1297">
        <v>70014</v>
      </c>
      <c r="U1297" s="1">
        <v>45559</v>
      </c>
      <c r="V1297" t="s">
        <v>180</v>
      </c>
      <c r="W1297">
        <v>410039</v>
      </c>
      <c r="X1297" t="s">
        <v>5606</v>
      </c>
      <c r="Y1297">
        <v>427</v>
      </c>
      <c r="Z1297">
        <v>2130</v>
      </c>
      <c r="AA1297">
        <v>5</v>
      </c>
      <c r="AB1297">
        <v>4260</v>
      </c>
      <c r="AC1297">
        <f>Table1_1[[#This Row],[Price]]*Table1_1[[#This Row],[Quantity]]</f>
        <v>10650</v>
      </c>
    </row>
    <row r="1298" spans="1:29" x14ac:dyDescent="0.3">
      <c r="A1298" t="s">
        <v>28</v>
      </c>
      <c r="B1298" t="s">
        <v>29</v>
      </c>
      <c r="C1298" t="s">
        <v>91</v>
      </c>
      <c r="D1298" t="s">
        <v>142</v>
      </c>
      <c r="E1298" t="s">
        <v>32</v>
      </c>
      <c r="F1298" t="s">
        <v>113</v>
      </c>
      <c r="G1298">
        <v>43</v>
      </c>
      <c r="H1298">
        <v>430808</v>
      </c>
      <c r="I1298" t="s">
        <v>58</v>
      </c>
      <c r="J1298" s="3">
        <v>43865</v>
      </c>
      <c r="K1298">
        <v>1400</v>
      </c>
      <c r="L1298" t="s">
        <v>5607</v>
      </c>
      <c r="M1298" t="s">
        <v>345</v>
      </c>
      <c r="N1298" t="s">
        <v>5608</v>
      </c>
      <c r="O1298" t="s">
        <v>5609</v>
      </c>
      <c r="P1298" t="s">
        <v>87</v>
      </c>
      <c r="Q1298">
        <v>20</v>
      </c>
      <c r="R1298" t="s">
        <v>40</v>
      </c>
      <c r="S1298" t="s">
        <v>41</v>
      </c>
      <c r="T1298">
        <v>70666</v>
      </c>
      <c r="U1298" s="1">
        <v>45607</v>
      </c>
      <c r="V1298" t="s">
        <v>42</v>
      </c>
      <c r="W1298">
        <v>788829</v>
      </c>
      <c r="X1298" t="s">
        <v>5610</v>
      </c>
      <c r="Y1298">
        <v>811</v>
      </c>
      <c r="Z1298">
        <v>1201</v>
      </c>
      <c r="AA1298">
        <v>3</v>
      </c>
      <c r="AB1298">
        <v>1441.2</v>
      </c>
      <c r="AC1298">
        <f>Table1_1[[#This Row],[Price]]*Table1_1[[#This Row],[Quantity]]</f>
        <v>3603</v>
      </c>
    </row>
    <row r="1299" spans="1:29" x14ac:dyDescent="0.3">
      <c r="A1299" t="s">
        <v>28</v>
      </c>
      <c r="B1299" t="s">
        <v>29</v>
      </c>
      <c r="C1299" t="s">
        <v>54</v>
      </c>
      <c r="D1299" t="s">
        <v>187</v>
      </c>
      <c r="E1299" t="s">
        <v>56</v>
      </c>
      <c r="F1299" t="s">
        <v>57</v>
      </c>
      <c r="G1299">
        <v>34</v>
      </c>
      <c r="H1299">
        <v>418968</v>
      </c>
      <c r="I1299" t="s">
        <v>58</v>
      </c>
      <c r="J1299" s="3">
        <v>45082</v>
      </c>
      <c r="K1299">
        <v>1400</v>
      </c>
      <c r="L1299" t="s">
        <v>5611</v>
      </c>
      <c r="M1299" t="s">
        <v>1409</v>
      </c>
      <c r="N1299" t="s">
        <v>5612</v>
      </c>
      <c r="O1299" t="s">
        <v>5613</v>
      </c>
      <c r="P1299" t="s">
        <v>39</v>
      </c>
      <c r="Q1299">
        <v>14</v>
      </c>
      <c r="R1299" t="s">
        <v>88</v>
      </c>
      <c r="S1299" t="s">
        <v>79</v>
      </c>
      <c r="T1299">
        <v>10301</v>
      </c>
      <c r="U1299" s="1">
        <v>45356</v>
      </c>
      <c r="V1299" t="s">
        <v>72</v>
      </c>
      <c r="W1299">
        <v>854808</v>
      </c>
      <c r="X1299" t="s">
        <v>5614</v>
      </c>
      <c r="Y1299">
        <v>491</v>
      </c>
      <c r="Z1299">
        <v>621</v>
      </c>
      <c r="AA1299">
        <v>7</v>
      </c>
      <c r="AB1299">
        <v>1738.8000000000002</v>
      </c>
      <c r="AC1299">
        <f>Table1_1[[#This Row],[Price]]*Table1_1[[#This Row],[Quantity]]</f>
        <v>4347</v>
      </c>
    </row>
    <row r="1300" spans="1:29" x14ac:dyDescent="0.3">
      <c r="A1300" t="s">
        <v>28</v>
      </c>
      <c r="B1300" t="s">
        <v>29</v>
      </c>
      <c r="C1300" t="s">
        <v>91</v>
      </c>
      <c r="D1300" t="s">
        <v>467</v>
      </c>
      <c r="E1300" t="s">
        <v>46</v>
      </c>
      <c r="F1300" t="s">
        <v>150</v>
      </c>
      <c r="G1300">
        <v>29</v>
      </c>
      <c r="H1300">
        <v>416978</v>
      </c>
      <c r="I1300" t="s">
        <v>58</v>
      </c>
      <c r="J1300" s="3">
        <v>44911</v>
      </c>
      <c r="K1300">
        <v>1000</v>
      </c>
      <c r="L1300" t="s">
        <v>5616</v>
      </c>
      <c r="M1300" t="s">
        <v>366</v>
      </c>
      <c r="N1300" t="s">
        <v>5617</v>
      </c>
      <c r="O1300" t="s">
        <v>5618</v>
      </c>
      <c r="P1300" t="s">
        <v>39</v>
      </c>
      <c r="Q1300">
        <v>5</v>
      </c>
      <c r="R1300" t="s">
        <v>40</v>
      </c>
      <c r="S1300" t="s">
        <v>118</v>
      </c>
      <c r="T1300">
        <v>78389</v>
      </c>
      <c r="U1300" s="1">
        <v>45463</v>
      </c>
      <c r="V1300" t="s">
        <v>52</v>
      </c>
      <c r="W1300">
        <v>533317</v>
      </c>
      <c r="X1300" t="s">
        <v>5619</v>
      </c>
      <c r="Y1300">
        <v>774</v>
      </c>
      <c r="Z1300">
        <v>2222</v>
      </c>
      <c r="AA1300">
        <v>6</v>
      </c>
      <c r="AB1300">
        <v>5332.8</v>
      </c>
      <c r="AC1300">
        <f>Table1_1[[#This Row],[Price]]*Table1_1[[#This Row],[Quantity]]</f>
        <v>13332</v>
      </c>
    </row>
    <row r="1301" spans="1:29" x14ac:dyDescent="0.3">
      <c r="A1301" t="s">
        <v>28</v>
      </c>
      <c r="B1301" t="s">
        <v>29</v>
      </c>
      <c r="C1301" t="s">
        <v>44</v>
      </c>
      <c r="D1301" t="s">
        <v>467</v>
      </c>
      <c r="E1301" t="s">
        <v>56</v>
      </c>
      <c r="F1301" t="s">
        <v>175</v>
      </c>
      <c r="G1301">
        <v>42</v>
      </c>
      <c r="H1301">
        <v>422711</v>
      </c>
      <c r="I1301" t="s">
        <v>58</v>
      </c>
      <c r="J1301" s="3">
        <v>44279</v>
      </c>
      <c r="K1301">
        <v>1100</v>
      </c>
      <c r="L1301" t="s">
        <v>5620</v>
      </c>
      <c r="M1301" t="s">
        <v>747</v>
      </c>
      <c r="N1301" t="s">
        <v>5621</v>
      </c>
      <c r="O1301" t="s">
        <v>5622</v>
      </c>
      <c r="P1301" t="s">
        <v>71</v>
      </c>
      <c r="Q1301">
        <v>8</v>
      </c>
      <c r="R1301" t="s">
        <v>40</v>
      </c>
      <c r="S1301" t="s">
        <v>41</v>
      </c>
      <c r="T1301">
        <v>32085</v>
      </c>
      <c r="U1301" s="1">
        <v>45580</v>
      </c>
      <c r="V1301" t="s">
        <v>155</v>
      </c>
      <c r="W1301">
        <v>800822</v>
      </c>
      <c r="X1301" t="s">
        <v>5623</v>
      </c>
      <c r="Y1301">
        <v>254</v>
      </c>
      <c r="Z1301">
        <v>2942</v>
      </c>
      <c r="AA1301">
        <v>2</v>
      </c>
      <c r="AB1301">
        <v>2353.6</v>
      </c>
      <c r="AC1301">
        <f>Table1_1[[#This Row],[Price]]*Table1_1[[#This Row],[Quantity]]</f>
        <v>5884</v>
      </c>
    </row>
    <row r="1302" spans="1:29" x14ac:dyDescent="0.3">
      <c r="A1302" t="s">
        <v>28</v>
      </c>
      <c r="B1302" t="s">
        <v>29</v>
      </c>
      <c r="C1302" t="s">
        <v>193</v>
      </c>
      <c r="D1302" t="s">
        <v>98</v>
      </c>
      <c r="E1302" t="s">
        <v>32</v>
      </c>
      <c r="F1302" t="s">
        <v>150</v>
      </c>
      <c r="G1302">
        <v>50</v>
      </c>
      <c r="H1302">
        <v>406149</v>
      </c>
      <c r="I1302" t="s">
        <v>34</v>
      </c>
      <c r="J1302" s="3">
        <v>45445</v>
      </c>
      <c r="K1302">
        <v>800</v>
      </c>
      <c r="L1302" t="s">
        <v>5624</v>
      </c>
      <c r="M1302" t="s">
        <v>869</v>
      </c>
      <c r="N1302" t="s">
        <v>5625</v>
      </c>
      <c r="O1302" t="s">
        <v>5626</v>
      </c>
      <c r="P1302" t="s">
        <v>71</v>
      </c>
      <c r="Q1302">
        <v>3</v>
      </c>
      <c r="R1302" t="s">
        <v>40</v>
      </c>
      <c r="S1302" t="s">
        <v>63</v>
      </c>
      <c r="T1302">
        <v>48970</v>
      </c>
      <c r="U1302" s="1">
        <v>45458</v>
      </c>
      <c r="V1302" t="s">
        <v>52</v>
      </c>
      <c r="W1302">
        <v>376972</v>
      </c>
      <c r="X1302" t="s">
        <v>5627</v>
      </c>
      <c r="Y1302">
        <v>767</v>
      </c>
      <c r="Z1302">
        <v>1610</v>
      </c>
      <c r="AA1302">
        <v>3</v>
      </c>
      <c r="AB1302">
        <v>1932</v>
      </c>
      <c r="AC1302">
        <f>Table1_1[[#This Row],[Price]]*Table1_1[[#This Row],[Quantity]]</f>
        <v>4830</v>
      </c>
    </row>
    <row r="1303" spans="1:29" x14ac:dyDescent="0.3">
      <c r="A1303" t="s">
        <v>28</v>
      </c>
      <c r="B1303" t="s">
        <v>29</v>
      </c>
      <c r="C1303" t="s">
        <v>193</v>
      </c>
      <c r="D1303" t="s">
        <v>349</v>
      </c>
      <c r="E1303" t="s">
        <v>46</v>
      </c>
      <c r="F1303" t="s">
        <v>57</v>
      </c>
      <c r="G1303">
        <v>12</v>
      </c>
      <c r="H1303">
        <v>415433</v>
      </c>
      <c r="I1303" t="s">
        <v>58</v>
      </c>
      <c r="J1303" s="3">
        <v>45545</v>
      </c>
      <c r="K1303">
        <v>800</v>
      </c>
      <c r="L1303" t="s">
        <v>5628</v>
      </c>
      <c r="M1303" t="s">
        <v>282</v>
      </c>
      <c r="N1303" t="s">
        <v>5629</v>
      </c>
      <c r="O1303" t="s">
        <v>5630</v>
      </c>
      <c r="P1303" t="s">
        <v>51</v>
      </c>
      <c r="Q1303">
        <v>16</v>
      </c>
      <c r="R1303" t="s">
        <v>88</v>
      </c>
      <c r="S1303" t="s">
        <v>79</v>
      </c>
      <c r="T1303">
        <v>22505</v>
      </c>
      <c r="U1303" s="1">
        <v>45310</v>
      </c>
      <c r="V1303" t="s">
        <v>111</v>
      </c>
      <c r="W1303">
        <v>632274</v>
      </c>
      <c r="X1303" t="s">
        <v>5631</v>
      </c>
      <c r="Y1303">
        <v>495</v>
      </c>
      <c r="Z1303">
        <v>639</v>
      </c>
      <c r="AA1303">
        <v>8</v>
      </c>
      <c r="AB1303">
        <v>2044.8000000000002</v>
      </c>
      <c r="AC1303">
        <f>Table1_1[[#This Row],[Price]]*Table1_1[[#This Row],[Quantity]]</f>
        <v>5112</v>
      </c>
    </row>
    <row r="1304" spans="1:29" x14ac:dyDescent="0.3">
      <c r="A1304" t="s">
        <v>28</v>
      </c>
      <c r="B1304" t="s">
        <v>29</v>
      </c>
      <c r="C1304" t="s">
        <v>54</v>
      </c>
      <c r="D1304" t="s">
        <v>187</v>
      </c>
      <c r="E1304" t="s">
        <v>56</v>
      </c>
      <c r="F1304" t="s">
        <v>135</v>
      </c>
      <c r="G1304">
        <v>3</v>
      </c>
      <c r="H1304">
        <v>411022</v>
      </c>
      <c r="I1304" t="s">
        <v>34</v>
      </c>
      <c r="J1304" s="3">
        <v>44220</v>
      </c>
      <c r="K1304">
        <v>1200</v>
      </c>
      <c r="L1304" t="s">
        <v>5633</v>
      </c>
      <c r="M1304" t="s">
        <v>1030</v>
      </c>
      <c r="N1304" t="s">
        <v>5634</v>
      </c>
      <c r="O1304" t="s">
        <v>5635</v>
      </c>
      <c r="P1304" t="s">
        <v>87</v>
      </c>
      <c r="Q1304">
        <v>17</v>
      </c>
      <c r="R1304" t="s">
        <v>40</v>
      </c>
      <c r="S1304" t="s">
        <v>63</v>
      </c>
      <c r="T1304">
        <v>15142</v>
      </c>
      <c r="U1304" s="1">
        <v>45347</v>
      </c>
      <c r="V1304" t="s">
        <v>119</v>
      </c>
      <c r="W1304">
        <v>728859</v>
      </c>
      <c r="X1304" t="s">
        <v>5636</v>
      </c>
      <c r="Y1304">
        <v>852</v>
      </c>
      <c r="Z1304">
        <v>2658</v>
      </c>
      <c r="AA1304">
        <v>4</v>
      </c>
      <c r="AB1304">
        <v>4252.8</v>
      </c>
      <c r="AC1304">
        <f>Table1_1[[#This Row],[Price]]*Table1_1[[#This Row],[Quantity]]</f>
        <v>10632</v>
      </c>
    </row>
    <row r="1305" spans="1:29" x14ac:dyDescent="0.3">
      <c r="A1305" t="s">
        <v>28</v>
      </c>
      <c r="B1305" t="s">
        <v>29</v>
      </c>
      <c r="C1305" t="s">
        <v>54</v>
      </c>
      <c r="D1305" t="s">
        <v>163</v>
      </c>
      <c r="E1305" t="s">
        <v>46</v>
      </c>
      <c r="F1305" t="s">
        <v>33</v>
      </c>
      <c r="G1305">
        <v>32</v>
      </c>
      <c r="H1305">
        <v>431091</v>
      </c>
      <c r="I1305" t="s">
        <v>58</v>
      </c>
      <c r="J1305" s="3">
        <v>44803</v>
      </c>
      <c r="K1305">
        <v>1400</v>
      </c>
      <c r="L1305" t="s">
        <v>5637</v>
      </c>
      <c r="M1305" t="s">
        <v>680</v>
      </c>
      <c r="N1305" t="s">
        <v>5638</v>
      </c>
      <c r="O1305" t="s">
        <v>5639</v>
      </c>
      <c r="P1305" t="s">
        <v>87</v>
      </c>
      <c r="Q1305">
        <v>6</v>
      </c>
      <c r="R1305" t="s">
        <v>40</v>
      </c>
      <c r="S1305" t="s">
        <v>63</v>
      </c>
      <c r="T1305">
        <v>95558</v>
      </c>
      <c r="U1305" s="1">
        <v>45586</v>
      </c>
      <c r="V1305" t="s">
        <v>155</v>
      </c>
      <c r="W1305">
        <v>631599</v>
      </c>
      <c r="X1305" t="s">
        <v>5640</v>
      </c>
      <c r="Y1305">
        <v>860</v>
      </c>
      <c r="Z1305">
        <v>1658</v>
      </c>
      <c r="AA1305">
        <v>1</v>
      </c>
      <c r="AB1305">
        <v>663.2</v>
      </c>
      <c r="AC1305">
        <f>Table1_1[[#This Row],[Price]]*Table1_1[[#This Row],[Quantity]]</f>
        <v>1658</v>
      </c>
    </row>
    <row r="1306" spans="1:29" x14ac:dyDescent="0.3">
      <c r="A1306" t="s">
        <v>28</v>
      </c>
      <c r="B1306" t="s">
        <v>29</v>
      </c>
      <c r="C1306" t="s">
        <v>91</v>
      </c>
      <c r="D1306" t="s">
        <v>511</v>
      </c>
      <c r="E1306" t="s">
        <v>32</v>
      </c>
      <c r="F1306" t="s">
        <v>355</v>
      </c>
      <c r="G1306">
        <v>47</v>
      </c>
      <c r="H1306">
        <v>401589</v>
      </c>
      <c r="I1306" t="s">
        <v>58</v>
      </c>
      <c r="J1306" s="3">
        <v>45305</v>
      </c>
      <c r="K1306">
        <v>1000</v>
      </c>
      <c r="L1306" t="s">
        <v>5641</v>
      </c>
      <c r="M1306" t="s">
        <v>287</v>
      </c>
      <c r="N1306" t="s">
        <v>5642</v>
      </c>
      <c r="O1306">
        <v>-9187</v>
      </c>
      <c r="P1306" t="s">
        <v>71</v>
      </c>
      <c r="Q1306">
        <v>4</v>
      </c>
      <c r="R1306" t="s">
        <v>88</v>
      </c>
      <c r="S1306" t="s">
        <v>79</v>
      </c>
      <c r="T1306">
        <v>10106</v>
      </c>
      <c r="U1306" s="1">
        <v>45560</v>
      </c>
      <c r="V1306" t="s">
        <v>180</v>
      </c>
      <c r="W1306">
        <v>908665</v>
      </c>
      <c r="X1306" t="s">
        <v>5643</v>
      </c>
      <c r="Y1306">
        <v>266</v>
      </c>
      <c r="Z1306">
        <v>522</v>
      </c>
      <c r="AA1306">
        <v>7</v>
      </c>
      <c r="AB1306">
        <v>1461.6000000000001</v>
      </c>
      <c r="AC1306">
        <f>Table1_1[[#This Row],[Price]]*Table1_1[[#This Row],[Quantity]]</f>
        <v>3654</v>
      </c>
    </row>
    <row r="1307" spans="1:29" x14ac:dyDescent="0.3">
      <c r="A1307" t="s">
        <v>28</v>
      </c>
      <c r="B1307" t="s">
        <v>29</v>
      </c>
      <c r="C1307" t="s">
        <v>30</v>
      </c>
      <c r="D1307" t="s">
        <v>467</v>
      </c>
      <c r="E1307" t="s">
        <v>46</v>
      </c>
      <c r="F1307" t="s">
        <v>175</v>
      </c>
      <c r="G1307">
        <v>4</v>
      </c>
      <c r="H1307">
        <v>409103</v>
      </c>
      <c r="I1307" t="s">
        <v>34</v>
      </c>
      <c r="J1307" s="3">
        <v>45603</v>
      </c>
      <c r="K1307">
        <v>800</v>
      </c>
      <c r="L1307" t="s">
        <v>5645</v>
      </c>
      <c r="M1307" t="s">
        <v>200</v>
      </c>
      <c r="N1307" t="s">
        <v>5646</v>
      </c>
      <c r="O1307" t="s">
        <v>5647</v>
      </c>
      <c r="P1307" t="s">
        <v>87</v>
      </c>
      <c r="Q1307">
        <v>3</v>
      </c>
      <c r="R1307" t="s">
        <v>88</v>
      </c>
      <c r="S1307" t="s">
        <v>41</v>
      </c>
      <c r="T1307">
        <v>48843</v>
      </c>
      <c r="U1307" s="1">
        <v>45467</v>
      </c>
      <c r="V1307" t="s">
        <v>52</v>
      </c>
      <c r="W1307">
        <v>187862</v>
      </c>
      <c r="X1307" t="s">
        <v>5648</v>
      </c>
      <c r="Y1307">
        <v>644</v>
      </c>
      <c r="Z1307">
        <v>1241</v>
      </c>
      <c r="AA1307">
        <v>5</v>
      </c>
      <c r="AB1307">
        <v>2482</v>
      </c>
      <c r="AC1307">
        <f>Table1_1[[#This Row],[Price]]*Table1_1[[#This Row],[Quantity]]</f>
        <v>6205</v>
      </c>
    </row>
    <row r="1308" spans="1:29" x14ac:dyDescent="0.3">
      <c r="A1308" t="s">
        <v>28</v>
      </c>
      <c r="B1308" t="s">
        <v>29</v>
      </c>
      <c r="C1308" t="s">
        <v>157</v>
      </c>
      <c r="D1308" t="s">
        <v>380</v>
      </c>
      <c r="E1308" t="s">
        <v>46</v>
      </c>
      <c r="F1308" t="s">
        <v>355</v>
      </c>
      <c r="G1308">
        <v>35</v>
      </c>
      <c r="H1308">
        <v>426479</v>
      </c>
      <c r="I1308" t="s">
        <v>34</v>
      </c>
      <c r="J1308" s="3">
        <v>45346</v>
      </c>
      <c r="K1308">
        <v>1200</v>
      </c>
      <c r="L1308" t="s">
        <v>5649</v>
      </c>
      <c r="M1308" t="s">
        <v>843</v>
      </c>
      <c r="N1308" t="s">
        <v>5650</v>
      </c>
      <c r="O1308" t="s">
        <v>5651</v>
      </c>
      <c r="P1308" t="s">
        <v>39</v>
      </c>
      <c r="Q1308">
        <v>5</v>
      </c>
      <c r="R1308" t="s">
        <v>40</v>
      </c>
      <c r="S1308" t="s">
        <v>79</v>
      </c>
      <c r="T1308">
        <v>90084</v>
      </c>
      <c r="U1308" s="1">
        <v>45444</v>
      </c>
      <c r="V1308" t="s">
        <v>52</v>
      </c>
      <c r="W1308">
        <v>507591</v>
      </c>
      <c r="X1308" t="s">
        <v>5652</v>
      </c>
      <c r="Y1308">
        <v>667</v>
      </c>
      <c r="Z1308">
        <v>2970</v>
      </c>
      <c r="AA1308">
        <v>3</v>
      </c>
      <c r="AB1308">
        <v>3564</v>
      </c>
      <c r="AC1308">
        <f>Table1_1[[#This Row],[Price]]*Table1_1[[#This Row],[Quantity]]</f>
        <v>8910</v>
      </c>
    </row>
    <row r="1309" spans="1:29" x14ac:dyDescent="0.3">
      <c r="A1309" t="s">
        <v>28</v>
      </c>
      <c r="B1309" t="s">
        <v>29</v>
      </c>
      <c r="C1309" t="s">
        <v>91</v>
      </c>
      <c r="D1309" t="s">
        <v>616</v>
      </c>
      <c r="E1309" t="s">
        <v>56</v>
      </c>
      <c r="F1309" t="s">
        <v>33</v>
      </c>
      <c r="G1309">
        <v>25</v>
      </c>
      <c r="H1309">
        <v>430157</v>
      </c>
      <c r="I1309" t="s">
        <v>34</v>
      </c>
      <c r="J1309" s="3">
        <v>44231</v>
      </c>
      <c r="K1309">
        <v>1000</v>
      </c>
      <c r="L1309" t="s">
        <v>5653</v>
      </c>
      <c r="M1309" t="s">
        <v>591</v>
      </c>
      <c r="N1309" t="s">
        <v>5654</v>
      </c>
      <c r="O1309" t="s">
        <v>5655</v>
      </c>
      <c r="P1309" t="s">
        <v>87</v>
      </c>
      <c r="Q1309">
        <v>5</v>
      </c>
      <c r="R1309" t="s">
        <v>88</v>
      </c>
      <c r="S1309" t="s">
        <v>63</v>
      </c>
      <c r="T1309">
        <v>18338</v>
      </c>
      <c r="U1309" s="1">
        <v>45419</v>
      </c>
      <c r="V1309" t="s">
        <v>140</v>
      </c>
      <c r="W1309">
        <v>447686</v>
      </c>
      <c r="X1309" t="s">
        <v>5656</v>
      </c>
      <c r="Y1309">
        <v>547</v>
      </c>
      <c r="Z1309">
        <v>1788</v>
      </c>
      <c r="AA1309">
        <v>5</v>
      </c>
      <c r="AB1309">
        <v>3576</v>
      </c>
      <c r="AC1309">
        <f>Table1_1[[#This Row],[Price]]*Table1_1[[#This Row],[Quantity]]</f>
        <v>8940</v>
      </c>
    </row>
    <row r="1310" spans="1:29" x14ac:dyDescent="0.3">
      <c r="A1310" t="s">
        <v>28</v>
      </c>
      <c r="B1310" t="s">
        <v>29</v>
      </c>
      <c r="C1310" t="s">
        <v>148</v>
      </c>
      <c r="D1310" t="s">
        <v>411</v>
      </c>
      <c r="E1310" t="s">
        <v>46</v>
      </c>
      <c r="F1310" t="s">
        <v>33</v>
      </c>
      <c r="G1310">
        <v>26</v>
      </c>
      <c r="H1310">
        <v>415718</v>
      </c>
      <c r="I1310" t="s">
        <v>58</v>
      </c>
      <c r="J1310" s="3">
        <v>44145</v>
      </c>
      <c r="K1310">
        <v>1000</v>
      </c>
      <c r="L1310" t="s">
        <v>5657</v>
      </c>
      <c r="M1310" t="s">
        <v>108</v>
      </c>
      <c r="N1310" t="s">
        <v>5658</v>
      </c>
      <c r="O1310" t="s">
        <v>5659</v>
      </c>
      <c r="P1310" t="s">
        <v>39</v>
      </c>
      <c r="Q1310">
        <v>8</v>
      </c>
      <c r="R1310" t="s">
        <v>88</v>
      </c>
      <c r="S1310" t="s">
        <v>118</v>
      </c>
      <c r="T1310">
        <v>35903</v>
      </c>
      <c r="U1310" s="1">
        <v>45542</v>
      </c>
      <c r="V1310" t="s">
        <v>180</v>
      </c>
      <c r="W1310">
        <v>722994</v>
      </c>
      <c r="X1310" t="s">
        <v>5660</v>
      </c>
      <c r="Y1310">
        <v>596</v>
      </c>
      <c r="Z1310">
        <v>1062</v>
      </c>
      <c r="AA1310">
        <v>7</v>
      </c>
      <c r="AB1310">
        <v>2973.6000000000004</v>
      </c>
      <c r="AC1310">
        <f>Table1_1[[#This Row],[Price]]*Table1_1[[#This Row],[Quantity]]</f>
        <v>7434</v>
      </c>
    </row>
    <row r="1311" spans="1:29" x14ac:dyDescent="0.3">
      <c r="A1311" t="s">
        <v>28</v>
      </c>
      <c r="B1311" t="s">
        <v>29</v>
      </c>
      <c r="C1311" t="s">
        <v>30</v>
      </c>
      <c r="D1311" t="s">
        <v>380</v>
      </c>
      <c r="E1311" t="s">
        <v>46</v>
      </c>
      <c r="F1311" t="s">
        <v>113</v>
      </c>
      <c r="G1311">
        <v>61</v>
      </c>
      <c r="H1311">
        <v>434890</v>
      </c>
      <c r="I1311" t="s">
        <v>34</v>
      </c>
      <c r="J1311" s="3">
        <v>44332</v>
      </c>
      <c r="K1311">
        <v>800</v>
      </c>
      <c r="L1311" t="s">
        <v>5662</v>
      </c>
      <c r="M1311" t="s">
        <v>478</v>
      </c>
      <c r="N1311" t="s">
        <v>5663</v>
      </c>
      <c r="O1311" t="s">
        <v>5664</v>
      </c>
      <c r="P1311" t="s">
        <v>71</v>
      </c>
      <c r="Q1311">
        <v>8</v>
      </c>
      <c r="R1311" t="s">
        <v>40</v>
      </c>
      <c r="S1311" t="s">
        <v>41</v>
      </c>
      <c r="T1311">
        <v>13163</v>
      </c>
      <c r="U1311" s="1">
        <v>45344</v>
      </c>
      <c r="V1311" t="s">
        <v>119</v>
      </c>
      <c r="W1311">
        <v>431083</v>
      </c>
      <c r="X1311" t="s">
        <v>5665</v>
      </c>
      <c r="Y1311">
        <v>290</v>
      </c>
      <c r="Z1311">
        <v>571</v>
      </c>
      <c r="AA1311">
        <v>5</v>
      </c>
      <c r="AB1311">
        <v>1142</v>
      </c>
      <c r="AC1311">
        <f>Table1_1[[#This Row],[Price]]*Table1_1[[#This Row],[Quantity]]</f>
        <v>2855</v>
      </c>
    </row>
    <row r="1312" spans="1:29" x14ac:dyDescent="0.3">
      <c r="A1312" t="s">
        <v>28</v>
      </c>
      <c r="B1312" t="s">
        <v>29</v>
      </c>
      <c r="C1312" t="s">
        <v>66</v>
      </c>
      <c r="D1312" t="s">
        <v>560</v>
      </c>
      <c r="E1312" t="s">
        <v>46</v>
      </c>
      <c r="F1312" t="s">
        <v>150</v>
      </c>
      <c r="G1312">
        <v>85</v>
      </c>
      <c r="H1312">
        <v>426463</v>
      </c>
      <c r="I1312" t="s">
        <v>58</v>
      </c>
      <c r="J1312" s="3">
        <v>44703</v>
      </c>
      <c r="K1312">
        <v>950</v>
      </c>
      <c r="L1312" t="s">
        <v>5666</v>
      </c>
      <c r="M1312" t="s">
        <v>856</v>
      </c>
      <c r="N1312" t="s">
        <v>5667</v>
      </c>
      <c r="O1312" t="s">
        <v>5668</v>
      </c>
      <c r="P1312" t="s">
        <v>87</v>
      </c>
      <c r="Q1312">
        <v>17</v>
      </c>
      <c r="R1312" t="s">
        <v>88</v>
      </c>
      <c r="S1312" t="s">
        <v>41</v>
      </c>
      <c r="T1312">
        <v>14332</v>
      </c>
      <c r="U1312" s="1">
        <v>45626</v>
      </c>
      <c r="V1312" t="s">
        <v>42</v>
      </c>
      <c r="W1312">
        <v>391141</v>
      </c>
      <c r="X1312" t="s">
        <v>5669</v>
      </c>
      <c r="Y1312">
        <v>338</v>
      </c>
      <c r="Z1312">
        <v>1014</v>
      </c>
      <c r="AA1312">
        <v>1</v>
      </c>
      <c r="AB1312">
        <v>405.6</v>
      </c>
      <c r="AC1312">
        <f>Table1_1[[#This Row],[Price]]*Table1_1[[#This Row],[Quantity]]</f>
        <v>1014</v>
      </c>
    </row>
    <row r="1313" spans="1:29" x14ac:dyDescent="0.3">
      <c r="A1313" t="s">
        <v>28</v>
      </c>
      <c r="B1313" t="s">
        <v>29</v>
      </c>
      <c r="C1313" t="s">
        <v>148</v>
      </c>
      <c r="D1313" t="s">
        <v>524</v>
      </c>
      <c r="E1313" t="s">
        <v>32</v>
      </c>
      <c r="F1313" t="s">
        <v>150</v>
      </c>
      <c r="G1313">
        <v>6</v>
      </c>
      <c r="H1313">
        <v>420300</v>
      </c>
      <c r="I1313" t="s">
        <v>58</v>
      </c>
      <c r="J1313" s="3">
        <v>45526</v>
      </c>
      <c r="K1313">
        <v>800</v>
      </c>
      <c r="L1313" t="s">
        <v>5670</v>
      </c>
      <c r="M1313" t="s">
        <v>670</v>
      </c>
      <c r="N1313" t="s">
        <v>5671</v>
      </c>
      <c r="O1313" t="s">
        <v>5672</v>
      </c>
      <c r="P1313" t="s">
        <v>71</v>
      </c>
      <c r="Q1313">
        <v>15</v>
      </c>
      <c r="R1313" t="s">
        <v>88</v>
      </c>
      <c r="S1313" t="s">
        <v>41</v>
      </c>
      <c r="T1313">
        <v>48308</v>
      </c>
      <c r="U1313" s="1">
        <v>45604</v>
      </c>
      <c r="V1313" t="s">
        <v>42</v>
      </c>
      <c r="W1313">
        <v>473987</v>
      </c>
      <c r="X1313" t="s">
        <v>5673</v>
      </c>
      <c r="Y1313">
        <v>585</v>
      </c>
      <c r="Z1313">
        <v>2963</v>
      </c>
      <c r="AA1313">
        <v>2</v>
      </c>
      <c r="AB1313">
        <v>2370.4</v>
      </c>
      <c r="AC1313">
        <f>Table1_1[[#This Row],[Price]]*Table1_1[[#This Row],[Quantity]]</f>
        <v>5926</v>
      </c>
    </row>
    <row r="1314" spans="1:29" x14ac:dyDescent="0.3">
      <c r="A1314" t="s">
        <v>28</v>
      </c>
      <c r="B1314" t="s">
        <v>29</v>
      </c>
      <c r="C1314" t="s">
        <v>148</v>
      </c>
      <c r="D1314" t="s">
        <v>98</v>
      </c>
      <c r="E1314" t="s">
        <v>32</v>
      </c>
      <c r="F1314" t="s">
        <v>83</v>
      </c>
      <c r="G1314">
        <v>35</v>
      </c>
      <c r="H1314">
        <v>437517</v>
      </c>
      <c r="I1314" t="s">
        <v>34</v>
      </c>
      <c r="J1314" s="3">
        <v>45328</v>
      </c>
      <c r="K1314">
        <v>1000</v>
      </c>
      <c r="L1314" t="s">
        <v>5674</v>
      </c>
      <c r="M1314" t="s">
        <v>216</v>
      </c>
      <c r="N1314" t="s">
        <v>5675</v>
      </c>
      <c r="O1314" t="s">
        <v>5676</v>
      </c>
      <c r="P1314" t="s">
        <v>71</v>
      </c>
      <c r="Q1314">
        <v>18</v>
      </c>
      <c r="R1314" t="s">
        <v>88</v>
      </c>
      <c r="S1314" t="s">
        <v>41</v>
      </c>
      <c r="T1314">
        <v>87710</v>
      </c>
      <c r="U1314" s="1">
        <v>45455</v>
      </c>
      <c r="V1314" t="s">
        <v>52</v>
      </c>
      <c r="W1314">
        <v>997762</v>
      </c>
      <c r="X1314" t="s">
        <v>5677</v>
      </c>
      <c r="Y1314">
        <v>901</v>
      </c>
      <c r="Z1314">
        <v>2156</v>
      </c>
      <c r="AA1314">
        <v>7</v>
      </c>
      <c r="AB1314">
        <v>6036.8</v>
      </c>
      <c r="AC1314">
        <f>Table1_1[[#This Row],[Price]]*Table1_1[[#This Row],[Quantity]]</f>
        <v>15092</v>
      </c>
    </row>
    <row r="1315" spans="1:29" x14ac:dyDescent="0.3">
      <c r="A1315" t="s">
        <v>28</v>
      </c>
      <c r="B1315" t="s">
        <v>29</v>
      </c>
      <c r="C1315" t="s">
        <v>148</v>
      </c>
      <c r="D1315" t="s">
        <v>254</v>
      </c>
      <c r="E1315" t="s">
        <v>56</v>
      </c>
      <c r="F1315" t="s">
        <v>83</v>
      </c>
      <c r="G1315">
        <v>77</v>
      </c>
      <c r="H1315">
        <v>403917</v>
      </c>
      <c r="I1315" t="s">
        <v>34</v>
      </c>
      <c r="J1315" s="3">
        <v>45132</v>
      </c>
      <c r="K1315">
        <v>1000</v>
      </c>
      <c r="L1315" t="s">
        <v>5678</v>
      </c>
      <c r="M1315" t="s">
        <v>591</v>
      </c>
      <c r="N1315" t="s">
        <v>5679</v>
      </c>
      <c r="O1315" t="s">
        <v>5680</v>
      </c>
      <c r="P1315" t="s">
        <v>87</v>
      </c>
      <c r="Q1315">
        <v>7</v>
      </c>
      <c r="R1315" t="s">
        <v>88</v>
      </c>
      <c r="S1315" t="s">
        <v>79</v>
      </c>
      <c r="T1315">
        <v>99981</v>
      </c>
      <c r="U1315" s="1">
        <v>45527</v>
      </c>
      <c r="V1315" t="s">
        <v>64</v>
      </c>
      <c r="W1315">
        <v>342889</v>
      </c>
      <c r="X1315" t="s">
        <v>5681</v>
      </c>
      <c r="Y1315">
        <v>932</v>
      </c>
      <c r="Z1315">
        <v>2173</v>
      </c>
      <c r="AA1315">
        <v>5</v>
      </c>
      <c r="AB1315">
        <v>4346</v>
      </c>
      <c r="AC1315">
        <f>Table1_1[[#This Row],[Price]]*Table1_1[[#This Row],[Quantity]]</f>
        <v>10865</v>
      </c>
    </row>
    <row r="1316" spans="1:29" x14ac:dyDescent="0.3">
      <c r="A1316" t="s">
        <v>28</v>
      </c>
      <c r="B1316" t="s">
        <v>29</v>
      </c>
      <c r="C1316" t="s">
        <v>66</v>
      </c>
      <c r="D1316" t="s">
        <v>338</v>
      </c>
      <c r="E1316" t="s">
        <v>46</v>
      </c>
      <c r="F1316" t="s">
        <v>83</v>
      </c>
      <c r="G1316">
        <v>51</v>
      </c>
      <c r="H1316">
        <v>411204</v>
      </c>
      <c r="I1316" t="s">
        <v>34</v>
      </c>
      <c r="J1316" s="3">
        <v>44631</v>
      </c>
      <c r="K1316">
        <v>1000</v>
      </c>
      <c r="L1316" t="s">
        <v>5682</v>
      </c>
      <c r="M1316" t="s">
        <v>172</v>
      </c>
      <c r="N1316" t="s">
        <v>5683</v>
      </c>
      <c r="O1316">
        <v>2254223464</v>
      </c>
      <c r="P1316" t="s">
        <v>51</v>
      </c>
      <c r="Q1316">
        <v>7</v>
      </c>
      <c r="R1316" t="s">
        <v>88</v>
      </c>
      <c r="S1316" t="s">
        <v>63</v>
      </c>
      <c r="T1316">
        <v>97016</v>
      </c>
      <c r="U1316" s="1">
        <v>45499</v>
      </c>
      <c r="V1316" t="s">
        <v>126</v>
      </c>
      <c r="W1316">
        <v>953775</v>
      </c>
      <c r="X1316" t="s">
        <v>5684</v>
      </c>
      <c r="Y1316">
        <v>369</v>
      </c>
      <c r="Z1316">
        <v>1787</v>
      </c>
      <c r="AA1316">
        <v>2</v>
      </c>
      <c r="AB1316">
        <v>1429.6000000000001</v>
      </c>
      <c r="AC1316">
        <f>Table1_1[[#This Row],[Price]]*Table1_1[[#This Row],[Quantity]]</f>
        <v>3574</v>
      </c>
    </row>
    <row r="1317" spans="1:29" x14ac:dyDescent="0.3">
      <c r="A1317" t="s">
        <v>28</v>
      </c>
      <c r="B1317" t="s">
        <v>29</v>
      </c>
      <c r="C1317" t="s">
        <v>193</v>
      </c>
      <c r="D1317" t="s">
        <v>170</v>
      </c>
      <c r="E1317" t="s">
        <v>32</v>
      </c>
      <c r="F1317" t="s">
        <v>47</v>
      </c>
      <c r="G1317">
        <v>50</v>
      </c>
      <c r="H1317">
        <v>413295</v>
      </c>
      <c r="I1317" t="s">
        <v>58</v>
      </c>
      <c r="J1317" s="3">
        <v>44523</v>
      </c>
      <c r="K1317">
        <v>800</v>
      </c>
      <c r="L1317" t="s">
        <v>5686</v>
      </c>
      <c r="M1317" t="s">
        <v>256</v>
      </c>
      <c r="N1317" t="s">
        <v>5687</v>
      </c>
      <c r="O1317" t="s">
        <v>5688</v>
      </c>
      <c r="P1317" t="s">
        <v>39</v>
      </c>
      <c r="Q1317">
        <v>9</v>
      </c>
      <c r="R1317" t="s">
        <v>88</v>
      </c>
      <c r="S1317" t="s">
        <v>118</v>
      </c>
      <c r="T1317">
        <v>74803</v>
      </c>
      <c r="U1317" s="1">
        <v>45620</v>
      </c>
      <c r="V1317" t="s">
        <v>42</v>
      </c>
      <c r="W1317">
        <v>419263</v>
      </c>
      <c r="X1317" t="s">
        <v>5689</v>
      </c>
      <c r="Y1317">
        <v>904</v>
      </c>
      <c r="Z1317">
        <v>2255</v>
      </c>
      <c r="AA1317">
        <v>8</v>
      </c>
      <c r="AB1317">
        <v>7216</v>
      </c>
      <c r="AC1317">
        <f>Table1_1[[#This Row],[Price]]*Table1_1[[#This Row],[Quantity]]</f>
        <v>18040</v>
      </c>
    </row>
    <row r="1318" spans="1:29" x14ac:dyDescent="0.3">
      <c r="A1318" t="s">
        <v>28</v>
      </c>
      <c r="B1318" t="s">
        <v>29</v>
      </c>
      <c r="C1318" t="s">
        <v>66</v>
      </c>
      <c r="D1318" t="s">
        <v>611</v>
      </c>
      <c r="E1318" t="s">
        <v>46</v>
      </c>
      <c r="F1318" t="s">
        <v>47</v>
      </c>
      <c r="G1318">
        <v>60</v>
      </c>
      <c r="H1318">
        <v>413860</v>
      </c>
      <c r="I1318" t="s">
        <v>34</v>
      </c>
      <c r="J1318" s="3">
        <v>44298</v>
      </c>
      <c r="K1318">
        <v>800</v>
      </c>
      <c r="L1318" t="s">
        <v>5690</v>
      </c>
      <c r="M1318" t="s">
        <v>1460</v>
      </c>
      <c r="N1318" t="s">
        <v>5691</v>
      </c>
      <c r="O1318" t="s">
        <v>5692</v>
      </c>
      <c r="P1318" t="s">
        <v>71</v>
      </c>
      <c r="Q1318">
        <v>3</v>
      </c>
      <c r="R1318" t="s">
        <v>40</v>
      </c>
      <c r="S1318" t="s">
        <v>41</v>
      </c>
      <c r="T1318">
        <v>48858</v>
      </c>
      <c r="U1318" s="1">
        <v>45579</v>
      </c>
      <c r="V1318" t="s">
        <v>155</v>
      </c>
      <c r="W1318">
        <v>560490</v>
      </c>
      <c r="X1318" t="s">
        <v>5693</v>
      </c>
      <c r="Y1318">
        <v>401</v>
      </c>
      <c r="Z1318">
        <v>732</v>
      </c>
      <c r="AA1318">
        <v>3</v>
      </c>
      <c r="AB1318">
        <v>878.40000000000009</v>
      </c>
      <c r="AC1318">
        <f>Table1_1[[#This Row],[Price]]*Table1_1[[#This Row],[Quantity]]</f>
        <v>2196</v>
      </c>
    </row>
    <row r="1319" spans="1:29" x14ac:dyDescent="0.3">
      <c r="A1319" t="s">
        <v>28</v>
      </c>
      <c r="B1319" t="s">
        <v>29</v>
      </c>
      <c r="C1319" t="s">
        <v>91</v>
      </c>
      <c r="D1319" t="s">
        <v>511</v>
      </c>
      <c r="E1319" t="s">
        <v>32</v>
      </c>
      <c r="F1319" t="s">
        <v>47</v>
      </c>
      <c r="G1319">
        <v>10</v>
      </c>
      <c r="H1319">
        <v>410807</v>
      </c>
      <c r="I1319" t="s">
        <v>58</v>
      </c>
      <c r="J1319" s="3">
        <v>44859</v>
      </c>
      <c r="K1319">
        <v>1000</v>
      </c>
      <c r="L1319" t="s">
        <v>5695</v>
      </c>
      <c r="M1319" t="s">
        <v>36</v>
      </c>
      <c r="N1319" t="s">
        <v>5696</v>
      </c>
      <c r="O1319" t="s">
        <v>5697</v>
      </c>
      <c r="P1319" t="s">
        <v>51</v>
      </c>
      <c r="Q1319">
        <v>13</v>
      </c>
      <c r="R1319" t="s">
        <v>40</v>
      </c>
      <c r="S1319" t="s">
        <v>118</v>
      </c>
      <c r="T1319">
        <v>95388</v>
      </c>
      <c r="U1319" s="1">
        <v>45330</v>
      </c>
      <c r="V1319" t="s">
        <v>119</v>
      </c>
      <c r="W1319">
        <v>470739</v>
      </c>
      <c r="X1319" t="s">
        <v>5698</v>
      </c>
      <c r="Y1319">
        <v>426</v>
      </c>
      <c r="Z1319">
        <v>982</v>
      </c>
      <c r="AA1319">
        <v>5</v>
      </c>
      <c r="AB1319">
        <v>1964</v>
      </c>
      <c r="AC1319">
        <f>Table1_1[[#This Row],[Price]]*Table1_1[[#This Row],[Quantity]]</f>
        <v>4910</v>
      </c>
    </row>
    <row r="1320" spans="1:29" x14ac:dyDescent="0.3">
      <c r="A1320" t="s">
        <v>28</v>
      </c>
      <c r="B1320" t="s">
        <v>29</v>
      </c>
      <c r="C1320" t="s">
        <v>157</v>
      </c>
      <c r="D1320" t="s">
        <v>317</v>
      </c>
      <c r="E1320" t="s">
        <v>46</v>
      </c>
      <c r="F1320" t="s">
        <v>175</v>
      </c>
      <c r="G1320">
        <v>68</v>
      </c>
      <c r="H1320">
        <v>415199</v>
      </c>
      <c r="I1320" t="s">
        <v>34</v>
      </c>
      <c r="J1320" s="3">
        <v>43952</v>
      </c>
      <c r="K1320">
        <v>1400</v>
      </c>
      <c r="L1320" t="s">
        <v>5699</v>
      </c>
      <c r="M1320" t="s">
        <v>263</v>
      </c>
      <c r="N1320" t="s">
        <v>5700</v>
      </c>
      <c r="O1320" t="s">
        <v>5701</v>
      </c>
      <c r="P1320" t="s">
        <v>87</v>
      </c>
      <c r="Q1320">
        <v>11</v>
      </c>
      <c r="R1320" t="s">
        <v>40</v>
      </c>
      <c r="S1320" t="s">
        <v>79</v>
      </c>
      <c r="T1320">
        <v>14970</v>
      </c>
      <c r="U1320" s="1">
        <v>45393</v>
      </c>
      <c r="V1320" t="s">
        <v>80</v>
      </c>
      <c r="W1320">
        <v>526968</v>
      </c>
      <c r="X1320" t="s">
        <v>5702</v>
      </c>
      <c r="Y1320">
        <v>780</v>
      </c>
      <c r="Z1320">
        <v>1163</v>
      </c>
      <c r="AA1320">
        <v>6</v>
      </c>
      <c r="AB1320">
        <v>2791.2000000000003</v>
      </c>
      <c r="AC1320">
        <f>Table1_1[[#This Row],[Price]]*Table1_1[[#This Row],[Quantity]]</f>
        <v>6978</v>
      </c>
    </row>
    <row r="1321" spans="1:29" x14ac:dyDescent="0.3">
      <c r="A1321" t="s">
        <v>28</v>
      </c>
      <c r="B1321" t="s">
        <v>29</v>
      </c>
      <c r="C1321" t="s">
        <v>148</v>
      </c>
      <c r="D1321" t="s">
        <v>274</v>
      </c>
      <c r="E1321" t="s">
        <v>56</v>
      </c>
      <c r="F1321" t="s">
        <v>113</v>
      </c>
      <c r="G1321">
        <v>35</v>
      </c>
      <c r="H1321">
        <v>409559</v>
      </c>
      <c r="I1321" t="s">
        <v>34</v>
      </c>
      <c r="J1321" s="3">
        <v>44121</v>
      </c>
      <c r="K1321">
        <v>1000</v>
      </c>
      <c r="L1321" t="s">
        <v>5704</v>
      </c>
      <c r="M1321" t="s">
        <v>250</v>
      </c>
      <c r="N1321" t="s">
        <v>5705</v>
      </c>
      <c r="O1321" t="s">
        <v>5706</v>
      </c>
      <c r="P1321" t="s">
        <v>51</v>
      </c>
      <c r="Q1321">
        <v>13</v>
      </c>
      <c r="R1321" t="s">
        <v>40</v>
      </c>
      <c r="S1321" t="s">
        <v>79</v>
      </c>
      <c r="T1321">
        <v>88997</v>
      </c>
      <c r="U1321" s="1">
        <v>45530</v>
      </c>
      <c r="V1321" t="s">
        <v>64</v>
      </c>
      <c r="W1321">
        <v>120006</v>
      </c>
      <c r="X1321" t="s">
        <v>5707</v>
      </c>
      <c r="Y1321">
        <v>623</v>
      </c>
      <c r="Z1321">
        <v>1588</v>
      </c>
      <c r="AA1321">
        <v>4</v>
      </c>
      <c r="AB1321">
        <v>2540.8000000000002</v>
      </c>
      <c r="AC1321">
        <f>Table1_1[[#This Row],[Price]]*Table1_1[[#This Row],[Quantity]]</f>
        <v>6352</v>
      </c>
    </row>
    <row r="1322" spans="1:29" x14ac:dyDescent="0.3">
      <c r="A1322" t="s">
        <v>28</v>
      </c>
      <c r="B1322" t="s">
        <v>29</v>
      </c>
      <c r="C1322" t="s">
        <v>54</v>
      </c>
      <c r="D1322" t="s">
        <v>442</v>
      </c>
      <c r="E1322" t="s">
        <v>46</v>
      </c>
      <c r="F1322" t="s">
        <v>99</v>
      </c>
      <c r="G1322">
        <v>97</v>
      </c>
      <c r="H1322">
        <v>434710</v>
      </c>
      <c r="I1322" t="s">
        <v>58</v>
      </c>
      <c r="J1322" s="3">
        <v>44360</v>
      </c>
      <c r="K1322">
        <v>1400</v>
      </c>
      <c r="L1322" t="s">
        <v>5708</v>
      </c>
      <c r="M1322" t="s">
        <v>345</v>
      </c>
      <c r="N1322" t="s">
        <v>5709</v>
      </c>
      <c r="O1322" t="s">
        <v>5710</v>
      </c>
      <c r="P1322" t="s">
        <v>87</v>
      </c>
      <c r="Q1322">
        <v>7</v>
      </c>
      <c r="R1322" t="s">
        <v>40</v>
      </c>
      <c r="S1322" t="s">
        <v>79</v>
      </c>
      <c r="T1322">
        <v>77402</v>
      </c>
      <c r="U1322" s="1">
        <v>45489</v>
      </c>
      <c r="V1322" t="s">
        <v>126</v>
      </c>
      <c r="W1322">
        <v>401798</v>
      </c>
      <c r="X1322" t="s">
        <v>5711</v>
      </c>
      <c r="Y1322">
        <v>484</v>
      </c>
      <c r="Z1322">
        <v>905</v>
      </c>
      <c r="AA1322">
        <v>2</v>
      </c>
      <c r="AB1322">
        <v>724</v>
      </c>
      <c r="AC1322">
        <f>Table1_1[[#This Row],[Price]]*Table1_1[[#This Row],[Quantity]]</f>
        <v>1810</v>
      </c>
    </row>
    <row r="1323" spans="1:29" x14ac:dyDescent="0.3">
      <c r="A1323" t="s">
        <v>28</v>
      </c>
      <c r="B1323" t="s">
        <v>29</v>
      </c>
      <c r="C1323" t="s">
        <v>193</v>
      </c>
      <c r="D1323" t="s">
        <v>45</v>
      </c>
      <c r="E1323" t="s">
        <v>56</v>
      </c>
      <c r="F1323" t="s">
        <v>57</v>
      </c>
      <c r="G1323">
        <v>53</v>
      </c>
      <c r="H1323">
        <v>403614</v>
      </c>
      <c r="I1323" t="s">
        <v>34</v>
      </c>
      <c r="J1323" s="3">
        <v>45181</v>
      </c>
      <c r="K1323">
        <v>1300</v>
      </c>
      <c r="L1323" t="s">
        <v>5712</v>
      </c>
      <c r="M1323" t="s">
        <v>372</v>
      </c>
      <c r="N1323" t="s">
        <v>5713</v>
      </c>
      <c r="O1323" t="s">
        <v>5714</v>
      </c>
      <c r="P1323" t="s">
        <v>51</v>
      </c>
      <c r="Q1323">
        <v>14</v>
      </c>
      <c r="R1323" t="s">
        <v>40</v>
      </c>
      <c r="S1323" t="s">
        <v>118</v>
      </c>
      <c r="T1323">
        <v>16821</v>
      </c>
      <c r="U1323" s="1">
        <v>45295</v>
      </c>
      <c r="V1323" t="s">
        <v>111</v>
      </c>
      <c r="W1323">
        <v>922221</v>
      </c>
      <c r="X1323" t="s">
        <v>5715</v>
      </c>
      <c r="Y1323">
        <v>426</v>
      </c>
      <c r="Z1323">
        <v>1888</v>
      </c>
      <c r="AA1323">
        <v>5</v>
      </c>
      <c r="AB1323">
        <v>3776</v>
      </c>
      <c r="AC1323">
        <f>Table1_1[[#This Row],[Price]]*Table1_1[[#This Row],[Quantity]]</f>
        <v>9440</v>
      </c>
    </row>
    <row r="1324" spans="1:29" x14ac:dyDescent="0.3">
      <c r="A1324" t="s">
        <v>28</v>
      </c>
      <c r="B1324" t="s">
        <v>29</v>
      </c>
      <c r="C1324" t="s">
        <v>66</v>
      </c>
      <c r="D1324" t="s">
        <v>149</v>
      </c>
      <c r="E1324" t="s">
        <v>32</v>
      </c>
      <c r="F1324" t="s">
        <v>99</v>
      </c>
      <c r="G1324">
        <v>81</v>
      </c>
      <c r="H1324">
        <v>403107</v>
      </c>
      <c r="I1324" t="s">
        <v>58</v>
      </c>
      <c r="J1324" s="3">
        <v>44439</v>
      </c>
      <c r="K1324">
        <v>1100</v>
      </c>
      <c r="L1324" t="s">
        <v>5716</v>
      </c>
      <c r="M1324" t="s">
        <v>372</v>
      </c>
      <c r="N1324" t="s">
        <v>5717</v>
      </c>
      <c r="O1324">
        <v>7933833629</v>
      </c>
      <c r="P1324" t="s">
        <v>51</v>
      </c>
      <c r="Q1324">
        <v>19</v>
      </c>
      <c r="R1324" t="s">
        <v>40</v>
      </c>
      <c r="S1324" t="s">
        <v>41</v>
      </c>
      <c r="T1324">
        <v>69957</v>
      </c>
      <c r="U1324" s="1">
        <v>45440</v>
      </c>
      <c r="V1324" t="s">
        <v>140</v>
      </c>
      <c r="W1324">
        <v>200234</v>
      </c>
      <c r="X1324" t="s">
        <v>5718</v>
      </c>
      <c r="Y1324">
        <v>683</v>
      </c>
      <c r="Z1324">
        <v>2529</v>
      </c>
      <c r="AA1324">
        <v>2</v>
      </c>
      <c r="AB1324">
        <v>2023.2</v>
      </c>
      <c r="AC1324">
        <f>Table1_1[[#This Row],[Price]]*Table1_1[[#This Row],[Quantity]]</f>
        <v>5058</v>
      </c>
    </row>
    <row r="1325" spans="1:29" x14ac:dyDescent="0.3">
      <c r="A1325" t="s">
        <v>28</v>
      </c>
      <c r="B1325" t="s">
        <v>29</v>
      </c>
      <c r="C1325" t="s">
        <v>66</v>
      </c>
      <c r="D1325" t="s">
        <v>220</v>
      </c>
      <c r="E1325" t="s">
        <v>56</v>
      </c>
      <c r="F1325" t="s">
        <v>175</v>
      </c>
      <c r="G1325">
        <v>10</v>
      </c>
      <c r="H1325">
        <v>413369</v>
      </c>
      <c r="I1325" t="s">
        <v>58</v>
      </c>
      <c r="J1325" s="3">
        <v>44560</v>
      </c>
      <c r="K1325">
        <v>1200</v>
      </c>
      <c r="L1325" t="s">
        <v>5719</v>
      </c>
      <c r="M1325" t="s">
        <v>49</v>
      </c>
      <c r="N1325" t="s">
        <v>5720</v>
      </c>
      <c r="O1325">
        <v>-6210</v>
      </c>
      <c r="P1325" t="s">
        <v>39</v>
      </c>
      <c r="Q1325">
        <v>8</v>
      </c>
      <c r="R1325" t="s">
        <v>88</v>
      </c>
      <c r="S1325" t="s">
        <v>118</v>
      </c>
      <c r="T1325">
        <v>98225</v>
      </c>
      <c r="U1325" s="1">
        <v>45305</v>
      </c>
      <c r="V1325" t="s">
        <v>111</v>
      </c>
      <c r="W1325">
        <v>604837</v>
      </c>
      <c r="X1325" t="s">
        <v>5721</v>
      </c>
      <c r="Y1325">
        <v>455</v>
      </c>
      <c r="Z1325">
        <v>1200</v>
      </c>
      <c r="AA1325">
        <v>7</v>
      </c>
      <c r="AB1325">
        <v>3360</v>
      </c>
      <c r="AC1325">
        <f>Table1_1[[#This Row],[Price]]*Table1_1[[#This Row],[Quantity]]</f>
        <v>8400</v>
      </c>
    </row>
    <row r="1326" spans="1:29" x14ac:dyDescent="0.3">
      <c r="A1326" t="s">
        <v>28</v>
      </c>
      <c r="B1326" t="s">
        <v>29</v>
      </c>
      <c r="C1326" t="s">
        <v>30</v>
      </c>
      <c r="D1326" t="s">
        <v>74</v>
      </c>
      <c r="E1326" t="s">
        <v>56</v>
      </c>
      <c r="F1326" t="s">
        <v>57</v>
      </c>
      <c r="G1326">
        <v>27</v>
      </c>
      <c r="H1326">
        <v>424839</v>
      </c>
      <c r="I1326" t="s">
        <v>58</v>
      </c>
      <c r="J1326" s="3">
        <v>43877</v>
      </c>
      <c r="K1326">
        <v>1000</v>
      </c>
      <c r="L1326" t="s">
        <v>5722</v>
      </c>
      <c r="M1326" t="s">
        <v>1356</v>
      </c>
      <c r="N1326" t="s">
        <v>5723</v>
      </c>
      <c r="O1326" t="s">
        <v>5724</v>
      </c>
      <c r="P1326" t="s">
        <v>87</v>
      </c>
      <c r="Q1326">
        <v>11</v>
      </c>
      <c r="R1326" t="s">
        <v>88</v>
      </c>
      <c r="S1326" t="s">
        <v>63</v>
      </c>
      <c r="T1326">
        <v>64976</v>
      </c>
      <c r="U1326" s="1">
        <v>45609</v>
      </c>
      <c r="V1326" t="s">
        <v>42</v>
      </c>
      <c r="W1326">
        <v>162071</v>
      </c>
      <c r="X1326" t="s">
        <v>5725</v>
      </c>
      <c r="Y1326">
        <v>826</v>
      </c>
      <c r="Z1326">
        <v>2850</v>
      </c>
      <c r="AA1326">
        <v>2</v>
      </c>
      <c r="AB1326">
        <v>2280</v>
      </c>
      <c r="AC1326">
        <f>Table1_1[[#This Row],[Price]]*Table1_1[[#This Row],[Quantity]]</f>
        <v>5700</v>
      </c>
    </row>
    <row r="1327" spans="1:29" x14ac:dyDescent="0.3">
      <c r="A1327" t="s">
        <v>28</v>
      </c>
      <c r="B1327" t="s">
        <v>29</v>
      </c>
      <c r="C1327" t="s">
        <v>66</v>
      </c>
      <c r="D1327" t="s">
        <v>291</v>
      </c>
      <c r="E1327" t="s">
        <v>32</v>
      </c>
      <c r="F1327" t="s">
        <v>355</v>
      </c>
      <c r="G1327">
        <v>3</v>
      </c>
      <c r="H1327">
        <v>420808</v>
      </c>
      <c r="I1327" t="s">
        <v>58</v>
      </c>
      <c r="J1327" s="3">
        <v>44370</v>
      </c>
      <c r="K1327">
        <v>1000</v>
      </c>
      <c r="L1327" t="s">
        <v>5726</v>
      </c>
      <c r="M1327" t="s">
        <v>137</v>
      </c>
      <c r="N1327" t="s">
        <v>5727</v>
      </c>
      <c r="O1327" t="s">
        <v>5728</v>
      </c>
      <c r="P1327" t="s">
        <v>87</v>
      </c>
      <c r="Q1327">
        <v>9</v>
      </c>
      <c r="R1327" t="s">
        <v>88</v>
      </c>
      <c r="S1327" t="s">
        <v>41</v>
      </c>
      <c r="T1327">
        <v>97884</v>
      </c>
      <c r="U1327" s="1">
        <v>45425</v>
      </c>
      <c r="V1327" t="s">
        <v>140</v>
      </c>
      <c r="W1327">
        <v>592926</v>
      </c>
      <c r="X1327" t="s">
        <v>5729</v>
      </c>
      <c r="Y1327">
        <v>559</v>
      </c>
      <c r="Z1327">
        <v>845</v>
      </c>
      <c r="AA1327">
        <v>2</v>
      </c>
      <c r="AB1327">
        <v>676</v>
      </c>
      <c r="AC1327">
        <f>Table1_1[[#This Row],[Price]]*Table1_1[[#This Row],[Quantity]]</f>
        <v>1690</v>
      </c>
    </row>
    <row r="1328" spans="1:29" x14ac:dyDescent="0.3">
      <c r="A1328" t="s">
        <v>28</v>
      </c>
      <c r="B1328" t="s">
        <v>29</v>
      </c>
      <c r="C1328" t="s">
        <v>54</v>
      </c>
      <c r="D1328" t="s">
        <v>261</v>
      </c>
      <c r="E1328" t="s">
        <v>32</v>
      </c>
      <c r="F1328" t="s">
        <v>83</v>
      </c>
      <c r="G1328">
        <v>95</v>
      </c>
      <c r="H1328">
        <v>404913</v>
      </c>
      <c r="I1328" t="s">
        <v>34</v>
      </c>
      <c r="J1328" s="3">
        <v>45271</v>
      </c>
      <c r="K1328">
        <v>1100</v>
      </c>
      <c r="L1328" t="s">
        <v>5730</v>
      </c>
      <c r="M1328" t="s">
        <v>239</v>
      </c>
      <c r="N1328" t="s">
        <v>5731</v>
      </c>
      <c r="O1328" t="s">
        <v>5732</v>
      </c>
      <c r="P1328" t="s">
        <v>39</v>
      </c>
      <c r="Q1328">
        <v>12</v>
      </c>
      <c r="R1328" t="s">
        <v>88</v>
      </c>
      <c r="S1328" t="s">
        <v>118</v>
      </c>
      <c r="T1328">
        <v>29574</v>
      </c>
      <c r="U1328" s="1">
        <v>45570</v>
      </c>
      <c r="V1328" t="s">
        <v>155</v>
      </c>
      <c r="W1328">
        <v>486064</v>
      </c>
      <c r="X1328" t="s">
        <v>5733</v>
      </c>
      <c r="Y1328">
        <v>249</v>
      </c>
      <c r="Z1328">
        <v>1137</v>
      </c>
      <c r="AA1328">
        <v>2</v>
      </c>
      <c r="AB1328">
        <v>909.6</v>
      </c>
      <c r="AC1328">
        <f>Table1_1[[#This Row],[Price]]*Table1_1[[#This Row],[Quantity]]</f>
        <v>2274</v>
      </c>
    </row>
    <row r="1329" spans="1:29" x14ac:dyDescent="0.3">
      <c r="A1329" t="s">
        <v>28</v>
      </c>
      <c r="B1329" t="s">
        <v>29</v>
      </c>
      <c r="C1329" t="s">
        <v>30</v>
      </c>
      <c r="D1329" t="s">
        <v>364</v>
      </c>
      <c r="E1329" t="s">
        <v>56</v>
      </c>
      <c r="F1329" t="s">
        <v>135</v>
      </c>
      <c r="G1329">
        <v>19</v>
      </c>
      <c r="H1329">
        <v>427482</v>
      </c>
      <c r="I1329" t="s">
        <v>58</v>
      </c>
      <c r="J1329" s="3">
        <v>44494</v>
      </c>
      <c r="K1329">
        <v>1200</v>
      </c>
      <c r="L1329" t="s">
        <v>5734</v>
      </c>
      <c r="M1329" t="s">
        <v>244</v>
      </c>
      <c r="N1329" t="s">
        <v>5735</v>
      </c>
      <c r="O1329" t="s">
        <v>5736</v>
      </c>
      <c r="P1329" t="s">
        <v>71</v>
      </c>
      <c r="Q1329">
        <v>17</v>
      </c>
      <c r="R1329" t="s">
        <v>88</v>
      </c>
      <c r="S1329" t="s">
        <v>63</v>
      </c>
      <c r="T1329">
        <v>92619</v>
      </c>
      <c r="U1329" s="1">
        <v>45420</v>
      </c>
      <c r="V1329" t="s">
        <v>140</v>
      </c>
      <c r="W1329">
        <v>289182</v>
      </c>
      <c r="X1329" t="s">
        <v>583</v>
      </c>
      <c r="Y1329">
        <v>401</v>
      </c>
      <c r="Z1329">
        <v>2626</v>
      </c>
      <c r="AA1329">
        <v>8</v>
      </c>
      <c r="AB1329">
        <v>8403.2000000000007</v>
      </c>
      <c r="AC1329">
        <f>Table1_1[[#This Row],[Price]]*Table1_1[[#This Row],[Quantity]]</f>
        <v>21008</v>
      </c>
    </row>
    <row r="1330" spans="1:29" x14ac:dyDescent="0.3">
      <c r="A1330" t="s">
        <v>28</v>
      </c>
      <c r="B1330" t="s">
        <v>29</v>
      </c>
      <c r="C1330" t="s">
        <v>44</v>
      </c>
      <c r="D1330" t="s">
        <v>237</v>
      </c>
      <c r="E1330" t="s">
        <v>46</v>
      </c>
      <c r="F1330" t="s">
        <v>47</v>
      </c>
      <c r="G1330">
        <v>19</v>
      </c>
      <c r="H1330">
        <v>400079</v>
      </c>
      <c r="I1330" t="s">
        <v>34</v>
      </c>
      <c r="J1330" s="3">
        <v>44554</v>
      </c>
      <c r="K1330">
        <v>1300</v>
      </c>
      <c r="L1330" t="s">
        <v>5737</v>
      </c>
      <c r="M1330" t="s">
        <v>487</v>
      </c>
      <c r="N1330" t="s">
        <v>5738</v>
      </c>
      <c r="O1330" t="s">
        <v>5739</v>
      </c>
      <c r="P1330" t="s">
        <v>39</v>
      </c>
      <c r="Q1330">
        <v>19</v>
      </c>
      <c r="R1330" t="s">
        <v>88</v>
      </c>
      <c r="S1330" t="s">
        <v>79</v>
      </c>
      <c r="T1330">
        <v>66624</v>
      </c>
      <c r="U1330" s="1">
        <v>45514</v>
      </c>
      <c r="V1330" t="s">
        <v>64</v>
      </c>
      <c r="W1330">
        <v>622292</v>
      </c>
      <c r="X1330" t="s">
        <v>5740</v>
      </c>
      <c r="Y1330">
        <v>968</v>
      </c>
      <c r="Z1330">
        <v>2298</v>
      </c>
      <c r="AA1330">
        <v>1</v>
      </c>
      <c r="AB1330">
        <v>919.2</v>
      </c>
      <c r="AC1330">
        <f>Table1_1[[#This Row],[Price]]*Table1_1[[#This Row],[Quantity]]</f>
        <v>2298</v>
      </c>
    </row>
    <row r="1331" spans="1:29" x14ac:dyDescent="0.3">
      <c r="A1331" t="s">
        <v>28</v>
      </c>
      <c r="B1331" t="s">
        <v>29</v>
      </c>
      <c r="C1331" t="s">
        <v>66</v>
      </c>
      <c r="D1331" t="s">
        <v>227</v>
      </c>
      <c r="E1331" t="s">
        <v>46</v>
      </c>
      <c r="F1331" t="s">
        <v>99</v>
      </c>
      <c r="G1331">
        <v>43</v>
      </c>
      <c r="H1331">
        <v>411347</v>
      </c>
      <c r="I1331" t="s">
        <v>34</v>
      </c>
      <c r="J1331" s="3">
        <v>45523</v>
      </c>
      <c r="K1331">
        <v>1200</v>
      </c>
      <c r="L1331" t="s">
        <v>5741</v>
      </c>
      <c r="M1331" t="s">
        <v>478</v>
      </c>
      <c r="N1331" t="s">
        <v>5742</v>
      </c>
      <c r="O1331" t="s">
        <v>5743</v>
      </c>
      <c r="P1331" t="s">
        <v>51</v>
      </c>
      <c r="Q1331">
        <v>7</v>
      </c>
      <c r="R1331" t="s">
        <v>40</v>
      </c>
      <c r="S1331" t="s">
        <v>41</v>
      </c>
      <c r="T1331">
        <v>42495</v>
      </c>
      <c r="U1331" s="1">
        <v>45297</v>
      </c>
      <c r="V1331" t="s">
        <v>111</v>
      </c>
      <c r="W1331">
        <v>187929</v>
      </c>
      <c r="X1331" t="s">
        <v>5744</v>
      </c>
      <c r="Y1331">
        <v>858</v>
      </c>
      <c r="Z1331">
        <v>1446</v>
      </c>
      <c r="AA1331">
        <v>7</v>
      </c>
      <c r="AB1331">
        <v>4048.8</v>
      </c>
      <c r="AC1331">
        <f>Table1_1[[#This Row],[Price]]*Table1_1[[#This Row],[Quantity]]</f>
        <v>10122</v>
      </c>
    </row>
    <row r="1332" spans="1:29" x14ac:dyDescent="0.3">
      <c r="A1332" t="s">
        <v>28</v>
      </c>
      <c r="B1332" t="s">
        <v>29</v>
      </c>
      <c r="C1332" t="s">
        <v>30</v>
      </c>
      <c r="D1332" t="s">
        <v>267</v>
      </c>
      <c r="E1332" t="s">
        <v>32</v>
      </c>
      <c r="F1332" t="s">
        <v>99</v>
      </c>
      <c r="G1332">
        <v>4</v>
      </c>
      <c r="H1332">
        <v>434346</v>
      </c>
      <c r="I1332" t="s">
        <v>58</v>
      </c>
      <c r="J1332" s="3">
        <v>44307</v>
      </c>
      <c r="K1332">
        <v>1000</v>
      </c>
      <c r="L1332" t="s">
        <v>5745</v>
      </c>
      <c r="M1332" t="s">
        <v>623</v>
      </c>
      <c r="N1332" t="s">
        <v>5746</v>
      </c>
      <c r="O1332">
        <v>6598185091</v>
      </c>
      <c r="P1332" t="s">
        <v>39</v>
      </c>
      <c r="Q1332">
        <v>20</v>
      </c>
      <c r="R1332" t="s">
        <v>40</v>
      </c>
      <c r="S1332" t="s">
        <v>63</v>
      </c>
      <c r="T1332">
        <v>52912</v>
      </c>
      <c r="U1332" s="1">
        <v>45449</v>
      </c>
      <c r="V1332" t="s">
        <v>52</v>
      </c>
      <c r="W1332">
        <v>477858</v>
      </c>
      <c r="X1332" t="s">
        <v>5747</v>
      </c>
      <c r="Y1332">
        <v>366</v>
      </c>
      <c r="Z1332">
        <v>912</v>
      </c>
      <c r="AA1332">
        <v>6</v>
      </c>
      <c r="AB1332">
        <v>2188.8000000000002</v>
      </c>
      <c r="AC1332">
        <f>Table1_1[[#This Row],[Price]]*Table1_1[[#This Row],[Quantity]]</f>
        <v>5472</v>
      </c>
    </row>
    <row r="1333" spans="1:29" x14ac:dyDescent="0.3">
      <c r="A1333" t="s">
        <v>28</v>
      </c>
      <c r="B1333" t="s">
        <v>29</v>
      </c>
      <c r="C1333" t="s">
        <v>193</v>
      </c>
      <c r="D1333" t="s">
        <v>237</v>
      </c>
      <c r="E1333" t="s">
        <v>46</v>
      </c>
      <c r="F1333" t="s">
        <v>47</v>
      </c>
      <c r="G1333">
        <v>94</v>
      </c>
      <c r="H1333">
        <v>421846</v>
      </c>
      <c r="I1333" t="s">
        <v>58</v>
      </c>
      <c r="J1333" s="3">
        <v>44686</v>
      </c>
      <c r="K1333">
        <v>1400</v>
      </c>
      <c r="L1333" t="s">
        <v>5748</v>
      </c>
      <c r="M1333" t="s">
        <v>205</v>
      </c>
      <c r="N1333" t="s">
        <v>5749</v>
      </c>
      <c r="O1333" t="s">
        <v>5750</v>
      </c>
      <c r="P1333" t="s">
        <v>39</v>
      </c>
      <c r="Q1333">
        <v>20</v>
      </c>
      <c r="R1333" t="s">
        <v>88</v>
      </c>
      <c r="S1333" t="s">
        <v>41</v>
      </c>
      <c r="T1333">
        <v>60208</v>
      </c>
      <c r="U1333" s="1">
        <v>45484</v>
      </c>
      <c r="V1333" t="s">
        <v>126</v>
      </c>
      <c r="W1333">
        <v>163026</v>
      </c>
      <c r="X1333" t="s">
        <v>5751</v>
      </c>
      <c r="Y1333">
        <v>461</v>
      </c>
      <c r="Z1333">
        <v>1339</v>
      </c>
      <c r="AA1333">
        <v>4</v>
      </c>
      <c r="AB1333">
        <v>2142.4</v>
      </c>
      <c r="AC1333">
        <f>Table1_1[[#This Row],[Price]]*Table1_1[[#This Row],[Quantity]]</f>
        <v>5356</v>
      </c>
    </row>
    <row r="1334" spans="1:29" x14ac:dyDescent="0.3">
      <c r="A1334" t="s">
        <v>28</v>
      </c>
      <c r="B1334" t="s">
        <v>29</v>
      </c>
      <c r="C1334" t="s">
        <v>30</v>
      </c>
      <c r="D1334" t="s">
        <v>74</v>
      </c>
      <c r="E1334" t="s">
        <v>46</v>
      </c>
      <c r="F1334" t="s">
        <v>355</v>
      </c>
      <c r="G1334">
        <v>34</v>
      </c>
      <c r="H1334">
        <v>402502</v>
      </c>
      <c r="I1334" t="s">
        <v>34</v>
      </c>
      <c r="J1334" s="3">
        <v>43936</v>
      </c>
      <c r="K1334">
        <v>1300</v>
      </c>
      <c r="L1334" t="s">
        <v>5752</v>
      </c>
      <c r="M1334" t="s">
        <v>68</v>
      </c>
      <c r="N1334" t="s">
        <v>5753</v>
      </c>
      <c r="O1334" t="s">
        <v>5754</v>
      </c>
      <c r="P1334" t="s">
        <v>39</v>
      </c>
      <c r="Q1334">
        <v>19</v>
      </c>
      <c r="R1334" t="s">
        <v>40</v>
      </c>
      <c r="S1334" t="s">
        <v>63</v>
      </c>
      <c r="T1334">
        <v>37622</v>
      </c>
      <c r="U1334" s="1">
        <v>45348</v>
      </c>
      <c r="V1334" t="s">
        <v>119</v>
      </c>
      <c r="W1334">
        <v>379054</v>
      </c>
      <c r="X1334" t="s">
        <v>5755</v>
      </c>
      <c r="Y1334">
        <v>337</v>
      </c>
      <c r="Z1334">
        <v>616</v>
      </c>
      <c r="AA1334">
        <v>4</v>
      </c>
      <c r="AB1334">
        <v>985.6</v>
      </c>
      <c r="AC1334">
        <f>Table1_1[[#This Row],[Price]]*Table1_1[[#This Row],[Quantity]]</f>
        <v>2464</v>
      </c>
    </row>
    <row r="1335" spans="1:29" x14ac:dyDescent="0.3">
      <c r="A1335" t="s">
        <v>28</v>
      </c>
      <c r="B1335" t="s">
        <v>29</v>
      </c>
      <c r="C1335" t="s">
        <v>157</v>
      </c>
      <c r="D1335" t="s">
        <v>187</v>
      </c>
      <c r="E1335" t="s">
        <v>46</v>
      </c>
      <c r="F1335" t="s">
        <v>106</v>
      </c>
      <c r="G1335">
        <v>74</v>
      </c>
      <c r="H1335">
        <v>415933</v>
      </c>
      <c r="I1335" t="s">
        <v>34</v>
      </c>
      <c r="J1335" s="3">
        <v>45215</v>
      </c>
      <c r="K1335">
        <v>800</v>
      </c>
      <c r="L1335" t="s">
        <v>5756</v>
      </c>
      <c r="M1335" t="s">
        <v>308</v>
      </c>
      <c r="N1335" t="s">
        <v>5757</v>
      </c>
      <c r="O1335" t="s">
        <v>5758</v>
      </c>
      <c r="P1335" t="s">
        <v>51</v>
      </c>
      <c r="Q1335">
        <v>13</v>
      </c>
      <c r="R1335" t="s">
        <v>40</v>
      </c>
      <c r="S1335" t="s">
        <v>63</v>
      </c>
      <c r="T1335">
        <v>21690</v>
      </c>
      <c r="U1335" s="1">
        <v>45610</v>
      </c>
      <c r="V1335" t="s">
        <v>42</v>
      </c>
      <c r="W1335">
        <v>850014</v>
      </c>
      <c r="X1335" t="s">
        <v>5759</v>
      </c>
      <c r="Y1335">
        <v>880</v>
      </c>
      <c r="Z1335">
        <v>1206</v>
      </c>
      <c r="AA1335">
        <v>5</v>
      </c>
      <c r="AB1335">
        <v>2412</v>
      </c>
      <c r="AC1335">
        <f>Table1_1[[#This Row],[Price]]*Table1_1[[#This Row],[Quantity]]</f>
        <v>6030</v>
      </c>
    </row>
    <row r="1336" spans="1:29" x14ac:dyDescent="0.3">
      <c r="A1336" t="s">
        <v>28</v>
      </c>
      <c r="B1336" t="s">
        <v>29</v>
      </c>
      <c r="C1336" t="s">
        <v>30</v>
      </c>
      <c r="D1336" t="s">
        <v>267</v>
      </c>
      <c r="E1336" t="s">
        <v>46</v>
      </c>
      <c r="F1336" t="s">
        <v>33</v>
      </c>
      <c r="G1336">
        <v>90</v>
      </c>
      <c r="H1336">
        <v>420265</v>
      </c>
      <c r="I1336" t="s">
        <v>58</v>
      </c>
      <c r="J1336" s="3">
        <v>44540</v>
      </c>
      <c r="K1336">
        <v>1000</v>
      </c>
      <c r="L1336" t="s">
        <v>5760</v>
      </c>
      <c r="M1336" t="s">
        <v>244</v>
      </c>
      <c r="N1336" t="s">
        <v>5761</v>
      </c>
      <c r="O1336" t="s">
        <v>5762</v>
      </c>
      <c r="P1336" t="s">
        <v>87</v>
      </c>
      <c r="Q1336">
        <v>8</v>
      </c>
      <c r="R1336" t="s">
        <v>88</v>
      </c>
      <c r="S1336" t="s">
        <v>118</v>
      </c>
      <c r="T1336">
        <v>16266</v>
      </c>
      <c r="U1336" s="1">
        <v>45443</v>
      </c>
      <c r="V1336" t="s">
        <v>140</v>
      </c>
      <c r="W1336">
        <v>225155</v>
      </c>
      <c r="X1336" t="s">
        <v>5763</v>
      </c>
      <c r="Y1336">
        <v>879</v>
      </c>
      <c r="Z1336">
        <v>1395</v>
      </c>
      <c r="AA1336">
        <v>2</v>
      </c>
      <c r="AB1336">
        <v>1116</v>
      </c>
      <c r="AC1336">
        <f>Table1_1[[#This Row],[Price]]*Table1_1[[#This Row],[Quantity]]</f>
        <v>2790</v>
      </c>
    </row>
    <row r="1337" spans="1:29" x14ac:dyDescent="0.3">
      <c r="A1337" t="s">
        <v>28</v>
      </c>
      <c r="B1337" t="s">
        <v>29</v>
      </c>
      <c r="C1337" t="s">
        <v>148</v>
      </c>
      <c r="D1337" t="s">
        <v>380</v>
      </c>
      <c r="E1337" t="s">
        <v>46</v>
      </c>
      <c r="F1337" t="s">
        <v>150</v>
      </c>
      <c r="G1337">
        <v>69</v>
      </c>
      <c r="H1337">
        <v>438027</v>
      </c>
      <c r="I1337" t="s">
        <v>34</v>
      </c>
      <c r="J1337" s="3">
        <v>44123</v>
      </c>
      <c r="K1337">
        <v>950</v>
      </c>
      <c r="L1337" t="s">
        <v>5764</v>
      </c>
      <c r="M1337" t="s">
        <v>222</v>
      </c>
      <c r="N1337" t="s">
        <v>5765</v>
      </c>
      <c r="O1337">
        <v>-10353</v>
      </c>
      <c r="P1337" t="s">
        <v>71</v>
      </c>
      <c r="Q1337">
        <v>13</v>
      </c>
      <c r="R1337" t="s">
        <v>88</v>
      </c>
      <c r="S1337" t="s">
        <v>118</v>
      </c>
      <c r="T1337">
        <v>64369</v>
      </c>
      <c r="U1337" s="1">
        <v>45502</v>
      </c>
      <c r="V1337" t="s">
        <v>126</v>
      </c>
      <c r="W1337">
        <v>126118</v>
      </c>
      <c r="X1337" t="s">
        <v>5766</v>
      </c>
      <c r="Y1337">
        <v>396</v>
      </c>
      <c r="Z1337">
        <v>2747</v>
      </c>
      <c r="AA1337">
        <v>3</v>
      </c>
      <c r="AB1337">
        <v>3296.4</v>
      </c>
      <c r="AC1337">
        <f>Table1_1[[#This Row],[Price]]*Table1_1[[#This Row],[Quantity]]</f>
        <v>8241</v>
      </c>
    </row>
    <row r="1338" spans="1:29" x14ac:dyDescent="0.3">
      <c r="A1338" t="s">
        <v>28</v>
      </c>
      <c r="B1338" t="s">
        <v>29</v>
      </c>
      <c r="C1338" t="s">
        <v>91</v>
      </c>
      <c r="D1338" t="s">
        <v>267</v>
      </c>
      <c r="E1338" t="s">
        <v>56</v>
      </c>
      <c r="F1338" t="s">
        <v>33</v>
      </c>
      <c r="G1338">
        <v>88</v>
      </c>
      <c r="H1338">
        <v>410916</v>
      </c>
      <c r="I1338" t="s">
        <v>58</v>
      </c>
      <c r="J1338" s="3">
        <v>44480</v>
      </c>
      <c r="K1338">
        <v>1400</v>
      </c>
      <c r="L1338" t="s">
        <v>5767</v>
      </c>
      <c r="M1338" t="s">
        <v>216</v>
      </c>
      <c r="N1338" t="s">
        <v>5768</v>
      </c>
      <c r="O1338">
        <v>5401566199</v>
      </c>
      <c r="P1338" t="s">
        <v>71</v>
      </c>
      <c r="Q1338">
        <v>18</v>
      </c>
      <c r="R1338" t="s">
        <v>40</v>
      </c>
      <c r="S1338" t="s">
        <v>79</v>
      </c>
      <c r="T1338">
        <v>38624</v>
      </c>
      <c r="U1338" s="1">
        <v>45328</v>
      </c>
      <c r="V1338" t="s">
        <v>119</v>
      </c>
      <c r="W1338">
        <v>566732</v>
      </c>
      <c r="X1338" t="s">
        <v>5769</v>
      </c>
      <c r="Y1338">
        <v>729</v>
      </c>
      <c r="Z1338">
        <v>2459</v>
      </c>
      <c r="AA1338">
        <v>8</v>
      </c>
      <c r="AB1338">
        <v>7868.8</v>
      </c>
      <c r="AC1338">
        <f>Table1_1[[#This Row],[Price]]*Table1_1[[#This Row],[Quantity]]</f>
        <v>19672</v>
      </c>
    </row>
    <row r="1339" spans="1:29" x14ac:dyDescent="0.3">
      <c r="A1339" t="s">
        <v>28</v>
      </c>
      <c r="B1339" t="s">
        <v>29</v>
      </c>
      <c r="C1339" t="s">
        <v>157</v>
      </c>
      <c r="D1339" t="s">
        <v>442</v>
      </c>
      <c r="E1339" t="s">
        <v>56</v>
      </c>
      <c r="F1339" t="s">
        <v>57</v>
      </c>
      <c r="G1339">
        <v>68</v>
      </c>
      <c r="H1339">
        <v>424386</v>
      </c>
      <c r="I1339" t="s">
        <v>34</v>
      </c>
      <c r="J1339" s="3">
        <v>44532</v>
      </c>
      <c r="K1339">
        <v>950</v>
      </c>
      <c r="L1339" t="s">
        <v>5770</v>
      </c>
      <c r="M1339" t="s">
        <v>818</v>
      </c>
      <c r="N1339" t="s">
        <v>5771</v>
      </c>
      <c r="O1339" t="s">
        <v>5772</v>
      </c>
      <c r="P1339" t="s">
        <v>51</v>
      </c>
      <c r="Q1339">
        <v>9</v>
      </c>
      <c r="R1339" t="s">
        <v>40</v>
      </c>
      <c r="S1339" t="s">
        <v>79</v>
      </c>
      <c r="T1339">
        <v>53890</v>
      </c>
      <c r="U1339" s="1">
        <v>45303</v>
      </c>
      <c r="V1339" t="s">
        <v>111</v>
      </c>
      <c r="W1339">
        <v>590262</v>
      </c>
      <c r="X1339" t="s">
        <v>5773</v>
      </c>
      <c r="Y1339">
        <v>678</v>
      </c>
      <c r="Z1339">
        <v>755</v>
      </c>
      <c r="AA1339">
        <v>8</v>
      </c>
      <c r="AB1339">
        <v>2416</v>
      </c>
      <c r="AC1339">
        <f>Table1_1[[#This Row],[Price]]*Table1_1[[#This Row],[Quantity]]</f>
        <v>6040</v>
      </c>
    </row>
    <row r="1340" spans="1:29" x14ac:dyDescent="0.3">
      <c r="A1340" t="s">
        <v>28</v>
      </c>
      <c r="B1340" t="s">
        <v>29</v>
      </c>
      <c r="C1340" t="s">
        <v>148</v>
      </c>
      <c r="D1340" t="s">
        <v>274</v>
      </c>
      <c r="E1340" t="s">
        <v>46</v>
      </c>
      <c r="F1340" t="s">
        <v>175</v>
      </c>
      <c r="G1340">
        <v>86</v>
      </c>
      <c r="H1340">
        <v>406224</v>
      </c>
      <c r="I1340" t="s">
        <v>34</v>
      </c>
      <c r="J1340" s="3">
        <v>44340</v>
      </c>
      <c r="K1340">
        <v>1000</v>
      </c>
      <c r="L1340" t="s">
        <v>5774</v>
      </c>
      <c r="M1340" t="s">
        <v>276</v>
      </c>
      <c r="N1340" t="s">
        <v>5775</v>
      </c>
      <c r="O1340" t="s">
        <v>5776</v>
      </c>
      <c r="P1340" t="s">
        <v>87</v>
      </c>
      <c r="Q1340">
        <v>7</v>
      </c>
      <c r="R1340" t="s">
        <v>88</v>
      </c>
      <c r="S1340" t="s">
        <v>63</v>
      </c>
      <c r="T1340">
        <v>47415</v>
      </c>
      <c r="U1340" s="1">
        <v>45401</v>
      </c>
      <c r="V1340" t="s">
        <v>80</v>
      </c>
      <c r="W1340">
        <v>709481</v>
      </c>
      <c r="X1340" t="s">
        <v>5777</v>
      </c>
      <c r="Y1340">
        <v>828</v>
      </c>
      <c r="Z1340">
        <v>2369</v>
      </c>
      <c r="AA1340">
        <v>4</v>
      </c>
      <c r="AB1340">
        <v>3790.4</v>
      </c>
      <c r="AC1340">
        <f>Table1_1[[#This Row],[Price]]*Table1_1[[#This Row],[Quantity]]</f>
        <v>9476</v>
      </c>
    </row>
    <row r="1341" spans="1:29" x14ac:dyDescent="0.3">
      <c r="A1341" t="s">
        <v>28</v>
      </c>
      <c r="B1341" t="s">
        <v>29</v>
      </c>
      <c r="C1341" t="s">
        <v>54</v>
      </c>
      <c r="D1341" t="s">
        <v>254</v>
      </c>
      <c r="E1341" t="s">
        <v>56</v>
      </c>
      <c r="F1341" t="s">
        <v>113</v>
      </c>
      <c r="G1341">
        <v>68</v>
      </c>
      <c r="H1341">
        <v>433881</v>
      </c>
      <c r="I1341" t="s">
        <v>34</v>
      </c>
      <c r="J1341" s="3">
        <v>45279</v>
      </c>
      <c r="K1341">
        <v>1400</v>
      </c>
      <c r="L1341" t="s">
        <v>5778</v>
      </c>
      <c r="M1341" t="s">
        <v>2538</v>
      </c>
      <c r="N1341" t="s">
        <v>5779</v>
      </c>
      <c r="O1341" t="s">
        <v>5780</v>
      </c>
      <c r="P1341" t="s">
        <v>39</v>
      </c>
      <c r="Q1341">
        <v>9</v>
      </c>
      <c r="R1341" t="s">
        <v>88</v>
      </c>
      <c r="S1341" t="s">
        <v>118</v>
      </c>
      <c r="T1341">
        <v>62437</v>
      </c>
      <c r="U1341" s="1">
        <v>45331</v>
      </c>
      <c r="V1341" t="s">
        <v>119</v>
      </c>
      <c r="W1341">
        <v>465898</v>
      </c>
      <c r="X1341" t="s">
        <v>5781</v>
      </c>
      <c r="Y1341">
        <v>929</v>
      </c>
      <c r="Z1341">
        <v>1244</v>
      </c>
      <c r="AA1341">
        <v>2</v>
      </c>
      <c r="AB1341">
        <v>995.2</v>
      </c>
      <c r="AC1341">
        <f>Table1_1[[#This Row],[Price]]*Table1_1[[#This Row],[Quantity]]</f>
        <v>2488</v>
      </c>
    </row>
    <row r="1342" spans="1:29" x14ac:dyDescent="0.3">
      <c r="A1342" t="s">
        <v>28</v>
      </c>
      <c r="B1342" t="s">
        <v>29</v>
      </c>
      <c r="C1342" t="s">
        <v>148</v>
      </c>
      <c r="D1342" t="s">
        <v>237</v>
      </c>
      <c r="E1342" t="s">
        <v>32</v>
      </c>
      <c r="F1342" t="s">
        <v>57</v>
      </c>
      <c r="G1342">
        <v>52</v>
      </c>
      <c r="H1342">
        <v>430920</v>
      </c>
      <c r="I1342" t="s">
        <v>34</v>
      </c>
      <c r="J1342" s="3">
        <v>44961</v>
      </c>
      <c r="K1342">
        <v>1000</v>
      </c>
      <c r="L1342" t="s">
        <v>5782</v>
      </c>
      <c r="M1342" t="s">
        <v>60</v>
      </c>
      <c r="N1342" t="s">
        <v>5783</v>
      </c>
      <c r="O1342">
        <v>-10069</v>
      </c>
      <c r="P1342" t="s">
        <v>87</v>
      </c>
      <c r="Q1342">
        <v>7</v>
      </c>
      <c r="R1342" t="s">
        <v>88</v>
      </c>
      <c r="S1342" t="s">
        <v>118</v>
      </c>
      <c r="T1342">
        <v>77050</v>
      </c>
      <c r="U1342" s="1">
        <v>45346</v>
      </c>
      <c r="V1342" t="s">
        <v>119</v>
      </c>
      <c r="W1342">
        <v>968087</v>
      </c>
      <c r="X1342" t="s">
        <v>5784</v>
      </c>
      <c r="Y1342">
        <v>846</v>
      </c>
      <c r="Z1342">
        <v>2994</v>
      </c>
      <c r="AA1342">
        <v>7</v>
      </c>
      <c r="AB1342">
        <v>8383.2000000000007</v>
      </c>
      <c r="AC1342">
        <f>Table1_1[[#This Row],[Price]]*Table1_1[[#This Row],[Quantity]]</f>
        <v>20958</v>
      </c>
    </row>
    <row r="1343" spans="1:29" x14ac:dyDescent="0.3">
      <c r="A1343" t="s">
        <v>28</v>
      </c>
      <c r="B1343" t="s">
        <v>29</v>
      </c>
      <c r="C1343" t="s">
        <v>30</v>
      </c>
      <c r="D1343" t="s">
        <v>380</v>
      </c>
      <c r="E1343" t="s">
        <v>56</v>
      </c>
      <c r="F1343" t="s">
        <v>99</v>
      </c>
      <c r="G1343">
        <v>2</v>
      </c>
      <c r="H1343">
        <v>437417</v>
      </c>
      <c r="I1343" t="s">
        <v>58</v>
      </c>
      <c r="J1343" s="3">
        <v>43925</v>
      </c>
      <c r="K1343">
        <v>1000</v>
      </c>
      <c r="L1343" t="s">
        <v>5785</v>
      </c>
      <c r="M1343" t="s">
        <v>334</v>
      </c>
      <c r="N1343" t="s">
        <v>5786</v>
      </c>
      <c r="O1343" t="s">
        <v>5787</v>
      </c>
      <c r="P1343" t="s">
        <v>51</v>
      </c>
      <c r="Q1343">
        <v>11</v>
      </c>
      <c r="R1343" t="s">
        <v>88</v>
      </c>
      <c r="S1343" t="s">
        <v>63</v>
      </c>
      <c r="T1343">
        <v>70094</v>
      </c>
      <c r="U1343" s="1">
        <v>45597</v>
      </c>
      <c r="V1343" t="s">
        <v>42</v>
      </c>
      <c r="W1343">
        <v>950200</v>
      </c>
      <c r="X1343" t="s">
        <v>3481</v>
      </c>
      <c r="Y1343">
        <v>294</v>
      </c>
      <c r="Z1343">
        <v>2287</v>
      </c>
      <c r="AA1343">
        <v>2</v>
      </c>
      <c r="AB1343">
        <v>1829.6000000000001</v>
      </c>
      <c r="AC1343">
        <f>Table1_1[[#This Row],[Price]]*Table1_1[[#This Row],[Quantity]]</f>
        <v>4574</v>
      </c>
    </row>
    <row r="1344" spans="1:29" x14ac:dyDescent="0.3">
      <c r="A1344" t="s">
        <v>28</v>
      </c>
      <c r="B1344" t="s">
        <v>29</v>
      </c>
      <c r="C1344" t="s">
        <v>30</v>
      </c>
      <c r="D1344" t="s">
        <v>317</v>
      </c>
      <c r="E1344" t="s">
        <v>32</v>
      </c>
      <c r="F1344" t="s">
        <v>106</v>
      </c>
      <c r="G1344">
        <v>78</v>
      </c>
      <c r="H1344">
        <v>427848</v>
      </c>
      <c r="I1344" t="s">
        <v>34</v>
      </c>
      <c r="J1344" s="3">
        <v>43986</v>
      </c>
      <c r="K1344">
        <v>1000</v>
      </c>
      <c r="L1344" t="s">
        <v>5789</v>
      </c>
      <c r="M1344" t="s">
        <v>605</v>
      </c>
      <c r="N1344" t="s">
        <v>5790</v>
      </c>
      <c r="O1344" t="s">
        <v>5791</v>
      </c>
      <c r="P1344" t="s">
        <v>87</v>
      </c>
      <c r="Q1344">
        <v>3</v>
      </c>
      <c r="R1344" t="s">
        <v>88</v>
      </c>
      <c r="S1344" t="s">
        <v>79</v>
      </c>
      <c r="T1344">
        <v>29410</v>
      </c>
      <c r="U1344" s="1">
        <v>45591</v>
      </c>
      <c r="V1344" t="s">
        <v>155</v>
      </c>
      <c r="W1344">
        <v>220992</v>
      </c>
      <c r="X1344" t="s">
        <v>5792</v>
      </c>
      <c r="Y1344">
        <v>677</v>
      </c>
      <c r="Z1344">
        <v>1506</v>
      </c>
      <c r="AA1344">
        <v>7</v>
      </c>
      <c r="AB1344">
        <v>4216.8</v>
      </c>
      <c r="AC1344">
        <f>Table1_1[[#This Row],[Price]]*Table1_1[[#This Row],[Quantity]]</f>
        <v>10542</v>
      </c>
    </row>
    <row r="1345" spans="1:29" x14ac:dyDescent="0.3">
      <c r="A1345" t="s">
        <v>28</v>
      </c>
      <c r="B1345" t="s">
        <v>29</v>
      </c>
      <c r="C1345" t="s">
        <v>148</v>
      </c>
      <c r="D1345" t="s">
        <v>338</v>
      </c>
      <c r="E1345" t="s">
        <v>32</v>
      </c>
      <c r="F1345" t="s">
        <v>83</v>
      </c>
      <c r="G1345">
        <v>90</v>
      </c>
      <c r="H1345">
        <v>409678</v>
      </c>
      <c r="I1345" t="s">
        <v>58</v>
      </c>
      <c r="J1345" s="3">
        <v>45614</v>
      </c>
      <c r="K1345">
        <v>1300</v>
      </c>
      <c r="L1345" t="s">
        <v>5793</v>
      </c>
      <c r="M1345" t="s">
        <v>195</v>
      </c>
      <c r="N1345" t="s">
        <v>5794</v>
      </c>
      <c r="O1345" t="s">
        <v>5795</v>
      </c>
      <c r="P1345" t="s">
        <v>71</v>
      </c>
      <c r="Q1345">
        <v>18</v>
      </c>
      <c r="R1345" t="s">
        <v>88</v>
      </c>
      <c r="S1345" t="s">
        <v>118</v>
      </c>
      <c r="T1345">
        <v>85770</v>
      </c>
      <c r="U1345" s="1">
        <v>45355</v>
      </c>
      <c r="V1345" t="s">
        <v>72</v>
      </c>
      <c r="W1345">
        <v>958840</v>
      </c>
      <c r="X1345" t="s">
        <v>5796</v>
      </c>
      <c r="Y1345">
        <v>952</v>
      </c>
      <c r="Z1345">
        <v>903</v>
      </c>
      <c r="AA1345">
        <v>7</v>
      </c>
      <c r="AB1345">
        <v>2528.4</v>
      </c>
      <c r="AC1345">
        <f>Table1_1[[#This Row],[Price]]*Table1_1[[#This Row],[Quantity]]</f>
        <v>6321</v>
      </c>
    </row>
    <row r="1346" spans="1:29" x14ac:dyDescent="0.3">
      <c r="A1346" t="s">
        <v>28</v>
      </c>
      <c r="B1346" t="s">
        <v>29</v>
      </c>
      <c r="C1346" t="s">
        <v>148</v>
      </c>
      <c r="D1346" t="s">
        <v>261</v>
      </c>
      <c r="E1346" t="s">
        <v>32</v>
      </c>
      <c r="F1346" t="s">
        <v>83</v>
      </c>
      <c r="G1346">
        <v>15</v>
      </c>
      <c r="H1346">
        <v>415597</v>
      </c>
      <c r="I1346" t="s">
        <v>34</v>
      </c>
      <c r="J1346" s="3">
        <v>45192</v>
      </c>
      <c r="K1346">
        <v>1300</v>
      </c>
      <c r="L1346" t="s">
        <v>5797</v>
      </c>
      <c r="M1346" t="s">
        <v>144</v>
      </c>
      <c r="N1346" t="s">
        <v>5798</v>
      </c>
      <c r="O1346" t="s">
        <v>5799</v>
      </c>
      <c r="P1346" t="s">
        <v>51</v>
      </c>
      <c r="Q1346">
        <v>3</v>
      </c>
      <c r="R1346" t="s">
        <v>88</v>
      </c>
      <c r="S1346" t="s">
        <v>63</v>
      </c>
      <c r="T1346">
        <v>53561</v>
      </c>
      <c r="U1346" s="1">
        <v>45569</v>
      </c>
      <c r="V1346" t="s">
        <v>155</v>
      </c>
      <c r="W1346">
        <v>118213</v>
      </c>
      <c r="X1346" t="s">
        <v>5800</v>
      </c>
      <c r="Y1346">
        <v>644</v>
      </c>
      <c r="Z1346">
        <v>2741</v>
      </c>
      <c r="AA1346">
        <v>7</v>
      </c>
      <c r="AB1346">
        <v>7674.8</v>
      </c>
      <c r="AC1346">
        <f>Table1_1[[#This Row],[Price]]*Table1_1[[#This Row],[Quantity]]</f>
        <v>19187</v>
      </c>
    </row>
    <row r="1347" spans="1:29" x14ac:dyDescent="0.3">
      <c r="A1347" t="s">
        <v>28</v>
      </c>
      <c r="B1347" t="s">
        <v>29</v>
      </c>
      <c r="C1347" t="s">
        <v>148</v>
      </c>
      <c r="D1347" t="s">
        <v>364</v>
      </c>
      <c r="E1347" t="s">
        <v>32</v>
      </c>
      <c r="F1347" t="s">
        <v>113</v>
      </c>
      <c r="G1347">
        <v>97</v>
      </c>
      <c r="H1347">
        <v>424668</v>
      </c>
      <c r="I1347" t="s">
        <v>58</v>
      </c>
      <c r="J1347" s="3">
        <v>44122</v>
      </c>
      <c r="K1347">
        <v>950</v>
      </c>
      <c r="L1347" t="s">
        <v>5801</v>
      </c>
      <c r="M1347" t="s">
        <v>542</v>
      </c>
      <c r="N1347" t="s">
        <v>5802</v>
      </c>
      <c r="O1347" t="s">
        <v>5803</v>
      </c>
      <c r="P1347" t="s">
        <v>87</v>
      </c>
      <c r="Q1347">
        <v>4</v>
      </c>
      <c r="R1347" t="s">
        <v>88</v>
      </c>
      <c r="S1347" t="s">
        <v>63</v>
      </c>
      <c r="T1347">
        <v>86003</v>
      </c>
      <c r="U1347" s="1">
        <v>45532</v>
      </c>
      <c r="V1347" t="s">
        <v>64</v>
      </c>
      <c r="W1347">
        <v>605369</v>
      </c>
      <c r="X1347" t="s">
        <v>5804</v>
      </c>
      <c r="Y1347">
        <v>548</v>
      </c>
      <c r="Z1347">
        <v>2404</v>
      </c>
      <c r="AA1347">
        <v>2</v>
      </c>
      <c r="AB1347">
        <v>1923.2</v>
      </c>
      <c r="AC1347">
        <f>Table1_1[[#This Row],[Price]]*Table1_1[[#This Row],[Quantity]]</f>
        <v>4808</v>
      </c>
    </row>
    <row r="1348" spans="1:29" x14ac:dyDescent="0.3">
      <c r="A1348" t="s">
        <v>28</v>
      </c>
      <c r="B1348" t="s">
        <v>29</v>
      </c>
      <c r="C1348" t="s">
        <v>193</v>
      </c>
      <c r="D1348" t="s">
        <v>380</v>
      </c>
      <c r="E1348" t="s">
        <v>56</v>
      </c>
      <c r="F1348" t="s">
        <v>106</v>
      </c>
      <c r="G1348">
        <v>45</v>
      </c>
      <c r="H1348">
        <v>431204</v>
      </c>
      <c r="I1348" t="s">
        <v>34</v>
      </c>
      <c r="J1348" s="3">
        <v>44006</v>
      </c>
      <c r="K1348">
        <v>1100</v>
      </c>
      <c r="L1348" t="s">
        <v>5805</v>
      </c>
      <c r="M1348" t="s">
        <v>313</v>
      </c>
      <c r="N1348" t="s">
        <v>5806</v>
      </c>
      <c r="O1348" t="s">
        <v>5807</v>
      </c>
      <c r="P1348" t="s">
        <v>71</v>
      </c>
      <c r="Q1348">
        <v>19</v>
      </c>
      <c r="R1348" t="s">
        <v>40</v>
      </c>
      <c r="S1348" t="s">
        <v>118</v>
      </c>
      <c r="T1348">
        <v>56709</v>
      </c>
      <c r="U1348" s="1">
        <v>45373</v>
      </c>
      <c r="V1348" t="s">
        <v>72</v>
      </c>
      <c r="W1348">
        <v>603032</v>
      </c>
      <c r="X1348" t="s">
        <v>5808</v>
      </c>
      <c r="Y1348">
        <v>658</v>
      </c>
      <c r="Z1348">
        <v>2058</v>
      </c>
      <c r="AA1348">
        <v>1</v>
      </c>
      <c r="AB1348">
        <v>823.2</v>
      </c>
      <c r="AC1348">
        <f>Table1_1[[#This Row],[Price]]*Table1_1[[#This Row],[Quantity]]</f>
        <v>2058</v>
      </c>
    </row>
    <row r="1349" spans="1:29" x14ac:dyDescent="0.3">
      <c r="A1349" t="s">
        <v>28</v>
      </c>
      <c r="B1349" t="s">
        <v>29</v>
      </c>
      <c r="C1349" t="s">
        <v>148</v>
      </c>
      <c r="D1349" t="s">
        <v>105</v>
      </c>
      <c r="E1349" t="s">
        <v>56</v>
      </c>
      <c r="F1349" t="s">
        <v>175</v>
      </c>
      <c r="G1349">
        <v>34</v>
      </c>
      <c r="H1349">
        <v>406332</v>
      </c>
      <c r="I1349" t="s">
        <v>58</v>
      </c>
      <c r="J1349" s="3">
        <v>43905</v>
      </c>
      <c r="K1349">
        <v>1100</v>
      </c>
      <c r="L1349" t="s">
        <v>5809</v>
      </c>
      <c r="M1349" t="s">
        <v>1366</v>
      </c>
      <c r="N1349" t="s">
        <v>5810</v>
      </c>
      <c r="O1349" t="s">
        <v>5811</v>
      </c>
      <c r="P1349" t="s">
        <v>71</v>
      </c>
      <c r="Q1349">
        <v>12</v>
      </c>
      <c r="R1349" t="s">
        <v>88</v>
      </c>
      <c r="S1349" t="s">
        <v>118</v>
      </c>
      <c r="T1349">
        <v>79683</v>
      </c>
      <c r="U1349" s="1">
        <v>45459</v>
      </c>
      <c r="V1349" t="s">
        <v>52</v>
      </c>
      <c r="W1349">
        <v>809976</v>
      </c>
      <c r="X1349" t="s">
        <v>5812</v>
      </c>
      <c r="Y1349">
        <v>572</v>
      </c>
      <c r="Z1349">
        <v>864</v>
      </c>
      <c r="AA1349">
        <v>3</v>
      </c>
      <c r="AB1349">
        <v>1036.8</v>
      </c>
      <c r="AC1349">
        <f>Table1_1[[#This Row],[Price]]*Table1_1[[#This Row],[Quantity]]</f>
        <v>2592</v>
      </c>
    </row>
    <row r="1350" spans="1:29" x14ac:dyDescent="0.3">
      <c r="A1350" t="s">
        <v>28</v>
      </c>
      <c r="B1350" t="s">
        <v>29</v>
      </c>
      <c r="C1350" t="s">
        <v>30</v>
      </c>
      <c r="D1350" t="s">
        <v>421</v>
      </c>
      <c r="E1350" t="s">
        <v>32</v>
      </c>
      <c r="F1350" t="s">
        <v>33</v>
      </c>
      <c r="G1350">
        <v>5</v>
      </c>
      <c r="H1350">
        <v>420059</v>
      </c>
      <c r="I1350" t="s">
        <v>58</v>
      </c>
      <c r="J1350" s="3">
        <v>45499</v>
      </c>
      <c r="K1350">
        <v>1000</v>
      </c>
      <c r="L1350" t="s">
        <v>5813</v>
      </c>
      <c r="M1350" t="s">
        <v>49</v>
      </c>
      <c r="N1350" t="s">
        <v>5814</v>
      </c>
      <c r="O1350" t="s">
        <v>5815</v>
      </c>
      <c r="P1350" t="s">
        <v>87</v>
      </c>
      <c r="Q1350">
        <v>17</v>
      </c>
      <c r="R1350" t="s">
        <v>40</v>
      </c>
      <c r="S1350" t="s">
        <v>63</v>
      </c>
      <c r="T1350">
        <v>22925</v>
      </c>
      <c r="U1350" s="1">
        <v>45497</v>
      </c>
      <c r="V1350" t="s">
        <v>126</v>
      </c>
      <c r="W1350">
        <v>897421</v>
      </c>
      <c r="X1350" t="s">
        <v>5816</v>
      </c>
      <c r="Y1350">
        <v>619</v>
      </c>
      <c r="Z1350">
        <v>1449</v>
      </c>
      <c r="AA1350">
        <v>2</v>
      </c>
      <c r="AB1350">
        <v>1159.2</v>
      </c>
      <c r="AC1350">
        <f>Table1_1[[#This Row],[Price]]*Table1_1[[#This Row],[Quantity]]</f>
        <v>2898</v>
      </c>
    </row>
    <row r="1351" spans="1:29" x14ac:dyDescent="0.3">
      <c r="A1351" t="s">
        <v>28</v>
      </c>
      <c r="B1351" t="s">
        <v>29</v>
      </c>
      <c r="C1351" t="s">
        <v>66</v>
      </c>
      <c r="D1351" t="s">
        <v>248</v>
      </c>
      <c r="E1351" t="s">
        <v>46</v>
      </c>
      <c r="F1351" t="s">
        <v>99</v>
      </c>
      <c r="G1351">
        <v>96</v>
      </c>
      <c r="H1351">
        <v>423127</v>
      </c>
      <c r="I1351" t="s">
        <v>34</v>
      </c>
      <c r="J1351" s="3">
        <v>44802</v>
      </c>
      <c r="K1351">
        <v>800</v>
      </c>
      <c r="L1351" t="s">
        <v>5817</v>
      </c>
      <c r="M1351" t="s">
        <v>2054</v>
      </c>
      <c r="N1351" t="s">
        <v>5818</v>
      </c>
      <c r="O1351">
        <v>1050098080</v>
      </c>
      <c r="P1351" t="s">
        <v>87</v>
      </c>
      <c r="Q1351">
        <v>10</v>
      </c>
      <c r="R1351" t="s">
        <v>88</v>
      </c>
      <c r="S1351" t="s">
        <v>63</v>
      </c>
      <c r="T1351">
        <v>41997</v>
      </c>
      <c r="U1351" s="1">
        <v>45343</v>
      </c>
      <c r="V1351" t="s">
        <v>119</v>
      </c>
      <c r="W1351">
        <v>862544</v>
      </c>
      <c r="X1351" t="s">
        <v>5819</v>
      </c>
      <c r="Y1351">
        <v>963</v>
      </c>
      <c r="Z1351">
        <v>2601</v>
      </c>
      <c r="AA1351">
        <v>3</v>
      </c>
      <c r="AB1351">
        <v>3121.2000000000003</v>
      </c>
      <c r="AC1351">
        <f>Table1_1[[#This Row],[Price]]*Table1_1[[#This Row],[Quantity]]</f>
        <v>7803</v>
      </c>
    </row>
    <row r="1352" spans="1:29" x14ac:dyDescent="0.3">
      <c r="A1352" t="s">
        <v>28</v>
      </c>
      <c r="B1352" t="s">
        <v>29</v>
      </c>
      <c r="C1352" t="s">
        <v>148</v>
      </c>
      <c r="D1352" t="s">
        <v>82</v>
      </c>
      <c r="E1352" t="s">
        <v>46</v>
      </c>
      <c r="F1352" t="s">
        <v>175</v>
      </c>
      <c r="G1352">
        <v>74</v>
      </c>
      <c r="H1352">
        <v>424876</v>
      </c>
      <c r="I1352" t="s">
        <v>58</v>
      </c>
      <c r="J1352" s="3">
        <v>45057</v>
      </c>
      <c r="K1352">
        <v>1300</v>
      </c>
      <c r="L1352" t="s">
        <v>5821</v>
      </c>
      <c r="M1352" t="s">
        <v>680</v>
      </c>
      <c r="N1352" t="s">
        <v>5822</v>
      </c>
      <c r="O1352" t="s">
        <v>5823</v>
      </c>
      <c r="P1352" t="s">
        <v>71</v>
      </c>
      <c r="Q1352">
        <v>9</v>
      </c>
      <c r="R1352" t="s">
        <v>88</v>
      </c>
      <c r="S1352" t="s">
        <v>79</v>
      </c>
      <c r="T1352">
        <v>48537</v>
      </c>
      <c r="U1352" s="1">
        <v>45359</v>
      </c>
      <c r="V1352" t="s">
        <v>72</v>
      </c>
      <c r="W1352">
        <v>360972</v>
      </c>
      <c r="X1352" t="s">
        <v>5824</v>
      </c>
      <c r="Y1352">
        <v>980</v>
      </c>
      <c r="Z1352">
        <v>1440</v>
      </c>
      <c r="AA1352">
        <v>2</v>
      </c>
      <c r="AB1352">
        <v>1152</v>
      </c>
      <c r="AC1352">
        <f>Table1_1[[#This Row],[Price]]*Table1_1[[#This Row],[Quantity]]</f>
        <v>2880</v>
      </c>
    </row>
    <row r="1353" spans="1:29" x14ac:dyDescent="0.3">
      <c r="A1353" t="s">
        <v>28</v>
      </c>
      <c r="B1353" t="s">
        <v>29</v>
      </c>
      <c r="C1353" t="s">
        <v>148</v>
      </c>
      <c r="D1353" t="s">
        <v>511</v>
      </c>
      <c r="E1353" t="s">
        <v>56</v>
      </c>
      <c r="F1353" t="s">
        <v>355</v>
      </c>
      <c r="G1353">
        <v>63</v>
      </c>
      <c r="H1353">
        <v>421344</v>
      </c>
      <c r="I1353" t="s">
        <v>34</v>
      </c>
      <c r="J1353" s="3">
        <v>45253</v>
      </c>
      <c r="K1353">
        <v>800</v>
      </c>
      <c r="L1353" t="s">
        <v>5825</v>
      </c>
      <c r="M1353" t="s">
        <v>177</v>
      </c>
      <c r="N1353" t="s">
        <v>5826</v>
      </c>
      <c r="O1353" t="s">
        <v>5827</v>
      </c>
      <c r="P1353" t="s">
        <v>39</v>
      </c>
      <c r="Q1353">
        <v>10</v>
      </c>
      <c r="R1353" t="s">
        <v>88</v>
      </c>
      <c r="S1353" t="s">
        <v>63</v>
      </c>
      <c r="T1353">
        <v>40309</v>
      </c>
      <c r="U1353" s="1">
        <v>45440</v>
      </c>
      <c r="V1353" t="s">
        <v>140</v>
      </c>
      <c r="W1353">
        <v>208955</v>
      </c>
      <c r="X1353" t="s">
        <v>5828</v>
      </c>
      <c r="Y1353">
        <v>786</v>
      </c>
      <c r="Z1353">
        <v>1041</v>
      </c>
      <c r="AA1353">
        <v>1</v>
      </c>
      <c r="AB1353">
        <v>416.40000000000003</v>
      </c>
      <c r="AC1353">
        <f>Table1_1[[#This Row],[Price]]*Table1_1[[#This Row],[Quantity]]</f>
        <v>1041</v>
      </c>
    </row>
    <row r="1354" spans="1:29" x14ac:dyDescent="0.3">
      <c r="A1354" t="s">
        <v>28</v>
      </c>
      <c r="B1354" t="s">
        <v>29</v>
      </c>
      <c r="C1354" t="s">
        <v>54</v>
      </c>
      <c r="D1354" t="s">
        <v>621</v>
      </c>
      <c r="E1354" t="s">
        <v>56</v>
      </c>
      <c r="F1354" t="s">
        <v>175</v>
      </c>
      <c r="G1354">
        <v>91</v>
      </c>
      <c r="H1354">
        <v>403888</v>
      </c>
      <c r="I1354" t="s">
        <v>58</v>
      </c>
      <c r="J1354" s="3">
        <v>44774</v>
      </c>
      <c r="K1354">
        <v>1200</v>
      </c>
      <c r="L1354" t="s">
        <v>5830</v>
      </c>
      <c r="M1354" t="s">
        <v>276</v>
      </c>
      <c r="N1354" t="s">
        <v>5831</v>
      </c>
      <c r="O1354" t="s">
        <v>5832</v>
      </c>
      <c r="P1354" t="s">
        <v>71</v>
      </c>
      <c r="Q1354">
        <v>8</v>
      </c>
      <c r="R1354" t="s">
        <v>40</v>
      </c>
      <c r="S1354" t="s">
        <v>41</v>
      </c>
      <c r="T1354">
        <v>43070</v>
      </c>
      <c r="U1354" s="1">
        <v>45309</v>
      </c>
      <c r="V1354" t="s">
        <v>111</v>
      </c>
      <c r="W1354">
        <v>101269</v>
      </c>
      <c r="X1354" t="s">
        <v>5833</v>
      </c>
      <c r="Y1354">
        <v>590</v>
      </c>
      <c r="Z1354">
        <v>841</v>
      </c>
      <c r="AA1354">
        <v>7</v>
      </c>
      <c r="AB1354">
        <v>2354.8000000000002</v>
      </c>
      <c r="AC1354">
        <f>Table1_1[[#This Row],[Price]]*Table1_1[[#This Row],[Quantity]]</f>
        <v>5887</v>
      </c>
    </row>
    <row r="1355" spans="1:29" x14ac:dyDescent="0.3">
      <c r="A1355" t="s">
        <v>28</v>
      </c>
      <c r="B1355" t="s">
        <v>29</v>
      </c>
      <c r="C1355" t="s">
        <v>30</v>
      </c>
      <c r="D1355" t="s">
        <v>380</v>
      </c>
      <c r="E1355" t="s">
        <v>56</v>
      </c>
      <c r="F1355" t="s">
        <v>33</v>
      </c>
      <c r="G1355">
        <v>82</v>
      </c>
      <c r="H1355">
        <v>408389</v>
      </c>
      <c r="I1355" t="s">
        <v>58</v>
      </c>
      <c r="J1355" s="3">
        <v>44606</v>
      </c>
      <c r="K1355">
        <v>1300</v>
      </c>
      <c r="L1355" t="s">
        <v>5834</v>
      </c>
      <c r="M1355" t="s">
        <v>731</v>
      </c>
      <c r="N1355" t="s">
        <v>5835</v>
      </c>
      <c r="O1355" t="s">
        <v>5836</v>
      </c>
      <c r="P1355" t="s">
        <v>71</v>
      </c>
      <c r="Q1355">
        <v>4</v>
      </c>
      <c r="R1355" t="s">
        <v>88</v>
      </c>
      <c r="S1355" t="s">
        <v>118</v>
      </c>
      <c r="T1355">
        <v>70112</v>
      </c>
      <c r="U1355" s="1">
        <v>45624</v>
      </c>
      <c r="V1355" t="s">
        <v>42</v>
      </c>
      <c r="W1355">
        <v>461312</v>
      </c>
      <c r="X1355" t="s">
        <v>5837</v>
      </c>
      <c r="Y1355">
        <v>639</v>
      </c>
      <c r="Z1355">
        <v>1070</v>
      </c>
      <c r="AA1355">
        <v>1</v>
      </c>
      <c r="AB1355">
        <v>428</v>
      </c>
      <c r="AC1355">
        <f>Table1_1[[#This Row],[Price]]*Table1_1[[#This Row],[Quantity]]</f>
        <v>1070</v>
      </c>
    </row>
    <row r="1356" spans="1:29" x14ac:dyDescent="0.3">
      <c r="A1356" t="s">
        <v>28</v>
      </c>
      <c r="B1356" t="s">
        <v>29</v>
      </c>
      <c r="C1356" t="s">
        <v>157</v>
      </c>
      <c r="D1356" t="s">
        <v>187</v>
      </c>
      <c r="E1356" t="s">
        <v>46</v>
      </c>
      <c r="F1356" t="s">
        <v>135</v>
      </c>
      <c r="G1356">
        <v>29</v>
      </c>
      <c r="H1356">
        <v>411479</v>
      </c>
      <c r="I1356" t="s">
        <v>34</v>
      </c>
      <c r="J1356" s="3">
        <v>44793</v>
      </c>
      <c r="K1356">
        <v>1400</v>
      </c>
      <c r="L1356" t="s">
        <v>5838</v>
      </c>
      <c r="M1356" t="s">
        <v>159</v>
      </c>
      <c r="N1356" t="s">
        <v>5839</v>
      </c>
      <c r="O1356">
        <v>2709783294</v>
      </c>
      <c r="P1356" t="s">
        <v>51</v>
      </c>
      <c r="Q1356">
        <v>3</v>
      </c>
      <c r="R1356" t="s">
        <v>88</v>
      </c>
      <c r="S1356" t="s">
        <v>118</v>
      </c>
      <c r="T1356">
        <v>57389</v>
      </c>
      <c r="U1356" s="1">
        <v>45400</v>
      </c>
      <c r="V1356" t="s">
        <v>80</v>
      </c>
      <c r="W1356">
        <v>756042</v>
      </c>
      <c r="X1356" t="s">
        <v>5840</v>
      </c>
      <c r="Y1356">
        <v>425</v>
      </c>
      <c r="Z1356">
        <v>2736</v>
      </c>
      <c r="AA1356">
        <v>6</v>
      </c>
      <c r="AB1356">
        <v>6566.4000000000015</v>
      </c>
      <c r="AC1356">
        <f>Table1_1[[#This Row],[Price]]*Table1_1[[#This Row],[Quantity]]</f>
        <v>16416</v>
      </c>
    </row>
    <row r="1357" spans="1:29" x14ac:dyDescent="0.3">
      <c r="A1357" t="s">
        <v>28</v>
      </c>
      <c r="B1357" t="s">
        <v>29</v>
      </c>
      <c r="C1357" t="s">
        <v>148</v>
      </c>
      <c r="D1357" t="s">
        <v>248</v>
      </c>
      <c r="E1357" t="s">
        <v>32</v>
      </c>
      <c r="F1357" t="s">
        <v>355</v>
      </c>
      <c r="G1357">
        <v>80</v>
      </c>
      <c r="H1357">
        <v>404481</v>
      </c>
      <c r="I1357" t="s">
        <v>58</v>
      </c>
      <c r="J1357" s="3">
        <v>45229</v>
      </c>
      <c r="K1357">
        <v>950</v>
      </c>
      <c r="L1357" t="s">
        <v>5842</v>
      </c>
      <c r="M1357" t="s">
        <v>568</v>
      </c>
      <c r="N1357" t="s">
        <v>5843</v>
      </c>
      <c r="O1357" t="s">
        <v>5844</v>
      </c>
      <c r="P1357" t="s">
        <v>87</v>
      </c>
      <c r="Q1357">
        <v>18</v>
      </c>
      <c r="R1357" t="s">
        <v>88</v>
      </c>
      <c r="S1357" t="s">
        <v>79</v>
      </c>
      <c r="T1357">
        <v>10127</v>
      </c>
      <c r="U1357" s="1">
        <v>45547</v>
      </c>
      <c r="V1357" t="s">
        <v>180</v>
      </c>
      <c r="W1357">
        <v>497090</v>
      </c>
      <c r="X1357" t="s">
        <v>4397</v>
      </c>
      <c r="Y1357">
        <v>379</v>
      </c>
      <c r="Z1357">
        <v>2359</v>
      </c>
      <c r="AA1357">
        <v>6</v>
      </c>
      <c r="AB1357">
        <v>5661.6</v>
      </c>
      <c r="AC1357">
        <f>Table1_1[[#This Row],[Price]]*Table1_1[[#This Row],[Quantity]]</f>
        <v>14154</v>
      </c>
    </row>
    <row r="1358" spans="1:29" x14ac:dyDescent="0.3">
      <c r="A1358" t="s">
        <v>28</v>
      </c>
      <c r="B1358" t="s">
        <v>29</v>
      </c>
      <c r="C1358" t="s">
        <v>66</v>
      </c>
      <c r="D1358" t="s">
        <v>182</v>
      </c>
      <c r="E1358" t="s">
        <v>46</v>
      </c>
      <c r="F1358" t="s">
        <v>175</v>
      </c>
      <c r="G1358">
        <v>22</v>
      </c>
      <c r="H1358">
        <v>432719</v>
      </c>
      <c r="I1358" t="s">
        <v>58</v>
      </c>
      <c r="J1358" s="3">
        <v>44697</v>
      </c>
      <c r="K1358">
        <v>1200</v>
      </c>
      <c r="L1358" t="s">
        <v>5845</v>
      </c>
      <c r="M1358" t="s">
        <v>919</v>
      </c>
      <c r="N1358" t="s">
        <v>5846</v>
      </c>
      <c r="O1358" t="s">
        <v>5847</v>
      </c>
      <c r="P1358" t="s">
        <v>71</v>
      </c>
      <c r="Q1358">
        <v>16</v>
      </c>
      <c r="R1358" t="s">
        <v>88</v>
      </c>
      <c r="S1358" t="s">
        <v>118</v>
      </c>
      <c r="T1358">
        <v>37899</v>
      </c>
      <c r="U1358" s="1">
        <v>45436</v>
      </c>
      <c r="V1358" t="s">
        <v>140</v>
      </c>
      <c r="W1358">
        <v>736953</v>
      </c>
      <c r="X1358" t="s">
        <v>5848</v>
      </c>
      <c r="Y1358">
        <v>651</v>
      </c>
      <c r="Z1358">
        <v>683</v>
      </c>
      <c r="AA1358">
        <v>7</v>
      </c>
      <c r="AB1358">
        <v>1912.4</v>
      </c>
      <c r="AC1358">
        <f>Table1_1[[#This Row],[Price]]*Table1_1[[#This Row],[Quantity]]</f>
        <v>4781</v>
      </c>
    </row>
    <row r="1359" spans="1:29" x14ac:dyDescent="0.3">
      <c r="A1359" t="s">
        <v>28</v>
      </c>
      <c r="B1359" t="s">
        <v>29</v>
      </c>
      <c r="C1359" t="s">
        <v>66</v>
      </c>
      <c r="D1359" t="s">
        <v>511</v>
      </c>
      <c r="E1359" t="s">
        <v>56</v>
      </c>
      <c r="F1359" t="s">
        <v>47</v>
      </c>
      <c r="G1359">
        <v>33</v>
      </c>
      <c r="H1359">
        <v>417105</v>
      </c>
      <c r="I1359" t="s">
        <v>34</v>
      </c>
      <c r="J1359" s="3">
        <v>44613</v>
      </c>
      <c r="K1359">
        <v>1300</v>
      </c>
      <c r="L1359" t="s">
        <v>5849</v>
      </c>
      <c r="M1359" t="s">
        <v>263</v>
      </c>
      <c r="N1359" t="s">
        <v>5850</v>
      </c>
      <c r="O1359">
        <v>8698876450</v>
      </c>
      <c r="P1359" t="s">
        <v>39</v>
      </c>
      <c r="Q1359">
        <v>16</v>
      </c>
      <c r="R1359" t="s">
        <v>40</v>
      </c>
      <c r="S1359" t="s">
        <v>63</v>
      </c>
      <c r="T1359">
        <v>16300</v>
      </c>
      <c r="U1359" s="1">
        <v>45530</v>
      </c>
      <c r="V1359" t="s">
        <v>64</v>
      </c>
      <c r="W1359">
        <v>632440</v>
      </c>
      <c r="X1359" t="s">
        <v>5851</v>
      </c>
      <c r="Y1359">
        <v>996</v>
      </c>
      <c r="Z1359">
        <v>806</v>
      </c>
      <c r="AA1359">
        <v>1</v>
      </c>
      <c r="AB1359">
        <v>322.40000000000003</v>
      </c>
      <c r="AC1359">
        <f>Table1_1[[#This Row],[Price]]*Table1_1[[#This Row],[Quantity]]</f>
        <v>806</v>
      </c>
    </row>
    <row r="1360" spans="1:29" x14ac:dyDescent="0.3">
      <c r="A1360" t="s">
        <v>28</v>
      </c>
      <c r="B1360" t="s">
        <v>29</v>
      </c>
      <c r="C1360" t="s">
        <v>44</v>
      </c>
      <c r="D1360" t="s">
        <v>237</v>
      </c>
      <c r="E1360" t="s">
        <v>46</v>
      </c>
      <c r="F1360" t="s">
        <v>175</v>
      </c>
      <c r="G1360">
        <v>78</v>
      </c>
      <c r="H1360">
        <v>435365</v>
      </c>
      <c r="I1360" t="s">
        <v>58</v>
      </c>
      <c r="J1360" s="3">
        <v>44175</v>
      </c>
      <c r="K1360">
        <v>1100</v>
      </c>
      <c r="L1360" t="s">
        <v>5853</v>
      </c>
      <c r="M1360" t="s">
        <v>205</v>
      </c>
      <c r="N1360" t="s">
        <v>5854</v>
      </c>
      <c r="O1360" t="s">
        <v>5855</v>
      </c>
      <c r="P1360" t="s">
        <v>39</v>
      </c>
      <c r="Q1360">
        <v>12</v>
      </c>
      <c r="R1360" t="s">
        <v>88</v>
      </c>
      <c r="S1360" t="s">
        <v>63</v>
      </c>
      <c r="T1360">
        <v>59845</v>
      </c>
      <c r="U1360" s="1">
        <v>45447</v>
      </c>
      <c r="V1360" t="s">
        <v>52</v>
      </c>
      <c r="W1360">
        <v>256970</v>
      </c>
      <c r="X1360" t="s">
        <v>5856</v>
      </c>
      <c r="Y1360">
        <v>260</v>
      </c>
      <c r="Z1360">
        <v>1716</v>
      </c>
      <c r="AA1360">
        <v>3</v>
      </c>
      <c r="AB1360">
        <v>2059.2000000000003</v>
      </c>
      <c r="AC1360">
        <f>Table1_1[[#This Row],[Price]]*Table1_1[[#This Row],[Quantity]]</f>
        <v>5148</v>
      </c>
    </row>
    <row r="1361" spans="1:29" x14ac:dyDescent="0.3">
      <c r="A1361" t="s">
        <v>28</v>
      </c>
      <c r="B1361" t="s">
        <v>29</v>
      </c>
      <c r="C1361" t="s">
        <v>30</v>
      </c>
      <c r="D1361" t="s">
        <v>105</v>
      </c>
      <c r="E1361" t="s">
        <v>56</v>
      </c>
      <c r="F1361" t="s">
        <v>99</v>
      </c>
      <c r="G1361">
        <v>21</v>
      </c>
      <c r="H1361">
        <v>438882</v>
      </c>
      <c r="I1361" t="s">
        <v>34</v>
      </c>
      <c r="J1361" s="3">
        <v>44297</v>
      </c>
      <c r="K1361">
        <v>800</v>
      </c>
      <c r="L1361" t="s">
        <v>5857</v>
      </c>
      <c r="M1361" t="s">
        <v>239</v>
      </c>
      <c r="N1361" t="s">
        <v>5858</v>
      </c>
      <c r="O1361" t="s">
        <v>5859</v>
      </c>
      <c r="P1361" t="s">
        <v>51</v>
      </c>
      <c r="Q1361">
        <v>4</v>
      </c>
      <c r="R1361" t="s">
        <v>40</v>
      </c>
      <c r="S1361" t="s">
        <v>118</v>
      </c>
      <c r="T1361">
        <v>55626</v>
      </c>
      <c r="U1361" s="1">
        <v>45614</v>
      </c>
      <c r="V1361" t="s">
        <v>42</v>
      </c>
      <c r="W1361">
        <v>206097</v>
      </c>
      <c r="X1361" t="s">
        <v>5860</v>
      </c>
      <c r="Y1361">
        <v>434</v>
      </c>
      <c r="Z1361">
        <v>1198</v>
      </c>
      <c r="AA1361">
        <v>8</v>
      </c>
      <c r="AB1361">
        <v>3833.6000000000004</v>
      </c>
      <c r="AC1361">
        <f>Table1_1[[#This Row],[Price]]*Table1_1[[#This Row],[Quantity]]</f>
        <v>9584</v>
      </c>
    </row>
    <row r="1362" spans="1:29" x14ac:dyDescent="0.3">
      <c r="A1362" t="s">
        <v>28</v>
      </c>
      <c r="B1362" t="s">
        <v>29</v>
      </c>
      <c r="C1362" t="s">
        <v>157</v>
      </c>
      <c r="D1362" t="s">
        <v>98</v>
      </c>
      <c r="E1362" t="s">
        <v>32</v>
      </c>
      <c r="F1362" t="s">
        <v>175</v>
      </c>
      <c r="G1362">
        <v>13</v>
      </c>
      <c r="H1362">
        <v>418800</v>
      </c>
      <c r="I1362" t="s">
        <v>58</v>
      </c>
      <c r="J1362" s="3">
        <v>44603</v>
      </c>
      <c r="K1362">
        <v>1000</v>
      </c>
      <c r="L1362" t="s">
        <v>5862</v>
      </c>
      <c r="M1362" t="s">
        <v>334</v>
      </c>
      <c r="N1362" t="s">
        <v>5863</v>
      </c>
      <c r="O1362" t="s">
        <v>5864</v>
      </c>
      <c r="P1362" t="s">
        <v>39</v>
      </c>
      <c r="Q1362">
        <v>15</v>
      </c>
      <c r="R1362" t="s">
        <v>40</v>
      </c>
      <c r="S1362" t="s">
        <v>79</v>
      </c>
      <c r="T1362">
        <v>98680</v>
      </c>
      <c r="U1362" s="1">
        <v>45382</v>
      </c>
      <c r="V1362" t="s">
        <v>72</v>
      </c>
      <c r="W1362">
        <v>759246</v>
      </c>
      <c r="X1362" t="s">
        <v>5865</v>
      </c>
      <c r="Y1362">
        <v>991</v>
      </c>
      <c r="Z1362">
        <v>1927</v>
      </c>
      <c r="AA1362">
        <v>5</v>
      </c>
      <c r="AB1362">
        <v>3854</v>
      </c>
      <c r="AC1362">
        <f>Table1_1[[#This Row],[Price]]*Table1_1[[#This Row],[Quantity]]</f>
        <v>9635</v>
      </c>
    </row>
    <row r="1363" spans="1:29" x14ac:dyDescent="0.3">
      <c r="A1363" t="s">
        <v>28</v>
      </c>
      <c r="B1363" t="s">
        <v>29</v>
      </c>
      <c r="C1363" t="s">
        <v>66</v>
      </c>
      <c r="D1363" t="s">
        <v>31</v>
      </c>
      <c r="E1363" t="s">
        <v>46</v>
      </c>
      <c r="F1363" t="s">
        <v>113</v>
      </c>
      <c r="G1363">
        <v>62</v>
      </c>
      <c r="H1363">
        <v>413206</v>
      </c>
      <c r="I1363" t="s">
        <v>34</v>
      </c>
      <c r="J1363" s="3">
        <v>45350</v>
      </c>
      <c r="K1363">
        <v>1400</v>
      </c>
      <c r="L1363" t="s">
        <v>5866</v>
      </c>
      <c r="M1363" t="s">
        <v>108</v>
      </c>
      <c r="N1363" t="s">
        <v>5867</v>
      </c>
      <c r="O1363" t="s">
        <v>5868</v>
      </c>
      <c r="P1363" t="s">
        <v>87</v>
      </c>
      <c r="Q1363">
        <v>15</v>
      </c>
      <c r="R1363" t="s">
        <v>40</v>
      </c>
      <c r="S1363" t="s">
        <v>79</v>
      </c>
      <c r="T1363">
        <v>83175</v>
      </c>
      <c r="U1363" s="1">
        <v>45570</v>
      </c>
      <c r="V1363" t="s">
        <v>155</v>
      </c>
      <c r="W1363">
        <v>268315</v>
      </c>
      <c r="X1363" t="s">
        <v>5869</v>
      </c>
      <c r="Y1363">
        <v>907</v>
      </c>
      <c r="Z1363">
        <v>2518</v>
      </c>
      <c r="AA1363">
        <v>4</v>
      </c>
      <c r="AB1363">
        <v>4028.8</v>
      </c>
      <c r="AC1363">
        <f>Table1_1[[#This Row],[Price]]*Table1_1[[#This Row],[Quantity]]</f>
        <v>10072</v>
      </c>
    </row>
    <row r="1364" spans="1:29" x14ac:dyDescent="0.3">
      <c r="A1364" t="s">
        <v>28</v>
      </c>
      <c r="B1364" t="s">
        <v>29</v>
      </c>
      <c r="C1364" t="s">
        <v>54</v>
      </c>
      <c r="D1364" t="s">
        <v>349</v>
      </c>
      <c r="E1364" t="s">
        <v>56</v>
      </c>
      <c r="F1364" t="s">
        <v>99</v>
      </c>
      <c r="G1364">
        <v>43</v>
      </c>
      <c r="H1364">
        <v>407272</v>
      </c>
      <c r="I1364" t="s">
        <v>58</v>
      </c>
      <c r="J1364" s="3">
        <v>44028</v>
      </c>
      <c r="K1364">
        <v>1400</v>
      </c>
      <c r="L1364" t="s">
        <v>5870</v>
      </c>
      <c r="M1364" t="s">
        <v>49</v>
      </c>
      <c r="N1364" t="s">
        <v>5871</v>
      </c>
      <c r="O1364" t="s">
        <v>5872</v>
      </c>
      <c r="P1364" t="s">
        <v>87</v>
      </c>
      <c r="Q1364">
        <v>10</v>
      </c>
      <c r="R1364" t="s">
        <v>88</v>
      </c>
      <c r="S1364" t="s">
        <v>118</v>
      </c>
      <c r="T1364">
        <v>37445</v>
      </c>
      <c r="U1364" s="1">
        <v>45467</v>
      </c>
      <c r="V1364" t="s">
        <v>52</v>
      </c>
      <c r="W1364">
        <v>868304</v>
      </c>
      <c r="X1364" t="s">
        <v>5873</v>
      </c>
      <c r="Y1364">
        <v>812</v>
      </c>
      <c r="Z1364">
        <v>565</v>
      </c>
      <c r="AA1364">
        <v>4</v>
      </c>
      <c r="AB1364">
        <v>904</v>
      </c>
      <c r="AC1364">
        <f>Table1_1[[#This Row],[Price]]*Table1_1[[#This Row],[Quantity]]</f>
        <v>2260</v>
      </c>
    </row>
    <row r="1365" spans="1:29" x14ac:dyDescent="0.3">
      <c r="A1365" t="s">
        <v>28</v>
      </c>
      <c r="B1365" t="s">
        <v>29</v>
      </c>
      <c r="C1365" t="s">
        <v>66</v>
      </c>
      <c r="D1365" t="s">
        <v>546</v>
      </c>
      <c r="E1365" t="s">
        <v>56</v>
      </c>
      <c r="F1365" t="s">
        <v>150</v>
      </c>
      <c r="G1365">
        <v>56</v>
      </c>
      <c r="H1365">
        <v>409449</v>
      </c>
      <c r="I1365" t="s">
        <v>58</v>
      </c>
      <c r="J1365" s="3">
        <v>44560</v>
      </c>
      <c r="K1365">
        <v>1100</v>
      </c>
      <c r="L1365" t="s">
        <v>5874</v>
      </c>
      <c r="M1365" t="s">
        <v>818</v>
      </c>
      <c r="N1365" t="s">
        <v>5875</v>
      </c>
      <c r="O1365" t="s">
        <v>5876</v>
      </c>
      <c r="P1365" t="s">
        <v>87</v>
      </c>
      <c r="Q1365">
        <v>7</v>
      </c>
      <c r="R1365" t="s">
        <v>40</v>
      </c>
      <c r="S1365" t="s">
        <v>41</v>
      </c>
      <c r="T1365">
        <v>10490</v>
      </c>
      <c r="U1365" s="1">
        <v>45452</v>
      </c>
      <c r="V1365" t="s">
        <v>52</v>
      </c>
      <c r="W1365">
        <v>765892</v>
      </c>
      <c r="X1365" t="s">
        <v>5877</v>
      </c>
      <c r="Y1365">
        <v>935</v>
      </c>
      <c r="Z1365">
        <v>2785</v>
      </c>
      <c r="AA1365">
        <v>8</v>
      </c>
      <c r="AB1365">
        <v>8912</v>
      </c>
      <c r="AC1365">
        <f>Table1_1[[#This Row],[Price]]*Table1_1[[#This Row],[Quantity]]</f>
        <v>22280</v>
      </c>
    </row>
    <row r="1366" spans="1:29" x14ac:dyDescent="0.3">
      <c r="A1366" t="s">
        <v>28</v>
      </c>
      <c r="B1366" t="s">
        <v>29</v>
      </c>
      <c r="C1366" t="s">
        <v>44</v>
      </c>
      <c r="D1366" t="s">
        <v>291</v>
      </c>
      <c r="E1366" t="s">
        <v>32</v>
      </c>
      <c r="F1366" t="s">
        <v>135</v>
      </c>
      <c r="G1366">
        <v>68</v>
      </c>
      <c r="H1366">
        <v>411795</v>
      </c>
      <c r="I1366" t="s">
        <v>34</v>
      </c>
      <c r="J1366" s="3">
        <v>44707</v>
      </c>
      <c r="K1366">
        <v>1300</v>
      </c>
      <c r="L1366" t="s">
        <v>5878</v>
      </c>
      <c r="M1366" t="s">
        <v>101</v>
      </c>
      <c r="N1366" t="s">
        <v>5879</v>
      </c>
      <c r="O1366" t="s">
        <v>5880</v>
      </c>
      <c r="P1366" t="s">
        <v>71</v>
      </c>
      <c r="Q1366">
        <v>12</v>
      </c>
      <c r="R1366" t="s">
        <v>88</v>
      </c>
      <c r="S1366" t="s">
        <v>118</v>
      </c>
      <c r="T1366">
        <v>25257</v>
      </c>
      <c r="U1366" s="1">
        <v>45421</v>
      </c>
      <c r="V1366" t="s">
        <v>140</v>
      </c>
      <c r="W1366">
        <v>736972</v>
      </c>
      <c r="X1366" t="s">
        <v>5881</v>
      </c>
      <c r="Y1366">
        <v>476</v>
      </c>
      <c r="Z1366">
        <v>2667</v>
      </c>
      <c r="AA1366">
        <v>5</v>
      </c>
      <c r="AB1366">
        <v>5334</v>
      </c>
      <c r="AC1366">
        <f>Table1_1[[#This Row],[Price]]*Table1_1[[#This Row],[Quantity]]</f>
        <v>13335</v>
      </c>
    </row>
    <row r="1367" spans="1:29" x14ac:dyDescent="0.3">
      <c r="A1367" t="s">
        <v>28</v>
      </c>
      <c r="B1367" t="s">
        <v>29</v>
      </c>
      <c r="C1367" t="s">
        <v>157</v>
      </c>
      <c r="D1367" t="s">
        <v>220</v>
      </c>
      <c r="E1367" t="s">
        <v>46</v>
      </c>
      <c r="F1367" t="s">
        <v>99</v>
      </c>
      <c r="G1367">
        <v>49</v>
      </c>
      <c r="H1367">
        <v>427699</v>
      </c>
      <c r="I1367" t="s">
        <v>58</v>
      </c>
      <c r="J1367" s="3">
        <v>43869</v>
      </c>
      <c r="K1367">
        <v>1300</v>
      </c>
      <c r="L1367" t="s">
        <v>5882</v>
      </c>
      <c r="M1367" t="s">
        <v>232</v>
      </c>
      <c r="N1367" t="s">
        <v>5883</v>
      </c>
      <c r="O1367" t="s">
        <v>5884</v>
      </c>
      <c r="P1367" t="s">
        <v>71</v>
      </c>
      <c r="Q1367">
        <v>10</v>
      </c>
      <c r="R1367" t="s">
        <v>88</v>
      </c>
      <c r="S1367" t="s">
        <v>79</v>
      </c>
      <c r="T1367">
        <v>24188</v>
      </c>
      <c r="U1367" s="1">
        <v>45315</v>
      </c>
      <c r="V1367" t="s">
        <v>111</v>
      </c>
      <c r="W1367">
        <v>755657</v>
      </c>
      <c r="X1367" t="s">
        <v>5885</v>
      </c>
      <c r="Y1367">
        <v>620</v>
      </c>
      <c r="Z1367">
        <v>1080</v>
      </c>
      <c r="AA1367">
        <v>2</v>
      </c>
      <c r="AB1367">
        <v>864</v>
      </c>
      <c r="AC1367">
        <f>Table1_1[[#This Row],[Price]]*Table1_1[[#This Row],[Quantity]]</f>
        <v>2160</v>
      </c>
    </row>
    <row r="1368" spans="1:29" x14ac:dyDescent="0.3">
      <c r="A1368" t="s">
        <v>28</v>
      </c>
      <c r="B1368" t="s">
        <v>29</v>
      </c>
      <c r="C1368" t="s">
        <v>54</v>
      </c>
      <c r="D1368" t="s">
        <v>227</v>
      </c>
      <c r="E1368" t="s">
        <v>56</v>
      </c>
      <c r="F1368" t="s">
        <v>135</v>
      </c>
      <c r="G1368">
        <v>25</v>
      </c>
      <c r="H1368">
        <v>414174</v>
      </c>
      <c r="I1368" t="s">
        <v>34</v>
      </c>
      <c r="J1368" s="3">
        <v>44265</v>
      </c>
      <c r="K1368">
        <v>1000</v>
      </c>
      <c r="L1368" t="s">
        <v>5886</v>
      </c>
      <c r="M1368" t="s">
        <v>351</v>
      </c>
      <c r="N1368" t="s">
        <v>5887</v>
      </c>
      <c r="O1368" t="s">
        <v>5888</v>
      </c>
      <c r="P1368" t="s">
        <v>71</v>
      </c>
      <c r="Q1368">
        <v>6</v>
      </c>
      <c r="R1368" t="s">
        <v>40</v>
      </c>
      <c r="S1368" t="s">
        <v>79</v>
      </c>
      <c r="T1368">
        <v>81534</v>
      </c>
      <c r="U1368" s="1">
        <v>45385</v>
      </c>
      <c r="V1368" t="s">
        <v>80</v>
      </c>
      <c r="W1368">
        <v>722752</v>
      </c>
      <c r="X1368" t="s">
        <v>5889</v>
      </c>
      <c r="Y1368">
        <v>434</v>
      </c>
      <c r="Z1368">
        <v>2505</v>
      </c>
      <c r="AA1368">
        <v>2</v>
      </c>
      <c r="AB1368">
        <v>2004</v>
      </c>
      <c r="AC1368">
        <f>Table1_1[[#This Row],[Price]]*Table1_1[[#This Row],[Quantity]]</f>
        <v>5010</v>
      </c>
    </row>
    <row r="1369" spans="1:29" x14ac:dyDescent="0.3">
      <c r="A1369" t="s">
        <v>28</v>
      </c>
      <c r="B1369" t="s">
        <v>29</v>
      </c>
      <c r="C1369" t="s">
        <v>66</v>
      </c>
      <c r="D1369" t="s">
        <v>566</v>
      </c>
      <c r="E1369" t="s">
        <v>46</v>
      </c>
      <c r="F1369" t="s">
        <v>57</v>
      </c>
      <c r="G1369">
        <v>66</v>
      </c>
      <c r="H1369">
        <v>400713</v>
      </c>
      <c r="I1369" t="s">
        <v>34</v>
      </c>
      <c r="J1369" s="3">
        <v>44673</v>
      </c>
      <c r="K1369">
        <v>1400</v>
      </c>
      <c r="L1369" t="s">
        <v>5890</v>
      </c>
      <c r="M1369" t="s">
        <v>1091</v>
      </c>
      <c r="N1369" t="s">
        <v>5891</v>
      </c>
      <c r="O1369" t="s">
        <v>5892</v>
      </c>
      <c r="P1369" t="s">
        <v>39</v>
      </c>
      <c r="Q1369">
        <v>12</v>
      </c>
      <c r="R1369" t="s">
        <v>40</v>
      </c>
      <c r="S1369" t="s">
        <v>63</v>
      </c>
      <c r="T1369">
        <v>34169</v>
      </c>
      <c r="U1369" s="1">
        <v>45596</v>
      </c>
      <c r="V1369" t="s">
        <v>155</v>
      </c>
      <c r="W1369">
        <v>719057</v>
      </c>
      <c r="X1369" t="s">
        <v>5893</v>
      </c>
      <c r="Y1369">
        <v>299</v>
      </c>
      <c r="Z1369">
        <v>2586</v>
      </c>
      <c r="AA1369">
        <v>1</v>
      </c>
      <c r="AB1369">
        <v>1034.4000000000001</v>
      </c>
      <c r="AC1369">
        <f>Table1_1[[#This Row],[Price]]*Table1_1[[#This Row],[Quantity]]</f>
        <v>2586</v>
      </c>
    </row>
    <row r="1370" spans="1:29" x14ac:dyDescent="0.3">
      <c r="A1370" t="s">
        <v>28</v>
      </c>
      <c r="B1370" t="s">
        <v>29</v>
      </c>
      <c r="C1370" t="s">
        <v>44</v>
      </c>
      <c r="D1370" t="s">
        <v>511</v>
      </c>
      <c r="E1370" t="s">
        <v>32</v>
      </c>
      <c r="F1370" t="s">
        <v>57</v>
      </c>
      <c r="G1370">
        <v>44</v>
      </c>
      <c r="H1370">
        <v>433496</v>
      </c>
      <c r="I1370" t="s">
        <v>58</v>
      </c>
      <c r="J1370" s="3">
        <v>44383</v>
      </c>
      <c r="K1370">
        <v>1400</v>
      </c>
      <c r="L1370" t="s">
        <v>5894</v>
      </c>
      <c r="M1370" t="s">
        <v>282</v>
      </c>
      <c r="N1370" t="s">
        <v>5895</v>
      </c>
      <c r="O1370" t="s">
        <v>5896</v>
      </c>
      <c r="P1370" t="s">
        <v>87</v>
      </c>
      <c r="Q1370">
        <v>19</v>
      </c>
      <c r="R1370" t="s">
        <v>40</v>
      </c>
      <c r="S1370" t="s">
        <v>41</v>
      </c>
      <c r="T1370">
        <v>75789</v>
      </c>
      <c r="U1370" s="1">
        <v>45471</v>
      </c>
      <c r="V1370" t="s">
        <v>52</v>
      </c>
      <c r="W1370">
        <v>130704</v>
      </c>
      <c r="X1370" t="s">
        <v>5897</v>
      </c>
      <c r="Y1370">
        <v>271</v>
      </c>
      <c r="Z1370">
        <v>2372</v>
      </c>
      <c r="AA1370">
        <v>4</v>
      </c>
      <c r="AB1370">
        <v>3795.2000000000003</v>
      </c>
      <c r="AC1370">
        <f>Table1_1[[#This Row],[Price]]*Table1_1[[#This Row],[Quantity]]</f>
        <v>9488</v>
      </c>
    </row>
    <row r="1371" spans="1:29" x14ac:dyDescent="0.3">
      <c r="A1371" t="s">
        <v>28</v>
      </c>
      <c r="B1371" t="s">
        <v>29</v>
      </c>
      <c r="C1371" t="s">
        <v>148</v>
      </c>
      <c r="D1371" t="s">
        <v>291</v>
      </c>
      <c r="E1371" t="s">
        <v>32</v>
      </c>
      <c r="F1371" t="s">
        <v>57</v>
      </c>
      <c r="G1371">
        <v>35</v>
      </c>
      <c r="H1371">
        <v>422981</v>
      </c>
      <c r="I1371" t="s">
        <v>34</v>
      </c>
      <c r="J1371" s="3">
        <v>45425</v>
      </c>
      <c r="K1371">
        <v>800</v>
      </c>
      <c r="L1371" t="s">
        <v>5899</v>
      </c>
      <c r="M1371" t="s">
        <v>263</v>
      </c>
      <c r="N1371" t="s">
        <v>5900</v>
      </c>
      <c r="O1371" t="s">
        <v>5901</v>
      </c>
      <c r="P1371" t="s">
        <v>51</v>
      </c>
      <c r="Q1371">
        <v>12</v>
      </c>
      <c r="R1371" t="s">
        <v>88</v>
      </c>
      <c r="S1371" t="s">
        <v>63</v>
      </c>
      <c r="T1371">
        <v>94726</v>
      </c>
      <c r="U1371" s="1">
        <v>45293</v>
      </c>
      <c r="V1371" t="s">
        <v>111</v>
      </c>
      <c r="W1371">
        <v>927699</v>
      </c>
      <c r="X1371" t="s">
        <v>5902</v>
      </c>
      <c r="Y1371">
        <v>298</v>
      </c>
      <c r="Z1371">
        <v>1951</v>
      </c>
      <c r="AA1371">
        <v>2</v>
      </c>
      <c r="AB1371">
        <v>1560.8000000000002</v>
      </c>
      <c r="AC1371">
        <f>Table1_1[[#This Row],[Price]]*Table1_1[[#This Row],[Quantity]]</f>
        <v>3902</v>
      </c>
    </row>
    <row r="1372" spans="1:29" x14ac:dyDescent="0.3">
      <c r="A1372" t="s">
        <v>28</v>
      </c>
      <c r="B1372" t="s">
        <v>29</v>
      </c>
      <c r="C1372" t="s">
        <v>193</v>
      </c>
      <c r="D1372" t="s">
        <v>637</v>
      </c>
      <c r="E1372" t="s">
        <v>32</v>
      </c>
      <c r="F1372" t="s">
        <v>113</v>
      </c>
      <c r="G1372">
        <v>88</v>
      </c>
      <c r="H1372">
        <v>420232</v>
      </c>
      <c r="I1372" t="s">
        <v>34</v>
      </c>
      <c r="J1372" s="3">
        <v>44729</v>
      </c>
      <c r="K1372">
        <v>1100</v>
      </c>
      <c r="L1372" t="s">
        <v>5904</v>
      </c>
      <c r="M1372" t="s">
        <v>856</v>
      </c>
      <c r="N1372" t="s">
        <v>5905</v>
      </c>
      <c r="O1372" t="s">
        <v>5906</v>
      </c>
      <c r="P1372" t="s">
        <v>71</v>
      </c>
      <c r="Q1372">
        <v>20</v>
      </c>
      <c r="R1372" t="s">
        <v>88</v>
      </c>
      <c r="S1372" t="s">
        <v>79</v>
      </c>
      <c r="T1372">
        <v>96125</v>
      </c>
      <c r="U1372" s="1">
        <v>45457</v>
      </c>
      <c r="V1372" t="s">
        <v>52</v>
      </c>
      <c r="W1372">
        <v>609353</v>
      </c>
      <c r="X1372" t="s">
        <v>5907</v>
      </c>
      <c r="Y1372">
        <v>944</v>
      </c>
      <c r="Z1372">
        <v>1658</v>
      </c>
      <c r="AA1372">
        <v>1</v>
      </c>
      <c r="AB1372">
        <v>663.2</v>
      </c>
      <c r="AC1372">
        <f>Table1_1[[#This Row],[Price]]*Table1_1[[#This Row],[Quantity]]</f>
        <v>1658</v>
      </c>
    </row>
    <row r="1373" spans="1:29" x14ac:dyDescent="0.3">
      <c r="A1373" t="s">
        <v>28</v>
      </c>
      <c r="B1373" t="s">
        <v>29</v>
      </c>
      <c r="C1373" t="s">
        <v>54</v>
      </c>
      <c r="D1373" t="s">
        <v>267</v>
      </c>
      <c r="E1373" t="s">
        <v>56</v>
      </c>
      <c r="F1373" t="s">
        <v>106</v>
      </c>
      <c r="G1373">
        <v>51</v>
      </c>
      <c r="H1373">
        <v>425435</v>
      </c>
      <c r="I1373" t="s">
        <v>34</v>
      </c>
      <c r="J1373" s="3">
        <v>44247</v>
      </c>
      <c r="K1373">
        <v>950</v>
      </c>
      <c r="L1373" t="s">
        <v>5908</v>
      </c>
      <c r="M1373" t="s">
        <v>222</v>
      </c>
      <c r="N1373" t="s">
        <v>5909</v>
      </c>
      <c r="O1373" t="s">
        <v>5910</v>
      </c>
      <c r="P1373" t="s">
        <v>39</v>
      </c>
      <c r="Q1373">
        <v>6</v>
      </c>
      <c r="R1373" t="s">
        <v>40</v>
      </c>
      <c r="S1373" t="s">
        <v>63</v>
      </c>
      <c r="T1373">
        <v>55352</v>
      </c>
      <c r="U1373" s="1">
        <v>45328</v>
      </c>
      <c r="V1373" t="s">
        <v>119</v>
      </c>
      <c r="W1373">
        <v>223495</v>
      </c>
      <c r="X1373" t="s">
        <v>5911</v>
      </c>
      <c r="Y1373">
        <v>326</v>
      </c>
      <c r="Z1373">
        <v>2806</v>
      </c>
      <c r="AA1373">
        <v>7</v>
      </c>
      <c r="AB1373">
        <v>7856.8</v>
      </c>
      <c r="AC1373">
        <f>Table1_1[[#This Row],[Price]]*Table1_1[[#This Row],[Quantity]]</f>
        <v>19642</v>
      </c>
    </row>
    <row r="1374" spans="1:29" x14ac:dyDescent="0.3">
      <c r="A1374" t="s">
        <v>28</v>
      </c>
      <c r="B1374" t="s">
        <v>29</v>
      </c>
      <c r="C1374" t="s">
        <v>91</v>
      </c>
      <c r="D1374" t="s">
        <v>187</v>
      </c>
      <c r="E1374" t="s">
        <v>32</v>
      </c>
      <c r="F1374" t="s">
        <v>99</v>
      </c>
      <c r="G1374">
        <v>36</v>
      </c>
      <c r="H1374">
        <v>429210</v>
      </c>
      <c r="I1374" t="s">
        <v>58</v>
      </c>
      <c r="J1374" s="3">
        <v>44400</v>
      </c>
      <c r="K1374">
        <v>950</v>
      </c>
      <c r="L1374" t="s">
        <v>5912</v>
      </c>
      <c r="M1374" t="s">
        <v>1198</v>
      </c>
      <c r="N1374" t="s">
        <v>5913</v>
      </c>
      <c r="O1374" t="s">
        <v>5914</v>
      </c>
      <c r="P1374" t="s">
        <v>51</v>
      </c>
      <c r="Q1374">
        <v>19</v>
      </c>
      <c r="R1374" t="s">
        <v>88</v>
      </c>
      <c r="S1374" t="s">
        <v>118</v>
      </c>
      <c r="T1374">
        <v>65930</v>
      </c>
      <c r="U1374" s="1">
        <v>45465</v>
      </c>
      <c r="V1374" t="s">
        <v>52</v>
      </c>
      <c r="W1374">
        <v>547304</v>
      </c>
      <c r="X1374" t="s">
        <v>5915</v>
      </c>
      <c r="Y1374">
        <v>655</v>
      </c>
      <c r="Z1374">
        <v>718</v>
      </c>
      <c r="AA1374">
        <v>1</v>
      </c>
      <c r="AB1374">
        <v>287.2</v>
      </c>
      <c r="AC1374">
        <f>Table1_1[[#This Row],[Price]]*Table1_1[[#This Row],[Quantity]]</f>
        <v>718</v>
      </c>
    </row>
    <row r="1375" spans="1:29" x14ac:dyDescent="0.3">
      <c r="A1375" t="s">
        <v>28</v>
      </c>
      <c r="B1375" t="s">
        <v>29</v>
      </c>
      <c r="C1375" t="s">
        <v>54</v>
      </c>
      <c r="D1375" t="s">
        <v>163</v>
      </c>
      <c r="E1375" t="s">
        <v>46</v>
      </c>
      <c r="F1375" t="s">
        <v>47</v>
      </c>
      <c r="G1375">
        <v>40</v>
      </c>
      <c r="H1375">
        <v>438633</v>
      </c>
      <c r="I1375" t="s">
        <v>58</v>
      </c>
      <c r="J1375" s="3">
        <v>44925</v>
      </c>
      <c r="K1375">
        <v>1400</v>
      </c>
      <c r="L1375" t="s">
        <v>5916</v>
      </c>
      <c r="M1375" t="s">
        <v>144</v>
      </c>
      <c r="N1375" t="s">
        <v>5917</v>
      </c>
      <c r="O1375" t="s">
        <v>5918</v>
      </c>
      <c r="P1375" t="s">
        <v>71</v>
      </c>
      <c r="Q1375">
        <v>4</v>
      </c>
      <c r="R1375" t="s">
        <v>40</v>
      </c>
      <c r="S1375" t="s">
        <v>79</v>
      </c>
      <c r="T1375">
        <v>30719</v>
      </c>
      <c r="U1375" s="1">
        <v>45524</v>
      </c>
      <c r="V1375" t="s">
        <v>64</v>
      </c>
      <c r="W1375">
        <v>171605</v>
      </c>
      <c r="X1375" t="s">
        <v>5919</v>
      </c>
      <c r="Y1375">
        <v>263</v>
      </c>
      <c r="Z1375">
        <v>1910</v>
      </c>
      <c r="AA1375">
        <v>3</v>
      </c>
      <c r="AB1375">
        <v>2292</v>
      </c>
      <c r="AC1375">
        <f>Table1_1[[#This Row],[Price]]*Table1_1[[#This Row],[Quantity]]</f>
        <v>5730</v>
      </c>
    </row>
    <row r="1376" spans="1:29" x14ac:dyDescent="0.3">
      <c r="A1376" t="s">
        <v>28</v>
      </c>
      <c r="B1376" t="s">
        <v>29</v>
      </c>
      <c r="C1376" t="s">
        <v>91</v>
      </c>
      <c r="D1376" t="s">
        <v>291</v>
      </c>
      <c r="E1376" t="s">
        <v>32</v>
      </c>
      <c r="F1376" t="s">
        <v>99</v>
      </c>
      <c r="G1376">
        <v>45</v>
      </c>
      <c r="H1376">
        <v>413668</v>
      </c>
      <c r="I1376" t="s">
        <v>34</v>
      </c>
      <c r="J1376" s="3">
        <v>45148</v>
      </c>
      <c r="K1376">
        <v>1400</v>
      </c>
      <c r="L1376" t="s">
        <v>5920</v>
      </c>
      <c r="M1376" t="s">
        <v>1366</v>
      </c>
      <c r="N1376" t="s">
        <v>5921</v>
      </c>
      <c r="O1376">
        <v>-7942</v>
      </c>
      <c r="P1376" t="s">
        <v>39</v>
      </c>
      <c r="Q1376">
        <v>11</v>
      </c>
      <c r="R1376" t="s">
        <v>88</v>
      </c>
      <c r="S1376" t="s">
        <v>118</v>
      </c>
      <c r="T1376">
        <v>14667</v>
      </c>
      <c r="U1376" s="1">
        <v>45554</v>
      </c>
      <c r="V1376" t="s">
        <v>180</v>
      </c>
      <c r="W1376">
        <v>669420</v>
      </c>
      <c r="X1376" t="s">
        <v>5922</v>
      </c>
      <c r="Y1376">
        <v>449</v>
      </c>
      <c r="Z1376">
        <v>1505</v>
      </c>
      <c r="AA1376">
        <v>6</v>
      </c>
      <c r="AB1376">
        <v>3612</v>
      </c>
      <c r="AC1376">
        <f>Table1_1[[#This Row],[Price]]*Table1_1[[#This Row],[Quantity]]</f>
        <v>9030</v>
      </c>
    </row>
    <row r="1377" spans="1:29" x14ac:dyDescent="0.3">
      <c r="A1377" t="s">
        <v>28</v>
      </c>
      <c r="B1377" t="s">
        <v>29</v>
      </c>
      <c r="C1377" t="s">
        <v>193</v>
      </c>
      <c r="D1377" t="s">
        <v>134</v>
      </c>
      <c r="E1377" t="s">
        <v>32</v>
      </c>
      <c r="F1377" t="s">
        <v>135</v>
      </c>
      <c r="G1377">
        <v>49</v>
      </c>
      <c r="H1377">
        <v>426427</v>
      </c>
      <c r="I1377" t="s">
        <v>58</v>
      </c>
      <c r="J1377" s="3">
        <v>44502</v>
      </c>
      <c r="K1377">
        <v>1200</v>
      </c>
      <c r="L1377" t="s">
        <v>5923</v>
      </c>
      <c r="M1377" t="s">
        <v>596</v>
      </c>
      <c r="N1377" t="s">
        <v>5924</v>
      </c>
      <c r="O1377" t="s">
        <v>5925</v>
      </c>
      <c r="P1377" t="s">
        <v>71</v>
      </c>
      <c r="Q1377">
        <v>19</v>
      </c>
      <c r="R1377" t="s">
        <v>40</v>
      </c>
      <c r="S1377" t="s">
        <v>118</v>
      </c>
      <c r="T1377">
        <v>29865</v>
      </c>
      <c r="U1377" s="1">
        <v>45387</v>
      </c>
      <c r="V1377" t="s">
        <v>80</v>
      </c>
      <c r="W1377">
        <v>503280</v>
      </c>
      <c r="X1377" t="s">
        <v>5926</v>
      </c>
      <c r="Y1377">
        <v>759</v>
      </c>
      <c r="Z1377">
        <v>1374</v>
      </c>
      <c r="AA1377">
        <v>2</v>
      </c>
      <c r="AB1377">
        <v>1099.2</v>
      </c>
      <c r="AC1377">
        <f>Table1_1[[#This Row],[Price]]*Table1_1[[#This Row],[Quantity]]</f>
        <v>2748</v>
      </c>
    </row>
    <row r="1378" spans="1:29" x14ac:dyDescent="0.3">
      <c r="A1378" t="s">
        <v>28</v>
      </c>
      <c r="B1378" t="s">
        <v>29</v>
      </c>
      <c r="C1378" t="s">
        <v>54</v>
      </c>
      <c r="D1378" t="s">
        <v>616</v>
      </c>
      <c r="E1378" t="s">
        <v>46</v>
      </c>
      <c r="F1378" t="s">
        <v>83</v>
      </c>
      <c r="G1378">
        <v>63</v>
      </c>
      <c r="H1378">
        <v>427969</v>
      </c>
      <c r="I1378" t="s">
        <v>34</v>
      </c>
      <c r="J1378" s="3">
        <v>44463</v>
      </c>
      <c r="K1378">
        <v>800</v>
      </c>
      <c r="L1378" t="s">
        <v>5927</v>
      </c>
      <c r="M1378" t="s">
        <v>263</v>
      </c>
      <c r="N1378" t="s">
        <v>5928</v>
      </c>
      <c r="O1378" t="s">
        <v>5929</v>
      </c>
      <c r="P1378" t="s">
        <v>39</v>
      </c>
      <c r="Q1378">
        <v>5</v>
      </c>
      <c r="R1378" t="s">
        <v>40</v>
      </c>
      <c r="S1378" t="s">
        <v>41</v>
      </c>
      <c r="T1378">
        <v>89299</v>
      </c>
      <c r="U1378" s="1">
        <v>45491</v>
      </c>
      <c r="V1378" t="s">
        <v>126</v>
      </c>
      <c r="W1378">
        <v>479321</v>
      </c>
      <c r="X1378" t="s">
        <v>3209</v>
      </c>
      <c r="Y1378">
        <v>993</v>
      </c>
      <c r="Z1378">
        <v>1335</v>
      </c>
      <c r="AA1378">
        <v>3</v>
      </c>
      <c r="AB1378">
        <v>1602</v>
      </c>
      <c r="AC1378">
        <f>Table1_1[[#This Row],[Price]]*Table1_1[[#This Row],[Quantity]]</f>
        <v>4005</v>
      </c>
    </row>
    <row r="1379" spans="1:29" x14ac:dyDescent="0.3">
      <c r="A1379" t="s">
        <v>28</v>
      </c>
      <c r="B1379" t="s">
        <v>29</v>
      </c>
      <c r="C1379" t="s">
        <v>66</v>
      </c>
      <c r="D1379" t="s">
        <v>261</v>
      </c>
      <c r="E1379" t="s">
        <v>46</v>
      </c>
      <c r="F1379" t="s">
        <v>57</v>
      </c>
      <c r="G1379">
        <v>2</v>
      </c>
      <c r="H1379">
        <v>429073</v>
      </c>
      <c r="I1379" t="s">
        <v>34</v>
      </c>
      <c r="J1379" s="3">
        <v>44809</v>
      </c>
      <c r="K1379">
        <v>1400</v>
      </c>
      <c r="L1379" t="s">
        <v>5930</v>
      </c>
      <c r="M1379" t="s">
        <v>1356</v>
      </c>
      <c r="N1379" t="s">
        <v>5931</v>
      </c>
      <c r="O1379" t="s">
        <v>5932</v>
      </c>
      <c r="P1379" t="s">
        <v>71</v>
      </c>
      <c r="Q1379">
        <v>9</v>
      </c>
      <c r="R1379" t="s">
        <v>40</v>
      </c>
      <c r="S1379" t="s">
        <v>118</v>
      </c>
      <c r="T1379">
        <v>81807</v>
      </c>
      <c r="U1379" s="1">
        <v>45295</v>
      </c>
      <c r="V1379" t="s">
        <v>111</v>
      </c>
      <c r="W1379">
        <v>799326</v>
      </c>
      <c r="X1379" t="s">
        <v>5933</v>
      </c>
      <c r="Y1379">
        <v>742</v>
      </c>
      <c r="Z1379">
        <v>1823</v>
      </c>
      <c r="AA1379">
        <v>8</v>
      </c>
      <c r="AB1379">
        <v>5833.6</v>
      </c>
      <c r="AC1379">
        <f>Table1_1[[#This Row],[Price]]*Table1_1[[#This Row],[Quantity]]</f>
        <v>14584</v>
      </c>
    </row>
    <row r="1380" spans="1:29" x14ac:dyDescent="0.3">
      <c r="A1380" t="s">
        <v>28</v>
      </c>
      <c r="B1380" t="s">
        <v>29</v>
      </c>
      <c r="C1380" t="s">
        <v>148</v>
      </c>
      <c r="D1380" t="s">
        <v>248</v>
      </c>
      <c r="E1380" t="s">
        <v>56</v>
      </c>
      <c r="F1380" t="s">
        <v>113</v>
      </c>
      <c r="G1380">
        <v>91</v>
      </c>
      <c r="H1380">
        <v>408496</v>
      </c>
      <c r="I1380" t="s">
        <v>58</v>
      </c>
      <c r="J1380" s="3">
        <v>45357</v>
      </c>
      <c r="K1380">
        <v>1300</v>
      </c>
      <c r="L1380" t="s">
        <v>5934</v>
      </c>
      <c r="M1380" t="s">
        <v>482</v>
      </c>
      <c r="N1380" t="s">
        <v>5935</v>
      </c>
      <c r="O1380">
        <v>-8469</v>
      </c>
      <c r="P1380" t="s">
        <v>39</v>
      </c>
      <c r="Q1380">
        <v>17</v>
      </c>
      <c r="R1380" t="s">
        <v>40</v>
      </c>
      <c r="S1380" t="s">
        <v>118</v>
      </c>
      <c r="T1380">
        <v>40971</v>
      </c>
      <c r="U1380" s="1">
        <v>45463</v>
      </c>
      <c r="V1380" t="s">
        <v>52</v>
      </c>
      <c r="W1380">
        <v>775902</v>
      </c>
      <c r="X1380" t="s">
        <v>5936</v>
      </c>
      <c r="Y1380">
        <v>887</v>
      </c>
      <c r="Z1380">
        <v>741</v>
      </c>
      <c r="AA1380">
        <v>7</v>
      </c>
      <c r="AB1380">
        <v>2074.8000000000002</v>
      </c>
      <c r="AC1380">
        <f>Table1_1[[#This Row],[Price]]*Table1_1[[#This Row],[Quantity]]</f>
        <v>5187</v>
      </c>
    </row>
    <row r="1381" spans="1:29" x14ac:dyDescent="0.3">
      <c r="A1381" t="s">
        <v>28</v>
      </c>
      <c r="B1381" t="s">
        <v>29</v>
      </c>
      <c r="C1381" t="s">
        <v>193</v>
      </c>
      <c r="D1381" t="s">
        <v>142</v>
      </c>
      <c r="E1381" t="s">
        <v>56</v>
      </c>
      <c r="F1381" t="s">
        <v>33</v>
      </c>
      <c r="G1381">
        <v>58</v>
      </c>
      <c r="H1381">
        <v>423914</v>
      </c>
      <c r="I1381" t="s">
        <v>34</v>
      </c>
      <c r="J1381" s="3">
        <v>44497</v>
      </c>
      <c r="K1381">
        <v>1300</v>
      </c>
      <c r="L1381" t="s">
        <v>5937</v>
      </c>
      <c r="M1381" t="s">
        <v>1460</v>
      </c>
      <c r="N1381" t="s">
        <v>5938</v>
      </c>
      <c r="O1381" t="s">
        <v>5939</v>
      </c>
      <c r="P1381" t="s">
        <v>51</v>
      </c>
      <c r="Q1381">
        <v>18</v>
      </c>
      <c r="R1381" t="s">
        <v>40</v>
      </c>
      <c r="S1381" t="s">
        <v>63</v>
      </c>
      <c r="T1381">
        <v>56536</v>
      </c>
      <c r="U1381" s="1">
        <v>45362</v>
      </c>
      <c r="V1381" t="s">
        <v>72</v>
      </c>
      <c r="W1381">
        <v>571436</v>
      </c>
      <c r="X1381" t="s">
        <v>5940</v>
      </c>
      <c r="Y1381">
        <v>750</v>
      </c>
      <c r="Z1381">
        <v>1135</v>
      </c>
      <c r="AA1381">
        <v>2</v>
      </c>
      <c r="AB1381">
        <v>908</v>
      </c>
      <c r="AC1381">
        <f>Table1_1[[#This Row],[Price]]*Table1_1[[#This Row],[Quantity]]</f>
        <v>2270</v>
      </c>
    </row>
    <row r="1382" spans="1:29" x14ac:dyDescent="0.3">
      <c r="A1382" t="s">
        <v>28</v>
      </c>
      <c r="B1382" t="s">
        <v>29</v>
      </c>
      <c r="C1382" t="s">
        <v>91</v>
      </c>
      <c r="D1382" t="s">
        <v>254</v>
      </c>
      <c r="E1382" t="s">
        <v>46</v>
      </c>
      <c r="F1382" t="s">
        <v>47</v>
      </c>
      <c r="G1382">
        <v>82</v>
      </c>
      <c r="H1382">
        <v>401456</v>
      </c>
      <c r="I1382" t="s">
        <v>58</v>
      </c>
      <c r="J1382" s="3">
        <v>44802</v>
      </c>
      <c r="K1382">
        <v>1000</v>
      </c>
      <c r="L1382" t="s">
        <v>5941</v>
      </c>
      <c r="M1382" t="s">
        <v>94</v>
      </c>
      <c r="N1382" t="s">
        <v>5942</v>
      </c>
      <c r="O1382" t="s">
        <v>5943</v>
      </c>
      <c r="P1382" t="s">
        <v>39</v>
      </c>
      <c r="Q1382">
        <v>9</v>
      </c>
      <c r="R1382" t="s">
        <v>88</v>
      </c>
      <c r="S1382" t="s">
        <v>41</v>
      </c>
      <c r="T1382">
        <v>35348</v>
      </c>
      <c r="U1382" s="1">
        <v>45521</v>
      </c>
      <c r="V1382" t="s">
        <v>64</v>
      </c>
      <c r="W1382">
        <v>101062</v>
      </c>
      <c r="X1382" t="s">
        <v>5944</v>
      </c>
      <c r="Y1382">
        <v>699</v>
      </c>
      <c r="Z1382">
        <v>2460</v>
      </c>
      <c r="AA1382">
        <v>4</v>
      </c>
      <c r="AB1382">
        <v>3936</v>
      </c>
      <c r="AC1382">
        <f>Table1_1[[#This Row],[Price]]*Table1_1[[#This Row],[Quantity]]</f>
        <v>9840</v>
      </c>
    </row>
    <row r="1383" spans="1:29" x14ac:dyDescent="0.3">
      <c r="A1383" t="s">
        <v>28</v>
      </c>
      <c r="B1383" t="s">
        <v>29</v>
      </c>
      <c r="C1383" t="s">
        <v>54</v>
      </c>
      <c r="D1383" t="s">
        <v>421</v>
      </c>
      <c r="E1383" t="s">
        <v>56</v>
      </c>
      <c r="F1383" t="s">
        <v>99</v>
      </c>
      <c r="G1383">
        <v>73</v>
      </c>
      <c r="H1383">
        <v>410089</v>
      </c>
      <c r="I1383" t="s">
        <v>58</v>
      </c>
      <c r="J1383" s="3">
        <v>44725</v>
      </c>
      <c r="K1383">
        <v>1300</v>
      </c>
      <c r="L1383" t="s">
        <v>5945</v>
      </c>
      <c r="M1383" t="s">
        <v>345</v>
      </c>
      <c r="N1383" t="s">
        <v>5946</v>
      </c>
      <c r="O1383" t="s">
        <v>5947</v>
      </c>
      <c r="P1383" t="s">
        <v>71</v>
      </c>
      <c r="Q1383">
        <v>15</v>
      </c>
      <c r="R1383" t="s">
        <v>40</v>
      </c>
      <c r="S1383" t="s">
        <v>79</v>
      </c>
      <c r="T1383">
        <v>24334</v>
      </c>
      <c r="U1383" s="1">
        <v>45579</v>
      </c>
      <c r="V1383" t="s">
        <v>155</v>
      </c>
      <c r="W1383">
        <v>467634</v>
      </c>
      <c r="X1383" t="s">
        <v>5948</v>
      </c>
      <c r="Y1383">
        <v>338</v>
      </c>
      <c r="Z1383">
        <v>1739</v>
      </c>
      <c r="AA1383">
        <v>2</v>
      </c>
      <c r="AB1383">
        <v>1391.2</v>
      </c>
      <c r="AC1383">
        <f>Table1_1[[#This Row],[Price]]*Table1_1[[#This Row],[Quantity]]</f>
        <v>3478</v>
      </c>
    </row>
    <row r="1384" spans="1:29" x14ac:dyDescent="0.3">
      <c r="A1384" t="s">
        <v>28</v>
      </c>
      <c r="B1384" t="s">
        <v>29</v>
      </c>
      <c r="C1384" t="s">
        <v>148</v>
      </c>
      <c r="D1384" t="s">
        <v>421</v>
      </c>
      <c r="E1384" t="s">
        <v>56</v>
      </c>
      <c r="F1384" t="s">
        <v>47</v>
      </c>
      <c r="G1384">
        <v>7</v>
      </c>
      <c r="H1384">
        <v>406420</v>
      </c>
      <c r="I1384" t="s">
        <v>34</v>
      </c>
      <c r="J1384" s="3">
        <v>45353</v>
      </c>
      <c r="K1384">
        <v>800</v>
      </c>
      <c r="L1384" t="s">
        <v>5949</v>
      </c>
      <c r="M1384" t="s">
        <v>506</v>
      </c>
      <c r="N1384" t="s">
        <v>5950</v>
      </c>
      <c r="O1384" t="s">
        <v>5951</v>
      </c>
      <c r="P1384" t="s">
        <v>39</v>
      </c>
      <c r="Q1384">
        <v>10</v>
      </c>
      <c r="R1384" t="s">
        <v>88</v>
      </c>
      <c r="S1384" t="s">
        <v>41</v>
      </c>
      <c r="T1384">
        <v>83572</v>
      </c>
      <c r="U1384" s="1">
        <v>45613</v>
      </c>
      <c r="V1384" t="s">
        <v>42</v>
      </c>
      <c r="W1384">
        <v>798395</v>
      </c>
      <c r="X1384" t="s">
        <v>5952</v>
      </c>
      <c r="Y1384">
        <v>360</v>
      </c>
      <c r="Z1384">
        <v>2986</v>
      </c>
      <c r="AA1384">
        <v>4</v>
      </c>
      <c r="AB1384">
        <v>4777.6000000000004</v>
      </c>
      <c r="AC1384">
        <f>Table1_1[[#This Row],[Price]]*Table1_1[[#This Row],[Quantity]]</f>
        <v>11944</v>
      </c>
    </row>
    <row r="1385" spans="1:29" x14ac:dyDescent="0.3">
      <c r="A1385" t="s">
        <v>28</v>
      </c>
      <c r="B1385" t="s">
        <v>29</v>
      </c>
      <c r="C1385" t="s">
        <v>30</v>
      </c>
      <c r="D1385" t="s">
        <v>380</v>
      </c>
      <c r="E1385" t="s">
        <v>32</v>
      </c>
      <c r="F1385" t="s">
        <v>47</v>
      </c>
      <c r="G1385">
        <v>57</v>
      </c>
      <c r="H1385">
        <v>428632</v>
      </c>
      <c r="I1385" t="s">
        <v>34</v>
      </c>
      <c r="J1385" s="3">
        <v>44863</v>
      </c>
      <c r="K1385">
        <v>1200</v>
      </c>
      <c r="L1385" t="s">
        <v>5953</v>
      </c>
      <c r="M1385" t="s">
        <v>94</v>
      </c>
      <c r="N1385" t="s">
        <v>5954</v>
      </c>
      <c r="O1385" t="s">
        <v>5955</v>
      </c>
      <c r="P1385" t="s">
        <v>39</v>
      </c>
      <c r="Q1385">
        <v>8</v>
      </c>
      <c r="R1385" t="s">
        <v>40</v>
      </c>
      <c r="S1385" t="s">
        <v>41</v>
      </c>
      <c r="T1385">
        <v>52952</v>
      </c>
      <c r="U1385" s="1">
        <v>45550</v>
      </c>
      <c r="V1385" t="s">
        <v>180</v>
      </c>
      <c r="W1385">
        <v>423504</v>
      </c>
      <c r="X1385" t="s">
        <v>5956</v>
      </c>
      <c r="Y1385">
        <v>289</v>
      </c>
      <c r="Z1385">
        <v>1056</v>
      </c>
      <c r="AA1385">
        <v>4</v>
      </c>
      <c r="AB1385">
        <v>1689.6000000000001</v>
      </c>
      <c r="AC1385">
        <f>Table1_1[[#This Row],[Price]]*Table1_1[[#This Row],[Quantity]]</f>
        <v>4224</v>
      </c>
    </row>
    <row r="1386" spans="1:29" x14ac:dyDescent="0.3">
      <c r="A1386" t="s">
        <v>28</v>
      </c>
      <c r="B1386" t="s">
        <v>29</v>
      </c>
      <c r="C1386" t="s">
        <v>30</v>
      </c>
      <c r="D1386" t="s">
        <v>254</v>
      </c>
      <c r="E1386" t="s">
        <v>56</v>
      </c>
      <c r="F1386" t="s">
        <v>33</v>
      </c>
      <c r="G1386">
        <v>86</v>
      </c>
      <c r="H1386">
        <v>410052</v>
      </c>
      <c r="I1386" t="s">
        <v>34</v>
      </c>
      <c r="J1386" s="3">
        <v>44112</v>
      </c>
      <c r="K1386">
        <v>1400</v>
      </c>
      <c r="L1386" t="s">
        <v>5957</v>
      </c>
      <c r="M1386" t="s">
        <v>1007</v>
      </c>
      <c r="N1386" t="s">
        <v>5958</v>
      </c>
      <c r="O1386" t="s">
        <v>5959</v>
      </c>
      <c r="P1386" t="s">
        <v>87</v>
      </c>
      <c r="Q1386">
        <v>14</v>
      </c>
      <c r="R1386" t="s">
        <v>40</v>
      </c>
      <c r="S1386" t="s">
        <v>118</v>
      </c>
      <c r="T1386">
        <v>28286</v>
      </c>
      <c r="U1386" s="1">
        <v>45615</v>
      </c>
      <c r="V1386" t="s">
        <v>42</v>
      </c>
      <c r="W1386">
        <v>457748</v>
      </c>
      <c r="X1386" t="s">
        <v>5960</v>
      </c>
      <c r="Y1386">
        <v>924</v>
      </c>
      <c r="Z1386">
        <v>1871</v>
      </c>
      <c r="AA1386">
        <v>4</v>
      </c>
      <c r="AB1386">
        <v>2993.6000000000004</v>
      </c>
      <c r="AC1386">
        <f>Table1_1[[#This Row],[Price]]*Table1_1[[#This Row],[Quantity]]</f>
        <v>7484</v>
      </c>
    </row>
    <row r="1387" spans="1:29" x14ac:dyDescent="0.3">
      <c r="A1387" t="s">
        <v>28</v>
      </c>
      <c r="B1387" t="s">
        <v>29</v>
      </c>
      <c r="C1387" t="s">
        <v>30</v>
      </c>
      <c r="D1387" t="s">
        <v>467</v>
      </c>
      <c r="E1387" t="s">
        <v>56</v>
      </c>
      <c r="F1387" t="s">
        <v>83</v>
      </c>
      <c r="G1387">
        <v>6</v>
      </c>
      <c r="H1387">
        <v>427705</v>
      </c>
      <c r="I1387" t="s">
        <v>58</v>
      </c>
      <c r="J1387" s="3">
        <v>44784</v>
      </c>
      <c r="K1387">
        <v>1000</v>
      </c>
      <c r="L1387" t="s">
        <v>5962</v>
      </c>
      <c r="M1387" t="s">
        <v>1488</v>
      </c>
      <c r="N1387" t="s">
        <v>5963</v>
      </c>
      <c r="O1387" t="s">
        <v>5964</v>
      </c>
      <c r="P1387" t="s">
        <v>71</v>
      </c>
      <c r="Q1387">
        <v>17</v>
      </c>
      <c r="R1387" t="s">
        <v>40</v>
      </c>
      <c r="S1387" t="s">
        <v>41</v>
      </c>
      <c r="T1387">
        <v>90055</v>
      </c>
      <c r="U1387" s="1">
        <v>45483</v>
      </c>
      <c r="V1387" t="s">
        <v>126</v>
      </c>
      <c r="W1387">
        <v>232321</v>
      </c>
      <c r="X1387" t="s">
        <v>5965</v>
      </c>
      <c r="Y1387">
        <v>287</v>
      </c>
      <c r="Z1387">
        <v>2765</v>
      </c>
      <c r="AA1387">
        <v>5</v>
      </c>
      <c r="AB1387">
        <v>5530</v>
      </c>
      <c r="AC1387">
        <f>Table1_1[[#This Row],[Price]]*Table1_1[[#This Row],[Quantity]]</f>
        <v>13825</v>
      </c>
    </row>
    <row r="1388" spans="1:29" x14ac:dyDescent="0.3">
      <c r="A1388" t="s">
        <v>28</v>
      </c>
      <c r="B1388" t="s">
        <v>29</v>
      </c>
      <c r="C1388" t="s">
        <v>54</v>
      </c>
      <c r="D1388" t="s">
        <v>261</v>
      </c>
      <c r="E1388" t="s">
        <v>56</v>
      </c>
      <c r="F1388" t="s">
        <v>83</v>
      </c>
      <c r="G1388">
        <v>22</v>
      </c>
      <c r="H1388">
        <v>412199</v>
      </c>
      <c r="I1388" t="s">
        <v>58</v>
      </c>
      <c r="J1388" s="3">
        <v>45326</v>
      </c>
      <c r="K1388">
        <v>1400</v>
      </c>
      <c r="L1388" t="s">
        <v>5966</v>
      </c>
      <c r="M1388" t="s">
        <v>869</v>
      </c>
      <c r="N1388" t="s">
        <v>5967</v>
      </c>
      <c r="O1388" t="s">
        <v>5968</v>
      </c>
      <c r="P1388" t="s">
        <v>51</v>
      </c>
      <c r="Q1388">
        <v>9</v>
      </c>
      <c r="R1388" t="s">
        <v>40</v>
      </c>
      <c r="S1388" t="s">
        <v>118</v>
      </c>
      <c r="T1388">
        <v>13155</v>
      </c>
      <c r="U1388" s="1">
        <v>45519</v>
      </c>
      <c r="V1388" t="s">
        <v>64</v>
      </c>
      <c r="W1388">
        <v>440395</v>
      </c>
      <c r="X1388" t="s">
        <v>5969</v>
      </c>
      <c r="Y1388">
        <v>745</v>
      </c>
      <c r="Z1388">
        <v>2200</v>
      </c>
      <c r="AA1388">
        <v>3</v>
      </c>
      <c r="AB1388">
        <v>2640</v>
      </c>
      <c r="AC1388">
        <f>Table1_1[[#This Row],[Price]]*Table1_1[[#This Row],[Quantity]]</f>
        <v>6600</v>
      </c>
    </row>
    <row r="1389" spans="1:29" x14ac:dyDescent="0.3">
      <c r="A1389" t="s">
        <v>28</v>
      </c>
      <c r="B1389" t="s">
        <v>29</v>
      </c>
      <c r="C1389" t="s">
        <v>30</v>
      </c>
      <c r="D1389" t="s">
        <v>92</v>
      </c>
      <c r="E1389" t="s">
        <v>56</v>
      </c>
      <c r="F1389" t="s">
        <v>175</v>
      </c>
      <c r="G1389">
        <v>4</v>
      </c>
      <c r="H1389">
        <v>423261</v>
      </c>
      <c r="I1389" t="s">
        <v>58</v>
      </c>
      <c r="J1389" s="3">
        <v>44943</v>
      </c>
      <c r="K1389">
        <v>950</v>
      </c>
      <c r="L1389" t="s">
        <v>5970</v>
      </c>
      <c r="M1389" t="s">
        <v>263</v>
      </c>
      <c r="N1389" t="s">
        <v>5971</v>
      </c>
      <c r="O1389" t="s">
        <v>5972</v>
      </c>
      <c r="P1389" t="s">
        <v>39</v>
      </c>
      <c r="Q1389">
        <v>9</v>
      </c>
      <c r="R1389" t="s">
        <v>88</v>
      </c>
      <c r="S1389" t="s">
        <v>63</v>
      </c>
      <c r="T1389">
        <v>56775</v>
      </c>
      <c r="U1389" s="1">
        <v>45425</v>
      </c>
      <c r="V1389" t="s">
        <v>140</v>
      </c>
      <c r="W1389">
        <v>131494</v>
      </c>
      <c r="X1389" t="s">
        <v>5973</v>
      </c>
      <c r="Y1389">
        <v>414</v>
      </c>
      <c r="Z1389">
        <v>1127</v>
      </c>
      <c r="AA1389">
        <v>2</v>
      </c>
      <c r="AB1389">
        <v>901.6</v>
      </c>
      <c r="AC1389">
        <f>Table1_1[[#This Row],[Price]]*Table1_1[[#This Row],[Quantity]]</f>
        <v>2254</v>
      </c>
    </row>
    <row r="1390" spans="1:29" x14ac:dyDescent="0.3">
      <c r="A1390" t="s">
        <v>28</v>
      </c>
      <c r="B1390" t="s">
        <v>29</v>
      </c>
      <c r="C1390" t="s">
        <v>157</v>
      </c>
      <c r="D1390" t="s">
        <v>92</v>
      </c>
      <c r="E1390" t="s">
        <v>32</v>
      </c>
      <c r="F1390" t="s">
        <v>99</v>
      </c>
      <c r="G1390">
        <v>20</v>
      </c>
      <c r="H1390">
        <v>426538</v>
      </c>
      <c r="I1390" t="s">
        <v>58</v>
      </c>
      <c r="J1390" s="3">
        <v>45201</v>
      </c>
      <c r="K1390">
        <v>1400</v>
      </c>
      <c r="L1390" t="s">
        <v>5974</v>
      </c>
      <c r="M1390" t="s">
        <v>361</v>
      </c>
      <c r="N1390" t="s">
        <v>5975</v>
      </c>
      <c r="O1390" t="s">
        <v>5976</v>
      </c>
      <c r="P1390" t="s">
        <v>71</v>
      </c>
      <c r="Q1390">
        <v>10</v>
      </c>
      <c r="R1390" t="s">
        <v>40</v>
      </c>
      <c r="S1390" t="s">
        <v>41</v>
      </c>
      <c r="T1390">
        <v>79862</v>
      </c>
      <c r="U1390" s="1">
        <v>45411</v>
      </c>
      <c r="V1390" t="s">
        <v>80</v>
      </c>
      <c r="W1390">
        <v>410947</v>
      </c>
      <c r="X1390" t="s">
        <v>5977</v>
      </c>
      <c r="Y1390">
        <v>953</v>
      </c>
      <c r="Z1390">
        <v>826</v>
      </c>
      <c r="AA1390">
        <v>5</v>
      </c>
      <c r="AB1390">
        <v>1652</v>
      </c>
      <c r="AC1390">
        <f>Table1_1[[#This Row],[Price]]*Table1_1[[#This Row],[Quantity]]</f>
        <v>4130</v>
      </c>
    </row>
    <row r="1391" spans="1:29" x14ac:dyDescent="0.3">
      <c r="A1391" t="s">
        <v>28</v>
      </c>
      <c r="B1391" t="s">
        <v>29</v>
      </c>
      <c r="C1391" t="s">
        <v>91</v>
      </c>
      <c r="D1391" t="s">
        <v>55</v>
      </c>
      <c r="E1391" t="s">
        <v>32</v>
      </c>
      <c r="F1391" t="s">
        <v>150</v>
      </c>
      <c r="G1391">
        <v>13</v>
      </c>
      <c r="H1391">
        <v>408398</v>
      </c>
      <c r="I1391" t="s">
        <v>34</v>
      </c>
      <c r="J1391" s="3">
        <v>44981</v>
      </c>
      <c r="K1391">
        <v>1200</v>
      </c>
      <c r="L1391" t="s">
        <v>5978</v>
      </c>
      <c r="M1391" t="s">
        <v>506</v>
      </c>
      <c r="N1391" t="s">
        <v>5979</v>
      </c>
      <c r="O1391" t="s">
        <v>5980</v>
      </c>
      <c r="P1391" t="s">
        <v>39</v>
      </c>
      <c r="Q1391">
        <v>5</v>
      </c>
      <c r="R1391" t="s">
        <v>88</v>
      </c>
      <c r="S1391" t="s">
        <v>79</v>
      </c>
      <c r="T1391">
        <v>16127</v>
      </c>
      <c r="U1391" s="1">
        <v>45572</v>
      </c>
      <c r="V1391" t="s">
        <v>155</v>
      </c>
      <c r="W1391">
        <v>145938</v>
      </c>
      <c r="X1391" t="s">
        <v>5981</v>
      </c>
      <c r="Y1391">
        <v>740</v>
      </c>
      <c r="Z1391">
        <v>2293</v>
      </c>
      <c r="AA1391">
        <v>7</v>
      </c>
      <c r="AB1391">
        <v>6420.4000000000015</v>
      </c>
      <c r="AC1391">
        <f>Table1_1[[#This Row],[Price]]*Table1_1[[#This Row],[Quantity]]</f>
        <v>16051</v>
      </c>
    </row>
    <row r="1392" spans="1:29" x14ac:dyDescent="0.3">
      <c r="A1392" t="s">
        <v>28</v>
      </c>
      <c r="B1392" t="s">
        <v>29</v>
      </c>
      <c r="C1392" t="s">
        <v>91</v>
      </c>
      <c r="D1392" t="s">
        <v>524</v>
      </c>
      <c r="E1392" t="s">
        <v>32</v>
      </c>
      <c r="F1392" t="s">
        <v>355</v>
      </c>
      <c r="G1392">
        <v>42</v>
      </c>
      <c r="H1392">
        <v>436719</v>
      </c>
      <c r="I1392" t="s">
        <v>34</v>
      </c>
      <c r="J1392" s="3">
        <v>44187</v>
      </c>
      <c r="K1392">
        <v>1000</v>
      </c>
      <c r="L1392" t="s">
        <v>5983</v>
      </c>
      <c r="M1392" t="s">
        <v>542</v>
      </c>
      <c r="N1392" t="s">
        <v>5984</v>
      </c>
      <c r="O1392" t="s">
        <v>5985</v>
      </c>
      <c r="P1392" t="s">
        <v>39</v>
      </c>
      <c r="Q1392">
        <v>8</v>
      </c>
      <c r="R1392" t="s">
        <v>88</v>
      </c>
      <c r="S1392" t="s">
        <v>63</v>
      </c>
      <c r="T1392">
        <v>14192</v>
      </c>
      <c r="U1392" s="1">
        <v>45486</v>
      </c>
      <c r="V1392" t="s">
        <v>126</v>
      </c>
      <c r="W1392">
        <v>581566</v>
      </c>
      <c r="X1392" t="s">
        <v>5986</v>
      </c>
      <c r="Y1392">
        <v>271</v>
      </c>
      <c r="Z1392">
        <v>2514</v>
      </c>
      <c r="AA1392">
        <v>2</v>
      </c>
      <c r="AB1392">
        <v>2011.2</v>
      </c>
      <c r="AC1392">
        <f>Table1_1[[#This Row],[Price]]*Table1_1[[#This Row],[Quantity]]</f>
        <v>5028</v>
      </c>
    </row>
    <row r="1393" spans="1:29" x14ac:dyDescent="0.3">
      <c r="A1393" t="s">
        <v>28</v>
      </c>
      <c r="B1393" t="s">
        <v>29</v>
      </c>
      <c r="C1393" t="s">
        <v>66</v>
      </c>
      <c r="D1393" t="s">
        <v>274</v>
      </c>
      <c r="E1393" t="s">
        <v>56</v>
      </c>
      <c r="F1393" t="s">
        <v>135</v>
      </c>
      <c r="G1393">
        <v>87</v>
      </c>
      <c r="H1393">
        <v>424976</v>
      </c>
      <c r="I1393" t="s">
        <v>34</v>
      </c>
      <c r="J1393" s="3">
        <v>45287</v>
      </c>
      <c r="K1393">
        <v>1000</v>
      </c>
      <c r="L1393" t="s">
        <v>5987</v>
      </c>
      <c r="M1393" t="s">
        <v>919</v>
      </c>
      <c r="N1393" t="s">
        <v>5988</v>
      </c>
      <c r="O1393" t="s">
        <v>5989</v>
      </c>
      <c r="P1393" t="s">
        <v>71</v>
      </c>
      <c r="Q1393">
        <v>16</v>
      </c>
      <c r="R1393" t="s">
        <v>88</v>
      </c>
      <c r="S1393" t="s">
        <v>118</v>
      </c>
      <c r="T1393">
        <v>35875</v>
      </c>
      <c r="U1393" s="1">
        <v>45621</v>
      </c>
      <c r="V1393" t="s">
        <v>42</v>
      </c>
      <c r="W1393">
        <v>509498</v>
      </c>
      <c r="X1393" t="s">
        <v>5990</v>
      </c>
      <c r="Y1393">
        <v>452</v>
      </c>
      <c r="Z1393">
        <v>1469</v>
      </c>
      <c r="AA1393">
        <v>5</v>
      </c>
      <c r="AB1393">
        <v>2938</v>
      </c>
      <c r="AC1393">
        <f>Table1_1[[#This Row],[Price]]*Table1_1[[#This Row],[Quantity]]</f>
        <v>7345</v>
      </c>
    </row>
    <row r="1394" spans="1:29" x14ac:dyDescent="0.3">
      <c r="A1394" t="s">
        <v>28</v>
      </c>
      <c r="B1394" t="s">
        <v>29</v>
      </c>
      <c r="C1394" t="s">
        <v>157</v>
      </c>
      <c r="D1394" t="s">
        <v>611</v>
      </c>
      <c r="E1394" t="s">
        <v>46</v>
      </c>
      <c r="F1394" t="s">
        <v>113</v>
      </c>
      <c r="G1394">
        <v>36</v>
      </c>
      <c r="H1394">
        <v>432385</v>
      </c>
      <c r="I1394" t="s">
        <v>34</v>
      </c>
      <c r="J1394" s="3">
        <v>43996</v>
      </c>
      <c r="K1394">
        <v>800</v>
      </c>
      <c r="L1394" t="s">
        <v>5991</v>
      </c>
      <c r="M1394" t="s">
        <v>366</v>
      </c>
      <c r="N1394" t="s">
        <v>5992</v>
      </c>
      <c r="O1394" t="s">
        <v>5993</v>
      </c>
      <c r="P1394" t="s">
        <v>39</v>
      </c>
      <c r="Q1394">
        <v>4</v>
      </c>
      <c r="R1394" t="s">
        <v>40</v>
      </c>
      <c r="S1394" t="s">
        <v>41</v>
      </c>
      <c r="T1394">
        <v>56652</v>
      </c>
      <c r="U1394" s="1">
        <v>45552</v>
      </c>
      <c r="V1394" t="s">
        <v>180</v>
      </c>
      <c r="W1394">
        <v>104700</v>
      </c>
      <c r="X1394" t="s">
        <v>5994</v>
      </c>
      <c r="Y1394">
        <v>841</v>
      </c>
      <c r="Z1394">
        <v>2577</v>
      </c>
      <c r="AA1394">
        <v>7</v>
      </c>
      <c r="AB1394">
        <v>7215.6</v>
      </c>
      <c r="AC1394">
        <f>Table1_1[[#This Row],[Price]]*Table1_1[[#This Row],[Quantity]]</f>
        <v>18039</v>
      </c>
    </row>
    <row r="1395" spans="1:29" x14ac:dyDescent="0.3">
      <c r="A1395" t="s">
        <v>28</v>
      </c>
      <c r="B1395" t="s">
        <v>29</v>
      </c>
      <c r="C1395" t="s">
        <v>157</v>
      </c>
      <c r="D1395" t="s">
        <v>291</v>
      </c>
      <c r="E1395" t="s">
        <v>46</v>
      </c>
      <c r="F1395" t="s">
        <v>135</v>
      </c>
      <c r="G1395">
        <v>99</v>
      </c>
      <c r="H1395">
        <v>415472</v>
      </c>
      <c r="I1395" t="s">
        <v>58</v>
      </c>
      <c r="J1395" s="3">
        <v>44185</v>
      </c>
      <c r="K1395">
        <v>1100</v>
      </c>
      <c r="L1395" t="s">
        <v>5995</v>
      </c>
      <c r="M1395" t="s">
        <v>1460</v>
      </c>
      <c r="N1395" t="s">
        <v>5996</v>
      </c>
      <c r="O1395" t="s">
        <v>5997</v>
      </c>
      <c r="P1395" t="s">
        <v>39</v>
      </c>
      <c r="Q1395">
        <v>17</v>
      </c>
      <c r="R1395" t="s">
        <v>40</v>
      </c>
      <c r="S1395" t="s">
        <v>63</v>
      </c>
      <c r="T1395">
        <v>68632</v>
      </c>
      <c r="U1395" s="1">
        <v>45539</v>
      </c>
      <c r="V1395" t="s">
        <v>180</v>
      </c>
      <c r="W1395">
        <v>458533</v>
      </c>
      <c r="X1395" t="s">
        <v>5998</v>
      </c>
      <c r="Y1395">
        <v>771</v>
      </c>
      <c r="Z1395">
        <v>2799</v>
      </c>
      <c r="AA1395">
        <v>5</v>
      </c>
      <c r="AB1395">
        <v>5598</v>
      </c>
      <c r="AC1395">
        <f>Table1_1[[#This Row],[Price]]*Table1_1[[#This Row],[Quantity]]</f>
        <v>13995</v>
      </c>
    </row>
    <row r="1396" spans="1:29" x14ac:dyDescent="0.3">
      <c r="A1396" t="s">
        <v>28</v>
      </c>
      <c r="B1396" t="s">
        <v>29</v>
      </c>
      <c r="C1396" t="s">
        <v>157</v>
      </c>
      <c r="D1396" t="s">
        <v>274</v>
      </c>
      <c r="E1396" t="s">
        <v>56</v>
      </c>
      <c r="F1396" t="s">
        <v>33</v>
      </c>
      <c r="G1396">
        <v>56</v>
      </c>
      <c r="H1396">
        <v>424914</v>
      </c>
      <c r="I1396" t="s">
        <v>34</v>
      </c>
      <c r="J1396" s="3">
        <v>45283</v>
      </c>
      <c r="K1396">
        <v>1400</v>
      </c>
      <c r="L1396" t="s">
        <v>5999</v>
      </c>
      <c r="M1396" t="s">
        <v>334</v>
      </c>
      <c r="N1396" t="s">
        <v>6000</v>
      </c>
      <c r="O1396">
        <v>-10410</v>
      </c>
      <c r="P1396" t="s">
        <v>39</v>
      </c>
      <c r="Q1396">
        <v>14</v>
      </c>
      <c r="R1396" t="s">
        <v>88</v>
      </c>
      <c r="S1396" t="s">
        <v>63</v>
      </c>
      <c r="T1396">
        <v>19671</v>
      </c>
      <c r="U1396" s="1">
        <v>45537</v>
      </c>
      <c r="V1396" t="s">
        <v>180</v>
      </c>
      <c r="W1396">
        <v>580616</v>
      </c>
      <c r="X1396" t="s">
        <v>6001</v>
      </c>
      <c r="Y1396">
        <v>890</v>
      </c>
      <c r="Z1396">
        <v>1850</v>
      </c>
      <c r="AA1396">
        <v>8</v>
      </c>
      <c r="AB1396">
        <v>5920</v>
      </c>
      <c r="AC1396">
        <f>Table1_1[[#This Row],[Price]]*Table1_1[[#This Row],[Quantity]]</f>
        <v>14800</v>
      </c>
    </row>
    <row r="1397" spans="1:29" x14ac:dyDescent="0.3">
      <c r="A1397" t="s">
        <v>28</v>
      </c>
      <c r="B1397" t="s">
        <v>29</v>
      </c>
      <c r="C1397" t="s">
        <v>44</v>
      </c>
      <c r="D1397" t="s">
        <v>267</v>
      </c>
      <c r="E1397" t="s">
        <v>32</v>
      </c>
      <c r="F1397" t="s">
        <v>33</v>
      </c>
      <c r="G1397">
        <v>29</v>
      </c>
      <c r="H1397">
        <v>413674</v>
      </c>
      <c r="I1397" t="s">
        <v>58</v>
      </c>
      <c r="J1397" s="3">
        <v>45231</v>
      </c>
      <c r="K1397">
        <v>1100</v>
      </c>
      <c r="L1397" t="s">
        <v>6002</v>
      </c>
      <c r="M1397" t="s">
        <v>85</v>
      </c>
      <c r="N1397" t="s">
        <v>6003</v>
      </c>
      <c r="O1397">
        <v>-4200</v>
      </c>
      <c r="P1397" t="s">
        <v>51</v>
      </c>
      <c r="Q1397">
        <v>10</v>
      </c>
      <c r="R1397" t="s">
        <v>40</v>
      </c>
      <c r="S1397" t="s">
        <v>79</v>
      </c>
      <c r="T1397">
        <v>14692</v>
      </c>
      <c r="U1397" s="1">
        <v>45401</v>
      </c>
      <c r="V1397" t="s">
        <v>80</v>
      </c>
      <c r="W1397">
        <v>284926</v>
      </c>
      <c r="X1397" t="s">
        <v>6004</v>
      </c>
      <c r="Y1397">
        <v>479</v>
      </c>
      <c r="Z1397">
        <v>2590</v>
      </c>
      <c r="AA1397">
        <v>8</v>
      </c>
      <c r="AB1397">
        <v>8288</v>
      </c>
      <c r="AC1397">
        <f>Table1_1[[#This Row],[Price]]*Table1_1[[#This Row],[Quantity]]</f>
        <v>20720</v>
      </c>
    </row>
    <row r="1398" spans="1:29" x14ac:dyDescent="0.3">
      <c r="A1398" t="s">
        <v>28</v>
      </c>
      <c r="B1398" t="s">
        <v>29</v>
      </c>
      <c r="C1398" t="s">
        <v>193</v>
      </c>
      <c r="D1398" t="s">
        <v>524</v>
      </c>
      <c r="E1398" t="s">
        <v>56</v>
      </c>
      <c r="F1398" t="s">
        <v>175</v>
      </c>
      <c r="G1398">
        <v>52</v>
      </c>
      <c r="H1398">
        <v>421130</v>
      </c>
      <c r="I1398" t="s">
        <v>34</v>
      </c>
      <c r="J1398" s="3">
        <v>44936</v>
      </c>
      <c r="K1398">
        <v>1400</v>
      </c>
      <c r="L1398" t="s">
        <v>6005</v>
      </c>
      <c r="M1398" t="s">
        <v>334</v>
      </c>
      <c r="N1398" t="s">
        <v>6006</v>
      </c>
      <c r="O1398" t="s">
        <v>6007</v>
      </c>
      <c r="P1398" t="s">
        <v>71</v>
      </c>
      <c r="Q1398">
        <v>6</v>
      </c>
      <c r="R1398" t="s">
        <v>40</v>
      </c>
      <c r="S1398" t="s">
        <v>63</v>
      </c>
      <c r="T1398">
        <v>16841</v>
      </c>
      <c r="U1398" s="1">
        <v>45361</v>
      </c>
      <c r="V1398" t="s">
        <v>72</v>
      </c>
      <c r="W1398">
        <v>428944</v>
      </c>
      <c r="X1398" t="s">
        <v>6008</v>
      </c>
      <c r="Y1398">
        <v>359</v>
      </c>
      <c r="Z1398">
        <v>544</v>
      </c>
      <c r="AA1398">
        <v>6</v>
      </c>
      <c r="AB1398">
        <v>1305.6000000000001</v>
      </c>
      <c r="AC1398">
        <f>Table1_1[[#This Row],[Price]]*Table1_1[[#This Row],[Quantity]]</f>
        <v>3264</v>
      </c>
    </row>
    <row r="1399" spans="1:29" x14ac:dyDescent="0.3">
      <c r="A1399" t="s">
        <v>28</v>
      </c>
      <c r="B1399" t="s">
        <v>29</v>
      </c>
      <c r="C1399" t="s">
        <v>44</v>
      </c>
      <c r="D1399" t="s">
        <v>92</v>
      </c>
      <c r="E1399" t="s">
        <v>56</v>
      </c>
      <c r="F1399" t="s">
        <v>135</v>
      </c>
      <c r="G1399">
        <v>10</v>
      </c>
      <c r="H1399">
        <v>431787</v>
      </c>
      <c r="I1399" t="s">
        <v>58</v>
      </c>
      <c r="J1399" s="3">
        <v>45357</v>
      </c>
      <c r="K1399">
        <v>950</v>
      </c>
      <c r="L1399" t="s">
        <v>6010</v>
      </c>
      <c r="M1399" t="s">
        <v>200</v>
      </c>
      <c r="N1399" t="s">
        <v>6011</v>
      </c>
      <c r="O1399">
        <v>8717846759</v>
      </c>
      <c r="P1399" t="s">
        <v>71</v>
      </c>
      <c r="Q1399">
        <v>5</v>
      </c>
      <c r="R1399" t="s">
        <v>40</v>
      </c>
      <c r="S1399" t="s">
        <v>79</v>
      </c>
      <c r="T1399">
        <v>53220</v>
      </c>
      <c r="U1399" s="1">
        <v>45407</v>
      </c>
      <c r="V1399" t="s">
        <v>80</v>
      </c>
      <c r="W1399">
        <v>968168</v>
      </c>
      <c r="X1399" t="s">
        <v>6012</v>
      </c>
      <c r="Y1399">
        <v>444</v>
      </c>
      <c r="Z1399">
        <v>1001</v>
      </c>
      <c r="AA1399">
        <v>5</v>
      </c>
      <c r="AB1399">
        <v>2002</v>
      </c>
      <c r="AC1399">
        <f>Table1_1[[#This Row],[Price]]*Table1_1[[#This Row],[Quantity]]</f>
        <v>5005</v>
      </c>
    </row>
    <row r="1400" spans="1:29" x14ac:dyDescent="0.3">
      <c r="A1400" t="s">
        <v>28</v>
      </c>
      <c r="B1400" t="s">
        <v>29</v>
      </c>
      <c r="C1400" t="s">
        <v>148</v>
      </c>
      <c r="D1400" t="s">
        <v>149</v>
      </c>
      <c r="E1400" t="s">
        <v>46</v>
      </c>
      <c r="F1400" t="s">
        <v>106</v>
      </c>
      <c r="G1400">
        <v>82</v>
      </c>
      <c r="H1400">
        <v>433633</v>
      </c>
      <c r="I1400" t="s">
        <v>58</v>
      </c>
      <c r="J1400" s="3">
        <v>44801</v>
      </c>
      <c r="K1400">
        <v>950</v>
      </c>
      <c r="L1400" t="s">
        <v>6013</v>
      </c>
      <c r="M1400" t="s">
        <v>1460</v>
      </c>
      <c r="N1400" t="s">
        <v>6014</v>
      </c>
      <c r="O1400" t="s">
        <v>6015</v>
      </c>
      <c r="P1400" t="s">
        <v>51</v>
      </c>
      <c r="Q1400">
        <v>18</v>
      </c>
      <c r="R1400" t="s">
        <v>40</v>
      </c>
      <c r="S1400" t="s">
        <v>118</v>
      </c>
      <c r="T1400">
        <v>92766</v>
      </c>
      <c r="U1400" s="1">
        <v>45437</v>
      </c>
      <c r="V1400" t="s">
        <v>140</v>
      </c>
      <c r="W1400">
        <v>698136</v>
      </c>
      <c r="X1400" t="s">
        <v>6016</v>
      </c>
      <c r="Y1400">
        <v>676</v>
      </c>
      <c r="Z1400">
        <v>1072</v>
      </c>
      <c r="AA1400">
        <v>3</v>
      </c>
      <c r="AB1400">
        <v>1286.4000000000001</v>
      </c>
      <c r="AC1400">
        <f>Table1_1[[#This Row],[Price]]*Table1_1[[#This Row],[Quantity]]</f>
        <v>3216</v>
      </c>
    </row>
    <row r="1401" spans="1:29" x14ac:dyDescent="0.3">
      <c r="A1401" t="s">
        <v>28</v>
      </c>
      <c r="B1401" t="s">
        <v>29</v>
      </c>
      <c r="C1401" t="s">
        <v>193</v>
      </c>
      <c r="D1401" t="s">
        <v>566</v>
      </c>
      <c r="E1401" t="s">
        <v>46</v>
      </c>
      <c r="F1401" t="s">
        <v>83</v>
      </c>
      <c r="G1401">
        <v>42</v>
      </c>
      <c r="H1401">
        <v>405844</v>
      </c>
      <c r="I1401" t="s">
        <v>34</v>
      </c>
      <c r="J1401" s="3">
        <v>45193</v>
      </c>
      <c r="K1401">
        <v>950</v>
      </c>
      <c r="L1401" t="s">
        <v>3773</v>
      </c>
      <c r="M1401" t="s">
        <v>919</v>
      </c>
      <c r="N1401" t="s">
        <v>6017</v>
      </c>
      <c r="O1401" t="s">
        <v>6018</v>
      </c>
      <c r="P1401" t="s">
        <v>71</v>
      </c>
      <c r="Q1401">
        <v>6</v>
      </c>
      <c r="R1401" t="s">
        <v>88</v>
      </c>
      <c r="S1401" t="s">
        <v>41</v>
      </c>
      <c r="T1401">
        <v>52612</v>
      </c>
      <c r="U1401" s="1">
        <v>45355</v>
      </c>
      <c r="V1401" t="s">
        <v>72</v>
      </c>
      <c r="W1401">
        <v>539788</v>
      </c>
      <c r="X1401" t="s">
        <v>6019</v>
      </c>
      <c r="Y1401">
        <v>971</v>
      </c>
      <c r="Z1401">
        <v>602</v>
      </c>
      <c r="AA1401">
        <v>4</v>
      </c>
      <c r="AB1401">
        <v>963.2</v>
      </c>
      <c r="AC1401">
        <f>Table1_1[[#This Row],[Price]]*Table1_1[[#This Row],[Quantity]]</f>
        <v>2408</v>
      </c>
    </row>
    <row r="1402" spans="1:29" x14ac:dyDescent="0.3">
      <c r="A1402" t="s">
        <v>28</v>
      </c>
      <c r="B1402" t="s">
        <v>29</v>
      </c>
      <c r="C1402" t="s">
        <v>148</v>
      </c>
      <c r="D1402" t="s">
        <v>274</v>
      </c>
      <c r="E1402" t="s">
        <v>46</v>
      </c>
      <c r="F1402" t="s">
        <v>135</v>
      </c>
      <c r="G1402">
        <v>17</v>
      </c>
      <c r="H1402">
        <v>413934</v>
      </c>
      <c r="I1402" t="s">
        <v>58</v>
      </c>
      <c r="J1402" s="3">
        <v>45039</v>
      </c>
      <c r="K1402">
        <v>1400</v>
      </c>
      <c r="L1402" t="s">
        <v>6020</v>
      </c>
      <c r="M1402" t="s">
        <v>308</v>
      </c>
      <c r="N1402" t="s">
        <v>6021</v>
      </c>
      <c r="O1402" t="s">
        <v>6022</v>
      </c>
      <c r="P1402" t="s">
        <v>87</v>
      </c>
      <c r="Q1402">
        <v>13</v>
      </c>
      <c r="R1402" t="s">
        <v>88</v>
      </c>
      <c r="S1402" t="s">
        <v>41</v>
      </c>
      <c r="T1402">
        <v>45526</v>
      </c>
      <c r="U1402" s="1">
        <v>45588</v>
      </c>
      <c r="V1402" t="s">
        <v>155</v>
      </c>
      <c r="W1402">
        <v>270418</v>
      </c>
      <c r="X1402" t="s">
        <v>6023</v>
      </c>
      <c r="Y1402">
        <v>403</v>
      </c>
      <c r="Z1402">
        <v>955</v>
      </c>
      <c r="AA1402">
        <v>3</v>
      </c>
      <c r="AB1402">
        <v>1146</v>
      </c>
      <c r="AC1402">
        <f>Table1_1[[#This Row],[Price]]*Table1_1[[#This Row],[Quantity]]</f>
        <v>2865</v>
      </c>
    </row>
    <row r="1403" spans="1:29" x14ac:dyDescent="0.3">
      <c r="A1403" t="s">
        <v>28</v>
      </c>
      <c r="B1403" t="s">
        <v>29</v>
      </c>
      <c r="C1403" t="s">
        <v>30</v>
      </c>
      <c r="D1403" t="s">
        <v>170</v>
      </c>
      <c r="E1403" t="s">
        <v>56</v>
      </c>
      <c r="F1403" t="s">
        <v>106</v>
      </c>
      <c r="G1403">
        <v>98</v>
      </c>
      <c r="H1403">
        <v>431516</v>
      </c>
      <c r="I1403" t="s">
        <v>58</v>
      </c>
      <c r="J1403" s="3">
        <v>43960</v>
      </c>
      <c r="K1403">
        <v>800</v>
      </c>
      <c r="L1403" t="s">
        <v>6024</v>
      </c>
      <c r="M1403" t="s">
        <v>552</v>
      </c>
      <c r="N1403" t="s">
        <v>6025</v>
      </c>
      <c r="O1403">
        <v>-2617</v>
      </c>
      <c r="P1403" t="s">
        <v>39</v>
      </c>
      <c r="Q1403">
        <v>10</v>
      </c>
      <c r="R1403" t="s">
        <v>88</v>
      </c>
      <c r="S1403" t="s">
        <v>41</v>
      </c>
      <c r="T1403">
        <v>10503</v>
      </c>
      <c r="U1403" s="1">
        <v>45373</v>
      </c>
      <c r="V1403" t="s">
        <v>72</v>
      </c>
      <c r="W1403">
        <v>220868</v>
      </c>
      <c r="X1403" t="s">
        <v>6026</v>
      </c>
      <c r="Y1403">
        <v>318</v>
      </c>
      <c r="Z1403">
        <v>582</v>
      </c>
      <c r="AA1403">
        <v>7</v>
      </c>
      <c r="AB1403">
        <v>1629.6000000000001</v>
      </c>
      <c r="AC1403">
        <f>Table1_1[[#This Row],[Price]]*Table1_1[[#This Row],[Quantity]]</f>
        <v>4074</v>
      </c>
    </row>
    <row r="1404" spans="1:29" x14ac:dyDescent="0.3">
      <c r="A1404" t="s">
        <v>28</v>
      </c>
      <c r="B1404" t="s">
        <v>29</v>
      </c>
      <c r="C1404" t="s">
        <v>66</v>
      </c>
      <c r="D1404" t="s">
        <v>261</v>
      </c>
      <c r="E1404" t="s">
        <v>32</v>
      </c>
      <c r="F1404" t="s">
        <v>106</v>
      </c>
      <c r="G1404">
        <v>16</v>
      </c>
      <c r="H1404">
        <v>432620</v>
      </c>
      <c r="I1404" t="s">
        <v>58</v>
      </c>
      <c r="J1404" s="3">
        <v>45465</v>
      </c>
      <c r="K1404">
        <v>1200</v>
      </c>
      <c r="L1404" t="s">
        <v>6028</v>
      </c>
      <c r="M1404" t="s">
        <v>1409</v>
      </c>
      <c r="N1404" t="s">
        <v>6029</v>
      </c>
      <c r="O1404" t="s">
        <v>6030</v>
      </c>
      <c r="P1404" t="s">
        <v>71</v>
      </c>
      <c r="Q1404">
        <v>17</v>
      </c>
      <c r="R1404" t="s">
        <v>88</v>
      </c>
      <c r="S1404" t="s">
        <v>118</v>
      </c>
      <c r="T1404">
        <v>95618</v>
      </c>
      <c r="U1404" s="1">
        <v>45591</v>
      </c>
      <c r="V1404" t="s">
        <v>155</v>
      </c>
      <c r="W1404">
        <v>960801</v>
      </c>
      <c r="X1404" t="s">
        <v>6031</v>
      </c>
      <c r="Y1404">
        <v>812</v>
      </c>
      <c r="Z1404">
        <v>1738</v>
      </c>
      <c r="AA1404">
        <v>5</v>
      </c>
      <c r="AB1404">
        <v>3476</v>
      </c>
      <c r="AC1404">
        <f>Table1_1[[#This Row],[Price]]*Table1_1[[#This Row],[Quantity]]</f>
        <v>8690</v>
      </c>
    </row>
    <row r="1405" spans="1:29" x14ac:dyDescent="0.3">
      <c r="A1405" t="s">
        <v>28</v>
      </c>
      <c r="B1405" t="s">
        <v>29</v>
      </c>
      <c r="C1405" t="s">
        <v>193</v>
      </c>
      <c r="D1405" t="s">
        <v>611</v>
      </c>
      <c r="E1405" t="s">
        <v>46</v>
      </c>
      <c r="F1405" t="s">
        <v>83</v>
      </c>
      <c r="G1405">
        <v>7</v>
      </c>
      <c r="H1405">
        <v>434059</v>
      </c>
      <c r="I1405" t="s">
        <v>34</v>
      </c>
      <c r="J1405" s="3">
        <v>45197</v>
      </c>
      <c r="K1405">
        <v>1400</v>
      </c>
      <c r="L1405" t="s">
        <v>6032</v>
      </c>
      <c r="M1405" t="s">
        <v>417</v>
      </c>
      <c r="N1405" t="s">
        <v>6033</v>
      </c>
      <c r="O1405" t="s">
        <v>6034</v>
      </c>
      <c r="P1405" t="s">
        <v>51</v>
      </c>
      <c r="Q1405">
        <v>4</v>
      </c>
      <c r="R1405" t="s">
        <v>88</v>
      </c>
      <c r="S1405" t="s">
        <v>63</v>
      </c>
      <c r="T1405">
        <v>99103</v>
      </c>
      <c r="U1405" s="1">
        <v>45569</v>
      </c>
      <c r="V1405" t="s">
        <v>155</v>
      </c>
      <c r="W1405">
        <v>666005</v>
      </c>
      <c r="X1405" t="s">
        <v>6035</v>
      </c>
      <c r="Y1405">
        <v>242</v>
      </c>
      <c r="Z1405">
        <v>2074</v>
      </c>
      <c r="AA1405">
        <v>3</v>
      </c>
      <c r="AB1405">
        <v>2488.8000000000002</v>
      </c>
      <c r="AC1405">
        <f>Table1_1[[#This Row],[Price]]*Table1_1[[#This Row],[Quantity]]</f>
        <v>6222</v>
      </c>
    </row>
    <row r="1406" spans="1:29" x14ac:dyDescent="0.3">
      <c r="A1406" t="s">
        <v>28</v>
      </c>
      <c r="B1406" t="s">
        <v>29</v>
      </c>
      <c r="C1406" t="s">
        <v>91</v>
      </c>
      <c r="D1406" t="s">
        <v>220</v>
      </c>
      <c r="E1406" t="s">
        <v>32</v>
      </c>
      <c r="F1406" t="s">
        <v>57</v>
      </c>
      <c r="G1406">
        <v>45</v>
      </c>
      <c r="H1406">
        <v>434824</v>
      </c>
      <c r="I1406" t="s">
        <v>34</v>
      </c>
      <c r="J1406" s="3">
        <v>45595</v>
      </c>
      <c r="K1406">
        <v>950</v>
      </c>
      <c r="L1406" t="s">
        <v>6036</v>
      </c>
      <c r="M1406" t="s">
        <v>222</v>
      </c>
      <c r="N1406" t="s">
        <v>6037</v>
      </c>
      <c r="O1406" t="s">
        <v>6038</v>
      </c>
      <c r="P1406" t="s">
        <v>87</v>
      </c>
      <c r="Q1406">
        <v>11</v>
      </c>
      <c r="R1406" t="s">
        <v>40</v>
      </c>
      <c r="S1406" t="s">
        <v>41</v>
      </c>
      <c r="T1406">
        <v>80603</v>
      </c>
      <c r="U1406" s="1">
        <v>45624</v>
      </c>
      <c r="V1406" t="s">
        <v>42</v>
      </c>
      <c r="W1406">
        <v>187174</v>
      </c>
      <c r="X1406" t="s">
        <v>6039</v>
      </c>
      <c r="Y1406">
        <v>261</v>
      </c>
      <c r="Z1406">
        <v>1901</v>
      </c>
      <c r="AA1406">
        <v>1</v>
      </c>
      <c r="AB1406">
        <v>760.40000000000009</v>
      </c>
      <c r="AC1406">
        <f>Table1_1[[#This Row],[Price]]*Table1_1[[#This Row],[Quantity]]</f>
        <v>1901</v>
      </c>
    </row>
    <row r="1407" spans="1:29" x14ac:dyDescent="0.3">
      <c r="A1407" t="s">
        <v>28</v>
      </c>
      <c r="B1407" t="s">
        <v>29</v>
      </c>
      <c r="C1407" t="s">
        <v>193</v>
      </c>
      <c r="D1407" t="s">
        <v>105</v>
      </c>
      <c r="E1407" t="s">
        <v>46</v>
      </c>
      <c r="F1407" t="s">
        <v>83</v>
      </c>
      <c r="G1407">
        <v>50</v>
      </c>
      <c r="H1407">
        <v>405943</v>
      </c>
      <c r="I1407" t="s">
        <v>58</v>
      </c>
      <c r="J1407" s="3">
        <v>45627</v>
      </c>
      <c r="K1407">
        <v>800</v>
      </c>
      <c r="L1407" t="s">
        <v>6041</v>
      </c>
      <c r="M1407" t="s">
        <v>591</v>
      </c>
      <c r="N1407" t="s">
        <v>6042</v>
      </c>
      <c r="O1407" t="s">
        <v>6043</v>
      </c>
      <c r="P1407" t="s">
        <v>39</v>
      </c>
      <c r="Q1407">
        <v>9</v>
      </c>
      <c r="R1407" t="s">
        <v>88</v>
      </c>
      <c r="S1407" t="s">
        <v>41</v>
      </c>
      <c r="T1407">
        <v>58129</v>
      </c>
      <c r="U1407" s="1">
        <v>45595</v>
      </c>
      <c r="V1407" t="s">
        <v>155</v>
      </c>
      <c r="W1407">
        <v>681584</v>
      </c>
      <c r="X1407" t="s">
        <v>6044</v>
      </c>
      <c r="Y1407">
        <v>732</v>
      </c>
      <c r="Z1407">
        <v>1332</v>
      </c>
      <c r="AA1407">
        <v>7</v>
      </c>
      <c r="AB1407">
        <v>3729.6000000000004</v>
      </c>
      <c r="AC1407">
        <f>Table1_1[[#This Row],[Price]]*Table1_1[[#This Row],[Quantity]]</f>
        <v>9324</v>
      </c>
    </row>
    <row r="1408" spans="1:29" x14ac:dyDescent="0.3">
      <c r="A1408" t="s">
        <v>28</v>
      </c>
      <c r="B1408" t="s">
        <v>29</v>
      </c>
      <c r="C1408" t="s">
        <v>66</v>
      </c>
      <c r="D1408" t="s">
        <v>611</v>
      </c>
      <c r="E1408" t="s">
        <v>56</v>
      </c>
      <c r="F1408" t="s">
        <v>175</v>
      </c>
      <c r="G1408">
        <v>96</v>
      </c>
      <c r="H1408">
        <v>431428</v>
      </c>
      <c r="I1408" t="s">
        <v>58</v>
      </c>
      <c r="J1408" s="3">
        <v>44989</v>
      </c>
      <c r="K1408">
        <v>1400</v>
      </c>
      <c r="L1408" t="s">
        <v>6046</v>
      </c>
      <c r="M1408" t="s">
        <v>351</v>
      </c>
      <c r="N1408" t="s">
        <v>6047</v>
      </c>
      <c r="O1408" t="s">
        <v>6048</v>
      </c>
      <c r="P1408" t="s">
        <v>51</v>
      </c>
      <c r="Q1408">
        <v>4</v>
      </c>
      <c r="R1408" t="s">
        <v>40</v>
      </c>
      <c r="S1408" t="s">
        <v>41</v>
      </c>
      <c r="T1408">
        <v>88630</v>
      </c>
      <c r="U1408" s="1">
        <v>45555</v>
      </c>
      <c r="V1408" t="s">
        <v>180</v>
      </c>
      <c r="W1408">
        <v>156790</v>
      </c>
      <c r="X1408" t="s">
        <v>6049</v>
      </c>
      <c r="Y1408">
        <v>353</v>
      </c>
      <c r="Z1408">
        <v>1036</v>
      </c>
      <c r="AA1408">
        <v>2</v>
      </c>
      <c r="AB1408">
        <v>828.80000000000007</v>
      </c>
      <c r="AC1408">
        <f>Table1_1[[#This Row],[Price]]*Table1_1[[#This Row],[Quantity]]</f>
        <v>2072</v>
      </c>
    </row>
    <row r="1409" spans="1:29" x14ac:dyDescent="0.3">
      <c r="A1409" t="s">
        <v>28</v>
      </c>
      <c r="B1409" t="s">
        <v>29</v>
      </c>
      <c r="C1409" t="s">
        <v>30</v>
      </c>
      <c r="D1409" t="s">
        <v>261</v>
      </c>
      <c r="E1409" t="s">
        <v>56</v>
      </c>
      <c r="F1409" t="s">
        <v>106</v>
      </c>
      <c r="G1409">
        <v>80</v>
      </c>
      <c r="H1409">
        <v>405713</v>
      </c>
      <c r="I1409" t="s">
        <v>34</v>
      </c>
      <c r="J1409" s="3">
        <v>45229</v>
      </c>
      <c r="K1409">
        <v>1000</v>
      </c>
      <c r="L1409" t="s">
        <v>6051</v>
      </c>
      <c r="M1409" t="s">
        <v>293</v>
      </c>
      <c r="N1409" t="s">
        <v>6052</v>
      </c>
      <c r="O1409" t="s">
        <v>6053</v>
      </c>
      <c r="P1409" t="s">
        <v>51</v>
      </c>
      <c r="Q1409">
        <v>12</v>
      </c>
      <c r="R1409" t="s">
        <v>40</v>
      </c>
      <c r="S1409" t="s">
        <v>79</v>
      </c>
      <c r="T1409">
        <v>83245</v>
      </c>
      <c r="U1409" s="1">
        <v>45294</v>
      </c>
      <c r="V1409" t="s">
        <v>111</v>
      </c>
      <c r="W1409">
        <v>643006</v>
      </c>
      <c r="X1409" t="s">
        <v>6054</v>
      </c>
      <c r="Y1409">
        <v>437</v>
      </c>
      <c r="Z1409">
        <v>2017</v>
      </c>
      <c r="AA1409">
        <v>5</v>
      </c>
      <c r="AB1409">
        <v>4034</v>
      </c>
      <c r="AC1409">
        <f>Table1_1[[#This Row],[Price]]*Table1_1[[#This Row],[Quantity]]</f>
        <v>10085</v>
      </c>
    </row>
    <row r="1410" spans="1:29" x14ac:dyDescent="0.3">
      <c r="A1410" t="s">
        <v>28</v>
      </c>
      <c r="B1410" t="s">
        <v>29</v>
      </c>
      <c r="C1410" t="s">
        <v>30</v>
      </c>
      <c r="D1410" t="s">
        <v>220</v>
      </c>
      <c r="E1410" t="s">
        <v>32</v>
      </c>
      <c r="F1410" t="s">
        <v>83</v>
      </c>
      <c r="G1410">
        <v>67</v>
      </c>
      <c r="H1410">
        <v>407125</v>
      </c>
      <c r="I1410" t="s">
        <v>34</v>
      </c>
      <c r="J1410" s="3">
        <v>44140</v>
      </c>
      <c r="K1410">
        <v>1000</v>
      </c>
      <c r="L1410" t="s">
        <v>6055</v>
      </c>
      <c r="M1410" t="s">
        <v>1244</v>
      </c>
      <c r="N1410" t="s">
        <v>6056</v>
      </c>
      <c r="O1410" t="s">
        <v>6057</v>
      </c>
      <c r="P1410" t="s">
        <v>51</v>
      </c>
      <c r="Q1410">
        <v>19</v>
      </c>
      <c r="R1410" t="s">
        <v>40</v>
      </c>
      <c r="S1410" t="s">
        <v>118</v>
      </c>
      <c r="T1410">
        <v>52275</v>
      </c>
      <c r="U1410" s="1">
        <v>45363</v>
      </c>
      <c r="V1410" t="s">
        <v>72</v>
      </c>
      <c r="W1410">
        <v>668817</v>
      </c>
      <c r="X1410" t="s">
        <v>6058</v>
      </c>
      <c r="Y1410">
        <v>239</v>
      </c>
      <c r="Z1410">
        <v>579</v>
      </c>
      <c r="AA1410">
        <v>4</v>
      </c>
      <c r="AB1410">
        <v>926.40000000000009</v>
      </c>
      <c r="AC1410">
        <f>Table1_1[[#This Row],[Price]]*Table1_1[[#This Row],[Quantity]]</f>
        <v>2316</v>
      </c>
    </row>
    <row r="1411" spans="1:29" x14ac:dyDescent="0.3">
      <c r="A1411" t="s">
        <v>28</v>
      </c>
      <c r="B1411" t="s">
        <v>29</v>
      </c>
      <c r="C1411" t="s">
        <v>91</v>
      </c>
      <c r="D1411" t="s">
        <v>566</v>
      </c>
      <c r="E1411" t="s">
        <v>32</v>
      </c>
      <c r="F1411" t="s">
        <v>135</v>
      </c>
      <c r="G1411">
        <v>37</v>
      </c>
      <c r="H1411">
        <v>414038</v>
      </c>
      <c r="I1411" t="s">
        <v>58</v>
      </c>
      <c r="J1411" s="3">
        <v>43946</v>
      </c>
      <c r="K1411">
        <v>1000</v>
      </c>
      <c r="L1411" t="s">
        <v>5205</v>
      </c>
      <c r="M1411" t="s">
        <v>205</v>
      </c>
      <c r="N1411" t="s">
        <v>6060</v>
      </c>
      <c r="O1411" t="s">
        <v>6061</v>
      </c>
      <c r="P1411" t="s">
        <v>51</v>
      </c>
      <c r="Q1411">
        <v>3</v>
      </c>
      <c r="R1411" t="s">
        <v>88</v>
      </c>
      <c r="S1411" t="s">
        <v>118</v>
      </c>
      <c r="T1411">
        <v>69722</v>
      </c>
      <c r="U1411" s="1">
        <v>45527</v>
      </c>
      <c r="V1411" t="s">
        <v>64</v>
      </c>
      <c r="W1411">
        <v>756067</v>
      </c>
      <c r="X1411" t="s">
        <v>6062</v>
      </c>
      <c r="Y1411">
        <v>222</v>
      </c>
      <c r="Z1411">
        <v>1311</v>
      </c>
      <c r="AA1411">
        <v>8</v>
      </c>
      <c r="AB1411">
        <v>4195.2</v>
      </c>
      <c r="AC1411">
        <f>Table1_1[[#This Row],[Price]]*Table1_1[[#This Row],[Quantity]]</f>
        <v>10488</v>
      </c>
    </row>
    <row r="1412" spans="1:29" x14ac:dyDescent="0.3">
      <c r="A1412" t="s">
        <v>28</v>
      </c>
      <c r="B1412" t="s">
        <v>29</v>
      </c>
      <c r="C1412" t="s">
        <v>91</v>
      </c>
      <c r="D1412" t="s">
        <v>182</v>
      </c>
      <c r="E1412" t="s">
        <v>56</v>
      </c>
      <c r="F1412" t="s">
        <v>83</v>
      </c>
      <c r="G1412">
        <v>62</v>
      </c>
      <c r="H1412">
        <v>415905</v>
      </c>
      <c r="I1412" t="s">
        <v>34</v>
      </c>
      <c r="J1412" s="3">
        <v>45008</v>
      </c>
      <c r="K1412">
        <v>1000</v>
      </c>
      <c r="L1412" t="s">
        <v>6063</v>
      </c>
      <c r="M1412" t="s">
        <v>1017</v>
      </c>
      <c r="N1412" t="s">
        <v>6064</v>
      </c>
      <c r="O1412" t="s">
        <v>6065</v>
      </c>
      <c r="P1412" t="s">
        <v>51</v>
      </c>
      <c r="Q1412">
        <v>12</v>
      </c>
      <c r="R1412" t="s">
        <v>88</v>
      </c>
      <c r="S1412" t="s">
        <v>41</v>
      </c>
      <c r="T1412">
        <v>20356</v>
      </c>
      <c r="U1412" s="1">
        <v>45347</v>
      </c>
      <c r="V1412" t="s">
        <v>119</v>
      </c>
      <c r="W1412">
        <v>474064</v>
      </c>
      <c r="X1412" t="s">
        <v>6066</v>
      </c>
      <c r="Y1412">
        <v>804</v>
      </c>
      <c r="Z1412">
        <v>1304</v>
      </c>
      <c r="AA1412">
        <v>3</v>
      </c>
      <c r="AB1412">
        <v>1564.8000000000002</v>
      </c>
      <c r="AC1412">
        <f>Table1_1[[#This Row],[Price]]*Table1_1[[#This Row],[Quantity]]</f>
        <v>3912</v>
      </c>
    </row>
    <row r="1413" spans="1:29" x14ac:dyDescent="0.3">
      <c r="A1413" t="s">
        <v>28</v>
      </c>
      <c r="B1413" t="s">
        <v>29</v>
      </c>
      <c r="C1413" t="s">
        <v>30</v>
      </c>
      <c r="D1413" t="s">
        <v>187</v>
      </c>
      <c r="E1413" t="s">
        <v>46</v>
      </c>
      <c r="F1413" t="s">
        <v>135</v>
      </c>
      <c r="G1413">
        <v>61</v>
      </c>
      <c r="H1413">
        <v>424927</v>
      </c>
      <c r="I1413" t="s">
        <v>58</v>
      </c>
      <c r="J1413" s="3">
        <v>44084</v>
      </c>
      <c r="K1413">
        <v>800</v>
      </c>
      <c r="L1413" t="s">
        <v>4653</v>
      </c>
      <c r="M1413" t="s">
        <v>152</v>
      </c>
      <c r="N1413" t="s">
        <v>6068</v>
      </c>
      <c r="O1413" t="s">
        <v>6069</v>
      </c>
      <c r="P1413" t="s">
        <v>71</v>
      </c>
      <c r="Q1413">
        <v>16</v>
      </c>
      <c r="R1413" t="s">
        <v>40</v>
      </c>
      <c r="S1413" t="s">
        <v>63</v>
      </c>
      <c r="T1413">
        <v>41743</v>
      </c>
      <c r="U1413" s="1">
        <v>45527</v>
      </c>
      <c r="V1413" t="s">
        <v>64</v>
      </c>
      <c r="W1413">
        <v>697961</v>
      </c>
      <c r="X1413" t="s">
        <v>6070</v>
      </c>
      <c r="Y1413">
        <v>554</v>
      </c>
      <c r="Z1413">
        <v>1822</v>
      </c>
      <c r="AA1413">
        <v>6</v>
      </c>
      <c r="AB1413">
        <v>4372.8</v>
      </c>
      <c r="AC1413">
        <f>Table1_1[[#This Row],[Price]]*Table1_1[[#This Row],[Quantity]]</f>
        <v>10932</v>
      </c>
    </row>
    <row r="1414" spans="1:29" x14ac:dyDescent="0.3">
      <c r="A1414" t="s">
        <v>28</v>
      </c>
      <c r="B1414" t="s">
        <v>29</v>
      </c>
      <c r="C1414" t="s">
        <v>148</v>
      </c>
      <c r="D1414" t="s">
        <v>267</v>
      </c>
      <c r="E1414" t="s">
        <v>56</v>
      </c>
      <c r="F1414" t="s">
        <v>33</v>
      </c>
      <c r="G1414">
        <v>39</v>
      </c>
      <c r="H1414">
        <v>400146</v>
      </c>
      <c r="I1414" t="s">
        <v>58</v>
      </c>
      <c r="J1414" s="3">
        <v>44218</v>
      </c>
      <c r="K1414">
        <v>1100</v>
      </c>
      <c r="L1414" t="s">
        <v>1831</v>
      </c>
      <c r="M1414" t="s">
        <v>496</v>
      </c>
      <c r="N1414" t="s">
        <v>6071</v>
      </c>
      <c r="O1414" t="s">
        <v>6072</v>
      </c>
      <c r="P1414" t="s">
        <v>51</v>
      </c>
      <c r="Q1414">
        <v>19</v>
      </c>
      <c r="R1414" t="s">
        <v>40</v>
      </c>
      <c r="S1414" t="s">
        <v>79</v>
      </c>
      <c r="T1414">
        <v>44853</v>
      </c>
      <c r="U1414" s="1">
        <v>45335</v>
      </c>
      <c r="V1414" t="s">
        <v>119</v>
      </c>
      <c r="W1414">
        <v>263912</v>
      </c>
      <c r="X1414" t="s">
        <v>6073</v>
      </c>
      <c r="Y1414">
        <v>288</v>
      </c>
      <c r="Z1414">
        <v>1174</v>
      </c>
      <c r="AA1414">
        <v>8</v>
      </c>
      <c r="AB1414">
        <v>3756.8</v>
      </c>
      <c r="AC1414">
        <f>Table1_1[[#This Row],[Price]]*Table1_1[[#This Row],[Quantity]]</f>
        <v>9392</v>
      </c>
    </row>
    <row r="1415" spans="1:29" x14ac:dyDescent="0.3">
      <c r="A1415" t="s">
        <v>28</v>
      </c>
      <c r="B1415" t="s">
        <v>29</v>
      </c>
      <c r="C1415" t="s">
        <v>44</v>
      </c>
      <c r="D1415" t="s">
        <v>31</v>
      </c>
      <c r="E1415" t="s">
        <v>46</v>
      </c>
      <c r="F1415" t="s">
        <v>47</v>
      </c>
      <c r="G1415">
        <v>78</v>
      </c>
      <c r="H1415">
        <v>415137</v>
      </c>
      <c r="I1415" t="s">
        <v>58</v>
      </c>
      <c r="J1415" s="3">
        <v>44571</v>
      </c>
      <c r="K1415">
        <v>1100</v>
      </c>
      <c r="L1415" t="s">
        <v>6074</v>
      </c>
      <c r="M1415" t="s">
        <v>1147</v>
      </c>
      <c r="N1415" t="s">
        <v>6075</v>
      </c>
      <c r="O1415" t="s">
        <v>6076</v>
      </c>
      <c r="P1415" t="s">
        <v>39</v>
      </c>
      <c r="Q1415">
        <v>10</v>
      </c>
      <c r="R1415" t="s">
        <v>40</v>
      </c>
      <c r="S1415" t="s">
        <v>41</v>
      </c>
      <c r="T1415">
        <v>72920</v>
      </c>
      <c r="U1415" s="1">
        <v>45471</v>
      </c>
      <c r="V1415" t="s">
        <v>52</v>
      </c>
      <c r="W1415">
        <v>610904</v>
      </c>
      <c r="X1415" t="s">
        <v>6077</v>
      </c>
      <c r="Y1415">
        <v>349</v>
      </c>
      <c r="Z1415">
        <v>2771</v>
      </c>
      <c r="AA1415">
        <v>5</v>
      </c>
      <c r="AB1415">
        <v>5542</v>
      </c>
      <c r="AC1415">
        <f>Table1_1[[#This Row],[Price]]*Table1_1[[#This Row],[Quantity]]</f>
        <v>13855</v>
      </c>
    </row>
    <row r="1416" spans="1:29" x14ac:dyDescent="0.3">
      <c r="A1416" t="s">
        <v>28</v>
      </c>
      <c r="B1416" t="s">
        <v>29</v>
      </c>
      <c r="C1416" t="s">
        <v>44</v>
      </c>
      <c r="D1416" t="s">
        <v>616</v>
      </c>
      <c r="E1416" t="s">
        <v>56</v>
      </c>
      <c r="F1416" t="s">
        <v>175</v>
      </c>
      <c r="G1416">
        <v>84</v>
      </c>
      <c r="H1416">
        <v>401337</v>
      </c>
      <c r="I1416" t="s">
        <v>58</v>
      </c>
      <c r="J1416" s="3">
        <v>44876</v>
      </c>
      <c r="K1416">
        <v>1100</v>
      </c>
      <c r="L1416" t="s">
        <v>6078</v>
      </c>
      <c r="M1416" t="s">
        <v>269</v>
      </c>
      <c r="N1416" t="s">
        <v>6079</v>
      </c>
      <c r="O1416" t="s">
        <v>6080</v>
      </c>
      <c r="P1416" t="s">
        <v>51</v>
      </c>
      <c r="Q1416">
        <v>13</v>
      </c>
      <c r="R1416" t="s">
        <v>40</v>
      </c>
      <c r="S1416" t="s">
        <v>63</v>
      </c>
      <c r="T1416">
        <v>86026</v>
      </c>
      <c r="U1416" s="1">
        <v>45353</v>
      </c>
      <c r="V1416" t="s">
        <v>72</v>
      </c>
      <c r="W1416">
        <v>515051</v>
      </c>
      <c r="X1416" t="s">
        <v>1520</v>
      </c>
      <c r="Y1416">
        <v>229</v>
      </c>
      <c r="Z1416">
        <v>1012</v>
      </c>
      <c r="AA1416">
        <v>6</v>
      </c>
      <c r="AB1416">
        <v>2428.8000000000002</v>
      </c>
      <c r="AC1416">
        <f>Table1_1[[#This Row],[Price]]*Table1_1[[#This Row],[Quantity]]</f>
        <v>6072</v>
      </c>
    </row>
    <row r="1417" spans="1:29" x14ac:dyDescent="0.3">
      <c r="A1417" t="s">
        <v>28</v>
      </c>
      <c r="B1417" t="s">
        <v>29</v>
      </c>
      <c r="C1417" t="s">
        <v>30</v>
      </c>
      <c r="D1417" t="s">
        <v>220</v>
      </c>
      <c r="E1417" t="s">
        <v>56</v>
      </c>
      <c r="F1417" t="s">
        <v>135</v>
      </c>
      <c r="G1417">
        <v>30</v>
      </c>
      <c r="H1417">
        <v>428207</v>
      </c>
      <c r="I1417" t="s">
        <v>34</v>
      </c>
      <c r="J1417" s="3">
        <v>44783</v>
      </c>
      <c r="K1417">
        <v>950</v>
      </c>
      <c r="L1417" t="s">
        <v>6081</v>
      </c>
      <c r="M1417" t="s">
        <v>478</v>
      </c>
      <c r="N1417" t="s">
        <v>6082</v>
      </c>
      <c r="O1417" t="s">
        <v>6083</v>
      </c>
      <c r="P1417" t="s">
        <v>51</v>
      </c>
      <c r="Q1417">
        <v>12</v>
      </c>
      <c r="R1417" t="s">
        <v>88</v>
      </c>
      <c r="S1417" t="s">
        <v>41</v>
      </c>
      <c r="T1417">
        <v>94564</v>
      </c>
      <c r="U1417" s="1">
        <v>45520</v>
      </c>
      <c r="V1417" t="s">
        <v>64</v>
      </c>
      <c r="W1417">
        <v>692932</v>
      </c>
      <c r="X1417" t="s">
        <v>6084</v>
      </c>
      <c r="Y1417">
        <v>995</v>
      </c>
      <c r="Z1417">
        <v>2950</v>
      </c>
      <c r="AA1417">
        <v>1</v>
      </c>
      <c r="AB1417">
        <v>1180</v>
      </c>
      <c r="AC1417">
        <f>Table1_1[[#This Row],[Price]]*Table1_1[[#This Row],[Quantity]]</f>
        <v>2950</v>
      </c>
    </row>
    <row r="1418" spans="1:29" x14ac:dyDescent="0.3">
      <c r="A1418" t="s">
        <v>28</v>
      </c>
      <c r="B1418" t="s">
        <v>29</v>
      </c>
      <c r="C1418" t="s">
        <v>157</v>
      </c>
      <c r="D1418" t="s">
        <v>170</v>
      </c>
      <c r="E1418" t="s">
        <v>56</v>
      </c>
      <c r="F1418" t="s">
        <v>33</v>
      </c>
      <c r="G1418">
        <v>11</v>
      </c>
      <c r="H1418">
        <v>404995</v>
      </c>
      <c r="I1418" t="s">
        <v>34</v>
      </c>
      <c r="J1418" s="3">
        <v>44041</v>
      </c>
      <c r="K1418">
        <v>800</v>
      </c>
      <c r="L1418" t="s">
        <v>6085</v>
      </c>
      <c r="M1418" t="s">
        <v>552</v>
      </c>
      <c r="N1418" t="s">
        <v>6086</v>
      </c>
      <c r="O1418" t="s">
        <v>6087</v>
      </c>
      <c r="P1418" t="s">
        <v>87</v>
      </c>
      <c r="Q1418">
        <v>13</v>
      </c>
      <c r="R1418" t="s">
        <v>88</v>
      </c>
      <c r="S1418" t="s">
        <v>41</v>
      </c>
      <c r="T1418">
        <v>85117</v>
      </c>
      <c r="U1418" s="1">
        <v>45466</v>
      </c>
      <c r="V1418" t="s">
        <v>52</v>
      </c>
      <c r="W1418">
        <v>110106</v>
      </c>
      <c r="X1418" t="s">
        <v>6088</v>
      </c>
      <c r="Y1418">
        <v>416</v>
      </c>
      <c r="Z1418">
        <v>2380</v>
      </c>
      <c r="AA1418">
        <v>7</v>
      </c>
      <c r="AB1418">
        <v>6664</v>
      </c>
      <c r="AC1418">
        <f>Table1_1[[#This Row],[Price]]*Table1_1[[#This Row],[Quantity]]</f>
        <v>16660</v>
      </c>
    </row>
    <row r="1419" spans="1:29" x14ac:dyDescent="0.3">
      <c r="A1419" t="s">
        <v>28</v>
      </c>
      <c r="B1419" t="s">
        <v>29</v>
      </c>
      <c r="C1419" t="s">
        <v>148</v>
      </c>
      <c r="D1419" t="s">
        <v>98</v>
      </c>
      <c r="E1419" t="s">
        <v>46</v>
      </c>
      <c r="F1419" t="s">
        <v>47</v>
      </c>
      <c r="G1419">
        <v>52</v>
      </c>
      <c r="H1419">
        <v>423483</v>
      </c>
      <c r="I1419" t="s">
        <v>58</v>
      </c>
      <c r="J1419" s="3">
        <v>45629</v>
      </c>
      <c r="K1419">
        <v>1300</v>
      </c>
      <c r="L1419" t="s">
        <v>6089</v>
      </c>
      <c r="M1419" t="s">
        <v>670</v>
      </c>
      <c r="N1419" t="s">
        <v>6090</v>
      </c>
      <c r="O1419" t="s">
        <v>6091</v>
      </c>
      <c r="P1419" t="s">
        <v>71</v>
      </c>
      <c r="Q1419">
        <v>15</v>
      </c>
      <c r="R1419" t="s">
        <v>88</v>
      </c>
      <c r="S1419" t="s">
        <v>63</v>
      </c>
      <c r="T1419">
        <v>31462</v>
      </c>
      <c r="U1419" s="1">
        <v>45484</v>
      </c>
      <c r="V1419" t="s">
        <v>126</v>
      </c>
      <c r="W1419">
        <v>908369</v>
      </c>
      <c r="X1419" t="s">
        <v>6092</v>
      </c>
      <c r="Y1419">
        <v>840</v>
      </c>
      <c r="Z1419">
        <v>2357</v>
      </c>
      <c r="AA1419">
        <v>6</v>
      </c>
      <c r="AB1419">
        <v>5656.8</v>
      </c>
      <c r="AC1419">
        <f>Table1_1[[#This Row],[Price]]*Table1_1[[#This Row],[Quantity]]</f>
        <v>14142</v>
      </c>
    </row>
    <row r="1420" spans="1:29" x14ac:dyDescent="0.3">
      <c r="A1420" t="s">
        <v>28</v>
      </c>
      <c r="B1420" t="s">
        <v>29</v>
      </c>
      <c r="C1420" t="s">
        <v>30</v>
      </c>
      <c r="D1420" t="s">
        <v>349</v>
      </c>
      <c r="E1420" t="s">
        <v>46</v>
      </c>
      <c r="F1420" t="s">
        <v>106</v>
      </c>
      <c r="G1420">
        <v>78</v>
      </c>
      <c r="H1420">
        <v>411862</v>
      </c>
      <c r="I1420" t="s">
        <v>34</v>
      </c>
      <c r="J1420" s="3">
        <v>44533</v>
      </c>
      <c r="K1420">
        <v>1400</v>
      </c>
      <c r="L1420" t="s">
        <v>6093</v>
      </c>
      <c r="M1420" t="s">
        <v>417</v>
      </c>
      <c r="N1420" t="s">
        <v>6094</v>
      </c>
      <c r="O1420">
        <v>9401627659</v>
      </c>
      <c r="P1420" t="s">
        <v>71</v>
      </c>
      <c r="Q1420">
        <v>10</v>
      </c>
      <c r="R1420" t="s">
        <v>40</v>
      </c>
      <c r="S1420" t="s">
        <v>118</v>
      </c>
      <c r="T1420">
        <v>79206</v>
      </c>
      <c r="U1420" s="1">
        <v>45373</v>
      </c>
      <c r="V1420" t="s">
        <v>72</v>
      </c>
      <c r="W1420">
        <v>615587</v>
      </c>
      <c r="X1420" t="s">
        <v>6095</v>
      </c>
      <c r="Y1420">
        <v>239</v>
      </c>
      <c r="Z1420">
        <v>2631</v>
      </c>
      <c r="AA1420">
        <v>2</v>
      </c>
      <c r="AB1420">
        <v>2104.8000000000002</v>
      </c>
      <c r="AC1420">
        <f>Table1_1[[#This Row],[Price]]*Table1_1[[#This Row],[Quantity]]</f>
        <v>5262</v>
      </c>
    </row>
    <row r="1421" spans="1:29" x14ac:dyDescent="0.3">
      <c r="A1421" t="s">
        <v>28</v>
      </c>
      <c r="B1421" t="s">
        <v>29</v>
      </c>
      <c r="C1421" t="s">
        <v>44</v>
      </c>
      <c r="D1421" t="s">
        <v>82</v>
      </c>
      <c r="E1421" t="s">
        <v>56</v>
      </c>
      <c r="F1421" t="s">
        <v>106</v>
      </c>
      <c r="G1421">
        <v>16</v>
      </c>
      <c r="H1421">
        <v>419666</v>
      </c>
      <c r="I1421" t="s">
        <v>58</v>
      </c>
      <c r="J1421" s="3">
        <v>44261</v>
      </c>
      <c r="K1421">
        <v>950</v>
      </c>
      <c r="L1421" t="s">
        <v>6096</v>
      </c>
      <c r="M1421" t="s">
        <v>101</v>
      </c>
      <c r="N1421" t="s">
        <v>6097</v>
      </c>
      <c r="O1421" t="s">
        <v>6098</v>
      </c>
      <c r="P1421" t="s">
        <v>39</v>
      </c>
      <c r="Q1421">
        <v>8</v>
      </c>
      <c r="R1421" t="s">
        <v>88</v>
      </c>
      <c r="S1421" t="s">
        <v>63</v>
      </c>
      <c r="T1421">
        <v>27030</v>
      </c>
      <c r="U1421" s="1">
        <v>45315</v>
      </c>
      <c r="V1421" t="s">
        <v>111</v>
      </c>
      <c r="W1421">
        <v>275402</v>
      </c>
      <c r="X1421" t="s">
        <v>6099</v>
      </c>
      <c r="Y1421">
        <v>904</v>
      </c>
      <c r="Z1421">
        <v>1314</v>
      </c>
      <c r="AA1421">
        <v>8</v>
      </c>
      <c r="AB1421">
        <v>4204.8</v>
      </c>
      <c r="AC1421">
        <f>Table1_1[[#This Row],[Price]]*Table1_1[[#This Row],[Quantity]]</f>
        <v>10512</v>
      </c>
    </row>
    <row r="1422" spans="1:29" x14ac:dyDescent="0.3">
      <c r="A1422" t="s">
        <v>28</v>
      </c>
      <c r="B1422" t="s">
        <v>29</v>
      </c>
      <c r="C1422" t="s">
        <v>148</v>
      </c>
      <c r="D1422" t="s">
        <v>616</v>
      </c>
      <c r="E1422" t="s">
        <v>32</v>
      </c>
      <c r="F1422" t="s">
        <v>33</v>
      </c>
      <c r="G1422">
        <v>69</v>
      </c>
      <c r="H1422">
        <v>428909</v>
      </c>
      <c r="I1422" t="s">
        <v>58</v>
      </c>
      <c r="J1422" s="3">
        <v>45339</v>
      </c>
      <c r="K1422">
        <v>1000</v>
      </c>
      <c r="L1422" t="s">
        <v>6100</v>
      </c>
      <c r="M1422" t="s">
        <v>1460</v>
      </c>
      <c r="N1422" t="s">
        <v>6101</v>
      </c>
      <c r="O1422" t="s">
        <v>6102</v>
      </c>
      <c r="P1422" t="s">
        <v>87</v>
      </c>
      <c r="Q1422">
        <v>10</v>
      </c>
      <c r="R1422" t="s">
        <v>88</v>
      </c>
      <c r="S1422" t="s">
        <v>79</v>
      </c>
      <c r="T1422">
        <v>93124</v>
      </c>
      <c r="U1422" s="1">
        <v>45514</v>
      </c>
      <c r="V1422" t="s">
        <v>64</v>
      </c>
      <c r="W1422">
        <v>888973</v>
      </c>
      <c r="X1422" t="s">
        <v>6103</v>
      </c>
      <c r="Y1422">
        <v>416</v>
      </c>
      <c r="Z1422">
        <v>2102</v>
      </c>
      <c r="AA1422">
        <v>7</v>
      </c>
      <c r="AB1422">
        <v>5885.6</v>
      </c>
      <c r="AC1422">
        <f>Table1_1[[#This Row],[Price]]*Table1_1[[#This Row],[Quantity]]</f>
        <v>14714</v>
      </c>
    </row>
    <row r="1423" spans="1:29" x14ac:dyDescent="0.3">
      <c r="A1423" t="s">
        <v>28</v>
      </c>
      <c r="B1423" t="s">
        <v>29</v>
      </c>
      <c r="C1423" t="s">
        <v>66</v>
      </c>
      <c r="D1423" t="s">
        <v>621</v>
      </c>
      <c r="E1423" t="s">
        <v>32</v>
      </c>
      <c r="F1423" t="s">
        <v>57</v>
      </c>
      <c r="G1423">
        <v>24</v>
      </c>
      <c r="H1423">
        <v>418079</v>
      </c>
      <c r="I1423" t="s">
        <v>58</v>
      </c>
      <c r="J1423" s="3">
        <v>45600</v>
      </c>
      <c r="K1423">
        <v>1100</v>
      </c>
      <c r="L1423" t="s">
        <v>6104</v>
      </c>
      <c r="M1423" t="s">
        <v>76</v>
      </c>
      <c r="N1423" t="s">
        <v>6105</v>
      </c>
      <c r="O1423" t="s">
        <v>6106</v>
      </c>
      <c r="P1423" t="s">
        <v>51</v>
      </c>
      <c r="Q1423">
        <v>4</v>
      </c>
      <c r="R1423" t="s">
        <v>88</v>
      </c>
      <c r="S1423" t="s">
        <v>79</v>
      </c>
      <c r="T1423">
        <v>29630</v>
      </c>
      <c r="U1423" s="1">
        <v>45472</v>
      </c>
      <c r="V1423" t="s">
        <v>52</v>
      </c>
      <c r="W1423">
        <v>524550</v>
      </c>
      <c r="X1423" t="s">
        <v>6107</v>
      </c>
      <c r="Y1423">
        <v>518</v>
      </c>
      <c r="Z1423">
        <v>987</v>
      </c>
      <c r="AA1423">
        <v>2</v>
      </c>
      <c r="AB1423">
        <v>789.6</v>
      </c>
      <c r="AC1423">
        <f>Table1_1[[#This Row],[Price]]*Table1_1[[#This Row],[Quantity]]</f>
        <v>1974</v>
      </c>
    </row>
    <row r="1424" spans="1:29" x14ac:dyDescent="0.3">
      <c r="A1424" t="s">
        <v>28</v>
      </c>
      <c r="B1424" t="s">
        <v>29</v>
      </c>
      <c r="C1424" t="s">
        <v>193</v>
      </c>
      <c r="D1424" t="s">
        <v>274</v>
      </c>
      <c r="E1424" t="s">
        <v>32</v>
      </c>
      <c r="F1424" t="s">
        <v>355</v>
      </c>
      <c r="G1424">
        <v>13</v>
      </c>
      <c r="H1424">
        <v>420491</v>
      </c>
      <c r="I1424" t="s">
        <v>34</v>
      </c>
      <c r="J1424" s="3">
        <v>45156</v>
      </c>
      <c r="K1424">
        <v>800</v>
      </c>
      <c r="L1424" t="s">
        <v>6108</v>
      </c>
      <c r="M1424" t="s">
        <v>172</v>
      </c>
      <c r="N1424" t="s">
        <v>6109</v>
      </c>
      <c r="O1424" t="s">
        <v>6110</v>
      </c>
      <c r="P1424" t="s">
        <v>51</v>
      </c>
      <c r="Q1424">
        <v>17</v>
      </c>
      <c r="R1424" t="s">
        <v>40</v>
      </c>
      <c r="S1424" t="s">
        <v>63</v>
      </c>
      <c r="T1424">
        <v>70312</v>
      </c>
      <c r="U1424" s="1">
        <v>45570</v>
      </c>
      <c r="V1424" t="s">
        <v>155</v>
      </c>
      <c r="W1424">
        <v>128917</v>
      </c>
      <c r="X1424" t="s">
        <v>6111</v>
      </c>
      <c r="Y1424">
        <v>994</v>
      </c>
      <c r="Z1424">
        <v>1920</v>
      </c>
      <c r="AA1424">
        <v>8</v>
      </c>
      <c r="AB1424">
        <v>6144</v>
      </c>
      <c r="AC1424">
        <f>Table1_1[[#This Row],[Price]]*Table1_1[[#This Row],[Quantity]]</f>
        <v>15360</v>
      </c>
    </row>
    <row r="1425" spans="1:29" x14ac:dyDescent="0.3">
      <c r="A1425" t="s">
        <v>28</v>
      </c>
      <c r="B1425" t="s">
        <v>29</v>
      </c>
      <c r="C1425" t="s">
        <v>148</v>
      </c>
      <c r="D1425" t="s">
        <v>31</v>
      </c>
      <c r="E1425" t="s">
        <v>46</v>
      </c>
      <c r="F1425" t="s">
        <v>113</v>
      </c>
      <c r="G1425">
        <v>70</v>
      </c>
      <c r="H1425">
        <v>435101</v>
      </c>
      <c r="I1425" t="s">
        <v>34</v>
      </c>
      <c r="J1425" s="3">
        <v>45102</v>
      </c>
      <c r="K1425">
        <v>1200</v>
      </c>
      <c r="L1425" t="s">
        <v>6112</v>
      </c>
      <c r="M1425" t="s">
        <v>345</v>
      </c>
      <c r="N1425" t="s">
        <v>6113</v>
      </c>
      <c r="O1425" t="s">
        <v>6114</v>
      </c>
      <c r="P1425" t="s">
        <v>87</v>
      </c>
      <c r="Q1425">
        <v>5</v>
      </c>
      <c r="R1425" t="s">
        <v>40</v>
      </c>
      <c r="S1425" t="s">
        <v>118</v>
      </c>
      <c r="T1425">
        <v>38057</v>
      </c>
      <c r="U1425" s="1">
        <v>45595</v>
      </c>
      <c r="V1425" t="s">
        <v>155</v>
      </c>
      <c r="W1425">
        <v>649437</v>
      </c>
      <c r="X1425" t="s">
        <v>6115</v>
      </c>
      <c r="Y1425">
        <v>300</v>
      </c>
      <c r="Z1425">
        <v>993</v>
      </c>
      <c r="AA1425">
        <v>3</v>
      </c>
      <c r="AB1425">
        <v>1191.6000000000001</v>
      </c>
      <c r="AC1425">
        <f>Table1_1[[#This Row],[Price]]*Table1_1[[#This Row],[Quantity]]</f>
        <v>2979</v>
      </c>
    </row>
    <row r="1426" spans="1:29" x14ac:dyDescent="0.3">
      <c r="A1426" t="s">
        <v>28</v>
      </c>
      <c r="B1426" t="s">
        <v>29</v>
      </c>
      <c r="C1426" t="s">
        <v>66</v>
      </c>
      <c r="D1426" t="s">
        <v>511</v>
      </c>
      <c r="E1426" t="s">
        <v>32</v>
      </c>
      <c r="F1426" t="s">
        <v>33</v>
      </c>
      <c r="G1426">
        <v>77</v>
      </c>
      <c r="H1426">
        <v>407136</v>
      </c>
      <c r="I1426" t="s">
        <v>34</v>
      </c>
      <c r="J1426" s="3">
        <v>45088</v>
      </c>
      <c r="K1426">
        <v>800</v>
      </c>
      <c r="L1426" t="s">
        <v>6117</v>
      </c>
      <c r="M1426" t="s">
        <v>152</v>
      </c>
      <c r="N1426" t="s">
        <v>6118</v>
      </c>
      <c r="O1426" t="s">
        <v>6119</v>
      </c>
      <c r="P1426" t="s">
        <v>87</v>
      </c>
      <c r="Q1426">
        <v>15</v>
      </c>
      <c r="R1426" t="s">
        <v>88</v>
      </c>
      <c r="S1426" t="s">
        <v>79</v>
      </c>
      <c r="T1426">
        <v>98289</v>
      </c>
      <c r="U1426" s="1">
        <v>45413</v>
      </c>
      <c r="V1426" t="s">
        <v>140</v>
      </c>
      <c r="W1426">
        <v>654112</v>
      </c>
      <c r="X1426" t="s">
        <v>6120</v>
      </c>
      <c r="Y1426">
        <v>863</v>
      </c>
      <c r="Z1426">
        <v>2989</v>
      </c>
      <c r="AA1426">
        <v>7</v>
      </c>
      <c r="AB1426">
        <v>8369.2000000000007</v>
      </c>
      <c r="AC1426">
        <f>Table1_1[[#This Row],[Price]]*Table1_1[[#This Row],[Quantity]]</f>
        <v>20923</v>
      </c>
    </row>
    <row r="1427" spans="1:29" x14ac:dyDescent="0.3">
      <c r="A1427" t="s">
        <v>28</v>
      </c>
      <c r="B1427" t="s">
        <v>29</v>
      </c>
      <c r="C1427" t="s">
        <v>157</v>
      </c>
      <c r="D1427" t="s">
        <v>349</v>
      </c>
      <c r="E1427" t="s">
        <v>56</v>
      </c>
      <c r="F1427" t="s">
        <v>113</v>
      </c>
      <c r="G1427">
        <v>24</v>
      </c>
      <c r="H1427">
        <v>424084</v>
      </c>
      <c r="I1427" t="s">
        <v>34</v>
      </c>
      <c r="J1427" s="3">
        <v>45565</v>
      </c>
      <c r="K1427">
        <v>950</v>
      </c>
      <c r="L1427" t="s">
        <v>6121</v>
      </c>
      <c r="M1427" t="s">
        <v>731</v>
      </c>
      <c r="N1427" t="s">
        <v>6122</v>
      </c>
      <c r="O1427" t="s">
        <v>6123</v>
      </c>
      <c r="P1427" t="s">
        <v>87</v>
      </c>
      <c r="Q1427">
        <v>10</v>
      </c>
      <c r="R1427" t="s">
        <v>88</v>
      </c>
      <c r="S1427" t="s">
        <v>41</v>
      </c>
      <c r="T1427">
        <v>56091</v>
      </c>
      <c r="U1427" s="1">
        <v>45574</v>
      </c>
      <c r="V1427" t="s">
        <v>155</v>
      </c>
      <c r="W1427">
        <v>820863</v>
      </c>
      <c r="X1427" t="s">
        <v>6124</v>
      </c>
      <c r="Y1427">
        <v>347</v>
      </c>
      <c r="Z1427">
        <v>2502</v>
      </c>
      <c r="AA1427">
        <v>7</v>
      </c>
      <c r="AB1427">
        <v>7005.6</v>
      </c>
      <c r="AC1427">
        <f>Table1_1[[#This Row],[Price]]*Table1_1[[#This Row],[Quantity]]</f>
        <v>17514</v>
      </c>
    </row>
    <row r="1428" spans="1:29" x14ac:dyDescent="0.3">
      <c r="A1428" t="s">
        <v>28</v>
      </c>
      <c r="B1428" t="s">
        <v>29</v>
      </c>
      <c r="C1428" t="s">
        <v>193</v>
      </c>
      <c r="D1428" t="s">
        <v>411</v>
      </c>
      <c r="E1428" t="s">
        <v>32</v>
      </c>
      <c r="F1428" t="s">
        <v>33</v>
      </c>
      <c r="G1428">
        <v>13</v>
      </c>
      <c r="H1428">
        <v>438592</v>
      </c>
      <c r="I1428" t="s">
        <v>58</v>
      </c>
      <c r="J1428" s="3">
        <v>44267</v>
      </c>
      <c r="K1428">
        <v>1000</v>
      </c>
      <c r="L1428" t="s">
        <v>6125</v>
      </c>
      <c r="M1428" t="s">
        <v>1007</v>
      </c>
      <c r="N1428" t="s">
        <v>6126</v>
      </c>
      <c r="O1428" t="s">
        <v>6127</v>
      </c>
      <c r="P1428" t="s">
        <v>51</v>
      </c>
      <c r="Q1428">
        <v>18</v>
      </c>
      <c r="R1428" t="s">
        <v>88</v>
      </c>
      <c r="S1428" t="s">
        <v>79</v>
      </c>
      <c r="T1428">
        <v>19476</v>
      </c>
      <c r="U1428" s="1">
        <v>45346</v>
      </c>
      <c r="V1428" t="s">
        <v>119</v>
      </c>
      <c r="W1428">
        <v>360774</v>
      </c>
      <c r="X1428" t="s">
        <v>6128</v>
      </c>
      <c r="Y1428">
        <v>829</v>
      </c>
      <c r="Z1428">
        <v>513</v>
      </c>
      <c r="AA1428">
        <v>6</v>
      </c>
      <c r="AB1428">
        <v>1231.2</v>
      </c>
      <c r="AC1428">
        <f>Table1_1[[#This Row],[Price]]*Table1_1[[#This Row],[Quantity]]</f>
        <v>3078</v>
      </c>
    </row>
    <row r="1429" spans="1:29" x14ac:dyDescent="0.3">
      <c r="A1429" t="s">
        <v>28</v>
      </c>
      <c r="B1429" t="s">
        <v>29</v>
      </c>
      <c r="C1429" t="s">
        <v>44</v>
      </c>
      <c r="D1429" t="s">
        <v>55</v>
      </c>
      <c r="E1429" t="s">
        <v>46</v>
      </c>
      <c r="F1429" t="s">
        <v>175</v>
      </c>
      <c r="G1429">
        <v>18</v>
      </c>
      <c r="H1429">
        <v>403391</v>
      </c>
      <c r="I1429" t="s">
        <v>34</v>
      </c>
      <c r="J1429" s="3">
        <v>44866</v>
      </c>
      <c r="K1429">
        <v>950</v>
      </c>
      <c r="L1429" t="s">
        <v>6129</v>
      </c>
      <c r="M1429" t="s">
        <v>232</v>
      </c>
      <c r="N1429" t="s">
        <v>6130</v>
      </c>
      <c r="O1429" t="s">
        <v>6131</v>
      </c>
      <c r="P1429" t="s">
        <v>39</v>
      </c>
      <c r="Q1429">
        <v>12</v>
      </c>
      <c r="R1429" t="s">
        <v>88</v>
      </c>
      <c r="S1429" t="s">
        <v>41</v>
      </c>
      <c r="T1429">
        <v>46213</v>
      </c>
      <c r="U1429" s="1">
        <v>45297</v>
      </c>
      <c r="V1429" t="s">
        <v>111</v>
      </c>
      <c r="W1429">
        <v>689994</v>
      </c>
      <c r="X1429" t="s">
        <v>6132</v>
      </c>
      <c r="Y1429">
        <v>491</v>
      </c>
      <c r="Z1429">
        <v>546</v>
      </c>
      <c r="AA1429">
        <v>4</v>
      </c>
      <c r="AB1429">
        <v>873.6</v>
      </c>
      <c r="AC1429">
        <f>Table1_1[[#This Row],[Price]]*Table1_1[[#This Row],[Quantity]]</f>
        <v>2184</v>
      </c>
    </row>
    <row r="1430" spans="1:29" x14ac:dyDescent="0.3">
      <c r="A1430" t="s">
        <v>28</v>
      </c>
      <c r="B1430" t="s">
        <v>29</v>
      </c>
      <c r="C1430" t="s">
        <v>66</v>
      </c>
      <c r="D1430" t="s">
        <v>55</v>
      </c>
      <c r="E1430" t="s">
        <v>56</v>
      </c>
      <c r="F1430" t="s">
        <v>83</v>
      </c>
      <c r="G1430">
        <v>3</v>
      </c>
      <c r="H1430">
        <v>432581</v>
      </c>
      <c r="I1430" t="s">
        <v>34</v>
      </c>
      <c r="J1430" s="3">
        <v>44053</v>
      </c>
      <c r="K1430">
        <v>1300</v>
      </c>
      <c r="L1430" t="s">
        <v>6133</v>
      </c>
      <c r="M1430" t="s">
        <v>152</v>
      </c>
      <c r="N1430" t="s">
        <v>6134</v>
      </c>
      <c r="O1430" t="s">
        <v>6135</v>
      </c>
      <c r="P1430" t="s">
        <v>51</v>
      </c>
      <c r="Q1430">
        <v>11</v>
      </c>
      <c r="R1430" t="s">
        <v>88</v>
      </c>
      <c r="S1430" t="s">
        <v>79</v>
      </c>
      <c r="T1430">
        <v>82839</v>
      </c>
      <c r="U1430" s="1">
        <v>45446</v>
      </c>
      <c r="V1430" t="s">
        <v>52</v>
      </c>
      <c r="W1430">
        <v>618723</v>
      </c>
      <c r="X1430" t="s">
        <v>6136</v>
      </c>
      <c r="Y1430">
        <v>290</v>
      </c>
      <c r="Z1430">
        <v>1423</v>
      </c>
      <c r="AA1430">
        <v>6</v>
      </c>
      <c r="AB1430">
        <v>3415.2000000000003</v>
      </c>
      <c r="AC1430">
        <f>Table1_1[[#This Row],[Price]]*Table1_1[[#This Row],[Quantity]]</f>
        <v>8538</v>
      </c>
    </row>
    <row r="1431" spans="1:29" x14ac:dyDescent="0.3">
      <c r="A1431" t="s">
        <v>28</v>
      </c>
      <c r="B1431" t="s">
        <v>29</v>
      </c>
      <c r="C1431" t="s">
        <v>66</v>
      </c>
      <c r="D1431" t="s">
        <v>364</v>
      </c>
      <c r="E1431" t="s">
        <v>32</v>
      </c>
      <c r="F1431" t="s">
        <v>355</v>
      </c>
      <c r="G1431">
        <v>26</v>
      </c>
      <c r="H1431">
        <v>405626</v>
      </c>
      <c r="I1431" t="s">
        <v>58</v>
      </c>
      <c r="J1431" s="3">
        <v>45494</v>
      </c>
      <c r="K1431">
        <v>1000</v>
      </c>
      <c r="L1431" t="s">
        <v>6138</v>
      </c>
      <c r="M1431" t="s">
        <v>49</v>
      </c>
      <c r="N1431" t="s">
        <v>6139</v>
      </c>
      <c r="O1431" t="s">
        <v>6140</v>
      </c>
      <c r="P1431" t="s">
        <v>39</v>
      </c>
      <c r="Q1431">
        <v>9</v>
      </c>
      <c r="R1431" t="s">
        <v>40</v>
      </c>
      <c r="S1431" t="s">
        <v>41</v>
      </c>
      <c r="T1431">
        <v>53676</v>
      </c>
      <c r="U1431" s="1">
        <v>45531</v>
      </c>
      <c r="V1431" t="s">
        <v>64</v>
      </c>
      <c r="W1431">
        <v>197304</v>
      </c>
      <c r="X1431" t="s">
        <v>6141</v>
      </c>
      <c r="Y1431">
        <v>541</v>
      </c>
      <c r="Z1431">
        <v>2605</v>
      </c>
      <c r="AA1431">
        <v>5</v>
      </c>
      <c r="AB1431">
        <v>5210</v>
      </c>
      <c r="AC1431">
        <f>Table1_1[[#This Row],[Price]]*Table1_1[[#This Row],[Quantity]]</f>
        <v>13025</v>
      </c>
    </row>
    <row r="1432" spans="1:29" x14ac:dyDescent="0.3">
      <c r="A1432" t="s">
        <v>28</v>
      </c>
      <c r="B1432" t="s">
        <v>29</v>
      </c>
      <c r="C1432" t="s">
        <v>148</v>
      </c>
      <c r="D1432" t="s">
        <v>237</v>
      </c>
      <c r="E1432" t="s">
        <v>56</v>
      </c>
      <c r="F1432" t="s">
        <v>113</v>
      </c>
      <c r="G1432">
        <v>47</v>
      </c>
      <c r="H1432">
        <v>403330</v>
      </c>
      <c r="I1432" t="s">
        <v>34</v>
      </c>
      <c r="J1432" s="3">
        <v>44607</v>
      </c>
      <c r="K1432">
        <v>1400</v>
      </c>
      <c r="L1432" t="s">
        <v>6142</v>
      </c>
      <c r="M1432" t="s">
        <v>293</v>
      </c>
      <c r="N1432" t="s">
        <v>6143</v>
      </c>
      <c r="O1432" t="s">
        <v>6144</v>
      </c>
      <c r="P1432" t="s">
        <v>87</v>
      </c>
      <c r="Q1432">
        <v>4</v>
      </c>
      <c r="R1432" t="s">
        <v>88</v>
      </c>
      <c r="S1432" t="s">
        <v>118</v>
      </c>
      <c r="T1432">
        <v>41641</v>
      </c>
      <c r="U1432" s="1">
        <v>45323</v>
      </c>
      <c r="V1432" t="s">
        <v>119</v>
      </c>
      <c r="W1432">
        <v>925676</v>
      </c>
      <c r="X1432" t="s">
        <v>6145</v>
      </c>
      <c r="Y1432">
        <v>760</v>
      </c>
      <c r="Z1432">
        <v>733</v>
      </c>
      <c r="AA1432">
        <v>1</v>
      </c>
      <c r="AB1432">
        <v>293.2</v>
      </c>
      <c r="AC1432">
        <f>Table1_1[[#This Row],[Price]]*Table1_1[[#This Row],[Quantity]]</f>
        <v>733</v>
      </c>
    </row>
    <row r="1433" spans="1:29" x14ac:dyDescent="0.3">
      <c r="A1433" t="s">
        <v>28</v>
      </c>
      <c r="B1433" t="s">
        <v>29</v>
      </c>
      <c r="C1433" t="s">
        <v>193</v>
      </c>
      <c r="D1433" t="s">
        <v>237</v>
      </c>
      <c r="E1433" t="s">
        <v>46</v>
      </c>
      <c r="F1433" t="s">
        <v>83</v>
      </c>
      <c r="G1433">
        <v>72</v>
      </c>
      <c r="H1433">
        <v>407128</v>
      </c>
      <c r="I1433" t="s">
        <v>34</v>
      </c>
      <c r="J1433" s="3">
        <v>45613</v>
      </c>
      <c r="K1433">
        <v>1400</v>
      </c>
      <c r="L1433" t="s">
        <v>6146</v>
      </c>
      <c r="M1433" t="s">
        <v>568</v>
      </c>
      <c r="N1433" t="s">
        <v>6147</v>
      </c>
      <c r="O1433">
        <v>1234999094</v>
      </c>
      <c r="P1433" t="s">
        <v>51</v>
      </c>
      <c r="Q1433">
        <v>12</v>
      </c>
      <c r="R1433" t="s">
        <v>88</v>
      </c>
      <c r="S1433" t="s">
        <v>63</v>
      </c>
      <c r="T1433">
        <v>67106</v>
      </c>
      <c r="U1433" s="1">
        <v>45610</v>
      </c>
      <c r="V1433" t="s">
        <v>42</v>
      </c>
      <c r="W1433">
        <v>367570</v>
      </c>
      <c r="X1433" t="s">
        <v>6148</v>
      </c>
      <c r="Y1433">
        <v>295</v>
      </c>
      <c r="Z1433">
        <v>2830</v>
      </c>
      <c r="AA1433">
        <v>2</v>
      </c>
      <c r="AB1433">
        <v>2264</v>
      </c>
      <c r="AC1433">
        <f>Table1_1[[#This Row],[Price]]*Table1_1[[#This Row],[Quantity]]</f>
        <v>5660</v>
      </c>
    </row>
    <row r="1434" spans="1:29" x14ac:dyDescent="0.3">
      <c r="A1434" t="s">
        <v>28</v>
      </c>
      <c r="B1434" t="s">
        <v>29</v>
      </c>
      <c r="C1434" t="s">
        <v>157</v>
      </c>
      <c r="D1434" t="s">
        <v>421</v>
      </c>
      <c r="E1434" t="s">
        <v>46</v>
      </c>
      <c r="F1434" t="s">
        <v>175</v>
      </c>
      <c r="G1434">
        <v>47</v>
      </c>
      <c r="H1434">
        <v>439052</v>
      </c>
      <c r="I1434" t="s">
        <v>34</v>
      </c>
      <c r="J1434" s="3">
        <v>45039</v>
      </c>
      <c r="K1434">
        <v>1200</v>
      </c>
      <c r="L1434" t="s">
        <v>6149</v>
      </c>
      <c r="M1434" t="s">
        <v>239</v>
      </c>
      <c r="N1434" t="s">
        <v>6150</v>
      </c>
      <c r="O1434" t="s">
        <v>6151</v>
      </c>
      <c r="P1434" t="s">
        <v>39</v>
      </c>
      <c r="Q1434">
        <v>9</v>
      </c>
      <c r="R1434" t="s">
        <v>40</v>
      </c>
      <c r="S1434" t="s">
        <v>41</v>
      </c>
      <c r="T1434">
        <v>29730</v>
      </c>
      <c r="U1434" s="1">
        <v>45444</v>
      </c>
      <c r="V1434" t="s">
        <v>52</v>
      </c>
      <c r="W1434">
        <v>290838</v>
      </c>
      <c r="X1434" t="s">
        <v>6152</v>
      </c>
      <c r="Y1434">
        <v>544</v>
      </c>
      <c r="Z1434">
        <v>2417</v>
      </c>
      <c r="AA1434">
        <v>3</v>
      </c>
      <c r="AB1434">
        <v>2900.4</v>
      </c>
      <c r="AC1434">
        <f>Table1_1[[#This Row],[Price]]*Table1_1[[#This Row],[Quantity]]</f>
        <v>7251</v>
      </c>
    </row>
    <row r="1435" spans="1:29" x14ac:dyDescent="0.3">
      <c r="A1435" t="s">
        <v>28</v>
      </c>
      <c r="B1435" t="s">
        <v>29</v>
      </c>
      <c r="C1435" t="s">
        <v>30</v>
      </c>
      <c r="D1435" t="s">
        <v>170</v>
      </c>
      <c r="E1435" t="s">
        <v>56</v>
      </c>
      <c r="F1435" t="s">
        <v>175</v>
      </c>
      <c r="G1435">
        <v>74</v>
      </c>
      <c r="H1435">
        <v>431844</v>
      </c>
      <c r="I1435" t="s">
        <v>58</v>
      </c>
      <c r="J1435" s="3">
        <v>45594</v>
      </c>
      <c r="K1435">
        <v>1200</v>
      </c>
      <c r="L1435" t="s">
        <v>6153</v>
      </c>
      <c r="M1435" t="s">
        <v>159</v>
      </c>
      <c r="N1435" t="s">
        <v>6154</v>
      </c>
      <c r="O1435" t="s">
        <v>6155</v>
      </c>
      <c r="P1435" t="s">
        <v>51</v>
      </c>
      <c r="Q1435">
        <v>18</v>
      </c>
      <c r="R1435" t="s">
        <v>40</v>
      </c>
      <c r="S1435" t="s">
        <v>118</v>
      </c>
      <c r="T1435">
        <v>43944</v>
      </c>
      <c r="U1435" s="1">
        <v>45525</v>
      </c>
      <c r="V1435" t="s">
        <v>64</v>
      </c>
      <c r="W1435">
        <v>574724</v>
      </c>
      <c r="X1435" t="s">
        <v>6156</v>
      </c>
      <c r="Y1435">
        <v>442</v>
      </c>
      <c r="Z1435">
        <v>753</v>
      </c>
      <c r="AA1435">
        <v>7</v>
      </c>
      <c r="AB1435">
        <v>2108.4</v>
      </c>
      <c r="AC1435">
        <f>Table1_1[[#This Row],[Price]]*Table1_1[[#This Row],[Quantity]]</f>
        <v>5271</v>
      </c>
    </row>
    <row r="1436" spans="1:29" x14ac:dyDescent="0.3">
      <c r="A1436" t="s">
        <v>28</v>
      </c>
      <c r="B1436" t="s">
        <v>29</v>
      </c>
      <c r="C1436" t="s">
        <v>148</v>
      </c>
      <c r="D1436" t="s">
        <v>317</v>
      </c>
      <c r="E1436" t="s">
        <v>32</v>
      </c>
      <c r="F1436" t="s">
        <v>113</v>
      </c>
      <c r="G1436">
        <v>53</v>
      </c>
      <c r="H1436">
        <v>437775</v>
      </c>
      <c r="I1436" t="s">
        <v>58</v>
      </c>
      <c r="J1436" s="3">
        <v>44783</v>
      </c>
      <c r="K1436">
        <v>1100</v>
      </c>
      <c r="L1436" t="s">
        <v>6157</v>
      </c>
      <c r="M1436" t="s">
        <v>293</v>
      </c>
      <c r="N1436" t="s">
        <v>6158</v>
      </c>
      <c r="O1436" t="s">
        <v>6159</v>
      </c>
      <c r="P1436" t="s">
        <v>87</v>
      </c>
      <c r="Q1436">
        <v>17</v>
      </c>
      <c r="R1436" t="s">
        <v>40</v>
      </c>
      <c r="S1436" t="s">
        <v>63</v>
      </c>
      <c r="T1436">
        <v>27902</v>
      </c>
      <c r="U1436" s="1">
        <v>45559</v>
      </c>
      <c r="V1436" t="s">
        <v>180</v>
      </c>
      <c r="W1436">
        <v>968589</v>
      </c>
      <c r="X1436" t="s">
        <v>6160</v>
      </c>
      <c r="Y1436">
        <v>313</v>
      </c>
      <c r="Z1436">
        <v>2930</v>
      </c>
      <c r="AA1436">
        <v>5</v>
      </c>
      <c r="AB1436">
        <v>5860</v>
      </c>
      <c r="AC1436">
        <f>Table1_1[[#This Row],[Price]]*Table1_1[[#This Row],[Quantity]]</f>
        <v>14650</v>
      </c>
    </row>
    <row r="1437" spans="1:29" x14ac:dyDescent="0.3">
      <c r="A1437" t="s">
        <v>28</v>
      </c>
      <c r="B1437" t="s">
        <v>29</v>
      </c>
      <c r="C1437" t="s">
        <v>193</v>
      </c>
      <c r="D1437" t="s">
        <v>45</v>
      </c>
      <c r="E1437" t="s">
        <v>46</v>
      </c>
      <c r="F1437" t="s">
        <v>33</v>
      </c>
      <c r="G1437">
        <v>50</v>
      </c>
      <c r="H1437">
        <v>413362</v>
      </c>
      <c r="I1437" t="s">
        <v>58</v>
      </c>
      <c r="J1437" s="3">
        <v>45096</v>
      </c>
      <c r="K1437">
        <v>1400</v>
      </c>
      <c r="L1437" t="s">
        <v>6161</v>
      </c>
      <c r="M1437" t="s">
        <v>287</v>
      </c>
      <c r="N1437" t="s">
        <v>6162</v>
      </c>
      <c r="O1437">
        <v>-3035</v>
      </c>
      <c r="P1437" t="s">
        <v>71</v>
      </c>
      <c r="Q1437">
        <v>7</v>
      </c>
      <c r="R1437" t="s">
        <v>40</v>
      </c>
      <c r="S1437" t="s">
        <v>79</v>
      </c>
      <c r="T1437">
        <v>31029</v>
      </c>
      <c r="U1437" s="1">
        <v>45566</v>
      </c>
      <c r="V1437" t="s">
        <v>155</v>
      </c>
      <c r="W1437">
        <v>262740</v>
      </c>
      <c r="X1437" t="s">
        <v>6163</v>
      </c>
      <c r="Y1437">
        <v>416</v>
      </c>
      <c r="Z1437">
        <v>1646</v>
      </c>
      <c r="AA1437">
        <v>3</v>
      </c>
      <c r="AB1437">
        <v>1975.2</v>
      </c>
      <c r="AC1437">
        <f>Table1_1[[#This Row],[Price]]*Table1_1[[#This Row],[Quantity]]</f>
        <v>4938</v>
      </c>
    </row>
    <row r="1438" spans="1:29" x14ac:dyDescent="0.3">
      <c r="A1438" t="s">
        <v>28</v>
      </c>
      <c r="B1438" t="s">
        <v>29</v>
      </c>
      <c r="C1438" t="s">
        <v>157</v>
      </c>
      <c r="D1438" t="s">
        <v>317</v>
      </c>
      <c r="E1438" t="s">
        <v>56</v>
      </c>
      <c r="F1438" t="s">
        <v>47</v>
      </c>
      <c r="G1438">
        <v>8</v>
      </c>
      <c r="H1438">
        <v>420885</v>
      </c>
      <c r="I1438" t="s">
        <v>34</v>
      </c>
      <c r="J1438" s="3">
        <v>44580</v>
      </c>
      <c r="K1438">
        <v>800</v>
      </c>
      <c r="L1438" t="s">
        <v>6164</v>
      </c>
      <c r="M1438" t="s">
        <v>189</v>
      </c>
      <c r="N1438" t="s">
        <v>6165</v>
      </c>
      <c r="O1438" t="s">
        <v>6166</v>
      </c>
      <c r="P1438" t="s">
        <v>39</v>
      </c>
      <c r="Q1438">
        <v>9</v>
      </c>
      <c r="R1438" t="s">
        <v>88</v>
      </c>
      <c r="S1438" t="s">
        <v>63</v>
      </c>
      <c r="T1438">
        <v>81893</v>
      </c>
      <c r="U1438" s="1">
        <v>45459</v>
      </c>
      <c r="V1438" t="s">
        <v>52</v>
      </c>
      <c r="W1438">
        <v>979982</v>
      </c>
      <c r="X1438" t="s">
        <v>6167</v>
      </c>
      <c r="Y1438">
        <v>474</v>
      </c>
      <c r="Z1438">
        <v>1166</v>
      </c>
      <c r="AA1438">
        <v>8</v>
      </c>
      <c r="AB1438">
        <v>3731.2000000000003</v>
      </c>
      <c r="AC1438">
        <f>Table1_1[[#This Row],[Price]]*Table1_1[[#This Row],[Quantity]]</f>
        <v>9328</v>
      </c>
    </row>
    <row r="1439" spans="1:29" x14ac:dyDescent="0.3">
      <c r="A1439" t="s">
        <v>28</v>
      </c>
      <c r="B1439" t="s">
        <v>29</v>
      </c>
      <c r="C1439" t="s">
        <v>148</v>
      </c>
      <c r="D1439" t="s">
        <v>421</v>
      </c>
      <c r="E1439" t="s">
        <v>56</v>
      </c>
      <c r="F1439" t="s">
        <v>135</v>
      </c>
      <c r="G1439">
        <v>14</v>
      </c>
      <c r="H1439">
        <v>409694</v>
      </c>
      <c r="I1439" t="s">
        <v>58</v>
      </c>
      <c r="J1439" s="3">
        <v>43980</v>
      </c>
      <c r="K1439">
        <v>1000</v>
      </c>
      <c r="L1439" t="s">
        <v>6168</v>
      </c>
      <c r="M1439" t="s">
        <v>1007</v>
      </c>
      <c r="N1439" t="s">
        <v>6169</v>
      </c>
      <c r="O1439" t="s">
        <v>6170</v>
      </c>
      <c r="P1439" t="s">
        <v>71</v>
      </c>
      <c r="Q1439">
        <v>13</v>
      </c>
      <c r="R1439" t="s">
        <v>88</v>
      </c>
      <c r="S1439" t="s">
        <v>118</v>
      </c>
      <c r="T1439">
        <v>31823</v>
      </c>
      <c r="U1439" s="1">
        <v>45369</v>
      </c>
      <c r="V1439" t="s">
        <v>72</v>
      </c>
      <c r="W1439">
        <v>816550</v>
      </c>
      <c r="X1439" t="s">
        <v>6171</v>
      </c>
      <c r="Y1439">
        <v>328</v>
      </c>
      <c r="Z1439">
        <v>590</v>
      </c>
      <c r="AA1439">
        <v>1</v>
      </c>
      <c r="AB1439">
        <v>236</v>
      </c>
      <c r="AC1439">
        <f>Table1_1[[#This Row],[Price]]*Table1_1[[#This Row],[Quantity]]</f>
        <v>590</v>
      </c>
    </row>
    <row r="1440" spans="1:29" x14ac:dyDescent="0.3">
      <c r="A1440" t="s">
        <v>28</v>
      </c>
      <c r="B1440" t="s">
        <v>29</v>
      </c>
      <c r="C1440" t="s">
        <v>148</v>
      </c>
      <c r="D1440" t="s">
        <v>411</v>
      </c>
      <c r="E1440" t="s">
        <v>46</v>
      </c>
      <c r="F1440" t="s">
        <v>47</v>
      </c>
      <c r="G1440">
        <v>27</v>
      </c>
      <c r="H1440">
        <v>438391</v>
      </c>
      <c r="I1440" t="s">
        <v>58</v>
      </c>
      <c r="J1440" s="3">
        <v>44257</v>
      </c>
      <c r="K1440">
        <v>950</v>
      </c>
      <c r="L1440" t="s">
        <v>6172</v>
      </c>
      <c r="M1440" t="s">
        <v>1058</v>
      </c>
      <c r="N1440" t="s">
        <v>6173</v>
      </c>
      <c r="O1440" t="s">
        <v>6174</v>
      </c>
      <c r="P1440" t="s">
        <v>39</v>
      </c>
      <c r="Q1440">
        <v>19</v>
      </c>
      <c r="R1440" t="s">
        <v>88</v>
      </c>
      <c r="S1440" t="s">
        <v>79</v>
      </c>
      <c r="T1440">
        <v>72234</v>
      </c>
      <c r="U1440" s="1">
        <v>45471</v>
      </c>
      <c r="V1440" t="s">
        <v>52</v>
      </c>
      <c r="W1440">
        <v>554353</v>
      </c>
      <c r="X1440" t="s">
        <v>6175</v>
      </c>
      <c r="Y1440">
        <v>578</v>
      </c>
      <c r="Z1440">
        <v>1775</v>
      </c>
      <c r="AA1440">
        <v>7</v>
      </c>
      <c r="AB1440">
        <v>4970</v>
      </c>
      <c r="AC1440">
        <f>Table1_1[[#This Row],[Price]]*Table1_1[[#This Row],[Quantity]]</f>
        <v>12425</v>
      </c>
    </row>
    <row r="1441" spans="1:29" x14ac:dyDescent="0.3">
      <c r="A1441" t="s">
        <v>28</v>
      </c>
      <c r="B1441" t="s">
        <v>29</v>
      </c>
      <c r="C1441" t="s">
        <v>148</v>
      </c>
      <c r="D1441" t="s">
        <v>237</v>
      </c>
      <c r="E1441" t="s">
        <v>46</v>
      </c>
      <c r="F1441" t="s">
        <v>355</v>
      </c>
      <c r="G1441">
        <v>12</v>
      </c>
      <c r="H1441">
        <v>405438</v>
      </c>
      <c r="I1441" t="s">
        <v>58</v>
      </c>
      <c r="J1441" s="3">
        <v>44482</v>
      </c>
      <c r="K1441">
        <v>1400</v>
      </c>
      <c r="L1441" t="s">
        <v>6176</v>
      </c>
      <c r="M1441" t="s">
        <v>919</v>
      </c>
      <c r="N1441" t="s">
        <v>6177</v>
      </c>
      <c r="O1441" t="s">
        <v>6178</v>
      </c>
      <c r="P1441" t="s">
        <v>39</v>
      </c>
      <c r="Q1441">
        <v>4</v>
      </c>
      <c r="R1441" t="s">
        <v>88</v>
      </c>
      <c r="S1441" t="s">
        <v>118</v>
      </c>
      <c r="T1441">
        <v>84177</v>
      </c>
      <c r="U1441" s="1">
        <v>45381</v>
      </c>
      <c r="V1441" t="s">
        <v>72</v>
      </c>
      <c r="W1441">
        <v>984437</v>
      </c>
      <c r="X1441" t="s">
        <v>6179</v>
      </c>
      <c r="Y1441">
        <v>561</v>
      </c>
      <c r="Z1441">
        <v>1337</v>
      </c>
      <c r="AA1441">
        <v>4</v>
      </c>
      <c r="AB1441">
        <v>2139.2000000000003</v>
      </c>
      <c r="AC1441">
        <f>Table1_1[[#This Row],[Price]]*Table1_1[[#This Row],[Quantity]]</f>
        <v>5348</v>
      </c>
    </row>
    <row r="1442" spans="1:29" x14ac:dyDescent="0.3">
      <c r="A1442" t="s">
        <v>28</v>
      </c>
      <c r="B1442" t="s">
        <v>29</v>
      </c>
      <c r="C1442" t="s">
        <v>44</v>
      </c>
      <c r="D1442" t="s">
        <v>149</v>
      </c>
      <c r="E1442" t="s">
        <v>32</v>
      </c>
      <c r="F1442" t="s">
        <v>355</v>
      </c>
      <c r="G1442">
        <v>39</v>
      </c>
      <c r="H1442">
        <v>433472</v>
      </c>
      <c r="I1442" t="s">
        <v>34</v>
      </c>
      <c r="J1442" s="3">
        <v>44527</v>
      </c>
      <c r="K1442">
        <v>1400</v>
      </c>
      <c r="L1442" t="s">
        <v>6181</v>
      </c>
      <c r="M1442" t="s">
        <v>478</v>
      </c>
      <c r="N1442" t="s">
        <v>6182</v>
      </c>
      <c r="O1442" t="s">
        <v>6183</v>
      </c>
      <c r="P1442" t="s">
        <v>87</v>
      </c>
      <c r="Q1442">
        <v>17</v>
      </c>
      <c r="R1442" t="s">
        <v>40</v>
      </c>
      <c r="S1442" t="s">
        <v>118</v>
      </c>
      <c r="T1442">
        <v>36921</v>
      </c>
      <c r="U1442" s="1">
        <v>45611</v>
      </c>
      <c r="V1442" t="s">
        <v>42</v>
      </c>
      <c r="W1442">
        <v>893450</v>
      </c>
      <c r="X1442" t="s">
        <v>6184</v>
      </c>
      <c r="Y1442">
        <v>706</v>
      </c>
      <c r="Z1442">
        <v>1345</v>
      </c>
      <c r="AA1442">
        <v>4</v>
      </c>
      <c r="AB1442">
        <v>2152</v>
      </c>
      <c r="AC1442">
        <f>Table1_1[[#This Row],[Price]]*Table1_1[[#This Row],[Quantity]]</f>
        <v>5380</v>
      </c>
    </row>
    <row r="1443" spans="1:29" x14ac:dyDescent="0.3">
      <c r="A1443" t="s">
        <v>28</v>
      </c>
      <c r="B1443" t="s">
        <v>29</v>
      </c>
      <c r="C1443" t="s">
        <v>148</v>
      </c>
      <c r="D1443" t="s">
        <v>621</v>
      </c>
      <c r="E1443" t="s">
        <v>32</v>
      </c>
      <c r="F1443" t="s">
        <v>106</v>
      </c>
      <c r="G1443">
        <v>86</v>
      </c>
      <c r="H1443">
        <v>404753</v>
      </c>
      <c r="I1443" t="s">
        <v>58</v>
      </c>
      <c r="J1443" s="3">
        <v>44127</v>
      </c>
      <c r="K1443">
        <v>1300</v>
      </c>
      <c r="L1443" t="s">
        <v>6185</v>
      </c>
      <c r="M1443" t="s">
        <v>856</v>
      </c>
      <c r="N1443" t="s">
        <v>6186</v>
      </c>
      <c r="O1443" t="s">
        <v>6187</v>
      </c>
      <c r="P1443" t="s">
        <v>87</v>
      </c>
      <c r="Q1443">
        <v>16</v>
      </c>
      <c r="R1443" t="s">
        <v>40</v>
      </c>
      <c r="S1443" t="s">
        <v>41</v>
      </c>
      <c r="T1443">
        <v>52224</v>
      </c>
      <c r="U1443" s="1">
        <v>45440</v>
      </c>
      <c r="V1443" t="s">
        <v>140</v>
      </c>
      <c r="W1443">
        <v>213020</v>
      </c>
      <c r="X1443" t="s">
        <v>6188</v>
      </c>
      <c r="Y1443">
        <v>331</v>
      </c>
      <c r="Z1443">
        <v>2762</v>
      </c>
      <c r="AA1443">
        <v>4</v>
      </c>
      <c r="AB1443">
        <v>4419.2</v>
      </c>
      <c r="AC1443">
        <f>Table1_1[[#This Row],[Price]]*Table1_1[[#This Row],[Quantity]]</f>
        <v>11048</v>
      </c>
    </row>
    <row r="1444" spans="1:29" x14ac:dyDescent="0.3">
      <c r="A1444" t="s">
        <v>28</v>
      </c>
      <c r="B1444" t="s">
        <v>29</v>
      </c>
      <c r="C1444" t="s">
        <v>54</v>
      </c>
      <c r="D1444" t="s">
        <v>524</v>
      </c>
      <c r="E1444" t="s">
        <v>56</v>
      </c>
      <c r="F1444" t="s">
        <v>106</v>
      </c>
      <c r="G1444">
        <v>15</v>
      </c>
      <c r="H1444">
        <v>421941</v>
      </c>
      <c r="I1444" t="s">
        <v>58</v>
      </c>
      <c r="J1444" s="3">
        <v>45416</v>
      </c>
      <c r="K1444">
        <v>1200</v>
      </c>
      <c r="L1444" t="s">
        <v>6189</v>
      </c>
      <c r="M1444" t="s">
        <v>345</v>
      </c>
      <c r="N1444" t="s">
        <v>6190</v>
      </c>
      <c r="O1444" t="s">
        <v>6191</v>
      </c>
      <c r="P1444" t="s">
        <v>87</v>
      </c>
      <c r="Q1444">
        <v>10</v>
      </c>
      <c r="R1444" t="s">
        <v>40</v>
      </c>
      <c r="S1444" t="s">
        <v>79</v>
      </c>
      <c r="T1444">
        <v>74245</v>
      </c>
      <c r="U1444" s="1">
        <v>45558</v>
      </c>
      <c r="V1444" t="s">
        <v>180</v>
      </c>
      <c r="W1444">
        <v>986508</v>
      </c>
      <c r="X1444" t="s">
        <v>6192</v>
      </c>
      <c r="Y1444">
        <v>998</v>
      </c>
      <c r="Z1444">
        <v>1726</v>
      </c>
      <c r="AA1444">
        <v>3</v>
      </c>
      <c r="AB1444">
        <v>2071.2000000000003</v>
      </c>
      <c r="AC1444">
        <f>Table1_1[[#This Row],[Price]]*Table1_1[[#This Row],[Quantity]]</f>
        <v>5178</v>
      </c>
    </row>
    <row r="1445" spans="1:29" x14ac:dyDescent="0.3">
      <c r="A1445" t="s">
        <v>28</v>
      </c>
      <c r="B1445" t="s">
        <v>29</v>
      </c>
      <c r="C1445" t="s">
        <v>54</v>
      </c>
      <c r="D1445" t="s">
        <v>248</v>
      </c>
      <c r="E1445" t="s">
        <v>32</v>
      </c>
      <c r="F1445" t="s">
        <v>175</v>
      </c>
      <c r="G1445">
        <v>29</v>
      </c>
      <c r="H1445">
        <v>400254</v>
      </c>
      <c r="I1445" t="s">
        <v>34</v>
      </c>
      <c r="J1445" s="3">
        <v>44553</v>
      </c>
      <c r="K1445">
        <v>1200</v>
      </c>
      <c r="L1445" t="s">
        <v>6194</v>
      </c>
      <c r="M1445" t="s">
        <v>654</v>
      </c>
      <c r="N1445" t="s">
        <v>6195</v>
      </c>
      <c r="O1445" t="s">
        <v>6196</v>
      </c>
      <c r="P1445" t="s">
        <v>51</v>
      </c>
      <c r="Q1445">
        <v>15</v>
      </c>
      <c r="R1445" t="s">
        <v>88</v>
      </c>
      <c r="S1445" t="s">
        <v>63</v>
      </c>
      <c r="T1445">
        <v>48930</v>
      </c>
      <c r="U1445" s="1">
        <v>45343</v>
      </c>
      <c r="V1445" t="s">
        <v>119</v>
      </c>
      <c r="W1445">
        <v>289852</v>
      </c>
      <c r="X1445" t="s">
        <v>6197</v>
      </c>
      <c r="Y1445">
        <v>418</v>
      </c>
      <c r="Z1445">
        <v>2306</v>
      </c>
      <c r="AA1445">
        <v>4</v>
      </c>
      <c r="AB1445">
        <v>3689.6000000000004</v>
      </c>
      <c r="AC1445">
        <f>Table1_1[[#This Row],[Price]]*Table1_1[[#This Row],[Quantity]]</f>
        <v>9224</v>
      </c>
    </row>
    <row r="1446" spans="1:29" x14ac:dyDescent="0.3">
      <c r="A1446" t="s">
        <v>28</v>
      </c>
      <c r="B1446" t="s">
        <v>29</v>
      </c>
      <c r="C1446" t="s">
        <v>66</v>
      </c>
      <c r="D1446" t="s">
        <v>338</v>
      </c>
      <c r="E1446" t="s">
        <v>56</v>
      </c>
      <c r="F1446" t="s">
        <v>175</v>
      </c>
      <c r="G1446">
        <v>33</v>
      </c>
      <c r="H1446">
        <v>400272</v>
      </c>
      <c r="I1446" t="s">
        <v>34</v>
      </c>
      <c r="J1446" s="3">
        <v>44318</v>
      </c>
      <c r="K1446">
        <v>1300</v>
      </c>
      <c r="L1446" t="s">
        <v>6199</v>
      </c>
      <c r="M1446" t="s">
        <v>319</v>
      </c>
      <c r="N1446" t="s">
        <v>6200</v>
      </c>
      <c r="O1446" t="s">
        <v>6201</v>
      </c>
      <c r="P1446" t="s">
        <v>51</v>
      </c>
      <c r="Q1446">
        <v>19</v>
      </c>
      <c r="R1446" t="s">
        <v>88</v>
      </c>
      <c r="S1446" t="s">
        <v>41</v>
      </c>
      <c r="T1446">
        <v>90612</v>
      </c>
      <c r="U1446" s="1">
        <v>45315</v>
      </c>
      <c r="V1446" t="s">
        <v>111</v>
      </c>
      <c r="W1446">
        <v>618000</v>
      </c>
      <c r="X1446" t="s">
        <v>6202</v>
      </c>
      <c r="Y1446">
        <v>845</v>
      </c>
      <c r="Z1446">
        <v>892</v>
      </c>
      <c r="AA1446">
        <v>6</v>
      </c>
      <c r="AB1446">
        <v>2140.8000000000002</v>
      </c>
      <c r="AC1446">
        <f>Table1_1[[#This Row],[Price]]*Table1_1[[#This Row],[Quantity]]</f>
        <v>5352</v>
      </c>
    </row>
    <row r="1447" spans="1:29" x14ac:dyDescent="0.3">
      <c r="A1447" t="s">
        <v>28</v>
      </c>
      <c r="B1447" t="s">
        <v>29</v>
      </c>
      <c r="C1447" t="s">
        <v>193</v>
      </c>
      <c r="D1447" t="s">
        <v>55</v>
      </c>
      <c r="E1447" t="s">
        <v>46</v>
      </c>
      <c r="F1447" t="s">
        <v>33</v>
      </c>
      <c r="G1447">
        <v>28</v>
      </c>
      <c r="H1447">
        <v>408465</v>
      </c>
      <c r="I1447" t="s">
        <v>34</v>
      </c>
      <c r="J1447" s="3">
        <v>45215</v>
      </c>
      <c r="K1447">
        <v>1400</v>
      </c>
      <c r="L1447" t="s">
        <v>6203</v>
      </c>
      <c r="M1447" t="s">
        <v>670</v>
      </c>
      <c r="N1447" t="s">
        <v>6204</v>
      </c>
      <c r="O1447" t="s">
        <v>6205</v>
      </c>
      <c r="P1447" t="s">
        <v>71</v>
      </c>
      <c r="Q1447">
        <v>4</v>
      </c>
      <c r="R1447" t="s">
        <v>88</v>
      </c>
      <c r="S1447" t="s">
        <v>118</v>
      </c>
      <c r="T1447">
        <v>23183</v>
      </c>
      <c r="U1447" s="1">
        <v>45402</v>
      </c>
      <c r="V1447" t="s">
        <v>80</v>
      </c>
      <c r="W1447">
        <v>215153</v>
      </c>
      <c r="X1447" t="s">
        <v>6206</v>
      </c>
      <c r="Y1447">
        <v>826</v>
      </c>
      <c r="Z1447">
        <v>2619</v>
      </c>
      <c r="AA1447">
        <v>8</v>
      </c>
      <c r="AB1447">
        <v>8380.8000000000011</v>
      </c>
      <c r="AC1447">
        <f>Table1_1[[#This Row],[Price]]*Table1_1[[#This Row],[Quantity]]</f>
        <v>20952</v>
      </c>
    </row>
    <row r="1448" spans="1:29" x14ac:dyDescent="0.3">
      <c r="A1448" t="s">
        <v>28</v>
      </c>
      <c r="B1448" t="s">
        <v>29</v>
      </c>
      <c r="C1448" t="s">
        <v>91</v>
      </c>
      <c r="D1448" t="s">
        <v>274</v>
      </c>
      <c r="E1448" t="s">
        <v>56</v>
      </c>
      <c r="F1448" t="s">
        <v>83</v>
      </c>
      <c r="G1448">
        <v>32</v>
      </c>
      <c r="H1448">
        <v>429653</v>
      </c>
      <c r="I1448" t="s">
        <v>58</v>
      </c>
      <c r="J1448" s="3">
        <v>43980</v>
      </c>
      <c r="K1448">
        <v>1300</v>
      </c>
      <c r="L1448" t="s">
        <v>6208</v>
      </c>
      <c r="M1448" t="s">
        <v>568</v>
      </c>
      <c r="N1448" t="s">
        <v>6209</v>
      </c>
      <c r="O1448" t="s">
        <v>6210</v>
      </c>
      <c r="P1448" t="s">
        <v>71</v>
      </c>
      <c r="Q1448">
        <v>15</v>
      </c>
      <c r="R1448" t="s">
        <v>40</v>
      </c>
      <c r="S1448" t="s">
        <v>63</v>
      </c>
      <c r="T1448">
        <v>79519</v>
      </c>
      <c r="U1448" s="1">
        <v>45467</v>
      </c>
      <c r="V1448" t="s">
        <v>52</v>
      </c>
      <c r="W1448">
        <v>298531</v>
      </c>
      <c r="X1448" t="s">
        <v>6211</v>
      </c>
      <c r="Y1448">
        <v>275</v>
      </c>
      <c r="Z1448">
        <v>2866</v>
      </c>
      <c r="AA1448">
        <v>4</v>
      </c>
      <c r="AB1448">
        <v>4585.6000000000004</v>
      </c>
      <c r="AC1448">
        <f>Table1_1[[#This Row],[Price]]*Table1_1[[#This Row],[Quantity]]</f>
        <v>11464</v>
      </c>
    </row>
    <row r="1449" spans="1:29" x14ac:dyDescent="0.3">
      <c r="A1449" t="s">
        <v>28</v>
      </c>
      <c r="B1449" t="s">
        <v>29</v>
      </c>
      <c r="C1449" t="s">
        <v>54</v>
      </c>
      <c r="D1449" t="s">
        <v>248</v>
      </c>
      <c r="E1449" t="s">
        <v>32</v>
      </c>
      <c r="F1449" t="s">
        <v>113</v>
      </c>
      <c r="G1449">
        <v>97</v>
      </c>
      <c r="H1449">
        <v>411110</v>
      </c>
      <c r="I1449" t="s">
        <v>34</v>
      </c>
      <c r="J1449" s="3">
        <v>45515</v>
      </c>
      <c r="K1449">
        <v>1200</v>
      </c>
      <c r="L1449" t="s">
        <v>6212</v>
      </c>
      <c r="M1449" t="s">
        <v>2538</v>
      </c>
      <c r="N1449" t="s">
        <v>6213</v>
      </c>
      <c r="O1449" t="s">
        <v>6214</v>
      </c>
      <c r="P1449" t="s">
        <v>87</v>
      </c>
      <c r="Q1449">
        <v>7</v>
      </c>
      <c r="R1449" t="s">
        <v>40</v>
      </c>
      <c r="S1449" t="s">
        <v>41</v>
      </c>
      <c r="T1449">
        <v>87322</v>
      </c>
      <c r="U1449" s="1">
        <v>45331</v>
      </c>
      <c r="V1449" t="s">
        <v>119</v>
      </c>
      <c r="W1449">
        <v>769573</v>
      </c>
      <c r="X1449" t="s">
        <v>6215</v>
      </c>
      <c r="Y1449">
        <v>949</v>
      </c>
      <c r="Z1449">
        <v>2369</v>
      </c>
      <c r="AA1449">
        <v>4</v>
      </c>
      <c r="AB1449">
        <v>3790.4</v>
      </c>
      <c r="AC1449">
        <f>Table1_1[[#This Row],[Price]]*Table1_1[[#This Row],[Quantity]]</f>
        <v>9476</v>
      </c>
    </row>
    <row r="1450" spans="1:29" x14ac:dyDescent="0.3">
      <c r="A1450" t="s">
        <v>28</v>
      </c>
      <c r="B1450" t="s">
        <v>29</v>
      </c>
      <c r="C1450" t="s">
        <v>54</v>
      </c>
      <c r="D1450" t="s">
        <v>637</v>
      </c>
      <c r="E1450" t="s">
        <v>56</v>
      </c>
      <c r="F1450" t="s">
        <v>355</v>
      </c>
      <c r="G1450">
        <v>14</v>
      </c>
      <c r="H1450">
        <v>417170</v>
      </c>
      <c r="I1450" t="s">
        <v>58</v>
      </c>
      <c r="J1450" s="3">
        <v>44084</v>
      </c>
      <c r="K1450">
        <v>1100</v>
      </c>
      <c r="L1450" t="s">
        <v>6216</v>
      </c>
      <c r="M1450" t="s">
        <v>434</v>
      </c>
      <c r="N1450" t="s">
        <v>6217</v>
      </c>
      <c r="O1450" t="s">
        <v>6218</v>
      </c>
      <c r="P1450" t="s">
        <v>39</v>
      </c>
      <c r="Q1450">
        <v>10</v>
      </c>
      <c r="R1450" t="s">
        <v>88</v>
      </c>
      <c r="S1450" t="s">
        <v>79</v>
      </c>
      <c r="T1450">
        <v>24728</v>
      </c>
      <c r="U1450" s="1">
        <v>45610</v>
      </c>
      <c r="V1450" t="s">
        <v>42</v>
      </c>
      <c r="W1450">
        <v>394930</v>
      </c>
      <c r="X1450" t="s">
        <v>6219</v>
      </c>
      <c r="Y1450">
        <v>741</v>
      </c>
      <c r="Z1450">
        <v>2338</v>
      </c>
      <c r="AA1450">
        <v>6</v>
      </c>
      <c r="AB1450">
        <v>5611.2000000000007</v>
      </c>
      <c r="AC1450">
        <f>Table1_1[[#This Row],[Price]]*Table1_1[[#This Row],[Quantity]]</f>
        <v>14028</v>
      </c>
    </row>
    <row r="1451" spans="1:29" x14ac:dyDescent="0.3">
      <c r="A1451" t="s">
        <v>28</v>
      </c>
      <c r="B1451" t="s">
        <v>29</v>
      </c>
      <c r="C1451" t="s">
        <v>54</v>
      </c>
      <c r="D1451" t="s">
        <v>261</v>
      </c>
      <c r="E1451" t="s">
        <v>56</v>
      </c>
      <c r="F1451" t="s">
        <v>355</v>
      </c>
      <c r="G1451">
        <v>12</v>
      </c>
      <c r="H1451">
        <v>408093</v>
      </c>
      <c r="I1451" t="s">
        <v>34</v>
      </c>
      <c r="J1451" s="3">
        <v>44782</v>
      </c>
      <c r="K1451">
        <v>950</v>
      </c>
      <c r="L1451" t="s">
        <v>6221</v>
      </c>
      <c r="M1451" t="s">
        <v>216</v>
      </c>
      <c r="N1451" t="s">
        <v>6222</v>
      </c>
      <c r="O1451">
        <v>7095693371</v>
      </c>
      <c r="P1451" t="s">
        <v>71</v>
      </c>
      <c r="Q1451">
        <v>9</v>
      </c>
      <c r="R1451" t="s">
        <v>40</v>
      </c>
      <c r="S1451" t="s">
        <v>41</v>
      </c>
      <c r="T1451">
        <v>75963</v>
      </c>
      <c r="U1451" s="1">
        <v>45427</v>
      </c>
      <c r="V1451" t="s">
        <v>140</v>
      </c>
      <c r="W1451">
        <v>500737</v>
      </c>
      <c r="X1451" t="s">
        <v>6223</v>
      </c>
      <c r="Y1451">
        <v>453</v>
      </c>
      <c r="Z1451">
        <v>1783</v>
      </c>
      <c r="AA1451">
        <v>5</v>
      </c>
      <c r="AB1451">
        <v>3566</v>
      </c>
      <c r="AC1451">
        <f>Table1_1[[#This Row],[Price]]*Table1_1[[#This Row],[Quantity]]</f>
        <v>8915</v>
      </c>
    </row>
    <row r="1452" spans="1:29" x14ac:dyDescent="0.3">
      <c r="A1452" t="s">
        <v>28</v>
      </c>
      <c r="B1452" t="s">
        <v>29</v>
      </c>
      <c r="C1452" t="s">
        <v>157</v>
      </c>
      <c r="D1452" t="s">
        <v>380</v>
      </c>
      <c r="E1452" t="s">
        <v>56</v>
      </c>
      <c r="F1452" t="s">
        <v>106</v>
      </c>
      <c r="G1452">
        <v>56</v>
      </c>
      <c r="H1452">
        <v>420077</v>
      </c>
      <c r="I1452" t="s">
        <v>58</v>
      </c>
      <c r="J1452" s="3">
        <v>45492</v>
      </c>
      <c r="K1452">
        <v>1300</v>
      </c>
      <c r="L1452" t="s">
        <v>6224</v>
      </c>
      <c r="M1452" t="s">
        <v>361</v>
      </c>
      <c r="N1452" t="s">
        <v>6225</v>
      </c>
      <c r="O1452" t="s">
        <v>6226</v>
      </c>
      <c r="P1452" t="s">
        <v>87</v>
      </c>
      <c r="Q1452">
        <v>15</v>
      </c>
      <c r="R1452" t="s">
        <v>88</v>
      </c>
      <c r="S1452" t="s">
        <v>79</v>
      </c>
      <c r="T1452">
        <v>52002</v>
      </c>
      <c r="U1452" s="1">
        <v>45467</v>
      </c>
      <c r="V1452" t="s">
        <v>52</v>
      </c>
      <c r="W1452">
        <v>543862</v>
      </c>
      <c r="X1452" t="s">
        <v>6227</v>
      </c>
      <c r="Y1452">
        <v>522</v>
      </c>
      <c r="Z1452">
        <v>2075</v>
      </c>
      <c r="AA1452">
        <v>8</v>
      </c>
      <c r="AB1452">
        <v>6640</v>
      </c>
      <c r="AC1452">
        <f>Table1_1[[#This Row],[Price]]*Table1_1[[#This Row],[Quantity]]</f>
        <v>16600</v>
      </c>
    </row>
    <row r="1453" spans="1:29" x14ac:dyDescent="0.3">
      <c r="A1453" t="s">
        <v>28</v>
      </c>
      <c r="B1453" t="s">
        <v>29</v>
      </c>
      <c r="C1453" t="s">
        <v>30</v>
      </c>
      <c r="D1453" t="s">
        <v>611</v>
      </c>
      <c r="E1453" t="s">
        <v>46</v>
      </c>
      <c r="F1453" t="s">
        <v>175</v>
      </c>
      <c r="G1453">
        <v>58</v>
      </c>
      <c r="H1453">
        <v>409667</v>
      </c>
      <c r="I1453" t="s">
        <v>34</v>
      </c>
      <c r="J1453" s="3">
        <v>45167</v>
      </c>
      <c r="K1453">
        <v>1200</v>
      </c>
      <c r="L1453" t="s">
        <v>6228</v>
      </c>
      <c r="M1453" t="s">
        <v>313</v>
      </c>
      <c r="N1453" t="s">
        <v>6229</v>
      </c>
      <c r="O1453" t="s">
        <v>6230</v>
      </c>
      <c r="P1453" t="s">
        <v>39</v>
      </c>
      <c r="Q1453">
        <v>11</v>
      </c>
      <c r="R1453" t="s">
        <v>40</v>
      </c>
      <c r="S1453" t="s">
        <v>79</v>
      </c>
      <c r="T1453">
        <v>68501</v>
      </c>
      <c r="U1453" s="1">
        <v>45340</v>
      </c>
      <c r="V1453" t="s">
        <v>119</v>
      </c>
      <c r="W1453">
        <v>303540</v>
      </c>
      <c r="X1453" t="s">
        <v>6231</v>
      </c>
      <c r="Y1453">
        <v>208</v>
      </c>
      <c r="Z1453">
        <v>1213</v>
      </c>
      <c r="AA1453">
        <v>4</v>
      </c>
      <c r="AB1453">
        <v>1940.8000000000002</v>
      </c>
      <c r="AC1453">
        <f>Table1_1[[#This Row],[Price]]*Table1_1[[#This Row],[Quantity]]</f>
        <v>4852</v>
      </c>
    </row>
    <row r="1454" spans="1:29" x14ac:dyDescent="0.3">
      <c r="A1454" t="s">
        <v>28</v>
      </c>
      <c r="B1454" t="s">
        <v>29</v>
      </c>
      <c r="C1454" t="s">
        <v>66</v>
      </c>
      <c r="D1454" t="s">
        <v>411</v>
      </c>
      <c r="E1454" t="s">
        <v>32</v>
      </c>
      <c r="F1454" t="s">
        <v>106</v>
      </c>
      <c r="G1454">
        <v>4</v>
      </c>
      <c r="H1454">
        <v>417248</v>
      </c>
      <c r="I1454" t="s">
        <v>34</v>
      </c>
      <c r="J1454" s="3">
        <v>45328</v>
      </c>
      <c r="K1454">
        <v>800</v>
      </c>
      <c r="L1454" t="s">
        <v>6233</v>
      </c>
      <c r="M1454" t="s">
        <v>334</v>
      </c>
      <c r="N1454" t="s">
        <v>6234</v>
      </c>
      <c r="O1454">
        <v>-4592</v>
      </c>
      <c r="P1454" t="s">
        <v>87</v>
      </c>
      <c r="Q1454">
        <v>4</v>
      </c>
      <c r="R1454" t="s">
        <v>40</v>
      </c>
      <c r="S1454" t="s">
        <v>118</v>
      </c>
      <c r="T1454">
        <v>96029</v>
      </c>
      <c r="U1454" s="1">
        <v>45566</v>
      </c>
      <c r="V1454" t="s">
        <v>155</v>
      </c>
      <c r="W1454">
        <v>684104</v>
      </c>
      <c r="X1454" t="s">
        <v>6235</v>
      </c>
      <c r="Y1454">
        <v>764</v>
      </c>
      <c r="Z1454">
        <v>923</v>
      </c>
      <c r="AA1454">
        <v>8</v>
      </c>
      <c r="AB1454">
        <v>2953.6000000000004</v>
      </c>
      <c r="AC1454">
        <f>Table1_1[[#This Row],[Price]]*Table1_1[[#This Row],[Quantity]]</f>
        <v>7384</v>
      </c>
    </row>
    <row r="1455" spans="1:29" x14ac:dyDescent="0.3">
      <c r="A1455" t="s">
        <v>28</v>
      </c>
      <c r="B1455" t="s">
        <v>29</v>
      </c>
      <c r="C1455" t="s">
        <v>54</v>
      </c>
      <c r="D1455" t="s">
        <v>92</v>
      </c>
      <c r="E1455" t="s">
        <v>46</v>
      </c>
      <c r="F1455" t="s">
        <v>135</v>
      </c>
      <c r="G1455">
        <v>71</v>
      </c>
      <c r="H1455">
        <v>436814</v>
      </c>
      <c r="I1455" t="s">
        <v>34</v>
      </c>
      <c r="J1455" s="3">
        <v>44095</v>
      </c>
      <c r="K1455">
        <v>1200</v>
      </c>
      <c r="L1455" t="s">
        <v>6237</v>
      </c>
      <c r="M1455" t="s">
        <v>568</v>
      </c>
      <c r="N1455" t="s">
        <v>6238</v>
      </c>
      <c r="O1455" t="s">
        <v>6239</v>
      </c>
      <c r="P1455" t="s">
        <v>39</v>
      </c>
      <c r="Q1455">
        <v>20</v>
      </c>
      <c r="R1455" t="s">
        <v>88</v>
      </c>
      <c r="S1455" t="s">
        <v>41</v>
      </c>
      <c r="T1455">
        <v>44141</v>
      </c>
      <c r="U1455" s="1">
        <v>45461</v>
      </c>
      <c r="V1455" t="s">
        <v>52</v>
      </c>
      <c r="W1455">
        <v>153927</v>
      </c>
      <c r="X1455" t="s">
        <v>6240</v>
      </c>
      <c r="Y1455">
        <v>857</v>
      </c>
      <c r="Z1455">
        <v>1351</v>
      </c>
      <c r="AA1455">
        <v>2</v>
      </c>
      <c r="AB1455">
        <v>1080.8</v>
      </c>
      <c r="AC1455">
        <f>Table1_1[[#This Row],[Price]]*Table1_1[[#This Row],[Quantity]]</f>
        <v>2702</v>
      </c>
    </row>
    <row r="1456" spans="1:29" x14ac:dyDescent="0.3">
      <c r="A1456" t="s">
        <v>28</v>
      </c>
      <c r="B1456" t="s">
        <v>29</v>
      </c>
      <c r="C1456" t="s">
        <v>66</v>
      </c>
      <c r="D1456" t="s">
        <v>227</v>
      </c>
      <c r="E1456" t="s">
        <v>56</v>
      </c>
      <c r="F1456" t="s">
        <v>57</v>
      </c>
      <c r="G1456">
        <v>65</v>
      </c>
      <c r="H1456">
        <v>417376</v>
      </c>
      <c r="I1456" t="s">
        <v>58</v>
      </c>
      <c r="J1456" s="3">
        <v>44993</v>
      </c>
      <c r="K1456">
        <v>1400</v>
      </c>
      <c r="L1456" t="s">
        <v>6241</v>
      </c>
      <c r="M1456" t="s">
        <v>596</v>
      </c>
      <c r="N1456" t="s">
        <v>6242</v>
      </c>
      <c r="O1456" t="s">
        <v>6243</v>
      </c>
      <c r="P1456" t="s">
        <v>39</v>
      </c>
      <c r="Q1456">
        <v>7</v>
      </c>
      <c r="R1456" t="s">
        <v>40</v>
      </c>
      <c r="S1456" t="s">
        <v>63</v>
      </c>
      <c r="T1456">
        <v>12138</v>
      </c>
      <c r="U1456" s="1">
        <v>45431</v>
      </c>
      <c r="V1456" t="s">
        <v>140</v>
      </c>
      <c r="W1456">
        <v>411449</v>
      </c>
      <c r="X1456" t="s">
        <v>6244</v>
      </c>
      <c r="Y1456">
        <v>844</v>
      </c>
      <c r="Z1456">
        <v>946</v>
      </c>
      <c r="AA1456">
        <v>8</v>
      </c>
      <c r="AB1456">
        <v>3027.2000000000003</v>
      </c>
      <c r="AC1456">
        <f>Table1_1[[#This Row],[Price]]*Table1_1[[#This Row],[Quantity]]</f>
        <v>7568</v>
      </c>
    </row>
    <row r="1457" spans="1:29" x14ac:dyDescent="0.3">
      <c r="A1457" t="s">
        <v>28</v>
      </c>
      <c r="B1457" t="s">
        <v>29</v>
      </c>
      <c r="C1457" t="s">
        <v>30</v>
      </c>
      <c r="D1457" t="s">
        <v>560</v>
      </c>
      <c r="E1457" t="s">
        <v>46</v>
      </c>
      <c r="F1457" t="s">
        <v>113</v>
      </c>
      <c r="G1457">
        <v>25</v>
      </c>
      <c r="H1457">
        <v>437432</v>
      </c>
      <c r="I1457" t="s">
        <v>34</v>
      </c>
      <c r="J1457" s="3">
        <v>44659</v>
      </c>
      <c r="K1457">
        <v>950</v>
      </c>
      <c r="L1457" t="s">
        <v>6246</v>
      </c>
      <c r="M1457" t="s">
        <v>144</v>
      </c>
      <c r="N1457" t="s">
        <v>6247</v>
      </c>
      <c r="O1457" t="s">
        <v>6248</v>
      </c>
      <c r="P1457" t="s">
        <v>71</v>
      </c>
      <c r="Q1457">
        <v>12</v>
      </c>
      <c r="R1457" t="s">
        <v>40</v>
      </c>
      <c r="S1457" t="s">
        <v>118</v>
      </c>
      <c r="T1457">
        <v>70914</v>
      </c>
      <c r="U1457" s="1">
        <v>45434</v>
      </c>
      <c r="V1457" t="s">
        <v>140</v>
      </c>
      <c r="W1457">
        <v>167044</v>
      </c>
      <c r="X1457" t="s">
        <v>6249</v>
      </c>
      <c r="Y1457">
        <v>258</v>
      </c>
      <c r="Z1457">
        <v>911</v>
      </c>
      <c r="AA1457">
        <v>7</v>
      </c>
      <c r="AB1457">
        <v>2550.8000000000002</v>
      </c>
      <c r="AC1457">
        <f>Table1_1[[#This Row],[Price]]*Table1_1[[#This Row],[Quantity]]</f>
        <v>6377</v>
      </c>
    </row>
    <row r="1458" spans="1:29" x14ac:dyDescent="0.3">
      <c r="A1458" t="s">
        <v>28</v>
      </c>
      <c r="B1458" t="s">
        <v>29</v>
      </c>
      <c r="C1458" t="s">
        <v>30</v>
      </c>
      <c r="D1458" t="s">
        <v>74</v>
      </c>
      <c r="E1458" t="s">
        <v>46</v>
      </c>
      <c r="F1458" t="s">
        <v>355</v>
      </c>
      <c r="G1458">
        <v>82</v>
      </c>
      <c r="H1458">
        <v>439600</v>
      </c>
      <c r="I1458" t="s">
        <v>34</v>
      </c>
      <c r="J1458" s="3">
        <v>45167</v>
      </c>
      <c r="K1458">
        <v>1400</v>
      </c>
      <c r="L1458" t="s">
        <v>6250</v>
      </c>
      <c r="M1458" t="s">
        <v>351</v>
      </c>
      <c r="N1458" t="s">
        <v>6251</v>
      </c>
      <c r="O1458" t="s">
        <v>6252</v>
      </c>
      <c r="P1458" t="s">
        <v>51</v>
      </c>
      <c r="Q1458">
        <v>10</v>
      </c>
      <c r="R1458" t="s">
        <v>40</v>
      </c>
      <c r="S1458" t="s">
        <v>118</v>
      </c>
      <c r="T1458">
        <v>16595</v>
      </c>
      <c r="U1458" s="1">
        <v>45416</v>
      </c>
      <c r="V1458" t="s">
        <v>140</v>
      </c>
      <c r="W1458">
        <v>475774</v>
      </c>
      <c r="X1458" t="s">
        <v>6253</v>
      </c>
      <c r="Y1458">
        <v>583</v>
      </c>
      <c r="Z1458">
        <v>807</v>
      </c>
      <c r="AA1458">
        <v>4</v>
      </c>
      <c r="AB1458">
        <v>1291.2</v>
      </c>
      <c r="AC1458">
        <f>Table1_1[[#This Row],[Price]]*Table1_1[[#This Row],[Quantity]]</f>
        <v>3228</v>
      </c>
    </row>
    <row r="1459" spans="1:29" x14ac:dyDescent="0.3">
      <c r="A1459" t="s">
        <v>28</v>
      </c>
      <c r="B1459" t="s">
        <v>29</v>
      </c>
      <c r="C1459" t="s">
        <v>148</v>
      </c>
      <c r="D1459" t="s">
        <v>55</v>
      </c>
      <c r="E1459" t="s">
        <v>46</v>
      </c>
      <c r="F1459" t="s">
        <v>83</v>
      </c>
      <c r="G1459">
        <v>23</v>
      </c>
      <c r="H1459">
        <v>415747</v>
      </c>
      <c r="I1459" t="s">
        <v>34</v>
      </c>
      <c r="J1459" s="3">
        <v>45229</v>
      </c>
      <c r="K1459">
        <v>950</v>
      </c>
      <c r="L1459" t="s">
        <v>6254</v>
      </c>
      <c r="M1459" t="s">
        <v>1305</v>
      </c>
      <c r="N1459" t="s">
        <v>6255</v>
      </c>
      <c r="O1459" t="s">
        <v>6256</v>
      </c>
      <c r="P1459" t="s">
        <v>39</v>
      </c>
      <c r="Q1459">
        <v>4</v>
      </c>
      <c r="R1459" t="s">
        <v>88</v>
      </c>
      <c r="S1459" t="s">
        <v>41</v>
      </c>
      <c r="T1459">
        <v>18194</v>
      </c>
      <c r="U1459" s="1">
        <v>45606</v>
      </c>
      <c r="V1459" t="s">
        <v>42</v>
      </c>
      <c r="W1459">
        <v>118756</v>
      </c>
      <c r="X1459" t="s">
        <v>6257</v>
      </c>
      <c r="Y1459">
        <v>596</v>
      </c>
      <c r="Z1459">
        <v>545</v>
      </c>
      <c r="AA1459">
        <v>5</v>
      </c>
      <c r="AB1459">
        <v>1090</v>
      </c>
      <c r="AC1459">
        <f>Table1_1[[#This Row],[Price]]*Table1_1[[#This Row],[Quantity]]</f>
        <v>2725</v>
      </c>
    </row>
    <row r="1460" spans="1:29" x14ac:dyDescent="0.3">
      <c r="A1460" t="s">
        <v>28</v>
      </c>
      <c r="B1460" t="s">
        <v>29</v>
      </c>
      <c r="C1460" t="s">
        <v>66</v>
      </c>
      <c r="D1460" t="s">
        <v>637</v>
      </c>
      <c r="E1460" t="s">
        <v>56</v>
      </c>
      <c r="F1460" t="s">
        <v>150</v>
      </c>
      <c r="G1460">
        <v>15</v>
      </c>
      <c r="H1460">
        <v>412733</v>
      </c>
      <c r="I1460" t="s">
        <v>58</v>
      </c>
      <c r="J1460" s="3">
        <v>44719</v>
      </c>
      <c r="K1460">
        <v>1400</v>
      </c>
      <c r="L1460" t="s">
        <v>6258</v>
      </c>
      <c r="M1460" t="s">
        <v>736</v>
      </c>
      <c r="N1460" t="s">
        <v>6259</v>
      </c>
      <c r="O1460">
        <v>3382826138</v>
      </c>
      <c r="P1460" t="s">
        <v>51</v>
      </c>
      <c r="Q1460">
        <v>18</v>
      </c>
      <c r="R1460" t="s">
        <v>40</v>
      </c>
      <c r="S1460" t="s">
        <v>79</v>
      </c>
      <c r="T1460">
        <v>75812</v>
      </c>
      <c r="U1460" s="1">
        <v>45518</v>
      </c>
      <c r="V1460" t="s">
        <v>64</v>
      </c>
      <c r="W1460">
        <v>809567</v>
      </c>
      <c r="X1460" t="s">
        <v>6260</v>
      </c>
      <c r="Y1460">
        <v>255</v>
      </c>
      <c r="Z1460">
        <v>2106</v>
      </c>
      <c r="AA1460">
        <v>8</v>
      </c>
      <c r="AB1460">
        <v>6739.2000000000007</v>
      </c>
      <c r="AC1460">
        <f>Table1_1[[#This Row],[Price]]*Table1_1[[#This Row],[Quantity]]</f>
        <v>16848</v>
      </c>
    </row>
    <row r="1461" spans="1:29" x14ac:dyDescent="0.3">
      <c r="A1461" t="s">
        <v>28</v>
      </c>
      <c r="B1461" t="s">
        <v>29</v>
      </c>
      <c r="C1461" t="s">
        <v>30</v>
      </c>
      <c r="D1461" t="s">
        <v>274</v>
      </c>
      <c r="E1461" t="s">
        <v>46</v>
      </c>
      <c r="F1461" t="s">
        <v>99</v>
      </c>
      <c r="G1461">
        <v>53</v>
      </c>
      <c r="H1461">
        <v>428627</v>
      </c>
      <c r="I1461" t="s">
        <v>34</v>
      </c>
      <c r="J1461" s="3">
        <v>44217</v>
      </c>
      <c r="K1461">
        <v>1100</v>
      </c>
      <c r="L1461" t="s">
        <v>4237</v>
      </c>
      <c r="M1461" t="s">
        <v>351</v>
      </c>
      <c r="N1461" t="s">
        <v>6261</v>
      </c>
      <c r="O1461" t="s">
        <v>6262</v>
      </c>
      <c r="P1461" t="s">
        <v>51</v>
      </c>
      <c r="Q1461">
        <v>9</v>
      </c>
      <c r="R1461" t="s">
        <v>40</v>
      </c>
      <c r="S1461" t="s">
        <v>118</v>
      </c>
      <c r="T1461">
        <v>79139</v>
      </c>
      <c r="U1461" s="1">
        <v>45299</v>
      </c>
      <c r="V1461" t="s">
        <v>111</v>
      </c>
      <c r="W1461">
        <v>226082</v>
      </c>
      <c r="X1461" t="s">
        <v>6263</v>
      </c>
      <c r="Y1461">
        <v>478</v>
      </c>
      <c r="Z1461">
        <v>2702</v>
      </c>
      <c r="AA1461">
        <v>5</v>
      </c>
      <c r="AB1461">
        <v>5404</v>
      </c>
      <c r="AC1461">
        <f>Table1_1[[#This Row],[Price]]*Table1_1[[#This Row],[Quantity]]</f>
        <v>13510</v>
      </c>
    </row>
    <row r="1462" spans="1:29" x14ac:dyDescent="0.3">
      <c r="A1462" t="s">
        <v>28</v>
      </c>
      <c r="B1462" t="s">
        <v>29</v>
      </c>
      <c r="C1462" t="s">
        <v>91</v>
      </c>
      <c r="D1462" t="s">
        <v>291</v>
      </c>
      <c r="E1462" t="s">
        <v>46</v>
      </c>
      <c r="F1462" t="s">
        <v>99</v>
      </c>
      <c r="G1462">
        <v>50</v>
      </c>
      <c r="H1462">
        <v>407023</v>
      </c>
      <c r="I1462" t="s">
        <v>58</v>
      </c>
      <c r="J1462" s="3">
        <v>44109</v>
      </c>
      <c r="K1462">
        <v>950</v>
      </c>
      <c r="L1462" t="s">
        <v>6264</v>
      </c>
      <c r="M1462" t="s">
        <v>1212</v>
      </c>
      <c r="N1462" t="s">
        <v>6265</v>
      </c>
      <c r="O1462" t="s">
        <v>6266</v>
      </c>
      <c r="P1462" t="s">
        <v>87</v>
      </c>
      <c r="Q1462">
        <v>7</v>
      </c>
      <c r="R1462" t="s">
        <v>40</v>
      </c>
      <c r="S1462" t="s">
        <v>79</v>
      </c>
      <c r="T1462">
        <v>19007</v>
      </c>
      <c r="U1462" s="1">
        <v>45400</v>
      </c>
      <c r="V1462" t="s">
        <v>80</v>
      </c>
      <c r="W1462">
        <v>789691</v>
      </c>
      <c r="X1462" t="s">
        <v>6267</v>
      </c>
      <c r="Y1462">
        <v>933</v>
      </c>
      <c r="Z1462">
        <v>2692</v>
      </c>
      <c r="AA1462">
        <v>3</v>
      </c>
      <c r="AB1462">
        <v>3230.4</v>
      </c>
      <c r="AC1462">
        <f>Table1_1[[#This Row],[Price]]*Table1_1[[#This Row],[Quantity]]</f>
        <v>8076</v>
      </c>
    </row>
    <row r="1463" spans="1:29" x14ac:dyDescent="0.3">
      <c r="A1463" t="s">
        <v>28</v>
      </c>
      <c r="B1463" t="s">
        <v>29</v>
      </c>
      <c r="C1463" t="s">
        <v>91</v>
      </c>
      <c r="D1463" t="s">
        <v>560</v>
      </c>
      <c r="E1463" t="s">
        <v>56</v>
      </c>
      <c r="F1463" t="s">
        <v>57</v>
      </c>
      <c r="G1463">
        <v>55</v>
      </c>
      <c r="H1463">
        <v>401247</v>
      </c>
      <c r="I1463" t="s">
        <v>58</v>
      </c>
      <c r="J1463" s="3">
        <v>44584</v>
      </c>
      <c r="K1463">
        <v>1300</v>
      </c>
      <c r="L1463" t="s">
        <v>6268</v>
      </c>
      <c r="M1463" t="s">
        <v>269</v>
      </c>
      <c r="N1463" t="s">
        <v>6269</v>
      </c>
      <c r="O1463" t="s">
        <v>6270</v>
      </c>
      <c r="P1463" t="s">
        <v>39</v>
      </c>
      <c r="Q1463">
        <v>14</v>
      </c>
      <c r="R1463" t="s">
        <v>88</v>
      </c>
      <c r="S1463" t="s">
        <v>118</v>
      </c>
      <c r="T1463">
        <v>59758</v>
      </c>
      <c r="U1463" s="1">
        <v>45601</v>
      </c>
      <c r="V1463" t="s">
        <v>42</v>
      </c>
      <c r="W1463">
        <v>833302</v>
      </c>
      <c r="X1463" t="s">
        <v>1984</v>
      </c>
      <c r="Y1463">
        <v>638</v>
      </c>
      <c r="Z1463">
        <v>759</v>
      </c>
      <c r="AA1463">
        <v>3</v>
      </c>
      <c r="AB1463">
        <v>910.80000000000007</v>
      </c>
      <c r="AC1463">
        <f>Table1_1[[#This Row],[Price]]*Table1_1[[#This Row],[Quantity]]</f>
        <v>2277</v>
      </c>
    </row>
    <row r="1464" spans="1:29" x14ac:dyDescent="0.3">
      <c r="A1464" t="s">
        <v>28</v>
      </c>
      <c r="B1464" t="s">
        <v>29</v>
      </c>
      <c r="C1464" t="s">
        <v>44</v>
      </c>
      <c r="D1464" t="s">
        <v>421</v>
      </c>
      <c r="E1464" t="s">
        <v>56</v>
      </c>
      <c r="F1464" t="s">
        <v>47</v>
      </c>
      <c r="G1464">
        <v>55</v>
      </c>
      <c r="H1464">
        <v>436699</v>
      </c>
      <c r="I1464" t="s">
        <v>34</v>
      </c>
      <c r="J1464" s="3">
        <v>44510</v>
      </c>
      <c r="K1464">
        <v>1300</v>
      </c>
      <c r="L1464" t="s">
        <v>6272</v>
      </c>
      <c r="M1464" t="s">
        <v>172</v>
      </c>
      <c r="N1464" t="s">
        <v>6273</v>
      </c>
      <c r="O1464">
        <v>1780556175</v>
      </c>
      <c r="P1464" t="s">
        <v>87</v>
      </c>
      <c r="Q1464">
        <v>6</v>
      </c>
      <c r="R1464" t="s">
        <v>40</v>
      </c>
      <c r="S1464" t="s">
        <v>63</v>
      </c>
      <c r="T1464">
        <v>62494</v>
      </c>
      <c r="U1464" s="1">
        <v>45479</v>
      </c>
      <c r="V1464" t="s">
        <v>126</v>
      </c>
      <c r="W1464">
        <v>261710</v>
      </c>
      <c r="X1464" t="s">
        <v>6274</v>
      </c>
      <c r="Y1464">
        <v>453</v>
      </c>
      <c r="Z1464">
        <v>1303</v>
      </c>
      <c r="AA1464">
        <v>8</v>
      </c>
      <c r="AB1464">
        <v>4169.6000000000004</v>
      </c>
      <c r="AC1464">
        <f>Table1_1[[#This Row],[Price]]*Table1_1[[#This Row],[Quantity]]</f>
        <v>10424</v>
      </c>
    </row>
    <row r="1465" spans="1:29" x14ac:dyDescent="0.3">
      <c r="A1465" t="s">
        <v>28</v>
      </c>
      <c r="B1465" t="s">
        <v>29</v>
      </c>
      <c r="C1465" t="s">
        <v>91</v>
      </c>
      <c r="D1465" t="s">
        <v>98</v>
      </c>
      <c r="E1465" t="s">
        <v>46</v>
      </c>
      <c r="F1465" t="s">
        <v>106</v>
      </c>
      <c r="G1465">
        <v>8</v>
      </c>
      <c r="H1465">
        <v>412904</v>
      </c>
      <c r="I1465" t="s">
        <v>34</v>
      </c>
      <c r="J1465" s="3">
        <v>43966</v>
      </c>
      <c r="K1465">
        <v>1000</v>
      </c>
      <c r="L1465" t="s">
        <v>6275</v>
      </c>
      <c r="M1465" t="s">
        <v>345</v>
      </c>
      <c r="N1465" t="s">
        <v>6276</v>
      </c>
      <c r="O1465" t="s">
        <v>6277</v>
      </c>
      <c r="P1465" t="s">
        <v>51</v>
      </c>
      <c r="Q1465">
        <v>5</v>
      </c>
      <c r="R1465" t="s">
        <v>40</v>
      </c>
      <c r="S1465" t="s">
        <v>79</v>
      </c>
      <c r="T1465">
        <v>30462</v>
      </c>
      <c r="U1465" s="1">
        <v>45385</v>
      </c>
      <c r="V1465" t="s">
        <v>80</v>
      </c>
      <c r="W1465">
        <v>729715</v>
      </c>
      <c r="X1465" t="s">
        <v>6278</v>
      </c>
      <c r="Y1465">
        <v>609</v>
      </c>
      <c r="Z1465">
        <v>1156</v>
      </c>
      <c r="AA1465">
        <v>2</v>
      </c>
      <c r="AB1465">
        <v>924.80000000000007</v>
      </c>
      <c r="AC1465">
        <f>Table1_1[[#This Row],[Price]]*Table1_1[[#This Row],[Quantity]]</f>
        <v>2312</v>
      </c>
    </row>
    <row r="1466" spans="1:29" x14ac:dyDescent="0.3">
      <c r="A1466" t="s">
        <v>28</v>
      </c>
      <c r="B1466" t="s">
        <v>29</v>
      </c>
      <c r="C1466" t="s">
        <v>54</v>
      </c>
      <c r="D1466" t="s">
        <v>380</v>
      </c>
      <c r="E1466" t="s">
        <v>46</v>
      </c>
      <c r="F1466" t="s">
        <v>83</v>
      </c>
      <c r="G1466">
        <v>44</v>
      </c>
      <c r="H1466">
        <v>413481</v>
      </c>
      <c r="I1466" t="s">
        <v>34</v>
      </c>
      <c r="J1466" s="3">
        <v>44774</v>
      </c>
      <c r="K1466">
        <v>1100</v>
      </c>
      <c r="L1466" t="s">
        <v>6280</v>
      </c>
      <c r="M1466" t="s">
        <v>1212</v>
      </c>
      <c r="N1466" t="s">
        <v>6281</v>
      </c>
      <c r="O1466">
        <v>-5090</v>
      </c>
      <c r="P1466" t="s">
        <v>51</v>
      </c>
      <c r="Q1466">
        <v>3</v>
      </c>
      <c r="R1466" t="s">
        <v>40</v>
      </c>
      <c r="S1466" t="s">
        <v>118</v>
      </c>
      <c r="T1466">
        <v>27444</v>
      </c>
      <c r="U1466" s="1">
        <v>45559</v>
      </c>
      <c r="V1466" t="s">
        <v>180</v>
      </c>
      <c r="W1466">
        <v>743012</v>
      </c>
      <c r="X1466" t="s">
        <v>6282</v>
      </c>
      <c r="Y1466">
        <v>426</v>
      </c>
      <c r="Z1466">
        <v>2503</v>
      </c>
      <c r="AA1466">
        <v>5</v>
      </c>
      <c r="AB1466">
        <v>5006</v>
      </c>
      <c r="AC1466">
        <f>Table1_1[[#This Row],[Price]]*Table1_1[[#This Row],[Quantity]]</f>
        <v>12515</v>
      </c>
    </row>
    <row r="1467" spans="1:29" x14ac:dyDescent="0.3">
      <c r="A1467" t="s">
        <v>28</v>
      </c>
      <c r="B1467" t="s">
        <v>29</v>
      </c>
      <c r="C1467" t="s">
        <v>66</v>
      </c>
      <c r="D1467" t="s">
        <v>248</v>
      </c>
      <c r="E1467" t="s">
        <v>56</v>
      </c>
      <c r="F1467" t="s">
        <v>106</v>
      </c>
      <c r="G1467">
        <v>54</v>
      </c>
      <c r="H1467">
        <v>409184</v>
      </c>
      <c r="I1467" t="s">
        <v>34</v>
      </c>
      <c r="J1467" s="3">
        <v>43911</v>
      </c>
      <c r="K1467">
        <v>950</v>
      </c>
      <c r="L1467" t="s">
        <v>6283</v>
      </c>
      <c r="M1467" t="s">
        <v>211</v>
      </c>
      <c r="N1467" t="s">
        <v>6284</v>
      </c>
      <c r="O1467" t="s">
        <v>6285</v>
      </c>
      <c r="P1467" t="s">
        <v>39</v>
      </c>
      <c r="Q1467">
        <v>5</v>
      </c>
      <c r="R1467" t="s">
        <v>88</v>
      </c>
      <c r="S1467" t="s">
        <v>63</v>
      </c>
      <c r="T1467">
        <v>50368</v>
      </c>
      <c r="U1467" s="1">
        <v>45540</v>
      </c>
      <c r="V1467" t="s">
        <v>180</v>
      </c>
      <c r="W1467">
        <v>273057</v>
      </c>
      <c r="X1467" t="s">
        <v>6286</v>
      </c>
      <c r="Y1467">
        <v>554</v>
      </c>
      <c r="Z1467">
        <v>2175</v>
      </c>
      <c r="AA1467">
        <v>2</v>
      </c>
      <c r="AB1467">
        <v>1740</v>
      </c>
      <c r="AC1467">
        <f>Table1_1[[#This Row],[Price]]*Table1_1[[#This Row],[Quantity]]</f>
        <v>4350</v>
      </c>
    </row>
    <row r="1468" spans="1:29" x14ac:dyDescent="0.3">
      <c r="A1468" t="s">
        <v>28</v>
      </c>
      <c r="B1468" t="s">
        <v>29</v>
      </c>
      <c r="C1468" t="s">
        <v>30</v>
      </c>
      <c r="D1468" t="s">
        <v>349</v>
      </c>
      <c r="E1468" t="s">
        <v>56</v>
      </c>
      <c r="F1468" t="s">
        <v>47</v>
      </c>
      <c r="G1468">
        <v>89</v>
      </c>
      <c r="H1468">
        <v>433536</v>
      </c>
      <c r="I1468" t="s">
        <v>58</v>
      </c>
      <c r="J1468" s="3">
        <v>45532</v>
      </c>
      <c r="K1468">
        <v>1400</v>
      </c>
      <c r="L1468" t="s">
        <v>6287</v>
      </c>
      <c r="M1468" t="s">
        <v>1147</v>
      </c>
      <c r="N1468" t="s">
        <v>6288</v>
      </c>
      <c r="O1468">
        <v>-10298</v>
      </c>
      <c r="P1468" t="s">
        <v>51</v>
      </c>
      <c r="Q1468">
        <v>7</v>
      </c>
      <c r="R1468" t="s">
        <v>88</v>
      </c>
      <c r="S1468" t="s">
        <v>79</v>
      </c>
      <c r="T1468">
        <v>94137</v>
      </c>
      <c r="U1468" s="1">
        <v>45517</v>
      </c>
      <c r="V1468" t="s">
        <v>64</v>
      </c>
      <c r="W1468">
        <v>242055</v>
      </c>
      <c r="X1468" t="s">
        <v>6289</v>
      </c>
      <c r="Y1468">
        <v>797</v>
      </c>
      <c r="Z1468">
        <v>1832</v>
      </c>
      <c r="AA1468">
        <v>3</v>
      </c>
      <c r="AB1468">
        <v>2198.4</v>
      </c>
      <c r="AC1468">
        <f>Table1_1[[#This Row],[Price]]*Table1_1[[#This Row],[Quantity]]</f>
        <v>5496</v>
      </c>
    </row>
    <row r="1469" spans="1:29" x14ac:dyDescent="0.3">
      <c r="A1469" t="s">
        <v>28</v>
      </c>
      <c r="B1469" t="s">
        <v>29</v>
      </c>
      <c r="C1469" t="s">
        <v>44</v>
      </c>
      <c r="D1469" t="s">
        <v>274</v>
      </c>
      <c r="E1469" t="s">
        <v>32</v>
      </c>
      <c r="F1469" t="s">
        <v>113</v>
      </c>
      <c r="G1469">
        <v>90</v>
      </c>
      <c r="H1469">
        <v>423744</v>
      </c>
      <c r="I1469" t="s">
        <v>58</v>
      </c>
      <c r="J1469" s="3">
        <v>45203</v>
      </c>
      <c r="K1469">
        <v>1400</v>
      </c>
      <c r="L1469" t="s">
        <v>6290</v>
      </c>
      <c r="M1469" t="s">
        <v>542</v>
      </c>
      <c r="N1469" t="s">
        <v>6291</v>
      </c>
      <c r="O1469" t="s">
        <v>6292</v>
      </c>
      <c r="P1469" t="s">
        <v>39</v>
      </c>
      <c r="Q1469">
        <v>20</v>
      </c>
      <c r="R1469" t="s">
        <v>88</v>
      </c>
      <c r="S1469" t="s">
        <v>41</v>
      </c>
      <c r="T1469">
        <v>97933</v>
      </c>
      <c r="U1469" s="1">
        <v>45414</v>
      </c>
      <c r="V1469" t="s">
        <v>140</v>
      </c>
      <c r="W1469">
        <v>385577</v>
      </c>
      <c r="X1469" t="s">
        <v>6293</v>
      </c>
      <c r="Y1469">
        <v>450</v>
      </c>
      <c r="Z1469">
        <v>1705</v>
      </c>
      <c r="AA1469">
        <v>7</v>
      </c>
      <c r="AB1469">
        <v>4774</v>
      </c>
      <c r="AC1469">
        <f>Table1_1[[#This Row],[Price]]*Table1_1[[#This Row],[Quantity]]</f>
        <v>11935</v>
      </c>
    </row>
    <row r="1470" spans="1:29" x14ac:dyDescent="0.3">
      <c r="A1470" t="s">
        <v>28</v>
      </c>
      <c r="B1470" t="s">
        <v>29</v>
      </c>
      <c r="C1470" t="s">
        <v>30</v>
      </c>
      <c r="D1470" t="s">
        <v>467</v>
      </c>
      <c r="E1470" t="s">
        <v>32</v>
      </c>
      <c r="F1470" t="s">
        <v>106</v>
      </c>
      <c r="G1470">
        <v>62</v>
      </c>
      <c r="H1470">
        <v>408120</v>
      </c>
      <c r="I1470" t="s">
        <v>58</v>
      </c>
      <c r="J1470" s="3">
        <v>44665</v>
      </c>
      <c r="K1470">
        <v>1300</v>
      </c>
      <c r="L1470" t="s">
        <v>6294</v>
      </c>
      <c r="M1470" t="s">
        <v>345</v>
      </c>
      <c r="N1470" t="s">
        <v>6295</v>
      </c>
      <c r="O1470" t="s">
        <v>6296</v>
      </c>
      <c r="P1470" t="s">
        <v>51</v>
      </c>
      <c r="Q1470">
        <v>12</v>
      </c>
      <c r="R1470" t="s">
        <v>40</v>
      </c>
      <c r="S1470" t="s">
        <v>79</v>
      </c>
      <c r="T1470">
        <v>34168</v>
      </c>
      <c r="U1470" s="1">
        <v>45579</v>
      </c>
      <c r="V1470" t="s">
        <v>155</v>
      </c>
      <c r="W1470">
        <v>845039</v>
      </c>
      <c r="X1470" t="s">
        <v>6297</v>
      </c>
      <c r="Y1470">
        <v>925</v>
      </c>
      <c r="Z1470">
        <v>2099</v>
      </c>
      <c r="AA1470">
        <v>2</v>
      </c>
      <c r="AB1470">
        <v>1679.2</v>
      </c>
      <c r="AC1470">
        <f>Table1_1[[#This Row],[Price]]*Table1_1[[#This Row],[Quantity]]</f>
        <v>4198</v>
      </c>
    </row>
    <row r="1471" spans="1:29" x14ac:dyDescent="0.3">
      <c r="A1471" t="s">
        <v>28</v>
      </c>
      <c r="B1471" t="s">
        <v>29</v>
      </c>
      <c r="C1471" t="s">
        <v>193</v>
      </c>
      <c r="D1471" t="s">
        <v>227</v>
      </c>
      <c r="E1471" t="s">
        <v>32</v>
      </c>
      <c r="F1471" t="s">
        <v>355</v>
      </c>
      <c r="G1471">
        <v>67</v>
      </c>
      <c r="H1471">
        <v>428615</v>
      </c>
      <c r="I1471" t="s">
        <v>34</v>
      </c>
      <c r="J1471" s="3">
        <v>45309</v>
      </c>
      <c r="K1471">
        <v>1100</v>
      </c>
      <c r="L1471" t="s">
        <v>6298</v>
      </c>
      <c r="M1471" t="s">
        <v>282</v>
      </c>
      <c r="N1471" t="s">
        <v>6299</v>
      </c>
      <c r="O1471" t="s">
        <v>6300</v>
      </c>
      <c r="P1471" t="s">
        <v>87</v>
      </c>
      <c r="Q1471">
        <v>9</v>
      </c>
      <c r="R1471" t="s">
        <v>40</v>
      </c>
      <c r="S1471" t="s">
        <v>41</v>
      </c>
      <c r="T1471">
        <v>76428</v>
      </c>
      <c r="U1471" s="1">
        <v>45525</v>
      </c>
      <c r="V1471" t="s">
        <v>64</v>
      </c>
      <c r="W1471">
        <v>504523</v>
      </c>
      <c r="X1471" t="s">
        <v>6301</v>
      </c>
      <c r="Y1471">
        <v>757</v>
      </c>
      <c r="Z1471">
        <v>1026</v>
      </c>
      <c r="AA1471">
        <v>5</v>
      </c>
      <c r="AB1471">
        <v>2052</v>
      </c>
      <c r="AC1471">
        <f>Table1_1[[#This Row],[Price]]*Table1_1[[#This Row],[Quantity]]</f>
        <v>5130</v>
      </c>
    </row>
    <row r="1472" spans="1:29" x14ac:dyDescent="0.3">
      <c r="A1472" t="s">
        <v>28</v>
      </c>
      <c r="B1472" t="s">
        <v>29</v>
      </c>
      <c r="C1472" t="s">
        <v>30</v>
      </c>
      <c r="D1472" t="s">
        <v>170</v>
      </c>
      <c r="E1472" t="s">
        <v>32</v>
      </c>
      <c r="F1472" t="s">
        <v>106</v>
      </c>
      <c r="G1472">
        <v>28</v>
      </c>
      <c r="H1472">
        <v>400803</v>
      </c>
      <c r="I1472" t="s">
        <v>34</v>
      </c>
      <c r="J1472" s="3">
        <v>44702</v>
      </c>
      <c r="K1472">
        <v>1400</v>
      </c>
      <c r="L1472" t="s">
        <v>6302</v>
      </c>
      <c r="M1472" t="s">
        <v>345</v>
      </c>
      <c r="N1472" t="s">
        <v>6303</v>
      </c>
      <c r="O1472" t="s">
        <v>6304</v>
      </c>
      <c r="P1472" t="s">
        <v>51</v>
      </c>
      <c r="Q1472">
        <v>9</v>
      </c>
      <c r="R1472" t="s">
        <v>40</v>
      </c>
      <c r="S1472" t="s">
        <v>63</v>
      </c>
      <c r="T1472">
        <v>11120</v>
      </c>
      <c r="U1472" s="1">
        <v>45346</v>
      </c>
      <c r="V1472" t="s">
        <v>119</v>
      </c>
      <c r="W1472">
        <v>929610</v>
      </c>
      <c r="X1472" t="s">
        <v>6305</v>
      </c>
      <c r="Y1472">
        <v>861</v>
      </c>
      <c r="Z1472">
        <v>1082</v>
      </c>
      <c r="AA1472">
        <v>7</v>
      </c>
      <c r="AB1472">
        <v>3029.6000000000004</v>
      </c>
      <c r="AC1472">
        <f>Table1_1[[#This Row],[Price]]*Table1_1[[#This Row],[Quantity]]</f>
        <v>7574</v>
      </c>
    </row>
    <row r="1473" spans="1:29" x14ac:dyDescent="0.3">
      <c r="A1473" t="s">
        <v>28</v>
      </c>
      <c r="B1473" t="s">
        <v>29</v>
      </c>
      <c r="C1473" t="s">
        <v>44</v>
      </c>
      <c r="D1473" t="s">
        <v>411</v>
      </c>
      <c r="E1473" t="s">
        <v>56</v>
      </c>
      <c r="F1473" t="s">
        <v>113</v>
      </c>
      <c r="G1473">
        <v>30</v>
      </c>
      <c r="H1473">
        <v>423176</v>
      </c>
      <c r="I1473" t="s">
        <v>34</v>
      </c>
      <c r="J1473" s="3">
        <v>45258</v>
      </c>
      <c r="K1473">
        <v>800</v>
      </c>
      <c r="L1473" t="s">
        <v>6307</v>
      </c>
      <c r="M1473" t="s">
        <v>2538</v>
      </c>
      <c r="N1473" t="s">
        <v>6308</v>
      </c>
      <c r="O1473" t="s">
        <v>6309</v>
      </c>
      <c r="P1473" t="s">
        <v>39</v>
      </c>
      <c r="Q1473">
        <v>3</v>
      </c>
      <c r="R1473" t="s">
        <v>88</v>
      </c>
      <c r="S1473" t="s">
        <v>118</v>
      </c>
      <c r="T1473">
        <v>76183</v>
      </c>
      <c r="U1473" s="1">
        <v>45465</v>
      </c>
      <c r="V1473" t="s">
        <v>52</v>
      </c>
      <c r="W1473">
        <v>871633</v>
      </c>
      <c r="X1473" t="s">
        <v>6310</v>
      </c>
      <c r="Y1473">
        <v>352</v>
      </c>
      <c r="Z1473">
        <v>853</v>
      </c>
      <c r="AA1473">
        <v>3</v>
      </c>
      <c r="AB1473">
        <v>1023.6</v>
      </c>
      <c r="AC1473">
        <f>Table1_1[[#This Row],[Price]]*Table1_1[[#This Row],[Quantity]]</f>
        <v>2559</v>
      </c>
    </row>
    <row r="1474" spans="1:29" x14ac:dyDescent="0.3">
      <c r="A1474" t="s">
        <v>28</v>
      </c>
      <c r="B1474" t="s">
        <v>29</v>
      </c>
      <c r="C1474" t="s">
        <v>66</v>
      </c>
      <c r="D1474" t="s">
        <v>380</v>
      </c>
      <c r="E1474" t="s">
        <v>32</v>
      </c>
      <c r="F1474" t="s">
        <v>106</v>
      </c>
      <c r="G1474">
        <v>2</v>
      </c>
      <c r="H1474">
        <v>403640</v>
      </c>
      <c r="I1474" t="s">
        <v>58</v>
      </c>
      <c r="J1474" s="3">
        <v>44604</v>
      </c>
      <c r="K1474">
        <v>950</v>
      </c>
      <c r="L1474" t="s">
        <v>6311</v>
      </c>
      <c r="M1474" t="s">
        <v>2538</v>
      </c>
      <c r="N1474" t="s">
        <v>6312</v>
      </c>
      <c r="O1474" t="s">
        <v>6313</v>
      </c>
      <c r="P1474" t="s">
        <v>71</v>
      </c>
      <c r="Q1474">
        <v>13</v>
      </c>
      <c r="R1474" t="s">
        <v>88</v>
      </c>
      <c r="S1474" t="s">
        <v>118</v>
      </c>
      <c r="T1474">
        <v>41787</v>
      </c>
      <c r="U1474" s="1">
        <v>45406</v>
      </c>
      <c r="V1474" t="s">
        <v>80</v>
      </c>
      <c r="W1474">
        <v>497963</v>
      </c>
      <c r="X1474" t="s">
        <v>6314</v>
      </c>
      <c r="Y1474">
        <v>694</v>
      </c>
      <c r="Z1474">
        <v>2463</v>
      </c>
      <c r="AA1474">
        <v>4</v>
      </c>
      <c r="AB1474">
        <v>3940.8</v>
      </c>
      <c r="AC1474">
        <f>Table1_1[[#This Row],[Price]]*Table1_1[[#This Row],[Quantity]]</f>
        <v>9852</v>
      </c>
    </row>
    <row r="1475" spans="1:29" x14ac:dyDescent="0.3">
      <c r="A1475" t="s">
        <v>28</v>
      </c>
      <c r="B1475" t="s">
        <v>29</v>
      </c>
      <c r="C1475" t="s">
        <v>157</v>
      </c>
      <c r="D1475" t="s">
        <v>411</v>
      </c>
      <c r="E1475" t="s">
        <v>56</v>
      </c>
      <c r="F1475" t="s">
        <v>57</v>
      </c>
      <c r="G1475">
        <v>54</v>
      </c>
      <c r="H1475">
        <v>410965</v>
      </c>
      <c r="I1475" t="s">
        <v>58</v>
      </c>
      <c r="J1475" s="3">
        <v>45549</v>
      </c>
      <c r="K1475">
        <v>1200</v>
      </c>
      <c r="L1475" t="s">
        <v>6315</v>
      </c>
      <c r="M1475" t="s">
        <v>1483</v>
      </c>
      <c r="N1475" t="s">
        <v>6316</v>
      </c>
      <c r="O1475" t="s">
        <v>6317</v>
      </c>
      <c r="P1475" t="s">
        <v>71</v>
      </c>
      <c r="Q1475">
        <v>11</v>
      </c>
      <c r="R1475" t="s">
        <v>40</v>
      </c>
      <c r="S1475" t="s">
        <v>63</v>
      </c>
      <c r="T1475">
        <v>75560</v>
      </c>
      <c r="U1475" s="1">
        <v>45458</v>
      </c>
      <c r="V1475" t="s">
        <v>52</v>
      </c>
      <c r="W1475">
        <v>240321</v>
      </c>
      <c r="X1475" t="s">
        <v>6318</v>
      </c>
      <c r="Y1475">
        <v>590</v>
      </c>
      <c r="Z1475">
        <v>2266</v>
      </c>
      <c r="AA1475">
        <v>1</v>
      </c>
      <c r="AB1475">
        <v>906.40000000000009</v>
      </c>
      <c r="AC1475">
        <f>Table1_1[[#This Row],[Price]]*Table1_1[[#This Row],[Quantity]]</f>
        <v>2266</v>
      </c>
    </row>
    <row r="1476" spans="1:29" x14ac:dyDescent="0.3">
      <c r="A1476" t="s">
        <v>28</v>
      </c>
      <c r="B1476" t="s">
        <v>29</v>
      </c>
      <c r="C1476" t="s">
        <v>66</v>
      </c>
      <c r="D1476" t="s">
        <v>546</v>
      </c>
      <c r="E1476" t="s">
        <v>46</v>
      </c>
      <c r="F1476" t="s">
        <v>135</v>
      </c>
      <c r="G1476">
        <v>97</v>
      </c>
      <c r="H1476">
        <v>410829</v>
      </c>
      <c r="I1476" t="s">
        <v>58</v>
      </c>
      <c r="J1476" s="3">
        <v>43896</v>
      </c>
      <c r="K1476">
        <v>1000</v>
      </c>
      <c r="L1476" t="s">
        <v>6320</v>
      </c>
      <c r="M1476" t="s">
        <v>747</v>
      </c>
      <c r="N1476" t="s">
        <v>6321</v>
      </c>
      <c r="O1476" t="s">
        <v>6322</v>
      </c>
      <c r="P1476" t="s">
        <v>39</v>
      </c>
      <c r="Q1476">
        <v>3</v>
      </c>
      <c r="R1476" t="s">
        <v>40</v>
      </c>
      <c r="S1476" t="s">
        <v>41</v>
      </c>
      <c r="T1476">
        <v>46149</v>
      </c>
      <c r="U1476" s="1">
        <v>45303</v>
      </c>
      <c r="V1476" t="s">
        <v>111</v>
      </c>
      <c r="W1476">
        <v>698765</v>
      </c>
      <c r="X1476" t="s">
        <v>6323</v>
      </c>
      <c r="Y1476">
        <v>486</v>
      </c>
      <c r="Z1476">
        <v>2988</v>
      </c>
      <c r="AA1476">
        <v>1</v>
      </c>
      <c r="AB1476">
        <v>1195.2</v>
      </c>
      <c r="AC1476">
        <f>Table1_1[[#This Row],[Price]]*Table1_1[[#This Row],[Quantity]]</f>
        <v>2988</v>
      </c>
    </row>
    <row r="1477" spans="1:29" x14ac:dyDescent="0.3">
      <c r="A1477" t="s">
        <v>28</v>
      </c>
      <c r="B1477" t="s">
        <v>29</v>
      </c>
      <c r="C1477" t="s">
        <v>30</v>
      </c>
      <c r="D1477" t="s">
        <v>254</v>
      </c>
      <c r="E1477" t="s">
        <v>46</v>
      </c>
      <c r="F1477" t="s">
        <v>175</v>
      </c>
      <c r="G1477">
        <v>100</v>
      </c>
      <c r="H1477">
        <v>423181</v>
      </c>
      <c r="I1477" t="s">
        <v>58</v>
      </c>
      <c r="J1477" s="3">
        <v>43896</v>
      </c>
      <c r="K1477">
        <v>1000</v>
      </c>
      <c r="L1477" t="s">
        <v>6324</v>
      </c>
      <c r="M1477" t="s">
        <v>1212</v>
      </c>
      <c r="N1477" t="s">
        <v>6325</v>
      </c>
      <c r="O1477" t="s">
        <v>6326</v>
      </c>
      <c r="P1477" t="s">
        <v>51</v>
      </c>
      <c r="Q1477">
        <v>9</v>
      </c>
      <c r="R1477" t="s">
        <v>88</v>
      </c>
      <c r="S1477" t="s">
        <v>63</v>
      </c>
      <c r="T1477">
        <v>32037</v>
      </c>
      <c r="U1477" s="1">
        <v>45300</v>
      </c>
      <c r="V1477" t="s">
        <v>111</v>
      </c>
      <c r="W1477">
        <v>367343</v>
      </c>
      <c r="X1477" t="s">
        <v>6327</v>
      </c>
      <c r="Y1477">
        <v>386</v>
      </c>
      <c r="Z1477">
        <v>1575</v>
      </c>
      <c r="AA1477">
        <v>8</v>
      </c>
      <c r="AB1477">
        <v>5040</v>
      </c>
      <c r="AC1477">
        <f>Table1_1[[#This Row],[Price]]*Table1_1[[#This Row],[Quantity]]</f>
        <v>12600</v>
      </c>
    </row>
    <row r="1478" spans="1:29" x14ac:dyDescent="0.3">
      <c r="A1478" t="s">
        <v>28</v>
      </c>
      <c r="B1478" t="s">
        <v>29</v>
      </c>
      <c r="C1478" t="s">
        <v>157</v>
      </c>
      <c r="D1478" t="s">
        <v>182</v>
      </c>
      <c r="E1478" t="s">
        <v>32</v>
      </c>
      <c r="F1478" t="s">
        <v>47</v>
      </c>
      <c r="G1478">
        <v>27</v>
      </c>
      <c r="H1478">
        <v>435095</v>
      </c>
      <c r="I1478" t="s">
        <v>58</v>
      </c>
      <c r="J1478" s="3">
        <v>44495</v>
      </c>
      <c r="K1478">
        <v>1100</v>
      </c>
      <c r="L1478" t="s">
        <v>6328</v>
      </c>
      <c r="M1478" t="s">
        <v>1366</v>
      </c>
      <c r="N1478" t="s">
        <v>6329</v>
      </c>
      <c r="O1478">
        <v>-2919</v>
      </c>
      <c r="P1478" t="s">
        <v>51</v>
      </c>
      <c r="Q1478">
        <v>20</v>
      </c>
      <c r="R1478" t="s">
        <v>40</v>
      </c>
      <c r="S1478" t="s">
        <v>41</v>
      </c>
      <c r="T1478">
        <v>18210</v>
      </c>
      <c r="U1478" s="1">
        <v>45490</v>
      </c>
      <c r="V1478" t="s">
        <v>126</v>
      </c>
      <c r="W1478">
        <v>799780</v>
      </c>
      <c r="X1478" t="s">
        <v>6330</v>
      </c>
      <c r="Y1478">
        <v>386</v>
      </c>
      <c r="Z1478">
        <v>1376</v>
      </c>
      <c r="AA1478">
        <v>2</v>
      </c>
      <c r="AB1478">
        <v>1100.8</v>
      </c>
      <c r="AC1478">
        <f>Table1_1[[#This Row],[Price]]*Table1_1[[#This Row],[Quantity]]</f>
        <v>2752</v>
      </c>
    </row>
    <row r="1479" spans="1:29" x14ac:dyDescent="0.3">
      <c r="A1479" t="s">
        <v>28</v>
      </c>
      <c r="B1479" t="s">
        <v>29</v>
      </c>
      <c r="C1479" t="s">
        <v>157</v>
      </c>
      <c r="D1479" t="s">
        <v>182</v>
      </c>
      <c r="E1479" t="s">
        <v>46</v>
      </c>
      <c r="F1479" t="s">
        <v>150</v>
      </c>
      <c r="G1479">
        <v>93</v>
      </c>
      <c r="H1479">
        <v>415122</v>
      </c>
      <c r="I1479" t="s">
        <v>34</v>
      </c>
      <c r="J1479" s="3">
        <v>43912</v>
      </c>
      <c r="K1479">
        <v>1400</v>
      </c>
      <c r="L1479" t="s">
        <v>6331</v>
      </c>
      <c r="M1479" t="s">
        <v>506</v>
      </c>
      <c r="N1479" t="s">
        <v>6332</v>
      </c>
      <c r="O1479" t="s">
        <v>6333</v>
      </c>
      <c r="P1479" t="s">
        <v>51</v>
      </c>
      <c r="Q1479">
        <v>20</v>
      </c>
      <c r="R1479" t="s">
        <v>88</v>
      </c>
      <c r="S1479" t="s">
        <v>41</v>
      </c>
      <c r="T1479">
        <v>77420</v>
      </c>
      <c r="U1479" s="1">
        <v>45373</v>
      </c>
      <c r="V1479" t="s">
        <v>72</v>
      </c>
      <c r="W1479">
        <v>420882</v>
      </c>
      <c r="X1479" t="s">
        <v>6334</v>
      </c>
      <c r="Y1479">
        <v>338</v>
      </c>
      <c r="Z1479">
        <v>2713</v>
      </c>
      <c r="AA1479">
        <v>4</v>
      </c>
      <c r="AB1479">
        <v>4340.8</v>
      </c>
      <c r="AC1479">
        <f>Table1_1[[#This Row],[Price]]*Table1_1[[#This Row],[Quantity]]</f>
        <v>10852</v>
      </c>
    </row>
    <row r="1480" spans="1:29" x14ac:dyDescent="0.3">
      <c r="A1480" t="s">
        <v>28</v>
      </c>
      <c r="B1480" t="s">
        <v>29</v>
      </c>
      <c r="C1480" t="s">
        <v>91</v>
      </c>
      <c r="D1480" t="s">
        <v>442</v>
      </c>
      <c r="E1480" t="s">
        <v>56</v>
      </c>
      <c r="F1480" t="s">
        <v>47</v>
      </c>
      <c r="G1480">
        <v>76</v>
      </c>
      <c r="H1480">
        <v>421990</v>
      </c>
      <c r="I1480" t="s">
        <v>34</v>
      </c>
      <c r="J1480" s="3">
        <v>44176</v>
      </c>
      <c r="K1480">
        <v>1300</v>
      </c>
      <c r="L1480" t="s">
        <v>6335</v>
      </c>
      <c r="M1480" t="s">
        <v>895</v>
      </c>
      <c r="N1480" t="s">
        <v>6336</v>
      </c>
      <c r="O1480" t="s">
        <v>6337</v>
      </c>
      <c r="P1480" t="s">
        <v>71</v>
      </c>
      <c r="Q1480">
        <v>14</v>
      </c>
      <c r="R1480" t="s">
        <v>88</v>
      </c>
      <c r="S1480" t="s">
        <v>63</v>
      </c>
      <c r="T1480">
        <v>32337</v>
      </c>
      <c r="U1480" s="1">
        <v>45563</v>
      </c>
      <c r="V1480" t="s">
        <v>180</v>
      </c>
      <c r="W1480">
        <v>846346</v>
      </c>
      <c r="X1480" t="s">
        <v>6338</v>
      </c>
      <c r="Y1480">
        <v>534</v>
      </c>
      <c r="Z1480">
        <v>2378</v>
      </c>
      <c r="AA1480">
        <v>8</v>
      </c>
      <c r="AB1480">
        <v>7609.6</v>
      </c>
      <c r="AC1480">
        <f>Table1_1[[#This Row],[Price]]*Table1_1[[#This Row],[Quantity]]</f>
        <v>19024</v>
      </c>
    </row>
    <row r="1481" spans="1:29" x14ac:dyDescent="0.3">
      <c r="A1481" t="s">
        <v>28</v>
      </c>
      <c r="B1481" t="s">
        <v>29</v>
      </c>
      <c r="C1481" t="s">
        <v>91</v>
      </c>
      <c r="D1481" t="s">
        <v>55</v>
      </c>
      <c r="E1481" t="s">
        <v>46</v>
      </c>
      <c r="F1481" t="s">
        <v>106</v>
      </c>
      <c r="G1481">
        <v>6</v>
      </c>
      <c r="H1481">
        <v>425353</v>
      </c>
      <c r="I1481" t="s">
        <v>34</v>
      </c>
      <c r="J1481" s="3">
        <v>44599</v>
      </c>
      <c r="K1481">
        <v>800</v>
      </c>
      <c r="L1481" t="s">
        <v>6339</v>
      </c>
      <c r="M1481" t="s">
        <v>269</v>
      </c>
      <c r="N1481" t="s">
        <v>6340</v>
      </c>
      <c r="O1481" t="s">
        <v>6341</v>
      </c>
      <c r="P1481" t="s">
        <v>51</v>
      </c>
      <c r="Q1481">
        <v>17</v>
      </c>
      <c r="R1481" t="s">
        <v>88</v>
      </c>
      <c r="S1481" t="s">
        <v>41</v>
      </c>
      <c r="T1481">
        <v>20975</v>
      </c>
      <c r="U1481" s="1">
        <v>45380</v>
      </c>
      <c r="V1481" t="s">
        <v>72</v>
      </c>
      <c r="W1481">
        <v>865525</v>
      </c>
      <c r="X1481" t="s">
        <v>6342</v>
      </c>
      <c r="Y1481">
        <v>681</v>
      </c>
      <c r="Z1481">
        <v>529</v>
      </c>
      <c r="AA1481">
        <v>8</v>
      </c>
      <c r="AB1481">
        <v>1692.8000000000002</v>
      </c>
      <c r="AC1481">
        <f>Table1_1[[#This Row],[Price]]*Table1_1[[#This Row],[Quantity]]</f>
        <v>4232</v>
      </c>
    </row>
    <row r="1482" spans="1:29" x14ac:dyDescent="0.3">
      <c r="A1482" t="s">
        <v>28</v>
      </c>
      <c r="B1482" t="s">
        <v>29</v>
      </c>
      <c r="C1482" t="s">
        <v>44</v>
      </c>
      <c r="D1482" t="s">
        <v>291</v>
      </c>
      <c r="E1482" t="s">
        <v>56</v>
      </c>
      <c r="F1482" t="s">
        <v>150</v>
      </c>
      <c r="G1482">
        <v>85</v>
      </c>
      <c r="H1482">
        <v>401646</v>
      </c>
      <c r="I1482" t="s">
        <v>58</v>
      </c>
      <c r="J1482" s="3">
        <v>44058</v>
      </c>
      <c r="K1482">
        <v>950</v>
      </c>
      <c r="L1482" t="s">
        <v>6343</v>
      </c>
      <c r="M1482" t="s">
        <v>1291</v>
      </c>
      <c r="N1482" t="s">
        <v>6344</v>
      </c>
      <c r="O1482" t="s">
        <v>6345</v>
      </c>
      <c r="P1482" t="s">
        <v>87</v>
      </c>
      <c r="Q1482">
        <v>5</v>
      </c>
      <c r="R1482" t="s">
        <v>88</v>
      </c>
      <c r="S1482" t="s">
        <v>79</v>
      </c>
      <c r="T1482">
        <v>22433</v>
      </c>
      <c r="U1482" s="1">
        <v>45564</v>
      </c>
      <c r="V1482" t="s">
        <v>180</v>
      </c>
      <c r="W1482">
        <v>642434</v>
      </c>
      <c r="X1482" t="s">
        <v>6346</v>
      </c>
      <c r="Y1482">
        <v>477</v>
      </c>
      <c r="Z1482">
        <v>2337</v>
      </c>
      <c r="AA1482">
        <v>4</v>
      </c>
      <c r="AB1482">
        <v>3739.2000000000003</v>
      </c>
      <c r="AC1482">
        <f>Table1_1[[#This Row],[Price]]*Table1_1[[#This Row],[Quantity]]</f>
        <v>9348</v>
      </c>
    </row>
    <row r="1483" spans="1:29" x14ac:dyDescent="0.3">
      <c r="A1483" t="s">
        <v>28</v>
      </c>
      <c r="B1483" t="s">
        <v>29</v>
      </c>
      <c r="C1483" t="s">
        <v>66</v>
      </c>
      <c r="D1483" t="s">
        <v>411</v>
      </c>
      <c r="E1483" t="s">
        <v>32</v>
      </c>
      <c r="F1483" t="s">
        <v>83</v>
      </c>
      <c r="G1483">
        <v>52</v>
      </c>
      <c r="H1483">
        <v>430048</v>
      </c>
      <c r="I1483" t="s">
        <v>34</v>
      </c>
      <c r="J1483" s="3">
        <v>45165</v>
      </c>
      <c r="K1483">
        <v>1000</v>
      </c>
      <c r="L1483" t="s">
        <v>6348</v>
      </c>
      <c r="M1483" t="s">
        <v>1007</v>
      </c>
      <c r="N1483" t="s">
        <v>6349</v>
      </c>
      <c r="O1483" t="s">
        <v>6350</v>
      </c>
      <c r="P1483" t="s">
        <v>51</v>
      </c>
      <c r="Q1483">
        <v>7</v>
      </c>
      <c r="R1483" t="s">
        <v>88</v>
      </c>
      <c r="S1483" t="s">
        <v>118</v>
      </c>
      <c r="T1483">
        <v>57710</v>
      </c>
      <c r="U1483" s="1">
        <v>45555</v>
      </c>
      <c r="V1483" t="s">
        <v>180</v>
      </c>
      <c r="W1483">
        <v>885782</v>
      </c>
      <c r="X1483" t="s">
        <v>6351</v>
      </c>
      <c r="Y1483">
        <v>223</v>
      </c>
      <c r="Z1483">
        <v>669</v>
      </c>
      <c r="AA1483">
        <v>7</v>
      </c>
      <c r="AB1483">
        <v>1873.2</v>
      </c>
      <c r="AC1483">
        <f>Table1_1[[#This Row],[Price]]*Table1_1[[#This Row],[Quantity]]</f>
        <v>4683</v>
      </c>
    </row>
    <row r="1484" spans="1:29" x14ac:dyDescent="0.3">
      <c r="A1484" t="s">
        <v>28</v>
      </c>
      <c r="B1484" t="s">
        <v>29</v>
      </c>
      <c r="C1484" t="s">
        <v>54</v>
      </c>
      <c r="D1484" t="s">
        <v>261</v>
      </c>
      <c r="E1484" t="s">
        <v>56</v>
      </c>
      <c r="F1484" t="s">
        <v>99</v>
      </c>
      <c r="G1484">
        <v>96</v>
      </c>
      <c r="H1484">
        <v>409782</v>
      </c>
      <c r="I1484" t="s">
        <v>58</v>
      </c>
      <c r="J1484" s="3">
        <v>45465</v>
      </c>
      <c r="K1484">
        <v>1100</v>
      </c>
      <c r="L1484" t="s">
        <v>6352</v>
      </c>
      <c r="M1484" t="s">
        <v>94</v>
      </c>
      <c r="N1484" t="s">
        <v>6353</v>
      </c>
      <c r="O1484" t="s">
        <v>6354</v>
      </c>
      <c r="P1484" t="s">
        <v>87</v>
      </c>
      <c r="Q1484">
        <v>11</v>
      </c>
      <c r="R1484" t="s">
        <v>88</v>
      </c>
      <c r="S1484" t="s">
        <v>118</v>
      </c>
      <c r="T1484">
        <v>70248</v>
      </c>
      <c r="U1484" s="1">
        <v>45612</v>
      </c>
      <c r="V1484" t="s">
        <v>42</v>
      </c>
      <c r="W1484">
        <v>424652</v>
      </c>
      <c r="X1484" t="s">
        <v>6355</v>
      </c>
      <c r="Y1484">
        <v>505</v>
      </c>
      <c r="Z1484">
        <v>1428</v>
      </c>
      <c r="AA1484">
        <v>1</v>
      </c>
      <c r="AB1484">
        <v>571.20000000000005</v>
      </c>
      <c r="AC1484">
        <f>Table1_1[[#This Row],[Price]]*Table1_1[[#This Row],[Quantity]]</f>
        <v>1428</v>
      </c>
    </row>
    <row r="1485" spans="1:29" x14ac:dyDescent="0.3">
      <c r="A1485" t="s">
        <v>28</v>
      </c>
      <c r="B1485" t="s">
        <v>29</v>
      </c>
      <c r="C1485" t="s">
        <v>157</v>
      </c>
      <c r="D1485" t="s">
        <v>467</v>
      </c>
      <c r="E1485" t="s">
        <v>56</v>
      </c>
      <c r="F1485" t="s">
        <v>175</v>
      </c>
      <c r="G1485">
        <v>11</v>
      </c>
      <c r="H1485">
        <v>434254</v>
      </c>
      <c r="I1485" t="s">
        <v>58</v>
      </c>
      <c r="J1485" s="3">
        <v>43952</v>
      </c>
      <c r="K1485">
        <v>1200</v>
      </c>
      <c r="L1485" t="s">
        <v>6356</v>
      </c>
      <c r="M1485" t="s">
        <v>372</v>
      </c>
      <c r="N1485" t="s">
        <v>6357</v>
      </c>
      <c r="O1485" t="s">
        <v>6358</v>
      </c>
      <c r="P1485" t="s">
        <v>51</v>
      </c>
      <c r="Q1485">
        <v>17</v>
      </c>
      <c r="R1485" t="s">
        <v>88</v>
      </c>
      <c r="S1485" t="s">
        <v>79</v>
      </c>
      <c r="T1485">
        <v>78400</v>
      </c>
      <c r="U1485" s="1">
        <v>45358</v>
      </c>
      <c r="V1485" t="s">
        <v>72</v>
      </c>
      <c r="W1485">
        <v>703272</v>
      </c>
      <c r="X1485" t="s">
        <v>6359</v>
      </c>
      <c r="Y1485">
        <v>650</v>
      </c>
      <c r="Z1485">
        <v>1660</v>
      </c>
      <c r="AA1485">
        <v>1</v>
      </c>
      <c r="AB1485">
        <v>664</v>
      </c>
      <c r="AC1485">
        <f>Table1_1[[#This Row],[Price]]*Table1_1[[#This Row],[Quantity]]</f>
        <v>1660</v>
      </c>
    </row>
    <row r="1486" spans="1:29" x14ac:dyDescent="0.3">
      <c r="A1486" t="s">
        <v>28</v>
      </c>
      <c r="B1486" t="s">
        <v>29</v>
      </c>
      <c r="C1486" t="s">
        <v>66</v>
      </c>
      <c r="D1486" t="s">
        <v>364</v>
      </c>
      <c r="E1486" t="s">
        <v>32</v>
      </c>
      <c r="F1486" t="s">
        <v>99</v>
      </c>
      <c r="G1486">
        <v>78</v>
      </c>
      <c r="H1486">
        <v>403186</v>
      </c>
      <c r="I1486" t="s">
        <v>58</v>
      </c>
      <c r="J1486" s="3">
        <v>44032</v>
      </c>
      <c r="K1486">
        <v>1300</v>
      </c>
      <c r="L1486" t="s">
        <v>6360</v>
      </c>
      <c r="M1486" t="s">
        <v>1007</v>
      </c>
      <c r="N1486" t="s">
        <v>6361</v>
      </c>
      <c r="O1486" t="s">
        <v>6362</v>
      </c>
      <c r="P1486" t="s">
        <v>71</v>
      </c>
      <c r="Q1486">
        <v>20</v>
      </c>
      <c r="R1486" t="s">
        <v>88</v>
      </c>
      <c r="S1486" t="s">
        <v>41</v>
      </c>
      <c r="T1486">
        <v>91175</v>
      </c>
      <c r="U1486" s="1">
        <v>45295</v>
      </c>
      <c r="V1486" t="s">
        <v>111</v>
      </c>
      <c r="W1486">
        <v>952242</v>
      </c>
      <c r="X1486" t="s">
        <v>6363</v>
      </c>
      <c r="Y1486">
        <v>557</v>
      </c>
      <c r="Z1486">
        <v>502</v>
      </c>
      <c r="AA1486">
        <v>3</v>
      </c>
      <c r="AB1486">
        <v>602.4</v>
      </c>
      <c r="AC1486">
        <f>Table1_1[[#This Row],[Price]]*Table1_1[[#This Row],[Quantity]]</f>
        <v>1506</v>
      </c>
    </row>
    <row r="1487" spans="1:29" x14ac:dyDescent="0.3">
      <c r="A1487" t="s">
        <v>28</v>
      </c>
      <c r="B1487" t="s">
        <v>29</v>
      </c>
      <c r="C1487" t="s">
        <v>157</v>
      </c>
      <c r="D1487" t="s">
        <v>274</v>
      </c>
      <c r="E1487" t="s">
        <v>56</v>
      </c>
      <c r="F1487" t="s">
        <v>33</v>
      </c>
      <c r="G1487">
        <v>39</v>
      </c>
      <c r="H1487">
        <v>427645</v>
      </c>
      <c r="I1487" t="s">
        <v>34</v>
      </c>
      <c r="J1487" s="3">
        <v>45213</v>
      </c>
      <c r="K1487">
        <v>1400</v>
      </c>
      <c r="L1487" t="s">
        <v>6364</v>
      </c>
      <c r="M1487" t="s">
        <v>1007</v>
      </c>
      <c r="N1487" t="s">
        <v>6365</v>
      </c>
      <c r="O1487" t="s">
        <v>6366</v>
      </c>
      <c r="P1487" t="s">
        <v>87</v>
      </c>
      <c r="Q1487">
        <v>13</v>
      </c>
      <c r="R1487" t="s">
        <v>88</v>
      </c>
      <c r="S1487" t="s">
        <v>41</v>
      </c>
      <c r="T1487">
        <v>20766</v>
      </c>
      <c r="U1487" s="1">
        <v>45351</v>
      </c>
      <c r="V1487" t="s">
        <v>119</v>
      </c>
      <c r="W1487">
        <v>859242</v>
      </c>
      <c r="X1487" t="s">
        <v>6367</v>
      </c>
      <c r="Y1487">
        <v>817</v>
      </c>
      <c r="Z1487">
        <v>2361</v>
      </c>
      <c r="AA1487">
        <v>5</v>
      </c>
      <c r="AB1487">
        <v>4722</v>
      </c>
      <c r="AC1487">
        <f>Table1_1[[#This Row],[Price]]*Table1_1[[#This Row],[Quantity]]</f>
        <v>11805</v>
      </c>
    </row>
    <row r="1488" spans="1:29" x14ac:dyDescent="0.3">
      <c r="A1488" t="s">
        <v>28</v>
      </c>
      <c r="B1488" t="s">
        <v>29</v>
      </c>
      <c r="C1488" t="s">
        <v>54</v>
      </c>
      <c r="D1488" t="s">
        <v>187</v>
      </c>
      <c r="E1488" t="s">
        <v>46</v>
      </c>
      <c r="F1488" t="s">
        <v>150</v>
      </c>
      <c r="G1488">
        <v>29</v>
      </c>
      <c r="H1488">
        <v>431462</v>
      </c>
      <c r="I1488" t="s">
        <v>58</v>
      </c>
      <c r="J1488" s="3">
        <v>44729</v>
      </c>
      <c r="K1488">
        <v>1400</v>
      </c>
      <c r="L1488" t="s">
        <v>6368</v>
      </c>
      <c r="M1488" t="s">
        <v>1488</v>
      </c>
      <c r="N1488" t="s">
        <v>6369</v>
      </c>
      <c r="O1488" t="s">
        <v>6370</v>
      </c>
      <c r="P1488" t="s">
        <v>87</v>
      </c>
      <c r="Q1488">
        <v>3</v>
      </c>
      <c r="R1488" t="s">
        <v>88</v>
      </c>
      <c r="S1488" t="s">
        <v>63</v>
      </c>
      <c r="T1488">
        <v>98889</v>
      </c>
      <c r="U1488" s="1">
        <v>45401</v>
      </c>
      <c r="V1488" t="s">
        <v>80</v>
      </c>
      <c r="W1488">
        <v>732287</v>
      </c>
      <c r="X1488" t="s">
        <v>6371</v>
      </c>
      <c r="Y1488">
        <v>500</v>
      </c>
      <c r="Z1488">
        <v>2402</v>
      </c>
      <c r="AA1488">
        <v>3</v>
      </c>
      <c r="AB1488">
        <v>2882.4</v>
      </c>
      <c r="AC1488">
        <f>Table1_1[[#This Row],[Price]]*Table1_1[[#This Row],[Quantity]]</f>
        <v>7206</v>
      </c>
    </row>
    <row r="1489" spans="1:29" x14ac:dyDescent="0.3">
      <c r="A1489" t="s">
        <v>28</v>
      </c>
      <c r="B1489" t="s">
        <v>29</v>
      </c>
      <c r="C1489" t="s">
        <v>30</v>
      </c>
      <c r="D1489" t="s">
        <v>637</v>
      </c>
      <c r="E1489" t="s">
        <v>32</v>
      </c>
      <c r="F1489" t="s">
        <v>47</v>
      </c>
      <c r="G1489">
        <v>46</v>
      </c>
      <c r="H1489">
        <v>402206</v>
      </c>
      <c r="I1489" t="s">
        <v>34</v>
      </c>
      <c r="J1489" s="3">
        <v>44602</v>
      </c>
      <c r="K1489">
        <v>1000</v>
      </c>
      <c r="L1489" t="s">
        <v>6372</v>
      </c>
      <c r="M1489" t="s">
        <v>1007</v>
      </c>
      <c r="N1489" t="s">
        <v>6373</v>
      </c>
      <c r="O1489" t="s">
        <v>6374</v>
      </c>
      <c r="P1489" t="s">
        <v>87</v>
      </c>
      <c r="Q1489">
        <v>3</v>
      </c>
      <c r="R1489" t="s">
        <v>88</v>
      </c>
      <c r="S1489" t="s">
        <v>41</v>
      </c>
      <c r="T1489">
        <v>70761</v>
      </c>
      <c r="U1489" s="1">
        <v>45348</v>
      </c>
      <c r="V1489" t="s">
        <v>119</v>
      </c>
      <c r="W1489">
        <v>743814</v>
      </c>
      <c r="X1489" t="s">
        <v>5628</v>
      </c>
      <c r="Y1489">
        <v>723</v>
      </c>
      <c r="Z1489">
        <v>2282</v>
      </c>
      <c r="AA1489">
        <v>1</v>
      </c>
      <c r="AB1489">
        <v>912.80000000000007</v>
      </c>
      <c r="AC1489">
        <f>Table1_1[[#This Row],[Price]]*Table1_1[[#This Row],[Quantity]]</f>
        <v>2282</v>
      </c>
    </row>
    <row r="1490" spans="1:29" x14ac:dyDescent="0.3">
      <c r="A1490" t="s">
        <v>28</v>
      </c>
      <c r="B1490" t="s">
        <v>29</v>
      </c>
      <c r="C1490" t="s">
        <v>91</v>
      </c>
      <c r="D1490" t="s">
        <v>274</v>
      </c>
      <c r="E1490" t="s">
        <v>32</v>
      </c>
      <c r="F1490" t="s">
        <v>355</v>
      </c>
      <c r="G1490">
        <v>68</v>
      </c>
      <c r="H1490">
        <v>434316</v>
      </c>
      <c r="I1490" t="s">
        <v>58</v>
      </c>
      <c r="J1490" s="3">
        <v>44426</v>
      </c>
      <c r="K1490">
        <v>800</v>
      </c>
      <c r="L1490" t="s">
        <v>6376</v>
      </c>
      <c r="M1490" t="s">
        <v>232</v>
      </c>
      <c r="N1490" t="s">
        <v>6377</v>
      </c>
      <c r="O1490" t="s">
        <v>6378</v>
      </c>
      <c r="P1490" t="s">
        <v>39</v>
      </c>
      <c r="Q1490">
        <v>9</v>
      </c>
      <c r="R1490" t="s">
        <v>40</v>
      </c>
      <c r="S1490" t="s">
        <v>79</v>
      </c>
      <c r="T1490">
        <v>29868</v>
      </c>
      <c r="U1490" s="1">
        <v>45360</v>
      </c>
      <c r="V1490" t="s">
        <v>72</v>
      </c>
      <c r="W1490">
        <v>162064</v>
      </c>
      <c r="X1490" t="s">
        <v>6379</v>
      </c>
      <c r="Y1490">
        <v>914</v>
      </c>
      <c r="Z1490">
        <v>1521</v>
      </c>
      <c r="AA1490">
        <v>4</v>
      </c>
      <c r="AB1490">
        <v>2433.6</v>
      </c>
      <c r="AC1490">
        <f>Table1_1[[#This Row],[Price]]*Table1_1[[#This Row],[Quantity]]</f>
        <v>6084</v>
      </c>
    </row>
    <row r="1491" spans="1:29" x14ac:dyDescent="0.3">
      <c r="A1491" t="s">
        <v>28</v>
      </c>
      <c r="B1491" t="s">
        <v>29</v>
      </c>
      <c r="C1491" t="s">
        <v>54</v>
      </c>
      <c r="D1491" t="s">
        <v>621</v>
      </c>
      <c r="E1491" t="s">
        <v>46</v>
      </c>
      <c r="F1491" t="s">
        <v>83</v>
      </c>
      <c r="G1491">
        <v>88</v>
      </c>
      <c r="H1491">
        <v>422761</v>
      </c>
      <c r="I1491" t="s">
        <v>58</v>
      </c>
      <c r="J1491" s="3">
        <v>44281</v>
      </c>
      <c r="K1491">
        <v>950</v>
      </c>
      <c r="L1491" t="s">
        <v>6380</v>
      </c>
      <c r="M1491" t="s">
        <v>2054</v>
      </c>
      <c r="N1491" t="s">
        <v>6381</v>
      </c>
      <c r="O1491" t="s">
        <v>6382</v>
      </c>
      <c r="P1491" t="s">
        <v>51</v>
      </c>
      <c r="Q1491">
        <v>6</v>
      </c>
      <c r="R1491" t="s">
        <v>40</v>
      </c>
      <c r="S1491" t="s">
        <v>118</v>
      </c>
      <c r="T1491">
        <v>41776</v>
      </c>
      <c r="U1491" s="1">
        <v>45455</v>
      </c>
      <c r="V1491" t="s">
        <v>52</v>
      </c>
      <c r="W1491">
        <v>815439</v>
      </c>
      <c r="X1491" t="s">
        <v>6383</v>
      </c>
      <c r="Y1491">
        <v>496</v>
      </c>
      <c r="Z1491">
        <v>1421</v>
      </c>
      <c r="AA1491">
        <v>1</v>
      </c>
      <c r="AB1491">
        <v>568.4</v>
      </c>
      <c r="AC1491">
        <f>Table1_1[[#This Row],[Price]]*Table1_1[[#This Row],[Quantity]]</f>
        <v>1421</v>
      </c>
    </row>
    <row r="1492" spans="1:29" x14ac:dyDescent="0.3">
      <c r="A1492" t="s">
        <v>28</v>
      </c>
      <c r="B1492" t="s">
        <v>29</v>
      </c>
      <c r="C1492" t="s">
        <v>157</v>
      </c>
      <c r="D1492" t="s">
        <v>182</v>
      </c>
      <c r="E1492" t="s">
        <v>56</v>
      </c>
      <c r="F1492" t="s">
        <v>150</v>
      </c>
      <c r="G1492">
        <v>79</v>
      </c>
      <c r="H1492">
        <v>427096</v>
      </c>
      <c r="I1492" t="s">
        <v>58</v>
      </c>
      <c r="J1492" s="3">
        <v>44221</v>
      </c>
      <c r="K1492">
        <v>950</v>
      </c>
      <c r="L1492" t="s">
        <v>6384</v>
      </c>
      <c r="M1492" t="s">
        <v>654</v>
      </c>
      <c r="N1492" t="s">
        <v>6385</v>
      </c>
      <c r="O1492" t="s">
        <v>6386</v>
      </c>
      <c r="P1492" t="s">
        <v>87</v>
      </c>
      <c r="Q1492">
        <v>16</v>
      </c>
      <c r="R1492" t="s">
        <v>40</v>
      </c>
      <c r="S1492" t="s">
        <v>79</v>
      </c>
      <c r="T1492">
        <v>33619</v>
      </c>
      <c r="U1492" s="1">
        <v>45421</v>
      </c>
      <c r="V1492" t="s">
        <v>140</v>
      </c>
      <c r="W1492">
        <v>346496</v>
      </c>
      <c r="X1492" t="s">
        <v>6387</v>
      </c>
      <c r="Y1492">
        <v>893</v>
      </c>
      <c r="Z1492">
        <v>2757</v>
      </c>
      <c r="AA1492">
        <v>5</v>
      </c>
      <c r="AB1492">
        <v>5514</v>
      </c>
      <c r="AC1492">
        <f>Table1_1[[#This Row],[Price]]*Table1_1[[#This Row],[Quantity]]</f>
        <v>13785</v>
      </c>
    </row>
    <row r="1493" spans="1:29" x14ac:dyDescent="0.3">
      <c r="A1493" t="s">
        <v>28</v>
      </c>
      <c r="B1493" t="s">
        <v>29</v>
      </c>
      <c r="C1493" t="s">
        <v>54</v>
      </c>
      <c r="D1493" t="s">
        <v>98</v>
      </c>
      <c r="E1493" t="s">
        <v>46</v>
      </c>
      <c r="F1493" t="s">
        <v>355</v>
      </c>
      <c r="G1493">
        <v>8</v>
      </c>
      <c r="H1493">
        <v>417258</v>
      </c>
      <c r="I1493" t="s">
        <v>34</v>
      </c>
      <c r="J1493" s="3">
        <v>43948</v>
      </c>
      <c r="K1493">
        <v>950</v>
      </c>
      <c r="L1493" t="s">
        <v>6388</v>
      </c>
      <c r="M1493" t="s">
        <v>2538</v>
      </c>
      <c r="N1493" t="s">
        <v>6389</v>
      </c>
      <c r="O1493" t="s">
        <v>6390</v>
      </c>
      <c r="P1493" t="s">
        <v>71</v>
      </c>
      <c r="Q1493">
        <v>14</v>
      </c>
      <c r="R1493" t="s">
        <v>40</v>
      </c>
      <c r="S1493" t="s">
        <v>41</v>
      </c>
      <c r="T1493">
        <v>25663</v>
      </c>
      <c r="U1493" s="1">
        <v>45594</v>
      </c>
      <c r="V1493" t="s">
        <v>155</v>
      </c>
      <c r="W1493">
        <v>149269</v>
      </c>
      <c r="X1493" t="s">
        <v>6391</v>
      </c>
      <c r="Y1493">
        <v>693</v>
      </c>
      <c r="Z1493">
        <v>706</v>
      </c>
      <c r="AA1493">
        <v>7</v>
      </c>
      <c r="AB1493">
        <v>1976.8000000000002</v>
      </c>
      <c r="AC1493">
        <f>Table1_1[[#This Row],[Price]]*Table1_1[[#This Row],[Quantity]]</f>
        <v>4942</v>
      </c>
    </row>
    <row r="1494" spans="1:29" x14ac:dyDescent="0.3">
      <c r="A1494" t="s">
        <v>28</v>
      </c>
      <c r="B1494" t="s">
        <v>29</v>
      </c>
      <c r="C1494" t="s">
        <v>66</v>
      </c>
      <c r="D1494" t="s">
        <v>227</v>
      </c>
      <c r="E1494" t="s">
        <v>56</v>
      </c>
      <c r="F1494" t="s">
        <v>113</v>
      </c>
      <c r="G1494">
        <v>2</v>
      </c>
      <c r="H1494">
        <v>411705</v>
      </c>
      <c r="I1494" t="s">
        <v>34</v>
      </c>
      <c r="J1494" s="3">
        <v>45349</v>
      </c>
      <c r="K1494">
        <v>1200</v>
      </c>
      <c r="L1494" t="s">
        <v>6393</v>
      </c>
      <c r="M1494" t="s">
        <v>856</v>
      </c>
      <c r="N1494" t="s">
        <v>6394</v>
      </c>
      <c r="O1494" t="s">
        <v>6395</v>
      </c>
      <c r="P1494" t="s">
        <v>39</v>
      </c>
      <c r="Q1494">
        <v>15</v>
      </c>
      <c r="R1494" t="s">
        <v>88</v>
      </c>
      <c r="S1494" t="s">
        <v>79</v>
      </c>
      <c r="T1494">
        <v>11549</v>
      </c>
      <c r="U1494" s="1">
        <v>45428</v>
      </c>
      <c r="V1494" t="s">
        <v>140</v>
      </c>
      <c r="W1494">
        <v>362100</v>
      </c>
      <c r="X1494" t="s">
        <v>6396</v>
      </c>
      <c r="Y1494">
        <v>542</v>
      </c>
      <c r="Z1494">
        <v>679</v>
      </c>
      <c r="AA1494">
        <v>4</v>
      </c>
      <c r="AB1494">
        <v>1086.4000000000001</v>
      </c>
      <c r="AC1494">
        <f>Table1_1[[#This Row],[Price]]*Table1_1[[#This Row],[Quantity]]</f>
        <v>2716</v>
      </c>
    </row>
    <row r="1495" spans="1:29" x14ac:dyDescent="0.3">
      <c r="A1495" t="s">
        <v>28</v>
      </c>
      <c r="B1495" t="s">
        <v>29</v>
      </c>
      <c r="C1495" t="s">
        <v>91</v>
      </c>
      <c r="D1495" t="s">
        <v>637</v>
      </c>
      <c r="E1495" t="s">
        <v>46</v>
      </c>
      <c r="F1495" t="s">
        <v>83</v>
      </c>
      <c r="G1495">
        <v>96</v>
      </c>
      <c r="H1495">
        <v>430325</v>
      </c>
      <c r="I1495" t="s">
        <v>58</v>
      </c>
      <c r="J1495" s="3">
        <v>45125</v>
      </c>
      <c r="K1495">
        <v>1300</v>
      </c>
      <c r="L1495" t="s">
        <v>6397</v>
      </c>
      <c r="M1495" t="s">
        <v>293</v>
      </c>
      <c r="N1495" t="s">
        <v>6398</v>
      </c>
      <c r="O1495" t="s">
        <v>6399</v>
      </c>
      <c r="P1495" t="s">
        <v>71</v>
      </c>
      <c r="Q1495">
        <v>13</v>
      </c>
      <c r="R1495" t="s">
        <v>88</v>
      </c>
      <c r="S1495" t="s">
        <v>118</v>
      </c>
      <c r="T1495">
        <v>86197</v>
      </c>
      <c r="U1495" s="1">
        <v>45584</v>
      </c>
      <c r="V1495" t="s">
        <v>155</v>
      </c>
      <c r="W1495">
        <v>299493</v>
      </c>
      <c r="X1495" t="s">
        <v>6400</v>
      </c>
      <c r="Y1495">
        <v>695</v>
      </c>
      <c r="Z1495">
        <v>2545</v>
      </c>
      <c r="AA1495">
        <v>6</v>
      </c>
      <c r="AB1495">
        <v>6108</v>
      </c>
      <c r="AC1495">
        <f>Table1_1[[#This Row],[Price]]*Table1_1[[#This Row],[Quantity]]</f>
        <v>15270</v>
      </c>
    </row>
    <row r="1496" spans="1:29" x14ac:dyDescent="0.3">
      <c r="A1496" t="s">
        <v>28</v>
      </c>
      <c r="B1496" t="s">
        <v>29</v>
      </c>
      <c r="C1496" t="s">
        <v>157</v>
      </c>
      <c r="D1496" t="s">
        <v>338</v>
      </c>
      <c r="E1496" t="s">
        <v>56</v>
      </c>
      <c r="F1496" t="s">
        <v>33</v>
      </c>
      <c r="G1496">
        <v>83</v>
      </c>
      <c r="H1496">
        <v>423580</v>
      </c>
      <c r="I1496" t="s">
        <v>34</v>
      </c>
      <c r="J1496" s="3">
        <v>44213</v>
      </c>
      <c r="K1496">
        <v>800</v>
      </c>
      <c r="L1496" t="s">
        <v>6401</v>
      </c>
      <c r="M1496" t="s">
        <v>1147</v>
      </c>
      <c r="N1496" t="s">
        <v>6402</v>
      </c>
      <c r="O1496" t="s">
        <v>6403</v>
      </c>
      <c r="P1496" t="s">
        <v>71</v>
      </c>
      <c r="Q1496">
        <v>12</v>
      </c>
      <c r="R1496" t="s">
        <v>88</v>
      </c>
      <c r="S1496" t="s">
        <v>79</v>
      </c>
      <c r="T1496">
        <v>69799</v>
      </c>
      <c r="U1496" s="1">
        <v>45402</v>
      </c>
      <c r="V1496" t="s">
        <v>80</v>
      </c>
      <c r="W1496">
        <v>482839</v>
      </c>
      <c r="X1496" t="s">
        <v>6404</v>
      </c>
      <c r="Y1496">
        <v>223</v>
      </c>
      <c r="Z1496">
        <v>873</v>
      </c>
      <c r="AA1496">
        <v>2</v>
      </c>
      <c r="AB1496">
        <v>698.40000000000009</v>
      </c>
      <c r="AC1496">
        <f>Table1_1[[#This Row],[Price]]*Table1_1[[#This Row],[Quantity]]</f>
        <v>1746</v>
      </c>
    </row>
    <row r="1497" spans="1:29" x14ac:dyDescent="0.3">
      <c r="A1497" t="s">
        <v>28</v>
      </c>
      <c r="B1497" t="s">
        <v>29</v>
      </c>
      <c r="C1497" t="s">
        <v>193</v>
      </c>
      <c r="D1497" t="s">
        <v>31</v>
      </c>
      <c r="E1497" t="s">
        <v>32</v>
      </c>
      <c r="F1497" t="s">
        <v>175</v>
      </c>
      <c r="G1497">
        <v>89</v>
      </c>
      <c r="H1497">
        <v>427431</v>
      </c>
      <c r="I1497" t="s">
        <v>58</v>
      </c>
      <c r="J1497" s="3">
        <v>44921</v>
      </c>
      <c r="K1497">
        <v>1100</v>
      </c>
      <c r="L1497" t="s">
        <v>6406</v>
      </c>
      <c r="M1497" t="s">
        <v>287</v>
      </c>
      <c r="N1497" t="s">
        <v>6407</v>
      </c>
      <c r="O1497" t="s">
        <v>6408</v>
      </c>
      <c r="P1497" t="s">
        <v>87</v>
      </c>
      <c r="Q1497">
        <v>11</v>
      </c>
      <c r="R1497" t="s">
        <v>88</v>
      </c>
      <c r="S1497" t="s">
        <v>63</v>
      </c>
      <c r="T1497">
        <v>81764</v>
      </c>
      <c r="U1497" s="1">
        <v>45323</v>
      </c>
      <c r="V1497" t="s">
        <v>119</v>
      </c>
      <c r="W1497">
        <v>423248</v>
      </c>
      <c r="X1497" t="s">
        <v>6409</v>
      </c>
      <c r="Y1497">
        <v>554</v>
      </c>
      <c r="Z1497">
        <v>2909</v>
      </c>
      <c r="AA1497">
        <v>5</v>
      </c>
      <c r="AB1497">
        <v>5818</v>
      </c>
      <c r="AC1497">
        <f>Table1_1[[#This Row],[Price]]*Table1_1[[#This Row],[Quantity]]</f>
        <v>14545</v>
      </c>
    </row>
    <row r="1498" spans="1:29" x14ac:dyDescent="0.3">
      <c r="A1498" t="s">
        <v>28</v>
      </c>
      <c r="B1498" t="s">
        <v>29</v>
      </c>
      <c r="C1498" t="s">
        <v>91</v>
      </c>
      <c r="D1498" t="s">
        <v>227</v>
      </c>
      <c r="E1498" t="s">
        <v>46</v>
      </c>
      <c r="F1498" t="s">
        <v>150</v>
      </c>
      <c r="G1498">
        <v>21</v>
      </c>
      <c r="H1498">
        <v>437164</v>
      </c>
      <c r="I1498" t="s">
        <v>34</v>
      </c>
      <c r="J1498" s="3">
        <v>45181</v>
      </c>
      <c r="K1498">
        <v>1200</v>
      </c>
      <c r="L1498" t="s">
        <v>6410</v>
      </c>
      <c r="M1498" t="s">
        <v>85</v>
      </c>
      <c r="N1498" t="s">
        <v>6411</v>
      </c>
      <c r="O1498" t="s">
        <v>6412</v>
      </c>
      <c r="P1498" t="s">
        <v>39</v>
      </c>
      <c r="Q1498">
        <v>19</v>
      </c>
      <c r="R1498" t="s">
        <v>40</v>
      </c>
      <c r="S1498" t="s">
        <v>118</v>
      </c>
      <c r="T1498">
        <v>58900</v>
      </c>
      <c r="U1498" s="1">
        <v>45499</v>
      </c>
      <c r="V1498" t="s">
        <v>126</v>
      </c>
      <c r="W1498">
        <v>791189</v>
      </c>
      <c r="X1498" t="s">
        <v>6413</v>
      </c>
      <c r="Y1498">
        <v>694</v>
      </c>
      <c r="Z1498">
        <v>1399</v>
      </c>
      <c r="AA1498">
        <v>3</v>
      </c>
      <c r="AB1498">
        <v>1678.8000000000002</v>
      </c>
      <c r="AC1498">
        <f>Table1_1[[#This Row],[Price]]*Table1_1[[#This Row],[Quantity]]</f>
        <v>4197</v>
      </c>
    </row>
    <row r="1499" spans="1:29" x14ac:dyDescent="0.3">
      <c r="A1499" t="s">
        <v>28</v>
      </c>
      <c r="B1499" t="s">
        <v>29</v>
      </c>
      <c r="C1499" t="s">
        <v>44</v>
      </c>
      <c r="D1499" t="s">
        <v>98</v>
      </c>
      <c r="E1499" t="s">
        <v>56</v>
      </c>
      <c r="F1499" t="s">
        <v>150</v>
      </c>
      <c r="G1499">
        <v>55</v>
      </c>
      <c r="H1499">
        <v>423012</v>
      </c>
      <c r="I1499" t="s">
        <v>34</v>
      </c>
      <c r="J1499" s="3">
        <v>44144</v>
      </c>
      <c r="K1499">
        <v>1000</v>
      </c>
      <c r="L1499" t="s">
        <v>6415</v>
      </c>
      <c r="M1499" t="s">
        <v>506</v>
      </c>
      <c r="N1499" t="s">
        <v>6416</v>
      </c>
      <c r="O1499" t="s">
        <v>6417</v>
      </c>
      <c r="P1499" t="s">
        <v>71</v>
      </c>
      <c r="Q1499">
        <v>11</v>
      </c>
      <c r="R1499" t="s">
        <v>40</v>
      </c>
      <c r="S1499" t="s">
        <v>63</v>
      </c>
      <c r="T1499">
        <v>81355</v>
      </c>
      <c r="U1499" s="1">
        <v>45595</v>
      </c>
      <c r="V1499" t="s">
        <v>155</v>
      </c>
      <c r="W1499">
        <v>174198</v>
      </c>
      <c r="X1499" t="s">
        <v>6418</v>
      </c>
      <c r="Y1499">
        <v>694</v>
      </c>
      <c r="Z1499">
        <v>2316</v>
      </c>
      <c r="AA1499">
        <v>7</v>
      </c>
      <c r="AB1499">
        <v>6484.8</v>
      </c>
      <c r="AC1499">
        <f>Table1_1[[#This Row],[Price]]*Table1_1[[#This Row],[Quantity]]</f>
        <v>16212</v>
      </c>
    </row>
    <row r="1500" spans="1:29" x14ac:dyDescent="0.3">
      <c r="A1500" t="s">
        <v>28</v>
      </c>
      <c r="B1500" t="s">
        <v>29</v>
      </c>
      <c r="C1500" t="s">
        <v>30</v>
      </c>
      <c r="D1500" t="s">
        <v>566</v>
      </c>
      <c r="E1500" t="s">
        <v>46</v>
      </c>
      <c r="F1500" t="s">
        <v>47</v>
      </c>
      <c r="G1500">
        <v>98</v>
      </c>
      <c r="H1500">
        <v>403999</v>
      </c>
      <c r="I1500" t="s">
        <v>58</v>
      </c>
      <c r="J1500" s="3">
        <v>45603</v>
      </c>
      <c r="K1500">
        <v>1000</v>
      </c>
      <c r="L1500" t="s">
        <v>6419</v>
      </c>
      <c r="M1500" t="s">
        <v>239</v>
      </c>
      <c r="N1500" t="s">
        <v>6420</v>
      </c>
      <c r="O1500" t="s">
        <v>6421</v>
      </c>
      <c r="P1500" t="s">
        <v>51</v>
      </c>
      <c r="Q1500">
        <v>7</v>
      </c>
      <c r="R1500" t="s">
        <v>88</v>
      </c>
      <c r="S1500" t="s">
        <v>118</v>
      </c>
      <c r="T1500">
        <v>36880</v>
      </c>
      <c r="U1500" s="1">
        <v>45561</v>
      </c>
      <c r="V1500" t="s">
        <v>180</v>
      </c>
      <c r="W1500">
        <v>316270</v>
      </c>
      <c r="X1500" t="s">
        <v>6422</v>
      </c>
      <c r="Y1500">
        <v>363</v>
      </c>
      <c r="Z1500">
        <v>2227</v>
      </c>
      <c r="AA1500">
        <v>6</v>
      </c>
      <c r="AB1500">
        <v>5344.8</v>
      </c>
      <c r="AC1500">
        <f>Table1_1[[#This Row],[Price]]*Table1_1[[#This Row],[Quantity]]</f>
        <v>13362</v>
      </c>
    </row>
    <row r="1501" spans="1:29" x14ac:dyDescent="0.3">
      <c r="A1501" t="s">
        <v>28</v>
      </c>
      <c r="B1501" t="s">
        <v>29</v>
      </c>
      <c r="C1501" t="s">
        <v>66</v>
      </c>
      <c r="D1501" t="s">
        <v>267</v>
      </c>
      <c r="E1501" t="s">
        <v>46</v>
      </c>
      <c r="F1501" t="s">
        <v>57</v>
      </c>
      <c r="G1501">
        <v>63</v>
      </c>
      <c r="H1501">
        <v>424081</v>
      </c>
      <c r="I1501" t="s">
        <v>34</v>
      </c>
      <c r="J1501" s="3">
        <v>45384</v>
      </c>
      <c r="K1501">
        <v>1100</v>
      </c>
      <c r="L1501" t="s">
        <v>6423</v>
      </c>
      <c r="M1501" t="s">
        <v>428</v>
      </c>
      <c r="N1501" t="s">
        <v>6424</v>
      </c>
      <c r="O1501" t="s">
        <v>6425</v>
      </c>
      <c r="P1501" t="s">
        <v>39</v>
      </c>
      <c r="Q1501">
        <v>3</v>
      </c>
      <c r="R1501" t="s">
        <v>40</v>
      </c>
      <c r="S1501" t="s">
        <v>79</v>
      </c>
      <c r="T1501">
        <v>80248</v>
      </c>
      <c r="U1501" s="1">
        <v>45391</v>
      </c>
      <c r="V1501" t="s">
        <v>80</v>
      </c>
      <c r="W1501">
        <v>185074</v>
      </c>
      <c r="X1501" t="s">
        <v>6426</v>
      </c>
      <c r="Y1501">
        <v>474</v>
      </c>
      <c r="Z1501">
        <v>1360</v>
      </c>
      <c r="AA1501">
        <v>7</v>
      </c>
      <c r="AB1501">
        <v>3808</v>
      </c>
      <c r="AC1501">
        <f>Table1_1[[#This Row],[Price]]*Table1_1[[#This Row],[Quantity]]</f>
        <v>9520</v>
      </c>
    </row>
    <row r="1502" spans="1:29" x14ac:dyDescent="0.3">
      <c r="A1502" t="s">
        <v>28</v>
      </c>
      <c r="B1502" t="s">
        <v>29</v>
      </c>
      <c r="C1502" t="s">
        <v>193</v>
      </c>
      <c r="D1502" t="s">
        <v>248</v>
      </c>
      <c r="E1502" t="s">
        <v>32</v>
      </c>
      <c r="F1502" t="s">
        <v>355</v>
      </c>
      <c r="G1502">
        <v>74</v>
      </c>
      <c r="H1502">
        <v>415691</v>
      </c>
      <c r="I1502" t="s">
        <v>34</v>
      </c>
      <c r="J1502" s="3">
        <v>45074</v>
      </c>
      <c r="K1502">
        <v>1100</v>
      </c>
      <c r="L1502" t="s">
        <v>6427</v>
      </c>
      <c r="M1502" t="s">
        <v>2124</v>
      </c>
      <c r="N1502" t="s">
        <v>6428</v>
      </c>
      <c r="O1502" t="s">
        <v>6429</v>
      </c>
      <c r="P1502" t="s">
        <v>87</v>
      </c>
      <c r="Q1502">
        <v>10</v>
      </c>
      <c r="R1502" t="s">
        <v>40</v>
      </c>
      <c r="S1502" t="s">
        <v>79</v>
      </c>
      <c r="T1502">
        <v>92586</v>
      </c>
      <c r="U1502" s="1">
        <v>45292</v>
      </c>
      <c r="V1502" t="s">
        <v>111</v>
      </c>
      <c r="W1502">
        <v>597943</v>
      </c>
      <c r="X1502" t="s">
        <v>5923</v>
      </c>
      <c r="Y1502">
        <v>832</v>
      </c>
      <c r="Z1502">
        <v>1393</v>
      </c>
      <c r="AA1502">
        <v>4</v>
      </c>
      <c r="AB1502">
        <v>2228.8000000000002</v>
      </c>
      <c r="AC1502">
        <f>Table1_1[[#This Row],[Price]]*Table1_1[[#This Row],[Quantity]]</f>
        <v>5572</v>
      </c>
    </row>
    <row r="1503" spans="1:29" x14ac:dyDescent="0.3">
      <c r="A1503" t="s">
        <v>28</v>
      </c>
      <c r="B1503" t="s">
        <v>29</v>
      </c>
      <c r="C1503" t="s">
        <v>157</v>
      </c>
      <c r="D1503" t="s">
        <v>237</v>
      </c>
      <c r="E1503" t="s">
        <v>56</v>
      </c>
      <c r="F1503" t="s">
        <v>99</v>
      </c>
      <c r="G1503">
        <v>3</v>
      </c>
      <c r="H1503">
        <v>414428</v>
      </c>
      <c r="I1503" t="s">
        <v>34</v>
      </c>
      <c r="J1503" s="3">
        <v>43972</v>
      </c>
      <c r="K1503">
        <v>1300</v>
      </c>
      <c r="L1503" t="s">
        <v>6430</v>
      </c>
      <c r="M1503" t="s">
        <v>49</v>
      </c>
      <c r="N1503" t="s">
        <v>6431</v>
      </c>
      <c r="O1503" t="s">
        <v>6432</v>
      </c>
      <c r="P1503" t="s">
        <v>51</v>
      </c>
      <c r="Q1503">
        <v>15</v>
      </c>
      <c r="R1503" t="s">
        <v>40</v>
      </c>
      <c r="S1503" t="s">
        <v>63</v>
      </c>
      <c r="T1503">
        <v>34302</v>
      </c>
      <c r="U1503" s="1">
        <v>45590</v>
      </c>
      <c r="V1503" t="s">
        <v>155</v>
      </c>
      <c r="W1503">
        <v>298014</v>
      </c>
      <c r="X1503" t="s">
        <v>6433</v>
      </c>
      <c r="Y1503">
        <v>226</v>
      </c>
      <c r="Z1503">
        <v>2644</v>
      </c>
      <c r="AA1503">
        <v>7</v>
      </c>
      <c r="AB1503">
        <v>7403.2000000000007</v>
      </c>
      <c r="AC1503">
        <f>Table1_1[[#This Row],[Price]]*Table1_1[[#This Row],[Quantity]]</f>
        <v>18508</v>
      </c>
    </row>
    <row r="1504" spans="1:29" x14ac:dyDescent="0.3">
      <c r="A1504" t="s">
        <v>28</v>
      </c>
      <c r="B1504" t="s">
        <v>29</v>
      </c>
      <c r="C1504" t="s">
        <v>157</v>
      </c>
      <c r="D1504" t="s">
        <v>524</v>
      </c>
      <c r="E1504" t="s">
        <v>56</v>
      </c>
      <c r="F1504" t="s">
        <v>33</v>
      </c>
      <c r="G1504">
        <v>97</v>
      </c>
      <c r="H1504">
        <v>423253</v>
      </c>
      <c r="I1504" t="s">
        <v>34</v>
      </c>
      <c r="J1504" s="3">
        <v>44213</v>
      </c>
      <c r="K1504">
        <v>800</v>
      </c>
      <c r="L1504" t="s">
        <v>6435</v>
      </c>
      <c r="M1504" t="s">
        <v>195</v>
      </c>
      <c r="N1504" t="s">
        <v>6436</v>
      </c>
      <c r="O1504" t="s">
        <v>6437</v>
      </c>
      <c r="P1504" t="s">
        <v>87</v>
      </c>
      <c r="Q1504">
        <v>5</v>
      </c>
      <c r="R1504" t="s">
        <v>40</v>
      </c>
      <c r="S1504" t="s">
        <v>63</v>
      </c>
      <c r="T1504">
        <v>60822</v>
      </c>
      <c r="U1504" s="1">
        <v>45343</v>
      </c>
      <c r="V1504" t="s">
        <v>119</v>
      </c>
      <c r="W1504">
        <v>831743</v>
      </c>
      <c r="X1504" t="s">
        <v>6438</v>
      </c>
      <c r="Y1504">
        <v>984</v>
      </c>
      <c r="Z1504">
        <v>635</v>
      </c>
      <c r="AA1504">
        <v>6</v>
      </c>
      <c r="AB1504">
        <v>1524</v>
      </c>
      <c r="AC1504">
        <f>Table1_1[[#This Row],[Price]]*Table1_1[[#This Row],[Quantity]]</f>
        <v>3810</v>
      </c>
    </row>
    <row r="1505" spans="1:29" x14ac:dyDescent="0.3">
      <c r="A1505" t="s">
        <v>28</v>
      </c>
      <c r="B1505" t="s">
        <v>29</v>
      </c>
      <c r="C1505" t="s">
        <v>148</v>
      </c>
      <c r="D1505" t="s">
        <v>55</v>
      </c>
      <c r="E1505" t="s">
        <v>46</v>
      </c>
      <c r="F1505" t="s">
        <v>355</v>
      </c>
      <c r="G1505">
        <v>19</v>
      </c>
      <c r="H1505">
        <v>435480</v>
      </c>
      <c r="I1505" t="s">
        <v>58</v>
      </c>
      <c r="J1505" s="3">
        <v>44303</v>
      </c>
      <c r="K1505">
        <v>950</v>
      </c>
      <c r="L1505" t="s">
        <v>6439</v>
      </c>
      <c r="M1505" t="s">
        <v>177</v>
      </c>
      <c r="N1505" t="s">
        <v>6440</v>
      </c>
      <c r="O1505" t="s">
        <v>6441</v>
      </c>
      <c r="P1505" t="s">
        <v>39</v>
      </c>
      <c r="Q1505">
        <v>6</v>
      </c>
      <c r="R1505" t="s">
        <v>88</v>
      </c>
      <c r="S1505" t="s">
        <v>79</v>
      </c>
      <c r="T1505">
        <v>63368</v>
      </c>
      <c r="U1505" s="1">
        <v>45344</v>
      </c>
      <c r="V1505" t="s">
        <v>119</v>
      </c>
      <c r="W1505">
        <v>886719</v>
      </c>
      <c r="X1505" t="s">
        <v>6442</v>
      </c>
      <c r="Y1505">
        <v>565</v>
      </c>
      <c r="Z1505">
        <v>2295</v>
      </c>
      <c r="AA1505">
        <v>8</v>
      </c>
      <c r="AB1505">
        <v>7344</v>
      </c>
      <c r="AC1505">
        <f>Table1_1[[#This Row],[Price]]*Table1_1[[#This Row],[Quantity]]</f>
        <v>18360</v>
      </c>
    </row>
    <row r="1506" spans="1:29" x14ac:dyDescent="0.3">
      <c r="A1506" t="s">
        <v>28</v>
      </c>
      <c r="B1506" t="s">
        <v>29</v>
      </c>
      <c r="C1506" t="s">
        <v>193</v>
      </c>
      <c r="D1506" t="s">
        <v>317</v>
      </c>
      <c r="E1506" t="s">
        <v>32</v>
      </c>
      <c r="F1506" t="s">
        <v>83</v>
      </c>
      <c r="G1506">
        <v>76</v>
      </c>
      <c r="H1506">
        <v>407897</v>
      </c>
      <c r="I1506" t="s">
        <v>58</v>
      </c>
      <c r="J1506" s="3">
        <v>44258</v>
      </c>
      <c r="K1506">
        <v>800</v>
      </c>
      <c r="L1506" t="s">
        <v>6443</v>
      </c>
      <c r="M1506" t="s">
        <v>1030</v>
      </c>
      <c r="N1506" t="s">
        <v>6444</v>
      </c>
      <c r="O1506" t="s">
        <v>6445</v>
      </c>
      <c r="P1506" t="s">
        <v>71</v>
      </c>
      <c r="Q1506">
        <v>15</v>
      </c>
      <c r="R1506" t="s">
        <v>88</v>
      </c>
      <c r="S1506" t="s">
        <v>63</v>
      </c>
      <c r="T1506">
        <v>35263</v>
      </c>
      <c r="U1506" s="1">
        <v>45318</v>
      </c>
      <c r="V1506" t="s">
        <v>111</v>
      </c>
      <c r="W1506">
        <v>476042</v>
      </c>
      <c r="X1506" t="s">
        <v>6446</v>
      </c>
      <c r="Y1506">
        <v>817</v>
      </c>
      <c r="Z1506">
        <v>1787</v>
      </c>
      <c r="AA1506">
        <v>2</v>
      </c>
      <c r="AB1506">
        <v>1429.6000000000001</v>
      </c>
      <c r="AC1506">
        <f>Table1_1[[#This Row],[Price]]*Table1_1[[#This Row],[Quantity]]</f>
        <v>3574</v>
      </c>
    </row>
    <row r="1507" spans="1:29" x14ac:dyDescent="0.3">
      <c r="A1507" t="s">
        <v>28</v>
      </c>
      <c r="B1507" t="s">
        <v>29</v>
      </c>
      <c r="C1507" t="s">
        <v>193</v>
      </c>
      <c r="D1507" t="s">
        <v>291</v>
      </c>
      <c r="E1507" t="s">
        <v>32</v>
      </c>
      <c r="F1507" t="s">
        <v>83</v>
      </c>
      <c r="G1507">
        <v>82</v>
      </c>
      <c r="H1507">
        <v>402110</v>
      </c>
      <c r="I1507" t="s">
        <v>34</v>
      </c>
      <c r="J1507" s="3">
        <v>44970</v>
      </c>
      <c r="K1507">
        <v>950</v>
      </c>
      <c r="L1507" t="s">
        <v>6447</v>
      </c>
      <c r="M1507" t="s">
        <v>269</v>
      </c>
      <c r="N1507" t="s">
        <v>6448</v>
      </c>
      <c r="O1507" t="s">
        <v>6449</v>
      </c>
      <c r="P1507" t="s">
        <v>71</v>
      </c>
      <c r="Q1507">
        <v>12</v>
      </c>
      <c r="R1507" t="s">
        <v>40</v>
      </c>
      <c r="S1507" t="s">
        <v>79</v>
      </c>
      <c r="T1507">
        <v>40949</v>
      </c>
      <c r="U1507" s="1">
        <v>45315</v>
      </c>
      <c r="V1507" t="s">
        <v>111</v>
      </c>
      <c r="W1507">
        <v>883221</v>
      </c>
      <c r="X1507" t="s">
        <v>6450</v>
      </c>
      <c r="Y1507">
        <v>651</v>
      </c>
      <c r="Z1507">
        <v>1220</v>
      </c>
      <c r="AA1507">
        <v>1</v>
      </c>
      <c r="AB1507">
        <v>488</v>
      </c>
      <c r="AC1507">
        <f>Table1_1[[#This Row],[Price]]*Table1_1[[#This Row],[Quantity]]</f>
        <v>1220</v>
      </c>
    </row>
    <row r="1508" spans="1:29" x14ac:dyDescent="0.3">
      <c r="A1508" t="s">
        <v>28</v>
      </c>
      <c r="B1508" t="s">
        <v>29</v>
      </c>
      <c r="C1508" t="s">
        <v>54</v>
      </c>
      <c r="D1508" t="s">
        <v>149</v>
      </c>
      <c r="E1508" t="s">
        <v>46</v>
      </c>
      <c r="F1508" t="s">
        <v>113</v>
      </c>
      <c r="G1508">
        <v>21</v>
      </c>
      <c r="H1508">
        <v>431706</v>
      </c>
      <c r="I1508" t="s">
        <v>34</v>
      </c>
      <c r="J1508" s="3">
        <v>44923</v>
      </c>
      <c r="K1508">
        <v>1200</v>
      </c>
      <c r="L1508" t="s">
        <v>6451</v>
      </c>
      <c r="M1508" t="s">
        <v>177</v>
      </c>
      <c r="N1508" t="s">
        <v>6452</v>
      </c>
      <c r="O1508" t="s">
        <v>6453</v>
      </c>
      <c r="P1508" t="s">
        <v>87</v>
      </c>
      <c r="Q1508">
        <v>8</v>
      </c>
      <c r="R1508" t="s">
        <v>40</v>
      </c>
      <c r="S1508" t="s">
        <v>118</v>
      </c>
      <c r="T1508">
        <v>14598</v>
      </c>
      <c r="U1508" s="1">
        <v>45499</v>
      </c>
      <c r="V1508" t="s">
        <v>126</v>
      </c>
      <c r="W1508">
        <v>431826</v>
      </c>
      <c r="X1508" t="s">
        <v>6454</v>
      </c>
      <c r="Y1508">
        <v>732</v>
      </c>
      <c r="Z1508">
        <v>1934</v>
      </c>
      <c r="AA1508">
        <v>2</v>
      </c>
      <c r="AB1508">
        <v>1547.2</v>
      </c>
      <c r="AC1508">
        <f>Table1_1[[#This Row],[Price]]*Table1_1[[#This Row],[Quantity]]</f>
        <v>3868</v>
      </c>
    </row>
    <row r="1509" spans="1:29" x14ac:dyDescent="0.3">
      <c r="A1509" t="s">
        <v>28</v>
      </c>
      <c r="B1509" t="s">
        <v>29</v>
      </c>
      <c r="C1509" t="s">
        <v>91</v>
      </c>
      <c r="D1509" t="s">
        <v>149</v>
      </c>
      <c r="E1509" t="s">
        <v>46</v>
      </c>
      <c r="F1509" t="s">
        <v>57</v>
      </c>
      <c r="G1509">
        <v>66</v>
      </c>
      <c r="H1509">
        <v>434016</v>
      </c>
      <c r="I1509" t="s">
        <v>34</v>
      </c>
      <c r="J1509" s="3">
        <v>44782</v>
      </c>
      <c r="K1509">
        <v>1400</v>
      </c>
      <c r="L1509" t="s">
        <v>6455</v>
      </c>
      <c r="M1509" t="s">
        <v>1198</v>
      </c>
      <c r="N1509" t="s">
        <v>6456</v>
      </c>
      <c r="O1509" t="s">
        <v>6457</v>
      </c>
      <c r="P1509" t="s">
        <v>51</v>
      </c>
      <c r="Q1509">
        <v>5</v>
      </c>
      <c r="R1509" t="s">
        <v>88</v>
      </c>
      <c r="S1509" t="s">
        <v>63</v>
      </c>
      <c r="T1509">
        <v>70493</v>
      </c>
      <c r="U1509" s="1">
        <v>45598</v>
      </c>
      <c r="V1509" t="s">
        <v>42</v>
      </c>
      <c r="W1509">
        <v>904170</v>
      </c>
      <c r="X1509" t="s">
        <v>6458</v>
      </c>
      <c r="Y1509">
        <v>740</v>
      </c>
      <c r="Z1509">
        <v>2261</v>
      </c>
      <c r="AA1509">
        <v>4</v>
      </c>
      <c r="AB1509">
        <v>3617.6000000000004</v>
      </c>
      <c r="AC1509">
        <f>Table1_1[[#This Row],[Price]]*Table1_1[[#This Row],[Quantity]]</f>
        <v>9044</v>
      </c>
    </row>
    <row r="1510" spans="1:29" x14ac:dyDescent="0.3">
      <c r="A1510" t="s">
        <v>28</v>
      </c>
      <c r="B1510" t="s">
        <v>29</v>
      </c>
      <c r="C1510" t="s">
        <v>148</v>
      </c>
      <c r="D1510" t="s">
        <v>134</v>
      </c>
      <c r="E1510" t="s">
        <v>56</v>
      </c>
      <c r="F1510" t="s">
        <v>175</v>
      </c>
      <c r="G1510">
        <v>78</v>
      </c>
      <c r="H1510">
        <v>411081</v>
      </c>
      <c r="I1510" t="s">
        <v>34</v>
      </c>
      <c r="J1510" s="3">
        <v>44849</v>
      </c>
      <c r="K1510">
        <v>1300</v>
      </c>
      <c r="L1510" t="s">
        <v>6460</v>
      </c>
      <c r="M1510" t="s">
        <v>1253</v>
      </c>
      <c r="N1510" t="s">
        <v>6461</v>
      </c>
      <c r="O1510" t="s">
        <v>6462</v>
      </c>
      <c r="P1510" t="s">
        <v>71</v>
      </c>
      <c r="Q1510">
        <v>9</v>
      </c>
      <c r="R1510" t="s">
        <v>88</v>
      </c>
      <c r="S1510" t="s">
        <v>79</v>
      </c>
      <c r="T1510">
        <v>99896</v>
      </c>
      <c r="U1510" s="1">
        <v>45349</v>
      </c>
      <c r="V1510" t="s">
        <v>119</v>
      </c>
      <c r="W1510">
        <v>367146</v>
      </c>
      <c r="X1510" t="s">
        <v>6463</v>
      </c>
      <c r="Y1510">
        <v>787</v>
      </c>
      <c r="Z1510">
        <v>2210</v>
      </c>
      <c r="AA1510">
        <v>2</v>
      </c>
      <c r="AB1510">
        <v>1768</v>
      </c>
      <c r="AC1510">
        <f>Table1_1[[#This Row],[Price]]*Table1_1[[#This Row],[Quantity]]</f>
        <v>4420</v>
      </c>
    </row>
    <row r="1511" spans="1:29" x14ac:dyDescent="0.3">
      <c r="A1511" t="s">
        <v>28</v>
      </c>
      <c r="B1511" t="s">
        <v>29</v>
      </c>
      <c r="C1511" t="s">
        <v>54</v>
      </c>
      <c r="D1511" t="s">
        <v>98</v>
      </c>
      <c r="E1511" t="s">
        <v>46</v>
      </c>
      <c r="F1511" t="s">
        <v>57</v>
      </c>
      <c r="G1511">
        <v>32</v>
      </c>
      <c r="H1511">
        <v>406405</v>
      </c>
      <c r="I1511" t="s">
        <v>34</v>
      </c>
      <c r="J1511" s="3">
        <v>45326</v>
      </c>
      <c r="K1511">
        <v>1000</v>
      </c>
      <c r="L1511" t="s">
        <v>6464</v>
      </c>
      <c r="M1511" t="s">
        <v>818</v>
      </c>
      <c r="N1511" t="s">
        <v>6465</v>
      </c>
      <c r="O1511" t="s">
        <v>6466</v>
      </c>
      <c r="P1511" t="s">
        <v>39</v>
      </c>
      <c r="Q1511">
        <v>3</v>
      </c>
      <c r="R1511" t="s">
        <v>40</v>
      </c>
      <c r="S1511" t="s">
        <v>63</v>
      </c>
      <c r="T1511">
        <v>82840</v>
      </c>
      <c r="U1511" s="1">
        <v>45306</v>
      </c>
      <c r="V1511" t="s">
        <v>111</v>
      </c>
      <c r="W1511">
        <v>736414</v>
      </c>
      <c r="X1511" t="s">
        <v>6467</v>
      </c>
      <c r="Y1511">
        <v>221</v>
      </c>
      <c r="Z1511">
        <v>2853</v>
      </c>
      <c r="AA1511">
        <v>2</v>
      </c>
      <c r="AB1511">
        <v>2282.4</v>
      </c>
      <c r="AC1511">
        <f>Table1_1[[#This Row],[Price]]*Table1_1[[#This Row],[Quantity]]</f>
        <v>5706</v>
      </c>
    </row>
    <row r="1512" spans="1:29" x14ac:dyDescent="0.3">
      <c r="A1512" t="s">
        <v>28</v>
      </c>
      <c r="B1512" t="s">
        <v>29</v>
      </c>
      <c r="C1512" t="s">
        <v>148</v>
      </c>
      <c r="D1512" t="s">
        <v>237</v>
      </c>
      <c r="E1512" t="s">
        <v>56</v>
      </c>
      <c r="F1512" t="s">
        <v>355</v>
      </c>
      <c r="G1512">
        <v>4</v>
      </c>
      <c r="H1512">
        <v>420316</v>
      </c>
      <c r="I1512" t="s">
        <v>58</v>
      </c>
      <c r="J1512" s="3">
        <v>44818</v>
      </c>
      <c r="K1512">
        <v>1200</v>
      </c>
      <c r="L1512" t="s">
        <v>6468</v>
      </c>
      <c r="M1512" t="s">
        <v>313</v>
      </c>
      <c r="N1512" t="s">
        <v>6469</v>
      </c>
      <c r="O1512" t="s">
        <v>6470</v>
      </c>
      <c r="P1512" t="s">
        <v>87</v>
      </c>
      <c r="Q1512">
        <v>8</v>
      </c>
      <c r="R1512" t="s">
        <v>88</v>
      </c>
      <c r="S1512" t="s">
        <v>79</v>
      </c>
      <c r="T1512">
        <v>65092</v>
      </c>
      <c r="U1512" s="1">
        <v>45582</v>
      </c>
      <c r="V1512" t="s">
        <v>155</v>
      </c>
      <c r="W1512">
        <v>265454</v>
      </c>
      <c r="X1512" t="s">
        <v>6471</v>
      </c>
      <c r="Y1512">
        <v>973</v>
      </c>
      <c r="Z1512">
        <v>2747</v>
      </c>
      <c r="AA1512">
        <v>8</v>
      </c>
      <c r="AB1512">
        <v>8790.4</v>
      </c>
      <c r="AC1512">
        <f>Table1_1[[#This Row],[Price]]*Table1_1[[#This Row],[Quantity]]</f>
        <v>21976</v>
      </c>
    </row>
    <row r="1513" spans="1:29" x14ac:dyDescent="0.3">
      <c r="A1513" t="s">
        <v>28</v>
      </c>
      <c r="B1513" t="s">
        <v>29</v>
      </c>
      <c r="C1513" t="s">
        <v>66</v>
      </c>
      <c r="D1513" t="s">
        <v>637</v>
      </c>
      <c r="E1513" t="s">
        <v>32</v>
      </c>
      <c r="F1513" t="s">
        <v>175</v>
      </c>
      <c r="G1513">
        <v>71</v>
      </c>
      <c r="H1513">
        <v>433179</v>
      </c>
      <c r="I1513" t="s">
        <v>34</v>
      </c>
      <c r="J1513" s="3">
        <v>44908</v>
      </c>
      <c r="K1513">
        <v>1400</v>
      </c>
      <c r="L1513" t="s">
        <v>6472</v>
      </c>
      <c r="M1513" t="s">
        <v>747</v>
      </c>
      <c r="N1513" t="s">
        <v>6473</v>
      </c>
      <c r="O1513" t="s">
        <v>6474</v>
      </c>
      <c r="P1513" t="s">
        <v>51</v>
      </c>
      <c r="Q1513">
        <v>14</v>
      </c>
      <c r="R1513" t="s">
        <v>40</v>
      </c>
      <c r="S1513" t="s">
        <v>41</v>
      </c>
      <c r="T1513">
        <v>31463</v>
      </c>
      <c r="U1513" s="1">
        <v>45586</v>
      </c>
      <c r="V1513" t="s">
        <v>155</v>
      </c>
      <c r="W1513">
        <v>599802</v>
      </c>
      <c r="X1513" t="s">
        <v>6475</v>
      </c>
      <c r="Y1513">
        <v>955</v>
      </c>
      <c r="Z1513">
        <v>2309</v>
      </c>
      <c r="AA1513">
        <v>1</v>
      </c>
      <c r="AB1513">
        <v>923.6</v>
      </c>
      <c r="AC1513">
        <f>Table1_1[[#This Row],[Price]]*Table1_1[[#This Row],[Quantity]]</f>
        <v>2309</v>
      </c>
    </row>
    <row r="1514" spans="1:29" x14ac:dyDescent="0.3">
      <c r="A1514" t="s">
        <v>28</v>
      </c>
      <c r="B1514" t="s">
        <v>29</v>
      </c>
      <c r="C1514" t="s">
        <v>30</v>
      </c>
      <c r="D1514" t="s">
        <v>566</v>
      </c>
      <c r="E1514" t="s">
        <v>32</v>
      </c>
      <c r="F1514" t="s">
        <v>106</v>
      </c>
      <c r="G1514">
        <v>10</v>
      </c>
      <c r="H1514">
        <v>426334</v>
      </c>
      <c r="I1514" t="s">
        <v>58</v>
      </c>
      <c r="J1514" s="3">
        <v>44721</v>
      </c>
      <c r="K1514">
        <v>1300</v>
      </c>
      <c r="L1514" t="s">
        <v>6476</v>
      </c>
      <c r="M1514" t="s">
        <v>211</v>
      </c>
      <c r="N1514" t="s">
        <v>6477</v>
      </c>
      <c r="O1514">
        <v>8495062976</v>
      </c>
      <c r="P1514" t="s">
        <v>71</v>
      </c>
      <c r="Q1514">
        <v>13</v>
      </c>
      <c r="R1514" t="s">
        <v>88</v>
      </c>
      <c r="S1514" t="s">
        <v>41</v>
      </c>
      <c r="T1514">
        <v>41137</v>
      </c>
      <c r="U1514" s="1">
        <v>45404</v>
      </c>
      <c r="V1514" t="s">
        <v>80</v>
      </c>
      <c r="W1514">
        <v>813305</v>
      </c>
      <c r="X1514" t="s">
        <v>6478</v>
      </c>
      <c r="Y1514">
        <v>234</v>
      </c>
      <c r="Z1514">
        <v>738</v>
      </c>
      <c r="AA1514">
        <v>2</v>
      </c>
      <c r="AB1514">
        <v>590.4</v>
      </c>
      <c r="AC1514">
        <f>Table1_1[[#This Row],[Price]]*Table1_1[[#This Row],[Quantity]]</f>
        <v>1476</v>
      </c>
    </row>
    <row r="1515" spans="1:29" x14ac:dyDescent="0.3">
      <c r="A1515" t="s">
        <v>28</v>
      </c>
      <c r="B1515" t="s">
        <v>29</v>
      </c>
      <c r="C1515" t="s">
        <v>193</v>
      </c>
      <c r="D1515" t="s">
        <v>254</v>
      </c>
      <c r="E1515" t="s">
        <v>46</v>
      </c>
      <c r="F1515" t="s">
        <v>113</v>
      </c>
      <c r="G1515">
        <v>23</v>
      </c>
      <c r="H1515">
        <v>408585</v>
      </c>
      <c r="I1515" t="s">
        <v>34</v>
      </c>
      <c r="J1515" s="3">
        <v>44270</v>
      </c>
      <c r="K1515">
        <v>950</v>
      </c>
      <c r="L1515" t="s">
        <v>6479</v>
      </c>
      <c r="M1515" t="s">
        <v>654</v>
      </c>
      <c r="N1515" t="s">
        <v>6480</v>
      </c>
      <c r="O1515" t="s">
        <v>6481</v>
      </c>
      <c r="P1515" t="s">
        <v>51</v>
      </c>
      <c r="Q1515">
        <v>19</v>
      </c>
      <c r="R1515" t="s">
        <v>88</v>
      </c>
      <c r="S1515" t="s">
        <v>41</v>
      </c>
      <c r="T1515">
        <v>64219</v>
      </c>
      <c r="U1515" s="1">
        <v>45355</v>
      </c>
      <c r="V1515" t="s">
        <v>72</v>
      </c>
      <c r="W1515">
        <v>389295</v>
      </c>
      <c r="X1515" t="s">
        <v>6482</v>
      </c>
      <c r="Y1515">
        <v>318</v>
      </c>
      <c r="Z1515">
        <v>2712</v>
      </c>
      <c r="AA1515">
        <v>1</v>
      </c>
      <c r="AB1515">
        <v>1084.8</v>
      </c>
      <c r="AC1515">
        <f>Table1_1[[#This Row],[Price]]*Table1_1[[#This Row],[Quantity]]</f>
        <v>2712</v>
      </c>
    </row>
    <row r="1516" spans="1:29" x14ac:dyDescent="0.3">
      <c r="A1516" t="s">
        <v>28</v>
      </c>
      <c r="B1516" t="s">
        <v>29</v>
      </c>
      <c r="C1516" t="s">
        <v>91</v>
      </c>
      <c r="D1516" t="s">
        <v>31</v>
      </c>
      <c r="E1516" t="s">
        <v>46</v>
      </c>
      <c r="F1516" t="s">
        <v>106</v>
      </c>
      <c r="G1516">
        <v>12</v>
      </c>
      <c r="H1516">
        <v>419605</v>
      </c>
      <c r="I1516" t="s">
        <v>34</v>
      </c>
      <c r="J1516" s="3">
        <v>44747</v>
      </c>
      <c r="K1516">
        <v>1300</v>
      </c>
      <c r="L1516" t="s">
        <v>6483</v>
      </c>
      <c r="M1516" t="s">
        <v>195</v>
      </c>
      <c r="N1516" t="s">
        <v>6484</v>
      </c>
      <c r="O1516" t="s">
        <v>6485</v>
      </c>
      <c r="P1516" t="s">
        <v>51</v>
      </c>
      <c r="Q1516">
        <v>3</v>
      </c>
      <c r="R1516" t="s">
        <v>40</v>
      </c>
      <c r="S1516" t="s">
        <v>63</v>
      </c>
      <c r="T1516">
        <v>49915</v>
      </c>
      <c r="U1516" s="1">
        <v>45621</v>
      </c>
      <c r="V1516" t="s">
        <v>42</v>
      </c>
      <c r="W1516">
        <v>780768</v>
      </c>
      <c r="X1516" t="s">
        <v>6486</v>
      </c>
      <c r="Y1516">
        <v>603</v>
      </c>
      <c r="Z1516">
        <v>1801</v>
      </c>
      <c r="AA1516">
        <v>6</v>
      </c>
      <c r="AB1516">
        <v>4322.4000000000015</v>
      </c>
      <c r="AC1516">
        <f>Table1_1[[#This Row],[Price]]*Table1_1[[#This Row],[Quantity]]</f>
        <v>10806</v>
      </c>
    </row>
    <row r="1517" spans="1:29" x14ac:dyDescent="0.3">
      <c r="A1517" t="s">
        <v>28</v>
      </c>
      <c r="B1517" t="s">
        <v>29</v>
      </c>
      <c r="C1517" t="s">
        <v>66</v>
      </c>
      <c r="D1517" t="s">
        <v>45</v>
      </c>
      <c r="E1517" t="s">
        <v>56</v>
      </c>
      <c r="F1517" t="s">
        <v>99</v>
      </c>
      <c r="G1517">
        <v>66</v>
      </c>
      <c r="H1517">
        <v>406059</v>
      </c>
      <c r="I1517" t="s">
        <v>34</v>
      </c>
      <c r="J1517" s="3">
        <v>43956</v>
      </c>
      <c r="K1517">
        <v>800</v>
      </c>
      <c r="L1517" t="s">
        <v>6488</v>
      </c>
      <c r="M1517" t="s">
        <v>1091</v>
      </c>
      <c r="N1517" t="s">
        <v>6489</v>
      </c>
      <c r="O1517" t="s">
        <v>6490</v>
      </c>
      <c r="P1517" t="s">
        <v>87</v>
      </c>
      <c r="Q1517">
        <v>17</v>
      </c>
      <c r="R1517" t="s">
        <v>88</v>
      </c>
      <c r="S1517" t="s">
        <v>79</v>
      </c>
      <c r="T1517">
        <v>97120</v>
      </c>
      <c r="U1517" s="1">
        <v>45579</v>
      </c>
      <c r="V1517" t="s">
        <v>155</v>
      </c>
      <c r="W1517">
        <v>514955</v>
      </c>
      <c r="X1517" t="s">
        <v>6491</v>
      </c>
      <c r="Y1517">
        <v>362</v>
      </c>
      <c r="Z1517">
        <v>2829</v>
      </c>
      <c r="AA1517">
        <v>5</v>
      </c>
      <c r="AB1517">
        <v>5658</v>
      </c>
      <c r="AC1517">
        <f>Table1_1[[#This Row],[Price]]*Table1_1[[#This Row],[Quantity]]</f>
        <v>14145</v>
      </c>
    </row>
    <row r="1518" spans="1:29" x14ac:dyDescent="0.3">
      <c r="A1518" t="s">
        <v>28</v>
      </c>
      <c r="B1518" t="s">
        <v>29</v>
      </c>
      <c r="C1518" t="s">
        <v>157</v>
      </c>
      <c r="D1518" t="s">
        <v>546</v>
      </c>
      <c r="E1518" t="s">
        <v>32</v>
      </c>
      <c r="F1518" t="s">
        <v>150</v>
      </c>
      <c r="G1518">
        <v>3</v>
      </c>
      <c r="H1518">
        <v>404419</v>
      </c>
      <c r="I1518" t="s">
        <v>34</v>
      </c>
      <c r="J1518" s="3">
        <v>44945</v>
      </c>
      <c r="K1518">
        <v>800</v>
      </c>
      <c r="L1518" t="s">
        <v>6492</v>
      </c>
      <c r="M1518" t="s">
        <v>856</v>
      </c>
      <c r="N1518" t="s">
        <v>6493</v>
      </c>
      <c r="O1518" t="s">
        <v>6494</v>
      </c>
      <c r="P1518" t="s">
        <v>71</v>
      </c>
      <c r="Q1518">
        <v>17</v>
      </c>
      <c r="R1518" t="s">
        <v>40</v>
      </c>
      <c r="S1518" t="s">
        <v>41</v>
      </c>
      <c r="T1518">
        <v>29167</v>
      </c>
      <c r="U1518" s="1">
        <v>45607</v>
      </c>
      <c r="V1518" t="s">
        <v>42</v>
      </c>
      <c r="W1518">
        <v>320016</v>
      </c>
      <c r="X1518" t="s">
        <v>6495</v>
      </c>
      <c r="Y1518">
        <v>926</v>
      </c>
      <c r="Z1518">
        <v>2371</v>
      </c>
      <c r="AA1518">
        <v>2</v>
      </c>
      <c r="AB1518">
        <v>1896.8000000000002</v>
      </c>
      <c r="AC1518">
        <f>Table1_1[[#This Row],[Price]]*Table1_1[[#This Row],[Quantity]]</f>
        <v>4742</v>
      </c>
    </row>
    <row r="1519" spans="1:29" x14ac:dyDescent="0.3">
      <c r="A1519" t="s">
        <v>28</v>
      </c>
      <c r="B1519" t="s">
        <v>29</v>
      </c>
      <c r="C1519" t="s">
        <v>66</v>
      </c>
      <c r="D1519" t="s">
        <v>411</v>
      </c>
      <c r="E1519" t="s">
        <v>46</v>
      </c>
      <c r="F1519" t="s">
        <v>106</v>
      </c>
      <c r="G1519">
        <v>6</v>
      </c>
      <c r="H1519">
        <v>413341</v>
      </c>
      <c r="I1519" t="s">
        <v>34</v>
      </c>
      <c r="J1519" s="3">
        <v>44575</v>
      </c>
      <c r="K1519">
        <v>1200</v>
      </c>
      <c r="L1519" t="s">
        <v>6497</v>
      </c>
      <c r="M1519" t="s">
        <v>263</v>
      </c>
      <c r="N1519" t="s">
        <v>6498</v>
      </c>
      <c r="O1519" t="s">
        <v>6499</v>
      </c>
      <c r="P1519" t="s">
        <v>39</v>
      </c>
      <c r="Q1519">
        <v>13</v>
      </c>
      <c r="R1519" t="s">
        <v>88</v>
      </c>
      <c r="S1519" t="s">
        <v>118</v>
      </c>
      <c r="T1519">
        <v>84847</v>
      </c>
      <c r="U1519" s="1">
        <v>45435</v>
      </c>
      <c r="V1519" t="s">
        <v>140</v>
      </c>
      <c r="W1519">
        <v>403100</v>
      </c>
      <c r="X1519" t="s">
        <v>6500</v>
      </c>
      <c r="Y1519">
        <v>979</v>
      </c>
      <c r="Z1519">
        <v>2982</v>
      </c>
      <c r="AA1519">
        <v>2</v>
      </c>
      <c r="AB1519">
        <v>2385.6</v>
      </c>
      <c r="AC1519">
        <f>Table1_1[[#This Row],[Price]]*Table1_1[[#This Row],[Quantity]]</f>
        <v>5964</v>
      </c>
    </row>
    <row r="1520" spans="1:29" x14ac:dyDescent="0.3">
      <c r="A1520" t="s">
        <v>28</v>
      </c>
      <c r="B1520" t="s">
        <v>29</v>
      </c>
      <c r="C1520" t="s">
        <v>66</v>
      </c>
      <c r="D1520" t="s">
        <v>616</v>
      </c>
      <c r="E1520" t="s">
        <v>46</v>
      </c>
      <c r="F1520" t="s">
        <v>113</v>
      </c>
      <c r="G1520">
        <v>94</v>
      </c>
      <c r="H1520">
        <v>428448</v>
      </c>
      <c r="I1520" t="s">
        <v>34</v>
      </c>
      <c r="J1520" s="3">
        <v>43890</v>
      </c>
      <c r="K1520">
        <v>800</v>
      </c>
      <c r="L1520" t="s">
        <v>6501</v>
      </c>
      <c r="M1520" t="s">
        <v>366</v>
      </c>
      <c r="N1520" t="s">
        <v>6502</v>
      </c>
      <c r="O1520">
        <v>1860372514</v>
      </c>
      <c r="P1520" t="s">
        <v>71</v>
      </c>
      <c r="Q1520">
        <v>5</v>
      </c>
      <c r="R1520" t="s">
        <v>88</v>
      </c>
      <c r="S1520" t="s">
        <v>118</v>
      </c>
      <c r="T1520">
        <v>19579</v>
      </c>
      <c r="U1520" s="1">
        <v>45314</v>
      </c>
      <c r="V1520" t="s">
        <v>111</v>
      </c>
      <c r="W1520">
        <v>273911</v>
      </c>
      <c r="X1520" t="s">
        <v>6503</v>
      </c>
      <c r="Y1520">
        <v>494</v>
      </c>
      <c r="Z1520">
        <v>2759</v>
      </c>
      <c r="AA1520">
        <v>2</v>
      </c>
      <c r="AB1520">
        <v>2207.2000000000003</v>
      </c>
      <c r="AC1520">
        <f>Table1_1[[#This Row],[Price]]*Table1_1[[#This Row],[Quantity]]</f>
        <v>5518</v>
      </c>
    </row>
    <row r="1521" spans="1:29" x14ac:dyDescent="0.3">
      <c r="A1521" t="s">
        <v>28</v>
      </c>
      <c r="B1521" t="s">
        <v>29</v>
      </c>
      <c r="C1521" t="s">
        <v>44</v>
      </c>
      <c r="D1521" t="s">
        <v>274</v>
      </c>
      <c r="E1521" t="s">
        <v>32</v>
      </c>
      <c r="F1521" t="s">
        <v>135</v>
      </c>
      <c r="G1521">
        <v>80</v>
      </c>
      <c r="H1521">
        <v>433384</v>
      </c>
      <c r="I1521" t="s">
        <v>34</v>
      </c>
      <c r="J1521" s="3">
        <v>43920</v>
      </c>
      <c r="K1521">
        <v>1400</v>
      </c>
      <c r="L1521" t="s">
        <v>6505</v>
      </c>
      <c r="M1521" t="s">
        <v>428</v>
      </c>
      <c r="N1521" t="s">
        <v>6506</v>
      </c>
      <c r="O1521" t="s">
        <v>6507</v>
      </c>
      <c r="P1521" t="s">
        <v>87</v>
      </c>
      <c r="Q1521">
        <v>3</v>
      </c>
      <c r="R1521" t="s">
        <v>40</v>
      </c>
      <c r="S1521" t="s">
        <v>41</v>
      </c>
      <c r="T1521">
        <v>34361</v>
      </c>
      <c r="U1521" s="1">
        <v>45613</v>
      </c>
      <c r="V1521" t="s">
        <v>42</v>
      </c>
      <c r="W1521">
        <v>587496</v>
      </c>
      <c r="X1521" t="s">
        <v>6508</v>
      </c>
      <c r="Y1521">
        <v>501</v>
      </c>
      <c r="Z1521">
        <v>1655</v>
      </c>
      <c r="AA1521">
        <v>3</v>
      </c>
      <c r="AB1521">
        <v>1986</v>
      </c>
      <c r="AC1521">
        <f>Table1_1[[#This Row],[Price]]*Table1_1[[#This Row],[Quantity]]</f>
        <v>4965</v>
      </c>
    </row>
    <row r="1522" spans="1:29" x14ac:dyDescent="0.3">
      <c r="A1522" t="s">
        <v>28</v>
      </c>
      <c r="B1522" t="s">
        <v>29</v>
      </c>
      <c r="C1522" t="s">
        <v>54</v>
      </c>
      <c r="D1522" t="s">
        <v>421</v>
      </c>
      <c r="E1522" t="s">
        <v>56</v>
      </c>
      <c r="F1522" t="s">
        <v>83</v>
      </c>
      <c r="G1522">
        <v>90</v>
      </c>
      <c r="H1522">
        <v>437900</v>
      </c>
      <c r="I1522" t="s">
        <v>58</v>
      </c>
      <c r="J1522" s="3">
        <v>45078</v>
      </c>
      <c r="K1522">
        <v>800</v>
      </c>
      <c r="L1522" t="s">
        <v>6509</v>
      </c>
      <c r="M1522" t="s">
        <v>244</v>
      </c>
      <c r="N1522" t="s">
        <v>6510</v>
      </c>
      <c r="O1522" t="s">
        <v>6511</v>
      </c>
      <c r="P1522" t="s">
        <v>39</v>
      </c>
      <c r="Q1522">
        <v>18</v>
      </c>
      <c r="R1522" t="s">
        <v>88</v>
      </c>
      <c r="S1522" t="s">
        <v>118</v>
      </c>
      <c r="T1522">
        <v>89622</v>
      </c>
      <c r="U1522" s="1">
        <v>45380</v>
      </c>
      <c r="V1522" t="s">
        <v>72</v>
      </c>
      <c r="W1522">
        <v>520803</v>
      </c>
      <c r="X1522" t="s">
        <v>6512</v>
      </c>
      <c r="Y1522">
        <v>926</v>
      </c>
      <c r="Z1522">
        <v>2507</v>
      </c>
      <c r="AA1522">
        <v>2</v>
      </c>
      <c r="AB1522">
        <v>2005.6000000000001</v>
      </c>
      <c r="AC1522">
        <f>Table1_1[[#This Row],[Price]]*Table1_1[[#This Row],[Quantity]]</f>
        <v>5014</v>
      </c>
    </row>
    <row r="1523" spans="1:29" x14ac:dyDescent="0.3">
      <c r="A1523" t="s">
        <v>28</v>
      </c>
      <c r="B1523" t="s">
        <v>29</v>
      </c>
      <c r="C1523" t="s">
        <v>54</v>
      </c>
      <c r="D1523" t="s">
        <v>637</v>
      </c>
      <c r="E1523" t="s">
        <v>32</v>
      </c>
      <c r="F1523" t="s">
        <v>83</v>
      </c>
      <c r="G1523">
        <v>75</v>
      </c>
      <c r="H1523">
        <v>421378</v>
      </c>
      <c r="I1523" t="s">
        <v>34</v>
      </c>
      <c r="J1523" s="3">
        <v>44641</v>
      </c>
      <c r="K1523">
        <v>800</v>
      </c>
      <c r="L1523" t="s">
        <v>6514</v>
      </c>
      <c r="M1523" t="s">
        <v>1483</v>
      </c>
      <c r="N1523" t="s">
        <v>6515</v>
      </c>
      <c r="O1523" t="s">
        <v>6516</v>
      </c>
      <c r="P1523" t="s">
        <v>71</v>
      </c>
      <c r="Q1523">
        <v>9</v>
      </c>
      <c r="R1523" t="s">
        <v>40</v>
      </c>
      <c r="S1523" t="s">
        <v>63</v>
      </c>
      <c r="T1523">
        <v>73732</v>
      </c>
      <c r="U1523" s="1">
        <v>45302</v>
      </c>
      <c r="V1523" t="s">
        <v>111</v>
      </c>
      <c r="W1523">
        <v>486379</v>
      </c>
      <c r="X1523" t="s">
        <v>6517</v>
      </c>
      <c r="Y1523">
        <v>537</v>
      </c>
      <c r="Z1523">
        <v>958</v>
      </c>
      <c r="AA1523">
        <v>8</v>
      </c>
      <c r="AB1523">
        <v>3065.6000000000004</v>
      </c>
      <c r="AC1523">
        <f>Table1_1[[#This Row],[Price]]*Table1_1[[#This Row],[Quantity]]</f>
        <v>7664</v>
      </c>
    </row>
    <row r="1524" spans="1:29" x14ac:dyDescent="0.3">
      <c r="A1524" t="s">
        <v>28</v>
      </c>
      <c r="B1524" t="s">
        <v>29</v>
      </c>
      <c r="C1524" t="s">
        <v>193</v>
      </c>
      <c r="D1524" t="s">
        <v>621</v>
      </c>
      <c r="E1524" t="s">
        <v>46</v>
      </c>
      <c r="F1524" t="s">
        <v>99</v>
      </c>
      <c r="G1524">
        <v>26</v>
      </c>
      <c r="H1524">
        <v>410928</v>
      </c>
      <c r="I1524" t="s">
        <v>58</v>
      </c>
      <c r="J1524" s="3">
        <v>44712</v>
      </c>
      <c r="K1524">
        <v>1300</v>
      </c>
      <c r="L1524" t="s">
        <v>6519</v>
      </c>
      <c r="M1524" t="s">
        <v>144</v>
      </c>
      <c r="N1524" t="s">
        <v>6520</v>
      </c>
      <c r="O1524" t="s">
        <v>6521</v>
      </c>
      <c r="P1524" t="s">
        <v>87</v>
      </c>
      <c r="Q1524">
        <v>3</v>
      </c>
      <c r="R1524" t="s">
        <v>88</v>
      </c>
      <c r="S1524" t="s">
        <v>63</v>
      </c>
      <c r="T1524">
        <v>85302</v>
      </c>
      <c r="U1524" s="1">
        <v>45520</v>
      </c>
      <c r="V1524" t="s">
        <v>64</v>
      </c>
      <c r="W1524">
        <v>669742</v>
      </c>
      <c r="X1524" t="s">
        <v>6522</v>
      </c>
      <c r="Y1524">
        <v>314</v>
      </c>
      <c r="Z1524">
        <v>1625</v>
      </c>
      <c r="AA1524">
        <v>7</v>
      </c>
      <c r="AB1524">
        <v>4550</v>
      </c>
      <c r="AC1524">
        <f>Table1_1[[#This Row],[Price]]*Table1_1[[#This Row],[Quantity]]</f>
        <v>11375</v>
      </c>
    </row>
    <row r="1525" spans="1:29" x14ac:dyDescent="0.3">
      <c r="A1525" t="s">
        <v>28</v>
      </c>
      <c r="B1525" t="s">
        <v>29</v>
      </c>
      <c r="C1525" t="s">
        <v>30</v>
      </c>
      <c r="D1525" t="s">
        <v>74</v>
      </c>
      <c r="E1525" t="s">
        <v>46</v>
      </c>
      <c r="F1525" t="s">
        <v>150</v>
      </c>
      <c r="G1525">
        <v>39</v>
      </c>
      <c r="H1525">
        <v>429967</v>
      </c>
      <c r="I1525" t="s">
        <v>34</v>
      </c>
      <c r="J1525" s="3">
        <v>45083</v>
      </c>
      <c r="K1525">
        <v>1300</v>
      </c>
      <c r="L1525" t="s">
        <v>6523</v>
      </c>
      <c r="M1525" t="s">
        <v>496</v>
      </c>
      <c r="N1525" t="s">
        <v>6524</v>
      </c>
      <c r="O1525" t="s">
        <v>6525</v>
      </c>
      <c r="P1525" t="s">
        <v>71</v>
      </c>
      <c r="Q1525">
        <v>12</v>
      </c>
      <c r="R1525" t="s">
        <v>40</v>
      </c>
      <c r="S1525" t="s">
        <v>63</v>
      </c>
      <c r="T1525">
        <v>67375</v>
      </c>
      <c r="U1525" s="1">
        <v>45343</v>
      </c>
      <c r="V1525" t="s">
        <v>119</v>
      </c>
      <c r="W1525">
        <v>252380</v>
      </c>
      <c r="X1525" t="s">
        <v>6526</v>
      </c>
      <c r="Y1525">
        <v>731</v>
      </c>
      <c r="Z1525">
        <v>2716</v>
      </c>
      <c r="AA1525">
        <v>8</v>
      </c>
      <c r="AB1525">
        <v>8691.2000000000007</v>
      </c>
      <c r="AC1525">
        <f>Table1_1[[#This Row],[Price]]*Table1_1[[#This Row],[Quantity]]</f>
        <v>21728</v>
      </c>
    </row>
    <row r="1526" spans="1:29" x14ac:dyDescent="0.3">
      <c r="A1526" t="s">
        <v>28</v>
      </c>
      <c r="B1526" t="s">
        <v>29</v>
      </c>
      <c r="C1526" t="s">
        <v>30</v>
      </c>
      <c r="D1526" t="s">
        <v>187</v>
      </c>
      <c r="E1526" t="s">
        <v>56</v>
      </c>
      <c r="F1526" t="s">
        <v>106</v>
      </c>
      <c r="G1526">
        <v>6</v>
      </c>
      <c r="H1526">
        <v>428023</v>
      </c>
      <c r="I1526" t="s">
        <v>34</v>
      </c>
      <c r="J1526" s="3">
        <v>45405</v>
      </c>
      <c r="K1526">
        <v>1400</v>
      </c>
      <c r="L1526" t="s">
        <v>6527</v>
      </c>
      <c r="M1526" t="s">
        <v>345</v>
      </c>
      <c r="N1526" t="s">
        <v>6528</v>
      </c>
      <c r="O1526" t="s">
        <v>6529</v>
      </c>
      <c r="P1526" t="s">
        <v>87</v>
      </c>
      <c r="Q1526">
        <v>14</v>
      </c>
      <c r="R1526" t="s">
        <v>40</v>
      </c>
      <c r="S1526" t="s">
        <v>79</v>
      </c>
      <c r="T1526">
        <v>64932</v>
      </c>
      <c r="U1526" s="1">
        <v>45406</v>
      </c>
      <c r="V1526" t="s">
        <v>80</v>
      </c>
      <c r="W1526">
        <v>930525</v>
      </c>
      <c r="X1526" t="s">
        <v>6530</v>
      </c>
      <c r="Y1526">
        <v>879</v>
      </c>
      <c r="Z1526">
        <v>1298</v>
      </c>
      <c r="AA1526">
        <v>8</v>
      </c>
      <c r="AB1526">
        <v>4153.6000000000004</v>
      </c>
      <c r="AC1526">
        <f>Table1_1[[#This Row],[Price]]*Table1_1[[#This Row],[Quantity]]</f>
        <v>10384</v>
      </c>
    </row>
    <row r="1527" spans="1:29" x14ac:dyDescent="0.3">
      <c r="A1527" t="s">
        <v>28</v>
      </c>
      <c r="B1527" t="s">
        <v>29</v>
      </c>
      <c r="C1527" t="s">
        <v>157</v>
      </c>
      <c r="D1527" t="s">
        <v>560</v>
      </c>
      <c r="E1527" t="s">
        <v>32</v>
      </c>
      <c r="F1527" t="s">
        <v>99</v>
      </c>
      <c r="G1527">
        <v>16</v>
      </c>
      <c r="H1527">
        <v>408595</v>
      </c>
      <c r="I1527" t="s">
        <v>58</v>
      </c>
      <c r="J1527" s="3">
        <v>45473</v>
      </c>
      <c r="K1527">
        <v>950</v>
      </c>
      <c r="L1527" t="s">
        <v>6531</v>
      </c>
      <c r="M1527" t="s">
        <v>282</v>
      </c>
      <c r="N1527" t="s">
        <v>6532</v>
      </c>
      <c r="O1527" t="s">
        <v>6533</v>
      </c>
      <c r="P1527" t="s">
        <v>87</v>
      </c>
      <c r="Q1527">
        <v>18</v>
      </c>
      <c r="R1527" t="s">
        <v>40</v>
      </c>
      <c r="S1527" t="s">
        <v>63</v>
      </c>
      <c r="T1527">
        <v>69583</v>
      </c>
      <c r="U1527" s="1">
        <v>45574</v>
      </c>
      <c r="V1527" t="s">
        <v>155</v>
      </c>
      <c r="W1527">
        <v>266795</v>
      </c>
      <c r="X1527" t="s">
        <v>6534</v>
      </c>
      <c r="Y1527">
        <v>868</v>
      </c>
      <c r="Z1527">
        <v>2592</v>
      </c>
      <c r="AA1527">
        <v>6</v>
      </c>
      <c r="AB1527">
        <v>6220.8</v>
      </c>
      <c r="AC1527">
        <f>Table1_1[[#This Row],[Price]]*Table1_1[[#This Row],[Quantity]]</f>
        <v>15552</v>
      </c>
    </row>
    <row r="1528" spans="1:29" x14ac:dyDescent="0.3">
      <c r="A1528" t="s">
        <v>28</v>
      </c>
      <c r="B1528" t="s">
        <v>29</v>
      </c>
      <c r="C1528" t="s">
        <v>193</v>
      </c>
      <c r="D1528" t="s">
        <v>45</v>
      </c>
      <c r="E1528" t="s">
        <v>46</v>
      </c>
      <c r="F1528" t="s">
        <v>135</v>
      </c>
      <c r="G1528">
        <v>39</v>
      </c>
      <c r="H1528">
        <v>408829</v>
      </c>
      <c r="I1528" t="s">
        <v>34</v>
      </c>
      <c r="J1528" s="3">
        <v>45181</v>
      </c>
      <c r="K1528">
        <v>800</v>
      </c>
      <c r="L1528" t="s">
        <v>6535</v>
      </c>
      <c r="M1528" t="s">
        <v>129</v>
      </c>
      <c r="N1528" t="s">
        <v>6536</v>
      </c>
      <c r="O1528" t="s">
        <v>6537</v>
      </c>
      <c r="P1528" t="s">
        <v>87</v>
      </c>
      <c r="Q1528">
        <v>3</v>
      </c>
      <c r="R1528" t="s">
        <v>40</v>
      </c>
      <c r="S1528" t="s">
        <v>118</v>
      </c>
      <c r="T1528">
        <v>35899</v>
      </c>
      <c r="U1528" s="1">
        <v>45351</v>
      </c>
      <c r="V1528" t="s">
        <v>119</v>
      </c>
      <c r="W1528">
        <v>966812</v>
      </c>
      <c r="X1528" t="s">
        <v>6538</v>
      </c>
      <c r="Y1528">
        <v>420</v>
      </c>
      <c r="Z1528">
        <v>2028</v>
      </c>
      <c r="AA1528">
        <v>6</v>
      </c>
      <c r="AB1528">
        <v>4867.2</v>
      </c>
      <c r="AC1528">
        <f>Table1_1[[#This Row],[Price]]*Table1_1[[#This Row],[Quantity]]</f>
        <v>12168</v>
      </c>
    </row>
    <row r="1529" spans="1:29" x14ac:dyDescent="0.3">
      <c r="A1529" t="s">
        <v>28</v>
      </c>
      <c r="B1529" t="s">
        <v>29</v>
      </c>
      <c r="C1529" t="s">
        <v>44</v>
      </c>
      <c r="D1529" t="s">
        <v>338</v>
      </c>
      <c r="E1529" t="s">
        <v>56</v>
      </c>
      <c r="F1529" t="s">
        <v>57</v>
      </c>
      <c r="G1529">
        <v>25</v>
      </c>
      <c r="H1529">
        <v>421106</v>
      </c>
      <c r="I1529" t="s">
        <v>34</v>
      </c>
      <c r="J1529" s="3">
        <v>44403</v>
      </c>
      <c r="K1529">
        <v>1300</v>
      </c>
      <c r="L1529" t="s">
        <v>6539</v>
      </c>
      <c r="M1529" t="s">
        <v>953</v>
      </c>
      <c r="N1529" t="s">
        <v>6540</v>
      </c>
      <c r="O1529">
        <v>5780659548</v>
      </c>
      <c r="P1529" t="s">
        <v>87</v>
      </c>
      <c r="Q1529">
        <v>5</v>
      </c>
      <c r="R1529" t="s">
        <v>88</v>
      </c>
      <c r="S1529" t="s">
        <v>118</v>
      </c>
      <c r="T1529">
        <v>57621</v>
      </c>
      <c r="U1529" s="1">
        <v>45567</v>
      </c>
      <c r="V1529" t="s">
        <v>155</v>
      </c>
      <c r="W1529">
        <v>144392</v>
      </c>
      <c r="X1529" t="s">
        <v>6541</v>
      </c>
      <c r="Y1529">
        <v>974</v>
      </c>
      <c r="Z1529">
        <v>1476</v>
      </c>
      <c r="AA1529">
        <v>2</v>
      </c>
      <c r="AB1529">
        <v>1180.8</v>
      </c>
      <c r="AC1529">
        <f>Table1_1[[#This Row],[Price]]*Table1_1[[#This Row],[Quantity]]</f>
        <v>2952</v>
      </c>
    </row>
    <row r="1530" spans="1:29" x14ac:dyDescent="0.3">
      <c r="A1530" t="s">
        <v>28</v>
      </c>
      <c r="B1530" t="s">
        <v>29</v>
      </c>
      <c r="C1530" t="s">
        <v>66</v>
      </c>
      <c r="D1530" t="s">
        <v>421</v>
      </c>
      <c r="E1530" t="s">
        <v>56</v>
      </c>
      <c r="F1530" t="s">
        <v>106</v>
      </c>
      <c r="G1530">
        <v>91</v>
      </c>
      <c r="H1530">
        <v>420440</v>
      </c>
      <c r="I1530" t="s">
        <v>34</v>
      </c>
      <c r="J1530" s="3">
        <v>44933</v>
      </c>
      <c r="K1530">
        <v>1100</v>
      </c>
      <c r="L1530" t="s">
        <v>6542</v>
      </c>
      <c r="M1530" t="s">
        <v>49</v>
      </c>
      <c r="N1530" t="s">
        <v>6543</v>
      </c>
      <c r="O1530" t="s">
        <v>6544</v>
      </c>
      <c r="P1530" t="s">
        <v>39</v>
      </c>
      <c r="Q1530">
        <v>18</v>
      </c>
      <c r="R1530" t="s">
        <v>88</v>
      </c>
      <c r="S1530" t="s">
        <v>118</v>
      </c>
      <c r="T1530">
        <v>32911</v>
      </c>
      <c r="U1530" s="1">
        <v>45456</v>
      </c>
      <c r="V1530" t="s">
        <v>52</v>
      </c>
      <c r="W1530">
        <v>160615</v>
      </c>
      <c r="X1530" t="s">
        <v>6545</v>
      </c>
      <c r="Y1530">
        <v>536</v>
      </c>
      <c r="Z1530">
        <v>2857</v>
      </c>
      <c r="AA1530">
        <v>6</v>
      </c>
      <c r="AB1530">
        <v>6856.8</v>
      </c>
      <c r="AC1530">
        <f>Table1_1[[#This Row],[Price]]*Table1_1[[#This Row],[Quantity]]</f>
        <v>17142</v>
      </c>
    </row>
    <row r="1531" spans="1:29" x14ac:dyDescent="0.3">
      <c r="A1531" t="s">
        <v>28</v>
      </c>
      <c r="B1531" t="s">
        <v>29</v>
      </c>
      <c r="C1531" t="s">
        <v>54</v>
      </c>
      <c r="D1531" t="s">
        <v>163</v>
      </c>
      <c r="E1531" t="s">
        <v>46</v>
      </c>
      <c r="F1531" t="s">
        <v>106</v>
      </c>
      <c r="G1531">
        <v>76</v>
      </c>
      <c r="H1531">
        <v>421389</v>
      </c>
      <c r="I1531" t="s">
        <v>58</v>
      </c>
      <c r="J1531" s="3">
        <v>44488</v>
      </c>
      <c r="K1531">
        <v>800</v>
      </c>
      <c r="L1531" t="s">
        <v>6343</v>
      </c>
      <c r="M1531" t="s">
        <v>250</v>
      </c>
      <c r="N1531" t="s">
        <v>6546</v>
      </c>
      <c r="O1531" t="s">
        <v>6547</v>
      </c>
      <c r="P1531" t="s">
        <v>51</v>
      </c>
      <c r="Q1531">
        <v>9</v>
      </c>
      <c r="R1531" t="s">
        <v>88</v>
      </c>
      <c r="S1531" t="s">
        <v>63</v>
      </c>
      <c r="T1531">
        <v>23862</v>
      </c>
      <c r="U1531" s="1">
        <v>45570</v>
      </c>
      <c r="V1531" t="s">
        <v>155</v>
      </c>
      <c r="W1531">
        <v>562618</v>
      </c>
      <c r="X1531" t="s">
        <v>6548</v>
      </c>
      <c r="Y1531">
        <v>908</v>
      </c>
      <c r="Z1531">
        <v>2247</v>
      </c>
      <c r="AA1531">
        <v>8</v>
      </c>
      <c r="AB1531">
        <v>7190.4000000000015</v>
      </c>
      <c r="AC1531">
        <f>Table1_1[[#This Row],[Price]]*Table1_1[[#This Row],[Quantity]]</f>
        <v>17976</v>
      </c>
    </row>
    <row r="1532" spans="1:29" x14ac:dyDescent="0.3">
      <c r="A1532" t="s">
        <v>28</v>
      </c>
      <c r="B1532" t="s">
        <v>29</v>
      </c>
      <c r="C1532" t="s">
        <v>193</v>
      </c>
      <c r="D1532" t="s">
        <v>364</v>
      </c>
      <c r="E1532" t="s">
        <v>56</v>
      </c>
      <c r="F1532" t="s">
        <v>150</v>
      </c>
      <c r="G1532">
        <v>44</v>
      </c>
      <c r="H1532">
        <v>406811</v>
      </c>
      <c r="I1532" t="s">
        <v>58</v>
      </c>
      <c r="J1532" s="3">
        <v>44970</v>
      </c>
      <c r="K1532">
        <v>1400</v>
      </c>
      <c r="L1532" t="s">
        <v>1512</v>
      </c>
      <c r="M1532" t="s">
        <v>36</v>
      </c>
      <c r="N1532" t="s">
        <v>6550</v>
      </c>
      <c r="O1532" t="s">
        <v>6551</v>
      </c>
      <c r="P1532" t="s">
        <v>39</v>
      </c>
      <c r="Q1532">
        <v>12</v>
      </c>
      <c r="R1532" t="s">
        <v>88</v>
      </c>
      <c r="S1532" t="s">
        <v>41</v>
      </c>
      <c r="T1532">
        <v>66748</v>
      </c>
      <c r="U1532" s="1">
        <v>45388</v>
      </c>
      <c r="V1532" t="s">
        <v>80</v>
      </c>
      <c r="W1532">
        <v>158098</v>
      </c>
      <c r="X1532" t="s">
        <v>6552</v>
      </c>
      <c r="Y1532">
        <v>554</v>
      </c>
      <c r="Z1532">
        <v>1492</v>
      </c>
      <c r="AA1532">
        <v>1</v>
      </c>
      <c r="AB1532">
        <v>596.80000000000007</v>
      </c>
      <c r="AC1532">
        <f>Table1_1[[#This Row],[Price]]*Table1_1[[#This Row],[Quantity]]</f>
        <v>1492</v>
      </c>
    </row>
    <row r="1533" spans="1:29" x14ac:dyDescent="0.3">
      <c r="A1533" t="s">
        <v>28</v>
      </c>
      <c r="B1533" t="s">
        <v>29</v>
      </c>
      <c r="C1533" t="s">
        <v>54</v>
      </c>
      <c r="D1533" t="s">
        <v>182</v>
      </c>
      <c r="E1533" t="s">
        <v>56</v>
      </c>
      <c r="F1533" t="s">
        <v>175</v>
      </c>
      <c r="G1533">
        <v>88</v>
      </c>
      <c r="H1533">
        <v>401722</v>
      </c>
      <c r="I1533" t="s">
        <v>34</v>
      </c>
      <c r="J1533" s="3">
        <v>45312</v>
      </c>
      <c r="K1533">
        <v>1200</v>
      </c>
      <c r="L1533" t="s">
        <v>6554</v>
      </c>
      <c r="M1533" t="s">
        <v>269</v>
      </c>
      <c r="N1533" t="s">
        <v>6555</v>
      </c>
      <c r="O1533" t="s">
        <v>6556</v>
      </c>
      <c r="P1533" t="s">
        <v>39</v>
      </c>
      <c r="Q1533">
        <v>16</v>
      </c>
      <c r="R1533" t="s">
        <v>88</v>
      </c>
      <c r="S1533" t="s">
        <v>118</v>
      </c>
      <c r="T1533">
        <v>70391</v>
      </c>
      <c r="U1533" s="1">
        <v>45351</v>
      </c>
      <c r="V1533" t="s">
        <v>119</v>
      </c>
      <c r="W1533">
        <v>494433</v>
      </c>
      <c r="X1533" t="s">
        <v>6557</v>
      </c>
      <c r="Y1533">
        <v>357</v>
      </c>
      <c r="Z1533">
        <v>1923</v>
      </c>
      <c r="AA1533">
        <v>7</v>
      </c>
      <c r="AB1533">
        <v>5384.4000000000015</v>
      </c>
      <c r="AC1533">
        <f>Table1_1[[#This Row],[Price]]*Table1_1[[#This Row],[Quantity]]</f>
        <v>13461</v>
      </c>
    </row>
    <row r="1534" spans="1:29" x14ac:dyDescent="0.3">
      <c r="A1534" t="s">
        <v>28</v>
      </c>
      <c r="B1534" t="s">
        <v>29</v>
      </c>
      <c r="C1534" t="s">
        <v>148</v>
      </c>
      <c r="D1534" t="s">
        <v>421</v>
      </c>
      <c r="E1534" t="s">
        <v>46</v>
      </c>
      <c r="F1534" t="s">
        <v>113</v>
      </c>
      <c r="G1534">
        <v>58</v>
      </c>
      <c r="H1534">
        <v>411362</v>
      </c>
      <c r="I1534" t="s">
        <v>34</v>
      </c>
      <c r="J1534" s="3">
        <v>44213</v>
      </c>
      <c r="K1534">
        <v>950</v>
      </c>
      <c r="L1534" t="s">
        <v>6559</v>
      </c>
      <c r="M1534" t="s">
        <v>1091</v>
      </c>
      <c r="N1534" t="s">
        <v>6560</v>
      </c>
      <c r="O1534" t="s">
        <v>6561</v>
      </c>
      <c r="P1534" t="s">
        <v>39</v>
      </c>
      <c r="Q1534">
        <v>3</v>
      </c>
      <c r="R1534" t="s">
        <v>40</v>
      </c>
      <c r="S1534" t="s">
        <v>79</v>
      </c>
      <c r="T1534">
        <v>39875</v>
      </c>
      <c r="U1534" s="1">
        <v>45473</v>
      </c>
      <c r="V1534" t="s">
        <v>52</v>
      </c>
      <c r="W1534">
        <v>759941</v>
      </c>
      <c r="X1534" t="s">
        <v>6562</v>
      </c>
      <c r="Y1534">
        <v>506</v>
      </c>
      <c r="Z1534">
        <v>2093</v>
      </c>
      <c r="AA1534">
        <v>3</v>
      </c>
      <c r="AB1534">
        <v>2511.6000000000004</v>
      </c>
      <c r="AC1534">
        <f>Table1_1[[#This Row],[Price]]*Table1_1[[#This Row],[Quantity]]</f>
        <v>6279</v>
      </c>
    </row>
    <row r="1535" spans="1:29" x14ac:dyDescent="0.3">
      <c r="A1535" t="s">
        <v>28</v>
      </c>
      <c r="B1535" t="s">
        <v>29</v>
      </c>
      <c r="C1535" t="s">
        <v>44</v>
      </c>
      <c r="D1535" t="s">
        <v>274</v>
      </c>
      <c r="E1535" t="s">
        <v>46</v>
      </c>
      <c r="F1535" t="s">
        <v>175</v>
      </c>
      <c r="G1535">
        <v>80</v>
      </c>
      <c r="H1535">
        <v>403757</v>
      </c>
      <c r="I1535" t="s">
        <v>34</v>
      </c>
      <c r="J1535" s="3">
        <v>43971</v>
      </c>
      <c r="K1535">
        <v>800</v>
      </c>
      <c r="L1535" t="s">
        <v>6564</v>
      </c>
      <c r="M1535" t="s">
        <v>1244</v>
      </c>
      <c r="N1535" t="s">
        <v>6565</v>
      </c>
      <c r="O1535" t="s">
        <v>6566</v>
      </c>
      <c r="P1535" t="s">
        <v>51</v>
      </c>
      <c r="Q1535">
        <v>16</v>
      </c>
      <c r="R1535" t="s">
        <v>40</v>
      </c>
      <c r="S1535" t="s">
        <v>118</v>
      </c>
      <c r="T1535">
        <v>54179</v>
      </c>
      <c r="U1535" s="1">
        <v>45371</v>
      </c>
      <c r="V1535" t="s">
        <v>72</v>
      </c>
      <c r="W1535">
        <v>153153</v>
      </c>
      <c r="X1535" t="s">
        <v>6567</v>
      </c>
      <c r="Y1535">
        <v>674</v>
      </c>
      <c r="Z1535">
        <v>1942</v>
      </c>
      <c r="AA1535">
        <v>1</v>
      </c>
      <c r="AB1535">
        <v>776.80000000000007</v>
      </c>
      <c r="AC1535">
        <f>Table1_1[[#This Row],[Price]]*Table1_1[[#This Row],[Quantity]]</f>
        <v>1942</v>
      </c>
    </row>
    <row r="1536" spans="1:29" x14ac:dyDescent="0.3">
      <c r="A1536" t="s">
        <v>28</v>
      </c>
      <c r="B1536" t="s">
        <v>29</v>
      </c>
      <c r="C1536" t="s">
        <v>44</v>
      </c>
      <c r="D1536" t="s">
        <v>182</v>
      </c>
      <c r="E1536" t="s">
        <v>56</v>
      </c>
      <c r="F1536" t="s">
        <v>57</v>
      </c>
      <c r="G1536">
        <v>31</v>
      </c>
      <c r="H1536">
        <v>428201</v>
      </c>
      <c r="I1536" t="s">
        <v>58</v>
      </c>
      <c r="J1536" s="3">
        <v>44532</v>
      </c>
      <c r="K1536">
        <v>800</v>
      </c>
      <c r="L1536" t="s">
        <v>6569</v>
      </c>
      <c r="M1536" t="s">
        <v>222</v>
      </c>
      <c r="N1536" t="s">
        <v>6570</v>
      </c>
      <c r="O1536" t="s">
        <v>6571</v>
      </c>
      <c r="P1536" t="s">
        <v>51</v>
      </c>
      <c r="Q1536">
        <v>4</v>
      </c>
      <c r="R1536" t="s">
        <v>40</v>
      </c>
      <c r="S1536" t="s">
        <v>79</v>
      </c>
      <c r="T1536">
        <v>90524</v>
      </c>
      <c r="U1536" s="1">
        <v>45541</v>
      </c>
      <c r="V1536" t="s">
        <v>180</v>
      </c>
      <c r="W1536">
        <v>138535</v>
      </c>
      <c r="X1536" t="s">
        <v>6572</v>
      </c>
      <c r="Y1536">
        <v>497</v>
      </c>
      <c r="Z1536">
        <v>2185</v>
      </c>
      <c r="AA1536">
        <v>8</v>
      </c>
      <c r="AB1536">
        <v>6992</v>
      </c>
      <c r="AC1536">
        <f>Table1_1[[#This Row],[Price]]*Table1_1[[#This Row],[Quantity]]</f>
        <v>17480</v>
      </c>
    </row>
    <row r="1537" spans="1:29" x14ac:dyDescent="0.3">
      <c r="A1537" t="s">
        <v>28</v>
      </c>
      <c r="B1537" t="s">
        <v>29</v>
      </c>
      <c r="C1537" t="s">
        <v>30</v>
      </c>
      <c r="D1537" t="s">
        <v>220</v>
      </c>
      <c r="E1537" t="s">
        <v>56</v>
      </c>
      <c r="F1537" t="s">
        <v>135</v>
      </c>
      <c r="G1537">
        <v>73</v>
      </c>
      <c r="H1537">
        <v>403074</v>
      </c>
      <c r="I1537" t="s">
        <v>58</v>
      </c>
      <c r="J1537" s="3">
        <v>44228</v>
      </c>
      <c r="K1537">
        <v>1000</v>
      </c>
      <c r="L1537" t="s">
        <v>6573</v>
      </c>
      <c r="M1537" t="s">
        <v>60</v>
      </c>
      <c r="N1537" t="s">
        <v>6574</v>
      </c>
      <c r="O1537" t="s">
        <v>6575</v>
      </c>
      <c r="P1537" t="s">
        <v>87</v>
      </c>
      <c r="Q1537">
        <v>14</v>
      </c>
      <c r="R1537" t="s">
        <v>88</v>
      </c>
      <c r="S1537" t="s">
        <v>41</v>
      </c>
      <c r="T1537">
        <v>47528</v>
      </c>
      <c r="U1537" s="1">
        <v>45430</v>
      </c>
      <c r="V1537" t="s">
        <v>140</v>
      </c>
      <c r="W1537">
        <v>974959</v>
      </c>
      <c r="X1537" t="s">
        <v>6576</v>
      </c>
      <c r="Y1537">
        <v>334</v>
      </c>
      <c r="Z1537">
        <v>2930</v>
      </c>
      <c r="AA1537">
        <v>2</v>
      </c>
      <c r="AB1537">
        <v>2344</v>
      </c>
      <c r="AC1537">
        <f>Table1_1[[#This Row],[Price]]*Table1_1[[#This Row],[Quantity]]</f>
        <v>5860</v>
      </c>
    </row>
    <row r="1538" spans="1:29" x14ac:dyDescent="0.3">
      <c r="A1538" t="s">
        <v>28</v>
      </c>
      <c r="B1538" t="s">
        <v>29</v>
      </c>
      <c r="C1538" t="s">
        <v>66</v>
      </c>
      <c r="D1538" t="s">
        <v>267</v>
      </c>
      <c r="E1538" t="s">
        <v>56</v>
      </c>
      <c r="F1538" t="s">
        <v>83</v>
      </c>
      <c r="G1538">
        <v>69</v>
      </c>
      <c r="H1538">
        <v>435660</v>
      </c>
      <c r="I1538" t="s">
        <v>58</v>
      </c>
      <c r="J1538" s="3">
        <v>44646</v>
      </c>
      <c r="K1538">
        <v>1300</v>
      </c>
      <c r="L1538" t="s">
        <v>6577</v>
      </c>
      <c r="M1538" t="s">
        <v>478</v>
      </c>
      <c r="N1538" t="s">
        <v>6578</v>
      </c>
      <c r="O1538" t="s">
        <v>6579</v>
      </c>
      <c r="P1538" t="s">
        <v>51</v>
      </c>
      <c r="Q1538">
        <v>6</v>
      </c>
      <c r="R1538" t="s">
        <v>40</v>
      </c>
      <c r="S1538" t="s">
        <v>41</v>
      </c>
      <c r="T1538">
        <v>41305</v>
      </c>
      <c r="U1538" s="1">
        <v>45304</v>
      </c>
      <c r="V1538" t="s">
        <v>111</v>
      </c>
      <c r="W1538">
        <v>984623</v>
      </c>
      <c r="X1538" t="s">
        <v>6580</v>
      </c>
      <c r="Y1538">
        <v>414</v>
      </c>
      <c r="Z1538">
        <v>2407</v>
      </c>
      <c r="AA1538">
        <v>4</v>
      </c>
      <c r="AB1538">
        <v>3851.2000000000003</v>
      </c>
      <c r="AC1538">
        <f>Table1_1[[#This Row],[Price]]*Table1_1[[#This Row],[Quantity]]</f>
        <v>9628</v>
      </c>
    </row>
    <row r="1539" spans="1:29" x14ac:dyDescent="0.3">
      <c r="A1539" t="s">
        <v>28</v>
      </c>
      <c r="B1539" t="s">
        <v>29</v>
      </c>
      <c r="C1539" t="s">
        <v>44</v>
      </c>
      <c r="D1539" t="s">
        <v>421</v>
      </c>
      <c r="E1539" t="s">
        <v>46</v>
      </c>
      <c r="F1539" t="s">
        <v>47</v>
      </c>
      <c r="G1539">
        <v>96</v>
      </c>
      <c r="H1539">
        <v>439976</v>
      </c>
      <c r="I1539" t="s">
        <v>34</v>
      </c>
      <c r="J1539" s="3">
        <v>44897</v>
      </c>
      <c r="K1539">
        <v>1200</v>
      </c>
      <c r="L1539" t="s">
        <v>6582</v>
      </c>
      <c r="M1539" t="s">
        <v>129</v>
      </c>
      <c r="N1539" t="s">
        <v>6583</v>
      </c>
      <c r="O1539" t="s">
        <v>6584</v>
      </c>
      <c r="P1539" t="s">
        <v>87</v>
      </c>
      <c r="Q1539">
        <v>10</v>
      </c>
      <c r="R1539" t="s">
        <v>40</v>
      </c>
      <c r="S1539" t="s">
        <v>79</v>
      </c>
      <c r="T1539">
        <v>21130</v>
      </c>
      <c r="U1539" s="1">
        <v>45391</v>
      </c>
      <c r="V1539" t="s">
        <v>80</v>
      </c>
      <c r="W1539">
        <v>267599</v>
      </c>
      <c r="X1539" t="s">
        <v>6585</v>
      </c>
      <c r="Y1539">
        <v>726</v>
      </c>
      <c r="Z1539">
        <v>2062</v>
      </c>
      <c r="AA1539">
        <v>2</v>
      </c>
      <c r="AB1539">
        <v>1649.6000000000001</v>
      </c>
      <c r="AC1539">
        <f>Table1_1[[#This Row],[Price]]*Table1_1[[#This Row],[Quantity]]</f>
        <v>4124</v>
      </c>
    </row>
    <row r="1540" spans="1:29" x14ac:dyDescent="0.3">
      <c r="A1540" t="s">
        <v>28</v>
      </c>
      <c r="B1540" t="s">
        <v>29</v>
      </c>
      <c r="C1540" t="s">
        <v>30</v>
      </c>
      <c r="D1540" t="s">
        <v>560</v>
      </c>
      <c r="E1540" t="s">
        <v>56</v>
      </c>
      <c r="F1540" t="s">
        <v>175</v>
      </c>
      <c r="G1540">
        <v>2</v>
      </c>
      <c r="H1540">
        <v>413994</v>
      </c>
      <c r="I1540" t="s">
        <v>58</v>
      </c>
      <c r="J1540" s="3">
        <v>44222</v>
      </c>
      <c r="K1540">
        <v>1100</v>
      </c>
      <c r="L1540" t="s">
        <v>6587</v>
      </c>
      <c r="M1540" t="s">
        <v>747</v>
      </c>
      <c r="N1540" t="s">
        <v>6588</v>
      </c>
      <c r="O1540" t="s">
        <v>6589</v>
      </c>
      <c r="P1540" t="s">
        <v>71</v>
      </c>
      <c r="Q1540">
        <v>10</v>
      </c>
      <c r="R1540" t="s">
        <v>40</v>
      </c>
      <c r="S1540" t="s">
        <v>118</v>
      </c>
      <c r="T1540">
        <v>64811</v>
      </c>
      <c r="U1540" s="1">
        <v>45503</v>
      </c>
      <c r="V1540" t="s">
        <v>126</v>
      </c>
      <c r="W1540">
        <v>224386</v>
      </c>
      <c r="X1540" t="s">
        <v>6590</v>
      </c>
      <c r="Y1540">
        <v>313</v>
      </c>
      <c r="Z1540">
        <v>2159</v>
      </c>
      <c r="AA1540">
        <v>6</v>
      </c>
      <c r="AB1540">
        <v>5181.6000000000004</v>
      </c>
      <c r="AC1540">
        <f>Table1_1[[#This Row],[Price]]*Table1_1[[#This Row],[Quantity]]</f>
        <v>12954</v>
      </c>
    </row>
    <row r="1541" spans="1:29" x14ac:dyDescent="0.3">
      <c r="A1541" t="s">
        <v>28</v>
      </c>
      <c r="B1541" t="s">
        <v>29</v>
      </c>
      <c r="C1541" t="s">
        <v>91</v>
      </c>
      <c r="D1541" t="s">
        <v>74</v>
      </c>
      <c r="E1541" t="s">
        <v>56</v>
      </c>
      <c r="F1541" t="s">
        <v>47</v>
      </c>
      <c r="G1541">
        <v>42</v>
      </c>
      <c r="H1541">
        <v>428200</v>
      </c>
      <c r="I1541" t="s">
        <v>58</v>
      </c>
      <c r="J1541" s="3">
        <v>44018</v>
      </c>
      <c r="K1541">
        <v>950</v>
      </c>
      <c r="L1541" t="s">
        <v>6591</v>
      </c>
      <c r="M1541" t="s">
        <v>1291</v>
      </c>
      <c r="N1541" t="s">
        <v>6592</v>
      </c>
      <c r="O1541" t="s">
        <v>6593</v>
      </c>
      <c r="P1541" t="s">
        <v>87</v>
      </c>
      <c r="Q1541">
        <v>8</v>
      </c>
      <c r="R1541" t="s">
        <v>88</v>
      </c>
      <c r="S1541" t="s">
        <v>63</v>
      </c>
      <c r="T1541">
        <v>77230</v>
      </c>
      <c r="U1541" s="1">
        <v>45314</v>
      </c>
      <c r="V1541" t="s">
        <v>111</v>
      </c>
      <c r="W1541">
        <v>166241</v>
      </c>
      <c r="X1541" t="s">
        <v>6594</v>
      </c>
      <c r="Y1541">
        <v>992</v>
      </c>
      <c r="Z1541">
        <v>623</v>
      </c>
      <c r="AA1541">
        <v>8</v>
      </c>
      <c r="AB1541">
        <v>1993.6000000000001</v>
      </c>
      <c r="AC1541">
        <f>Table1_1[[#This Row],[Price]]*Table1_1[[#This Row],[Quantity]]</f>
        <v>4984</v>
      </c>
    </row>
    <row r="1542" spans="1:29" x14ac:dyDescent="0.3">
      <c r="A1542" t="s">
        <v>28</v>
      </c>
      <c r="B1542" t="s">
        <v>29</v>
      </c>
      <c r="C1542" t="s">
        <v>193</v>
      </c>
      <c r="D1542" t="s">
        <v>616</v>
      </c>
      <c r="E1542" t="s">
        <v>32</v>
      </c>
      <c r="F1542" t="s">
        <v>175</v>
      </c>
      <c r="G1542">
        <v>54</v>
      </c>
      <c r="H1542">
        <v>427601</v>
      </c>
      <c r="I1542" t="s">
        <v>58</v>
      </c>
      <c r="J1542" s="3">
        <v>45253</v>
      </c>
      <c r="K1542">
        <v>1000</v>
      </c>
      <c r="L1542" t="s">
        <v>6596</v>
      </c>
      <c r="M1542" t="s">
        <v>269</v>
      </c>
      <c r="N1542" t="s">
        <v>6597</v>
      </c>
      <c r="O1542" t="s">
        <v>6598</v>
      </c>
      <c r="P1542" t="s">
        <v>71</v>
      </c>
      <c r="Q1542">
        <v>6</v>
      </c>
      <c r="R1542" t="s">
        <v>40</v>
      </c>
      <c r="S1542" t="s">
        <v>79</v>
      </c>
      <c r="T1542">
        <v>86469</v>
      </c>
      <c r="U1542" s="1">
        <v>45300</v>
      </c>
      <c r="V1542" t="s">
        <v>111</v>
      </c>
      <c r="W1542">
        <v>589852</v>
      </c>
      <c r="X1542" t="s">
        <v>6599</v>
      </c>
      <c r="Y1542">
        <v>717</v>
      </c>
      <c r="Z1542">
        <v>930</v>
      </c>
      <c r="AA1542">
        <v>4</v>
      </c>
      <c r="AB1542">
        <v>1488</v>
      </c>
      <c r="AC1542">
        <f>Table1_1[[#This Row],[Price]]*Table1_1[[#This Row],[Quantity]]</f>
        <v>3720</v>
      </c>
    </row>
    <row r="1543" spans="1:29" x14ac:dyDescent="0.3">
      <c r="A1543" t="s">
        <v>28</v>
      </c>
      <c r="B1543" t="s">
        <v>29</v>
      </c>
      <c r="C1543" t="s">
        <v>30</v>
      </c>
      <c r="D1543" t="s">
        <v>261</v>
      </c>
      <c r="E1543" t="s">
        <v>56</v>
      </c>
      <c r="F1543" t="s">
        <v>135</v>
      </c>
      <c r="G1543">
        <v>32</v>
      </c>
      <c r="H1543">
        <v>403268</v>
      </c>
      <c r="I1543" t="s">
        <v>58</v>
      </c>
      <c r="J1543" s="3">
        <v>45461</v>
      </c>
      <c r="K1543">
        <v>950</v>
      </c>
      <c r="L1543" t="s">
        <v>6600</v>
      </c>
      <c r="M1543" t="s">
        <v>1244</v>
      </c>
      <c r="N1543" t="s">
        <v>6601</v>
      </c>
      <c r="O1543" t="s">
        <v>6602</v>
      </c>
      <c r="P1543" t="s">
        <v>39</v>
      </c>
      <c r="Q1543">
        <v>19</v>
      </c>
      <c r="R1543" t="s">
        <v>40</v>
      </c>
      <c r="S1543" t="s">
        <v>63</v>
      </c>
      <c r="T1543">
        <v>20263</v>
      </c>
      <c r="U1543" s="1">
        <v>45452</v>
      </c>
      <c r="V1543" t="s">
        <v>52</v>
      </c>
      <c r="W1543">
        <v>296205</v>
      </c>
      <c r="X1543" t="s">
        <v>658</v>
      </c>
      <c r="Y1543">
        <v>479</v>
      </c>
      <c r="Z1543">
        <v>2865</v>
      </c>
      <c r="AA1543">
        <v>6</v>
      </c>
      <c r="AB1543">
        <v>6876</v>
      </c>
      <c r="AC1543">
        <f>Table1_1[[#This Row],[Price]]*Table1_1[[#This Row],[Quantity]]</f>
        <v>17190</v>
      </c>
    </row>
    <row r="1544" spans="1:29" x14ac:dyDescent="0.3">
      <c r="A1544" t="s">
        <v>28</v>
      </c>
      <c r="B1544" t="s">
        <v>29</v>
      </c>
      <c r="C1544" t="s">
        <v>30</v>
      </c>
      <c r="D1544" t="s">
        <v>616</v>
      </c>
      <c r="E1544" t="s">
        <v>56</v>
      </c>
      <c r="F1544" t="s">
        <v>47</v>
      </c>
      <c r="G1544">
        <v>61</v>
      </c>
      <c r="H1544">
        <v>432832</v>
      </c>
      <c r="I1544" t="s">
        <v>34</v>
      </c>
      <c r="J1544" s="3">
        <v>44741</v>
      </c>
      <c r="K1544">
        <v>1200</v>
      </c>
      <c r="L1544" t="s">
        <v>6603</v>
      </c>
      <c r="M1544" t="s">
        <v>506</v>
      </c>
      <c r="N1544" t="s">
        <v>6604</v>
      </c>
      <c r="O1544" t="s">
        <v>6605</v>
      </c>
      <c r="P1544" t="s">
        <v>87</v>
      </c>
      <c r="Q1544">
        <v>16</v>
      </c>
      <c r="R1544" t="s">
        <v>40</v>
      </c>
      <c r="S1544" t="s">
        <v>63</v>
      </c>
      <c r="T1544">
        <v>83933</v>
      </c>
      <c r="U1544" s="1">
        <v>45387</v>
      </c>
      <c r="V1544" t="s">
        <v>80</v>
      </c>
      <c r="W1544">
        <v>155867</v>
      </c>
      <c r="X1544" t="s">
        <v>6606</v>
      </c>
      <c r="Y1544">
        <v>804</v>
      </c>
      <c r="Z1544">
        <v>847</v>
      </c>
      <c r="AA1544">
        <v>3</v>
      </c>
      <c r="AB1544">
        <v>1016.4000000000001</v>
      </c>
      <c r="AC1544">
        <f>Table1_1[[#This Row],[Price]]*Table1_1[[#This Row],[Quantity]]</f>
        <v>2541</v>
      </c>
    </row>
    <row r="1545" spans="1:29" x14ac:dyDescent="0.3">
      <c r="A1545" t="s">
        <v>28</v>
      </c>
      <c r="B1545" t="s">
        <v>29</v>
      </c>
      <c r="C1545" t="s">
        <v>148</v>
      </c>
      <c r="D1545" t="s">
        <v>45</v>
      </c>
      <c r="E1545" t="s">
        <v>46</v>
      </c>
      <c r="F1545" t="s">
        <v>33</v>
      </c>
      <c r="G1545">
        <v>36</v>
      </c>
      <c r="H1545">
        <v>416760</v>
      </c>
      <c r="I1545" t="s">
        <v>58</v>
      </c>
      <c r="J1545" s="3">
        <v>44210</v>
      </c>
      <c r="K1545">
        <v>1100</v>
      </c>
      <c r="L1545" t="s">
        <v>6608</v>
      </c>
      <c r="M1545" t="s">
        <v>2538</v>
      </c>
      <c r="N1545" t="s">
        <v>6609</v>
      </c>
      <c r="O1545" t="s">
        <v>6610</v>
      </c>
      <c r="P1545" t="s">
        <v>39</v>
      </c>
      <c r="Q1545">
        <v>18</v>
      </c>
      <c r="R1545" t="s">
        <v>88</v>
      </c>
      <c r="S1545" t="s">
        <v>79</v>
      </c>
      <c r="T1545">
        <v>28422</v>
      </c>
      <c r="U1545" s="1">
        <v>45413</v>
      </c>
      <c r="V1545" t="s">
        <v>140</v>
      </c>
      <c r="W1545">
        <v>328667</v>
      </c>
      <c r="X1545" t="s">
        <v>6611</v>
      </c>
      <c r="Y1545">
        <v>817</v>
      </c>
      <c r="Z1545">
        <v>1657</v>
      </c>
      <c r="AA1545">
        <v>8</v>
      </c>
      <c r="AB1545">
        <v>5302.4000000000015</v>
      </c>
      <c r="AC1545">
        <f>Table1_1[[#This Row],[Price]]*Table1_1[[#This Row],[Quantity]]</f>
        <v>13256</v>
      </c>
    </row>
    <row r="1546" spans="1:29" x14ac:dyDescent="0.3">
      <c r="A1546" t="s">
        <v>28</v>
      </c>
      <c r="B1546" t="s">
        <v>29</v>
      </c>
      <c r="C1546" t="s">
        <v>193</v>
      </c>
      <c r="D1546" t="s">
        <v>31</v>
      </c>
      <c r="E1546" t="s">
        <v>56</v>
      </c>
      <c r="F1546" t="s">
        <v>150</v>
      </c>
      <c r="G1546">
        <v>12</v>
      </c>
      <c r="H1546">
        <v>408820</v>
      </c>
      <c r="I1546" t="s">
        <v>34</v>
      </c>
      <c r="J1546" s="3">
        <v>45367</v>
      </c>
      <c r="K1546">
        <v>1100</v>
      </c>
      <c r="L1546" t="s">
        <v>6613</v>
      </c>
      <c r="M1546" t="s">
        <v>434</v>
      </c>
      <c r="N1546" t="s">
        <v>6614</v>
      </c>
      <c r="O1546" t="s">
        <v>6615</v>
      </c>
      <c r="P1546" t="s">
        <v>51</v>
      </c>
      <c r="Q1546">
        <v>18</v>
      </c>
      <c r="R1546" t="s">
        <v>88</v>
      </c>
      <c r="S1546" t="s">
        <v>41</v>
      </c>
      <c r="T1546">
        <v>26756</v>
      </c>
      <c r="U1546" s="1">
        <v>45398</v>
      </c>
      <c r="V1546" t="s">
        <v>80</v>
      </c>
      <c r="W1546">
        <v>270151</v>
      </c>
      <c r="X1546" t="s">
        <v>6616</v>
      </c>
      <c r="Y1546">
        <v>974</v>
      </c>
      <c r="Z1546">
        <v>2289</v>
      </c>
      <c r="AA1546">
        <v>7</v>
      </c>
      <c r="AB1546">
        <v>6409.2000000000007</v>
      </c>
      <c r="AC1546">
        <f>Table1_1[[#This Row],[Price]]*Table1_1[[#This Row],[Quantity]]</f>
        <v>16023</v>
      </c>
    </row>
    <row r="1547" spans="1:29" x14ac:dyDescent="0.3">
      <c r="A1547" t="s">
        <v>28</v>
      </c>
      <c r="B1547" t="s">
        <v>29</v>
      </c>
      <c r="C1547" t="s">
        <v>66</v>
      </c>
      <c r="D1547" t="s">
        <v>254</v>
      </c>
      <c r="E1547" t="s">
        <v>32</v>
      </c>
      <c r="F1547" t="s">
        <v>99</v>
      </c>
      <c r="G1547">
        <v>23</v>
      </c>
      <c r="H1547">
        <v>413929</v>
      </c>
      <c r="I1547" t="s">
        <v>58</v>
      </c>
      <c r="J1547" s="3">
        <v>44891</v>
      </c>
      <c r="K1547">
        <v>950</v>
      </c>
      <c r="L1547" t="s">
        <v>6618</v>
      </c>
      <c r="M1547" t="s">
        <v>129</v>
      </c>
      <c r="N1547" t="s">
        <v>6619</v>
      </c>
      <c r="O1547" t="s">
        <v>6620</v>
      </c>
      <c r="P1547" t="s">
        <v>51</v>
      </c>
      <c r="Q1547">
        <v>13</v>
      </c>
      <c r="R1547" t="s">
        <v>40</v>
      </c>
      <c r="S1547" t="s">
        <v>41</v>
      </c>
      <c r="T1547">
        <v>12311</v>
      </c>
      <c r="U1547" s="1">
        <v>45587</v>
      </c>
      <c r="V1547" t="s">
        <v>155</v>
      </c>
      <c r="W1547">
        <v>316960</v>
      </c>
      <c r="X1547" t="s">
        <v>6621</v>
      </c>
      <c r="Y1547">
        <v>695</v>
      </c>
      <c r="Z1547">
        <v>2121</v>
      </c>
      <c r="AA1547">
        <v>5</v>
      </c>
      <c r="AB1547">
        <v>4242</v>
      </c>
      <c r="AC1547">
        <f>Table1_1[[#This Row],[Price]]*Table1_1[[#This Row],[Quantity]]</f>
        <v>10605</v>
      </c>
    </row>
    <row r="1548" spans="1:29" x14ac:dyDescent="0.3">
      <c r="A1548" t="s">
        <v>28</v>
      </c>
      <c r="B1548" t="s">
        <v>29</v>
      </c>
      <c r="C1548" t="s">
        <v>54</v>
      </c>
      <c r="D1548" t="s">
        <v>611</v>
      </c>
      <c r="E1548" t="s">
        <v>32</v>
      </c>
      <c r="F1548" t="s">
        <v>57</v>
      </c>
      <c r="G1548">
        <v>71</v>
      </c>
      <c r="H1548">
        <v>430042</v>
      </c>
      <c r="I1548" t="s">
        <v>58</v>
      </c>
      <c r="J1548" s="3">
        <v>45368</v>
      </c>
      <c r="K1548">
        <v>1200</v>
      </c>
      <c r="L1548" t="s">
        <v>6622</v>
      </c>
      <c r="M1548" t="s">
        <v>1118</v>
      </c>
      <c r="N1548" t="s">
        <v>6623</v>
      </c>
      <c r="O1548">
        <v>-2179</v>
      </c>
      <c r="P1548" t="s">
        <v>71</v>
      </c>
      <c r="Q1548">
        <v>9</v>
      </c>
      <c r="R1548" t="s">
        <v>88</v>
      </c>
      <c r="S1548" t="s">
        <v>118</v>
      </c>
      <c r="T1548">
        <v>51678</v>
      </c>
      <c r="U1548" s="1">
        <v>45372</v>
      </c>
      <c r="V1548" t="s">
        <v>72</v>
      </c>
      <c r="W1548">
        <v>973108</v>
      </c>
      <c r="X1548" t="s">
        <v>6624</v>
      </c>
      <c r="Y1548">
        <v>643</v>
      </c>
      <c r="Z1548">
        <v>1100</v>
      </c>
      <c r="AA1548">
        <v>3</v>
      </c>
      <c r="AB1548">
        <v>1320</v>
      </c>
      <c r="AC1548">
        <f>Table1_1[[#This Row],[Price]]*Table1_1[[#This Row],[Quantity]]</f>
        <v>3300</v>
      </c>
    </row>
    <row r="1549" spans="1:29" x14ac:dyDescent="0.3">
      <c r="A1549" t="s">
        <v>28</v>
      </c>
      <c r="B1549" t="s">
        <v>29</v>
      </c>
      <c r="C1549" t="s">
        <v>193</v>
      </c>
      <c r="D1549" t="s">
        <v>467</v>
      </c>
      <c r="E1549" t="s">
        <v>56</v>
      </c>
      <c r="F1549" t="s">
        <v>99</v>
      </c>
      <c r="G1549">
        <v>23</v>
      </c>
      <c r="H1549">
        <v>426896</v>
      </c>
      <c r="I1549" t="s">
        <v>58</v>
      </c>
      <c r="J1549" s="3">
        <v>44791</v>
      </c>
      <c r="K1549">
        <v>1300</v>
      </c>
      <c r="L1549" t="s">
        <v>6625</v>
      </c>
      <c r="M1549" t="s">
        <v>482</v>
      </c>
      <c r="N1549" t="s">
        <v>6626</v>
      </c>
      <c r="O1549" t="s">
        <v>6627</v>
      </c>
      <c r="P1549" t="s">
        <v>71</v>
      </c>
      <c r="Q1549">
        <v>19</v>
      </c>
      <c r="R1549" t="s">
        <v>40</v>
      </c>
      <c r="S1549" t="s">
        <v>118</v>
      </c>
      <c r="T1549">
        <v>87830</v>
      </c>
      <c r="U1549" s="1">
        <v>45365</v>
      </c>
      <c r="V1549" t="s">
        <v>72</v>
      </c>
      <c r="W1549">
        <v>361183</v>
      </c>
      <c r="X1549" t="s">
        <v>6628</v>
      </c>
      <c r="Y1549">
        <v>642</v>
      </c>
      <c r="Z1549">
        <v>1478</v>
      </c>
      <c r="AA1549">
        <v>3</v>
      </c>
      <c r="AB1549">
        <v>1773.6000000000001</v>
      </c>
      <c r="AC1549">
        <f>Table1_1[[#This Row],[Price]]*Table1_1[[#This Row],[Quantity]]</f>
        <v>4434</v>
      </c>
    </row>
    <row r="1550" spans="1:29" x14ac:dyDescent="0.3">
      <c r="A1550" t="s">
        <v>28</v>
      </c>
      <c r="B1550" t="s">
        <v>29</v>
      </c>
      <c r="C1550" t="s">
        <v>30</v>
      </c>
      <c r="D1550" t="s">
        <v>364</v>
      </c>
      <c r="E1550" t="s">
        <v>32</v>
      </c>
      <c r="F1550" t="s">
        <v>113</v>
      </c>
      <c r="G1550">
        <v>25</v>
      </c>
      <c r="H1550">
        <v>419234</v>
      </c>
      <c r="I1550" t="s">
        <v>34</v>
      </c>
      <c r="J1550" s="3">
        <v>44188</v>
      </c>
      <c r="K1550">
        <v>1000</v>
      </c>
      <c r="L1550" t="s">
        <v>6630</v>
      </c>
      <c r="M1550" t="s">
        <v>60</v>
      </c>
      <c r="N1550" t="s">
        <v>6631</v>
      </c>
      <c r="O1550" t="s">
        <v>6632</v>
      </c>
      <c r="P1550" t="s">
        <v>51</v>
      </c>
      <c r="Q1550">
        <v>18</v>
      </c>
      <c r="R1550" t="s">
        <v>88</v>
      </c>
      <c r="S1550" t="s">
        <v>41</v>
      </c>
      <c r="T1550">
        <v>38581</v>
      </c>
      <c r="U1550" s="1">
        <v>45608</v>
      </c>
      <c r="V1550" t="s">
        <v>42</v>
      </c>
      <c r="W1550">
        <v>199357</v>
      </c>
      <c r="X1550" t="s">
        <v>6633</v>
      </c>
      <c r="Y1550">
        <v>476</v>
      </c>
      <c r="Z1550">
        <v>1241</v>
      </c>
      <c r="AA1550">
        <v>7</v>
      </c>
      <c r="AB1550">
        <v>3474.8</v>
      </c>
      <c r="AC1550">
        <f>Table1_1[[#This Row],[Price]]*Table1_1[[#This Row],[Quantity]]</f>
        <v>8687</v>
      </c>
    </row>
    <row r="1551" spans="1:29" x14ac:dyDescent="0.3">
      <c r="A1551" t="s">
        <v>28</v>
      </c>
      <c r="B1551" t="s">
        <v>29</v>
      </c>
      <c r="C1551" t="s">
        <v>44</v>
      </c>
      <c r="D1551" t="s">
        <v>291</v>
      </c>
      <c r="E1551" t="s">
        <v>46</v>
      </c>
      <c r="F1551" t="s">
        <v>355</v>
      </c>
      <c r="G1551">
        <v>59</v>
      </c>
      <c r="H1551">
        <v>420739</v>
      </c>
      <c r="I1551" t="s">
        <v>34</v>
      </c>
      <c r="J1551" s="3">
        <v>44701</v>
      </c>
      <c r="K1551">
        <v>1400</v>
      </c>
      <c r="L1551" t="s">
        <v>6634</v>
      </c>
      <c r="M1551" t="s">
        <v>189</v>
      </c>
      <c r="N1551" t="s">
        <v>6635</v>
      </c>
      <c r="O1551" t="s">
        <v>6636</v>
      </c>
      <c r="P1551" t="s">
        <v>39</v>
      </c>
      <c r="Q1551">
        <v>14</v>
      </c>
      <c r="R1551" t="s">
        <v>88</v>
      </c>
      <c r="S1551" t="s">
        <v>63</v>
      </c>
      <c r="T1551">
        <v>11944</v>
      </c>
      <c r="U1551" s="1">
        <v>45516</v>
      </c>
      <c r="V1551" t="s">
        <v>64</v>
      </c>
      <c r="W1551">
        <v>596019</v>
      </c>
      <c r="X1551" t="s">
        <v>6637</v>
      </c>
      <c r="Y1551">
        <v>341</v>
      </c>
      <c r="Z1551">
        <v>1195</v>
      </c>
      <c r="AA1551">
        <v>4</v>
      </c>
      <c r="AB1551">
        <v>1912</v>
      </c>
      <c r="AC1551">
        <f>Table1_1[[#This Row],[Price]]*Table1_1[[#This Row],[Quantity]]</f>
        <v>4780</v>
      </c>
    </row>
    <row r="1552" spans="1:29" x14ac:dyDescent="0.3">
      <c r="A1552" t="s">
        <v>28</v>
      </c>
      <c r="B1552" t="s">
        <v>29</v>
      </c>
      <c r="C1552" t="s">
        <v>30</v>
      </c>
      <c r="D1552" t="s">
        <v>187</v>
      </c>
      <c r="E1552" t="s">
        <v>32</v>
      </c>
      <c r="F1552" t="s">
        <v>113</v>
      </c>
      <c r="G1552">
        <v>99</v>
      </c>
      <c r="H1552">
        <v>414449</v>
      </c>
      <c r="I1552" t="s">
        <v>34</v>
      </c>
      <c r="J1552" s="3">
        <v>45392</v>
      </c>
      <c r="K1552">
        <v>1000</v>
      </c>
      <c r="L1552" t="s">
        <v>5002</v>
      </c>
      <c r="M1552" t="s">
        <v>144</v>
      </c>
      <c r="N1552" t="s">
        <v>6638</v>
      </c>
      <c r="O1552">
        <v>3562565659</v>
      </c>
      <c r="P1552" t="s">
        <v>51</v>
      </c>
      <c r="Q1552">
        <v>13</v>
      </c>
      <c r="R1552" t="s">
        <v>88</v>
      </c>
      <c r="S1552" t="s">
        <v>63</v>
      </c>
      <c r="T1552">
        <v>66823</v>
      </c>
      <c r="U1552" s="1">
        <v>45498</v>
      </c>
      <c r="V1552" t="s">
        <v>126</v>
      </c>
      <c r="W1552">
        <v>922605</v>
      </c>
      <c r="X1552" t="s">
        <v>6639</v>
      </c>
      <c r="Y1552">
        <v>921</v>
      </c>
      <c r="Z1552">
        <v>1381</v>
      </c>
      <c r="AA1552">
        <v>1</v>
      </c>
      <c r="AB1552">
        <v>552.4</v>
      </c>
      <c r="AC1552">
        <f>Table1_1[[#This Row],[Price]]*Table1_1[[#This Row],[Quantity]]</f>
        <v>1381</v>
      </c>
    </row>
    <row r="1553" spans="1:29" x14ac:dyDescent="0.3">
      <c r="A1553" t="s">
        <v>28</v>
      </c>
      <c r="B1553" t="s">
        <v>29</v>
      </c>
      <c r="C1553" t="s">
        <v>148</v>
      </c>
      <c r="D1553" t="s">
        <v>524</v>
      </c>
      <c r="E1553" t="s">
        <v>32</v>
      </c>
      <c r="F1553" t="s">
        <v>33</v>
      </c>
      <c r="G1553">
        <v>9</v>
      </c>
      <c r="H1553">
        <v>435312</v>
      </c>
      <c r="I1553" t="s">
        <v>58</v>
      </c>
      <c r="J1553" s="3">
        <v>44493</v>
      </c>
      <c r="K1553">
        <v>1100</v>
      </c>
      <c r="L1553" t="s">
        <v>4023</v>
      </c>
      <c r="M1553" t="s">
        <v>1253</v>
      </c>
      <c r="N1553" t="s">
        <v>6640</v>
      </c>
      <c r="O1553" t="s">
        <v>6641</v>
      </c>
      <c r="P1553" t="s">
        <v>87</v>
      </c>
      <c r="Q1553">
        <v>15</v>
      </c>
      <c r="R1553" t="s">
        <v>40</v>
      </c>
      <c r="S1553" t="s">
        <v>79</v>
      </c>
      <c r="T1553">
        <v>88401</v>
      </c>
      <c r="U1553" s="1">
        <v>45487</v>
      </c>
      <c r="V1553" t="s">
        <v>126</v>
      </c>
      <c r="W1553">
        <v>939735</v>
      </c>
      <c r="X1553" t="s">
        <v>6642</v>
      </c>
      <c r="Y1553">
        <v>933</v>
      </c>
      <c r="Z1553">
        <v>1851</v>
      </c>
      <c r="AA1553">
        <v>8</v>
      </c>
      <c r="AB1553">
        <v>5923.2000000000007</v>
      </c>
      <c r="AC1553">
        <f>Table1_1[[#This Row],[Price]]*Table1_1[[#This Row],[Quantity]]</f>
        <v>14808</v>
      </c>
    </row>
    <row r="1554" spans="1:29" x14ac:dyDescent="0.3">
      <c r="A1554" t="s">
        <v>28</v>
      </c>
      <c r="B1554" t="s">
        <v>29</v>
      </c>
      <c r="C1554" t="s">
        <v>54</v>
      </c>
      <c r="D1554" t="s">
        <v>546</v>
      </c>
      <c r="E1554" t="s">
        <v>46</v>
      </c>
      <c r="F1554" t="s">
        <v>47</v>
      </c>
      <c r="G1554">
        <v>48</v>
      </c>
      <c r="H1554">
        <v>406523</v>
      </c>
      <c r="I1554" t="s">
        <v>58</v>
      </c>
      <c r="J1554" s="3">
        <v>44354</v>
      </c>
      <c r="K1554">
        <v>1000</v>
      </c>
      <c r="L1554" t="s">
        <v>6643</v>
      </c>
      <c r="M1554" t="s">
        <v>345</v>
      </c>
      <c r="N1554" t="s">
        <v>6644</v>
      </c>
      <c r="O1554" t="s">
        <v>6645</v>
      </c>
      <c r="P1554" t="s">
        <v>51</v>
      </c>
      <c r="Q1554">
        <v>3</v>
      </c>
      <c r="R1554" t="s">
        <v>40</v>
      </c>
      <c r="S1554" t="s">
        <v>41</v>
      </c>
      <c r="T1554">
        <v>37514</v>
      </c>
      <c r="U1554" s="1">
        <v>45498</v>
      </c>
      <c r="V1554" t="s">
        <v>126</v>
      </c>
      <c r="W1554">
        <v>523772</v>
      </c>
      <c r="X1554" t="s">
        <v>6646</v>
      </c>
      <c r="Y1554">
        <v>901</v>
      </c>
      <c r="Z1554">
        <v>1291</v>
      </c>
      <c r="AA1554">
        <v>4</v>
      </c>
      <c r="AB1554">
        <v>2065.6</v>
      </c>
      <c r="AC1554">
        <f>Table1_1[[#This Row],[Price]]*Table1_1[[#This Row],[Quantity]]</f>
        <v>5164</v>
      </c>
    </row>
    <row r="1555" spans="1:29" x14ac:dyDescent="0.3">
      <c r="A1555" t="s">
        <v>28</v>
      </c>
      <c r="B1555" t="s">
        <v>29</v>
      </c>
      <c r="C1555" t="s">
        <v>157</v>
      </c>
      <c r="D1555" t="s">
        <v>149</v>
      </c>
      <c r="E1555" t="s">
        <v>32</v>
      </c>
      <c r="F1555" t="s">
        <v>106</v>
      </c>
      <c r="G1555">
        <v>35</v>
      </c>
      <c r="H1555">
        <v>417793</v>
      </c>
      <c r="I1555" t="s">
        <v>58</v>
      </c>
      <c r="J1555" s="3">
        <v>44361</v>
      </c>
      <c r="K1555">
        <v>800</v>
      </c>
      <c r="L1555" t="s">
        <v>6647</v>
      </c>
      <c r="M1555" t="s">
        <v>1409</v>
      </c>
      <c r="N1555" t="s">
        <v>6648</v>
      </c>
      <c r="O1555" t="s">
        <v>6649</v>
      </c>
      <c r="P1555" t="s">
        <v>87</v>
      </c>
      <c r="Q1555">
        <v>9</v>
      </c>
      <c r="R1555" t="s">
        <v>88</v>
      </c>
      <c r="S1555" t="s">
        <v>118</v>
      </c>
      <c r="T1555">
        <v>34052</v>
      </c>
      <c r="U1555" s="1">
        <v>45326</v>
      </c>
      <c r="V1555" t="s">
        <v>119</v>
      </c>
      <c r="W1555">
        <v>382244</v>
      </c>
      <c r="X1555" t="s">
        <v>6650</v>
      </c>
      <c r="Y1555">
        <v>391</v>
      </c>
      <c r="Z1555">
        <v>512</v>
      </c>
      <c r="AA1555">
        <v>5</v>
      </c>
      <c r="AB1555">
        <v>1024</v>
      </c>
      <c r="AC1555">
        <f>Table1_1[[#This Row],[Price]]*Table1_1[[#This Row],[Quantity]]</f>
        <v>2560</v>
      </c>
    </row>
    <row r="1556" spans="1:29" x14ac:dyDescent="0.3">
      <c r="A1556" t="s">
        <v>28</v>
      </c>
      <c r="B1556" t="s">
        <v>29</v>
      </c>
      <c r="C1556" t="s">
        <v>157</v>
      </c>
      <c r="D1556" t="s">
        <v>274</v>
      </c>
      <c r="E1556" t="s">
        <v>32</v>
      </c>
      <c r="F1556" t="s">
        <v>57</v>
      </c>
      <c r="G1556">
        <v>2</v>
      </c>
      <c r="H1556">
        <v>428218</v>
      </c>
      <c r="I1556" t="s">
        <v>34</v>
      </c>
      <c r="J1556" s="3">
        <v>44965</v>
      </c>
      <c r="K1556">
        <v>1400</v>
      </c>
      <c r="L1556" t="s">
        <v>6651</v>
      </c>
      <c r="M1556" t="s">
        <v>478</v>
      </c>
      <c r="N1556" t="s">
        <v>6652</v>
      </c>
      <c r="O1556" t="s">
        <v>6653</v>
      </c>
      <c r="P1556" t="s">
        <v>39</v>
      </c>
      <c r="Q1556">
        <v>7</v>
      </c>
      <c r="R1556" t="s">
        <v>40</v>
      </c>
      <c r="S1556" t="s">
        <v>118</v>
      </c>
      <c r="T1556">
        <v>53655</v>
      </c>
      <c r="U1556" s="1">
        <v>45417</v>
      </c>
      <c r="V1556" t="s">
        <v>140</v>
      </c>
      <c r="W1556">
        <v>150881</v>
      </c>
      <c r="X1556" t="s">
        <v>6654</v>
      </c>
      <c r="Y1556">
        <v>998</v>
      </c>
      <c r="Z1556">
        <v>2670</v>
      </c>
      <c r="AA1556">
        <v>8</v>
      </c>
      <c r="AB1556">
        <v>8544</v>
      </c>
      <c r="AC1556">
        <f>Table1_1[[#This Row],[Price]]*Table1_1[[#This Row],[Quantity]]</f>
        <v>21360</v>
      </c>
    </row>
    <row r="1557" spans="1:29" x14ac:dyDescent="0.3">
      <c r="A1557" t="s">
        <v>28</v>
      </c>
      <c r="B1557" t="s">
        <v>29</v>
      </c>
      <c r="C1557" t="s">
        <v>30</v>
      </c>
      <c r="D1557" t="s">
        <v>237</v>
      </c>
      <c r="E1557" t="s">
        <v>32</v>
      </c>
      <c r="F1557" t="s">
        <v>47</v>
      </c>
      <c r="G1557">
        <v>5</v>
      </c>
      <c r="H1557">
        <v>421892</v>
      </c>
      <c r="I1557" t="s">
        <v>58</v>
      </c>
      <c r="J1557" s="3">
        <v>44311</v>
      </c>
      <c r="K1557">
        <v>1400</v>
      </c>
      <c r="L1557" t="s">
        <v>6655</v>
      </c>
      <c r="M1557" t="s">
        <v>1305</v>
      </c>
      <c r="N1557" t="s">
        <v>6656</v>
      </c>
      <c r="O1557" t="s">
        <v>6657</v>
      </c>
      <c r="P1557" t="s">
        <v>51</v>
      </c>
      <c r="Q1557">
        <v>12</v>
      </c>
      <c r="R1557" t="s">
        <v>40</v>
      </c>
      <c r="S1557" t="s">
        <v>79</v>
      </c>
      <c r="T1557">
        <v>34213</v>
      </c>
      <c r="U1557" s="1">
        <v>45502</v>
      </c>
      <c r="V1557" t="s">
        <v>126</v>
      </c>
      <c r="W1557">
        <v>920683</v>
      </c>
      <c r="X1557" t="s">
        <v>6658</v>
      </c>
      <c r="Y1557">
        <v>493</v>
      </c>
      <c r="Z1557">
        <v>2345</v>
      </c>
      <c r="AA1557">
        <v>7</v>
      </c>
      <c r="AB1557">
        <v>6566</v>
      </c>
      <c r="AC1557">
        <f>Table1_1[[#This Row],[Price]]*Table1_1[[#This Row],[Quantity]]</f>
        <v>16415</v>
      </c>
    </row>
    <row r="1558" spans="1:29" x14ac:dyDescent="0.3">
      <c r="A1558" t="s">
        <v>28</v>
      </c>
      <c r="B1558" t="s">
        <v>29</v>
      </c>
      <c r="C1558" t="s">
        <v>91</v>
      </c>
      <c r="D1558" t="s">
        <v>442</v>
      </c>
      <c r="E1558" t="s">
        <v>32</v>
      </c>
      <c r="F1558" t="s">
        <v>83</v>
      </c>
      <c r="G1558">
        <v>63</v>
      </c>
      <c r="H1558">
        <v>428292</v>
      </c>
      <c r="I1558" t="s">
        <v>58</v>
      </c>
      <c r="J1558" s="3">
        <v>45279</v>
      </c>
      <c r="K1558">
        <v>1100</v>
      </c>
      <c r="L1558" t="s">
        <v>6659</v>
      </c>
      <c r="M1558" t="s">
        <v>60</v>
      </c>
      <c r="N1558" t="s">
        <v>6660</v>
      </c>
      <c r="O1558">
        <v>-2894</v>
      </c>
      <c r="P1558" t="s">
        <v>87</v>
      </c>
      <c r="Q1558">
        <v>19</v>
      </c>
      <c r="R1558" t="s">
        <v>40</v>
      </c>
      <c r="S1558" t="s">
        <v>41</v>
      </c>
      <c r="T1558">
        <v>80757</v>
      </c>
      <c r="U1558" s="1">
        <v>45300</v>
      </c>
      <c r="V1558" t="s">
        <v>111</v>
      </c>
      <c r="W1558">
        <v>915120</v>
      </c>
      <c r="X1558" t="s">
        <v>6661</v>
      </c>
      <c r="Y1558">
        <v>361</v>
      </c>
      <c r="Z1558">
        <v>2798</v>
      </c>
      <c r="AA1558">
        <v>2</v>
      </c>
      <c r="AB1558">
        <v>2238.4</v>
      </c>
      <c r="AC1558">
        <f>Table1_1[[#This Row],[Price]]*Table1_1[[#This Row],[Quantity]]</f>
        <v>5596</v>
      </c>
    </row>
    <row r="1559" spans="1:29" x14ac:dyDescent="0.3">
      <c r="A1559" t="s">
        <v>28</v>
      </c>
      <c r="B1559" t="s">
        <v>29</v>
      </c>
      <c r="C1559" t="s">
        <v>148</v>
      </c>
      <c r="D1559" t="s">
        <v>560</v>
      </c>
      <c r="E1559" t="s">
        <v>56</v>
      </c>
      <c r="F1559" t="s">
        <v>150</v>
      </c>
      <c r="G1559">
        <v>19</v>
      </c>
      <c r="H1559">
        <v>422640</v>
      </c>
      <c r="I1559" t="s">
        <v>34</v>
      </c>
      <c r="J1559" s="3">
        <v>43932</v>
      </c>
      <c r="K1559">
        <v>950</v>
      </c>
      <c r="L1559" t="s">
        <v>6662</v>
      </c>
      <c r="M1559" t="s">
        <v>670</v>
      </c>
      <c r="N1559" t="s">
        <v>6663</v>
      </c>
      <c r="O1559" t="s">
        <v>6664</v>
      </c>
      <c r="P1559" t="s">
        <v>51</v>
      </c>
      <c r="Q1559">
        <v>4</v>
      </c>
      <c r="R1559" t="s">
        <v>40</v>
      </c>
      <c r="S1559" t="s">
        <v>118</v>
      </c>
      <c r="T1559">
        <v>15946</v>
      </c>
      <c r="U1559" s="1">
        <v>45458</v>
      </c>
      <c r="V1559" t="s">
        <v>52</v>
      </c>
      <c r="W1559">
        <v>572463</v>
      </c>
      <c r="X1559" t="s">
        <v>6665</v>
      </c>
      <c r="Y1559">
        <v>234</v>
      </c>
      <c r="Z1559">
        <v>2948</v>
      </c>
      <c r="AA1559">
        <v>5</v>
      </c>
      <c r="AB1559">
        <v>5896</v>
      </c>
      <c r="AC1559">
        <f>Table1_1[[#This Row],[Price]]*Table1_1[[#This Row],[Quantity]]</f>
        <v>14740</v>
      </c>
    </row>
    <row r="1560" spans="1:29" x14ac:dyDescent="0.3">
      <c r="A1560" t="s">
        <v>28</v>
      </c>
      <c r="B1560" t="s">
        <v>29</v>
      </c>
      <c r="C1560" t="s">
        <v>157</v>
      </c>
      <c r="D1560" t="s">
        <v>274</v>
      </c>
      <c r="E1560" t="s">
        <v>46</v>
      </c>
      <c r="F1560" t="s">
        <v>99</v>
      </c>
      <c r="G1560">
        <v>97</v>
      </c>
      <c r="H1560">
        <v>420091</v>
      </c>
      <c r="I1560" t="s">
        <v>58</v>
      </c>
      <c r="J1560" s="3">
        <v>44278</v>
      </c>
      <c r="K1560">
        <v>1000</v>
      </c>
      <c r="L1560" t="s">
        <v>6666</v>
      </c>
      <c r="M1560" t="s">
        <v>282</v>
      </c>
      <c r="N1560" t="s">
        <v>6667</v>
      </c>
      <c r="O1560" t="s">
        <v>6668</v>
      </c>
      <c r="P1560" t="s">
        <v>71</v>
      </c>
      <c r="Q1560">
        <v>6</v>
      </c>
      <c r="R1560" t="s">
        <v>88</v>
      </c>
      <c r="S1560" t="s">
        <v>79</v>
      </c>
      <c r="T1560">
        <v>39858</v>
      </c>
      <c r="U1560" s="1">
        <v>45617</v>
      </c>
      <c r="V1560" t="s">
        <v>42</v>
      </c>
      <c r="W1560">
        <v>641873</v>
      </c>
      <c r="X1560" t="s">
        <v>6669</v>
      </c>
      <c r="Y1560">
        <v>709</v>
      </c>
      <c r="Z1560">
        <v>2106</v>
      </c>
      <c r="AA1560">
        <v>8</v>
      </c>
      <c r="AB1560">
        <v>6739.2000000000007</v>
      </c>
      <c r="AC1560">
        <f>Table1_1[[#This Row],[Price]]*Table1_1[[#This Row],[Quantity]]</f>
        <v>16848</v>
      </c>
    </row>
    <row r="1561" spans="1:29" x14ac:dyDescent="0.3">
      <c r="A1561" t="s">
        <v>28</v>
      </c>
      <c r="B1561" t="s">
        <v>29</v>
      </c>
      <c r="C1561" t="s">
        <v>193</v>
      </c>
      <c r="D1561" t="s">
        <v>45</v>
      </c>
      <c r="E1561" t="s">
        <v>46</v>
      </c>
      <c r="F1561" t="s">
        <v>83</v>
      </c>
      <c r="G1561">
        <v>69</v>
      </c>
      <c r="H1561">
        <v>419443</v>
      </c>
      <c r="I1561" t="s">
        <v>58</v>
      </c>
      <c r="J1561" s="3">
        <v>44529</v>
      </c>
      <c r="K1561">
        <v>1300</v>
      </c>
      <c r="L1561" t="s">
        <v>6670</v>
      </c>
      <c r="M1561" t="s">
        <v>605</v>
      </c>
      <c r="N1561" t="s">
        <v>6671</v>
      </c>
      <c r="O1561" t="s">
        <v>6672</v>
      </c>
      <c r="P1561" t="s">
        <v>39</v>
      </c>
      <c r="Q1561">
        <v>20</v>
      </c>
      <c r="R1561" t="s">
        <v>40</v>
      </c>
      <c r="S1561" t="s">
        <v>63</v>
      </c>
      <c r="T1561">
        <v>12084</v>
      </c>
      <c r="U1561" s="1">
        <v>45629</v>
      </c>
      <c r="V1561" t="s">
        <v>259</v>
      </c>
      <c r="W1561">
        <v>796282</v>
      </c>
      <c r="X1561" t="s">
        <v>6673</v>
      </c>
      <c r="Y1561">
        <v>565</v>
      </c>
      <c r="Z1561">
        <v>1594</v>
      </c>
      <c r="AA1561">
        <v>2</v>
      </c>
      <c r="AB1561">
        <v>1275.2</v>
      </c>
      <c r="AC1561">
        <f>Table1_1[[#This Row],[Price]]*Table1_1[[#This Row],[Quantity]]</f>
        <v>3188</v>
      </c>
    </row>
    <row r="1562" spans="1:29" x14ac:dyDescent="0.3">
      <c r="A1562" t="s">
        <v>28</v>
      </c>
      <c r="B1562" t="s">
        <v>29</v>
      </c>
      <c r="C1562" t="s">
        <v>66</v>
      </c>
      <c r="D1562" t="s">
        <v>421</v>
      </c>
      <c r="E1562" t="s">
        <v>32</v>
      </c>
      <c r="F1562" t="s">
        <v>47</v>
      </c>
      <c r="G1562">
        <v>77</v>
      </c>
      <c r="H1562">
        <v>428342</v>
      </c>
      <c r="I1562" t="s">
        <v>34</v>
      </c>
      <c r="J1562" s="3">
        <v>44004</v>
      </c>
      <c r="K1562">
        <v>1100</v>
      </c>
      <c r="L1562" t="s">
        <v>6674</v>
      </c>
      <c r="M1562" t="s">
        <v>269</v>
      </c>
      <c r="N1562" t="s">
        <v>6675</v>
      </c>
      <c r="O1562" t="s">
        <v>6676</v>
      </c>
      <c r="P1562" t="s">
        <v>39</v>
      </c>
      <c r="Q1562">
        <v>20</v>
      </c>
      <c r="R1562" t="s">
        <v>88</v>
      </c>
      <c r="S1562" t="s">
        <v>79</v>
      </c>
      <c r="T1562">
        <v>23109</v>
      </c>
      <c r="U1562" s="1">
        <v>45415</v>
      </c>
      <c r="V1562" t="s">
        <v>140</v>
      </c>
      <c r="W1562">
        <v>689277</v>
      </c>
      <c r="X1562" t="s">
        <v>6677</v>
      </c>
      <c r="Y1562">
        <v>835</v>
      </c>
      <c r="Z1562">
        <v>2070</v>
      </c>
      <c r="AA1562">
        <v>2</v>
      </c>
      <c r="AB1562">
        <v>1656</v>
      </c>
      <c r="AC1562">
        <f>Table1_1[[#This Row],[Price]]*Table1_1[[#This Row],[Quantity]]</f>
        <v>4140</v>
      </c>
    </row>
    <row r="1563" spans="1:29" x14ac:dyDescent="0.3">
      <c r="A1563" t="s">
        <v>28</v>
      </c>
      <c r="B1563" t="s">
        <v>29</v>
      </c>
      <c r="C1563" t="s">
        <v>148</v>
      </c>
      <c r="D1563" t="s">
        <v>55</v>
      </c>
      <c r="E1563" t="s">
        <v>56</v>
      </c>
      <c r="F1563" t="s">
        <v>135</v>
      </c>
      <c r="G1563">
        <v>53</v>
      </c>
      <c r="H1563">
        <v>404914</v>
      </c>
      <c r="I1563" t="s">
        <v>58</v>
      </c>
      <c r="J1563" s="3">
        <v>44397</v>
      </c>
      <c r="K1563">
        <v>1100</v>
      </c>
      <c r="L1563" t="s">
        <v>6678</v>
      </c>
      <c r="M1563" t="s">
        <v>1483</v>
      </c>
      <c r="N1563" t="s">
        <v>6679</v>
      </c>
      <c r="O1563" t="s">
        <v>6680</v>
      </c>
      <c r="P1563" t="s">
        <v>71</v>
      </c>
      <c r="Q1563">
        <v>3</v>
      </c>
      <c r="R1563" t="s">
        <v>88</v>
      </c>
      <c r="S1563" t="s">
        <v>41</v>
      </c>
      <c r="T1563">
        <v>26804</v>
      </c>
      <c r="U1563" s="1">
        <v>45432</v>
      </c>
      <c r="V1563" t="s">
        <v>140</v>
      </c>
      <c r="W1563">
        <v>594993</v>
      </c>
      <c r="X1563" t="s">
        <v>6681</v>
      </c>
      <c r="Y1563">
        <v>959</v>
      </c>
      <c r="Z1563">
        <v>1848</v>
      </c>
      <c r="AA1563">
        <v>2</v>
      </c>
      <c r="AB1563">
        <v>1478.4</v>
      </c>
      <c r="AC1563">
        <f>Table1_1[[#This Row],[Price]]*Table1_1[[#This Row],[Quantity]]</f>
        <v>3696</v>
      </c>
    </row>
    <row r="1564" spans="1:29" x14ac:dyDescent="0.3">
      <c r="A1564" t="s">
        <v>28</v>
      </c>
      <c r="B1564" t="s">
        <v>29</v>
      </c>
      <c r="C1564" t="s">
        <v>54</v>
      </c>
      <c r="D1564" t="s">
        <v>380</v>
      </c>
      <c r="E1564" t="s">
        <v>56</v>
      </c>
      <c r="F1564" t="s">
        <v>106</v>
      </c>
      <c r="G1564">
        <v>97</v>
      </c>
      <c r="H1564">
        <v>404433</v>
      </c>
      <c r="I1564" t="s">
        <v>34</v>
      </c>
      <c r="J1564" s="3">
        <v>44988</v>
      </c>
      <c r="K1564">
        <v>1300</v>
      </c>
      <c r="L1564" t="s">
        <v>6682</v>
      </c>
      <c r="M1564" t="s">
        <v>308</v>
      </c>
      <c r="N1564" t="s">
        <v>6683</v>
      </c>
      <c r="O1564" t="s">
        <v>6684</v>
      </c>
      <c r="P1564" t="s">
        <v>51</v>
      </c>
      <c r="Q1564">
        <v>5</v>
      </c>
      <c r="R1564" t="s">
        <v>40</v>
      </c>
      <c r="S1564" t="s">
        <v>41</v>
      </c>
      <c r="T1564">
        <v>89046</v>
      </c>
      <c r="U1564" s="1">
        <v>45533</v>
      </c>
      <c r="V1564" t="s">
        <v>64</v>
      </c>
      <c r="W1564">
        <v>850940</v>
      </c>
      <c r="X1564" t="s">
        <v>6685</v>
      </c>
      <c r="Y1564">
        <v>800</v>
      </c>
      <c r="Z1564">
        <v>2251</v>
      </c>
      <c r="AA1564">
        <v>5</v>
      </c>
      <c r="AB1564">
        <v>4502</v>
      </c>
      <c r="AC1564">
        <f>Table1_1[[#This Row],[Price]]*Table1_1[[#This Row],[Quantity]]</f>
        <v>11255</v>
      </c>
    </row>
    <row r="1565" spans="1:29" x14ac:dyDescent="0.3">
      <c r="A1565" t="s">
        <v>28</v>
      </c>
      <c r="B1565" t="s">
        <v>29</v>
      </c>
      <c r="C1565" t="s">
        <v>193</v>
      </c>
      <c r="D1565" t="s">
        <v>142</v>
      </c>
      <c r="E1565" t="s">
        <v>56</v>
      </c>
      <c r="F1565" t="s">
        <v>47</v>
      </c>
      <c r="G1565">
        <v>56</v>
      </c>
      <c r="H1565">
        <v>407339</v>
      </c>
      <c r="I1565" t="s">
        <v>34</v>
      </c>
      <c r="J1565" s="3">
        <v>44826</v>
      </c>
      <c r="K1565">
        <v>950</v>
      </c>
      <c r="L1565" t="s">
        <v>6686</v>
      </c>
      <c r="M1565" t="s">
        <v>1460</v>
      </c>
      <c r="N1565" t="s">
        <v>6687</v>
      </c>
      <c r="O1565" t="s">
        <v>6688</v>
      </c>
      <c r="P1565" t="s">
        <v>87</v>
      </c>
      <c r="Q1565">
        <v>15</v>
      </c>
      <c r="R1565" t="s">
        <v>88</v>
      </c>
      <c r="S1565" t="s">
        <v>118</v>
      </c>
      <c r="T1565">
        <v>51388</v>
      </c>
      <c r="U1565" s="1">
        <v>45493</v>
      </c>
      <c r="V1565" t="s">
        <v>126</v>
      </c>
      <c r="W1565">
        <v>558721</v>
      </c>
      <c r="X1565" t="s">
        <v>6689</v>
      </c>
      <c r="Y1565">
        <v>769</v>
      </c>
      <c r="Z1565">
        <v>2219</v>
      </c>
      <c r="AA1565">
        <v>3</v>
      </c>
      <c r="AB1565">
        <v>2662.8</v>
      </c>
      <c r="AC1565">
        <f>Table1_1[[#This Row],[Price]]*Table1_1[[#This Row],[Quantity]]</f>
        <v>6657</v>
      </c>
    </row>
    <row r="1566" spans="1:29" x14ac:dyDescent="0.3">
      <c r="A1566" t="s">
        <v>28</v>
      </c>
      <c r="B1566" t="s">
        <v>29</v>
      </c>
      <c r="C1566" t="s">
        <v>66</v>
      </c>
      <c r="D1566" t="s">
        <v>338</v>
      </c>
      <c r="E1566" t="s">
        <v>56</v>
      </c>
      <c r="F1566" t="s">
        <v>57</v>
      </c>
      <c r="G1566">
        <v>98</v>
      </c>
      <c r="H1566">
        <v>433405</v>
      </c>
      <c r="I1566" t="s">
        <v>34</v>
      </c>
      <c r="J1566" s="3">
        <v>44635</v>
      </c>
      <c r="K1566">
        <v>1200</v>
      </c>
      <c r="L1566" t="s">
        <v>6690</v>
      </c>
      <c r="M1566" t="s">
        <v>211</v>
      </c>
      <c r="N1566" t="s">
        <v>6691</v>
      </c>
      <c r="O1566" t="s">
        <v>6692</v>
      </c>
      <c r="P1566" t="s">
        <v>87</v>
      </c>
      <c r="Q1566">
        <v>7</v>
      </c>
      <c r="R1566" t="s">
        <v>40</v>
      </c>
      <c r="S1566" t="s">
        <v>79</v>
      </c>
      <c r="T1566">
        <v>34777</v>
      </c>
      <c r="U1566" s="1">
        <v>45375</v>
      </c>
      <c r="V1566" t="s">
        <v>72</v>
      </c>
      <c r="W1566">
        <v>606450</v>
      </c>
      <c r="X1566" t="s">
        <v>6693</v>
      </c>
      <c r="Y1566">
        <v>651</v>
      </c>
      <c r="Z1566">
        <v>1388</v>
      </c>
      <c r="AA1566">
        <v>1</v>
      </c>
      <c r="AB1566">
        <v>555.20000000000005</v>
      </c>
      <c r="AC1566">
        <f>Table1_1[[#This Row],[Price]]*Table1_1[[#This Row],[Quantity]]</f>
        <v>1388</v>
      </c>
    </row>
    <row r="1567" spans="1:29" x14ac:dyDescent="0.3">
      <c r="A1567" t="s">
        <v>28</v>
      </c>
      <c r="B1567" t="s">
        <v>29</v>
      </c>
      <c r="C1567" t="s">
        <v>157</v>
      </c>
      <c r="D1567" t="s">
        <v>149</v>
      </c>
      <c r="E1567" t="s">
        <v>32</v>
      </c>
      <c r="F1567" t="s">
        <v>83</v>
      </c>
      <c r="G1567">
        <v>69</v>
      </c>
      <c r="H1567">
        <v>410962</v>
      </c>
      <c r="I1567" t="s">
        <v>58</v>
      </c>
      <c r="J1567" s="3">
        <v>44087</v>
      </c>
      <c r="K1567">
        <v>1000</v>
      </c>
      <c r="L1567" t="s">
        <v>6694</v>
      </c>
      <c r="M1567" t="s">
        <v>670</v>
      </c>
      <c r="N1567" t="s">
        <v>6695</v>
      </c>
      <c r="O1567">
        <v>3831858825</v>
      </c>
      <c r="P1567" t="s">
        <v>39</v>
      </c>
      <c r="Q1567">
        <v>16</v>
      </c>
      <c r="R1567" t="s">
        <v>88</v>
      </c>
      <c r="S1567" t="s">
        <v>63</v>
      </c>
      <c r="T1567">
        <v>91904</v>
      </c>
      <c r="U1567" s="1">
        <v>45343</v>
      </c>
      <c r="V1567" t="s">
        <v>119</v>
      </c>
      <c r="W1567">
        <v>510285</v>
      </c>
      <c r="X1567" t="s">
        <v>6696</v>
      </c>
      <c r="Y1567">
        <v>584</v>
      </c>
      <c r="Z1567">
        <v>2535</v>
      </c>
      <c r="AA1567">
        <v>4</v>
      </c>
      <c r="AB1567">
        <v>4056</v>
      </c>
      <c r="AC1567">
        <f>Table1_1[[#This Row],[Price]]*Table1_1[[#This Row],[Quantity]]</f>
        <v>10140</v>
      </c>
    </row>
    <row r="1568" spans="1:29" x14ac:dyDescent="0.3">
      <c r="A1568" t="s">
        <v>28</v>
      </c>
      <c r="B1568" t="s">
        <v>29</v>
      </c>
      <c r="C1568" t="s">
        <v>193</v>
      </c>
      <c r="D1568" t="s">
        <v>338</v>
      </c>
      <c r="E1568" t="s">
        <v>46</v>
      </c>
      <c r="F1568" t="s">
        <v>106</v>
      </c>
      <c r="G1568">
        <v>89</v>
      </c>
      <c r="H1568">
        <v>433411</v>
      </c>
      <c r="I1568" t="s">
        <v>34</v>
      </c>
      <c r="J1568" s="3">
        <v>44926</v>
      </c>
      <c r="K1568">
        <v>1000</v>
      </c>
      <c r="L1568" t="s">
        <v>6697</v>
      </c>
      <c r="M1568" t="s">
        <v>152</v>
      </c>
      <c r="N1568" t="s">
        <v>6698</v>
      </c>
      <c r="O1568">
        <v>-7721</v>
      </c>
      <c r="P1568" t="s">
        <v>51</v>
      </c>
      <c r="Q1568">
        <v>18</v>
      </c>
      <c r="R1568" t="s">
        <v>88</v>
      </c>
      <c r="S1568" t="s">
        <v>118</v>
      </c>
      <c r="T1568">
        <v>72431</v>
      </c>
      <c r="U1568" s="1">
        <v>45322</v>
      </c>
      <c r="V1568" t="s">
        <v>111</v>
      </c>
      <c r="W1568">
        <v>725128</v>
      </c>
      <c r="X1568" t="s">
        <v>6699</v>
      </c>
      <c r="Y1568">
        <v>419</v>
      </c>
      <c r="Z1568">
        <v>2767</v>
      </c>
      <c r="AA1568">
        <v>6</v>
      </c>
      <c r="AB1568">
        <v>6640.8</v>
      </c>
      <c r="AC1568">
        <f>Table1_1[[#This Row],[Price]]*Table1_1[[#This Row],[Quantity]]</f>
        <v>16602</v>
      </c>
    </row>
    <row r="1569" spans="1:29" x14ac:dyDescent="0.3">
      <c r="A1569" t="s">
        <v>28</v>
      </c>
      <c r="B1569" t="s">
        <v>29</v>
      </c>
      <c r="C1569" t="s">
        <v>54</v>
      </c>
      <c r="D1569" t="s">
        <v>411</v>
      </c>
      <c r="E1569" t="s">
        <v>32</v>
      </c>
      <c r="F1569" t="s">
        <v>33</v>
      </c>
      <c r="G1569">
        <v>58</v>
      </c>
      <c r="H1569">
        <v>424041</v>
      </c>
      <c r="I1569" t="s">
        <v>58</v>
      </c>
      <c r="J1569" s="3">
        <v>44073</v>
      </c>
      <c r="K1569">
        <v>950</v>
      </c>
      <c r="L1569" t="s">
        <v>6700</v>
      </c>
      <c r="M1569" t="s">
        <v>605</v>
      </c>
      <c r="N1569" t="s">
        <v>6701</v>
      </c>
      <c r="O1569" t="s">
        <v>6702</v>
      </c>
      <c r="P1569" t="s">
        <v>87</v>
      </c>
      <c r="Q1569">
        <v>12</v>
      </c>
      <c r="R1569" t="s">
        <v>88</v>
      </c>
      <c r="S1569" t="s">
        <v>41</v>
      </c>
      <c r="T1569">
        <v>40806</v>
      </c>
      <c r="U1569" s="1">
        <v>45293</v>
      </c>
      <c r="V1569" t="s">
        <v>111</v>
      </c>
      <c r="W1569">
        <v>769118</v>
      </c>
      <c r="X1569" t="s">
        <v>6703</v>
      </c>
      <c r="Y1569">
        <v>557</v>
      </c>
      <c r="Z1569">
        <v>2488</v>
      </c>
      <c r="AA1569">
        <v>3</v>
      </c>
      <c r="AB1569">
        <v>2985.6000000000004</v>
      </c>
      <c r="AC1569">
        <f>Table1_1[[#This Row],[Price]]*Table1_1[[#This Row],[Quantity]]</f>
        <v>7464</v>
      </c>
    </row>
    <row r="1570" spans="1:29" x14ac:dyDescent="0.3">
      <c r="A1570" t="s">
        <v>28</v>
      </c>
      <c r="B1570" t="s">
        <v>29</v>
      </c>
      <c r="C1570" t="s">
        <v>148</v>
      </c>
      <c r="D1570" t="s">
        <v>182</v>
      </c>
      <c r="E1570" t="s">
        <v>32</v>
      </c>
      <c r="F1570" t="s">
        <v>106</v>
      </c>
      <c r="G1570">
        <v>38</v>
      </c>
      <c r="H1570">
        <v>429557</v>
      </c>
      <c r="I1570" t="s">
        <v>34</v>
      </c>
      <c r="J1570" s="3">
        <v>44425</v>
      </c>
      <c r="K1570">
        <v>800</v>
      </c>
      <c r="L1570" t="s">
        <v>6704</v>
      </c>
      <c r="M1570" t="s">
        <v>394</v>
      </c>
      <c r="N1570" t="s">
        <v>6705</v>
      </c>
      <c r="O1570" t="s">
        <v>6706</v>
      </c>
      <c r="P1570" t="s">
        <v>51</v>
      </c>
      <c r="Q1570">
        <v>15</v>
      </c>
      <c r="R1570" t="s">
        <v>40</v>
      </c>
      <c r="S1570" t="s">
        <v>118</v>
      </c>
      <c r="T1570">
        <v>44629</v>
      </c>
      <c r="U1570" s="1">
        <v>45306</v>
      </c>
      <c r="V1570" t="s">
        <v>111</v>
      </c>
      <c r="W1570">
        <v>801240</v>
      </c>
      <c r="X1570" t="s">
        <v>6707</v>
      </c>
      <c r="Y1570">
        <v>883</v>
      </c>
      <c r="Z1570">
        <v>995</v>
      </c>
      <c r="AA1570">
        <v>7</v>
      </c>
      <c r="AB1570">
        <v>2786</v>
      </c>
      <c r="AC1570">
        <f>Table1_1[[#This Row],[Price]]*Table1_1[[#This Row],[Quantity]]</f>
        <v>6965</v>
      </c>
    </row>
    <row r="1571" spans="1:29" x14ac:dyDescent="0.3">
      <c r="A1571" t="s">
        <v>28</v>
      </c>
      <c r="B1571" t="s">
        <v>29</v>
      </c>
      <c r="C1571" t="s">
        <v>157</v>
      </c>
      <c r="D1571" t="s">
        <v>170</v>
      </c>
      <c r="E1571" t="s">
        <v>56</v>
      </c>
      <c r="F1571" t="s">
        <v>355</v>
      </c>
      <c r="G1571">
        <v>38</v>
      </c>
      <c r="H1571">
        <v>415791</v>
      </c>
      <c r="I1571" t="s">
        <v>34</v>
      </c>
      <c r="J1571" s="3">
        <v>45504</v>
      </c>
      <c r="K1571">
        <v>1100</v>
      </c>
      <c r="L1571" t="s">
        <v>6708</v>
      </c>
      <c r="M1571" t="s">
        <v>1483</v>
      </c>
      <c r="N1571" t="s">
        <v>6709</v>
      </c>
      <c r="O1571" t="s">
        <v>6710</v>
      </c>
      <c r="P1571" t="s">
        <v>87</v>
      </c>
      <c r="Q1571">
        <v>11</v>
      </c>
      <c r="R1571" t="s">
        <v>88</v>
      </c>
      <c r="S1571" t="s">
        <v>118</v>
      </c>
      <c r="T1571">
        <v>85663</v>
      </c>
      <c r="U1571" s="1">
        <v>45486</v>
      </c>
      <c r="V1571" t="s">
        <v>126</v>
      </c>
      <c r="W1571">
        <v>970170</v>
      </c>
      <c r="X1571" t="s">
        <v>6711</v>
      </c>
      <c r="Y1571">
        <v>724</v>
      </c>
      <c r="Z1571">
        <v>2775</v>
      </c>
      <c r="AA1571">
        <v>7</v>
      </c>
      <c r="AB1571">
        <v>7770</v>
      </c>
      <c r="AC1571">
        <f>Table1_1[[#This Row],[Price]]*Table1_1[[#This Row],[Quantity]]</f>
        <v>19425</v>
      </c>
    </row>
    <row r="1572" spans="1:29" x14ac:dyDescent="0.3">
      <c r="A1572" t="s">
        <v>28</v>
      </c>
      <c r="B1572" t="s">
        <v>29</v>
      </c>
      <c r="C1572" t="s">
        <v>44</v>
      </c>
      <c r="D1572" t="s">
        <v>142</v>
      </c>
      <c r="E1572" t="s">
        <v>46</v>
      </c>
      <c r="F1572" t="s">
        <v>150</v>
      </c>
      <c r="G1572">
        <v>49</v>
      </c>
      <c r="H1572">
        <v>411320</v>
      </c>
      <c r="I1572" t="s">
        <v>58</v>
      </c>
      <c r="J1572" s="3">
        <v>44029</v>
      </c>
      <c r="K1572">
        <v>1000</v>
      </c>
      <c r="L1572" t="s">
        <v>6712</v>
      </c>
      <c r="M1572" t="s">
        <v>85</v>
      </c>
      <c r="N1572" t="s">
        <v>6713</v>
      </c>
      <c r="O1572" t="s">
        <v>6714</v>
      </c>
      <c r="P1572" t="s">
        <v>71</v>
      </c>
      <c r="Q1572">
        <v>18</v>
      </c>
      <c r="R1572" t="s">
        <v>40</v>
      </c>
      <c r="S1572" t="s">
        <v>63</v>
      </c>
      <c r="T1572">
        <v>16094</v>
      </c>
      <c r="U1572" s="1">
        <v>45540</v>
      </c>
      <c r="V1572" t="s">
        <v>180</v>
      </c>
      <c r="W1572">
        <v>959452</v>
      </c>
      <c r="X1572" t="s">
        <v>6715</v>
      </c>
      <c r="Y1572">
        <v>784</v>
      </c>
      <c r="Z1572">
        <v>1271</v>
      </c>
      <c r="AA1572">
        <v>3</v>
      </c>
      <c r="AB1572">
        <v>1525.2</v>
      </c>
      <c r="AC1572">
        <f>Table1_1[[#This Row],[Price]]*Table1_1[[#This Row],[Quantity]]</f>
        <v>3813</v>
      </c>
    </row>
    <row r="1573" spans="1:29" x14ac:dyDescent="0.3">
      <c r="A1573" t="s">
        <v>28</v>
      </c>
      <c r="B1573" t="s">
        <v>29</v>
      </c>
      <c r="C1573" t="s">
        <v>193</v>
      </c>
      <c r="D1573" t="s">
        <v>291</v>
      </c>
      <c r="E1573" t="s">
        <v>46</v>
      </c>
      <c r="F1573" t="s">
        <v>99</v>
      </c>
      <c r="G1573">
        <v>94</v>
      </c>
      <c r="H1573">
        <v>407485</v>
      </c>
      <c r="I1573" t="s">
        <v>34</v>
      </c>
      <c r="J1573" s="3">
        <v>44168</v>
      </c>
      <c r="K1573">
        <v>1300</v>
      </c>
      <c r="L1573" t="s">
        <v>6716</v>
      </c>
      <c r="M1573" t="s">
        <v>276</v>
      </c>
      <c r="N1573" t="s">
        <v>6717</v>
      </c>
      <c r="O1573" t="s">
        <v>6718</v>
      </c>
      <c r="P1573" t="s">
        <v>39</v>
      </c>
      <c r="Q1573">
        <v>17</v>
      </c>
      <c r="R1573" t="s">
        <v>40</v>
      </c>
      <c r="S1573" t="s">
        <v>118</v>
      </c>
      <c r="T1573">
        <v>40716</v>
      </c>
      <c r="U1573" s="1">
        <v>45498</v>
      </c>
      <c r="V1573" t="s">
        <v>126</v>
      </c>
      <c r="W1573">
        <v>279110</v>
      </c>
      <c r="X1573" t="s">
        <v>6719</v>
      </c>
      <c r="Y1573">
        <v>684</v>
      </c>
      <c r="Z1573">
        <v>2657</v>
      </c>
      <c r="AA1573">
        <v>4</v>
      </c>
      <c r="AB1573">
        <v>4251.2</v>
      </c>
      <c r="AC1573">
        <f>Table1_1[[#This Row],[Price]]*Table1_1[[#This Row],[Quantity]]</f>
        <v>10628</v>
      </c>
    </row>
    <row r="1574" spans="1:29" x14ac:dyDescent="0.3">
      <c r="A1574" t="s">
        <v>28</v>
      </c>
      <c r="B1574" t="s">
        <v>29</v>
      </c>
      <c r="C1574" t="s">
        <v>44</v>
      </c>
      <c r="D1574" t="s">
        <v>254</v>
      </c>
      <c r="E1574" t="s">
        <v>46</v>
      </c>
      <c r="F1574" t="s">
        <v>33</v>
      </c>
      <c r="G1574">
        <v>91</v>
      </c>
      <c r="H1574">
        <v>417204</v>
      </c>
      <c r="I1574" t="s">
        <v>58</v>
      </c>
      <c r="J1574" s="3">
        <v>44338</v>
      </c>
      <c r="K1574">
        <v>800</v>
      </c>
      <c r="L1574" t="s">
        <v>6720</v>
      </c>
      <c r="M1574" t="s">
        <v>552</v>
      </c>
      <c r="N1574" t="s">
        <v>6721</v>
      </c>
      <c r="O1574" t="s">
        <v>6722</v>
      </c>
      <c r="P1574" t="s">
        <v>71</v>
      </c>
      <c r="Q1574">
        <v>3</v>
      </c>
      <c r="R1574" t="s">
        <v>40</v>
      </c>
      <c r="S1574" t="s">
        <v>63</v>
      </c>
      <c r="T1574">
        <v>74472</v>
      </c>
      <c r="U1574" s="1">
        <v>45421</v>
      </c>
      <c r="V1574" t="s">
        <v>140</v>
      </c>
      <c r="W1574">
        <v>581243</v>
      </c>
      <c r="X1574" t="s">
        <v>6723</v>
      </c>
      <c r="Y1574">
        <v>812</v>
      </c>
      <c r="Z1574">
        <v>864</v>
      </c>
      <c r="AA1574">
        <v>6</v>
      </c>
      <c r="AB1574">
        <v>2073.6</v>
      </c>
      <c r="AC1574">
        <f>Table1_1[[#This Row],[Price]]*Table1_1[[#This Row],[Quantity]]</f>
        <v>5184</v>
      </c>
    </row>
    <row r="1575" spans="1:29" x14ac:dyDescent="0.3">
      <c r="A1575" t="s">
        <v>28</v>
      </c>
      <c r="B1575" t="s">
        <v>29</v>
      </c>
      <c r="C1575" t="s">
        <v>148</v>
      </c>
      <c r="D1575" t="s">
        <v>349</v>
      </c>
      <c r="E1575" t="s">
        <v>56</v>
      </c>
      <c r="F1575" t="s">
        <v>83</v>
      </c>
      <c r="G1575">
        <v>69</v>
      </c>
      <c r="H1575">
        <v>422815</v>
      </c>
      <c r="I1575" t="s">
        <v>34</v>
      </c>
      <c r="J1575" s="3">
        <v>44588</v>
      </c>
      <c r="K1575">
        <v>1300</v>
      </c>
      <c r="L1575" t="s">
        <v>6724</v>
      </c>
      <c r="M1575" t="s">
        <v>263</v>
      </c>
      <c r="N1575" t="s">
        <v>6725</v>
      </c>
      <c r="O1575" t="s">
        <v>6726</v>
      </c>
      <c r="P1575" t="s">
        <v>71</v>
      </c>
      <c r="Q1575">
        <v>17</v>
      </c>
      <c r="R1575" t="s">
        <v>40</v>
      </c>
      <c r="S1575" t="s">
        <v>63</v>
      </c>
      <c r="T1575">
        <v>36584</v>
      </c>
      <c r="U1575" s="1">
        <v>45447</v>
      </c>
      <c r="V1575" t="s">
        <v>52</v>
      </c>
      <c r="W1575">
        <v>919334</v>
      </c>
      <c r="X1575" t="s">
        <v>6727</v>
      </c>
      <c r="Y1575">
        <v>578</v>
      </c>
      <c r="Z1575">
        <v>998</v>
      </c>
      <c r="AA1575">
        <v>1</v>
      </c>
      <c r="AB1575">
        <v>399.20000000000005</v>
      </c>
      <c r="AC1575">
        <f>Table1_1[[#This Row],[Price]]*Table1_1[[#This Row],[Quantity]]</f>
        <v>998</v>
      </c>
    </row>
    <row r="1576" spans="1:29" x14ac:dyDescent="0.3">
      <c r="A1576" t="s">
        <v>28</v>
      </c>
      <c r="B1576" t="s">
        <v>29</v>
      </c>
      <c r="C1576" t="s">
        <v>44</v>
      </c>
      <c r="D1576" t="s">
        <v>524</v>
      </c>
      <c r="E1576" t="s">
        <v>56</v>
      </c>
      <c r="F1576" t="s">
        <v>83</v>
      </c>
      <c r="G1576">
        <v>36</v>
      </c>
      <c r="H1576">
        <v>421473</v>
      </c>
      <c r="I1576" t="s">
        <v>34</v>
      </c>
      <c r="J1576" s="3">
        <v>44776</v>
      </c>
      <c r="K1576">
        <v>800</v>
      </c>
      <c r="L1576" t="s">
        <v>6729</v>
      </c>
      <c r="M1576" t="s">
        <v>1058</v>
      </c>
      <c r="N1576" t="s">
        <v>6730</v>
      </c>
      <c r="O1576" t="s">
        <v>6731</v>
      </c>
      <c r="P1576" t="s">
        <v>39</v>
      </c>
      <c r="Q1576">
        <v>10</v>
      </c>
      <c r="R1576" t="s">
        <v>88</v>
      </c>
      <c r="S1576" t="s">
        <v>118</v>
      </c>
      <c r="T1576">
        <v>57871</v>
      </c>
      <c r="U1576" s="1">
        <v>45614</v>
      </c>
      <c r="V1576" t="s">
        <v>42</v>
      </c>
      <c r="W1576">
        <v>563762</v>
      </c>
      <c r="X1576" t="s">
        <v>6732</v>
      </c>
      <c r="Y1576">
        <v>881</v>
      </c>
      <c r="Z1576">
        <v>1847</v>
      </c>
      <c r="AA1576">
        <v>8</v>
      </c>
      <c r="AB1576">
        <v>5910.4000000000015</v>
      </c>
      <c r="AC1576">
        <f>Table1_1[[#This Row],[Price]]*Table1_1[[#This Row],[Quantity]]</f>
        <v>14776</v>
      </c>
    </row>
    <row r="1577" spans="1:29" x14ac:dyDescent="0.3">
      <c r="A1577" t="s">
        <v>28</v>
      </c>
      <c r="B1577" t="s">
        <v>29</v>
      </c>
      <c r="C1577" t="s">
        <v>54</v>
      </c>
      <c r="D1577" t="s">
        <v>267</v>
      </c>
      <c r="E1577" t="s">
        <v>46</v>
      </c>
      <c r="F1577" t="s">
        <v>99</v>
      </c>
      <c r="G1577">
        <v>37</v>
      </c>
      <c r="H1577">
        <v>416180</v>
      </c>
      <c r="I1577" t="s">
        <v>58</v>
      </c>
      <c r="J1577" s="3">
        <v>44468</v>
      </c>
      <c r="K1577">
        <v>1300</v>
      </c>
      <c r="L1577" t="s">
        <v>6734</v>
      </c>
      <c r="M1577" t="s">
        <v>478</v>
      </c>
      <c r="N1577" t="s">
        <v>6735</v>
      </c>
      <c r="O1577" t="s">
        <v>6736</v>
      </c>
      <c r="P1577" t="s">
        <v>71</v>
      </c>
      <c r="Q1577">
        <v>15</v>
      </c>
      <c r="R1577" t="s">
        <v>40</v>
      </c>
      <c r="S1577" t="s">
        <v>63</v>
      </c>
      <c r="T1577">
        <v>25848</v>
      </c>
      <c r="U1577" s="1">
        <v>45345</v>
      </c>
      <c r="V1577" t="s">
        <v>119</v>
      </c>
      <c r="W1577">
        <v>786792</v>
      </c>
      <c r="X1577" t="s">
        <v>6737</v>
      </c>
      <c r="Y1577">
        <v>269</v>
      </c>
      <c r="Z1577">
        <v>847</v>
      </c>
      <c r="AA1577">
        <v>5</v>
      </c>
      <c r="AB1577">
        <v>1694</v>
      </c>
      <c r="AC1577">
        <f>Table1_1[[#This Row],[Price]]*Table1_1[[#This Row],[Quantity]]</f>
        <v>4235</v>
      </c>
    </row>
    <row r="1578" spans="1:29" x14ac:dyDescent="0.3">
      <c r="A1578" t="s">
        <v>28</v>
      </c>
      <c r="B1578" t="s">
        <v>29</v>
      </c>
      <c r="C1578" t="s">
        <v>193</v>
      </c>
      <c r="D1578" t="s">
        <v>74</v>
      </c>
      <c r="E1578" t="s">
        <v>46</v>
      </c>
      <c r="F1578" t="s">
        <v>83</v>
      </c>
      <c r="G1578">
        <v>66</v>
      </c>
      <c r="H1578">
        <v>439527</v>
      </c>
      <c r="I1578" t="s">
        <v>34</v>
      </c>
      <c r="J1578" s="3">
        <v>45228</v>
      </c>
      <c r="K1578">
        <v>1300</v>
      </c>
      <c r="L1578" t="s">
        <v>6738</v>
      </c>
      <c r="M1578" t="s">
        <v>263</v>
      </c>
      <c r="N1578" t="s">
        <v>6739</v>
      </c>
      <c r="O1578">
        <v>-5186</v>
      </c>
      <c r="P1578" t="s">
        <v>71</v>
      </c>
      <c r="Q1578">
        <v>5</v>
      </c>
      <c r="R1578" t="s">
        <v>40</v>
      </c>
      <c r="S1578" t="s">
        <v>63</v>
      </c>
      <c r="T1578">
        <v>83311</v>
      </c>
      <c r="U1578" s="1">
        <v>45493</v>
      </c>
      <c r="V1578" t="s">
        <v>126</v>
      </c>
      <c r="W1578">
        <v>120294</v>
      </c>
      <c r="X1578" t="s">
        <v>6740</v>
      </c>
      <c r="Y1578">
        <v>771</v>
      </c>
      <c r="Z1578">
        <v>2161</v>
      </c>
      <c r="AA1578">
        <v>1</v>
      </c>
      <c r="AB1578">
        <v>864.40000000000009</v>
      </c>
      <c r="AC1578">
        <f>Table1_1[[#This Row],[Price]]*Table1_1[[#This Row],[Quantity]]</f>
        <v>2161</v>
      </c>
    </row>
    <row r="1579" spans="1:29" x14ac:dyDescent="0.3">
      <c r="A1579" t="s">
        <v>28</v>
      </c>
      <c r="B1579" t="s">
        <v>29</v>
      </c>
      <c r="C1579" t="s">
        <v>91</v>
      </c>
      <c r="D1579" t="s">
        <v>142</v>
      </c>
      <c r="E1579" t="s">
        <v>46</v>
      </c>
      <c r="F1579" t="s">
        <v>355</v>
      </c>
      <c r="G1579">
        <v>22</v>
      </c>
      <c r="H1579">
        <v>409525</v>
      </c>
      <c r="I1579" t="s">
        <v>34</v>
      </c>
      <c r="J1579" s="3">
        <v>44134</v>
      </c>
      <c r="K1579">
        <v>1400</v>
      </c>
      <c r="L1579" t="s">
        <v>6742</v>
      </c>
      <c r="M1579" t="s">
        <v>366</v>
      </c>
      <c r="N1579" t="s">
        <v>6743</v>
      </c>
      <c r="O1579" t="s">
        <v>6744</v>
      </c>
      <c r="P1579" t="s">
        <v>87</v>
      </c>
      <c r="Q1579">
        <v>19</v>
      </c>
      <c r="R1579" t="s">
        <v>88</v>
      </c>
      <c r="S1579" t="s">
        <v>63</v>
      </c>
      <c r="T1579">
        <v>30448</v>
      </c>
      <c r="U1579" s="1">
        <v>45622</v>
      </c>
      <c r="V1579" t="s">
        <v>42</v>
      </c>
      <c r="W1579">
        <v>862033</v>
      </c>
      <c r="X1579" t="s">
        <v>6745</v>
      </c>
      <c r="Y1579">
        <v>944</v>
      </c>
      <c r="Z1579">
        <v>1028</v>
      </c>
      <c r="AA1579">
        <v>4</v>
      </c>
      <c r="AB1579">
        <v>1644.8000000000002</v>
      </c>
      <c r="AC1579">
        <f>Table1_1[[#This Row],[Price]]*Table1_1[[#This Row],[Quantity]]</f>
        <v>4112</v>
      </c>
    </row>
    <row r="1580" spans="1:29" x14ac:dyDescent="0.3">
      <c r="A1580" t="s">
        <v>28</v>
      </c>
      <c r="B1580" t="s">
        <v>29</v>
      </c>
      <c r="C1580" t="s">
        <v>193</v>
      </c>
      <c r="D1580" t="s">
        <v>98</v>
      </c>
      <c r="E1580" t="s">
        <v>56</v>
      </c>
      <c r="F1580" t="s">
        <v>33</v>
      </c>
      <c r="G1580">
        <v>18</v>
      </c>
      <c r="H1580">
        <v>406991</v>
      </c>
      <c r="I1580" t="s">
        <v>58</v>
      </c>
      <c r="J1580" s="3">
        <v>45183</v>
      </c>
      <c r="K1580">
        <v>800</v>
      </c>
      <c r="L1580" t="s">
        <v>6747</v>
      </c>
      <c r="M1580" t="s">
        <v>1366</v>
      </c>
      <c r="N1580" t="s">
        <v>6748</v>
      </c>
      <c r="O1580" t="s">
        <v>6749</v>
      </c>
      <c r="P1580" t="s">
        <v>51</v>
      </c>
      <c r="Q1580">
        <v>3</v>
      </c>
      <c r="R1580" t="s">
        <v>40</v>
      </c>
      <c r="S1580" t="s">
        <v>41</v>
      </c>
      <c r="T1580">
        <v>53175</v>
      </c>
      <c r="U1580" s="1">
        <v>45606</v>
      </c>
      <c r="V1580" t="s">
        <v>42</v>
      </c>
      <c r="W1580">
        <v>954162</v>
      </c>
      <c r="X1580" t="s">
        <v>6750</v>
      </c>
      <c r="Y1580">
        <v>975</v>
      </c>
      <c r="Z1580">
        <v>2629</v>
      </c>
      <c r="AA1580">
        <v>5</v>
      </c>
      <c r="AB1580">
        <v>5258</v>
      </c>
      <c r="AC1580">
        <f>Table1_1[[#This Row],[Price]]*Table1_1[[#This Row],[Quantity]]</f>
        <v>13145</v>
      </c>
    </row>
    <row r="1581" spans="1:29" x14ac:dyDescent="0.3">
      <c r="A1581" t="s">
        <v>28</v>
      </c>
      <c r="B1581" t="s">
        <v>29</v>
      </c>
      <c r="C1581" t="s">
        <v>91</v>
      </c>
      <c r="D1581" t="s">
        <v>267</v>
      </c>
      <c r="E1581" t="s">
        <v>56</v>
      </c>
      <c r="F1581" t="s">
        <v>33</v>
      </c>
      <c r="G1581">
        <v>90</v>
      </c>
      <c r="H1581">
        <v>408223</v>
      </c>
      <c r="I1581" t="s">
        <v>58</v>
      </c>
      <c r="J1581" s="3">
        <v>44573</v>
      </c>
      <c r="K1581">
        <v>1200</v>
      </c>
      <c r="L1581" t="s">
        <v>6751</v>
      </c>
      <c r="M1581" t="s">
        <v>159</v>
      </c>
      <c r="N1581" t="s">
        <v>6752</v>
      </c>
      <c r="O1581" t="s">
        <v>6753</v>
      </c>
      <c r="P1581" t="s">
        <v>87</v>
      </c>
      <c r="Q1581">
        <v>14</v>
      </c>
      <c r="R1581" t="s">
        <v>40</v>
      </c>
      <c r="S1581" t="s">
        <v>79</v>
      </c>
      <c r="T1581">
        <v>27324</v>
      </c>
      <c r="U1581" s="1">
        <v>45300</v>
      </c>
      <c r="V1581" t="s">
        <v>111</v>
      </c>
      <c r="W1581">
        <v>881844</v>
      </c>
      <c r="X1581" t="s">
        <v>6754</v>
      </c>
      <c r="Y1581">
        <v>347</v>
      </c>
      <c r="Z1581">
        <v>1078</v>
      </c>
      <c r="AA1581">
        <v>3</v>
      </c>
      <c r="AB1581">
        <v>1293.6000000000001</v>
      </c>
      <c r="AC1581">
        <f>Table1_1[[#This Row],[Price]]*Table1_1[[#This Row],[Quantity]]</f>
        <v>3234</v>
      </c>
    </row>
    <row r="1582" spans="1:29" x14ac:dyDescent="0.3">
      <c r="A1582" t="s">
        <v>28</v>
      </c>
      <c r="B1582" t="s">
        <v>29</v>
      </c>
      <c r="C1582" t="s">
        <v>66</v>
      </c>
      <c r="D1582" t="s">
        <v>187</v>
      </c>
      <c r="E1582" t="s">
        <v>56</v>
      </c>
      <c r="F1582" t="s">
        <v>99</v>
      </c>
      <c r="G1582">
        <v>9</v>
      </c>
      <c r="H1582">
        <v>430519</v>
      </c>
      <c r="I1582" t="s">
        <v>34</v>
      </c>
      <c r="J1582" s="3">
        <v>44119</v>
      </c>
      <c r="K1582">
        <v>1300</v>
      </c>
      <c r="L1582" t="s">
        <v>6756</v>
      </c>
      <c r="M1582" t="s">
        <v>144</v>
      </c>
      <c r="N1582" t="s">
        <v>6757</v>
      </c>
      <c r="O1582" t="s">
        <v>6758</v>
      </c>
      <c r="P1582" t="s">
        <v>39</v>
      </c>
      <c r="Q1582">
        <v>19</v>
      </c>
      <c r="R1582" t="s">
        <v>40</v>
      </c>
      <c r="S1582" t="s">
        <v>63</v>
      </c>
      <c r="T1582">
        <v>40913</v>
      </c>
      <c r="U1582" s="1">
        <v>45419</v>
      </c>
      <c r="V1582" t="s">
        <v>140</v>
      </c>
      <c r="W1582">
        <v>312448</v>
      </c>
      <c r="X1582" t="s">
        <v>6759</v>
      </c>
      <c r="Y1582">
        <v>470</v>
      </c>
      <c r="Z1582">
        <v>871</v>
      </c>
      <c r="AA1582">
        <v>8</v>
      </c>
      <c r="AB1582">
        <v>2787.2000000000003</v>
      </c>
      <c r="AC1582">
        <f>Table1_1[[#This Row],[Price]]*Table1_1[[#This Row],[Quantity]]</f>
        <v>6968</v>
      </c>
    </row>
    <row r="1583" spans="1:29" x14ac:dyDescent="0.3">
      <c r="A1583" t="s">
        <v>28</v>
      </c>
      <c r="B1583" t="s">
        <v>29</v>
      </c>
      <c r="C1583" t="s">
        <v>54</v>
      </c>
      <c r="D1583" t="s">
        <v>220</v>
      </c>
      <c r="E1583" t="s">
        <v>32</v>
      </c>
      <c r="F1583" t="s">
        <v>175</v>
      </c>
      <c r="G1583">
        <v>63</v>
      </c>
      <c r="H1583">
        <v>438265</v>
      </c>
      <c r="I1583" t="s">
        <v>58</v>
      </c>
      <c r="J1583" s="3">
        <v>45397</v>
      </c>
      <c r="K1583">
        <v>1100</v>
      </c>
      <c r="L1583" t="s">
        <v>6761</v>
      </c>
      <c r="M1583" t="s">
        <v>1460</v>
      </c>
      <c r="N1583" t="s">
        <v>6762</v>
      </c>
      <c r="O1583" t="s">
        <v>6763</v>
      </c>
      <c r="P1583" t="s">
        <v>71</v>
      </c>
      <c r="Q1583">
        <v>11</v>
      </c>
      <c r="R1583" t="s">
        <v>40</v>
      </c>
      <c r="S1583" t="s">
        <v>118</v>
      </c>
      <c r="T1583">
        <v>24467</v>
      </c>
      <c r="U1583" s="1">
        <v>45455</v>
      </c>
      <c r="V1583" t="s">
        <v>52</v>
      </c>
      <c r="W1583">
        <v>964181</v>
      </c>
      <c r="X1583" t="s">
        <v>6764</v>
      </c>
      <c r="Y1583">
        <v>584</v>
      </c>
      <c r="Z1583">
        <v>2225</v>
      </c>
      <c r="AA1583">
        <v>8</v>
      </c>
      <c r="AB1583">
        <v>7120</v>
      </c>
      <c r="AC1583">
        <f>Table1_1[[#This Row],[Price]]*Table1_1[[#This Row],[Quantity]]</f>
        <v>17800</v>
      </c>
    </row>
    <row r="1584" spans="1:29" x14ac:dyDescent="0.3">
      <c r="A1584" t="s">
        <v>28</v>
      </c>
      <c r="B1584" t="s">
        <v>29</v>
      </c>
      <c r="C1584" t="s">
        <v>193</v>
      </c>
      <c r="D1584" t="s">
        <v>380</v>
      </c>
      <c r="E1584" t="s">
        <v>56</v>
      </c>
      <c r="F1584" t="s">
        <v>106</v>
      </c>
      <c r="G1584">
        <v>69</v>
      </c>
      <c r="H1584">
        <v>410487</v>
      </c>
      <c r="I1584" t="s">
        <v>58</v>
      </c>
      <c r="J1584" s="3">
        <v>44569</v>
      </c>
      <c r="K1584">
        <v>1400</v>
      </c>
      <c r="L1584" t="s">
        <v>6765</v>
      </c>
      <c r="M1584" t="s">
        <v>1488</v>
      </c>
      <c r="N1584" t="s">
        <v>6766</v>
      </c>
      <c r="O1584" t="s">
        <v>6767</v>
      </c>
      <c r="P1584" t="s">
        <v>39</v>
      </c>
      <c r="Q1584">
        <v>20</v>
      </c>
      <c r="R1584" t="s">
        <v>40</v>
      </c>
      <c r="S1584" t="s">
        <v>41</v>
      </c>
      <c r="T1584">
        <v>32549</v>
      </c>
      <c r="U1584" s="1">
        <v>45329</v>
      </c>
      <c r="V1584" t="s">
        <v>119</v>
      </c>
      <c r="W1584">
        <v>493764</v>
      </c>
      <c r="X1584" t="s">
        <v>6768</v>
      </c>
      <c r="Y1584">
        <v>618</v>
      </c>
      <c r="Z1584">
        <v>1237</v>
      </c>
      <c r="AA1584">
        <v>1</v>
      </c>
      <c r="AB1584">
        <v>494.8</v>
      </c>
      <c r="AC1584">
        <f>Table1_1[[#This Row],[Price]]*Table1_1[[#This Row],[Quantity]]</f>
        <v>1237</v>
      </c>
    </row>
    <row r="1585" spans="1:29" x14ac:dyDescent="0.3">
      <c r="A1585" t="s">
        <v>28</v>
      </c>
      <c r="B1585" t="s">
        <v>29</v>
      </c>
      <c r="C1585" t="s">
        <v>157</v>
      </c>
      <c r="D1585" t="s">
        <v>411</v>
      </c>
      <c r="E1585" t="s">
        <v>32</v>
      </c>
      <c r="F1585" t="s">
        <v>113</v>
      </c>
      <c r="G1585">
        <v>4</v>
      </c>
      <c r="H1585">
        <v>427760</v>
      </c>
      <c r="I1585" t="s">
        <v>34</v>
      </c>
      <c r="J1585" s="3">
        <v>45603</v>
      </c>
      <c r="K1585">
        <v>950</v>
      </c>
      <c r="L1585" t="s">
        <v>6769</v>
      </c>
      <c r="M1585" t="s">
        <v>177</v>
      </c>
      <c r="N1585" t="s">
        <v>6770</v>
      </c>
      <c r="O1585" t="s">
        <v>6771</v>
      </c>
      <c r="P1585" t="s">
        <v>51</v>
      </c>
      <c r="Q1585">
        <v>15</v>
      </c>
      <c r="R1585" t="s">
        <v>40</v>
      </c>
      <c r="S1585" t="s">
        <v>79</v>
      </c>
      <c r="T1585">
        <v>34108</v>
      </c>
      <c r="U1585" s="1">
        <v>45614</v>
      </c>
      <c r="V1585" t="s">
        <v>42</v>
      </c>
      <c r="W1585">
        <v>783127</v>
      </c>
      <c r="X1585" t="s">
        <v>6772</v>
      </c>
      <c r="Y1585">
        <v>827</v>
      </c>
      <c r="Z1585">
        <v>2785</v>
      </c>
      <c r="AA1585">
        <v>1</v>
      </c>
      <c r="AB1585">
        <v>1114</v>
      </c>
      <c r="AC1585">
        <f>Table1_1[[#This Row],[Price]]*Table1_1[[#This Row],[Quantity]]</f>
        <v>2785</v>
      </c>
    </row>
    <row r="1586" spans="1:29" x14ac:dyDescent="0.3">
      <c r="A1586" t="s">
        <v>28</v>
      </c>
      <c r="B1586" t="s">
        <v>29</v>
      </c>
      <c r="C1586" t="s">
        <v>54</v>
      </c>
      <c r="D1586" t="s">
        <v>82</v>
      </c>
      <c r="E1586" t="s">
        <v>46</v>
      </c>
      <c r="F1586" t="s">
        <v>150</v>
      </c>
      <c r="G1586">
        <v>74</v>
      </c>
      <c r="H1586">
        <v>407092</v>
      </c>
      <c r="I1586" t="s">
        <v>34</v>
      </c>
      <c r="J1586" s="3">
        <v>44954</v>
      </c>
      <c r="K1586">
        <v>1300</v>
      </c>
      <c r="L1586" t="s">
        <v>6773</v>
      </c>
      <c r="M1586" t="s">
        <v>2124</v>
      </c>
      <c r="N1586" t="s">
        <v>6774</v>
      </c>
      <c r="O1586" t="s">
        <v>6775</v>
      </c>
      <c r="P1586" t="s">
        <v>39</v>
      </c>
      <c r="Q1586">
        <v>15</v>
      </c>
      <c r="R1586" t="s">
        <v>88</v>
      </c>
      <c r="S1586" t="s">
        <v>118</v>
      </c>
      <c r="T1586">
        <v>46321</v>
      </c>
      <c r="U1586" s="1">
        <v>45506</v>
      </c>
      <c r="V1586" t="s">
        <v>64</v>
      </c>
      <c r="W1586">
        <v>735649</v>
      </c>
      <c r="X1586" t="s">
        <v>6776</v>
      </c>
      <c r="Y1586">
        <v>996</v>
      </c>
      <c r="Z1586">
        <v>2554</v>
      </c>
      <c r="AA1586">
        <v>8</v>
      </c>
      <c r="AB1586">
        <v>8172.8</v>
      </c>
      <c r="AC1586">
        <f>Table1_1[[#This Row],[Price]]*Table1_1[[#This Row],[Quantity]]</f>
        <v>20432</v>
      </c>
    </row>
    <row r="1587" spans="1:29" x14ac:dyDescent="0.3">
      <c r="A1587" t="s">
        <v>28</v>
      </c>
      <c r="B1587" t="s">
        <v>29</v>
      </c>
      <c r="C1587" t="s">
        <v>66</v>
      </c>
      <c r="D1587" t="s">
        <v>349</v>
      </c>
      <c r="E1587" t="s">
        <v>32</v>
      </c>
      <c r="F1587" t="s">
        <v>106</v>
      </c>
      <c r="G1587">
        <v>29</v>
      </c>
      <c r="H1587">
        <v>404561</v>
      </c>
      <c r="I1587" t="s">
        <v>58</v>
      </c>
      <c r="J1587" s="3">
        <v>45164</v>
      </c>
      <c r="K1587">
        <v>1300</v>
      </c>
      <c r="L1587" t="s">
        <v>6777</v>
      </c>
      <c r="M1587" t="s">
        <v>482</v>
      </c>
      <c r="N1587" t="s">
        <v>6778</v>
      </c>
      <c r="O1587" t="s">
        <v>6779</v>
      </c>
      <c r="P1587" t="s">
        <v>87</v>
      </c>
      <c r="Q1587">
        <v>3</v>
      </c>
      <c r="R1587" t="s">
        <v>88</v>
      </c>
      <c r="S1587" t="s">
        <v>118</v>
      </c>
      <c r="T1587">
        <v>66409</v>
      </c>
      <c r="U1587" s="1">
        <v>45405</v>
      </c>
      <c r="V1587" t="s">
        <v>80</v>
      </c>
      <c r="W1587">
        <v>504723</v>
      </c>
      <c r="X1587" t="s">
        <v>6780</v>
      </c>
      <c r="Y1587">
        <v>982</v>
      </c>
      <c r="Z1587">
        <v>959</v>
      </c>
      <c r="AA1587">
        <v>2</v>
      </c>
      <c r="AB1587">
        <v>767.2</v>
      </c>
      <c r="AC1587">
        <f>Table1_1[[#This Row],[Price]]*Table1_1[[#This Row],[Quantity]]</f>
        <v>1918</v>
      </c>
    </row>
    <row r="1588" spans="1:29" x14ac:dyDescent="0.3">
      <c r="A1588" t="s">
        <v>28</v>
      </c>
      <c r="B1588" t="s">
        <v>29</v>
      </c>
      <c r="C1588" t="s">
        <v>193</v>
      </c>
      <c r="D1588" t="s">
        <v>524</v>
      </c>
      <c r="E1588" t="s">
        <v>32</v>
      </c>
      <c r="F1588" t="s">
        <v>150</v>
      </c>
      <c r="G1588">
        <v>72</v>
      </c>
      <c r="H1588">
        <v>424772</v>
      </c>
      <c r="I1588" t="s">
        <v>34</v>
      </c>
      <c r="J1588" s="3">
        <v>44552</v>
      </c>
      <c r="K1588">
        <v>800</v>
      </c>
      <c r="L1588" t="s">
        <v>6781</v>
      </c>
      <c r="M1588" t="s">
        <v>895</v>
      </c>
      <c r="N1588" t="s">
        <v>6782</v>
      </c>
      <c r="O1588" t="s">
        <v>6783</v>
      </c>
      <c r="P1588" t="s">
        <v>39</v>
      </c>
      <c r="Q1588">
        <v>13</v>
      </c>
      <c r="R1588" t="s">
        <v>88</v>
      </c>
      <c r="S1588" t="s">
        <v>41</v>
      </c>
      <c r="T1588">
        <v>51908</v>
      </c>
      <c r="U1588" s="1">
        <v>45624</v>
      </c>
      <c r="V1588" t="s">
        <v>42</v>
      </c>
      <c r="W1588">
        <v>520143</v>
      </c>
      <c r="X1588" t="s">
        <v>6784</v>
      </c>
      <c r="Y1588">
        <v>629</v>
      </c>
      <c r="Z1588">
        <v>1401</v>
      </c>
      <c r="AA1588">
        <v>8</v>
      </c>
      <c r="AB1588">
        <v>4483.2</v>
      </c>
      <c r="AC1588">
        <f>Table1_1[[#This Row],[Price]]*Table1_1[[#This Row],[Quantity]]</f>
        <v>11208</v>
      </c>
    </row>
    <row r="1589" spans="1:29" x14ac:dyDescent="0.3">
      <c r="A1589" t="s">
        <v>28</v>
      </c>
      <c r="B1589" t="s">
        <v>29</v>
      </c>
      <c r="C1589" t="s">
        <v>66</v>
      </c>
      <c r="D1589" t="s">
        <v>442</v>
      </c>
      <c r="E1589" t="s">
        <v>32</v>
      </c>
      <c r="F1589" t="s">
        <v>135</v>
      </c>
      <c r="G1589">
        <v>45</v>
      </c>
      <c r="H1589">
        <v>410499</v>
      </c>
      <c r="I1589" t="s">
        <v>34</v>
      </c>
      <c r="J1589" s="3">
        <v>44883</v>
      </c>
      <c r="K1589">
        <v>1200</v>
      </c>
      <c r="L1589" t="s">
        <v>6785</v>
      </c>
      <c r="M1589" t="s">
        <v>856</v>
      </c>
      <c r="N1589" t="s">
        <v>6786</v>
      </c>
      <c r="O1589" t="s">
        <v>6787</v>
      </c>
      <c r="P1589" t="s">
        <v>51</v>
      </c>
      <c r="Q1589">
        <v>17</v>
      </c>
      <c r="R1589" t="s">
        <v>88</v>
      </c>
      <c r="S1589" t="s">
        <v>63</v>
      </c>
      <c r="T1589">
        <v>67725</v>
      </c>
      <c r="U1589" s="1">
        <v>45400</v>
      </c>
      <c r="V1589" t="s">
        <v>80</v>
      </c>
      <c r="W1589">
        <v>739199</v>
      </c>
      <c r="X1589" t="s">
        <v>6788</v>
      </c>
      <c r="Y1589">
        <v>670</v>
      </c>
      <c r="Z1589">
        <v>2866</v>
      </c>
      <c r="AA1589">
        <v>7</v>
      </c>
      <c r="AB1589">
        <v>8024.8</v>
      </c>
      <c r="AC1589">
        <f>Table1_1[[#This Row],[Price]]*Table1_1[[#This Row],[Quantity]]</f>
        <v>20062</v>
      </c>
    </row>
    <row r="1590" spans="1:29" x14ac:dyDescent="0.3">
      <c r="A1590" t="s">
        <v>28</v>
      </c>
      <c r="B1590" t="s">
        <v>29</v>
      </c>
      <c r="C1590" t="s">
        <v>30</v>
      </c>
      <c r="D1590" t="s">
        <v>317</v>
      </c>
      <c r="E1590" t="s">
        <v>56</v>
      </c>
      <c r="F1590" t="s">
        <v>57</v>
      </c>
      <c r="G1590">
        <v>49</v>
      </c>
      <c r="H1590">
        <v>414686</v>
      </c>
      <c r="I1590" t="s">
        <v>58</v>
      </c>
      <c r="J1590" s="3">
        <v>44888</v>
      </c>
      <c r="K1590">
        <v>1200</v>
      </c>
      <c r="L1590" t="s">
        <v>6789</v>
      </c>
      <c r="M1590" t="s">
        <v>76</v>
      </c>
      <c r="N1590" t="s">
        <v>6790</v>
      </c>
      <c r="O1590" t="s">
        <v>6791</v>
      </c>
      <c r="P1590" t="s">
        <v>51</v>
      </c>
      <c r="Q1590">
        <v>4</v>
      </c>
      <c r="R1590" t="s">
        <v>40</v>
      </c>
      <c r="S1590" t="s">
        <v>41</v>
      </c>
      <c r="T1590">
        <v>90499</v>
      </c>
      <c r="U1590" s="1">
        <v>45541</v>
      </c>
      <c r="V1590" t="s">
        <v>180</v>
      </c>
      <c r="W1590">
        <v>844781</v>
      </c>
      <c r="X1590" t="s">
        <v>6792</v>
      </c>
      <c r="Y1590">
        <v>921</v>
      </c>
      <c r="Z1590">
        <v>2267</v>
      </c>
      <c r="AA1590">
        <v>7</v>
      </c>
      <c r="AB1590">
        <v>6347.6</v>
      </c>
      <c r="AC1590">
        <f>Table1_1[[#This Row],[Price]]*Table1_1[[#This Row],[Quantity]]</f>
        <v>15869</v>
      </c>
    </row>
    <row r="1591" spans="1:29" x14ac:dyDescent="0.3">
      <c r="A1591" t="s">
        <v>28</v>
      </c>
      <c r="B1591" t="s">
        <v>29</v>
      </c>
      <c r="C1591" t="s">
        <v>30</v>
      </c>
      <c r="D1591" t="s">
        <v>220</v>
      </c>
      <c r="E1591" t="s">
        <v>32</v>
      </c>
      <c r="F1591" t="s">
        <v>113</v>
      </c>
      <c r="G1591">
        <v>73</v>
      </c>
      <c r="H1591">
        <v>432961</v>
      </c>
      <c r="I1591" t="s">
        <v>58</v>
      </c>
      <c r="J1591" s="3">
        <v>44883</v>
      </c>
      <c r="K1591">
        <v>1100</v>
      </c>
      <c r="L1591" t="s">
        <v>6793</v>
      </c>
      <c r="M1591" t="s">
        <v>394</v>
      </c>
      <c r="N1591" t="s">
        <v>6794</v>
      </c>
      <c r="O1591" t="s">
        <v>6795</v>
      </c>
      <c r="P1591" t="s">
        <v>87</v>
      </c>
      <c r="Q1591">
        <v>5</v>
      </c>
      <c r="R1591" t="s">
        <v>88</v>
      </c>
      <c r="S1591" t="s">
        <v>79</v>
      </c>
      <c r="T1591">
        <v>66713</v>
      </c>
      <c r="U1591" s="1">
        <v>45377</v>
      </c>
      <c r="V1591" t="s">
        <v>72</v>
      </c>
      <c r="W1591">
        <v>854201</v>
      </c>
      <c r="X1591" t="s">
        <v>6796</v>
      </c>
      <c r="Y1591">
        <v>406</v>
      </c>
      <c r="Z1591">
        <v>997</v>
      </c>
      <c r="AA1591">
        <v>8</v>
      </c>
      <c r="AB1591">
        <v>3190.4</v>
      </c>
      <c r="AC1591">
        <f>Table1_1[[#This Row],[Price]]*Table1_1[[#This Row],[Quantity]]</f>
        <v>7976</v>
      </c>
    </row>
    <row r="1592" spans="1:29" x14ac:dyDescent="0.3">
      <c r="A1592" t="s">
        <v>28</v>
      </c>
      <c r="B1592" t="s">
        <v>29</v>
      </c>
      <c r="C1592" t="s">
        <v>54</v>
      </c>
      <c r="D1592" t="s">
        <v>31</v>
      </c>
      <c r="E1592" t="s">
        <v>46</v>
      </c>
      <c r="F1592" t="s">
        <v>150</v>
      </c>
      <c r="G1592">
        <v>56</v>
      </c>
      <c r="H1592">
        <v>416988</v>
      </c>
      <c r="I1592" t="s">
        <v>58</v>
      </c>
      <c r="J1592" s="3">
        <v>44271</v>
      </c>
      <c r="K1592">
        <v>800</v>
      </c>
      <c r="L1592" t="s">
        <v>6797</v>
      </c>
      <c r="M1592" t="s">
        <v>623</v>
      </c>
      <c r="N1592" t="s">
        <v>6798</v>
      </c>
      <c r="O1592">
        <v>-4390</v>
      </c>
      <c r="P1592" t="s">
        <v>87</v>
      </c>
      <c r="Q1592">
        <v>9</v>
      </c>
      <c r="R1592" t="s">
        <v>88</v>
      </c>
      <c r="S1592" t="s">
        <v>41</v>
      </c>
      <c r="T1592">
        <v>19719</v>
      </c>
      <c r="U1592" s="1">
        <v>45610</v>
      </c>
      <c r="V1592" t="s">
        <v>42</v>
      </c>
      <c r="W1592">
        <v>261005</v>
      </c>
      <c r="X1592" t="s">
        <v>6799</v>
      </c>
      <c r="Y1592">
        <v>489</v>
      </c>
      <c r="Z1592">
        <v>1799</v>
      </c>
      <c r="AA1592">
        <v>4</v>
      </c>
      <c r="AB1592">
        <v>2878.4</v>
      </c>
      <c r="AC1592">
        <f>Table1_1[[#This Row],[Price]]*Table1_1[[#This Row],[Quantity]]</f>
        <v>7196</v>
      </c>
    </row>
    <row r="1593" spans="1:29" x14ac:dyDescent="0.3">
      <c r="A1593" t="s">
        <v>28</v>
      </c>
      <c r="B1593" t="s">
        <v>29</v>
      </c>
      <c r="C1593" t="s">
        <v>66</v>
      </c>
      <c r="D1593" t="s">
        <v>524</v>
      </c>
      <c r="E1593" t="s">
        <v>46</v>
      </c>
      <c r="F1593" t="s">
        <v>150</v>
      </c>
      <c r="G1593">
        <v>27</v>
      </c>
      <c r="H1593">
        <v>420893</v>
      </c>
      <c r="I1593" t="s">
        <v>58</v>
      </c>
      <c r="J1593" s="3">
        <v>45398</v>
      </c>
      <c r="K1593">
        <v>800</v>
      </c>
      <c r="L1593" t="s">
        <v>6800</v>
      </c>
      <c r="M1593" t="s">
        <v>94</v>
      </c>
      <c r="N1593" t="s">
        <v>6801</v>
      </c>
      <c r="O1593" t="s">
        <v>6802</v>
      </c>
      <c r="P1593" t="s">
        <v>39</v>
      </c>
      <c r="Q1593">
        <v>14</v>
      </c>
      <c r="R1593" t="s">
        <v>88</v>
      </c>
      <c r="S1593" t="s">
        <v>63</v>
      </c>
      <c r="T1593">
        <v>70212</v>
      </c>
      <c r="U1593" s="1">
        <v>45494</v>
      </c>
      <c r="V1593" t="s">
        <v>126</v>
      </c>
      <c r="W1593">
        <v>449559</v>
      </c>
      <c r="X1593" t="s">
        <v>6803</v>
      </c>
      <c r="Y1593">
        <v>467</v>
      </c>
      <c r="Z1593">
        <v>1422</v>
      </c>
      <c r="AA1593">
        <v>7</v>
      </c>
      <c r="AB1593">
        <v>3981.6000000000004</v>
      </c>
      <c r="AC1593">
        <f>Table1_1[[#This Row],[Price]]*Table1_1[[#This Row],[Quantity]]</f>
        <v>9954</v>
      </c>
    </row>
    <row r="1594" spans="1:29" x14ac:dyDescent="0.3">
      <c r="A1594" t="s">
        <v>28</v>
      </c>
      <c r="B1594" t="s">
        <v>29</v>
      </c>
      <c r="C1594" t="s">
        <v>148</v>
      </c>
      <c r="D1594" t="s">
        <v>92</v>
      </c>
      <c r="E1594" t="s">
        <v>32</v>
      </c>
      <c r="F1594" t="s">
        <v>135</v>
      </c>
      <c r="G1594">
        <v>34</v>
      </c>
      <c r="H1594">
        <v>406715</v>
      </c>
      <c r="I1594" t="s">
        <v>34</v>
      </c>
      <c r="J1594" s="3">
        <v>44866</v>
      </c>
      <c r="K1594">
        <v>1100</v>
      </c>
      <c r="L1594" t="s">
        <v>6805</v>
      </c>
      <c r="M1594" t="s">
        <v>222</v>
      </c>
      <c r="N1594" t="s">
        <v>6806</v>
      </c>
      <c r="O1594">
        <v>9219117254</v>
      </c>
      <c r="P1594" t="s">
        <v>39</v>
      </c>
      <c r="Q1594">
        <v>17</v>
      </c>
      <c r="R1594" t="s">
        <v>40</v>
      </c>
      <c r="S1594" t="s">
        <v>41</v>
      </c>
      <c r="T1594">
        <v>91696</v>
      </c>
      <c r="U1594" s="1">
        <v>45504</v>
      </c>
      <c r="V1594" t="s">
        <v>126</v>
      </c>
      <c r="W1594">
        <v>608517</v>
      </c>
      <c r="X1594" t="s">
        <v>1256</v>
      </c>
      <c r="Y1594">
        <v>926</v>
      </c>
      <c r="Z1594">
        <v>621</v>
      </c>
      <c r="AA1594">
        <v>8</v>
      </c>
      <c r="AB1594">
        <v>1987.2</v>
      </c>
      <c r="AC1594">
        <f>Table1_1[[#This Row],[Price]]*Table1_1[[#This Row],[Quantity]]</f>
        <v>4968</v>
      </c>
    </row>
    <row r="1595" spans="1:29" x14ac:dyDescent="0.3">
      <c r="A1595" t="s">
        <v>28</v>
      </c>
      <c r="B1595" t="s">
        <v>29</v>
      </c>
      <c r="C1595" t="s">
        <v>91</v>
      </c>
      <c r="D1595" t="s">
        <v>566</v>
      </c>
      <c r="E1595" t="s">
        <v>46</v>
      </c>
      <c r="F1595" t="s">
        <v>83</v>
      </c>
      <c r="G1595">
        <v>83</v>
      </c>
      <c r="H1595">
        <v>422517</v>
      </c>
      <c r="I1595" t="s">
        <v>34</v>
      </c>
      <c r="J1595" s="3">
        <v>44345</v>
      </c>
      <c r="K1595">
        <v>1200</v>
      </c>
      <c r="L1595" t="s">
        <v>6807</v>
      </c>
      <c r="M1595" t="s">
        <v>36</v>
      </c>
      <c r="N1595" t="s">
        <v>6808</v>
      </c>
      <c r="O1595">
        <v>-9114</v>
      </c>
      <c r="P1595" t="s">
        <v>71</v>
      </c>
      <c r="Q1595">
        <v>4</v>
      </c>
      <c r="R1595" t="s">
        <v>88</v>
      </c>
      <c r="S1595" t="s">
        <v>63</v>
      </c>
      <c r="T1595">
        <v>33332</v>
      </c>
      <c r="U1595" s="1">
        <v>45394</v>
      </c>
      <c r="V1595" t="s">
        <v>80</v>
      </c>
      <c r="W1595">
        <v>558194</v>
      </c>
      <c r="X1595" t="s">
        <v>6809</v>
      </c>
      <c r="Y1595">
        <v>621</v>
      </c>
      <c r="Z1595">
        <v>1904</v>
      </c>
      <c r="AA1595">
        <v>3</v>
      </c>
      <c r="AB1595">
        <v>2284.8000000000002</v>
      </c>
      <c r="AC1595">
        <f>Table1_1[[#This Row],[Price]]*Table1_1[[#This Row],[Quantity]]</f>
        <v>5712</v>
      </c>
    </row>
    <row r="1596" spans="1:29" x14ac:dyDescent="0.3">
      <c r="A1596" t="s">
        <v>28</v>
      </c>
      <c r="B1596" t="s">
        <v>29</v>
      </c>
      <c r="C1596" t="s">
        <v>157</v>
      </c>
      <c r="D1596" t="s">
        <v>261</v>
      </c>
      <c r="E1596" t="s">
        <v>56</v>
      </c>
      <c r="F1596" t="s">
        <v>33</v>
      </c>
      <c r="G1596">
        <v>65</v>
      </c>
      <c r="H1596">
        <v>432004</v>
      </c>
      <c r="I1596" t="s">
        <v>34</v>
      </c>
      <c r="J1596" s="3">
        <v>44528</v>
      </c>
      <c r="K1596">
        <v>950</v>
      </c>
      <c r="L1596" t="s">
        <v>6810</v>
      </c>
      <c r="M1596" t="s">
        <v>152</v>
      </c>
      <c r="N1596" t="s">
        <v>6811</v>
      </c>
      <c r="O1596" t="s">
        <v>6812</v>
      </c>
      <c r="P1596" t="s">
        <v>87</v>
      </c>
      <c r="Q1596">
        <v>19</v>
      </c>
      <c r="R1596" t="s">
        <v>40</v>
      </c>
      <c r="S1596" t="s">
        <v>41</v>
      </c>
      <c r="T1596">
        <v>17800</v>
      </c>
      <c r="U1596" s="1">
        <v>45505</v>
      </c>
      <c r="V1596" t="s">
        <v>64</v>
      </c>
      <c r="W1596">
        <v>161627</v>
      </c>
      <c r="X1596" t="s">
        <v>6813</v>
      </c>
      <c r="Y1596">
        <v>557</v>
      </c>
      <c r="Z1596">
        <v>722</v>
      </c>
      <c r="AA1596">
        <v>8</v>
      </c>
      <c r="AB1596">
        <v>2310.4</v>
      </c>
      <c r="AC1596">
        <f>Table1_1[[#This Row],[Price]]*Table1_1[[#This Row],[Quantity]]</f>
        <v>5776</v>
      </c>
    </row>
    <row r="1597" spans="1:29" x14ac:dyDescent="0.3">
      <c r="A1597" t="s">
        <v>28</v>
      </c>
      <c r="B1597" t="s">
        <v>29</v>
      </c>
      <c r="C1597" t="s">
        <v>193</v>
      </c>
      <c r="D1597" t="s">
        <v>261</v>
      </c>
      <c r="E1597" t="s">
        <v>56</v>
      </c>
      <c r="F1597" t="s">
        <v>355</v>
      </c>
      <c r="G1597">
        <v>65</v>
      </c>
      <c r="H1597">
        <v>412576</v>
      </c>
      <c r="I1597" t="s">
        <v>34</v>
      </c>
      <c r="J1597" s="3">
        <v>44370</v>
      </c>
      <c r="K1597">
        <v>950</v>
      </c>
      <c r="L1597" t="s">
        <v>6814</v>
      </c>
      <c r="M1597" t="s">
        <v>591</v>
      </c>
      <c r="N1597" t="s">
        <v>6815</v>
      </c>
      <c r="O1597" t="s">
        <v>6816</v>
      </c>
      <c r="P1597" t="s">
        <v>51</v>
      </c>
      <c r="Q1597">
        <v>19</v>
      </c>
      <c r="R1597" t="s">
        <v>40</v>
      </c>
      <c r="S1597" t="s">
        <v>63</v>
      </c>
      <c r="T1597">
        <v>74784</v>
      </c>
      <c r="U1597" s="1">
        <v>45611</v>
      </c>
      <c r="V1597" t="s">
        <v>42</v>
      </c>
      <c r="W1597">
        <v>831282</v>
      </c>
      <c r="X1597" t="s">
        <v>6817</v>
      </c>
      <c r="Y1597">
        <v>970</v>
      </c>
      <c r="Z1597">
        <v>2648</v>
      </c>
      <c r="AA1597">
        <v>7</v>
      </c>
      <c r="AB1597">
        <v>7414.4000000000015</v>
      </c>
      <c r="AC1597">
        <f>Table1_1[[#This Row],[Price]]*Table1_1[[#This Row],[Quantity]]</f>
        <v>18536</v>
      </c>
    </row>
    <row r="1598" spans="1:29" x14ac:dyDescent="0.3">
      <c r="A1598" t="s">
        <v>28</v>
      </c>
      <c r="B1598" t="s">
        <v>29</v>
      </c>
      <c r="C1598" t="s">
        <v>44</v>
      </c>
      <c r="D1598" t="s">
        <v>105</v>
      </c>
      <c r="E1598" t="s">
        <v>46</v>
      </c>
      <c r="F1598" t="s">
        <v>135</v>
      </c>
      <c r="G1598">
        <v>95</v>
      </c>
      <c r="H1598">
        <v>436155</v>
      </c>
      <c r="I1598" t="s">
        <v>58</v>
      </c>
      <c r="J1598" s="3">
        <v>45407</v>
      </c>
      <c r="K1598">
        <v>1200</v>
      </c>
      <c r="L1598" t="s">
        <v>6819</v>
      </c>
      <c r="M1598" t="s">
        <v>172</v>
      </c>
      <c r="N1598" t="s">
        <v>6820</v>
      </c>
      <c r="O1598" t="s">
        <v>6821</v>
      </c>
      <c r="P1598" t="s">
        <v>51</v>
      </c>
      <c r="Q1598">
        <v>14</v>
      </c>
      <c r="R1598" t="s">
        <v>40</v>
      </c>
      <c r="S1598" t="s">
        <v>41</v>
      </c>
      <c r="T1598">
        <v>12619</v>
      </c>
      <c r="U1598" s="1">
        <v>45475</v>
      </c>
      <c r="V1598" t="s">
        <v>126</v>
      </c>
      <c r="W1598">
        <v>755547</v>
      </c>
      <c r="X1598" t="s">
        <v>6822</v>
      </c>
      <c r="Y1598">
        <v>913</v>
      </c>
      <c r="Z1598">
        <v>2352</v>
      </c>
      <c r="AA1598">
        <v>2</v>
      </c>
      <c r="AB1598">
        <v>1881.6000000000001</v>
      </c>
      <c r="AC1598">
        <f>Table1_1[[#This Row],[Price]]*Table1_1[[#This Row],[Quantity]]</f>
        <v>4704</v>
      </c>
    </row>
    <row r="1599" spans="1:29" x14ac:dyDescent="0.3">
      <c r="A1599" t="s">
        <v>28</v>
      </c>
      <c r="B1599" t="s">
        <v>29</v>
      </c>
      <c r="C1599" t="s">
        <v>54</v>
      </c>
      <c r="D1599" t="s">
        <v>227</v>
      </c>
      <c r="E1599" t="s">
        <v>56</v>
      </c>
      <c r="F1599" t="s">
        <v>113</v>
      </c>
      <c r="G1599">
        <v>22</v>
      </c>
      <c r="H1599">
        <v>413883</v>
      </c>
      <c r="I1599" t="s">
        <v>58</v>
      </c>
      <c r="J1599" s="3">
        <v>45306</v>
      </c>
      <c r="K1599">
        <v>1400</v>
      </c>
      <c r="L1599" t="s">
        <v>6823</v>
      </c>
      <c r="M1599" t="s">
        <v>2124</v>
      </c>
      <c r="N1599" t="s">
        <v>6824</v>
      </c>
      <c r="O1599" t="s">
        <v>6825</v>
      </c>
      <c r="P1599" t="s">
        <v>87</v>
      </c>
      <c r="Q1599">
        <v>15</v>
      </c>
      <c r="R1599" t="s">
        <v>40</v>
      </c>
      <c r="S1599" t="s">
        <v>41</v>
      </c>
      <c r="T1599">
        <v>25772</v>
      </c>
      <c r="U1599" s="1">
        <v>45357</v>
      </c>
      <c r="V1599" t="s">
        <v>72</v>
      </c>
      <c r="W1599">
        <v>435272</v>
      </c>
      <c r="X1599" t="s">
        <v>6826</v>
      </c>
      <c r="Y1599">
        <v>673</v>
      </c>
      <c r="Z1599">
        <v>663</v>
      </c>
      <c r="AA1599">
        <v>2</v>
      </c>
      <c r="AB1599">
        <v>530.4</v>
      </c>
      <c r="AC1599">
        <f>Table1_1[[#This Row],[Price]]*Table1_1[[#This Row],[Quantity]]</f>
        <v>1326</v>
      </c>
    </row>
    <row r="1600" spans="1:29" x14ac:dyDescent="0.3">
      <c r="A1600" t="s">
        <v>28</v>
      </c>
      <c r="B1600" t="s">
        <v>29</v>
      </c>
      <c r="C1600" t="s">
        <v>44</v>
      </c>
      <c r="D1600" t="s">
        <v>74</v>
      </c>
      <c r="E1600" t="s">
        <v>56</v>
      </c>
      <c r="F1600" t="s">
        <v>150</v>
      </c>
      <c r="G1600">
        <v>46</v>
      </c>
      <c r="H1600">
        <v>419942</v>
      </c>
      <c r="I1600" t="s">
        <v>34</v>
      </c>
      <c r="J1600" s="3">
        <v>45281</v>
      </c>
      <c r="K1600">
        <v>1100</v>
      </c>
      <c r="L1600" t="s">
        <v>6827</v>
      </c>
      <c r="M1600" t="s">
        <v>1291</v>
      </c>
      <c r="N1600" t="s">
        <v>6828</v>
      </c>
      <c r="O1600" t="s">
        <v>6829</v>
      </c>
      <c r="P1600" t="s">
        <v>87</v>
      </c>
      <c r="Q1600">
        <v>14</v>
      </c>
      <c r="R1600" t="s">
        <v>88</v>
      </c>
      <c r="S1600" t="s">
        <v>79</v>
      </c>
      <c r="T1600">
        <v>33833</v>
      </c>
      <c r="U1600" s="1">
        <v>45307</v>
      </c>
      <c r="V1600" t="s">
        <v>111</v>
      </c>
      <c r="W1600">
        <v>530500</v>
      </c>
      <c r="X1600" t="s">
        <v>6830</v>
      </c>
      <c r="Y1600">
        <v>969</v>
      </c>
      <c r="Z1600">
        <v>672</v>
      </c>
      <c r="AA1600">
        <v>4</v>
      </c>
      <c r="AB1600">
        <v>1075.2</v>
      </c>
      <c r="AC1600">
        <f>Table1_1[[#This Row],[Price]]*Table1_1[[#This Row],[Quantity]]</f>
        <v>2688</v>
      </c>
    </row>
    <row r="1601" spans="1:29" x14ac:dyDescent="0.3">
      <c r="A1601" t="s">
        <v>28</v>
      </c>
      <c r="B1601" t="s">
        <v>29</v>
      </c>
      <c r="C1601" t="s">
        <v>30</v>
      </c>
      <c r="D1601" t="s">
        <v>182</v>
      </c>
      <c r="E1601" t="s">
        <v>56</v>
      </c>
      <c r="F1601" t="s">
        <v>150</v>
      </c>
      <c r="G1601">
        <v>66</v>
      </c>
      <c r="H1601">
        <v>439728</v>
      </c>
      <c r="I1601" t="s">
        <v>58</v>
      </c>
      <c r="J1601" s="3">
        <v>44859</v>
      </c>
      <c r="K1601">
        <v>1200</v>
      </c>
      <c r="L1601" t="s">
        <v>6831</v>
      </c>
      <c r="M1601" t="s">
        <v>195</v>
      </c>
      <c r="N1601" t="s">
        <v>6832</v>
      </c>
      <c r="O1601" t="s">
        <v>6833</v>
      </c>
      <c r="P1601" t="s">
        <v>87</v>
      </c>
      <c r="Q1601">
        <v>20</v>
      </c>
      <c r="R1601" t="s">
        <v>88</v>
      </c>
      <c r="S1601" t="s">
        <v>79</v>
      </c>
      <c r="T1601">
        <v>10086</v>
      </c>
      <c r="U1601" s="1">
        <v>45424</v>
      </c>
      <c r="V1601" t="s">
        <v>140</v>
      </c>
      <c r="W1601">
        <v>316811</v>
      </c>
      <c r="X1601" t="s">
        <v>6834</v>
      </c>
      <c r="Y1601">
        <v>547</v>
      </c>
      <c r="Z1601">
        <v>512</v>
      </c>
      <c r="AA1601">
        <v>7</v>
      </c>
      <c r="AB1601">
        <v>1433.6000000000001</v>
      </c>
      <c r="AC1601">
        <f>Table1_1[[#This Row],[Price]]*Table1_1[[#This Row],[Quantity]]</f>
        <v>3584</v>
      </c>
    </row>
    <row r="1602" spans="1:29" x14ac:dyDescent="0.3">
      <c r="A1602" t="s">
        <v>28</v>
      </c>
      <c r="B1602" t="s">
        <v>29</v>
      </c>
      <c r="C1602" t="s">
        <v>157</v>
      </c>
      <c r="D1602" t="s">
        <v>421</v>
      </c>
      <c r="E1602" t="s">
        <v>32</v>
      </c>
      <c r="F1602" t="s">
        <v>175</v>
      </c>
      <c r="G1602">
        <v>23</v>
      </c>
      <c r="H1602">
        <v>405100</v>
      </c>
      <c r="I1602" t="s">
        <v>34</v>
      </c>
      <c r="J1602" s="3">
        <v>44595</v>
      </c>
      <c r="K1602">
        <v>1100</v>
      </c>
      <c r="L1602" t="s">
        <v>6836</v>
      </c>
      <c r="M1602" t="s">
        <v>319</v>
      </c>
      <c r="N1602" t="s">
        <v>6837</v>
      </c>
      <c r="O1602" t="s">
        <v>6838</v>
      </c>
      <c r="P1602" t="s">
        <v>39</v>
      </c>
      <c r="Q1602">
        <v>4</v>
      </c>
      <c r="R1602" t="s">
        <v>88</v>
      </c>
      <c r="S1602" t="s">
        <v>41</v>
      </c>
      <c r="T1602">
        <v>90729</v>
      </c>
      <c r="U1602" s="1">
        <v>45343</v>
      </c>
      <c r="V1602" t="s">
        <v>119</v>
      </c>
      <c r="W1602">
        <v>871531</v>
      </c>
      <c r="X1602" t="s">
        <v>6839</v>
      </c>
      <c r="Y1602">
        <v>552</v>
      </c>
      <c r="Z1602">
        <v>1755</v>
      </c>
      <c r="AA1602">
        <v>2</v>
      </c>
      <c r="AB1602">
        <v>1404</v>
      </c>
      <c r="AC1602">
        <f>Table1_1[[#This Row],[Price]]*Table1_1[[#This Row],[Quantity]]</f>
        <v>3510</v>
      </c>
    </row>
    <row r="1603" spans="1:29" x14ac:dyDescent="0.3">
      <c r="A1603" t="s">
        <v>28</v>
      </c>
      <c r="B1603" t="s">
        <v>29</v>
      </c>
      <c r="C1603" t="s">
        <v>44</v>
      </c>
      <c r="D1603" t="s">
        <v>55</v>
      </c>
      <c r="E1603" t="s">
        <v>56</v>
      </c>
      <c r="F1603" t="s">
        <v>175</v>
      </c>
      <c r="G1603">
        <v>9</v>
      </c>
      <c r="H1603">
        <v>409052</v>
      </c>
      <c r="I1603" t="s">
        <v>58</v>
      </c>
      <c r="J1603" s="3">
        <v>44163</v>
      </c>
      <c r="K1603">
        <v>1100</v>
      </c>
      <c r="L1603" t="s">
        <v>6840</v>
      </c>
      <c r="M1603" t="s">
        <v>76</v>
      </c>
      <c r="N1603" t="s">
        <v>6841</v>
      </c>
      <c r="O1603" t="s">
        <v>6842</v>
      </c>
      <c r="P1603" t="s">
        <v>39</v>
      </c>
      <c r="Q1603">
        <v>19</v>
      </c>
      <c r="R1603" t="s">
        <v>88</v>
      </c>
      <c r="S1603" t="s">
        <v>63</v>
      </c>
      <c r="T1603">
        <v>13937</v>
      </c>
      <c r="U1603" s="1">
        <v>45322</v>
      </c>
      <c r="V1603" t="s">
        <v>111</v>
      </c>
      <c r="W1603">
        <v>807080</v>
      </c>
      <c r="X1603" t="s">
        <v>6843</v>
      </c>
      <c r="Y1603">
        <v>792</v>
      </c>
      <c r="Z1603">
        <v>2380</v>
      </c>
      <c r="AA1603">
        <v>2</v>
      </c>
      <c r="AB1603">
        <v>1904</v>
      </c>
      <c r="AC1603">
        <f>Table1_1[[#This Row],[Price]]*Table1_1[[#This Row],[Quantity]]</f>
        <v>4760</v>
      </c>
    </row>
    <row r="1604" spans="1:29" x14ac:dyDescent="0.3">
      <c r="A1604" t="s">
        <v>28</v>
      </c>
      <c r="B1604" t="s">
        <v>29</v>
      </c>
      <c r="C1604" t="s">
        <v>157</v>
      </c>
      <c r="D1604" t="s">
        <v>566</v>
      </c>
      <c r="E1604" t="s">
        <v>32</v>
      </c>
      <c r="F1604" t="s">
        <v>47</v>
      </c>
      <c r="G1604">
        <v>26</v>
      </c>
      <c r="H1604">
        <v>413962</v>
      </c>
      <c r="I1604" t="s">
        <v>58</v>
      </c>
      <c r="J1604" s="3">
        <v>45426</v>
      </c>
      <c r="K1604">
        <v>1000</v>
      </c>
      <c r="L1604" t="s">
        <v>6844</v>
      </c>
      <c r="M1604" t="s">
        <v>542</v>
      </c>
      <c r="N1604" t="s">
        <v>6845</v>
      </c>
      <c r="O1604" t="s">
        <v>6846</v>
      </c>
      <c r="P1604" t="s">
        <v>71</v>
      </c>
      <c r="Q1604">
        <v>14</v>
      </c>
      <c r="R1604" t="s">
        <v>88</v>
      </c>
      <c r="S1604" t="s">
        <v>63</v>
      </c>
      <c r="T1604">
        <v>94636</v>
      </c>
      <c r="U1604" s="1">
        <v>45451</v>
      </c>
      <c r="V1604" t="s">
        <v>52</v>
      </c>
      <c r="W1604">
        <v>831191</v>
      </c>
      <c r="X1604" t="s">
        <v>6847</v>
      </c>
      <c r="Y1604">
        <v>953</v>
      </c>
      <c r="Z1604">
        <v>800</v>
      </c>
      <c r="AA1604">
        <v>6</v>
      </c>
      <c r="AB1604">
        <v>1920</v>
      </c>
      <c r="AC1604">
        <f>Table1_1[[#This Row],[Price]]*Table1_1[[#This Row],[Quantity]]</f>
        <v>4800</v>
      </c>
    </row>
    <row r="1605" spans="1:29" x14ac:dyDescent="0.3">
      <c r="A1605" t="s">
        <v>28</v>
      </c>
      <c r="B1605" t="s">
        <v>29</v>
      </c>
      <c r="C1605" t="s">
        <v>44</v>
      </c>
      <c r="D1605" t="s">
        <v>411</v>
      </c>
      <c r="E1605" t="s">
        <v>46</v>
      </c>
      <c r="F1605" t="s">
        <v>113</v>
      </c>
      <c r="G1605">
        <v>98</v>
      </c>
      <c r="H1605">
        <v>409208</v>
      </c>
      <c r="I1605" t="s">
        <v>58</v>
      </c>
      <c r="J1605" s="3">
        <v>45374</v>
      </c>
      <c r="K1605">
        <v>1000</v>
      </c>
      <c r="L1605" t="s">
        <v>6848</v>
      </c>
      <c r="M1605" t="s">
        <v>428</v>
      </c>
      <c r="N1605" t="s">
        <v>6849</v>
      </c>
      <c r="O1605" t="s">
        <v>6850</v>
      </c>
      <c r="P1605" t="s">
        <v>51</v>
      </c>
      <c r="Q1605">
        <v>8</v>
      </c>
      <c r="R1605" t="s">
        <v>40</v>
      </c>
      <c r="S1605" t="s">
        <v>79</v>
      </c>
      <c r="T1605">
        <v>75325</v>
      </c>
      <c r="U1605" s="1">
        <v>45559</v>
      </c>
      <c r="V1605" t="s">
        <v>180</v>
      </c>
      <c r="W1605">
        <v>724894</v>
      </c>
      <c r="X1605" t="s">
        <v>6851</v>
      </c>
      <c r="Y1605">
        <v>273</v>
      </c>
      <c r="Z1605">
        <v>2573</v>
      </c>
      <c r="AA1605">
        <v>1</v>
      </c>
      <c r="AB1605">
        <v>1029.2</v>
      </c>
      <c r="AC1605">
        <f>Table1_1[[#This Row],[Price]]*Table1_1[[#This Row],[Quantity]]</f>
        <v>2573</v>
      </c>
    </row>
    <row r="1606" spans="1:29" x14ac:dyDescent="0.3">
      <c r="A1606" t="s">
        <v>28</v>
      </c>
      <c r="B1606" t="s">
        <v>29</v>
      </c>
      <c r="C1606" t="s">
        <v>66</v>
      </c>
      <c r="D1606" t="s">
        <v>82</v>
      </c>
      <c r="E1606" t="s">
        <v>32</v>
      </c>
      <c r="F1606" t="s">
        <v>33</v>
      </c>
      <c r="G1606">
        <v>37</v>
      </c>
      <c r="H1606">
        <v>435965</v>
      </c>
      <c r="I1606" t="s">
        <v>34</v>
      </c>
      <c r="J1606" s="3">
        <v>44747</v>
      </c>
      <c r="K1606">
        <v>800</v>
      </c>
      <c r="L1606" t="s">
        <v>6852</v>
      </c>
      <c r="M1606" t="s">
        <v>334</v>
      </c>
      <c r="N1606" t="s">
        <v>6853</v>
      </c>
      <c r="O1606" t="s">
        <v>6854</v>
      </c>
      <c r="P1606" t="s">
        <v>51</v>
      </c>
      <c r="Q1606">
        <v>20</v>
      </c>
      <c r="R1606" t="s">
        <v>40</v>
      </c>
      <c r="S1606" t="s">
        <v>79</v>
      </c>
      <c r="T1606">
        <v>22211</v>
      </c>
      <c r="U1606" s="1">
        <v>45354</v>
      </c>
      <c r="V1606" t="s">
        <v>72</v>
      </c>
      <c r="W1606">
        <v>903320</v>
      </c>
      <c r="X1606" t="s">
        <v>6855</v>
      </c>
      <c r="Y1606">
        <v>578</v>
      </c>
      <c r="Z1606">
        <v>1436</v>
      </c>
      <c r="AA1606">
        <v>6</v>
      </c>
      <c r="AB1606">
        <v>3446.4</v>
      </c>
      <c r="AC1606">
        <f>Table1_1[[#This Row],[Price]]*Table1_1[[#This Row],[Quantity]]</f>
        <v>8616</v>
      </c>
    </row>
    <row r="1607" spans="1:29" x14ac:dyDescent="0.3">
      <c r="A1607" t="s">
        <v>28</v>
      </c>
      <c r="B1607" t="s">
        <v>29</v>
      </c>
      <c r="C1607" t="s">
        <v>66</v>
      </c>
      <c r="D1607" t="s">
        <v>98</v>
      </c>
      <c r="E1607" t="s">
        <v>46</v>
      </c>
      <c r="F1607" t="s">
        <v>57</v>
      </c>
      <c r="G1607">
        <v>62</v>
      </c>
      <c r="H1607">
        <v>429199</v>
      </c>
      <c r="I1607" t="s">
        <v>34</v>
      </c>
      <c r="J1607" s="3">
        <v>44166</v>
      </c>
      <c r="K1607">
        <v>950</v>
      </c>
      <c r="L1607" t="s">
        <v>6856</v>
      </c>
      <c r="M1607" t="s">
        <v>115</v>
      </c>
      <c r="N1607" t="s">
        <v>6857</v>
      </c>
      <c r="O1607" t="s">
        <v>6858</v>
      </c>
      <c r="P1607" t="s">
        <v>51</v>
      </c>
      <c r="Q1607">
        <v>17</v>
      </c>
      <c r="R1607" t="s">
        <v>40</v>
      </c>
      <c r="S1607" t="s">
        <v>118</v>
      </c>
      <c r="T1607">
        <v>92117</v>
      </c>
      <c r="U1607" s="1">
        <v>45488</v>
      </c>
      <c r="V1607" t="s">
        <v>126</v>
      </c>
      <c r="W1607">
        <v>863956</v>
      </c>
      <c r="X1607" t="s">
        <v>5388</v>
      </c>
      <c r="Y1607">
        <v>350</v>
      </c>
      <c r="Z1607">
        <v>814</v>
      </c>
      <c r="AA1607">
        <v>4</v>
      </c>
      <c r="AB1607">
        <v>1302.4000000000001</v>
      </c>
      <c r="AC1607">
        <f>Table1_1[[#This Row],[Price]]*Table1_1[[#This Row],[Quantity]]</f>
        <v>3256</v>
      </c>
    </row>
    <row r="1608" spans="1:29" x14ac:dyDescent="0.3">
      <c r="A1608" t="s">
        <v>28</v>
      </c>
      <c r="B1608" t="s">
        <v>29</v>
      </c>
      <c r="C1608" t="s">
        <v>157</v>
      </c>
      <c r="D1608" t="s">
        <v>566</v>
      </c>
      <c r="E1608" t="s">
        <v>46</v>
      </c>
      <c r="F1608" t="s">
        <v>355</v>
      </c>
      <c r="G1608">
        <v>32</v>
      </c>
      <c r="H1608">
        <v>434289</v>
      </c>
      <c r="I1608" t="s">
        <v>58</v>
      </c>
      <c r="J1608" s="3">
        <v>45419</v>
      </c>
      <c r="K1608">
        <v>1300</v>
      </c>
      <c r="L1608" t="s">
        <v>6859</v>
      </c>
      <c r="M1608" t="s">
        <v>568</v>
      </c>
      <c r="N1608" t="s">
        <v>6860</v>
      </c>
      <c r="O1608" t="s">
        <v>6861</v>
      </c>
      <c r="P1608" t="s">
        <v>87</v>
      </c>
      <c r="Q1608">
        <v>15</v>
      </c>
      <c r="R1608" t="s">
        <v>40</v>
      </c>
      <c r="S1608" t="s">
        <v>118</v>
      </c>
      <c r="T1608">
        <v>55357</v>
      </c>
      <c r="U1608" s="1">
        <v>45424</v>
      </c>
      <c r="V1608" t="s">
        <v>140</v>
      </c>
      <c r="W1608">
        <v>433794</v>
      </c>
      <c r="X1608" t="s">
        <v>6862</v>
      </c>
      <c r="Y1608">
        <v>801</v>
      </c>
      <c r="Z1608">
        <v>2992</v>
      </c>
      <c r="AA1608">
        <v>7</v>
      </c>
      <c r="AB1608">
        <v>8377.6</v>
      </c>
      <c r="AC1608">
        <f>Table1_1[[#This Row],[Price]]*Table1_1[[#This Row],[Quantity]]</f>
        <v>20944</v>
      </c>
    </row>
    <row r="1609" spans="1:29" x14ac:dyDescent="0.3">
      <c r="A1609" t="s">
        <v>28</v>
      </c>
      <c r="B1609" t="s">
        <v>29</v>
      </c>
      <c r="C1609" t="s">
        <v>193</v>
      </c>
      <c r="D1609" t="s">
        <v>261</v>
      </c>
      <c r="E1609" t="s">
        <v>46</v>
      </c>
      <c r="F1609" t="s">
        <v>355</v>
      </c>
      <c r="G1609">
        <v>19</v>
      </c>
      <c r="H1609">
        <v>424518</v>
      </c>
      <c r="I1609" t="s">
        <v>34</v>
      </c>
      <c r="J1609" s="3">
        <v>45108</v>
      </c>
      <c r="K1609">
        <v>1100</v>
      </c>
      <c r="L1609" t="s">
        <v>6863</v>
      </c>
      <c r="M1609" t="s">
        <v>434</v>
      </c>
      <c r="N1609" t="s">
        <v>6864</v>
      </c>
      <c r="O1609" t="s">
        <v>6865</v>
      </c>
      <c r="P1609" t="s">
        <v>87</v>
      </c>
      <c r="Q1609">
        <v>20</v>
      </c>
      <c r="R1609" t="s">
        <v>40</v>
      </c>
      <c r="S1609" t="s">
        <v>63</v>
      </c>
      <c r="T1609">
        <v>74836</v>
      </c>
      <c r="U1609" s="1">
        <v>45336</v>
      </c>
      <c r="V1609" t="s">
        <v>119</v>
      </c>
      <c r="W1609">
        <v>141814</v>
      </c>
      <c r="X1609" t="s">
        <v>6866</v>
      </c>
      <c r="Y1609">
        <v>941</v>
      </c>
      <c r="Z1609">
        <v>1141</v>
      </c>
      <c r="AA1609">
        <v>3</v>
      </c>
      <c r="AB1609">
        <v>1369.2</v>
      </c>
      <c r="AC1609">
        <f>Table1_1[[#This Row],[Price]]*Table1_1[[#This Row],[Quantity]]</f>
        <v>3423</v>
      </c>
    </row>
    <row r="1610" spans="1:29" x14ac:dyDescent="0.3">
      <c r="A1610" t="s">
        <v>28</v>
      </c>
      <c r="B1610" t="s">
        <v>29</v>
      </c>
      <c r="C1610" t="s">
        <v>157</v>
      </c>
      <c r="D1610" t="s">
        <v>142</v>
      </c>
      <c r="E1610" t="s">
        <v>32</v>
      </c>
      <c r="F1610" t="s">
        <v>106</v>
      </c>
      <c r="G1610">
        <v>68</v>
      </c>
      <c r="H1610">
        <v>414590</v>
      </c>
      <c r="I1610" t="s">
        <v>58</v>
      </c>
      <c r="J1610" s="3">
        <v>43911</v>
      </c>
      <c r="K1610">
        <v>800</v>
      </c>
      <c r="L1610" t="s">
        <v>6867</v>
      </c>
      <c r="M1610" t="s">
        <v>1212</v>
      </c>
      <c r="N1610" t="s">
        <v>6868</v>
      </c>
      <c r="O1610" t="s">
        <v>6869</v>
      </c>
      <c r="P1610" t="s">
        <v>87</v>
      </c>
      <c r="Q1610">
        <v>19</v>
      </c>
      <c r="R1610" t="s">
        <v>88</v>
      </c>
      <c r="S1610" t="s">
        <v>63</v>
      </c>
      <c r="T1610">
        <v>85866</v>
      </c>
      <c r="U1610" s="1">
        <v>45619</v>
      </c>
      <c r="V1610" t="s">
        <v>42</v>
      </c>
      <c r="W1610">
        <v>471013</v>
      </c>
      <c r="X1610" t="s">
        <v>6870</v>
      </c>
      <c r="Y1610">
        <v>341</v>
      </c>
      <c r="Z1610">
        <v>2214</v>
      </c>
      <c r="AA1610">
        <v>3</v>
      </c>
      <c r="AB1610">
        <v>2656.8</v>
      </c>
      <c r="AC1610">
        <f>Table1_1[[#This Row],[Price]]*Table1_1[[#This Row],[Quantity]]</f>
        <v>6642</v>
      </c>
    </row>
    <row r="1611" spans="1:29" x14ac:dyDescent="0.3">
      <c r="A1611" t="s">
        <v>28</v>
      </c>
      <c r="B1611" t="s">
        <v>29</v>
      </c>
      <c r="C1611" t="s">
        <v>91</v>
      </c>
      <c r="D1611" t="s">
        <v>611</v>
      </c>
      <c r="E1611" t="s">
        <v>46</v>
      </c>
      <c r="F1611" t="s">
        <v>57</v>
      </c>
      <c r="G1611">
        <v>70</v>
      </c>
      <c r="H1611">
        <v>417867</v>
      </c>
      <c r="I1611" t="s">
        <v>34</v>
      </c>
      <c r="J1611" s="3">
        <v>45108</v>
      </c>
      <c r="K1611">
        <v>800</v>
      </c>
      <c r="L1611" t="s">
        <v>6871</v>
      </c>
      <c r="M1611" t="s">
        <v>1048</v>
      </c>
      <c r="N1611" t="s">
        <v>6872</v>
      </c>
      <c r="O1611" t="s">
        <v>6873</v>
      </c>
      <c r="P1611" t="s">
        <v>71</v>
      </c>
      <c r="Q1611">
        <v>17</v>
      </c>
      <c r="R1611" t="s">
        <v>40</v>
      </c>
      <c r="S1611" t="s">
        <v>79</v>
      </c>
      <c r="T1611">
        <v>64362</v>
      </c>
      <c r="U1611" s="1">
        <v>45581</v>
      </c>
      <c r="V1611" t="s">
        <v>155</v>
      </c>
      <c r="W1611">
        <v>319939</v>
      </c>
      <c r="X1611" t="s">
        <v>6874</v>
      </c>
      <c r="Y1611">
        <v>591</v>
      </c>
      <c r="Z1611">
        <v>2536</v>
      </c>
      <c r="AA1611">
        <v>5</v>
      </c>
      <c r="AB1611">
        <v>5072</v>
      </c>
      <c r="AC1611">
        <f>Table1_1[[#This Row],[Price]]*Table1_1[[#This Row],[Quantity]]</f>
        <v>12680</v>
      </c>
    </row>
    <row r="1612" spans="1:29" x14ac:dyDescent="0.3">
      <c r="A1612" t="s">
        <v>28</v>
      </c>
      <c r="B1612" t="s">
        <v>29</v>
      </c>
      <c r="C1612" t="s">
        <v>193</v>
      </c>
      <c r="D1612" t="s">
        <v>182</v>
      </c>
      <c r="E1612" t="s">
        <v>32</v>
      </c>
      <c r="F1612" t="s">
        <v>57</v>
      </c>
      <c r="G1612">
        <v>37</v>
      </c>
      <c r="H1612">
        <v>405584</v>
      </c>
      <c r="I1612" t="s">
        <v>58</v>
      </c>
      <c r="J1612" s="3">
        <v>44151</v>
      </c>
      <c r="K1612">
        <v>1000</v>
      </c>
      <c r="L1612" t="s">
        <v>6875</v>
      </c>
      <c r="M1612" t="s">
        <v>2124</v>
      </c>
      <c r="N1612" t="s">
        <v>6876</v>
      </c>
      <c r="O1612" t="s">
        <v>6877</v>
      </c>
      <c r="P1612" t="s">
        <v>71</v>
      </c>
      <c r="Q1612">
        <v>15</v>
      </c>
      <c r="R1612" t="s">
        <v>40</v>
      </c>
      <c r="S1612" t="s">
        <v>41</v>
      </c>
      <c r="T1612">
        <v>58425</v>
      </c>
      <c r="U1612" s="1">
        <v>45600</v>
      </c>
      <c r="V1612" t="s">
        <v>42</v>
      </c>
      <c r="W1612">
        <v>948884</v>
      </c>
      <c r="X1612" t="s">
        <v>6878</v>
      </c>
      <c r="Y1612">
        <v>811</v>
      </c>
      <c r="Z1612">
        <v>1610</v>
      </c>
      <c r="AA1612">
        <v>3</v>
      </c>
      <c r="AB1612">
        <v>1932</v>
      </c>
      <c r="AC1612">
        <f>Table1_1[[#This Row],[Price]]*Table1_1[[#This Row],[Quantity]]</f>
        <v>4830</v>
      </c>
    </row>
    <row r="1613" spans="1:29" x14ac:dyDescent="0.3">
      <c r="A1613" t="s">
        <v>28</v>
      </c>
      <c r="B1613" t="s">
        <v>29</v>
      </c>
      <c r="C1613" t="s">
        <v>193</v>
      </c>
      <c r="D1613" t="s">
        <v>134</v>
      </c>
      <c r="E1613" t="s">
        <v>32</v>
      </c>
      <c r="F1613" t="s">
        <v>99</v>
      </c>
      <c r="G1613">
        <v>16</v>
      </c>
      <c r="H1613">
        <v>434923</v>
      </c>
      <c r="I1613" t="s">
        <v>58</v>
      </c>
      <c r="J1613" s="3">
        <v>44301</v>
      </c>
      <c r="K1613">
        <v>950</v>
      </c>
      <c r="L1613" t="s">
        <v>6879</v>
      </c>
      <c r="M1613" t="s">
        <v>417</v>
      </c>
      <c r="N1613" t="s">
        <v>6880</v>
      </c>
      <c r="O1613" t="s">
        <v>6881</v>
      </c>
      <c r="P1613" t="s">
        <v>71</v>
      </c>
      <c r="Q1613">
        <v>10</v>
      </c>
      <c r="R1613" t="s">
        <v>40</v>
      </c>
      <c r="S1613" t="s">
        <v>118</v>
      </c>
      <c r="T1613">
        <v>65971</v>
      </c>
      <c r="U1613" s="1">
        <v>45612</v>
      </c>
      <c r="V1613" t="s">
        <v>42</v>
      </c>
      <c r="W1613">
        <v>125245</v>
      </c>
      <c r="X1613" t="s">
        <v>6882</v>
      </c>
      <c r="Y1613">
        <v>762</v>
      </c>
      <c r="Z1613">
        <v>1346</v>
      </c>
      <c r="AA1613">
        <v>3</v>
      </c>
      <c r="AB1613">
        <v>1615.2</v>
      </c>
      <c r="AC1613">
        <f>Table1_1[[#This Row],[Price]]*Table1_1[[#This Row],[Quantity]]</f>
        <v>4038</v>
      </c>
    </row>
    <row r="1614" spans="1:29" x14ac:dyDescent="0.3">
      <c r="A1614" t="s">
        <v>28</v>
      </c>
      <c r="B1614" t="s">
        <v>29</v>
      </c>
      <c r="C1614" t="s">
        <v>157</v>
      </c>
      <c r="D1614" t="s">
        <v>170</v>
      </c>
      <c r="E1614" t="s">
        <v>32</v>
      </c>
      <c r="F1614" t="s">
        <v>83</v>
      </c>
      <c r="G1614">
        <v>77</v>
      </c>
      <c r="H1614">
        <v>405090</v>
      </c>
      <c r="I1614" t="s">
        <v>58</v>
      </c>
      <c r="J1614" s="3">
        <v>44945</v>
      </c>
      <c r="K1614">
        <v>950</v>
      </c>
      <c r="L1614" t="s">
        <v>6883</v>
      </c>
      <c r="M1614" t="s">
        <v>361</v>
      </c>
      <c r="N1614" t="s">
        <v>6884</v>
      </c>
      <c r="O1614" t="s">
        <v>6885</v>
      </c>
      <c r="P1614" t="s">
        <v>87</v>
      </c>
      <c r="Q1614">
        <v>10</v>
      </c>
      <c r="R1614" t="s">
        <v>88</v>
      </c>
      <c r="S1614" t="s">
        <v>63</v>
      </c>
      <c r="T1614">
        <v>68983</v>
      </c>
      <c r="U1614" s="1">
        <v>45618</v>
      </c>
      <c r="V1614" t="s">
        <v>42</v>
      </c>
      <c r="W1614">
        <v>426623</v>
      </c>
      <c r="X1614" t="s">
        <v>6886</v>
      </c>
      <c r="Y1614">
        <v>793</v>
      </c>
      <c r="Z1614">
        <v>554</v>
      </c>
      <c r="AA1614">
        <v>1</v>
      </c>
      <c r="AB1614">
        <v>221.60000000000002</v>
      </c>
      <c r="AC1614">
        <f>Table1_1[[#This Row],[Price]]*Table1_1[[#This Row],[Quantity]]</f>
        <v>554</v>
      </c>
    </row>
    <row r="1615" spans="1:29" x14ac:dyDescent="0.3">
      <c r="A1615" t="s">
        <v>28</v>
      </c>
      <c r="B1615" t="s">
        <v>29</v>
      </c>
      <c r="C1615" t="s">
        <v>157</v>
      </c>
      <c r="D1615" t="s">
        <v>55</v>
      </c>
      <c r="E1615" t="s">
        <v>56</v>
      </c>
      <c r="F1615" t="s">
        <v>33</v>
      </c>
      <c r="G1615">
        <v>71</v>
      </c>
      <c r="H1615">
        <v>425416</v>
      </c>
      <c r="I1615" t="s">
        <v>34</v>
      </c>
      <c r="J1615" s="3">
        <v>44955</v>
      </c>
      <c r="K1615">
        <v>1200</v>
      </c>
      <c r="L1615" t="s">
        <v>6888</v>
      </c>
      <c r="M1615" t="s">
        <v>1048</v>
      </c>
      <c r="N1615" t="s">
        <v>6889</v>
      </c>
      <c r="O1615" t="s">
        <v>6890</v>
      </c>
      <c r="P1615" t="s">
        <v>87</v>
      </c>
      <c r="Q1615">
        <v>3</v>
      </c>
      <c r="R1615" t="s">
        <v>88</v>
      </c>
      <c r="S1615" t="s">
        <v>63</v>
      </c>
      <c r="T1615">
        <v>17912</v>
      </c>
      <c r="U1615" s="1">
        <v>45440</v>
      </c>
      <c r="V1615" t="s">
        <v>140</v>
      </c>
      <c r="W1615">
        <v>817270</v>
      </c>
      <c r="X1615" t="s">
        <v>6891</v>
      </c>
      <c r="Y1615">
        <v>813</v>
      </c>
      <c r="Z1615">
        <v>2701</v>
      </c>
      <c r="AA1615">
        <v>8</v>
      </c>
      <c r="AB1615">
        <v>8643.2000000000007</v>
      </c>
      <c r="AC1615">
        <f>Table1_1[[#This Row],[Price]]*Table1_1[[#This Row],[Quantity]]</f>
        <v>21608</v>
      </c>
    </row>
    <row r="1616" spans="1:29" x14ac:dyDescent="0.3">
      <c r="A1616" t="s">
        <v>28</v>
      </c>
      <c r="B1616" t="s">
        <v>29</v>
      </c>
      <c r="C1616" t="s">
        <v>91</v>
      </c>
      <c r="D1616" t="s">
        <v>134</v>
      </c>
      <c r="E1616" t="s">
        <v>56</v>
      </c>
      <c r="F1616" t="s">
        <v>83</v>
      </c>
      <c r="G1616">
        <v>24</v>
      </c>
      <c r="H1616">
        <v>416205</v>
      </c>
      <c r="I1616" t="s">
        <v>58</v>
      </c>
      <c r="J1616" s="3">
        <v>44963</v>
      </c>
      <c r="K1616">
        <v>1400</v>
      </c>
      <c r="L1616" t="s">
        <v>6892</v>
      </c>
      <c r="M1616" t="s">
        <v>137</v>
      </c>
      <c r="N1616" t="s">
        <v>6893</v>
      </c>
      <c r="O1616" t="s">
        <v>6894</v>
      </c>
      <c r="P1616" t="s">
        <v>87</v>
      </c>
      <c r="Q1616">
        <v>17</v>
      </c>
      <c r="R1616" t="s">
        <v>88</v>
      </c>
      <c r="S1616" t="s">
        <v>118</v>
      </c>
      <c r="T1616">
        <v>64851</v>
      </c>
      <c r="U1616" s="1">
        <v>45546</v>
      </c>
      <c r="V1616" t="s">
        <v>180</v>
      </c>
      <c r="W1616">
        <v>265937</v>
      </c>
      <c r="X1616" t="s">
        <v>6895</v>
      </c>
      <c r="Y1616">
        <v>525</v>
      </c>
      <c r="Z1616">
        <v>1745</v>
      </c>
      <c r="AA1616">
        <v>6</v>
      </c>
      <c r="AB1616">
        <v>4188</v>
      </c>
      <c r="AC1616">
        <f>Table1_1[[#This Row],[Price]]*Table1_1[[#This Row],[Quantity]]</f>
        <v>10470</v>
      </c>
    </row>
    <row r="1617" spans="1:29" x14ac:dyDescent="0.3">
      <c r="A1617" t="s">
        <v>28</v>
      </c>
      <c r="B1617" t="s">
        <v>29</v>
      </c>
      <c r="C1617" t="s">
        <v>54</v>
      </c>
      <c r="D1617" t="s">
        <v>163</v>
      </c>
      <c r="E1617" t="s">
        <v>32</v>
      </c>
      <c r="F1617" t="s">
        <v>47</v>
      </c>
      <c r="G1617">
        <v>78</v>
      </c>
      <c r="H1617">
        <v>407736</v>
      </c>
      <c r="I1617" t="s">
        <v>58</v>
      </c>
      <c r="J1617" s="3">
        <v>44091</v>
      </c>
      <c r="K1617">
        <v>950</v>
      </c>
      <c r="L1617" t="s">
        <v>6896</v>
      </c>
      <c r="M1617" t="s">
        <v>293</v>
      </c>
      <c r="N1617" t="s">
        <v>6897</v>
      </c>
      <c r="O1617" t="s">
        <v>6898</v>
      </c>
      <c r="P1617" t="s">
        <v>71</v>
      </c>
      <c r="Q1617">
        <v>10</v>
      </c>
      <c r="R1617" t="s">
        <v>40</v>
      </c>
      <c r="S1617" t="s">
        <v>118</v>
      </c>
      <c r="T1617">
        <v>58787</v>
      </c>
      <c r="U1617" s="1">
        <v>45590</v>
      </c>
      <c r="V1617" t="s">
        <v>155</v>
      </c>
      <c r="W1617">
        <v>213434</v>
      </c>
      <c r="X1617" t="s">
        <v>6899</v>
      </c>
      <c r="Y1617">
        <v>871</v>
      </c>
      <c r="Z1617">
        <v>2151</v>
      </c>
      <c r="AA1617">
        <v>3</v>
      </c>
      <c r="AB1617">
        <v>2581.2000000000003</v>
      </c>
      <c r="AC1617">
        <f>Table1_1[[#This Row],[Price]]*Table1_1[[#This Row],[Quantity]]</f>
        <v>6453</v>
      </c>
    </row>
    <row r="1618" spans="1:29" x14ac:dyDescent="0.3">
      <c r="A1618" t="s">
        <v>28</v>
      </c>
      <c r="B1618" t="s">
        <v>29</v>
      </c>
      <c r="C1618" t="s">
        <v>66</v>
      </c>
      <c r="D1618" t="s">
        <v>105</v>
      </c>
      <c r="E1618" t="s">
        <v>46</v>
      </c>
      <c r="F1618" t="s">
        <v>135</v>
      </c>
      <c r="G1618">
        <v>55</v>
      </c>
      <c r="H1618">
        <v>405991</v>
      </c>
      <c r="I1618" t="s">
        <v>34</v>
      </c>
      <c r="J1618" s="3">
        <v>44129</v>
      </c>
      <c r="K1618">
        <v>950</v>
      </c>
      <c r="L1618" t="s">
        <v>6901</v>
      </c>
      <c r="M1618" t="s">
        <v>1198</v>
      </c>
      <c r="N1618" t="s">
        <v>6902</v>
      </c>
      <c r="O1618">
        <v>-2154</v>
      </c>
      <c r="P1618" t="s">
        <v>87</v>
      </c>
      <c r="Q1618">
        <v>20</v>
      </c>
      <c r="R1618" t="s">
        <v>88</v>
      </c>
      <c r="S1618" t="s">
        <v>79</v>
      </c>
      <c r="T1618">
        <v>69107</v>
      </c>
      <c r="U1618" s="1">
        <v>45490</v>
      </c>
      <c r="V1618" t="s">
        <v>126</v>
      </c>
      <c r="W1618">
        <v>735324</v>
      </c>
      <c r="X1618" t="s">
        <v>6903</v>
      </c>
      <c r="Y1618">
        <v>851</v>
      </c>
      <c r="Z1618">
        <v>2272</v>
      </c>
      <c r="AA1618">
        <v>5</v>
      </c>
      <c r="AB1618">
        <v>4544</v>
      </c>
      <c r="AC1618">
        <f>Table1_1[[#This Row],[Price]]*Table1_1[[#This Row],[Quantity]]</f>
        <v>11360</v>
      </c>
    </row>
    <row r="1619" spans="1:29" x14ac:dyDescent="0.3">
      <c r="A1619" t="s">
        <v>28</v>
      </c>
      <c r="B1619" t="s">
        <v>29</v>
      </c>
      <c r="C1619" t="s">
        <v>157</v>
      </c>
      <c r="D1619" t="s">
        <v>254</v>
      </c>
      <c r="E1619" t="s">
        <v>32</v>
      </c>
      <c r="F1619" t="s">
        <v>150</v>
      </c>
      <c r="G1619">
        <v>52</v>
      </c>
      <c r="H1619">
        <v>437069</v>
      </c>
      <c r="I1619" t="s">
        <v>58</v>
      </c>
      <c r="J1619" s="3">
        <v>44608</v>
      </c>
      <c r="K1619">
        <v>800</v>
      </c>
      <c r="L1619" t="s">
        <v>6904</v>
      </c>
      <c r="M1619" t="s">
        <v>1244</v>
      </c>
      <c r="N1619" t="s">
        <v>6905</v>
      </c>
      <c r="O1619" t="s">
        <v>6906</v>
      </c>
      <c r="P1619" t="s">
        <v>87</v>
      </c>
      <c r="Q1619">
        <v>15</v>
      </c>
      <c r="R1619" t="s">
        <v>88</v>
      </c>
      <c r="S1619" t="s">
        <v>41</v>
      </c>
      <c r="T1619">
        <v>14477</v>
      </c>
      <c r="U1619" s="1">
        <v>45499</v>
      </c>
      <c r="V1619" t="s">
        <v>126</v>
      </c>
      <c r="W1619">
        <v>866933</v>
      </c>
      <c r="X1619" t="s">
        <v>6907</v>
      </c>
      <c r="Y1619">
        <v>612</v>
      </c>
      <c r="Z1619">
        <v>1115</v>
      </c>
      <c r="AA1619">
        <v>4</v>
      </c>
      <c r="AB1619">
        <v>1784</v>
      </c>
      <c r="AC1619">
        <f>Table1_1[[#This Row],[Price]]*Table1_1[[#This Row],[Quantity]]</f>
        <v>4460</v>
      </c>
    </row>
    <row r="1620" spans="1:29" x14ac:dyDescent="0.3">
      <c r="A1620" t="s">
        <v>28</v>
      </c>
      <c r="B1620" t="s">
        <v>29</v>
      </c>
      <c r="C1620" t="s">
        <v>44</v>
      </c>
      <c r="D1620" t="s">
        <v>442</v>
      </c>
      <c r="E1620" t="s">
        <v>32</v>
      </c>
      <c r="F1620" t="s">
        <v>83</v>
      </c>
      <c r="G1620">
        <v>2</v>
      </c>
      <c r="H1620">
        <v>403847</v>
      </c>
      <c r="I1620" t="s">
        <v>58</v>
      </c>
      <c r="J1620" s="3">
        <v>44261</v>
      </c>
      <c r="K1620">
        <v>1000</v>
      </c>
      <c r="L1620" t="s">
        <v>6908</v>
      </c>
      <c r="M1620" t="s">
        <v>308</v>
      </c>
      <c r="N1620" t="s">
        <v>6909</v>
      </c>
      <c r="O1620" t="s">
        <v>6910</v>
      </c>
      <c r="P1620" t="s">
        <v>39</v>
      </c>
      <c r="Q1620">
        <v>5</v>
      </c>
      <c r="R1620" t="s">
        <v>88</v>
      </c>
      <c r="S1620" t="s">
        <v>41</v>
      </c>
      <c r="T1620">
        <v>12650</v>
      </c>
      <c r="U1620" s="1">
        <v>45304</v>
      </c>
      <c r="V1620" t="s">
        <v>111</v>
      </c>
      <c r="W1620">
        <v>521555</v>
      </c>
      <c r="X1620" t="s">
        <v>6911</v>
      </c>
      <c r="Y1620">
        <v>499</v>
      </c>
      <c r="Z1620">
        <v>2348</v>
      </c>
      <c r="AA1620">
        <v>3</v>
      </c>
      <c r="AB1620">
        <v>2817.6000000000004</v>
      </c>
      <c r="AC1620">
        <f>Table1_1[[#This Row],[Price]]*Table1_1[[#This Row],[Quantity]]</f>
        <v>7044</v>
      </c>
    </row>
    <row r="1621" spans="1:29" x14ac:dyDescent="0.3">
      <c r="A1621" t="s">
        <v>28</v>
      </c>
      <c r="B1621" t="s">
        <v>29</v>
      </c>
      <c r="C1621" t="s">
        <v>44</v>
      </c>
      <c r="D1621" t="s">
        <v>45</v>
      </c>
      <c r="E1621" t="s">
        <v>46</v>
      </c>
      <c r="F1621" t="s">
        <v>150</v>
      </c>
      <c r="G1621">
        <v>79</v>
      </c>
      <c r="H1621">
        <v>424596</v>
      </c>
      <c r="I1621" t="s">
        <v>34</v>
      </c>
      <c r="J1621" s="3">
        <v>45415</v>
      </c>
      <c r="K1621">
        <v>1200</v>
      </c>
      <c r="L1621" t="s">
        <v>6913</v>
      </c>
      <c r="M1621" t="s">
        <v>287</v>
      </c>
      <c r="N1621" t="s">
        <v>6914</v>
      </c>
      <c r="O1621" t="s">
        <v>6915</v>
      </c>
      <c r="P1621" t="s">
        <v>51</v>
      </c>
      <c r="Q1621">
        <v>19</v>
      </c>
      <c r="R1621" t="s">
        <v>88</v>
      </c>
      <c r="S1621" t="s">
        <v>63</v>
      </c>
      <c r="T1621">
        <v>90980</v>
      </c>
      <c r="U1621" s="1">
        <v>45417</v>
      </c>
      <c r="V1621" t="s">
        <v>140</v>
      </c>
      <c r="W1621">
        <v>102922</v>
      </c>
      <c r="X1621" t="s">
        <v>6916</v>
      </c>
      <c r="Y1621">
        <v>559</v>
      </c>
      <c r="Z1621">
        <v>2615</v>
      </c>
      <c r="AA1621">
        <v>1</v>
      </c>
      <c r="AB1621">
        <v>1046</v>
      </c>
      <c r="AC1621">
        <f>Table1_1[[#This Row],[Price]]*Table1_1[[#This Row],[Quantity]]</f>
        <v>2615</v>
      </c>
    </row>
    <row r="1622" spans="1:29" x14ac:dyDescent="0.3">
      <c r="A1622" t="s">
        <v>28</v>
      </c>
      <c r="B1622" t="s">
        <v>29</v>
      </c>
      <c r="C1622" t="s">
        <v>44</v>
      </c>
      <c r="D1622" t="s">
        <v>105</v>
      </c>
      <c r="E1622" t="s">
        <v>46</v>
      </c>
      <c r="F1622" t="s">
        <v>83</v>
      </c>
      <c r="G1622">
        <v>22</v>
      </c>
      <c r="H1622">
        <v>424042</v>
      </c>
      <c r="I1622" t="s">
        <v>58</v>
      </c>
      <c r="J1622" s="3">
        <v>44440</v>
      </c>
      <c r="K1622">
        <v>1200</v>
      </c>
      <c r="L1622" t="s">
        <v>6917</v>
      </c>
      <c r="M1622" t="s">
        <v>1048</v>
      </c>
      <c r="N1622" t="s">
        <v>6918</v>
      </c>
      <c r="O1622" t="s">
        <v>6919</v>
      </c>
      <c r="P1622" t="s">
        <v>87</v>
      </c>
      <c r="Q1622">
        <v>20</v>
      </c>
      <c r="R1622" t="s">
        <v>40</v>
      </c>
      <c r="S1622" t="s">
        <v>79</v>
      </c>
      <c r="T1622">
        <v>20947</v>
      </c>
      <c r="U1622" s="1">
        <v>45544</v>
      </c>
      <c r="V1622" t="s">
        <v>180</v>
      </c>
      <c r="W1622">
        <v>891202</v>
      </c>
      <c r="X1622" t="s">
        <v>6920</v>
      </c>
      <c r="Y1622">
        <v>258</v>
      </c>
      <c r="Z1622">
        <v>887</v>
      </c>
      <c r="AA1622">
        <v>6</v>
      </c>
      <c r="AB1622">
        <v>2128.8000000000002</v>
      </c>
      <c r="AC1622">
        <f>Table1_1[[#This Row],[Price]]*Table1_1[[#This Row],[Quantity]]</f>
        <v>5322</v>
      </c>
    </row>
    <row r="1623" spans="1:29" x14ac:dyDescent="0.3">
      <c r="A1623" t="s">
        <v>28</v>
      </c>
      <c r="B1623" t="s">
        <v>29</v>
      </c>
      <c r="C1623" t="s">
        <v>54</v>
      </c>
      <c r="D1623" t="s">
        <v>74</v>
      </c>
      <c r="E1623" t="s">
        <v>46</v>
      </c>
      <c r="F1623" t="s">
        <v>99</v>
      </c>
      <c r="G1623">
        <v>69</v>
      </c>
      <c r="H1623">
        <v>434783</v>
      </c>
      <c r="I1623" t="s">
        <v>58</v>
      </c>
      <c r="J1623" s="3">
        <v>45539</v>
      </c>
      <c r="K1623">
        <v>1100</v>
      </c>
      <c r="L1623" t="s">
        <v>6921</v>
      </c>
      <c r="M1623" t="s">
        <v>654</v>
      </c>
      <c r="N1623" t="s">
        <v>6922</v>
      </c>
      <c r="O1623" t="s">
        <v>6923</v>
      </c>
      <c r="P1623" t="s">
        <v>71</v>
      </c>
      <c r="Q1623">
        <v>11</v>
      </c>
      <c r="R1623" t="s">
        <v>88</v>
      </c>
      <c r="S1623" t="s">
        <v>41</v>
      </c>
      <c r="T1623">
        <v>87823</v>
      </c>
      <c r="U1623" s="1">
        <v>45623</v>
      </c>
      <c r="V1623" t="s">
        <v>42</v>
      </c>
      <c r="W1623">
        <v>220513</v>
      </c>
      <c r="X1623" t="s">
        <v>6924</v>
      </c>
      <c r="Y1623">
        <v>662</v>
      </c>
      <c r="Z1623">
        <v>2236</v>
      </c>
      <c r="AA1623">
        <v>7</v>
      </c>
      <c r="AB1623">
        <v>6260.8</v>
      </c>
      <c r="AC1623">
        <f>Table1_1[[#This Row],[Price]]*Table1_1[[#This Row],[Quantity]]</f>
        <v>15652</v>
      </c>
    </row>
    <row r="1624" spans="1:29" x14ac:dyDescent="0.3">
      <c r="A1624" t="s">
        <v>28</v>
      </c>
      <c r="B1624" t="s">
        <v>29</v>
      </c>
      <c r="C1624" t="s">
        <v>193</v>
      </c>
      <c r="D1624" t="s">
        <v>237</v>
      </c>
      <c r="E1624" t="s">
        <v>32</v>
      </c>
      <c r="F1624" t="s">
        <v>106</v>
      </c>
      <c r="G1624">
        <v>8</v>
      </c>
      <c r="H1624">
        <v>408609</v>
      </c>
      <c r="I1624" t="s">
        <v>58</v>
      </c>
      <c r="J1624" s="3">
        <v>44734</v>
      </c>
      <c r="K1624">
        <v>950</v>
      </c>
      <c r="L1624" t="s">
        <v>6925</v>
      </c>
      <c r="M1624" t="s">
        <v>1198</v>
      </c>
      <c r="N1624" t="s">
        <v>6926</v>
      </c>
      <c r="O1624" t="s">
        <v>6927</v>
      </c>
      <c r="P1624" t="s">
        <v>71</v>
      </c>
      <c r="Q1624">
        <v>13</v>
      </c>
      <c r="R1624" t="s">
        <v>40</v>
      </c>
      <c r="S1624" t="s">
        <v>41</v>
      </c>
      <c r="T1624">
        <v>12055</v>
      </c>
      <c r="U1624" s="1">
        <v>45482</v>
      </c>
      <c r="V1624" t="s">
        <v>126</v>
      </c>
      <c r="W1624">
        <v>778822</v>
      </c>
      <c r="X1624" t="s">
        <v>6928</v>
      </c>
      <c r="Y1624">
        <v>692</v>
      </c>
      <c r="Z1624">
        <v>1006</v>
      </c>
      <c r="AA1624">
        <v>3</v>
      </c>
      <c r="AB1624">
        <v>1207.2</v>
      </c>
      <c r="AC1624">
        <f>Table1_1[[#This Row],[Price]]*Table1_1[[#This Row],[Quantity]]</f>
        <v>3018</v>
      </c>
    </row>
    <row r="1625" spans="1:29" x14ac:dyDescent="0.3">
      <c r="A1625" t="s">
        <v>28</v>
      </c>
      <c r="B1625" t="s">
        <v>29</v>
      </c>
      <c r="C1625" t="s">
        <v>157</v>
      </c>
      <c r="D1625" t="s">
        <v>411</v>
      </c>
      <c r="E1625" t="s">
        <v>56</v>
      </c>
      <c r="F1625" t="s">
        <v>47</v>
      </c>
      <c r="G1625">
        <v>71</v>
      </c>
      <c r="H1625">
        <v>413703</v>
      </c>
      <c r="I1625" t="s">
        <v>34</v>
      </c>
      <c r="J1625" s="3">
        <v>44006</v>
      </c>
      <c r="K1625">
        <v>1100</v>
      </c>
      <c r="L1625" t="s">
        <v>6929</v>
      </c>
      <c r="M1625" t="s">
        <v>568</v>
      </c>
      <c r="N1625" t="s">
        <v>6930</v>
      </c>
      <c r="O1625" t="s">
        <v>6931</v>
      </c>
      <c r="P1625" t="s">
        <v>87</v>
      </c>
      <c r="Q1625">
        <v>18</v>
      </c>
      <c r="R1625" t="s">
        <v>88</v>
      </c>
      <c r="S1625" t="s">
        <v>41</v>
      </c>
      <c r="T1625">
        <v>22807</v>
      </c>
      <c r="U1625" s="1">
        <v>45296</v>
      </c>
      <c r="V1625" t="s">
        <v>111</v>
      </c>
      <c r="W1625">
        <v>476255</v>
      </c>
      <c r="X1625" t="s">
        <v>6932</v>
      </c>
      <c r="Y1625">
        <v>901</v>
      </c>
      <c r="Z1625">
        <v>569</v>
      </c>
      <c r="AA1625">
        <v>3</v>
      </c>
      <c r="AB1625">
        <v>682.80000000000007</v>
      </c>
      <c r="AC1625">
        <f>Table1_1[[#This Row],[Price]]*Table1_1[[#This Row],[Quantity]]</f>
        <v>1707</v>
      </c>
    </row>
    <row r="1626" spans="1:29" x14ac:dyDescent="0.3">
      <c r="A1626" t="s">
        <v>28</v>
      </c>
      <c r="B1626" t="s">
        <v>29</v>
      </c>
      <c r="C1626" t="s">
        <v>157</v>
      </c>
      <c r="D1626" t="s">
        <v>45</v>
      </c>
      <c r="E1626" t="s">
        <v>32</v>
      </c>
      <c r="F1626" t="s">
        <v>33</v>
      </c>
      <c r="G1626">
        <v>38</v>
      </c>
      <c r="H1626">
        <v>421760</v>
      </c>
      <c r="I1626" t="s">
        <v>58</v>
      </c>
      <c r="J1626" s="3">
        <v>45607</v>
      </c>
      <c r="K1626">
        <v>1100</v>
      </c>
      <c r="L1626" t="s">
        <v>6934</v>
      </c>
      <c r="M1626" t="s">
        <v>68</v>
      </c>
      <c r="N1626" t="s">
        <v>6935</v>
      </c>
      <c r="O1626">
        <v>7498424729</v>
      </c>
      <c r="P1626" t="s">
        <v>51</v>
      </c>
      <c r="Q1626">
        <v>12</v>
      </c>
      <c r="R1626" t="s">
        <v>40</v>
      </c>
      <c r="S1626" t="s">
        <v>79</v>
      </c>
      <c r="T1626">
        <v>42862</v>
      </c>
      <c r="U1626" s="1">
        <v>45412</v>
      </c>
      <c r="V1626" t="s">
        <v>80</v>
      </c>
      <c r="W1626">
        <v>869965</v>
      </c>
      <c r="X1626" t="s">
        <v>6936</v>
      </c>
      <c r="Y1626">
        <v>992</v>
      </c>
      <c r="Z1626">
        <v>2657</v>
      </c>
      <c r="AA1626">
        <v>4</v>
      </c>
      <c r="AB1626">
        <v>4251.2</v>
      </c>
      <c r="AC1626">
        <f>Table1_1[[#This Row],[Price]]*Table1_1[[#This Row],[Quantity]]</f>
        <v>10628</v>
      </c>
    </row>
    <row r="1627" spans="1:29" x14ac:dyDescent="0.3">
      <c r="A1627" t="s">
        <v>28</v>
      </c>
      <c r="B1627" t="s">
        <v>29</v>
      </c>
      <c r="C1627" t="s">
        <v>148</v>
      </c>
      <c r="D1627" t="s">
        <v>349</v>
      </c>
      <c r="E1627" t="s">
        <v>32</v>
      </c>
      <c r="F1627" t="s">
        <v>83</v>
      </c>
      <c r="G1627">
        <v>69</v>
      </c>
      <c r="H1627">
        <v>434734</v>
      </c>
      <c r="I1627" t="s">
        <v>34</v>
      </c>
      <c r="J1627" s="3">
        <v>45162</v>
      </c>
      <c r="K1627">
        <v>1200</v>
      </c>
      <c r="L1627" t="s">
        <v>1451</v>
      </c>
      <c r="M1627" t="s">
        <v>605</v>
      </c>
      <c r="N1627" t="s">
        <v>6937</v>
      </c>
      <c r="O1627" t="s">
        <v>6938</v>
      </c>
      <c r="P1627" t="s">
        <v>51</v>
      </c>
      <c r="Q1627">
        <v>13</v>
      </c>
      <c r="R1627" t="s">
        <v>88</v>
      </c>
      <c r="S1627" t="s">
        <v>118</v>
      </c>
      <c r="T1627">
        <v>72211</v>
      </c>
      <c r="U1627" s="1">
        <v>45574</v>
      </c>
      <c r="V1627" t="s">
        <v>155</v>
      </c>
      <c r="W1627">
        <v>695875</v>
      </c>
      <c r="X1627" t="s">
        <v>6939</v>
      </c>
      <c r="Y1627">
        <v>399</v>
      </c>
      <c r="Z1627">
        <v>2490</v>
      </c>
      <c r="AA1627">
        <v>2</v>
      </c>
      <c r="AB1627">
        <v>1992</v>
      </c>
      <c r="AC1627">
        <f>Table1_1[[#This Row],[Price]]*Table1_1[[#This Row],[Quantity]]</f>
        <v>4980</v>
      </c>
    </row>
    <row r="1628" spans="1:29" x14ac:dyDescent="0.3">
      <c r="A1628" t="s">
        <v>28</v>
      </c>
      <c r="B1628" t="s">
        <v>29</v>
      </c>
      <c r="C1628" t="s">
        <v>54</v>
      </c>
      <c r="D1628" t="s">
        <v>637</v>
      </c>
      <c r="E1628" t="s">
        <v>32</v>
      </c>
      <c r="F1628" t="s">
        <v>355</v>
      </c>
      <c r="G1628">
        <v>59</v>
      </c>
      <c r="H1628">
        <v>421520</v>
      </c>
      <c r="I1628" t="s">
        <v>34</v>
      </c>
      <c r="J1628" s="3">
        <v>44656</v>
      </c>
      <c r="K1628">
        <v>1000</v>
      </c>
      <c r="L1628" t="s">
        <v>6940</v>
      </c>
      <c r="M1628" t="s">
        <v>123</v>
      </c>
      <c r="N1628" t="s">
        <v>6941</v>
      </c>
      <c r="O1628" t="s">
        <v>6942</v>
      </c>
      <c r="P1628" t="s">
        <v>39</v>
      </c>
      <c r="Q1628">
        <v>13</v>
      </c>
      <c r="R1628" t="s">
        <v>40</v>
      </c>
      <c r="S1628" t="s">
        <v>79</v>
      </c>
      <c r="T1628">
        <v>33025</v>
      </c>
      <c r="U1628" s="1">
        <v>45417</v>
      </c>
      <c r="V1628" t="s">
        <v>140</v>
      </c>
      <c r="W1628">
        <v>122894</v>
      </c>
      <c r="X1628" t="s">
        <v>6943</v>
      </c>
      <c r="Y1628">
        <v>984</v>
      </c>
      <c r="Z1628">
        <v>1501</v>
      </c>
      <c r="AA1628">
        <v>3</v>
      </c>
      <c r="AB1628">
        <v>1801.2</v>
      </c>
      <c r="AC1628">
        <f>Table1_1[[#This Row],[Price]]*Table1_1[[#This Row],[Quantity]]</f>
        <v>4503</v>
      </c>
    </row>
    <row r="1629" spans="1:29" x14ac:dyDescent="0.3">
      <c r="A1629" t="s">
        <v>28</v>
      </c>
      <c r="B1629" t="s">
        <v>29</v>
      </c>
      <c r="C1629" t="s">
        <v>44</v>
      </c>
      <c r="D1629" t="s">
        <v>55</v>
      </c>
      <c r="E1629" t="s">
        <v>56</v>
      </c>
      <c r="F1629" t="s">
        <v>33</v>
      </c>
      <c r="G1629">
        <v>41</v>
      </c>
      <c r="H1629">
        <v>408045</v>
      </c>
      <c r="I1629" t="s">
        <v>58</v>
      </c>
      <c r="J1629" s="3">
        <v>45595</v>
      </c>
      <c r="K1629">
        <v>1000</v>
      </c>
      <c r="L1629" t="s">
        <v>6944</v>
      </c>
      <c r="M1629" t="s">
        <v>345</v>
      </c>
      <c r="N1629" t="s">
        <v>6945</v>
      </c>
      <c r="O1629" t="s">
        <v>6946</v>
      </c>
      <c r="P1629" t="s">
        <v>71</v>
      </c>
      <c r="Q1629">
        <v>18</v>
      </c>
      <c r="R1629" t="s">
        <v>40</v>
      </c>
      <c r="S1629" t="s">
        <v>118</v>
      </c>
      <c r="T1629">
        <v>58898</v>
      </c>
      <c r="U1629" s="1">
        <v>45445</v>
      </c>
      <c r="V1629" t="s">
        <v>52</v>
      </c>
      <c r="W1629">
        <v>350870</v>
      </c>
      <c r="X1629" t="s">
        <v>6947</v>
      </c>
      <c r="Y1629">
        <v>593</v>
      </c>
      <c r="Z1629">
        <v>523</v>
      </c>
      <c r="AA1629">
        <v>8</v>
      </c>
      <c r="AB1629">
        <v>1673.6000000000001</v>
      </c>
      <c r="AC1629">
        <f>Table1_1[[#This Row],[Price]]*Table1_1[[#This Row],[Quantity]]</f>
        <v>4184</v>
      </c>
    </row>
    <row r="1630" spans="1:29" x14ac:dyDescent="0.3">
      <c r="A1630" t="s">
        <v>28</v>
      </c>
      <c r="B1630" t="s">
        <v>29</v>
      </c>
      <c r="C1630" t="s">
        <v>66</v>
      </c>
      <c r="D1630" t="s">
        <v>182</v>
      </c>
      <c r="E1630" t="s">
        <v>32</v>
      </c>
      <c r="F1630" t="s">
        <v>99</v>
      </c>
      <c r="G1630">
        <v>34</v>
      </c>
      <c r="H1630">
        <v>406033</v>
      </c>
      <c r="I1630" t="s">
        <v>58</v>
      </c>
      <c r="J1630" s="3">
        <v>44471</v>
      </c>
      <c r="K1630">
        <v>950</v>
      </c>
      <c r="L1630" t="s">
        <v>6949</v>
      </c>
      <c r="M1630" t="s">
        <v>1253</v>
      </c>
      <c r="N1630" t="s">
        <v>6950</v>
      </c>
      <c r="O1630" t="s">
        <v>6951</v>
      </c>
      <c r="P1630" t="s">
        <v>87</v>
      </c>
      <c r="Q1630">
        <v>5</v>
      </c>
      <c r="R1630" t="s">
        <v>40</v>
      </c>
      <c r="S1630" t="s">
        <v>118</v>
      </c>
      <c r="T1630">
        <v>51443</v>
      </c>
      <c r="U1630" s="1">
        <v>45516</v>
      </c>
      <c r="V1630" t="s">
        <v>64</v>
      </c>
      <c r="W1630">
        <v>649390</v>
      </c>
      <c r="X1630" t="s">
        <v>6952</v>
      </c>
      <c r="Y1630">
        <v>716</v>
      </c>
      <c r="Z1630">
        <v>2345</v>
      </c>
      <c r="AA1630">
        <v>8</v>
      </c>
      <c r="AB1630">
        <v>7504</v>
      </c>
      <c r="AC1630">
        <f>Table1_1[[#This Row],[Price]]*Table1_1[[#This Row],[Quantity]]</f>
        <v>18760</v>
      </c>
    </row>
    <row r="1631" spans="1:29" x14ac:dyDescent="0.3">
      <c r="A1631" t="s">
        <v>28</v>
      </c>
      <c r="B1631" t="s">
        <v>29</v>
      </c>
      <c r="C1631" t="s">
        <v>30</v>
      </c>
      <c r="D1631" t="s">
        <v>170</v>
      </c>
      <c r="E1631" t="s">
        <v>46</v>
      </c>
      <c r="F1631" t="s">
        <v>113</v>
      </c>
      <c r="G1631">
        <v>82</v>
      </c>
      <c r="H1631">
        <v>423964</v>
      </c>
      <c r="I1631" t="s">
        <v>34</v>
      </c>
      <c r="J1631" s="3">
        <v>44693</v>
      </c>
      <c r="K1631">
        <v>800</v>
      </c>
      <c r="L1631" t="s">
        <v>6953</v>
      </c>
      <c r="M1631" t="s">
        <v>211</v>
      </c>
      <c r="N1631" t="s">
        <v>6954</v>
      </c>
      <c r="O1631" t="s">
        <v>6955</v>
      </c>
      <c r="P1631" t="s">
        <v>51</v>
      </c>
      <c r="Q1631">
        <v>5</v>
      </c>
      <c r="R1631" t="s">
        <v>40</v>
      </c>
      <c r="S1631" t="s">
        <v>118</v>
      </c>
      <c r="T1631">
        <v>59477</v>
      </c>
      <c r="U1631" s="1">
        <v>45419</v>
      </c>
      <c r="V1631" t="s">
        <v>140</v>
      </c>
      <c r="W1631">
        <v>341610</v>
      </c>
      <c r="X1631" t="s">
        <v>6956</v>
      </c>
      <c r="Y1631">
        <v>221</v>
      </c>
      <c r="Z1631">
        <v>916</v>
      </c>
      <c r="AA1631">
        <v>4</v>
      </c>
      <c r="AB1631">
        <v>1465.6000000000001</v>
      </c>
      <c r="AC1631">
        <f>Table1_1[[#This Row],[Price]]*Table1_1[[#This Row],[Quantity]]</f>
        <v>3664</v>
      </c>
    </row>
    <row r="1632" spans="1:29" x14ac:dyDescent="0.3">
      <c r="A1632" t="s">
        <v>28</v>
      </c>
      <c r="B1632" t="s">
        <v>29</v>
      </c>
      <c r="C1632" t="s">
        <v>193</v>
      </c>
      <c r="D1632" t="s">
        <v>55</v>
      </c>
      <c r="E1632" t="s">
        <v>56</v>
      </c>
      <c r="F1632" t="s">
        <v>113</v>
      </c>
      <c r="G1632">
        <v>38</v>
      </c>
      <c r="H1632">
        <v>415449</v>
      </c>
      <c r="I1632" t="s">
        <v>58</v>
      </c>
      <c r="J1632" s="3">
        <v>44007</v>
      </c>
      <c r="K1632">
        <v>950</v>
      </c>
      <c r="L1632" t="s">
        <v>2630</v>
      </c>
      <c r="M1632" t="s">
        <v>152</v>
      </c>
      <c r="N1632" t="s">
        <v>6958</v>
      </c>
      <c r="O1632" t="s">
        <v>6959</v>
      </c>
      <c r="P1632" t="s">
        <v>39</v>
      </c>
      <c r="Q1632">
        <v>3</v>
      </c>
      <c r="R1632" t="s">
        <v>88</v>
      </c>
      <c r="S1632" t="s">
        <v>41</v>
      </c>
      <c r="T1632">
        <v>65098</v>
      </c>
      <c r="U1632" s="1">
        <v>45552</v>
      </c>
      <c r="V1632" t="s">
        <v>180</v>
      </c>
      <c r="W1632">
        <v>548014</v>
      </c>
      <c r="X1632" t="s">
        <v>6960</v>
      </c>
      <c r="Y1632">
        <v>869</v>
      </c>
      <c r="Z1632">
        <v>1664</v>
      </c>
      <c r="AA1632">
        <v>8</v>
      </c>
      <c r="AB1632">
        <v>5324.8</v>
      </c>
      <c r="AC1632">
        <f>Table1_1[[#This Row],[Price]]*Table1_1[[#This Row],[Quantity]]</f>
        <v>13312</v>
      </c>
    </row>
    <row r="1633" spans="1:29" x14ac:dyDescent="0.3">
      <c r="A1633" t="s">
        <v>28</v>
      </c>
      <c r="B1633" t="s">
        <v>29</v>
      </c>
      <c r="C1633" t="s">
        <v>193</v>
      </c>
      <c r="D1633" t="s">
        <v>55</v>
      </c>
      <c r="E1633" t="s">
        <v>32</v>
      </c>
      <c r="F1633" t="s">
        <v>106</v>
      </c>
      <c r="G1633">
        <v>98</v>
      </c>
      <c r="H1633">
        <v>403716</v>
      </c>
      <c r="I1633" t="s">
        <v>58</v>
      </c>
      <c r="J1633" s="3">
        <v>44129</v>
      </c>
      <c r="K1633">
        <v>1300</v>
      </c>
      <c r="L1633" t="s">
        <v>6961</v>
      </c>
      <c r="M1633" t="s">
        <v>76</v>
      </c>
      <c r="N1633" t="s">
        <v>6962</v>
      </c>
      <c r="O1633" t="s">
        <v>6963</v>
      </c>
      <c r="P1633" t="s">
        <v>87</v>
      </c>
      <c r="Q1633">
        <v>19</v>
      </c>
      <c r="R1633" t="s">
        <v>40</v>
      </c>
      <c r="S1633" t="s">
        <v>79</v>
      </c>
      <c r="T1633">
        <v>74818</v>
      </c>
      <c r="U1633" s="1">
        <v>45466</v>
      </c>
      <c r="V1633" t="s">
        <v>52</v>
      </c>
      <c r="W1633">
        <v>477142</v>
      </c>
      <c r="X1633" t="s">
        <v>6964</v>
      </c>
      <c r="Y1633">
        <v>488</v>
      </c>
      <c r="Z1633">
        <v>668</v>
      </c>
      <c r="AA1633">
        <v>6</v>
      </c>
      <c r="AB1633">
        <v>1603.2</v>
      </c>
      <c r="AC1633">
        <f>Table1_1[[#This Row],[Price]]*Table1_1[[#This Row],[Quantity]]</f>
        <v>4008</v>
      </c>
    </row>
    <row r="1634" spans="1:29" x14ac:dyDescent="0.3">
      <c r="A1634" t="s">
        <v>28</v>
      </c>
      <c r="B1634" t="s">
        <v>29</v>
      </c>
      <c r="C1634" t="s">
        <v>54</v>
      </c>
      <c r="D1634" t="s">
        <v>546</v>
      </c>
      <c r="E1634" t="s">
        <v>46</v>
      </c>
      <c r="F1634" t="s">
        <v>47</v>
      </c>
      <c r="G1634">
        <v>97</v>
      </c>
      <c r="H1634">
        <v>422036</v>
      </c>
      <c r="I1634" t="s">
        <v>58</v>
      </c>
      <c r="J1634" s="3">
        <v>44560</v>
      </c>
      <c r="K1634">
        <v>1100</v>
      </c>
      <c r="L1634" t="s">
        <v>6965</v>
      </c>
      <c r="M1634" t="s">
        <v>1030</v>
      </c>
      <c r="N1634" t="s">
        <v>6966</v>
      </c>
      <c r="O1634" t="s">
        <v>6967</v>
      </c>
      <c r="P1634" t="s">
        <v>39</v>
      </c>
      <c r="Q1634">
        <v>8</v>
      </c>
      <c r="R1634" t="s">
        <v>88</v>
      </c>
      <c r="S1634" t="s">
        <v>79</v>
      </c>
      <c r="T1634">
        <v>12121</v>
      </c>
      <c r="U1634" s="1">
        <v>45356</v>
      </c>
      <c r="V1634" t="s">
        <v>72</v>
      </c>
      <c r="W1634">
        <v>528198</v>
      </c>
      <c r="X1634" t="s">
        <v>6968</v>
      </c>
      <c r="Y1634">
        <v>700</v>
      </c>
      <c r="Z1634">
        <v>1015</v>
      </c>
      <c r="AA1634">
        <v>2</v>
      </c>
      <c r="AB1634">
        <v>812</v>
      </c>
      <c r="AC1634">
        <f>Table1_1[[#This Row],[Price]]*Table1_1[[#This Row],[Quantity]]</f>
        <v>2030</v>
      </c>
    </row>
    <row r="1635" spans="1:29" x14ac:dyDescent="0.3">
      <c r="A1635" t="s">
        <v>28</v>
      </c>
      <c r="B1635" t="s">
        <v>29</v>
      </c>
      <c r="C1635" t="s">
        <v>66</v>
      </c>
      <c r="D1635" t="s">
        <v>291</v>
      </c>
      <c r="E1635" t="s">
        <v>32</v>
      </c>
      <c r="F1635" t="s">
        <v>47</v>
      </c>
      <c r="G1635">
        <v>46</v>
      </c>
      <c r="H1635">
        <v>420699</v>
      </c>
      <c r="I1635" t="s">
        <v>58</v>
      </c>
      <c r="J1635" s="3">
        <v>45079</v>
      </c>
      <c r="K1635">
        <v>800</v>
      </c>
      <c r="L1635" t="s">
        <v>6969</v>
      </c>
      <c r="M1635" t="s">
        <v>605</v>
      </c>
      <c r="N1635" t="s">
        <v>6970</v>
      </c>
      <c r="O1635" t="s">
        <v>6971</v>
      </c>
      <c r="P1635" t="s">
        <v>39</v>
      </c>
      <c r="Q1635">
        <v>3</v>
      </c>
      <c r="R1635" t="s">
        <v>88</v>
      </c>
      <c r="S1635" t="s">
        <v>41</v>
      </c>
      <c r="T1635">
        <v>19597</v>
      </c>
      <c r="U1635" s="1">
        <v>45406</v>
      </c>
      <c r="V1635" t="s">
        <v>80</v>
      </c>
      <c r="W1635">
        <v>470086</v>
      </c>
      <c r="X1635" t="s">
        <v>6972</v>
      </c>
      <c r="Y1635">
        <v>405</v>
      </c>
      <c r="Z1635">
        <v>1285</v>
      </c>
      <c r="AA1635">
        <v>5</v>
      </c>
      <c r="AB1635">
        <v>2570</v>
      </c>
      <c r="AC1635">
        <f>Table1_1[[#This Row],[Price]]*Table1_1[[#This Row],[Quantity]]</f>
        <v>6425</v>
      </c>
    </row>
    <row r="1636" spans="1:29" x14ac:dyDescent="0.3">
      <c r="A1636" t="s">
        <v>28</v>
      </c>
      <c r="B1636" t="s">
        <v>29</v>
      </c>
      <c r="C1636" t="s">
        <v>44</v>
      </c>
      <c r="D1636" t="s">
        <v>637</v>
      </c>
      <c r="E1636" t="s">
        <v>46</v>
      </c>
      <c r="F1636" t="s">
        <v>113</v>
      </c>
      <c r="G1636">
        <v>18</v>
      </c>
      <c r="H1636">
        <v>408994</v>
      </c>
      <c r="I1636" t="s">
        <v>34</v>
      </c>
      <c r="J1636" s="3">
        <v>44633</v>
      </c>
      <c r="K1636">
        <v>1000</v>
      </c>
      <c r="L1636" t="s">
        <v>6973</v>
      </c>
      <c r="M1636" t="s">
        <v>232</v>
      </c>
      <c r="N1636" t="s">
        <v>6974</v>
      </c>
      <c r="O1636" t="s">
        <v>6975</v>
      </c>
      <c r="P1636" t="s">
        <v>71</v>
      </c>
      <c r="Q1636">
        <v>17</v>
      </c>
      <c r="R1636" t="s">
        <v>40</v>
      </c>
      <c r="S1636" t="s">
        <v>41</v>
      </c>
      <c r="T1636">
        <v>23120</v>
      </c>
      <c r="U1636" s="1">
        <v>45304</v>
      </c>
      <c r="V1636" t="s">
        <v>111</v>
      </c>
      <c r="W1636">
        <v>577183</v>
      </c>
      <c r="X1636" t="s">
        <v>6976</v>
      </c>
      <c r="Y1636">
        <v>990</v>
      </c>
      <c r="Z1636">
        <v>1176</v>
      </c>
      <c r="AA1636">
        <v>4</v>
      </c>
      <c r="AB1636">
        <v>1881.6000000000001</v>
      </c>
      <c r="AC1636">
        <f>Table1_1[[#This Row],[Price]]*Table1_1[[#This Row],[Quantity]]</f>
        <v>4704</v>
      </c>
    </row>
    <row r="1637" spans="1:29" x14ac:dyDescent="0.3">
      <c r="A1637" t="s">
        <v>28</v>
      </c>
      <c r="B1637" t="s">
        <v>29</v>
      </c>
      <c r="C1637" t="s">
        <v>54</v>
      </c>
      <c r="D1637" t="s">
        <v>254</v>
      </c>
      <c r="E1637" t="s">
        <v>46</v>
      </c>
      <c r="F1637" t="s">
        <v>106</v>
      </c>
      <c r="G1637">
        <v>86</v>
      </c>
      <c r="H1637">
        <v>403799</v>
      </c>
      <c r="I1637" t="s">
        <v>34</v>
      </c>
      <c r="J1637" s="3">
        <v>45506</v>
      </c>
      <c r="K1637">
        <v>1300</v>
      </c>
      <c r="L1637" t="s">
        <v>6977</v>
      </c>
      <c r="M1637" t="s">
        <v>1030</v>
      </c>
      <c r="N1637" t="s">
        <v>6978</v>
      </c>
      <c r="O1637" t="s">
        <v>6979</v>
      </c>
      <c r="P1637" t="s">
        <v>39</v>
      </c>
      <c r="Q1637">
        <v>20</v>
      </c>
      <c r="R1637" t="s">
        <v>40</v>
      </c>
      <c r="S1637" t="s">
        <v>118</v>
      </c>
      <c r="T1637">
        <v>65886</v>
      </c>
      <c r="U1637" s="1">
        <v>45586</v>
      </c>
      <c r="V1637" t="s">
        <v>155</v>
      </c>
      <c r="W1637">
        <v>391988</v>
      </c>
      <c r="X1637" t="s">
        <v>6980</v>
      </c>
      <c r="Y1637">
        <v>587</v>
      </c>
      <c r="Z1637">
        <v>2254</v>
      </c>
      <c r="AA1637">
        <v>1</v>
      </c>
      <c r="AB1637">
        <v>901.6</v>
      </c>
      <c r="AC1637">
        <f>Table1_1[[#This Row],[Price]]*Table1_1[[#This Row],[Quantity]]</f>
        <v>2254</v>
      </c>
    </row>
    <row r="1638" spans="1:29" x14ac:dyDescent="0.3">
      <c r="A1638" t="s">
        <v>28</v>
      </c>
      <c r="B1638" t="s">
        <v>29</v>
      </c>
      <c r="C1638" t="s">
        <v>30</v>
      </c>
      <c r="D1638" t="s">
        <v>317</v>
      </c>
      <c r="E1638" t="s">
        <v>56</v>
      </c>
      <c r="F1638" t="s">
        <v>150</v>
      </c>
      <c r="G1638">
        <v>12</v>
      </c>
      <c r="H1638">
        <v>417648</v>
      </c>
      <c r="I1638" t="s">
        <v>34</v>
      </c>
      <c r="J1638" s="3">
        <v>45586</v>
      </c>
      <c r="K1638">
        <v>1400</v>
      </c>
      <c r="L1638" t="s">
        <v>6981</v>
      </c>
      <c r="M1638" t="s">
        <v>736</v>
      </c>
      <c r="N1638" t="s">
        <v>6982</v>
      </c>
      <c r="O1638" t="s">
        <v>6983</v>
      </c>
      <c r="P1638" t="s">
        <v>71</v>
      </c>
      <c r="Q1638">
        <v>8</v>
      </c>
      <c r="R1638" t="s">
        <v>40</v>
      </c>
      <c r="S1638" t="s">
        <v>118</v>
      </c>
      <c r="T1638">
        <v>93311</v>
      </c>
      <c r="U1638" s="1">
        <v>45624</v>
      </c>
      <c r="V1638" t="s">
        <v>42</v>
      </c>
      <c r="W1638">
        <v>454034</v>
      </c>
      <c r="X1638" t="s">
        <v>6984</v>
      </c>
      <c r="Y1638">
        <v>993</v>
      </c>
      <c r="Z1638">
        <v>1569</v>
      </c>
      <c r="AA1638">
        <v>4</v>
      </c>
      <c r="AB1638">
        <v>2510.4</v>
      </c>
      <c r="AC1638">
        <f>Table1_1[[#This Row],[Price]]*Table1_1[[#This Row],[Quantity]]</f>
        <v>6276</v>
      </c>
    </row>
    <row r="1639" spans="1:29" x14ac:dyDescent="0.3">
      <c r="A1639" t="s">
        <v>28</v>
      </c>
      <c r="B1639" t="s">
        <v>29</v>
      </c>
      <c r="C1639" t="s">
        <v>193</v>
      </c>
      <c r="D1639" t="s">
        <v>163</v>
      </c>
      <c r="E1639" t="s">
        <v>56</v>
      </c>
      <c r="F1639" t="s">
        <v>33</v>
      </c>
      <c r="G1639">
        <v>29</v>
      </c>
      <c r="H1639">
        <v>416991</v>
      </c>
      <c r="I1639" t="s">
        <v>58</v>
      </c>
      <c r="J1639" s="3">
        <v>45365</v>
      </c>
      <c r="K1639">
        <v>950</v>
      </c>
      <c r="L1639" t="s">
        <v>6985</v>
      </c>
      <c r="M1639" t="s">
        <v>1356</v>
      </c>
      <c r="N1639" t="s">
        <v>6986</v>
      </c>
      <c r="O1639" t="s">
        <v>6987</v>
      </c>
      <c r="P1639" t="s">
        <v>87</v>
      </c>
      <c r="Q1639">
        <v>8</v>
      </c>
      <c r="R1639" t="s">
        <v>88</v>
      </c>
      <c r="S1639" t="s">
        <v>41</v>
      </c>
      <c r="T1639">
        <v>85502</v>
      </c>
      <c r="U1639" s="1">
        <v>45306</v>
      </c>
      <c r="V1639" t="s">
        <v>111</v>
      </c>
      <c r="W1639">
        <v>436557</v>
      </c>
      <c r="X1639" t="s">
        <v>6988</v>
      </c>
      <c r="Y1639">
        <v>401</v>
      </c>
      <c r="Z1639">
        <v>1098</v>
      </c>
      <c r="AA1639">
        <v>8</v>
      </c>
      <c r="AB1639">
        <v>3513.6000000000004</v>
      </c>
      <c r="AC1639">
        <f>Table1_1[[#This Row],[Price]]*Table1_1[[#This Row],[Quantity]]</f>
        <v>8784</v>
      </c>
    </row>
    <row r="1640" spans="1:29" x14ac:dyDescent="0.3">
      <c r="A1640" t="s">
        <v>28</v>
      </c>
      <c r="B1640" t="s">
        <v>29</v>
      </c>
      <c r="C1640" t="s">
        <v>148</v>
      </c>
      <c r="D1640" t="s">
        <v>524</v>
      </c>
      <c r="E1640" t="s">
        <v>32</v>
      </c>
      <c r="F1640" t="s">
        <v>135</v>
      </c>
      <c r="G1640">
        <v>47</v>
      </c>
      <c r="H1640">
        <v>439027</v>
      </c>
      <c r="I1640" t="s">
        <v>58</v>
      </c>
      <c r="J1640" s="3">
        <v>44823</v>
      </c>
      <c r="K1640">
        <v>1200</v>
      </c>
      <c r="L1640" t="s">
        <v>6990</v>
      </c>
      <c r="M1640" t="s">
        <v>1356</v>
      </c>
      <c r="N1640" t="s">
        <v>6991</v>
      </c>
      <c r="O1640">
        <v>7888892144</v>
      </c>
      <c r="P1640" t="s">
        <v>51</v>
      </c>
      <c r="Q1640">
        <v>15</v>
      </c>
      <c r="R1640" t="s">
        <v>40</v>
      </c>
      <c r="S1640" t="s">
        <v>41</v>
      </c>
      <c r="T1640">
        <v>97096</v>
      </c>
      <c r="U1640" s="1">
        <v>45413</v>
      </c>
      <c r="V1640" t="s">
        <v>140</v>
      </c>
      <c r="W1640">
        <v>433673</v>
      </c>
      <c r="X1640" t="s">
        <v>6992</v>
      </c>
      <c r="Y1640">
        <v>485</v>
      </c>
      <c r="Z1640">
        <v>2745</v>
      </c>
      <c r="AA1640">
        <v>3</v>
      </c>
      <c r="AB1640">
        <v>3294</v>
      </c>
      <c r="AC1640">
        <f>Table1_1[[#This Row],[Price]]*Table1_1[[#This Row],[Quantity]]</f>
        <v>8235</v>
      </c>
    </row>
    <row r="1641" spans="1:29" x14ac:dyDescent="0.3">
      <c r="A1641" t="s">
        <v>28</v>
      </c>
      <c r="B1641" t="s">
        <v>29</v>
      </c>
      <c r="C1641" t="s">
        <v>148</v>
      </c>
      <c r="D1641" t="s">
        <v>267</v>
      </c>
      <c r="E1641" t="s">
        <v>46</v>
      </c>
      <c r="F1641" t="s">
        <v>99</v>
      </c>
      <c r="G1641">
        <v>57</v>
      </c>
      <c r="H1641">
        <v>430812</v>
      </c>
      <c r="I1641" t="s">
        <v>58</v>
      </c>
      <c r="J1641" s="3">
        <v>44292</v>
      </c>
      <c r="K1641">
        <v>1200</v>
      </c>
      <c r="L1641" t="s">
        <v>6993</v>
      </c>
      <c r="M1641" t="s">
        <v>1030</v>
      </c>
      <c r="N1641" t="s">
        <v>6994</v>
      </c>
      <c r="O1641" t="s">
        <v>6995</v>
      </c>
      <c r="P1641" t="s">
        <v>71</v>
      </c>
      <c r="Q1641">
        <v>12</v>
      </c>
      <c r="R1641" t="s">
        <v>40</v>
      </c>
      <c r="S1641" t="s">
        <v>63</v>
      </c>
      <c r="T1641">
        <v>88565</v>
      </c>
      <c r="U1641" s="1">
        <v>45447</v>
      </c>
      <c r="V1641" t="s">
        <v>52</v>
      </c>
      <c r="W1641">
        <v>168798</v>
      </c>
      <c r="X1641" t="s">
        <v>6996</v>
      </c>
      <c r="Y1641">
        <v>849</v>
      </c>
      <c r="Z1641">
        <v>1986</v>
      </c>
      <c r="AA1641">
        <v>3</v>
      </c>
      <c r="AB1641">
        <v>2383.2000000000003</v>
      </c>
      <c r="AC1641">
        <f>Table1_1[[#This Row],[Price]]*Table1_1[[#This Row],[Quantity]]</f>
        <v>5958</v>
      </c>
    </row>
    <row r="1642" spans="1:29" x14ac:dyDescent="0.3">
      <c r="A1642" t="s">
        <v>28</v>
      </c>
      <c r="B1642" t="s">
        <v>29</v>
      </c>
      <c r="C1642" t="s">
        <v>54</v>
      </c>
      <c r="D1642" t="s">
        <v>524</v>
      </c>
      <c r="E1642" t="s">
        <v>46</v>
      </c>
      <c r="F1642" t="s">
        <v>83</v>
      </c>
      <c r="G1642">
        <v>98</v>
      </c>
      <c r="H1642">
        <v>411410</v>
      </c>
      <c r="I1642" t="s">
        <v>58</v>
      </c>
      <c r="J1642" s="3">
        <v>44167</v>
      </c>
      <c r="K1642">
        <v>1100</v>
      </c>
      <c r="L1642" t="s">
        <v>6998</v>
      </c>
      <c r="M1642" t="s">
        <v>85</v>
      </c>
      <c r="N1642" t="s">
        <v>6999</v>
      </c>
      <c r="O1642">
        <v>-9988</v>
      </c>
      <c r="P1642" t="s">
        <v>71</v>
      </c>
      <c r="Q1642">
        <v>7</v>
      </c>
      <c r="R1642" t="s">
        <v>88</v>
      </c>
      <c r="S1642" t="s">
        <v>79</v>
      </c>
      <c r="T1642">
        <v>97865</v>
      </c>
      <c r="U1642" s="1">
        <v>45421</v>
      </c>
      <c r="V1642" t="s">
        <v>140</v>
      </c>
      <c r="W1642">
        <v>126521</v>
      </c>
      <c r="X1642" t="s">
        <v>7000</v>
      </c>
      <c r="Y1642">
        <v>709</v>
      </c>
      <c r="Z1642">
        <v>2211</v>
      </c>
      <c r="AA1642">
        <v>1</v>
      </c>
      <c r="AB1642">
        <v>884.40000000000009</v>
      </c>
      <c r="AC1642">
        <f>Table1_1[[#This Row],[Price]]*Table1_1[[#This Row],[Quantity]]</f>
        <v>2211</v>
      </c>
    </row>
    <row r="1643" spans="1:29" x14ac:dyDescent="0.3">
      <c r="A1643" t="s">
        <v>28</v>
      </c>
      <c r="B1643" t="s">
        <v>29</v>
      </c>
      <c r="C1643" t="s">
        <v>157</v>
      </c>
      <c r="D1643" t="s">
        <v>467</v>
      </c>
      <c r="E1643" t="s">
        <v>32</v>
      </c>
      <c r="F1643" t="s">
        <v>113</v>
      </c>
      <c r="G1643">
        <v>80</v>
      </c>
      <c r="H1643">
        <v>434691</v>
      </c>
      <c r="I1643" t="s">
        <v>34</v>
      </c>
      <c r="J1643" s="3">
        <v>45150</v>
      </c>
      <c r="K1643">
        <v>1200</v>
      </c>
      <c r="L1643" t="s">
        <v>7002</v>
      </c>
      <c r="M1643" t="s">
        <v>568</v>
      </c>
      <c r="N1643" t="s">
        <v>7003</v>
      </c>
      <c r="O1643" t="s">
        <v>7004</v>
      </c>
      <c r="P1643" t="s">
        <v>51</v>
      </c>
      <c r="Q1643">
        <v>18</v>
      </c>
      <c r="R1643" t="s">
        <v>88</v>
      </c>
      <c r="S1643" t="s">
        <v>79</v>
      </c>
      <c r="T1643">
        <v>82065</v>
      </c>
      <c r="U1643" s="1">
        <v>45562</v>
      </c>
      <c r="V1643" t="s">
        <v>180</v>
      </c>
      <c r="W1643">
        <v>991587</v>
      </c>
      <c r="X1643" t="s">
        <v>7005</v>
      </c>
      <c r="Y1643">
        <v>227</v>
      </c>
      <c r="Z1643">
        <v>2906</v>
      </c>
      <c r="AA1643">
        <v>5</v>
      </c>
      <c r="AB1643">
        <v>5812</v>
      </c>
      <c r="AC1643">
        <f>Table1_1[[#This Row],[Price]]*Table1_1[[#This Row],[Quantity]]</f>
        <v>14530</v>
      </c>
    </row>
    <row r="1644" spans="1:29" x14ac:dyDescent="0.3">
      <c r="A1644" t="s">
        <v>28</v>
      </c>
      <c r="B1644" t="s">
        <v>29</v>
      </c>
      <c r="C1644" t="s">
        <v>157</v>
      </c>
      <c r="D1644" t="s">
        <v>560</v>
      </c>
      <c r="E1644" t="s">
        <v>56</v>
      </c>
      <c r="F1644" t="s">
        <v>106</v>
      </c>
      <c r="G1644">
        <v>96</v>
      </c>
      <c r="H1644">
        <v>431501</v>
      </c>
      <c r="I1644" t="s">
        <v>58</v>
      </c>
      <c r="J1644" s="3">
        <v>44554</v>
      </c>
      <c r="K1644">
        <v>800</v>
      </c>
      <c r="L1644" t="s">
        <v>7006</v>
      </c>
      <c r="M1644" t="s">
        <v>205</v>
      </c>
      <c r="N1644" t="s">
        <v>7007</v>
      </c>
      <c r="O1644" t="s">
        <v>7008</v>
      </c>
      <c r="P1644" t="s">
        <v>87</v>
      </c>
      <c r="Q1644">
        <v>15</v>
      </c>
      <c r="R1644" t="s">
        <v>40</v>
      </c>
      <c r="S1644" t="s">
        <v>79</v>
      </c>
      <c r="T1644">
        <v>48093</v>
      </c>
      <c r="U1644" s="1">
        <v>45506</v>
      </c>
      <c r="V1644" t="s">
        <v>64</v>
      </c>
      <c r="W1644">
        <v>276646</v>
      </c>
      <c r="X1644" t="s">
        <v>7009</v>
      </c>
      <c r="Y1644">
        <v>686</v>
      </c>
      <c r="Z1644">
        <v>546</v>
      </c>
      <c r="AA1644">
        <v>8</v>
      </c>
      <c r="AB1644">
        <v>1747.2</v>
      </c>
      <c r="AC1644">
        <f>Table1_1[[#This Row],[Price]]*Table1_1[[#This Row],[Quantity]]</f>
        <v>4368</v>
      </c>
    </row>
    <row r="1645" spans="1:29" x14ac:dyDescent="0.3">
      <c r="A1645" t="s">
        <v>28</v>
      </c>
      <c r="B1645" t="s">
        <v>29</v>
      </c>
      <c r="C1645" t="s">
        <v>30</v>
      </c>
      <c r="D1645" t="s">
        <v>467</v>
      </c>
      <c r="E1645" t="s">
        <v>32</v>
      </c>
      <c r="F1645" t="s">
        <v>150</v>
      </c>
      <c r="G1645">
        <v>88</v>
      </c>
      <c r="H1645">
        <v>409680</v>
      </c>
      <c r="I1645" t="s">
        <v>34</v>
      </c>
      <c r="J1645" s="3">
        <v>44736</v>
      </c>
      <c r="K1645">
        <v>1200</v>
      </c>
      <c r="L1645" t="s">
        <v>7010</v>
      </c>
      <c r="M1645" t="s">
        <v>568</v>
      </c>
      <c r="N1645" t="s">
        <v>7011</v>
      </c>
      <c r="O1645" t="s">
        <v>7012</v>
      </c>
      <c r="P1645" t="s">
        <v>87</v>
      </c>
      <c r="Q1645">
        <v>6</v>
      </c>
      <c r="R1645" t="s">
        <v>88</v>
      </c>
      <c r="S1645" t="s">
        <v>63</v>
      </c>
      <c r="T1645">
        <v>30024</v>
      </c>
      <c r="U1645" s="1">
        <v>45440</v>
      </c>
      <c r="V1645" t="s">
        <v>140</v>
      </c>
      <c r="W1645">
        <v>650259</v>
      </c>
      <c r="X1645" t="s">
        <v>7013</v>
      </c>
      <c r="Y1645">
        <v>930</v>
      </c>
      <c r="Z1645">
        <v>1270</v>
      </c>
      <c r="AA1645">
        <v>8</v>
      </c>
      <c r="AB1645">
        <v>4064</v>
      </c>
      <c r="AC1645">
        <f>Table1_1[[#This Row],[Price]]*Table1_1[[#This Row],[Quantity]]</f>
        <v>10160</v>
      </c>
    </row>
    <row r="1646" spans="1:29" x14ac:dyDescent="0.3">
      <c r="A1646" t="s">
        <v>28</v>
      </c>
      <c r="B1646" t="s">
        <v>29</v>
      </c>
      <c r="C1646" t="s">
        <v>66</v>
      </c>
      <c r="D1646" t="s">
        <v>163</v>
      </c>
      <c r="E1646" t="s">
        <v>46</v>
      </c>
      <c r="F1646" t="s">
        <v>57</v>
      </c>
      <c r="G1646">
        <v>55</v>
      </c>
      <c r="H1646">
        <v>429619</v>
      </c>
      <c r="I1646" t="s">
        <v>34</v>
      </c>
      <c r="J1646" s="3">
        <v>45136</v>
      </c>
      <c r="K1646">
        <v>800</v>
      </c>
      <c r="L1646" t="s">
        <v>7014</v>
      </c>
      <c r="M1646" t="s">
        <v>239</v>
      </c>
      <c r="N1646" t="s">
        <v>7015</v>
      </c>
      <c r="O1646" t="s">
        <v>7016</v>
      </c>
      <c r="P1646" t="s">
        <v>51</v>
      </c>
      <c r="Q1646">
        <v>16</v>
      </c>
      <c r="R1646" t="s">
        <v>40</v>
      </c>
      <c r="S1646" t="s">
        <v>79</v>
      </c>
      <c r="T1646">
        <v>10546</v>
      </c>
      <c r="U1646" s="1">
        <v>45394</v>
      </c>
      <c r="V1646" t="s">
        <v>80</v>
      </c>
      <c r="W1646">
        <v>178920</v>
      </c>
      <c r="X1646" t="s">
        <v>7017</v>
      </c>
      <c r="Y1646">
        <v>629</v>
      </c>
      <c r="Z1646">
        <v>2175</v>
      </c>
      <c r="AA1646">
        <v>7</v>
      </c>
      <c r="AB1646">
        <v>6090</v>
      </c>
      <c r="AC1646">
        <f>Table1_1[[#This Row],[Price]]*Table1_1[[#This Row],[Quantity]]</f>
        <v>15225</v>
      </c>
    </row>
    <row r="1647" spans="1:29" x14ac:dyDescent="0.3">
      <c r="A1647" t="s">
        <v>28</v>
      </c>
      <c r="B1647" t="s">
        <v>29</v>
      </c>
      <c r="C1647" t="s">
        <v>44</v>
      </c>
      <c r="D1647" t="s">
        <v>611</v>
      </c>
      <c r="E1647" t="s">
        <v>46</v>
      </c>
      <c r="F1647" t="s">
        <v>150</v>
      </c>
      <c r="G1647">
        <v>81</v>
      </c>
      <c r="H1647">
        <v>408494</v>
      </c>
      <c r="I1647" t="s">
        <v>58</v>
      </c>
      <c r="J1647" s="3">
        <v>45247</v>
      </c>
      <c r="K1647">
        <v>950</v>
      </c>
      <c r="L1647" t="s">
        <v>7018</v>
      </c>
      <c r="M1647" t="s">
        <v>205</v>
      </c>
      <c r="N1647" t="s">
        <v>7019</v>
      </c>
      <c r="O1647" t="s">
        <v>7020</v>
      </c>
      <c r="P1647" t="s">
        <v>71</v>
      </c>
      <c r="Q1647">
        <v>19</v>
      </c>
      <c r="R1647" t="s">
        <v>88</v>
      </c>
      <c r="S1647" t="s">
        <v>41</v>
      </c>
      <c r="T1647">
        <v>64977</v>
      </c>
      <c r="U1647" s="1">
        <v>45499</v>
      </c>
      <c r="V1647" t="s">
        <v>126</v>
      </c>
      <c r="W1647">
        <v>701918</v>
      </c>
      <c r="X1647" t="s">
        <v>7021</v>
      </c>
      <c r="Y1647">
        <v>354</v>
      </c>
      <c r="Z1647">
        <v>599</v>
      </c>
      <c r="AA1647">
        <v>1</v>
      </c>
      <c r="AB1647">
        <v>239.60000000000002</v>
      </c>
      <c r="AC1647">
        <f>Table1_1[[#This Row],[Price]]*Table1_1[[#This Row],[Quantity]]</f>
        <v>599</v>
      </c>
    </row>
    <row r="1648" spans="1:29" x14ac:dyDescent="0.3">
      <c r="A1648" t="s">
        <v>28</v>
      </c>
      <c r="B1648" t="s">
        <v>29</v>
      </c>
      <c r="C1648" t="s">
        <v>157</v>
      </c>
      <c r="D1648" t="s">
        <v>291</v>
      </c>
      <c r="E1648" t="s">
        <v>32</v>
      </c>
      <c r="F1648" t="s">
        <v>57</v>
      </c>
      <c r="G1648">
        <v>57</v>
      </c>
      <c r="H1648">
        <v>413985</v>
      </c>
      <c r="I1648" t="s">
        <v>58</v>
      </c>
      <c r="J1648" s="3">
        <v>44173</v>
      </c>
      <c r="K1648">
        <v>1100</v>
      </c>
      <c r="L1648" t="s">
        <v>7023</v>
      </c>
      <c r="M1648" t="s">
        <v>1244</v>
      </c>
      <c r="N1648" t="s">
        <v>7024</v>
      </c>
      <c r="O1648" t="s">
        <v>7025</v>
      </c>
      <c r="P1648" t="s">
        <v>87</v>
      </c>
      <c r="Q1648">
        <v>9</v>
      </c>
      <c r="R1648" t="s">
        <v>88</v>
      </c>
      <c r="S1648" t="s">
        <v>41</v>
      </c>
      <c r="T1648">
        <v>93359</v>
      </c>
      <c r="U1648" s="1">
        <v>45499</v>
      </c>
      <c r="V1648" t="s">
        <v>126</v>
      </c>
      <c r="W1648">
        <v>283145</v>
      </c>
      <c r="X1648" t="s">
        <v>7026</v>
      </c>
      <c r="Y1648">
        <v>535</v>
      </c>
      <c r="Z1648">
        <v>1312</v>
      </c>
      <c r="AA1648">
        <v>8</v>
      </c>
      <c r="AB1648">
        <v>4198.4000000000015</v>
      </c>
      <c r="AC1648">
        <f>Table1_1[[#This Row],[Price]]*Table1_1[[#This Row],[Quantity]]</f>
        <v>10496</v>
      </c>
    </row>
    <row r="1649" spans="1:29" x14ac:dyDescent="0.3">
      <c r="A1649" t="s">
        <v>28</v>
      </c>
      <c r="B1649" t="s">
        <v>29</v>
      </c>
      <c r="C1649" t="s">
        <v>157</v>
      </c>
      <c r="D1649" t="s">
        <v>105</v>
      </c>
      <c r="E1649" t="s">
        <v>56</v>
      </c>
      <c r="F1649" t="s">
        <v>106</v>
      </c>
      <c r="G1649">
        <v>14</v>
      </c>
      <c r="H1649">
        <v>436724</v>
      </c>
      <c r="I1649" t="s">
        <v>34</v>
      </c>
      <c r="J1649" s="3">
        <v>44238</v>
      </c>
      <c r="K1649">
        <v>1100</v>
      </c>
      <c r="L1649" t="s">
        <v>7028</v>
      </c>
      <c r="M1649" t="s">
        <v>1198</v>
      </c>
      <c r="N1649" t="s">
        <v>7029</v>
      </c>
      <c r="O1649" t="s">
        <v>7030</v>
      </c>
      <c r="P1649" t="s">
        <v>39</v>
      </c>
      <c r="Q1649">
        <v>3</v>
      </c>
      <c r="R1649" t="s">
        <v>88</v>
      </c>
      <c r="S1649" t="s">
        <v>79</v>
      </c>
      <c r="T1649">
        <v>54235</v>
      </c>
      <c r="U1649" s="1">
        <v>45344</v>
      </c>
      <c r="V1649" t="s">
        <v>119</v>
      </c>
      <c r="W1649">
        <v>594189</v>
      </c>
      <c r="X1649" t="s">
        <v>7031</v>
      </c>
      <c r="Y1649">
        <v>255</v>
      </c>
      <c r="Z1649">
        <v>814</v>
      </c>
      <c r="AA1649">
        <v>3</v>
      </c>
      <c r="AB1649">
        <v>976.80000000000007</v>
      </c>
      <c r="AC1649">
        <f>Table1_1[[#This Row],[Price]]*Table1_1[[#This Row],[Quantity]]</f>
        <v>2442</v>
      </c>
    </row>
    <row r="1650" spans="1:29" x14ac:dyDescent="0.3">
      <c r="A1650" t="s">
        <v>28</v>
      </c>
      <c r="B1650" t="s">
        <v>29</v>
      </c>
      <c r="C1650" t="s">
        <v>193</v>
      </c>
      <c r="D1650" t="s">
        <v>142</v>
      </c>
      <c r="E1650" t="s">
        <v>46</v>
      </c>
      <c r="F1650" t="s">
        <v>175</v>
      </c>
      <c r="G1650">
        <v>18</v>
      </c>
      <c r="H1650">
        <v>429279</v>
      </c>
      <c r="I1650" t="s">
        <v>58</v>
      </c>
      <c r="J1650" s="3">
        <v>45300</v>
      </c>
      <c r="K1650">
        <v>950</v>
      </c>
      <c r="L1650" t="s">
        <v>7032</v>
      </c>
      <c r="M1650" t="s">
        <v>244</v>
      </c>
      <c r="N1650" t="s">
        <v>7033</v>
      </c>
      <c r="O1650" t="s">
        <v>7034</v>
      </c>
      <c r="P1650" t="s">
        <v>87</v>
      </c>
      <c r="Q1650">
        <v>4</v>
      </c>
      <c r="R1650" t="s">
        <v>88</v>
      </c>
      <c r="S1650" t="s">
        <v>41</v>
      </c>
      <c r="T1650">
        <v>80647</v>
      </c>
      <c r="U1650" s="1">
        <v>45324</v>
      </c>
      <c r="V1650" t="s">
        <v>119</v>
      </c>
      <c r="W1650">
        <v>269576</v>
      </c>
      <c r="X1650" t="s">
        <v>7035</v>
      </c>
      <c r="Y1650">
        <v>806</v>
      </c>
      <c r="Z1650">
        <v>2293</v>
      </c>
      <c r="AA1650">
        <v>7</v>
      </c>
      <c r="AB1650">
        <v>6420.4000000000015</v>
      </c>
      <c r="AC1650">
        <f>Table1_1[[#This Row],[Price]]*Table1_1[[#This Row],[Quantity]]</f>
        <v>16051</v>
      </c>
    </row>
    <row r="1651" spans="1:29" x14ac:dyDescent="0.3">
      <c r="A1651" t="s">
        <v>28</v>
      </c>
      <c r="B1651" t="s">
        <v>29</v>
      </c>
      <c r="C1651" t="s">
        <v>157</v>
      </c>
      <c r="D1651" t="s">
        <v>227</v>
      </c>
      <c r="E1651" t="s">
        <v>46</v>
      </c>
      <c r="F1651" t="s">
        <v>99</v>
      </c>
      <c r="G1651">
        <v>73</v>
      </c>
      <c r="H1651">
        <v>434825</v>
      </c>
      <c r="I1651" t="s">
        <v>58</v>
      </c>
      <c r="J1651" s="3">
        <v>45354</v>
      </c>
      <c r="K1651">
        <v>1400</v>
      </c>
      <c r="L1651" t="s">
        <v>7036</v>
      </c>
      <c r="M1651" t="s">
        <v>1483</v>
      </c>
      <c r="N1651" t="s">
        <v>7037</v>
      </c>
      <c r="O1651" t="s">
        <v>7038</v>
      </c>
      <c r="P1651" t="s">
        <v>51</v>
      </c>
      <c r="Q1651">
        <v>19</v>
      </c>
      <c r="R1651" t="s">
        <v>88</v>
      </c>
      <c r="S1651" t="s">
        <v>63</v>
      </c>
      <c r="T1651">
        <v>74477</v>
      </c>
      <c r="U1651" s="1">
        <v>45348</v>
      </c>
      <c r="V1651" t="s">
        <v>119</v>
      </c>
      <c r="W1651">
        <v>622707</v>
      </c>
      <c r="X1651" t="s">
        <v>7039</v>
      </c>
      <c r="Y1651">
        <v>493</v>
      </c>
      <c r="Z1651">
        <v>574</v>
      </c>
      <c r="AA1651">
        <v>5</v>
      </c>
      <c r="AB1651">
        <v>1148</v>
      </c>
      <c r="AC1651">
        <f>Table1_1[[#This Row],[Price]]*Table1_1[[#This Row],[Quantity]]</f>
        <v>2870</v>
      </c>
    </row>
    <row r="1652" spans="1:29" x14ac:dyDescent="0.3">
      <c r="A1652" t="s">
        <v>28</v>
      </c>
      <c r="B1652" t="s">
        <v>29</v>
      </c>
      <c r="C1652" t="s">
        <v>148</v>
      </c>
      <c r="D1652" t="s">
        <v>98</v>
      </c>
      <c r="E1652" t="s">
        <v>56</v>
      </c>
      <c r="F1652" t="s">
        <v>113</v>
      </c>
      <c r="G1652">
        <v>48</v>
      </c>
      <c r="H1652">
        <v>431179</v>
      </c>
      <c r="I1652" t="s">
        <v>34</v>
      </c>
      <c r="J1652" s="3">
        <v>44525</v>
      </c>
      <c r="K1652">
        <v>800</v>
      </c>
      <c r="L1652" t="s">
        <v>7040</v>
      </c>
      <c r="M1652" t="s">
        <v>568</v>
      </c>
      <c r="N1652" t="s">
        <v>7041</v>
      </c>
      <c r="O1652" t="s">
        <v>7042</v>
      </c>
      <c r="P1652" t="s">
        <v>87</v>
      </c>
      <c r="Q1652">
        <v>11</v>
      </c>
      <c r="R1652" t="s">
        <v>88</v>
      </c>
      <c r="S1652" t="s">
        <v>41</v>
      </c>
      <c r="T1652">
        <v>23193</v>
      </c>
      <c r="U1652" s="1">
        <v>45325</v>
      </c>
      <c r="V1652" t="s">
        <v>119</v>
      </c>
      <c r="W1652">
        <v>157916</v>
      </c>
      <c r="X1652" t="s">
        <v>7043</v>
      </c>
      <c r="Y1652">
        <v>232</v>
      </c>
      <c r="Z1652">
        <v>2120</v>
      </c>
      <c r="AA1652">
        <v>4</v>
      </c>
      <c r="AB1652">
        <v>3392</v>
      </c>
      <c r="AC1652">
        <f>Table1_1[[#This Row],[Price]]*Table1_1[[#This Row],[Quantity]]</f>
        <v>8480</v>
      </c>
    </row>
    <row r="1653" spans="1:29" x14ac:dyDescent="0.3">
      <c r="A1653" t="s">
        <v>28</v>
      </c>
      <c r="B1653" t="s">
        <v>29</v>
      </c>
      <c r="C1653" t="s">
        <v>44</v>
      </c>
      <c r="D1653" t="s">
        <v>163</v>
      </c>
      <c r="E1653" t="s">
        <v>56</v>
      </c>
      <c r="F1653" t="s">
        <v>175</v>
      </c>
      <c r="G1653">
        <v>10</v>
      </c>
      <c r="H1653">
        <v>411521</v>
      </c>
      <c r="I1653" t="s">
        <v>34</v>
      </c>
      <c r="J1653" s="3">
        <v>43941</v>
      </c>
      <c r="K1653">
        <v>1400</v>
      </c>
      <c r="L1653" t="s">
        <v>7044</v>
      </c>
      <c r="M1653" t="s">
        <v>293</v>
      </c>
      <c r="N1653" t="s">
        <v>7045</v>
      </c>
      <c r="O1653" t="s">
        <v>7046</v>
      </c>
      <c r="P1653" t="s">
        <v>39</v>
      </c>
      <c r="Q1653">
        <v>10</v>
      </c>
      <c r="R1653" t="s">
        <v>40</v>
      </c>
      <c r="S1653" t="s">
        <v>63</v>
      </c>
      <c r="T1653">
        <v>70024</v>
      </c>
      <c r="U1653" s="1">
        <v>45524</v>
      </c>
      <c r="V1653" t="s">
        <v>64</v>
      </c>
      <c r="W1653">
        <v>568541</v>
      </c>
      <c r="X1653" t="s">
        <v>7047</v>
      </c>
      <c r="Y1653">
        <v>586</v>
      </c>
      <c r="Z1653">
        <v>2501</v>
      </c>
      <c r="AA1653">
        <v>6</v>
      </c>
      <c r="AB1653">
        <v>6002.4000000000015</v>
      </c>
      <c r="AC1653">
        <f>Table1_1[[#This Row],[Price]]*Table1_1[[#This Row],[Quantity]]</f>
        <v>15006</v>
      </c>
    </row>
    <row r="1654" spans="1:29" x14ac:dyDescent="0.3">
      <c r="A1654" t="s">
        <v>28</v>
      </c>
      <c r="B1654" t="s">
        <v>29</v>
      </c>
      <c r="C1654" t="s">
        <v>54</v>
      </c>
      <c r="D1654" t="s">
        <v>267</v>
      </c>
      <c r="E1654" t="s">
        <v>56</v>
      </c>
      <c r="F1654" t="s">
        <v>57</v>
      </c>
      <c r="G1654">
        <v>1</v>
      </c>
      <c r="H1654">
        <v>417885</v>
      </c>
      <c r="I1654" t="s">
        <v>34</v>
      </c>
      <c r="J1654" s="3">
        <v>44103</v>
      </c>
      <c r="K1654">
        <v>1400</v>
      </c>
      <c r="L1654" t="s">
        <v>7049</v>
      </c>
      <c r="M1654" t="s">
        <v>366</v>
      </c>
      <c r="N1654" t="s">
        <v>7050</v>
      </c>
      <c r="O1654">
        <v>8264785416</v>
      </c>
      <c r="P1654" t="s">
        <v>39</v>
      </c>
      <c r="Q1654">
        <v>10</v>
      </c>
      <c r="R1654" t="s">
        <v>88</v>
      </c>
      <c r="S1654" t="s">
        <v>41</v>
      </c>
      <c r="T1654">
        <v>27952</v>
      </c>
      <c r="U1654" s="1">
        <v>45536</v>
      </c>
      <c r="V1654" t="s">
        <v>180</v>
      </c>
      <c r="W1654">
        <v>363406</v>
      </c>
      <c r="X1654" t="s">
        <v>7051</v>
      </c>
      <c r="Y1654">
        <v>866</v>
      </c>
      <c r="Z1654">
        <v>1804</v>
      </c>
      <c r="AA1654">
        <v>3</v>
      </c>
      <c r="AB1654">
        <v>2164.8000000000002</v>
      </c>
      <c r="AC1654">
        <f>Table1_1[[#This Row],[Price]]*Table1_1[[#This Row],[Quantity]]</f>
        <v>5412</v>
      </c>
    </row>
    <row r="1655" spans="1:29" x14ac:dyDescent="0.3">
      <c r="A1655" t="s">
        <v>28</v>
      </c>
      <c r="B1655" t="s">
        <v>29</v>
      </c>
      <c r="C1655" t="s">
        <v>157</v>
      </c>
      <c r="D1655" t="s">
        <v>467</v>
      </c>
      <c r="E1655" t="s">
        <v>46</v>
      </c>
      <c r="F1655" t="s">
        <v>150</v>
      </c>
      <c r="G1655">
        <v>79</v>
      </c>
      <c r="H1655">
        <v>417813</v>
      </c>
      <c r="I1655" t="s">
        <v>58</v>
      </c>
      <c r="J1655" s="3">
        <v>45202</v>
      </c>
      <c r="K1655">
        <v>1100</v>
      </c>
      <c r="L1655" t="s">
        <v>7052</v>
      </c>
      <c r="M1655" t="s">
        <v>1253</v>
      </c>
      <c r="N1655" t="s">
        <v>7053</v>
      </c>
      <c r="O1655" t="s">
        <v>7054</v>
      </c>
      <c r="P1655" t="s">
        <v>39</v>
      </c>
      <c r="Q1655">
        <v>16</v>
      </c>
      <c r="R1655" t="s">
        <v>40</v>
      </c>
      <c r="S1655" t="s">
        <v>41</v>
      </c>
      <c r="T1655">
        <v>71464</v>
      </c>
      <c r="U1655" s="1">
        <v>45506</v>
      </c>
      <c r="V1655" t="s">
        <v>64</v>
      </c>
      <c r="W1655">
        <v>668755</v>
      </c>
      <c r="X1655" t="s">
        <v>7055</v>
      </c>
      <c r="Y1655">
        <v>320</v>
      </c>
      <c r="Z1655">
        <v>1937</v>
      </c>
      <c r="AA1655">
        <v>8</v>
      </c>
      <c r="AB1655">
        <v>6198.4000000000015</v>
      </c>
      <c r="AC1655">
        <f>Table1_1[[#This Row],[Price]]*Table1_1[[#This Row],[Quantity]]</f>
        <v>15496</v>
      </c>
    </row>
    <row r="1656" spans="1:29" x14ac:dyDescent="0.3">
      <c r="A1656" t="s">
        <v>28</v>
      </c>
      <c r="B1656" t="s">
        <v>29</v>
      </c>
      <c r="C1656" t="s">
        <v>30</v>
      </c>
      <c r="D1656" t="s">
        <v>546</v>
      </c>
      <c r="E1656" t="s">
        <v>32</v>
      </c>
      <c r="F1656" t="s">
        <v>175</v>
      </c>
      <c r="G1656">
        <v>57</v>
      </c>
      <c r="H1656">
        <v>411657</v>
      </c>
      <c r="I1656" t="s">
        <v>34</v>
      </c>
      <c r="J1656" s="3">
        <v>45118</v>
      </c>
      <c r="K1656">
        <v>1000</v>
      </c>
      <c r="L1656" t="s">
        <v>7057</v>
      </c>
      <c r="M1656" t="s">
        <v>919</v>
      </c>
      <c r="N1656" t="s">
        <v>7058</v>
      </c>
      <c r="O1656" t="s">
        <v>7059</v>
      </c>
      <c r="P1656" t="s">
        <v>71</v>
      </c>
      <c r="Q1656">
        <v>20</v>
      </c>
      <c r="R1656" t="s">
        <v>88</v>
      </c>
      <c r="S1656" t="s">
        <v>63</v>
      </c>
      <c r="T1656">
        <v>35846</v>
      </c>
      <c r="U1656" s="1">
        <v>45432</v>
      </c>
      <c r="V1656" t="s">
        <v>140</v>
      </c>
      <c r="W1656">
        <v>853588</v>
      </c>
      <c r="X1656" t="s">
        <v>7060</v>
      </c>
      <c r="Y1656">
        <v>298</v>
      </c>
      <c r="Z1656">
        <v>2197</v>
      </c>
      <c r="AA1656">
        <v>3</v>
      </c>
      <c r="AB1656">
        <v>2636.4</v>
      </c>
      <c r="AC1656">
        <f>Table1_1[[#This Row],[Price]]*Table1_1[[#This Row],[Quantity]]</f>
        <v>6591</v>
      </c>
    </row>
    <row r="1657" spans="1:29" x14ac:dyDescent="0.3">
      <c r="A1657" t="s">
        <v>28</v>
      </c>
      <c r="B1657" t="s">
        <v>29</v>
      </c>
      <c r="C1657" t="s">
        <v>148</v>
      </c>
      <c r="D1657" t="s">
        <v>637</v>
      </c>
      <c r="E1657" t="s">
        <v>32</v>
      </c>
      <c r="F1657" t="s">
        <v>355</v>
      </c>
      <c r="G1657">
        <v>5</v>
      </c>
      <c r="H1657">
        <v>406677</v>
      </c>
      <c r="I1657" t="s">
        <v>34</v>
      </c>
      <c r="J1657" s="3">
        <v>45347</v>
      </c>
      <c r="K1657">
        <v>1200</v>
      </c>
      <c r="L1657" t="s">
        <v>7061</v>
      </c>
      <c r="M1657" t="s">
        <v>313</v>
      </c>
      <c r="N1657" t="s">
        <v>7062</v>
      </c>
      <c r="O1657" t="s">
        <v>7063</v>
      </c>
      <c r="P1657" t="s">
        <v>87</v>
      </c>
      <c r="Q1657">
        <v>5</v>
      </c>
      <c r="R1657" t="s">
        <v>40</v>
      </c>
      <c r="S1657" t="s">
        <v>118</v>
      </c>
      <c r="T1657">
        <v>49908</v>
      </c>
      <c r="U1657" s="1">
        <v>45529</v>
      </c>
      <c r="V1657" t="s">
        <v>64</v>
      </c>
      <c r="W1657">
        <v>554913</v>
      </c>
      <c r="X1657" t="s">
        <v>7064</v>
      </c>
      <c r="Y1657">
        <v>316</v>
      </c>
      <c r="Z1657">
        <v>1846</v>
      </c>
      <c r="AA1657">
        <v>3</v>
      </c>
      <c r="AB1657">
        <v>2215.2000000000003</v>
      </c>
      <c r="AC1657">
        <f>Table1_1[[#This Row],[Price]]*Table1_1[[#This Row],[Quantity]]</f>
        <v>5538</v>
      </c>
    </row>
    <row r="1658" spans="1:29" x14ac:dyDescent="0.3">
      <c r="A1658" t="s">
        <v>28</v>
      </c>
      <c r="B1658" t="s">
        <v>29</v>
      </c>
      <c r="C1658" t="s">
        <v>66</v>
      </c>
      <c r="D1658" t="s">
        <v>220</v>
      </c>
      <c r="E1658" t="s">
        <v>32</v>
      </c>
      <c r="F1658" t="s">
        <v>33</v>
      </c>
      <c r="G1658">
        <v>80</v>
      </c>
      <c r="H1658">
        <v>404531</v>
      </c>
      <c r="I1658" t="s">
        <v>58</v>
      </c>
      <c r="J1658" s="3">
        <v>44050</v>
      </c>
      <c r="K1658">
        <v>950</v>
      </c>
      <c r="L1658" t="s">
        <v>7066</v>
      </c>
      <c r="M1658" t="s">
        <v>287</v>
      </c>
      <c r="N1658" t="s">
        <v>7067</v>
      </c>
      <c r="O1658">
        <v>-9678</v>
      </c>
      <c r="P1658" t="s">
        <v>71</v>
      </c>
      <c r="Q1658">
        <v>19</v>
      </c>
      <c r="R1658" t="s">
        <v>40</v>
      </c>
      <c r="S1658" t="s">
        <v>79</v>
      </c>
      <c r="T1658">
        <v>66488</v>
      </c>
      <c r="U1658" s="1">
        <v>45317</v>
      </c>
      <c r="V1658" t="s">
        <v>111</v>
      </c>
      <c r="W1658">
        <v>209368</v>
      </c>
      <c r="X1658" t="s">
        <v>7068</v>
      </c>
      <c r="Y1658">
        <v>731</v>
      </c>
      <c r="Z1658">
        <v>2542</v>
      </c>
      <c r="AA1658">
        <v>5</v>
      </c>
      <c r="AB1658">
        <v>5084</v>
      </c>
      <c r="AC1658">
        <f>Table1_1[[#This Row],[Price]]*Table1_1[[#This Row],[Quantity]]</f>
        <v>12710</v>
      </c>
    </row>
    <row r="1659" spans="1:29" x14ac:dyDescent="0.3">
      <c r="A1659" t="s">
        <v>28</v>
      </c>
      <c r="B1659" t="s">
        <v>29</v>
      </c>
      <c r="C1659" t="s">
        <v>157</v>
      </c>
      <c r="D1659" t="s">
        <v>317</v>
      </c>
      <c r="E1659" t="s">
        <v>46</v>
      </c>
      <c r="F1659" t="s">
        <v>113</v>
      </c>
      <c r="G1659">
        <v>89</v>
      </c>
      <c r="H1659">
        <v>414260</v>
      </c>
      <c r="I1659" t="s">
        <v>58</v>
      </c>
      <c r="J1659" s="3">
        <v>44238</v>
      </c>
      <c r="K1659">
        <v>1400</v>
      </c>
      <c r="L1659" t="s">
        <v>7069</v>
      </c>
      <c r="M1659" t="s">
        <v>282</v>
      </c>
      <c r="N1659" t="s">
        <v>7070</v>
      </c>
      <c r="O1659" t="s">
        <v>7071</v>
      </c>
      <c r="P1659" t="s">
        <v>87</v>
      </c>
      <c r="Q1659">
        <v>5</v>
      </c>
      <c r="R1659" t="s">
        <v>88</v>
      </c>
      <c r="S1659" t="s">
        <v>118</v>
      </c>
      <c r="T1659">
        <v>26750</v>
      </c>
      <c r="U1659" s="1">
        <v>45413</v>
      </c>
      <c r="V1659" t="s">
        <v>140</v>
      </c>
      <c r="W1659">
        <v>114154</v>
      </c>
      <c r="X1659" t="s">
        <v>7072</v>
      </c>
      <c r="Y1659">
        <v>620</v>
      </c>
      <c r="Z1659">
        <v>926</v>
      </c>
      <c r="AA1659">
        <v>8</v>
      </c>
      <c r="AB1659">
        <v>2963.2000000000003</v>
      </c>
      <c r="AC1659">
        <f>Table1_1[[#This Row],[Price]]*Table1_1[[#This Row],[Quantity]]</f>
        <v>7408</v>
      </c>
    </row>
    <row r="1660" spans="1:29" x14ac:dyDescent="0.3">
      <c r="A1660" t="s">
        <v>28</v>
      </c>
      <c r="B1660" t="s">
        <v>29</v>
      </c>
      <c r="C1660" t="s">
        <v>157</v>
      </c>
      <c r="D1660" t="s">
        <v>92</v>
      </c>
      <c r="E1660" t="s">
        <v>32</v>
      </c>
      <c r="F1660" t="s">
        <v>33</v>
      </c>
      <c r="G1660">
        <v>63</v>
      </c>
      <c r="H1660">
        <v>436710</v>
      </c>
      <c r="I1660" t="s">
        <v>58</v>
      </c>
      <c r="J1660" s="3">
        <v>44038</v>
      </c>
      <c r="K1660">
        <v>1400</v>
      </c>
      <c r="L1660" t="s">
        <v>7074</v>
      </c>
      <c r="M1660" t="s">
        <v>856</v>
      </c>
      <c r="N1660" t="s">
        <v>7075</v>
      </c>
      <c r="O1660" t="s">
        <v>7076</v>
      </c>
      <c r="P1660" t="s">
        <v>39</v>
      </c>
      <c r="Q1660">
        <v>15</v>
      </c>
      <c r="R1660" t="s">
        <v>40</v>
      </c>
      <c r="S1660" t="s">
        <v>118</v>
      </c>
      <c r="T1660">
        <v>75001</v>
      </c>
      <c r="U1660" s="1">
        <v>45333</v>
      </c>
      <c r="V1660" t="s">
        <v>119</v>
      </c>
      <c r="W1660">
        <v>912261</v>
      </c>
      <c r="X1660" t="s">
        <v>7077</v>
      </c>
      <c r="Y1660">
        <v>887</v>
      </c>
      <c r="Z1660">
        <v>2302</v>
      </c>
      <c r="AA1660">
        <v>3</v>
      </c>
      <c r="AB1660">
        <v>2762.4</v>
      </c>
      <c r="AC1660">
        <f>Table1_1[[#This Row],[Price]]*Table1_1[[#This Row],[Quantity]]</f>
        <v>6906</v>
      </c>
    </row>
    <row r="1661" spans="1:29" x14ac:dyDescent="0.3">
      <c r="A1661" t="s">
        <v>28</v>
      </c>
      <c r="B1661" t="s">
        <v>29</v>
      </c>
      <c r="C1661" t="s">
        <v>193</v>
      </c>
      <c r="D1661" t="s">
        <v>248</v>
      </c>
      <c r="E1661" t="s">
        <v>56</v>
      </c>
      <c r="F1661" t="s">
        <v>113</v>
      </c>
      <c r="G1661">
        <v>91</v>
      </c>
      <c r="H1661">
        <v>429698</v>
      </c>
      <c r="I1661" t="s">
        <v>34</v>
      </c>
      <c r="J1661" s="3">
        <v>44977</v>
      </c>
      <c r="K1661">
        <v>1200</v>
      </c>
      <c r="L1661" t="s">
        <v>7078</v>
      </c>
      <c r="M1661" t="s">
        <v>60</v>
      </c>
      <c r="N1661" t="s">
        <v>7079</v>
      </c>
      <c r="O1661" t="s">
        <v>7080</v>
      </c>
      <c r="P1661" t="s">
        <v>51</v>
      </c>
      <c r="Q1661">
        <v>16</v>
      </c>
      <c r="R1661" t="s">
        <v>88</v>
      </c>
      <c r="S1661" t="s">
        <v>41</v>
      </c>
      <c r="T1661">
        <v>47290</v>
      </c>
      <c r="U1661" s="1">
        <v>45501</v>
      </c>
      <c r="V1661" t="s">
        <v>126</v>
      </c>
      <c r="W1661">
        <v>436437</v>
      </c>
      <c r="X1661" t="s">
        <v>7081</v>
      </c>
      <c r="Y1661">
        <v>658</v>
      </c>
      <c r="Z1661">
        <v>891</v>
      </c>
      <c r="AA1661">
        <v>1</v>
      </c>
      <c r="AB1661">
        <v>356.40000000000003</v>
      </c>
      <c r="AC1661">
        <f>Table1_1[[#This Row],[Price]]*Table1_1[[#This Row],[Quantity]]</f>
        <v>891</v>
      </c>
    </row>
    <row r="1662" spans="1:29" x14ac:dyDescent="0.3">
      <c r="A1662" t="s">
        <v>28</v>
      </c>
      <c r="B1662" t="s">
        <v>29</v>
      </c>
      <c r="C1662" t="s">
        <v>91</v>
      </c>
      <c r="D1662" t="s">
        <v>74</v>
      </c>
      <c r="E1662" t="s">
        <v>32</v>
      </c>
      <c r="F1662" t="s">
        <v>47</v>
      </c>
      <c r="G1662">
        <v>1</v>
      </c>
      <c r="H1662">
        <v>402632</v>
      </c>
      <c r="I1662" t="s">
        <v>34</v>
      </c>
      <c r="J1662" s="3">
        <v>44669</v>
      </c>
      <c r="K1662">
        <v>1200</v>
      </c>
      <c r="L1662" t="s">
        <v>7083</v>
      </c>
      <c r="M1662" t="s">
        <v>1017</v>
      </c>
      <c r="N1662" t="s">
        <v>7084</v>
      </c>
      <c r="O1662" t="s">
        <v>7085</v>
      </c>
      <c r="P1662" t="s">
        <v>51</v>
      </c>
      <c r="Q1662">
        <v>14</v>
      </c>
      <c r="R1662" t="s">
        <v>40</v>
      </c>
      <c r="S1662" t="s">
        <v>118</v>
      </c>
      <c r="T1662">
        <v>89995</v>
      </c>
      <c r="U1662" s="1">
        <v>45588</v>
      </c>
      <c r="V1662" t="s">
        <v>155</v>
      </c>
      <c r="W1662">
        <v>619360</v>
      </c>
      <c r="X1662" t="s">
        <v>7086</v>
      </c>
      <c r="Y1662">
        <v>777</v>
      </c>
      <c r="Z1662">
        <v>1025</v>
      </c>
      <c r="AA1662">
        <v>2</v>
      </c>
      <c r="AB1662">
        <v>820</v>
      </c>
      <c r="AC1662">
        <f>Table1_1[[#This Row],[Price]]*Table1_1[[#This Row],[Quantity]]</f>
        <v>2050</v>
      </c>
    </row>
    <row r="1663" spans="1:29" x14ac:dyDescent="0.3">
      <c r="A1663" t="s">
        <v>28</v>
      </c>
      <c r="B1663" t="s">
        <v>29</v>
      </c>
      <c r="C1663" t="s">
        <v>157</v>
      </c>
      <c r="D1663" t="s">
        <v>560</v>
      </c>
      <c r="E1663" t="s">
        <v>46</v>
      </c>
      <c r="F1663" t="s">
        <v>106</v>
      </c>
      <c r="G1663">
        <v>22</v>
      </c>
      <c r="H1663">
        <v>438005</v>
      </c>
      <c r="I1663" t="s">
        <v>58</v>
      </c>
      <c r="J1663" s="3">
        <v>45499</v>
      </c>
      <c r="K1663">
        <v>1100</v>
      </c>
      <c r="L1663" t="s">
        <v>7087</v>
      </c>
      <c r="M1663" t="s">
        <v>496</v>
      </c>
      <c r="N1663" t="s">
        <v>7088</v>
      </c>
      <c r="O1663" t="s">
        <v>7089</v>
      </c>
      <c r="P1663" t="s">
        <v>39</v>
      </c>
      <c r="Q1663">
        <v>7</v>
      </c>
      <c r="R1663" t="s">
        <v>40</v>
      </c>
      <c r="S1663" t="s">
        <v>79</v>
      </c>
      <c r="T1663">
        <v>43906</v>
      </c>
      <c r="U1663" s="1">
        <v>45521</v>
      </c>
      <c r="V1663" t="s">
        <v>64</v>
      </c>
      <c r="W1663">
        <v>905802</v>
      </c>
      <c r="X1663" t="s">
        <v>7090</v>
      </c>
      <c r="Y1663">
        <v>348</v>
      </c>
      <c r="Z1663">
        <v>1408</v>
      </c>
      <c r="AA1663">
        <v>8</v>
      </c>
      <c r="AB1663">
        <v>4505.6000000000004</v>
      </c>
      <c r="AC1663">
        <f>Table1_1[[#This Row],[Price]]*Table1_1[[#This Row],[Quantity]]</f>
        <v>11264</v>
      </c>
    </row>
    <row r="1664" spans="1:29" x14ac:dyDescent="0.3">
      <c r="A1664" t="s">
        <v>28</v>
      </c>
      <c r="B1664" t="s">
        <v>29</v>
      </c>
      <c r="C1664" t="s">
        <v>44</v>
      </c>
      <c r="D1664" t="s">
        <v>411</v>
      </c>
      <c r="E1664" t="s">
        <v>46</v>
      </c>
      <c r="F1664" t="s">
        <v>47</v>
      </c>
      <c r="G1664">
        <v>65</v>
      </c>
      <c r="H1664">
        <v>411431</v>
      </c>
      <c r="I1664" t="s">
        <v>34</v>
      </c>
      <c r="J1664" s="3">
        <v>44342</v>
      </c>
      <c r="K1664">
        <v>1400</v>
      </c>
      <c r="L1664" t="s">
        <v>7091</v>
      </c>
      <c r="M1664" t="s">
        <v>211</v>
      </c>
      <c r="N1664" t="s">
        <v>7092</v>
      </c>
      <c r="O1664" t="s">
        <v>7093</v>
      </c>
      <c r="P1664" t="s">
        <v>51</v>
      </c>
      <c r="Q1664">
        <v>12</v>
      </c>
      <c r="R1664" t="s">
        <v>88</v>
      </c>
      <c r="S1664" t="s">
        <v>63</v>
      </c>
      <c r="T1664">
        <v>98886</v>
      </c>
      <c r="U1664" s="1">
        <v>45447</v>
      </c>
      <c r="V1664" t="s">
        <v>52</v>
      </c>
      <c r="W1664">
        <v>403197</v>
      </c>
      <c r="X1664" t="s">
        <v>7094</v>
      </c>
      <c r="Y1664">
        <v>747</v>
      </c>
      <c r="Z1664">
        <v>715</v>
      </c>
      <c r="AA1664">
        <v>6</v>
      </c>
      <c r="AB1664">
        <v>1716</v>
      </c>
      <c r="AC1664">
        <f>Table1_1[[#This Row],[Price]]*Table1_1[[#This Row],[Quantity]]</f>
        <v>4290</v>
      </c>
    </row>
    <row r="1665" spans="1:29" x14ac:dyDescent="0.3">
      <c r="A1665" t="s">
        <v>28</v>
      </c>
      <c r="B1665" t="s">
        <v>29</v>
      </c>
      <c r="C1665" t="s">
        <v>66</v>
      </c>
      <c r="D1665" t="s">
        <v>237</v>
      </c>
      <c r="E1665" t="s">
        <v>46</v>
      </c>
      <c r="F1665" t="s">
        <v>135</v>
      </c>
      <c r="G1665">
        <v>92</v>
      </c>
      <c r="H1665">
        <v>412402</v>
      </c>
      <c r="I1665" t="s">
        <v>34</v>
      </c>
      <c r="J1665" s="3">
        <v>45161</v>
      </c>
      <c r="K1665">
        <v>1400</v>
      </c>
      <c r="L1665" t="s">
        <v>7095</v>
      </c>
      <c r="M1665" t="s">
        <v>680</v>
      </c>
      <c r="N1665" t="s">
        <v>7096</v>
      </c>
      <c r="O1665" t="s">
        <v>7097</v>
      </c>
      <c r="P1665" t="s">
        <v>51</v>
      </c>
      <c r="Q1665">
        <v>8</v>
      </c>
      <c r="R1665" t="s">
        <v>88</v>
      </c>
      <c r="S1665" t="s">
        <v>41</v>
      </c>
      <c r="T1665">
        <v>94322</v>
      </c>
      <c r="U1665" s="1">
        <v>45597</v>
      </c>
      <c r="V1665" t="s">
        <v>42</v>
      </c>
      <c r="W1665">
        <v>793613</v>
      </c>
      <c r="X1665" t="s">
        <v>7098</v>
      </c>
      <c r="Y1665">
        <v>900</v>
      </c>
      <c r="Z1665">
        <v>2007</v>
      </c>
      <c r="AA1665">
        <v>5</v>
      </c>
      <c r="AB1665">
        <v>4014</v>
      </c>
      <c r="AC1665">
        <f>Table1_1[[#This Row],[Price]]*Table1_1[[#This Row],[Quantity]]</f>
        <v>10035</v>
      </c>
    </row>
    <row r="1666" spans="1:29" x14ac:dyDescent="0.3">
      <c r="A1666" t="s">
        <v>28</v>
      </c>
      <c r="B1666" t="s">
        <v>29</v>
      </c>
      <c r="C1666" t="s">
        <v>193</v>
      </c>
      <c r="D1666" t="s">
        <v>511</v>
      </c>
      <c r="E1666" t="s">
        <v>56</v>
      </c>
      <c r="F1666" t="s">
        <v>135</v>
      </c>
      <c r="G1666">
        <v>78</v>
      </c>
      <c r="H1666">
        <v>432445</v>
      </c>
      <c r="I1666" t="s">
        <v>34</v>
      </c>
      <c r="J1666" s="3">
        <v>45609</v>
      </c>
      <c r="K1666">
        <v>950</v>
      </c>
      <c r="L1666" t="s">
        <v>7099</v>
      </c>
      <c r="M1666" t="s">
        <v>670</v>
      </c>
      <c r="N1666" t="s">
        <v>7100</v>
      </c>
      <c r="O1666" t="s">
        <v>7101</v>
      </c>
      <c r="P1666" t="s">
        <v>39</v>
      </c>
      <c r="Q1666">
        <v>6</v>
      </c>
      <c r="R1666" t="s">
        <v>40</v>
      </c>
      <c r="S1666" t="s">
        <v>79</v>
      </c>
      <c r="T1666">
        <v>16979</v>
      </c>
      <c r="U1666" s="1">
        <v>45294</v>
      </c>
      <c r="V1666" t="s">
        <v>111</v>
      </c>
      <c r="W1666">
        <v>836658</v>
      </c>
      <c r="X1666" t="s">
        <v>7102</v>
      </c>
      <c r="Y1666">
        <v>449</v>
      </c>
      <c r="Z1666">
        <v>1562</v>
      </c>
      <c r="AA1666">
        <v>7</v>
      </c>
      <c r="AB1666">
        <v>4373.6000000000004</v>
      </c>
      <c r="AC1666">
        <f>Table1_1[[#This Row],[Price]]*Table1_1[[#This Row],[Quantity]]</f>
        <v>10934</v>
      </c>
    </row>
    <row r="1667" spans="1:29" x14ac:dyDescent="0.3">
      <c r="A1667" t="s">
        <v>28</v>
      </c>
      <c r="B1667" t="s">
        <v>29</v>
      </c>
      <c r="C1667" t="s">
        <v>157</v>
      </c>
      <c r="D1667" t="s">
        <v>31</v>
      </c>
      <c r="E1667" t="s">
        <v>46</v>
      </c>
      <c r="F1667" t="s">
        <v>150</v>
      </c>
      <c r="G1667">
        <v>12</v>
      </c>
      <c r="H1667">
        <v>431588</v>
      </c>
      <c r="I1667" t="s">
        <v>58</v>
      </c>
      <c r="J1667" s="3">
        <v>44390</v>
      </c>
      <c r="K1667">
        <v>1400</v>
      </c>
      <c r="L1667" t="s">
        <v>7103</v>
      </c>
      <c r="M1667" t="s">
        <v>244</v>
      </c>
      <c r="N1667" t="s">
        <v>7104</v>
      </c>
      <c r="O1667">
        <v>6082186522</v>
      </c>
      <c r="P1667" t="s">
        <v>39</v>
      </c>
      <c r="Q1667">
        <v>20</v>
      </c>
      <c r="R1667" t="s">
        <v>88</v>
      </c>
      <c r="S1667" t="s">
        <v>79</v>
      </c>
      <c r="T1667">
        <v>62932</v>
      </c>
      <c r="U1667" s="1">
        <v>45339</v>
      </c>
      <c r="V1667" t="s">
        <v>119</v>
      </c>
      <c r="W1667">
        <v>672333</v>
      </c>
      <c r="X1667" t="s">
        <v>7105</v>
      </c>
      <c r="Y1667">
        <v>506</v>
      </c>
      <c r="Z1667">
        <v>1588</v>
      </c>
      <c r="AA1667">
        <v>4</v>
      </c>
      <c r="AB1667">
        <v>2540.8000000000002</v>
      </c>
      <c r="AC1667">
        <f>Table1_1[[#This Row],[Price]]*Table1_1[[#This Row],[Quantity]]</f>
        <v>6352</v>
      </c>
    </row>
    <row r="1668" spans="1:29" x14ac:dyDescent="0.3">
      <c r="A1668" t="s">
        <v>28</v>
      </c>
      <c r="B1668" t="s">
        <v>29</v>
      </c>
      <c r="C1668" t="s">
        <v>193</v>
      </c>
      <c r="D1668" t="s">
        <v>254</v>
      </c>
      <c r="E1668" t="s">
        <v>46</v>
      </c>
      <c r="F1668" t="s">
        <v>135</v>
      </c>
      <c r="G1668">
        <v>41</v>
      </c>
      <c r="H1668">
        <v>431975</v>
      </c>
      <c r="I1668" t="s">
        <v>34</v>
      </c>
      <c r="J1668" s="3">
        <v>44460</v>
      </c>
      <c r="K1668">
        <v>1100</v>
      </c>
      <c r="L1668" t="s">
        <v>7106</v>
      </c>
      <c r="M1668" t="s">
        <v>177</v>
      </c>
      <c r="N1668" t="s">
        <v>7107</v>
      </c>
      <c r="O1668" t="s">
        <v>7108</v>
      </c>
      <c r="P1668" t="s">
        <v>39</v>
      </c>
      <c r="Q1668">
        <v>5</v>
      </c>
      <c r="R1668" t="s">
        <v>88</v>
      </c>
      <c r="S1668" t="s">
        <v>63</v>
      </c>
      <c r="T1668">
        <v>43189</v>
      </c>
      <c r="U1668" s="1">
        <v>45570</v>
      </c>
      <c r="V1668" t="s">
        <v>155</v>
      </c>
      <c r="W1668">
        <v>904678</v>
      </c>
      <c r="X1668" t="s">
        <v>7109</v>
      </c>
      <c r="Y1668">
        <v>959</v>
      </c>
      <c r="Z1668">
        <v>2802</v>
      </c>
      <c r="AA1668">
        <v>1</v>
      </c>
      <c r="AB1668">
        <v>1120.8</v>
      </c>
      <c r="AC1668">
        <f>Table1_1[[#This Row],[Price]]*Table1_1[[#This Row],[Quantity]]</f>
        <v>2802</v>
      </c>
    </row>
    <row r="1669" spans="1:29" x14ac:dyDescent="0.3">
      <c r="A1669" t="s">
        <v>28</v>
      </c>
      <c r="B1669" t="s">
        <v>29</v>
      </c>
      <c r="C1669" t="s">
        <v>157</v>
      </c>
      <c r="D1669" t="s">
        <v>142</v>
      </c>
      <c r="E1669" t="s">
        <v>32</v>
      </c>
      <c r="F1669" t="s">
        <v>150</v>
      </c>
      <c r="G1669">
        <v>30</v>
      </c>
      <c r="H1669">
        <v>438046</v>
      </c>
      <c r="I1669" t="s">
        <v>34</v>
      </c>
      <c r="J1669" s="3">
        <v>43840</v>
      </c>
      <c r="K1669">
        <v>1200</v>
      </c>
      <c r="L1669" t="s">
        <v>7110</v>
      </c>
      <c r="M1669" t="s">
        <v>36</v>
      </c>
      <c r="N1669" t="s">
        <v>7111</v>
      </c>
      <c r="O1669">
        <v>8926499488</v>
      </c>
      <c r="P1669" t="s">
        <v>87</v>
      </c>
      <c r="Q1669">
        <v>16</v>
      </c>
      <c r="R1669" t="s">
        <v>88</v>
      </c>
      <c r="S1669" t="s">
        <v>118</v>
      </c>
      <c r="T1669">
        <v>95539</v>
      </c>
      <c r="U1669" s="1">
        <v>45451</v>
      </c>
      <c r="V1669" t="s">
        <v>52</v>
      </c>
      <c r="W1669">
        <v>159135</v>
      </c>
      <c r="X1669" t="s">
        <v>7112</v>
      </c>
      <c r="Y1669">
        <v>936</v>
      </c>
      <c r="Z1669">
        <v>2383</v>
      </c>
      <c r="AA1669">
        <v>3</v>
      </c>
      <c r="AB1669">
        <v>2859.6000000000004</v>
      </c>
      <c r="AC1669">
        <f>Table1_1[[#This Row],[Price]]*Table1_1[[#This Row],[Quantity]]</f>
        <v>7149</v>
      </c>
    </row>
    <row r="1670" spans="1:29" x14ac:dyDescent="0.3">
      <c r="A1670" t="s">
        <v>28</v>
      </c>
      <c r="B1670" t="s">
        <v>29</v>
      </c>
      <c r="C1670" t="s">
        <v>91</v>
      </c>
      <c r="D1670" t="s">
        <v>349</v>
      </c>
      <c r="E1670" t="s">
        <v>32</v>
      </c>
      <c r="F1670" t="s">
        <v>99</v>
      </c>
      <c r="G1670">
        <v>38</v>
      </c>
      <c r="H1670">
        <v>428537</v>
      </c>
      <c r="I1670" t="s">
        <v>58</v>
      </c>
      <c r="J1670" s="3">
        <v>44202</v>
      </c>
      <c r="K1670">
        <v>950</v>
      </c>
      <c r="L1670" t="s">
        <v>7113</v>
      </c>
      <c r="M1670" t="s">
        <v>250</v>
      </c>
      <c r="N1670" t="s">
        <v>7114</v>
      </c>
      <c r="O1670" t="s">
        <v>7115</v>
      </c>
      <c r="P1670" t="s">
        <v>87</v>
      </c>
      <c r="Q1670">
        <v>6</v>
      </c>
      <c r="R1670" t="s">
        <v>88</v>
      </c>
      <c r="S1670" t="s">
        <v>41</v>
      </c>
      <c r="T1670">
        <v>88176</v>
      </c>
      <c r="U1670" s="1">
        <v>45542</v>
      </c>
      <c r="V1670" t="s">
        <v>180</v>
      </c>
      <c r="W1670">
        <v>610220</v>
      </c>
      <c r="X1670" t="s">
        <v>7116</v>
      </c>
      <c r="Y1670">
        <v>538</v>
      </c>
      <c r="Z1670">
        <v>605</v>
      </c>
      <c r="AA1670">
        <v>5</v>
      </c>
      <c r="AB1670">
        <v>1210</v>
      </c>
      <c r="AC1670">
        <f>Table1_1[[#This Row],[Price]]*Table1_1[[#This Row],[Quantity]]</f>
        <v>3025</v>
      </c>
    </row>
    <row r="1671" spans="1:29" x14ac:dyDescent="0.3">
      <c r="A1671" t="s">
        <v>28</v>
      </c>
      <c r="B1671" t="s">
        <v>29</v>
      </c>
      <c r="C1671" t="s">
        <v>54</v>
      </c>
      <c r="D1671" t="s">
        <v>254</v>
      </c>
      <c r="E1671" t="s">
        <v>32</v>
      </c>
      <c r="F1671" t="s">
        <v>135</v>
      </c>
      <c r="G1671">
        <v>24</v>
      </c>
      <c r="H1671">
        <v>405115</v>
      </c>
      <c r="I1671" t="s">
        <v>58</v>
      </c>
      <c r="J1671" s="3">
        <v>44351</v>
      </c>
      <c r="K1671">
        <v>1400</v>
      </c>
      <c r="L1671" t="s">
        <v>7117</v>
      </c>
      <c r="M1671" t="s">
        <v>818</v>
      </c>
      <c r="N1671" t="s">
        <v>7118</v>
      </c>
      <c r="O1671" t="s">
        <v>7119</v>
      </c>
      <c r="P1671" t="s">
        <v>51</v>
      </c>
      <c r="Q1671">
        <v>19</v>
      </c>
      <c r="R1671" t="s">
        <v>88</v>
      </c>
      <c r="S1671" t="s">
        <v>41</v>
      </c>
      <c r="T1671">
        <v>28576</v>
      </c>
      <c r="U1671" s="1">
        <v>45347</v>
      </c>
      <c r="V1671" t="s">
        <v>119</v>
      </c>
      <c r="W1671">
        <v>120303</v>
      </c>
      <c r="X1671" t="s">
        <v>7120</v>
      </c>
      <c r="Y1671">
        <v>761</v>
      </c>
      <c r="Z1671">
        <v>2872</v>
      </c>
      <c r="AA1671">
        <v>1</v>
      </c>
      <c r="AB1671">
        <v>1148.8</v>
      </c>
      <c r="AC1671">
        <f>Table1_1[[#This Row],[Price]]*Table1_1[[#This Row],[Quantity]]</f>
        <v>2872</v>
      </c>
    </row>
    <row r="1672" spans="1:29" x14ac:dyDescent="0.3">
      <c r="A1672" t="s">
        <v>28</v>
      </c>
      <c r="B1672" t="s">
        <v>29</v>
      </c>
      <c r="C1672" t="s">
        <v>54</v>
      </c>
      <c r="D1672" t="s">
        <v>149</v>
      </c>
      <c r="E1672" t="s">
        <v>56</v>
      </c>
      <c r="F1672" t="s">
        <v>47</v>
      </c>
      <c r="G1672">
        <v>10</v>
      </c>
      <c r="H1672">
        <v>429370</v>
      </c>
      <c r="I1672" t="s">
        <v>58</v>
      </c>
      <c r="J1672" s="3">
        <v>45110</v>
      </c>
      <c r="K1672">
        <v>1300</v>
      </c>
      <c r="L1672" t="s">
        <v>7121</v>
      </c>
      <c r="M1672" t="s">
        <v>1147</v>
      </c>
      <c r="N1672" t="s">
        <v>7122</v>
      </c>
      <c r="O1672" t="s">
        <v>7123</v>
      </c>
      <c r="P1672" t="s">
        <v>51</v>
      </c>
      <c r="Q1672">
        <v>12</v>
      </c>
      <c r="R1672" t="s">
        <v>88</v>
      </c>
      <c r="S1672" t="s">
        <v>41</v>
      </c>
      <c r="T1672">
        <v>77657</v>
      </c>
      <c r="U1672" s="1">
        <v>45574</v>
      </c>
      <c r="V1672" t="s">
        <v>155</v>
      </c>
      <c r="W1672">
        <v>999401</v>
      </c>
      <c r="X1672" t="s">
        <v>7124</v>
      </c>
      <c r="Y1672">
        <v>464</v>
      </c>
      <c r="Z1672">
        <v>634</v>
      </c>
      <c r="AA1672">
        <v>8</v>
      </c>
      <c r="AB1672">
        <v>2028.8000000000002</v>
      </c>
      <c r="AC1672">
        <f>Table1_1[[#This Row],[Price]]*Table1_1[[#This Row],[Quantity]]</f>
        <v>5072</v>
      </c>
    </row>
    <row r="1673" spans="1:29" x14ac:dyDescent="0.3">
      <c r="A1673" t="s">
        <v>28</v>
      </c>
      <c r="B1673" t="s">
        <v>29</v>
      </c>
      <c r="C1673" t="s">
        <v>54</v>
      </c>
      <c r="D1673" t="s">
        <v>261</v>
      </c>
      <c r="E1673" t="s">
        <v>32</v>
      </c>
      <c r="F1673" t="s">
        <v>113</v>
      </c>
      <c r="G1673">
        <v>1</v>
      </c>
      <c r="H1673">
        <v>410255</v>
      </c>
      <c r="I1673" t="s">
        <v>58</v>
      </c>
      <c r="J1673" s="3">
        <v>45256</v>
      </c>
      <c r="K1673">
        <v>800</v>
      </c>
      <c r="L1673" t="s">
        <v>7125</v>
      </c>
      <c r="M1673" t="s">
        <v>85</v>
      </c>
      <c r="N1673" t="s">
        <v>7126</v>
      </c>
      <c r="O1673" t="s">
        <v>7127</v>
      </c>
      <c r="P1673" t="s">
        <v>87</v>
      </c>
      <c r="Q1673">
        <v>11</v>
      </c>
      <c r="R1673" t="s">
        <v>40</v>
      </c>
      <c r="S1673" t="s">
        <v>63</v>
      </c>
      <c r="T1673">
        <v>21136</v>
      </c>
      <c r="U1673" s="1">
        <v>45519</v>
      </c>
      <c r="V1673" t="s">
        <v>64</v>
      </c>
      <c r="W1673">
        <v>696342</v>
      </c>
      <c r="X1673" t="s">
        <v>7128</v>
      </c>
      <c r="Y1673">
        <v>352</v>
      </c>
      <c r="Z1673">
        <v>2073</v>
      </c>
      <c r="AA1673">
        <v>2</v>
      </c>
      <c r="AB1673">
        <v>1658.4</v>
      </c>
      <c r="AC1673">
        <f>Table1_1[[#This Row],[Price]]*Table1_1[[#This Row],[Quantity]]</f>
        <v>4146</v>
      </c>
    </row>
    <row r="1674" spans="1:29" x14ac:dyDescent="0.3">
      <c r="A1674" t="s">
        <v>28</v>
      </c>
      <c r="B1674" t="s">
        <v>29</v>
      </c>
      <c r="C1674" t="s">
        <v>54</v>
      </c>
      <c r="D1674" t="s">
        <v>187</v>
      </c>
      <c r="E1674" t="s">
        <v>56</v>
      </c>
      <c r="F1674" t="s">
        <v>83</v>
      </c>
      <c r="G1674">
        <v>42</v>
      </c>
      <c r="H1674">
        <v>436580</v>
      </c>
      <c r="I1674" t="s">
        <v>58</v>
      </c>
      <c r="J1674" s="3">
        <v>44170</v>
      </c>
      <c r="K1674">
        <v>950</v>
      </c>
      <c r="L1674" t="s">
        <v>7129</v>
      </c>
      <c r="M1674" t="s">
        <v>869</v>
      </c>
      <c r="N1674" t="s">
        <v>7130</v>
      </c>
      <c r="O1674" t="s">
        <v>7131</v>
      </c>
      <c r="P1674" t="s">
        <v>39</v>
      </c>
      <c r="Q1674">
        <v>14</v>
      </c>
      <c r="R1674" t="s">
        <v>88</v>
      </c>
      <c r="S1674" t="s">
        <v>118</v>
      </c>
      <c r="T1674">
        <v>38575</v>
      </c>
      <c r="U1674" s="1">
        <v>45548</v>
      </c>
      <c r="V1674" t="s">
        <v>180</v>
      </c>
      <c r="W1674">
        <v>594610</v>
      </c>
      <c r="X1674" t="s">
        <v>7132</v>
      </c>
      <c r="Y1674">
        <v>960</v>
      </c>
      <c r="Z1674">
        <v>2560</v>
      </c>
      <c r="AA1674">
        <v>8</v>
      </c>
      <c r="AB1674">
        <v>8192</v>
      </c>
      <c r="AC1674">
        <f>Table1_1[[#This Row],[Price]]*Table1_1[[#This Row],[Quantity]]</f>
        <v>20480</v>
      </c>
    </row>
    <row r="1675" spans="1:29" x14ac:dyDescent="0.3">
      <c r="A1675" t="s">
        <v>28</v>
      </c>
      <c r="B1675" t="s">
        <v>29</v>
      </c>
      <c r="C1675" t="s">
        <v>157</v>
      </c>
      <c r="D1675" t="s">
        <v>349</v>
      </c>
      <c r="E1675" t="s">
        <v>46</v>
      </c>
      <c r="F1675" t="s">
        <v>175</v>
      </c>
      <c r="G1675">
        <v>23</v>
      </c>
      <c r="H1675">
        <v>430007</v>
      </c>
      <c r="I1675" t="s">
        <v>58</v>
      </c>
      <c r="J1675" s="3">
        <v>45406</v>
      </c>
      <c r="K1675">
        <v>800</v>
      </c>
      <c r="L1675" t="s">
        <v>7133</v>
      </c>
      <c r="M1675" t="s">
        <v>895</v>
      </c>
      <c r="N1675" t="s">
        <v>7134</v>
      </c>
      <c r="O1675" t="s">
        <v>7135</v>
      </c>
      <c r="P1675" t="s">
        <v>51</v>
      </c>
      <c r="Q1675">
        <v>17</v>
      </c>
      <c r="R1675" t="s">
        <v>88</v>
      </c>
      <c r="S1675" t="s">
        <v>79</v>
      </c>
      <c r="T1675">
        <v>80460</v>
      </c>
      <c r="U1675" s="1">
        <v>45520</v>
      </c>
      <c r="V1675" t="s">
        <v>64</v>
      </c>
      <c r="W1675">
        <v>212490</v>
      </c>
      <c r="X1675" t="s">
        <v>7136</v>
      </c>
      <c r="Y1675">
        <v>208</v>
      </c>
      <c r="Z1675">
        <v>2229</v>
      </c>
      <c r="AA1675">
        <v>3</v>
      </c>
      <c r="AB1675">
        <v>2674.8</v>
      </c>
      <c r="AC1675">
        <f>Table1_1[[#This Row],[Price]]*Table1_1[[#This Row],[Quantity]]</f>
        <v>6687</v>
      </c>
    </row>
    <row r="1676" spans="1:29" x14ac:dyDescent="0.3">
      <c r="A1676" t="s">
        <v>28</v>
      </c>
      <c r="B1676" t="s">
        <v>29</v>
      </c>
      <c r="C1676" t="s">
        <v>44</v>
      </c>
      <c r="D1676" t="s">
        <v>170</v>
      </c>
      <c r="E1676" t="s">
        <v>32</v>
      </c>
      <c r="F1676" t="s">
        <v>47</v>
      </c>
      <c r="G1676">
        <v>30</v>
      </c>
      <c r="H1676">
        <v>400427</v>
      </c>
      <c r="I1676" t="s">
        <v>58</v>
      </c>
      <c r="J1676" s="3">
        <v>44071</v>
      </c>
      <c r="K1676">
        <v>1200</v>
      </c>
      <c r="L1676" t="s">
        <v>7137</v>
      </c>
      <c r="M1676" t="s">
        <v>313</v>
      </c>
      <c r="N1676" t="s">
        <v>7138</v>
      </c>
      <c r="O1676" t="s">
        <v>7139</v>
      </c>
      <c r="P1676" t="s">
        <v>71</v>
      </c>
      <c r="Q1676">
        <v>17</v>
      </c>
      <c r="R1676" t="s">
        <v>88</v>
      </c>
      <c r="S1676" t="s">
        <v>63</v>
      </c>
      <c r="T1676">
        <v>71541</v>
      </c>
      <c r="U1676" s="1">
        <v>45616</v>
      </c>
      <c r="V1676" t="s">
        <v>42</v>
      </c>
      <c r="W1676">
        <v>433900</v>
      </c>
      <c r="X1676" t="s">
        <v>7140</v>
      </c>
      <c r="Y1676">
        <v>679</v>
      </c>
      <c r="Z1676">
        <v>2159</v>
      </c>
      <c r="AA1676">
        <v>1</v>
      </c>
      <c r="AB1676">
        <v>863.6</v>
      </c>
      <c r="AC1676">
        <f>Table1_1[[#This Row],[Price]]*Table1_1[[#This Row],[Quantity]]</f>
        <v>2159</v>
      </c>
    </row>
    <row r="1677" spans="1:29" x14ac:dyDescent="0.3">
      <c r="A1677" t="s">
        <v>28</v>
      </c>
      <c r="B1677" t="s">
        <v>29</v>
      </c>
      <c r="C1677" t="s">
        <v>193</v>
      </c>
      <c r="D1677" t="s">
        <v>74</v>
      </c>
      <c r="E1677" t="s">
        <v>32</v>
      </c>
      <c r="F1677" t="s">
        <v>106</v>
      </c>
      <c r="G1677">
        <v>67</v>
      </c>
      <c r="H1677">
        <v>402272</v>
      </c>
      <c r="I1677" t="s">
        <v>58</v>
      </c>
      <c r="J1677" s="3">
        <v>44187</v>
      </c>
      <c r="K1677">
        <v>1100</v>
      </c>
      <c r="L1677" t="s">
        <v>7141</v>
      </c>
      <c r="M1677" t="s">
        <v>856</v>
      </c>
      <c r="N1677" t="s">
        <v>7142</v>
      </c>
      <c r="O1677" t="s">
        <v>7143</v>
      </c>
      <c r="P1677" t="s">
        <v>87</v>
      </c>
      <c r="Q1677">
        <v>13</v>
      </c>
      <c r="R1677" t="s">
        <v>40</v>
      </c>
      <c r="S1677" t="s">
        <v>41</v>
      </c>
      <c r="T1677">
        <v>36458</v>
      </c>
      <c r="U1677" s="1">
        <v>45602</v>
      </c>
      <c r="V1677" t="s">
        <v>42</v>
      </c>
      <c r="W1677">
        <v>141550</v>
      </c>
      <c r="X1677" t="s">
        <v>7144</v>
      </c>
      <c r="Y1677">
        <v>447</v>
      </c>
      <c r="Z1677">
        <v>720</v>
      </c>
      <c r="AA1677">
        <v>5</v>
      </c>
      <c r="AB1677">
        <v>1440</v>
      </c>
      <c r="AC1677">
        <f>Table1_1[[#This Row],[Price]]*Table1_1[[#This Row],[Quantity]]</f>
        <v>3600</v>
      </c>
    </row>
    <row r="1678" spans="1:29" x14ac:dyDescent="0.3">
      <c r="A1678" t="s">
        <v>28</v>
      </c>
      <c r="B1678" t="s">
        <v>29</v>
      </c>
      <c r="C1678" t="s">
        <v>148</v>
      </c>
      <c r="D1678" t="s">
        <v>134</v>
      </c>
      <c r="E1678" t="s">
        <v>56</v>
      </c>
      <c r="F1678" t="s">
        <v>83</v>
      </c>
      <c r="G1678">
        <v>64</v>
      </c>
      <c r="H1678">
        <v>420173</v>
      </c>
      <c r="I1678" t="s">
        <v>58</v>
      </c>
      <c r="J1678" s="3">
        <v>44407</v>
      </c>
      <c r="K1678">
        <v>1300</v>
      </c>
      <c r="L1678" t="s">
        <v>7145</v>
      </c>
      <c r="M1678" t="s">
        <v>137</v>
      </c>
      <c r="N1678" t="s">
        <v>7146</v>
      </c>
      <c r="O1678" t="s">
        <v>7147</v>
      </c>
      <c r="P1678" t="s">
        <v>39</v>
      </c>
      <c r="Q1678">
        <v>5</v>
      </c>
      <c r="R1678" t="s">
        <v>88</v>
      </c>
      <c r="S1678" t="s">
        <v>118</v>
      </c>
      <c r="T1678">
        <v>94168</v>
      </c>
      <c r="U1678" s="1">
        <v>45486</v>
      </c>
      <c r="V1678" t="s">
        <v>126</v>
      </c>
      <c r="W1678">
        <v>160524</v>
      </c>
      <c r="X1678" t="s">
        <v>7148</v>
      </c>
      <c r="Y1678">
        <v>270</v>
      </c>
      <c r="Z1678">
        <v>2219</v>
      </c>
      <c r="AA1678">
        <v>1</v>
      </c>
      <c r="AB1678">
        <v>887.6</v>
      </c>
      <c r="AC1678">
        <f>Table1_1[[#This Row],[Price]]*Table1_1[[#This Row],[Quantity]]</f>
        <v>2219</v>
      </c>
    </row>
    <row r="1679" spans="1:29" x14ac:dyDescent="0.3">
      <c r="A1679" t="s">
        <v>28</v>
      </c>
      <c r="B1679" t="s">
        <v>29</v>
      </c>
      <c r="C1679" t="s">
        <v>157</v>
      </c>
      <c r="D1679" t="s">
        <v>637</v>
      </c>
      <c r="E1679" t="s">
        <v>32</v>
      </c>
      <c r="F1679" t="s">
        <v>150</v>
      </c>
      <c r="G1679">
        <v>33</v>
      </c>
      <c r="H1679">
        <v>405576</v>
      </c>
      <c r="I1679" t="s">
        <v>58</v>
      </c>
      <c r="J1679" s="3">
        <v>45158</v>
      </c>
      <c r="K1679">
        <v>1200</v>
      </c>
      <c r="L1679" t="s">
        <v>7149</v>
      </c>
      <c r="M1679" t="s">
        <v>747</v>
      </c>
      <c r="N1679" t="s">
        <v>7150</v>
      </c>
      <c r="O1679" t="s">
        <v>7151</v>
      </c>
      <c r="P1679" t="s">
        <v>71</v>
      </c>
      <c r="Q1679">
        <v>6</v>
      </c>
      <c r="R1679" t="s">
        <v>40</v>
      </c>
      <c r="S1679" t="s">
        <v>79</v>
      </c>
      <c r="T1679">
        <v>29974</v>
      </c>
      <c r="U1679" s="1">
        <v>45462</v>
      </c>
      <c r="V1679" t="s">
        <v>52</v>
      </c>
      <c r="W1679">
        <v>644621</v>
      </c>
      <c r="X1679" t="s">
        <v>7152</v>
      </c>
      <c r="Y1679">
        <v>958</v>
      </c>
      <c r="Z1679">
        <v>1743</v>
      </c>
      <c r="AA1679">
        <v>2</v>
      </c>
      <c r="AB1679">
        <v>1394.4</v>
      </c>
      <c r="AC1679">
        <f>Table1_1[[#This Row],[Price]]*Table1_1[[#This Row],[Quantity]]</f>
        <v>3486</v>
      </c>
    </row>
    <row r="1680" spans="1:29" x14ac:dyDescent="0.3">
      <c r="A1680" t="s">
        <v>28</v>
      </c>
      <c r="B1680" t="s">
        <v>29</v>
      </c>
      <c r="C1680" t="s">
        <v>66</v>
      </c>
      <c r="D1680" t="s">
        <v>560</v>
      </c>
      <c r="E1680" t="s">
        <v>56</v>
      </c>
      <c r="F1680" t="s">
        <v>175</v>
      </c>
      <c r="G1680">
        <v>27</v>
      </c>
      <c r="H1680">
        <v>405709</v>
      </c>
      <c r="I1680" t="s">
        <v>34</v>
      </c>
      <c r="J1680" s="3">
        <v>44935</v>
      </c>
      <c r="K1680">
        <v>1400</v>
      </c>
      <c r="L1680" t="s">
        <v>7153</v>
      </c>
      <c r="M1680" t="s">
        <v>366</v>
      </c>
      <c r="N1680" t="s">
        <v>7154</v>
      </c>
      <c r="O1680" t="s">
        <v>7155</v>
      </c>
      <c r="P1680" t="s">
        <v>51</v>
      </c>
      <c r="Q1680">
        <v>12</v>
      </c>
      <c r="R1680" t="s">
        <v>88</v>
      </c>
      <c r="S1680" t="s">
        <v>118</v>
      </c>
      <c r="T1680">
        <v>84062</v>
      </c>
      <c r="U1680" s="1">
        <v>45465</v>
      </c>
      <c r="V1680" t="s">
        <v>52</v>
      </c>
      <c r="W1680">
        <v>801139</v>
      </c>
      <c r="X1680" t="s">
        <v>7156</v>
      </c>
      <c r="Y1680">
        <v>748</v>
      </c>
      <c r="Z1680">
        <v>776</v>
      </c>
      <c r="AA1680">
        <v>4</v>
      </c>
      <c r="AB1680">
        <v>1241.6000000000001</v>
      </c>
      <c r="AC1680">
        <f>Table1_1[[#This Row],[Price]]*Table1_1[[#This Row],[Quantity]]</f>
        <v>3104</v>
      </c>
    </row>
    <row r="1681" spans="1:29" x14ac:dyDescent="0.3">
      <c r="A1681" t="s">
        <v>28</v>
      </c>
      <c r="B1681" t="s">
        <v>29</v>
      </c>
      <c r="C1681" t="s">
        <v>44</v>
      </c>
      <c r="D1681" t="s">
        <v>637</v>
      </c>
      <c r="E1681" t="s">
        <v>56</v>
      </c>
      <c r="F1681" t="s">
        <v>47</v>
      </c>
      <c r="G1681">
        <v>79</v>
      </c>
      <c r="H1681">
        <v>427526</v>
      </c>
      <c r="I1681" t="s">
        <v>58</v>
      </c>
      <c r="J1681" s="3">
        <v>44668</v>
      </c>
      <c r="K1681">
        <v>1400</v>
      </c>
      <c r="L1681" t="s">
        <v>7158</v>
      </c>
      <c r="M1681" t="s">
        <v>269</v>
      </c>
      <c r="N1681" t="s">
        <v>7159</v>
      </c>
      <c r="O1681" t="s">
        <v>7160</v>
      </c>
      <c r="P1681" t="s">
        <v>39</v>
      </c>
      <c r="Q1681">
        <v>5</v>
      </c>
      <c r="R1681" t="s">
        <v>88</v>
      </c>
      <c r="S1681" t="s">
        <v>118</v>
      </c>
      <c r="T1681">
        <v>46264</v>
      </c>
      <c r="U1681" s="1">
        <v>45361</v>
      </c>
      <c r="V1681" t="s">
        <v>72</v>
      </c>
      <c r="W1681">
        <v>939104</v>
      </c>
      <c r="X1681" t="s">
        <v>7161</v>
      </c>
      <c r="Y1681">
        <v>892</v>
      </c>
      <c r="Z1681">
        <v>2889</v>
      </c>
      <c r="AA1681">
        <v>2</v>
      </c>
      <c r="AB1681">
        <v>2311.2000000000003</v>
      </c>
      <c r="AC1681">
        <f>Table1_1[[#This Row],[Price]]*Table1_1[[#This Row],[Quantity]]</f>
        <v>5778</v>
      </c>
    </row>
    <row r="1682" spans="1:29" x14ac:dyDescent="0.3">
      <c r="A1682" t="s">
        <v>28</v>
      </c>
      <c r="B1682" t="s">
        <v>29</v>
      </c>
      <c r="C1682" t="s">
        <v>66</v>
      </c>
      <c r="D1682" t="s">
        <v>227</v>
      </c>
      <c r="E1682" t="s">
        <v>56</v>
      </c>
      <c r="F1682" t="s">
        <v>47</v>
      </c>
      <c r="G1682">
        <v>34</v>
      </c>
      <c r="H1682">
        <v>411009</v>
      </c>
      <c r="I1682" t="s">
        <v>34</v>
      </c>
      <c r="J1682" s="3">
        <v>44830</v>
      </c>
      <c r="K1682">
        <v>800</v>
      </c>
      <c r="L1682" t="s">
        <v>7163</v>
      </c>
      <c r="M1682" t="s">
        <v>60</v>
      </c>
      <c r="N1682" t="s">
        <v>7164</v>
      </c>
      <c r="O1682" t="s">
        <v>7165</v>
      </c>
      <c r="P1682" t="s">
        <v>87</v>
      </c>
      <c r="Q1682">
        <v>20</v>
      </c>
      <c r="R1682" t="s">
        <v>40</v>
      </c>
      <c r="S1682" t="s">
        <v>63</v>
      </c>
      <c r="T1682">
        <v>67153</v>
      </c>
      <c r="U1682" s="1">
        <v>45467</v>
      </c>
      <c r="V1682" t="s">
        <v>52</v>
      </c>
      <c r="W1682">
        <v>545622</v>
      </c>
      <c r="X1682" t="s">
        <v>7166</v>
      </c>
      <c r="Y1682">
        <v>872</v>
      </c>
      <c r="Z1682">
        <v>2554</v>
      </c>
      <c r="AA1682">
        <v>7</v>
      </c>
      <c r="AB1682">
        <v>7151.2000000000007</v>
      </c>
      <c r="AC1682">
        <f>Table1_1[[#This Row],[Price]]*Table1_1[[#This Row],[Quantity]]</f>
        <v>17878</v>
      </c>
    </row>
    <row r="1683" spans="1:29" x14ac:dyDescent="0.3">
      <c r="A1683" t="s">
        <v>28</v>
      </c>
      <c r="B1683" t="s">
        <v>29</v>
      </c>
      <c r="C1683" t="s">
        <v>148</v>
      </c>
      <c r="D1683" t="s">
        <v>411</v>
      </c>
      <c r="E1683" t="s">
        <v>56</v>
      </c>
      <c r="F1683" t="s">
        <v>135</v>
      </c>
      <c r="G1683">
        <v>79</v>
      </c>
      <c r="H1683">
        <v>427922</v>
      </c>
      <c r="I1683" t="s">
        <v>34</v>
      </c>
      <c r="J1683" s="3">
        <v>45093</v>
      </c>
      <c r="K1683">
        <v>1400</v>
      </c>
      <c r="L1683" t="s">
        <v>7168</v>
      </c>
      <c r="M1683" t="s">
        <v>1291</v>
      </c>
      <c r="N1683" t="s">
        <v>7169</v>
      </c>
      <c r="O1683" t="s">
        <v>7170</v>
      </c>
      <c r="P1683" t="s">
        <v>87</v>
      </c>
      <c r="Q1683">
        <v>12</v>
      </c>
      <c r="R1683" t="s">
        <v>40</v>
      </c>
      <c r="S1683" t="s">
        <v>79</v>
      </c>
      <c r="T1683">
        <v>40207</v>
      </c>
      <c r="U1683" s="1">
        <v>45370</v>
      </c>
      <c r="V1683" t="s">
        <v>72</v>
      </c>
      <c r="W1683">
        <v>373005</v>
      </c>
      <c r="X1683" t="s">
        <v>7171</v>
      </c>
      <c r="Y1683">
        <v>513</v>
      </c>
      <c r="Z1683">
        <v>1294</v>
      </c>
      <c r="AA1683">
        <v>1</v>
      </c>
      <c r="AB1683">
        <v>517.6</v>
      </c>
      <c r="AC1683">
        <f>Table1_1[[#This Row],[Price]]*Table1_1[[#This Row],[Quantity]]</f>
        <v>1294</v>
      </c>
    </row>
    <row r="1684" spans="1:29" x14ac:dyDescent="0.3">
      <c r="A1684" t="s">
        <v>28</v>
      </c>
      <c r="B1684" t="s">
        <v>29</v>
      </c>
      <c r="C1684" t="s">
        <v>30</v>
      </c>
      <c r="D1684" t="s">
        <v>98</v>
      </c>
      <c r="E1684" t="s">
        <v>46</v>
      </c>
      <c r="F1684" t="s">
        <v>150</v>
      </c>
      <c r="G1684">
        <v>80</v>
      </c>
      <c r="H1684">
        <v>406574</v>
      </c>
      <c r="I1684" t="s">
        <v>58</v>
      </c>
      <c r="J1684" s="3">
        <v>45060</v>
      </c>
      <c r="K1684">
        <v>1000</v>
      </c>
      <c r="L1684" t="s">
        <v>7172</v>
      </c>
      <c r="M1684" t="s">
        <v>552</v>
      </c>
      <c r="N1684" t="s">
        <v>7173</v>
      </c>
      <c r="O1684" t="s">
        <v>7174</v>
      </c>
      <c r="P1684" t="s">
        <v>39</v>
      </c>
      <c r="Q1684">
        <v>14</v>
      </c>
      <c r="R1684" t="s">
        <v>40</v>
      </c>
      <c r="S1684" t="s">
        <v>41</v>
      </c>
      <c r="T1684">
        <v>85238</v>
      </c>
      <c r="U1684" s="1">
        <v>45514</v>
      </c>
      <c r="V1684" t="s">
        <v>64</v>
      </c>
      <c r="W1684">
        <v>654899</v>
      </c>
      <c r="X1684" t="s">
        <v>7175</v>
      </c>
      <c r="Y1684">
        <v>780</v>
      </c>
      <c r="Z1684">
        <v>1940</v>
      </c>
      <c r="AA1684">
        <v>1</v>
      </c>
      <c r="AB1684">
        <v>776</v>
      </c>
      <c r="AC1684">
        <f>Table1_1[[#This Row],[Price]]*Table1_1[[#This Row],[Quantity]]</f>
        <v>1940</v>
      </c>
    </row>
    <row r="1685" spans="1:29" x14ac:dyDescent="0.3">
      <c r="A1685" t="s">
        <v>28</v>
      </c>
      <c r="B1685" t="s">
        <v>29</v>
      </c>
      <c r="C1685" t="s">
        <v>193</v>
      </c>
      <c r="D1685" t="s">
        <v>237</v>
      </c>
      <c r="E1685" t="s">
        <v>56</v>
      </c>
      <c r="F1685" t="s">
        <v>150</v>
      </c>
      <c r="G1685">
        <v>9</v>
      </c>
      <c r="H1685">
        <v>430319</v>
      </c>
      <c r="I1685" t="s">
        <v>34</v>
      </c>
      <c r="J1685" s="3">
        <v>44111</v>
      </c>
      <c r="K1685">
        <v>950</v>
      </c>
      <c r="L1685" t="s">
        <v>7176</v>
      </c>
      <c r="M1685" t="s">
        <v>895</v>
      </c>
      <c r="N1685" t="s">
        <v>7177</v>
      </c>
      <c r="O1685" t="s">
        <v>7178</v>
      </c>
      <c r="P1685" t="s">
        <v>51</v>
      </c>
      <c r="Q1685">
        <v>16</v>
      </c>
      <c r="R1685" t="s">
        <v>40</v>
      </c>
      <c r="S1685" t="s">
        <v>118</v>
      </c>
      <c r="T1685">
        <v>10507</v>
      </c>
      <c r="U1685" s="1">
        <v>45612</v>
      </c>
      <c r="V1685" t="s">
        <v>42</v>
      </c>
      <c r="W1685">
        <v>854308</v>
      </c>
      <c r="X1685" t="s">
        <v>7179</v>
      </c>
      <c r="Y1685">
        <v>553</v>
      </c>
      <c r="Z1685">
        <v>2828</v>
      </c>
      <c r="AA1685">
        <v>6</v>
      </c>
      <c r="AB1685">
        <v>6787.2000000000007</v>
      </c>
      <c r="AC1685">
        <f>Table1_1[[#This Row],[Price]]*Table1_1[[#This Row],[Quantity]]</f>
        <v>16968</v>
      </c>
    </row>
    <row r="1686" spans="1:29" x14ac:dyDescent="0.3">
      <c r="A1686" t="s">
        <v>28</v>
      </c>
      <c r="B1686" t="s">
        <v>29</v>
      </c>
      <c r="C1686" t="s">
        <v>91</v>
      </c>
      <c r="D1686" t="s">
        <v>92</v>
      </c>
      <c r="E1686" t="s">
        <v>56</v>
      </c>
      <c r="F1686" t="s">
        <v>99</v>
      </c>
      <c r="G1686">
        <v>87</v>
      </c>
      <c r="H1686">
        <v>417371</v>
      </c>
      <c r="I1686" t="s">
        <v>58</v>
      </c>
      <c r="J1686" s="3">
        <v>45249</v>
      </c>
      <c r="K1686">
        <v>950</v>
      </c>
      <c r="L1686" t="s">
        <v>7180</v>
      </c>
      <c r="M1686" t="s">
        <v>276</v>
      </c>
      <c r="N1686" t="s">
        <v>7181</v>
      </c>
      <c r="O1686" t="s">
        <v>7182</v>
      </c>
      <c r="P1686" t="s">
        <v>87</v>
      </c>
      <c r="Q1686">
        <v>4</v>
      </c>
      <c r="R1686" t="s">
        <v>88</v>
      </c>
      <c r="S1686" t="s">
        <v>118</v>
      </c>
      <c r="T1686">
        <v>82869</v>
      </c>
      <c r="U1686" s="1">
        <v>45320</v>
      </c>
      <c r="V1686" t="s">
        <v>111</v>
      </c>
      <c r="W1686">
        <v>578095</v>
      </c>
      <c r="X1686" t="s">
        <v>7183</v>
      </c>
      <c r="Y1686">
        <v>981</v>
      </c>
      <c r="Z1686">
        <v>2259</v>
      </c>
      <c r="AA1686">
        <v>4</v>
      </c>
      <c r="AB1686">
        <v>3614.4</v>
      </c>
      <c r="AC1686">
        <f>Table1_1[[#This Row],[Price]]*Table1_1[[#This Row],[Quantity]]</f>
        <v>9036</v>
      </c>
    </row>
    <row r="1687" spans="1:29" x14ac:dyDescent="0.3">
      <c r="A1687" t="s">
        <v>28</v>
      </c>
      <c r="B1687" t="s">
        <v>29</v>
      </c>
      <c r="C1687" t="s">
        <v>30</v>
      </c>
      <c r="D1687" t="s">
        <v>274</v>
      </c>
      <c r="E1687" t="s">
        <v>56</v>
      </c>
      <c r="F1687" t="s">
        <v>150</v>
      </c>
      <c r="G1687">
        <v>12</v>
      </c>
      <c r="H1687">
        <v>410371</v>
      </c>
      <c r="I1687" t="s">
        <v>58</v>
      </c>
      <c r="J1687" s="3">
        <v>44084</v>
      </c>
      <c r="K1687">
        <v>1100</v>
      </c>
      <c r="L1687" t="s">
        <v>7184</v>
      </c>
      <c r="M1687" t="s">
        <v>1460</v>
      </c>
      <c r="N1687" t="s">
        <v>7185</v>
      </c>
      <c r="O1687" t="s">
        <v>7186</v>
      </c>
      <c r="P1687" t="s">
        <v>71</v>
      </c>
      <c r="Q1687">
        <v>20</v>
      </c>
      <c r="R1687" t="s">
        <v>40</v>
      </c>
      <c r="S1687" t="s">
        <v>118</v>
      </c>
      <c r="T1687">
        <v>42373</v>
      </c>
      <c r="U1687" s="1">
        <v>45585</v>
      </c>
      <c r="V1687" t="s">
        <v>155</v>
      </c>
      <c r="W1687">
        <v>265328</v>
      </c>
      <c r="X1687" t="s">
        <v>7187</v>
      </c>
      <c r="Y1687">
        <v>429</v>
      </c>
      <c r="Z1687">
        <v>2917</v>
      </c>
      <c r="AA1687">
        <v>3</v>
      </c>
      <c r="AB1687">
        <v>3500.4</v>
      </c>
      <c r="AC1687">
        <f>Table1_1[[#This Row],[Price]]*Table1_1[[#This Row],[Quantity]]</f>
        <v>8751</v>
      </c>
    </row>
    <row r="1688" spans="1:29" x14ac:dyDescent="0.3">
      <c r="A1688" t="s">
        <v>28</v>
      </c>
      <c r="B1688" t="s">
        <v>29</v>
      </c>
      <c r="C1688" t="s">
        <v>91</v>
      </c>
      <c r="D1688" t="s">
        <v>220</v>
      </c>
      <c r="E1688" t="s">
        <v>56</v>
      </c>
      <c r="F1688" t="s">
        <v>47</v>
      </c>
      <c r="G1688">
        <v>37</v>
      </c>
      <c r="H1688">
        <v>438795</v>
      </c>
      <c r="I1688" t="s">
        <v>58</v>
      </c>
      <c r="J1688" s="3">
        <v>44355</v>
      </c>
      <c r="K1688">
        <v>800</v>
      </c>
      <c r="L1688" t="s">
        <v>7188</v>
      </c>
      <c r="M1688" t="s">
        <v>731</v>
      </c>
      <c r="N1688" t="s">
        <v>7189</v>
      </c>
      <c r="O1688" t="s">
        <v>7190</v>
      </c>
      <c r="P1688" t="s">
        <v>51</v>
      </c>
      <c r="Q1688">
        <v>4</v>
      </c>
      <c r="R1688" t="s">
        <v>88</v>
      </c>
      <c r="S1688" t="s">
        <v>118</v>
      </c>
      <c r="T1688">
        <v>70401</v>
      </c>
      <c r="U1688" s="1">
        <v>45444</v>
      </c>
      <c r="V1688" t="s">
        <v>52</v>
      </c>
      <c r="W1688">
        <v>625670</v>
      </c>
      <c r="X1688" t="s">
        <v>7191</v>
      </c>
      <c r="Y1688">
        <v>268</v>
      </c>
      <c r="Z1688">
        <v>1028</v>
      </c>
      <c r="AA1688">
        <v>8</v>
      </c>
      <c r="AB1688">
        <v>3289.6000000000004</v>
      </c>
      <c r="AC1688">
        <f>Table1_1[[#This Row],[Price]]*Table1_1[[#This Row],[Quantity]]</f>
        <v>8224</v>
      </c>
    </row>
    <row r="1689" spans="1:29" x14ac:dyDescent="0.3">
      <c r="A1689" t="s">
        <v>28</v>
      </c>
      <c r="B1689" t="s">
        <v>29</v>
      </c>
      <c r="C1689" t="s">
        <v>44</v>
      </c>
      <c r="D1689" t="s">
        <v>421</v>
      </c>
      <c r="E1689" t="s">
        <v>46</v>
      </c>
      <c r="F1689" t="s">
        <v>106</v>
      </c>
      <c r="G1689">
        <v>72</v>
      </c>
      <c r="H1689">
        <v>428207</v>
      </c>
      <c r="I1689" t="s">
        <v>34</v>
      </c>
      <c r="J1689" s="3">
        <v>45112</v>
      </c>
      <c r="K1689">
        <v>1400</v>
      </c>
      <c r="L1689" t="s">
        <v>7193</v>
      </c>
      <c r="M1689" t="s">
        <v>282</v>
      </c>
      <c r="N1689" t="s">
        <v>7194</v>
      </c>
      <c r="O1689" t="s">
        <v>7195</v>
      </c>
      <c r="P1689" t="s">
        <v>87</v>
      </c>
      <c r="Q1689">
        <v>20</v>
      </c>
      <c r="R1689" t="s">
        <v>88</v>
      </c>
      <c r="S1689" t="s">
        <v>118</v>
      </c>
      <c r="T1689">
        <v>90212</v>
      </c>
      <c r="U1689" s="1">
        <v>45421</v>
      </c>
      <c r="V1689" t="s">
        <v>140</v>
      </c>
      <c r="W1689">
        <v>741027</v>
      </c>
      <c r="X1689" t="s">
        <v>7196</v>
      </c>
      <c r="Y1689">
        <v>820</v>
      </c>
      <c r="Z1689">
        <v>1270</v>
      </c>
      <c r="AA1689">
        <v>2</v>
      </c>
      <c r="AB1689">
        <v>1016</v>
      </c>
      <c r="AC1689">
        <f>Table1_1[[#This Row],[Price]]*Table1_1[[#This Row],[Quantity]]</f>
        <v>2540</v>
      </c>
    </row>
    <row r="1690" spans="1:29" x14ac:dyDescent="0.3">
      <c r="A1690" t="s">
        <v>28</v>
      </c>
      <c r="B1690" t="s">
        <v>29</v>
      </c>
      <c r="C1690" t="s">
        <v>157</v>
      </c>
      <c r="D1690" t="s">
        <v>261</v>
      </c>
      <c r="E1690" t="s">
        <v>32</v>
      </c>
      <c r="F1690" t="s">
        <v>83</v>
      </c>
      <c r="G1690">
        <v>49</v>
      </c>
      <c r="H1690">
        <v>425453</v>
      </c>
      <c r="I1690" t="s">
        <v>58</v>
      </c>
      <c r="J1690" s="3">
        <v>44819</v>
      </c>
      <c r="K1690">
        <v>950</v>
      </c>
      <c r="L1690" t="s">
        <v>7197</v>
      </c>
      <c r="M1690" t="s">
        <v>129</v>
      </c>
      <c r="N1690" t="s">
        <v>7198</v>
      </c>
      <c r="O1690" t="s">
        <v>7199</v>
      </c>
      <c r="P1690" t="s">
        <v>39</v>
      </c>
      <c r="Q1690">
        <v>11</v>
      </c>
      <c r="R1690" t="s">
        <v>40</v>
      </c>
      <c r="S1690" t="s">
        <v>79</v>
      </c>
      <c r="T1690">
        <v>66146</v>
      </c>
      <c r="U1690" s="1">
        <v>45507</v>
      </c>
      <c r="V1690" t="s">
        <v>64</v>
      </c>
      <c r="W1690">
        <v>274187</v>
      </c>
      <c r="X1690" t="s">
        <v>7200</v>
      </c>
      <c r="Y1690">
        <v>745</v>
      </c>
      <c r="Z1690">
        <v>1827</v>
      </c>
      <c r="AA1690">
        <v>3</v>
      </c>
      <c r="AB1690">
        <v>2192.4</v>
      </c>
      <c r="AC1690">
        <f>Table1_1[[#This Row],[Price]]*Table1_1[[#This Row],[Quantity]]</f>
        <v>5481</v>
      </c>
    </row>
    <row r="1691" spans="1:29" x14ac:dyDescent="0.3">
      <c r="A1691" t="s">
        <v>28</v>
      </c>
      <c r="B1691" t="s">
        <v>29</v>
      </c>
      <c r="C1691" t="s">
        <v>193</v>
      </c>
      <c r="D1691" t="s">
        <v>149</v>
      </c>
      <c r="E1691" t="s">
        <v>46</v>
      </c>
      <c r="F1691" t="s">
        <v>33</v>
      </c>
      <c r="G1691">
        <v>91</v>
      </c>
      <c r="H1691">
        <v>427221</v>
      </c>
      <c r="I1691" t="s">
        <v>58</v>
      </c>
      <c r="J1691" s="3">
        <v>44295</v>
      </c>
      <c r="K1691">
        <v>800</v>
      </c>
      <c r="L1691" t="s">
        <v>7201</v>
      </c>
      <c r="M1691" t="s">
        <v>282</v>
      </c>
      <c r="N1691" t="s">
        <v>7202</v>
      </c>
      <c r="O1691" t="s">
        <v>7203</v>
      </c>
      <c r="P1691" t="s">
        <v>51</v>
      </c>
      <c r="Q1691">
        <v>15</v>
      </c>
      <c r="R1691" t="s">
        <v>40</v>
      </c>
      <c r="S1691" t="s">
        <v>41</v>
      </c>
      <c r="T1691">
        <v>25331</v>
      </c>
      <c r="U1691" s="1">
        <v>45496</v>
      </c>
      <c r="V1691" t="s">
        <v>126</v>
      </c>
      <c r="W1691">
        <v>749601</v>
      </c>
      <c r="X1691" t="s">
        <v>7204</v>
      </c>
      <c r="Y1691">
        <v>322</v>
      </c>
      <c r="Z1691">
        <v>898</v>
      </c>
      <c r="AA1691">
        <v>1</v>
      </c>
      <c r="AB1691">
        <v>359.20000000000005</v>
      </c>
      <c r="AC1691">
        <f>Table1_1[[#This Row],[Price]]*Table1_1[[#This Row],[Quantity]]</f>
        <v>898</v>
      </c>
    </row>
    <row r="1692" spans="1:29" x14ac:dyDescent="0.3">
      <c r="A1692" t="s">
        <v>28</v>
      </c>
      <c r="B1692" t="s">
        <v>29</v>
      </c>
      <c r="C1692" t="s">
        <v>91</v>
      </c>
      <c r="D1692" t="s">
        <v>621</v>
      </c>
      <c r="E1692" t="s">
        <v>56</v>
      </c>
      <c r="F1692" t="s">
        <v>150</v>
      </c>
      <c r="G1692">
        <v>46</v>
      </c>
      <c r="H1692">
        <v>418043</v>
      </c>
      <c r="I1692" t="s">
        <v>34</v>
      </c>
      <c r="J1692" s="3">
        <v>43874</v>
      </c>
      <c r="K1692">
        <v>1100</v>
      </c>
      <c r="L1692" t="s">
        <v>7206</v>
      </c>
      <c r="M1692" t="s">
        <v>244</v>
      </c>
      <c r="N1692" t="s">
        <v>7207</v>
      </c>
      <c r="O1692" t="s">
        <v>7208</v>
      </c>
      <c r="P1692" t="s">
        <v>87</v>
      </c>
      <c r="Q1692">
        <v>13</v>
      </c>
      <c r="R1692" t="s">
        <v>40</v>
      </c>
      <c r="S1692" t="s">
        <v>118</v>
      </c>
      <c r="T1692">
        <v>70185</v>
      </c>
      <c r="U1692" s="1">
        <v>45335</v>
      </c>
      <c r="V1692" t="s">
        <v>119</v>
      </c>
      <c r="W1692">
        <v>897506</v>
      </c>
      <c r="X1692" t="s">
        <v>7209</v>
      </c>
      <c r="Y1692">
        <v>594</v>
      </c>
      <c r="Z1692">
        <v>1135</v>
      </c>
      <c r="AA1692">
        <v>8</v>
      </c>
      <c r="AB1692">
        <v>3632</v>
      </c>
      <c r="AC1692">
        <f>Table1_1[[#This Row],[Price]]*Table1_1[[#This Row],[Quantity]]</f>
        <v>9080</v>
      </c>
    </row>
    <row r="1693" spans="1:29" x14ac:dyDescent="0.3">
      <c r="A1693" t="s">
        <v>28</v>
      </c>
      <c r="B1693" t="s">
        <v>29</v>
      </c>
      <c r="C1693" t="s">
        <v>157</v>
      </c>
      <c r="D1693" t="s">
        <v>442</v>
      </c>
      <c r="E1693" t="s">
        <v>32</v>
      </c>
      <c r="F1693" t="s">
        <v>135</v>
      </c>
      <c r="G1693">
        <v>84</v>
      </c>
      <c r="H1693">
        <v>423559</v>
      </c>
      <c r="I1693" t="s">
        <v>34</v>
      </c>
      <c r="J1693" s="3">
        <v>44243</v>
      </c>
      <c r="K1693">
        <v>800</v>
      </c>
      <c r="L1693" t="s">
        <v>7210</v>
      </c>
      <c r="M1693" t="s">
        <v>108</v>
      </c>
      <c r="N1693" t="s">
        <v>7211</v>
      </c>
      <c r="O1693" t="s">
        <v>7212</v>
      </c>
      <c r="P1693" t="s">
        <v>51</v>
      </c>
      <c r="Q1693">
        <v>18</v>
      </c>
      <c r="R1693" t="s">
        <v>40</v>
      </c>
      <c r="S1693" t="s">
        <v>63</v>
      </c>
      <c r="T1693">
        <v>85521</v>
      </c>
      <c r="U1693" s="1">
        <v>45322</v>
      </c>
      <c r="V1693" t="s">
        <v>111</v>
      </c>
      <c r="W1693">
        <v>439374</v>
      </c>
      <c r="X1693" t="s">
        <v>7213</v>
      </c>
      <c r="Y1693">
        <v>479</v>
      </c>
      <c r="Z1693">
        <v>2042</v>
      </c>
      <c r="AA1693">
        <v>6</v>
      </c>
      <c r="AB1693">
        <v>4900.8</v>
      </c>
      <c r="AC1693">
        <f>Table1_1[[#This Row],[Price]]*Table1_1[[#This Row],[Quantity]]</f>
        <v>12252</v>
      </c>
    </row>
    <row r="1694" spans="1:29" x14ac:dyDescent="0.3">
      <c r="A1694" t="s">
        <v>28</v>
      </c>
      <c r="B1694" t="s">
        <v>29</v>
      </c>
      <c r="C1694" t="s">
        <v>44</v>
      </c>
      <c r="D1694" t="s">
        <v>237</v>
      </c>
      <c r="E1694" t="s">
        <v>46</v>
      </c>
      <c r="F1694" t="s">
        <v>150</v>
      </c>
      <c r="G1694">
        <v>16</v>
      </c>
      <c r="H1694">
        <v>412056</v>
      </c>
      <c r="I1694" t="s">
        <v>34</v>
      </c>
      <c r="J1694" s="3">
        <v>44885</v>
      </c>
      <c r="K1694">
        <v>1200</v>
      </c>
      <c r="L1694" t="s">
        <v>7214</v>
      </c>
      <c r="M1694" t="s">
        <v>256</v>
      </c>
      <c r="N1694" t="s">
        <v>7215</v>
      </c>
      <c r="O1694" t="s">
        <v>7216</v>
      </c>
      <c r="P1694" t="s">
        <v>87</v>
      </c>
      <c r="Q1694">
        <v>18</v>
      </c>
      <c r="R1694" t="s">
        <v>88</v>
      </c>
      <c r="S1694" t="s">
        <v>79</v>
      </c>
      <c r="T1694">
        <v>32364</v>
      </c>
      <c r="U1694" s="1">
        <v>45298</v>
      </c>
      <c r="V1694" t="s">
        <v>111</v>
      </c>
      <c r="W1694">
        <v>866310</v>
      </c>
      <c r="X1694" t="s">
        <v>7217</v>
      </c>
      <c r="Y1694">
        <v>907</v>
      </c>
      <c r="Z1694">
        <v>2712</v>
      </c>
      <c r="AA1694">
        <v>4</v>
      </c>
      <c r="AB1694">
        <v>4339.2</v>
      </c>
      <c r="AC1694">
        <f>Table1_1[[#This Row],[Price]]*Table1_1[[#This Row],[Quantity]]</f>
        <v>10848</v>
      </c>
    </row>
    <row r="1695" spans="1:29" x14ac:dyDescent="0.3">
      <c r="A1695" t="s">
        <v>28</v>
      </c>
      <c r="B1695" t="s">
        <v>29</v>
      </c>
      <c r="C1695" t="s">
        <v>148</v>
      </c>
      <c r="D1695" t="s">
        <v>261</v>
      </c>
      <c r="E1695" t="s">
        <v>32</v>
      </c>
      <c r="F1695" t="s">
        <v>106</v>
      </c>
      <c r="G1695">
        <v>44</v>
      </c>
      <c r="H1695">
        <v>418257</v>
      </c>
      <c r="I1695" t="s">
        <v>58</v>
      </c>
      <c r="J1695" s="3">
        <v>44970</v>
      </c>
      <c r="K1695">
        <v>1000</v>
      </c>
      <c r="L1695" t="s">
        <v>7218</v>
      </c>
      <c r="M1695" t="s">
        <v>568</v>
      </c>
      <c r="N1695" t="s">
        <v>7219</v>
      </c>
      <c r="O1695" t="s">
        <v>7220</v>
      </c>
      <c r="P1695" t="s">
        <v>71</v>
      </c>
      <c r="Q1695">
        <v>11</v>
      </c>
      <c r="R1695" t="s">
        <v>88</v>
      </c>
      <c r="S1695" t="s">
        <v>63</v>
      </c>
      <c r="T1695">
        <v>15109</v>
      </c>
      <c r="U1695" s="1">
        <v>45344</v>
      </c>
      <c r="V1695" t="s">
        <v>119</v>
      </c>
      <c r="W1695">
        <v>694014</v>
      </c>
      <c r="X1695" t="s">
        <v>7221</v>
      </c>
      <c r="Y1695">
        <v>822</v>
      </c>
      <c r="Z1695">
        <v>859</v>
      </c>
      <c r="AA1695">
        <v>4</v>
      </c>
      <c r="AB1695">
        <v>1374.4</v>
      </c>
      <c r="AC1695">
        <f>Table1_1[[#This Row],[Price]]*Table1_1[[#This Row],[Quantity]]</f>
        <v>3436</v>
      </c>
    </row>
    <row r="1696" spans="1:29" x14ac:dyDescent="0.3">
      <c r="A1696" t="s">
        <v>28</v>
      </c>
      <c r="B1696" t="s">
        <v>29</v>
      </c>
      <c r="C1696" t="s">
        <v>193</v>
      </c>
      <c r="D1696" t="s">
        <v>237</v>
      </c>
      <c r="E1696" t="s">
        <v>46</v>
      </c>
      <c r="F1696" t="s">
        <v>175</v>
      </c>
      <c r="G1696">
        <v>16</v>
      </c>
      <c r="H1696">
        <v>409899</v>
      </c>
      <c r="I1696" t="s">
        <v>34</v>
      </c>
      <c r="J1696" s="3">
        <v>45175</v>
      </c>
      <c r="K1696">
        <v>1300</v>
      </c>
      <c r="L1696" t="s">
        <v>7222</v>
      </c>
      <c r="M1696" t="s">
        <v>680</v>
      </c>
      <c r="N1696" t="s">
        <v>7223</v>
      </c>
      <c r="O1696" t="s">
        <v>7224</v>
      </c>
      <c r="P1696" t="s">
        <v>39</v>
      </c>
      <c r="Q1696">
        <v>6</v>
      </c>
      <c r="R1696" t="s">
        <v>40</v>
      </c>
      <c r="S1696" t="s">
        <v>118</v>
      </c>
      <c r="T1696">
        <v>59220</v>
      </c>
      <c r="U1696" s="1">
        <v>45555</v>
      </c>
      <c r="V1696" t="s">
        <v>180</v>
      </c>
      <c r="W1696">
        <v>906076</v>
      </c>
      <c r="X1696" t="s">
        <v>7225</v>
      </c>
      <c r="Y1696">
        <v>266</v>
      </c>
      <c r="Z1696">
        <v>1923</v>
      </c>
      <c r="AA1696">
        <v>2</v>
      </c>
      <c r="AB1696">
        <v>1538.4</v>
      </c>
      <c r="AC1696">
        <f>Table1_1[[#This Row],[Price]]*Table1_1[[#This Row],[Quantity]]</f>
        <v>3846</v>
      </c>
    </row>
    <row r="1697" spans="1:29" x14ac:dyDescent="0.3">
      <c r="A1697" t="s">
        <v>28</v>
      </c>
      <c r="B1697" t="s">
        <v>29</v>
      </c>
      <c r="C1697" t="s">
        <v>91</v>
      </c>
      <c r="D1697" t="s">
        <v>349</v>
      </c>
      <c r="E1697" t="s">
        <v>32</v>
      </c>
      <c r="F1697" t="s">
        <v>33</v>
      </c>
      <c r="G1697">
        <v>96</v>
      </c>
      <c r="H1697">
        <v>422150</v>
      </c>
      <c r="I1697" t="s">
        <v>34</v>
      </c>
      <c r="J1697" s="3">
        <v>45477</v>
      </c>
      <c r="K1697">
        <v>1100</v>
      </c>
      <c r="L1697" t="s">
        <v>7226</v>
      </c>
      <c r="M1697" t="s">
        <v>232</v>
      </c>
      <c r="N1697" t="s">
        <v>7227</v>
      </c>
      <c r="O1697" t="s">
        <v>7228</v>
      </c>
      <c r="P1697" t="s">
        <v>51</v>
      </c>
      <c r="Q1697">
        <v>17</v>
      </c>
      <c r="R1697" t="s">
        <v>40</v>
      </c>
      <c r="S1697" t="s">
        <v>118</v>
      </c>
      <c r="T1697">
        <v>34701</v>
      </c>
      <c r="U1697" s="1">
        <v>45487</v>
      </c>
      <c r="V1697" t="s">
        <v>126</v>
      </c>
      <c r="W1697">
        <v>129231</v>
      </c>
      <c r="X1697" t="s">
        <v>7229</v>
      </c>
      <c r="Y1697">
        <v>823</v>
      </c>
      <c r="Z1697">
        <v>2830</v>
      </c>
      <c r="AA1697">
        <v>1</v>
      </c>
      <c r="AB1697">
        <v>1132</v>
      </c>
      <c r="AC1697">
        <f>Table1_1[[#This Row],[Price]]*Table1_1[[#This Row],[Quantity]]</f>
        <v>2830</v>
      </c>
    </row>
    <row r="1698" spans="1:29" x14ac:dyDescent="0.3">
      <c r="A1698" t="s">
        <v>28</v>
      </c>
      <c r="B1698" t="s">
        <v>29</v>
      </c>
      <c r="C1698" t="s">
        <v>44</v>
      </c>
      <c r="D1698" t="s">
        <v>254</v>
      </c>
      <c r="E1698" t="s">
        <v>46</v>
      </c>
      <c r="F1698" t="s">
        <v>135</v>
      </c>
      <c r="G1698">
        <v>60</v>
      </c>
      <c r="H1698">
        <v>409982</v>
      </c>
      <c r="I1698" t="s">
        <v>34</v>
      </c>
      <c r="J1698" s="3">
        <v>44109</v>
      </c>
      <c r="K1698">
        <v>1100</v>
      </c>
      <c r="L1698" t="s">
        <v>7230</v>
      </c>
      <c r="M1698" t="s">
        <v>177</v>
      </c>
      <c r="N1698" t="s">
        <v>7231</v>
      </c>
      <c r="O1698" t="s">
        <v>7232</v>
      </c>
      <c r="P1698" t="s">
        <v>39</v>
      </c>
      <c r="Q1698">
        <v>18</v>
      </c>
      <c r="R1698" t="s">
        <v>88</v>
      </c>
      <c r="S1698" t="s">
        <v>118</v>
      </c>
      <c r="T1698">
        <v>83132</v>
      </c>
      <c r="U1698" s="1">
        <v>45565</v>
      </c>
      <c r="V1698" t="s">
        <v>180</v>
      </c>
      <c r="W1698">
        <v>275444</v>
      </c>
      <c r="X1698" t="s">
        <v>7233</v>
      </c>
      <c r="Y1698">
        <v>783</v>
      </c>
      <c r="Z1698">
        <v>527</v>
      </c>
      <c r="AA1698">
        <v>7</v>
      </c>
      <c r="AB1698">
        <v>1475.6000000000001</v>
      </c>
      <c r="AC1698">
        <f>Table1_1[[#This Row],[Price]]*Table1_1[[#This Row],[Quantity]]</f>
        <v>3689</v>
      </c>
    </row>
    <row r="1699" spans="1:29" x14ac:dyDescent="0.3">
      <c r="A1699" t="s">
        <v>28</v>
      </c>
      <c r="B1699" t="s">
        <v>29</v>
      </c>
      <c r="C1699" t="s">
        <v>157</v>
      </c>
      <c r="D1699" t="s">
        <v>105</v>
      </c>
      <c r="E1699" t="s">
        <v>32</v>
      </c>
      <c r="F1699" t="s">
        <v>106</v>
      </c>
      <c r="G1699">
        <v>71</v>
      </c>
      <c r="H1699">
        <v>438676</v>
      </c>
      <c r="I1699" t="s">
        <v>34</v>
      </c>
      <c r="J1699" s="3">
        <v>44533</v>
      </c>
      <c r="K1699">
        <v>1300</v>
      </c>
      <c r="L1699" t="s">
        <v>7235</v>
      </c>
      <c r="M1699" t="s">
        <v>101</v>
      </c>
      <c r="N1699" t="s">
        <v>7236</v>
      </c>
      <c r="O1699" t="s">
        <v>7237</v>
      </c>
      <c r="P1699" t="s">
        <v>51</v>
      </c>
      <c r="Q1699">
        <v>5</v>
      </c>
      <c r="R1699" t="s">
        <v>88</v>
      </c>
      <c r="S1699" t="s">
        <v>63</v>
      </c>
      <c r="T1699">
        <v>34984</v>
      </c>
      <c r="U1699" s="1">
        <v>45299</v>
      </c>
      <c r="V1699" t="s">
        <v>111</v>
      </c>
      <c r="W1699">
        <v>751263</v>
      </c>
      <c r="X1699" t="s">
        <v>7238</v>
      </c>
      <c r="Y1699">
        <v>919</v>
      </c>
      <c r="Z1699">
        <v>1415</v>
      </c>
      <c r="AA1699">
        <v>6</v>
      </c>
      <c r="AB1699">
        <v>3396</v>
      </c>
      <c r="AC1699">
        <f>Table1_1[[#This Row],[Price]]*Table1_1[[#This Row],[Quantity]]</f>
        <v>8490</v>
      </c>
    </row>
    <row r="1700" spans="1:29" x14ac:dyDescent="0.3">
      <c r="A1700" t="s">
        <v>28</v>
      </c>
      <c r="B1700" t="s">
        <v>29</v>
      </c>
      <c r="C1700" t="s">
        <v>66</v>
      </c>
      <c r="D1700" t="s">
        <v>364</v>
      </c>
      <c r="E1700" t="s">
        <v>46</v>
      </c>
      <c r="F1700" t="s">
        <v>33</v>
      </c>
      <c r="G1700">
        <v>85</v>
      </c>
      <c r="H1700">
        <v>435064</v>
      </c>
      <c r="I1700" t="s">
        <v>58</v>
      </c>
      <c r="J1700" s="3">
        <v>43962</v>
      </c>
      <c r="K1700">
        <v>950</v>
      </c>
      <c r="L1700" t="s">
        <v>7239</v>
      </c>
      <c r="M1700" t="s">
        <v>144</v>
      </c>
      <c r="N1700" t="s">
        <v>7240</v>
      </c>
      <c r="O1700">
        <v>8886959590</v>
      </c>
      <c r="P1700" t="s">
        <v>51</v>
      </c>
      <c r="Q1700">
        <v>10</v>
      </c>
      <c r="R1700" t="s">
        <v>40</v>
      </c>
      <c r="S1700" t="s">
        <v>79</v>
      </c>
      <c r="T1700">
        <v>62113</v>
      </c>
      <c r="U1700" s="1">
        <v>45299</v>
      </c>
      <c r="V1700" t="s">
        <v>111</v>
      </c>
      <c r="W1700">
        <v>665566</v>
      </c>
      <c r="X1700" t="s">
        <v>7241</v>
      </c>
      <c r="Y1700">
        <v>306</v>
      </c>
      <c r="Z1700">
        <v>1417</v>
      </c>
      <c r="AA1700">
        <v>3</v>
      </c>
      <c r="AB1700">
        <v>1700.4</v>
      </c>
      <c r="AC1700">
        <f>Table1_1[[#This Row],[Price]]*Table1_1[[#This Row],[Quantity]]</f>
        <v>4251</v>
      </c>
    </row>
    <row r="1701" spans="1:29" x14ac:dyDescent="0.3">
      <c r="A1701" t="s">
        <v>28</v>
      </c>
      <c r="B1701" t="s">
        <v>29</v>
      </c>
      <c r="C1701" t="s">
        <v>44</v>
      </c>
      <c r="D1701" t="s">
        <v>55</v>
      </c>
      <c r="E1701" t="s">
        <v>46</v>
      </c>
      <c r="F1701" t="s">
        <v>106</v>
      </c>
      <c r="G1701">
        <v>69</v>
      </c>
      <c r="H1701">
        <v>427127</v>
      </c>
      <c r="I1701" t="s">
        <v>58</v>
      </c>
      <c r="J1701" s="3">
        <v>44440</v>
      </c>
      <c r="K1701">
        <v>1000</v>
      </c>
      <c r="L1701" t="s">
        <v>7242</v>
      </c>
      <c r="M1701" t="s">
        <v>2538</v>
      </c>
      <c r="N1701" t="s">
        <v>7243</v>
      </c>
      <c r="O1701">
        <v>3839853833</v>
      </c>
      <c r="P1701" t="s">
        <v>87</v>
      </c>
      <c r="Q1701">
        <v>11</v>
      </c>
      <c r="R1701" t="s">
        <v>88</v>
      </c>
      <c r="S1701" t="s">
        <v>41</v>
      </c>
      <c r="T1701">
        <v>82750</v>
      </c>
      <c r="U1701" s="1">
        <v>45348</v>
      </c>
      <c r="V1701" t="s">
        <v>119</v>
      </c>
      <c r="W1701">
        <v>118475</v>
      </c>
      <c r="X1701" t="s">
        <v>7244</v>
      </c>
      <c r="Y1701">
        <v>760</v>
      </c>
      <c r="Z1701">
        <v>1993</v>
      </c>
      <c r="AA1701">
        <v>2</v>
      </c>
      <c r="AB1701">
        <v>1594.4</v>
      </c>
      <c r="AC1701">
        <f>Table1_1[[#This Row],[Price]]*Table1_1[[#This Row],[Quantity]]</f>
        <v>3986</v>
      </c>
    </row>
    <row r="1702" spans="1:29" x14ac:dyDescent="0.3">
      <c r="A1702" t="s">
        <v>28</v>
      </c>
      <c r="B1702" t="s">
        <v>29</v>
      </c>
      <c r="C1702" t="s">
        <v>148</v>
      </c>
      <c r="D1702" t="s">
        <v>616</v>
      </c>
      <c r="E1702" t="s">
        <v>32</v>
      </c>
      <c r="F1702" t="s">
        <v>106</v>
      </c>
      <c r="G1702">
        <v>73</v>
      </c>
      <c r="H1702">
        <v>417358</v>
      </c>
      <c r="I1702" t="s">
        <v>34</v>
      </c>
      <c r="J1702" s="3">
        <v>44663</v>
      </c>
      <c r="K1702">
        <v>1300</v>
      </c>
      <c r="L1702" t="s">
        <v>7245</v>
      </c>
      <c r="M1702" t="s">
        <v>1409</v>
      </c>
      <c r="N1702" t="s">
        <v>7246</v>
      </c>
      <c r="O1702">
        <v>-7406</v>
      </c>
      <c r="P1702" t="s">
        <v>71</v>
      </c>
      <c r="Q1702">
        <v>15</v>
      </c>
      <c r="R1702" t="s">
        <v>88</v>
      </c>
      <c r="S1702" t="s">
        <v>79</v>
      </c>
      <c r="T1702">
        <v>69178</v>
      </c>
      <c r="U1702" s="1">
        <v>45478</v>
      </c>
      <c r="V1702" t="s">
        <v>126</v>
      </c>
      <c r="W1702">
        <v>538928</v>
      </c>
      <c r="X1702" t="s">
        <v>7247</v>
      </c>
      <c r="Y1702">
        <v>349</v>
      </c>
      <c r="Z1702">
        <v>1259</v>
      </c>
      <c r="AA1702">
        <v>7</v>
      </c>
      <c r="AB1702">
        <v>3525.2000000000003</v>
      </c>
      <c r="AC1702">
        <f>Table1_1[[#This Row],[Price]]*Table1_1[[#This Row],[Quantity]]</f>
        <v>8813</v>
      </c>
    </row>
    <row r="1703" spans="1:29" x14ac:dyDescent="0.3">
      <c r="A1703" t="s">
        <v>28</v>
      </c>
      <c r="B1703" t="s">
        <v>29</v>
      </c>
      <c r="C1703" t="s">
        <v>91</v>
      </c>
      <c r="D1703" t="s">
        <v>149</v>
      </c>
      <c r="E1703" t="s">
        <v>32</v>
      </c>
      <c r="F1703" t="s">
        <v>57</v>
      </c>
      <c r="G1703">
        <v>73</v>
      </c>
      <c r="H1703">
        <v>418220</v>
      </c>
      <c r="I1703" t="s">
        <v>34</v>
      </c>
      <c r="J1703" s="3">
        <v>44038</v>
      </c>
      <c r="K1703">
        <v>950</v>
      </c>
      <c r="L1703" t="s">
        <v>7249</v>
      </c>
      <c r="M1703" t="s">
        <v>1058</v>
      </c>
      <c r="N1703" t="s">
        <v>7250</v>
      </c>
      <c r="O1703">
        <v>9174279552</v>
      </c>
      <c r="P1703" t="s">
        <v>87</v>
      </c>
      <c r="Q1703">
        <v>16</v>
      </c>
      <c r="R1703" t="s">
        <v>40</v>
      </c>
      <c r="S1703" t="s">
        <v>118</v>
      </c>
      <c r="T1703">
        <v>61709</v>
      </c>
      <c r="U1703" s="1">
        <v>45445</v>
      </c>
      <c r="V1703" t="s">
        <v>52</v>
      </c>
      <c r="W1703">
        <v>832438</v>
      </c>
      <c r="X1703" t="s">
        <v>7251</v>
      </c>
      <c r="Y1703">
        <v>647</v>
      </c>
      <c r="Z1703">
        <v>1825</v>
      </c>
      <c r="AA1703">
        <v>6</v>
      </c>
      <c r="AB1703">
        <v>4380</v>
      </c>
      <c r="AC1703">
        <f>Table1_1[[#This Row],[Price]]*Table1_1[[#This Row],[Quantity]]</f>
        <v>10950</v>
      </c>
    </row>
    <row r="1704" spans="1:29" x14ac:dyDescent="0.3">
      <c r="A1704" t="s">
        <v>28</v>
      </c>
      <c r="B1704" t="s">
        <v>29</v>
      </c>
      <c r="C1704" t="s">
        <v>148</v>
      </c>
      <c r="D1704" t="s">
        <v>621</v>
      </c>
      <c r="E1704" t="s">
        <v>56</v>
      </c>
      <c r="F1704" t="s">
        <v>47</v>
      </c>
      <c r="G1704">
        <v>80</v>
      </c>
      <c r="H1704">
        <v>405357</v>
      </c>
      <c r="I1704" t="s">
        <v>34</v>
      </c>
      <c r="J1704" s="3">
        <v>44067</v>
      </c>
      <c r="K1704">
        <v>1300</v>
      </c>
      <c r="L1704" t="s">
        <v>7252</v>
      </c>
      <c r="M1704" t="s">
        <v>1356</v>
      </c>
      <c r="N1704" t="s">
        <v>7253</v>
      </c>
      <c r="O1704" t="s">
        <v>7254</v>
      </c>
      <c r="P1704" t="s">
        <v>87</v>
      </c>
      <c r="Q1704">
        <v>6</v>
      </c>
      <c r="R1704" t="s">
        <v>88</v>
      </c>
      <c r="S1704" t="s">
        <v>41</v>
      </c>
      <c r="T1704">
        <v>61928</v>
      </c>
      <c r="U1704" s="1">
        <v>45539</v>
      </c>
      <c r="V1704" t="s">
        <v>180</v>
      </c>
      <c r="W1704">
        <v>877021</v>
      </c>
      <c r="X1704" t="s">
        <v>7255</v>
      </c>
      <c r="Y1704">
        <v>976</v>
      </c>
      <c r="Z1704">
        <v>2080</v>
      </c>
      <c r="AA1704">
        <v>4</v>
      </c>
      <c r="AB1704">
        <v>3328</v>
      </c>
      <c r="AC1704">
        <f>Table1_1[[#This Row],[Price]]*Table1_1[[#This Row],[Quantity]]</f>
        <v>8320</v>
      </c>
    </row>
    <row r="1705" spans="1:29" x14ac:dyDescent="0.3">
      <c r="A1705" t="s">
        <v>28</v>
      </c>
      <c r="B1705" t="s">
        <v>29</v>
      </c>
      <c r="C1705" t="s">
        <v>148</v>
      </c>
      <c r="D1705" t="s">
        <v>411</v>
      </c>
      <c r="E1705" t="s">
        <v>56</v>
      </c>
      <c r="F1705" t="s">
        <v>175</v>
      </c>
      <c r="G1705">
        <v>54</v>
      </c>
      <c r="H1705">
        <v>431819</v>
      </c>
      <c r="I1705" t="s">
        <v>34</v>
      </c>
      <c r="J1705" s="3">
        <v>44681</v>
      </c>
      <c r="K1705">
        <v>1000</v>
      </c>
      <c r="L1705" t="s">
        <v>7256</v>
      </c>
      <c r="M1705" t="s">
        <v>94</v>
      </c>
      <c r="N1705" t="s">
        <v>7257</v>
      </c>
      <c r="O1705" t="s">
        <v>7258</v>
      </c>
      <c r="P1705" t="s">
        <v>51</v>
      </c>
      <c r="Q1705">
        <v>14</v>
      </c>
      <c r="R1705" t="s">
        <v>88</v>
      </c>
      <c r="S1705" t="s">
        <v>79</v>
      </c>
      <c r="T1705">
        <v>79982</v>
      </c>
      <c r="U1705" s="1">
        <v>45435</v>
      </c>
      <c r="V1705" t="s">
        <v>140</v>
      </c>
      <c r="W1705">
        <v>263494</v>
      </c>
      <c r="X1705" t="s">
        <v>7259</v>
      </c>
      <c r="Y1705">
        <v>241</v>
      </c>
      <c r="Z1705">
        <v>1755</v>
      </c>
      <c r="AA1705">
        <v>6</v>
      </c>
      <c r="AB1705">
        <v>4212</v>
      </c>
      <c r="AC1705">
        <f>Table1_1[[#This Row],[Price]]*Table1_1[[#This Row],[Quantity]]</f>
        <v>10530</v>
      </c>
    </row>
    <row r="1706" spans="1:29" x14ac:dyDescent="0.3">
      <c r="A1706" t="s">
        <v>28</v>
      </c>
      <c r="B1706" t="s">
        <v>29</v>
      </c>
      <c r="C1706" t="s">
        <v>54</v>
      </c>
      <c r="D1706" t="s">
        <v>546</v>
      </c>
      <c r="E1706" t="s">
        <v>32</v>
      </c>
      <c r="F1706" t="s">
        <v>99</v>
      </c>
      <c r="G1706">
        <v>16</v>
      </c>
      <c r="H1706">
        <v>404724</v>
      </c>
      <c r="I1706" t="s">
        <v>34</v>
      </c>
      <c r="J1706" s="3">
        <v>43950</v>
      </c>
      <c r="K1706">
        <v>1000</v>
      </c>
      <c r="L1706" t="s">
        <v>7260</v>
      </c>
      <c r="M1706" t="s">
        <v>736</v>
      </c>
      <c r="N1706" t="s">
        <v>7261</v>
      </c>
      <c r="O1706" t="s">
        <v>7262</v>
      </c>
      <c r="P1706" t="s">
        <v>39</v>
      </c>
      <c r="Q1706">
        <v>3</v>
      </c>
      <c r="R1706" t="s">
        <v>88</v>
      </c>
      <c r="S1706" t="s">
        <v>41</v>
      </c>
      <c r="T1706">
        <v>40116</v>
      </c>
      <c r="U1706" s="1">
        <v>45361</v>
      </c>
      <c r="V1706" t="s">
        <v>72</v>
      </c>
      <c r="W1706">
        <v>966386</v>
      </c>
      <c r="X1706" t="s">
        <v>7263</v>
      </c>
      <c r="Y1706">
        <v>756</v>
      </c>
      <c r="Z1706">
        <v>1827</v>
      </c>
      <c r="AA1706">
        <v>3</v>
      </c>
      <c r="AB1706">
        <v>2192.4</v>
      </c>
      <c r="AC1706">
        <f>Table1_1[[#This Row],[Price]]*Table1_1[[#This Row],[Quantity]]</f>
        <v>5481</v>
      </c>
    </row>
    <row r="1707" spans="1:29" x14ac:dyDescent="0.3">
      <c r="A1707" t="s">
        <v>28</v>
      </c>
      <c r="B1707" t="s">
        <v>29</v>
      </c>
      <c r="C1707" t="s">
        <v>157</v>
      </c>
      <c r="D1707" t="s">
        <v>546</v>
      </c>
      <c r="E1707" t="s">
        <v>32</v>
      </c>
      <c r="F1707" t="s">
        <v>57</v>
      </c>
      <c r="G1707">
        <v>49</v>
      </c>
      <c r="H1707">
        <v>400832</v>
      </c>
      <c r="I1707" t="s">
        <v>58</v>
      </c>
      <c r="J1707" s="3">
        <v>44350</v>
      </c>
      <c r="K1707">
        <v>950</v>
      </c>
      <c r="L1707" t="s">
        <v>7264</v>
      </c>
      <c r="M1707" t="s">
        <v>276</v>
      </c>
      <c r="N1707" t="s">
        <v>7265</v>
      </c>
      <c r="O1707" t="s">
        <v>7266</v>
      </c>
      <c r="P1707" t="s">
        <v>71</v>
      </c>
      <c r="Q1707">
        <v>15</v>
      </c>
      <c r="R1707" t="s">
        <v>88</v>
      </c>
      <c r="S1707" t="s">
        <v>63</v>
      </c>
      <c r="T1707">
        <v>84241</v>
      </c>
      <c r="U1707" s="1">
        <v>45301</v>
      </c>
      <c r="V1707" t="s">
        <v>111</v>
      </c>
      <c r="W1707">
        <v>123078</v>
      </c>
      <c r="X1707" t="s">
        <v>7267</v>
      </c>
      <c r="Y1707">
        <v>828</v>
      </c>
      <c r="Z1707">
        <v>1463</v>
      </c>
      <c r="AA1707">
        <v>4</v>
      </c>
      <c r="AB1707">
        <v>2340.8000000000002</v>
      </c>
      <c r="AC1707">
        <f>Table1_1[[#This Row],[Price]]*Table1_1[[#This Row],[Quantity]]</f>
        <v>5852</v>
      </c>
    </row>
    <row r="1708" spans="1:29" x14ac:dyDescent="0.3">
      <c r="A1708" t="s">
        <v>28</v>
      </c>
      <c r="B1708" t="s">
        <v>29</v>
      </c>
      <c r="C1708" t="s">
        <v>148</v>
      </c>
      <c r="D1708" t="s">
        <v>261</v>
      </c>
      <c r="E1708" t="s">
        <v>56</v>
      </c>
      <c r="F1708" t="s">
        <v>113</v>
      </c>
      <c r="G1708">
        <v>100</v>
      </c>
      <c r="H1708">
        <v>407666</v>
      </c>
      <c r="I1708" t="s">
        <v>58</v>
      </c>
      <c r="J1708" s="3">
        <v>44983</v>
      </c>
      <c r="K1708">
        <v>800</v>
      </c>
      <c r="L1708" t="s">
        <v>7268</v>
      </c>
      <c r="M1708" t="s">
        <v>68</v>
      </c>
      <c r="N1708" t="s">
        <v>7269</v>
      </c>
      <c r="O1708" t="s">
        <v>7270</v>
      </c>
      <c r="P1708" t="s">
        <v>51</v>
      </c>
      <c r="Q1708">
        <v>17</v>
      </c>
      <c r="R1708" t="s">
        <v>88</v>
      </c>
      <c r="S1708" t="s">
        <v>41</v>
      </c>
      <c r="T1708">
        <v>19922</v>
      </c>
      <c r="U1708" s="1">
        <v>45514</v>
      </c>
      <c r="V1708" t="s">
        <v>64</v>
      </c>
      <c r="W1708">
        <v>482490</v>
      </c>
      <c r="X1708" t="s">
        <v>7271</v>
      </c>
      <c r="Y1708">
        <v>413</v>
      </c>
      <c r="Z1708">
        <v>581</v>
      </c>
      <c r="AA1708">
        <v>1</v>
      </c>
      <c r="AB1708">
        <v>232.4</v>
      </c>
      <c r="AC1708">
        <f>Table1_1[[#This Row],[Price]]*Table1_1[[#This Row],[Quantity]]</f>
        <v>581</v>
      </c>
    </row>
    <row r="1709" spans="1:29" x14ac:dyDescent="0.3">
      <c r="A1709" t="s">
        <v>28</v>
      </c>
      <c r="B1709" t="s">
        <v>29</v>
      </c>
      <c r="C1709" t="s">
        <v>148</v>
      </c>
      <c r="D1709" t="s">
        <v>98</v>
      </c>
      <c r="E1709" t="s">
        <v>32</v>
      </c>
      <c r="F1709" t="s">
        <v>135</v>
      </c>
      <c r="G1709">
        <v>26</v>
      </c>
      <c r="H1709">
        <v>412667</v>
      </c>
      <c r="I1709" t="s">
        <v>58</v>
      </c>
      <c r="J1709" s="3">
        <v>43878</v>
      </c>
      <c r="K1709">
        <v>1300</v>
      </c>
      <c r="L1709" t="s">
        <v>7272</v>
      </c>
      <c r="M1709" t="s">
        <v>552</v>
      </c>
      <c r="N1709" t="s">
        <v>7273</v>
      </c>
      <c r="O1709">
        <v>-8929</v>
      </c>
      <c r="P1709" t="s">
        <v>51</v>
      </c>
      <c r="Q1709">
        <v>14</v>
      </c>
      <c r="R1709" t="s">
        <v>40</v>
      </c>
      <c r="S1709" t="s">
        <v>41</v>
      </c>
      <c r="T1709">
        <v>47920</v>
      </c>
      <c r="U1709" s="1">
        <v>45387</v>
      </c>
      <c r="V1709" t="s">
        <v>80</v>
      </c>
      <c r="W1709">
        <v>304719</v>
      </c>
      <c r="X1709" t="s">
        <v>7274</v>
      </c>
      <c r="Y1709">
        <v>431</v>
      </c>
      <c r="Z1709">
        <v>1136</v>
      </c>
      <c r="AA1709">
        <v>3</v>
      </c>
      <c r="AB1709">
        <v>1363.2</v>
      </c>
      <c r="AC1709">
        <f>Table1_1[[#This Row],[Price]]*Table1_1[[#This Row],[Quantity]]</f>
        <v>3408</v>
      </c>
    </row>
    <row r="1710" spans="1:29" x14ac:dyDescent="0.3">
      <c r="A1710" t="s">
        <v>28</v>
      </c>
      <c r="B1710" t="s">
        <v>29</v>
      </c>
      <c r="C1710" t="s">
        <v>91</v>
      </c>
      <c r="D1710" t="s">
        <v>637</v>
      </c>
      <c r="E1710" t="s">
        <v>46</v>
      </c>
      <c r="F1710" t="s">
        <v>57</v>
      </c>
      <c r="G1710">
        <v>48</v>
      </c>
      <c r="H1710">
        <v>409926</v>
      </c>
      <c r="I1710" t="s">
        <v>58</v>
      </c>
      <c r="J1710" s="3">
        <v>44600</v>
      </c>
      <c r="K1710">
        <v>800</v>
      </c>
      <c r="L1710" t="s">
        <v>7275</v>
      </c>
      <c r="M1710" t="s">
        <v>256</v>
      </c>
      <c r="N1710" t="s">
        <v>7276</v>
      </c>
      <c r="O1710" t="s">
        <v>7277</v>
      </c>
      <c r="P1710" t="s">
        <v>39</v>
      </c>
      <c r="Q1710">
        <v>8</v>
      </c>
      <c r="R1710" t="s">
        <v>40</v>
      </c>
      <c r="S1710" t="s">
        <v>79</v>
      </c>
      <c r="T1710">
        <v>25123</v>
      </c>
      <c r="U1710" s="1">
        <v>45518</v>
      </c>
      <c r="V1710" t="s">
        <v>64</v>
      </c>
      <c r="W1710">
        <v>127855</v>
      </c>
      <c r="X1710" t="s">
        <v>7278</v>
      </c>
      <c r="Y1710">
        <v>454</v>
      </c>
      <c r="Z1710">
        <v>2649</v>
      </c>
      <c r="AA1710">
        <v>2</v>
      </c>
      <c r="AB1710">
        <v>2119.2000000000003</v>
      </c>
      <c r="AC1710">
        <f>Table1_1[[#This Row],[Price]]*Table1_1[[#This Row],[Quantity]]</f>
        <v>5298</v>
      </c>
    </row>
    <row r="1711" spans="1:29" x14ac:dyDescent="0.3">
      <c r="A1711" t="s">
        <v>28</v>
      </c>
      <c r="B1711" t="s">
        <v>29</v>
      </c>
      <c r="C1711" t="s">
        <v>148</v>
      </c>
      <c r="D1711" t="s">
        <v>421</v>
      </c>
      <c r="E1711" t="s">
        <v>32</v>
      </c>
      <c r="F1711" t="s">
        <v>175</v>
      </c>
      <c r="G1711">
        <v>71</v>
      </c>
      <c r="H1711">
        <v>400895</v>
      </c>
      <c r="I1711" t="s">
        <v>58</v>
      </c>
      <c r="J1711" s="3">
        <v>44326</v>
      </c>
      <c r="K1711">
        <v>1200</v>
      </c>
      <c r="L1711" t="s">
        <v>5292</v>
      </c>
      <c r="M1711" t="s">
        <v>2054</v>
      </c>
      <c r="N1711" t="s">
        <v>7280</v>
      </c>
      <c r="O1711" t="s">
        <v>7281</v>
      </c>
      <c r="P1711" t="s">
        <v>51</v>
      </c>
      <c r="Q1711">
        <v>17</v>
      </c>
      <c r="R1711" t="s">
        <v>40</v>
      </c>
      <c r="S1711" t="s">
        <v>118</v>
      </c>
      <c r="T1711">
        <v>90844</v>
      </c>
      <c r="U1711" s="1">
        <v>45595</v>
      </c>
      <c r="V1711" t="s">
        <v>155</v>
      </c>
      <c r="W1711">
        <v>746838</v>
      </c>
      <c r="X1711" t="s">
        <v>7282</v>
      </c>
      <c r="Y1711">
        <v>223</v>
      </c>
      <c r="Z1711">
        <v>1914</v>
      </c>
      <c r="AA1711">
        <v>6</v>
      </c>
      <c r="AB1711">
        <v>4593.6000000000004</v>
      </c>
      <c r="AC1711">
        <f>Table1_1[[#This Row],[Price]]*Table1_1[[#This Row],[Quantity]]</f>
        <v>11484</v>
      </c>
    </row>
    <row r="1712" spans="1:29" x14ac:dyDescent="0.3">
      <c r="A1712" t="s">
        <v>28</v>
      </c>
      <c r="B1712" t="s">
        <v>29</v>
      </c>
      <c r="C1712" t="s">
        <v>44</v>
      </c>
      <c r="D1712" t="s">
        <v>220</v>
      </c>
      <c r="E1712" t="s">
        <v>32</v>
      </c>
      <c r="F1712" t="s">
        <v>150</v>
      </c>
      <c r="G1712">
        <v>56</v>
      </c>
      <c r="H1712">
        <v>404645</v>
      </c>
      <c r="I1712" t="s">
        <v>58</v>
      </c>
      <c r="J1712" s="3">
        <v>44791</v>
      </c>
      <c r="K1712">
        <v>1200</v>
      </c>
      <c r="L1712" t="s">
        <v>7283</v>
      </c>
      <c r="M1712" t="s">
        <v>239</v>
      </c>
      <c r="N1712" t="s">
        <v>7284</v>
      </c>
      <c r="O1712" t="s">
        <v>7285</v>
      </c>
      <c r="P1712" t="s">
        <v>87</v>
      </c>
      <c r="Q1712">
        <v>14</v>
      </c>
      <c r="R1712" t="s">
        <v>40</v>
      </c>
      <c r="S1712" t="s">
        <v>79</v>
      </c>
      <c r="T1712">
        <v>39995</v>
      </c>
      <c r="U1712" s="1">
        <v>45408</v>
      </c>
      <c r="V1712" t="s">
        <v>80</v>
      </c>
      <c r="W1712">
        <v>114314</v>
      </c>
      <c r="X1712" t="s">
        <v>7286</v>
      </c>
      <c r="Y1712">
        <v>253</v>
      </c>
      <c r="Z1712">
        <v>1330</v>
      </c>
      <c r="AA1712">
        <v>5</v>
      </c>
      <c r="AB1712">
        <v>2660</v>
      </c>
      <c r="AC1712">
        <f>Table1_1[[#This Row],[Price]]*Table1_1[[#This Row],[Quantity]]</f>
        <v>6650</v>
      </c>
    </row>
    <row r="1713" spans="1:29" x14ac:dyDescent="0.3">
      <c r="A1713" t="s">
        <v>28</v>
      </c>
      <c r="B1713" t="s">
        <v>29</v>
      </c>
      <c r="C1713" t="s">
        <v>157</v>
      </c>
      <c r="D1713" t="s">
        <v>98</v>
      </c>
      <c r="E1713" t="s">
        <v>56</v>
      </c>
      <c r="F1713" t="s">
        <v>175</v>
      </c>
      <c r="G1713">
        <v>78</v>
      </c>
      <c r="H1713">
        <v>415388</v>
      </c>
      <c r="I1713" t="s">
        <v>34</v>
      </c>
      <c r="J1713" s="3">
        <v>44091</v>
      </c>
      <c r="K1713">
        <v>1100</v>
      </c>
      <c r="L1713" t="s">
        <v>7287</v>
      </c>
      <c r="M1713" t="s">
        <v>165</v>
      </c>
      <c r="N1713" t="s">
        <v>7288</v>
      </c>
      <c r="O1713">
        <v>-4106</v>
      </c>
      <c r="P1713" t="s">
        <v>87</v>
      </c>
      <c r="Q1713">
        <v>5</v>
      </c>
      <c r="R1713" t="s">
        <v>88</v>
      </c>
      <c r="S1713" t="s">
        <v>79</v>
      </c>
      <c r="T1713">
        <v>71504</v>
      </c>
      <c r="U1713" s="1">
        <v>45318</v>
      </c>
      <c r="V1713" t="s">
        <v>111</v>
      </c>
      <c r="W1713">
        <v>343278</v>
      </c>
      <c r="X1713" t="s">
        <v>7289</v>
      </c>
      <c r="Y1713">
        <v>477</v>
      </c>
      <c r="Z1713">
        <v>1430</v>
      </c>
      <c r="AA1713">
        <v>2</v>
      </c>
      <c r="AB1713">
        <v>1144</v>
      </c>
      <c r="AC1713">
        <f>Table1_1[[#This Row],[Price]]*Table1_1[[#This Row],[Quantity]]</f>
        <v>2860</v>
      </c>
    </row>
    <row r="1714" spans="1:29" x14ac:dyDescent="0.3">
      <c r="A1714" t="s">
        <v>28</v>
      </c>
      <c r="B1714" t="s">
        <v>29</v>
      </c>
      <c r="C1714" t="s">
        <v>148</v>
      </c>
      <c r="D1714" t="s">
        <v>611</v>
      </c>
      <c r="E1714" t="s">
        <v>32</v>
      </c>
      <c r="F1714" t="s">
        <v>33</v>
      </c>
      <c r="G1714">
        <v>11</v>
      </c>
      <c r="H1714">
        <v>415536</v>
      </c>
      <c r="I1714" t="s">
        <v>58</v>
      </c>
      <c r="J1714" s="3">
        <v>44738</v>
      </c>
      <c r="K1714">
        <v>1000</v>
      </c>
      <c r="L1714" t="s">
        <v>7290</v>
      </c>
      <c r="M1714" t="s">
        <v>736</v>
      </c>
      <c r="N1714" t="s">
        <v>7291</v>
      </c>
      <c r="O1714" t="s">
        <v>7292</v>
      </c>
      <c r="P1714" t="s">
        <v>71</v>
      </c>
      <c r="Q1714">
        <v>19</v>
      </c>
      <c r="R1714" t="s">
        <v>40</v>
      </c>
      <c r="S1714" t="s">
        <v>118</v>
      </c>
      <c r="T1714">
        <v>66991</v>
      </c>
      <c r="U1714" s="1">
        <v>45396</v>
      </c>
      <c r="V1714" t="s">
        <v>80</v>
      </c>
      <c r="W1714">
        <v>536705</v>
      </c>
      <c r="X1714" t="s">
        <v>7293</v>
      </c>
      <c r="Y1714">
        <v>942</v>
      </c>
      <c r="Z1714">
        <v>2196</v>
      </c>
      <c r="AA1714">
        <v>5</v>
      </c>
      <c r="AB1714">
        <v>4392</v>
      </c>
      <c r="AC1714">
        <f>Table1_1[[#This Row],[Price]]*Table1_1[[#This Row],[Quantity]]</f>
        <v>10980</v>
      </c>
    </row>
    <row r="1715" spans="1:29" x14ac:dyDescent="0.3">
      <c r="A1715" t="s">
        <v>28</v>
      </c>
      <c r="B1715" t="s">
        <v>29</v>
      </c>
      <c r="C1715" t="s">
        <v>54</v>
      </c>
      <c r="D1715" t="s">
        <v>74</v>
      </c>
      <c r="E1715" t="s">
        <v>56</v>
      </c>
      <c r="F1715" t="s">
        <v>57</v>
      </c>
      <c r="G1715">
        <v>31</v>
      </c>
      <c r="H1715">
        <v>438261</v>
      </c>
      <c r="I1715" t="s">
        <v>58</v>
      </c>
      <c r="J1715" s="3">
        <v>45143</v>
      </c>
      <c r="K1715">
        <v>1000</v>
      </c>
      <c r="L1715" t="s">
        <v>7294</v>
      </c>
      <c r="M1715" t="s">
        <v>747</v>
      </c>
      <c r="N1715" t="s">
        <v>7295</v>
      </c>
      <c r="O1715" t="s">
        <v>7296</v>
      </c>
      <c r="P1715" t="s">
        <v>87</v>
      </c>
      <c r="Q1715">
        <v>6</v>
      </c>
      <c r="R1715" t="s">
        <v>40</v>
      </c>
      <c r="S1715" t="s">
        <v>41</v>
      </c>
      <c r="T1715">
        <v>92028</v>
      </c>
      <c r="U1715" s="1">
        <v>45602</v>
      </c>
      <c r="V1715" t="s">
        <v>42</v>
      </c>
      <c r="W1715">
        <v>676257</v>
      </c>
      <c r="X1715" t="s">
        <v>7297</v>
      </c>
      <c r="Y1715">
        <v>432</v>
      </c>
      <c r="Z1715">
        <v>1149</v>
      </c>
      <c r="AA1715">
        <v>8</v>
      </c>
      <c r="AB1715">
        <v>3676.8</v>
      </c>
      <c r="AC1715">
        <f>Table1_1[[#This Row],[Price]]*Table1_1[[#This Row],[Quantity]]</f>
        <v>9192</v>
      </c>
    </row>
    <row r="1716" spans="1:29" x14ac:dyDescent="0.3">
      <c r="A1716" t="s">
        <v>28</v>
      </c>
      <c r="B1716" t="s">
        <v>29</v>
      </c>
      <c r="C1716" t="s">
        <v>30</v>
      </c>
      <c r="D1716" t="s">
        <v>105</v>
      </c>
      <c r="E1716" t="s">
        <v>32</v>
      </c>
      <c r="F1716" t="s">
        <v>175</v>
      </c>
      <c r="G1716">
        <v>82</v>
      </c>
      <c r="H1716">
        <v>401903</v>
      </c>
      <c r="I1716" t="s">
        <v>58</v>
      </c>
      <c r="J1716" s="3">
        <v>45534</v>
      </c>
      <c r="K1716">
        <v>1100</v>
      </c>
      <c r="L1716" t="s">
        <v>7298</v>
      </c>
      <c r="M1716" t="s">
        <v>670</v>
      </c>
      <c r="N1716" t="s">
        <v>7299</v>
      </c>
      <c r="O1716">
        <v>-7589</v>
      </c>
      <c r="P1716" t="s">
        <v>71</v>
      </c>
      <c r="Q1716">
        <v>9</v>
      </c>
      <c r="R1716" t="s">
        <v>88</v>
      </c>
      <c r="S1716" t="s">
        <v>79</v>
      </c>
      <c r="T1716">
        <v>99470</v>
      </c>
      <c r="U1716" s="1">
        <v>45321</v>
      </c>
      <c r="V1716" t="s">
        <v>111</v>
      </c>
      <c r="W1716">
        <v>887845</v>
      </c>
      <c r="X1716" t="s">
        <v>7300</v>
      </c>
      <c r="Y1716">
        <v>821</v>
      </c>
      <c r="Z1716">
        <v>2982</v>
      </c>
      <c r="AA1716">
        <v>7</v>
      </c>
      <c r="AB1716">
        <v>8349.6</v>
      </c>
      <c r="AC1716">
        <f>Table1_1[[#This Row],[Price]]*Table1_1[[#This Row],[Quantity]]</f>
        <v>20874</v>
      </c>
    </row>
    <row r="1717" spans="1:29" x14ac:dyDescent="0.3">
      <c r="A1717" t="s">
        <v>28</v>
      </c>
      <c r="B1717" t="s">
        <v>29</v>
      </c>
      <c r="C1717" t="s">
        <v>148</v>
      </c>
      <c r="D1717" t="s">
        <v>220</v>
      </c>
      <c r="E1717" t="s">
        <v>56</v>
      </c>
      <c r="F1717" t="s">
        <v>113</v>
      </c>
      <c r="G1717">
        <v>38</v>
      </c>
      <c r="H1717">
        <v>411338</v>
      </c>
      <c r="I1717" t="s">
        <v>58</v>
      </c>
      <c r="J1717" s="3">
        <v>45357</v>
      </c>
      <c r="K1717">
        <v>1300</v>
      </c>
      <c r="L1717" t="s">
        <v>7301</v>
      </c>
      <c r="M1717" t="s">
        <v>731</v>
      </c>
      <c r="N1717" t="s">
        <v>7302</v>
      </c>
      <c r="O1717" t="s">
        <v>7303</v>
      </c>
      <c r="P1717" t="s">
        <v>39</v>
      </c>
      <c r="Q1717">
        <v>14</v>
      </c>
      <c r="R1717" t="s">
        <v>88</v>
      </c>
      <c r="S1717" t="s">
        <v>63</v>
      </c>
      <c r="T1717">
        <v>80749</v>
      </c>
      <c r="U1717" s="1">
        <v>45551</v>
      </c>
      <c r="V1717" t="s">
        <v>180</v>
      </c>
      <c r="W1717">
        <v>471343</v>
      </c>
      <c r="X1717" t="s">
        <v>7304</v>
      </c>
      <c r="Y1717">
        <v>592</v>
      </c>
      <c r="Z1717">
        <v>806</v>
      </c>
      <c r="AA1717">
        <v>4</v>
      </c>
      <c r="AB1717">
        <v>1289.6000000000001</v>
      </c>
      <c r="AC1717">
        <f>Table1_1[[#This Row],[Price]]*Table1_1[[#This Row],[Quantity]]</f>
        <v>3224</v>
      </c>
    </row>
    <row r="1718" spans="1:29" x14ac:dyDescent="0.3">
      <c r="A1718" t="s">
        <v>28</v>
      </c>
      <c r="B1718" t="s">
        <v>29</v>
      </c>
      <c r="C1718" t="s">
        <v>66</v>
      </c>
      <c r="D1718" t="s">
        <v>254</v>
      </c>
      <c r="E1718" t="s">
        <v>46</v>
      </c>
      <c r="F1718" t="s">
        <v>57</v>
      </c>
      <c r="G1718">
        <v>12</v>
      </c>
      <c r="H1718">
        <v>420894</v>
      </c>
      <c r="I1718" t="s">
        <v>58</v>
      </c>
      <c r="J1718" s="3">
        <v>45271</v>
      </c>
      <c r="K1718">
        <v>1200</v>
      </c>
      <c r="L1718" t="s">
        <v>7306</v>
      </c>
      <c r="M1718" t="s">
        <v>319</v>
      </c>
      <c r="N1718" t="s">
        <v>7307</v>
      </c>
      <c r="O1718" t="s">
        <v>7308</v>
      </c>
      <c r="P1718" t="s">
        <v>51</v>
      </c>
      <c r="Q1718">
        <v>15</v>
      </c>
      <c r="R1718" t="s">
        <v>88</v>
      </c>
      <c r="S1718" t="s">
        <v>79</v>
      </c>
      <c r="T1718">
        <v>66319</v>
      </c>
      <c r="U1718" s="1">
        <v>45463</v>
      </c>
      <c r="V1718" t="s">
        <v>52</v>
      </c>
      <c r="W1718">
        <v>737011</v>
      </c>
      <c r="X1718" t="s">
        <v>7309</v>
      </c>
      <c r="Y1718">
        <v>773</v>
      </c>
      <c r="Z1718">
        <v>2110</v>
      </c>
      <c r="AA1718">
        <v>7</v>
      </c>
      <c r="AB1718">
        <v>5908</v>
      </c>
      <c r="AC1718">
        <f>Table1_1[[#This Row],[Price]]*Table1_1[[#This Row],[Quantity]]</f>
        <v>14770</v>
      </c>
    </row>
    <row r="1719" spans="1:29" x14ac:dyDescent="0.3">
      <c r="A1719" t="s">
        <v>28</v>
      </c>
      <c r="B1719" t="s">
        <v>29</v>
      </c>
      <c r="C1719" t="s">
        <v>193</v>
      </c>
      <c r="D1719" t="s">
        <v>442</v>
      </c>
      <c r="E1719" t="s">
        <v>56</v>
      </c>
      <c r="F1719" t="s">
        <v>47</v>
      </c>
      <c r="G1719">
        <v>5</v>
      </c>
      <c r="H1719">
        <v>435920</v>
      </c>
      <c r="I1719" t="s">
        <v>34</v>
      </c>
      <c r="J1719" s="3">
        <v>45449</v>
      </c>
      <c r="K1719">
        <v>1200</v>
      </c>
      <c r="L1719" t="s">
        <v>7310</v>
      </c>
      <c r="M1719" t="s">
        <v>731</v>
      </c>
      <c r="N1719" t="s">
        <v>7311</v>
      </c>
      <c r="O1719" t="s">
        <v>7312</v>
      </c>
      <c r="P1719" t="s">
        <v>39</v>
      </c>
      <c r="Q1719">
        <v>6</v>
      </c>
      <c r="R1719" t="s">
        <v>88</v>
      </c>
      <c r="S1719" t="s">
        <v>41</v>
      </c>
      <c r="T1719">
        <v>65174</v>
      </c>
      <c r="U1719" s="1">
        <v>45562</v>
      </c>
      <c r="V1719" t="s">
        <v>180</v>
      </c>
      <c r="W1719">
        <v>460555</v>
      </c>
      <c r="X1719" t="s">
        <v>7313</v>
      </c>
      <c r="Y1719">
        <v>358</v>
      </c>
      <c r="Z1719">
        <v>1532</v>
      </c>
      <c r="AA1719">
        <v>7</v>
      </c>
      <c r="AB1719">
        <v>4289.6000000000004</v>
      </c>
      <c r="AC1719">
        <f>Table1_1[[#This Row],[Price]]*Table1_1[[#This Row],[Quantity]]</f>
        <v>10724</v>
      </c>
    </row>
    <row r="1720" spans="1:29" x14ac:dyDescent="0.3">
      <c r="A1720" t="s">
        <v>28</v>
      </c>
      <c r="B1720" t="s">
        <v>29</v>
      </c>
      <c r="C1720" t="s">
        <v>30</v>
      </c>
      <c r="D1720" t="s">
        <v>317</v>
      </c>
      <c r="E1720" t="s">
        <v>46</v>
      </c>
      <c r="F1720" t="s">
        <v>106</v>
      </c>
      <c r="G1720">
        <v>97</v>
      </c>
      <c r="H1720">
        <v>428888</v>
      </c>
      <c r="I1720" t="s">
        <v>58</v>
      </c>
      <c r="J1720" s="3">
        <v>45071</v>
      </c>
      <c r="K1720">
        <v>1100</v>
      </c>
      <c r="L1720" t="s">
        <v>7314</v>
      </c>
      <c r="M1720" t="s">
        <v>123</v>
      </c>
      <c r="N1720" t="s">
        <v>7315</v>
      </c>
      <c r="O1720" t="s">
        <v>7316</v>
      </c>
      <c r="P1720" t="s">
        <v>87</v>
      </c>
      <c r="Q1720">
        <v>17</v>
      </c>
      <c r="R1720" t="s">
        <v>88</v>
      </c>
      <c r="S1720" t="s">
        <v>41</v>
      </c>
      <c r="T1720">
        <v>50698</v>
      </c>
      <c r="U1720" s="1">
        <v>45468</v>
      </c>
      <c r="V1720" t="s">
        <v>52</v>
      </c>
      <c r="W1720">
        <v>768777</v>
      </c>
      <c r="X1720" t="s">
        <v>2186</v>
      </c>
      <c r="Y1720">
        <v>223</v>
      </c>
      <c r="Z1720">
        <v>1260</v>
      </c>
      <c r="AA1720">
        <v>8</v>
      </c>
      <c r="AB1720">
        <v>4032</v>
      </c>
      <c r="AC1720">
        <f>Table1_1[[#This Row],[Price]]*Table1_1[[#This Row],[Quantity]]</f>
        <v>10080</v>
      </c>
    </row>
    <row r="1721" spans="1:29" x14ac:dyDescent="0.3">
      <c r="A1721" t="s">
        <v>28</v>
      </c>
      <c r="B1721" t="s">
        <v>29</v>
      </c>
      <c r="C1721" t="s">
        <v>30</v>
      </c>
      <c r="D1721" t="s">
        <v>254</v>
      </c>
      <c r="E1721" t="s">
        <v>56</v>
      </c>
      <c r="F1721" t="s">
        <v>113</v>
      </c>
      <c r="G1721">
        <v>78</v>
      </c>
      <c r="H1721">
        <v>408253</v>
      </c>
      <c r="I1721" t="s">
        <v>58</v>
      </c>
      <c r="J1721" s="3">
        <v>45381</v>
      </c>
      <c r="K1721">
        <v>800</v>
      </c>
      <c r="L1721" t="s">
        <v>7317</v>
      </c>
      <c r="M1721" t="s">
        <v>423</v>
      </c>
      <c r="N1721" t="s">
        <v>7318</v>
      </c>
      <c r="O1721" t="s">
        <v>7319</v>
      </c>
      <c r="P1721" t="s">
        <v>39</v>
      </c>
      <c r="Q1721">
        <v>18</v>
      </c>
      <c r="R1721" t="s">
        <v>88</v>
      </c>
      <c r="S1721" t="s">
        <v>41</v>
      </c>
      <c r="T1721">
        <v>15750</v>
      </c>
      <c r="U1721" s="1">
        <v>45535</v>
      </c>
      <c r="V1721" t="s">
        <v>64</v>
      </c>
      <c r="W1721">
        <v>683830</v>
      </c>
      <c r="X1721" t="s">
        <v>7320</v>
      </c>
      <c r="Y1721">
        <v>835</v>
      </c>
      <c r="Z1721">
        <v>1557</v>
      </c>
      <c r="AA1721">
        <v>7</v>
      </c>
      <c r="AB1721">
        <v>4359.6000000000004</v>
      </c>
      <c r="AC1721">
        <f>Table1_1[[#This Row],[Price]]*Table1_1[[#This Row],[Quantity]]</f>
        <v>10899</v>
      </c>
    </row>
    <row r="1722" spans="1:29" x14ac:dyDescent="0.3">
      <c r="A1722" t="s">
        <v>28</v>
      </c>
      <c r="B1722" t="s">
        <v>29</v>
      </c>
      <c r="C1722" t="s">
        <v>148</v>
      </c>
      <c r="D1722" t="s">
        <v>442</v>
      </c>
      <c r="E1722" t="s">
        <v>56</v>
      </c>
      <c r="F1722" t="s">
        <v>175</v>
      </c>
      <c r="G1722">
        <v>57</v>
      </c>
      <c r="H1722">
        <v>422551</v>
      </c>
      <c r="I1722" t="s">
        <v>58</v>
      </c>
      <c r="J1722" s="3">
        <v>43927</v>
      </c>
      <c r="K1722">
        <v>800</v>
      </c>
      <c r="L1722" t="s">
        <v>7321</v>
      </c>
      <c r="M1722" t="s">
        <v>144</v>
      </c>
      <c r="N1722" t="s">
        <v>7322</v>
      </c>
      <c r="O1722" t="s">
        <v>7323</v>
      </c>
      <c r="P1722" t="s">
        <v>87</v>
      </c>
      <c r="Q1722">
        <v>11</v>
      </c>
      <c r="R1722" t="s">
        <v>88</v>
      </c>
      <c r="S1722" t="s">
        <v>79</v>
      </c>
      <c r="T1722">
        <v>80958</v>
      </c>
      <c r="U1722" s="1">
        <v>45471</v>
      </c>
      <c r="V1722" t="s">
        <v>52</v>
      </c>
      <c r="W1722">
        <v>681651</v>
      </c>
      <c r="X1722" t="s">
        <v>7324</v>
      </c>
      <c r="Y1722">
        <v>987</v>
      </c>
      <c r="Z1722">
        <v>1851</v>
      </c>
      <c r="AA1722">
        <v>7</v>
      </c>
      <c r="AB1722">
        <v>5182.8</v>
      </c>
      <c r="AC1722">
        <f>Table1_1[[#This Row],[Price]]*Table1_1[[#This Row],[Quantity]]</f>
        <v>12957</v>
      </c>
    </row>
    <row r="1723" spans="1:29" x14ac:dyDescent="0.3">
      <c r="A1723" t="s">
        <v>28</v>
      </c>
      <c r="B1723" t="s">
        <v>29</v>
      </c>
      <c r="C1723" t="s">
        <v>30</v>
      </c>
      <c r="D1723" t="s">
        <v>566</v>
      </c>
      <c r="E1723" t="s">
        <v>32</v>
      </c>
      <c r="F1723" t="s">
        <v>113</v>
      </c>
      <c r="G1723">
        <v>7</v>
      </c>
      <c r="H1723">
        <v>409923</v>
      </c>
      <c r="I1723" t="s">
        <v>58</v>
      </c>
      <c r="J1723" s="3">
        <v>44164</v>
      </c>
      <c r="K1723">
        <v>800</v>
      </c>
      <c r="L1723" t="s">
        <v>2241</v>
      </c>
      <c r="M1723" t="s">
        <v>568</v>
      </c>
      <c r="N1723" t="s">
        <v>7325</v>
      </c>
      <c r="O1723" t="s">
        <v>7326</v>
      </c>
      <c r="P1723" t="s">
        <v>87</v>
      </c>
      <c r="Q1723">
        <v>14</v>
      </c>
      <c r="R1723" t="s">
        <v>40</v>
      </c>
      <c r="S1723" t="s">
        <v>41</v>
      </c>
      <c r="T1723">
        <v>38969</v>
      </c>
      <c r="U1723" s="1">
        <v>45350</v>
      </c>
      <c r="V1723" t="s">
        <v>119</v>
      </c>
      <c r="W1723">
        <v>714944</v>
      </c>
      <c r="X1723" t="s">
        <v>7327</v>
      </c>
      <c r="Y1723">
        <v>943</v>
      </c>
      <c r="Z1723">
        <v>1607</v>
      </c>
      <c r="AA1723">
        <v>5</v>
      </c>
      <c r="AB1723">
        <v>3214</v>
      </c>
      <c r="AC1723">
        <f>Table1_1[[#This Row],[Price]]*Table1_1[[#This Row],[Quantity]]</f>
        <v>8035</v>
      </c>
    </row>
    <row r="1724" spans="1:29" x14ac:dyDescent="0.3">
      <c r="A1724" t="s">
        <v>28</v>
      </c>
      <c r="B1724" t="s">
        <v>29</v>
      </c>
      <c r="C1724" t="s">
        <v>30</v>
      </c>
      <c r="D1724" t="s">
        <v>149</v>
      </c>
      <c r="E1724" t="s">
        <v>32</v>
      </c>
      <c r="F1724" t="s">
        <v>33</v>
      </c>
      <c r="G1724">
        <v>11</v>
      </c>
      <c r="H1724">
        <v>410278</v>
      </c>
      <c r="I1724" t="s">
        <v>34</v>
      </c>
      <c r="J1724" s="3">
        <v>45435</v>
      </c>
      <c r="K1724">
        <v>800</v>
      </c>
      <c r="L1724" t="s">
        <v>7328</v>
      </c>
      <c r="M1724" t="s">
        <v>211</v>
      </c>
      <c r="N1724" t="s">
        <v>7329</v>
      </c>
      <c r="O1724" t="s">
        <v>7330</v>
      </c>
      <c r="P1724" t="s">
        <v>87</v>
      </c>
      <c r="Q1724">
        <v>17</v>
      </c>
      <c r="R1724" t="s">
        <v>88</v>
      </c>
      <c r="S1724" t="s">
        <v>41</v>
      </c>
      <c r="T1724">
        <v>78882</v>
      </c>
      <c r="U1724" s="1">
        <v>45440</v>
      </c>
      <c r="V1724" t="s">
        <v>140</v>
      </c>
      <c r="W1724">
        <v>948871</v>
      </c>
      <c r="X1724" t="s">
        <v>7331</v>
      </c>
      <c r="Y1724">
        <v>570</v>
      </c>
      <c r="Z1724">
        <v>545</v>
      </c>
      <c r="AA1724">
        <v>7</v>
      </c>
      <c r="AB1724">
        <v>1526</v>
      </c>
      <c r="AC1724">
        <f>Table1_1[[#This Row],[Price]]*Table1_1[[#This Row],[Quantity]]</f>
        <v>3815</v>
      </c>
    </row>
    <row r="1725" spans="1:29" x14ac:dyDescent="0.3">
      <c r="A1725" t="s">
        <v>28</v>
      </c>
      <c r="B1725" t="s">
        <v>29</v>
      </c>
      <c r="C1725" t="s">
        <v>30</v>
      </c>
      <c r="D1725" t="s">
        <v>182</v>
      </c>
      <c r="E1725" t="s">
        <v>32</v>
      </c>
      <c r="F1725" t="s">
        <v>47</v>
      </c>
      <c r="G1725">
        <v>5</v>
      </c>
      <c r="H1725">
        <v>401772</v>
      </c>
      <c r="I1725" t="s">
        <v>58</v>
      </c>
      <c r="J1725" s="3">
        <v>43933</v>
      </c>
      <c r="K1725">
        <v>1400</v>
      </c>
      <c r="L1725" t="s">
        <v>7332</v>
      </c>
      <c r="M1725" t="s">
        <v>1305</v>
      </c>
      <c r="N1725" t="s">
        <v>7333</v>
      </c>
      <c r="O1725" t="s">
        <v>7334</v>
      </c>
      <c r="P1725" t="s">
        <v>51</v>
      </c>
      <c r="Q1725">
        <v>4</v>
      </c>
      <c r="R1725" t="s">
        <v>40</v>
      </c>
      <c r="S1725" t="s">
        <v>63</v>
      </c>
      <c r="T1725">
        <v>57024</v>
      </c>
      <c r="U1725" s="1">
        <v>45434</v>
      </c>
      <c r="V1725" t="s">
        <v>140</v>
      </c>
      <c r="W1725">
        <v>398844</v>
      </c>
      <c r="X1725" t="s">
        <v>7335</v>
      </c>
      <c r="Y1725">
        <v>859</v>
      </c>
      <c r="Z1725">
        <v>1869</v>
      </c>
      <c r="AA1725">
        <v>1</v>
      </c>
      <c r="AB1725">
        <v>747.6</v>
      </c>
      <c r="AC1725">
        <f>Table1_1[[#This Row],[Price]]*Table1_1[[#This Row],[Quantity]]</f>
        <v>1869</v>
      </c>
    </row>
    <row r="1726" spans="1:29" x14ac:dyDescent="0.3">
      <c r="A1726" t="s">
        <v>28</v>
      </c>
      <c r="B1726" t="s">
        <v>29</v>
      </c>
      <c r="C1726" t="s">
        <v>54</v>
      </c>
      <c r="D1726" t="s">
        <v>421</v>
      </c>
      <c r="E1726" t="s">
        <v>56</v>
      </c>
      <c r="F1726" t="s">
        <v>33</v>
      </c>
      <c r="G1726">
        <v>96</v>
      </c>
      <c r="H1726">
        <v>429088</v>
      </c>
      <c r="I1726" t="s">
        <v>58</v>
      </c>
      <c r="J1726" s="3">
        <v>44193</v>
      </c>
      <c r="K1726">
        <v>1300</v>
      </c>
      <c r="L1726" t="s">
        <v>7336</v>
      </c>
      <c r="M1726" t="s">
        <v>36</v>
      </c>
      <c r="N1726" t="s">
        <v>7337</v>
      </c>
      <c r="O1726" t="s">
        <v>7338</v>
      </c>
      <c r="P1726" t="s">
        <v>51</v>
      </c>
      <c r="Q1726">
        <v>13</v>
      </c>
      <c r="R1726" t="s">
        <v>40</v>
      </c>
      <c r="S1726" t="s">
        <v>79</v>
      </c>
      <c r="T1726">
        <v>29952</v>
      </c>
      <c r="U1726" s="1">
        <v>45349</v>
      </c>
      <c r="V1726" t="s">
        <v>119</v>
      </c>
      <c r="W1726">
        <v>818552</v>
      </c>
      <c r="X1726" t="s">
        <v>7339</v>
      </c>
      <c r="Y1726">
        <v>618</v>
      </c>
      <c r="Z1726">
        <v>2309</v>
      </c>
      <c r="AA1726">
        <v>3</v>
      </c>
      <c r="AB1726">
        <v>2770.8</v>
      </c>
      <c r="AC1726">
        <f>Table1_1[[#This Row],[Price]]*Table1_1[[#This Row],[Quantity]]</f>
        <v>6927</v>
      </c>
    </row>
    <row r="1727" spans="1:29" x14ac:dyDescent="0.3">
      <c r="A1727" t="s">
        <v>28</v>
      </c>
      <c r="B1727" t="s">
        <v>29</v>
      </c>
      <c r="C1727" t="s">
        <v>193</v>
      </c>
      <c r="D1727" t="s">
        <v>467</v>
      </c>
      <c r="E1727" t="s">
        <v>32</v>
      </c>
      <c r="F1727" t="s">
        <v>150</v>
      </c>
      <c r="G1727">
        <v>81</v>
      </c>
      <c r="H1727">
        <v>434366</v>
      </c>
      <c r="I1727" t="s">
        <v>58</v>
      </c>
      <c r="J1727" s="3">
        <v>45076</v>
      </c>
      <c r="K1727">
        <v>1300</v>
      </c>
      <c r="L1727" t="s">
        <v>7340</v>
      </c>
      <c r="M1727" t="s">
        <v>1488</v>
      </c>
      <c r="N1727" t="s">
        <v>7341</v>
      </c>
      <c r="O1727" t="s">
        <v>7342</v>
      </c>
      <c r="P1727" t="s">
        <v>87</v>
      </c>
      <c r="Q1727">
        <v>10</v>
      </c>
      <c r="R1727" t="s">
        <v>88</v>
      </c>
      <c r="S1727" t="s">
        <v>79</v>
      </c>
      <c r="T1727">
        <v>50111</v>
      </c>
      <c r="U1727" s="1">
        <v>45607</v>
      </c>
      <c r="V1727" t="s">
        <v>42</v>
      </c>
      <c r="W1727">
        <v>817327</v>
      </c>
      <c r="X1727" t="s">
        <v>7343</v>
      </c>
      <c r="Y1727">
        <v>922</v>
      </c>
      <c r="Z1727">
        <v>826</v>
      </c>
      <c r="AA1727">
        <v>1</v>
      </c>
      <c r="AB1727">
        <v>330.40000000000003</v>
      </c>
      <c r="AC1727">
        <f>Table1_1[[#This Row],[Price]]*Table1_1[[#This Row],[Quantity]]</f>
        <v>826</v>
      </c>
    </row>
    <row r="1728" spans="1:29" x14ac:dyDescent="0.3">
      <c r="A1728" t="s">
        <v>28</v>
      </c>
      <c r="B1728" t="s">
        <v>29</v>
      </c>
      <c r="C1728" t="s">
        <v>148</v>
      </c>
      <c r="D1728" t="s">
        <v>637</v>
      </c>
      <c r="E1728" t="s">
        <v>32</v>
      </c>
      <c r="F1728" t="s">
        <v>83</v>
      </c>
      <c r="G1728">
        <v>28</v>
      </c>
      <c r="H1728">
        <v>422608</v>
      </c>
      <c r="I1728" t="s">
        <v>34</v>
      </c>
      <c r="J1728" s="3">
        <v>45438</v>
      </c>
      <c r="K1728">
        <v>1100</v>
      </c>
      <c r="L1728" t="s">
        <v>7345</v>
      </c>
      <c r="M1728" t="s">
        <v>568</v>
      </c>
      <c r="N1728" t="s">
        <v>7346</v>
      </c>
      <c r="O1728" t="s">
        <v>7347</v>
      </c>
      <c r="P1728" t="s">
        <v>51</v>
      </c>
      <c r="Q1728">
        <v>16</v>
      </c>
      <c r="R1728" t="s">
        <v>40</v>
      </c>
      <c r="S1728" t="s">
        <v>79</v>
      </c>
      <c r="T1728">
        <v>58661</v>
      </c>
      <c r="U1728" s="1">
        <v>45420</v>
      </c>
      <c r="V1728" t="s">
        <v>140</v>
      </c>
      <c r="W1728">
        <v>793205</v>
      </c>
      <c r="X1728" t="s">
        <v>7348</v>
      </c>
      <c r="Y1728">
        <v>929</v>
      </c>
      <c r="Z1728">
        <v>2946</v>
      </c>
      <c r="AA1728">
        <v>3</v>
      </c>
      <c r="AB1728">
        <v>3535.2000000000003</v>
      </c>
      <c r="AC1728">
        <f>Table1_1[[#This Row],[Price]]*Table1_1[[#This Row],[Quantity]]</f>
        <v>8838</v>
      </c>
    </row>
    <row r="1729" spans="1:29" x14ac:dyDescent="0.3">
      <c r="A1729" t="s">
        <v>28</v>
      </c>
      <c r="B1729" t="s">
        <v>29</v>
      </c>
      <c r="C1729" t="s">
        <v>30</v>
      </c>
      <c r="D1729" t="s">
        <v>248</v>
      </c>
      <c r="E1729" t="s">
        <v>46</v>
      </c>
      <c r="F1729" t="s">
        <v>135</v>
      </c>
      <c r="G1729">
        <v>62</v>
      </c>
      <c r="H1729">
        <v>431284</v>
      </c>
      <c r="I1729" t="s">
        <v>58</v>
      </c>
      <c r="J1729" s="3">
        <v>44285</v>
      </c>
      <c r="K1729">
        <v>1100</v>
      </c>
      <c r="L1729" t="s">
        <v>7350</v>
      </c>
      <c r="M1729" t="s">
        <v>216</v>
      </c>
      <c r="N1729" t="s">
        <v>7351</v>
      </c>
      <c r="O1729" t="s">
        <v>7352</v>
      </c>
      <c r="P1729" t="s">
        <v>39</v>
      </c>
      <c r="Q1729">
        <v>7</v>
      </c>
      <c r="R1729" t="s">
        <v>88</v>
      </c>
      <c r="S1729" t="s">
        <v>118</v>
      </c>
      <c r="T1729">
        <v>66689</v>
      </c>
      <c r="U1729" s="1">
        <v>45614</v>
      </c>
      <c r="V1729" t="s">
        <v>42</v>
      </c>
      <c r="W1729">
        <v>830905</v>
      </c>
      <c r="X1729" t="s">
        <v>7353</v>
      </c>
      <c r="Y1729">
        <v>742</v>
      </c>
      <c r="Z1729">
        <v>1019</v>
      </c>
      <c r="AA1729">
        <v>3</v>
      </c>
      <c r="AB1729">
        <v>1222.8</v>
      </c>
      <c r="AC1729">
        <f>Table1_1[[#This Row],[Price]]*Table1_1[[#This Row],[Quantity]]</f>
        <v>3057</v>
      </c>
    </row>
    <row r="1730" spans="1:29" x14ac:dyDescent="0.3">
      <c r="A1730" t="s">
        <v>28</v>
      </c>
      <c r="B1730" t="s">
        <v>29</v>
      </c>
      <c r="C1730" t="s">
        <v>66</v>
      </c>
      <c r="D1730" t="s">
        <v>291</v>
      </c>
      <c r="E1730" t="s">
        <v>46</v>
      </c>
      <c r="F1730" t="s">
        <v>106</v>
      </c>
      <c r="G1730">
        <v>82</v>
      </c>
      <c r="H1730">
        <v>409704</v>
      </c>
      <c r="I1730" t="s">
        <v>58</v>
      </c>
      <c r="J1730" s="3">
        <v>45123</v>
      </c>
      <c r="K1730">
        <v>800</v>
      </c>
      <c r="L1730" t="s">
        <v>7354</v>
      </c>
      <c r="M1730" t="s">
        <v>869</v>
      </c>
      <c r="N1730" t="s">
        <v>7355</v>
      </c>
      <c r="O1730" t="s">
        <v>7356</v>
      </c>
      <c r="P1730" t="s">
        <v>39</v>
      </c>
      <c r="Q1730">
        <v>12</v>
      </c>
      <c r="R1730" t="s">
        <v>40</v>
      </c>
      <c r="S1730" t="s">
        <v>79</v>
      </c>
      <c r="T1730">
        <v>19291</v>
      </c>
      <c r="U1730" s="1">
        <v>45449</v>
      </c>
      <c r="V1730" t="s">
        <v>52</v>
      </c>
      <c r="W1730">
        <v>994800</v>
      </c>
      <c r="X1730" t="s">
        <v>4453</v>
      </c>
      <c r="Y1730">
        <v>797</v>
      </c>
      <c r="Z1730">
        <v>1398</v>
      </c>
      <c r="AA1730">
        <v>6</v>
      </c>
      <c r="AB1730">
        <v>3355.2000000000003</v>
      </c>
      <c r="AC1730">
        <f>Table1_1[[#This Row],[Price]]*Table1_1[[#This Row],[Quantity]]</f>
        <v>8388</v>
      </c>
    </row>
    <row r="1731" spans="1:29" x14ac:dyDescent="0.3">
      <c r="A1731" t="s">
        <v>28</v>
      </c>
      <c r="B1731" t="s">
        <v>29</v>
      </c>
      <c r="C1731" t="s">
        <v>44</v>
      </c>
      <c r="D1731" t="s">
        <v>291</v>
      </c>
      <c r="E1731" t="s">
        <v>32</v>
      </c>
      <c r="F1731" t="s">
        <v>33</v>
      </c>
      <c r="G1731">
        <v>64</v>
      </c>
      <c r="H1731">
        <v>419088</v>
      </c>
      <c r="I1731" t="s">
        <v>58</v>
      </c>
      <c r="J1731" s="3">
        <v>44854</v>
      </c>
      <c r="K1731">
        <v>1200</v>
      </c>
      <c r="L1731" t="s">
        <v>7358</v>
      </c>
      <c r="M1731" t="s">
        <v>680</v>
      </c>
      <c r="N1731" t="s">
        <v>7359</v>
      </c>
      <c r="O1731" t="s">
        <v>7360</v>
      </c>
      <c r="P1731" t="s">
        <v>39</v>
      </c>
      <c r="Q1731">
        <v>3</v>
      </c>
      <c r="R1731" t="s">
        <v>40</v>
      </c>
      <c r="S1731" t="s">
        <v>63</v>
      </c>
      <c r="T1731">
        <v>96717</v>
      </c>
      <c r="U1731" s="1">
        <v>45422</v>
      </c>
      <c r="V1731" t="s">
        <v>140</v>
      </c>
      <c r="W1731">
        <v>722296</v>
      </c>
      <c r="X1731" t="s">
        <v>7361</v>
      </c>
      <c r="Y1731">
        <v>398</v>
      </c>
      <c r="Z1731">
        <v>1034</v>
      </c>
      <c r="AA1731">
        <v>1</v>
      </c>
      <c r="AB1731">
        <v>413.6</v>
      </c>
      <c r="AC1731">
        <f>Table1_1[[#This Row],[Price]]*Table1_1[[#This Row],[Quantity]]</f>
        <v>1034</v>
      </c>
    </row>
    <row r="1732" spans="1:29" x14ac:dyDescent="0.3">
      <c r="A1732" t="s">
        <v>28</v>
      </c>
      <c r="B1732" t="s">
        <v>29</v>
      </c>
      <c r="C1732" t="s">
        <v>193</v>
      </c>
      <c r="D1732" t="s">
        <v>254</v>
      </c>
      <c r="E1732" t="s">
        <v>46</v>
      </c>
      <c r="F1732" t="s">
        <v>113</v>
      </c>
      <c r="G1732">
        <v>84</v>
      </c>
      <c r="H1732">
        <v>412212</v>
      </c>
      <c r="I1732" t="s">
        <v>58</v>
      </c>
      <c r="J1732" s="3">
        <v>44755</v>
      </c>
      <c r="K1732">
        <v>800</v>
      </c>
      <c r="L1732" t="s">
        <v>7362</v>
      </c>
      <c r="M1732" t="s">
        <v>1007</v>
      </c>
      <c r="N1732" t="s">
        <v>7363</v>
      </c>
      <c r="O1732">
        <v>4752542361</v>
      </c>
      <c r="P1732" t="s">
        <v>71</v>
      </c>
      <c r="Q1732">
        <v>13</v>
      </c>
      <c r="R1732" t="s">
        <v>88</v>
      </c>
      <c r="S1732" t="s">
        <v>63</v>
      </c>
      <c r="T1732">
        <v>82671</v>
      </c>
      <c r="U1732" s="1">
        <v>45398</v>
      </c>
      <c r="V1732" t="s">
        <v>80</v>
      </c>
      <c r="W1732">
        <v>168136</v>
      </c>
      <c r="X1732" t="s">
        <v>7364</v>
      </c>
      <c r="Y1732">
        <v>351</v>
      </c>
      <c r="Z1732">
        <v>2341</v>
      </c>
      <c r="AA1732">
        <v>3</v>
      </c>
      <c r="AB1732">
        <v>2809.2000000000003</v>
      </c>
      <c r="AC1732">
        <f>Table1_1[[#This Row],[Price]]*Table1_1[[#This Row],[Quantity]]</f>
        <v>7023</v>
      </c>
    </row>
    <row r="1733" spans="1:29" x14ac:dyDescent="0.3">
      <c r="A1733" t="s">
        <v>28</v>
      </c>
      <c r="B1733" t="s">
        <v>29</v>
      </c>
      <c r="C1733" t="s">
        <v>157</v>
      </c>
      <c r="D1733" t="s">
        <v>220</v>
      </c>
      <c r="E1733" t="s">
        <v>56</v>
      </c>
      <c r="F1733" t="s">
        <v>33</v>
      </c>
      <c r="G1733">
        <v>45</v>
      </c>
      <c r="H1733">
        <v>409833</v>
      </c>
      <c r="I1733" t="s">
        <v>58</v>
      </c>
      <c r="J1733" s="3">
        <v>45260</v>
      </c>
      <c r="K1733">
        <v>1200</v>
      </c>
      <c r="L1733" t="s">
        <v>7365</v>
      </c>
      <c r="M1733" t="s">
        <v>2124</v>
      </c>
      <c r="N1733" t="s">
        <v>7366</v>
      </c>
      <c r="O1733" t="s">
        <v>7367</v>
      </c>
      <c r="P1733" t="s">
        <v>51</v>
      </c>
      <c r="Q1733">
        <v>20</v>
      </c>
      <c r="R1733" t="s">
        <v>88</v>
      </c>
      <c r="S1733" t="s">
        <v>118</v>
      </c>
      <c r="T1733">
        <v>15410</v>
      </c>
      <c r="U1733" s="1">
        <v>45315</v>
      </c>
      <c r="V1733" t="s">
        <v>111</v>
      </c>
      <c r="W1733">
        <v>311007</v>
      </c>
      <c r="X1733" t="s">
        <v>7368</v>
      </c>
      <c r="Y1733">
        <v>407</v>
      </c>
      <c r="Z1733">
        <v>1004</v>
      </c>
      <c r="AA1733">
        <v>2</v>
      </c>
      <c r="AB1733">
        <v>803.2</v>
      </c>
      <c r="AC1733">
        <f>Table1_1[[#This Row],[Price]]*Table1_1[[#This Row],[Quantity]]</f>
        <v>2008</v>
      </c>
    </row>
    <row r="1734" spans="1:29" x14ac:dyDescent="0.3">
      <c r="A1734" t="s">
        <v>28</v>
      </c>
      <c r="B1734" t="s">
        <v>29</v>
      </c>
      <c r="C1734" t="s">
        <v>148</v>
      </c>
      <c r="D1734" t="s">
        <v>142</v>
      </c>
      <c r="E1734" t="s">
        <v>32</v>
      </c>
      <c r="F1734" t="s">
        <v>83</v>
      </c>
      <c r="G1734">
        <v>33</v>
      </c>
      <c r="H1734">
        <v>417902</v>
      </c>
      <c r="I1734" t="s">
        <v>34</v>
      </c>
      <c r="J1734" s="3">
        <v>44641</v>
      </c>
      <c r="K1734">
        <v>1200</v>
      </c>
      <c r="L1734" t="s">
        <v>7369</v>
      </c>
      <c r="M1734" t="s">
        <v>144</v>
      </c>
      <c r="N1734" t="s">
        <v>7370</v>
      </c>
      <c r="O1734" t="s">
        <v>7371</v>
      </c>
      <c r="P1734" t="s">
        <v>39</v>
      </c>
      <c r="Q1734">
        <v>13</v>
      </c>
      <c r="R1734" t="s">
        <v>40</v>
      </c>
      <c r="S1734" t="s">
        <v>41</v>
      </c>
      <c r="T1734">
        <v>63037</v>
      </c>
      <c r="U1734" s="1">
        <v>45489</v>
      </c>
      <c r="V1734" t="s">
        <v>126</v>
      </c>
      <c r="W1734">
        <v>536898</v>
      </c>
      <c r="X1734" t="s">
        <v>7372</v>
      </c>
      <c r="Y1734">
        <v>910</v>
      </c>
      <c r="Z1734">
        <v>670</v>
      </c>
      <c r="AA1734">
        <v>3</v>
      </c>
      <c r="AB1734">
        <v>804</v>
      </c>
      <c r="AC1734">
        <f>Table1_1[[#This Row],[Price]]*Table1_1[[#This Row],[Quantity]]</f>
        <v>2010</v>
      </c>
    </row>
    <row r="1735" spans="1:29" x14ac:dyDescent="0.3">
      <c r="A1735" t="s">
        <v>28</v>
      </c>
      <c r="B1735" t="s">
        <v>29</v>
      </c>
      <c r="C1735" t="s">
        <v>44</v>
      </c>
      <c r="D1735" t="s">
        <v>248</v>
      </c>
      <c r="E1735" t="s">
        <v>56</v>
      </c>
      <c r="F1735" t="s">
        <v>106</v>
      </c>
      <c r="G1735">
        <v>59</v>
      </c>
      <c r="H1735">
        <v>437080</v>
      </c>
      <c r="I1735" t="s">
        <v>58</v>
      </c>
      <c r="J1735" s="3">
        <v>44593</v>
      </c>
      <c r="K1735">
        <v>1300</v>
      </c>
      <c r="L1735" t="s">
        <v>7373</v>
      </c>
      <c r="M1735" t="s">
        <v>1091</v>
      </c>
      <c r="N1735" t="s">
        <v>7374</v>
      </c>
      <c r="O1735" t="s">
        <v>7375</v>
      </c>
      <c r="P1735" t="s">
        <v>39</v>
      </c>
      <c r="Q1735">
        <v>18</v>
      </c>
      <c r="R1735" t="s">
        <v>40</v>
      </c>
      <c r="S1735" t="s">
        <v>63</v>
      </c>
      <c r="T1735">
        <v>23537</v>
      </c>
      <c r="U1735" s="1">
        <v>45336</v>
      </c>
      <c r="V1735" t="s">
        <v>119</v>
      </c>
      <c r="W1735">
        <v>546689</v>
      </c>
      <c r="X1735" t="s">
        <v>7376</v>
      </c>
      <c r="Y1735">
        <v>588</v>
      </c>
      <c r="Z1735">
        <v>1951</v>
      </c>
      <c r="AA1735">
        <v>2</v>
      </c>
      <c r="AB1735">
        <v>1560.8000000000002</v>
      </c>
      <c r="AC1735">
        <f>Table1_1[[#This Row],[Price]]*Table1_1[[#This Row],[Quantity]]</f>
        <v>3902</v>
      </c>
    </row>
    <row r="1736" spans="1:29" x14ac:dyDescent="0.3">
      <c r="A1736" t="s">
        <v>28</v>
      </c>
      <c r="B1736" t="s">
        <v>29</v>
      </c>
      <c r="C1736" t="s">
        <v>44</v>
      </c>
      <c r="D1736" t="s">
        <v>511</v>
      </c>
      <c r="E1736" t="s">
        <v>46</v>
      </c>
      <c r="F1736" t="s">
        <v>150</v>
      </c>
      <c r="G1736">
        <v>10</v>
      </c>
      <c r="H1736">
        <v>429720</v>
      </c>
      <c r="I1736" t="s">
        <v>58</v>
      </c>
      <c r="J1736" s="3">
        <v>44818</v>
      </c>
      <c r="K1736">
        <v>1000</v>
      </c>
      <c r="L1736" t="s">
        <v>7377</v>
      </c>
      <c r="M1736" t="s">
        <v>361</v>
      </c>
      <c r="N1736" t="s">
        <v>7378</v>
      </c>
      <c r="O1736" t="s">
        <v>7379</v>
      </c>
      <c r="P1736" t="s">
        <v>71</v>
      </c>
      <c r="Q1736">
        <v>8</v>
      </c>
      <c r="R1736" t="s">
        <v>88</v>
      </c>
      <c r="S1736" t="s">
        <v>41</v>
      </c>
      <c r="T1736">
        <v>48575</v>
      </c>
      <c r="U1736" s="1">
        <v>45447</v>
      </c>
      <c r="V1736" t="s">
        <v>52</v>
      </c>
      <c r="W1736">
        <v>530574</v>
      </c>
      <c r="X1736" t="s">
        <v>7380</v>
      </c>
      <c r="Y1736">
        <v>563</v>
      </c>
      <c r="Z1736">
        <v>1337</v>
      </c>
      <c r="AA1736">
        <v>4</v>
      </c>
      <c r="AB1736">
        <v>2139.2000000000003</v>
      </c>
      <c r="AC1736">
        <f>Table1_1[[#This Row],[Price]]*Table1_1[[#This Row],[Quantity]]</f>
        <v>5348</v>
      </c>
    </row>
    <row r="1737" spans="1:29" x14ac:dyDescent="0.3">
      <c r="A1737" t="s">
        <v>28</v>
      </c>
      <c r="B1737" t="s">
        <v>29</v>
      </c>
      <c r="C1737" t="s">
        <v>148</v>
      </c>
      <c r="D1737" t="s">
        <v>291</v>
      </c>
      <c r="E1737" t="s">
        <v>46</v>
      </c>
      <c r="F1737" t="s">
        <v>47</v>
      </c>
      <c r="G1737">
        <v>68</v>
      </c>
      <c r="H1737">
        <v>418470</v>
      </c>
      <c r="I1737" t="s">
        <v>58</v>
      </c>
      <c r="J1737" s="3">
        <v>45246</v>
      </c>
      <c r="K1737">
        <v>950</v>
      </c>
      <c r="L1737" t="s">
        <v>7381</v>
      </c>
      <c r="M1737" t="s">
        <v>623</v>
      </c>
      <c r="N1737" t="s">
        <v>7382</v>
      </c>
      <c r="O1737" t="s">
        <v>7383</v>
      </c>
      <c r="P1737" t="s">
        <v>51</v>
      </c>
      <c r="Q1737">
        <v>11</v>
      </c>
      <c r="R1737" t="s">
        <v>40</v>
      </c>
      <c r="S1737" t="s">
        <v>63</v>
      </c>
      <c r="T1737">
        <v>44130</v>
      </c>
      <c r="U1737" s="1">
        <v>45519</v>
      </c>
      <c r="V1737" t="s">
        <v>64</v>
      </c>
      <c r="W1737">
        <v>329314</v>
      </c>
      <c r="X1737" t="s">
        <v>7384</v>
      </c>
      <c r="Y1737">
        <v>492</v>
      </c>
      <c r="Z1737">
        <v>2628</v>
      </c>
      <c r="AA1737">
        <v>5</v>
      </c>
      <c r="AB1737">
        <v>5256</v>
      </c>
      <c r="AC1737">
        <f>Table1_1[[#This Row],[Price]]*Table1_1[[#This Row],[Quantity]]</f>
        <v>13140</v>
      </c>
    </row>
    <row r="1738" spans="1:29" x14ac:dyDescent="0.3">
      <c r="A1738" t="s">
        <v>28</v>
      </c>
      <c r="B1738" t="s">
        <v>29</v>
      </c>
      <c r="C1738" t="s">
        <v>157</v>
      </c>
      <c r="D1738" t="s">
        <v>74</v>
      </c>
      <c r="E1738" t="s">
        <v>32</v>
      </c>
      <c r="F1738" t="s">
        <v>83</v>
      </c>
      <c r="G1738">
        <v>23</v>
      </c>
      <c r="H1738">
        <v>436311</v>
      </c>
      <c r="I1738" t="s">
        <v>58</v>
      </c>
      <c r="J1738" s="3">
        <v>44590</v>
      </c>
      <c r="K1738">
        <v>1200</v>
      </c>
      <c r="L1738" t="s">
        <v>7385</v>
      </c>
      <c r="M1738" t="s">
        <v>895</v>
      </c>
      <c r="N1738" t="s">
        <v>7386</v>
      </c>
      <c r="O1738" t="s">
        <v>7387</v>
      </c>
      <c r="P1738" t="s">
        <v>87</v>
      </c>
      <c r="Q1738">
        <v>7</v>
      </c>
      <c r="R1738" t="s">
        <v>40</v>
      </c>
      <c r="S1738" t="s">
        <v>118</v>
      </c>
      <c r="T1738">
        <v>50598</v>
      </c>
      <c r="U1738" s="1">
        <v>45475</v>
      </c>
      <c r="V1738" t="s">
        <v>126</v>
      </c>
      <c r="W1738">
        <v>875939</v>
      </c>
      <c r="X1738" t="s">
        <v>7388</v>
      </c>
      <c r="Y1738">
        <v>717</v>
      </c>
      <c r="Z1738">
        <v>2749</v>
      </c>
      <c r="AA1738">
        <v>8</v>
      </c>
      <c r="AB1738">
        <v>8796.8000000000011</v>
      </c>
      <c r="AC1738">
        <f>Table1_1[[#This Row],[Price]]*Table1_1[[#This Row],[Quantity]]</f>
        <v>21992</v>
      </c>
    </row>
    <row r="1739" spans="1:29" x14ac:dyDescent="0.3">
      <c r="A1739" t="s">
        <v>28</v>
      </c>
      <c r="B1739" t="s">
        <v>29</v>
      </c>
      <c r="C1739" t="s">
        <v>66</v>
      </c>
      <c r="D1739" t="s">
        <v>274</v>
      </c>
      <c r="E1739" t="s">
        <v>56</v>
      </c>
      <c r="F1739" t="s">
        <v>355</v>
      </c>
      <c r="G1739">
        <v>88</v>
      </c>
      <c r="H1739">
        <v>407747</v>
      </c>
      <c r="I1739" t="s">
        <v>34</v>
      </c>
      <c r="J1739" s="3">
        <v>44824</v>
      </c>
      <c r="K1739">
        <v>1400</v>
      </c>
      <c r="L1739" t="s">
        <v>7390</v>
      </c>
      <c r="M1739" t="s">
        <v>1409</v>
      </c>
      <c r="N1739" t="s">
        <v>7391</v>
      </c>
      <c r="O1739" t="s">
        <v>7392</v>
      </c>
      <c r="P1739" t="s">
        <v>51</v>
      </c>
      <c r="Q1739">
        <v>13</v>
      </c>
      <c r="R1739" t="s">
        <v>88</v>
      </c>
      <c r="S1739" t="s">
        <v>118</v>
      </c>
      <c r="T1739">
        <v>51844</v>
      </c>
      <c r="U1739" s="1">
        <v>45524</v>
      </c>
      <c r="V1739" t="s">
        <v>64</v>
      </c>
      <c r="W1739">
        <v>702584</v>
      </c>
      <c r="X1739" t="s">
        <v>7393</v>
      </c>
      <c r="Y1739">
        <v>493</v>
      </c>
      <c r="Z1739">
        <v>2142</v>
      </c>
      <c r="AA1739">
        <v>7</v>
      </c>
      <c r="AB1739">
        <v>5997.6</v>
      </c>
      <c r="AC1739">
        <f>Table1_1[[#This Row],[Price]]*Table1_1[[#This Row],[Quantity]]</f>
        <v>14994</v>
      </c>
    </row>
    <row r="1740" spans="1:29" x14ac:dyDescent="0.3">
      <c r="A1740" t="s">
        <v>28</v>
      </c>
      <c r="B1740" t="s">
        <v>29</v>
      </c>
      <c r="C1740" t="s">
        <v>91</v>
      </c>
      <c r="D1740" t="s">
        <v>442</v>
      </c>
      <c r="E1740" t="s">
        <v>32</v>
      </c>
      <c r="F1740" t="s">
        <v>83</v>
      </c>
      <c r="G1740">
        <v>39</v>
      </c>
      <c r="H1740">
        <v>430320</v>
      </c>
      <c r="I1740" t="s">
        <v>58</v>
      </c>
      <c r="J1740" s="3">
        <v>44907</v>
      </c>
      <c r="K1740">
        <v>950</v>
      </c>
      <c r="L1740" t="s">
        <v>7394</v>
      </c>
      <c r="M1740" t="s">
        <v>36</v>
      </c>
      <c r="N1740" t="s">
        <v>7395</v>
      </c>
      <c r="O1740">
        <v>-3048</v>
      </c>
      <c r="P1740" t="s">
        <v>51</v>
      </c>
      <c r="Q1740">
        <v>5</v>
      </c>
      <c r="R1740" t="s">
        <v>40</v>
      </c>
      <c r="S1740" t="s">
        <v>41</v>
      </c>
      <c r="T1740">
        <v>11192</v>
      </c>
      <c r="U1740" s="1">
        <v>45500</v>
      </c>
      <c r="V1740" t="s">
        <v>126</v>
      </c>
      <c r="W1740">
        <v>332648</v>
      </c>
      <c r="X1740" t="s">
        <v>7396</v>
      </c>
      <c r="Y1740">
        <v>706</v>
      </c>
      <c r="Z1740">
        <v>1463</v>
      </c>
      <c r="AA1740">
        <v>3</v>
      </c>
      <c r="AB1740">
        <v>1755.6000000000001</v>
      </c>
      <c r="AC1740">
        <f>Table1_1[[#This Row],[Price]]*Table1_1[[#This Row],[Quantity]]</f>
        <v>4389</v>
      </c>
    </row>
    <row r="1741" spans="1:29" x14ac:dyDescent="0.3">
      <c r="A1741" t="s">
        <v>28</v>
      </c>
      <c r="B1741" t="s">
        <v>29</v>
      </c>
      <c r="C1741" t="s">
        <v>54</v>
      </c>
      <c r="D1741" t="s">
        <v>380</v>
      </c>
      <c r="E1741" t="s">
        <v>32</v>
      </c>
      <c r="F1741" t="s">
        <v>83</v>
      </c>
      <c r="G1741">
        <v>47</v>
      </c>
      <c r="H1741">
        <v>416409</v>
      </c>
      <c r="I1741" t="s">
        <v>34</v>
      </c>
      <c r="J1741" s="3">
        <v>44399</v>
      </c>
      <c r="K1741">
        <v>950</v>
      </c>
      <c r="L1741" t="s">
        <v>7398</v>
      </c>
      <c r="M1741" t="s">
        <v>478</v>
      </c>
      <c r="N1741" t="s">
        <v>7399</v>
      </c>
      <c r="O1741" t="s">
        <v>7400</v>
      </c>
      <c r="P1741" t="s">
        <v>39</v>
      </c>
      <c r="Q1741">
        <v>11</v>
      </c>
      <c r="R1741" t="s">
        <v>40</v>
      </c>
      <c r="S1741" t="s">
        <v>118</v>
      </c>
      <c r="T1741">
        <v>51157</v>
      </c>
      <c r="U1741" s="1">
        <v>45314</v>
      </c>
      <c r="V1741" t="s">
        <v>111</v>
      </c>
      <c r="W1741">
        <v>412698</v>
      </c>
      <c r="X1741" t="s">
        <v>7401</v>
      </c>
      <c r="Y1741">
        <v>258</v>
      </c>
      <c r="Z1741">
        <v>2074</v>
      </c>
      <c r="AA1741">
        <v>6</v>
      </c>
      <c r="AB1741">
        <v>4977.6000000000004</v>
      </c>
      <c r="AC1741">
        <f>Table1_1[[#This Row],[Price]]*Table1_1[[#This Row],[Quantity]]</f>
        <v>12444</v>
      </c>
    </row>
    <row r="1742" spans="1:29" x14ac:dyDescent="0.3">
      <c r="A1742" t="s">
        <v>28</v>
      </c>
      <c r="B1742" t="s">
        <v>29</v>
      </c>
      <c r="C1742" t="s">
        <v>66</v>
      </c>
      <c r="D1742" t="s">
        <v>546</v>
      </c>
      <c r="E1742" t="s">
        <v>46</v>
      </c>
      <c r="F1742" t="s">
        <v>47</v>
      </c>
      <c r="G1742">
        <v>27</v>
      </c>
      <c r="H1742">
        <v>419794</v>
      </c>
      <c r="I1742" t="s">
        <v>58</v>
      </c>
      <c r="J1742" s="3">
        <v>44880</v>
      </c>
      <c r="K1742">
        <v>800</v>
      </c>
      <c r="L1742" t="s">
        <v>7402</v>
      </c>
      <c r="M1742" t="s">
        <v>2538</v>
      </c>
      <c r="N1742" t="s">
        <v>7403</v>
      </c>
      <c r="O1742" t="s">
        <v>7404</v>
      </c>
      <c r="P1742" t="s">
        <v>51</v>
      </c>
      <c r="Q1742">
        <v>4</v>
      </c>
      <c r="R1742" t="s">
        <v>88</v>
      </c>
      <c r="S1742" t="s">
        <v>118</v>
      </c>
      <c r="T1742">
        <v>64458</v>
      </c>
      <c r="U1742" s="1">
        <v>45512</v>
      </c>
      <c r="V1742" t="s">
        <v>64</v>
      </c>
      <c r="W1742">
        <v>118242</v>
      </c>
      <c r="X1742" t="s">
        <v>7405</v>
      </c>
      <c r="Y1742">
        <v>507</v>
      </c>
      <c r="Z1742">
        <v>1993</v>
      </c>
      <c r="AA1742">
        <v>8</v>
      </c>
      <c r="AB1742">
        <v>6377.6</v>
      </c>
      <c r="AC1742">
        <f>Table1_1[[#This Row],[Price]]*Table1_1[[#This Row],[Quantity]]</f>
        <v>15944</v>
      </c>
    </row>
    <row r="1743" spans="1:29" x14ac:dyDescent="0.3">
      <c r="A1743" t="s">
        <v>28</v>
      </c>
      <c r="B1743" t="s">
        <v>29</v>
      </c>
      <c r="C1743" t="s">
        <v>193</v>
      </c>
      <c r="D1743" t="s">
        <v>227</v>
      </c>
      <c r="E1743" t="s">
        <v>32</v>
      </c>
      <c r="F1743" t="s">
        <v>175</v>
      </c>
      <c r="G1743">
        <v>37</v>
      </c>
      <c r="H1743">
        <v>426555</v>
      </c>
      <c r="I1743" t="s">
        <v>34</v>
      </c>
      <c r="J1743" s="3">
        <v>45050</v>
      </c>
      <c r="K1743">
        <v>1400</v>
      </c>
      <c r="L1743" t="s">
        <v>7406</v>
      </c>
      <c r="M1743" t="s">
        <v>287</v>
      </c>
      <c r="N1743" t="s">
        <v>7407</v>
      </c>
      <c r="O1743" t="s">
        <v>7408</v>
      </c>
      <c r="P1743" t="s">
        <v>71</v>
      </c>
      <c r="Q1743">
        <v>16</v>
      </c>
      <c r="R1743" t="s">
        <v>40</v>
      </c>
      <c r="S1743" t="s">
        <v>41</v>
      </c>
      <c r="T1743">
        <v>57028</v>
      </c>
      <c r="U1743" s="1">
        <v>45417</v>
      </c>
      <c r="V1743" t="s">
        <v>140</v>
      </c>
      <c r="W1743">
        <v>649376</v>
      </c>
      <c r="X1743" t="s">
        <v>7409</v>
      </c>
      <c r="Y1743">
        <v>607</v>
      </c>
      <c r="Z1743">
        <v>1136</v>
      </c>
      <c r="AA1743">
        <v>1</v>
      </c>
      <c r="AB1743">
        <v>454.40000000000003</v>
      </c>
      <c r="AC1743">
        <f>Table1_1[[#This Row],[Price]]*Table1_1[[#This Row],[Quantity]]</f>
        <v>1136</v>
      </c>
    </row>
    <row r="1744" spans="1:29" x14ac:dyDescent="0.3">
      <c r="A1744" t="s">
        <v>28</v>
      </c>
      <c r="B1744" t="s">
        <v>29</v>
      </c>
      <c r="C1744" t="s">
        <v>91</v>
      </c>
      <c r="D1744" t="s">
        <v>105</v>
      </c>
      <c r="E1744" t="s">
        <v>32</v>
      </c>
      <c r="F1744" t="s">
        <v>113</v>
      </c>
      <c r="G1744">
        <v>71</v>
      </c>
      <c r="H1744">
        <v>405379</v>
      </c>
      <c r="I1744" t="s">
        <v>34</v>
      </c>
      <c r="J1744" s="3">
        <v>45080</v>
      </c>
      <c r="K1744">
        <v>1400</v>
      </c>
      <c r="L1744" t="s">
        <v>7411</v>
      </c>
      <c r="M1744" t="s">
        <v>287</v>
      </c>
      <c r="N1744" t="s">
        <v>7412</v>
      </c>
      <c r="O1744" t="s">
        <v>7413</v>
      </c>
      <c r="P1744" t="s">
        <v>87</v>
      </c>
      <c r="Q1744">
        <v>6</v>
      </c>
      <c r="R1744" t="s">
        <v>40</v>
      </c>
      <c r="S1744" t="s">
        <v>63</v>
      </c>
      <c r="T1744">
        <v>92159</v>
      </c>
      <c r="U1744" s="1">
        <v>45425</v>
      </c>
      <c r="V1744" t="s">
        <v>140</v>
      </c>
      <c r="W1744">
        <v>108755</v>
      </c>
      <c r="X1744" t="s">
        <v>7414</v>
      </c>
      <c r="Y1744">
        <v>652</v>
      </c>
      <c r="Z1744">
        <v>1146</v>
      </c>
      <c r="AA1744">
        <v>3</v>
      </c>
      <c r="AB1744">
        <v>1375.2</v>
      </c>
      <c r="AC1744">
        <f>Table1_1[[#This Row],[Price]]*Table1_1[[#This Row],[Quantity]]</f>
        <v>3438</v>
      </c>
    </row>
    <row r="1745" spans="1:29" x14ac:dyDescent="0.3">
      <c r="A1745" t="s">
        <v>28</v>
      </c>
      <c r="B1745" t="s">
        <v>29</v>
      </c>
      <c r="C1745" t="s">
        <v>44</v>
      </c>
      <c r="D1745" t="s">
        <v>291</v>
      </c>
      <c r="E1745" t="s">
        <v>46</v>
      </c>
      <c r="F1745" t="s">
        <v>47</v>
      </c>
      <c r="G1745">
        <v>76</v>
      </c>
      <c r="H1745">
        <v>434108</v>
      </c>
      <c r="I1745" t="s">
        <v>58</v>
      </c>
      <c r="J1745" s="3">
        <v>44396</v>
      </c>
      <c r="K1745">
        <v>800</v>
      </c>
      <c r="L1745" t="s">
        <v>7415</v>
      </c>
      <c r="M1745" t="s">
        <v>1291</v>
      </c>
      <c r="N1745" t="s">
        <v>7416</v>
      </c>
      <c r="O1745">
        <v>2056430057</v>
      </c>
      <c r="P1745" t="s">
        <v>71</v>
      </c>
      <c r="Q1745">
        <v>10</v>
      </c>
      <c r="R1745" t="s">
        <v>88</v>
      </c>
      <c r="S1745" t="s">
        <v>41</v>
      </c>
      <c r="T1745">
        <v>17807</v>
      </c>
      <c r="U1745" s="1">
        <v>45500</v>
      </c>
      <c r="V1745" t="s">
        <v>126</v>
      </c>
      <c r="W1745">
        <v>536089</v>
      </c>
      <c r="X1745" t="s">
        <v>7417</v>
      </c>
      <c r="Y1745">
        <v>370</v>
      </c>
      <c r="Z1745">
        <v>1442</v>
      </c>
      <c r="AA1745">
        <v>4</v>
      </c>
      <c r="AB1745">
        <v>2307.2000000000003</v>
      </c>
      <c r="AC1745">
        <f>Table1_1[[#This Row],[Price]]*Table1_1[[#This Row],[Quantity]]</f>
        <v>5768</v>
      </c>
    </row>
    <row r="1746" spans="1:29" x14ac:dyDescent="0.3">
      <c r="A1746" t="s">
        <v>28</v>
      </c>
      <c r="B1746" t="s">
        <v>29</v>
      </c>
      <c r="C1746" t="s">
        <v>148</v>
      </c>
      <c r="D1746" t="s">
        <v>442</v>
      </c>
      <c r="E1746" t="s">
        <v>46</v>
      </c>
      <c r="F1746" t="s">
        <v>113</v>
      </c>
      <c r="G1746">
        <v>81</v>
      </c>
      <c r="H1746">
        <v>403493</v>
      </c>
      <c r="I1746" t="s">
        <v>34</v>
      </c>
      <c r="J1746" s="3">
        <v>43946</v>
      </c>
      <c r="K1746">
        <v>1000</v>
      </c>
      <c r="L1746" t="s">
        <v>7419</v>
      </c>
      <c r="M1746" t="s">
        <v>1198</v>
      </c>
      <c r="N1746" t="s">
        <v>7420</v>
      </c>
      <c r="O1746" t="s">
        <v>7421</v>
      </c>
      <c r="P1746" t="s">
        <v>51</v>
      </c>
      <c r="Q1746">
        <v>14</v>
      </c>
      <c r="R1746" t="s">
        <v>88</v>
      </c>
      <c r="S1746" t="s">
        <v>118</v>
      </c>
      <c r="T1746">
        <v>90161</v>
      </c>
      <c r="U1746" s="1">
        <v>45423</v>
      </c>
      <c r="V1746" t="s">
        <v>140</v>
      </c>
      <c r="W1746">
        <v>167637</v>
      </c>
      <c r="X1746" t="s">
        <v>7422</v>
      </c>
      <c r="Y1746">
        <v>926</v>
      </c>
      <c r="Z1746">
        <v>1725</v>
      </c>
      <c r="AA1746">
        <v>5</v>
      </c>
      <c r="AB1746">
        <v>3450</v>
      </c>
      <c r="AC1746">
        <f>Table1_1[[#This Row],[Price]]*Table1_1[[#This Row],[Quantity]]</f>
        <v>8625</v>
      </c>
    </row>
    <row r="1747" spans="1:29" x14ac:dyDescent="0.3">
      <c r="A1747" t="s">
        <v>28</v>
      </c>
      <c r="B1747" t="s">
        <v>29</v>
      </c>
      <c r="C1747" t="s">
        <v>157</v>
      </c>
      <c r="D1747" t="s">
        <v>616</v>
      </c>
      <c r="E1747" t="s">
        <v>56</v>
      </c>
      <c r="F1747" t="s">
        <v>355</v>
      </c>
      <c r="G1747">
        <v>39</v>
      </c>
      <c r="H1747">
        <v>415608</v>
      </c>
      <c r="I1747" t="s">
        <v>58</v>
      </c>
      <c r="J1747" s="3">
        <v>43836</v>
      </c>
      <c r="K1747">
        <v>1000</v>
      </c>
      <c r="L1747" t="s">
        <v>7423</v>
      </c>
      <c r="M1747" t="s">
        <v>843</v>
      </c>
      <c r="N1747" t="s">
        <v>7424</v>
      </c>
      <c r="O1747" t="s">
        <v>7425</v>
      </c>
      <c r="P1747" t="s">
        <v>87</v>
      </c>
      <c r="Q1747">
        <v>3</v>
      </c>
      <c r="R1747" t="s">
        <v>40</v>
      </c>
      <c r="S1747" t="s">
        <v>63</v>
      </c>
      <c r="T1747">
        <v>30541</v>
      </c>
      <c r="U1747" s="1">
        <v>45507</v>
      </c>
      <c r="V1747" t="s">
        <v>64</v>
      </c>
      <c r="W1747">
        <v>929018</v>
      </c>
      <c r="X1747" t="s">
        <v>7426</v>
      </c>
      <c r="Y1747">
        <v>758</v>
      </c>
      <c r="Z1747">
        <v>1326</v>
      </c>
      <c r="AA1747">
        <v>3</v>
      </c>
      <c r="AB1747">
        <v>1591.2</v>
      </c>
      <c r="AC1747">
        <f>Table1_1[[#This Row],[Price]]*Table1_1[[#This Row],[Quantity]]</f>
        <v>3978</v>
      </c>
    </row>
    <row r="1748" spans="1:29" x14ac:dyDescent="0.3">
      <c r="A1748" t="s">
        <v>28</v>
      </c>
      <c r="B1748" t="s">
        <v>29</v>
      </c>
      <c r="C1748" t="s">
        <v>193</v>
      </c>
      <c r="D1748" t="s">
        <v>134</v>
      </c>
      <c r="E1748" t="s">
        <v>56</v>
      </c>
      <c r="F1748" t="s">
        <v>47</v>
      </c>
      <c r="G1748">
        <v>78</v>
      </c>
      <c r="H1748">
        <v>416835</v>
      </c>
      <c r="I1748" t="s">
        <v>58</v>
      </c>
      <c r="J1748" s="3">
        <v>45096</v>
      </c>
      <c r="K1748">
        <v>1300</v>
      </c>
      <c r="L1748" t="s">
        <v>7427</v>
      </c>
      <c r="M1748" t="s">
        <v>372</v>
      </c>
      <c r="N1748" t="s">
        <v>7428</v>
      </c>
      <c r="O1748" t="s">
        <v>7429</v>
      </c>
      <c r="P1748" t="s">
        <v>51</v>
      </c>
      <c r="Q1748">
        <v>6</v>
      </c>
      <c r="R1748" t="s">
        <v>88</v>
      </c>
      <c r="S1748" t="s">
        <v>118</v>
      </c>
      <c r="T1748">
        <v>67214</v>
      </c>
      <c r="U1748" s="1">
        <v>45485</v>
      </c>
      <c r="V1748" t="s">
        <v>126</v>
      </c>
      <c r="W1748">
        <v>990407</v>
      </c>
      <c r="X1748" t="s">
        <v>7430</v>
      </c>
      <c r="Y1748">
        <v>467</v>
      </c>
      <c r="Z1748">
        <v>1153</v>
      </c>
      <c r="AA1748">
        <v>2</v>
      </c>
      <c r="AB1748">
        <v>922.40000000000009</v>
      </c>
      <c r="AC1748">
        <f>Table1_1[[#This Row],[Price]]*Table1_1[[#This Row],[Quantity]]</f>
        <v>2306</v>
      </c>
    </row>
    <row r="1749" spans="1:29" x14ac:dyDescent="0.3">
      <c r="A1749" t="s">
        <v>28</v>
      </c>
      <c r="B1749" t="s">
        <v>29</v>
      </c>
      <c r="C1749" t="s">
        <v>157</v>
      </c>
      <c r="D1749" t="s">
        <v>31</v>
      </c>
      <c r="E1749" t="s">
        <v>32</v>
      </c>
      <c r="F1749" t="s">
        <v>135</v>
      </c>
      <c r="G1749">
        <v>99</v>
      </c>
      <c r="H1749">
        <v>406760</v>
      </c>
      <c r="I1749" t="s">
        <v>58</v>
      </c>
      <c r="J1749" s="3">
        <v>44131</v>
      </c>
      <c r="K1749">
        <v>950</v>
      </c>
      <c r="L1749" t="s">
        <v>7432</v>
      </c>
      <c r="M1749" t="s">
        <v>101</v>
      </c>
      <c r="N1749" t="s">
        <v>7433</v>
      </c>
      <c r="O1749" t="s">
        <v>7434</v>
      </c>
      <c r="P1749" t="s">
        <v>71</v>
      </c>
      <c r="Q1749">
        <v>12</v>
      </c>
      <c r="R1749" t="s">
        <v>40</v>
      </c>
      <c r="S1749" t="s">
        <v>118</v>
      </c>
      <c r="T1749">
        <v>89757</v>
      </c>
      <c r="U1749" s="1">
        <v>45436</v>
      </c>
      <c r="V1749" t="s">
        <v>140</v>
      </c>
      <c r="W1749">
        <v>544739</v>
      </c>
      <c r="X1749" t="s">
        <v>7435</v>
      </c>
      <c r="Y1749">
        <v>877</v>
      </c>
      <c r="Z1749">
        <v>2985</v>
      </c>
      <c r="AA1749">
        <v>7</v>
      </c>
      <c r="AB1749">
        <v>8358</v>
      </c>
      <c r="AC1749">
        <f>Table1_1[[#This Row],[Price]]*Table1_1[[#This Row],[Quantity]]</f>
        <v>20895</v>
      </c>
    </row>
    <row r="1750" spans="1:29" x14ac:dyDescent="0.3">
      <c r="A1750" t="s">
        <v>28</v>
      </c>
      <c r="B1750" t="s">
        <v>29</v>
      </c>
      <c r="C1750" t="s">
        <v>54</v>
      </c>
      <c r="D1750" t="s">
        <v>616</v>
      </c>
      <c r="E1750" t="s">
        <v>32</v>
      </c>
      <c r="F1750" t="s">
        <v>150</v>
      </c>
      <c r="G1750">
        <v>51</v>
      </c>
      <c r="H1750">
        <v>433239</v>
      </c>
      <c r="I1750" t="s">
        <v>34</v>
      </c>
      <c r="J1750" s="3">
        <v>44221</v>
      </c>
      <c r="K1750">
        <v>800</v>
      </c>
      <c r="L1750" t="s">
        <v>7436</v>
      </c>
      <c r="M1750" t="s">
        <v>216</v>
      </c>
      <c r="N1750" t="s">
        <v>7437</v>
      </c>
      <c r="O1750" t="s">
        <v>7438</v>
      </c>
      <c r="P1750" t="s">
        <v>51</v>
      </c>
      <c r="Q1750">
        <v>18</v>
      </c>
      <c r="R1750" t="s">
        <v>40</v>
      </c>
      <c r="S1750" t="s">
        <v>41</v>
      </c>
      <c r="T1750">
        <v>26250</v>
      </c>
      <c r="U1750" s="1">
        <v>45496</v>
      </c>
      <c r="V1750" t="s">
        <v>126</v>
      </c>
      <c r="W1750">
        <v>791765</v>
      </c>
      <c r="X1750" t="s">
        <v>7439</v>
      </c>
      <c r="Y1750">
        <v>328</v>
      </c>
      <c r="Z1750">
        <v>1628</v>
      </c>
      <c r="AA1750">
        <v>6</v>
      </c>
      <c r="AB1750">
        <v>3907.2000000000003</v>
      </c>
      <c r="AC1750">
        <f>Table1_1[[#This Row],[Price]]*Table1_1[[#This Row],[Quantity]]</f>
        <v>9768</v>
      </c>
    </row>
    <row r="1751" spans="1:29" x14ac:dyDescent="0.3">
      <c r="A1751" t="s">
        <v>28</v>
      </c>
      <c r="B1751" t="s">
        <v>29</v>
      </c>
      <c r="C1751" t="s">
        <v>66</v>
      </c>
      <c r="D1751" t="s">
        <v>220</v>
      </c>
      <c r="E1751" t="s">
        <v>32</v>
      </c>
      <c r="F1751" t="s">
        <v>99</v>
      </c>
      <c r="G1751">
        <v>14</v>
      </c>
      <c r="H1751">
        <v>422297</v>
      </c>
      <c r="I1751" t="s">
        <v>58</v>
      </c>
      <c r="J1751" s="3">
        <v>44595</v>
      </c>
      <c r="K1751">
        <v>1400</v>
      </c>
      <c r="L1751" t="s">
        <v>7441</v>
      </c>
      <c r="M1751" t="s">
        <v>568</v>
      </c>
      <c r="N1751" t="s">
        <v>7442</v>
      </c>
      <c r="O1751">
        <v>6616505683</v>
      </c>
      <c r="P1751" t="s">
        <v>51</v>
      </c>
      <c r="Q1751">
        <v>6</v>
      </c>
      <c r="R1751" t="s">
        <v>88</v>
      </c>
      <c r="S1751" t="s">
        <v>118</v>
      </c>
      <c r="T1751">
        <v>93213</v>
      </c>
      <c r="U1751" s="1">
        <v>45389</v>
      </c>
      <c r="V1751" t="s">
        <v>80</v>
      </c>
      <c r="W1751">
        <v>647901</v>
      </c>
      <c r="X1751" t="s">
        <v>7443</v>
      </c>
      <c r="Y1751">
        <v>697</v>
      </c>
      <c r="Z1751">
        <v>2023</v>
      </c>
      <c r="AA1751">
        <v>8</v>
      </c>
      <c r="AB1751">
        <v>6473.6</v>
      </c>
      <c r="AC1751">
        <f>Table1_1[[#This Row],[Price]]*Table1_1[[#This Row],[Quantity]]</f>
        <v>16184</v>
      </c>
    </row>
    <row r="1752" spans="1:29" x14ac:dyDescent="0.3">
      <c r="A1752" t="s">
        <v>28</v>
      </c>
      <c r="B1752" t="s">
        <v>29</v>
      </c>
      <c r="C1752" t="s">
        <v>91</v>
      </c>
      <c r="D1752" t="s">
        <v>237</v>
      </c>
      <c r="E1752" t="s">
        <v>56</v>
      </c>
      <c r="F1752" t="s">
        <v>33</v>
      </c>
      <c r="G1752">
        <v>71</v>
      </c>
      <c r="H1752">
        <v>432834</v>
      </c>
      <c r="I1752" t="s">
        <v>58</v>
      </c>
      <c r="J1752" s="3">
        <v>43914</v>
      </c>
      <c r="K1752">
        <v>1200</v>
      </c>
      <c r="L1752" t="s">
        <v>7444</v>
      </c>
      <c r="M1752" t="s">
        <v>189</v>
      </c>
      <c r="N1752" t="s">
        <v>7445</v>
      </c>
      <c r="O1752" t="s">
        <v>7446</v>
      </c>
      <c r="P1752" t="s">
        <v>87</v>
      </c>
      <c r="Q1752">
        <v>11</v>
      </c>
      <c r="R1752" t="s">
        <v>40</v>
      </c>
      <c r="S1752" t="s">
        <v>118</v>
      </c>
      <c r="T1752">
        <v>71077</v>
      </c>
      <c r="U1752" s="1">
        <v>45625</v>
      </c>
      <c r="V1752" t="s">
        <v>42</v>
      </c>
      <c r="W1752">
        <v>863266</v>
      </c>
      <c r="X1752" t="s">
        <v>7447</v>
      </c>
      <c r="Y1752">
        <v>819</v>
      </c>
      <c r="Z1752">
        <v>2634</v>
      </c>
      <c r="AA1752">
        <v>6</v>
      </c>
      <c r="AB1752">
        <v>6321.6</v>
      </c>
      <c r="AC1752">
        <f>Table1_1[[#This Row],[Price]]*Table1_1[[#This Row],[Quantity]]</f>
        <v>15804</v>
      </c>
    </row>
    <row r="1753" spans="1:29" x14ac:dyDescent="0.3">
      <c r="A1753" t="s">
        <v>28</v>
      </c>
      <c r="B1753" t="s">
        <v>29</v>
      </c>
      <c r="C1753" t="s">
        <v>54</v>
      </c>
      <c r="D1753" t="s">
        <v>55</v>
      </c>
      <c r="E1753" t="s">
        <v>32</v>
      </c>
      <c r="F1753" t="s">
        <v>175</v>
      </c>
      <c r="G1753">
        <v>7</v>
      </c>
      <c r="H1753">
        <v>404490</v>
      </c>
      <c r="I1753" t="s">
        <v>34</v>
      </c>
      <c r="J1753" s="3">
        <v>44912</v>
      </c>
      <c r="K1753">
        <v>1000</v>
      </c>
      <c r="L1753" t="s">
        <v>7448</v>
      </c>
      <c r="M1753" t="s">
        <v>177</v>
      </c>
      <c r="N1753" t="s">
        <v>7449</v>
      </c>
      <c r="O1753" t="s">
        <v>7450</v>
      </c>
      <c r="P1753" t="s">
        <v>87</v>
      </c>
      <c r="Q1753">
        <v>16</v>
      </c>
      <c r="R1753" t="s">
        <v>40</v>
      </c>
      <c r="S1753" t="s">
        <v>41</v>
      </c>
      <c r="T1753">
        <v>59021</v>
      </c>
      <c r="U1753" s="1">
        <v>45482</v>
      </c>
      <c r="V1753" t="s">
        <v>126</v>
      </c>
      <c r="W1753">
        <v>955951</v>
      </c>
      <c r="X1753" t="s">
        <v>7451</v>
      </c>
      <c r="Y1753">
        <v>585</v>
      </c>
      <c r="Z1753">
        <v>2043</v>
      </c>
      <c r="AA1753">
        <v>7</v>
      </c>
      <c r="AB1753">
        <v>5720.4000000000015</v>
      </c>
      <c r="AC1753">
        <f>Table1_1[[#This Row],[Price]]*Table1_1[[#This Row],[Quantity]]</f>
        <v>14301</v>
      </c>
    </row>
    <row r="1754" spans="1:29" x14ac:dyDescent="0.3">
      <c r="A1754" t="s">
        <v>28</v>
      </c>
      <c r="B1754" t="s">
        <v>29</v>
      </c>
      <c r="C1754" t="s">
        <v>66</v>
      </c>
      <c r="D1754" t="s">
        <v>237</v>
      </c>
      <c r="E1754" t="s">
        <v>32</v>
      </c>
      <c r="F1754" t="s">
        <v>355</v>
      </c>
      <c r="G1754">
        <v>26</v>
      </c>
      <c r="H1754">
        <v>406758</v>
      </c>
      <c r="I1754" t="s">
        <v>58</v>
      </c>
      <c r="J1754" s="3">
        <v>45546</v>
      </c>
      <c r="K1754">
        <v>1100</v>
      </c>
      <c r="L1754" t="s">
        <v>7453</v>
      </c>
      <c r="M1754" t="s">
        <v>506</v>
      </c>
      <c r="N1754" t="s">
        <v>7454</v>
      </c>
      <c r="O1754">
        <v>7706237214</v>
      </c>
      <c r="P1754" t="s">
        <v>71</v>
      </c>
      <c r="Q1754">
        <v>5</v>
      </c>
      <c r="R1754" t="s">
        <v>88</v>
      </c>
      <c r="S1754" t="s">
        <v>79</v>
      </c>
      <c r="T1754">
        <v>34346</v>
      </c>
      <c r="U1754" s="1">
        <v>45465</v>
      </c>
      <c r="V1754" t="s">
        <v>52</v>
      </c>
      <c r="W1754">
        <v>542578</v>
      </c>
      <c r="X1754" t="s">
        <v>7455</v>
      </c>
      <c r="Y1754">
        <v>980</v>
      </c>
      <c r="Z1754">
        <v>2959</v>
      </c>
      <c r="AA1754">
        <v>2</v>
      </c>
      <c r="AB1754">
        <v>2367.2000000000003</v>
      </c>
      <c r="AC1754">
        <f>Table1_1[[#This Row],[Price]]*Table1_1[[#This Row],[Quantity]]</f>
        <v>5918</v>
      </c>
    </row>
    <row r="1755" spans="1:29" x14ac:dyDescent="0.3">
      <c r="A1755" t="s">
        <v>28</v>
      </c>
      <c r="B1755" t="s">
        <v>29</v>
      </c>
      <c r="C1755" t="s">
        <v>30</v>
      </c>
      <c r="D1755" t="s">
        <v>31</v>
      </c>
      <c r="E1755" t="s">
        <v>46</v>
      </c>
      <c r="F1755" t="s">
        <v>106</v>
      </c>
      <c r="G1755">
        <v>94</v>
      </c>
      <c r="H1755">
        <v>431391</v>
      </c>
      <c r="I1755" t="s">
        <v>34</v>
      </c>
      <c r="J1755" s="3">
        <v>44871</v>
      </c>
      <c r="K1755">
        <v>1300</v>
      </c>
      <c r="L1755" t="s">
        <v>7457</v>
      </c>
      <c r="M1755" t="s">
        <v>731</v>
      </c>
      <c r="N1755" t="s">
        <v>7458</v>
      </c>
      <c r="O1755">
        <v>-4941</v>
      </c>
      <c r="P1755" t="s">
        <v>71</v>
      </c>
      <c r="Q1755">
        <v>6</v>
      </c>
      <c r="R1755" t="s">
        <v>88</v>
      </c>
      <c r="S1755" t="s">
        <v>79</v>
      </c>
      <c r="T1755">
        <v>70442</v>
      </c>
      <c r="U1755" s="1">
        <v>45532</v>
      </c>
      <c r="V1755" t="s">
        <v>64</v>
      </c>
      <c r="W1755">
        <v>406239</v>
      </c>
      <c r="X1755" t="s">
        <v>7459</v>
      </c>
      <c r="Y1755">
        <v>696</v>
      </c>
      <c r="Z1755">
        <v>2173</v>
      </c>
      <c r="AA1755">
        <v>7</v>
      </c>
      <c r="AB1755">
        <v>6084.4000000000015</v>
      </c>
      <c r="AC1755">
        <f>Table1_1[[#This Row],[Price]]*Table1_1[[#This Row],[Quantity]]</f>
        <v>15211</v>
      </c>
    </row>
    <row r="1756" spans="1:29" x14ac:dyDescent="0.3">
      <c r="A1756" t="s">
        <v>28</v>
      </c>
      <c r="B1756" t="s">
        <v>29</v>
      </c>
      <c r="C1756" t="s">
        <v>66</v>
      </c>
      <c r="D1756" t="s">
        <v>637</v>
      </c>
      <c r="E1756" t="s">
        <v>46</v>
      </c>
      <c r="F1756" t="s">
        <v>150</v>
      </c>
      <c r="G1756">
        <v>81</v>
      </c>
      <c r="H1756">
        <v>438479</v>
      </c>
      <c r="I1756" t="s">
        <v>34</v>
      </c>
      <c r="J1756" s="3">
        <v>44749</v>
      </c>
      <c r="K1756">
        <v>1200</v>
      </c>
      <c r="L1756" t="s">
        <v>7461</v>
      </c>
      <c r="M1756" t="s">
        <v>670</v>
      </c>
      <c r="N1756" t="s">
        <v>7462</v>
      </c>
      <c r="O1756">
        <v>5027081863</v>
      </c>
      <c r="P1756" t="s">
        <v>87</v>
      </c>
      <c r="Q1756">
        <v>15</v>
      </c>
      <c r="R1756" t="s">
        <v>40</v>
      </c>
      <c r="S1756" t="s">
        <v>41</v>
      </c>
      <c r="T1756">
        <v>17866</v>
      </c>
      <c r="U1756" s="1">
        <v>45321</v>
      </c>
      <c r="V1756" t="s">
        <v>111</v>
      </c>
      <c r="W1756">
        <v>314492</v>
      </c>
      <c r="X1756" t="s">
        <v>7463</v>
      </c>
      <c r="Y1756">
        <v>255</v>
      </c>
      <c r="Z1756">
        <v>2608</v>
      </c>
      <c r="AA1756">
        <v>7</v>
      </c>
      <c r="AB1756">
        <v>7302.4000000000015</v>
      </c>
      <c r="AC1756">
        <f>Table1_1[[#This Row],[Price]]*Table1_1[[#This Row],[Quantity]]</f>
        <v>18256</v>
      </c>
    </row>
    <row r="1757" spans="1:29" x14ac:dyDescent="0.3">
      <c r="A1757" t="s">
        <v>28</v>
      </c>
      <c r="B1757" t="s">
        <v>29</v>
      </c>
      <c r="C1757" t="s">
        <v>30</v>
      </c>
      <c r="D1757" t="s">
        <v>267</v>
      </c>
      <c r="E1757" t="s">
        <v>32</v>
      </c>
      <c r="F1757" t="s">
        <v>135</v>
      </c>
      <c r="G1757">
        <v>34</v>
      </c>
      <c r="H1757">
        <v>411344</v>
      </c>
      <c r="I1757" t="s">
        <v>58</v>
      </c>
      <c r="J1757" s="3">
        <v>44392</v>
      </c>
      <c r="K1757">
        <v>1300</v>
      </c>
      <c r="L1757" t="s">
        <v>7465</v>
      </c>
      <c r="M1757" t="s">
        <v>417</v>
      </c>
      <c r="N1757" t="s">
        <v>7466</v>
      </c>
      <c r="O1757" t="s">
        <v>7467</v>
      </c>
      <c r="P1757" t="s">
        <v>87</v>
      </c>
      <c r="Q1757">
        <v>7</v>
      </c>
      <c r="R1757" t="s">
        <v>88</v>
      </c>
      <c r="S1757" t="s">
        <v>118</v>
      </c>
      <c r="T1757">
        <v>59023</v>
      </c>
      <c r="U1757" s="1">
        <v>45327</v>
      </c>
      <c r="V1757" t="s">
        <v>119</v>
      </c>
      <c r="W1757">
        <v>946632</v>
      </c>
      <c r="X1757" t="s">
        <v>7468</v>
      </c>
      <c r="Y1757">
        <v>331</v>
      </c>
      <c r="Z1757">
        <v>1033</v>
      </c>
      <c r="AA1757">
        <v>2</v>
      </c>
      <c r="AB1757">
        <v>826.40000000000009</v>
      </c>
      <c r="AC1757">
        <f>Table1_1[[#This Row],[Price]]*Table1_1[[#This Row],[Quantity]]</f>
        <v>2066</v>
      </c>
    </row>
    <row r="1758" spans="1:29" x14ac:dyDescent="0.3">
      <c r="A1758" t="s">
        <v>28</v>
      </c>
      <c r="B1758" t="s">
        <v>29</v>
      </c>
      <c r="C1758" t="s">
        <v>148</v>
      </c>
      <c r="D1758" t="s">
        <v>163</v>
      </c>
      <c r="E1758" t="s">
        <v>32</v>
      </c>
      <c r="F1758" t="s">
        <v>99</v>
      </c>
      <c r="G1758">
        <v>78</v>
      </c>
      <c r="H1758">
        <v>424706</v>
      </c>
      <c r="I1758" t="s">
        <v>34</v>
      </c>
      <c r="J1758" s="3">
        <v>45069</v>
      </c>
      <c r="K1758">
        <v>1000</v>
      </c>
      <c r="L1758" t="s">
        <v>7470</v>
      </c>
      <c r="M1758" t="s">
        <v>2538</v>
      </c>
      <c r="N1758" t="s">
        <v>7471</v>
      </c>
      <c r="O1758">
        <v>8649562064</v>
      </c>
      <c r="P1758" t="s">
        <v>39</v>
      </c>
      <c r="Q1758">
        <v>16</v>
      </c>
      <c r="R1758" t="s">
        <v>40</v>
      </c>
      <c r="S1758" t="s">
        <v>41</v>
      </c>
      <c r="T1758">
        <v>12079</v>
      </c>
      <c r="U1758" s="1">
        <v>45586</v>
      </c>
      <c r="V1758" t="s">
        <v>155</v>
      </c>
      <c r="W1758">
        <v>212294</v>
      </c>
      <c r="X1758" t="s">
        <v>7472</v>
      </c>
      <c r="Y1758">
        <v>315</v>
      </c>
      <c r="Z1758">
        <v>1477</v>
      </c>
      <c r="AA1758">
        <v>7</v>
      </c>
      <c r="AB1758">
        <v>4135.6000000000004</v>
      </c>
      <c r="AC1758">
        <f>Table1_1[[#This Row],[Price]]*Table1_1[[#This Row],[Quantity]]</f>
        <v>10339</v>
      </c>
    </row>
    <row r="1759" spans="1:29" x14ac:dyDescent="0.3">
      <c r="A1759" t="s">
        <v>28</v>
      </c>
      <c r="B1759" t="s">
        <v>29</v>
      </c>
      <c r="C1759" t="s">
        <v>193</v>
      </c>
      <c r="D1759" t="s">
        <v>616</v>
      </c>
      <c r="E1759" t="s">
        <v>32</v>
      </c>
      <c r="F1759" t="s">
        <v>99</v>
      </c>
      <c r="G1759">
        <v>2</v>
      </c>
      <c r="H1759">
        <v>426193</v>
      </c>
      <c r="I1759" t="s">
        <v>34</v>
      </c>
      <c r="J1759" s="3">
        <v>44172</v>
      </c>
      <c r="K1759">
        <v>950</v>
      </c>
      <c r="L1759" t="s">
        <v>7473</v>
      </c>
      <c r="M1759" t="s">
        <v>423</v>
      </c>
      <c r="N1759" t="s">
        <v>7474</v>
      </c>
      <c r="O1759" t="s">
        <v>7475</v>
      </c>
      <c r="P1759" t="s">
        <v>39</v>
      </c>
      <c r="Q1759">
        <v>15</v>
      </c>
      <c r="R1759" t="s">
        <v>88</v>
      </c>
      <c r="S1759" t="s">
        <v>63</v>
      </c>
      <c r="T1759">
        <v>48947</v>
      </c>
      <c r="U1759" s="1">
        <v>45422</v>
      </c>
      <c r="V1759" t="s">
        <v>140</v>
      </c>
      <c r="W1759">
        <v>994565</v>
      </c>
      <c r="X1759" t="s">
        <v>7476</v>
      </c>
      <c r="Y1759">
        <v>907</v>
      </c>
      <c r="Z1759">
        <v>1712</v>
      </c>
      <c r="AA1759">
        <v>8</v>
      </c>
      <c r="AB1759">
        <v>5478.4000000000015</v>
      </c>
      <c r="AC1759">
        <f>Table1_1[[#This Row],[Price]]*Table1_1[[#This Row],[Quantity]]</f>
        <v>13696</v>
      </c>
    </row>
    <row r="1760" spans="1:29" x14ac:dyDescent="0.3">
      <c r="A1760" t="s">
        <v>28</v>
      </c>
      <c r="B1760" t="s">
        <v>29</v>
      </c>
      <c r="C1760" t="s">
        <v>193</v>
      </c>
      <c r="D1760" t="s">
        <v>149</v>
      </c>
      <c r="E1760" t="s">
        <v>32</v>
      </c>
      <c r="F1760" t="s">
        <v>99</v>
      </c>
      <c r="G1760">
        <v>53</v>
      </c>
      <c r="H1760">
        <v>418761</v>
      </c>
      <c r="I1760" t="s">
        <v>58</v>
      </c>
      <c r="J1760" s="3">
        <v>45288</v>
      </c>
      <c r="K1760">
        <v>1100</v>
      </c>
      <c r="L1760" t="s">
        <v>7478</v>
      </c>
      <c r="M1760" t="s">
        <v>250</v>
      </c>
      <c r="N1760" t="s">
        <v>7479</v>
      </c>
      <c r="O1760" t="s">
        <v>7480</v>
      </c>
      <c r="P1760" t="s">
        <v>87</v>
      </c>
      <c r="Q1760">
        <v>5</v>
      </c>
      <c r="R1760" t="s">
        <v>88</v>
      </c>
      <c r="S1760" t="s">
        <v>79</v>
      </c>
      <c r="T1760">
        <v>57399</v>
      </c>
      <c r="U1760" s="1">
        <v>45612</v>
      </c>
      <c r="V1760" t="s">
        <v>42</v>
      </c>
      <c r="W1760">
        <v>619991</v>
      </c>
      <c r="X1760" t="s">
        <v>7481</v>
      </c>
      <c r="Y1760">
        <v>413</v>
      </c>
      <c r="Z1760">
        <v>1434</v>
      </c>
      <c r="AA1760">
        <v>5</v>
      </c>
      <c r="AB1760">
        <v>2868</v>
      </c>
      <c r="AC1760">
        <f>Table1_1[[#This Row],[Price]]*Table1_1[[#This Row],[Quantity]]</f>
        <v>7170</v>
      </c>
    </row>
    <row r="1761" spans="1:29" x14ac:dyDescent="0.3">
      <c r="A1761" t="s">
        <v>28</v>
      </c>
      <c r="B1761" t="s">
        <v>29</v>
      </c>
      <c r="C1761" t="s">
        <v>54</v>
      </c>
      <c r="D1761" t="s">
        <v>364</v>
      </c>
      <c r="E1761" t="s">
        <v>46</v>
      </c>
      <c r="F1761" t="s">
        <v>355</v>
      </c>
      <c r="G1761">
        <v>64</v>
      </c>
      <c r="H1761">
        <v>429644</v>
      </c>
      <c r="I1761" t="s">
        <v>58</v>
      </c>
      <c r="J1761" s="3">
        <v>44470</v>
      </c>
      <c r="K1761">
        <v>1400</v>
      </c>
      <c r="L1761" t="s">
        <v>7482</v>
      </c>
      <c r="M1761" t="s">
        <v>568</v>
      </c>
      <c r="N1761" t="s">
        <v>7483</v>
      </c>
      <c r="O1761">
        <v>8642221449</v>
      </c>
      <c r="P1761" t="s">
        <v>71</v>
      </c>
      <c r="Q1761">
        <v>11</v>
      </c>
      <c r="R1761" t="s">
        <v>40</v>
      </c>
      <c r="S1761" t="s">
        <v>118</v>
      </c>
      <c r="T1761">
        <v>90104</v>
      </c>
      <c r="U1761" s="1">
        <v>45327</v>
      </c>
      <c r="V1761" t="s">
        <v>119</v>
      </c>
      <c r="W1761">
        <v>487667</v>
      </c>
      <c r="X1761" t="s">
        <v>7484</v>
      </c>
      <c r="Y1761">
        <v>610</v>
      </c>
      <c r="Z1761">
        <v>2171</v>
      </c>
      <c r="AA1761">
        <v>3</v>
      </c>
      <c r="AB1761">
        <v>2605.2000000000003</v>
      </c>
      <c r="AC1761">
        <f>Table1_1[[#This Row],[Price]]*Table1_1[[#This Row],[Quantity]]</f>
        <v>6513</v>
      </c>
    </row>
    <row r="1762" spans="1:29" x14ac:dyDescent="0.3">
      <c r="A1762" t="s">
        <v>28</v>
      </c>
      <c r="B1762" t="s">
        <v>29</v>
      </c>
      <c r="C1762" t="s">
        <v>148</v>
      </c>
      <c r="D1762" t="s">
        <v>442</v>
      </c>
      <c r="E1762" t="s">
        <v>32</v>
      </c>
      <c r="F1762" t="s">
        <v>106</v>
      </c>
      <c r="G1762">
        <v>65</v>
      </c>
      <c r="H1762">
        <v>438906</v>
      </c>
      <c r="I1762" t="s">
        <v>34</v>
      </c>
      <c r="J1762" s="3">
        <v>45202</v>
      </c>
      <c r="K1762">
        <v>1400</v>
      </c>
      <c r="L1762" t="s">
        <v>7486</v>
      </c>
      <c r="M1762" t="s">
        <v>319</v>
      </c>
      <c r="N1762" t="s">
        <v>7487</v>
      </c>
      <c r="O1762" t="s">
        <v>7488</v>
      </c>
      <c r="P1762" t="s">
        <v>51</v>
      </c>
      <c r="Q1762">
        <v>3</v>
      </c>
      <c r="R1762" t="s">
        <v>40</v>
      </c>
      <c r="S1762" t="s">
        <v>118</v>
      </c>
      <c r="T1762">
        <v>51428</v>
      </c>
      <c r="U1762" s="1">
        <v>45512</v>
      </c>
      <c r="V1762" t="s">
        <v>64</v>
      </c>
      <c r="W1762">
        <v>114282</v>
      </c>
      <c r="X1762" t="s">
        <v>7489</v>
      </c>
      <c r="Y1762">
        <v>376</v>
      </c>
      <c r="Z1762">
        <v>1036</v>
      </c>
      <c r="AA1762">
        <v>6</v>
      </c>
      <c r="AB1762">
        <v>2486.4</v>
      </c>
      <c r="AC1762">
        <f>Table1_1[[#This Row],[Price]]*Table1_1[[#This Row],[Quantity]]</f>
        <v>6216</v>
      </c>
    </row>
    <row r="1763" spans="1:29" x14ac:dyDescent="0.3">
      <c r="A1763" t="s">
        <v>28</v>
      </c>
      <c r="B1763" t="s">
        <v>29</v>
      </c>
      <c r="C1763" t="s">
        <v>54</v>
      </c>
      <c r="D1763" t="s">
        <v>182</v>
      </c>
      <c r="E1763" t="s">
        <v>56</v>
      </c>
      <c r="F1763" t="s">
        <v>33</v>
      </c>
      <c r="G1763">
        <v>53</v>
      </c>
      <c r="H1763">
        <v>402219</v>
      </c>
      <c r="I1763" t="s">
        <v>34</v>
      </c>
      <c r="J1763" s="3">
        <v>44194</v>
      </c>
      <c r="K1763">
        <v>800</v>
      </c>
      <c r="L1763" t="s">
        <v>7490</v>
      </c>
      <c r="M1763" t="s">
        <v>1291</v>
      </c>
      <c r="N1763" t="s">
        <v>7491</v>
      </c>
      <c r="O1763" t="s">
        <v>7492</v>
      </c>
      <c r="P1763" t="s">
        <v>71</v>
      </c>
      <c r="Q1763">
        <v>20</v>
      </c>
      <c r="R1763" t="s">
        <v>88</v>
      </c>
      <c r="S1763" t="s">
        <v>63</v>
      </c>
      <c r="T1763">
        <v>69343</v>
      </c>
      <c r="U1763" s="1">
        <v>45532</v>
      </c>
      <c r="V1763" t="s">
        <v>64</v>
      </c>
      <c r="W1763">
        <v>391682</v>
      </c>
      <c r="X1763" t="s">
        <v>812</v>
      </c>
      <c r="Y1763">
        <v>481</v>
      </c>
      <c r="Z1763">
        <v>705</v>
      </c>
      <c r="AA1763">
        <v>5</v>
      </c>
      <c r="AB1763">
        <v>1410</v>
      </c>
      <c r="AC1763">
        <f>Table1_1[[#This Row],[Price]]*Table1_1[[#This Row],[Quantity]]</f>
        <v>3525</v>
      </c>
    </row>
    <row r="1764" spans="1:29" x14ac:dyDescent="0.3">
      <c r="A1764" t="s">
        <v>28</v>
      </c>
      <c r="B1764" t="s">
        <v>29</v>
      </c>
      <c r="C1764" t="s">
        <v>193</v>
      </c>
      <c r="D1764" t="s">
        <v>380</v>
      </c>
      <c r="E1764" t="s">
        <v>56</v>
      </c>
      <c r="F1764" t="s">
        <v>57</v>
      </c>
      <c r="G1764">
        <v>32</v>
      </c>
      <c r="H1764">
        <v>418346</v>
      </c>
      <c r="I1764" t="s">
        <v>34</v>
      </c>
      <c r="J1764" s="3">
        <v>43854</v>
      </c>
      <c r="K1764">
        <v>1400</v>
      </c>
      <c r="L1764" t="s">
        <v>7493</v>
      </c>
      <c r="M1764" t="s">
        <v>394</v>
      </c>
      <c r="N1764" t="s">
        <v>7494</v>
      </c>
      <c r="O1764" t="s">
        <v>7495</v>
      </c>
      <c r="P1764" t="s">
        <v>87</v>
      </c>
      <c r="Q1764">
        <v>20</v>
      </c>
      <c r="R1764" t="s">
        <v>88</v>
      </c>
      <c r="S1764" t="s">
        <v>41</v>
      </c>
      <c r="T1764">
        <v>52468</v>
      </c>
      <c r="U1764" s="1">
        <v>45498</v>
      </c>
      <c r="V1764" t="s">
        <v>126</v>
      </c>
      <c r="W1764">
        <v>451569</v>
      </c>
      <c r="X1764" t="s">
        <v>7496</v>
      </c>
      <c r="Y1764">
        <v>422</v>
      </c>
      <c r="Z1764">
        <v>650</v>
      </c>
      <c r="AA1764">
        <v>3</v>
      </c>
      <c r="AB1764">
        <v>780</v>
      </c>
      <c r="AC1764">
        <f>Table1_1[[#This Row],[Price]]*Table1_1[[#This Row],[Quantity]]</f>
        <v>1950</v>
      </c>
    </row>
    <row r="1765" spans="1:29" x14ac:dyDescent="0.3">
      <c r="A1765" t="s">
        <v>28</v>
      </c>
      <c r="B1765" t="s">
        <v>29</v>
      </c>
      <c r="C1765" t="s">
        <v>44</v>
      </c>
      <c r="D1765" t="s">
        <v>274</v>
      </c>
      <c r="E1765" t="s">
        <v>56</v>
      </c>
      <c r="F1765" t="s">
        <v>150</v>
      </c>
      <c r="G1765">
        <v>6</v>
      </c>
      <c r="H1765">
        <v>423669</v>
      </c>
      <c r="I1765" t="s">
        <v>58</v>
      </c>
      <c r="J1765" s="3">
        <v>45214</v>
      </c>
      <c r="K1765">
        <v>800</v>
      </c>
      <c r="L1765" t="s">
        <v>7497</v>
      </c>
      <c r="M1765" t="s">
        <v>1244</v>
      </c>
      <c r="N1765" t="s">
        <v>7498</v>
      </c>
      <c r="O1765" t="s">
        <v>7499</v>
      </c>
      <c r="P1765" t="s">
        <v>39</v>
      </c>
      <c r="Q1765">
        <v>9</v>
      </c>
      <c r="R1765" t="s">
        <v>88</v>
      </c>
      <c r="S1765" t="s">
        <v>41</v>
      </c>
      <c r="T1765">
        <v>38752</v>
      </c>
      <c r="U1765" s="1">
        <v>45478</v>
      </c>
      <c r="V1765" t="s">
        <v>126</v>
      </c>
      <c r="W1765">
        <v>237302</v>
      </c>
      <c r="X1765" t="s">
        <v>7500</v>
      </c>
      <c r="Y1765">
        <v>301</v>
      </c>
      <c r="Z1765">
        <v>2090</v>
      </c>
      <c r="AA1765">
        <v>1</v>
      </c>
      <c r="AB1765">
        <v>836</v>
      </c>
      <c r="AC1765">
        <f>Table1_1[[#This Row],[Price]]*Table1_1[[#This Row],[Quantity]]</f>
        <v>2090</v>
      </c>
    </row>
    <row r="1766" spans="1:29" x14ac:dyDescent="0.3">
      <c r="A1766" t="s">
        <v>28</v>
      </c>
      <c r="B1766" t="s">
        <v>29</v>
      </c>
      <c r="C1766" t="s">
        <v>193</v>
      </c>
      <c r="D1766" t="s">
        <v>149</v>
      </c>
      <c r="E1766" t="s">
        <v>32</v>
      </c>
      <c r="F1766" t="s">
        <v>99</v>
      </c>
      <c r="G1766">
        <v>25</v>
      </c>
      <c r="H1766">
        <v>401238</v>
      </c>
      <c r="I1766" t="s">
        <v>34</v>
      </c>
      <c r="J1766" s="3">
        <v>44978</v>
      </c>
      <c r="K1766">
        <v>1300</v>
      </c>
      <c r="L1766" t="s">
        <v>7501</v>
      </c>
      <c r="M1766" t="s">
        <v>747</v>
      </c>
      <c r="N1766" t="s">
        <v>7502</v>
      </c>
      <c r="O1766" t="s">
        <v>7503</v>
      </c>
      <c r="P1766" t="s">
        <v>71</v>
      </c>
      <c r="Q1766">
        <v>17</v>
      </c>
      <c r="R1766" t="s">
        <v>40</v>
      </c>
      <c r="S1766" t="s">
        <v>118</v>
      </c>
      <c r="T1766">
        <v>83663</v>
      </c>
      <c r="U1766" s="1">
        <v>45401</v>
      </c>
      <c r="V1766" t="s">
        <v>80</v>
      </c>
      <c r="W1766">
        <v>418763</v>
      </c>
      <c r="X1766" t="s">
        <v>7504</v>
      </c>
      <c r="Y1766">
        <v>717</v>
      </c>
      <c r="Z1766">
        <v>1622</v>
      </c>
      <c r="AA1766">
        <v>2</v>
      </c>
      <c r="AB1766">
        <v>1297.6000000000001</v>
      </c>
      <c r="AC1766">
        <f>Table1_1[[#This Row],[Price]]*Table1_1[[#This Row],[Quantity]]</f>
        <v>3244</v>
      </c>
    </row>
    <row r="1767" spans="1:29" x14ac:dyDescent="0.3">
      <c r="A1767" t="s">
        <v>28</v>
      </c>
      <c r="B1767" t="s">
        <v>29</v>
      </c>
      <c r="C1767" t="s">
        <v>157</v>
      </c>
      <c r="D1767" t="s">
        <v>55</v>
      </c>
      <c r="E1767" t="s">
        <v>46</v>
      </c>
      <c r="F1767" t="s">
        <v>175</v>
      </c>
      <c r="G1767">
        <v>77</v>
      </c>
      <c r="H1767">
        <v>415690</v>
      </c>
      <c r="I1767" t="s">
        <v>34</v>
      </c>
      <c r="J1767" s="3">
        <v>45220</v>
      </c>
      <c r="K1767">
        <v>1400</v>
      </c>
      <c r="L1767" t="s">
        <v>7505</v>
      </c>
      <c r="M1767" t="s">
        <v>239</v>
      </c>
      <c r="N1767" t="s">
        <v>7506</v>
      </c>
      <c r="O1767" t="s">
        <v>7507</v>
      </c>
      <c r="P1767" t="s">
        <v>39</v>
      </c>
      <c r="Q1767">
        <v>19</v>
      </c>
      <c r="R1767" t="s">
        <v>40</v>
      </c>
      <c r="S1767" t="s">
        <v>118</v>
      </c>
      <c r="T1767">
        <v>43331</v>
      </c>
      <c r="U1767" s="1">
        <v>45420</v>
      </c>
      <c r="V1767" t="s">
        <v>140</v>
      </c>
      <c r="W1767">
        <v>337296</v>
      </c>
      <c r="X1767" t="s">
        <v>7508</v>
      </c>
      <c r="Y1767">
        <v>220</v>
      </c>
      <c r="Z1767">
        <v>1525</v>
      </c>
      <c r="AA1767">
        <v>7</v>
      </c>
      <c r="AB1767">
        <v>4270</v>
      </c>
      <c r="AC1767">
        <f>Table1_1[[#This Row],[Price]]*Table1_1[[#This Row],[Quantity]]</f>
        <v>10675</v>
      </c>
    </row>
    <row r="1768" spans="1:29" x14ac:dyDescent="0.3">
      <c r="A1768" t="s">
        <v>28</v>
      </c>
      <c r="B1768" t="s">
        <v>29</v>
      </c>
      <c r="C1768" t="s">
        <v>193</v>
      </c>
      <c r="D1768" t="s">
        <v>149</v>
      </c>
      <c r="E1768" t="s">
        <v>46</v>
      </c>
      <c r="F1768" t="s">
        <v>135</v>
      </c>
      <c r="G1768">
        <v>66</v>
      </c>
      <c r="H1768">
        <v>404454</v>
      </c>
      <c r="I1768" t="s">
        <v>34</v>
      </c>
      <c r="J1768" s="3">
        <v>44031</v>
      </c>
      <c r="K1768">
        <v>950</v>
      </c>
      <c r="L1768" t="s">
        <v>7509</v>
      </c>
      <c r="M1768" t="s">
        <v>165</v>
      </c>
      <c r="N1768" t="s">
        <v>7510</v>
      </c>
      <c r="O1768" t="s">
        <v>7511</v>
      </c>
      <c r="P1768" t="s">
        <v>71</v>
      </c>
      <c r="Q1768">
        <v>16</v>
      </c>
      <c r="R1768" t="s">
        <v>40</v>
      </c>
      <c r="S1768" t="s">
        <v>79</v>
      </c>
      <c r="T1768">
        <v>45678</v>
      </c>
      <c r="U1768" s="1">
        <v>45302</v>
      </c>
      <c r="V1768" t="s">
        <v>111</v>
      </c>
      <c r="W1768">
        <v>586065</v>
      </c>
      <c r="X1768" t="s">
        <v>7512</v>
      </c>
      <c r="Y1768">
        <v>788</v>
      </c>
      <c r="Z1768">
        <v>534</v>
      </c>
      <c r="AA1768">
        <v>2</v>
      </c>
      <c r="AB1768">
        <v>427.20000000000005</v>
      </c>
      <c r="AC1768">
        <f>Table1_1[[#This Row],[Price]]*Table1_1[[#This Row],[Quantity]]</f>
        <v>1068</v>
      </c>
    </row>
    <row r="1769" spans="1:29" x14ac:dyDescent="0.3">
      <c r="A1769" t="s">
        <v>28</v>
      </c>
      <c r="B1769" t="s">
        <v>29</v>
      </c>
      <c r="C1769" t="s">
        <v>148</v>
      </c>
      <c r="D1769" t="s">
        <v>45</v>
      </c>
      <c r="E1769" t="s">
        <v>32</v>
      </c>
      <c r="F1769" t="s">
        <v>175</v>
      </c>
      <c r="G1769">
        <v>94</v>
      </c>
      <c r="H1769">
        <v>421138</v>
      </c>
      <c r="I1769" t="s">
        <v>34</v>
      </c>
      <c r="J1769" s="3">
        <v>44838</v>
      </c>
      <c r="K1769">
        <v>1100</v>
      </c>
      <c r="L1769" t="s">
        <v>7514</v>
      </c>
      <c r="M1769" t="s">
        <v>1483</v>
      </c>
      <c r="N1769" t="s">
        <v>7515</v>
      </c>
      <c r="O1769" t="s">
        <v>7516</v>
      </c>
      <c r="P1769" t="s">
        <v>39</v>
      </c>
      <c r="Q1769">
        <v>8</v>
      </c>
      <c r="R1769" t="s">
        <v>40</v>
      </c>
      <c r="S1769" t="s">
        <v>79</v>
      </c>
      <c r="T1769">
        <v>94384</v>
      </c>
      <c r="U1769" s="1">
        <v>45414</v>
      </c>
      <c r="V1769" t="s">
        <v>140</v>
      </c>
      <c r="W1769">
        <v>595723</v>
      </c>
      <c r="X1769" t="s">
        <v>7517</v>
      </c>
      <c r="Y1769">
        <v>320</v>
      </c>
      <c r="Z1769">
        <v>1815</v>
      </c>
      <c r="AA1769">
        <v>4</v>
      </c>
      <c r="AB1769">
        <v>2904</v>
      </c>
      <c r="AC1769">
        <f>Table1_1[[#This Row],[Price]]*Table1_1[[#This Row],[Quantity]]</f>
        <v>7260</v>
      </c>
    </row>
    <row r="1770" spans="1:29" x14ac:dyDescent="0.3">
      <c r="A1770" t="s">
        <v>28</v>
      </c>
      <c r="B1770" t="s">
        <v>29</v>
      </c>
      <c r="C1770" t="s">
        <v>66</v>
      </c>
      <c r="D1770" t="s">
        <v>227</v>
      </c>
      <c r="E1770" t="s">
        <v>56</v>
      </c>
      <c r="F1770" t="s">
        <v>57</v>
      </c>
      <c r="G1770">
        <v>69</v>
      </c>
      <c r="H1770">
        <v>414237</v>
      </c>
      <c r="I1770" t="s">
        <v>34</v>
      </c>
      <c r="J1770" s="3">
        <v>45298</v>
      </c>
      <c r="K1770">
        <v>1400</v>
      </c>
      <c r="L1770" t="s">
        <v>7518</v>
      </c>
      <c r="M1770" t="s">
        <v>747</v>
      </c>
      <c r="N1770" t="s">
        <v>7519</v>
      </c>
      <c r="O1770" t="s">
        <v>7520</v>
      </c>
      <c r="P1770" t="s">
        <v>87</v>
      </c>
      <c r="Q1770">
        <v>15</v>
      </c>
      <c r="R1770" t="s">
        <v>88</v>
      </c>
      <c r="S1770" t="s">
        <v>118</v>
      </c>
      <c r="T1770">
        <v>79203</v>
      </c>
      <c r="U1770" s="1">
        <v>45308</v>
      </c>
      <c r="V1770" t="s">
        <v>111</v>
      </c>
      <c r="W1770">
        <v>183615</v>
      </c>
      <c r="X1770" t="s">
        <v>7521</v>
      </c>
      <c r="Y1770">
        <v>353</v>
      </c>
      <c r="Z1770">
        <v>756</v>
      </c>
      <c r="AA1770">
        <v>4</v>
      </c>
      <c r="AB1770">
        <v>1209.6000000000001</v>
      </c>
      <c r="AC1770">
        <f>Table1_1[[#This Row],[Price]]*Table1_1[[#This Row],[Quantity]]</f>
        <v>3024</v>
      </c>
    </row>
    <row r="1771" spans="1:29" x14ac:dyDescent="0.3">
      <c r="A1771" t="s">
        <v>28</v>
      </c>
      <c r="B1771" t="s">
        <v>29</v>
      </c>
      <c r="C1771" t="s">
        <v>157</v>
      </c>
      <c r="D1771" t="s">
        <v>349</v>
      </c>
      <c r="E1771" t="s">
        <v>56</v>
      </c>
      <c r="F1771" t="s">
        <v>33</v>
      </c>
      <c r="G1771">
        <v>65</v>
      </c>
      <c r="H1771">
        <v>436820</v>
      </c>
      <c r="I1771" t="s">
        <v>34</v>
      </c>
      <c r="J1771" s="3">
        <v>44199</v>
      </c>
      <c r="K1771">
        <v>800</v>
      </c>
      <c r="L1771" t="s">
        <v>7523</v>
      </c>
      <c r="M1771" t="s">
        <v>1118</v>
      </c>
      <c r="N1771" t="s">
        <v>7524</v>
      </c>
      <c r="O1771" t="s">
        <v>7525</v>
      </c>
      <c r="P1771" t="s">
        <v>87</v>
      </c>
      <c r="Q1771">
        <v>7</v>
      </c>
      <c r="R1771" t="s">
        <v>40</v>
      </c>
      <c r="S1771" t="s">
        <v>41</v>
      </c>
      <c r="T1771">
        <v>69273</v>
      </c>
      <c r="U1771" s="1">
        <v>45330</v>
      </c>
      <c r="V1771" t="s">
        <v>119</v>
      </c>
      <c r="W1771">
        <v>557290</v>
      </c>
      <c r="X1771" t="s">
        <v>7526</v>
      </c>
      <c r="Y1771">
        <v>654</v>
      </c>
      <c r="Z1771">
        <v>2660</v>
      </c>
      <c r="AA1771">
        <v>1</v>
      </c>
      <c r="AB1771">
        <v>1064</v>
      </c>
      <c r="AC1771">
        <f>Table1_1[[#This Row],[Price]]*Table1_1[[#This Row],[Quantity]]</f>
        <v>2660</v>
      </c>
    </row>
    <row r="1772" spans="1:29" x14ac:dyDescent="0.3">
      <c r="A1772" t="s">
        <v>28</v>
      </c>
      <c r="B1772" t="s">
        <v>29</v>
      </c>
      <c r="C1772" t="s">
        <v>148</v>
      </c>
      <c r="D1772" t="s">
        <v>220</v>
      </c>
      <c r="E1772" t="s">
        <v>32</v>
      </c>
      <c r="F1772" t="s">
        <v>175</v>
      </c>
      <c r="G1772">
        <v>94</v>
      </c>
      <c r="H1772">
        <v>404740</v>
      </c>
      <c r="I1772" t="s">
        <v>34</v>
      </c>
      <c r="J1772" s="3">
        <v>43989</v>
      </c>
      <c r="K1772">
        <v>1300</v>
      </c>
      <c r="L1772" t="s">
        <v>7527</v>
      </c>
      <c r="M1772" t="s">
        <v>736</v>
      </c>
      <c r="N1772" t="s">
        <v>7528</v>
      </c>
      <c r="O1772" t="s">
        <v>7529</v>
      </c>
      <c r="P1772" t="s">
        <v>87</v>
      </c>
      <c r="Q1772">
        <v>10</v>
      </c>
      <c r="R1772" t="s">
        <v>40</v>
      </c>
      <c r="S1772" t="s">
        <v>41</v>
      </c>
      <c r="T1772">
        <v>62586</v>
      </c>
      <c r="U1772" s="1">
        <v>45380</v>
      </c>
      <c r="V1772" t="s">
        <v>72</v>
      </c>
      <c r="W1772">
        <v>783684</v>
      </c>
      <c r="X1772" t="s">
        <v>7530</v>
      </c>
      <c r="Y1772">
        <v>425</v>
      </c>
      <c r="Z1772">
        <v>2016</v>
      </c>
      <c r="AA1772">
        <v>5</v>
      </c>
      <c r="AB1772">
        <v>4032</v>
      </c>
      <c r="AC1772">
        <f>Table1_1[[#This Row],[Price]]*Table1_1[[#This Row],[Quantity]]</f>
        <v>10080</v>
      </c>
    </row>
    <row r="1773" spans="1:29" x14ac:dyDescent="0.3">
      <c r="A1773" t="s">
        <v>28</v>
      </c>
      <c r="B1773" t="s">
        <v>29</v>
      </c>
      <c r="C1773" t="s">
        <v>157</v>
      </c>
      <c r="D1773" t="s">
        <v>163</v>
      </c>
      <c r="E1773" t="s">
        <v>46</v>
      </c>
      <c r="F1773" t="s">
        <v>135</v>
      </c>
      <c r="G1773">
        <v>35</v>
      </c>
      <c r="H1773">
        <v>408740</v>
      </c>
      <c r="I1773" t="s">
        <v>58</v>
      </c>
      <c r="J1773" s="3">
        <v>45614</v>
      </c>
      <c r="K1773">
        <v>1000</v>
      </c>
      <c r="L1773" t="s">
        <v>7531</v>
      </c>
      <c r="M1773" t="s">
        <v>216</v>
      </c>
      <c r="N1773" t="s">
        <v>7532</v>
      </c>
      <c r="O1773" t="s">
        <v>7533</v>
      </c>
      <c r="P1773" t="s">
        <v>87</v>
      </c>
      <c r="Q1773">
        <v>16</v>
      </c>
      <c r="R1773" t="s">
        <v>88</v>
      </c>
      <c r="S1773" t="s">
        <v>118</v>
      </c>
      <c r="T1773">
        <v>23107</v>
      </c>
      <c r="U1773" s="1">
        <v>45535</v>
      </c>
      <c r="V1773" t="s">
        <v>64</v>
      </c>
      <c r="W1773">
        <v>870536</v>
      </c>
      <c r="X1773" t="s">
        <v>7534</v>
      </c>
      <c r="Y1773">
        <v>520</v>
      </c>
      <c r="Z1773">
        <v>2715</v>
      </c>
      <c r="AA1773">
        <v>3</v>
      </c>
      <c r="AB1773">
        <v>3258</v>
      </c>
      <c r="AC1773">
        <f>Table1_1[[#This Row],[Price]]*Table1_1[[#This Row],[Quantity]]</f>
        <v>8145</v>
      </c>
    </row>
    <row r="1774" spans="1:29" x14ac:dyDescent="0.3">
      <c r="A1774" t="s">
        <v>28</v>
      </c>
      <c r="B1774" t="s">
        <v>29</v>
      </c>
      <c r="C1774" t="s">
        <v>44</v>
      </c>
      <c r="D1774" t="s">
        <v>55</v>
      </c>
      <c r="E1774" t="s">
        <v>46</v>
      </c>
      <c r="F1774" t="s">
        <v>113</v>
      </c>
      <c r="G1774">
        <v>98</v>
      </c>
      <c r="H1774">
        <v>429858</v>
      </c>
      <c r="I1774" t="s">
        <v>34</v>
      </c>
      <c r="J1774" s="3">
        <v>44835</v>
      </c>
      <c r="K1774">
        <v>1000</v>
      </c>
      <c r="L1774" t="s">
        <v>7535</v>
      </c>
      <c r="M1774" t="s">
        <v>211</v>
      </c>
      <c r="N1774" t="s">
        <v>7536</v>
      </c>
      <c r="O1774" t="s">
        <v>7537</v>
      </c>
      <c r="P1774" t="s">
        <v>51</v>
      </c>
      <c r="Q1774">
        <v>5</v>
      </c>
      <c r="R1774" t="s">
        <v>88</v>
      </c>
      <c r="S1774" t="s">
        <v>118</v>
      </c>
      <c r="T1774">
        <v>15361</v>
      </c>
      <c r="U1774" s="1">
        <v>45617</v>
      </c>
      <c r="V1774" t="s">
        <v>42</v>
      </c>
      <c r="W1774">
        <v>107299</v>
      </c>
      <c r="X1774" t="s">
        <v>7538</v>
      </c>
      <c r="Y1774">
        <v>879</v>
      </c>
      <c r="Z1774">
        <v>1033</v>
      </c>
      <c r="AA1774">
        <v>8</v>
      </c>
      <c r="AB1774">
        <v>3305.6000000000004</v>
      </c>
      <c r="AC1774">
        <f>Table1_1[[#This Row],[Price]]*Table1_1[[#This Row],[Quantity]]</f>
        <v>8264</v>
      </c>
    </row>
    <row r="1775" spans="1:29" x14ac:dyDescent="0.3">
      <c r="A1775" t="s">
        <v>28</v>
      </c>
      <c r="B1775" t="s">
        <v>29</v>
      </c>
      <c r="C1775" t="s">
        <v>148</v>
      </c>
      <c r="D1775" t="s">
        <v>621</v>
      </c>
      <c r="E1775" t="s">
        <v>32</v>
      </c>
      <c r="F1775" t="s">
        <v>355</v>
      </c>
      <c r="G1775">
        <v>37</v>
      </c>
      <c r="H1775">
        <v>411260</v>
      </c>
      <c r="I1775" t="s">
        <v>58</v>
      </c>
      <c r="J1775" s="3">
        <v>45619</v>
      </c>
      <c r="K1775">
        <v>950</v>
      </c>
      <c r="L1775" t="s">
        <v>7540</v>
      </c>
      <c r="M1775" t="s">
        <v>137</v>
      </c>
      <c r="N1775" t="s">
        <v>7541</v>
      </c>
      <c r="O1775" t="s">
        <v>7542</v>
      </c>
      <c r="P1775" t="s">
        <v>39</v>
      </c>
      <c r="Q1775">
        <v>6</v>
      </c>
      <c r="R1775" t="s">
        <v>88</v>
      </c>
      <c r="S1775" t="s">
        <v>118</v>
      </c>
      <c r="T1775">
        <v>63457</v>
      </c>
      <c r="U1775" s="1">
        <v>45391</v>
      </c>
      <c r="V1775" t="s">
        <v>80</v>
      </c>
      <c r="W1775">
        <v>285008</v>
      </c>
      <c r="X1775" t="s">
        <v>7543</v>
      </c>
      <c r="Y1775">
        <v>268</v>
      </c>
      <c r="Z1775">
        <v>2787</v>
      </c>
      <c r="AA1775">
        <v>6</v>
      </c>
      <c r="AB1775">
        <v>6688.8</v>
      </c>
      <c r="AC1775">
        <f>Table1_1[[#This Row],[Price]]*Table1_1[[#This Row],[Quantity]]</f>
        <v>16722</v>
      </c>
    </row>
    <row r="1776" spans="1:29" x14ac:dyDescent="0.3">
      <c r="A1776" t="s">
        <v>28</v>
      </c>
      <c r="B1776" t="s">
        <v>29</v>
      </c>
      <c r="C1776" t="s">
        <v>193</v>
      </c>
      <c r="D1776" t="s">
        <v>187</v>
      </c>
      <c r="E1776" t="s">
        <v>32</v>
      </c>
      <c r="F1776" t="s">
        <v>33</v>
      </c>
      <c r="G1776">
        <v>34</v>
      </c>
      <c r="H1776">
        <v>416284</v>
      </c>
      <c r="I1776" t="s">
        <v>34</v>
      </c>
      <c r="J1776" s="3">
        <v>45129</v>
      </c>
      <c r="K1776">
        <v>1300</v>
      </c>
      <c r="L1776" t="s">
        <v>7544</v>
      </c>
      <c r="M1776" t="s">
        <v>372</v>
      </c>
      <c r="N1776" t="s">
        <v>7545</v>
      </c>
      <c r="O1776" t="s">
        <v>7546</v>
      </c>
      <c r="P1776" t="s">
        <v>51</v>
      </c>
      <c r="Q1776">
        <v>20</v>
      </c>
      <c r="R1776" t="s">
        <v>88</v>
      </c>
      <c r="S1776" t="s">
        <v>118</v>
      </c>
      <c r="T1776">
        <v>99999</v>
      </c>
      <c r="U1776" s="1">
        <v>45309</v>
      </c>
      <c r="V1776" t="s">
        <v>111</v>
      </c>
      <c r="W1776">
        <v>156197</v>
      </c>
      <c r="X1776" t="s">
        <v>7547</v>
      </c>
      <c r="Y1776">
        <v>512</v>
      </c>
      <c r="Z1776">
        <v>2849</v>
      </c>
      <c r="AA1776">
        <v>2</v>
      </c>
      <c r="AB1776">
        <v>2279.2000000000003</v>
      </c>
      <c r="AC1776">
        <f>Table1_1[[#This Row],[Price]]*Table1_1[[#This Row],[Quantity]]</f>
        <v>5698</v>
      </c>
    </row>
    <row r="1777" spans="1:29" x14ac:dyDescent="0.3">
      <c r="A1777" t="s">
        <v>28</v>
      </c>
      <c r="B1777" t="s">
        <v>29</v>
      </c>
      <c r="C1777" t="s">
        <v>54</v>
      </c>
      <c r="D1777" t="s">
        <v>82</v>
      </c>
      <c r="E1777" t="s">
        <v>32</v>
      </c>
      <c r="F1777" t="s">
        <v>175</v>
      </c>
      <c r="G1777">
        <v>92</v>
      </c>
      <c r="H1777">
        <v>404421</v>
      </c>
      <c r="I1777" t="s">
        <v>58</v>
      </c>
      <c r="J1777" s="3">
        <v>44140</v>
      </c>
      <c r="K1777">
        <v>950</v>
      </c>
      <c r="L1777" t="s">
        <v>7549</v>
      </c>
      <c r="M1777" t="s">
        <v>591</v>
      </c>
      <c r="N1777" t="s">
        <v>7550</v>
      </c>
      <c r="O1777" t="s">
        <v>7551</v>
      </c>
      <c r="P1777" t="s">
        <v>87</v>
      </c>
      <c r="Q1777">
        <v>10</v>
      </c>
      <c r="R1777" t="s">
        <v>88</v>
      </c>
      <c r="S1777" t="s">
        <v>41</v>
      </c>
      <c r="T1777">
        <v>80784</v>
      </c>
      <c r="U1777" s="1">
        <v>45433</v>
      </c>
      <c r="V1777" t="s">
        <v>140</v>
      </c>
      <c r="W1777">
        <v>834378</v>
      </c>
      <c r="X1777" t="s">
        <v>7552</v>
      </c>
      <c r="Y1777">
        <v>865</v>
      </c>
      <c r="Z1777">
        <v>2589</v>
      </c>
      <c r="AA1777">
        <v>8</v>
      </c>
      <c r="AB1777">
        <v>8284.8000000000011</v>
      </c>
      <c r="AC1777">
        <f>Table1_1[[#This Row],[Price]]*Table1_1[[#This Row],[Quantity]]</f>
        <v>20712</v>
      </c>
    </row>
    <row r="1778" spans="1:29" x14ac:dyDescent="0.3">
      <c r="A1778" t="s">
        <v>28</v>
      </c>
      <c r="B1778" t="s">
        <v>29</v>
      </c>
      <c r="C1778" t="s">
        <v>91</v>
      </c>
      <c r="D1778" t="s">
        <v>411</v>
      </c>
      <c r="E1778" t="s">
        <v>32</v>
      </c>
      <c r="F1778" t="s">
        <v>57</v>
      </c>
      <c r="G1778">
        <v>10</v>
      </c>
      <c r="H1778">
        <v>412527</v>
      </c>
      <c r="I1778" t="s">
        <v>58</v>
      </c>
      <c r="J1778" s="3">
        <v>43983</v>
      </c>
      <c r="K1778">
        <v>1000</v>
      </c>
      <c r="L1778" t="s">
        <v>7554</v>
      </c>
      <c r="M1778" t="s">
        <v>1460</v>
      </c>
      <c r="N1778" t="s">
        <v>7555</v>
      </c>
      <c r="O1778" t="s">
        <v>7556</v>
      </c>
      <c r="P1778" t="s">
        <v>51</v>
      </c>
      <c r="Q1778">
        <v>10</v>
      </c>
      <c r="R1778" t="s">
        <v>88</v>
      </c>
      <c r="S1778" t="s">
        <v>79</v>
      </c>
      <c r="T1778">
        <v>84096</v>
      </c>
      <c r="U1778" s="1">
        <v>45441</v>
      </c>
      <c r="V1778" t="s">
        <v>140</v>
      </c>
      <c r="W1778">
        <v>673770</v>
      </c>
      <c r="X1778" t="s">
        <v>7557</v>
      </c>
      <c r="Y1778">
        <v>826</v>
      </c>
      <c r="Z1778">
        <v>2347</v>
      </c>
      <c r="AA1778">
        <v>4</v>
      </c>
      <c r="AB1778">
        <v>3755.2000000000003</v>
      </c>
      <c r="AC1778">
        <f>Table1_1[[#This Row],[Price]]*Table1_1[[#This Row],[Quantity]]</f>
        <v>9388</v>
      </c>
    </row>
    <row r="1779" spans="1:29" x14ac:dyDescent="0.3">
      <c r="A1779" t="s">
        <v>28</v>
      </c>
      <c r="B1779" t="s">
        <v>29</v>
      </c>
      <c r="C1779" t="s">
        <v>193</v>
      </c>
      <c r="D1779" t="s">
        <v>411</v>
      </c>
      <c r="E1779" t="s">
        <v>46</v>
      </c>
      <c r="F1779" t="s">
        <v>113</v>
      </c>
      <c r="G1779">
        <v>99</v>
      </c>
      <c r="H1779">
        <v>409375</v>
      </c>
      <c r="I1779" t="s">
        <v>58</v>
      </c>
      <c r="J1779" s="3">
        <v>43994</v>
      </c>
      <c r="K1779">
        <v>950</v>
      </c>
      <c r="L1779" t="s">
        <v>7559</v>
      </c>
      <c r="M1779" t="s">
        <v>1091</v>
      </c>
      <c r="N1779" t="s">
        <v>7560</v>
      </c>
      <c r="O1779" t="s">
        <v>7561</v>
      </c>
      <c r="P1779" t="s">
        <v>87</v>
      </c>
      <c r="Q1779">
        <v>6</v>
      </c>
      <c r="R1779" t="s">
        <v>88</v>
      </c>
      <c r="S1779" t="s">
        <v>41</v>
      </c>
      <c r="T1779">
        <v>51087</v>
      </c>
      <c r="U1779" s="1">
        <v>45605</v>
      </c>
      <c r="V1779" t="s">
        <v>42</v>
      </c>
      <c r="W1779">
        <v>316159</v>
      </c>
      <c r="X1779" t="s">
        <v>7562</v>
      </c>
      <c r="Y1779">
        <v>714</v>
      </c>
      <c r="Z1779">
        <v>2849</v>
      </c>
      <c r="AA1779">
        <v>8</v>
      </c>
      <c r="AB1779">
        <v>9116.8000000000011</v>
      </c>
      <c r="AC1779">
        <f>Table1_1[[#This Row],[Price]]*Table1_1[[#This Row],[Quantity]]</f>
        <v>22792</v>
      </c>
    </row>
    <row r="1780" spans="1:29" x14ac:dyDescent="0.3">
      <c r="A1780" t="s">
        <v>28</v>
      </c>
      <c r="B1780" t="s">
        <v>29</v>
      </c>
      <c r="C1780" t="s">
        <v>193</v>
      </c>
      <c r="D1780" t="s">
        <v>82</v>
      </c>
      <c r="E1780" t="s">
        <v>56</v>
      </c>
      <c r="F1780" t="s">
        <v>83</v>
      </c>
      <c r="G1780">
        <v>64</v>
      </c>
      <c r="H1780">
        <v>401344</v>
      </c>
      <c r="I1780" t="s">
        <v>34</v>
      </c>
      <c r="J1780" s="3">
        <v>44758</v>
      </c>
      <c r="K1780">
        <v>1200</v>
      </c>
      <c r="L1780" t="s">
        <v>7564</v>
      </c>
      <c r="M1780" t="s">
        <v>434</v>
      </c>
      <c r="N1780" t="s">
        <v>7565</v>
      </c>
      <c r="O1780" t="s">
        <v>7566</v>
      </c>
      <c r="P1780" t="s">
        <v>87</v>
      </c>
      <c r="Q1780">
        <v>14</v>
      </c>
      <c r="R1780" t="s">
        <v>88</v>
      </c>
      <c r="S1780" t="s">
        <v>118</v>
      </c>
      <c r="T1780">
        <v>40439</v>
      </c>
      <c r="U1780" s="1">
        <v>45484</v>
      </c>
      <c r="V1780" t="s">
        <v>126</v>
      </c>
      <c r="W1780">
        <v>963269</v>
      </c>
      <c r="X1780" t="s">
        <v>7567</v>
      </c>
      <c r="Y1780">
        <v>407</v>
      </c>
      <c r="Z1780">
        <v>2050</v>
      </c>
      <c r="AA1780">
        <v>8</v>
      </c>
      <c r="AB1780">
        <v>6560</v>
      </c>
      <c r="AC1780">
        <f>Table1_1[[#This Row],[Price]]*Table1_1[[#This Row],[Quantity]]</f>
        <v>16400</v>
      </c>
    </row>
    <row r="1781" spans="1:29" x14ac:dyDescent="0.3">
      <c r="A1781" t="s">
        <v>28</v>
      </c>
      <c r="B1781" t="s">
        <v>29</v>
      </c>
      <c r="C1781" t="s">
        <v>66</v>
      </c>
      <c r="D1781" t="s">
        <v>566</v>
      </c>
      <c r="E1781" t="s">
        <v>56</v>
      </c>
      <c r="F1781" t="s">
        <v>33</v>
      </c>
      <c r="G1781">
        <v>44</v>
      </c>
      <c r="H1781">
        <v>416229</v>
      </c>
      <c r="I1781" t="s">
        <v>58</v>
      </c>
      <c r="J1781" s="3">
        <v>45195</v>
      </c>
      <c r="K1781">
        <v>1400</v>
      </c>
      <c r="L1781" t="s">
        <v>7568</v>
      </c>
      <c r="M1781" t="s">
        <v>60</v>
      </c>
      <c r="N1781" t="s">
        <v>7569</v>
      </c>
      <c r="O1781" t="s">
        <v>7570</v>
      </c>
      <c r="P1781" t="s">
        <v>39</v>
      </c>
      <c r="Q1781">
        <v>10</v>
      </c>
      <c r="R1781" t="s">
        <v>88</v>
      </c>
      <c r="S1781" t="s">
        <v>63</v>
      </c>
      <c r="T1781">
        <v>29641</v>
      </c>
      <c r="U1781" s="1">
        <v>45296</v>
      </c>
      <c r="V1781" t="s">
        <v>111</v>
      </c>
      <c r="W1781">
        <v>976208</v>
      </c>
      <c r="X1781" t="s">
        <v>337</v>
      </c>
      <c r="Y1781">
        <v>831</v>
      </c>
      <c r="Z1781">
        <v>2901</v>
      </c>
      <c r="AA1781">
        <v>3</v>
      </c>
      <c r="AB1781">
        <v>3481.2000000000003</v>
      </c>
      <c r="AC1781">
        <f>Table1_1[[#This Row],[Price]]*Table1_1[[#This Row],[Quantity]]</f>
        <v>8703</v>
      </c>
    </row>
    <row r="1782" spans="1:29" x14ac:dyDescent="0.3">
      <c r="A1782" t="s">
        <v>28</v>
      </c>
      <c r="B1782" t="s">
        <v>29</v>
      </c>
      <c r="C1782" t="s">
        <v>157</v>
      </c>
      <c r="D1782" t="s">
        <v>31</v>
      </c>
      <c r="E1782" t="s">
        <v>56</v>
      </c>
      <c r="F1782" t="s">
        <v>83</v>
      </c>
      <c r="G1782">
        <v>89</v>
      </c>
      <c r="H1782">
        <v>409772</v>
      </c>
      <c r="I1782" t="s">
        <v>58</v>
      </c>
      <c r="J1782" s="3">
        <v>43930</v>
      </c>
      <c r="K1782">
        <v>950</v>
      </c>
      <c r="L1782" t="s">
        <v>7381</v>
      </c>
      <c r="M1782" t="s">
        <v>670</v>
      </c>
      <c r="N1782" t="s">
        <v>7572</v>
      </c>
      <c r="O1782" t="s">
        <v>7573</v>
      </c>
      <c r="P1782" t="s">
        <v>51</v>
      </c>
      <c r="Q1782">
        <v>11</v>
      </c>
      <c r="R1782" t="s">
        <v>88</v>
      </c>
      <c r="S1782" t="s">
        <v>63</v>
      </c>
      <c r="T1782">
        <v>23184</v>
      </c>
      <c r="U1782" s="1">
        <v>45618</v>
      </c>
      <c r="V1782" t="s">
        <v>42</v>
      </c>
      <c r="W1782">
        <v>103006</v>
      </c>
      <c r="X1782" t="s">
        <v>7574</v>
      </c>
      <c r="Y1782">
        <v>819</v>
      </c>
      <c r="Z1782">
        <v>2109</v>
      </c>
      <c r="AA1782">
        <v>2</v>
      </c>
      <c r="AB1782">
        <v>1687.2</v>
      </c>
      <c r="AC1782">
        <f>Table1_1[[#This Row],[Price]]*Table1_1[[#This Row],[Quantity]]</f>
        <v>4218</v>
      </c>
    </row>
    <row r="1783" spans="1:29" x14ac:dyDescent="0.3">
      <c r="A1783" t="s">
        <v>28</v>
      </c>
      <c r="B1783" t="s">
        <v>29</v>
      </c>
      <c r="C1783" t="s">
        <v>44</v>
      </c>
      <c r="D1783" t="s">
        <v>560</v>
      </c>
      <c r="E1783" t="s">
        <v>56</v>
      </c>
      <c r="F1783" t="s">
        <v>47</v>
      </c>
      <c r="G1783">
        <v>57</v>
      </c>
      <c r="H1783">
        <v>413734</v>
      </c>
      <c r="I1783" t="s">
        <v>34</v>
      </c>
      <c r="J1783" s="3">
        <v>45314</v>
      </c>
      <c r="K1783">
        <v>1100</v>
      </c>
      <c r="L1783" t="s">
        <v>7575</v>
      </c>
      <c r="M1783" t="s">
        <v>152</v>
      </c>
      <c r="N1783" t="s">
        <v>7576</v>
      </c>
      <c r="O1783" t="s">
        <v>7577</v>
      </c>
      <c r="P1783" t="s">
        <v>87</v>
      </c>
      <c r="Q1783">
        <v>17</v>
      </c>
      <c r="R1783" t="s">
        <v>88</v>
      </c>
      <c r="S1783" t="s">
        <v>118</v>
      </c>
      <c r="T1783">
        <v>39005</v>
      </c>
      <c r="U1783" s="1">
        <v>45295</v>
      </c>
      <c r="V1783" t="s">
        <v>111</v>
      </c>
      <c r="W1783">
        <v>527712</v>
      </c>
      <c r="X1783" t="s">
        <v>7578</v>
      </c>
      <c r="Y1783">
        <v>964</v>
      </c>
      <c r="Z1783">
        <v>2392</v>
      </c>
      <c r="AA1783">
        <v>6</v>
      </c>
      <c r="AB1783">
        <v>5740.8</v>
      </c>
      <c r="AC1783">
        <f>Table1_1[[#This Row],[Price]]*Table1_1[[#This Row],[Quantity]]</f>
        <v>14352</v>
      </c>
    </row>
    <row r="1784" spans="1:29" x14ac:dyDescent="0.3">
      <c r="A1784" t="s">
        <v>28</v>
      </c>
      <c r="B1784" t="s">
        <v>29</v>
      </c>
      <c r="C1784" t="s">
        <v>44</v>
      </c>
      <c r="D1784" t="s">
        <v>163</v>
      </c>
      <c r="E1784" t="s">
        <v>32</v>
      </c>
      <c r="F1784" t="s">
        <v>113</v>
      </c>
      <c r="G1784">
        <v>59</v>
      </c>
      <c r="H1784">
        <v>404433</v>
      </c>
      <c r="I1784" t="s">
        <v>34</v>
      </c>
      <c r="J1784" s="3">
        <v>44675</v>
      </c>
      <c r="K1784">
        <v>1000</v>
      </c>
      <c r="L1784" t="s">
        <v>7579</v>
      </c>
      <c r="M1784" t="s">
        <v>423</v>
      </c>
      <c r="N1784" t="s">
        <v>7580</v>
      </c>
      <c r="O1784" t="s">
        <v>7581</v>
      </c>
      <c r="P1784" t="s">
        <v>51</v>
      </c>
      <c r="Q1784">
        <v>17</v>
      </c>
      <c r="R1784" t="s">
        <v>88</v>
      </c>
      <c r="S1784" t="s">
        <v>41</v>
      </c>
      <c r="T1784">
        <v>75689</v>
      </c>
      <c r="U1784" s="1">
        <v>45436</v>
      </c>
      <c r="V1784" t="s">
        <v>140</v>
      </c>
      <c r="W1784">
        <v>496366</v>
      </c>
      <c r="X1784" t="s">
        <v>7582</v>
      </c>
      <c r="Y1784">
        <v>283</v>
      </c>
      <c r="Z1784">
        <v>2306</v>
      </c>
      <c r="AA1784">
        <v>2</v>
      </c>
      <c r="AB1784">
        <v>1844.8000000000002</v>
      </c>
      <c r="AC1784">
        <f>Table1_1[[#This Row],[Price]]*Table1_1[[#This Row],[Quantity]]</f>
        <v>4612</v>
      </c>
    </row>
    <row r="1785" spans="1:29" x14ac:dyDescent="0.3">
      <c r="A1785" t="s">
        <v>28</v>
      </c>
      <c r="B1785" t="s">
        <v>29</v>
      </c>
      <c r="C1785" t="s">
        <v>157</v>
      </c>
      <c r="D1785" t="s">
        <v>248</v>
      </c>
      <c r="E1785" t="s">
        <v>46</v>
      </c>
      <c r="F1785" t="s">
        <v>106</v>
      </c>
      <c r="G1785">
        <v>7</v>
      </c>
      <c r="H1785">
        <v>421473</v>
      </c>
      <c r="I1785" t="s">
        <v>34</v>
      </c>
      <c r="J1785" s="3">
        <v>44289</v>
      </c>
      <c r="K1785">
        <v>1300</v>
      </c>
      <c r="L1785" t="s">
        <v>3998</v>
      </c>
      <c r="M1785" t="s">
        <v>282</v>
      </c>
      <c r="N1785" t="s">
        <v>7584</v>
      </c>
      <c r="O1785" t="s">
        <v>7585</v>
      </c>
      <c r="P1785" t="s">
        <v>71</v>
      </c>
      <c r="Q1785">
        <v>13</v>
      </c>
      <c r="R1785" t="s">
        <v>40</v>
      </c>
      <c r="S1785" t="s">
        <v>41</v>
      </c>
      <c r="T1785">
        <v>17002</v>
      </c>
      <c r="U1785" s="1">
        <v>45511</v>
      </c>
      <c r="V1785" t="s">
        <v>64</v>
      </c>
      <c r="W1785">
        <v>499578</v>
      </c>
      <c r="X1785" t="s">
        <v>7586</v>
      </c>
      <c r="Y1785">
        <v>218</v>
      </c>
      <c r="Z1785">
        <v>1452</v>
      </c>
      <c r="AA1785">
        <v>5</v>
      </c>
      <c r="AB1785">
        <v>2904</v>
      </c>
      <c r="AC1785">
        <f>Table1_1[[#This Row],[Price]]*Table1_1[[#This Row],[Quantity]]</f>
        <v>7260</v>
      </c>
    </row>
    <row r="1786" spans="1:29" x14ac:dyDescent="0.3">
      <c r="A1786" t="s">
        <v>28</v>
      </c>
      <c r="B1786" t="s">
        <v>29</v>
      </c>
      <c r="C1786" t="s">
        <v>148</v>
      </c>
      <c r="D1786" t="s">
        <v>98</v>
      </c>
      <c r="E1786" t="s">
        <v>32</v>
      </c>
      <c r="F1786" t="s">
        <v>135</v>
      </c>
      <c r="G1786">
        <v>23</v>
      </c>
      <c r="H1786">
        <v>406682</v>
      </c>
      <c r="I1786" t="s">
        <v>58</v>
      </c>
      <c r="J1786" s="3">
        <v>44654</v>
      </c>
      <c r="K1786">
        <v>1300</v>
      </c>
      <c r="L1786" t="s">
        <v>7587</v>
      </c>
      <c r="M1786" t="s">
        <v>747</v>
      </c>
      <c r="N1786" t="s">
        <v>7588</v>
      </c>
      <c r="O1786" t="s">
        <v>7589</v>
      </c>
      <c r="P1786" t="s">
        <v>51</v>
      </c>
      <c r="Q1786">
        <v>7</v>
      </c>
      <c r="R1786" t="s">
        <v>40</v>
      </c>
      <c r="S1786" t="s">
        <v>79</v>
      </c>
      <c r="T1786">
        <v>52071</v>
      </c>
      <c r="U1786" s="1">
        <v>45579</v>
      </c>
      <c r="V1786" t="s">
        <v>155</v>
      </c>
      <c r="W1786">
        <v>790685</v>
      </c>
      <c r="X1786" t="s">
        <v>7590</v>
      </c>
      <c r="Y1786">
        <v>274</v>
      </c>
      <c r="Z1786">
        <v>2591</v>
      </c>
      <c r="AA1786">
        <v>3</v>
      </c>
      <c r="AB1786">
        <v>3109.2000000000003</v>
      </c>
      <c r="AC1786">
        <f>Table1_1[[#This Row],[Price]]*Table1_1[[#This Row],[Quantity]]</f>
        <v>7773</v>
      </c>
    </row>
    <row r="1787" spans="1:29" x14ac:dyDescent="0.3">
      <c r="A1787" t="s">
        <v>28</v>
      </c>
      <c r="B1787" t="s">
        <v>29</v>
      </c>
      <c r="C1787" t="s">
        <v>54</v>
      </c>
      <c r="D1787" t="s">
        <v>220</v>
      </c>
      <c r="E1787" t="s">
        <v>32</v>
      </c>
      <c r="F1787" t="s">
        <v>113</v>
      </c>
      <c r="G1787">
        <v>62</v>
      </c>
      <c r="H1787">
        <v>431300</v>
      </c>
      <c r="I1787" t="s">
        <v>58</v>
      </c>
      <c r="J1787" s="3">
        <v>44272</v>
      </c>
      <c r="K1787">
        <v>1000</v>
      </c>
      <c r="L1787" t="s">
        <v>7592</v>
      </c>
      <c r="M1787" t="s">
        <v>1030</v>
      </c>
      <c r="N1787" t="s">
        <v>7593</v>
      </c>
      <c r="O1787" t="s">
        <v>7594</v>
      </c>
      <c r="P1787" t="s">
        <v>39</v>
      </c>
      <c r="Q1787">
        <v>14</v>
      </c>
      <c r="R1787" t="s">
        <v>40</v>
      </c>
      <c r="S1787" t="s">
        <v>41</v>
      </c>
      <c r="T1787">
        <v>43982</v>
      </c>
      <c r="U1787" s="1">
        <v>45398</v>
      </c>
      <c r="V1787" t="s">
        <v>80</v>
      </c>
      <c r="W1787">
        <v>520287</v>
      </c>
      <c r="X1787" t="s">
        <v>7595</v>
      </c>
      <c r="Y1787">
        <v>651</v>
      </c>
      <c r="Z1787">
        <v>522</v>
      </c>
      <c r="AA1787">
        <v>8</v>
      </c>
      <c r="AB1787">
        <v>1670.4</v>
      </c>
      <c r="AC1787">
        <f>Table1_1[[#This Row],[Price]]*Table1_1[[#This Row],[Quantity]]</f>
        <v>4176</v>
      </c>
    </row>
    <row r="1788" spans="1:29" x14ac:dyDescent="0.3">
      <c r="A1788" t="s">
        <v>28</v>
      </c>
      <c r="B1788" t="s">
        <v>29</v>
      </c>
      <c r="C1788" t="s">
        <v>148</v>
      </c>
      <c r="D1788" t="s">
        <v>220</v>
      </c>
      <c r="E1788" t="s">
        <v>56</v>
      </c>
      <c r="F1788" t="s">
        <v>106</v>
      </c>
      <c r="G1788">
        <v>79</v>
      </c>
      <c r="H1788">
        <v>421091</v>
      </c>
      <c r="I1788" t="s">
        <v>58</v>
      </c>
      <c r="J1788" s="3">
        <v>44367</v>
      </c>
      <c r="K1788">
        <v>1000</v>
      </c>
      <c r="L1788" t="s">
        <v>7596</v>
      </c>
      <c r="M1788" t="s">
        <v>313</v>
      </c>
      <c r="N1788" t="s">
        <v>7597</v>
      </c>
      <c r="O1788">
        <v>-10200</v>
      </c>
      <c r="P1788" t="s">
        <v>39</v>
      </c>
      <c r="Q1788">
        <v>6</v>
      </c>
      <c r="R1788" t="s">
        <v>88</v>
      </c>
      <c r="S1788" t="s">
        <v>41</v>
      </c>
      <c r="T1788">
        <v>89439</v>
      </c>
      <c r="U1788" s="1">
        <v>45552</v>
      </c>
      <c r="V1788" t="s">
        <v>180</v>
      </c>
      <c r="W1788">
        <v>119655</v>
      </c>
      <c r="X1788" t="s">
        <v>7598</v>
      </c>
      <c r="Y1788">
        <v>962</v>
      </c>
      <c r="Z1788">
        <v>2272</v>
      </c>
      <c r="AA1788">
        <v>3</v>
      </c>
      <c r="AB1788">
        <v>2726.4</v>
      </c>
      <c r="AC1788">
        <f>Table1_1[[#This Row],[Price]]*Table1_1[[#This Row],[Quantity]]</f>
        <v>6816</v>
      </c>
    </row>
    <row r="1789" spans="1:29" x14ac:dyDescent="0.3">
      <c r="A1789" t="s">
        <v>28</v>
      </c>
      <c r="B1789" t="s">
        <v>29</v>
      </c>
      <c r="C1789" t="s">
        <v>193</v>
      </c>
      <c r="D1789" t="s">
        <v>267</v>
      </c>
      <c r="E1789" t="s">
        <v>56</v>
      </c>
      <c r="F1789" t="s">
        <v>33</v>
      </c>
      <c r="G1789">
        <v>20</v>
      </c>
      <c r="H1789">
        <v>400354</v>
      </c>
      <c r="I1789" t="s">
        <v>34</v>
      </c>
      <c r="J1789" s="3">
        <v>45173</v>
      </c>
      <c r="K1789">
        <v>1400</v>
      </c>
      <c r="L1789" t="s">
        <v>7060</v>
      </c>
      <c r="M1789" t="s">
        <v>189</v>
      </c>
      <c r="N1789" t="s">
        <v>7599</v>
      </c>
      <c r="O1789" t="s">
        <v>7600</v>
      </c>
      <c r="P1789" t="s">
        <v>71</v>
      </c>
      <c r="Q1789">
        <v>16</v>
      </c>
      <c r="R1789" t="s">
        <v>88</v>
      </c>
      <c r="S1789" t="s">
        <v>118</v>
      </c>
      <c r="T1789">
        <v>43455</v>
      </c>
      <c r="U1789" s="1">
        <v>45452</v>
      </c>
      <c r="V1789" t="s">
        <v>52</v>
      </c>
      <c r="W1789">
        <v>639547</v>
      </c>
      <c r="X1789" t="s">
        <v>7601</v>
      </c>
      <c r="Y1789">
        <v>724</v>
      </c>
      <c r="Z1789">
        <v>991</v>
      </c>
      <c r="AA1789">
        <v>4</v>
      </c>
      <c r="AB1789">
        <v>1585.6000000000001</v>
      </c>
      <c r="AC1789">
        <f>Table1_1[[#This Row],[Price]]*Table1_1[[#This Row],[Quantity]]</f>
        <v>3964</v>
      </c>
    </row>
    <row r="1790" spans="1:29" x14ac:dyDescent="0.3">
      <c r="A1790" t="s">
        <v>28</v>
      </c>
      <c r="B1790" t="s">
        <v>29</v>
      </c>
      <c r="C1790" t="s">
        <v>157</v>
      </c>
      <c r="D1790" t="s">
        <v>220</v>
      </c>
      <c r="E1790" t="s">
        <v>46</v>
      </c>
      <c r="F1790" t="s">
        <v>150</v>
      </c>
      <c r="G1790">
        <v>35</v>
      </c>
      <c r="H1790">
        <v>422671</v>
      </c>
      <c r="I1790" t="s">
        <v>58</v>
      </c>
      <c r="J1790" s="3">
        <v>45078</v>
      </c>
      <c r="K1790">
        <v>1100</v>
      </c>
      <c r="L1790" t="s">
        <v>7603</v>
      </c>
      <c r="M1790" t="s">
        <v>351</v>
      </c>
      <c r="N1790" t="s">
        <v>7604</v>
      </c>
      <c r="O1790" t="s">
        <v>7605</v>
      </c>
      <c r="P1790" t="s">
        <v>39</v>
      </c>
      <c r="Q1790">
        <v>8</v>
      </c>
      <c r="R1790" t="s">
        <v>88</v>
      </c>
      <c r="S1790" t="s">
        <v>41</v>
      </c>
      <c r="T1790">
        <v>69743</v>
      </c>
      <c r="U1790" s="1">
        <v>45371</v>
      </c>
      <c r="V1790" t="s">
        <v>72</v>
      </c>
      <c r="W1790">
        <v>326757</v>
      </c>
      <c r="X1790" t="s">
        <v>7606</v>
      </c>
      <c r="Y1790">
        <v>651</v>
      </c>
      <c r="Z1790">
        <v>2828</v>
      </c>
      <c r="AA1790">
        <v>2</v>
      </c>
      <c r="AB1790">
        <v>2262.4</v>
      </c>
      <c r="AC1790">
        <f>Table1_1[[#This Row],[Price]]*Table1_1[[#This Row],[Quantity]]</f>
        <v>5656</v>
      </c>
    </row>
    <row r="1791" spans="1:29" x14ac:dyDescent="0.3">
      <c r="A1791" t="s">
        <v>28</v>
      </c>
      <c r="B1791" t="s">
        <v>29</v>
      </c>
      <c r="C1791" t="s">
        <v>30</v>
      </c>
      <c r="D1791" t="s">
        <v>411</v>
      </c>
      <c r="E1791" t="s">
        <v>46</v>
      </c>
      <c r="F1791" t="s">
        <v>33</v>
      </c>
      <c r="G1791">
        <v>91</v>
      </c>
      <c r="H1791">
        <v>439743</v>
      </c>
      <c r="I1791" t="s">
        <v>34</v>
      </c>
      <c r="J1791" s="3">
        <v>45018</v>
      </c>
      <c r="K1791">
        <v>1200</v>
      </c>
      <c r="L1791" t="s">
        <v>7607</v>
      </c>
      <c r="M1791" t="s">
        <v>36</v>
      </c>
      <c r="N1791" t="s">
        <v>7608</v>
      </c>
      <c r="O1791" t="s">
        <v>7609</v>
      </c>
      <c r="P1791" t="s">
        <v>39</v>
      </c>
      <c r="Q1791">
        <v>16</v>
      </c>
      <c r="R1791" t="s">
        <v>88</v>
      </c>
      <c r="S1791" t="s">
        <v>118</v>
      </c>
      <c r="T1791">
        <v>62421</v>
      </c>
      <c r="U1791" s="1">
        <v>45350</v>
      </c>
      <c r="V1791" t="s">
        <v>119</v>
      </c>
      <c r="W1791">
        <v>281631</v>
      </c>
      <c r="X1791" t="s">
        <v>7610</v>
      </c>
      <c r="Y1791">
        <v>632</v>
      </c>
      <c r="Z1791">
        <v>2491</v>
      </c>
      <c r="AA1791">
        <v>3</v>
      </c>
      <c r="AB1791">
        <v>2989.2000000000003</v>
      </c>
      <c r="AC1791">
        <f>Table1_1[[#This Row],[Price]]*Table1_1[[#This Row],[Quantity]]</f>
        <v>7473</v>
      </c>
    </row>
    <row r="1792" spans="1:29" x14ac:dyDescent="0.3">
      <c r="A1792" t="s">
        <v>28</v>
      </c>
      <c r="B1792" t="s">
        <v>29</v>
      </c>
      <c r="C1792" t="s">
        <v>193</v>
      </c>
      <c r="D1792" t="s">
        <v>92</v>
      </c>
      <c r="E1792" t="s">
        <v>56</v>
      </c>
      <c r="F1792" t="s">
        <v>175</v>
      </c>
      <c r="G1792">
        <v>62</v>
      </c>
      <c r="H1792">
        <v>416181</v>
      </c>
      <c r="I1792" t="s">
        <v>58</v>
      </c>
      <c r="J1792" s="3">
        <v>45022</v>
      </c>
      <c r="K1792">
        <v>1300</v>
      </c>
      <c r="L1792" t="s">
        <v>3409</v>
      </c>
      <c r="M1792" t="s">
        <v>434</v>
      </c>
      <c r="N1792" t="s">
        <v>7612</v>
      </c>
      <c r="O1792" t="s">
        <v>7613</v>
      </c>
      <c r="P1792" t="s">
        <v>51</v>
      </c>
      <c r="Q1792">
        <v>4</v>
      </c>
      <c r="R1792" t="s">
        <v>88</v>
      </c>
      <c r="S1792" t="s">
        <v>41</v>
      </c>
      <c r="T1792">
        <v>47257</v>
      </c>
      <c r="U1792" s="1">
        <v>45308</v>
      </c>
      <c r="V1792" t="s">
        <v>111</v>
      </c>
      <c r="W1792">
        <v>355717</v>
      </c>
      <c r="X1792" t="s">
        <v>7614</v>
      </c>
      <c r="Y1792">
        <v>300</v>
      </c>
      <c r="Z1792">
        <v>1329</v>
      </c>
      <c r="AA1792">
        <v>8</v>
      </c>
      <c r="AB1792">
        <v>4252.8</v>
      </c>
      <c r="AC1792">
        <f>Table1_1[[#This Row],[Price]]*Table1_1[[#This Row],[Quantity]]</f>
        <v>10632</v>
      </c>
    </row>
    <row r="1793" spans="1:29" x14ac:dyDescent="0.3">
      <c r="A1793" t="s">
        <v>28</v>
      </c>
      <c r="B1793" t="s">
        <v>29</v>
      </c>
      <c r="C1793" t="s">
        <v>91</v>
      </c>
      <c r="D1793" t="s">
        <v>442</v>
      </c>
      <c r="E1793" t="s">
        <v>32</v>
      </c>
      <c r="F1793" t="s">
        <v>47</v>
      </c>
      <c r="G1793">
        <v>23</v>
      </c>
      <c r="H1793">
        <v>408830</v>
      </c>
      <c r="I1793" t="s">
        <v>58</v>
      </c>
      <c r="J1793" s="3">
        <v>43929</v>
      </c>
      <c r="K1793">
        <v>950</v>
      </c>
      <c r="L1793" t="s">
        <v>7615</v>
      </c>
      <c r="M1793" t="s">
        <v>94</v>
      </c>
      <c r="N1793" t="s">
        <v>7616</v>
      </c>
      <c r="O1793" t="s">
        <v>7617</v>
      </c>
      <c r="P1793" t="s">
        <v>71</v>
      </c>
      <c r="Q1793">
        <v>11</v>
      </c>
      <c r="R1793" t="s">
        <v>88</v>
      </c>
      <c r="S1793" t="s">
        <v>41</v>
      </c>
      <c r="T1793">
        <v>84831</v>
      </c>
      <c r="U1793" s="1">
        <v>45372</v>
      </c>
      <c r="V1793" t="s">
        <v>72</v>
      </c>
      <c r="W1793">
        <v>207921</v>
      </c>
      <c r="X1793" t="s">
        <v>7618</v>
      </c>
      <c r="Y1793">
        <v>986</v>
      </c>
      <c r="Z1793">
        <v>2145</v>
      </c>
      <c r="AA1793">
        <v>8</v>
      </c>
      <c r="AB1793">
        <v>6864</v>
      </c>
      <c r="AC1793">
        <f>Table1_1[[#This Row],[Price]]*Table1_1[[#This Row],[Quantity]]</f>
        <v>17160</v>
      </c>
    </row>
    <row r="1794" spans="1:29" x14ac:dyDescent="0.3">
      <c r="A1794" t="s">
        <v>28</v>
      </c>
      <c r="B1794" t="s">
        <v>29</v>
      </c>
      <c r="C1794" t="s">
        <v>148</v>
      </c>
      <c r="D1794" t="s">
        <v>254</v>
      </c>
      <c r="E1794" t="s">
        <v>56</v>
      </c>
      <c r="F1794" t="s">
        <v>83</v>
      </c>
      <c r="G1794">
        <v>49</v>
      </c>
      <c r="H1794">
        <v>436167</v>
      </c>
      <c r="I1794" t="s">
        <v>34</v>
      </c>
      <c r="J1794" s="3">
        <v>45396</v>
      </c>
      <c r="K1794">
        <v>950</v>
      </c>
      <c r="L1794" t="s">
        <v>7619</v>
      </c>
      <c r="M1794" t="s">
        <v>2538</v>
      </c>
      <c r="N1794" t="s">
        <v>7620</v>
      </c>
      <c r="O1794" t="s">
        <v>7621</v>
      </c>
      <c r="P1794" t="s">
        <v>51</v>
      </c>
      <c r="Q1794">
        <v>14</v>
      </c>
      <c r="R1794" t="s">
        <v>88</v>
      </c>
      <c r="S1794" t="s">
        <v>118</v>
      </c>
      <c r="T1794">
        <v>21530</v>
      </c>
      <c r="U1794" s="1">
        <v>45627</v>
      </c>
      <c r="V1794" t="s">
        <v>259</v>
      </c>
      <c r="W1794">
        <v>505679</v>
      </c>
      <c r="X1794" t="s">
        <v>7622</v>
      </c>
      <c r="Y1794">
        <v>492</v>
      </c>
      <c r="Z1794">
        <v>1463</v>
      </c>
      <c r="AA1794">
        <v>2</v>
      </c>
      <c r="AB1794">
        <v>1170.4000000000001</v>
      </c>
      <c r="AC1794">
        <f>Table1_1[[#This Row],[Price]]*Table1_1[[#This Row],[Quantity]]</f>
        <v>2926</v>
      </c>
    </row>
    <row r="1795" spans="1:29" x14ac:dyDescent="0.3">
      <c r="A1795" t="s">
        <v>28</v>
      </c>
      <c r="B1795" t="s">
        <v>29</v>
      </c>
      <c r="C1795" t="s">
        <v>193</v>
      </c>
      <c r="D1795" t="s">
        <v>560</v>
      </c>
      <c r="E1795" t="s">
        <v>46</v>
      </c>
      <c r="F1795" t="s">
        <v>33</v>
      </c>
      <c r="G1795">
        <v>1</v>
      </c>
      <c r="H1795">
        <v>428901</v>
      </c>
      <c r="I1795" t="s">
        <v>58</v>
      </c>
      <c r="J1795" s="3">
        <v>44303</v>
      </c>
      <c r="K1795">
        <v>1400</v>
      </c>
      <c r="L1795" t="s">
        <v>7623</v>
      </c>
      <c r="M1795" t="s">
        <v>282</v>
      </c>
      <c r="N1795" t="s">
        <v>7624</v>
      </c>
      <c r="O1795" t="s">
        <v>7625</v>
      </c>
      <c r="P1795" t="s">
        <v>39</v>
      </c>
      <c r="Q1795">
        <v>5</v>
      </c>
      <c r="R1795" t="s">
        <v>40</v>
      </c>
      <c r="S1795" t="s">
        <v>118</v>
      </c>
      <c r="T1795">
        <v>63836</v>
      </c>
      <c r="U1795" s="1">
        <v>45490</v>
      </c>
      <c r="V1795" t="s">
        <v>126</v>
      </c>
      <c r="W1795">
        <v>104261</v>
      </c>
      <c r="X1795" t="s">
        <v>7626</v>
      </c>
      <c r="Y1795">
        <v>994</v>
      </c>
      <c r="Z1795">
        <v>2436</v>
      </c>
      <c r="AA1795">
        <v>4</v>
      </c>
      <c r="AB1795">
        <v>3897.6000000000004</v>
      </c>
      <c r="AC1795">
        <f>Table1_1[[#This Row],[Price]]*Table1_1[[#This Row],[Quantity]]</f>
        <v>9744</v>
      </c>
    </row>
    <row r="1796" spans="1:29" x14ac:dyDescent="0.3">
      <c r="A1796" t="s">
        <v>28</v>
      </c>
      <c r="B1796" t="s">
        <v>29</v>
      </c>
      <c r="C1796" t="s">
        <v>44</v>
      </c>
      <c r="D1796" t="s">
        <v>442</v>
      </c>
      <c r="E1796" t="s">
        <v>46</v>
      </c>
      <c r="F1796" t="s">
        <v>33</v>
      </c>
      <c r="G1796">
        <v>80</v>
      </c>
      <c r="H1796">
        <v>419638</v>
      </c>
      <c r="I1796" t="s">
        <v>58</v>
      </c>
      <c r="J1796" s="3">
        <v>44771</v>
      </c>
      <c r="K1796">
        <v>1000</v>
      </c>
      <c r="L1796" t="s">
        <v>7628</v>
      </c>
      <c r="M1796" t="s">
        <v>108</v>
      </c>
      <c r="N1796" t="s">
        <v>7629</v>
      </c>
      <c r="O1796" t="s">
        <v>7630</v>
      </c>
      <c r="P1796" t="s">
        <v>39</v>
      </c>
      <c r="Q1796">
        <v>20</v>
      </c>
      <c r="R1796" t="s">
        <v>40</v>
      </c>
      <c r="S1796" t="s">
        <v>79</v>
      </c>
      <c r="T1796">
        <v>15917</v>
      </c>
      <c r="U1796" s="1">
        <v>45347</v>
      </c>
      <c r="V1796" t="s">
        <v>119</v>
      </c>
      <c r="W1796">
        <v>580576</v>
      </c>
      <c r="X1796" t="s">
        <v>7631</v>
      </c>
      <c r="Y1796">
        <v>586</v>
      </c>
      <c r="Z1796">
        <v>818</v>
      </c>
      <c r="AA1796">
        <v>4</v>
      </c>
      <c r="AB1796">
        <v>1308.8000000000002</v>
      </c>
      <c r="AC1796">
        <f>Table1_1[[#This Row],[Price]]*Table1_1[[#This Row],[Quantity]]</f>
        <v>3272</v>
      </c>
    </row>
    <row r="1797" spans="1:29" x14ac:dyDescent="0.3">
      <c r="A1797" t="s">
        <v>28</v>
      </c>
      <c r="B1797" t="s">
        <v>29</v>
      </c>
      <c r="C1797" t="s">
        <v>66</v>
      </c>
      <c r="D1797" t="s">
        <v>338</v>
      </c>
      <c r="E1797" t="s">
        <v>56</v>
      </c>
      <c r="F1797" t="s">
        <v>175</v>
      </c>
      <c r="G1797">
        <v>14</v>
      </c>
      <c r="H1797">
        <v>429150</v>
      </c>
      <c r="I1797" t="s">
        <v>58</v>
      </c>
      <c r="J1797" s="3">
        <v>44604</v>
      </c>
      <c r="K1797">
        <v>1200</v>
      </c>
      <c r="L1797" t="s">
        <v>7633</v>
      </c>
      <c r="M1797" t="s">
        <v>313</v>
      </c>
      <c r="N1797" t="s">
        <v>7634</v>
      </c>
      <c r="O1797">
        <v>7097291528</v>
      </c>
      <c r="P1797" t="s">
        <v>51</v>
      </c>
      <c r="Q1797">
        <v>5</v>
      </c>
      <c r="R1797" t="s">
        <v>88</v>
      </c>
      <c r="S1797" t="s">
        <v>41</v>
      </c>
      <c r="T1797">
        <v>23571</v>
      </c>
      <c r="U1797" s="1">
        <v>45534</v>
      </c>
      <c r="V1797" t="s">
        <v>64</v>
      </c>
      <c r="W1797">
        <v>467922</v>
      </c>
      <c r="X1797" t="s">
        <v>7635</v>
      </c>
      <c r="Y1797">
        <v>373</v>
      </c>
      <c r="Z1797">
        <v>2815</v>
      </c>
      <c r="AA1797">
        <v>3</v>
      </c>
      <c r="AB1797">
        <v>3378</v>
      </c>
      <c r="AC1797">
        <f>Table1_1[[#This Row],[Price]]*Table1_1[[#This Row],[Quantity]]</f>
        <v>8445</v>
      </c>
    </row>
    <row r="1798" spans="1:29" x14ac:dyDescent="0.3">
      <c r="A1798" t="s">
        <v>28</v>
      </c>
      <c r="B1798" t="s">
        <v>29</v>
      </c>
      <c r="C1798" t="s">
        <v>91</v>
      </c>
      <c r="D1798" t="s">
        <v>92</v>
      </c>
      <c r="E1798" t="s">
        <v>32</v>
      </c>
      <c r="F1798" t="s">
        <v>83</v>
      </c>
      <c r="G1798">
        <v>34</v>
      </c>
      <c r="H1798">
        <v>401671</v>
      </c>
      <c r="I1798" t="s">
        <v>58</v>
      </c>
      <c r="J1798" s="3">
        <v>45539</v>
      </c>
      <c r="K1798">
        <v>1400</v>
      </c>
      <c r="L1798" t="s">
        <v>7636</v>
      </c>
      <c r="M1798" t="s">
        <v>189</v>
      </c>
      <c r="N1798" t="s">
        <v>7637</v>
      </c>
      <c r="O1798" t="s">
        <v>7638</v>
      </c>
      <c r="P1798" t="s">
        <v>87</v>
      </c>
      <c r="Q1798">
        <v>3</v>
      </c>
      <c r="R1798" t="s">
        <v>88</v>
      </c>
      <c r="S1798" t="s">
        <v>118</v>
      </c>
      <c r="T1798">
        <v>63622</v>
      </c>
      <c r="U1798" s="1">
        <v>45603</v>
      </c>
      <c r="V1798" t="s">
        <v>42</v>
      </c>
      <c r="W1798">
        <v>764847</v>
      </c>
      <c r="X1798" t="s">
        <v>7639</v>
      </c>
      <c r="Y1798">
        <v>541</v>
      </c>
      <c r="Z1798">
        <v>1450</v>
      </c>
      <c r="AA1798">
        <v>6</v>
      </c>
      <c r="AB1798">
        <v>3480</v>
      </c>
      <c r="AC1798">
        <f>Table1_1[[#This Row],[Price]]*Table1_1[[#This Row],[Quantity]]</f>
        <v>8700</v>
      </c>
    </row>
    <row r="1799" spans="1:29" x14ac:dyDescent="0.3">
      <c r="A1799" t="s">
        <v>28</v>
      </c>
      <c r="B1799" t="s">
        <v>29</v>
      </c>
      <c r="C1799" t="s">
        <v>66</v>
      </c>
      <c r="D1799" t="s">
        <v>170</v>
      </c>
      <c r="E1799" t="s">
        <v>46</v>
      </c>
      <c r="F1799" t="s">
        <v>57</v>
      </c>
      <c r="G1799">
        <v>20</v>
      </c>
      <c r="H1799">
        <v>433792</v>
      </c>
      <c r="I1799" t="s">
        <v>58</v>
      </c>
      <c r="J1799" s="3">
        <v>44664</v>
      </c>
      <c r="K1799">
        <v>1200</v>
      </c>
      <c r="L1799" t="s">
        <v>7640</v>
      </c>
      <c r="M1799" t="s">
        <v>308</v>
      </c>
      <c r="N1799" t="s">
        <v>7641</v>
      </c>
      <c r="O1799" t="s">
        <v>7642</v>
      </c>
      <c r="P1799" t="s">
        <v>51</v>
      </c>
      <c r="Q1799">
        <v>14</v>
      </c>
      <c r="R1799" t="s">
        <v>40</v>
      </c>
      <c r="S1799" t="s">
        <v>63</v>
      </c>
      <c r="T1799">
        <v>48137</v>
      </c>
      <c r="U1799" s="1">
        <v>45586</v>
      </c>
      <c r="V1799" t="s">
        <v>155</v>
      </c>
      <c r="W1799">
        <v>566285</v>
      </c>
      <c r="X1799" t="s">
        <v>7643</v>
      </c>
      <c r="Y1799">
        <v>655</v>
      </c>
      <c r="Z1799">
        <v>1648</v>
      </c>
      <c r="AA1799">
        <v>4</v>
      </c>
      <c r="AB1799">
        <v>2636.8</v>
      </c>
      <c r="AC1799">
        <f>Table1_1[[#This Row],[Price]]*Table1_1[[#This Row],[Quantity]]</f>
        <v>6592</v>
      </c>
    </row>
    <row r="1800" spans="1:29" x14ac:dyDescent="0.3">
      <c r="A1800" t="s">
        <v>28</v>
      </c>
      <c r="B1800" t="s">
        <v>29</v>
      </c>
      <c r="C1800" t="s">
        <v>66</v>
      </c>
      <c r="D1800" t="s">
        <v>220</v>
      </c>
      <c r="E1800" t="s">
        <v>56</v>
      </c>
      <c r="F1800" t="s">
        <v>355</v>
      </c>
      <c r="G1800">
        <v>83</v>
      </c>
      <c r="H1800">
        <v>414773</v>
      </c>
      <c r="I1800" t="s">
        <v>34</v>
      </c>
      <c r="J1800" s="3">
        <v>45483</v>
      </c>
      <c r="K1800">
        <v>1400</v>
      </c>
      <c r="L1800" t="s">
        <v>3280</v>
      </c>
      <c r="M1800" t="s">
        <v>1488</v>
      </c>
      <c r="N1800" t="s">
        <v>7644</v>
      </c>
      <c r="O1800" t="s">
        <v>7645</v>
      </c>
      <c r="P1800" t="s">
        <v>39</v>
      </c>
      <c r="Q1800">
        <v>16</v>
      </c>
      <c r="R1800" t="s">
        <v>88</v>
      </c>
      <c r="S1800" t="s">
        <v>118</v>
      </c>
      <c r="T1800">
        <v>44685</v>
      </c>
      <c r="U1800" s="1">
        <v>45582</v>
      </c>
      <c r="V1800" t="s">
        <v>155</v>
      </c>
      <c r="W1800">
        <v>661616</v>
      </c>
      <c r="X1800" t="s">
        <v>7646</v>
      </c>
      <c r="Y1800">
        <v>205</v>
      </c>
      <c r="Z1800">
        <v>1082</v>
      </c>
      <c r="AA1800">
        <v>1</v>
      </c>
      <c r="AB1800">
        <v>432.8</v>
      </c>
      <c r="AC1800">
        <f>Table1_1[[#This Row],[Price]]*Table1_1[[#This Row],[Quantity]]</f>
        <v>1082</v>
      </c>
    </row>
    <row r="1801" spans="1:29" x14ac:dyDescent="0.3">
      <c r="A1801" t="s">
        <v>28</v>
      </c>
      <c r="B1801" t="s">
        <v>29</v>
      </c>
      <c r="C1801" t="s">
        <v>66</v>
      </c>
      <c r="D1801" t="s">
        <v>237</v>
      </c>
      <c r="E1801" t="s">
        <v>56</v>
      </c>
      <c r="F1801" t="s">
        <v>83</v>
      </c>
      <c r="G1801">
        <v>99</v>
      </c>
      <c r="H1801">
        <v>422691</v>
      </c>
      <c r="I1801" t="s">
        <v>34</v>
      </c>
      <c r="J1801" s="3">
        <v>44755</v>
      </c>
      <c r="K1801">
        <v>1400</v>
      </c>
      <c r="L1801" t="s">
        <v>7647</v>
      </c>
      <c r="M1801" t="s">
        <v>1488</v>
      </c>
      <c r="N1801" t="s">
        <v>7648</v>
      </c>
      <c r="O1801" t="s">
        <v>7649</v>
      </c>
      <c r="P1801" t="s">
        <v>87</v>
      </c>
      <c r="Q1801">
        <v>13</v>
      </c>
      <c r="R1801" t="s">
        <v>88</v>
      </c>
      <c r="S1801" t="s">
        <v>63</v>
      </c>
      <c r="T1801">
        <v>49628</v>
      </c>
      <c r="U1801" s="1">
        <v>45344</v>
      </c>
      <c r="V1801" t="s">
        <v>119</v>
      </c>
      <c r="W1801">
        <v>905559</v>
      </c>
      <c r="X1801" t="s">
        <v>7650</v>
      </c>
      <c r="Y1801">
        <v>593</v>
      </c>
      <c r="Z1801">
        <v>1947</v>
      </c>
      <c r="AA1801">
        <v>4</v>
      </c>
      <c r="AB1801">
        <v>3115.2000000000003</v>
      </c>
      <c r="AC1801">
        <f>Table1_1[[#This Row],[Price]]*Table1_1[[#This Row],[Quantity]]</f>
        <v>7788</v>
      </c>
    </row>
    <row r="1802" spans="1:29" x14ac:dyDescent="0.3">
      <c r="A1802" t="s">
        <v>28</v>
      </c>
      <c r="B1802" t="s">
        <v>29</v>
      </c>
      <c r="C1802" t="s">
        <v>54</v>
      </c>
      <c r="D1802" t="s">
        <v>45</v>
      </c>
      <c r="E1802" t="s">
        <v>56</v>
      </c>
      <c r="F1802" t="s">
        <v>175</v>
      </c>
      <c r="G1802">
        <v>82</v>
      </c>
      <c r="H1802">
        <v>417554</v>
      </c>
      <c r="I1802" t="s">
        <v>58</v>
      </c>
      <c r="J1802" s="3">
        <v>44755</v>
      </c>
      <c r="K1802">
        <v>1100</v>
      </c>
      <c r="L1802" t="s">
        <v>7651</v>
      </c>
      <c r="M1802" t="s">
        <v>159</v>
      </c>
      <c r="N1802" t="s">
        <v>7652</v>
      </c>
      <c r="O1802">
        <v>8712251373</v>
      </c>
      <c r="P1802" t="s">
        <v>71</v>
      </c>
      <c r="Q1802">
        <v>12</v>
      </c>
      <c r="R1802" t="s">
        <v>88</v>
      </c>
      <c r="S1802" t="s">
        <v>63</v>
      </c>
      <c r="T1802">
        <v>38743</v>
      </c>
      <c r="U1802" s="1">
        <v>45608</v>
      </c>
      <c r="V1802" t="s">
        <v>42</v>
      </c>
      <c r="W1802">
        <v>558596</v>
      </c>
      <c r="X1802" t="s">
        <v>7653</v>
      </c>
      <c r="Y1802">
        <v>774</v>
      </c>
      <c r="Z1802">
        <v>2654</v>
      </c>
      <c r="AA1802">
        <v>6</v>
      </c>
      <c r="AB1802">
        <v>6369.6</v>
      </c>
      <c r="AC1802">
        <f>Table1_1[[#This Row],[Price]]*Table1_1[[#This Row],[Quantity]]</f>
        <v>15924</v>
      </c>
    </row>
    <row r="1803" spans="1:29" x14ac:dyDescent="0.3">
      <c r="A1803" t="s">
        <v>28</v>
      </c>
      <c r="B1803" t="s">
        <v>29</v>
      </c>
      <c r="C1803" t="s">
        <v>193</v>
      </c>
      <c r="D1803" t="s">
        <v>163</v>
      </c>
      <c r="E1803" t="s">
        <v>32</v>
      </c>
      <c r="F1803" t="s">
        <v>135</v>
      </c>
      <c r="G1803">
        <v>37</v>
      </c>
      <c r="H1803">
        <v>416299</v>
      </c>
      <c r="I1803" t="s">
        <v>34</v>
      </c>
      <c r="J1803" s="3">
        <v>45283</v>
      </c>
      <c r="K1803">
        <v>1000</v>
      </c>
      <c r="L1803" t="s">
        <v>7654</v>
      </c>
      <c r="M1803" t="s">
        <v>680</v>
      </c>
      <c r="N1803" t="s">
        <v>7655</v>
      </c>
      <c r="O1803">
        <v>8937365650</v>
      </c>
      <c r="P1803" t="s">
        <v>71</v>
      </c>
      <c r="Q1803">
        <v>11</v>
      </c>
      <c r="R1803" t="s">
        <v>88</v>
      </c>
      <c r="S1803" t="s">
        <v>118</v>
      </c>
      <c r="T1803">
        <v>97366</v>
      </c>
      <c r="U1803" s="1">
        <v>45582</v>
      </c>
      <c r="V1803" t="s">
        <v>155</v>
      </c>
      <c r="W1803">
        <v>727873</v>
      </c>
      <c r="X1803" t="s">
        <v>7656</v>
      </c>
      <c r="Y1803">
        <v>388</v>
      </c>
      <c r="Z1803">
        <v>848</v>
      </c>
      <c r="AA1803">
        <v>3</v>
      </c>
      <c r="AB1803">
        <v>1017.6</v>
      </c>
      <c r="AC1803">
        <f>Table1_1[[#This Row],[Price]]*Table1_1[[#This Row],[Quantity]]</f>
        <v>2544</v>
      </c>
    </row>
    <row r="1804" spans="1:29" x14ac:dyDescent="0.3">
      <c r="A1804" t="s">
        <v>28</v>
      </c>
      <c r="B1804" t="s">
        <v>29</v>
      </c>
      <c r="C1804" t="s">
        <v>193</v>
      </c>
      <c r="D1804" t="s">
        <v>149</v>
      </c>
      <c r="E1804" t="s">
        <v>46</v>
      </c>
      <c r="F1804" t="s">
        <v>47</v>
      </c>
      <c r="G1804">
        <v>69</v>
      </c>
      <c r="H1804">
        <v>421671</v>
      </c>
      <c r="I1804" t="s">
        <v>34</v>
      </c>
      <c r="J1804" s="3">
        <v>44125</v>
      </c>
      <c r="K1804">
        <v>950</v>
      </c>
      <c r="L1804" t="s">
        <v>7657</v>
      </c>
      <c r="M1804" t="s">
        <v>361</v>
      </c>
      <c r="N1804" t="s">
        <v>7658</v>
      </c>
      <c r="O1804">
        <v>-4164</v>
      </c>
      <c r="P1804" t="s">
        <v>51</v>
      </c>
      <c r="Q1804">
        <v>10</v>
      </c>
      <c r="R1804" t="s">
        <v>40</v>
      </c>
      <c r="S1804" t="s">
        <v>41</v>
      </c>
      <c r="T1804">
        <v>54199</v>
      </c>
      <c r="U1804" s="1">
        <v>45295</v>
      </c>
      <c r="V1804" t="s">
        <v>111</v>
      </c>
      <c r="W1804">
        <v>345055</v>
      </c>
      <c r="X1804" t="s">
        <v>7659</v>
      </c>
      <c r="Y1804">
        <v>625</v>
      </c>
      <c r="Z1804">
        <v>813</v>
      </c>
      <c r="AA1804">
        <v>7</v>
      </c>
      <c r="AB1804">
        <v>2276.4</v>
      </c>
      <c r="AC1804">
        <f>Table1_1[[#This Row],[Price]]*Table1_1[[#This Row],[Quantity]]</f>
        <v>5691</v>
      </c>
    </row>
    <row r="1805" spans="1:29" x14ac:dyDescent="0.3">
      <c r="A1805" t="s">
        <v>28</v>
      </c>
      <c r="B1805" t="s">
        <v>29</v>
      </c>
      <c r="C1805" t="s">
        <v>44</v>
      </c>
      <c r="D1805" t="s">
        <v>74</v>
      </c>
      <c r="E1805" t="s">
        <v>46</v>
      </c>
      <c r="F1805" t="s">
        <v>83</v>
      </c>
      <c r="G1805">
        <v>23</v>
      </c>
      <c r="H1805">
        <v>410880</v>
      </c>
      <c r="I1805" t="s">
        <v>58</v>
      </c>
      <c r="J1805" s="3">
        <v>45166</v>
      </c>
      <c r="K1805">
        <v>1100</v>
      </c>
      <c r="L1805" t="s">
        <v>7660</v>
      </c>
      <c r="M1805" t="s">
        <v>1460</v>
      </c>
      <c r="N1805" t="s">
        <v>7661</v>
      </c>
      <c r="O1805" t="s">
        <v>7662</v>
      </c>
      <c r="P1805" t="s">
        <v>71</v>
      </c>
      <c r="Q1805">
        <v>20</v>
      </c>
      <c r="R1805" t="s">
        <v>40</v>
      </c>
      <c r="S1805" t="s">
        <v>41</v>
      </c>
      <c r="T1805">
        <v>49512</v>
      </c>
      <c r="U1805" s="1">
        <v>45355</v>
      </c>
      <c r="V1805" t="s">
        <v>72</v>
      </c>
      <c r="W1805">
        <v>994952</v>
      </c>
      <c r="X1805" t="s">
        <v>7663</v>
      </c>
      <c r="Y1805">
        <v>207</v>
      </c>
      <c r="Z1805">
        <v>627</v>
      </c>
      <c r="AA1805">
        <v>5</v>
      </c>
      <c r="AB1805">
        <v>1254</v>
      </c>
      <c r="AC1805">
        <f>Table1_1[[#This Row],[Price]]*Table1_1[[#This Row],[Quantity]]</f>
        <v>3135</v>
      </c>
    </row>
    <row r="1806" spans="1:29" x14ac:dyDescent="0.3">
      <c r="A1806" t="s">
        <v>28</v>
      </c>
      <c r="B1806" t="s">
        <v>29</v>
      </c>
      <c r="C1806" t="s">
        <v>54</v>
      </c>
      <c r="D1806" t="s">
        <v>149</v>
      </c>
      <c r="E1806" t="s">
        <v>56</v>
      </c>
      <c r="F1806" t="s">
        <v>150</v>
      </c>
      <c r="G1806">
        <v>16</v>
      </c>
      <c r="H1806">
        <v>408180</v>
      </c>
      <c r="I1806" t="s">
        <v>58</v>
      </c>
      <c r="J1806" s="3">
        <v>44529</v>
      </c>
      <c r="K1806">
        <v>1200</v>
      </c>
      <c r="L1806" t="s">
        <v>7664</v>
      </c>
      <c r="M1806" t="s">
        <v>1048</v>
      </c>
      <c r="N1806" t="s">
        <v>7665</v>
      </c>
      <c r="O1806" t="s">
        <v>7666</v>
      </c>
      <c r="P1806" t="s">
        <v>39</v>
      </c>
      <c r="Q1806">
        <v>17</v>
      </c>
      <c r="R1806" t="s">
        <v>88</v>
      </c>
      <c r="S1806" t="s">
        <v>118</v>
      </c>
      <c r="T1806">
        <v>59309</v>
      </c>
      <c r="U1806" s="1">
        <v>45577</v>
      </c>
      <c r="V1806" t="s">
        <v>155</v>
      </c>
      <c r="W1806">
        <v>582419</v>
      </c>
      <c r="X1806" t="s">
        <v>7667</v>
      </c>
      <c r="Y1806">
        <v>605</v>
      </c>
      <c r="Z1806">
        <v>2936</v>
      </c>
      <c r="AA1806">
        <v>5</v>
      </c>
      <c r="AB1806">
        <v>5872</v>
      </c>
      <c r="AC1806">
        <f>Table1_1[[#This Row],[Price]]*Table1_1[[#This Row],[Quantity]]</f>
        <v>14680</v>
      </c>
    </row>
    <row r="1807" spans="1:29" x14ac:dyDescent="0.3">
      <c r="A1807" t="s">
        <v>28</v>
      </c>
      <c r="B1807" t="s">
        <v>29</v>
      </c>
      <c r="C1807" t="s">
        <v>148</v>
      </c>
      <c r="D1807" t="s">
        <v>349</v>
      </c>
      <c r="E1807" t="s">
        <v>46</v>
      </c>
      <c r="F1807" t="s">
        <v>355</v>
      </c>
      <c r="G1807">
        <v>97</v>
      </c>
      <c r="H1807">
        <v>406464</v>
      </c>
      <c r="I1807" t="s">
        <v>58</v>
      </c>
      <c r="J1807" s="3">
        <v>44256</v>
      </c>
      <c r="K1807">
        <v>800</v>
      </c>
      <c r="L1807" t="s">
        <v>7668</v>
      </c>
      <c r="M1807" t="s">
        <v>239</v>
      </c>
      <c r="N1807" t="s">
        <v>7669</v>
      </c>
      <c r="O1807" t="s">
        <v>7670</v>
      </c>
      <c r="P1807" t="s">
        <v>87</v>
      </c>
      <c r="Q1807">
        <v>7</v>
      </c>
      <c r="R1807" t="s">
        <v>88</v>
      </c>
      <c r="S1807" t="s">
        <v>118</v>
      </c>
      <c r="T1807">
        <v>86168</v>
      </c>
      <c r="U1807" s="1">
        <v>45456</v>
      </c>
      <c r="V1807" t="s">
        <v>52</v>
      </c>
      <c r="W1807">
        <v>944128</v>
      </c>
      <c r="X1807" t="s">
        <v>7671</v>
      </c>
      <c r="Y1807">
        <v>604</v>
      </c>
      <c r="Z1807">
        <v>1954</v>
      </c>
      <c r="AA1807">
        <v>3</v>
      </c>
      <c r="AB1807">
        <v>2344.8000000000002</v>
      </c>
      <c r="AC1807">
        <f>Table1_1[[#This Row],[Price]]*Table1_1[[#This Row],[Quantity]]</f>
        <v>5862</v>
      </c>
    </row>
    <row r="1808" spans="1:29" x14ac:dyDescent="0.3">
      <c r="A1808" t="s">
        <v>28</v>
      </c>
      <c r="B1808" t="s">
        <v>29</v>
      </c>
      <c r="C1808" t="s">
        <v>157</v>
      </c>
      <c r="D1808" t="s">
        <v>254</v>
      </c>
      <c r="E1808" t="s">
        <v>46</v>
      </c>
      <c r="F1808" t="s">
        <v>33</v>
      </c>
      <c r="G1808">
        <v>90</v>
      </c>
      <c r="H1808">
        <v>419218</v>
      </c>
      <c r="I1808" t="s">
        <v>58</v>
      </c>
      <c r="J1808" s="3">
        <v>44037</v>
      </c>
      <c r="K1808">
        <v>800</v>
      </c>
      <c r="L1808" t="s">
        <v>7672</v>
      </c>
      <c r="M1808" t="s">
        <v>895</v>
      </c>
      <c r="N1808" t="s">
        <v>7673</v>
      </c>
      <c r="O1808">
        <v>6971136105</v>
      </c>
      <c r="P1808" t="s">
        <v>87</v>
      </c>
      <c r="Q1808">
        <v>16</v>
      </c>
      <c r="R1808" t="s">
        <v>88</v>
      </c>
      <c r="S1808" t="s">
        <v>41</v>
      </c>
      <c r="T1808">
        <v>83143</v>
      </c>
      <c r="U1808" s="1">
        <v>45374</v>
      </c>
      <c r="V1808" t="s">
        <v>72</v>
      </c>
      <c r="W1808">
        <v>524882</v>
      </c>
      <c r="X1808" t="s">
        <v>7674</v>
      </c>
      <c r="Y1808">
        <v>912</v>
      </c>
      <c r="Z1808">
        <v>713</v>
      </c>
      <c r="AA1808">
        <v>2</v>
      </c>
      <c r="AB1808">
        <v>570.4</v>
      </c>
      <c r="AC1808">
        <f>Table1_1[[#This Row],[Price]]*Table1_1[[#This Row],[Quantity]]</f>
        <v>1426</v>
      </c>
    </row>
    <row r="1809" spans="1:29" x14ac:dyDescent="0.3">
      <c r="A1809" t="s">
        <v>28</v>
      </c>
      <c r="B1809" t="s">
        <v>29</v>
      </c>
      <c r="C1809" t="s">
        <v>148</v>
      </c>
      <c r="D1809" t="s">
        <v>364</v>
      </c>
      <c r="E1809" t="s">
        <v>46</v>
      </c>
      <c r="F1809" t="s">
        <v>113</v>
      </c>
      <c r="G1809">
        <v>37</v>
      </c>
      <c r="H1809">
        <v>407020</v>
      </c>
      <c r="I1809" t="s">
        <v>58</v>
      </c>
      <c r="J1809" s="3">
        <v>44625</v>
      </c>
      <c r="K1809">
        <v>1200</v>
      </c>
      <c r="L1809" t="s">
        <v>7559</v>
      </c>
      <c r="M1809" t="s">
        <v>478</v>
      </c>
      <c r="N1809" t="s">
        <v>7675</v>
      </c>
      <c r="O1809">
        <v>4833392126</v>
      </c>
      <c r="P1809" t="s">
        <v>71</v>
      </c>
      <c r="Q1809">
        <v>17</v>
      </c>
      <c r="R1809" t="s">
        <v>88</v>
      </c>
      <c r="S1809" t="s">
        <v>41</v>
      </c>
      <c r="T1809">
        <v>24592</v>
      </c>
      <c r="U1809" s="1">
        <v>45615</v>
      </c>
      <c r="V1809" t="s">
        <v>42</v>
      </c>
      <c r="W1809">
        <v>592602</v>
      </c>
      <c r="X1809" t="s">
        <v>7676</v>
      </c>
      <c r="Y1809">
        <v>800</v>
      </c>
      <c r="Z1809">
        <v>1226</v>
      </c>
      <c r="AA1809">
        <v>7</v>
      </c>
      <c r="AB1809">
        <v>3432.8</v>
      </c>
      <c r="AC1809">
        <f>Table1_1[[#This Row],[Price]]*Table1_1[[#This Row],[Quantity]]</f>
        <v>8582</v>
      </c>
    </row>
    <row r="1810" spans="1:29" x14ac:dyDescent="0.3">
      <c r="A1810" t="s">
        <v>28</v>
      </c>
      <c r="B1810" t="s">
        <v>29</v>
      </c>
      <c r="C1810" t="s">
        <v>157</v>
      </c>
      <c r="D1810" t="s">
        <v>546</v>
      </c>
      <c r="E1810" t="s">
        <v>32</v>
      </c>
      <c r="F1810" t="s">
        <v>355</v>
      </c>
      <c r="G1810">
        <v>58</v>
      </c>
      <c r="H1810">
        <v>436325</v>
      </c>
      <c r="I1810" t="s">
        <v>34</v>
      </c>
      <c r="J1810" s="3">
        <v>45441</v>
      </c>
      <c r="K1810">
        <v>1000</v>
      </c>
      <c r="L1810" t="s">
        <v>7677</v>
      </c>
      <c r="M1810" t="s">
        <v>152</v>
      </c>
      <c r="N1810" t="s">
        <v>7678</v>
      </c>
      <c r="O1810" t="s">
        <v>7679</v>
      </c>
      <c r="P1810" t="s">
        <v>87</v>
      </c>
      <c r="Q1810">
        <v>16</v>
      </c>
      <c r="R1810" t="s">
        <v>88</v>
      </c>
      <c r="S1810" t="s">
        <v>79</v>
      </c>
      <c r="T1810">
        <v>88902</v>
      </c>
      <c r="U1810" s="1">
        <v>45597</v>
      </c>
      <c r="V1810" t="s">
        <v>42</v>
      </c>
      <c r="W1810">
        <v>779269</v>
      </c>
      <c r="X1810" t="s">
        <v>7680</v>
      </c>
      <c r="Y1810">
        <v>216</v>
      </c>
      <c r="Z1810">
        <v>2524</v>
      </c>
      <c r="AA1810">
        <v>1</v>
      </c>
      <c r="AB1810">
        <v>1009.6</v>
      </c>
      <c r="AC1810">
        <f>Table1_1[[#This Row],[Price]]*Table1_1[[#This Row],[Quantity]]</f>
        <v>2524</v>
      </c>
    </row>
    <row r="1811" spans="1:29" x14ac:dyDescent="0.3">
      <c r="A1811" t="s">
        <v>28</v>
      </c>
      <c r="B1811" t="s">
        <v>29</v>
      </c>
      <c r="C1811" t="s">
        <v>148</v>
      </c>
      <c r="D1811" t="s">
        <v>98</v>
      </c>
      <c r="E1811" t="s">
        <v>56</v>
      </c>
      <c r="F1811" t="s">
        <v>113</v>
      </c>
      <c r="G1811">
        <v>41</v>
      </c>
      <c r="H1811">
        <v>436192</v>
      </c>
      <c r="I1811" t="s">
        <v>34</v>
      </c>
      <c r="J1811" s="3">
        <v>44605</v>
      </c>
      <c r="K1811">
        <v>800</v>
      </c>
      <c r="L1811" t="s">
        <v>7681</v>
      </c>
      <c r="M1811" t="s">
        <v>68</v>
      </c>
      <c r="N1811" t="s">
        <v>7682</v>
      </c>
      <c r="O1811" t="s">
        <v>7683</v>
      </c>
      <c r="P1811" t="s">
        <v>51</v>
      </c>
      <c r="Q1811">
        <v>20</v>
      </c>
      <c r="R1811" t="s">
        <v>40</v>
      </c>
      <c r="S1811" t="s">
        <v>41</v>
      </c>
      <c r="T1811">
        <v>10633</v>
      </c>
      <c r="U1811" s="1">
        <v>45517</v>
      </c>
      <c r="V1811" t="s">
        <v>64</v>
      </c>
      <c r="W1811">
        <v>543864</v>
      </c>
      <c r="X1811" t="s">
        <v>7684</v>
      </c>
      <c r="Y1811">
        <v>278</v>
      </c>
      <c r="Z1811">
        <v>2061</v>
      </c>
      <c r="AA1811">
        <v>3</v>
      </c>
      <c r="AB1811">
        <v>2473.2000000000003</v>
      </c>
      <c r="AC1811">
        <f>Table1_1[[#This Row],[Price]]*Table1_1[[#This Row],[Quantity]]</f>
        <v>6183</v>
      </c>
    </row>
    <row r="1812" spans="1:29" x14ac:dyDescent="0.3">
      <c r="A1812" t="s">
        <v>28</v>
      </c>
      <c r="B1812" t="s">
        <v>29</v>
      </c>
      <c r="C1812" t="s">
        <v>157</v>
      </c>
      <c r="D1812" t="s">
        <v>227</v>
      </c>
      <c r="E1812" t="s">
        <v>56</v>
      </c>
      <c r="F1812" t="s">
        <v>57</v>
      </c>
      <c r="G1812">
        <v>37</v>
      </c>
      <c r="H1812">
        <v>419426</v>
      </c>
      <c r="I1812" t="s">
        <v>34</v>
      </c>
      <c r="J1812" s="3">
        <v>44666</v>
      </c>
      <c r="K1812">
        <v>800</v>
      </c>
      <c r="L1812" t="s">
        <v>7686</v>
      </c>
      <c r="M1812" t="s">
        <v>1291</v>
      </c>
      <c r="N1812" t="s">
        <v>7687</v>
      </c>
      <c r="O1812" t="s">
        <v>7688</v>
      </c>
      <c r="P1812" t="s">
        <v>39</v>
      </c>
      <c r="Q1812">
        <v>8</v>
      </c>
      <c r="R1812" t="s">
        <v>88</v>
      </c>
      <c r="S1812" t="s">
        <v>79</v>
      </c>
      <c r="T1812">
        <v>68534</v>
      </c>
      <c r="U1812" s="1">
        <v>45411</v>
      </c>
      <c r="V1812" t="s">
        <v>80</v>
      </c>
      <c r="W1812">
        <v>622350</v>
      </c>
      <c r="X1812" t="s">
        <v>7689</v>
      </c>
      <c r="Y1812">
        <v>368</v>
      </c>
      <c r="Z1812">
        <v>1713</v>
      </c>
      <c r="AA1812">
        <v>5</v>
      </c>
      <c r="AB1812">
        <v>3426</v>
      </c>
      <c r="AC1812">
        <f>Table1_1[[#This Row],[Price]]*Table1_1[[#This Row],[Quantity]]</f>
        <v>8565</v>
      </c>
    </row>
    <row r="1813" spans="1:29" x14ac:dyDescent="0.3">
      <c r="A1813" t="s">
        <v>28</v>
      </c>
      <c r="B1813" t="s">
        <v>29</v>
      </c>
      <c r="C1813" t="s">
        <v>44</v>
      </c>
      <c r="D1813" t="s">
        <v>611</v>
      </c>
      <c r="E1813" t="s">
        <v>56</v>
      </c>
      <c r="F1813" t="s">
        <v>99</v>
      </c>
      <c r="G1813">
        <v>57</v>
      </c>
      <c r="H1813">
        <v>433655</v>
      </c>
      <c r="I1813" t="s">
        <v>34</v>
      </c>
      <c r="J1813" s="3">
        <v>44546</v>
      </c>
      <c r="K1813">
        <v>1400</v>
      </c>
      <c r="L1813" t="s">
        <v>7690</v>
      </c>
      <c r="M1813" t="s">
        <v>654</v>
      </c>
      <c r="N1813" t="s">
        <v>7691</v>
      </c>
      <c r="O1813" t="s">
        <v>7692</v>
      </c>
      <c r="P1813" t="s">
        <v>51</v>
      </c>
      <c r="Q1813">
        <v>14</v>
      </c>
      <c r="R1813" t="s">
        <v>40</v>
      </c>
      <c r="S1813" t="s">
        <v>41</v>
      </c>
      <c r="T1813">
        <v>87523</v>
      </c>
      <c r="U1813" s="1">
        <v>45338</v>
      </c>
      <c r="V1813" t="s">
        <v>119</v>
      </c>
      <c r="W1813">
        <v>634666</v>
      </c>
      <c r="X1813" t="s">
        <v>7693</v>
      </c>
      <c r="Y1813">
        <v>755</v>
      </c>
      <c r="Z1813">
        <v>2720</v>
      </c>
      <c r="AA1813">
        <v>5</v>
      </c>
      <c r="AB1813">
        <v>5440</v>
      </c>
      <c r="AC1813">
        <f>Table1_1[[#This Row],[Price]]*Table1_1[[#This Row],[Quantity]]</f>
        <v>13600</v>
      </c>
    </row>
    <row r="1814" spans="1:29" x14ac:dyDescent="0.3">
      <c r="A1814" t="s">
        <v>28</v>
      </c>
      <c r="B1814" t="s">
        <v>29</v>
      </c>
      <c r="C1814" t="s">
        <v>66</v>
      </c>
      <c r="D1814" t="s">
        <v>134</v>
      </c>
      <c r="E1814" t="s">
        <v>32</v>
      </c>
      <c r="F1814" t="s">
        <v>47</v>
      </c>
      <c r="G1814">
        <v>77</v>
      </c>
      <c r="H1814">
        <v>411586</v>
      </c>
      <c r="I1814" t="s">
        <v>58</v>
      </c>
      <c r="J1814" s="3">
        <v>44210</v>
      </c>
      <c r="K1814">
        <v>1200</v>
      </c>
      <c r="L1814" t="s">
        <v>7694</v>
      </c>
      <c r="M1814" t="s">
        <v>287</v>
      </c>
      <c r="N1814" t="s">
        <v>7695</v>
      </c>
      <c r="O1814" t="s">
        <v>7696</v>
      </c>
      <c r="P1814" t="s">
        <v>87</v>
      </c>
      <c r="Q1814">
        <v>18</v>
      </c>
      <c r="R1814" t="s">
        <v>88</v>
      </c>
      <c r="S1814" t="s">
        <v>118</v>
      </c>
      <c r="T1814">
        <v>65651</v>
      </c>
      <c r="U1814" s="1">
        <v>45507</v>
      </c>
      <c r="V1814" t="s">
        <v>64</v>
      </c>
      <c r="W1814">
        <v>301198</v>
      </c>
      <c r="X1814" t="s">
        <v>7697</v>
      </c>
      <c r="Y1814">
        <v>241</v>
      </c>
      <c r="Z1814">
        <v>1595</v>
      </c>
      <c r="AA1814">
        <v>8</v>
      </c>
      <c r="AB1814">
        <v>5104</v>
      </c>
      <c r="AC1814">
        <f>Table1_1[[#This Row],[Price]]*Table1_1[[#This Row],[Quantity]]</f>
        <v>12760</v>
      </c>
    </row>
    <row r="1815" spans="1:29" x14ac:dyDescent="0.3">
      <c r="A1815" t="s">
        <v>28</v>
      </c>
      <c r="B1815" t="s">
        <v>29</v>
      </c>
      <c r="C1815" t="s">
        <v>91</v>
      </c>
      <c r="D1815" t="s">
        <v>55</v>
      </c>
      <c r="E1815" t="s">
        <v>32</v>
      </c>
      <c r="F1815" t="s">
        <v>135</v>
      </c>
      <c r="G1815">
        <v>94</v>
      </c>
      <c r="H1815">
        <v>432115</v>
      </c>
      <c r="I1815" t="s">
        <v>34</v>
      </c>
      <c r="J1815" s="3">
        <v>44118</v>
      </c>
      <c r="K1815">
        <v>1200</v>
      </c>
      <c r="L1815" t="s">
        <v>7698</v>
      </c>
      <c r="M1815" t="s">
        <v>256</v>
      </c>
      <c r="N1815" t="s">
        <v>7699</v>
      </c>
      <c r="O1815" t="s">
        <v>7700</v>
      </c>
      <c r="P1815" t="s">
        <v>87</v>
      </c>
      <c r="Q1815">
        <v>4</v>
      </c>
      <c r="R1815" t="s">
        <v>40</v>
      </c>
      <c r="S1815" t="s">
        <v>63</v>
      </c>
      <c r="T1815">
        <v>81292</v>
      </c>
      <c r="U1815" s="1">
        <v>45628</v>
      </c>
      <c r="V1815" t="s">
        <v>259</v>
      </c>
      <c r="W1815">
        <v>671381</v>
      </c>
      <c r="X1815" t="s">
        <v>7701</v>
      </c>
      <c r="Y1815">
        <v>416</v>
      </c>
      <c r="Z1815">
        <v>2111</v>
      </c>
      <c r="AA1815">
        <v>1</v>
      </c>
      <c r="AB1815">
        <v>844.40000000000009</v>
      </c>
      <c r="AC1815">
        <f>Table1_1[[#This Row],[Price]]*Table1_1[[#This Row],[Quantity]]</f>
        <v>2111</v>
      </c>
    </row>
    <row r="1816" spans="1:29" x14ac:dyDescent="0.3">
      <c r="A1816" t="s">
        <v>28</v>
      </c>
      <c r="B1816" t="s">
        <v>29</v>
      </c>
      <c r="C1816" t="s">
        <v>91</v>
      </c>
      <c r="D1816" t="s">
        <v>55</v>
      </c>
      <c r="E1816" t="s">
        <v>46</v>
      </c>
      <c r="F1816" t="s">
        <v>355</v>
      </c>
      <c r="G1816">
        <v>6</v>
      </c>
      <c r="H1816">
        <v>431265</v>
      </c>
      <c r="I1816" t="s">
        <v>34</v>
      </c>
      <c r="J1816" s="3">
        <v>44759</v>
      </c>
      <c r="K1816">
        <v>950</v>
      </c>
      <c r="L1816" t="s">
        <v>7703</v>
      </c>
      <c r="M1816" t="s">
        <v>361</v>
      </c>
      <c r="N1816" t="s">
        <v>7704</v>
      </c>
      <c r="O1816" t="s">
        <v>7705</v>
      </c>
      <c r="P1816" t="s">
        <v>39</v>
      </c>
      <c r="Q1816">
        <v>6</v>
      </c>
      <c r="R1816" t="s">
        <v>40</v>
      </c>
      <c r="S1816" t="s">
        <v>118</v>
      </c>
      <c r="T1816">
        <v>74874</v>
      </c>
      <c r="U1816" s="1">
        <v>45338</v>
      </c>
      <c r="V1816" t="s">
        <v>119</v>
      </c>
      <c r="W1816">
        <v>398604</v>
      </c>
      <c r="X1816" t="s">
        <v>7706</v>
      </c>
      <c r="Y1816">
        <v>732</v>
      </c>
      <c r="Z1816">
        <v>2274</v>
      </c>
      <c r="AA1816">
        <v>3</v>
      </c>
      <c r="AB1816">
        <v>2728.8</v>
      </c>
      <c r="AC1816">
        <f>Table1_1[[#This Row],[Price]]*Table1_1[[#This Row],[Quantity]]</f>
        <v>6822</v>
      </c>
    </row>
    <row r="1817" spans="1:29" x14ac:dyDescent="0.3">
      <c r="A1817" t="s">
        <v>28</v>
      </c>
      <c r="B1817" t="s">
        <v>29</v>
      </c>
      <c r="C1817" t="s">
        <v>30</v>
      </c>
      <c r="D1817" t="s">
        <v>338</v>
      </c>
      <c r="E1817" t="s">
        <v>46</v>
      </c>
      <c r="F1817" t="s">
        <v>106</v>
      </c>
      <c r="G1817">
        <v>30</v>
      </c>
      <c r="H1817">
        <v>428183</v>
      </c>
      <c r="I1817" t="s">
        <v>34</v>
      </c>
      <c r="J1817" s="3">
        <v>44836</v>
      </c>
      <c r="K1817">
        <v>950</v>
      </c>
      <c r="L1817" t="s">
        <v>7707</v>
      </c>
      <c r="M1817" t="s">
        <v>736</v>
      </c>
      <c r="N1817" t="s">
        <v>7708</v>
      </c>
      <c r="O1817" t="s">
        <v>7709</v>
      </c>
      <c r="P1817" t="s">
        <v>51</v>
      </c>
      <c r="Q1817">
        <v>20</v>
      </c>
      <c r="R1817" t="s">
        <v>88</v>
      </c>
      <c r="S1817" t="s">
        <v>79</v>
      </c>
      <c r="T1817">
        <v>54334</v>
      </c>
      <c r="U1817" s="1">
        <v>45319</v>
      </c>
      <c r="V1817" t="s">
        <v>111</v>
      </c>
      <c r="W1817">
        <v>710348</v>
      </c>
      <c r="X1817" t="s">
        <v>7710</v>
      </c>
      <c r="Y1817">
        <v>653</v>
      </c>
      <c r="Z1817">
        <v>1361</v>
      </c>
      <c r="AA1817">
        <v>3</v>
      </c>
      <c r="AB1817">
        <v>1633.2</v>
      </c>
      <c r="AC1817">
        <f>Table1_1[[#This Row],[Price]]*Table1_1[[#This Row],[Quantity]]</f>
        <v>4083</v>
      </c>
    </row>
    <row r="1818" spans="1:29" x14ac:dyDescent="0.3">
      <c r="A1818" t="s">
        <v>28</v>
      </c>
      <c r="B1818" t="s">
        <v>29</v>
      </c>
      <c r="C1818" t="s">
        <v>193</v>
      </c>
      <c r="D1818" t="s">
        <v>149</v>
      </c>
      <c r="E1818" t="s">
        <v>32</v>
      </c>
      <c r="F1818" t="s">
        <v>150</v>
      </c>
      <c r="G1818">
        <v>58</v>
      </c>
      <c r="H1818">
        <v>403450</v>
      </c>
      <c r="I1818" t="s">
        <v>34</v>
      </c>
      <c r="J1818" s="3">
        <v>45156</v>
      </c>
      <c r="K1818">
        <v>1200</v>
      </c>
      <c r="L1818" t="s">
        <v>7711</v>
      </c>
      <c r="M1818" t="s">
        <v>1483</v>
      </c>
      <c r="N1818" t="s">
        <v>7712</v>
      </c>
      <c r="O1818" t="s">
        <v>7713</v>
      </c>
      <c r="P1818" t="s">
        <v>87</v>
      </c>
      <c r="Q1818">
        <v>20</v>
      </c>
      <c r="R1818" t="s">
        <v>88</v>
      </c>
      <c r="S1818" t="s">
        <v>118</v>
      </c>
      <c r="T1818">
        <v>13667</v>
      </c>
      <c r="U1818" s="1">
        <v>45331</v>
      </c>
      <c r="V1818" t="s">
        <v>119</v>
      </c>
      <c r="W1818">
        <v>562653</v>
      </c>
      <c r="X1818" t="s">
        <v>7714</v>
      </c>
      <c r="Y1818">
        <v>367</v>
      </c>
      <c r="Z1818">
        <v>2269</v>
      </c>
      <c r="AA1818">
        <v>5</v>
      </c>
      <c r="AB1818">
        <v>4538</v>
      </c>
      <c r="AC1818">
        <f>Table1_1[[#This Row],[Price]]*Table1_1[[#This Row],[Quantity]]</f>
        <v>11345</v>
      </c>
    </row>
    <row r="1819" spans="1:29" x14ac:dyDescent="0.3">
      <c r="A1819" t="s">
        <v>28</v>
      </c>
      <c r="B1819" t="s">
        <v>29</v>
      </c>
      <c r="C1819" t="s">
        <v>54</v>
      </c>
      <c r="D1819" t="s">
        <v>511</v>
      </c>
      <c r="E1819" t="s">
        <v>46</v>
      </c>
      <c r="F1819" t="s">
        <v>47</v>
      </c>
      <c r="G1819">
        <v>1</v>
      </c>
      <c r="H1819">
        <v>430100</v>
      </c>
      <c r="I1819" t="s">
        <v>34</v>
      </c>
      <c r="J1819" s="3">
        <v>45448</v>
      </c>
      <c r="K1819">
        <v>950</v>
      </c>
      <c r="L1819" t="s">
        <v>7715</v>
      </c>
      <c r="M1819" t="s">
        <v>319</v>
      </c>
      <c r="N1819" t="s">
        <v>7716</v>
      </c>
      <c r="O1819" t="s">
        <v>7717</v>
      </c>
      <c r="P1819" t="s">
        <v>87</v>
      </c>
      <c r="Q1819">
        <v>14</v>
      </c>
      <c r="R1819" t="s">
        <v>40</v>
      </c>
      <c r="S1819" t="s">
        <v>63</v>
      </c>
      <c r="T1819">
        <v>91373</v>
      </c>
      <c r="U1819" s="1">
        <v>45614</v>
      </c>
      <c r="V1819" t="s">
        <v>42</v>
      </c>
      <c r="W1819">
        <v>327484</v>
      </c>
      <c r="X1819" t="s">
        <v>7718</v>
      </c>
      <c r="Y1819">
        <v>247</v>
      </c>
      <c r="Z1819">
        <v>1837</v>
      </c>
      <c r="AA1819">
        <v>2</v>
      </c>
      <c r="AB1819">
        <v>1469.6000000000001</v>
      </c>
      <c r="AC1819">
        <f>Table1_1[[#This Row],[Price]]*Table1_1[[#This Row],[Quantity]]</f>
        <v>3674</v>
      </c>
    </row>
    <row r="1820" spans="1:29" x14ac:dyDescent="0.3">
      <c r="A1820" t="s">
        <v>28</v>
      </c>
      <c r="B1820" t="s">
        <v>29</v>
      </c>
      <c r="C1820" t="s">
        <v>148</v>
      </c>
      <c r="D1820" t="s">
        <v>546</v>
      </c>
      <c r="E1820" t="s">
        <v>32</v>
      </c>
      <c r="F1820" t="s">
        <v>99</v>
      </c>
      <c r="G1820">
        <v>62</v>
      </c>
      <c r="H1820">
        <v>436215</v>
      </c>
      <c r="I1820" t="s">
        <v>58</v>
      </c>
      <c r="J1820" s="3">
        <v>44904</v>
      </c>
      <c r="K1820">
        <v>1300</v>
      </c>
      <c r="L1820" t="s">
        <v>7720</v>
      </c>
      <c r="M1820" t="s">
        <v>239</v>
      </c>
      <c r="N1820" t="s">
        <v>7721</v>
      </c>
      <c r="O1820" t="s">
        <v>7722</v>
      </c>
      <c r="P1820" t="s">
        <v>39</v>
      </c>
      <c r="Q1820">
        <v>7</v>
      </c>
      <c r="R1820" t="s">
        <v>88</v>
      </c>
      <c r="S1820" t="s">
        <v>41</v>
      </c>
      <c r="T1820">
        <v>94437</v>
      </c>
      <c r="U1820" s="1">
        <v>45351</v>
      </c>
      <c r="V1820" t="s">
        <v>119</v>
      </c>
      <c r="W1820">
        <v>193880</v>
      </c>
      <c r="X1820" t="s">
        <v>7723</v>
      </c>
      <c r="Y1820">
        <v>446</v>
      </c>
      <c r="Z1820">
        <v>890</v>
      </c>
      <c r="AA1820">
        <v>6</v>
      </c>
      <c r="AB1820">
        <v>2136</v>
      </c>
      <c r="AC1820">
        <f>Table1_1[[#This Row],[Price]]*Table1_1[[#This Row],[Quantity]]</f>
        <v>5340</v>
      </c>
    </row>
    <row r="1821" spans="1:29" x14ac:dyDescent="0.3">
      <c r="A1821" t="s">
        <v>28</v>
      </c>
      <c r="B1821" t="s">
        <v>29</v>
      </c>
      <c r="C1821" t="s">
        <v>148</v>
      </c>
      <c r="D1821" t="s">
        <v>349</v>
      </c>
      <c r="E1821" t="s">
        <v>46</v>
      </c>
      <c r="F1821" t="s">
        <v>113</v>
      </c>
      <c r="G1821">
        <v>28</v>
      </c>
      <c r="H1821">
        <v>401352</v>
      </c>
      <c r="I1821" t="s">
        <v>58</v>
      </c>
      <c r="J1821" s="3">
        <v>45538</v>
      </c>
      <c r="K1821">
        <v>1100</v>
      </c>
      <c r="L1821" t="s">
        <v>7724</v>
      </c>
      <c r="M1821" t="s">
        <v>256</v>
      </c>
      <c r="N1821" t="s">
        <v>7725</v>
      </c>
      <c r="O1821" t="s">
        <v>7726</v>
      </c>
      <c r="P1821" t="s">
        <v>51</v>
      </c>
      <c r="Q1821">
        <v>3</v>
      </c>
      <c r="R1821" t="s">
        <v>88</v>
      </c>
      <c r="S1821" t="s">
        <v>118</v>
      </c>
      <c r="T1821">
        <v>32706</v>
      </c>
      <c r="U1821" s="1">
        <v>45481</v>
      </c>
      <c r="V1821" t="s">
        <v>126</v>
      </c>
      <c r="W1821">
        <v>786332</v>
      </c>
      <c r="X1821" t="s">
        <v>7727</v>
      </c>
      <c r="Y1821">
        <v>845</v>
      </c>
      <c r="Z1821">
        <v>610</v>
      </c>
      <c r="AA1821">
        <v>6</v>
      </c>
      <c r="AB1821">
        <v>1464</v>
      </c>
      <c r="AC1821">
        <f>Table1_1[[#This Row],[Price]]*Table1_1[[#This Row],[Quantity]]</f>
        <v>3660</v>
      </c>
    </row>
    <row r="1822" spans="1:29" x14ac:dyDescent="0.3">
      <c r="A1822" t="s">
        <v>28</v>
      </c>
      <c r="B1822" t="s">
        <v>29</v>
      </c>
      <c r="C1822" t="s">
        <v>66</v>
      </c>
      <c r="D1822" t="s">
        <v>467</v>
      </c>
      <c r="E1822" t="s">
        <v>56</v>
      </c>
      <c r="F1822" t="s">
        <v>113</v>
      </c>
      <c r="G1822">
        <v>40</v>
      </c>
      <c r="H1822">
        <v>429593</v>
      </c>
      <c r="I1822" t="s">
        <v>34</v>
      </c>
      <c r="J1822" s="3">
        <v>45059</v>
      </c>
      <c r="K1822">
        <v>1000</v>
      </c>
      <c r="L1822" t="s">
        <v>7728</v>
      </c>
      <c r="M1822" t="s">
        <v>36</v>
      </c>
      <c r="N1822" t="s">
        <v>7729</v>
      </c>
      <c r="O1822" t="s">
        <v>7730</v>
      </c>
      <c r="P1822" t="s">
        <v>71</v>
      </c>
      <c r="Q1822">
        <v>11</v>
      </c>
      <c r="R1822" t="s">
        <v>88</v>
      </c>
      <c r="S1822" t="s">
        <v>79</v>
      </c>
      <c r="T1822">
        <v>10405</v>
      </c>
      <c r="U1822" s="1">
        <v>45425</v>
      </c>
      <c r="V1822" t="s">
        <v>140</v>
      </c>
      <c r="W1822">
        <v>385747</v>
      </c>
      <c r="X1822" t="s">
        <v>7731</v>
      </c>
      <c r="Y1822">
        <v>510</v>
      </c>
      <c r="Z1822">
        <v>559</v>
      </c>
      <c r="AA1822">
        <v>1</v>
      </c>
      <c r="AB1822">
        <v>223.60000000000002</v>
      </c>
      <c r="AC1822">
        <f>Table1_1[[#This Row],[Price]]*Table1_1[[#This Row],[Quantity]]</f>
        <v>559</v>
      </c>
    </row>
    <row r="1823" spans="1:29" x14ac:dyDescent="0.3">
      <c r="A1823" t="s">
        <v>28</v>
      </c>
      <c r="B1823" t="s">
        <v>29</v>
      </c>
      <c r="C1823" t="s">
        <v>148</v>
      </c>
      <c r="D1823" t="s">
        <v>227</v>
      </c>
      <c r="E1823" t="s">
        <v>46</v>
      </c>
      <c r="F1823" t="s">
        <v>355</v>
      </c>
      <c r="G1823">
        <v>83</v>
      </c>
      <c r="H1823">
        <v>419221</v>
      </c>
      <c r="I1823" t="s">
        <v>34</v>
      </c>
      <c r="J1823" s="3">
        <v>43869</v>
      </c>
      <c r="K1823">
        <v>1200</v>
      </c>
      <c r="L1823" t="s">
        <v>7733</v>
      </c>
      <c r="M1823" t="s">
        <v>2124</v>
      </c>
      <c r="N1823" t="s">
        <v>7734</v>
      </c>
      <c r="O1823" t="s">
        <v>7735</v>
      </c>
      <c r="P1823" t="s">
        <v>71</v>
      </c>
      <c r="Q1823">
        <v>17</v>
      </c>
      <c r="R1823" t="s">
        <v>88</v>
      </c>
      <c r="S1823" t="s">
        <v>79</v>
      </c>
      <c r="T1823">
        <v>42113</v>
      </c>
      <c r="U1823" s="1">
        <v>45383</v>
      </c>
      <c r="V1823" t="s">
        <v>80</v>
      </c>
      <c r="W1823">
        <v>812594</v>
      </c>
      <c r="X1823" t="s">
        <v>7736</v>
      </c>
      <c r="Y1823">
        <v>792</v>
      </c>
      <c r="Z1823">
        <v>1436</v>
      </c>
      <c r="AA1823">
        <v>4</v>
      </c>
      <c r="AB1823">
        <v>2297.6</v>
      </c>
      <c r="AC1823">
        <f>Table1_1[[#This Row],[Price]]*Table1_1[[#This Row],[Quantity]]</f>
        <v>5744</v>
      </c>
    </row>
    <row r="1824" spans="1:29" x14ac:dyDescent="0.3">
      <c r="A1824" t="s">
        <v>28</v>
      </c>
      <c r="B1824" t="s">
        <v>29</v>
      </c>
      <c r="C1824" t="s">
        <v>66</v>
      </c>
      <c r="D1824" t="s">
        <v>261</v>
      </c>
      <c r="E1824" t="s">
        <v>56</v>
      </c>
      <c r="F1824" t="s">
        <v>355</v>
      </c>
      <c r="G1824">
        <v>88</v>
      </c>
      <c r="H1824">
        <v>401136</v>
      </c>
      <c r="I1824" t="s">
        <v>34</v>
      </c>
      <c r="J1824" s="3">
        <v>45229</v>
      </c>
      <c r="K1824">
        <v>950</v>
      </c>
      <c r="L1824" t="s">
        <v>7737</v>
      </c>
      <c r="M1824" t="s">
        <v>506</v>
      </c>
      <c r="N1824" t="s">
        <v>7738</v>
      </c>
      <c r="O1824" t="s">
        <v>7739</v>
      </c>
      <c r="P1824" t="s">
        <v>51</v>
      </c>
      <c r="Q1824">
        <v>5</v>
      </c>
      <c r="R1824" t="s">
        <v>40</v>
      </c>
      <c r="S1824" t="s">
        <v>63</v>
      </c>
      <c r="T1824">
        <v>21713</v>
      </c>
      <c r="U1824" s="1">
        <v>45311</v>
      </c>
      <c r="V1824" t="s">
        <v>111</v>
      </c>
      <c r="W1824">
        <v>229202</v>
      </c>
      <c r="X1824" t="s">
        <v>7740</v>
      </c>
      <c r="Y1824">
        <v>221</v>
      </c>
      <c r="Z1824">
        <v>2429</v>
      </c>
      <c r="AA1824">
        <v>1</v>
      </c>
      <c r="AB1824">
        <v>971.6</v>
      </c>
      <c r="AC1824">
        <f>Table1_1[[#This Row],[Price]]*Table1_1[[#This Row],[Quantity]]</f>
        <v>2429</v>
      </c>
    </row>
    <row r="1825" spans="1:29" x14ac:dyDescent="0.3">
      <c r="A1825" t="s">
        <v>28</v>
      </c>
      <c r="B1825" t="s">
        <v>29</v>
      </c>
      <c r="C1825" t="s">
        <v>30</v>
      </c>
      <c r="D1825" t="s">
        <v>511</v>
      </c>
      <c r="E1825" t="s">
        <v>56</v>
      </c>
      <c r="F1825" t="s">
        <v>106</v>
      </c>
      <c r="G1825">
        <v>62</v>
      </c>
      <c r="H1825">
        <v>437630</v>
      </c>
      <c r="I1825" t="s">
        <v>58</v>
      </c>
      <c r="J1825" s="3">
        <v>45312</v>
      </c>
      <c r="K1825">
        <v>800</v>
      </c>
      <c r="L1825" t="s">
        <v>4174</v>
      </c>
      <c r="M1825" t="s">
        <v>856</v>
      </c>
      <c r="N1825" t="s">
        <v>7741</v>
      </c>
      <c r="O1825" t="s">
        <v>7742</v>
      </c>
      <c r="P1825" t="s">
        <v>39</v>
      </c>
      <c r="Q1825">
        <v>18</v>
      </c>
      <c r="R1825" t="s">
        <v>88</v>
      </c>
      <c r="S1825" t="s">
        <v>118</v>
      </c>
      <c r="T1825">
        <v>14731</v>
      </c>
      <c r="U1825" s="1">
        <v>45481</v>
      </c>
      <c r="V1825" t="s">
        <v>126</v>
      </c>
      <c r="W1825">
        <v>473306</v>
      </c>
      <c r="X1825" t="s">
        <v>7743</v>
      </c>
      <c r="Y1825">
        <v>345</v>
      </c>
      <c r="Z1825">
        <v>1883</v>
      </c>
      <c r="AA1825">
        <v>5</v>
      </c>
      <c r="AB1825">
        <v>3766</v>
      </c>
      <c r="AC1825">
        <f>Table1_1[[#This Row],[Price]]*Table1_1[[#This Row],[Quantity]]</f>
        <v>9415</v>
      </c>
    </row>
    <row r="1826" spans="1:29" x14ac:dyDescent="0.3">
      <c r="A1826" t="s">
        <v>28</v>
      </c>
      <c r="B1826" t="s">
        <v>29</v>
      </c>
      <c r="C1826" t="s">
        <v>66</v>
      </c>
      <c r="D1826" t="s">
        <v>291</v>
      </c>
      <c r="E1826" t="s">
        <v>56</v>
      </c>
      <c r="F1826" t="s">
        <v>57</v>
      </c>
      <c r="G1826">
        <v>45</v>
      </c>
      <c r="H1826">
        <v>438642</v>
      </c>
      <c r="I1826" t="s">
        <v>34</v>
      </c>
      <c r="J1826" s="3">
        <v>45111</v>
      </c>
      <c r="K1826">
        <v>950</v>
      </c>
      <c r="L1826" t="s">
        <v>7744</v>
      </c>
      <c r="M1826" t="s">
        <v>487</v>
      </c>
      <c r="N1826" t="s">
        <v>7745</v>
      </c>
      <c r="O1826" t="s">
        <v>7746</v>
      </c>
      <c r="P1826" t="s">
        <v>71</v>
      </c>
      <c r="Q1826">
        <v>11</v>
      </c>
      <c r="R1826" t="s">
        <v>40</v>
      </c>
      <c r="S1826" t="s">
        <v>79</v>
      </c>
      <c r="T1826">
        <v>97893</v>
      </c>
      <c r="U1826" s="1">
        <v>45305</v>
      </c>
      <c r="V1826" t="s">
        <v>111</v>
      </c>
      <c r="W1826">
        <v>378098</v>
      </c>
      <c r="X1826" t="s">
        <v>7747</v>
      </c>
      <c r="Y1826">
        <v>441</v>
      </c>
      <c r="Z1826">
        <v>2071</v>
      </c>
      <c r="AA1826">
        <v>7</v>
      </c>
      <c r="AB1826">
        <v>5798.8</v>
      </c>
      <c r="AC1826">
        <f>Table1_1[[#This Row],[Price]]*Table1_1[[#This Row],[Quantity]]</f>
        <v>14497</v>
      </c>
    </row>
    <row r="1827" spans="1:29" x14ac:dyDescent="0.3">
      <c r="A1827" t="s">
        <v>28</v>
      </c>
      <c r="B1827" t="s">
        <v>29</v>
      </c>
      <c r="C1827" t="s">
        <v>30</v>
      </c>
      <c r="D1827" t="s">
        <v>74</v>
      </c>
      <c r="E1827" t="s">
        <v>32</v>
      </c>
      <c r="F1827" t="s">
        <v>99</v>
      </c>
      <c r="G1827">
        <v>95</v>
      </c>
      <c r="H1827">
        <v>403615</v>
      </c>
      <c r="I1827" t="s">
        <v>58</v>
      </c>
      <c r="J1827" s="3">
        <v>44559</v>
      </c>
      <c r="K1827">
        <v>1000</v>
      </c>
      <c r="L1827" t="s">
        <v>7748</v>
      </c>
      <c r="M1827" t="s">
        <v>506</v>
      </c>
      <c r="N1827" t="s">
        <v>7749</v>
      </c>
      <c r="O1827" t="s">
        <v>7750</v>
      </c>
      <c r="P1827" t="s">
        <v>71</v>
      </c>
      <c r="Q1827">
        <v>17</v>
      </c>
      <c r="R1827" t="s">
        <v>88</v>
      </c>
      <c r="S1827" t="s">
        <v>118</v>
      </c>
      <c r="T1827">
        <v>37639</v>
      </c>
      <c r="U1827" s="1">
        <v>45555</v>
      </c>
      <c r="V1827" t="s">
        <v>180</v>
      </c>
      <c r="W1827">
        <v>129363</v>
      </c>
      <c r="X1827" t="s">
        <v>7751</v>
      </c>
      <c r="Y1827">
        <v>703</v>
      </c>
      <c r="Z1827">
        <v>2742</v>
      </c>
      <c r="AA1827">
        <v>8</v>
      </c>
      <c r="AB1827">
        <v>8774.4</v>
      </c>
      <c r="AC1827">
        <f>Table1_1[[#This Row],[Price]]*Table1_1[[#This Row],[Quantity]]</f>
        <v>21936</v>
      </c>
    </row>
    <row r="1828" spans="1:29" x14ac:dyDescent="0.3">
      <c r="A1828" t="s">
        <v>28</v>
      </c>
      <c r="B1828" t="s">
        <v>29</v>
      </c>
      <c r="C1828" t="s">
        <v>30</v>
      </c>
      <c r="D1828" t="s">
        <v>237</v>
      </c>
      <c r="E1828" t="s">
        <v>56</v>
      </c>
      <c r="F1828" t="s">
        <v>150</v>
      </c>
      <c r="G1828">
        <v>66</v>
      </c>
      <c r="H1828">
        <v>437784</v>
      </c>
      <c r="I1828" t="s">
        <v>34</v>
      </c>
      <c r="J1828" s="3">
        <v>44152</v>
      </c>
      <c r="K1828">
        <v>1300</v>
      </c>
      <c r="L1828" t="s">
        <v>7752</v>
      </c>
      <c r="M1828" t="s">
        <v>843</v>
      </c>
      <c r="N1828" t="s">
        <v>7753</v>
      </c>
      <c r="O1828" t="s">
        <v>7754</v>
      </c>
      <c r="P1828" t="s">
        <v>71</v>
      </c>
      <c r="Q1828">
        <v>13</v>
      </c>
      <c r="R1828" t="s">
        <v>40</v>
      </c>
      <c r="S1828" t="s">
        <v>63</v>
      </c>
      <c r="T1828">
        <v>98436</v>
      </c>
      <c r="U1828" s="1">
        <v>45583</v>
      </c>
      <c r="V1828" t="s">
        <v>155</v>
      </c>
      <c r="W1828">
        <v>741731</v>
      </c>
      <c r="X1828" t="s">
        <v>7755</v>
      </c>
      <c r="Y1828">
        <v>578</v>
      </c>
      <c r="Z1828">
        <v>2199</v>
      </c>
      <c r="AA1828">
        <v>5</v>
      </c>
      <c r="AB1828">
        <v>4398</v>
      </c>
      <c r="AC1828">
        <f>Table1_1[[#This Row],[Price]]*Table1_1[[#This Row],[Quantity]]</f>
        <v>10995</v>
      </c>
    </row>
    <row r="1829" spans="1:29" x14ac:dyDescent="0.3">
      <c r="A1829" t="s">
        <v>28</v>
      </c>
      <c r="B1829" t="s">
        <v>29</v>
      </c>
      <c r="C1829" t="s">
        <v>157</v>
      </c>
      <c r="D1829" t="s">
        <v>98</v>
      </c>
      <c r="E1829" t="s">
        <v>32</v>
      </c>
      <c r="F1829" t="s">
        <v>57</v>
      </c>
      <c r="G1829">
        <v>60</v>
      </c>
      <c r="H1829">
        <v>421662</v>
      </c>
      <c r="I1829" t="s">
        <v>58</v>
      </c>
      <c r="J1829" s="3">
        <v>44859</v>
      </c>
      <c r="K1829">
        <v>1400</v>
      </c>
      <c r="L1829" t="s">
        <v>7756</v>
      </c>
      <c r="M1829" t="s">
        <v>76</v>
      </c>
      <c r="N1829" t="s">
        <v>7757</v>
      </c>
      <c r="O1829" t="s">
        <v>7758</v>
      </c>
      <c r="P1829" t="s">
        <v>71</v>
      </c>
      <c r="Q1829">
        <v>3</v>
      </c>
      <c r="R1829" t="s">
        <v>88</v>
      </c>
      <c r="S1829" t="s">
        <v>63</v>
      </c>
      <c r="T1829">
        <v>69844</v>
      </c>
      <c r="U1829" s="1">
        <v>45442</v>
      </c>
      <c r="V1829" t="s">
        <v>140</v>
      </c>
      <c r="W1829">
        <v>974239</v>
      </c>
      <c r="X1829" t="s">
        <v>7759</v>
      </c>
      <c r="Y1829">
        <v>793</v>
      </c>
      <c r="Z1829">
        <v>2336</v>
      </c>
      <c r="AA1829">
        <v>8</v>
      </c>
      <c r="AB1829">
        <v>7475.2000000000007</v>
      </c>
      <c r="AC1829">
        <f>Table1_1[[#This Row],[Price]]*Table1_1[[#This Row],[Quantity]]</f>
        <v>18688</v>
      </c>
    </row>
    <row r="1830" spans="1:29" x14ac:dyDescent="0.3">
      <c r="A1830" t="s">
        <v>28</v>
      </c>
      <c r="B1830" t="s">
        <v>29</v>
      </c>
      <c r="C1830" t="s">
        <v>157</v>
      </c>
      <c r="D1830" t="s">
        <v>98</v>
      </c>
      <c r="E1830" t="s">
        <v>46</v>
      </c>
      <c r="F1830" t="s">
        <v>355</v>
      </c>
      <c r="G1830">
        <v>13</v>
      </c>
      <c r="H1830">
        <v>411514</v>
      </c>
      <c r="I1830" t="s">
        <v>34</v>
      </c>
      <c r="J1830" s="3">
        <v>45196</v>
      </c>
      <c r="K1830">
        <v>1100</v>
      </c>
      <c r="L1830" t="s">
        <v>7761</v>
      </c>
      <c r="M1830" t="s">
        <v>731</v>
      </c>
      <c r="N1830" t="s">
        <v>7762</v>
      </c>
      <c r="O1830" t="s">
        <v>7763</v>
      </c>
      <c r="P1830" t="s">
        <v>71</v>
      </c>
      <c r="Q1830">
        <v>9</v>
      </c>
      <c r="R1830" t="s">
        <v>88</v>
      </c>
      <c r="S1830" t="s">
        <v>79</v>
      </c>
      <c r="T1830">
        <v>66158</v>
      </c>
      <c r="U1830" s="1">
        <v>45551</v>
      </c>
      <c r="V1830" t="s">
        <v>180</v>
      </c>
      <c r="W1830">
        <v>651013</v>
      </c>
      <c r="X1830" t="s">
        <v>7764</v>
      </c>
      <c r="Y1830">
        <v>553</v>
      </c>
      <c r="Z1830">
        <v>2918</v>
      </c>
      <c r="AA1830">
        <v>6</v>
      </c>
      <c r="AB1830">
        <v>7003.2000000000007</v>
      </c>
      <c r="AC1830">
        <f>Table1_1[[#This Row],[Price]]*Table1_1[[#This Row],[Quantity]]</f>
        <v>17508</v>
      </c>
    </row>
    <row r="1831" spans="1:29" x14ac:dyDescent="0.3">
      <c r="A1831" t="s">
        <v>28</v>
      </c>
      <c r="B1831" t="s">
        <v>29</v>
      </c>
      <c r="C1831" t="s">
        <v>66</v>
      </c>
      <c r="D1831" t="s">
        <v>421</v>
      </c>
      <c r="E1831" t="s">
        <v>46</v>
      </c>
      <c r="F1831" t="s">
        <v>113</v>
      </c>
      <c r="G1831">
        <v>25</v>
      </c>
      <c r="H1831">
        <v>432606</v>
      </c>
      <c r="I1831" t="s">
        <v>34</v>
      </c>
      <c r="J1831" s="3">
        <v>44509</v>
      </c>
      <c r="K1831">
        <v>1200</v>
      </c>
      <c r="L1831" t="s">
        <v>7765</v>
      </c>
      <c r="M1831" t="s">
        <v>108</v>
      </c>
      <c r="N1831" t="s">
        <v>7766</v>
      </c>
      <c r="O1831" t="s">
        <v>7767</v>
      </c>
      <c r="P1831" t="s">
        <v>87</v>
      </c>
      <c r="Q1831">
        <v>7</v>
      </c>
      <c r="R1831" t="s">
        <v>40</v>
      </c>
      <c r="S1831" t="s">
        <v>63</v>
      </c>
      <c r="T1831">
        <v>45802</v>
      </c>
      <c r="U1831" s="1">
        <v>45470</v>
      </c>
      <c r="V1831" t="s">
        <v>52</v>
      </c>
      <c r="W1831">
        <v>838425</v>
      </c>
      <c r="X1831" t="s">
        <v>7768</v>
      </c>
      <c r="Y1831">
        <v>352</v>
      </c>
      <c r="Z1831">
        <v>678</v>
      </c>
      <c r="AA1831">
        <v>3</v>
      </c>
      <c r="AB1831">
        <v>813.6</v>
      </c>
      <c r="AC1831">
        <f>Table1_1[[#This Row],[Price]]*Table1_1[[#This Row],[Quantity]]</f>
        <v>2034</v>
      </c>
    </row>
    <row r="1832" spans="1:29" x14ac:dyDescent="0.3">
      <c r="A1832" t="s">
        <v>28</v>
      </c>
      <c r="B1832" t="s">
        <v>29</v>
      </c>
      <c r="C1832" t="s">
        <v>157</v>
      </c>
      <c r="D1832" t="s">
        <v>163</v>
      </c>
      <c r="E1832" t="s">
        <v>56</v>
      </c>
      <c r="F1832" t="s">
        <v>106</v>
      </c>
      <c r="G1832">
        <v>55</v>
      </c>
      <c r="H1832">
        <v>432100</v>
      </c>
      <c r="I1832" t="s">
        <v>58</v>
      </c>
      <c r="J1832" s="3">
        <v>44682</v>
      </c>
      <c r="K1832">
        <v>1100</v>
      </c>
      <c r="L1832" t="s">
        <v>7769</v>
      </c>
      <c r="M1832" t="s">
        <v>372</v>
      </c>
      <c r="N1832" t="s">
        <v>7770</v>
      </c>
      <c r="O1832" t="s">
        <v>7771</v>
      </c>
      <c r="P1832" t="s">
        <v>39</v>
      </c>
      <c r="Q1832">
        <v>8</v>
      </c>
      <c r="R1832" t="s">
        <v>88</v>
      </c>
      <c r="S1832" t="s">
        <v>118</v>
      </c>
      <c r="T1832">
        <v>39836</v>
      </c>
      <c r="U1832" s="1">
        <v>45323</v>
      </c>
      <c r="V1832" t="s">
        <v>119</v>
      </c>
      <c r="W1832">
        <v>328639</v>
      </c>
      <c r="X1832" t="s">
        <v>7772</v>
      </c>
      <c r="Y1832">
        <v>540</v>
      </c>
      <c r="Z1832">
        <v>2803</v>
      </c>
      <c r="AA1832">
        <v>8</v>
      </c>
      <c r="AB1832">
        <v>8969.6</v>
      </c>
      <c r="AC1832">
        <f>Table1_1[[#This Row],[Price]]*Table1_1[[#This Row],[Quantity]]</f>
        <v>22424</v>
      </c>
    </row>
    <row r="1833" spans="1:29" x14ac:dyDescent="0.3">
      <c r="A1833" t="s">
        <v>28</v>
      </c>
      <c r="B1833" t="s">
        <v>29</v>
      </c>
      <c r="C1833" t="s">
        <v>44</v>
      </c>
      <c r="D1833" t="s">
        <v>611</v>
      </c>
      <c r="E1833" t="s">
        <v>56</v>
      </c>
      <c r="F1833" t="s">
        <v>175</v>
      </c>
      <c r="G1833">
        <v>71</v>
      </c>
      <c r="H1833">
        <v>439431</v>
      </c>
      <c r="I1833" t="s">
        <v>58</v>
      </c>
      <c r="J1833" s="3">
        <v>44436</v>
      </c>
      <c r="K1833">
        <v>1000</v>
      </c>
      <c r="L1833" t="s">
        <v>3697</v>
      </c>
      <c r="M1833" t="s">
        <v>542</v>
      </c>
      <c r="N1833" t="s">
        <v>7773</v>
      </c>
      <c r="O1833" t="s">
        <v>7774</v>
      </c>
      <c r="P1833" t="s">
        <v>51</v>
      </c>
      <c r="Q1833">
        <v>4</v>
      </c>
      <c r="R1833" t="s">
        <v>88</v>
      </c>
      <c r="S1833" t="s">
        <v>79</v>
      </c>
      <c r="T1833">
        <v>49509</v>
      </c>
      <c r="U1833" s="1">
        <v>45580</v>
      </c>
      <c r="V1833" t="s">
        <v>155</v>
      </c>
      <c r="W1833">
        <v>569572</v>
      </c>
      <c r="X1833" t="s">
        <v>7775</v>
      </c>
      <c r="Y1833">
        <v>358</v>
      </c>
      <c r="Z1833">
        <v>1010</v>
      </c>
      <c r="AA1833">
        <v>4</v>
      </c>
      <c r="AB1833">
        <v>1616</v>
      </c>
      <c r="AC1833">
        <f>Table1_1[[#This Row],[Price]]*Table1_1[[#This Row],[Quantity]]</f>
        <v>4040</v>
      </c>
    </row>
    <row r="1834" spans="1:29" x14ac:dyDescent="0.3">
      <c r="A1834" t="s">
        <v>28</v>
      </c>
      <c r="B1834" t="s">
        <v>29</v>
      </c>
      <c r="C1834" t="s">
        <v>157</v>
      </c>
      <c r="D1834" t="s">
        <v>74</v>
      </c>
      <c r="E1834" t="s">
        <v>46</v>
      </c>
      <c r="F1834" t="s">
        <v>355</v>
      </c>
      <c r="G1834">
        <v>57</v>
      </c>
      <c r="H1834">
        <v>408195</v>
      </c>
      <c r="I1834" t="s">
        <v>58</v>
      </c>
      <c r="J1834" s="3">
        <v>45182</v>
      </c>
      <c r="K1834">
        <v>800</v>
      </c>
      <c r="L1834" t="s">
        <v>7776</v>
      </c>
      <c r="M1834" t="s">
        <v>895</v>
      </c>
      <c r="N1834" t="s">
        <v>7777</v>
      </c>
      <c r="O1834" t="s">
        <v>7778</v>
      </c>
      <c r="P1834" t="s">
        <v>51</v>
      </c>
      <c r="Q1834">
        <v>11</v>
      </c>
      <c r="R1834" t="s">
        <v>88</v>
      </c>
      <c r="S1834" t="s">
        <v>41</v>
      </c>
      <c r="T1834">
        <v>70928</v>
      </c>
      <c r="U1834" s="1">
        <v>45522</v>
      </c>
      <c r="V1834" t="s">
        <v>64</v>
      </c>
      <c r="W1834">
        <v>700551</v>
      </c>
      <c r="X1834" t="s">
        <v>7779</v>
      </c>
      <c r="Y1834">
        <v>416</v>
      </c>
      <c r="Z1834">
        <v>2611</v>
      </c>
      <c r="AA1834">
        <v>4</v>
      </c>
      <c r="AB1834">
        <v>4177.6000000000004</v>
      </c>
      <c r="AC1834">
        <f>Table1_1[[#This Row],[Price]]*Table1_1[[#This Row],[Quantity]]</f>
        <v>10444</v>
      </c>
    </row>
    <row r="1835" spans="1:29" x14ac:dyDescent="0.3">
      <c r="A1835" t="s">
        <v>28</v>
      </c>
      <c r="B1835" t="s">
        <v>29</v>
      </c>
      <c r="C1835" t="s">
        <v>193</v>
      </c>
      <c r="D1835" t="s">
        <v>411</v>
      </c>
      <c r="E1835" t="s">
        <v>56</v>
      </c>
      <c r="F1835" t="s">
        <v>113</v>
      </c>
      <c r="G1835">
        <v>81</v>
      </c>
      <c r="H1835">
        <v>409348</v>
      </c>
      <c r="I1835" t="s">
        <v>58</v>
      </c>
      <c r="J1835" s="3">
        <v>44246</v>
      </c>
      <c r="K1835">
        <v>1100</v>
      </c>
      <c r="L1835" t="s">
        <v>7780</v>
      </c>
      <c r="M1835" t="s">
        <v>1460</v>
      </c>
      <c r="N1835" t="s">
        <v>7781</v>
      </c>
      <c r="O1835" t="s">
        <v>7782</v>
      </c>
      <c r="P1835" t="s">
        <v>51</v>
      </c>
      <c r="Q1835">
        <v>11</v>
      </c>
      <c r="R1835" t="s">
        <v>40</v>
      </c>
      <c r="S1835" t="s">
        <v>79</v>
      </c>
      <c r="T1835">
        <v>81379</v>
      </c>
      <c r="U1835" s="1">
        <v>45626</v>
      </c>
      <c r="V1835" t="s">
        <v>42</v>
      </c>
      <c r="W1835">
        <v>875331</v>
      </c>
      <c r="X1835" t="s">
        <v>7783</v>
      </c>
      <c r="Y1835">
        <v>549</v>
      </c>
      <c r="Z1835">
        <v>2307</v>
      </c>
      <c r="AA1835">
        <v>5</v>
      </c>
      <c r="AB1835">
        <v>4614</v>
      </c>
      <c r="AC1835">
        <f>Table1_1[[#This Row],[Price]]*Table1_1[[#This Row],[Quantity]]</f>
        <v>11535</v>
      </c>
    </row>
    <row r="1836" spans="1:29" x14ac:dyDescent="0.3">
      <c r="A1836" t="s">
        <v>28</v>
      </c>
      <c r="B1836" t="s">
        <v>29</v>
      </c>
      <c r="C1836" t="s">
        <v>54</v>
      </c>
      <c r="D1836" t="s">
        <v>55</v>
      </c>
      <c r="E1836" t="s">
        <v>32</v>
      </c>
      <c r="F1836" t="s">
        <v>99</v>
      </c>
      <c r="G1836">
        <v>97</v>
      </c>
      <c r="H1836">
        <v>421228</v>
      </c>
      <c r="I1836" t="s">
        <v>34</v>
      </c>
      <c r="J1836" s="3">
        <v>44746</v>
      </c>
      <c r="K1836">
        <v>950</v>
      </c>
      <c r="L1836" t="s">
        <v>7784</v>
      </c>
      <c r="M1836" t="s">
        <v>222</v>
      </c>
      <c r="N1836" t="s">
        <v>7785</v>
      </c>
      <c r="O1836" t="s">
        <v>7786</v>
      </c>
      <c r="P1836" t="s">
        <v>87</v>
      </c>
      <c r="Q1836">
        <v>3</v>
      </c>
      <c r="R1836" t="s">
        <v>88</v>
      </c>
      <c r="S1836" t="s">
        <v>79</v>
      </c>
      <c r="T1836">
        <v>66907</v>
      </c>
      <c r="U1836" s="1">
        <v>45498</v>
      </c>
      <c r="V1836" t="s">
        <v>126</v>
      </c>
      <c r="W1836">
        <v>616014</v>
      </c>
      <c r="X1836" t="s">
        <v>7787</v>
      </c>
      <c r="Y1836">
        <v>406</v>
      </c>
      <c r="Z1836">
        <v>1744</v>
      </c>
      <c r="AA1836">
        <v>2</v>
      </c>
      <c r="AB1836">
        <v>1395.2</v>
      </c>
      <c r="AC1836">
        <f>Table1_1[[#This Row],[Price]]*Table1_1[[#This Row],[Quantity]]</f>
        <v>3488</v>
      </c>
    </row>
    <row r="1837" spans="1:29" x14ac:dyDescent="0.3">
      <c r="A1837" t="s">
        <v>28</v>
      </c>
      <c r="B1837" t="s">
        <v>29</v>
      </c>
      <c r="C1837" t="s">
        <v>44</v>
      </c>
      <c r="D1837" t="s">
        <v>421</v>
      </c>
      <c r="E1837" t="s">
        <v>32</v>
      </c>
      <c r="F1837" t="s">
        <v>106</v>
      </c>
      <c r="G1837">
        <v>5</v>
      </c>
      <c r="H1837">
        <v>418554</v>
      </c>
      <c r="I1837" t="s">
        <v>58</v>
      </c>
      <c r="J1837" s="3">
        <v>44337</v>
      </c>
      <c r="K1837">
        <v>1100</v>
      </c>
      <c r="L1837" t="s">
        <v>7788</v>
      </c>
      <c r="M1837" t="s">
        <v>869</v>
      </c>
      <c r="N1837" t="s">
        <v>7789</v>
      </c>
      <c r="O1837" t="s">
        <v>7790</v>
      </c>
      <c r="P1837" t="s">
        <v>71</v>
      </c>
      <c r="Q1837">
        <v>15</v>
      </c>
      <c r="R1837" t="s">
        <v>40</v>
      </c>
      <c r="S1837" t="s">
        <v>41</v>
      </c>
      <c r="T1837">
        <v>53348</v>
      </c>
      <c r="U1837" s="1">
        <v>45629</v>
      </c>
      <c r="V1837" t="s">
        <v>259</v>
      </c>
      <c r="W1837">
        <v>557190</v>
      </c>
      <c r="X1837" t="s">
        <v>7791</v>
      </c>
      <c r="Y1837">
        <v>778</v>
      </c>
      <c r="Z1837">
        <v>2920</v>
      </c>
      <c r="AA1837">
        <v>6</v>
      </c>
      <c r="AB1837">
        <v>7008</v>
      </c>
      <c r="AC1837">
        <f>Table1_1[[#This Row],[Price]]*Table1_1[[#This Row],[Quantity]]</f>
        <v>17520</v>
      </c>
    </row>
    <row r="1838" spans="1:29" x14ac:dyDescent="0.3">
      <c r="A1838" t="s">
        <v>28</v>
      </c>
      <c r="B1838" t="s">
        <v>29</v>
      </c>
      <c r="C1838" t="s">
        <v>66</v>
      </c>
      <c r="D1838" t="s">
        <v>511</v>
      </c>
      <c r="E1838" t="s">
        <v>46</v>
      </c>
      <c r="F1838" t="s">
        <v>47</v>
      </c>
      <c r="G1838">
        <v>67</v>
      </c>
      <c r="H1838">
        <v>427829</v>
      </c>
      <c r="I1838" t="s">
        <v>58</v>
      </c>
      <c r="J1838" s="3">
        <v>44883</v>
      </c>
      <c r="K1838">
        <v>800</v>
      </c>
      <c r="L1838" t="s">
        <v>7792</v>
      </c>
      <c r="M1838" t="s">
        <v>2124</v>
      </c>
      <c r="N1838" t="s">
        <v>7793</v>
      </c>
      <c r="O1838" t="s">
        <v>7794</v>
      </c>
      <c r="P1838" t="s">
        <v>51</v>
      </c>
      <c r="Q1838">
        <v>4</v>
      </c>
      <c r="R1838" t="s">
        <v>40</v>
      </c>
      <c r="S1838" t="s">
        <v>63</v>
      </c>
      <c r="T1838">
        <v>24290</v>
      </c>
      <c r="U1838" s="1">
        <v>45563</v>
      </c>
      <c r="V1838" t="s">
        <v>180</v>
      </c>
      <c r="W1838">
        <v>743139</v>
      </c>
      <c r="X1838" t="s">
        <v>7795</v>
      </c>
      <c r="Y1838">
        <v>540</v>
      </c>
      <c r="Z1838">
        <v>1418</v>
      </c>
      <c r="AA1838">
        <v>5</v>
      </c>
      <c r="AB1838">
        <v>2836</v>
      </c>
      <c r="AC1838">
        <f>Table1_1[[#This Row],[Price]]*Table1_1[[#This Row],[Quantity]]</f>
        <v>7090</v>
      </c>
    </row>
    <row r="1839" spans="1:29" x14ac:dyDescent="0.3">
      <c r="A1839" t="s">
        <v>28</v>
      </c>
      <c r="B1839" t="s">
        <v>29</v>
      </c>
      <c r="C1839" t="s">
        <v>66</v>
      </c>
      <c r="D1839" t="s">
        <v>134</v>
      </c>
      <c r="E1839" t="s">
        <v>56</v>
      </c>
      <c r="F1839" t="s">
        <v>150</v>
      </c>
      <c r="G1839">
        <v>31</v>
      </c>
      <c r="H1839">
        <v>437551</v>
      </c>
      <c r="I1839" t="s">
        <v>58</v>
      </c>
      <c r="J1839" s="3">
        <v>45007</v>
      </c>
      <c r="K1839">
        <v>1200</v>
      </c>
      <c r="L1839" t="s">
        <v>7796</v>
      </c>
      <c r="M1839" t="s">
        <v>747</v>
      </c>
      <c r="N1839" t="s">
        <v>7797</v>
      </c>
      <c r="O1839">
        <v>-7416</v>
      </c>
      <c r="P1839" t="s">
        <v>87</v>
      </c>
      <c r="Q1839">
        <v>4</v>
      </c>
      <c r="R1839" t="s">
        <v>88</v>
      </c>
      <c r="S1839" t="s">
        <v>118</v>
      </c>
      <c r="T1839">
        <v>18411</v>
      </c>
      <c r="U1839" s="1">
        <v>45342</v>
      </c>
      <c r="V1839" t="s">
        <v>119</v>
      </c>
      <c r="W1839">
        <v>508543</v>
      </c>
      <c r="X1839" t="s">
        <v>7798</v>
      </c>
      <c r="Y1839">
        <v>462</v>
      </c>
      <c r="Z1839">
        <v>2020</v>
      </c>
      <c r="AA1839">
        <v>5</v>
      </c>
      <c r="AB1839">
        <v>4040</v>
      </c>
      <c r="AC1839">
        <f>Table1_1[[#This Row],[Price]]*Table1_1[[#This Row],[Quantity]]</f>
        <v>10100</v>
      </c>
    </row>
    <row r="1840" spans="1:29" x14ac:dyDescent="0.3">
      <c r="A1840" t="s">
        <v>28</v>
      </c>
      <c r="B1840" t="s">
        <v>29</v>
      </c>
      <c r="C1840" t="s">
        <v>91</v>
      </c>
      <c r="D1840" t="s">
        <v>621</v>
      </c>
      <c r="E1840" t="s">
        <v>46</v>
      </c>
      <c r="F1840" t="s">
        <v>47</v>
      </c>
      <c r="G1840">
        <v>26</v>
      </c>
      <c r="H1840">
        <v>424734</v>
      </c>
      <c r="I1840" t="s">
        <v>58</v>
      </c>
      <c r="J1840" s="3">
        <v>44032</v>
      </c>
      <c r="K1840">
        <v>1000</v>
      </c>
      <c r="L1840" t="s">
        <v>7799</v>
      </c>
      <c r="M1840" t="s">
        <v>1118</v>
      </c>
      <c r="N1840" t="s">
        <v>7800</v>
      </c>
      <c r="O1840" t="s">
        <v>7801</v>
      </c>
      <c r="P1840" t="s">
        <v>51</v>
      </c>
      <c r="Q1840">
        <v>19</v>
      </c>
      <c r="R1840" t="s">
        <v>88</v>
      </c>
      <c r="S1840" t="s">
        <v>63</v>
      </c>
      <c r="T1840">
        <v>19492</v>
      </c>
      <c r="U1840" s="1">
        <v>45428</v>
      </c>
      <c r="V1840" t="s">
        <v>140</v>
      </c>
      <c r="W1840">
        <v>301317</v>
      </c>
      <c r="X1840" t="s">
        <v>7802</v>
      </c>
      <c r="Y1840">
        <v>935</v>
      </c>
      <c r="Z1840">
        <v>732</v>
      </c>
      <c r="AA1840">
        <v>3</v>
      </c>
      <c r="AB1840">
        <v>878.40000000000009</v>
      </c>
      <c r="AC1840">
        <f>Table1_1[[#This Row],[Price]]*Table1_1[[#This Row],[Quantity]]</f>
        <v>2196</v>
      </c>
    </row>
    <row r="1841" spans="1:29" x14ac:dyDescent="0.3">
      <c r="A1841" t="s">
        <v>28</v>
      </c>
      <c r="B1841" t="s">
        <v>29</v>
      </c>
      <c r="C1841" t="s">
        <v>54</v>
      </c>
      <c r="D1841" t="s">
        <v>364</v>
      </c>
      <c r="E1841" t="s">
        <v>56</v>
      </c>
      <c r="F1841" t="s">
        <v>355</v>
      </c>
      <c r="G1841">
        <v>71</v>
      </c>
      <c r="H1841">
        <v>417453</v>
      </c>
      <c r="I1841" t="s">
        <v>34</v>
      </c>
      <c r="J1841" s="3">
        <v>45182</v>
      </c>
      <c r="K1841">
        <v>800</v>
      </c>
      <c r="L1841" t="s">
        <v>7803</v>
      </c>
      <c r="M1841" t="s">
        <v>36</v>
      </c>
      <c r="N1841" t="s">
        <v>7804</v>
      </c>
      <c r="O1841" t="s">
        <v>7805</v>
      </c>
      <c r="P1841" t="s">
        <v>39</v>
      </c>
      <c r="Q1841">
        <v>9</v>
      </c>
      <c r="R1841" t="s">
        <v>40</v>
      </c>
      <c r="S1841" t="s">
        <v>118</v>
      </c>
      <c r="T1841">
        <v>41550</v>
      </c>
      <c r="U1841" s="1">
        <v>45586</v>
      </c>
      <c r="V1841" t="s">
        <v>155</v>
      </c>
      <c r="W1841">
        <v>707733</v>
      </c>
      <c r="X1841" t="s">
        <v>7806</v>
      </c>
      <c r="Y1841">
        <v>432</v>
      </c>
      <c r="Z1841">
        <v>1004</v>
      </c>
      <c r="AA1841">
        <v>6</v>
      </c>
      <c r="AB1841">
        <v>2409.6</v>
      </c>
      <c r="AC1841">
        <f>Table1_1[[#This Row],[Price]]*Table1_1[[#This Row],[Quantity]]</f>
        <v>6024</v>
      </c>
    </row>
    <row r="1842" spans="1:29" x14ac:dyDescent="0.3">
      <c r="A1842" t="s">
        <v>28</v>
      </c>
      <c r="B1842" t="s">
        <v>29</v>
      </c>
      <c r="C1842" t="s">
        <v>30</v>
      </c>
      <c r="D1842" t="s">
        <v>134</v>
      </c>
      <c r="E1842" t="s">
        <v>46</v>
      </c>
      <c r="F1842" t="s">
        <v>135</v>
      </c>
      <c r="G1842">
        <v>36</v>
      </c>
      <c r="H1842">
        <v>418886</v>
      </c>
      <c r="I1842" t="s">
        <v>58</v>
      </c>
      <c r="J1842" s="3">
        <v>45108</v>
      </c>
      <c r="K1842">
        <v>1200</v>
      </c>
      <c r="L1842" t="s">
        <v>7807</v>
      </c>
      <c r="M1842" t="s">
        <v>345</v>
      </c>
      <c r="N1842" t="s">
        <v>7808</v>
      </c>
      <c r="O1842" t="s">
        <v>7809</v>
      </c>
      <c r="P1842" t="s">
        <v>51</v>
      </c>
      <c r="Q1842">
        <v>13</v>
      </c>
      <c r="R1842" t="s">
        <v>88</v>
      </c>
      <c r="S1842" t="s">
        <v>41</v>
      </c>
      <c r="T1842">
        <v>35043</v>
      </c>
      <c r="U1842" s="1">
        <v>45482</v>
      </c>
      <c r="V1842" t="s">
        <v>126</v>
      </c>
      <c r="W1842">
        <v>901936</v>
      </c>
      <c r="X1842" t="s">
        <v>7810</v>
      </c>
      <c r="Y1842">
        <v>915</v>
      </c>
      <c r="Z1842">
        <v>2274</v>
      </c>
      <c r="AA1842">
        <v>5</v>
      </c>
      <c r="AB1842">
        <v>4548</v>
      </c>
      <c r="AC1842">
        <f>Table1_1[[#This Row],[Price]]*Table1_1[[#This Row],[Quantity]]</f>
        <v>11370</v>
      </c>
    </row>
    <row r="1843" spans="1:29" x14ac:dyDescent="0.3">
      <c r="A1843" t="s">
        <v>28</v>
      </c>
      <c r="B1843" t="s">
        <v>29</v>
      </c>
      <c r="C1843" t="s">
        <v>54</v>
      </c>
      <c r="D1843" t="s">
        <v>254</v>
      </c>
      <c r="E1843" t="s">
        <v>46</v>
      </c>
      <c r="F1843" t="s">
        <v>135</v>
      </c>
      <c r="G1843">
        <v>55</v>
      </c>
      <c r="H1843">
        <v>417999</v>
      </c>
      <c r="I1843" t="s">
        <v>58</v>
      </c>
      <c r="J1843" s="3">
        <v>44905</v>
      </c>
      <c r="K1843">
        <v>1200</v>
      </c>
      <c r="L1843" t="s">
        <v>7811</v>
      </c>
      <c r="M1843" t="s">
        <v>1212</v>
      </c>
      <c r="N1843" t="s">
        <v>7812</v>
      </c>
      <c r="O1843">
        <v>-6363</v>
      </c>
      <c r="P1843" t="s">
        <v>87</v>
      </c>
      <c r="Q1843">
        <v>13</v>
      </c>
      <c r="R1843" t="s">
        <v>40</v>
      </c>
      <c r="S1843" t="s">
        <v>118</v>
      </c>
      <c r="T1843">
        <v>57412</v>
      </c>
      <c r="U1843" s="1">
        <v>45594</v>
      </c>
      <c r="V1843" t="s">
        <v>155</v>
      </c>
      <c r="W1843">
        <v>450002</v>
      </c>
      <c r="X1843" t="s">
        <v>7813</v>
      </c>
      <c r="Y1843">
        <v>968</v>
      </c>
      <c r="Z1843">
        <v>831</v>
      </c>
      <c r="AA1843">
        <v>4</v>
      </c>
      <c r="AB1843">
        <v>1329.6000000000001</v>
      </c>
      <c r="AC1843">
        <f>Table1_1[[#This Row],[Price]]*Table1_1[[#This Row],[Quantity]]</f>
        <v>3324</v>
      </c>
    </row>
    <row r="1844" spans="1:29" x14ac:dyDescent="0.3">
      <c r="A1844" t="s">
        <v>28</v>
      </c>
      <c r="B1844" t="s">
        <v>29</v>
      </c>
      <c r="C1844" t="s">
        <v>66</v>
      </c>
      <c r="D1844" t="s">
        <v>149</v>
      </c>
      <c r="E1844" t="s">
        <v>32</v>
      </c>
      <c r="F1844" t="s">
        <v>99</v>
      </c>
      <c r="G1844">
        <v>75</v>
      </c>
      <c r="H1844">
        <v>422540</v>
      </c>
      <c r="I1844" t="s">
        <v>34</v>
      </c>
      <c r="J1844" s="3">
        <v>45166</v>
      </c>
      <c r="K1844">
        <v>1100</v>
      </c>
      <c r="L1844" t="s">
        <v>7815</v>
      </c>
      <c r="M1844" t="s">
        <v>434</v>
      </c>
      <c r="N1844" t="s">
        <v>7816</v>
      </c>
      <c r="O1844" t="s">
        <v>7817</v>
      </c>
      <c r="P1844" t="s">
        <v>51</v>
      </c>
      <c r="Q1844">
        <v>4</v>
      </c>
      <c r="R1844" t="s">
        <v>40</v>
      </c>
      <c r="S1844" t="s">
        <v>41</v>
      </c>
      <c r="T1844">
        <v>50562</v>
      </c>
      <c r="U1844" s="1">
        <v>45436</v>
      </c>
      <c r="V1844" t="s">
        <v>140</v>
      </c>
      <c r="W1844">
        <v>939574</v>
      </c>
      <c r="X1844" t="s">
        <v>7818</v>
      </c>
      <c r="Y1844">
        <v>352</v>
      </c>
      <c r="Z1844">
        <v>1385</v>
      </c>
      <c r="AA1844">
        <v>6</v>
      </c>
      <c r="AB1844">
        <v>3324</v>
      </c>
      <c r="AC1844">
        <f>Table1_1[[#This Row],[Price]]*Table1_1[[#This Row],[Quantity]]</f>
        <v>8310</v>
      </c>
    </row>
    <row r="1845" spans="1:29" x14ac:dyDescent="0.3">
      <c r="A1845" t="s">
        <v>28</v>
      </c>
      <c r="B1845" t="s">
        <v>29</v>
      </c>
      <c r="C1845" t="s">
        <v>54</v>
      </c>
      <c r="D1845" t="s">
        <v>187</v>
      </c>
      <c r="E1845" t="s">
        <v>46</v>
      </c>
      <c r="F1845" t="s">
        <v>33</v>
      </c>
      <c r="G1845">
        <v>54</v>
      </c>
      <c r="H1845">
        <v>433420</v>
      </c>
      <c r="I1845" t="s">
        <v>34</v>
      </c>
      <c r="J1845" s="3">
        <v>43982</v>
      </c>
      <c r="K1845">
        <v>800</v>
      </c>
      <c r="L1845" t="s">
        <v>7819</v>
      </c>
      <c r="M1845" t="s">
        <v>222</v>
      </c>
      <c r="N1845" t="s">
        <v>7820</v>
      </c>
      <c r="O1845" t="s">
        <v>7821</v>
      </c>
      <c r="P1845" t="s">
        <v>71</v>
      </c>
      <c r="Q1845">
        <v>17</v>
      </c>
      <c r="R1845" t="s">
        <v>88</v>
      </c>
      <c r="S1845" t="s">
        <v>41</v>
      </c>
      <c r="T1845">
        <v>84983</v>
      </c>
      <c r="U1845" s="1">
        <v>45517</v>
      </c>
      <c r="V1845" t="s">
        <v>64</v>
      </c>
      <c r="W1845">
        <v>133826</v>
      </c>
      <c r="X1845" t="s">
        <v>2267</v>
      </c>
      <c r="Y1845">
        <v>659</v>
      </c>
      <c r="Z1845">
        <v>700</v>
      </c>
      <c r="AA1845">
        <v>4</v>
      </c>
      <c r="AB1845">
        <v>1120</v>
      </c>
      <c r="AC1845">
        <f>Table1_1[[#This Row],[Price]]*Table1_1[[#This Row],[Quantity]]</f>
        <v>2800</v>
      </c>
    </row>
    <row r="1846" spans="1:29" x14ac:dyDescent="0.3">
      <c r="A1846" t="s">
        <v>28</v>
      </c>
      <c r="B1846" t="s">
        <v>29</v>
      </c>
      <c r="C1846" t="s">
        <v>148</v>
      </c>
      <c r="D1846" t="s">
        <v>421</v>
      </c>
      <c r="E1846" t="s">
        <v>56</v>
      </c>
      <c r="F1846" t="s">
        <v>355</v>
      </c>
      <c r="G1846">
        <v>15</v>
      </c>
      <c r="H1846">
        <v>414821</v>
      </c>
      <c r="I1846" t="s">
        <v>58</v>
      </c>
      <c r="J1846" s="3">
        <v>45405</v>
      </c>
      <c r="K1846">
        <v>950</v>
      </c>
      <c r="L1846" t="s">
        <v>583</v>
      </c>
      <c r="M1846" t="s">
        <v>211</v>
      </c>
      <c r="N1846" t="s">
        <v>7822</v>
      </c>
      <c r="O1846" t="s">
        <v>7823</v>
      </c>
      <c r="P1846" t="s">
        <v>51</v>
      </c>
      <c r="Q1846">
        <v>3</v>
      </c>
      <c r="R1846" t="s">
        <v>40</v>
      </c>
      <c r="S1846" t="s">
        <v>118</v>
      </c>
      <c r="T1846">
        <v>17308</v>
      </c>
      <c r="U1846" s="1">
        <v>45560</v>
      </c>
      <c r="V1846" t="s">
        <v>180</v>
      </c>
      <c r="W1846">
        <v>690077</v>
      </c>
      <c r="X1846" t="s">
        <v>7824</v>
      </c>
      <c r="Y1846">
        <v>721</v>
      </c>
      <c r="Z1846">
        <v>1845</v>
      </c>
      <c r="AA1846">
        <v>5</v>
      </c>
      <c r="AB1846">
        <v>3690</v>
      </c>
      <c r="AC1846">
        <f>Table1_1[[#This Row],[Price]]*Table1_1[[#This Row],[Quantity]]</f>
        <v>9225</v>
      </c>
    </row>
    <row r="1847" spans="1:29" x14ac:dyDescent="0.3">
      <c r="A1847" t="s">
        <v>28</v>
      </c>
      <c r="B1847" t="s">
        <v>29</v>
      </c>
      <c r="C1847" t="s">
        <v>148</v>
      </c>
      <c r="D1847" t="s">
        <v>163</v>
      </c>
      <c r="E1847" t="s">
        <v>46</v>
      </c>
      <c r="F1847" t="s">
        <v>99</v>
      </c>
      <c r="G1847">
        <v>49</v>
      </c>
      <c r="H1847">
        <v>415756</v>
      </c>
      <c r="I1847" t="s">
        <v>34</v>
      </c>
      <c r="J1847" s="3">
        <v>44341</v>
      </c>
      <c r="K1847">
        <v>1000</v>
      </c>
      <c r="L1847" t="s">
        <v>7825</v>
      </c>
      <c r="M1847" t="s">
        <v>165</v>
      </c>
      <c r="N1847" t="s">
        <v>7826</v>
      </c>
      <c r="O1847" t="s">
        <v>7827</v>
      </c>
      <c r="P1847" t="s">
        <v>51</v>
      </c>
      <c r="Q1847">
        <v>3</v>
      </c>
      <c r="R1847" t="s">
        <v>40</v>
      </c>
      <c r="S1847" t="s">
        <v>63</v>
      </c>
      <c r="T1847">
        <v>70933</v>
      </c>
      <c r="U1847" s="1">
        <v>45346</v>
      </c>
      <c r="V1847" t="s">
        <v>119</v>
      </c>
      <c r="W1847">
        <v>236741</v>
      </c>
      <c r="X1847" t="s">
        <v>7828</v>
      </c>
      <c r="Y1847">
        <v>649</v>
      </c>
      <c r="Z1847">
        <v>2934</v>
      </c>
      <c r="AA1847">
        <v>4</v>
      </c>
      <c r="AB1847">
        <v>4694.4000000000015</v>
      </c>
      <c r="AC1847">
        <f>Table1_1[[#This Row],[Price]]*Table1_1[[#This Row],[Quantity]]</f>
        <v>11736</v>
      </c>
    </row>
    <row r="1848" spans="1:29" x14ac:dyDescent="0.3">
      <c r="A1848" t="s">
        <v>28</v>
      </c>
      <c r="B1848" t="s">
        <v>29</v>
      </c>
      <c r="C1848" t="s">
        <v>66</v>
      </c>
      <c r="D1848" t="s">
        <v>364</v>
      </c>
      <c r="E1848" t="s">
        <v>46</v>
      </c>
      <c r="F1848" t="s">
        <v>99</v>
      </c>
      <c r="G1848">
        <v>84</v>
      </c>
      <c r="H1848">
        <v>424314</v>
      </c>
      <c r="I1848" t="s">
        <v>34</v>
      </c>
      <c r="J1848" s="3">
        <v>44428</v>
      </c>
      <c r="K1848">
        <v>1100</v>
      </c>
      <c r="L1848" t="s">
        <v>7830</v>
      </c>
      <c r="M1848" t="s">
        <v>506</v>
      </c>
      <c r="N1848" t="s">
        <v>7831</v>
      </c>
      <c r="O1848" t="s">
        <v>7832</v>
      </c>
      <c r="P1848" t="s">
        <v>39</v>
      </c>
      <c r="Q1848">
        <v>18</v>
      </c>
      <c r="R1848" t="s">
        <v>40</v>
      </c>
      <c r="S1848" t="s">
        <v>41</v>
      </c>
      <c r="T1848">
        <v>17193</v>
      </c>
      <c r="U1848" s="1">
        <v>45440</v>
      </c>
      <c r="V1848" t="s">
        <v>140</v>
      </c>
      <c r="W1848">
        <v>781508</v>
      </c>
      <c r="X1848" t="s">
        <v>2671</v>
      </c>
      <c r="Y1848">
        <v>989</v>
      </c>
      <c r="Z1848">
        <v>1430</v>
      </c>
      <c r="AA1848">
        <v>7</v>
      </c>
      <c r="AB1848">
        <v>4004</v>
      </c>
      <c r="AC1848">
        <f>Table1_1[[#This Row],[Price]]*Table1_1[[#This Row],[Quantity]]</f>
        <v>10010</v>
      </c>
    </row>
    <row r="1849" spans="1:29" x14ac:dyDescent="0.3">
      <c r="A1849" t="s">
        <v>28</v>
      </c>
      <c r="B1849" t="s">
        <v>29</v>
      </c>
      <c r="C1849" t="s">
        <v>91</v>
      </c>
      <c r="D1849" t="s">
        <v>616</v>
      </c>
      <c r="E1849" t="s">
        <v>32</v>
      </c>
      <c r="F1849" t="s">
        <v>175</v>
      </c>
      <c r="G1849">
        <v>66</v>
      </c>
      <c r="H1849">
        <v>406672</v>
      </c>
      <c r="I1849" t="s">
        <v>58</v>
      </c>
      <c r="J1849" s="3">
        <v>44316</v>
      </c>
      <c r="K1849">
        <v>1400</v>
      </c>
      <c r="L1849" t="s">
        <v>7833</v>
      </c>
      <c r="M1849" t="s">
        <v>263</v>
      </c>
      <c r="N1849" t="s">
        <v>7834</v>
      </c>
      <c r="O1849" t="s">
        <v>7835</v>
      </c>
      <c r="P1849" t="s">
        <v>71</v>
      </c>
      <c r="Q1849">
        <v>6</v>
      </c>
      <c r="R1849" t="s">
        <v>40</v>
      </c>
      <c r="S1849" t="s">
        <v>41</v>
      </c>
      <c r="T1849">
        <v>10676</v>
      </c>
      <c r="U1849" s="1">
        <v>45435</v>
      </c>
      <c r="V1849" t="s">
        <v>140</v>
      </c>
      <c r="W1849">
        <v>172842</v>
      </c>
      <c r="X1849" t="s">
        <v>7836</v>
      </c>
      <c r="Y1849">
        <v>432</v>
      </c>
      <c r="Z1849">
        <v>1643</v>
      </c>
      <c r="AA1849">
        <v>7</v>
      </c>
      <c r="AB1849">
        <v>4600.4000000000015</v>
      </c>
      <c r="AC1849">
        <f>Table1_1[[#This Row],[Price]]*Table1_1[[#This Row],[Quantity]]</f>
        <v>11501</v>
      </c>
    </row>
    <row r="1850" spans="1:29" x14ac:dyDescent="0.3">
      <c r="A1850" t="s">
        <v>28</v>
      </c>
      <c r="B1850" t="s">
        <v>29</v>
      </c>
      <c r="C1850" t="s">
        <v>30</v>
      </c>
      <c r="D1850" t="s">
        <v>82</v>
      </c>
      <c r="E1850" t="s">
        <v>32</v>
      </c>
      <c r="F1850" t="s">
        <v>355</v>
      </c>
      <c r="G1850">
        <v>41</v>
      </c>
      <c r="H1850">
        <v>421591</v>
      </c>
      <c r="I1850" t="s">
        <v>58</v>
      </c>
      <c r="J1850" s="3">
        <v>45001</v>
      </c>
      <c r="K1850">
        <v>1100</v>
      </c>
      <c r="L1850" t="s">
        <v>7838</v>
      </c>
      <c r="M1850" t="s">
        <v>85</v>
      </c>
      <c r="N1850" t="s">
        <v>7839</v>
      </c>
      <c r="O1850" t="s">
        <v>7840</v>
      </c>
      <c r="P1850" t="s">
        <v>51</v>
      </c>
      <c r="Q1850">
        <v>5</v>
      </c>
      <c r="R1850" t="s">
        <v>88</v>
      </c>
      <c r="S1850" t="s">
        <v>79</v>
      </c>
      <c r="T1850">
        <v>83934</v>
      </c>
      <c r="U1850" s="1">
        <v>45373</v>
      </c>
      <c r="V1850" t="s">
        <v>72</v>
      </c>
      <c r="W1850">
        <v>859848</v>
      </c>
      <c r="X1850" t="s">
        <v>7841</v>
      </c>
      <c r="Y1850">
        <v>719</v>
      </c>
      <c r="Z1850">
        <v>1104</v>
      </c>
      <c r="AA1850">
        <v>8</v>
      </c>
      <c r="AB1850">
        <v>3532.8</v>
      </c>
      <c r="AC1850">
        <f>Table1_1[[#This Row],[Price]]*Table1_1[[#This Row],[Quantity]]</f>
        <v>8832</v>
      </c>
    </row>
    <row r="1851" spans="1:29" x14ac:dyDescent="0.3">
      <c r="A1851" t="s">
        <v>28</v>
      </c>
      <c r="B1851" t="s">
        <v>29</v>
      </c>
      <c r="C1851" t="s">
        <v>193</v>
      </c>
      <c r="D1851" t="s">
        <v>611</v>
      </c>
      <c r="E1851" t="s">
        <v>32</v>
      </c>
      <c r="F1851" t="s">
        <v>47</v>
      </c>
      <c r="G1851">
        <v>70</v>
      </c>
      <c r="H1851">
        <v>438744</v>
      </c>
      <c r="I1851" t="s">
        <v>34</v>
      </c>
      <c r="J1851" s="3">
        <v>44563</v>
      </c>
      <c r="K1851">
        <v>1200</v>
      </c>
      <c r="L1851" t="s">
        <v>7842</v>
      </c>
      <c r="M1851" t="s">
        <v>496</v>
      </c>
      <c r="N1851" t="s">
        <v>7843</v>
      </c>
      <c r="O1851" t="s">
        <v>7844</v>
      </c>
      <c r="P1851" t="s">
        <v>71</v>
      </c>
      <c r="Q1851">
        <v>10</v>
      </c>
      <c r="R1851" t="s">
        <v>88</v>
      </c>
      <c r="S1851" t="s">
        <v>79</v>
      </c>
      <c r="T1851">
        <v>55488</v>
      </c>
      <c r="U1851" s="1">
        <v>45483</v>
      </c>
      <c r="V1851" t="s">
        <v>126</v>
      </c>
      <c r="W1851">
        <v>876355</v>
      </c>
      <c r="X1851" t="s">
        <v>7845</v>
      </c>
      <c r="Y1851">
        <v>340</v>
      </c>
      <c r="Z1851">
        <v>1569</v>
      </c>
      <c r="AA1851">
        <v>3</v>
      </c>
      <c r="AB1851">
        <v>1882.8000000000002</v>
      </c>
      <c r="AC1851">
        <f>Table1_1[[#This Row],[Price]]*Table1_1[[#This Row],[Quantity]]</f>
        <v>4707</v>
      </c>
    </row>
    <row r="1852" spans="1:29" x14ac:dyDescent="0.3">
      <c r="A1852" t="s">
        <v>28</v>
      </c>
      <c r="B1852" t="s">
        <v>29</v>
      </c>
      <c r="C1852" t="s">
        <v>193</v>
      </c>
      <c r="D1852" t="s">
        <v>616</v>
      </c>
      <c r="E1852" t="s">
        <v>46</v>
      </c>
      <c r="F1852" t="s">
        <v>83</v>
      </c>
      <c r="G1852">
        <v>64</v>
      </c>
      <c r="H1852">
        <v>412046</v>
      </c>
      <c r="I1852" t="s">
        <v>34</v>
      </c>
      <c r="J1852" s="3">
        <v>44365</v>
      </c>
      <c r="K1852">
        <v>1000</v>
      </c>
      <c r="L1852" t="s">
        <v>7847</v>
      </c>
      <c r="M1852" t="s">
        <v>670</v>
      </c>
      <c r="N1852" t="s">
        <v>7848</v>
      </c>
      <c r="O1852" t="s">
        <v>7849</v>
      </c>
      <c r="P1852" t="s">
        <v>51</v>
      </c>
      <c r="Q1852">
        <v>16</v>
      </c>
      <c r="R1852" t="s">
        <v>40</v>
      </c>
      <c r="S1852" t="s">
        <v>79</v>
      </c>
      <c r="T1852">
        <v>38238</v>
      </c>
      <c r="U1852" s="1">
        <v>45616</v>
      </c>
      <c r="V1852" t="s">
        <v>42</v>
      </c>
      <c r="W1852">
        <v>672104</v>
      </c>
      <c r="X1852" t="s">
        <v>7850</v>
      </c>
      <c r="Y1852">
        <v>303</v>
      </c>
      <c r="Z1852">
        <v>2420</v>
      </c>
      <c r="AA1852">
        <v>6</v>
      </c>
      <c r="AB1852">
        <v>5808</v>
      </c>
      <c r="AC1852">
        <f>Table1_1[[#This Row],[Price]]*Table1_1[[#This Row],[Quantity]]</f>
        <v>14520</v>
      </c>
    </row>
    <row r="1853" spans="1:29" x14ac:dyDescent="0.3">
      <c r="A1853" t="s">
        <v>28</v>
      </c>
      <c r="B1853" t="s">
        <v>29</v>
      </c>
      <c r="C1853" t="s">
        <v>54</v>
      </c>
      <c r="D1853" t="s">
        <v>220</v>
      </c>
      <c r="E1853" t="s">
        <v>56</v>
      </c>
      <c r="F1853" t="s">
        <v>99</v>
      </c>
      <c r="G1853">
        <v>37</v>
      </c>
      <c r="H1853">
        <v>400463</v>
      </c>
      <c r="I1853" t="s">
        <v>34</v>
      </c>
      <c r="J1853" s="3">
        <v>45304</v>
      </c>
      <c r="K1853">
        <v>800</v>
      </c>
      <c r="L1853" t="s">
        <v>3186</v>
      </c>
      <c r="M1853" t="s">
        <v>1409</v>
      </c>
      <c r="N1853" t="s">
        <v>7851</v>
      </c>
      <c r="O1853" t="s">
        <v>7852</v>
      </c>
      <c r="P1853" t="s">
        <v>39</v>
      </c>
      <c r="Q1853">
        <v>12</v>
      </c>
      <c r="R1853" t="s">
        <v>88</v>
      </c>
      <c r="S1853" t="s">
        <v>41</v>
      </c>
      <c r="T1853">
        <v>53960</v>
      </c>
      <c r="U1853" s="1">
        <v>45475</v>
      </c>
      <c r="V1853" t="s">
        <v>126</v>
      </c>
      <c r="W1853">
        <v>988096</v>
      </c>
      <c r="X1853" t="s">
        <v>7853</v>
      </c>
      <c r="Y1853">
        <v>671</v>
      </c>
      <c r="Z1853">
        <v>980</v>
      </c>
      <c r="AA1853">
        <v>4</v>
      </c>
      <c r="AB1853">
        <v>1568</v>
      </c>
      <c r="AC1853">
        <f>Table1_1[[#This Row],[Price]]*Table1_1[[#This Row],[Quantity]]</f>
        <v>3920</v>
      </c>
    </row>
    <row r="1854" spans="1:29" x14ac:dyDescent="0.3">
      <c r="A1854" t="s">
        <v>28</v>
      </c>
      <c r="B1854" t="s">
        <v>29</v>
      </c>
      <c r="C1854" t="s">
        <v>30</v>
      </c>
      <c r="D1854" t="s">
        <v>182</v>
      </c>
      <c r="E1854" t="s">
        <v>46</v>
      </c>
      <c r="F1854" t="s">
        <v>106</v>
      </c>
      <c r="G1854">
        <v>57</v>
      </c>
      <c r="H1854">
        <v>430110</v>
      </c>
      <c r="I1854" t="s">
        <v>58</v>
      </c>
      <c r="J1854" s="3">
        <v>44392</v>
      </c>
      <c r="K1854">
        <v>1100</v>
      </c>
      <c r="L1854" t="s">
        <v>7854</v>
      </c>
      <c r="M1854" t="s">
        <v>244</v>
      </c>
      <c r="N1854" t="s">
        <v>7855</v>
      </c>
      <c r="O1854" t="s">
        <v>7856</v>
      </c>
      <c r="P1854" t="s">
        <v>51</v>
      </c>
      <c r="Q1854">
        <v>16</v>
      </c>
      <c r="R1854" t="s">
        <v>40</v>
      </c>
      <c r="S1854" t="s">
        <v>79</v>
      </c>
      <c r="T1854">
        <v>38806</v>
      </c>
      <c r="U1854" s="1">
        <v>45499</v>
      </c>
      <c r="V1854" t="s">
        <v>126</v>
      </c>
      <c r="W1854">
        <v>196863</v>
      </c>
      <c r="X1854" t="s">
        <v>7857</v>
      </c>
      <c r="Y1854">
        <v>526</v>
      </c>
      <c r="Z1854">
        <v>2052</v>
      </c>
      <c r="AA1854">
        <v>7</v>
      </c>
      <c r="AB1854">
        <v>5745.6</v>
      </c>
      <c r="AC1854">
        <f>Table1_1[[#This Row],[Price]]*Table1_1[[#This Row],[Quantity]]</f>
        <v>14364</v>
      </c>
    </row>
    <row r="1855" spans="1:29" x14ac:dyDescent="0.3">
      <c r="A1855" t="s">
        <v>28</v>
      </c>
      <c r="B1855" t="s">
        <v>29</v>
      </c>
      <c r="C1855" t="s">
        <v>91</v>
      </c>
      <c r="D1855" t="s">
        <v>261</v>
      </c>
      <c r="E1855" t="s">
        <v>56</v>
      </c>
      <c r="F1855" t="s">
        <v>113</v>
      </c>
      <c r="G1855">
        <v>41</v>
      </c>
      <c r="H1855">
        <v>439762</v>
      </c>
      <c r="I1855" t="s">
        <v>34</v>
      </c>
      <c r="J1855" s="3">
        <v>43950</v>
      </c>
      <c r="K1855">
        <v>1100</v>
      </c>
      <c r="L1855" t="s">
        <v>7858</v>
      </c>
      <c r="M1855" t="s">
        <v>244</v>
      </c>
      <c r="N1855" t="s">
        <v>7859</v>
      </c>
      <c r="O1855" t="s">
        <v>7860</v>
      </c>
      <c r="P1855" t="s">
        <v>87</v>
      </c>
      <c r="Q1855">
        <v>16</v>
      </c>
      <c r="R1855" t="s">
        <v>40</v>
      </c>
      <c r="S1855" t="s">
        <v>118</v>
      </c>
      <c r="T1855">
        <v>69732</v>
      </c>
      <c r="U1855" s="1">
        <v>45302</v>
      </c>
      <c r="V1855" t="s">
        <v>111</v>
      </c>
      <c r="W1855">
        <v>836013</v>
      </c>
      <c r="X1855" t="s">
        <v>7861</v>
      </c>
      <c r="Y1855">
        <v>881</v>
      </c>
      <c r="Z1855">
        <v>1392</v>
      </c>
      <c r="AA1855">
        <v>1</v>
      </c>
      <c r="AB1855">
        <v>556.80000000000007</v>
      </c>
      <c r="AC1855">
        <f>Table1_1[[#This Row],[Price]]*Table1_1[[#This Row],[Quantity]]</f>
        <v>1392</v>
      </c>
    </row>
    <row r="1856" spans="1:29" x14ac:dyDescent="0.3">
      <c r="A1856" t="s">
        <v>28</v>
      </c>
      <c r="B1856" t="s">
        <v>29</v>
      </c>
      <c r="C1856" t="s">
        <v>30</v>
      </c>
      <c r="D1856" t="s">
        <v>74</v>
      </c>
      <c r="E1856" t="s">
        <v>56</v>
      </c>
      <c r="F1856" t="s">
        <v>83</v>
      </c>
      <c r="G1856">
        <v>71</v>
      </c>
      <c r="H1856">
        <v>413066</v>
      </c>
      <c r="I1856" t="s">
        <v>58</v>
      </c>
      <c r="J1856" s="3">
        <v>44477</v>
      </c>
      <c r="K1856">
        <v>1400</v>
      </c>
      <c r="L1856" t="s">
        <v>7863</v>
      </c>
      <c r="M1856" t="s">
        <v>542</v>
      </c>
      <c r="N1856" t="s">
        <v>7864</v>
      </c>
      <c r="O1856" t="s">
        <v>7865</v>
      </c>
      <c r="P1856" t="s">
        <v>87</v>
      </c>
      <c r="Q1856">
        <v>15</v>
      </c>
      <c r="R1856" t="s">
        <v>88</v>
      </c>
      <c r="S1856" t="s">
        <v>63</v>
      </c>
      <c r="T1856">
        <v>10490</v>
      </c>
      <c r="U1856" s="1">
        <v>45605</v>
      </c>
      <c r="V1856" t="s">
        <v>42</v>
      </c>
      <c r="W1856">
        <v>278624</v>
      </c>
      <c r="X1856" t="s">
        <v>7866</v>
      </c>
      <c r="Y1856">
        <v>281</v>
      </c>
      <c r="Z1856">
        <v>2830</v>
      </c>
      <c r="AA1856">
        <v>5</v>
      </c>
      <c r="AB1856">
        <v>5660</v>
      </c>
      <c r="AC1856">
        <f>Table1_1[[#This Row],[Price]]*Table1_1[[#This Row],[Quantity]]</f>
        <v>14150</v>
      </c>
    </row>
    <row r="1857" spans="1:29" x14ac:dyDescent="0.3">
      <c r="A1857" t="s">
        <v>28</v>
      </c>
      <c r="B1857" t="s">
        <v>29</v>
      </c>
      <c r="C1857" t="s">
        <v>157</v>
      </c>
      <c r="D1857" t="s">
        <v>637</v>
      </c>
      <c r="E1857" t="s">
        <v>56</v>
      </c>
      <c r="F1857" t="s">
        <v>99</v>
      </c>
      <c r="G1857">
        <v>6</v>
      </c>
      <c r="H1857">
        <v>426282</v>
      </c>
      <c r="I1857" t="s">
        <v>34</v>
      </c>
      <c r="J1857" s="3">
        <v>43940</v>
      </c>
      <c r="K1857">
        <v>1100</v>
      </c>
      <c r="L1857" t="s">
        <v>7867</v>
      </c>
      <c r="M1857" t="s">
        <v>108</v>
      </c>
      <c r="N1857" t="s">
        <v>7868</v>
      </c>
      <c r="O1857" t="s">
        <v>7869</v>
      </c>
      <c r="P1857" t="s">
        <v>51</v>
      </c>
      <c r="Q1857">
        <v>11</v>
      </c>
      <c r="R1857" t="s">
        <v>40</v>
      </c>
      <c r="S1857" t="s">
        <v>63</v>
      </c>
      <c r="T1857">
        <v>44897</v>
      </c>
      <c r="U1857" s="1">
        <v>45477</v>
      </c>
      <c r="V1857" t="s">
        <v>126</v>
      </c>
      <c r="W1857">
        <v>386179</v>
      </c>
      <c r="X1857" t="s">
        <v>7870</v>
      </c>
      <c r="Y1857">
        <v>761</v>
      </c>
      <c r="Z1857">
        <v>2599</v>
      </c>
      <c r="AA1857">
        <v>7</v>
      </c>
      <c r="AB1857">
        <v>7277.2000000000007</v>
      </c>
      <c r="AC1857">
        <f>Table1_1[[#This Row],[Price]]*Table1_1[[#This Row],[Quantity]]</f>
        <v>18193</v>
      </c>
    </row>
    <row r="1858" spans="1:29" x14ac:dyDescent="0.3">
      <c r="A1858" t="s">
        <v>28</v>
      </c>
      <c r="B1858" t="s">
        <v>29</v>
      </c>
      <c r="C1858" t="s">
        <v>91</v>
      </c>
      <c r="D1858" t="s">
        <v>105</v>
      </c>
      <c r="E1858" t="s">
        <v>46</v>
      </c>
      <c r="F1858" t="s">
        <v>106</v>
      </c>
      <c r="G1858">
        <v>72</v>
      </c>
      <c r="H1858">
        <v>432276</v>
      </c>
      <c r="I1858" t="s">
        <v>34</v>
      </c>
      <c r="J1858" s="3">
        <v>44689</v>
      </c>
      <c r="K1858">
        <v>1100</v>
      </c>
      <c r="L1858" t="s">
        <v>7872</v>
      </c>
      <c r="M1858" t="s">
        <v>552</v>
      </c>
      <c r="N1858" t="s">
        <v>7873</v>
      </c>
      <c r="O1858" t="s">
        <v>7874</v>
      </c>
      <c r="P1858" t="s">
        <v>87</v>
      </c>
      <c r="Q1858">
        <v>3</v>
      </c>
      <c r="R1858" t="s">
        <v>40</v>
      </c>
      <c r="S1858" t="s">
        <v>118</v>
      </c>
      <c r="T1858">
        <v>23374</v>
      </c>
      <c r="U1858" s="1">
        <v>45452</v>
      </c>
      <c r="V1858" t="s">
        <v>52</v>
      </c>
      <c r="W1858">
        <v>965149</v>
      </c>
      <c r="X1858" t="s">
        <v>7875</v>
      </c>
      <c r="Y1858">
        <v>700</v>
      </c>
      <c r="Z1858">
        <v>1811</v>
      </c>
      <c r="AA1858">
        <v>7</v>
      </c>
      <c r="AB1858">
        <v>5070.8</v>
      </c>
      <c r="AC1858">
        <f>Table1_1[[#This Row],[Price]]*Table1_1[[#This Row],[Quantity]]</f>
        <v>12677</v>
      </c>
    </row>
    <row r="1859" spans="1:29" x14ac:dyDescent="0.3">
      <c r="A1859" t="s">
        <v>28</v>
      </c>
      <c r="B1859" t="s">
        <v>29</v>
      </c>
      <c r="C1859" t="s">
        <v>91</v>
      </c>
      <c r="D1859" t="s">
        <v>170</v>
      </c>
      <c r="E1859" t="s">
        <v>46</v>
      </c>
      <c r="F1859" t="s">
        <v>355</v>
      </c>
      <c r="G1859">
        <v>2</v>
      </c>
      <c r="H1859">
        <v>411857</v>
      </c>
      <c r="I1859" t="s">
        <v>34</v>
      </c>
      <c r="J1859" s="3">
        <v>44158</v>
      </c>
      <c r="K1859">
        <v>1200</v>
      </c>
      <c r="L1859" t="s">
        <v>7876</v>
      </c>
      <c r="M1859" t="s">
        <v>308</v>
      </c>
      <c r="N1859" t="s">
        <v>7877</v>
      </c>
      <c r="O1859" t="s">
        <v>7878</v>
      </c>
      <c r="P1859" t="s">
        <v>71</v>
      </c>
      <c r="Q1859">
        <v>20</v>
      </c>
      <c r="R1859" t="s">
        <v>88</v>
      </c>
      <c r="S1859" t="s">
        <v>41</v>
      </c>
      <c r="T1859">
        <v>54625</v>
      </c>
      <c r="U1859" s="1">
        <v>45357</v>
      </c>
      <c r="V1859" t="s">
        <v>72</v>
      </c>
      <c r="W1859">
        <v>231753</v>
      </c>
      <c r="X1859" t="s">
        <v>4242</v>
      </c>
      <c r="Y1859">
        <v>382</v>
      </c>
      <c r="Z1859">
        <v>2395</v>
      </c>
      <c r="AA1859">
        <v>2</v>
      </c>
      <c r="AB1859">
        <v>1916</v>
      </c>
      <c r="AC1859">
        <f>Table1_1[[#This Row],[Price]]*Table1_1[[#This Row],[Quantity]]</f>
        <v>4790</v>
      </c>
    </row>
    <row r="1860" spans="1:29" x14ac:dyDescent="0.3">
      <c r="A1860" t="s">
        <v>28</v>
      </c>
      <c r="B1860" t="s">
        <v>29</v>
      </c>
      <c r="C1860" t="s">
        <v>66</v>
      </c>
      <c r="D1860" t="s">
        <v>149</v>
      </c>
      <c r="E1860" t="s">
        <v>46</v>
      </c>
      <c r="F1860" t="s">
        <v>175</v>
      </c>
      <c r="G1860">
        <v>26</v>
      </c>
      <c r="H1860">
        <v>405060</v>
      </c>
      <c r="I1860" t="s">
        <v>34</v>
      </c>
      <c r="J1860" s="3">
        <v>45375</v>
      </c>
      <c r="K1860">
        <v>1300</v>
      </c>
      <c r="L1860" t="s">
        <v>7879</v>
      </c>
      <c r="M1860" t="s">
        <v>394</v>
      </c>
      <c r="N1860" t="s">
        <v>7880</v>
      </c>
      <c r="O1860" t="s">
        <v>7881</v>
      </c>
      <c r="P1860" t="s">
        <v>71</v>
      </c>
      <c r="Q1860">
        <v>18</v>
      </c>
      <c r="R1860" t="s">
        <v>40</v>
      </c>
      <c r="S1860" t="s">
        <v>41</v>
      </c>
      <c r="T1860">
        <v>40315</v>
      </c>
      <c r="U1860" s="1">
        <v>45379</v>
      </c>
      <c r="V1860" t="s">
        <v>72</v>
      </c>
      <c r="W1860">
        <v>255510</v>
      </c>
      <c r="X1860" t="s">
        <v>7882</v>
      </c>
      <c r="Y1860">
        <v>436</v>
      </c>
      <c r="Z1860">
        <v>2023</v>
      </c>
      <c r="AA1860">
        <v>1</v>
      </c>
      <c r="AB1860">
        <v>809.2</v>
      </c>
      <c r="AC1860">
        <f>Table1_1[[#This Row],[Price]]*Table1_1[[#This Row],[Quantity]]</f>
        <v>2023</v>
      </c>
    </row>
    <row r="1861" spans="1:29" x14ac:dyDescent="0.3">
      <c r="A1861" t="s">
        <v>28</v>
      </c>
      <c r="B1861" t="s">
        <v>29</v>
      </c>
      <c r="C1861" t="s">
        <v>54</v>
      </c>
      <c r="D1861" t="s">
        <v>621</v>
      </c>
      <c r="E1861" t="s">
        <v>32</v>
      </c>
      <c r="F1861" t="s">
        <v>113</v>
      </c>
      <c r="G1861">
        <v>43</v>
      </c>
      <c r="H1861">
        <v>436746</v>
      </c>
      <c r="I1861" t="s">
        <v>58</v>
      </c>
      <c r="J1861" s="3">
        <v>44279</v>
      </c>
      <c r="K1861">
        <v>1000</v>
      </c>
      <c r="L1861" t="s">
        <v>7883</v>
      </c>
      <c r="M1861" t="s">
        <v>2538</v>
      </c>
      <c r="N1861" t="s">
        <v>7884</v>
      </c>
      <c r="O1861" t="s">
        <v>7885</v>
      </c>
      <c r="P1861" t="s">
        <v>39</v>
      </c>
      <c r="Q1861">
        <v>8</v>
      </c>
      <c r="R1861" t="s">
        <v>88</v>
      </c>
      <c r="S1861" t="s">
        <v>41</v>
      </c>
      <c r="T1861">
        <v>91186</v>
      </c>
      <c r="U1861" s="1">
        <v>45572</v>
      </c>
      <c r="V1861" t="s">
        <v>155</v>
      </c>
      <c r="W1861">
        <v>572533</v>
      </c>
      <c r="X1861" t="s">
        <v>7886</v>
      </c>
      <c r="Y1861">
        <v>330</v>
      </c>
      <c r="Z1861">
        <v>896</v>
      </c>
      <c r="AA1861">
        <v>6</v>
      </c>
      <c r="AB1861">
        <v>2150.4</v>
      </c>
      <c r="AC1861">
        <f>Table1_1[[#This Row],[Price]]*Table1_1[[#This Row],[Quantity]]</f>
        <v>5376</v>
      </c>
    </row>
    <row r="1862" spans="1:29" x14ac:dyDescent="0.3">
      <c r="A1862" t="s">
        <v>28</v>
      </c>
      <c r="B1862" t="s">
        <v>29</v>
      </c>
      <c r="C1862" t="s">
        <v>148</v>
      </c>
      <c r="D1862" t="s">
        <v>566</v>
      </c>
      <c r="E1862" t="s">
        <v>56</v>
      </c>
      <c r="F1862" t="s">
        <v>47</v>
      </c>
      <c r="G1862">
        <v>2</v>
      </c>
      <c r="H1862">
        <v>426850</v>
      </c>
      <c r="I1862" t="s">
        <v>58</v>
      </c>
      <c r="J1862" s="3">
        <v>45371</v>
      </c>
      <c r="K1862">
        <v>1200</v>
      </c>
      <c r="L1862" t="s">
        <v>7887</v>
      </c>
      <c r="M1862" t="s">
        <v>351</v>
      </c>
      <c r="N1862" t="s">
        <v>7888</v>
      </c>
      <c r="O1862" t="s">
        <v>7889</v>
      </c>
      <c r="P1862" t="s">
        <v>39</v>
      </c>
      <c r="Q1862">
        <v>11</v>
      </c>
      <c r="R1862" t="s">
        <v>40</v>
      </c>
      <c r="S1862" t="s">
        <v>63</v>
      </c>
      <c r="T1862">
        <v>99587</v>
      </c>
      <c r="U1862" s="1">
        <v>45592</v>
      </c>
      <c r="V1862" t="s">
        <v>155</v>
      </c>
      <c r="W1862">
        <v>112351</v>
      </c>
      <c r="X1862" t="s">
        <v>1963</v>
      </c>
      <c r="Y1862">
        <v>792</v>
      </c>
      <c r="Z1862">
        <v>1749</v>
      </c>
      <c r="AA1862">
        <v>7</v>
      </c>
      <c r="AB1862">
        <v>4897.2</v>
      </c>
      <c r="AC1862">
        <f>Table1_1[[#This Row],[Price]]*Table1_1[[#This Row],[Quantity]]</f>
        <v>12243</v>
      </c>
    </row>
    <row r="1863" spans="1:29" x14ac:dyDescent="0.3">
      <c r="A1863" t="s">
        <v>28</v>
      </c>
      <c r="B1863" t="s">
        <v>29</v>
      </c>
      <c r="C1863" t="s">
        <v>54</v>
      </c>
      <c r="D1863" t="s">
        <v>380</v>
      </c>
      <c r="E1863" t="s">
        <v>32</v>
      </c>
      <c r="F1863" t="s">
        <v>99</v>
      </c>
      <c r="G1863">
        <v>72</v>
      </c>
      <c r="H1863">
        <v>429393</v>
      </c>
      <c r="I1863" t="s">
        <v>34</v>
      </c>
      <c r="J1863" s="3">
        <v>45208</v>
      </c>
      <c r="K1863">
        <v>1400</v>
      </c>
      <c r="L1863" t="s">
        <v>7890</v>
      </c>
      <c r="M1863" t="s">
        <v>1305</v>
      </c>
      <c r="N1863" t="s">
        <v>7891</v>
      </c>
      <c r="O1863">
        <v>7394225362</v>
      </c>
      <c r="P1863" t="s">
        <v>39</v>
      </c>
      <c r="Q1863">
        <v>8</v>
      </c>
      <c r="R1863" t="s">
        <v>40</v>
      </c>
      <c r="S1863" t="s">
        <v>41</v>
      </c>
      <c r="T1863">
        <v>51315</v>
      </c>
      <c r="U1863" s="1">
        <v>45459</v>
      </c>
      <c r="V1863" t="s">
        <v>52</v>
      </c>
      <c r="W1863">
        <v>705311</v>
      </c>
      <c r="X1863" t="s">
        <v>7892</v>
      </c>
      <c r="Y1863">
        <v>513</v>
      </c>
      <c r="Z1863">
        <v>2674</v>
      </c>
      <c r="AA1863">
        <v>7</v>
      </c>
      <c r="AB1863">
        <v>7487.2000000000007</v>
      </c>
      <c r="AC1863">
        <f>Table1_1[[#This Row],[Price]]*Table1_1[[#This Row],[Quantity]]</f>
        <v>18718</v>
      </c>
    </row>
    <row r="1864" spans="1:29" x14ac:dyDescent="0.3">
      <c r="A1864" t="s">
        <v>28</v>
      </c>
      <c r="B1864" t="s">
        <v>29</v>
      </c>
      <c r="C1864" t="s">
        <v>91</v>
      </c>
      <c r="D1864" t="s">
        <v>187</v>
      </c>
      <c r="E1864" t="s">
        <v>46</v>
      </c>
      <c r="F1864" t="s">
        <v>47</v>
      </c>
      <c r="G1864">
        <v>55</v>
      </c>
      <c r="H1864">
        <v>434444</v>
      </c>
      <c r="I1864" t="s">
        <v>58</v>
      </c>
      <c r="J1864" s="3">
        <v>44875</v>
      </c>
      <c r="K1864">
        <v>1300</v>
      </c>
      <c r="L1864" t="s">
        <v>7893</v>
      </c>
      <c r="M1864" t="s">
        <v>1147</v>
      </c>
      <c r="N1864" t="s">
        <v>7894</v>
      </c>
      <c r="O1864" t="s">
        <v>7895</v>
      </c>
      <c r="P1864" t="s">
        <v>51</v>
      </c>
      <c r="Q1864">
        <v>8</v>
      </c>
      <c r="R1864" t="s">
        <v>40</v>
      </c>
      <c r="S1864" t="s">
        <v>41</v>
      </c>
      <c r="T1864">
        <v>24868</v>
      </c>
      <c r="U1864" s="1">
        <v>45480</v>
      </c>
      <c r="V1864" t="s">
        <v>126</v>
      </c>
      <c r="W1864">
        <v>977296</v>
      </c>
      <c r="X1864" t="s">
        <v>7896</v>
      </c>
      <c r="Y1864">
        <v>638</v>
      </c>
      <c r="Z1864">
        <v>2636</v>
      </c>
      <c r="AA1864">
        <v>1</v>
      </c>
      <c r="AB1864">
        <v>1054.4000000000001</v>
      </c>
      <c r="AC1864">
        <f>Table1_1[[#This Row],[Price]]*Table1_1[[#This Row],[Quantity]]</f>
        <v>2636</v>
      </c>
    </row>
    <row r="1865" spans="1:29" x14ac:dyDescent="0.3">
      <c r="A1865" t="s">
        <v>28</v>
      </c>
      <c r="B1865" t="s">
        <v>29</v>
      </c>
      <c r="C1865" t="s">
        <v>30</v>
      </c>
      <c r="D1865" t="s">
        <v>82</v>
      </c>
      <c r="E1865" t="s">
        <v>46</v>
      </c>
      <c r="F1865" t="s">
        <v>135</v>
      </c>
      <c r="G1865">
        <v>35</v>
      </c>
      <c r="H1865">
        <v>411179</v>
      </c>
      <c r="I1865" t="s">
        <v>34</v>
      </c>
      <c r="J1865" s="3">
        <v>45032</v>
      </c>
      <c r="K1865">
        <v>1100</v>
      </c>
      <c r="L1865" t="s">
        <v>7897</v>
      </c>
      <c r="M1865" t="s">
        <v>895</v>
      </c>
      <c r="N1865" t="s">
        <v>7898</v>
      </c>
      <c r="O1865" t="s">
        <v>7899</v>
      </c>
      <c r="P1865" t="s">
        <v>71</v>
      </c>
      <c r="Q1865">
        <v>9</v>
      </c>
      <c r="R1865" t="s">
        <v>88</v>
      </c>
      <c r="S1865" t="s">
        <v>118</v>
      </c>
      <c r="T1865">
        <v>37804</v>
      </c>
      <c r="U1865" s="1">
        <v>45348</v>
      </c>
      <c r="V1865" t="s">
        <v>119</v>
      </c>
      <c r="W1865">
        <v>653423</v>
      </c>
      <c r="X1865" t="s">
        <v>7900</v>
      </c>
      <c r="Y1865">
        <v>595</v>
      </c>
      <c r="Z1865">
        <v>1100</v>
      </c>
      <c r="AA1865">
        <v>2</v>
      </c>
      <c r="AB1865">
        <v>880</v>
      </c>
      <c r="AC1865">
        <f>Table1_1[[#This Row],[Price]]*Table1_1[[#This Row],[Quantity]]</f>
        <v>2200</v>
      </c>
    </row>
    <row r="1866" spans="1:29" x14ac:dyDescent="0.3">
      <c r="A1866" t="s">
        <v>28</v>
      </c>
      <c r="B1866" t="s">
        <v>29</v>
      </c>
      <c r="C1866" t="s">
        <v>91</v>
      </c>
      <c r="D1866" t="s">
        <v>524</v>
      </c>
      <c r="E1866" t="s">
        <v>56</v>
      </c>
      <c r="F1866" t="s">
        <v>355</v>
      </c>
      <c r="G1866">
        <v>6</v>
      </c>
      <c r="H1866">
        <v>401021</v>
      </c>
      <c r="I1866" t="s">
        <v>34</v>
      </c>
      <c r="J1866" s="3">
        <v>45426</v>
      </c>
      <c r="K1866">
        <v>800</v>
      </c>
      <c r="L1866" t="s">
        <v>7901</v>
      </c>
      <c r="M1866" t="s">
        <v>195</v>
      </c>
      <c r="N1866" t="s">
        <v>7902</v>
      </c>
      <c r="O1866" t="s">
        <v>7903</v>
      </c>
      <c r="P1866" t="s">
        <v>71</v>
      </c>
      <c r="Q1866">
        <v>9</v>
      </c>
      <c r="R1866" t="s">
        <v>88</v>
      </c>
      <c r="S1866" t="s">
        <v>118</v>
      </c>
      <c r="T1866">
        <v>94159</v>
      </c>
      <c r="U1866" s="1">
        <v>45424</v>
      </c>
      <c r="V1866" t="s">
        <v>140</v>
      </c>
      <c r="W1866">
        <v>765660</v>
      </c>
      <c r="X1866" t="s">
        <v>7904</v>
      </c>
      <c r="Y1866">
        <v>826</v>
      </c>
      <c r="Z1866">
        <v>2633</v>
      </c>
      <c r="AA1866">
        <v>2</v>
      </c>
      <c r="AB1866">
        <v>2106.4</v>
      </c>
      <c r="AC1866">
        <f>Table1_1[[#This Row],[Price]]*Table1_1[[#This Row],[Quantity]]</f>
        <v>5266</v>
      </c>
    </row>
    <row r="1867" spans="1:29" x14ac:dyDescent="0.3">
      <c r="A1867" t="s">
        <v>28</v>
      </c>
      <c r="B1867" t="s">
        <v>29</v>
      </c>
      <c r="C1867" t="s">
        <v>54</v>
      </c>
      <c r="D1867" t="s">
        <v>291</v>
      </c>
      <c r="E1867" t="s">
        <v>32</v>
      </c>
      <c r="F1867" t="s">
        <v>135</v>
      </c>
      <c r="G1867">
        <v>72</v>
      </c>
      <c r="H1867">
        <v>436378</v>
      </c>
      <c r="I1867" t="s">
        <v>34</v>
      </c>
      <c r="J1867" s="3">
        <v>45035</v>
      </c>
      <c r="K1867">
        <v>1000</v>
      </c>
      <c r="L1867" t="s">
        <v>7905</v>
      </c>
      <c r="M1867" t="s">
        <v>2538</v>
      </c>
      <c r="N1867" t="s">
        <v>7906</v>
      </c>
      <c r="O1867" t="s">
        <v>7907</v>
      </c>
      <c r="P1867" t="s">
        <v>87</v>
      </c>
      <c r="Q1867">
        <v>11</v>
      </c>
      <c r="R1867" t="s">
        <v>40</v>
      </c>
      <c r="S1867" t="s">
        <v>41</v>
      </c>
      <c r="T1867">
        <v>47442</v>
      </c>
      <c r="U1867" s="1">
        <v>45476</v>
      </c>
      <c r="V1867" t="s">
        <v>126</v>
      </c>
      <c r="W1867">
        <v>491752</v>
      </c>
      <c r="X1867" t="s">
        <v>1614</v>
      </c>
      <c r="Y1867">
        <v>868</v>
      </c>
      <c r="Z1867">
        <v>738</v>
      </c>
      <c r="AA1867">
        <v>1</v>
      </c>
      <c r="AB1867">
        <v>295.2</v>
      </c>
      <c r="AC1867">
        <f>Table1_1[[#This Row],[Price]]*Table1_1[[#This Row],[Quantity]]</f>
        <v>738</v>
      </c>
    </row>
    <row r="1868" spans="1:29" x14ac:dyDescent="0.3">
      <c r="A1868" t="s">
        <v>28</v>
      </c>
      <c r="B1868" t="s">
        <v>29</v>
      </c>
      <c r="C1868" t="s">
        <v>157</v>
      </c>
      <c r="D1868" t="s">
        <v>220</v>
      </c>
      <c r="E1868" t="s">
        <v>46</v>
      </c>
      <c r="F1868" t="s">
        <v>150</v>
      </c>
      <c r="G1868">
        <v>90</v>
      </c>
      <c r="H1868">
        <v>436201</v>
      </c>
      <c r="I1868" t="s">
        <v>58</v>
      </c>
      <c r="J1868" s="3">
        <v>45052</v>
      </c>
      <c r="K1868">
        <v>1400</v>
      </c>
      <c r="L1868" t="s">
        <v>7908</v>
      </c>
      <c r="M1868" t="s">
        <v>680</v>
      </c>
      <c r="N1868" t="s">
        <v>7909</v>
      </c>
      <c r="O1868" t="s">
        <v>7910</v>
      </c>
      <c r="P1868" t="s">
        <v>71</v>
      </c>
      <c r="Q1868">
        <v>15</v>
      </c>
      <c r="R1868" t="s">
        <v>40</v>
      </c>
      <c r="S1868" t="s">
        <v>63</v>
      </c>
      <c r="T1868">
        <v>29239</v>
      </c>
      <c r="U1868" s="1">
        <v>45301</v>
      </c>
      <c r="V1868" t="s">
        <v>111</v>
      </c>
      <c r="W1868">
        <v>967685</v>
      </c>
      <c r="X1868" t="s">
        <v>7911</v>
      </c>
      <c r="Y1868">
        <v>625</v>
      </c>
      <c r="Z1868">
        <v>1645</v>
      </c>
      <c r="AA1868">
        <v>3</v>
      </c>
      <c r="AB1868">
        <v>1974</v>
      </c>
      <c r="AC1868">
        <f>Table1_1[[#This Row],[Price]]*Table1_1[[#This Row],[Quantity]]</f>
        <v>4935</v>
      </c>
    </row>
    <row r="1869" spans="1:29" x14ac:dyDescent="0.3">
      <c r="A1869" t="s">
        <v>28</v>
      </c>
      <c r="B1869" t="s">
        <v>29</v>
      </c>
      <c r="C1869" t="s">
        <v>148</v>
      </c>
      <c r="D1869" t="s">
        <v>142</v>
      </c>
      <c r="E1869" t="s">
        <v>56</v>
      </c>
      <c r="F1869" t="s">
        <v>355</v>
      </c>
      <c r="G1869">
        <v>95</v>
      </c>
      <c r="H1869">
        <v>427185</v>
      </c>
      <c r="I1869" t="s">
        <v>58</v>
      </c>
      <c r="J1869" s="3">
        <v>44494</v>
      </c>
      <c r="K1869">
        <v>1300</v>
      </c>
      <c r="L1869" t="s">
        <v>7912</v>
      </c>
      <c r="M1869" t="s">
        <v>1017</v>
      </c>
      <c r="N1869" t="s">
        <v>7913</v>
      </c>
      <c r="O1869" t="s">
        <v>7914</v>
      </c>
      <c r="P1869" t="s">
        <v>87</v>
      </c>
      <c r="Q1869">
        <v>10</v>
      </c>
      <c r="R1869" t="s">
        <v>40</v>
      </c>
      <c r="S1869" t="s">
        <v>41</v>
      </c>
      <c r="T1869">
        <v>44098</v>
      </c>
      <c r="U1869" s="1">
        <v>45314</v>
      </c>
      <c r="V1869" t="s">
        <v>111</v>
      </c>
      <c r="W1869">
        <v>673134</v>
      </c>
      <c r="X1869" t="s">
        <v>7915</v>
      </c>
      <c r="Y1869">
        <v>855</v>
      </c>
      <c r="Z1869">
        <v>2552</v>
      </c>
      <c r="AA1869">
        <v>5</v>
      </c>
      <c r="AB1869">
        <v>5104</v>
      </c>
      <c r="AC1869">
        <f>Table1_1[[#This Row],[Price]]*Table1_1[[#This Row],[Quantity]]</f>
        <v>12760</v>
      </c>
    </row>
    <row r="1870" spans="1:29" x14ac:dyDescent="0.3">
      <c r="A1870" t="s">
        <v>28</v>
      </c>
      <c r="B1870" t="s">
        <v>29</v>
      </c>
      <c r="C1870" t="s">
        <v>54</v>
      </c>
      <c r="D1870" t="s">
        <v>142</v>
      </c>
      <c r="E1870" t="s">
        <v>56</v>
      </c>
      <c r="F1870" t="s">
        <v>47</v>
      </c>
      <c r="G1870">
        <v>70</v>
      </c>
      <c r="H1870">
        <v>411447</v>
      </c>
      <c r="I1870" t="s">
        <v>58</v>
      </c>
      <c r="J1870" s="3">
        <v>45524</v>
      </c>
      <c r="K1870">
        <v>1000</v>
      </c>
      <c r="L1870" t="s">
        <v>7916</v>
      </c>
      <c r="M1870" t="s">
        <v>137</v>
      </c>
      <c r="N1870" t="s">
        <v>7917</v>
      </c>
      <c r="O1870" t="s">
        <v>7918</v>
      </c>
      <c r="P1870" t="s">
        <v>39</v>
      </c>
      <c r="Q1870">
        <v>5</v>
      </c>
      <c r="R1870" t="s">
        <v>88</v>
      </c>
      <c r="S1870" t="s">
        <v>79</v>
      </c>
      <c r="T1870">
        <v>27848</v>
      </c>
      <c r="U1870" s="1">
        <v>45361</v>
      </c>
      <c r="V1870" t="s">
        <v>72</v>
      </c>
      <c r="W1870">
        <v>577581</v>
      </c>
      <c r="X1870" t="s">
        <v>7919</v>
      </c>
      <c r="Y1870">
        <v>342</v>
      </c>
      <c r="Z1870">
        <v>2047</v>
      </c>
      <c r="AA1870">
        <v>4</v>
      </c>
      <c r="AB1870">
        <v>3275.2000000000003</v>
      </c>
      <c r="AC1870">
        <f>Table1_1[[#This Row],[Price]]*Table1_1[[#This Row],[Quantity]]</f>
        <v>8188</v>
      </c>
    </row>
    <row r="1871" spans="1:29" x14ac:dyDescent="0.3">
      <c r="A1871" t="s">
        <v>28</v>
      </c>
      <c r="B1871" t="s">
        <v>29</v>
      </c>
      <c r="C1871" t="s">
        <v>148</v>
      </c>
      <c r="D1871" t="s">
        <v>142</v>
      </c>
      <c r="E1871" t="s">
        <v>32</v>
      </c>
      <c r="F1871" t="s">
        <v>99</v>
      </c>
      <c r="G1871">
        <v>82</v>
      </c>
      <c r="H1871">
        <v>405888</v>
      </c>
      <c r="I1871" t="s">
        <v>58</v>
      </c>
      <c r="J1871" s="3">
        <v>44954</v>
      </c>
      <c r="K1871">
        <v>1200</v>
      </c>
      <c r="L1871" t="s">
        <v>7921</v>
      </c>
      <c r="M1871" t="s">
        <v>232</v>
      </c>
      <c r="N1871" t="s">
        <v>7922</v>
      </c>
      <c r="O1871" t="s">
        <v>7923</v>
      </c>
      <c r="P1871" t="s">
        <v>71</v>
      </c>
      <c r="Q1871">
        <v>6</v>
      </c>
      <c r="R1871" t="s">
        <v>40</v>
      </c>
      <c r="S1871" t="s">
        <v>63</v>
      </c>
      <c r="T1871">
        <v>67477</v>
      </c>
      <c r="U1871" s="1">
        <v>45502</v>
      </c>
      <c r="V1871" t="s">
        <v>126</v>
      </c>
      <c r="W1871">
        <v>628302</v>
      </c>
      <c r="X1871" t="s">
        <v>7924</v>
      </c>
      <c r="Y1871">
        <v>259</v>
      </c>
      <c r="Z1871">
        <v>1014</v>
      </c>
      <c r="AA1871">
        <v>1</v>
      </c>
      <c r="AB1871">
        <v>405.6</v>
      </c>
      <c r="AC1871">
        <f>Table1_1[[#This Row],[Price]]*Table1_1[[#This Row],[Quantity]]</f>
        <v>1014</v>
      </c>
    </row>
    <row r="1872" spans="1:29" x14ac:dyDescent="0.3">
      <c r="A1872" t="s">
        <v>28</v>
      </c>
      <c r="B1872" t="s">
        <v>29</v>
      </c>
      <c r="C1872" t="s">
        <v>54</v>
      </c>
      <c r="D1872" t="s">
        <v>182</v>
      </c>
      <c r="E1872" t="s">
        <v>46</v>
      </c>
      <c r="F1872" t="s">
        <v>175</v>
      </c>
      <c r="G1872">
        <v>92</v>
      </c>
      <c r="H1872">
        <v>430205</v>
      </c>
      <c r="I1872" t="s">
        <v>58</v>
      </c>
      <c r="J1872" s="3">
        <v>45588</v>
      </c>
      <c r="K1872">
        <v>1100</v>
      </c>
      <c r="L1872" t="s">
        <v>7925</v>
      </c>
      <c r="M1872" t="s">
        <v>189</v>
      </c>
      <c r="N1872" t="s">
        <v>7926</v>
      </c>
      <c r="O1872" t="s">
        <v>7927</v>
      </c>
      <c r="P1872" t="s">
        <v>87</v>
      </c>
      <c r="Q1872">
        <v>17</v>
      </c>
      <c r="R1872" t="s">
        <v>88</v>
      </c>
      <c r="S1872" t="s">
        <v>41</v>
      </c>
      <c r="T1872">
        <v>18831</v>
      </c>
      <c r="U1872" s="1">
        <v>45544</v>
      </c>
      <c r="V1872" t="s">
        <v>180</v>
      </c>
      <c r="W1872">
        <v>884774</v>
      </c>
      <c r="X1872" t="s">
        <v>7928</v>
      </c>
      <c r="Y1872">
        <v>401</v>
      </c>
      <c r="Z1872">
        <v>1004</v>
      </c>
      <c r="AA1872">
        <v>1</v>
      </c>
      <c r="AB1872">
        <v>401.6</v>
      </c>
      <c r="AC1872">
        <f>Table1_1[[#This Row],[Price]]*Table1_1[[#This Row],[Quantity]]</f>
        <v>1004</v>
      </c>
    </row>
    <row r="1873" spans="1:29" x14ac:dyDescent="0.3">
      <c r="A1873" t="s">
        <v>28</v>
      </c>
      <c r="B1873" t="s">
        <v>29</v>
      </c>
      <c r="C1873" t="s">
        <v>193</v>
      </c>
      <c r="D1873" t="s">
        <v>621</v>
      </c>
      <c r="E1873" t="s">
        <v>46</v>
      </c>
      <c r="F1873" t="s">
        <v>47</v>
      </c>
      <c r="G1873">
        <v>57</v>
      </c>
      <c r="H1873">
        <v>432470</v>
      </c>
      <c r="I1873" t="s">
        <v>34</v>
      </c>
      <c r="J1873" s="3">
        <v>45444</v>
      </c>
      <c r="K1873">
        <v>1200</v>
      </c>
      <c r="L1873" t="s">
        <v>7929</v>
      </c>
      <c r="M1873" t="s">
        <v>137</v>
      </c>
      <c r="N1873" t="s">
        <v>7930</v>
      </c>
      <c r="O1873" t="s">
        <v>7931</v>
      </c>
      <c r="P1873" t="s">
        <v>39</v>
      </c>
      <c r="Q1873">
        <v>3</v>
      </c>
      <c r="R1873" t="s">
        <v>88</v>
      </c>
      <c r="S1873" t="s">
        <v>79</v>
      </c>
      <c r="T1873">
        <v>89827</v>
      </c>
      <c r="U1873" s="1">
        <v>45611</v>
      </c>
      <c r="V1873" t="s">
        <v>42</v>
      </c>
      <c r="W1873">
        <v>337486</v>
      </c>
      <c r="X1873" t="s">
        <v>7932</v>
      </c>
      <c r="Y1873">
        <v>584</v>
      </c>
      <c r="Z1873">
        <v>2821</v>
      </c>
      <c r="AA1873">
        <v>2</v>
      </c>
      <c r="AB1873">
        <v>2256.8000000000002</v>
      </c>
      <c r="AC1873">
        <f>Table1_1[[#This Row],[Price]]*Table1_1[[#This Row],[Quantity]]</f>
        <v>5642</v>
      </c>
    </row>
    <row r="1874" spans="1:29" x14ac:dyDescent="0.3">
      <c r="A1874" t="s">
        <v>28</v>
      </c>
      <c r="B1874" t="s">
        <v>29</v>
      </c>
      <c r="C1874" t="s">
        <v>44</v>
      </c>
      <c r="D1874" t="s">
        <v>524</v>
      </c>
      <c r="E1874" t="s">
        <v>56</v>
      </c>
      <c r="F1874" t="s">
        <v>99</v>
      </c>
      <c r="G1874">
        <v>43</v>
      </c>
      <c r="H1874">
        <v>402250</v>
      </c>
      <c r="I1874" t="s">
        <v>58</v>
      </c>
      <c r="J1874" s="3">
        <v>45000</v>
      </c>
      <c r="K1874">
        <v>1000</v>
      </c>
      <c r="L1874" t="s">
        <v>7933</v>
      </c>
      <c r="M1874" t="s">
        <v>856</v>
      </c>
      <c r="N1874" t="s">
        <v>7934</v>
      </c>
      <c r="O1874" t="s">
        <v>7935</v>
      </c>
      <c r="P1874" t="s">
        <v>39</v>
      </c>
      <c r="Q1874">
        <v>20</v>
      </c>
      <c r="R1874" t="s">
        <v>88</v>
      </c>
      <c r="S1874" t="s">
        <v>118</v>
      </c>
      <c r="T1874">
        <v>62756</v>
      </c>
      <c r="U1874" s="1">
        <v>45439</v>
      </c>
      <c r="V1874" t="s">
        <v>140</v>
      </c>
      <c r="W1874">
        <v>917768</v>
      </c>
      <c r="X1874" t="s">
        <v>7936</v>
      </c>
      <c r="Y1874">
        <v>795</v>
      </c>
      <c r="Z1874">
        <v>2368</v>
      </c>
      <c r="AA1874">
        <v>6</v>
      </c>
      <c r="AB1874">
        <v>5683.2000000000007</v>
      </c>
      <c r="AC1874">
        <f>Table1_1[[#This Row],[Price]]*Table1_1[[#This Row],[Quantity]]</f>
        <v>14208</v>
      </c>
    </row>
    <row r="1875" spans="1:29" x14ac:dyDescent="0.3">
      <c r="A1875" t="s">
        <v>28</v>
      </c>
      <c r="B1875" t="s">
        <v>29</v>
      </c>
      <c r="C1875" t="s">
        <v>148</v>
      </c>
      <c r="D1875" t="s">
        <v>45</v>
      </c>
      <c r="E1875" t="s">
        <v>32</v>
      </c>
      <c r="F1875" t="s">
        <v>83</v>
      </c>
      <c r="G1875">
        <v>59</v>
      </c>
      <c r="H1875">
        <v>435130</v>
      </c>
      <c r="I1875" t="s">
        <v>58</v>
      </c>
      <c r="J1875" s="3">
        <v>44677</v>
      </c>
      <c r="K1875">
        <v>800</v>
      </c>
      <c r="L1875" t="s">
        <v>7938</v>
      </c>
      <c r="M1875" t="s">
        <v>239</v>
      </c>
      <c r="N1875" t="s">
        <v>7939</v>
      </c>
      <c r="O1875" t="s">
        <v>7940</v>
      </c>
      <c r="P1875" t="s">
        <v>87</v>
      </c>
      <c r="Q1875">
        <v>12</v>
      </c>
      <c r="R1875" t="s">
        <v>88</v>
      </c>
      <c r="S1875" t="s">
        <v>41</v>
      </c>
      <c r="T1875">
        <v>48266</v>
      </c>
      <c r="U1875" s="1">
        <v>45351</v>
      </c>
      <c r="V1875" t="s">
        <v>119</v>
      </c>
      <c r="W1875">
        <v>967654</v>
      </c>
      <c r="X1875" t="s">
        <v>7941</v>
      </c>
      <c r="Y1875">
        <v>705</v>
      </c>
      <c r="Z1875">
        <v>1201</v>
      </c>
      <c r="AA1875">
        <v>6</v>
      </c>
      <c r="AB1875">
        <v>2882.4</v>
      </c>
      <c r="AC1875">
        <f>Table1_1[[#This Row],[Price]]*Table1_1[[#This Row],[Quantity]]</f>
        <v>7206</v>
      </c>
    </row>
    <row r="1876" spans="1:29" x14ac:dyDescent="0.3">
      <c r="A1876" t="s">
        <v>28</v>
      </c>
      <c r="B1876" t="s">
        <v>29</v>
      </c>
      <c r="C1876" t="s">
        <v>91</v>
      </c>
      <c r="D1876" t="s">
        <v>227</v>
      </c>
      <c r="E1876" t="s">
        <v>32</v>
      </c>
      <c r="F1876" t="s">
        <v>113</v>
      </c>
      <c r="G1876">
        <v>9</v>
      </c>
      <c r="H1876">
        <v>400631</v>
      </c>
      <c r="I1876" t="s">
        <v>58</v>
      </c>
      <c r="J1876" s="3">
        <v>45499</v>
      </c>
      <c r="K1876">
        <v>1300</v>
      </c>
      <c r="L1876" t="s">
        <v>7942</v>
      </c>
      <c r="M1876" t="s">
        <v>345</v>
      </c>
      <c r="N1876" t="s">
        <v>7943</v>
      </c>
      <c r="O1876" t="s">
        <v>7944</v>
      </c>
      <c r="P1876" t="s">
        <v>51</v>
      </c>
      <c r="Q1876">
        <v>19</v>
      </c>
      <c r="R1876" t="s">
        <v>88</v>
      </c>
      <c r="S1876" t="s">
        <v>63</v>
      </c>
      <c r="T1876">
        <v>52003</v>
      </c>
      <c r="U1876" s="1">
        <v>45552</v>
      </c>
      <c r="V1876" t="s">
        <v>180</v>
      </c>
      <c r="W1876">
        <v>515049</v>
      </c>
      <c r="X1876" t="s">
        <v>7945</v>
      </c>
      <c r="Y1876">
        <v>206</v>
      </c>
      <c r="Z1876">
        <v>2731</v>
      </c>
      <c r="AA1876">
        <v>1</v>
      </c>
      <c r="AB1876">
        <v>1092.4000000000001</v>
      </c>
      <c r="AC1876">
        <f>Table1_1[[#This Row],[Price]]*Table1_1[[#This Row],[Quantity]]</f>
        <v>2731</v>
      </c>
    </row>
    <row r="1877" spans="1:29" x14ac:dyDescent="0.3">
      <c r="A1877" t="s">
        <v>28</v>
      </c>
      <c r="B1877" t="s">
        <v>29</v>
      </c>
      <c r="C1877" t="s">
        <v>157</v>
      </c>
      <c r="D1877" t="s">
        <v>31</v>
      </c>
      <c r="E1877" t="s">
        <v>46</v>
      </c>
      <c r="F1877" t="s">
        <v>355</v>
      </c>
      <c r="G1877">
        <v>89</v>
      </c>
      <c r="H1877">
        <v>404942</v>
      </c>
      <c r="I1877" t="s">
        <v>34</v>
      </c>
      <c r="J1877" s="3">
        <v>44907</v>
      </c>
      <c r="K1877">
        <v>950</v>
      </c>
      <c r="L1877" t="s">
        <v>7946</v>
      </c>
      <c r="M1877" t="s">
        <v>137</v>
      </c>
      <c r="N1877" t="s">
        <v>7947</v>
      </c>
      <c r="O1877" t="s">
        <v>7948</v>
      </c>
      <c r="P1877" t="s">
        <v>71</v>
      </c>
      <c r="Q1877">
        <v>15</v>
      </c>
      <c r="R1877" t="s">
        <v>40</v>
      </c>
      <c r="S1877" t="s">
        <v>118</v>
      </c>
      <c r="T1877">
        <v>24868</v>
      </c>
      <c r="U1877" s="1">
        <v>45363</v>
      </c>
      <c r="V1877" t="s">
        <v>72</v>
      </c>
      <c r="W1877">
        <v>239263</v>
      </c>
      <c r="X1877" t="s">
        <v>7949</v>
      </c>
      <c r="Y1877">
        <v>555</v>
      </c>
      <c r="Z1877">
        <v>2830</v>
      </c>
      <c r="AA1877">
        <v>5</v>
      </c>
      <c r="AB1877">
        <v>5660</v>
      </c>
      <c r="AC1877">
        <f>Table1_1[[#This Row],[Price]]*Table1_1[[#This Row],[Quantity]]</f>
        <v>14150</v>
      </c>
    </row>
    <row r="1878" spans="1:29" x14ac:dyDescent="0.3">
      <c r="A1878" t="s">
        <v>28</v>
      </c>
      <c r="B1878" t="s">
        <v>29</v>
      </c>
      <c r="C1878" t="s">
        <v>44</v>
      </c>
      <c r="D1878" t="s">
        <v>182</v>
      </c>
      <c r="E1878" t="s">
        <v>56</v>
      </c>
      <c r="F1878" t="s">
        <v>47</v>
      </c>
      <c r="G1878">
        <v>70</v>
      </c>
      <c r="H1878">
        <v>404575</v>
      </c>
      <c r="I1878" t="s">
        <v>34</v>
      </c>
      <c r="J1878" s="3">
        <v>43894</v>
      </c>
      <c r="K1878">
        <v>1200</v>
      </c>
      <c r="L1878" t="s">
        <v>7950</v>
      </c>
      <c r="M1878" t="s">
        <v>394</v>
      </c>
      <c r="N1878" t="s">
        <v>7951</v>
      </c>
      <c r="O1878" t="s">
        <v>7952</v>
      </c>
      <c r="P1878" t="s">
        <v>71</v>
      </c>
      <c r="Q1878">
        <v>14</v>
      </c>
      <c r="R1878" t="s">
        <v>88</v>
      </c>
      <c r="S1878" t="s">
        <v>41</v>
      </c>
      <c r="T1878">
        <v>76955</v>
      </c>
      <c r="U1878" s="1">
        <v>45513</v>
      </c>
      <c r="V1878" t="s">
        <v>64</v>
      </c>
      <c r="W1878">
        <v>119746</v>
      </c>
      <c r="X1878" t="s">
        <v>5585</v>
      </c>
      <c r="Y1878">
        <v>214</v>
      </c>
      <c r="Z1878">
        <v>1851</v>
      </c>
      <c r="AA1878">
        <v>6</v>
      </c>
      <c r="AB1878">
        <v>4442.4000000000015</v>
      </c>
      <c r="AC1878">
        <f>Table1_1[[#This Row],[Price]]*Table1_1[[#This Row],[Quantity]]</f>
        <v>11106</v>
      </c>
    </row>
    <row r="1879" spans="1:29" x14ac:dyDescent="0.3">
      <c r="A1879" t="s">
        <v>28</v>
      </c>
      <c r="B1879" t="s">
        <v>29</v>
      </c>
      <c r="C1879" t="s">
        <v>66</v>
      </c>
      <c r="D1879" t="s">
        <v>511</v>
      </c>
      <c r="E1879" t="s">
        <v>46</v>
      </c>
      <c r="F1879" t="s">
        <v>57</v>
      </c>
      <c r="G1879">
        <v>64</v>
      </c>
      <c r="H1879">
        <v>433936</v>
      </c>
      <c r="I1879" t="s">
        <v>34</v>
      </c>
      <c r="J1879" s="3">
        <v>44278</v>
      </c>
      <c r="K1879">
        <v>1200</v>
      </c>
      <c r="L1879" t="s">
        <v>7954</v>
      </c>
      <c r="M1879" t="s">
        <v>482</v>
      </c>
      <c r="N1879" t="s">
        <v>7955</v>
      </c>
      <c r="O1879" t="s">
        <v>7956</v>
      </c>
      <c r="P1879" t="s">
        <v>71</v>
      </c>
      <c r="Q1879">
        <v>4</v>
      </c>
      <c r="R1879" t="s">
        <v>88</v>
      </c>
      <c r="S1879" t="s">
        <v>63</v>
      </c>
      <c r="T1879">
        <v>73628</v>
      </c>
      <c r="U1879" s="1">
        <v>45531</v>
      </c>
      <c r="V1879" t="s">
        <v>64</v>
      </c>
      <c r="W1879">
        <v>376995</v>
      </c>
      <c r="X1879" t="s">
        <v>7957</v>
      </c>
      <c r="Y1879">
        <v>368</v>
      </c>
      <c r="Z1879">
        <v>2477</v>
      </c>
      <c r="AA1879">
        <v>3</v>
      </c>
      <c r="AB1879">
        <v>2972.4</v>
      </c>
      <c r="AC1879">
        <f>Table1_1[[#This Row],[Price]]*Table1_1[[#This Row],[Quantity]]</f>
        <v>7431</v>
      </c>
    </row>
    <row r="1880" spans="1:29" x14ac:dyDescent="0.3">
      <c r="A1880" t="s">
        <v>28</v>
      </c>
      <c r="B1880" t="s">
        <v>29</v>
      </c>
      <c r="C1880" t="s">
        <v>66</v>
      </c>
      <c r="D1880" t="s">
        <v>560</v>
      </c>
      <c r="E1880" t="s">
        <v>32</v>
      </c>
      <c r="F1880" t="s">
        <v>47</v>
      </c>
      <c r="G1880">
        <v>37</v>
      </c>
      <c r="H1880">
        <v>436502</v>
      </c>
      <c r="I1880" t="s">
        <v>34</v>
      </c>
      <c r="J1880" s="3">
        <v>45227</v>
      </c>
      <c r="K1880">
        <v>1400</v>
      </c>
      <c r="L1880" t="s">
        <v>7958</v>
      </c>
      <c r="M1880" t="s">
        <v>177</v>
      </c>
      <c r="N1880" t="s">
        <v>7959</v>
      </c>
      <c r="O1880" t="s">
        <v>7960</v>
      </c>
      <c r="P1880" t="s">
        <v>71</v>
      </c>
      <c r="Q1880">
        <v>12</v>
      </c>
      <c r="R1880" t="s">
        <v>40</v>
      </c>
      <c r="S1880" t="s">
        <v>63</v>
      </c>
      <c r="T1880">
        <v>35070</v>
      </c>
      <c r="U1880" s="1">
        <v>45305</v>
      </c>
      <c r="V1880" t="s">
        <v>111</v>
      </c>
      <c r="W1880">
        <v>933716</v>
      </c>
      <c r="X1880" t="s">
        <v>7961</v>
      </c>
      <c r="Y1880">
        <v>381</v>
      </c>
      <c r="Z1880">
        <v>2654</v>
      </c>
      <c r="AA1880">
        <v>7</v>
      </c>
      <c r="AB1880">
        <v>7431.2000000000007</v>
      </c>
      <c r="AC1880">
        <f>Table1_1[[#This Row],[Price]]*Table1_1[[#This Row],[Quantity]]</f>
        <v>18578</v>
      </c>
    </row>
    <row r="1881" spans="1:29" x14ac:dyDescent="0.3">
      <c r="A1881" t="s">
        <v>28</v>
      </c>
      <c r="B1881" t="s">
        <v>29</v>
      </c>
      <c r="C1881" t="s">
        <v>148</v>
      </c>
      <c r="D1881" t="s">
        <v>182</v>
      </c>
      <c r="E1881" t="s">
        <v>46</v>
      </c>
      <c r="F1881" t="s">
        <v>106</v>
      </c>
      <c r="G1881">
        <v>28</v>
      </c>
      <c r="H1881">
        <v>430989</v>
      </c>
      <c r="I1881" t="s">
        <v>58</v>
      </c>
      <c r="J1881" s="3">
        <v>45030</v>
      </c>
      <c r="K1881">
        <v>950</v>
      </c>
      <c r="L1881" t="s">
        <v>7963</v>
      </c>
      <c r="M1881" t="s">
        <v>680</v>
      </c>
      <c r="N1881" t="s">
        <v>7964</v>
      </c>
      <c r="O1881" t="s">
        <v>7965</v>
      </c>
      <c r="P1881" t="s">
        <v>87</v>
      </c>
      <c r="Q1881">
        <v>6</v>
      </c>
      <c r="R1881" t="s">
        <v>40</v>
      </c>
      <c r="S1881" t="s">
        <v>79</v>
      </c>
      <c r="T1881">
        <v>97193</v>
      </c>
      <c r="U1881" s="1">
        <v>45489</v>
      </c>
      <c r="V1881" t="s">
        <v>126</v>
      </c>
      <c r="W1881">
        <v>727393</v>
      </c>
      <c r="X1881" t="s">
        <v>7966</v>
      </c>
      <c r="Y1881">
        <v>496</v>
      </c>
      <c r="Z1881">
        <v>1997</v>
      </c>
      <c r="AA1881">
        <v>4</v>
      </c>
      <c r="AB1881">
        <v>3195.2000000000003</v>
      </c>
      <c r="AC1881">
        <f>Table1_1[[#This Row],[Price]]*Table1_1[[#This Row],[Quantity]]</f>
        <v>7988</v>
      </c>
    </row>
    <row r="1882" spans="1:29" x14ac:dyDescent="0.3">
      <c r="A1882" t="s">
        <v>28</v>
      </c>
      <c r="B1882" t="s">
        <v>29</v>
      </c>
      <c r="C1882" t="s">
        <v>66</v>
      </c>
      <c r="D1882" t="s">
        <v>92</v>
      </c>
      <c r="E1882" t="s">
        <v>32</v>
      </c>
      <c r="F1882" t="s">
        <v>83</v>
      </c>
      <c r="G1882">
        <v>84</v>
      </c>
      <c r="H1882">
        <v>427148</v>
      </c>
      <c r="I1882" t="s">
        <v>58</v>
      </c>
      <c r="J1882" s="3">
        <v>44044</v>
      </c>
      <c r="K1882">
        <v>1400</v>
      </c>
      <c r="L1882" t="s">
        <v>7968</v>
      </c>
      <c r="M1882" t="s">
        <v>263</v>
      </c>
      <c r="N1882" t="s">
        <v>7969</v>
      </c>
      <c r="O1882" t="s">
        <v>7970</v>
      </c>
      <c r="P1882" t="s">
        <v>39</v>
      </c>
      <c r="Q1882">
        <v>15</v>
      </c>
      <c r="R1882" t="s">
        <v>40</v>
      </c>
      <c r="S1882" t="s">
        <v>118</v>
      </c>
      <c r="T1882">
        <v>68888</v>
      </c>
      <c r="U1882" s="1">
        <v>45462</v>
      </c>
      <c r="V1882" t="s">
        <v>52</v>
      </c>
      <c r="W1882">
        <v>915238</v>
      </c>
      <c r="X1882" t="s">
        <v>7971</v>
      </c>
      <c r="Y1882">
        <v>820</v>
      </c>
      <c r="Z1882">
        <v>2483</v>
      </c>
      <c r="AA1882">
        <v>5</v>
      </c>
      <c r="AB1882">
        <v>4966</v>
      </c>
      <c r="AC1882">
        <f>Table1_1[[#This Row],[Price]]*Table1_1[[#This Row],[Quantity]]</f>
        <v>12415</v>
      </c>
    </row>
    <row r="1883" spans="1:29" x14ac:dyDescent="0.3">
      <c r="A1883" t="s">
        <v>28</v>
      </c>
      <c r="B1883" t="s">
        <v>29</v>
      </c>
      <c r="C1883" t="s">
        <v>91</v>
      </c>
      <c r="D1883" t="s">
        <v>338</v>
      </c>
      <c r="E1883" t="s">
        <v>56</v>
      </c>
      <c r="F1883" t="s">
        <v>175</v>
      </c>
      <c r="G1883">
        <v>82</v>
      </c>
      <c r="H1883">
        <v>429071</v>
      </c>
      <c r="I1883" t="s">
        <v>34</v>
      </c>
      <c r="J1883" s="3">
        <v>44225</v>
      </c>
      <c r="K1883">
        <v>950</v>
      </c>
      <c r="L1883" t="s">
        <v>7972</v>
      </c>
      <c r="M1883" t="s">
        <v>487</v>
      </c>
      <c r="N1883" t="s">
        <v>7973</v>
      </c>
      <c r="O1883" t="s">
        <v>7974</v>
      </c>
      <c r="P1883" t="s">
        <v>51</v>
      </c>
      <c r="Q1883">
        <v>13</v>
      </c>
      <c r="R1883" t="s">
        <v>40</v>
      </c>
      <c r="S1883" t="s">
        <v>79</v>
      </c>
      <c r="T1883">
        <v>52621</v>
      </c>
      <c r="U1883" s="1">
        <v>45597</v>
      </c>
      <c r="V1883" t="s">
        <v>42</v>
      </c>
      <c r="W1883">
        <v>702001</v>
      </c>
      <c r="X1883" t="s">
        <v>7975</v>
      </c>
      <c r="Y1883">
        <v>860</v>
      </c>
      <c r="Z1883">
        <v>873</v>
      </c>
      <c r="AA1883">
        <v>3</v>
      </c>
      <c r="AB1883">
        <v>1047.6000000000001</v>
      </c>
      <c r="AC1883">
        <f>Table1_1[[#This Row],[Price]]*Table1_1[[#This Row],[Quantity]]</f>
        <v>2619</v>
      </c>
    </row>
    <row r="1884" spans="1:29" x14ac:dyDescent="0.3">
      <c r="A1884" t="s">
        <v>28</v>
      </c>
      <c r="B1884" t="s">
        <v>29</v>
      </c>
      <c r="C1884" t="s">
        <v>44</v>
      </c>
      <c r="D1884" t="s">
        <v>349</v>
      </c>
      <c r="E1884" t="s">
        <v>56</v>
      </c>
      <c r="F1884" t="s">
        <v>175</v>
      </c>
      <c r="G1884">
        <v>21</v>
      </c>
      <c r="H1884">
        <v>415132</v>
      </c>
      <c r="I1884" t="s">
        <v>34</v>
      </c>
      <c r="J1884" s="3">
        <v>44373</v>
      </c>
      <c r="K1884">
        <v>1000</v>
      </c>
      <c r="L1884" t="s">
        <v>7977</v>
      </c>
      <c r="M1884" t="s">
        <v>487</v>
      </c>
      <c r="N1884" t="s">
        <v>7978</v>
      </c>
      <c r="O1884" t="s">
        <v>7979</v>
      </c>
      <c r="P1884" t="s">
        <v>71</v>
      </c>
      <c r="Q1884">
        <v>17</v>
      </c>
      <c r="R1884" t="s">
        <v>40</v>
      </c>
      <c r="S1884" t="s">
        <v>41</v>
      </c>
      <c r="T1884">
        <v>33414</v>
      </c>
      <c r="U1884" s="1">
        <v>45399</v>
      </c>
      <c r="V1884" t="s">
        <v>80</v>
      </c>
      <c r="W1884">
        <v>499180</v>
      </c>
      <c r="X1884" t="s">
        <v>7980</v>
      </c>
      <c r="Y1884">
        <v>515</v>
      </c>
      <c r="Z1884">
        <v>528</v>
      </c>
      <c r="AA1884">
        <v>7</v>
      </c>
      <c r="AB1884">
        <v>1478.4</v>
      </c>
      <c r="AC1884">
        <f>Table1_1[[#This Row],[Price]]*Table1_1[[#This Row],[Quantity]]</f>
        <v>3696</v>
      </c>
    </row>
    <row r="1885" spans="1:29" x14ac:dyDescent="0.3">
      <c r="A1885" t="s">
        <v>28</v>
      </c>
      <c r="B1885" t="s">
        <v>29</v>
      </c>
      <c r="C1885" t="s">
        <v>66</v>
      </c>
      <c r="D1885" t="s">
        <v>291</v>
      </c>
      <c r="E1885" t="s">
        <v>46</v>
      </c>
      <c r="F1885" t="s">
        <v>175</v>
      </c>
      <c r="G1885">
        <v>53</v>
      </c>
      <c r="H1885">
        <v>420963</v>
      </c>
      <c r="I1885" t="s">
        <v>58</v>
      </c>
      <c r="J1885" s="3">
        <v>44897</v>
      </c>
      <c r="K1885">
        <v>1300</v>
      </c>
      <c r="L1885" t="s">
        <v>7981</v>
      </c>
      <c r="M1885" t="s">
        <v>250</v>
      </c>
      <c r="N1885" t="s">
        <v>7982</v>
      </c>
      <c r="O1885" t="s">
        <v>7983</v>
      </c>
      <c r="P1885" t="s">
        <v>71</v>
      </c>
      <c r="Q1885">
        <v>3</v>
      </c>
      <c r="R1885" t="s">
        <v>40</v>
      </c>
      <c r="S1885" t="s">
        <v>41</v>
      </c>
      <c r="T1885">
        <v>81962</v>
      </c>
      <c r="U1885" s="1">
        <v>45372</v>
      </c>
      <c r="V1885" t="s">
        <v>72</v>
      </c>
      <c r="W1885">
        <v>331747</v>
      </c>
      <c r="X1885" t="s">
        <v>7984</v>
      </c>
      <c r="Y1885">
        <v>998</v>
      </c>
      <c r="Z1885">
        <v>2963</v>
      </c>
      <c r="AA1885">
        <v>5</v>
      </c>
      <c r="AB1885">
        <v>5926</v>
      </c>
      <c r="AC1885">
        <f>Table1_1[[#This Row],[Price]]*Table1_1[[#This Row],[Quantity]]</f>
        <v>14815</v>
      </c>
    </row>
    <row r="1886" spans="1:29" x14ac:dyDescent="0.3">
      <c r="A1886" t="s">
        <v>28</v>
      </c>
      <c r="B1886" t="s">
        <v>29</v>
      </c>
      <c r="C1886" t="s">
        <v>66</v>
      </c>
      <c r="D1886" t="s">
        <v>380</v>
      </c>
      <c r="E1886" t="s">
        <v>46</v>
      </c>
      <c r="F1886" t="s">
        <v>135</v>
      </c>
      <c r="G1886">
        <v>28</v>
      </c>
      <c r="H1886">
        <v>427715</v>
      </c>
      <c r="I1886" t="s">
        <v>34</v>
      </c>
      <c r="J1886" s="3">
        <v>44230</v>
      </c>
      <c r="K1886">
        <v>1000</v>
      </c>
      <c r="L1886" t="s">
        <v>7985</v>
      </c>
      <c r="M1886" t="s">
        <v>282</v>
      </c>
      <c r="N1886" t="s">
        <v>7986</v>
      </c>
      <c r="O1886" t="s">
        <v>7987</v>
      </c>
      <c r="P1886" t="s">
        <v>39</v>
      </c>
      <c r="Q1886">
        <v>8</v>
      </c>
      <c r="R1886" t="s">
        <v>40</v>
      </c>
      <c r="S1886" t="s">
        <v>63</v>
      </c>
      <c r="T1886">
        <v>69457</v>
      </c>
      <c r="U1886" s="1">
        <v>45481</v>
      </c>
      <c r="V1886" t="s">
        <v>126</v>
      </c>
      <c r="W1886">
        <v>120183</v>
      </c>
      <c r="X1886" t="s">
        <v>3482</v>
      </c>
      <c r="Y1886">
        <v>825</v>
      </c>
      <c r="Z1886">
        <v>1589</v>
      </c>
      <c r="AA1886">
        <v>6</v>
      </c>
      <c r="AB1886">
        <v>3813.6000000000004</v>
      </c>
      <c r="AC1886">
        <f>Table1_1[[#This Row],[Price]]*Table1_1[[#This Row],[Quantity]]</f>
        <v>9534</v>
      </c>
    </row>
    <row r="1887" spans="1:29" x14ac:dyDescent="0.3">
      <c r="A1887" t="s">
        <v>28</v>
      </c>
      <c r="B1887" t="s">
        <v>29</v>
      </c>
      <c r="C1887" t="s">
        <v>91</v>
      </c>
      <c r="D1887" t="s">
        <v>142</v>
      </c>
      <c r="E1887" t="s">
        <v>56</v>
      </c>
      <c r="F1887" t="s">
        <v>175</v>
      </c>
      <c r="G1887">
        <v>36</v>
      </c>
      <c r="H1887">
        <v>407488</v>
      </c>
      <c r="I1887" t="s">
        <v>34</v>
      </c>
      <c r="J1887" s="3">
        <v>44535</v>
      </c>
      <c r="K1887">
        <v>1100</v>
      </c>
      <c r="L1887" t="s">
        <v>7989</v>
      </c>
      <c r="M1887" t="s">
        <v>731</v>
      </c>
      <c r="N1887" t="s">
        <v>7990</v>
      </c>
      <c r="O1887">
        <v>3506155467</v>
      </c>
      <c r="P1887" t="s">
        <v>87</v>
      </c>
      <c r="Q1887">
        <v>9</v>
      </c>
      <c r="R1887" t="s">
        <v>40</v>
      </c>
      <c r="S1887" t="s">
        <v>118</v>
      </c>
      <c r="T1887">
        <v>62829</v>
      </c>
      <c r="U1887" s="1">
        <v>45541</v>
      </c>
      <c r="V1887" t="s">
        <v>180</v>
      </c>
      <c r="W1887">
        <v>407152</v>
      </c>
      <c r="X1887" t="s">
        <v>7991</v>
      </c>
      <c r="Y1887">
        <v>729</v>
      </c>
      <c r="Z1887">
        <v>2160</v>
      </c>
      <c r="AA1887">
        <v>4</v>
      </c>
      <c r="AB1887">
        <v>3456</v>
      </c>
      <c r="AC1887">
        <f>Table1_1[[#This Row],[Price]]*Table1_1[[#This Row],[Quantity]]</f>
        <v>8640</v>
      </c>
    </row>
    <row r="1888" spans="1:29" x14ac:dyDescent="0.3">
      <c r="A1888" t="s">
        <v>28</v>
      </c>
      <c r="B1888" t="s">
        <v>29</v>
      </c>
      <c r="C1888" t="s">
        <v>91</v>
      </c>
      <c r="D1888" t="s">
        <v>291</v>
      </c>
      <c r="E1888" t="s">
        <v>32</v>
      </c>
      <c r="F1888" t="s">
        <v>83</v>
      </c>
      <c r="G1888">
        <v>56</v>
      </c>
      <c r="H1888">
        <v>429271</v>
      </c>
      <c r="I1888" t="s">
        <v>58</v>
      </c>
      <c r="J1888" s="3">
        <v>44922</v>
      </c>
      <c r="K1888">
        <v>1000</v>
      </c>
      <c r="L1888" t="s">
        <v>7992</v>
      </c>
      <c r="M1888" t="s">
        <v>101</v>
      </c>
      <c r="N1888" t="s">
        <v>7993</v>
      </c>
      <c r="O1888" t="s">
        <v>7994</v>
      </c>
      <c r="P1888" t="s">
        <v>39</v>
      </c>
      <c r="Q1888">
        <v>17</v>
      </c>
      <c r="R1888" t="s">
        <v>40</v>
      </c>
      <c r="S1888" t="s">
        <v>79</v>
      </c>
      <c r="T1888">
        <v>27634</v>
      </c>
      <c r="U1888" s="1">
        <v>45522</v>
      </c>
      <c r="V1888" t="s">
        <v>64</v>
      </c>
      <c r="W1888">
        <v>116518</v>
      </c>
      <c r="X1888" t="s">
        <v>7995</v>
      </c>
      <c r="Y1888">
        <v>466</v>
      </c>
      <c r="Z1888">
        <v>689</v>
      </c>
      <c r="AA1888">
        <v>4</v>
      </c>
      <c r="AB1888">
        <v>1102.4000000000001</v>
      </c>
      <c r="AC1888">
        <f>Table1_1[[#This Row],[Price]]*Table1_1[[#This Row],[Quantity]]</f>
        <v>2756</v>
      </c>
    </row>
    <row r="1889" spans="1:29" x14ac:dyDescent="0.3">
      <c r="A1889" t="s">
        <v>28</v>
      </c>
      <c r="B1889" t="s">
        <v>29</v>
      </c>
      <c r="C1889" t="s">
        <v>157</v>
      </c>
      <c r="D1889" t="s">
        <v>421</v>
      </c>
      <c r="E1889" t="s">
        <v>56</v>
      </c>
      <c r="F1889" t="s">
        <v>355</v>
      </c>
      <c r="G1889">
        <v>30</v>
      </c>
      <c r="H1889">
        <v>433740</v>
      </c>
      <c r="I1889" t="s">
        <v>58</v>
      </c>
      <c r="J1889" s="3">
        <v>44456</v>
      </c>
      <c r="K1889">
        <v>800</v>
      </c>
      <c r="L1889" t="s">
        <v>7996</v>
      </c>
      <c r="M1889" t="s">
        <v>144</v>
      </c>
      <c r="N1889" t="s">
        <v>7997</v>
      </c>
      <c r="O1889" t="s">
        <v>7998</v>
      </c>
      <c r="P1889" t="s">
        <v>51</v>
      </c>
      <c r="Q1889">
        <v>15</v>
      </c>
      <c r="R1889" t="s">
        <v>88</v>
      </c>
      <c r="S1889" t="s">
        <v>41</v>
      </c>
      <c r="T1889">
        <v>23243</v>
      </c>
      <c r="U1889" s="1">
        <v>45620</v>
      </c>
      <c r="V1889" t="s">
        <v>42</v>
      </c>
      <c r="W1889">
        <v>627049</v>
      </c>
      <c r="X1889" t="s">
        <v>7999</v>
      </c>
      <c r="Y1889">
        <v>566</v>
      </c>
      <c r="Z1889">
        <v>1467</v>
      </c>
      <c r="AA1889">
        <v>7</v>
      </c>
      <c r="AB1889">
        <v>4107.6000000000004</v>
      </c>
      <c r="AC1889">
        <f>Table1_1[[#This Row],[Price]]*Table1_1[[#This Row],[Quantity]]</f>
        <v>10269</v>
      </c>
    </row>
    <row r="1890" spans="1:29" x14ac:dyDescent="0.3">
      <c r="A1890" t="s">
        <v>28</v>
      </c>
      <c r="B1890" t="s">
        <v>29</v>
      </c>
      <c r="C1890" t="s">
        <v>54</v>
      </c>
      <c r="D1890" t="s">
        <v>291</v>
      </c>
      <c r="E1890" t="s">
        <v>56</v>
      </c>
      <c r="F1890" t="s">
        <v>150</v>
      </c>
      <c r="G1890">
        <v>12</v>
      </c>
      <c r="H1890">
        <v>434053</v>
      </c>
      <c r="I1890" t="s">
        <v>34</v>
      </c>
      <c r="J1890" s="3">
        <v>44437</v>
      </c>
      <c r="K1890">
        <v>1100</v>
      </c>
      <c r="L1890" t="s">
        <v>8000</v>
      </c>
      <c r="M1890" t="s">
        <v>919</v>
      </c>
      <c r="N1890" t="s">
        <v>8001</v>
      </c>
      <c r="O1890" t="s">
        <v>8002</v>
      </c>
      <c r="P1890" t="s">
        <v>39</v>
      </c>
      <c r="Q1890">
        <v>8</v>
      </c>
      <c r="R1890" t="s">
        <v>40</v>
      </c>
      <c r="S1890" t="s">
        <v>79</v>
      </c>
      <c r="T1890">
        <v>27803</v>
      </c>
      <c r="U1890" s="1">
        <v>45542</v>
      </c>
      <c r="V1890" t="s">
        <v>180</v>
      </c>
      <c r="W1890">
        <v>221698</v>
      </c>
      <c r="X1890" t="s">
        <v>8003</v>
      </c>
      <c r="Y1890">
        <v>620</v>
      </c>
      <c r="Z1890">
        <v>2001</v>
      </c>
      <c r="AA1890">
        <v>5</v>
      </c>
      <c r="AB1890">
        <v>4002</v>
      </c>
      <c r="AC1890">
        <f>Table1_1[[#This Row],[Price]]*Table1_1[[#This Row],[Quantity]]</f>
        <v>10005</v>
      </c>
    </row>
    <row r="1891" spans="1:29" x14ac:dyDescent="0.3">
      <c r="A1891" t="s">
        <v>28</v>
      </c>
      <c r="B1891" t="s">
        <v>29</v>
      </c>
      <c r="C1891" t="s">
        <v>193</v>
      </c>
      <c r="D1891" t="s">
        <v>261</v>
      </c>
      <c r="E1891" t="s">
        <v>56</v>
      </c>
      <c r="F1891" t="s">
        <v>57</v>
      </c>
      <c r="G1891">
        <v>43</v>
      </c>
      <c r="H1891">
        <v>433769</v>
      </c>
      <c r="I1891" t="s">
        <v>58</v>
      </c>
      <c r="J1891" s="3">
        <v>43848</v>
      </c>
      <c r="K1891">
        <v>1000</v>
      </c>
      <c r="L1891" t="s">
        <v>8004</v>
      </c>
      <c r="M1891" t="s">
        <v>1460</v>
      </c>
      <c r="N1891" t="s">
        <v>8005</v>
      </c>
      <c r="O1891" t="s">
        <v>8006</v>
      </c>
      <c r="P1891" t="s">
        <v>87</v>
      </c>
      <c r="Q1891">
        <v>16</v>
      </c>
      <c r="R1891" t="s">
        <v>40</v>
      </c>
      <c r="S1891" t="s">
        <v>63</v>
      </c>
      <c r="T1891">
        <v>54798</v>
      </c>
      <c r="U1891" s="1">
        <v>45511</v>
      </c>
      <c r="V1891" t="s">
        <v>64</v>
      </c>
      <c r="W1891">
        <v>325439</v>
      </c>
      <c r="X1891" t="s">
        <v>8007</v>
      </c>
      <c r="Y1891">
        <v>468</v>
      </c>
      <c r="Z1891">
        <v>1449</v>
      </c>
      <c r="AA1891">
        <v>6</v>
      </c>
      <c r="AB1891">
        <v>3477.6000000000004</v>
      </c>
      <c r="AC1891">
        <f>Table1_1[[#This Row],[Price]]*Table1_1[[#This Row],[Quantity]]</f>
        <v>8694</v>
      </c>
    </row>
    <row r="1892" spans="1:29" x14ac:dyDescent="0.3">
      <c r="A1892" t="s">
        <v>28</v>
      </c>
      <c r="B1892" t="s">
        <v>29</v>
      </c>
      <c r="C1892" t="s">
        <v>44</v>
      </c>
      <c r="D1892" t="s">
        <v>45</v>
      </c>
      <c r="E1892" t="s">
        <v>32</v>
      </c>
      <c r="F1892" t="s">
        <v>57</v>
      </c>
      <c r="G1892">
        <v>88</v>
      </c>
      <c r="H1892">
        <v>439043</v>
      </c>
      <c r="I1892" t="s">
        <v>34</v>
      </c>
      <c r="J1892" s="3">
        <v>44467</v>
      </c>
      <c r="K1892">
        <v>950</v>
      </c>
      <c r="L1892" t="s">
        <v>8009</v>
      </c>
      <c r="M1892" t="s">
        <v>487</v>
      </c>
      <c r="N1892" t="s">
        <v>8010</v>
      </c>
      <c r="O1892">
        <v>8484460632</v>
      </c>
      <c r="P1892" t="s">
        <v>51</v>
      </c>
      <c r="Q1892">
        <v>16</v>
      </c>
      <c r="R1892" t="s">
        <v>88</v>
      </c>
      <c r="S1892" t="s">
        <v>63</v>
      </c>
      <c r="T1892">
        <v>52816</v>
      </c>
      <c r="U1892" s="1">
        <v>45351</v>
      </c>
      <c r="V1892" t="s">
        <v>119</v>
      </c>
      <c r="W1892">
        <v>179530</v>
      </c>
      <c r="X1892" t="s">
        <v>8011</v>
      </c>
      <c r="Y1892">
        <v>364</v>
      </c>
      <c r="Z1892">
        <v>2460</v>
      </c>
      <c r="AA1892">
        <v>8</v>
      </c>
      <c r="AB1892">
        <v>7872</v>
      </c>
      <c r="AC1892">
        <f>Table1_1[[#This Row],[Price]]*Table1_1[[#This Row],[Quantity]]</f>
        <v>19680</v>
      </c>
    </row>
    <row r="1893" spans="1:29" x14ac:dyDescent="0.3">
      <c r="A1893" t="s">
        <v>28</v>
      </c>
      <c r="B1893" t="s">
        <v>29</v>
      </c>
      <c r="C1893" t="s">
        <v>157</v>
      </c>
      <c r="D1893" t="s">
        <v>611</v>
      </c>
      <c r="E1893" t="s">
        <v>32</v>
      </c>
      <c r="F1893" t="s">
        <v>113</v>
      </c>
      <c r="G1893">
        <v>50</v>
      </c>
      <c r="H1893">
        <v>412502</v>
      </c>
      <c r="I1893" t="s">
        <v>58</v>
      </c>
      <c r="J1893" s="3">
        <v>45246</v>
      </c>
      <c r="K1893">
        <v>1200</v>
      </c>
      <c r="L1893" t="s">
        <v>8012</v>
      </c>
      <c r="M1893" t="s">
        <v>895</v>
      </c>
      <c r="N1893" t="s">
        <v>8013</v>
      </c>
      <c r="O1893" t="s">
        <v>8014</v>
      </c>
      <c r="P1893" t="s">
        <v>51</v>
      </c>
      <c r="Q1893">
        <v>19</v>
      </c>
      <c r="R1893" t="s">
        <v>88</v>
      </c>
      <c r="S1893" t="s">
        <v>79</v>
      </c>
      <c r="T1893">
        <v>58245</v>
      </c>
      <c r="U1893" s="1">
        <v>45499</v>
      </c>
      <c r="V1893" t="s">
        <v>126</v>
      </c>
      <c r="W1893">
        <v>279252</v>
      </c>
      <c r="X1893" t="s">
        <v>8015</v>
      </c>
      <c r="Y1893">
        <v>698</v>
      </c>
      <c r="Z1893">
        <v>2955</v>
      </c>
      <c r="AA1893">
        <v>1</v>
      </c>
      <c r="AB1893">
        <v>1182</v>
      </c>
      <c r="AC1893">
        <f>Table1_1[[#This Row],[Price]]*Table1_1[[#This Row],[Quantity]]</f>
        <v>2955</v>
      </c>
    </row>
    <row r="1894" spans="1:29" x14ac:dyDescent="0.3">
      <c r="A1894" t="s">
        <v>28</v>
      </c>
      <c r="B1894" t="s">
        <v>29</v>
      </c>
      <c r="C1894" t="s">
        <v>91</v>
      </c>
      <c r="D1894" t="s">
        <v>637</v>
      </c>
      <c r="E1894" t="s">
        <v>46</v>
      </c>
      <c r="F1894" t="s">
        <v>150</v>
      </c>
      <c r="G1894">
        <v>16</v>
      </c>
      <c r="H1894">
        <v>420552</v>
      </c>
      <c r="I1894" t="s">
        <v>34</v>
      </c>
      <c r="J1894" s="3">
        <v>44392</v>
      </c>
      <c r="K1894">
        <v>1000</v>
      </c>
      <c r="L1894" t="s">
        <v>8016</v>
      </c>
      <c r="M1894" t="s">
        <v>1198</v>
      </c>
      <c r="N1894" t="s">
        <v>8017</v>
      </c>
      <c r="O1894" t="s">
        <v>8018</v>
      </c>
      <c r="P1894" t="s">
        <v>51</v>
      </c>
      <c r="Q1894">
        <v>17</v>
      </c>
      <c r="R1894" t="s">
        <v>88</v>
      </c>
      <c r="S1894" t="s">
        <v>41</v>
      </c>
      <c r="T1894">
        <v>74611</v>
      </c>
      <c r="U1894" s="1">
        <v>45510</v>
      </c>
      <c r="V1894" t="s">
        <v>64</v>
      </c>
      <c r="W1894">
        <v>403324</v>
      </c>
      <c r="X1894" t="s">
        <v>8019</v>
      </c>
      <c r="Y1894">
        <v>388</v>
      </c>
      <c r="Z1894">
        <v>2315</v>
      </c>
      <c r="AA1894">
        <v>7</v>
      </c>
      <c r="AB1894">
        <v>6482</v>
      </c>
      <c r="AC1894">
        <f>Table1_1[[#This Row],[Price]]*Table1_1[[#This Row],[Quantity]]</f>
        <v>16205</v>
      </c>
    </row>
    <row r="1895" spans="1:29" x14ac:dyDescent="0.3">
      <c r="A1895" t="s">
        <v>28</v>
      </c>
      <c r="B1895" t="s">
        <v>29</v>
      </c>
      <c r="C1895" t="s">
        <v>148</v>
      </c>
      <c r="D1895" t="s">
        <v>74</v>
      </c>
      <c r="E1895" t="s">
        <v>46</v>
      </c>
      <c r="F1895" t="s">
        <v>106</v>
      </c>
      <c r="G1895">
        <v>95</v>
      </c>
      <c r="H1895">
        <v>427013</v>
      </c>
      <c r="I1895" t="s">
        <v>34</v>
      </c>
      <c r="J1895" s="3">
        <v>44501</v>
      </c>
      <c r="K1895">
        <v>1300</v>
      </c>
      <c r="L1895" t="s">
        <v>8020</v>
      </c>
      <c r="M1895" t="s">
        <v>200</v>
      </c>
      <c r="N1895" t="s">
        <v>8021</v>
      </c>
      <c r="O1895" t="s">
        <v>8022</v>
      </c>
      <c r="P1895" t="s">
        <v>39</v>
      </c>
      <c r="Q1895">
        <v>6</v>
      </c>
      <c r="R1895" t="s">
        <v>88</v>
      </c>
      <c r="S1895" t="s">
        <v>79</v>
      </c>
      <c r="T1895">
        <v>48747</v>
      </c>
      <c r="U1895" s="1">
        <v>45588</v>
      </c>
      <c r="V1895" t="s">
        <v>155</v>
      </c>
      <c r="W1895">
        <v>443338</v>
      </c>
      <c r="X1895" t="s">
        <v>8023</v>
      </c>
      <c r="Y1895">
        <v>558</v>
      </c>
      <c r="Z1895">
        <v>516</v>
      </c>
      <c r="AA1895">
        <v>1</v>
      </c>
      <c r="AB1895">
        <v>206.4</v>
      </c>
      <c r="AC1895">
        <f>Table1_1[[#This Row],[Price]]*Table1_1[[#This Row],[Quantity]]</f>
        <v>516</v>
      </c>
    </row>
    <row r="1896" spans="1:29" x14ac:dyDescent="0.3">
      <c r="A1896" t="s">
        <v>28</v>
      </c>
      <c r="B1896" t="s">
        <v>29</v>
      </c>
      <c r="C1896" t="s">
        <v>66</v>
      </c>
      <c r="D1896" t="s">
        <v>55</v>
      </c>
      <c r="E1896" t="s">
        <v>46</v>
      </c>
      <c r="F1896" t="s">
        <v>99</v>
      </c>
      <c r="G1896">
        <v>86</v>
      </c>
      <c r="H1896">
        <v>413015</v>
      </c>
      <c r="I1896" t="s">
        <v>58</v>
      </c>
      <c r="J1896" s="3">
        <v>44047</v>
      </c>
      <c r="K1896">
        <v>1100</v>
      </c>
      <c r="L1896" t="s">
        <v>8024</v>
      </c>
      <c r="M1896" t="s">
        <v>1212</v>
      </c>
      <c r="N1896" t="s">
        <v>8025</v>
      </c>
      <c r="O1896" t="s">
        <v>8026</v>
      </c>
      <c r="P1896" t="s">
        <v>71</v>
      </c>
      <c r="Q1896">
        <v>3</v>
      </c>
      <c r="R1896" t="s">
        <v>40</v>
      </c>
      <c r="S1896" t="s">
        <v>63</v>
      </c>
      <c r="T1896">
        <v>13346</v>
      </c>
      <c r="U1896" s="1">
        <v>45296</v>
      </c>
      <c r="V1896" t="s">
        <v>111</v>
      </c>
      <c r="W1896">
        <v>929914</v>
      </c>
      <c r="X1896" t="s">
        <v>8027</v>
      </c>
      <c r="Y1896">
        <v>718</v>
      </c>
      <c r="Z1896">
        <v>1352</v>
      </c>
      <c r="AA1896">
        <v>6</v>
      </c>
      <c r="AB1896">
        <v>3244.8</v>
      </c>
      <c r="AC1896">
        <f>Table1_1[[#This Row],[Price]]*Table1_1[[#This Row],[Quantity]]</f>
        <v>8112</v>
      </c>
    </row>
    <row r="1897" spans="1:29" x14ac:dyDescent="0.3">
      <c r="A1897" t="s">
        <v>28</v>
      </c>
      <c r="B1897" t="s">
        <v>29</v>
      </c>
      <c r="C1897" t="s">
        <v>30</v>
      </c>
      <c r="D1897" t="s">
        <v>105</v>
      </c>
      <c r="E1897" t="s">
        <v>46</v>
      </c>
      <c r="F1897" t="s">
        <v>106</v>
      </c>
      <c r="G1897">
        <v>83</v>
      </c>
      <c r="H1897">
        <v>407770</v>
      </c>
      <c r="I1897" t="s">
        <v>34</v>
      </c>
      <c r="J1897" s="3">
        <v>45324</v>
      </c>
      <c r="K1897">
        <v>950</v>
      </c>
      <c r="L1897" t="s">
        <v>8028</v>
      </c>
      <c r="M1897" t="s">
        <v>670</v>
      </c>
      <c r="N1897" t="s">
        <v>8029</v>
      </c>
      <c r="O1897" t="s">
        <v>8030</v>
      </c>
      <c r="P1897" t="s">
        <v>39</v>
      </c>
      <c r="Q1897">
        <v>18</v>
      </c>
      <c r="R1897" t="s">
        <v>88</v>
      </c>
      <c r="S1897" t="s">
        <v>79</v>
      </c>
      <c r="T1897">
        <v>53684</v>
      </c>
      <c r="U1897" s="1">
        <v>45408</v>
      </c>
      <c r="V1897" t="s">
        <v>80</v>
      </c>
      <c r="W1897">
        <v>406481</v>
      </c>
      <c r="X1897" t="s">
        <v>8031</v>
      </c>
      <c r="Y1897">
        <v>491</v>
      </c>
      <c r="Z1897">
        <v>2941</v>
      </c>
      <c r="AA1897">
        <v>3</v>
      </c>
      <c r="AB1897">
        <v>3529.2000000000003</v>
      </c>
      <c r="AC1897">
        <f>Table1_1[[#This Row],[Price]]*Table1_1[[#This Row],[Quantity]]</f>
        <v>8823</v>
      </c>
    </row>
    <row r="1898" spans="1:29" x14ac:dyDescent="0.3">
      <c r="A1898" t="s">
        <v>28</v>
      </c>
      <c r="B1898" t="s">
        <v>29</v>
      </c>
      <c r="C1898" t="s">
        <v>54</v>
      </c>
      <c r="D1898" t="s">
        <v>267</v>
      </c>
      <c r="E1898" t="s">
        <v>56</v>
      </c>
      <c r="F1898" t="s">
        <v>57</v>
      </c>
      <c r="G1898">
        <v>36</v>
      </c>
      <c r="H1898">
        <v>433902</v>
      </c>
      <c r="I1898" t="s">
        <v>34</v>
      </c>
      <c r="J1898" s="3">
        <v>44685</v>
      </c>
      <c r="K1898">
        <v>1000</v>
      </c>
      <c r="L1898" t="s">
        <v>8032</v>
      </c>
      <c r="M1898" t="s">
        <v>1058</v>
      </c>
      <c r="N1898" t="s">
        <v>8033</v>
      </c>
      <c r="O1898" t="s">
        <v>8034</v>
      </c>
      <c r="P1898" t="s">
        <v>87</v>
      </c>
      <c r="Q1898">
        <v>13</v>
      </c>
      <c r="R1898" t="s">
        <v>40</v>
      </c>
      <c r="S1898" t="s">
        <v>79</v>
      </c>
      <c r="T1898">
        <v>85617</v>
      </c>
      <c r="U1898" s="1">
        <v>45617</v>
      </c>
      <c r="V1898" t="s">
        <v>42</v>
      </c>
      <c r="W1898">
        <v>387027</v>
      </c>
      <c r="X1898" t="s">
        <v>8035</v>
      </c>
      <c r="Y1898">
        <v>297</v>
      </c>
      <c r="Z1898">
        <v>1767</v>
      </c>
      <c r="AA1898">
        <v>6</v>
      </c>
      <c r="AB1898">
        <v>4240.8</v>
      </c>
      <c r="AC1898">
        <f>Table1_1[[#This Row],[Price]]*Table1_1[[#This Row],[Quantity]]</f>
        <v>10602</v>
      </c>
    </row>
    <row r="1899" spans="1:29" x14ac:dyDescent="0.3">
      <c r="A1899" t="s">
        <v>28</v>
      </c>
      <c r="B1899" t="s">
        <v>29</v>
      </c>
      <c r="C1899" t="s">
        <v>91</v>
      </c>
      <c r="D1899" t="s">
        <v>55</v>
      </c>
      <c r="E1899" t="s">
        <v>56</v>
      </c>
      <c r="F1899" t="s">
        <v>150</v>
      </c>
      <c r="G1899">
        <v>93</v>
      </c>
      <c r="H1899">
        <v>408112</v>
      </c>
      <c r="I1899" t="s">
        <v>58</v>
      </c>
      <c r="J1899" s="3">
        <v>45591</v>
      </c>
      <c r="K1899">
        <v>1400</v>
      </c>
      <c r="L1899" t="s">
        <v>8036</v>
      </c>
      <c r="M1899" t="s">
        <v>818</v>
      </c>
      <c r="N1899" t="s">
        <v>8037</v>
      </c>
      <c r="O1899" t="s">
        <v>8038</v>
      </c>
      <c r="P1899" t="s">
        <v>51</v>
      </c>
      <c r="Q1899">
        <v>6</v>
      </c>
      <c r="R1899" t="s">
        <v>88</v>
      </c>
      <c r="S1899" t="s">
        <v>118</v>
      </c>
      <c r="T1899">
        <v>90045</v>
      </c>
      <c r="U1899" s="1">
        <v>45364</v>
      </c>
      <c r="V1899" t="s">
        <v>72</v>
      </c>
      <c r="W1899">
        <v>401953</v>
      </c>
      <c r="X1899" t="s">
        <v>8039</v>
      </c>
      <c r="Y1899">
        <v>601</v>
      </c>
      <c r="Z1899">
        <v>2789</v>
      </c>
      <c r="AA1899">
        <v>2</v>
      </c>
      <c r="AB1899">
        <v>2231.2000000000003</v>
      </c>
      <c r="AC1899">
        <f>Table1_1[[#This Row],[Price]]*Table1_1[[#This Row],[Quantity]]</f>
        <v>5578</v>
      </c>
    </row>
    <row r="1900" spans="1:29" x14ac:dyDescent="0.3">
      <c r="A1900" t="s">
        <v>28</v>
      </c>
      <c r="B1900" t="s">
        <v>29</v>
      </c>
      <c r="C1900" t="s">
        <v>44</v>
      </c>
      <c r="D1900" t="s">
        <v>248</v>
      </c>
      <c r="E1900" t="s">
        <v>46</v>
      </c>
      <c r="F1900" t="s">
        <v>135</v>
      </c>
      <c r="G1900">
        <v>34</v>
      </c>
      <c r="H1900">
        <v>438512</v>
      </c>
      <c r="I1900" t="s">
        <v>58</v>
      </c>
      <c r="J1900" s="3">
        <v>44980</v>
      </c>
      <c r="K1900">
        <v>950</v>
      </c>
      <c r="L1900" t="s">
        <v>8041</v>
      </c>
      <c r="M1900" t="s">
        <v>276</v>
      </c>
      <c r="N1900" t="s">
        <v>8042</v>
      </c>
      <c r="O1900" t="s">
        <v>8043</v>
      </c>
      <c r="P1900" t="s">
        <v>51</v>
      </c>
      <c r="Q1900">
        <v>14</v>
      </c>
      <c r="R1900" t="s">
        <v>40</v>
      </c>
      <c r="S1900" t="s">
        <v>79</v>
      </c>
      <c r="T1900">
        <v>13542</v>
      </c>
      <c r="U1900" s="1">
        <v>45546</v>
      </c>
      <c r="V1900" t="s">
        <v>180</v>
      </c>
      <c r="W1900">
        <v>602019</v>
      </c>
      <c r="X1900" t="s">
        <v>8044</v>
      </c>
      <c r="Y1900">
        <v>502</v>
      </c>
      <c r="Z1900">
        <v>1805</v>
      </c>
      <c r="AA1900">
        <v>5</v>
      </c>
      <c r="AB1900">
        <v>3610</v>
      </c>
      <c r="AC1900">
        <f>Table1_1[[#This Row],[Price]]*Table1_1[[#This Row],[Quantity]]</f>
        <v>9025</v>
      </c>
    </row>
    <row r="1901" spans="1:29" x14ac:dyDescent="0.3">
      <c r="A1901" t="s">
        <v>28</v>
      </c>
      <c r="B1901" t="s">
        <v>29</v>
      </c>
      <c r="C1901" t="s">
        <v>66</v>
      </c>
      <c r="D1901" t="s">
        <v>237</v>
      </c>
      <c r="E1901" t="s">
        <v>46</v>
      </c>
      <c r="F1901" t="s">
        <v>355</v>
      </c>
      <c r="G1901">
        <v>43</v>
      </c>
      <c r="H1901">
        <v>434878</v>
      </c>
      <c r="I1901" t="s">
        <v>34</v>
      </c>
      <c r="J1901" s="3">
        <v>43949</v>
      </c>
      <c r="K1901">
        <v>800</v>
      </c>
      <c r="L1901" t="s">
        <v>8045</v>
      </c>
      <c r="M1901" t="s">
        <v>152</v>
      </c>
      <c r="N1901" t="s">
        <v>8046</v>
      </c>
      <c r="O1901" t="s">
        <v>8047</v>
      </c>
      <c r="P1901" t="s">
        <v>51</v>
      </c>
      <c r="Q1901">
        <v>5</v>
      </c>
      <c r="R1901" t="s">
        <v>88</v>
      </c>
      <c r="S1901" t="s">
        <v>118</v>
      </c>
      <c r="T1901">
        <v>43422</v>
      </c>
      <c r="U1901" s="1">
        <v>45493</v>
      </c>
      <c r="V1901" t="s">
        <v>126</v>
      </c>
      <c r="W1901">
        <v>261476</v>
      </c>
      <c r="X1901" t="s">
        <v>8048</v>
      </c>
      <c r="Y1901">
        <v>682</v>
      </c>
      <c r="Z1901">
        <v>2058</v>
      </c>
      <c r="AA1901">
        <v>4</v>
      </c>
      <c r="AB1901">
        <v>3292.8</v>
      </c>
      <c r="AC1901">
        <f>Table1_1[[#This Row],[Price]]*Table1_1[[#This Row],[Quantity]]</f>
        <v>8232</v>
      </c>
    </row>
    <row r="1902" spans="1:29" x14ac:dyDescent="0.3">
      <c r="A1902" t="s">
        <v>28</v>
      </c>
      <c r="B1902" t="s">
        <v>29</v>
      </c>
      <c r="C1902" t="s">
        <v>44</v>
      </c>
      <c r="D1902" t="s">
        <v>364</v>
      </c>
      <c r="E1902" t="s">
        <v>32</v>
      </c>
      <c r="F1902" t="s">
        <v>106</v>
      </c>
      <c r="G1902">
        <v>93</v>
      </c>
      <c r="H1902">
        <v>424185</v>
      </c>
      <c r="I1902" t="s">
        <v>34</v>
      </c>
      <c r="J1902" s="3">
        <v>44852</v>
      </c>
      <c r="K1902">
        <v>1200</v>
      </c>
      <c r="L1902" t="s">
        <v>8049</v>
      </c>
      <c r="M1902" t="s">
        <v>108</v>
      </c>
      <c r="N1902" t="s">
        <v>8050</v>
      </c>
      <c r="O1902" t="s">
        <v>8051</v>
      </c>
      <c r="P1902" t="s">
        <v>51</v>
      </c>
      <c r="Q1902">
        <v>20</v>
      </c>
      <c r="R1902" t="s">
        <v>40</v>
      </c>
      <c r="S1902" t="s">
        <v>118</v>
      </c>
      <c r="T1902">
        <v>44072</v>
      </c>
      <c r="U1902" s="1">
        <v>45466</v>
      </c>
      <c r="V1902" t="s">
        <v>52</v>
      </c>
      <c r="W1902">
        <v>501698</v>
      </c>
      <c r="X1902" t="s">
        <v>8052</v>
      </c>
      <c r="Y1902">
        <v>567</v>
      </c>
      <c r="Z1902">
        <v>1901</v>
      </c>
      <c r="AA1902">
        <v>2</v>
      </c>
      <c r="AB1902">
        <v>1520.8000000000002</v>
      </c>
      <c r="AC1902">
        <f>Table1_1[[#This Row],[Price]]*Table1_1[[#This Row],[Quantity]]</f>
        <v>3802</v>
      </c>
    </row>
    <row r="1903" spans="1:29" x14ac:dyDescent="0.3">
      <c r="A1903" t="s">
        <v>28</v>
      </c>
      <c r="B1903" t="s">
        <v>29</v>
      </c>
      <c r="C1903" t="s">
        <v>157</v>
      </c>
      <c r="D1903" t="s">
        <v>248</v>
      </c>
      <c r="E1903" t="s">
        <v>46</v>
      </c>
      <c r="F1903" t="s">
        <v>83</v>
      </c>
      <c r="G1903">
        <v>48</v>
      </c>
      <c r="H1903">
        <v>407422</v>
      </c>
      <c r="I1903" t="s">
        <v>58</v>
      </c>
      <c r="J1903" s="3">
        <v>44894</v>
      </c>
      <c r="K1903">
        <v>1400</v>
      </c>
      <c r="L1903" t="s">
        <v>8054</v>
      </c>
      <c r="M1903" t="s">
        <v>76</v>
      </c>
      <c r="N1903" t="s">
        <v>8055</v>
      </c>
      <c r="O1903">
        <v>6183951378</v>
      </c>
      <c r="P1903" t="s">
        <v>71</v>
      </c>
      <c r="Q1903">
        <v>7</v>
      </c>
      <c r="R1903" t="s">
        <v>88</v>
      </c>
      <c r="S1903" t="s">
        <v>79</v>
      </c>
      <c r="T1903">
        <v>94219</v>
      </c>
      <c r="U1903" s="1">
        <v>45472</v>
      </c>
      <c r="V1903" t="s">
        <v>52</v>
      </c>
      <c r="W1903">
        <v>471466</v>
      </c>
      <c r="X1903" t="s">
        <v>8056</v>
      </c>
      <c r="Y1903">
        <v>815</v>
      </c>
      <c r="Z1903">
        <v>2491</v>
      </c>
      <c r="AA1903">
        <v>8</v>
      </c>
      <c r="AB1903">
        <v>7971.2000000000007</v>
      </c>
      <c r="AC1903">
        <f>Table1_1[[#This Row],[Price]]*Table1_1[[#This Row],[Quantity]]</f>
        <v>19928</v>
      </c>
    </row>
    <row r="1904" spans="1:29" x14ac:dyDescent="0.3">
      <c r="A1904" t="s">
        <v>28</v>
      </c>
      <c r="B1904" t="s">
        <v>29</v>
      </c>
      <c r="C1904" t="s">
        <v>54</v>
      </c>
      <c r="D1904" t="s">
        <v>546</v>
      </c>
      <c r="E1904" t="s">
        <v>56</v>
      </c>
      <c r="F1904" t="s">
        <v>99</v>
      </c>
      <c r="G1904">
        <v>1</v>
      </c>
      <c r="H1904">
        <v>432677</v>
      </c>
      <c r="I1904" t="s">
        <v>34</v>
      </c>
      <c r="J1904" s="3">
        <v>44026</v>
      </c>
      <c r="K1904">
        <v>1400</v>
      </c>
      <c r="L1904" t="s">
        <v>8058</v>
      </c>
      <c r="M1904" t="s">
        <v>1030</v>
      </c>
      <c r="N1904" t="s">
        <v>8059</v>
      </c>
      <c r="O1904" t="s">
        <v>8060</v>
      </c>
      <c r="P1904" t="s">
        <v>87</v>
      </c>
      <c r="Q1904">
        <v>18</v>
      </c>
      <c r="R1904" t="s">
        <v>40</v>
      </c>
      <c r="S1904" t="s">
        <v>41</v>
      </c>
      <c r="T1904">
        <v>84338</v>
      </c>
      <c r="U1904" s="1">
        <v>45471</v>
      </c>
      <c r="V1904" t="s">
        <v>52</v>
      </c>
      <c r="W1904">
        <v>882616</v>
      </c>
      <c r="X1904" t="s">
        <v>8061</v>
      </c>
      <c r="Y1904">
        <v>369</v>
      </c>
      <c r="Z1904">
        <v>1789</v>
      </c>
      <c r="AA1904">
        <v>2</v>
      </c>
      <c r="AB1904">
        <v>1431.2</v>
      </c>
      <c r="AC1904">
        <f>Table1_1[[#This Row],[Price]]*Table1_1[[#This Row],[Quantity]]</f>
        <v>3578</v>
      </c>
    </row>
    <row r="1905" spans="1:29" x14ac:dyDescent="0.3">
      <c r="A1905" t="s">
        <v>28</v>
      </c>
      <c r="B1905" t="s">
        <v>29</v>
      </c>
      <c r="C1905" t="s">
        <v>91</v>
      </c>
      <c r="D1905" t="s">
        <v>511</v>
      </c>
      <c r="E1905" t="s">
        <v>46</v>
      </c>
      <c r="F1905" t="s">
        <v>355</v>
      </c>
      <c r="G1905">
        <v>70</v>
      </c>
      <c r="H1905">
        <v>411800</v>
      </c>
      <c r="I1905" t="s">
        <v>34</v>
      </c>
      <c r="J1905" s="3">
        <v>43909</v>
      </c>
      <c r="K1905">
        <v>950</v>
      </c>
      <c r="L1905" t="s">
        <v>8062</v>
      </c>
      <c r="M1905" t="s">
        <v>2124</v>
      </c>
      <c r="N1905" t="s">
        <v>8063</v>
      </c>
      <c r="O1905">
        <v>4364158686</v>
      </c>
      <c r="P1905" t="s">
        <v>71</v>
      </c>
      <c r="Q1905">
        <v>19</v>
      </c>
      <c r="R1905" t="s">
        <v>88</v>
      </c>
      <c r="S1905" t="s">
        <v>63</v>
      </c>
      <c r="T1905">
        <v>70829</v>
      </c>
      <c r="U1905" s="1">
        <v>45437</v>
      </c>
      <c r="V1905" t="s">
        <v>140</v>
      </c>
      <c r="W1905">
        <v>665302</v>
      </c>
      <c r="X1905" t="s">
        <v>8064</v>
      </c>
      <c r="Y1905">
        <v>222</v>
      </c>
      <c r="Z1905">
        <v>2995</v>
      </c>
      <c r="AA1905">
        <v>4</v>
      </c>
      <c r="AB1905">
        <v>4792</v>
      </c>
      <c r="AC1905">
        <f>Table1_1[[#This Row],[Price]]*Table1_1[[#This Row],[Quantity]]</f>
        <v>11980</v>
      </c>
    </row>
    <row r="1906" spans="1:29" x14ac:dyDescent="0.3">
      <c r="A1906" t="s">
        <v>28</v>
      </c>
      <c r="B1906" t="s">
        <v>29</v>
      </c>
      <c r="C1906" t="s">
        <v>157</v>
      </c>
      <c r="D1906" t="s">
        <v>82</v>
      </c>
      <c r="E1906" t="s">
        <v>32</v>
      </c>
      <c r="F1906" t="s">
        <v>99</v>
      </c>
      <c r="G1906">
        <v>55</v>
      </c>
      <c r="H1906">
        <v>421240</v>
      </c>
      <c r="I1906" t="s">
        <v>34</v>
      </c>
      <c r="J1906" s="3">
        <v>44051</v>
      </c>
      <c r="K1906">
        <v>1100</v>
      </c>
      <c r="L1906" t="s">
        <v>1581</v>
      </c>
      <c r="M1906" t="s">
        <v>239</v>
      </c>
      <c r="N1906" t="s">
        <v>8065</v>
      </c>
      <c r="O1906" t="s">
        <v>8066</v>
      </c>
      <c r="P1906" t="s">
        <v>71</v>
      </c>
      <c r="Q1906">
        <v>20</v>
      </c>
      <c r="R1906" t="s">
        <v>88</v>
      </c>
      <c r="S1906" t="s">
        <v>63</v>
      </c>
      <c r="T1906">
        <v>62478</v>
      </c>
      <c r="U1906" s="1">
        <v>45586</v>
      </c>
      <c r="V1906" t="s">
        <v>155</v>
      </c>
      <c r="W1906">
        <v>322306</v>
      </c>
      <c r="X1906" t="s">
        <v>8067</v>
      </c>
      <c r="Y1906">
        <v>405</v>
      </c>
      <c r="Z1906">
        <v>1773</v>
      </c>
      <c r="AA1906">
        <v>6</v>
      </c>
      <c r="AB1906">
        <v>4255.2</v>
      </c>
      <c r="AC1906">
        <f>Table1_1[[#This Row],[Price]]*Table1_1[[#This Row],[Quantity]]</f>
        <v>10638</v>
      </c>
    </row>
    <row r="1907" spans="1:29" x14ac:dyDescent="0.3">
      <c r="A1907" t="s">
        <v>28</v>
      </c>
      <c r="B1907" t="s">
        <v>29</v>
      </c>
      <c r="C1907" t="s">
        <v>148</v>
      </c>
      <c r="D1907" t="s">
        <v>291</v>
      </c>
      <c r="E1907" t="s">
        <v>56</v>
      </c>
      <c r="F1907" t="s">
        <v>135</v>
      </c>
      <c r="G1907">
        <v>12</v>
      </c>
      <c r="H1907">
        <v>406197</v>
      </c>
      <c r="I1907" t="s">
        <v>34</v>
      </c>
      <c r="J1907" s="3">
        <v>43928</v>
      </c>
      <c r="K1907">
        <v>950</v>
      </c>
      <c r="L1907" t="s">
        <v>8068</v>
      </c>
      <c r="M1907" t="s">
        <v>172</v>
      </c>
      <c r="N1907" t="s">
        <v>8069</v>
      </c>
      <c r="O1907">
        <v>7264955081</v>
      </c>
      <c r="P1907" t="s">
        <v>51</v>
      </c>
      <c r="Q1907">
        <v>6</v>
      </c>
      <c r="R1907" t="s">
        <v>40</v>
      </c>
      <c r="S1907" t="s">
        <v>79</v>
      </c>
      <c r="T1907">
        <v>63762</v>
      </c>
      <c r="U1907" s="1">
        <v>45612</v>
      </c>
      <c r="V1907" t="s">
        <v>42</v>
      </c>
      <c r="W1907">
        <v>578076</v>
      </c>
      <c r="X1907" t="s">
        <v>8070</v>
      </c>
      <c r="Y1907">
        <v>807</v>
      </c>
      <c r="Z1907">
        <v>1944</v>
      </c>
      <c r="AA1907">
        <v>2</v>
      </c>
      <c r="AB1907">
        <v>1555.2</v>
      </c>
      <c r="AC1907">
        <f>Table1_1[[#This Row],[Price]]*Table1_1[[#This Row],[Quantity]]</f>
        <v>3888</v>
      </c>
    </row>
    <row r="1908" spans="1:29" x14ac:dyDescent="0.3">
      <c r="A1908" t="s">
        <v>28</v>
      </c>
      <c r="B1908" t="s">
        <v>29</v>
      </c>
      <c r="C1908" t="s">
        <v>193</v>
      </c>
      <c r="D1908" t="s">
        <v>149</v>
      </c>
      <c r="E1908" t="s">
        <v>46</v>
      </c>
      <c r="F1908" t="s">
        <v>33</v>
      </c>
      <c r="G1908">
        <v>30</v>
      </c>
      <c r="H1908">
        <v>436727</v>
      </c>
      <c r="I1908" t="s">
        <v>58</v>
      </c>
      <c r="J1908" s="3">
        <v>45418</v>
      </c>
      <c r="K1908">
        <v>1400</v>
      </c>
      <c r="L1908" t="s">
        <v>8071</v>
      </c>
      <c r="M1908" t="s">
        <v>1091</v>
      </c>
      <c r="N1908" t="s">
        <v>8072</v>
      </c>
      <c r="O1908" t="s">
        <v>8073</v>
      </c>
      <c r="P1908" t="s">
        <v>39</v>
      </c>
      <c r="Q1908">
        <v>6</v>
      </c>
      <c r="R1908" t="s">
        <v>88</v>
      </c>
      <c r="S1908" t="s">
        <v>79</v>
      </c>
      <c r="T1908">
        <v>18206</v>
      </c>
      <c r="U1908" s="1">
        <v>45436</v>
      </c>
      <c r="V1908" t="s">
        <v>140</v>
      </c>
      <c r="W1908">
        <v>645270</v>
      </c>
      <c r="X1908" t="s">
        <v>8074</v>
      </c>
      <c r="Y1908">
        <v>493</v>
      </c>
      <c r="Z1908">
        <v>1169</v>
      </c>
      <c r="AA1908">
        <v>7</v>
      </c>
      <c r="AB1908">
        <v>3273.2000000000003</v>
      </c>
      <c r="AC1908">
        <f>Table1_1[[#This Row],[Price]]*Table1_1[[#This Row],[Quantity]]</f>
        <v>8183</v>
      </c>
    </row>
    <row r="1909" spans="1:29" x14ac:dyDescent="0.3">
      <c r="A1909" t="s">
        <v>28</v>
      </c>
      <c r="B1909" t="s">
        <v>29</v>
      </c>
      <c r="C1909" t="s">
        <v>193</v>
      </c>
      <c r="D1909" t="s">
        <v>566</v>
      </c>
      <c r="E1909" t="s">
        <v>46</v>
      </c>
      <c r="F1909" t="s">
        <v>33</v>
      </c>
      <c r="G1909">
        <v>44</v>
      </c>
      <c r="H1909">
        <v>422065</v>
      </c>
      <c r="I1909" t="s">
        <v>34</v>
      </c>
      <c r="J1909" s="3">
        <v>44322</v>
      </c>
      <c r="K1909">
        <v>1000</v>
      </c>
      <c r="L1909" t="s">
        <v>8076</v>
      </c>
      <c r="M1909" t="s">
        <v>506</v>
      </c>
      <c r="N1909" t="s">
        <v>8077</v>
      </c>
      <c r="O1909" t="s">
        <v>8078</v>
      </c>
      <c r="P1909" t="s">
        <v>71</v>
      </c>
      <c r="Q1909">
        <v>12</v>
      </c>
      <c r="R1909" t="s">
        <v>88</v>
      </c>
      <c r="S1909" t="s">
        <v>118</v>
      </c>
      <c r="T1909">
        <v>92475</v>
      </c>
      <c r="U1909" s="1">
        <v>45495</v>
      </c>
      <c r="V1909" t="s">
        <v>126</v>
      </c>
      <c r="W1909">
        <v>593436</v>
      </c>
      <c r="X1909" t="s">
        <v>8079</v>
      </c>
      <c r="Y1909">
        <v>395</v>
      </c>
      <c r="Z1909">
        <v>1624</v>
      </c>
      <c r="AA1909">
        <v>6</v>
      </c>
      <c r="AB1909">
        <v>3897.6000000000004</v>
      </c>
      <c r="AC1909">
        <f>Table1_1[[#This Row],[Price]]*Table1_1[[#This Row],[Quantity]]</f>
        <v>9744</v>
      </c>
    </row>
    <row r="1910" spans="1:29" x14ac:dyDescent="0.3">
      <c r="A1910" t="s">
        <v>28</v>
      </c>
      <c r="B1910" t="s">
        <v>29</v>
      </c>
      <c r="C1910" t="s">
        <v>193</v>
      </c>
      <c r="D1910" t="s">
        <v>560</v>
      </c>
      <c r="E1910" t="s">
        <v>32</v>
      </c>
      <c r="F1910" t="s">
        <v>355</v>
      </c>
      <c r="G1910">
        <v>12</v>
      </c>
      <c r="H1910">
        <v>403536</v>
      </c>
      <c r="I1910" t="s">
        <v>34</v>
      </c>
      <c r="J1910" s="3">
        <v>45394</v>
      </c>
      <c r="K1910">
        <v>1300</v>
      </c>
      <c r="L1910" t="s">
        <v>8080</v>
      </c>
      <c r="M1910" t="s">
        <v>568</v>
      </c>
      <c r="N1910" t="s">
        <v>8081</v>
      </c>
      <c r="O1910">
        <v>2623016894</v>
      </c>
      <c r="P1910" t="s">
        <v>39</v>
      </c>
      <c r="Q1910">
        <v>16</v>
      </c>
      <c r="R1910" t="s">
        <v>88</v>
      </c>
      <c r="S1910" t="s">
        <v>41</v>
      </c>
      <c r="T1910">
        <v>76396</v>
      </c>
      <c r="U1910" s="1">
        <v>45482</v>
      </c>
      <c r="V1910" t="s">
        <v>126</v>
      </c>
      <c r="W1910">
        <v>542131</v>
      </c>
      <c r="X1910" t="s">
        <v>8082</v>
      </c>
      <c r="Y1910">
        <v>754</v>
      </c>
      <c r="Z1910">
        <v>1063</v>
      </c>
      <c r="AA1910">
        <v>8</v>
      </c>
      <c r="AB1910">
        <v>3401.6000000000004</v>
      </c>
      <c r="AC1910">
        <f>Table1_1[[#This Row],[Price]]*Table1_1[[#This Row],[Quantity]]</f>
        <v>8504</v>
      </c>
    </row>
    <row r="1911" spans="1:29" x14ac:dyDescent="0.3">
      <c r="A1911" t="s">
        <v>28</v>
      </c>
      <c r="B1911" t="s">
        <v>29</v>
      </c>
      <c r="C1911" t="s">
        <v>148</v>
      </c>
      <c r="D1911" t="s">
        <v>611</v>
      </c>
      <c r="E1911" t="s">
        <v>46</v>
      </c>
      <c r="F1911" t="s">
        <v>355</v>
      </c>
      <c r="G1911">
        <v>50</v>
      </c>
      <c r="H1911">
        <v>417606</v>
      </c>
      <c r="I1911" t="s">
        <v>58</v>
      </c>
      <c r="J1911" s="3">
        <v>43848</v>
      </c>
      <c r="K1911">
        <v>1000</v>
      </c>
      <c r="L1911" t="s">
        <v>8084</v>
      </c>
      <c r="M1911" t="s">
        <v>366</v>
      </c>
      <c r="N1911" t="s">
        <v>8085</v>
      </c>
      <c r="O1911" t="s">
        <v>8086</v>
      </c>
      <c r="P1911" t="s">
        <v>71</v>
      </c>
      <c r="Q1911">
        <v>18</v>
      </c>
      <c r="R1911" t="s">
        <v>40</v>
      </c>
      <c r="S1911" t="s">
        <v>118</v>
      </c>
      <c r="T1911">
        <v>32885</v>
      </c>
      <c r="U1911" s="1">
        <v>45391</v>
      </c>
      <c r="V1911" t="s">
        <v>80</v>
      </c>
      <c r="W1911">
        <v>858029</v>
      </c>
      <c r="X1911" t="s">
        <v>8087</v>
      </c>
      <c r="Y1911">
        <v>930</v>
      </c>
      <c r="Z1911">
        <v>512</v>
      </c>
      <c r="AA1911">
        <v>7</v>
      </c>
      <c r="AB1911">
        <v>1433.6000000000001</v>
      </c>
      <c r="AC1911">
        <f>Table1_1[[#This Row],[Price]]*Table1_1[[#This Row],[Quantity]]</f>
        <v>3584</v>
      </c>
    </row>
    <row r="1912" spans="1:29" x14ac:dyDescent="0.3">
      <c r="A1912" t="s">
        <v>28</v>
      </c>
      <c r="B1912" t="s">
        <v>29</v>
      </c>
      <c r="C1912" t="s">
        <v>193</v>
      </c>
      <c r="D1912" t="s">
        <v>616</v>
      </c>
      <c r="E1912" t="s">
        <v>56</v>
      </c>
      <c r="F1912" t="s">
        <v>57</v>
      </c>
      <c r="G1912">
        <v>60</v>
      </c>
      <c r="H1912">
        <v>432835</v>
      </c>
      <c r="I1912" t="s">
        <v>58</v>
      </c>
      <c r="J1912" s="3">
        <v>45423</v>
      </c>
      <c r="K1912">
        <v>1200</v>
      </c>
      <c r="L1912" t="s">
        <v>8088</v>
      </c>
      <c r="M1912" t="s">
        <v>1007</v>
      </c>
      <c r="N1912" t="s">
        <v>8089</v>
      </c>
      <c r="O1912">
        <v>8899394223</v>
      </c>
      <c r="P1912" t="s">
        <v>87</v>
      </c>
      <c r="Q1912">
        <v>6</v>
      </c>
      <c r="R1912" t="s">
        <v>40</v>
      </c>
      <c r="S1912" t="s">
        <v>63</v>
      </c>
      <c r="T1912">
        <v>54109</v>
      </c>
      <c r="U1912" s="1">
        <v>45572</v>
      </c>
      <c r="V1912" t="s">
        <v>155</v>
      </c>
      <c r="W1912">
        <v>467955</v>
      </c>
      <c r="X1912" t="s">
        <v>8090</v>
      </c>
      <c r="Y1912">
        <v>204</v>
      </c>
      <c r="Z1912">
        <v>1867</v>
      </c>
      <c r="AA1912">
        <v>3</v>
      </c>
      <c r="AB1912">
        <v>2240.4</v>
      </c>
      <c r="AC1912">
        <f>Table1_1[[#This Row],[Price]]*Table1_1[[#This Row],[Quantity]]</f>
        <v>5601</v>
      </c>
    </row>
    <row r="1913" spans="1:29" x14ac:dyDescent="0.3">
      <c r="A1913" t="s">
        <v>28</v>
      </c>
      <c r="B1913" t="s">
        <v>29</v>
      </c>
      <c r="C1913" t="s">
        <v>66</v>
      </c>
      <c r="D1913" t="s">
        <v>317</v>
      </c>
      <c r="E1913" t="s">
        <v>56</v>
      </c>
      <c r="F1913" t="s">
        <v>33</v>
      </c>
      <c r="G1913">
        <v>94</v>
      </c>
      <c r="H1913">
        <v>423046</v>
      </c>
      <c r="I1913" t="s">
        <v>34</v>
      </c>
      <c r="J1913" s="3">
        <v>44441</v>
      </c>
      <c r="K1913">
        <v>1400</v>
      </c>
      <c r="L1913" t="s">
        <v>8091</v>
      </c>
      <c r="M1913" t="s">
        <v>1488</v>
      </c>
      <c r="N1913" t="s">
        <v>8092</v>
      </c>
      <c r="O1913" t="s">
        <v>8093</v>
      </c>
      <c r="P1913" t="s">
        <v>51</v>
      </c>
      <c r="Q1913">
        <v>15</v>
      </c>
      <c r="R1913" t="s">
        <v>40</v>
      </c>
      <c r="S1913" t="s">
        <v>41</v>
      </c>
      <c r="T1913">
        <v>46395</v>
      </c>
      <c r="U1913" s="1">
        <v>45436</v>
      </c>
      <c r="V1913" t="s">
        <v>140</v>
      </c>
      <c r="W1913">
        <v>946367</v>
      </c>
      <c r="X1913" t="s">
        <v>8094</v>
      </c>
      <c r="Y1913">
        <v>274</v>
      </c>
      <c r="Z1913">
        <v>2860</v>
      </c>
      <c r="AA1913">
        <v>1</v>
      </c>
      <c r="AB1913">
        <v>1144</v>
      </c>
      <c r="AC1913">
        <f>Table1_1[[#This Row],[Price]]*Table1_1[[#This Row],[Quantity]]</f>
        <v>2860</v>
      </c>
    </row>
    <row r="1914" spans="1:29" x14ac:dyDescent="0.3">
      <c r="A1914" t="s">
        <v>28</v>
      </c>
      <c r="B1914" t="s">
        <v>29</v>
      </c>
      <c r="C1914" t="s">
        <v>148</v>
      </c>
      <c r="D1914" t="s">
        <v>611</v>
      </c>
      <c r="E1914" t="s">
        <v>32</v>
      </c>
      <c r="F1914" t="s">
        <v>33</v>
      </c>
      <c r="G1914">
        <v>24</v>
      </c>
      <c r="H1914">
        <v>422936</v>
      </c>
      <c r="I1914" t="s">
        <v>34</v>
      </c>
      <c r="J1914" s="3">
        <v>44543</v>
      </c>
      <c r="K1914">
        <v>1300</v>
      </c>
      <c r="L1914" t="s">
        <v>2411</v>
      </c>
      <c r="M1914" t="s">
        <v>76</v>
      </c>
      <c r="N1914" t="s">
        <v>8095</v>
      </c>
      <c r="O1914" t="s">
        <v>8096</v>
      </c>
      <c r="P1914" t="s">
        <v>87</v>
      </c>
      <c r="Q1914">
        <v>18</v>
      </c>
      <c r="R1914" t="s">
        <v>88</v>
      </c>
      <c r="S1914" t="s">
        <v>79</v>
      </c>
      <c r="T1914">
        <v>29331</v>
      </c>
      <c r="U1914" s="1">
        <v>45386</v>
      </c>
      <c r="V1914" t="s">
        <v>80</v>
      </c>
      <c r="W1914">
        <v>856407</v>
      </c>
      <c r="X1914" t="s">
        <v>8097</v>
      </c>
      <c r="Y1914">
        <v>291</v>
      </c>
      <c r="Z1914">
        <v>2293</v>
      </c>
      <c r="AA1914">
        <v>5</v>
      </c>
      <c r="AB1914">
        <v>4586</v>
      </c>
      <c r="AC1914">
        <f>Table1_1[[#This Row],[Price]]*Table1_1[[#This Row],[Quantity]]</f>
        <v>11465</v>
      </c>
    </row>
    <row r="1915" spans="1:29" x14ac:dyDescent="0.3">
      <c r="A1915" t="s">
        <v>28</v>
      </c>
      <c r="B1915" t="s">
        <v>29</v>
      </c>
      <c r="C1915" t="s">
        <v>44</v>
      </c>
      <c r="D1915" t="s">
        <v>364</v>
      </c>
      <c r="E1915" t="s">
        <v>32</v>
      </c>
      <c r="F1915" t="s">
        <v>113</v>
      </c>
      <c r="G1915">
        <v>99</v>
      </c>
      <c r="H1915">
        <v>439658</v>
      </c>
      <c r="I1915" t="s">
        <v>58</v>
      </c>
      <c r="J1915" s="3">
        <v>44175</v>
      </c>
      <c r="K1915">
        <v>1400</v>
      </c>
      <c r="L1915" t="s">
        <v>8098</v>
      </c>
      <c r="M1915" t="s">
        <v>123</v>
      </c>
      <c r="N1915" t="s">
        <v>8099</v>
      </c>
      <c r="O1915" t="s">
        <v>8100</v>
      </c>
      <c r="P1915" t="s">
        <v>39</v>
      </c>
      <c r="Q1915">
        <v>11</v>
      </c>
      <c r="R1915" t="s">
        <v>88</v>
      </c>
      <c r="S1915" t="s">
        <v>41</v>
      </c>
      <c r="T1915">
        <v>33915</v>
      </c>
      <c r="U1915" s="1">
        <v>45378</v>
      </c>
      <c r="V1915" t="s">
        <v>72</v>
      </c>
      <c r="W1915">
        <v>389256</v>
      </c>
      <c r="X1915" t="s">
        <v>8101</v>
      </c>
      <c r="Y1915">
        <v>316</v>
      </c>
      <c r="Z1915">
        <v>2465</v>
      </c>
      <c r="AA1915">
        <v>1</v>
      </c>
      <c r="AB1915">
        <v>986</v>
      </c>
      <c r="AC1915">
        <f>Table1_1[[#This Row],[Price]]*Table1_1[[#This Row],[Quantity]]</f>
        <v>2465</v>
      </c>
    </row>
    <row r="1916" spans="1:29" x14ac:dyDescent="0.3">
      <c r="A1916" t="s">
        <v>28</v>
      </c>
      <c r="B1916" t="s">
        <v>29</v>
      </c>
      <c r="C1916" t="s">
        <v>148</v>
      </c>
      <c r="D1916" t="s">
        <v>621</v>
      </c>
      <c r="E1916" t="s">
        <v>32</v>
      </c>
      <c r="F1916" t="s">
        <v>113</v>
      </c>
      <c r="G1916">
        <v>85</v>
      </c>
      <c r="H1916">
        <v>410438</v>
      </c>
      <c r="I1916" t="s">
        <v>58</v>
      </c>
      <c r="J1916" s="3">
        <v>45127</v>
      </c>
      <c r="K1916">
        <v>1000</v>
      </c>
      <c r="L1916" t="s">
        <v>8102</v>
      </c>
      <c r="M1916" t="s">
        <v>76</v>
      </c>
      <c r="N1916" t="s">
        <v>8103</v>
      </c>
      <c r="O1916" t="s">
        <v>8104</v>
      </c>
      <c r="P1916" t="s">
        <v>87</v>
      </c>
      <c r="Q1916">
        <v>19</v>
      </c>
      <c r="R1916" t="s">
        <v>88</v>
      </c>
      <c r="S1916" t="s">
        <v>118</v>
      </c>
      <c r="T1916">
        <v>36170</v>
      </c>
      <c r="U1916" s="1">
        <v>45500</v>
      </c>
      <c r="V1916" t="s">
        <v>126</v>
      </c>
      <c r="W1916">
        <v>404562</v>
      </c>
      <c r="X1916" t="s">
        <v>8105</v>
      </c>
      <c r="Y1916">
        <v>811</v>
      </c>
      <c r="Z1916">
        <v>591</v>
      </c>
      <c r="AA1916">
        <v>3</v>
      </c>
      <c r="AB1916">
        <v>709.2</v>
      </c>
      <c r="AC1916">
        <f>Table1_1[[#This Row],[Price]]*Table1_1[[#This Row],[Quantity]]</f>
        <v>1773</v>
      </c>
    </row>
    <row r="1917" spans="1:29" x14ac:dyDescent="0.3">
      <c r="A1917" t="s">
        <v>28</v>
      </c>
      <c r="B1917" t="s">
        <v>29</v>
      </c>
      <c r="C1917" t="s">
        <v>148</v>
      </c>
      <c r="D1917" t="s">
        <v>511</v>
      </c>
      <c r="E1917" t="s">
        <v>56</v>
      </c>
      <c r="F1917" t="s">
        <v>83</v>
      </c>
      <c r="G1917">
        <v>64</v>
      </c>
      <c r="H1917">
        <v>405808</v>
      </c>
      <c r="I1917" t="s">
        <v>58</v>
      </c>
      <c r="J1917" s="3">
        <v>45377</v>
      </c>
      <c r="K1917">
        <v>800</v>
      </c>
      <c r="L1917" t="s">
        <v>8106</v>
      </c>
      <c r="M1917" t="s">
        <v>361</v>
      </c>
      <c r="N1917" t="s">
        <v>8107</v>
      </c>
      <c r="O1917" t="s">
        <v>8108</v>
      </c>
      <c r="P1917" t="s">
        <v>51</v>
      </c>
      <c r="Q1917">
        <v>7</v>
      </c>
      <c r="R1917" t="s">
        <v>40</v>
      </c>
      <c r="S1917" t="s">
        <v>41</v>
      </c>
      <c r="T1917">
        <v>97041</v>
      </c>
      <c r="U1917" s="1">
        <v>45585</v>
      </c>
      <c r="V1917" t="s">
        <v>155</v>
      </c>
      <c r="W1917">
        <v>619167</v>
      </c>
      <c r="X1917" t="s">
        <v>8109</v>
      </c>
      <c r="Y1917">
        <v>217</v>
      </c>
      <c r="Z1917">
        <v>2456</v>
      </c>
      <c r="AA1917">
        <v>1</v>
      </c>
      <c r="AB1917">
        <v>982.40000000000009</v>
      </c>
      <c r="AC1917">
        <f>Table1_1[[#This Row],[Price]]*Table1_1[[#This Row],[Quantity]]</f>
        <v>2456</v>
      </c>
    </row>
    <row r="1918" spans="1:29" x14ac:dyDescent="0.3">
      <c r="A1918" t="s">
        <v>28</v>
      </c>
      <c r="B1918" t="s">
        <v>29</v>
      </c>
      <c r="C1918" t="s">
        <v>30</v>
      </c>
      <c r="D1918" t="s">
        <v>163</v>
      </c>
      <c r="E1918" t="s">
        <v>56</v>
      </c>
      <c r="F1918" t="s">
        <v>33</v>
      </c>
      <c r="G1918">
        <v>52</v>
      </c>
      <c r="H1918">
        <v>409138</v>
      </c>
      <c r="I1918" t="s">
        <v>34</v>
      </c>
      <c r="J1918" s="3">
        <v>44643</v>
      </c>
      <c r="K1918">
        <v>1300</v>
      </c>
      <c r="L1918" t="s">
        <v>8111</v>
      </c>
      <c r="M1918" t="s">
        <v>68</v>
      </c>
      <c r="N1918" t="s">
        <v>8112</v>
      </c>
      <c r="O1918" t="s">
        <v>8113</v>
      </c>
      <c r="P1918" t="s">
        <v>39</v>
      </c>
      <c r="Q1918">
        <v>10</v>
      </c>
      <c r="R1918" t="s">
        <v>88</v>
      </c>
      <c r="S1918" t="s">
        <v>79</v>
      </c>
      <c r="T1918">
        <v>99463</v>
      </c>
      <c r="U1918" s="1">
        <v>45578</v>
      </c>
      <c r="V1918" t="s">
        <v>155</v>
      </c>
      <c r="W1918">
        <v>713586</v>
      </c>
      <c r="X1918" t="s">
        <v>8114</v>
      </c>
      <c r="Y1918">
        <v>384</v>
      </c>
      <c r="Z1918">
        <v>1472</v>
      </c>
      <c r="AA1918">
        <v>3</v>
      </c>
      <c r="AB1918">
        <v>1766.4</v>
      </c>
      <c r="AC1918">
        <f>Table1_1[[#This Row],[Price]]*Table1_1[[#This Row],[Quantity]]</f>
        <v>4416</v>
      </c>
    </row>
    <row r="1919" spans="1:29" x14ac:dyDescent="0.3">
      <c r="A1919" t="s">
        <v>28</v>
      </c>
      <c r="B1919" t="s">
        <v>29</v>
      </c>
      <c r="C1919" t="s">
        <v>157</v>
      </c>
      <c r="D1919" t="s">
        <v>442</v>
      </c>
      <c r="E1919" t="s">
        <v>46</v>
      </c>
      <c r="F1919" t="s">
        <v>113</v>
      </c>
      <c r="G1919">
        <v>48</v>
      </c>
      <c r="H1919">
        <v>427102</v>
      </c>
      <c r="I1919" t="s">
        <v>58</v>
      </c>
      <c r="J1919" s="3">
        <v>43961</v>
      </c>
      <c r="K1919">
        <v>1200</v>
      </c>
      <c r="L1919" t="s">
        <v>8115</v>
      </c>
      <c r="M1919" t="s">
        <v>123</v>
      </c>
      <c r="N1919" t="s">
        <v>8116</v>
      </c>
      <c r="O1919" t="s">
        <v>8117</v>
      </c>
      <c r="P1919" t="s">
        <v>87</v>
      </c>
      <c r="Q1919">
        <v>3</v>
      </c>
      <c r="R1919" t="s">
        <v>40</v>
      </c>
      <c r="S1919" t="s">
        <v>63</v>
      </c>
      <c r="T1919">
        <v>89975</v>
      </c>
      <c r="U1919" s="1">
        <v>45488</v>
      </c>
      <c r="V1919" t="s">
        <v>126</v>
      </c>
      <c r="W1919">
        <v>729530</v>
      </c>
      <c r="X1919" t="s">
        <v>8118</v>
      </c>
      <c r="Y1919">
        <v>306</v>
      </c>
      <c r="Z1919">
        <v>782</v>
      </c>
      <c r="AA1919">
        <v>4</v>
      </c>
      <c r="AB1919">
        <v>1251.2</v>
      </c>
      <c r="AC1919">
        <f>Table1_1[[#This Row],[Price]]*Table1_1[[#This Row],[Quantity]]</f>
        <v>3128</v>
      </c>
    </row>
    <row r="1920" spans="1:29" x14ac:dyDescent="0.3">
      <c r="A1920" t="s">
        <v>28</v>
      </c>
      <c r="B1920" t="s">
        <v>29</v>
      </c>
      <c r="C1920" t="s">
        <v>157</v>
      </c>
      <c r="D1920" t="s">
        <v>380</v>
      </c>
      <c r="E1920" t="s">
        <v>56</v>
      </c>
      <c r="F1920" t="s">
        <v>113</v>
      </c>
      <c r="G1920">
        <v>10</v>
      </c>
      <c r="H1920">
        <v>411509</v>
      </c>
      <c r="I1920" t="s">
        <v>34</v>
      </c>
      <c r="J1920" s="3">
        <v>45180</v>
      </c>
      <c r="K1920">
        <v>1100</v>
      </c>
      <c r="L1920" t="s">
        <v>8119</v>
      </c>
      <c r="M1920" t="s">
        <v>137</v>
      </c>
      <c r="N1920" t="s">
        <v>8120</v>
      </c>
      <c r="O1920" t="s">
        <v>8121</v>
      </c>
      <c r="P1920" t="s">
        <v>51</v>
      </c>
      <c r="Q1920">
        <v>16</v>
      </c>
      <c r="R1920" t="s">
        <v>40</v>
      </c>
      <c r="S1920" t="s">
        <v>118</v>
      </c>
      <c r="T1920">
        <v>36418</v>
      </c>
      <c r="U1920" s="1">
        <v>45340</v>
      </c>
      <c r="V1920" t="s">
        <v>119</v>
      </c>
      <c r="W1920">
        <v>898266</v>
      </c>
      <c r="X1920" t="s">
        <v>8122</v>
      </c>
      <c r="Y1920">
        <v>649</v>
      </c>
      <c r="Z1920">
        <v>811</v>
      </c>
      <c r="AA1920">
        <v>2</v>
      </c>
      <c r="AB1920">
        <v>648.80000000000007</v>
      </c>
      <c r="AC1920">
        <f>Table1_1[[#This Row],[Price]]*Table1_1[[#This Row],[Quantity]]</f>
        <v>1622</v>
      </c>
    </row>
    <row r="1921" spans="1:29" x14ac:dyDescent="0.3">
      <c r="A1921" t="s">
        <v>28</v>
      </c>
      <c r="B1921" t="s">
        <v>29</v>
      </c>
      <c r="C1921" t="s">
        <v>91</v>
      </c>
      <c r="D1921" t="s">
        <v>134</v>
      </c>
      <c r="E1921" t="s">
        <v>46</v>
      </c>
      <c r="F1921" t="s">
        <v>83</v>
      </c>
      <c r="G1921">
        <v>60</v>
      </c>
      <c r="H1921">
        <v>400066</v>
      </c>
      <c r="I1921" t="s">
        <v>58</v>
      </c>
      <c r="J1921" s="3">
        <v>44972</v>
      </c>
      <c r="K1921">
        <v>1300</v>
      </c>
      <c r="L1921" t="s">
        <v>8124</v>
      </c>
      <c r="M1921" t="s">
        <v>1007</v>
      </c>
      <c r="N1921" t="s">
        <v>8125</v>
      </c>
      <c r="O1921" t="s">
        <v>8126</v>
      </c>
      <c r="P1921" t="s">
        <v>71</v>
      </c>
      <c r="Q1921">
        <v>8</v>
      </c>
      <c r="R1921" t="s">
        <v>88</v>
      </c>
      <c r="S1921" t="s">
        <v>79</v>
      </c>
      <c r="T1921">
        <v>10530</v>
      </c>
      <c r="U1921" s="1">
        <v>45478</v>
      </c>
      <c r="V1921" t="s">
        <v>126</v>
      </c>
      <c r="W1921">
        <v>249038</v>
      </c>
      <c r="X1921" t="s">
        <v>8127</v>
      </c>
      <c r="Y1921">
        <v>445</v>
      </c>
      <c r="Z1921">
        <v>1250</v>
      </c>
      <c r="AA1921">
        <v>6</v>
      </c>
      <c r="AB1921">
        <v>3000</v>
      </c>
      <c r="AC1921">
        <f>Table1_1[[#This Row],[Price]]*Table1_1[[#This Row],[Quantity]]</f>
        <v>7500</v>
      </c>
    </row>
    <row r="1922" spans="1:29" x14ac:dyDescent="0.3">
      <c r="A1922" t="s">
        <v>28</v>
      </c>
      <c r="B1922" t="s">
        <v>29</v>
      </c>
      <c r="C1922" t="s">
        <v>148</v>
      </c>
      <c r="D1922" t="s">
        <v>267</v>
      </c>
      <c r="E1922" t="s">
        <v>46</v>
      </c>
      <c r="F1922" t="s">
        <v>355</v>
      </c>
      <c r="G1922">
        <v>73</v>
      </c>
      <c r="H1922">
        <v>435695</v>
      </c>
      <c r="I1922" t="s">
        <v>58</v>
      </c>
      <c r="J1922" s="3">
        <v>44919</v>
      </c>
      <c r="K1922">
        <v>1100</v>
      </c>
      <c r="L1922" t="s">
        <v>8128</v>
      </c>
      <c r="M1922" t="s">
        <v>680</v>
      </c>
      <c r="N1922" t="s">
        <v>8129</v>
      </c>
      <c r="O1922">
        <v>5191078988</v>
      </c>
      <c r="P1922" t="s">
        <v>51</v>
      </c>
      <c r="Q1922">
        <v>12</v>
      </c>
      <c r="R1922" t="s">
        <v>40</v>
      </c>
      <c r="S1922" t="s">
        <v>63</v>
      </c>
      <c r="T1922">
        <v>20987</v>
      </c>
      <c r="U1922" s="1">
        <v>45327</v>
      </c>
      <c r="V1922" t="s">
        <v>119</v>
      </c>
      <c r="W1922">
        <v>212594</v>
      </c>
      <c r="X1922" t="s">
        <v>8130</v>
      </c>
      <c r="Y1922">
        <v>490</v>
      </c>
      <c r="Z1922">
        <v>1663</v>
      </c>
      <c r="AA1922">
        <v>6</v>
      </c>
      <c r="AB1922">
        <v>3991.2000000000003</v>
      </c>
      <c r="AC1922">
        <f>Table1_1[[#This Row],[Price]]*Table1_1[[#This Row],[Quantity]]</f>
        <v>9978</v>
      </c>
    </row>
    <row r="1923" spans="1:29" x14ac:dyDescent="0.3">
      <c r="A1923" t="s">
        <v>28</v>
      </c>
      <c r="B1923" t="s">
        <v>29</v>
      </c>
      <c r="C1923" t="s">
        <v>91</v>
      </c>
      <c r="D1923" t="s">
        <v>637</v>
      </c>
      <c r="E1923" t="s">
        <v>32</v>
      </c>
      <c r="F1923" t="s">
        <v>47</v>
      </c>
      <c r="G1923">
        <v>48</v>
      </c>
      <c r="H1923">
        <v>421413</v>
      </c>
      <c r="I1923" t="s">
        <v>34</v>
      </c>
      <c r="J1923" s="3">
        <v>45465</v>
      </c>
      <c r="K1923">
        <v>950</v>
      </c>
      <c r="L1923" t="s">
        <v>8131</v>
      </c>
      <c r="M1923" t="s">
        <v>2054</v>
      </c>
      <c r="N1923" t="s">
        <v>8132</v>
      </c>
      <c r="O1923" t="s">
        <v>8133</v>
      </c>
      <c r="P1923" t="s">
        <v>87</v>
      </c>
      <c r="Q1923">
        <v>14</v>
      </c>
      <c r="R1923" t="s">
        <v>40</v>
      </c>
      <c r="S1923" t="s">
        <v>63</v>
      </c>
      <c r="T1923">
        <v>16114</v>
      </c>
      <c r="U1923" s="1">
        <v>45421</v>
      </c>
      <c r="V1923" t="s">
        <v>140</v>
      </c>
      <c r="W1923">
        <v>271436</v>
      </c>
      <c r="X1923" t="s">
        <v>8134</v>
      </c>
      <c r="Y1923">
        <v>465</v>
      </c>
      <c r="Z1923">
        <v>2595</v>
      </c>
      <c r="AA1923">
        <v>4</v>
      </c>
      <c r="AB1923">
        <v>4152</v>
      </c>
      <c r="AC1923">
        <f>Table1_1[[#This Row],[Price]]*Table1_1[[#This Row],[Quantity]]</f>
        <v>10380</v>
      </c>
    </row>
    <row r="1924" spans="1:29" x14ac:dyDescent="0.3">
      <c r="A1924" t="s">
        <v>28</v>
      </c>
      <c r="B1924" t="s">
        <v>29</v>
      </c>
      <c r="C1924" t="s">
        <v>193</v>
      </c>
      <c r="D1924" t="s">
        <v>611</v>
      </c>
      <c r="E1924" t="s">
        <v>46</v>
      </c>
      <c r="F1924" t="s">
        <v>47</v>
      </c>
      <c r="G1924">
        <v>13</v>
      </c>
      <c r="H1924">
        <v>421496</v>
      </c>
      <c r="I1924" t="s">
        <v>58</v>
      </c>
      <c r="J1924" s="3">
        <v>45590</v>
      </c>
      <c r="K1924">
        <v>1400</v>
      </c>
      <c r="L1924" t="s">
        <v>8135</v>
      </c>
      <c r="M1924" t="s">
        <v>319</v>
      </c>
      <c r="N1924" t="s">
        <v>8136</v>
      </c>
      <c r="O1924" t="s">
        <v>8137</v>
      </c>
      <c r="P1924" t="s">
        <v>87</v>
      </c>
      <c r="Q1924">
        <v>7</v>
      </c>
      <c r="R1924" t="s">
        <v>88</v>
      </c>
      <c r="S1924" t="s">
        <v>63</v>
      </c>
      <c r="T1924">
        <v>57936</v>
      </c>
      <c r="U1924" s="1">
        <v>45594</v>
      </c>
      <c r="V1924" t="s">
        <v>155</v>
      </c>
      <c r="W1924">
        <v>792720</v>
      </c>
      <c r="X1924" t="s">
        <v>8138</v>
      </c>
      <c r="Y1924">
        <v>285</v>
      </c>
      <c r="Z1924">
        <v>975</v>
      </c>
      <c r="AA1924">
        <v>8</v>
      </c>
      <c r="AB1924">
        <v>3120</v>
      </c>
      <c r="AC1924">
        <f>Table1_1[[#This Row],[Price]]*Table1_1[[#This Row],[Quantity]]</f>
        <v>7800</v>
      </c>
    </row>
    <row r="1925" spans="1:29" x14ac:dyDescent="0.3">
      <c r="A1925" t="s">
        <v>28</v>
      </c>
      <c r="B1925" t="s">
        <v>29</v>
      </c>
      <c r="C1925" t="s">
        <v>193</v>
      </c>
      <c r="D1925" t="s">
        <v>149</v>
      </c>
      <c r="E1925" t="s">
        <v>46</v>
      </c>
      <c r="F1925" t="s">
        <v>175</v>
      </c>
      <c r="G1925">
        <v>77</v>
      </c>
      <c r="H1925">
        <v>409732</v>
      </c>
      <c r="I1925" t="s">
        <v>34</v>
      </c>
      <c r="J1925" s="3">
        <v>44923</v>
      </c>
      <c r="K1925">
        <v>1300</v>
      </c>
      <c r="L1925" t="s">
        <v>8139</v>
      </c>
      <c r="M1925" t="s">
        <v>856</v>
      </c>
      <c r="N1925" t="s">
        <v>8140</v>
      </c>
      <c r="O1925">
        <v>-3325</v>
      </c>
      <c r="P1925" t="s">
        <v>71</v>
      </c>
      <c r="Q1925">
        <v>20</v>
      </c>
      <c r="R1925" t="s">
        <v>40</v>
      </c>
      <c r="S1925" t="s">
        <v>63</v>
      </c>
      <c r="T1925">
        <v>97597</v>
      </c>
      <c r="U1925" s="1">
        <v>45478</v>
      </c>
      <c r="V1925" t="s">
        <v>126</v>
      </c>
      <c r="W1925">
        <v>805936</v>
      </c>
      <c r="X1925" t="s">
        <v>8141</v>
      </c>
      <c r="Y1925">
        <v>858</v>
      </c>
      <c r="Z1925">
        <v>685</v>
      </c>
      <c r="AA1925">
        <v>8</v>
      </c>
      <c r="AB1925">
        <v>2192</v>
      </c>
      <c r="AC1925">
        <f>Table1_1[[#This Row],[Price]]*Table1_1[[#This Row],[Quantity]]</f>
        <v>5480</v>
      </c>
    </row>
    <row r="1926" spans="1:29" x14ac:dyDescent="0.3">
      <c r="A1926" t="s">
        <v>28</v>
      </c>
      <c r="B1926" t="s">
        <v>29</v>
      </c>
      <c r="C1926" t="s">
        <v>193</v>
      </c>
      <c r="D1926" t="s">
        <v>442</v>
      </c>
      <c r="E1926" t="s">
        <v>56</v>
      </c>
      <c r="F1926" t="s">
        <v>33</v>
      </c>
      <c r="G1926">
        <v>37</v>
      </c>
      <c r="H1926">
        <v>439441</v>
      </c>
      <c r="I1926" t="s">
        <v>58</v>
      </c>
      <c r="J1926" s="3">
        <v>45628</v>
      </c>
      <c r="K1926">
        <v>800</v>
      </c>
      <c r="L1926" t="s">
        <v>8142</v>
      </c>
      <c r="M1926" t="s">
        <v>434</v>
      </c>
      <c r="N1926" t="s">
        <v>8143</v>
      </c>
      <c r="O1926">
        <v>1513512598</v>
      </c>
      <c r="P1926" t="s">
        <v>87</v>
      </c>
      <c r="Q1926">
        <v>13</v>
      </c>
      <c r="R1926" t="s">
        <v>40</v>
      </c>
      <c r="S1926" t="s">
        <v>41</v>
      </c>
      <c r="T1926">
        <v>79307</v>
      </c>
      <c r="U1926" s="1">
        <v>45376</v>
      </c>
      <c r="V1926" t="s">
        <v>72</v>
      </c>
      <c r="W1926">
        <v>750765</v>
      </c>
      <c r="X1926" t="s">
        <v>8144</v>
      </c>
      <c r="Y1926">
        <v>413</v>
      </c>
      <c r="Z1926">
        <v>1869</v>
      </c>
      <c r="AA1926">
        <v>7</v>
      </c>
      <c r="AB1926">
        <v>5233.2000000000007</v>
      </c>
      <c r="AC1926">
        <f>Table1_1[[#This Row],[Price]]*Table1_1[[#This Row],[Quantity]]</f>
        <v>13083</v>
      </c>
    </row>
    <row r="1927" spans="1:29" x14ac:dyDescent="0.3">
      <c r="A1927" t="s">
        <v>28</v>
      </c>
      <c r="B1927" t="s">
        <v>29</v>
      </c>
      <c r="C1927" t="s">
        <v>157</v>
      </c>
      <c r="D1927" t="s">
        <v>163</v>
      </c>
      <c r="E1927" t="s">
        <v>32</v>
      </c>
      <c r="F1927" t="s">
        <v>106</v>
      </c>
      <c r="G1927">
        <v>98</v>
      </c>
      <c r="H1927">
        <v>438006</v>
      </c>
      <c r="I1927" t="s">
        <v>34</v>
      </c>
      <c r="J1927" s="3">
        <v>44500</v>
      </c>
      <c r="K1927">
        <v>1400</v>
      </c>
      <c r="L1927" t="s">
        <v>8146</v>
      </c>
      <c r="M1927" t="s">
        <v>361</v>
      </c>
      <c r="N1927" t="s">
        <v>8147</v>
      </c>
      <c r="O1927" t="s">
        <v>8148</v>
      </c>
      <c r="P1927" t="s">
        <v>71</v>
      </c>
      <c r="Q1927">
        <v>8</v>
      </c>
      <c r="R1927" t="s">
        <v>88</v>
      </c>
      <c r="S1927" t="s">
        <v>63</v>
      </c>
      <c r="T1927">
        <v>89737</v>
      </c>
      <c r="U1927" s="1">
        <v>45623</v>
      </c>
      <c r="V1927" t="s">
        <v>42</v>
      </c>
      <c r="W1927">
        <v>355768</v>
      </c>
      <c r="X1927" t="s">
        <v>8149</v>
      </c>
      <c r="Y1927">
        <v>970</v>
      </c>
      <c r="Z1927">
        <v>1273</v>
      </c>
      <c r="AA1927">
        <v>1</v>
      </c>
      <c r="AB1927">
        <v>509.20000000000005</v>
      </c>
      <c r="AC1927">
        <f>Table1_1[[#This Row],[Price]]*Table1_1[[#This Row],[Quantity]]</f>
        <v>1273</v>
      </c>
    </row>
    <row r="1928" spans="1:29" x14ac:dyDescent="0.3">
      <c r="A1928" t="s">
        <v>28</v>
      </c>
      <c r="B1928" t="s">
        <v>29</v>
      </c>
      <c r="C1928" t="s">
        <v>91</v>
      </c>
      <c r="D1928" t="s">
        <v>149</v>
      </c>
      <c r="E1928" t="s">
        <v>32</v>
      </c>
      <c r="F1928" t="s">
        <v>135</v>
      </c>
      <c r="G1928">
        <v>100</v>
      </c>
      <c r="H1928">
        <v>436227</v>
      </c>
      <c r="I1928" t="s">
        <v>58</v>
      </c>
      <c r="J1928" s="3">
        <v>44021</v>
      </c>
      <c r="K1928">
        <v>950</v>
      </c>
      <c r="L1928" t="s">
        <v>8151</v>
      </c>
      <c r="M1928" t="s">
        <v>334</v>
      </c>
      <c r="N1928" t="s">
        <v>8152</v>
      </c>
      <c r="O1928" t="s">
        <v>8153</v>
      </c>
      <c r="P1928" t="s">
        <v>51</v>
      </c>
      <c r="Q1928">
        <v>20</v>
      </c>
      <c r="R1928" t="s">
        <v>88</v>
      </c>
      <c r="S1928" t="s">
        <v>79</v>
      </c>
      <c r="T1928">
        <v>56468</v>
      </c>
      <c r="U1928" s="1">
        <v>45502</v>
      </c>
      <c r="V1928" t="s">
        <v>126</v>
      </c>
      <c r="W1928">
        <v>398089</v>
      </c>
      <c r="X1928" t="s">
        <v>8154</v>
      </c>
      <c r="Y1928">
        <v>755</v>
      </c>
      <c r="Z1928">
        <v>2559</v>
      </c>
      <c r="AA1928">
        <v>6</v>
      </c>
      <c r="AB1928">
        <v>6141.6</v>
      </c>
      <c r="AC1928">
        <f>Table1_1[[#This Row],[Price]]*Table1_1[[#This Row],[Quantity]]</f>
        <v>15354</v>
      </c>
    </row>
    <row r="1929" spans="1:29" x14ac:dyDescent="0.3">
      <c r="A1929" t="s">
        <v>28</v>
      </c>
      <c r="B1929" t="s">
        <v>29</v>
      </c>
      <c r="C1929" t="s">
        <v>54</v>
      </c>
      <c r="D1929" t="s">
        <v>182</v>
      </c>
      <c r="E1929" t="s">
        <v>46</v>
      </c>
      <c r="F1929" t="s">
        <v>175</v>
      </c>
      <c r="G1929">
        <v>60</v>
      </c>
      <c r="H1929">
        <v>434157</v>
      </c>
      <c r="I1929" t="s">
        <v>34</v>
      </c>
      <c r="J1929" s="3">
        <v>45137</v>
      </c>
      <c r="K1929">
        <v>1300</v>
      </c>
      <c r="L1929" t="s">
        <v>8155</v>
      </c>
      <c r="M1929" t="s">
        <v>1409</v>
      </c>
      <c r="N1929" t="s">
        <v>8156</v>
      </c>
      <c r="O1929" t="s">
        <v>8157</v>
      </c>
      <c r="P1929" t="s">
        <v>71</v>
      </c>
      <c r="Q1929">
        <v>12</v>
      </c>
      <c r="R1929" t="s">
        <v>40</v>
      </c>
      <c r="S1929" t="s">
        <v>41</v>
      </c>
      <c r="T1929">
        <v>67031</v>
      </c>
      <c r="U1929" s="1">
        <v>45487</v>
      </c>
      <c r="V1929" t="s">
        <v>126</v>
      </c>
      <c r="W1929">
        <v>814045</v>
      </c>
      <c r="X1929" t="s">
        <v>8158</v>
      </c>
      <c r="Y1929">
        <v>860</v>
      </c>
      <c r="Z1929">
        <v>957</v>
      </c>
      <c r="AA1929">
        <v>8</v>
      </c>
      <c r="AB1929">
        <v>3062.4</v>
      </c>
      <c r="AC1929">
        <f>Table1_1[[#This Row],[Price]]*Table1_1[[#This Row],[Quantity]]</f>
        <v>7656</v>
      </c>
    </row>
    <row r="1930" spans="1:29" x14ac:dyDescent="0.3">
      <c r="A1930" t="s">
        <v>28</v>
      </c>
      <c r="B1930" t="s">
        <v>29</v>
      </c>
      <c r="C1930" t="s">
        <v>54</v>
      </c>
      <c r="D1930" t="s">
        <v>560</v>
      </c>
      <c r="E1930" t="s">
        <v>56</v>
      </c>
      <c r="F1930" t="s">
        <v>33</v>
      </c>
      <c r="G1930">
        <v>1</v>
      </c>
      <c r="H1930">
        <v>426885</v>
      </c>
      <c r="I1930" t="s">
        <v>58</v>
      </c>
      <c r="J1930" s="3">
        <v>44659</v>
      </c>
      <c r="K1930">
        <v>1200</v>
      </c>
      <c r="L1930" t="s">
        <v>8159</v>
      </c>
      <c r="M1930" t="s">
        <v>205</v>
      </c>
      <c r="N1930" t="s">
        <v>8160</v>
      </c>
      <c r="O1930" t="s">
        <v>8161</v>
      </c>
      <c r="P1930" t="s">
        <v>51</v>
      </c>
      <c r="Q1930">
        <v>14</v>
      </c>
      <c r="R1930" t="s">
        <v>40</v>
      </c>
      <c r="S1930" t="s">
        <v>79</v>
      </c>
      <c r="T1930">
        <v>79258</v>
      </c>
      <c r="U1930" s="1">
        <v>45498</v>
      </c>
      <c r="V1930" t="s">
        <v>126</v>
      </c>
      <c r="W1930">
        <v>367518</v>
      </c>
      <c r="X1930" t="s">
        <v>8162</v>
      </c>
      <c r="Y1930">
        <v>224</v>
      </c>
      <c r="Z1930">
        <v>1203</v>
      </c>
      <c r="AA1930">
        <v>4</v>
      </c>
      <c r="AB1930">
        <v>1924.8000000000002</v>
      </c>
      <c r="AC1930">
        <f>Table1_1[[#This Row],[Price]]*Table1_1[[#This Row],[Quantity]]</f>
        <v>4812</v>
      </c>
    </row>
    <row r="1931" spans="1:29" x14ac:dyDescent="0.3">
      <c r="A1931" t="s">
        <v>28</v>
      </c>
      <c r="B1931" t="s">
        <v>29</v>
      </c>
      <c r="C1931" t="s">
        <v>193</v>
      </c>
      <c r="D1931" t="s">
        <v>31</v>
      </c>
      <c r="E1931" t="s">
        <v>46</v>
      </c>
      <c r="F1931" t="s">
        <v>355</v>
      </c>
      <c r="G1931">
        <v>3</v>
      </c>
      <c r="H1931">
        <v>414284</v>
      </c>
      <c r="I1931" t="s">
        <v>58</v>
      </c>
      <c r="J1931" s="3">
        <v>45617</v>
      </c>
      <c r="K1931">
        <v>1400</v>
      </c>
      <c r="L1931" t="s">
        <v>8163</v>
      </c>
      <c r="M1931" t="s">
        <v>60</v>
      </c>
      <c r="N1931" t="s">
        <v>8164</v>
      </c>
      <c r="O1931" t="s">
        <v>8165</v>
      </c>
      <c r="P1931" t="s">
        <v>71</v>
      </c>
      <c r="Q1931">
        <v>17</v>
      </c>
      <c r="R1931" t="s">
        <v>40</v>
      </c>
      <c r="S1931" t="s">
        <v>63</v>
      </c>
      <c r="T1931">
        <v>92188</v>
      </c>
      <c r="U1931" s="1">
        <v>45337</v>
      </c>
      <c r="V1931" t="s">
        <v>119</v>
      </c>
      <c r="W1931">
        <v>295872</v>
      </c>
      <c r="X1931" t="s">
        <v>8166</v>
      </c>
      <c r="Y1931">
        <v>833</v>
      </c>
      <c r="Z1931">
        <v>776</v>
      </c>
      <c r="AA1931">
        <v>7</v>
      </c>
      <c r="AB1931">
        <v>2172.8000000000002</v>
      </c>
      <c r="AC1931">
        <f>Table1_1[[#This Row],[Price]]*Table1_1[[#This Row],[Quantity]]</f>
        <v>5432</v>
      </c>
    </row>
    <row r="1932" spans="1:29" x14ac:dyDescent="0.3">
      <c r="A1932" t="s">
        <v>28</v>
      </c>
      <c r="B1932" t="s">
        <v>29</v>
      </c>
      <c r="C1932" t="s">
        <v>157</v>
      </c>
      <c r="D1932" t="s">
        <v>364</v>
      </c>
      <c r="E1932" t="s">
        <v>32</v>
      </c>
      <c r="F1932" t="s">
        <v>113</v>
      </c>
      <c r="G1932">
        <v>91</v>
      </c>
      <c r="H1932">
        <v>422342</v>
      </c>
      <c r="I1932" t="s">
        <v>34</v>
      </c>
      <c r="J1932" s="3">
        <v>44523</v>
      </c>
      <c r="K1932">
        <v>1000</v>
      </c>
      <c r="L1932" t="s">
        <v>8167</v>
      </c>
      <c r="M1932" t="s">
        <v>250</v>
      </c>
      <c r="N1932" t="s">
        <v>8168</v>
      </c>
      <c r="O1932">
        <v>-7860</v>
      </c>
      <c r="P1932" t="s">
        <v>39</v>
      </c>
      <c r="Q1932">
        <v>8</v>
      </c>
      <c r="R1932" t="s">
        <v>40</v>
      </c>
      <c r="S1932" t="s">
        <v>79</v>
      </c>
      <c r="T1932">
        <v>49892</v>
      </c>
      <c r="U1932" s="1">
        <v>45583</v>
      </c>
      <c r="V1932" t="s">
        <v>155</v>
      </c>
      <c r="W1932">
        <v>663729</v>
      </c>
      <c r="X1932" t="s">
        <v>8169</v>
      </c>
      <c r="Y1932">
        <v>233</v>
      </c>
      <c r="Z1932">
        <v>2693</v>
      </c>
      <c r="AA1932">
        <v>2</v>
      </c>
      <c r="AB1932">
        <v>2154.4</v>
      </c>
      <c r="AC1932">
        <f>Table1_1[[#This Row],[Price]]*Table1_1[[#This Row],[Quantity]]</f>
        <v>5386</v>
      </c>
    </row>
    <row r="1933" spans="1:29" x14ac:dyDescent="0.3">
      <c r="A1933" t="s">
        <v>28</v>
      </c>
      <c r="B1933" t="s">
        <v>29</v>
      </c>
      <c r="C1933" t="s">
        <v>44</v>
      </c>
      <c r="D1933" t="s">
        <v>149</v>
      </c>
      <c r="E1933" t="s">
        <v>32</v>
      </c>
      <c r="F1933" t="s">
        <v>113</v>
      </c>
      <c r="G1933">
        <v>75</v>
      </c>
      <c r="H1933">
        <v>413020</v>
      </c>
      <c r="I1933" t="s">
        <v>58</v>
      </c>
      <c r="J1933" s="3">
        <v>45586</v>
      </c>
      <c r="K1933">
        <v>1200</v>
      </c>
      <c r="L1933" t="s">
        <v>8170</v>
      </c>
      <c r="M1933" t="s">
        <v>654</v>
      </c>
      <c r="N1933" t="s">
        <v>8171</v>
      </c>
      <c r="O1933" t="s">
        <v>8172</v>
      </c>
      <c r="P1933" t="s">
        <v>71</v>
      </c>
      <c r="Q1933">
        <v>13</v>
      </c>
      <c r="R1933" t="s">
        <v>88</v>
      </c>
      <c r="S1933" t="s">
        <v>79</v>
      </c>
      <c r="T1933">
        <v>86295</v>
      </c>
      <c r="U1933" s="1">
        <v>45390</v>
      </c>
      <c r="V1933" t="s">
        <v>80</v>
      </c>
      <c r="W1933">
        <v>923609</v>
      </c>
      <c r="X1933" t="s">
        <v>8173</v>
      </c>
      <c r="Y1933">
        <v>717</v>
      </c>
      <c r="Z1933">
        <v>2711</v>
      </c>
      <c r="AA1933">
        <v>4</v>
      </c>
      <c r="AB1933">
        <v>4337.6000000000004</v>
      </c>
      <c r="AC1933">
        <f>Table1_1[[#This Row],[Price]]*Table1_1[[#This Row],[Quantity]]</f>
        <v>10844</v>
      </c>
    </row>
    <row r="1934" spans="1:29" x14ac:dyDescent="0.3">
      <c r="A1934" t="s">
        <v>28</v>
      </c>
      <c r="B1934" t="s">
        <v>29</v>
      </c>
      <c r="C1934" t="s">
        <v>157</v>
      </c>
      <c r="D1934" t="s">
        <v>338</v>
      </c>
      <c r="E1934" t="s">
        <v>46</v>
      </c>
      <c r="F1934" t="s">
        <v>57</v>
      </c>
      <c r="G1934">
        <v>38</v>
      </c>
      <c r="H1934">
        <v>427739</v>
      </c>
      <c r="I1934" t="s">
        <v>58</v>
      </c>
      <c r="J1934" s="3">
        <v>44469</v>
      </c>
      <c r="K1934">
        <v>1000</v>
      </c>
      <c r="L1934" t="s">
        <v>8174</v>
      </c>
      <c r="M1934" t="s">
        <v>115</v>
      </c>
      <c r="N1934" t="s">
        <v>8175</v>
      </c>
      <c r="O1934">
        <v>5615878820</v>
      </c>
      <c r="P1934" t="s">
        <v>51</v>
      </c>
      <c r="Q1934">
        <v>4</v>
      </c>
      <c r="R1934" t="s">
        <v>88</v>
      </c>
      <c r="S1934" t="s">
        <v>118</v>
      </c>
      <c r="T1934">
        <v>35902</v>
      </c>
      <c r="U1934" s="1">
        <v>45556</v>
      </c>
      <c r="V1934" t="s">
        <v>180</v>
      </c>
      <c r="W1934">
        <v>454459</v>
      </c>
      <c r="X1934" t="s">
        <v>8176</v>
      </c>
      <c r="Y1934">
        <v>532</v>
      </c>
      <c r="Z1934">
        <v>2879</v>
      </c>
      <c r="AA1934">
        <v>4</v>
      </c>
      <c r="AB1934">
        <v>4606.4000000000005</v>
      </c>
      <c r="AC1934">
        <f>Table1_1[[#This Row],[Price]]*Table1_1[[#This Row],[Quantity]]</f>
        <v>11516</v>
      </c>
    </row>
    <row r="1935" spans="1:29" x14ac:dyDescent="0.3">
      <c r="A1935" t="s">
        <v>28</v>
      </c>
      <c r="B1935" t="s">
        <v>29</v>
      </c>
      <c r="C1935" t="s">
        <v>193</v>
      </c>
      <c r="D1935" t="s">
        <v>31</v>
      </c>
      <c r="E1935" t="s">
        <v>32</v>
      </c>
      <c r="F1935" t="s">
        <v>47</v>
      </c>
      <c r="G1935">
        <v>75</v>
      </c>
      <c r="H1935">
        <v>416838</v>
      </c>
      <c r="I1935" t="s">
        <v>58</v>
      </c>
      <c r="J1935" s="3">
        <v>44604</v>
      </c>
      <c r="K1935">
        <v>1400</v>
      </c>
      <c r="L1935" t="s">
        <v>8178</v>
      </c>
      <c r="M1935" t="s">
        <v>654</v>
      </c>
      <c r="N1935" t="s">
        <v>8179</v>
      </c>
      <c r="O1935" t="s">
        <v>8180</v>
      </c>
      <c r="P1935" t="s">
        <v>87</v>
      </c>
      <c r="Q1935">
        <v>10</v>
      </c>
      <c r="R1935" t="s">
        <v>88</v>
      </c>
      <c r="S1935" t="s">
        <v>79</v>
      </c>
      <c r="T1935">
        <v>87487</v>
      </c>
      <c r="U1935" s="1">
        <v>45343</v>
      </c>
      <c r="V1935" t="s">
        <v>119</v>
      </c>
      <c r="W1935">
        <v>633943</v>
      </c>
      <c r="X1935" t="s">
        <v>8181</v>
      </c>
      <c r="Y1935">
        <v>385</v>
      </c>
      <c r="Z1935">
        <v>2364</v>
      </c>
      <c r="AA1935">
        <v>8</v>
      </c>
      <c r="AB1935">
        <v>7564.8</v>
      </c>
      <c r="AC1935">
        <f>Table1_1[[#This Row],[Price]]*Table1_1[[#This Row],[Quantity]]</f>
        <v>18912</v>
      </c>
    </row>
    <row r="1936" spans="1:29" x14ac:dyDescent="0.3">
      <c r="A1936" t="s">
        <v>28</v>
      </c>
      <c r="B1936" t="s">
        <v>29</v>
      </c>
      <c r="C1936" t="s">
        <v>91</v>
      </c>
      <c r="D1936" t="s">
        <v>45</v>
      </c>
      <c r="E1936" t="s">
        <v>32</v>
      </c>
      <c r="F1936" t="s">
        <v>106</v>
      </c>
      <c r="G1936">
        <v>68</v>
      </c>
      <c r="H1936">
        <v>438790</v>
      </c>
      <c r="I1936" t="s">
        <v>34</v>
      </c>
      <c r="J1936" s="3">
        <v>44803</v>
      </c>
      <c r="K1936">
        <v>1100</v>
      </c>
      <c r="L1936" t="s">
        <v>8182</v>
      </c>
      <c r="M1936" t="s">
        <v>334</v>
      </c>
      <c r="N1936" t="s">
        <v>8183</v>
      </c>
      <c r="O1936">
        <v>-5118</v>
      </c>
      <c r="P1936" t="s">
        <v>39</v>
      </c>
      <c r="Q1936">
        <v>8</v>
      </c>
      <c r="R1936" t="s">
        <v>40</v>
      </c>
      <c r="S1936" t="s">
        <v>63</v>
      </c>
      <c r="T1936">
        <v>21041</v>
      </c>
      <c r="U1936" s="1">
        <v>45533</v>
      </c>
      <c r="V1936" t="s">
        <v>64</v>
      </c>
      <c r="W1936">
        <v>144407</v>
      </c>
      <c r="X1936" t="s">
        <v>8184</v>
      </c>
      <c r="Y1936">
        <v>335</v>
      </c>
      <c r="Z1936">
        <v>2779</v>
      </c>
      <c r="AA1936">
        <v>8</v>
      </c>
      <c r="AB1936">
        <v>8892.8000000000011</v>
      </c>
      <c r="AC1936">
        <f>Table1_1[[#This Row],[Price]]*Table1_1[[#This Row],[Quantity]]</f>
        <v>22232</v>
      </c>
    </row>
    <row r="1937" spans="1:29" x14ac:dyDescent="0.3">
      <c r="A1937" t="s">
        <v>28</v>
      </c>
      <c r="B1937" t="s">
        <v>29</v>
      </c>
      <c r="C1937" t="s">
        <v>148</v>
      </c>
      <c r="D1937" t="s">
        <v>267</v>
      </c>
      <c r="E1937" t="s">
        <v>56</v>
      </c>
      <c r="F1937" t="s">
        <v>33</v>
      </c>
      <c r="G1937">
        <v>92</v>
      </c>
      <c r="H1937">
        <v>437363</v>
      </c>
      <c r="I1937" t="s">
        <v>58</v>
      </c>
      <c r="J1937" s="3">
        <v>45324</v>
      </c>
      <c r="K1937">
        <v>1000</v>
      </c>
      <c r="L1937" t="s">
        <v>8186</v>
      </c>
      <c r="M1937" t="s">
        <v>94</v>
      </c>
      <c r="N1937" t="s">
        <v>8187</v>
      </c>
      <c r="O1937" t="s">
        <v>8188</v>
      </c>
      <c r="P1937" t="s">
        <v>87</v>
      </c>
      <c r="Q1937">
        <v>8</v>
      </c>
      <c r="R1937" t="s">
        <v>88</v>
      </c>
      <c r="S1937" t="s">
        <v>63</v>
      </c>
      <c r="T1937">
        <v>79682</v>
      </c>
      <c r="U1937" s="1">
        <v>45374</v>
      </c>
      <c r="V1937" t="s">
        <v>72</v>
      </c>
      <c r="W1937">
        <v>305289</v>
      </c>
      <c r="X1937" t="s">
        <v>8189</v>
      </c>
      <c r="Y1937">
        <v>743</v>
      </c>
      <c r="Z1937">
        <v>2516</v>
      </c>
      <c r="AA1937">
        <v>4</v>
      </c>
      <c r="AB1937">
        <v>4025.6000000000004</v>
      </c>
      <c r="AC1937">
        <f>Table1_1[[#This Row],[Price]]*Table1_1[[#This Row],[Quantity]]</f>
        <v>10064</v>
      </c>
    </row>
    <row r="1938" spans="1:29" x14ac:dyDescent="0.3">
      <c r="A1938" t="s">
        <v>28</v>
      </c>
      <c r="B1938" t="s">
        <v>29</v>
      </c>
      <c r="C1938" t="s">
        <v>157</v>
      </c>
      <c r="D1938" t="s">
        <v>637</v>
      </c>
      <c r="E1938" t="s">
        <v>46</v>
      </c>
      <c r="F1938" t="s">
        <v>47</v>
      </c>
      <c r="G1938">
        <v>77</v>
      </c>
      <c r="H1938">
        <v>402349</v>
      </c>
      <c r="I1938" t="s">
        <v>58</v>
      </c>
      <c r="J1938" s="3">
        <v>45451</v>
      </c>
      <c r="K1938">
        <v>1100</v>
      </c>
      <c r="L1938" t="s">
        <v>8191</v>
      </c>
      <c r="M1938" t="s">
        <v>818</v>
      </c>
      <c r="N1938" t="s">
        <v>8192</v>
      </c>
      <c r="O1938" t="s">
        <v>8193</v>
      </c>
      <c r="P1938" t="s">
        <v>39</v>
      </c>
      <c r="Q1938">
        <v>14</v>
      </c>
      <c r="R1938" t="s">
        <v>88</v>
      </c>
      <c r="S1938" t="s">
        <v>79</v>
      </c>
      <c r="T1938">
        <v>24499</v>
      </c>
      <c r="U1938" s="1">
        <v>45312</v>
      </c>
      <c r="V1938" t="s">
        <v>111</v>
      </c>
      <c r="W1938">
        <v>129759</v>
      </c>
      <c r="X1938" t="s">
        <v>8194</v>
      </c>
      <c r="Y1938">
        <v>652</v>
      </c>
      <c r="Z1938">
        <v>593</v>
      </c>
      <c r="AA1938">
        <v>5</v>
      </c>
      <c r="AB1938">
        <v>1186</v>
      </c>
      <c r="AC1938">
        <f>Table1_1[[#This Row],[Price]]*Table1_1[[#This Row],[Quantity]]</f>
        <v>2965</v>
      </c>
    </row>
    <row r="1939" spans="1:29" x14ac:dyDescent="0.3">
      <c r="A1939" t="s">
        <v>28</v>
      </c>
      <c r="B1939" t="s">
        <v>29</v>
      </c>
      <c r="C1939" t="s">
        <v>193</v>
      </c>
      <c r="D1939" t="s">
        <v>227</v>
      </c>
      <c r="E1939" t="s">
        <v>32</v>
      </c>
      <c r="F1939" t="s">
        <v>106</v>
      </c>
      <c r="G1939">
        <v>73</v>
      </c>
      <c r="H1939">
        <v>432096</v>
      </c>
      <c r="I1939" t="s">
        <v>58</v>
      </c>
      <c r="J1939" s="3">
        <v>44271</v>
      </c>
      <c r="K1939">
        <v>1100</v>
      </c>
      <c r="L1939" t="s">
        <v>8195</v>
      </c>
      <c r="M1939" t="s">
        <v>1030</v>
      </c>
      <c r="N1939" t="s">
        <v>8196</v>
      </c>
      <c r="O1939" t="s">
        <v>8197</v>
      </c>
      <c r="P1939" t="s">
        <v>71</v>
      </c>
      <c r="Q1939">
        <v>9</v>
      </c>
      <c r="R1939" t="s">
        <v>40</v>
      </c>
      <c r="S1939" t="s">
        <v>41</v>
      </c>
      <c r="T1939">
        <v>43827</v>
      </c>
      <c r="U1939" s="1">
        <v>45546</v>
      </c>
      <c r="V1939" t="s">
        <v>180</v>
      </c>
      <c r="W1939">
        <v>972040</v>
      </c>
      <c r="X1939" t="s">
        <v>8198</v>
      </c>
      <c r="Y1939">
        <v>881</v>
      </c>
      <c r="Z1939">
        <v>1397</v>
      </c>
      <c r="AA1939">
        <v>6</v>
      </c>
      <c r="AB1939">
        <v>3352.8</v>
      </c>
      <c r="AC1939">
        <f>Table1_1[[#This Row],[Price]]*Table1_1[[#This Row],[Quantity]]</f>
        <v>8382</v>
      </c>
    </row>
    <row r="1940" spans="1:29" x14ac:dyDescent="0.3">
      <c r="A1940" t="s">
        <v>28</v>
      </c>
      <c r="B1940" t="s">
        <v>29</v>
      </c>
      <c r="C1940" t="s">
        <v>91</v>
      </c>
      <c r="D1940" t="s">
        <v>364</v>
      </c>
      <c r="E1940" t="s">
        <v>56</v>
      </c>
      <c r="F1940" t="s">
        <v>355</v>
      </c>
      <c r="G1940">
        <v>76</v>
      </c>
      <c r="H1940">
        <v>439886</v>
      </c>
      <c r="I1940" t="s">
        <v>58</v>
      </c>
      <c r="J1940" s="3">
        <v>45408</v>
      </c>
      <c r="K1940">
        <v>1200</v>
      </c>
      <c r="L1940" t="s">
        <v>8199</v>
      </c>
      <c r="M1940" t="s">
        <v>417</v>
      </c>
      <c r="N1940" t="s">
        <v>8200</v>
      </c>
      <c r="O1940" t="s">
        <v>8201</v>
      </c>
      <c r="P1940" t="s">
        <v>71</v>
      </c>
      <c r="Q1940">
        <v>8</v>
      </c>
      <c r="R1940" t="s">
        <v>40</v>
      </c>
      <c r="S1940" t="s">
        <v>118</v>
      </c>
      <c r="T1940">
        <v>48681</v>
      </c>
      <c r="U1940" s="1">
        <v>45381</v>
      </c>
      <c r="V1940" t="s">
        <v>72</v>
      </c>
      <c r="W1940">
        <v>561583</v>
      </c>
      <c r="X1940" t="s">
        <v>8202</v>
      </c>
      <c r="Y1940">
        <v>622</v>
      </c>
      <c r="Z1940">
        <v>2556</v>
      </c>
      <c r="AA1940">
        <v>4</v>
      </c>
      <c r="AB1940">
        <v>4089.6000000000004</v>
      </c>
      <c r="AC1940">
        <f>Table1_1[[#This Row],[Price]]*Table1_1[[#This Row],[Quantity]]</f>
        <v>10224</v>
      </c>
    </row>
    <row r="1941" spans="1:29" x14ac:dyDescent="0.3">
      <c r="A1941" t="s">
        <v>28</v>
      </c>
      <c r="B1941" t="s">
        <v>29</v>
      </c>
      <c r="C1941" t="s">
        <v>66</v>
      </c>
      <c r="D1941" t="s">
        <v>254</v>
      </c>
      <c r="E1941" t="s">
        <v>32</v>
      </c>
      <c r="F1941" t="s">
        <v>355</v>
      </c>
      <c r="G1941">
        <v>75</v>
      </c>
      <c r="H1941">
        <v>401550</v>
      </c>
      <c r="I1941" t="s">
        <v>58</v>
      </c>
      <c r="J1941" s="3">
        <v>44890</v>
      </c>
      <c r="K1941">
        <v>1200</v>
      </c>
      <c r="L1941" t="s">
        <v>8204</v>
      </c>
      <c r="M1941" t="s">
        <v>165</v>
      </c>
      <c r="N1941" t="s">
        <v>8205</v>
      </c>
      <c r="O1941" t="s">
        <v>8206</v>
      </c>
      <c r="P1941" t="s">
        <v>51</v>
      </c>
      <c r="Q1941">
        <v>18</v>
      </c>
      <c r="R1941" t="s">
        <v>40</v>
      </c>
      <c r="S1941" t="s">
        <v>41</v>
      </c>
      <c r="T1941">
        <v>70986</v>
      </c>
      <c r="U1941" s="1">
        <v>45425</v>
      </c>
      <c r="V1941" t="s">
        <v>140</v>
      </c>
      <c r="W1941">
        <v>603027</v>
      </c>
      <c r="X1941" t="s">
        <v>8207</v>
      </c>
      <c r="Y1941">
        <v>331</v>
      </c>
      <c r="Z1941">
        <v>1612</v>
      </c>
      <c r="AA1941">
        <v>8</v>
      </c>
      <c r="AB1941">
        <v>5158.4000000000015</v>
      </c>
      <c r="AC1941">
        <f>Table1_1[[#This Row],[Price]]*Table1_1[[#This Row],[Quantity]]</f>
        <v>12896</v>
      </c>
    </row>
    <row r="1942" spans="1:29" x14ac:dyDescent="0.3">
      <c r="A1942" t="s">
        <v>28</v>
      </c>
      <c r="B1942" t="s">
        <v>29</v>
      </c>
      <c r="C1942" t="s">
        <v>148</v>
      </c>
      <c r="D1942" t="s">
        <v>291</v>
      </c>
      <c r="E1942" t="s">
        <v>32</v>
      </c>
      <c r="F1942" t="s">
        <v>33</v>
      </c>
      <c r="G1942">
        <v>61</v>
      </c>
      <c r="H1942">
        <v>415177</v>
      </c>
      <c r="I1942" t="s">
        <v>58</v>
      </c>
      <c r="J1942" s="3">
        <v>44089</v>
      </c>
      <c r="K1942">
        <v>1100</v>
      </c>
      <c r="L1942" t="s">
        <v>8209</v>
      </c>
      <c r="M1942" t="s">
        <v>189</v>
      </c>
      <c r="N1942" t="s">
        <v>8210</v>
      </c>
      <c r="O1942" t="s">
        <v>8211</v>
      </c>
      <c r="P1942" t="s">
        <v>51</v>
      </c>
      <c r="Q1942">
        <v>9</v>
      </c>
      <c r="R1942" t="s">
        <v>40</v>
      </c>
      <c r="S1942" t="s">
        <v>118</v>
      </c>
      <c r="T1942">
        <v>99124</v>
      </c>
      <c r="U1942" s="1">
        <v>45475</v>
      </c>
      <c r="V1942" t="s">
        <v>126</v>
      </c>
      <c r="W1942">
        <v>767690</v>
      </c>
      <c r="X1942" t="s">
        <v>5412</v>
      </c>
      <c r="Y1942">
        <v>407</v>
      </c>
      <c r="Z1942">
        <v>2119</v>
      </c>
      <c r="AA1942">
        <v>8</v>
      </c>
      <c r="AB1942">
        <v>6780.8</v>
      </c>
      <c r="AC1942">
        <f>Table1_1[[#This Row],[Price]]*Table1_1[[#This Row],[Quantity]]</f>
        <v>16952</v>
      </c>
    </row>
    <row r="1943" spans="1:29" x14ac:dyDescent="0.3">
      <c r="A1943" t="s">
        <v>28</v>
      </c>
      <c r="B1943" t="s">
        <v>29</v>
      </c>
      <c r="C1943" t="s">
        <v>157</v>
      </c>
      <c r="D1943" t="s">
        <v>55</v>
      </c>
      <c r="E1943" t="s">
        <v>46</v>
      </c>
      <c r="F1943" t="s">
        <v>175</v>
      </c>
      <c r="G1943">
        <v>17</v>
      </c>
      <c r="H1943">
        <v>423852</v>
      </c>
      <c r="I1943" t="s">
        <v>58</v>
      </c>
      <c r="J1943" s="3">
        <v>44121</v>
      </c>
      <c r="K1943">
        <v>1400</v>
      </c>
      <c r="L1943" t="s">
        <v>8212</v>
      </c>
      <c r="M1943" t="s">
        <v>1072</v>
      </c>
      <c r="N1943" t="s">
        <v>8213</v>
      </c>
      <c r="O1943" t="s">
        <v>8214</v>
      </c>
      <c r="P1943" t="s">
        <v>87</v>
      </c>
      <c r="Q1943">
        <v>13</v>
      </c>
      <c r="R1943" t="s">
        <v>40</v>
      </c>
      <c r="S1943" t="s">
        <v>79</v>
      </c>
      <c r="T1943">
        <v>68476</v>
      </c>
      <c r="U1943" s="1">
        <v>45458</v>
      </c>
      <c r="V1943" t="s">
        <v>52</v>
      </c>
      <c r="W1943">
        <v>452740</v>
      </c>
      <c r="X1943" t="s">
        <v>8215</v>
      </c>
      <c r="Y1943">
        <v>909</v>
      </c>
      <c r="Z1943">
        <v>2546</v>
      </c>
      <c r="AA1943">
        <v>8</v>
      </c>
      <c r="AB1943">
        <v>8147.2000000000007</v>
      </c>
      <c r="AC1943">
        <f>Table1_1[[#This Row],[Price]]*Table1_1[[#This Row],[Quantity]]</f>
        <v>20368</v>
      </c>
    </row>
    <row r="1944" spans="1:29" x14ac:dyDescent="0.3">
      <c r="A1944" t="s">
        <v>28</v>
      </c>
      <c r="B1944" t="s">
        <v>29</v>
      </c>
      <c r="C1944" t="s">
        <v>44</v>
      </c>
      <c r="D1944" t="s">
        <v>187</v>
      </c>
      <c r="E1944" t="s">
        <v>32</v>
      </c>
      <c r="F1944" t="s">
        <v>57</v>
      </c>
      <c r="G1944">
        <v>86</v>
      </c>
      <c r="H1944">
        <v>437735</v>
      </c>
      <c r="I1944" t="s">
        <v>34</v>
      </c>
      <c r="J1944" s="3">
        <v>44579</v>
      </c>
      <c r="K1944">
        <v>950</v>
      </c>
      <c r="L1944" t="s">
        <v>8217</v>
      </c>
      <c r="M1944" t="s">
        <v>129</v>
      </c>
      <c r="N1944" t="s">
        <v>8218</v>
      </c>
      <c r="O1944" t="s">
        <v>8219</v>
      </c>
      <c r="P1944" t="s">
        <v>39</v>
      </c>
      <c r="Q1944">
        <v>8</v>
      </c>
      <c r="R1944" t="s">
        <v>40</v>
      </c>
      <c r="S1944" t="s">
        <v>41</v>
      </c>
      <c r="T1944">
        <v>68828</v>
      </c>
      <c r="U1944" s="1">
        <v>45425</v>
      </c>
      <c r="V1944" t="s">
        <v>140</v>
      </c>
      <c r="W1944">
        <v>531828</v>
      </c>
      <c r="X1944" t="s">
        <v>8220</v>
      </c>
      <c r="Y1944">
        <v>222</v>
      </c>
      <c r="Z1944">
        <v>2884</v>
      </c>
      <c r="AA1944">
        <v>1</v>
      </c>
      <c r="AB1944">
        <v>1153.6000000000001</v>
      </c>
      <c r="AC1944">
        <f>Table1_1[[#This Row],[Price]]*Table1_1[[#This Row],[Quantity]]</f>
        <v>2884</v>
      </c>
    </row>
    <row r="1945" spans="1:29" x14ac:dyDescent="0.3">
      <c r="A1945" t="s">
        <v>28</v>
      </c>
      <c r="B1945" t="s">
        <v>29</v>
      </c>
      <c r="C1945" t="s">
        <v>54</v>
      </c>
      <c r="D1945" t="s">
        <v>170</v>
      </c>
      <c r="E1945" t="s">
        <v>46</v>
      </c>
      <c r="F1945" t="s">
        <v>113</v>
      </c>
      <c r="G1945">
        <v>2</v>
      </c>
      <c r="H1945">
        <v>406744</v>
      </c>
      <c r="I1945" t="s">
        <v>58</v>
      </c>
      <c r="J1945" s="3">
        <v>44896</v>
      </c>
      <c r="K1945">
        <v>1100</v>
      </c>
      <c r="L1945" t="s">
        <v>8222</v>
      </c>
      <c r="M1945" t="s">
        <v>334</v>
      </c>
      <c r="N1945" t="s">
        <v>8223</v>
      </c>
      <c r="O1945" t="s">
        <v>8224</v>
      </c>
      <c r="P1945" t="s">
        <v>71</v>
      </c>
      <c r="Q1945">
        <v>4</v>
      </c>
      <c r="R1945" t="s">
        <v>88</v>
      </c>
      <c r="S1945" t="s">
        <v>79</v>
      </c>
      <c r="T1945">
        <v>10666</v>
      </c>
      <c r="U1945" s="1">
        <v>45455</v>
      </c>
      <c r="V1945" t="s">
        <v>52</v>
      </c>
      <c r="W1945">
        <v>676009</v>
      </c>
      <c r="X1945" t="s">
        <v>8225</v>
      </c>
      <c r="Y1945">
        <v>645</v>
      </c>
      <c r="Z1945">
        <v>2435</v>
      </c>
      <c r="AA1945">
        <v>8</v>
      </c>
      <c r="AB1945">
        <v>7792</v>
      </c>
      <c r="AC1945">
        <f>Table1_1[[#This Row],[Price]]*Table1_1[[#This Row],[Quantity]]</f>
        <v>19480</v>
      </c>
    </row>
    <row r="1946" spans="1:29" x14ac:dyDescent="0.3">
      <c r="A1946" t="s">
        <v>28</v>
      </c>
      <c r="B1946" t="s">
        <v>29</v>
      </c>
      <c r="C1946" t="s">
        <v>148</v>
      </c>
      <c r="D1946" t="s">
        <v>380</v>
      </c>
      <c r="E1946" t="s">
        <v>56</v>
      </c>
      <c r="F1946" t="s">
        <v>150</v>
      </c>
      <c r="G1946">
        <v>51</v>
      </c>
      <c r="H1946">
        <v>435493</v>
      </c>
      <c r="I1946" t="s">
        <v>34</v>
      </c>
      <c r="J1946" s="3">
        <v>45469</v>
      </c>
      <c r="K1946">
        <v>1100</v>
      </c>
      <c r="L1946" t="s">
        <v>8226</v>
      </c>
      <c r="M1946" t="s">
        <v>159</v>
      </c>
      <c r="N1946" t="s">
        <v>8227</v>
      </c>
      <c r="O1946" t="s">
        <v>8228</v>
      </c>
      <c r="P1946" t="s">
        <v>71</v>
      </c>
      <c r="Q1946">
        <v>16</v>
      </c>
      <c r="R1946" t="s">
        <v>88</v>
      </c>
      <c r="S1946" t="s">
        <v>41</v>
      </c>
      <c r="T1946">
        <v>64516</v>
      </c>
      <c r="U1946" s="1">
        <v>45509</v>
      </c>
      <c r="V1946" t="s">
        <v>64</v>
      </c>
      <c r="W1946">
        <v>570946</v>
      </c>
      <c r="X1946" t="s">
        <v>8229</v>
      </c>
      <c r="Y1946">
        <v>353</v>
      </c>
      <c r="Z1946">
        <v>1343</v>
      </c>
      <c r="AA1946">
        <v>7</v>
      </c>
      <c r="AB1946">
        <v>3760.4</v>
      </c>
      <c r="AC1946">
        <f>Table1_1[[#This Row],[Price]]*Table1_1[[#This Row],[Quantity]]</f>
        <v>9401</v>
      </c>
    </row>
    <row r="1947" spans="1:29" x14ac:dyDescent="0.3">
      <c r="A1947" t="s">
        <v>28</v>
      </c>
      <c r="B1947" t="s">
        <v>29</v>
      </c>
      <c r="C1947" t="s">
        <v>30</v>
      </c>
      <c r="D1947" t="s">
        <v>566</v>
      </c>
      <c r="E1947" t="s">
        <v>46</v>
      </c>
      <c r="F1947" t="s">
        <v>47</v>
      </c>
      <c r="G1947">
        <v>79</v>
      </c>
      <c r="H1947">
        <v>430104</v>
      </c>
      <c r="I1947" t="s">
        <v>34</v>
      </c>
      <c r="J1947" s="3">
        <v>44579</v>
      </c>
      <c r="K1947">
        <v>950</v>
      </c>
      <c r="L1947" t="s">
        <v>8230</v>
      </c>
      <c r="M1947" t="s">
        <v>244</v>
      </c>
      <c r="N1947" t="s">
        <v>8231</v>
      </c>
      <c r="O1947" t="s">
        <v>8232</v>
      </c>
      <c r="P1947" t="s">
        <v>51</v>
      </c>
      <c r="Q1947">
        <v>9</v>
      </c>
      <c r="R1947" t="s">
        <v>40</v>
      </c>
      <c r="S1947" t="s">
        <v>79</v>
      </c>
      <c r="T1947">
        <v>43635</v>
      </c>
      <c r="U1947" s="1">
        <v>45470</v>
      </c>
      <c r="V1947" t="s">
        <v>52</v>
      </c>
      <c r="W1947">
        <v>289915</v>
      </c>
      <c r="X1947" t="s">
        <v>8233</v>
      </c>
      <c r="Y1947">
        <v>803</v>
      </c>
      <c r="Z1947">
        <v>631</v>
      </c>
      <c r="AA1947">
        <v>8</v>
      </c>
      <c r="AB1947">
        <v>2019.2</v>
      </c>
      <c r="AC1947">
        <f>Table1_1[[#This Row],[Price]]*Table1_1[[#This Row],[Quantity]]</f>
        <v>5048</v>
      </c>
    </row>
    <row r="1948" spans="1:29" x14ac:dyDescent="0.3">
      <c r="A1948" t="s">
        <v>28</v>
      </c>
      <c r="B1948" t="s">
        <v>29</v>
      </c>
      <c r="C1948" t="s">
        <v>148</v>
      </c>
      <c r="D1948" t="s">
        <v>82</v>
      </c>
      <c r="E1948" t="s">
        <v>56</v>
      </c>
      <c r="F1948" t="s">
        <v>113</v>
      </c>
      <c r="G1948">
        <v>93</v>
      </c>
      <c r="H1948">
        <v>410330</v>
      </c>
      <c r="I1948" t="s">
        <v>58</v>
      </c>
      <c r="J1948" s="3">
        <v>45381</v>
      </c>
      <c r="K1948">
        <v>1300</v>
      </c>
      <c r="L1948" t="s">
        <v>8234</v>
      </c>
      <c r="M1948" t="s">
        <v>731</v>
      </c>
      <c r="N1948" t="s">
        <v>8235</v>
      </c>
      <c r="O1948">
        <v>4982999012</v>
      </c>
      <c r="P1948" t="s">
        <v>71</v>
      </c>
      <c r="Q1948">
        <v>4</v>
      </c>
      <c r="R1948" t="s">
        <v>40</v>
      </c>
      <c r="S1948" t="s">
        <v>79</v>
      </c>
      <c r="T1948">
        <v>57380</v>
      </c>
      <c r="U1948" s="1">
        <v>45626</v>
      </c>
      <c r="V1948" t="s">
        <v>42</v>
      </c>
      <c r="W1948">
        <v>769128</v>
      </c>
      <c r="X1948" t="s">
        <v>8236</v>
      </c>
      <c r="Y1948">
        <v>420</v>
      </c>
      <c r="Z1948">
        <v>534</v>
      </c>
      <c r="AA1948">
        <v>3</v>
      </c>
      <c r="AB1948">
        <v>640.80000000000007</v>
      </c>
      <c r="AC1948">
        <f>Table1_1[[#This Row],[Price]]*Table1_1[[#This Row],[Quantity]]</f>
        <v>1602</v>
      </c>
    </row>
    <row r="1949" spans="1:29" x14ac:dyDescent="0.3">
      <c r="A1949" t="s">
        <v>28</v>
      </c>
      <c r="B1949" t="s">
        <v>29</v>
      </c>
      <c r="C1949" t="s">
        <v>66</v>
      </c>
      <c r="D1949" t="s">
        <v>560</v>
      </c>
      <c r="E1949" t="s">
        <v>32</v>
      </c>
      <c r="F1949" t="s">
        <v>150</v>
      </c>
      <c r="G1949">
        <v>67</v>
      </c>
      <c r="H1949">
        <v>403601</v>
      </c>
      <c r="I1949" t="s">
        <v>58</v>
      </c>
      <c r="J1949" s="3">
        <v>44963</v>
      </c>
      <c r="K1949">
        <v>1000</v>
      </c>
      <c r="L1949" t="s">
        <v>8238</v>
      </c>
      <c r="M1949" t="s">
        <v>496</v>
      </c>
      <c r="N1949" t="s">
        <v>8239</v>
      </c>
      <c r="O1949" t="s">
        <v>8240</v>
      </c>
      <c r="P1949" t="s">
        <v>39</v>
      </c>
      <c r="Q1949">
        <v>10</v>
      </c>
      <c r="R1949" t="s">
        <v>88</v>
      </c>
      <c r="S1949" t="s">
        <v>118</v>
      </c>
      <c r="T1949">
        <v>29353</v>
      </c>
      <c r="U1949" s="1">
        <v>45323</v>
      </c>
      <c r="V1949" t="s">
        <v>119</v>
      </c>
      <c r="W1949">
        <v>935873</v>
      </c>
      <c r="X1949" t="s">
        <v>8241</v>
      </c>
      <c r="Y1949">
        <v>851</v>
      </c>
      <c r="Z1949">
        <v>2068</v>
      </c>
      <c r="AA1949">
        <v>2</v>
      </c>
      <c r="AB1949">
        <v>1654.4</v>
      </c>
      <c r="AC1949">
        <f>Table1_1[[#This Row],[Price]]*Table1_1[[#This Row],[Quantity]]</f>
        <v>4136</v>
      </c>
    </row>
    <row r="1950" spans="1:29" x14ac:dyDescent="0.3">
      <c r="A1950" t="s">
        <v>28</v>
      </c>
      <c r="B1950" t="s">
        <v>29</v>
      </c>
      <c r="C1950" t="s">
        <v>91</v>
      </c>
      <c r="D1950" t="s">
        <v>524</v>
      </c>
      <c r="E1950" t="s">
        <v>32</v>
      </c>
      <c r="F1950" t="s">
        <v>355</v>
      </c>
      <c r="G1950">
        <v>96</v>
      </c>
      <c r="H1950">
        <v>423428</v>
      </c>
      <c r="I1950" t="s">
        <v>58</v>
      </c>
      <c r="J1950" s="3">
        <v>45572</v>
      </c>
      <c r="K1950">
        <v>1300</v>
      </c>
      <c r="L1950" t="s">
        <v>8242</v>
      </c>
      <c r="M1950" t="s">
        <v>165</v>
      </c>
      <c r="N1950" t="s">
        <v>8243</v>
      </c>
      <c r="O1950" t="s">
        <v>8244</v>
      </c>
      <c r="P1950" t="s">
        <v>51</v>
      </c>
      <c r="Q1950">
        <v>13</v>
      </c>
      <c r="R1950" t="s">
        <v>88</v>
      </c>
      <c r="S1950" t="s">
        <v>63</v>
      </c>
      <c r="T1950">
        <v>56515</v>
      </c>
      <c r="U1950" s="1">
        <v>45475</v>
      </c>
      <c r="V1950" t="s">
        <v>126</v>
      </c>
      <c r="W1950">
        <v>745353</v>
      </c>
      <c r="X1950" t="s">
        <v>8245</v>
      </c>
      <c r="Y1950">
        <v>376</v>
      </c>
      <c r="Z1950">
        <v>1636</v>
      </c>
      <c r="AA1950">
        <v>4</v>
      </c>
      <c r="AB1950">
        <v>2617.6000000000004</v>
      </c>
      <c r="AC1950">
        <f>Table1_1[[#This Row],[Price]]*Table1_1[[#This Row],[Quantity]]</f>
        <v>6544</v>
      </c>
    </row>
    <row r="1951" spans="1:29" x14ac:dyDescent="0.3">
      <c r="A1951" t="s">
        <v>28</v>
      </c>
      <c r="B1951" t="s">
        <v>29</v>
      </c>
      <c r="C1951" t="s">
        <v>157</v>
      </c>
      <c r="D1951" t="s">
        <v>142</v>
      </c>
      <c r="E1951" t="s">
        <v>32</v>
      </c>
      <c r="F1951" t="s">
        <v>106</v>
      </c>
      <c r="G1951">
        <v>87</v>
      </c>
      <c r="H1951">
        <v>410911</v>
      </c>
      <c r="I1951" t="s">
        <v>34</v>
      </c>
      <c r="J1951" s="3">
        <v>44619</v>
      </c>
      <c r="K1951">
        <v>800</v>
      </c>
      <c r="L1951" t="s">
        <v>8247</v>
      </c>
      <c r="M1951" t="s">
        <v>394</v>
      </c>
      <c r="N1951" t="s">
        <v>8248</v>
      </c>
      <c r="O1951" t="s">
        <v>8249</v>
      </c>
      <c r="P1951" t="s">
        <v>39</v>
      </c>
      <c r="Q1951">
        <v>10</v>
      </c>
      <c r="R1951" t="s">
        <v>40</v>
      </c>
      <c r="S1951" t="s">
        <v>79</v>
      </c>
      <c r="T1951">
        <v>67599</v>
      </c>
      <c r="U1951" s="1">
        <v>45536</v>
      </c>
      <c r="V1951" t="s">
        <v>180</v>
      </c>
      <c r="W1951">
        <v>840955</v>
      </c>
      <c r="X1951" t="s">
        <v>8250</v>
      </c>
      <c r="Y1951">
        <v>363</v>
      </c>
      <c r="Z1951">
        <v>2321</v>
      </c>
      <c r="AA1951">
        <v>2</v>
      </c>
      <c r="AB1951">
        <v>1856.8000000000002</v>
      </c>
      <c r="AC1951">
        <f>Table1_1[[#This Row],[Price]]*Table1_1[[#This Row],[Quantity]]</f>
        <v>4642</v>
      </c>
    </row>
    <row r="1952" spans="1:29" x14ac:dyDescent="0.3">
      <c r="A1952" t="s">
        <v>28</v>
      </c>
      <c r="B1952" t="s">
        <v>29</v>
      </c>
      <c r="C1952" t="s">
        <v>148</v>
      </c>
      <c r="D1952" t="s">
        <v>566</v>
      </c>
      <c r="E1952" t="s">
        <v>32</v>
      </c>
      <c r="F1952" t="s">
        <v>83</v>
      </c>
      <c r="G1952">
        <v>17</v>
      </c>
      <c r="H1952">
        <v>423213</v>
      </c>
      <c r="I1952" t="s">
        <v>34</v>
      </c>
      <c r="J1952" s="3">
        <v>44051</v>
      </c>
      <c r="K1952">
        <v>1300</v>
      </c>
      <c r="L1952" t="s">
        <v>8251</v>
      </c>
      <c r="M1952" t="s">
        <v>1072</v>
      </c>
      <c r="N1952" t="s">
        <v>8252</v>
      </c>
      <c r="O1952" t="s">
        <v>8253</v>
      </c>
      <c r="P1952" t="s">
        <v>71</v>
      </c>
      <c r="Q1952">
        <v>11</v>
      </c>
      <c r="R1952" t="s">
        <v>40</v>
      </c>
      <c r="S1952" t="s">
        <v>41</v>
      </c>
      <c r="T1952">
        <v>78028</v>
      </c>
      <c r="U1952" s="1">
        <v>45534</v>
      </c>
      <c r="V1952" t="s">
        <v>64</v>
      </c>
      <c r="W1952">
        <v>659752</v>
      </c>
      <c r="X1952" t="s">
        <v>8254</v>
      </c>
      <c r="Y1952">
        <v>382</v>
      </c>
      <c r="Z1952">
        <v>2257</v>
      </c>
      <c r="AA1952">
        <v>5</v>
      </c>
      <c r="AB1952">
        <v>4514</v>
      </c>
      <c r="AC1952">
        <f>Table1_1[[#This Row],[Price]]*Table1_1[[#This Row],[Quantity]]</f>
        <v>11285</v>
      </c>
    </row>
    <row r="1953" spans="1:29" x14ac:dyDescent="0.3">
      <c r="A1953" t="s">
        <v>28</v>
      </c>
      <c r="B1953" t="s">
        <v>29</v>
      </c>
      <c r="C1953" t="s">
        <v>157</v>
      </c>
      <c r="D1953" t="s">
        <v>566</v>
      </c>
      <c r="E1953" t="s">
        <v>32</v>
      </c>
      <c r="F1953" t="s">
        <v>83</v>
      </c>
      <c r="G1953">
        <v>93</v>
      </c>
      <c r="H1953">
        <v>420807</v>
      </c>
      <c r="I1953" t="s">
        <v>58</v>
      </c>
      <c r="J1953" s="3">
        <v>44381</v>
      </c>
      <c r="K1953">
        <v>950</v>
      </c>
      <c r="L1953" t="s">
        <v>8255</v>
      </c>
      <c r="M1953" t="s">
        <v>394</v>
      </c>
      <c r="N1953" t="s">
        <v>8256</v>
      </c>
      <c r="O1953" t="s">
        <v>8257</v>
      </c>
      <c r="P1953" t="s">
        <v>39</v>
      </c>
      <c r="Q1953">
        <v>3</v>
      </c>
      <c r="R1953" t="s">
        <v>88</v>
      </c>
      <c r="S1953" t="s">
        <v>63</v>
      </c>
      <c r="T1953">
        <v>48999</v>
      </c>
      <c r="U1953" s="1">
        <v>45608</v>
      </c>
      <c r="V1953" t="s">
        <v>42</v>
      </c>
      <c r="W1953">
        <v>464990</v>
      </c>
      <c r="X1953" t="s">
        <v>8258</v>
      </c>
      <c r="Y1953">
        <v>752</v>
      </c>
      <c r="Z1953">
        <v>842</v>
      </c>
      <c r="AA1953">
        <v>1</v>
      </c>
      <c r="AB1953">
        <v>336.8</v>
      </c>
      <c r="AC1953">
        <f>Table1_1[[#This Row],[Price]]*Table1_1[[#This Row],[Quantity]]</f>
        <v>842</v>
      </c>
    </row>
    <row r="1954" spans="1:29" x14ac:dyDescent="0.3">
      <c r="A1954" t="s">
        <v>28</v>
      </c>
      <c r="B1954" t="s">
        <v>29</v>
      </c>
      <c r="C1954" t="s">
        <v>157</v>
      </c>
      <c r="D1954" t="s">
        <v>566</v>
      </c>
      <c r="E1954" t="s">
        <v>46</v>
      </c>
      <c r="F1954" t="s">
        <v>135</v>
      </c>
      <c r="G1954">
        <v>78</v>
      </c>
      <c r="H1954">
        <v>430398</v>
      </c>
      <c r="I1954" t="s">
        <v>58</v>
      </c>
      <c r="J1954" s="3">
        <v>44708</v>
      </c>
      <c r="K1954">
        <v>1200</v>
      </c>
      <c r="L1954" t="s">
        <v>8259</v>
      </c>
      <c r="M1954" t="s">
        <v>1058</v>
      </c>
      <c r="N1954" t="s">
        <v>8260</v>
      </c>
      <c r="O1954" t="s">
        <v>8261</v>
      </c>
      <c r="P1954" t="s">
        <v>51</v>
      </c>
      <c r="Q1954">
        <v>8</v>
      </c>
      <c r="R1954" t="s">
        <v>40</v>
      </c>
      <c r="S1954" t="s">
        <v>41</v>
      </c>
      <c r="T1954">
        <v>98966</v>
      </c>
      <c r="U1954" s="1">
        <v>45339</v>
      </c>
      <c r="V1954" t="s">
        <v>119</v>
      </c>
      <c r="W1954">
        <v>895198</v>
      </c>
      <c r="X1954" t="s">
        <v>8262</v>
      </c>
      <c r="Y1954">
        <v>245</v>
      </c>
      <c r="Z1954">
        <v>1702</v>
      </c>
      <c r="AA1954">
        <v>1</v>
      </c>
      <c r="AB1954">
        <v>680.80000000000007</v>
      </c>
      <c r="AC1954">
        <f>Table1_1[[#This Row],[Price]]*Table1_1[[#This Row],[Quantity]]</f>
        <v>1702</v>
      </c>
    </row>
    <row r="1955" spans="1:29" x14ac:dyDescent="0.3">
      <c r="A1955" t="s">
        <v>28</v>
      </c>
      <c r="B1955" t="s">
        <v>29</v>
      </c>
      <c r="C1955" t="s">
        <v>193</v>
      </c>
      <c r="D1955" t="s">
        <v>442</v>
      </c>
      <c r="E1955" t="s">
        <v>56</v>
      </c>
      <c r="F1955" t="s">
        <v>113</v>
      </c>
      <c r="G1955">
        <v>26</v>
      </c>
      <c r="H1955">
        <v>427357</v>
      </c>
      <c r="I1955" t="s">
        <v>34</v>
      </c>
      <c r="J1955" s="3">
        <v>44490</v>
      </c>
      <c r="K1955">
        <v>1000</v>
      </c>
      <c r="L1955" t="s">
        <v>8263</v>
      </c>
      <c r="M1955" t="s">
        <v>250</v>
      </c>
      <c r="N1955" t="s">
        <v>8264</v>
      </c>
      <c r="O1955" t="s">
        <v>8265</v>
      </c>
      <c r="P1955" t="s">
        <v>71</v>
      </c>
      <c r="Q1955">
        <v>17</v>
      </c>
      <c r="R1955" t="s">
        <v>40</v>
      </c>
      <c r="S1955" t="s">
        <v>41</v>
      </c>
      <c r="T1955">
        <v>57517</v>
      </c>
      <c r="U1955" s="1">
        <v>45424</v>
      </c>
      <c r="V1955" t="s">
        <v>140</v>
      </c>
      <c r="W1955">
        <v>892225</v>
      </c>
      <c r="X1955" t="s">
        <v>8266</v>
      </c>
      <c r="Y1955">
        <v>319</v>
      </c>
      <c r="Z1955">
        <v>831</v>
      </c>
      <c r="AA1955">
        <v>3</v>
      </c>
      <c r="AB1955">
        <v>997.2</v>
      </c>
      <c r="AC1955">
        <f>Table1_1[[#This Row],[Price]]*Table1_1[[#This Row],[Quantity]]</f>
        <v>2493</v>
      </c>
    </row>
    <row r="1956" spans="1:29" x14ac:dyDescent="0.3">
      <c r="A1956" t="s">
        <v>28</v>
      </c>
      <c r="B1956" t="s">
        <v>29</v>
      </c>
      <c r="C1956" t="s">
        <v>148</v>
      </c>
      <c r="D1956" t="s">
        <v>170</v>
      </c>
      <c r="E1956" t="s">
        <v>46</v>
      </c>
      <c r="F1956" t="s">
        <v>113</v>
      </c>
      <c r="G1956">
        <v>63</v>
      </c>
      <c r="H1956">
        <v>413541</v>
      </c>
      <c r="I1956" t="s">
        <v>34</v>
      </c>
      <c r="J1956" s="3">
        <v>44948</v>
      </c>
      <c r="K1956">
        <v>1000</v>
      </c>
      <c r="L1956" t="s">
        <v>8267</v>
      </c>
      <c r="M1956" t="s">
        <v>137</v>
      </c>
      <c r="N1956" t="s">
        <v>8268</v>
      </c>
      <c r="O1956" t="s">
        <v>8269</v>
      </c>
      <c r="P1956" t="s">
        <v>39</v>
      </c>
      <c r="Q1956">
        <v>11</v>
      </c>
      <c r="R1956" t="s">
        <v>88</v>
      </c>
      <c r="S1956" t="s">
        <v>41</v>
      </c>
      <c r="T1956">
        <v>50419</v>
      </c>
      <c r="U1956" s="1">
        <v>45621</v>
      </c>
      <c r="V1956" t="s">
        <v>42</v>
      </c>
      <c r="W1956">
        <v>122845</v>
      </c>
      <c r="X1956" t="s">
        <v>8270</v>
      </c>
      <c r="Y1956">
        <v>712</v>
      </c>
      <c r="Z1956">
        <v>2027</v>
      </c>
      <c r="AA1956">
        <v>8</v>
      </c>
      <c r="AB1956">
        <v>6486.4000000000015</v>
      </c>
      <c r="AC1956">
        <f>Table1_1[[#This Row],[Price]]*Table1_1[[#This Row],[Quantity]]</f>
        <v>16216</v>
      </c>
    </row>
    <row r="1957" spans="1:29" x14ac:dyDescent="0.3">
      <c r="A1957" t="s">
        <v>28</v>
      </c>
      <c r="B1957" t="s">
        <v>29</v>
      </c>
      <c r="C1957" t="s">
        <v>91</v>
      </c>
      <c r="D1957" t="s">
        <v>142</v>
      </c>
      <c r="E1957" t="s">
        <v>32</v>
      </c>
      <c r="F1957" t="s">
        <v>106</v>
      </c>
      <c r="G1957">
        <v>91</v>
      </c>
      <c r="H1957">
        <v>405959</v>
      </c>
      <c r="I1957" t="s">
        <v>58</v>
      </c>
      <c r="J1957" s="3">
        <v>44020</v>
      </c>
      <c r="K1957">
        <v>1000</v>
      </c>
      <c r="L1957" t="s">
        <v>8272</v>
      </c>
      <c r="M1957" t="s">
        <v>1072</v>
      </c>
      <c r="N1957" t="s">
        <v>8273</v>
      </c>
      <c r="O1957">
        <v>-8151</v>
      </c>
      <c r="P1957" t="s">
        <v>71</v>
      </c>
      <c r="Q1957">
        <v>14</v>
      </c>
      <c r="R1957" t="s">
        <v>40</v>
      </c>
      <c r="S1957" t="s">
        <v>118</v>
      </c>
      <c r="T1957">
        <v>59124</v>
      </c>
      <c r="U1957" s="1">
        <v>45511</v>
      </c>
      <c r="V1957" t="s">
        <v>64</v>
      </c>
      <c r="W1957">
        <v>397818</v>
      </c>
      <c r="X1957" t="s">
        <v>8274</v>
      </c>
      <c r="Y1957">
        <v>318</v>
      </c>
      <c r="Z1957">
        <v>2108</v>
      </c>
      <c r="AA1957">
        <v>8</v>
      </c>
      <c r="AB1957">
        <v>6745.6</v>
      </c>
      <c r="AC1957">
        <f>Table1_1[[#This Row],[Price]]*Table1_1[[#This Row],[Quantity]]</f>
        <v>16864</v>
      </c>
    </row>
    <row r="1958" spans="1:29" x14ac:dyDescent="0.3">
      <c r="A1958" t="s">
        <v>28</v>
      </c>
      <c r="B1958" t="s">
        <v>29</v>
      </c>
      <c r="C1958" t="s">
        <v>157</v>
      </c>
      <c r="D1958" t="s">
        <v>616</v>
      </c>
      <c r="E1958" t="s">
        <v>56</v>
      </c>
      <c r="F1958" t="s">
        <v>99</v>
      </c>
      <c r="G1958">
        <v>80</v>
      </c>
      <c r="H1958">
        <v>429995</v>
      </c>
      <c r="I1958" t="s">
        <v>34</v>
      </c>
      <c r="J1958" s="3">
        <v>45384</v>
      </c>
      <c r="K1958">
        <v>1400</v>
      </c>
      <c r="L1958" t="s">
        <v>8275</v>
      </c>
      <c r="M1958" t="s">
        <v>313</v>
      </c>
      <c r="N1958" t="s">
        <v>8276</v>
      </c>
      <c r="O1958" t="s">
        <v>8277</v>
      </c>
      <c r="P1958" t="s">
        <v>87</v>
      </c>
      <c r="Q1958">
        <v>13</v>
      </c>
      <c r="R1958" t="s">
        <v>40</v>
      </c>
      <c r="S1958" t="s">
        <v>63</v>
      </c>
      <c r="T1958">
        <v>48338</v>
      </c>
      <c r="U1958" s="1">
        <v>45318</v>
      </c>
      <c r="V1958" t="s">
        <v>111</v>
      </c>
      <c r="W1958">
        <v>657147</v>
      </c>
      <c r="X1958" t="s">
        <v>8278</v>
      </c>
      <c r="Y1958">
        <v>585</v>
      </c>
      <c r="Z1958">
        <v>1186</v>
      </c>
      <c r="AA1958">
        <v>4</v>
      </c>
      <c r="AB1958">
        <v>1897.6000000000001</v>
      </c>
      <c r="AC1958">
        <f>Table1_1[[#This Row],[Price]]*Table1_1[[#This Row],[Quantity]]</f>
        <v>4744</v>
      </c>
    </row>
    <row r="1959" spans="1:29" x14ac:dyDescent="0.3">
      <c r="A1959" t="s">
        <v>28</v>
      </c>
      <c r="B1959" t="s">
        <v>29</v>
      </c>
      <c r="C1959" t="s">
        <v>148</v>
      </c>
      <c r="D1959" t="s">
        <v>442</v>
      </c>
      <c r="E1959" t="s">
        <v>46</v>
      </c>
      <c r="F1959" t="s">
        <v>57</v>
      </c>
      <c r="G1959">
        <v>26</v>
      </c>
      <c r="H1959">
        <v>421803</v>
      </c>
      <c r="I1959" t="s">
        <v>34</v>
      </c>
      <c r="J1959" s="3">
        <v>45156</v>
      </c>
      <c r="K1959">
        <v>1200</v>
      </c>
      <c r="L1959" t="s">
        <v>8280</v>
      </c>
      <c r="M1959" t="s">
        <v>487</v>
      </c>
      <c r="N1959" t="s">
        <v>8281</v>
      </c>
      <c r="O1959" t="s">
        <v>8282</v>
      </c>
      <c r="P1959" t="s">
        <v>39</v>
      </c>
      <c r="Q1959">
        <v>19</v>
      </c>
      <c r="R1959" t="s">
        <v>40</v>
      </c>
      <c r="S1959" t="s">
        <v>118</v>
      </c>
      <c r="T1959">
        <v>92907</v>
      </c>
      <c r="U1959" s="1">
        <v>45516</v>
      </c>
      <c r="V1959" t="s">
        <v>64</v>
      </c>
      <c r="W1959">
        <v>956454</v>
      </c>
      <c r="X1959" t="s">
        <v>2533</v>
      </c>
      <c r="Y1959">
        <v>522</v>
      </c>
      <c r="Z1959">
        <v>1383</v>
      </c>
      <c r="AA1959">
        <v>1</v>
      </c>
      <c r="AB1959">
        <v>553.20000000000005</v>
      </c>
      <c r="AC1959">
        <f>Table1_1[[#This Row],[Price]]*Table1_1[[#This Row],[Quantity]]</f>
        <v>1383</v>
      </c>
    </row>
    <row r="1960" spans="1:29" x14ac:dyDescent="0.3">
      <c r="A1960" t="s">
        <v>28</v>
      </c>
      <c r="B1960" t="s">
        <v>29</v>
      </c>
      <c r="C1960" t="s">
        <v>148</v>
      </c>
      <c r="D1960" t="s">
        <v>511</v>
      </c>
      <c r="E1960" t="s">
        <v>56</v>
      </c>
      <c r="F1960" t="s">
        <v>355</v>
      </c>
      <c r="G1960">
        <v>88</v>
      </c>
      <c r="H1960">
        <v>411347</v>
      </c>
      <c r="I1960" t="s">
        <v>58</v>
      </c>
      <c r="J1960" s="3">
        <v>44143</v>
      </c>
      <c r="K1960">
        <v>1200</v>
      </c>
      <c r="L1960" t="s">
        <v>8283</v>
      </c>
      <c r="M1960" t="s">
        <v>165</v>
      </c>
      <c r="N1960" t="s">
        <v>8284</v>
      </c>
      <c r="O1960" t="s">
        <v>8285</v>
      </c>
      <c r="P1960" t="s">
        <v>51</v>
      </c>
      <c r="Q1960">
        <v>14</v>
      </c>
      <c r="R1960" t="s">
        <v>40</v>
      </c>
      <c r="S1960" t="s">
        <v>63</v>
      </c>
      <c r="T1960">
        <v>60730</v>
      </c>
      <c r="U1960" s="1">
        <v>45533</v>
      </c>
      <c r="V1960" t="s">
        <v>64</v>
      </c>
      <c r="W1960">
        <v>515450</v>
      </c>
      <c r="X1960" t="s">
        <v>8286</v>
      </c>
      <c r="Y1960">
        <v>973</v>
      </c>
      <c r="Z1960">
        <v>2780</v>
      </c>
      <c r="AA1960">
        <v>3</v>
      </c>
      <c r="AB1960">
        <v>3336</v>
      </c>
      <c r="AC1960">
        <f>Table1_1[[#This Row],[Price]]*Table1_1[[#This Row],[Quantity]]</f>
        <v>8340</v>
      </c>
    </row>
    <row r="1961" spans="1:29" x14ac:dyDescent="0.3">
      <c r="A1961" t="s">
        <v>28</v>
      </c>
      <c r="B1961" t="s">
        <v>29</v>
      </c>
      <c r="C1961" t="s">
        <v>193</v>
      </c>
      <c r="D1961" t="s">
        <v>261</v>
      </c>
      <c r="E1961" t="s">
        <v>32</v>
      </c>
      <c r="F1961" t="s">
        <v>113</v>
      </c>
      <c r="G1961">
        <v>2</v>
      </c>
      <c r="H1961">
        <v>430665</v>
      </c>
      <c r="I1961" t="s">
        <v>58</v>
      </c>
      <c r="J1961" s="3">
        <v>44625</v>
      </c>
      <c r="K1961">
        <v>1200</v>
      </c>
      <c r="L1961" t="s">
        <v>8287</v>
      </c>
      <c r="M1961" t="s">
        <v>200</v>
      </c>
      <c r="N1961" t="s">
        <v>8288</v>
      </c>
      <c r="O1961" t="s">
        <v>8289</v>
      </c>
      <c r="P1961" t="s">
        <v>87</v>
      </c>
      <c r="Q1961">
        <v>15</v>
      </c>
      <c r="R1961" t="s">
        <v>88</v>
      </c>
      <c r="S1961" t="s">
        <v>41</v>
      </c>
      <c r="T1961">
        <v>82741</v>
      </c>
      <c r="U1961" s="1">
        <v>45434</v>
      </c>
      <c r="V1961" t="s">
        <v>140</v>
      </c>
      <c r="W1961">
        <v>526627</v>
      </c>
      <c r="X1961" t="s">
        <v>8290</v>
      </c>
      <c r="Y1961">
        <v>798</v>
      </c>
      <c r="Z1961">
        <v>2150</v>
      </c>
      <c r="AA1961">
        <v>2</v>
      </c>
      <c r="AB1961">
        <v>1720</v>
      </c>
      <c r="AC1961">
        <f>Table1_1[[#This Row],[Price]]*Table1_1[[#This Row],[Quantity]]</f>
        <v>4300</v>
      </c>
    </row>
    <row r="1962" spans="1:29" x14ac:dyDescent="0.3">
      <c r="A1962" t="s">
        <v>28</v>
      </c>
      <c r="B1962" t="s">
        <v>29</v>
      </c>
      <c r="C1962" t="s">
        <v>91</v>
      </c>
      <c r="D1962" t="s">
        <v>421</v>
      </c>
      <c r="E1962" t="s">
        <v>32</v>
      </c>
      <c r="F1962" t="s">
        <v>33</v>
      </c>
      <c r="G1962">
        <v>90</v>
      </c>
      <c r="H1962">
        <v>431041</v>
      </c>
      <c r="I1962" t="s">
        <v>34</v>
      </c>
      <c r="J1962" s="3">
        <v>44580</v>
      </c>
      <c r="K1962">
        <v>800</v>
      </c>
      <c r="L1962" t="s">
        <v>8291</v>
      </c>
      <c r="M1962" t="s">
        <v>731</v>
      </c>
      <c r="N1962" t="s">
        <v>8292</v>
      </c>
      <c r="O1962" t="s">
        <v>8293</v>
      </c>
      <c r="P1962" t="s">
        <v>39</v>
      </c>
      <c r="Q1962">
        <v>10</v>
      </c>
      <c r="R1962" t="s">
        <v>88</v>
      </c>
      <c r="S1962" t="s">
        <v>79</v>
      </c>
      <c r="T1962">
        <v>27819</v>
      </c>
      <c r="U1962" s="1">
        <v>45424</v>
      </c>
      <c r="V1962" t="s">
        <v>140</v>
      </c>
      <c r="W1962">
        <v>134314</v>
      </c>
      <c r="X1962" t="s">
        <v>8294</v>
      </c>
      <c r="Y1962">
        <v>322</v>
      </c>
      <c r="Z1962">
        <v>2330</v>
      </c>
      <c r="AA1962">
        <v>6</v>
      </c>
      <c r="AB1962">
        <v>5592</v>
      </c>
      <c r="AC1962">
        <f>Table1_1[[#This Row],[Price]]*Table1_1[[#This Row],[Quantity]]</f>
        <v>13980</v>
      </c>
    </row>
    <row r="1963" spans="1:29" x14ac:dyDescent="0.3">
      <c r="A1963" t="s">
        <v>28</v>
      </c>
      <c r="B1963" t="s">
        <v>29</v>
      </c>
      <c r="C1963" t="s">
        <v>91</v>
      </c>
      <c r="D1963" t="s">
        <v>237</v>
      </c>
      <c r="E1963" t="s">
        <v>46</v>
      </c>
      <c r="F1963" t="s">
        <v>175</v>
      </c>
      <c r="G1963">
        <v>76</v>
      </c>
      <c r="H1963">
        <v>422649</v>
      </c>
      <c r="I1963" t="s">
        <v>58</v>
      </c>
      <c r="J1963" s="3">
        <v>45588</v>
      </c>
      <c r="K1963">
        <v>1300</v>
      </c>
      <c r="L1963" t="s">
        <v>8295</v>
      </c>
      <c r="M1963" t="s">
        <v>1030</v>
      </c>
      <c r="N1963" t="s">
        <v>8296</v>
      </c>
      <c r="O1963" t="s">
        <v>8297</v>
      </c>
      <c r="P1963" t="s">
        <v>71</v>
      </c>
      <c r="Q1963">
        <v>20</v>
      </c>
      <c r="R1963" t="s">
        <v>40</v>
      </c>
      <c r="S1963" t="s">
        <v>63</v>
      </c>
      <c r="T1963">
        <v>36685</v>
      </c>
      <c r="U1963" s="1">
        <v>45313</v>
      </c>
      <c r="V1963" t="s">
        <v>111</v>
      </c>
      <c r="W1963">
        <v>189802</v>
      </c>
      <c r="X1963" t="s">
        <v>8298</v>
      </c>
      <c r="Y1963">
        <v>683</v>
      </c>
      <c r="Z1963">
        <v>692</v>
      </c>
      <c r="AA1963">
        <v>5</v>
      </c>
      <c r="AB1963">
        <v>1384</v>
      </c>
      <c r="AC1963">
        <f>Table1_1[[#This Row],[Price]]*Table1_1[[#This Row],[Quantity]]</f>
        <v>3460</v>
      </c>
    </row>
    <row r="1964" spans="1:29" x14ac:dyDescent="0.3">
      <c r="A1964" t="s">
        <v>28</v>
      </c>
      <c r="B1964" t="s">
        <v>29</v>
      </c>
      <c r="C1964" t="s">
        <v>193</v>
      </c>
      <c r="D1964" t="s">
        <v>411</v>
      </c>
      <c r="E1964" t="s">
        <v>56</v>
      </c>
      <c r="F1964" t="s">
        <v>83</v>
      </c>
      <c r="G1964">
        <v>33</v>
      </c>
      <c r="H1964">
        <v>431772</v>
      </c>
      <c r="I1964" t="s">
        <v>34</v>
      </c>
      <c r="J1964" s="3">
        <v>45031</v>
      </c>
      <c r="K1964">
        <v>800</v>
      </c>
      <c r="L1964" t="s">
        <v>8299</v>
      </c>
      <c r="M1964" t="s">
        <v>506</v>
      </c>
      <c r="N1964" t="s">
        <v>8300</v>
      </c>
      <c r="O1964" t="s">
        <v>8301</v>
      </c>
      <c r="P1964" t="s">
        <v>51</v>
      </c>
      <c r="Q1964">
        <v>20</v>
      </c>
      <c r="R1964" t="s">
        <v>40</v>
      </c>
      <c r="S1964" t="s">
        <v>79</v>
      </c>
      <c r="T1964">
        <v>80945</v>
      </c>
      <c r="U1964" s="1">
        <v>45331</v>
      </c>
      <c r="V1964" t="s">
        <v>119</v>
      </c>
      <c r="W1964">
        <v>959743</v>
      </c>
      <c r="X1964" t="s">
        <v>8302</v>
      </c>
      <c r="Y1964">
        <v>925</v>
      </c>
      <c r="Z1964">
        <v>2082</v>
      </c>
      <c r="AA1964">
        <v>4</v>
      </c>
      <c r="AB1964">
        <v>3331.2000000000003</v>
      </c>
      <c r="AC1964">
        <f>Table1_1[[#This Row],[Price]]*Table1_1[[#This Row],[Quantity]]</f>
        <v>8328</v>
      </c>
    </row>
    <row r="1965" spans="1:29" x14ac:dyDescent="0.3">
      <c r="A1965" t="s">
        <v>28</v>
      </c>
      <c r="B1965" t="s">
        <v>29</v>
      </c>
      <c r="C1965" t="s">
        <v>66</v>
      </c>
      <c r="D1965" t="s">
        <v>364</v>
      </c>
      <c r="E1965" t="s">
        <v>32</v>
      </c>
      <c r="F1965" t="s">
        <v>33</v>
      </c>
      <c r="G1965">
        <v>60</v>
      </c>
      <c r="H1965">
        <v>411935</v>
      </c>
      <c r="I1965" t="s">
        <v>58</v>
      </c>
      <c r="J1965" s="3">
        <v>45052</v>
      </c>
      <c r="K1965">
        <v>1400</v>
      </c>
      <c r="L1965" t="s">
        <v>8304</v>
      </c>
      <c r="M1965" t="s">
        <v>1198</v>
      </c>
      <c r="N1965" t="s">
        <v>8305</v>
      </c>
      <c r="O1965" t="s">
        <v>8306</v>
      </c>
      <c r="P1965" t="s">
        <v>51</v>
      </c>
      <c r="Q1965">
        <v>5</v>
      </c>
      <c r="R1965" t="s">
        <v>40</v>
      </c>
      <c r="S1965" t="s">
        <v>41</v>
      </c>
      <c r="T1965">
        <v>41366</v>
      </c>
      <c r="U1965" s="1">
        <v>45370</v>
      </c>
      <c r="V1965" t="s">
        <v>72</v>
      </c>
      <c r="W1965">
        <v>825273</v>
      </c>
      <c r="X1965" t="s">
        <v>8307</v>
      </c>
      <c r="Y1965">
        <v>429</v>
      </c>
      <c r="Z1965">
        <v>2883</v>
      </c>
      <c r="AA1965">
        <v>7</v>
      </c>
      <c r="AB1965">
        <v>8072.4000000000015</v>
      </c>
      <c r="AC1965">
        <f>Table1_1[[#This Row],[Price]]*Table1_1[[#This Row],[Quantity]]</f>
        <v>20181</v>
      </c>
    </row>
    <row r="1966" spans="1:29" x14ac:dyDescent="0.3">
      <c r="A1966" t="s">
        <v>28</v>
      </c>
      <c r="B1966" t="s">
        <v>29</v>
      </c>
      <c r="C1966" t="s">
        <v>54</v>
      </c>
      <c r="D1966" t="s">
        <v>227</v>
      </c>
      <c r="E1966" t="s">
        <v>46</v>
      </c>
      <c r="F1966" t="s">
        <v>355</v>
      </c>
      <c r="G1966">
        <v>53</v>
      </c>
      <c r="H1966">
        <v>435152</v>
      </c>
      <c r="I1966" t="s">
        <v>34</v>
      </c>
      <c r="J1966" s="3">
        <v>45470</v>
      </c>
      <c r="K1966">
        <v>1400</v>
      </c>
      <c r="L1966" t="s">
        <v>8309</v>
      </c>
      <c r="M1966" t="s">
        <v>1488</v>
      </c>
      <c r="N1966" t="s">
        <v>8310</v>
      </c>
      <c r="O1966" t="s">
        <v>8311</v>
      </c>
      <c r="P1966" t="s">
        <v>87</v>
      </c>
      <c r="Q1966">
        <v>15</v>
      </c>
      <c r="R1966" t="s">
        <v>88</v>
      </c>
      <c r="S1966" t="s">
        <v>63</v>
      </c>
      <c r="T1966">
        <v>82602</v>
      </c>
      <c r="U1966" s="1">
        <v>45569</v>
      </c>
      <c r="V1966" t="s">
        <v>155</v>
      </c>
      <c r="W1966">
        <v>404463</v>
      </c>
      <c r="X1966" t="s">
        <v>8312</v>
      </c>
      <c r="Y1966">
        <v>769</v>
      </c>
      <c r="Z1966">
        <v>510</v>
      </c>
      <c r="AA1966">
        <v>6</v>
      </c>
      <c r="AB1966">
        <v>1224</v>
      </c>
      <c r="AC1966">
        <f>Table1_1[[#This Row],[Price]]*Table1_1[[#This Row],[Quantity]]</f>
        <v>3060</v>
      </c>
    </row>
    <row r="1967" spans="1:29" x14ac:dyDescent="0.3">
      <c r="A1967" t="s">
        <v>28</v>
      </c>
      <c r="B1967" t="s">
        <v>29</v>
      </c>
      <c r="C1967" t="s">
        <v>30</v>
      </c>
      <c r="D1967" t="s">
        <v>380</v>
      </c>
      <c r="E1967" t="s">
        <v>46</v>
      </c>
      <c r="F1967" t="s">
        <v>135</v>
      </c>
      <c r="G1967">
        <v>34</v>
      </c>
      <c r="H1967">
        <v>415307</v>
      </c>
      <c r="I1967" t="s">
        <v>34</v>
      </c>
      <c r="J1967" s="3">
        <v>44838</v>
      </c>
      <c r="K1967">
        <v>1000</v>
      </c>
      <c r="L1967" t="s">
        <v>8313</v>
      </c>
      <c r="M1967" t="s">
        <v>478</v>
      </c>
      <c r="N1967" t="s">
        <v>8314</v>
      </c>
      <c r="O1967" t="s">
        <v>8315</v>
      </c>
      <c r="P1967" t="s">
        <v>39</v>
      </c>
      <c r="Q1967">
        <v>7</v>
      </c>
      <c r="R1967" t="s">
        <v>88</v>
      </c>
      <c r="S1967" t="s">
        <v>41</v>
      </c>
      <c r="T1967">
        <v>84061</v>
      </c>
      <c r="U1967" s="1">
        <v>45514</v>
      </c>
      <c r="V1967" t="s">
        <v>64</v>
      </c>
      <c r="W1967">
        <v>532854</v>
      </c>
      <c r="X1967" t="s">
        <v>8316</v>
      </c>
      <c r="Y1967">
        <v>589</v>
      </c>
      <c r="Z1967">
        <v>1955</v>
      </c>
      <c r="AA1967">
        <v>1</v>
      </c>
      <c r="AB1967">
        <v>782</v>
      </c>
      <c r="AC1967">
        <f>Table1_1[[#This Row],[Price]]*Table1_1[[#This Row],[Quantity]]</f>
        <v>1955</v>
      </c>
    </row>
    <row r="1968" spans="1:29" x14ac:dyDescent="0.3">
      <c r="A1968" t="s">
        <v>28</v>
      </c>
      <c r="B1968" t="s">
        <v>29</v>
      </c>
      <c r="C1968" t="s">
        <v>193</v>
      </c>
      <c r="D1968" t="s">
        <v>442</v>
      </c>
      <c r="E1968" t="s">
        <v>32</v>
      </c>
      <c r="F1968" t="s">
        <v>175</v>
      </c>
      <c r="G1968">
        <v>79</v>
      </c>
      <c r="H1968">
        <v>405963</v>
      </c>
      <c r="I1968" t="s">
        <v>34</v>
      </c>
      <c r="J1968" s="3">
        <v>44603</v>
      </c>
      <c r="K1968">
        <v>1100</v>
      </c>
      <c r="L1968" t="s">
        <v>8317</v>
      </c>
      <c r="M1968" t="s">
        <v>319</v>
      </c>
      <c r="N1968" t="s">
        <v>8318</v>
      </c>
      <c r="O1968" t="s">
        <v>8319</v>
      </c>
      <c r="P1968" t="s">
        <v>39</v>
      </c>
      <c r="Q1968">
        <v>13</v>
      </c>
      <c r="R1968" t="s">
        <v>40</v>
      </c>
      <c r="S1968" t="s">
        <v>118</v>
      </c>
      <c r="T1968">
        <v>54590</v>
      </c>
      <c r="U1968" s="1">
        <v>45555</v>
      </c>
      <c r="V1968" t="s">
        <v>180</v>
      </c>
      <c r="W1968">
        <v>541551</v>
      </c>
      <c r="X1968" t="s">
        <v>8320</v>
      </c>
      <c r="Y1968">
        <v>321</v>
      </c>
      <c r="Z1968">
        <v>907</v>
      </c>
      <c r="AA1968">
        <v>5</v>
      </c>
      <c r="AB1968">
        <v>1814</v>
      </c>
      <c r="AC1968">
        <f>Table1_1[[#This Row],[Price]]*Table1_1[[#This Row],[Quantity]]</f>
        <v>4535</v>
      </c>
    </row>
    <row r="1969" spans="1:29" x14ac:dyDescent="0.3">
      <c r="A1969" t="s">
        <v>28</v>
      </c>
      <c r="B1969" t="s">
        <v>29</v>
      </c>
      <c r="C1969" t="s">
        <v>157</v>
      </c>
      <c r="D1969" t="s">
        <v>616</v>
      </c>
      <c r="E1969" t="s">
        <v>56</v>
      </c>
      <c r="F1969" t="s">
        <v>355</v>
      </c>
      <c r="G1969">
        <v>100</v>
      </c>
      <c r="H1969">
        <v>425277</v>
      </c>
      <c r="I1969" t="s">
        <v>58</v>
      </c>
      <c r="J1969" s="3">
        <v>44110</v>
      </c>
      <c r="K1969">
        <v>950</v>
      </c>
      <c r="L1969" t="s">
        <v>8321</v>
      </c>
      <c r="M1969" t="s">
        <v>596</v>
      </c>
      <c r="N1969" t="s">
        <v>8322</v>
      </c>
      <c r="O1969" t="s">
        <v>8323</v>
      </c>
      <c r="P1969" t="s">
        <v>51</v>
      </c>
      <c r="Q1969">
        <v>20</v>
      </c>
      <c r="R1969" t="s">
        <v>40</v>
      </c>
      <c r="S1969" t="s">
        <v>118</v>
      </c>
      <c r="T1969">
        <v>57794</v>
      </c>
      <c r="U1969" s="1">
        <v>45594</v>
      </c>
      <c r="V1969" t="s">
        <v>155</v>
      </c>
      <c r="W1969">
        <v>821076</v>
      </c>
      <c r="X1969" t="s">
        <v>8324</v>
      </c>
      <c r="Y1969">
        <v>612</v>
      </c>
      <c r="Z1969">
        <v>1568</v>
      </c>
      <c r="AA1969">
        <v>2</v>
      </c>
      <c r="AB1969">
        <v>1254.4000000000001</v>
      </c>
      <c r="AC1969">
        <f>Table1_1[[#This Row],[Price]]*Table1_1[[#This Row],[Quantity]]</f>
        <v>3136</v>
      </c>
    </row>
    <row r="1970" spans="1:29" x14ac:dyDescent="0.3">
      <c r="A1970" t="s">
        <v>28</v>
      </c>
      <c r="B1970" t="s">
        <v>29</v>
      </c>
      <c r="C1970" t="s">
        <v>91</v>
      </c>
      <c r="D1970" t="s">
        <v>338</v>
      </c>
      <c r="E1970" t="s">
        <v>32</v>
      </c>
      <c r="F1970" t="s">
        <v>175</v>
      </c>
      <c r="G1970">
        <v>27</v>
      </c>
      <c r="H1970">
        <v>435465</v>
      </c>
      <c r="I1970" t="s">
        <v>34</v>
      </c>
      <c r="J1970" s="3">
        <v>45295</v>
      </c>
      <c r="K1970">
        <v>1000</v>
      </c>
      <c r="L1970" t="s">
        <v>8325</v>
      </c>
      <c r="M1970" t="s">
        <v>115</v>
      </c>
      <c r="N1970" t="s">
        <v>8326</v>
      </c>
      <c r="O1970" t="s">
        <v>8327</v>
      </c>
      <c r="P1970" t="s">
        <v>71</v>
      </c>
      <c r="Q1970">
        <v>18</v>
      </c>
      <c r="R1970" t="s">
        <v>40</v>
      </c>
      <c r="S1970" t="s">
        <v>41</v>
      </c>
      <c r="T1970">
        <v>95627</v>
      </c>
      <c r="U1970" s="1">
        <v>45425</v>
      </c>
      <c r="V1970" t="s">
        <v>140</v>
      </c>
      <c r="W1970">
        <v>260981</v>
      </c>
      <c r="X1970" t="s">
        <v>8328</v>
      </c>
      <c r="Y1970">
        <v>244</v>
      </c>
      <c r="Z1970">
        <v>1857</v>
      </c>
      <c r="AA1970">
        <v>5</v>
      </c>
      <c r="AB1970">
        <v>3714</v>
      </c>
      <c r="AC1970">
        <f>Table1_1[[#This Row],[Price]]*Table1_1[[#This Row],[Quantity]]</f>
        <v>9285</v>
      </c>
    </row>
    <row r="1971" spans="1:29" x14ac:dyDescent="0.3">
      <c r="A1971" t="s">
        <v>28</v>
      </c>
      <c r="B1971" t="s">
        <v>29</v>
      </c>
      <c r="C1971" t="s">
        <v>66</v>
      </c>
      <c r="D1971" t="s">
        <v>254</v>
      </c>
      <c r="E1971" t="s">
        <v>56</v>
      </c>
      <c r="F1971" t="s">
        <v>113</v>
      </c>
      <c r="G1971">
        <v>32</v>
      </c>
      <c r="H1971">
        <v>418968</v>
      </c>
      <c r="I1971" t="s">
        <v>34</v>
      </c>
      <c r="J1971" s="3">
        <v>44908</v>
      </c>
      <c r="K1971">
        <v>1100</v>
      </c>
      <c r="L1971" t="s">
        <v>8329</v>
      </c>
      <c r="M1971" t="s">
        <v>1198</v>
      </c>
      <c r="N1971" t="s">
        <v>8330</v>
      </c>
      <c r="O1971" t="s">
        <v>8331</v>
      </c>
      <c r="P1971" t="s">
        <v>87</v>
      </c>
      <c r="Q1971">
        <v>6</v>
      </c>
      <c r="R1971" t="s">
        <v>88</v>
      </c>
      <c r="S1971" t="s">
        <v>41</v>
      </c>
      <c r="T1971">
        <v>49064</v>
      </c>
      <c r="U1971" s="1">
        <v>45358</v>
      </c>
      <c r="V1971" t="s">
        <v>72</v>
      </c>
      <c r="W1971">
        <v>160655</v>
      </c>
      <c r="X1971" t="s">
        <v>8332</v>
      </c>
      <c r="Y1971">
        <v>312</v>
      </c>
      <c r="Z1971">
        <v>2898</v>
      </c>
      <c r="AA1971">
        <v>8</v>
      </c>
      <c r="AB1971">
        <v>9273.6</v>
      </c>
      <c r="AC1971">
        <f>Table1_1[[#This Row],[Price]]*Table1_1[[#This Row],[Quantity]]</f>
        <v>23184</v>
      </c>
    </row>
    <row r="1972" spans="1:29" x14ac:dyDescent="0.3">
      <c r="A1972" t="s">
        <v>28</v>
      </c>
      <c r="B1972" t="s">
        <v>29</v>
      </c>
      <c r="C1972" t="s">
        <v>54</v>
      </c>
      <c r="D1972" t="s">
        <v>267</v>
      </c>
      <c r="E1972" t="s">
        <v>46</v>
      </c>
      <c r="F1972" t="s">
        <v>150</v>
      </c>
      <c r="G1972">
        <v>49</v>
      </c>
      <c r="H1972">
        <v>424943</v>
      </c>
      <c r="I1972" t="s">
        <v>34</v>
      </c>
      <c r="J1972" s="3">
        <v>44084</v>
      </c>
      <c r="K1972">
        <v>800</v>
      </c>
      <c r="L1972" t="s">
        <v>8333</v>
      </c>
      <c r="M1972" t="s">
        <v>478</v>
      </c>
      <c r="N1972" t="s">
        <v>8334</v>
      </c>
      <c r="O1972" t="s">
        <v>8335</v>
      </c>
      <c r="P1972" t="s">
        <v>87</v>
      </c>
      <c r="Q1972">
        <v>12</v>
      </c>
      <c r="R1972" t="s">
        <v>40</v>
      </c>
      <c r="S1972" t="s">
        <v>41</v>
      </c>
      <c r="T1972">
        <v>89519</v>
      </c>
      <c r="U1972" s="1">
        <v>45377</v>
      </c>
      <c r="V1972" t="s">
        <v>72</v>
      </c>
      <c r="W1972">
        <v>154736</v>
      </c>
      <c r="X1972" t="s">
        <v>8336</v>
      </c>
      <c r="Y1972">
        <v>416</v>
      </c>
      <c r="Z1972">
        <v>2834</v>
      </c>
      <c r="AA1972">
        <v>7</v>
      </c>
      <c r="AB1972">
        <v>7935.2000000000007</v>
      </c>
      <c r="AC1972">
        <f>Table1_1[[#This Row],[Price]]*Table1_1[[#This Row],[Quantity]]</f>
        <v>19838</v>
      </c>
    </row>
    <row r="1973" spans="1:29" x14ac:dyDescent="0.3">
      <c r="A1973" t="s">
        <v>28</v>
      </c>
      <c r="B1973" t="s">
        <v>29</v>
      </c>
      <c r="C1973" t="s">
        <v>148</v>
      </c>
      <c r="D1973" t="s">
        <v>421</v>
      </c>
      <c r="E1973" t="s">
        <v>56</v>
      </c>
      <c r="F1973" t="s">
        <v>150</v>
      </c>
      <c r="G1973">
        <v>68</v>
      </c>
      <c r="H1973">
        <v>414667</v>
      </c>
      <c r="I1973" t="s">
        <v>58</v>
      </c>
      <c r="J1973" s="3">
        <v>44548</v>
      </c>
      <c r="K1973">
        <v>800</v>
      </c>
      <c r="L1973" t="s">
        <v>8338</v>
      </c>
      <c r="M1973" t="s">
        <v>108</v>
      </c>
      <c r="N1973" t="s">
        <v>8339</v>
      </c>
      <c r="O1973" t="s">
        <v>8340</v>
      </c>
      <c r="P1973" t="s">
        <v>71</v>
      </c>
      <c r="Q1973">
        <v>18</v>
      </c>
      <c r="R1973" t="s">
        <v>88</v>
      </c>
      <c r="S1973" t="s">
        <v>41</v>
      </c>
      <c r="T1973">
        <v>99459</v>
      </c>
      <c r="U1973" s="1">
        <v>45395</v>
      </c>
      <c r="V1973" t="s">
        <v>80</v>
      </c>
      <c r="W1973">
        <v>796198</v>
      </c>
      <c r="X1973" t="s">
        <v>8341</v>
      </c>
      <c r="Y1973">
        <v>423</v>
      </c>
      <c r="Z1973">
        <v>1849</v>
      </c>
      <c r="AA1973">
        <v>5</v>
      </c>
      <c r="AB1973">
        <v>3698</v>
      </c>
      <c r="AC1973">
        <f>Table1_1[[#This Row],[Price]]*Table1_1[[#This Row],[Quantity]]</f>
        <v>9245</v>
      </c>
    </row>
    <row r="1974" spans="1:29" x14ac:dyDescent="0.3">
      <c r="A1974" t="s">
        <v>28</v>
      </c>
      <c r="B1974" t="s">
        <v>29</v>
      </c>
      <c r="C1974" t="s">
        <v>193</v>
      </c>
      <c r="D1974" t="s">
        <v>267</v>
      </c>
      <c r="E1974" t="s">
        <v>32</v>
      </c>
      <c r="F1974" t="s">
        <v>83</v>
      </c>
      <c r="G1974">
        <v>95</v>
      </c>
      <c r="H1974">
        <v>422019</v>
      </c>
      <c r="I1974" t="s">
        <v>34</v>
      </c>
      <c r="J1974" s="3">
        <v>44165</v>
      </c>
      <c r="K1974">
        <v>1300</v>
      </c>
      <c r="L1974" t="s">
        <v>8342</v>
      </c>
      <c r="M1974" t="s">
        <v>60</v>
      </c>
      <c r="N1974" t="s">
        <v>8343</v>
      </c>
      <c r="O1974" t="s">
        <v>8344</v>
      </c>
      <c r="P1974" t="s">
        <v>51</v>
      </c>
      <c r="Q1974">
        <v>14</v>
      </c>
      <c r="R1974" t="s">
        <v>40</v>
      </c>
      <c r="S1974" t="s">
        <v>41</v>
      </c>
      <c r="T1974">
        <v>66673</v>
      </c>
      <c r="U1974" s="1">
        <v>45321</v>
      </c>
      <c r="V1974" t="s">
        <v>111</v>
      </c>
      <c r="W1974">
        <v>711876</v>
      </c>
      <c r="X1974" t="s">
        <v>8345</v>
      </c>
      <c r="Y1974">
        <v>327</v>
      </c>
      <c r="Z1974">
        <v>2252</v>
      </c>
      <c r="AA1974">
        <v>3</v>
      </c>
      <c r="AB1974">
        <v>2702.4</v>
      </c>
      <c r="AC1974">
        <f>Table1_1[[#This Row],[Price]]*Table1_1[[#This Row],[Quantity]]</f>
        <v>6756</v>
      </c>
    </row>
    <row r="1975" spans="1:29" x14ac:dyDescent="0.3">
      <c r="A1975" t="s">
        <v>28</v>
      </c>
      <c r="B1975" t="s">
        <v>29</v>
      </c>
      <c r="C1975" t="s">
        <v>148</v>
      </c>
      <c r="D1975" t="s">
        <v>31</v>
      </c>
      <c r="E1975" t="s">
        <v>46</v>
      </c>
      <c r="F1975" t="s">
        <v>83</v>
      </c>
      <c r="G1975">
        <v>31</v>
      </c>
      <c r="H1975">
        <v>410894</v>
      </c>
      <c r="I1975" t="s">
        <v>58</v>
      </c>
      <c r="J1975" s="3">
        <v>44129</v>
      </c>
      <c r="K1975">
        <v>1400</v>
      </c>
      <c r="L1975" t="s">
        <v>8346</v>
      </c>
      <c r="M1975" t="s">
        <v>1007</v>
      </c>
      <c r="N1975" t="s">
        <v>8347</v>
      </c>
      <c r="O1975" t="s">
        <v>8348</v>
      </c>
      <c r="P1975" t="s">
        <v>71</v>
      </c>
      <c r="Q1975">
        <v>7</v>
      </c>
      <c r="R1975" t="s">
        <v>88</v>
      </c>
      <c r="S1975" t="s">
        <v>118</v>
      </c>
      <c r="T1975">
        <v>66725</v>
      </c>
      <c r="U1975" s="1">
        <v>45529</v>
      </c>
      <c r="V1975" t="s">
        <v>64</v>
      </c>
      <c r="W1975">
        <v>632211</v>
      </c>
      <c r="X1975" t="s">
        <v>8349</v>
      </c>
      <c r="Y1975">
        <v>619</v>
      </c>
      <c r="Z1975">
        <v>1701</v>
      </c>
      <c r="AA1975">
        <v>7</v>
      </c>
      <c r="AB1975">
        <v>4762.8</v>
      </c>
      <c r="AC1975">
        <f>Table1_1[[#This Row],[Price]]*Table1_1[[#This Row],[Quantity]]</f>
        <v>11907</v>
      </c>
    </row>
    <row r="1976" spans="1:29" x14ac:dyDescent="0.3">
      <c r="A1976" t="s">
        <v>28</v>
      </c>
      <c r="B1976" t="s">
        <v>29</v>
      </c>
      <c r="C1976" t="s">
        <v>91</v>
      </c>
      <c r="D1976" t="s">
        <v>105</v>
      </c>
      <c r="E1976" t="s">
        <v>56</v>
      </c>
      <c r="F1976" t="s">
        <v>175</v>
      </c>
      <c r="G1976">
        <v>86</v>
      </c>
      <c r="H1976">
        <v>433737</v>
      </c>
      <c r="I1976" t="s">
        <v>58</v>
      </c>
      <c r="J1976" s="3">
        <v>43970</v>
      </c>
      <c r="K1976">
        <v>1100</v>
      </c>
      <c r="L1976" t="s">
        <v>8350</v>
      </c>
      <c r="M1976" t="s">
        <v>919</v>
      </c>
      <c r="N1976" t="s">
        <v>8351</v>
      </c>
      <c r="O1976" t="s">
        <v>8352</v>
      </c>
      <c r="P1976" t="s">
        <v>39</v>
      </c>
      <c r="Q1976">
        <v>8</v>
      </c>
      <c r="R1976" t="s">
        <v>40</v>
      </c>
      <c r="S1976" t="s">
        <v>118</v>
      </c>
      <c r="T1976">
        <v>83877</v>
      </c>
      <c r="U1976" s="1">
        <v>45620</v>
      </c>
      <c r="V1976" t="s">
        <v>42</v>
      </c>
      <c r="W1976">
        <v>601299</v>
      </c>
      <c r="X1976" t="s">
        <v>8353</v>
      </c>
      <c r="Y1976">
        <v>277</v>
      </c>
      <c r="Z1976">
        <v>2215</v>
      </c>
      <c r="AA1976">
        <v>4</v>
      </c>
      <c r="AB1976">
        <v>3544</v>
      </c>
      <c r="AC1976">
        <f>Table1_1[[#This Row],[Price]]*Table1_1[[#This Row],[Quantity]]</f>
        <v>8860</v>
      </c>
    </row>
    <row r="1977" spans="1:29" x14ac:dyDescent="0.3">
      <c r="A1977" t="s">
        <v>28</v>
      </c>
      <c r="B1977" t="s">
        <v>29</v>
      </c>
      <c r="C1977" t="s">
        <v>91</v>
      </c>
      <c r="D1977" t="s">
        <v>134</v>
      </c>
      <c r="E1977" t="s">
        <v>56</v>
      </c>
      <c r="F1977" t="s">
        <v>83</v>
      </c>
      <c r="G1977">
        <v>48</v>
      </c>
      <c r="H1977">
        <v>429842</v>
      </c>
      <c r="I1977" t="s">
        <v>58</v>
      </c>
      <c r="J1977" s="3">
        <v>44642</v>
      </c>
      <c r="K1977">
        <v>800</v>
      </c>
      <c r="L1977" t="s">
        <v>2017</v>
      </c>
      <c r="M1977" t="s">
        <v>1198</v>
      </c>
      <c r="N1977" t="s">
        <v>8354</v>
      </c>
      <c r="O1977" t="s">
        <v>8355</v>
      </c>
      <c r="P1977" t="s">
        <v>51</v>
      </c>
      <c r="Q1977">
        <v>20</v>
      </c>
      <c r="R1977" t="s">
        <v>40</v>
      </c>
      <c r="S1977" t="s">
        <v>63</v>
      </c>
      <c r="T1977">
        <v>89081</v>
      </c>
      <c r="U1977" s="1">
        <v>45499</v>
      </c>
      <c r="V1977" t="s">
        <v>126</v>
      </c>
      <c r="W1977">
        <v>923294</v>
      </c>
      <c r="X1977" t="s">
        <v>8356</v>
      </c>
      <c r="Y1977">
        <v>754</v>
      </c>
      <c r="Z1977">
        <v>1441</v>
      </c>
      <c r="AA1977">
        <v>1</v>
      </c>
      <c r="AB1977">
        <v>576.4</v>
      </c>
      <c r="AC1977">
        <f>Table1_1[[#This Row],[Price]]*Table1_1[[#This Row],[Quantity]]</f>
        <v>1441</v>
      </c>
    </row>
    <row r="1978" spans="1:29" x14ac:dyDescent="0.3">
      <c r="A1978" t="s">
        <v>28</v>
      </c>
      <c r="B1978" t="s">
        <v>29</v>
      </c>
      <c r="C1978" t="s">
        <v>54</v>
      </c>
      <c r="D1978" t="s">
        <v>105</v>
      </c>
      <c r="E1978" t="s">
        <v>32</v>
      </c>
      <c r="F1978" t="s">
        <v>33</v>
      </c>
      <c r="G1978">
        <v>64</v>
      </c>
      <c r="H1978">
        <v>401693</v>
      </c>
      <c r="I1978" t="s">
        <v>58</v>
      </c>
      <c r="J1978" s="3">
        <v>44491</v>
      </c>
      <c r="K1978">
        <v>1100</v>
      </c>
      <c r="L1978" t="s">
        <v>8357</v>
      </c>
      <c r="M1978" t="s">
        <v>417</v>
      </c>
      <c r="N1978" t="s">
        <v>8358</v>
      </c>
      <c r="O1978" t="s">
        <v>8359</v>
      </c>
      <c r="P1978" t="s">
        <v>87</v>
      </c>
      <c r="Q1978">
        <v>12</v>
      </c>
      <c r="R1978" t="s">
        <v>88</v>
      </c>
      <c r="S1978" t="s">
        <v>118</v>
      </c>
      <c r="T1978">
        <v>99783</v>
      </c>
      <c r="U1978" s="1">
        <v>45337</v>
      </c>
      <c r="V1978" t="s">
        <v>119</v>
      </c>
      <c r="W1978">
        <v>558328</v>
      </c>
      <c r="X1978" t="s">
        <v>8360</v>
      </c>
      <c r="Y1978">
        <v>367</v>
      </c>
      <c r="Z1978">
        <v>666</v>
      </c>
      <c r="AA1978">
        <v>6</v>
      </c>
      <c r="AB1978">
        <v>1598.4</v>
      </c>
      <c r="AC1978">
        <f>Table1_1[[#This Row],[Price]]*Table1_1[[#This Row],[Quantity]]</f>
        <v>3996</v>
      </c>
    </row>
    <row r="1979" spans="1:29" x14ac:dyDescent="0.3">
      <c r="A1979" t="s">
        <v>28</v>
      </c>
      <c r="B1979" t="s">
        <v>29</v>
      </c>
      <c r="C1979" t="s">
        <v>44</v>
      </c>
      <c r="D1979" t="s">
        <v>237</v>
      </c>
      <c r="E1979" t="s">
        <v>56</v>
      </c>
      <c r="F1979" t="s">
        <v>113</v>
      </c>
      <c r="G1979">
        <v>83</v>
      </c>
      <c r="H1979">
        <v>400965</v>
      </c>
      <c r="I1979" t="s">
        <v>34</v>
      </c>
      <c r="J1979" s="3">
        <v>44145</v>
      </c>
      <c r="K1979">
        <v>950</v>
      </c>
      <c r="L1979" t="s">
        <v>8361</v>
      </c>
      <c r="M1979" t="s">
        <v>137</v>
      </c>
      <c r="N1979" t="s">
        <v>8362</v>
      </c>
      <c r="O1979" t="s">
        <v>8363</v>
      </c>
      <c r="P1979" t="s">
        <v>87</v>
      </c>
      <c r="Q1979">
        <v>5</v>
      </c>
      <c r="R1979" t="s">
        <v>88</v>
      </c>
      <c r="S1979" t="s">
        <v>118</v>
      </c>
      <c r="T1979">
        <v>43838</v>
      </c>
      <c r="U1979" s="1">
        <v>45376</v>
      </c>
      <c r="V1979" t="s">
        <v>72</v>
      </c>
      <c r="W1979">
        <v>484749</v>
      </c>
      <c r="X1979" t="s">
        <v>8364</v>
      </c>
      <c r="Y1979">
        <v>337</v>
      </c>
      <c r="Z1979">
        <v>2006</v>
      </c>
      <c r="AA1979">
        <v>7</v>
      </c>
      <c r="AB1979">
        <v>5616.8</v>
      </c>
      <c r="AC1979">
        <f>Table1_1[[#This Row],[Price]]*Table1_1[[#This Row],[Quantity]]</f>
        <v>14042</v>
      </c>
    </row>
    <row r="1980" spans="1:29" x14ac:dyDescent="0.3">
      <c r="A1980" t="s">
        <v>28</v>
      </c>
      <c r="B1980" t="s">
        <v>29</v>
      </c>
      <c r="C1980" t="s">
        <v>157</v>
      </c>
      <c r="D1980" t="s">
        <v>364</v>
      </c>
      <c r="E1980" t="s">
        <v>56</v>
      </c>
      <c r="F1980" t="s">
        <v>135</v>
      </c>
      <c r="G1980">
        <v>36</v>
      </c>
      <c r="H1980">
        <v>426888</v>
      </c>
      <c r="I1980" t="s">
        <v>34</v>
      </c>
      <c r="J1980" s="3">
        <v>45226</v>
      </c>
      <c r="K1980">
        <v>1000</v>
      </c>
      <c r="L1980" t="s">
        <v>8365</v>
      </c>
      <c r="M1980" t="s">
        <v>372</v>
      </c>
      <c r="N1980" t="s">
        <v>8366</v>
      </c>
      <c r="O1980" t="s">
        <v>8367</v>
      </c>
      <c r="P1980" t="s">
        <v>87</v>
      </c>
      <c r="Q1980">
        <v>14</v>
      </c>
      <c r="R1980" t="s">
        <v>88</v>
      </c>
      <c r="S1980" t="s">
        <v>118</v>
      </c>
      <c r="T1980">
        <v>62396</v>
      </c>
      <c r="U1980" s="1">
        <v>45298</v>
      </c>
      <c r="V1980" t="s">
        <v>111</v>
      </c>
      <c r="W1980">
        <v>770563</v>
      </c>
      <c r="X1980" t="s">
        <v>8368</v>
      </c>
      <c r="Y1980">
        <v>337</v>
      </c>
      <c r="Z1980">
        <v>2948</v>
      </c>
      <c r="AA1980">
        <v>4</v>
      </c>
      <c r="AB1980">
        <v>4716.8</v>
      </c>
      <c r="AC1980">
        <f>Table1_1[[#This Row],[Price]]*Table1_1[[#This Row],[Quantity]]</f>
        <v>11792</v>
      </c>
    </row>
    <row r="1981" spans="1:29" x14ac:dyDescent="0.3">
      <c r="A1981" t="s">
        <v>28</v>
      </c>
      <c r="B1981" t="s">
        <v>29</v>
      </c>
      <c r="C1981" t="s">
        <v>91</v>
      </c>
      <c r="D1981" t="s">
        <v>31</v>
      </c>
      <c r="E1981" t="s">
        <v>46</v>
      </c>
      <c r="F1981" t="s">
        <v>47</v>
      </c>
      <c r="G1981">
        <v>8</v>
      </c>
      <c r="H1981">
        <v>427553</v>
      </c>
      <c r="I1981" t="s">
        <v>34</v>
      </c>
      <c r="J1981" s="3">
        <v>45121</v>
      </c>
      <c r="K1981">
        <v>1300</v>
      </c>
      <c r="L1981" t="s">
        <v>8369</v>
      </c>
      <c r="M1981" t="s">
        <v>1030</v>
      </c>
      <c r="N1981" t="s">
        <v>8370</v>
      </c>
      <c r="O1981" t="s">
        <v>8371</v>
      </c>
      <c r="P1981" t="s">
        <v>51</v>
      </c>
      <c r="Q1981">
        <v>7</v>
      </c>
      <c r="R1981" t="s">
        <v>88</v>
      </c>
      <c r="S1981" t="s">
        <v>63</v>
      </c>
      <c r="T1981">
        <v>84186</v>
      </c>
      <c r="U1981" s="1">
        <v>45319</v>
      </c>
      <c r="V1981" t="s">
        <v>111</v>
      </c>
      <c r="W1981">
        <v>853138</v>
      </c>
      <c r="X1981" t="s">
        <v>8372</v>
      </c>
      <c r="Y1981">
        <v>580</v>
      </c>
      <c r="Z1981">
        <v>1481</v>
      </c>
      <c r="AA1981">
        <v>8</v>
      </c>
      <c r="AB1981">
        <v>4739.2</v>
      </c>
      <c r="AC1981">
        <f>Table1_1[[#This Row],[Price]]*Table1_1[[#This Row],[Quantity]]</f>
        <v>11848</v>
      </c>
    </row>
    <row r="1982" spans="1:29" x14ac:dyDescent="0.3">
      <c r="A1982" t="s">
        <v>28</v>
      </c>
      <c r="B1982" t="s">
        <v>29</v>
      </c>
      <c r="C1982" t="s">
        <v>91</v>
      </c>
      <c r="D1982" t="s">
        <v>267</v>
      </c>
      <c r="E1982" t="s">
        <v>32</v>
      </c>
      <c r="F1982" t="s">
        <v>106</v>
      </c>
      <c r="G1982">
        <v>64</v>
      </c>
      <c r="H1982">
        <v>424433</v>
      </c>
      <c r="I1982" t="s">
        <v>58</v>
      </c>
      <c r="J1982" s="3">
        <v>44004</v>
      </c>
      <c r="K1982">
        <v>1400</v>
      </c>
      <c r="L1982" t="s">
        <v>8373</v>
      </c>
      <c r="M1982" t="s">
        <v>189</v>
      </c>
      <c r="N1982" t="s">
        <v>8374</v>
      </c>
      <c r="O1982" t="s">
        <v>8375</v>
      </c>
      <c r="P1982" t="s">
        <v>51</v>
      </c>
      <c r="Q1982">
        <v>8</v>
      </c>
      <c r="R1982" t="s">
        <v>40</v>
      </c>
      <c r="S1982" t="s">
        <v>118</v>
      </c>
      <c r="T1982">
        <v>47136</v>
      </c>
      <c r="U1982" s="1">
        <v>45553</v>
      </c>
      <c r="V1982" t="s">
        <v>180</v>
      </c>
      <c r="W1982">
        <v>999151</v>
      </c>
      <c r="X1982" t="s">
        <v>8376</v>
      </c>
      <c r="Y1982">
        <v>772</v>
      </c>
      <c r="Z1982">
        <v>1142</v>
      </c>
      <c r="AA1982">
        <v>6</v>
      </c>
      <c r="AB1982">
        <v>2740.8</v>
      </c>
      <c r="AC1982">
        <f>Table1_1[[#This Row],[Price]]*Table1_1[[#This Row],[Quantity]]</f>
        <v>6852</v>
      </c>
    </row>
    <row r="1983" spans="1:29" x14ac:dyDescent="0.3">
      <c r="A1983" t="s">
        <v>28</v>
      </c>
      <c r="B1983" t="s">
        <v>29</v>
      </c>
      <c r="C1983" t="s">
        <v>44</v>
      </c>
      <c r="D1983" t="s">
        <v>442</v>
      </c>
      <c r="E1983" t="s">
        <v>32</v>
      </c>
      <c r="F1983" t="s">
        <v>175</v>
      </c>
      <c r="G1983">
        <v>2</v>
      </c>
      <c r="H1983">
        <v>437542</v>
      </c>
      <c r="I1983" t="s">
        <v>58</v>
      </c>
      <c r="J1983" s="3">
        <v>44414</v>
      </c>
      <c r="K1983">
        <v>1000</v>
      </c>
      <c r="L1983" t="s">
        <v>8377</v>
      </c>
      <c r="M1983" t="s">
        <v>2538</v>
      </c>
      <c r="N1983" t="s">
        <v>8378</v>
      </c>
      <c r="O1983" t="s">
        <v>8379</v>
      </c>
      <c r="P1983" t="s">
        <v>51</v>
      </c>
      <c r="Q1983">
        <v>9</v>
      </c>
      <c r="R1983" t="s">
        <v>88</v>
      </c>
      <c r="S1983" t="s">
        <v>79</v>
      </c>
      <c r="T1983">
        <v>69905</v>
      </c>
      <c r="U1983" s="1">
        <v>45539</v>
      </c>
      <c r="V1983" t="s">
        <v>180</v>
      </c>
      <c r="W1983">
        <v>733647</v>
      </c>
      <c r="X1983" t="s">
        <v>8380</v>
      </c>
      <c r="Y1983">
        <v>935</v>
      </c>
      <c r="Z1983">
        <v>1242</v>
      </c>
      <c r="AA1983">
        <v>8</v>
      </c>
      <c r="AB1983">
        <v>3974.4</v>
      </c>
      <c r="AC1983">
        <f>Table1_1[[#This Row],[Price]]*Table1_1[[#This Row],[Quantity]]</f>
        <v>9936</v>
      </c>
    </row>
    <row r="1984" spans="1:29" x14ac:dyDescent="0.3">
      <c r="A1984" t="s">
        <v>28</v>
      </c>
      <c r="B1984" t="s">
        <v>29</v>
      </c>
      <c r="C1984" t="s">
        <v>148</v>
      </c>
      <c r="D1984" t="s">
        <v>248</v>
      </c>
      <c r="E1984" t="s">
        <v>56</v>
      </c>
      <c r="F1984" t="s">
        <v>150</v>
      </c>
      <c r="G1984">
        <v>95</v>
      </c>
      <c r="H1984">
        <v>406361</v>
      </c>
      <c r="I1984" t="s">
        <v>58</v>
      </c>
      <c r="J1984" s="3">
        <v>44310</v>
      </c>
      <c r="K1984">
        <v>1200</v>
      </c>
      <c r="L1984" t="s">
        <v>8381</v>
      </c>
      <c r="M1984" t="s">
        <v>1030</v>
      </c>
      <c r="N1984" t="s">
        <v>8382</v>
      </c>
      <c r="O1984" t="s">
        <v>8383</v>
      </c>
      <c r="P1984" t="s">
        <v>51</v>
      </c>
      <c r="Q1984">
        <v>15</v>
      </c>
      <c r="R1984" t="s">
        <v>88</v>
      </c>
      <c r="S1984" t="s">
        <v>41</v>
      </c>
      <c r="T1984">
        <v>25211</v>
      </c>
      <c r="U1984" s="1">
        <v>45376</v>
      </c>
      <c r="V1984" t="s">
        <v>72</v>
      </c>
      <c r="W1984">
        <v>620128</v>
      </c>
      <c r="X1984" t="s">
        <v>8384</v>
      </c>
      <c r="Y1984">
        <v>961</v>
      </c>
      <c r="Z1984">
        <v>1805</v>
      </c>
      <c r="AA1984">
        <v>2</v>
      </c>
      <c r="AB1984">
        <v>1444</v>
      </c>
      <c r="AC1984">
        <f>Table1_1[[#This Row],[Price]]*Table1_1[[#This Row],[Quantity]]</f>
        <v>3610</v>
      </c>
    </row>
    <row r="1985" spans="1:29" x14ac:dyDescent="0.3">
      <c r="A1985" t="s">
        <v>28</v>
      </c>
      <c r="B1985" t="s">
        <v>29</v>
      </c>
      <c r="C1985" t="s">
        <v>157</v>
      </c>
      <c r="D1985" t="s">
        <v>237</v>
      </c>
      <c r="E1985" t="s">
        <v>56</v>
      </c>
      <c r="F1985" t="s">
        <v>355</v>
      </c>
      <c r="G1985">
        <v>14</v>
      </c>
      <c r="H1985">
        <v>405397</v>
      </c>
      <c r="I1985" t="s">
        <v>58</v>
      </c>
      <c r="J1985" s="3">
        <v>45337</v>
      </c>
      <c r="K1985">
        <v>1300</v>
      </c>
      <c r="L1985" t="s">
        <v>8385</v>
      </c>
      <c r="M1985" t="s">
        <v>1366</v>
      </c>
      <c r="N1985" t="s">
        <v>8386</v>
      </c>
      <c r="O1985" t="s">
        <v>8387</v>
      </c>
      <c r="P1985" t="s">
        <v>87</v>
      </c>
      <c r="Q1985">
        <v>11</v>
      </c>
      <c r="R1985" t="s">
        <v>40</v>
      </c>
      <c r="S1985" t="s">
        <v>63</v>
      </c>
      <c r="T1985">
        <v>77164</v>
      </c>
      <c r="U1985" s="1">
        <v>45307</v>
      </c>
      <c r="V1985" t="s">
        <v>111</v>
      </c>
      <c r="W1985">
        <v>745789</v>
      </c>
      <c r="X1985" t="s">
        <v>8388</v>
      </c>
      <c r="Y1985">
        <v>341</v>
      </c>
      <c r="Z1985">
        <v>1784</v>
      </c>
      <c r="AA1985">
        <v>4</v>
      </c>
      <c r="AB1985">
        <v>2854.4</v>
      </c>
      <c r="AC1985">
        <f>Table1_1[[#This Row],[Price]]*Table1_1[[#This Row],[Quantity]]</f>
        <v>7136</v>
      </c>
    </row>
    <row r="1986" spans="1:29" x14ac:dyDescent="0.3">
      <c r="A1986" t="s">
        <v>28</v>
      </c>
      <c r="B1986" t="s">
        <v>29</v>
      </c>
      <c r="C1986" t="s">
        <v>91</v>
      </c>
      <c r="D1986" t="s">
        <v>267</v>
      </c>
      <c r="E1986" t="s">
        <v>32</v>
      </c>
      <c r="F1986" t="s">
        <v>33</v>
      </c>
      <c r="G1986">
        <v>31</v>
      </c>
      <c r="H1986">
        <v>401068</v>
      </c>
      <c r="I1986" t="s">
        <v>34</v>
      </c>
      <c r="J1986" s="3">
        <v>44151</v>
      </c>
      <c r="K1986">
        <v>1300</v>
      </c>
      <c r="L1986" t="s">
        <v>8389</v>
      </c>
      <c r="M1986" t="s">
        <v>172</v>
      </c>
      <c r="N1986" t="s">
        <v>8390</v>
      </c>
      <c r="O1986" t="s">
        <v>8391</v>
      </c>
      <c r="P1986" t="s">
        <v>39</v>
      </c>
      <c r="Q1986">
        <v>9</v>
      </c>
      <c r="R1986" t="s">
        <v>88</v>
      </c>
      <c r="S1986" t="s">
        <v>79</v>
      </c>
      <c r="T1986">
        <v>97379</v>
      </c>
      <c r="U1986" s="1">
        <v>45465</v>
      </c>
      <c r="V1986" t="s">
        <v>52</v>
      </c>
      <c r="W1986">
        <v>779258</v>
      </c>
      <c r="X1986" t="s">
        <v>8392</v>
      </c>
      <c r="Y1986">
        <v>405</v>
      </c>
      <c r="Z1986">
        <v>769</v>
      </c>
      <c r="AA1986">
        <v>3</v>
      </c>
      <c r="AB1986">
        <v>922.80000000000007</v>
      </c>
      <c r="AC1986">
        <f>Table1_1[[#This Row],[Price]]*Table1_1[[#This Row],[Quantity]]</f>
        <v>2307</v>
      </c>
    </row>
    <row r="1987" spans="1:29" x14ac:dyDescent="0.3">
      <c r="A1987" t="s">
        <v>28</v>
      </c>
      <c r="B1987" t="s">
        <v>29</v>
      </c>
      <c r="C1987" t="s">
        <v>54</v>
      </c>
      <c r="D1987" t="s">
        <v>511</v>
      </c>
      <c r="E1987" t="s">
        <v>46</v>
      </c>
      <c r="F1987" t="s">
        <v>175</v>
      </c>
      <c r="G1987">
        <v>100</v>
      </c>
      <c r="H1987">
        <v>409631</v>
      </c>
      <c r="I1987" t="s">
        <v>34</v>
      </c>
      <c r="J1987" s="3">
        <v>43894</v>
      </c>
      <c r="K1987">
        <v>1100</v>
      </c>
      <c r="L1987" t="s">
        <v>8394</v>
      </c>
      <c r="M1987" t="s">
        <v>250</v>
      </c>
      <c r="N1987" t="s">
        <v>8395</v>
      </c>
      <c r="O1987">
        <v>2785003875</v>
      </c>
      <c r="P1987" t="s">
        <v>51</v>
      </c>
      <c r="Q1987">
        <v>8</v>
      </c>
      <c r="R1987" t="s">
        <v>88</v>
      </c>
      <c r="S1987" t="s">
        <v>79</v>
      </c>
      <c r="T1987">
        <v>55878</v>
      </c>
      <c r="U1987" s="1">
        <v>45375</v>
      </c>
      <c r="V1987" t="s">
        <v>72</v>
      </c>
      <c r="W1987">
        <v>469252</v>
      </c>
      <c r="X1987" t="s">
        <v>8396</v>
      </c>
      <c r="Y1987">
        <v>638</v>
      </c>
      <c r="Z1987">
        <v>740</v>
      </c>
      <c r="AA1987">
        <v>2</v>
      </c>
      <c r="AB1987">
        <v>592</v>
      </c>
      <c r="AC1987">
        <f>Table1_1[[#This Row],[Price]]*Table1_1[[#This Row],[Quantity]]</f>
        <v>1480</v>
      </c>
    </row>
    <row r="1988" spans="1:29" x14ac:dyDescent="0.3">
      <c r="A1988" t="s">
        <v>28</v>
      </c>
      <c r="B1988" t="s">
        <v>29</v>
      </c>
      <c r="C1988" t="s">
        <v>91</v>
      </c>
      <c r="D1988" t="s">
        <v>511</v>
      </c>
      <c r="E1988" t="s">
        <v>46</v>
      </c>
      <c r="F1988" t="s">
        <v>106</v>
      </c>
      <c r="G1988">
        <v>56</v>
      </c>
      <c r="H1988">
        <v>407460</v>
      </c>
      <c r="I1988" t="s">
        <v>34</v>
      </c>
      <c r="J1988" s="3">
        <v>44741</v>
      </c>
      <c r="K1988">
        <v>1100</v>
      </c>
      <c r="L1988" t="s">
        <v>8397</v>
      </c>
      <c r="M1988" t="s">
        <v>2054</v>
      </c>
      <c r="N1988" t="s">
        <v>8398</v>
      </c>
      <c r="O1988">
        <v>4178657548</v>
      </c>
      <c r="P1988" t="s">
        <v>51</v>
      </c>
      <c r="Q1988">
        <v>11</v>
      </c>
      <c r="R1988" t="s">
        <v>88</v>
      </c>
      <c r="S1988" t="s">
        <v>63</v>
      </c>
      <c r="T1988">
        <v>49409</v>
      </c>
      <c r="U1988" s="1">
        <v>45374</v>
      </c>
      <c r="V1988" t="s">
        <v>72</v>
      </c>
      <c r="W1988">
        <v>764087</v>
      </c>
      <c r="X1988" t="s">
        <v>344</v>
      </c>
      <c r="Y1988">
        <v>452</v>
      </c>
      <c r="Z1988">
        <v>1393</v>
      </c>
      <c r="AA1988">
        <v>8</v>
      </c>
      <c r="AB1988">
        <v>4457.6000000000004</v>
      </c>
      <c r="AC1988">
        <f>Table1_1[[#This Row],[Price]]*Table1_1[[#This Row],[Quantity]]</f>
        <v>11144</v>
      </c>
    </row>
    <row r="1989" spans="1:29" x14ac:dyDescent="0.3">
      <c r="A1989" t="s">
        <v>28</v>
      </c>
      <c r="B1989" t="s">
        <v>29</v>
      </c>
      <c r="C1989" t="s">
        <v>66</v>
      </c>
      <c r="D1989" t="s">
        <v>546</v>
      </c>
      <c r="E1989" t="s">
        <v>32</v>
      </c>
      <c r="F1989" t="s">
        <v>150</v>
      </c>
      <c r="G1989">
        <v>18</v>
      </c>
      <c r="H1989">
        <v>407105</v>
      </c>
      <c r="I1989" t="s">
        <v>58</v>
      </c>
      <c r="J1989" s="3">
        <v>44586</v>
      </c>
      <c r="K1989">
        <v>1400</v>
      </c>
      <c r="L1989" t="s">
        <v>8399</v>
      </c>
      <c r="M1989" t="s">
        <v>372</v>
      </c>
      <c r="N1989" t="s">
        <v>8400</v>
      </c>
      <c r="O1989" t="s">
        <v>8401</v>
      </c>
      <c r="P1989" t="s">
        <v>51</v>
      </c>
      <c r="Q1989">
        <v>12</v>
      </c>
      <c r="R1989" t="s">
        <v>88</v>
      </c>
      <c r="S1989" t="s">
        <v>63</v>
      </c>
      <c r="T1989">
        <v>70915</v>
      </c>
      <c r="U1989" s="1">
        <v>45317</v>
      </c>
      <c r="V1989" t="s">
        <v>111</v>
      </c>
      <c r="W1989">
        <v>760733</v>
      </c>
      <c r="X1989" t="s">
        <v>8402</v>
      </c>
      <c r="Y1989">
        <v>560</v>
      </c>
      <c r="Z1989">
        <v>1950</v>
      </c>
      <c r="AA1989">
        <v>2</v>
      </c>
      <c r="AB1989">
        <v>1560</v>
      </c>
      <c r="AC1989">
        <f>Table1_1[[#This Row],[Price]]*Table1_1[[#This Row],[Quantity]]</f>
        <v>3900</v>
      </c>
    </row>
    <row r="1990" spans="1:29" x14ac:dyDescent="0.3">
      <c r="A1990" t="s">
        <v>28</v>
      </c>
      <c r="B1990" t="s">
        <v>29</v>
      </c>
      <c r="C1990" t="s">
        <v>54</v>
      </c>
      <c r="D1990" t="s">
        <v>524</v>
      </c>
      <c r="E1990" t="s">
        <v>32</v>
      </c>
      <c r="F1990" t="s">
        <v>47</v>
      </c>
      <c r="G1990">
        <v>15</v>
      </c>
      <c r="H1990">
        <v>430371</v>
      </c>
      <c r="I1990" t="s">
        <v>34</v>
      </c>
      <c r="J1990" s="3">
        <v>44862</v>
      </c>
      <c r="K1990">
        <v>800</v>
      </c>
      <c r="L1990" t="s">
        <v>8403</v>
      </c>
      <c r="M1990" t="s">
        <v>2124</v>
      </c>
      <c r="N1990" t="s">
        <v>8404</v>
      </c>
      <c r="O1990" t="s">
        <v>8405</v>
      </c>
      <c r="P1990" t="s">
        <v>51</v>
      </c>
      <c r="Q1990">
        <v>10</v>
      </c>
      <c r="R1990" t="s">
        <v>40</v>
      </c>
      <c r="S1990" t="s">
        <v>63</v>
      </c>
      <c r="T1990">
        <v>43288</v>
      </c>
      <c r="U1990" s="1">
        <v>45427</v>
      </c>
      <c r="V1990" t="s">
        <v>140</v>
      </c>
      <c r="W1990">
        <v>634498</v>
      </c>
      <c r="X1990" t="s">
        <v>8406</v>
      </c>
      <c r="Y1990">
        <v>732</v>
      </c>
      <c r="Z1990">
        <v>1260</v>
      </c>
      <c r="AA1990">
        <v>6</v>
      </c>
      <c r="AB1990">
        <v>3024</v>
      </c>
      <c r="AC1990">
        <f>Table1_1[[#This Row],[Price]]*Table1_1[[#This Row],[Quantity]]</f>
        <v>7560</v>
      </c>
    </row>
    <row r="1991" spans="1:29" x14ac:dyDescent="0.3">
      <c r="A1991" t="s">
        <v>28</v>
      </c>
      <c r="B1991" t="s">
        <v>29</v>
      </c>
      <c r="C1991" t="s">
        <v>54</v>
      </c>
      <c r="D1991" t="s">
        <v>611</v>
      </c>
      <c r="E1991" t="s">
        <v>56</v>
      </c>
      <c r="F1991" t="s">
        <v>57</v>
      </c>
      <c r="G1991">
        <v>67</v>
      </c>
      <c r="H1991">
        <v>416425</v>
      </c>
      <c r="I1991" t="s">
        <v>58</v>
      </c>
      <c r="J1991" s="3">
        <v>44799</v>
      </c>
      <c r="K1991">
        <v>800</v>
      </c>
      <c r="L1991" t="s">
        <v>8407</v>
      </c>
      <c r="M1991" t="s">
        <v>276</v>
      </c>
      <c r="N1991" t="s">
        <v>8408</v>
      </c>
      <c r="O1991">
        <v>4415207785</v>
      </c>
      <c r="P1991" t="s">
        <v>87</v>
      </c>
      <c r="Q1991">
        <v>10</v>
      </c>
      <c r="R1991" t="s">
        <v>88</v>
      </c>
      <c r="S1991" t="s">
        <v>118</v>
      </c>
      <c r="T1991">
        <v>65163</v>
      </c>
      <c r="U1991" s="1">
        <v>45389</v>
      </c>
      <c r="V1991" t="s">
        <v>80</v>
      </c>
      <c r="W1991">
        <v>287043</v>
      </c>
      <c r="X1991" t="s">
        <v>8409</v>
      </c>
      <c r="Y1991">
        <v>501</v>
      </c>
      <c r="Z1991">
        <v>1590</v>
      </c>
      <c r="AA1991">
        <v>8</v>
      </c>
      <c r="AB1991">
        <v>5088</v>
      </c>
      <c r="AC1991">
        <f>Table1_1[[#This Row],[Price]]*Table1_1[[#This Row],[Quantity]]</f>
        <v>12720</v>
      </c>
    </row>
    <row r="1992" spans="1:29" x14ac:dyDescent="0.3">
      <c r="A1992" t="s">
        <v>28</v>
      </c>
      <c r="B1992" t="s">
        <v>29</v>
      </c>
      <c r="C1992" t="s">
        <v>44</v>
      </c>
      <c r="D1992" t="s">
        <v>248</v>
      </c>
      <c r="E1992" t="s">
        <v>56</v>
      </c>
      <c r="F1992" t="s">
        <v>106</v>
      </c>
      <c r="G1992">
        <v>86</v>
      </c>
      <c r="H1992">
        <v>439544</v>
      </c>
      <c r="I1992" t="s">
        <v>58</v>
      </c>
      <c r="J1992" s="3">
        <v>44103</v>
      </c>
      <c r="K1992">
        <v>1300</v>
      </c>
      <c r="L1992" t="s">
        <v>8410</v>
      </c>
      <c r="M1992" t="s">
        <v>869</v>
      </c>
      <c r="N1992" t="s">
        <v>8411</v>
      </c>
      <c r="O1992" t="s">
        <v>8412</v>
      </c>
      <c r="P1992" t="s">
        <v>71</v>
      </c>
      <c r="Q1992">
        <v>11</v>
      </c>
      <c r="R1992" t="s">
        <v>88</v>
      </c>
      <c r="S1992" t="s">
        <v>118</v>
      </c>
      <c r="T1992">
        <v>84671</v>
      </c>
      <c r="U1992" s="1">
        <v>45293</v>
      </c>
      <c r="V1992" t="s">
        <v>111</v>
      </c>
      <c r="W1992">
        <v>638132</v>
      </c>
      <c r="X1992" t="s">
        <v>1963</v>
      </c>
      <c r="Y1992">
        <v>478</v>
      </c>
      <c r="Z1992">
        <v>1958</v>
      </c>
      <c r="AA1992">
        <v>1</v>
      </c>
      <c r="AB1992">
        <v>783.2</v>
      </c>
      <c r="AC1992">
        <f>Table1_1[[#This Row],[Price]]*Table1_1[[#This Row],[Quantity]]</f>
        <v>1958</v>
      </c>
    </row>
    <row r="1993" spans="1:29" x14ac:dyDescent="0.3">
      <c r="A1993" t="s">
        <v>28</v>
      </c>
      <c r="B1993" t="s">
        <v>29</v>
      </c>
      <c r="C1993" t="s">
        <v>148</v>
      </c>
      <c r="D1993" t="s">
        <v>163</v>
      </c>
      <c r="E1993" t="s">
        <v>56</v>
      </c>
      <c r="F1993" t="s">
        <v>83</v>
      </c>
      <c r="G1993">
        <v>20</v>
      </c>
      <c r="H1993">
        <v>402017</v>
      </c>
      <c r="I1993" t="s">
        <v>34</v>
      </c>
      <c r="J1993" s="3">
        <v>45621</v>
      </c>
      <c r="K1993">
        <v>950</v>
      </c>
      <c r="L1993" t="s">
        <v>8413</v>
      </c>
      <c r="M1993" t="s">
        <v>361</v>
      </c>
      <c r="N1993" t="s">
        <v>8414</v>
      </c>
      <c r="O1993" t="s">
        <v>8415</v>
      </c>
      <c r="P1993" t="s">
        <v>71</v>
      </c>
      <c r="Q1993">
        <v>18</v>
      </c>
      <c r="R1993" t="s">
        <v>88</v>
      </c>
      <c r="S1993" t="s">
        <v>79</v>
      </c>
      <c r="T1993">
        <v>54314</v>
      </c>
      <c r="U1993" s="1">
        <v>45505</v>
      </c>
      <c r="V1993" t="s">
        <v>64</v>
      </c>
      <c r="W1993">
        <v>450164</v>
      </c>
      <c r="X1993" t="s">
        <v>8416</v>
      </c>
      <c r="Y1993">
        <v>306</v>
      </c>
      <c r="Z1993">
        <v>1625</v>
      </c>
      <c r="AA1993">
        <v>2</v>
      </c>
      <c r="AB1993">
        <v>1300</v>
      </c>
      <c r="AC1993">
        <f>Table1_1[[#This Row],[Price]]*Table1_1[[#This Row],[Quantity]]</f>
        <v>3250</v>
      </c>
    </row>
    <row r="1994" spans="1:29" x14ac:dyDescent="0.3">
      <c r="A1994" t="s">
        <v>28</v>
      </c>
      <c r="B1994" t="s">
        <v>29</v>
      </c>
      <c r="C1994" t="s">
        <v>157</v>
      </c>
      <c r="D1994" t="s">
        <v>566</v>
      </c>
      <c r="E1994" t="s">
        <v>56</v>
      </c>
      <c r="F1994" t="s">
        <v>150</v>
      </c>
      <c r="G1994">
        <v>4</v>
      </c>
      <c r="H1994">
        <v>401869</v>
      </c>
      <c r="I1994" t="s">
        <v>34</v>
      </c>
      <c r="J1994" s="3">
        <v>44955</v>
      </c>
      <c r="K1994">
        <v>950</v>
      </c>
      <c r="L1994" t="s">
        <v>8417</v>
      </c>
      <c r="M1994" t="s">
        <v>108</v>
      </c>
      <c r="N1994" t="s">
        <v>8418</v>
      </c>
      <c r="O1994" t="s">
        <v>8419</v>
      </c>
      <c r="P1994" t="s">
        <v>71</v>
      </c>
      <c r="Q1994">
        <v>18</v>
      </c>
      <c r="R1994" t="s">
        <v>88</v>
      </c>
      <c r="S1994" t="s">
        <v>79</v>
      </c>
      <c r="T1994">
        <v>43638</v>
      </c>
      <c r="U1994" s="1">
        <v>45549</v>
      </c>
      <c r="V1994" t="s">
        <v>180</v>
      </c>
      <c r="W1994">
        <v>781121</v>
      </c>
      <c r="X1994" t="s">
        <v>8420</v>
      </c>
      <c r="Y1994">
        <v>374</v>
      </c>
      <c r="Z1994">
        <v>2568</v>
      </c>
      <c r="AA1994">
        <v>1</v>
      </c>
      <c r="AB1994">
        <v>1027.2</v>
      </c>
      <c r="AC1994">
        <f>Table1_1[[#This Row],[Price]]*Table1_1[[#This Row],[Quantity]]</f>
        <v>2568</v>
      </c>
    </row>
    <row r="1995" spans="1:29" x14ac:dyDescent="0.3">
      <c r="A1995" t="s">
        <v>28</v>
      </c>
      <c r="B1995" t="s">
        <v>29</v>
      </c>
      <c r="C1995" t="s">
        <v>157</v>
      </c>
      <c r="D1995" t="s">
        <v>105</v>
      </c>
      <c r="E1995" t="s">
        <v>32</v>
      </c>
      <c r="F1995" t="s">
        <v>355</v>
      </c>
      <c r="G1995">
        <v>98</v>
      </c>
      <c r="H1995">
        <v>430006</v>
      </c>
      <c r="I1995" t="s">
        <v>34</v>
      </c>
      <c r="J1995" s="3">
        <v>45508</v>
      </c>
      <c r="K1995">
        <v>800</v>
      </c>
      <c r="L1995" t="s">
        <v>8421</v>
      </c>
      <c r="M1995" t="s">
        <v>144</v>
      </c>
      <c r="N1995" t="s">
        <v>8422</v>
      </c>
      <c r="O1995" t="s">
        <v>8423</v>
      </c>
      <c r="P1995" t="s">
        <v>71</v>
      </c>
      <c r="Q1995">
        <v>14</v>
      </c>
      <c r="R1995" t="s">
        <v>40</v>
      </c>
      <c r="S1995" t="s">
        <v>41</v>
      </c>
      <c r="T1995">
        <v>59658</v>
      </c>
      <c r="U1995" s="1">
        <v>45529</v>
      </c>
      <c r="V1995" t="s">
        <v>64</v>
      </c>
      <c r="W1995">
        <v>748920</v>
      </c>
      <c r="X1995" t="s">
        <v>8424</v>
      </c>
      <c r="Y1995">
        <v>532</v>
      </c>
      <c r="Z1995">
        <v>2440</v>
      </c>
      <c r="AA1995">
        <v>2</v>
      </c>
      <c r="AB1995">
        <v>1952</v>
      </c>
      <c r="AC1995">
        <f>Table1_1[[#This Row],[Price]]*Table1_1[[#This Row],[Quantity]]</f>
        <v>4880</v>
      </c>
    </row>
    <row r="1996" spans="1:29" x14ac:dyDescent="0.3">
      <c r="A1996" t="s">
        <v>28</v>
      </c>
      <c r="B1996" t="s">
        <v>29</v>
      </c>
      <c r="C1996" t="s">
        <v>91</v>
      </c>
      <c r="D1996" t="s">
        <v>182</v>
      </c>
      <c r="E1996" t="s">
        <v>56</v>
      </c>
      <c r="F1996" t="s">
        <v>150</v>
      </c>
      <c r="G1996">
        <v>94</v>
      </c>
      <c r="H1996">
        <v>431949</v>
      </c>
      <c r="I1996" t="s">
        <v>58</v>
      </c>
      <c r="J1996" s="3">
        <v>45469</v>
      </c>
      <c r="K1996">
        <v>1000</v>
      </c>
      <c r="L1996" t="s">
        <v>8425</v>
      </c>
      <c r="M1996" t="s">
        <v>345</v>
      </c>
      <c r="N1996" t="s">
        <v>8426</v>
      </c>
      <c r="O1996" t="s">
        <v>8427</v>
      </c>
      <c r="P1996" t="s">
        <v>87</v>
      </c>
      <c r="Q1996">
        <v>13</v>
      </c>
      <c r="R1996" t="s">
        <v>40</v>
      </c>
      <c r="S1996" t="s">
        <v>79</v>
      </c>
      <c r="T1996">
        <v>50085</v>
      </c>
      <c r="U1996" s="1">
        <v>45333</v>
      </c>
      <c r="V1996" t="s">
        <v>119</v>
      </c>
      <c r="W1996">
        <v>893596</v>
      </c>
      <c r="X1996" t="s">
        <v>8428</v>
      </c>
      <c r="Y1996">
        <v>805</v>
      </c>
      <c r="Z1996">
        <v>502</v>
      </c>
      <c r="AA1996">
        <v>8</v>
      </c>
      <c r="AB1996">
        <v>1606.4</v>
      </c>
      <c r="AC1996">
        <f>Table1_1[[#This Row],[Price]]*Table1_1[[#This Row],[Quantity]]</f>
        <v>4016</v>
      </c>
    </row>
    <row r="1997" spans="1:29" x14ac:dyDescent="0.3">
      <c r="A1997" t="s">
        <v>28</v>
      </c>
      <c r="B1997" t="s">
        <v>29</v>
      </c>
      <c r="C1997" t="s">
        <v>44</v>
      </c>
      <c r="D1997" t="s">
        <v>149</v>
      </c>
      <c r="E1997" t="s">
        <v>56</v>
      </c>
      <c r="F1997" t="s">
        <v>106</v>
      </c>
      <c r="G1997">
        <v>57</v>
      </c>
      <c r="H1997">
        <v>413219</v>
      </c>
      <c r="I1997" t="s">
        <v>34</v>
      </c>
      <c r="J1997" s="3">
        <v>44903</v>
      </c>
      <c r="K1997">
        <v>1100</v>
      </c>
      <c r="L1997" t="s">
        <v>8429</v>
      </c>
      <c r="M1997" t="s">
        <v>200</v>
      </c>
      <c r="N1997" t="s">
        <v>8430</v>
      </c>
      <c r="O1997" t="s">
        <v>8431</v>
      </c>
      <c r="P1997" t="s">
        <v>71</v>
      </c>
      <c r="Q1997">
        <v>13</v>
      </c>
      <c r="R1997" t="s">
        <v>40</v>
      </c>
      <c r="S1997" t="s">
        <v>79</v>
      </c>
      <c r="T1997">
        <v>37535</v>
      </c>
      <c r="U1997" s="1">
        <v>45493</v>
      </c>
      <c r="V1997" t="s">
        <v>126</v>
      </c>
      <c r="W1997">
        <v>904159</v>
      </c>
      <c r="X1997" t="s">
        <v>8432</v>
      </c>
      <c r="Y1997">
        <v>788</v>
      </c>
      <c r="Z1997">
        <v>1542</v>
      </c>
      <c r="AA1997">
        <v>8</v>
      </c>
      <c r="AB1997">
        <v>4934.4000000000015</v>
      </c>
      <c r="AC1997">
        <f>Table1_1[[#This Row],[Price]]*Table1_1[[#This Row],[Quantity]]</f>
        <v>12336</v>
      </c>
    </row>
    <row r="1998" spans="1:29" x14ac:dyDescent="0.3">
      <c r="A1998" t="s">
        <v>28</v>
      </c>
      <c r="B1998" t="s">
        <v>29</v>
      </c>
      <c r="C1998" t="s">
        <v>30</v>
      </c>
      <c r="D1998" t="s">
        <v>134</v>
      </c>
      <c r="E1998" t="s">
        <v>56</v>
      </c>
      <c r="F1998" t="s">
        <v>33</v>
      </c>
      <c r="G1998">
        <v>87</v>
      </c>
      <c r="H1998">
        <v>425035</v>
      </c>
      <c r="I1998" t="s">
        <v>34</v>
      </c>
      <c r="J1998" s="3">
        <v>44447</v>
      </c>
      <c r="K1998">
        <v>1200</v>
      </c>
      <c r="L1998" t="s">
        <v>8434</v>
      </c>
      <c r="M1998" t="s">
        <v>361</v>
      </c>
      <c r="N1998" t="s">
        <v>8435</v>
      </c>
      <c r="O1998" t="s">
        <v>8436</v>
      </c>
      <c r="P1998" t="s">
        <v>51</v>
      </c>
      <c r="Q1998">
        <v>16</v>
      </c>
      <c r="R1998" t="s">
        <v>88</v>
      </c>
      <c r="S1998" t="s">
        <v>79</v>
      </c>
      <c r="T1998">
        <v>19486</v>
      </c>
      <c r="U1998" s="1">
        <v>45577</v>
      </c>
      <c r="V1998" t="s">
        <v>155</v>
      </c>
      <c r="W1998">
        <v>196647</v>
      </c>
      <c r="X1998" t="s">
        <v>8437</v>
      </c>
      <c r="Y1998">
        <v>233</v>
      </c>
      <c r="Z1998">
        <v>1361</v>
      </c>
      <c r="AA1998">
        <v>5</v>
      </c>
      <c r="AB1998">
        <v>2722</v>
      </c>
      <c r="AC1998">
        <f>Table1_1[[#This Row],[Price]]*Table1_1[[#This Row],[Quantity]]</f>
        <v>6805</v>
      </c>
    </row>
    <row r="1999" spans="1:29" x14ac:dyDescent="0.3">
      <c r="A1999" t="s">
        <v>28</v>
      </c>
      <c r="B1999" t="s">
        <v>29</v>
      </c>
      <c r="C1999" t="s">
        <v>44</v>
      </c>
      <c r="D1999" t="s">
        <v>227</v>
      </c>
      <c r="E1999" t="s">
        <v>32</v>
      </c>
      <c r="F1999" t="s">
        <v>135</v>
      </c>
      <c r="G1999">
        <v>45</v>
      </c>
      <c r="H1999">
        <v>403183</v>
      </c>
      <c r="I1999" t="s">
        <v>34</v>
      </c>
      <c r="J1999" s="3">
        <v>45384</v>
      </c>
      <c r="K1999">
        <v>1000</v>
      </c>
      <c r="L1999" t="s">
        <v>4732</v>
      </c>
      <c r="M1999" t="s">
        <v>1291</v>
      </c>
      <c r="N1999" t="s">
        <v>8438</v>
      </c>
      <c r="O1999" t="s">
        <v>8439</v>
      </c>
      <c r="P1999" t="s">
        <v>87</v>
      </c>
      <c r="Q1999">
        <v>16</v>
      </c>
      <c r="R1999" t="s">
        <v>40</v>
      </c>
      <c r="S1999" t="s">
        <v>63</v>
      </c>
      <c r="T1999">
        <v>77645</v>
      </c>
      <c r="U1999" s="1">
        <v>45320</v>
      </c>
      <c r="V1999" t="s">
        <v>111</v>
      </c>
      <c r="W1999">
        <v>588588</v>
      </c>
      <c r="X1999" t="s">
        <v>8440</v>
      </c>
      <c r="Y1999">
        <v>745</v>
      </c>
      <c r="Z1999">
        <v>864</v>
      </c>
      <c r="AA1999">
        <v>1</v>
      </c>
      <c r="AB1999">
        <v>345.6</v>
      </c>
      <c r="AC1999">
        <f>Table1_1[[#This Row],[Price]]*Table1_1[[#This Row],[Quantity]]</f>
        <v>864</v>
      </c>
    </row>
    <row r="2000" spans="1:29" x14ac:dyDescent="0.3">
      <c r="A2000" t="s">
        <v>28</v>
      </c>
      <c r="B2000" t="s">
        <v>29</v>
      </c>
      <c r="C2000" t="s">
        <v>44</v>
      </c>
      <c r="D2000" t="s">
        <v>421</v>
      </c>
      <c r="E2000" t="s">
        <v>32</v>
      </c>
      <c r="F2000" t="s">
        <v>175</v>
      </c>
      <c r="G2000">
        <v>2</v>
      </c>
      <c r="H2000">
        <v>427360</v>
      </c>
      <c r="I2000" t="s">
        <v>58</v>
      </c>
      <c r="J2000" s="3">
        <v>45293</v>
      </c>
      <c r="K2000">
        <v>1100</v>
      </c>
      <c r="L2000" t="s">
        <v>8441</v>
      </c>
      <c r="M2000" t="s">
        <v>1483</v>
      </c>
      <c r="N2000" t="s">
        <v>8442</v>
      </c>
      <c r="O2000" t="s">
        <v>8443</v>
      </c>
      <c r="P2000" t="s">
        <v>87</v>
      </c>
      <c r="Q2000">
        <v>19</v>
      </c>
      <c r="R2000" t="s">
        <v>88</v>
      </c>
      <c r="S2000" t="s">
        <v>41</v>
      </c>
      <c r="T2000">
        <v>56204</v>
      </c>
      <c r="U2000" s="1">
        <v>45579</v>
      </c>
      <c r="V2000" t="s">
        <v>155</v>
      </c>
      <c r="W2000">
        <v>718163</v>
      </c>
      <c r="X2000" t="s">
        <v>8444</v>
      </c>
      <c r="Y2000">
        <v>865</v>
      </c>
      <c r="Z2000">
        <v>1722</v>
      </c>
      <c r="AA2000">
        <v>5</v>
      </c>
      <c r="AB2000">
        <v>3444</v>
      </c>
      <c r="AC2000">
        <f>Table1_1[[#This Row],[Price]]*Table1_1[[#This Row],[Quantity]]</f>
        <v>8610</v>
      </c>
    </row>
    <row r="2001" spans="1:29" x14ac:dyDescent="0.3">
      <c r="A2001" t="s">
        <v>28</v>
      </c>
      <c r="B2001" t="s">
        <v>29</v>
      </c>
      <c r="C2001" t="s">
        <v>193</v>
      </c>
      <c r="D2001" t="s">
        <v>227</v>
      </c>
      <c r="E2001" t="s">
        <v>56</v>
      </c>
      <c r="F2001" t="s">
        <v>106</v>
      </c>
      <c r="G2001">
        <v>51</v>
      </c>
      <c r="H2001">
        <v>403190</v>
      </c>
      <c r="I2001" t="s">
        <v>58</v>
      </c>
      <c r="J2001" s="3">
        <v>43864</v>
      </c>
      <c r="K2001">
        <v>1400</v>
      </c>
      <c r="L2001" t="s">
        <v>8445</v>
      </c>
      <c r="M2001" t="s">
        <v>334</v>
      </c>
      <c r="N2001" t="s">
        <v>8446</v>
      </c>
      <c r="O2001" t="s">
        <v>8447</v>
      </c>
      <c r="P2001" t="s">
        <v>51</v>
      </c>
      <c r="Q2001">
        <v>12</v>
      </c>
      <c r="R2001" t="s">
        <v>40</v>
      </c>
      <c r="S2001" t="s">
        <v>79</v>
      </c>
      <c r="T2001">
        <v>25468</v>
      </c>
      <c r="U2001" s="1">
        <v>45389</v>
      </c>
      <c r="V2001" t="s">
        <v>80</v>
      </c>
      <c r="W2001">
        <v>782908</v>
      </c>
      <c r="X2001" t="s">
        <v>8448</v>
      </c>
      <c r="Y2001">
        <v>204</v>
      </c>
      <c r="Z2001">
        <v>1308</v>
      </c>
      <c r="AA2001">
        <v>7</v>
      </c>
      <c r="AB2001">
        <v>3662.4</v>
      </c>
      <c r="AC2001">
        <f>Table1_1[[#This Row],[Price]]*Table1_1[[#This Row],[Quantity]]</f>
        <v>9156</v>
      </c>
    </row>
    <row r="2002" spans="1:29" x14ac:dyDescent="0.3">
      <c r="A2002" t="s">
        <v>28</v>
      </c>
      <c r="B2002" t="s">
        <v>29</v>
      </c>
      <c r="C2002" t="s">
        <v>91</v>
      </c>
      <c r="D2002" t="s">
        <v>616</v>
      </c>
      <c r="E2002" t="s">
        <v>56</v>
      </c>
      <c r="F2002" t="s">
        <v>175</v>
      </c>
      <c r="G2002">
        <v>32</v>
      </c>
      <c r="H2002">
        <v>409271</v>
      </c>
      <c r="I2002" t="s">
        <v>34</v>
      </c>
      <c r="J2002" s="3">
        <v>44705</v>
      </c>
      <c r="K2002">
        <v>1400</v>
      </c>
      <c r="L2002" t="s">
        <v>8449</v>
      </c>
      <c r="M2002" t="s">
        <v>747</v>
      </c>
      <c r="N2002" t="s">
        <v>8450</v>
      </c>
      <c r="O2002" t="s">
        <v>8451</v>
      </c>
      <c r="P2002" t="s">
        <v>87</v>
      </c>
      <c r="Q2002">
        <v>13</v>
      </c>
      <c r="R2002" t="s">
        <v>88</v>
      </c>
      <c r="S2002" t="s">
        <v>63</v>
      </c>
      <c r="T2002">
        <v>63799</v>
      </c>
      <c r="U2002" s="1">
        <v>45477</v>
      </c>
      <c r="V2002" t="s">
        <v>126</v>
      </c>
      <c r="W2002">
        <v>297715</v>
      </c>
      <c r="X2002" t="s">
        <v>8452</v>
      </c>
      <c r="Y2002">
        <v>822</v>
      </c>
      <c r="Z2002">
        <v>2396</v>
      </c>
      <c r="AA2002">
        <v>2</v>
      </c>
      <c r="AB2002">
        <v>1916.8000000000002</v>
      </c>
      <c r="AC2002">
        <f>Table1_1[[#This Row],[Price]]*Table1_1[[#This Row],[Quantity]]</f>
        <v>4792</v>
      </c>
    </row>
    <row r="2003" spans="1:29" x14ac:dyDescent="0.3">
      <c r="A2003" t="s">
        <v>28</v>
      </c>
      <c r="B2003" t="s">
        <v>29</v>
      </c>
      <c r="C2003" t="s">
        <v>30</v>
      </c>
      <c r="D2003" t="s">
        <v>566</v>
      </c>
      <c r="E2003" t="s">
        <v>32</v>
      </c>
      <c r="F2003" t="s">
        <v>355</v>
      </c>
      <c r="G2003">
        <v>32</v>
      </c>
      <c r="H2003">
        <v>407955</v>
      </c>
      <c r="I2003" t="s">
        <v>58</v>
      </c>
      <c r="J2003" s="3">
        <v>44106</v>
      </c>
      <c r="K2003">
        <v>950</v>
      </c>
      <c r="L2003" t="s">
        <v>8454</v>
      </c>
      <c r="M2003" t="s">
        <v>200</v>
      </c>
      <c r="N2003" t="s">
        <v>8455</v>
      </c>
      <c r="O2003" t="s">
        <v>8456</v>
      </c>
      <c r="P2003" t="s">
        <v>87</v>
      </c>
      <c r="Q2003">
        <v>16</v>
      </c>
      <c r="R2003" t="s">
        <v>40</v>
      </c>
      <c r="S2003" t="s">
        <v>63</v>
      </c>
      <c r="T2003">
        <v>57108</v>
      </c>
      <c r="U2003" s="1">
        <v>45629</v>
      </c>
      <c r="V2003" t="s">
        <v>259</v>
      </c>
      <c r="W2003">
        <v>589387</v>
      </c>
      <c r="X2003" t="s">
        <v>8457</v>
      </c>
      <c r="Y2003">
        <v>442</v>
      </c>
      <c r="Z2003">
        <v>2806</v>
      </c>
      <c r="AA2003">
        <v>2</v>
      </c>
      <c r="AB2003">
        <v>2244.8000000000002</v>
      </c>
      <c r="AC2003">
        <f>Table1_1[[#This Row],[Price]]*Table1_1[[#This Row],[Quantity]]</f>
        <v>5612</v>
      </c>
    </row>
    <row r="2004" spans="1:29" x14ac:dyDescent="0.3">
      <c r="A2004" t="s">
        <v>28</v>
      </c>
      <c r="B2004" t="s">
        <v>29</v>
      </c>
      <c r="C2004" t="s">
        <v>148</v>
      </c>
      <c r="D2004" t="s">
        <v>611</v>
      </c>
      <c r="E2004" t="s">
        <v>32</v>
      </c>
      <c r="F2004" t="s">
        <v>99</v>
      </c>
      <c r="G2004">
        <v>73</v>
      </c>
      <c r="H2004">
        <v>402324</v>
      </c>
      <c r="I2004" t="s">
        <v>58</v>
      </c>
      <c r="J2004" s="3">
        <v>44369</v>
      </c>
      <c r="K2004">
        <v>1100</v>
      </c>
      <c r="L2004" t="s">
        <v>8458</v>
      </c>
      <c r="M2004" t="s">
        <v>1007</v>
      </c>
      <c r="N2004" t="s">
        <v>8459</v>
      </c>
      <c r="O2004" t="s">
        <v>8460</v>
      </c>
      <c r="P2004" t="s">
        <v>71</v>
      </c>
      <c r="Q2004">
        <v>17</v>
      </c>
      <c r="R2004" t="s">
        <v>40</v>
      </c>
      <c r="S2004" t="s">
        <v>118</v>
      </c>
      <c r="T2004">
        <v>17584</v>
      </c>
      <c r="U2004" s="1">
        <v>45583</v>
      </c>
      <c r="V2004" t="s">
        <v>155</v>
      </c>
      <c r="W2004">
        <v>501622</v>
      </c>
      <c r="X2004" t="s">
        <v>8461</v>
      </c>
      <c r="Y2004">
        <v>842</v>
      </c>
      <c r="Z2004">
        <v>675</v>
      </c>
      <c r="AA2004">
        <v>6</v>
      </c>
      <c r="AB2004">
        <v>1620</v>
      </c>
      <c r="AC2004">
        <f>Table1_1[[#This Row],[Price]]*Table1_1[[#This Row],[Quantity]]</f>
        <v>4050</v>
      </c>
    </row>
    <row r="2005" spans="1:29" x14ac:dyDescent="0.3">
      <c r="A2005" t="s">
        <v>28</v>
      </c>
      <c r="B2005" t="s">
        <v>29</v>
      </c>
      <c r="C2005" t="s">
        <v>44</v>
      </c>
      <c r="D2005" t="s">
        <v>411</v>
      </c>
      <c r="E2005" t="s">
        <v>56</v>
      </c>
      <c r="F2005" t="s">
        <v>175</v>
      </c>
      <c r="G2005">
        <v>17</v>
      </c>
      <c r="H2005">
        <v>414056</v>
      </c>
      <c r="I2005" t="s">
        <v>58</v>
      </c>
      <c r="J2005" s="3">
        <v>44648</v>
      </c>
      <c r="K2005">
        <v>800</v>
      </c>
      <c r="L2005" t="s">
        <v>8462</v>
      </c>
      <c r="M2005" t="s">
        <v>36</v>
      </c>
      <c r="N2005" t="s">
        <v>8463</v>
      </c>
      <c r="O2005" t="s">
        <v>8464</v>
      </c>
      <c r="P2005" t="s">
        <v>39</v>
      </c>
      <c r="Q2005">
        <v>20</v>
      </c>
      <c r="R2005" t="s">
        <v>88</v>
      </c>
      <c r="S2005" t="s">
        <v>118</v>
      </c>
      <c r="T2005">
        <v>46027</v>
      </c>
      <c r="U2005" s="1">
        <v>45462</v>
      </c>
      <c r="V2005" t="s">
        <v>52</v>
      </c>
      <c r="W2005">
        <v>180829</v>
      </c>
      <c r="X2005" t="s">
        <v>8441</v>
      </c>
      <c r="Y2005">
        <v>626</v>
      </c>
      <c r="Z2005">
        <v>2529</v>
      </c>
      <c r="AA2005">
        <v>2</v>
      </c>
      <c r="AB2005">
        <v>2023.2</v>
      </c>
      <c r="AC2005">
        <f>Table1_1[[#This Row],[Price]]*Table1_1[[#This Row],[Quantity]]</f>
        <v>5058</v>
      </c>
    </row>
    <row r="2006" spans="1:29" x14ac:dyDescent="0.3">
      <c r="A2006" t="s">
        <v>28</v>
      </c>
      <c r="B2006" t="s">
        <v>29</v>
      </c>
      <c r="C2006" t="s">
        <v>148</v>
      </c>
      <c r="D2006" t="s">
        <v>31</v>
      </c>
      <c r="E2006" t="s">
        <v>32</v>
      </c>
      <c r="F2006" t="s">
        <v>175</v>
      </c>
      <c r="G2006">
        <v>40</v>
      </c>
      <c r="H2006">
        <v>402309</v>
      </c>
      <c r="I2006" t="s">
        <v>34</v>
      </c>
      <c r="J2006" s="3">
        <v>45441</v>
      </c>
      <c r="K2006">
        <v>1100</v>
      </c>
      <c r="L2006" t="s">
        <v>8465</v>
      </c>
      <c r="M2006" t="s">
        <v>2054</v>
      </c>
      <c r="N2006" t="s">
        <v>8466</v>
      </c>
      <c r="O2006" t="s">
        <v>8467</v>
      </c>
      <c r="P2006" t="s">
        <v>39</v>
      </c>
      <c r="Q2006">
        <v>3</v>
      </c>
      <c r="R2006" t="s">
        <v>40</v>
      </c>
      <c r="S2006" t="s">
        <v>63</v>
      </c>
      <c r="T2006">
        <v>43330</v>
      </c>
      <c r="U2006" s="1">
        <v>45442</v>
      </c>
      <c r="V2006" t="s">
        <v>140</v>
      </c>
      <c r="W2006">
        <v>543065</v>
      </c>
      <c r="X2006" t="s">
        <v>8468</v>
      </c>
      <c r="Y2006">
        <v>420</v>
      </c>
      <c r="Z2006">
        <v>1644</v>
      </c>
      <c r="AA2006">
        <v>8</v>
      </c>
      <c r="AB2006">
        <v>5260.8</v>
      </c>
      <c r="AC2006">
        <f>Table1_1[[#This Row],[Price]]*Table1_1[[#This Row],[Quantity]]</f>
        <v>13152</v>
      </c>
    </row>
    <row r="2007" spans="1:29" x14ac:dyDescent="0.3">
      <c r="A2007" t="s">
        <v>28</v>
      </c>
      <c r="B2007" t="s">
        <v>29</v>
      </c>
      <c r="C2007" t="s">
        <v>54</v>
      </c>
      <c r="D2007" t="s">
        <v>611</v>
      </c>
      <c r="E2007" t="s">
        <v>46</v>
      </c>
      <c r="F2007" t="s">
        <v>57</v>
      </c>
      <c r="G2007">
        <v>77</v>
      </c>
      <c r="H2007">
        <v>412552</v>
      </c>
      <c r="I2007" t="s">
        <v>58</v>
      </c>
      <c r="J2007" s="3">
        <v>44943</v>
      </c>
      <c r="K2007">
        <v>1400</v>
      </c>
      <c r="L2007" t="s">
        <v>8469</v>
      </c>
      <c r="M2007" t="s">
        <v>101</v>
      </c>
      <c r="N2007" t="s">
        <v>8470</v>
      </c>
      <c r="O2007" t="s">
        <v>8471</v>
      </c>
      <c r="P2007" t="s">
        <v>71</v>
      </c>
      <c r="Q2007">
        <v>7</v>
      </c>
      <c r="R2007" t="s">
        <v>88</v>
      </c>
      <c r="S2007" t="s">
        <v>41</v>
      </c>
      <c r="T2007">
        <v>30558</v>
      </c>
      <c r="U2007" s="1">
        <v>45548</v>
      </c>
      <c r="V2007" t="s">
        <v>180</v>
      </c>
      <c r="W2007">
        <v>289457</v>
      </c>
      <c r="X2007" t="s">
        <v>8472</v>
      </c>
      <c r="Y2007">
        <v>494</v>
      </c>
      <c r="Z2007">
        <v>553</v>
      </c>
      <c r="AA2007">
        <v>8</v>
      </c>
      <c r="AB2007">
        <v>1769.6000000000001</v>
      </c>
      <c r="AC2007">
        <f>Table1_1[[#This Row],[Price]]*Table1_1[[#This Row],[Quantity]]</f>
        <v>4424</v>
      </c>
    </row>
    <row r="2008" spans="1:29" x14ac:dyDescent="0.3">
      <c r="A2008" t="s">
        <v>28</v>
      </c>
      <c r="B2008" t="s">
        <v>29</v>
      </c>
      <c r="C2008" t="s">
        <v>91</v>
      </c>
      <c r="D2008" t="s">
        <v>82</v>
      </c>
      <c r="E2008" t="s">
        <v>46</v>
      </c>
      <c r="F2008" t="s">
        <v>135</v>
      </c>
      <c r="G2008">
        <v>33</v>
      </c>
      <c r="H2008">
        <v>410231</v>
      </c>
      <c r="I2008" t="s">
        <v>34</v>
      </c>
      <c r="J2008" s="3">
        <v>45488</v>
      </c>
      <c r="K2008">
        <v>800</v>
      </c>
      <c r="L2008" t="s">
        <v>6446</v>
      </c>
      <c r="M2008" t="s">
        <v>334</v>
      </c>
      <c r="N2008" t="s">
        <v>8473</v>
      </c>
      <c r="O2008">
        <v>-3765</v>
      </c>
      <c r="P2008" t="s">
        <v>87</v>
      </c>
      <c r="Q2008">
        <v>6</v>
      </c>
      <c r="R2008" t="s">
        <v>40</v>
      </c>
      <c r="S2008" t="s">
        <v>63</v>
      </c>
      <c r="T2008">
        <v>76949</v>
      </c>
      <c r="U2008" s="1">
        <v>45387</v>
      </c>
      <c r="V2008" t="s">
        <v>80</v>
      </c>
      <c r="W2008">
        <v>851294</v>
      </c>
      <c r="X2008" t="s">
        <v>8474</v>
      </c>
      <c r="Y2008">
        <v>697</v>
      </c>
      <c r="Z2008">
        <v>2470</v>
      </c>
      <c r="AA2008">
        <v>1</v>
      </c>
      <c r="AB2008">
        <v>988</v>
      </c>
      <c r="AC2008">
        <f>Table1_1[[#This Row],[Price]]*Table1_1[[#This Row],[Quantity]]</f>
        <v>2470</v>
      </c>
    </row>
    <row r="2009" spans="1:29" x14ac:dyDescent="0.3">
      <c r="A2009" t="s">
        <v>28</v>
      </c>
      <c r="B2009" t="s">
        <v>29</v>
      </c>
      <c r="C2009" t="s">
        <v>44</v>
      </c>
      <c r="D2009" t="s">
        <v>254</v>
      </c>
      <c r="E2009" t="s">
        <v>46</v>
      </c>
      <c r="F2009" t="s">
        <v>33</v>
      </c>
      <c r="G2009">
        <v>86</v>
      </c>
      <c r="H2009">
        <v>429026</v>
      </c>
      <c r="I2009" t="s">
        <v>58</v>
      </c>
      <c r="J2009" s="3">
        <v>44828</v>
      </c>
      <c r="K2009">
        <v>1200</v>
      </c>
      <c r="L2009" t="s">
        <v>8475</v>
      </c>
      <c r="M2009" t="s">
        <v>1030</v>
      </c>
      <c r="N2009" t="s">
        <v>8476</v>
      </c>
      <c r="O2009" t="s">
        <v>8477</v>
      </c>
      <c r="P2009" t="s">
        <v>71</v>
      </c>
      <c r="Q2009">
        <v>6</v>
      </c>
      <c r="R2009" t="s">
        <v>88</v>
      </c>
      <c r="S2009" t="s">
        <v>41</v>
      </c>
      <c r="T2009">
        <v>84137</v>
      </c>
      <c r="U2009" s="1">
        <v>45445</v>
      </c>
      <c r="V2009" t="s">
        <v>52</v>
      </c>
      <c r="W2009">
        <v>447947</v>
      </c>
      <c r="X2009" t="s">
        <v>8478</v>
      </c>
      <c r="Y2009">
        <v>527</v>
      </c>
      <c r="Z2009">
        <v>2153</v>
      </c>
      <c r="AA2009">
        <v>7</v>
      </c>
      <c r="AB2009">
        <v>6028.4000000000015</v>
      </c>
      <c r="AC2009">
        <f>Table1_1[[#This Row],[Price]]*Table1_1[[#This Row],[Quantity]]</f>
        <v>15071</v>
      </c>
    </row>
    <row r="2010" spans="1:29" x14ac:dyDescent="0.3">
      <c r="A2010" t="s">
        <v>28</v>
      </c>
      <c r="B2010" t="s">
        <v>29</v>
      </c>
      <c r="C2010" t="s">
        <v>193</v>
      </c>
      <c r="D2010" t="s">
        <v>142</v>
      </c>
      <c r="E2010" t="s">
        <v>56</v>
      </c>
      <c r="F2010" t="s">
        <v>113</v>
      </c>
      <c r="G2010">
        <v>55</v>
      </c>
      <c r="H2010">
        <v>428428</v>
      </c>
      <c r="I2010" t="s">
        <v>34</v>
      </c>
      <c r="J2010" s="3">
        <v>44546</v>
      </c>
      <c r="K2010">
        <v>1300</v>
      </c>
      <c r="L2010" t="s">
        <v>8480</v>
      </c>
      <c r="M2010" t="s">
        <v>200</v>
      </c>
      <c r="N2010" t="s">
        <v>8481</v>
      </c>
      <c r="O2010" t="s">
        <v>8482</v>
      </c>
      <c r="P2010" t="s">
        <v>87</v>
      </c>
      <c r="Q2010">
        <v>15</v>
      </c>
      <c r="R2010" t="s">
        <v>40</v>
      </c>
      <c r="S2010" t="s">
        <v>79</v>
      </c>
      <c r="T2010">
        <v>87702</v>
      </c>
      <c r="U2010" s="1">
        <v>45362</v>
      </c>
      <c r="V2010" t="s">
        <v>72</v>
      </c>
      <c r="W2010">
        <v>122234</v>
      </c>
      <c r="X2010" t="s">
        <v>8483</v>
      </c>
      <c r="Y2010">
        <v>745</v>
      </c>
      <c r="Z2010">
        <v>2449</v>
      </c>
      <c r="AA2010">
        <v>4</v>
      </c>
      <c r="AB2010">
        <v>3918.4</v>
      </c>
      <c r="AC2010">
        <f>Table1_1[[#This Row],[Price]]*Table1_1[[#This Row],[Quantity]]</f>
        <v>9796</v>
      </c>
    </row>
    <row r="2011" spans="1:29" x14ac:dyDescent="0.3">
      <c r="A2011" t="s">
        <v>28</v>
      </c>
      <c r="B2011" t="s">
        <v>29</v>
      </c>
      <c r="C2011" t="s">
        <v>193</v>
      </c>
      <c r="D2011" t="s">
        <v>467</v>
      </c>
      <c r="E2011" t="s">
        <v>56</v>
      </c>
      <c r="F2011" t="s">
        <v>99</v>
      </c>
      <c r="G2011">
        <v>31</v>
      </c>
      <c r="H2011">
        <v>422315</v>
      </c>
      <c r="I2011" t="s">
        <v>58</v>
      </c>
      <c r="J2011" s="3">
        <v>45067</v>
      </c>
      <c r="K2011">
        <v>1100</v>
      </c>
      <c r="L2011" t="s">
        <v>8484</v>
      </c>
      <c r="M2011" t="s">
        <v>276</v>
      </c>
      <c r="N2011" t="s">
        <v>8485</v>
      </c>
      <c r="O2011" t="s">
        <v>8486</v>
      </c>
      <c r="P2011" t="s">
        <v>39</v>
      </c>
      <c r="Q2011">
        <v>20</v>
      </c>
      <c r="R2011" t="s">
        <v>88</v>
      </c>
      <c r="S2011" t="s">
        <v>63</v>
      </c>
      <c r="T2011">
        <v>75655</v>
      </c>
      <c r="U2011" s="1">
        <v>45612</v>
      </c>
      <c r="V2011" t="s">
        <v>42</v>
      </c>
      <c r="W2011">
        <v>309519</v>
      </c>
      <c r="X2011" t="s">
        <v>8487</v>
      </c>
      <c r="Y2011">
        <v>892</v>
      </c>
      <c r="Z2011">
        <v>1951</v>
      </c>
      <c r="AA2011">
        <v>2</v>
      </c>
      <c r="AB2011">
        <v>1560.8000000000002</v>
      </c>
      <c r="AC2011">
        <f>Table1_1[[#This Row],[Price]]*Table1_1[[#This Row],[Quantity]]</f>
        <v>3902</v>
      </c>
    </row>
    <row r="2012" spans="1:29" x14ac:dyDescent="0.3">
      <c r="A2012" t="s">
        <v>28</v>
      </c>
      <c r="B2012" t="s">
        <v>29</v>
      </c>
      <c r="C2012" t="s">
        <v>30</v>
      </c>
      <c r="D2012" t="s">
        <v>134</v>
      </c>
      <c r="E2012" t="s">
        <v>32</v>
      </c>
      <c r="F2012" t="s">
        <v>57</v>
      </c>
      <c r="G2012">
        <v>86</v>
      </c>
      <c r="H2012">
        <v>429834</v>
      </c>
      <c r="I2012" t="s">
        <v>34</v>
      </c>
      <c r="J2012" s="3">
        <v>44595</v>
      </c>
      <c r="K2012">
        <v>1300</v>
      </c>
      <c r="L2012" t="s">
        <v>8488</v>
      </c>
      <c r="M2012" t="s">
        <v>1409</v>
      </c>
      <c r="N2012" t="s">
        <v>8489</v>
      </c>
      <c r="O2012" t="s">
        <v>8490</v>
      </c>
      <c r="P2012" t="s">
        <v>71</v>
      </c>
      <c r="Q2012">
        <v>8</v>
      </c>
      <c r="R2012" t="s">
        <v>88</v>
      </c>
      <c r="S2012" t="s">
        <v>41</v>
      </c>
      <c r="T2012">
        <v>57777</v>
      </c>
      <c r="U2012" s="1">
        <v>45536</v>
      </c>
      <c r="V2012" t="s">
        <v>180</v>
      </c>
      <c r="W2012">
        <v>305234</v>
      </c>
      <c r="X2012" t="s">
        <v>8491</v>
      </c>
      <c r="Y2012">
        <v>391</v>
      </c>
      <c r="Z2012">
        <v>710</v>
      </c>
      <c r="AA2012">
        <v>6</v>
      </c>
      <c r="AB2012">
        <v>1704</v>
      </c>
      <c r="AC2012">
        <f>Table1_1[[#This Row],[Price]]*Table1_1[[#This Row],[Quantity]]</f>
        <v>4260</v>
      </c>
    </row>
    <row r="2013" spans="1:29" x14ac:dyDescent="0.3">
      <c r="A2013" t="s">
        <v>28</v>
      </c>
      <c r="B2013" t="s">
        <v>29</v>
      </c>
      <c r="C2013" t="s">
        <v>54</v>
      </c>
      <c r="D2013" t="s">
        <v>74</v>
      </c>
      <c r="E2013" t="s">
        <v>46</v>
      </c>
      <c r="F2013" t="s">
        <v>83</v>
      </c>
      <c r="G2013">
        <v>58</v>
      </c>
      <c r="H2013">
        <v>433232</v>
      </c>
      <c r="I2013" t="s">
        <v>34</v>
      </c>
      <c r="J2013" s="3">
        <v>45321</v>
      </c>
      <c r="K2013">
        <v>1000</v>
      </c>
      <c r="L2013" t="s">
        <v>8492</v>
      </c>
      <c r="M2013" t="s">
        <v>313</v>
      </c>
      <c r="N2013" t="s">
        <v>8493</v>
      </c>
      <c r="O2013" t="s">
        <v>8494</v>
      </c>
      <c r="P2013" t="s">
        <v>51</v>
      </c>
      <c r="Q2013">
        <v>19</v>
      </c>
      <c r="R2013" t="s">
        <v>40</v>
      </c>
      <c r="S2013" t="s">
        <v>118</v>
      </c>
      <c r="T2013">
        <v>91347</v>
      </c>
      <c r="U2013" s="1">
        <v>45451</v>
      </c>
      <c r="V2013" t="s">
        <v>52</v>
      </c>
      <c r="W2013">
        <v>975090</v>
      </c>
      <c r="X2013" t="s">
        <v>8495</v>
      </c>
      <c r="Y2013">
        <v>858</v>
      </c>
      <c r="Z2013">
        <v>2194</v>
      </c>
      <c r="AA2013">
        <v>3</v>
      </c>
      <c r="AB2013">
        <v>2632.8</v>
      </c>
      <c r="AC2013">
        <f>Table1_1[[#This Row],[Price]]*Table1_1[[#This Row],[Quantity]]</f>
        <v>6582</v>
      </c>
    </row>
    <row r="2014" spans="1:29" x14ac:dyDescent="0.3">
      <c r="A2014" t="s">
        <v>28</v>
      </c>
      <c r="B2014" t="s">
        <v>29</v>
      </c>
      <c r="C2014" t="s">
        <v>30</v>
      </c>
      <c r="D2014" t="s">
        <v>411</v>
      </c>
      <c r="E2014" t="s">
        <v>46</v>
      </c>
      <c r="F2014" t="s">
        <v>47</v>
      </c>
      <c r="G2014">
        <v>20</v>
      </c>
      <c r="H2014">
        <v>428772</v>
      </c>
      <c r="I2014" t="s">
        <v>58</v>
      </c>
      <c r="J2014" s="3">
        <v>44117</v>
      </c>
      <c r="K2014">
        <v>1000</v>
      </c>
      <c r="L2014" t="s">
        <v>8496</v>
      </c>
      <c r="M2014" t="s">
        <v>487</v>
      </c>
      <c r="N2014" t="s">
        <v>8497</v>
      </c>
      <c r="O2014" t="s">
        <v>8498</v>
      </c>
      <c r="P2014" t="s">
        <v>71</v>
      </c>
      <c r="Q2014">
        <v>11</v>
      </c>
      <c r="R2014" t="s">
        <v>88</v>
      </c>
      <c r="S2014" t="s">
        <v>79</v>
      </c>
      <c r="T2014">
        <v>60915</v>
      </c>
      <c r="U2014" s="1">
        <v>45401</v>
      </c>
      <c r="V2014" t="s">
        <v>80</v>
      </c>
      <c r="W2014">
        <v>513447</v>
      </c>
      <c r="X2014" t="s">
        <v>8499</v>
      </c>
      <c r="Y2014">
        <v>750</v>
      </c>
      <c r="Z2014">
        <v>2054</v>
      </c>
      <c r="AA2014">
        <v>3</v>
      </c>
      <c r="AB2014">
        <v>2464.8000000000002</v>
      </c>
      <c r="AC2014">
        <f>Table1_1[[#This Row],[Price]]*Table1_1[[#This Row],[Quantity]]</f>
        <v>6162</v>
      </c>
    </row>
    <row r="2015" spans="1:29" x14ac:dyDescent="0.3">
      <c r="A2015" t="s">
        <v>28</v>
      </c>
      <c r="B2015" t="s">
        <v>29</v>
      </c>
      <c r="C2015" t="s">
        <v>30</v>
      </c>
      <c r="D2015" t="s">
        <v>163</v>
      </c>
      <c r="E2015" t="s">
        <v>32</v>
      </c>
      <c r="F2015" t="s">
        <v>135</v>
      </c>
      <c r="G2015">
        <v>15</v>
      </c>
      <c r="H2015">
        <v>424115</v>
      </c>
      <c r="I2015" t="s">
        <v>58</v>
      </c>
      <c r="J2015" s="3">
        <v>44700</v>
      </c>
      <c r="K2015">
        <v>1400</v>
      </c>
      <c r="L2015" t="s">
        <v>8500</v>
      </c>
      <c r="M2015" t="s">
        <v>222</v>
      </c>
      <c r="N2015" t="s">
        <v>8501</v>
      </c>
      <c r="O2015" t="s">
        <v>8502</v>
      </c>
      <c r="P2015" t="s">
        <v>39</v>
      </c>
      <c r="Q2015">
        <v>15</v>
      </c>
      <c r="R2015" t="s">
        <v>88</v>
      </c>
      <c r="S2015" t="s">
        <v>41</v>
      </c>
      <c r="T2015">
        <v>63331</v>
      </c>
      <c r="U2015" s="1">
        <v>45479</v>
      </c>
      <c r="V2015" t="s">
        <v>126</v>
      </c>
      <c r="W2015">
        <v>809606</v>
      </c>
      <c r="X2015" t="s">
        <v>8503</v>
      </c>
      <c r="Y2015">
        <v>700</v>
      </c>
      <c r="Z2015">
        <v>765</v>
      </c>
      <c r="AA2015">
        <v>5</v>
      </c>
      <c r="AB2015">
        <v>1530</v>
      </c>
      <c r="AC2015">
        <f>Table1_1[[#This Row],[Price]]*Table1_1[[#This Row],[Quantity]]</f>
        <v>3825</v>
      </c>
    </row>
    <row r="2016" spans="1:29" x14ac:dyDescent="0.3">
      <c r="A2016" t="s">
        <v>28</v>
      </c>
      <c r="B2016" t="s">
        <v>29</v>
      </c>
      <c r="C2016" t="s">
        <v>54</v>
      </c>
      <c r="D2016" t="s">
        <v>149</v>
      </c>
      <c r="E2016" t="s">
        <v>46</v>
      </c>
      <c r="F2016" t="s">
        <v>150</v>
      </c>
      <c r="G2016">
        <v>21</v>
      </c>
      <c r="H2016">
        <v>437754</v>
      </c>
      <c r="I2016" t="s">
        <v>34</v>
      </c>
      <c r="J2016" s="3">
        <v>44675</v>
      </c>
      <c r="K2016">
        <v>1000</v>
      </c>
      <c r="L2016" t="s">
        <v>8504</v>
      </c>
      <c r="M2016" t="s">
        <v>478</v>
      </c>
      <c r="N2016" t="s">
        <v>8505</v>
      </c>
      <c r="O2016" t="s">
        <v>8506</v>
      </c>
      <c r="P2016" t="s">
        <v>51</v>
      </c>
      <c r="Q2016">
        <v>17</v>
      </c>
      <c r="R2016" t="s">
        <v>88</v>
      </c>
      <c r="S2016" t="s">
        <v>79</v>
      </c>
      <c r="T2016">
        <v>80485</v>
      </c>
      <c r="U2016" s="1">
        <v>45390</v>
      </c>
      <c r="V2016" t="s">
        <v>80</v>
      </c>
      <c r="W2016">
        <v>992277</v>
      </c>
      <c r="X2016" t="s">
        <v>8507</v>
      </c>
      <c r="Y2016">
        <v>840</v>
      </c>
      <c r="Z2016">
        <v>758</v>
      </c>
      <c r="AA2016">
        <v>6</v>
      </c>
      <c r="AB2016">
        <v>1819.2</v>
      </c>
      <c r="AC2016">
        <f>Table1_1[[#This Row],[Price]]*Table1_1[[#This Row],[Quantity]]</f>
        <v>4548</v>
      </c>
    </row>
    <row r="2017" spans="1:29" x14ac:dyDescent="0.3">
      <c r="A2017" t="s">
        <v>28</v>
      </c>
      <c r="B2017" t="s">
        <v>29</v>
      </c>
      <c r="C2017" t="s">
        <v>148</v>
      </c>
      <c r="D2017" t="s">
        <v>105</v>
      </c>
      <c r="E2017" t="s">
        <v>46</v>
      </c>
      <c r="F2017" t="s">
        <v>57</v>
      </c>
      <c r="G2017">
        <v>18</v>
      </c>
      <c r="H2017">
        <v>434937</v>
      </c>
      <c r="I2017" t="s">
        <v>58</v>
      </c>
      <c r="J2017" s="3">
        <v>44229</v>
      </c>
      <c r="K2017">
        <v>1100</v>
      </c>
      <c r="L2017" t="s">
        <v>8508</v>
      </c>
      <c r="M2017" t="s">
        <v>159</v>
      </c>
      <c r="N2017" t="s">
        <v>8509</v>
      </c>
      <c r="O2017" t="s">
        <v>8510</v>
      </c>
      <c r="P2017" t="s">
        <v>71</v>
      </c>
      <c r="Q2017">
        <v>14</v>
      </c>
      <c r="R2017" t="s">
        <v>88</v>
      </c>
      <c r="S2017" t="s">
        <v>118</v>
      </c>
      <c r="T2017">
        <v>66494</v>
      </c>
      <c r="U2017" s="1">
        <v>45569</v>
      </c>
      <c r="V2017" t="s">
        <v>155</v>
      </c>
      <c r="W2017">
        <v>526222</v>
      </c>
      <c r="X2017" t="s">
        <v>8511</v>
      </c>
      <c r="Y2017">
        <v>921</v>
      </c>
      <c r="Z2017">
        <v>1572</v>
      </c>
      <c r="AA2017">
        <v>6</v>
      </c>
      <c r="AB2017">
        <v>3772.8</v>
      </c>
      <c r="AC2017">
        <f>Table1_1[[#This Row],[Price]]*Table1_1[[#This Row],[Quantity]]</f>
        <v>9432</v>
      </c>
    </row>
    <row r="2018" spans="1:29" x14ac:dyDescent="0.3">
      <c r="A2018" t="s">
        <v>28</v>
      </c>
      <c r="B2018" t="s">
        <v>29</v>
      </c>
      <c r="C2018" t="s">
        <v>54</v>
      </c>
      <c r="D2018" t="s">
        <v>338</v>
      </c>
      <c r="E2018" t="s">
        <v>56</v>
      </c>
      <c r="F2018" t="s">
        <v>57</v>
      </c>
      <c r="G2018">
        <v>5</v>
      </c>
      <c r="H2018">
        <v>434638</v>
      </c>
      <c r="I2018" t="s">
        <v>34</v>
      </c>
      <c r="J2018" s="3">
        <v>45116</v>
      </c>
      <c r="K2018">
        <v>1100</v>
      </c>
      <c r="L2018" t="s">
        <v>8512</v>
      </c>
      <c r="M2018" t="s">
        <v>216</v>
      </c>
      <c r="N2018" t="s">
        <v>8513</v>
      </c>
      <c r="O2018" t="s">
        <v>8514</v>
      </c>
      <c r="P2018" t="s">
        <v>39</v>
      </c>
      <c r="Q2018">
        <v>11</v>
      </c>
      <c r="R2018" t="s">
        <v>40</v>
      </c>
      <c r="S2018" t="s">
        <v>118</v>
      </c>
      <c r="T2018">
        <v>13424</v>
      </c>
      <c r="U2018" s="1">
        <v>45480</v>
      </c>
      <c r="V2018" t="s">
        <v>126</v>
      </c>
      <c r="W2018">
        <v>977931</v>
      </c>
      <c r="X2018" t="s">
        <v>4111</v>
      </c>
      <c r="Y2018">
        <v>217</v>
      </c>
      <c r="Z2018">
        <v>1358</v>
      </c>
      <c r="AA2018">
        <v>4</v>
      </c>
      <c r="AB2018">
        <v>2172.8000000000002</v>
      </c>
      <c r="AC2018">
        <f>Table1_1[[#This Row],[Price]]*Table1_1[[#This Row],[Quantity]]</f>
        <v>5432</v>
      </c>
    </row>
    <row r="2019" spans="1:29" x14ac:dyDescent="0.3">
      <c r="A2019" t="s">
        <v>28</v>
      </c>
      <c r="B2019" t="s">
        <v>29</v>
      </c>
      <c r="C2019" t="s">
        <v>91</v>
      </c>
      <c r="D2019" t="s">
        <v>637</v>
      </c>
      <c r="E2019" t="s">
        <v>46</v>
      </c>
      <c r="F2019" t="s">
        <v>135</v>
      </c>
      <c r="G2019">
        <v>16</v>
      </c>
      <c r="H2019">
        <v>434446</v>
      </c>
      <c r="I2019" t="s">
        <v>34</v>
      </c>
      <c r="J2019" s="3">
        <v>44347</v>
      </c>
      <c r="K2019">
        <v>1300</v>
      </c>
      <c r="L2019" t="s">
        <v>8515</v>
      </c>
      <c r="M2019" t="s">
        <v>200</v>
      </c>
      <c r="N2019" t="s">
        <v>8516</v>
      </c>
      <c r="O2019" t="s">
        <v>8517</v>
      </c>
      <c r="P2019" t="s">
        <v>87</v>
      </c>
      <c r="Q2019">
        <v>7</v>
      </c>
      <c r="R2019" t="s">
        <v>40</v>
      </c>
      <c r="S2019" t="s">
        <v>63</v>
      </c>
      <c r="T2019">
        <v>25110</v>
      </c>
      <c r="U2019" s="1">
        <v>45346</v>
      </c>
      <c r="V2019" t="s">
        <v>119</v>
      </c>
      <c r="W2019">
        <v>395004</v>
      </c>
      <c r="X2019" t="s">
        <v>8518</v>
      </c>
      <c r="Y2019">
        <v>779</v>
      </c>
      <c r="Z2019">
        <v>688</v>
      </c>
      <c r="AA2019">
        <v>6</v>
      </c>
      <c r="AB2019">
        <v>1651.2</v>
      </c>
      <c r="AC2019">
        <f>Table1_1[[#This Row],[Price]]*Table1_1[[#This Row],[Quantity]]</f>
        <v>4128</v>
      </c>
    </row>
    <row r="2020" spans="1:29" x14ac:dyDescent="0.3">
      <c r="A2020" t="s">
        <v>28</v>
      </c>
      <c r="B2020" t="s">
        <v>29</v>
      </c>
      <c r="C2020" t="s">
        <v>157</v>
      </c>
      <c r="D2020" t="s">
        <v>134</v>
      </c>
      <c r="E2020" t="s">
        <v>56</v>
      </c>
      <c r="F2020" t="s">
        <v>150</v>
      </c>
      <c r="G2020">
        <v>38</v>
      </c>
      <c r="H2020">
        <v>435864</v>
      </c>
      <c r="I2020" t="s">
        <v>34</v>
      </c>
      <c r="J2020" s="3">
        <v>44422</v>
      </c>
      <c r="K2020">
        <v>1200</v>
      </c>
      <c r="L2020" t="s">
        <v>8519</v>
      </c>
      <c r="M2020" t="s">
        <v>680</v>
      </c>
      <c r="N2020" t="s">
        <v>8520</v>
      </c>
      <c r="O2020" t="s">
        <v>8521</v>
      </c>
      <c r="P2020" t="s">
        <v>71</v>
      </c>
      <c r="Q2020">
        <v>15</v>
      </c>
      <c r="R2020" t="s">
        <v>88</v>
      </c>
      <c r="S2020" t="s">
        <v>118</v>
      </c>
      <c r="T2020">
        <v>78065</v>
      </c>
      <c r="U2020" s="1">
        <v>45421</v>
      </c>
      <c r="V2020" t="s">
        <v>140</v>
      </c>
      <c r="W2020">
        <v>929722</v>
      </c>
      <c r="X2020" t="s">
        <v>8522</v>
      </c>
      <c r="Y2020">
        <v>672</v>
      </c>
      <c r="Z2020">
        <v>2678</v>
      </c>
      <c r="AA2020">
        <v>5</v>
      </c>
      <c r="AB2020">
        <v>5356</v>
      </c>
      <c r="AC2020">
        <f>Table1_1[[#This Row],[Price]]*Table1_1[[#This Row],[Quantity]]</f>
        <v>13390</v>
      </c>
    </row>
    <row r="2021" spans="1:29" x14ac:dyDescent="0.3">
      <c r="A2021" t="s">
        <v>28</v>
      </c>
      <c r="B2021" t="s">
        <v>29</v>
      </c>
      <c r="C2021" t="s">
        <v>54</v>
      </c>
      <c r="D2021" t="s">
        <v>105</v>
      </c>
      <c r="E2021" t="s">
        <v>46</v>
      </c>
      <c r="F2021" t="s">
        <v>33</v>
      </c>
      <c r="G2021">
        <v>76</v>
      </c>
      <c r="H2021">
        <v>433532</v>
      </c>
      <c r="I2021" t="s">
        <v>34</v>
      </c>
      <c r="J2021" s="3">
        <v>44881</v>
      </c>
      <c r="K2021">
        <v>800</v>
      </c>
      <c r="L2021" t="s">
        <v>8523</v>
      </c>
      <c r="M2021" t="s">
        <v>895</v>
      </c>
      <c r="N2021" t="s">
        <v>8524</v>
      </c>
      <c r="O2021" t="s">
        <v>8525</v>
      </c>
      <c r="P2021" t="s">
        <v>51</v>
      </c>
      <c r="Q2021">
        <v>5</v>
      </c>
      <c r="R2021" t="s">
        <v>40</v>
      </c>
      <c r="S2021" t="s">
        <v>41</v>
      </c>
      <c r="T2021">
        <v>13791</v>
      </c>
      <c r="U2021" s="1">
        <v>45409</v>
      </c>
      <c r="V2021" t="s">
        <v>80</v>
      </c>
      <c r="W2021">
        <v>258233</v>
      </c>
      <c r="X2021" t="s">
        <v>8526</v>
      </c>
      <c r="Y2021">
        <v>809</v>
      </c>
      <c r="Z2021">
        <v>1471</v>
      </c>
      <c r="AA2021">
        <v>4</v>
      </c>
      <c r="AB2021">
        <v>2353.6</v>
      </c>
      <c r="AC2021">
        <f>Table1_1[[#This Row],[Price]]*Table1_1[[#This Row],[Quantity]]</f>
        <v>5884</v>
      </c>
    </row>
    <row r="2022" spans="1:29" x14ac:dyDescent="0.3">
      <c r="A2022" t="s">
        <v>28</v>
      </c>
      <c r="B2022" t="s">
        <v>29</v>
      </c>
      <c r="C2022" t="s">
        <v>44</v>
      </c>
      <c r="D2022" t="s">
        <v>349</v>
      </c>
      <c r="E2022" t="s">
        <v>56</v>
      </c>
      <c r="F2022" t="s">
        <v>355</v>
      </c>
      <c r="G2022">
        <v>23</v>
      </c>
      <c r="H2022">
        <v>432938</v>
      </c>
      <c r="I2022" t="s">
        <v>34</v>
      </c>
      <c r="J2022" s="3">
        <v>45361</v>
      </c>
      <c r="K2022">
        <v>800</v>
      </c>
      <c r="L2022" t="s">
        <v>8527</v>
      </c>
      <c r="M2022" t="s">
        <v>287</v>
      </c>
      <c r="N2022" t="s">
        <v>8528</v>
      </c>
      <c r="O2022" t="s">
        <v>8529</v>
      </c>
      <c r="P2022" t="s">
        <v>71</v>
      </c>
      <c r="Q2022">
        <v>11</v>
      </c>
      <c r="R2022" t="s">
        <v>88</v>
      </c>
      <c r="S2022" t="s">
        <v>63</v>
      </c>
      <c r="T2022">
        <v>89882</v>
      </c>
      <c r="U2022" s="1">
        <v>45581</v>
      </c>
      <c r="V2022" t="s">
        <v>155</v>
      </c>
      <c r="W2022">
        <v>462546</v>
      </c>
      <c r="X2022" t="s">
        <v>8530</v>
      </c>
      <c r="Y2022">
        <v>377</v>
      </c>
      <c r="Z2022">
        <v>2760</v>
      </c>
      <c r="AA2022">
        <v>7</v>
      </c>
      <c r="AB2022">
        <v>7728</v>
      </c>
      <c r="AC2022">
        <f>Table1_1[[#This Row],[Price]]*Table1_1[[#This Row],[Quantity]]</f>
        <v>19320</v>
      </c>
    </row>
    <row r="2023" spans="1:29" x14ac:dyDescent="0.3">
      <c r="A2023" t="s">
        <v>28</v>
      </c>
      <c r="B2023" t="s">
        <v>29</v>
      </c>
      <c r="C2023" t="s">
        <v>157</v>
      </c>
      <c r="D2023" t="s">
        <v>98</v>
      </c>
      <c r="E2023" t="s">
        <v>56</v>
      </c>
      <c r="F2023" t="s">
        <v>99</v>
      </c>
      <c r="G2023">
        <v>38</v>
      </c>
      <c r="H2023">
        <v>414611</v>
      </c>
      <c r="I2023" t="s">
        <v>34</v>
      </c>
      <c r="J2023" s="3">
        <v>45128</v>
      </c>
      <c r="K2023">
        <v>1100</v>
      </c>
      <c r="L2023" t="s">
        <v>8531</v>
      </c>
      <c r="M2023" t="s">
        <v>736</v>
      </c>
      <c r="N2023" t="s">
        <v>8532</v>
      </c>
      <c r="O2023" t="s">
        <v>8533</v>
      </c>
      <c r="P2023" t="s">
        <v>51</v>
      </c>
      <c r="Q2023">
        <v>9</v>
      </c>
      <c r="R2023" t="s">
        <v>40</v>
      </c>
      <c r="S2023" t="s">
        <v>41</v>
      </c>
      <c r="T2023">
        <v>68539</v>
      </c>
      <c r="U2023" s="1">
        <v>45339</v>
      </c>
      <c r="V2023" t="s">
        <v>119</v>
      </c>
      <c r="W2023">
        <v>410316</v>
      </c>
      <c r="X2023" t="s">
        <v>8534</v>
      </c>
      <c r="Y2023">
        <v>496</v>
      </c>
      <c r="Z2023">
        <v>1320</v>
      </c>
      <c r="AA2023">
        <v>4</v>
      </c>
      <c r="AB2023">
        <v>2112</v>
      </c>
      <c r="AC2023">
        <f>Table1_1[[#This Row],[Price]]*Table1_1[[#This Row],[Quantity]]</f>
        <v>5280</v>
      </c>
    </row>
    <row r="2024" spans="1:29" x14ac:dyDescent="0.3">
      <c r="A2024" t="s">
        <v>28</v>
      </c>
      <c r="B2024" t="s">
        <v>29</v>
      </c>
      <c r="C2024" t="s">
        <v>193</v>
      </c>
      <c r="D2024" t="s">
        <v>220</v>
      </c>
      <c r="E2024" t="s">
        <v>32</v>
      </c>
      <c r="F2024" t="s">
        <v>57</v>
      </c>
      <c r="G2024">
        <v>2</v>
      </c>
      <c r="H2024">
        <v>439956</v>
      </c>
      <c r="I2024" t="s">
        <v>34</v>
      </c>
      <c r="J2024" s="3">
        <v>44381</v>
      </c>
      <c r="K2024">
        <v>1400</v>
      </c>
      <c r="L2024" t="s">
        <v>8535</v>
      </c>
      <c r="M2024" t="s">
        <v>222</v>
      </c>
      <c r="N2024" t="s">
        <v>8536</v>
      </c>
      <c r="O2024">
        <v>2083830928</v>
      </c>
      <c r="P2024" t="s">
        <v>51</v>
      </c>
      <c r="Q2024">
        <v>14</v>
      </c>
      <c r="R2024" t="s">
        <v>88</v>
      </c>
      <c r="S2024" t="s">
        <v>79</v>
      </c>
      <c r="T2024">
        <v>92208</v>
      </c>
      <c r="U2024" s="1">
        <v>45428</v>
      </c>
      <c r="V2024" t="s">
        <v>140</v>
      </c>
      <c r="W2024">
        <v>310194</v>
      </c>
      <c r="X2024" t="s">
        <v>8537</v>
      </c>
      <c r="Y2024">
        <v>875</v>
      </c>
      <c r="Z2024">
        <v>1789</v>
      </c>
      <c r="AA2024">
        <v>4</v>
      </c>
      <c r="AB2024">
        <v>2862.4</v>
      </c>
      <c r="AC2024">
        <f>Table1_1[[#This Row],[Price]]*Table1_1[[#This Row],[Quantity]]</f>
        <v>7156</v>
      </c>
    </row>
    <row r="2025" spans="1:29" x14ac:dyDescent="0.3">
      <c r="A2025" t="s">
        <v>28</v>
      </c>
      <c r="B2025" t="s">
        <v>29</v>
      </c>
      <c r="C2025" t="s">
        <v>148</v>
      </c>
      <c r="D2025" t="s">
        <v>55</v>
      </c>
      <c r="E2025" t="s">
        <v>46</v>
      </c>
      <c r="F2025" t="s">
        <v>57</v>
      </c>
      <c r="G2025">
        <v>80</v>
      </c>
      <c r="H2025">
        <v>418574</v>
      </c>
      <c r="I2025" t="s">
        <v>58</v>
      </c>
      <c r="J2025" s="3">
        <v>44841</v>
      </c>
      <c r="K2025">
        <v>1200</v>
      </c>
      <c r="L2025" t="s">
        <v>8538</v>
      </c>
      <c r="M2025" t="s">
        <v>159</v>
      </c>
      <c r="N2025" t="s">
        <v>8539</v>
      </c>
      <c r="O2025" t="s">
        <v>8540</v>
      </c>
      <c r="P2025" t="s">
        <v>39</v>
      </c>
      <c r="Q2025">
        <v>14</v>
      </c>
      <c r="R2025" t="s">
        <v>88</v>
      </c>
      <c r="S2025" t="s">
        <v>79</v>
      </c>
      <c r="T2025">
        <v>20471</v>
      </c>
      <c r="U2025" s="1">
        <v>45542</v>
      </c>
      <c r="V2025" t="s">
        <v>180</v>
      </c>
      <c r="W2025">
        <v>877545</v>
      </c>
      <c r="X2025" t="s">
        <v>8541</v>
      </c>
      <c r="Y2025">
        <v>258</v>
      </c>
      <c r="Z2025">
        <v>2781</v>
      </c>
      <c r="AA2025">
        <v>4</v>
      </c>
      <c r="AB2025">
        <v>4449.6000000000004</v>
      </c>
      <c r="AC2025">
        <f>Table1_1[[#This Row],[Price]]*Table1_1[[#This Row],[Quantity]]</f>
        <v>11124</v>
      </c>
    </row>
    <row r="2026" spans="1:29" x14ac:dyDescent="0.3">
      <c r="A2026" t="s">
        <v>28</v>
      </c>
      <c r="B2026" t="s">
        <v>29</v>
      </c>
      <c r="C2026" t="s">
        <v>91</v>
      </c>
      <c r="D2026" t="s">
        <v>291</v>
      </c>
      <c r="E2026" t="s">
        <v>46</v>
      </c>
      <c r="F2026" t="s">
        <v>47</v>
      </c>
      <c r="G2026">
        <v>67</v>
      </c>
      <c r="H2026">
        <v>412370</v>
      </c>
      <c r="I2026" t="s">
        <v>34</v>
      </c>
      <c r="J2026" s="3">
        <v>45112</v>
      </c>
      <c r="K2026">
        <v>1000</v>
      </c>
      <c r="L2026" t="s">
        <v>8542</v>
      </c>
      <c r="M2026" t="s">
        <v>129</v>
      </c>
      <c r="N2026" t="s">
        <v>8543</v>
      </c>
      <c r="O2026" t="s">
        <v>8544</v>
      </c>
      <c r="P2026" t="s">
        <v>51</v>
      </c>
      <c r="Q2026">
        <v>16</v>
      </c>
      <c r="R2026" t="s">
        <v>40</v>
      </c>
      <c r="S2026" t="s">
        <v>79</v>
      </c>
      <c r="T2026">
        <v>16965</v>
      </c>
      <c r="U2026" s="1">
        <v>45598</v>
      </c>
      <c r="V2026" t="s">
        <v>42</v>
      </c>
      <c r="W2026">
        <v>525510</v>
      </c>
      <c r="X2026" t="s">
        <v>8545</v>
      </c>
      <c r="Y2026">
        <v>718</v>
      </c>
      <c r="Z2026">
        <v>1535</v>
      </c>
      <c r="AA2026">
        <v>4</v>
      </c>
      <c r="AB2026">
        <v>2456</v>
      </c>
      <c r="AC2026">
        <f>Table1_1[[#This Row],[Price]]*Table1_1[[#This Row],[Quantity]]</f>
        <v>6140</v>
      </c>
    </row>
    <row r="2027" spans="1:29" x14ac:dyDescent="0.3">
      <c r="A2027" t="s">
        <v>28</v>
      </c>
      <c r="B2027" t="s">
        <v>29</v>
      </c>
      <c r="C2027" t="s">
        <v>66</v>
      </c>
      <c r="D2027" t="s">
        <v>182</v>
      </c>
      <c r="E2027" t="s">
        <v>56</v>
      </c>
      <c r="F2027" t="s">
        <v>57</v>
      </c>
      <c r="G2027">
        <v>57</v>
      </c>
      <c r="H2027">
        <v>405635</v>
      </c>
      <c r="I2027" t="s">
        <v>34</v>
      </c>
      <c r="J2027" s="3">
        <v>45330</v>
      </c>
      <c r="K2027">
        <v>1100</v>
      </c>
      <c r="L2027" t="s">
        <v>8546</v>
      </c>
      <c r="M2027" t="s">
        <v>177</v>
      </c>
      <c r="N2027" t="s">
        <v>8547</v>
      </c>
      <c r="O2027" t="s">
        <v>8548</v>
      </c>
      <c r="P2027" t="s">
        <v>51</v>
      </c>
      <c r="Q2027">
        <v>16</v>
      </c>
      <c r="R2027" t="s">
        <v>40</v>
      </c>
      <c r="S2027" t="s">
        <v>118</v>
      </c>
      <c r="T2027">
        <v>30733</v>
      </c>
      <c r="U2027" s="1">
        <v>45437</v>
      </c>
      <c r="V2027" t="s">
        <v>140</v>
      </c>
      <c r="W2027">
        <v>608373</v>
      </c>
      <c r="X2027" t="s">
        <v>8549</v>
      </c>
      <c r="Y2027">
        <v>589</v>
      </c>
      <c r="Z2027">
        <v>1320</v>
      </c>
      <c r="AA2027">
        <v>2</v>
      </c>
      <c r="AB2027">
        <v>1056</v>
      </c>
      <c r="AC2027">
        <f>Table1_1[[#This Row],[Price]]*Table1_1[[#This Row],[Quantity]]</f>
        <v>2640</v>
      </c>
    </row>
    <row r="2028" spans="1:29" x14ac:dyDescent="0.3">
      <c r="A2028" t="s">
        <v>28</v>
      </c>
      <c r="B2028" t="s">
        <v>29</v>
      </c>
      <c r="C2028" t="s">
        <v>91</v>
      </c>
      <c r="D2028" t="s">
        <v>254</v>
      </c>
      <c r="E2028" t="s">
        <v>56</v>
      </c>
      <c r="F2028" t="s">
        <v>113</v>
      </c>
      <c r="G2028">
        <v>10</v>
      </c>
      <c r="H2028">
        <v>418237</v>
      </c>
      <c r="I2028" t="s">
        <v>58</v>
      </c>
      <c r="J2028" s="3">
        <v>45183</v>
      </c>
      <c r="K2028">
        <v>1000</v>
      </c>
      <c r="L2028" t="s">
        <v>8550</v>
      </c>
      <c r="M2028" t="s">
        <v>605</v>
      </c>
      <c r="N2028" t="s">
        <v>8551</v>
      </c>
      <c r="O2028" t="s">
        <v>8552</v>
      </c>
      <c r="P2028" t="s">
        <v>71</v>
      </c>
      <c r="Q2028">
        <v>7</v>
      </c>
      <c r="R2028" t="s">
        <v>40</v>
      </c>
      <c r="S2028" t="s">
        <v>41</v>
      </c>
      <c r="T2028">
        <v>58972</v>
      </c>
      <c r="U2028" s="1">
        <v>45337</v>
      </c>
      <c r="V2028" t="s">
        <v>119</v>
      </c>
      <c r="W2028">
        <v>628100</v>
      </c>
      <c r="X2028" t="s">
        <v>8553</v>
      </c>
      <c r="Y2028">
        <v>440</v>
      </c>
      <c r="Z2028">
        <v>894</v>
      </c>
      <c r="AA2028">
        <v>4</v>
      </c>
      <c r="AB2028">
        <v>1430.4</v>
      </c>
      <c r="AC2028">
        <f>Table1_1[[#This Row],[Price]]*Table1_1[[#This Row],[Quantity]]</f>
        <v>3576</v>
      </c>
    </row>
    <row r="2029" spans="1:29" x14ac:dyDescent="0.3">
      <c r="A2029" t="s">
        <v>28</v>
      </c>
      <c r="B2029" t="s">
        <v>29</v>
      </c>
      <c r="C2029" t="s">
        <v>54</v>
      </c>
      <c r="D2029" t="s">
        <v>227</v>
      </c>
      <c r="E2029" t="s">
        <v>56</v>
      </c>
      <c r="F2029" t="s">
        <v>33</v>
      </c>
      <c r="G2029">
        <v>80</v>
      </c>
      <c r="H2029">
        <v>407103</v>
      </c>
      <c r="I2029" t="s">
        <v>34</v>
      </c>
      <c r="J2029" s="3">
        <v>45358</v>
      </c>
      <c r="K2029">
        <v>1000</v>
      </c>
      <c r="L2029" t="s">
        <v>8554</v>
      </c>
      <c r="M2029" t="s">
        <v>1460</v>
      </c>
      <c r="N2029" t="s">
        <v>8555</v>
      </c>
      <c r="O2029" t="s">
        <v>8556</v>
      </c>
      <c r="P2029" t="s">
        <v>71</v>
      </c>
      <c r="Q2029">
        <v>7</v>
      </c>
      <c r="R2029" t="s">
        <v>88</v>
      </c>
      <c r="S2029" t="s">
        <v>41</v>
      </c>
      <c r="T2029">
        <v>99862</v>
      </c>
      <c r="U2029" s="1">
        <v>45362</v>
      </c>
      <c r="V2029" t="s">
        <v>72</v>
      </c>
      <c r="W2029">
        <v>241996</v>
      </c>
      <c r="X2029" t="s">
        <v>8557</v>
      </c>
      <c r="Y2029">
        <v>284</v>
      </c>
      <c r="Z2029">
        <v>1095</v>
      </c>
      <c r="AA2029">
        <v>8</v>
      </c>
      <c r="AB2029">
        <v>3504</v>
      </c>
      <c r="AC2029">
        <f>Table1_1[[#This Row],[Price]]*Table1_1[[#This Row],[Quantity]]</f>
        <v>8760</v>
      </c>
    </row>
    <row r="2030" spans="1:29" x14ac:dyDescent="0.3">
      <c r="A2030" t="s">
        <v>28</v>
      </c>
      <c r="B2030" t="s">
        <v>29</v>
      </c>
      <c r="C2030" t="s">
        <v>54</v>
      </c>
      <c r="D2030" t="s">
        <v>142</v>
      </c>
      <c r="E2030" t="s">
        <v>46</v>
      </c>
      <c r="F2030" t="s">
        <v>47</v>
      </c>
      <c r="G2030">
        <v>20</v>
      </c>
      <c r="H2030">
        <v>439498</v>
      </c>
      <c r="I2030" t="s">
        <v>34</v>
      </c>
      <c r="J2030" s="3">
        <v>44794</v>
      </c>
      <c r="K2030">
        <v>1100</v>
      </c>
      <c r="L2030" t="s">
        <v>8558</v>
      </c>
      <c r="M2030" t="s">
        <v>747</v>
      </c>
      <c r="N2030" t="s">
        <v>8559</v>
      </c>
      <c r="O2030" t="s">
        <v>8560</v>
      </c>
      <c r="P2030" t="s">
        <v>87</v>
      </c>
      <c r="Q2030">
        <v>6</v>
      </c>
      <c r="R2030" t="s">
        <v>88</v>
      </c>
      <c r="S2030" t="s">
        <v>118</v>
      </c>
      <c r="T2030">
        <v>80133</v>
      </c>
      <c r="U2030" s="1">
        <v>45436</v>
      </c>
      <c r="V2030" t="s">
        <v>140</v>
      </c>
      <c r="W2030">
        <v>420207</v>
      </c>
      <c r="X2030" t="s">
        <v>8561</v>
      </c>
      <c r="Y2030">
        <v>928</v>
      </c>
      <c r="Z2030">
        <v>2957</v>
      </c>
      <c r="AA2030">
        <v>2</v>
      </c>
      <c r="AB2030">
        <v>2365.6</v>
      </c>
      <c r="AC2030">
        <f>Table1_1[[#This Row],[Price]]*Table1_1[[#This Row],[Quantity]]</f>
        <v>5914</v>
      </c>
    </row>
    <row r="2031" spans="1:29" x14ac:dyDescent="0.3">
      <c r="A2031" t="s">
        <v>28</v>
      </c>
      <c r="B2031" t="s">
        <v>29</v>
      </c>
      <c r="C2031" t="s">
        <v>157</v>
      </c>
      <c r="D2031" t="s">
        <v>187</v>
      </c>
      <c r="E2031" t="s">
        <v>46</v>
      </c>
      <c r="F2031" t="s">
        <v>99</v>
      </c>
      <c r="G2031">
        <v>11</v>
      </c>
      <c r="H2031">
        <v>438570</v>
      </c>
      <c r="I2031" t="s">
        <v>58</v>
      </c>
      <c r="J2031" s="3">
        <v>45205</v>
      </c>
      <c r="K2031">
        <v>1400</v>
      </c>
      <c r="L2031" t="s">
        <v>8562</v>
      </c>
      <c r="M2031" t="s">
        <v>232</v>
      </c>
      <c r="N2031" t="s">
        <v>8563</v>
      </c>
      <c r="O2031" t="s">
        <v>8564</v>
      </c>
      <c r="P2031" t="s">
        <v>39</v>
      </c>
      <c r="Q2031">
        <v>14</v>
      </c>
      <c r="R2031" t="s">
        <v>40</v>
      </c>
      <c r="S2031" t="s">
        <v>63</v>
      </c>
      <c r="T2031">
        <v>81362</v>
      </c>
      <c r="U2031" s="1">
        <v>45431</v>
      </c>
      <c r="V2031" t="s">
        <v>140</v>
      </c>
      <c r="W2031">
        <v>951981</v>
      </c>
      <c r="X2031" t="s">
        <v>8565</v>
      </c>
      <c r="Y2031">
        <v>833</v>
      </c>
      <c r="Z2031">
        <v>1784</v>
      </c>
      <c r="AA2031">
        <v>2</v>
      </c>
      <c r="AB2031">
        <v>1427.2</v>
      </c>
      <c r="AC2031">
        <f>Table1_1[[#This Row],[Price]]*Table1_1[[#This Row],[Quantity]]</f>
        <v>3568</v>
      </c>
    </row>
    <row r="2032" spans="1:29" x14ac:dyDescent="0.3">
      <c r="A2032" t="s">
        <v>28</v>
      </c>
      <c r="B2032" t="s">
        <v>29</v>
      </c>
      <c r="C2032" t="s">
        <v>66</v>
      </c>
      <c r="D2032" t="s">
        <v>364</v>
      </c>
      <c r="E2032" t="s">
        <v>56</v>
      </c>
      <c r="F2032" t="s">
        <v>99</v>
      </c>
      <c r="G2032">
        <v>49</v>
      </c>
      <c r="H2032">
        <v>435660</v>
      </c>
      <c r="I2032" t="s">
        <v>58</v>
      </c>
      <c r="J2032" s="3">
        <v>44789</v>
      </c>
      <c r="K2032">
        <v>1100</v>
      </c>
      <c r="L2032" t="s">
        <v>8566</v>
      </c>
      <c r="M2032" t="s">
        <v>276</v>
      </c>
      <c r="N2032" t="s">
        <v>8567</v>
      </c>
      <c r="O2032" t="s">
        <v>8568</v>
      </c>
      <c r="P2032" t="s">
        <v>87</v>
      </c>
      <c r="Q2032">
        <v>6</v>
      </c>
      <c r="R2032" t="s">
        <v>88</v>
      </c>
      <c r="S2032" t="s">
        <v>118</v>
      </c>
      <c r="T2032">
        <v>95034</v>
      </c>
      <c r="U2032" s="1">
        <v>45473</v>
      </c>
      <c r="V2032" t="s">
        <v>52</v>
      </c>
      <c r="W2032">
        <v>506287</v>
      </c>
      <c r="X2032" t="s">
        <v>8569</v>
      </c>
      <c r="Y2032">
        <v>603</v>
      </c>
      <c r="Z2032">
        <v>979</v>
      </c>
      <c r="AA2032">
        <v>4</v>
      </c>
      <c r="AB2032">
        <v>1566.4</v>
      </c>
      <c r="AC2032">
        <f>Table1_1[[#This Row],[Price]]*Table1_1[[#This Row],[Quantity]]</f>
        <v>3916</v>
      </c>
    </row>
    <row r="2033" spans="1:29" x14ac:dyDescent="0.3">
      <c r="A2033" t="s">
        <v>28</v>
      </c>
      <c r="B2033" t="s">
        <v>29</v>
      </c>
      <c r="C2033" t="s">
        <v>193</v>
      </c>
      <c r="D2033" t="s">
        <v>237</v>
      </c>
      <c r="E2033" t="s">
        <v>56</v>
      </c>
      <c r="F2033" t="s">
        <v>175</v>
      </c>
      <c r="G2033">
        <v>30</v>
      </c>
      <c r="H2033">
        <v>438033</v>
      </c>
      <c r="I2033" t="s">
        <v>34</v>
      </c>
      <c r="J2033" s="3">
        <v>44886</v>
      </c>
      <c r="K2033">
        <v>800</v>
      </c>
      <c r="L2033" t="s">
        <v>8570</v>
      </c>
      <c r="M2033" t="s">
        <v>680</v>
      </c>
      <c r="N2033" t="s">
        <v>8571</v>
      </c>
      <c r="O2033" t="s">
        <v>8572</v>
      </c>
      <c r="P2033" t="s">
        <v>51</v>
      </c>
      <c r="Q2033">
        <v>19</v>
      </c>
      <c r="R2033" t="s">
        <v>88</v>
      </c>
      <c r="S2033" t="s">
        <v>79</v>
      </c>
      <c r="T2033">
        <v>18933</v>
      </c>
      <c r="U2033" s="1">
        <v>45628</v>
      </c>
      <c r="V2033" t="s">
        <v>259</v>
      </c>
      <c r="W2033">
        <v>406031</v>
      </c>
      <c r="X2033" t="s">
        <v>5781</v>
      </c>
      <c r="Y2033">
        <v>707</v>
      </c>
      <c r="Z2033">
        <v>2821</v>
      </c>
      <c r="AA2033">
        <v>2</v>
      </c>
      <c r="AB2033">
        <v>2256.8000000000002</v>
      </c>
      <c r="AC2033">
        <f>Table1_1[[#This Row],[Price]]*Table1_1[[#This Row],[Quantity]]</f>
        <v>5642</v>
      </c>
    </row>
    <row r="2034" spans="1:29" x14ac:dyDescent="0.3">
      <c r="A2034" t="s">
        <v>28</v>
      </c>
      <c r="B2034" t="s">
        <v>29</v>
      </c>
      <c r="C2034" t="s">
        <v>91</v>
      </c>
      <c r="D2034" t="s">
        <v>134</v>
      </c>
      <c r="E2034" t="s">
        <v>46</v>
      </c>
      <c r="F2034" t="s">
        <v>33</v>
      </c>
      <c r="G2034">
        <v>5</v>
      </c>
      <c r="H2034">
        <v>424962</v>
      </c>
      <c r="I2034" t="s">
        <v>34</v>
      </c>
      <c r="J2034" s="3">
        <v>43864</v>
      </c>
      <c r="K2034">
        <v>1000</v>
      </c>
      <c r="L2034" t="s">
        <v>8573</v>
      </c>
      <c r="M2034" t="s">
        <v>591</v>
      </c>
      <c r="N2034" t="s">
        <v>8574</v>
      </c>
      <c r="O2034" t="s">
        <v>8575</v>
      </c>
      <c r="P2034" t="s">
        <v>87</v>
      </c>
      <c r="Q2034">
        <v>10</v>
      </c>
      <c r="R2034" t="s">
        <v>40</v>
      </c>
      <c r="S2034" t="s">
        <v>118</v>
      </c>
      <c r="T2034">
        <v>16956</v>
      </c>
      <c r="U2034" s="1">
        <v>45494</v>
      </c>
      <c r="V2034" t="s">
        <v>126</v>
      </c>
      <c r="W2034">
        <v>235964</v>
      </c>
      <c r="X2034" t="s">
        <v>8576</v>
      </c>
      <c r="Y2034">
        <v>373</v>
      </c>
      <c r="Z2034">
        <v>1283</v>
      </c>
      <c r="AA2034">
        <v>2</v>
      </c>
      <c r="AB2034">
        <v>1026.4000000000001</v>
      </c>
      <c r="AC2034">
        <f>Table1_1[[#This Row],[Price]]*Table1_1[[#This Row],[Quantity]]</f>
        <v>2566</v>
      </c>
    </row>
    <row r="2035" spans="1:29" x14ac:dyDescent="0.3">
      <c r="A2035" t="s">
        <v>28</v>
      </c>
      <c r="B2035" t="s">
        <v>29</v>
      </c>
      <c r="C2035" t="s">
        <v>30</v>
      </c>
      <c r="D2035" t="s">
        <v>98</v>
      </c>
      <c r="E2035" t="s">
        <v>56</v>
      </c>
      <c r="F2035" t="s">
        <v>106</v>
      </c>
      <c r="G2035">
        <v>60</v>
      </c>
      <c r="H2035">
        <v>439871</v>
      </c>
      <c r="I2035" t="s">
        <v>34</v>
      </c>
      <c r="J2035" s="3">
        <v>44628</v>
      </c>
      <c r="K2035">
        <v>1300</v>
      </c>
      <c r="L2035" t="s">
        <v>8577</v>
      </c>
      <c r="M2035" t="s">
        <v>1147</v>
      </c>
      <c r="N2035" t="s">
        <v>8578</v>
      </c>
      <c r="O2035" t="s">
        <v>8579</v>
      </c>
      <c r="P2035" t="s">
        <v>51</v>
      </c>
      <c r="Q2035">
        <v>13</v>
      </c>
      <c r="R2035" t="s">
        <v>88</v>
      </c>
      <c r="S2035" t="s">
        <v>41</v>
      </c>
      <c r="T2035">
        <v>18206</v>
      </c>
      <c r="U2035" s="1">
        <v>45547</v>
      </c>
      <c r="V2035" t="s">
        <v>180</v>
      </c>
      <c r="W2035">
        <v>172007</v>
      </c>
      <c r="X2035" t="s">
        <v>8580</v>
      </c>
      <c r="Y2035">
        <v>753</v>
      </c>
      <c r="Z2035">
        <v>2522</v>
      </c>
      <c r="AA2035">
        <v>4</v>
      </c>
      <c r="AB2035">
        <v>4035.2000000000003</v>
      </c>
      <c r="AC2035">
        <f>Table1_1[[#This Row],[Price]]*Table1_1[[#This Row],[Quantity]]</f>
        <v>10088</v>
      </c>
    </row>
    <row r="2036" spans="1:29" x14ac:dyDescent="0.3">
      <c r="A2036" t="s">
        <v>28</v>
      </c>
      <c r="B2036" t="s">
        <v>29</v>
      </c>
      <c r="C2036" t="s">
        <v>54</v>
      </c>
      <c r="D2036" t="s">
        <v>611</v>
      </c>
      <c r="E2036" t="s">
        <v>56</v>
      </c>
      <c r="F2036" t="s">
        <v>150</v>
      </c>
      <c r="G2036">
        <v>65</v>
      </c>
      <c r="H2036">
        <v>413019</v>
      </c>
      <c r="I2036" t="s">
        <v>34</v>
      </c>
      <c r="J2036" s="3">
        <v>44532</v>
      </c>
      <c r="K2036">
        <v>1100</v>
      </c>
      <c r="L2036" t="s">
        <v>8582</v>
      </c>
      <c r="M2036" t="s">
        <v>250</v>
      </c>
      <c r="N2036" t="s">
        <v>8583</v>
      </c>
      <c r="O2036">
        <v>3000226745</v>
      </c>
      <c r="P2036" t="s">
        <v>51</v>
      </c>
      <c r="Q2036">
        <v>11</v>
      </c>
      <c r="R2036" t="s">
        <v>88</v>
      </c>
      <c r="S2036" t="s">
        <v>63</v>
      </c>
      <c r="T2036">
        <v>26587</v>
      </c>
      <c r="U2036" s="1">
        <v>45584</v>
      </c>
      <c r="V2036" t="s">
        <v>155</v>
      </c>
      <c r="W2036">
        <v>211618</v>
      </c>
      <c r="X2036" t="s">
        <v>8584</v>
      </c>
      <c r="Y2036">
        <v>652</v>
      </c>
      <c r="Z2036">
        <v>1569</v>
      </c>
      <c r="AA2036">
        <v>5</v>
      </c>
      <c r="AB2036">
        <v>3138</v>
      </c>
      <c r="AC2036">
        <f>Table1_1[[#This Row],[Price]]*Table1_1[[#This Row],[Quantity]]</f>
        <v>7845</v>
      </c>
    </row>
    <row r="2037" spans="1:29" x14ac:dyDescent="0.3">
      <c r="A2037" t="s">
        <v>28</v>
      </c>
      <c r="B2037" t="s">
        <v>29</v>
      </c>
      <c r="C2037" t="s">
        <v>54</v>
      </c>
      <c r="D2037" t="s">
        <v>92</v>
      </c>
      <c r="E2037" t="s">
        <v>32</v>
      </c>
      <c r="F2037" t="s">
        <v>355</v>
      </c>
      <c r="G2037">
        <v>37</v>
      </c>
      <c r="H2037">
        <v>404157</v>
      </c>
      <c r="I2037" t="s">
        <v>58</v>
      </c>
      <c r="J2037" s="3">
        <v>44183</v>
      </c>
      <c r="K2037">
        <v>1000</v>
      </c>
      <c r="L2037" t="s">
        <v>8585</v>
      </c>
      <c r="M2037" t="s">
        <v>189</v>
      </c>
      <c r="N2037" t="s">
        <v>8586</v>
      </c>
      <c r="O2037" t="s">
        <v>8587</v>
      </c>
      <c r="P2037" t="s">
        <v>39</v>
      </c>
      <c r="Q2037">
        <v>9</v>
      </c>
      <c r="R2037" t="s">
        <v>88</v>
      </c>
      <c r="S2037" t="s">
        <v>118</v>
      </c>
      <c r="T2037">
        <v>39680</v>
      </c>
      <c r="U2037" s="1">
        <v>45556</v>
      </c>
      <c r="V2037" t="s">
        <v>180</v>
      </c>
      <c r="W2037">
        <v>515696</v>
      </c>
      <c r="X2037" t="s">
        <v>8588</v>
      </c>
      <c r="Y2037">
        <v>423</v>
      </c>
      <c r="Z2037">
        <v>1640</v>
      </c>
      <c r="AA2037">
        <v>6</v>
      </c>
      <c r="AB2037">
        <v>3936</v>
      </c>
      <c r="AC2037">
        <f>Table1_1[[#This Row],[Price]]*Table1_1[[#This Row],[Quantity]]</f>
        <v>9840</v>
      </c>
    </row>
    <row r="2038" spans="1:29" x14ac:dyDescent="0.3">
      <c r="A2038" t="s">
        <v>28</v>
      </c>
      <c r="B2038" t="s">
        <v>29</v>
      </c>
      <c r="C2038" t="s">
        <v>30</v>
      </c>
      <c r="D2038" t="s">
        <v>220</v>
      </c>
      <c r="E2038" t="s">
        <v>46</v>
      </c>
      <c r="F2038" t="s">
        <v>106</v>
      </c>
      <c r="G2038">
        <v>49</v>
      </c>
      <c r="H2038">
        <v>410237</v>
      </c>
      <c r="I2038" t="s">
        <v>58</v>
      </c>
      <c r="J2038" s="3">
        <v>44469</v>
      </c>
      <c r="K2038">
        <v>1000</v>
      </c>
      <c r="L2038" t="s">
        <v>8589</v>
      </c>
      <c r="M2038" t="s">
        <v>1483</v>
      </c>
      <c r="N2038" t="s">
        <v>8590</v>
      </c>
      <c r="O2038" t="s">
        <v>8591</v>
      </c>
      <c r="P2038" t="s">
        <v>87</v>
      </c>
      <c r="Q2038">
        <v>4</v>
      </c>
      <c r="R2038" t="s">
        <v>88</v>
      </c>
      <c r="S2038" t="s">
        <v>118</v>
      </c>
      <c r="T2038">
        <v>91542</v>
      </c>
      <c r="U2038" s="1">
        <v>45543</v>
      </c>
      <c r="V2038" t="s">
        <v>180</v>
      </c>
      <c r="W2038">
        <v>509789</v>
      </c>
      <c r="X2038" t="s">
        <v>8592</v>
      </c>
      <c r="Y2038">
        <v>552</v>
      </c>
      <c r="Z2038">
        <v>2397</v>
      </c>
      <c r="AA2038">
        <v>4</v>
      </c>
      <c r="AB2038">
        <v>3835.2000000000003</v>
      </c>
      <c r="AC2038">
        <f>Table1_1[[#This Row],[Price]]*Table1_1[[#This Row],[Quantity]]</f>
        <v>9588</v>
      </c>
    </row>
    <row r="2039" spans="1:29" x14ac:dyDescent="0.3">
      <c r="A2039" t="s">
        <v>28</v>
      </c>
      <c r="B2039" t="s">
        <v>29</v>
      </c>
      <c r="C2039" t="s">
        <v>66</v>
      </c>
      <c r="D2039" t="s">
        <v>170</v>
      </c>
      <c r="E2039" t="s">
        <v>32</v>
      </c>
      <c r="F2039" t="s">
        <v>355</v>
      </c>
      <c r="G2039">
        <v>26</v>
      </c>
      <c r="H2039">
        <v>410759</v>
      </c>
      <c r="I2039" t="s">
        <v>34</v>
      </c>
      <c r="J2039" s="3">
        <v>45434</v>
      </c>
      <c r="K2039">
        <v>1300</v>
      </c>
      <c r="L2039" t="s">
        <v>8594</v>
      </c>
      <c r="M2039" t="s">
        <v>345</v>
      </c>
      <c r="N2039" t="s">
        <v>8595</v>
      </c>
      <c r="O2039" t="s">
        <v>8596</v>
      </c>
      <c r="P2039" t="s">
        <v>51</v>
      </c>
      <c r="Q2039">
        <v>14</v>
      </c>
      <c r="R2039" t="s">
        <v>88</v>
      </c>
      <c r="S2039" t="s">
        <v>118</v>
      </c>
      <c r="T2039">
        <v>62651</v>
      </c>
      <c r="U2039" s="1">
        <v>45577</v>
      </c>
      <c r="V2039" t="s">
        <v>155</v>
      </c>
      <c r="W2039">
        <v>746783</v>
      </c>
      <c r="X2039" t="s">
        <v>8597</v>
      </c>
      <c r="Y2039">
        <v>905</v>
      </c>
      <c r="Z2039">
        <v>2812</v>
      </c>
      <c r="AA2039">
        <v>7</v>
      </c>
      <c r="AB2039">
        <v>7873.6</v>
      </c>
      <c r="AC2039">
        <f>Table1_1[[#This Row],[Price]]*Table1_1[[#This Row],[Quantity]]</f>
        <v>19684</v>
      </c>
    </row>
    <row r="2040" spans="1:29" x14ac:dyDescent="0.3">
      <c r="A2040" t="s">
        <v>28</v>
      </c>
      <c r="B2040" t="s">
        <v>29</v>
      </c>
      <c r="C2040" t="s">
        <v>91</v>
      </c>
      <c r="D2040" t="s">
        <v>267</v>
      </c>
      <c r="E2040" t="s">
        <v>32</v>
      </c>
      <c r="F2040" t="s">
        <v>175</v>
      </c>
      <c r="G2040">
        <v>21</v>
      </c>
      <c r="H2040">
        <v>421433</v>
      </c>
      <c r="I2040" t="s">
        <v>34</v>
      </c>
      <c r="J2040" s="3">
        <v>44395</v>
      </c>
      <c r="K2040">
        <v>1000</v>
      </c>
      <c r="L2040" t="s">
        <v>8598</v>
      </c>
      <c r="M2040" t="s">
        <v>189</v>
      </c>
      <c r="N2040" t="s">
        <v>8599</v>
      </c>
      <c r="O2040" t="s">
        <v>8600</v>
      </c>
      <c r="P2040" t="s">
        <v>71</v>
      </c>
      <c r="Q2040">
        <v>6</v>
      </c>
      <c r="R2040" t="s">
        <v>40</v>
      </c>
      <c r="S2040" t="s">
        <v>41</v>
      </c>
      <c r="T2040">
        <v>96562</v>
      </c>
      <c r="U2040" s="1">
        <v>45350</v>
      </c>
      <c r="V2040" t="s">
        <v>119</v>
      </c>
      <c r="W2040">
        <v>501797</v>
      </c>
      <c r="X2040" t="s">
        <v>5119</v>
      </c>
      <c r="Y2040">
        <v>941</v>
      </c>
      <c r="Z2040">
        <v>2644</v>
      </c>
      <c r="AA2040">
        <v>3</v>
      </c>
      <c r="AB2040">
        <v>3172.8</v>
      </c>
      <c r="AC2040">
        <f>Table1_1[[#This Row],[Price]]*Table1_1[[#This Row],[Quantity]]</f>
        <v>7932</v>
      </c>
    </row>
    <row r="2041" spans="1:29" x14ac:dyDescent="0.3">
      <c r="A2041" t="s">
        <v>28</v>
      </c>
      <c r="B2041" t="s">
        <v>29</v>
      </c>
      <c r="C2041" t="s">
        <v>193</v>
      </c>
      <c r="D2041" t="s">
        <v>566</v>
      </c>
      <c r="E2041" t="s">
        <v>32</v>
      </c>
      <c r="F2041" t="s">
        <v>57</v>
      </c>
      <c r="G2041">
        <v>49</v>
      </c>
      <c r="H2041">
        <v>421257</v>
      </c>
      <c r="I2041" t="s">
        <v>34</v>
      </c>
      <c r="J2041" s="3">
        <v>45536</v>
      </c>
      <c r="K2041">
        <v>1100</v>
      </c>
      <c r="L2041" t="s">
        <v>8601</v>
      </c>
      <c r="M2041" t="s">
        <v>895</v>
      </c>
      <c r="N2041" t="s">
        <v>8602</v>
      </c>
      <c r="O2041" t="s">
        <v>8603</v>
      </c>
      <c r="P2041" t="s">
        <v>87</v>
      </c>
      <c r="Q2041">
        <v>20</v>
      </c>
      <c r="R2041" t="s">
        <v>88</v>
      </c>
      <c r="S2041" t="s">
        <v>63</v>
      </c>
      <c r="T2041">
        <v>21525</v>
      </c>
      <c r="U2041" s="1">
        <v>45469</v>
      </c>
      <c r="V2041" t="s">
        <v>52</v>
      </c>
      <c r="W2041">
        <v>289305</v>
      </c>
      <c r="X2041" t="s">
        <v>8604</v>
      </c>
      <c r="Y2041">
        <v>702</v>
      </c>
      <c r="Z2041">
        <v>1610</v>
      </c>
      <c r="AA2041">
        <v>1</v>
      </c>
      <c r="AB2041">
        <v>644</v>
      </c>
      <c r="AC2041">
        <f>Table1_1[[#This Row],[Price]]*Table1_1[[#This Row],[Quantity]]</f>
        <v>1610</v>
      </c>
    </row>
    <row r="2042" spans="1:29" x14ac:dyDescent="0.3">
      <c r="A2042" t="s">
        <v>28</v>
      </c>
      <c r="B2042" t="s">
        <v>29</v>
      </c>
      <c r="C2042" t="s">
        <v>148</v>
      </c>
      <c r="D2042" t="s">
        <v>637</v>
      </c>
      <c r="E2042" t="s">
        <v>46</v>
      </c>
      <c r="F2042" t="s">
        <v>175</v>
      </c>
      <c r="G2042">
        <v>26</v>
      </c>
      <c r="H2042">
        <v>425502</v>
      </c>
      <c r="I2042" t="s">
        <v>58</v>
      </c>
      <c r="J2042" s="3">
        <v>45092</v>
      </c>
      <c r="K2042">
        <v>1300</v>
      </c>
      <c r="L2042" t="s">
        <v>8605</v>
      </c>
      <c r="M2042" t="s">
        <v>189</v>
      </c>
      <c r="N2042" t="s">
        <v>8606</v>
      </c>
      <c r="O2042" t="s">
        <v>8607</v>
      </c>
      <c r="P2042" t="s">
        <v>51</v>
      </c>
      <c r="Q2042">
        <v>10</v>
      </c>
      <c r="R2042" t="s">
        <v>88</v>
      </c>
      <c r="S2042" t="s">
        <v>118</v>
      </c>
      <c r="T2042">
        <v>35399</v>
      </c>
      <c r="U2042" s="1">
        <v>45577</v>
      </c>
      <c r="V2042" t="s">
        <v>155</v>
      </c>
      <c r="W2042">
        <v>553648</v>
      </c>
      <c r="X2042" t="s">
        <v>8608</v>
      </c>
      <c r="Y2042">
        <v>429</v>
      </c>
      <c r="Z2042">
        <v>1848</v>
      </c>
      <c r="AA2042">
        <v>2</v>
      </c>
      <c r="AB2042">
        <v>1478.4</v>
      </c>
      <c r="AC2042">
        <f>Table1_1[[#This Row],[Price]]*Table1_1[[#This Row],[Quantity]]</f>
        <v>3696</v>
      </c>
    </row>
    <row r="2043" spans="1:29" x14ac:dyDescent="0.3">
      <c r="A2043" t="s">
        <v>28</v>
      </c>
      <c r="B2043" t="s">
        <v>29</v>
      </c>
      <c r="C2043" t="s">
        <v>157</v>
      </c>
      <c r="D2043" t="s">
        <v>92</v>
      </c>
      <c r="E2043" t="s">
        <v>56</v>
      </c>
      <c r="F2043" t="s">
        <v>175</v>
      </c>
      <c r="G2043">
        <v>47</v>
      </c>
      <c r="H2043">
        <v>432766</v>
      </c>
      <c r="I2043" t="s">
        <v>58</v>
      </c>
      <c r="J2043" s="3">
        <v>44943</v>
      </c>
      <c r="K2043">
        <v>1000</v>
      </c>
      <c r="L2043" t="s">
        <v>8609</v>
      </c>
      <c r="M2043" t="s">
        <v>101</v>
      </c>
      <c r="N2043" t="s">
        <v>8610</v>
      </c>
      <c r="O2043" t="s">
        <v>8611</v>
      </c>
      <c r="P2043" t="s">
        <v>39</v>
      </c>
      <c r="Q2043">
        <v>20</v>
      </c>
      <c r="R2043" t="s">
        <v>88</v>
      </c>
      <c r="S2043" t="s">
        <v>118</v>
      </c>
      <c r="T2043">
        <v>42323</v>
      </c>
      <c r="U2043" s="1">
        <v>45334</v>
      </c>
      <c r="V2043" t="s">
        <v>119</v>
      </c>
      <c r="W2043">
        <v>902325</v>
      </c>
      <c r="X2043" t="s">
        <v>8612</v>
      </c>
      <c r="Y2043">
        <v>248</v>
      </c>
      <c r="Z2043">
        <v>1403</v>
      </c>
      <c r="AA2043">
        <v>1</v>
      </c>
      <c r="AB2043">
        <v>561.20000000000005</v>
      </c>
      <c r="AC2043">
        <f>Table1_1[[#This Row],[Price]]*Table1_1[[#This Row],[Quantity]]</f>
        <v>1403</v>
      </c>
    </row>
    <row r="2044" spans="1:29" x14ac:dyDescent="0.3">
      <c r="A2044" t="s">
        <v>28</v>
      </c>
      <c r="B2044" t="s">
        <v>29</v>
      </c>
      <c r="C2044" t="s">
        <v>66</v>
      </c>
      <c r="D2044" t="s">
        <v>254</v>
      </c>
      <c r="E2044" t="s">
        <v>46</v>
      </c>
      <c r="F2044" t="s">
        <v>113</v>
      </c>
      <c r="G2044">
        <v>100</v>
      </c>
      <c r="H2044">
        <v>437109</v>
      </c>
      <c r="I2044" t="s">
        <v>58</v>
      </c>
      <c r="J2044" s="3">
        <v>44357</v>
      </c>
      <c r="K2044">
        <v>950</v>
      </c>
      <c r="L2044" t="s">
        <v>8613</v>
      </c>
      <c r="M2044" t="s">
        <v>1212</v>
      </c>
      <c r="N2044" t="s">
        <v>8614</v>
      </c>
      <c r="O2044" t="s">
        <v>8615</v>
      </c>
      <c r="P2044" t="s">
        <v>39</v>
      </c>
      <c r="Q2044">
        <v>19</v>
      </c>
      <c r="R2044" t="s">
        <v>88</v>
      </c>
      <c r="S2044" t="s">
        <v>63</v>
      </c>
      <c r="T2044">
        <v>18507</v>
      </c>
      <c r="U2044" s="1">
        <v>45519</v>
      </c>
      <c r="V2044" t="s">
        <v>64</v>
      </c>
      <c r="W2044">
        <v>241177</v>
      </c>
      <c r="X2044" t="s">
        <v>8616</v>
      </c>
      <c r="Y2044">
        <v>605</v>
      </c>
      <c r="Z2044">
        <v>1754</v>
      </c>
      <c r="AA2044">
        <v>4</v>
      </c>
      <c r="AB2044">
        <v>2806.4</v>
      </c>
      <c r="AC2044">
        <f>Table1_1[[#This Row],[Price]]*Table1_1[[#This Row],[Quantity]]</f>
        <v>7016</v>
      </c>
    </row>
    <row r="2045" spans="1:29" x14ac:dyDescent="0.3">
      <c r="A2045" t="s">
        <v>28</v>
      </c>
      <c r="B2045" t="s">
        <v>29</v>
      </c>
      <c r="C2045" t="s">
        <v>30</v>
      </c>
      <c r="D2045" t="s">
        <v>254</v>
      </c>
      <c r="E2045" t="s">
        <v>46</v>
      </c>
      <c r="F2045" t="s">
        <v>33</v>
      </c>
      <c r="G2045">
        <v>26</v>
      </c>
      <c r="H2045">
        <v>439709</v>
      </c>
      <c r="I2045" t="s">
        <v>58</v>
      </c>
      <c r="J2045" s="3">
        <v>44167</v>
      </c>
      <c r="K2045">
        <v>800</v>
      </c>
      <c r="L2045" t="s">
        <v>8617</v>
      </c>
      <c r="M2045" t="s">
        <v>177</v>
      </c>
      <c r="N2045" t="s">
        <v>8618</v>
      </c>
      <c r="O2045" t="s">
        <v>8619</v>
      </c>
      <c r="P2045" t="s">
        <v>87</v>
      </c>
      <c r="Q2045">
        <v>8</v>
      </c>
      <c r="R2045" t="s">
        <v>40</v>
      </c>
      <c r="S2045" t="s">
        <v>63</v>
      </c>
      <c r="T2045">
        <v>91911</v>
      </c>
      <c r="U2045" s="1">
        <v>45600</v>
      </c>
      <c r="V2045" t="s">
        <v>42</v>
      </c>
      <c r="W2045">
        <v>935310</v>
      </c>
      <c r="X2045" t="s">
        <v>8620</v>
      </c>
      <c r="Y2045">
        <v>719</v>
      </c>
      <c r="Z2045">
        <v>541</v>
      </c>
      <c r="AA2045">
        <v>1</v>
      </c>
      <c r="AB2045">
        <v>216.4</v>
      </c>
      <c r="AC2045">
        <f>Table1_1[[#This Row],[Price]]*Table1_1[[#This Row],[Quantity]]</f>
        <v>541</v>
      </c>
    </row>
    <row r="2046" spans="1:29" x14ac:dyDescent="0.3">
      <c r="A2046" t="s">
        <v>28</v>
      </c>
      <c r="B2046" t="s">
        <v>29</v>
      </c>
      <c r="C2046" t="s">
        <v>193</v>
      </c>
      <c r="D2046" t="s">
        <v>134</v>
      </c>
      <c r="E2046" t="s">
        <v>46</v>
      </c>
      <c r="F2046" t="s">
        <v>83</v>
      </c>
      <c r="G2046">
        <v>60</v>
      </c>
      <c r="H2046">
        <v>404922</v>
      </c>
      <c r="I2046" t="s">
        <v>58</v>
      </c>
      <c r="J2046" s="3">
        <v>45465</v>
      </c>
      <c r="K2046">
        <v>800</v>
      </c>
      <c r="L2046" t="s">
        <v>8621</v>
      </c>
      <c r="M2046" t="s">
        <v>428</v>
      </c>
      <c r="N2046" t="s">
        <v>8622</v>
      </c>
      <c r="O2046" t="s">
        <v>8623</v>
      </c>
      <c r="P2046" t="s">
        <v>39</v>
      </c>
      <c r="Q2046">
        <v>5</v>
      </c>
      <c r="R2046" t="s">
        <v>40</v>
      </c>
      <c r="S2046" t="s">
        <v>118</v>
      </c>
      <c r="T2046">
        <v>22831</v>
      </c>
      <c r="U2046" s="1">
        <v>45560</v>
      </c>
      <c r="V2046" t="s">
        <v>180</v>
      </c>
      <c r="W2046">
        <v>128137</v>
      </c>
      <c r="X2046" t="s">
        <v>8624</v>
      </c>
      <c r="Y2046">
        <v>869</v>
      </c>
      <c r="Z2046">
        <v>2564</v>
      </c>
      <c r="AA2046">
        <v>3</v>
      </c>
      <c r="AB2046">
        <v>3076.8</v>
      </c>
      <c r="AC2046">
        <f>Table1_1[[#This Row],[Price]]*Table1_1[[#This Row],[Quantity]]</f>
        <v>7692</v>
      </c>
    </row>
    <row r="2047" spans="1:29" x14ac:dyDescent="0.3">
      <c r="A2047" t="s">
        <v>28</v>
      </c>
      <c r="B2047" t="s">
        <v>29</v>
      </c>
      <c r="C2047" t="s">
        <v>30</v>
      </c>
      <c r="D2047" t="s">
        <v>31</v>
      </c>
      <c r="E2047" t="s">
        <v>46</v>
      </c>
      <c r="F2047" t="s">
        <v>83</v>
      </c>
      <c r="G2047">
        <v>93</v>
      </c>
      <c r="H2047">
        <v>415869</v>
      </c>
      <c r="I2047" t="s">
        <v>58</v>
      </c>
      <c r="J2047" s="3">
        <v>43981</v>
      </c>
      <c r="K2047">
        <v>1100</v>
      </c>
      <c r="L2047" t="s">
        <v>8625</v>
      </c>
      <c r="M2047" t="s">
        <v>144</v>
      </c>
      <c r="N2047" t="s">
        <v>8626</v>
      </c>
      <c r="O2047" t="s">
        <v>8627</v>
      </c>
      <c r="P2047" t="s">
        <v>87</v>
      </c>
      <c r="Q2047">
        <v>4</v>
      </c>
      <c r="R2047" t="s">
        <v>40</v>
      </c>
      <c r="S2047" t="s">
        <v>63</v>
      </c>
      <c r="T2047">
        <v>80705</v>
      </c>
      <c r="U2047" s="1">
        <v>45391</v>
      </c>
      <c r="V2047" t="s">
        <v>80</v>
      </c>
      <c r="W2047">
        <v>714946</v>
      </c>
      <c r="X2047" t="s">
        <v>8628</v>
      </c>
      <c r="Y2047">
        <v>800</v>
      </c>
      <c r="Z2047">
        <v>2990</v>
      </c>
      <c r="AA2047">
        <v>7</v>
      </c>
      <c r="AB2047">
        <v>8372</v>
      </c>
      <c r="AC2047">
        <f>Table1_1[[#This Row],[Price]]*Table1_1[[#This Row],[Quantity]]</f>
        <v>20930</v>
      </c>
    </row>
    <row r="2048" spans="1:29" x14ac:dyDescent="0.3">
      <c r="A2048" t="s">
        <v>28</v>
      </c>
      <c r="B2048" t="s">
        <v>29</v>
      </c>
      <c r="C2048" t="s">
        <v>54</v>
      </c>
      <c r="D2048" t="s">
        <v>524</v>
      </c>
      <c r="E2048" t="s">
        <v>46</v>
      </c>
      <c r="F2048" t="s">
        <v>113</v>
      </c>
      <c r="G2048">
        <v>50</v>
      </c>
      <c r="H2048">
        <v>427060</v>
      </c>
      <c r="I2048" t="s">
        <v>34</v>
      </c>
      <c r="J2048" s="3">
        <v>43845</v>
      </c>
      <c r="K2048">
        <v>1200</v>
      </c>
      <c r="L2048" t="s">
        <v>1465</v>
      </c>
      <c r="M2048" t="s">
        <v>1305</v>
      </c>
      <c r="N2048" t="s">
        <v>8629</v>
      </c>
      <c r="O2048" t="s">
        <v>8630</v>
      </c>
      <c r="P2048" t="s">
        <v>87</v>
      </c>
      <c r="Q2048">
        <v>20</v>
      </c>
      <c r="R2048" t="s">
        <v>88</v>
      </c>
      <c r="S2048" t="s">
        <v>118</v>
      </c>
      <c r="T2048">
        <v>18648</v>
      </c>
      <c r="U2048" s="1">
        <v>45541</v>
      </c>
      <c r="V2048" t="s">
        <v>180</v>
      </c>
      <c r="W2048">
        <v>788430</v>
      </c>
      <c r="X2048" t="s">
        <v>8631</v>
      </c>
      <c r="Y2048">
        <v>976</v>
      </c>
      <c r="Z2048">
        <v>1212</v>
      </c>
      <c r="AA2048">
        <v>5</v>
      </c>
      <c r="AB2048">
        <v>2424</v>
      </c>
      <c r="AC2048">
        <f>Table1_1[[#This Row],[Price]]*Table1_1[[#This Row],[Quantity]]</f>
        <v>6060</v>
      </c>
    </row>
    <row r="2049" spans="1:29" x14ac:dyDescent="0.3">
      <c r="A2049" t="s">
        <v>28</v>
      </c>
      <c r="B2049" t="s">
        <v>29</v>
      </c>
      <c r="C2049" t="s">
        <v>193</v>
      </c>
      <c r="D2049" t="s">
        <v>511</v>
      </c>
      <c r="E2049" t="s">
        <v>46</v>
      </c>
      <c r="F2049" t="s">
        <v>113</v>
      </c>
      <c r="G2049">
        <v>98</v>
      </c>
      <c r="H2049">
        <v>412916</v>
      </c>
      <c r="I2049" t="s">
        <v>58</v>
      </c>
      <c r="J2049" s="3">
        <v>44136</v>
      </c>
      <c r="K2049">
        <v>950</v>
      </c>
      <c r="L2049" t="s">
        <v>8632</v>
      </c>
      <c r="M2049" t="s">
        <v>195</v>
      </c>
      <c r="N2049" t="s">
        <v>8633</v>
      </c>
      <c r="O2049" t="s">
        <v>8634</v>
      </c>
      <c r="P2049" t="s">
        <v>51</v>
      </c>
      <c r="Q2049">
        <v>3</v>
      </c>
      <c r="R2049" t="s">
        <v>40</v>
      </c>
      <c r="S2049" t="s">
        <v>63</v>
      </c>
      <c r="T2049">
        <v>46394</v>
      </c>
      <c r="U2049" s="1">
        <v>45565</v>
      </c>
      <c r="V2049" t="s">
        <v>180</v>
      </c>
      <c r="W2049">
        <v>271035</v>
      </c>
      <c r="X2049" t="s">
        <v>8635</v>
      </c>
      <c r="Y2049">
        <v>943</v>
      </c>
      <c r="Z2049">
        <v>1542</v>
      </c>
      <c r="AA2049">
        <v>6</v>
      </c>
      <c r="AB2049">
        <v>3700.8</v>
      </c>
      <c r="AC2049">
        <f>Table1_1[[#This Row],[Price]]*Table1_1[[#This Row],[Quantity]]</f>
        <v>9252</v>
      </c>
    </row>
    <row r="2050" spans="1:29" x14ac:dyDescent="0.3">
      <c r="A2050" t="s">
        <v>28</v>
      </c>
      <c r="B2050" t="s">
        <v>29</v>
      </c>
      <c r="C2050" t="s">
        <v>91</v>
      </c>
      <c r="D2050" t="s">
        <v>45</v>
      </c>
      <c r="E2050" t="s">
        <v>46</v>
      </c>
      <c r="F2050" t="s">
        <v>150</v>
      </c>
      <c r="G2050">
        <v>67</v>
      </c>
      <c r="H2050">
        <v>413212</v>
      </c>
      <c r="I2050" t="s">
        <v>58</v>
      </c>
      <c r="J2050" s="3">
        <v>44377</v>
      </c>
      <c r="K2050">
        <v>1000</v>
      </c>
      <c r="L2050" t="s">
        <v>8636</v>
      </c>
      <c r="M2050" t="s">
        <v>856</v>
      </c>
      <c r="N2050" t="s">
        <v>8637</v>
      </c>
      <c r="O2050" t="s">
        <v>8638</v>
      </c>
      <c r="P2050" t="s">
        <v>71</v>
      </c>
      <c r="Q2050">
        <v>8</v>
      </c>
      <c r="R2050" t="s">
        <v>40</v>
      </c>
      <c r="S2050" t="s">
        <v>118</v>
      </c>
      <c r="T2050">
        <v>65786</v>
      </c>
      <c r="U2050" s="1">
        <v>45449</v>
      </c>
      <c r="V2050" t="s">
        <v>52</v>
      </c>
      <c r="W2050">
        <v>524920</v>
      </c>
      <c r="X2050" t="s">
        <v>8639</v>
      </c>
      <c r="Y2050">
        <v>352</v>
      </c>
      <c r="Z2050">
        <v>1147</v>
      </c>
      <c r="AA2050">
        <v>3</v>
      </c>
      <c r="AB2050">
        <v>1376.4</v>
      </c>
      <c r="AC2050">
        <f>Table1_1[[#This Row],[Price]]*Table1_1[[#This Row],[Quantity]]</f>
        <v>3441</v>
      </c>
    </row>
    <row r="2051" spans="1:29" x14ac:dyDescent="0.3">
      <c r="A2051" t="s">
        <v>28</v>
      </c>
      <c r="B2051" t="s">
        <v>29</v>
      </c>
      <c r="C2051" t="s">
        <v>148</v>
      </c>
      <c r="D2051" t="s">
        <v>291</v>
      </c>
      <c r="E2051" t="s">
        <v>46</v>
      </c>
      <c r="F2051" t="s">
        <v>113</v>
      </c>
      <c r="G2051">
        <v>26</v>
      </c>
      <c r="H2051">
        <v>400006</v>
      </c>
      <c r="I2051" t="s">
        <v>58</v>
      </c>
      <c r="J2051" s="3">
        <v>44577</v>
      </c>
      <c r="K2051">
        <v>1300</v>
      </c>
      <c r="L2051" t="s">
        <v>6157</v>
      </c>
      <c r="M2051" t="s">
        <v>276</v>
      </c>
      <c r="N2051" t="s">
        <v>8640</v>
      </c>
      <c r="O2051" t="s">
        <v>8641</v>
      </c>
      <c r="P2051" t="s">
        <v>51</v>
      </c>
      <c r="Q2051">
        <v>15</v>
      </c>
      <c r="R2051" t="s">
        <v>40</v>
      </c>
      <c r="S2051" t="s">
        <v>118</v>
      </c>
      <c r="T2051">
        <v>27661</v>
      </c>
      <c r="U2051" s="1">
        <v>45461</v>
      </c>
      <c r="V2051" t="s">
        <v>52</v>
      </c>
      <c r="W2051">
        <v>573466</v>
      </c>
      <c r="X2051" t="s">
        <v>8642</v>
      </c>
      <c r="Y2051">
        <v>413</v>
      </c>
      <c r="Z2051">
        <v>855</v>
      </c>
      <c r="AA2051">
        <v>6</v>
      </c>
      <c r="AB2051">
        <v>2052</v>
      </c>
      <c r="AC2051">
        <f>Table1_1[[#This Row],[Price]]*Table1_1[[#This Row],[Quantity]]</f>
        <v>5130</v>
      </c>
    </row>
    <row r="2052" spans="1:29" x14ac:dyDescent="0.3">
      <c r="A2052" t="s">
        <v>28</v>
      </c>
      <c r="B2052" t="s">
        <v>29</v>
      </c>
      <c r="C2052" t="s">
        <v>91</v>
      </c>
      <c r="D2052" t="s">
        <v>248</v>
      </c>
      <c r="E2052" t="s">
        <v>56</v>
      </c>
      <c r="F2052" t="s">
        <v>135</v>
      </c>
      <c r="G2052">
        <v>21</v>
      </c>
      <c r="H2052">
        <v>427007</v>
      </c>
      <c r="I2052" t="s">
        <v>34</v>
      </c>
      <c r="J2052" s="3">
        <v>43852</v>
      </c>
      <c r="K2052">
        <v>1300</v>
      </c>
      <c r="L2052" t="s">
        <v>8643</v>
      </c>
      <c r="M2052" t="s">
        <v>239</v>
      </c>
      <c r="N2052" t="s">
        <v>8644</v>
      </c>
      <c r="O2052" t="s">
        <v>8645</v>
      </c>
      <c r="P2052" t="s">
        <v>87</v>
      </c>
      <c r="Q2052">
        <v>15</v>
      </c>
      <c r="R2052" t="s">
        <v>40</v>
      </c>
      <c r="S2052" t="s">
        <v>41</v>
      </c>
      <c r="T2052">
        <v>60677</v>
      </c>
      <c r="U2052" s="1">
        <v>45496</v>
      </c>
      <c r="V2052" t="s">
        <v>126</v>
      </c>
      <c r="W2052">
        <v>206055</v>
      </c>
      <c r="X2052" t="s">
        <v>8646</v>
      </c>
      <c r="Y2052">
        <v>210</v>
      </c>
      <c r="Z2052">
        <v>518</v>
      </c>
      <c r="AA2052">
        <v>8</v>
      </c>
      <c r="AB2052">
        <v>1657.6000000000001</v>
      </c>
      <c r="AC2052">
        <f>Table1_1[[#This Row],[Price]]*Table1_1[[#This Row],[Quantity]]</f>
        <v>4144</v>
      </c>
    </row>
    <row r="2053" spans="1:29" x14ac:dyDescent="0.3">
      <c r="A2053" t="s">
        <v>28</v>
      </c>
      <c r="B2053" t="s">
        <v>29</v>
      </c>
      <c r="C2053" t="s">
        <v>157</v>
      </c>
      <c r="D2053" t="s">
        <v>380</v>
      </c>
      <c r="E2053" t="s">
        <v>32</v>
      </c>
      <c r="F2053" t="s">
        <v>113</v>
      </c>
      <c r="G2053">
        <v>70</v>
      </c>
      <c r="H2053">
        <v>429325</v>
      </c>
      <c r="I2053" t="s">
        <v>34</v>
      </c>
      <c r="J2053" s="3">
        <v>44054</v>
      </c>
      <c r="K2053">
        <v>1400</v>
      </c>
      <c r="L2053" t="s">
        <v>8648</v>
      </c>
      <c r="M2053" t="s">
        <v>1356</v>
      </c>
      <c r="N2053" t="s">
        <v>8649</v>
      </c>
      <c r="O2053" t="s">
        <v>8650</v>
      </c>
      <c r="P2053" t="s">
        <v>39</v>
      </c>
      <c r="Q2053">
        <v>13</v>
      </c>
      <c r="R2053" t="s">
        <v>40</v>
      </c>
      <c r="S2053" t="s">
        <v>118</v>
      </c>
      <c r="T2053">
        <v>89198</v>
      </c>
      <c r="U2053" s="1">
        <v>45587</v>
      </c>
      <c r="V2053" t="s">
        <v>155</v>
      </c>
      <c r="W2053">
        <v>271878</v>
      </c>
      <c r="X2053" t="s">
        <v>8651</v>
      </c>
      <c r="Y2053">
        <v>263</v>
      </c>
      <c r="Z2053">
        <v>2140</v>
      </c>
      <c r="AA2053">
        <v>4</v>
      </c>
      <c r="AB2053">
        <v>3424</v>
      </c>
      <c r="AC2053">
        <f>Table1_1[[#This Row],[Price]]*Table1_1[[#This Row],[Quantity]]</f>
        <v>8560</v>
      </c>
    </row>
    <row r="2054" spans="1:29" x14ac:dyDescent="0.3">
      <c r="A2054" t="s">
        <v>28</v>
      </c>
      <c r="B2054" t="s">
        <v>29</v>
      </c>
      <c r="C2054" t="s">
        <v>91</v>
      </c>
      <c r="D2054" t="s">
        <v>611</v>
      </c>
      <c r="E2054" t="s">
        <v>46</v>
      </c>
      <c r="F2054" t="s">
        <v>150</v>
      </c>
      <c r="G2054">
        <v>55</v>
      </c>
      <c r="H2054">
        <v>424754</v>
      </c>
      <c r="I2054" t="s">
        <v>34</v>
      </c>
      <c r="J2054" s="3">
        <v>44048</v>
      </c>
      <c r="K2054">
        <v>1200</v>
      </c>
      <c r="L2054" t="s">
        <v>8652</v>
      </c>
      <c r="M2054" t="s">
        <v>654</v>
      </c>
      <c r="N2054" t="s">
        <v>8653</v>
      </c>
      <c r="O2054" t="s">
        <v>8654</v>
      </c>
      <c r="P2054" t="s">
        <v>51</v>
      </c>
      <c r="Q2054">
        <v>9</v>
      </c>
      <c r="R2054" t="s">
        <v>88</v>
      </c>
      <c r="S2054" t="s">
        <v>41</v>
      </c>
      <c r="T2054">
        <v>83004</v>
      </c>
      <c r="U2054" s="1">
        <v>45613</v>
      </c>
      <c r="V2054" t="s">
        <v>42</v>
      </c>
      <c r="W2054">
        <v>647759</v>
      </c>
      <c r="X2054" t="s">
        <v>8655</v>
      </c>
      <c r="Y2054">
        <v>747</v>
      </c>
      <c r="Z2054">
        <v>1838</v>
      </c>
      <c r="AA2054">
        <v>5</v>
      </c>
      <c r="AB2054">
        <v>3676</v>
      </c>
      <c r="AC2054">
        <f>Table1_1[[#This Row],[Price]]*Table1_1[[#This Row],[Quantity]]</f>
        <v>9190</v>
      </c>
    </row>
    <row r="2055" spans="1:29" x14ac:dyDescent="0.3">
      <c r="A2055" t="s">
        <v>28</v>
      </c>
      <c r="B2055" t="s">
        <v>29</v>
      </c>
      <c r="C2055" t="s">
        <v>30</v>
      </c>
      <c r="D2055" t="s">
        <v>621</v>
      </c>
      <c r="E2055" t="s">
        <v>56</v>
      </c>
      <c r="F2055" t="s">
        <v>175</v>
      </c>
      <c r="G2055">
        <v>18</v>
      </c>
      <c r="H2055">
        <v>430753</v>
      </c>
      <c r="I2055" t="s">
        <v>58</v>
      </c>
      <c r="J2055" s="3">
        <v>45321</v>
      </c>
      <c r="K2055">
        <v>1000</v>
      </c>
      <c r="L2055" t="s">
        <v>8656</v>
      </c>
      <c r="M2055" t="s">
        <v>1305</v>
      </c>
      <c r="N2055" t="s">
        <v>8657</v>
      </c>
      <c r="O2055" t="s">
        <v>8658</v>
      </c>
      <c r="P2055" t="s">
        <v>39</v>
      </c>
      <c r="Q2055">
        <v>4</v>
      </c>
      <c r="R2055" t="s">
        <v>88</v>
      </c>
      <c r="S2055" t="s">
        <v>79</v>
      </c>
      <c r="T2055">
        <v>70749</v>
      </c>
      <c r="U2055" s="1">
        <v>45471</v>
      </c>
      <c r="V2055" t="s">
        <v>52</v>
      </c>
      <c r="W2055">
        <v>826165</v>
      </c>
      <c r="X2055" t="s">
        <v>8659</v>
      </c>
      <c r="Y2055">
        <v>763</v>
      </c>
      <c r="Z2055">
        <v>2151</v>
      </c>
      <c r="AA2055">
        <v>8</v>
      </c>
      <c r="AB2055">
        <v>6883.2000000000007</v>
      </c>
      <c r="AC2055">
        <f>Table1_1[[#This Row],[Price]]*Table1_1[[#This Row],[Quantity]]</f>
        <v>17208</v>
      </c>
    </row>
    <row r="2056" spans="1:29" x14ac:dyDescent="0.3">
      <c r="A2056" t="s">
        <v>28</v>
      </c>
      <c r="B2056" t="s">
        <v>29</v>
      </c>
      <c r="C2056" t="s">
        <v>54</v>
      </c>
      <c r="D2056" t="s">
        <v>227</v>
      </c>
      <c r="E2056" t="s">
        <v>56</v>
      </c>
      <c r="F2056" t="s">
        <v>83</v>
      </c>
      <c r="G2056">
        <v>44</v>
      </c>
      <c r="H2056">
        <v>426228</v>
      </c>
      <c r="I2056" t="s">
        <v>34</v>
      </c>
      <c r="J2056" s="3">
        <v>43916</v>
      </c>
      <c r="K2056">
        <v>1000</v>
      </c>
      <c r="L2056" t="s">
        <v>8661</v>
      </c>
      <c r="M2056" t="s">
        <v>818</v>
      </c>
      <c r="N2056" t="s">
        <v>8662</v>
      </c>
      <c r="O2056" t="s">
        <v>8663</v>
      </c>
      <c r="P2056" t="s">
        <v>39</v>
      </c>
      <c r="Q2056">
        <v>3</v>
      </c>
      <c r="R2056" t="s">
        <v>88</v>
      </c>
      <c r="S2056" t="s">
        <v>41</v>
      </c>
      <c r="T2056">
        <v>27186</v>
      </c>
      <c r="U2056" s="1">
        <v>45335</v>
      </c>
      <c r="V2056" t="s">
        <v>119</v>
      </c>
      <c r="W2056">
        <v>866173</v>
      </c>
      <c r="X2056" t="s">
        <v>8664</v>
      </c>
      <c r="Y2056">
        <v>625</v>
      </c>
      <c r="Z2056">
        <v>1401</v>
      </c>
      <c r="AA2056">
        <v>6</v>
      </c>
      <c r="AB2056">
        <v>3362.4</v>
      </c>
      <c r="AC2056">
        <f>Table1_1[[#This Row],[Price]]*Table1_1[[#This Row],[Quantity]]</f>
        <v>8406</v>
      </c>
    </row>
    <row r="2057" spans="1:29" x14ac:dyDescent="0.3">
      <c r="A2057" t="s">
        <v>28</v>
      </c>
      <c r="B2057" t="s">
        <v>29</v>
      </c>
      <c r="C2057" t="s">
        <v>148</v>
      </c>
      <c r="D2057" t="s">
        <v>267</v>
      </c>
      <c r="E2057" t="s">
        <v>46</v>
      </c>
      <c r="F2057" t="s">
        <v>175</v>
      </c>
      <c r="G2057">
        <v>84</v>
      </c>
      <c r="H2057">
        <v>435351</v>
      </c>
      <c r="I2057" t="s">
        <v>58</v>
      </c>
      <c r="J2057" s="3">
        <v>44980</v>
      </c>
      <c r="K2057">
        <v>950</v>
      </c>
      <c r="L2057" t="s">
        <v>8665</v>
      </c>
      <c r="M2057" t="s">
        <v>856</v>
      </c>
      <c r="N2057" t="s">
        <v>8666</v>
      </c>
      <c r="O2057" t="s">
        <v>8667</v>
      </c>
      <c r="P2057" t="s">
        <v>87</v>
      </c>
      <c r="Q2057">
        <v>9</v>
      </c>
      <c r="R2057" t="s">
        <v>88</v>
      </c>
      <c r="S2057" t="s">
        <v>79</v>
      </c>
      <c r="T2057">
        <v>77090</v>
      </c>
      <c r="U2057" s="1">
        <v>45601</v>
      </c>
      <c r="V2057" t="s">
        <v>42</v>
      </c>
      <c r="W2057">
        <v>101464</v>
      </c>
      <c r="X2057" t="s">
        <v>8668</v>
      </c>
      <c r="Y2057">
        <v>825</v>
      </c>
      <c r="Z2057">
        <v>762</v>
      </c>
      <c r="AA2057">
        <v>3</v>
      </c>
      <c r="AB2057">
        <v>914.40000000000009</v>
      </c>
      <c r="AC2057">
        <f>Table1_1[[#This Row],[Price]]*Table1_1[[#This Row],[Quantity]]</f>
        <v>2286</v>
      </c>
    </row>
    <row r="2058" spans="1:29" x14ac:dyDescent="0.3">
      <c r="A2058" t="s">
        <v>28</v>
      </c>
      <c r="B2058" t="s">
        <v>29</v>
      </c>
      <c r="C2058" t="s">
        <v>44</v>
      </c>
      <c r="D2058" t="s">
        <v>467</v>
      </c>
      <c r="E2058" t="s">
        <v>32</v>
      </c>
      <c r="F2058" t="s">
        <v>150</v>
      </c>
      <c r="G2058">
        <v>80</v>
      </c>
      <c r="H2058">
        <v>407152</v>
      </c>
      <c r="I2058" t="s">
        <v>34</v>
      </c>
      <c r="J2058" s="3">
        <v>45107</v>
      </c>
      <c r="K2058">
        <v>1400</v>
      </c>
      <c r="L2058" t="s">
        <v>8670</v>
      </c>
      <c r="M2058" t="s">
        <v>1118</v>
      </c>
      <c r="N2058" t="s">
        <v>8671</v>
      </c>
      <c r="O2058" t="s">
        <v>8672</v>
      </c>
      <c r="P2058" t="s">
        <v>87</v>
      </c>
      <c r="Q2058">
        <v>16</v>
      </c>
      <c r="R2058" t="s">
        <v>40</v>
      </c>
      <c r="S2058" t="s">
        <v>63</v>
      </c>
      <c r="T2058">
        <v>41247</v>
      </c>
      <c r="U2058" s="1">
        <v>45351</v>
      </c>
      <c r="V2058" t="s">
        <v>119</v>
      </c>
      <c r="W2058">
        <v>696694</v>
      </c>
      <c r="X2058" t="s">
        <v>8673</v>
      </c>
      <c r="Y2058">
        <v>896</v>
      </c>
      <c r="Z2058">
        <v>2569</v>
      </c>
      <c r="AA2058">
        <v>1</v>
      </c>
      <c r="AB2058">
        <v>1027.6000000000001</v>
      </c>
      <c r="AC2058">
        <f>Table1_1[[#This Row],[Price]]*Table1_1[[#This Row],[Quantity]]</f>
        <v>2569</v>
      </c>
    </row>
    <row r="2059" spans="1:29" x14ac:dyDescent="0.3">
      <c r="A2059" t="s">
        <v>28</v>
      </c>
      <c r="B2059" t="s">
        <v>29</v>
      </c>
      <c r="C2059" t="s">
        <v>91</v>
      </c>
      <c r="D2059" t="s">
        <v>237</v>
      </c>
      <c r="E2059" t="s">
        <v>46</v>
      </c>
      <c r="F2059" t="s">
        <v>150</v>
      </c>
      <c r="G2059">
        <v>38</v>
      </c>
      <c r="H2059">
        <v>406781</v>
      </c>
      <c r="I2059" t="s">
        <v>34</v>
      </c>
      <c r="J2059" s="3">
        <v>45589</v>
      </c>
      <c r="K2059">
        <v>950</v>
      </c>
      <c r="L2059" t="s">
        <v>8675</v>
      </c>
      <c r="M2059" t="s">
        <v>101</v>
      </c>
      <c r="N2059" t="s">
        <v>8676</v>
      </c>
      <c r="O2059" t="s">
        <v>8677</v>
      </c>
      <c r="P2059" t="s">
        <v>39</v>
      </c>
      <c r="Q2059">
        <v>16</v>
      </c>
      <c r="R2059" t="s">
        <v>40</v>
      </c>
      <c r="S2059" t="s">
        <v>118</v>
      </c>
      <c r="T2059">
        <v>11057</v>
      </c>
      <c r="U2059" s="1">
        <v>45494</v>
      </c>
      <c r="V2059" t="s">
        <v>126</v>
      </c>
      <c r="W2059">
        <v>122842</v>
      </c>
      <c r="X2059" t="s">
        <v>8678</v>
      </c>
      <c r="Y2059">
        <v>647</v>
      </c>
      <c r="Z2059">
        <v>1185</v>
      </c>
      <c r="AA2059">
        <v>7</v>
      </c>
      <c r="AB2059">
        <v>3318</v>
      </c>
      <c r="AC2059">
        <f>Table1_1[[#This Row],[Price]]*Table1_1[[#This Row],[Quantity]]</f>
        <v>8295</v>
      </c>
    </row>
    <row r="2060" spans="1:29" x14ac:dyDescent="0.3">
      <c r="A2060" t="s">
        <v>28</v>
      </c>
      <c r="B2060" t="s">
        <v>29</v>
      </c>
      <c r="C2060" t="s">
        <v>91</v>
      </c>
      <c r="D2060" t="s">
        <v>227</v>
      </c>
      <c r="E2060" t="s">
        <v>46</v>
      </c>
      <c r="F2060" t="s">
        <v>175</v>
      </c>
      <c r="G2060">
        <v>13</v>
      </c>
      <c r="H2060">
        <v>422772</v>
      </c>
      <c r="I2060" t="s">
        <v>58</v>
      </c>
      <c r="J2060" s="3">
        <v>44110</v>
      </c>
      <c r="K2060">
        <v>1100</v>
      </c>
      <c r="L2060" t="s">
        <v>8679</v>
      </c>
      <c r="M2060" t="s">
        <v>1488</v>
      </c>
      <c r="N2060" t="s">
        <v>8680</v>
      </c>
      <c r="O2060" t="s">
        <v>8681</v>
      </c>
      <c r="P2060" t="s">
        <v>39</v>
      </c>
      <c r="Q2060">
        <v>14</v>
      </c>
      <c r="R2060" t="s">
        <v>40</v>
      </c>
      <c r="S2060" t="s">
        <v>79</v>
      </c>
      <c r="T2060">
        <v>66645</v>
      </c>
      <c r="U2060" s="1">
        <v>45487</v>
      </c>
      <c r="V2060" t="s">
        <v>126</v>
      </c>
      <c r="W2060">
        <v>844663</v>
      </c>
      <c r="X2060" t="s">
        <v>8682</v>
      </c>
      <c r="Y2060">
        <v>970</v>
      </c>
      <c r="Z2060">
        <v>1707</v>
      </c>
      <c r="AA2060">
        <v>4</v>
      </c>
      <c r="AB2060">
        <v>2731.2000000000003</v>
      </c>
      <c r="AC2060">
        <f>Table1_1[[#This Row],[Price]]*Table1_1[[#This Row],[Quantity]]</f>
        <v>6828</v>
      </c>
    </row>
    <row r="2061" spans="1:29" x14ac:dyDescent="0.3">
      <c r="A2061" t="s">
        <v>28</v>
      </c>
      <c r="B2061" t="s">
        <v>29</v>
      </c>
      <c r="C2061" t="s">
        <v>30</v>
      </c>
      <c r="D2061" t="s">
        <v>338</v>
      </c>
      <c r="E2061" t="s">
        <v>46</v>
      </c>
      <c r="F2061" t="s">
        <v>150</v>
      </c>
      <c r="G2061">
        <v>89</v>
      </c>
      <c r="H2061">
        <v>411907</v>
      </c>
      <c r="I2061" t="s">
        <v>34</v>
      </c>
      <c r="J2061" s="3">
        <v>44208</v>
      </c>
      <c r="K2061">
        <v>1100</v>
      </c>
      <c r="L2061" t="s">
        <v>8684</v>
      </c>
      <c r="M2061" t="s">
        <v>287</v>
      </c>
      <c r="N2061" t="s">
        <v>8685</v>
      </c>
      <c r="O2061" t="s">
        <v>8686</v>
      </c>
      <c r="P2061" t="s">
        <v>71</v>
      </c>
      <c r="Q2061">
        <v>12</v>
      </c>
      <c r="R2061" t="s">
        <v>40</v>
      </c>
      <c r="S2061" t="s">
        <v>79</v>
      </c>
      <c r="T2061">
        <v>25334</v>
      </c>
      <c r="U2061" s="1">
        <v>45371</v>
      </c>
      <c r="V2061" t="s">
        <v>72</v>
      </c>
      <c r="W2061">
        <v>158249</v>
      </c>
      <c r="X2061" t="s">
        <v>8687</v>
      </c>
      <c r="Y2061">
        <v>245</v>
      </c>
      <c r="Z2061">
        <v>2480</v>
      </c>
      <c r="AA2061">
        <v>5</v>
      </c>
      <c r="AB2061">
        <v>4960</v>
      </c>
      <c r="AC2061">
        <f>Table1_1[[#This Row],[Price]]*Table1_1[[#This Row],[Quantity]]</f>
        <v>12400</v>
      </c>
    </row>
    <row r="2062" spans="1:29" x14ac:dyDescent="0.3">
      <c r="A2062" t="s">
        <v>28</v>
      </c>
      <c r="B2062" t="s">
        <v>29</v>
      </c>
      <c r="C2062" t="s">
        <v>91</v>
      </c>
      <c r="D2062" t="s">
        <v>421</v>
      </c>
      <c r="E2062" t="s">
        <v>32</v>
      </c>
      <c r="F2062" t="s">
        <v>150</v>
      </c>
      <c r="G2062">
        <v>17</v>
      </c>
      <c r="H2062">
        <v>407981</v>
      </c>
      <c r="I2062" t="s">
        <v>34</v>
      </c>
      <c r="J2062" s="3">
        <v>44950</v>
      </c>
      <c r="K2062">
        <v>1300</v>
      </c>
      <c r="L2062" t="s">
        <v>8688</v>
      </c>
      <c r="M2062" t="s">
        <v>269</v>
      </c>
      <c r="N2062" t="s">
        <v>8689</v>
      </c>
      <c r="O2062" t="s">
        <v>8690</v>
      </c>
      <c r="P2062" t="s">
        <v>71</v>
      </c>
      <c r="Q2062">
        <v>17</v>
      </c>
      <c r="R2062" t="s">
        <v>40</v>
      </c>
      <c r="S2062" t="s">
        <v>63</v>
      </c>
      <c r="T2062">
        <v>77479</v>
      </c>
      <c r="U2062" s="1">
        <v>45338</v>
      </c>
      <c r="V2062" t="s">
        <v>119</v>
      </c>
      <c r="W2062">
        <v>575139</v>
      </c>
      <c r="X2062" t="s">
        <v>8691</v>
      </c>
      <c r="Y2062">
        <v>320</v>
      </c>
      <c r="Z2062">
        <v>787</v>
      </c>
      <c r="AA2062">
        <v>2</v>
      </c>
      <c r="AB2062">
        <v>629.6</v>
      </c>
      <c r="AC2062">
        <f>Table1_1[[#This Row],[Price]]*Table1_1[[#This Row],[Quantity]]</f>
        <v>1574</v>
      </c>
    </row>
    <row r="2063" spans="1:29" x14ac:dyDescent="0.3">
      <c r="A2063" t="s">
        <v>28</v>
      </c>
      <c r="B2063" t="s">
        <v>29</v>
      </c>
      <c r="C2063" t="s">
        <v>54</v>
      </c>
      <c r="D2063" t="s">
        <v>261</v>
      </c>
      <c r="E2063" t="s">
        <v>56</v>
      </c>
      <c r="F2063" t="s">
        <v>106</v>
      </c>
      <c r="G2063">
        <v>68</v>
      </c>
      <c r="H2063">
        <v>417846</v>
      </c>
      <c r="I2063" t="s">
        <v>58</v>
      </c>
      <c r="J2063" s="3">
        <v>44334</v>
      </c>
      <c r="K2063">
        <v>950</v>
      </c>
      <c r="L2063" t="s">
        <v>8692</v>
      </c>
      <c r="M2063" t="s">
        <v>205</v>
      </c>
      <c r="N2063" t="s">
        <v>8693</v>
      </c>
      <c r="O2063" t="s">
        <v>8694</v>
      </c>
      <c r="P2063" t="s">
        <v>39</v>
      </c>
      <c r="Q2063">
        <v>4</v>
      </c>
      <c r="R2063" t="s">
        <v>88</v>
      </c>
      <c r="S2063" t="s">
        <v>79</v>
      </c>
      <c r="T2063">
        <v>80144</v>
      </c>
      <c r="U2063" s="1">
        <v>45335</v>
      </c>
      <c r="V2063" t="s">
        <v>119</v>
      </c>
      <c r="W2063">
        <v>781929</v>
      </c>
      <c r="X2063" t="s">
        <v>8695</v>
      </c>
      <c r="Y2063">
        <v>712</v>
      </c>
      <c r="Z2063">
        <v>1238</v>
      </c>
      <c r="AA2063">
        <v>3</v>
      </c>
      <c r="AB2063">
        <v>1485.6000000000001</v>
      </c>
      <c r="AC2063">
        <f>Table1_1[[#This Row],[Price]]*Table1_1[[#This Row],[Quantity]]</f>
        <v>3714</v>
      </c>
    </row>
    <row r="2064" spans="1:29" x14ac:dyDescent="0.3">
      <c r="A2064" t="s">
        <v>28</v>
      </c>
      <c r="B2064" t="s">
        <v>29</v>
      </c>
      <c r="C2064" t="s">
        <v>30</v>
      </c>
      <c r="D2064" t="s">
        <v>467</v>
      </c>
      <c r="E2064" t="s">
        <v>46</v>
      </c>
      <c r="F2064" t="s">
        <v>135</v>
      </c>
      <c r="G2064">
        <v>31</v>
      </c>
      <c r="H2064">
        <v>409221</v>
      </c>
      <c r="I2064" t="s">
        <v>34</v>
      </c>
      <c r="J2064" s="3">
        <v>44436</v>
      </c>
      <c r="K2064">
        <v>1200</v>
      </c>
      <c r="L2064" t="s">
        <v>8697</v>
      </c>
      <c r="M2064" t="s">
        <v>478</v>
      </c>
      <c r="N2064" t="s">
        <v>8698</v>
      </c>
      <c r="O2064" t="s">
        <v>8699</v>
      </c>
      <c r="P2064" t="s">
        <v>71</v>
      </c>
      <c r="Q2064">
        <v>3</v>
      </c>
      <c r="R2064" t="s">
        <v>40</v>
      </c>
      <c r="S2064" t="s">
        <v>79</v>
      </c>
      <c r="T2064">
        <v>57395</v>
      </c>
      <c r="U2064" s="1">
        <v>45324</v>
      </c>
      <c r="V2064" t="s">
        <v>119</v>
      </c>
      <c r="W2064">
        <v>513504</v>
      </c>
      <c r="X2064" t="s">
        <v>8700</v>
      </c>
      <c r="Y2064">
        <v>962</v>
      </c>
      <c r="Z2064">
        <v>2488</v>
      </c>
      <c r="AA2064">
        <v>7</v>
      </c>
      <c r="AB2064">
        <v>6966.4000000000015</v>
      </c>
      <c r="AC2064">
        <f>Table1_1[[#This Row],[Price]]*Table1_1[[#This Row],[Quantity]]</f>
        <v>17416</v>
      </c>
    </row>
    <row r="2065" spans="1:29" x14ac:dyDescent="0.3">
      <c r="A2065" t="s">
        <v>28</v>
      </c>
      <c r="B2065" t="s">
        <v>29</v>
      </c>
      <c r="C2065" t="s">
        <v>30</v>
      </c>
      <c r="D2065" t="s">
        <v>637</v>
      </c>
      <c r="E2065" t="s">
        <v>32</v>
      </c>
      <c r="F2065" t="s">
        <v>175</v>
      </c>
      <c r="G2065">
        <v>93</v>
      </c>
      <c r="H2065">
        <v>436782</v>
      </c>
      <c r="I2065" t="s">
        <v>34</v>
      </c>
      <c r="J2065" s="3">
        <v>45465</v>
      </c>
      <c r="K2065">
        <v>800</v>
      </c>
      <c r="L2065" t="s">
        <v>8701</v>
      </c>
      <c r="M2065" t="s">
        <v>542</v>
      </c>
      <c r="N2065" t="s">
        <v>8702</v>
      </c>
      <c r="O2065" t="s">
        <v>8703</v>
      </c>
      <c r="P2065" t="s">
        <v>87</v>
      </c>
      <c r="Q2065">
        <v>18</v>
      </c>
      <c r="R2065" t="s">
        <v>40</v>
      </c>
      <c r="S2065" t="s">
        <v>79</v>
      </c>
      <c r="T2065">
        <v>13887</v>
      </c>
      <c r="U2065" s="1">
        <v>45481</v>
      </c>
      <c r="V2065" t="s">
        <v>126</v>
      </c>
      <c r="W2065">
        <v>349624</v>
      </c>
      <c r="X2065" t="s">
        <v>8704</v>
      </c>
      <c r="Y2065">
        <v>956</v>
      </c>
      <c r="Z2065">
        <v>2457</v>
      </c>
      <c r="AA2065">
        <v>2</v>
      </c>
      <c r="AB2065">
        <v>1965.6000000000001</v>
      </c>
      <c r="AC2065">
        <f>Table1_1[[#This Row],[Price]]*Table1_1[[#This Row],[Quantity]]</f>
        <v>4914</v>
      </c>
    </row>
    <row r="2066" spans="1:29" x14ac:dyDescent="0.3">
      <c r="A2066" t="s">
        <v>28</v>
      </c>
      <c r="B2066" t="s">
        <v>29</v>
      </c>
      <c r="C2066" t="s">
        <v>44</v>
      </c>
      <c r="D2066" t="s">
        <v>467</v>
      </c>
      <c r="E2066" t="s">
        <v>32</v>
      </c>
      <c r="F2066" t="s">
        <v>47</v>
      </c>
      <c r="G2066">
        <v>39</v>
      </c>
      <c r="H2066">
        <v>402992</v>
      </c>
      <c r="I2066" t="s">
        <v>34</v>
      </c>
      <c r="J2066" s="3">
        <v>45476</v>
      </c>
      <c r="K2066">
        <v>1000</v>
      </c>
      <c r="L2066" t="s">
        <v>8706</v>
      </c>
      <c r="M2066" t="s">
        <v>417</v>
      </c>
      <c r="N2066" t="s">
        <v>8707</v>
      </c>
      <c r="O2066" t="s">
        <v>8708</v>
      </c>
      <c r="P2066" t="s">
        <v>87</v>
      </c>
      <c r="Q2066">
        <v>12</v>
      </c>
      <c r="R2066" t="s">
        <v>40</v>
      </c>
      <c r="S2066" t="s">
        <v>63</v>
      </c>
      <c r="T2066">
        <v>25657</v>
      </c>
      <c r="U2066" s="1">
        <v>45380</v>
      </c>
      <c r="V2066" t="s">
        <v>72</v>
      </c>
      <c r="W2066">
        <v>828892</v>
      </c>
      <c r="X2066" t="s">
        <v>8709</v>
      </c>
      <c r="Y2066">
        <v>361</v>
      </c>
      <c r="Z2066">
        <v>995</v>
      </c>
      <c r="AA2066">
        <v>4</v>
      </c>
      <c r="AB2066">
        <v>1592</v>
      </c>
      <c r="AC2066">
        <f>Table1_1[[#This Row],[Price]]*Table1_1[[#This Row],[Quantity]]</f>
        <v>3980</v>
      </c>
    </row>
    <row r="2067" spans="1:29" x14ac:dyDescent="0.3">
      <c r="A2067" t="s">
        <v>28</v>
      </c>
      <c r="B2067" t="s">
        <v>29</v>
      </c>
      <c r="C2067" t="s">
        <v>54</v>
      </c>
      <c r="D2067" t="s">
        <v>349</v>
      </c>
      <c r="E2067" t="s">
        <v>32</v>
      </c>
      <c r="F2067" t="s">
        <v>135</v>
      </c>
      <c r="G2067">
        <v>82</v>
      </c>
      <c r="H2067">
        <v>429348</v>
      </c>
      <c r="I2067" t="s">
        <v>58</v>
      </c>
      <c r="J2067" s="3">
        <v>44082</v>
      </c>
      <c r="K2067">
        <v>1200</v>
      </c>
      <c r="L2067" t="s">
        <v>7409</v>
      </c>
      <c r="M2067" t="s">
        <v>216</v>
      </c>
      <c r="N2067" t="s">
        <v>8710</v>
      </c>
      <c r="O2067" t="s">
        <v>8711</v>
      </c>
      <c r="P2067" t="s">
        <v>71</v>
      </c>
      <c r="Q2067">
        <v>6</v>
      </c>
      <c r="R2067" t="s">
        <v>88</v>
      </c>
      <c r="S2067" t="s">
        <v>41</v>
      </c>
      <c r="T2067">
        <v>38818</v>
      </c>
      <c r="U2067" s="1">
        <v>45392</v>
      </c>
      <c r="V2067" t="s">
        <v>80</v>
      </c>
      <c r="W2067">
        <v>969704</v>
      </c>
      <c r="X2067" t="s">
        <v>8712</v>
      </c>
      <c r="Y2067">
        <v>354</v>
      </c>
      <c r="Z2067">
        <v>1993</v>
      </c>
      <c r="AA2067">
        <v>6</v>
      </c>
      <c r="AB2067">
        <v>4783.2</v>
      </c>
      <c r="AC2067">
        <f>Table1_1[[#This Row],[Price]]*Table1_1[[#This Row],[Quantity]]</f>
        <v>11958</v>
      </c>
    </row>
    <row r="2068" spans="1:29" x14ac:dyDescent="0.3">
      <c r="A2068" t="s">
        <v>28</v>
      </c>
      <c r="B2068" t="s">
        <v>29</v>
      </c>
      <c r="C2068" t="s">
        <v>44</v>
      </c>
      <c r="D2068" t="s">
        <v>74</v>
      </c>
      <c r="E2068" t="s">
        <v>32</v>
      </c>
      <c r="F2068" t="s">
        <v>135</v>
      </c>
      <c r="G2068">
        <v>12</v>
      </c>
      <c r="H2068">
        <v>410334</v>
      </c>
      <c r="I2068" t="s">
        <v>58</v>
      </c>
      <c r="J2068" s="3">
        <v>45499</v>
      </c>
      <c r="K2068">
        <v>800</v>
      </c>
      <c r="L2068" t="s">
        <v>8713</v>
      </c>
      <c r="M2068" t="s">
        <v>239</v>
      </c>
      <c r="N2068" t="s">
        <v>8714</v>
      </c>
      <c r="O2068" t="s">
        <v>8715</v>
      </c>
      <c r="P2068" t="s">
        <v>87</v>
      </c>
      <c r="Q2068">
        <v>6</v>
      </c>
      <c r="R2068" t="s">
        <v>40</v>
      </c>
      <c r="S2068" t="s">
        <v>41</v>
      </c>
      <c r="T2068">
        <v>44698</v>
      </c>
      <c r="U2068" s="1">
        <v>45615</v>
      </c>
      <c r="V2068" t="s">
        <v>42</v>
      </c>
      <c r="W2068">
        <v>280797</v>
      </c>
      <c r="X2068" t="s">
        <v>8716</v>
      </c>
      <c r="Y2068">
        <v>827</v>
      </c>
      <c r="Z2068">
        <v>2192</v>
      </c>
      <c r="AA2068">
        <v>7</v>
      </c>
      <c r="AB2068">
        <v>6137.6</v>
      </c>
      <c r="AC2068">
        <f>Table1_1[[#This Row],[Price]]*Table1_1[[#This Row],[Quantity]]</f>
        <v>15344</v>
      </c>
    </row>
    <row r="2069" spans="1:29" x14ac:dyDescent="0.3">
      <c r="A2069" t="s">
        <v>28</v>
      </c>
      <c r="B2069" t="s">
        <v>29</v>
      </c>
      <c r="C2069" t="s">
        <v>30</v>
      </c>
      <c r="D2069" t="s">
        <v>31</v>
      </c>
      <c r="E2069" t="s">
        <v>46</v>
      </c>
      <c r="F2069" t="s">
        <v>150</v>
      </c>
      <c r="G2069">
        <v>4</v>
      </c>
      <c r="H2069">
        <v>433216</v>
      </c>
      <c r="I2069" t="s">
        <v>34</v>
      </c>
      <c r="J2069" s="3">
        <v>44447</v>
      </c>
      <c r="K2069">
        <v>1000</v>
      </c>
      <c r="L2069" t="s">
        <v>8717</v>
      </c>
      <c r="M2069" t="s">
        <v>108</v>
      </c>
      <c r="N2069" t="s">
        <v>8718</v>
      </c>
      <c r="O2069" t="s">
        <v>8719</v>
      </c>
      <c r="P2069" t="s">
        <v>39</v>
      </c>
      <c r="Q2069">
        <v>4</v>
      </c>
      <c r="R2069" t="s">
        <v>40</v>
      </c>
      <c r="S2069" t="s">
        <v>63</v>
      </c>
      <c r="T2069">
        <v>54148</v>
      </c>
      <c r="U2069" s="1">
        <v>45477</v>
      </c>
      <c r="V2069" t="s">
        <v>126</v>
      </c>
      <c r="W2069">
        <v>583682</v>
      </c>
      <c r="X2069" t="s">
        <v>8720</v>
      </c>
      <c r="Y2069">
        <v>266</v>
      </c>
      <c r="Z2069">
        <v>1672</v>
      </c>
      <c r="AA2069">
        <v>5</v>
      </c>
      <c r="AB2069">
        <v>3344</v>
      </c>
      <c r="AC2069">
        <f>Table1_1[[#This Row],[Price]]*Table1_1[[#This Row],[Quantity]]</f>
        <v>8360</v>
      </c>
    </row>
    <row r="2070" spans="1:29" x14ac:dyDescent="0.3">
      <c r="A2070" t="s">
        <v>28</v>
      </c>
      <c r="B2070" t="s">
        <v>29</v>
      </c>
      <c r="C2070" t="s">
        <v>148</v>
      </c>
      <c r="D2070" t="s">
        <v>637</v>
      </c>
      <c r="E2070" t="s">
        <v>46</v>
      </c>
      <c r="F2070" t="s">
        <v>150</v>
      </c>
      <c r="G2070">
        <v>18</v>
      </c>
      <c r="H2070">
        <v>409339</v>
      </c>
      <c r="I2070" t="s">
        <v>58</v>
      </c>
      <c r="J2070" s="3">
        <v>43900</v>
      </c>
      <c r="K2070">
        <v>1400</v>
      </c>
      <c r="L2070" t="s">
        <v>8721</v>
      </c>
      <c r="M2070" t="s">
        <v>487</v>
      </c>
      <c r="N2070" t="s">
        <v>8722</v>
      </c>
      <c r="O2070" t="s">
        <v>8723</v>
      </c>
      <c r="P2070" t="s">
        <v>39</v>
      </c>
      <c r="Q2070">
        <v>17</v>
      </c>
      <c r="R2070" t="s">
        <v>88</v>
      </c>
      <c r="S2070" t="s">
        <v>63</v>
      </c>
      <c r="T2070">
        <v>12575</v>
      </c>
      <c r="U2070" s="1">
        <v>45395</v>
      </c>
      <c r="V2070" t="s">
        <v>80</v>
      </c>
      <c r="W2070">
        <v>153593</v>
      </c>
      <c r="X2070" t="s">
        <v>8724</v>
      </c>
      <c r="Y2070">
        <v>649</v>
      </c>
      <c r="Z2070">
        <v>534</v>
      </c>
      <c r="AA2070">
        <v>2</v>
      </c>
      <c r="AB2070">
        <v>427.20000000000005</v>
      </c>
      <c r="AC2070">
        <f>Table1_1[[#This Row],[Price]]*Table1_1[[#This Row],[Quantity]]</f>
        <v>1068</v>
      </c>
    </row>
    <row r="2071" spans="1:29" x14ac:dyDescent="0.3">
      <c r="A2071" t="s">
        <v>28</v>
      </c>
      <c r="B2071" t="s">
        <v>29</v>
      </c>
      <c r="C2071" t="s">
        <v>148</v>
      </c>
      <c r="D2071" t="s">
        <v>182</v>
      </c>
      <c r="E2071" t="s">
        <v>32</v>
      </c>
      <c r="F2071" t="s">
        <v>135</v>
      </c>
      <c r="G2071">
        <v>5</v>
      </c>
      <c r="H2071">
        <v>433052</v>
      </c>
      <c r="I2071" t="s">
        <v>58</v>
      </c>
      <c r="J2071" s="3">
        <v>43951</v>
      </c>
      <c r="K2071">
        <v>1100</v>
      </c>
      <c r="L2071" t="s">
        <v>8725</v>
      </c>
      <c r="M2071" t="s">
        <v>596</v>
      </c>
      <c r="N2071" t="s">
        <v>8726</v>
      </c>
      <c r="O2071" t="s">
        <v>8727</v>
      </c>
      <c r="P2071" t="s">
        <v>39</v>
      </c>
      <c r="Q2071">
        <v>12</v>
      </c>
      <c r="R2071" t="s">
        <v>88</v>
      </c>
      <c r="S2071" t="s">
        <v>118</v>
      </c>
      <c r="T2071">
        <v>19327</v>
      </c>
      <c r="U2071" s="1">
        <v>45482</v>
      </c>
      <c r="V2071" t="s">
        <v>126</v>
      </c>
      <c r="W2071">
        <v>948781</v>
      </c>
      <c r="X2071" t="s">
        <v>8728</v>
      </c>
      <c r="Y2071">
        <v>256</v>
      </c>
      <c r="Z2071">
        <v>2020</v>
      </c>
      <c r="AA2071">
        <v>7</v>
      </c>
      <c r="AB2071">
        <v>5656</v>
      </c>
      <c r="AC2071">
        <f>Table1_1[[#This Row],[Price]]*Table1_1[[#This Row],[Quantity]]</f>
        <v>14140</v>
      </c>
    </row>
    <row r="2072" spans="1:29" x14ac:dyDescent="0.3">
      <c r="A2072" t="s">
        <v>28</v>
      </c>
      <c r="B2072" t="s">
        <v>29</v>
      </c>
      <c r="C2072" t="s">
        <v>193</v>
      </c>
      <c r="D2072" t="s">
        <v>637</v>
      </c>
      <c r="E2072" t="s">
        <v>46</v>
      </c>
      <c r="F2072" t="s">
        <v>106</v>
      </c>
      <c r="G2072">
        <v>96</v>
      </c>
      <c r="H2072">
        <v>419820</v>
      </c>
      <c r="I2072" t="s">
        <v>58</v>
      </c>
      <c r="J2072" s="3">
        <v>44023</v>
      </c>
      <c r="K2072">
        <v>1000</v>
      </c>
      <c r="L2072" t="s">
        <v>8729</v>
      </c>
      <c r="M2072" t="s">
        <v>211</v>
      </c>
      <c r="N2072" t="s">
        <v>8730</v>
      </c>
      <c r="O2072" t="s">
        <v>8731</v>
      </c>
      <c r="P2072" t="s">
        <v>51</v>
      </c>
      <c r="Q2072">
        <v>9</v>
      </c>
      <c r="R2072" t="s">
        <v>88</v>
      </c>
      <c r="S2072" t="s">
        <v>41</v>
      </c>
      <c r="T2072">
        <v>99589</v>
      </c>
      <c r="U2072" s="1">
        <v>45613</v>
      </c>
      <c r="V2072" t="s">
        <v>42</v>
      </c>
      <c r="W2072">
        <v>471472</v>
      </c>
      <c r="X2072" t="s">
        <v>8732</v>
      </c>
      <c r="Y2072">
        <v>918</v>
      </c>
      <c r="Z2072">
        <v>2569</v>
      </c>
      <c r="AA2072">
        <v>3</v>
      </c>
      <c r="AB2072">
        <v>3082.8</v>
      </c>
      <c r="AC2072">
        <f>Table1_1[[#This Row],[Price]]*Table1_1[[#This Row],[Quantity]]</f>
        <v>7707</v>
      </c>
    </row>
    <row r="2073" spans="1:29" x14ac:dyDescent="0.3">
      <c r="A2073" t="s">
        <v>28</v>
      </c>
      <c r="B2073" t="s">
        <v>29</v>
      </c>
      <c r="C2073" t="s">
        <v>157</v>
      </c>
      <c r="D2073" t="s">
        <v>338</v>
      </c>
      <c r="E2073" t="s">
        <v>46</v>
      </c>
      <c r="F2073" t="s">
        <v>355</v>
      </c>
      <c r="G2073">
        <v>99</v>
      </c>
      <c r="H2073">
        <v>439737</v>
      </c>
      <c r="I2073" t="s">
        <v>34</v>
      </c>
      <c r="J2073" s="3">
        <v>43880</v>
      </c>
      <c r="K2073">
        <v>950</v>
      </c>
      <c r="L2073" t="s">
        <v>8733</v>
      </c>
      <c r="M2073" t="s">
        <v>313</v>
      </c>
      <c r="N2073" t="s">
        <v>8734</v>
      </c>
      <c r="O2073">
        <v>3298092355</v>
      </c>
      <c r="P2073" t="s">
        <v>71</v>
      </c>
      <c r="Q2073">
        <v>7</v>
      </c>
      <c r="R2073" t="s">
        <v>40</v>
      </c>
      <c r="S2073" t="s">
        <v>41</v>
      </c>
      <c r="T2073">
        <v>88773</v>
      </c>
      <c r="U2073" s="1">
        <v>45595</v>
      </c>
      <c r="V2073" t="s">
        <v>155</v>
      </c>
      <c r="W2073">
        <v>976760</v>
      </c>
      <c r="X2073" t="s">
        <v>8735</v>
      </c>
      <c r="Y2073">
        <v>389</v>
      </c>
      <c r="Z2073">
        <v>791</v>
      </c>
      <c r="AA2073">
        <v>8</v>
      </c>
      <c r="AB2073">
        <v>2531.2000000000003</v>
      </c>
      <c r="AC2073">
        <f>Table1_1[[#This Row],[Price]]*Table1_1[[#This Row],[Quantity]]</f>
        <v>6328</v>
      </c>
    </row>
    <row r="2074" spans="1:29" x14ac:dyDescent="0.3">
      <c r="A2074" t="s">
        <v>28</v>
      </c>
      <c r="B2074" t="s">
        <v>29</v>
      </c>
      <c r="C2074" t="s">
        <v>157</v>
      </c>
      <c r="D2074" t="s">
        <v>254</v>
      </c>
      <c r="E2074" t="s">
        <v>46</v>
      </c>
      <c r="F2074" t="s">
        <v>47</v>
      </c>
      <c r="G2074">
        <v>81</v>
      </c>
      <c r="H2074">
        <v>431240</v>
      </c>
      <c r="I2074" t="s">
        <v>34</v>
      </c>
      <c r="J2074" s="3">
        <v>43871</v>
      </c>
      <c r="K2074">
        <v>1300</v>
      </c>
      <c r="L2074" t="s">
        <v>8737</v>
      </c>
      <c r="M2074" t="s">
        <v>869</v>
      </c>
      <c r="N2074" t="s">
        <v>8738</v>
      </c>
      <c r="O2074" t="s">
        <v>8739</v>
      </c>
      <c r="P2074" t="s">
        <v>51</v>
      </c>
      <c r="Q2074">
        <v>16</v>
      </c>
      <c r="R2074" t="s">
        <v>88</v>
      </c>
      <c r="S2074" t="s">
        <v>41</v>
      </c>
      <c r="T2074">
        <v>47575</v>
      </c>
      <c r="U2074" s="1">
        <v>45453</v>
      </c>
      <c r="V2074" t="s">
        <v>52</v>
      </c>
      <c r="W2074">
        <v>963862</v>
      </c>
      <c r="X2074" t="s">
        <v>8740</v>
      </c>
      <c r="Y2074">
        <v>865</v>
      </c>
      <c r="Z2074">
        <v>2903</v>
      </c>
      <c r="AA2074">
        <v>7</v>
      </c>
      <c r="AB2074">
        <v>8128.4000000000015</v>
      </c>
      <c r="AC2074">
        <f>Table1_1[[#This Row],[Price]]*Table1_1[[#This Row],[Quantity]]</f>
        <v>20321</v>
      </c>
    </row>
    <row r="2075" spans="1:29" x14ac:dyDescent="0.3">
      <c r="A2075" t="s">
        <v>28</v>
      </c>
      <c r="B2075" t="s">
        <v>29</v>
      </c>
      <c r="C2075" t="s">
        <v>44</v>
      </c>
      <c r="D2075" t="s">
        <v>170</v>
      </c>
      <c r="E2075" t="s">
        <v>32</v>
      </c>
      <c r="F2075" t="s">
        <v>135</v>
      </c>
      <c r="G2075">
        <v>57</v>
      </c>
      <c r="H2075">
        <v>432506</v>
      </c>
      <c r="I2075" t="s">
        <v>34</v>
      </c>
      <c r="J2075" s="3">
        <v>44932</v>
      </c>
      <c r="K2075">
        <v>1100</v>
      </c>
      <c r="L2075" t="s">
        <v>8742</v>
      </c>
      <c r="M2075" t="s">
        <v>68</v>
      </c>
      <c r="N2075" t="s">
        <v>8743</v>
      </c>
      <c r="O2075" t="s">
        <v>8744</v>
      </c>
      <c r="P2075" t="s">
        <v>87</v>
      </c>
      <c r="Q2075">
        <v>11</v>
      </c>
      <c r="R2075" t="s">
        <v>40</v>
      </c>
      <c r="S2075" t="s">
        <v>118</v>
      </c>
      <c r="T2075">
        <v>29213</v>
      </c>
      <c r="U2075" s="1">
        <v>45320</v>
      </c>
      <c r="V2075" t="s">
        <v>111</v>
      </c>
      <c r="W2075">
        <v>154510</v>
      </c>
      <c r="X2075" t="s">
        <v>8745</v>
      </c>
      <c r="Y2075">
        <v>623</v>
      </c>
      <c r="Z2075">
        <v>1223</v>
      </c>
      <c r="AA2075">
        <v>6</v>
      </c>
      <c r="AB2075">
        <v>2935.2000000000003</v>
      </c>
      <c r="AC2075">
        <f>Table1_1[[#This Row],[Price]]*Table1_1[[#This Row],[Quantity]]</f>
        <v>7338</v>
      </c>
    </row>
    <row r="2076" spans="1:29" x14ac:dyDescent="0.3">
      <c r="A2076" t="s">
        <v>28</v>
      </c>
      <c r="B2076" t="s">
        <v>29</v>
      </c>
      <c r="C2076" t="s">
        <v>91</v>
      </c>
      <c r="D2076" t="s">
        <v>560</v>
      </c>
      <c r="E2076" t="s">
        <v>32</v>
      </c>
      <c r="F2076" t="s">
        <v>175</v>
      </c>
      <c r="G2076">
        <v>60</v>
      </c>
      <c r="H2076">
        <v>434971</v>
      </c>
      <c r="I2076" t="s">
        <v>34</v>
      </c>
      <c r="J2076" s="3">
        <v>44590</v>
      </c>
      <c r="K2076">
        <v>1000</v>
      </c>
      <c r="L2076" t="s">
        <v>8747</v>
      </c>
      <c r="M2076" t="s">
        <v>1291</v>
      </c>
      <c r="N2076" t="s">
        <v>8748</v>
      </c>
      <c r="O2076" t="s">
        <v>8749</v>
      </c>
      <c r="P2076" t="s">
        <v>71</v>
      </c>
      <c r="Q2076">
        <v>19</v>
      </c>
      <c r="R2076" t="s">
        <v>40</v>
      </c>
      <c r="S2076" t="s">
        <v>79</v>
      </c>
      <c r="T2076">
        <v>33790</v>
      </c>
      <c r="U2076" s="1">
        <v>45354</v>
      </c>
      <c r="V2076" t="s">
        <v>72</v>
      </c>
      <c r="W2076">
        <v>791365</v>
      </c>
      <c r="X2076" t="s">
        <v>8750</v>
      </c>
      <c r="Y2076">
        <v>824</v>
      </c>
      <c r="Z2076">
        <v>2270</v>
      </c>
      <c r="AA2076">
        <v>6</v>
      </c>
      <c r="AB2076">
        <v>5448</v>
      </c>
      <c r="AC2076">
        <f>Table1_1[[#This Row],[Price]]*Table1_1[[#This Row],[Quantity]]</f>
        <v>13620</v>
      </c>
    </row>
    <row r="2077" spans="1:29" x14ac:dyDescent="0.3">
      <c r="A2077" t="s">
        <v>28</v>
      </c>
      <c r="B2077" t="s">
        <v>29</v>
      </c>
      <c r="C2077" t="s">
        <v>157</v>
      </c>
      <c r="D2077" t="s">
        <v>163</v>
      </c>
      <c r="E2077" t="s">
        <v>46</v>
      </c>
      <c r="F2077" t="s">
        <v>99</v>
      </c>
      <c r="G2077">
        <v>94</v>
      </c>
      <c r="H2077">
        <v>425875</v>
      </c>
      <c r="I2077" t="s">
        <v>58</v>
      </c>
      <c r="J2077" s="3">
        <v>44842</v>
      </c>
      <c r="K2077">
        <v>950</v>
      </c>
      <c r="L2077" t="s">
        <v>8751</v>
      </c>
      <c r="M2077" t="s">
        <v>129</v>
      </c>
      <c r="N2077" t="s">
        <v>8752</v>
      </c>
      <c r="O2077">
        <v>-2938</v>
      </c>
      <c r="P2077" t="s">
        <v>71</v>
      </c>
      <c r="Q2077">
        <v>13</v>
      </c>
      <c r="R2077" t="s">
        <v>88</v>
      </c>
      <c r="S2077" t="s">
        <v>79</v>
      </c>
      <c r="T2077">
        <v>96911</v>
      </c>
      <c r="U2077" s="1">
        <v>45591</v>
      </c>
      <c r="V2077" t="s">
        <v>155</v>
      </c>
      <c r="W2077">
        <v>685098</v>
      </c>
      <c r="X2077" t="s">
        <v>8753</v>
      </c>
      <c r="Y2077">
        <v>609</v>
      </c>
      <c r="Z2077">
        <v>1007</v>
      </c>
      <c r="AA2077">
        <v>4</v>
      </c>
      <c r="AB2077">
        <v>1611.2</v>
      </c>
      <c r="AC2077">
        <f>Table1_1[[#This Row],[Price]]*Table1_1[[#This Row],[Quantity]]</f>
        <v>4028</v>
      </c>
    </row>
    <row r="2078" spans="1:29" x14ac:dyDescent="0.3">
      <c r="A2078" t="s">
        <v>28</v>
      </c>
      <c r="B2078" t="s">
        <v>29</v>
      </c>
      <c r="C2078" t="s">
        <v>44</v>
      </c>
      <c r="D2078" t="s">
        <v>45</v>
      </c>
      <c r="E2078" t="s">
        <v>56</v>
      </c>
      <c r="F2078" t="s">
        <v>57</v>
      </c>
      <c r="G2078">
        <v>2</v>
      </c>
      <c r="H2078">
        <v>414122</v>
      </c>
      <c r="I2078" t="s">
        <v>34</v>
      </c>
      <c r="J2078" s="3">
        <v>44675</v>
      </c>
      <c r="K2078">
        <v>1100</v>
      </c>
      <c r="L2078" t="s">
        <v>8754</v>
      </c>
      <c r="M2078" t="s">
        <v>189</v>
      </c>
      <c r="N2078" t="s">
        <v>8755</v>
      </c>
      <c r="O2078" t="s">
        <v>8756</v>
      </c>
      <c r="P2078" t="s">
        <v>87</v>
      </c>
      <c r="Q2078">
        <v>12</v>
      </c>
      <c r="R2078" t="s">
        <v>40</v>
      </c>
      <c r="S2078" t="s">
        <v>118</v>
      </c>
      <c r="T2078">
        <v>97931</v>
      </c>
      <c r="U2078" s="1">
        <v>45403</v>
      </c>
      <c r="V2078" t="s">
        <v>80</v>
      </c>
      <c r="W2078">
        <v>517749</v>
      </c>
      <c r="X2078" t="s">
        <v>8757</v>
      </c>
      <c r="Y2078">
        <v>478</v>
      </c>
      <c r="Z2078">
        <v>2930</v>
      </c>
      <c r="AA2078">
        <v>8</v>
      </c>
      <c r="AB2078">
        <v>9376</v>
      </c>
      <c r="AC2078">
        <f>Table1_1[[#This Row],[Price]]*Table1_1[[#This Row],[Quantity]]</f>
        <v>23440</v>
      </c>
    </row>
    <row r="2079" spans="1:29" x14ac:dyDescent="0.3">
      <c r="A2079" t="s">
        <v>28</v>
      </c>
      <c r="B2079" t="s">
        <v>29</v>
      </c>
      <c r="C2079" t="s">
        <v>44</v>
      </c>
      <c r="D2079" t="s">
        <v>511</v>
      </c>
      <c r="E2079" t="s">
        <v>32</v>
      </c>
      <c r="F2079" t="s">
        <v>83</v>
      </c>
      <c r="G2079">
        <v>91</v>
      </c>
      <c r="H2079">
        <v>436045</v>
      </c>
      <c r="I2079" t="s">
        <v>58</v>
      </c>
      <c r="J2079" s="3">
        <v>45161</v>
      </c>
      <c r="K2079">
        <v>950</v>
      </c>
      <c r="L2079" t="s">
        <v>8758</v>
      </c>
      <c r="M2079" t="s">
        <v>372</v>
      </c>
      <c r="N2079" t="s">
        <v>8759</v>
      </c>
      <c r="O2079" t="s">
        <v>8760</v>
      </c>
      <c r="P2079" t="s">
        <v>39</v>
      </c>
      <c r="Q2079">
        <v>15</v>
      </c>
      <c r="R2079" t="s">
        <v>88</v>
      </c>
      <c r="S2079" t="s">
        <v>118</v>
      </c>
      <c r="T2079">
        <v>43974</v>
      </c>
      <c r="U2079" s="1">
        <v>45347</v>
      </c>
      <c r="V2079" t="s">
        <v>119</v>
      </c>
      <c r="W2079">
        <v>129991</v>
      </c>
      <c r="X2079" t="s">
        <v>8761</v>
      </c>
      <c r="Y2079">
        <v>764</v>
      </c>
      <c r="Z2079">
        <v>1361</v>
      </c>
      <c r="AA2079">
        <v>6</v>
      </c>
      <c r="AB2079">
        <v>3266.4</v>
      </c>
      <c r="AC2079">
        <f>Table1_1[[#This Row],[Price]]*Table1_1[[#This Row],[Quantity]]</f>
        <v>8166</v>
      </c>
    </row>
    <row r="2080" spans="1:29" x14ac:dyDescent="0.3">
      <c r="A2080" t="s">
        <v>28</v>
      </c>
      <c r="B2080" t="s">
        <v>29</v>
      </c>
      <c r="C2080" t="s">
        <v>44</v>
      </c>
      <c r="D2080" t="s">
        <v>248</v>
      </c>
      <c r="E2080" t="s">
        <v>32</v>
      </c>
      <c r="F2080" t="s">
        <v>113</v>
      </c>
      <c r="G2080">
        <v>45</v>
      </c>
      <c r="H2080">
        <v>435502</v>
      </c>
      <c r="I2080" t="s">
        <v>34</v>
      </c>
      <c r="J2080" s="3">
        <v>44249</v>
      </c>
      <c r="K2080">
        <v>950</v>
      </c>
      <c r="L2080" t="s">
        <v>8762</v>
      </c>
      <c r="M2080" t="s">
        <v>731</v>
      </c>
      <c r="N2080" t="s">
        <v>8763</v>
      </c>
      <c r="O2080" t="s">
        <v>8764</v>
      </c>
      <c r="P2080" t="s">
        <v>71</v>
      </c>
      <c r="Q2080">
        <v>16</v>
      </c>
      <c r="R2080" t="s">
        <v>40</v>
      </c>
      <c r="S2080" t="s">
        <v>118</v>
      </c>
      <c r="T2080">
        <v>97238</v>
      </c>
      <c r="U2080" s="1">
        <v>45423</v>
      </c>
      <c r="V2080" t="s">
        <v>140</v>
      </c>
      <c r="W2080">
        <v>872441</v>
      </c>
      <c r="X2080" t="s">
        <v>8765</v>
      </c>
      <c r="Y2080">
        <v>764</v>
      </c>
      <c r="Z2080">
        <v>2337</v>
      </c>
      <c r="AA2080">
        <v>7</v>
      </c>
      <c r="AB2080">
        <v>6543.6</v>
      </c>
      <c r="AC2080">
        <f>Table1_1[[#This Row],[Price]]*Table1_1[[#This Row],[Quantity]]</f>
        <v>16359</v>
      </c>
    </row>
    <row r="2081" spans="1:29" x14ac:dyDescent="0.3">
      <c r="A2081" t="s">
        <v>28</v>
      </c>
      <c r="B2081" t="s">
        <v>29</v>
      </c>
      <c r="C2081" t="s">
        <v>91</v>
      </c>
      <c r="D2081" t="s">
        <v>182</v>
      </c>
      <c r="E2081" t="s">
        <v>56</v>
      </c>
      <c r="F2081" t="s">
        <v>83</v>
      </c>
      <c r="G2081">
        <v>88</v>
      </c>
      <c r="H2081">
        <v>421235</v>
      </c>
      <c r="I2081" t="s">
        <v>58</v>
      </c>
      <c r="J2081" s="3">
        <v>45283</v>
      </c>
      <c r="K2081">
        <v>1400</v>
      </c>
      <c r="L2081" t="s">
        <v>8766</v>
      </c>
      <c r="M2081" t="s">
        <v>1118</v>
      </c>
      <c r="N2081" t="s">
        <v>8767</v>
      </c>
      <c r="O2081">
        <v>3398290263</v>
      </c>
      <c r="P2081" t="s">
        <v>71</v>
      </c>
      <c r="Q2081">
        <v>17</v>
      </c>
      <c r="R2081" t="s">
        <v>40</v>
      </c>
      <c r="S2081" t="s">
        <v>118</v>
      </c>
      <c r="T2081">
        <v>92866</v>
      </c>
      <c r="U2081" s="1">
        <v>45339</v>
      </c>
      <c r="V2081" t="s">
        <v>119</v>
      </c>
      <c r="W2081">
        <v>337822</v>
      </c>
      <c r="X2081" t="s">
        <v>384</v>
      </c>
      <c r="Y2081">
        <v>870</v>
      </c>
      <c r="Z2081">
        <v>1040</v>
      </c>
      <c r="AA2081">
        <v>8</v>
      </c>
      <c r="AB2081">
        <v>3328</v>
      </c>
      <c r="AC2081">
        <f>Table1_1[[#This Row],[Price]]*Table1_1[[#This Row],[Quantity]]</f>
        <v>8320</v>
      </c>
    </row>
    <row r="2082" spans="1:29" x14ac:dyDescent="0.3">
      <c r="A2082" t="s">
        <v>28</v>
      </c>
      <c r="B2082" t="s">
        <v>29</v>
      </c>
      <c r="C2082" t="s">
        <v>54</v>
      </c>
      <c r="D2082" t="s">
        <v>546</v>
      </c>
      <c r="E2082" t="s">
        <v>32</v>
      </c>
      <c r="F2082" t="s">
        <v>83</v>
      </c>
      <c r="G2082">
        <v>2</v>
      </c>
      <c r="H2082">
        <v>428514</v>
      </c>
      <c r="I2082" t="s">
        <v>58</v>
      </c>
      <c r="J2082" s="3">
        <v>45339</v>
      </c>
      <c r="K2082">
        <v>1100</v>
      </c>
      <c r="L2082" t="s">
        <v>8768</v>
      </c>
      <c r="M2082" t="s">
        <v>172</v>
      </c>
      <c r="N2082" t="s">
        <v>8769</v>
      </c>
      <c r="O2082" t="s">
        <v>8770</v>
      </c>
      <c r="P2082" t="s">
        <v>87</v>
      </c>
      <c r="Q2082">
        <v>17</v>
      </c>
      <c r="R2082" t="s">
        <v>40</v>
      </c>
      <c r="S2082" t="s">
        <v>41</v>
      </c>
      <c r="T2082">
        <v>29702</v>
      </c>
      <c r="U2082" s="1">
        <v>45487</v>
      </c>
      <c r="V2082" t="s">
        <v>126</v>
      </c>
      <c r="W2082">
        <v>707715</v>
      </c>
      <c r="X2082" t="s">
        <v>8771</v>
      </c>
      <c r="Y2082">
        <v>275</v>
      </c>
      <c r="Z2082">
        <v>1707</v>
      </c>
      <c r="AA2082">
        <v>5</v>
      </c>
      <c r="AB2082">
        <v>3414</v>
      </c>
      <c r="AC2082">
        <f>Table1_1[[#This Row],[Price]]*Table1_1[[#This Row],[Quantity]]</f>
        <v>8535</v>
      </c>
    </row>
    <row r="2083" spans="1:29" x14ac:dyDescent="0.3">
      <c r="A2083" t="s">
        <v>28</v>
      </c>
      <c r="B2083" t="s">
        <v>29</v>
      </c>
      <c r="C2083" t="s">
        <v>30</v>
      </c>
      <c r="D2083" t="s">
        <v>349</v>
      </c>
      <c r="E2083" t="s">
        <v>56</v>
      </c>
      <c r="F2083" t="s">
        <v>150</v>
      </c>
      <c r="G2083">
        <v>93</v>
      </c>
      <c r="H2083">
        <v>432721</v>
      </c>
      <c r="I2083" t="s">
        <v>58</v>
      </c>
      <c r="J2083" s="3">
        <v>44183</v>
      </c>
      <c r="K2083">
        <v>1000</v>
      </c>
      <c r="L2083" t="s">
        <v>8772</v>
      </c>
      <c r="M2083" t="s">
        <v>372</v>
      </c>
      <c r="N2083" t="s">
        <v>8773</v>
      </c>
      <c r="O2083" t="s">
        <v>8774</v>
      </c>
      <c r="P2083" t="s">
        <v>39</v>
      </c>
      <c r="Q2083">
        <v>7</v>
      </c>
      <c r="R2083" t="s">
        <v>88</v>
      </c>
      <c r="S2083" t="s">
        <v>118</v>
      </c>
      <c r="T2083">
        <v>19678</v>
      </c>
      <c r="U2083" s="1">
        <v>45629</v>
      </c>
      <c r="V2083" t="s">
        <v>259</v>
      </c>
      <c r="W2083">
        <v>159025</v>
      </c>
      <c r="X2083" t="s">
        <v>5641</v>
      </c>
      <c r="Y2083">
        <v>516</v>
      </c>
      <c r="Z2083">
        <v>1138</v>
      </c>
      <c r="AA2083">
        <v>5</v>
      </c>
      <c r="AB2083">
        <v>2276</v>
      </c>
      <c r="AC2083">
        <f>Table1_1[[#This Row],[Price]]*Table1_1[[#This Row],[Quantity]]</f>
        <v>5690</v>
      </c>
    </row>
    <row r="2084" spans="1:29" x14ac:dyDescent="0.3">
      <c r="A2084" t="s">
        <v>28</v>
      </c>
      <c r="B2084" t="s">
        <v>29</v>
      </c>
      <c r="C2084" t="s">
        <v>193</v>
      </c>
      <c r="D2084" t="s">
        <v>227</v>
      </c>
      <c r="E2084" t="s">
        <v>32</v>
      </c>
      <c r="F2084" t="s">
        <v>99</v>
      </c>
      <c r="G2084">
        <v>7</v>
      </c>
      <c r="H2084">
        <v>401288</v>
      </c>
      <c r="I2084" t="s">
        <v>58</v>
      </c>
      <c r="J2084" s="3">
        <v>44054</v>
      </c>
      <c r="K2084">
        <v>1000</v>
      </c>
      <c r="L2084" t="s">
        <v>8775</v>
      </c>
      <c r="M2084" t="s">
        <v>1483</v>
      </c>
      <c r="N2084" t="s">
        <v>8776</v>
      </c>
      <c r="O2084">
        <v>6292348963</v>
      </c>
      <c r="P2084" t="s">
        <v>71</v>
      </c>
      <c r="Q2084">
        <v>14</v>
      </c>
      <c r="R2084" t="s">
        <v>40</v>
      </c>
      <c r="S2084" t="s">
        <v>63</v>
      </c>
      <c r="T2084">
        <v>87394</v>
      </c>
      <c r="U2084" s="1">
        <v>45499</v>
      </c>
      <c r="V2084" t="s">
        <v>126</v>
      </c>
      <c r="W2084">
        <v>270999</v>
      </c>
      <c r="X2084" t="s">
        <v>8777</v>
      </c>
      <c r="Y2084">
        <v>235</v>
      </c>
      <c r="Z2084">
        <v>2188</v>
      </c>
      <c r="AA2084">
        <v>6</v>
      </c>
      <c r="AB2084">
        <v>5251.2000000000007</v>
      </c>
      <c r="AC2084">
        <f>Table1_1[[#This Row],[Price]]*Table1_1[[#This Row],[Quantity]]</f>
        <v>13128</v>
      </c>
    </row>
    <row r="2085" spans="1:29" x14ac:dyDescent="0.3">
      <c r="A2085" t="s">
        <v>28</v>
      </c>
      <c r="B2085" t="s">
        <v>29</v>
      </c>
      <c r="C2085" t="s">
        <v>30</v>
      </c>
      <c r="D2085" t="s">
        <v>267</v>
      </c>
      <c r="E2085" t="s">
        <v>32</v>
      </c>
      <c r="F2085" t="s">
        <v>47</v>
      </c>
      <c r="G2085">
        <v>27</v>
      </c>
      <c r="H2085">
        <v>405333</v>
      </c>
      <c r="I2085" t="s">
        <v>58</v>
      </c>
      <c r="J2085" s="3">
        <v>45276</v>
      </c>
      <c r="K2085">
        <v>1300</v>
      </c>
      <c r="L2085" t="s">
        <v>8779</v>
      </c>
      <c r="M2085" t="s">
        <v>1253</v>
      </c>
      <c r="N2085" t="s">
        <v>8780</v>
      </c>
      <c r="O2085" t="s">
        <v>8781</v>
      </c>
      <c r="P2085" t="s">
        <v>87</v>
      </c>
      <c r="Q2085">
        <v>18</v>
      </c>
      <c r="R2085" t="s">
        <v>40</v>
      </c>
      <c r="S2085" t="s">
        <v>118</v>
      </c>
      <c r="T2085">
        <v>32619</v>
      </c>
      <c r="U2085" s="1">
        <v>45417</v>
      </c>
      <c r="V2085" t="s">
        <v>140</v>
      </c>
      <c r="W2085">
        <v>891914</v>
      </c>
      <c r="X2085" t="s">
        <v>8782</v>
      </c>
      <c r="Y2085">
        <v>302</v>
      </c>
      <c r="Z2085">
        <v>2988</v>
      </c>
      <c r="AA2085">
        <v>5</v>
      </c>
      <c r="AB2085">
        <v>5976</v>
      </c>
      <c r="AC2085">
        <f>Table1_1[[#This Row],[Price]]*Table1_1[[#This Row],[Quantity]]</f>
        <v>14940</v>
      </c>
    </row>
    <row r="2086" spans="1:29" x14ac:dyDescent="0.3">
      <c r="A2086" t="s">
        <v>28</v>
      </c>
      <c r="B2086" t="s">
        <v>29</v>
      </c>
      <c r="C2086" t="s">
        <v>44</v>
      </c>
      <c r="D2086" t="s">
        <v>511</v>
      </c>
      <c r="E2086" t="s">
        <v>56</v>
      </c>
      <c r="F2086" t="s">
        <v>33</v>
      </c>
      <c r="G2086">
        <v>37</v>
      </c>
      <c r="H2086">
        <v>412522</v>
      </c>
      <c r="I2086" t="s">
        <v>58</v>
      </c>
      <c r="J2086" s="3">
        <v>44174</v>
      </c>
      <c r="K2086">
        <v>1100</v>
      </c>
      <c r="L2086" t="s">
        <v>8783</v>
      </c>
      <c r="M2086" t="s">
        <v>287</v>
      </c>
      <c r="N2086" t="s">
        <v>8784</v>
      </c>
      <c r="O2086" t="s">
        <v>8785</v>
      </c>
      <c r="P2086" t="s">
        <v>51</v>
      </c>
      <c r="Q2086">
        <v>19</v>
      </c>
      <c r="R2086" t="s">
        <v>40</v>
      </c>
      <c r="S2086" t="s">
        <v>41</v>
      </c>
      <c r="T2086">
        <v>37321</v>
      </c>
      <c r="U2086" s="1">
        <v>45534</v>
      </c>
      <c r="V2086" t="s">
        <v>64</v>
      </c>
      <c r="W2086">
        <v>204649</v>
      </c>
      <c r="X2086" t="s">
        <v>8786</v>
      </c>
      <c r="Y2086">
        <v>804</v>
      </c>
      <c r="Z2086">
        <v>802</v>
      </c>
      <c r="AA2086">
        <v>7</v>
      </c>
      <c r="AB2086">
        <v>2245.6</v>
      </c>
      <c r="AC2086">
        <f>Table1_1[[#This Row],[Price]]*Table1_1[[#This Row],[Quantity]]</f>
        <v>5614</v>
      </c>
    </row>
    <row r="2087" spans="1:29" x14ac:dyDescent="0.3">
      <c r="A2087" t="s">
        <v>28</v>
      </c>
      <c r="B2087" t="s">
        <v>29</v>
      </c>
      <c r="C2087" t="s">
        <v>44</v>
      </c>
      <c r="D2087" t="s">
        <v>637</v>
      </c>
      <c r="E2087" t="s">
        <v>56</v>
      </c>
      <c r="F2087" t="s">
        <v>150</v>
      </c>
      <c r="G2087">
        <v>9</v>
      </c>
      <c r="H2087">
        <v>402660</v>
      </c>
      <c r="I2087" t="s">
        <v>58</v>
      </c>
      <c r="J2087" s="3">
        <v>45403</v>
      </c>
      <c r="K2087">
        <v>1200</v>
      </c>
      <c r="L2087" t="s">
        <v>8787</v>
      </c>
      <c r="M2087" t="s">
        <v>605</v>
      </c>
      <c r="N2087" t="s">
        <v>8788</v>
      </c>
      <c r="O2087">
        <v>-6070</v>
      </c>
      <c r="P2087" t="s">
        <v>39</v>
      </c>
      <c r="Q2087">
        <v>20</v>
      </c>
      <c r="R2087" t="s">
        <v>40</v>
      </c>
      <c r="S2087" t="s">
        <v>63</v>
      </c>
      <c r="T2087">
        <v>33708</v>
      </c>
      <c r="U2087" s="1">
        <v>45614</v>
      </c>
      <c r="V2087" t="s">
        <v>42</v>
      </c>
      <c r="W2087">
        <v>374174</v>
      </c>
      <c r="X2087" t="s">
        <v>8789</v>
      </c>
      <c r="Y2087">
        <v>266</v>
      </c>
      <c r="Z2087">
        <v>2568</v>
      </c>
      <c r="AA2087">
        <v>3</v>
      </c>
      <c r="AB2087">
        <v>3081.6000000000004</v>
      </c>
      <c r="AC2087">
        <f>Table1_1[[#This Row],[Price]]*Table1_1[[#This Row],[Quantity]]</f>
        <v>7704</v>
      </c>
    </row>
    <row r="2088" spans="1:29" x14ac:dyDescent="0.3">
      <c r="A2088" t="s">
        <v>28</v>
      </c>
      <c r="B2088" t="s">
        <v>29</v>
      </c>
      <c r="C2088" t="s">
        <v>157</v>
      </c>
      <c r="D2088" t="s">
        <v>261</v>
      </c>
      <c r="E2088" t="s">
        <v>46</v>
      </c>
      <c r="F2088" t="s">
        <v>175</v>
      </c>
      <c r="G2088">
        <v>81</v>
      </c>
      <c r="H2088">
        <v>434675</v>
      </c>
      <c r="I2088" t="s">
        <v>58</v>
      </c>
      <c r="J2088" s="3">
        <v>44306</v>
      </c>
      <c r="K2088">
        <v>800</v>
      </c>
      <c r="L2088" t="s">
        <v>8791</v>
      </c>
      <c r="M2088" t="s">
        <v>239</v>
      </c>
      <c r="N2088" t="s">
        <v>8792</v>
      </c>
      <c r="O2088" t="s">
        <v>8793</v>
      </c>
      <c r="P2088" t="s">
        <v>71</v>
      </c>
      <c r="Q2088">
        <v>7</v>
      </c>
      <c r="R2088" t="s">
        <v>88</v>
      </c>
      <c r="S2088" t="s">
        <v>41</v>
      </c>
      <c r="T2088">
        <v>49612</v>
      </c>
      <c r="U2088" s="1">
        <v>45618</v>
      </c>
      <c r="V2088" t="s">
        <v>42</v>
      </c>
      <c r="W2088">
        <v>325394</v>
      </c>
      <c r="X2088" t="s">
        <v>8794</v>
      </c>
      <c r="Y2088">
        <v>712</v>
      </c>
      <c r="Z2088">
        <v>1573</v>
      </c>
      <c r="AA2088">
        <v>7</v>
      </c>
      <c r="AB2088">
        <v>4404.4000000000015</v>
      </c>
      <c r="AC2088">
        <f>Table1_1[[#This Row],[Price]]*Table1_1[[#This Row],[Quantity]]</f>
        <v>11011</v>
      </c>
    </row>
    <row r="2089" spans="1:29" x14ac:dyDescent="0.3">
      <c r="A2089" t="s">
        <v>28</v>
      </c>
      <c r="B2089" t="s">
        <v>29</v>
      </c>
      <c r="C2089" t="s">
        <v>44</v>
      </c>
      <c r="D2089" t="s">
        <v>182</v>
      </c>
      <c r="E2089" t="s">
        <v>46</v>
      </c>
      <c r="F2089" t="s">
        <v>355</v>
      </c>
      <c r="G2089">
        <v>92</v>
      </c>
      <c r="H2089">
        <v>406075</v>
      </c>
      <c r="I2089" t="s">
        <v>58</v>
      </c>
      <c r="J2089" s="3">
        <v>44841</v>
      </c>
      <c r="K2089">
        <v>950</v>
      </c>
      <c r="L2089" t="s">
        <v>8796</v>
      </c>
      <c r="M2089" t="s">
        <v>869</v>
      </c>
      <c r="N2089" t="s">
        <v>8797</v>
      </c>
      <c r="O2089" t="s">
        <v>8798</v>
      </c>
      <c r="P2089" t="s">
        <v>39</v>
      </c>
      <c r="Q2089">
        <v>15</v>
      </c>
      <c r="R2089" t="s">
        <v>40</v>
      </c>
      <c r="S2089" t="s">
        <v>63</v>
      </c>
      <c r="T2089">
        <v>28592</v>
      </c>
      <c r="U2089" s="1">
        <v>45416</v>
      </c>
      <c r="V2089" t="s">
        <v>140</v>
      </c>
      <c r="W2089">
        <v>157139</v>
      </c>
      <c r="X2089" t="s">
        <v>8799</v>
      </c>
      <c r="Y2089">
        <v>428</v>
      </c>
      <c r="Z2089">
        <v>2226</v>
      </c>
      <c r="AA2089">
        <v>5</v>
      </c>
      <c r="AB2089">
        <v>4452</v>
      </c>
      <c r="AC2089">
        <f>Table1_1[[#This Row],[Price]]*Table1_1[[#This Row],[Quantity]]</f>
        <v>11130</v>
      </c>
    </row>
    <row r="2090" spans="1:29" x14ac:dyDescent="0.3">
      <c r="A2090" t="s">
        <v>28</v>
      </c>
      <c r="B2090" t="s">
        <v>29</v>
      </c>
      <c r="C2090" t="s">
        <v>54</v>
      </c>
      <c r="D2090" t="s">
        <v>237</v>
      </c>
      <c r="E2090" t="s">
        <v>46</v>
      </c>
      <c r="F2090" t="s">
        <v>355</v>
      </c>
      <c r="G2090">
        <v>44</v>
      </c>
      <c r="H2090">
        <v>430805</v>
      </c>
      <c r="I2090" t="s">
        <v>58</v>
      </c>
      <c r="J2090" s="3">
        <v>44716</v>
      </c>
      <c r="K2090">
        <v>1000</v>
      </c>
      <c r="L2090" t="s">
        <v>8800</v>
      </c>
      <c r="M2090" t="s">
        <v>747</v>
      </c>
      <c r="N2090" t="s">
        <v>8801</v>
      </c>
      <c r="O2090" t="s">
        <v>8802</v>
      </c>
      <c r="P2090" t="s">
        <v>71</v>
      </c>
      <c r="Q2090">
        <v>18</v>
      </c>
      <c r="R2090" t="s">
        <v>40</v>
      </c>
      <c r="S2090" t="s">
        <v>118</v>
      </c>
      <c r="T2090">
        <v>99030</v>
      </c>
      <c r="U2090" s="1">
        <v>45333</v>
      </c>
      <c r="V2090" t="s">
        <v>119</v>
      </c>
      <c r="W2090">
        <v>692888</v>
      </c>
      <c r="X2090" t="s">
        <v>8803</v>
      </c>
      <c r="Y2090">
        <v>230</v>
      </c>
      <c r="Z2090">
        <v>1849</v>
      </c>
      <c r="AA2090">
        <v>8</v>
      </c>
      <c r="AB2090">
        <v>5916.8</v>
      </c>
      <c r="AC2090">
        <f>Table1_1[[#This Row],[Price]]*Table1_1[[#This Row],[Quantity]]</f>
        <v>14792</v>
      </c>
    </row>
    <row r="2091" spans="1:29" x14ac:dyDescent="0.3">
      <c r="A2091" t="s">
        <v>28</v>
      </c>
      <c r="B2091" t="s">
        <v>29</v>
      </c>
      <c r="C2091" t="s">
        <v>148</v>
      </c>
      <c r="D2091" t="s">
        <v>55</v>
      </c>
      <c r="E2091" t="s">
        <v>56</v>
      </c>
      <c r="F2091" t="s">
        <v>106</v>
      </c>
      <c r="G2091">
        <v>30</v>
      </c>
      <c r="H2091">
        <v>404409</v>
      </c>
      <c r="I2091" t="s">
        <v>58</v>
      </c>
      <c r="J2091" s="3">
        <v>44712</v>
      </c>
      <c r="K2091">
        <v>1400</v>
      </c>
      <c r="L2091" t="s">
        <v>8804</v>
      </c>
      <c r="M2091" t="s">
        <v>244</v>
      </c>
      <c r="N2091" t="s">
        <v>8805</v>
      </c>
      <c r="O2091" t="s">
        <v>8806</v>
      </c>
      <c r="P2091" t="s">
        <v>87</v>
      </c>
      <c r="Q2091">
        <v>18</v>
      </c>
      <c r="R2091" t="s">
        <v>40</v>
      </c>
      <c r="S2091" t="s">
        <v>118</v>
      </c>
      <c r="T2091">
        <v>98941</v>
      </c>
      <c r="U2091" s="1">
        <v>45484</v>
      </c>
      <c r="V2091" t="s">
        <v>126</v>
      </c>
      <c r="W2091">
        <v>761853</v>
      </c>
      <c r="X2091" t="s">
        <v>8807</v>
      </c>
      <c r="Y2091">
        <v>924</v>
      </c>
      <c r="Z2091">
        <v>2338</v>
      </c>
      <c r="AA2091">
        <v>4</v>
      </c>
      <c r="AB2091">
        <v>3740.8</v>
      </c>
      <c r="AC2091">
        <f>Table1_1[[#This Row],[Price]]*Table1_1[[#This Row],[Quantity]]</f>
        <v>9352</v>
      </c>
    </row>
    <row r="2092" spans="1:29" x14ac:dyDescent="0.3">
      <c r="A2092" t="s">
        <v>28</v>
      </c>
      <c r="B2092" t="s">
        <v>29</v>
      </c>
      <c r="C2092" t="s">
        <v>66</v>
      </c>
      <c r="D2092" t="s">
        <v>92</v>
      </c>
      <c r="E2092" t="s">
        <v>32</v>
      </c>
      <c r="F2092" t="s">
        <v>150</v>
      </c>
      <c r="G2092">
        <v>10</v>
      </c>
      <c r="H2092">
        <v>423416</v>
      </c>
      <c r="I2092" t="s">
        <v>34</v>
      </c>
      <c r="J2092" s="3">
        <v>45443</v>
      </c>
      <c r="K2092">
        <v>1400</v>
      </c>
      <c r="L2092" t="s">
        <v>8808</v>
      </c>
      <c r="M2092" t="s">
        <v>2124</v>
      </c>
      <c r="N2092" t="s">
        <v>8809</v>
      </c>
      <c r="O2092" t="s">
        <v>8810</v>
      </c>
      <c r="P2092" t="s">
        <v>71</v>
      </c>
      <c r="Q2092">
        <v>15</v>
      </c>
      <c r="R2092" t="s">
        <v>88</v>
      </c>
      <c r="S2092" t="s">
        <v>63</v>
      </c>
      <c r="T2092">
        <v>86350</v>
      </c>
      <c r="U2092" s="1">
        <v>45444</v>
      </c>
      <c r="V2092" t="s">
        <v>52</v>
      </c>
      <c r="W2092">
        <v>679079</v>
      </c>
      <c r="X2092" t="s">
        <v>8811</v>
      </c>
      <c r="Y2092">
        <v>939</v>
      </c>
      <c r="Z2092">
        <v>2282</v>
      </c>
      <c r="AA2092">
        <v>1</v>
      </c>
      <c r="AB2092">
        <v>912.80000000000007</v>
      </c>
      <c r="AC2092">
        <f>Table1_1[[#This Row],[Price]]*Table1_1[[#This Row],[Quantity]]</f>
        <v>2282</v>
      </c>
    </row>
    <row r="2093" spans="1:29" x14ac:dyDescent="0.3">
      <c r="A2093" t="s">
        <v>28</v>
      </c>
      <c r="B2093" t="s">
        <v>29</v>
      </c>
      <c r="C2093" t="s">
        <v>193</v>
      </c>
      <c r="D2093" t="s">
        <v>98</v>
      </c>
      <c r="E2093" t="s">
        <v>32</v>
      </c>
      <c r="F2093" t="s">
        <v>99</v>
      </c>
      <c r="G2093">
        <v>62</v>
      </c>
      <c r="H2093">
        <v>411769</v>
      </c>
      <c r="I2093" t="s">
        <v>58</v>
      </c>
      <c r="J2093" s="3">
        <v>45303</v>
      </c>
      <c r="K2093">
        <v>950</v>
      </c>
      <c r="L2093" t="s">
        <v>8812</v>
      </c>
      <c r="M2093" t="s">
        <v>596</v>
      </c>
      <c r="N2093" t="s">
        <v>8813</v>
      </c>
      <c r="O2093" t="s">
        <v>8814</v>
      </c>
      <c r="P2093" t="s">
        <v>87</v>
      </c>
      <c r="Q2093">
        <v>17</v>
      </c>
      <c r="R2093" t="s">
        <v>88</v>
      </c>
      <c r="S2093" t="s">
        <v>79</v>
      </c>
      <c r="T2093">
        <v>54421</v>
      </c>
      <c r="U2093" s="1">
        <v>45379</v>
      </c>
      <c r="V2093" t="s">
        <v>72</v>
      </c>
      <c r="W2093">
        <v>628844</v>
      </c>
      <c r="X2093" t="s">
        <v>8815</v>
      </c>
      <c r="Y2093">
        <v>581</v>
      </c>
      <c r="Z2093">
        <v>781</v>
      </c>
      <c r="AA2093">
        <v>8</v>
      </c>
      <c r="AB2093">
        <v>2499.2000000000003</v>
      </c>
      <c r="AC2093">
        <f>Table1_1[[#This Row],[Price]]*Table1_1[[#This Row],[Quantity]]</f>
        <v>6248</v>
      </c>
    </row>
    <row r="2094" spans="1:29" x14ac:dyDescent="0.3">
      <c r="A2094" t="s">
        <v>28</v>
      </c>
      <c r="B2094" t="s">
        <v>29</v>
      </c>
      <c r="C2094" t="s">
        <v>54</v>
      </c>
      <c r="D2094" t="s">
        <v>524</v>
      </c>
      <c r="E2094" t="s">
        <v>56</v>
      </c>
      <c r="F2094" t="s">
        <v>135</v>
      </c>
      <c r="G2094">
        <v>65</v>
      </c>
      <c r="H2094">
        <v>427213</v>
      </c>
      <c r="I2094" t="s">
        <v>34</v>
      </c>
      <c r="J2094" s="3">
        <v>45127</v>
      </c>
      <c r="K2094">
        <v>800</v>
      </c>
      <c r="L2094" t="s">
        <v>8817</v>
      </c>
      <c r="M2094" t="s">
        <v>428</v>
      </c>
      <c r="N2094" t="s">
        <v>8818</v>
      </c>
      <c r="O2094" t="s">
        <v>8819</v>
      </c>
      <c r="P2094" t="s">
        <v>51</v>
      </c>
      <c r="Q2094">
        <v>16</v>
      </c>
      <c r="R2094" t="s">
        <v>88</v>
      </c>
      <c r="S2094" t="s">
        <v>63</v>
      </c>
      <c r="T2094">
        <v>29150</v>
      </c>
      <c r="U2094" s="1">
        <v>45503</v>
      </c>
      <c r="V2094" t="s">
        <v>126</v>
      </c>
      <c r="W2094">
        <v>353682</v>
      </c>
      <c r="X2094" t="s">
        <v>8820</v>
      </c>
      <c r="Y2094">
        <v>860</v>
      </c>
      <c r="Z2094">
        <v>2989</v>
      </c>
      <c r="AA2094">
        <v>3</v>
      </c>
      <c r="AB2094">
        <v>3586.8</v>
      </c>
      <c r="AC2094">
        <f>Table1_1[[#This Row],[Price]]*Table1_1[[#This Row],[Quantity]]</f>
        <v>8967</v>
      </c>
    </row>
    <row r="2095" spans="1:29" x14ac:dyDescent="0.3">
      <c r="A2095" t="s">
        <v>28</v>
      </c>
      <c r="B2095" t="s">
        <v>29</v>
      </c>
      <c r="C2095" t="s">
        <v>54</v>
      </c>
      <c r="D2095" t="s">
        <v>92</v>
      </c>
      <c r="E2095" t="s">
        <v>32</v>
      </c>
      <c r="F2095" t="s">
        <v>135</v>
      </c>
      <c r="G2095">
        <v>90</v>
      </c>
      <c r="H2095">
        <v>431812</v>
      </c>
      <c r="I2095" t="s">
        <v>34</v>
      </c>
      <c r="J2095" s="3">
        <v>45218</v>
      </c>
      <c r="K2095">
        <v>1200</v>
      </c>
      <c r="L2095" t="s">
        <v>7534</v>
      </c>
      <c r="M2095" t="s">
        <v>137</v>
      </c>
      <c r="N2095" t="s">
        <v>8821</v>
      </c>
      <c r="O2095" t="s">
        <v>8822</v>
      </c>
      <c r="P2095" t="s">
        <v>51</v>
      </c>
      <c r="Q2095">
        <v>18</v>
      </c>
      <c r="R2095" t="s">
        <v>88</v>
      </c>
      <c r="S2095" t="s">
        <v>41</v>
      </c>
      <c r="T2095">
        <v>57826</v>
      </c>
      <c r="U2095" s="1">
        <v>45494</v>
      </c>
      <c r="V2095" t="s">
        <v>126</v>
      </c>
      <c r="W2095">
        <v>692713</v>
      </c>
      <c r="X2095" t="s">
        <v>8823</v>
      </c>
      <c r="Y2095">
        <v>683</v>
      </c>
      <c r="Z2095">
        <v>2626</v>
      </c>
      <c r="AA2095">
        <v>2</v>
      </c>
      <c r="AB2095">
        <v>2100.8000000000002</v>
      </c>
      <c r="AC2095">
        <f>Table1_1[[#This Row],[Price]]*Table1_1[[#This Row],[Quantity]]</f>
        <v>5252</v>
      </c>
    </row>
    <row r="2096" spans="1:29" x14ac:dyDescent="0.3">
      <c r="A2096" t="s">
        <v>28</v>
      </c>
      <c r="B2096" t="s">
        <v>29</v>
      </c>
      <c r="C2096" t="s">
        <v>66</v>
      </c>
      <c r="D2096" t="s">
        <v>364</v>
      </c>
      <c r="E2096" t="s">
        <v>32</v>
      </c>
      <c r="F2096" t="s">
        <v>33</v>
      </c>
      <c r="G2096">
        <v>30</v>
      </c>
      <c r="H2096">
        <v>406865</v>
      </c>
      <c r="I2096" t="s">
        <v>58</v>
      </c>
      <c r="J2096" s="3">
        <v>44368</v>
      </c>
      <c r="K2096">
        <v>1200</v>
      </c>
      <c r="L2096" t="s">
        <v>8824</v>
      </c>
      <c r="M2096" t="s">
        <v>1091</v>
      </c>
      <c r="N2096" t="s">
        <v>8825</v>
      </c>
      <c r="O2096" t="s">
        <v>8826</v>
      </c>
      <c r="P2096" t="s">
        <v>39</v>
      </c>
      <c r="Q2096">
        <v>9</v>
      </c>
      <c r="R2096" t="s">
        <v>40</v>
      </c>
      <c r="S2096" t="s">
        <v>63</v>
      </c>
      <c r="T2096">
        <v>83300</v>
      </c>
      <c r="U2096" s="1">
        <v>45384</v>
      </c>
      <c r="V2096" t="s">
        <v>80</v>
      </c>
      <c r="W2096">
        <v>876871</v>
      </c>
      <c r="X2096" t="s">
        <v>8827</v>
      </c>
      <c r="Y2096">
        <v>518</v>
      </c>
      <c r="Z2096">
        <v>1125</v>
      </c>
      <c r="AA2096">
        <v>7</v>
      </c>
      <c r="AB2096">
        <v>3150</v>
      </c>
      <c r="AC2096">
        <f>Table1_1[[#This Row],[Price]]*Table1_1[[#This Row],[Quantity]]</f>
        <v>7875</v>
      </c>
    </row>
    <row r="2097" spans="1:29" x14ac:dyDescent="0.3">
      <c r="A2097" t="s">
        <v>28</v>
      </c>
      <c r="B2097" t="s">
        <v>29</v>
      </c>
      <c r="C2097" t="s">
        <v>44</v>
      </c>
      <c r="D2097" t="s">
        <v>411</v>
      </c>
      <c r="E2097" t="s">
        <v>46</v>
      </c>
      <c r="F2097" t="s">
        <v>106</v>
      </c>
      <c r="G2097">
        <v>10</v>
      </c>
      <c r="H2097">
        <v>434251</v>
      </c>
      <c r="I2097" t="s">
        <v>58</v>
      </c>
      <c r="J2097" s="3">
        <v>44303</v>
      </c>
      <c r="K2097">
        <v>800</v>
      </c>
      <c r="L2097" t="s">
        <v>8828</v>
      </c>
      <c r="M2097" t="s">
        <v>49</v>
      </c>
      <c r="N2097" t="s">
        <v>8829</v>
      </c>
      <c r="O2097" t="s">
        <v>8830</v>
      </c>
      <c r="P2097" t="s">
        <v>71</v>
      </c>
      <c r="Q2097">
        <v>18</v>
      </c>
      <c r="R2097" t="s">
        <v>40</v>
      </c>
      <c r="S2097" t="s">
        <v>79</v>
      </c>
      <c r="T2097">
        <v>91206</v>
      </c>
      <c r="U2097" s="1">
        <v>45417</v>
      </c>
      <c r="V2097" t="s">
        <v>140</v>
      </c>
      <c r="W2097">
        <v>175975</v>
      </c>
      <c r="X2097" t="s">
        <v>8831</v>
      </c>
      <c r="Y2097">
        <v>523</v>
      </c>
      <c r="Z2097">
        <v>813</v>
      </c>
      <c r="AA2097">
        <v>4</v>
      </c>
      <c r="AB2097">
        <v>1300.8000000000002</v>
      </c>
      <c r="AC2097">
        <f>Table1_1[[#This Row],[Price]]*Table1_1[[#This Row],[Quantity]]</f>
        <v>3252</v>
      </c>
    </row>
    <row r="2098" spans="1:29" x14ac:dyDescent="0.3">
      <c r="A2098" t="s">
        <v>28</v>
      </c>
      <c r="B2098" t="s">
        <v>29</v>
      </c>
      <c r="C2098" t="s">
        <v>91</v>
      </c>
      <c r="D2098" t="s">
        <v>220</v>
      </c>
      <c r="E2098" t="s">
        <v>46</v>
      </c>
      <c r="F2098" t="s">
        <v>33</v>
      </c>
      <c r="G2098">
        <v>63</v>
      </c>
      <c r="H2098">
        <v>424332</v>
      </c>
      <c r="I2098" t="s">
        <v>34</v>
      </c>
      <c r="J2098" s="3">
        <v>45079</v>
      </c>
      <c r="K2098">
        <v>1200</v>
      </c>
      <c r="L2098" t="s">
        <v>8833</v>
      </c>
      <c r="M2098" t="s">
        <v>1244</v>
      </c>
      <c r="N2098" t="s">
        <v>8834</v>
      </c>
      <c r="O2098" t="s">
        <v>8835</v>
      </c>
      <c r="P2098" t="s">
        <v>87</v>
      </c>
      <c r="Q2098">
        <v>13</v>
      </c>
      <c r="R2098" t="s">
        <v>40</v>
      </c>
      <c r="S2098" t="s">
        <v>79</v>
      </c>
      <c r="T2098">
        <v>69893</v>
      </c>
      <c r="U2098" s="1">
        <v>45403</v>
      </c>
      <c r="V2098" t="s">
        <v>80</v>
      </c>
      <c r="W2098">
        <v>512938</v>
      </c>
      <c r="X2098" t="s">
        <v>8836</v>
      </c>
      <c r="Y2098">
        <v>951</v>
      </c>
      <c r="Z2098">
        <v>1002</v>
      </c>
      <c r="AA2098">
        <v>1</v>
      </c>
      <c r="AB2098">
        <v>400.8</v>
      </c>
      <c r="AC2098">
        <f>Table1_1[[#This Row],[Price]]*Table1_1[[#This Row],[Quantity]]</f>
        <v>1002</v>
      </c>
    </row>
    <row r="2099" spans="1:29" x14ac:dyDescent="0.3">
      <c r="A2099" t="s">
        <v>28</v>
      </c>
      <c r="B2099" t="s">
        <v>29</v>
      </c>
      <c r="C2099" t="s">
        <v>54</v>
      </c>
      <c r="D2099" t="s">
        <v>149</v>
      </c>
      <c r="E2099" t="s">
        <v>56</v>
      </c>
      <c r="F2099" t="s">
        <v>99</v>
      </c>
      <c r="G2099">
        <v>10</v>
      </c>
      <c r="H2099">
        <v>417968</v>
      </c>
      <c r="I2099" t="s">
        <v>34</v>
      </c>
      <c r="J2099" s="3">
        <v>45280</v>
      </c>
      <c r="K2099">
        <v>1200</v>
      </c>
      <c r="L2099" t="s">
        <v>8837</v>
      </c>
      <c r="M2099" t="s">
        <v>101</v>
      </c>
      <c r="N2099" t="s">
        <v>8838</v>
      </c>
      <c r="O2099" t="s">
        <v>8839</v>
      </c>
      <c r="P2099" t="s">
        <v>51</v>
      </c>
      <c r="Q2099">
        <v>11</v>
      </c>
      <c r="R2099" t="s">
        <v>40</v>
      </c>
      <c r="S2099" t="s">
        <v>41</v>
      </c>
      <c r="T2099">
        <v>99049</v>
      </c>
      <c r="U2099" s="1">
        <v>45591</v>
      </c>
      <c r="V2099" t="s">
        <v>155</v>
      </c>
      <c r="W2099">
        <v>443146</v>
      </c>
      <c r="X2099" t="s">
        <v>8840</v>
      </c>
      <c r="Y2099">
        <v>304</v>
      </c>
      <c r="Z2099">
        <v>503</v>
      </c>
      <c r="AA2099">
        <v>1</v>
      </c>
      <c r="AB2099">
        <v>201.20000000000002</v>
      </c>
      <c r="AC2099">
        <f>Table1_1[[#This Row],[Price]]*Table1_1[[#This Row],[Quantity]]</f>
        <v>503</v>
      </c>
    </row>
    <row r="2100" spans="1:29" x14ac:dyDescent="0.3">
      <c r="A2100" t="s">
        <v>28</v>
      </c>
      <c r="B2100" t="s">
        <v>29</v>
      </c>
      <c r="C2100" t="s">
        <v>193</v>
      </c>
      <c r="D2100" t="s">
        <v>421</v>
      </c>
      <c r="E2100" t="s">
        <v>56</v>
      </c>
      <c r="F2100" t="s">
        <v>33</v>
      </c>
      <c r="G2100">
        <v>40</v>
      </c>
      <c r="H2100">
        <v>407659</v>
      </c>
      <c r="I2100" t="s">
        <v>58</v>
      </c>
      <c r="J2100" s="3">
        <v>44051</v>
      </c>
      <c r="K2100">
        <v>1100</v>
      </c>
      <c r="L2100" t="s">
        <v>8842</v>
      </c>
      <c r="M2100" t="s">
        <v>1118</v>
      </c>
      <c r="N2100" t="s">
        <v>8843</v>
      </c>
      <c r="O2100" t="s">
        <v>8844</v>
      </c>
      <c r="P2100" t="s">
        <v>51</v>
      </c>
      <c r="Q2100">
        <v>19</v>
      </c>
      <c r="R2100" t="s">
        <v>40</v>
      </c>
      <c r="S2100" t="s">
        <v>79</v>
      </c>
      <c r="T2100">
        <v>33941</v>
      </c>
      <c r="U2100" s="1">
        <v>45378</v>
      </c>
      <c r="V2100" t="s">
        <v>72</v>
      </c>
      <c r="W2100">
        <v>371140</v>
      </c>
      <c r="X2100" t="s">
        <v>8845</v>
      </c>
      <c r="Y2100">
        <v>447</v>
      </c>
      <c r="Z2100">
        <v>1626</v>
      </c>
      <c r="AA2100">
        <v>5</v>
      </c>
      <c r="AB2100">
        <v>3252</v>
      </c>
      <c r="AC2100">
        <f>Table1_1[[#This Row],[Price]]*Table1_1[[#This Row],[Quantity]]</f>
        <v>8130</v>
      </c>
    </row>
    <row r="2101" spans="1:29" x14ac:dyDescent="0.3">
      <c r="A2101" t="s">
        <v>28</v>
      </c>
      <c r="B2101" t="s">
        <v>29</v>
      </c>
      <c r="C2101" t="s">
        <v>193</v>
      </c>
      <c r="D2101" t="s">
        <v>134</v>
      </c>
      <c r="E2101" t="s">
        <v>32</v>
      </c>
      <c r="F2101" t="s">
        <v>47</v>
      </c>
      <c r="G2101">
        <v>39</v>
      </c>
      <c r="H2101">
        <v>426965</v>
      </c>
      <c r="I2101" t="s">
        <v>58</v>
      </c>
      <c r="J2101" s="3">
        <v>45378</v>
      </c>
      <c r="K2101">
        <v>1400</v>
      </c>
      <c r="L2101" t="s">
        <v>8846</v>
      </c>
      <c r="M2101" t="s">
        <v>596</v>
      </c>
      <c r="N2101" t="s">
        <v>8847</v>
      </c>
      <c r="O2101" t="s">
        <v>8848</v>
      </c>
      <c r="P2101" t="s">
        <v>87</v>
      </c>
      <c r="Q2101">
        <v>20</v>
      </c>
      <c r="R2101" t="s">
        <v>40</v>
      </c>
      <c r="S2101" t="s">
        <v>63</v>
      </c>
      <c r="T2101">
        <v>43572</v>
      </c>
      <c r="U2101" s="1">
        <v>45585</v>
      </c>
      <c r="V2101" t="s">
        <v>155</v>
      </c>
      <c r="W2101">
        <v>285027</v>
      </c>
      <c r="X2101" t="s">
        <v>8849</v>
      </c>
      <c r="Y2101">
        <v>987</v>
      </c>
      <c r="Z2101">
        <v>2755</v>
      </c>
      <c r="AA2101">
        <v>6</v>
      </c>
      <c r="AB2101">
        <v>6612</v>
      </c>
      <c r="AC2101">
        <f>Table1_1[[#This Row],[Price]]*Table1_1[[#This Row],[Quantity]]</f>
        <v>16530</v>
      </c>
    </row>
    <row r="2102" spans="1:29" x14ac:dyDescent="0.3">
      <c r="A2102" t="s">
        <v>28</v>
      </c>
      <c r="B2102" t="s">
        <v>29</v>
      </c>
      <c r="C2102" t="s">
        <v>193</v>
      </c>
      <c r="D2102" t="s">
        <v>142</v>
      </c>
      <c r="E2102" t="s">
        <v>32</v>
      </c>
      <c r="F2102" t="s">
        <v>99</v>
      </c>
      <c r="G2102">
        <v>48</v>
      </c>
      <c r="H2102">
        <v>422436</v>
      </c>
      <c r="I2102" t="s">
        <v>34</v>
      </c>
      <c r="J2102" s="3">
        <v>44453</v>
      </c>
      <c r="K2102">
        <v>1000</v>
      </c>
      <c r="L2102" t="s">
        <v>8850</v>
      </c>
      <c r="M2102" t="s">
        <v>895</v>
      </c>
      <c r="N2102" t="s">
        <v>8851</v>
      </c>
      <c r="O2102" t="s">
        <v>8852</v>
      </c>
      <c r="P2102" t="s">
        <v>87</v>
      </c>
      <c r="Q2102">
        <v>10</v>
      </c>
      <c r="R2102" t="s">
        <v>88</v>
      </c>
      <c r="S2102" t="s">
        <v>63</v>
      </c>
      <c r="T2102">
        <v>25983</v>
      </c>
      <c r="U2102" s="1">
        <v>45442</v>
      </c>
      <c r="V2102" t="s">
        <v>140</v>
      </c>
      <c r="W2102">
        <v>853680</v>
      </c>
      <c r="X2102" t="s">
        <v>8853</v>
      </c>
      <c r="Y2102">
        <v>811</v>
      </c>
      <c r="Z2102">
        <v>2875</v>
      </c>
      <c r="AA2102">
        <v>2</v>
      </c>
      <c r="AB2102">
        <v>2300</v>
      </c>
      <c r="AC2102">
        <f>Table1_1[[#This Row],[Price]]*Table1_1[[#This Row],[Quantity]]</f>
        <v>5750</v>
      </c>
    </row>
    <row r="2103" spans="1:29" x14ac:dyDescent="0.3">
      <c r="A2103" t="s">
        <v>28</v>
      </c>
      <c r="B2103" t="s">
        <v>29</v>
      </c>
      <c r="C2103" t="s">
        <v>30</v>
      </c>
      <c r="D2103" t="s">
        <v>74</v>
      </c>
      <c r="E2103" t="s">
        <v>32</v>
      </c>
      <c r="F2103" t="s">
        <v>83</v>
      </c>
      <c r="G2103">
        <v>25</v>
      </c>
      <c r="H2103">
        <v>418093</v>
      </c>
      <c r="I2103" t="s">
        <v>58</v>
      </c>
      <c r="J2103" s="3">
        <v>44328</v>
      </c>
      <c r="K2103">
        <v>1400</v>
      </c>
      <c r="L2103" t="s">
        <v>8854</v>
      </c>
      <c r="M2103" t="s">
        <v>137</v>
      </c>
      <c r="N2103" t="s">
        <v>8855</v>
      </c>
      <c r="O2103" t="s">
        <v>8856</v>
      </c>
      <c r="P2103" t="s">
        <v>51</v>
      </c>
      <c r="Q2103">
        <v>16</v>
      </c>
      <c r="R2103" t="s">
        <v>88</v>
      </c>
      <c r="S2103" t="s">
        <v>118</v>
      </c>
      <c r="T2103">
        <v>74607</v>
      </c>
      <c r="U2103" s="1">
        <v>45520</v>
      </c>
      <c r="V2103" t="s">
        <v>64</v>
      </c>
      <c r="W2103">
        <v>904085</v>
      </c>
      <c r="X2103" t="s">
        <v>8857</v>
      </c>
      <c r="Y2103">
        <v>236</v>
      </c>
      <c r="Z2103">
        <v>1731</v>
      </c>
      <c r="AA2103">
        <v>4</v>
      </c>
      <c r="AB2103">
        <v>2769.6000000000004</v>
      </c>
      <c r="AC2103">
        <f>Table1_1[[#This Row],[Price]]*Table1_1[[#This Row],[Quantity]]</f>
        <v>6924</v>
      </c>
    </row>
    <row r="2104" spans="1:29" x14ac:dyDescent="0.3">
      <c r="A2104" t="s">
        <v>28</v>
      </c>
      <c r="B2104" t="s">
        <v>29</v>
      </c>
      <c r="C2104" t="s">
        <v>66</v>
      </c>
      <c r="D2104" t="s">
        <v>142</v>
      </c>
      <c r="E2104" t="s">
        <v>32</v>
      </c>
      <c r="F2104" t="s">
        <v>150</v>
      </c>
      <c r="G2104">
        <v>23</v>
      </c>
      <c r="H2104">
        <v>415120</v>
      </c>
      <c r="I2104" t="s">
        <v>34</v>
      </c>
      <c r="J2104" s="3">
        <v>45289</v>
      </c>
      <c r="K2104">
        <v>800</v>
      </c>
      <c r="L2104" t="s">
        <v>8859</v>
      </c>
      <c r="M2104" t="s">
        <v>856</v>
      </c>
      <c r="N2104" t="s">
        <v>8860</v>
      </c>
      <c r="O2104" t="s">
        <v>8861</v>
      </c>
      <c r="P2104" t="s">
        <v>71</v>
      </c>
      <c r="Q2104">
        <v>6</v>
      </c>
      <c r="R2104" t="s">
        <v>40</v>
      </c>
      <c r="S2104" t="s">
        <v>41</v>
      </c>
      <c r="T2104">
        <v>55009</v>
      </c>
      <c r="U2104" s="1">
        <v>45613</v>
      </c>
      <c r="V2104" t="s">
        <v>42</v>
      </c>
      <c r="W2104">
        <v>483424</v>
      </c>
      <c r="X2104" t="s">
        <v>8862</v>
      </c>
      <c r="Y2104">
        <v>663</v>
      </c>
      <c r="Z2104">
        <v>2070</v>
      </c>
      <c r="AA2104">
        <v>8</v>
      </c>
      <c r="AB2104">
        <v>6624</v>
      </c>
      <c r="AC2104">
        <f>Table1_1[[#This Row],[Price]]*Table1_1[[#This Row],[Quantity]]</f>
        <v>16560</v>
      </c>
    </row>
    <row r="2105" spans="1:29" x14ac:dyDescent="0.3">
      <c r="A2105" t="s">
        <v>28</v>
      </c>
      <c r="B2105" t="s">
        <v>29</v>
      </c>
      <c r="C2105" t="s">
        <v>66</v>
      </c>
      <c r="D2105" t="s">
        <v>92</v>
      </c>
      <c r="E2105" t="s">
        <v>46</v>
      </c>
      <c r="F2105" t="s">
        <v>106</v>
      </c>
      <c r="G2105">
        <v>25</v>
      </c>
      <c r="H2105">
        <v>407080</v>
      </c>
      <c r="I2105" t="s">
        <v>58</v>
      </c>
      <c r="J2105" s="3">
        <v>44969</v>
      </c>
      <c r="K2105">
        <v>1400</v>
      </c>
      <c r="L2105" t="s">
        <v>8863</v>
      </c>
      <c r="M2105" t="s">
        <v>222</v>
      </c>
      <c r="N2105" t="s">
        <v>8864</v>
      </c>
      <c r="O2105" t="s">
        <v>8865</v>
      </c>
      <c r="P2105" t="s">
        <v>51</v>
      </c>
      <c r="Q2105">
        <v>6</v>
      </c>
      <c r="R2105" t="s">
        <v>40</v>
      </c>
      <c r="S2105" t="s">
        <v>79</v>
      </c>
      <c r="T2105">
        <v>47332</v>
      </c>
      <c r="U2105" s="1">
        <v>45580</v>
      </c>
      <c r="V2105" t="s">
        <v>155</v>
      </c>
      <c r="W2105">
        <v>995144</v>
      </c>
      <c r="X2105" t="s">
        <v>8866</v>
      </c>
      <c r="Y2105">
        <v>728</v>
      </c>
      <c r="Z2105">
        <v>2791</v>
      </c>
      <c r="AA2105">
        <v>3</v>
      </c>
      <c r="AB2105">
        <v>3349.2000000000003</v>
      </c>
      <c r="AC2105">
        <f>Table1_1[[#This Row],[Price]]*Table1_1[[#This Row],[Quantity]]</f>
        <v>8373</v>
      </c>
    </row>
    <row r="2106" spans="1:29" x14ac:dyDescent="0.3">
      <c r="A2106" t="s">
        <v>28</v>
      </c>
      <c r="B2106" t="s">
        <v>29</v>
      </c>
      <c r="C2106" t="s">
        <v>54</v>
      </c>
      <c r="D2106" t="s">
        <v>220</v>
      </c>
      <c r="E2106" t="s">
        <v>56</v>
      </c>
      <c r="F2106" t="s">
        <v>57</v>
      </c>
      <c r="G2106">
        <v>13</v>
      </c>
      <c r="H2106">
        <v>426658</v>
      </c>
      <c r="I2106" t="s">
        <v>58</v>
      </c>
      <c r="J2106" s="3">
        <v>44874</v>
      </c>
      <c r="K2106">
        <v>1000</v>
      </c>
      <c r="L2106" t="s">
        <v>8868</v>
      </c>
      <c r="M2106" t="s">
        <v>172</v>
      </c>
      <c r="N2106" t="s">
        <v>8869</v>
      </c>
      <c r="O2106" t="s">
        <v>8870</v>
      </c>
      <c r="P2106" t="s">
        <v>39</v>
      </c>
      <c r="Q2106">
        <v>5</v>
      </c>
      <c r="R2106" t="s">
        <v>40</v>
      </c>
      <c r="S2106" t="s">
        <v>118</v>
      </c>
      <c r="T2106">
        <v>98334</v>
      </c>
      <c r="U2106" s="1">
        <v>45465</v>
      </c>
      <c r="V2106" t="s">
        <v>52</v>
      </c>
      <c r="W2106">
        <v>108721</v>
      </c>
      <c r="X2106" t="s">
        <v>8871</v>
      </c>
      <c r="Y2106">
        <v>884</v>
      </c>
      <c r="Z2106">
        <v>1456</v>
      </c>
      <c r="AA2106">
        <v>2</v>
      </c>
      <c r="AB2106">
        <v>1164.8</v>
      </c>
      <c r="AC2106">
        <f>Table1_1[[#This Row],[Price]]*Table1_1[[#This Row],[Quantity]]</f>
        <v>2912</v>
      </c>
    </row>
    <row r="2107" spans="1:29" x14ac:dyDescent="0.3">
      <c r="A2107" t="s">
        <v>28</v>
      </c>
      <c r="B2107" t="s">
        <v>29</v>
      </c>
      <c r="C2107" t="s">
        <v>91</v>
      </c>
      <c r="D2107" t="s">
        <v>74</v>
      </c>
      <c r="E2107" t="s">
        <v>32</v>
      </c>
      <c r="F2107" t="s">
        <v>33</v>
      </c>
      <c r="G2107">
        <v>2</v>
      </c>
      <c r="H2107">
        <v>402427</v>
      </c>
      <c r="I2107" t="s">
        <v>34</v>
      </c>
      <c r="J2107" s="3">
        <v>44272</v>
      </c>
      <c r="K2107">
        <v>1200</v>
      </c>
      <c r="L2107" t="s">
        <v>8872</v>
      </c>
      <c r="M2107" t="s">
        <v>417</v>
      </c>
      <c r="N2107" t="s">
        <v>8873</v>
      </c>
      <c r="O2107" t="s">
        <v>8874</v>
      </c>
      <c r="P2107" t="s">
        <v>39</v>
      </c>
      <c r="Q2107">
        <v>19</v>
      </c>
      <c r="R2107" t="s">
        <v>40</v>
      </c>
      <c r="S2107" t="s">
        <v>118</v>
      </c>
      <c r="T2107">
        <v>96568</v>
      </c>
      <c r="U2107" s="1">
        <v>45628</v>
      </c>
      <c r="V2107" t="s">
        <v>259</v>
      </c>
      <c r="W2107">
        <v>612413</v>
      </c>
      <c r="X2107" t="s">
        <v>8875</v>
      </c>
      <c r="Y2107">
        <v>294</v>
      </c>
      <c r="Z2107">
        <v>1527</v>
      </c>
      <c r="AA2107">
        <v>5</v>
      </c>
      <c r="AB2107">
        <v>3054</v>
      </c>
      <c r="AC2107">
        <f>Table1_1[[#This Row],[Price]]*Table1_1[[#This Row],[Quantity]]</f>
        <v>7635</v>
      </c>
    </row>
    <row r="2108" spans="1:29" x14ac:dyDescent="0.3">
      <c r="A2108" t="s">
        <v>28</v>
      </c>
      <c r="B2108" t="s">
        <v>29</v>
      </c>
      <c r="C2108" t="s">
        <v>148</v>
      </c>
      <c r="D2108" t="s">
        <v>364</v>
      </c>
      <c r="E2108" t="s">
        <v>32</v>
      </c>
      <c r="F2108" t="s">
        <v>150</v>
      </c>
      <c r="G2108">
        <v>30</v>
      </c>
      <c r="H2108">
        <v>431982</v>
      </c>
      <c r="I2108" t="s">
        <v>58</v>
      </c>
      <c r="J2108" s="3">
        <v>44581</v>
      </c>
      <c r="K2108">
        <v>950</v>
      </c>
      <c r="L2108" t="s">
        <v>8876</v>
      </c>
      <c r="M2108" t="s">
        <v>1244</v>
      </c>
      <c r="N2108" t="s">
        <v>8877</v>
      </c>
      <c r="O2108" t="s">
        <v>8878</v>
      </c>
      <c r="P2108" t="s">
        <v>87</v>
      </c>
      <c r="Q2108">
        <v>6</v>
      </c>
      <c r="R2108" t="s">
        <v>88</v>
      </c>
      <c r="S2108" t="s">
        <v>41</v>
      </c>
      <c r="T2108">
        <v>12884</v>
      </c>
      <c r="U2108" s="1">
        <v>45579</v>
      </c>
      <c r="V2108" t="s">
        <v>155</v>
      </c>
      <c r="W2108">
        <v>316084</v>
      </c>
      <c r="X2108" t="s">
        <v>8879</v>
      </c>
      <c r="Y2108">
        <v>643</v>
      </c>
      <c r="Z2108">
        <v>1614</v>
      </c>
      <c r="AA2108">
        <v>3</v>
      </c>
      <c r="AB2108">
        <v>1936.8000000000002</v>
      </c>
      <c r="AC2108">
        <f>Table1_1[[#This Row],[Price]]*Table1_1[[#This Row],[Quantity]]</f>
        <v>4842</v>
      </c>
    </row>
    <row r="2109" spans="1:29" x14ac:dyDescent="0.3">
      <c r="A2109" t="s">
        <v>28</v>
      </c>
      <c r="B2109" t="s">
        <v>29</v>
      </c>
      <c r="C2109" t="s">
        <v>30</v>
      </c>
      <c r="D2109" t="s">
        <v>182</v>
      </c>
      <c r="E2109" t="s">
        <v>46</v>
      </c>
      <c r="F2109" t="s">
        <v>175</v>
      </c>
      <c r="G2109">
        <v>35</v>
      </c>
      <c r="H2109">
        <v>426366</v>
      </c>
      <c r="I2109" t="s">
        <v>58</v>
      </c>
      <c r="J2109" s="3">
        <v>45410</v>
      </c>
      <c r="K2109">
        <v>1300</v>
      </c>
      <c r="L2109" t="s">
        <v>8881</v>
      </c>
      <c r="M2109" t="s">
        <v>60</v>
      </c>
      <c r="N2109" t="s">
        <v>8882</v>
      </c>
      <c r="O2109" t="s">
        <v>8883</v>
      </c>
      <c r="P2109" t="s">
        <v>87</v>
      </c>
      <c r="Q2109">
        <v>15</v>
      </c>
      <c r="R2109" t="s">
        <v>40</v>
      </c>
      <c r="S2109" t="s">
        <v>79</v>
      </c>
      <c r="T2109">
        <v>43893</v>
      </c>
      <c r="U2109" s="1">
        <v>45323</v>
      </c>
      <c r="V2109" t="s">
        <v>119</v>
      </c>
      <c r="W2109">
        <v>555723</v>
      </c>
      <c r="X2109" t="s">
        <v>8884</v>
      </c>
      <c r="Y2109">
        <v>608</v>
      </c>
      <c r="Z2109">
        <v>2331</v>
      </c>
      <c r="AA2109">
        <v>2</v>
      </c>
      <c r="AB2109">
        <v>1864.8000000000002</v>
      </c>
      <c r="AC2109">
        <f>Table1_1[[#This Row],[Price]]*Table1_1[[#This Row],[Quantity]]</f>
        <v>4662</v>
      </c>
    </row>
    <row r="2110" spans="1:29" x14ac:dyDescent="0.3">
      <c r="A2110" t="s">
        <v>28</v>
      </c>
      <c r="B2110" t="s">
        <v>29</v>
      </c>
      <c r="C2110" t="s">
        <v>30</v>
      </c>
      <c r="D2110" t="s">
        <v>442</v>
      </c>
      <c r="E2110" t="s">
        <v>56</v>
      </c>
      <c r="F2110" t="s">
        <v>47</v>
      </c>
      <c r="G2110">
        <v>39</v>
      </c>
      <c r="H2110">
        <v>428684</v>
      </c>
      <c r="I2110" t="s">
        <v>34</v>
      </c>
      <c r="J2110" s="3">
        <v>44658</v>
      </c>
      <c r="K2110">
        <v>950</v>
      </c>
      <c r="L2110" t="s">
        <v>8886</v>
      </c>
      <c r="M2110" t="s">
        <v>177</v>
      </c>
      <c r="N2110" t="s">
        <v>8887</v>
      </c>
      <c r="O2110" t="s">
        <v>8888</v>
      </c>
      <c r="P2110" t="s">
        <v>39</v>
      </c>
      <c r="Q2110">
        <v>4</v>
      </c>
      <c r="R2110" t="s">
        <v>40</v>
      </c>
      <c r="S2110" t="s">
        <v>63</v>
      </c>
      <c r="T2110">
        <v>74649</v>
      </c>
      <c r="U2110" s="1">
        <v>45623</v>
      </c>
      <c r="V2110" t="s">
        <v>42</v>
      </c>
      <c r="W2110">
        <v>281201</v>
      </c>
      <c r="X2110" t="s">
        <v>8889</v>
      </c>
      <c r="Y2110">
        <v>735</v>
      </c>
      <c r="Z2110">
        <v>1885</v>
      </c>
      <c r="AA2110">
        <v>1</v>
      </c>
      <c r="AB2110">
        <v>754</v>
      </c>
      <c r="AC2110">
        <f>Table1_1[[#This Row],[Price]]*Table1_1[[#This Row],[Quantity]]</f>
        <v>1885</v>
      </c>
    </row>
    <row r="2111" spans="1:29" x14ac:dyDescent="0.3">
      <c r="A2111" t="s">
        <v>28</v>
      </c>
      <c r="B2111" t="s">
        <v>29</v>
      </c>
      <c r="C2111" t="s">
        <v>157</v>
      </c>
      <c r="D2111" t="s">
        <v>421</v>
      </c>
      <c r="E2111" t="s">
        <v>46</v>
      </c>
      <c r="F2111" t="s">
        <v>355</v>
      </c>
      <c r="G2111">
        <v>34</v>
      </c>
      <c r="H2111">
        <v>407092</v>
      </c>
      <c r="I2111" t="s">
        <v>34</v>
      </c>
      <c r="J2111" s="3">
        <v>45340</v>
      </c>
      <c r="K2111">
        <v>1000</v>
      </c>
      <c r="L2111" t="s">
        <v>8890</v>
      </c>
      <c r="M2111" t="s">
        <v>670</v>
      </c>
      <c r="N2111" t="s">
        <v>8891</v>
      </c>
      <c r="O2111" t="s">
        <v>8892</v>
      </c>
      <c r="P2111" t="s">
        <v>51</v>
      </c>
      <c r="Q2111">
        <v>19</v>
      </c>
      <c r="R2111" t="s">
        <v>40</v>
      </c>
      <c r="S2111" t="s">
        <v>63</v>
      </c>
      <c r="T2111">
        <v>98854</v>
      </c>
      <c r="U2111" s="1">
        <v>45321</v>
      </c>
      <c r="V2111" t="s">
        <v>111</v>
      </c>
      <c r="W2111">
        <v>289997</v>
      </c>
      <c r="X2111" t="s">
        <v>8893</v>
      </c>
      <c r="Y2111">
        <v>702</v>
      </c>
      <c r="Z2111">
        <v>715</v>
      </c>
      <c r="AA2111">
        <v>2</v>
      </c>
      <c r="AB2111">
        <v>572</v>
      </c>
      <c r="AC2111">
        <f>Table1_1[[#This Row],[Price]]*Table1_1[[#This Row],[Quantity]]</f>
        <v>1430</v>
      </c>
    </row>
    <row r="2112" spans="1:29" x14ac:dyDescent="0.3">
      <c r="A2112" t="s">
        <v>28</v>
      </c>
      <c r="B2112" t="s">
        <v>29</v>
      </c>
      <c r="C2112" t="s">
        <v>30</v>
      </c>
      <c r="D2112" t="s">
        <v>621</v>
      </c>
      <c r="E2112" t="s">
        <v>46</v>
      </c>
      <c r="F2112" t="s">
        <v>150</v>
      </c>
      <c r="G2112">
        <v>66</v>
      </c>
      <c r="H2112">
        <v>411167</v>
      </c>
      <c r="I2112" t="s">
        <v>34</v>
      </c>
      <c r="J2112" s="3">
        <v>45322</v>
      </c>
      <c r="K2112">
        <v>1400</v>
      </c>
      <c r="L2112" t="s">
        <v>8894</v>
      </c>
      <c r="M2112" t="s">
        <v>137</v>
      </c>
      <c r="N2112" t="s">
        <v>8895</v>
      </c>
      <c r="O2112">
        <v>-3488</v>
      </c>
      <c r="P2112" t="s">
        <v>87</v>
      </c>
      <c r="Q2112">
        <v>16</v>
      </c>
      <c r="R2112" t="s">
        <v>88</v>
      </c>
      <c r="S2112" t="s">
        <v>118</v>
      </c>
      <c r="T2112">
        <v>45916</v>
      </c>
      <c r="U2112" s="1">
        <v>45443</v>
      </c>
      <c r="V2112" t="s">
        <v>140</v>
      </c>
      <c r="W2112">
        <v>336795</v>
      </c>
      <c r="X2112" t="s">
        <v>8896</v>
      </c>
      <c r="Y2112">
        <v>714</v>
      </c>
      <c r="Z2112">
        <v>2402</v>
      </c>
      <c r="AA2112">
        <v>8</v>
      </c>
      <c r="AB2112">
        <v>7686.4000000000015</v>
      </c>
      <c r="AC2112">
        <f>Table1_1[[#This Row],[Price]]*Table1_1[[#This Row],[Quantity]]</f>
        <v>19216</v>
      </c>
    </row>
    <row r="2113" spans="1:29" x14ac:dyDescent="0.3">
      <c r="A2113" t="s">
        <v>28</v>
      </c>
      <c r="B2113" t="s">
        <v>29</v>
      </c>
      <c r="C2113" t="s">
        <v>157</v>
      </c>
      <c r="D2113" t="s">
        <v>637</v>
      </c>
      <c r="E2113" t="s">
        <v>32</v>
      </c>
      <c r="F2113" t="s">
        <v>99</v>
      </c>
      <c r="G2113">
        <v>50</v>
      </c>
      <c r="H2113">
        <v>427165</v>
      </c>
      <c r="I2113" t="s">
        <v>58</v>
      </c>
      <c r="J2113" s="3">
        <v>44873</v>
      </c>
      <c r="K2113">
        <v>800</v>
      </c>
      <c r="L2113" t="s">
        <v>8898</v>
      </c>
      <c r="M2113" t="s">
        <v>49</v>
      </c>
      <c r="N2113" t="s">
        <v>8899</v>
      </c>
      <c r="O2113" t="s">
        <v>8900</v>
      </c>
      <c r="P2113" t="s">
        <v>51</v>
      </c>
      <c r="Q2113">
        <v>12</v>
      </c>
      <c r="R2113" t="s">
        <v>88</v>
      </c>
      <c r="S2113" t="s">
        <v>63</v>
      </c>
      <c r="T2113">
        <v>74243</v>
      </c>
      <c r="U2113" s="1">
        <v>45519</v>
      </c>
      <c r="V2113" t="s">
        <v>64</v>
      </c>
      <c r="W2113">
        <v>679754</v>
      </c>
      <c r="X2113" t="s">
        <v>8901</v>
      </c>
      <c r="Y2113">
        <v>620</v>
      </c>
      <c r="Z2113">
        <v>2305</v>
      </c>
      <c r="AA2113">
        <v>8</v>
      </c>
      <c r="AB2113">
        <v>7376</v>
      </c>
      <c r="AC2113">
        <f>Table1_1[[#This Row],[Price]]*Table1_1[[#This Row],[Quantity]]</f>
        <v>18440</v>
      </c>
    </row>
    <row r="2114" spans="1:29" x14ac:dyDescent="0.3">
      <c r="A2114" t="s">
        <v>28</v>
      </c>
      <c r="B2114" t="s">
        <v>29</v>
      </c>
      <c r="C2114" t="s">
        <v>44</v>
      </c>
      <c r="D2114" t="s">
        <v>98</v>
      </c>
      <c r="E2114" t="s">
        <v>56</v>
      </c>
      <c r="F2114" t="s">
        <v>33</v>
      </c>
      <c r="G2114">
        <v>97</v>
      </c>
      <c r="H2114">
        <v>417827</v>
      </c>
      <c r="I2114" t="s">
        <v>34</v>
      </c>
      <c r="J2114" s="3">
        <v>44325</v>
      </c>
      <c r="K2114">
        <v>1200</v>
      </c>
      <c r="L2114" t="s">
        <v>8902</v>
      </c>
      <c r="M2114" t="s">
        <v>605</v>
      </c>
      <c r="N2114" t="s">
        <v>8903</v>
      </c>
      <c r="O2114" t="s">
        <v>8904</v>
      </c>
      <c r="P2114" t="s">
        <v>51</v>
      </c>
      <c r="Q2114">
        <v>15</v>
      </c>
      <c r="R2114" t="s">
        <v>88</v>
      </c>
      <c r="S2114" t="s">
        <v>79</v>
      </c>
      <c r="T2114">
        <v>73780</v>
      </c>
      <c r="U2114" s="1">
        <v>45394</v>
      </c>
      <c r="V2114" t="s">
        <v>80</v>
      </c>
      <c r="W2114">
        <v>817190</v>
      </c>
      <c r="X2114" t="s">
        <v>8905</v>
      </c>
      <c r="Y2114">
        <v>865</v>
      </c>
      <c r="Z2114">
        <v>590</v>
      </c>
      <c r="AA2114">
        <v>5</v>
      </c>
      <c r="AB2114">
        <v>1180</v>
      </c>
      <c r="AC2114">
        <f>Table1_1[[#This Row],[Price]]*Table1_1[[#This Row],[Quantity]]</f>
        <v>2950</v>
      </c>
    </row>
    <row r="2115" spans="1:29" x14ac:dyDescent="0.3">
      <c r="A2115" t="s">
        <v>28</v>
      </c>
      <c r="B2115" t="s">
        <v>29</v>
      </c>
      <c r="C2115" t="s">
        <v>91</v>
      </c>
      <c r="D2115" t="s">
        <v>149</v>
      </c>
      <c r="E2115" t="s">
        <v>32</v>
      </c>
      <c r="F2115" t="s">
        <v>83</v>
      </c>
      <c r="G2115">
        <v>90</v>
      </c>
      <c r="H2115">
        <v>411189</v>
      </c>
      <c r="I2115" t="s">
        <v>34</v>
      </c>
      <c r="J2115" s="3">
        <v>44478</v>
      </c>
      <c r="K2115">
        <v>1100</v>
      </c>
      <c r="L2115" t="s">
        <v>768</v>
      </c>
      <c r="M2115" t="s">
        <v>60</v>
      </c>
      <c r="N2115" t="s">
        <v>8906</v>
      </c>
      <c r="O2115" t="s">
        <v>8907</v>
      </c>
      <c r="P2115" t="s">
        <v>51</v>
      </c>
      <c r="Q2115">
        <v>6</v>
      </c>
      <c r="R2115" t="s">
        <v>88</v>
      </c>
      <c r="S2115" t="s">
        <v>41</v>
      </c>
      <c r="T2115">
        <v>87025</v>
      </c>
      <c r="U2115" s="1">
        <v>45584</v>
      </c>
      <c r="V2115" t="s">
        <v>155</v>
      </c>
      <c r="W2115">
        <v>521027</v>
      </c>
      <c r="X2115" t="s">
        <v>8908</v>
      </c>
      <c r="Y2115">
        <v>289</v>
      </c>
      <c r="Z2115">
        <v>859</v>
      </c>
      <c r="AA2115">
        <v>1</v>
      </c>
      <c r="AB2115">
        <v>343.6</v>
      </c>
      <c r="AC2115">
        <f>Table1_1[[#This Row],[Price]]*Table1_1[[#This Row],[Quantity]]</f>
        <v>859</v>
      </c>
    </row>
    <row r="2116" spans="1:29" x14ac:dyDescent="0.3">
      <c r="A2116" t="s">
        <v>28</v>
      </c>
      <c r="B2116" t="s">
        <v>29</v>
      </c>
      <c r="C2116" t="s">
        <v>157</v>
      </c>
      <c r="D2116" t="s">
        <v>511</v>
      </c>
      <c r="E2116" t="s">
        <v>46</v>
      </c>
      <c r="F2116" t="s">
        <v>355</v>
      </c>
      <c r="G2116">
        <v>15</v>
      </c>
      <c r="H2116">
        <v>401363</v>
      </c>
      <c r="I2116" t="s">
        <v>58</v>
      </c>
      <c r="J2116" s="3">
        <v>45478</v>
      </c>
      <c r="K2116">
        <v>1000</v>
      </c>
      <c r="L2116" t="s">
        <v>8909</v>
      </c>
      <c r="M2116" t="s">
        <v>293</v>
      </c>
      <c r="N2116" t="s">
        <v>8910</v>
      </c>
      <c r="O2116" t="s">
        <v>8911</v>
      </c>
      <c r="P2116" t="s">
        <v>51</v>
      </c>
      <c r="Q2116">
        <v>16</v>
      </c>
      <c r="R2116" t="s">
        <v>40</v>
      </c>
      <c r="S2116" t="s">
        <v>41</v>
      </c>
      <c r="T2116">
        <v>15885</v>
      </c>
      <c r="U2116" s="1">
        <v>45330</v>
      </c>
      <c r="V2116" t="s">
        <v>119</v>
      </c>
      <c r="W2116">
        <v>129722</v>
      </c>
      <c r="X2116" t="s">
        <v>8912</v>
      </c>
      <c r="Y2116">
        <v>791</v>
      </c>
      <c r="Z2116">
        <v>1536</v>
      </c>
      <c r="AA2116">
        <v>4</v>
      </c>
      <c r="AB2116">
        <v>2457.6000000000004</v>
      </c>
      <c r="AC2116">
        <f>Table1_1[[#This Row],[Price]]*Table1_1[[#This Row],[Quantity]]</f>
        <v>6144</v>
      </c>
    </row>
    <row r="2117" spans="1:29" x14ac:dyDescent="0.3">
      <c r="A2117" t="s">
        <v>28</v>
      </c>
      <c r="B2117" t="s">
        <v>29</v>
      </c>
      <c r="C2117" t="s">
        <v>157</v>
      </c>
      <c r="D2117" t="s">
        <v>467</v>
      </c>
      <c r="E2117" t="s">
        <v>32</v>
      </c>
      <c r="F2117" t="s">
        <v>150</v>
      </c>
      <c r="G2117">
        <v>43</v>
      </c>
      <c r="H2117">
        <v>409580</v>
      </c>
      <c r="I2117" t="s">
        <v>34</v>
      </c>
      <c r="J2117" s="3">
        <v>45549</v>
      </c>
      <c r="K2117">
        <v>1300</v>
      </c>
      <c r="L2117" t="s">
        <v>8914</v>
      </c>
      <c r="M2117" t="s">
        <v>101</v>
      </c>
      <c r="N2117" t="s">
        <v>8915</v>
      </c>
      <c r="O2117" t="s">
        <v>8916</v>
      </c>
      <c r="P2117" t="s">
        <v>87</v>
      </c>
      <c r="Q2117">
        <v>6</v>
      </c>
      <c r="R2117" t="s">
        <v>40</v>
      </c>
      <c r="S2117" t="s">
        <v>118</v>
      </c>
      <c r="T2117">
        <v>14514</v>
      </c>
      <c r="U2117" s="1">
        <v>45450</v>
      </c>
      <c r="V2117" t="s">
        <v>52</v>
      </c>
      <c r="W2117">
        <v>963523</v>
      </c>
      <c r="X2117" t="s">
        <v>8917</v>
      </c>
      <c r="Y2117">
        <v>571</v>
      </c>
      <c r="Z2117">
        <v>1923</v>
      </c>
      <c r="AA2117">
        <v>2</v>
      </c>
      <c r="AB2117">
        <v>1538.4</v>
      </c>
      <c r="AC2117">
        <f>Table1_1[[#This Row],[Price]]*Table1_1[[#This Row],[Quantity]]</f>
        <v>3846</v>
      </c>
    </row>
    <row r="2118" spans="1:29" x14ac:dyDescent="0.3">
      <c r="A2118" t="s">
        <v>28</v>
      </c>
      <c r="B2118" t="s">
        <v>29</v>
      </c>
      <c r="C2118" t="s">
        <v>30</v>
      </c>
      <c r="D2118" t="s">
        <v>349</v>
      </c>
      <c r="E2118" t="s">
        <v>56</v>
      </c>
      <c r="F2118" t="s">
        <v>99</v>
      </c>
      <c r="G2118">
        <v>39</v>
      </c>
      <c r="H2118">
        <v>415561</v>
      </c>
      <c r="I2118" t="s">
        <v>34</v>
      </c>
      <c r="J2118" s="3">
        <v>45603</v>
      </c>
      <c r="K2118">
        <v>1300</v>
      </c>
      <c r="L2118" t="s">
        <v>2880</v>
      </c>
      <c r="M2118" t="s">
        <v>177</v>
      </c>
      <c r="N2118" t="s">
        <v>8918</v>
      </c>
      <c r="O2118" t="s">
        <v>8919</v>
      </c>
      <c r="P2118" t="s">
        <v>87</v>
      </c>
      <c r="Q2118">
        <v>13</v>
      </c>
      <c r="R2118" t="s">
        <v>40</v>
      </c>
      <c r="S2118" t="s">
        <v>41</v>
      </c>
      <c r="T2118">
        <v>59197</v>
      </c>
      <c r="U2118" s="1">
        <v>45542</v>
      </c>
      <c r="V2118" t="s">
        <v>180</v>
      </c>
      <c r="W2118">
        <v>170591</v>
      </c>
      <c r="X2118" t="s">
        <v>6822</v>
      </c>
      <c r="Y2118">
        <v>782</v>
      </c>
      <c r="Z2118">
        <v>2518</v>
      </c>
      <c r="AA2118">
        <v>1</v>
      </c>
      <c r="AB2118">
        <v>1007.2</v>
      </c>
      <c r="AC2118">
        <f>Table1_1[[#This Row],[Price]]*Table1_1[[#This Row],[Quantity]]</f>
        <v>2518</v>
      </c>
    </row>
    <row r="2119" spans="1:29" x14ac:dyDescent="0.3">
      <c r="A2119" t="s">
        <v>28</v>
      </c>
      <c r="B2119" t="s">
        <v>29</v>
      </c>
      <c r="C2119" t="s">
        <v>44</v>
      </c>
      <c r="D2119" t="s">
        <v>380</v>
      </c>
      <c r="E2119" t="s">
        <v>32</v>
      </c>
      <c r="F2119" t="s">
        <v>83</v>
      </c>
      <c r="G2119">
        <v>54</v>
      </c>
      <c r="H2119">
        <v>438915</v>
      </c>
      <c r="I2119" t="s">
        <v>58</v>
      </c>
      <c r="J2119" s="3">
        <v>45027</v>
      </c>
      <c r="K2119">
        <v>800</v>
      </c>
      <c r="L2119" t="s">
        <v>7098</v>
      </c>
      <c r="M2119" t="s">
        <v>731</v>
      </c>
      <c r="N2119" t="s">
        <v>8920</v>
      </c>
      <c r="O2119" t="s">
        <v>8921</v>
      </c>
      <c r="P2119" t="s">
        <v>87</v>
      </c>
      <c r="Q2119">
        <v>3</v>
      </c>
      <c r="R2119" t="s">
        <v>88</v>
      </c>
      <c r="S2119" t="s">
        <v>118</v>
      </c>
      <c r="T2119">
        <v>29644</v>
      </c>
      <c r="U2119" s="1">
        <v>45581</v>
      </c>
      <c r="V2119" t="s">
        <v>155</v>
      </c>
      <c r="W2119">
        <v>927246</v>
      </c>
      <c r="X2119" t="s">
        <v>8922</v>
      </c>
      <c r="Y2119">
        <v>762</v>
      </c>
      <c r="Z2119">
        <v>886</v>
      </c>
      <c r="AA2119">
        <v>7</v>
      </c>
      <c r="AB2119">
        <v>2480.8000000000002</v>
      </c>
      <c r="AC2119">
        <f>Table1_1[[#This Row],[Price]]*Table1_1[[#This Row],[Quantity]]</f>
        <v>6202</v>
      </c>
    </row>
    <row r="2120" spans="1:29" x14ac:dyDescent="0.3">
      <c r="A2120" t="s">
        <v>28</v>
      </c>
      <c r="B2120" t="s">
        <v>29</v>
      </c>
      <c r="C2120" t="s">
        <v>44</v>
      </c>
      <c r="D2120" t="s">
        <v>566</v>
      </c>
      <c r="E2120" t="s">
        <v>32</v>
      </c>
      <c r="F2120" t="s">
        <v>47</v>
      </c>
      <c r="G2120">
        <v>76</v>
      </c>
      <c r="H2120">
        <v>400702</v>
      </c>
      <c r="I2120" t="s">
        <v>34</v>
      </c>
      <c r="J2120" s="3">
        <v>45614</v>
      </c>
      <c r="K2120">
        <v>950</v>
      </c>
      <c r="L2120" t="s">
        <v>8923</v>
      </c>
      <c r="M2120" t="s">
        <v>1030</v>
      </c>
      <c r="N2120" t="s">
        <v>8924</v>
      </c>
      <c r="O2120">
        <v>6200640379</v>
      </c>
      <c r="P2120" t="s">
        <v>39</v>
      </c>
      <c r="Q2120">
        <v>9</v>
      </c>
      <c r="R2120" t="s">
        <v>88</v>
      </c>
      <c r="S2120" t="s">
        <v>79</v>
      </c>
      <c r="T2120">
        <v>37727</v>
      </c>
      <c r="U2120" s="1">
        <v>45451</v>
      </c>
      <c r="V2120" t="s">
        <v>52</v>
      </c>
      <c r="W2120">
        <v>333491</v>
      </c>
      <c r="X2120" t="s">
        <v>8925</v>
      </c>
      <c r="Y2120">
        <v>596</v>
      </c>
      <c r="Z2120">
        <v>990</v>
      </c>
      <c r="AA2120">
        <v>6</v>
      </c>
      <c r="AB2120">
        <v>2376</v>
      </c>
      <c r="AC2120">
        <f>Table1_1[[#This Row],[Price]]*Table1_1[[#This Row],[Quantity]]</f>
        <v>5940</v>
      </c>
    </row>
    <row r="2121" spans="1:29" x14ac:dyDescent="0.3">
      <c r="A2121" t="s">
        <v>28</v>
      </c>
      <c r="B2121" t="s">
        <v>29</v>
      </c>
      <c r="C2121" t="s">
        <v>30</v>
      </c>
      <c r="D2121" t="s">
        <v>237</v>
      </c>
      <c r="E2121" t="s">
        <v>32</v>
      </c>
      <c r="F2121" t="s">
        <v>47</v>
      </c>
      <c r="G2121">
        <v>28</v>
      </c>
      <c r="H2121">
        <v>408339</v>
      </c>
      <c r="I2121" t="s">
        <v>58</v>
      </c>
      <c r="J2121" s="3">
        <v>44142</v>
      </c>
      <c r="K2121">
        <v>1100</v>
      </c>
      <c r="L2121" t="s">
        <v>8926</v>
      </c>
      <c r="M2121" t="s">
        <v>623</v>
      </c>
      <c r="N2121" t="s">
        <v>8927</v>
      </c>
      <c r="O2121" t="s">
        <v>8928</v>
      </c>
      <c r="P2121" t="s">
        <v>87</v>
      </c>
      <c r="Q2121">
        <v>3</v>
      </c>
      <c r="R2121" t="s">
        <v>88</v>
      </c>
      <c r="S2121" t="s">
        <v>79</v>
      </c>
      <c r="T2121">
        <v>98667</v>
      </c>
      <c r="U2121" s="1">
        <v>45536</v>
      </c>
      <c r="V2121" t="s">
        <v>180</v>
      </c>
      <c r="W2121">
        <v>996816</v>
      </c>
      <c r="X2121" t="s">
        <v>8929</v>
      </c>
      <c r="Y2121">
        <v>953</v>
      </c>
      <c r="Z2121">
        <v>2777</v>
      </c>
      <c r="AA2121">
        <v>7</v>
      </c>
      <c r="AB2121">
        <v>7775.6</v>
      </c>
      <c r="AC2121">
        <f>Table1_1[[#This Row],[Price]]*Table1_1[[#This Row],[Quantity]]</f>
        <v>19439</v>
      </c>
    </row>
    <row r="2122" spans="1:29" x14ac:dyDescent="0.3">
      <c r="A2122" t="s">
        <v>28</v>
      </c>
      <c r="B2122" t="s">
        <v>29</v>
      </c>
      <c r="C2122" t="s">
        <v>44</v>
      </c>
      <c r="D2122" t="s">
        <v>55</v>
      </c>
      <c r="E2122" t="s">
        <v>56</v>
      </c>
      <c r="F2122" t="s">
        <v>57</v>
      </c>
      <c r="G2122">
        <v>1</v>
      </c>
      <c r="H2122">
        <v>412202</v>
      </c>
      <c r="I2122" t="s">
        <v>34</v>
      </c>
      <c r="J2122" s="3">
        <v>44857</v>
      </c>
      <c r="K2122">
        <v>950</v>
      </c>
      <c r="L2122" t="s">
        <v>8930</v>
      </c>
      <c r="M2122" t="s">
        <v>1198</v>
      </c>
      <c r="N2122" t="s">
        <v>8931</v>
      </c>
      <c r="O2122" t="s">
        <v>8932</v>
      </c>
      <c r="P2122" t="s">
        <v>51</v>
      </c>
      <c r="Q2122">
        <v>9</v>
      </c>
      <c r="R2122" t="s">
        <v>88</v>
      </c>
      <c r="S2122" t="s">
        <v>63</v>
      </c>
      <c r="T2122">
        <v>26369</v>
      </c>
      <c r="U2122" s="1">
        <v>45516</v>
      </c>
      <c r="V2122" t="s">
        <v>64</v>
      </c>
      <c r="W2122">
        <v>139338</v>
      </c>
      <c r="X2122" t="s">
        <v>8933</v>
      </c>
      <c r="Y2122">
        <v>884</v>
      </c>
      <c r="Z2122">
        <v>1751</v>
      </c>
      <c r="AA2122">
        <v>3</v>
      </c>
      <c r="AB2122">
        <v>2101.2000000000003</v>
      </c>
      <c r="AC2122">
        <f>Table1_1[[#This Row],[Price]]*Table1_1[[#This Row],[Quantity]]</f>
        <v>5253</v>
      </c>
    </row>
    <row r="2123" spans="1:29" x14ac:dyDescent="0.3">
      <c r="A2123" t="s">
        <v>28</v>
      </c>
      <c r="B2123" t="s">
        <v>29</v>
      </c>
      <c r="C2123" t="s">
        <v>193</v>
      </c>
      <c r="D2123" t="s">
        <v>170</v>
      </c>
      <c r="E2123" t="s">
        <v>46</v>
      </c>
      <c r="F2123" t="s">
        <v>47</v>
      </c>
      <c r="G2123">
        <v>36</v>
      </c>
      <c r="H2123">
        <v>408013</v>
      </c>
      <c r="I2123" t="s">
        <v>58</v>
      </c>
      <c r="J2123" s="3">
        <v>44535</v>
      </c>
      <c r="K2123">
        <v>1400</v>
      </c>
      <c r="L2123" t="s">
        <v>8935</v>
      </c>
      <c r="M2123" t="s">
        <v>115</v>
      </c>
      <c r="N2123" t="s">
        <v>8936</v>
      </c>
      <c r="O2123" t="s">
        <v>8937</v>
      </c>
      <c r="P2123" t="s">
        <v>39</v>
      </c>
      <c r="Q2123">
        <v>10</v>
      </c>
      <c r="R2123" t="s">
        <v>88</v>
      </c>
      <c r="S2123" t="s">
        <v>63</v>
      </c>
      <c r="T2123">
        <v>30841</v>
      </c>
      <c r="U2123" s="1">
        <v>45568</v>
      </c>
      <c r="V2123" t="s">
        <v>155</v>
      </c>
      <c r="W2123">
        <v>454617</v>
      </c>
      <c r="X2123" t="s">
        <v>8938</v>
      </c>
      <c r="Y2123">
        <v>515</v>
      </c>
      <c r="Z2123">
        <v>1872</v>
      </c>
      <c r="AA2123">
        <v>8</v>
      </c>
      <c r="AB2123">
        <v>5990.4000000000015</v>
      </c>
      <c r="AC2123">
        <f>Table1_1[[#This Row],[Price]]*Table1_1[[#This Row],[Quantity]]</f>
        <v>14976</v>
      </c>
    </row>
    <row r="2124" spans="1:29" x14ac:dyDescent="0.3">
      <c r="A2124" t="s">
        <v>28</v>
      </c>
      <c r="B2124" t="s">
        <v>29</v>
      </c>
      <c r="C2124" t="s">
        <v>148</v>
      </c>
      <c r="D2124" t="s">
        <v>524</v>
      </c>
      <c r="E2124" t="s">
        <v>46</v>
      </c>
      <c r="F2124" t="s">
        <v>106</v>
      </c>
      <c r="G2124">
        <v>84</v>
      </c>
      <c r="H2124">
        <v>423599</v>
      </c>
      <c r="I2124" t="s">
        <v>58</v>
      </c>
      <c r="J2124" s="3">
        <v>44703</v>
      </c>
      <c r="K2124">
        <v>1000</v>
      </c>
      <c r="L2124" t="s">
        <v>8940</v>
      </c>
      <c r="M2124" t="s">
        <v>250</v>
      </c>
      <c r="N2124" t="s">
        <v>8941</v>
      </c>
      <c r="O2124">
        <v>4744014260</v>
      </c>
      <c r="P2124" t="s">
        <v>87</v>
      </c>
      <c r="Q2124">
        <v>5</v>
      </c>
      <c r="R2124" t="s">
        <v>40</v>
      </c>
      <c r="S2124" t="s">
        <v>79</v>
      </c>
      <c r="T2124">
        <v>45529</v>
      </c>
      <c r="U2124" s="1">
        <v>45456</v>
      </c>
      <c r="V2124" t="s">
        <v>52</v>
      </c>
      <c r="W2124">
        <v>605013</v>
      </c>
      <c r="X2124" t="s">
        <v>8942</v>
      </c>
      <c r="Y2124">
        <v>639</v>
      </c>
      <c r="Z2124">
        <v>650</v>
      </c>
      <c r="AA2124">
        <v>8</v>
      </c>
      <c r="AB2124">
        <v>2080</v>
      </c>
      <c r="AC2124">
        <f>Table1_1[[#This Row],[Price]]*Table1_1[[#This Row],[Quantity]]</f>
        <v>5200</v>
      </c>
    </row>
    <row r="2125" spans="1:29" x14ac:dyDescent="0.3">
      <c r="A2125" t="s">
        <v>28</v>
      </c>
      <c r="B2125" t="s">
        <v>29</v>
      </c>
      <c r="C2125" t="s">
        <v>30</v>
      </c>
      <c r="D2125" t="s">
        <v>317</v>
      </c>
      <c r="E2125" t="s">
        <v>32</v>
      </c>
      <c r="F2125" t="s">
        <v>83</v>
      </c>
      <c r="G2125">
        <v>65</v>
      </c>
      <c r="H2125">
        <v>436190</v>
      </c>
      <c r="I2125" t="s">
        <v>58</v>
      </c>
      <c r="J2125" s="3">
        <v>43872</v>
      </c>
      <c r="K2125">
        <v>1000</v>
      </c>
      <c r="L2125" t="s">
        <v>8943</v>
      </c>
      <c r="M2125" t="s">
        <v>239</v>
      </c>
      <c r="N2125" t="s">
        <v>8944</v>
      </c>
      <c r="O2125" t="s">
        <v>8945</v>
      </c>
      <c r="P2125" t="s">
        <v>51</v>
      </c>
      <c r="Q2125">
        <v>7</v>
      </c>
      <c r="R2125" t="s">
        <v>88</v>
      </c>
      <c r="S2125" t="s">
        <v>63</v>
      </c>
      <c r="T2125">
        <v>42283</v>
      </c>
      <c r="U2125" s="1">
        <v>45569</v>
      </c>
      <c r="V2125" t="s">
        <v>155</v>
      </c>
      <c r="W2125">
        <v>484645</v>
      </c>
      <c r="X2125" t="s">
        <v>8946</v>
      </c>
      <c r="Y2125">
        <v>950</v>
      </c>
      <c r="Z2125">
        <v>1482</v>
      </c>
      <c r="AA2125">
        <v>7</v>
      </c>
      <c r="AB2125">
        <v>4149.6000000000004</v>
      </c>
      <c r="AC2125">
        <f>Table1_1[[#This Row],[Price]]*Table1_1[[#This Row],[Quantity]]</f>
        <v>10374</v>
      </c>
    </row>
    <row r="2126" spans="1:29" x14ac:dyDescent="0.3">
      <c r="A2126" t="s">
        <v>28</v>
      </c>
      <c r="B2126" t="s">
        <v>29</v>
      </c>
      <c r="C2126" t="s">
        <v>148</v>
      </c>
      <c r="D2126" t="s">
        <v>616</v>
      </c>
      <c r="E2126" t="s">
        <v>56</v>
      </c>
      <c r="F2126" t="s">
        <v>150</v>
      </c>
      <c r="G2126">
        <v>3</v>
      </c>
      <c r="H2126">
        <v>432688</v>
      </c>
      <c r="I2126" t="s">
        <v>58</v>
      </c>
      <c r="J2126" s="3">
        <v>44154</v>
      </c>
      <c r="K2126">
        <v>1300</v>
      </c>
      <c r="L2126" t="s">
        <v>8947</v>
      </c>
      <c r="M2126" t="s">
        <v>211</v>
      </c>
      <c r="N2126" t="s">
        <v>8948</v>
      </c>
      <c r="O2126">
        <v>-2291</v>
      </c>
      <c r="P2126" t="s">
        <v>51</v>
      </c>
      <c r="Q2126">
        <v>17</v>
      </c>
      <c r="R2126" t="s">
        <v>40</v>
      </c>
      <c r="S2126" t="s">
        <v>41</v>
      </c>
      <c r="T2126">
        <v>98323</v>
      </c>
      <c r="U2126" s="1">
        <v>45423</v>
      </c>
      <c r="V2126" t="s">
        <v>140</v>
      </c>
      <c r="W2126">
        <v>863068</v>
      </c>
      <c r="X2126" t="s">
        <v>8949</v>
      </c>
      <c r="Y2126">
        <v>461</v>
      </c>
      <c r="Z2126">
        <v>2443</v>
      </c>
      <c r="AA2126">
        <v>7</v>
      </c>
      <c r="AB2126">
        <v>6840.4000000000015</v>
      </c>
      <c r="AC2126">
        <f>Table1_1[[#This Row],[Price]]*Table1_1[[#This Row],[Quantity]]</f>
        <v>17101</v>
      </c>
    </row>
    <row r="2127" spans="1:29" x14ac:dyDescent="0.3">
      <c r="A2127" t="s">
        <v>28</v>
      </c>
      <c r="B2127" t="s">
        <v>29</v>
      </c>
      <c r="C2127" t="s">
        <v>193</v>
      </c>
      <c r="D2127" t="s">
        <v>546</v>
      </c>
      <c r="E2127" t="s">
        <v>56</v>
      </c>
      <c r="F2127" t="s">
        <v>47</v>
      </c>
      <c r="G2127">
        <v>81</v>
      </c>
      <c r="H2127">
        <v>412082</v>
      </c>
      <c r="I2127" t="s">
        <v>34</v>
      </c>
      <c r="J2127" s="3">
        <v>45293</v>
      </c>
      <c r="K2127">
        <v>1000</v>
      </c>
      <c r="L2127" t="s">
        <v>8950</v>
      </c>
      <c r="M2127" t="s">
        <v>108</v>
      </c>
      <c r="N2127" t="s">
        <v>8951</v>
      </c>
      <c r="O2127" t="s">
        <v>8952</v>
      </c>
      <c r="P2127" t="s">
        <v>71</v>
      </c>
      <c r="Q2127">
        <v>18</v>
      </c>
      <c r="R2127" t="s">
        <v>40</v>
      </c>
      <c r="S2127" t="s">
        <v>118</v>
      </c>
      <c r="T2127">
        <v>40757</v>
      </c>
      <c r="U2127" s="1">
        <v>45596</v>
      </c>
      <c r="V2127" t="s">
        <v>155</v>
      </c>
      <c r="W2127">
        <v>351196</v>
      </c>
      <c r="X2127" t="s">
        <v>8953</v>
      </c>
      <c r="Y2127">
        <v>490</v>
      </c>
      <c r="Z2127">
        <v>613</v>
      </c>
      <c r="AA2127">
        <v>5</v>
      </c>
      <c r="AB2127">
        <v>1226</v>
      </c>
      <c r="AC2127">
        <f>Table1_1[[#This Row],[Price]]*Table1_1[[#This Row],[Quantity]]</f>
        <v>3065</v>
      </c>
    </row>
    <row r="2128" spans="1:29" x14ac:dyDescent="0.3">
      <c r="A2128" t="s">
        <v>28</v>
      </c>
      <c r="B2128" t="s">
        <v>29</v>
      </c>
      <c r="C2128" t="s">
        <v>30</v>
      </c>
      <c r="D2128" t="s">
        <v>134</v>
      </c>
      <c r="E2128" t="s">
        <v>46</v>
      </c>
      <c r="F2128" t="s">
        <v>57</v>
      </c>
      <c r="G2128">
        <v>47</v>
      </c>
      <c r="H2128">
        <v>407281</v>
      </c>
      <c r="I2128" t="s">
        <v>58</v>
      </c>
      <c r="J2128" s="3">
        <v>44047</v>
      </c>
      <c r="K2128">
        <v>800</v>
      </c>
      <c r="L2128" t="s">
        <v>8954</v>
      </c>
      <c r="M2128" t="s">
        <v>222</v>
      </c>
      <c r="N2128" t="s">
        <v>8955</v>
      </c>
      <c r="O2128" t="s">
        <v>8956</v>
      </c>
      <c r="P2128" t="s">
        <v>87</v>
      </c>
      <c r="Q2128">
        <v>6</v>
      </c>
      <c r="R2128" t="s">
        <v>88</v>
      </c>
      <c r="S2128" t="s">
        <v>63</v>
      </c>
      <c r="T2128">
        <v>91359</v>
      </c>
      <c r="U2128" s="1">
        <v>45410</v>
      </c>
      <c r="V2128" t="s">
        <v>80</v>
      </c>
      <c r="W2128">
        <v>618539</v>
      </c>
      <c r="X2128" t="s">
        <v>8957</v>
      </c>
      <c r="Y2128">
        <v>251</v>
      </c>
      <c r="Z2128">
        <v>694</v>
      </c>
      <c r="AA2128">
        <v>8</v>
      </c>
      <c r="AB2128">
        <v>2220.8000000000002</v>
      </c>
      <c r="AC2128">
        <f>Table1_1[[#This Row],[Price]]*Table1_1[[#This Row],[Quantity]]</f>
        <v>5552</v>
      </c>
    </row>
    <row r="2129" spans="1:29" x14ac:dyDescent="0.3">
      <c r="A2129" t="s">
        <v>28</v>
      </c>
      <c r="B2129" t="s">
        <v>29</v>
      </c>
      <c r="C2129" t="s">
        <v>148</v>
      </c>
      <c r="D2129" t="s">
        <v>364</v>
      </c>
      <c r="E2129" t="s">
        <v>32</v>
      </c>
      <c r="F2129" t="s">
        <v>57</v>
      </c>
      <c r="G2129">
        <v>70</v>
      </c>
      <c r="H2129">
        <v>430908</v>
      </c>
      <c r="I2129" t="s">
        <v>34</v>
      </c>
      <c r="J2129" s="3">
        <v>44044</v>
      </c>
      <c r="K2129">
        <v>800</v>
      </c>
      <c r="L2129" t="s">
        <v>8958</v>
      </c>
      <c r="M2129" t="s">
        <v>1305</v>
      </c>
      <c r="N2129" t="s">
        <v>8959</v>
      </c>
      <c r="O2129" t="s">
        <v>8960</v>
      </c>
      <c r="P2129" t="s">
        <v>51</v>
      </c>
      <c r="Q2129">
        <v>19</v>
      </c>
      <c r="R2129" t="s">
        <v>40</v>
      </c>
      <c r="S2129" t="s">
        <v>118</v>
      </c>
      <c r="T2129">
        <v>51595</v>
      </c>
      <c r="U2129" s="1">
        <v>45472</v>
      </c>
      <c r="V2129" t="s">
        <v>52</v>
      </c>
      <c r="W2129">
        <v>141481</v>
      </c>
      <c r="X2129" t="s">
        <v>8961</v>
      </c>
      <c r="Y2129">
        <v>705</v>
      </c>
      <c r="Z2129">
        <v>820</v>
      </c>
      <c r="AA2129">
        <v>7</v>
      </c>
      <c r="AB2129">
        <v>2296</v>
      </c>
      <c r="AC2129">
        <f>Table1_1[[#This Row],[Price]]*Table1_1[[#This Row],[Quantity]]</f>
        <v>5740</v>
      </c>
    </row>
    <row r="2130" spans="1:29" x14ac:dyDescent="0.3">
      <c r="A2130" t="s">
        <v>28</v>
      </c>
      <c r="B2130" t="s">
        <v>29</v>
      </c>
      <c r="C2130" t="s">
        <v>193</v>
      </c>
      <c r="D2130" t="s">
        <v>621</v>
      </c>
      <c r="E2130" t="s">
        <v>32</v>
      </c>
      <c r="F2130" t="s">
        <v>33</v>
      </c>
      <c r="G2130">
        <v>38</v>
      </c>
      <c r="H2130">
        <v>429834</v>
      </c>
      <c r="I2130" t="s">
        <v>34</v>
      </c>
      <c r="J2130" s="3">
        <v>45167</v>
      </c>
      <c r="K2130">
        <v>1200</v>
      </c>
      <c r="L2130" t="s">
        <v>8962</v>
      </c>
      <c r="M2130" t="s">
        <v>60</v>
      </c>
      <c r="N2130" t="s">
        <v>8963</v>
      </c>
      <c r="O2130" t="s">
        <v>8964</v>
      </c>
      <c r="P2130" t="s">
        <v>51</v>
      </c>
      <c r="Q2130">
        <v>20</v>
      </c>
      <c r="R2130" t="s">
        <v>40</v>
      </c>
      <c r="S2130" t="s">
        <v>118</v>
      </c>
      <c r="T2130">
        <v>84750</v>
      </c>
      <c r="U2130" s="1">
        <v>45549</v>
      </c>
      <c r="V2130" t="s">
        <v>180</v>
      </c>
      <c r="W2130">
        <v>151372</v>
      </c>
      <c r="X2130" t="s">
        <v>8965</v>
      </c>
      <c r="Y2130">
        <v>398</v>
      </c>
      <c r="Z2130">
        <v>520</v>
      </c>
      <c r="AA2130">
        <v>8</v>
      </c>
      <c r="AB2130">
        <v>1664</v>
      </c>
      <c r="AC2130">
        <f>Table1_1[[#This Row],[Price]]*Table1_1[[#This Row],[Quantity]]</f>
        <v>4160</v>
      </c>
    </row>
    <row r="2131" spans="1:29" x14ac:dyDescent="0.3">
      <c r="A2131" t="s">
        <v>28</v>
      </c>
      <c r="B2131" t="s">
        <v>29</v>
      </c>
      <c r="C2131" t="s">
        <v>157</v>
      </c>
      <c r="D2131" t="s">
        <v>237</v>
      </c>
      <c r="E2131" t="s">
        <v>56</v>
      </c>
      <c r="F2131" t="s">
        <v>33</v>
      </c>
      <c r="G2131">
        <v>1</v>
      </c>
      <c r="H2131">
        <v>438024</v>
      </c>
      <c r="I2131" t="s">
        <v>58</v>
      </c>
      <c r="J2131" s="3">
        <v>45089</v>
      </c>
      <c r="K2131">
        <v>1200</v>
      </c>
      <c r="L2131" t="s">
        <v>8966</v>
      </c>
      <c r="M2131" t="s">
        <v>1147</v>
      </c>
      <c r="N2131" t="s">
        <v>8967</v>
      </c>
      <c r="O2131" t="s">
        <v>8968</v>
      </c>
      <c r="P2131" t="s">
        <v>51</v>
      </c>
      <c r="Q2131">
        <v>13</v>
      </c>
      <c r="R2131" t="s">
        <v>88</v>
      </c>
      <c r="S2131" t="s">
        <v>79</v>
      </c>
      <c r="T2131">
        <v>42443</v>
      </c>
      <c r="U2131" s="1">
        <v>45628</v>
      </c>
      <c r="V2131" t="s">
        <v>259</v>
      </c>
      <c r="W2131">
        <v>776074</v>
      </c>
      <c r="X2131" t="s">
        <v>8969</v>
      </c>
      <c r="Y2131">
        <v>479</v>
      </c>
      <c r="Z2131">
        <v>2613</v>
      </c>
      <c r="AA2131">
        <v>2</v>
      </c>
      <c r="AB2131">
        <v>2090.4</v>
      </c>
      <c r="AC2131">
        <f>Table1_1[[#This Row],[Price]]*Table1_1[[#This Row],[Quantity]]</f>
        <v>5226</v>
      </c>
    </row>
    <row r="2132" spans="1:29" x14ac:dyDescent="0.3">
      <c r="A2132" t="s">
        <v>28</v>
      </c>
      <c r="B2132" t="s">
        <v>29</v>
      </c>
      <c r="C2132" t="s">
        <v>157</v>
      </c>
      <c r="D2132" t="s">
        <v>637</v>
      </c>
      <c r="E2132" t="s">
        <v>46</v>
      </c>
      <c r="F2132" t="s">
        <v>175</v>
      </c>
      <c r="G2132">
        <v>30</v>
      </c>
      <c r="H2132">
        <v>422895</v>
      </c>
      <c r="I2132" t="s">
        <v>58</v>
      </c>
      <c r="J2132" s="3">
        <v>43950</v>
      </c>
      <c r="K2132">
        <v>1200</v>
      </c>
      <c r="L2132" t="s">
        <v>8970</v>
      </c>
      <c r="M2132" t="s">
        <v>239</v>
      </c>
      <c r="N2132" t="s">
        <v>8971</v>
      </c>
      <c r="O2132" t="s">
        <v>8972</v>
      </c>
      <c r="P2132" t="s">
        <v>87</v>
      </c>
      <c r="Q2132">
        <v>16</v>
      </c>
      <c r="R2132" t="s">
        <v>88</v>
      </c>
      <c r="S2132" t="s">
        <v>79</v>
      </c>
      <c r="T2132">
        <v>87386</v>
      </c>
      <c r="U2132" s="1">
        <v>45591</v>
      </c>
      <c r="V2132" t="s">
        <v>155</v>
      </c>
      <c r="W2132">
        <v>157005</v>
      </c>
      <c r="X2132" t="s">
        <v>8973</v>
      </c>
      <c r="Y2132">
        <v>990</v>
      </c>
      <c r="Z2132">
        <v>1009</v>
      </c>
      <c r="AA2132">
        <v>2</v>
      </c>
      <c r="AB2132">
        <v>807.2</v>
      </c>
      <c r="AC2132">
        <f>Table1_1[[#This Row],[Price]]*Table1_1[[#This Row],[Quantity]]</f>
        <v>2018</v>
      </c>
    </row>
    <row r="2133" spans="1:29" x14ac:dyDescent="0.3">
      <c r="A2133" t="s">
        <v>28</v>
      </c>
      <c r="B2133" t="s">
        <v>29</v>
      </c>
      <c r="C2133" t="s">
        <v>66</v>
      </c>
      <c r="D2133" t="s">
        <v>511</v>
      </c>
      <c r="E2133" t="s">
        <v>32</v>
      </c>
      <c r="F2133" t="s">
        <v>47</v>
      </c>
      <c r="G2133">
        <v>55</v>
      </c>
      <c r="H2133">
        <v>419424</v>
      </c>
      <c r="I2133" t="s">
        <v>34</v>
      </c>
      <c r="J2133" s="3">
        <v>44070</v>
      </c>
      <c r="K2133">
        <v>1200</v>
      </c>
      <c r="L2133" t="s">
        <v>8974</v>
      </c>
      <c r="M2133" t="s">
        <v>313</v>
      </c>
      <c r="N2133" t="s">
        <v>8975</v>
      </c>
      <c r="O2133">
        <v>6419614858</v>
      </c>
      <c r="P2133" t="s">
        <v>71</v>
      </c>
      <c r="Q2133">
        <v>15</v>
      </c>
      <c r="R2133" t="s">
        <v>88</v>
      </c>
      <c r="S2133" t="s">
        <v>79</v>
      </c>
      <c r="T2133">
        <v>39221</v>
      </c>
      <c r="U2133" s="1">
        <v>45294</v>
      </c>
      <c r="V2133" t="s">
        <v>111</v>
      </c>
      <c r="W2133">
        <v>825409</v>
      </c>
      <c r="X2133" t="s">
        <v>8976</v>
      </c>
      <c r="Y2133">
        <v>896</v>
      </c>
      <c r="Z2133">
        <v>1384</v>
      </c>
      <c r="AA2133">
        <v>5</v>
      </c>
      <c r="AB2133">
        <v>2768</v>
      </c>
      <c r="AC2133">
        <f>Table1_1[[#This Row],[Price]]*Table1_1[[#This Row],[Quantity]]</f>
        <v>6920</v>
      </c>
    </row>
    <row r="2134" spans="1:29" x14ac:dyDescent="0.3">
      <c r="A2134" t="s">
        <v>28</v>
      </c>
      <c r="B2134" t="s">
        <v>29</v>
      </c>
      <c r="C2134" t="s">
        <v>193</v>
      </c>
      <c r="D2134" t="s">
        <v>261</v>
      </c>
      <c r="E2134" t="s">
        <v>56</v>
      </c>
      <c r="F2134" t="s">
        <v>355</v>
      </c>
      <c r="G2134">
        <v>15</v>
      </c>
      <c r="H2134">
        <v>427712</v>
      </c>
      <c r="I2134" t="s">
        <v>58</v>
      </c>
      <c r="J2134" s="3">
        <v>45153</v>
      </c>
      <c r="K2134">
        <v>1100</v>
      </c>
      <c r="L2134" t="s">
        <v>8977</v>
      </c>
      <c r="M2134" t="s">
        <v>434</v>
      </c>
      <c r="N2134" t="s">
        <v>8978</v>
      </c>
      <c r="O2134" t="s">
        <v>8979</v>
      </c>
      <c r="P2134" t="s">
        <v>39</v>
      </c>
      <c r="Q2134">
        <v>9</v>
      </c>
      <c r="R2134" t="s">
        <v>40</v>
      </c>
      <c r="S2134" t="s">
        <v>118</v>
      </c>
      <c r="T2134">
        <v>15520</v>
      </c>
      <c r="U2134" s="1">
        <v>45390</v>
      </c>
      <c r="V2134" t="s">
        <v>80</v>
      </c>
      <c r="W2134">
        <v>326357</v>
      </c>
      <c r="X2134" t="s">
        <v>8980</v>
      </c>
      <c r="Y2134">
        <v>287</v>
      </c>
      <c r="Z2134">
        <v>1118</v>
      </c>
      <c r="AA2134">
        <v>5</v>
      </c>
      <c r="AB2134">
        <v>2236</v>
      </c>
      <c r="AC2134">
        <f>Table1_1[[#This Row],[Price]]*Table1_1[[#This Row],[Quantity]]</f>
        <v>5590</v>
      </c>
    </row>
    <row r="2135" spans="1:29" x14ac:dyDescent="0.3">
      <c r="A2135" t="s">
        <v>28</v>
      </c>
      <c r="B2135" t="s">
        <v>29</v>
      </c>
      <c r="C2135" t="s">
        <v>157</v>
      </c>
      <c r="D2135" t="s">
        <v>31</v>
      </c>
      <c r="E2135" t="s">
        <v>46</v>
      </c>
      <c r="F2135" t="s">
        <v>33</v>
      </c>
      <c r="G2135">
        <v>76</v>
      </c>
      <c r="H2135">
        <v>420292</v>
      </c>
      <c r="I2135" t="s">
        <v>34</v>
      </c>
      <c r="J2135" s="3">
        <v>44070</v>
      </c>
      <c r="K2135">
        <v>1300</v>
      </c>
      <c r="L2135" t="s">
        <v>8981</v>
      </c>
      <c r="M2135" t="s">
        <v>1291</v>
      </c>
      <c r="N2135" t="s">
        <v>8982</v>
      </c>
      <c r="O2135">
        <v>5797334169</v>
      </c>
      <c r="P2135" t="s">
        <v>71</v>
      </c>
      <c r="Q2135">
        <v>15</v>
      </c>
      <c r="R2135" t="s">
        <v>40</v>
      </c>
      <c r="S2135" t="s">
        <v>41</v>
      </c>
      <c r="T2135">
        <v>15670</v>
      </c>
      <c r="U2135" s="1">
        <v>45331</v>
      </c>
      <c r="V2135" t="s">
        <v>119</v>
      </c>
      <c r="W2135">
        <v>714368</v>
      </c>
      <c r="X2135" t="s">
        <v>8983</v>
      </c>
      <c r="Y2135">
        <v>262</v>
      </c>
      <c r="Z2135">
        <v>1861</v>
      </c>
      <c r="AA2135">
        <v>4</v>
      </c>
      <c r="AB2135">
        <v>2977.6000000000004</v>
      </c>
      <c r="AC2135">
        <f>Table1_1[[#This Row],[Price]]*Table1_1[[#This Row],[Quantity]]</f>
        <v>7444</v>
      </c>
    </row>
    <row r="2136" spans="1:29" x14ac:dyDescent="0.3">
      <c r="A2136" t="s">
        <v>28</v>
      </c>
      <c r="B2136" t="s">
        <v>29</v>
      </c>
      <c r="C2136" t="s">
        <v>148</v>
      </c>
      <c r="D2136" t="s">
        <v>546</v>
      </c>
      <c r="E2136" t="s">
        <v>46</v>
      </c>
      <c r="F2136" t="s">
        <v>99</v>
      </c>
      <c r="G2136">
        <v>12</v>
      </c>
      <c r="H2136">
        <v>412593</v>
      </c>
      <c r="I2136" t="s">
        <v>34</v>
      </c>
      <c r="J2136" s="3">
        <v>45441</v>
      </c>
      <c r="K2136">
        <v>1000</v>
      </c>
      <c r="L2136" t="s">
        <v>7803</v>
      </c>
      <c r="M2136" t="s">
        <v>129</v>
      </c>
      <c r="N2136" t="s">
        <v>8985</v>
      </c>
      <c r="O2136" t="s">
        <v>8986</v>
      </c>
      <c r="P2136" t="s">
        <v>87</v>
      </c>
      <c r="Q2136">
        <v>12</v>
      </c>
      <c r="R2136" t="s">
        <v>88</v>
      </c>
      <c r="S2136" t="s">
        <v>118</v>
      </c>
      <c r="T2136">
        <v>95725</v>
      </c>
      <c r="U2136" s="1">
        <v>45411</v>
      </c>
      <c r="V2136" t="s">
        <v>80</v>
      </c>
      <c r="W2136">
        <v>662580</v>
      </c>
      <c r="X2136" t="s">
        <v>8987</v>
      </c>
      <c r="Y2136">
        <v>685</v>
      </c>
      <c r="Z2136">
        <v>2406</v>
      </c>
      <c r="AA2136">
        <v>2</v>
      </c>
      <c r="AB2136">
        <v>1924.8000000000002</v>
      </c>
      <c r="AC2136">
        <f>Table1_1[[#This Row],[Price]]*Table1_1[[#This Row],[Quantity]]</f>
        <v>4812</v>
      </c>
    </row>
    <row r="2137" spans="1:29" x14ac:dyDescent="0.3">
      <c r="A2137" t="s">
        <v>28</v>
      </c>
      <c r="B2137" t="s">
        <v>29</v>
      </c>
      <c r="C2137" t="s">
        <v>148</v>
      </c>
      <c r="D2137" t="s">
        <v>467</v>
      </c>
      <c r="E2137" t="s">
        <v>56</v>
      </c>
      <c r="F2137" t="s">
        <v>355</v>
      </c>
      <c r="G2137">
        <v>34</v>
      </c>
      <c r="H2137">
        <v>439531</v>
      </c>
      <c r="I2137" t="s">
        <v>58</v>
      </c>
      <c r="J2137" s="3">
        <v>44313</v>
      </c>
      <c r="K2137">
        <v>1100</v>
      </c>
      <c r="L2137" t="s">
        <v>8988</v>
      </c>
      <c r="M2137" t="s">
        <v>1048</v>
      </c>
      <c r="N2137" t="s">
        <v>8989</v>
      </c>
      <c r="O2137" t="s">
        <v>8990</v>
      </c>
      <c r="P2137" t="s">
        <v>39</v>
      </c>
      <c r="Q2137">
        <v>14</v>
      </c>
      <c r="R2137" t="s">
        <v>88</v>
      </c>
      <c r="S2137" t="s">
        <v>63</v>
      </c>
      <c r="T2137">
        <v>39715</v>
      </c>
      <c r="U2137" s="1">
        <v>45446</v>
      </c>
      <c r="V2137" t="s">
        <v>52</v>
      </c>
      <c r="W2137">
        <v>907448</v>
      </c>
      <c r="X2137" t="s">
        <v>8991</v>
      </c>
      <c r="Y2137">
        <v>270</v>
      </c>
      <c r="Z2137">
        <v>714</v>
      </c>
      <c r="AA2137">
        <v>4</v>
      </c>
      <c r="AB2137">
        <v>1142.4000000000001</v>
      </c>
      <c r="AC2137">
        <f>Table1_1[[#This Row],[Price]]*Table1_1[[#This Row],[Quantity]]</f>
        <v>2856</v>
      </c>
    </row>
    <row r="2138" spans="1:29" x14ac:dyDescent="0.3">
      <c r="A2138" t="s">
        <v>28</v>
      </c>
      <c r="B2138" t="s">
        <v>29</v>
      </c>
      <c r="C2138" t="s">
        <v>44</v>
      </c>
      <c r="D2138" t="s">
        <v>511</v>
      </c>
      <c r="E2138" t="s">
        <v>32</v>
      </c>
      <c r="F2138" t="s">
        <v>83</v>
      </c>
      <c r="G2138">
        <v>51</v>
      </c>
      <c r="H2138">
        <v>412171</v>
      </c>
      <c r="I2138" t="s">
        <v>34</v>
      </c>
      <c r="J2138" s="3">
        <v>43996</v>
      </c>
      <c r="K2138">
        <v>1400</v>
      </c>
      <c r="L2138" t="s">
        <v>8992</v>
      </c>
      <c r="M2138" t="s">
        <v>239</v>
      </c>
      <c r="N2138" t="s">
        <v>8993</v>
      </c>
      <c r="O2138" t="s">
        <v>8994</v>
      </c>
      <c r="P2138" t="s">
        <v>87</v>
      </c>
      <c r="Q2138">
        <v>12</v>
      </c>
      <c r="R2138" t="s">
        <v>88</v>
      </c>
      <c r="S2138" t="s">
        <v>41</v>
      </c>
      <c r="T2138">
        <v>59274</v>
      </c>
      <c r="U2138" s="1">
        <v>45563</v>
      </c>
      <c r="V2138" t="s">
        <v>180</v>
      </c>
      <c r="W2138">
        <v>697390</v>
      </c>
      <c r="X2138" t="s">
        <v>8995</v>
      </c>
      <c r="Y2138">
        <v>415</v>
      </c>
      <c r="Z2138">
        <v>973</v>
      </c>
      <c r="AA2138">
        <v>8</v>
      </c>
      <c r="AB2138">
        <v>3113.6000000000004</v>
      </c>
      <c r="AC2138">
        <f>Table1_1[[#This Row],[Price]]*Table1_1[[#This Row],[Quantity]]</f>
        <v>7784</v>
      </c>
    </row>
    <row r="2139" spans="1:29" x14ac:dyDescent="0.3">
      <c r="A2139" t="s">
        <v>28</v>
      </c>
      <c r="B2139" t="s">
        <v>29</v>
      </c>
      <c r="C2139" t="s">
        <v>66</v>
      </c>
      <c r="D2139" t="s">
        <v>31</v>
      </c>
      <c r="E2139" t="s">
        <v>46</v>
      </c>
      <c r="F2139" t="s">
        <v>135</v>
      </c>
      <c r="G2139">
        <v>65</v>
      </c>
      <c r="H2139">
        <v>421579</v>
      </c>
      <c r="I2139" t="s">
        <v>34</v>
      </c>
      <c r="J2139" s="3">
        <v>44412</v>
      </c>
      <c r="K2139">
        <v>1400</v>
      </c>
      <c r="L2139" t="s">
        <v>8997</v>
      </c>
      <c r="M2139" t="s">
        <v>596</v>
      </c>
      <c r="N2139" t="s">
        <v>8998</v>
      </c>
      <c r="O2139">
        <v>-2096</v>
      </c>
      <c r="P2139" t="s">
        <v>87</v>
      </c>
      <c r="Q2139">
        <v>13</v>
      </c>
      <c r="R2139" t="s">
        <v>88</v>
      </c>
      <c r="S2139" t="s">
        <v>79</v>
      </c>
      <c r="T2139">
        <v>55554</v>
      </c>
      <c r="U2139" s="1">
        <v>45325</v>
      </c>
      <c r="V2139" t="s">
        <v>119</v>
      </c>
      <c r="W2139">
        <v>676476</v>
      </c>
      <c r="X2139" t="s">
        <v>8999</v>
      </c>
      <c r="Y2139">
        <v>762</v>
      </c>
      <c r="Z2139">
        <v>1776</v>
      </c>
      <c r="AA2139">
        <v>4</v>
      </c>
      <c r="AB2139">
        <v>2841.6000000000004</v>
      </c>
      <c r="AC2139">
        <f>Table1_1[[#This Row],[Price]]*Table1_1[[#This Row],[Quantity]]</f>
        <v>7104</v>
      </c>
    </row>
    <row r="2140" spans="1:29" x14ac:dyDescent="0.3">
      <c r="A2140" t="s">
        <v>28</v>
      </c>
      <c r="B2140" t="s">
        <v>29</v>
      </c>
      <c r="C2140" t="s">
        <v>157</v>
      </c>
      <c r="D2140" t="s">
        <v>349</v>
      </c>
      <c r="E2140" t="s">
        <v>32</v>
      </c>
      <c r="F2140" t="s">
        <v>175</v>
      </c>
      <c r="G2140">
        <v>78</v>
      </c>
      <c r="H2140">
        <v>419224</v>
      </c>
      <c r="I2140" t="s">
        <v>34</v>
      </c>
      <c r="J2140" s="3">
        <v>45271</v>
      </c>
      <c r="K2140">
        <v>1200</v>
      </c>
      <c r="L2140" t="s">
        <v>9001</v>
      </c>
      <c r="M2140" t="s">
        <v>1017</v>
      </c>
      <c r="N2140" t="s">
        <v>9002</v>
      </c>
      <c r="O2140" t="s">
        <v>9003</v>
      </c>
      <c r="P2140" t="s">
        <v>51</v>
      </c>
      <c r="Q2140">
        <v>12</v>
      </c>
      <c r="R2140" t="s">
        <v>88</v>
      </c>
      <c r="S2140" t="s">
        <v>118</v>
      </c>
      <c r="T2140">
        <v>97689</v>
      </c>
      <c r="U2140" s="1">
        <v>45612</v>
      </c>
      <c r="V2140" t="s">
        <v>42</v>
      </c>
      <c r="W2140">
        <v>790735</v>
      </c>
      <c r="X2140" t="s">
        <v>9004</v>
      </c>
      <c r="Y2140">
        <v>232</v>
      </c>
      <c r="Z2140">
        <v>1473</v>
      </c>
      <c r="AA2140">
        <v>8</v>
      </c>
      <c r="AB2140">
        <v>4713.6000000000004</v>
      </c>
      <c r="AC2140">
        <f>Table1_1[[#This Row],[Price]]*Table1_1[[#This Row],[Quantity]]</f>
        <v>11784</v>
      </c>
    </row>
    <row r="2141" spans="1:29" x14ac:dyDescent="0.3">
      <c r="A2141" t="s">
        <v>28</v>
      </c>
      <c r="B2141" t="s">
        <v>29</v>
      </c>
      <c r="C2141" t="s">
        <v>54</v>
      </c>
      <c r="D2141" t="s">
        <v>182</v>
      </c>
      <c r="E2141" t="s">
        <v>32</v>
      </c>
      <c r="F2141" t="s">
        <v>106</v>
      </c>
      <c r="G2141">
        <v>67</v>
      </c>
      <c r="H2141">
        <v>402158</v>
      </c>
      <c r="I2141" t="s">
        <v>34</v>
      </c>
      <c r="J2141" s="3">
        <v>45292</v>
      </c>
      <c r="K2141">
        <v>800</v>
      </c>
      <c r="L2141" t="s">
        <v>9005</v>
      </c>
      <c r="M2141" t="s">
        <v>263</v>
      </c>
      <c r="N2141" t="s">
        <v>9006</v>
      </c>
      <c r="O2141" t="s">
        <v>9007</v>
      </c>
      <c r="P2141" t="s">
        <v>87</v>
      </c>
      <c r="Q2141">
        <v>16</v>
      </c>
      <c r="R2141" t="s">
        <v>88</v>
      </c>
      <c r="S2141" t="s">
        <v>41</v>
      </c>
      <c r="T2141">
        <v>78793</v>
      </c>
      <c r="U2141" s="1">
        <v>45519</v>
      </c>
      <c r="V2141" t="s">
        <v>64</v>
      </c>
      <c r="W2141">
        <v>278540</v>
      </c>
      <c r="X2141" t="s">
        <v>9008</v>
      </c>
      <c r="Y2141">
        <v>353</v>
      </c>
      <c r="Z2141">
        <v>1542</v>
      </c>
      <c r="AA2141">
        <v>8</v>
      </c>
      <c r="AB2141">
        <v>4934.4000000000015</v>
      </c>
      <c r="AC2141">
        <f>Table1_1[[#This Row],[Price]]*Table1_1[[#This Row],[Quantity]]</f>
        <v>12336</v>
      </c>
    </row>
    <row r="2142" spans="1:29" x14ac:dyDescent="0.3">
      <c r="A2142" t="s">
        <v>28</v>
      </c>
      <c r="B2142" t="s">
        <v>29</v>
      </c>
      <c r="C2142" t="s">
        <v>44</v>
      </c>
      <c r="D2142" t="s">
        <v>187</v>
      </c>
      <c r="E2142" t="s">
        <v>56</v>
      </c>
      <c r="F2142" t="s">
        <v>47</v>
      </c>
      <c r="G2142">
        <v>87</v>
      </c>
      <c r="H2142">
        <v>439044</v>
      </c>
      <c r="I2142" t="s">
        <v>34</v>
      </c>
      <c r="J2142" s="3">
        <v>45064</v>
      </c>
      <c r="K2142">
        <v>1200</v>
      </c>
      <c r="L2142" t="s">
        <v>9009</v>
      </c>
      <c r="M2142" t="s">
        <v>2054</v>
      </c>
      <c r="N2142" t="s">
        <v>9010</v>
      </c>
      <c r="O2142" t="s">
        <v>9011</v>
      </c>
      <c r="P2142" t="s">
        <v>71</v>
      </c>
      <c r="Q2142">
        <v>11</v>
      </c>
      <c r="R2142" t="s">
        <v>88</v>
      </c>
      <c r="S2142" t="s">
        <v>118</v>
      </c>
      <c r="T2142">
        <v>14416</v>
      </c>
      <c r="U2142" s="1">
        <v>45534</v>
      </c>
      <c r="V2142" t="s">
        <v>64</v>
      </c>
      <c r="W2142">
        <v>967924</v>
      </c>
      <c r="X2142" t="s">
        <v>9012</v>
      </c>
      <c r="Y2142">
        <v>415</v>
      </c>
      <c r="Z2142">
        <v>1991</v>
      </c>
      <c r="AA2142">
        <v>1</v>
      </c>
      <c r="AB2142">
        <v>796.40000000000009</v>
      </c>
      <c r="AC2142">
        <f>Table1_1[[#This Row],[Price]]*Table1_1[[#This Row],[Quantity]]</f>
        <v>1991</v>
      </c>
    </row>
    <row r="2143" spans="1:29" x14ac:dyDescent="0.3">
      <c r="A2143" t="s">
        <v>28</v>
      </c>
      <c r="B2143" t="s">
        <v>29</v>
      </c>
      <c r="C2143" t="s">
        <v>91</v>
      </c>
      <c r="D2143" t="s">
        <v>442</v>
      </c>
      <c r="E2143" t="s">
        <v>56</v>
      </c>
      <c r="F2143" t="s">
        <v>99</v>
      </c>
      <c r="G2143">
        <v>87</v>
      </c>
      <c r="H2143">
        <v>438031</v>
      </c>
      <c r="I2143" t="s">
        <v>58</v>
      </c>
      <c r="J2143" s="3">
        <v>45452</v>
      </c>
      <c r="K2143">
        <v>1000</v>
      </c>
      <c r="L2143" t="s">
        <v>3590</v>
      </c>
      <c r="M2143" t="s">
        <v>232</v>
      </c>
      <c r="N2143" t="s">
        <v>9014</v>
      </c>
      <c r="O2143" t="s">
        <v>9015</v>
      </c>
      <c r="P2143" t="s">
        <v>51</v>
      </c>
      <c r="Q2143">
        <v>16</v>
      </c>
      <c r="R2143" t="s">
        <v>40</v>
      </c>
      <c r="S2143" t="s">
        <v>41</v>
      </c>
      <c r="T2143">
        <v>74308</v>
      </c>
      <c r="U2143" s="1">
        <v>45386</v>
      </c>
      <c r="V2143" t="s">
        <v>80</v>
      </c>
      <c r="W2143">
        <v>508283</v>
      </c>
      <c r="X2143" t="s">
        <v>9016</v>
      </c>
      <c r="Y2143">
        <v>543</v>
      </c>
      <c r="Z2143">
        <v>2709</v>
      </c>
      <c r="AA2143">
        <v>2</v>
      </c>
      <c r="AB2143">
        <v>2167.2000000000003</v>
      </c>
      <c r="AC2143">
        <f>Table1_1[[#This Row],[Price]]*Table1_1[[#This Row],[Quantity]]</f>
        <v>5418</v>
      </c>
    </row>
    <row r="2144" spans="1:29" x14ac:dyDescent="0.3">
      <c r="A2144" t="s">
        <v>28</v>
      </c>
      <c r="B2144" t="s">
        <v>29</v>
      </c>
      <c r="C2144" t="s">
        <v>157</v>
      </c>
      <c r="D2144" t="s">
        <v>338</v>
      </c>
      <c r="E2144" t="s">
        <v>46</v>
      </c>
      <c r="F2144" t="s">
        <v>33</v>
      </c>
      <c r="G2144">
        <v>22</v>
      </c>
      <c r="H2144">
        <v>401770</v>
      </c>
      <c r="I2144" t="s">
        <v>58</v>
      </c>
      <c r="J2144" s="3">
        <v>44772</v>
      </c>
      <c r="K2144">
        <v>800</v>
      </c>
      <c r="L2144" t="s">
        <v>9017</v>
      </c>
      <c r="M2144" t="s">
        <v>417</v>
      </c>
      <c r="N2144" t="s">
        <v>9018</v>
      </c>
      <c r="O2144">
        <v>5903715294</v>
      </c>
      <c r="P2144" t="s">
        <v>39</v>
      </c>
      <c r="Q2144">
        <v>10</v>
      </c>
      <c r="R2144" t="s">
        <v>88</v>
      </c>
      <c r="S2144" t="s">
        <v>118</v>
      </c>
      <c r="T2144">
        <v>33605</v>
      </c>
      <c r="U2144" s="1">
        <v>45445</v>
      </c>
      <c r="V2144" t="s">
        <v>52</v>
      </c>
      <c r="W2144">
        <v>150192</v>
      </c>
      <c r="X2144" t="s">
        <v>9019</v>
      </c>
      <c r="Y2144">
        <v>704</v>
      </c>
      <c r="Z2144">
        <v>739</v>
      </c>
      <c r="AA2144">
        <v>2</v>
      </c>
      <c r="AB2144">
        <v>591.20000000000005</v>
      </c>
      <c r="AC2144">
        <f>Table1_1[[#This Row],[Price]]*Table1_1[[#This Row],[Quantity]]</f>
        <v>1478</v>
      </c>
    </row>
    <row r="2145" spans="1:29" x14ac:dyDescent="0.3">
      <c r="A2145" t="s">
        <v>28</v>
      </c>
      <c r="B2145" t="s">
        <v>29</v>
      </c>
      <c r="C2145" t="s">
        <v>54</v>
      </c>
      <c r="D2145" t="s">
        <v>98</v>
      </c>
      <c r="E2145" t="s">
        <v>32</v>
      </c>
      <c r="F2145" t="s">
        <v>33</v>
      </c>
      <c r="G2145">
        <v>69</v>
      </c>
      <c r="H2145">
        <v>409006</v>
      </c>
      <c r="I2145" t="s">
        <v>34</v>
      </c>
      <c r="J2145" s="3">
        <v>44212</v>
      </c>
      <c r="K2145">
        <v>950</v>
      </c>
      <c r="L2145" t="s">
        <v>7409</v>
      </c>
      <c r="M2145" t="s">
        <v>552</v>
      </c>
      <c r="N2145" t="s">
        <v>9020</v>
      </c>
      <c r="O2145" t="s">
        <v>9021</v>
      </c>
      <c r="P2145" t="s">
        <v>71</v>
      </c>
      <c r="Q2145">
        <v>15</v>
      </c>
      <c r="R2145" t="s">
        <v>40</v>
      </c>
      <c r="S2145" t="s">
        <v>118</v>
      </c>
      <c r="T2145">
        <v>27505</v>
      </c>
      <c r="U2145" s="1">
        <v>45498</v>
      </c>
      <c r="V2145" t="s">
        <v>126</v>
      </c>
      <c r="W2145">
        <v>445261</v>
      </c>
      <c r="X2145" t="s">
        <v>9022</v>
      </c>
      <c r="Y2145">
        <v>879</v>
      </c>
      <c r="Z2145">
        <v>2666</v>
      </c>
      <c r="AA2145">
        <v>2</v>
      </c>
      <c r="AB2145">
        <v>2132.8000000000002</v>
      </c>
      <c r="AC2145">
        <f>Table1_1[[#This Row],[Price]]*Table1_1[[#This Row],[Quantity]]</f>
        <v>5332</v>
      </c>
    </row>
    <row r="2146" spans="1:29" x14ac:dyDescent="0.3">
      <c r="A2146" t="s">
        <v>28</v>
      </c>
      <c r="B2146" t="s">
        <v>29</v>
      </c>
      <c r="C2146" t="s">
        <v>148</v>
      </c>
      <c r="D2146" t="s">
        <v>55</v>
      </c>
      <c r="E2146" t="s">
        <v>46</v>
      </c>
      <c r="F2146" t="s">
        <v>175</v>
      </c>
      <c r="G2146">
        <v>54</v>
      </c>
      <c r="H2146">
        <v>419016</v>
      </c>
      <c r="I2146" t="s">
        <v>34</v>
      </c>
      <c r="J2146" s="3">
        <v>44758</v>
      </c>
      <c r="K2146">
        <v>800</v>
      </c>
      <c r="L2146" t="s">
        <v>2262</v>
      </c>
      <c r="M2146" t="s">
        <v>417</v>
      </c>
      <c r="N2146" t="s">
        <v>9023</v>
      </c>
      <c r="O2146" t="s">
        <v>9024</v>
      </c>
      <c r="P2146" t="s">
        <v>71</v>
      </c>
      <c r="Q2146">
        <v>18</v>
      </c>
      <c r="R2146" t="s">
        <v>40</v>
      </c>
      <c r="S2146" t="s">
        <v>79</v>
      </c>
      <c r="T2146">
        <v>53404</v>
      </c>
      <c r="U2146" s="1">
        <v>45397</v>
      </c>
      <c r="V2146" t="s">
        <v>80</v>
      </c>
      <c r="W2146">
        <v>396218</v>
      </c>
      <c r="X2146" t="s">
        <v>9025</v>
      </c>
      <c r="Y2146">
        <v>697</v>
      </c>
      <c r="Z2146">
        <v>1868</v>
      </c>
      <c r="AA2146">
        <v>8</v>
      </c>
      <c r="AB2146">
        <v>5977.6</v>
      </c>
      <c r="AC2146">
        <f>Table1_1[[#This Row],[Price]]*Table1_1[[#This Row],[Quantity]]</f>
        <v>14944</v>
      </c>
    </row>
    <row r="2147" spans="1:29" x14ac:dyDescent="0.3">
      <c r="A2147" t="s">
        <v>28</v>
      </c>
      <c r="B2147" t="s">
        <v>29</v>
      </c>
      <c r="C2147" t="s">
        <v>30</v>
      </c>
      <c r="D2147" t="s">
        <v>380</v>
      </c>
      <c r="E2147" t="s">
        <v>46</v>
      </c>
      <c r="F2147" t="s">
        <v>175</v>
      </c>
      <c r="G2147">
        <v>53</v>
      </c>
      <c r="H2147">
        <v>407782</v>
      </c>
      <c r="I2147" t="s">
        <v>34</v>
      </c>
      <c r="J2147" s="3">
        <v>44111</v>
      </c>
      <c r="K2147">
        <v>800</v>
      </c>
      <c r="L2147" t="s">
        <v>9026</v>
      </c>
      <c r="M2147" t="s">
        <v>287</v>
      </c>
      <c r="N2147" t="s">
        <v>9027</v>
      </c>
      <c r="O2147" t="s">
        <v>9028</v>
      </c>
      <c r="P2147" t="s">
        <v>39</v>
      </c>
      <c r="Q2147">
        <v>18</v>
      </c>
      <c r="R2147" t="s">
        <v>40</v>
      </c>
      <c r="S2147" t="s">
        <v>41</v>
      </c>
      <c r="T2147">
        <v>78027</v>
      </c>
      <c r="U2147" s="1">
        <v>45338</v>
      </c>
      <c r="V2147" t="s">
        <v>119</v>
      </c>
      <c r="W2147">
        <v>247335</v>
      </c>
      <c r="X2147" t="s">
        <v>9029</v>
      </c>
      <c r="Y2147">
        <v>997</v>
      </c>
      <c r="Z2147">
        <v>2379</v>
      </c>
      <c r="AA2147">
        <v>3</v>
      </c>
      <c r="AB2147">
        <v>2854.8</v>
      </c>
      <c r="AC2147">
        <f>Table1_1[[#This Row],[Price]]*Table1_1[[#This Row],[Quantity]]</f>
        <v>7137</v>
      </c>
    </row>
    <row r="2148" spans="1:29" x14ac:dyDescent="0.3">
      <c r="A2148" t="s">
        <v>28</v>
      </c>
      <c r="B2148" t="s">
        <v>29</v>
      </c>
      <c r="C2148" t="s">
        <v>44</v>
      </c>
      <c r="D2148" t="s">
        <v>349</v>
      </c>
      <c r="E2148" t="s">
        <v>56</v>
      </c>
      <c r="F2148" t="s">
        <v>175</v>
      </c>
      <c r="G2148">
        <v>81</v>
      </c>
      <c r="H2148">
        <v>409136</v>
      </c>
      <c r="I2148" t="s">
        <v>58</v>
      </c>
      <c r="J2148" s="3">
        <v>44707</v>
      </c>
      <c r="K2148">
        <v>800</v>
      </c>
      <c r="L2148" t="s">
        <v>9030</v>
      </c>
      <c r="M2148" t="s">
        <v>222</v>
      </c>
      <c r="N2148" t="s">
        <v>9031</v>
      </c>
      <c r="O2148">
        <v>8563649103</v>
      </c>
      <c r="P2148" t="s">
        <v>87</v>
      </c>
      <c r="Q2148">
        <v>11</v>
      </c>
      <c r="R2148" t="s">
        <v>88</v>
      </c>
      <c r="S2148" t="s">
        <v>79</v>
      </c>
      <c r="T2148">
        <v>60484</v>
      </c>
      <c r="U2148" s="1">
        <v>45390</v>
      </c>
      <c r="V2148" t="s">
        <v>80</v>
      </c>
      <c r="W2148">
        <v>252219</v>
      </c>
      <c r="X2148" t="s">
        <v>9032</v>
      </c>
      <c r="Y2148">
        <v>481</v>
      </c>
      <c r="Z2148">
        <v>658</v>
      </c>
      <c r="AA2148">
        <v>6</v>
      </c>
      <c r="AB2148">
        <v>1579.2</v>
      </c>
      <c r="AC2148">
        <f>Table1_1[[#This Row],[Price]]*Table1_1[[#This Row],[Quantity]]</f>
        <v>3948</v>
      </c>
    </row>
    <row r="2149" spans="1:29" x14ac:dyDescent="0.3">
      <c r="A2149" t="s">
        <v>28</v>
      </c>
      <c r="B2149" t="s">
        <v>29</v>
      </c>
      <c r="C2149" t="s">
        <v>66</v>
      </c>
      <c r="D2149" t="s">
        <v>170</v>
      </c>
      <c r="E2149" t="s">
        <v>56</v>
      </c>
      <c r="F2149" t="s">
        <v>47</v>
      </c>
      <c r="G2149">
        <v>22</v>
      </c>
      <c r="H2149">
        <v>408477</v>
      </c>
      <c r="I2149" t="s">
        <v>34</v>
      </c>
      <c r="J2149" s="3">
        <v>44243</v>
      </c>
      <c r="K2149">
        <v>1400</v>
      </c>
      <c r="L2149" t="s">
        <v>9033</v>
      </c>
      <c r="M2149" t="s">
        <v>869</v>
      </c>
      <c r="N2149" t="s">
        <v>9034</v>
      </c>
      <c r="O2149" t="s">
        <v>9035</v>
      </c>
      <c r="P2149" t="s">
        <v>39</v>
      </c>
      <c r="Q2149">
        <v>19</v>
      </c>
      <c r="R2149" t="s">
        <v>88</v>
      </c>
      <c r="S2149" t="s">
        <v>118</v>
      </c>
      <c r="T2149">
        <v>49261</v>
      </c>
      <c r="U2149" s="1">
        <v>45383</v>
      </c>
      <c r="V2149" t="s">
        <v>80</v>
      </c>
      <c r="W2149">
        <v>219918</v>
      </c>
      <c r="X2149" t="s">
        <v>9036</v>
      </c>
      <c r="Y2149">
        <v>556</v>
      </c>
      <c r="Z2149">
        <v>1845</v>
      </c>
      <c r="AA2149">
        <v>4</v>
      </c>
      <c r="AB2149">
        <v>2952</v>
      </c>
      <c r="AC2149">
        <f>Table1_1[[#This Row],[Price]]*Table1_1[[#This Row],[Quantity]]</f>
        <v>7380</v>
      </c>
    </row>
    <row r="2150" spans="1:29" x14ac:dyDescent="0.3">
      <c r="A2150" t="s">
        <v>28</v>
      </c>
      <c r="B2150" t="s">
        <v>29</v>
      </c>
      <c r="C2150" t="s">
        <v>193</v>
      </c>
      <c r="D2150" t="s">
        <v>98</v>
      </c>
      <c r="E2150" t="s">
        <v>56</v>
      </c>
      <c r="F2150" t="s">
        <v>113</v>
      </c>
      <c r="G2150">
        <v>72</v>
      </c>
      <c r="H2150">
        <v>428652</v>
      </c>
      <c r="I2150" t="s">
        <v>58</v>
      </c>
      <c r="J2150" s="3">
        <v>45557</v>
      </c>
      <c r="K2150">
        <v>1100</v>
      </c>
      <c r="L2150" t="s">
        <v>9037</v>
      </c>
      <c r="M2150" t="s">
        <v>1017</v>
      </c>
      <c r="N2150" t="s">
        <v>9038</v>
      </c>
      <c r="O2150" t="s">
        <v>9039</v>
      </c>
      <c r="P2150" t="s">
        <v>71</v>
      </c>
      <c r="Q2150">
        <v>7</v>
      </c>
      <c r="R2150" t="s">
        <v>40</v>
      </c>
      <c r="S2150" t="s">
        <v>41</v>
      </c>
      <c r="T2150">
        <v>42052</v>
      </c>
      <c r="U2150" s="1">
        <v>45329</v>
      </c>
      <c r="V2150" t="s">
        <v>119</v>
      </c>
      <c r="W2150">
        <v>262886</v>
      </c>
      <c r="X2150" t="s">
        <v>9040</v>
      </c>
      <c r="Y2150">
        <v>255</v>
      </c>
      <c r="Z2150">
        <v>2971</v>
      </c>
      <c r="AA2150">
        <v>4</v>
      </c>
      <c r="AB2150">
        <v>4753.6000000000004</v>
      </c>
      <c r="AC2150">
        <f>Table1_1[[#This Row],[Price]]*Table1_1[[#This Row],[Quantity]]</f>
        <v>11884</v>
      </c>
    </row>
    <row r="2151" spans="1:29" x14ac:dyDescent="0.3">
      <c r="A2151" t="s">
        <v>28</v>
      </c>
      <c r="B2151" t="s">
        <v>29</v>
      </c>
      <c r="C2151" t="s">
        <v>30</v>
      </c>
      <c r="D2151" t="s">
        <v>45</v>
      </c>
      <c r="E2151" t="s">
        <v>32</v>
      </c>
      <c r="F2151" t="s">
        <v>175</v>
      </c>
      <c r="G2151">
        <v>19</v>
      </c>
      <c r="H2151">
        <v>435163</v>
      </c>
      <c r="I2151" t="s">
        <v>58</v>
      </c>
      <c r="J2151" s="3">
        <v>45083</v>
      </c>
      <c r="K2151">
        <v>1100</v>
      </c>
      <c r="L2151" t="s">
        <v>9041</v>
      </c>
      <c r="M2151" t="s">
        <v>1409</v>
      </c>
      <c r="N2151" t="s">
        <v>9042</v>
      </c>
      <c r="O2151" t="s">
        <v>9043</v>
      </c>
      <c r="P2151" t="s">
        <v>39</v>
      </c>
      <c r="Q2151">
        <v>4</v>
      </c>
      <c r="R2151" t="s">
        <v>88</v>
      </c>
      <c r="S2151" t="s">
        <v>118</v>
      </c>
      <c r="T2151">
        <v>39071</v>
      </c>
      <c r="U2151" s="1">
        <v>45522</v>
      </c>
      <c r="V2151" t="s">
        <v>64</v>
      </c>
      <c r="W2151">
        <v>253665</v>
      </c>
      <c r="X2151" t="s">
        <v>9044</v>
      </c>
      <c r="Y2151">
        <v>456</v>
      </c>
      <c r="Z2151">
        <v>2164</v>
      </c>
      <c r="AA2151">
        <v>6</v>
      </c>
      <c r="AB2151">
        <v>5193.6000000000004</v>
      </c>
      <c r="AC2151">
        <f>Table1_1[[#This Row],[Price]]*Table1_1[[#This Row],[Quantity]]</f>
        <v>12984</v>
      </c>
    </row>
    <row r="2152" spans="1:29" x14ac:dyDescent="0.3">
      <c r="A2152" t="s">
        <v>28</v>
      </c>
      <c r="B2152" t="s">
        <v>29</v>
      </c>
      <c r="C2152" t="s">
        <v>157</v>
      </c>
      <c r="D2152" t="s">
        <v>237</v>
      </c>
      <c r="E2152" t="s">
        <v>56</v>
      </c>
      <c r="F2152" t="s">
        <v>355</v>
      </c>
      <c r="G2152">
        <v>12</v>
      </c>
      <c r="H2152">
        <v>430998</v>
      </c>
      <c r="I2152" t="s">
        <v>58</v>
      </c>
      <c r="J2152" s="3">
        <v>45446</v>
      </c>
      <c r="K2152">
        <v>1300</v>
      </c>
      <c r="L2152" t="s">
        <v>9045</v>
      </c>
      <c r="M2152" t="s">
        <v>953</v>
      </c>
      <c r="N2152" t="s">
        <v>9046</v>
      </c>
      <c r="O2152" t="s">
        <v>9047</v>
      </c>
      <c r="P2152" t="s">
        <v>87</v>
      </c>
      <c r="Q2152">
        <v>8</v>
      </c>
      <c r="R2152" t="s">
        <v>88</v>
      </c>
      <c r="S2152" t="s">
        <v>41</v>
      </c>
      <c r="T2152">
        <v>33261</v>
      </c>
      <c r="U2152" s="1">
        <v>45382</v>
      </c>
      <c r="V2152" t="s">
        <v>72</v>
      </c>
      <c r="W2152">
        <v>732464</v>
      </c>
      <c r="X2152" t="s">
        <v>9048</v>
      </c>
      <c r="Y2152">
        <v>469</v>
      </c>
      <c r="Z2152">
        <v>1054</v>
      </c>
      <c r="AA2152">
        <v>5</v>
      </c>
      <c r="AB2152">
        <v>2108</v>
      </c>
      <c r="AC2152">
        <f>Table1_1[[#This Row],[Price]]*Table1_1[[#This Row],[Quantity]]</f>
        <v>5270</v>
      </c>
    </row>
    <row r="2153" spans="1:29" x14ac:dyDescent="0.3">
      <c r="A2153" t="s">
        <v>28</v>
      </c>
      <c r="B2153" t="s">
        <v>29</v>
      </c>
      <c r="C2153" t="s">
        <v>66</v>
      </c>
      <c r="D2153" t="s">
        <v>349</v>
      </c>
      <c r="E2153" t="s">
        <v>32</v>
      </c>
      <c r="F2153" t="s">
        <v>135</v>
      </c>
      <c r="G2153">
        <v>98</v>
      </c>
      <c r="H2153">
        <v>430813</v>
      </c>
      <c r="I2153" t="s">
        <v>34</v>
      </c>
      <c r="J2153" s="3">
        <v>44891</v>
      </c>
      <c r="K2153">
        <v>1300</v>
      </c>
      <c r="L2153" t="s">
        <v>9049</v>
      </c>
      <c r="M2153" t="s">
        <v>211</v>
      </c>
      <c r="N2153" t="s">
        <v>9050</v>
      </c>
      <c r="O2153" t="s">
        <v>9051</v>
      </c>
      <c r="P2153" t="s">
        <v>39</v>
      </c>
      <c r="Q2153">
        <v>6</v>
      </c>
      <c r="R2153" t="s">
        <v>40</v>
      </c>
      <c r="S2153" t="s">
        <v>79</v>
      </c>
      <c r="T2153">
        <v>96862</v>
      </c>
      <c r="U2153" s="1">
        <v>45615</v>
      </c>
      <c r="V2153" t="s">
        <v>42</v>
      </c>
      <c r="W2153">
        <v>452560</v>
      </c>
      <c r="X2153" t="s">
        <v>9052</v>
      </c>
      <c r="Y2153">
        <v>781</v>
      </c>
      <c r="Z2153">
        <v>2692</v>
      </c>
      <c r="AA2153">
        <v>8</v>
      </c>
      <c r="AB2153">
        <v>8614.4</v>
      </c>
      <c r="AC2153">
        <f>Table1_1[[#This Row],[Price]]*Table1_1[[#This Row],[Quantity]]</f>
        <v>21536</v>
      </c>
    </row>
    <row r="2154" spans="1:29" x14ac:dyDescent="0.3">
      <c r="A2154" t="s">
        <v>28</v>
      </c>
      <c r="B2154" t="s">
        <v>29</v>
      </c>
      <c r="C2154" t="s">
        <v>157</v>
      </c>
      <c r="D2154" t="s">
        <v>560</v>
      </c>
      <c r="E2154" t="s">
        <v>56</v>
      </c>
      <c r="F2154" t="s">
        <v>33</v>
      </c>
      <c r="G2154">
        <v>70</v>
      </c>
      <c r="H2154">
        <v>437719</v>
      </c>
      <c r="I2154" t="s">
        <v>58</v>
      </c>
      <c r="J2154" s="3">
        <v>45321</v>
      </c>
      <c r="K2154">
        <v>950</v>
      </c>
      <c r="L2154" t="s">
        <v>2828</v>
      </c>
      <c r="M2154" t="s">
        <v>2124</v>
      </c>
      <c r="N2154" t="s">
        <v>9053</v>
      </c>
      <c r="O2154" t="s">
        <v>9054</v>
      </c>
      <c r="P2154" t="s">
        <v>87</v>
      </c>
      <c r="Q2154">
        <v>12</v>
      </c>
      <c r="R2154" t="s">
        <v>88</v>
      </c>
      <c r="S2154" t="s">
        <v>79</v>
      </c>
      <c r="T2154">
        <v>56330</v>
      </c>
      <c r="U2154" s="1">
        <v>45523</v>
      </c>
      <c r="V2154" t="s">
        <v>64</v>
      </c>
      <c r="W2154">
        <v>169030</v>
      </c>
      <c r="X2154" t="s">
        <v>8189</v>
      </c>
      <c r="Y2154">
        <v>714</v>
      </c>
      <c r="Z2154">
        <v>1152</v>
      </c>
      <c r="AA2154">
        <v>7</v>
      </c>
      <c r="AB2154">
        <v>3225.6000000000004</v>
      </c>
      <c r="AC2154">
        <f>Table1_1[[#This Row],[Price]]*Table1_1[[#This Row],[Quantity]]</f>
        <v>8064</v>
      </c>
    </row>
    <row r="2155" spans="1:29" x14ac:dyDescent="0.3">
      <c r="A2155" t="s">
        <v>28</v>
      </c>
      <c r="B2155" t="s">
        <v>29</v>
      </c>
      <c r="C2155" t="s">
        <v>54</v>
      </c>
      <c r="D2155" t="s">
        <v>616</v>
      </c>
      <c r="E2155" t="s">
        <v>46</v>
      </c>
      <c r="F2155" t="s">
        <v>355</v>
      </c>
      <c r="G2155">
        <v>34</v>
      </c>
      <c r="H2155">
        <v>412266</v>
      </c>
      <c r="I2155" t="s">
        <v>58</v>
      </c>
      <c r="J2155" s="3">
        <v>45577</v>
      </c>
      <c r="K2155">
        <v>1100</v>
      </c>
      <c r="L2155" t="s">
        <v>9056</v>
      </c>
      <c r="M2155" t="s">
        <v>256</v>
      </c>
      <c r="N2155" t="s">
        <v>9057</v>
      </c>
      <c r="O2155" t="s">
        <v>9058</v>
      </c>
      <c r="P2155" t="s">
        <v>39</v>
      </c>
      <c r="Q2155">
        <v>10</v>
      </c>
      <c r="R2155" t="s">
        <v>88</v>
      </c>
      <c r="S2155" t="s">
        <v>79</v>
      </c>
      <c r="T2155">
        <v>62264</v>
      </c>
      <c r="U2155" s="1">
        <v>45413</v>
      </c>
      <c r="V2155" t="s">
        <v>140</v>
      </c>
      <c r="W2155">
        <v>858921</v>
      </c>
      <c r="X2155" t="s">
        <v>9059</v>
      </c>
      <c r="Y2155">
        <v>950</v>
      </c>
      <c r="Z2155">
        <v>607</v>
      </c>
      <c r="AA2155">
        <v>7</v>
      </c>
      <c r="AB2155">
        <v>1699.6000000000001</v>
      </c>
      <c r="AC2155">
        <f>Table1_1[[#This Row],[Price]]*Table1_1[[#This Row],[Quantity]]</f>
        <v>4249</v>
      </c>
    </row>
    <row r="2156" spans="1:29" x14ac:dyDescent="0.3">
      <c r="A2156" t="s">
        <v>28</v>
      </c>
      <c r="B2156" t="s">
        <v>29</v>
      </c>
      <c r="C2156" t="s">
        <v>54</v>
      </c>
      <c r="D2156" t="s">
        <v>170</v>
      </c>
      <c r="E2156" t="s">
        <v>32</v>
      </c>
      <c r="F2156" t="s">
        <v>33</v>
      </c>
      <c r="G2156">
        <v>12</v>
      </c>
      <c r="H2156">
        <v>424584</v>
      </c>
      <c r="I2156" t="s">
        <v>58</v>
      </c>
      <c r="J2156" s="3">
        <v>44167</v>
      </c>
      <c r="K2156">
        <v>1200</v>
      </c>
      <c r="L2156" t="s">
        <v>9061</v>
      </c>
      <c r="M2156" t="s">
        <v>1072</v>
      </c>
      <c r="N2156" t="s">
        <v>9062</v>
      </c>
      <c r="O2156" t="s">
        <v>9063</v>
      </c>
      <c r="P2156" t="s">
        <v>87</v>
      </c>
      <c r="Q2156">
        <v>10</v>
      </c>
      <c r="R2156" t="s">
        <v>40</v>
      </c>
      <c r="S2156" t="s">
        <v>118</v>
      </c>
      <c r="T2156">
        <v>66099</v>
      </c>
      <c r="U2156" s="1">
        <v>45530</v>
      </c>
      <c r="V2156" t="s">
        <v>64</v>
      </c>
      <c r="W2156">
        <v>350542</v>
      </c>
      <c r="X2156" t="s">
        <v>9064</v>
      </c>
      <c r="Y2156">
        <v>291</v>
      </c>
      <c r="Z2156">
        <v>2191</v>
      </c>
      <c r="AA2156">
        <v>3</v>
      </c>
      <c r="AB2156">
        <v>2629.2000000000003</v>
      </c>
      <c r="AC2156">
        <f>Table1_1[[#This Row],[Price]]*Table1_1[[#This Row],[Quantity]]</f>
        <v>6573</v>
      </c>
    </row>
    <row r="2157" spans="1:29" x14ac:dyDescent="0.3">
      <c r="A2157" t="s">
        <v>28</v>
      </c>
      <c r="B2157" t="s">
        <v>29</v>
      </c>
      <c r="C2157" t="s">
        <v>157</v>
      </c>
      <c r="D2157" t="s">
        <v>227</v>
      </c>
      <c r="E2157" t="s">
        <v>46</v>
      </c>
      <c r="F2157" t="s">
        <v>106</v>
      </c>
      <c r="G2157">
        <v>2</v>
      </c>
      <c r="H2157">
        <v>407158</v>
      </c>
      <c r="I2157" t="s">
        <v>58</v>
      </c>
      <c r="J2157" s="3">
        <v>44035</v>
      </c>
      <c r="K2157">
        <v>950</v>
      </c>
      <c r="L2157" t="s">
        <v>9066</v>
      </c>
      <c r="M2157" t="s">
        <v>1253</v>
      </c>
      <c r="N2157" t="s">
        <v>9067</v>
      </c>
      <c r="O2157" t="s">
        <v>9068</v>
      </c>
      <c r="P2157" t="s">
        <v>51</v>
      </c>
      <c r="Q2157">
        <v>3</v>
      </c>
      <c r="R2157" t="s">
        <v>88</v>
      </c>
      <c r="S2157" t="s">
        <v>118</v>
      </c>
      <c r="T2157">
        <v>89222</v>
      </c>
      <c r="U2157" s="1">
        <v>45588</v>
      </c>
      <c r="V2157" t="s">
        <v>155</v>
      </c>
      <c r="W2157">
        <v>734908</v>
      </c>
      <c r="X2157" t="s">
        <v>9069</v>
      </c>
      <c r="Y2157">
        <v>434</v>
      </c>
      <c r="Z2157">
        <v>2636</v>
      </c>
      <c r="AA2157">
        <v>1</v>
      </c>
      <c r="AB2157">
        <v>1054.4000000000001</v>
      </c>
      <c r="AC2157">
        <f>Table1_1[[#This Row],[Price]]*Table1_1[[#This Row],[Quantity]]</f>
        <v>2636</v>
      </c>
    </row>
    <row r="2158" spans="1:29" x14ac:dyDescent="0.3">
      <c r="A2158" t="s">
        <v>28</v>
      </c>
      <c r="B2158" t="s">
        <v>29</v>
      </c>
      <c r="C2158" t="s">
        <v>157</v>
      </c>
      <c r="D2158" t="s">
        <v>74</v>
      </c>
      <c r="E2158" t="s">
        <v>46</v>
      </c>
      <c r="F2158" t="s">
        <v>33</v>
      </c>
      <c r="G2158">
        <v>68</v>
      </c>
      <c r="H2158">
        <v>400522</v>
      </c>
      <c r="I2158" t="s">
        <v>58</v>
      </c>
      <c r="J2158" s="3">
        <v>44241</v>
      </c>
      <c r="K2158">
        <v>1300</v>
      </c>
      <c r="L2158" t="s">
        <v>9070</v>
      </c>
      <c r="M2158" t="s">
        <v>869</v>
      </c>
      <c r="N2158" t="s">
        <v>9071</v>
      </c>
      <c r="O2158" t="s">
        <v>9072</v>
      </c>
      <c r="P2158" t="s">
        <v>71</v>
      </c>
      <c r="Q2158">
        <v>10</v>
      </c>
      <c r="R2158" t="s">
        <v>40</v>
      </c>
      <c r="S2158" t="s">
        <v>41</v>
      </c>
      <c r="T2158">
        <v>66800</v>
      </c>
      <c r="U2158" s="1">
        <v>45468</v>
      </c>
      <c r="V2158" t="s">
        <v>52</v>
      </c>
      <c r="W2158">
        <v>953947</v>
      </c>
      <c r="X2158" t="s">
        <v>9073</v>
      </c>
      <c r="Y2158">
        <v>587</v>
      </c>
      <c r="Z2158">
        <v>2958</v>
      </c>
      <c r="AA2158">
        <v>6</v>
      </c>
      <c r="AB2158">
        <v>7099.2000000000007</v>
      </c>
      <c r="AC2158">
        <f>Table1_1[[#This Row],[Price]]*Table1_1[[#This Row],[Quantity]]</f>
        <v>17748</v>
      </c>
    </row>
    <row r="2159" spans="1:29" x14ac:dyDescent="0.3">
      <c r="A2159" t="s">
        <v>28</v>
      </c>
      <c r="B2159" t="s">
        <v>29</v>
      </c>
      <c r="C2159" t="s">
        <v>91</v>
      </c>
      <c r="D2159" t="s">
        <v>74</v>
      </c>
      <c r="E2159" t="s">
        <v>46</v>
      </c>
      <c r="F2159" t="s">
        <v>135</v>
      </c>
      <c r="G2159">
        <v>81</v>
      </c>
      <c r="H2159">
        <v>404409</v>
      </c>
      <c r="I2159" t="s">
        <v>34</v>
      </c>
      <c r="J2159" s="3">
        <v>44667</v>
      </c>
      <c r="K2159">
        <v>1200</v>
      </c>
      <c r="L2159" t="s">
        <v>9075</v>
      </c>
      <c r="M2159" t="s">
        <v>654</v>
      </c>
      <c r="N2159" t="s">
        <v>9076</v>
      </c>
      <c r="O2159" t="s">
        <v>9077</v>
      </c>
      <c r="P2159" t="s">
        <v>71</v>
      </c>
      <c r="Q2159">
        <v>16</v>
      </c>
      <c r="R2159" t="s">
        <v>40</v>
      </c>
      <c r="S2159" t="s">
        <v>63</v>
      </c>
      <c r="T2159">
        <v>96553</v>
      </c>
      <c r="U2159" s="1">
        <v>45593</v>
      </c>
      <c r="V2159" t="s">
        <v>155</v>
      </c>
      <c r="W2159">
        <v>768023</v>
      </c>
      <c r="X2159" t="s">
        <v>9078</v>
      </c>
      <c r="Y2159">
        <v>490</v>
      </c>
      <c r="Z2159">
        <v>1678</v>
      </c>
      <c r="AA2159">
        <v>3</v>
      </c>
      <c r="AB2159">
        <v>2013.6000000000001</v>
      </c>
      <c r="AC2159">
        <f>Table1_1[[#This Row],[Price]]*Table1_1[[#This Row],[Quantity]]</f>
        <v>5034</v>
      </c>
    </row>
    <row r="2160" spans="1:29" x14ac:dyDescent="0.3">
      <c r="A2160" t="s">
        <v>28</v>
      </c>
      <c r="B2160" t="s">
        <v>29</v>
      </c>
      <c r="C2160" t="s">
        <v>91</v>
      </c>
      <c r="D2160" t="s">
        <v>380</v>
      </c>
      <c r="E2160" t="s">
        <v>46</v>
      </c>
      <c r="F2160" t="s">
        <v>175</v>
      </c>
      <c r="G2160">
        <v>82</v>
      </c>
      <c r="H2160">
        <v>429511</v>
      </c>
      <c r="I2160" t="s">
        <v>58</v>
      </c>
      <c r="J2160" s="3">
        <v>45263</v>
      </c>
      <c r="K2160">
        <v>1200</v>
      </c>
      <c r="L2160" t="s">
        <v>9079</v>
      </c>
      <c r="M2160" t="s">
        <v>282</v>
      </c>
      <c r="N2160" t="s">
        <v>9080</v>
      </c>
      <c r="O2160" t="s">
        <v>9081</v>
      </c>
      <c r="P2160" t="s">
        <v>71</v>
      </c>
      <c r="Q2160">
        <v>11</v>
      </c>
      <c r="R2160" t="s">
        <v>40</v>
      </c>
      <c r="S2160" t="s">
        <v>79</v>
      </c>
      <c r="T2160">
        <v>42363</v>
      </c>
      <c r="U2160" s="1">
        <v>45395</v>
      </c>
      <c r="V2160" t="s">
        <v>80</v>
      </c>
      <c r="W2160">
        <v>746013</v>
      </c>
      <c r="X2160" t="s">
        <v>9082</v>
      </c>
      <c r="Y2160">
        <v>596</v>
      </c>
      <c r="Z2160">
        <v>1786</v>
      </c>
      <c r="AA2160">
        <v>5</v>
      </c>
      <c r="AB2160">
        <v>3572</v>
      </c>
      <c r="AC2160">
        <f>Table1_1[[#This Row],[Price]]*Table1_1[[#This Row],[Quantity]]</f>
        <v>8930</v>
      </c>
    </row>
    <row r="2161" spans="1:29" x14ac:dyDescent="0.3">
      <c r="A2161" t="s">
        <v>28</v>
      </c>
      <c r="B2161" t="s">
        <v>29</v>
      </c>
      <c r="C2161" t="s">
        <v>157</v>
      </c>
      <c r="D2161" t="s">
        <v>261</v>
      </c>
      <c r="E2161" t="s">
        <v>46</v>
      </c>
      <c r="F2161" t="s">
        <v>106</v>
      </c>
      <c r="G2161">
        <v>48</v>
      </c>
      <c r="H2161">
        <v>424381</v>
      </c>
      <c r="I2161" t="s">
        <v>34</v>
      </c>
      <c r="J2161" s="3">
        <v>44782</v>
      </c>
      <c r="K2161">
        <v>1300</v>
      </c>
      <c r="L2161" t="s">
        <v>9083</v>
      </c>
      <c r="M2161" t="s">
        <v>159</v>
      </c>
      <c r="N2161" t="s">
        <v>9084</v>
      </c>
      <c r="O2161" t="s">
        <v>9085</v>
      </c>
      <c r="P2161" t="s">
        <v>39</v>
      </c>
      <c r="Q2161">
        <v>16</v>
      </c>
      <c r="R2161" t="s">
        <v>88</v>
      </c>
      <c r="S2161" t="s">
        <v>118</v>
      </c>
      <c r="T2161">
        <v>28234</v>
      </c>
      <c r="U2161" s="1">
        <v>45429</v>
      </c>
      <c r="V2161" t="s">
        <v>140</v>
      </c>
      <c r="W2161">
        <v>421994</v>
      </c>
      <c r="X2161" t="s">
        <v>9086</v>
      </c>
      <c r="Y2161">
        <v>227</v>
      </c>
      <c r="Z2161">
        <v>1271</v>
      </c>
      <c r="AA2161">
        <v>7</v>
      </c>
      <c r="AB2161">
        <v>3558.8</v>
      </c>
      <c r="AC2161">
        <f>Table1_1[[#This Row],[Price]]*Table1_1[[#This Row],[Quantity]]</f>
        <v>8897</v>
      </c>
    </row>
    <row r="2162" spans="1:29" x14ac:dyDescent="0.3">
      <c r="A2162" t="s">
        <v>28</v>
      </c>
      <c r="B2162" t="s">
        <v>29</v>
      </c>
      <c r="C2162" t="s">
        <v>44</v>
      </c>
      <c r="D2162" t="s">
        <v>142</v>
      </c>
      <c r="E2162" t="s">
        <v>32</v>
      </c>
      <c r="F2162" t="s">
        <v>57</v>
      </c>
      <c r="G2162">
        <v>65</v>
      </c>
      <c r="H2162">
        <v>417025</v>
      </c>
      <c r="I2162" t="s">
        <v>58</v>
      </c>
      <c r="J2162" s="3">
        <v>44128</v>
      </c>
      <c r="K2162">
        <v>950</v>
      </c>
      <c r="L2162" t="s">
        <v>9087</v>
      </c>
      <c r="M2162" t="s">
        <v>68</v>
      </c>
      <c r="N2162" t="s">
        <v>9088</v>
      </c>
      <c r="O2162" t="s">
        <v>9089</v>
      </c>
      <c r="P2162" t="s">
        <v>71</v>
      </c>
      <c r="Q2162">
        <v>19</v>
      </c>
      <c r="R2162" t="s">
        <v>88</v>
      </c>
      <c r="S2162" t="s">
        <v>118</v>
      </c>
      <c r="T2162">
        <v>23743</v>
      </c>
      <c r="U2162" s="1">
        <v>45368</v>
      </c>
      <c r="V2162" t="s">
        <v>72</v>
      </c>
      <c r="W2162">
        <v>251231</v>
      </c>
      <c r="X2162" t="s">
        <v>9090</v>
      </c>
      <c r="Y2162">
        <v>325</v>
      </c>
      <c r="Z2162">
        <v>595</v>
      </c>
      <c r="AA2162">
        <v>4</v>
      </c>
      <c r="AB2162">
        <v>952</v>
      </c>
      <c r="AC2162">
        <f>Table1_1[[#This Row],[Price]]*Table1_1[[#This Row],[Quantity]]</f>
        <v>2380</v>
      </c>
    </row>
    <row r="2163" spans="1:29" x14ac:dyDescent="0.3">
      <c r="A2163" t="s">
        <v>28</v>
      </c>
      <c r="B2163" t="s">
        <v>29</v>
      </c>
      <c r="C2163" t="s">
        <v>44</v>
      </c>
      <c r="D2163" t="s">
        <v>380</v>
      </c>
      <c r="E2163" t="s">
        <v>46</v>
      </c>
      <c r="F2163" t="s">
        <v>57</v>
      </c>
      <c r="G2163">
        <v>31</v>
      </c>
      <c r="H2163">
        <v>403327</v>
      </c>
      <c r="I2163" t="s">
        <v>34</v>
      </c>
      <c r="J2163" s="3">
        <v>44092</v>
      </c>
      <c r="K2163">
        <v>1300</v>
      </c>
      <c r="L2163" t="s">
        <v>9091</v>
      </c>
      <c r="M2163" t="s">
        <v>313</v>
      </c>
      <c r="N2163" t="s">
        <v>9092</v>
      </c>
      <c r="O2163" t="s">
        <v>9093</v>
      </c>
      <c r="P2163" t="s">
        <v>51</v>
      </c>
      <c r="Q2163">
        <v>3</v>
      </c>
      <c r="R2163" t="s">
        <v>40</v>
      </c>
      <c r="S2163" t="s">
        <v>41</v>
      </c>
      <c r="T2163">
        <v>34252</v>
      </c>
      <c r="U2163" s="1">
        <v>45616</v>
      </c>
      <c r="V2163" t="s">
        <v>42</v>
      </c>
      <c r="W2163">
        <v>535577</v>
      </c>
      <c r="X2163" t="s">
        <v>9094</v>
      </c>
      <c r="Y2163">
        <v>693</v>
      </c>
      <c r="Z2163">
        <v>847</v>
      </c>
      <c r="AA2163">
        <v>7</v>
      </c>
      <c r="AB2163">
        <v>2371.6</v>
      </c>
      <c r="AC2163">
        <f>Table1_1[[#This Row],[Price]]*Table1_1[[#This Row],[Quantity]]</f>
        <v>5929</v>
      </c>
    </row>
    <row r="2164" spans="1:29" x14ac:dyDescent="0.3">
      <c r="A2164" t="s">
        <v>28</v>
      </c>
      <c r="B2164" t="s">
        <v>29</v>
      </c>
      <c r="C2164" t="s">
        <v>44</v>
      </c>
      <c r="D2164" t="s">
        <v>55</v>
      </c>
      <c r="E2164" t="s">
        <v>56</v>
      </c>
      <c r="F2164" t="s">
        <v>47</v>
      </c>
      <c r="G2164">
        <v>44</v>
      </c>
      <c r="H2164">
        <v>435779</v>
      </c>
      <c r="I2164" t="s">
        <v>58</v>
      </c>
      <c r="J2164" s="3">
        <v>45028</v>
      </c>
      <c r="K2164">
        <v>1300</v>
      </c>
      <c r="L2164" t="s">
        <v>9095</v>
      </c>
      <c r="M2164" t="s">
        <v>482</v>
      </c>
      <c r="N2164" t="s">
        <v>9096</v>
      </c>
      <c r="O2164" t="s">
        <v>9097</v>
      </c>
      <c r="P2164" t="s">
        <v>71</v>
      </c>
      <c r="Q2164">
        <v>19</v>
      </c>
      <c r="R2164" t="s">
        <v>40</v>
      </c>
      <c r="S2164" t="s">
        <v>118</v>
      </c>
      <c r="T2164">
        <v>70535</v>
      </c>
      <c r="U2164" s="1">
        <v>45564</v>
      </c>
      <c r="V2164" t="s">
        <v>180</v>
      </c>
      <c r="W2164">
        <v>508324</v>
      </c>
      <c r="X2164" t="s">
        <v>9098</v>
      </c>
      <c r="Y2164">
        <v>218</v>
      </c>
      <c r="Z2164">
        <v>1372</v>
      </c>
      <c r="AA2164">
        <v>1</v>
      </c>
      <c r="AB2164">
        <v>548.80000000000007</v>
      </c>
      <c r="AC2164">
        <f>Table1_1[[#This Row],[Price]]*Table1_1[[#This Row],[Quantity]]</f>
        <v>1372</v>
      </c>
    </row>
    <row r="2165" spans="1:29" x14ac:dyDescent="0.3">
      <c r="A2165" t="s">
        <v>28</v>
      </c>
      <c r="B2165" t="s">
        <v>29</v>
      </c>
      <c r="C2165" t="s">
        <v>66</v>
      </c>
      <c r="D2165" t="s">
        <v>611</v>
      </c>
      <c r="E2165" t="s">
        <v>32</v>
      </c>
      <c r="F2165" t="s">
        <v>355</v>
      </c>
      <c r="G2165">
        <v>5</v>
      </c>
      <c r="H2165">
        <v>425418</v>
      </c>
      <c r="I2165" t="s">
        <v>34</v>
      </c>
      <c r="J2165" s="3">
        <v>43841</v>
      </c>
      <c r="K2165">
        <v>1300</v>
      </c>
      <c r="L2165" t="s">
        <v>9099</v>
      </c>
      <c r="M2165" t="s">
        <v>361</v>
      </c>
      <c r="N2165" t="s">
        <v>9100</v>
      </c>
      <c r="O2165" t="s">
        <v>9101</v>
      </c>
      <c r="P2165" t="s">
        <v>71</v>
      </c>
      <c r="Q2165">
        <v>12</v>
      </c>
      <c r="R2165" t="s">
        <v>40</v>
      </c>
      <c r="S2165" t="s">
        <v>118</v>
      </c>
      <c r="T2165">
        <v>59403</v>
      </c>
      <c r="U2165" s="1">
        <v>45508</v>
      </c>
      <c r="V2165" t="s">
        <v>64</v>
      </c>
      <c r="W2165">
        <v>846384</v>
      </c>
      <c r="X2165" t="s">
        <v>9102</v>
      </c>
      <c r="Y2165">
        <v>368</v>
      </c>
      <c r="Z2165">
        <v>2671</v>
      </c>
      <c r="AA2165">
        <v>4</v>
      </c>
      <c r="AB2165">
        <v>4273.6000000000004</v>
      </c>
      <c r="AC2165">
        <f>Table1_1[[#This Row],[Price]]*Table1_1[[#This Row],[Quantity]]</f>
        <v>10684</v>
      </c>
    </row>
    <row r="2166" spans="1:29" x14ac:dyDescent="0.3">
      <c r="A2166" t="s">
        <v>28</v>
      </c>
      <c r="B2166" t="s">
        <v>29</v>
      </c>
      <c r="C2166" t="s">
        <v>44</v>
      </c>
      <c r="D2166" t="s">
        <v>524</v>
      </c>
      <c r="E2166" t="s">
        <v>56</v>
      </c>
      <c r="F2166" t="s">
        <v>355</v>
      </c>
      <c r="G2166">
        <v>23</v>
      </c>
      <c r="H2166">
        <v>419168</v>
      </c>
      <c r="I2166" t="s">
        <v>34</v>
      </c>
      <c r="J2166" s="3">
        <v>44429</v>
      </c>
      <c r="K2166">
        <v>1400</v>
      </c>
      <c r="L2166" t="s">
        <v>3472</v>
      </c>
      <c r="M2166" t="s">
        <v>361</v>
      </c>
      <c r="N2166" t="s">
        <v>9103</v>
      </c>
      <c r="O2166" t="s">
        <v>9104</v>
      </c>
      <c r="P2166" t="s">
        <v>39</v>
      </c>
      <c r="Q2166">
        <v>16</v>
      </c>
      <c r="R2166" t="s">
        <v>40</v>
      </c>
      <c r="S2166" t="s">
        <v>41</v>
      </c>
      <c r="T2166">
        <v>56250</v>
      </c>
      <c r="U2166" s="1">
        <v>45347</v>
      </c>
      <c r="V2166" t="s">
        <v>119</v>
      </c>
      <c r="W2166">
        <v>410062</v>
      </c>
      <c r="X2166" t="s">
        <v>9105</v>
      </c>
      <c r="Y2166">
        <v>913</v>
      </c>
      <c r="Z2166">
        <v>1478</v>
      </c>
      <c r="AA2166">
        <v>2</v>
      </c>
      <c r="AB2166">
        <v>1182.4000000000001</v>
      </c>
      <c r="AC2166">
        <f>Table1_1[[#This Row],[Price]]*Table1_1[[#This Row],[Quantity]]</f>
        <v>2956</v>
      </c>
    </row>
    <row r="2167" spans="1:29" x14ac:dyDescent="0.3">
      <c r="A2167" t="s">
        <v>28</v>
      </c>
      <c r="B2167" t="s">
        <v>29</v>
      </c>
      <c r="C2167" t="s">
        <v>91</v>
      </c>
      <c r="D2167" t="s">
        <v>511</v>
      </c>
      <c r="E2167" t="s">
        <v>56</v>
      </c>
      <c r="F2167" t="s">
        <v>175</v>
      </c>
      <c r="G2167">
        <v>53</v>
      </c>
      <c r="H2167">
        <v>438833</v>
      </c>
      <c r="I2167" t="s">
        <v>58</v>
      </c>
      <c r="J2167" s="3">
        <v>44191</v>
      </c>
      <c r="K2167">
        <v>800</v>
      </c>
      <c r="L2167" t="s">
        <v>9106</v>
      </c>
      <c r="M2167" t="s">
        <v>256</v>
      </c>
      <c r="N2167" t="s">
        <v>9107</v>
      </c>
      <c r="O2167" t="s">
        <v>9108</v>
      </c>
      <c r="P2167" t="s">
        <v>51</v>
      </c>
      <c r="Q2167">
        <v>16</v>
      </c>
      <c r="R2167" t="s">
        <v>40</v>
      </c>
      <c r="S2167" t="s">
        <v>41</v>
      </c>
      <c r="T2167">
        <v>61974</v>
      </c>
      <c r="U2167" s="1">
        <v>45567</v>
      </c>
      <c r="V2167" t="s">
        <v>155</v>
      </c>
      <c r="W2167">
        <v>135756</v>
      </c>
      <c r="X2167" t="s">
        <v>9109</v>
      </c>
      <c r="Y2167">
        <v>589</v>
      </c>
      <c r="Z2167">
        <v>2395</v>
      </c>
      <c r="AA2167">
        <v>4</v>
      </c>
      <c r="AB2167">
        <v>3832</v>
      </c>
      <c r="AC2167">
        <f>Table1_1[[#This Row],[Price]]*Table1_1[[#This Row],[Quantity]]</f>
        <v>9580</v>
      </c>
    </row>
    <row r="2168" spans="1:29" x14ac:dyDescent="0.3">
      <c r="A2168" t="s">
        <v>28</v>
      </c>
      <c r="B2168" t="s">
        <v>29</v>
      </c>
      <c r="C2168" t="s">
        <v>193</v>
      </c>
      <c r="D2168" t="s">
        <v>163</v>
      </c>
      <c r="E2168" t="s">
        <v>32</v>
      </c>
      <c r="F2168" t="s">
        <v>150</v>
      </c>
      <c r="G2168">
        <v>45</v>
      </c>
      <c r="H2168">
        <v>400470</v>
      </c>
      <c r="I2168" t="s">
        <v>34</v>
      </c>
      <c r="J2168" s="3">
        <v>44889</v>
      </c>
      <c r="K2168">
        <v>1400</v>
      </c>
      <c r="L2168" t="s">
        <v>9110</v>
      </c>
      <c r="M2168" t="s">
        <v>189</v>
      </c>
      <c r="N2168" t="s">
        <v>9111</v>
      </c>
      <c r="O2168" t="s">
        <v>9112</v>
      </c>
      <c r="P2168" t="s">
        <v>39</v>
      </c>
      <c r="Q2168">
        <v>15</v>
      </c>
      <c r="R2168" t="s">
        <v>40</v>
      </c>
      <c r="S2168" t="s">
        <v>63</v>
      </c>
      <c r="T2168">
        <v>28622</v>
      </c>
      <c r="U2168" s="1">
        <v>45583</v>
      </c>
      <c r="V2168" t="s">
        <v>155</v>
      </c>
      <c r="W2168">
        <v>287942</v>
      </c>
      <c r="X2168" t="s">
        <v>9113</v>
      </c>
      <c r="Y2168">
        <v>845</v>
      </c>
      <c r="Z2168">
        <v>2896</v>
      </c>
      <c r="AA2168">
        <v>1</v>
      </c>
      <c r="AB2168">
        <v>1158.4000000000001</v>
      </c>
      <c r="AC2168">
        <f>Table1_1[[#This Row],[Price]]*Table1_1[[#This Row],[Quantity]]</f>
        <v>2896</v>
      </c>
    </row>
    <row r="2169" spans="1:29" x14ac:dyDescent="0.3">
      <c r="A2169" t="s">
        <v>28</v>
      </c>
      <c r="B2169" t="s">
        <v>29</v>
      </c>
      <c r="C2169" t="s">
        <v>148</v>
      </c>
      <c r="D2169" t="s">
        <v>98</v>
      </c>
      <c r="E2169" t="s">
        <v>32</v>
      </c>
      <c r="F2169" t="s">
        <v>83</v>
      </c>
      <c r="G2169">
        <v>46</v>
      </c>
      <c r="H2169">
        <v>414431</v>
      </c>
      <c r="I2169" t="s">
        <v>58</v>
      </c>
      <c r="J2169" s="3">
        <v>44657</v>
      </c>
      <c r="K2169">
        <v>1100</v>
      </c>
      <c r="L2169" t="s">
        <v>9114</v>
      </c>
      <c r="M2169" t="s">
        <v>482</v>
      </c>
      <c r="N2169" t="s">
        <v>9115</v>
      </c>
      <c r="O2169" t="s">
        <v>9116</v>
      </c>
      <c r="P2169" t="s">
        <v>39</v>
      </c>
      <c r="Q2169">
        <v>11</v>
      </c>
      <c r="R2169" t="s">
        <v>88</v>
      </c>
      <c r="S2169" t="s">
        <v>41</v>
      </c>
      <c r="T2169">
        <v>33025</v>
      </c>
      <c r="U2169" s="1">
        <v>45479</v>
      </c>
      <c r="V2169" t="s">
        <v>126</v>
      </c>
      <c r="W2169">
        <v>323695</v>
      </c>
      <c r="X2169" t="s">
        <v>9117</v>
      </c>
      <c r="Y2169">
        <v>346</v>
      </c>
      <c r="Z2169">
        <v>2550</v>
      </c>
      <c r="AA2169">
        <v>7</v>
      </c>
      <c r="AB2169">
        <v>7140</v>
      </c>
      <c r="AC2169">
        <f>Table1_1[[#This Row],[Price]]*Table1_1[[#This Row],[Quantity]]</f>
        <v>17850</v>
      </c>
    </row>
    <row r="2170" spans="1:29" x14ac:dyDescent="0.3">
      <c r="A2170" t="s">
        <v>28</v>
      </c>
      <c r="B2170" t="s">
        <v>29</v>
      </c>
      <c r="C2170" t="s">
        <v>54</v>
      </c>
      <c r="D2170" t="s">
        <v>45</v>
      </c>
      <c r="E2170" t="s">
        <v>46</v>
      </c>
      <c r="F2170" t="s">
        <v>33</v>
      </c>
      <c r="G2170">
        <v>19</v>
      </c>
      <c r="H2170">
        <v>417676</v>
      </c>
      <c r="I2170" t="s">
        <v>58</v>
      </c>
      <c r="J2170" s="3">
        <v>44411</v>
      </c>
      <c r="K2170">
        <v>950</v>
      </c>
      <c r="L2170" t="s">
        <v>9118</v>
      </c>
      <c r="M2170" t="s">
        <v>244</v>
      </c>
      <c r="N2170" t="s">
        <v>9119</v>
      </c>
      <c r="O2170" t="s">
        <v>9120</v>
      </c>
      <c r="P2170" t="s">
        <v>51</v>
      </c>
      <c r="Q2170">
        <v>18</v>
      </c>
      <c r="R2170" t="s">
        <v>40</v>
      </c>
      <c r="S2170" t="s">
        <v>63</v>
      </c>
      <c r="T2170">
        <v>54328</v>
      </c>
      <c r="U2170" s="1">
        <v>45492</v>
      </c>
      <c r="V2170" t="s">
        <v>126</v>
      </c>
      <c r="W2170">
        <v>502545</v>
      </c>
      <c r="X2170" t="s">
        <v>9121</v>
      </c>
      <c r="Y2170">
        <v>880</v>
      </c>
      <c r="Z2170">
        <v>1315</v>
      </c>
      <c r="AA2170">
        <v>8</v>
      </c>
      <c r="AB2170">
        <v>4208</v>
      </c>
      <c r="AC2170">
        <f>Table1_1[[#This Row],[Price]]*Table1_1[[#This Row],[Quantity]]</f>
        <v>10520</v>
      </c>
    </row>
    <row r="2171" spans="1:29" x14ac:dyDescent="0.3">
      <c r="A2171" t="s">
        <v>28</v>
      </c>
      <c r="B2171" t="s">
        <v>29</v>
      </c>
      <c r="C2171" t="s">
        <v>148</v>
      </c>
      <c r="D2171" t="s">
        <v>317</v>
      </c>
      <c r="E2171" t="s">
        <v>32</v>
      </c>
      <c r="F2171" t="s">
        <v>150</v>
      </c>
      <c r="G2171">
        <v>39</v>
      </c>
      <c r="H2171">
        <v>430374</v>
      </c>
      <c r="I2171" t="s">
        <v>58</v>
      </c>
      <c r="J2171" s="3">
        <v>44099</v>
      </c>
      <c r="K2171">
        <v>800</v>
      </c>
      <c r="L2171" t="s">
        <v>1317</v>
      </c>
      <c r="M2171" t="s">
        <v>1460</v>
      </c>
      <c r="N2171" t="s">
        <v>9122</v>
      </c>
      <c r="O2171" t="s">
        <v>9123</v>
      </c>
      <c r="P2171" t="s">
        <v>51</v>
      </c>
      <c r="Q2171">
        <v>9</v>
      </c>
      <c r="R2171" t="s">
        <v>88</v>
      </c>
      <c r="S2171" t="s">
        <v>118</v>
      </c>
      <c r="T2171">
        <v>48493</v>
      </c>
      <c r="U2171" s="1">
        <v>45564</v>
      </c>
      <c r="V2171" t="s">
        <v>180</v>
      </c>
      <c r="W2171">
        <v>605015</v>
      </c>
      <c r="X2171" t="s">
        <v>1838</v>
      </c>
      <c r="Y2171">
        <v>559</v>
      </c>
      <c r="Z2171">
        <v>2656</v>
      </c>
      <c r="AA2171">
        <v>3</v>
      </c>
      <c r="AB2171">
        <v>3187.2000000000003</v>
      </c>
      <c r="AC2171">
        <f>Table1_1[[#This Row],[Price]]*Table1_1[[#This Row],[Quantity]]</f>
        <v>7968</v>
      </c>
    </row>
    <row r="2172" spans="1:29" x14ac:dyDescent="0.3">
      <c r="A2172" t="s">
        <v>28</v>
      </c>
      <c r="B2172" t="s">
        <v>29</v>
      </c>
      <c r="C2172" t="s">
        <v>30</v>
      </c>
      <c r="D2172" t="s">
        <v>411</v>
      </c>
      <c r="E2172" t="s">
        <v>32</v>
      </c>
      <c r="F2172" t="s">
        <v>106</v>
      </c>
      <c r="G2172">
        <v>12</v>
      </c>
      <c r="H2172">
        <v>405737</v>
      </c>
      <c r="I2172" t="s">
        <v>58</v>
      </c>
      <c r="J2172" s="3">
        <v>44399</v>
      </c>
      <c r="K2172">
        <v>1400</v>
      </c>
      <c r="L2172" t="s">
        <v>324</v>
      </c>
      <c r="M2172" t="s">
        <v>605</v>
      </c>
      <c r="N2172" t="s">
        <v>9124</v>
      </c>
      <c r="O2172" t="s">
        <v>9125</v>
      </c>
      <c r="P2172" t="s">
        <v>71</v>
      </c>
      <c r="Q2172">
        <v>11</v>
      </c>
      <c r="R2172" t="s">
        <v>40</v>
      </c>
      <c r="S2172" t="s">
        <v>79</v>
      </c>
      <c r="T2172">
        <v>37075</v>
      </c>
      <c r="U2172" s="1">
        <v>45505</v>
      </c>
      <c r="V2172" t="s">
        <v>64</v>
      </c>
      <c r="W2172">
        <v>410340</v>
      </c>
      <c r="X2172" t="s">
        <v>9126</v>
      </c>
      <c r="Y2172">
        <v>328</v>
      </c>
      <c r="Z2172">
        <v>896</v>
      </c>
      <c r="AA2172">
        <v>6</v>
      </c>
      <c r="AB2172">
        <v>2150.4</v>
      </c>
      <c r="AC2172">
        <f>Table1_1[[#This Row],[Price]]*Table1_1[[#This Row],[Quantity]]</f>
        <v>5376</v>
      </c>
    </row>
    <row r="2173" spans="1:29" x14ac:dyDescent="0.3">
      <c r="A2173" t="s">
        <v>28</v>
      </c>
      <c r="B2173" t="s">
        <v>29</v>
      </c>
      <c r="C2173" t="s">
        <v>157</v>
      </c>
      <c r="D2173" t="s">
        <v>142</v>
      </c>
      <c r="E2173" t="s">
        <v>32</v>
      </c>
      <c r="F2173" t="s">
        <v>57</v>
      </c>
      <c r="G2173">
        <v>86</v>
      </c>
      <c r="H2173">
        <v>408666</v>
      </c>
      <c r="I2173" t="s">
        <v>34</v>
      </c>
      <c r="J2173" s="3">
        <v>43912</v>
      </c>
      <c r="K2173">
        <v>1100</v>
      </c>
      <c r="L2173" t="s">
        <v>9127</v>
      </c>
      <c r="M2173" t="s">
        <v>372</v>
      </c>
      <c r="N2173" t="s">
        <v>9128</v>
      </c>
      <c r="O2173" t="s">
        <v>9129</v>
      </c>
      <c r="P2173" t="s">
        <v>39</v>
      </c>
      <c r="Q2173">
        <v>15</v>
      </c>
      <c r="R2173" t="s">
        <v>40</v>
      </c>
      <c r="S2173" t="s">
        <v>118</v>
      </c>
      <c r="T2173">
        <v>87897</v>
      </c>
      <c r="U2173" s="1">
        <v>45438</v>
      </c>
      <c r="V2173" t="s">
        <v>140</v>
      </c>
      <c r="W2173">
        <v>269871</v>
      </c>
      <c r="X2173" t="s">
        <v>9130</v>
      </c>
      <c r="Y2173">
        <v>918</v>
      </c>
      <c r="Z2173">
        <v>2316</v>
      </c>
      <c r="AA2173">
        <v>5</v>
      </c>
      <c r="AB2173">
        <v>4632</v>
      </c>
      <c r="AC2173">
        <f>Table1_1[[#This Row],[Price]]*Table1_1[[#This Row],[Quantity]]</f>
        <v>11580</v>
      </c>
    </row>
    <row r="2174" spans="1:29" x14ac:dyDescent="0.3">
      <c r="A2174" t="s">
        <v>28</v>
      </c>
      <c r="B2174" t="s">
        <v>29</v>
      </c>
      <c r="C2174" t="s">
        <v>44</v>
      </c>
      <c r="D2174" t="s">
        <v>261</v>
      </c>
      <c r="E2174" t="s">
        <v>32</v>
      </c>
      <c r="F2174" t="s">
        <v>150</v>
      </c>
      <c r="G2174">
        <v>49</v>
      </c>
      <c r="H2174">
        <v>404766</v>
      </c>
      <c r="I2174" t="s">
        <v>58</v>
      </c>
      <c r="J2174" s="3">
        <v>44231</v>
      </c>
      <c r="K2174">
        <v>1100</v>
      </c>
      <c r="L2174" t="s">
        <v>9131</v>
      </c>
      <c r="M2174" t="s">
        <v>319</v>
      </c>
      <c r="N2174" t="s">
        <v>9132</v>
      </c>
      <c r="O2174" t="s">
        <v>9133</v>
      </c>
      <c r="P2174" t="s">
        <v>39</v>
      </c>
      <c r="Q2174">
        <v>17</v>
      </c>
      <c r="R2174" t="s">
        <v>40</v>
      </c>
      <c r="S2174" t="s">
        <v>118</v>
      </c>
      <c r="T2174">
        <v>82451</v>
      </c>
      <c r="U2174" s="1">
        <v>45514</v>
      </c>
      <c r="V2174" t="s">
        <v>64</v>
      </c>
      <c r="W2174">
        <v>200329</v>
      </c>
      <c r="X2174" t="s">
        <v>2469</v>
      </c>
      <c r="Y2174">
        <v>372</v>
      </c>
      <c r="Z2174">
        <v>1988</v>
      </c>
      <c r="AA2174">
        <v>1</v>
      </c>
      <c r="AB2174">
        <v>795.2</v>
      </c>
      <c r="AC2174">
        <f>Table1_1[[#This Row],[Price]]*Table1_1[[#This Row],[Quantity]]</f>
        <v>1988</v>
      </c>
    </row>
    <row r="2175" spans="1:29" x14ac:dyDescent="0.3">
      <c r="A2175" t="s">
        <v>28</v>
      </c>
      <c r="B2175" t="s">
        <v>29</v>
      </c>
      <c r="C2175" t="s">
        <v>91</v>
      </c>
      <c r="D2175" t="s">
        <v>134</v>
      </c>
      <c r="E2175" t="s">
        <v>32</v>
      </c>
      <c r="F2175" t="s">
        <v>57</v>
      </c>
      <c r="G2175">
        <v>54</v>
      </c>
      <c r="H2175">
        <v>411295</v>
      </c>
      <c r="I2175" t="s">
        <v>34</v>
      </c>
      <c r="J2175" s="3">
        <v>44414</v>
      </c>
      <c r="K2175">
        <v>1000</v>
      </c>
      <c r="L2175" t="s">
        <v>9134</v>
      </c>
      <c r="M2175" t="s">
        <v>478</v>
      </c>
      <c r="N2175" t="s">
        <v>9135</v>
      </c>
      <c r="O2175" t="s">
        <v>9136</v>
      </c>
      <c r="P2175" t="s">
        <v>51</v>
      </c>
      <c r="Q2175">
        <v>11</v>
      </c>
      <c r="R2175" t="s">
        <v>40</v>
      </c>
      <c r="S2175" t="s">
        <v>41</v>
      </c>
      <c r="T2175">
        <v>88449</v>
      </c>
      <c r="U2175" s="1">
        <v>45530</v>
      </c>
      <c r="V2175" t="s">
        <v>64</v>
      </c>
      <c r="W2175">
        <v>367571</v>
      </c>
      <c r="X2175" t="s">
        <v>9137</v>
      </c>
      <c r="Y2175">
        <v>329</v>
      </c>
      <c r="Z2175">
        <v>508</v>
      </c>
      <c r="AA2175">
        <v>3</v>
      </c>
      <c r="AB2175">
        <v>609.6</v>
      </c>
      <c r="AC2175">
        <f>Table1_1[[#This Row],[Price]]*Table1_1[[#This Row],[Quantity]]</f>
        <v>1524</v>
      </c>
    </row>
    <row r="2176" spans="1:29" x14ac:dyDescent="0.3">
      <c r="A2176" t="s">
        <v>28</v>
      </c>
      <c r="B2176" t="s">
        <v>29</v>
      </c>
      <c r="C2176" t="s">
        <v>193</v>
      </c>
      <c r="D2176" t="s">
        <v>92</v>
      </c>
      <c r="E2176" t="s">
        <v>56</v>
      </c>
      <c r="F2176" t="s">
        <v>83</v>
      </c>
      <c r="G2176">
        <v>70</v>
      </c>
      <c r="H2176">
        <v>430328</v>
      </c>
      <c r="I2176" t="s">
        <v>58</v>
      </c>
      <c r="J2176" s="3">
        <v>43898</v>
      </c>
      <c r="K2176">
        <v>1300</v>
      </c>
      <c r="L2176" t="s">
        <v>9138</v>
      </c>
      <c r="M2176" t="s">
        <v>108</v>
      </c>
      <c r="N2176" t="s">
        <v>9139</v>
      </c>
      <c r="O2176" t="s">
        <v>9140</v>
      </c>
      <c r="P2176" t="s">
        <v>39</v>
      </c>
      <c r="Q2176">
        <v>10</v>
      </c>
      <c r="R2176" t="s">
        <v>40</v>
      </c>
      <c r="S2176" t="s">
        <v>118</v>
      </c>
      <c r="T2176">
        <v>31130</v>
      </c>
      <c r="U2176" s="1">
        <v>45447</v>
      </c>
      <c r="V2176" t="s">
        <v>52</v>
      </c>
      <c r="W2176">
        <v>458247</v>
      </c>
      <c r="X2176" t="s">
        <v>9141</v>
      </c>
      <c r="Y2176">
        <v>377</v>
      </c>
      <c r="Z2176">
        <v>1644</v>
      </c>
      <c r="AA2176">
        <v>5</v>
      </c>
      <c r="AB2176">
        <v>3288</v>
      </c>
      <c r="AC2176">
        <f>Table1_1[[#This Row],[Price]]*Table1_1[[#This Row],[Quantity]]</f>
        <v>8220</v>
      </c>
    </row>
    <row r="2177" spans="1:29" x14ac:dyDescent="0.3">
      <c r="A2177" t="s">
        <v>28</v>
      </c>
      <c r="B2177" t="s">
        <v>29</v>
      </c>
      <c r="C2177" t="s">
        <v>30</v>
      </c>
      <c r="D2177" t="s">
        <v>98</v>
      </c>
      <c r="E2177" t="s">
        <v>56</v>
      </c>
      <c r="F2177" t="s">
        <v>150</v>
      </c>
      <c r="G2177">
        <v>21</v>
      </c>
      <c r="H2177">
        <v>420943</v>
      </c>
      <c r="I2177" t="s">
        <v>58</v>
      </c>
      <c r="J2177" s="3">
        <v>45065</v>
      </c>
      <c r="K2177">
        <v>950</v>
      </c>
      <c r="L2177" t="s">
        <v>9142</v>
      </c>
      <c r="M2177" t="s">
        <v>351</v>
      </c>
      <c r="N2177" t="s">
        <v>9143</v>
      </c>
      <c r="O2177" t="s">
        <v>9144</v>
      </c>
      <c r="P2177" t="s">
        <v>87</v>
      </c>
      <c r="Q2177">
        <v>5</v>
      </c>
      <c r="R2177" t="s">
        <v>40</v>
      </c>
      <c r="S2177" t="s">
        <v>79</v>
      </c>
      <c r="T2177">
        <v>78687</v>
      </c>
      <c r="U2177" s="1">
        <v>45302</v>
      </c>
      <c r="V2177" t="s">
        <v>111</v>
      </c>
      <c r="W2177">
        <v>219539</v>
      </c>
      <c r="X2177" t="s">
        <v>9145</v>
      </c>
      <c r="Y2177">
        <v>236</v>
      </c>
      <c r="Z2177">
        <v>1089</v>
      </c>
      <c r="AA2177">
        <v>5</v>
      </c>
      <c r="AB2177">
        <v>2178</v>
      </c>
      <c r="AC2177">
        <f>Table1_1[[#This Row],[Price]]*Table1_1[[#This Row],[Quantity]]</f>
        <v>5445</v>
      </c>
    </row>
    <row r="2178" spans="1:29" x14ac:dyDescent="0.3">
      <c r="A2178" t="s">
        <v>28</v>
      </c>
      <c r="B2178" t="s">
        <v>29</v>
      </c>
      <c r="C2178" t="s">
        <v>66</v>
      </c>
      <c r="D2178" t="s">
        <v>274</v>
      </c>
      <c r="E2178" t="s">
        <v>46</v>
      </c>
      <c r="F2178" t="s">
        <v>99</v>
      </c>
      <c r="G2178">
        <v>5</v>
      </c>
      <c r="H2178">
        <v>408628</v>
      </c>
      <c r="I2178" t="s">
        <v>34</v>
      </c>
      <c r="J2178" s="3">
        <v>44698</v>
      </c>
      <c r="K2178">
        <v>1100</v>
      </c>
      <c r="L2178" t="s">
        <v>9146</v>
      </c>
      <c r="M2178" t="s">
        <v>263</v>
      </c>
      <c r="N2178" t="s">
        <v>9147</v>
      </c>
      <c r="O2178" t="s">
        <v>9148</v>
      </c>
      <c r="P2178" t="s">
        <v>87</v>
      </c>
      <c r="Q2178">
        <v>6</v>
      </c>
      <c r="R2178" t="s">
        <v>40</v>
      </c>
      <c r="S2178" t="s">
        <v>79</v>
      </c>
      <c r="T2178">
        <v>10898</v>
      </c>
      <c r="U2178" s="1">
        <v>45605</v>
      </c>
      <c r="V2178" t="s">
        <v>42</v>
      </c>
      <c r="W2178">
        <v>584044</v>
      </c>
      <c r="X2178" t="s">
        <v>9149</v>
      </c>
      <c r="Y2178">
        <v>300</v>
      </c>
      <c r="Z2178">
        <v>2080</v>
      </c>
      <c r="AA2178">
        <v>1</v>
      </c>
      <c r="AB2178">
        <v>832</v>
      </c>
      <c r="AC2178">
        <f>Table1_1[[#This Row],[Price]]*Table1_1[[#This Row],[Quantity]]</f>
        <v>2080</v>
      </c>
    </row>
    <row r="2179" spans="1:29" x14ac:dyDescent="0.3">
      <c r="A2179" t="s">
        <v>28</v>
      </c>
      <c r="B2179" t="s">
        <v>29</v>
      </c>
      <c r="C2179" t="s">
        <v>66</v>
      </c>
      <c r="D2179" t="s">
        <v>317</v>
      </c>
      <c r="E2179" t="s">
        <v>56</v>
      </c>
      <c r="F2179" t="s">
        <v>99</v>
      </c>
      <c r="G2179">
        <v>82</v>
      </c>
      <c r="H2179">
        <v>423045</v>
      </c>
      <c r="I2179" t="s">
        <v>34</v>
      </c>
      <c r="J2179" s="3">
        <v>45036</v>
      </c>
      <c r="K2179">
        <v>1100</v>
      </c>
      <c r="L2179" t="s">
        <v>9150</v>
      </c>
      <c r="M2179" t="s">
        <v>366</v>
      </c>
      <c r="N2179" t="s">
        <v>9151</v>
      </c>
      <c r="O2179" t="s">
        <v>9152</v>
      </c>
      <c r="P2179" t="s">
        <v>51</v>
      </c>
      <c r="Q2179">
        <v>8</v>
      </c>
      <c r="R2179" t="s">
        <v>40</v>
      </c>
      <c r="S2179" t="s">
        <v>79</v>
      </c>
      <c r="T2179">
        <v>33541</v>
      </c>
      <c r="U2179" s="1">
        <v>45499</v>
      </c>
      <c r="V2179" t="s">
        <v>126</v>
      </c>
      <c r="W2179">
        <v>164463</v>
      </c>
      <c r="X2179" t="s">
        <v>9153</v>
      </c>
      <c r="Y2179">
        <v>521</v>
      </c>
      <c r="Z2179">
        <v>2846</v>
      </c>
      <c r="AA2179">
        <v>8</v>
      </c>
      <c r="AB2179">
        <v>9107.2000000000007</v>
      </c>
      <c r="AC2179">
        <f>Table1_1[[#This Row],[Price]]*Table1_1[[#This Row],[Quantity]]</f>
        <v>22768</v>
      </c>
    </row>
    <row r="2180" spans="1:29" x14ac:dyDescent="0.3">
      <c r="A2180" t="s">
        <v>28</v>
      </c>
      <c r="B2180" t="s">
        <v>29</v>
      </c>
      <c r="C2180" t="s">
        <v>148</v>
      </c>
      <c r="D2180" t="s">
        <v>187</v>
      </c>
      <c r="E2180" t="s">
        <v>46</v>
      </c>
      <c r="F2180" t="s">
        <v>99</v>
      </c>
      <c r="G2180">
        <v>48</v>
      </c>
      <c r="H2180">
        <v>420522</v>
      </c>
      <c r="I2180" t="s">
        <v>34</v>
      </c>
      <c r="J2180" s="3">
        <v>45207</v>
      </c>
      <c r="K2180">
        <v>1200</v>
      </c>
      <c r="L2180" t="s">
        <v>9154</v>
      </c>
      <c r="M2180" t="s">
        <v>345</v>
      </c>
      <c r="N2180" t="s">
        <v>9155</v>
      </c>
      <c r="O2180" t="s">
        <v>9156</v>
      </c>
      <c r="P2180" t="s">
        <v>87</v>
      </c>
      <c r="Q2180">
        <v>16</v>
      </c>
      <c r="R2180" t="s">
        <v>88</v>
      </c>
      <c r="S2180" t="s">
        <v>79</v>
      </c>
      <c r="T2180">
        <v>94049</v>
      </c>
      <c r="U2180" s="1">
        <v>45609</v>
      </c>
      <c r="V2180" t="s">
        <v>42</v>
      </c>
      <c r="W2180">
        <v>587716</v>
      </c>
      <c r="X2180" t="s">
        <v>9157</v>
      </c>
      <c r="Y2180">
        <v>812</v>
      </c>
      <c r="Z2180">
        <v>2277</v>
      </c>
      <c r="AA2180">
        <v>4</v>
      </c>
      <c r="AB2180">
        <v>3643.2000000000003</v>
      </c>
      <c r="AC2180">
        <f>Table1_1[[#This Row],[Price]]*Table1_1[[#This Row],[Quantity]]</f>
        <v>9108</v>
      </c>
    </row>
    <row r="2181" spans="1:29" x14ac:dyDescent="0.3">
      <c r="A2181" t="s">
        <v>28</v>
      </c>
      <c r="B2181" t="s">
        <v>29</v>
      </c>
      <c r="C2181" t="s">
        <v>193</v>
      </c>
      <c r="D2181" t="s">
        <v>220</v>
      </c>
      <c r="E2181" t="s">
        <v>32</v>
      </c>
      <c r="F2181" t="s">
        <v>83</v>
      </c>
      <c r="G2181">
        <v>31</v>
      </c>
      <c r="H2181">
        <v>408580</v>
      </c>
      <c r="I2181" t="s">
        <v>58</v>
      </c>
      <c r="J2181" s="3">
        <v>44330</v>
      </c>
      <c r="K2181">
        <v>1300</v>
      </c>
      <c r="L2181" t="s">
        <v>9159</v>
      </c>
      <c r="M2181" t="s">
        <v>287</v>
      </c>
      <c r="N2181" t="s">
        <v>9160</v>
      </c>
      <c r="O2181" t="s">
        <v>9161</v>
      </c>
      <c r="P2181" t="s">
        <v>39</v>
      </c>
      <c r="Q2181">
        <v>17</v>
      </c>
      <c r="R2181" t="s">
        <v>40</v>
      </c>
      <c r="S2181" t="s">
        <v>63</v>
      </c>
      <c r="T2181">
        <v>12656</v>
      </c>
      <c r="U2181" s="1">
        <v>45474</v>
      </c>
      <c r="V2181" t="s">
        <v>126</v>
      </c>
      <c r="W2181">
        <v>655944</v>
      </c>
      <c r="X2181" t="s">
        <v>9162</v>
      </c>
      <c r="Y2181">
        <v>496</v>
      </c>
      <c r="Z2181">
        <v>1856</v>
      </c>
      <c r="AA2181">
        <v>5</v>
      </c>
      <c r="AB2181">
        <v>3712</v>
      </c>
      <c r="AC2181">
        <f>Table1_1[[#This Row],[Price]]*Table1_1[[#This Row],[Quantity]]</f>
        <v>9280</v>
      </c>
    </row>
    <row r="2182" spans="1:29" x14ac:dyDescent="0.3">
      <c r="A2182" t="s">
        <v>28</v>
      </c>
      <c r="B2182" t="s">
        <v>29</v>
      </c>
      <c r="C2182" t="s">
        <v>91</v>
      </c>
      <c r="D2182" t="s">
        <v>220</v>
      </c>
      <c r="E2182" t="s">
        <v>32</v>
      </c>
      <c r="F2182" t="s">
        <v>355</v>
      </c>
      <c r="G2182">
        <v>6</v>
      </c>
      <c r="H2182">
        <v>433507</v>
      </c>
      <c r="I2182" t="s">
        <v>58</v>
      </c>
      <c r="J2182" s="3">
        <v>45306</v>
      </c>
      <c r="K2182">
        <v>800</v>
      </c>
      <c r="L2182" t="s">
        <v>9163</v>
      </c>
      <c r="M2182" t="s">
        <v>49</v>
      </c>
      <c r="N2182" t="s">
        <v>9164</v>
      </c>
      <c r="O2182" t="s">
        <v>9165</v>
      </c>
      <c r="P2182" t="s">
        <v>39</v>
      </c>
      <c r="Q2182">
        <v>16</v>
      </c>
      <c r="R2182" t="s">
        <v>40</v>
      </c>
      <c r="S2182" t="s">
        <v>79</v>
      </c>
      <c r="T2182">
        <v>51975</v>
      </c>
      <c r="U2182" s="1">
        <v>45306</v>
      </c>
      <c r="V2182" t="s">
        <v>111</v>
      </c>
      <c r="W2182">
        <v>907534</v>
      </c>
      <c r="X2182" t="s">
        <v>9166</v>
      </c>
      <c r="Y2182">
        <v>529</v>
      </c>
      <c r="Z2182">
        <v>1904</v>
      </c>
      <c r="AA2182">
        <v>7</v>
      </c>
      <c r="AB2182">
        <v>5331.2000000000007</v>
      </c>
      <c r="AC2182">
        <f>Table1_1[[#This Row],[Price]]*Table1_1[[#This Row],[Quantity]]</f>
        <v>13328</v>
      </c>
    </row>
    <row r="2183" spans="1:29" x14ac:dyDescent="0.3">
      <c r="A2183" t="s">
        <v>28</v>
      </c>
      <c r="B2183" t="s">
        <v>29</v>
      </c>
      <c r="C2183" t="s">
        <v>66</v>
      </c>
      <c r="D2183" t="s">
        <v>524</v>
      </c>
      <c r="E2183" t="s">
        <v>46</v>
      </c>
      <c r="F2183" t="s">
        <v>135</v>
      </c>
      <c r="G2183">
        <v>28</v>
      </c>
      <c r="H2183">
        <v>423447</v>
      </c>
      <c r="I2183" t="s">
        <v>58</v>
      </c>
      <c r="J2183" s="3">
        <v>45504</v>
      </c>
      <c r="K2183">
        <v>800</v>
      </c>
      <c r="L2183" t="s">
        <v>9167</v>
      </c>
      <c r="M2183" t="s">
        <v>195</v>
      </c>
      <c r="N2183" t="s">
        <v>9168</v>
      </c>
      <c r="O2183">
        <v>2153615268</v>
      </c>
      <c r="P2183" t="s">
        <v>39</v>
      </c>
      <c r="Q2183">
        <v>4</v>
      </c>
      <c r="R2183" t="s">
        <v>88</v>
      </c>
      <c r="S2183" t="s">
        <v>79</v>
      </c>
      <c r="T2183">
        <v>18977</v>
      </c>
      <c r="U2183" s="1">
        <v>45551</v>
      </c>
      <c r="V2183" t="s">
        <v>180</v>
      </c>
      <c r="W2183">
        <v>919332</v>
      </c>
      <c r="X2183" t="s">
        <v>9169</v>
      </c>
      <c r="Y2183">
        <v>214</v>
      </c>
      <c r="Z2183">
        <v>1028</v>
      </c>
      <c r="AA2183">
        <v>6</v>
      </c>
      <c r="AB2183">
        <v>2467.2000000000003</v>
      </c>
      <c r="AC2183">
        <f>Table1_1[[#This Row],[Price]]*Table1_1[[#This Row],[Quantity]]</f>
        <v>6168</v>
      </c>
    </row>
    <row r="2184" spans="1:29" x14ac:dyDescent="0.3">
      <c r="A2184" t="s">
        <v>28</v>
      </c>
      <c r="B2184" t="s">
        <v>29</v>
      </c>
      <c r="C2184" t="s">
        <v>66</v>
      </c>
      <c r="D2184" t="s">
        <v>524</v>
      </c>
      <c r="E2184" t="s">
        <v>32</v>
      </c>
      <c r="F2184" t="s">
        <v>47</v>
      </c>
      <c r="G2184">
        <v>36</v>
      </c>
      <c r="H2184">
        <v>432480</v>
      </c>
      <c r="I2184" t="s">
        <v>34</v>
      </c>
      <c r="J2184" s="3">
        <v>45446</v>
      </c>
      <c r="K2184">
        <v>1300</v>
      </c>
      <c r="L2184" t="s">
        <v>9171</v>
      </c>
      <c r="M2184" t="s">
        <v>731</v>
      </c>
      <c r="N2184" t="s">
        <v>9172</v>
      </c>
      <c r="O2184" t="s">
        <v>9173</v>
      </c>
      <c r="P2184" t="s">
        <v>71</v>
      </c>
      <c r="Q2184">
        <v>3</v>
      </c>
      <c r="R2184" t="s">
        <v>40</v>
      </c>
      <c r="S2184" t="s">
        <v>118</v>
      </c>
      <c r="T2184">
        <v>29501</v>
      </c>
      <c r="U2184" s="1">
        <v>45468</v>
      </c>
      <c r="V2184" t="s">
        <v>52</v>
      </c>
      <c r="W2184">
        <v>912476</v>
      </c>
      <c r="X2184" t="s">
        <v>9174</v>
      </c>
      <c r="Y2184">
        <v>741</v>
      </c>
      <c r="Z2184">
        <v>1563</v>
      </c>
      <c r="AA2184">
        <v>3</v>
      </c>
      <c r="AB2184">
        <v>1875.6000000000001</v>
      </c>
      <c r="AC2184">
        <f>Table1_1[[#This Row],[Price]]*Table1_1[[#This Row],[Quantity]]</f>
        <v>4689</v>
      </c>
    </row>
    <row r="2185" spans="1:29" x14ac:dyDescent="0.3">
      <c r="A2185" t="s">
        <v>28</v>
      </c>
      <c r="B2185" t="s">
        <v>29</v>
      </c>
      <c r="C2185" t="s">
        <v>193</v>
      </c>
      <c r="D2185" t="s">
        <v>274</v>
      </c>
      <c r="E2185" t="s">
        <v>56</v>
      </c>
      <c r="F2185" t="s">
        <v>57</v>
      </c>
      <c r="G2185">
        <v>22</v>
      </c>
      <c r="H2185">
        <v>433168</v>
      </c>
      <c r="I2185" t="s">
        <v>58</v>
      </c>
      <c r="J2185" s="3">
        <v>43976</v>
      </c>
      <c r="K2185">
        <v>1200</v>
      </c>
      <c r="L2185" t="s">
        <v>9175</v>
      </c>
      <c r="M2185" t="s">
        <v>843</v>
      </c>
      <c r="N2185" t="s">
        <v>9176</v>
      </c>
      <c r="O2185" t="s">
        <v>9177</v>
      </c>
      <c r="P2185" t="s">
        <v>51</v>
      </c>
      <c r="Q2185">
        <v>10</v>
      </c>
      <c r="R2185" t="s">
        <v>88</v>
      </c>
      <c r="S2185" t="s">
        <v>41</v>
      </c>
      <c r="T2185">
        <v>80039</v>
      </c>
      <c r="U2185" s="1">
        <v>45422</v>
      </c>
      <c r="V2185" t="s">
        <v>140</v>
      </c>
      <c r="W2185">
        <v>692153</v>
      </c>
      <c r="X2185" t="s">
        <v>9178</v>
      </c>
      <c r="Y2185">
        <v>537</v>
      </c>
      <c r="Z2185">
        <v>2684</v>
      </c>
      <c r="AA2185">
        <v>8</v>
      </c>
      <c r="AB2185">
        <v>8588.8000000000011</v>
      </c>
      <c r="AC2185">
        <f>Table1_1[[#This Row],[Price]]*Table1_1[[#This Row],[Quantity]]</f>
        <v>21472</v>
      </c>
    </row>
    <row r="2186" spans="1:29" x14ac:dyDescent="0.3">
      <c r="A2186" t="s">
        <v>28</v>
      </c>
      <c r="B2186" t="s">
        <v>29</v>
      </c>
      <c r="C2186" t="s">
        <v>54</v>
      </c>
      <c r="D2186" t="s">
        <v>338</v>
      </c>
      <c r="E2186" t="s">
        <v>32</v>
      </c>
      <c r="F2186" t="s">
        <v>355</v>
      </c>
      <c r="G2186">
        <v>90</v>
      </c>
      <c r="H2186">
        <v>437572</v>
      </c>
      <c r="I2186" t="s">
        <v>58</v>
      </c>
      <c r="J2186" s="3">
        <v>44280</v>
      </c>
      <c r="K2186">
        <v>1400</v>
      </c>
      <c r="L2186" t="s">
        <v>9180</v>
      </c>
      <c r="M2186" t="s">
        <v>843</v>
      </c>
      <c r="N2186" t="s">
        <v>9181</v>
      </c>
      <c r="O2186" t="s">
        <v>9182</v>
      </c>
      <c r="P2186" t="s">
        <v>71</v>
      </c>
      <c r="Q2186">
        <v>6</v>
      </c>
      <c r="R2186" t="s">
        <v>88</v>
      </c>
      <c r="S2186" t="s">
        <v>63</v>
      </c>
      <c r="T2186">
        <v>52261</v>
      </c>
      <c r="U2186" s="1">
        <v>45589</v>
      </c>
      <c r="V2186" t="s">
        <v>155</v>
      </c>
      <c r="W2186">
        <v>758862</v>
      </c>
      <c r="X2186" t="s">
        <v>8507</v>
      </c>
      <c r="Y2186">
        <v>247</v>
      </c>
      <c r="Z2186">
        <v>1596</v>
      </c>
      <c r="AA2186">
        <v>2</v>
      </c>
      <c r="AB2186">
        <v>1276.8000000000002</v>
      </c>
      <c r="AC2186">
        <f>Table1_1[[#This Row],[Price]]*Table1_1[[#This Row],[Quantity]]</f>
        <v>3192</v>
      </c>
    </row>
    <row r="2187" spans="1:29" x14ac:dyDescent="0.3">
      <c r="A2187" t="s">
        <v>28</v>
      </c>
      <c r="B2187" t="s">
        <v>29</v>
      </c>
      <c r="C2187" t="s">
        <v>44</v>
      </c>
      <c r="D2187" t="s">
        <v>45</v>
      </c>
      <c r="E2187" t="s">
        <v>56</v>
      </c>
      <c r="F2187" t="s">
        <v>83</v>
      </c>
      <c r="G2187">
        <v>65</v>
      </c>
      <c r="H2187">
        <v>438185</v>
      </c>
      <c r="I2187" t="s">
        <v>58</v>
      </c>
      <c r="J2187" s="3">
        <v>45597</v>
      </c>
      <c r="K2187">
        <v>1300</v>
      </c>
      <c r="L2187" t="s">
        <v>9184</v>
      </c>
      <c r="M2187" t="s">
        <v>1244</v>
      </c>
      <c r="N2187" t="s">
        <v>9185</v>
      </c>
      <c r="O2187" t="s">
        <v>9186</v>
      </c>
      <c r="P2187" t="s">
        <v>87</v>
      </c>
      <c r="Q2187">
        <v>17</v>
      </c>
      <c r="R2187" t="s">
        <v>88</v>
      </c>
      <c r="S2187" t="s">
        <v>118</v>
      </c>
      <c r="T2187">
        <v>92881</v>
      </c>
      <c r="U2187" s="1">
        <v>45618</v>
      </c>
      <c r="V2187" t="s">
        <v>42</v>
      </c>
      <c r="W2187">
        <v>803746</v>
      </c>
      <c r="X2187" t="s">
        <v>9187</v>
      </c>
      <c r="Y2187">
        <v>996</v>
      </c>
      <c r="Z2187">
        <v>1484</v>
      </c>
      <c r="AA2187">
        <v>3</v>
      </c>
      <c r="AB2187">
        <v>1780.8000000000002</v>
      </c>
      <c r="AC2187">
        <f>Table1_1[[#This Row],[Price]]*Table1_1[[#This Row],[Quantity]]</f>
        <v>4452</v>
      </c>
    </row>
    <row r="2188" spans="1:29" x14ac:dyDescent="0.3">
      <c r="A2188" t="s">
        <v>28</v>
      </c>
      <c r="B2188" t="s">
        <v>29</v>
      </c>
      <c r="C2188" t="s">
        <v>157</v>
      </c>
      <c r="D2188" t="s">
        <v>220</v>
      </c>
      <c r="E2188" t="s">
        <v>46</v>
      </c>
      <c r="F2188" t="s">
        <v>355</v>
      </c>
      <c r="G2188">
        <v>72</v>
      </c>
      <c r="H2188">
        <v>414311</v>
      </c>
      <c r="I2188" t="s">
        <v>34</v>
      </c>
      <c r="J2188" s="3">
        <v>45582</v>
      </c>
      <c r="K2188">
        <v>1300</v>
      </c>
      <c r="L2188" t="s">
        <v>9189</v>
      </c>
      <c r="M2188" t="s">
        <v>195</v>
      </c>
      <c r="N2188" t="s">
        <v>9190</v>
      </c>
      <c r="O2188" t="s">
        <v>9191</v>
      </c>
      <c r="P2188" t="s">
        <v>51</v>
      </c>
      <c r="Q2188">
        <v>17</v>
      </c>
      <c r="R2188" t="s">
        <v>88</v>
      </c>
      <c r="S2188" t="s">
        <v>63</v>
      </c>
      <c r="T2188">
        <v>78488</v>
      </c>
      <c r="U2188" s="1">
        <v>45430</v>
      </c>
      <c r="V2188" t="s">
        <v>140</v>
      </c>
      <c r="W2188">
        <v>618246</v>
      </c>
      <c r="X2188" t="s">
        <v>9192</v>
      </c>
      <c r="Y2188">
        <v>532</v>
      </c>
      <c r="Z2188">
        <v>1185</v>
      </c>
      <c r="AA2188">
        <v>4</v>
      </c>
      <c r="AB2188">
        <v>1896</v>
      </c>
      <c r="AC2188">
        <f>Table1_1[[#This Row],[Price]]*Table1_1[[#This Row],[Quantity]]</f>
        <v>4740</v>
      </c>
    </row>
    <row r="2189" spans="1:29" x14ac:dyDescent="0.3">
      <c r="A2189" t="s">
        <v>28</v>
      </c>
      <c r="B2189" t="s">
        <v>29</v>
      </c>
      <c r="C2189" t="s">
        <v>157</v>
      </c>
      <c r="D2189" t="s">
        <v>621</v>
      </c>
      <c r="E2189" t="s">
        <v>32</v>
      </c>
      <c r="F2189" t="s">
        <v>33</v>
      </c>
      <c r="G2189">
        <v>49</v>
      </c>
      <c r="H2189">
        <v>413305</v>
      </c>
      <c r="I2189" t="s">
        <v>58</v>
      </c>
      <c r="J2189" s="3">
        <v>45438</v>
      </c>
      <c r="K2189">
        <v>800</v>
      </c>
      <c r="L2189" t="s">
        <v>9193</v>
      </c>
      <c r="M2189" t="s">
        <v>1058</v>
      </c>
      <c r="N2189" t="s">
        <v>9194</v>
      </c>
      <c r="O2189" t="s">
        <v>9195</v>
      </c>
      <c r="P2189" t="s">
        <v>39</v>
      </c>
      <c r="Q2189">
        <v>7</v>
      </c>
      <c r="R2189" t="s">
        <v>88</v>
      </c>
      <c r="S2189" t="s">
        <v>63</v>
      </c>
      <c r="T2189">
        <v>29410</v>
      </c>
      <c r="U2189" s="1">
        <v>45431</v>
      </c>
      <c r="V2189" t="s">
        <v>140</v>
      </c>
      <c r="W2189">
        <v>769741</v>
      </c>
      <c r="X2189" t="s">
        <v>9196</v>
      </c>
      <c r="Y2189">
        <v>886</v>
      </c>
      <c r="Z2189">
        <v>1453</v>
      </c>
      <c r="AA2189">
        <v>3</v>
      </c>
      <c r="AB2189">
        <v>1743.6000000000001</v>
      </c>
      <c r="AC2189">
        <f>Table1_1[[#This Row],[Price]]*Table1_1[[#This Row],[Quantity]]</f>
        <v>4359</v>
      </c>
    </row>
    <row r="2190" spans="1:29" x14ac:dyDescent="0.3">
      <c r="A2190" t="s">
        <v>28</v>
      </c>
      <c r="B2190" t="s">
        <v>29</v>
      </c>
      <c r="C2190" t="s">
        <v>30</v>
      </c>
      <c r="D2190" t="s">
        <v>560</v>
      </c>
      <c r="E2190" t="s">
        <v>56</v>
      </c>
      <c r="F2190" t="s">
        <v>99</v>
      </c>
      <c r="G2190">
        <v>42</v>
      </c>
      <c r="H2190">
        <v>407334</v>
      </c>
      <c r="I2190" t="s">
        <v>34</v>
      </c>
      <c r="J2190" s="3">
        <v>44873</v>
      </c>
      <c r="K2190">
        <v>1300</v>
      </c>
      <c r="L2190" t="s">
        <v>9198</v>
      </c>
      <c r="M2190" t="s">
        <v>496</v>
      </c>
      <c r="N2190" t="s">
        <v>9199</v>
      </c>
      <c r="O2190">
        <v>8213663869</v>
      </c>
      <c r="P2190" t="s">
        <v>51</v>
      </c>
      <c r="Q2190">
        <v>17</v>
      </c>
      <c r="R2190" t="s">
        <v>88</v>
      </c>
      <c r="S2190" t="s">
        <v>63</v>
      </c>
      <c r="T2190">
        <v>93674</v>
      </c>
      <c r="U2190" s="1">
        <v>45598</v>
      </c>
      <c r="V2190" t="s">
        <v>42</v>
      </c>
      <c r="W2190">
        <v>487328</v>
      </c>
      <c r="X2190" t="s">
        <v>9200</v>
      </c>
      <c r="Y2190">
        <v>762</v>
      </c>
      <c r="Z2190">
        <v>1357</v>
      </c>
      <c r="AA2190">
        <v>2</v>
      </c>
      <c r="AB2190">
        <v>1085.6000000000001</v>
      </c>
      <c r="AC2190">
        <f>Table1_1[[#This Row],[Price]]*Table1_1[[#This Row],[Quantity]]</f>
        <v>2714</v>
      </c>
    </row>
    <row r="2191" spans="1:29" x14ac:dyDescent="0.3">
      <c r="A2191" t="s">
        <v>28</v>
      </c>
      <c r="B2191" t="s">
        <v>29</v>
      </c>
      <c r="C2191" t="s">
        <v>148</v>
      </c>
      <c r="D2191" t="s">
        <v>524</v>
      </c>
      <c r="E2191" t="s">
        <v>56</v>
      </c>
      <c r="F2191" t="s">
        <v>33</v>
      </c>
      <c r="G2191">
        <v>65</v>
      </c>
      <c r="H2191">
        <v>424959</v>
      </c>
      <c r="I2191" t="s">
        <v>58</v>
      </c>
      <c r="J2191" s="3">
        <v>43937</v>
      </c>
      <c r="K2191">
        <v>1300</v>
      </c>
      <c r="L2191" t="s">
        <v>9202</v>
      </c>
      <c r="M2191" t="s">
        <v>269</v>
      </c>
      <c r="N2191" t="s">
        <v>9203</v>
      </c>
      <c r="O2191" t="s">
        <v>9204</v>
      </c>
      <c r="P2191" t="s">
        <v>87</v>
      </c>
      <c r="Q2191">
        <v>8</v>
      </c>
      <c r="R2191" t="s">
        <v>88</v>
      </c>
      <c r="S2191" t="s">
        <v>79</v>
      </c>
      <c r="T2191">
        <v>53577</v>
      </c>
      <c r="U2191" s="1">
        <v>45543</v>
      </c>
      <c r="V2191" t="s">
        <v>180</v>
      </c>
      <c r="W2191">
        <v>564716</v>
      </c>
      <c r="X2191" t="s">
        <v>9205</v>
      </c>
      <c r="Y2191">
        <v>821</v>
      </c>
      <c r="Z2191">
        <v>2493</v>
      </c>
      <c r="AA2191">
        <v>4</v>
      </c>
      <c r="AB2191">
        <v>3988.8</v>
      </c>
      <c r="AC2191">
        <f>Table1_1[[#This Row],[Price]]*Table1_1[[#This Row],[Quantity]]</f>
        <v>9972</v>
      </c>
    </row>
    <row r="2192" spans="1:29" x14ac:dyDescent="0.3">
      <c r="A2192" t="s">
        <v>28</v>
      </c>
      <c r="B2192" t="s">
        <v>29</v>
      </c>
      <c r="C2192" t="s">
        <v>148</v>
      </c>
      <c r="D2192" t="s">
        <v>187</v>
      </c>
      <c r="E2192" t="s">
        <v>46</v>
      </c>
      <c r="F2192" t="s">
        <v>106</v>
      </c>
      <c r="G2192">
        <v>25</v>
      </c>
      <c r="H2192">
        <v>430210</v>
      </c>
      <c r="I2192" t="s">
        <v>34</v>
      </c>
      <c r="J2192" s="3">
        <v>45477</v>
      </c>
      <c r="K2192">
        <v>1200</v>
      </c>
      <c r="L2192" t="s">
        <v>9206</v>
      </c>
      <c r="M2192" t="s">
        <v>345</v>
      </c>
      <c r="N2192" t="s">
        <v>9207</v>
      </c>
      <c r="O2192" t="s">
        <v>9208</v>
      </c>
      <c r="P2192" t="s">
        <v>71</v>
      </c>
      <c r="Q2192">
        <v>7</v>
      </c>
      <c r="R2192" t="s">
        <v>40</v>
      </c>
      <c r="S2192" t="s">
        <v>79</v>
      </c>
      <c r="T2192">
        <v>49667</v>
      </c>
      <c r="U2192" s="1">
        <v>45427</v>
      </c>
      <c r="V2192" t="s">
        <v>140</v>
      </c>
      <c r="W2192">
        <v>834211</v>
      </c>
      <c r="X2192" t="s">
        <v>9209</v>
      </c>
      <c r="Y2192">
        <v>553</v>
      </c>
      <c r="Z2192">
        <v>1377</v>
      </c>
      <c r="AA2192">
        <v>8</v>
      </c>
      <c r="AB2192">
        <v>4406.4000000000015</v>
      </c>
      <c r="AC2192">
        <f>Table1_1[[#This Row],[Price]]*Table1_1[[#This Row],[Quantity]]</f>
        <v>11016</v>
      </c>
    </row>
    <row r="2193" spans="1:29" x14ac:dyDescent="0.3">
      <c r="A2193" t="s">
        <v>28</v>
      </c>
      <c r="B2193" t="s">
        <v>29</v>
      </c>
      <c r="C2193" t="s">
        <v>54</v>
      </c>
      <c r="D2193" t="s">
        <v>274</v>
      </c>
      <c r="E2193" t="s">
        <v>56</v>
      </c>
      <c r="F2193" t="s">
        <v>47</v>
      </c>
      <c r="G2193">
        <v>90</v>
      </c>
      <c r="H2193">
        <v>426127</v>
      </c>
      <c r="I2193" t="s">
        <v>34</v>
      </c>
      <c r="J2193" s="3">
        <v>45497</v>
      </c>
      <c r="K2193">
        <v>1100</v>
      </c>
      <c r="L2193" t="s">
        <v>9211</v>
      </c>
      <c r="M2193" t="s">
        <v>195</v>
      </c>
      <c r="N2193" t="s">
        <v>9212</v>
      </c>
      <c r="O2193" t="s">
        <v>9213</v>
      </c>
      <c r="P2193" t="s">
        <v>51</v>
      </c>
      <c r="Q2193">
        <v>19</v>
      </c>
      <c r="R2193" t="s">
        <v>88</v>
      </c>
      <c r="S2193" t="s">
        <v>79</v>
      </c>
      <c r="T2193">
        <v>55772</v>
      </c>
      <c r="U2193" s="1">
        <v>45438</v>
      </c>
      <c r="V2193" t="s">
        <v>140</v>
      </c>
      <c r="W2193">
        <v>806704</v>
      </c>
      <c r="X2193" t="s">
        <v>9214</v>
      </c>
      <c r="Y2193">
        <v>225</v>
      </c>
      <c r="Z2193">
        <v>2039</v>
      </c>
      <c r="AA2193">
        <v>4</v>
      </c>
      <c r="AB2193">
        <v>3262.4</v>
      </c>
      <c r="AC2193">
        <f>Table1_1[[#This Row],[Price]]*Table1_1[[#This Row],[Quantity]]</f>
        <v>8156</v>
      </c>
    </row>
    <row r="2194" spans="1:29" x14ac:dyDescent="0.3">
      <c r="A2194" t="s">
        <v>28</v>
      </c>
      <c r="B2194" t="s">
        <v>29</v>
      </c>
      <c r="C2194" t="s">
        <v>44</v>
      </c>
      <c r="D2194" t="s">
        <v>31</v>
      </c>
      <c r="E2194" t="s">
        <v>32</v>
      </c>
      <c r="F2194" t="s">
        <v>99</v>
      </c>
      <c r="G2194">
        <v>6</v>
      </c>
      <c r="H2194">
        <v>413164</v>
      </c>
      <c r="I2194" t="s">
        <v>58</v>
      </c>
      <c r="J2194" s="3">
        <v>44943</v>
      </c>
      <c r="K2194">
        <v>1200</v>
      </c>
      <c r="L2194" t="s">
        <v>9215</v>
      </c>
      <c r="M2194" t="s">
        <v>1356</v>
      </c>
      <c r="N2194" t="s">
        <v>9216</v>
      </c>
      <c r="O2194" t="s">
        <v>9217</v>
      </c>
      <c r="P2194" t="s">
        <v>87</v>
      </c>
      <c r="Q2194">
        <v>20</v>
      </c>
      <c r="R2194" t="s">
        <v>40</v>
      </c>
      <c r="S2194" t="s">
        <v>41</v>
      </c>
      <c r="T2194">
        <v>80530</v>
      </c>
      <c r="U2194" s="1">
        <v>45583</v>
      </c>
      <c r="V2194" t="s">
        <v>155</v>
      </c>
      <c r="W2194">
        <v>685656</v>
      </c>
      <c r="X2194" t="s">
        <v>9218</v>
      </c>
      <c r="Y2194">
        <v>616</v>
      </c>
      <c r="Z2194">
        <v>590</v>
      </c>
      <c r="AA2194">
        <v>5</v>
      </c>
      <c r="AB2194">
        <v>1180</v>
      </c>
      <c r="AC2194">
        <f>Table1_1[[#This Row],[Price]]*Table1_1[[#This Row],[Quantity]]</f>
        <v>2950</v>
      </c>
    </row>
    <row r="2195" spans="1:29" x14ac:dyDescent="0.3">
      <c r="A2195" t="s">
        <v>28</v>
      </c>
      <c r="B2195" t="s">
        <v>29</v>
      </c>
      <c r="C2195" t="s">
        <v>193</v>
      </c>
      <c r="D2195" t="s">
        <v>511</v>
      </c>
      <c r="E2195" t="s">
        <v>56</v>
      </c>
      <c r="F2195" t="s">
        <v>355</v>
      </c>
      <c r="G2195">
        <v>12</v>
      </c>
      <c r="H2195">
        <v>429711</v>
      </c>
      <c r="I2195" t="s">
        <v>34</v>
      </c>
      <c r="J2195" s="3">
        <v>43835</v>
      </c>
      <c r="K2195">
        <v>1200</v>
      </c>
      <c r="L2195" t="s">
        <v>9219</v>
      </c>
      <c r="M2195" t="s">
        <v>200</v>
      </c>
      <c r="N2195" t="s">
        <v>9220</v>
      </c>
      <c r="O2195" t="s">
        <v>9221</v>
      </c>
      <c r="P2195" t="s">
        <v>51</v>
      </c>
      <c r="Q2195">
        <v>17</v>
      </c>
      <c r="R2195" t="s">
        <v>40</v>
      </c>
      <c r="S2195" t="s">
        <v>41</v>
      </c>
      <c r="T2195">
        <v>57981</v>
      </c>
      <c r="U2195" s="1">
        <v>45427</v>
      </c>
      <c r="V2195" t="s">
        <v>140</v>
      </c>
      <c r="W2195">
        <v>877948</v>
      </c>
      <c r="X2195" t="s">
        <v>9222</v>
      </c>
      <c r="Y2195">
        <v>337</v>
      </c>
      <c r="Z2195">
        <v>2271</v>
      </c>
      <c r="AA2195">
        <v>8</v>
      </c>
      <c r="AB2195">
        <v>7267.2000000000007</v>
      </c>
      <c r="AC2195">
        <f>Table1_1[[#This Row],[Price]]*Table1_1[[#This Row],[Quantity]]</f>
        <v>18168</v>
      </c>
    </row>
    <row r="2196" spans="1:29" x14ac:dyDescent="0.3">
      <c r="A2196" t="s">
        <v>28</v>
      </c>
      <c r="B2196" t="s">
        <v>29</v>
      </c>
      <c r="C2196" t="s">
        <v>157</v>
      </c>
      <c r="D2196" t="s">
        <v>237</v>
      </c>
      <c r="E2196" t="s">
        <v>46</v>
      </c>
      <c r="F2196" t="s">
        <v>83</v>
      </c>
      <c r="G2196">
        <v>20</v>
      </c>
      <c r="H2196">
        <v>401602</v>
      </c>
      <c r="I2196" t="s">
        <v>58</v>
      </c>
      <c r="J2196" s="3">
        <v>44194</v>
      </c>
      <c r="K2196">
        <v>1000</v>
      </c>
      <c r="L2196" t="s">
        <v>9224</v>
      </c>
      <c r="M2196" t="s">
        <v>496</v>
      </c>
      <c r="N2196" t="s">
        <v>9225</v>
      </c>
      <c r="O2196" t="s">
        <v>9226</v>
      </c>
      <c r="P2196" t="s">
        <v>51</v>
      </c>
      <c r="Q2196">
        <v>20</v>
      </c>
      <c r="R2196" t="s">
        <v>88</v>
      </c>
      <c r="S2196" t="s">
        <v>41</v>
      </c>
      <c r="T2196">
        <v>57017</v>
      </c>
      <c r="U2196" s="1">
        <v>45563</v>
      </c>
      <c r="V2196" t="s">
        <v>180</v>
      </c>
      <c r="W2196">
        <v>524462</v>
      </c>
      <c r="X2196" t="s">
        <v>7768</v>
      </c>
      <c r="Y2196">
        <v>966</v>
      </c>
      <c r="Z2196">
        <v>861</v>
      </c>
      <c r="AA2196">
        <v>3</v>
      </c>
      <c r="AB2196">
        <v>1033.2</v>
      </c>
      <c r="AC2196">
        <f>Table1_1[[#This Row],[Price]]*Table1_1[[#This Row],[Quantity]]</f>
        <v>2583</v>
      </c>
    </row>
    <row r="2197" spans="1:29" x14ac:dyDescent="0.3">
      <c r="A2197" t="s">
        <v>28</v>
      </c>
      <c r="B2197" t="s">
        <v>29</v>
      </c>
      <c r="C2197" t="s">
        <v>30</v>
      </c>
      <c r="D2197" t="s">
        <v>560</v>
      </c>
      <c r="E2197" t="s">
        <v>56</v>
      </c>
      <c r="F2197" t="s">
        <v>57</v>
      </c>
      <c r="G2197">
        <v>35</v>
      </c>
      <c r="H2197">
        <v>426843</v>
      </c>
      <c r="I2197" t="s">
        <v>58</v>
      </c>
      <c r="J2197" s="3">
        <v>44886</v>
      </c>
      <c r="K2197">
        <v>1100</v>
      </c>
      <c r="L2197" t="s">
        <v>9227</v>
      </c>
      <c r="M2197" t="s">
        <v>222</v>
      </c>
      <c r="N2197" t="s">
        <v>9228</v>
      </c>
      <c r="O2197" t="s">
        <v>9229</v>
      </c>
      <c r="P2197" t="s">
        <v>71</v>
      </c>
      <c r="Q2197">
        <v>14</v>
      </c>
      <c r="R2197" t="s">
        <v>88</v>
      </c>
      <c r="S2197" t="s">
        <v>79</v>
      </c>
      <c r="T2197">
        <v>16960</v>
      </c>
      <c r="U2197" s="1">
        <v>45461</v>
      </c>
      <c r="V2197" t="s">
        <v>52</v>
      </c>
      <c r="W2197">
        <v>597070</v>
      </c>
      <c r="X2197" t="s">
        <v>4237</v>
      </c>
      <c r="Y2197">
        <v>854</v>
      </c>
      <c r="Z2197">
        <v>1003</v>
      </c>
      <c r="AA2197">
        <v>8</v>
      </c>
      <c r="AB2197">
        <v>3209.6000000000004</v>
      </c>
      <c r="AC2197">
        <f>Table1_1[[#This Row],[Price]]*Table1_1[[#This Row],[Quantity]]</f>
        <v>8024</v>
      </c>
    </row>
    <row r="2198" spans="1:29" x14ac:dyDescent="0.3">
      <c r="A2198" t="s">
        <v>28</v>
      </c>
      <c r="B2198" t="s">
        <v>29</v>
      </c>
      <c r="C2198" t="s">
        <v>66</v>
      </c>
      <c r="D2198" t="s">
        <v>546</v>
      </c>
      <c r="E2198" t="s">
        <v>56</v>
      </c>
      <c r="F2198" t="s">
        <v>355</v>
      </c>
      <c r="G2198">
        <v>100</v>
      </c>
      <c r="H2198">
        <v>405498</v>
      </c>
      <c r="I2198" t="s">
        <v>58</v>
      </c>
      <c r="J2198" s="3">
        <v>45520</v>
      </c>
      <c r="K2198">
        <v>1200</v>
      </c>
      <c r="L2198" t="s">
        <v>9230</v>
      </c>
      <c r="M2198" t="s">
        <v>205</v>
      </c>
      <c r="N2198" t="s">
        <v>9231</v>
      </c>
      <c r="O2198" t="s">
        <v>9232</v>
      </c>
      <c r="P2198" t="s">
        <v>87</v>
      </c>
      <c r="Q2198">
        <v>18</v>
      </c>
      <c r="R2198" t="s">
        <v>40</v>
      </c>
      <c r="S2198" t="s">
        <v>41</v>
      </c>
      <c r="T2198">
        <v>22226</v>
      </c>
      <c r="U2198" s="1">
        <v>45587</v>
      </c>
      <c r="V2198" t="s">
        <v>155</v>
      </c>
      <c r="W2198">
        <v>311132</v>
      </c>
      <c r="X2198" t="s">
        <v>9233</v>
      </c>
      <c r="Y2198">
        <v>891</v>
      </c>
      <c r="Z2198">
        <v>1739</v>
      </c>
      <c r="AA2198">
        <v>7</v>
      </c>
      <c r="AB2198">
        <v>4869.2</v>
      </c>
      <c r="AC2198">
        <f>Table1_1[[#This Row],[Price]]*Table1_1[[#This Row],[Quantity]]</f>
        <v>12173</v>
      </c>
    </row>
    <row r="2199" spans="1:29" x14ac:dyDescent="0.3">
      <c r="A2199" t="s">
        <v>28</v>
      </c>
      <c r="B2199" t="s">
        <v>29</v>
      </c>
      <c r="C2199" t="s">
        <v>157</v>
      </c>
      <c r="D2199" t="s">
        <v>274</v>
      </c>
      <c r="E2199" t="s">
        <v>46</v>
      </c>
      <c r="F2199" t="s">
        <v>99</v>
      </c>
      <c r="G2199">
        <v>94</v>
      </c>
      <c r="H2199">
        <v>416333</v>
      </c>
      <c r="I2199" t="s">
        <v>58</v>
      </c>
      <c r="J2199" s="3">
        <v>45534</v>
      </c>
      <c r="K2199">
        <v>800</v>
      </c>
      <c r="L2199" t="s">
        <v>9234</v>
      </c>
      <c r="M2199" t="s">
        <v>843</v>
      </c>
      <c r="N2199" t="s">
        <v>9235</v>
      </c>
      <c r="O2199" t="s">
        <v>9236</v>
      </c>
      <c r="P2199" t="s">
        <v>39</v>
      </c>
      <c r="Q2199">
        <v>15</v>
      </c>
      <c r="R2199" t="s">
        <v>88</v>
      </c>
      <c r="S2199" t="s">
        <v>63</v>
      </c>
      <c r="T2199">
        <v>91680</v>
      </c>
      <c r="U2199" s="1">
        <v>45493</v>
      </c>
      <c r="V2199" t="s">
        <v>126</v>
      </c>
      <c r="W2199">
        <v>542022</v>
      </c>
      <c r="X2199" t="s">
        <v>9237</v>
      </c>
      <c r="Y2199">
        <v>258</v>
      </c>
      <c r="Z2199">
        <v>1268</v>
      </c>
      <c r="AA2199">
        <v>7</v>
      </c>
      <c r="AB2199">
        <v>3550.4</v>
      </c>
      <c r="AC2199">
        <f>Table1_1[[#This Row],[Price]]*Table1_1[[#This Row],[Quantity]]</f>
        <v>8876</v>
      </c>
    </row>
    <row r="2200" spans="1:29" x14ac:dyDescent="0.3">
      <c r="A2200" t="s">
        <v>28</v>
      </c>
      <c r="B2200" t="s">
        <v>29</v>
      </c>
      <c r="C2200" t="s">
        <v>157</v>
      </c>
      <c r="D2200" t="s">
        <v>163</v>
      </c>
      <c r="E2200" t="s">
        <v>46</v>
      </c>
      <c r="F2200" t="s">
        <v>47</v>
      </c>
      <c r="G2200">
        <v>3</v>
      </c>
      <c r="H2200">
        <v>437154</v>
      </c>
      <c r="I2200" t="s">
        <v>34</v>
      </c>
      <c r="J2200" s="3">
        <v>44599</v>
      </c>
      <c r="K2200">
        <v>1200</v>
      </c>
      <c r="L2200" t="s">
        <v>9238</v>
      </c>
      <c r="M2200" t="s">
        <v>552</v>
      </c>
      <c r="N2200" t="s">
        <v>9239</v>
      </c>
      <c r="O2200" t="s">
        <v>9240</v>
      </c>
      <c r="P2200" t="s">
        <v>39</v>
      </c>
      <c r="Q2200">
        <v>16</v>
      </c>
      <c r="R2200" t="s">
        <v>40</v>
      </c>
      <c r="S2200" t="s">
        <v>41</v>
      </c>
      <c r="T2200">
        <v>95196</v>
      </c>
      <c r="U2200" s="1">
        <v>45341</v>
      </c>
      <c r="V2200" t="s">
        <v>119</v>
      </c>
      <c r="W2200">
        <v>255401</v>
      </c>
      <c r="X2200" t="s">
        <v>9241</v>
      </c>
      <c r="Y2200">
        <v>254</v>
      </c>
      <c r="Z2200">
        <v>1813</v>
      </c>
      <c r="AA2200">
        <v>2</v>
      </c>
      <c r="AB2200">
        <v>1450.4</v>
      </c>
      <c r="AC2200">
        <f>Table1_1[[#This Row],[Price]]*Table1_1[[#This Row],[Quantity]]</f>
        <v>3626</v>
      </c>
    </row>
    <row r="2201" spans="1:29" x14ac:dyDescent="0.3">
      <c r="A2201" t="s">
        <v>28</v>
      </c>
      <c r="B2201" t="s">
        <v>29</v>
      </c>
      <c r="C2201" t="s">
        <v>148</v>
      </c>
      <c r="D2201" t="s">
        <v>349</v>
      </c>
      <c r="E2201" t="s">
        <v>32</v>
      </c>
      <c r="F2201" t="s">
        <v>47</v>
      </c>
      <c r="G2201">
        <v>78</v>
      </c>
      <c r="H2201">
        <v>417927</v>
      </c>
      <c r="I2201" t="s">
        <v>58</v>
      </c>
      <c r="J2201" s="3">
        <v>44747</v>
      </c>
      <c r="K2201">
        <v>1200</v>
      </c>
      <c r="L2201" t="s">
        <v>1419</v>
      </c>
      <c r="M2201" t="s">
        <v>108</v>
      </c>
      <c r="N2201" t="s">
        <v>9242</v>
      </c>
      <c r="O2201" t="s">
        <v>9243</v>
      </c>
      <c r="P2201" t="s">
        <v>71</v>
      </c>
      <c r="Q2201">
        <v>16</v>
      </c>
      <c r="R2201" t="s">
        <v>88</v>
      </c>
      <c r="S2201" t="s">
        <v>63</v>
      </c>
      <c r="T2201">
        <v>67293</v>
      </c>
      <c r="U2201" s="1">
        <v>45293</v>
      </c>
      <c r="V2201" t="s">
        <v>111</v>
      </c>
      <c r="W2201">
        <v>580653</v>
      </c>
      <c r="X2201" t="s">
        <v>9244</v>
      </c>
      <c r="Y2201">
        <v>889</v>
      </c>
      <c r="Z2201">
        <v>2756</v>
      </c>
      <c r="AA2201">
        <v>5</v>
      </c>
      <c r="AB2201">
        <v>5512</v>
      </c>
      <c r="AC2201">
        <f>Table1_1[[#This Row],[Price]]*Table1_1[[#This Row],[Quantity]]</f>
        <v>13780</v>
      </c>
    </row>
    <row r="2202" spans="1:29" x14ac:dyDescent="0.3">
      <c r="A2202" t="s">
        <v>28</v>
      </c>
      <c r="B2202" t="s">
        <v>29</v>
      </c>
      <c r="C2202" t="s">
        <v>66</v>
      </c>
      <c r="D2202" t="s">
        <v>637</v>
      </c>
      <c r="E2202" t="s">
        <v>56</v>
      </c>
      <c r="F2202" t="s">
        <v>99</v>
      </c>
      <c r="G2202">
        <v>10</v>
      </c>
      <c r="H2202">
        <v>408695</v>
      </c>
      <c r="I2202" t="s">
        <v>58</v>
      </c>
      <c r="J2202" s="3">
        <v>45306</v>
      </c>
      <c r="K2202">
        <v>950</v>
      </c>
      <c r="L2202" t="s">
        <v>9245</v>
      </c>
      <c r="M2202" t="s">
        <v>269</v>
      </c>
      <c r="N2202" t="s">
        <v>9246</v>
      </c>
      <c r="O2202" t="s">
        <v>9247</v>
      </c>
      <c r="P2202" t="s">
        <v>39</v>
      </c>
      <c r="Q2202">
        <v>6</v>
      </c>
      <c r="R2202" t="s">
        <v>40</v>
      </c>
      <c r="S2202" t="s">
        <v>41</v>
      </c>
      <c r="T2202">
        <v>15322</v>
      </c>
      <c r="U2202" s="1">
        <v>45571</v>
      </c>
      <c r="V2202" t="s">
        <v>155</v>
      </c>
      <c r="W2202">
        <v>467629</v>
      </c>
      <c r="X2202" t="s">
        <v>9248</v>
      </c>
      <c r="Y2202">
        <v>595</v>
      </c>
      <c r="Z2202">
        <v>2828</v>
      </c>
      <c r="AA2202">
        <v>4</v>
      </c>
      <c r="AB2202">
        <v>4524.8</v>
      </c>
      <c r="AC2202">
        <f>Table1_1[[#This Row],[Price]]*Table1_1[[#This Row],[Quantity]]</f>
        <v>11312</v>
      </c>
    </row>
    <row r="2203" spans="1:29" x14ac:dyDescent="0.3">
      <c r="A2203" t="s">
        <v>28</v>
      </c>
      <c r="B2203" t="s">
        <v>29</v>
      </c>
      <c r="C2203" t="s">
        <v>30</v>
      </c>
      <c r="D2203" t="s">
        <v>621</v>
      </c>
      <c r="E2203" t="s">
        <v>32</v>
      </c>
      <c r="F2203" t="s">
        <v>106</v>
      </c>
      <c r="G2203">
        <v>34</v>
      </c>
      <c r="H2203">
        <v>411010</v>
      </c>
      <c r="I2203" t="s">
        <v>58</v>
      </c>
      <c r="J2203" s="3">
        <v>45167</v>
      </c>
      <c r="K2203">
        <v>800</v>
      </c>
      <c r="L2203" t="s">
        <v>9249</v>
      </c>
      <c r="M2203" t="s">
        <v>423</v>
      </c>
      <c r="N2203" t="s">
        <v>9250</v>
      </c>
      <c r="O2203" t="s">
        <v>9251</v>
      </c>
      <c r="P2203" t="s">
        <v>51</v>
      </c>
      <c r="Q2203">
        <v>13</v>
      </c>
      <c r="R2203" t="s">
        <v>88</v>
      </c>
      <c r="S2203" t="s">
        <v>118</v>
      </c>
      <c r="T2203">
        <v>10349</v>
      </c>
      <c r="U2203" s="1">
        <v>45589</v>
      </c>
      <c r="V2203" t="s">
        <v>155</v>
      </c>
      <c r="W2203">
        <v>879478</v>
      </c>
      <c r="X2203" t="s">
        <v>9252</v>
      </c>
      <c r="Y2203">
        <v>949</v>
      </c>
      <c r="Z2203">
        <v>1182</v>
      </c>
      <c r="AA2203">
        <v>2</v>
      </c>
      <c r="AB2203">
        <v>945.6</v>
      </c>
      <c r="AC2203">
        <f>Table1_1[[#This Row],[Price]]*Table1_1[[#This Row],[Quantity]]</f>
        <v>2364</v>
      </c>
    </row>
    <row r="2204" spans="1:29" x14ac:dyDescent="0.3">
      <c r="A2204" t="s">
        <v>28</v>
      </c>
      <c r="B2204" t="s">
        <v>29</v>
      </c>
      <c r="C2204" t="s">
        <v>157</v>
      </c>
      <c r="D2204" t="s">
        <v>621</v>
      </c>
      <c r="E2204" t="s">
        <v>46</v>
      </c>
      <c r="F2204" t="s">
        <v>355</v>
      </c>
      <c r="G2204">
        <v>32</v>
      </c>
      <c r="H2204">
        <v>409960</v>
      </c>
      <c r="I2204" t="s">
        <v>34</v>
      </c>
      <c r="J2204" s="3">
        <v>44636</v>
      </c>
      <c r="K2204">
        <v>1200</v>
      </c>
      <c r="L2204" t="s">
        <v>9253</v>
      </c>
      <c r="M2204" t="s">
        <v>1058</v>
      </c>
      <c r="N2204" t="s">
        <v>9254</v>
      </c>
      <c r="O2204" t="s">
        <v>9255</v>
      </c>
      <c r="P2204" t="s">
        <v>39</v>
      </c>
      <c r="Q2204">
        <v>11</v>
      </c>
      <c r="R2204" t="s">
        <v>40</v>
      </c>
      <c r="S2204" t="s">
        <v>79</v>
      </c>
      <c r="T2204">
        <v>80481</v>
      </c>
      <c r="U2204" s="1">
        <v>45389</v>
      </c>
      <c r="V2204" t="s">
        <v>80</v>
      </c>
      <c r="W2204">
        <v>545689</v>
      </c>
      <c r="X2204" t="s">
        <v>9256</v>
      </c>
      <c r="Y2204">
        <v>876</v>
      </c>
      <c r="Z2204">
        <v>2682</v>
      </c>
      <c r="AA2204">
        <v>7</v>
      </c>
      <c r="AB2204">
        <v>7509.6</v>
      </c>
      <c r="AC2204">
        <f>Table1_1[[#This Row],[Price]]*Table1_1[[#This Row],[Quantity]]</f>
        <v>18774</v>
      </c>
    </row>
    <row r="2205" spans="1:29" x14ac:dyDescent="0.3">
      <c r="A2205" t="s">
        <v>28</v>
      </c>
      <c r="B2205" t="s">
        <v>29</v>
      </c>
      <c r="C2205" t="s">
        <v>30</v>
      </c>
      <c r="D2205" t="s">
        <v>467</v>
      </c>
      <c r="E2205" t="s">
        <v>56</v>
      </c>
      <c r="F2205" t="s">
        <v>83</v>
      </c>
      <c r="G2205">
        <v>61</v>
      </c>
      <c r="H2205">
        <v>439985</v>
      </c>
      <c r="I2205" t="s">
        <v>58</v>
      </c>
      <c r="J2205" s="3">
        <v>44486</v>
      </c>
      <c r="K2205">
        <v>800</v>
      </c>
      <c r="L2205" t="s">
        <v>6153</v>
      </c>
      <c r="M2205" t="s">
        <v>195</v>
      </c>
      <c r="N2205" t="s">
        <v>9257</v>
      </c>
      <c r="O2205" t="s">
        <v>9258</v>
      </c>
      <c r="P2205" t="s">
        <v>39</v>
      </c>
      <c r="Q2205">
        <v>3</v>
      </c>
      <c r="R2205" t="s">
        <v>88</v>
      </c>
      <c r="S2205" t="s">
        <v>63</v>
      </c>
      <c r="T2205">
        <v>51080</v>
      </c>
      <c r="U2205" s="1">
        <v>45360</v>
      </c>
      <c r="V2205" t="s">
        <v>72</v>
      </c>
      <c r="W2205">
        <v>915093</v>
      </c>
      <c r="X2205" t="s">
        <v>9259</v>
      </c>
      <c r="Y2205">
        <v>345</v>
      </c>
      <c r="Z2205">
        <v>855</v>
      </c>
      <c r="AA2205">
        <v>4</v>
      </c>
      <c r="AB2205">
        <v>1368</v>
      </c>
      <c r="AC2205">
        <f>Table1_1[[#This Row],[Price]]*Table1_1[[#This Row],[Quantity]]</f>
        <v>3420</v>
      </c>
    </row>
    <row r="2206" spans="1:29" x14ac:dyDescent="0.3">
      <c r="A2206" t="s">
        <v>28</v>
      </c>
      <c r="B2206" t="s">
        <v>29</v>
      </c>
      <c r="C2206" t="s">
        <v>66</v>
      </c>
      <c r="D2206" t="s">
        <v>511</v>
      </c>
      <c r="E2206" t="s">
        <v>56</v>
      </c>
      <c r="F2206" t="s">
        <v>113</v>
      </c>
      <c r="G2206">
        <v>66</v>
      </c>
      <c r="H2206">
        <v>427667</v>
      </c>
      <c r="I2206" t="s">
        <v>34</v>
      </c>
      <c r="J2206" s="3">
        <v>45136</v>
      </c>
      <c r="K2206">
        <v>1200</v>
      </c>
      <c r="L2206" t="s">
        <v>9260</v>
      </c>
      <c r="M2206" t="s">
        <v>428</v>
      </c>
      <c r="N2206" t="s">
        <v>9261</v>
      </c>
      <c r="O2206" t="s">
        <v>9262</v>
      </c>
      <c r="P2206" t="s">
        <v>71</v>
      </c>
      <c r="Q2206">
        <v>14</v>
      </c>
      <c r="R2206" t="s">
        <v>40</v>
      </c>
      <c r="S2206" t="s">
        <v>118</v>
      </c>
      <c r="T2206">
        <v>81287</v>
      </c>
      <c r="U2206" s="1">
        <v>45361</v>
      </c>
      <c r="V2206" t="s">
        <v>72</v>
      </c>
      <c r="W2206">
        <v>236389</v>
      </c>
      <c r="X2206" t="s">
        <v>9263</v>
      </c>
      <c r="Y2206">
        <v>676</v>
      </c>
      <c r="Z2206">
        <v>1835</v>
      </c>
      <c r="AA2206">
        <v>7</v>
      </c>
      <c r="AB2206">
        <v>5138</v>
      </c>
      <c r="AC2206">
        <f>Table1_1[[#This Row],[Price]]*Table1_1[[#This Row],[Quantity]]</f>
        <v>12845</v>
      </c>
    </row>
    <row r="2207" spans="1:29" x14ac:dyDescent="0.3">
      <c r="A2207" t="s">
        <v>28</v>
      </c>
      <c r="B2207" t="s">
        <v>29</v>
      </c>
      <c r="C2207" t="s">
        <v>193</v>
      </c>
      <c r="D2207" t="s">
        <v>45</v>
      </c>
      <c r="E2207" t="s">
        <v>46</v>
      </c>
      <c r="F2207" t="s">
        <v>83</v>
      </c>
      <c r="G2207">
        <v>59</v>
      </c>
      <c r="H2207">
        <v>403776</v>
      </c>
      <c r="I2207" t="s">
        <v>34</v>
      </c>
      <c r="J2207" s="3">
        <v>44301</v>
      </c>
      <c r="K2207">
        <v>950</v>
      </c>
      <c r="L2207" t="s">
        <v>2671</v>
      </c>
      <c r="M2207" t="s">
        <v>94</v>
      </c>
      <c r="N2207" t="s">
        <v>9264</v>
      </c>
      <c r="O2207" t="s">
        <v>9265</v>
      </c>
      <c r="P2207" t="s">
        <v>71</v>
      </c>
      <c r="Q2207">
        <v>16</v>
      </c>
      <c r="R2207" t="s">
        <v>88</v>
      </c>
      <c r="S2207" t="s">
        <v>79</v>
      </c>
      <c r="T2207">
        <v>58931</v>
      </c>
      <c r="U2207" s="1">
        <v>45334</v>
      </c>
      <c r="V2207" t="s">
        <v>119</v>
      </c>
      <c r="W2207">
        <v>728794</v>
      </c>
      <c r="X2207" t="s">
        <v>9266</v>
      </c>
      <c r="Y2207">
        <v>619</v>
      </c>
      <c r="Z2207">
        <v>1518</v>
      </c>
      <c r="AA2207">
        <v>3</v>
      </c>
      <c r="AB2207">
        <v>1821.6000000000001</v>
      </c>
      <c r="AC2207">
        <f>Table1_1[[#This Row],[Price]]*Table1_1[[#This Row],[Quantity]]</f>
        <v>4554</v>
      </c>
    </row>
    <row r="2208" spans="1:29" x14ac:dyDescent="0.3">
      <c r="A2208" t="s">
        <v>28</v>
      </c>
      <c r="B2208" t="s">
        <v>29</v>
      </c>
      <c r="C2208" t="s">
        <v>157</v>
      </c>
      <c r="D2208" t="s">
        <v>227</v>
      </c>
      <c r="E2208" t="s">
        <v>56</v>
      </c>
      <c r="F2208" t="s">
        <v>135</v>
      </c>
      <c r="G2208">
        <v>13</v>
      </c>
      <c r="H2208">
        <v>405519</v>
      </c>
      <c r="I2208" t="s">
        <v>34</v>
      </c>
      <c r="J2208" s="3">
        <v>44646</v>
      </c>
      <c r="K2208">
        <v>1100</v>
      </c>
      <c r="L2208" t="s">
        <v>9268</v>
      </c>
      <c r="M2208" t="s">
        <v>222</v>
      </c>
      <c r="N2208" t="s">
        <v>9269</v>
      </c>
      <c r="O2208" t="s">
        <v>9270</v>
      </c>
      <c r="P2208" t="s">
        <v>39</v>
      </c>
      <c r="Q2208">
        <v>10</v>
      </c>
      <c r="R2208" t="s">
        <v>40</v>
      </c>
      <c r="S2208" t="s">
        <v>118</v>
      </c>
      <c r="T2208">
        <v>98294</v>
      </c>
      <c r="U2208" s="1">
        <v>45528</v>
      </c>
      <c r="V2208" t="s">
        <v>64</v>
      </c>
      <c r="W2208">
        <v>383896</v>
      </c>
      <c r="X2208" t="s">
        <v>9271</v>
      </c>
      <c r="Y2208">
        <v>608</v>
      </c>
      <c r="Z2208">
        <v>1045</v>
      </c>
      <c r="AA2208">
        <v>8</v>
      </c>
      <c r="AB2208">
        <v>3344</v>
      </c>
      <c r="AC2208">
        <f>Table1_1[[#This Row],[Price]]*Table1_1[[#This Row],[Quantity]]</f>
        <v>8360</v>
      </c>
    </row>
    <row r="2209" spans="1:29" x14ac:dyDescent="0.3">
      <c r="A2209" t="s">
        <v>28</v>
      </c>
      <c r="B2209" t="s">
        <v>29</v>
      </c>
      <c r="C2209" t="s">
        <v>91</v>
      </c>
      <c r="D2209" t="s">
        <v>170</v>
      </c>
      <c r="E2209" t="s">
        <v>46</v>
      </c>
      <c r="F2209" t="s">
        <v>83</v>
      </c>
      <c r="G2209">
        <v>61</v>
      </c>
      <c r="H2209">
        <v>439583</v>
      </c>
      <c r="I2209" t="s">
        <v>34</v>
      </c>
      <c r="J2209" s="3">
        <v>45090</v>
      </c>
      <c r="K2209">
        <v>1000</v>
      </c>
      <c r="L2209" t="s">
        <v>9272</v>
      </c>
      <c r="M2209" t="s">
        <v>222</v>
      </c>
      <c r="N2209" t="s">
        <v>9273</v>
      </c>
      <c r="O2209" t="s">
        <v>9274</v>
      </c>
      <c r="P2209" t="s">
        <v>71</v>
      </c>
      <c r="Q2209">
        <v>5</v>
      </c>
      <c r="R2209" t="s">
        <v>40</v>
      </c>
      <c r="S2209" t="s">
        <v>118</v>
      </c>
      <c r="T2209">
        <v>44809</v>
      </c>
      <c r="U2209" s="1">
        <v>45406</v>
      </c>
      <c r="V2209" t="s">
        <v>80</v>
      </c>
      <c r="W2209">
        <v>369309</v>
      </c>
      <c r="X2209" t="s">
        <v>9275</v>
      </c>
      <c r="Y2209">
        <v>908</v>
      </c>
      <c r="Z2209">
        <v>1447</v>
      </c>
      <c r="AA2209">
        <v>4</v>
      </c>
      <c r="AB2209">
        <v>2315.2000000000003</v>
      </c>
      <c r="AC2209">
        <f>Table1_1[[#This Row],[Price]]*Table1_1[[#This Row],[Quantity]]</f>
        <v>5788</v>
      </c>
    </row>
    <row r="2210" spans="1:29" x14ac:dyDescent="0.3">
      <c r="A2210" t="s">
        <v>28</v>
      </c>
      <c r="B2210" t="s">
        <v>29</v>
      </c>
      <c r="C2210" t="s">
        <v>91</v>
      </c>
      <c r="D2210" t="s">
        <v>524</v>
      </c>
      <c r="E2210" t="s">
        <v>32</v>
      </c>
      <c r="F2210" t="s">
        <v>33</v>
      </c>
      <c r="G2210">
        <v>29</v>
      </c>
      <c r="H2210">
        <v>402260</v>
      </c>
      <c r="I2210" t="s">
        <v>34</v>
      </c>
      <c r="J2210" s="3">
        <v>43897</v>
      </c>
      <c r="K2210">
        <v>1300</v>
      </c>
      <c r="L2210" t="s">
        <v>9277</v>
      </c>
      <c r="M2210" t="s">
        <v>200</v>
      </c>
      <c r="N2210" t="s">
        <v>9278</v>
      </c>
      <c r="O2210" t="s">
        <v>9279</v>
      </c>
      <c r="P2210" t="s">
        <v>71</v>
      </c>
      <c r="Q2210">
        <v>16</v>
      </c>
      <c r="R2210" t="s">
        <v>88</v>
      </c>
      <c r="S2210" t="s">
        <v>118</v>
      </c>
      <c r="T2210">
        <v>71887</v>
      </c>
      <c r="U2210" s="1">
        <v>45360</v>
      </c>
      <c r="V2210" t="s">
        <v>72</v>
      </c>
      <c r="W2210">
        <v>463272</v>
      </c>
      <c r="X2210" t="s">
        <v>9280</v>
      </c>
      <c r="Y2210">
        <v>209</v>
      </c>
      <c r="Z2210">
        <v>629</v>
      </c>
      <c r="AA2210">
        <v>5</v>
      </c>
      <c r="AB2210">
        <v>1258</v>
      </c>
      <c r="AC2210">
        <f>Table1_1[[#This Row],[Price]]*Table1_1[[#This Row],[Quantity]]</f>
        <v>3145</v>
      </c>
    </row>
    <row r="2211" spans="1:29" x14ac:dyDescent="0.3">
      <c r="A2211" t="s">
        <v>28</v>
      </c>
      <c r="B2211" t="s">
        <v>29</v>
      </c>
      <c r="C2211" t="s">
        <v>193</v>
      </c>
      <c r="D2211" t="s">
        <v>237</v>
      </c>
      <c r="E2211" t="s">
        <v>56</v>
      </c>
      <c r="F2211" t="s">
        <v>106</v>
      </c>
      <c r="G2211">
        <v>81</v>
      </c>
      <c r="H2211">
        <v>411908</v>
      </c>
      <c r="I2211" t="s">
        <v>58</v>
      </c>
      <c r="J2211" s="3">
        <v>44244</v>
      </c>
      <c r="K2211">
        <v>1200</v>
      </c>
      <c r="L2211" t="s">
        <v>9281</v>
      </c>
      <c r="M2211" t="s">
        <v>334</v>
      </c>
      <c r="N2211" t="s">
        <v>9282</v>
      </c>
      <c r="O2211" t="s">
        <v>9283</v>
      </c>
      <c r="P2211" t="s">
        <v>87</v>
      </c>
      <c r="Q2211">
        <v>8</v>
      </c>
      <c r="R2211" t="s">
        <v>40</v>
      </c>
      <c r="S2211" t="s">
        <v>63</v>
      </c>
      <c r="T2211">
        <v>98567</v>
      </c>
      <c r="U2211" s="1">
        <v>45420</v>
      </c>
      <c r="V2211" t="s">
        <v>140</v>
      </c>
      <c r="W2211">
        <v>768698</v>
      </c>
      <c r="X2211" t="s">
        <v>9284</v>
      </c>
      <c r="Y2211">
        <v>247</v>
      </c>
      <c r="Z2211">
        <v>929</v>
      </c>
      <c r="AA2211">
        <v>3</v>
      </c>
      <c r="AB2211">
        <v>1114.8</v>
      </c>
      <c r="AC2211">
        <f>Table1_1[[#This Row],[Price]]*Table1_1[[#This Row],[Quantity]]</f>
        <v>2787</v>
      </c>
    </row>
    <row r="2212" spans="1:29" x14ac:dyDescent="0.3">
      <c r="A2212" t="s">
        <v>28</v>
      </c>
      <c r="B2212" t="s">
        <v>29</v>
      </c>
      <c r="C2212" t="s">
        <v>54</v>
      </c>
      <c r="D2212" t="s">
        <v>134</v>
      </c>
      <c r="E2212" t="s">
        <v>46</v>
      </c>
      <c r="F2212" t="s">
        <v>135</v>
      </c>
      <c r="G2212">
        <v>59</v>
      </c>
      <c r="H2212">
        <v>436258</v>
      </c>
      <c r="I2212" t="s">
        <v>34</v>
      </c>
      <c r="J2212" s="3">
        <v>44270</v>
      </c>
      <c r="K2212">
        <v>1200</v>
      </c>
      <c r="L2212" t="s">
        <v>9285</v>
      </c>
      <c r="M2212" t="s">
        <v>1488</v>
      </c>
      <c r="N2212" t="s">
        <v>9286</v>
      </c>
      <c r="O2212" t="s">
        <v>9287</v>
      </c>
      <c r="P2212" t="s">
        <v>71</v>
      </c>
      <c r="Q2212">
        <v>19</v>
      </c>
      <c r="R2212" t="s">
        <v>40</v>
      </c>
      <c r="S2212" t="s">
        <v>79</v>
      </c>
      <c r="T2212">
        <v>37331</v>
      </c>
      <c r="U2212" s="1">
        <v>45375</v>
      </c>
      <c r="V2212" t="s">
        <v>72</v>
      </c>
      <c r="W2212">
        <v>754819</v>
      </c>
      <c r="X2212" t="s">
        <v>9288</v>
      </c>
      <c r="Y2212">
        <v>546</v>
      </c>
      <c r="Z2212">
        <v>1004</v>
      </c>
      <c r="AA2212">
        <v>2</v>
      </c>
      <c r="AB2212">
        <v>803.2</v>
      </c>
      <c r="AC2212">
        <f>Table1_1[[#This Row],[Price]]*Table1_1[[#This Row],[Quantity]]</f>
        <v>2008</v>
      </c>
    </row>
    <row r="2213" spans="1:29" x14ac:dyDescent="0.3">
      <c r="A2213" t="s">
        <v>28</v>
      </c>
      <c r="B2213" t="s">
        <v>29</v>
      </c>
      <c r="C2213" t="s">
        <v>30</v>
      </c>
      <c r="D2213" t="s">
        <v>349</v>
      </c>
      <c r="E2213" t="s">
        <v>32</v>
      </c>
      <c r="F2213" t="s">
        <v>57</v>
      </c>
      <c r="G2213">
        <v>81</v>
      </c>
      <c r="H2213">
        <v>428568</v>
      </c>
      <c r="I2213" t="s">
        <v>34</v>
      </c>
      <c r="J2213" s="3">
        <v>45285</v>
      </c>
      <c r="K2213">
        <v>950</v>
      </c>
      <c r="L2213" t="s">
        <v>9289</v>
      </c>
      <c r="M2213" t="s">
        <v>953</v>
      </c>
      <c r="N2213" t="s">
        <v>9290</v>
      </c>
      <c r="O2213" t="s">
        <v>9291</v>
      </c>
      <c r="P2213" t="s">
        <v>51</v>
      </c>
      <c r="Q2213">
        <v>12</v>
      </c>
      <c r="R2213" t="s">
        <v>40</v>
      </c>
      <c r="S2213" t="s">
        <v>41</v>
      </c>
      <c r="T2213">
        <v>11285</v>
      </c>
      <c r="U2213" s="1">
        <v>45585</v>
      </c>
      <c r="V2213" t="s">
        <v>155</v>
      </c>
      <c r="W2213">
        <v>427530</v>
      </c>
      <c r="X2213" t="s">
        <v>9292</v>
      </c>
      <c r="Y2213">
        <v>468</v>
      </c>
      <c r="Z2213">
        <v>1378</v>
      </c>
      <c r="AA2213">
        <v>3</v>
      </c>
      <c r="AB2213">
        <v>1653.6000000000001</v>
      </c>
      <c r="AC2213">
        <f>Table1_1[[#This Row],[Price]]*Table1_1[[#This Row],[Quantity]]</f>
        <v>4134</v>
      </c>
    </row>
    <row r="2214" spans="1:29" x14ac:dyDescent="0.3">
      <c r="A2214" t="s">
        <v>28</v>
      </c>
      <c r="B2214" t="s">
        <v>29</v>
      </c>
      <c r="C2214" t="s">
        <v>54</v>
      </c>
      <c r="D2214" t="s">
        <v>254</v>
      </c>
      <c r="E2214" t="s">
        <v>32</v>
      </c>
      <c r="F2214" t="s">
        <v>175</v>
      </c>
      <c r="G2214">
        <v>96</v>
      </c>
      <c r="H2214">
        <v>410246</v>
      </c>
      <c r="I2214" t="s">
        <v>58</v>
      </c>
      <c r="J2214" s="3">
        <v>44925</v>
      </c>
      <c r="K2214">
        <v>800</v>
      </c>
      <c r="L2214" t="s">
        <v>9294</v>
      </c>
      <c r="M2214" t="s">
        <v>1409</v>
      </c>
      <c r="N2214" t="s">
        <v>9295</v>
      </c>
      <c r="O2214" t="s">
        <v>9296</v>
      </c>
      <c r="P2214" t="s">
        <v>51</v>
      </c>
      <c r="Q2214">
        <v>16</v>
      </c>
      <c r="R2214" t="s">
        <v>40</v>
      </c>
      <c r="S2214" t="s">
        <v>79</v>
      </c>
      <c r="T2214">
        <v>44183</v>
      </c>
      <c r="U2214" s="1">
        <v>45409</v>
      </c>
      <c r="V2214" t="s">
        <v>80</v>
      </c>
      <c r="W2214">
        <v>728128</v>
      </c>
      <c r="X2214" t="s">
        <v>9297</v>
      </c>
      <c r="Y2214">
        <v>405</v>
      </c>
      <c r="Z2214">
        <v>2620</v>
      </c>
      <c r="AA2214">
        <v>2</v>
      </c>
      <c r="AB2214">
        <v>2096</v>
      </c>
      <c r="AC2214">
        <f>Table1_1[[#This Row],[Price]]*Table1_1[[#This Row],[Quantity]]</f>
        <v>5240</v>
      </c>
    </row>
    <row r="2215" spans="1:29" x14ac:dyDescent="0.3">
      <c r="A2215" t="s">
        <v>28</v>
      </c>
      <c r="B2215" t="s">
        <v>29</v>
      </c>
      <c r="C2215" t="s">
        <v>44</v>
      </c>
      <c r="D2215" t="s">
        <v>274</v>
      </c>
      <c r="E2215" t="s">
        <v>46</v>
      </c>
      <c r="F2215" t="s">
        <v>99</v>
      </c>
      <c r="G2215">
        <v>94</v>
      </c>
      <c r="H2215">
        <v>412625</v>
      </c>
      <c r="I2215" t="s">
        <v>34</v>
      </c>
      <c r="J2215" s="3">
        <v>44394</v>
      </c>
      <c r="K2215">
        <v>1100</v>
      </c>
      <c r="L2215" t="s">
        <v>9298</v>
      </c>
      <c r="M2215" t="s">
        <v>2538</v>
      </c>
      <c r="N2215" t="s">
        <v>9299</v>
      </c>
      <c r="O2215" t="s">
        <v>9300</v>
      </c>
      <c r="P2215" t="s">
        <v>87</v>
      </c>
      <c r="Q2215">
        <v>12</v>
      </c>
      <c r="R2215" t="s">
        <v>88</v>
      </c>
      <c r="S2215" t="s">
        <v>118</v>
      </c>
      <c r="T2215">
        <v>46993</v>
      </c>
      <c r="U2215" s="1">
        <v>45543</v>
      </c>
      <c r="V2215" t="s">
        <v>180</v>
      </c>
      <c r="W2215">
        <v>178751</v>
      </c>
      <c r="X2215" t="s">
        <v>9301</v>
      </c>
      <c r="Y2215">
        <v>796</v>
      </c>
      <c r="Z2215">
        <v>586</v>
      </c>
      <c r="AA2215">
        <v>1</v>
      </c>
      <c r="AB2215">
        <v>234.4</v>
      </c>
      <c r="AC2215">
        <f>Table1_1[[#This Row],[Price]]*Table1_1[[#This Row],[Quantity]]</f>
        <v>586</v>
      </c>
    </row>
    <row r="2216" spans="1:29" x14ac:dyDescent="0.3">
      <c r="A2216" t="s">
        <v>28</v>
      </c>
      <c r="B2216" t="s">
        <v>29</v>
      </c>
      <c r="C2216" t="s">
        <v>157</v>
      </c>
      <c r="D2216" t="s">
        <v>149</v>
      </c>
      <c r="E2216" t="s">
        <v>32</v>
      </c>
      <c r="F2216" t="s">
        <v>83</v>
      </c>
      <c r="G2216">
        <v>99</v>
      </c>
      <c r="H2216">
        <v>418351</v>
      </c>
      <c r="I2216" t="s">
        <v>34</v>
      </c>
      <c r="J2216" s="3">
        <v>44350</v>
      </c>
      <c r="K2216">
        <v>1300</v>
      </c>
      <c r="L2216" t="s">
        <v>9302</v>
      </c>
      <c r="M2216" t="s">
        <v>276</v>
      </c>
      <c r="N2216" t="s">
        <v>9303</v>
      </c>
      <c r="O2216" t="s">
        <v>9304</v>
      </c>
      <c r="P2216" t="s">
        <v>51</v>
      </c>
      <c r="Q2216">
        <v>20</v>
      </c>
      <c r="R2216" t="s">
        <v>88</v>
      </c>
      <c r="S2216" t="s">
        <v>118</v>
      </c>
      <c r="T2216">
        <v>91239</v>
      </c>
      <c r="U2216" s="1">
        <v>45623</v>
      </c>
      <c r="V2216" t="s">
        <v>42</v>
      </c>
      <c r="W2216">
        <v>818350</v>
      </c>
      <c r="X2216" t="s">
        <v>9305</v>
      </c>
      <c r="Y2216">
        <v>740</v>
      </c>
      <c r="Z2216">
        <v>627</v>
      </c>
      <c r="AA2216">
        <v>5</v>
      </c>
      <c r="AB2216">
        <v>1254</v>
      </c>
      <c r="AC2216">
        <f>Table1_1[[#This Row],[Price]]*Table1_1[[#This Row],[Quantity]]</f>
        <v>3135</v>
      </c>
    </row>
    <row r="2217" spans="1:29" x14ac:dyDescent="0.3">
      <c r="A2217" t="s">
        <v>28</v>
      </c>
      <c r="B2217" t="s">
        <v>29</v>
      </c>
      <c r="C2217" t="s">
        <v>157</v>
      </c>
      <c r="D2217" t="s">
        <v>237</v>
      </c>
      <c r="E2217" t="s">
        <v>46</v>
      </c>
      <c r="F2217" t="s">
        <v>57</v>
      </c>
      <c r="G2217">
        <v>29</v>
      </c>
      <c r="H2217">
        <v>403133</v>
      </c>
      <c r="I2217" t="s">
        <v>58</v>
      </c>
      <c r="J2217" s="3">
        <v>44662</v>
      </c>
      <c r="K2217">
        <v>1100</v>
      </c>
      <c r="L2217" t="s">
        <v>9306</v>
      </c>
      <c r="M2217" t="s">
        <v>670</v>
      </c>
      <c r="N2217" t="s">
        <v>9307</v>
      </c>
      <c r="O2217">
        <v>6419849564</v>
      </c>
      <c r="P2217" t="s">
        <v>51</v>
      </c>
      <c r="Q2217">
        <v>6</v>
      </c>
      <c r="R2217" t="s">
        <v>88</v>
      </c>
      <c r="S2217" t="s">
        <v>41</v>
      </c>
      <c r="T2217">
        <v>55106</v>
      </c>
      <c r="U2217" s="1">
        <v>45384</v>
      </c>
      <c r="V2217" t="s">
        <v>80</v>
      </c>
      <c r="W2217">
        <v>828738</v>
      </c>
      <c r="X2217" t="s">
        <v>1903</v>
      </c>
      <c r="Y2217">
        <v>470</v>
      </c>
      <c r="Z2217">
        <v>615</v>
      </c>
      <c r="AA2217">
        <v>4</v>
      </c>
      <c r="AB2217">
        <v>984</v>
      </c>
      <c r="AC2217">
        <f>Table1_1[[#This Row],[Price]]*Table1_1[[#This Row],[Quantity]]</f>
        <v>2460</v>
      </c>
    </row>
    <row r="2218" spans="1:29" x14ac:dyDescent="0.3">
      <c r="A2218" t="s">
        <v>28</v>
      </c>
      <c r="B2218" t="s">
        <v>29</v>
      </c>
      <c r="C2218" t="s">
        <v>54</v>
      </c>
      <c r="D2218" t="s">
        <v>163</v>
      </c>
      <c r="E2218" t="s">
        <v>32</v>
      </c>
      <c r="F2218" t="s">
        <v>33</v>
      </c>
      <c r="G2218">
        <v>21</v>
      </c>
      <c r="H2218">
        <v>412339</v>
      </c>
      <c r="I2218" t="s">
        <v>58</v>
      </c>
      <c r="J2218" s="3">
        <v>44974</v>
      </c>
      <c r="K2218">
        <v>950</v>
      </c>
      <c r="L2218" t="s">
        <v>9308</v>
      </c>
      <c r="M2218" t="s">
        <v>478</v>
      </c>
      <c r="N2218" t="s">
        <v>9309</v>
      </c>
      <c r="O2218" t="s">
        <v>9310</v>
      </c>
      <c r="P2218" t="s">
        <v>39</v>
      </c>
      <c r="Q2218">
        <v>7</v>
      </c>
      <c r="R2218" t="s">
        <v>88</v>
      </c>
      <c r="S2218" t="s">
        <v>118</v>
      </c>
      <c r="T2218">
        <v>81379</v>
      </c>
      <c r="U2218" s="1">
        <v>45567</v>
      </c>
      <c r="V2218" t="s">
        <v>155</v>
      </c>
      <c r="W2218">
        <v>366178</v>
      </c>
      <c r="X2218" t="s">
        <v>9311</v>
      </c>
      <c r="Y2218">
        <v>461</v>
      </c>
      <c r="Z2218">
        <v>2082</v>
      </c>
      <c r="AA2218">
        <v>3</v>
      </c>
      <c r="AB2218">
        <v>2498.4</v>
      </c>
      <c r="AC2218">
        <f>Table1_1[[#This Row],[Price]]*Table1_1[[#This Row],[Quantity]]</f>
        <v>6246</v>
      </c>
    </row>
    <row r="2219" spans="1:29" x14ac:dyDescent="0.3">
      <c r="A2219" t="s">
        <v>28</v>
      </c>
      <c r="B2219" t="s">
        <v>29</v>
      </c>
      <c r="C2219" t="s">
        <v>157</v>
      </c>
      <c r="D2219" t="s">
        <v>380</v>
      </c>
      <c r="E2219" t="s">
        <v>46</v>
      </c>
      <c r="F2219" t="s">
        <v>47</v>
      </c>
      <c r="G2219">
        <v>53</v>
      </c>
      <c r="H2219">
        <v>416930</v>
      </c>
      <c r="I2219" t="s">
        <v>58</v>
      </c>
      <c r="J2219" s="3">
        <v>44376</v>
      </c>
      <c r="K2219">
        <v>1200</v>
      </c>
      <c r="L2219" t="s">
        <v>9312</v>
      </c>
      <c r="M2219" t="s">
        <v>211</v>
      </c>
      <c r="N2219" t="s">
        <v>9313</v>
      </c>
      <c r="O2219" t="s">
        <v>9314</v>
      </c>
      <c r="P2219" t="s">
        <v>71</v>
      </c>
      <c r="Q2219">
        <v>5</v>
      </c>
      <c r="R2219" t="s">
        <v>88</v>
      </c>
      <c r="S2219" t="s">
        <v>63</v>
      </c>
      <c r="T2219">
        <v>54494</v>
      </c>
      <c r="U2219" s="1">
        <v>45450</v>
      </c>
      <c r="V2219" t="s">
        <v>52</v>
      </c>
      <c r="W2219">
        <v>472598</v>
      </c>
      <c r="X2219" t="s">
        <v>9315</v>
      </c>
      <c r="Y2219">
        <v>766</v>
      </c>
      <c r="Z2219">
        <v>1205</v>
      </c>
      <c r="AA2219">
        <v>8</v>
      </c>
      <c r="AB2219">
        <v>3856</v>
      </c>
      <c r="AC2219">
        <f>Table1_1[[#This Row],[Price]]*Table1_1[[#This Row],[Quantity]]</f>
        <v>9640</v>
      </c>
    </row>
    <row r="2220" spans="1:29" x14ac:dyDescent="0.3">
      <c r="A2220" t="s">
        <v>28</v>
      </c>
      <c r="B2220" t="s">
        <v>29</v>
      </c>
      <c r="C2220" t="s">
        <v>157</v>
      </c>
      <c r="D2220" t="s">
        <v>163</v>
      </c>
      <c r="E2220" t="s">
        <v>32</v>
      </c>
      <c r="F2220" t="s">
        <v>113</v>
      </c>
      <c r="G2220">
        <v>14</v>
      </c>
      <c r="H2220">
        <v>405620</v>
      </c>
      <c r="I2220" t="s">
        <v>58</v>
      </c>
      <c r="J2220" s="3">
        <v>45236</v>
      </c>
      <c r="K2220">
        <v>950</v>
      </c>
      <c r="L2220" t="s">
        <v>9316</v>
      </c>
      <c r="M2220" t="s">
        <v>1212</v>
      </c>
      <c r="N2220" t="s">
        <v>9317</v>
      </c>
      <c r="O2220" t="s">
        <v>9318</v>
      </c>
      <c r="P2220" t="s">
        <v>71</v>
      </c>
      <c r="Q2220">
        <v>15</v>
      </c>
      <c r="R2220" t="s">
        <v>40</v>
      </c>
      <c r="S2220" t="s">
        <v>63</v>
      </c>
      <c r="T2220">
        <v>24874</v>
      </c>
      <c r="U2220" s="1">
        <v>45614</v>
      </c>
      <c r="V2220" t="s">
        <v>42</v>
      </c>
      <c r="W2220">
        <v>888352</v>
      </c>
      <c r="X2220" t="s">
        <v>9319</v>
      </c>
      <c r="Y2220">
        <v>382</v>
      </c>
      <c r="Z2220">
        <v>1078</v>
      </c>
      <c r="AA2220">
        <v>2</v>
      </c>
      <c r="AB2220">
        <v>862.40000000000009</v>
      </c>
      <c r="AC2220">
        <f>Table1_1[[#This Row],[Price]]*Table1_1[[#This Row],[Quantity]]</f>
        <v>2156</v>
      </c>
    </row>
    <row r="2221" spans="1:29" x14ac:dyDescent="0.3">
      <c r="A2221" t="s">
        <v>28</v>
      </c>
      <c r="B2221" t="s">
        <v>29</v>
      </c>
      <c r="C2221" t="s">
        <v>54</v>
      </c>
      <c r="D2221" t="s">
        <v>317</v>
      </c>
      <c r="E2221" t="s">
        <v>56</v>
      </c>
      <c r="F2221" t="s">
        <v>33</v>
      </c>
      <c r="G2221">
        <v>87</v>
      </c>
      <c r="H2221">
        <v>431754</v>
      </c>
      <c r="I2221" t="s">
        <v>58</v>
      </c>
      <c r="J2221" s="3">
        <v>43978</v>
      </c>
      <c r="K2221">
        <v>1400</v>
      </c>
      <c r="L2221" t="s">
        <v>561</v>
      </c>
      <c r="M2221" t="s">
        <v>276</v>
      </c>
      <c r="N2221" t="s">
        <v>9321</v>
      </c>
      <c r="O2221" t="s">
        <v>9322</v>
      </c>
      <c r="P2221" t="s">
        <v>87</v>
      </c>
      <c r="Q2221">
        <v>6</v>
      </c>
      <c r="R2221" t="s">
        <v>88</v>
      </c>
      <c r="S2221" t="s">
        <v>41</v>
      </c>
      <c r="T2221">
        <v>40479</v>
      </c>
      <c r="U2221" s="1">
        <v>45600</v>
      </c>
      <c r="V2221" t="s">
        <v>42</v>
      </c>
      <c r="W2221">
        <v>912889</v>
      </c>
      <c r="X2221" t="s">
        <v>9323</v>
      </c>
      <c r="Y2221">
        <v>543</v>
      </c>
      <c r="Z2221">
        <v>1791</v>
      </c>
      <c r="AA2221">
        <v>4</v>
      </c>
      <c r="AB2221">
        <v>2865.6000000000004</v>
      </c>
      <c r="AC2221">
        <f>Table1_1[[#This Row],[Price]]*Table1_1[[#This Row],[Quantity]]</f>
        <v>7164</v>
      </c>
    </row>
    <row r="2222" spans="1:29" x14ac:dyDescent="0.3">
      <c r="A2222" t="s">
        <v>28</v>
      </c>
      <c r="B2222" t="s">
        <v>29</v>
      </c>
      <c r="C2222" t="s">
        <v>44</v>
      </c>
      <c r="D2222" t="s">
        <v>621</v>
      </c>
      <c r="E2222" t="s">
        <v>56</v>
      </c>
      <c r="F2222" t="s">
        <v>175</v>
      </c>
      <c r="G2222">
        <v>98</v>
      </c>
      <c r="H2222">
        <v>410117</v>
      </c>
      <c r="I2222" t="s">
        <v>58</v>
      </c>
      <c r="J2222" s="3">
        <v>44691</v>
      </c>
      <c r="K2222">
        <v>800</v>
      </c>
      <c r="L2222" t="s">
        <v>9325</v>
      </c>
      <c r="M2222" t="s">
        <v>372</v>
      </c>
      <c r="N2222" t="s">
        <v>9326</v>
      </c>
      <c r="O2222" t="s">
        <v>9327</v>
      </c>
      <c r="P2222" t="s">
        <v>51</v>
      </c>
      <c r="Q2222">
        <v>12</v>
      </c>
      <c r="R2222" t="s">
        <v>40</v>
      </c>
      <c r="S2222" t="s">
        <v>41</v>
      </c>
      <c r="T2222">
        <v>20697</v>
      </c>
      <c r="U2222" s="1">
        <v>45495</v>
      </c>
      <c r="V2222" t="s">
        <v>126</v>
      </c>
      <c r="W2222">
        <v>388438</v>
      </c>
      <c r="X2222" t="s">
        <v>9328</v>
      </c>
      <c r="Y2222">
        <v>230</v>
      </c>
      <c r="Z2222">
        <v>955</v>
      </c>
      <c r="AA2222">
        <v>5</v>
      </c>
      <c r="AB2222">
        <v>1910</v>
      </c>
      <c r="AC2222">
        <f>Table1_1[[#This Row],[Price]]*Table1_1[[#This Row],[Quantity]]</f>
        <v>4775</v>
      </c>
    </row>
    <row r="2223" spans="1:29" x14ac:dyDescent="0.3">
      <c r="A2223" t="s">
        <v>28</v>
      </c>
      <c r="B2223" t="s">
        <v>29</v>
      </c>
      <c r="C2223" t="s">
        <v>30</v>
      </c>
      <c r="D2223" t="s">
        <v>442</v>
      </c>
      <c r="E2223" t="s">
        <v>56</v>
      </c>
      <c r="F2223" t="s">
        <v>106</v>
      </c>
      <c r="G2223">
        <v>59</v>
      </c>
      <c r="H2223">
        <v>415549</v>
      </c>
      <c r="I2223" t="s">
        <v>58</v>
      </c>
      <c r="J2223" s="3">
        <v>44941</v>
      </c>
      <c r="K2223">
        <v>1200</v>
      </c>
      <c r="L2223" t="s">
        <v>9329</v>
      </c>
      <c r="M2223" t="s">
        <v>36</v>
      </c>
      <c r="N2223" t="s">
        <v>9330</v>
      </c>
      <c r="O2223" t="s">
        <v>9331</v>
      </c>
      <c r="P2223" t="s">
        <v>51</v>
      </c>
      <c r="Q2223">
        <v>4</v>
      </c>
      <c r="R2223" t="s">
        <v>40</v>
      </c>
      <c r="S2223" t="s">
        <v>118</v>
      </c>
      <c r="T2223">
        <v>74567</v>
      </c>
      <c r="U2223" s="1">
        <v>45342</v>
      </c>
      <c r="V2223" t="s">
        <v>119</v>
      </c>
      <c r="W2223">
        <v>722298</v>
      </c>
      <c r="X2223" t="s">
        <v>9332</v>
      </c>
      <c r="Y2223">
        <v>953</v>
      </c>
      <c r="Z2223">
        <v>1366</v>
      </c>
      <c r="AA2223">
        <v>4</v>
      </c>
      <c r="AB2223">
        <v>2185.6</v>
      </c>
      <c r="AC2223">
        <f>Table1_1[[#This Row],[Price]]*Table1_1[[#This Row],[Quantity]]</f>
        <v>5464</v>
      </c>
    </row>
    <row r="2224" spans="1:29" x14ac:dyDescent="0.3">
      <c r="A2224" t="s">
        <v>28</v>
      </c>
      <c r="B2224" t="s">
        <v>29</v>
      </c>
      <c r="C2224" t="s">
        <v>54</v>
      </c>
      <c r="D2224" t="s">
        <v>274</v>
      </c>
      <c r="E2224" t="s">
        <v>46</v>
      </c>
      <c r="F2224" t="s">
        <v>47</v>
      </c>
      <c r="G2224">
        <v>75</v>
      </c>
      <c r="H2224">
        <v>422030</v>
      </c>
      <c r="I2224" t="s">
        <v>58</v>
      </c>
      <c r="J2224" s="3">
        <v>45340</v>
      </c>
      <c r="K2224">
        <v>1300</v>
      </c>
      <c r="L2224" t="s">
        <v>9333</v>
      </c>
      <c r="M2224" t="s">
        <v>244</v>
      </c>
      <c r="N2224" t="s">
        <v>9334</v>
      </c>
      <c r="O2224" t="s">
        <v>9335</v>
      </c>
      <c r="P2224" t="s">
        <v>71</v>
      </c>
      <c r="Q2224">
        <v>6</v>
      </c>
      <c r="R2224" t="s">
        <v>88</v>
      </c>
      <c r="S2224" t="s">
        <v>41</v>
      </c>
      <c r="T2224">
        <v>75692</v>
      </c>
      <c r="U2224" s="1">
        <v>45424</v>
      </c>
      <c r="V2224" t="s">
        <v>140</v>
      </c>
      <c r="W2224">
        <v>536173</v>
      </c>
      <c r="X2224" t="s">
        <v>9336</v>
      </c>
      <c r="Y2224">
        <v>482</v>
      </c>
      <c r="Z2224">
        <v>2220</v>
      </c>
      <c r="AA2224">
        <v>1</v>
      </c>
      <c r="AB2224">
        <v>888</v>
      </c>
      <c r="AC2224">
        <f>Table1_1[[#This Row],[Price]]*Table1_1[[#This Row],[Quantity]]</f>
        <v>2220</v>
      </c>
    </row>
    <row r="2225" spans="1:29" x14ac:dyDescent="0.3">
      <c r="A2225" t="s">
        <v>28</v>
      </c>
      <c r="B2225" t="s">
        <v>29</v>
      </c>
      <c r="C2225" t="s">
        <v>91</v>
      </c>
      <c r="D2225" t="s">
        <v>187</v>
      </c>
      <c r="E2225" t="s">
        <v>32</v>
      </c>
      <c r="F2225" t="s">
        <v>355</v>
      </c>
      <c r="G2225">
        <v>34</v>
      </c>
      <c r="H2225">
        <v>402593</v>
      </c>
      <c r="I2225" t="s">
        <v>34</v>
      </c>
      <c r="J2225" s="3">
        <v>43900</v>
      </c>
      <c r="K2225">
        <v>1300</v>
      </c>
      <c r="L2225" t="s">
        <v>9337</v>
      </c>
      <c r="M2225" t="s">
        <v>94</v>
      </c>
      <c r="N2225" t="s">
        <v>9338</v>
      </c>
      <c r="O2225" t="s">
        <v>9339</v>
      </c>
      <c r="P2225" t="s">
        <v>51</v>
      </c>
      <c r="Q2225">
        <v>10</v>
      </c>
      <c r="R2225" t="s">
        <v>40</v>
      </c>
      <c r="S2225" t="s">
        <v>41</v>
      </c>
      <c r="T2225">
        <v>63763</v>
      </c>
      <c r="U2225" s="1">
        <v>45497</v>
      </c>
      <c r="V2225" t="s">
        <v>126</v>
      </c>
      <c r="W2225">
        <v>641980</v>
      </c>
      <c r="X2225" t="s">
        <v>9340</v>
      </c>
      <c r="Y2225">
        <v>405</v>
      </c>
      <c r="Z2225">
        <v>616</v>
      </c>
      <c r="AA2225">
        <v>2</v>
      </c>
      <c r="AB2225">
        <v>492.8</v>
      </c>
      <c r="AC2225">
        <f>Table1_1[[#This Row],[Price]]*Table1_1[[#This Row],[Quantity]]</f>
        <v>1232</v>
      </c>
    </row>
    <row r="2226" spans="1:29" x14ac:dyDescent="0.3">
      <c r="A2226" t="s">
        <v>28</v>
      </c>
      <c r="B2226" t="s">
        <v>29</v>
      </c>
      <c r="C2226" t="s">
        <v>44</v>
      </c>
      <c r="D2226" t="s">
        <v>82</v>
      </c>
      <c r="E2226" t="s">
        <v>56</v>
      </c>
      <c r="F2226" t="s">
        <v>57</v>
      </c>
      <c r="G2226">
        <v>31</v>
      </c>
      <c r="H2226">
        <v>418221</v>
      </c>
      <c r="I2226" t="s">
        <v>34</v>
      </c>
      <c r="J2226" s="3">
        <v>44460</v>
      </c>
      <c r="K2226">
        <v>1000</v>
      </c>
      <c r="L2226" t="s">
        <v>9341</v>
      </c>
      <c r="M2226" t="s">
        <v>596</v>
      </c>
      <c r="N2226" t="s">
        <v>9342</v>
      </c>
      <c r="O2226" t="s">
        <v>9343</v>
      </c>
      <c r="P2226" t="s">
        <v>51</v>
      </c>
      <c r="Q2226">
        <v>12</v>
      </c>
      <c r="R2226" t="s">
        <v>88</v>
      </c>
      <c r="S2226" t="s">
        <v>79</v>
      </c>
      <c r="T2226">
        <v>23755</v>
      </c>
      <c r="U2226" s="1">
        <v>45485</v>
      </c>
      <c r="V2226" t="s">
        <v>126</v>
      </c>
      <c r="W2226">
        <v>694603</v>
      </c>
      <c r="X2226" t="s">
        <v>9344</v>
      </c>
      <c r="Y2226">
        <v>482</v>
      </c>
      <c r="Z2226">
        <v>1524</v>
      </c>
      <c r="AA2226">
        <v>3</v>
      </c>
      <c r="AB2226">
        <v>1828.8000000000002</v>
      </c>
      <c r="AC2226">
        <f>Table1_1[[#This Row],[Price]]*Table1_1[[#This Row],[Quantity]]</f>
        <v>4572</v>
      </c>
    </row>
    <row r="2227" spans="1:29" x14ac:dyDescent="0.3">
      <c r="A2227" t="s">
        <v>28</v>
      </c>
      <c r="B2227" t="s">
        <v>29</v>
      </c>
      <c r="C2227" t="s">
        <v>30</v>
      </c>
      <c r="D2227" t="s">
        <v>170</v>
      </c>
      <c r="E2227" t="s">
        <v>32</v>
      </c>
      <c r="F2227" t="s">
        <v>175</v>
      </c>
      <c r="G2227">
        <v>72</v>
      </c>
      <c r="H2227">
        <v>420664</v>
      </c>
      <c r="I2227" t="s">
        <v>34</v>
      </c>
      <c r="J2227" s="3">
        <v>44838</v>
      </c>
      <c r="K2227">
        <v>950</v>
      </c>
      <c r="L2227" t="s">
        <v>9346</v>
      </c>
      <c r="M2227" t="s">
        <v>423</v>
      </c>
      <c r="N2227" t="s">
        <v>9347</v>
      </c>
      <c r="O2227" t="s">
        <v>9348</v>
      </c>
      <c r="P2227" t="s">
        <v>51</v>
      </c>
      <c r="Q2227">
        <v>16</v>
      </c>
      <c r="R2227" t="s">
        <v>88</v>
      </c>
      <c r="S2227" t="s">
        <v>63</v>
      </c>
      <c r="T2227">
        <v>52550</v>
      </c>
      <c r="U2227" s="1">
        <v>45578</v>
      </c>
      <c r="V2227" t="s">
        <v>155</v>
      </c>
      <c r="W2227">
        <v>326043</v>
      </c>
      <c r="X2227" t="s">
        <v>9349</v>
      </c>
      <c r="Y2227">
        <v>228</v>
      </c>
      <c r="Z2227">
        <v>1738</v>
      </c>
      <c r="AA2227">
        <v>1</v>
      </c>
      <c r="AB2227">
        <v>695.2</v>
      </c>
      <c r="AC2227">
        <f>Table1_1[[#This Row],[Price]]*Table1_1[[#This Row],[Quantity]]</f>
        <v>1738</v>
      </c>
    </row>
    <row r="2228" spans="1:29" x14ac:dyDescent="0.3">
      <c r="A2228" t="s">
        <v>28</v>
      </c>
      <c r="B2228" t="s">
        <v>29</v>
      </c>
      <c r="C2228" t="s">
        <v>157</v>
      </c>
      <c r="D2228" t="s">
        <v>92</v>
      </c>
      <c r="E2228" t="s">
        <v>56</v>
      </c>
      <c r="F2228" t="s">
        <v>113</v>
      </c>
      <c r="G2228">
        <v>95</v>
      </c>
      <c r="H2228">
        <v>402756</v>
      </c>
      <c r="I2228" t="s">
        <v>34</v>
      </c>
      <c r="J2228" s="3">
        <v>43940</v>
      </c>
      <c r="K2228">
        <v>1400</v>
      </c>
      <c r="L2228" t="s">
        <v>9350</v>
      </c>
      <c r="M2228" t="s">
        <v>2124</v>
      </c>
      <c r="N2228" t="s">
        <v>9351</v>
      </c>
      <c r="O2228">
        <v>-4464</v>
      </c>
      <c r="P2228" t="s">
        <v>51</v>
      </c>
      <c r="Q2228">
        <v>3</v>
      </c>
      <c r="R2228" t="s">
        <v>88</v>
      </c>
      <c r="S2228" t="s">
        <v>118</v>
      </c>
      <c r="T2228">
        <v>17413</v>
      </c>
      <c r="U2228" s="1">
        <v>45386</v>
      </c>
      <c r="V2228" t="s">
        <v>80</v>
      </c>
      <c r="W2228">
        <v>657288</v>
      </c>
      <c r="X2228" t="s">
        <v>9352</v>
      </c>
      <c r="Y2228">
        <v>633</v>
      </c>
      <c r="Z2228">
        <v>728</v>
      </c>
      <c r="AA2228">
        <v>7</v>
      </c>
      <c r="AB2228">
        <v>2038.4</v>
      </c>
      <c r="AC2228">
        <f>Table1_1[[#This Row],[Price]]*Table1_1[[#This Row],[Quantity]]</f>
        <v>5096</v>
      </c>
    </row>
    <row r="2229" spans="1:29" x14ac:dyDescent="0.3">
      <c r="A2229" t="s">
        <v>28</v>
      </c>
      <c r="B2229" t="s">
        <v>29</v>
      </c>
      <c r="C2229" t="s">
        <v>66</v>
      </c>
      <c r="D2229" t="s">
        <v>92</v>
      </c>
      <c r="E2229" t="s">
        <v>32</v>
      </c>
      <c r="F2229" t="s">
        <v>150</v>
      </c>
      <c r="G2229">
        <v>12</v>
      </c>
      <c r="H2229">
        <v>421248</v>
      </c>
      <c r="I2229" t="s">
        <v>34</v>
      </c>
      <c r="J2229" s="3">
        <v>45070</v>
      </c>
      <c r="K2229">
        <v>800</v>
      </c>
      <c r="L2229" t="s">
        <v>9353</v>
      </c>
      <c r="M2229" t="s">
        <v>60</v>
      </c>
      <c r="N2229" t="s">
        <v>9354</v>
      </c>
      <c r="O2229" t="s">
        <v>9355</v>
      </c>
      <c r="P2229" t="s">
        <v>51</v>
      </c>
      <c r="Q2229">
        <v>14</v>
      </c>
      <c r="R2229" t="s">
        <v>40</v>
      </c>
      <c r="S2229" t="s">
        <v>63</v>
      </c>
      <c r="T2229">
        <v>71844</v>
      </c>
      <c r="U2229" s="1">
        <v>45426</v>
      </c>
      <c r="V2229" t="s">
        <v>140</v>
      </c>
      <c r="W2229">
        <v>111536</v>
      </c>
      <c r="X2229" t="s">
        <v>9356</v>
      </c>
      <c r="Y2229">
        <v>441</v>
      </c>
      <c r="Z2229">
        <v>1141</v>
      </c>
      <c r="AA2229">
        <v>1</v>
      </c>
      <c r="AB2229">
        <v>456.40000000000003</v>
      </c>
      <c r="AC2229">
        <f>Table1_1[[#This Row],[Price]]*Table1_1[[#This Row],[Quantity]]</f>
        <v>1141</v>
      </c>
    </row>
    <row r="2230" spans="1:29" x14ac:dyDescent="0.3">
      <c r="A2230" t="s">
        <v>28</v>
      </c>
      <c r="B2230" t="s">
        <v>29</v>
      </c>
      <c r="C2230" t="s">
        <v>66</v>
      </c>
      <c r="D2230" t="s">
        <v>31</v>
      </c>
      <c r="E2230" t="s">
        <v>46</v>
      </c>
      <c r="F2230" t="s">
        <v>106</v>
      </c>
      <c r="G2230">
        <v>10</v>
      </c>
      <c r="H2230">
        <v>423038</v>
      </c>
      <c r="I2230" t="s">
        <v>58</v>
      </c>
      <c r="J2230" s="3">
        <v>44972</v>
      </c>
      <c r="K2230">
        <v>950</v>
      </c>
      <c r="L2230" t="s">
        <v>9358</v>
      </c>
      <c r="M2230" t="s">
        <v>605</v>
      </c>
      <c r="N2230" t="s">
        <v>9359</v>
      </c>
      <c r="O2230" t="s">
        <v>9360</v>
      </c>
      <c r="P2230" t="s">
        <v>71</v>
      </c>
      <c r="Q2230">
        <v>15</v>
      </c>
      <c r="R2230" t="s">
        <v>40</v>
      </c>
      <c r="S2230" t="s">
        <v>41</v>
      </c>
      <c r="T2230">
        <v>57775</v>
      </c>
      <c r="U2230" s="1">
        <v>45374</v>
      </c>
      <c r="V2230" t="s">
        <v>72</v>
      </c>
      <c r="W2230">
        <v>202785</v>
      </c>
      <c r="X2230" t="s">
        <v>9361</v>
      </c>
      <c r="Y2230">
        <v>444</v>
      </c>
      <c r="Z2230">
        <v>2022</v>
      </c>
      <c r="AA2230">
        <v>4</v>
      </c>
      <c r="AB2230">
        <v>3235.2000000000003</v>
      </c>
      <c r="AC2230">
        <f>Table1_1[[#This Row],[Price]]*Table1_1[[#This Row],[Quantity]]</f>
        <v>8088</v>
      </c>
    </row>
    <row r="2231" spans="1:29" x14ac:dyDescent="0.3">
      <c r="A2231" t="s">
        <v>28</v>
      </c>
      <c r="B2231" t="s">
        <v>29</v>
      </c>
      <c r="C2231" t="s">
        <v>157</v>
      </c>
      <c r="D2231" t="s">
        <v>511</v>
      </c>
      <c r="E2231" t="s">
        <v>32</v>
      </c>
      <c r="F2231" t="s">
        <v>106</v>
      </c>
      <c r="G2231">
        <v>84</v>
      </c>
      <c r="H2231">
        <v>419985</v>
      </c>
      <c r="I2231" t="s">
        <v>34</v>
      </c>
      <c r="J2231" s="3">
        <v>44510</v>
      </c>
      <c r="K2231">
        <v>1100</v>
      </c>
      <c r="L2231" t="s">
        <v>9363</v>
      </c>
      <c r="M2231" t="s">
        <v>269</v>
      </c>
      <c r="N2231" t="s">
        <v>9364</v>
      </c>
      <c r="O2231" t="s">
        <v>9365</v>
      </c>
      <c r="P2231" t="s">
        <v>39</v>
      </c>
      <c r="Q2231">
        <v>5</v>
      </c>
      <c r="R2231" t="s">
        <v>88</v>
      </c>
      <c r="S2231" t="s">
        <v>41</v>
      </c>
      <c r="T2231">
        <v>42883</v>
      </c>
      <c r="U2231" s="1">
        <v>45556</v>
      </c>
      <c r="V2231" t="s">
        <v>180</v>
      </c>
      <c r="W2231">
        <v>935754</v>
      </c>
      <c r="X2231" t="s">
        <v>9366</v>
      </c>
      <c r="Y2231">
        <v>476</v>
      </c>
      <c r="Z2231">
        <v>2226</v>
      </c>
      <c r="AA2231">
        <v>5</v>
      </c>
      <c r="AB2231">
        <v>4452</v>
      </c>
      <c r="AC2231">
        <f>Table1_1[[#This Row],[Price]]*Table1_1[[#This Row],[Quantity]]</f>
        <v>11130</v>
      </c>
    </row>
    <row r="2232" spans="1:29" x14ac:dyDescent="0.3">
      <c r="A2232" t="s">
        <v>28</v>
      </c>
      <c r="B2232" t="s">
        <v>29</v>
      </c>
      <c r="C2232" t="s">
        <v>91</v>
      </c>
      <c r="D2232" t="s">
        <v>170</v>
      </c>
      <c r="E2232" t="s">
        <v>46</v>
      </c>
      <c r="F2232" t="s">
        <v>150</v>
      </c>
      <c r="G2232">
        <v>9</v>
      </c>
      <c r="H2232">
        <v>412023</v>
      </c>
      <c r="I2232" t="s">
        <v>34</v>
      </c>
      <c r="J2232" s="3">
        <v>45452</v>
      </c>
      <c r="K2232">
        <v>1000</v>
      </c>
      <c r="L2232" t="s">
        <v>9367</v>
      </c>
      <c r="M2232" t="s">
        <v>1483</v>
      </c>
      <c r="N2232" t="s">
        <v>9368</v>
      </c>
      <c r="O2232">
        <v>9945488423</v>
      </c>
      <c r="P2232" t="s">
        <v>51</v>
      </c>
      <c r="Q2232">
        <v>11</v>
      </c>
      <c r="R2232" t="s">
        <v>88</v>
      </c>
      <c r="S2232" t="s">
        <v>41</v>
      </c>
      <c r="T2232">
        <v>26634</v>
      </c>
      <c r="U2232" s="1">
        <v>45557</v>
      </c>
      <c r="V2232" t="s">
        <v>180</v>
      </c>
      <c r="W2232">
        <v>989927</v>
      </c>
      <c r="X2232" t="s">
        <v>9369</v>
      </c>
      <c r="Y2232">
        <v>955</v>
      </c>
      <c r="Z2232">
        <v>2418</v>
      </c>
      <c r="AA2232">
        <v>6</v>
      </c>
      <c r="AB2232">
        <v>5803.2000000000007</v>
      </c>
      <c r="AC2232">
        <f>Table1_1[[#This Row],[Price]]*Table1_1[[#This Row],[Quantity]]</f>
        <v>14508</v>
      </c>
    </row>
    <row r="2233" spans="1:29" x14ac:dyDescent="0.3">
      <c r="A2233" t="s">
        <v>28</v>
      </c>
      <c r="B2233" t="s">
        <v>29</v>
      </c>
      <c r="C2233" t="s">
        <v>30</v>
      </c>
      <c r="D2233" t="s">
        <v>105</v>
      </c>
      <c r="E2233" t="s">
        <v>56</v>
      </c>
      <c r="F2233" t="s">
        <v>57</v>
      </c>
      <c r="G2233">
        <v>8</v>
      </c>
      <c r="H2233">
        <v>427421</v>
      </c>
      <c r="I2233" t="s">
        <v>34</v>
      </c>
      <c r="J2233" s="3">
        <v>44442</v>
      </c>
      <c r="K2233">
        <v>800</v>
      </c>
      <c r="L2233" t="s">
        <v>9371</v>
      </c>
      <c r="M2233" t="s">
        <v>1198</v>
      </c>
      <c r="N2233" t="s">
        <v>9372</v>
      </c>
      <c r="O2233" t="s">
        <v>9373</v>
      </c>
      <c r="P2233" t="s">
        <v>71</v>
      </c>
      <c r="Q2233">
        <v>18</v>
      </c>
      <c r="R2233" t="s">
        <v>40</v>
      </c>
      <c r="S2233" t="s">
        <v>41</v>
      </c>
      <c r="T2233">
        <v>38106</v>
      </c>
      <c r="U2233" s="1">
        <v>45627</v>
      </c>
      <c r="V2233" t="s">
        <v>259</v>
      </c>
      <c r="W2233">
        <v>211039</v>
      </c>
      <c r="X2233" t="s">
        <v>9374</v>
      </c>
      <c r="Y2233">
        <v>739</v>
      </c>
      <c r="Z2233">
        <v>582</v>
      </c>
      <c r="AA2233">
        <v>7</v>
      </c>
      <c r="AB2233">
        <v>1629.6000000000001</v>
      </c>
      <c r="AC2233">
        <f>Table1_1[[#This Row],[Price]]*Table1_1[[#This Row],[Quantity]]</f>
        <v>4074</v>
      </c>
    </row>
    <row r="2234" spans="1:29" x14ac:dyDescent="0.3">
      <c r="A2234" t="s">
        <v>28</v>
      </c>
      <c r="B2234" t="s">
        <v>29</v>
      </c>
      <c r="C2234" t="s">
        <v>148</v>
      </c>
      <c r="D2234" t="s">
        <v>142</v>
      </c>
      <c r="E2234" t="s">
        <v>32</v>
      </c>
      <c r="F2234" t="s">
        <v>355</v>
      </c>
      <c r="G2234">
        <v>75</v>
      </c>
      <c r="H2234">
        <v>439291</v>
      </c>
      <c r="I2234" t="s">
        <v>58</v>
      </c>
      <c r="J2234" s="3">
        <v>44221</v>
      </c>
      <c r="K2234">
        <v>1400</v>
      </c>
      <c r="L2234" t="s">
        <v>3794</v>
      </c>
      <c r="M2234" t="s">
        <v>366</v>
      </c>
      <c r="N2234" t="s">
        <v>9375</v>
      </c>
      <c r="O2234" t="s">
        <v>9376</v>
      </c>
      <c r="P2234" t="s">
        <v>51</v>
      </c>
      <c r="Q2234">
        <v>16</v>
      </c>
      <c r="R2234" t="s">
        <v>88</v>
      </c>
      <c r="S2234" t="s">
        <v>63</v>
      </c>
      <c r="T2234">
        <v>36077</v>
      </c>
      <c r="U2234" s="1">
        <v>45504</v>
      </c>
      <c r="V2234" t="s">
        <v>126</v>
      </c>
      <c r="W2234">
        <v>462948</v>
      </c>
      <c r="X2234" t="s">
        <v>9377</v>
      </c>
      <c r="Y2234">
        <v>668</v>
      </c>
      <c r="Z2234">
        <v>1247</v>
      </c>
      <c r="AA2234">
        <v>1</v>
      </c>
      <c r="AB2234">
        <v>498.8</v>
      </c>
      <c r="AC2234">
        <f>Table1_1[[#This Row],[Price]]*Table1_1[[#This Row],[Quantity]]</f>
        <v>1247</v>
      </c>
    </row>
    <row r="2235" spans="1:29" x14ac:dyDescent="0.3">
      <c r="A2235" t="s">
        <v>28</v>
      </c>
      <c r="B2235" t="s">
        <v>29</v>
      </c>
      <c r="C2235" t="s">
        <v>193</v>
      </c>
      <c r="D2235" t="s">
        <v>637</v>
      </c>
      <c r="E2235" t="s">
        <v>46</v>
      </c>
      <c r="F2235" t="s">
        <v>83</v>
      </c>
      <c r="G2235">
        <v>53</v>
      </c>
      <c r="H2235">
        <v>410575</v>
      </c>
      <c r="I2235" t="s">
        <v>34</v>
      </c>
      <c r="J2235" s="3">
        <v>44983</v>
      </c>
      <c r="K2235">
        <v>950</v>
      </c>
      <c r="L2235" t="s">
        <v>9378</v>
      </c>
      <c r="M2235" t="s">
        <v>334</v>
      </c>
      <c r="N2235" t="s">
        <v>9379</v>
      </c>
      <c r="O2235" t="s">
        <v>9380</v>
      </c>
      <c r="P2235" t="s">
        <v>39</v>
      </c>
      <c r="Q2235">
        <v>9</v>
      </c>
      <c r="R2235" t="s">
        <v>40</v>
      </c>
      <c r="S2235" t="s">
        <v>118</v>
      </c>
      <c r="T2235">
        <v>78092</v>
      </c>
      <c r="U2235" s="1">
        <v>45424</v>
      </c>
      <c r="V2235" t="s">
        <v>140</v>
      </c>
      <c r="W2235">
        <v>581689</v>
      </c>
      <c r="X2235" t="s">
        <v>9381</v>
      </c>
      <c r="Y2235">
        <v>275</v>
      </c>
      <c r="Z2235">
        <v>2848</v>
      </c>
      <c r="AA2235">
        <v>1</v>
      </c>
      <c r="AB2235">
        <v>1139.2</v>
      </c>
      <c r="AC2235">
        <f>Table1_1[[#This Row],[Price]]*Table1_1[[#This Row],[Quantity]]</f>
        <v>2848</v>
      </c>
    </row>
    <row r="2236" spans="1:29" x14ac:dyDescent="0.3">
      <c r="A2236" t="s">
        <v>28</v>
      </c>
      <c r="B2236" t="s">
        <v>29</v>
      </c>
      <c r="C2236" t="s">
        <v>66</v>
      </c>
      <c r="D2236" t="s">
        <v>560</v>
      </c>
      <c r="E2236" t="s">
        <v>56</v>
      </c>
      <c r="F2236" t="s">
        <v>83</v>
      </c>
      <c r="G2236">
        <v>27</v>
      </c>
      <c r="H2236">
        <v>407768</v>
      </c>
      <c r="I2236" t="s">
        <v>34</v>
      </c>
      <c r="J2236" s="3">
        <v>43994</v>
      </c>
      <c r="K2236">
        <v>1000</v>
      </c>
      <c r="L2236" t="s">
        <v>9382</v>
      </c>
      <c r="M2236" t="s">
        <v>1072</v>
      </c>
      <c r="N2236" t="s">
        <v>9383</v>
      </c>
      <c r="O2236" t="s">
        <v>9384</v>
      </c>
      <c r="P2236" t="s">
        <v>87</v>
      </c>
      <c r="Q2236">
        <v>3</v>
      </c>
      <c r="R2236" t="s">
        <v>40</v>
      </c>
      <c r="S2236" t="s">
        <v>79</v>
      </c>
      <c r="T2236">
        <v>75582</v>
      </c>
      <c r="U2236" s="1">
        <v>45590</v>
      </c>
      <c r="V2236" t="s">
        <v>155</v>
      </c>
      <c r="W2236">
        <v>557820</v>
      </c>
      <c r="X2236" t="s">
        <v>9385</v>
      </c>
      <c r="Y2236">
        <v>763</v>
      </c>
      <c r="Z2236">
        <v>2946</v>
      </c>
      <c r="AA2236">
        <v>5</v>
      </c>
      <c r="AB2236">
        <v>5892</v>
      </c>
      <c r="AC2236">
        <f>Table1_1[[#This Row],[Price]]*Table1_1[[#This Row],[Quantity]]</f>
        <v>14730</v>
      </c>
    </row>
    <row r="2237" spans="1:29" x14ac:dyDescent="0.3">
      <c r="A2237" t="s">
        <v>28</v>
      </c>
      <c r="B2237" t="s">
        <v>29</v>
      </c>
      <c r="C2237" t="s">
        <v>66</v>
      </c>
      <c r="D2237" t="s">
        <v>134</v>
      </c>
      <c r="E2237" t="s">
        <v>56</v>
      </c>
      <c r="F2237" t="s">
        <v>135</v>
      </c>
      <c r="G2237">
        <v>29</v>
      </c>
      <c r="H2237">
        <v>435907</v>
      </c>
      <c r="I2237" t="s">
        <v>34</v>
      </c>
      <c r="J2237" s="3">
        <v>45413</v>
      </c>
      <c r="K2237">
        <v>1000</v>
      </c>
      <c r="L2237" t="s">
        <v>5730</v>
      </c>
      <c r="M2237" t="s">
        <v>293</v>
      </c>
      <c r="N2237" t="s">
        <v>9386</v>
      </c>
      <c r="O2237" t="s">
        <v>9387</v>
      </c>
      <c r="P2237" t="s">
        <v>87</v>
      </c>
      <c r="Q2237">
        <v>8</v>
      </c>
      <c r="R2237" t="s">
        <v>40</v>
      </c>
      <c r="S2237" t="s">
        <v>41</v>
      </c>
      <c r="T2237">
        <v>96863</v>
      </c>
      <c r="U2237" s="1">
        <v>45599</v>
      </c>
      <c r="V2237" t="s">
        <v>42</v>
      </c>
      <c r="W2237">
        <v>157452</v>
      </c>
      <c r="X2237" t="s">
        <v>9388</v>
      </c>
      <c r="Y2237">
        <v>307</v>
      </c>
      <c r="Z2237">
        <v>2798</v>
      </c>
      <c r="AA2237">
        <v>3</v>
      </c>
      <c r="AB2237">
        <v>3357.6000000000004</v>
      </c>
      <c r="AC2237">
        <f>Table1_1[[#This Row],[Price]]*Table1_1[[#This Row],[Quantity]]</f>
        <v>8394</v>
      </c>
    </row>
    <row r="2238" spans="1:29" x14ac:dyDescent="0.3">
      <c r="A2238" t="s">
        <v>28</v>
      </c>
      <c r="B2238" t="s">
        <v>29</v>
      </c>
      <c r="C2238" t="s">
        <v>148</v>
      </c>
      <c r="D2238" t="s">
        <v>380</v>
      </c>
      <c r="E2238" t="s">
        <v>46</v>
      </c>
      <c r="F2238" t="s">
        <v>99</v>
      </c>
      <c r="G2238">
        <v>69</v>
      </c>
      <c r="H2238">
        <v>434389</v>
      </c>
      <c r="I2238" t="s">
        <v>58</v>
      </c>
      <c r="J2238" s="3">
        <v>44850</v>
      </c>
      <c r="K2238">
        <v>1400</v>
      </c>
      <c r="L2238" t="s">
        <v>9390</v>
      </c>
      <c r="M2238" t="s">
        <v>366</v>
      </c>
      <c r="N2238" t="s">
        <v>9391</v>
      </c>
      <c r="O2238">
        <v>-2142</v>
      </c>
      <c r="P2238" t="s">
        <v>39</v>
      </c>
      <c r="Q2238">
        <v>16</v>
      </c>
      <c r="R2238" t="s">
        <v>40</v>
      </c>
      <c r="S2238" t="s">
        <v>41</v>
      </c>
      <c r="T2238">
        <v>79414</v>
      </c>
      <c r="U2238" s="1">
        <v>45413</v>
      </c>
      <c r="V2238" t="s">
        <v>140</v>
      </c>
      <c r="W2238">
        <v>122253</v>
      </c>
      <c r="X2238" t="s">
        <v>9392</v>
      </c>
      <c r="Y2238">
        <v>390</v>
      </c>
      <c r="Z2238">
        <v>1454</v>
      </c>
      <c r="AA2238">
        <v>6</v>
      </c>
      <c r="AB2238">
        <v>3489.6000000000004</v>
      </c>
      <c r="AC2238">
        <f>Table1_1[[#This Row],[Price]]*Table1_1[[#This Row],[Quantity]]</f>
        <v>8724</v>
      </c>
    </row>
    <row r="2239" spans="1:29" x14ac:dyDescent="0.3">
      <c r="A2239" t="s">
        <v>28</v>
      </c>
      <c r="B2239" t="s">
        <v>29</v>
      </c>
      <c r="C2239" t="s">
        <v>157</v>
      </c>
      <c r="D2239" t="s">
        <v>467</v>
      </c>
      <c r="E2239" t="s">
        <v>56</v>
      </c>
      <c r="F2239" t="s">
        <v>135</v>
      </c>
      <c r="G2239">
        <v>61</v>
      </c>
      <c r="H2239">
        <v>421264</v>
      </c>
      <c r="I2239" t="s">
        <v>34</v>
      </c>
      <c r="J2239" s="3">
        <v>45148</v>
      </c>
      <c r="K2239">
        <v>800</v>
      </c>
      <c r="L2239" t="s">
        <v>9394</v>
      </c>
      <c r="M2239" t="s">
        <v>49</v>
      </c>
      <c r="N2239" t="s">
        <v>9395</v>
      </c>
      <c r="O2239" t="s">
        <v>9396</v>
      </c>
      <c r="P2239" t="s">
        <v>71</v>
      </c>
      <c r="Q2239">
        <v>11</v>
      </c>
      <c r="R2239" t="s">
        <v>88</v>
      </c>
      <c r="S2239" t="s">
        <v>63</v>
      </c>
      <c r="T2239">
        <v>18161</v>
      </c>
      <c r="U2239" s="1">
        <v>45602</v>
      </c>
      <c r="V2239" t="s">
        <v>42</v>
      </c>
      <c r="W2239">
        <v>898516</v>
      </c>
      <c r="X2239" t="s">
        <v>9397</v>
      </c>
      <c r="Y2239">
        <v>535</v>
      </c>
      <c r="Z2239">
        <v>1986</v>
      </c>
      <c r="AA2239">
        <v>2</v>
      </c>
      <c r="AB2239">
        <v>1588.8000000000002</v>
      </c>
      <c r="AC2239">
        <f>Table1_1[[#This Row],[Price]]*Table1_1[[#This Row],[Quantity]]</f>
        <v>3972</v>
      </c>
    </row>
    <row r="2240" spans="1:29" x14ac:dyDescent="0.3">
      <c r="A2240" t="s">
        <v>28</v>
      </c>
      <c r="B2240" t="s">
        <v>29</v>
      </c>
      <c r="C2240" t="s">
        <v>91</v>
      </c>
      <c r="D2240" t="s">
        <v>291</v>
      </c>
      <c r="E2240" t="s">
        <v>32</v>
      </c>
      <c r="F2240" t="s">
        <v>150</v>
      </c>
      <c r="G2240">
        <v>83</v>
      </c>
      <c r="H2240">
        <v>422406</v>
      </c>
      <c r="I2240" t="s">
        <v>58</v>
      </c>
      <c r="J2240" s="3">
        <v>44178</v>
      </c>
      <c r="K2240">
        <v>1400</v>
      </c>
      <c r="L2240" t="s">
        <v>9399</v>
      </c>
      <c r="M2240" t="s">
        <v>282</v>
      </c>
      <c r="N2240" t="s">
        <v>9400</v>
      </c>
      <c r="O2240">
        <v>8882470346</v>
      </c>
      <c r="P2240" t="s">
        <v>51</v>
      </c>
      <c r="Q2240">
        <v>15</v>
      </c>
      <c r="R2240" t="s">
        <v>88</v>
      </c>
      <c r="S2240" t="s">
        <v>79</v>
      </c>
      <c r="T2240">
        <v>33826</v>
      </c>
      <c r="U2240" s="1">
        <v>45613</v>
      </c>
      <c r="V2240" t="s">
        <v>42</v>
      </c>
      <c r="W2240">
        <v>976469</v>
      </c>
      <c r="X2240" t="s">
        <v>9401</v>
      </c>
      <c r="Y2240">
        <v>738</v>
      </c>
      <c r="Z2240">
        <v>2955</v>
      </c>
      <c r="AA2240">
        <v>6</v>
      </c>
      <c r="AB2240">
        <v>7092</v>
      </c>
      <c r="AC2240">
        <f>Table1_1[[#This Row],[Price]]*Table1_1[[#This Row],[Quantity]]</f>
        <v>17730</v>
      </c>
    </row>
    <row r="2241" spans="1:29" x14ac:dyDescent="0.3">
      <c r="A2241" t="s">
        <v>28</v>
      </c>
      <c r="B2241" t="s">
        <v>29</v>
      </c>
      <c r="C2241" t="s">
        <v>66</v>
      </c>
      <c r="D2241" t="s">
        <v>31</v>
      </c>
      <c r="E2241" t="s">
        <v>56</v>
      </c>
      <c r="F2241" t="s">
        <v>83</v>
      </c>
      <c r="G2241">
        <v>9</v>
      </c>
      <c r="H2241">
        <v>436220</v>
      </c>
      <c r="I2241" t="s">
        <v>34</v>
      </c>
      <c r="J2241" s="3">
        <v>44981</v>
      </c>
      <c r="K2241">
        <v>1400</v>
      </c>
      <c r="L2241" t="s">
        <v>7300</v>
      </c>
      <c r="M2241" t="s">
        <v>423</v>
      </c>
      <c r="N2241" t="s">
        <v>9402</v>
      </c>
      <c r="O2241" t="s">
        <v>9403</v>
      </c>
      <c r="P2241" t="s">
        <v>87</v>
      </c>
      <c r="Q2241">
        <v>5</v>
      </c>
      <c r="R2241" t="s">
        <v>40</v>
      </c>
      <c r="S2241" t="s">
        <v>41</v>
      </c>
      <c r="T2241">
        <v>58707</v>
      </c>
      <c r="U2241" s="1">
        <v>45437</v>
      </c>
      <c r="V2241" t="s">
        <v>140</v>
      </c>
      <c r="W2241">
        <v>558640</v>
      </c>
      <c r="X2241" t="s">
        <v>9404</v>
      </c>
      <c r="Y2241">
        <v>917</v>
      </c>
      <c r="Z2241">
        <v>2065</v>
      </c>
      <c r="AA2241">
        <v>8</v>
      </c>
      <c r="AB2241">
        <v>6608</v>
      </c>
      <c r="AC2241">
        <f>Table1_1[[#This Row],[Price]]*Table1_1[[#This Row],[Quantity]]</f>
        <v>16520</v>
      </c>
    </row>
    <row r="2242" spans="1:29" x14ac:dyDescent="0.3">
      <c r="A2242" t="s">
        <v>28</v>
      </c>
      <c r="B2242" t="s">
        <v>29</v>
      </c>
      <c r="C2242" t="s">
        <v>157</v>
      </c>
      <c r="D2242" t="s">
        <v>98</v>
      </c>
      <c r="E2242" t="s">
        <v>32</v>
      </c>
      <c r="F2242" t="s">
        <v>113</v>
      </c>
      <c r="G2242">
        <v>12</v>
      </c>
      <c r="H2242">
        <v>427691</v>
      </c>
      <c r="I2242" t="s">
        <v>58</v>
      </c>
      <c r="J2242" s="3">
        <v>44371</v>
      </c>
      <c r="K2242">
        <v>1300</v>
      </c>
      <c r="L2242" t="s">
        <v>9405</v>
      </c>
      <c r="M2242" t="s">
        <v>818</v>
      </c>
      <c r="N2242" t="s">
        <v>9406</v>
      </c>
      <c r="O2242" t="s">
        <v>9407</v>
      </c>
      <c r="P2242" t="s">
        <v>39</v>
      </c>
      <c r="Q2242">
        <v>14</v>
      </c>
      <c r="R2242" t="s">
        <v>40</v>
      </c>
      <c r="S2242" t="s">
        <v>79</v>
      </c>
      <c r="T2242">
        <v>80665</v>
      </c>
      <c r="U2242" s="1">
        <v>45618</v>
      </c>
      <c r="V2242" t="s">
        <v>42</v>
      </c>
      <c r="W2242">
        <v>701956</v>
      </c>
      <c r="X2242" t="s">
        <v>9408</v>
      </c>
      <c r="Y2242">
        <v>341</v>
      </c>
      <c r="Z2242">
        <v>1337</v>
      </c>
      <c r="AA2242">
        <v>8</v>
      </c>
      <c r="AB2242">
        <v>4278.4000000000015</v>
      </c>
      <c r="AC2242">
        <f>Table1_1[[#This Row],[Price]]*Table1_1[[#This Row],[Quantity]]</f>
        <v>10696</v>
      </c>
    </row>
    <row r="2243" spans="1:29" x14ac:dyDescent="0.3">
      <c r="A2243" t="s">
        <v>28</v>
      </c>
      <c r="B2243" t="s">
        <v>29</v>
      </c>
      <c r="C2243" t="s">
        <v>54</v>
      </c>
      <c r="D2243" t="s">
        <v>227</v>
      </c>
      <c r="E2243" t="s">
        <v>32</v>
      </c>
      <c r="F2243" t="s">
        <v>83</v>
      </c>
      <c r="G2243">
        <v>23</v>
      </c>
      <c r="H2243">
        <v>402955</v>
      </c>
      <c r="I2243" t="s">
        <v>58</v>
      </c>
      <c r="J2243" s="3">
        <v>44051</v>
      </c>
      <c r="K2243">
        <v>1400</v>
      </c>
      <c r="L2243" t="s">
        <v>9410</v>
      </c>
      <c r="M2243" t="s">
        <v>287</v>
      </c>
      <c r="N2243" t="s">
        <v>9411</v>
      </c>
      <c r="O2243" t="s">
        <v>9412</v>
      </c>
      <c r="P2243" t="s">
        <v>71</v>
      </c>
      <c r="Q2243">
        <v>16</v>
      </c>
      <c r="R2243" t="s">
        <v>40</v>
      </c>
      <c r="S2243" t="s">
        <v>79</v>
      </c>
      <c r="T2243">
        <v>60530</v>
      </c>
      <c r="U2243" s="1">
        <v>45503</v>
      </c>
      <c r="V2243" t="s">
        <v>126</v>
      </c>
      <c r="W2243">
        <v>323442</v>
      </c>
      <c r="X2243" t="s">
        <v>9413</v>
      </c>
      <c r="Y2243">
        <v>682</v>
      </c>
      <c r="Z2243">
        <v>2069</v>
      </c>
      <c r="AA2243">
        <v>5</v>
      </c>
      <c r="AB2243">
        <v>4138</v>
      </c>
      <c r="AC2243">
        <f>Table1_1[[#This Row],[Price]]*Table1_1[[#This Row],[Quantity]]</f>
        <v>10345</v>
      </c>
    </row>
    <row r="2244" spans="1:29" x14ac:dyDescent="0.3">
      <c r="A2244" t="s">
        <v>28</v>
      </c>
      <c r="B2244" t="s">
        <v>29</v>
      </c>
      <c r="C2244" t="s">
        <v>193</v>
      </c>
      <c r="D2244" t="s">
        <v>442</v>
      </c>
      <c r="E2244" t="s">
        <v>32</v>
      </c>
      <c r="F2244" t="s">
        <v>99</v>
      </c>
      <c r="G2244">
        <v>7</v>
      </c>
      <c r="H2244">
        <v>422309</v>
      </c>
      <c r="I2244" t="s">
        <v>58</v>
      </c>
      <c r="J2244" s="3">
        <v>45135</v>
      </c>
      <c r="K2244">
        <v>1200</v>
      </c>
      <c r="L2244" t="s">
        <v>9414</v>
      </c>
      <c r="M2244" t="s">
        <v>1409</v>
      </c>
      <c r="N2244" t="s">
        <v>9415</v>
      </c>
      <c r="O2244" t="s">
        <v>9416</v>
      </c>
      <c r="P2244" t="s">
        <v>71</v>
      </c>
      <c r="Q2244">
        <v>4</v>
      </c>
      <c r="R2244" t="s">
        <v>88</v>
      </c>
      <c r="S2244" t="s">
        <v>79</v>
      </c>
      <c r="T2244">
        <v>96586</v>
      </c>
      <c r="U2244" s="1">
        <v>45376</v>
      </c>
      <c r="V2244" t="s">
        <v>72</v>
      </c>
      <c r="W2244">
        <v>277943</v>
      </c>
      <c r="X2244" t="s">
        <v>9417</v>
      </c>
      <c r="Y2244">
        <v>768</v>
      </c>
      <c r="Z2244">
        <v>860</v>
      </c>
      <c r="AA2244">
        <v>7</v>
      </c>
      <c r="AB2244">
        <v>2408</v>
      </c>
      <c r="AC2244">
        <f>Table1_1[[#This Row],[Price]]*Table1_1[[#This Row],[Quantity]]</f>
        <v>6020</v>
      </c>
    </row>
    <row r="2245" spans="1:29" x14ac:dyDescent="0.3">
      <c r="A2245" t="s">
        <v>28</v>
      </c>
      <c r="B2245" t="s">
        <v>29</v>
      </c>
      <c r="C2245" t="s">
        <v>157</v>
      </c>
      <c r="D2245" t="s">
        <v>55</v>
      </c>
      <c r="E2245" t="s">
        <v>46</v>
      </c>
      <c r="F2245" t="s">
        <v>99</v>
      </c>
      <c r="G2245">
        <v>70</v>
      </c>
      <c r="H2245">
        <v>402720</v>
      </c>
      <c r="I2245" t="s">
        <v>34</v>
      </c>
      <c r="J2245" s="3">
        <v>44862</v>
      </c>
      <c r="K2245">
        <v>950</v>
      </c>
      <c r="L2245" t="s">
        <v>9418</v>
      </c>
      <c r="M2245" t="s">
        <v>1198</v>
      </c>
      <c r="N2245" t="s">
        <v>9419</v>
      </c>
      <c r="O2245" t="s">
        <v>9420</v>
      </c>
      <c r="P2245" t="s">
        <v>39</v>
      </c>
      <c r="Q2245">
        <v>8</v>
      </c>
      <c r="R2245" t="s">
        <v>88</v>
      </c>
      <c r="S2245" t="s">
        <v>63</v>
      </c>
      <c r="T2245">
        <v>20270</v>
      </c>
      <c r="U2245" s="1">
        <v>45523</v>
      </c>
      <c r="V2245" t="s">
        <v>64</v>
      </c>
      <c r="W2245">
        <v>820530</v>
      </c>
      <c r="X2245" t="s">
        <v>9421</v>
      </c>
      <c r="Y2245">
        <v>559</v>
      </c>
      <c r="Z2245">
        <v>2715</v>
      </c>
      <c r="AA2245">
        <v>2</v>
      </c>
      <c r="AB2245">
        <v>2172</v>
      </c>
      <c r="AC2245">
        <f>Table1_1[[#This Row],[Price]]*Table1_1[[#This Row],[Quantity]]</f>
        <v>5430</v>
      </c>
    </row>
    <row r="2246" spans="1:29" x14ac:dyDescent="0.3">
      <c r="A2246" t="s">
        <v>28</v>
      </c>
      <c r="B2246" t="s">
        <v>29</v>
      </c>
      <c r="C2246" t="s">
        <v>91</v>
      </c>
      <c r="D2246" t="s">
        <v>105</v>
      </c>
      <c r="E2246" t="s">
        <v>32</v>
      </c>
      <c r="F2246" t="s">
        <v>33</v>
      </c>
      <c r="G2246">
        <v>88</v>
      </c>
      <c r="H2246">
        <v>406158</v>
      </c>
      <c r="I2246" t="s">
        <v>34</v>
      </c>
      <c r="J2246" s="3">
        <v>44414</v>
      </c>
      <c r="K2246">
        <v>950</v>
      </c>
      <c r="L2246" t="s">
        <v>9422</v>
      </c>
      <c r="M2246" t="s">
        <v>423</v>
      </c>
      <c r="N2246" t="s">
        <v>9423</v>
      </c>
      <c r="O2246" t="s">
        <v>9424</v>
      </c>
      <c r="P2246" t="s">
        <v>87</v>
      </c>
      <c r="Q2246">
        <v>13</v>
      </c>
      <c r="R2246" t="s">
        <v>40</v>
      </c>
      <c r="S2246" t="s">
        <v>118</v>
      </c>
      <c r="T2246">
        <v>18039</v>
      </c>
      <c r="U2246" s="1">
        <v>45366</v>
      </c>
      <c r="V2246" t="s">
        <v>72</v>
      </c>
      <c r="W2246">
        <v>397769</v>
      </c>
      <c r="X2246" t="s">
        <v>9425</v>
      </c>
      <c r="Y2246">
        <v>954</v>
      </c>
      <c r="Z2246">
        <v>1322</v>
      </c>
      <c r="AA2246">
        <v>4</v>
      </c>
      <c r="AB2246">
        <v>2115.2000000000003</v>
      </c>
      <c r="AC2246">
        <f>Table1_1[[#This Row],[Price]]*Table1_1[[#This Row],[Quantity]]</f>
        <v>5288</v>
      </c>
    </row>
    <row r="2247" spans="1:29" x14ac:dyDescent="0.3">
      <c r="A2247" t="s">
        <v>28</v>
      </c>
      <c r="B2247" t="s">
        <v>29</v>
      </c>
      <c r="C2247" t="s">
        <v>193</v>
      </c>
      <c r="D2247" t="s">
        <v>560</v>
      </c>
      <c r="E2247" t="s">
        <v>56</v>
      </c>
      <c r="F2247" t="s">
        <v>113</v>
      </c>
      <c r="G2247">
        <v>41</v>
      </c>
      <c r="H2247">
        <v>409303</v>
      </c>
      <c r="I2247" t="s">
        <v>58</v>
      </c>
      <c r="J2247" s="3">
        <v>44229</v>
      </c>
      <c r="K2247">
        <v>1400</v>
      </c>
      <c r="L2247" t="s">
        <v>9427</v>
      </c>
      <c r="M2247" t="s">
        <v>372</v>
      </c>
      <c r="N2247" t="s">
        <v>9428</v>
      </c>
      <c r="O2247" t="s">
        <v>9429</v>
      </c>
      <c r="P2247" t="s">
        <v>51</v>
      </c>
      <c r="Q2247">
        <v>3</v>
      </c>
      <c r="R2247" t="s">
        <v>88</v>
      </c>
      <c r="S2247" t="s">
        <v>41</v>
      </c>
      <c r="T2247">
        <v>97855</v>
      </c>
      <c r="U2247" s="1">
        <v>45434</v>
      </c>
      <c r="V2247" t="s">
        <v>140</v>
      </c>
      <c r="W2247">
        <v>461374</v>
      </c>
      <c r="X2247" t="s">
        <v>9430</v>
      </c>
      <c r="Y2247">
        <v>587</v>
      </c>
      <c r="Z2247">
        <v>1894</v>
      </c>
      <c r="AA2247">
        <v>2</v>
      </c>
      <c r="AB2247">
        <v>1515.2</v>
      </c>
      <c r="AC2247">
        <f>Table1_1[[#This Row],[Price]]*Table1_1[[#This Row],[Quantity]]</f>
        <v>3788</v>
      </c>
    </row>
    <row r="2248" spans="1:29" x14ac:dyDescent="0.3">
      <c r="A2248" t="s">
        <v>28</v>
      </c>
      <c r="B2248" t="s">
        <v>29</v>
      </c>
      <c r="C2248" t="s">
        <v>148</v>
      </c>
      <c r="D2248" t="s">
        <v>248</v>
      </c>
      <c r="E2248" t="s">
        <v>46</v>
      </c>
      <c r="F2248" t="s">
        <v>47</v>
      </c>
      <c r="G2248">
        <v>43</v>
      </c>
      <c r="H2248">
        <v>412470</v>
      </c>
      <c r="I2248" t="s">
        <v>58</v>
      </c>
      <c r="J2248" s="3">
        <v>45364</v>
      </c>
      <c r="K2248">
        <v>1400</v>
      </c>
      <c r="L2248" t="s">
        <v>9431</v>
      </c>
      <c r="M2248" t="s">
        <v>211</v>
      </c>
      <c r="N2248" t="s">
        <v>9432</v>
      </c>
      <c r="O2248" t="s">
        <v>9433</v>
      </c>
      <c r="P2248" t="s">
        <v>51</v>
      </c>
      <c r="Q2248">
        <v>20</v>
      </c>
      <c r="R2248" t="s">
        <v>88</v>
      </c>
      <c r="S2248" t="s">
        <v>118</v>
      </c>
      <c r="T2248">
        <v>79413</v>
      </c>
      <c r="U2248" s="1">
        <v>45599</v>
      </c>
      <c r="V2248" t="s">
        <v>42</v>
      </c>
      <c r="W2248">
        <v>773279</v>
      </c>
      <c r="X2248" t="s">
        <v>9434</v>
      </c>
      <c r="Y2248">
        <v>575</v>
      </c>
      <c r="Z2248">
        <v>2166</v>
      </c>
      <c r="AA2248">
        <v>8</v>
      </c>
      <c r="AB2248">
        <v>6931.2000000000007</v>
      </c>
      <c r="AC2248">
        <f>Table1_1[[#This Row],[Price]]*Table1_1[[#This Row],[Quantity]]</f>
        <v>17328</v>
      </c>
    </row>
    <row r="2249" spans="1:29" x14ac:dyDescent="0.3">
      <c r="A2249" t="s">
        <v>28</v>
      </c>
      <c r="B2249" t="s">
        <v>29</v>
      </c>
      <c r="C2249" t="s">
        <v>54</v>
      </c>
      <c r="D2249" t="s">
        <v>142</v>
      </c>
      <c r="E2249" t="s">
        <v>46</v>
      </c>
      <c r="F2249" t="s">
        <v>355</v>
      </c>
      <c r="G2249">
        <v>91</v>
      </c>
      <c r="H2249">
        <v>400223</v>
      </c>
      <c r="I2249" t="s">
        <v>58</v>
      </c>
      <c r="J2249" s="3">
        <v>44012</v>
      </c>
      <c r="K2249">
        <v>1000</v>
      </c>
      <c r="L2249" t="s">
        <v>9436</v>
      </c>
      <c r="M2249" t="s">
        <v>1118</v>
      </c>
      <c r="N2249" t="s">
        <v>9437</v>
      </c>
      <c r="O2249" t="s">
        <v>9438</v>
      </c>
      <c r="P2249" t="s">
        <v>51</v>
      </c>
      <c r="Q2249">
        <v>3</v>
      </c>
      <c r="R2249" t="s">
        <v>88</v>
      </c>
      <c r="S2249" t="s">
        <v>63</v>
      </c>
      <c r="T2249">
        <v>50472</v>
      </c>
      <c r="U2249" s="1">
        <v>45432</v>
      </c>
      <c r="V2249" t="s">
        <v>140</v>
      </c>
      <c r="W2249">
        <v>178210</v>
      </c>
      <c r="X2249" t="s">
        <v>9439</v>
      </c>
      <c r="Y2249">
        <v>231</v>
      </c>
      <c r="Z2249">
        <v>1773</v>
      </c>
      <c r="AA2249">
        <v>3</v>
      </c>
      <c r="AB2249">
        <v>2127.6</v>
      </c>
      <c r="AC2249">
        <f>Table1_1[[#This Row],[Price]]*Table1_1[[#This Row],[Quantity]]</f>
        <v>5319</v>
      </c>
    </row>
    <row r="2250" spans="1:29" x14ac:dyDescent="0.3">
      <c r="A2250" t="s">
        <v>28</v>
      </c>
      <c r="B2250" t="s">
        <v>29</v>
      </c>
      <c r="C2250" t="s">
        <v>66</v>
      </c>
      <c r="D2250" t="s">
        <v>349</v>
      </c>
      <c r="E2250" t="s">
        <v>56</v>
      </c>
      <c r="F2250" t="s">
        <v>113</v>
      </c>
      <c r="G2250">
        <v>51</v>
      </c>
      <c r="H2250">
        <v>419503</v>
      </c>
      <c r="I2250" t="s">
        <v>58</v>
      </c>
      <c r="J2250" s="3">
        <v>45402</v>
      </c>
      <c r="K2250">
        <v>1000</v>
      </c>
      <c r="L2250" t="s">
        <v>9440</v>
      </c>
      <c r="M2250" t="s">
        <v>85</v>
      </c>
      <c r="N2250" t="s">
        <v>9441</v>
      </c>
      <c r="O2250" t="s">
        <v>9442</v>
      </c>
      <c r="P2250" t="s">
        <v>87</v>
      </c>
      <c r="Q2250">
        <v>13</v>
      </c>
      <c r="R2250" t="s">
        <v>40</v>
      </c>
      <c r="S2250" t="s">
        <v>63</v>
      </c>
      <c r="T2250">
        <v>54930</v>
      </c>
      <c r="U2250" s="1">
        <v>45579</v>
      </c>
      <c r="V2250" t="s">
        <v>155</v>
      </c>
      <c r="W2250">
        <v>749839</v>
      </c>
      <c r="X2250" t="s">
        <v>9443</v>
      </c>
      <c r="Y2250">
        <v>277</v>
      </c>
      <c r="Z2250">
        <v>1438</v>
      </c>
      <c r="AA2250">
        <v>6</v>
      </c>
      <c r="AB2250">
        <v>3451.2000000000003</v>
      </c>
      <c r="AC2250">
        <f>Table1_1[[#This Row],[Price]]*Table1_1[[#This Row],[Quantity]]</f>
        <v>8628</v>
      </c>
    </row>
    <row r="2251" spans="1:29" x14ac:dyDescent="0.3">
      <c r="A2251" t="s">
        <v>28</v>
      </c>
      <c r="B2251" t="s">
        <v>29</v>
      </c>
      <c r="C2251" t="s">
        <v>193</v>
      </c>
      <c r="D2251" t="s">
        <v>237</v>
      </c>
      <c r="E2251" t="s">
        <v>32</v>
      </c>
      <c r="F2251" t="s">
        <v>355</v>
      </c>
      <c r="G2251">
        <v>7</v>
      </c>
      <c r="H2251">
        <v>431657</v>
      </c>
      <c r="I2251" t="s">
        <v>34</v>
      </c>
      <c r="J2251" s="3">
        <v>45421</v>
      </c>
      <c r="K2251">
        <v>950</v>
      </c>
      <c r="L2251" t="s">
        <v>9445</v>
      </c>
      <c r="M2251" t="s">
        <v>293</v>
      </c>
      <c r="N2251" t="s">
        <v>9446</v>
      </c>
      <c r="O2251" t="s">
        <v>9447</v>
      </c>
      <c r="P2251" t="s">
        <v>39</v>
      </c>
      <c r="Q2251">
        <v>11</v>
      </c>
      <c r="R2251" t="s">
        <v>40</v>
      </c>
      <c r="S2251" t="s">
        <v>63</v>
      </c>
      <c r="T2251">
        <v>24283</v>
      </c>
      <c r="U2251" s="1">
        <v>45359</v>
      </c>
      <c r="V2251" t="s">
        <v>72</v>
      </c>
      <c r="W2251">
        <v>958401</v>
      </c>
      <c r="X2251" t="s">
        <v>9448</v>
      </c>
      <c r="Y2251">
        <v>665</v>
      </c>
      <c r="Z2251">
        <v>2586</v>
      </c>
      <c r="AA2251">
        <v>7</v>
      </c>
      <c r="AB2251">
        <v>7240.8</v>
      </c>
      <c r="AC2251">
        <f>Table1_1[[#This Row],[Price]]*Table1_1[[#This Row],[Quantity]]</f>
        <v>18102</v>
      </c>
    </row>
    <row r="2252" spans="1:29" x14ac:dyDescent="0.3">
      <c r="A2252" t="s">
        <v>28</v>
      </c>
      <c r="B2252" t="s">
        <v>29</v>
      </c>
      <c r="C2252" t="s">
        <v>157</v>
      </c>
      <c r="D2252" t="s">
        <v>511</v>
      </c>
      <c r="E2252" t="s">
        <v>32</v>
      </c>
      <c r="F2252" t="s">
        <v>135</v>
      </c>
      <c r="G2252">
        <v>60</v>
      </c>
      <c r="H2252">
        <v>400942</v>
      </c>
      <c r="I2252" t="s">
        <v>34</v>
      </c>
      <c r="J2252" s="3">
        <v>44908</v>
      </c>
      <c r="K2252">
        <v>1000</v>
      </c>
      <c r="L2252" t="s">
        <v>9449</v>
      </c>
      <c r="M2252" t="s">
        <v>428</v>
      </c>
      <c r="N2252" t="s">
        <v>9450</v>
      </c>
      <c r="O2252" t="s">
        <v>9451</v>
      </c>
      <c r="P2252" t="s">
        <v>71</v>
      </c>
      <c r="Q2252">
        <v>5</v>
      </c>
      <c r="R2252" t="s">
        <v>88</v>
      </c>
      <c r="S2252" t="s">
        <v>63</v>
      </c>
      <c r="T2252">
        <v>14008</v>
      </c>
      <c r="U2252" s="1">
        <v>45467</v>
      </c>
      <c r="V2252" t="s">
        <v>52</v>
      </c>
      <c r="W2252">
        <v>960142</v>
      </c>
      <c r="X2252" t="s">
        <v>7287</v>
      </c>
      <c r="Y2252">
        <v>248</v>
      </c>
      <c r="Z2252">
        <v>1561</v>
      </c>
      <c r="AA2252">
        <v>8</v>
      </c>
      <c r="AB2252">
        <v>4995.2000000000007</v>
      </c>
      <c r="AC2252">
        <f>Table1_1[[#This Row],[Price]]*Table1_1[[#This Row],[Quantity]]</f>
        <v>12488</v>
      </c>
    </row>
    <row r="2253" spans="1:29" x14ac:dyDescent="0.3">
      <c r="A2253" t="s">
        <v>28</v>
      </c>
      <c r="B2253" t="s">
        <v>29</v>
      </c>
      <c r="C2253" t="s">
        <v>30</v>
      </c>
      <c r="D2253" t="s">
        <v>170</v>
      </c>
      <c r="E2253" t="s">
        <v>46</v>
      </c>
      <c r="F2253" t="s">
        <v>175</v>
      </c>
      <c r="G2253">
        <v>20</v>
      </c>
      <c r="H2253">
        <v>422504</v>
      </c>
      <c r="I2253" t="s">
        <v>58</v>
      </c>
      <c r="J2253" s="3">
        <v>45196</v>
      </c>
      <c r="K2253">
        <v>950</v>
      </c>
      <c r="L2253" t="s">
        <v>9453</v>
      </c>
      <c r="M2253" t="s">
        <v>1483</v>
      </c>
      <c r="N2253" t="s">
        <v>9454</v>
      </c>
      <c r="O2253">
        <v>-5909</v>
      </c>
      <c r="P2253" t="s">
        <v>51</v>
      </c>
      <c r="Q2253">
        <v>13</v>
      </c>
      <c r="R2253" t="s">
        <v>88</v>
      </c>
      <c r="S2253" t="s">
        <v>118</v>
      </c>
      <c r="T2253">
        <v>20241</v>
      </c>
      <c r="U2253" s="1">
        <v>45558</v>
      </c>
      <c r="V2253" t="s">
        <v>180</v>
      </c>
      <c r="W2253">
        <v>165419</v>
      </c>
      <c r="X2253" t="s">
        <v>9455</v>
      </c>
      <c r="Y2253">
        <v>977</v>
      </c>
      <c r="Z2253">
        <v>1057</v>
      </c>
      <c r="AA2253">
        <v>6</v>
      </c>
      <c r="AB2253">
        <v>2536.8000000000002</v>
      </c>
      <c r="AC2253">
        <f>Table1_1[[#This Row],[Price]]*Table1_1[[#This Row],[Quantity]]</f>
        <v>6342</v>
      </c>
    </row>
    <row r="2254" spans="1:29" x14ac:dyDescent="0.3">
      <c r="A2254" t="s">
        <v>28</v>
      </c>
      <c r="B2254" t="s">
        <v>29</v>
      </c>
      <c r="C2254" t="s">
        <v>148</v>
      </c>
      <c r="D2254" t="s">
        <v>338</v>
      </c>
      <c r="E2254" t="s">
        <v>56</v>
      </c>
      <c r="F2254" t="s">
        <v>175</v>
      </c>
      <c r="G2254">
        <v>35</v>
      </c>
      <c r="H2254">
        <v>421295</v>
      </c>
      <c r="I2254" t="s">
        <v>34</v>
      </c>
      <c r="J2254" s="3">
        <v>44053</v>
      </c>
      <c r="K2254">
        <v>1400</v>
      </c>
      <c r="L2254" t="s">
        <v>9456</v>
      </c>
      <c r="M2254" t="s">
        <v>953</v>
      </c>
      <c r="N2254" t="s">
        <v>9457</v>
      </c>
      <c r="O2254" t="s">
        <v>9458</v>
      </c>
      <c r="P2254" t="s">
        <v>71</v>
      </c>
      <c r="Q2254">
        <v>20</v>
      </c>
      <c r="R2254" t="s">
        <v>40</v>
      </c>
      <c r="S2254" t="s">
        <v>79</v>
      </c>
      <c r="T2254">
        <v>51024</v>
      </c>
      <c r="U2254" s="1">
        <v>45452</v>
      </c>
      <c r="V2254" t="s">
        <v>52</v>
      </c>
      <c r="W2254">
        <v>122585</v>
      </c>
      <c r="X2254" t="s">
        <v>9459</v>
      </c>
      <c r="Y2254">
        <v>647</v>
      </c>
      <c r="Z2254">
        <v>2298</v>
      </c>
      <c r="AA2254">
        <v>7</v>
      </c>
      <c r="AB2254">
        <v>6434.4000000000015</v>
      </c>
      <c r="AC2254">
        <f>Table1_1[[#This Row],[Price]]*Table1_1[[#This Row],[Quantity]]</f>
        <v>16086</v>
      </c>
    </row>
    <row r="2255" spans="1:29" x14ac:dyDescent="0.3">
      <c r="A2255" t="s">
        <v>28</v>
      </c>
      <c r="B2255" t="s">
        <v>29</v>
      </c>
      <c r="C2255" t="s">
        <v>157</v>
      </c>
      <c r="D2255" t="s">
        <v>511</v>
      </c>
      <c r="E2255" t="s">
        <v>32</v>
      </c>
      <c r="F2255" t="s">
        <v>57</v>
      </c>
      <c r="G2255">
        <v>71</v>
      </c>
      <c r="H2255">
        <v>420654</v>
      </c>
      <c r="I2255" t="s">
        <v>58</v>
      </c>
      <c r="J2255" s="3">
        <v>43953</v>
      </c>
      <c r="K2255">
        <v>1400</v>
      </c>
      <c r="L2255" t="s">
        <v>9461</v>
      </c>
      <c r="M2255" t="s">
        <v>417</v>
      </c>
      <c r="N2255" t="s">
        <v>9462</v>
      </c>
      <c r="O2255">
        <v>4497970164</v>
      </c>
      <c r="P2255" t="s">
        <v>39</v>
      </c>
      <c r="Q2255">
        <v>11</v>
      </c>
      <c r="R2255" t="s">
        <v>88</v>
      </c>
      <c r="S2255" t="s">
        <v>63</v>
      </c>
      <c r="T2255">
        <v>92771</v>
      </c>
      <c r="U2255" s="1">
        <v>45541</v>
      </c>
      <c r="V2255" t="s">
        <v>180</v>
      </c>
      <c r="W2255">
        <v>713112</v>
      </c>
      <c r="X2255" t="s">
        <v>9463</v>
      </c>
      <c r="Y2255">
        <v>927</v>
      </c>
      <c r="Z2255">
        <v>2127</v>
      </c>
      <c r="AA2255">
        <v>4</v>
      </c>
      <c r="AB2255">
        <v>3403.2000000000003</v>
      </c>
      <c r="AC2255">
        <f>Table1_1[[#This Row],[Price]]*Table1_1[[#This Row],[Quantity]]</f>
        <v>8508</v>
      </c>
    </row>
    <row r="2256" spans="1:29" x14ac:dyDescent="0.3">
      <c r="A2256" t="s">
        <v>28</v>
      </c>
      <c r="B2256" t="s">
        <v>29</v>
      </c>
      <c r="C2256" t="s">
        <v>157</v>
      </c>
      <c r="D2256" t="s">
        <v>364</v>
      </c>
      <c r="E2256" t="s">
        <v>46</v>
      </c>
      <c r="F2256" t="s">
        <v>47</v>
      </c>
      <c r="G2256">
        <v>8</v>
      </c>
      <c r="H2256">
        <v>430781</v>
      </c>
      <c r="I2256" t="s">
        <v>58</v>
      </c>
      <c r="J2256" s="3">
        <v>44930</v>
      </c>
      <c r="K2256">
        <v>950</v>
      </c>
      <c r="L2256" t="s">
        <v>9465</v>
      </c>
      <c r="M2256" t="s">
        <v>1072</v>
      </c>
      <c r="N2256" t="s">
        <v>9466</v>
      </c>
      <c r="O2256">
        <v>6632672916</v>
      </c>
      <c r="P2256" t="s">
        <v>87</v>
      </c>
      <c r="Q2256">
        <v>7</v>
      </c>
      <c r="R2256" t="s">
        <v>88</v>
      </c>
      <c r="S2256" t="s">
        <v>79</v>
      </c>
      <c r="T2256">
        <v>50357</v>
      </c>
      <c r="U2256" s="1">
        <v>45455</v>
      </c>
      <c r="V2256" t="s">
        <v>52</v>
      </c>
      <c r="W2256">
        <v>193718</v>
      </c>
      <c r="X2256" t="s">
        <v>9467</v>
      </c>
      <c r="Y2256">
        <v>265</v>
      </c>
      <c r="Z2256">
        <v>1906</v>
      </c>
      <c r="AA2256">
        <v>4</v>
      </c>
      <c r="AB2256">
        <v>3049.6000000000004</v>
      </c>
      <c r="AC2256">
        <f>Table1_1[[#This Row],[Price]]*Table1_1[[#This Row],[Quantity]]</f>
        <v>7624</v>
      </c>
    </row>
    <row r="2257" spans="1:29" x14ac:dyDescent="0.3">
      <c r="A2257" t="s">
        <v>28</v>
      </c>
      <c r="B2257" t="s">
        <v>29</v>
      </c>
      <c r="C2257" t="s">
        <v>30</v>
      </c>
      <c r="D2257" t="s">
        <v>291</v>
      </c>
      <c r="E2257" t="s">
        <v>56</v>
      </c>
      <c r="F2257" t="s">
        <v>83</v>
      </c>
      <c r="G2257">
        <v>99</v>
      </c>
      <c r="H2257">
        <v>401002</v>
      </c>
      <c r="I2257" t="s">
        <v>34</v>
      </c>
      <c r="J2257" s="3">
        <v>44225</v>
      </c>
      <c r="K2257">
        <v>1400</v>
      </c>
      <c r="L2257" t="s">
        <v>9469</v>
      </c>
      <c r="M2257" t="s">
        <v>293</v>
      </c>
      <c r="N2257" t="s">
        <v>9470</v>
      </c>
      <c r="O2257" t="s">
        <v>9471</v>
      </c>
      <c r="P2257" t="s">
        <v>87</v>
      </c>
      <c r="Q2257">
        <v>10</v>
      </c>
      <c r="R2257" t="s">
        <v>88</v>
      </c>
      <c r="S2257" t="s">
        <v>63</v>
      </c>
      <c r="T2257">
        <v>48884</v>
      </c>
      <c r="U2257" s="1">
        <v>45596</v>
      </c>
      <c r="V2257" t="s">
        <v>155</v>
      </c>
      <c r="W2257">
        <v>453679</v>
      </c>
      <c r="X2257" t="s">
        <v>9472</v>
      </c>
      <c r="Y2257">
        <v>433</v>
      </c>
      <c r="Z2257">
        <v>558</v>
      </c>
      <c r="AA2257">
        <v>8</v>
      </c>
      <c r="AB2257">
        <v>1785.6000000000001</v>
      </c>
      <c r="AC2257">
        <f>Table1_1[[#This Row],[Price]]*Table1_1[[#This Row],[Quantity]]</f>
        <v>4464</v>
      </c>
    </row>
    <row r="2258" spans="1:29" x14ac:dyDescent="0.3">
      <c r="A2258" t="s">
        <v>28</v>
      </c>
      <c r="B2258" t="s">
        <v>29</v>
      </c>
      <c r="C2258" t="s">
        <v>66</v>
      </c>
      <c r="D2258" t="s">
        <v>98</v>
      </c>
      <c r="E2258" t="s">
        <v>56</v>
      </c>
      <c r="F2258" t="s">
        <v>106</v>
      </c>
      <c r="G2258">
        <v>8</v>
      </c>
      <c r="H2258">
        <v>430723</v>
      </c>
      <c r="I2258" t="s">
        <v>58</v>
      </c>
      <c r="J2258" s="3">
        <v>44762</v>
      </c>
      <c r="K2258">
        <v>1000</v>
      </c>
      <c r="L2258" t="s">
        <v>9474</v>
      </c>
      <c r="M2258" t="s">
        <v>919</v>
      </c>
      <c r="N2258" t="s">
        <v>9475</v>
      </c>
      <c r="O2258" t="s">
        <v>9476</v>
      </c>
      <c r="P2258" t="s">
        <v>71</v>
      </c>
      <c r="Q2258">
        <v>12</v>
      </c>
      <c r="R2258" t="s">
        <v>88</v>
      </c>
      <c r="S2258" t="s">
        <v>63</v>
      </c>
      <c r="T2258">
        <v>54833</v>
      </c>
      <c r="U2258" s="1">
        <v>45490</v>
      </c>
      <c r="V2258" t="s">
        <v>126</v>
      </c>
      <c r="W2258">
        <v>716911</v>
      </c>
      <c r="X2258" t="s">
        <v>9477</v>
      </c>
      <c r="Y2258">
        <v>963</v>
      </c>
      <c r="Z2258">
        <v>2537</v>
      </c>
      <c r="AA2258">
        <v>4</v>
      </c>
      <c r="AB2258">
        <v>4059.2000000000003</v>
      </c>
      <c r="AC2258">
        <f>Table1_1[[#This Row],[Price]]*Table1_1[[#This Row],[Quantity]]</f>
        <v>10148</v>
      </c>
    </row>
    <row r="2259" spans="1:29" x14ac:dyDescent="0.3">
      <c r="A2259" t="s">
        <v>28</v>
      </c>
      <c r="B2259" t="s">
        <v>29</v>
      </c>
      <c r="C2259" t="s">
        <v>193</v>
      </c>
      <c r="D2259" t="s">
        <v>82</v>
      </c>
      <c r="E2259" t="s">
        <v>46</v>
      </c>
      <c r="F2259" t="s">
        <v>33</v>
      </c>
      <c r="G2259">
        <v>69</v>
      </c>
      <c r="H2259">
        <v>425389</v>
      </c>
      <c r="I2259" t="s">
        <v>58</v>
      </c>
      <c r="J2259" s="3">
        <v>45119</v>
      </c>
      <c r="K2259">
        <v>1300</v>
      </c>
      <c r="L2259" t="s">
        <v>9479</v>
      </c>
      <c r="M2259" t="s">
        <v>137</v>
      </c>
      <c r="N2259" t="s">
        <v>9480</v>
      </c>
      <c r="O2259" t="s">
        <v>9481</v>
      </c>
      <c r="P2259" t="s">
        <v>51</v>
      </c>
      <c r="Q2259">
        <v>15</v>
      </c>
      <c r="R2259" t="s">
        <v>40</v>
      </c>
      <c r="S2259" t="s">
        <v>63</v>
      </c>
      <c r="T2259">
        <v>13516</v>
      </c>
      <c r="U2259" s="1">
        <v>45406</v>
      </c>
      <c r="V2259" t="s">
        <v>80</v>
      </c>
      <c r="W2259">
        <v>606774</v>
      </c>
      <c r="X2259" t="s">
        <v>9482</v>
      </c>
      <c r="Y2259">
        <v>206</v>
      </c>
      <c r="Z2259">
        <v>1894</v>
      </c>
      <c r="AA2259">
        <v>4</v>
      </c>
      <c r="AB2259">
        <v>3030.4</v>
      </c>
      <c r="AC2259">
        <f>Table1_1[[#This Row],[Price]]*Table1_1[[#This Row],[Quantity]]</f>
        <v>7576</v>
      </c>
    </row>
    <row r="2260" spans="1:29" x14ac:dyDescent="0.3">
      <c r="A2260" t="s">
        <v>28</v>
      </c>
      <c r="B2260" t="s">
        <v>29</v>
      </c>
      <c r="C2260" t="s">
        <v>91</v>
      </c>
      <c r="D2260" t="s">
        <v>421</v>
      </c>
      <c r="E2260" t="s">
        <v>46</v>
      </c>
      <c r="F2260" t="s">
        <v>83</v>
      </c>
      <c r="G2260">
        <v>83</v>
      </c>
      <c r="H2260">
        <v>405182</v>
      </c>
      <c r="I2260" t="s">
        <v>34</v>
      </c>
      <c r="J2260" s="3">
        <v>45315</v>
      </c>
      <c r="K2260">
        <v>1400</v>
      </c>
      <c r="L2260" t="s">
        <v>9483</v>
      </c>
      <c r="M2260" t="s">
        <v>596</v>
      </c>
      <c r="N2260" t="s">
        <v>9484</v>
      </c>
      <c r="O2260" t="s">
        <v>9485</v>
      </c>
      <c r="P2260" t="s">
        <v>87</v>
      </c>
      <c r="Q2260">
        <v>13</v>
      </c>
      <c r="R2260" t="s">
        <v>88</v>
      </c>
      <c r="S2260" t="s">
        <v>63</v>
      </c>
      <c r="T2260">
        <v>84122</v>
      </c>
      <c r="U2260" s="1">
        <v>45380</v>
      </c>
      <c r="V2260" t="s">
        <v>72</v>
      </c>
      <c r="W2260">
        <v>404701</v>
      </c>
      <c r="X2260" t="s">
        <v>9486</v>
      </c>
      <c r="Y2260">
        <v>376</v>
      </c>
      <c r="Z2260">
        <v>2044</v>
      </c>
      <c r="AA2260">
        <v>2</v>
      </c>
      <c r="AB2260">
        <v>1635.2</v>
      </c>
      <c r="AC2260">
        <f>Table1_1[[#This Row],[Price]]*Table1_1[[#This Row],[Quantity]]</f>
        <v>4088</v>
      </c>
    </row>
    <row r="2261" spans="1:29" x14ac:dyDescent="0.3">
      <c r="A2261" t="s">
        <v>28</v>
      </c>
      <c r="B2261" t="s">
        <v>29</v>
      </c>
      <c r="C2261" t="s">
        <v>193</v>
      </c>
      <c r="D2261" t="s">
        <v>187</v>
      </c>
      <c r="E2261" t="s">
        <v>32</v>
      </c>
      <c r="F2261" t="s">
        <v>175</v>
      </c>
      <c r="G2261">
        <v>69</v>
      </c>
      <c r="H2261">
        <v>439422</v>
      </c>
      <c r="I2261" t="s">
        <v>34</v>
      </c>
      <c r="J2261" s="3">
        <v>44135</v>
      </c>
      <c r="K2261">
        <v>1300</v>
      </c>
      <c r="L2261" t="s">
        <v>9487</v>
      </c>
      <c r="M2261" t="s">
        <v>1007</v>
      </c>
      <c r="N2261" t="s">
        <v>9488</v>
      </c>
      <c r="O2261" t="s">
        <v>9489</v>
      </c>
      <c r="P2261" t="s">
        <v>39</v>
      </c>
      <c r="Q2261">
        <v>20</v>
      </c>
      <c r="R2261" t="s">
        <v>88</v>
      </c>
      <c r="S2261" t="s">
        <v>118</v>
      </c>
      <c r="T2261">
        <v>36766</v>
      </c>
      <c r="U2261" s="1">
        <v>45323</v>
      </c>
      <c r="V2261" t="s">
        <v>119</v>
      </c>
      <c r="W2261">
        <v>786907</v>
      </c>
      <c r="X2261" t="s">
        <v>9490</v>
      </c>
      <c r="Y2261">
        <v>569</v>
      </c>
      <c r="Z2261">
        <v>2056</v>
      </c>
      <c r="AA2261">
        <v>8</v>
      </c>
      <c r="AB2261">
        <v>6579.2000000000007</v>
      </c>
      <c r="AC2261">
        <f>Table1_1[[#This Row],[Price]]*Table1_1[[#This Row],[Quantity]]</f>
        <v>16448</v>
      </c>
    </row>
    <row r="2262" spans="1:29" x14ac:dyDescent="0.3">
      <c r="A2262" t="s">
        <v>28</v>
      </c>
      <c r="B2262" t="s">
        <v>29</v>
      </c>
      <c r="C2262" t="s">
        <v>44</v>
      </c>
      <c r="D2262" t="s">
        <v>45</v>
      </c>
      <c r="E2262" t="s">
        <v>46</v>
      </c>
      <c r="F2262" t="s">
        <v>150</v>
      </c>
      <c r="G2262">
        <v>25</v>
      </c>
      <c r="H2262">
        <v>429787</v>
      </c>
      <c r="I2262" t="s">
        <v>58</v>
      </c>
      <c r="J2262" s="3">
        <v>44021</v>
      </c>
      <c r="K2262">
        <v>1100</v>
      </c>
      <c r="L2262" t="s">
        <v>9492</v>
      </c>
      <c r="M2262" t="s">
        <v>552</v>
      </c>
      <c r="N2262" t="s">
        <v>9493</v>
      </c>
      <c r="O2262" t="s">
        <v>9494</v>
      </c>
      <c r="P2262" t="s">
        <v>71</v>
      </c>
      <c r="Q2262">
        <v>11</v>
      </c>
      <c r="R2262" t="s">
        <v>40</v>
      </c>
      <c r="S2262" t="s">
        <v>41</v>
      </c>
      <c r="T2262">
        <v>63813</v>
      </c>
      <c r="U2262" s="1">
        <v>45333</v>
      </c>
      <c r="V2262" t="s">
        <v>119</v>
      </c>
      <c r="W2262">
        <v>897267</v>
      </c>
      <c r="X2262" t="s">
        <v>9495</v>
      </c>
      <c r="Y2262">
        <v>259</v>
      </c>
      <c r="Z2262">
        <v>2602</v>
      </c>
      <c r="AA2262">
        <v>3</v>
      </c>
      <c r="AB2262">
        <v>3122.4</v>
      </c>
      <c r="AC2262">
        <f>Table1_1[[#This Row],[Price]]*Table1_1[[#This Row],[Quantity]]</f>
        <v>7806</v>
      </c>
    </row>
    <row r="2263" spans="1:29" x14ac:dyDescent="0.3">
      <c r="A2263" t="s">
        <v>28</v>
      </c>
      <c r="B2263" t="s">
        <v>29</v>
      </c>
      <c r="C2263" t="s">
        <v>193</v>
      </c>
      <c r="D2263" t="s">
        <v>267</v>
      </c>
      <c r="E2263" t="s">
        <v>56</v>
      </c>
      <c r="F2263" t="s">
        <v>175</v>
      </c>
      <c r="G2263">
        <v>37</v>
      </c>
      <c r="H2263">
        <v>433286</v>
      </c>
      <c r="I2263" t="s">
        <v>34</v>
      </c>
      <c r="J2263" s="3">
        <v>44632</v>
      </c>
      <c r="K2263">
        <v>800</v>
      </c>
      <c r="L2263" t="s">
        <v>9496</v>
      </c>
      <c r="M2263" t="s">
        <v>591</v>
      </c>
      <c r="N2263" t="s">
        <v>9497</v>
      </c>
      <c r="O2263" t="s">
        <v>9498</v>
      </c>
      <c r="P2263" t="s">
        <v>87</v>
      </c>
      <c r="Q2263">
        <v>19</v>
      </c>
      <c r="R2263" t="s">
        <v>40</v>
      </c>
      <c r="S2263" t="s">
        <v>118</v>
      </c>
      <c r="T2263">
        <v>48036</v>
      </c>
      <c r="U2263" s="1">
        <v>45508</v>
      </c>
      <c r="V2263" t="s">
        <v>64</v>
      </c>
      <c r="W2263">
        <v>824802</v>
      </c>
      <c r="X2263" t="s">
        <v>9499</v>
      </c>
      <c r="Y2263">
        <v>818</v>
      </c>
      <c r="Z2263">
        <v>2329</v>
      </c>
      <c r="AA2263">
        <v>6</v>
      </c>
      <c r="AB2263">
        <v>5589.6</v>
      </c>
      <c r="AC2263">
        <f>Table1_1[[#This Row],[Price]]*Table1_1[[#This Row],[Quantity]]</f>
        <v>13974</v>
      </c>
    </row>
    <row r="2264" spans="1:29" x14ac:dyDescent="0.3">
      <c r="A2264" t="s">
        <v>28</v>
      </c>
      <c r="B2264" t="s">
        <v>29</v>
      </c>
      <c r="C2264" t="s">
        <v>91</v>
      </c>
      <c r="D2264" t="s">
        <v>291</v>
      </c>
      <c r="E2264" t="s">
        <v>32</v>
      </c>
      <c r="F2264" t="s">
        <v>113</v>
      </c>
      <c r="G2264">
        <v>56</v>
      </c>
      <c r="H2264">
        <v>410363</v>
      </c>
      <c r="I2264" t="s">
        <v>58</v>
      </c>
      <c r="J2264" s="3">
        <v>45420</v>
      </c>
      <c r="K2264">
        <v>1200</v>
      </c>
      <c r="L2264" t="s">
        <v>9500</v>
      </c>
      <c r="M2264" t="s">
        <v>94</v>
      </c>
      <c r="N2264" t="s">
        <v>9501</v>
      </c>
      <c r="O2264" t="s">
        <v>9502</v>
      </c>
      <c r="P2264" t="s">
        <v>39</v>
      </c>
      <c r="Q2264">
        <v>7</v>
      </c>
      <c r="R2264" t="s">
        <v>88</v>
      </c>
      <c r="S2264" t="s">
        <v>79</v>
      </c>
      <c r="T2264">
        <v>90353</v>
      </c>
      <c r="U2264" s="1">
        <v>45356</v>
      </c>
      <c r="V2264" t="s">
        <v>72</v>
      </c>
      <c r="W2264">
        <v>872784</v>
      </c>
      <c r="X2264" t="s">
        <v>9503</v>
      </c>
      <c r="Y2264">
        <v>313</v>
      </c>
      <c r="Z2264">
        <v>1903</v>
      </c>
      <c r="AA2264">
        <v>4</v>
      </c>
      <c r="AB2264">
        <v>3044.8</v>
      </c>
      <c r="AC2264">
        <f>Table1_1[[#This Row],[Price]]*Table1_1[[#This Row],[Quantity]]</f>
        <v>7612</v>
      </c>
    </row>
    <row r="2265" spans="1:29" x14ac:dyDescent="0.3">
      <c r="A2265" t="s">
        <v>28</v>
      </c>
      <c r="B2265" t="s">
        <v>29</v>
      </c>
      <c r="C2265" t="s">
        <v>54</v>
      </c>
      <c r="D2265" t="s">
        <v>170</v>
      </c>
      <c r="E2265" t="s">
        <v>32</v>
      </c>
      <c r="F2265" t="s">
        <v>83</v>
      </c>
      <c r="G2265">
        <v>76</v>
      </c>
      <c r="H2265">
        <v>428206</v>
      </c>
      <c r="I2265" t="s">
        <v>34</v>
      </c>
      <c r="J2265" s="3">
        <v>45381</v>
      </c>
      <c r="K2265">
        <v>1400</v>
      </c>
      <c r="L2265" t="s">
        <v>9504</v>
      </c>
      <c r="M2265" t="s">
        <v>2054</v>
      </c>
      <c r="N2265" t="s">
        <v>9505</v>
      </c>
      <c r="O2265" t="s">
        <v>9506</v>
      </c>
      <c r="P2265" t="s">
        <v>71</v>
      </c>
      <c r="Q2265">
        <v>4</v>
      </c>
      <c r="R2265" t="s">
        <v>40</v>
      </c>
      <c r="S2265" t="s">
        <v>63</v>
      </c>
      <c r="T2265">
        <v>53063</v>
      </c>
      <c r="U2265" s="1">
        <v>45594</v>
      </c>
      <c r="V2265" t="s">
        <v>155</v>
      </c>
      <c r="W2265">
        <v>104554</v>
      </c>
      <c r="X2265" t="s">
        <v>9507</v>
      </c>
      <c r="Y2265">
        <v>998</v>
      </c>
      <c r="Z2265">
        <v>1675</v>
      </c>
      <c r="AA2265">
        <v>3</v>
      </c>
      <c r="AB2265">
        <v>2010</v>
      </c>
      <c r="AC2265">
        <f>Table1_1[[#This Row],[Price]]*Table1_1[[#This Row],[Quantity]]</f>
        <v>5025</v>
      </c>
    </row>
    <row r="2266" spans="1:29" x14ac:dyDescent="0.3">
      <c r="A2266" t="s">
        <v>28</v>
      </c>
      <c r="B2266" t="s">
        <v>29</v>
      </c>
      <c r="C2266" t="s">
        <v>193</v>
      </c>
      <c r="D2266" t="s">
        <v>442</v>
      </c>
      <c r="E2266" t="s">
        <v>46</v>
      </c>
      <c r="F2266" t="s">
        <v>99</v>
      </c>
      <c r="G2266">
        <v>26</v>
      </c>
      <c r="H2266">
        <v>403825</v>
      </c>
      <c r="I2266" t="s">
        <v>58</v>
      </c>
      <c r="J2266" s="3">
        <v>44066</v>
      </c>
      <c r="K2266">
        <v>1400</v>
      </c>
      <c r="L2266" t="s">
        <v>9508</v>
      </c>
      <c r="M2266" t="s">
        <v>239</v>
      </c>
      <c r="N2266" t="s">
        <v>9509</v>
      </c>
      <c r="O2266" t="s">
        <v>9510</v>
      </c>
      <c r="P2266" t="s">
        <v>71</v>
      </c>
      <c r="Q2266">
        <v>6</v>
      </c>
      <c r="R2266" t="s">
        <v>88</v>
      </c>
      <c r="S2266" t="s">
        <v>79</v>
      </c>
      <c r="T2266">
        <v>46373</v>
      </c>
      <c r="U2266" s="1">
        <v>45471</v>
      </c>
      <c r="V2266" t="s">
        <v>52</v>
      </c>
      <c r="W2266">
        <v>885839</v>
      </c>
      <c r="X2266" t="s">
        <v>9511</v>
      </c>
      <c r="Y2266">
        <v>478</v>
      </c>
      <c r="Z2266">
        <v>1302</v>
      </c>
      <c r="AA2266">
        <v>5</v>
      </c>
      <c r="AB2266">
        <v>2604</v>
      </c>
      <c r="AC2266">
        <f>Table1_1[[#This Row],[Price]]*Table1_1[[#This Row],[Quantity]]</f>
        <v>6510</v>
      </c>
    </row>
    <row r="2267" spans="1:29" x14ac:dyDescent="0.3">
      <c r="A2267" t="s">
        <v>28</v>
      </c>
      <c r="B2267" t="s">
        <v>29</v>
      </c>
      <c r="C2267" t="s">
        <v>148</v>
      </c>
      <c r="D2267" t="s">
        <v>467</v>
      </c>
      <c r="E2267" t="s">
        <v>56</v>
      </c>
      <c r="F2267" t="s">
        <v>113</v>
      </c>
      <c r="G2267">
        <v>79</v>
      </c>
      <c r="H2267">
        <v>427384</v>
      </c>
      <c r="I2267" t="s">
        <v>58</v>
      </c>
      <c r="J2267" s="3">
        <v>44573</v>
      </c>
      <c r="K2267">
        <v>950</v>
      </c>
      <c r="L2267" t="s">
        <v>7559</v>
      </c>
      <c r="M2267" t="s">
        <v>1017</v>
      </c>
      <c r="N2267" t="s">
        <v>9512</v>
      </c>
      <c r="O2267" t="s">
        <v>9513</v>
      </c>
      <c r="P2267" t="s">
        <v>87</v>
      </c>
      <c r="Q2267">
        <v>14</v>
      </c>
      <c r="R2267" t="s">
        <v>40</v>
      </c>
      <c r="S2267" t="s">
        <v>79</v>
      </c>
      <c r="T2267">
        <v>86434</v>
      </c>
      <c r="U2267" s="1">
        <v>45418</v>
      </c>
      <c r="V2267" t="s">
        <v>140</v>
      </c>
      <c r="W2267">
        <v>418782</v>
      </c>
      <c r="X2267" t="s">
        <v>9514</v>
      </c>
      <c r="Y2267">
        <v>218</v>
      </c>
      <c r="Z2267">
        <v>2588</v>
      </c>
      <c r="AA2267">
        <v>6</v>
      </c>
      <c r="AB2267">
        <v>6211.2000000000007</v>
      </c>
      <c r="AC2267">
        <f>Table1_1[[#This Row],[Price]]*Table1_1[[#This Row],[Quantity]]</f>
        <v>15528</v>
      </c>
    </row>
    <row r="2268" spans="1:29" x14ac:dyDescent="0.3">
      <c r="A2268" t="s">
        <v>28</v>
      </c>
      <c r="B2268" t="s">
        <v>29</v>
      </c>
      <c r="C2268" t="s">
        <v>30</v>
      </c>
      <c r="D2268" t="s">
        <v>621</v>
      </c>
      <c r="E2268" t="s">
        <v>56</v>
      </c>
      <c r="F2268" t="s">
        <v>135</v>
      </c>
      <c r="G2268">
        <v>17</v>
      </c>
      <c r="H2268">
        <v>433913</v>
      </c>
      <c r="I2268" t="s">
        <v>58</v>
      </c>
      <c r="J2268" s="3">
        <v>44760</v>
      </c>
      <c r="K2268">
        <v>800</v>
      </c>
      <c r="L2268" t="s">
        <v>9516</v>
      </c>
      <c r="M2268" t="s">
        <v>591</v>
      </c>
      <c r="N2268" t="s">
        <v>9517</v>
      </c>
      <c r="O2268">
        <v>9929082300</v>
      </c>
      <c r="P2268" t="s">
        <v>87</v>
      </c>
      <c r="Q2268">
        <v>16</v>
      </c>
      <c r="R2268" t="s">
        <v>40</v>
      </c>
      <c r="S2268" t="s">
        <v>118</v>
      </c>
      <c r="T2268">
        <v>16249</v>
      </c>
      <c r="U2268" s="1">
        <v>45470</v>
      </c>
      <c r="V2268" t="s">
        <v>52</v>
      </c>
      <c r="W2268">
        <v>357953</v>
      </c>
      <c r="X2268" t="s">
        <v>9518</v>
      </c>
      <c r="Y2268">
        <v>358</v>
      </c>
      <c r="Z2268">
        <v>1385</v>
      </c>
      <c r="AA2268">
        <v>5</v>
      </c>
      <c r="AB2268">
        <v>2770</v>
      </c>
      <c r="AC2268">
        <f>Table1_1[[#This Row],[Price]]*Table1_1[[#This Row],[Quantity]]</f>
        <v>6925</v>
      </c>
    </row>
    <row r="2269" spans="1:29" x14ac:dyDescent="0.3">
      <c r="A2269" t="s">
        <v>28</v>
      </c>
      <c r="B2269" t="s">
        <v>29</v>
      </c>
      <c r="C2269" t="s">
        <v>193</v>
      </c>
      <c r="D2269" t="s">
        <v>637</v>
      </c>
      <c r="E2269" t="s">
        <v>32</v>
      </c>
      <c r="F2269" t="s">
        <v>175</v>
      </c>
      <c r="G2269">
        <v>61</v>
      </c>
      <c r="H2269">
        <v>438004</v>
      </c>
      <c r="I2269" t="s">
        <v>58</v>
      </c>
      <c r="J2269" s="3">
        <v>44135</v>
      </c>
      <c r="K2269">
        <v>1000</v>
      </c>
      <c r="L2269" t="s">
        <v>9519</v>
      </c>
      <c r="M2269" t="s">
        <v>269</v>
      </c>
      <c r="N2269" t="s">
        <v>9520</v>
      </c>
      <c r="O2269" t="s">
        <v>9521</v>
      </c>
      <c r="P2269" t="s">
        <v>87</v>
      </c>
      <c r="Q2269">
        <v>4</v>
      </c>
      <c r="R2269" t="s">
        <v>40</v>
      </c>
      <c r="S2269" t="s">
        <v>63</v>
      </c>
      <c r="T2269">
        <v>96847</v>
      </c>
      <c r="U2269" s="1">
        <v>45543</v>
      </c>
      <c r="V2269" t="s">
        <v>180</v>
      </c>
      <c r="W2269">
        <v>395556</v>
      </c>
      <c r="X2269" t="s">
        <v>9522</v>
      </c>
      <c r="Y2269">
        <v>346</v>
      </c>
      <c r="Z2269">
        <v>1901</v>
      </c>
      <c r="AA2269">
        <v>7</v>
      </c>
      <c r="AB2269">
        <v>5322.8</v>
      </c>
      <c r="AC2269">
        <f>Table1_1[[#This Row],[Price]]*Table1_1[[#This Row],[Quantity]]</f>
        <v>13307</v>
      </c>
    </row>
    <row r="2270" spans="1:29" x14ac:dyDescent="0.3">
      <c r="A2270" t="s">
        <v>28</v>
      </c>
      <c r="B2270" t="s">
        <v>29</v>
      </c>
      <c r="C2270" t="s">
        <v>44</v>
      </c>
      <c r="D2270" t="s">
        <v>134</v>
      </c>
      <c r="E2270" t="s">
        <v>56</v>
      </c>
      <c r="F2270" t="s">
        <v>175</v>
      </c>
      <c r="G2270">
        <v>36</v>
      </c>
      <c r="H2270">
        <v>406657</v>
      </c>
      <c r="I2270" t="s">
        <v>34</v>
      </c>
      <c r="J2270" s="3">
        <v>45391</v>
      </c>
      <c r="K2270">
        <v>1200</v>
      </c>
      <c r="L2270" t="s">
        <v>9523</v>
      </c>
      <c r="M2270" t="s">
        <v>843</v>
      </c>
      <c r="N2270" t="s">
        <v>9524</v>
      </c>
      <c r="O2270" t="s">
        <v>9525</v>
      </c>
      <c r="P2270" t="s">
        <v>87</v>
      </c>
      <c r="Q2270">
        <v>5</v>
      </c>
      <c r="R2270" t="s">
        <v>88</v>
      </c>
      <c r="S2270" t="s">
        <v>41</v>
      </c>
      <c r="T2270">
        <v>69897</v>
      </c>
      <c r="U2270" s="1">
        <v>45499</v>
      </c>
      <c r="V2270" t="s">
        <v>126</v>
      </c>
      <c r="W2270">
        <v>564822</v>
      </c>
      <c r="X2270" t="s">
        <v>9526</v>
      </c>
      <c r="Y2270">
        <v>864</v>
      </c>
      <c r="Z2270">
        <v>2057</v>
      </c>
      <c r="AA2270">
        <v>6</v>
      </c>
      <c r="AB2270">
        <v>4936.8</v>
      </c>
      <c r="AC2270">
        <f>Table1_1[[#This Row],[Price]]*Table1_1[[#This Row],[Quantity]]</f>
        <v>12342</v>
      </c>
    </row>
    <row r="2271" spans="1:29" x14ac:dyDescent="0.3">
      <c r="A2271" t="s">
        <v>28</v>
      </c>
      <c r="B2271" t="s">
        <v>29</v>
      </c>
      <c r="C2271" t="s">
        <v>148</v>
      </c>
      <c r="D2271" t="s">
        <v>31</v>
      </c>
      <c r="E2271" t="s">
        <v>46</v>
      </c>
      <c r="F2271" t="s">
        <v>113</v>
      </c>
      <c r="G2271">
        <v>29</v>
      </c>
      <c r="H2271">
        <v>439190</v>
      </c>
      <c r="I2271" t="s">
        <v>58</v>
      </c>
      <c r="J2271" s="3">
        <v>44210</v>
      </c>
      <c r="K2271">
        <v>1300</v>
      </c>
      <c r="L2271" t="s">
        <v>9527</v>
      </c>
      <c r="M2271" t="s">
        <v>591</v>
      </c>
      <c r="N2271" t="s">
        <v>9528</v>
      </c>
      <c r="O2271" t="s">
        <v>9529</v>
      </c>
      <c r="P2271" t="s">
        <v>71</v>
      </c>
      <c r="Q2271">
        <v>13</v>
      </c>
      <c r="R2271" t="s">
        <v>40</v>
      </c>
      <c r="S2271" t="s">
        <v>79</v>
      </c>
      <c r="T2271">
        <v>36421</v>
      </c>
      <c r="U2271" s="1">
        <v>45494</v>
      </c>
      <c r="V2271" t="s">
        <v>126</v>
      </c>
      <c r="W2271">
        <v>836771</v>
      </c>
      <c r="X2271" t="s">
        <v>9530</v>
      </c>
      <c r="Y2271">
        <v>627</v>
      </c>
      <c r="Z2271">
        <v>660</v>
      </c>
      <c r="AA2271">
        <v>3</v>
      </c>
      <c r="AB2271">
        <v>792</v>
      </c>
      <c r="AC2271">
        <f>Table1_1[[#This Row],[Price]]*Table1_1[[#This Row],[Quantity]]</f>
        <v>1980</v>
      </c>
    </row>
    <row r="2272" spans="1:29" x14ac:dyDescent="0.3">
      <c r="A2272" t="s">
        <v>28</v>
      </c>
      <c r="B2272" t="s">
        <v>29</v>
      </c>
      <c r="C2272" t="s">
        <v>157</v>
      </c>
      <c r="D2272" t="s">
        <v>134</v>
      </c>
      <c r="E2272" t="s">
        <v>56</v>
      </c>
      <c r="F2272" t="s">
        <v>57</v>
      </c>
      <c r="G2272">
        <v>97</v>
      </c>
      <c r="H2272">
        <v>406726</v>
      </c>
      <c r="I2272" t="s">
        <v>58</v>
      </c>
      <c r="J2272" s="3">
        <v>45160</v>
      </c>
      <c r="K2272">
        <v>1100</v>
      </c>
      <c r="L2272" t="s">
        <v>9531</v>
      </c>
      <c r="M2272" t="s">
        <v>434</v>
      </c>
      <c r="N2272" t="s">
        <v>9532</v>
      </c>
      <c r="O2272" t="s">
        <v>9533</v>
      </c>
      <c r="P2272" t="s">
        <v>39</v>
      </c>
      <c r="Q2272">
        <v>14</v>
      </c>
      <c r="R2272" t="s">
        <v>40</v>
      </c>
      <c r="S2272" t="s">
        <v>79</v>
      </c>
      <c r="T2272">
        <v>69837</v>
      </c>
      <c r="U2272" s="1">
        <v>45523</v>
      </c>
      <c r="V2272" t="s">
        <v>64</v>
      </c>
      <c r="W2272">
        <v>697652</v>
      </c>
      <c r="X2272" t="s">
        <v>9534</v>
      </c>
      <c r="Y2272">
        <v>286</v>
      </c>
      <c r="Z2272">
        <v>1523</v>
      </c>
      <c r="AA2272">
        <v>3</v>
      </c>
      <c r="AB2272">
        <v>1827.6000000000001</v>
      </c>
      <c r="AC2272">
        <f>Table1_1[[#This Row],[Price]]*Table1_1[[#This Row],[Quantity]]</f>
        <v>4569</v>
      </c>
    </row>
    <row r="2273" spans="1:29" x14ac:dyDescent="0.3">
      <c r="A2273" t="s">
        <v>28</v>
      </c>
      <c r="B2273" t="s">
        <v>29</v>
      </c>
      <c r="C2273" t="s">
        <v>157</v>
      </c>
      <c r="D2273" t="s">
        <v>442</v>
      </c>
      <c r="E2273" t="s">
        <v>56</v>
      </c>
      <c r="F2273" t="s">
        <v>99</v>
      </c>
      <c r="G2273">
        <v>44</v>
      </c>
      <c r="H2273">
        <v>412628</v>
      </c>
      <c r="I2273" t="s">
        <v>34</v>
      </c>
      <c r="J2273" s="3">
        <v>44285</v>
      </c>
      <c r="K2273">
        <v>1000</v>
      </c>
      <c r="L2273" t="s">
        <v>9536</v>
      </c>
      <c r="M2273" t="s">
        <v>506</v>
      </c>
      <c r="N2273" t="s">
        <v>9537</v>
      </c>
      <c r="O2273">
        <v>5921539822</v>
      </c>
      <c r="P2273" t="s">
        <v>51</v>
      </c>
      <c r="Q2273">
        <v>12</v>
      </c>
      <c r="R2273" t="s">
        <v>40</v>
      </c>
      <c r="S2273" t="s">
        <v>118</v>
      </c>
      <c r="T2273">
        <v>74050</v>
      </c>
      <c r="U2273" s="1">
        <v>45616</v>
      </c>
      <c r="V2273" t="s">
        <v>42</v>
      </c>
      <c r="W2273">
        <v>211332</v>
      </c>
      <c r="X2273" t="s">
        <v>9538</v>
      </c>
      <c r="Y2273">
        <v>303</v>
      </c>
      <c r="Z2273">
        <v>2945</v>
      </c>
      <c r="AA2273">
        <v>4</v>
      </c>
      <c r="AB2273">
        <v>4712</v>
      </c>
      <c r="AC2273">
        <f>Table1_1[[#This Row],[Price]]*Table1_1[[#This Row],[Quantity]]</f>
        <v>11780</v>
      </c>
    </row>
    <row r="2274" spans="1:29" x14ac:dyDescent="0.3">
      <c r="A2274" t="s">
        <v>28</v>
      </c>
      <c r="B2274" t="s">
        <v>29</v>
      </c>
      <c r="C2274" t="s">
        <v>44</v>
      </c>
      <c r="D2274" t="s">
        <v>182</v>
      </c>
      <c r="E2274" t="s">
        <v>56</v>
      </c>
      <c r="F2274" t="s">
        <v>150</v>
      </c>
      <c r="G2274">
        <v>28</v>
      </c>
      <c r="H2274">
        <v>409910</v>
      </c>
      <c r="I2274" t="s">
        <v>34</v>
      </c>
      <c r="J2274" s="3">
        <v>44654</v>
      </c>
      <c r="K2274">
        <v>1000</v>
      </c>
      <c r="L2274" t="s">
        <v>9539</v>
      </c>
      <c r="M2274" t="s">
        <v>49</v>
      </c>
      <c r="N2274" t="s">
        <v>9540</v>
      </c>
      <c r="O2274" t="s">
        <v>9541</v>
      </c>
      <c r="P2274" t="s">
        <v>51</v>
      </c>
      <c r="Q2274">
        <v>18</v>
      </c>
      <c r="R2274" t="s">
        <v>40</v>
      </c>
      <c r="S2274" t="s">
        <v>79</v>
      </c>
      <c r="T2274">
        <v>68663</v>
      </c>
      <c r="U2274" s="1">
        <v>45303</v>
      </c>
      <c r="V2274" t="s">
        <v>111</v>
      </c>
      <c r="W2274">
        <v>537661</v>
      </c>
      <c r="X2274" t="s">
        <v>6855</v>
      </c>
      <c r="Y2274">
        <v>336</v>
      </c>
      <c r="Z2274">
        <v>1778</v>
      </c>
      <c r="AA2274">
        <v>3</v>
      </c>
      <c r="AB2274">
        <v>2133.6</v>
      </c>
      <c r="AC2274">
        <f>Table1_1[[#This Row],[Price]]*Table1_1[[#This Row],[Quantity]]</f>
        <v>5334</v>
      </c>
    </row>
    <row r="2275" spans="1:29" x14ac:dyDescent="0.3">
      <c r="A2275" t="s">
        <v>28</v>
      </c>
      <c r="B2275" t="s">
        <v>29</v>
      </c>
      <c r="C2275" t="s">
        <v>91</v>
      </c>
      <c r="D2275" t="s">
        <v>467</v>
      </c>
      <c r="E2275" t="s">
        <v>32</v>
      </c>
      <c r="F2275" t="s">
        <v>57</v>
      </c>
      <c r="G2275">
        <v>8</v>
      </c>
      <c r="H2275">
        <v>437578</v>
      </c>
      <c r="I2275" t="s">
        <v>34</v>
      </c>
      <c r="J2275" s="3">
        <v>45119</v>
      </c>
      <c r="K2275">
        <v>1400</v>
      </c>
      <c r="L2275" t="s">
        <v>9542</v>
      </c>
      <c r="M2275" t="s">
        <v>1291</v>
      </c>
      <c r="N2275" t="s">
        <v>9543</v>
      </c>
      <c r="O2275" t="s">
        <v>9544</v>
      </c>
      <c r="P2275" t="s">
        <v>39</v>
      </c>
      <c r="Q2275">
        <v>17</v>
      </c>
      <c r="R2275" t="s">
        <v>40</v>
      </c>
      <c r="S2275" t="s">
        <v>118</v>
      </c>
      <c r="T2275">
        <v>68922</v>
      </c>
      <c r="U2275" s="1">
        <v>45500</v>
      </c>
      <c r="V2275" t="s">
        <v>126</v>
      </c>
      <c r="W2275">
        <v>595907</v>
      </c>
      <c r="X2275" t="s">
        <v>9545</v>
      </c>
      <c r="Y2275">
        <v>930</v>
      </c>
      <c r="Z2275">
        <v>2391</v>
      </c>
      <c r="AA2275">
        <v>3</v>
      </c>
      <c r="AB2275">
        <v>2869.2000000000003</v>
      </c>
      <c r="AC2275">
        <f>Table1_1[[#This Row],[Price]]*Table1_1[[#This Row],[Quantity]]</f>
        <v>7173</v>
      </c>
    </row>
    <row r="2276" spans="1:29" x14ac:dyDescent="0.3">
      <c r="A2276" t="s">
        <v>28</v>
      </c>
      <c r="B2276" t="s">
        <v>29</v>
      </c>
      <c r="C2276" t="s">
        <v>30</v>
      </c>
      <c r="D2276" t="s">
        <v>182</v>
      </c>
      <c r="E2276" t="s">
        <v>56</v>
      </c>
      <c r="F2276" t="s">
        <v>33</v>
      </c>
      <c r="G2276">
        <v>29</v>
      </c>
      <c r="H2276">
        <v>416765</v>
      </c>
      <c r="I2276" t="s">
        <v>34</v>
      </c>
      <c r="J2276" s="3">
        <v>44030</v>
      </c>
      <c r="K2276">
        <v>950</v>
      </c>
      <c r="L2276" t="s">
        <v>9547</v>
      </c>
      <c r="M2276" t="s">
        <v>195</v>
      </c>
      <c r="N2276" t="s">
        <v>9548</v>
      </c>
      <c r="O2276" t="s">
        <v>9549</v>
      </c>
      <c r="P2276" t="s">
        <v>71</v>
      </c>
      <c r="Q2276">
        <v>13</v>
      </c>
      <c r="R2276" t="s">
        <v>88</v>
      </c>
      <c r="S2276" t="s">
        <v>41</v>
      </c>
      <c r="T2276">
        <v>79646</v>
      </c>
      <c r="U2276" s="1">
        <v>45570</v>
      </c>
      <c r="V2276" t="s">
        <v>155</v>
      </c>
      <c r="W2276">
        <v>811956</v>
      </c>
      <c r="X2276" t="s">
        <v>9550</v>
      </c>
      <c r="Y2276">
        <v>531</v>
      </c>
      <c r="Z2276">
        <v>2635</v>
      </c>
      <c r="AA2276">
        <v>2</v>
      </c>
      <c r="AB2276">
        <v>2108</v>
      </c>
      <c r="AC2276">
        <f>Table1_1[[#This Row],[Price]]*Table1_1[[#This Row],[Quantity]]</f>
        <v>5270</v>
      </c>
    </row>
    <row r="2277" spans="1:29" x14ac:dyDescent="0.3">
      <c r="A2277" t="s">
        <v>28</v>
      </c>
      <c r="B2277" t="s">
        <v>29</v>
      </c>
      <c r="C2277" t="s">
        <v>193</v>
      </c>
      <c r="D2277" t="s">
        <v>82</v>
      </c>
      <c r="E2277" t="s">
        <v>46</v>
      </c>
      <c r="F2277" t="s">
        <v>150</v>
      </c>
      <c r="G2277">
        <v>26</v>
      </c>
      <c r="H2277">
        <v>429936</v>
      </c>
      <c r="I2277" t="s">
        <v>58</v>
      </c>
      <c r="J2277" s="3">
        <v>44954</v>
      </c>
      <c r="K2277">
        <v>800</v>
      </c>
      <c r="L2277" t="s">
        <v>9551</v>
      </c>
      <c r="M2277" t="s">
        <v>1007</v>
      </c>
      <c r="N2277" t="s">
        <v>9552</v>
      </c>
      <c r="O2277" t="s">
        <v>9553</v>
      </c>
      <c r="P2277" t="s">
        <v>71</v>
      </c>
      <c r="Q2277">
        <v>7</v>
      </c>
      <c r="R2277" t="s">
        <v>40</v>
      </c>
      <c r="S2277" t="s">
        <v>79</v>
      </c>
      <c r="T2277">
        <v>46047</v>
      </c>
      <c r="U2277" s="1">
        <v>45555</v>
      </c>
      <c r="V2277" t="s">
        <v>180</v>
      </c>
      <c r="W2277">
        <v>413974</v>
      </c>
      <c r="X2277" t="s">
        <v>7074</v>
      </c>
      <c r="Y2277">
        <v>475</v>
      </c>
      <c r="Z2277">
        <v>2766</v>
      </c>
      <c r="AA2277">
        <v>8</v>
      </c>
      <c r="AB2277">
        <v>8851.2000000000007</v>
      </c>
      <c r="AC2277">
        <f>Table1_1[[#This Row],[Price]]*Table1_1[[#This Row],[Quantity]]</f>
        <v>22128</v>
      </c>
    </row>
    <row r="2278" spans="1:29" x14ac:dyDescent="0.3">
      <c r="A2278" t="s">
        <v>28</v>
      </c>
      <c r="B2278" t="s">
        <v>29</v>
      </c>
      <c r="C2278" t="s">
        <v>148</v>
      </c>
      <c r="D2278" t="s">
        <v>442</v>
      </c>
      <c r="E2278" t="s">
        <v>46</v>
      </c>
      <c r="F2278" t="s">
        <v>150</v>
      </c>
      <c r="G2278">
        <v>92</v>
      </c>
      <c r="H2278">
        <v>405353</v>
      </c>
      <c r="I2278" t="s">
        <v>58</v>
      </c>
      <c r="J2278" s="3">
        <v>44780</v>
      </c>
      <c r="K2278">
        <v>950</v>
      </c>
      <c r="L2278" t="s">
        <v>9554</v>
      </c>
      <c r="M2278" t="s">
        <v>919</v>
      </c>
      <c r="N2278" t="s">
        <v>9555</v>
      </c>
      <c r="O2278">
        <v>2927714963</v>
      </c>
      <c r="P2278" t="s">
        <v>51</v>
      </c>
      <c r="Q2278">
        <v>17</v>
      </c>
      <c r="R2278" t="s">
        <v>88</v>
      </c>
      <c r="S2278" t="s">
        <v>41</v>
      </c>
      <c r="T2278">
        <v>68891</v>
      </c>
      <c r="U2278" s="1">
        <v>45442</v>
      </c>
      <c r="V2278" t="s">
        <v>140</v>
      </c>
      <c r="W2278">
        <v>767391</v>
      </c>
      <c r="X2278" t="s">
        <v>9556</v>
      </c>
      <c r="Y2278">
        <v>578</v>
      </c>
      <c r="Z2278">
        <v>1320</v>
      </c>
      <c r="AA2278">
        <v>4</v>
      </c>
      <c r="AB2278">
        <v>2112</v>
      </c>
      <c r="AC2278">
        <f>Table1_1[[#This Row],[Price]]*Table1_1[[#This Row],[Quantity]]</f>
        <v>5280</v>
      </c>
    </row>
    <row r="2279" spans="1:29" x14ac:dyDescent="0.3">
      <c r="A2279" t="s">
        <v>28</v>
      </c>
      <c r="B2279" t="s">
        <v>29</v>
      </c>
      <c r="C2279" t="s">
        <v>193</v>
      </c>
      <c r="D2279" t="s">
        <v>74</v>
      </c>
      <c r="E2279" t="s">
        <v>32</v>
      </c>
      <c r="F2279" t="s">
        <v>57</v>
      </c>
      <c r="G2279">
        <v>93</v>
      </c>
      <c r="H2279">
        <v>433390</v>
      </c>
      <c r="I2279" t="s">
        <v>58</v>
      </c>
      <c r="J2279" s="3">
        <v>45503</v>
      </c>
      <c r="K2279">
        <v>1100</v>
      </c>
      <c r="L2279" t="s">
        <v>9557</v>
      </c>
      <c r="M2279" t="s">
        <v>195</v>
      </c>
      <c r="N2279" t="s">
        <v>9558</v>
      </c>
      <c r="O2279" t="s">
        <v>9559</v>
      </c>
      <c r="P2279" t="s">
        <v>39</v>
      </c>
      <c r="Q2279">
        <v>14</v>
      </c>
      <c r="R2279" t="s">
        <v>88</v>
      </c>
      <c r="S2279" t="s">
        <v>63</v>
      </c>
      <c r="T2279">
        <v>99710</v>
      </c>
      <c r="U2279" s="1">
        <v>45548</v>
      </c>
      <c r="V2279" t="s">
        <v>180</v>
      </c>
      <c r="W2279">
        <v>218320</v>
      </c>
      <c r="X2279" t="s">
        <v>583</v>
      </c>
      <c r="Y2279">
        <v>363</v>
      </c>
      <c r="Z2279">
        <v>2835</v>
      </c>
      <c r="AA2279">
        <v>7</v>
      </c>
      <c r="AB2279">
        <v>7938</v>
      </c>
      <c r="AC2279">
        <f>Table1_1[[#This Row],[Price]]*Table1_1[[#This Row],[Quantity]]</f>
        <v>19845</v>
      </c>
    </row>
    <row r="2280" spans="1:29" x14ac:dyDescent="0.3">
      <c r="A2280" t="s">
        <v>28</v>
      </c>
      <c r="B2280" t="s">
        <v>29</v>
      </c>
      <c r="C2280" t="s">
        <v>193</v>
      </c>
      <c r="D2280" t="s">
        <v>82</v>
      </c>
      <c r="E2280" t="s">
        <v>56</v>
      </c>
      <c r="F2280" t="s">
        <v>135</v>
      </c>
      <c r="G2280">
        <v>21</v>
      </c>
      <c r="H2280">
        <v>428028</v>
      </c>
      <c r="I2280" t="s">
        <v>58</v>
      </c>
      <c r="J2280" s="3">
        <v>44916</v>
      </c>
      <c r="K2280">
        <v>1400</v>
      </c>
      <c r="L2280" t="s">
        <v>9560</v>
      </c>
      <c r="M2280" t="s">
        <v>423</v>
      </c>
      <c r="N2280" t="s">
        <v>9561</v>
      </c>
      <c r="O2280" t="s">
        <v>9562</v>
      </c>
      <c r="P2280" t="s">
        <v>39</v>
      </c>
      <c r="Q2280">
        <v>8</v>
      </c>
      <c r="R2280" t="s">
        <v>40</v>
      </c>
      <c r="S2280" t="s">
        <v>63</v>
      </c>
      <c r="T2280">
        <v>61135</v>
      </c>
      <c r="U2280" s="1">
        <v>45575</v>
      </c>
      <c r="V2280" t="s">
        <v>155</v>
      </c>
      <c r="W2280">
        <v>928232</v>
      </c>
      <c r="X2280" t="s">
        <v>9563</v>
      </c>
      <c r="Y2280">
        <v>431</v>
      </c>
      <c r="Z2280">
        <v>1776</v>
      </c>
      <c r="AA2280">
        <v>4</v>
      </c>
      <c r="AB2280">
        <v>2841.6000000000004</v>
      </c>
      <c r="AC2280">
        <f>Table1_1[[#This Row],[Price]]*Table1_1[[#This Row],[Quantity]]</f>
        <v>7104</v>
      </c>
    </row>
    <row r="2281" spans="1:29" x14ac:dyDescent="0.3">
      <c r="A2281" t="s">
        <v>28</v>
      </c>
      <c r="B2281" t="s">
        <v>29</v>
      </c>
      <c r="C2281" t="s">
        <v>54</v>
      </c>
      <c r="D2281" t="s">
        <v>546</v>
      </c>
      <c r="E2281" t="s">
        <v>56</v>
      </c>
      <c r="F2281" t="s">
        <v>135</v>
      </c>
      <c r="G2281">
        <v>38</v>
      </c>
      <c r="H2281">
        <v>404940</v>
      </c>
      <c r="I2281" t="s">
        <v>34</v>
      </c>
      <c r="J2281" s="3">
        <v>44281</v>
      </c>
      <c r="K2281">
        <v>1000</v>
      </c>
      <c r="L2281" t="s">
        <v>9564</v>
      </c>
      <c r="M2281" t="s">
        <v>195</v>
      </c>
      <c r="N2281" t="s">
        <v>9565</v>
      </c>
      <c r="O2281" t="s">
        <v>9566</v>
      </c>
      <c r="P2281" t="s">
        <v>71</v>
      </c>
      <c r="Q2281">
        <v>12</v>
      </c>
      <c r="R2281" t="s">
        <v>40</v>
      </c>
      <c r="S2281" t="s">
        <v>79</v>
      </c>
      <c r="T2281">
        <v>30696</v>
      </c>
      <c r="U2281" s="1">
        <v>45490</v>
      </c>
      <c r="V2281" t="s">
        <v>126</v>
      </c>
      <c r="W2281">
        <v>993073</v>
      </c>
      <c r="X2281" t="s">
        <v>9567</v>
      </c>
      <c r="Y2281">
        <v>924</v>
      </c>
      <c r="Z2281">
        <v>2484</v>
      </c>
      <c r="AA2281">
        <v>7</v>
      </c>
      <c r="AB2281">
        <v>6955.2000000000007</v>
      </c>
      <c r="AC2281">
        <f>Table1_1[[#This Row],[Price]]*Table1_1[[#This Row],[Quantity]]</f>
        <v>17388</v>
      </c>
    </row>
    <row r="2282" spans="1:29" x14ac:dyDescent="0.3">
      <c r="A2282" t="s">
        <v>28</v>
      </c>
      <c r="B2282" t="s">
        <v>29</v>
      </c>
      <c r="C2282" t="s">
        <v>54</v>
      </c>
      <c r="D2282" t="s">
        <v>187</v>
      </c>
      <c r="E2282" t="s">
        <v>46</v>
      </c>
      <c r="F2282" t="s">
        <v>106</v>
      </c>
      <c r="G2282">
        <v>76</v>
      </c>
      <c r="H2282">
        <v>404334</v>
      </c>
      <c r="I2282" t="s">
        <v>34</v>
      </c>
      <c r="J2282" s="3">
        <v>44444</v>
      </c>
      <c r="K2282">
        <v>1000</v>
      </c>
      <c r="L2282" t="s">
        <v>9569</v>
      </c>
      <c r="M2282" t="s">
        <v>1212</v>
      </c>
      <c r="N2282" t="s">
        <v>9570</v>
      </c>
      <c r="O2282" t="s">
        <v>9571</v>
      </c>
      <c r="P2282" t="s">
        <v>71</v>
      </c>
      <c r="Q2282">
        <v>16</v>
      </c>
      <c r="R2282" t="s">
        <v>88</v>
      </c>
      <c r="S2282" t="s">
        <v>118</v>
      </c>
      <c r="T2282">
        <v>67482</v>
      </c>
      <c r="U2282" s="1">
        <v>45593</v>
      </c>
      <c r="V2282" t="s">
        <v>155</v>
      </c>
      <c r="W2282">
        <v>991469</v>
      </c>
      <c r="X2282" t="s">
        <v>9572</v>
      </c>
      <c r="Y2282">
        <v>364</v>
      </c>
      <c r="Z2282">
        <v>720</v>
      </c>
      <c r="AA2282">
        <v>4</v>
      </c>
      <c r="AB2282">
        <v>1152</v>
      </c>
      <c r="AC2282">
        <f>Table1_1[[#This Row],[Price]]*Table1_1[[#This Row],[Quantity]]</f>
        <v>2880</v>
      </c>
    </row>
    <row r="2283" spans="1:29" x14ac:dyDescent="0.3">
      <c r="A2283" t="s">
        <v>28</v>
      </c>
      <c r="B2283" t="s">
        <v>29</v>
      </c>
      <c r="C2283" t="s">
        <v>30</v>
      </c>
      <c r="D2283" t="s">
        <v>524</v>
      </c>
      <c r="E2283" t="s">
        <v>56</v>
      </c>
      <c r="F2283" t="s">
        <v>135</v>
      </c>
      <c r="G2283">
        <v>40</v>
      </c>
      <c r="H2283">
        <v>412969</v>
      </c>
      <c r="I2283" t="s">
        <v>34</v>
      </c>
      <c r="J2283" s="3">
        <v>44269</v>
      </c>
      <c r="K2283">
        <v>1200</v>
      </c>
      <c r="L2283" t="s">
        <v>9573</v>
      </c>
      <c r="M2283" t="s">
        <v>623</v>
      </c>
      <c r="N2283" t="s">
        <v>9574</v>
      </c>
      <c r="O2283" t="s">
        <v>9575</v>
      </c>
      <c r="P2283" t="s">
        <v>87</v>
      </c>
      <c r="Q2283">
        <v>4</v>
      </c>
      <c r="R2283" t="s">
        <v>40</v>
      </c>
      <c r="S2283" t="s">
        <v>63</v>
      </c>
      <c r="T2283">
        <v>53512</v>
      </c>
      <c r="U2283" s="1">
        <v>45447</v>
      </c>
      <c r="V2283" t="s">
        <v>52</v>
      </c>
      <c r="W2283">
        <v>168451</v>
      </c>
      <c r="X2283" t="s">
        <v>9576</v>
      </c>
      <c r="Y2283">
        <v>531</v>
      </c>
      <c r="Z2283">
        <v>2232</v>
      </c>
      <c r="AA2283">
        <v>5</v>
      </c>
      <c r="AB2283">
        <v>4464</v>
      </c>
      <c r="AC2283">
        <f>Table1_1[[#This Row],[Price]]*Table1_1[[#This Row],[Quantity]]</f>
        <v>11160</v>
      </c>
    </row>
    <row r="2284" spans="1:29" x14ac:dyDescent="0.3">
      <c r="A2284" t="s">
        <v>28</v>
      </c>
      <c r="B2284" t="s">
        <v>29</v>
      </c>
      <c r="C2284" t="s">
        <v>30</v>
      </c>
      <c r="D2284" t="s">
        <v>45</v>
      </c>
      <c r="E2284" t="s">
        <v>32</v>
      </c>
      <c r="F2284" t="s">
        <v>150</v>
      </c>
      <c r="G2284">
        <v>1</v>
      </c>
      <c r="H2284">
        <v>420170</v>
      </c>
      <c r="I2284" t="s">
        <v>58</v>
      </c>
      <c r="J2284" s="3">
        <v>45222</v>
      </c>
      <c r="K2284">
        <v>1000</v>
      </c>
      <c r="L2284" t="s">
        <v>9577</v>
      </c>
      <c r="M2284" t="s">
        <v>895</v>
      </c>
      <c r="N2284" t="s">
        <v>9578</v>
      </c>
      <c r="O2284" t="s">
        <v>9579</v>
      </c>
      <c r="P2284" t="s">
        <v>87</v>
      </c>
      <c r="Q2284">
        <v>6</v>
      </c>
      <c r="R2284" t="s">
        <v>40</v>
      </c>
      <c r="S2284" t="s">
        <v>63</v>
      </c>
      <c r="T2284">
        <v>61857</v>
      </c>
      <c r="U2284" s="1">
        <v>45409</v>
      </c>
      <c r="V2284" t="s">
        <v>80</v>
      </c>
      <c r="W2284">
        <v>883849</v>
      </c>
      <c r="X2284" t="s">
        <v>9580</v>
      </c>
      <c r="Y2284">
        <v>413</v>
      </c>
      <c r="Z2284">
        <v>1216</v>
      </c>
      <c r="AA2284">
        <v>2</v>
      </c>
      <c r="AB2284">
        <v>972.80000000000007</v>
      </c>
      <c r="AC2284">
        <f>Table1_1[[#This Row],[Price]]*Table1_1[[#This Row],[Quantity]]</f>
        <v>2432</v>
      </c>
    </row>
    <row r="2285" spans="1:29" x14ac:dyDescent="0.3">
      <c r="A2285" t="s">
        <v>28</v>
      </c>
      <c r="B2285" t="s">
        <v>29</v>
      </c>
      <c r="C2285" t="s">
        <v>66</v>
      </c>
      <c r="D2285" t="s">
        <v>55</v>
      </c>
      <c r="E2285" t="s">
        <v>46</v>
      </c>
      <c r="F2285" t="s">
        <v>175</v>
      </c>
      <c r="G2285">
        <v>13</v>
      </c>
      <c r="H2285">
        <v>425739</v>
      </c>
      <c r="I2285" t="s">
        <v>58</v>
      </c>
      <c r="J2285" s="3">
        <v>45460</v>
      </c>
      <c r="K2285">
        <v>1000</v>
      </c>
      <c r="L2285" t="s">
        <v>9582</v>
      </c>
      <c r="M2285" t="s">
        <v>2054</v>
      </c>
      <c r="N2285" t="s">
        <v>9583</v>
      </c>
      <c r="O2285" t="s">
        <v>9584</v>
      </c>
      <c r="P2285" t="s">
        <v>87</v>
      </c>
      <c r="Q2285">
        <v>5</v>
      </c>
      <c r="R2285" t="s">
        <v>40</v>
      </c>
      <c r="S2285" t="s">
        <v>79</v>
      </c>
      <c r="T2285">
        <v>41262</v>
      </c>
      <c r="U2285" s="1">
        <v>45422</v>
      </c>
      <c r="V2285" t="s">
        <v>140</v>
      </c>
      <c r="W2285">
        <v>834431</v>
      </c>
      <c r="X2285" t="s">
        <v>4697</v>
      </c>
      <c r="Y2285">
        <v>918</v>
      </c>
      <c r="Z2285">
        <v>1875</v>
      </c>
      <c r="AA2285">
        <v>6</v>
      </c>
      <c r="AB2285">
        <v>4500</v>
      </c>
      <c r="AC2285">
        <f>Table1_1[[#This Row],[Price]]*Table1_1[[#This Row],[Quantity]]</f>
        <v>11250</v>
      </c>
    </row>
    <row r="2286" spans="1:29" x14ac:dyDescent="0.3">
      <c r="A2286" t="s">
        <v>28</v>
      </c>
      <c r="B2286" t="s">
        <v>29</v>
      </c>
      <c r="C2286" t="s">
        <v>54</v>
      </c>
      <c r="D2286" t="s">
        <v>566</v>
      </c>
      <c r="E2286" t="s">
        <v>32</v>
      </c>
      <c r="F2286" t="s">
        <v>150</v>
      </c>
      <c r="G2286">
        <v>82</v>
      </c>
      <c r="H2286">
        <v>410538</v>
      </c>
      <c r="I2286" t="s">
        <v>58</v>
      </c>
      <c r="J2286" s="3">
        <v>44987</v>
      </c>
      <c r="K2286">
        <v>800</v>
      </c>
      <c r="L2286" t="s">
        <v>9585</v>
      </c>
      <c r="M2286" t="s">
        <v>1058</v>
      </c>
      <c r="N2286" t="s">
        <v>9586</v>
      </c>
      <c r="O2286" t="s">
        <v>9587</v>
      </c>
      <c r="P2286" t="s">
        <v>87</v>
      </c>
      <c r="Q2286">
        <v>7</v>
      </c>
      <c r="R2286" t="s">
        <v>88</v>
      </c>
      <c r="S2286" t="s">
        <v>118</v>
      </c>
      <c r="T2286">
        <v>25349</v>
      </c>
      <c r="U2286" s="1">
        <v>45484</v>
      </c>
      <c r="V2286" t="s">
        <v>126</v>
      </c>
      <c r="W2286">
        <v>675505</v>
      </c>
      <c r="X2286" t="s">
        <v>9588</v>
      </c>
      <c r="Y2286">
        <v>212</v>
      </c>
      <c r="Z2286">
        <v>680</v>
      </c>
      <c r="AA2286">
        <v>8</v>
      </c>
      <c r="AB2286">
        <v>2176</v>
      </c>
      <c r="AC2286">
        <f>Table1_1[[#This Row],[Price]]*Table1_1[[#This Row],[Quantity]]</f>
        <v>5440</v>
      </c>
    </row>
    <row r="2287" spans="1:29" x14ac:dyDescent="0.3">
      <c r="A2287" t="s">
        <v>28</v>
      </c>
      <c r="B2287" t="s">
        <v>29</v>
      </c>
      <c r="C2287" t="s">
        <v>66</v>
      </c>
      <c r="D2287" t="s">
        <v>524</v>
      </c>
      <c r="E2287" t="s">
        <v>32</v>
      </c>
      <c r="F2287" t="s">
        <v>106</v>
      </c>
      <c r="G2287">
        <v>32</v>
      </c>
      <c r="H2287">
        <v>400138</v>
      </c>
      <c r="I2287" t="s">
        <v>58</v>
      </c>
      <c r="J2287" s="3">
        <v>44408</v>
      </c>
      <c r="K2287">
        <v>1400</v>
      </c>
      <c r="L2287" t="s">
        <v>9589</v>
      </c>
      <c r="M2287" t="s">
        <v>211</v>
      </c>
      <c r="N2287" t="s">
        <v>9590</v>
      </c>
      <c r="O2287" t="s">
        <v>9591</v>
      </c>
      <c r="P2287" t="s">
        <v>39</v>
      </c>
      <c r="Q2287">
        <v>6</v>
      </c>
      <c r="R2287" t="s">
        <v>40</v>
      </c>
      <c r="S2287" t="s">
        <v>79</v>
      </c>
      <c r="T2287">
        <v>15196</v>
      </c>
      <c r="U2287" s="1">
        <v>45439</v>
      </c>
      <c r="V2287" t="s">
        <v>140</v>
      </c>
      <c r="W2287">
        <v>904079</v>
      </c>
      <c r="X2287" t="s">
        <v>9592</v>
      </c>
      <c r="Y2287">
        <v>662</v>
      </c>
      <c r="Z2287">
        <v>1286</v>
      </c>
      <c r="AA2287">
        <v>3</v>
      </c>
      <c r="AB2287">
        <v>1543.2</v>
      </c>
      <c r="AC2287">
        <f>Table1_1[[#This Row],[Price]]*Table1_1[[#This Row],[Quantity]]</f>
        <v>3858</v>
      </c>
    </row>
    <row r="2288" spans="1:29" x14ac:dyDescent="0.3">
      <c r="A2288" t="s">
        <v>28</v>
      </c>
      <c r="B2288" t="s">
        <v>29</v>
      </c>
      <c r="C2288" t="s">
        <v>30</v>
      </c>
      <c r="D2288" t="s">
        <v>637</v>
      </c>
      <c r="E2288" t="s">
        <v>32</v>
      </c>
      <c r="F2288" t="s">
        <v>47</v>
      </c>
      <c r="G2288">
        <v>69</v>
      </c>
      <c r="H2288">
        <v>408263</v>
      </c>
      <c r="I2288" t="s">
        <v>34</v>
      </c>
      <c r="J2288" s="3">
        <v>44243</v>
      </c>
      <c r="K2288">
        <v>1200</v>
      </c>
      <c r="L2288" t="s">
        <v>9593</v>
      </c>
      <c r="M2288" t="s">
        <v>36</v>
      </c>
      <c r="N2288" t="s">
        <v>9594</v>
      </c>
      <c r="O2288" t="s">
        <v>9595</v>
      </c>
      <c r="P2288" t="s">
        <v>51</v>
      </c>
      <c r="Q2288">
        <v>14</v>
      </c>
      <c r="R2288" t="s">
        <v>40</v>
      </c>
      <c r="S2288" t="s">
        <v>63</v>
      </c>
      <c r="T2288">
        <v>12838</v>
      </c>
      <c r="U2288" s="1">
        <v>45548</v>
      </c>
      <c r="V2288" t="s">
        <v>180</v>
      </c>
      <c r="W2288">
        <v>737623</v>
      </c>
      <c r="X2288" t="s">
        <v>9596</v>
      </c>
      <c r="Y2288">
        <v>865</v>
      </c>
      <c r="Z2288">
        <v>1117</v>
      </c>
      <c r="AA2288">
        <v>2</v>
      </c>
      <c r="AB2288">
        <v>893.6</v>
      </c>
      <c r="AC2288">
        <f>Table1_1[[#This Row],[Price]]*Table1_1[[#This Row],[Quantity]]</f>
        <v>2234</v>
      </c>
    </row>
    <row r="2289" spans="1:29" x14ac:dyDescent="0.3">
      <c r="A2289" t="s">
        <v>28</v>
      </c>
      <c r="B2289" t="s">
        <v>29</v>
      </c>
      <c r="C2289" t="s">
        <v>44</v>
      </c>
      <c r="D2289" t="s">
        <v>560</v>
      </c>
      <c r="E2289" t="s">
        <v>56</v>
      </c>
      <c r="F2289" t="s">
        <v>83</v>
      </c>
      <c r="G2289">
        <v>70</v>
      </c>
      <c r="H2289">
        <v>437740</v>
      </c>
      <c r="I2289" t="s">
        <v>34</v>
      </c>
      <c r="J2289" s="3">
        <v>43957</v>
      </c>
      <c r="K2289">
        <v>1100</v>
      </c>
      <c r="L2289" t="s">
        <v>9597</v>
      </c>
      <c r="M2289" t="s">
        <v>1253</v>
      </c>
      <c r="N2289" t="s">
        <v>9598</v>
      </c>
      <c r="O2289" t="s">
        <v>9599</v>
      </c>
      <c r="P2289" t="s">
        <v>51</v>
      </c>
      <c r="Q2289">
        <v>12</v>
      </c>
      <c r="R2289" t="s">
        <v>88</v>
      </c>
      <c r="S2289" t="s">
        <v>41</v>
      </c>
      <c r="T2289">
        <v>99639</v>
      </c>
      <c r="U2289" s="1">
        <v>45474</v>
      </c>
      <c r="V2289" t="s">
        <v>126</v>
      </c>
      <c r="W2289">
        <v>325393</v>
      </c>
      <c r="X2289" t="s">
        <v>9600</v>
      </c>
      <c r="Y2289">
        <v>468</v>
      </c>
      <c r="Z2289">
        <v>2398</v>
      </c>
      <c r="AA2289">
        <v>1</v>
      </c>
      <c r="AB2289">
        <v>959.2</v>
      </c>
      <c r="AC2289">
        <f>Table1_1[[#This Row],[Price]]*Table1_1[[#This Row],[Quantity]]</f>
        <v>2398</v>
      </c>
    </row>
    <row r="2290" spans="1:29" x14ac:dyDescent="0.3">
      <c r="A2290" t="s">
        <v>28</v>
      </c>
      <c r="B2290" t="s">
        <v>29</v>
      </c>
      <c r="C2290" t="s">
        <v>193</v>
      </c>
      <c r="D2290" t="s">
        <v>182</v>
      </c>
      <c r="E2290" t="s">
        <v>32</v>
      </c>
      <c r="F2290" t="s">
        <v>33</v>
      </c>
      <c r="G2290">
        <v>11</v>
      </c>
      <c r="H2290">
        <v>437344</v>
      </c>
      <c r="I2290" t="s">
        <v>58</v>
      </c>
      <c r="J2290" s="3">
        <v>44597</v>
      </c>
      <c r="K2290">
        <v>1200</v>
      </c>
      <c r="L2290" t="s">
        <v>9601</v>
      </c>
      <c r="M2290" t="s">
        <v>1118</v>
      </c>
      <c r="N2290" t="s">
        <v>9602</v>
      </c>
      <c r="O2290">
        <v>1229099779</v>
      </c>
      <c r="P2290" t="s">
        <v>87</v>
      </c>
      <c r="Q2290">
        <v>20</v>
      </c>
      <c r="R2290" t="s">
        <v>88</v>
      </c>
      <c r="S2290" t="s">
        <v>41</v>
      </c>
      <c r="T2290">
        <v>65887</v>
      </c>
      <c r="U2290" s="1">
        <v>45314</v>
      </c>
      <c r="V2290" t="s">
        <v>111</v>
      </c>
      <c r="W2290">
        <v>355656</v>
      </c>
      <c r="X2290" t="s">
        <v>9603</v>
      </c>
      <c r="Y2290">
        <v>264</v>
      </c>
      <c r="Z2290">
        <v>1964</v>
      </c>
      <c r="AA2290">
        <v>2</v>
      </c>
      <c r="AB2290">
        <v>1571.2</v>
      </c>
      <c r="AC2290">
        <f>Table1_1[[#This Row],[Price]]*Table1_1[[#This Row],[Quantity]]</f>
        <v>3928</v>
      </c>
    </row>
    <row r="2291" spans="1:29" x14ac:dyDescent="0.3">
      <c r="A2291" t="s">
        <v>28</v>
      </c>
      <c r="B2291" t="s">
        <v>29</v>
      </c>
      <c r="C2291" t="s">
        <v>30</v>
      </c>
      <c r="D2291" t="s">
        <v>442</v>
      </c>
      <c r="E2291" t="s">
        <v>46</v>
      </c>
      <c r="F2291" t="s">
        <v>113</v>
      </c>
      <c r="G2291">
        <v>93</v>
      </c>
      <c r="H2291">
        <v>427650</v>
      </c>
      <c r="I2291" t="s">
        <v>58</v>
      </c>
      <c r="J2291" s="3">
        <v>43969</v>
      </c>
      <c r="K2291">
        <v>1100</v>
      </c>
      <c r="L2291" t="s">
        <v>9604</v>
      </c>
      <c r="M2291" t="s">
        <v>1147</v>
      </c>
      <c r="N2291" t="s">
        <v>9605</v>
      </c>
      <c r="O2291" t="s">
        <v>9606</v>
      </c>
      <c r="P2291" t="s">
        <v>71</v>
      </c>
      <c r="Q2291">
        <v>16</v>
      </c>
      <c r="R2291" t="s">
        <v>88</v>
      </c>
      <c r="S2291" t="s">
        <v>118</v>
      </c>
      <c r="T2291">
        <v>27820</v>
      </c>
      <c r="U2291" s="1">
        <v>45582</v>
      </c>
      <c r="V2291" t="s">
        <v>155</v>
      </c>
      <c r="W2291">
        <v>498562</v>
      </c>
      <c r="X2291" t="s">
        <v>9607</v>
      </c>
      <c r="Y2291">
        <v>259</v>
      </c>
      <c r="Z2291">
        <v>1291</v>
      </c>
      <c r="AA2291">
        <v>1</v>
      </c>
      <c r="AB2291">
        <v>516.4</v>
      </c>
      <c r="AC2291">
        <f>Table1_1[[#This Row],[Price]]*Table1_1[[#This Row],[Quantity]]</f>
        <v>1291</v>
      </c>
    </row>
    <row r="2292" spans="1:29" x14ac:dyDescent="0.3">
      <c r="A2292" t="s">
        <v>28</v>
      </c>
      <c r="B2292" t="s">
        <v>29</v>
      </c>
      <c r="C2292" t="s">
        <v>157</v>
      </c>
      <c r="D2292" t="s">
        <v>560</v>
      </c>
      <c r="E2292" t="s">
        <v>46</v>
      </c>
      <c r="F2292" t="s">
        <v>33</v>
      </c>
      <c r="G2292">
        <v>73</v>
      </c>
      <c r="H2292">
        <v>427298</v>
      </c>
      <c r="I2292" t="s">
        <v>34</v>
      </c>
      <c r="J2292" s="3">
        <v>43991</v>
      </c>
      <c r="K2292">
        <v>950</v>
      </c>
      <c r="L2292" t="s">
        <v>9608</v>
      </c>
      <c r="M2292" t="s">
        <v>108</v>
      </c>
      <c r="N2292" t="s">
        <v>9609</v>
      </c>
      <c r="O2292" t="s">
        <v>9610</v>
      </c>
      <c r="P2292" t="s">
        <v>71</v>
      </c>
      <c r="Q2292">
        <v>3</v>
      </c>
      <c r="R2292" t="s">
        <v>88</v>
      </c>
      <c r="S2292" t="s">
        <v>41</v>
      </c>
      <c r="T2292">
        <v>75113</v>
      </c>
      <c r="U2292" s="1">
        <v>45433</v>
      </c>
      <c r="V2292" t="s">
        <v>140</v>
      </c>
      <c r="W2292">
        <v>790253</v>
      </c>
      <c r="X2292" t="s">
        <v>9611</v>
      </c>
      <c r="Y2292">
        <v>994</v>
      </c>
      <c r="Z2292">
        <v>1791</v>
      </c>
      <c r="AA2292">
        <v>8</v>
      </c>
      <c r="AB2292">
        <v>5731.2000000000007</v>
      </c>
      <c r="AC2292">
        <f>Table1_1[[#This Row],[Price]]*Table1_1[[#This Row],[Quantity]]</f>
        <v>14328</v>
      </c>
    </row>
    <row r="2293" spans="1:29" x14ac:dyDescent="0.3">
      <c r="A2293" t="s">
        <v>28</v>
      </c>
      <c r="B2293" t="s">
        <v>29</v>
      </c>
      <c r="C2293" t="s">
        <v>54</v>
      </c>
      <c r="D2293" t="s">
        <v>546</v>
      </c>
      <c r="E2293" t="s">
        <v>46</v>
      </c>
      <c r="F2293" t="s">
        <v>33</v>
      </c>
      <c r="G2293">
        <v>59</v>
      </c>
      <c r="H2293">
        <v>401021</v>
      </c>
      <c r="I2293" t="s">
        <v>34</v>
      </c>
      <c r="J2293" s="3">
        <v>45102</v>
      </c>
      <c r="K2293">
        <v>950</v>
      </c>
      <c r="L2293" t="s">
        <v>9613</v>
      </c>
      <c r="M2293" t="s">
        <v>670</v>
      </c>
      <c r="N2293" t="s">
        <v>9614</v>
      </c>
      <c r="O2293" t="s">
        <v>9615</v>
      </c>
      <c r="P2293" t="s">
        <v>87</v>
      </c>
      <c r="Q2293">
        <v>3</v>
      </c>
      <c r="R2293" t="s">
        <v>88</v>
      </c>
      <c r="S2293" t="s">
        <v>63</v>
      </c>
      <c r="T2293">
        <v>25785</v>
      </c>
      <c r="U2293" s="1">
        <v>45451</v>
      </c>
      <c r="V2293" t="s">
        <v>52</v>
      </c>
      <c r="W2293">
        <v>408799</v>
      </c>
      <c r="X2293" t="s">
        <v>9616</v>
      </c>
      <c r="Y2293">
        <v>372</v>
      </c>
      <c r="Z2293">
        <v>2235</v>
      </c>
      <c r="AA2293">
        <v>5</v>
      </c>
      <c r="AB2293">
        <v>4470</v>
      </c>
      <c r="AC2293">
        <f>Table1_1[[#This Row],[Price]]*Table1_1[[#This Row],[Quantity]]</f>
        <v>11175</v>
      </c>
    </row>
    <row r="2294" spans="1:29" x14ac:dyDescent="0.3">
      <c r="A2294" t="s">
        <v>28</v>
      </c>
      <c r="B2294" t="s">
        <v>29</v>
      </c>
      <c r="C2294" t="s">
        <v>30</v>
      </c>
      <c r="D2294" t="s">
        <v>274</v>
      </c>
      <c r="E2294" t="s">
        <v>32</v>
      </c>
      <c r="F2294" t="s">
        <v>355</v>
      </c>
      <c r="G2294">
        <v>20</v>
      </c>
      <c r="H2294">
        <v>420791</v>
      </c>
      <c r="I2294" t="s">
        <v>34</v>
      </c>
      <c r="J2294" s="3">
        <v>45233</v>
      </c>
      <c r="K2294">
        <v>1000</v>
      </c>
      <c r="L2294" t="s">
        <v>9617</v>
      </c>
      <c r="M2294" t="s">
        <v>2124</v>
      </c>
      <c r="N2294" t="s">
        <v>9618</v>
      </c>
      <c r="O2294" t="s">
        <v>9619</v>
      </c>
      <c r="P2294" t="s">
        <v>39</v>
      </c>
      <c r="Q2294">
        <v>20</v>
      </c>
      <c r="R2294" t="s">
        <v>88</v>
      </c>
      <c r="S2294" t="s">
        <v>79</v>
      </c>
      <c r="T2294">
        <v>21003</v>
      </c>
      <c r="U2294" s="1">
        <v>45527</v>
      </c>
      <c r="V2294" t="s">
        <v>64</v>
      </c>
      <c r="W2294">
        <v>609549</v>
      </c>
      <c r="X2294" t="s">
        <v>9620</v>
      </c>
      <c r="Y2294">
        <v>480</v>
      </c>
      <c r="Z2294">
        <v>1171</v>
      </c>
      <c r="AA2294">
        <v>7</v>
      </c>
      <c r="AB2294">
        <v>3278.8</v>
      </c>
      <c r="AC2294">
        <f>Table1_1[[#This Row],[Price]]*Table1_1[[#This Row],[Quantity]]</f>
        <v>8197</v>
      </c>
    </row>
    <row r="2295" spans="1:29" x14ac:dyDescent="0.3">
      <c r="A2295" t="s">
        <v>28</v>
      </c>
      <c r="B2295" t="s">
        <v>29</v>
      </c>
      <c r="C2295" t="s">
        <v>30</v>
      </c>
      <c r="D2295" t="s">
        <v>82</v>
      </c>
      <c r="E2295" t="s">
        <v>56</v>
      </c>
      <c r="F2295" t="s">
        <v>150</v>
      </c>
      <c r="G2295">
        <v>97</v>
      </c>
      <c r="H2295">
        <v>404338</v>
      </c>
      <c r="I2295" t="s">
        <v>34</v>
      </c>
      <c r="J2295" s="3">
        <v>45283</v>
      </c>
      <c r="K2295">
        <v>1200</v>
      </c>
      <c r="L2295" t="s">
        <v>9621</v>
      </c>
      <c r="M2295" t="s">
        <v>2054</v>
      </c>
      <c r="N2295" t="s">
        <v>9622</v>
      </c>
      <c r="O2295" t="s">
        <v>9623</v>
      </c>
      <c r="P2295" t="s">
        <v>71</v>
      </c>
      <c r="Q2295">
        <v>16</v>
      </c>
      <c r="R2295" t="s">
        <v>40</v>
      </c>
      <c r="S2295" t="s">
        <v>41</v>
      </c>
      <c r="T2295">
        <v>35038</v>
      </c>
      <c r="U2295" s="1">
        <v>45561</v>
      </c>
      <c r="V2295" t="s">
        <v>180</v>
      </c>
      <c r="W2295">
        <v>354400</v>
      </c>
      <c r="X2295" t="s">
        <v>9624</v>
      </c>
      <c r="Y2295">
        <v>227</v>
      </c>
      <c r="Z2295">
        <v>1786</v>
      </c>
      <c r="AA2295">
        <v>2</v>
      </c>
      <c r="AB2295">
        <v>1428.8000000000002</v>
      </c>
      <c r="AC2295">
        <f>Table1_1[[#This Row],[Price]]*Table1_1[[#This Row],[Quantity]]</f>
        <v>3572</v>
      </c>
    </row>
    <row r="2296" spans="1:29" x14ac:dyDescent="0.3">
      <c r="A2296" t="s">
        <v>28</v>
      </c>
      <c r="B2296" t="s">
        <v>29</v>
      </c>
      <c r="C2296" t="s">
        <v>66</v>
      </c>
      <c r="D2296" t="s">
        <v>467</v>
      </c>
      <c r="E2296" t="s">
        <v>46</v>
      </c>
      <c r="F2296" t="s">
        <v>175</v>
      </c>
      <c r="G2296">
        <v>100</v>
      </c>
      <c r="H2296">
        <v>433070</v>
      </c>
      <c r="I2296" t="s">
        <v>34</v>
      </c>
      <c r="J2296" s="3">
        <v>43839</v>
      </c>
      <c r="K2296">
        <v>1200</v>
      </c>
      <c r="L2296" t="s">
        <v>9626</v>
      </c>
      <c r="M2296" t="s">
        <v>165</v>
      </c>
      <c r="N2296" t="s">
        <v>9627</v>
      </c>
      <c r="O2296" t="s">
        <v>9628</v>
      </c>
      <c r="P2296" t="s">
        <v>39</v>
      </c>
      <c r="Q2296">
        <v>19</v>
      </c>
      <c r="R2296" t="s">
        <v>40</v>
      </c>
      <c r="S2296" t="s">
        <v>63</v>
      </c>
      <c r="T2296">
        <v>78922</v>
      </c>
      <c r="U2296" s="1">
        <v>45540</v>
      </c>
      <c r="V2296" t="s">
        <v>180</v>
      </c>
      <c r="W2296">
        <v>318647</v>
      </c>
      <c r="X2296" t="s">
        <v>9629</v>
      </c>
      <c r="Y2296">
        <v>561</v>
      </c>
      <c r="Z2296">
        <v>1269</v>
      </c>
      <c r="AA2296">
        <v>7</v>
      </c>
      <c r="AB2296">
        <v>3553.2000000000003</v>
      </c>
      <c r="AC2296">
        <f>Table1_1[[#This Row],[Price]]*Table1_1[[#This Row],[Quantity]]</f>
        <v>8883</v>
      </c>
    </row>
    <row r="2297" spans="1:29" x14ac:dyDescent="0.3">
      <c r="A2297" t="s">
        <v>28</v>
      </c>
      <c r="B2297" t="s">
        <v>29</v>
      </c>
      <c r="C2297" t="s">
        <v>193</v>
      </c>
      <c r="D2297" t="s">
        <v>187</v>
      </c>
      <c r="E2297" t="s">
        <v>46</v>
      </c>
      <c r="F2297" t="s">
        <v>135</v>
      </c>
      <c r="G2297">
        <v>27</v>
      </c>
      <c r="H2297">
        <v>418634</v>
      </c>
      <c r="I2297" t="s">
        <v>34</v>
      </c>
      <c r="J2297" s="3">
        <v>44483</v>
      </c>
      <c r="K2297">
        <v>1200</v>
      </c>
      <c r="L2297" t="s">
        <v>9631</v>
      </c>
      <c r="M2297" t="s">
        <v>1048</v>
      </c>
      <c r="N2297" t="s">
        <v>9632</v>
      </c>
      <c r="O2297" t="s">
        <v>9633</v>
      </c>
      <c r="P2297" t="s">
        <v>39</v>
      </c>
      <c r="Q2297">
        <v>6</v>
      </c>
      <c r="R2297" t="s">
        <v>40</v>
      </c>
      <c r="S2297" t="s">
        <v>79</v>
      </c>
      <c r="T2297">
        <v>56612</v>
      </c>
      <c r="U2297" s="1">
        <v>45324</v>
      </c>
      <c r="V2297" t="s">
        <v>119</v>
      </c>
      <c r="W2297">
        <v>661556</v>
      </c>
      <c r="X2297" t="s">
        <v>9634</v>
      </c>
      <c r="Y2297">
        <v>991</v>
      </c>
      <c r="Z2297">
        <v>576</v>
      </c>
      <c r="AA2297">
        <v>2</v>
      </c>
      <c r="AB2297">
        <v>460.8</v>
      </c>
      <c r="AC2297">
        <f>Table1_1[[#This Row],[Price]]*Table1_1[[#This Row],[Quantity]]</f>
        <v>1152</v>
      </c>
    </row>
    <row r="2298" spans="1:29" x14ac:dyDescent="0.3">
      <c r="A2298" t="s">
        <v>28</v>
      </c>
      <c r="B2298" t="s">
        <v>29</v>
      </c>
      <c r="C2298" t="s">
        <v>148</v>
      </c>
      <c r="D2298" t="s">
        <v>317</v>
      </c>
      <c r="E2298" t="s">
        <v>56</v>
      </c>
      <c r="F2298" t="s">
        <v>135</v>
      </c>
      <c r="G2298">
        <v>85</v>
      </c>
      <c r="H2298">
        <v>422180</v>
      </c>
      <c r="I2298" t="s">
        <v>34</v>
      </c>
      <c r="J2298" s="3">
        <v>45160</v>
      </c>
      <c r="K2298">
        <v>1000</v>
      </c>
      <c r="L2298" t="s">
        <v>9635</v>
      </c>
      <c r="M2298" t="s">
        <v>263</v>
      </c>
      <c r="N2298" t="s">
        <v>9636</v>
      </c>
      <c r="O2298" t="s">
        <v>9637</v>
      </c>
      <c r="P2298" t="s">
        <v>51</v>
      </c>
      <c r="Q2298">
        <v>10</v>
      </c>
      <c r="R2298" t="s">
        <v>40</v>
      </c>
      <c r="S2298" t="s">
        <v>41</v>
      </c>
      <c r="T2298">
        <v>39679</v>
      </c>
      <c r="U2298" s="1">
        <v>45553</v>
      </c>
      <c r="V2298" t="s">
        <v>180</v>
      </c>
      <c r="W2298">
        <v>916145</v>
      </c>
      <c r="X2298" t="s">
        <v>9638</v>
      </c>
      <c r="Y2298">
        <v>210</v>
      </c>
      <c r="Z2298">
        <v>506</v>
      </c>
      <c r="AA2298">
        <v>6</v>
      </c>
      <c r="AB2298">
        <v>1214.4000000000001</v>
      </c>
      <c r="AC2298">
        <f>Table1_1[[#This Row],[Price]]*Table1_1[[#This Row],[Quantity]]</f>
        <v>3036</v>
      </c>
    </row>
    <row r="2299" spans="1:29" x14ac:dyDescent="0.3">
      <c r="A2299" t="s">
        <v>28</v>
      </c>
      <c r="B2299" t="s">
        <v>29</v>
      </c>
      <c r="C2299" t="s">
        <v>148</v>
      </c>
      <c r="D2299" t="s">
        <v>254</v>
      </c>
      <c r="E2299" t="s">
        <v>46</v>
      </c>
      <c r="F2299" t="s">
        <v>33</v>
      </c>
      <c r="G2299">
        <v>37</v>
      </c>
      <c r="H2299">
        <v>426855</v>
      </c>
      <c r="I2299" t="s">
        <v>34</v>
      </c>
      <c r="J2299" s="3">
        <v>44500</v>
      </c>
      <c r="K2299">
        <v>1100</v>
      </c>
      <c r="L2299" t="s">
        <v>9639</v>
      </c>
      <c r="M2299" t="s">
        <v>542</v>
      </c>
      <c r="N2299" t="s">
        <v>9640</v>
      </c>
      <c r="O2299" t="s">
        <v>9641</v>
      </c>
      <c r="P2299" t="s">
        <v>71</v>
      </c>
      <c r="Q2299">
        <v>19</v>
      </c>
      <c r="R2299" t="s">
        <v>40</v>
      </c>
      <c r="S2299" t="s">
        <v>63</v>
      </c>
      <c r="T2299">
        <v>85011</v>
      </c>
      <c r="U2299" s="1">
        <v>45386</v>
      </c>
      <c r="V2299" t="s">
        <v>80</v>
      </c>
      <c r="W2299">
        <v>168300</v>
      </c>
      <c r="X2299" t="s">
        <v>9642</v>
      </c>
      <c r="Y2299">
        <v>992</v>
      </c>
      <c r="Z2299">
        <v>1199</v>
      </c>
      <c r="AA2299">
        <v>8</v>
      </c>
      <c r="AB2299">
        <v>3836.8</v>
      </c>
      <c r="AC2299">
        <f>Table1_1[[#This Row],[Price]]*Table1_1[[#This Row],[Quantity]]</f>
        <v>9592</v>
      </c>
    </row>
    <row r="2300" spans="1:29" x14ac:dyDescent="0.3">
      <c r="A2300" t="s">
        <v>28</v>
      </c>
      <c r="B2300" t="s">
        <v>29</v>
      </c>
      <c r="C2300" t="s">
        <v>30</v>
      </c>
      <c r="D2300" t="s">
        <v>82</v>
      </c>
      <c r="E2300" t="s">
        <v>56</v>
      </c>
      <c r="F2300" t="s">
        <v>33</v>
      </c>
      <c r="G2300">
        <v>58</v>
      </c>
      <c r="H2300">
        <v>424776</v>
      </c>
      <c r="I2300" t="s">
        <v>34</v>
      </c>
      <c r="J2300" s="3">
        <v>44447</v>
      </c>
      <c r="K2300">
        <v>1200</v>
      </c>
      <c r="L2300" t="s">
        <v>9643</v>
      </c>
      <c r="M2300" t="s">
        <v>232</v>
      </c>
      <c r="N2300" t="s">
        <v>9644</v>
      </c>
      <c r="O2300" t="s">
        <v>9645</v>
      </c>
      <c r="P2300" t="s">
        <v>39</v>
      </c>
      <c r="Q2300">
        <v>11</v>
      </c>
      <c r="R2300" t="s">
        <v>40</v>
      </c>
      <c r="S2300" t="s">
        <v>41</v>
      </c>
      <c r="T2300">
        <v>21698</v>
      </c>
      <c r="U2300" s="1">
        <v>45564</v>
      </c>
      <c r="V2300" t="s">
        <v>180</v>
      </c>
      <c r="W2300">
        <v>187561</v>
      </c>
      <c r="X2300" t="s">
        <v>9646</v>
      </c>
      <c r="Y2300">
        <v>901</v>
      </c>
      <c r="Z2300">
        <v>1779</v>
      </c>
      <c r="AA2300">
        <v>3</v>
      </c>
      <c r="AB2300">
        <v>2134.8000000000002</v>
      </c>
      <c r="AC2300">
        <f>Table1_1[[#This Row],[Price]]*Table1_1[[#This Row],[Quantity]]</f>
        <v>5337</v>
      </c>
    </row>
    <row r="2301" spans="1:29" x14ac:dyDescent="0.3">
      <c r="A2301" t="s">
        <v>28</v>
      </c>
      <c r="B2301" t="s">
        <v>29</v>
      </c>
      <c r="C2301" t="s">
        <v>30</v>
      </c>
      <c r="D2301" t="s">
        <v>45</v>
      </c>
      <c r="E2301" t="s">
        <v>56</v>
      </c>
      <c r="F2301" t="s">
        <v>47</v>
      </c>
      <c r="G2301">
        <v>91</v>
      </c>
      <c r="H2301">
        <v>414901</v>
      </c>
      <c r="I2301" t="s">
        <v>58</v>
      </c>
      <c r="J2301" s="3">
        <v>44995</v>
      </c>
      <c r="K2301">
        <v>1100</v>
      </c>
      <c r="L2301" t="s">
        <v>9647</v>
      </c>
      <c r="M2301" t="s">
        <v>1058</v>
      </c>
      <c r="N2301" t="s">
        <v>9648</v>
      </c>
      <c r="O2301" t="s">
        <v>9649</v>
      </c>
      <c r="P2301" t="s">
        <v>71</v>
      </c>
      <c r="Q2301">
        <v>14</v>
      </c>
      <c r="R2301" t="s">
        <v>88</v>
      </c>
      <c r="S2301" t="s">
        <v>41</v>
      </c>
      <c r="T2301">
        <v>15943</v>
      </c>
      <c r="U2301" s="1">
        <v>45463</v>
      </c>
      <c r="V2301" t="s">
        <v>52</v>
      </c>
      <c r="W2301">
        <v>628004</v>
      </c>
      <c r="X2301" t="s">
        <v>9650</v>
      </c>
      <c r="Y2301">
        <v>963</v>
      </c>
      <c r="Z2301">
        <v>2681</v>
      </c>
      <c r="AA2301">
        <v>1</v>
      </c>
      <c r="AB2301">
        <v>1072.4000000000001</v>
      </c>
      <c r="AC2301">
        <f>Table1_1[[#This Row],[Price]]*Table1_1[[#This Row],[Quantity]]</f>
        <v>2681</v>
      </c>
    </row>
    <row r="2302" spans="1:29" x14ac:dyDescent="0.3">
      <c r="A2302" t="s">
        <v>28</v>
      </c>
      <c r="B2302" t="s">
        <v>29</v>
      </c>
      <c r="C2302" t="s">
        <v>66</v>
      </c>
      <c r="D2302" t="s">
        <v>74</v>
      </c>
      <c r="E2302" t="s">
        <v>46</v>
      </c>
      <c r="F2302" t="s">
        <v>47</v>
      </c>
      <c r="G2302">
        <v>16</v>
      </c>
      <c r="H2302">
        <v>433165</v>
      </c>
      <c r="I2302" t="s">
        <v>34</v>
      </c>
      <c r="J2302" s="3">
        <v>44663</v>
      </c>
      <c r="K2302">
        <v>1400</v>
      </c>
      <c r="L2302" t="s">
        <v>9651</v>
      </c>
      <c r="M2302" t="s">
        <v>487</v>
      </c>
      <c r="N2302" t="s">
        <v>9652</v>
      </c>
      <c r="O2302" t="s">
        <v>9653</v>
      </c>
      <c r="P2302" t="s">
        <v>71</v>
      </c>
      <c r="Q2302">
        <v>19</v>
      </c>
      <c r="R2302" t="s">
        <v>88</v>
      </c>
      <c r="S2302" t="s">
        <v>79</v>
      </c>
      <c r="T2302">
        <v>51993</v>
      </c>
      <c r="U2302" s="1">
        <v>45373</v>
      </c>
      <c r="V2302" t="s">
        <v>72</v>
      </c>
      <c r="W2302">
        <v>639646</v>
      </c>
      <c r="X2302" t="s">
        <v>9654</v>
      </c>
      <c r="Y2302">
        <v>315</v>
      </c>
      <c r="Z2302">
        <v>1614</v>
      </c>
      <c r="AA2302">
        <v>6</v>
      </c>
      <c r="AB2302">
        <v>3873.6000000000004</v>
      </c>
      <c r="AC2302">
        <f>Table1_1[[#This Row],[Price]]*Table1_1[[#This Row],[Quantity]]</f>
        <v>9684</v>
      </c>
    </row>
    <row r="2303" spans="1:29" x14ac:dyDescent="0.3">
      <c r="A2303" t="s">
        <v>28</v>
      </c>
      <c r="B2303" t="s">
        <v>29</v>
      </c>
      <c r="C2303" t="s">
        <v>30</v>
      </c>
      <c r="D2303" t="s">
        <v>142</v>
      </c>
      <c r="E2303" t="s">
        <v>46</v>
      </c>
      <c r="F2303" t="s">
        <v>83</v>
      </c>
      <c r="G2303">
        <v>84</v>
      </c>
      <c r="H2303">
        <v>410833</v>
      </c>
      <c r="I2303" t="s">
        <v>58</v>
      </c>
      <c r="J2303" s="3">
        <v>44598</v>
      </c>
      <c r="K2303">
        <v>1000</v>
      </c>
      <c r="L2303" t="s">
        <v>9656</v>
      </c>
      <c r="M2303" t="s">
        <v>256</v>
      </c>
      <c r="N2303" t="s">
        <v>9657</v>
      </c>
      <c r="O2303" t="s">
        <v>9658</v>
      </c>
      <c r="P2303" t="s">
        <v>87</v>
      </c>
      <c r="Q2303">
        <v>8</v>
      </c>
      <c r="R2303" t="s">
        <v>88</v>
      </c>
      <c r="S2303" t="s">
        <v>118</v>
      </c>
      <c r="T2303">
        <v>81639</v>
      </c>
      <c r="U2303" s="1">
        <v>45421</v>
      </c>
      <c r="V2303" t="s">
        <v>140</v>
      </c>
      <c r="W2303">
        <v>100616</v>
      </c>
      <c r="X2303" t="s">
        <v>9659</v>
      </c>
      <c r="Y2303">
        <v>629</v>
      </c>
      <c r="Z2303">
        <v>2289</v>
      </c>
      <c r="AA2303">
        <v>5</v>
      </c>
      <c r="AB2303">
        <v>4578</v>
      </c>
      <c r="AC2303">
        <f>Table1_1[[#This Row],[Price]]*Table1_1[[#This Row],[Quantity]]</f>
        <v>11445</v>
      </c>
    </row>
    <row r="2304" spans="1:29" x14ac:dyDescent="0.3">
      <c r="A2304" t="s">
        <v>28</v>
      </c>
      <c r="B2304" t="s">
        <v>29</v>
      </c>
      <c r="C2304" t="s">
        <v>30</v>
      </c>
      <c r="D2304" t="s">
        <v>105</v>
      </c>
      <c r="E2304" t="s">
        <v>56</v>
      </c>
      <c r="F2304" t="s">
        <v>113</v>
      </c>
      <c r="G2304">
        <v>17</v>
      </c>
      <c r="H2304">
        <v>432449</v>
      </c>
      <c r="I2304" t="s">
        <v>58</v>
      </c>
      <c r="J2304" s="3">
        <v>43965</v>
      </c>
      <c r="K2304">
        <v>800</v>
      </c>
      <c r="L2304" t="s">
        <v>9660</v>
      </c>
      <c r="M2304" t="s">
        <v>36</v>
      </c>
      <c r="N2304" t="s">
        <v>9661</v>
      </c>
      <c r="O2304" t="s">
        <v>9662</v>
      </c>
      <c r="P2304" t="s">
        <v>51</v>
      </c>
      <c r="Q2304">
        <v>19</v>
      </c>
      <c r="R2304" t="s">
        <v>40</v>
      </c>
      <c r="S2304" t="s">
        <v>118</v>
      </c>
      <c r="T2304">
        <v>60271</v>
      </c>
      <c r="U2304" s="1">
        <v>45385</v>
      </c>
      <c r="V2304" t="s">
        <v>80</v>
      </c>
      <c r="W2304">
        <v>938397</v>
      </c>
      <c r="X2304" t="s">
        <v>9663</v>
      </c>
      <c r="Y2304">
        <v>986</v>
      </c>
      <c r="Z2304">
        <v>2309</v>
      </c>
      <c r="AA2304">
        <v>7</v>
      </c>
      <c r="AB2304">
        <v>6465.2000000000007</v>
      </c>
      <c r="AC2304">
        <f>Table1_1[[#This Row],[Price]]*Table1_1[[#This Row],[Quantity]]</f>
        <v>16163</v>
      </c>
    </row>
    <row r="2305" spans="1:29" x14ac:dyDescent="0.3">
      <c r="A2305" t="s">
        <v>28</v>
      </c>
      <c r="B2305" t="s">
        <v>29</v>
      </c>
      <c r="C2305" t="s">
        <v>66</v>
      </c>
      <c r="D2305" t="s">
        <v>467</v>
      </c>
      <c r="E2305" t="s">
        <v>56</v>
      </c>
      <c r="F2305" t="s">
        <v>83</v>
      </c>
      <c r="G2305">
        <v>6</v>
      </c>
      <c r="H2305">
        <v>406722</v>
      </c>
      <c r="I2305" t="s">
        <v>34</v>
      </c>
      <c r="J2305" s="3">
        <v>44552</v>
      </c>
      <c r="K2305">
        <v>1200</v>
      </c>
      <c r="L2305" t="s">
        <v>9665</v>
      </c>
      <c r="M2305" t="s">
        <v>152</v>
      </c>
      <c r="N2305" t="s">
        <v>9666</v>
      </c>
      <c r="O2305" t="s">
        <v>9667</v>
      </c>
      <c r="P2305" t="s">
        <v>71</v>
      </c>
      <c r="Q2305">
        <v>10</v>
      </c>
      <c r="R2305" t="s">
        <v>40</v>
      </c>
      <c r="S2305" t="s">
        <v>63</v>
      </c>
      <c r="T2305">
        <v>15586</v>
      </c>
      <c r="U2305" s="1">
        <v>45484</v>
      </c>
      <c r="V2305" t="s">
        <v>126</v>
      </c>
      <c r="W2305">
        <v>288196</v>
      </c>
      <c r="X2305" t="s">
        <v>9668</v>
      </c>
      <c r="Y2305">
        <v>369</v>
      </c>
      <c r="Z2305">
        <v>997</v>
      </c>
      <c r="AA2305">
        <v>8</v>
      </c>
      <c r="AB2305">
        <v>3190.4</v>
      </c>
      <c r="AC2305">
        <f>Table1_1[[#This Row],[Price]]*Table1_1[[#This Row],[Quantity]]</f>
        <v>7976</v>
      </c>
    </row>
    <row r="2306" spans="1:29" x14ac:dyDescent="0.3">
      <c r="A2306" t="s">
        <v>28</v>
      </c>
      <c r="B2306" t="s">
        <v>29</v>
      </c>
      <c r="C2306" t="s">
        <v>44</v>
      </c>
      <c r="D2306" t="s">
        <v>637</v>
      </c>
      <c r="E2306" t="s">
        <v>46</v>
      </c>
      <c r="F2306" t="s">
        <v>113</v>
      </c>
      <c r="G2306">
        <v>51</v>
      </c>
      <c r="H2306">
        <v>429484</v>
      </c>
      <c r="I2306" t="s">
        <v>34</v>
      </c>
      <c r="J2306" s="3">
        <v>44602</v>
      </c>
      <c r="K2306">
        <v>1300</v>
      </c>
      <c r="L2306" t="s">
        <v>9669</v>
      </c>
      <c r="M2306" t="s">
        <v>60</v>
      </c>
      <c r="N2306" t="s">
        <v>9670</v>
      </c>
      <c r="O2306">
        <v>-7793</v>
      </c>
      <c r="P2306" t="s">
        <v>87</v>
      </c>
      <c r="Q2306">
        <v>6</v>
      </c>
      <c r="R2306" t="s">
        <v>88</v>
      </c>
      <c r="S2306" t="s">
        <v>118</v>
      </c>
      <c r="T2306">
        <v>68794</v>
      </c>
      <c r="U2306" s="1">
        <v>45373</v>
      </c>
      <c r="V2306" t="s">
        <v>72</v>
      </c>
      <c r="W2306">
        <v>697503</v>
      </c>
      <c r="X2306" t="s">
        <v>9671</v>
      </c>
      <c r="Y2306">
        <v>618</v>
      </c>
      <c r="Z2306">
        <v>2714</v>
      </c>
      <c r="AA2306">
        <v>4</v>
      </c>
      <c r="AB2306">
        <v>4342.4000000000015</v>
      </c>
      <c r="AC2306">
        <f>Table1_1[[#This Row],[Price]]*Table1_1[[#This Row],[Quantity]]</f>
        <v>10856</v>
      </c>
    </row>
    <row r="2307" spans="1:29" x14ac:dyDescent="0.3">
      <c r="A2307" t="s">
        <v>28</v>
      </c>
      <c r="B2307" t="s">
        <v>29</v>
      </c>
      <c r="C2307" t="s">
        <v>193</v>
      </c>
      <c r="D2307" t="s">
        <v>134</v>
      </c>
      <c r="E2307" t="s">
        <v>32</v>
      </c>
      <c r="F2307" t="s">
        <v>106</v>
      </c>
      <c r="G2307">
        <v>29</v>
      </c>
      <c r="H2307">
        <v>415104</v>
      </c>
      <c r="I2307" t="s">
        <v>58</v>
      </c>
      <c r="J2307" s="3">
        <v>44537</v>
      </c>
      <c r="K2307">
        <v>1300</v>
      </c>
      <c r="L2307" t="s">
        <v>9673</v>
      </c>
      <c r="M2307" t="s">
        <v>1048</v>
      </c>
      <c r="N2307" t="s">
        <v>9674</v>
      </c>
      <c r="O2307" t="s">
        <v>9675</v>
      </c>
      <c r="P2307" t="s">
        <v>71</v>
      </c>
      <c r="Q2307">
        <v>9</v>
      </c>
      <c r="R2307" t="s">
        <v>88</v>
      </c>
      <c r="S2307" t="s">
        <v>41</v>
      </c>
      <c r="T2307">
        <v>67606</v>
      </c>
      <c r="U2307" s="1">
        <v>45518</v>
      </c>
      <c r="V2307" t="s">
        <v>64</v>
      </c>
      <c r="W2307">
        <v>107190</v>
      </c>
      <c r="X2307" t="s">
        <v>9676</v>
      </c>
      <c r="Y2307">
        <v>374</v>
      </c>
      <c r="Z2307">
        <v>1616</v>
      </c>
      <c r="AA2307">
        <v>1</v>
      </c>
      <c r="AB2307">
        <v>646.40000000000009</v>
      </c>
      <c r="AC2307">
        <f>Table1_1[[#This Row],[Price]]*Table1_1[[#This Row],[Quantity]]</f>
        <v>1616</v>
      </c>
    </row>
    <row r="2308" spans="1:29" x14ac:dyDescent="0.3">
      <c r="A2308" t="s">
        <v>28</v>
      </c>
      <c r="B2308" t="s">
        <v>29</v>
      </c>
      <c r="C2308" t="s">
        <v>91</v>
      </c>
      <c r="D2308" t="s">
        <v>98</v>
      </c>
      <c r="E2308" t="s">
        <v>46</v>
      </c>
      <c r="F2308" t="s">
        <v>47</v>
      </c>
      <c r="G2308">
        <v>44</v>
      </c>
      <c r="H2308">
        <v>432043</v>
      </c>
      <c r="I2308" t="s">
        <v>34</v>
      </c>
      <c r="J2308" s="3">
        <v>44931</v>
      </c>
      <c r="K2308">
        <v>800</v>
      </c>
      <c r="L2308" t="s">
        <v>9678</v>
      </c>
      <c r="M2308" t="s">
        <v>366</v>
      </c>
      <c r="N2308" t="s">
        <v>9679</v>
      </c>
      <c r="O2308" t="s">
        <v>9680</v>
      </c>
      <c r="P2308" t="s">
        <v>39</v>
      </c>
      <c r="Q2308">
        <v>6</v>
      </c>
      <c r="R2308" t="s">
        <v>40</v>
      </c>
      <c r="S2308" t="s">
        <v>79</v>
      </c>
      <c r="T2308">
        <v>85947</v>
      </c>
      <c r="U2308" s="1">
        <v>45293</v>
      </c>
      <c r="V2308" t="s">
        <v>111</v>
      </c>
      <c r="W2308">
        <v>639348</v>
      </c>
      <c r="X2308" t="s">
        <v>9681</v>
      </c>
      <c r="Y2308">
        <v>403</v>
      </c>
      <c r="Z2308">
        <v>2132</v>
      </c>
      <c r="AA2308">
        <v>8</v>
      </c>
      <c r="AB2308">
        <v>6822.4000000000015</v>
      </c>
      <c r="AC2308">
        <f>Table1_1[[#This Row],[Price]]*Table1_1[[#This Row],[Quantity]]</f>
        <v>17056</v>
      </c>
    </row>
    <row r="2309" spans="1:29" x14ac:dyDescent="0.3">
      <c r="A2309" t="s">
        <v>28</v>
      </c>
      <c r="B2309" t="s">
        <v>29</v>
      </c>
      <c r="C2309" t="s">
        <v>54</v>
      </c>
      <c r="D2309" t="s">
        <v>82</v>
      </c>
      <c r="E2309" t="s">
        <v>56</v>
      </c>
      <c r="F2309" t="s">
        <v>47</v>
      </c>
      <c r="G2309">
        <v>74</v>
      </c>
      <c r="H2309">
        <v>425684</v>
      </c>
      <c r="I2309" t="s">
        <v>34</v>
      </c>
      <c r="J2309" s="3">
        <v>44664</v>
      </c>
      <c r="K2309">
        <v>1000</v>
      </c>
      <c r="L2309" t="s">
        <v>9683</v>
      </c>
      <c r="M2309" t="s">
        <v>417</v>
      </c>
      <c r="N2309" t="s">
        <v>9684</v>
      </c>
      <c r="O2309" t="s">
        <v>9685</v>
      </c>
      <c r="P2309" t="s">
        <v>51</v>
      </c>
      <c r="Q2309">
        <v>11</v>
      </c>
      <c r="R2309" t="s">
        <v>88</v>
      </c>
      <c r="S2309" t="s">
        <v>118</v>
      </c>
      <c r="T2309">
        <v>84260</v>
      </c>
      <c r="U2309" s="1">
        <v>45337</v>
      </c>
      <c r="V2309" t="s">
        <v>119</v>
      </c>
      <c r="W2309">
        <v>249491</v>
      </c>
      <c r="X2309" t="s">
        <v>9686</v>
      </c>
      <c r="Y2309">
        <v>954</v>
      </c>
      <c r="Z2309">
        <v>1538</v>
      </c>
      <c r="AA2309">
        <v>7</v>
      </c>
      <c r="AB2309">
        <v>4306.4000000000015</v>
      </c>
      <c r="AC2309">
        <f>Table1_1[[#This Row],[Price]]*Table1_1[[#This Row],[Quantity]]</f>
        <v>10766</v>
      </c>
    </row>
    <row r="2310" spans="1:29" x14ac:dyDescent="0.3">
      <c r="A2310" t="s">
        <v>28</v>
      </c>
      <c r="B2310" t="s">
        <v>29</v>
      </c>
      <c r="C2310" t="s">
        <v>148</v>
      </c>
      <c r="D2310" t="s">
        <v>237</v>
      </c>
      <c r="E2310" t="s">
        <v>32</v>
      </c>
      <c r="F2310" t="s">
        <v>57</v>
      </c>
      <c r="G2310">
        <v>32</v>
      </c>
      <c r="H2310">
        <v>413645</v>
      </c>
      <c r="I2310" t="s">
        <v>34</v>
      </c>
      <c r="J2310" s="3">
        <v>45256</v>
      </c>
      <c r="K2310">
        <v>1300</v>
      </c>
      <c r="L2310" t="s">
        <v>9688</v>
      </c>
      <c r="M2310" t="s">
        <v>428</v>
      </c>
      <c r="N2310" t="s">
        <v>9689</v>
      </c>
      <c r="O2310" t="s">
        <v>9690</v>
      </c>
      <c r="P2310" t="s">
        <v>51</v>
      </c>
      <c r="Q2310">
        <v>4</v>
      </c>
      <c r="R2310" t="s">
        <v>88</v>
      </c>
      <c r="S2310" t="s">
        <v>79</v>
      </c>
      <c r="T2310">
        <v>35426</v>
      </c>
      <c r="U2310" s="1">
        <v>45564</v>
      </c>
      <c r="V2310" t="s">
        <v>180</v>
      </c>
      <c r="W2310">
        <v>285356</v>
      </c>
      <c r="X2310" t="s">
        <v>9691</v>
      </c>
      <c r="Y2310">
        <v>959</v>
      </c>
      <c r="Z2310">
        <v>1503</v>
      </c>
      <c r="AA2310">
        <v>7</v>
      </c>
      <c r="AB2310">
        <v>4208.4000000000015</v>
      </c>
      <c r="AC2310">
        <f>Table1_1[[#This Row],[Price]]*Table1_1[[#This Row],[Quantity]]</f>
        <v>10521</v>
      </c>
    </row>
    <row r="2311" spans="1:29" x14ac:dyDescent="0.3">
      <c r="A2311" t="s">
        <v>28</v>
      </c>
      <c r="B2311" t="s">
        <v>29</v>
      </c>
      <c r="C2311" t="s">
        <v>54</v>
      </c>
      <c r="D2311" t="s">
        <v>546</v>
      </c>
      <c r="E2311" t="s">
        <v>56</v>
      </c>
      <c r="F2311" t="s">
        <v>47</v>
      </c>
      <c r="G2311">
        <v>68</v>
      </c>
      <c r="H2311">
        <v>412947</v>
      </c>
      <c r="I2311" t="s">
        <v>58</v>
      </c>
      <c r="J2311" s="3">
        <v>44660</v>
      </c>
      <c r="K2311">
        <v>1000</v>
      </c>
      <c r="L2311" t="s">
        <v>9693</v>
      </c>
      <c r="M2311" t="s">
        <v>189</v>
      </c>
      <c r="N2311" t="s">
        <v>9694</v>
      </c>
      <c r="O2311" t="s">
        <v>9695</v>
      </c>
      <c r="P2311" t="s">
        <v>71</v>
      </c>
      <c r="Q2311">
        <v>7</v>
      </c>
      <c r="R2311" t="s">
        <v>88</v>
      </c>
      <c r="S2311" t="s">
        <v>118</v>
      </c>
      <c r="T2311">
        <v>79922</v>
      </c>
      <c r="U2311" s="1">
        <v>45410</v>
      </c>
      <c r="V2311" t="s">
        <v>80</v>
      </c>
      <c r="W2311">
        <v>944967</v>
      </c>
      <c r="X2311" t="s">
        <v>9696</v>
      </c>
      <c r="Y2311">
        <v>799</v>
      </c>
      <c r="Z2311">
        <v>2502</v>
      </c>
      <c r="AA2311">
        <v>6</v>
      </c>
      <c r="AB2311">
        <v>6004.8</v>
      </c>
      <c r="AC2311">
        <f>Table1_1[[#This Row],[Price]]*Table1_1[[#This Row],[Quantity]]</f>
        <v>15012</v>
      </c>
    </row>
    <row r="2312" spans="1:29" x14ac:dyDescent="0.3">
      <c r="A2312" t="s">
        <v>28</v>
      </c>
      <c r="B2312" t="s">
        <v>29</v>
      </c>
      <c r="C2312" t="s">
        <v>54</v>
      </c>
      <c r="D2312" t="s">
        <v>134</v>
      </c>
      <c r="E2312" t="s">
        <v>32</v>
      </c>
      <c r="F2312" t="s">
        <v>175</v>
      </c>
      <c r="G2312">
        <v>52</v>
      </c>
      <c r="H2312">
        <v>426712</v>
      </c>
      <c r="I2312" t="s">
        <v>34</v>
      </c>
      <c r="J2312" s="3">
        <v>43929</v>
      </c>
      <c r="K2312">
        <v>1300</v>
      </c>
      <c r="L2312" t="s">
        <v>9697</v>
      </c>
      <c r="M2312" t="s">
        <v>189</v>
      </c>
      <c r="N2312" t="s">
        <v>9698</v>
      </c>
      <c r="O2312" t="s">
        <v>9699</v>
      </c>
      <c r="P2312" t="s">
        <v>71</v>
      </c>
      <c r="Q2312">
        <v>11</v>
      </c>
      <c r="R2312" t="s">
        <v>88</v>
      </c>
      <c r="S2312" t="s">
        <v>118</v>
      </c>
      <c r="T2312">
        <v>12489</v>
      </c>
      <c r="U2312" s="1">
        <v>45584</v>
      </c>
      <c r="V2312" t="s">
        <v>155</v>
      </c>
      <c r="W2312">
        <v>273661</v>
      </c>
      <c r="X2312" t="s">
        <v>9700</v>
      </c>
      <c r="Y2312">
        <v>426</v>
      </c>
      <c r="Z2312">
        <v>2913</v>
      </c>
      <c r="AA2312">
        <v>1</v>
      </c>
      <c r="AB2312">
        <v>1165.2</v>
      </c>
      <c r="AC2312">
        <f>Table1_1[[#This Row],[Price]]*Table1_1[[#This Row],[Quantity]]</f>
        <v>2913</v>
      </c>
    </row>
    <row r="2313" spans="1:29" x14ac:dyDescent="0.3">
      <c r="A2313" t="s">
        <v>28</v>
      </c>
      <c r="B2313" t="s">
        <v>29</v>
      </c>
      <c r="C2313" t="s">
        <v>66</v>
      </c>
      <c r="D2313" t="s">
        <v>546</v>
      </c>
      <c r="E2313" t="s">
        <v>32</v>
      </c>
      <c r="F2313" t="s">
        <v>113</v>
      </c>
      <c r="G2313">
        <v>13</v>
      </c>
      <c r="H2313">
        <v>427827</v>
      </c>
      <c r="I2313" t="s">
        <v>34</v>
      </c>
      <c r="J2313" s="3">
        <v>44475</v>
      </c>
      <c r="K2313">
        <v>1300</v>
      </c>
      <c r="L2313" t="s">
        <v>6184</v>
      </c>
      <c r="M2313" t="s">
        <v>736</v>
      </c>
      <c r="N2313" t="s">
        <v>9701</v>
      </c>
      <c r="O2313" t="s">
        <v>9702</v>
      </c>
      <c r="P2313" t="s">
        <v>71</v>
      </c>
      <c r="Q2313">
        <v>14</v>
      </c>
      <c r="R2313" t="s">
        <v>88</v>
      </c>
      <c r="S2313" t="s">
        <v>118</v>
      </c>
      <c r="T2313">
        <v>55883</v>
      </c>
      <c r="U2313" s="1">
        <v>45472</v>
      </c>
      <c r="V2313" t="s">
        <v>52</v>
      </c>
      <c r="W2313">
        <v>120909</v>
      </c>
      <c r="X2313" t="s">
        <v>9703</v>
      </c>
      <c r="Y2313">
        <v>905</v>
      </c>
      <c r="Z2313">
        <v>1339</v>
      </c>
      <c r="AA2313">
        <v>4</v>
      </c>
      <c r="AB2313">
        <v>2142.4</v>
      </c>
      <c r="AC2313">
        <f>Table1_1[[#This Row],[Price]]*Table1_1[[#This Row],[Quantity]]</f>
        <v>5356</v>
      </c>
    </row>
    <row r="2314" spans="1:29" x14ac:dyDescent="0.3">
      <c r="A2314" t="s">
        <v>28</v>
      </c>
      <c r="B2314" t="s">
        <v>29</v>
      </c>
      <c r="C2314" t="s">
        <v>66</v>
      </c>
      <c r="D2314" t="s">
        <v>349</v>
      </c>
      <c r="E2314" t="s">
        <v>32</v>
      </c>
      <c r="F2314" t="s">
        <v>33</v>
      </c>
      <c r="G2314">
        <v>5</v>
      </c>
      <c r="H2314">
        <v>405877</v>
      </c>
      <c r="I2314" t="s">
        <v>58</v>
      </c>
      <c r="J2314" s="3">
        <v>44161</v>
      </c>
      <c r="K2314">
        <v>1400</v>
      </c>
      <c r="L2314" t="s">
        <v>9704</v>
      </c>
      <c r="M2314" t="s">
        <v>263</v>
      </c>
      <c r="N2314" t="s">
        <v>9705</v>
      </c>
      <c r="O2314">
        <v>2496137156</v>
      </c>
      <c r="P2314" t="s">
        <v>39</v>
      </c>
      <c r="Q2314">
        <v>6</v>
      </c>
      <c r="R2314" t="s">
        <v>40</v>
      </c>
      <c r="S2314" t="s">
        <v>118</v>
      </c>
      <c r="T2314">
        <v>89428</v>
      </c>
      <c r="U2314" s="1">
        <v>45418</v>
      </c>
      <c r="V2314" t="s">
        <v>140</v>
      </c>
      <c r="W2314">
        <v>811668</v>
      </c>
      <c r="X2314" t="s">
        <v>9706</v>
      </c>
      <c r="Y2314">
        <v>280</v>
      </c>
      <c r="Z2314">
        <v>1055</v>
      </c>
      <c r="AA2314">
        <v>6</v>
      </c>
      <c r="AB2314">
        <v>2532</v>
      </c>
      <c r="AC2314">
        <f>Table1_1[[#This Row],[Price]]*Table1_1[[#This Row],[Quantity]]</f>
        <v>6330</v>
      </c>
    </row>
    <row r="2315" spans="1:29" x14ac:dyDescent="0.3">
      <c r="A2315" t="s">
        <v>28</v>
      </c>
      <c r="B2315" t="s">
        <v>29</v>
      </c>
      <c r="C2315" t="s">
        <v>148</v>
      </c>
      <c r="D2315" t="s">
        <v>45</v>
      </c>
      <c r="E2315" t="s">
        <v>46</v>
      </c>
      <c r="F2315" t="s">
        <v>99</v>
      </c>
      <c r="G2315">
        <v>80</v>
      </c>
      <c r="H2315">
        <v>429197</v>
      </c>
      <c r="I2315" t="s">
        <v>58</v>
      </c>
      <c r="J2315" s="3">
        <v>43904</v>
      </c>
      <c r="K2315">
        <v>1200</v>
      </c>
      <c r="L2315" t="s">
        <v>9707</v>
      </c>
      <c r="M2315" t="s">
        <v>747</v>
      </c>
      <c r="N2315" t="s">
        <v>9708</v>
      </c>
      <c r="O2315" t="s">
        <v>9709</v>
      </c>
      <c r="P2315" t="s">
        <v>39</v>
      </c>
      <c r="Q2315">
        <v>14</v>
      </c>
      <c r="R2315" t="s">
        <v>88</v>
      </c>
      <c r="S2315" t="s">
        <v>63</v>
      </c>
      <c r="T2315">
        <v>53432</v>
      </c>
      <c r="U2315" s="1">
        <v>45472</v>
      </c>
      <c r="V2315" t="s">
        <v>52</v>
      </c>
      <c r="W2315">
        <v>449550</v>
      </c>
      <c r="X2315" t="s">
        <v>9710</v>
      </c>
      <c r="Y2315">
        <v>708</v>
      </c>
      <c r="Z2315">
        <v>960</v>
      </c>
      <c r="AA2315">
        <v>2</v>
      </c>
      <c r="AB2315">
        <v>768</v>
      </c>
      <c r="AC2315">
        <f>Table1_1[[#This Row],[Price]]*Table1_1[[#This Row],[Quantity]]</f>
        <v>1920</v>
      </c>
    </row>
    <row r="2316" spans="1:29" x14ac:dyDescent="0.3">
      <c r="A2316" t="s">
        <v>28</v>
      </c>
      <c r="B2316" t="s">
        <v>29</v>
      </c>
      <c r="C2316" t="s">
        <v>193</v>
      </c>
      <c r="D2316" t="s">
        <v>248</v>
      </c>
      <c r="E2316" t="s">
        <v>32</v>
      </c>
      <c r="F2316" t="s">
        <v>33</v>
      </c>
      <c r="G2316">
        <v>53</v>
      </c>
      <c r="H2316">
        <v>413971</v>
      </c>
      <c r="I2316" t="s">
        <v>34</v>
      </c>
      <c r="J2316" s="3">
        <v>44939</v>
      </c>
      <c r="K2316">
        <v>950</v>
      </c>
      <c r="L2316" t="s">
        <v>9711</v>
      </c>
      <c r="M2316" t="s">
        <v>269</v>
      </c>
      <c r="N2316" t="s">
        <v>9712</v>
      </c>
      <c r="O2316" t="s">
        <v>9713</v>
      </c>
      <c r="P2316" t="s">
        <v>71</v>
      </c>
      <c r="Q2316">
        <v>16</v>
      </c>
      <c r="R2316" t="s">
        <v>88</v>
      </c>
      <c r="S2316" t="s">
        <v>118</v>
      </c>
      <c r="T2316">
        <v>15813</v>
      </c>
      <c r="U2316" s="1">
        <v>45543</v>
      </c>
      <c r="V2316" t="s">
        <v>180</v>
      </c>
      <c r="W2316">
        <v>972915</v>
      </c>
      <c r="X2316" t="s">
        <v>9714</v>
      </c>
      <c r="Y2316">
        <v>872</v>
      </c>
      <c r="Z2316">
        <v>1391</v>
      </c>
      <c r="AA2316">
        <v>8</v>
      </c>
      <c r="AB2316">
        <v>4451.2</v>
      </c>
      <c r="AC2316">
        <f>Table1_1[[#This Row],[Price]]*Table1_1[[#This Row],[Quantity]]</f>
        <v>11128</v>
      </c>
    </row>
    <row r="2317" spans="1:29" x14ac:dyDescent="0.3">
      <c r="A2317" t="s">
        <v>28</v>
      </c>
      <c r="B2317" t="s">
        <v>29</v>
      </c>
      <c r="C2317" t="s">
        <v>66</v>
      </c>
      <c r="D2317" t="s">
        <v>149</v>
      </c>
      <c r="E2317" t="s">
        <v>46</v>
      </c>
      <c r="F2317" t="s">
        <v>106</v>
      </c>
      <c r="G2317">
        <v>4</v>
      </c>
      <c r="H2317">
        <v>410618</v>
      </c>
      <c r="I2317" t="s">
        <v>58</v>
      </c>
      <c r="J2317" s="3">
        <v>44947</v>
      </c>
      <c r="K2317">
        <v>1300</v>
      </c>
      <c r="L2317" t="s">
        <v>9715</v>
      </c>
      <c r="M2317" t="s">
        <v>542</v>
      </c>
      <c r="N2317" t="s">
        <v>9716</v>
      </c>
      <c r="O2317" t="s">
        <v>9717</v>
      </c>
      <c r="P2317" t="s">
        <v>71</v>
      </c>
      <c r="Q2317">
        <v>13</v>
      </c>
      <c r="R2317" t="s">
        <v>40</v>
      </c>
      <c r="S2317" t="s">
        <v>118</v>
      </c>
      <c r="T2317">
        <v>27397</v>
      </c>
      <c r="U2317" s="1">
        <v>45455</v>
      </c>
      <c r="V2317" t="s">
        <v>52</v>
      </c>
      <c r="W2317">
        <v>649744</v>
      </c>
      <c r="X2317" t="s">
        <v>9718</v>
      </c>
      <c r="Y2317">
        <v>534</v>
      </c>
      <c r="Z2317">
        <v>1162</v>
      </c>
      <c r="AA2317">
        <v>1</v>
      </c>
      <c r="AB2317">
        <v>464.8</v>
      </c>
      <c r="AC2317">
        <f>Table1_1[[#This Row],[Price]]*Table1_1[[#This Row],[Quantity]]</f>
        <v>1162</v>
      </c>
    </row>
    <row r="2318" spans="1:29" x14ac:dyDescent="0.3">
      <c r="A2318" t="s">
        <v>28</v>
      </c>
      <c r="B2318" t="s">
        <v>29</v>
      </c>
      <c r="C2318" t="s">
        <v>54</v>
      </c>
      <c r="D2318" t="s">
        <v>291</v>
      </c>
      <c r="E2318" t="s">
        <v>32</v>
      </c>
      <c r="F2318" t="s">
        <v>355</v>
      </c>
      <c r="G2318">
        <v>36</v>
      </c>
      <c r="H2318">
        <v>413592</v>
      </c>
      <c r="I2318" t="s">
        <v>58</v>
      </c>
      <c r="J2318" s="3">
        <v>44090</v>
      </c>
      <c r="K2318">
        <v>1000</v>
      </c>
      <c r="L2318" t="s">
        <v>9719</v>
      </c>
      <c r="M2318" t="s">
        <v>394</v>
      </c>
      <c r="N2318" t="s">
        <v>9720</v>
      </c>
      <c r="O2318" t="s">
        <v>9721</v>
      </c>
      <c r="P2318" t="s">
        <v>71</v>
      </c>
      <c r="Q2318">
        <v>16</v>
      </c>
      <c r="R2318" t="s">
        <v>40</v>
      </c>
      <c r="S2318" t="s">
        <v>41</v>
      </c>
      <c r="T2318">
        <v>76770</v>
      </c>
      <c r="U2318" s="1">
        <v>45415</v>
      </c>
      <c r="V2318" t="s">
        <v>140</v>
      </c>
      <c r="W2318">
        <v>165901</v>
      </c>
      <c r="X2318" t="s">
        <v>9722</v>
      </c>
      <c r="Y2318">
        <v>578</v>
      </c>
      <c r="Z2318">
        <v>688</v>
      </c>
      <c r="AA2318">
        <v>2</v>
      </c>
      <c r="AB2318">
        <v>550.4</v>
      </c>
      <c r="AC2318">
        <f>Table1_1[[#This Row],[Price]]*Table1_1[[#This Row],[Quantity]]</f>
        <v>1376</v>
      </c>
    </row>
    <row r="2319" spans="1:29" x14ac:dyDescent="0.3">
      <c r="A2319" t="s">
        <v>28</v>
      </c>
      <c r="B2319" t="s">
        <v>29</v>
      </c>
      <c r="C2319" t="s">
        <v>148</v>
      </c>
      <c r="D2319" t="s">
        <v>220</v>
      </c>
      <c r="E2319" t="s">
        <v>32</v>
      </c>
      <c r="F2319" t="s">
        <v>175</v>
      </c>
      <c r="G2319">
        <v>62</v>
      </c>
      <c r="H2319">
        <v>404490</v>
      </c>
      <c r="I2319" t="s">
        <v>34</v>
      </c>
      <c r="J2319" s="3">
        <v>44340</v>
      </c>
      <c r="K2319">
        <v>1200</v>
      </c>
      <c r="L2319" t="s">
        <v>6215</v>
      </c>
      <c r="M2319" t="s">
        <v>85</v>
      </c>
      <c r="N2319" t="s">
        <v>9723</v>
      </c>
      <c r="O2319" t="s">
        <v>9724</v>
      </c>
      <c r="P2319" t="s">
        <v>39</v>
      </c>
      <c r="Q2319">
        <v>16</v>
      </c>
      <c r="R2319" t="s">
        <v>88</v>
      </c>
      <c r="S2319" t="s">
        <v>118</v>
      </c>
      <c r="T2319">
        <v>31829</v>
      </c>
      <c r="U2319" s="1">
        <v>45413</v>
      </c>
      <c r="V2319" t="s">
        <v>140</v>
      </c>
      <c r="W2319">
        <v>897569</v>
      </c>
      <c r="X2319" t="s">
        <v>9725</v>
      </c>
      <c r="Y2319">
        <v>300</v>
      </c>
      <c r="Z2319">
        <v>2340</v>
      </c>
      <c r="AA2319">
        <v>2</v>
      </c>
      <c r="AB2319">
        <v>1872</v>
      </c>
      <c r="AC2319">
        <f>Table1_1[[#This Row],[Price]]*Table1_1[[#This Row],[Quantity]]</f>
        <v>4680</v>
      </c>
    </row>
    <row r="2320" spans="1:29" x14ac:dyDescent="0.3">
      <c r="A2320" t="s">
        <v>28</v>
      </c>
      <c r="B2320" t="s">
        <v>29</v>
      </c>
      <c r="C2320" t="s">
        <v>44</v>
      </c>
      <c r="D2320" t="s">
        <v>163</v>
      </c>
      <c r="E2320" t="s">
        <v>46</v>
      </c>
      <c r="F2320" t="s">
        <v>106</v>
      </c>
      <c r="G2320">
        <v>5</v>
      </c>
      <c r="H2320">
        <v>419677</v>
      </c>
      <c r="I2320" t="s">
        <v>58</v>
      </c>
      <c r="J2320" s="3">
        <v>44286</v>
      </c>
      <c r="K2320">
        <v>800</v>
      </c>
      <c r="L2320" t="s">
        <v>9726</v>
      </c>
      <c r="M2320" t="s">
        <v>144</v>
      </c>
      <c r="N2320" t="s">
        <v>9727</v>
      </c>
      <c r="O2320">
        <v>-4729</v>
      </c>
      <c r="P2320" t="s">
        <v>39</v>
      </c>
      <c r="Q2320">
        <v>5</v>
      </c>
      <c r="R2320" t="s">
        <v>40</v>
      </c>
      <c r="S2320" t="s">
        <v>79</v>
      </c>
      <c r="T2320">
        <v>10907</v>
      </c>
      <c r="U2320" s="1">
        <v>45346</v>
      </c>
      <c r="V2320" t="s">
        <v>119</v>
      </c>
      <c r="W2320">
        <v>162205</v>
      </c>
      <c r="X2320" t="s">
        <v>9728</v>
      </c>
      <c r="Y2320">
        <v>338</v>
      </c>
      <c r="Z2320">
        <v>1509</v>
      </c>
      <c r="AA2320">
        <v>8</v>
      </c>
      <c r="AB2320">
        <v>4828.8</v>
      </c>
      <c r="AC2320">
        <f>Table1_1[[#This Row],[Price]]*Table1_1[[#This Row],[Quantity]]</f>
        <v>12072</v>
      </c>
    </row>
    <row r="2321" spans="1:29" x14ac:dyDescent="0.3">
      <c r="A2321" t="s">
        <v>28</v>
      </c>
      <c r="B2321" t="s">
        <v>29</v>
      </c>
      <c r="C2321" t="s">
        <v>54</v>
      </c>
      <c r="D2321" t="s">
        <v>45</v>
      </c>
      <c r="E2321" t="s">
        <v>56</v>
      </c>
      <c r="F2321" t="s">
        <v>33</v>
      </c>
      <c r="G2321">
        <v>43</v>
      </c>
      <c r="H2321">
        <v>410726</v>
      </c>
      <c r="I2321" t="s">
        <v>34</v>
      </c>
      <c r="J2321" s="3">
        <v>45298</v>
      </c>
      <c r="K2321">
        <v>800</v>
      </c>
      <c r="L2321" t="s">
        <v>9729</v>
      </c>
      <c r="M2321" t="s">
        <v>189</v>
      </c>
      <c r="N2321" t="s">
        <v>9730</v>
      </c>
      <c r="O2321">
        <v>3040814668</v>
      </c>
      <c r="P2321" t="s">
        <v>51</v>
      </c>
      <c r="Q2321">
        <v>18</v>
      </c>
      <c r="R2321" t="s">
        <v>88</v>
      </c>
      <c r="S2321" t="s">
        <v>118</v>
      </c>
      <c r="T2321">
        <v>70105</v>
      </c>
      <c r="U2321" s="1">
        <v>45581</v>
      </c>
      <c r="V2321" t="s">
        <v>155</v>
      </c>
      <c r="W2321">
        <v>204271</v>
      </c>
      <c r="X2321" t="s">
        <v>7756</v>
      </c>
      <c r="Y2321">
        <v>350</v>
      </c>
      <c r="Z2321">
        <v>1665</v>
      </c>
      <c r="AA2321">
        <v>7</v>
      </c>
      <c r="AB2321">
        <v>4662</v>
      </c>
      <c r="AC2321">
        <f>Table1_1[[#This Row],[Price]]*Table1_1[[#This Row],[Quantity]]</f>
        <v>11655</v>
      </c>
    </row>
    <row r="2322" spans="1:29" x14ac:dyDescent="0.3">
      <c r="A2322" t="s">
        <v>28</v>
      </c>
      <c r="B2322" t="s">
        <v>29</v>
      </c>
      <c r="C2322" t="s">
        <v>91</v>
      </c>
      <c r="D2322" t="s">
        <v>380</v>
      </c>
      <c r="E2322" t="s">
        <v>56</v>
      </c>
      <c r="F2322" t="s">
        <v>175</v>
      </c>
      <c r="G2322">
        <v>71</v>
      </c>
      <c r="H2322">
        <v>427395</v>
      </c>
      <c r="I2322" t="s">
        <v>58</v>
      </c>
      <c r="J2322" s="3">
        <v>43923</v>
      </c>
      <c r="K2322">
        <v>950</v>
      </c>
      <c r="L2322" t="s">
        <v>9731</v>
      </c>
      <c r="M2322" t="s">
        <v>552</v>
      </c>
      <c r="N2322" t="s">
        <v>9732</v>
      </c>
      <c r="O2322" t="s">
        <v>9733</v>
      </c>
      <c r="P2322" t="s">
        <v>39</v>
      </c>
      <c r="Q2322">
        <v>15</v>
      </c>
      <c r="R2322" t="s">
        <v>88</v>
      </c>
      <c r="S2322" t="s">
        <v>79</v>
      </c>
      <c r="T2322">
        <v>83398</v>
      </c>
      <c r="U2322" s="1">
        <v>45463</v>
      </c>
      <c r="V2322" t="s">
        <v>52</v>
      </c>
      <c r="W2322">
        <v>259561</v>
      </c>
      <c r="X2322" t="s">
        <v>9734</v>
      </c>
      <c r="Y2322">
        <v>690</v>
      </c>
      <c r="Z2322">
        <v>1385</v>
      </c>
      <c r="AA2322">
        <v>8</v>
      </c>
      <c r="AB2322">
        <v>4432</v>
      </c>
      <c r="AC2322">
        <f>Table1_1[[#This Row],[Price]]*Table1_1[[#This Row],[Quantity]]</f>
        <v>11080</v>
      </c>
    </row>
    <row r="2323" spans="1:29" x14ac:dyDescent="0.3">
      <c r="A2323" t="s">
        <v>28</v>
      </c>
      <c r="B2323" t="s">
        <v>29</v>
      </c>
      <c r="C2323" t="s">
        <v>157</v>
      </c>
      <c r="D2323" t="s">
        <v>442</v>
      </c>
      <c r="E2323" t="s">
        <v>32</v>
      </c>
      <c r="F2323" t="s">
        <v>355</v>
      </c>
      <c r="G2323">
        <v>93</v>
      </c>
      <c r="H2323">
        <v>402460</v>
      </c>
      <c r="I2323" t="s">
        <v>34</v>
      </c>
      <c r="J2323" s="3">
        <v>44638</v>
      </c>
      <c r="K2323">
        <v>1300</v>
      </c>
      <c r="L2323" t="s">
        <v>9735</v>
      </c>
      <c r="M2323" t="s">
        <v>605</v>
      </c>
      <c r="N2323" t="s">
        <v>9736</v>
      </c>
      <c r="O2323">
        <v>2024210415</v>
      </c>
      <c r="P2323" t="s">
        <v>39</v>
      </c>
      <c r="Q2323">
        <v>14</v>
      </c>
      <c r="R2323" t="s">
        <v>88</v>
      </c>
      <c r="S2323" t="s">
        <v>41</v>
      </c>
      <c r="T2323">
        <v>61573</v>
      </c>
      <c r="U2323" s="1">
        <v>45572</v>
      </c>
      <c r="V2323" t="s">
        <v>155</v>
      </c>
      <c r="W2323">
        <v>168998</v>
      </c>
      <c r="X2323" t="s">
        <v>9737</v>
      </c>
      <c r="Y2323">
        <v>213</v>
      </c>
      <c r="Z2323">
        <v>2433</v>
      </c>
      <c r="AA2323">
        <v>1</v>
      </c>
      <c r="AB2323">
        <v>973.2</v>
      </c>
      <c r="AC2323">
        <f>Table1_1[[#This Row],[Price]]*Table1_1[[#This Row],[Quantity]]</f>
        <v>2433</v>
      </c>
    </row>
    <row r="2324" spans="1:29" x14ac:dyDescent="0.3">
      <c r="A2324" t="s">
        <v>28</v>
      </c>
      <c r="B2324" t="s">
        <v>29</v>
      </c>
      <c r="C2324" t="s">
        <v>30</v>
      </c>
      <c r="D2324" t="s">
        <v>349</v>
      </c>
      <c r="E2324" t="s">
        <v>56</v>
      </c>
      <c r="F2324" t="s">
        <v>150</v>
      </c>
      <c r="G2324">
        <v>47</v>
      </c>
      <c r="H2324">
        <v>435471</v>
      </c>
      <c r="I2324" t="s">
        <v>58</v>
      </c>
      <c r="J2324" s="3">
        <v>44154</v>
      </c>
      <c r="K2324">
        <v>1000</v>
      </c>
      <c r="L2324" t="s">
        <v>9738</v>
      </c>
      <c r="M2324" t="s">
        <v>144</v>
      </c>
      <c r="N2324" t="s">
        <v>9739</v>
      </c>
      <c r="O2324" t="s">
        <v>9740</v>
      </c>
      <c r="P2324" t="s">
        <v>71</v>
      </c>
      <c r="Q2324">
        <v>4</v>
      </c>
      <c r="R2324" t="s">
        <v>40</v>
      </c>
      <c r="S2324" t="s">
        <v>41</v>
      </c>
      <c r="T2324">
        <v>69792</v>
      </c>
      <c r="U2324" s="1">
        <v>45584</v>
      </c>
      <c r="V2324" t="s">
        <v>155</v>
      </c>
      <c r="W2324">
        <v>679784</v>
      </c>
      <c r="X2324" t="s">
        <v>9741</v>
      </c>
      <c r="Y2324">
        <v>560</v>
      </c>
      <c r="Z2324">
        <v>2791</v>
      </c>
      <c r="AA2324">
        <v>3</v>
      </c>
      <c r="AB2324">
        <v>3349.2000000000003</v>
      </c>
      <c r="AC2324">
        <f>Table1_1[[#This Row],[Price]]*Table1_1[[#This Row],[Quantity]]</f>
        <v>8373</v>
      </c>
    </row>
    <row r="2325" spans="1:29" x14ac:dyDescent="0.3">
      <c r="A2325" t="s">
        <v>28</v>
      </c>
      <c r="B2325" t="s">
        <v>29</v>
      </c>
      <c r="C2325" t="s">
        <v>193</v>
      </c>
      <c r="D2325" t="s">
        <v>411</v>
      </c>
      <c r="E2325" t="s">
        <v>56</v>
      </c>
      <c r="F2325" t="s">
        <v>150</v>
      </c>
      <c r="G2325">
        <v>3</v>
      </c>
      <c r="H2325">
        <v>400195</v>
      </c>
      <c r="I2325" t="s">
        <v>58</v>
      </c>
      <c r="J2325" s="3">
        <v>45308</v>
      </c>
      <c r="K2325">
        <v>950</v>
      </c>
      <c r="L2325" t="s">
        <v>1330</v>
      </c>
      <c r="M2325" t="s">
        <v>895</v>
      </c>
      <c r="N2325" t="s">
        <v>9742</v>
      </c>
      <c r="O2325" t="s">
        <v>9743</v>
      </c>
      <c r="P2325" t="s">
        <v>71</v>
      </c>
      <c r="Q2325">
        <v>13</v>
      </c>
      <c r="R2325" t="s">
        <v>88</v>
      </c>
      <c r="S2325" t="s">
        <v>63</v>
      </c>
      <c r="T2325">
        <v>97219</v>
      </c>
      <c r="U2325" s="1">
        <v>45504</v>
      </c>
      <c r="V2325" t="s">
        <v>126</v>
      </c>
      <c r="W2325">
        <v>258329</v>
      </c>
      <c r="X2325" t="s">
        <v>9744</v>
      </c>
      <c r="Y2325">
        <v>711</v>
      </c>
      <c r="Z2325">
        <v>508</v>
      </c>
      <c r="AA2325">
        <v>4</v>
      </c>
      <c r="AB2325">
        <v>812.80000000000007</v>
      </c>
      <c r="AC2325">
        <f>Table1_1[[#This Row],[Price]]*Table1_1[[#This Row],[Quantity]]</f>
        <v>2032</v>
      </c>
    </row>
    <row r="2326" spans="1:29" x14ac:dyDescent="0.3">
      <c r="A2326" t="s">
        <v>28</v>
      </c>
      <c r="B2326" t="s">
        <v>29</v>
      </c>
      <c r="C2326" t="s">
        <v>91</v>
      </c>
      <c r="D2326" t="s">
        <v>149</v>
      </c>
      <c r="E2326" t="s">
        <v>32</v>
      </c>
      <c r="F2326" t="s">
        <v>33</v>
      </c>
      <c r="G2326">
        <v>11</v>
      </c>
      <c r="H2326">
        <v>423249</v>
      </c>
      <c r="I2326" t="s">
        <v>34</v>
      </c>
      <c r="J2326" s="3">
        <v>45481</v>
      </c>
      <c r="K2326">
        <v>1200</v>
      </c>
      <c r="L2326" t="s">
        <v>9746</v>
      </c>
      <c r="M2326" t="s">
        <v>670</v>
      </c>
      <c r="N2326" t="s">
        <v>9747</v>
      </c>
      <c r="O2326" t="s">
        <v>9748</v>
      </c>
      <c r="P2326" t="s">
        <v>39</v>
      </c>
      <c r="Q2326">
        <v>16</v>
      </c>
      <c r="R2326" t="s">
        <v>40</v>
      </c>
      <c r="S2326" t="s">
        <v>79</v>
      </c>
      <c r="T2326">
        <v>97117</v>
      </c>
      <c r="U2326" s="1">
        <v>45492</v>
      </c>
      <c r="V2326" t="s">
        <v>126</v>
      </c>
      <c r="W2326">
        <v>711065</v>
      </c>
      <c r="X2326" t="s">
        <v>9749</v>
      </c>
      <c r="Y2326">
        <v>596</v>
      </c>
      <c r="Z2326">
        <v>2371</v>
      </c>
      <c r="AA2326">
        <v>5</v>
      </c>
      <c r="AB2326">
        <v>4742</v>
      </c>
      <c r="AC2326">
        <f>Table1_1[[#This Row],[Price]]*Table1_1[[#This Row],[Quantity]]</f>
        <v>11855</v>
      </c>
    </row>
    <row r="2327" spans="1:29" x14ac:dyDescent="0.3">
      <c r="A2327" t="s">
        <v>28</v>
      </c>
      <c r="B2327" t="s">
        <v>29</v>
      </c>
      <c r="C2327" t="s">
        <v>148</v>
      </c>
      <c r="D2327" t="s">
        <v>134</v>
      </c>
      <c r="E2327" t="s">
        <v>56</v>
      </c>
      <c r="F2327" t="s">
        <v>175</v>
      </c>
      <c r="G2327">
        <v>80</v>
      </c>
      <c r="H2327">
        <v>404871</v>
      </c>
      <c r="I2327" t="s">
        <v>58</v>
      </c>
      <c r="J2327" s="3">
        <v>44998</v>
      </c>
      <c r="K2327">
        <v>1200</v>
      </c>
      <c r="L2327" t="s">
        <v>4397</v>
      </c>
      <c r="M2327" t="s">
        <v>1460</v>
      </c>
      <c r="N2327" t="s">
        <v>9750</v>
      </c>
      <c r="O2327" t="s">
        <v>9751</v>
      </c>
      <c r="P2327" t="s">
        <v>39</v>
      </c>
      <c r="Q2327">
        <v>4</v>
      </c>
      <c r="R2327" t="s">
        <v>88</v>
      </c>
      <c r="S2327" t="s">
        <v>118</v>
      </c>
      <c r="T2327">
        <v>97542</v>
      </c>
      <c r="U2327" s="1">
        <v>45618</v>
      </c>
      <c r="V2327" t="s">
        <v>42</v>
      </c>
      <c r="W2327">
        <v>240684</v>
      </c>
      <c r="X2327" t="s">
        <v>9752</v>
      </c>
      <c r="Y2327">
        <v>420</v>
      </c>
      <c r="Z2327">
        <v>2749</v>
      </c>
      <c r="AA2327">
        <v>8</v>
      </c>
      <c r="AB2327">
        <v>8796.8000000000011</v>
      </c>
      <c r="AC2327">
        <f>Table1_1[[#This Row],[Price]]*Table1_1[[#This Row],[Quantity]]</f>
        <v>21992</v>
      </c>
    </row>
    <row r="2328" spans="1:29" x14ac:dyDescent="0.3">
      <c r="A2328" t="s">
        <v>28</v>
      </c>
      <c r="B2328" t="s">
        <v>29</v>
      </c>
      <c r="C2328" t="s">
        <v>193</v>
      </c>
      <c r="D2328" t="s">
        <v>254</v>
      </c>
      <c r="E2328" t="s">
        <v>56</v>
      </c>
      <c r="F2328" t="s">
        <v>83</v>
      </c>
      <c r="G2328">
        <v>2</v>
      </c>
      <c r="H2328">
        <v>402305</v>
      </c>
      <c r="I2328" t="s">
        <v>58</v>
      </c>
      <c r="J2328" s="3">
        <v>44228</v>
      </c>
      <c r="K2328">
        <v>1300</v>
      </c>
      <c r="L2328" t="s">
        <v>9753</v>
      </c>
      <c r="M2328" t="s">
        <v>1212</v>
      </c>
      <c r="N2328" t="s">
        <v>9754</v>
      </c>
      <c r="O2328">
        <v>-2911</v>
      </c>
      <c r="P2328" t="s">
        <v>87</v>
      </c>
      <c r="Q2328">
        <v>10</v>
      </c>
      <c r="R2328" t="s">
        <v>40</v>
      </c>
      <c r="S2328" t="s">
        <v>118</v>
      </c>
      <c r="T2328">
        <v>26465</v>
      </c>
      <c r="U2328" s="1">
        <v>45382</v>
      </c>
      <c r="V2328" t="s">
        <v>72</v>
      </c>
      <c r="W2328">
        <v>129358</v>
      </c>
      <c r="X2328" t="s">
        <v>9755</v>
      </c>
      <c r="Y2328">
        <v>577</v>
      </c>
      <c r="Z2328">
        <v>2292</v>
      </c>
      <c r="AA2328">
        <v>3</v>
      </c>
      <c r="AB2328">
        <v>2750.4</v>
      </c>
      <c r="AC2328">
        <f>Table1_1[[#This Row],[Price]]*Table1_1[[#This Row],[Quantity]]</f>
        <v>6876</v>
      </c>
    </row>
    <row r="2329" spans="1:29" x14ac:dyDescent="0.3">
      <c r="A2329" t="s">
        <v>28</v>
      </c>
      <c r="B2329" t="s">
        <v>29</v>
      </c>
      <c r="C2329" t="s">
        <v>30</v>
      </c>
      <c r="D2329" t="s">
        <v>637</v>
      </c>
      <c r="E2329" t="s">
        <v>56</v>
      </c>
      <c r="F2329" t="s">
        <v>33</v>
      </c>
      <c r="G2329">
        <v>20</v>
      </c>
      <c r="H2329">
        <v>410017</v>
      </c>
      <c r="I2329" t="s">
        <v>58</v>
      </c>
      <c r="J2329" s="3">
        <v>45553</v>
      </c>
      <c r="K2329">
        <v>950</v>
      </c>
      <c r="L2329" t="s">
        <v>9756</v>
      </c>
      <c r="M2329" t="s">
        <v>222</v>
      </c>
      <c r="N2329" t="s">
        <v>9757</v>
      </c>
      <c r="O2329" t="s">
        <v>9758</v>
      </c>
      <c r="P2329" t="s">
        <v>87</v>
      </c>
      <c r="Q2329">
        <v>5</v>
      </c>
      <c r="R2329" t="s">
        <v>88</v>
      </c>
      <c r="S2329" t="s">
        <v>41</v>
      </c>
      <c r="T2329">
        <v>83616</v>
      </c>
      <c r="U2329" s="1">
        <v>45542</v>
      </c>
      <c r="V2329" t="s">
        <v>180</v>
      </c>
      <c r="W2329">
        <v>315494</v>
      </c>
      <c r="X2329" t="s">
        <v>9759</v>
      </c>
      <c r="Y2329">
        <v>542</v>
      </c>
      <c r="Z2329">
        <v>2438</v>
      </c>
      <c r="AA2329">
        <v>2</v>
      </c>
      <c r="AB2329">
        <v>1950.4</v>
      </c>
      <c r="AC2329">
        <f>Table1_1[[#This Row],[Price]]*Table1_1[[#This Row],[Quantity]]</f>
        <v>4876</v>
      </c>
    </row>
    <row r="2330" spans="1:29" x14ac:dyDescent="0.3">
      <c r="A2330" t="s">
        <v>28</v>
      </c>
      <c r="B2330" t="s">
        <v>29</v>
      </c>
      <c r="C2330" t="s">
        <v>157</v>
      </c>
      <c r="D2330" t="s">
        <v>364</v>
      </c>
      <c r="E2330" t="s">
        <v>46</v>
      </c>
      <c r="F2330" t="s">
        <v>57</v>
      </c>
      <c r="G2330">
        <v>24</v>
      </c>
      <c r="H2330">
        <v>412568</v>
      </c>
      <c r="I2330" t="s">
        <v>58</v>
      </c>
      <c r="J2330" s="3">
        <v>43956</v>
      </c>
      <c r="K2330">
        <v>800</v>
      </c>
      <c r="L2330" t="s">
        <v>9760</v>
      </c>
      <c r="M2330" t="s">
        <v>165</v>
      </c>
      <c r="N2330" t="s">
        <v>9761</v>
      </c>
      <c r="O2330" t="s">
        <v>9762</v>
      </c>
      <c r="P2330" t="s">
        <v>71</v>
      </c>
      <c r="Q2330">
        <v>7</v>
      </c>
      <c r="R2330" t="s">
        <v>40</v>
      </c>
      <c r="S2330" t="s">
        <v>41</v>
      </c>
      <c r="T2330">
        <v>35429</v>
      </c>
      <c r="U2330" s="1">
        <v>45426</v>
      </c>
      <c r="V2330" t="s">
        <v>140</v>
      </c>
      <c r="W2330">
        <v>496477</v>
      </c>
      <c r="X2330" t="s">
        <v>9763</v>
      </c>
      <c r="Y2330">
        <v>426</v>
      </c>
      <c r="Z2330">
        <v>2629</v>
      </c>
      <c r="AA2330">
        <v>7</v>
      </c>
      <c r="AB2330">
        <v>7361.2000000000007</v>
      </c>
      <c r="AC2330">
        <f>Table1_1[[#This Row],[Price]]*Table1_1[[#This Row],[Quantity]]</f>
        <v>18403</v>
      </c>
    </row>
    <row r="2331" spans="1:29" x14ac:dyDescent="0.3">
      <c r="A2331" t="s">
        <v>28</v>
      </c>
      <c r="B2331" t="s">
        <v>29</v>
      </c>
      <c r="C2331" t="s">
        <v>66</v>
      </c>
      <c r="D2331" t="s">
        <v>621</v>
      </c>
      <c r="E2331" t="s">
        <v>46</v>
      </c>
      <c r="F2331" t="s">
        <v>33</v>
      </c>
      <c r="G2331">
        <v>100</v>
      </c>
      <c r="H2331">
        <v>429635</v>
      </c>
      <c r="I2331" t="s">
        <v>34</v>
      </c>
      <c r="J2331" s="3">
        <v>44057</v>
      </c>
      <c r="K2331">
        <v>1400</v>
      </c>
      <c r="L2331" t="s">
        <v>9764</v>
      </c>
      <c r="M2331" t="s">
        <v>1483</v>
      </c>
      <c r="N2331" t="s">
        <v>9765</v>
      </c>
      <c r="O2331" t="s">
        <v>9766</v>
      </c>
      <c r="P2331" t="s">
        <v>87</v>
      </c>
      <c r="Q2331">
        <v>12</v>
      </c>
      <c r="R2331" t="s">
        <v>88</v>
      </c>
      <c r="S2331" t="s">
        <v>118</v>
      </c>
      <c r="T2331">
        <v>69076</v>
      </c>
      <c r="U2331" s="1">
        <v>45397</v>
      </c>
      <c r="V2331" t="s">
        <v>80</v>
      </c>
      <c r="W2331">
        <v>832156</v>
      </c>
      <c r="X2331" t="s">
        <v>9767</v>
      </c>
      <c r="Y2331">
        <v>818</v>
      </c>
      <c r="Z2331">
        <v>1787</v>
      </c>
      <c r="AA2331">
        <v>8</v>
      </c>
      <c r="AB2331">
        <v>5718.4000000000015</v>
      </c>
      <c r="AC2331">
        <f>Table1_1[[#This Row],[Price]]*Table1_1[[#This Row],[Quantity]]</f>
        <v>14296</v>
      </c>
    </row>
    <row r="2332" spans="1:29" x14ac:dyDescent="0.3">
      <c r="A2332" t="s">
        <v>28</v>
      </c>
      <c r="B2332" t="s">
        <v>29</v>
      </c>
      <c r="C2332" t="s">
        <v>66</v>
      </c>
      <c r="D2332" t="s">
        <v>380</v>
      </c>
      <c r="E2332" t="s">
        <v>32</v>
      </c>
      <c r="F2332" t="s">
        <v>135</v>
      </c>
      <c r="G2332">
        <v>95</v>
      </c>
      <c r="H2332">
        <v>430914</v>
      </c>
      <c r="I2332" t="s">
        <v>34</v>
      </c>
      <c r="J2332" s="3">
        <v>45595</v>
      </c>
      <c r="K2332">
        <v>1000</v>
      </c>
      <c r="L2332" t="s">
        <v>9769</v>
      </c>
      <c r="M2332" t="s">
        <v>1212</v>
      </c>
      <c r="N2332" t="s">
        <v>9770</v>
      </c>
      <c r="O2332" t="s">
        <v>9771</v>
      </c>
      <c r="P2332" t="s">
        <v>87</v>
      </c>
      <c r="Q2332">
        <v>13</v>
      </c>
      <c r="R2332" t="s">
        <v>88</v>
      </c>
      <c r="S2332" t="s">
        <v>41</v>
      </c>
      <c r="T2332">
        <v>67674</v>
      </c>
      <c r="U2332" s="1">
        <v>45577</v>
      </c>
      <c r="V2332" t="s">
        <v>155</v>
      </c>
      <c r="W2332">
        <v>830343</v>
      </c>
      <c r="X2332" t="s">
        <v>9772</v>
      </c>
      <c r="Y2332">
        <v>974</v>
      </c>
      <c r="Z2332">
        <v>1601</v>
      </c>
      <c r="AA2332">
        <v>8</v>
      </c>
      <c r="AB2332">
        <v>5123.2000000000007</v>
      </c>
      <c r="AC2332">
        <f>Table1_1[[#This Row],[Price]]*Table1_1[[#This Row],[Quantity]]</f>
        <v>12808</v>
      </c>
    </row>
    <row r="2333" spans="1:29" x14ac:dyDescent="0.3">
      <c r="A2333" t="s">
        <v>28</v>
      </c>
      <c r="B2333" t="s">
        <v>29</v>
      </c>
      <c r="C2333" t="s">
        <v>30</v>
      </c>
      <c r="D2333" t="s">
        <v>637</v>
      </c>
      <c r="E2333" t="s">
        <v>32</v>
      </c>
      <c r="F2333" t="s">
        <v>150</v>
      </c>
      <c r="G2333">
        <v>74</v>
      </c>
      <c r="H2333">
        <v>422285</v>
      </c>
      <c r="I2333" t="s">
        <v>58</v>
      </c>
      <c r="J2333" s="3">
        <v>45088</v>
      </c>
      <c r="K2333">
        <v>1300</v>
      </c>
      <c r="L2333" t="s">
        <v>9774</v>
      </c>
      <c r="M2333" t="s">
        <v>137</v>
      </c>
      <c r="N2333" t="s">
        <v>9775</v>
      </c>
      <c r="O2333" t="s">
        <v>9776</v>
      </c>
      <c r="P2333" t="s">
        <v>51</v>
      </c>
      <c r="Q2333">
        <v>6</v>
      </c>
      <c r="R2333" t="s">
        <v>40</v>
      </c>
      <c r="S2333" t="s">
        <v>41</v>
      </c>
      <c r="T2333">
        <v>77584</v>
      </c>
      <c r="U2333" s="1">
        <v>45502</v>
      </c>
      <c r="V2333" t="s">
        <v>126</v>
      </c>
      <c r="W2333">
        <v>379045</v>
      </c>
      <c r="X2333" t="s">
        <v>9777</v>
      </c>
      <c r="Y2333">
        <v>650</v>
      </c>
      <c r="Z2333">
        <v>1686</v>
      </c>
      <c r="AA2333">
        <v>3</v>
      </c>
      <c r="AB2333">
        <v>2023.2</v>
      </c>
      <c r="AC2333">
        <f>Table1_1[[#This Row],[Price]]*Table1_1[[#This Row],[Quantity]]</f>
        <v>5058</v>
      </c>
    </row>
    <row r="2334" spans="1:29" x14ac:dyDescent="0.3">
      <c r="A2334" t="s">
        <v>28</v>
      </c>
      <c r="B2334" t="s">
        <v>29</v>
      </c>
      <c r="C2334" t="s">
        <v>44</v>
      </c>
      <c r="D2334" t="s">
        <v>611</v>
      </c>
      <c r="E2334" t="s">
        <v>56</v>
      </c>
      <c r="F2334" t="s">
        <v>135</v>
      </c>
      <c r="G2334">
        <v>94</v>
      </c>
      <c r="H2334">
        <v>412941</v>
      </c>
      <c r="I2334" t="s">
        <v>34</v>
      </c>
      <c r="J2334" s="3">
        <v>45063</v>
      </c>
      <c r="K2334">
        <v>950</v>
      </c>
      <c r="L2334" t="s">
        <v>9778</v>
      </c>
      <c r="M2334" t="s">
        <v>293</v>
      </c>
      <c r="N2334" t="s">
        <v>9779</v>
      </c>
      <c r="O2334">
        <v>8585287646</v>
      </c>
      <c r="P2334" t="s">
        <v>39</v>
      </c>
      <c r="Q2334">
        <v>14</v>
      </c>
      <c r="R2334" t="s">
        <v>40</v>
      </c>
      <c r="S2334" t="s">
        <v>79</v>
      </c>
      <c r="T2334">
        <v>89121</v>
      </c>
      <c r="U2334" s="1">
        <v>45484</v>
      </c>
      <c r="V2334" t="s">
        <v>126</v>
      </c>
      <c r="W2334">
        <v>461550</v>
      </c>
      <c r="X2334" t="s">
        <v>9780</v>
      </c>
      <c r="Y2334">
        <v>768</v>
      </c>
      <c r="Z2334">
        <v>2356</v>
      </c>
      <c r="AA2334">
        <v>8</v>
      </c>
      <c r="AB2334">
        <v>7539.2000000000007</v>
      </c>
      <c r="AC2334">
        <f>Table1_1[[#This Row],[Price]]*Table1_1[[#This Row],[Quantity]]</f>
        <v>18848</v>
      </c>
    </row>
    <row r="2335" spans="1:29" x14ac:dyDescent="0.3">
      <c r="A2335" t="s">
        <v>28</v>
      </c>
      <c r="B2335" t="s">
        <v>29</v>
      </c>
      <c r="C2335" t="s">
        <v>44</v>
      </c>
      <c r="D2335" t="s">
        <v>92</v>
      </c>
      <c r="E2335" t="s">
        <v>32</v>
      </c>
      <c r="F2335" t="s">
        <v>106</v>
      </c>
      <c r="G2335">
        <v>62</v>
      </c>
      <c r="H2335">
        <v>400793</v>
      </c>
      <c r="I2335" t="s">
        <v>58</v>
      </c>
      <c r="J2335" s="3">
        <v>44251</v>
      </c>
      <c r="K2335">
        <v>1300</v>
      </c>
      <c r="L2335" t="s">
        <v>9782</v>
      </c>
      <c r="M2335" t="s">
        <v>172</v>
      </c>
      <c r="N2335" t="s">
        <v>9783</v>
      </c>
      <c r="O2335">
        <v>7014915979</v>
      </c>
      <c r="P2335" t="s">
        <v>39</v>
      </c>
      <c r="Q2335">
        <v>12</v>
      </c>
      <c r="R2335" t="s">
        <v>40</v>
      </c>
      <c r="S2335" t="s">
        <v>79</v>
      </c>
      <c r="T2335">
        <v>56584</v>
      </c>
      <c r="U2335" s="1">
        <v>45359</v>
      </c>
      <c r="V2335" t="s">
        <v>72</v>
      </c>
      <c r="W2335">
        <v>699264</v>
      </c>
      <c r="X2335" t="s">
        <v>2612</v>
      </c>
      <c r="Y2335">
        <v>849</v>
      </c>
      <c r="Z2335">
        <v>604</v>
      </c>
      <c r="AA2335">
        <v>4</v>
      </c>
      <c r="AB2335">
        <v>966.40000000000009</v>
      </c>
      <c r="AC2335">
        <f>Table1_1[[#This Row],[Price]]*Table1_1[[#This Row],[Quantity]]</f>
        <v>2416</v>
      </c>
    </row>
    <row r="2336" spans="1:29" x14ac:dyDescent="0.3">
      <c r="A2336" t="s">
        <v>28</v>
      </c>
      <c r="B2336" t="s">
        <v>29</v>
      </c>
      <c r="C2336" t="s">
        <v>30</v>
      </c>
      <c r="D2336" t="s">
        <v>142</v>
      </c>
      <c r="E2336" t="s">
        <v>46</v>
      </c>
      <c r="F2336" t="s">
        <v>175</v>
      </c>
      <c r="G2336">
        <v>98</v>
      </c>
      <c r="H2336">
        <v>433420</v>
      </c>
      <c r="I2336" t="s">
        <v>34</v>
      </c>
      <c r="J2336" s="3">
        <v>44597</v>
      </c>
      <c r="K2336">
        <v>1400</v>
      </c>
      <c r="L2336" t="s">
        <v>9785</v>
      </c>
      <c r="M2336" t="s">
        <v>1118</v>
      </c>
      <c r="N2336" t="s">
        <v>9786</v>
      </c>
      <c r="O2336" t="s">
        <v>9787</v>
      </c>
      <c r="P2336" t="s">
        <v>39</v>
      </c>
      <c r="Q2336">
        <v>14</v>
      </c>
      <c r="R2336" t="s">
        <v>88</v>
      </c>
      <c r="S2336" t="s">
        <v>63</v>
      </c>
      <c r="T2336">
        <v>22047</v>
      </c>
      <c r="U2336" s="1">
        <v>45313</v>
      </c>
      <c r="V2336" t="s">
        <v>111</v>
      </c>
      <c r="W2336">
        <v>110572</v>
      </c>
      <c r="X2336" t="s">
        <v>9788</v>
      </c>
      <c r="Y2336">
        <v>836</v>
      </c>
      <c r="Z2336">
        <v>769</v>
      </c>
      <c r="AA2336">
        <v>3</v>
      </c>
      <c r="AB2336">
        <v>922.80000000000007</v>
      </c>
      <c r="AC2336">
        <f>Table1_1[[#This Row],[Price]]*Table1_1[[#This Row],[Quantity]]</f>
        <v>2307</v>
      </c>
    </row>
    <row r="2337" spans="1:29" x14ac:dyDescent="0.3">
      <c r="A2337" t="s">
        <v>28</v>
      </c>
      <c r="B2337" t="s">
        <v>29</v>
      </c>
      <c r="C2337" t="s">
        <v>54</v>
      </c>
      <c r="D2337" t="s">
        <v>45</v>
      </c>
      <c r="E2337" t="s">
        <v>46</v>
      </c>
      <c r="F2337" t="s">
        <v>135</v>
      </c>
      <c r="G2337">
        <v>80</v>
      </c>
      <c r="H2337">
        <v>431429</v>
      </c>
      <c r="I2337" t="s">
        <v>58</v>
      </c>
      <c r="J2337" s="3">
        <v>45218</v>
      </c>
      <c r="K2337">
        <v>1200</v>
      </c>
      <c r="L2337" t="s">
        <v>9789</v>
      </c>
      <c r="M2337" t="s">
        <v>205</v>
      </c>
      <c r="N2337" t="s">
        <v>9790</v>
      </c>
      <c r="O2337" t="s">
        <v>9791</v>
      </c>
      <c r="P2337" t="s">
        <v>51</v>
      </c>
      <c r="Q2337">
        <v>6</v>
      </c>
      <c r="R2337" t="s">
        <v>40</v>
      </c>
      <c r="S2337" t="s">
        <v>41</v>
      </c>
      <c r="T2337">
        <v>95179</v>
      </c>
      <c r="U2337" s="1">
        <v>45316</v>
      </c>
      <c r="V2337" t="s">
        <v>111</v>
      </c>
      <c r="W2337">
        <v>989493</v>
      </c>
      <c r="X2337" t="s">
        <v>9792</v>
      </c>
      <c r="Y2337">
        <v>560</v>
      </c>
      <c r="Z2337">
        <v>1207</v>
      </c>
      <c r="AA2337">
        <v>8</v>
      </c>
      <c r="AB2337">
        <v>3862.4</v>
      </c>
      <c r="AC2337">
        <f>Table1_1[[#This Row],[Price]]*Table1_1[[#This Row],[Quantity]]</f>
        <v>9656</v>
      </c>
    </row>
    <row r="2338" spans="1:29" x14ac:dyDescent="0.3">
      <c r="A2338" t="s">
        <v>28</v>
      </c>
      <c r="B2338" t="s">
        <v>29</v>
      </c>
      <c r="C2338" t="s">
        <v>148</v>
      </c>
      <c r="D2338" t="s">
        <v>31</v>
      </c>
      <c r="E2338" t="s">
        <v>32</v>
      </c>
      <c r="F2338" t="s">
        <v>99</v>
      </c>
      <c r="G2338">
        <v>25</v>
      </c>
      <c r="H2338">
        <v>435052</v>
      </c>
      <c r="I2338" t="s">
        <v>34</v>
      </c>
      <c r="J2338" s="3">
        <v>44813</v>
      </c>
      <c r="K2338">
        <v>1000</v>
      </c>
      <c r="L2338" t="s">
        <v>9793</v>
      </c>
      <c r="M2338" t="s">
        <v>232</v>
      </c>
      <c r="N2338" t="s">
        <v>9794</v>
      </c>
      <c r="O2338">
        <v>-3535</v>
      </c>
      <c r="P2338" t="s">
        <v>87</v>
      </c>
      <c r="Q2338">
        <v>16</v>
      </c>
      <c r="R2338" t="s">
        <v>88</v>
      </c>
      <c r="S2338" t="s">
        <v>79</v>
      </c>
      <c r="T2338">
        <v>99143</v>
      </c>
      <c r="U2338" s="1">
        <v>45476</v>
      </c>
      <c r="V2338" t="s">
        <v>126</v>
      </c>
      <c r="W2338">
        <v>158365</v>
      </c>
      <c r="X2338" t="s">
        <v>1500</v>
      </c>
      <c r="Y2338">
        <v>320</v>
      </c>
      <c r="Z2338">
        <v>851</v>
      </c>
      <c r="AA2338">
        <v>6</v>
      </c>
      <c r="AB2338">
        <v>2042.4</v>
      </c>
      <c r="AC2338">
        <f>Table1_1[[#This Row],[Price]]*Table1_1[[#This Row],[Quantity]]</f>
        <v>5106</v>
      </c>
    </row>
    <row r="2339" spans="1:29" x14ac:dyDescent="0.3">
      <c r="A2339" t="s">
        <v>28</v>
      </c>
      <c r="B2339" t="s">
        <v>29</v>
      </c>
      <c r="C2339" t="s">
        <v>66</v>
      </c>
      <c r="D2339" t="s">
        <v>74</v>
      </c>
      <c r="E2339" t="s">
        <v>32</v>
      </c>
      <c r="F2339" t="s">
        <v>47</v>
      </c>
      <c r="G2339">
        <v>56</v>
      </c>
      <c r="H2339">
        <v>435481</v>
      </c>
      <c r="I2339" t="s">
        <v>34</v>
      </c>
      <c r="J2339" s="3">
        <v>44487</v>
      </c>
      <c r="K2339">
        <v>950</v>
      </c>
      <c r="L2339" t="s">
        <v>9795</v>
      </c>
      <c r="M2339" t="s">
        <v>568</v>
      </c>
      <c r="N2339" t="s">
        <v>9796</v>
      </c>
      <c r="O2339" t="s">
        <v>9797</v>
      </c>
      <c r="P2339" t="s">
        <v>71</v>
      </c>
      <c r="Q2339">
        <v>16</v>
      </c>
      <c r="R2339" t="s">
        <v>40</v>
      </c>
      <c r="S2339" t="s">
        <v>79</v>
      </c>
      <c r="T2339">
        <v>22395</v>
      </c>
      <c r="U2339" s="1">
        <v>45355</v>
      </c>
      <c r="V2339" t="s">
        <v>72</v>
      </c>
      <c r="W2339">
        <v>766918</v>
      </c>
      <c r="X2339" t="s">
        <v>9798</v>
      </c>
      <c r="Y2339">
        <v>208</v>
      </c>
      <c r="Z2339">
        <v>2650</v>
      </c>
      <c r="AA2339">
        <v>5</v>
      </c>
      <c r="AB2339">
        <v>5300</v>
      </c>
      <c r="AC2339">
        <f>Table1_1[[#This Row],[Price]]*Table1_1[[#This Row],[Quantity]]</f>
        <v>13250</v>
      </c>
    </row>
    <row r="2340" spans="1:29" x14ac:dyDescent="0.3">
      <c r="A2340" t="s">
        <v>28</v>
      </c>
      <c r="B2340" t="s">
        <v>29</v>
      </c>
      <c r="C2340" t="s">
        <v>91</v>
      </c>
      <c r="D2340" t="s">
        <v>227</v>
      </c>
      <c r="E2340" t="s">
        <v>56</v>
      </c>
      <c r="F2340" t="s">
        <v>150</v>
      </c>
      <c r="G2340">
        <v>72</v>
      </c>
      <c r="H2340">
        <v>406030</v>
      </c>
      <c r="I2340" t="s">
        <v>34</v>
      </c>
      <c r="J2340" s="3">
        <v>45615</v>
      </c>
      <c r="K2340">
        <v>950</v>
      </c>
      <c r="L2340" t="s">
        <v>9799</v>
      </c>
      <c r="M2340" t="s">
        <v>76</v>
      </c>
      <c r="N2340" t="s">
        <v>9800</v>
      </c>
      <c r="O2340" t="s">
        <v>9801</v>
      </c>
      <c r="P2340" t="s">
        <v>51</v>
      </c>
      <c r="Q2340">
        <v>11</v>
      </c>
      <c r="R2340" t="s">
        <v>88</v>
      </c>
      <c r="S2340" t="s">
        <v>63</v>
      </c>
      <c r="T2340">
        <v>27765</v>
      </c>
      <c r="U2340" s="1">
        <v>45316</v>
      </c>
      <c r="V2340" t="s">
        <v>111</v>
      </c>
      <c r="W2340">
        <v>950026</v>
      </c>
      <c r="X2340" t="s">
        <v>9802</v>
      </c>
      <c r="Y2340">
        <v>211</v>
      </c>
      <c r="Z2340">
        <v>2506</v>
      </c>
      <c r="AA2340">
        <v>3</v>
      </c>
      <c r="AB2340">
        <v>3007.2000000000003</v>
      </c>
      <c r="AC2340">
        <f>Table1_1[[#This Row],[Price]]*Table1_1[[#This Row],[Quantity]]</f>
        <v>7518</v>
      </c>
    </row>
    <row r="2341" spans="1:29" x14ac:dyDescent="0.3">
      <c r="A2341" t="s">
        <v>28</v>
      </c>
      <c r="B2341" t="s">
        <v>29</v>
      </c>
      <c r="C2341" t="s">
        <v>193</v>
      </c>
      <c r="D2341" t="s">
        <v>274</v>
      </c>
      <c r="E2341" t="s">
        <v>46</v>
      </c>
      <c r="F2341" t="s">
        <v>57</v>
      </c>
      <c r="G2341">
        <v>10</v>
      </c>
      <c r="H2341">
        <v>407327</v>
      </c>
      <c r="I2341" t="s">
        <v>58</v>
      </c>
      <c r="J2341" s="3">
        <v>45148</v>
      </c>
      <c r="K2341">
        <v>1300</v>
      </c>
      <c r="L2341" t="s">
        <v>9804</v>
      </c>
      <c r="M2341" t="s">
        <v>351</v>
      </c>
      <c r="N2341" t="s">
        <v>9805</v>
      </c>
      <c r="O2341">
        <v>-9193</v>
      </c>
      <c r="P2341" t="s">
        <v>39</v>
      </c>
      <c r="Q2341">
        <v>14</v>
      </c>
      <c r="R2341" t="s">
        <v>88</v>
      </c>
      <c r="S2341" t="s">
        <v>118</v>
      </c>
      <c r="T2341">
        <v>78272</v>
      </c>
      <c r="U2341" s="1">
        <v>45606</v>
      </c>
      <c r="V2341" t="s">
        <v>42</v>
      </c>
      <c r="W2341">
        <v>936890</v>
      </c>
      <c r="X2341" t="s">
        <v>9806</v>
      </c>
      <c r="Y2341">
        <v>286</v>
      </c>
      <c r="Z2341">
        <v>711</v>
      </c>
      <c r="AA2341">
        <v>1</v>
      </c>
      <c r="AB2341">
        <v>284.40000000000003</v>
      </c>
      <c r="AC2341">
        <f>Table1_1[[#This Row],[Price]]*Table1_1[[#This Row],[Quantity]]</f>
        <v>711</v>
      </c>
    </row>
    <row r="2342" spans="1:29" x14ac:dyDescent="0.3">
      <c r="A2342" t="s">
        <v>28</v>
      </c>
      <c r="B2342" t="s">
        <v>29</v>
      </c>
      <c r="C2342" t="s">
        <v>157</v>
      </c>
      <c r="D2342" t="s">
        <v>220</v>
      </c>
      <c r="E2342" t="s">
        <v>46</v>
      </c>
      <c r="F2342" t="s">
        <v>150</v>
      </c>
      <c r="G2342">
        <v>16</v>
      </c>
      <c r="H2342">
        <v>414080</v>
      </c>
      <c r="I2342" t="s">
        <v>34</v>
      </c>
      <c r="J2342" s="3">
        <v>44794</v>
      </c>
      <c r="K2342">
        <v>950</v>
      </c>
      <c r="L2342" t="s">
        <v>9808</v>
      </c>
      <c r="M2342" t="s">
        <v>177</v>
      </c>
      <c r="N2342" t="s">
        <v>9809</v>
      </c>
      <c r="O2342" t="s">
        <v>9810</v>
      </c>
      <c r="P2342" t="s">
        <v>39</v>
      </c>
      <c r="Q2342">
        <v>4</v>
      </c>
      <c r="R2342" t="s">
        <v>88</v>
      </c>
      <c r="S2342" t="s">
        <v>79</v>
      </c>
      <c r="T2342">
        <v>32749</v>
      </c>
      <c r="U2342" s="1">
        <v>45571</v>
      </c>
      <c r="V2342" t="s">
        <v>155</v>
      </c>
      <c r="W2342">
        <v>902143</v>
      </c>
      <c r="X2342" t="s">
        <v>9811</v>
      </c>
      <c r="Y2342">
        <v>205</v>
      </c>
      <c r="Z2342">
        <v>2354</v>
      </c>
      <c r="AA2342">
        <v>1</v>
      </c>
      <c r="AB2342">
        <v>941.6</v>
      </c>
      <c r="AC2342">
        <f>Table1_1[[#This Row],[Price]]*Table1_1[[#This Row],[Quantity]]</f>
        <v>2354</v>
      </c>
    </row>
    <row r="2343" spans="1:29" x14ac:dyDescent="0.3">
      <c r="A2343" t="s">
        <v>28</v>
      </c>
      <c r="B2343" t="s">
        <v>29</v>
      </c>
      <c r="C2343" t="s">
        <v>157</v>
      </c>
      <c r="D2343" t="s">
        <v>82</v>
      </c>
      <c r="E2343" t="s">
        <v>46</v>
      </c>
      <c r="F2343" t="s">
        <v>99</v>
      </c>
      <c r="G2343">
        <v>63</v>
      </c>
      <c r="H2343">
        <v>436970</v>
      </c>
      <c r="I2343" t="s">
        <v>34</v>
      </c>
      <c r="J2343" s="3">
        <v>44243</v>
      </c>
      <c r="K2343">
        <v>1400</v>
      </c>
      <c r="L2343" t="s">
        <v>9812</v>
      </c>
      <c r="M2343" t="s">
        <v>372</v>
      </c>
      <c r="N2343" t="s">
        <v>9813</v>
      </c>
      <c r="O2343" t="s">
        <v>9814</v>
      </c>
      <c r="P2343" t="s">
        <v>87</v>
      </c>
      <c r="Q2343">
        <v>18</v>
      </c>
      <c r="R2343" t="s">
        <v>40</v>
      </c>
      <c r="S2343" t="s">
        <v>63</v>
      </c>
      <c r="T2343">
        <v>30048</v>
      </c>
      <c r="U2343" s="1">
        <v>45493</v>
      </c>
      <c r="V2343" t="s">
        <v>126</v>
      </c>
      <c r="W2343">
        <v>743315</v>
      </c>
      <c r="X2343" t="s">
        <v>9815</v>
      </c>
      <c r="Y2343">
        <v>971</v>
      </c>
      <c r="Z2343">
        <v>936</v>
      </c>
      <c r="AA2343">
        <v>4</v>
      </c>
      <c r="AB2343">
        <v>1497.6000000000001</v>
      </c>
      <c r="AC2343">
        <f>Table1_1[[#This Row],[Price]]*Table1_1[[#This Row],[Quantity]]</f>
        <v>3744</v>
      </c>
    </row>
    <row r="2344" spans="1:29" x14ac:dyDescent="0.3">
      <c r="A2344" t="s">
        <v>28</v>
      </c>
      <c r="B2344" t="s">
        <v>29</v>
      </c>
      <c r="C2344" t="s">
        <v>148</v>
      </c>
      <c r="D2344" t="s">
        <v>74</v>
      </c>
      <c r="E2344" t="s">
        <v>46</v>
      </c>
      <c r="F2344" t="s">
        <v>106</v>
      </c>
      <c r="G2344">
        <v>69</v>
      </c>
      <c r="H2344">
        <v>416299</v>
      </c>
      <c r="I2344" t="s">
        <v>34</v>
      </c>
      <c r="J2344" s="3">
        <v>45379</v>
      </c>
      <c r="K2344">
        <v>1000</v>
      </c>
      <c r="L2344" t="s">
        <v>9192</v>
      </c>
      <c r="M2344" t="s">
        <v>94</v>
      </c>
      <c r="N2344" t="s">
        <v>9817</v>
      </c>
      <c r="O2344">
        <v>-3107</v>
      </c>
      <c r="P2344" t="s">
        <v>51</v>
      </c>
      <c r="Q2344">
        <v>20</v>
      </c>
      <c r="R2344" t="s">
        <v>88</v>
      </c>
      <c r="S2344" t="s">
        <v>79</v>
      </c>
      <c r="T2344">
        <v>83853</v>
      </c>
      <c r="U2344" s="1">
        <v>45604</v>
      </c>
      <c r="V2344" t="s">
        <v>42</v>
      </c>
      <c r="W2344">
        <v>147086</v>
      </c>
      <c r="X2344" t="s">
        <v>9818</v>
      </c>
      <c r="Y2344">
        <v>892</v>
      </c>
      <c r="Z2344">
        <v>864</v>
      </c>
      <c r="AA2344">
        <v>2</v>
      </c>
      <c r="AB2344">
        <v>691.2</v>
      </c>
      <c r="AC2344">
        <f>Table1_1[[#This Row],[Price]]*Table1_1[[#This Row],[Quantity]]</f>
        <v>1728</v>
      </c>
    </row>
    <row r="2345" spans="1:29" x14ac:dyDescent="0.3">
      <c r="A2345" t="s">
        <v>28</v>
      </c>
      <c r="B2345" t="s">
        <v>29</v>
      </c>
      <c r="C2345" t="s">
        <v>148</v>
      </c>
      <c r="D2345" t="s">
        <v>349</v>
      </c>
      <c r="E2345" t="s">
        <v>56</v>
      </c>
      <c r="F2345" t="s">
        <v>175</v>
      </c>
      <c r="G2345">
        <v>34</v>
      </c>
      <c r="H2345">
        <v>428350</v>
      </c>
      <c r="I2345" t="s">
        <v>58</v>
      </c>
      <c r="J2345" s="3">
        <v>44778</v>
      </c>
      <c r="K2345">
        <v>950</v>
      </c>
      <c r="L2345" t="s">
        <v>9819</v>
      </c>
      <c r="M2345" t="s">
        <v>282</v>
      </c>
      <c r="N2345" t="s">
        <v>9820</v>
      </c>
      <c r="O2345" t="s">
        <v>9821</v>
      </c>
      <c r="P2345" t="s">
        <v>39</v>
      </c>
      <c r="Q2345">
        <v>15</v>
      </c>
      <c r="R2345" t="s">
        <v>88</v>
      </c>
      <c r="S2345" t="s">
        <v>79</v>
      </c>
      <c r="T2345">
        <v>38217</v>
      </c>
      <c r="U2345" s="1">
        <v>45458</v>
      </c>
      <c r="V2345" t="s">
        <v>52</v>
      </c>
      <c r="W2345">
        <v>629458</v>
      </c>
      <c r="X2345" t="s">
        <v>9822</v>
      </c>
      <c r="Y2345">
        <v>807</v>
      </c>
      <c r="Z2345">
        <v>2551</v>
      </c>
      <c r="AA2345">
        <v>5</v>
      </c>
      <c r="AB2345">
        <v>5102</v>
      </c>
      <c r="AC2345">
        <f>Table1_1[[#This Row],[Price]]*Table1_1[[#This Row],[Quantity]]</f>
        <v>12755</v>
      </c>
    </row>
    <row r="2346" spans="1:29" x14ac:dyDescent="0.3">
      <c r="A2346" t="s">
        <v>28</v>
      </c>
      <c r="B2346" t="s">
        <v>29</v>
      </c>
      <c r="C2346" t="s">
        <v>44</v>
      </c>
      <c r="D2346" t="s">
        <v>566</v>
      </c>
      <c r="E2346" t="s">
        <v>56</v>
      </c>
      <c r="F2346" t="s">
        <v>106</v>
      </c>
      <c r="G2346">
        <v>45</v>
      </c>
      <c r="H2346">
        <v>433132</v>
      </c>
      <c r="I2346" t="s">
        <v>34</v>
      </c>
      <c r="J2346" s="3">
        <v>44786</v>
      </c>
      <c r="K2346">
        <v>1100</v>
      </c>
      <c r="L2346" t="s">
        <v>9823</v>
      </c>
      <c r="M2346" t="s">
        <v>2124</v>
      </c>
      <c r="N2346" t="s">
        <v>9824</v>
      </c>
      <c r="O2346" t="s">
        <v>9825</v>
      </c>
      <c r="P2346" t="s">
        <v>71</v>
      </c>
      <c r="Q2346">
        <v>3</v>
      </c>
      <c r="R2346" t="s">
        <v>40</v>
      </c>
      <c r="S2346" t="s">
        <v>79</v>
      </c>
      <c r="T2346">
        <v>35632</v>
      </c>
      <c r="U2346" s="1">
        <v>45302</v>
      </c>
      <c r="V2346" t="s">
        <v>111</v>
      </c>
      <c r="W2346">
        <v>761494</v>
      </c>
      <c r="X2346" t="s">
        <v>9826</v>
      </c>
      <c r="Y2346">
        <v>557</v>
      </c>
      <c r="Z2346">
        <v>1770</v>
      </c>
      <c r="AA2346">
        <v>5</v>
      </c>
      <c r="AB2346">
        <v>3540</v>
      </c>
      <c r="AC2346">
        <f>Table1_1[[#This Row],[Price]]*Table1_1[[#This Row],[Quantity]]</f>
        <v>8850</v>
      </c>
    </row>
    <row r="2347" spans="1:29" x14ac:dyDescent="0.3">
      <c r="A2347" t="s">
        <v>28</v>
      </c>
      <c r="B2347" t="s">
        <v>29</v>
      </c>
      <c r="C2347" t="s">
        <v>91</v>
      </c>
      <c r="D2347" t="s">
        <v>187</v>
      </c>
      <c r="E2347" t="s">
        <v>56</v>
      </c>
      <c r="F2347" t="s">
        <v>83</v>
      </c>
      <c r="G2347">
        <v>65</v>
      </c>
      <c r="H2347">
        <v>404528</v>
      </c>
      <c r="I2347" t="s">
        <v>58</v>
      </c>
      <c r="J2347" s="3">
        <v>44785</v>
      </c>
      <c r="K2347">
        <v>1100</v>
      </c>
      <c r="L2347" t="s">
        <v>9827</v>
      </c>
      <c r="M2347" t="s">
        <v>101</v>
      </c>
      <c r="N2347" t="s">
        <v>9828</v>
      </c>
      <c r="O2347" t="s">
        <v>9829</v>
      </c>
      <c r="P2347" t="s">
        <v>71</v>
      </c>
      <c r="Q2347">
        <v>8</v>
      </c>
      <c r="R2347" t="s">
        <v>88</v>
      </c>
      <c r="S2347" t="s">
        <v>41</v>
      </c>
      <c r="T2347">
        <v>27713</v>
      </c>
      <c r="U2347" s="1">
        <v>45542</v>
      </c>
      <c r="V2347" t="s">
        <v>180</v>
      </c>
      <c r="W2347">
        <v>281570</v>
      </c>
      <c r="X2347" t="s">
        <v>5916</v>
      </c>
      <c r="Y2347">
        <v>697</v>
      </c>
      <c r="Z2347">
        <v>609</v>
      </c>
      <c r="AA2347">
        <v>6</v>
      </c>
      <c r="AB2347">
        <v>1461.6000000000001</v>
      </c>
      <c r="AC2347">
        <f>Table1_1[[#This Row],[Price]]*Table1_1[[#This Row],[Quantity]]</f>
        <v>3654</v>
      </c>
    </row>
    <row r="2348" spans="1:29" x14ac:dyDescent="0.3">
      <c r="A2348" t="s">
        <v>28</v>
      </c>
      <c r="B2348" t="s">
        <v>29</v>
      </c>
      <c r="C2348" t="s">
        <v>54</v>
      </c>
      <c r="D2348" t="s">
        <v>442</v>
      </c>
      <c r="E2348" t="s">
        <v>56</v>
      </c>
      <c r="F2348" t="s">
        <v>57</v>
      </c>
      <c r="G2348">
        <v>19</v>
      </c>
      <c r="H2348">
        <v>426488</v>
      </c>
      <c r="I2348" t="s">
        <v>34</v>
      </c>
      <c r="J2348" s="3">
        <v>44634</v>
      </c>
      <c r="K2348">
        <v>950</v>
      </c>
      <c r="L2348" t="s">
        <v>9830</v>
      </c>
      <c r="M2348" t="s">
        <v>244</v>
      </c>
      <c r="N2348" t="s">
        <v>9831</v>
      </c>
      <c r="O2348" t="s">
        <v>9832</v>
      </c>
      <c r="P2348" t="s">
        <v>87</v>
      </c>
      <c r="Q2348">
        <v>14</v>
      </c>
      <c r="R2348" t="s">
        <v>88</v>
      </c>
      <c r="S2348" t="s">
        <v>41</v>
      </c>
      <c r="T2348">
        <v>74699</v>
      </c>
      <c r="U2348" s="1">
        <v>45444</v>
      </c>
      <c r="V2348" t="s">
        <v>52</v>
      </c>
      <c r="W2348">
        <v>352841</v>
      </c>
      <c r="X2348" t="s">
        <v>9833</v>
      </c>
      <c r="Y2348">
        <v>965</v>
      </c>
      <c r="Z2348">
        <v>2056</v>
      </c>
      <c r="AA2348">
        <v>8</v>
      </c>
      <c r="AB2348">
        <v>6579.2000000000007</v>
      </c>
      <c r="AC2348">
        <f>Table1_1[[#This Row],[Price]]*Table1_1[[#This Row],[Quantity]]</f>
        <v>16448</v>
      </c>
    </row>
    <row r="2349" spans="1:29" x14ac:dyDescent="0.3">
      <c r="A2349" t="s">
        <v>28</v>
      </c>
      <c r="B2349" t="s">
        <v>29</v>
      </c>
      <c r="C2349" t="s">
        <v>148</v>
      </c>
      <c r="D2349" t="s">
        <v>291</v>
      </c>
      <c r="E2349" t="s">
        <v>46</v>
      </c>
      <c r="F2349" t="s">
        <v>135</v>
      </c>
      <c r="G2349">
        <v>4</v>
      </c>
      <c r="H2349">
        <v>424038</v>
      </c>
      <c r="I2349" t="s">
        <v>34</v>
      </c>
      <c r="J2349" s="3">
        <v>45340</v>
      </c>
      <c r="K2349">
        <v>1000</v>
      </c>
      <c r="L2349" t="s">
        <v>9834</v>
      </c>
      <c r="M2349" t="s">
        <v>596</v>
      </c>
      <c r="N2349" t="s">
        <v>9835</v>
      </c>
      <c r="O2349" t="s">
        <v>9836</v>
      </c>
      <c r="P2349" t="s">
        <v>87</v>
      </c>
      <c r="Q2349">
        <v>5</v>
      </c>
      <c r="R2349" t="s">
        <v>88</v>
      </c>
      <c r="S2349" t="s">
        <v>79</v>
      </c>
      <c r="T2349">
        <v>74282</v>
      </c>
      <c r="U2349" s="1">
        <v>45410</v>
      </c>
      <c r="V2349" t="s">
        <v>80</v>
      </c>
      <c r="W2349">
        <v>921788</v>
      </c>
      <c r="X2349" t="s">
        <v>9837</v>
      </c>
      <c r="Y2349">
        <v>758</v>
      </c>
      <c r="Z2349">
        <v>2102</v>
      </c>
      <c r="AA2349">
        <v>6</v>
      </c>
      <c r="AB2349">
        <v>5044.8</v>
      </c>
      <c r="AC2349">
        <f>Table1_1[[#This Row],[Price]]*Table1_1[[#This Row],[Quantity]]</f>
        <v>12612</v>
      </c>
    </row>
    <row r="2350" spans="1:29" x14ac:dyDescent="0.3">
      <c r="A2350" t="s">
        <v>28</v>
      </c>
      <c r="B2350" t="s">
        <v>29</v>
      </c>
      <c r="C2350" t="s">
        <v>91</v>
      </c>
      <c r="D2350" t="s">
        <v>254</v>
      </c>
      <c r="E2350" t="s">
        <v>46</v>
      </c>
      <c r="F2350" t="s">
        <v>355</v>
      </c>
      <c r="G2350">
        <v>16</v>
      </c>
      <c r="H2350">
        <v>419364</v>
      </c>
      <c r="I2350" t="s">
        <v>58</v>
      </c>
      <c r="J2350" s="3">
        <v>45397</v>
      </c>
      <c r="K2350">
        <v>1000</v>
      </c>
      <c r="L2350" t="s">
        <v>9838</v>
      </c>
      <c r="M2350" t="s">
        <v>1460</v>
      </c>
      <c r="N2350" t="s">
        <v>9839</v>
      </c>
      <c r="O2350" t="s">
        <v>9840</v>
      </c>
      <c r="P2350" t="s">
        <v>71</v>
      </c>
      <c r="Q2350">
        <v>15</v>
      </c>
      <c r="R2350" t="s">
        <v>88</v>
      </c>
      <c r="S2350" t="s">
        <v>118</v>
      </c>
      <c r="T2350">
        <v>97053</v>
      </c>
      <c r="U2350" s="1">
        <v>45477</v>
      </c>
      <c r="V2350" t="s">
        <v>126</v>
      </c>
      <c r="W2350">
        <v>782535</v>
      </c>
      <c r="X2350" t="s">
        <v>9841</v>
      </c>
      <c r="Y2350">
        <v>586</v>
      </c>
      <c r="Z2350">
        <v>1864</v>
      </c>
      <c r="AA2350">
        <v>5</v>
      </c>
      <c r="AB2350">
        <v>3728</v>
      </c>
      <c r="AC2350">
        <f>Table1_1[[#This Row],[Price]]*Table1_1[[#This Row],[Quantity]]</f>
        <v>9320</v>
      </c>
    </row>
    <row r="2351" spans="1:29" x14ac:dyDescent="0.3">
      <c r="A2351" t="s">
        <v>28</v>
      </c>
      <c r="B2351" t="s">
        <v>29</v>
      </c>
      <c r="C2351" t="s">
        <v>91</v>
      </c>
      <c r="D2351" t="s">
        <v>291</v>
      </c>
      <c r="E2351" t="s">
        <v>32</v>
      </c>
      <c r="F2351" t="s">
        <v>113</v>
      </c>
      <c r="G2351">
        <v>6</v>
      </c>
      <c r="H2351">
        <v>439029</v>
      </c>
      <c r="I2351" t="s">
        <v>34</v>
      </c>
      <c r="J2351" s="3">
        <v>45211</v>
      </c>
      <c r="K2351">
        <v>1100</v>
      </c>
      <c r="L2351" t="s">
        <v>2977</v>
      </c>
      <c r="M2351" t="s">
        <v>256</v>
      </c>
      <c r="N2351" t="s">
        <v>9842</v>
      </c>
      <c r="O2351" t="s">
        <v>9843</v>
      </c>
      <c r="P2351" t="s">
        <v>87</v>
      </c>
      <c r="Q2351">
        <v>7</v>
      </c>
      <c r="R2351" t="s">
        <v>40</v>
      </c>
      <c r="S2351" t="s">
        <v>118</v>
      </c>
      <c r="T2351">
        <v>95683</v>
      </c>
      <c r="U2351" s="1">
        <v>45450</v>
      </c>
      <c r="V2351" t="s">
        <v>52</v>
      </c>
      <c r="W2351">
        <v>384383</v>
      </c>
      <c r="X2351" t="s">
        <v>9844</v>
      </c>
      <c r="Y2351">
        <v>484</v>
      </c>
      <c r="Z2351">
        <v>642</v>
      </c>
      <c r="AA2351">
        <v>1</v>
      </c>
      <c r="AB2351">
        <v>256.8</v>
      </c>
      <c r="AC2351">
        <f>Table1_1[[#This Row],[Price]]*Table1_1[[#This Row],[Quantity]]</f>
        <v>642</v>
      </c>
    </row>
    <row r="2352" spans="1:29" x14ac:dyDescent="0.3">
      <c r="A2352" t="s">
        <v>28</v>
      </c>
      <c r="B2352" t="s">
        <v>29</v>
      </c>
      <c r="C2352" t="s">
        <v>91</v>
      </c>
      <c r="D2352" t="s">
        <v>105</v>
      </c>
      <c r="E2352" t="s">
        <v>56</v>
      </c>
      <c r="F2352" t="s">
        <v>33</v>
      </c>
      <c r="G2352">
        <v>13</v>
      </c>
      <c r="H2352">
        <v>426587</v>
      </c>
      <c r="I2352" t="s">
        <v>34</v>
      </c>
      <c r="J2352" s="3">
        <v>45063</v>
      </c>
      <c r="K2352">
        <v>1000</v>
      </c>
      <c r="L2352" t="s">
        <v>9845</v>
      </c>
      <c r="M2352" t="s">
        <v>308</v>
      </c>
      <c r="N2352" t="s">
        <v>9846</v>
      </c>
      <c r="O2352" t="s">
        <v>9847</v>
      </c>
      <c r="P2352" t="s">
        <v>71</v>
      </c>
      <c r="Q2352">
        <v>19</v>
      </c>
      <c r="R2352" t="s">
        <v>88</v>
      </c>
      <c r="S2352" t="s">
        <v>63</v>
      </c>
      <c r="T2352">
        <v>69705</v>
      </c>
      <c r="U2352" s="1">
        <v>45389</v>
      </c>
      <c r="V2352" t="s">
        <v>80</v>
      </c>
      <c r="W2352">
        <v>709080</v>
      </c>
      <c r="X2352" t="s">
        <v>9848</v>
      </c>
      <c r="Y2352">
        <v>962</v>
      </c>
      <c r="Z2352">
        <v>2690</v>
      </c>
      <c r="AA2352">
        <v>2</v>
      </c>
      <c r="AB2352">
        <v>2152</v>
      </c>
      <c r="AC2352">
        <f>Table1_1[[#This Row],[Price]]*Table1_1[[#This Row],[Quantity]]</f>
        <v>5380</v>
      </c>
    </row>
    <row r="2353" spans="1:29" x14ac:dyDescent="0.3">
      <c r="A2353" t="s">
        <v>28</v>
      </c>
      <c r="B2353" t="s">
        <v>29</v>
      </c>
      <c r="C2353" t="s">
        <v>193</v>
      </c>
      <c r="D2353" t="s">
        <v>149</v>
      </c>
      <c r="E2353" t="s">
        <v>46</v>
      </c>
      <c r="F2353" t="s">
        <v>150</v>
      </c>
      <c r="G2353">
        <v>69</v>
      </c>
      <c r="H2353">
        <v>415563</v>
      </c>
      <c r="I2353" t="s">
        <v>34</v>
      </c>
      <c r="J2353" s="3">
        <v>44608</v>
      </c>
      <c r="K2353">
        <v>1100</v>
      </c>
      <c r="L2353" t="s">
        <v>9849</v>
      </c>
      <c r="M2353" t="s">
        <v>818</v>
      </c>
      <c r="N2353" t="s">
        <v>9850</v>
      </c>
      <c r="O2353" t="s">
        <v>9851</v>
      </c>
      <c r="P2353" t="s">
        <v>39</v>
      </c>
      <c r="Q2353">
        <v>8</v>
      </c>
      <c r="R2353" t="s">
        <v>40</v>
      </c>
      <c r="S2353" t="s">
        <v>63</v>
      </c>
      <c r="T2353">
        <v>81203</v>
      </c>
      <c r="U2353" s="1">
        <v>45528</v>
      </c>
      <c r="V2353" t="s">
        <v>64</v>
      </c>
      <c r="W2353">
        <v>141436</v>
      </c>
      <c r="X2353" t="s">
        <v>9852</v>
      </c>
      <c r="Y2353">
        <v>249</v>
      </c>
      <c r="Z2353">
        <v>2570</v>
      </c>
      <c r="AA2353">
        <v>5</v>
      </c>
      <c r="AB2353">
        <v>5140</v>
      </c>
      <c r="AC2353">
        <f>Table1_1[[#This Row],[Price]]*Table1_1[[#This Row],[Quantity]]</f>
        <v>12850</v>
      </c>
    </row>
    <row r="2354" spans="1:29" x14ac:dyDescent="0.3">
      <c r="A2354" t="s">
        <v>28</v>
      </c>
      <c r="B2354" t="s">
        <v>29</v>
      </c>
      <c r="C2354" t="s">
        <v>193</v>
      </c>
      <c r="D2354" t="s">
        <v>237</v>
      </c>
      <c r="E2354" t="s">
        <v>56</v>
      </c>
      <c r="F2354" t="s">
        <v>355</v>
      </c>
      <c r="G2354">
        <v>73</v>
      </c>
      <c r="H2354">
        <v>400714</v>
      </c>
      <c r="I2354" t="s">
        <v>58</v>
      </c>
      <c r="J2354" s="3">
        <v>45222</v>
      </c>
      <c r="K2354">
        <v>1000</v>
      </c>
      <c r="L2354" t="s">
        <v>9853</v>
      </c>
      <c r="M2354" t="s">
        <v>152</v>
      </c>
      <c r="N2354" t="s">
        <v>9854</v>
      </c>
      <c r="O2354" t="s">
        <v>9855</v>
      </c>
      <c r="P2354" t="s">
        <v>39</v>
      </c>
      <c r="Q2354">
        <v>13</v>
      </c>
      <c r="R2354" t="s">
        <v>40</v>
      </c>
      <c r="S2354" t="s">
        <v>41</v>
      </c>
      <c r="T2354">
        <v>56044</v>
      </c>
      <c r="U2354" s="1">
        <v>45514</v>
      </c>
      <c r="V2354" t="s">
        <v>64</v>
      </c>
      <c r="W2354">
        <v>351139</v>
      </c>
      <c r="X2354" t="s">
        <v>9856</v>
      </c>
      <c r="Y2354">
        <v>414</v>
      </c>
      <c r="Z2354">
        <v>2081</v>
      </c>
      <c r="AA2354">
        <v>3</v>
      </c>
      <c r="AB2354">
        <v>2497.2000000000003</v>
      </c>
      <c r="AC2354">
        <f>Table1_1[[#This Row],[Price]]*Table1_1[[#This Row],[Quantity]]</f>
        <v>6243</v>
      </c>
    </row>
    <row r="2355" spans="1:29" x14ac:dyDescent="0.3">
      <c r="A2355" t="s">
        <v>28</v>
      </c>
      <c r="B2355" t="s">
        <v>29</v>
      </c>
      <c r="C2355" t="s">
        <v>193</v>
      </c>
      <c r="D2355" t="s">
        <v>134</v>
      </c>
      <c r="E2355" t="s">
        <v>56</v>
      </c>
      <c r="F2355" t="s">
        <v>83</v>
      </c>
      <c r="G2355">
        <v>99</v>
      </c>
      <c r="H2355">
        <v>432530</v>
      </c>
      <c r="I2355" t="s">
        <v>58</v>
      </c>
      <c r="J2355" s="3">
        <v>45211</v>
      </c>
      <c r="K2355">
        <v>1400</v>
      </c>
      <c r="L2355" t="s">
        <v>5712</v>
      </c>
      <c r="M2355" t="s">
        <v>818</v>
      </c>
      <c r="N2355" t="s">
        <v>9858</v>
      </c>
      <c r="O2355" t="s">
        <v>9859</v>
      </c>
      <c r="P2355" t="s">
        <v>51</v>
      </c>
      <c r="Q2355">
        <v>5</v>
      </c>
      <c r="R2355" t="s">
        <v>40</v>
      </c>
      <c r="S2355" t="s">
        <v>41</v>
      </c>
      <c r="T2355">
        <v>36478</v>
      </c>
      <c r="U2355" s="1">
        <v>45621</v>
      </c>
      <c r="V2355" t="s">
        <v>42</v>
      </c>
      <c r="W2355">
        <v>676378</v>
      </c>
      <c r="X2355" t="s">
        <v>9860</v>
      </c>
      <c r="Y2355">
        <v>703</v>
      </c>
      <c r="Z2355">
        <v>1823</v>
      </c>
      <c r="AA2355">
        <v>1</v>
      </c>
      <c r="AB2355">
        <v>729.2</v>
      </c>
      <c r="AC2355">
        <f>Table1_1[[#This Row],[Price]]*Table1_1[[#This Row],[Quantity]]</f>
        <v>1823</v>
      </c>
    </row>
    <row r="2356" spans="1:29" x14ac:dyDescent="0.3">
      <c r="A2356" t="s">
        <v>28</v>
      </c>
      <c r="B2356" t="s">
        <v>29</v>
      </c>
      <c r="C2356" t="s">
        <v>148</v>
      </c>
      <c r="D2356" t="s">
        <v>105</v>
      </c>
      <c r="E2356" t="s">
        <v>56</v>
      </c>
      <c r="F2356" t="s">
        <v>47</v>
      </c>
      <c r="G2356">
        <v>62</v>
      </c>
      <c r="H2356">
        <v>415095</v>
      </c>
      <c r="I2356" t="s">
        <v>34</v>
      </c>
      <c r="J2356" s="3">
        <v>45368</v>
      </c>
      <c r="K2356">
        <v>1100</v>
      </c>
      <c r="L2356" t="s">
        <v>9861</v>
      </c>
      <c r="M2356" t="s">
        <v>1030</v>
      </c>
      <c r="N2356" t="s">
        <v>9862</v>
      </c>
      <c r="O2356" t="s">
        <v>9863</v>
      </c>
      <c r="P2356" t="s">
        <v>87</v>
      </c>
      <c r="Q2356">
        <v>9</v>
      </c>
      <c r="R2356" t="s">
        <v>40</v>
      </c>
      <c r="S2356" t="s">
        <v>79</v>
      </c>
      <c r="T2356">
        <v>19212</v>
      </c>
      <c r="U2356" s="1">
        <v>45580</v>
      </c>
      <c r="V2356" t="s">
        <v>155</v>
      </c>
      <c r="W2356">
        <v>716846</v>
      </c>
      <c r="X2356" t="s">
        <v>9864</v>
      </c>
      <c r="Y2356">
        <v>989</v>
      </c>
      <c r="Z2356">
        <v>1706</v>
      </c>
      <c r="AA2356">
        <v>1</v>
      </c>
      <c r="AB2356">
        <v>682.40000000000009</v>
      </c>
      <c r="AC2356">
        <f>Table1_1[[#This Row],[Price]]*Table1_1[[#This Row],[Quantity]]</f>
        <v>1706</v>
      </c>
    </row>
    <row r="2357" spans="1:29" x14ac:dyDescent="0.3">
      <c r="A2357" t="s">
        <v>28</v>
      </c>
      <c r="B2357" t="s">
        <v>29</v>
      </c>
      <c r="C2357" t="s">
        <v>91</v>
      </c>
      <c r="D2357" t="s">
        <v>98</v>
      </c>
      <c r="E2357" t="s">
        <v>46</v>
      </c>
      <c r="F2357" t="s">
        <v>150</v>
      </c>
      <c r="G2357">
        <v>58</v>
      </c>
      <c r="H2357">
        <v>430756</v>
      </c>
      <c r="I2357" t="s">
        <v>34</v>
      </c>
      <c r="J2357" s="3">
        <v>45568</v>
      </c>
      <c r="K2357">
        <v>1400</v>
      </c>
      <c r="L2357" t="s">
        <v>9866</v>
      </c>
      <c r="M2357" t="s">
        <v>428</v>
      </c>
      <c r="N2357" t="s">
        <v>9867</v>
      </c>
      <c r="O2357" t="s">
        <v>9868</v>
      </c>
      <c r="P2357" t="s">
        <v>87</v>
      </c>
      <c r="Q2357">
        <v>8</v>
      </c>
      <c r="R2357" t="s">
        <v>88</v>
      </c>
      <c r="S2357" t="s">
        <v>79</v>
      </c>
      <c r="T2357">
        <v>96827</v>
      </c>
      <c r="U2357" s="1">
        <v>45497</v>
      </c>
      <c r="V2357" t="s">
        <v>126</v>
      </c>
      <c r="W2357">
        <v>200482</v>
      </c>
      <c r="X2357" t="s">
        <v>9869</v>
      </c>
      <c r="Y2357">
        <v>581</v>
      </c>
      <c r="Z2357">
        <v>1169</v>
      </c>
      <c r="AA2357">
        <v>5</v>
      </c>
      <c r="AB2357">
        <v>2338</v>
      </c>
      <c r="AC2357">
        <f>Table1_1[[#This Row],[Price]]*Table1_1[[#This Row],[Quantity]]</f>
        <v>5845</v>
      </c>
    </row>
    <row r="2358" spans="1:29" x14ac:dyDescent="0.3">
      <c r="A2358" t="s">
        <v>28</v>
      </c>
      <c r="B2358" t="s">
        <v>29</v>
      </c>
      <c r="C2358" t="s">
        <v>44</v>
      </c>
      <c r="D2358" t="s">
        <v>142</v>
      </c>
      <c r="E2358" t="s">
        <v>46</v>
      </c>
      <c r="F2358" t="s">
        <v>33</v>
      </c>
      <c r="G2358">
        <v>79</v>
      </c>
      <c r="H2358">
        <v>423451</v>
      </c>
      <c r="I2358" t="s">
        <v>34</v>
      </c>
      <c r="J2358" s="3">
        <v>44727</v>
      </c>
      <c r="K2358">
        <v>950</v>
      </c>
      <c r="L2358" t="s">
        <v>1674</v>
      </c>
      <c r="M2358" t="s">
        <v>115</v>
      </c>
      <c r="N2358" t="s">
        <v>9870</v>
      </c>
      <c r="O2358" t="s">
        <v>9871</v>
      </c>
      <c r="P2358" t="s">
        <v>39</v>
      </c>
      <c r="Q2358">
        <v>3</v>
      </c>
      <c r="R2358" t="s">
        <v>88</v>
      </c>
      <c r="S2358" t="s">
        <v>118</v>
      </c>
      <c r="T2358">
        <v>32545</v>
      </c>
      <c r="U2358" s="1">
        <v>45430</v>
      </c>
      <c r="V2358" t="s">
        <v>140</v>
      </c>
      <c r="W2358">
        <v>356840</v>
      </c>
      <c r="X2358" t="s">
        <v>5517</v>
      </c>
      <c r="Y2358">
        <v>437</v>
      </c>
      <c r="Z2358">
        <v>1290</v>
      </c>
      <c r="AA2358">
        <v>4</v>
      </c>
      <c r="AB2358">
        <v>2064</v>
      </c>
      <c r="AC2358">
        <f>Table1_1[[#This Row],[Price]]*Table1_1[[#This Row],[Quantity]]</f>
        <v>5160</v>
      </c>
    </row>
    <row r="2359" spans="1:29" x14ac:dyDescent="0.3">
      <c r="A2359" t="s">
        <v>28</v>
      </c>
      <c r="B2359" t="s">
        <v>29</v>
      </c>
      <c r="C2359" t="s">
        <v>30</v>
      </c>
      <c r="D2359" t="s">
        <v>220</v>
      </c>
      <c r="E2359" t="s">
        <v>46</v>
      </c>
      <c r="F2359" t="s">
        <v>113</v>
      </c>
      <c r="G2359">
        <v>67</v>
      </c>
      <c r="H2359">
        <v>419022</v>
      </c>
      <c r="I2359" t="s">
        <v>58</v>
      </c>
      <c r="J2359" s="3">
        <v>45237</v>
      </c>
      <c r="K2359">
        <v>1300</v>
      </c>
      <c r="L2359" t="s">
        <v>9872</v>
      </c>
      <c r="M2359" t="s">
        <v>1147</v>
      </c>
      <c r="N2359" t="s">
        <v>9873</v>
      </c>
      <c r="O2359" t="s">
        <v>9874</v>
      </c>
      <c r="P2359" t="s">
        <v>71</v>
      </c>
      <c r="Q2359">
        <v>6</v>
      </c>
      <c r="R2359" t="s">
        <v>88</v>
      </c>
      <c r="S2359" t="s">
        <v>63</v>
      </c>
      <c r="T2359">
        <v>44533</v>
      </c>
      <c r="U2359" s="1">
        <v>45307</v>
      </c>
      <c r="V2359" t="s">
        <v>111</v>
      </c>
      <c r="W2359">
        <v>256364</v>
      </c>
      <c r="X2359" t="s">
        <v>9875</v>
      </c>
      <c r="Y2359">
        <v>506</v>
      </c>
      <c r="Z2359">
        <v>675</v>
      </c>
      <c r="AA2359">
        <v>2</v>
      </c>
      <c r="AB2359">
        <v>540</v>
      </c>
      <c r="AC2359">
        <f>Table1_1[[#This Row],[Price]]*Table1_1[[#This Row],[Quantity]]</f>
        <v>1350</v>
      </c>
    </row>
    <row r="2360" spans="1:29" x14ac:dyDescent="0.3">
      <c r="A2360" t="s">
        <v>28</v>
      </c>
      <c r="B2360" t="s">
        <v>29</v>
      </c>
      <c r="C2360" t="s">
        <v>193</v>
      </c>
      <c r="D2360" t="s">
        <v>380</v>
      </c>
      <c r="E2360" t="s">
        <v>32</v>
      </c>
      <c r="F2360" t="s">
        <v>150</v>
      </c>
      <c r="G2360">
        <v>61</v>
      </c>
      <c r="H2360">
        <v>404490</v>
      </c>
      <c r="I2360" t="s">
        <v>34</v>
      </c>
      <c r="J2360" s="3">
        <v>44695</v>
      </c>
      <c r="K2360">
        <v>1000</v>
      </c>
      <c r="L2360" t="s">
        <v>9876</v>
      </c>
      <c r="M2360" t="s">
        <v>129</v>
      </c>
      <c r="N2360" t="s">
        <v>9877</v>
      </c>
      <c r="O2360" t="s">
        <v>9878</v>
      </c>
      <c r="P2360" t="s">
        <v>71</v>
      </c>
      <c r="Q2360">
        <v>3</v>
      </c>
      <c r="R2360" t="s">
        <v>88</v>
      </c>
      <c r="S2360" t="s">
        <v>118</v>
      </c>
      <c r="T2360">
        <v>74058</v>
      </c>
      <c r="U2360" s="1">
        <v>45604</v>
      </c>
      <c r="V2360" t="s">
        <v>42</v>
      </c>
      <c r="W2360">
        <v>599828</v>
      </c>
      <c r="X2360" t="s">
        <v>9879</v>
      </c>
      <c r="Y2360">
        <v>633</v>
      </c>
      <c r="Z2360">
        <v>1198</v>
      </c>
      <c r="AA2360">
        <v>4</v>
      </c>
      <c r="AB2360">
        <v>1916.8000000000002</v>
      </c>
      <c r="AC2360">
        <f>Table1_1[[#This Row],[Price]]*Table1_1[[#This Row],[Quantity]]</f>
        <v>4792</v>
      </c>
    </row>
    <row r="2361" spans="1:29" x14ac:dyDescent="0.3">
      <c r="A2361" t="s">
        <v>28</v>
      </c>
      <c r="B2361" t="s">
        <v>29</v>
      </c>
      <c r="C2361" t="s">
        <v>157</v>
      </c>
      <c r="D2361" t="s">
        <v>182</v>
      </c>
      <c r="E2361" t="s">
        <v>56</v>
      </c>
      <c r="F2361" t="s">
        <v>57</v>
      </c>
      <c r="G2361">
        <v>32</v>
      </c>
      <c r="H2361">
        <v>419992</v>
      </c>
      <c r="I2361" t="s">
        <v>34</v>
      </c>
      <c r="J2361" s="3">
        <v>44977</v>
      </c>
      <c r="K2361">
        <v>1400</v>
      </c>
      <c r="L2361" t="s">
        <v>9880</v>
      </c>
      <c r="M2361" t="s">
        <v>736</v>
      </c>
      <c r="N2361" t="s">
        <v>9881</v>
      </c>
      <c r="O2361" t="s">
        <v>9882</v>
      </c>
      <c r="P2361" t="s">
        <v>71</v>
      </c>
      <c r="Q2361">
        <v>4</v>
      </c>
      <c r="R2361" t="s">
        <v>88</v>
      </c>
      <c r="S2361" t="s">
        <v>118</v>
      </c>
      <c r="T2361">
        <v>37056</v>
      </c>
      <c r="U2361" s="1">
        <v>45461</v>
      </c>
      <c r="V2361" t="s">
        <v>52</v>
      </c>
      <c r="W2361">
        <v>641595</v>
      </c>
      <c r="X2361" t="s">
        <v>9883</v>
      </c>
      <c r="Y2361">
        <v>279</v>
      </c>
      <c r="Z2361">
        <v>2433</v>
      </c>
      <c r="AA2361">
        <v>8</v>
      </c>
      <c r="AB2361">
        <v>7785.6</v>
      </c>
      <c r="AC2361">
        <f>Table1_1[[#This Row],[Price]]*Table1_1[[#This Row],[Quantity]]</f>
        <v>19464</v>
      </c>
    </row>
    <row r="2362" spans="1:29" x14ac:dyDescent="0.3">
      <c r="A2362" t="s">
        <v>28</v>
      </c>
      <c r="B2362" t="s">
        <v>29</v>
      </c>
      <c r="C2362" t="s">
        <v>157</v>
      </c>
      <c r="D2362" t="s">
        <v>55</v>
      </c>
      <c r="E2362" t="s">
        <v>56</v>
      </c>
      <c r="F2362" t="s">
        <v>150</v>
      </c>
      <c r="G2362">
        <v>72</v>
      </c>
      <c r="H2362">
        <v>416000</v>
      </c>
      <c r="I2362" t="s">
        <v>58</v>
      </c>
      <c r="J2362" s="3">
        <v>45170</v>
      </c>
      <c r="K2362">
        <v>1200</v>
      </c>
      <c r="L2362" t="s">
        <v>9884</v>
      </c>
      <c r="M2362" t="s">
        <v>482</v>
      </c>
      <c r="N2362" t="s">
        <v>9885</v>
      </c>
      <c r="O2362" t="s">
        <v>9886</v>
      </c>
      <c r="P2362" t="s">
        <v>87</v>
      </c>
      <c r="Q2362">
        <v>12</v>
      </c>
      <c r="R2362" t="s">
        <v>88</v>
      </c>
      <c r="S2362" t="s">
        <v>79</v>
      </c>
      <c r="T2362">
        <v>33135</v>
      </c>
      <c r="U2362" s="1">
        <v>45516</v>
      </c>
      <c r="V2362" t="s">
        <v>64</v>
      </c>
      <c r="W2362">
        <v>987076</v>
      </c>
      <c r="X2362" t="s">
        <v>9887</v>
      </c>
      <c r="Y2362">
        <v>905</v>
      </c>
      <c r="Z2362">
        <v>1873</v>
      </c>
      <c r="AA2362">
        <v>1</v>
      </c>
      <c r="AB2362">
        <v>749.2</v>
      </c>
      <c r="AC2362">
        <f>Table1_1[[#This Row],[Price]]*Table1_1[[#This Row],[Quantity]]</f>
        <v>1873</v>
      </c>
    </row>
    <row r="2363" spans="1:29" x14ac:dyDescent="0.3">
      <c r="A2363" t="s">
        <v>28</v>
      </c>
      <c r="B2363" t="s">
        <v>29</v>
      </c>
      <c r="C2363" t="s">
        <v>66</v>
      </c>
      <c r="D2363" t="s">
        <v>338</v>
      </c>
      <c r="E2363" t="s">
        <v>56</v>
      </c>
      <c r="F2363" t="s">
        <v>47</v>
      </c>
      <c r="G2363">
        <v>67</v>
      </c>
      <c r="H2363">
        <v>402582</v>
      </c>
      <c r="I2363" t="s">
        <v>58</v>
      </c>
      <c r="J2363" s="3">
        <v>45465</v>
      </c>
      <c r="K2363">
        <v>800</v>
      </c>
      <c r="L2363" t="s">
        <v>9888</v>
      </c>
      <c r="M2363" t="s">
        <v>319</v>
      </c>
      <c r="N2363" t="s">
        <v>9889</v>
      </c>
      <c r="O2363" t="s">
        <v>9890</v>
      </c>
      <c r="P2363" t="s">
        <v>51</v>
      </c>
      <c r="Q2363">
        <v>6</v>
      </c>
      <c r="R2363" t="s">
        <v>40</v>
      </c>
      <c r="S2363" t="s">
        <v>79</v>
      </c>
      <c r="T2363">
        <v>24281</v>
      </c>
      <c r="U2363" s="1">
        <v>45469</v>
      </c>
      <c r="V2363" t="s">
        <v>52</v>
      </c>
      <c r="W2363">
        <v>865598</v>
      </c>
      <c r="X2363" t="s">
        <v>9891</v>
      </c>
      <c r="Y2363">
        <v>258</v>
      </c>
      <c r="Z2363">
        <v>1991</v>
      </c>
      <c r="AA2363">
        <v>1</v>
      </c>
      <c r="AB2363">
        <v>796.40000000000009</v>
      </c>
      <c r="AC2363">
        <f>Table1_1[[#This Row],[Price]]*Table1_1[[#This Row],[Quantity]]</f>
        <v>1991</v>
      </c>
    </row>
    <row r="2364" spans="1:29" x14ac:dyDescent="0.3">
      <c r="A2364" t="s">
        <v>28</v>
      </c>
      <c r="B2364" t="s">
        <v>29</v>
      </c>
      <c r="C2364" t="s">
        <v>91</v>
      </c>
      <c r="D2364" t="s">
        <v>317</v>
      </c>
      <c r="E2364" t="s">
        <v>46</v>
      </c>
      <c r="F2364" t="s">
        <v>99</v>
      </c>
      <c r="G2364">
        <v>16</v>
      </c>
      <c r="H2364">
        <v>403277</v>
      </c>
      <c r="I2364" t="s">
        <v>34</v>
      </c>
      <c r="J2364" s="3">
        <v>45470</v>
      </c>
      <c r="K2364">
        <v>800</v>
      </c>
      <c r="L2364" t="s">
        <v>9892</v>
      </c>
      <c r="M2364" t="s">
        <v>1488</v>
      </c>
      <c r="N2364" t="s">
        <v>9893</v>
      </c>
      <c r="O2364" t="s">
        <v>9894</v>
      </c>
      <c r="P2364" t="s">
        <v>71</v>
      </c>
      <c r="Q2364">
        <v>11</v>
      </c>
      <c r="R2364" t="s">
        <v>88</v>
      </c>
      <c r="S2364" t="s">
        <v>41</v>
      </c>
      <c r="T2364">
        <v>98194</v>
      </c>
      <c r="U2364" s="1">
        <v>45621</v>
      </c>
      <c r="V2364" t="s">
        <v>42</v>
      </c>
      <c r="W2364">
        <v>218451</v>
      </c>
      <c r="X2364" t="s">
        <v>9895</v>
      </c>
      <c r="Y2364">
        <v>517</v>
      </c>
      <c r="Z2364">
        <v>2554</v>
      </c>
      <c r="AA2364">
        <v>4</v>
      </c>
      <c r="AB2364">
        <v>4086.4</v>
      </c>
      <c r="AC2364">
        <f>Table1_1[[#This Row],[Price]]*Table1_1[[#This Row],[Quantity]]</f>
        <v>10216</v>
      </c>
    </row>
    <row r="2365" spans="1:29" x14ac:dyDescent="0.3">
      <c r="A2365" t="s">
        <v>28</v>
      </c>
      <c r="B2365" t="s">
        <v>29</v>
      </c>
      <c r="C2365" t="s">
        <v>44</v>
      </c>
      <c r="D2365" t="s">
        <v>524</v>
      </c>
      <c r="E2365" t="s">
        <v>32</v>
      </c>
      <c r="F2365" t="s">
        <v>150</v>
      </c>
      <c r="G2365">
        <v>28</v>
      </c>
      <c r="H2365">
        <v>401505</v>
      </c>
      <c r="I2365" t="s">
        <v>58</v>
      </c>
      <c r="J2365" s="3">
        <v>43858</v>
      </c>
      <c r="K2365">
        <v>1200</v>
      </c>
      <c r="L2365" t="s">
        <v>9896</v>
      </c>
      <c r="M2365" t="s">
        <v>2054</v>
      </c>
      <c r="N2365" t="s">
        <v>9897</v>
      </c>
      <c r="O2365" t="s">
        <v>9898</v>
      </c>
      <c r="P2365" t="s">
        <v>71</v>
      </c>
      <c r="Q2365">
        <v>9</v>
      </c>
      <c r="R2365" t="s">
        <v>88</v>
      </c>
      <c r="S2365" t="s">
        <v>41</v>
      </c>
      <c r="T2365">
        <v>19325</v>
      </c>
      <c r="U2365" s="1">
        <v>45292</v>
      </c>
      <c r="V2365" t="s">
        <v>111</v>
      </c>
      <c r="W2365">
        <v>668953</v>
      </c>
      <c r="X2365" t="s">
        <v>9899</v>
      </c>
      <c r="Y2365">
        <v>462</v>
      </c>
      <c r="Z2365">
        <v>1653</v>
      </c>
      <c r="AA2365">
        <v>7</v>
      </c>
      <c r="AB2365">
        <v>4628.4000000000015</v>
      </c>
      <c r="AC2365">
        <f>Table1_1[[#This Row],[Price]]*Table1_1[[#This Row],[Quantity]]</f>
        <v>11571</v>
      </c>
    </row>
    <row r="2366" spans="1:29" x14ac:dyDescent="0.3">
      <c r="A2366" t="s">
        <v>28</v>
      </c>
      <c r="B2366" t="s">
        <v>29</v>
      </c>
      <c r="C2366" t="s">
        <v>148</v>
      </c>
      <c r="D2366" t="s">
        <v>45</v>
      </c>
      <c r="E2366" t="s">
        <v>46</v>
      </c>
      <c r="F2366" t="s">
        <v>355</v>
      </c>
      <c r="G2366">
        <v>40</v>
      </c>
      <c r="H2366">
        <v>437710</v>
      </c>
      <c r="I2366" t="s">
        <v>34</v>
      </c>
      <c r="J2366" s="3">
        <v>44512</v>
      </c>
      <c r="K2366">
        <v>1200</v>
      </c>
      <c r="L2366" t="s">
        <v>2350</v>
      </c>
      <c r="M2366" t="s">
        <v>394</v>
      </c>
      <c r="N2366" t="s">
        <v>9901</v>
      </c>
      <c r="O2366" t="s">
        <v>9902</v>
      </c>
      <c r="P2366" t="s">
        <v>71</v>
      </c>
      <c r="Q2366">
        <v>7</v>
      </c>
      <c r="R2366" t="s">
        <v>88</v>
      </c>
      <c r="S2366" t="s">
        <v>79</v>
      </c>
      <c r="T2366">
        <v>16880</v>
      </c>
      <c r="U2366" s="1">
        <v>45510</v>
      </c>
      <c r="V2366" t="s">
        <v>64</v>
      </c>
      <c r="W2366">
        <v>990034</v>
      </c>
      <c r="X2366" t="s">
        <v>9903</v>
      </c>
      <c r="Y2366">
        <v>440</v>
      </c>
      <c r="Z2366">
        <v>1275</v>
      </c>
      <c r="AA2366">
        <v>5</v>
      </c>
      <c r="AB2366">
        <v>2550</v>
      </c>
      <c r="AC2366">
        <f>Table1_1[[#This Row],[Price]]*Table1_1[[#This Row],[Quantity]]</f>
        <v>6375</v>
      </c>
    </row>
    <row r="2367" spans="1:29" x14ac:dyDescent="0.3">
      <c r="A2367" t="s">
        <v>28</v>
      </c>
      <c r="B2367" t="s">
        <v>29</v>
      </c>
      <c r="C2367" t="s">
        <v>66</v>
      </c>
      <c r="D2367" t="s">
        <v>524</v>
      </c>
      <c r="E2367" t="s">
        <v>46</v>
      </c>
      <c r="F2367" t="s">
        <v>175</v>
      </c>
      <c r="G2367">
        <v>60</v>
      </c>
      <c r="H2367">
        <v>427097</v>
      </c>
      <c r="I2367" t="s">
        <v>34</v>
      </c>
      <c r="J2367" s="3">
        <v>44004</v>
      </c>
      <c r="K2367">
        <v>1400</v>
      </c>
      <c r="L2367" t="s">
        <v>9904</v>
      </c>
      <c r="M2367" t="s">
        <v>36</v>
      </c>
      <c r="N2367" t="s">
        <v>9905</v>
      </c>
      <c r="O2367" t="s">
        <v>9906</v>
      </c>
      <c r="P2367" t="s">
        <v>71</v>
      </c>
      <c r="Q2367">
        <v>7</v>
      </c>
      <c r="R2367" t="s">
        <v>88</v>
      </c>
      <c r="S2367" t="s">
        <v>41</v>
      </c>
      <c r="T2367">
        <v>60217</v>
      </c>
      <c r="U2367" s="1">
        <v>45304</v>
      </c>
      <c r="V2367" t="s">
        <v>111</v>
      </c>
      <c r="W2367">
        <v>554492</v>
      </c>
      <c r="X2367" t="s">
        <v>9907</v>
      </c>
      <c r="Y2367">
        <v>871</v>
      </c>
      <c r="Z2367">
        <v>1308</v>
      </c>
      <c r="AA2367">
        <v>4</v>
      </c>
      <c r="AB2367">
        <v>2092.8000000000002</v>
      </c>
      <c r="AC2367">
        <f>Table1_1[[#This Row],[Price]]*Table1_1[[#This Row],[Quantity]]</f>
        <v>5232</v>
      </c>
    </row>
    <row r="2368" spans="1:29" x14ac:dyDescent="0.3">
      <c r="A2368" t="s">
        <v>28</v>
      </c>
      <c r="B2368" t="s">
        <v>29</v>
      </c>
      <c r="C2368" t="s">
        <v>66</v>
      </c>
      <c r="D2368" t="s">
        <v>74</v>
      </c>
      <c r="E2368" t="s">
        <v>46</v>
      </c>
      <c r="F2368" t="s">
        <v>33</v>
      </c>
      <c r="G2368">
        <v>98</v>
      </c>
      <c r="H2368">
        <v>416342</v>
      </c>
      <c r="I2368" t="s">
        <v>58</v>
      </c>
      <c r="J2368" s="3">
        <v>45515</v>
      </c>
      <c r="K2368">
        <v>1200</v>
      </c>
      <c r="L2368" t="s">
        <v>9908</v>
      </c>
      <c r="M2368" t="s">
        <v>115</v>
      </c>
      <c r="N2368" t="s">
        <v>9909</v>
      </c>
      <c r="O2368" t="s">
        <v>9910</v>
      </c>
      <c r="P2368" t="s">
        <v>71</v>
      </c>
      <c r="Q2368">
        <v>6</v>
      </c>
      <c r="R2368" t="s">
        <v>40</v>
      </c>
      <c r="S2368" t="s">
        <v>63</v>
      </c>
      <c r="T2368">
        <v>29519</v>
      </c>
      <c r="U2368" s="1">
        <v>45593</v>
      </c>
      <c r="V2368" t="s">
        <v>155</v>
      </c>
      <c r="W2368">
        <v>386560</v>
      </c>
      <c r="X2368" t="s">
        <v>9911</v>
      </c>
      <c r="Y2368">
        <v>422</v>
      </c>
      <c r="Z2368">
        <v>2224</v>
      </c>
      <c r="AA2368">
        <v>1</v>
      </c>
      <c r="AB2368">
        <v>889.6</v>
      </c>
      <c r="AC2368">
        <f>Table1_1[[#This Row],[Price]]*Table1_1[[#This Row],[Quantity]]</f>
        <v>2224</v>
      </c>
    </row>
    <row r="2369" spans="1:29" x14ac:dyDescent="0.3">
      <c r="A2369" t="s">
        <v>28</v>
      </c>
      <c r="B2369" t="s">
        <v>29</v>
      </c>
      <c r="C2369" t="s">
        <v>157</v>
      </c>
      <c r="D2369" t="s">
        <v>163</v>
      </c>
      <c r="E2369" t="s">
        <v>32</v>
      </c>
      <c r="F2369" t="s">
        <v>355</v>
      </c>
      <c r="G2369">
        <v>43</v>
      </c>
      <c r="H2369">
        <v>429380</v>
      </c>
      <c r="I2369" t="s">
        <v>58</v>
      </c>
      <c r="J2369" s="3">
        <v>44544</v>
      </c>
      <c r="K2369">
        <v>1200</v>
      </c>
      <c r="L2369" t="s">
        <v>9912</v>
      </c>
      <c r="M2369" t="s">
        <v>605</v>
      </c>
      <c r="N2369" t="s">
        <v>9913</v>
      </c>
      <c r="O2369" t="s">
        <v>9914</v>
      </c>
      <c r="P2369" t="s">
        <v>39</v>
      </c>
      <c r="Q2369">
        <v>9</v>
      </c>
      <c r="R2369" t="s">
        <v>88</v>
      </c>
      <c r="S2369" t="s">
        <v>63</v>
      </c>
      <c r="T2369">
        <v>26795</v>
      </c>
      <c r="U2369" s="1">
        <v>45331</v>
      </c>
      <c r="V2369" t="s">
        <v>119</v>
      </c>
      <c r="W2369">
        <v>498525</v>
      </c>
      <c r="X2369" t="s">
        <v>9802</v>
      </c>
      <c r="Y2369">
        <v>347</v>
      </c>
      <c r="Z2369">
        <v>1791</v>
      </c>
      <c r="AA2369">
        <v>1</v>
      </c>
      <c r="AB2369">
        <v>716.40000000000009</v>
      </c>
      <c r="AC2369">
        <f>Table1_1[[#This Row],[Price]]*Table1_1[[#This Row],[Quantity]]</f>
        <v>1791</v>
      </c>
    </row>
    <row r="2370" spans="1:29" x14ac:dyDescent="0.3">
      <c r="A2370" t="s">
        <v>28</v>
      </c>
      <c r="B2370" t="s">
        <v>29</v>
      </c>
      <c r="C2370" t="s">
        <v>54</v>
      </c>
      <c r="D2370" t="s">
        <v>524</v>
      </c>
      <c r="E2370" t="s">
        <v>32</v>
      </c>
      <c r="F2370" t="s">
        <v>355</v>
      </c>
      <c r="G2370">
        <v>22</v>
      </c>
      <c r="H2370">
        <v>433047</v>
      </c>
      <c r="I2370" t="s">
        <v>34</v>
      </c>
      <c r="J2370" s="3">
        <v>45307</v>
      </c>
      <c r="K2370">
        <v>1000</v>
      </c>
      <c r="L2370" t="s">
        <v>9916</v>
      </c>
      <c r="M2370" t="s">
        <v>818</v>
      </c>
      <c r="N2370" t="s">
        <v>9917</v>
      </c>
      <c r="O2370" t="s">
        <v>9918</v>
      </c>
      <c r="P2370" t="s">
        <v>51</v>
      </c>
      <c r="Q2370">
        <v>6</v>
      </c>
      <c r="R2370" t="s">
        <v>88</v>
      </c>
      <c r="S2370" t="s">
        <v>118</v>
      </c>
      <c r="T2370">
        <v>51854</v>
      </c>
      <c r="U2370" s="1">
        <v>45297</v>
      </c>
      <c r="V2370" t="s">
        <v>111</v>
      </c>
      <c r="W2370">
        <v>544087</v>
      </c>
      <c r="X2370" t="s">
        <v>9919</v>
      </c>
      <c r="Y2370">
        <v>866</v>
      </c>
      <c r="Z2370">
        <v>2532</v>
      </c>
      <c r="AA2370">
        <v>5</v>
      </c>
      <c r="AB2370">
        <v>5064</v>
      </c>
      <c r="AC2370">
        <f>Table1_1[[#This Row],[Price]]*Table1_1[[#This Row],[Quantity]]</f>
        <v>12660</v>
      </c>
    </row>
    <row r="2371" spans="1:29" x14ac:dyDescent="0.3">
      <c r="A2371" t="s">
        <v>28</v>
      </c>
      <c r="B2371" t="s">
        <v>29</v>
      </c>
      <c r="C2371" t="s">
        <v>44</v>
      </c>
      <c r="D2371" t="s">
        <v>55</v>
      </c>
      <c r="E2371" t="s">
        <v>32</v>
      </c>
      <c r="F2371" t="s">
        <v>106</v>
      </c>
      <c r="G2371">
        <v>66</v>
      </c>
      <c r="H2371">
        <v>416661</v>
      </c>
      <c r="I2371" t="s">
        <v>58</v>
      </c>
      <c r="J2371" s="3">
        <v>45105</v>
      </c>
      <c r="K2371">
        <v>800</v>
      </c>
      <c r="L2371" t="s">
        <v>9920</v>
      </c>
      <c r="M2371" t="s">
        <v>818</v>
      </c>
      <c r="N2371" t="s">
        <v>9921</v>
      </c>
      <c r="O2371">
        <v>-4803</v>
      </c>
      <c r="P2371" t="s">
        <v>51</v>
      </c>
      <c r="Q2371">
        <v>19</v>
      </c>
      <c r="R2371" t="s">
        <v>40</v>
      </c>
      <c r="S2371" t="s">
        <v>118</v>
      </c>
      <c r="T2371">
        <v>94366</v>
      </c>
      <c r="U2371" s="1">
        <v>45560</v>
      </c>
      <c r="V2371" t="s">
        <v>180</v>
      </c>
      <c r="W2371">
        <v>335410</v>
      </c>
      <c r="X2371" t="s">
        <v>9922</v>
      </c>
      <c r="Y2371">
        <v>592</v>
      </c>
      <c r="Z2371">
        <v>1449</v>
      </c>
      <c r="AA2371">
        <v>6</v>
      </c>
      <c r="AB2371">
        <v>3477.6000000000004</v>
      </c>
      <c r="AC2371">
        <f>Table1_1[[#This Row],[Price]]*Table1_1[[#This Row],[Quantity]]</f>
        <v>8694</v>
      </c>
    </row>
    <row r="2372" spans="1:29" x14ac:dyDescent="0.3">
      <c r="A2372" t="s">
        <v>28</v>
      </c>
      <c r="B2372" t="s">
        <v>29</v>
      </c>
      <c r="C2372" t="s">
        <v>148</v>
      </c>
      <c r="D2372" t="s">
        <v>142</v>
      </c>
      <c r="E2372" t="s">
        <v>56</v>
      </c>
      <c r="F2372" t="s">
        <v>135</v>
      </c>
      <c r="G2372">
        <v>4</v>
      </c>
      <c r="H2372">
        <v>434508</v>
      </c>
      <c r="I2372" t="s">
        <v>58</v>
      </c>
      <c r="J2372" s="3">
        <v>45226</v>
      </c>
      <c r="K2372">
        <v>950</v>
      </c>
      <c r="L2372" t="s">
        <v>9923</v>
      </c>
      <c r="M2372" t="s">
        <v>1072</v>
      </c>
      <c r="N2372" t="s">
        <v>9924</v>
      </c>
      <c r="O2372" t="s">
        <v>9925</v>
      </c>
      <c r="P2372" t="s">
        <v>87</v>
      </c>
      <c r="Q2372">
        <v>8</v>
      </c>
      <c r="R2372" t="s">
        <v>88</v>
      </c>
      <c r="S2372" t="s">
        <v>63</v>
      </c>
      <c r="T2372">
        <v>55625</v>
      </c>
      <c r="U2372" s="1">
        <v>45510</v>
      </c>
      <c r="V2372" t="s">
        <v>64</v>
      </c>
      <c r="W2372">
        <v>526452</v>
      </c>
      <c r="X2372" t="s">
        <v>9926</v>
      </c>
      <c r="Y2372">
        <v>386</v>
      </c>
      <c r="Z2372">
        <v>2059</v>
      </c>
      <c r="AA2372">
        <v>2</v>
      </c>
      <c r="AB2372">
        <v>1647.2</v>
      </c>
      <c r="AC2372">
        <f>Table1_1[[#This Row],[Price]]*Table1_1[[#This Row],[Quantity]]</f>
        <v>4118</v>
      </c>
    </row>
    <row r="2373" spans="1:29" x14ac:dyDescent="0.3">
      <c r="A2373" t="s">
        <v>28</v>
      </c>
      <c r="B2373" t="s">
        <v>29</v>
      </c>
      <c r="C2373" t="s">
        <v>157</v>
      </c>
      <c r="D2373" t="s">
        <v>338</v>
      </c>
      <c r="E2373" t="s">
        <v>56</v>
      </c>
      <c r="F2373" t="s">
        <v>83</v>
      </c>
      <c r="G2373">
        <v>38</v>
      </c>
      <c r="H2373">
        <v>429623</v>
      </c>
      <c r="I2373" t="s">
        <v>34</v>
      </c>
      <c r="J2373" s="3">
        <v>44612</v>
      </c>
      <c r="K2373">
        <v>1200</v>
      </c>
      <c r="L2373" t="s">
        <v>9927</v>
      </c>
      <c r="M2373" t="s">
        <v>1366</v>
      </c>
      <c r="N2373" t="s">
        <v>9928</v>
      </c>
      <c r="O2373" t="s">
        <v>9929</v>
      </c>
      <c r="P2373" t="s">
        <v>87</v>
      </c>
      <c r="Q2373">
        <v>15</v>
      </c>
      <c r="R2373" t="s">
        <v>40</v>
      </c>
      <c r="S2373" t="s">
        <v>118</v>
      </c>
      <c r="T2373">
        <v>71301</v>
      </c>
      <c r="U2373" s="1">
        <v>45455</v>
      </c>
      <c r="V2373" t="s">
        <v>52</v>
      </c>
      <c r="W2373">
        <v>685364</v>
      </c>
      <c r="X2373" t="s">
        <v>9930</v>
      </c>
      <c r="Y2373">
        <v>999</v>
      </c>
      <c r="Z2373">
        <v>1000</v>
      </c>
      <c r="AA2373">
        <v>3</v>
      </c>
      <c r="AB2373">
        <v>1200</v>
      </c>
      <c r="AC2373">
        <f>Table1_1[[#This Row],[Price]]*Table1_1[[#This Row],[Quantity]]</f>
        <v>3000</v>
      </c>
    </row>
    <row r="2374" spans="1:29" x14ac:dyDescent="0.3">
      <c r="A2374" t="s">
        <v>28</v>
      </c>
      <c r="B2374" t="s">
        <v>29</v>
      </c>
      <c r="C2374" t="s">
        <v>91</v>
      </c>
      <c r="D2374" t="s">
        <v>98</v>
      </c>
      <c r="E2374" t="s">
        <v>46</v>
      </c>
      <c r="F2374" t="s">
        <v>175</v>
      </c>
      <c r="G2374">
        <v>8</v>
      </c>
      <c r="H2374">
        <v>401173</v>
      </c>
      <c r="I2374" t="s">
        <v>34</v>
      </c>
      <c r="J2374" s="3">
        <v>44669</v>
      </c>
      <c r="K2374">
        <v>1000</v>
      </c>
      <c r="L2374" t="s">
        <v>9931</v>
      </c>
      <c r="M2374" t="s">
        <v>596</v>
      </c>
      <c r="N2374" t="s">
        <v>9932</v>
      </c>
      <c r="O2374" t="s">
        <v>9933</v>
      </c>
      <c r="P2374" t="s">
        <v>71</v>
      </c>
      <c r="Q2374">
        <v>3</v>
      </c>
      <c r="R2374" t="s">
        <v>40</v>
      </c>
      <c r="S2374" t="s">
        <v>79</v>
      </c>
      <c r="T2374">
        <v>16976</v>
      </c>
      <c r="U2374" s="1">
        <v>45395</v>
      </c>
      <c r="V2374" t="s">
        <v>80</v>
      </c>
      <c r="W2374">
        <v>811970</v>
      </c>
      <c r="X2374" t="s">
        <v>9934</v>
      </c>
      <c r="Y2374">
        <v>989</v>
      </c>
      <c r="Z2374">
        <v>2256</v>
      </c>
      <c r="AA2374">
        <v>4</v>
      </c>
      <c r="AB2374">
        <v>3609.6000000000004</v>
      </c>
      <c r="AC2374">
        <f>Table1_1[[#This Row],[Price]]*Table1_1[[#This Row],[Quantity]]</f>
        <v>9024</v>
      </c>
    </row>
    <row r="2375" spans="1:29" x14ac:dyDescent="0.3">
      <c r="A2375" t="s">
        <v>28</v>
      </c>
      <c r="B2375" t="s">
        <v>29</v>
      </c>
      <c r="C2375" t="s">
        <v>91</v>
      </c>
      <c r="D2375" t="s">
        <v>261</v>
      </c>
      <c r="E2375" t="s">
        <v>46</v>
      </c>
      <c r="F2375" t="s">
        <v>106</v>
      </c>
      <c r="G2375">
        <v>94</v>
      </c>
      <c r="H2375">
        <v>423956</v>
      </c>
      <c r="I2375" t="s">
        <v>34</v>
      </c>
      <c r="J2375" s="3">
        <v>45392</v>
      </c>
      <c r="K2375">
        <v>950</v>
      </c>
      <c r="L2375" t="s">
        <v>9935</v>
      </c>
      <c r="M2375" t="s">
        <v>542</v>
      </c>
      <c r="N2375" t="s">
        <v>9936</v>
      </c>
      <c r="O2375" t="s">
        <v>9937</v>
      </c>
      <c r="P2375" t="s">
        <v>51</v>
      </c>
      <c r="Q2375">
        <v>11</v>
      </c>
      <c r="R2375" t="s">
        <v>88</v>
      </c>
      <c r="S2375" t="s">
        <v>41</v>
      </c>
      <c r="T2375">
        <v>50524</v>
      </c>
      <c r="U2375" s="1">
        <v>45369</v>
      </c>
      <c r="V2375" t="s">
        <v>72</v>
      </c>
      <c r="W2375">
        <v>720747</v>
      </c>
      <c r="X2375" t="s">
        <v>9938</v>
      </c>
      <c r="Y2375">
        <v>882</v>
      </c>
      <c r="Z2375">
        <v>2408</v>
      </c>
      <c r="AA2375">
        <v>7</v>
      </c>
      <c r="AB2375">
        <v>6742.4000000000015</v>
      </c>
      <c r="AC2375">
        <f>Table1_1[[#This Row],[Price]]*Table1_1[[#This Row],[Quantity]]</f>
        <v>16856</v>
      </c>
    </row>
    <row r="2376" spans="1:29" x14ac:dyDescent="0.3">
      <c r="A2376" t="s">
        <v>28</v>
      </c>
      <c r="B2376" t="s">
        <v>29</v>
      </c>
      <c r="C2376" t="s">
        <v>148</v>
      </c>
      <c r="D2376" t="s">
        <v>349</v>
      </c>
      <c r="E2376" t="s">
        <v>32</v>
      </c>
      <c r="F2376" t="s">
        <v>99</v>
      </c>
      <c r="G2376">
        <v>19</v>
      </c>
      <c r="H2376">
        <v>424157</v>
      </c>
      <c r="I2376" t="s">
        <v>58</v>
      </c>
      <c r="J2376" s="3">
        <v>44512</v>
      </c>
      <c r="K2376">
        <v>1000</v>
      </c>
      <c r="L2376" t="s">
        <v>9940</v>
      </c>
      <c r="M2376" t="s">
        <v>670</v>
      </c>
      <c r="N2376" t="s">
        <v>9941</v>
      </c>
      <c r="O2376" t="s">
        <v>9942</v>
      </c>
      <c r="P2376" t="s">
        <v>87</v>
      </c>
      <c r="Q2376">
        <v>5</v>
      </c>
      <c r="R2376" t="s">
        <v>40</v>
      </c>
      <c r="S2376" t="s">
        <v>41</v>
      </c>
      <c r="T2376">
        <v>73593</v>
      </c>
      <c r="U2376" s="1">
        <v>45575</v>
      </c>
      <c r="V2376" t="s">
        <v>155</v>
      </c>
      <c r="W2376">
        <v>569548</v>
      </c>
      <c r="X2376" t="s">
        <v>9943</v>
      </c>
      <c r="Y2376">
        <v>310</v>
      </c>
      <c r="Z2376">
        <v>1172</v>
      </c>
      <c r="AA2376">
        <v>1</v>
      </c>
      <c r="AB2376">
        <v>468.8</v>
      </c>
      <c r="AC2376">
        <f>Table1_1[[#This Row],[Price]]*Table1_1[[#This Row],[Quantity]]</f>
        <v>1172</v>
      </c>
    </row>
    <row r="2377" spans="1:29" x14ac:dyDescent="0.3">
      <c r="A2377" t="s">
        <v>28</v>
      </c>
      <c r="B2377" t="s">
        <v>29</v>
      </c>
      <c r="C2377" t="s">
        <v>148</v>
      </c>
      <c r="D2377" t="s">
        <v>142</v>
      </c>
      <c r="E2377" t="s">
        <v>56</v>
      </c>
      <c r="F2377" t="s">
        <v>83</v>
      </c>
      <c r="G2377">
        <v>85</v>
      </c>
      <c r="H2377">
        <v>421138</v>
      </c>
      <c r="I2377" t="s">
        <v>34</v>
      </c>
      <c r="J2377" s="3">
        <v>43844</v>
      </c>
      <c r="K2377">
        <v>1300</v>
      </c>
      <c r="L2377" t="s">
        <v>9944</v>
      </c>
      <c r="M2377" t="s">
        <v>747</v>
      </c>
      <c r="N2377" t="s">
        <v>9945</v>
      </c>
      <c r="O2377" t="s">
        <v>9946</v>
      </c>
      <c r="P2377" t="s">
        <v>39</v>
      </c>
      <c r="Q2377">
        <v>16</v>
      </c>
      <c r="R2377" t="s">
        <v>40</v>
      </c>
      <c r="S2377" t="s">
        <v>63</v>
      </c>
      <c r="T2377">
        <v>13169</v>
      </c>
      <c r="U2377" s="1">
        <v>45555</v>
      </c>
      <c r="V2377" t="s">
        <v>180</v>
      </c>
      <c r="W2377">
        <v>597676</v>
      </c>
      <c r="X2377" t="s">
        <v>9947</v>
      </c>
      <c r="Y2377">
        <v>344</v>
      </c>
      <c r="Z2377">
        <v>2089</v>
      </c>
      <c r="AA2377">
        <v>4</v>
      </c>
      <c r="AB2377">
        <v>3342.4</v>
      </c>
      <c r="AC2377">
        <f>Table1_1[[#This Row],[Price]]*Table1_1[[#This Row],[Quantity]]</f>
        <v>8356</v>
      </c>
    </row>
    <row r="2378" spans="1:29" x14ac:dyDescent="0.3">
      <c r="A2378" t="s">
        <v>28</v>
      </c>
      <c r="B2378" t="s">
        <v>29</v>
      </c>
      <c r="C2378" t="s">
        <v>157</v>
      </c>
      <c r="D2378" t="s">
        <v>142</v>
      </c>
      <c r="E2378" t="s">
        <v>56</v>
      </c>
      <c r="F2378" t="s">
        <v>83</v>
      </c>
      <c r="G2378">
        <v>37</v>
      </c>
      <c r="H2378">
        <v>403276</v>
      </c>
      <c r="I2378" t="s">
        <v>58</v>
      </c>
      <c r="J2378" s="3">
        <v>44949</v>
      </c>
      <c r="K2378">
        <v>1400</v>
      </c>
      <c r="L2378" t="s">
        <v>9350</v>
      </c>
      <c r="M2378" t="s">
        <v>1356</v>
      </c>
      <c r="N2378" t="s">
        <v>9948</v>
      </c>
      <c r="O2378">
        <v>-7114</v>
      </c>
      <c r="P2378" t="s">
        <v>71</v>
      </c>
      <c r="Q2378">
        <v>16</v>
      </c>
      <c r="R2378" t="s">
        <v>40</v>
      </c>
      <c r="S2378" t="s">
        <v>79</v>
      </c>
      <c r="T2378">
        <v>43244</v>
      </c>
      <c r="U2378" s="1">
        <v>45325</v>
      </c>
      <c r="V2378" t="s">
        <v>119</v>
      </c>
      <c r="W2378">
        <v>834897</v>
      </c>
      <c r="X2378" t="s">
        <v>9949</v>
      </c>
      <c r="Y2378">
        <v>869</v>
      </c>
      <c r="Z2378">
        <v>2234</v>
      </c>
      <c r="AA2378">
        <v>3</v>
      </c>
      <c r="AB2378">
        <v>2680.8</v>
      </c>
      <c r="AC2378">
        <f>Table1_1[[#This Row],[Price]]*Table1_1[[#This Row],[Quantity]]</f>
        <v>6702</v>
      </c>
    </row>
    <row r="2379" spans="1:29" x14ac:dyDescent="0.3">
      <c r="A2379" t="s">
        <v>28</v>
      </c>
      <c r="B2379" t="s">
        <v>29</v>
      </c>
      <c r="C2379" t="s">
        <v>91</v>
      </c>
      <c r="D2379" t="s">
        <v>254</v>
      </c>
      <c r="E2379" t="s">
        <v>56</v>
      </c>
      <c r="F2379" t="s">
        <v>113</v>
      </c>
      <c r="G2379">
        <v>59</v>
      </c>
      <c r="H2379">
        <v>432100</v>
      </c>
      <c r="I2379" t="s">
        <v>34</v>
      </c>
      <c r="J2379" s="3">
        <v>45532</v>
      </c>
      <c r="K2379">
        <v>1200</v>
      </c>
      <c r="L2379" t="s">
        <v>9950</v>
      </c>
      <c r="M2379" t="s">
        <v>200</v>
      </c>
      <c r="N2379" t="s">
        <v>9951</v>
      </c>
      <c r="O2379" t="s">
        <v>9952</v>
      </c>
      <c r="P2379" t="s">
        <v>51</v>
      </c>
      <c r="Q2379">
        <v>5</v>
      </c>
      <c r="R2379" t="s">
        <v>40</v>
      </c>
      <c r="S2379" t="s">
        <v>79</v>
      </c>
      <c r="T2379">
        <v>18630</v>
      </c>
      <c r="U2379" s="1">
        <v>45351</v>
      </c>
      <c r="V2379" t="s">
        <v>119</v>
      </c>
      <c r="W2379">
        <v>665699</v>
      </c>
      <c r="X2379" t="s">
        <v>9953</v>
      </c>
      <c r="Y2379">
        <v>857</v>
      </c>
      <c r="Z2379">
        <v>2272</v>
      </c>
      <c r="AA2379">
        <v>2</v>
      </c>
      <c r="AB2379">
        <v>1817.6000000000001</v>
      </c>
      <c r="AC2379">
        <f>Table1_1[[#This Row],[Price]]*Table1_1[[#This Row],[Quantity]]</f>
        <v>4544</v>
      </c>
    </row>
    <row r="2380" spans="1:29" x14ac:dyDescent="0.3">
      <c r="A2380" t="s">
        <v>28</v>
      </c>
      <c r="B2380" t="s">
        <v>29</v>
      </c>
      <c r="C2380" t="s">
        <v>66</v>
      </c>
      <c r="D2380" t="s">
        <v>227</v>
      </c>
      <c r="E2380" t="s">
        <v>32</v>
      </c>
      <c r="F2380" t="s">
        <v>150</v>
      </c>
      <c r="G2380">
        <v>98</v>
      </c>
      <c r="H2380">
        <v>410909</v>
      </c>
      <c r="I2380" t="s">
        <v>58</v>
      </c>
      <c r="J2380" s="3">
        <v>45016</v>
      </c>
      <c r="K2380">
        <v>1400</v>
      </c>
      <c r="L2380" t="s">
        <v>9955</v>
      </c>
      <c r="M2380" t="s">
        <v>177</v>
      </c>
      <c r="N2380" t="s">
        <v>9956</v>
      </c>
      <c r="O2380" t="s">
        <v>9957</v>
      </c>
      <c r="P2380" t="s">
        <v>39</v>
      </c>
      <c r="Q2380">
        <v>7</v>
      </c>
      <c r="R2380" t="s">
        <v>88</v>
      </c>
      <c r="S2380" t="s">
        <v>118</v>
      </c>
      <c r="T2380">
        <v>96790</v>
      </c>
      <c r="U2380" s="1">
        <v>45325</v>
      </c>
      <c r="V2380" t="s">
        <v>119</v>
      </c>
      <c r="W2380">
        <v>566296</v>
      </c>
      <c r="X2380" t="s">
        <v>9958</v>
      </c>
      <c r="Y2380">
        <v>847</v>
      </c>
      <c r="Z2380">
        <v>722</v>
      </c>
      <c r="AA2380">
        <v>8</v>
      </c>
      <c r="AB2380">
        <v>2310.4</v>
      </c>
      <c r="AC2380">
        <f>Table1_1[[#This Row],[Price]]*Table1_1[[#This Row],[Quantity]]</f>
        <v>5776</v>
      </c>
    </row>
    <row r="2381" spans="1:29" x14ac:dyDescent="0.3">
      <c r="A2381" t="s">
        <v>28</v>
      </c>
      <c r="B2381" t="s">
        <v>29</v>
      </c>
      <c r="C2381" t="s">
        <v>54</v>
      </c>
      <c r="D2381" t="s">
        <v>421</v>
      </c>
      <c r="E2381" t="s">
        <v>46</v>
      </c>
      <c r="F2381" t="s">
        <v>33</v>
      </c>
      <c r="G2381">
        <v>98</v>
      </c>
      <c r="H2381">
        <v>424091</v>
      </c>
      <c r="I2381" t="s">
        <v>34</v>
      </c>
      <c r="J2381" s="3">
        <v>45227</v>
      </c>
      <c r="K2381">
        <v>1300</v>
      </c>
      <c r="L2381" t="s">
        <v>9959</v>
      </c>
      <c r="M2381" t="s">
        <v>1017</v>
      </c>
      <c r="N2381" t="s">
        <v>9960</v>
      </c>
      <c r="O2381" t="s">
        <v>9961</v>
      </c>
      <c r="P2381" t="s">
        <v>39</v>
      </c>
      <c r="Q2381">
        <v>15</v>
      </c>
      <c r="R2381" t="s">
        <v>40</v>
      </c>
      <c r="S2381" t="s">
        <v>63</v>
      </c>
      <c r="T2381">
        <v>67139</v>
      </c>
      <c r="U2381" s="1">
        <v>45293</v>
      </c>
      <c r="V2381" t="s">
        <v>111</v>
      </c>
      <c r="W2381">
        <v>520803</v>
      </c>
      <c r="X2381" t="s">
        <v>9962</v>
      </c>
      <c r="Y2381">
        <v>330</v>
      </c>
      <c r="Z2381">
        <v>1879</v>
      </c>
      <c r="AA2381">
        <v>5</v>
      </c>
      <c r="AB2381">
        <v>3758</v>
      </c>
      <c r="AC2381">
        <f>Table1_1[[#This Row],[Price]]*Table1_1[[#This Row],[Quantity]]</f>
        <v>9395</v>
      </c>
    </row>
    <row r="2382" spans="1:29" x14ac:dyDescent="0.3">
      <c r="A2382" t="s">
        <v>28</v>
      </c>
      <c r="B2382" t="s">
        <v>29</v>
      </c>
      <c r="C2382" t="s">
        <v>193</v>
      </c>
      <c r="D2382" t="s">
        <v>411</v>
      </c>
      <c r="E2382" t="s">
        <v>32</v>
      </c>
      <c r="F2382" t="s">
        <v>135</v>
      </c>
      <c r="G2382">
        <v>54</v>
      </c>
      <c r="H2382">
        <v>430717</v>
      </c>
      <c r="I2382" t="s">
        <v>58</v>
      </c>
      <c r="J2382" s="3">
        <v>44783</v>
      </c>
      <c r="K2382">
        <v>1100</v>
      </c>
      <c r="L2382" t="s">
        <v>9963</v>
      </c>
      <c r="M2382" t="s">
        <v>1058</v>
      </c>
      <c r="N2382" t="s">
        <v>9964</v>
      </c>
      <c r="O2382">
        <v>7022084147</v>
      </c>
      <c r="P2382" t="s">
        <v>71</v>
      </c>
      <c r="Q2382">
        <v>8</v>
      </c>
      <c r="R2382" t="s">
        <v>88</v>
      </c>
      <c r="S2382" t="s">
        <v>118</v>
      </c>
      <c r="T2382">
        <v>76322</v>
      </c>
      <c r="U2382" s="1">
        <v>45619</v>
      </c>
      <c r="V2382" t="s">
        <v>42</v>
      </c>
      <c r="W2382">
        <v>311697</v>
      </c>
      <c r="X2382" t="s">
        <v>9965</v>
      </c>
      <c r="Y2382">
        <v>487</v>
      </c>
      <c r="Z2382">
        <v>2908</v>
      </c>
      <c r="AA2382">
        <v>1</v>
      </c>
      <c r="AB2382">
        <v>1163.2</v>
      </c>
      <c r="AC2382">
        <f>Table1_1[[#This Row],[Price]]*Table1_1[[#This Row],[Quantity]]</f>
        <v>2908</v>
      </c>
    </row>
    <row r="2383" spans="1:29" x14ac:dyDescent="0.3">
      <c r="A2383" t="s">
        <v>28</v>
      </c>
      <c r="B2383" t="s">
        <v>29</v>
      </c>
      <c r="C2383" t="s">
        <v>148</v>
      </c>
      <c r="D2383" t="s">
        <v>149</v>
      </c>
      <c r="E2383" t="s">
        <v>56</v>
      </c>
      <c r="F2383" t="s">
        <v>135</v>
      </c>
      <c r="G2383">
        <v>68</v>
      </c>
      <c r="H2383">
        <v>400704</v>
      </c>
      <c r="I2383" t="s">
        <v>58</v>
      </c>
      <c r="J2383" s="3">
        <v>43942</v>
      </c>
      <c r="K2383">
        <v>950</v>
      </c>
      <c r="L2383" t="s">
        <v>9782</v>
      </c>
      <c r="M2383" t="s">
        <v>856</v>
      </c>
      <c r="N2383" t="s">
        <v>9966</v>
      </c>
      <c r="O2383" t="s">
        <v>9967</v>
      </c>
      <c r="P2383" t="s">
        <v>71</v>
      </c>
      <c r="Q2383">
        <v>17</v>
      </c>
      <c r="R2383" t="s">
        <v>88</v>
      </c>
      <c r="S2383" t="s">
        <v>41</v>
      </c>
      <c r="T2383">
        <v>48231</v>
      </c>
      <c r="U2383" s="1">
        <v>45422</v>
      </c>
      <c r="V2383" t="s">
        <v>140</v>
      </c>
      <c r="W2383">
        <v>411695</v>
      </c>
      <c r="X2383" t="s">
        <v>9968</v>
      </c>
      <c r="Y2383">
        <v>997</v>
      </c>
      <c r="Z2383">
        <v>941</v>
      </c>
      <c r="AA2383">
        <v>7</v>
      </c>
      <c r="AB2383">
        <v>2634.8</v>
      </c>
      <c r="AC2383">
        <f>Table1_1[[#This Row],[Price]]*Table1_1[[#This Row],[Quantity]]</f>
        <v>6587</v>
      </c>
    </row>
    <row r="2384" spans="1:29" x14ac:dyDescent="0.3">
      <c r="A2384" t="s">
        <v>28</v>
      </c>
      <c r="B2384" t="s">
        <v>29</v>
      </c>
      <c r="C2384" t="s">
        <v>148</v>
      </c>
      <c r="D2384" t="s">
        <v>55</v>
      </c>
      <c r="E2384" t="s">
        <v>32</v>
      </c>
      <c r="F2384" t="s">
        <v>175</v>
      </c>
      <c r="G2384">
        <v>2</v>
      </c>
      <c r="H2384">
        <v>421363</v>
      </c>
      <c r="I2384" t="s">
        <v>58</v>
      </c>
      <c r="J2384" s="3">
        <v>44837</v>
      </c>
      <c r="K2384">
        <v>1200</v>
      </c>
      <c r="L2384" t="s">
        <v>9969</v>
      </c>
      <c r="M2384" t="s">
        <v>85</v>
      </c>
      <c r="N2384" t="s">
        <v>9970</v>
      </c>
      <c r="O2384" t="s">
        <v>9971</v>
      </c>
      <c r="P2384" t="s">
        <v>87</v>
      </c>
      <c r="Q2384">
        <v>17</v>
      </c>
      <c r="R2384" t="s">
        <v>88</v>
      </c>
      <c r="S2384" t="s">
        <v>63</v>
      </c>
      <c r="T2384">
        <v>49478</v>
      </c>
      <c r="U2384" s="1">
        <v>45626</v>
      </c>
      <c r="V2384" t="s">
        <v>42</v>
      </c>
      <c r="W2384">
        <v>743777</v>
      </c>
      <c r="X2384" t="s">
        <v>9972</v>
      </c>
      <c r="Y2384">
        <v>839</v>
      </c>
      <c r="Z2384">
        <v>1991</v>
      </c>
      <c r="AA2384">
        <v>4</v>
      </c>
      <c r="AB2384">
        <v>3185.6000000000004</v>
      </c>
      <c r="AC2384">
        <f>Table1_1[[#This Row],[Price]]*Table1_1[[#This Row],[Quantity]]</f>
        <v>7964</v>
      </c>
    </row>
    <row r="2385" spans="1:29" x14ac:dyDescent="0.3">
      <c r="A2385" t="s">
        <v>28</v>
      </c>
      <c r="B2385" t="s">
        <v>29</v>
      </c>
      <c r="C2385" t="s">
        <v>44</v>
      </c>
      <c r="D2385" t="s">
        <v>170</v>
      </c>
      <c r="E2385" t="s">
        <v>32</v>
      </c>
      <c r="F2385" t="s">
        <v>135</v>
      </c>
      <c r="G2385">
        <v>89</v>
      </c>
      <c r="H2385">
        <v>431237</v>
      </c>
      <c r="I2385" t="s">
        <v>34</v>
      </c>
      <c r="J2385" s="3">
        <v>44327</v>
      </c>
      <c r="K2385">
        <v>800</v>
      </c>
      <c r="L2385" t="s">
        <v>9974</v>
      </c>
      <c r="M2385" t="s">
        <v>680</v>
      </c>
      <c r="N2385" t="s">
        <v>9975</v>
      </c>
      <c r="O2385" t="s">
        <v>9976</v>
      </c>
      <c r="P2385" t="s">
        <v>39</v>
      </c>
      <c r="Q2385">
        <v>17</v>
      </c>
      <c r="R2385" t="s">
        <v>88</v>
      </c>
      <c r="S2385" t="s">
        <v>63</v>
      </c>
      <c r="T2385">
        <v>55778</v>
      </c>
      <c r="U2385" s="1">
        <v>45475</v>
      </c>
      <c r="V2385" t="s">
        <v>126</v>
      </c>
      <c r="W2385">
        <v>573684</v>
      </c>
      <c r="X2385" t="s">
        <v>9977</v>
      </c>
      <c r="Y2385">
        <v>754</v>
      </c>
      <c r="Z2385">
        <v>514</v>
      </c>
      <c r="AA2385">
        <v>2</v>
      </c>
      <c r="AB2385">
        <v>411.20000000000005</v>
      </c>
      <c r="AC2385">
        <f>Table1_1[[#This Row],[Price]]*Table1_1[[#This Row],[Quantity]]</f>
        <v>1028</v>
      </c>
    </row>
    <row r="2386" spans="1:29" x14ac:dyDescent="0.3">
      <c r="A2386" t="s">
        <v>28</v>
      </c>
      <c r="B2386" t="s">
        <v>29</v>
      </c>
      <c r="C2386" t="s">
        <v>193</v>
      </c>
      <c r="D2386" t="s">
        <v>637</v>
      </c>
      <c r="E2386" t="s">
        <v>56</v>
      </c>
      <c r="F2386" t="s">
        <v>57</v>
      </c>
      <c r="G2386">
        <v>41</v>
      </c>
      <c r="H2386">
        <v>420499</v>
      </c>
      <c r="I2386" t="s">
        <v>58</v>
      </c>
      <c r="J2386" s="3">
        <v>44649</v>
      </c>
      <c r="K2386">
        <v>1100</v>
      </c>
      <c r="L2386" t="s">
        <v>9979</v>
      </c>
      <c r="M2386" t="s">
        <v>434</v>
      </c>
      <c r="N2386" t="s">
        <v>9980</v>
      </c>
      <c r="O2386">
        <v>8530539805</v>
      </c>
      <c r="P2386" t="s">
        <v>39</v>
      </c>
      <c r="Q2386">
        <v>11</v>
      </c>
      <c r="R2386" t="s">
        <v>88</v>
      </c>
      <c r="S2386" t="s">
        <v>63</v>
      </c>
      <c r="T2386">
        <v>43858</v>
      </c>
      <c r="U2386" s="1">
        <v>45559</v>
      </c>
      <c r="V2386" t="s">
        <v>180</v>
      </c>
      <c r="W2386">
        <v>275353</v>
      </c>
      <c r="X2386" t="s">
        <v>9981</v>
      </c>
      <c r="Y2386">
        <v>483</v>
      </c>
      <c r="Z2386">
        <v>1554</v>
      </c>
      <c r="AA2386">
        <v>8</v>
      </c>
      <c r="AB2386">
        <v>4972.8</v>
      </c>
      <c r="AC2386">
        <f>Table1_1[[#This Row],[Price]]*Table1_1[[#This Row],[Quantity]]</f>
        <v>12432</v>
      </c>
    </row>
    <row r="2387" spans="1:29" x14ac:dyDescent="0.3">
      <c r="A2387" t="s">
        <v>28</v>
      </c>
      <c r="B2387" t="s">
        <v>29</v>
      </c>
      <c r="C2387" t="s">
        <v>148</v>
      </c>
      <c r="D2387" t="s">
        <v>442</v>
      </c>
      <c r="E2387" t="s">
        <v>56</v>
      </c>
      <c r="F2387" t="s">
        <v>150</v>
      </c>
      <c r="G2387">
        <v>60</v>
      </c>
      <c r="H2387">
        <v>407827</v>
      </c>
      <c r="I2387" t="s">
        <v>34</v>
      </c>
      <c r="J2387" s="3">
        <v>44944</v>
      </c>
      <c r="K2387">
        <v>1000</v>
      </c>
      <c r="L2387" t="s">
        <v>9982</v>
      </c>
      <c r="M2387" t="s">
        <v>60</v>
      </c>
      <c r="N2387" t="s">
        <v>9983</v>
      </c>
      <c r="O2387" t="s">
        <v>9984</v>
      </c>
      <c r="P2387" t="s">
        <v>87</v>
      </c>
      <c r="Q2387">
        <v>20</v>
      </c>
      <c r="R2387" t="s">
        <v>88</v>
      </c>
      <c r="S2387" t="s">
        <v>118</v>
      </c>
      <c r="T2387">
        <v>11879</v>
      </c>
      <c r="U2387" s="1">
        <v>45548</v>
      </c>
      <c r="V2387" t="s">
        <v>180</v>
      </c>
      <c r="W2387">
        <v>716639</v>
      </c>
      <c r="X2387" t="s">
        <v>9985</v>
      </c>
      <c r="Y2387">
        <v>640</v>
      </c>
      <c r="Z2387">
        <v>1333</v>
      </c>
      <c r="AA2387">
        <v>1</v>
      </c>
      <c r="AB2387">
        <v>533.20000000000005</v>
      </c>
      <c r="AC2387">
        <f>Table1_1[[#This Row],[Price]]*Table1_1[[#This Row],[Quantity]]</f>
        <v>1333</v>
      </c>
    </row>
    <row r="2388" spans="1:29" x14ac:dyDescent="0.3">
      <c r="A2388" t="s">
        <v>28</v>
      </c>
      <c r="B2388" t="s">
        <v>29</v>
      </c>
      <c r="C2388" t="s">
        <v>91</v>
      </c>
      <c r="D2388" t="s">
        <v>560</v>
      </c>
      <c r="E2388" t="s">
        <v>46</v>
      </c>
      <c r="F2388" t="s">
        <v>150</v>
      </c>
      <c r="G2388">
        <v>40</v>
      </c>
      <c r="H2388">
        <v>401345</v>
      </c>
      <c r="I2388" t="s">
        <v>34</v>
      </c>
      <c r="J2388" s="3">
        <v>43984</v>
      </c>
      <c r="K2388">
        <v>1300</v>
      </c>
      <c r="L2388" t="s">
        <v>9986</v>
      </c>
      <c r="M2388" t="s">
        <v>428</v>
      </c>
      <c r="N2388" t="s">
        <v>9987</v>
      </c>
      <c r="O2388" t="s">
        <v>9988</v>
      </c>
      <c r="P2388" t="s">
        <v>51</v>
      </c>
      <c r="Q2388">
        <v>8</v>
      </c>
      <c r="R2388" t="s">
        <v>88</v>
      </c>
      <c r="S2388" t="s">
        <v>63</v>
      </c>
      <c r="T2388">
        <v>97283</v>
      </c>
      <c r="U2388" s="1">
        <v>45561</v>
      </c>
      <c r="V2388" t="s">
        <v>180</v>
      </c>
      <c r="W2388">
        <v>541788</v>
      </c>
      <c r="X2388" t="s">
        <v>9989</v>
      </c>
      <c r="Y2388">
        <v>393</v>
      </c>
      <c r="Z2388">
        <v>1490</v>
      </c>
      <c r="AA2388">
        <v>3</v>
      </c>
      <c r="AB2388">
        <v>1788</v>
      </c>
      <c r="AC2388">
        <f>Table1_1[[#This Row],[Price]]*Table1_1[[#This Row],[Quantity]]</f>
        <v>4470</v>
      </c>
    </row>
    <row r="2389" spans="1:29" x14ac:dyDescent="0.3">
      <c r="A2389" t="s">
        <v>28</v>
      </c>
      <c r="B2389" t="s">
        <v>29</v>
      </c>
      <c r="C2389" t="s">
        <v>91</v>
      </c>
      <c r="D2389" t="s">
        <v>621</v>
      </c>
      <c r="E2389" t="s">
        <v>32</v>
      </c>
      <c r="F2389" t="s">
        <v>113</v>
      </c>
      <c r="G2389">
        <v>46</v>
      </c>
      <c r="H2389">
        <v>428649</v>
      </c>
      <c r="I2389" t="s">
        <v>34</v>
      </c>
      <c r="J2389" s="3">
        <v>44248</v>
      </c>
      <c r="K2389">
        <v>1400</v>
      </c>
      <c r="L2389" t="s">
        <v>9990</v>
      </c>
      <c r="M2389" t="s">
        <v>428</v>
      </c>
      <c r="N2389" t="s">
        <v>9991</v>
      </c>
      <c r="O2389" t="s">
        <v>9992</v>
      </c>
      <c r="P2389" t="s">
        <v>39</v>
      </c>
      <c r="Q2389">
        <v>19</v>
      </c>
      <c r="R2389" t="s">
        <v>40</v>
      </c>
      <c r="S2389" t="s">
        <v>79</v>
      </c>
      <c r="T2389">
        <v>91422</v>
      </c>
      <c r="U2389" s="1">
        <v>45497</v>
      </c>
      <c r="V2389" t="s">
        <v>126</v>
      </c>
      <c r="W2389">
        <v>665804</v>
      </c>
      <c r="X2389" t="s">
        <v>9993</v>
      </c>
      <c r="Y2389">
        <v>699</v>
      </c>
      <c r="Z2389">
        <v>1906</v>
      </c>
      <c r="AA2389">
        <v>7</v>
      </c>
      <c r="AB2389">
        <v>5336.8</v>
      </c>
      <c r="AC2389">
        <f>Table1_1[[#This Row],[Price]]*Table1_1[[#This Row],[Quantity]]</f>
        <v>13342</v>
      </c>
    </row>
    <row r="2390" spans="1:29" x14ac:dyDescent="0.3">
      <c r="A2390" t="s">
        <v>28</v>
      </c>
      <c r="B2390" t="s">
        <v>29</v>
      </c>
      <c r="C2390" t="s">
        <v>30</v>
      </c>
      <c r="D2390" t="s">
        <v>170</v>
      </c>
      <c r="E2390" t="s">
        <v>56</v>
      </c>
      <c r="F2390" t="s">
        <v>83</v>
      </c>
      <c r="G2390">
        <v>48</v>
      </c>
      <c r="H2390">
        <v>407861</v>
      </c>
      <c r="I2390" t="s">
        <v>58</v>
      </c>
      <c r="J2390" s="3">
        <v>45338</v>
      </c>
      <c r="K2390">
        <v>1000</v>
      </c>
      <c r="L2390" t="s">
        <v>9994</v>
      </c>
      <c r="M2390" t="s">
        <v>94</v>
      </c>
      <c r="N2390" t="s">
        <v>9995</v>
      </c>
      <c r="O2390" t="s">
        <v>9996</v>
      </c>
      <c r="P2390" t="s">
        <v>87</v>
      </c>
      <c r="Q2390">
        <v>4</v>
      </c>
      <c r="R2390" t="s">
        <v>88</v>
      </c>
      <c r="S2390" t="s">
        <v>41</v>
      </c>
      <c r="T2390">
        <v>94447</v>
      </c>
      <c r="U2390" s="1">
        <v>45406</v>
      </c>
      <c r="V2390" t="s">
        <v>80</v>
      </c>
      <c r="W2390">
        <v>326978</v>
      </c>
      <c r="X2390" t="s">
        <v>9997</v>
      </c>
      <c r="Y2390">
        <v>328</v>
      </c>
      <c r="Z2390">
        <v>916</v>
      </c>
      <c r="AA2390">
        <v>4</v>
      </c>
      <c r="AB2390">
        <v>1465.6000000000001</v>
      </c>
      <c r="AC2390">
        <f>Table1_1[[#This Row],[Price]]*Table1_1[[#This Row],[Quantity]]</f>
        <v>3664</v>
      </c>
    </row>
    <row r="2391" spans="1:29" x14ac:dyDescent="0.3">
      <c r="A2391" t="s">
        <v>28</v>
      </c>
      <c r="B2391" t="s">
        <v>29</v>
      </c>
      <c r="C2391" t="s">
        <v>54</v>
      </c>
      <c r="D2391" t="s">
        <v>274</v>
      </c>
      <c r="E2391" t="s">
        <v>56</v>
      </c>
      <c r="F2391" t="s">
        <v>150</v>
      </c>
      <c r="G2391">
        <v>8</v>
      </c>
      <c r="H2391">
        <v>421633</v>
      </c>
      <c r="I2391" t="s">
        <v>34</v>
      </c>
      <c r="J2391" s="3">
        <v>43875</v>
      </c>
      <c r="K2391">
        <v>800</v>
      </c>
      <c r="L2391" t="s">
        <v>9998</v>
      </c>
      <c r="M2391" t="s">
        <v>1212</v>
      </c>
      <c r="N2391" t="s">
        <v>9999</v>
      </c>
      <c r="O2391">
        <v>9780269775</v>
      </c>
      <c r="P2391" t="s">
        <v>39</v>
      </c>
      <c r="Q2391">
        <v>19</v>
      </c>
      <c r="R2391" t="s">
        <v>40</v>
      </c>
      <c r="S2391" t="s">
        <v>118</v>
      </c>
      <c r="T2391">
        <v>63427</v>
      </c>
      <c r="U2391" s="1">
        <v>45496</v>
      </c>
      <c r="V2391" t="s">
        <v>126</v>
      </c>
      <c r="W2391">
        <v>977539</v>
      </c>
      <c r="X2391" t="s">
        <v>10000</v>
      </c>
      <c r="Y2391">
        <v>844</v>
      </c>
      <c r="Z2391">
        <v>1545</v>
      </c>
      <c r="AA2391">
        <v>3</v>
      </c>
      <c r="AB2391">
        <v>1854</v>
      </c>
      <c r="AC2391">
        <f>Table1_1[[#This Row],[Price]]*Table1_1[[#This Row],[Quantity]]</f>
        <v>4635</v>
      </c>
    </row>
    <row r="2392" spans="1:29" x14ac:dyDescent="0.3">
      <c r="A2392" t="s">
        <v>28</v>
      </c>
      <c r="B2392" t="s">
        <v>29</v>
      </c>
      <c r="C2392" t="s">
        <v>91</v>
      </c>
      <c r="D2392" t="s">
        <v>317</v>
      </c>
      <c r="E2392" t="s">
        <v>32</v>
      </c>
      <c r="F2392" t="s">
        <v>47</v>
      </c>
      <c r="G2392">
        <v>12</v>
      </c>
      <c r="H2392">
        <v>402925</v>
      </c>
      <c r="I2392" t="s">
        <v>34</v>
      </c>
      <c r="J2392" s="3">
        <v>45336</v>
      </c>
      <c r="K2392">
        <v>1100</v>
      </c>
      <c r="L2392" t="s">
        <v>10001</v>
      </c>
      <c r="M2392" t="s">
        <v>1409</v>
      </c>
      <c r="N2392" t="s">
        <v>10002</v>
      </c>
      <c r="O2392" t="s">
        <v>10003</v>
      </c>
      <c r="P2392" t="s">
        <v>39</v>
      </c>
      <c r="Q2392">
        <v>4</v>
      </c>
      <c r="R2392" t="s">
        <v>40</v>
      </c>
      <c r="S2392" t="s">
        <v>118</v>
      </c>
      <c r="T2392">
        <v>35535</v>
      </c>
      <c r="U2392" s="1">
        <v>45348</v>
      </c>
      <c r="V2392" t="s">
        <v>119</v>
      </c>
      <c r="W2392">
        <v>144714</v>
      </c>
      <c r="X2392" t="s">
        <v>10004</v>
      </c>
      <c r="Y2392">
        <v>951</v>
      </c>
      <c r="Z2392">
        <v>1074</v>
      </c>
      <c r="AA2392">
        <v>6</v>
      </c>
      <c r="AB2392">
        <v>2577.6000000000004</v>
      </c>
      <c r="AC2392">
        <f>Table1_1[[#This Row],[Price]]*Table1_1[[#This Row],[Quantity]]</f>
        <v>6444</v>
      </c>
    </row>
    <row r="2393" spans="1:29" x14ac:dyDescent="0.3">
      <c r="A2393" t="s">
        <v>28</v>
      </c>
      <c r="B2393" t="s">
        <v>29</v>
      </c>
      <c r="C2393" t="s">
        <v>54</v>
      </c>
      <c r="D2393" t="s">
        <v>220</v>
      </c>
      <c r="E2393" t="s">
        <v>56</v>
      </c>
      <c r="F2393" t="s">
        <v>355</v>
      </c>
      <c r="G2393">
        <v>62</v>
      </c>
      <c r="H2393">
        <v>402238</v>
      </c>
      <c r="I2393" t="s">
        <v>58</v>
      </c>
      <c r="J2393" s="3">
        <v>45393</v>
      </c>
      <c r="K2393">
        <v>800</v>
      </c>
      <c r="L2393" t="s">
        <v>10006</v>
      </c>
      <c r="M2393" t="s">
        <v>276</v>
      </c>
      <c r="N2393" t="s">
        <v>10007</v>
      </c>
      <c r="O2393">
        <v>9102260415</v>
      </c>
      <c r="P2393" t="s">
        <v>51</v>
      </c>
      <c r="Q2393">
        <v>14</v>
      </c>
      <c r="R2393" t="s">
        <v>40</v>
      </c>
      <c r="S2393" t="s">
        <v>118</v>
      </c>
      <c r="T2393">
        <v>47989</v>
      </c>
      <c r="U2393" s="1">
        <v>45415</v>
      </c>
      <c r="V2393" t="s">
        <v>140</v>
      </c>
      <c r="W2393">
        <v>622673</v>
      </c>
      <c r="X2393" t="s">
        <v>10008</v>
      </c>
      <c r="Y2393">
        <v>890</v>
      </c>
      <c r="Z2393">
        <v>647</v>
      </c>
      <c r="AA2393">
        <v>3</v>
      </c>
      <c r="AB2393">
        <v>776.40000000000009</v>
      </c>
      <c r="AC2393">
        <f>Table1_1[[#This Row],[Price]]*Table1_1[[#This Row],[Quantity]]</f>
        <v>1941</v>
      </c>
    </row>
    <row r="2394" spans="1:29" x14ac:dyDescent="0.3">
      <c r="A2394" t="s">
        <v>28</v>
      </c>
      <c r="B2394" t="s">
        <v>29</v>
      </c>
      <c r="C2394" t="s">
        <v>148</v>
      </c>
      <c r="D2394" t="s">
        <v>637</v>
      </c>
      <c r="E2394" t="s">
        <v>56</v>
      </c>
      <c r="F2394" t="s">
        <v>99</v>
      </c>
      <c r="G2394">
        <v>27</v>
      </c>
      <c r="H2394">
        <v>403198</v>
      </c>
      <c r="I2394" t="s">
        <v>58</v>
      </c>
      <c r="J2394" s="3">
        <v>45624</v>
      </c>
      <c r="K2394">
        <v>950</v>
      </c>
      <c r="L2394" t="s">
        <v>10010</v>
      </c>
      <c r="M2394" t="s">
        <v>1017</v>
      </c>
      <c r="N2394" t="s">
        <v>10011</v>
      </c>
      <c r="O2394">
        <v>5608481708</v>
      </c>
      <c r="P2394" t="s">
        <v>87</v>
      </c>
      <c r="Q2394">
        <v>8</v>
      </c>
      <c r="R2394" t="s">
        <v>40</v>
      </c>
      <c r="S2394" t="s">
        <v>118</v>
      </c>
      <c r="T2394">
        <v>36258</v>
      </c>
      <c r="U2394" s="1">
        <v>45562</v>
      </c>
      <c r="V2394" t="s">
        <v>180</v>
      </c>
      <c r="W2394">
        <v>828903</v>
      </c>
      <c r="X2394" t="s">
        <v>10012</v>
      </c>
      <c r="Y2394">
        <v>678</v>
      </c>
      <c r="Z2394">
        <v>2920</v>
      </c>
      <c r="AA2394">
        <v>8</v>
      </c>
      <c r="AB2394">
        <v>9344</v>
      </c>
      <c r="AC2394">
        <f>Table1_1[[#This Row],[Price]]*Table1_1[[#This Row],[Quantity]]</f>
        <v>23360</v>
      </c>
    </row>
    <row r="2395" spans="1:29" x14ac:dyDescent="0.3">
      <c r="A2395" t="s">
        <v>28</v>
      </c>
      <c r="B2395" t="s">
        <v>29</v>
      </c>
      <c r="C2395" t="s">
        <v>54</v>
      </c>
      <c r="D2395" t="s">
        <v>149</v>
      </c>
      <c r="E2395" t="s">
        <v>32</v>
      </c>
      <c r="F2395" t="s">
        <v>150</v>
      </c>
      <c r="G2395">
        <v>27</v>
      </c>
      <c r="H2395">
        <v>405173</v>
      </c>
      <c r="I2395" t="s">
        <v>58</v>
      </c>
      <c r="J2395" s="3">
        <v>43988</v>
      </c>
      <c r="K2395">
        <v>800</v>
      </c>
      <c r="L2395" t="s">
        <v>10013</v>
      </c>
      <c r="M2395" t="s">
        <v>1244</v>
      </c>
      <c r="N2395" t="s">
        <v>10014</v>
      </c>
      <c r="O2395" t="s">
        <v>10015</v>
      </c>
      <c r="P2395" t="s">
        <v>51</v>
      </c>
      <c r="Q2395">
        <v>18</v>
      </c>
      <c r="R2395" t="s">
        <v>88</v>
      </c>
      <c r="S2395" t="s">
        <v>118</v>
      </c>
      <c r="T2395">
        <v>58770</v>
      </c>
      <c r="U2395" s="1">
        <v>45572</v>
      </c>
      <c r="V2395" t="s">
        <v>155</v>
      </c>
      <c r="W2395">
        <v>704464</v>
      </c>
      <c r="X2395" t="s">
        <v>10016</v>
      </c>
      <c r="Y2395">
        <v>338</v>
      </c>
      <c r="Z2395">
        <v>1661</v>
      </c>
      <c r="AA2395">
        <v>8</v>
      </c>
      <c r="AB2395">
        <v>5315.2000000000007</v>
      </c>
      <c r="AC2395">
        <f>Table1_1[[#This Row],[Price]]*Table1_1[[#This Row],[Quantity]]</f>
        <v>13288</v>
      </c>
    </row>
    <row r="2396" spans="1:29" x14ac:dyDescent="0.3">
      <c r="A2396" t="s">
        <v>28</v>
      </c>
      <c r="B2396" t="s">
        <v>29</v>
      </c>
      <c r="C2396" t="s">
        <v>157</v>
      </c>
      <c r="D2396" t="s">
        <v>611</v>
      </c>
      <c r="E2396" t="s">
        <v>56</v>
      </c>
      <c r="F2396" t="s">
        <v>33</v>
      </c>
      <c r="G2396">
        <v>65</v>
      </c>
      <c r="H2396">
        <v>401894</v>
      </c>
      <c r="I2396" t="s">
        <v>58</v>
      </c>
      <c r="J2396" s="3">
        <v>45611</v>
      </c>
      <c r="K2396">
        <v>1300</v>
      </c>
      <c r="L2396" t="s">
        <v>10018</v>
      </c>
      <c r="M2396" t="s">
        <v>1048</v>
      </c>
      <c r="N2396" t="s">
        <v>10019</v>
      </c>
      <c r="O2396">
        <v>2440262710</v>
      </c>
      <c r="P2396" t="s">
        <v>39</v>
      </c>
      <c r="Q2396">
        <v>7</v>
      </c>
      <c r="R2396" t="s">
        <v>40</v>
      </c>
      <c r="S2396" t="s">
        <v>79</v>
      </c>
      <c r="T2396">
        <v>51081</v>
      </c>
      <c r="U2396" s="1">
        <v>45458</v>
      </c>
      <c r="V2396" t="s">
        <v>52</v>
      </c>
      <c r="W2396">
        <v>674737</v>
      </c>
      <c r="X2396" t="s">
        <v>10020</v>
      </c>
      <c r="Y2396">
        <v>718</v>
      </c>
      <c r="Z2396">
        <v>1837</v>
      </c>
      <c r="AA2396">
        <v>8</v>
      </c>
      <c r="AB2396">
        <v>5878.4000000000015</v>
      </c>
      <c r="AC2396">
        <f>Table1_1[[#This Row],[Price]]*Table1_1[[#This Row],[Quantity]]</f>
        <v>14696</v>
      </c>
    </row>
    <row r="2397" spans="1:29" x14ac:dyDescent="0.3">
      <c r="A2397" t="s">
        <v>28</v>
      </c>
      <c r="B2397" t="s">
        <v>29</v>
      </c>
      <c r="C2397" t="s">
        <v>54</v>
      </c>
      <c r="D2397" t="s">
        <v>254</v>
      </c>
      <c r="E2397" t="s">
        <v>46</v>
      </c>
      <c r="F2397" t="s">
        <v>57</v>
      </c>
      <c r="G2397">
        <v>2</v>
      </c>
      <c r="H2397">
        <v>427216</v>
      </c>
      <c r="I2397" t="s">
        <v>58</v>
      </c>
      <c r="J2397" s="3">
        <v>44094</v>
      </c>
      <c r="K2397">
        <v>1000</v>
      </c>
      <c r="L2397" t="s">
        <v>10022</v>
      </c>
      <c r="M2397" t="s">
        <v>319</v>
      </c>
      <c r="N2397" t="s">
        <v>10023</v>
      </c>
      <c r="O2397" t="s">
        <v>10024</v>
      </c>
      <c r="P2397" t="s">
        <v>71</v>
      </c>
      <c r="Q2397">
        <v>17</v>
      </c>
      <c r="R2397" t="s">
        <v>40</v>
      </c>
      <c r="S2397" t="s">
        <v>118</v>
      </c>
      <c r="T2397">
        <v>90154</v>
      </c>
      <c r="U2397" s="1">
        <v>45557</v>
      </c>
      <c r="V2397" t="s">
        <v>180</v>
      </c>
      <c r="W2397">
        <v>491320</v>
      </c>
      <c r="X2397" t="s">
        <v>10025</v>
      </c>
      <c r="Y2397">
        <v>738</v>
      </c>
      <c r="Z2397">
        <v>1522</v>
      </c>
      <c r="AA2397">
        <v>7</v>
      </c>
      <c r="AB2397">
        <v>4261.6000000000004</v>
      </c>
      <c r="AC2397">
        <f>Table1_1[[#This Row],[Price]]*Table1_1[[#This Row],[Quantity]]</f>
        <v>10654</v>
      </c>
    </row>
    <row r="2398" spans="1:29" x14ac:dyDescent="0.3">
      <c r="A2398" t="s">
        <v>28</v>
      </c>
      <c r="B2398" t="s">
        <v>29</v>
      </c>
      <c r="C2398" t="s">
        <v>66</v>
      </c>
      <c r="D2398" t="s">
        <v>163</v>
      </c>
      <c r="E2398" t="s">
        <v>46</v>
      </c>
      <c r="F2398" t="s">
        <v>175</v>
      </c>
      <c r="G2398">
        <v>95</v>
      </c>
      <c r="H2398">
        <v>415061</v>
      </c>
      <c r="I2398" t="s">
        <v>58</v>
      </c>
      <c r="J2398" s="3">
        <v>44150</v>
      </c>
      <c r="K2398">
        <v>800</v>
      </c>
      <c r="L2398" t="s">
        <v>10026</v>
      </c>
      <c r="M2398" t="s">
        <v>94</v>
      </c>
      <c r="N2398" t="s">
        <v>10027</v>
      </c>
      <c r="O2398" t="s">
        <v>10028</v>
      </c>
      <c r="P2398" t="s">
        <v>71</v>
      </c>
      <c r="Q2398">
        <v>15</v>
      </c>
      <c r="R2398" t="s">
        <v>88</v>
      </c>
      <c r="S2398" t="s">
        <v>63</v>
      </c>
      <c r="T2398">
        <v>29870</v>
      </c>
      <c r="U2398" s="1">
        <v>45376</v>
      </c>
      <c r="V2398" t="s">
        <v>72</v>
      </c>
      <c r="W2398">
        <v>319901</v>
      </c>
      <c r="X2398" t="s">
        <v>10029</v>
      </c>
      <c r="Y2398">
        <v>588</v>
      </c>
      <c r="Z2398">
        <v>502</v>
      </c>
      <c r="AA2398">
        <v>4</v>
      </c>
      <c r="AB2398">
        <v>803.2</v>
      </c>
      <c r="AC2398">
        <f>Table1_1[[#This Row],[Price]]*Table1_1[[#This Row],[Quantity]]</f>
        <v>2008</v>
      </c>
    </row>
    <row r="2399" spans="1:29" x14ac:dyDescent="0.3">
      <c r="A2399" t="s">
        <v>28</v>
      </c>
      <c r="B2399" t="s">
        <v>29</v>
      </c>
      <c r="C2399" t="s">
        <v>148</v>
      </c>
      <c r="D2399" t="s">
        <v>45</v>
      </c>
      <c r="E2399" t="s">
        <v>32</v>
      </c>
      <c r="F2399" t="s">
        <v>83</v>
      </c>
      <c r="G2399">
        <v>87</v>
      </c>
      <c r="H2399">
        <v>429808</v>
      </c>
      <c r="I2399" t="s">
        <v>58</v>
      </c>
      <c r="J2399" s="3">
        <v>43871</v>
      </c>
      <c r="K2399">
        <v>1200</v>
      </c>
      <c r="L2399" t="s">
        <v>10030</v>
      </c>
      <c r="M2399" t="s">
        <v>68</v>
      </c>
      <c r="N2399" t="s">
        <v>10031</v>
      </c>
      <c r="O2399" t="s">
        <v>10032</v>
      </c>
      <c r="P2399" t="s">
        <v>71</v>
      </c>
      <c r="Q2399">
        <v>15</v>
      </c>
      <c r="R2399" t="s">
        <v>88</v>
      </c>
      <c r="S2399" t="s">
        <v>79</v>
      </c>
      <c r="T2399">
        <v>85752</v>
      </c>
      <c r="U2399" s="1">
        <v>45626</v>
      </c>
      <c r="V2399" t="s">
        <v>42</v>
      </c>
      <c r="W2399">
        <v>756358</v>
      </c>
      <c r="X2399" t="s">
        <v>10033</v>
      </c>
      <c r="Y2399">
        <v>380</v>
      </c>
      <c r="Z2399">
        <v>2456</v>
      </c>
      <c r="AA2399">
        <v>7</v>
      </c>
      <c r="AB2399">
        <v>6876.8</v>
      </c>
      <c r="AC2399">
        <f>Table1_1[[#This Row],[Price]]*Table1_1[[#This Row],[Quantity]]</f>
        <v>17192</v>
      </c>
    </row>
    <row r="2400" spans="1:29" x14ac:dyDescent="0.3">
      <c r="A2400" t="s">
        <v>28</v>
      </c>
      <c r="B2400" t="s">
        <v>29</v>
      </c>
      <c r="C2400" t="s">
        <v>148</v>
      </c>
      <c r="D2400" t="s">
        <v>411</v>
      </c>
      <c r="E2400" t="s">
        <v>56</v>
      </c>
      <c r="F2400" t="s">
        <v>57</v>
      </c>
      <c r="G2400">
        <v>70</v>
      </c>
      <c r="H2400">
        <v>410754</v>
      </c>
      <c r="I2400" t="s">
        <v>58</v>
      </c>
      <c r="J2400" s="3">
        <v>44355</v>
      </c>
      <c r="K2400">
        <v>1400</v>
      </c>
      <c r="L2400" t="s">
        <v>10034</v>
      </c>
      <c r="M2400" t="s">
        <v>1356</v>
      </c>
      <c r="N2400" t="s">
        <v>10035</v>
      </c>
      <c r="O2400">
        <v>4606737539</v>
      </c>
      <c r="P2400" t="s">
        <v>51</v>
      </c>
      <c r="Q2400">
        <v>14</v>
      </c>
      <c r="R2400" t="s">
        <v>40</v>
      </c>
      <c r="S2400" t="s">
        <v>79</v>
      </c>
      <c r="T2400">
        <v>89108</v>
      </c>
      <c r="U2400" s="1">
        <v>45504</v>
      </c>
      <c r="V2400" t="s">
        <v>126</v>
      </c>
      <c r="W2400">
        <v>701352</v>
      </c>
      <c r="X2400" t="s">
        <v>10036</v>
      </c>
      <c r="Y2400">
        <v>947</v>
      </c>
      <c r="Z2400">
        <v>2263</v>
      </c>
      <c r="AA2400">
        <v>3</v>
      </c>
      <c r="AB2400">
        <v>2715.6000000000004</v>
      </c>
      <c r="AC2400">
        <f>Table1_1[[#This Row],[Price]]*Table1_1[[#This Row],[Quantity]]</f>
        <v>6789</v>
      </c>
    </row>
    <row r="2401" spans="1:29" x14ac:dyDescent="0.3">
      <c r="A2401" t="s">
        <v>28</v>
      </c>
      <c r="B2401" t="s">
        <v>29</v>
      </c>
      <c r="C2401" t="s">
        <v>66</v>
      </c>
      <c r="D2401" t="s">
        <v>338</v>
      </c>
      <c r="E2401" t="s">
        <v>32</v>
      </c>
      <c r="F2401" t="s">
        <v>106</v>
      </c>
      <c r="G2401">
        <v>75</v>
      </c>
      <c r="H2401">
        <v>413118</v>
      </c>
      <c r="I2401" t="s">
        <v>58</v>
      </c>
      <c r="J2401" s="3">
        <v>45349</v>
      </c>
      <c r="K2401">
        <v>1100</v>
      </c>
      <c r="L2401" t="s">
        <v>3936</v>
      </c>
      <c r="M2401" t="s">
        <v>1007</v>
      </c>
      <c r="N2401" t="s">
        <v>10038</v>
      </c>
      <c r="O2401" t="s">
        <v>10039</v>
      </c>
      <c r="P2401" t="s">
        <v>71</v>
      </c>
      <c r="Q2401">
        <v>8</v>
      </c>
      <c r="R2401" t="s">
        <v>88</v>
      </c>
      <c r="S2401" t="s">
        <v>79</v>
      </c>
      <c r="T2401">
        <v>84037</v>
      </c>
      <c r="U2401" s="1">
        <v>45432</v>
      </c>
      <c r="V2401" t="s">
        <v>140</v>
      </c>
      <c r="W2401">
        <v>846690</v>
      </c>
      <c r="X2401" t="s">
        <v>10040</v>
      </c>
      <c r="Y2401">
        <v>353</v>
      </c>
      <c r="Z2401">
        <v>1659</v>
      </c>
      <c r="AA2401">
        <v>4</v>
      </c>
      <c r="AB2401">
        <v>2654.4</v>
      </c>
      <c r="AC2401">
        <f>Table1_1[[#This Row],[Price]]*Table1_1[[#This Row],[Quantity]]</f>
        <v>6636</v>
      </c>
    </row>
    <row r="2402" spans="1:29" x14ac:dyDescent="0.3">
      <c r="A2402" t="s">
        <v>28</v>
      </c>
      <c r="B2402" t="s">
        <v>29</v>
      </c>
      <c r="C2402" t="s">
        <v>148</v>
      </c>
      <c r="D2402" t="s">
        <v>82</v>
      </c>
      <c r="E2402" t="s">
        <v>56</v>
      </c>
      <c r="F2402" t="s">
        <v>57</v>
      </c>
      <c r="G2402">
        <v>95</v>
      </c>
      <c r="H2402">
        <v>407030</v>
      </c>
      <c r="I2402" t="s">
        <v>58</v>
      </c>
      <c r="J2402" s="3">
        <v>44373</v>
      </c>
      <c r="K2402">
        <v>1300</v>
      </c>
      <c r="L2402" t="s">
        <v>10041</v>
      </c>
      <c r="M2402" t="s">
        <v>953</v>
      </c>
      <c r="N2402" t="s">
        <v>10042</v>
      </c>
      <c r="O2402" t="s">
        <v>10043</v>
      </c>
      <c r="P2402" t="s">
        <v>87</v>
      </c>
      <c r="Q2402">
        <v>11</v>
      </c>
      <c r="R2402" t="s">
        <v>88</v>
      </c>
      <c r="S2402" t="s">
        <v>63</v>
      </c>
      <c r="T2402">
        <v>14715</v>
      </c>
      <c r="U2402" s="1">
        <v>45533</v>
      </c>
      <c r="V2402" t="s">
        <v>64</v>
      </c>
      <c r="W2402">
        <v>806013</v>
      </c>
      <c r="X2402" t="s">
        <v>10044</v>
      </c>
      <c r="Y2402">
        <v>898</v>
      </c>
      <c r="Z2402">
        <v>2591</v>
      </c>
      <c r="AA2402">
        <v>3</v>
      </c>
      <c r="AB2402">
        <v>3109.2000000000003</v>
      </c>
      <c r="AC2402">
        <f>Table1_1[[#This Row],[Price]]*Table1_1[[#This Row],[Quantity]]</f>
        <v>7773</v>
      </c>
    </row>
    <row r="2403" spans="1:29" x14ac:dyDescent="0.3">
      <c r="A2403" t="s">
        <v>28</v>
      </c>
      <c r="B2403" t="s">
        <v>29</v>
      </c>
      <c r="C2403" t="s">
        <v>148</v>
      </c>
      <c r="D2403" t="s">
        <v>267</v>
      </c>
      <c r="E2403" t="s">
        <v>56</v>
      </c>
      <c r="F2403" t="s">
        <v>99</v>
      </c>
      <c r="G2403">
        <v>19</v>
      </c>
      <c r="H2403">
        <v>439830</v>
      </c>
      <c r="I2403" t="s">
        <v>58</v>
      </c>
      <c r="J2403" s="3">
        <v>44938</v>
      </c>
      <c r="K2403">
        <v>800</v>
      </c>
      <c r="L2403" t="s">
        <v>10045</v>
      </c>
      <c r="M2403" t="s">
        <v>144</v>
      </c>
      <c r="N2403" t="s">
        <v>10046</v>
      </c>
      <c r="O2403" t="s">
        <v>10047</v>
      </c>
      <c r="P2403" t="s">
        <v>87</v>
      </c>
      <c r="Q2403">
        <v>19</v>
      </c>
      <c r="R2403" t="s">
        <v>40</v>
      </c>
      <c r="S2403" t="s">
        <v>118</v>
      </c>
      <c r="T2403">
        <v>93575</v>
      </c>
      <c r="U2403" s="1">
        <v>45451</v>
      </c>
      <c r="V2403" t="s">
        <v>52</v>
      </c>
      <c r="W2403">
        <v>267186</v>
      </c>
      <c r="X2403" t="s">
        <v>10048</v>
      </c>
      <c r="Y2403">
        <v>865</v>
      </c>
      <c r="Z2403">
        <v>1751</v>
      </c>
      <c r="AA2403">
        <v>1</v>
      </c>
      <c r="AB2403">
        <v>700.40000000000009</v>
      </c>
      <c r="AC2403">
        <f>Table1_1[[#This Row],[Price]]*Table1_1[[#This Row],[Quantity]]</f>
        <v>1751</v>
      </c>
    </row>
    <row r="2404" spans="1:29" x14ac:dyDescent="0.3">
      <c r="A2404" t="s">
        <v>28</v>
      </c>
      <c r="B2404" t="s">
        <v>29</v>
      </c>
      <c r="C2404" t="s">
        <v>193</v>
      </c>
      <c r="D2404" t="s">
        <v>237</v>
      </c>
      <c r="E2404" t="s">
        <v>46</v>
      </c>
      <c r="F2404" t="s">
        <v>99</v>
      </c>
      <c r="G2404">
        <v>5</v>
      </c>
      <c r="H2404">
        <v>433765</v>
      </c>
      <c r="I2404" t="s">
        <v>58</v>
      </c>
      <c r="J2404" s="3">
        <v>45018</v>
      </c>
      <c r="K2404">
        <v>800</v>
      </c>
      <c r="L2404" t="s">
        <v>10050</v>
      </c>
      <c r="M2404" t="s">
        <v>172</v>
      </c>
      <c r="N2404" t="s">
        <v>10051</v>
      </c>
      <c r="O2404" t="s">
        <v>10052</v>
      </c>
      <c r="P2404" t="s">
        <v>39</v>
      </c>
      <c r="Q2404">
        <v>8</v>
      </c>
      <c r="R2404" t="s">
        <v>88</v>
      </c>
      <c r="S2404" t="s">
        <v>118</v>
      </c>
      <c r="T2404">
        <v>48799</v>
      </c>
      <c r="U2404" s="1">
        <v>45464</v>
      </c>
      <c r="V2404" t="s">
        <v>52</v>
      </c>
      <c r="W2404">
        <v>224062</v>
      </c>
      <c r="X2404" t="s">
        <v>10053</v>
      </c>
      <c r="Y2404">
        <v>393</v>
      </c>
      <c r="Z2404">
        <v>862</v>
      </c>
      <c r="AA2404">
        <v>4</v>
      </c>
      <c r="AB2404">
        <v>1379.2</v>
      </c>
      <c r="AC2404">
        <f>Table1_1[[#This Row],[Price]]*Table1_1[[#This Row],[Quantity]]</f>
        <v>3448</v>
      </c>
    </row>
    <row r="2405" spans="1:29" x14ac:dyDescent="0.3">
      <c r="A2405" t="s">
        <v>28</v>
      </c>
      <c r="B2405" t="s">
        <v>29</v>
      </c>
      <c r="C2405" t="s">
        <v>54</v>
      </c>
      <c r="D2405" t="s">
        <v>349</v>
      </c>
      <c r="E2405" t="s">
        <v>46</v>
      </c>
      <c r="F2405" t="s">
        <v>135</v>
      </c>
      <c r="G2405">
        <v>82</v>
      </c>
      <c r="H2405">
        <v>402716</v>
      </c>
      <c r="I2405" t="s">
        <v>34</v>
      </c>
      <c r="J2405" s="3">
        <v>44833</v>
      </c>
      <c r="K2405">
        <v>1300</v>
      </c>
      <c r="L2405" t="s">
        <v>10054</v>
      </c>
      <c r="M2405" t="s">
        <v>623</v>
      </c>
      <c r="N2405" t="s">
        <v>10055</v>
      </c>
      <c r="O2405" t="s">
        <v>10056</v>
      </c>
      <c r="P2405" t="s">
        <v>87</v>
      </c>
      <c r="Q2405">
        <v>20</v>
      </c>
      <c r="R2405" t="s">
        <v>88</v>
      </c>
      <c r="S2405" t="s">
        <v>63</v>
      </c>
      <c r="T2405">
        <v>68250</v>
      </c>
      <c r="U2405" s="1">
        <v>45461</v>
      </c>
      <c r="V2405" t="s">
        <v>52</v>
      </c>
      <c r="W2405">
        <v>801451</v>
      </c>
      <c r="X2405" t="s">
        <v>10057</v>
      </c>
      <c r="Y2405">
        <v>302</v>
      </c>
      <c r="Z2405">
        <v>2619</v>
      </c>
      <c r="AA2405">
        <v>1</v>
      </c>
      <c r="AB2405">
        <v>1047.6000000000001</v>
      </c>
      <c r="AC2405">
        <f>Table1_1[[#This Row],[Price]]*Table1_1[[#This Row],[Quantity]]</f>
        <v>2619</v>
      </c>
    </row>
    <row r="2406" spans="1:29" x14ac:dyDescent="0.3">
      <c r="A2406" t="s">
        <v>28</v>
      </c>
      <c r="B2406" t="s">
        <v>29</v>
      </c>
      <c r="C2406" t="s">
        <v>157</v>
      </c>
      <c r="D2406" t="s">
        <v>566</v>
      </c>
      <c r="E2406" t="s">
        <v>56</v>
      </c>
      <c r="F2406" t="s">
        <v>99</v>
      </c>
      <c r="G2406">
        <v>95</v>
      </c>
      <c r="H2406">
        <v>415643</v>
      </c>
      <c r="I2406" t="s">
        <v>58</v>
      </c>
      <c r="J2406" s="3">
        <v>43928</v>
      </c>
      <c r="K2406">
        <v>1300</v>
      </c>
      <c r="L2406" t="s">
        <v>10058</v>
      </c>
      <c r="M2406" t="s">
        <v>351</v>
      </c>
      <c r="N2406" t="s">
        <v>10059</v>
      </c>
      <c r="O2406">
        <v>7132584763</v>
      </c>
      <c r="P2406" t="s">
        <v>51</v>
      </c>
      <c r="Q2406">
        <v>18</v>
      </c>
      <c r="R2406" t="s">
        <v>40</v>
      </c>
      <c r="S2406" t="s">
        <v>41</v>
      </c>
      <c r="T2406">
        <v>11335</v>
      </c>
      <c r="U2406" s="1">
        <v>45381</v>
      </c>
      <c r="V2406" t="s">
        <v>72</v>
      </c>
      <c r="W2406">
        <v>478333</v>
      </c>
      <c r="X2406" t="s">
        <v>10060</v>
      </c>
      <c r="Y2406">
        <v>934</v>
      </c>
      <c r="Z2406">
        <v>2335</v>
      </c>
      <c r="AA2406">
        <v>6</v>
      </c>
      <c r="AB2406">
        <v>5604</v>
      </c>
      <c r="AC2406">
        <f>Table1_1[[#This Row],[Price]]*Table1_1[[#This Row],[Quantity]]</f>
        <v>14010</v>
      </c>
    </row>
    <row r="2407" spans="1:29" x14ac:dyDescent="0.3">
      <c r="A2407" t="s">
        <v>28</v>
      </c>
      <c r="B2407" t="s">
        <v>29</v>
      </c>
      <c r="C2407" t="s">
        <v>157</v>
      </c>
      <c r="D2407" t="s">
        <v>411</v>
      </c>
      <c r="E2407" t="s">
        <v>32</v>
      </c>
      <c r="F2407" t="s">
        <v>57</v>
      </c>
      <c r="G2407">
        <v>85</v>
      </c>
      <c r="H2407">
        <v>434313</v>
      </c>
      <c r="I2407" t="s">
        <v>58</v>
      </c>
      <c r="J2407" s="3">
        <v>44985</v>
      </c>
      <c r="K2407">
        <v>1200</v>
      </c>
      <c r="L2407" t="s">
        <v>10061</v>
      </c>
      <c r="M2407" t="s">
        <v>1072</v>
      </c>
      <c r="N2407" t="s">
        <v>10062</v>
      </c>
      <c r="O2407" t="s">
        <v>10063</v>
      </c>
      <c r="P2407" t="s">
        <v>39</v>
      </c>
      <c r="Q2407">
        <v>12</v>
      </c>
      <c r="R2407" t="s">
        <v>40</v>
      </c>
      <c r="S2407" t="s">
        <v>79</v>
      </c>
      <c r="T2407">
        <v>46621</v>
      </c>
      <c r="U2407" s="1">
        <v>45462</v>
      </c>
      <c r="V2407" t="s">
        <v>52</v>
      </c>
      <c r="W2407">
        <v>214056</v>
      </c>
      <c r="X2407" t="s">
        <v>10064</v>
      </c>
      <c r="Y2407">
        <v>362</v>
      </c>
      <c r="Z2407">
        <v>714</v>
      </c>
      <c r="AA2407">
        <v>7</v>
      </c>
      <c r="AB2407">
        <v>1999.2</v>
      </c>
      <c r="AC2407">
        <f>Table1_1[[#This Row],[Price]]*Table1_1[[#This Row],[Quantity]]</f>
        <v>4998</v>
      </c>
    </row>
    <row r="2408" spans="1:29" x14ac:dyDescent="0.3">
      <c r="A2408" t="s">
        <v>28</v>
      </c>
      <c r="B2408" t="s">
        <v>29</v>
      </c>
      <c r="C2408" t="s">
        <v>54</v>
      </c>
      <c r="D2408" t="s">
        <v>105</v>
      </c>
      <c r="E2408" t="s">
        <v>32</v>
      </c>
      <c r="F2408" t="s">
        <v>83</v>
      </c>
      <c r="G2408">
        <v>9</v>
      </c>
      <c r="H2408">
        <v>401191</v>
      </c>
      <c r="I2408" t="s">
        <v>34</v>
      </c>
      <c r="J2408" s="3">
        <v>45498</v>
      </c>
      <c r="K2408">
        <v>1400</v>
      </c>
      <c r="L2408" t="s">
        <v>10065</v>
      </c>
      <c r="M2408" t="s">
        <v>256</v>
      </c>
      <c r="N2408" t="s">
        <v>10066</v>
      </c>
      <c r="O2408" t="s">
        <v>10067</v>
      </c>
      <c r="P2408" t="s">
        <v>51</v>
      </c>
      <c r="Q2408">
        <v>10</v>
      </c>
      <c r="R2408" t="s">
        <v>40</v>
      </c>
      <c r="S2408" t="s">
        <v>118</v>
      </c>
      <c r="T2408">
        <v>33293</v>
      </c>
      <c r="U2408" s="1">
        <v>45436</v>
      </c>
      <c r="V2408" t="s">
        <v>140</v>
      </c>
      <c r="W2408">
        <v>979986</v>
      </c>
      <c r="X2408" t="s">
        <v>10068</v>
      </c>
      <c r="Y2408">
        <v>591</v>
      </c>
      <c r="Z2408">
        <v>2200</v>
      </c>
      <c r="AA2408">
        <v>8</v>
      </c>
      <c r="AB2408">
        <v>7040</v>
      </c>
      <c r="AC2408">
        <f>Table1_1[[#This Row],[Price]]*Table1_1[[#This Row],[Quantity]]</f>
        <v>17600</v>
      </c>
    </row>
    <row r="2409" spans="1:29" x14ac:dyDescent="0.3">
      <c r="A2409" t="s">
        <v>28</v>
      </c>
      <c r="B2409" t="s">
        <v>29</v>
      </c>
      <c r="C2409" t="s">
        <v>54</v>
      </c>
      <c r="D2409" t="s">
        <v>524</v>
      </c>
      <c r="E2409" t="s">
        <v>32</v>
      </c>
      <c r="F2409" t="s">
        <v>175</v>
      </c>
      <c r="G2409">
        <v>38</v>
      </c>
      <c r="H2409">
        <v>407347</v>
      </c>
      <c r="I2409" t="s">
        <v>58</v>
      </c>
      <c r="J2409" s="3">
        <v>45244</v>
      </c>
      <c r="K2409">
        <v>800</v>
      </c>
      <c r="L2409" t="s">
        <v>10069</v>
      </c>
      <c r="M2409" t="s">
        <v>680</v>
      </c>
      <c r="N2409" t="s">
        <v>10070</v>
      </c>
      <c r="O2409" t="s">
        <v>10071</v>
      </c>
      <c r="P2409" t="s">
        <v>87</v>
      </c>
      <c r="Q2409">
        <v>20</v>
      </c>
      <c r="R2409" t="s">
        <v>40</v>
      </c>
      <c r="S2409" t="s">
        <v>41</v>
      </c>
      <c r="T2409">
        <v>58032</v>
      </c>
      <c r="U2409" s="1">
        <v>45488</v>
      </c>
      <c r="V2409" t="s">
        <v>126</v>
      </c>
      <c r="W2409">
        <v>229419</v>
      </c>
      <c r="X2409" t="s">
        <v>6611</v>
      </c>
      <c r="Y2409">
        <v>333</v>
      </c>
      <c r="Z2409">
        <v>2035</v>
      </c>
      <c r="AA2409">
        <v>3</v>
      </c>
      <c r="AB2409">
        <v>2442</v>
      </c>
      <c r="AC2409">
        <f>Table1_1[[#This Row],[Price]]*Table1_1[[#This Row],[Quantity]]</f>
        <v>6105</v>
      </c>
    </row>
    <row r="2410" spans="1:29" x14ac:dyDescent="0.3">
      <c r="A2410" t="s">
        <v>28</v>
      </c>
      <c r="B2410" t="s">
        <v>29</v>
      </c>
      <c r="C2410" t="s">
        <v>44</v>
      </c>
      <c r="D2410" t="s">
        <v>92</v>
      </c>
      <c r="E2410" t="s">
        <v>56</v>
      </c>
      <c r="F2410" t="s">
        <v>150</v>
      </c>
      <c r="G2410">
        <v>88</v>
      </c>
      <c r="H2410">
        <v>423735</v>
      </c>
      <c r="I2410" t="s">
        <v>58</v>
      </c>
      <c r="J2410" s="3">
        <v>45117</v>
      </c>
      <c r="K2410">
        <v>800</v>
      </c>
      <c r="L2410" t="s">
        <v>10072</v>
      </c>
      <c r="M2410" t="s">
        <v>216</v>
      </c>
      <c r="N2410" t="s">
        <v>10073</v>
      </c>
      <c r="O2410" t="s">
        <v>10074</v>
      </c>
      <c r="P2410" t="s">
        <v>87</v>
      </c>
      <c r="Q2410">
        <v>7</v>
      </c>
      <c r="R2410" t="s">
        <v>40</v>
      </c>
      <c r="S2410" t="s">
        <v>79</v>
      </c>
      <c r="T2410">
        <v>82557</v>
      </c>
      <c r="U2410" s="1">
        <v>45440</v>
      </c>
      <c r="V2410" t="s">
        <v>140</v>
      </c>
      <c r="W2410">
        <v>783329</v>
      </c>
      <c r="X2410" t="s">
        <v>10075</v>
      </c>
      <c r="Y2410">
        <v>775</v>
      </c>
      <c r="Z2410">
        <v>879</v>
      </c>
      <c r="AA2410">
        <v>2</v>
      </c>
      <c r="AB2410">
        <v>703.2</v>
      </c>
      <c r="AC2410">
        <f>Table1_1[[#This Row],[Price]]*Table1_1[[#This Row],[Quantity]]</f>
        <v>1758</v>
      </c>
    </row>
    <row r="2411" spans="1:29" x14ac:dyDescent="0.3">
      <c r="A2411" t="s">
        <v>28</v>
      </c>
      <c r="B2411" t="s">
        <v>29</v>
      </c>
      <c r="C2411" t="s">
        <v>44</v>
      </c>
      <c r="D2411" t="s">
        <v>55</v>
      </c>
      <c r="E2411" t="s">
        <v>32</v>
      </c>
      <c r="F2411" t="s">
        <v>47</v>
      </c>
      <c r="G2411">
        <v>75</v>
      </c>
      <c r="H2411">
        <v>408270</v>
      </c>
      <c r="I2411" t="s">
        <v>34</v>
      </c>
      <c r="J2411" s="3">
        <v>44569</v>
      </c>
      <c r="K2411">
        <v>950</v>
      </c>
      <c r="L2411" t="s">
        <v>10076</v>
      </c>
      <c r="M2411" t="s">
        <v>366</v>
      </c>
      <c r="N2411" t="s">
        <v>10077</v>
      </c>
      <c r="O2411" t="s">
        <v>10078</v>
      </c>
      <c r="P2411" t="s">
        <v>51</v>
      </c>
      <c r="Q2411">
        <v>11</v>
      </c>
      <c r="R2411" t="s">
        <v>88</v>
      </c>
      <c r="S2411" t="s">
        <v>79</v>
      </c>
      <c r="T2411">
        <v>93071</v>
      </c>
      <c r="U2411" s="1">
        <v>45622</v>
      </c>
      <c r="V2411" t="s">
        <v>42</v>
      </c>
      <c r="W2411">
        <v>572596</v>
      </c>
      <c r="X2411" t="s">
        <v>10079</v>
      </c>
      <c r="Y2411">
        <v>595</v>
      </c>
      <c r="Z2411">
        <v>2427</v>
      </c>
      <c r="AA2411">
        <v>3</v>
      </c>
      <c r="AB2411">
        <v>2912.4</v>
      </c>
      <c r="AC2411">
        <f>Table1_1[[#This Row],[Price]]*Table1_1[[#This Row],[Quantity]]</f>
        <v>7281</v>
      </c>
    </row>
    <row r="2412" spans="1:29" x14ac:dyDescent="0.3">
      <c r="A2412" t="s">
        <v>28</v>
      </c>
      <c r="B2412" t="s">
        <v>29</v>
      </c>
      <c r="C2412" t="s">
        <v>91</v>
      </c>
      <c r="D2412" t="s">
        <v>421</v>
      </c>
      <c r="E2412" t="s">
        <v>32</v>
      </c>
      <c r="F2412" t="s">
        <v>113</v>
      </c>
      <c r="G2412">
        <v>37</v>
      </c>
      <c r="H2412">
        <v>423716</v>
      </c>
      <c r="I2412" t="s">
        <v>58</v>
      </c>
      <c r="J2412" s="3">
        <v>44356</v>
      </c>
      <c r="K2412">
        <v>800</v>
      </c>
      <c r="L2412" t="s">
        <v>10080</v>
      </c>
      <c r="M2412" t="s">
        <v>76</v>
      </c>
      <c r="N2412" t="s">
        <v>10081</v>
      </c>
      <c r="O2412" t="s">
        <v>10082</v>
      </c>
      <c r="P2412" t="s">
        <v>71</v>
      </c>
      <c r="Q2412">
        <v>19</v>
      </c>
      <c r="R2412" t="s">
        <v>40</v>
      </c>
      <c r="S2412" t="s">
        <v>118</v>
      </c>
      <c r="T2412">
        <v>87028</v>
      </c>
      <c r="U2412" s="1">
        <v>45467</v>
      </c>
      <c r="V2412" t="s">
        <v>52</v>
      </c>
      <c r="W2412">
        <v>619120</v>
      </c>
      <c r="X2412" t="s">
        <v>10083</v>
      </c>
      <c r="Y2412">
        <v>800</v>
      </c>
      <c r="Z2412">
        <v>2172</v>
      </c>
      <c r="AA2412">
        <v>7</v>
      </c>
      <c r="AB2412">
        <v>6081.6</v>
      </c>
      <c r="AC2412">
        <f>Table1_1[[#This Row],[Price]]*Table1_1[[#This Row],[Quantity]]</f>
        <v>15204</v>
      </c>
    </row>
    <row r="2413" spans="1:29" x14ac:dyDescent="0.3">
      <c r="A2413" t="s">
        <v>28</v>
      </c>
      <c r="B2413" t="s">
        <v>29</v>
      </c>
      <c r="C2413" t="s">
        <v>91</v>
      </c>
      <c r="D2413" t="s">
        <v>55</v>
      </c>
      <c r="E2413" t="s">
        <v>56</v>
      </c>
      <c r="F2413" t="s">
        <v>106</v>
      </c>
      <c r="G2413">
        <v>29</v>
      </c>
      <c r="H2413">
        <v>409418</v>
      </c>
      <c r="I2413" t="s">
        <v>58</v>
      </c>
      <c r="J2413" s="3">
        <v>44920</v>
      </c>
      <c r="K2413">
        <v>950</v>
      </c>
      <c r="L2413" t="s">
        <v>10084</v>
      </c>
      <c r="M2413" t="s">
        <v>85</v>
      </c>
      <c r="N2413" t="s">
        <v>10085</v>
      </c>
      <c r="O2413" t="s">
        <v>10086</v>
      </c>
      <c r="P2413" t="s">
        <v>71</v>
      </c>
      <c r="Q2413">
        <v>11</v>
      </c>
      <c r="R2413" t="s">
        <v>40</v>
      </c>
      <c r="S2413" t="s">
        <v>41</v>
      </c>
      <c r="T2413">
        <v>73411</v>
      </c>
      <c r="U2413" s="1">
        <v>45513</v>
      </c>
      <c r="V2413" t="s">
        <v>64</v>
      </c>
      <c r="W2413">
        <v>765668</v>
      </c>
      <c r="X2413" t="s">
        <v>10087</v>
      </c>
      <c r="Y2413">
        <v>286</v>
      </c>
      <c r="Z2413">
        <v>2079</v>
      </c>
      <c r="AA2413">
        <v>3</v>
      </c>
      <c r="AB2413">
        <v>2494.8000000000002</v>
      </c>
      <c r="AC2413">
        <f>Table1_1[[#This Row],[Price]]*Table1_1[[#This Row],[Quantity]]</f>
        <v>6237</v>
      </c>
    </row>
    <row r="2414" spans="1:29" x14ac:dyDescent="0.3">
      <c r="A2414" t="s">
        <v>28</v>
      </c>
      <c r="B2414" t="s">
        <v>29</v>
      </c>
      <c r="C2414" t="s">
        <v>193</v>
      </c>
      <c r="D2414" t="s">
        <v>524</v>
      </c>
      <c r="E2414" t="s">
        <v>46</v>
      </c>
      <c r="F2414" t="s">
        <v>135</v>
      </c>
      <c r="G2414">
        <v>59</v>
      </c>
      <c r="H2414">
        <v>410364</v>
      </c>
      <c r="I2414" t="s">
        <v>34</v>
      </c>
      <c r="J2414" s="3">
        <v>44116</v>
      </c>
      <c r="K2414">
        <v>950</v>
      </c>
      <c r="L2414" t="s">
        <v>10088</v>
      </c>
      <c r="M2414" t="s">
        <v>222</v>
      </c>
      <c r="N2414" t="s">
        <v>10089</v>
      </c>
      <c r="O2414" t="s">
        <v>10090</v>
      </c>
      <c r="P2414" t="s">
        <v>51</v>
      </c>
      <c r="Q2414">
        <v>20</v>
      </c>
      <c r="R2414" t="s">
        <v>40</v>
      </c>
      <c r="S2414" t="s">
        <v>118</v>
      </c>
      <c r="T2414">
        <v>83598</v>
      </c>
      <c r="U2414" s="1">
        <v>45371</v>
      </c>
      <c r="V2414" t="s">
        <v>72</v>
      </c>
      <c r="W2414">
        <v>939175</v>
      </c>
      <c r="X2414" t="s">
        <v>10091</v>
      </c>
      <c r="Y2414">
        <v>930</v>
      </c>
      <c r="Z2414">
        <v>980</v>
      </c>
      <c r="AA2414">
        <v>6</v>
      </c>
      <c r="AB2414">
        <v>2352</v>
      </c>
      <c r="AC2414">
        <f>Table1_1[[#This Row],[Price]]*Table1_1[[#This Row],[Quantity]]</f>
        <v>5880</v>
      </c>
    </row>
    <row r="2415" spans="1:29" x14ac:dyDescent="0.3">
      <c r="A2415" t="s">
        <v>28</v>
      </c>
      <c r="B2415" t="s">
        <v>29</v>
      </c>
      <c r="C2415" t="s">
        <v>193</v>
      </c>
      <c r="D2415" t="s">
        <v>237</v>
      </c>
      <c r="E2415" t="s">
        <v>32</v>
      </c>
      <c r="F2415" t="s">
        <v>113</v>
      </c>
      <c r="G2415">
        <v>80</v>
      </c>
      <c r="H2415">
        <v>434087</v>
      </c>
      <c r="I2415" t="s">
        <v>58</v>
      </c>
      <c r="J2415" s="3">
        <v>45257</v>
      </c>
      <c r="K2415">
        <v>1300</v>
      </c>
      <c r="L2415" t="s">
        <v>10092</v>
      </c>
      <c r="M2415" t="s">
        <v>1253</v>
      </c>
      <c r="N2415" t="s">
        <v>10093</v>
      </c>
      <c r="O2415" t="s">
        <v>10094</v>
      </c>
      <c r="P2415" t="s">
        <v>51</v>
      </c>
      <c r="Q2415">
        <v>6</v>
      </c>
      <c r="R2415" t="s">
        <v>88</v>
      </c>
      <c r="S2415" t="s">
        <v>41</v>
      </c>
      <c r="T2415">
        <v>25920</v>
      </c>
      <c r="U2415" s="1">
        <v>45346</v>
      </c>
      <c r="V2415" t="s">
        <v>119</v>
      </c>
      <c r="W2415">
        <v>514290</v>
      </c>
      <c r="X2415" t="s">
        <v>10095</v>
      </c>
      <c r="Y2415">
        <v>896</v>
      </c>
      <c r="Z2415">
        <v>2248</v>
      </c>
      <c r="AA2415">
        <v>6</v>
      </c>
      <c r="AB2415">
        <v>5395.2000000000007</v>
      </c>
      <c r="AC2415">
        <f>Table1_1[[#This Row],[Price]]*Table1_1[[#This Row],[Quantity]]</f>
        <v>13488</v>
      </c>
    </row>
    <row r="2416" spans="1:29" x14ac:dyDescent="0.3">
      <c r="A2416" t="s">
        <v>28</v>
      </c>
      <c r="B2416" t="s">
        <v>29</v>
      </c>
      <c r="C2416" t="s">
        <v>66</v>
      </c>
      <c r="D2416" t="s">
        <v>442</v>
      </c>
      <c r="E2416" t="s">
        <v>32</v>
      </c>
      <c r="F2416" t="s">
        <v>113</v>
      </c>
      <c r="G2416">
        <v>97</v>
      </c>
      <c r="H2416">
        <v>435050</v>
      </c>
      <c r="I2416" t="s">
        <v>58</v>
      </c>
      <c r="J2416" s="3">
        <v>43840</v>
      </c>
      <c r="K2416">
        <v>1000</v>
      </c>
      <c r="L2416" t="s">
        <v>10097</v>
      </c>
      <c r="M2416" t="s">
        <v>216</v>
      </c>
      <c r="N2416" t="s">
        <v>10098</v>
      </c>
      <c r="O2416">
        <v>-9209</v>
      </c>
      <c r="P2416" t="s">
        <v>51</v>
      </c>
      <c r="Q2416">
        <v>13</v>
      </c>
      <c r="R2416" t="s">
        <v>88</v>
      </c>
      <c r="S2416" t="s">
        <v>41</v>
      </c>
      <c r="T2416">
        <v>53973</v>
      </c>
      <c r="U2416" s="1">
        <v>45545</v>
      </c>
      <c r="V2416" t="s">
        <v>180</v>
      </c>
      <c r="W2416">
        <v>923867</v>
      </c>
      <c r="X2416" t="s">
        <v>3280</v>
      </c>
      <c r="Y2416">
        <v>835</v>
      </c>
      <c r="Z2416">
        <v>1119</v>
      </c>
      <c r="AA2416">
        <v>2</v>
      </c>
      <c r="AB2416">
        <v>895.2</v>
      </c>
      <c r="AC2416">
        <f>Table1_1[[#This Row],[Price]]*Table1_1[[#This Row],[Quantity]]</f>
        <v>2238</v>
      </c>
    </row>
    <row r="2417" spans="1:29" x14ac:dyDescent="0.3">
      <c r="A2417" t="s">
        <v>28</v>
      </c>
      <c r="B2417" t="s">
        <v>29</v>
      </c>
      <c r="C2417" t="s">
        <v>54</v>
      </c>
      <c r="D2417" t="s">
        <v>566</v>
      </c>
      <c r="E2417" t="s">
        <v>32</v>
      </c>
      <c r="F2417" t="s">
        <v>106</v>
      </c>
      <c r="G2417">
        <v>82</v>
      </c>
      <c r="H2417">
        <v>411325</v>
      </c>
      <c r="I2417" t="s">
        <v>58</v>
      </c>
      <c r="J2417" s="3">
        <v>45603</v>
      </c>
      <c r="K2417">
        <v>800</v>
      </c>
      <c r="L2417" t="s">
        <v>10099</v>
      </c>
      <c r="M2417" t="s">
        <v>1198</v>
      </c>
      <c r="N2417" t="s">
        <v>10100</v>
      </c>
      <c r="O2417" t="s">
        <v>10101</v>
      </c>
      <c r="P2417" t="s">
        <v>71</v>
      </c>
      <c r="Q2417">
        <v>14</v>
      </c>
      <c r="R2417" t="s">
        <v>40</v>
      </c>
      <c r="S2417" t="s">
        <v>41</v>
      </c>
      <c r="T2417">
        <v>83731</v>
      </c>
      <c r="U2417" s="1">
        <v>45523</v>
      </c>
      <c r="V2417" t="s">
        <v>64</v>
      </c>
      <c r="W2417">
        <v>133096</v>
      </c>
      <c r="X2417" t="s">
        <v>10102</v>
      </c>
      <c r="Y2417">
        <v>265</v>
      </c>
      <c r="Z2417">
        <v>2412</v>
      </c>
      <c r="AA2417">
        <v>4</v>
      </c>
      <c r="AB2417">
        <v>3859.2000000000003</v>
      </c>
      <c r="AC2417">
        <f>Table1_1[[#This Row],[Price]]*Table1_1[[#This Row],[Quantity]]</f>
        <v>9648</v>
      </c>
    </row>
    <row r="2418" spans="1:29" x14ac:dyDescent="0.3">
      <c r="A2418" t="s">
        <v>28</v>
      </c>
      <c r="B2418" t="s">
        <v>29</v>
      </c>
      <c r="C2418" t="s">
        <v>148</v>
      </c>
      <c r="D2418" t="s">
        <v>546</v>
      </c>
      <c r="E2418" t="s">
        <v>32</v>
      </c>
      <c r="F2418" t="s">
        <v>47</v>
      </c>
      <c r="G2418">
        <v>44</v>
      </c>
      <c r="H2418">
        <v>400231</v>
      </c>
      <c r="I2418" t="s">
        <v>58</v>
      </c>
      <c r="J2418" s="3">
        <v>44062</v>
      </c>
      <c r="K2418">
        <v>1200</v>
      </c>
      <c r="L2418" t="s">
        <v>10104</v>
      </c>
      <c r="M2418" t="s">
        <v>85</v>
      </c>
      <c r="N2418" t="s">
        <v>10105</v>
      </c>
      <c r="O2418" t="s">
        <v>10106</v>
      </c>
      <c r="P2418" t="s">
        <v>39</v>
      </c>
      <c r="Q2418">
        <v>5</v>
      </c>
      <c r="R2418" t="s">
        <v>88</v>
      </c>
      <c r="S2418" t="s">
        <v>63</v>
      </c>
      <c r="T2418">
        <v>37241</v>
      </c>
      <c r="U2418" s="1">
        <v>45389</v>
      </c>
      <c r="V2418" t="s">
        <v>80</v>
      </c>
      <c r="W2418">
        <v>101107</v>
      </c>
      <c r="X2418" t="s">
        <v>10107</v>
      </c>
      <c r="Y2418">
        <v>342</v>
      </c>
      <c r="Z2418">
        <v>2066</v>
      </c>
      <c r="AA2418">
        <v>6</v>
      </c>
      <c r="AB2418">
        <v>4958.4000000000015</v>
      </c>
      <c r="AC2418">
        <f>Table1_1[[#This Row],[Price]]*Table1_1[[#This Row],[Quantity]]</f>
        <v>12396</v>
      </c>
    </row>
    <row r="2419" spans="1:29" x14ac:dyDescent="0.3">
      <c r="A2419" t="s">
        <v>28</v>
      </c>
      <c r="B2419" t="s">
        <v>29</v>
      </c>
      <c r="C2419" t="s">
        <v>54</v>
      </c>
      <c r="D2419" t="s">
        <v>149</v>
      </c>
      <c r="E2419" t="s">
        <v>56</v>
      </c>
      <c r="F2419" t="s">
        <v>33</v>
      </c>
      <c r="G2419">
        <v>55</v>
      </c>
      <c r="H2419">
        <v>400622</v>
      </c>
      <c r="I2419" t="s">
        <v>34</v>
      </c>
      <c r="J2419" s="3">
        <v>44459</v>
      </c>
      <c r="K2419">
        <v>1400</v>
      </c>
      <c r="L2419" t="s">
        <v>10109</v>
      </c>
      <c r="M2419" t="s">
        <v>244</v>
      </c>
      <c r="N2419" t="s">
        <v>10110</v>
      </c>
      <c r="O2419" t="s">
        <v>10111</v>
      </c>
      <c r="P2419" t="s">
        <v>87</v>
      </c>
      <c r="Q2419">
        <v>17</v>
      </c>
      <c r="R2419" t="s">
        <v>88</v>
      </c>
      <c r="S2419" t="s">
        <v>118</v>
      </c>
      <c r="T2419">
        <v>92319</v>
      </c>
      <c r="U2419" s="1">
        <v>45505</v>
      </c>
      <c r="V2419" t="s">
        <v>64</v>
      </c>
      <c r="W2419">
        <v>950868</v>
      </c>
      <c r="X2419" t="s">
        <v>10112</v>
      </c>
      <c r="Y2419">
        <v>620</v>
      </c>
      <c r="Z2419">
        <v>1041</v>
      </c>
      <c r="AA2419">
        <v>6</v>
      </c>
      <c r="AB2419">
        <v>2498.4</v>
      </c>
      <c r="AC2419">
        <f>Table1_1[[#This Row],[Price]]*Table1_1[[#This Row],[Quantity]]</f>
        <v>6246</v>
      </c>
    </row>
    <row r="2420" spans="1:29" x14ac:dyDescent="0.3">
      <c r="A2420" t="s">
        <v>28</v>
      </c>
      <c r="B2420" t="s">
        <v>29</v>
      </c>
      <c r="C2420" t="s">
        <v>91</v>
      </c>
      <c r="D2420" t="s">
        <v>182</v>
      </c>
      <c r="E2420" t="s">
        <v>32</v>
      </c>
      <c r="F2420" t="s">
        <v>57</v>
      </c>
      <c r="G2420">
        <v>1</v>
      </c>
      <c r="H2420">
        <v>418829</v>
      </c>
      <c r="I2420" t="s">
        <v>34</v>
      </c>
      <c r="J2420" s="3">
        <v>44184</v>
      </c>
      <c r="K2420">
        <v>950</v>
      </c>
      <c r="L2420" t="s">
        <v>10113</v>
      </c>
      <c r="M2420" t="s">
        <v>1118</v>
      </c>
      <c r="N2420" t="s">
        <v>10114</v>
      </c>
      <c r="O2420" t="s">
        <v>10115</v>
      </c>
      <c r="P2420" t="s">
        <v>87</v>
      </c>
      <c r="Q2420">
        <v>7</v>
      </c>
      <c r="R2420" t="s">
        <v>88</v>
      </c>
      <c r="S2420" t="s">
        <v>63</v>
      </c>
      <c r="T2420">
        <v>58962</v>
      </c>
      <c r="U2420" s="1">
        <v>45410</v>
      </c>
      <c r="V2420" t="s">
        <v>80</v>
      </c>
      <c r="W2420">
        <v>362626</v>
      </c>
      <c r="X2420" t="s">
        <v>10116</v>
      </c>
      <c r="Y2420">
        <v>492</v>
      </c>
      <c r="Z2420">
        <v>912</v>
      </c>
      <c r="AA2420">
        <v>8</v>
      </c>
      <c r="AB2420">
        <v>2918.4</v>
      </c>
      <c r="AC2420">
        <f>Table1_1[[#This Row],[Price]]*Table1_1[[#This Row],[Quantity]]</f>
        <v>7296</v>
      </c>
    </row>
    <row r="2421" spans="1:29" x14ac:dyDescent="0.3">
      <c r="A2421" t="s">
        <v>28</v>
      </c>
      <c r="B2421" t="s">
        <v>29</v>
      </c>
      <c r="C2421" t="s">
        <v>193</v>
      </c>
      <c r="D2421" t="s">
        <v>566</v>
      </c>
      <c r="E2421" t="s">
        <v>32</v>
      </c>
      <c r="F2421" t="s">
        <v>83</v>
      </c>
      <c r="G2421">
        <v>49</v>
      </c>
      <c r="H2421">
        <v>423206</v>
      </c>
      <c r="I2421" t="s">
        <v>34</v>
      </c>
      <c r="J2421" s="3">
        <v>44229</v>
      </c>
      <c r="K2421">
        <v>1100</v>
      </c>
      <c r="L2421" t="s">
        <v>10117</v>
      </c>
      <c r="M2421" t="s">
        <v>172</v>
      </c>
      <c r="N2421" t="s">
        <v>10118</v>
      </c>
      <c r="O2421" t="s">
        <v>10119</v>
      </c>
      <c r="P2421" t="s">
        <v>87</v>
      </c>
      <c r="Q2421">
        <v>16</v>
      </c>
      <c r="R2421" t="s">
        <v>40</v>
      </c>
      <c r="S2421" t="s">
        <v>63</v>
      </c>
      <c r="T2421">
        <v>95394</v>
      </c>
      <c r="U2421" s="1">
        <v>45387</v>
      </c>
      <c r="V2421" t="s">
        <v>80</v>
      </c>
      <c r="W2421">
        <v>971124</v>
      </c>
      <c r="X2421" t="s">
        <v>9856</v>
      </c>
      <c r="Y2421">
        <v>983</v>
      </c>
      <c r="Z2421">
        <v>882</v>
      </c>
      <c r="AA2421">
        <v>4</v>
      </c>
      <c r="AB2421">
        <v>1411.2</v>
      </c>
      <c r="AC2421">
        <f>Table1_1[[#This Row],[Price]]*Table1_1[[#This Row],[Quantity]]</f>
        <v>3528</v>
      </c>
    </row>
    <row r="2422" spans="1:29" x14ac:dyDescent="0.3">
      <c r="A2422" t="s">
        <v>28</v>
      </c>
      <c r="B2422" t="s">
        <v>29</v>
      </c>
      <c r="C2422" t="s">
        <v>193</v>
      </c>
      <c r="D2422" t="s">
        <v>170</v>
      </c>
      <c r="E2422" t="s">
        <v>46</v>
      </c>
      <c r="F2422" t="s">
        <v>135</v>
      </c>
      <c r="G2422">
        <v>65</v>
      </c>
      <c r="H2422">
        <v>436921</v>
      </c>
      <c r="I2422" t="s">
        <v>58</v>
      </c>
      <c r="J2422" s="3">
        <v>44386</v>
      </c>
      <c r="K2422">
        <v>1100</v>
      </c>
      <c r="L2422" t="s">
        <v>10120</v>
      </c>
      <c r="M2422" t="s">
        <v>222</v>
      </c>
      <c r="N2422" t="s">
        <v>10121</v>
      </c>
      <c r="O2422" t="s">
        <v>10122</v>
      </c>
      <c r="P2422" t="s">
        <v>71</v>
      </c>
      <c r="Q2422">
        <v>3</v>
      </c>
      <c r="R2422" t="s">
        <v>40</v>
      </c>
      <c r="S2422" t="s">
        <v>41</v>
      </c>
      <c r="T2422">
        <v>54651</v>
      </c>
      <c r="U2422" s="1">
        <v>45531</v>
      </c>
      <c r="V2422" t="s">
        <v>64</v>
      </c>
      <c r="W2422">
        <v>504191</v>
      </c>
      <c r="X2422" t="s">
        <v>10123</v>
      </c>
      <c r="Y2422">
        <v>970</v>
      </c>
      <c r="Z2422">
        <v>1550</v>
      </c>
      <c r="AA2422">
        <v>8</v>
      </c>
      <c r="AB2422">
        <v>4960</v>
      </c>
      <c r="AC2422">
        <f>Table1_1[[#This Row],[Price]]*Table1_1[[#This Row],[Quantity]]</f>
        <v>12400</v>
      </c>
    </row>
    <row r="2423" spans="1:29" x14ac:dyDescent="0.3">
      <c r="A2423" t="s">
        <v>28</v>
      </c>
      <c r="B2423" t="s">
        <v>29</v>
      </c>
      <c r="C2423" t="s">
        <v>148</v>
      </c>
      <c r="D2423" t="s">
        <v>611</v>
      </c>
      <c r="E2423" t="s">
        <v>46</v>
      </c>
      <c r="F2423" t="s">
        <v>57</v>
      </c>
      <c r="G2423">
        <v>35</v>
      </c>
      <c r="H2423">
        <v>438817</v>
      </c>
      <c r="I2423" t="s">
        <v>58</v>
      </c>
      <c r="J2423" s="3">
        <v>44764</v>
      </c>
      <c r="K2423">
        <v>1000</v>
      </c>
      <c r="L2423" t="s">
        <v>10124</v>
      </c>
      <c r="M2423" t="s">
        <v>189</v>
      </c>
      <c r="N2423" t="s">
        <v>10125</v>
      </c>
      <c r="O2423" t="s">
        <v>10126</v>
      </c>
      <c r="P2423" t="s">
        <v>51</v>
      </c>
      <c r="Q2423">
        <v>15</v>
      </c>
      <c r="R2423" t="s">
        <v>40</v>
      </c>
      <c r="S2423" t="s">
        <v>41</v>
      </c>
      <c r="T2423">
        <v>56839</v>
      </c>
      <c r="U2423" s="1">
        <v>45352</v>
      </c>
      <c r="V2423" t="s">
        <v>72</v>
      </c>
      <c r="W2423">
        <v>710846</v>
      </c>
      <c r="X2423" t="s">
        <v>10127</v>
      </c>
      <c r="Y2423">
        <v>222</v>
      </c>
      <c r="Z2423">
        <v>894</v>
      </c>
      <c r="AA2423">
        <v>1</v>
      </c>
      <c r="AB2423">
        <v>357.6</v>
      </c>
      <c r="AC2423">
        <f>Table1_1[[#This Row],[Price]]*Table1_1[[#This Row],[Quantity]]</f>
        <v>894</v>
      </c>
    </row>
    <row r="2424" spans="1:29" x14ac:dyDescent="0.3">
      <c r="A2424" t="s">
        <v>28</v>
      </c>
      <c r="B2424" t="s">
        <v>29</v>
      </c>
      <c r="C2424" t="s">
        <v>91</v>
      </c>
      <c r="D2424" t="s">
        <v>511</v>
      </c>
      <c r="E2424" t="s">
        <v>56</v>
      </c>
      <c r="F2424" t="s">
        <v>83</v>
      </c>
      <c r="G2424">
        <v>55</v>
      </c>
      <c r="H2424">
        <v>414930</v>
      </c>
      <c r="I2424" t="s">
        <v>34</v>
      </c>
      <c r="J2424" s="3">
        <v>44099</v>
      </c>
      <c r="K2424">
        <v>1200</v>
      </c>
      <c r="L2424" t="s">
        <v>10128</v>
      </c>
      <c r="M2424" t="s">
        <v>313</v>
      </c>
      <c r="N2424" t="s">
        <v>10129</v>
      </c>
      <c r="O2424" t="s">
        <v>10130</v>
      </c>
      <c r="P2424" t="s">
        <v>71</v>
      </c>
      <c r="Q2424">
        <v>15</v>
      </c>
      <c r="R2424" t="s">
        <v>88</v>
      </c>
      <c r="S2424" t="s">
        <v>79</v>
      </c>
      <c r="T2424">
        <v>60462</v>
      </c>
      <c r="U2424" s="1">
        <v>45447</v>
      </c>
      <c r="V2424" t="s">
        <v>52</v>
      </c>
      <c r="W2424">
        <v>631853</v>
      </c>
      <c r="X2424" t="s">
        <v>10131</v>
      </c>
      <c r="Y2424">
        <v>886</v>
      </c>
      <c r="Z2424">
        <v>933</v>
      </c>
      <c r="AA2424">
        <v>5</v>
      </c>
      <c r="AB2424">
        <v>1866</v>
      </c>
      <c r="AC2424">
        <f>Table1_1[[#This Row],[Price]]*Table1_1[[#This Row],[Quantity]]</f>
        <v>4665</v>
      </c>
    </row>
    <row r="2425" spans="1:29" x14ac:dyDescent="0.3">
      <c r="A2425" t="s">
        <v>28</v>
      </c>
      <c r="B2425" t="s">
        <v>29</v>
      </c>
      <c r="C2425" t="s">
        <v>157</v>
      </c>
      <c r="D2425" t="s">
        <v>511</v>
      </c>
      <c r="E2425" t="s">
        <v>46</v>
      </c>
      <c r="F2425" t="s">
        <v>33</v>
      </c>
      <c r="G2425">
        <v>9</v>
      </c>
      <c r="H2425">
        <v>431345</v>
      </c>
      <c r="I2425" t="s">
        <v>34</v>
      </c>
      <c r="J2425" s="3">
        <v>44743</v>
      </c>
      <c r="K2425">
        <v>1400</v>
      </c>
      <c r="L2425" t="s">
        <v>10132</v>
      </c>
      <c r="M2425" t="s">
        <v>313</v>
      </c>
      <c r="N2425" t="s">
        <v>10133</v>
      </c>
      <c r="O2425" t="s">
        <v>10134</v>
      </c>
      <c r="P2425" t="s">
        <v>71</v>
      </c>
      <c r="Q2425">
        <v>20</v>
      </c>
      <c r="R2425" t="s">
        <v>40</v>
      </c>
      <c r="S2425" t="s">
        <v>118</v>
      </c>
      <c r="T2425">
        <v>65063</v>
      </c>
      <c r="U2425" s="1">
        <v>45454</v>
      </c>
      <c r="V2425" t="s">
        <v>52</v>
      </c>
      <c r="W2425">
        <v>956882</v>
      </c>
      <c r="X2425" t="s">
        <v>10135</v>
      </c>
      <c r="Y2425">
        <v>919</v>
      </c>
      <c r="Z2425">
        <v>2464</v>
      </c>
      <c r="AA2425">
        <v>3</v>
      </c>
      <c r="AB2425">
        <v>2956.8</v>
      </c>
      <c r="AC2425">
        <f>Table1_1[[#This Row],[Price]]*Table1_1[[#This Row],[Quantity]]</f>
        <v>7392</v>
      </c>
    </row>
    <row r="2426" spans="1:29" x14ac:dyDescent="0.3">
      <c r="A2426" t="s">
        <v>28</v>
      </c>
      <c r="B2426" t="s">
        <v>29</v>
      </c>
      <c r="C2426" t="s">
        <v>66</v>
      </c>
      <c r="D2426" t="s">
        <v>149</v>
      </c>
      <c r="E2426" t="s">
        <v>56</v>
      </c>
      <c r="F2426" t="s">
        <v>175</v>
      </c>
      <c r="G2426">
        <v>84</v>
      </c>
      <c r="H2426">
        <v>407476</v>
      </c>
      <c r="I2426" t="s">
        <v>34</v>
      </c>
      <c r="J2426" s="3">
        <v>45349</v>
      </c>
      <c r="K2426">
        <v>800</v>
      </c>
      <c r="L2426" t="s">
        <v>10136</v>
      </c>
      <c r="M2426" t="s">
        <v>2054</v>
      </c>
      <c r="N2426" t="s">
        <v>10137</v>
      </c>
      <c r="O2426">
        <v>3717746804</v>
      </c>
      <c r="P2426" t="s">
        <v>87</v>
      </c>
      <c r="Q2426">
        <v>13</v>
      </c>
      <c r="R2426" t="s">
        <v>88</v>
      </c>
      <c r="S2426" t="s">
        <v>41</v>
      </c>
      <c r="T2426">
        <v>54497</v>
      </c>
      <c r="U2426" s="1">
        <v>45359</v>
      </c>
      <c r="V2426" t="s">
        <v>72</v>
      </c>
      <c r="W2426">
        <v>535600</v>
      </c>
      <c r="X2426" t="s">
        <v>10138</v>
      </c>
      <c r="Y2426">
        <v>971</v>
      </c>
      <c r="Z2426">
        <v>724</v>
      </c>
      <c r="AA2426">
        <v>7</v>
      </c>
      <c r="AB2426">
        <v>2027.2</v>
      </c>
      <c r="AC2426">
        <f>Table1_1[[#This Row],[Price]]*Table1_1[[#This Row],[Quantity]]</f>
        <v>5068</v>
      </c>
    </row>
    <row r="2427" spans="1:29" x14ac:dyDescent="0.3">
      <c r="A2427" t="s">
        <v>28</v>
      </c>
      <c r="B2427" t="s">
        <v>29</v>
      </c>
      <c r="C2427" t="s">
        <v>30</v>
      </c>
      <c r="D2427" t="s">
        <v>142</v>
      </c>
      <c r="E2427" t="s">
        <v>56</v>
      </c>
      <c r="F2427" t="s">
        <v>175</v>
      </c>
      <c r="G2427">
        <v>59</v>
      </c>
      <c r="H2427">
        <v>416969</v>
      </c>
      <c r="I2427" t="s">
        <v>34</v>
      </c>
      <c r="J2427" s="3">
        <v>45360</v>
      </c>
      <c r="K2427">
        <v>800</v>
      </c>
      <c r="L2427" t="s">
        <v>10139</v>
      </c>
      <c r="M2427" t="s">
        <v>372</v>
      </c>
      <c r="N2427" t="s">
        <v>10140</v>
      </c>
      <c r="O2427" t="s">
        <v>10141</v>
      </c>
      <c r="P2427" t="s">
        <v>71</v>
      </c>
      <c r="Q2427">
        <v>6</v>
      </c>
      <c r="R2427" t="s">
        <v>40</v>
      </c>
      <c r="S2427" t="s">
        <v>63</v>
      </c>
      <c r="T2427">
        <v>67061</v>
      </c>
      <c r="U2427" s="1">
        <v>45426</v>
      </c>
      <c r="V2427" t="s">
        <v>140</v>
      </c>
      <c r="W2427">
        <v>351718</v>
      </c>
      <c r="X2427" t="s">
        <v>10142</v>
      </c>
      <c r="Y2427">
        <v>673</v>
      </c>
      <c r="Z2427">
        <v>1523</v>
      </c>
      <c r="AA2427">
        <v>3</v>
      </c>
      <c r="AB2427">
        <v>1827.6000000000001</v>
      </c>
      <c r="AC2427">
        <f>Table1_1[[#This Row],[Price]]*Table1_1[[#This Row],[Quantity]]</f>
        <v>4569</v>
      </c>
    </row>
    <row r="2428" spans="1:29" x14ac:dyDescent="0.3">
      <c r="A2428" t="s">
        <v>28</v>
      </c>
      <c r="B2428" t="s">
        <v>29</v>
      </c>
      <c r="C2428" t="s">
        <v>44</v>
      </c>
      <c r="D2428" t="s">
        <v>317</v>
      </c>
      <c r="E2428" t="s">
        <v>46</v>
      </c>
      <c r="F2428" t="s">
        <v>99</v>
      </c>
      <c r="G2428">
        <v>70</v>
      </c>
      <c r="H2428">
        <v>432570</v>
      </c>
      <c r="I2428" t="s">
        <v>34</v>
      </c>
      <c r="J2428" s="3">
        <v>45490</v>
      </c>
      <c r="K2428">
        <v>800</v>
      </c>
      <c r="L2428" t="s">
        <v>10143</v>
      </c>
      <c r="M2428" t="s">
        <v>49</v>
      </c>
      <c r="N2428" t="s">
        <v>10144</v>
      </c>
      <c r="O2428" t="s">
        <v>10145</v>
      </c>
      <c r="P2428" t="s">
        <v>87</v>
      </c>
      <c r="Q2428">
        <v>5</v>
      </c>
      <c r="R2428" t="s">
        <v>40</v>
      </c>
      <c r="S2428" t="s">
        <v>118</v>
      </c>
      <c r="T2428">
        <v>44499</v>
      </c>
      <c r="U2428" s="1">
        <v>45481</v>
      </c>
      <c r="V2428" t="s">
        <v>126</v>
      </c>
      <c r="W2428">
        <v>438879</v>
      </c>
      <c r="X2428" t="s">
        <v>10146</v>
      </c>
      <c r="Y2428">
        <v>542</v>
      </c>
      <c r="Z2428">
        <v>1818</v>
      </c>
      <c r="AA2428">
        <v>8</v>
      </c>
      <c r="AB2428">
        <v>5817.6</v>
      </c>
      <c r="AC2428">
        <f>Table1_1[[#This Row],[Price]]*Table1_1[[#This Row],[Quantity]]</f>
        <v>14544</v>
      </c>
    </row>
    <row r="2429" spans="1:29" x14ac:dyDescent="0.3">
      <c r="A2429" t="s">
        <v>28</v>
      </c>
      <c r="B2429" t="s">
        <v>29</v>
      </c>
      <c r="C2429" t="s">
        <v>44</v>
      </c>
      <c r="D2429" t="s">
        <v>248</v>
      </c>
      <c r="E2429" t="s">
        <v>32</v>
      </c>
      <c r="F2429" t="s">
        <v>106</v>
      </c>
      <c r="G2429">
        <v>31</v>
      </c>
      <c r="H2429">
        <v>433798</v>
      </c>
      <c r="I2429" t="s">
        <v>58</v>
      </c>
      <c r="J2429" s="3">
        <v>45585</v>
      </c>
      <c r="K2429">
        <v>950</v>
      </c>
      <c r="L2429" t="s">
        <v>10147</v>
      </c>
      <c r="M2429" t="s">
        <v>670</v>
      </c>
      <c r="N2429" t="s">
        <v>10148</v>
      </c>
      <c r="O2429" t="s">
        <v>10149</v>
      </c>
      <c r="P2429" t="s">
        <v>87</v>
      </c>
      <c r="Q2429">
        <v>20</v>
      </c>
      <c r="R2429" t="s">
        <v>40</v>
      </c>
      <c r="S2429" t="s">
        <v>118</v>
      </c>
      <c r="T2429">
        <v>18522</v>
      </c>
      <c r="U2429" s="1">
        <v>45621</v>
      </c>
      <c r="V2429" t="s">
        <v>42</v>
      </c>
      <c r="W2429">
        <v>697902</v>
      </c>
      <c r="X2429" t="s">
        <v>10150</v>
      </c>
      <c r="Y2429">
        <v>355</v>
      </c>
      <c r="Z2429">
        <v>817</v>
      </c>
      <c r="AA2429">
        <v>3</v>
      </c>
      <c r="AB2429">
        <v>980.40000000000009</v>
      </c>
      <c r="AC2429">
        <f>Table1_1[[#This Row],[Price]]*Table1_1[[#This Row],[Quantity]]</f>
        <v>2451</v>
      </c>
    </row>
    <row r="2430" spans="1:29" x14ac:dyDescent="0.3">
      <c r="A2430" t="s">
        <v>28</v>
      </c>
      <c r="B2430" t="s">
        <v>29</v>
      </c>
      <c r="C2430" t="s">
        <v>66</v>
      </c>
      <c r="D2430" t="s">
        <v>364</v>
      </c>
      <c r="E2430" t="s">
        <v>46</v>
      </c>
      <c r="F2430" t="s">
        <v>57</v>
      </c>
      <c r="G2430">
        <v>73</v>
      </c>
      <c r="H2430">
        <v>400233</v>
      </c>
      <c r="I2430" t="s">
        <v>34</v>
      </c>
      <c r="J2430" s="3">
        <v>44509</v>
      </c>
      <c r="K2430">
        <v>950</v>
      </c>
      <c r="L2430" t="s">
        <v>10152</v>
      </c>
      <c r="M2430" t="s">
        <v>177</v>
      </c>
      <c r="N2430" t="s">
        <v>10153</v>
      </c>
      <c r="O2430">
        <v>5874603695</v>
      </c>
      <c r="P2430" t="s">
        <v>39</v>
      </c>
      <c r="Q2430">
        <v>17</v>
      </c>
      <c r="R2430" t="s">
        <v>88</v>
      </c>
      <c r="S2430" t="s">
        <v>63</v>
      </c>
      <c r="T2430">
        <v>80839</v>
      </c>
      <c r="U2430" s="1">
        <v>45315</v>
      </c>
      <c r="V2430" t="s">
        <v>111</v>
      </c>
      <c r="W2430">
        <v>549057</v>
      </c>
      <c r="X2430" t="s">
        <v>10154</v>
      </c>
      <c r="Y2430">
        <v>536</v>
      </c>
      <c r="Z2430">
        <v>2294</v>
      </c>
      <c r="AA2430">
        <v>5</v>
      </c>
      <c r="AB2430">
        <v>4588</v>
      </c>
      <c r="AC2430">
        <f>Table1_1[[#This Row],[Price]]*Table1_1[[#This Row],[Quantity]]</f>
        <v>11470</v>
      </c>
    </row>
    <row r="2431" spans="1:29" x14ac:dyDescent="0.3">
      <c r="A2431" t="s">
        <v>28</v>
      </c>
      <c r="B2431" t="s">
        <v>29</v>
      </c>
      <c r="C2431" t="s">
        <v>148</v>
      </c>
      <c r="D2431" t="s">
        <v>560</v>
      </c>
      <c r="E2431" t="s">
        <v>32</v>
      </c>
      <c r="F2431" t="s">
        <v>135</v>
      </c>
      <c r="G2431">
        <v>15</v>
      </c>
      <c r="H2431">
        <v>424730</v>
      </c>
      <c r="I2431" t="s">
        <v>34</v>
      </c>
      <c r="J2431" s="3">
        <v>45429</v>
      </c>
      <c r="K2431">
        <v>1100</v>
      </c>
      <c r="L2431" t="s">
        <v>10155</v>
      </c>
      <c r="M2431" t="s">
        <v>123</v>
      </c>
      <c r="N2431" t="s">
        <v>10156</v>
      </c>
      <c r="O2431" t="s">
        <v>10157</v>
      </c>
      <c r="P2431" t="s">
        <v>39</v>
      </c>
      <c r="Q2431">
        <v>14</v>
      </c>
      <c r="R2431" t="s">
        <v>88</v>
      </c>
      <c r="S2431" t="s">
        <v>41</v>
      </c>
      <c r="T2431">
        <v>32600</v>
      </c>
      <c r="U2431" s="1">
        <v>45600</v>
      </c>
      <c r="V2431" t="s">
        <v>42</v>
      </c>
      <c r="W2431">
        <v>673633</v>
      </c>
      <c r="X2431" t="s">
        <v>10158</v>
      </c>
      <c r="Y2431">
        <v>660</v>
      </c>
      <c r="Z2431">
        <v>657</v>
      </c>
      <c r="AA2431">
        <v>8</v>
      </c>
      <c r="AB2431">
        <v>2102.4</v>
      </c>
      <c r="AC2431">
        <f>Table1_1[[#This Row],[Price]]*Table1_1[[#This Row],[Quantity]]</f>
        <v>5256</v>
      </c>
    </row>
    <row r="2432" spans="1:29" x14ac:dyDescent="0.3">
      <c r="A2432" t="s">
        <v>28</v>
      </c>
      <c r="B2432" t="s">
        <v>29</v>
      </c>
      <c r="C2432" t="s">
        <v>148</v>
      </c>
      <c r="D2432" t="s">
        <v>611</v>
      </c>
      <c r="E2432" t="s">
        <v>32</v>
      </c>
      <c r="F2432" t="s">
        <v>99</v>
      </c>
      <c r="G2432">
        <v>14</v>
      </c>
      <c r="H2432">
        <v>420977</v>
      </c>
      <c r="I2432" t="s">
        <v>58</v>
      </c>
      <c r="J2432" s="3">
        <v>45138</v>
      </c>
      <c r="K2432">
        <v>1200</v>
      </c>
      <c r="L2432" t="s">
        <v>10159</v>
      </c>
      <c r="M2432" t="s">
        <v>2538</v>
      </c>
      <c r="N2432" t="s">
        <v>10160</v>
      </c>
      <c r="O2432" t="s">
        <v>10161</v>
      </c>
      <c r="P2432" t="s">
        <v>39</v>
      </c>
      <c r="Q2432">
        <v>11</v>
      </c>
      <c r="R2432" t="s">
        <v>88</v>
      </c>
      <c r="S2432" t="s">
        <v>41</v>
      </c>
      <c r="T2432">
        <v>45387</v>
      </c>
      <c r="U2432" s="1">
        <v>45520</v>
      </c>
      <c r="V2432" t="s">
        <v>64</v>
      </c>
      <c r="W2432">
        <v>754002</v>
      </c>
      <c r="X2432" t="s">
        <v>10162</v>
      </c>
      <c r="Y2432">
        <v>783</v>
      </c>
      <c r="Z2432">
        <v>2830</v>
      </c>
      <c r="AA2432">
        <v>5</v>
      </c>
      <c r="AB2432">
        <v>5660</v>
      </c>
      <c r="AC2432">
        <f>Table1_1[[#This Row],[Price]]*Table1_1[[#This Row],[Quantity]]</f>
        <v>14150</v>
      </c>
    </row>
    <row r="2433" spans="1:29" x14ac:dyDescent="0.3">
      <c r="A2433" t="s">
        <v>28</v>
      </c>
      <c r="B2433" t="s">
        <v>29</v>
      </c>
      <c r="C2433" t="s">
        <v>66</v>
      </c>
      <c r="D2433" t="s">
        <v>566</v>
      </c>
      <c r="E2433" t="s">
        <v>46</v>
      </c>
      <c r="F2433" t="s">
        <v>113</v>
      </c>
      <c r="G2433">
        <v>68</v>
      </c>
      <c r="H2433">
        <v>401587</v>
      </c>
      <c r="I2433" t="s">
        <v>58</v>
      </c>
      <c r="J2433" s="3">
        <v>44896</v>
      </c>
      <c r="K2433">
        <v>1100</v>
      </c>
      <c r="L2433" t="s">
        <v>10163</v>
      </c>
      <c r="M2433" t="s">
        <v>287</v>
      </c>
      <c r="N2433" t="s">
        <v>10164</v>
      </c>
      <c r="O2433" t="s">
        <v>10165</v>
      </c>
      <c r="P2433" t="s">
        <v>51</v>
      </c>
      <c r="Q2433">
        <v>5</v>
      </c>
      <c r="R2433" t="s">
        <v>40</v>
      </c>
      <c r="S2433" t="s">
        <v>41</v>
      </c>
      <c r="T2433">
        <v>80572</v>
      </c>
      <c r="U2433" s="1">
        <v>45319</v>
      </c>
      <c r="V2433" t="s">
        <v>111</v>
      </c>
      <c r="W2433">
        <v>998421</v>
      </c>
      <c r="X2433" t="s">
        <v>10166</v>
      </c>
      <c r="Y2433">
        <v>254</v>
      </c>
      <c r="Z2433">
        <v>1335</v>
      </c>
      <c r="AA2433">
        <v>4</v>
      </c>
      <c r="AB2433">
        <v>2136</v>
      </c>
      <c r="AC2433">
        <f>Table1_1[[#This Row],[Price]]*Table1_1[[#This Row],[Quantity]]</f>
        <v>5340</v>
      </c>
    </row>
    <row r="2434" spans="1:29" x14ac:dyDescent="0.3">
      <c r="A2434" t="s">
        <v>28</v>
      </c>
      <c r="B2434" t="s">
        <v>29</v>
      </c>
      <c r="C2434" t="s">
        <v>44</v>
      </c>
      <c r="D2434" t="s">
        <v>364</v>
      </c>
      <c r="E2434" t="s">
        <v>46</v>
      </c>
      <c r="F2434" t="s">
        <v>33</v>
      </c>
      <c r="G2434">
        <v>22</v>
      </c>
      <c r="H2434">
        <v>428615</v>
      </c>
      <c r="I2434" t="s">
        <v>58</v>
      </c>
      <c r="J2434" s="3">
        <v>44575</v>
      </c>
      <c r="K2434">
        <v>1000</v>
      </c>
      <c r="L2434" t="s">
        <v>10167</v>
      </c>
      <c r="M2434" t="s">
        <v>1212</v>
      </c>
      <c r="N2434" t="s">
        <v>10168</v>
      </c>
      <c r="O2434">
        <v>9889751046</v>
      </c>
      <c r="P2434" t="s">
        <v>39</v>
      </c>
      <c r="Q2434">
        <v>18</v>
      </c>
      <c r="R2434" t="s">
        <v>40</v>
      </c>
      <c r="S2434" t="s">
        <v>41</v>
      </c>
      <c r="T2434">
        <v>15032</v>
      </c>
      <c r="U2434" s="1">
        <v>45426</v>
      </c>
      <c r="V2434" t="s">
        <v>140</v>
      </c>
      <c r="W2434">
        <v>108338</v>
      </c>
      <c r="X2434" t="s">
        <v>1935</v>
      </c>
      <c r="Y2434">
        <v>385</v>
      </c>
      <c r="Z2434">
        <v>1190</v>
      </c>
      <c r="AA2434">
        <v>4</v>
      </c>
      <c r="AB2434">
        <v>1904</v>
      </c>
      <c r="AC2434">
        <f>Table1_1[[#This Row],[Price]]*Table1_1[[#This Row],[Quantity]]</f>
        <v>4760</v>
      </c>
    </row>
    <row r="2435" spans="1:29" x14ac:dyDescent="0.3">
      <c r="A2435" t="s">
        <v>28</v>
      </c>
      <c r="B2435" t="s">
        <v>29</v>
      </c>
      <c r="C2435" t="s">
        <v>193</v>
      </c>
      <c r="D2435" t="s">
        <v>237</v>
      </c>
      <c r="E2435" t="s">
        <v>46</v>
      </c>
      <c r="F2435" t="s">
        <v>175</v>
      </c>
      <c r="G2435">
        <v>36</v>
      </c>
      <c r="H2435">
        <v>400099</v>
      </c>
      <c r="I2435" t="s">
        <v>34</v>
      </c>
      <c r="J2435" s="3">
        <v>44215</v>
      </c>
      <c r="K2435">
        <v>1100</v>
      </c>
      <c r="L2435" t="s">
        <v>10169</v>
      </c>
      <c r="M2435" t="s">
        <v>189</v>
      </c>
      <c r="N2435" t="s">
        <v>10170</v>
      </c>
      <c r="O2435" t="s">
        <v>10171</v>
      </c>
      <c r="P2435" t="s">
        <v>87</v>
      </c>
      <c r="Q2435">
        <v>5</v>
      </c>
      <c r="R2435" t="s">
        <v>88</v>
      </c>
      <c r="S2435" t="s">
        <v>79</v>
      </c>
      <c r="T2435">
        <v>84956</v>
      </c>
      <c r="U2435" s="1">
        <v>45524</v>
      </c>
      <c r="V2435" t="s">
        <v>64</v>
      </c>
      <c r="W2435">
        <v>208142</v>
      </c>
      <c r="X2435" t="s">
        <v>10172</v>
      </c>
      <c r="Y2435">
        <v>490</v>
      </c>
      <c r="Z2435">
        <v>1114</v>
      </c>
      <c r="AA2435">
        <v>2</v>
      </c>
      <c r="AB2435">
        <v>891.2</v>
      </c>
      <c r="AC2435">
        <f>Table1_1[[#This Row],[Price]]*Table1_1[[#This Row],[Quantity]]</f>
        <v>2228</v>
      </c>
    </row>
    <row r="2436" spans="1:29" x14ac:dyDescent="0.3">
      <c r="A2436" t="s">
        <v>28</v>
      </c>
      <c r="B2436" t="s">
        <v>29</v>
      </c>
      <c r="C2436" t="s">
        <v>30</v>
      </c>
      <c r="D2436" t="s">
        <v>105</v>
      </c>
      <c r="E2436" t="s">
        <v>56</v>
      </c>
      <c r="F2436" t="s">
        <v>83</v>
      </c>
      <c r="G2436">
        <v>100</v>
      </c>
      <c r="H2436">
        <v>429959</v>
      </c>
      <c r="I2436" t="s">
        <v>58</v>
      </c>
      <c r="J2436" s="3">
        <v>45359</v>
      </c>
      <c r="K2436">
        <v>1400</v>
      </c>
      <c r="L2436" t="s">
        <v>10173</v>
      </c>
      <c r="M2436" t="s">
        <v>351</v>
      </c>
      <c r="N2436" t="s">
        <v>10174</v>
      </c>
      <c r="O2436" t="s">
        <v>10175</v>
      </c>
      <c r="P2436" t="s">
        <v>71</v>
      </c>
      <c r="Q2436">
        <v>3</v>
      </c>
      <c r="R2436" t="s">
        <v>88</v>
      </c>
      <c r="S2436" t="s">
        <v>79</v>
      </c>
      <c r="T2436">
        <v>20689</v>
      </c>
      <c r="U2436" s="1">
        <v>45578</v>
      </c>
      <c r="V2436" t="s">
        <v>155</v>
      </c>
      <c r="W2436">
        <v>352342</v>
      </c>
      <c r="X2436" t="s">
        <v>10176</v>
      </c>
      <c r="Y2436">
        <v>567</v>
      </c>
      <c r="Z2436">
        <v>1467</v>
      </c>
      <c r="AA2436">
        <v>1</v>
      </c>
      <c r="AB2436">
        <v>586.80000000000007</v>
      </c>
      <c r="AC2436">
        <f>Table1_1[[#This Row],[Price]]*Table1_1[[#This Row],[Quantity]]</f>
        <v>1467</v>
      </c>
    </row>
    <row r="2437" spans="1:29" x14ac:dyDescent="0.3">
      <c r="A2437" t="s">
        <v>28</v>
      </c>
      <c r="B2437" t="s">
        <v>29</v>
      </c>
      <c r="C2437" t="s">
        <v>44</v>
      </c>
      <c r="D2437" t="s">
        <v>546</v>
      </c>
      <c r="E2437" t="s">
        <v>32</v>
      </c>
      <c r="F2437" t="s">
        <v>99</v>
      </c>
      <c r="G2437">
        <v>18</v>
      </c>
      <c r="H2437">
        <v>431302</v>
      </c>
      <c r="I2437" t="s">
        <v>58</v>
      </c>
      <c r="J2437" s="3">
        <v>44300</v>
      </c>
      <c r="K2437">
        <v>1300</v>
      </c>
      <c r="L2437" t="s">
        <v>10178</v>
      </c>
      <c r="M2437" t="s">
        <v>94</v>
      </c>
      <c r="N2437" t="s">
        <v>10179</v>
      </c>
      <c r="O2437" t="s">
        <v>10180</v>
      </c>
      <c r="P2437" t="s">
        <v>39</v>
      </c>
      <c r="Q2437">
        <v>13</v>
      </c>
      <c r="R2437" t="s">
        <v>40</v>
      </c>
      <c r="S2437" t="s">
        <v>118</v>
      </c>
      <c r="T2437">
        <v>55454</v>
      </c>
      <c r="U2437" s="1">
        <v>45402</v>
      </c>
      <c r="V2437" t="s">
        <v>80</v>
      </c>
      <c r="W2437">
        <v>184098</v>
      </c>
      <c r="X2437" t="s">
        <v>10181</v>
      </c>
      <c r="Y2437">
        <v>555</v>
      </c>
      <c r="Z2437">
        <v>725</v>
      </c>
      <c r="AA2437">
        <v>3</v>
      </c>
      <c r="AB2437">
        <v>870</v>
      </c>
      <c r="AC2437">
        <f>Table1_1[[#This Row],[Price]]*Table1_1[[#This Row],[Quantity]]</f>
        <v>2175</v>
      </c>
    </row>
    <row r="2438" spans="1:29" x14ac:dyDescent="0.3">
      <c r="A2438" t="s">
        <v>28</v>
      </c>
      <c r="B2438" t="s">
        <v>29</v>
      </c>
      <c r="C2438" t="s">
        <v>54</v>
      </c>
      <c r="D2438" t="s">
        <v>611</v>
      </c>
      <c r="E2438" t="s">
        <v>32</v>
      </c>
      <c r="F2438" t="s">
        <v>99</v>
      </c>
      <c r="G2438">
        <v>87</v>
      </c>
      <c r="H2438">
        <v>426747</v>
      </c>
      <c r="I2438" t="s">
        <v>58</v>
      </c>
      <c r="J2438" s="3">
        <v>44278</v>
      </c>
      <c r="K2438">
        <v>1200</v>
      </c>
      <c r="L2438" t="s">
        <v>10182</v>
      </c>
      <c r="M2438" t="s">
        <v>736</v>
      </c>
      <c r="N2438" t="s">
        <v>10183</v>
      </c>
      <c r="O2438">
        <v>6958700281</v>
      </c>
      <c r="P2438" t="s">
        <v>71</v>
      </c>
      <c r="Q2438">
        <v>10</v>
      </c>
      <c r="R2438" t="s">
        <v>88</v>
      </c>
      <c r="S2438" t="s">
        <v>63</v>
      </c>
      <c r="T2438">
        <v>33376</v>
      </c>
      <c r="U2438" s="1">
        <v>45371</v>
      </c>
      <c r="V2438" t="s">
        <v>72</v>
      </c>
      <c r="W2438">
        <v>640955</v>
      </c>
      <c r="X2438" t="s">
        <v>10184</v>
      </c>
      <c r="Y2438">
        <v>289</v>
      </c>
      <c r="Z2438">
        <v>2034</v>
      </c>
      <c r="AA2438">
        <v>7</v>
      </c>
      <c r="AB2438">
        <v>5695.2000000000007</v>
      </c>
      <c r="AC2438">
        <f>Table1_1[[#This Row],[Price]]*Table1_1[[#This Row],[Quantity]]</f>
        <v>14238</v>
      </c>
    </row>
    <row r="2439" spans="1:29" x14ac:dyDescent="0.3">
      <c r="A2439" t="s">
        <v>28</v>
      </c>
      <c r="B2439" t="s">
        <v>29</v>
      </c>
      <c r="C2439" t="s">
        <v>193</v>
      </c>
      <c r="D2439" t="s">
        <v>227</v>
      </c>
      <c r="E2439" t="s">
        <v>32</v>
      </c>
      <c r="F2439" t="s">
        <v>99</v>
      </c>
      <c r="G2439">
        <v>24</v>
      </c>
      <c r="H2439">
        <v>432829</v>
      </c>
      <c r="I2439" t="s">
        <v>58</v>
      </c>
      <c r="J2439" s="3">
        <v>45537</v>
      </c>
      <c r="K2439">
        <v>950</v>
      </c>
      <c r="L2439" t="s">
        <v>10186</v>
      </c>
      <c r="M2439" t="s">
        <v>680</v>
      </c>
      <c r="N2439" t="s">
        <v>10187</v>
      </c>
      <c r="O2439" t="s">
        <v>10188</v>
      </c>
      <c r="P2439" t="s">
        <v>39</v>
      </c>
      <c r="Q2439">
        <v>8</v>
      </c>
      <c r="R2439" t="s">
        <v>40</v>
      </c>
      <c r="S2439" t="s">
        <v>63</v>
      </c>
      <c r="T2439">
        <v>16177</v>
      </c>
      <c r="U2439" s="1">
        <v>45528</v>
      </c>
      <c r="V2439" t="s">
        <v>64</v>
      </c>
      <c r="W2439">
        <v>340371</v>
      </c>
      <c r="X2439" t="s">
        <v>10189</v>
      </c>
      <c r="Y2439">
        <v>500</v>
      </c>
      <c r="Z2439">
        <v>2284</v>
      </c>
      <c r="AA2439">
        <v>5</v>
      </c>
      <c r="AB2439">
        <v>4568</v>
      </c>
      <c r="AC2439">
        <f>Table1_1[[#This Row],[Price]]*Table1_1[[#This Row],[Quantity]]</f>
        <v>11420</v>
      </c>
    </row>
    <row r="2440" spans="1:29" x14ac:dyDescent="0.3">
      <c r="A2440" t="s">
        <v>28</v>
      </c>
      <c r="B2440" t="s">
        <v>29</v>
      </c>
      <c r="C2440" t="s">
        <v>44</v>
      </c>
      <c r="D2440" t="s">
        <v>82</v>
      </c>
      <c r="E2440" t="s">
        <v>46</v>
      </c>
      <c r="F2440" t="s">
        <v>106</v>
      </c>
      <c r="G2440">
        <v>84</v>
      </c>
      <c r="H2440">
        <v>430428</v>
      </c>
      <c r="I2440" t="s">
        <v>58</v>
      </c>
      <c r="J2440" s="3">
        <v>45575</v>
      </c>
      <c r="K2440">
        <v>1400</v>
      </c>
      <c r="L2440" t="s">
        <v>10190</v>
      </c>
      <c r="M2440" t="s">
        <v>2124</v>
      </c>
      <c r="N2440" t="s">
        <v>10191</v>
      </c>
      <c r="O2440" t="s">
        <v>10192</v>
      </c>
      <c r="P2440" t="s">
        <v>87</v>
      </c>
      <c r="Q2440">
        <v>7</v>
      </c>
      <c r="R2440" t="s">
        <v>88</v>
      </c>
      <c r="S2440" t="s">
        <v>41</v>
      </c>
      <c r="T2440">
        <v>36273</v>
      </c>
      <c r="U2440" s="1">
        <v>45339</v>
      </c>
      <c r="V2440" t="s">
        <v>119</v>
      </c>
      <c r="W2440">
        <v>439519</v>
      </c>
      <c r="X2440" t="s">
        <v>10193</v>
      </c>
      <c r="Y2440">
        <v>380</v>
      </c>
      <c r="Z2440">
        <v>2222</v>
      </c>
      <c r="AA2440">
        <v>1</v>
      </c>
      <c r="AB2440">
        <v>888.80000000000007</v>
      </c>
      <c r="AC2440">
        <f>Table1_1[[#This Row],[Price]]*Table1_1[[#This Row],[Quantity]]</f>
        <v>2222</v>
      </c>
    </row>
    <row r="2441" spans="1:29" x14ac:dyDescent="0.3">
      <c r="A2441" t="s">
        <v>28</v>
      </c>
      <c r="B2441" t="s">
        <v>29</v>
      </c>
      <c r="C2441" t="s">
        <v>91</v>
      </c>
      <c r="D2441" t="s">
        <v>364</v>
      </c>
      <c r="E2441" t="s">
        <v>32</v>
      </c>
      <c r="F2441" t="s">
        <v>135</v>
      </c>
      <c r="G2441">
        <v>7</v>
      </c>
      <c r="H2441">
        <v>407026</v>
      </c>
      <c r="I2441" t="s">
        <v>58</v>
      </c>
      <c r="J2441" s="3">
        <v>44346</v>
      </c>
      <c r="K2441">
        <v>1200</v>
      </c>
      <c r="L2441" t="s">
        <v>10194</v>
      </c>
      <c r="M2441" t="s">
        <v>1118</v>
      </c>
      <c r="N2441" t="s">
        <v>10195</v>
      </c>
      <c r="O2441" t="s">
        <v>10196</v>
      </c>
      <c r="P2441" t="s">
        <v>87</v>
      </c>
      <c r="Q2441">
        <v>3</v>
      </c>
      <c r="R2441" t="s">
        <v>40</v>
      </c>
      <c r="S2441" t="s">
        <v>63</v>
      </c>
      <c r="T2441">
        <v>73849</v>
      </c>
      <c r="U2441" s="1">
        <v>45621</v>
      </c>
      <c r="V2441" t="s">
        <v>42</v>
      </c>
      <c r="W2441">
        <v>222249</v>
      </c>
      <c r="X2441" t="s">
        <v>10197</v>
      </c>
      <c r="Y2441">
        <v>744</v>
      </c>
      <c r="Z2441">
        <v>2032</v>
      </c>
      <c r="AA2441">
        <v>4</v>
      </c>
      <c r="AB2441">
        <v>3251.2000000000003</v>
      </c>
      <c r="AC2441">
        <f>Table1_1[[#This Row],[Price]]*Table1_1[[#This Row],[Quantity]]</f>
        <v>8128</v>
      </c>
    </row>
    <row r="2442" spans="1:29" x14ac:dyDescent="0.3">
      <c r="A2442" t="s">
        <v>28</v>
      </c>
      <c r="B2442" t="s">
        <v>29</v>
      </c>
      <c r="C2442" t="s">
        <v>30</v>
      </c>
      <c r="D2442" t="s">
        <v>237</v>
      </c>
      <c r="E2442" t="s">
        <v>46</v>
      </c>
      <c r="F2442" t="s">
        <v>175</v>
      </c>
      <c r="G2442">
        <v>20</v>
      </c>
      <c r="H2442">
        <v>434105</v>
      </c>
      <c r="I2442" t="s">
        <v>58</v>
      </c>
      <c r="J2442" s="3">
        <v>44266</v>
      </c>
      <c r="K2442">
        <v>1400</v>
      </c>
      <c r="L2442" t="s">
        <v>10198</v>
      </c>
      <c r="M2442" t="s">
        <v>552</v>
      </c>
      <c r="N2442" t="s">
        <v>10199</v>
      </c>
      <c r="O2442" t="s">
        <v>10200</v>
      </c>
      <c r="P2442" t="s">
        <v>39</v>
      </c>
      <c r="Q2442">
        <v>19</v>
      </c>
      <c r="R2442" t="s">
        <v>88</v>
      </c>
      <c r="S2442" t="s">
        <v>79</v>
      </c>
      <c r="T2442">
        <v>35507</v>
      </c>
      <c r="U2442" s="1">
        <v>45513</v>
      </c>
      <c r="V2442" t="s">
        <v>64</v>
      </c>
      <c r="W2442">
        <v>441581</v>
      </c>
      <c r="X2442" t="s">
        <v>10201</v>
      </c>
      <c r="Y2442">
        <v>502</v>
      </c>
      <c r="Z2442">
        <v>2217</v>
      </c>
      <c r="AA2442">
        <v>8</v>
      </c>
      <c r="AB2442">
        <v>7094.4000000000015</v>
      </c>
      <c r="AC2442">
        <f>Table1_1[[#This Row],[Price]]*Table1_1[[#This Row],[Quantity]]</f>
        <v>17736</v>
      </c>
    </row>
    <row r="2443" spans="1:29" x14ac:dyDescent="0.3">
      <c r="A2443" t="s">
        <v>28</v>
      </c>
      <c r="B2443" t="s">
        <v>29</v>
      </c>
      <c r="C2443" t="s">
        <v>91</v>
      </c>
      <c r="D2443" t="s">
        <v>170</v>
      </c>
      <c r="E2443" t="s">
        <v>32</v>
      </c>
      <c r="F2443" t="s">
        <v>106</v>
      </c>
      <c r="G2443">
        <v>4</v>
      </c>
      <c r="H2443">
        <v>421536</v>
      </c>
      <c r="I2443" t="s">
        <v>34</v>
      </c>
      <c r="J2443" s="3">
        <v>44385</v>
      </c>
      <c r="K2443">
        <v>1000</v>
      </c>
      <c r="L2443" t="s">
        <v>10203</v>
      </c>
      <c r="M2443" t="s">
        <v>1058</v>
      </c>
      <c r="N2443" t="s">
        <v>10204</v>
      </c>
      <c r="O2443" t="s">
        <v>10205</v>
      </c>
      <c r="P2443" t="s">
        <v>39</v>
      </c>
      <c r="Q2443">
        <v>15</v>
      </c>
      <c r="R2443" t="s">
        <v>40</v>
      </c>
      <c r="S2443" t="s">
        <v>118</v>
      </c>
      <c r="T2443">
        <v>49795</v>
      </c>
      <c r="U2443" s="1">
        <v>45512</v>
      </c>
      <c r="V2443" t="s">
        <v>64</v>
      </c>
      <c r="W2443">
        <v>199824</v>
      </c>
      <c r="X2443" t="s">
        <v>10206</v>
      </c>
      <c r="Y2443">
        <v>898</v>
      </c>
      <c r="Z2443">
        <v>2070</v>
      </c>
      <c r="AA2443">
        <v>7</v>
      </c>
      <c r="AB2443">
        <v>5796</v>
      </c>
      <c r="AC2443">
        <f>Table1_1[[#This Row],[Price]]*Table1_1[[#This Row],[Quantity]]</f>
        <v>14490</v>
      </c>
    </row>
    <row r="2444" spans="1:29" x14ac:dyDescent="0.3">
      <c r="A2444" t="s">
        <v>28</v>
      </c>
      <c r="B2444" t="s">
        <v>29</v>
      </c>
      <c r="C2444" t="s">
        <v>54</v>
      </c>
      <c r="D2444" t="s">
        <v>637</v>
      </c>
      <c r="E2444" t="s">
        <v>32</v>
      </c>
      <c r="F2444" t="s">
        <v>99</v>
      </c>
      <c r="G2444">
        <v>85</v>
      </c>
      <c r="H2444">
        <v>433345</v>
      </c>
      <c r="I2444" t="s">
        <v>34</v>
      </c>
      <c r="J2444" s="3">
        <v>45514</v>
      </c>
      <c r="K2444">
        <v>950</v>
      </c>
      <c r="L2444" t="s">
        <v>10207</v>
      </c>
      <c r="M2444" t="s">
        <v>49</v>
      </c>
      <c r="N2444" t="s">
        <v>10208</v>
      </c>
      <c r="O2444" t="s">
        <v>10209</v>
      </c>
      <c r="P2444" t="s">
        <v>51</v>
      </c>
      <c r="Q2444">
        <v>6</v>
      </c>
      <c r="R2444" t="s">
        <v>40</v>
      </c>
      <c r="S2444" t="s">
        <v>118</v>
      </c>
      <c r="T2444">
        <v>60479</v>
      </c>
      <c r="U2444" s="1">
        <v>45479</v>
      </c>
      <c r="V2444" t="s">
        <v>126</v>
      </c>
      <c r="W2444">
        <v>254033</v>
      </c>
      <c r="X2444" t="s">
        <v>10210</v>
      </c>
      <c r="Y2444">
        <v>367</v>
      </c>
      <c r="Z2444">
        <v>1954</v>
      </c>
      <c r="AA2444">
        <v>4</v>
      </c>
      <c r="AB2444">
        <v>3126.4</v>
      </c>
      <c r="AC2444">
        <f>Table1_1[[#This Row],[Price]]*Table1_1[[#This Row],[Quantity]]</f>
        <v>7816</v>
      </c>
    </row>
    <row r="2445" spans="1:29" x14ac:dyDescent="0.3">
      <c r="A2445" t="s">
        <v>28</v>
      </c>
      <c r="B2445" t="s">
        <v>29</v>
      </c>
      <c r="C2445" t="s">
        <v>44</v>
      </c>
      <c r="D2445" t="s">
        <v>92</v>
      </c>
      <c r="E2445" t="s">
        <v>32</v>
      </c>
      <c r="F2445" t="s">
        <v>99</v>
      </c>
      <c r="G2445">
        <v>79</v>
      </c>
      <c r="H2445">
        <v>406882</v>
      </c>
      <c r="I2445" t="s">
        <v>34</v>
      </c>
      <c r="J2445" s="3">
        <v>43880</v>
      </c>
      <c r="K2445">
        <v>800</v>
      </c>
      <c r="L2445" t="s">
        <v>10211</v>
      </c>
      <c r="M2445" t="s">
        <v>1048</v>
      </c>
      <c r="N2445" t="s">
        <v>10212</v>
      </c>
      <c r="O2445" t="s">
        <v>10213</v>
      </c>
      <c r="P2445" t="s">
        <v>39</v>
      </c>
      <c r="Q2445">
        <v>16</v>
      </c>
      <c r="R2445" t="s">
        <v>88</v>
      </c>
      <c r="S2445" t="s">
        <v>79</v>
      </c>
      <c r="T2445">
        <v>43625</v>
      </c>
      <c r="U2445" s="1">
        <v>45303</v>
      </c>
      <c r="V2445" t="s">
        <v>111</v>
      </c>
      <c r="W2445">
        <v>739986</v>
      </c>
      <c r="X2445" t="s">
        <v>10214</v>
      </c>
      <c r="Y2445">
        <v>431</v>
      </c>
      <c r="Z2445">
        <v>2294</v>
      </c>
      <c r="AA2445">
        <v>8</v>
      </c>
      <c r="AB2445">
        <v>7340.8</v>
      </c>
      <c r="AC2445">
        <f>Table1_1[[#This Row],[Price]]*Table1_1[[#This Row],[Quantity]]</f>
        <v>18352</v>
      </c>
    </row>
    <row r="2446" spans="1:29" x14ac:dyDescent="0.3">
      <c r="A2446" t="s">
        <v>28</v>
      </c>
      <c r="B2446" t="s">
        <v>29</v>
      </c>
      <c r="C2446" t="s">
        <v>30</v>
      </c>
      <c r="D2446" t="s">
        <v>254</v>
      </c>
      <c r="E2446" t="s">
        <v>56</v>
      </c>
      <c r="F2446" t="s">
        <v>113</v>
      </c>
      <c r="G2446">
        <v>49</v>
      </c>
      <c r="H2446">
        <v>412470</v>
      </c>
      <c r="I2446" t="s">
        <v>58</v>
      </c>
      <c r="J2446" s="3">
        <v>45019</v>
      </c>
      <c r="K2446">
        <v>1200</v>
      </c>
      <c r="L2446" t="s">
        <v>3660</v>
      </c>
      <c r="M2446" t="s">
        <v>256</v>
      </c>
      <c r="N2446" t="s">
        <v>10215</v>
      </c>
      <c r="O2446">
        <v>3794250206</v>
      </c>
      <c r="P2446" t="s">
        <v>51</v>
      </c>
      <c r="Q2446">
        <v>13</v>
      </c>
      <c r="R2446" t="s">
        <v>88</v>
      </c>
      <c r="S2446" t="s">
        <v>118</v>
      </c>
      <c r="T2446">
        <v>99346</v>
      </c>
      <c r="U2446" s="1">
        <v>45554</v>
      </c>
      <c r="V2446" t="s">
        <v>180</v>
      </c>
      <c r="W2446">
        <v>254722</v>
      </c>
      <c r="X2446" t="s">
        <v>10216</v>
      </c>
      <c r="Y2446">
        <v>892</v>
      </c>
      <c r="Z2446">
        <v>2852</v>
      </c>
      <c r="AA2446">
        <v>2</v>
      </c>
      <c r="AB2446">
        <v>2281.6</v>
      </c>
      <c r="AC2446">
        <f>Table1_1[[#This Row],[Price]]*Table1_1[[#This Row],[Quantity]]</f>
        <v>5704</v>
      </c>
    </row>
    <row r="2447" spans="1:29" x14ac:dyDescent="0.3">
      <c r="A2447" t="s">
        <v>28</v>
      </c>
      <c r="B2447" t="s">
        <v>29</v>
      </c>
      <c r="C2447" t="s">
        <v>54</v>
      </c>
      <c r="D2447" t="s">
        <v>511</v>
      </c>
      <c r="E2447" t="s">
        <v>46</v>
      </c>
      <c r="F2447" t="s">
        <v>57</v>
      </c>
      <c r="G2447">
        <v>89</v>
      </c>
      <c r="H2447">
        <v>403640</v>
      </c>
      <c r="I2447" t="s">
        <v>58</v>
      </c>
      <c r="J2447" s="3">
        <v>45352</v>
      </c>
      <c r="K2447">
        <v>1300</v>
      </c>
      <c r="L2447" t="s">
        <v>10217</v>
      </c>
      <c r="M2447" t="s">
        <v>108</v>
      </c>
      <c r="N2447" t="s">
        <v>10218</v>
      </c>
      <c r="O2447" t="s">
        <v>10219</v>
      </c>
      <c r="P2447" t="s">
        <v>87</v>
      </c>
      <c r="Q2447">
        <v>9</v>
      </c>
      <c r="R2447" t="s">
        <v>88</v>
      </c>
      <c r="S2447" t="s">
        <v>63</v>
      </c>
      <c r="T2447">
        <v>13323</v>
      </c>
      <c r="U2447" s="1">
        <v>45413</v>
      </c>
      <c r="V2447" t="s">
        <v>140</v>
      </c>
      <c r="W2447">
        <v>916748</v>
      </c>
      <c r="X2447" t="s">
        <v>10220</v>
      </c>
      <c r="Y2447">
        <v>279</v>
      </c>
      <c r="Z2447">
        <v>2818</v>
      </c>
      <c r="AA2447">
        <v>8</v>
      </c>
      <c r="AB2447">
        <v>9017.6</v>
      </c>
      <c r="AC2447">
        <f>Table1_1[[#This Row],[Price]]*Table1_1[[#This Row],[Quantity]]</f>
        <v>22544</v>
      </c>
    </row>
    <row r="2448" spans="1:29" x14ac:dyDescent="0.3">
      <c r="A2448" t="s">
        <v>28</v>
      </c>
      <c r="B2448" t="s">
        <v>29</v>
      </c>
      <c r="C2448" t="s">
        <v>91</v>
      </c>
      <c r="D2448" t="s">
        <v>616</v>
      </c>
      <c r="E2448" t="s">
        <v>46</v>
      </c>
      <c r="F2448" t="s">
        <v>113</v>
      </c>
      <c r="G2448">
        <v>56</v>
      </c>
      <c r="H2448">
        <v>429012</v>
      </c>
      <c r="I2448" t="s">
        <v>34</v>
      </c>
      <c r="J2448" s="3">
        <v>44463</v>
      </c>
      <c r="K2448">
        <v>1300</v>
      </c>
      <c r="L2448" t="s">
        <v>10221</v>
      </c>
      <c r="M2448" t="s">
        <v>345</v>
      </c>
      <c r="N2448" t="s">
        <v>10222</v>
      </c>
      <c r="O2448">
        <v>-6366</v>
      </c>
      <c r="P2448" t="s">
        <v>87</v>
      </c>
      <c r="Q2448">
        <v>6</v>
      </c>
      <c r="R2448" t="s">
        <v>40</v>
      </c>
      <c r="S2448" t="s">
        <v>79</v>
      </c>
      <c r="T2448">
        <v>69267</v>
      </c>
      <c r="U2448" s="1">
        <v>45310</v>
      </c>
      <c r="V2448" t="s">
        <v>111</v>
      </c>
      <c r="W2448">
        <v>920198</v>
      </c>
      <c r="X2448" t="s">
        <v>10223</v>
      </c>
      <c r="Y2448">
        <v>654</v>
      </c>
      <c r="Z2448">
        <v>2412</v>
      </c>
      <c r="AA2448">
        <v>2</v>
      </c>
      <c r="AB2448">
        <v>1929.6000000000001</v>
      </c>
      <c r="AC2448">
        <f>Table1_1[[#This Row],[Price]]*Table1_1[[#This Row],[Quantity]]</f>
        <v>4824</v>
      </c>
    </row>
    <row r="2449" spans="1:29" x14ac:dyDescent="0.3">
      <c r="A2449" t="s">
        <v>28</v>
      </c>
      <c r="B2449" t="s">
        <v>29</v>
      </c>
      <c r="C2449" t="s">
        <v>66</v>
      </c>
      <c r="D2449" t="s">
        <v>163</v>
      </c>
      <c r="E2449" t="s">
        <v>32</v>
      </c>
      <c r="F2449" t="s">
        <v>57</v>
      </c>
      <c r="G2449">
        <v>75</v>
      </c>
      <c r="H2449">
        <v>415597</v>
      </c>
      <c r="I2449" t="s">
        <v>58</v>
      </c>
      <c r="J2449" s="3">
        <v>43900</v>
      </c>
      <c r="K2449">
        <v>950</v>
      </c>
      <c r="L2449" t="s">
        <v>10225</v>
      </c>
      <c r="M2449" t="s">
        <v>843</v>
      </c>
      <c r="N2449" t="s">
        <v>10226</v>
      </c>
      <c r="O2449" t="s">
        <v>10227</v>
      </c>
      <c r="P2449" t="s">
        <v>87</v>
      </c>
      <c r="Q2449">
        <v>11</v>
      </c>
      <c r="R2449" t="s">
        <v>40</v>
      </c>
      <c r="S2449" t="s">
        <v>63</v>
      </c>
      <c r="T2449">
        <v>97729</v>
      </c>
      <c r="U2449" s="1">
        <v>45338</v>
      </c>
      <c r="V2449" t="s">
        <v>119</v>
      </c>
      <c r="W2449">
        <v>477183</v>
      </c>
      <c r="X2449" t="s">
        <v>10228</v>
      </c>
      <c r="Y2449">
        <v>780</v>
      </c>
      <c r="Z2449">
        <v>2908</v>
      </c>
      <c r="AA2449">
        <v>6</v>
      </c>
      <c r="AB2449">
        <v>6979.2000000000007</v>
      </c>
      <c r="AC2449">
        <f>Table1_1[[#This Row],[Price]]*Table1_1[[#This Row],[Quantity]]</f>
        <v>17448</v>
      </c>
    </row>
    <row r="2450" spans="1:29" x14ac:dyDescent="0.3">
      <c r="A2450" t="s">
        <v>28</v>
      </c>
      <c r="B2450" t="s">
        <v>29</v>
      </c>
      <c r="C2450" t="s">
        <v>54</v>
      </c>
      <c r="D2450" t="s">
        <v>442</v>
      </c>
      <c r="E2450" t="s">
        <v>56</v>
      </c>
      <c r="F2450" t="s">
        <v>33</v>
      </c>
      <c r="G2450">
        <v>11</v>
      </c>
      <c r="H2450">
        <v>400715</v>
      </c>
      <c r="I2450" t="s">
        <v>34</v>
      </c>
      <c r="J2450" s="3">
        <v>45428</v>
      </c>
      <c r="K2450">
        <v>950</v>
      </c>
      <c r="L2450" t="s">
        <v>10230</v>
      </c>
      <c r="M2450" t="s">
        <v>1488</v>
      </c>
      <c r="N2450" t="s">
        <v>10231</v>
      </c>
      <c r="O2450">
        <v>3785480933</v>
      </c>
      <c r="P2450" t="s">
        <v>87</v>
      </c>
      <c r="Q2450">
        <v>10</v>
      </c>
      <c r="R2450" t="s">
        <v>88</v>
      </c>
      <c r="S2450" t="s">
        <v>63</v>
      </c>
      <c r="T2450">
        <v>79365</v>
      </c>
      <c r="U2450" s="1">
        <v>45618</v>
      </c>
      <c r="V2450" t="s">
        <v>42</v>
      </c>
      <c r="W2450">
        <v>850603</v>
      </c>
      <c r="X2450" t="s">
        <v>10232</v>
      </c>
      <c r="Y2450">
        <v>866</v>
      </c>
      <c r="Z2450">
        <v>1206</v>
      </c>
      <c r="AA2450">
        <v>6</v>
      </c>
      <c r="AB2450">
        <v>2894.4</v>
      </c>
      <c r="AC2450">
        <f>Table1_1[[#This Row],[Price]]*Table1_1[[#This Row],[Quantity]]</f>
        <v>7236</v>
      </c>
    </row>
    <row r="2451" spans="1:29" x14ac:dyDescent="0.3">
      <c r="A2451" t="s">
        <v>28</v>
      </c>
      <c r="B2451" t="s">
        <v>29</v>
      </c>
      <c r="C2451" t="s">
        <v>193</v>
      </c>
      <c r="D2451" t="s">
        <v>142</v>
      </c>
      <c r="E2451" t="s">
        <v>46</v>
      </c>
      <c r="F2451" t="s">
        <v>83</v>
      </c>
      <c r="G2451">
        <v>3</v>
      </c>
      <c r="H2451">
        <v>420370</v>
      </c>
      <c r="I2451" t="s">
        <v>58</v>
      </c>
      <c r="J2451" s="3">
        <v>45305</v>
      </c>
      <c r="K2451">
        <v>800</v>
      </c>
      <c r="L2451" t="s">
        <v>10233</v>
      </c>
      <c r="M2451" t="s">
        <v>596</v>
      </c>
      <c r="N2451" t="s">
        <v>10234</v>
      </c>
      <c r="O2451" t="s">
        <v>10235</v>
      </c>
      <c r="P2451" t="s">
        <v>87</v>
      </c>
      <c r="Q2451">
        <v>13</v>
      </c>
      <c r="R2451" t="s">
        <v>88</v>
      </c>
      <c r="S2451" t="s">
        <v>63</v>
      </c>
      <c r="T2451">
        <v>29947</v>
      </c>
      <c r="U2451" s="1">
        <v>45567</v>
      </c>
      <c r="V2451" t="s">
        <v>155</v>
      </c>
      <c r="W2451">
        <v>503906</v>
      </c>
      <c r="X2451" t="s">
        <v>10236</v>
      </c>
      <c r="Y2451">
        <v>915</v>
      </c>
      <c r="Z2451">
        <v>1798</v>
      </c>
      <c r="AA2451">
        <v>2</v>
      </c>
      <c r="AB2451">
        <v>1438.4</v>
      </c>
      <c r="AC2451">
        <f>Table1_1[[#This Row],[Price]]*Table1_1[[#This Row],[Quantity]]</f>
        <v>3596</v>
      </c>
    </row>
    <row r="2452" spans="1:29" x14ac:dyDescent="0.3">
      <c r="A2452" t="s">
        <v>28</v>
      </c>
      <c r="B2452" t="s">
        <v>29</v>
      </c>
      <c r="C2452" t="s">
        <v>44</v>
      </c>
      <c r="D2452" t="s">
        <v>142</v>
      </c>
      <c r="E2452" t="s">
        <v>46</v>
      </c>
      <c r="F2452" t="s">
        <v>106</v>
      </c>
      <c r="G2452">
        <v>3</v>
      </c>
      <c r="H2452">
        <v>417794</v>
      </c>
      <c r="I2452" t="s">
        <v>58</v>
      </c>
      <c r="J2452" s="3">
        <v>45171</v>
      </c>
      <c r="K2452">
        <v>1300</v>
      </c>
      <c r="L2452" t="s">
        <v>10237</v>
      </c>
      <c r="M2452" t="s">
        <v>76</v>
      </c>
      <c r="N2452" t="s">
        <v>10238</v>
      </c>
      <c r="O2452" t="s">
        <v>10239</v>
      </c>
      <c r="P2452" t="s">
        <v>87</v>
      </c>
      <c r="Q2452">
        <v>19</v>
      </c>
      <c r="R2452" t="s">
        <v>88</v>
      </c>
      <c r="S2452" t="s">
        <v>79</v>
      </c>
      <c r="T2452">
        <v>12494</v>
      </c>
      <c r="U2452" s="1">
        <v>45315</v>
      </c>
      <c r="V2452" t="s">
        <v>111</v>
      </c>
      <c r="W2452">
        <v>863701</v>
      </c>
      <c r="X2452" t="s">
        <v>10240</v>
      </c>
      <c r="Y2452">
        <v>514</v>
      </c>
      <c r="Z2452">
        <v>515</v>
      </c>
      <c r="AA2452">
        <v>2</v>
      </c>
      <c r="AB2452">
        <v>412</v>
      </c>
      <c r="AC2452">
        <f>Table1_1[[#This Row],[Price]]*Table1_1[[#This Row],[Quantity]]</f>
        <v>1030</v>
      </c>
    </row>
    <row r="2453" spans="1:29" x14ac:dyDescent="0.3">
      <c r="A2453" t="s">
        <v>28</v>
      </c>
      <c r="B2453" t="s">
        <v>29</v>
      </c>
      <c r="C2453" t="s">
        <v>44</v>
      </c>
      <c r="D2453" t="s">
        <v>421</v>
      </c>
      <c r="E2453" t="s">
        <v>32</v>
      </c>
      <c r="F2453" t="s">
        <v>106</v>
      </c>
      <c r="G2453">
        <v>34</v>
      </c>
      <c r="H2453">
        <v>436981</v>
      </c>
      <c r="I2453" t="s">
        <v>34</v>
      </c>
      <c r="J2453" s="3">
        <v>44442</v>
      </c>
      <c r="K2453">
        <v>1400</v>
      </c>
      <c r="L2453" t="s">
        <v>10241</v>
      </c>
      <c r="M2453" t="s">
        <v>1253</v>
      </c>
      <c r="N2453" t="s">
        <v>10242</v>
      </c>
      <c r="O2453" t="s">
        <v>10243</v>
      </c>
      <c r="P2453" t="s">
        <v>39</v>
      </c>
      <c r="Q2453">
        <v>10</v>
      </c>
      <c r="R2453" t="s">
        <v>40</v>
      </c>
      <c r="S2453" t="s">
        <v>79</v>
      </c>
      <c r="T2453">
        <v>44699</v>
      </c>
      <c r="U2453" s="1">
        <v>45580</v>
      </c>
      <c r="V2453" t="s">
        <v>155</v>
      </c>
      <c r="W2453">
        <v>626219</v>
      </c>
      <c r="X2453" t="s">
        <v>10244</v>
      </c>
      <c r="Y2453">
        <v>843</v>
      </c>
      <c r="Z2453">
        <v>1145</v>
      </c>
      <c r="AA2453">
        <v>2</v>
      </c>
      <c r="AB2453">
        <v>916</v>
      </c>
      <c r="AC2453">
        <f>Table1_1[[#This Row],[Price]]*Table1_1[[#This Row],[Quantity]]</f>
        <v>2290</v>
      </c>
    </row>
    <row r="2454" spans="1:29" x14ac:dyDescent="0.3">
      <c r="A2454" t="s">
        <v>28</v>
      </c>
      <c r="B2454" t="s">
        <v>29</v>
      </c>
      <c r="C2454" t="s">
        <v>54</v>
      </c>
      <c r="D2454" t="s">
        <v>45</v>
      </c>
      <c r="E2454" t="s">
        <v>46</v>
      </c>
      <c r="F2454" t="s">
        <v>113</v>
      </c>
      <c r="G2454">
        <v>62</v>
      </c>
      <c r="H2454">
        <v>420904</v>
      </c>
      <c r="I2454" t="s">
        <v>34</v>
      </c>
      <c r="J2454" s="3">
        <v>45414</v>
      </c>
      <c r="K2454">
        <v>1200</v>
      </c>
      <c r="L2454" t="s">
        <v>10245</v>
      </c>
      <c r="M2454" t="s">
        <v>351</v>
      </c>
      <c r="N2454" t="s">
        <v>10246</v>
      </c>
      <c r="O2454" t="s">
        <v>10247</v>
      </c>
      <c r="P2454" t="s">
        <v>39</v>
      </c>
      <c r="Q2454">
        <v>10</v>
      </c>
      <c r="R2454" t="s">
        <v>88</v>
      </c>
      <c r="S2454" t="s">
        <v>118</v>
      </c>
      <c r="T2454">
        <v>36210</v>
      </c>
      <c r="U2454" s="1">
        <v>45592</v>
      </c>
      <c r="V2454" t="s">
        <v>155</v>
      </c>
      <c r="W2454">
        <v>215534</v>
      </c>
      <c r="X2454" t="s">
        <v>2350</v>
      </c>
      <c r="Y2454">
        <v>407</v>
      </c>
      <c r="Z2454">
        <v>1393</v>
      </c>
      <c r="AA2454">
        <v>4</v>
      </c>
      <c r="AB2454">
        <v>2228.8000000000002</v>
      </c>
      <c r="AC2454">
        <f>Table1_1[[#This Row],[Price]]*Table1_1[[#This Row],[Quantity]]</f>
        <v>5572</v>
      </c>
    </row>
    <row r="2455" spans="1:29" x14ac:dyDescent="0.3">
      <c r="A2455" t="s">
        <v>28</v>
      </c>
      <c r="B2455" t="s">
        <v>29</v>
      </c>
      <c r="C2455" t="s">
        <v>44</v>
      </c>
      <c r="D2455" t="s">
        <v>349</v>
      </c>
      <c r="E2455" t="s">
        <v>56</v>
      </c>
      <c r="F2455" t="s">
        <v>150</v>
      </c>
      <c r="G2455">
        <v>67</v>
      </c>
      <c r="H2455">
        <v>412346</v>
      </c>
      <c r="I2455" t="s">
        <v>58</v>
      </c>
      <c r="J2455" s="3">
        <v>45395</v>
      </c>
      <c r="K2455">
        <v>1400</v>
      </c>
      <c r="L2455" t="s">
        <v>10248</v>
      </c>
      <c r="M2455" t="s">
        <v>200</v>
      </c>
      <c r="N2455" t="s">
        <v>10249</v>
      </c>
      <c r="O2455" t="s">
        <v>10250</v>
      </c>
      <c r="P2455" t="s">
        <v>87</v>
      </c>
      <c r="Q2455">
        <v>15</v>
      </c>
      <c r="R2455" t="s">
        <v>40</v>
      </c>
      <c r="S2455" t="s">
        <v>79</v>
      </c>
      <c r="T2455">
        <v>33765</v>
      </c>
      <c r="U2455" s="1">
        <v>45554</v>
      </c>
      <c r="V2455" t="s">
        <v>180</v>
      </c>
      <c r="W2455">
        <v>300647</v>
      </c>
      <c r="X2455" t="s">
        <v>10251</v>
      </c>
      <c r="Y2455">
        <v>621</v>
      </c>
      <c r="Z2455">
        <v>1233</v>
      </c>
      <c r="AA2455">
        <v>8</v>
      </c>
      <c r="AB2455">
        <v>3945.6000000000004</v>
      </c>
      <c r="AC2455">
        <f>Table1_1[[#This Row],[Price]]*Table1_1[[#This Row],[Quantity]]</f>
        <v>9864</v>
      </c>
    </row>
    <row r="2456" spans="1:29" x14ac:dyDescent="0.3">
      <c r="A2456" t="s">
        <v>28</v>
      </c>
      <c r="B2456" t="s">
        <v>29</v>
      </c>
      <c r="C2456" t="s">
        <v>193</v>
      </c>
      <c r="D2456" t="s">
        <v>187</v>
      </c>
      <c r="E2456" t="s">
        <v>32</v>
      </c>
      <c r="F2456" t="s">
        <v>355</v>
      </c>
      <c r="G2456">
        <v>97</v>
      </c>
      <c r="H2456">
        <v>438666</v>
      </c>
      <c r="I2456" t="s">
        <v>34</v>
      </c>
      <c r="J2456" s="3">
        <v>43904</v>
      </c>
      <c r="K2456">
        <v>1100</v>
      </c>
      <c r="L2456" t="s">
        <v>10253</v>
      </c>
      <c r="M2456" t="s">
        <v>506</v>
      </c>
      <c r="N2456" t="s">
        <v>10254</v>
      </c>
      <c r="O2456" t="s">
        <v>10255</v>
      </c>
      <c r="P2456" t="s">
        <v>71</v>
      </c>
      <c r="Q2456">
        <v>12</v>
      </c>
      <c r="R2456" t="s">
        <v>40</v>
      </c>
      <c r="S2456" t="s">
        <v>79</v>
      </c>
      <c r="T2456">
        <v>26218</v>
      </c>
      <c r="U2456" s="1">
        <v>45381</v>
      </c>
      <c r="V2456" t="s">
        <v>72</v>
      </c>
      <c r="W2456">
        <v>662383</v>
      </c>
      <c r="X2456" t="s">
        <v>10256</v>
      </c>
      <c r="Y2456">
        <v>979</v>
      </c>
      <c r="Z2456">
        <v>640</v>
      </c>
      <c r="AA2456">
        <v>1</v>
      </c>
      <c r="AB2456">
        <v>256</v>
      </c>
      <c r="AC2456">
        <f>Table1_1[[#This Row],[Price]]*Table1_1[[#This Row],[Quantity]]</f>
        <v>640</v>
      </c>
    </row>
    <row r="2457" spans="1:29" x14ac:dyDescent="0.3">
      <c r="A2457" t="s">
        <v>28</v>
      </c>
      <c r="B2457" t="s">
        <v>29</v>
      </c>
      <c r="C2457" t="s">
        <v>91</v>
      </c>
      <c r="D2457" t="s">
        <v>45</v>
      </c>
      <c r="E2457" t="s">
        <v>46</v>
      </c>
      <c r="F2457" t="s">
        <v>135</v>
      </c>
      <c r="G2457">
        <v>76</v>
      </c>
      <c r="H2457">
        <v>401287</v>
      </c>
      <c r="I2457" t="s">
        <v>58</v>
      </c>
      <c r="J2457" s="3">
        <v>45316</v>
      </c>
      <c r="K2457">
        <v>1200</v>
      </c>
      <c r="L2457" t="s">
        <v>10257</v>
      </c>
      <c r="M2457" t="s">
        <v>287</v>
      </c>
      <c r="N2457" t="s">
        <v>10258</v>
      </c>
      <c r="O2457" t="s">
        <v>10259</v>
      </c>
      <c r="P2457" t="s">
        <v>51</v>
      </c>
      <c r="Q2457">
        <v>3</v>
      </c>
      <c r="R2457" t="s">
        <v>88</v>
      </c>
      <c r="S2457" t="s">
        <v>41</v>
      </c>
      <c r="T2457">
        <v>38944</v>
      </c>
      <c r="U2457" s="1">
        <v>45444</v>
      </c>
      <c r="V2457" t="s">
        <v>52</v>
      </c>
      <c r="W2457">
        <v>706796</v>
      </c>
      <c r="X2457" t="s">
        <v>10260</v>
      </c>
      <c r="Y2457">
        <v>246</v>
      </c>
      <c r="Z2457">
        <v>2057</v>
      </c>
      <c r="AA2457">
        <v>1</v>
      </c>
      <c r="AB2457">
        <v>822.80000000000007</v>
      </c>
      <c r="AC2457">
        <f>Table1_1[[#This Row],[Price]]*Table1_1[[#This Row],[Quantity]]</f>
        <v>2057</v>
      </c>
    </row>
    <row r="2458" spans="1:29" x14ac:dyDescent="0.3">
      <c r="A2458" t="s">
        <v>28</v>
      </c>
      <c r="B2458" t="s">
        <v>29</v>
      </c>
      <c r="C2458" t="s">
        <v>66</v>
      </c>
      <c r="D2458" t="s">
        <v>291</v>
      </c>
      <c r="E2458" t="s">
        <v>56</v>
      </c>
      <c r="F2458" t="s">
        <v>33</v>
      </c>
      <c r="G2458">
        <v>86</v>
      </c>
      <c r="H2458">
        <v>426362</v>
      </c>
      <c r="I2458" t="s">
        <v>58</v>
      </c>
      <c r="J2458" s="3">
        <v>45164</v>
      </c>
      <c r="K2458">
        <v>950</v>
      </c>
      <c r="L2458" t="s">
        <v>10262</v>
      </c>
      <c r="M2458" t="s">
        <v>129</v>
      </c>
      <c r="N2458" t="s">
        <v>10263</v>
      </c>
      <c r="O2458" t="s">
        <v>10264</v>
      </c>
      <c r="P2458" t="s">
        <v>71</v>
      </c>
      <c r="Q2458">
        <v>12</v>
      </c>
      <c r="R2458" t="s">
        <v>88</v>
      </c>
      <c r="S2458" t="s">
        <v>41</v>
      </c>
      <c r="T2458">
        <v>43751</v>
      </c>
      <c r="U2458" s="1">
        <v>45294</v>
      </c>
      <c r="V2458" t="s">
        <v>111</v>
      </c>
      <c r="W2458">
        <v>785141</v>
      </c>
      <c r="X2458" t="s">
        <v>10265</v>
      </c>
      <c r="Y2458">
        <v>558</v>
      </c>
      <c r="Z2458">
        <v>729</v>
      </c>
      <c r="AA2458">
        <v>2</v>
      </c>
      <c r="AB2458">
        <v>583.20000000000005</v>
      </c>
      <c r="AC2458">
        <f>Table1_1[[#This Row],[Price]]*Table1_1[[#This Row],[Quantity]]</f>
        <v>1458</v>
      </c>
    </row>
    <row r="2459" spans="1:29" x14ac:dyDescent="0.3">
      <c r="A2459" t="s">
        <v>28</v>
      </c>
      <c r="B2459" t="s">
        <v>29</v>
      </c>
      <c r="C2459" t="s">
        <v>66</v>
      </c>
      <c r="D2459" t="s">
        <v>442</v>
      </c>
      <c r="E2459" t="s">
        <v>32</v>
      </c>
      <c r="F2459" t="s">
        <v>150</v>
      </c>
      <c r="G2459">
        <v>49</v>
      </c>
      <c r="H2459">
        <v>425342</v>
      </c>
      <c r="I2459" t="s">
        <v>34</v>
      </c>
      <c r="J2459" s="3">
        <v>44808</v>
      </c>
      <c r="K2459">
        <v>800</v>
      </c>
      <c r="L2459" t="s">
        <v>5640</v>
      </c>
      <c r="M2459" t="s">
        <v>1017</v>
      </c>
      <c r="N2459" t="s">
        <v>10266</v>
      </c>
      <c r="O2459" t="s">
        <v>10267</v>
      </c>
      <c r="P2459" t="s">
        <v>39</v>
      </c>
      <c r="Q2459">
        <v>15</v>
      </c>
      <c r="R2459" t="s">
        <v>88</v>
      </c>
      <c r="S2459" t="s">
        <v>63</v>
      </c>
      <c r="T2459">
        <v>49450</v>
      </c>
      <c r="U2459" s="1">
        <v>45617</v>
      </c>
      <c r="V2459" t="s">
        <v>42</v>
      </c>
      <c r="W2459">
        <v>308702</v>
      </c>
      <c r="X2459" t="s">
        <v>10268</v>
      </c>
      <c r="Y2459">
        <v>781</v>
      </c>
      <c r="Z2459">
        <v>1339</v>
      </c>
      <c r="AA2459">
        <v>6</v>
      </c>
      <c r="AB2459">
        <v>3213.6000000000004</v>
      </c>
      <c r="AC2459">
        <f>Table1_1[[#This Row],[Price]]*Table1_1[[#This Row],[Quantity]]</f>
        <v>8034</v>
      </c>
    </row>
    <row r="2460" spans="1:29" x14ac:dyDescent="0.3">
      <c r="A2460" t="s">
        <v>28</v>
      </c>
      <c r="B2460" t="s">
        <v>29</v>
      </c>
      <c r="C2460" t="s">
        <v>30</v>
      </c>
      <c r="D2460" t="s">
        <v>442</v>
      </c>
      <c r="E2460" t="s">
        <v>56</v>
      </c>
      <c r="F2460" t="s">
        <v>106</v>
      </c>
      <c r="G2460">
        <v>67</v>
      </c>
      <c r="H2460">
        <v>426529</v>
      </c>
      <c r="I2460" t="s">
        <v>34</v>
      </c>
      <c r="J2460" s="3">
        <v>44099</v>
      </c>
      <c r="K2460">
        <v>1300</v>
      </c>
      <c r="L2460" t="s">
        <v>10270</v>
      </c>
      <c r="M2460" t="s">
        <v>239</v>
      </c>
      <c r="N2460" t="s">
        <v>10271</v>
      </c>
      <c r="O2460" t="s">
        <v>10272</v>
      </c>
      <c r="P2460" t="s">
        <v>51</v>
      </c>
      <c r="Q2460">
        <v>20</v>
      </c>
      <c r="R2460" t="s">
        <v>40</v>
      </c>
      <c r="S2460" t="s">
        <v>63</v>
      </c>
      <c r="T2460">
        <v>47784</v>
      </c>
      <c r="U2460" s="1">
        <v>45401</v>
      </c>
      <c r="V2460" t="s">
        <v>80</v>
      </c>
      <c r="W2460">
        <v>518439</v>
      </c>
      <c r="X2460" t="s">
        <v>10273</v>
      </c>
      <c r="Y2460">
        <v>511</v>
      </c>
      <c r="Z2460">
        <v>2138</v>
      </c>
      <c r="AA2460">
        <v>8</v>
      </c>
      <c r="AB2460">
        <v>6841.6</v>
      </c>
      <c r="AC2460">
        <f>Table1_1[[#This Row],[Price]]*Table1_1[[#This Row],[Quantity]]</f>
        <v>17104</v>
      </c>
    </row>
    <row r="2461" spans="1:29" x14ac:dyDescent="0.3">
      <c r="A2461" t="s">
        <v>28</v>
      </c>
      <c r="B2461" t="s">
        <v>29</v>
      </c>
      <c r="C2461" t="s">
        <v>193</v>
      </c>
      <c r="D2461" t="s">
        <v>317</v>
      </c>
      <c r="E2461" t="s">
        <v>32</v>
      </c>
      <c r="F2461" t="s">
        <v>150</v>
      </c>
      <c r="G2461">
        <v>33</v>
      </c>
      <c r="H2461">
        <v>437682</v>
      </c>
      <c r="I2461" t="s">
        <v>34</v>
      </c>
      <c r="J2461" s="3">
        <v>45076</v>
      </c>
      <c r="K2461">
        <v>1400</v>
      </c>
      <c r="L2461" t="s">
        <v>10274</v>
      </c>
      <c r="M2461" t="s">
        <v>319</v>
      </c>
      <c r="N2461" t="s">
        <v>10275</v>
      </c>
      <c r="O2461" t="s">
        <v>10276</v>
      </c>
      <c r="P2461" t="s">
        <v>39</v>
      </c>
      <c r="Q2461">
        <v>16</v>
      </c>
      <c r="R2461" t="s">
        <v>88</v>
      </c>
      <c r="S2461" t="s">
        <v>118</v>
      </c>
      <c r="T2461">
        <v>44502</v>
      </c>
      <c r="U2461" s="1">
        <v>45556</v>
      </c>
      <c r="V2461" t="s">
        <v>180</v>
      </c>
      <c r="W2461">
        <v>780955</v>
      </c>
      <c r="X2461" t="s">
        <v>10277</v>
      </c>
      <c r="Y2461">
        <v>611</v>
      </c>
      <c r="Z2461">
        <v>1985</v>
      </c>
      <c r="AA2461">
        <v>5</v>
      </c>
      <c r="AB2461">
        <v>3970</v>
      </c>
      <c r="AC2461">
        <f>Table1_1[[#This Row],[Price]]*Table1_1[[#This Row],[Quantity]]</f>
        <v>9925</v>
      </c>
    </row>
    <row r="2462" spans="1:29" x14ac:dyDescent="0.3">
      <c r="A2462" t="s">
        <v>28</v>
      </c>
      <c r="B2462" t="s">
        <v>29</v>
      </c>
      <c r="C2462" t="s">
        <v>157</v>
      </c>
      <c r="D2462" t="s">
        <v>267</v>
      </c>
      <c r="E2462" t="s">
        <v>56</v>
      </c>
      <c r="F2462" t="s">
        <v>83</v>
      </c>
      <c r="G2462">
        <v>5</v>
      </c>
      <c r="H2462">
        <v>408218</v>
      </c>
      <c r="I2462" t="s">
        <v>58</v>
      </c>
      <c r="J2462" s="3">
        <v>45250</v>
      </c>
      <c r="K2462">
        <v>1000</v>
      </c>
      <c r="L2462" t="s">
        <v>10278</v>
      </c>
      <c r="M2462" t="s">
        <v>1147</v>
      </c>
      <c r="N2462" t="s">
        <v>10279</v>
      </c>
      <c r="O2462" t="s">
        <v>10280</v>
      </c>
      <c r="P2462" t="s">
        <v>71</v>
      </c>
      <c r="Q2462">
        <v>7</v>
      </c>
      <c r="R2462" t="s">
        <v>40</v>
      </c>
      <c r="S2462" t="s">
        <v>118</v>
      </c>
      <c r="T2462">
        <v>59319</v>
      </c>
      <c r="U2462" s="1">
        <v>45573</v>
      </c>
      <c r="V2462" t="s">
        <v>155</v>
      </c>
      <c r="W2462">
        <v>525316</v>
      </c>
      <c r="X2462" t="s">
        <v>10281</v>
      </c>
      <c r="Y2462">
        <v>718</v>
      </c>
      <c r="Z2462">
        <v>2190</v>
      </c>
      <c r="AA2462">
        <v>6</v>
      </c>
      <c r="AB2462">
        <v>5256</v>
      </c>
      <c r="AC2462">
        <f>Table1_1[[#This Row],[Price]]*Table1_1[[#This Row],[Quantity]]</f>
        <v>13140</v>
      </c>
    </row>
    <row r="2463" spans="1:29" x14ac:dyDescent="0.3">
      <c r="A2463" t="s">
        <v>28</v>
      </c>
      <c r="B2463" t="s">
        <v>29</v>
      </c>
      <c r="C2463" t="s">
        <v>148</v>
      </c>
      <c r="D2463" t="s">
        <v>442</v>
      </c>
      <c r="E2463" t="s">
        <v>56</v>
      </c>
      <c r="F2463" t="s">
        <v>113</v>
      </c>
      <c r="G2463">
        <v>80</v>
      </c>
      <c r="H2463">
        <v>429715</v>
      </c>
      <c r="I2463" t="s">
        <v>58</v>
      </c>
      <c r="J2463" s="3">
        <v>44657</v>
      </c>
      <c r="K2463">
        <v>1000</v>
      </c>
      <c r="L2463" t="s">
        <v>10282</v>
      </c>
      <c r="M2463" t="s">
        <v>417</v>
      </c>
      <c r="N2463" t="s">
        <v>10283</v>
      </c>
      <c r="O2463" t="s">
        <v>10284</v>
      </c>
      <c r="P2463" t="s">
        <v>51</v>
      </c>
      <c r="Q2463">
        <v>15</v>
      </c>
      <c r="R2463" t="s">
        <v>88</v>
      </c>
      <c r="S2463" t="s">
        <v>63</v>
      </c>
      <c r="T2463">
        <v>21255</v>
      </c>
      <c r="U2463" s="1">
        <v>45595</v>
      </c>
      <c r="V2463" t="s">
        <v>155</v>
      </c>
      <c r="W2463">
        <v>430700</v>
      </c>
      <c r="X2463" t="s">
        <v>10285</v>
      </c>
      <c r="Y2463">
        <v>984</v>
      </c>
      <c r="Z2463">
        <v>714</v>
      </c>
      <c r="AA2463">
        <v>2</v>
      </c>
      <c r="AB2463">
        <v>571.20000000000005</v>
      </c>
      <c r="AC2463">
        <f>Table1_1[[#This Row],[Price]]*Table1_1[[#This Row],[Quantity]]</f>
        <v>1428</v>
      </c>
    </row>
    <row r="2464" spans="1:29" x14ac:dyDescent="0.3">
      <c r="A2464" t="s">
        <v>28</v>
      </c>
      <c r="B2464" t="s">
        <v>29</v>
      </c>
      <c r="C2464" t="s">
        <v>44</v>
      </c>
      <c r="D2464" t="s">
        <v>163</v>
      </c>
      <c r="E2464" t="s">
        <v>56</v>
      </c>
      <c r="F2464" t="s">
        <v>135</v>
      </c>
      <c r="G2464">
        <v>37</v>
      </c>
      <c r="H2464">
        <v>425409</v>
      </c>
      <c r="I2464" t="s">
        <v>34</v>
      </c>
      <c r="J2464" s="3">
        <v>44628</v>
      </c>
      <c r="K2464">
        <v>800</v>
      </c>
      <c r="L2464" t="s">
        <v>10286</v>
      </c>
      <c r="M2464" t="s">
        <v>94</v>
      </c>
      <c r="N2464" t="s">
        <v>10287</v>
      </c>
      <c r="O2464" t="s">
        <v>10288</v>
      </c>
      <c r="P2464" t="s">
        <v>39</v>
      </c>
      <c r="Q2464">
        <v>12</v>
      </c>
      <c r="R2464" t="s">
        <v>40</v>
      </c>
      <c r="S2464" t="s">
        <v>118</v>
      </c>
      <c r="T2464">
        <v>42171</v>
      </c>
      <c r="U2464" s="1">
        <v>45479</v>
      </c>
      <c r="V2464" t="s">
        <v>126</v>
      </c>
      <c r="W2464">
        <v>949605</v>
      </c>
      <c r="X2464" t="s">
        <v>10289</v>
      </c>
      <c r="Y2464">
        <v>339</v>
      </c>
      <c r="Z2464">
        <v>1749</v>
      </c>
      <c r="AA2464">
        <v>5</v>
      </c>
      <c r="AB2464">
        <v>3498</v>
      </c>
      <c r="AC2464">
        <f>Table1_1[[#This Row],[Price]]*Table1_1[[#This Row],[Quantity]]</f>
        <v>8745</v>
      </c>
    </row>
    <row r="2465" spans="1:29" x14ac:dyDescent="0.3">
      <c r="A2465" t="s">
        <v>28</v>
      </c>
      <c r="B2465" t="s">
        <v>29</v>
      </c>
      <c r="C2465" t="s">
        <v>66</v>
      </c>
      <c r="D2465" t="s">
        <v>349</v>
      </c>
      <c r="E2465" t="s">
        <v>56</v>
      </c>
      <c r="F2465" t="s">
        <v>175</v>
      </c>
      <c r="G2465">
        <v>24</v>
      </c>
      <c r="H2465">
        <v>439422</v>
      </c>
      <c r="I2465" t="s">
        <v>58</v>
      </c>
      <c r="J2465" s="3">
        <v>44397</v>
      </c>
      <c r="K2465">
        <v>1300</v>
      </c>
      <c r="L2465" t="s">
        <v>10290</v>
      </c>
      <c r="M2465" t="s">
        <v>1291</v>
      </c>
      <c r="N2465" t="s">
        <v>10291</v>
      </c>
      <c r="O2465" t="s">
        <v>10292</v>
      </c>
      <c r="P2465" t="s">
        <v>71</v>
      </c>
      <c r="Q2465">
        <v>4</v>
      </c>
      <c r="R2465" t="s">
        <v>40</v>
      </c>
      <c r="S2465" t="s">
        <v>118</v>
      </c>
      <c r="T2465">
        <v>22229</v>
      </c>
      <c r="U2465" s="1">
        <v>45328</v>
      </c>
      <c r="V2465" t="s">
        <v>119</v>
      </c>
      <c r="W2465">
        <v>484157</v>
      </c>
      <c r="X2465" t="s">
        <v>10293</v>
      </c>
      <c r="Y2465">
        <v>448</v>
      </c>
      <c r="Z2465">
        <v>2955</v>
      </c>
      <c r="AA2465">
        <v>3</v>
      </c>
      <c r="AB2465">
        <v>3546</v>
      </c>
      <c r="AC2465">
        <f>Table1_1[[#This Row],[Price]]*Table1_1[[#This Row],[Quantity]]</f>
        <v>8865</v>
      </c>
    </row>
    <row r="2466" spans="1:29" x14ac:dyDescent="0.3">
      <c r="A2466" t="s">
        <v>28</v>
      </c>
      <c r="B2466" t="s">
        <v>29</v>
      </c>
      <c r="C2466" t="s">
        <v>66</v>
      </c>
      <c r="D2466" t="s">
        <v>546</v>
      </c>
      <c r="E2466" t="s">
        <v>32</v>
      </c>
      <c r="F2466" t="s">
        <v>99</v>
      </c>
      <c r="G2466">
        <v>18</v>
      </c>
      <c r="H2466">
        <v>420235</v>
      </c>
      <c r="I2466" t="s">
        <v>34</v>
      </c>
      <c r="J2466" s="3">
        <v>45363</v>
      </c>
      <c r="K2466">
        <v>1400</v>
      </c>
      <c r="L2466" t="s">
        <v>10294</v>
      </c>
      <c r="M2466" t="s">
        <v>256</v>
      </c>
      <c r="N2466" t="s">
        <v>10295</v>
      </c>
      <c r="O2466" t="s">
        <v>10296</v>
      </c>
      <c r="P2466" t="s">
        <v>39</v>
      </c>
      <c r="Q2466">
        <v>12</v>
      </c>
      <c r="R2466" t="s">
        <v>88</v>
      </c>
      <c r="S2466" t="s">
        <v>118</v>
      </c>
      <c r="T2466">
        <v>85216</v>
      </c>
      <c r="U2466" s="1">
        <v>45347</v>
      </c>
      <c r="V2466" t="s">
        <v>119</v>
      </c>
      <c r="W2466">
        <v>231969</v>
      </c>
      <c r="X2466" t="s">
        <v>10297</v>
      </c>
      <c r="Y2466">
        <v>639</v>
      </c>
      <c r="Z2466">
        <v>1753</v>
      </c>
      <c r="AA2466">
        <v>1</v>
      </c>
      <c r="AB2466">
        <v>701.2</v>
      </c>
      <c r="AC2466">
        <f>Table1_1[[#This Row],[Price]]*Table1_1[[#This Row],[Quantity]]</f>
        <v>1753</v>
      </c>
    </row>
    <row r="2467" spans="1:29" x14ac:dyDescent="0.3">
      <c r="A2467" t="s">
        <v>28</v>
      </c>
      <c r="B2467" t="s">
        <v>29</v>
      </c>
      <c r="C2467" t="s">
        <v>54</v>
      </c>
      <c r="D2467" t="s">
        <v>524</v>
      </c>
      <c r="E2467" t="s">
        <v>56</v>
      </c>
      <c r="F2467" t="s">
        <v>355</v>
      </c>
      <c r="G2467">
        <v>31</v>
      </c>
      <c r="H2467">
        <v>424372</v>
      </c>
      <c r="I2467" t="s">
        <v>34</v>
      </c>
      <c r="J2467" s="3">
        <v>45339</v>
      </c>
      <c r="K2467">
        <v>1100</v>
      </c>
      <c r="L2467" t="s">
        <v>10298</v>
      </c>
      <c r="M2467" t="s">
        <v>144</v>
      </c>
      <c r="N2467" t="s">
        <v>10299</v>
      </c>
      <c r="O2467" t="s">
        <v>10300</v>
      </c>
      <c r="P2467" t="s">
        <v>39</v>
      </c>
      <c r="Q2467">
        <v>15</v>
      </c>
      <c r="R2467" t="s">
        <v>88</v>
      </c>
      <c r="S2467" t="s">
        <v>41</v>
      </c>
      <c r="T2467">
        <v>53499</v>
      </c>
      <c r="U2467" s="1">
        <v>45353</v>
      </c>
      <c r="V2467" t="s">
        <v>72</v>
      </c>
      <c r="W2467">
        <v>423464</v>
      </c>
      <c r="X2467" t="s">
        <v>10301</v>
      </c>
      <c r="Y2467">
        <v>493</v>
      </c>
      <c r="Z2467">
        <v>1419</v>
      </c>
      <c r="AA2467">
        <v>1</v>
      </c>
      <c r="AB2467">
        <v>567.6</v>
      </c>
      <c r="AC2467">
        <f>Table1_1[[#This Row],[Price]]*Table1_1[[#This Row],[Quantity]]</f>
        <v>1419</v>
      </c>
    </row>
    <row r="2468" spans="1:29" x14ac:dyDescent="0.3">
      <c r="A2468" t="s">
        <v>28</v>
      </c>
      <c r="B2468" t="s">
        <v>29</v>
      </c>
      <c r="C2468" t="s">
        <v>148</v>
      </c>
      <c r="D2468" t="s">
        <v>237</v>
      </c>
      <c r="E2468" t="s">
        <v>46</v>
      </c>
      <c r="F2468" t="s">
        <v>106</v>
      </c>
      <c r="G2468">
        <v>63</v>
      </c>
      <c r="H2468">
        <v>420649</v>
      </c>
      <c r="I2468" t="s">
        <v>34</v>
      </c>
      <c r="J2468" s="3">
        <v>44783</v>
      </c>
      <c r="K2468">
        <v>950</v>
      </c>
      <c r="L2468" t="s">
        <v>10302</v>
      </c>
      <c r="M2468" t="s">
        <v>423</v>
      </c>
      <c r="N2468" t="s">
        <v>10303</v>
      </c>
      <c r="O2468" t="s">
        <v>10304</v>
      </c>
      <c r="P2468" t="s">
        <v>39</v>
      </c>
      <c r="Q2468">
        <v>5</v>
      </c>
      <c r="R2468" t="s">
        <v>40</v>
      </c>
      <c r="S2468" t="s">
        <v>79</v>
      </c>
      <c r="T2468">
        <v>89546</v>
      </c>
      <c r="U2468" s="1">
        <v>45575</v>
      </c>
      <c r="V2468" t="s">
        <v>155</v>
      </c>
      <c r="W2468">
        <v>146572</v>
      </c>
      <c r="X2468" t="s">
        <v>10305</v>
      </c>
      <c r="Y2468">
        <v>436</v>
      </c>
      <c r="Z2468">
        <v>2837</v>
      </c>
      <c r="AA2468">
        <v>2</v>
      </c>
      <c r="AB2468">
        <v>2269.6</v>
      </c>
      <c r="AC2468">
        <f>Table1_1[[#This Row],[Price]]*Table1_1[[#This Row],[Quantity]]</f>
        <v>5674</v>
      </c>
    </row>
    <row r="2469" spans="1:29" x14ac:dyDescent="0.3">
      <c r="A2469" t="s">
        <v>28</v>
      </c>
      <c r="B2469" t="s">
        <v>29</v>
      </c>
      <c r="C2469" t="s">
        <v>148</v>
      </c>
      <c r="D2469" t="s">
        <v>237</v>
      </c>
      <c r="E2469" t="s">
        <v>56</v>
      </c>
      <c r="F2469" t="s">
        <v>83</v>
      </c>
      <c r="G2469">
        <v>97</v>
      </c>
      <c r="H2469">
        <v>428833</v>
      </c>
      <c r="I2469" t="s">
        <v>34</v>
      </c>
      <c r="J2469" s="3">
        <v>45361</v>
      </c>
      <c r="K2469">
        <v>950</v>
      </c>
      <c r="L2469" t="s">
        <v>2397</v>
      </c>
      <c r="M2469" t="s">
        <v>747</v>
      </c>
      <c r="N2469" t="s">
        <v>10306</v>
      </c>
      <c r="O2469" t="s">
        <v>10307</v>
      </c>
      <c r="P2469" t="s">
        <v>87</v>
      </c>
      <c r="Q2469">
        <v>13</v>
      </c>
      <c r="R2469" t="s">
        <v>40</v>
      </c>
      <c r="S2469" t="s">
        <v>63</v>
      </c>
      <c r="T2469">
        <v>73856</v>
      </c>
      <c r="U2469" s="1">
        <v>45590</v>
      </c>
      <c r="V2469" t="s">
        <v>155</v>
      </c>
      <c r="W2469">
        <v>934953</v>
      </c>
      <c r="X2469" t="s">
        <v>385</v>
      </c>
      <c r="Y2469">
        <v>813</v>
      </c>
      <c r="Z2469">
        <v>644</v>
      </c>
      <c r="AA2469">
        <v>5</v>
      </c>
      <c r="AB2469">
        <v>1288</v>
      </c>
      <c r="AC2469">
        <f>Table1_1[[#This Row],[Price]]*Table1_1[[#This Row],[Quantity]]</f>
        <v>3220</v>
      </c>
    </row>
    <row r="2470" spans="1:29" x14ac:dyDescent="0.3">
      <c r="A2470" t="s">
        <v>28</v>
      </c>
      <c r="B2470" t="s">
        <v>29</v>
      </c>
      <c r="C2470" t="s">
        <v>193</v>
      </c>
      <c r="D2470" t="s">
        <v>220</v>
      </c>
      <c r="E2470" t="s">
        <v>32</v>
      </c>
      <c r="F2470" t="s">
        <v>99</v>
      </c>
      <c r="G2470">
        <v>6</v>
      </c>
      <c r="H2470">
        <v>435765</v>
      </c>
      <c r="I2470" t="s">
        <v>34</v>
      </c>
      <c r="J2470" s="3">
        <v>45155</v>
      </c>
      <c r="K2470">
        <v>1400</v>
      </c>
      <c r="L2470" t="s">
        <v>10308</v>
      </c>
      <c r="M2470" t="s">
        <v>680</v>
      </c>
      <c r="N2470" t="s">
        <v>10309</v>
      </c>
      <c r="O2470" t="s">
        <v>10310</v>
      </c>
      <c r="P2470" t="s">
        <v>71</v>
      </c>
      <c r="Q2470">
        <v>4</v>
      </c>
      <c r="R2470" t="s">
        <v>40</v>
      </c>
      <c r="S2470" t="s">
        <v>118</v>
      </c>
      <c r="T2470">
        <v>46967</v>
      </c>
      <c r="U2470" s="1">
        <v>45315</v>
      </c>
      <c r="V2470" t="s">
        <v>111</v>
      </c>
      <c r="W2470">
        <v>387652</v>
      </c>
      <c r="X2470" t="s">
        <v>4461</v>
      </c>
      <c r="Y2470">
        <v>367</v>
      </c>
      <c r="Z2470">
        <v>1089</v>
      </c>
      <c r="AA2470">
        <v>7</v>
      </c>
      <c r="AB2470">
        <v>3049.2000000000003</v>
      </c>
      <c r="AC2470">
        <f>Table1_1[[#This Row],[Price]]*Table1_1[[#This Row],[Quantity]]</f>
        <v>7623</v>
      </c>
    </row>
    <row r="2471" spans="1:29" x14ac:dyDescent="0.3">
      <c r="A2471" t="s">
        <v>28</v>
      </c>
      <c r="B2471" t="s">
        <v>29</v>
      </c>
      <c r="C2471" t="s">
        <v>66</v>
      </c>
      <c r="D2471" t="s">
        <v>134</v>
      </c>
      <c r="E2471" t="s">
        <v>46</v>
      </c>
      <c r="F2471" t="s">
        <v>175</v>
      </c>
      <c r="G2471">
        <v>41</v>
      </c>
      <c r="H2471">
        <v>400976</v>
      </c>
      <c r="I2471" t="s">
        <v>58</v>
      </c>
      <c r="J2471" s="3">
        <v>44407</v>
      </c>
      <c r="K2471">
        <v>1300</v>
      </c>
      <c r="L2471" t="s">
        <v>10312</v>
      </c>
      <c r="M2471" t="s">
        <v>1366</v>
      </c>
      <c r="N2471" t="s">
        <v>10313</v>
      </c>
      <c r="O2471" t="s">
        <v>10314</v>
      </c>
      <c r="P2471" t="s">
        <v>71</v>
      </c>
      <c r="Q2471">
        <v>6</v>
      </c>
      <c r="R2471" t="s">
        <v>88</v>
      </c>
      <c r="S2471" t="s">
        <v>63</v>
      </c>
      <c r="T2471">
        <v>33537</v>
      </c>
      <c r="U2471" s="1">
        <v>45528</v>
      </c>
      <c r="V2471" t="s">
        <v>64</v>
      </c>
      <c r="W2471">
        <v>182531</v>
      </c>
      <c r="X2471" t="s">
        <v>10315</v>
      </c>
      <c r="Y2471">
        <v>256</v>
      </c>
      <c r="Z2471">
        <v>2261</v>
      </c>
      <c r="AA2471">
        <v>2</v>
      </c>
      <c r="AB2471">
        <v>1808.8000000000002</v>
      </c>
      <c r="AC2471">
        <f>Table1_1[[#This Row],[Price]]*Table1_1[[#This Row],[Quantity]]</f>
        <v>4522</v>
      </c>
    </row>
    <row r="2472" spans="1:29" x14ac:dyDescent="0.3">
      <c r="A2472" t="s">
        <v>28</v>
      </c>
      <c r="B2472" t="s">
        <v>29</v>
      </c>
      <c r="C2472" t="s">
        <v>44</v>
      </c>
      <c r="D2472" t="s">
        <v>411</v>
      </c>
      <c r="E2472" t="s">
        <v>56</v>
      </c>
      <c r="F2472" t="s">
        <v>150</v>
      </c>
      <c r="G2472">
        <v>10</v>
      </c>
      <c r="H2472">
        <v>412988</v>
      </c>
      <c r="I2472" t="s">
        <v>58</v>
      </c>
      <c r="J2472" s="3">
        <v>43947</v>
      </c>
      <c r="K2472">
        <v>800</v>
      </c>
      <c r="L2472" t="s">
        <v>10317</v>
      </c>
      <c r="M2472" t="s">
        <v>428</v>
      </c>
      <c r="N2472" t="s">
        <v>10318</v>
      </c>
      <c r="O2472" t="s">
        <v>10319</v>
      </c>
      <c r="P2472" t="s">
        <v>71</v>
      </c>
      <c r="Q2472">
        <v>4</v>
      </c>
      <c r="R2472" t="s">
        <v>88</v>
      </c>
      <c r="S2472" t="s">
        <v>118</v>
      </c>
      <c r="T2472">
        <v>97867</v>
      </c>
      <c r="U2472" s="1">
        <v>45380</v>
      </c>
      <c r="V2472" t="s">
        <v>72</v>
      </c>
      <c r="W2472">
        <v>551005</v>
      </c>
      <c r="X2472" t="s">
        <v>10320</v>
      </c>
      <c r="Y2472">
        <v>613</v>
      </c>
      <c r="Z2472">
        <v>953</v>
      </c>
      <c r="AA2472">
        <v>7</v>
      </c>
      <c r="AB2472">
        <v>2668.4</v>
      </c>
      <c r="AC2472">
        <f>Table1_1[[#This Row],[Price]]*Table1_1[[#This Row],[Quantity]]</f>
        <v>6671</v>
      </c>
    </row>
    <row r="2473" spans="1:29" x14ac:dyDescent="0.3">
      <c r="A2473" t="s">
        <v>28</v>
      </c>
      <c r="B2473" t="s">
        <v>29</v>
      </c>
      <c r="C2473" t="s">
        <v>148</v>
      </c>
      <c r="D2473" t="s">
        <v>616</v>
      </c>
      <c r="E2473" t="s">
        <v>32</v>
      </c>
      <c r="F2473" t="s">
        <v>57</v>
      </c>
      <c r="G2473">
        <v>27</v>
      </c>
      <c r="H2473">
        <v>404542</v>
      </c>
      <c r="I2473" t="s">
        <v>58</v>
      </c>
      <c r="J2473" s="3">
        <v>45017</v>
      </c>
      <c r="K2473">
        <v>1000</v>
      </c>
      <c r="L2473" t="s">
        <v>10321</v>
      </c>
      <c r="M2473" t="s">
        <v>434</v>
      </c>
      <c r="N2473" t="s">
        <v>10322</v>
      </c>
      <c r="O2473" t="s">
        <v>10323</v>
      </c>
      <c r="P2473" t="s">
        <v>71</v>
      </c>
      <c r="Q2473">
        <v>6</v>
      </c>
      <c r="R2473" t="s">
        <v>88</v>
      </c>
      <c r="S2473" t="s">
        <v>41</v>
      </c>
      <c r="T2473">
        <v>53409</v>
      </c>
      <c r="U2473" s="1">
        <v>45511</v>
      </c>
      <c r="V2473" t="s">
        <v>64</v>
      </c>
      <c r="W2473">
        <v>678296</v>
      </c>
      <c r="X2473" t="s">
        <v>10324</v>
      </c>
      <c r="Y2473">
        <v>874</v>
      </c>
      <c r="Z2473">
        <v>669</v>
      </c>
      <c r="AA2473">
        <v>1</v>
      </c>
      <c r="AB2473">
        <v>267.60000000000002</v>
      </c>
      <c r="AC2473">
        <f>Table1_1[[#This Row],[Price]]*Table1_1[[#This Row],[Quantity]]</f>
        <v>669</v>
      </c>
    </row>
    <row r="2474" spans="1:29" x14ac:dyDescent="0.3">
      <c r="A2474" t="s">
        <v>28</v>
      </c>
      <c r="B2474" t="s">
        <v>29</v>
      </c>
      <c r="C2474" t="s">
        <v>157</v>
      </c>
      <c r="D2474" t="s">
        <v>621</v>
      </c>
      <c r="E2474" t="s">
        <v>56</v>
      </c>
      <c r="F2474" t="s">
        <v>113</v>
      </c>
      <c r="G2474">
        <v>8</v>
      </c>
      <c r="H2474">
        <v>401880</v>
      </c>
      <c r="I2474" t="s">
        <v>58</v>
      </c>
      <c r="J2474" s="3">
        <v>43968</v>
      </c>
      <c r="K2474">
        <v>1200</v>
      </c>
      <c r="L2474" t="s">
        <v>10325</v>
      </c>
      <c r="M2474" t="s">
        <v>239</v>
      </c>
      <c r="N2474" t="s">
        <v>10326</v>
      </c>
      <c r="O2474" t="s">
        <v>10327</v>
      </c>
      <c r="P2474" t="s">
        <v>39</v>
      </c>
      <c r="Q2474">
        <v>18</v>
      </c>
      <c r="R2474" t="s">
        <v>88</v>
      </c>
      <c r="S2474" t="s">
        <v>79</v>
      </c>
      <c r="T2474">
        <v>24631</v>
      </c>
      <c r="U2474" s="1">
        <v>45293</v>
      </c>
      <c r="V2474" t="s">
        <v>111</v>
      </c>
      <c r="W2474">
        <v>563586</v>
      </c>
      <c r="X2474" t="s">
        <v>10328</v>
      </c>
      <c r="Y2474">
        <v>358</v>
      </c>
      <c r="Z2474">
        <v>1628</v>
      </c>
      <c r="AA2474">
        <v>3</v>
      </c>
      <c r="AB2474">
        <v>1953.6000000000001</v>
      </c>
      <c r="AC2474">
        <f>Table1_1[[#This Row],[Price]]*Table1_1[[#This Row],[Quantity]]</f>
        <v>4884</v>
      </c>
    </row>
    <row r="2475" spans="1:29" x14ac:dyDescent="0.3">
      <c r="A2475" t="s">
        <v>28</v>
      </c>
      <c r="B2475" t="s">
        <v>29</v>
      </c>
      <c r="C2475" t="s">
        <v>91</v>
      </c>
      <c r="D2475" t="s">
        <v>187</v>
      </c>
      <c r="E2475" t="s">
        <v>56</v>
      </c>
      <c r="F2475" t="s">
        <v>83</v>
      </c>
      <c r="G2475">
        <v>53</v>
      </c>
      <c r="H2475">
        <v>419768</v>
      </c>
      <c r="I2475" t="s">
        <v>34</v>
      </c>
      <c r="J2475" s="3">
        <v>44955</v>
      </c>
      <c r="K2475">
        <v>1000</v>
      </c>
      <c r="L2475" t="s">
        <v>10330</v>
      </c>
      <c r="M2475" t="s">
        <v>417</v>
      </c>
      <c r="N2475" t="s">
        <v>10331</v>
      </c>
      <c r="O2475" t="s">
        <v>10332</v>
      </c>
      <c r="P2475" t="s">
        <v>87</v>
      </c>
      <c r="Q2475">
        <v>13</v>
      </c>
      <c r="R2475" t="s">
        <v>88</v>
      </c>
      <c r="S2475" t="s">
        <v>63</v>
      </c>
      <c r="T2475">
        <v>30097</v>
      </c>
      <c r="U2475" s="1">
        <v>45507</v>
      </c>
      <c r="V2475" t="s">
        <v>64</v>
      </c>
      <c r="W2475">
        <v>923368</v>
      </c>
      <c r="X2475" t="s">
        <v>10333</v>
      </c>
      <c r="Y2475">
        <v>259</v>
      </c>
      <c r="Z2475">
        <v>1771</v>
      </c>
      <c r="AA2475">
        <v>8</v>
      </c>
      <c r="AB2475">
        <v>5667.2000000000007</v>
      </c>
      <c r="AC2475">
        <f>Table1_1[[#This Row],[Price]]*Table1_1[[#This Row],[Quantity]]</f>
        <v>14168</v>
      </c>
    </row>
    <row r="2476" spans="1:29" x14ac:dyDescent="0.3">
      <c r="A2476" t="s">
        <v>28</v>
      </c>
      <c r="B2476" t="s">
        <v>29</v>
      </c>
      <c r="C2476" t="s">
        <v>157</v>
      </c>
      <c r="D2476" t="s">
        <v>338</v>
      </c>
      <c r="E2476" t="s">
        <v>56</v>
      </c>
      <c r="F2476" t="s">
        <v>135</v>
      </c>
      <c r="G2476">
        <v>4</v>
      </c>
      <c r="H2476">
        <v>405895</v>
      </c>
      <c r="I2476" t="s">
        <v>34</v>
      </c>
      <c r="J2476" s="3">
        <v>44129</v>
      </c>
      <c r="K2476">
        <v>1200</v>
      </c>
      <c r="L2476" t="s">
        <v>10335</v>
      </c>
      <c r="M2476" t="s">
        <v>487</v>
      </c>
      <c r="N2476" t="s">
        <v>10336</v>
      </c>
      <c r="O2476" t="s">
        <v>10337</v>
      </c>
      <c r="P2476" t="s">
        <v>51</v>
      </c>
      <c r="Q2476">
        <v>12</v>
      </c>
      <c r="R2476" t="s">
        <v>40</v>
      </c>
      <c r="S2476" t="s">
        <v>79</v>
      </c>
      <c r="T2476">
        <v>84176</v>
      </c>
      <c r="U2476" s="1">
        <v>45469</v>
      </c>
      <c r="V2476" t="s">
        <v>52</v>
      </c>
      <c r="W2476">
        <v>772760</v>
      </c>
      <c r="X2476" t="s">
        <v>10338</v>
      </c>
      <c r="Y2476">
        <v>468</v>
      </c>
      <c r="Z2476">
        <v>2435</v>
      </c>
      <c r="AA2476">
        <v>3</v>
      </c>
      <c r="AB2476">
        <v>2922</v>
      </c>
      <c r="AC2476">
        <f>Table1_1[[#This Row],[Price]]*Table1_1[[#This Row],[Quantity]]</f>
        <v>7305</v>
      </c>
    </row>
    <row r="2477" spans="1:29" x14ac:dyDescent="0.3">
      <c r="A2477" t="s">
        <v>28</v>
      </c>
      <c r="B2477" t="s">
        <v>29</v>
      </c>
      <c r="C2477" t="s">
        <v>30</v>
      </c>
      <c r="D2477" t="s">
        <v>254</v>
      </c>
      <c r="E2477" t="s">
        <v>56</v>
      </c>
      <c r="F2477" t="s">
        <v>57</v>
      </c>
      <c r="G2477">
        <v>17</v>
      </c>
      <c r="H2477">
        <v>423710</v>
      </c>
      <c r="I2477" t="s">
        <v>34</v>
      </c>
      <c r="J2477" s="3">
        <v>43836</v>
      </c>
      <c r="K2477">
        <v>1100</v>
      </c>
      <c r="L2477" t="s">
        <v>10339</v>
      </c>
      <c r="M2477" t="s">
        <v>506</v>
      </c>
      <c r="N2477" t="s">
        <v>10340</v>
      </c>
      <c r="O2477" t="s">
        <v>10341</v>
      </c>
      <c r="P2477" t="s">
        <v>39</v>
      </c>
      <c r="Q2477">
        <v>15</v>
      </c>
      <c r="R2477" t="s">
        <v>88</v>
      </c>
      <c r="S2477" t="s">
        <v>63</v>
      </c>
      <c r="T2477">
        <v>58832</v>
      </c>
      <c r="U2477" s="1">
        <v>45435</v>
      </c>
      <c r="V2477" t="s">
        <v>140</v>
      </c>
      <c r="W2477">
        <v>980696</v>
      </c>
      <c r="X2477" t="s">
        <v>10342</v>
      </c>
      <c r="Y2477">
        <v>882</v>
      </c>
      <c r="Z2477">
        <v>2035</v>
      </c>
      <c r="AA2477">
        <v>6</v>
      </c>
      <c r="AB2477">
        <v>4884</v>
      </c>
      <c r="AC2477">
        <f>Table1_1[[#This Row],[Price]]*Table1_1[[#This Row],[Quantity]]</f>
        <v>12210</v>
      </c>
    </row>
    <row r="2478" spans="1:29" x14ac:dyDescent="0.3">
      <c r="A2478" t="s">
        <v>28</v>
      </c>
      <c r="B2478" t="s">
        <v>29</v>
      </c>
      <c r="C2478" t="s">
        <v>157</v>
      </c>
      <c r="D2478" t="s">
        <v>31</v>
      </c>
      <c r="E2478" t="s">
        <v>46</v>
      </c>
      <c r="F2478" t="s">
        <v>135</v>
      </c>
      <c r="G2478">
        <v>74</v>
      </c>
      <c r="H2478">
        <v>414103</v>
      </c>
      <c r="I2478" t="s">
        <v>58</v>
      </c>
      <c r="J2478" s="3">
        <v>45361</v>
      </c>
      <c r="K2478">
        <v>1300</v>
      </c>
      <c r="L2478" t="s">
        <v>10343</v>
      </c>
      <c r="M2478" t="s">
        <v>239</v>
      </c>
      <c r="N2478" t="s">
        <v>10344</v>
      </c>
      <c r="O2478" t="s">
        <v>10345</v>
      </c>
      <c r="P2478" t="s">
        <v>39</v>
      </c>
      <c r="Q2478">
        <v>9</v>
      </c>
      <c r="R2478" t="s">
        <v>88</v>
      </c>
      <c r="S2478" t="s">
        <v>63</v>
      </c>
      <c r="T2478">
        <v>91295</v>
      </c>
      <c r="U2478" s="1">
        <v>45329</v>
      </c>
      <c r="V2478" t="s">
        <v>119</v>
      </c>
      <c r="W2478">
        <v>395973</v>
      </c>
      <c r="X2478" t="s">
        <v>10346</v>
      </c>
      <c r="Y2478">
        <v>305</v>
      </c>
      <c r="Z2478">
        <v>1154</v>
      </c>
      <c r="AA2478">
        <v>6</v>
      </c>
      <c r="AB2478">
        <v>2769.6000000000004</v>
      </c>
      <c r="AC2478">
        <f>Table1_1[[#This Row],[Price]]*Table1_1[[#This Row],[Quantity]]</f>
        <v>6924</v>
      </c>
    </row>
    <row r="2479" spans="1:29" x14ac:dyDescent="0.3">
      <c r="A2479" t="s">
        <v>28</v>
      </c>
      <c r="B2479" t="s">
        <v>29</v>
      </c>
      <c r="C2479" t="s">
        <v>54</v>
      </c>
      <c r="D2479" t="s">
        <v>274</v>
      </c>
      <c r="E2479" t="s">
        <v>46</v>
      </c>
      <c r="F2479" t="s">
        <v>355</v>
      </c>
      <c r="G2479">
        <v>28</v>
      </c>
      <c r="H2479">
        <v>429026</v>
      </c>
      <c r="I2479" t="s">
        <v>34</v>
      </c>
      <c r="J2479" s="3">
        <v>44758</v>
      </c>
      <c r="K2479">
        <v>1100</v>
      </c>
      <c r="L2479" t="s">
        <v>10347</v>
      </c>
      <c r="M2479" t="s">
        <v>1488</v>
      </c>
      <c r="N2479" t="s">
        <v>10348</v>
      </c>
      <c r="O2479">
        <v>1485702820</v>
      </c>
      <c r="P2479" t="s">
        <v>39</v>
      </c>
      <c r="Q2479">
        <v>19</v>
      </c>
      <c r="R2479" t="s">
        <v>88</v>
      </c>
      <c r="S2479" t="s">
        <v>63</v>
      </c>
      <c r="T2479">
        <v>97968</v>
      </c>
      <c r="U2479" s="1">
        <v>45549</v>
      </c>
      <c r="V2479" t="s">
        <v>180</v>
      </c>
      <c r="W2479">
        <v>773191</v>
      </c>
      <c r="X2479" t="s">
        <v>10349</v>
      </c>
      <c r="Y2479">
        <v>542</v>
      </c>
      <c r="Z2479">
        <v>2557</v>
      </c>
      <c r="AA2479">
        <v>6</v>
      </c>
      <c r="AB2479">
        <v>6136.8</v>
      </c>
      <c r="AC2479">
        <f>Table1_1[[#This Row],[Price]]*Table1_1[[#This Row],[Quantity]]</f>
        <v>15342</v>
      </c>
    </row>
    <row r="2480" spans="1:29" x14ac:dyDescent="0.3">
      <c r="A2480" t="s">
        <v>28</v>
      </c>
      <c r="B2480" t="s">
        <v>29</v>
      </c>
      <c r="C2480" t="s">
        <v>30</v>
      </c>
      <c r="D2480" t="s">
        <v>421</v>
      </c>
      <c r="E2480" t="s">
        <v>46</v>
      </c>
      <c r="F2480" t="s">
        <v>99</v>
      </c>
      <c r="G2480">
        <v>34</v>
      </c>
      <c r="H2480">
        <v>421665</v>
      </c>
      <c r="I2480" t="s">
        <v>34</v>
      </c>
      <c r="J2480" s="3">
        <v>45048</v>
      </c>
      <c r="K2480">
        <v>1200</v>
      </c>
      <c r="L2480" t="s">
        <v>10350</v>
      </c>
      <c r="M2480" t="s">
        <v>200</v>
      </c>
      <c r="N2480" t="s">
        <v>10351</v>
      </c>
      <c r="O2480">
        <v>4135809999</v>
      </c>
      <c r="P2480" t="s">
        <v>39</v>
      </c>
      <c r="Q2480">
        <v>12</v>
      </c>
      <c r="R2480" t="s">
        <v>88</v>
      </c>
      <c r="S2480" t="s">
        <v>41</v>
      </c>
      <c r="T2480">
        <v>89056</v>
      </c>
      <c r="U2480" s="1">
        <v>45517</v>
      </c>
      <c r="V2480" t="s">
        <v>64</v>
      </c>
      <c r="W2480">
        <v>404718</v>
      </c>
      <c r="X2480" t="s">
        <v>10352</v>
      </c>
      <c r="Y2480">
        <v>701</v>
      </c>
      <c r="Z2480">
        <v>862</v>
      </c>
      <c r="AA2480">
        <v>5</v>
      </c>
      <c r="AB2480">
        <v>1724</v>
      </c>
      <c r="AC2480">
        <f>Table1_1[[#This Row],[Price]]*Table1_1[[#This Row],[Quantity]]</f>
        <v>4310</v>
      </c>
    </row>
    <row r="2481" spans="1:29" x14ac:dyDescent="0.3">
      <c r="A2481" t="s">
        <v>28</v>
      </c>
      <c r="B2481" t="s">
        <v>29</v>
      </c>
      <c r="C2481" t="s">
        <v>91</v>
      </c>
      <c r="D2481" t="s">
        <v>227</v>
      </c>
      <c r="E2481" t="s">
        <v>56</v>
      </c>
      <c r="F2481" t="s">
        <v>47</v>
      </c>
      <c r="G2481">
        <v>4</v>
      </c>
      <c r="H2481">
        <v>416860</v>
      </c>
      <c r="I2481" t="s">
        <v>34</v>
      </c>
      <c r="J2481" s="3">
        <v>45292</v>
      </c>
      <c r="K2481">
        <v>1300</v>
      </c>
      <c r="L2481" t="s">
        <v>10353</v>
      </c>
      <c r="M2481" t="s">
        <v>506</v>
      </c>
      <c r="N2481" t="s">
        <v>10354</v>
      </c>
      <c r="O2481" t="s">
        <v>10355</v>
      </c>
      <c r="P2481" t="s">
        <v>51</v>
      </c>
      <c r="Q2481">
        <v>7</v>
      </c>
      <c r="R2481" t="s">
        <v>40</v>
      </c>
      <c r="S2481" t="s">
        <v>79</v>
      </c>
      <c r="T2481">
        <v>77506</v>
      </c>
      <c r="U2481" s="1">
        <v>45534</v>
      </c>
      <c r="V2481" t="s">
        <v>64</v>
      </c>
      <c r="W2481">
        <v>326162</v>
      </c>
      <c r="X2481" t="s">
        <v>10356</v>
      </c>
      <c r="Y2481">
        <v>406</v>
      </c>
      <c r="Z2481">
        <v>1455</v>
      </c>
      <c r="AA2481">
        <v>5</v>
      </c>
      <c r="AB2481">
        <v>2910</v>
      </c>
      <c r="AC2481">
        <f>Table1_1[[#This Row],[Price]]*Table1_1[[#This Row],[Quantity]]</f>
        <v>7275</v>
      </c>
    </row>
    <row r="2482" spans="1:29" x14ac:dyDescent="0.3">
      <c r="A2482" t="s">
        <v>28</v>
      </c>
      <c r="B2482" t="s">
        <v>29</v>
      </c>
      <c r="C2482" t="s">
        <v>54</v>
      </c>
      <c r="D2482" t="s">
        <v>98</v>
      </c>
      <c r="E2482" t="s">
        <v>46</v>
      </c>
      <c r="F2482" t="s">
        <v>150</v>
      </c>
      <c r="G2482">
        <v>37</v>
      </c>
      <c r="H2482">
        <v>411427</v>
      </c>
      <c r="I2482" t="s">
        <v>34</v>
      </c>
      <c r="J2482" s="3">
        <v>44534</v>
      </c>
      <c r="K2482">
        <v>950</v>
      </c>
      <c r="L2482" t="s">
        <v>10357</v>
      </c>
      <c r="M2482" t="s">
        <v>282</v>
      </c>
      <c r="N2482" t="s">
        <v>10358</v>
      </c>
      <c r="O2482" t="s">
        <v>10359</v>
      </c>
      <c r="P2482" t="s">
        <v>51</v>
      </c>
      <c r="Q2482">
        <v>19</v>
      </c>
      <c r="R2482" t="s">
        <v>40</v>
      </c>
      <c r="S2482" t="s">
        <v>41</v>
      </c>
      <c r="T2482">
        <v>33725</v>
      </c>
      <c r="U2482" s="1">
        <v>45420</v>
      </c>
      <c r="V2482" t="s">
        <v>140</v>
      </c>
      <c r="W2482">
        <v>669468</v>
      </c>
      <c r="X2482" t="s">
        <v>10360</v>
      </c>
      <c r="Y2482">
        <v>782</v>
      </c>
      <c r="Z2482">
        <v>1483</v>
      </c>
      <c r="AA2482">
        <v>5</v>
      </c>
      <c r="AB2482">
        <v>2966</v>
      </c>
      <c r="AC2482">
        <f>Table1_1[[#This Row],[Price]]*Table1_1[[#This Row],[Quantity]]</f>
        <v>7415</v>
      </c>
    </row>
    <row r="2483" spans="1:29" x14ac:dyDescent="0.3">
      <c r="A2483" t="s">
        <v>28</v>
      </c>
      <c r="B2483" t="s">
        <v>29</v>
      </c>
      <c r="C2483" t="s">
        <v>157</v>
      </c>
      <c r="D2483" t="s">
        <v>524</v>
      </c>
      <c r="E2483" t="s">
        <v>32</v>
      </c>
      <c r="F2483" t="s">
        <v>355</v>
      </c>
      <c r="G2483">
        <v>97</v>
      </c>
      <c r="H2483">
        <v>436315</v>
      </c>
      <c r="I2483" t="s">
        <v>34</v>
      </c>
      <c r="J2483" s="3">
        <v>45111</v>
      </c>
      <c r="K2483">
        <v>950</v>
      </c>
      <c r="L2483" t="s">
        <v>10361</v>
      </c>
      <c r="M2483" t="s">
        <v>1366</v>
      </c>
      <c r="N2483" t="s">
        <v>10362</v>
      </c>
      <c r="O2483" t="s">
        <v>10363</v>
      </c>
      <c r="P2483" t="s">
        <v>71</v>
      </c>
      <c r="Q2483">
        <v>9</v>
      </c>
      <c r="R2483" t="s">
        <v>40</v>
      </c>
      <c r="S2483" t="s">
        <v>118</v>
      </c>
      <c r="T2483">
        <v>81870</v>
      </c>
      <c r="U2483" s="1">
        <v>45592</v>
      </c>
      <c r="V2483" t="s">
        <v>155</v>
      </c>
      <c r="W2483">
        <v>512453</v>
      </c>
      <c r="X2483" t="s">
        <v>10364</v>
      </c>
      <c r="Y2483">
        <v>637</v>
      </c>
      <c r="Z2483">
        <v>2144</v>
      </c>
      <c r="AA2483">
        <v>8</v>
      </c>
      <c r="AB2483">
        <v>6860.8</v>
      </c>
      <c r="AC2483">
        <f>Table1_1[[#This Row],[Price]]*Table1_1[[#This Row],[Quantity]]</f>
        <v>17152</v>
      </c>
    </row>
    <row r="2484" spans="1:29" x14ac:dyDescent="0.3">
      <c r="A2484" t="s">
        <v>28</v>
      </c>
      <c r="B2484" t="s">
        <v>29</v>
      </c>
      <c r="C2484" t="s">
        <v>44</v>
      </c>
      <c r="D2484" t="s">
        <v>182</v>
      </c>
      <c r="E2484" t="s">
        <v>32</v>
      </c>
      <c r="F2484" t="s">
        <v>57</v>
      </c>
      <c r="G2484">
        <v>99</v>
      </c>
      <c r="H2484">
        <v>405744</v>
      </c>
      <c r="I2484" t="s">
        <v>58</v>
      </c>
      <c r="J2484" s="3">
        <v>45035</v>
      </c>
      <c r="K2484">
        <v>1000</v>
      </c>
      <c r="L2484" t="s">
        <v>10365</v>
      </c>
      <c r="M2484" t="s">
        <v>1058</v>
      </c>
      <c r="N2484" t="s">
        <v>10366</v>
      </c>
      <c r="O2484" t="s">
        <v>10367</v>
      </c>
      <c r="P2484" t="s">
        <v>71</v>
      </c>
      <c r="Q2484">
        <v>14</v>
      </c>
      <c r="R2484" t="s">
        <v>88</v>
      </c>
      <c r="S2484" t="s">
        <v>118</v>
      </c>
      <c r="T2484">
        <v>33181</v>
      </c>
      <c r="U2484" s="1">
        <v>45311</v>
      </c>
      <c r="V2484" t="s">
        <v>111</v>
      </c>
      <c r="W2484">
        <v>413408</v>
      </c>
      <c r="X2484" t="s">
        <v>10368</v>
      </c>
      <c r="Y2484">
        <v>960</v>
      </c>
      <c r="Z2484">
        <v>2595</v>
      </c>
      <c r="AA2484">
        <v>4</v>
      </c>
      <c r="AB2484">
        <v>4152</v>
      </c>
      <c r="AC2484">
        <f>Table1_1[[#This Row],[Price]]*Table1_1[[#This Row],[Quantity]]</f>
        <v>10380</v>
      </c>
    </row>
    <row r="2485" spans="1:29" x14ac:dyDescent="0.3">
      <c r="A2485" t="s">
        <v>28</v>
      </c>
      <c r="B2485" t="s">
        <v>29</v>
      </c>
      <c r="C2485" t="s">
        <v>66</v>
      </c>
      <c r="D2485" t="s">
        <v>182</v>
      </c>
      <c r="E2485" t="s">
        <v>32</v>
      </c>
      <c r="F2485" t="s">
        <v>57</v>
      </c>
      <c r="G2485">
        <v>81</v>
      </c>
      <c r="H2485">
        <v>400319</v>
      </c>
      <c r="I2485" t="s">
        <v>58</v>
      </c>
      <c r="J2485" s="3">
        <v>45520</v>
      </c>
      <c r="K2485">
        <v>1000</v>
      </c>
      <c r="L2485" t="s">
        <v>10369</v>
      </c>
      <c r="M2485" t="s">
        <v>256</v>
      </c>
      <c r="N2485" t="s">
        <v>10370</v>
      </c>
      <c r="O2485" t="s">
        <v>10371</v>
      </c>
      <c r="P2485" t="s">
        <v>87</v>
      </c>
      <c r="Q2485">
        <v>11</v>
      </c>
      <c r="R2485" t="s">
        <v>88</v>
      </c>
      <c r="S2485" t="s">
        <v>41</v>
      </c>
      <c r="T2485">
        <v>80682</v>
      </c>
      <c r="U2485" s="1">
        <v>45376</v>
      </c>
      <c r="V2485" t="s">
        <v>72</v>
      </c>
      <c r="W2485">
        <v>671526</v>
      </c>
      <c r="X2485" t="s">
        <v>10372</v>
      </c>
      <c r="Y2485">
        <v>961</v>
      </c>
      <c r="Z2485">
        <v>2912</v>
      </c>
      <c r="AA2485">
        <v>4</v>
      </c>
      <c r="AB2485">
        <v>4659.2</v>
      </c>
      <c r="AC2485">
        <f>Table1_1[[#This Row],[Price]]*Table1_1[[#This Row],[Quantity]]</f>
        <v>11648</v>
      </c>
    </row>
    <row r="2486" spans="1:29" x14ac:dyDescent="0.3">
      <c r="A2486" t="s">
        <v>28</v>
      </c>
      <c r="B2486" t="s">
        <v>29</v>
      </c>
      <c r="C2486" t="s">
        <v>193</v>
      </c>
      <c r="D2486" t="s">
        <v>546</v>
      </c>
      <c r="E2486" t="s">
        <v>32</v>
      </c>
      <c r="F2486" t="s">
        <v>47</v>
      </c>
      <c r="G2486">
        <v>12</v>
      </c>
      <c r="H2486">
        <v>424157</v>
      </c>
      <c r="I2486" t="s">
        <v>58</v>
      </c>
      <c r="J2486" s="3">
        <v>44417</v>
      </c>
      <c r="K2486">
        <v>1300</v>
      </c>
      <c r="L2486" t="s">
        <v>10373</v>
      </c>
      <c r="M2486" t="s">
        <v>85</v>
      </c>
      <c r="N2486" t="s">
        <v>10374</v>
      </c>
      <c r="O2486" t="s">
        <v>10375</v>
      </c>
      <c r="P2486" t="s">
        <v>71</v>
      </c>
      <c r="Q2486">
        <v>18</v>
      </c>
      <c r="R2486" t="s">
        <v>88</v>
      </c>
      <c r="S2486" t="s">
        <v>63</v>
      </c>
      <c r="T2486">
        <v>78022</v>
      </c>
      <c r="U2486" s="1">
        <v>45550</v>
      </c>
      <c r="V2486" t="s">
        <v>180</v>
      </c>
      <c r="W2486">
        <v>275700</v>
      </c>
      <c r="X2486" t="s">
        <v>10376</v>
      </c>
      <c r="Y2486">
        <v>865</v>
      </c>
      <c r="Z2486">
        <v>1168</v>
      </c>
      <c r="AA2486">
        <v>3</v>
      </c>
      <c r="AB2486">
        <v>1401.6000000000001</v>
      </c>
      <c r="AC2486">
        <f>Table1_1[[#This Row],[Price]]*Table1_1[[#This Row],[Quantity]]</f>
        <v>3504</v>
      </c>
    </row>
    <row r="2487" spans="1:29" x14ac:dyDescent="0.3">
      <c r="A2487" t="s">
        <v>28</v>
      </c>
      <c r="B2487" t="s">
        <v>29</v>
      </c>
      <c r="C2487" t="s">
        <v>91</v>
      </c>
      <c r="D2487" t="s">
        <v>261</v>
      </c>
      <c r="E2487" t="s">
        <v>32</v>
      </c>
      <c r="F2487" t="s">
        <v>47</v>
      </c>
      <c r="G2487">
        <v>72</v>
      </c>
      <c r="H2487">
        <v>438654</v>
      </c>
      <c r="I2487" t="s">
        <v>34</v>
      </c>
      <c r="J2487" s="3">
        <v>44022</v>
      </c>
      <c r="K2487">
        <v>1000</v>
      </c>
      <c r="L2487" t="s">
        <v>4061</v>
      </c>
      <c r="M2487" t="s">
        <v>361</v>
      </c>
      <c r="N2487" t="s">
        <v>10378</v>
      </c>
      <c r="O2487" t="s">
        <v>10379</v>
      </c>
      <c r="P2487" t="s">
        <v>87</v>
      </c>
      <c r="Q2487">
        <v>8</v>
      </c>
      <c r="R2487" t="s">
        <v>88</v>
      </c>
      <c r="S2487" t="s">
        <v>63</v>
      </c>
      <c r="T2487">
        <v>12863</v>
      </c>
      <c r="U2487" s="1">
        <v>45324</v>
      </c>
      <c r="V2487" t="s">
        <v>119</v>
      </c>
      <c r="W2487">
        <v>423242</v>
      </c>
      <c r="X2487" t="s">
        <v>10380</v>
      </c>
      <c r="Y2487">
        <v>522</v>
      </c>
      <c r="Z2487">
        <v>1905</v>
      </c>
      <c r="AA2487">
        <v>7</v>
      </c>
      <c r="AB2487">
        <v>5334</v>
      </c>
      <c r="AC2487">
        <f>Table1_1[[#This Row],[Price]]*Table1_1[[#This Row],[Quantity]]</f>
        <v>13335</v>
      </c>
    </row>
    <row r="2488" spans="1:29" x14ac:dyDescent="0.3">
      <c r="A2488" t="s">
        <v>28</v>
      </c>
      <c r="B2488" t="s">
        <v>29</v>
      </c>
      <c r="C2488" t="s">
        <v>157</v>
      </c>
      <c r="D2488" t="s">
        <v>248</v>
      </c>
      <c r="E2488" t="s">
        <v>32</v>
      </c>
      <c r="F2488" t="s">
        <v>83</v>
      </c>
      <c r="G2488">
        <v>91</v>
      </c>
      <c r="H2488">
        <v>422823</v>
      </c>
      <c r="I2488" t="s">
        <v>58</v>
      </c>
      <c r="J2488" s="3">
        <v>44820</v>
      </c>
      <c r="K2488">
        <v>800</v>
      </c>
      <c r="L2488" t="s">
        <v>10381</v>
      </c>
      <c r="M2488" t="s">
        <v>680</v>
      </c>
      <c r="N2488" t="s">
        <v>10382</v>
      </c>
      <c r="O2488" t="s">
        <v>10383</v>
      </c>
      <c r="P2488" t="s">
        <v>87</v>
      </c>
      <c r="Q2488">
        <v>9</v>
      </c>
      <c r="R2488" t="s">
        <v>88</v>
      </c>
      <c r="S2488" t="s">
        <v>63</v>
      </c>
      <c r="T2488">
        <v>48555</v>
      </c>
      <c r="U2488" s="1">
        <v>45512</v>
      </c>
      <c r="V2488" t="s">
        <v>64</v>
      </c>
      <c r="W2488">
        <v>420059</v>
      </c>
      <c r="X2488" t="s">
        <v>10384</v>
      </c>
      <c r="Y2488">
        <v>679</v>
      </c>
      <c r="Z2488">
        <v>2317</v>
      </c>
      <c r="AA2488">
        <v>7</v>
      </c>
      <c r="AB2488">
        <v>6487.6</v>
      </c>
      <c r="AC2488">
        <f>Table1_1[[#This Row],[Price]]*Table1_1[[#This Row],[Quantity]]</f>
        <v>16219</v>
      </c>
    </row>
    <row r="2489" spans="1:29" x14ac:dyDescent="0.3">
      <c r="A2489" t="s">
        <v>28</v>
      </c>
      <c r="B2489" t="s">
        <v>29</v>
      </c>
      <c r="C2489" t="s">
        <v>91</v>
      </c>
      <c r="D2489" t="s">
        <v>616</v>
      </c>
      <c r="E2489" t="s">
        <v>46</v>
      </c>
      <c r="F2489" t="s">
        <v>150</v>
      </c>
      <c r="G2489">
        <v>38</v>
      </c>
      <c r="H2489">
        <v>404933</v>
      </c>
      <c r="I2489" t="s">
        <v>58</v>
      </c>
      <c r="J2489" s="3">
        <v>43996</v>
      </c>
      <c r="K2489">
        <v>950</v>
      </c>
      <c r="L2489" t="s">
        <v>10385</v>
      </c>
      <c r="M2489" t="s">
        <v>919</v>
      </c>
      <c r="N2489" t="s">
        <v>10386</v>
      </c>
      <c r="O2489" t="s">
        <v>10387</v>
      </c>
      <c r="P2489" t="s">
        <v>87</v>
      </c>
      <c r="Q2489">
        <v>14</v>
      </c>
      <c r="R2489" t="s">
        <v>40</v>
      </c>
      <c r="S2489" t="s">
        <v>118</v>
      </c>
      <c r="T2489">
        <v>41637</v>
      </c>
      <c r="U2489" s="1">
        <v>45372</v>
      </c>
      <c r="V2489" t="s">
        <v>72</v>
      </c>
      <c r="W2489">
        <v>951521</v>
      </c>
      <c r="X2489" t="s">
        <v>10388</v>
      </c>
      <c r="Y2489">
        <v>796</v>
      </c>
      <c r="Z2489">
        <v>627</v>
      </c>
      <c r="AA2489">
        <v>1</v>
      </c>
      <c r="AB2489">
        <v>250.8</v>
      </c>
      <c r="AC2489">
        <f>Table1_1[[#This Row],[Price]]*Table1_1[[#This Row],[Quantity]]</f>
        <v>627</v>
      </c>
    </row>
    <row r="2490" spans="1:29" x14ac:dyDescent="0.3">
      <c r="A2490" t="s">
        <v>28</v>
      </c>
      <c r="B2490" t="s">
        <v>29</v>
      </c>
      <c r="C2490" t="s">
        <v>44</v>
      </c>
      <c r="D2490" t="s">
        <v>227</v>
      </c>
      <c r="E2490" t="s">
        <v>46</v>
      </c>
      <c r="F2490" t="s">
        <v>113</v>
      </c>
      <c r="G2490">
        <v>33</v>
      </c>
      <c r="H2490">
        <v>416055</v>
      </c>
      <c r="I2490" t="s">
        <v>34</v>
      </c>
      <c r="J2490" s="3">
        <v>44681</v>
      </c>
      <c r="K2490">
        <v>1000</v>
      </c>
      <c r="L2490" t="s">
        <v>10389</v>
      </c>
      <c r="M2490" t="s">
        <v>308</v>
      </c>
      <c r="N2490" t="s">
        <v>10390</v>
      </c>
      <c r="O2490" t="s">
        <v>10391</v>
      </c>
      <c r="P2490" t="s">
        <v>39</v>
      </c>
      <c r="Q2490">
        <v>11</v>
      </c>
      <c r="R2490" t="s">
        <v>88</v>
      </c>
      <c r="S2490" t="s">
        <v>41</v>
      </c>
      <c r="T2490">
        <v>80227</v>
      </c>
      <c r="U2490" s="1">
        <v>45347</v>
      </c>
      <c r="V2490" t="s">
        <v>119</v>
      </c>
      <c r="W2490">
        <v>526274</v>
      </c>
      <c r="X2490" t="s">
        <v>10392</v>
      </c>
      <c r="Y2490">
        <v>411</v>
      </c>
      <c r="Z2490">
        <v>724</v>
      </c>
      <c r="AA2490">
        <v>8</v>
      </c>
      <c r="AB2490">
        <v>2316.8000000000002</v>
      </c>
      <c r="AC2490">
        <f>Table1_1[[#This Row],[Price]]*Table1_1[[#This Row],[Quantity]]</f>
        <v>5792</v>
      </c>
    </row>
    <row r="2491" spans="1:29" x14ac:dyDescent="0.3">
      <c r="A2491" t="s">
        <v>28</v>
      </c>
      <c r="B2491" t="s">
        <v>29</v>
      </c>
      <c r="C2491" t="s">
        <v>30</v>
      </c>
      <c r="D2491" t="s">
        <v>82</v>
      </c>
      <c r="E2491" t="s">
        <v>46</v>
      </c>
      <c r="F2491" t="s">
        <v>113</v>
      </c>
      <c r="G2491">
        <v>69</v>
      </c>
      <c r="H2491">
        <v>400834</v>
      </c>
      <c r="I2491" t="s">
        <v>58</v>
      </c>
      <c r="J2491" s="3">
        <v>44787</v>
      </c>
      <c r="K2491">
        <v>950</v>
      </c>
      <c r="L2491" t="s">
        <v>10393</v>
      </c>
      <c r="M2491" t="s">
        <v>293</v>
      </c>
      <c r="N2491" t="s">
        <v>10394</v>
      </c>
      <c r="O2491" t="s">
        <v>10395</v>
      </c>
      <c r="P2491" t="s">
        <v>71</v>
      </c>
      <c r="Q2491">
        <v>4</v>
      </c>
      <c r="R2491" t="s">
        <v>40</v>
      </c>
      <c r="S2491" t="s">
        <v>41</v>
      </c>
      <c r="T2491">
        <v>87608</v>
      </c>
      <c r="U2491" s="1">
        <v>45321</v>
      </c>
      <c r="V2491" t="s">
        <v>111</v>
      </c>
      <c r="W2491">
        <v>793595</v>
      </c>
      <c r="X2491" t="s">
        <v>10396</v>
      </c>
      <c r="Y2491">
        <v>933</v>
      </c>
      <c r="Z2491">
        <v>1351</v>
      </c>
      <c r="AA2491">
        <v>3</v>
      </c>
      <c r="AB2491">
        <v>1621.2</v>
      </c>
      <c r="AC2491">
        <f>Table1_1[[#This Row],[Price]]*Table1_1[[#This Row],[Quantity]]</f>
        <v>4053</v>
      </c>
    </row>
    <row r="2492" spans="1:29" x14ac:dyDescent="0.3">
      <c r="A2492" t="s">
        <v>28</v>
      </c>
      <c r="B2492" t="s">
        <v>29</v>
      </c>
      <c r="C2492" t="s">
        <v>30</v>
      </c>
      <c r="D2492" t="s">
        <v>511</v>
      </c>
      <c r="E2492" t="s">
        <v>56</v>
      </c>
      <c r="F2492" t="s">
        <v>57</v>
      </c>
      <c r="G2492">
        <v>29</v>
      </c>
      <c r="H2492">
        <v>430403</v>
      </c>
      <c r="I2492" t="s">
        <v>34</v>
      </c>
      <c r="J2492" s="3">
        <v>45161</v>
      </c>
      <c r="K2492">
        <v>1000</v>
      </c>
      <c r="L2492" t="s">
        <v>10397</v>
      </c>
      <c r="M2492" t="s">
        <v>496</v>
      </c>
      <c r="N2492" t="s">
        <v>10398</v>
      </c>
      <c r="O2492">
        <v>5814271093</v>
      </c>
      <c r="P2492" t="s">
        <v>39</v>
      </c>
      <c r="Q2492">
        <v>11</v>
      </c>
      <c r="R2492" t="s">
        <v>40</v>
      </c>
      <c r="S2492" t="s">
        <v>118</v>
      </c>
      <c r="T2492">
        <v>11670</v>
      </c>
      <c r="U2492" s="1">
        <v>45298</v>
      </c>
      <c r="V2492" t="s">
        <v>111</v>
      </c>
      <c r="W2492">
        <v>178145</v>
      </c>
      <c r="X2492" t="s">
        <v>10399</v>
      </c>
      <c r="Y2492">
        <v>240</v>
      </c>
      <c r="Z2492">
        <v>2227</v>
      </c>
      <c r="AA2492">
        <v>3</v>
      </c>
      <c r="AB2492">
        <v>2672.4</v>
      </c>
      <c r="AC2492">
        <f>Table1_1[[#This Row],[Price]]*Table1_1[[#This Row],[Quantity]]</f>
        <v>6681</v>
      </c>
    </row>
    <row r="2493" spans="1:29" x14ac:dyDescent="0.3">
      <c r="A2493" t="s">
        <v>28</v>
      </c>
      <c r="B2493" t="s">
        <v>29</v>
      </c>
      <c r="C2493" t="s">
        <v>30</v>
      </c>
      <c r="D2493" t="s">
        <v>74</v>
      </c>
      <c r="E2493" t="s">
        <v>32</v>
      </c>
      <c r="F2493" t="s">
        <v>47</v>
      </c>
      <c r="G2493">
        <v>93</v>
      </c>
      <c r="H2493">
        <v>415097</v>
      </c>
      <c r="I2493" t="s">
        <v>58</v>
      </c>
      <c r="J2493" s="3">
        <v>45428</v>
      </c>
      <c r="K2493">
        <v>950</v>
      </c>
      <c r="L2493" t="s">
        <v>10400</v>
      </c>
      <c r="M2493" t="s">
        <v>1118</v>
      </c>
      <c r="N2493" t="s">
        <v>10401</v>
      </c>
      <c r="O2493" t="s">
        <v>10402</v>
      </c>
      <c r="P2493" t="s">
        <v>71</v>
      </c>
      <c r="Q2493">
        <v>17</v>
      </c>
      <c r="R2493" t="s">
        <v>40</v>
      </c>
      <c r="S2493" t="s">
        <v>41</v>
      </c>
      <c r="T2493">
        <v>27204</v>
      </c>
      <c r="U2493" s="1">
        <v>45461</v>
      </c>
      <c r="V2493" t="s">
        <v>52</v>
      </c>
      <c r="W2493">
        <v>771798</v>
      </c>
      <c r="X2493" t="s">
        <v>10403</v>
      </c>
      <c r="Y2493">
        <v>988</v>
      </c>
      <c r="Z2493">
        <v>2664</v>
      </c>
      <c r="AA2493">
        <v>1</v>
      </c>
      <c r="AB2493">
        <v>1065.6000000000001</v>
      </c>
      <c r="AC2493">
        <f>Table1_1[[#This Row],[Price]]*Table1_1[[#This Row],[Quantity]]</f>
        <v>2664</v>
      </c>
    </row>
    <row r="2494" spans="1:29" x14ac:dyDescent="0.3">
      <c r="A2494" t="s">
        <v>28</v>
      </c>
      <c r="B2494" t="s">
        <v>29</v>
      </c>
      <c r="C2494" t="s">
        <v>44</v>
      </c>
      <c r="D2494" t="s">
        <v>105</v>
      </c>
      <c r="E2494" t="s">
        <v>32</v>
      </c>
      <c r="F2494" t="s">
        <v>47</v>
      </c>
      <c r="G2494">
        <v>83</v>
      </c>
      <c r="H2494">
        <v>402674</v>
      </c>
      <c r="I2494" t="s">
        <v>58</v>
      </c>
      <c r="J2494" s="3">
        <v>45002</v>
      </c>
      <c r="K2494">
        <v>800</v>
      </c>
      <c r="L2494" t="s">
        <v>10405</v>
      </c>
      <c r="M2494" t="s">
        <v>287</v>
      </c>
      <c r="N2494" t="s">
        <v>10406</v>
      </c>
      <c r="O2494">
        <v>6864117059</v>
      </c>
      <c r="P2494" t="s">
        <v>87</v>
      </c>
      <c r="Q2494">
        <v>4</v>
      </c>
      <c r="R2494" t="s">
        <v>40</v>
      </c>
      <c r="S2494" t="s">
        <v>118</v>
      </c>
      <c r="T2494">
        <v>56580</v>
      </c>
      <c r="U2494" s="1">
        <v>45526</v>
      </c>
      <c r="V2494" t="s">
        <v>64</v>
      </c>
      <c r="W2494">
        <v>978909</v>
      </c>
      <c r="X2494" t="s">
        <v>10407</v>
      </c>
      <c r="Y2494">
        <v>604</v>
      </c>
      <c r="Z2494">
        <v>2531</v>
      </c>
      <c r="AA2494">
        <v>2</v>
      </c>
      <c r="AB2494">
        <v>2024.8000000000002</v>
      </c>
      <c r="AC2494">
        <f>Table1_1[[#This Row],[Price]]*Table1_1[[#This Row],[Quantity]]</f>
        <v>5062</v>
      </c>
    </row>
    <row r="2495" spans="1:29" x14ac:dyDescent="0.3">
      <c r="A2495" t="s">
        <v>28</v>
      </c>
      <c r="B2495" t="s">
        <v>29</v>
      </c>
      <c r="C2495" t="s">
        <v>148</v>
      </c>
      <c r="D2495" t="s">
        <v>105</v>
      </c>
      <c r="E2495" t="s">
        <v>46</v>
      </c>
      <c r="F2495" t="s">
        <v>150</v>
      </c>
      <c r="G2495">
        <v>78</v>
      </c>
      <c r="H2495">
        <v>401403</v>
      </c>
      <c r="I2495" t="s">
        <v>34</v>
      </c>
      <c r="J2495" s="3">
        <v>45490</v>
      </c>
      <c r="K2495">
        <v>1200</v>
      </c>
      <c r="L2495" t="s">
        <v>10409</v>
      </c>
      <c r="M2495" t="s">
        <v>568</v>
      </c>
      <c r="N2495" t="s">
        <v>10410</v>
      </c>
      <c r="O2495" t="s">
        <v>10411</v>
      </c>
      <c r="P2495" t="s">
        <v>87</v>
      </c>
      <c r="Q2495">
        <v>9</v>
      </c>
      <c r="R2495" t="s">
        <v>40</v>
      </c>
      <c r="S2495" t="s">
        <v>79</v>
      </c>
      <c r="T2495">
        <v>76583</v>
      </c>
      <c r="U2495" s="1">
        <v>45434</v>
      </c>
      <c r="V2495" t="s">
        <v>140</v>
      </c>
      <c r="W2495">
        <v>331463</v>
      </c>
      <c r="X2495" t="s">
        <v>10412</v>
      </c>
      <c r="Y2495">
        <v>852</v>
      </c>
      <c r="Z2495">
        <v>2675</v>
      </c>
      <c r="AA2495">
        <v>1</v>
      </c>
      <c r="AB2495">
        <v>1070</v>
      </c>
      <c r="AC2495">
        <f>Table1_1[[#This Row],[Price]]*Table1_1[[#This Row],[Quantity]]</f>
        <v>2675</v>
      </c>
    </row>
    <row r="2496" spans="1:29" x14ac:dyDescent="0.3">
      <c r="A2496" t="s">
        <v>28</v>
      </c>
      <c r="B2496" t="s">
        <v>29</v>
      </c>
      <c r="C2496" t="s">
        <v>193</v>
      </c>
      <c r="D2496" t="s">
        <v>149</v>
      </c>
      <c r="E2496" t="s">
        <v>32</v>
      </c>
      <c r="F2496" t="s">
        <v>57</v>
      </c>
      <c r="G2496">
        <v>84</v>
      </c>
      <c r="H2496">
        <v>404647</v>
      </c>
      <c r="I2496" t="s">
        <v>58</v>
      </c>
      <c r="J2496" s="3">
        <v>44549</v>
      </c>
      <c r="K2496">
        <v>1100</v>
      </c>
      <c r="L2496" t="s">
        <v>10413</v>
      </c>
      <c r="M2496" t="s">
        <v>654</v>
      </c>
      <c r="N2496" t="s">
        <v>10414</v>
      </c>
      <c r="O2496" t="s">
        <v>10415</v>
      </c>
      <c r="P2496" t="s">
        <v>71</v>
      </c>
      <c r="Q2496">
        <v>10</v>
      </c>
      <c r="R2496" t="s">
        <v>40</v>
      </c>
      <c r="S2496" t="s">
        <v>118</v>
      </c>
      <c r="T2496">
        <v>21013</v>
      </c>
      <c r="U2496" s="1">
        <v>45476</v>
      </c>
      <c r="V2496" t="s">
        <v>126</v>
      </c>
      <c r="W2496">
        <v>559506</v>
      </c>
      <c r="X2496" t="s">
        <v>10416</v>
      </c>
      <c r="Y2496">
        <v>246</v>
      </c>
      <c r="Z2496">
        <v>2264</v>
      </c>
      <c r="AA2496">
        <v>5</v>
      </c>
      <c r="AB2496">
        <v>4528</v>
      </c>
      <c r="AC2496">
        <f>Table1_1[[#This Row],[Price]]*Table1_1[[#This Row],[Quantity]]</f>
        <v>11320</v>
      </c>
    </row>
    <row r="2497" spans="1:29" x14ac:dyDescent="0.3">
      <c r="A2497" t="s">
        <v>28</v>
      </c>
      <c r="B2497" t="s">
        <v>29</v>
      </c>
      <c r="C2497" t="s">
        <v>148</v>
      </c>
      <c r="D2497" t="s">
        <v>364</v>
      </c>
      <c r="E2497" t="s">
        <v>32</v>
      </c>
      <c r="F2497" t="s">
        <v>57</v>
      </c>
      <c r="G2497">
        <v>41</v>
      </c>
      <c r="H2497">
        <v>420333</v>
      </c>
      <c r="I2497" t="s">
        <v>34</v>
      </c>
      <c r="J2497" s="3">
        <v>44068</v>
      </c>
      <c r="K2497">
        <v>1100</v>
      </c>
      <c r="L2497" t="s">
        <v>10417</v>
      </c>
      <c r="M2497" t="s">
        <v>1460</v>
      </c>
      <c r="N2497" t="s">
        <v>10418</v>
      </c>
      <c r="O2497" t="s">
        <v>10419</v>
      </c>
      <c r="P2497" t="s">
        <v>51</v>
      </c>
      <c r="Q2497">
        <v>8</v>
      </c>
      <c r="R2497" t="s">
        <v>88</v>
      </c>
      <c r="S2497" t="s">
        <v>41</v>
      </c>
      <c r="T2497">
        <v>20559</v>
      </c>
      <c r="U2497" s="1">
        <v>45568</v>
      </c>
      <c r="V2497" t="s">
        <v>155</v>
      </c>
      <c r="W2497">
        <v>553391</v>
      </c>
      <c r="X2497" t="s">
        <v>10420</v>
      </c>
      <c r="Y2497">
        <v>610</v>
      </c>
      <c r="Z2497">
        <v>1115</v>
      </c>
      <c r="AA2497">
        <v>8</v>
      </c>
      <c r="AB2497">
        <v>3568</v>
      </c>
      <c r="AC2497">
        <f>Table1_1[[#This Row],[Price]]*Table1_1[[#This Row],[Quantity]]</f>
        <v>8920</v>
      </c>
    </row>
    <row r="2498" spans="1:29" x14ac:dyDescent="0.3">
      <c r="A2498" t="s">
        <v>28</v>
      </c>
      <c r="B2498" t="s">
        <v>29</v>
      </c>
      <c r="C2498" t="s">
        <v>66</v>
      </c>
      <c r="D2498" t="s">
        <v>317</v>
      </c>
      <c r="E2498" t="s">
        <v>46</v>
      </c>
      <c r="F2498" t="s">
        <v>150</v>
      </c>
      <c r="G2498">
        <v>16</v>
      </c>
      <c r="H2498">
        <v>402969</v>
      </c>
      <c r="I2498" t="s">
        <v>58</v>
      </c>
      <c r="J2498" s="3">
        <v>45286</v>
      </c>
      <c r="K2498">
        <v>1200</v>
      </c>
      <c r="L2498" t="s">
        <v>10421</v>
      </c>
      <c r="M2498" t="s">
        <v>895</v>
      </c>
      <c r="N2498" t="s">
        <v>10422</v>
      </c>
      <c r="O2498" t="s">
        <v>10423</v>
      </c>
      <c r="P2498" t="s">
        <v>39</v>
      </c>
      <c r="Q2498">
        <v>16</v>
      </c>
      <c r="R2498" t="s">
        <v>88</v>
      </c>
      <c r="S2498" t="s">
        <v>63</v>
      </c>
      <c r="T2498">
        <v>42374</v>
      </c>
      <c r="U2498" s="1">
        <v>45609</v>
      </c>
      <c r="V2498" t="s">
        <v>42</v>
      </c>
      <c r="W2498">
        <v>747446</v>
      </c>
      <c r="X2498" t="s">
        <v>10424</v>
      </c>
      <c r="Y2498">
        <v>773</v>
      </c>
      <c r="Z2498">
        <v>2779</v>
      </c>
      <c r="AA2498">
        <v>1</v>
      </c>
      <c r="AB2498">
        <v>1111.6000000000001</v>
      </c>
      <c r="AC2498">
        <f>Table1_1[[#This Row],[Price]]*Table1_1[[#This Row],[Quantity]]</f>
        <v>2779</v>
      </c>
    </row>
    <row r="2499" spans="1:29" x14ac:dyDescent="0.3">
      <c r="A2499" t="s">
        <v>28</v>
      </c>
      <c r="B2499" t="s">
        <v>29</v>
      </c>
      <c r="C2499" t="s">
        <v>30</v>
      </c>
      <c r="D2499" t="s">
        <v>611</v>
      </c>
      <c r="E2499" t="s">
        <v>32</v>
      </c>
      <c r="F2499" t="s">
        <v>57</v>
      </c>
      <c r="G2499">
        <v>29</v>
      </c>
      <c r="H2499">
        <v>426342</v>
      </c>
      <c r="I2499" t="s">
        <v>34</v>
      </c>
      <c r="J2499" s="3">
        <v>45470</v>
      </c>
      <c r="K2499">
        <v>1000</v>
      </c>
      <c r="L2499" t="s">
        <v>10426</v>
      </c>
      <c r="M2499" t="s">
        <v>144</v>
      </c>
      <c r="N2499" t="s">
        <v>10427</v>
      </c>
      <c r="O2499" t="s">
        <v>10428</v>
      </c>
      <c r="P2499" t="s">
        <v>51</v>
      </c>
      <c r="Q2499">
        <v>16</v>
      </c>
      <c r="R2499" t="s">
        <v>88</v>
      </c>
      <c r="S2499" t="s">
        <v>118</v>
      </c>
      <c r="T2499">
        <v>64408</v>
      </c>
      <c r="U2499" s="1">
        <v>45408</v>
      </c>
      <c r="V2499" t="s">
        <v>80</v>
      </c>
      <c r="W2499">
        <v>201111</v>
      </c>
      <c r="X2499" t="s">
        <v>10429</v>
      </c>
      <c r="Y2499">
        <v>750</v>
      </c>
      <c r="Z2499">
        <v>2143</v>
      </c>
      <c r="AA2499">
        <v>8</v>
      </c>
      <c r="AB2499">
        <v>6857.6</v>
      </c>
      <c r="AC2499">
        <f>Table1_1[[#This Row],[Price]]*Table1_1[[#This Row],[Quantity]]</f>
        <v>17144</v>
      </c>
    </row>
    <row r="2500" spans="1:29" x14ac:dyDescent="0.3">
      <c r="A2500" t="s">
        <v>28</v>
      </c>
      <c r="B2500" t="s">
        <v>29</v>
      </c>
      <c r="C2500" t="s">
        <v>66</v>
      </c>
      <c r="D2500" t="s">
        <v>74</v>
      </c>
      <c r="E2500" t="s">
        <v>56</v>
      </c>
      <c r="F2500" t="s">
        <v>99</v>
      </c>
      <c r="G2500">
        <v>68</v>
      </c>
      <c r="H2500">
        <v>413169</v>
      </c>
      <c r="I2500" t="s">
        <v>34</v>
      </c>
      <c r="J2500" s="3">
        <v>45318</v>
      </c>
      <c r="K2500">
        <v>1200</v>
      </c>
      <c r="L2500" t="s">
        <v>10430</v>
      </c>
      <c r="M2500" t="s">
        <v>68</v>
      </c>
      <c r="N2500" t="s">
        <v>10431</v>
      </c>
      <c r="O2500" t="s">
        <v>10432</v>
      </c>
      <c r="P2500" t="s">
        <v>51</v>
      </c>
      <c r="Q2500">
        <v>3</v>
      </c>
      <c r="R2500" t="s">
        <v>40</v>
      </c>
      <c r="S2500" t="s">
        <v>41</v>
      </c>
      <c r="T2500">
        <v>96433</v>
      </c>
      <c r="U2500" s="1">
        <v>45384</v>
      </c>
      <c r="V2500" t="s">
        <v>80</v>
      </c>
      <c r="W2500">
        <v>132439</v>
      </c>
      <c r="X2500" t="s">
        <v>10433</v>
      </c>
      <c r="Y2500">
        <v>332</v>
      </c>
      <c r="Z2500">
        <v>2064</v>
      </c>
      <c r="AA2500">
        <v>8</v>
      </c>
      <c r="AB2500">
        <v>6604.8</v>
      </c>
      <c r="AC2500">
        <f>Table1_1[[#This Row],[Price]]*Table1_1[[#This Row],[Quantity]]</f>
        <v>16512</v>
      </c>
    </row>
    <row r="2501" spans="1:29" x14ac:dyDescent="0.3">
      <c r="A2501" t="s">
        <v>28</v>
      </c>
      <c r="B2501" t="s">
        <v>29</v>
      </c>
      <c r="C2501" t="s">
        <v>66</v>
      </c>
      <c r="D2501" t="s">
        <v>45</v>
      </c>
      <c r="E2501" t="s">
        <v>32</v>
      </c>
      <c r="F2501" t="s">
        <v>113</v>
      </c>
      <c r="G2501">
        <v>18</v>
      </c>
      <c r="H2501">
        <v>404745</v>
      </c>
      <c r="I2501" t="s">
        <v>34</v>
      </c>
      <c r="J2501" s="3">
        <v>44410</v>
      </c>
      <c r="K2501">
        <v>1400</v>
      </c>
      <c r="L2501" t="s">
        <v>10434</v>
      </c>
      <c r="M2501" t="s">
        <v>308</v>
      </c>
      <c r="N2501" t="s">
        <v>10435</v>
      </c>
      <c r="O2501" t="s">
        <v>10436</v>
      </c>
      <c r="P2501" t="s">
        <v>87</v>
      </c>
      <c r="Q2501">
        <v>12</v>
      </c>
      <c r="R2501" t="s">
        <v>88</v>
      </c>
      <c r="S2501" t="s">
        <v>118</v>
      </c>
      <c r="T2501">
        <v>49244</v>
      </c>
      <c r="U2501" s="1">
        <v>45327</v>
      </c>
      <c r="V2501" t="s">
        <v>119</v>
      </c>
      <c r="W2501">
        <v>413727</v>
      </c>
      <c r="X2501" t="s">
        <v>10437</v>
      </c>
      <c r="Y2501">
        <v>953</v>
      </c>
      <c r="Z2501">
        <v>2040</v>
      </c>
      <c r="AA2501">
        <v>2</v>
      </c>
      <c r="AB2501">
        <v>1632</v>
      </c>
      <c r="AC2501">
        <f>Table1_1[[#This Row],[Price]]*Table1_1[[#This Row],[Quantity]]</f>
        <v>4080</v>
      </c>
    </row>
    <row r="2502" spans="1:29" x14ac:dyDescent="0.3">
      <c r="A2502" t="s">
        <v>28</v>
      </c>
      <c r="B2502" t="s">
        <v>29</v>
      </c>
      <c r="C2502" t="s">
        <v>54</v>
      </c>
      <c r="D2502" t="s">
        <v>274</v>
      </c>
      <c r="E2502" t="s">
        <v>32</v>
      </c>
      <c r="F2502" t="s">
        <v>57</v>
      </c>
      <c r="G2502">
        <v>3</v>
      </c>
      <c r="H2502">
        <v>434817</v>
      </c>
      <c r="I2502" t="s">
        <v>58</v>
      </c>
      <c r="J2502" s="3">
        <v>45191</v>
      </c>
      <c r="K2502">
        <v>1400</v>
      </c>
      <c r="L2502" t="s">
        <v>10438</v>
      </c>
      <c r="M2502" t="s">
        <v>591</v>
      </c>
      <c r="N2502" t="s">
        <v>10439</v>
      </c>
      <c r="O2502" t="s">
        <v>10440</v>
      </c>
      <c r="P2502" t="s">
        <v>51</v>
      </c>
      <c r="Q2502">
        <v>3</v>
      </c>
      <c r="R2502" t="s">
        <v>40</v>
      </c>
      <c r="S2502" t="s">
        <v>63</v>
      </c>
      <c r="T2502">
        <v>30460</v>
      </c>
      <c r="U2502" s="1">
        <v>45618</v>
      </c>
      <c r="V2502" t="s">
        <v>42</v>
      </c>
      <c r="W2502">
        <v>741360</v>
      </c>
      <c r="X2502" t="s">
        <v>10441</v>
      </c>
      <c r="Y2502">
        <v>936</v>
      </c>
      <c r="Z2502">
        <v>1980</v>
      </c>
      <c r="AA2502">
        <v>2</v>
      </c>
      <c r="AB2502">
        <v>1584</v>
      </c>
      <c r="AC2502">
        <f>Table1_1[[#This Row],[Price]]*Table1_1[[#This Row],[Quantity]]</f>
        <v>3960</v>
      </c>
    </row>
    <row r="2503" spans="1:29" x14ac:dyDescent="0.3">
      <c r="A2503" t="s">
        <v>28</v>
      </c>
      <c r="B2503" t="s">
        <v>29</v>
      </c>
      <c r="C2503" t="s">
        <v>157</v>
      </c>
      <c r="D2503" t="s">
        <v>291</v>
      </c>
      <c r="E2503" t="s">
        <v>56</v>
      </c>
      <c r="F2503" t="s">
        <v>99</v>
      </c>
      <c r="G2503">
        <v>53</v>
      </c>
      <c r="H2503">
        <v>406276</v>
      </c>
      <c r="I2503" t="s">
        <v>58</v>
      </c>
      <c r="J2503" s="3">
        <v>43874</v>
      </c>
      <c r="K2503">
        <v>1300</v>
      </c>
      <c r="L2503" t="s">
        <v>10442</v>
      </c>
      <c r="M2503" t="s">
        <v>313</v>
      </c>
      <c r="N2503" t="s">
        <v>10443</v>
      </c>
      <c r="O2503" t="s">
        <v>10444</v>
      </c>
      <c r="P2503" t="s">
        <v>87</v>
      </c>
      <c r="Q2503">
        <v>5</v>
      </c>
      <c r="R2503" t="s">
        <v>88</v>
      </c>
      <c r="S2503" t="s">
        <v>41</v>
      </c>
      <c r="T2503">
        <v>87033</v>
      </c>
      <c r="U2503" s="1">
        <v>45437</v>
      </c>
      <c r="V2503" t="s">
        <v>140</v>
      </c>
      <c r="W2503">
        <v>962598</v>
      </c>
      <c r="X2503" t="s">
        <v>10445</v>
      </c>
      <c r="Y2503">
        <v>874</v>
      </c>
      <c r="Z2503">
        <v>1870</v>
      </c>
      <c r="AA2503">
        <v>4</v>
      </c>
      <c r="AB2503">
        <v>2992</v>
      </c>
      <c r="AC2503">
        <f>Table1_1[[#This Row],[Price]]*Table1_1[[#This Row],[Quantity]]</f>
        <v>7480</v>
      </c>
    </row>
    <row r="2504" spans="1:29" x14ac:dyDescent="0.3">
      <c r="A2504" t="s">
        <v>28</v>
      </c>
      <c r="B2504" t="s">
        <v>29</v>
      </c>
      <c r="C2504" t="s">
        <v>30</v>
      </c>
      <c r="D2504" t="s">
        <v>237</v>
      </c>
      <c r="E2504" t="s">
        <v>56</v>
      </c>
      <c r="F2504" t="s">
        <v>99</v>
      </c>
      <c r="G2504">
        <v>11</v>
      </c>
      <c r="H2504">
        <v>403516</v>
      </c>
      <c r="I2504" t="s">
        <v>58</v>
      </c>
      <c r="J2504" s="3">
        <v>45019</v>
      </c>
      <c r="K2504">
        <v>1000</v>
      </c>
      <c r="L2504" t="s">
        <v>10446</v>
      </c>
      <c r="M2504" t="s">
        <v>843</v>
      </c>
      <c r="N2504" t="s">
        <v>10447</v>
      </c>
      <c r="O2504" t="s">
        <v>10448</v>
      </c>
      <c r="P2504" t="s">
        <v>87</v>
      </c>
      <c r="Q2504">
        <v>7</v>
      </c>
      <c r="R2504" t="s">
        <v>88</v>
      </c>
      <c r="S2504" t="s">
        <v>63</v>
      </c>
      <c r="T2504">
        <v>20920</v>
      </c>
      <c r="U2504" s="1">
        <v>45559</v>
      </c>
      <c r="V2504" t="s">
        <v>180</v>
      </c>
      <c r="W2504">
        <v>459312</v>
      </c>
      <c r="X2504" t="s">
        <v>10449</v>
      </c>
      <c r="Y2504">
        <v>748</v>
      </c>
      <c r="Z2504">
        <v>2365</v>
      </c>
      <c r="AA2504">
        <v>3</v>
      </c>
      <c r="AB2504">
        <v>2838</v>
      </c>
      <c r="AC2504">
        <f>Table1_1[[#This Row],[Price]]*Table1_1[[#This Row],[Quantity]]</f>
        <v>7095</v>
      </c>
    </row>
    <row r="2505" spans="1:29" x14ac:dyDescent="0.3">
      <c r="A2505" t="s">
        <v>28</v>
      </c>
      <c r="B2505" t="s">
        <v>29</v>
      </c>
      <c r="C2505" t="s">
        <v>193</v>
      </c>
      <c r="D2505" t="s">
        <v>616</v>
      </c>
      <c r="E2505" t="s">
        <v>32</v>
      </c>
      <c r="F2505" t="s">
        <v>150</v>
      </c>
      <c r="G2505">
        <v>81</v>
      </c>
      <c r="H2505">
        <v>412063</v>
      </c>
      <c r="I2505" t="s">
        <v>34</v>
      </c>
      <c r="J2505" s="3">
        <v>45376</v>
      </c>
      <c r="K2505">
        <v>1400</v>
      </c>
      <c r="L2505" t="s">
        <v>10450</v>
      </c>
      <c r="M2505" t="s">
        <v>953</v>
      </c>
      <c r="N2505" t="s">
        <v>10451</v>
      </c>
      <c r="O2505" t="s">
        <v>10452</v>
      </c>
      <c r="P2505" t="s">
        <v>51</v>
      </c>
      <c r="Q2505">
        <v>11</v>
      </c>
      <c r="R2505" t="s">
        <v>40</v>
      </c>
      <c r="S2505" t="s">
        <v>118</v>
      </c>
      <c r="T2505">
        <v>11561</v>
      </c>
      <c r="U2505" s="1">
        <v>45433</v>
      </c>
      <c r="V2505" t="s">
        <v>140</v>
      </c>
      <c r="W2505">
        <v>616124</v>
      </c>
      <c r="X2505" t="s">
        <v>10453</v>
      </c>
      <c r="Y2505">
        <v>552</v>
      </c>
      <c r="Z2505">
        <v>2868</v>
      </c>
      <c r="AA2505">
        <v>4</v>
      </c>
      <c r="AB2505">
        <v>4588.8</v>
      </c>
      <c r="AC2505">
        <f>Table1_1[[#This Row],[Price]]*Table1_1[[#This Row],[Quantity]]</f>
        <v>11472</v>
      </c>
    </row>
    <row r="2506" spans="1:29" x14ac:dyDescent="0.3">
      <c r="A2506" t="s">
        <v>28</v>
      </c>
      <c r="B2506" t="s">
        <v>29</v>
      </c>
      <c r="C2506" t="s">
        <v>54</v>
      </c>
      <c r="D2506" t="s">
        <v>134</v>
      </c>
      <c r="E2506" t="s">
        <v>32</v>
      </c>
      <c r="F2506" t="s">
        <v>175</v>
      </c>
      <c r="G2506">
        <v>16</v>
      </c>
      <c r="H2506">
        <v>419997</v>
      </c>
      <c r="I2506" t="s">
        <v>58</v>
      </c>
      <c r="J2506" s="3">
        <v>44203</v>
      </c>
      <c r="K2506">
        <v>950</v>
      </c>
      <c r="L2506" t="s">
        <v>10454</v>
      </c>
      <c r="M2506" t="s">
        <v>361</v>
      </c>
      <c r="N2506" t="s">
        <v>10455</v>
      </c>
      <c r="O2506" t="s">
        <v>10456</v>
      </c>
      <c r="P2506" t="s">
        <v>39</v>
      </c>
      <c r="Q2506">
        <v>14</v>
      </c>
      <c r="R2506" t="s">
        <v>40</v>
      </c>
      <c r="S2506" t="s">
        <v>79</v>
      </c>
      <c r="T2506">
        <v>63582</v>
      </c>
      <c r="U2506" s="1">
        <v>45621</v>
      </c>
      <c r="V2506" t="s">
        <v>42</v>
      </c>
      <c r="W2506">
        <v>159005</v>
      </c>
      <c r="X2506" t="s">
        <v>10457</v>
      </c>
      <c r="Y2506">
        <v>992</v>
      </c>
      <c r="Z2506">
        <v>1465</v>
      </c>
      <c r="AA2506">
        <v>7</v>
      </c>
      <c r="AB2506">
        <v>4102</v>
      </c>
      <c r="AC2506">
        <f>Table1_1[[#This Row],[Price]]*Table1_1[[#This Row],[Quantity]]</f>
        <v>10255</v>
      </c>
    </row>
    <row r="2507" spans="1:29" x14ac:dyDescent="0.3">
      <c r="A2507" t="s">
        <v>28</v>
      </c>
      <c r="B2507" t="s">
        <v>29</v>
      </c>
      <c r="C2507" t="s">
        <v>54</v>
      </c>
      <c r="D2507" t="s">
        <v>170</v>
      </c>
      <c r="E2507" t="s">
        <v>32</v>
      </c>
      <c r="F2507" t="s">
        <v>106</v>
      </c>
      <c r="G2507">
        <v>15</v>
      </c>
      <c r="H2507">
        <v>426881</v>
      </c>
      <c r="I2507" t="s">
        <v>58</v>
      </c>
      <c r="J2507" s="3">
        <v>44748</v>
      </c>
      <c r="K2507">
        <v>1400</v>
      </c>
      <c r="L2507" t="s">
        <v>10458</v>
      </c>
      <c r="M2507" t="s">
        <v>747</v>
      </c>
      <c r="N2507" t="s">
        <v>10459</v>
      </c>
      <c r="O2507" t="s">
        <v>10460</v>
      </c>
      <c r="P2507" t="s">
        <v>71</v>
      </c>
      <c r="Q2507">
        <v>14</v>
      </c>
      <c r="R2507" t="s">
        <v>88</v>
      </c>
      <c r="S2507" t="s">
        <v>79</v>
      </c>
      <c r="T2507">
        <v>95502</v>
      </c>
      <c r="U2507" s="1">
        <v>45519</v>
      </c>
      <c r="V2507" t="s">
        <v>64</v>
      </c>
      <c r="W2507">
        <v>426336</v>
      </c>
      <c r="X2507" t="s">
        <v>10461</v>
      </c>
      <c r="Y2507">
        <v>282</v>
      </c>
      <c r="Z2507">
        <v>2963</v>
      </c>
      <c r="AA2507">
        <v>3</v>
      </c>
      <c r="AB2507">
        <v>3555.6000000000004</v>
      </c>
      <c r="AC2507">
        <f>Table1_1[[#This Row],[Price]]*Table1_1[[#This Row],[Quantity]]</f>
        <v>8889</v>
      </c>
    </row>
    <row r="2508" spans="1:29" x14ac:dyDescent="0.3">
      <c r="A2508" t="s">
        <v>28</v>
      </c>
      <c r="B2508" t="s">
        <v>29</v>
      </c>
      <c r="C2508" t="s">
        <v>157</v>
      </c>
      <c r="D2508" t="s">
        <v>349</v>
      </c>
      <c r="E2508" t="s">
        <v>46</v>
      </c>
      <c r="F2508" t="s">
        <v>47</v>
      </c>
      <c r="G2508">
        <v>53</v>
      </c>
      <c r="H2508">
        <v>414784</v>
      </c>
      <c r="I2508" t="s">
        <v>58</v>
      </c>
      <c r="J2508" s="3">
        <v>45199</v>
      </c>
      <c r="K2508">
        <v>800</v>
      </c>
      <c r="L2508" t="s">
        <v>10463</v>
      </c>
      <c r="M2508" t="s">
        <v>287</v>
      </c>
      <c r="N2508" t="s">
        <v>10464</v>
      </c>
      <c r="O2508" t="s">
        <v>10465</v>
      </c>
      <c r="P2508" t="s">
        <v>87</v>
      </c>
      <c r="Q2508">
        <v>4</v>
      </c>
      <c r="R2508" t="s">
        <v>88</v>
      </c>
      <c r="S2508" t="s">
        <v>41</v>
      </c>
      <c r="T2508">
        <v>55842</v>
      </c>
      <c r="U2508" s="1">
        <v>45401</v>
      </c>
      <c r="V2508" t="s">
        <v>80</v>
      </c>
      <c r="W2508">
        <v>713019</v>
      </c>
      <c r="X2508" t="s">
        <v>10466</v>
      </c>
      <c r="Y2508">
        <v>544</v>
      </c>
      <c r="Z2508">
        <v>828</v>
      </c>
      <c r="AA2508">
        <v>4</v>
      </c>
      <c r="AB2508">
        <v>1324.8000000000002</v>
      </c>
      <c r="AC2508">
        <f>Table1_1[[#This Row],[Price]]*Table1_1[[#This Row],[Quantity]]</f>
        <v>3312</v>
      </c>
    </row>
    <row r="2509" spans="1:29" x14ac:dyDescent="0.3">
      <c r="A2509" t="s">
        <v>28</v>
      </c>
      <c r="B2509" t="s">
        <v>29</v>
      </c>
      <c r="C2509" t="s">
        <v>193</v>
      </c>
      <c r="D2509" t="s">
        <v>611</v>
      </c>
      <c r="E2509" t="s">
        <v>32</v>
      </c>
      <c r="F2509" t="s">
        <v>47</v>
      </c>
      <c r="G2509">
        <v>47</v>
      </c>
      <c r="H2509">
        <v>437574</v>
      </c>
      <c r="I2509" t="s">
        <v>34</v>
      </c>
      <c r="J2509" s="3">
        <v>44464</v>
      </c>
      <c r="K2509">
        <v>1100</v>
      </c>
      <c r="L2509" t="s">
        <v>10467</v>
      </c>
      <c r="M2509" t="s">
        <v>605</v>
      </c>
      <c r="N2509" t="s">
        <v>10468</v>
      </c>
      <c r="O2509" t="s">
        <v>10469</v>
      </c>
      <c r="P2509" t="s">
        <v>87</v>
      </c>
      <c r="Q2509">
        <v>20</v>
      </c>
      <c r="R2509" t="s">
        <v>40</v>
      </c>
      <c r="S2509" t="s">
        <v>63</v>
      </c>
      <c r="T2509">
        <v>99666</v>
      </c>
      <c r="U2509" s="1">
        <v>45397</v>
      </c>
      <c r="V2509" t="s">
        <v>80</v>
      </c>
      <c r="W2509">
        <v>592571</v>
      </c>
      <c r="X2509" t="s">
        <v>10470</v>
      </c>
      <c r="Y2509">
        <v>841</v>
      </c>
      <c r="Z2509">
        <v>906</v>
      </c>
      <c r="AA2509">
        <v>3</v>
      </c>
      <c r="AB2509">
        <v>1087.2</v>
      </c>
      <c r="AC2509">
        <f>Table1_1[[#This Row],[Price]]*Table1_1[[#This Row],[Quantity]]</f>
        <v>2718</v>
      </c>
    </row>
    <row r="2510" spans="1:29" x14ac:dyDescent="0.3">
      <c r="A2510" t="s">
        <v>28</v>
      </c>
      <c r="B2510" t="s">
        <v>29</v>
      </c>
      <c r="C2510" t="s">
        <v>193</v>
      </c>
      <c r="D2510" t="s">
        <v>442</v>
      </c>
      <c r="E2510" t="s">
        <v>56</v>
      </c>
      <c r="F2510" t="s">
        <v>33</v>
      </c>
      <c r="G2510">
        <v>42</v>
      </c>
      <c r="H2510">
        <v>412935</v>
      </c>
      <c r="I2510" t="s">
        <v>34</v>
      </c>
      <c r="J2510" s="3">
        <v>44300</v>
      </c>
      <c r="K2510">
        <v>1400</v>
      </c>
      <c r="L2510" t="s">
        <v>10471</v>
      </c>
      <c r="M2510" t="s">
        <v>542</v>
      </c>
      <c r="N2510" t="s">
        <v>10472</v>
      </c>
      <c r="O2510" t="s">
        <v>10473</v>
      </c>
      <c r="P2510" t="s">
        <v>87</v>
      </c>
      <c r="Q2510">
        <v>13</v>
      </c>
      <c r="R2510" t="s">
        <v>88</v>
      </c>
      <c r="S2510" t="s">
        <v>41</v>
      </c>
      <c r="T2510">
        <v>27846</v>
      </c>
      <c r="U2510" s="1">
        <v>45625</v>
      </c>
      <c r="V2510" t="s">
        <v>42</v>
      </c>
      <c r="W2510">
        <v>283037</v>
      </c>
      <c r="X2510" t="s">
        <v>10474</v>
      </c>
      <c r="Y2510">
        <v>307</v>
      </c>
      <c r="Z2510">
        <v>1152</v>
      </c>
      <c r="AA2510">
        <v>8</v>
      </c>
      <c r="AB2510">
        <v>3686.4</v>
      </c>
      <c r="AC2510">
        <f>Table1_1[[#This Row],[Price]]*Table1_1[[#This Row],[Quantity]]</f>
        <v>9216</v>
      </c>
    </row>
    <row r="2511" spans="1:29" x14ac:dyDescent="0.3">
      <c r="A2511" t="s">
        <v>28</v>
      </c>
      <c r="B2511" t="s">
        <v>29</v>
      </c>
      <c r="C2511" t="s">
        <v>66</v>
      </c>
      <c r="D2511" t="s">
        <v>442</v>
      </c>
      <c r="E2511" t="s">
        <v>46</v>
      </c>
      <c r="F2511" t="s">
        <v>113</v>
      </c>
      <c r="G2511">
        <v>69</v>
      </c>
      <c r="H2511">
        <v>408894</v>
      </c>
      <c r="I2511" t="s">
        <v>58</v>
      </c>
      <c r="J2511" s="3">
        <v>45385</v>
      </c>
      <c r="K2511">
        <v>1000</v>
      </c>
      <c r="L2511" t="s">
        <v>10475</v>
      </c>
      <c r="M2511" t="s">
        <v>244</v>
      </c>
      <c r="N2511" t="s">
        <v>10476</v>
      </c>
      <c r="O2511" t="s">
        <v>10477</v>
      </c>
      <c r="P2511" t="s">
        <v>51</v>
      </c>
      <c r="Q2511">
        <v>6</v>
      </c>
      <c r="R2511" t="s">
        <v>40</v>
      </c>
      <c r="S2511" t="s">
        <v>79</v>
      </c>
      <c r="T2511">
        <v>89312</v>
      </c>
      <c r="U2511" s="1">
        <v>45551</v>
      </c>
      <c r="V2511" t="s">
        <v>180</v>
      </c>
      <c r="W2511">
        <v>808769</v>
      </c>
      <c r="X2511" t="s">
        <v>10478</v>
      </c>
      <c r="Y2511">
        <v>319</v>
      </c>
      <c r="Z2511">
        <v>2135</v>
      </c>
      <c r="AA2511">
        <v>3</v>
      </c>
      <c r="AB2511">
        <v>2562</v>
      </c>
      <c r="AC2511">
        <f>Table1_1[[#This Row],[Price]]*Table1_1[[#This Row],[Quantity]]</f>
        <v>6405</v>
      </c>
    </row>
    <row r="2512" spans="1:29" x14ac:dyDescent="0.3">
      <c r="A2512" t="s">
        <v>28</v>
      </c>
      <c r="B2512" t="s">
        <v>29</v>
      </c>
      <c r="C2512" t="s">
        <v>30</v>
      </c>
      <c r="D2512" t="s">
        <v>220</v>
      </c>
      <c r="E2512" t="s">
        <v>32</v>
      </c>
      <c r="F2512" t="s">
        <v>33</v>
      </c>
      <c r="G2512">
        <v>3</v>
      </c>
      <c r="H2512">
        <v>417798</v>
      </c>
      <c r="I2512" t="s">
        <v>58</v>
      </c>
      <c r="J2512" s="3">
        <v>45091</v>
      </c>
      <c r="K2512">
        <v>950</v>
      </c>
      <c r="L2512" t="s">
        <v>7697</v>
      </c>
      <c r="M2512" t="s">
        <v>287</v>
      </c>
      <c r="N2512" t="s">
        <v>10479</v>
      </c>
      <c r="O2512" t="s">
        <v>10480</v>
      </c>
      <c r="P2512" t="s">
        <v>87</v>
      </c>
      <c r="Q2512">
        <v>17</v>
      </c>
      <c r="R2512" t="s">
        <v>40</v>
      </c>
      <c r="S2512" t="s">
        <v>41</v>
      </c>
      <c r="T2512">
        <v>82793</v>
      </c>
      <c r="U2512" s="1">
        <v>45525</v>
      </c>
      <c r="V2512" t="s">
        <v>64</v>
      </c>
      <c r="W2512">
        <v>157629</v>
      </c>
      <c r="X2512" t="s">
        <v>10481</v>
      </c>
      <c r="Y2512">
        <v>236</v>
      </c>
      <c r="Z2512">
        <v>1305</v>
      </c>
      <c r="AA2512">
        <v>8</v>
      </c>
      <c r="AB2512">
        <v>4176</v>
      </c>
      <c r="AC2512">
        <f>Table1_1[[#This Row],[Price]]*Table1_1[[#This Row],[Quantity]]</f>
        <v>10440</v>
      </c>
    </row>
    <row r="2513" spans="1:29" x14ac:dyDescent="0.3">
      <c r="A2513" t="s">
        <v>28</v>
      </c>
      <c r="B2513" t="s">
        <v>29</v>
      </c>
      <c r="C2513" t="s">
        <v>193</v>
      </c>
      <c r="D2513" t="s">
        <v>187</v>
      </c>
      <c r="E2513" t="s">
        <v>56</v>
      </c>
      <c r="F2513" t="s">
        <v>150</v>
      </c>
      <c r="G2513">
        <v>43</v>
      </c>
      <c r="H2513">
        <v>410596</v>
      </c>
      <c r="I2513" t="s">
        <v>58</v>
      </c>
      <c r="J2513" s="3">
        <v>43984</v>
      </c>
      <c r="K2513">
        <v>950</v>
      </c>
      <c r="L2513" t="s">
        <v>10482</v>
      </c>
      <c r="M2513" t="s">
        <v>2054</v>
      </c>
      <c r="N2513" t="s">
        <v>10483</v>
      </c>
      <c r="O2513" t="s">
        <v>10484</v>
      </c>
      <c r="P2513" t="s">
        <v>87</v>
      </c>
      <c r="Q2513">
        <v>16</v>
      </c>
      <c r="R2513" t="s">
        <v>40</v>
      </c>
      <c r="S2513" t="s">
        <v>79</v>
      </c>
      <c r="T2513">
        <v>87902</v>
      </c>
      <c r="U2513" s="1">
        <v>45571</v>
      </c>
      <c r="V2513" t="s">
        <v>155</v>
      </c>
      <c r="W2513">
        <v>956219</v>
      </c>
      <c r="X2513" t="s">
        <v>10485</v>
      </c>
      <c r="Y2513">
        <v>899</v>
      </c>
      <c r="Z2513">
        <v>1873</v>
      </c>
      <c r="AA2513">
        <v>8</v>
      </c>
      <c r="AB2513">
        <v>5993.6</v>
      </c>
      <c r="AC2513">
        <f>Table1_1[[#This Row],[Price]]*Table1_1[[#This Row],[Quantity]]</f>
        <v>14984</v>
      </c>
    </row>
    <row r="2514" spans="1:29" x14ac:dyDescent="0.3">
      <c r="A2514" t="s">
        <v>28</v>
      </c>
      <c r="B2514" t="s">
        <v>29</v>
      </c>
      <c r="C2514" t="s">
        <v>91</v>
      </c>
      <c r="D2514" t="s">
        <v>291</v>
      </c>
      <c r="E2514" t="s">
        <v>32</v>
      </c>
      <c r="F2514" t="s">
        <v>57</v>
      </c>
      <c r="G2514">
        <v>62</v>
      </c>
      <c r="H2514">
        <v>407911</v>
      </c>
      <c r="I2514" t="s">
        <v>34</v>
      </c>
      <c r="J2514" s="3">
        <v>44486</v>
      </c>
      <c r="K2514">
        <v>800</v>
      </c>
      <c r="L2514" t="s">
        <v>10486</v>
      </c>
      <c r="M2514" t="s">
        <v>308</v>
      </c>
      <c r="N2514" t="s">
        <v>10487</v>
      </c>
      <c r="O2514">
        <v>6264222875</v>
      </c>
      <c r="P2514" t="s">
        <v>71</v>
      </c>
      <c r="Q2514">
        <v>16</v>
      </c>
      <c r="R2514" t="s">
        <v>40</v>
      </c>
      <c r="S2514" t="s">
        <v>63</v>
      </c>
      <c r="T2514">
        <v>18406</v>
      </c>
      <c r="U2514" s="1">
        <v>45343</v>
      </c>
      <c r="V2514" t="s">
        <v>119</v>
      </c>
      <c r="W2514">
        <v>649572</v>
      </c>
      <c r="X2514" t="s">
        <v>10488</v>
      </c>
      <c r="Y2514">
        <v>563</v>
      </c>
      <c r="Z2514">
        <v>1574</v>
      </c>
      <c r="AA2514">
        <v>3</v>
      </c>
      <c r="AB2514">
        <v>1888.8000000000002</v>
      </c>
      <c r="AC2514">
        <f>Table1_1[[#This Row],[Price]]*Table1_1[[#This Row],[Quantity]]</f>
        <v>4722</v>
      </c>
    </row>
    <row r="2515" spans="1:29" x14ac:dyDescent="0.3">
      <c r="A2515" t="s">
        <v>28</v>
      </c>
      <c r="B2515" t="s">
        <v>29</v>
      </c>
      <c r="C2515" t="s">
        <v>91</v>
      </c>
      <c r="D2515" t="s">
        <v>254</v>
      </c>
      <c r="E2515" t="s">
        <v>46</v>
      </c>
      <c r="F2515" t="s">
        <v>106</v>
      </c>
      <c r="G2515">
        <v>91</v>
      </c>
      <c r="H2515">
        <v>424574</v>
      </c>
      <c r="I2515" t="s">
        <v>34</v>
      </c>
      <c r="J2515" s="3">
        <v>45597</v>
      </c>
      <c r="K2515">
        <v>1400</v>
      </c>
      <c r="L2515" t="s">
        <v>10490</v>
      </c>
      <c r="M2515" t="s">
        <v>843</v>
      </c>
      <c r="N2515" t="s">
        <v>10491</v>
      </c>
      <c r="O2515" t="s">
        <v>10492</v>
      </c>
      <c r="P2515" t="s">
        <v>39</v>
      </c>
      <c r="Q2515">
        <v>6</v>
      </c>
      <c r="R2515" t="s">
        <v>88</v>
      </c>
      <c r="S2515" t="s">
        <v>41</v>
      </c>
      <c r="T2515">
        <v>10008</v>
      </c>
      <c r="U2515" s="1">
        <v>45551</v>
      </c>
      <c r="V2515" t="s">
        <v>180</v>
      </c>
      <c r="W2515">
        <v>959673</v>
      </c>
      <c r="X2515" t="s">
        <v>10493</v>
      </c>
      <c r="Y2515">
        <v>552</v>
      </c>
      <c r="Z2515">
        <v>1168</v>
      </c>
      <c r="AA2515">
        <v>8</v>
      </c>
      <c r="AB2515">
        <v>3737.6000000000004</v>
      </c>
      <c r="AC2515">
        <f>Table1_1[[#This Row],[Price]]*Table1_1[[#This Row],[Quantity]]</f>
        <v>9344</v>
      </c>
    </row>
    <row r="2516" spans="1:29" x14ac:dyDescent="0.3">
      <c r="A2516" t="s">
        <v>28</v>
      </c>
      <c r="B2516" t="s">
        <v>29</v>
      </c>
      <c r="C2516" t="s">
        <v>66</v>
      </c>
      <c r="D2516" t="s">
        <v>621</v>
      </c>
      <c r="E2516" t="s">
        <v>32</v>
      </c>
      <c r="F2516" t="s">
        <v>47</v>
      </c>
      <c r="G2516">
        <v>62</v>
      </c>
      <c r="H2516">
        <v>416298</v>
      </c>
      <c r="I2516" t="s">
        <v>58</v>
      </c>
      <c r="J2516" s="3">
        <v>44978</v>
      </c>
      <c r="K2516">
        <v>800</v>
      </c>
      <c r="L2516" t="s">
        <v>10495</v>
      </c>
      <c r="M2516" t="s">
        <v>1198</v>
      </c>
      <c r="N2516" t="s">
        <v>10496</v>
      </c>
      <c r="O2516" t="s">
        <v>10497</v>
      </c>
      <c r="P2516" t="s">
        <v>39</v>
      </c>
      <c r="Q2516">
        <v>9</v>
      </c>
      <c r="R2516" t="s">
        <v>40</v>
      </c>
      <c r="S2516" t="s">
        <v>63</v>
      </c>
      <c r="T2516">
        <v>57619</v>
      </c>
      <c r="U2516" s="1">
        <v>45498</v>
      </c>
      <c r="V2516" t="s">
        <v>126</v>
      </c>
      <c r="W2516">
        <v>947706</v>
      </c>
      <c r="X2516" t="s">
        <v>10498</v>
      </c>
      <c r="Y2516">
        <v>756</v>
      </c>
      <c r="Z2516">
        <v>521</v>
      </c>
      <c r="AA2516">
        <v>7</v>
      </c>
      <c r="AB2516">
        <v>1458.8000000000002</v>
      </c>
      <c r="AC2516">
        <f>Table1_1[[#This Row],[Price]]*Table1_1[[#This Row],[Quantity]]</f>
        <v>3647</v>
      </c>
    </row>
    <row r="2517" spans="1:29" x14ac:dyDescent="0.3">
      <c r="A2517" t="s">
        <v>28</v>
      </c>
      <c r="B2517" t="s">
        <v>29</v>
      </c>
      <c r="C2517" t="s">
        <v>148</v>
      </c>
      <c r="D2517" t="s">
        <v>31</v>
      </c>
      <c r="E2517" t="s">
        <v>32</v>
      </c>
      <c r="F2517" t="s">
        <v>135</v>
      </c>
      <c r="G2517">
        <v>72</v>
      </c>
      <c r="H2517">
        <v>412390</v>
      </c>
      <c r="I2517" t="s">
        <v>58</v>
      </c>
      <c r="J2517" s="3">
        <v>44645</v>
      </c>
      <c r="K2517">
        <v>800</v>
      </c>
      <c r="L2517" t="s">
        <v>10500</v>
      </c>
      <c r="M2517" t="s">
        <v>680</v>
      </c>
      <c r="N2517" t="s">
        <v>10501</v>
      </c>
      <c r="O2517" t="s">
        <v>10502</v>
      </c>
      <c r="P2517" t="s">
        <v>87</v>
      </c>
      <c r="Q2517">
        <v>6</v>
      </c>
      <c r="R2517" t="s">
        <v>88</v>
      </c>
      <c r="S2517" t="s">
        <v>41</v>
      </c>
      <c r="T2517">
        <v>76643</v>
      </c>
      <c r="U2517" s="1">
        <v>45617</v>
      </c>
      <c r="V2517" t="s">
        <v>42</v>
      </c>
      <c r="W2517">
        <v>964134</v>
      </c>
      <c r="X2517" t="s">
        <v>10503</v>
      </c>
      <c r="Y2517">
        <v>749</v>
      </c>
      <c r="Z2517">
        <v>1770</v>
      </c>
      <c r="AA2517">
        <v>8</v>
      </c>
      <c r="AB2517">
        <v>5664</v>
      </c>
      <c r="AC2517">
        <f>Table1_1[[#This Row],[Price]]*Table1_1[[#This Row],[Quantity]]</f>
        <v>14160</v>
      </c>
    </row>
    <row r="2518" spans="1:29" x14ac:dyDescent="0.3">
      <c r="A2518" t="s">
        <v>28</v>
      </c>
      <c r="B2518" t="s">
        <v>29</v>
      </c>
      <c r="C2518" t="s">
        <v>66</v>
      </c>
      <c r="D2518" t="s">
        <v>92</v>
      </c>
      <c r="E2518" t="s">
        <v>32</v>
      </c>
      <c r="F2518" t="s">
        <v>83</v>
      </c>
      <c r="G2518">
        <v>87</v>
      </c>
      <c r="H2518">
        <v>419577</v>
      </c>
      <c r="I2518" t="s">
        <v>58</v>
      </c>
      <c r="J2518" s="3">
        <v>45355</v>
      </c>
      <c r="K2518">
        <v>950</v>
      </c>
      <c r="L2518" t="s">
        <v>10504</v>
      </c>
      <c r="M2518" t="s">
        <v>591</v>
      </c>
      <c r="N2518" t="s">
        <v>10505</v>
      </c>
      <c r="O2518">
        <v>-7944</v>
      </c>
      <c r="P2518" t="s">
        <v>51</v>
      </c>
      <c r="Q2518">
        <v>16</v>
      </c>
      <c r="R2518" t="s">
        <v>88</v>
      </c>
      <c r="S2518" t="s">
        <v>79</v>
      </c>
      <c r="T2518">
        <v>16214</v>
      </c>
      <c r="U2518" s="1">
        <v>45473</v>
      </c>
      <c r="V2518" t="s">
        <v>52</v>
      </c>
      <c r="W2518">
        <v>588723</v>
      </c>
      <c r="X2518" t="s">
        <v>10506</v>
      </c>
      <c r="Y2518">
        <v>219</v>
      </c>
      <c r="Z2518">
        <v>1985</v>
      </c>
      <c r="AA2518">
        <v>7</v>
      </c>
      <c r="AB2518">
        <v>5558</v>
      </c>
      <c r="AC2518">
        <f>Table1_1[[#This Row],[Price]]*Table1_1[[#This Row],[Quantity]]</f>
        <v>13895</v>
      </c>
    </row>
    <row r="2519" spans="1:29" x14ac:dyDescent="0.3">
      <c r="A2519" t="s">
        <v>28</v>
      </c>
      <c r="B2519" t="s">
        <v>29</v>
      </c>
      <c r="C2519" t="s">
        <v>44</v>
      </c>
      <c r="D2519" t="s">
        <v>31</v>
      </c>
      <c r="E2519" t="s">
        <v>56</v>
      </c>
      <c r="F2519" t="s">
        <v>33</v>
      </c>
      <c r="G2519">
        <v>79</v>
      </c>
      <c r="H2519">
        <v>420112</v>
      </c>
      <c r="I2519" t="s">
        <v>34</v>
      </c>
      <c r="J2519" s="3">
        <v>43855</v>
      </c>
      <c r="K2519">
        <v>1400</v>
      </c>
      <c r="L2519" t="s">
        <v>10507</v>
      </c>
      <c r="M2519" t="s">
        <v>1017</v>
      </c>
      <c r="N2519" t="s">
        <v>10508</v>
      </c>
      <c r="O2519" t="s">
        <v>10509</v>
      </c>
      <c r="P2519" t="s">
        <v>39</v>
      </c>
      <c r="Q2519">
        <v>15</v>
      </c>
      <c r="R2519" t="s">
        <v>40</v>
      </c>
      <c r="S2519" t="s">
        <v>79</v>
      </c>
      <c r="T2519">
        <v>32432</v>
      </c>
      <c r="U2519" s="1">
        <v>45406</v>
      </c>
      <c r="V2519" t="s">
        <v>80</v>
      </c>
      <c r="W2519">
        <v>613139</v>
      </c>
      <c r="X2519" t="s">
        <v>10510</v>
      </c>
      <c r="Y2519">
        <v>645</v>
      </c>
      <c r="Z2519">
        <v>2038</v>
      </c>
      <c r="AA2519">
        <v>2</v>
      </c>
      <c r="AB2519">
        <v>1630.4</v>
      </c>
      <c r="AC2519">
        <f>Table1_1[[#This Row],[Price]]*Table1_1[[#This Row],[Quantity]]</f>
        <v>4076</v>
      </c>
    </row>
    <row r="2520" spans="1:29" x14ac:dyDescent="0.3">
      <c r="A2520" t="s">
        <v>28</v>
      </c>
      <c r="B2520" t="s">
        <v>29</v>
      </c>
      <c r="C2520" t="s">
        <v>193</v>
      </c>
      <c r="D2520" t="s">
        <v>524</v>
      </c>
      <c r="E2520" t="s">
        <v>46</v>
      </c>
      <c r="F2520" t="s">
        <v>150</v>
      </c>
      <c r="G2520">
        <v>14</v>
      </c>
      <c r="H2520">
        <v>411959</v>
      </c>
      <c r="I2520" t="s">
        <v>34</v>
      </c>
      <c r="J2520" s="3">
        <v>44530</v>
      </c>
      <c r="K2520">
        <v>1200</v>
      </c>
      <c r="L2520" t="s">
        <v>10511</v>
      </c>
      <c r="M2520" t="s">
        <v>1366</v>
      </c>
      <c r="N2520" t="s">
        <v>10512</v>
      </c>
      <c r="O2520" t="s">
        <v>10513</v>
      </c>
      <c r="P2520" t="s">
        <v>39</v>
      </c>
      <c r="Q2520">
        <v>5</v>
      </c>
      <c r="R2520" t="s">
        <v>40</v>
      </c>
      <c r="S2520" t="s">
        <v>118</v>
      </c>
      <c r="T2520">
        <v>71520</v>
      </c>
      <c r="U2520" s="1">
        <v>45372</v>
      </c>
      <c r="V2520" t="s">
        <v>72</v>
      </c>
      <c r="W2520">
        <v>892392</v>
      </c>
      <c r="X2520" t="s">
        <v>10514</v>
      </c>
      <c r="Y2520">
        <v>309</v>
      </c>
      <c r="Z2520">
        <v>1588</v>
      </c>
      <c r="AA2520">
        <v>7</v>
      </c>
      <c r="AB2520">
        <v>4446.4000000000015</v>
      </c>
      <c r="AC2520">
        <f>Table1_1[[#This Row],[Price]]*Table1_1[[#This Row],[Quantity]]</f>
        <v>11116</v>
      </c>
    </row>
    <row r="2521" spans="1:29" x14ac:dyDescent="0.3">
      <c r="A2521" t="s">
        <v>28</v>
      </c>
      <c r="B2521" t="s">
        <v>29</v>
      </c>
      <c r="C2521" t="s">
        <v>66</v>
      </c>
      <c r="D2521" t="s">
        <v>220</v>
      </c>
      <c r="E2521" t="s">
        <v>32</v>
      </c>
      <c r="F2521" t="s">
        <v>150</v>
      </c>
      <c r="G2521">
        <v>100</v>
      </c>
      <c r="H2521">
        <v>417281</v>
      </c>
      <c r="I2521" t="s">
        <v>34</v>
      </c>
      <c r="J2521" s="3">
        <v>44520</v>
      </c>
      <c r="K2521">
        <v>1100</v>
      </c>
      <c r="L2521" t="s">
        <v>10516</v>
      </c>
      <c r="M2521" t="s">
        <v>195</v>
      </c>
      <c r="N2521" t="s">
        <v>10517</v>
      </c>
      <c r="O2521">
        <v>3485687581</v>
      </c>
      <c r="P2521" t="s">
        <v>87</v>
      </c>
      <c r="Q2521">
        <v>14</v>
      </c>
      <c r="R2521" t="s">
        <v>88</v>
      </c>
      <c r="S2521" t="s">
        <v>41</v>
      </c>
      <c r="T2521">
        <v>81030</v>
      </c>
      <c r="U2521" s="1">
        <v>45393</v>
      </c>
      <c r="V2521" t="s">
        <v>80</v>
      </c>
      <c r="W2521">
        <v>301455</v>
      </c>
      <c r="X2521" t="s">
        <v>10518</v>
      </c>
      <c r="Y2521">
        <v>461</v>
      </c>
      <c r="Z2521">
        <v>1503</v>
      </c>
      <c r="AA2521">
        <v>8</v>
      </c>
      <c r="AB2521">
        <v>4809.6000000000004</v>
      </c>
      <c r="AC2521">
        <f>Table1_1[[#This Row],[Price]]*Table1_1[[#This Row],[Quantity]]</f>
        <v>12024</v>
      </c>
    </row>
    <row r="2522" spans="1:29" x14ac:dyDescent="0.3">
      <c r="A2522" t="s">
        <v>28</v>
      </c>
      <c r="B2522" t="s">
        <v>29</v>
      </c>
      <c r="C2522" t="s">
        <v>44</v>
      </c>
      <c r="D2522" t="s">
        <v>267</v>
      </c>
      <c r="E2522" t="s">
        <v>56</v>
      </c>
      <c r="F2522" t="s">
        <v>355</v>
      </c>
      <c r="G2522">
        <v>2</v>
      </c>
      <c r="H2522">
        <v>402938</v>
      </c>
      <c r="I2522" t="s">
        <v>34</v>
      </c>
      <c r="J2522" s="3">
        <v>43892</v>
      </c>
      <c r="K2522">
        <v>1200</v>
      </c>
      <c r="L2522" t="s">
        <v>10519</v>
      </c>
      <c r="M2522" t="s">
        <v>2124</v>
      </c>
      <c r="N2522" t="s">
        <v>10520</v>
      </c>
      <c r="O2522" t="s">
        <v>10521</v>
      </c>
      <c r="P2522" t="s">
        <v>87</v>
      </c>
      <c r="Q2522">
        <v>14</v>
      </c>
      <c r="R2522" t="s">
        <v>40</v>
      </c>
      <c r="S2522" t="s">
        <v>118</v>
      </c>
      <c r="T2522">
        <v>49110</v>
      </c>
      <c r="U2522" s="1">
        <v>45581</v>
      </c>
      <c r="V2522" t="s">
        <v>155</v>
      </c>
      <c r="W2522">
        <v>123283</v>
      </c>
      <c r="X2522" t="s">
        <v>10522</v>
      </c>
      <c r="Y2522">
        <v>547</v>
      </c>
      <c r="Z2522">
        <v>771</v>
      </c>
      <c r="AA2522">
        <v>5</v>
      </c>
      <c r="AB2522">
        <v>1542</v>
      </c>
      <c r="AC2522">
        <f>Table1_1[[#This Row],[Price]]*Table1_1[[#This Row],[Quantity]]</f>
        <v>3855</v>
      </c>
    </row>
    <row r="2523" spans="1:29" x14ac:dyDescent="0.3">
      <c r="A2523" t="s">
        <v>28</v>
      </c>
      <c r="B2523" t="s">
        <v>29</v>
      </c>
      <c r="C2523" t="s">
        <v>91</v>
      </c>
      <c r="D2523" t="s">
        <v>411</v>
      </c>
      <c r="E2523" t="s">
        <v>56</v>
      </c>
      <c r="F2523" t="s">
        <v>150</v>
      </c>
      <c r="G2523">
        <v>23</v>
      </c>
      <c r="H2523">
        <v>427912</v>
      </c>
      <c r="I2523" t="s">
        <v>34</v>
      </c>
      <c r="J2523" s="3">
        <v>44796</v>
      </c>
      <c r="K2523">
        <v>1200</v>
      </c>
      <c r="L2523" t="s">
        <v>10523</v>
      </c>
      <c r="M2523" t="s">
        <v>60</v>
      </c>
      <c r="N2523" t="s">
        <v>10524</v>
      </c>
      <c r="O2523" t="s">
        <v>10525</v>
      </c>
      <c r="P2523" t="s">
        <v>39</v>
      </c>
      <c r="Q2523">
        <v>12</v>
      </c>
      <c r="R2523" t="s">
        <v>40</v>
      </c>
      <c r="S2523" t="s">
        <v>118</v>
      </c>
      <c r="T2523">
        <v>38464</v>
      </c>
      <c r="U2523" s="1">
        <v>45427</v>
      </c>
      <c r="V2523" t="s">
        <v>140</v>
      </c>
      <c r="W2523">
        <v>526129</v>
      </c>
      <c r="X2523" t="s">
        <v>10526</v>
      </c>
      <c r="Y2523">
        <v>613</v>
      </c>
      <c r="Z2523">
        <v>2673</v>
      </c>
      <c r="AA2523">
        <v>1</v>
      </c>
      <c r="AB2523">
        <v>1069.2</v>
      </c>
      <c r="AC2523">
        <f>Table1_1[[#This Row],[Price]]*Table1_1[[#This Row],[Quantity]]</f>
        <v>2673</v>
      </c>
    </row>
    <row r="2524" spans="1:29" x14ac:dyDescent="0.3">
      <c r="A2524" t="s">
        <v>28</v>
      </c>
      <c r="B2524" t="s">
        <v>29</v>
      </c>
      <c r="C2524" t="s">
        <v>54</v>
      </c>
      <c r="D2524" t="s">
        <v>274</v>
      </c>
      <c r="E2524" t="s">
        <v>32</v>
      </c>
      <c r="F2524" t="s">
        <v>150</v>
      </c>
      <c r="G2524">
        <v>75</v>
      </c>
      <c r="H2524">
        <v>414233</v>
      </c>
      <c r="I2524" t="s">
        <v>58</v>
      </c>
      <c r="J2524" s="3">
        <v>44507</v>
      </c>
      <c r="K2524">
        <v>1200</v>
      </c>
      <c r="L2524" t="s">
        <v>10527</v>
      </c>
      <c r="M2524" t="s">
        <v>818</v>
      </c>
      <c r="N2524" t="s">
        <v>10528</v>
      </c>
      <c r="O2524" t="s">
        <v>10529</v>
      </c>
      <c r="P2524" t="s">
        <v>87</v>
      </c>
      <c r="Q2524">
        <v>20</v>
      </c>
      <c r="R2524" t="s">
        <v>40</v>
      </c>
      <c r="S2524" t="s">
        <v>41</v>
      </c>
      <c r="T2524">
        <v>75087</v>
      </c>
      <c r="U2524" s="1">
        <v>45307</v>
      </c>
      <c r="V2524" t="s">
        <v>111</v>
      </c>
      <c r="W2524">
        <v>936827</v>
      </c>
      <c r="X2524" t="s">
        <v>10530</v>
      </c>
      <c r="Y2524">
        <v>476</v>
      </c>
      <c r="Z2524">
        <v>2632</v>
      </c>
      <c r="AA2524">
        <v>8</v>
      </c>
      <c r="AB2524">
        <v>8422.4</v>
      </c>
      <c r="AC2524">
        <f>Table1_1[[#This Row],[Price]]*Table1_1[[#This Row],[Quantity]]</f>
        <v>21056</v>
      </c>
    </row>
    <row r="2525" spans="1:29" x14ac:dyDescent="0.3">
      <c r="A2525" t="s">
        <v>28</v>
      </c>
      <c r="B2525" t="s">
        <v>29</v>
      </c>
      <c r="C2525" t="s">
        <v>193</v>
      </c>
      <c r="D2525" t="s">
        <v>142</v>
      </c>
      <c r="E2525" t="s">
        <v>56</v>
      </c>
      <c r="F2525" t="s">
        <v>175</v>
      </c>
      <c r="G2525">
        <v>55</v>
      </c>
      <c r="H2525">
        <v>431355</v>
      </c>
      <c r="I2525" t="s">
        <v>58</v>
      </c>
      <c r="J2525" s="3">
        <v>45009</v>
      </c>
      <c r="K2525">
        <v>1300</v>
      </c>
      <c r="L2525" t="s">
        <v>10531</v>
      </c>
      <c r="M2525" t="s">
        <v>680</v>
      </c>
      <c r="N2525" t="s">
        <v>10532</v>
      </c>
      <c r="O2525" t="s">
        <v>10533</v>
      </c>
      <c r="P2525" t="s">
        <v>51</v>
      </c>
      <c r="Q2525">
        <v>7</v>
      </c>
      <c r="R2525" t="s">
        <v>40</v>
      </c>
      <c r="S2525" t="s">
        <v>63</v>
      </c>
      <c r="T2525">
        <v>93800</v>
      </c>
      <c r="U2525" s="1">
        <v>45419</v>
      </c>
      <c r="V2525" t="s">
        <v>140</v>
      </c>
      <c r="W2525">
        <v>849643</v>
      </c>
      <c r="X2525" t="s">
        <v>10534</v>
      </c>
      <c r="Y2525">
        <v>985</v>
      </c>
      <c r="Z2525">
        <v>718</v>
      </c>
      <c r="AA2525">
        <v>4</v>
      </c>
      <c r="AB2525">
        <v>1148.8</v>
      </c>
      <c r="AC2525">
        <f>Table1_1[[#This Row],[Price]]*Table1_1[[#This Row],[Quantity]]</f>
        <v>2872</v>
      </c>
    </row>
    <row r="2526" spans="1:29" x14ac:dyDescent="0.3">
      <c r="A2526" t="s">
        <v>28</v>
      </c>
      <c r="B2526" t="s">
        <v>29</v>
      </c>
      <c r="C2526" t="s">
        <v>54</v>
      </c>
      <c r="D2526" t="s">
        <v>92</v>
      </c>
      <c r="E2526" t="s">
        <v>56</v>
      </c>
      <c r="F2526" t="s">
        <v>99</v>
      </c>
      <c r="G2526">
        <v>55</v>
      </c>
      <c r="H2526">
        <v>405036</v>
      </c>
      <c r="I2526" t="s">
        <v>58</v>
      </c>
      <c r="J2526" s="3">
        <v>45291</v>
      </c>
      <c r="K2526">
        <v>1400</v>
      </c>
      <c r="L2526" t="s">
        <v>10535</v>
      </c>
      <c r="M2526" t="s">
        <v>2054</v>
      </c>
      <c r="N2526" t="s">
        <v>10536</v>
      </c>
      <c r="O2526" t="s">
        <v>10537</v>
      </c>
      <c r="P2526" t="s">
        <v>39</v>
      </c>
      <c r="Q2526">
        <v>4</v>
      </c>
      <c r="R2526" t="s">
        <v>40</v>
      </c>
      <c r="S2526" t="s">
        <v>118</v>
      </c>
      <c r="T2526">
        <v>60212</v>
      </c>
      <c r="U2526" s="1">
        <v>45342</v>
      </c>
      <c r="V2526" t="s">
        <v>119</v>
      </c>
      <c r="W2526">
        <v>396359</v>
      </c>
      <c r="X2526" t="s">
        <v>10538</v>
      </c>
      <c r="Y2526">
        <v>546</v>
      </c>
      <c r="Z2526">
        <v>2951</v>
      </c>
      <c r="AA2526">
        <v>7</v>
      </c>
      <c r="AB2526">
        <v>8262.8000000000011</v>
      </c>
      <c r="AC2526">
        <f>Table1_1[[#This Row],[Price]]*Table1_1[[#This Row],[Quantity]]</f>
        <v>20657</v>
      </c>
    </row>
    <row r="2527" spans="1:29" x14ac:dyDescent="0.3">
      <c r="A2527" t="s">
        <v>28</v>
      </c>
      <c r="B2527" t="s">
        <v>29</v>
      </c>
      <c r="C2527" t="s">
        <v>44</v>
      </c>
      <c r="D2527" t="s">
        <v>98</v>
      </c>
      <c r="E2527" t="s">
        <v>46</v>
      </c>
      <c r="F2527" t="s">
        <v>99</v>
      </c>
      <c r="G2527">
        <v>30</v>
      </c>
      <c r="H2527">
        <v>428636</v>
      </c>
      <c r="I2527" t="s">
        <v>34</v>
      </c>
      <c r="J2527" s="3">
        <v>44926</v>
      </c>
      <c r="K2527">
        <v>950</v>
      </c>
      <c r="L2527" t="s">
        <v>10540</v>
      </c>
      <c r="M2527" t="s">
        <v>747</v>
      </c>
      <c r="N2527" t="s">
        <v>10541</v>
      </c>
      <c r="O2527" t="s">
        <v>10542</v>
      </c>
      <c r="P2527" t="s">
        <v>39</v>
      </c>
      <c r="Q2527">
        <v>15</v>
      </c>
      <c r="R2527" t="s">
        <v>40</v>
      </c>
      <c r="S2527" t="s">
        <v>118</v>
      </c>
      <c r="T2527">
        <v>64515</v>
      </c>
      <c r="U2527" s="1">
        <v>45336</v>
      </c>
      <c r="V2527" t="s">
        <v>119</v>
      </c>
      <c r="W2527">
        <v>378412</v>
      </c>
      <c r="X2527" t="s">
        <v>10543</v>
      </c>
      <c r="Y2527">
        <v>363</v>
      </c>
      <c r="Z2527">
        <v>1380</v>
      </c>
      <c r="AA2527">
        <v>8</v>
      </c>
      <c r="AB2527">
        <v>4416</v>
      </c>
      <c r="AC2527">
        <f>Table1_1[[#This Row],[Price]]*Table1_1[[#This Row],[Quantity]]</f>
        <v>11040</v>
      </c>
    </row>
    <row r="2528" spans="1:29" x14ac:dyDescent="0.3">
      <c r="A2528" t="s">
        <v>28</v>
      </c>
      <c r="B2528" t="s">
        <v>29</v>
      </c>
      <c r="C2528" t="s">
        <v>66</v>
      </c>
      <c r="D2528" t="s">
        <v>621</v>
      </c>
      <c r="E2528" t="s">
        <v>46</v>
      </c>
      <c r="F2528" t="s">
        <v>83</v>
      </c>
      <c r="G2528">
        <v>67</v>
      </c>
      <c r="H2528">
        <v>438803</v>
      </c>
      <c r="I2528" t="s">
        <v>58</v>
      </c>
      <c r="J2528" s="3">
        <v>44233</v>
      </c>
      <c r="K2528">
        <v>1200</v>
      </c>
      <c r="L2528" t="s">
        <v>10544</v>
      </c>
      <c r="M2528" t="s">
        <v>731</v>
      </c>
      <c r="N2528" t="s">
        <v>10545</v>
      </c>
      <c r="O2528" t="s">
        <v>10546</v>
      </c>
      <c r="P2528" t="s">
        <v>71</v>
      </c>
      <c r="Q2528">
        <v>18</v>
      </c>
      <c r="R2528" t="s">
        <v>40</v>
      </c>
      <c r="S2528" t="s">
        <v>79</v>
      </c>
      <c r="T2528">
        <v>88509</v>
      </c>
      <c r="U2528" s="1">
        <v>45567</v>
      </c>
      <c r="V2528" t="s">
        <v>155</v>
      </c>
      <c r="W2528">
        <v>558972</v>
      </c>
      <c r="X2528" t="s">
        <v>10547</v>
      </c>
      <c r="Y2528">
        <v>758</v>
      </c>
      <c r="Z2528">
        <v>1408</v>
      </c>
      <c r="AA2528">
        <v>2</v>
      </c>
      <c r="AB2528">
        <v>1126.4000000000001</v>
      </c>
      <c r="AC2528">
        <f>Table1_1[[#This Row],[Price]]*Table1_1[[#This Row],[Quantity]]</f>
        <v>2816</v>
      </c>
    </row>
    <row r="2529" spans="1:29" x14ac:dyDescent="0.3">
      <c r="A2529" t="s">
        <v>28</v>
      </c>
      <c r="B2529" t="s">
        <v>29</v>
      </c>
      <c r="C2529" t="s">
        <v>193</v>
      </c>
      <c r="D2529" t="s">
        <v>621</v>
      </c>
      <c r="E2529" t="s">
        <v>56</v>
      </c>
      <c r="F2529" t="s">
        <v>355</v>
      </c>
      <c r="G2529">
        <v>29</v>
      </c>
      <c r="H2529">
        <v>438352</v>
      </c>
      <c r="I2529" t="s">
        <v>58</v>
      </c>
      <c r="J2529" s="3">
        <v>44422</v>
      </c>
      <c r="K2529">
        <v>1200</v>
      </c>
      <c r="L2529" t="s">
        <v>10548</v>
      </c>
      <c r="M2529" t="s">
        <v>211</v>
      </c>
      <c r="N2529" t="s">
        <v>10549</v>
      </c>
      <c r="O2529" t="s">
        <v>10550</v>
      </c>
      <c r="P2529" t="s">
        <v>39</v>
      </c>
      <c r="Q2529">
        <v>16</v>
      </c>
      <c r="R2529" t="s">
        <v>88</v>
      </c>
      <c r="S2529" t="s">
        <v>79</v>
      </c>
      <c r="T2529">
        <v>46767</v>
      </c>
      <c r="U2529" s="1">
        <v>45318</v>
      </c>
      <c r="V2529" t="s">
        <v>111</v>
      </c>
      <c r="W2529">
        <v>612158</v>
      </c>
      <c r="X2529" t="s">
        <v>10551</v>
      </c>
      <c r="Y2529">
        <v>466</v>
      </c>
      <c r="Z2529">
        <v>1182</v>
      </c>
      <c r="AA2529">
        <v>5</v>
      </c>
      <c r="AB2529">
        <v>2364</v>
      </c>
      <c r="AC2529">
        <f>Table1_1[[#This Row],[Price]]*Table1_1[[#This Row],[Quantity]]</f>
        <v>5910</v>
      </c>
    </row>
    <row r="2530" spans="1:29" x14ac:dyDescent="0.3">
      <c r="A2530" t="s">
        <v>28</v>
      </c>
      <c r="B2530" t="s">
        <v>29</v>
      </c>
      <c r="C2530" t="s">
        <v>54</v>
      </c>
      <c r="D2530" t="s">
        <v>349</v>
      </c>
      <c r="E2530" t="s">
        <v>46</v>
      </c>
      <c r="F2530" t="s">
        <v>47</v>
      </c>
      <c r="G2530">
        <v>98</v>
      </c>
      <c r="H2530">
        <v>433305</v>
      </c>
      <c r="I2530" t="s">
        <v>34</v>
      </c>
      <c r="J2530" s="3">
        <v>44275</v>
      </c>
      <c r="K2530">
        <v>950</v>
      </c>
      <c r="L2530" t="s">
        <v>10552</v>
      </c>
      <c r="M2530" t="s">
        <v>282</v>
      </c>
      <c r="N2530" t="s">
        <v>10553</v>
      </c>
      <c r="O2530" t="s">
        <v>10554</v>
      </c>
      <c r="P2530" t="s">
        <v>87</v>
      </c>
      <c r="Q2530">
        <v>8</v>
      </c>
      <c r="R2530" t="s">
        <v>40</v>
      </c>
      <c r="S2530" t="s">
        <v>41</v>
      </c>
      <c r="T2530">
        <v>85373</v>
      </c>
      <c r="U2530" s="1">
        <v>45530</v>
      </c>
      <c r="V2530" t="s">
        <v>64</v>
      </c>
      <c r="W2530">
        <v>714551</v>
      </c>
      <c r="X2530" t="s">
        <v>10555</v>
      </c>
      <c r="Y2530">
        <v>423</v>
      </c>
      <c r="Z2530">
        <v>1845</v>
      </c>
      <c r="AA2530">
        <v>2</v>
      </c>
      <c r="AB2530">
        <v>1476</v>
      </c>
      <c r="AC2530">
        <f>Table1_1[[#This Row],[Price]]*Table1_1[[#This Row],[Quantity]]</f>
        <v>3690</v>
      </c>
    </row>
    <row r="2531" spans="1:29" x14ac:dyDescent="0.3">
      <c r="A2531" t="s">
        <v>28</v>
      </c>
      <c r="B2531" t="s">
        <v>29</v>
      </c>
      <c r="C2531" t="s">
        <v>148</v>
      </c>
      <c r="D2531" t="s">
        <v>55</v>
      </c>
      <c r="E2531" t="s">
        <v>46</v>
      </c>
      <c r="F2531" t="s">
        <v>33</v>
      </c>
      <c r="G2531">
        <v>44</v>
      </c>
      <c r="H2531">
        <v>406159</v>
      </c>
      <c r="I2531" t="s">
        <v>58</v>
      </c>
      <c r="J2531" s="3">
        <v>44172</v>
      </c>
      <c r="K2531">
        <v>1300</v>
      </c>
      <c r="L2531" t="s">
        <v>10556</v>
      </c>
      <c r="M2531" t="s">
        <v>2124</v>
      </c>
      <c r="N2531" t="s">
        <v>10557</v>
      </c>
      <c r="O2531" t="s">
        <v>10558</v>
      </c>
      <c r="P2531" t="s">
        <v>39</v>
      </c>
      <c r="Q2531">
        <v>17</v>
      </c>
      <c r="R2531" t="s">
        <v>40</v>
      </c>
      <c r="S2531" t="s">
        <v>41</v>
      </c>
      <c r="T2531">
        <v>49045</v>
      </c>
      <c r="U2531" s="1">
        <v>45374</v>
      </c>
      <c r="V2531" t="s">
        <v>72</v>
      </c>
      <c r="W2531">
        <v>227182</v>
      </c>
      <c r="X2531" t="s">
        <v>10559</v>
      </c>
      <c r="Y2531">
        <v>758</v>
      </c>
      <c r="Z2531">
        <v>1411</v>
      </c>
      <c r="AA2531">
        <v>5</v>
      </c>
      <c r="AB2531">
        <v>2822</v>
      </c>
      <c r="AC2531">
        <f>Table1_1[[#This Row],[Price]]*Table1_1[[#This Row],[Quantity]]</f>
        <v>7055</v>
      </c>
    </row>
    <row r="2532" spans="1:29" x14ac:dyDescent="0.3">
      <c r="A2532" t="s">
        <v>28</v>
      </c>
      <c r="B2532" t="s">
        <v>29</v>
      </c>
      <c r="C2532" t="s">
        <v>54</v>
      </c>
      <c r="D2532" t="s">
        <v>149</v>
      </c>
      <c r="E2532" t="s">
        <v>46</v>
      </c>
      <c r="F2532" t="s">
        <v>135</v>
      </c>
      <c r="G2532">
        <v>46</v>
      </c>
      <c r="H2532">
        <v>426935</v>
      </c>
      <c r="I2532" t="s">
        <v>58</v>
      </c>
      <c r="J2532" s="3">
        <v>43838</v>
      </c>
      <c r="K2532">
        <v>800</v>
      </c>
      <c r="L2532" t="s">
        <v>10560</v>
      </c>
      <c r="M2532" t="s">
        <v>276</v>
      </c>
      <c r="N2532" t="s">
        <v>10561</v>
      </c>
      <c r="O2532" t="s">
        <v>10562</v>
      </c>
      <c r="P2532" t="s">
        <v>87</v>
      </c>
      <c r="Q2532">
        <v>9</v>
      </c>
      <c r="R2532" t="s">
        <v>40</v>
      </c>
      <c r="S2532" t="s">
        <v>118</v>
      </c>
      <c r="T2532">
        <v>36466</v>
      </c>
      <c r="U2532" s="1">
        <v>45435</v>
      </c>
      <c r="V2532" t="s">
        <v>140</v>
      </c>
      <c r="W2532">
        <v>334697</v>
      </c>
      <c r="X2532" t="s">
        <v>1614</v>
      </c>
      <c r="Y2532">
        <v>574</v>
      </c>
      <c r="Z2532">
        <v>2250</v>
      </c>
      <c r="AA2532">
        <v>3</v>
      </c>
      <c r="AB2532">
        <v>2700</v>
      </c>
      <c r="AC2532">
        <f>Table1_1[[#This Row],[Price]]*Table1_1[[#This Row],[Quantity]]</f>
        <v>6750</v>
      </c>
    </row>
    <row r="2533" spans="1:29" x14ac:dyDescent="0.3">
      <c r="A2533" t="s">
        <v>28</v>
      </c>
      <c r="B2533" t="s">
        <v>29</v>
      </c>
      <c r="C2533" t="s">
        <v>91</v>
      </c>
      <c r="D2533" t="s">
        <v>134</v>
      </c>
      <c r="E2533" t="s">
        <v>46</v>
      </c>
      <c r="F2533" t="s">
        <v>135</v>
      </c>
      <c r="G2533">
        <v>24</v>
      </c>
      <c r="H2533">
        <v>419105</v>
      </c>
      <c r="I2533" t="s">
        <v>34</v>
      </c>
      <c r="J2533" s="3">
        <v>45191</v>
      </c>
      <c r="K2533">
        <v>1300</v>
      </c>
      <c r="L2533" t="s">
        <v>10563</v>
      </c>
      <c r="M2533" t="s">
        <v>345</v>
      </c>
      <c r="N2533" t="s">
        <v>10564</v>
      </c>
      <c r="O2533" t="s">
        <v>10565</v>
      </c>
      <c r="P2533" t="s">
        <v>39</v>
      </c>
      <c r="Q2533">
        <v>4</v>
      </c>
      <c r="R2533" t="s">
        <v>40</v>
      </c>
      <c r="S2533" t="s">
        <v>79</v>
      </c>
      <c r="T2533">
        <v>74973</v>
      </c>
      <c r="U2533" s="1">
        <v>45512</v>
      </c>
      <c r="V2533" t="s">
        <v>64</v>
      </c>
      <c r="W2533">
        <v>728304</v>
      </c>
      <c r="X2533" t="s">
        <v>1256</v>
      </c>
      <c r="Y2533">
        <v>613</v>
      </c>
      <c r="Z2533">
        <v>1265</v>
      </c>
      <c r="AA2533">
        <v>4</v>
      </c>
      <c r="AB2533">
        <v>2024</v>
      </c>
      <c r="AC2533">
        <f>Table1_1[[#This Row],[Price]]*Table1_1[[#This Row],[Quantity]]</f>
        <v>5060</v>
      </c>
    </row>
    <row r="2534" spans="1:29" x14ac:dyDescent="0.3">
      <c r="A2534" t="s">
        <v>28</v>
      </c>
      <c r="B2534" t="s">
        <v>29</v>
      </c>
      <c r="C2534" t="s">
        <v>30</v>
      </c>
      <c r="D2534" t="s">
        <v>98</v>
      </c>
      <c r="E2534" t="s">
        <v>56</v>
      </c>
      <c r="F2534" t="s">
        <v>355</v>
      </c>
      <c r="G2534">
        <v>14</v>
      </c>
      <c r="H2534">
        <v>417989</v>
      </c>
      <c r="I2534" t="s">
        <v>58</v>
      </c>
      <c r="J2534" s="3">
        <v>45176</v>
      </c>
      <c r="K2534">
        <v>1100</v>
      </c>
      <c r="L2534" t="s">
        <v>10566</v>
      </c>
      <c r="M2534" t="s">
        <v>1147</v>
      </c>
      <c r="N2534" t="s">
        <v>10567</v>
      </c>
      <c r="O2534" t="s">
        <v>10568</v>
      </c>
      <c r="P2534" t="s">
        <v>71</v>
      </c>
      <c r="Q2534">
        <v>6</v>
      </c>
      <c r="R2534" t="s">
        <v>40</v>
      </c>
      <c r="S2534" t="s">
        <v>79</v>
      </c>
      <c r="T2534">
        <v>86417</v>
      </c>
      <c r="U2534" s="1">
        <v>45437</v>
      </c>
      <c r="V2534" t="s">
        <v>140</v>
      </c>
      <c r="W2534">
        <v>704371</v>
      </c>
      <c r="X2534" t="s">
        <v>10569</v>
      </c>
      <c r="Y2534">
        <v>755</v>
      </c>
      <c r="Z2534">
        <v>2667</v>
      </c>
      <c r="AA2534">
        <v>3</v>
      </c>
      <c r="AB2534">
        <v>3200.4</v>
      </c>
      <c r="AC2534">
        <f>Table1_1[[#This Row],[Price]]*Table1_1[[#This Row],[Quantity]]</f>
        <v>8001</v>
      </c>
    </row>
    <row r="2535" spans="1:29" x14ac:dyDescent="0.3">
      <c r="A2535" t="s">
        <v>28</v>
      </c>
      <c r="B2535" t="s">
        <v>29</v>
      </c>
      <c r="C2535" t="s">
        <v>91</v>
      </c>
      <c r="D2535" t="s">
        <v>524</v>
      </c>
      <c r="E2535" t="s">
        <v>32</v>
      </c>
      <c r="F2535" t="s">
        <v>33</v>
      </c>
      <c r="G2535">
        <v>15</v>
      </c>
      <c r="H2535">
        <v>404014</v>
      </c>
      <c r="I2535" t="s">
        <v>58</v>
      </c>
      <c r="J2535" s="3">
        <v>44899</v>
      </c>
      <c r="K2535">
        <v>1300</v>
      </c>
      <c r="L2535" t="s">
        <v>10570</v>
      </c>
      <c r="M2535" t="s">
        <v>115</v>
      </c>
      <c r="N2535" t="s">
        <v>10571</v>
      </c>
      <c r="O2535" t="s">
        <v>10572</v>
      </c>
      <c r="P2535" t="s">
        <v>39</v>
      </c>
      <c r="Q2535">
        <v>5</v>
      </c>
      <c r="R2535" t="s">
        <v>40</v>
      </c>
      <c r="S2535" t="s">
        <v>79</v>
      </c>
      <c r="T2535">
        <v>44085</v>
      </c>
      <c r="U2535" s="1">
        <v>45389</v>
      </c>
      <c r="V2535" t="s">
        <v>80</v>
      </c>
      <c r="W2535">
        <v>883212</v>
      </c>
      <c r="X2535" t="s">
        <v>10573</v>
      </c>
      <c r="Y2535">
        <v>728</v>
      </c>
      <c r="Z2535">
        <v>937</v>
      </c>
      <c r="AA2535">
        <v>7</v>
      </c>
      <c r="AB2535">
        <v>2623.6000000000004</v>
      </c>
      <c r="AC2535">
        <f>Table1_1[[#This Row],[Price]]*Table1_1[[#This Row],[Quantity]]</f>
        <v>6559</v>
      </c>
    </row>
    <row r="2536" spans="1:29" x14ac:dyDescent="0.3">
      <c r="A2536" t="s">
        <v>28</v>
      </c>
      <c r="B2536" t="s">
        <v>29</v>
      </c>
      <c r="C2536" t="s">
        <v>54</v>
      </c>
      <c r="D2536" t="s">
        <v>182</v>
      </c>
      <c r="E2536" t="s">
        <v>56</v>
      </c>
      <c r="F2536" t="s">
        <v>175</v>
      </c>
      <c r="G2536">
        <v>70</v>
      </c>
      <c r="H2536">
        <v>436452</v>
      </c>
      <c r="I2536" t="s">
        <v>58</v>
      </c>
      <c r="J2536" s="3">
        <v>44834</v>
      </c>
      <c r="K2536">
        <v>1100</v>
      </c>
      <c r="L2536" t="s">
        <v>10575</v>
      </c>
      <c r="M2536" t="s">
        <v>287</v>
      </c>
      <c r="N2536" t="s">
        <v>10576</v>
      </c>
      <c r="O2536" t="s">
        <v>10577</v>
      </c>
      <c r="P2536" t="s">
        <v>51</v>
      </c>
      <c r="Q2536">
        <v>3</v>
      </c>
      <c r="R2536" t="s">
        <v>88</v>
      </c>
      <c r="S2536" t="s">
        <v>79</v>
      </c>
      <c r="T2536">
        <v>20977</v>
      </c>
      <c r="U2536" s="1">
        <v>45406</v>
      </c>
      <c r="V2536" t="s">
        <v>80</v>
      </c>
      <c r="W2536">
        <v>435693</v>
      </c>
      <c r="X2536" t="s">
        <v>10578</v>
      </c>
      <c r="Y2536">
        <v>900</v>
      </c>
      <c r="Z2536">
        <v>2886</v>
      </c>
      <c r="AA2536">
        <v>6</v>
      </c>
      <c r="AB2536">
        <v>6926.4000000000015</v>
      </c>
      <c r="AC2536">
        <f>Table1_1[[#This Row],[Price]]*Table1_1[[#This Row],[Quantity]]</f>
        <v>17316</v>
      </c>
    </row>
    <row r="2537" spans="1:29" x14ac:dyDescent="0.3">
      <c r="A2537" t="s">
        <v>28</v>
      </c>
      <c r="B2537" t="s">
        <v>29</v>
      </c>
      <c r="C2537" t="s">
        <v>66</v>
      </c>
      <c r="D2537" t="s">
        <v>82</v>
      </c>
      <c r="E2537" t="s">
        <v>32</v>
      </c>
      <c r="F2537" t="s">
        <v>106</v>
      </c>
      <c r="G2537">
        <v>91</v>
      </c>
      <c r="H2537">
        <v>406516</v>
      </c>
      <c r="I2537" t="s">
        <v>34</v>
      </c>
      <c r="J2537" s="3">
        <v>45224</v>
      </c>
      <c r="K2537">
        <v>950</v>
      </c>
      <c r="L2537" t="s">
        <v>1317</v>
      </c>
      <c r="M2537" t="s">
        <v>605</v>
      </c>
      <c r="N2537" t="s">
        <v>10580</v>
      </c>
      <c r="O2537" t="s">
        <v>10581</v>
      </c>
      <c r="P2537" t="s">
        <v>51</v>
      </c>
      <c r="Q2537">
        <v>12</v>
      </c>
      <c r="R2537" t="s">
        <v>40</v>
      </c>
      <c r="S2537" t="s">
        <v>41</v>
      </c>
      <c r="T2537">
        <v>75557</v>
      </c>
      <c r="U2537" s="1">
        <v>45378</v>
      </c>
      <c r="V2537" t="s">
        <v>72</v>
      </c>
      <c r="W2537">
        <v>184125</v>
      </c>
      <c r="X2537" t="s">
        <v>10582</v>
      </c>
      <c r="Y2537">
        <v>609</v>
      </c>
      <c r="Z2537">
        <v>895</v>
      </c>
      <c r="AA2537">
        <v>4</v>
      </c>
      <c r="AB2537">
        <v>1432</v>
      </c>
      <c r="AC2537">
        <f>Table1_1[[#This Row],[Price]]*Table1_1[[#This Row],[Quantity]]</f>
        <v>3580</v>
      </c>
    </row>
    <row r="2538" spans="1:29" x14ac:dyDescent="0.3">
      <c r="A2538" t="s">
        <v>28</v>
      </c>
      <c r="B2538" t="s">
        <v>29</v>
      </c>
      <c r="C2538" t="s">
        <v>193</v>
      </c>
      <c r="D2538" t="s">
        <v>274</v>
      </c>
      <c r="E2538" t="s">
        <v>46</v>
      </c>
      <c r="F2538" t="s">
        <v>99</v>
      </c>
      <c r="G2538">
        <v>83</v>
      </c>
      <c r="H2538">
        <v>430475</v>
      </c>
      <c r="I2538" t="s">
        <v>58</v>
      </c>
      <c r="J2538" s="3">
        <v>44369</v>
      </c>
      <c r="K2538">
        <v>1000</v>
      </c>
      <c r="L2538" t="s">
        <v>10583</v>
      </c>
      <c r="M2538" t="s">
        <v>417</v>
      </c>
      <c r="N2538" t="s">
        <v>10584</v>
      </c>
      <c r="O2538" t="s">
        <v>10585</v>
      </c>
      <c r="P2538" t="s">
        <v>39</v>
      </c>
      <c r="Q2538">
        <v>13</v>
      </c>
      <c r="R2538" t="s">
        <v>40</v>
      </c>
      <c r="S2538" t="s">
        <v>63</v>
      </c>
      <c r="T2538">
        <v>37988</v>
      </c>
      <c r="U2538" s="1">
        <v>45550</v>
      </c>
      <c r="V2538" t="s">
        <v>180</v>
      </c>
      <c r="W2538">
        <v>203251</v>
      </c>
      <c r="X2538" t="s">
        <v>10586</v>
      </c>
      <c r="Y2538">
        <v>917</v>
      </c>
      <c r="Z2538">
        <v>1940</v>
      </c>
      <c r="AA2538">
        <v>1</v>
      </c>
      <c r="AB2538">
        <v>776</v>
      </c>
      <c r="AC2538">
        <f>Table1_1[[#This Row],[Price]]*Table1_1[[#This Row],[Quantity]]</f>
        <v>1940</v>
      </c>
    </row>
    <row r="2539" spans="1:29" x14ac:dyDescent="0.3">
      <c r="A2539" t="s">
        <v>28</v>
      </c>
      <c r="B2539" t="s">
        <v>29</v>
      </c>
      <c r="C2539" t="s">
        <v>66</v>
      </c>
      <c r="D2539" t="s">
        <v>170</v>
      </c>
      <c r="E2539" t="s">
        <v>46</v>
      </c>
      <c r="F2539" t="s">
        <v>135</v>
      </c>
      <c r="G2539">
        <v>97</v>
      </c>
      <c r="H2539">
        <v>425009</v>
      </c>
      <c r="I2539" t="s">
        <v>58</v>
      </c>
      <c r="J2539" s="3">
        <v>44260</v>
      </c>
      <c r="K2539">
        <v>1100</v>
      </c>
      <c r="L2539" t="s">
        <v>10587</v>
      </c>
      <c r="M2539" t="s">
        <v>895</v>
      </c>
      <c r="N2539" t="s">
        <v>10588</v>
      </c>
      <c r="O2539" t="s">
        <v>10589</v>
      </c>
      <c r="P2539" t="s">
        <v>51</v>
      </c>
      <c r="Q2539">
        <v>9</v>
      </c>
      <c r="R2539" t="s">
        <v>40</v>
      </c>
      <c r="S2539" t="s">
        <v>63</v>
      </c>
      <c r="T2539">
        <v>98828</v>
      </c>
      <c r="U2539" s="1">
        <v>45406</v>
      </c>
      <c r="V2539" t="s">
        <v>80</v>
      </c>
      <c r="W2539">
        <v>335731</v>
      </c>
      <c r="X2539" t="s">
        <v>10590</v>
      </c>
      <c r="Y2539">
        <v>627</v>
      </c>
      <c r="Z2539">
        <v>683</v>
      </c>
      <c r="AA2539">
        <v>8</v>
      </c>
      <c r="AB2539">
        <v>2185.6</v>
      </c>
      <c r="AC2539">
        <f>Table1_1[[#This Row],[Price]]*Table1_1[[#This Row],[Quantity]]</f>
        <v>5464</v>
      </c>
    </row>
    <row r="2540" spans="1:29" x14ac:dyDescent="0.3">
      <c r="A2540" t="s">
        <v>28</v>
      </c>
      <c r="B2540" t="s">
        <v>29</v>
      </c>
      <c r="C2540" t="s">
        <v>148</v>
      </c>
      <c r="D2540" t="s">
        <v>267</v>
      </c>
      <c r="E2540" t="s">
        <v>56</v>
      </c>
      <c r="F2540" t="s">
        <v>83</v>
      </c>
      <c r="G2540">
        <v>50</v>
      </c>
      <c r="H2540">
        <v>428784</v>
      </c>
      <c r="I2540" t="s">
        <v>58</v>
      </c>
      <c r="J2540" s="3">
        <v>44647</v>
      </c>
      <c r="K2540">
        <v>1300</v>
      </c>
      <c r="L2540" t="s">
        <v>10591</v>
      </c>
      <c r="M2540" t="s">
        <v>129</v>
      </c>
      <c r="N2540" t="s">
        <v>10592</v>
      </c>
      <c r="O2540" t="s">
        <v>10593</v>
      </c>
      <c r="P2540" t="s">
        <v>87</v>
      </c>
      <c r="Q2540">
        <v>8</v>
      </c>
      <c r="R2540" t="s">
        <v>40</v>
      </c>
      <c r="S2540" t="s">
        <v>118</v>
      </c>
      <c r="T2540">
        <v>50671</v>
      </c>
      <c r="U2540" s="1">
        <v>45477</v>
      </c>
      <c r="V2540" t="s">
        <v>126</v>
      </c>
      <c r="W2540">
        <v>395117</v>
      </c>
      <c r="X2540" t="s">
        <v>10594</v>
      </c>
      <c r="Y2540">
        <v>996</v>
      </c>
      <c r="Z2540">
        <v>561</v>
      </c>
      <c r="AA2540">
        <v>4</v>
      </c>
      <c r="AB2540">
        <v>897.6</v>
      </c>
      <c r="AC2540">
        <f>Table1_1[[#This Row],[Price]]*Table1_1[[#This Row],[Quantity]]</f>
        <v>2244</v>
      </c>
    </row>
    <row r="2541" spans="1:29" x14ac:dyDescent="0.3">
      <c r="A2541" t="s">
        <v>28</v>
      </c>
      <c r="B2541" t="s">
        <v>29</v>
      </c>
      <c r="C2541" t="s">
        <v>148</v>
      </c>
      <c r="D2541" t="s">
        <v>142</v>
      </c>
      <c r="E2541" t="s">
        <v>32</v>
      </c>
      <c r="F2541" t="s">
        <v>135</v>
      </c>
      <c r="G2541">
        <v>86</v>
      </c>
      <c r="H2541">
        <v>434611</v>
      </c>
      <c r="I2541" t="s">
        <v>34</v>
      </c>
      <c r="J2541" s="3">
        <v>45431</v>
      </c>
      <c r="K2541">
        <v>1300</v>
      </c>
      <c r="L2541" t="s">
        <v>10595</v>
      </c>
      <c r="M2541" t="s">
        <v>2054</v>
      </c>
      <c r="N2541" t="s">
        <v>10596</v>
      </c>
      <c r="O2541" t="s">
        <v>10597</v>
      </c>
      <c r="P2541" t="s">
        <v>39</v>
      </c>
      <c r="Q2541">
        <v>5</v>
      </c>
      <c r="R2541" t="s">
        <v>40</v>
      </c>
      <c r="S2541" t="s">
        <v>118</v>
      </c>
      <c r="T2541">
        <v>24013</v>
      </c>
      <c r="U2541" s="1">
        <v>45412</v>
      </c>
      <c r="V2541" t="s">
        <v>80</v>
      </c>
      <c r="W2541">
        <v>172247</v>
      </c>
      <c r="X2541" t="s">
        <v>10598</v>
      </c>
      <c r="Y2541">
        <v>889</v>
      </c>
      <c r="Z2541">
        <v>2438</v>
      </c>
      <c r="AA2541">
        <v>5</v>
      </c>
      <c r="AB2541">
        <v>4876</v>
      </c>
      <c r="AC2541">
        <f>Table1_1[[#This Row],[Price]]*Table1_1[[#This Row],[Quantity]]</f>
        <v>12190</v>
      </c>
    </row>
    <row r="2542" spans="1:29" x14ac:dyDescent="0.3">
      <c r="A2542" t="s">
        <v>28</v>
      </c>
      <c r="B2542" t="s">
        <v>29</v>
      </c>
      <c r="C2542" t="s">
        <v>157</v>
      </c>
      <c r="D2542" t="s">
        <v>248</v>
      </c>
      <c r="E2542" t="s">
        <v>46</v>
      </c>
      <c r="F2542" t="s">
        <v>355</v>
      </c>
      <c r="G2542">
        <v>61</v>
      </c>
      <c r="H2542">
        <v>424385</v>
      </c>
      <c r="I2542" t="s">
        <v>58</v>
      </c>
      <c r="J2542" s="3">
        <v>44257</v>
      </c>
      <c r="K2542">
        <v>950</v>
      </c>
      <c r="L2542" t="s">
        <v>10599</v>
      </c>
      <c r="M2542" t="s">
        <v>487</v>
      </c>
      <c r="N2542" t="s">
        <v>10600</v>
      </c>
      <c r="O2542" t="s">
        <v>10601</v>
      </c>
      <c r="P2542" t="s">
        <v>51</v>
      </c>
      <c r="Q2542">
        <v>11</v>
      </c>
      <c r="R2542" t="s">
        <v>40</v>
      </c>
      <c r="S2542" t="s">
        <v>79</v>
      </c>
      <c r="T2542">
        <v>88835</v>
      </c>
      <c r="U2542" s="1">
        <v>45362</v>
      </c>
      <c r="V2542" t="s">
        <v>72</v>
      </c>
      <c r="W2542">
        <v>421846</v>
      </c>
      <c r="X2542" t="s">
        <v>10602</v>
      </c>
      <c r="Y2542">
        <v>845</v>
      </c>
      <c r="Z2542">
        <v>2147</v>
      </c>
      <c r="AA2542">
        <v>6</v>
      </c>
      <c r="AB2542">
        <v>5152.8</v>
      </c>
      <c r="AC2542">
        <f>Table1_1[[#This Row],[Price]]*Table1_1[[#This Row],[Quantity]]</f>
        <v>12882</v>
      </c>
    </row>
    <row r="2543" spans="1:29" x14ac:dyDescent="0.3">
      <c r="A2543" t="s">
        <v>28</v>
      </c>
      <c r="B2543" t="s">
        <v>29</v>
      </c>
      <c r="C2543" t="s">
        <v>193</v>
      </c>
      <c r="D2543" t="s">
        <v>560</v>
      </c>
      <c r="E2543" t="s">
        <v>32</v>
      </c>
      <c r="F2543" t="s">
        <v>175</v>
      </c>
      <c r="G2543">
        <v>55</v>
      </c>
      <c r="H2543">
        <v>427408</v>
      </c>
      <c r="I2543" t="s">
        <v>34</v>
      </c>
      <c r="J2543" s="3">
        <v>44586</v>
      </c>
      <c r="K2543">
        <v>950</v>
      </c>
      <c r="L2543" t="s">
        <v>10603</v>
      </c>
      <c r="M2543" t="s">
        <v>591</v>
      </c>
      <c r="N2543" t="s">
        <v>10604</v>
      </c>
      <c r="O2543" t="s">
        <v>10605</v>
      </c>
      <c r="P2543" t="s">
        <v>71</v>
      </c>
      <c r="Q2543">
        <v>15</v>
      </c>
      <c r="R2543" t="s">
        <v>40</v>
      </c>
      <c r="S2543" t="s">
        <v>41</v>
      </c>
      <c r="T2543">
        <v>34731</v>
      </c>
      <c r="U2543" s="1">
        <v>45325</v>
      </c>
      <c r="V2543" t="s">
        <v>119</v>
      </c>
      <c r="W2543">
        <v>663112</v>
      </c>
      <c r="X2543" t="s">
        <v>10606</v>
      </c>
      <c r="Y2543">
        <v>893</v>
      </c>
      <c r="Z2543">
        <v>1427</v>
      </c>
      <c r="AA2543">
        <v>1</v>
      </c>
      <c r="AB2543">
        <v>570.80000000000007</v>
      </c>
      <c r="AC2543">
        <f>Table1_1[[#This Row],[Price]]*Table1_1[[#This Row],[Quantity]]</f>
        <v>1427</v>
      </c>
    </row>
    <row r="2544" spans="1:29" x14ac:dyDescent="0.3">
      <c r="A2544" t="s">
        <v>28</v>
      </c>
      <c r="B2544" t="s">
        <v>29</v>
      </c>
      <c r="C2544" t="s">
        <v>91</v>
      </c>
      <c r="D2544" t="s">
        <v>45</v>
      </c>
      <c r="E2544" t="s">
        <v>46</v>
      </c>
      <c r="F2544" t="s">
        <v>99</v>
      </c>
      <c r="G2544">
        <v>67</v>
      </c>
      <c r="H2544">
        <v>439517</v>
      </c>
      <c r="I2544" t="s">
        <v>34</v>
      </c>
      <c r="J2544" s="3">
        <v>45390</v>
      </c>
      <c r="K2544">
        <v>1300</v>
      </c>
      <c r="L2544" t="s">
        <v>5254</v>
      </c>
      <c r="M2544" t="s">
        <v>856</v>
      </c>
      <c r="N2544" t="s">
        <v>10608</v>
      </c>
      <c r="O2544" t="s">
        <v>10609</v>
      </c>
      <c r="P2544" t="s">
        <v>51</v>
      </c>
      <c r="Q2544">
        <v>8</v>
      </c>
      <c r="R2544" t="s">
        <v>40</v>
      </c>
      <c r="S2544" t="s">
        <v>63</v>
      </c>
      <c r="T2544">
        <v>56468</v>
      </c>
      <c r="U2544" s="1">
        <v>45381</v>
      </c>
      <c r="V2544" t="s">
        <v>72</v>
      </c>
      <c r="W2544">
        <v>560518</v>
      </c>
      <c r="X2544" t="s">
        <v>10610</v>
      </c>
      <c r="Y2544">
        <v>653</v>
      </c>
      <c r="Z2544">
        <v>1610</v>
      </c>
      <c r="AA2544">
        <v>7</v>
      </c>
      <c r="AB2544">
        <v>4508</v>
      </c>
      <c r="AC2544">
        <f>Table1_1[[#This Row],[Price]]*Table1_1[[#This Row],[Quantity]]</f>
        <v>11270</v>
      </c>
    </row>
    <row r="2545" spans="1:29" x14ac:dyDescent="0.3">
      <c r="A2545" t="s">
        <v>28</v>
      </c>
      <c r="B2545" t="s">
        <v>29</v>
      </c>
      <c r="C2545" t="s">
        <v>193</v>
      </c>
      <c r="D2545" t="s">
        <v>98</v>
      </c>
      <c r="E2545" t="s">
        <v>56</v>
      </c>
      <c r="F2545" t="s">
        <v>83</v>
      </c>
      <c r="G2545">
        <v>26</v>
      </c>
      <c r="H2545">
        <v>428975</v>
      </c>
      <c r="I2545" t="s">
        <v>58</v>
      </c>
      <c r="J2545" s="3">
        <v>45290</v>
      </c>
      <c r="K2545">
        <v>1000</v>
      </c>
      <c r="L2545" t="s">
        <v>3873</v>
      </c>
      <c r="M2545" t="s">
        <v>919</v>
      </c>
      <c r="N2545" t="s">
        <v>10611</v>
      </c>
      <c r="O2545" t="s">
        <v>10612</v>
      </c>
      <c r="P2545" t="s">
        <v>51</v>
      </c>
      <c r="Q2545">
        <v>17</v>
      </c>
      <c r="R2545" t="s">
        <v>40</v>
      </c>
      <c r="S2545" t="s">
        <v>63</v>
      </c>
      <c r="T2545">
        <v>91154</v>
      </c>
      <c r="U2545" s="1">
        <v>45504</v>
      </c>
      <c r="V2545" t="s">
        <v>126</v>
      </c>
      <c r="W2545">
        <v>953420</v>
      </c>
      <c r="X2545" t="s">
        <v>10613</v>
      </c>
      <c r="Y2545">
        <v>379</v>
      </c>
      <c r="Z2545">
        <v>886</v>
      </c>
      <c r="AA2545">
        <v>5</v>
      </c>
      <c r="AB2545">
        <v>1772</v>
      </c>
      <c r="AC2545">
        <f>Table1_1[[#This Row],[Price]]*Table1_1[[#This Row],[Quantity]]</f>
        <v>4430</v>
      </c>
    </row>
    <row r="2546" spans="1:29" x14ac:dyDescent="0.3">
      <c r="A2546" t="s">
        <v>28</v>
      </c>
      <c r="B2546" t="s">
        <v>29</v>
      </c>
      <c r="C2546" t="s">
        <v>54</v>
      </c>
      <c r="D2546" t="s">
        <v>291</v>
      </c>
      <c r="E2546" t="s">
        <v>46</v>
      </c>
      <c r="F2546" t="s">
        <v>99</v>
      </c>
      <c r="G2546">
        <v>98</v>
      </c>
      <c r="H2546">
        <v>437945</v>
      </c>
      <c r="I2546" t="s">
        <v>34</v>
      </c>
      <c r="J2546" s="3">
        <v>44142</v>
      </c>
      <c r="K2546">
        <v>1100</v>
      </c>
      <c r="L2546" t="s">
        <v>10614</v>
      </c>
      <c r="M2546" t="s">
        <v>263</v>
      </c>
      <c r="N2546" t="s">
        <v>10615</v>
      </c>
      <c r="O2546" t="s">
        <v>10616</v>
      </c>
      <c r="P2546" t="s">
        <v>87</v>
      </c>
      <c r="Q2546">
        <v>15</v>
      </c>
      <c r="R2546" t="s">
        <v>88</v>
      </c>
      <c r="S2546" t="s">
        <v>79</v>
      </c>
      <c r="T2546">
        <v>41564</v>
      </c>
      <c r="U2546" s="1">
        <v>45435</v>
      </c>
      <c r="V2546" t="s">
        <v>140</v>
      </c>
      <c r="W2546">
        <v>267370</v>
      </c>
      <c r="X2546" t="s">
        <v>10617</v>
      </c>
      <c r="Y2546">
        <v>565</v>
      </c>
      <c r="Z2546">
        <v>1573</v>
      </c>
      <c r="AA2546">
        <v>1</v>
      </c>
      <c r="AB2546">
        <v>629.20000000000005</v>
      </c>
      <c r="AC2546">
        <f>Table1_1[[#This Row],[Price]]*Table1_1[[#This Row],[Quantity]]</f>
        <v>1573</v>
      </c>
    </row>
    <row r="2547" spans="1:29" x14ac:dyDescent="0.3">
      <c r="A2547" t="s">
        <v>28</v>
      </c>
      <c r="B2547" t="s">
        <v>29</v>
      </c>
      <c r="C2547" t="s">
        <v>66</v>
      </c>
      <c r="D2547" t="s">
        <v>349</v>
      </c>
      <c r="E2547" t="s">
        <v>32</v>
      </c>
      <c r="F2547" t="s">
        <v>47</v>
      </c>
      <c r="G2547">
        <v>38</v>
      </c>
      <c r="H2547">
        <v>400016</v>
      </c>
      <c r="I2547" t="s">
        <v>58</v>
      </c>
      <c r="J2547" s="3">
        <v>44121</v>
      </c>
      <c r="K2547">
        <v>1200</v>
      </c>
      <c r="L2547" t="s">
        <v>10618</v>
      </c>
      <c r="M2547" t="s">
        <v>596</v>
      </c>
      <c r="N2547" t="s">
        <v>10619</v>
      </c>
      <c r="O2547" t="s">
        <v>10620</v>
      </c>
      <c r="P2547" t="s">
        <v>39</v>
      </c>
      <c r="Q2547">
        <v>12</v>
      </c>
      <c r="R2547" t="s">
        <v>88</v>
      </c>
      <c r="S2547" t="s">
        <v>41</v>
      </c>
      <c r="T2547">
        <v>79854</v>
      </c>
      <c r="U2547" s="1">
        <v>45436</v>
      </c>
      <c r="V2547" t="s">
        <v>140</v>
      </c>
      <c r="W2547">
        <v>295746</v>
      </c>
      <c r="X2547" t="s">
        <v>10621</v>
      </c>
      <c r="Y2547">
        <v>371</v>
      </c>
      <c r="Z2547">
        <v>1929</v>
      </c>
      <c r="AA2547">
        <v>4</v>
      </c>
      <c r="AB2547">
        <v>3086.4</v>
      </c>
      <c r="AC2547">
        <f>Table1_1[[#This Row],[Price]]*Table1_1[[#This Row],[Quantity]]</f>
        <v>7716</v>
      </c>
    </row>
    <row r="2548" spans="1:29" x14ac:dyDescent="0.3">
      <c r="A2548" t="s">
        <v>28</v>
      </c>
      <c r="B2548" t="s">
        <v>29</v>
      </c>
      <c r="C2548" t="s">
        <v>193</v>
      </c>
      <c r="D2548" t="s">
        <v>566</v>
      </c>
      <c r="E2548" t="s">
        <v>56</v>
      </c>
      <c r="F2548" t="s">
        <v>57</v>
      </c>
      <c r="G2548">
        <v>32</v>
      </c>
      <c r="H2548">
        <v>432869</v>
      </c>
      <c r="I2548" t="s">
        <v>58</v>
      </c>
      <c r="J2548" s="3">
        <v>44744</v>
      </c>
      <c r="K2548">
        <v>1100</v>
      </c>
      <c r="L2548" t="s">
        <v>5730</v>
      </c>
      <c r="M2548" t="s">
        <v>1017</v>
      </c>
      <c r="N2548" t="s">
        <v>10622</v>
      </c>
      <c r="O2548" t="s">
        <v>10623</v>
      </c>
      <c r="P2548" t="s">
        <v>51</v>
      </c>
      <c r="Q2548">
        <v>14</v>
      </c>
      <c r="R2548" t="s">
        <v>40</v>
      </c>
      <c r="S2548" t="s">
        <v>118</v>
      </c>
      <c r="T2548">
        <v>12918</v>
      </c>
      <c r="U2548" s="1">
        <v>45356</v>
      </c>
      <c r="V2548" t="s">
        <v>72</v>
      </c>
      <c r="W2548">
        <v>650293</v>
      </c>
      <c r="X2548" t="s">
        <v>10624</v>
      </c>
      <c r="Y2548">
        <v>969</v>
      </c>
      <c r="Z2548">
        <v>1452</v>
      </c>
      <c r="AA2548">
        <v>8</v>
      </c>
      <c r="AB2548">
        <v>4646.4000000000005</v>
      </c>
      <c r="AC2548">
        <f>Table1_1[[#This Row],[Price]]*Table1_1[[#This Row],[Quantity]]</f>
        <v>11616</v>
      </c>
    </row>
    <row r="2549" spans="1:29" x14ac:dyDescent="0.3">
      <c r="A2549" t="s">
        <v>28</v>
      </c>
      <c r="B2549" t="s">
        <v>29</v>
      </c>
      <c r="C2549" t="s">
        <v>193</v>
      </c>
      <c r="D2549" t="s">
        <v>248</v>
      </c>
      <c r="E2549" t="s">
        <v>56</v>
      </c>
      <c r="F2549" t="s">
        <v>135</v>
      </c>
      <c r="G2549">
        <v>13</v>
      </c>
      <c r="H2549">
        <v>420019</v>
      </c>
      <c r="I2549" t="s">
        <v>34</v>
      </c>
      <c r="J2549" s="3">
        <v>45484</v>
      </c>
      <c r="K2549">
        <v>950</v>
      </c>
      <c r="L2549" t="s">
        <v>6862</v>
      </c>
      <c r="M2549" t="s">
        <v>232</v>
      </c>
      <c r="N2549" t="s">
        <v>10626</v>
      </c>
      <c r="O2549" t="s">
        <v>10627</v>
      </c>
      <c r="P2549" t="s">
        <v>87</v>
      </c>
      <c r="Q2549">
        <v>4</v>
      </c>
      <c r="R2549" t="s">
        <v>88</v>
      </c>
      <c r="S2549" t="s">
        <v>63</v>
      </c>
      <c r="T2549">
        <v>19854</v>
      </c>
      <c r="U2549" s="1">
        <v>45472</v>
      </c>
      <c r="V2549" t="s">
        <v>52</v>
      </c>
      <c r="W2549">
        <v>131003</v>
      </c>
      <c r="X2549" t="s">
        <v>10628</v>
      </c>
      <c r="Y2549">
        <v>994</v>
      </c>
      <c r="Z2549">
        <v>953</v>
      </c>
      <c r="AA2549">
        <v>4</v>
      </c>
      <c r="AB2549">
        <v>1524.8000000000002</v>
      </c>
      <c r="AC2549">
        <f>Table1_1[[#This Row],[Price]]*Table1_1[[#This Row],[Quantity]]</f>
        <v>3812</v>
      </c>
    </row>
    <row r="2550" spans="1:29" x14ac:dyDescent="0.3">
      <c r="A2550" t="s">
        <v>28</v>
      </c>
      <c r="B2550" t="s">
        <v>29</v>
      </c>
      <c r="C2550" t="s">
        <v>148</v>
      </c>
      <c r="D2550" t="s">
        <v>237</v>
      </c>
      <c r="E2550" t="s">
        <v>46</v>
      </c>
      <c r="F2550" t="s">
        <v>33</v>
      </c>
      <c r="G2550">
        <v>35</v>
      </c>
      <c r="H2550">
        <v>421338</v>
      </c>
      <c r="I2550" t="s">
        <v>58</v>
      </c>
      <c r="J2550" s="3">
        <v>44536</v>
      </c>
      <c r="K2550">
        <v>1400</v>
      </c>
      <c r="L2550" t="s">
        <v>10630</v>
      </c>
      <c r="M2550" t="s">
        <v>137</v>
      </c>
      <c r="N2550" t="s">
        <v>10631</v>
      </c>
      <c r="O2550" t="s">
        <v>10632</v>
      </c>
      <c r="P2550" t="s">
        <v>39</v>
      </c>
      <c r="Q2550">
        <v>20</v>
      </c>
      <c r="R2550" t="s">
        <v>88</v>
      </c>
      <c r="S2550" t="s">
        <v>41</v>
      </c>
      <c r="T2550">
        <v>90532</v>
      </c>
      <c r="U2550" s="1">
        <v>45454</v>
      </c>
      <c r="V2550" t="s">
        <v>52</v>
      </c>
      <c r="W2550">
        <v>899588</v>
      </c>
      <c r="X2550" t="s">
        <v>10633</v>
      </c>
      <c r="Y2550">
        <v>846</v>
      </c>
      <c r="Z2550">
        <v>2869</v>
      </c>
      <c r="AA2550">
        <v>7</v>
      </c>
      <c r="AB2550">
        <v>8033.2000000000007</v>
      </c>
      <c r="AC2550">
        <f>Table1_1[[#This Row],[Price]]*Table1_1[[#This Row],[Quantity]]</f>
        <v>20083</v>
      </c>
    </row>
    <row r="2551" spans="1:29" x14ac:dyDescent="0.3">
      <c r="A2551" t="s">
        <v>28</v>
      </c>
      <c r="B2551" t="s">
        <v>29</v>
      </c>
      <c r="C2551" t="s">
        <v>30</v>
      </c>
      <c r="D2551" t="s">
        <v>560</v>
      </c>
      <c r="E2551" t="s">
        <v>46</v>
      </c>
      <c r="F2551" t="s">
        <v>33</v>
      </c>
      <c r="G2551">
        <v>15</v>
      </c>
      <c r="H2551">
        <v>421178</v>
      </c>
      <c r="I2551" t="s">
        <v>34</v>
      </c>
      <c r="J2551" s="3">
        <v>45442</v>
      </c>
      <c r="K2551">
        <v>1400</v>
      </c>
      <c r="L2551" t="s">
        <v>10635</v>
      </c>
      <c r="M2551" t="s">
        <v>263</v>
      </c>
      <c r="N2551" t="s">
        <v>10636</v>
      </c>
      <c r="O2551" t="s">
        <v>10637</v>
      </c>
      <c r="P2551" t="s">
        <v>51</v>
      </c>
      <c r="Q2551">
        <v>3</v>
      </c>
      <c r="R2551" t="s">
        <v>40</v>
      </c>
      <c r="S2551" t="s">
        <v>63</v>
      </c>
      <c r="T2551">
        <v>39336</v>
      </c>
      <c r="U2551" s="1">
        <v>45584</v>
      </c>
      <c r="V2551" t="s">
        <v>155</v>
      </c>
      <c r="W2551">
        <v>776782</v>
      </c>
      <c r="X2551" t="s">
        <v>10638</v>
      </c>
      <c r="Y2551">
        <v>254</v>
      </c>
      <c r="Z2551">
        <v>2018</v>
      </c>
      <c r="AA2551">
        <v>4</v>
      </c>
      <c r="AB2551">
        <v>3228.8</v>
      </c>
      <c r="AC2551">
        <f>Table1_1[[#This Row],[Price]]*Table1_1[[#This Row],[Quantity]]</f>
        <v>8072</v>
      </c>
    </row>
    <row r="2552" spans="1:29" x14ac:dyDescent="0.3">
      <c r="A2552" t="s">
        <v>28</v>
      </c>
      <c r="B2552" t="s">
        <v>29</v>
      </c>
      <c r="C2552" t="s">
        <v>66</v>
      </c>
      <c r="D2552" t="s">
        <v>182</v>
      </c>
      <c r="E2552" t="s">
        <v>46</v>
      </c>
      <c r="F2552" t="s">
        <v>113</v>
      </c>
      <c r="G2552">
        <v>36</v>
      </c>
      <c r="H2552">
        <v>419221</v>
      </c>
      <c r="I2552" t="s">
        <v>34</v>
      </c>
      <c r="J2552" s="3">
        <v>44994</v>
      </c>
      <c r="K2552">
        <v>800</v>
      </c>
      <c r="L2552" t="s">
        <v>10639</v>
      </c>
      <c r="M2552" t="s">
        <v>244</v>
      </c>
      <c r="N2552" t="s">
        <v>10640</v>
      </c>
      <c r="O2552" t="s">
        <v>10641</v>
      </c>
      <c r="P2552" t="s">
        <v>87</v>
      </c>
      <c r="Q2552">
        <v>18</v>
      </c>
      <c r="R2552" t="s">
        <v>40</v>
      </c>
      <c r="S2552" t="s">
        <v>63</v>
      </c>
      <c r="T2552">
        <v>11443</v>
      </c>
      <c r="U2552" s="1">
        <v>45563</v>
      </c>
      <c r="V2552" t="s">
        <v>180</v>
      </c>
      <c r="W2552">
        <v>222199</v>
      </c>
      <c r="X2552" t="s">
        <v>10642</v>
      </c>
      <c r="Y2552">
        <v>770</v>
      </c>
      <c r="Z2552">
        <v>2927</v>
      </c>
      <c r="AA2552">
        <v>7</v>
      </c>
      <c r="AB2552">
        <v>8195.6</v>
      </c>
      <c r="AC2552">
        <f>Table1_1[[#This Row],[Price]]*Table1_1[[#This Row],[Quantity]]</f>
        <v>20489</v>
      </c>
    </row>
    <row r="2553" spans="1:29" x14ac:dyDescent="0.3">
      <c r="A2553" t="s">
        <v>28</v>
      </c>
      <c r="B2553" t="s">
        <v>29</v>
      </c>
      <c r="C2553" t="s">
        <v>54</v>
      </c>
      <c r="D2553" t="s">
        <v>637</v>
      </c>
      <c r="E2553" t="s">
        <v>46</v>
      </c>
      <c r="F2553" t="s">
        <v>57</v>
      </c>
      <c r="G2553">
        <v>46</v>
      </c>
      <c r="H2553">
        <v>431176</v>
      </c>
      <c r="I2553" t="s">
        <v>34</v>
      </c>
      <c r="J2553" s="3">
        <v>44467</v>
      </c>
      <c r="K2553">
        <v>1000</v>
      </c>
      <c r="L2553" t="s">
        <v>10643</v>
      </c>
      <c r="M2553" t="s">
        <v>1118</v>
      </c>
      <c r="N2553" t="s">
        <v>10644</v>
      </c>
      <c r="O2553" t="s">
        <v>10645</v>
      </c>
      <c r="P2553" t="s">
        <v>39</v>
      </c>
      <c r="Q2553">
        <v>17</v>
      </c>
      <c r="R2553" t="s">
        <v>88</v>
      </c>
      <c r="S2553" t="s">
        <v>79</v>
      </c>
      <c r="T2553">
        <v>44624</v>
      </c>
      <c r="U2553" s="1">
        <v>45506</v>
      </c>
      <c r="V2553" t="s">
        <v>64</v>
      </c>
      <c r="W2553">
        <v>167484</v>
      </c>
      <c r="X2553" t="s">
        <v>10646</v>
      </c>
      <c r="Y2553">
        <v>626</v>
      </c>
      <c r="Z2553">
        <v>807</v>
      </c>
      <c r="AA2553">
        <v>1</v>
      </c>
      <c r="AB2553">
        <v>322.8</v>
      </c>
      <c r="AC2553">
        <f>Table1_1[[#This Row],[Price]]*Table1_1[[#This Row],[Quantity]]</f>
        <v>807</v>
      </c>
    </row>
    <row r="2554" spans="1:29" x14ac:dyDescent="0.3">
      <c r="A2554" t="s">
        <v>28</v>
      </c>
      <c r="B2554" t="s">
        <v>29</v>
      </c>
      <c r="C2554" t="s">
        <v>148</v>
      </c>
      <c r="D2554" t="s">
        <v>31</v>
      </c>
      <c r="E2554" t="s">
        <v>46</v>
      </c>
      <c r="F2554" t="s">
        <v>99</v>
      </c>
      <c r="G2554">
        <v>35</v>
      </c>
      <c r="H2554">
        <v>400260</v>
      </c>
      <c r="I2554" t="s">
        <v>34</v>
      </c>
      <c r="J2554" s="3">
        <v>45307</v>
      </c>
      <c r="K2554">
        <v>950</v>
      </c>
      <c r="L2554" t="s">
        <v>10647</v>
      </c>
      <c r="M2554" t="s">
        <v>1488</v>
      </c>
      <c r="N2554" t="s">
        <v>10648</v>
      </c>
      <c r="O2554" t="s">
        <v>10649</v>
      </c>
      <c r="P2554" t="s">
        <v>39</v>
      </c>
      <c r="Q2554">
        <v>17</v>
      </c>
      <c r="R2554" t="s">
        <v>40</v>
      </c>
      <c r="S2554" t="s">
        <v>63</v>
      </c>
      <c r="T2554">
        <v>59018</v>
      </c>
      <c r="U2554" s="1">
        <v>45526</v>
      </c>
      <c r="V2554" t="s">
        <v>64</v>
      </c>
      <c r="W2554">
        <v>330289</v>
      </c>
      <c r="X2554" t="s">
        <v>10650</v>
      </c>
      <c r="Y2554">
        <v>835</v>
      </c>
      <c r="Z2554">
        <v>1025</v>
      </c>
      <c r="AA2554">
        <v>6</v>
      </c>
      <c r="AB2554">
        <v>2460</v>
      </c>
      <c r="AC2554">
        <f>Table1_1[[#This Row],[Price]]*Table1_1[[#This Row],[Quantity]]</f>
        <v>6150</v>
      </c>
    </row>
    <row r="2555" spans="1:29" x14ac:dyDescent="0.3">
      <c r="A2555" t="s">
        <v>28</v>
      </c>
      <c r="B2555" t="s">
        <v>29</v>
      </c>
      <c r="C2555" t="s">
        <v>66</v>
      </c>
      <c r="D2555" t="s">
        <v>82</v>
      </c>
      <c r="E2555" t="s">
        <v>46</v>
      </c>
      <c r="F2555" t="s">
        <v>106</v>
      </c>
      <c r="G2555">
        <v>50</v>
      </c>
      <c r="H2555">
        <v>410582</v>
      </c>
      <c r="I2555" t="s">
        <v>58</v>
      </c>
      <c r="J2555" s="3">
        <v>44137</v>
      </c>
      <c r="K2555">
        <v>1400</v>
      </c>
      <c r="L2555" t="s">
        <v>9356</v>
      </c>
      <c r="M2555" t="s">
        <v>308</v>
      </c>
      <c r="N2555" t="s">
        <v>10651</v>
      </c>
      <c r="O2555" t="s">
        <v>10652</v>
      </c>
      <c r="P2555" t="s">
        <v>71</v>
      </c>
      <c r="Q2555">
        <v>7</v>
      </c>
      <c r="R2555" t="s">
        <v>88</v>
      </c>
      <c r="S2555" t="s">
        <v>63</v>
      </c>
      <c r="T2555">
        <v>75367</v>
      </c>
      <c r="U2555" s="1">
        <v>45577</v>
      </c>
      <c r="V2555" t="s">
        <v>155</v>
      </c>
      <c r="W2555">
        <v>335394</v>
      </c>
      <c r="X2555" t="s">
        <v>10653</v>
      </c>
      <c r="Y2555">
        <v>256</v>
      </c>
      <c r="Z2555">
        <v>2194</v>
      </c>
      <c r="AA2555">
        <v>1</v>
      </c>
      <c r="AB2555">
        <v>877.6</v>
      </c>
      <c r="AC2555">
        <f>Table1_1[[#This Row],[Price]]*Table1_1[[#This Row],[Quantity]]</f>
        <v>2194</v>
      </c>
    </row>
    <row r="2556" spans="1:29" x14ac:dyDescent="0.3">
      <c r="A2556" t="s">
        <v>28</v>
      </c>
      <c r="B2556" t="s">
        <v>29</v>
      </c>
      <c r="C2556" t="s">
        <v>54</v>
      </c>
      <c r="D2556" t="s">
        <v>611</v>
      </c>
      <c r="E2556" t="s">
        <v>32</v>
      </c>
      <c r="F2556" t="s">
        <v>150</v>
      </c>
      <c r="G2556">
        <v>55</v>
      </c>
      <c r="H2556">
        <v>407468</v>
      </c>
      <c r="I2556" t="s">
        <v>58</v>
      </c>
      <c r="J2556" s="3">
        <v>44896</v>
      </c>
      <c r="K2556">
        <v>800</v>
      </c>
      <c r="L2556" t="s">
        <v>10654</v>
      </c>
      <c r="M2556" t="s">
        <v>232</v>
      </c>
      <c r="N2556" t="s">
        <v>10655</v>
      </c>
      <c r="O2556" t="s">
        <v>10656</v>
      </c>
      <c r="P2556" t="s">
        <v>71</v>
      </c>
      <c r="Q2556">
        <v>3</v>
      </c>
      <c r="R2556" t="s">
        <v>88</v>
      </c>
      <c r="S2556" t="s">
        <v>118</v>
      </c>
      <c r="T2556">
        <v>72376</v>
      </c>
      <c r="U2556" s="1">
        <v>45549</v>
      </c>
      <c r="V2556" t="s">
        <v>180</v>
      </c>
      <c r="W2556">
        <v>796848</v>
      </c>
      <c r="X2556" t="s">
        <v>10657</v>
      </c>
      <c r="Y2556">
        <v>926</v>
      </c>
      <c r="Z2556">
        <v>2681</v>
      </c>
      <c r="AA2556">
        <v>2</v>
      </c>
      <c r="AB2556">
        <v>2144.8000000000002</v>
      </c>
      <c r="AC2556">
        <f>Table1_1[[#This Row],[Price]]*Table1_1[[#This Row],[Quantity]]</f>
        <v>5362</v>
      </c>
    </row>
    <row r="2557" spans="1:29" x14ac:dyDescent="0.3">
      <c r="A2557" t="s">
        <v>28</v>
      </c>
      <c r="B2557" t="s">
        <v>29</v>
      </c>
      <c r="C2557" t="s">
        <v>30</v>
      </c>
      <c r="D2557" t="s">
        <v>267</v>
      </c>
      <c r="E2557" t="s">
        <v>56</v>
      </c>
      <c r="F2557" t="s">
        <v>83</v>
      </c>
      <c r="G2557">
        <v>85</v>
      </c>
      <c r="H2557">
        <v>412332</v>
      </c>
      <c r="I2557" t="s">
        <v>34</v>
      </c>
      <c r="J2557" s="3">
        <v>44290</v>
      </c>
      <c r="K2557">
        <v>1000</v>
      </c>
      <c r="L2557" t="s">
        <v>10658</v>
      </c>
      <c r="M2557" t="s">
        <v>670</v>
      </c>
      <c r="N2557" t="s">
        <v>10659</v>
      </c>
      <c r="O2557" t="s">
        <v>10660</v>
      </c>
      <c r="P2557" t="s">
        <v>71</v>
      </c>
      <c r="Q2557">
        <v>10</v>
      </c>
      <c r="R2557" t="s">
        <v>88</v>
      </c>
      <c r="S2557" t="s">
        <v>79</v>
      </c>
      <c r="T2557">
        <v>39800</v>
      </c>
      <c r="U2557" s="1">
        <v>45335</v>
      </c>
      <c r="V2557" t="s">
        <v>119</v>
      </c>
      <c r="W2557">
        <v>449759</v>
      </c>
      <c r="X2557" t="s">
        <v>10661</v>
      </c>
      <c r="Y2557">
        <v>506</v>
      </c>
      <c r="Z2557">
        <v>2474</v>
      </c>
      <c r="AA2557">
        <v>1</v>
      </c>
      <c r="AB2557">
        <v>989.6</v>
      </c>
      <c r="AC2557">
        <f>Table1_1[[#This Row],[Price]]*Table1_1[[#This Row],[Quantity]]</f>
        <v>2474</v>
      </c>
    </row>
    <row r="2558" spans="1:29" x14ac:dyDescent="0.3">
      <c r="A2558" t="s">
        <v>28</v>
      </c>
      <c r="B2558" t="s">
        <v>29</v>
      </c>
      <c r="C2558" t="s">
        <v>44</v>
      </c>
      <c r="D2558" t="s">
        <v>524</v>
      </c>
      <c r="E2558" t="s">
        <v>56</v>
      </c>
      <c r="F2558" t="s">
        <v>106</v>
      </c>
      <c r="G2558">
        <v>90</v>
      </c>
      <c r="H2558">
        <v>434000</v>
      </c>
      <c r="I2558" t="s">
        <v>58</v>
      </c>
      <c r="J2558" s="3">
        <v>44506</v>
      </c>
      <c r="K2558">
        <v>950</v>
      </c>
      <c r="L2558" t="s">
        <v>10662</v>
      </c>
      <c r="M2558" t="s">
        <v>68</v>
      </c>
      <c r="N2558" t="s">
        <v>10663</v>
      </c>
      <c r="O2558" t="s">
        <v>10664</v>
      </c>
      <c r="P2558" t="s">
        <v>51</v>
      </c>
      <c r="Q2558">
        <v>12</v>
      </c>
      <c r="R2558" t="s">
        <v>88</v>
      </c>
      <c r="S2558" t="s">
        <v>41</v>
      </c>
      <c r="T2558">
        <v>87527</v>
      </c>
      <c r="U2558" s="1">
        <v>45499</v>
      </c>
      <c r="V2558" t="s">
        <v>126</v>
      </c>
      <c r="W2558">
        <v>963116</v>
      </c>
      <c r="X2558" t="s">
        <v>10665</v>
      </c>
      <c r="Y2558">
        <v>634</v>
      </c>
      <c r="Z2558">
        <v>1290</v>
      </c>
      <c r="AA2558">
        <v>1</v>
      </c>
      <c r="AB2558">
        <v>516</v>
      </c>
      <c r="AC2558">
        <f>Table1_1[[#This Row],[Price]]*Table1_1[[#This Row],[Quantity]]</f>
        <v>1290</v>
      </c>
    </row>
    <row r="2559" spans="1:29" x14ac:dyDescent="0.3">
      <c r="A2559" t="s">
        <v>28</v>
      </c>
      <c r="B2559" t="s">
        <v>29</v>
      </c>
      <c r="C2559" t="s">
        <v>148</v>
      </c>
      <c r="D2559" t="s">
        <v>163</v>
      </c>
      <c r="E2559" t="s">
        <v>46</v>
      </c>
      <c r="F2559" t="s">
        <v>106</v>
      </c>
      <c r="G2559">
        <v>16</v>
      </c>
      <c r="H2559">
        <v>434481</v>
      </c>
      <c r="I2559" t="s">
        <v>58</v>
      </c>
      <c r="J2559" s="3">
        <v>45006</v>
      </c>
      <c r="K2559">
        <v>1200</v>
      </c>
      <c r="L2559" t="s">
        <v>10666</v>
      </c>
      <c r="M2559" t="s">
        <v>313</v>
      </c>
      <c r="N2559" t="s">
        <v>10667</v>
      </c>
      <c r="O2559" t="s">
        <v>10668</v>
      </c>
      <c r="P2559" t="s">
        <v>51</v>
      </c>
      <c r="Q2559">
        <v>8</v>
      </c>
      <c r="R2559" t="s">
        <v>40</v>
      </c>
      <c r="S2559" t="s">
        <v>63</v>
      </c>
      <c r="T2559">
        <v>50130</v>
      </c>
      <c r="U2559" s="1">
        <v>45574</v>
      </c>
      <c r="V2559" t="s">
        <v>155</v>
      </c>
      <c r="W2559">
        <v>980210</v>
      </c>
      <c r="X2559" t="s">
        <v>10669</v>
      </c>
      <c r="Y2559">
        <v>342</v>
      </c>
      <c r="Z2559">
        <v>2152</v>
      </c>
      <c r="AA2559">
        <v>8</v>
      </c>
      <c r="AB2559">
        <v>6886.4000000000015</v>
      </c>
      <c r="AC2559">
        <f>Table1_1[[#This Row],[Price]]*Table1_1[[#This Row],[Quantity]]</f>
        <v>17216</v>
      </c>
    </row>
    <row r="2560" spans="1:29" x14ac:dyDescent="0.3">
      <c r="A2560" t="s">
        <v>28</v>
      </c>
      <c r="B2560" t="s">
        <v>29</v>
      </c>
      <c r="C2560" t="s">
        <v>91</v>
      </c>
      <c r="D2560" t="s">
        <v>182</v>
      </c>
      <c r="E2560" t="s">
        <v>46</v>
      </c>
      <c r="F2560" t="s">
        <v>47</v>
      </c>
      <c r="G2560">
        <v>62</v>
      </c>
      <c r="H2560">
        <v>402923</v>
      </c>
      <c r="I2560" t="s">
        <v>58</v>
      </c>
      <c r="J2560" s="3">
        <v>44637</v>
      </c>
      <c r="K2560">
        <v>1100</v>
      </c>
      <c r="L2560" t="s">
        <v>10670</v>
      </c>
      <c r="M2560" t="s">
        <v>351</v>
      </c>
      <c r="N2560" t="s">
        <v>10671</v>
      </c>
      <c r="O2560" t="s">
        <v>10672</v>
      </c>
      <c r="P2560" t="s">
        <v>39</v>
      </c>
      <c r="Q2560">
        <v>7</v>
      </c>
      <c r="R2560" t="s">
        <v>88</v>
      </c>
      <c r="S2560" t="s">
        <v>118</v>
      </c>
      <c r="T2560">
        <v>17763</v>
      </c>
      <c r="U2560" s="1">
        <v>45525</v>
      </c>
      <c r="V2560" t="s">
        <v>64</v>
      </c>
      <c r="W2560">
        <v>380280</v>
      </c>
      <c r="X2560" t="s">
        <v>10673</v>
      </c>
      <c r="Y2560">
        <v>508</v>
      </c>
      <c r="Z2560">
        <v>1549</v>
      </c>
      <c r="AA2560">
        <v>6</v>
      </c>
      <c r="AB2560">
        <v>3717.6000000000004</v>
      </c>
      <c r="AC2560">
        <f>Table1_1[[#This Row],[Price]]*Table1_1[[#This Row],[Quantity]]</f>
        <v>9294</v>
      </c>
    </row>
    <row r="2561" spans="1:29" x14ac:dyDescent="0.3">
      <c r="A2561" t="s">
        <v>28</v>
      </c>
      <c r="B2561" t="s">
        <v>29</v>
      </c>
      <c r="C2561" t="s">
        <v>148</v>
      </c>
      <c r="D2561" t="s">
        <v>82</v>
      </c>
      <c r="E2561" t="s">
        <v>46</v>
      </c>
      <c r="F2561" t="s">
        <v>47</v>
      </c>
      <c r="G2561">
        <v>6</v>
      </c>
      <c r="H2561">
        <v>428396</v>
      </c>
      <c r="I2561" t="s">
        <v>34</v>
      </c>
      <c r="J2561" s="3">
        <v>44109</v>
      </c>
      <c r="K2561">
        <v>1300</v>
      </c>
      <c r="L2561" t="s">
        <v>10675</v>
      </c>
      <c r="M2561" t="s">
        <v>1253</v>
      </c>
      <c r="N2561" t="s">
        <v>10676</v>
      </c>
      <c r="O2561" t="s">
        <v>10677</v>
      </c>
      <c r="P2561" t="s">
        <v>51</v>
      </c>
      <c r="Q2561">
        <v>9</v>
      </c>
      <c r="R2561" t="s">
        <v>40</v>
      </c>
      <c r="S2561" t="s">
        <v>63</v>
      </c>
      <c r="T2561">
        <v>25925</v>
      </c>
      <c r="U2561" s="1">
        <v>45392</v>
      </c>
      <c r="V2561" t="s">
        <v>80</v>
      </c>
      <c r="W2561">
        <v>148260</v>
      </c>
      <c r="X2561" t="s">
        <v>10678</v>
      </c>
      <c r="Y2561">
        <v>496</v>
      </c>
      <c r="Z2561">
        <v>2160</v>
      </c>
      <c r="AA2561">
        <v>1</v>
      </c>
      <c r="AB2561">
        <v>864</v>
      </c>
      <c r="AC2561">
        <f>Table1_1[[#This Row],[Price]]*Table1_1[[#This Row],[Quantity]]</f>
        <v>2160</v>
      </c>
    </row>
    <row r="2562" spans="1:29" x14ac:dyDescent="0.3">
      <c r="A2562" t="s">
        <v>28</v>
      </c>
      <c r="B2562" t="s">
        <v>29</v>
      </c>
      <c r="C2562" t="s">
        <v>54</v>
      </c>
      <c r="D2562" t="s">
        <v>511</v>
      </c>
      <c r="E2562" t="s">
        <v>32</v>
      </c>
      <c r="F2562" t="s">
        <v>99</v>
      </c>
      <c r="G2562">
        <v>6</v>
      </c>
      <c r="H2562">
        <v>400552</v>
      </c>
      <c r="I2562" t="s">
        <v>34</v>
      </c>
      <c r="J2562" s="3">
        <v>45198</v>
      </c>
      <c r="K2562">
        <v>1400</v>
      </c>
      <c r="L2562" t="s">
        <v>10679</v>
      </c>
      <c r="M2562" t="s">
        <v>568</v>
      </c>
      <c r="N2562" t="s">
        <v>10680</v>
      </c>
      <c r="O2562" t="s">
        <v>10681</v>
      </c>
      <c r="P2562" t="s">
        <v>87</v>
      </c>
      <c r="Q2562">
        <v>5</v>
      </c>
      <c r="R2562" t="s">
        <v>88</v>
      </c>
      <c r="S2562" t="s">
        <v>41</v>
      </c>
      <c r="T2562">
        <v>88734</v>
      </c>
      <c r="U2562" s="1">
        <v>45371</v>
      </c>
      <c r="V2562" t="s">
        <v>72</v>
      </c>
      <c r="W2562">
        <v>233751</v>
      </c>
      <c r="X2562" t="s">
        <v>10682</v>
      </c>
      <c r="Y2562">
        <v>574</v>
      </c>
      <c r="Z2562">
        <v>1167</v>
      </c>
      <c r="AA2562">
        <v>8</v>
      </c>
      <c r="AB2562">
        <v>3734.4</v>
      </c>
      <c r="AC2562">
        <f>Table1_1[[#This Row],[Price]]*Table1_1[[#This Row],[Quantity]]</f>
        <v>9336</v>
      </c>
    </row>
    <row r="2563" spans="1:29" x14ac:dyDescent="0.3">
      <c r="A2563" t="s">
        <v>28</v>
      </c>
      <c r="B2563" t="s">
        <v>29</v>
      </c>
      <c r="C2563" t="s">
        <v>44</v>
      </c>
      <c r="D2563" t="s">
        <v>182</v>
      </c>
      <c r="E2563" t="s">
        <v>32</v>
      </c>
      <c r="F2563" t="s">
        <v>33</v>
      </c>
      <c r="G2563">
        <v>44</v>
      </c>
      <c r="H2563">
        <v>433790</v>
      </c>
      <c r="I2563" t="s">
        <v>58</v>
      </c>
      <c r="J2563" s="3">
        <v>44457</v>
      </c>
      <c r="K2563">
        <v>1000</v>
      </c>
      <c r="L2563" t="s">
        <v>10683</v>
      </c>
      <c r="M2563" t="s">
        <v>856</v>
      </c>
      <c r="N2563" t="s">
        <v>10684</v>
      </c>
      <c r="O2563" t="s">
        <v>10685</v>
      </c>
      <c r="P2563" t="s">
        <v>39</v>
      </c>
      <c r="Q2563">
        <v>7</v>
      </c>
      <c r="R2563" t="s">
        <v>88</v>
      </c>
      <c r="S2563" t="s">
        <v>79</v>
      </c>
      <c r="T2563">
        <v>59676</v>
      </c>
      <c r="U2563" s="1">
        <v>45292</v>
      </c>
      <c r="V2563" t="s">
        <v>111</v>
      </c>
      <c r="W2563">
        <v>106692</v>
      </c>
      <c r="X2563" t="s">
        <v>10686</v>
      </c>
      <c r="Y2563">
        <v>408</v>
      </c>
      <c r="Z2563">
        <v>2394</v>
      </c>
      <c r="AA2563">
        <v>7</v>
      </c>
      <c r="AB2563">
        <v>6703.2000000000007</v>
      </c>
      <c r="AC2563">
        <f>Table1_1[[#This Row],[Price]]*Table1_1[[#This Row],[Quantity]]</f>
        <v>16758</v>
      </c>
    </row>
    <row r="2564" spans="1:29" x14ac:dyDescent="0.3">
      <c r="A2564" t="s">
        <v>28</v>
      </c>
      <c r="B2564" t="s">
        <v>29</v>
      </c>
      <c r="C2564" t="s">
        <v>157</v>
      </c>
      <c r="D2564" t="s">
        <v>291</v>
      </c>
      <c r="E2564" t="s">
        <v>56</v>
      </c>
      <c r="F2564" t="s">
        <v>47</v>
      </c>
      <c r="G2564">
        <v>80</v>
      </c>
      <c r="H2564">
        <v>420735</v>
      </c>
      <c r="I2564" t="s">
        <v>58</v>
      </c>
      <c r="J2564" s="3">
        <v>44525</v>
      </c>
      <c r="K2564">
        <v>1200</v>
      </c>
      <c r="L2564" t="s">
        <v>10688</v>
      </c>
      <c r="M2564" t="s">
        <v>269</v>
      </c>
      <c r="N2564" t="s">
        <v>10689</v>
      </c>
      <c r="O2564" t="s">
        <v>10690</v>
      </c>
      <c r="P2564" t="s">
        <v>51</v>
      </c>
      <c r="Q2564">
        <v>16</v>
      </c>
      <c r="R2564" t="s">
        <v>88</v>
      </c>
      <c r="S2564" t="s">
        <v>118</v>
      </c>
      <c r="T2564">
        <v>25919</v>
      </c>
      <c r="U2564" s="1">
        <v>45309</v>
      </c>
      <c r="V2564" t="s">
        <v>111</v>
      </c>
      <c r="W2564">
        <v>961551</v>
      </c>
      <c r="X2564" t="s">
        <v>10691</v>
      </c>
      <c r="Y2564">
        <v>629</v>
      </c>
      <c r="Z2564">
        <v>688</v>
      </c>
      <c r="AA2564">
        <v>1</v>
      </c>
      <c r="AB2564">
        <v>275.2</v>
      </c>
      <c r="AC2564">
        <f>Table1_1[[#This Row],[Price]]*Table1_1[[#This Row],[Quantity]]</f>
        <v>688</v>
      </c>
    </row>
    <row r="2565" spans="1:29" x14ac:dyDescent="0.3">
      <c r="A2565" t="s">
        <v>28</v>
      </c>
      <c r="B2565" t="s">
        <v>29</v>
      </c>
      <c r="C2565" t="s">
        <v>54</v>
      </c>
      <c r="D2565" t="s">
        <v>220</v>
      </c>
      <c r="E2565" t="s">
        <v>56</v>
      </c>
      <c r="F2565" t="s">
        <v>355</v>
      </c>
      <c r="G2565">
        <v>46</v>
      </c>
      <c r="H2565">
        <v>421324</v>
      </c>
      <c r="I2565" t="s">
        <v>58</v>
      </c>
      <c r="J2565" s="3">
        <v>45240</v>
      </c>
      <c r="K2565">
        <v>1400</v>
      </c>
      <c r="L2565" t="s">
        <v>10692</v>
      </c>
      <c r="M2565" t="s">
        <v>2538</v>
      </c>
      <c r="N2565" t="s">
        <v>10693</v>
      </c>
      <c r="O2565" t="s">
        <v>10694</v>
      </c>
      <c r="P2565" t="s">
        <v>39</v>
      </c>
      <c r="Q2565">
        <v>18</v>
      </c>
      <c r="R2565" t="s">
        <v>40</v>
      </c>
      <c r="S2565" t="s">
        <v>63</v>
      </c>
      <c r="T2565">
        <v>89725</v>
      </c>
      <c r="U2565" s="1">
        <v>45430</v>
      </c>
      <c r="V2565" t="s">
        <v>140</v>
      </c>
      <c r="W2565">
        <v>899180</v>
      </c>
      <c r="X2565" t="s">
        <v>10695</v>
      </c>
      <c r="Y2565">
        <v>601</v>
      </c>
      <c r="Z2565">
        <v>1989</v>
      </c>
      <c r="AA2565">
        <v>6</v>
      </c>
      <c r="AB2565">
        <v>4773.6000000000004</v>
      </c>
      <c r="AC2565">
        <f>Table1_1[[#This Row],[Price]]*Table1_1[[#This Row],[Quantity]]</f>
        <v>11934</v>
      </c>
    </row>
    <row r="2566" spans="1:29" x14ac:dyDescent="0.3">
      <c r="A2566" t="s">
        <v>28</v>
      </c>
      <c r="B2566" t="s">
        <v>29</v>
      </c>
      <c r="C2566" t="s">
        <v>44</v>
      </c>
      <c r="D2566" t="s">
        <v>105</v>
      </c>
      <c r="E2566" t="s">
        <v>32</v>
      </c>
      <c r="F2566" t="s">
        <v>135</v>
      </c>
      <c r="G2566">
        <v>89</v>
      </c>
      <c r="H2566">
        <v>405773</v>
      </c>
      <c r="I2566" t="s">
        <v>58</v>
      </c>
      <c r="J2566" s="3">
        <v>45157</v>
      </c>
      <c r="K2566">
        <v>1300</v>
      </c>
      <c r="L2566" t="s">
        <v>10696</v>
      </c>
      <c r="M2566" t="s">
        <v>68</v>
      </c>
      <c r="N2566" t="s">
        <v>10697</v>
      </c>
      <c r="O2566" t="s">
        <v>10698</v>
      </c>
      <c r="P2566" t="s">
        <v>51</v>
      </c>
      <c r="Q2566">
        <v>14</v>
      </c>
      <c r="R2566" t="s">
        <v>88</v>
      </c>
      <c r="S2566" t="s">
        <v>79</v>
      </c>
      <c r="T2566">
        <v>68422</v>
      </c>
      <c r="U2566" s="1">
        <v>45379</v>
      </c>
      <c r="V2566" t="s">
        <v>72</v>
      </c>
      <c r="W2566">
        <v>190317</v>
      </c>
      <c r="X2566" t="s">
        <v>10320</v>
      </c>
      <c r="Y2566">
        <v>426</v>
      </c>
      <c r="Z2566">
        <v>2601</v>
      </c>
      <c r="AA2566">
        <v>5</v>
      </c>
      <c r="AB2566">
        <v>5202</v>
      </c>
      <c r="AC2566">
        <f>Table1_1[[#This Row],[Price]]*Table1_1[[#This Row],[Quantity]]</f>
        <v>13005</v>
      </c>
    </row>
    <row r="2567" spans="1:29" x14ac:dyDescent="0.3">
      <c r="A2567" t="s">
        <v>28</v>
      </c>
      <c r="B2567" t="s">
        <v>29</v>
      </c>
      <c r="C2567" t="s">
        <v>54</v>
      </c>
      <c r="D2567" t="s">
        <v>349</v>
      </c>
      <c r="E2567" t="s">
        <v>32</v>
      </c>
      <c r="F2567" t="s">
        <v>83</v>
      </c>
      <c r="G2567">
        <v>65</v>
      </c>
      <c r="H2567">
        <v>428470</v>
      </c>
      <c r="I2567" t="s">
        <v>34</v>
      </c>
      <c r="J2567" s="3">
        <v>44616</v>
      </c>
      <c r="K2567">
        <v>950</v>
      </c>
      <c r="L2567" t="s">
        <v>10699</v>
      </c>
      <c r="M2567" t="s">
        <v>351</v>
      </c>
      <c r="N2567" t="s">
        <v>10700</v>
      </c>
      <c r="O2567" t="s">
        <v>10701</v>
      </c>
      <c r="P2567" t="s">
        <v>71</v>
      </c>
      <c r="Q2567">
        <v>20</v>
      </c>
      <c r="R2567" t="s">
        <v>88</v>
      </c>
      <c r="S2567" t="s">
        <v>118</v>
      </c>
      <c r="T2567">
        <v>95764</v>
      </c>
      <c r="U2567" s="1">
        <v>45370</v>
      </c>
      <c r="V2567" t="s">
        <v>72</v>
      </c>
      <c r="W2567">
        <v>294334</v>
      </c>
      <c r="X2567" t="s">
        <v>10702</v>
      </c>
      <c r="Y2567">
        <v>320</v>
      </c>
      <c r="Z2567">
        <v>1614</v>
      </c>
      <c r="AA2567">
        <v>8</v>
      </c>
      <c r="AB2567">
        <v>5164.8</v>
      </c>
      <c r="AC2567">
        <f>Table1_1[[#This Row],[Price]]*Table1_1[[#This Row],[Quantity]]</f>
        <v>12912</v>
      </c>
    </row>
    <row r="2568" spans="1:29" x14ac:dyDescent="0.3">
      <c r="A2568" t="s">
        <v>28</v>
      </c>
      <c r="B2568" t="s">
        <v>29</v>
      </c>
      <c r="C2568" t="s">
        <v>148</v>
      </c>
      <c r="D2568" t="s">
        <v>421</v>
      </c>
      <c r="E2568" t="s">
        <v>56</v>
      </c>
      <c r="F2568" t="s">
        <v>150</v>
      </c>
      <c r="G2568">
        <v>3</v>
      </c>
      <c r="H2568">
        <v>410340</v>
      </c>
      <c r="I2568" t="s">
        <v>34</v>
      </c>
      <c r="J2568" s="3">
        <v>44404</v>
      </c>
      <c r="K2568">
        <v>1300</v>
      </c>
      <c r="L2568" t="s">
        <v>10703</v>
      </c>
      <c r="M2568" t="s">
        <v>434</v>
      </c>
      <c r="N2568" t="s">
        <v>10704</v>
      </c>
      <c r="O2568" t="s">
        <v>10705</v>
      </c>
      <c r="P2568" t="s">
        <v>71</v>
      </c>
      <c r="Q2568">
        <v>6</v>
      </c>
      <c r="R2568" t="s">
        <v>40</v>
      </c>
      <c r="S2568" t="s">
        <v>41</v>
      </c>
      <c r="T2568">
        <v>38599</v>
      </c>
      <c r="U2568" s="1">
        <v>45422</v>
      </c>
      <c r="V2568" t="s">
        <v>140</v>
      </c>
      <c r="W2568">
        <v>549826</v>
      </c>
      <c r="X2568" t="s">
        <v>10706</v>
      </c>
      <c r="Y2568">
        <v>975</v>
      </c>
      <c r="Z2568">
        <v>1192</v>
      </c>
      <c r="AA2568">
        <v>6</v>
      </c>
      <c r="AB2568">
        <v>2860.8</v>
      </c>
      <c r="AC2568">
        <f>Table1_1[[#This Row],[Price]]*Table1_1[[#This Row],[Quantity]]</f>
        <v>7152</v>
      </c>
    </row>
    <row r="2569" spans="1:29" x14ac:dyDescent="0.3">
      <c r="A2569" t="s">
        <v>28</v>
      </c>
      <c r="B2569" t="s">
        <v>29</v>
      </c>
      <c r="C2569" t="s">
        <v>66</v>
      </c>
      <c r="D2569" t="s">
        <v>274</v>
      </c>
      <c r="E2569" t="s">
        <v>32</v>
      </c>
      <c r="F2569" t="s">
        <v>33</v>
      </c>
      <c r="G2569">
        <v>3</v>
      </c>
      <c r="H2569">
        <v>411277</v>
      </c>
      <c r="I2569" t="s">
        <v>34</v>
      </c>
      <c r="J2569" s="3">
        <v>44406</v>
      </c>
      <c r="K2569">
        <v>950</v>
      </c>
      <c r="L2569" t="s">
        <v>10707</v>
      </c>
      <c r="M2569" t="s">
        <v>1291</v>
      </c>
      <c r="N2569" t="s">
        <v>10708</v>
      </c>
      <c r="O2569">
        <v>9369609832</v>
      </c>
      <c r="P2569" t="s">
        <v>39</v>
      </c>
      <c r="Q2569">
        <v>14</v>
      </c>
      <c r="R2569" t="s">
        <v>88</v>
      </c>
      <c r="S2569" t="s">
        <v>118</v>
      </c>
      <c r="T2569">
        <v>42591</v>
      </c>
      <c r="U2569" s="1">
        <v>45623</v>
      </c>
      <c r="V2569" t="s">
        <v>42</v>
      </c>
      <c r="W2569">
        <v>208739</v>
      </c>
      <c r="X2569" t="s">
        <v>6792</v>
      </c>
      <c r="Y2569">
        <v>732</v>
      </c>
      <c r="Z2569">
        <v>1894</v>
      </c>
      <c r="AA2569">
        <v>2</v>
      </c>
      <c r="AB2569">
        <v>1515.2</v>
      </c>
      <c r="AC2569">
        <f>Table1_1[[#This Row],[Price]]*Table1_1[[#This Row],[Quantity]]</f>
        <v>3788</v>
      </c>
    </row>
    <row r="2570" spans="1:29" x14ac:dyDescent="0.3">
      <c r="A2570" t="s">
        <v>28</v>
      </c>
      <c r="B2570" t="s">
        <v>29</v>
      </c>
      <c r="C2570" t="s">
        <v>157</v>
      </c>
      <c r="D2570" t="s">
        <v>248</v>
      </c>
      <c r="E2570" t="s">
        <v>46</v>
      </c>
      <c r="F2570" t="s">
        <v>83</v>
      </c>
      <c r="G2570">
        <v>28</v>
      </c>
      <c r="H2570">
        <v>400396</v>
      </c>
      <c r="I2570" t="s">
        <v>58</v>
      </c>
      <c r="J2570" s="3">
        <v>44282</v>
      </c>
      <c r="K2570">
        <v>1000</v>
      </c>
      <c r="L2570" t="s">
        <v>10709</v>
      </c>
      <c r="M2570" t="s">
        <v>434</v>
      </c>
      <c r="N2570" t="s">
        <v>10710</v>
      </c>
      <c r="O2570" t="s">
        <v>10711</v>
      </c>
      <c r="P2570" t="s">
        <v>51</v>
      </c>
      <c r="Q2570">
        <v>11</v>
      </c>
      <c r="R2570" t="s">
        <v>40</v>
      </c>
      <c r="S2570" t="s">
        <v>79</v>
      </c>
      <c r="T2570">
        <v>73783</v>
      </c>
      <c r="U2570" s="1">
        <v>45391</v>
      </c>
      <c r="V2570" t="s">
        <v>80</v>
      </c>
      <c r="W2570">
        <v>157371</v>
      </c>
      <c r="X2570" t="s">
        <v>10712</v>
      </c>
      <c r="Y2570">
        <v>265</v>
      </c>
      <c r="Z2570">
        <v>877</v>
      </c>
      <c r="AA2570">
        <v>5</v>
      </c>
      <c r="AB2570">
        <v>1754</v>
      </c>
      <c r="AC2570">
        <f>Table1_1[[#This Row],[Price]]*Table1_1[[#This Row],[Quantity]]</f>
        <v>4385</v>
      </c>
    </row>
    <row r="2571" spans="1:29" x14ac:dyDescent="0.3">
      <c r="A2571" t="s">
        <v>28</v>
      </c>
      <c r="B2571" t="s">
        <v>29</v>
      </c>
      <c r="C2571" t="s">
        <v>157</v>
      </c>
      <c r="D2571" t="s">
        <v>291</v>
      </c>
      <c r="E2571" t="s">
        <v>56</v>
      </c>
      <c r="F2571" t="s">
        <v>33</v>
      </c>
      <c r="G2571">
        <v>46</v>
      </c>
      <c r="H2571">
        <v>437053</v>
      </c>
      <c r="I2571" t="s">
        <v>34</v>
      </c>
      <c r="J2571" s="3">
        <v>44338</v>
      </c>
      <c r="K2571">
        <v>1400</v>
      </c>
      <c r="L2571" t="s">
        <v>10713</v>
      </c>
      <c r="M2571" t="s">
        <v>654</v>
      </c>
      <c r="N2571" t="s">
        <v>10714</v>
      </c>
      <c r="O2571" t="s">
        <v>10715</v>
      </c>
      <c r="P2571" t="s">
        <v>51</v>
      </c>
      <c r="Q2571">
        <v>10</v>
      </c>
      <c r="R2571" t="s">
        <v>40</v>
      </c>
      <c r="S2571" t="s">
        <v>63</v>
      </c>
      <c r="T2571">
        <v>71551</v>
      </c>
      <c r="U2571" s="1">
        <v>45353</v>
      </c>
      <c r="V2571" t="s">
        <v>72</v>
      </c>
      <c r="W2571">
        <v>544085</v>
      </c>
      <c r="X2571" t="s">
        <v>10716</v>
      </c>
      <c r="Y2571">
        <v>374</v>
      </c>
      <c r="Z2571">
        <v>2386</v>
      </c>
      <c r="AA2571">
        <v>3</v>
      </c>
      <c r="AB2571">
        <v>2863.2000000000003</v>
      </c>
      <c r="AC2571">
        <f>Table1_1[[#This Row],[Price]]*Table1_1[[#This Row],[Quantity]]</f>
        <v>7158</v>
      </c>
    </row>
    <row r="2572" spans="1:29" x14ac:dyDescent="0.3">
      <c r="A2572" t="s">
        <v>28</v>
      </c>
      <c r="B2572" t="s">
        <v>29</v>
      </c>
      <c r="C2572" t="s">
        <v>54</v>
      </c>
      <c r="D2572" t="s">
        <v>187</v>
      </c>
      <c r="E2572" t="s">
        <v>56</v>
      </c>
      <c r="F2572" t="s">
        <v>99</v>
      </c>
      <c r="G2572">
        <v>30</v>
      </c>
      <c r="H2572">
        <v>415362</v>
      </c>
      <c r="I2572" t="s">
        <v>58</v>
      </c>
      <c r="J2572" s="3">
        <v>44393</v>
      </c>
      <c r="K2572">
        <v>1300</v>
      </c>
      <c r="L2572" t="s">
        <v>8946</v>
      </c>
      <c r="M2572" t="s">
        <v>263</v>
      </c>
      <c r="N2572" t="s">
        <v>10717</v>
      </c>
      <c r="O2572" t="s">
        <v>10718</v>
      </c>
      <c r="P2572" t="s">
        <v>87</v>
      </c>
      <c r="Q2572">
        <v>8</v>
      </c>
      <c r="R2572" t="s">
        <v>88</v>
      </c>
      <c r="S2572" t="s">
        <v>118</v>
      </c>
      <c r="T2572">
        <v>66464</v>
      </c>
      <c r="U2572" s="1">
        <v>45536</v>
      </c>
      <c r="V2572" t="s">
        <v>180</v>
      </c>
      <c r="W2572">
        <v>397288</v>
      </c>
      <c r="X2572" t="s">
        <v>10719</v>
      </c>
      <c r="Y2572">
        <v>311</v>
      </c>
      <c r="Z2572">
        <v>2332</v>
      </c>
      <c r="AA2572">
        <v>4</v>
      </c>
      <c r="AB2572">
        <v>3731.2000000000003</v>
      </c>
      <c r="AC2572">
        <f>Table1_1[[#This Row],[Price]]*Table1_1[[#This Row],[Quantity]]</f>
        <v>9328</v>
      </c>
    </row>
    <row r="2573" spans="1:29" x14ac:dyDescent="0.3">
      <c r="A2573" t="s">
        <v>28</v>
      </c>
      <c r="B2573" t="s">
        <v>29</v>
      </c>
      <c r="C2573" t="s">
        <v>44</v>
      </c>
      <c r="D2573" t="s">
        <v>92</v>
      </c>
      <c r="E2573" t="s">
        <v>46</v>
      </c>
      <c r="F2573" t="s">
        <v>99</v>
      </c>
      <c r="G2573">
        <v>100</v>
      </c>
      <c r="H2573">
        <v>437938</v>
      </c>
      <c r="I2573" t="s">
        <v>34</v>
      </c>
      <c r="J2573" s="3">
        <v>44248</v>
      </c>
      <c r="K2573">
        <v>1000</v>
      </c>
      <c r="L2573" t="s">
        <v>10720</v>
      </c>
      <c r="M2573" t="s">
        <v>263</v>
      </c>
      <c r="N2573" t="s">
        <v>10721</v>
      </c>
      <c r="O2573" t="s">
        <v>10722</v>
      </c>
      <c r="P2573" t="s">
        <v>51</v>
      </c>
      <c r="Q2573">
        <v>18</v>
      </c>
      <c r="R2573" t="s">
        <v>40</v>
      </c>
      <c r="S2573" t="s">
        <v>63</v>
      </c>
      <c r="T2573">
        <v>17486</v>
      </c>
      <c r="U2573" s="1">
        <v>45327</v>
      </c>
      <c r="V2573" t="s">
        <v>119</v>
      </c>
      <c r="W2573">
        <v>418669</v>
      </c>
      <c r="X2573" t="s">
        <v>10723</v>
      </c>
      <c r="Y2573">
        <v>755</v>
      </c>
      <c r="Z2573">
        <v>2796</v>
      </c>
      <c r="AA2573">
        <v>7</v>
      </c>
      <c r="AB2573">
        <v>7828.8</v>
      </c>
      <c r="AC2573">
        <f>Table1_1[[#This Row],[Price]]*Table1_1[[#This Row],[Quantity]]</f>
        <v>19572</v>
      </c>
    </row>
    <row r="2574" spans="1:29" x14ac:dyDescent="0.3">
      <c r="A2574" t="s">
        <v>28</v>
      </c>
      <c r="B2574" t="s">
        <v>29</v>
      </c>
      <c r="C2574" t="s">
        <v>157</v>
      </c>
      <c r="D2574" t="s">
        <v>254</v>
      </c>
      <c r="E2574" t="s">
        <v>46</v>
      </c>
      <c r="F2574" t="s">
        <v>99</v>
      </c>
      <c r="G2574">
        <v>75</v>
      </c>
      <c r="H2574">
        <v>419986</v>
      </c>
      <c r="I2574" t="s">
        <v>58</v>
      </c>
      <c r="J2574" s="3">
        <v>45180</v>
      </c>
      <c r="K2574">
        <v>950</v>
      </c>
      <c r="L2574" t="s">
        <v>10724</v>
      </c>
      <c r="M2574" t="s">
        <v>108</v>
      </c>
      <c r="N2574" t="s">
        <v>10725</v>
      </c>
      <c r="O2574" t="s">
        <v>10726</v>
      </c>
      <c r="P2574" t="s">
        <v>39</v>
      </c>
      <c r="Q2574">
        <v>20</v>
      </c>
      <c r="R2574" t="s">
        <v>88</v>
      </c>
      <c r="S2574" t="s">
        <v>63</v>
      </c>
      <c r="T2574">
        <v>48821</v>
      </c>
      <c r="U2574" s="1">
        <v>45466</v>
      </c>
      <c r="V2574" t="s">
        <v>52</v>
      </c>
      <c r="W2574">
        <v>372772</v>
      </c>
      <c r="X2574" t="s">
        <v>10727</v>
      </c>
      <c r="Y2574">
        <v>210</v>
      </c>
      <c r="Z2574">
        <v>1962</v>
      </c>
      <c r="AA2574">
        <v>2</v>
      </c>
      <c r="AB2574">
        <v>1569.6000000000001</v>
      </c>
      <c r="AC2574">
        <f>Table1_1[[#This Row],[Price]]*Table1_1[[#This Row],[Quantity]]</f>
        <v>3924</v>
      </c>
    </row>
    <row r="2575" spans="1:29" x14ac:dyDescent="0.3">
      <c r="A2575" t="s">
        <v>28</v>
      </c>
      <c r="B2575" t="s">
        <v>29</v>
      </c>
      <c r="C2575" t="s">
        <v>91</v>
      </c>
      <c r="D2575" t="s">
        <v>105</v>
      </c>
      <c r="E2575" t="s">
        <v>46</v>
      </c>
      <c r="F2575" t="s">
        <v>99</v>
      </c>
      <c r="G2575">
        <v>8</v>
      </c>
      <c r="H2575">
        <v>417114</v>
      </c>
      <c r="I2575" t="s">
        <v>58</v>
      </c>
      <c r="J2575" s="3">
        <v>44780</v>
      </c>
      <c r="K2575">
        <v>1000</v>
      </c>
      <c r="L2575" t="s">
        <v>10729</v>
      </c>
      <c r="M2575" t="s">
        <v>269</v>
      </c>
      <c r="N2575" t="s">
        <v>10730</v>
      </c>
      <c r="O2575" t="s">
        <v>10731</v>
      </c>
      <c r="P2575" t="s">
        <v>39</v>
      </c>
      <c r="Q2575">
        <v>5</v>
      </c>
      <c r="R2575" t="s">
        <v>40</v>
      </c>
      <c r="S2575" t="s">
        <v>118</v>
      </c>
      <c r="T2575">
        <v>33462</v>
      </c>
      <c r="U2575" s="1">
        <v>45427</v>
      </c>
      <c r="V2575" t="s">
        <v>140</v>
      </c>
      <c r="W2575">
        <v>339722</v>
      </c>
      <c r="X2575" t="s">
        <v>10732</v>
      </c>
      <c r="Y2575">
        <v>269</v>
      </c>
      <c r="Z2575">
        <v>1217</v>
      </c>
      <c r="AA2575">
        <v>4</v>
      </c>
      <c r="AB2575">
        <v>1947.2</v>
      </c>
      <c r="AC2575">
        <f>Table1_1[[#This Row],[Price]]*Table1_1[[#This Row],[Quantity]]</f>
        <v>4868</v>
      </c>
    </row>
    <row r="2576" spans="1:29" x14ac:dyDescent="0.3">
      <c r="A2576" t="s">
        <v>28</v>
      </c>
      <c r="B2576" t="s">
        <v>29</v>
      </c>
      <c r="C2576" t="s">
        <v>148</v>
      </c>
      <c r="D2576" t="s">
        <v>467</v>
      </c>
      <c r="E2576" t="s">
        <v>56</v>
      </c>
      <c r="F2576" t="s">
        <v>150</v>
      </c>
      <c r="G2576">
        <v>82</v>
      </c>
      <c r="H2576">
        <v>424852</v>
      </c>
      <c r="I2576" t="s">
        <v>58</v>
      </c>
      <c r="J2576" s="3">
        <v>44148</v>
      </c>
      <c r="K2576">
        <v>950</v>
      </c>
      <c r="L2576" t="s">
        <v>10733</v>
      </c>
      <c r="M2576" t="s">
        <v>76</v>
      </c>
      <c r="N2576" t="s">
        <v>10734</v>
      </c>
      <c r="O2576" t="s">
        <v>10735</v>
      </c>
      <c r="P2576" t="s">
        <v>71</v>
      </c>
      <c r="Q2576">
        <v>6</v>
      </c>
      <c r="R2576" t="s">
        <v>88</v>
      </c>
      <c r="S2576" t="s">
        <v>79</v>
      </c>
      <c r="T2576">
        <v>22919</v>
      </c>
      <c r="U2576" s="1">
        <v>45608</v>
      </c>
      <c r="V2576" t="s">
        <v>42</v>
      </c>
      <c r="W2576">
        <v>277416</v>
      </c>
      <c r="X2576" t="s">
        <v>10736</v>
      </c>
      <c r="Y2576">
        <v>964</v>
      </c>
      <c r="Z2576">
        <v>1272</v>
      </c>
      <c r="AA2576">
        <v>8</v>
      </c>
      <c r="AB2576">
        <v>4070.4</v>
      </c>
      <c r="AC2576">
        <f>Table1_1[[#This Row],[Price]]*Table1_1[[#This Row],[Quantity]]</f>
        <v>10176</v>
      </c>
    </row>
    <row r="2577" spans="1:29" x14ac:dyDescent="0.3">
      <c r="A2577" t="s">
        <v>28</v>
      </c>
      <c r="B2577" t="s">
        <v>29</v>
      </c>
      <c r="C2577" t="s">
        <v>44</v>
      </c>
      <c r="D2577" t="s">
        <v>237</v>
      </c>
      <c r="E2577" t="s">
        <v>56</v>
      </c>
      <c r="F2577" t="s">
        <v>355</v>
      </c>
      <c r="G2577">
        <v>30</v>
      </c>
      <c r="H2577">
        <v>420097</v>
      </c>
      <c r="I2577" t="s">
        <v>34</v>
      </c>
      <c r="J2577" s="3">
        <v>45331</v>
      </c>
      <c r="K2577">
        <v>800</v>
      </c>
      <c r="L2577" t="s">
        <v>10737</v>
      </c>
      <c r="M2577" t="s">
        <v>205</v>
      </c>
      <c r="N2577" t="s">
        <v>10738</v>
      </c>
      <c r="O2577" t="s">
        <v>10739</v>
      </c>
      <c r="P2577" t="s">
        <v>39</v>
      </c>
      <c r="Q2577">
        <v>10</v>
      </c>
      <c r="R2577" t="s">
        <v>40</v>
      </c>
      <c r="S2577" t="s">
        <v>63</v>
      </c>
      <c r="T2577">
        <v>73196</v>
      </c>
      <c r="U2577" s="1">
        <v>45577</v>
      </c>
      <c r="V2577" t="s">
        <v>155</v>
      </c>
      <c r="W2577">
        <v>650685</v>
      </c>
      <c r="X2577" t="s">
        <v>10740</v>
      </c>
      <c r="Y2577">
        <v>281</v>
      </c>
      <c r="Z2577">
        <v>2315</v>
      </c>
      <c r="AA2577">
        <v>4</v>
      </c>
      <c r="AB2577">
        <v>3704</v>
      </c>
      <c r="AC2577">
        <f>Table1_1[[#This Row],[Price]]*Table1_1[[#This Row],[Quantity]]</f>
        <v>9260</v>
      </c>
    </row>
    <row r="2578" spans="1:29" x14ac:dyDescent="0.3">
      <c r="A2578" t="s">
        <v>28</v>
      </c>
      <c r="B2578" t="s">
        <v>29</v>
      </c>
      <c r="C2578" t="s">
        <v>91</v>
      </c>
      <c r="D2578" t="s">
        <v>55</v>
      </c>
      <c r="E2578" t="s">
        <v>56</v>
      </c>
      <c r="F2578" t="s">
        <v>83</v>
      </c>
      <c r="G2578">
        <v>41</v>
      </c>
      <c r="H2578">
        <v>403102</v>
      </c>
      <c r="I2578" t="s">
        <v>34</v>
      </c>
      <c r="J2578" s="3">
        <v>44790</v>
      </c>
      <c r="K2578">
        <v>1000</v>
      </c>
      <c r="L2578" t="s">
        <v>10741</v>
      </c>
      <c r="M2578" t="s">
        <v>482</v>
      </c>
      <c r="N2578" t="s">
        <v>10742</v>
      </c>
      <c r="O2578">
        <v>9615262581</v>
      </c>
      <c r="P2578" t="s">
        <v>87</v>
      </c>
      <c r="Q2578">
        <v>7</v>
      </c>
      <c r="R2578" t="s">
        <v>40</v>
      </c>
      <c r="S2578" t="s">
        <v>41</v>
      </c>
      <c r="T2578">
        <v>43735</v>
      </c>
      <c r="U2578" s="1">
        <v>45611</v>
      </c>
      <c r="V2578" t="s">
        <v>42</v>
      </c>
      <c r="W2578">
        <v>395454</v>
      </c>
      <c r="X2578" t="s">
        <v>10743</v>
      </c>
      <c r="Y2578">
        <v>995</v>
      </c>
      <c r="Z2578">
        <v>2291</v>
      </c>
      <c r="AA2578">
        <v>2</v>
      </c>
      <c r="AB2578">
        <v>1832.8000000000002</v>
      </c>
      <c r="AC2578">
        <f>Table1_1[[#This Row],[Price]]*Table1_1[[#This Row],[Quantity]]</f>
        <v>4582</v>
      </c>
    </row>
    <row r="2579" spans="1:29" x14ac:dyDescent="0.3">
      <c r="A2579" t="s">
        <v>28</v>
      </c>
      <c r="B2579" t="s">
        <v>29</v>
      </c>
      <c r="C2579" t="s">
        <v>193</v>
      </c>
      <c r="D2579" t="s">
        <v>227</v>
      </c>
      <c r="E2579" t="s">
        <v>32</v>
      </c>
      <c r="F2579" t="s">
        <v>113</v>
      </c>
      <c r="G2579">
        <v>72</v>
      </c>
      <c r="H2579">
        <v>428525</v>
      </c>
      <c r="I2579" t="s">
        <v>34</v>
      </c>
      <c r="J2579" s="3">
        <v>44375</v>
      </c>
      <c r="K2579">
        <v>1300</v>
      </c>
      <c r="L2579" t="s">
        <v>10745</v>
      </c>
      <c r="M2579" t="s">
        <v>2054</v>
      </c>
      <c r="N2579" t="s">
        <v>10746</v>
      </c>
      <c r="O2579" t="s">
        <v>10747</v>
      </c>
      <c r="P2579" t="s">
        <v>71</v>
      </c>
      <c r="Q2579">
        <v>7</v>
      </c>
      <c r="R2579" t="s">
        <v>88</v>
      </c>
      <c r="S2579" t="s">
        <v>63</v>
      </c>
      <c r="T2579">
        <v>27144</v>
      </c>
      <c r="U2579" s="1">
        <v>45324</v>
      </c>
      <c r="V2579" t="s">
        <v>119</v>
      </c>
      <c r="W2579">
        <v>644430</v>
      </c>
      <c r="X2579" t="s">
        <v>10748</v>
      </c>
      <c r="Y2579">
        <v>320</v>
      </c>
      <c r="Z2579">
        <v>2229</v>
      </c>
      <c r="AA2579">
        <v>4</v>
      </c>
      <c r="AB2579">
        <v>3566.4</v>
      </c>
      <c r="AC2579">
        <f>Table1_1[[#This Row],[Price]]*Table1_1[[#This Row],[Quantity]]</f>
        <v>8916</v>
      </c>
    </row>
    <row r="2580" spans="1:29" x14ac:dyDescent="0.3">
      <c r="A2580" t="s">
        <v>28</v>
      </c>
      <c r="B2580" t="s">
        <v>29</v>
      </c>
      <c r="C2580" t="s">
        <v>66</v>
      </c>
      <c r="D2580" t="s">
        <v>149</v>
      </c>
      <c r="E2580" t="s">
        <v>56</v>
      </c>
      <c r="F2580" t="s">
        <v>113</v>
      </c>
      <c r="G2580">
        <v>28</v>
      </c>
      <c r="H2580">
        <v>406551</v>
      </c>
      <c r="I2580" t="s">
        <v>58</v>
      </c>
      <c r="J2580" s="3">
        <v>44253</v>
      </c>
      <c r="K2580">
        <v>1100</v>
      </c>
      <c r="L2580" t="s">
        <v>10749</v>
      </c>
      <c r="M2580" t="s">
        <v>85</v>
      </c>
      <c r="N2580" t="s">
        <v>10750</v>
      </c>
      <c r="O2580" t="s">
        <v>10751</v>
      </c>
      <c r="P2580" t="s">
        <v>87</v>
      </c>
      <c r="Q2580">
        <v>12</v>
      </c>
      <c r="R2580" t="s">
        <v>88</v>
      </c>
      <c r="S2580" t="s">
        <v>41</v>
      </c>
      <c r="T2580">
        <v>25412</v>
      </c>
      <c r="U2580" s="1">
        <v>45448</v>
      </c>
      <c r="V2580" t="s">
        <v>52</v>
      </c>
      <c r="W2580">
        <v>695211</v>
      </c>
      <c r="X2580" t="s">
        <v>10752</v>
      </c>
      <c r="Y2580">
        <v>634</v>
      </c>
      <c r="Z2580">
        <v>1810</v>
      </c>
      <c r="AA2580">
        <v>8</v>
      </c>
      <c r="AB2580">
        <v>5792</v>
      </c>
      <c r="AC2580">
        <f>Table1_1[[#This Row],[Price]]*Table1_1[[#This Row],[Quantity]]</f>
        <v>14480</v>
      </c>
    </row>
    <row r="2581" spans="1:29" x14ac:dyDescent="0.3">
      <c r="A2581" t="s">
        <v>28</v>
      </c>
      <c r="B2581" t="s">
        <v>29</v>
      </c>
      <c r="C2581" t="s">
        <v>30</v>
      </c>
      <c r="D2581" t="s">
        <v>364</v>
      </c>
      <c r="E2581" t="s">
        <v>46</v>
      </c>
      <c r="F2581" t="s">
        <v>106</v>
      </c>
      <c r="G2581">
        <v>39</v>
      </c>
      <c r="H2581">
        <v>417312</v>
      </c>
      <c r="I2581" t="s">
        <v>34</v>
      </c>
      <c r="J2581" s="3">
        <v>44351</v>
      </c>
      <c r="K2581">
        <v>1100</v>
      </c>
      <c r="L2581" t="s">
        <v>10753</v>
      </c>
      <c r="M2581" t="s">
        <v>591</v>
      </c>
      <c r="N2581" t="s">
        <v>10754</v>
      </c>
      <c r="O2581" t="s">
        <v>10755</v>
      </c>
      <c r="P2581" t="s">
        <v>51</v>
      </c>
      <c r="Q2581">
        <v>15</v>
      </c>
      <c r="R2581" t="s">
        <v>88</v>
      </c>
      <c r="S2581" t="s">
        <v>41</v>
      </c>
      <c r="T2581">
        <v>68338</v>
      </c>
      <c r="U2581" s="1">
        <v>45524</v>
      </c>
      <c r="V2581" t="s">
        <v>64</v>
      </c>
      <c r="W2581">
        <v>644637</v>
      </c>
      <c r="X2581" t="s">
        <v>10756</v>
      </c>
      <c r="Y2581">
        <v>949</v>
      </c>
      <c r="Z2581">
        <v>1810</v>
      </c>
      <c r="AA2581">
        <v>3</v>
      </c>
      <c r="AB2581">
        <v>2172</v>
      </c>
      <c r="AC2581">
        <f>Table1_1[[#This Row],[Price]]*Table1_1[[#This Row],[Quantity]]</f>
        <v>5430</v>
      </c>
    </row>
    <row r="2582" spans="1:29" x14ac:dyDescent="0.3">
      <c r="A2582" t="s">
        <v>28</v>
      </c>
      <c r="B2582" t="s">
        <v>29</v>
      </c>
      <c r="C2582" t="s">
        <v>54</v>
      </c>
      <c r="D2582" t="s">
        <v>291</v>
      </c>
      <c r="E2582" t="s">
        <v>56</v>
      </c>
      <c r="F2582" t="s">
        <v>106</v>
      </c>
      <c r="G2582">
        <v>45</v>
      </c>
      <c r="H2582">
        <v>407705</v>
      </c>
      <c r="I2582" t="s">
        <v>58</v>
      </c>
      <c r="J2582" s="3">
        <v>44494</v>
      </c>
      <c r="K2582">
        <v>1300</v>
      </c>
      <c r="L2582" t="s">
        <v>10757</v>
      </c>
      <c r="M2582" t="s">
        <v>263</v>
      </c>
      <c r="N2582" t="s">
        <v>10758</v>
      </c>
      <c r="O2582" t="s">
        <v>10759</v>
      </c>
      <c r="P2582" t="s">
        <v>87</v>
      </c>
      <c r="Q2582">
        <v>16</v>
      </c>
      <c r="R2582" t="s">
        <v>88</v>
      </c>
      <c r="S2582" t="s">
        <v>41</v>
      </c>
      <c r="T2582">
        <v>89614</v>
      </c>
      <c r="U2582" s="1">
        <v>45365</v>
      </c>
      <c r="V2582" t="s">
        <v>72</v>
      </c>
      <c r="W2582">
        <v>714424</v>
      </c>
      <c r="X2582" t="s">
        <v>10760</v>
      </c>
      <c r="Y2582">
        <v>277</v>
      </c>
      <c r="Z2582">
        <v>2313</v>
      </c>
      <c r="AA2582">
        <v>6</v>
      </c>
      <c r="AB2582">
        <v>5551.2000000000007</v>
      </c>
      <c r="AC2582">
        <f>Table1_1[[#This Row],[Price]]*Table1_1[[#This Row],[Quantity]]</f>
        <v>13878</v>
      </c>
    </row>
    <row r="2583" spans="1:29" x14ac:dyDescent="0.3">
      <c r="A2583" t="s">
        <v>28</v>
      </c>
      <c r="B2583" t="s">
        <v>29</v>
      </c>
      <c r="C2583" t="s">
        <v>148</v>
      </c>
      <c r="D2583" t="s">
        <v>467</v>
      </c>
      <c r="E2583" t="s">
        <v>46</v>
      </c>
      <c r="F2583" t="s">
        <v>106</v>
      </c>
      <c r="G2583">
        <v>61</v>
      </c>
      <c r="H2583">
        <v>410291</v>
      </c>
      <c r="I2583" t="s">
        <v>34</v>
      </c>
      <c r="J2583" s="3">
        <v>44384</v>
      </c>
      <c r="K2583">
        <v>1100</v>
      </c>
      <c r="L2583" t="s">
        <v>10762</v>
      </c>
      <c r="M2583" t="s">
        <v>623</v>
      </c>
      <c r="N2583" t="s">
        <v>10763</v>
      </c>
      <c r="O2583" t="s">
        <v>10764</v>
      </c>
      <c r="P2583" t="s">
        <v>51</v>
      </c>
      <c r="Q2583">
        <v>11</v>
      </c>
      <c r="R2583" t="s">
        <v>88</v>
      </c>
      <c r="S2583" t="s">
        <v>118</v>
      </c>
      <c r="T2583">
        <v>83925</v>
      </c>
      <c r="U2583" s="1">
        <v>45540</v>
      </c>
      <c r="V2583" t="s">
        <v>180</v>
      </c>
      <c r="W2583">
        <v>878574</v>
      </c>
      <c r="X2583" t="s">
        <v>10765</v>
      </c>
      <c r="Y2583">
        <v>601</v>
      </c>
      <c r="Z2583">
        <v>2903</v>
      </c>
      <c r="AA2583">
        <v>7</v>
      </c>
      <c r="AB2583">
        <v>8128.4000000000015</v>
      </c>
      <c r="AC2583">
        <f>Table1_1[[#This Row],[Price]]*Table1_1[[#This Row],[Quantity]]</f>
        <v>20321</v>
      </c>
    </row>
    <row r="2584" spans="1:29" x14ac:dyDescent="0.3">
      <c r="A2584" t="s">
        <v>28</v>
      </c>
      <c r="B2584" t="s">
        <v>29</v>
      </c>
      <c r="C2584" t="s">
        <v>66</v>
      </c>
      <c r="D2584" t="s">
        <v>163</v>
      </c>
      <c r="E2584" t="s">
        <v>56</v>
      </c>
      <c r="F2584" t="s">
        <v>83</v>
      </c>
      <c r="G2584">
        <v>18</v>
      </c>
      <c r="H2584">
        <v>407631</v>
      </c>
      <c r="I2584" t="s">
        <v>58</v>
      </c>
      <c r="J2584" s="3">
        <v>43918</v>
      </c>
      <c r="K2584">
        <v>1400</v>
      </c>
      <c r="L2584" t="s">
        <v>10766</v>
      </c>
      <c r="M2584" t="s">
        <v>2054</v>
      </c>
      <c r="N2584" t="s">
        <v>10767</v>
      </c>
      <c r="O2584" t="s">
        <v>10768</v>
      </c>
      <c r="P2584" t="s">
        <v>87</v>
      </c>
      <c r="Q2584">
        <v>3</v>
      </c>
      <c r="R2584" t="s">
        <v>88</v>
      </c>
      <c r="S2584" t="s">
        <v>118</v>
      </c>
      <c r="T2584">
        <v>33949</v>
      </c>
      <c r="U2584" s="1">
        <v>45392</v>
      </c>
      <c r="V2584" t="s">
        <v>80</v>
      </c>
      <c r="W2584">
        <v>273243</v>
      </c>
      <c r="X2584" t="s">
        <v>10769</v>
      </c>
      <c r="Y2584">
        <v>603</v>
      </c>
      <c r="Z2584">
        <v>2838</v>
      </c>
      <c r="AA2584">
        <v>4</v>
      </c>
      <c r="AB2584">
        <v>4540.8</v>
      </c>
      <c r="AC2584">
        <f>Table1_1[[#This Row],[Price]]*Table1_1[[#This Row],[Quantity]]</f>
        <v>11352</v>
      </c>
    </row>
    <row r="2585" spans="1:29" x14ac:dyDescent="0.3">
      <c r="A2585" t="s">
        <v>28</v>
      </c>
      <c r="B2585" t="s">
        <v>29</v>
      </c>
      <c r="C2585" t="s">
        <v>30</v>
      </c>
      <c r="D2585" t="s">
        <v>31</v>
      </c>
      <c r="E2585" t="s">
        <v>46</v>
      </c>
      <c r="F2585" t="s">
        <v>175</v>
      </c>
      <c r="G2585">
        <v>63</v>
      </c>
      <c r="H2585">
        <v>404930</v>
      </c>
      <c r="I2585" t="s">
        <v>34</v>
      </c>
      <c r="J2585" s="3">
        <v>45170</v>
      </c>
      <c r="K2585">
        <v>950</v>
      </c>
      <c r="L2585" t="s">
        <v>10770</v>
      </c>
      <c r="M2585" t="s">
        <v>1147</v>
      </c>
      <c r="N2585" t="s">
        <v>10771</v>
      </c>
      <c r="O2585" t="s">
        <v>10772</v>
      </c>
      <c r="P2585" t="s">
        <v>71</v>
      </c>
      <c r="Q2585">
        <v>6</v>
      </c>
      <c r="R2585" t="s">
        <v>88</v>
      </c>
      <c r="S2585" t="s">
        <v>79</v>
      </c>
      <c r="T2585">
        <v>36058</v>
      </c>
      <c r="U2585" s="1">
        <v>45444</v>
      </c>
      <c r="V2585" t="s">
        <v>52</v>
      </c>
      <c r="W2585">
        <v>618980</v>
      </c>
      <c r="X2585" t="s">
        <v>10773</v>
      </c>
      <c r="Y2585">
        <v>333</v>
      </c>
      <c r="Z2585">
        <v>1492</v>
      </c>
      <c r="AA2585">
        <v>8</v>
      </c>
      <c r="AB2585">
        <v>4774.4000000000015</v>
      </c>
      <c r="AC2585">
        <f>Table1_1[[#This Row],[Price]]*Table1_1[[#This Row],[Quantity]]</f>
        <v>11936</v>
      </c>
    </row>
    <row r="2586" spans="1:29" x14ac:dyDescent="0.3">
      <c r="A2586" t="s">
        <v>28</v>
      </c>
      <c r="B2586" t="s">
        <v>29</v>
      </c>
      <c r="C2586" t="s">
        <v>30</v>
      </c>
      <c r="D2586" t="s">
        <v>267</v>
      </c>
      <c r="E2586" t="s">
        <v>32</v>
      </c>
      <c r="F2586" t="s">
        <v>57</v>
      </c>
      <c r="G2586">
        <v>45</v>
      </c>
      <c r="H2586">
        <v>417319</v>
      </c>
      <c r="I2586" t="s">
        <v>34</v>
      </c>
      <c r="J2586" s="3">
        <v>44740</v>
      </c>
      <c r="K2586">
        <v>950</v>
      </c>
      <c r="L2586" t="s">
        <v>10775</v>
      </c>
      <c r="M2586" t="s">
        <v>596</v>
      </c>
      <c r="N2586" t="s">
        <v>10776</v>
      </c>
      <c r="O2586" t="s">
        <v>10777</v>
      </c>
      <c r="P2586" t="s">
        <v>87</v>
      </c>
      <c r="Q2586">
        <v>12</v>
      </c>
      <c r="R2586" t="s">
        <v>40</v>
      </c>
      <c r="S2586" t="s">
        <v>79</v>
      </c>
      <c r="T2586">
        <v>21262</v>
      </c>
      <c r="U2586" s="1">
        <v>45340</v>
      </c>
      <c r="V2586" t="s">
        <v>119</v>
      </c>
      <c r="W2586">
        <v>390633</v>
      </c>
      <c r="X2586" t="s">
        <v>10778</v>
      </c>
      <c r="Y2586">
        <v>888</v>
      </c>
      <c r="Z2586">
        <v>557</v>
      </c>
      <c r="AA2586">
        <v>6</v>
      </c>
      <c r="AB2586">
        <v>1336.8000000000002</v>
      </c>
      <c r="AC2586">
        <f>Table1_1[[#This Row],[Price]]*Table1_1[[#This Row],[Quantity]]</f>
        <v>3342</v>
      </c>
    </row>
    <row r="2587" spans="1:29" x14ac:dyDescent="0.3">
      <c r="A2587" t="s">
        <v>28</v>
      </c>
      <c r="B2587" t="s">
        <v>29</v>
      </c>
      <c r="C2587" t="s">
        <v>30</v>
      </c>
      <c r="D2587" t="s">
        <v>349</v>
      </c>
      <c r="E2587" t="s">
        <v>56</v>
      </c>
      <c r="F2587" t="s">
        <v>83</v>
      </c>
      <c r="G2587">
        <v>74</v>
      </c>
      <c r="H2587">
        <v>401193</v>
      </c>
      <c r="I2587" t="s">
        <v>58</v>
      </c>
      <c r="J2587" s="3">
        <v>44703</v>
      </c>
      <c r="K2587">
        <v>1100</v>
      </c>
      <c r="L2587" t="s">
        <v>10780</v>
      </c>
      <c r="M2587" t="s">
        <v>747</v>
      </c>
      <c r="N2587" t="s">
        <v>10781</v>
      </c>
      <c r="O2587" t="s">
        <v>10782</v>
      </c>
      <c r="P2587" t="s">
        <v>71</v>
      </c>
      <c r="Q2587">
        <v>15</v>
      </c>
      <c r="R2587" t="s">
        <v>40</v>
      </c>
      <c r="S2587" t="s">
        <v>63</v>
      </c>
      <c r="T2587">
        <v>79464</v>
      </c>
      <c r="U2587" s="1">
        <v>45522</v>
      </c>
      <c r="V2587" t="s">
        <v>64</v>
      </c>
      <c r="W2587">
        <v>300155</v>
      </c>
      <c r="X2587" t="s">
        <v>10783</v>
      </c>
      <c r="Y2587">
        <v>946</v>
      </c>
      <c r="Z2587">
        <v>536</v>
      </c>
      <c r="AA2587">
        <v>2</v>
      </c>
      <c r="AB2587">
        <v>428.8</v>
      </c>
      <c r="AC2587">
        <f>Table1_1[[#This Row],[Price]]*Table1_1[[#This Row],[Quantity]]</f>
        <v>1072</v>
      </c>
    </row>
    <row r="2588" spans="1:29" x14ac:dyDescent="0.3">
      <c r="A2588" t="s">
        <v>28</v>
      </c>
      <c r="B2588" t="s">
        <v>29</v>
      </c>
      <c r="C2588" t="s">
        <v>44</v>
      </c>
      <c r="D2588" t="s">
        <v>467</v>
      </c>
      <c r="E2588" t="s">
        <v>32</v>
      </c>
      <c r="F2588" t="s">
        <v>99</v>
      </c>
      <c r="G2588">
        <v>48</v>
      </c>
      <c r="H2588">
        <v>432218</v>
      </c>
      <c r="I2588" t="s">
        <v>34</v>
      </c>
      <c r="J2588" s="3">
        <v>44320</v>
      </c>
      <c r="K2588">
        <v>1100</v>
      </c>
      <c r="L2588" t="s">
        <v>10784</v>
      </c>
      <c r="M2588" t="s">
        <v>101</v>
      </c>
      <c r="N2588" t="s">
        <v>10785</v>
      </c>
      <c r="O2588" t="s">
        <v>10786</v>
      </c>
      <c r="P2588" t="s">
        <v>51</v>
      </c>
      <c r="Q2588">
        <v>3</v>
      </c>
      <c r="R2588" t="s">
        <v>40</v>
      </c>
      <c r="S2588" t="s">
        <v>63</v>
      </c>
      <c r="T2588">
        <v>55522</v>
      </c>
      <c r="U2588" s="1">
        <v>45534</v>
      </c>
      <c r="V2588" t="s">
        <v>64</v>
      </c>
      <c r="W2588">
        <v>490193</v>
      </c>
      <c r="X2588" t="s">
        <v>4351</v>
      </c>
      <c r="Y2588">
        <v>935</v>
      </c>
      <c r="Z2588">
        <v>1004</v>
      </c>
      <c r="AA2588">
        <v>6</v>
      </c>
      <c r="AB2588">
        <v>2409.6</v>
      </c>
      <c r="AC2588">
        <f>Table1_1[[#This Row],[Price]]*Table1_1[[#This Row],[Quantity]]</f>
        <v>6024</v>
      </c>
    </row>
    <row r="2589" spans="1:29" x14ac:dyDescent="0.3">
      <c r="A2589" t="s">
        <v>28</v>
      </c>
      <c r="B2589" t="s">
        <v>29</v>
      </c>
      <c r="C2589" t="s">
        <v>91</v>
      </c>
      <c r="D2589" t="s">
        <v>338</v>
      </c>
      <c r="E2589" t="s">
        <v>32</v>
      </c>
      <c r="F2589" t="s">
        <v>33</v>
      </c>
      <c r="G2589">
        <v>29</v>
      </c>
      <c r="H2589">
        <v>414146</v>
      </c>
      <c r="I2589" t="s">
        <v>58</v>
      </c>
      <c r="J2589" s="3">
        <v>45481</v>
      </c>
      <c r="K2589">
        <v>1200</v>
      </c>
      <c r="L2589" t="s">
        <v>10787</v>
      </c>
      <c r="M2589" t="s">
        <v>953</v>
      </c>
      <c r="N2589" t="s">
        <v>10788</v>
      </c>
      <c r="O2589" t="s">
        <v>10789</v>
      </c>
      <c r="P2589" t="s">
        <v>71</v>
      </c>
      <c r="Q2589">
        <v>5</v>
      </c>
      <c r="R2589" t="s">
        <v>40</v>
      </c>
      <c r="S2589" t="s">
        <v>118</v>
      </c>
      <c r="T2589">
        <v>68620</v>
      </c>
      <c r="U2589" s="1">
        <v>45329</v>
      </c>
      <c r="V2589" t="s">
        <v>119</v>
      </c>
      <c r="W2589">
        <v>212531</v>
      </c>
      <c r="X2589" t="s">
        <v>10790</v>
      </c>
      <c r="Y2589">
        <v>589</v>
      </c>
      <c r="Z2589">
        <v>2363</v>
      </c>
      <c r="AA2589">
        <v>6</v>
      </c>
      <c r="AB2589">
        <v>5671.2000000000007</v>
      </c>
      <c r="AC2589">
        <f>Table1_1[[#This Row],[Price]]*Table1_1[[#This Row],[Quantity]]</f>
        <v>14178</v>
      </c>
    </row>
    <row r="2590" spans="1:29" x14ac:dyDescent="0.3">
      <c r="A2590" t="s">
        <v>28</v>
      </c>
      <c r="B2590" t="s">
        <v>29</v>
      </c>
      <c r="C2590" t="s">
        <v>44</v>
      </c>
      <c r="D2590" t="s">
        <v>98</v>
      </c>
      <c r="E2590" t="s">
        <v>32</v>
      </c>
      <c r="F2590" t="s">
        <v>150</v>
      </c>
      <c r="G2590">
        <v>53</v>
      </c>
      <c r="H2590">
        <v>416439</v>
      </c>
      <c r="I2590" t="s">
        <v>34</v>
      </c>
      <c r="J2590" s="3">
        <v>44246</v>
      </c>
      <c r="K2590">
        <v>1000</v>
      </c>
      <c r="L2590" t="s">
        <v>10792</v>
      </c>
      <c r="M2590" t="s">
        <v>423</v>
      </c>
      <c r="N2590" t="s">
        <v>10793</v>
      </c>
      <c r="O2590" t="s">
        <v>10794</v>
      </c>
      <c r="P2590" t="s">
        <v>71</v>
      </c>
      <c r="Q2590">
        <v>20</v>
      </c>
      <c r="R2590" t="s">
        <v>40</v>
      </c>
      <c r="S2590" t="s">
        <v>63</v>
      </c>
      <c r="T2590">
        <v>34678</v>
      </c>
      <c r="U2590" s="1">
        <v>45577</v>
      </c>
      <c r="V2590" t="s">
        <v>155</v>
      </c>
      <c r="W2590">
        <v>359720</v>
      </c>
      <c r="X2590" t="s">
        <v>10795</v>
      </c>
      <c r="Y2590">
        <v>609</v>
      </c>
      <c r="Z2590">
        <v>1913</v>
      </c>
      <c r="AA2590">
        <v>2</v>
      </c>
      <c r="AB2590">
        <v>1530.4</v>
      </c>
      <c r="AC2590">
        <f>Table1_1[[#This Row],[Price]]*Table1_1[[#This Row],[Quantity]]</f>
        <v>3826</v>
      </c>
    </row>
    <row r="2591" spans="1:29" x14ac:dyDescent="0.3">
      <c r="A2591" t="s">
        <v>28</v>
      </c>
      <c r="B2591" t="s">
        <v>29</v>
      </c>
      <c r="C2591" t="s">
        <v>66</v>
      </c>
      <c r="D2591" t="s">
        <v>237</v>
      </c>
      <c r="E2591" t="s">
        <v>56</v>
      </c>
      <c r="F2591" t="s">
        <v>150</v>
      </c>
      <c r="G2591">
        <v>3</v>
      </c>
      <c r="H2591">
        <v>430309</v>
      </c>
      <c r="I2591" t="s">
        <v>58</v>
      </c>
      <c r="J2591" s="3">
        <v>45359</v>
      </c>
      <c r="K2591">
        <v>1200</v>
      </c>
      <c r="L2591" t="s">
        <v>10796</v>
      </c>
      <c r="M2591" t="s">
        <v>101</v>
      </c>
      <c r="N2591" t="s">
        <v>10797</v>
      </c>
      <c r="O2591" t="s">
        <v>10798</v>
      </c>
      <c r="P2591" t="s">
        <v>51</v>
      </c>
      <c r="Q2591">
        <v>16</v>
      </c>
      <c r="R2591" t="s">
        <v>88</v>
      </c>
      <c r="S2591" t="s">
        <v>118</v>
      </c>
      <c r="T2591">
        <v>26224</v>
      </c>
      <c r="U2591" s="1">
        <v>45390</v>
      </c>
      <c r="V2591" t="s">
        <v>80</v>
      </c>
      <c r="W2591">
        <v>514920</v>
      </c>
      <c r="X2591" t="s">
        <v>10799</v>
      </c>
      <c r="Y2591">
        <v>751</v>
      </c>
      <c r="Z2591">
        <v>646</v>
      </c>
      <c r="AA2591">
        <v>2</v>
      </c>
      <c r="AB2591">
        <v>516.80000000000007</v>
      </c>
      <c r="AC2591">
        <f>Table1_1[[#This Row],[Price]]*Table1_1[[#This Row],[Quantity]]</f>
        <v>1292</v>
      </c>
    </row>
    <row r="2592" spans="1:29" x14ac:dyDescent="0.3">
      <c r="A2592" t="s">
        <v>28</v>
      </c>
      <c r="B2592" t="s">
        <v>29</v>
      </c>
      <c r="C2592" t="s">
        <v>54</v>
      </c>
      <c r="D2592" t="s">
        <v>338</v>
      </c>
      <c r="E2592" t="s">
        <v>46</v>
      </c>
      <c r="F2592" t="s">
        <v>175</v>
      </c>
      <c r="G2592">
        <v>97</v>
      </c>
      <c r="H2592">
        <v>418911</v>
      </c>
      <c r="I2592" t="s">
        <v>58</v>
      </c>
      <c r="J2592" s="3">
        <v>45334</v>
      </c>
      <c r="K2592">
        <v>1100</v>
      </c>
      <c r="L2592" t="s">
        <v>10801</v>
      </c>
      <c r="M2592" t="s">
        <v>361</v>
      </c>
      <c r="N2592" t="s">
        <v>10802</v>
      </c>
      <c r="O2592" t="s">
        <v>10803</v>
      </c>
      <c r="P2592" t="s">
        <v>39</v>
      </c>
      <c r="Q2592">
        <v>19</v>
      </c>
      <c r="R2592" t="s">
        <v>88</v>
      </c>
      <c r="S2592" t="s">
        <v>79</v>
      </c>
      <c r="T2592">
        <v>53810</v>
      </c>
      <c r="U2592" s="1">
        <v>45326</v>
      </c>
      <c r="V2592" t="s">
        <v>119</v>
      </c>
      <c r="W2592">
        <v>221972</v>
      </c>
      <c r="X2592" t="s">
        <v>10804</v>
      </c>
      <c r="Y2592">
        <v>408</v>
      </c>
      <c r="Z2592">
        <v>2984</v>
      </c>
      <c r="AA2592">
        <v>6</v>
      </c>
      <c r="AB2592">
        <v>7161.6</v>
      </c>
      <c r="AC2592">
        <f>Table1_1[[#This Row],[Price]]*Table1_1[[#This Row],[Quantity]]</f>
        <v>17904</v>
      </c>
    </row>
    <row r="2593" spans="1:29" x14ac:dyDescent="0.3">
      <c r="A2593" t="s">
        <v>28</v>
      </c>
      <c r="B2593" t="s">
        <v>29</v>
      </c>
      <c r="C2593" t="s">
        <v>193</v>
      </c>
      <c r="D2593" t="s">
        <v>560</v>
      </c>
      <c r="E2593" t="s">
        <v>32</v>
      </c>
      <c r="F2593" t="s">
        <v>106</v>
      </c>
      <c r="G2593">
        <v>62</v>
      </c>
      <c r="H2593">
        <v>406799</v>
      </c>
      <c r="I2593" t="s">
        <v>58</v>
      </c>
      <c r="J2593" s="3">
        <v>45121</v>
      </c>
      <c r="K2593">
        <v>1000</v>
      </c>
      <c r="L2593" t="s">
        <v>10805</v>
      </c>
      <c r="M2593" t="s">
        <v>1147</v>
      </c>
      <c r="N2593" t="s">
        <v>10806</v>
      </c>
      <c r="O2593" t="s">
        <v>10807</v>
      </c>
      <c r="P2593" t="s">
        <v>51</v>
      </c>
      <c r="Q2593">
        <v>3</v>
      </c>
      <c r="R2593" t="s">
        <v>88</v>
      </c>
      <c r="S2593" t="s">
        <v>63</v>
      </c>
      <c r="T2593">
        <v>39752</v>
      </c>
      <c r="U2593" s="1">
        <v>45399</v>
      </c>
      <c r="V2593" t="s">
        <v>80</v>
      </c>
      <c r="W2593">
        <v>273981</v>
      </c>
      <c r="X2593" t="s">
        <v>10808</v>
      </c>
      <c r="Y2593">
        <v>572</v>
      </c>
      <c r="Z2593">
        <v>1507</v>
      </c>
      <c r="AA2593">
        <v>7</v>
      </c>
      <c r="AB2593">
        <v>4219.6000000000004</v>
      </c>
      <c r="AC2593">
        <f>Table1_1[[#This Row],[Price]]*Table1_1[[#This Row],[Quantity]]</f>
        <v>10549</v>
      </c>
    </row>
    <row r="2594" spans="1:29" x14ac:dyDescent="0.3">
      <c r="A2594" t="s">
        <v>28</v>
      </c>
      <c r="B2594" t="s">
        <v>29</v>
      </c>
      <c r="C2594" t="s">
        <v>157</v>
      </c>
      <c r="D2594" t="s">
        <v>254</v>
      </c>
      <c r="E2594" t="s">
        <v>32</v>
      </c>
      <c r="F2594" t="s">
        <v>106</v>
      </c>
      <c r="G2594">
        <v>50</v>
      </c>
      <c r="H2594">
        <v>409277</v>
      </c>
      <c r="I2594" t="s">
        <v>34</v>
      </c>
      <c r="J2594" s="3">
        <v>43919</v>
      </c>
      <c r="K2594">
        <v>1100</v>
      </c>
      <c r="L2594" t="s">
        <v>10809</v>
      </c>
      <c r="M2594" t="s">
        <v>417</v>
      </c>
      <c r="N2594" t="s">
        <v>10810</v>
      </c>
      <c r="O2594" t="s">
        <v>10811</v>
      </c>
      <c r="P2594" t="s">
        <v>39</v>
      </c>
      <c r="Q2594">
        <v>15</v>
      </c>
      <c r="R2594" t="s">
        <v>88</v>
      </c>
      <c r="S2594" t="s">
        <v>118</v>
      </c>
      <c r="T2594">
        <v>28471</v>
      </c>
      <c r="U2594" s="1">
        <v>45318</v>
      </c>
      <c r="V2594" t="s">
        <v>111</v>
      </c>
      <c r="W2594">
        <v>959679</v>
      </c>
      <c r="X2594" t="s">
        <v>10812</v>
      </c>
      <c r="Y2594">
        <v>318</v>
      </c>
      <c r="Z2594">
        <v>2597</v>
      </c>
      <c r="AA2594">
        <v>8</v>
      </c>
      <c r="AB2594">
        <v>8310.4</v>
      </c>
      <c r="AC2594">
        <f>Table1_1[[#This Row],[Price]]*Table1_1[[#This Row],[Quantity]]</f>
        <v>20776</v>
      </c>
    </row>
    <row r="2595" spans="1:29" x14ac:dyDescent="0.3">
      <c r="A2595" t="s">
        <v>28</v>
      </c>
      <c r="B2595" t="s">
        <v>29</v>
      </c>
      <c r="C2595" t="s">
        <v>44</v>
      </c>
      <c r="D2595" t="s">
        <v>616</v>
      </c>
      <c r="E2595" t="s">
        <v>56</v>
      </c>
      <c r="F2595" t="s">
        <v>106</v>
      </c>
      <c r="G2595">
        <v>48</v>
      </c>
      <c r="H2595">
        <v>411606</v>
      </c>
      <c r="I2595" t="s">
        <v>34</v>
      </c>
      <c r="J2595" s="3">
        <v>45005</v>
      </c>
      <c r="K2595">
        <v>1100</v>
      </c>
      <c r="L2595" t="s">
        <v>10813</v>
      </c>
      <c r="M2595" t="s">
        <v>1007</v>
      </c>
      <c r="N2595" t="s">
        <v>10814</v>
      </c>
      <c r="O2595" t="s">
        <v>10815</v>
      </c>
      <c r="P2595" t="s">
        <v>71</v>
      </c>
      <c r="Q2595">
        <v>16</v>
      </c>
      <c r="R2595" t="s">
        <v>40</v>
      </c>
      <c r="S2595" t="s">
        <v>63</v>
      </c>
      <c r="T2595">
        <v>59351</v>
      </c>
      <c r="U2595" s="1">
        <v>45521</v>
      </c>
      <c r="V2595" t="s">
        <v>64</v>
      </c>
      <c r="W2595">
        <v>131562</v>
      </c>
      <c r="X2595" t="s">
        <v>10816</v>
      </c>
      <c r="Y2595">
        <v>594</v>
      </c>
      <c r="Z2595">
        <v>709</v>
      </c>
      <c r="AA2595">
        <v>5</v>
      </c>
      <c r="AB2595">
        <v>1418</v>
      </c>
      <c r="AC2595">
        <f>Table1_1[[#This Row],[Price]]*Table1_1[[#This Row],[Quantity]]</f>
        <v>3545</v>
      </c>
    </row>
    <row r="2596" spans="1:29" x14ac:dyDescent="0.3">
      <c r="A2596" t="s">
        <v>28</v>
      </c>
      <c r="B2596" t="s">
        <v>29</v>
      </c>
      <c r="C2596" t="s">
        <v>148</v>
      </c>
      <c r="D2596" t="s">
        <v>227</v>
      </c>
      <c r="E2596" t="s">
        <v>32</v>
      </c>
      <c r="F2596" t="s">
        <v>175</v>
      </c>
      <c r="G2596">
        <v>20</v>
      </c>
      <c r="H2596">
        <v>429726</v>
      </c>
      <c r="I2596" t="s">
        <v>34</v>
      </c>
      <c r="J2596" s="3">
        <v>45311</v>
      </c>
      <c r="K2596">
        <v>800</v>
      </c>
      <c r="L2596" t="s">
        <v>10817</v>
      </c>
      <c r="M2596" t="s">
        <v>1244</v>
      </c>
      <c r="N2596" t="s">
        <v>10818</v>
      </c>
      <c r="O2596" t="s">
        <v>10819</v>
      </c>
      <c r="P2596" t="s">
        <v>51</v>
      </c>
      <c r="Q2596">
        <v>14</v>
      </c>
      <c r="R2596" t="s">
        <v>40</v>
      </c>
      <c r="S2596" t="s">
        <v>79</v>
      </c>
      <c r="T2596">
        <v>51222</v>
      </c>
      <c r="U2596" s="1">
        <v>45307</v>
      </c>
      <c r="V2596" t="s">
        <v>111</v>
      </c>
      <c r="W2596">
        <v>729797</v>
      </c>
      <c r="X2596" t="s">
        <v>10820</v>
      </c>
      <c r="Y2596">
        <v>426</v>
      </c>
      <c r="Z2596">
        <v>2672</v>
      </c>
      <c r="AA2596">
        <v>6</v>
      </c>
      <c r="AB2596">
        <v>6412.8</v>
      </c>
      <c r="AC2596">
        <f>Table1_1[[#This Row],[Price]]*Table1_1[[#This Row],[Quantity]]</f>
        <v>16032</v>
      </c>
    </row>
    <row r="2597" spans="1:29" x14ac:dyDescent="0.3">
      <c r="A2597" t="s">
        <v>28</v>
      </c>
      <c r="B2597" t="s">
        <v>29</v>
      </c>
      <c r="C2597" t="s">
        <v>157</v>
      </c>
      <c r="D2597" t="s">
        <v>134</v>
      </c>
      <c r="E2597" t="s">
        <v>46</v>
      </c>
      <c r="F2597" t="s">
        <v>150</v>
      </c>
      <c r="G2597">
        <v>93</v>
      </c>
      <c r="H2597">
        <v>422943</v>
      </c>
      <c r="I2597" t="s">
        <v>58</v>
      </c>
      <c r="J2597" s="3">
        <v>44393</v>
      </c>
      <c r="K2597">
        <v>950</v>
      </c>
      <c r="L2597" t="s">
        <v>10821</v>
      </c>
      <c r="M2597" t="s">
        <v>2124</v>
      </c>
      <c r="N2597" t="s">
        <v>10822</v>
      </c>
      <c r="O2597" t="s">
        <v>10823</v>
      </c>
      <c r="P2597" t="s">
        <v>39</v>
      </c>
      <c r="Q2597">
        <v>15</v>
      </c>
      <c r="R2597" t="s">
        <v>40</v>
      </c>
      <c r="S2597" t="s">
        <v>118</v>
      </c>
      <c r="T2597">
        <v>44183</v>
      </c>
      <c r="U2597" s="1">
        <v>45346</v>
      </c>
      <c r="V2597" t="s">
        <v>119</v>
      </c>
      <c r="W2597">
        <v>270324</v>
      </c>
      <c r="X2597" t="s">
        <v>10824</v>
      </c>
      <c r="Y2597">
        <v>417</v>
      </c>
      <c r="Z2597">
        <v>1813</v>
      </c>
      <c r="AA2597">
        <v>7</v>
      </c>
      <c r="AB2597">
        <v>5076.4000000000015</v>
      </c>
      <c r="AC2597">
        <f>Table1_1[[#This Row],[Price]]*Table1_1[[#This Row],[Quantity]]</f>
        <v>12691</v>
      </c>
    </row>
    <row r="2598" spans="1:29" x14ac:dyDescent="0.3">
      <c r="A2598" t="s">
        <v>28</v>
      </c>
      <c r="B2598" t="s">
        <v>29</v>
      </c>
      <c r="C2598" t="s">
        <v>91</v>
      </c>
      <c r="D2598" t="s">
        <v>421</v>
      </c>
      <c r="E2598" t="s">
        <v>32</v>
      </c>
      <c r="F2598" t="s">
        <v>113</v>
      </c>
      <c r="G2598">
        <v>71</v>
      </c>
      <c r="H2598">
        <v>421544</v>
      </c>
      <c r="I2598" t="s">
        <v>34</v>
      </c>
      <c r="J2598" s="3">
        <v>44664</v>
      </c>
      <c r="K2598">
        <v>1000</v>
      </c>
      <c r="L2598" t="s">
        <v>10825</v>
      </c>
      <c r="M2598" t="s">
        <v>222</v>
      </c>
      <c r="N2598" t="s">
        <v>10826</v>
      </c>
      <c r="O2598" t="s">
        <v>10827</v>
      </c>
      <c r="P2598" t="s">
        <v>39</v>
      </c>
      <c r="Q2598">
        <v>18</v>
      </c>
      <c r="R2598" t="s">
        <v>40</v>
      </c>
      <c r="S2598" t="s">
        <v>41</v>
      </c>
      <c r="T2598">
        <v>15923</v>
      </c>
      <c r="U2598" s="1">
        <v>45360</v>
      </c>
      <c r="V2598" t="s">
        <v>72</v>
      </c>
      <c r="W2598">
        <v>495476</v>
      </c>
      <c r="X2598" t="s">
        <v>10828</v>
      </c>
      <c r="Y2598">
        <v>590</v>
      </c>
      <c r="Z2598">
        <v>2196</v>
      </c>
      <c r="AA2598">
        <v>3</v>
      </c>
      <c r="AB2598">
        <v>2635.2000000000003</v>
      </c>
      <c r="AC2598">
        <f>Table1_1[[#This Row],[Price]]*Table1_1[[#This Row],[Quantity]]</f>
        <v>6588</v>
      </c>
    </row>
    <row r="2599" spans="1:29" x14ac:dyDescent="0.3">
      <c r="A2599" t="s">
        <v>28</v>
      </c>
      <c r="B2599" t="s">
        <v>29</v>
      </c>
      <c r="C2599" t="s">
        <v>148</v>
      </c>
      <c r="D2599" t="s">
        <v>31</v>
      </c>
      <c r="E2599" t="s">
        <v>56</v>
      </c>
      <c r="F2599" t="s">
        <v>47</v>
      </c>
      <c r="G2599">
        <v>3</v>
      </c>
      <c r="H2599">
        <v>438402</v>
      </c>
      <c r="I2599" t="s">
        <v>34</v>
      </c>
      <c r="J2599" s="3">
        <v>44389</v>
      </c>
      <c r="K2599">
        <v>1300</v>
      </c>
      <c r="L2599" t="s">
        <v>10830</v>
      </c>
      <c r="M2599" t="s">
        <v>1147</v>
      </c>
      <c r="N2599" t="s">
        <v>10831</v>
      </c>
      <c r="O2599" t="s">
        <v>10832</v>
      </c>
      <c r="P2599" t="s">
        <v>71</v>
      </c>
      <c r="Q2599">
        <v>16</v>
      </c>
      <c r="R2599" t="s">
        <v>88</v>
      </c>
      <c r="S2599" t="s">
        <v>63</v>
      </c>
      <c r="T2599">
        <v>55989</v>
      </c>
      <c r="U2599" s="1">
        <v>45583</v>
      </c>
      <c r="V2599" t="s">
        <v>155</v>
      </c>
      <c r="W2599">
        <v>127995</v>
      </c>
      <c r="X2599" t="s">
        <v>3409</v>
      </c>
      <c r="Y2599">
        <v>248</v>
      </c>
      <c r="Z2599">
        <v>2168</v>
      </c>
      <c r="AA2599">
        <v>1</v>
      </c>
      <c r="AB2599">
        <v>867.2</v>
      </c>
      <c r="AC2599">
        <f>Table1_1[[#This Row],[Price]]*Table1_1[[#This Row],[Quantity]]</f>
        <v>2168</v>
      </c>
    </row>
    <row r="2600" spans="1:29" x14ac:dyDescent="0.3">
      <c r="A2600" t="s">
        <v>28</v>
      </c>
      <c r="B2600" t="s">
        <v>29</v>
      </c>
      <c r="C2600" t="s">
        <v>54</v>
      </c>
      <c r="D2600" t="s">
        <v>511</v>
      </c>
      <c r="E2600" t="s">
        <v>56</v>
      </c>
      <c r="F2600" t="s">
        <v>113</v>
      </c>
      <c r="G2600">
        <v>46</v>
      </c>
      <c r="H2600">
        <v>429351</v>
      </c>
      <c r="I2600" t="s">
        <v>34</v>
      </c>
      <c r="J2600" s="3">
        <v>44570</v>
      </c>
      <c r="K2600">
        <v>950</v>
      </c>
      <c r="L2600" t="s">
        <v>10833</v>
      </c>
      <c r="M2600" t="s">
        <v>94</v>
      </c>
      <c r="N2600" t="s">
        <v>10834</v>
      </c>
      <c r="O2600">
        <v>3134167412</v>
      </c>
      <c r="P2600" t="s">
        <v>71</v>
      </c>
      <c r="Q2600">
        <v>4</v>
      </c>
      <c r="R2600" t="s">
        <v>40</v>
      </c>
      <c r="S2600" t="s">
        <v>118</v>
      </c>
      <c r="T2600">
        <v>21545</v>
      </c>
      <c r="U2600" s="1">
        <v>45561</v>
      </c>
      <c r="V2600" t="s">
        <v>180</v>
      </c>
      <c r="W2600">
        <v>391331</v>
      </c>
      <c r="X2600" t="s">
        <v>10835</v>
      </c>
      <c r="Y2600">
        <v>511</v>
      </c>
      <c r="Z2600">
        <v>2589</v>
      </c>
      <c r="AA2600">
        <v>6</v>
      </c>
      <c r="AB2600">
        <v>6213.6</v>
      </c>
      <c r="AC2600">
        <f>Table1_1[[#This Row],[Price]]*Table1_1[[#This Row],[Quantity]]</f>
        <v>15534</v>
      </c>
    </row>
    <row r="2601" spans="1:29" x14ac:dyDescent="0.3">
      <c r="A2601" t="s">
        <v>28</v>
      </c>
      <c r="B2601" t="s">
        <v>29</v>
      </c>
      <c r="C2601" t="s">
        <v>91</v>
      </c>
      <c r="D2601" t="s">
        <v>182</v>
      </c>
      <c r="E2601" t="s">
        <v>56</v>
      </c>
      <c r="F2601" t="s">
        <v>99</v>
      </c>
      <c r="G2601">
        <v>60</v>
      </c>
      <c r="H2601">
        <v>412883</v>
      </c>
      <c r="I2601" t="s">
        <v>58</v>
      </c>
      <c r="J2601" s="3">
        <v>43999</v>
      </c>
      <c r="K2601">
        <v>1100</v>
      </c>
      <c r="L2601" t="s">
        <v>10836</v>
      </c>
      <c r="M2601" t="s">
        <v>159</v>
      </c>
      <c r="N2601" t="s">
        <v>10837</v>
      </c>
      <c r="O2601" t="s">
        <v>10838</v>
      </c>
      <c r="P2601" t="s">
        <v>51</v>
      </c>
      <c r="Q2601">
        <v>16</v>
      </c>
      <c r="R2601" t="s">
        <v>40</v>
      </c>
      <c r="S2601" t="s">
        <v>79</v>
      </c>
      <c r="T2601">
        <v>68589</v>
      </c>
      <c r="U2601" s="1">
        <v>45442</v>
      </c>
      <c r="V2601" t="s">
        <v>140</v>
      </c>
      <c r="W2601">
        <v>895747</v>
      </c>
      <c r="X2601" t="s">
        <v>10839</v>
      </c>
      <c r="Y2601">
        <v>598</v>
      </c>
      <c r="Z2601">
        <v>2030</v>
      </c>
      <c r="AA2601">
        <v>7</v>
      </c>
      <c r="AB2601">
        <v>5684</v>
      </c>
      <c r="AC2601">
        <f>Table1_1[[#This Row],[Price]]*Table1_1[[#This Row],[Quantity]]</f>
        <v>14210</v>
      </c>
    </row>
    <row r="2602" spans="1:29" x14ac:dyDescent="0.3">
      <c r="A2602" t="s">
        <v>28</v>
      </c>
      <c r="B2602" t="s">
        <v>29</v>
      </c>
      <c r="C2602" t="s">
        <v>30</v>
      </c>
      <c r="D2602" t="s">
        <v>546</v>
      </c>
      <c r="E2602" t="s">
        <v>56</v>
      </c>
      <c r="F2602" t="s">
        <v>113</v>
      </c>
      <c r="G2602">
        <v>65</v>
      </c>
      <c r="H2602">
        <v>408545</v>
      </c>
      <c r="I2602" t="s">
        <v>58</v>
      </c>
      <c r="J2602" s="3">
        <v>44703</v>
      </c>
      <c r="K2602">
        <v>800</v>
      </c>
      <c r="L2602" t="s">
        <v>10840</v>
      </c>
      <c r="M2602" t="s">
        <v>1017</v>
      </c>
      <c r="N2602" t="s">
        <v>10841</v>
      </c>
      <c r="O2602" t="s">
        <v>10842</v>
      </c>
      <c r="P2602" t="s">
        <v>71</v>
      </c>
      <c r="Q2602">
        <v>9</v>
      </c>
      <c r="R2602" t="s">
        <v>40</v>
      </c>
      <c r="S2602" t="s">
        <v>79</v>
      </c>
      <c r="T2602">
        <v>85100</v>
      </c>
      <c r="U2602" s="1">
        <v>45335</v>
      </c>
      <c r="V2602" t="s">
        <v>119</v>
      </c>
      <c r="W2602">
        <v>438732</v>
      </c>
      <c r="X2602" t="s">
        <v>10843</v>
      </c>
      <c r="Y2602">
        <v>707</v>
      </c>
      <c r="Z2602">
        <v>1733</v>
      </c>
      <c r="AA2602">
        <v>8</v>
      </c>
      <c r="AB2602">
        <v>5545.6</v>
      </c>
      <c r="AC2602">
        <f>Table1_1[[#This Row],[Price]]*Table1_1[[#This Row],[Quantity]]</f>
        <v>13864</v>
      </c>
    </row>
    <row r="2603" spans="1:29" x14ac:dyDescent="0.3">
      <c r="A2603" t="s">
        <v>28</v>
      </c>
      <c r="B2603" t="s">
        <v>29</v>
      </c>
      <c r="C2603" t="s">
        <v>193</v>
      </c>
      <c r="D2603" t="s">
        <v>611</v>
      </c>
      <c r="E2603" t="s">
        <v>32</v>
      </c>
      <c r="F2603" t="s">
        <v>99</v>
      </c>
      <c r="G2603">
        <v>54</v>
      </c>
      <c r="H2603">
        <v>400385</v>
      </c>
      <c r="I2603" t="s">
        <v>34</v>
      </c>
      <c r="J2603" s="3">
        <v>44896</v>
      </c>
      <c r="K2603">
        <v>1100</v>
      </c>
      <c r="L2603" t="s">
        <v>10844</v>
      </c>
      <c r="M2603" t="s">
        <v>49</v>
      </c>
      <c r="N2603" t="s">
        <v>10845</v>
      </c>
      <c r="O2603" t="s">
        <v>10846</v>
      </c>
      <c r="P2603" t="s">
        <v>87</v>
      </c>
      <c r="Q2603">
        <v>15</v>
      </c>
      <c r="R2603" t="s">
        <v>40</v>
      </c>
      <c r="S2603" t="s">
        <v>41</v>
      </c>
      <c r="T2603">
        <v>98632</v>
      </c>
      <c r="U2603" s="1">
        <v>45327</v>
      </c>
      <c r="V2603" t="s">
        <v>119</v>
      </c>
      <c r="W2603">
        <v>891376</v>
      </c>
      <c r="X2603" t="s">
        <v>10847</v>
      </c>
      <c r="Y2603">
        <v>352</v>
      </c>
      <c r="Z2603">
        <v>723</v>
      </c>
      <c r="AA2603">
        <v>3</v>
      </c>
      <c r="AB2603">
        <v>867.6</v>
      </c>
      <c r="AC2603">
        <f>Table1_1[[#This Row],[Price]]*Table1_1[[#This Row],[Quantity]]</f>
        <v>2169</v>
      </c>
    </row>
    <row r="2604" spans="1:29" x14ac:dyDescent="0.3">
      <c r="A2604" t="s">
        <v>28</v>
      </c>
      <c r="B2604" t="s">
        <v>29</v>
      </c>
      <c r="C2604" t="s">
        <v>157</v>
      </c>
      <c r="D2604" t="s">
        <v>349</v>
      </c>
      <c r="E2604" t="s">
        <v>32</v>
      </c>
      <c r="F2604" t="s">
        <v>106</v>
      </c>
      <c r="G2604">
        <v>62</v>
      </c>
      <c r="H2604">
        <v>438901</v>
      </c>
      <c r="I2604" t="s">
        <v>58</v>
      </c>
      <c r="J2604" s="3">
        <v>44639</v>
      </c>
      <c r="K2604">
        <v>1000</v>
      </c>
      <c r="L2604" t="s">
        <v>10848</v>
      </c>
      <c r="M2604" t="s">
        <v>334</v>
      </c>
      <c r="N2604" t="s">
        <v>10849</v>
      </c>
      <c r="O2604" t="s">
        <v>10850</v>
      </c>
      <c r="P2604" t="s">
        <v>87</v>
      </c>
      <c r="Q2604">
        <v>20</v>
      </c>
      <c r="R2604" t="s">
        <v>40</v>
      </c>
      <c r="S2604" t="s">
        <v>63</v>
      </c>
      <c r="T2604">
        <v>48394</v>
      </c>
      <c r="U2604" s="1">
        <v>45312</v>
      </c>
      <c r="V2604" t="s">
        <v>111</v>
      </c>
      <c r="W2604">
        <v>629843</v>
      </c>
      <c r="X2604" t="s">
        <v>10851</v>
      </c>
      <c r="Y2604">
        <v>553</v>
      </c>
      <c r="Z2604">
        <v>2059</v>
      </c>
      <c r="AA2604">
        <v>2</v>
      </c>
      <c r="AB2604">
        <v>1647.2</v>
      </c>
      <c r="AC2604">
        <f>Table1_1[[#This Row],[Price]]*Table1_1[[#This Row],[Quantity]]</f>
        <v>4118</v>
      </c>
    </row>
    <row r="2605" spans="1:29" x14ac:dyDescent="0.3">
      <c r="A2605" t="s">
        <v>28</v>
      </c>
      <c r="B2605" t="s">
        <v>29</v>
      </c>
      <c r="C2605" t="s">
        <v>91</v>
      </c>
      <c r="D2605" t="s">
        <v>149</v>
      </c>
      <c r="E2605" t="s">
        <v>56</v>
      </c>
      <c r="F2605" t="s">
        <v>99</v>
      </c>
      <c r="G2605">
        <v>38</v>
      </c>
      <c r="H2605">
        <v>411653</v>
      </c>
      <c r="I2605" t="s">
        <v>58</v>
      </c>
      <c r="J2605" s="3">
        <v>44644</v>
      </c>
      <c r="K2605">
        <v>1100</v>
      </c>
      <c r="L2605" t="s">
        <v>10852</v>
      </c>
      <c r="M2605" t="s">
        <v>654</v>
      </c>
      <c r="N2605" t="s">
        <v>10853</v>
      </c>
      <c r="O2605">
        <v>7269187464</v>
      </c>
      <c r="P2605" t="s">
        <v>71</v>
      </c>
      <c r="Q2605">
        <v>20</v>
      </c>
      <c r="R2605" t="s">
        <v>88</v>
      </c>
      <c r="S2605" t="s">
        <v>118</v>
      </c>
      <c r="T2605">
        <v>41735</v>
      </c>
      <c r="U2605" s="1">
        <v>45420</v>
      </c>
      <c r="V2605" t="s">
        <v>140</v>
      </c>
      <c r="W2605">
        <v>291543</v>
      </c>
      <c r="X2605" t="s">
        <v>10854</v>
      </c>
      <c r="Y2605">
        <v>514</v>
      </c>
      <c r="Z2605">
        <v>967</v>
      </c>
      <c r="AA2605">
        <v>3</v>
      </c>
      <c r="AB2605">
        <v>1160.4000000000001</v>
      </c>
      <c r="AC2605">
        <f>Table1_1[[#This Row],[Price]]*Table1_1[[#This Row],[Quantity]]</f>
        <v>2901</v>
      </c>
    </row>
    <row r="2606" spans="1:29" x14ac:dyDescent="0.3">
      <c r="A2606" t="s">
        <v>28</v>
      </c>
      <c r="B2606" t="s">
        <v>29</v>
      </c>
      <c r="C2606" t="s">
        <v>66</v>
      </c>
      <c r="D2606" t="s">
        <v>611</v>
      </c>
      <c r="E2606" t="s">
        <v>56</v>
      </c>
      <c r="F2606" t="s">
        <v>83</v>
      </c>
      <c r="G2606">
        <v>14</v>
      </c>
      <c r="H2606">
        <v>430761</v>
      </c>
      <c r="I2606" t="s">
        <v>34</v>
      </c>
      <c r="J2606" s="3">
        <v>45005</v>
      </c>
      <c r="K2606">
        <v>1200</v>
      </c>
      <c r="L2606" t="s">
        <v>10855</v>
      </c>
      <c r="M2606" t="s">
        <v>239</v>
      </c>
      <c r="N2606" t="s">
        <v>10856</v>
      </c>
      <c r="O2606" t="s">
        <v>10857</v>
      </c>
      <c r="P2606" t="s">
        <v>51</v>
      </c>
      <c r="Q2606">
        <v>7</v>
      </c>
      <c r="R2606" t="s">
        <v>40</v>
      </c>
      <c r="S2606" t="s">
        <v>79</v>
      </c>
      <c r="T2606">
        <v>42549</v>
      </c>
      <c r="U2606" s="1">
        <v>45297</v>
      </c>
      <c r="V2606" t="s">
        <v>111</v>
      </c>
      <c r="W2606">
        <v>157869</v>
      </c>
      <c r="X2606" t="s">
        <v>10858</v>
      </c>
      <c r="Y2606">
        <v>313</v>
      </c>
      <c r="Z2606">
        <v>2394</v>
      </c>
      <c r="AA2606">
        <v>6</v>
      </c>
      <c r="AB2606">
        <v>5745.6</v>
      </c>
      <c r="AC2606">
        <f>Table1_1[[#This Row],[Price]]*Table1_1[[#This Row],[Quantity]]</f>
        <v>14364</v>
      </c>
    </row>
    <row r="2607" spans="1:29" x14ac:dyDescent="0.3">
      <c r="A2607" t="s">
        <v>28</v>
      </c>
      <c r="B2607" t="s">
        <v>29</v>
      </c>
      <c r="C2607" t="s">
        <v>30</v>
      </c>
      <c r="D2607" t="s">
        <v>227</v>
      </c>
      <c r="E2607" t="s">
        <v>32</v>
      </c>
      <c r="F2607" t="s">
        <v>83</v>
      </c>
      <c r="G2607">
        <v>99</v>
      </c>
      <c r="H2607">
        <v>420968</v>
      </c>
      <c r="I2607" t="s">
        <v>58</v>
      </c>
      <c r="J2607" s="3">
        <v>45247</v>
      </c>
      <c r="K2607">
        <v>1300</v>
      </c>
      <c r="L2607" t="s">
        <v>10859</v>
      </c>
      <c r="M2607" t="s">
        <v>1017</v>
      </c>
      <c r="N2607" t="s">
        <v>10860</v>
      </c>
      <c r="O2607" t="s">
        <v>10861</v>
      </c>
      <c r="P2607" t="s">
        <v>51</v>
      </c>
      <c r="Q2607">
        <v>20</v>
      </c>
      <c r="R2607" t="s">
        <v>40</v>
      </c>
      <c r="S2607" t="s">
        <v>41</v>
      </c>
      <c r="T2607">
        <v>79859</v>
      </c>
      <c r="U2607" s="1">
        <v>45627</v>
      </c>
      <c r="V2607" t="s">
        <v>259</v>
      </c>
      <c r="W2607">
        <v>822877</v>
      </c>
      <c r="X2607" t="s">
        <v>10862</v>
      </c>
      <c r="Y2607">
        <v>230</v>
      </c>
      <c r="Z2607">
        <v>1940</v>
      </c>
      <c r="AA2607">
        <v>4</v>
      </c>
      <c r="AB2607">
        <v>3104</v>
      </c>
      <c r="AC2607">
        <f>Table1_1[[#This Row],[Price]]*Table1_1[[#This Row],[Quantity]]</f>
        <v>7760</v>
      </c>
    </row>
    <row r="2608" spans="1:29" x14ac:dyDescent="0.3">
      <c r="A2608" t="s">
        <v>28</v>
      </c>
      <c r="B2608" t="s">
        <v>29</v>
      </c>
      <c r="C2608" t="s">
        <v>193</v>
      </c>
      <c r="D2608" t="s">
        <v>616</v>
      </c>
      <c r="E2608" t="s">
        <v>32</v>
      </c>
      <c r="F2608" t="s">
        <v>135</v>
      </c>
      <c r="G2608">
        <v>70</v>
      </c>
      <c r="H2608">
        <v>422964</v>
      </c>
      <c r="I2608" t="s">
        <v>58</v>
      </c>
      <c r="J2608" s="3">
        <v>45279</v>
      </c>
      <c r="K2608">
        <v>1300</v>
      </c>
      <c r="L2608" t="s">
        <v>10863</v>
      </c>
      <c r="M2608" t="s">
        <v>623</v>
      </c>
      <c r="N2608" t="s">
        <v>10864</v>
      </c>
      <c r="O2608" t="s">
        <v>10865</v>
      </c>
      <c r="P2608" t="s">
        <v>87</v>
      </c>
      <c r="Q2608">
        <v>8</v>
      </c>
      <c r="R2608" t="s">
        <v>40</v>
      </c>
      <c r="S2608" t="s">
        <v>63</v>
      </c>
      <c r="T2608">
        <v>10963</v>
      </c>
      <c r="U2608" s="1">
        <v>45590</v>
      </c>
      <c r="V2608" t="s">
        <v>155</v>
      </c>
      <c r="W2608">
        <v>251201</v>
      </c>
      <c r="X2608" t="s">
        <v>10866</v>
      </c>
      <c r="Y2608">
        <v>421</v>
      </c>
      <c r="Z2608">
        <v>633</v>
      </c>
      <c r="AA2608">
        <v>3</v>
      </c>
      <c r="AB2608">
        <v>759.6</v>
      </c>
      <c r="AC2608">
        <f>Table1_1[[#This Row],[Price]]*Table1_1[[#This Row],[Quantity]]</f>
        <v>1899</v>
      </c>
    </row>
    <row r="2609" spans="1:29" x14ac:dyDescent="0.3">
      <c r="A2609" t="s">
        <v>28</v>
      </c>
      <c r="B2609" t="s">
        <v>29</v>
      </c>
      <c r="C2609" t="s">
        <v>54</v>
      </c>
      <c r="D2609" t="s">
        <v>317</v>
      </c>
      <c r="E2609" t="s">
        <v>56</v>
      </c>
      <c r="F2609" t="s">
        <v>99</v>
      </c>
      <c r="G2609">
        <v>90</v>
      </c>
      <c r="H2609">
        <v>412517</v>
      </c>
      <c r="I2609" t="s">
        <v>34</v>
      </c>
      <c r="J2609" s="3">
        <v>44845</v>
      </c>
      <c r="K2609">
        <v>1200</v>
      </c>
      <c r="L2609" t="s">
        <v>10867</v>
      </c>
      <c r="M2609" t="s">
        <v>159</v>
      </c>
      <c r="N2609" t="s">
        <v>10868</v>
      </c>
      <c r="O2609" t="s">
        <v>10869</v>
      </c>
      <c r="P2609" t="s">
        <v>71</v>
      </c>
      <c r="Q2609">
        <v>14</v>
      </c>
      <c r="R2609" t="s">
        <v>88</v>
      </c>
      <c r="S2609" t="s">
        <v>79</v>
      </c>
      <c r="T2609">
        <v>90145</v>
      </c>
      <c r="U2609" s="1">
        <v>45551</v>
      </c>
      <c r="V2609" t="s">
        <v>180</v>
      </c>
      <c r="W2609">
        <v>870181</v>
      </c>
      <c r="X2609" t="s">
        <v>10870</v>
      </c>
      <c r="Y2609">
        <v>617</v>
      </c>
      <c r="Z2609">
        <v>1838</v>
      </c>
      <c r="AA2609">
        <v>5</v>
      </c>
      <c r="AB2609">
        <v>3676</v>
      </c>
      <c r="AC2609">
        <f>Table1_1[[#This Row],[Price]]*Table1_1[[#This Row],[Quantity]]</f>
        <v>9190</v>
      </c>
    </row>
    <row r="2610" spans="1:29" x14ac:dyDescent="0.3">
      <c r="A2610" t="s">
        <v>28</v>
      </c>
      <c r="B2610" t="s">
        <v>29</v>
      </c>
      <c r="C2610" t="s">
        <v>148</v>
      </c>
      <c r="D2610" t="s">
        <v>55</v>
      </c>
      <c r="E2610" t="s">
        <v>32</v>
      </c>
      <c r="F2610" t="s">
        <v>135</v>
      </c>
      <c r="G2610">
        <v>77</v>
      </c>
      <c r="H2610">
        <v>430732</v>
      </c>
      <c r="I2610" t="s">
        <v>34</v>
      </c>
      <c r="J2610" s="3">
        <v>44012</v>
      </c>
      <c r="K2610">
        <v>950</v>
      </c>
      <c r="L2610" t="s">
        <v>10871</v>
      </c>
      <c r="M2610" t="s">
        <v>269</v>
      </c>
      <c r="N2610" t="s">
        <v>10872</v>
      </c>
      <c r="O2610">
        <v>-2893</v>
      </c>
      <c r="P2610" t="s">
        <v>87</v>
      </c>
      <c r="Q2610">
        <v>14</v>
      </c>
      <c r="R2610" t="s">
        <v>88</v>
      </c>
      <c r="S2610" t="s">
        <v>41</v>
      </c>
      <c r="T2610">
        <v>97697</v>
      </c>
      <c r="U2610" s="1">
        <v>45620</v>
      </c>
      <c r="V2610" t="s">
        <v>42</v>
      </c>
      <c r="W2610">
        <v>112732</v>
      </c>
      <c r="X2610" t="s">
        <v>10873</v>
      </c>
      <c r="Y2610">
        <v>667</v>
      </c>
      <c r="Z2610">
        <v>2009</v>
      </c>
      <c r="AA2610">
        <v>5</v>
      </c>
      <c r="AB2610">
        <v>4018</v>
      </c>
      <c r="AC2610">
        <f>Table1_1[[#This Row],[Price]]*Table1_1[[#This Row],[Quantity]]</f>
        <v>10045</v>
      </c>
    </row>
    <row r="2611" spans="1:29" x14ac:dyDescent="0.3">
      <c r="A2611" t="s">
        <v>28</v>
      </c>
      <c r="B2611" t="s">
        <v>29</v>
      </c>
      <c r="C2611" t="s">
        <v>44</v>
      </c>
      <c r="D2611" t="s">
        <v>524</v>
      </c>
      <c r="E2611" t="s">
        <v>32</v>
      </c>
      <c r="F2611" t="s">
        <v>113</v>
      </c>
      <c r="G2611">
        <v>60</v>
      </c>
      <c r="H2611">
        <v>411096</v>
      </c>
      <c r="I2611" t="s">
        <v>58</v>
      </c>
      <c r="J2611" s="3">
        <v>44782</v>
      </c>
      <c r="K2611">
        <v>1400</v>
      </c>
      <c r="L2611" t="s">
        <v>10874</v>
      </c>
      <c r="M2611" t="s">
        <v>423</v>
      </c>
      <c r="N2611" t="s">
        <v>10875</v>
      </c>
      <c r="O2611" t="s">
        <v>10876</v>
      </c>
      <c r="P2611" t="s">
        <v>39</v>
      </c>
      <c r="Q2611">
        <v>16</v>
      </c>
      <c r="R2611" t="s">
        <v>40</v>
      </c>
      <c r="S2611" t="s">
        <v>63</v>
      </c>
      <c r="T2611">
        <v>56719</v>
      </c>
      <c r="U2611" s="1">
        <v>45419</v>
      </c>
      <c r="V2611" t="s">
        <v>140</v>
      </c>
      <c r="W2611">
        <v>410305</v>
      </c>
      <c r="X2611" t="s">
        <v>10877</v>
      </c>
      <c r="Y2611">
        <v>931</v>
      </c>
      <c r="Z2611">
        <v>2583</v>
      </c>
      <c r="AA2611">
        <v>6</v>
      </c>
      <c r="AB2611">
        <v>6199.2000000000007</v>
      </c>
      <c r="AC2611">
        <f>Table1_1[[#This Row],[Price]]*Table1_1[[#This Row],[Quantity]]</f>
        <v>15498</v>
      </c>
    </row>
    <row r="2612" spans="1:29" x14ac:dyDescent="0.3">
      <c r="A2612" t="s">
        <v>28</v>
      </c>
      <c r="B2612" t="s">
        <v>29</v>
      </c>
      <c r="C2612" t="s">
        <v>30</v>
      </c>
      <c r="D2612" t="s">
        <v>74</v>
      </c>
      <c r="E2612" t="s">
        <v>32</v>
      </c>
      <c r="F2612" t="s">
        <v>57</v>
      </c>
      <c r="G2612">
        <v>18</v>
      </c>
      <c r="H2612">
        <v>419010</v>
      </c>
      <c r="I2612" t="s">
        <v>34</v>
      </c>
      <c r="J2612" s="3">
        <v>45594</v>
      </c>
      <c r="K2612">
        <v>1400</v>
      </c>
      <c r="L2612" t="s">
        <v>10879</v>
      </c>
      <c r="M2612" t="s">
        <v>250</v>
      </c>
      <c r="N2612" t="s">
        <v>10880</v>
      </c>
      <c r="O2612" t="s">
        <v>10881</v>
      </c>
      <c r="P2612" t="s">
        <v>39</v>
      </c>
      <c r="Q2612">
        <v>6</v>
      </c>
      <c r="R2612" t="s">
        <v>88</v>
      </c>
      <c r="S2612" t="s">
        <v>79</v>
      </c>
      <c r="T2612">
        <v>32732</v>
      </c>
      <c r="U2612" s="1">
        <v>45492</v>
      </c>
      <c r="V2612" t="s">
        <v>126</v>
      </c>
      <c r="W2612">
        <v>725401</v>
      </c>
      <c r="X2612" t="s">
        <v>10882</v>
      </c>
      <c r="Y2612">
        <v>709</v>
      </c>
      <c r="Z2612">
        <v>910</v>
      </c>
      <c r="AA2612">
        <v>8</v>
      </c>
      <c r="AB2612">
        <v>2912</v>
      </c>
      <c r="AC2612">
        <f>Table1_1[[#This Row],[Price]]*Table1_1[[#This Row],[Quantity]]</f>
        <v>7280</v>
      </c>
    </row>
    <row r="2613" spans="1:29" x14ac:dyDescent="0.3">
      <c r="A2613" t="s">
        <v>28</v>
      </c>
      <c r="B2613" t="s">
        <v>29</v>
      </c>
      <c r="C2613" t="s">
        <v>91</v>
      </c>
      <c r="D2613" t="s">
        <v>274</v>
      </c>
      <c r="E2613" t="s">
        <v>56</v>
      </c>
      <c r="F2613" t="s">
        <v>135</v>
      </c>
      <c r="G2613">
        <v>67</v>
      </c>
      <c r="H2613">
        <v>426438</v>
      </c>
      <c r="I2613" t="s">
        <v>58</v>
      </c>
      <c r="J2613" s="3">
        <v>44095</v>
      </c>
      <c r="K2613">
        <v>1200</v>
      </c>
      <c r="L2613" t="s">
        <v>10883</v>
      </c>
      <c r="M2613" t="s">
        <v>361</v>
      </c>
      <c r="N2613" t="s">
        <v>10884</v>
      </c>
      <c r="O2613" t="s">
        <v>10885</v>
      </c>
      <c r="P2613" t="s">
        <v>51</v>
      </c>
      <c r="Q2613">
        <v>9</v>
      </c>
      <c r="R2613" t="s">
        <v>88</v>
      </c>
      <c r="S2613" t="s">
        <v>41</v>
      </c>
      <c r="T2613">
        <v>59161</v>
      </c>
      <c r="U2613" s="1">
        <v>45319</v>
      </c>
      <c r="V2613" t="s">
        <v>111</v>
      </c>
      <c r="W2613">
        <v>967541</v>
      </c>
      <c r="X2613" t="s">
        <v>7256</v>
      </c>
      <c r="Y2613">
        <v>877</v>
      </c>
      <c r="Z2613">
        <v>1518</v>
      </c>
      <c r="AA2613">
        <v>2</v>
      </c>
      <c r="AB2613">
        <v>1214.4000000000001</v>
      </c>
      <c r="AC2613">
        <f>Table1_1[[#This Row],[Price]]*Table1_1[[#This Row],[Quantity]]</f>
        <v>3036</v>
      </c>
    </row>
    <row r="2614" spans="1:29" x14ac:dyDescent="0.3">
      <c r="A2614" t="s">
        <v>28</v>
      </c>
      <c r="B2614" t="s">
        <v>29</v>
      </c>
      <c r="C2614" t="s">
        <v>148</v>
      </c>
      <c r="D2614" t="s">
        <v>511</v>
      </c>
      <c r="E2614" t="s">
        <v>32</v>
      </c>
      <c r="F2614" t="s">
        <v>47</v>
      </c>
      <c r="G2614">
        <v>89</v>
      </c>
      <c r="H2614">
        <v>417550</v>
      </c>
      <c r="I2614" t="s">
        <v>34</v>
      </c>
      <c r="J2614" s="3">
        <v>44542</v>
      </c>
      <c r="K2614">
        <v>1200</v>
      </c>
      <c r="L2614" t="s">
        <v>10886</v>
      </c>
      <c r="M2614" t="s">
        <v>366</v>
      </c>
      <c r="N2614" t="s">
        <v>10887</v>
      </c>
      <c r="O2614" t="s">
        <v>10888</v>
      </c>
      <c r="P2614" t="s">
        <v>51</v>
      </c>
      <c r="Q2614">
        <v>11</v>
      </c>
      <c r="R2614" t="s">
        <v>40</v>
      </c>
      <c r="S2614" t="s">
        <v>79</v>
      </c>
      <c r="T2614">
        <v>42498</v>
      </c>
      <c r="U2614" s="1">
        <v>45516</v>
      </c>
      <c r="V2614" t="s">
        <v>64</v>
      </c>
      <c r="W2614">
        <v>830514</v>
      </c>
      <c r="X2614" t="s">
        <v>10889</v>
      </c>
      <c r="Y2614">
        <v>826</v>
      </c>
      <c r="Z2614">
        <v>1183</v>
      </c>
      <c r="AA2614">
        <v>4</v>
      </c>
      <c r="AB2614">
        <v>1892.8000000000002</v>
      </c>
      <c r="AC2614">
        <f>Table1_1[[#This Row],[Price]]*Table1_1[[#This Row],[Quantity]]</f>
        <v>4732</v>
      </c>
    </row>
    <row r="2615" spans="1:29" x14ac:dyDescent="0.3">
      <c r="A2615" t="s">
        <v>28</v>
      </c>
      <c r="B2615" t="s">
        <v>29</v>
      </c>
      <c r="C2615" t="s">
        <v>148</v>
      </c>
      <c r="D2615" t="s">
        <v>74</v>
      </c>
      <c r="E2615" t="s">
        <v>32</v>
      </c>
      <c r="F2615" t="s">
        <v>33</v>
      </c>
      <c r="G2615">
        <v>51</v>
      </c>
      <c r="H2615">
        <v>402686</v>
      </c>
      <c r="I2615" t="s">
        <v>34</v>
      </c>
      <c r="J2615" s="3">
        <v>44648</v>
      </c>
      <c r="K2615">
        <v>1200</v>
      </c>
      <c r="L2615" t="s">
        <v>10891</v>
      </c>
      <c r="M2615" t="s">
        <v>334</v>
      </c>
      <c r="N2615" t="s">
        <v>10892</v>
      </c>
      <c r="O2615" t="s">
        <v>10893</v>
      </c>
      <c r="P2615" t="s">
        <v>51</v>
      </c>
      <c r="Q2615">
        <v>7</v>
      </c>
      <c r="R2615" t="s">
        <v>40</v>
      </c>
      <c r="S2615" t="s">
        <v>118</v>
      </c>
      <c r="T2615">
        <v>44112</v>
      </c>
      <c r="U2615" s="1">
        <v>45370</v>
      </c>
      <c r="V2615" t="s">
        <v>72</v>
      </c>
      <c r="W2615">
        <v>242131</v>
      </c>
      <c r="X2615" t="s">
        <v>10894</v>
      </c>
      <c r="Y2615">
        <v>820</v>
      </c>
      <c r="Z2615">
        <v>2317</v>
      </c>
      <c r="AA2615">
        <v>1</v>
      </c>
      <c r="AB2615">
        <v>926.80000000000007</v>
      </c>
      <c r="AC2615">
        <f>Table1_1[[#This Row],[Price]]*Table1_1[[#This Row],[Quantity]]</f>
        <v>2317</v>
      </c>
    </row>
    <row r="2616" spans="1:29" x14ac:dyDescent="0.3">
      <c r="A2616" t="s">
        <v>28</v>
      </c>
      <c r="B2616" t="s">
        <v>29</v>
      </c>
      <c r="C2616" t="s">
        <v>193</v>
      </c>
      <c r="D2616" t="s">
        <v>267</v>
      </c>
      <c r="E2616" t="s">
        <v>32</v>
      </c>
      <c r="F2616" t="s">
        <v>135</v>
      </c>
      <c r="G2616">
        <v>38</v>
      </c>
      <c r="H2616">
        <v>410920</v>
      </c>
      <c r="I2616" t="s">
        <v>34</v>
      </c>
      <c r="J2616" s="3">
        <v>43950</v>
      </c>
      <c r="K2616">
        <v>1400</v>
      </c>
      <c r="L2616" t="s">
        <v>10896</v>
      </c>
      <c r="M2616" t="s">
        <v>1118</v>
      </c>
      <c r="N2616" t="s">
        <v>10897</v>
      </c>
      <c r="O2616" t="s">
        <v>10898</v>
      </c>
      <c r="P2616" t="s">
        <v>71</v>
      </c>
      <c r="Q2616">
        <v>5</v>
      </c>
      <c r="R2616" t="s">
        <v>88</v>
      </c>
      <c r="S2616" t="s">
        <v>41</v>
      </c>
      <c r="T2616">
        <v>50644</v>
      </c>
      <c r="U2616" s="1">
        <v>45601</v>
      </c>
      <c r="V2616" t="s">
        <v>42</v>
      </c>
      <c r="W2616">
        <v>249518</v>
      </c>
      <c r="X2616" t="s">
        <v>10899</v>
      </c>
      <c r="Y2616">
        <v>985</v>
      </c>
      <c r="Z2616">
        <v>601</v>
      </c>
      <c r="AA2616">
        <v>4</v>
      </c>
      <c r="AB2616">
        <v>961.6</v>
      </c>
      <c r="AC2616">
        <f>Table1_1[[#This Row],[Price]]*Table1_1[[#This Row],[Quantity]]</f>
        <v>2404</v>
      </c>
    </row>
    <row r="2617" spans="1:29" x14ac:dyDescent="0.3">
      <c r="A2617" t="s">
        <v>28</v>
      </c>
      <c r="B2617" t="s">
        <v>29</v>
      </c>
      <c r="C2617" t="s">
        <v>91</v>
      </c>
      <c r="D2617" t="s">
        <v>442</v>
      </c>
      <c r="E2617" t="s">
        <v>46</v>
      </c>
      <c r="F2617" t="s">
        <v>113</v>
      </c>
      <c r="G2617">
        <v>41</v>
      </c>
      <c r="H2617">
        <v>430259</v>
      </c>
      <c r="I2617" t="s">
        <v>34</v>
      </c>
      <c r="J2617" s="3">
        <v>45406</v>
      </c>
      <c r="K2617">
        <v>1200</v>
      </c>
      <c r="L2617" t="s">
        <v>10900</v>
      </c>
      <c r="M2617" t="s">
        <v>843</v>
      </c>
      <c r="N2617" t="s">
        <v>10901</v>
      </c>
      <c r="O2617">
        <v>1906478930</v>
      </c>
      <c r="P2617" t="s">
        <v>87</v>
      </c>
      <c r="Q2617">
        <v>12</v>
      </c>
      <c r="R2617" t="s">
        <v>88</v>
      </c>
      <c r="S2617" t="s">
        <v>118</v>
      </c>
      <c r="T2617">
        <v>12260</v>
      </c>
      <c r="U2617" s="1">
        <v>45393</v>
      </c>
      <c r="V2617" t="s">
        <v>80</v>
      </c>
      <c r="W2617">
        <v>180053</v>
      </c>
      <c r="X2617" t="s">
        <v>10902</v>
      </c>
      <c r="Y2617">
        <v>595</v>
      </c>
      <c r="Z2617">
        <v>1150</v>
      </c>
      <c r="AA2617">
        <v>5</v>
      </c>
      <c r="AB2617">
        <v>2300</v>
      </c>
      <c r="AC2617">
        <f>Table1_1[[#This Row],[Price]]*Table1_1[[#This Row],[Quantity]]</f>
        <v>5750</v>
      </c>
    </row>
    <row r="2618" spans="1:29" x14ac:dyDescent="0.3">
      <c r="A2618" t="s">
        <v>28</v>
      </c>
      <c r="B2618" t="s">
        <v>29</v>
      </c>
      <c r="C2618" t="s">
        <v>30</v>
      </c>
      <c r="D2618" t="s">
        <v>237</v>
      </c>
      <c r="E2618" t="s">
        <v>56</v>
      </c>
      <c r="F2618" t="s">
        <v>175</v>
      </c>
      <c r="G2618">
        <v>3</v>
      </c>
      <c r="H2618">
        <v>408731</v>
      </c>
      <c r="I2618" t="s">
        <v>58</v>
      </c>
      <c r="J2618" s="3">
        <v>44573</v>
      </c>
      <c r="K2618">
        <v>1400</v>
      </c>
      <c r="L2618" t="s">
        <v>10903</v>
      </c>
      <c r="M2618" t="s">
        <v>293</v>
      </c>
      <c r="N2618" t="s">
        <v>10904</v>
      </c>
      <c r="O2618">
        <v>4904400582</v>
      </c>
      <c r="P2618" t="s">
        <v>39</v>
      </c>
      <c r="Q2618">
        <v>17</v>
      </c>
      <c r="R2618" t="s">
        <v>88</v>
      </c>
      <c r="S2618" t="s">
        <v>63</v>
      </c>
      <c r="T2618">
        <v>95142</v>
      </c>
      <c r="U2618" s="1">
        <v>45356</v>
      </c>
      <c r="V2618" t="s">
        <v>72</v>
      </c>
      <c r="W2618">
        <v>418439</v>
      </c>
      <c r="X2618" t="s">
        <v>10905</v>
      </c>
      <c r="Y2618">
        <v>693</v>
      </c>
      <c r="Z2618">
        <v>1031</v>
      </c>
      <c r="AA2618">
        <v>7</v>
      </c>
      <c r="AB2618">
        <v>2886.8</v>
      </c>
      <c r="AC2618">
        <f>Table1_1[[#This Row],[Price]]*Table1_1[[#This Row],[Quantity]]</f>
        <v>7217</v>
      </c>
    </row>
    <row r="2619" spans="1:29" x14ac:dyDescent="0.3">
      <c r="A2619" t="s">
        <v>28</v>
      </c>
      <c r="B2619" t="s">
        <v>29</v>
      </c>
      <c r="C2619" t="s">
        <v>44</v>
      </c>
      <c r="D2619" t="s">
        <v>142</v>
      </c>
      <c r="E2619" t="s">
        <v>46</v>
      </c>
      <c r="F2619" t="s">
        <v>33</v>
      </c>
      <c r="G2619">
        <v>91</v>
      </c>
      <c r="H2619">
        <v>416898</v>
      </c>
      <c r="I2619" t="s">
        <v>34</v>
      </c>
      <c r="J2619" s="3">
        <v>44149</v>
      </c>
      <c r="K2619">
        <v>1400</v>
      </c>
      <c r="L2619" t="s">
        <v>10906</v>
      </c>
      <c r="M2619" t="s">
        <v>1356</v>
      </c>
      <c r="N2619" t="s">
        <v>10907</v>
      </c>
      <c r="O2619" t="s">
        <v>10908</v>
      </c>
      <c r="P2619" t="s">
        <v>71</v>
      </c>
      <c r="Q2619">
        <v>12</v>
      </c>
      <c r="R2619" t="s">
        <v>40</v>
      </c>
      <c r="S2619" t="s">
        <v>41</v>
      </c>
      <c r="T2619">
        <v>29550</v>
      </c>
      <c r="U2619" s="1">
        <v>45609</v>
      </c>
      <c r="V2619" t="s">
        <v>42</v>
      </c>
      <c r="W2619">
        <v>927590</v>
      </c>
      <c r="X2619" t="s">
        <v>10909</v>
      </c>
      <c r="Y2619">
        <v>872</v>
      </c>
      <c r="Z2619">
        <v>1930</v>
      </c>
      <c r="AA2619">
        <v>2</v>
      </c>
      <c r="AB2619">
        <v>1544</v>
      </c>
      <c r="AC2619">
        <f>Table1_1[[#This Row],[Price]]*Table1_1[[#This Row],[Quantity]]</f>
        <v>3860</v>
      </c>
    </row>
    <row r="2620" spans="1:29" x14ac:dyDescent="0.3">
      <c r="A2620" t="s">
        <v>28</v>
      </c>
      <c r="B2620" t="s">
        <v>29</v>
      </c>
      <c r="C2620" t="s">
        <v>30</v>
      </c>
      <c r="D2620" t="s">
        <v>411</v>
      </c>
      <c r="E2620" t="s">
        <v>46</v>
      </c>
      <c r="F2620" t="s">
        <v>150</v>
      </c>
      <c r="G2620">
        <v>90</v>
      </c>
      <c r="H2620">
        <v>416928</v>
      </c>
      <c r="I2620" t="s">
        <v>58</v>
      </c>
      <c r="J2620" s="3">
        <v>44095</v>
      </c>
      <c r="K2620">
        <v>950</v>
      </c>
      <c r="L2620" t="s">
        <v>10910</v>
      </c>
      <c r="M2620" t="s">
        <v>129</v>
      </c>
      <c r="N2620" t="s">
        <v>10911</v>
      </c>
      <c r="O2620" t="s">
        <v>10912</v>
      </c>
      <c r="P2620" t="s">
        <v>71</v>
      </c>
      <c r="Q2620">
        <v>14</v>
      </c>
      <c r="R2620" t="s">
        <v>88</v>
      </c>
      <c r="S2620" t="s">
        <v>41</v>
      </c>
      <c r="T2620">
        <v>81236</v>
      </c>
      <c r="U2620" s="1">
        <v>45474</v>
      </c>
      <c r="V2620" t="s">
        <v>126</v>
      </c>
      <c r="W2620">
        <v>365671</v>
      </c>
      <c r="X2620" t="s">
        <v>10913</v>
      </c>
      <c r="Y2620">
        <v>601</v>
      </c>
      <c r="Z2620">
        <v>1621</v>
      </c>
      <c r="AA2620">
        <v>8</v>
      </c>
      <c r="AB2620">
        <v>5187.2000000000007</v>
      </c>
      <c r="AC2620">
        <f>Table1_1[[#This Row],[Price]]*Table1_1[[#This Row],[Quantity]]</f>
        <v>12968</v>
      </c>
    </row>
    <row r="2621" spans="1:29" x14ac:dyDescent="0.3">
      <c r="A2621" t="s">
        <v>28</v>
      </c>
      <c r="B2621" t="s">
        <v>29</v>
      </c>
      <c r="C2621" t="s">
        <v>157</v>
      </c>
      <c r="D2621" t="s">
        <v>55</v>
      </c>
      <c r="E2621" t="s">
        <v>46</v>
      </c>
      <c r="F2621" t="s">
        <v>135</v>
      </c>
      <c r="G2621">
        <v>47</v>
      </c>
      <c r="H2621">
        <v>408415</v>
      </c>
      <c r="I2621" t="s">
        <v>34</v>
      </c>
      <c r="J2621" s="3">
        <v>45097</v>
      </c>
      <c r="K2621">
        <v>1200</v>
      </c>
      <c r="L2621" t="s">
        <v>10915</v>
      </c>
      <c r="M2621" t="s">
        <v>496</v>
      </c>
      <c r="N2621" t="s">
        <v>10916</v>
      </c>
      <c r="O2621" t="s">
        <v>10917</v>
      </c>
      <c r="P2621" t="s">
        <v>87</v>
      </c>
      <c r="Q2621">
        <v>18</v>
      </c>
      <c r="R2621" t="s">
        <v>88</v>
      </c>
      <c r="S2621" t="s">
        <v>79</v>
      </c>
      <c r="T2621">
        <v>24221</v>
      </c>
      <c r="U2621" s="1">
        <v>45369</v>
      </c>
      <c r="V2621" t="s">
        <v>72</v>
      </c>
      <c r="W2621">
        <v>471359</v>
      </c>
      <c r="X2621" t="s">
        <v>10918</v>
      </c>
      <c r="Y2621">
        <v>336</v>
      </c>
      <c r="Z2621">
        <v>1425</v>
      </c>
      <c r="AA2621">
        <v>5</v>
      </c>
      <c r="AB2621">
        <v>2850</v>
      </c>
      <c r="AC2621">
        <f>Table1_1[[#This Row],[Price]]*Table1_1[[#This Row],[Quantity]]</f>
        <v>7125</v>
      </c>
    </row>
    <row r="2622" spans="1:29" x14ac:dyDescent="0.3">
      <c r="A2622" t="s">
        <v>28</v>
      </c>
      <c r="B2622" t="s">
        <v>29</v>
      </c>
      <c r="C2622" t="s">
        <v>193</v>
      </c>
      <c r="D2622" t="s">
        <v>560</v>
      </c>
      <c r="E2622" t="s">
        <v>56</v>
      </c>
      <c r="F2622" t="s">
        <v>83</v>
      </c>
      <c r="G2622">
        <v>45</v>
      </c>
      <c r="H2622">
        <v>418526</v>
      </c>
      <c r="I2622" t="s">
        <v>34</v>
      </c>
      <c r="J2622" s="3">
        <v>44959</v>
      </c>
      <c r="K2622">
        <v>1000</v>
      </c>
      <c r="L2622" t="s">
        <v>10919</v>
      </c>
      <c r="M2622" t="s">
        <v>1048</v>
      </c>
      <c r="N2622" t="s">
        <v>10920</v>
      </c>
      <c r="O2622" t="s">
        <v>10921</v>
      </c>
      <c r="P2622" t="s">
        <v>71</v>
      </c>
      <c r="Q2622">
        <v>3</v>
      </c>
      <c r="R2622" t="s">
        <v>88</v>
      </c>
      <c r="S2622" t="s">
        <v>63</v>
      </c>
      <c r="T2622">
        <v>79090</v>
      </c>
      <c r="U2622" s="1">
        <v>45382</v>
      </c>
      <c r="V2622" t="s">
        <v>72</v>
      </c>
      <c r="W2622">
        <v>288735</v>
      </c>
      <c r="X2622" t="s">
        <v>10922</v>
      </c>
      <c r="Y2622">
        <v>278</v>
      </c>
      <c r="Z2622">
        <v>1118</v>
      </c>
      <c r="AA2622">
        <v>2</v>
      </c>
      <c r="AB2622">
        <v>894.40000000000009</v>
      </c>
      <c r="AC2622">
        <f>Table1_1[[#This Row],[Price]]*Table1_1[[#This Row],[Quantity]]</f>
        <v>2236</v>
      </c>
    </row>
    <row r="2623" spans="1:29" x14ac:dyDescent="0.3">
      <c r="A2623" t="s">
        <v>28</v>
      </c>
      <c r="B2623" t="s">
        <v>29</v>
      </c>
      <c r="C2623" t="s">
        <v>193</v>
      </c>
      <c r="D2623" t="s">
        <v>74</v>
      </c>
      <c r="E2623" t="s">
        <v>46</v>
      </c>
      <c r="F2623" t="s">
        <v>83</v>
      </c>
      <c r="G2623">
        <v>2</v>
      </c>
      <c r="H2623">
        <v>410896</v>
      </c>
      <c r="I2623" t="s">
        <v>58</v>
      </c>
      <c r="J2623" s="3">
        <v>44555</v>
      </c>
      <c r="K2623">
        <v>1100</v>
      </c>
      <c r="L2623" t="s">
        <v>10924</v>
      </c>
      <c r="M2623" t="s">
        <v>239</v>
      </c>
      <c r="N2623" t="s">
        <v>10925</v>
      </c>
      <c r="O2623" t="s">
        <v>10926</v>
      </c>
      <c r="P2623" t="s">
        <v>87</v>
      </c>
      <c r="Q2623">
        <v>9</v>
      </c>
      <c r="R2623" t="s">
        <v>40</v>
      </c>
      <c r="S2623" t="s">
        <v>41</v>
      </c>
      <c r="T2623">
        <v>91197</v>
      </c>
      <c r="U2623" s="1">
        <v>45434</v>
      </c>
      <c r="V2623" t="s">
        <v>140</v>
      </c>
      <c r="W2623">
        <v>816772</v>
      </c>
      <c r="X2623" t="s">
        <v>10927</v>
      </c>
      <c r="Y2623">
        <v>678</v>
      </c>
      <c r="Z2623">
        <v>2891</v>
      </c>
      <c r="AA2623">
        <v>3</v>
      </c>
      <c r="AB2623">
        <v>3469.2000000000003</v>
      </c>
      <c r="AC2623">
        <f>Table1_1[[#This Row],[Price]]*Table1_1[[#This Row],[Quantity]]</f>
        <v>8673</v>
      </c>
    </row>
    <row r="2624" spans="1:29" x14ac:dyDescent="0.3">
      <c r="A2624" t="s">
        <v>28</v>
      </c>
      <c r="B2624" t="s">
        <v>29</v>
      </c>
      <c r="C2624" t="s">
        <v>44</v>
      </c>
      <c r="D2624" t="s">
        <v>134</v>
      </c>
      <c r="E2624" t="s">
        <v>32</v>
      </c>
      <c r="F2624" t="s">
        <v>99</v>
      </c>
      <c r="G2624">
        <v>1</v>
      </c>
      <c r="H2624">
        <v>438204</v>
      </c>
      <c r="I2624" t="s">
        <v>58</v>
      </c>
      <c r="J2624" s="3">
        <v>44396</v>
      </c>
      <c r="K2624">
        <v>1200</v>
      </c>
      <c r="L2624" t="s">
        <v>10929</v>
      </c>
      <c r="M2624" t="s">
        <v>1366</v>
      </c>
      <c r="N2624" t="s">
        <v>10930</v>
      </c>
      <c r="O2624" t="s">
        <v>10931</v>
      </c>
      <c r="P2624" t="s">
        <v>71</v>
      </c>
      <c r="Q2624">
        <v>8</v>
      </c>
      <c r="R2624" t="s">
        <v>40</v>
      </c>
      <c r="S2624" t="s">
        <v>118</v>
      </c>
      <c r="T2624">
        <v>64311</v>
      </c>
      <c r="U2624" s="1">
        <v>45395</v>
      </c>
      <c r="V2624" t="s">
        <v>80</v>
      </c>
      <c r="W2624">
        <v>838811</v>
      </c>
      <c r="X2624" t="s">
        <v>10932</v>
      </c>
      <c r="Y2624">
        <v>915</v>
      </c>
      <c r="Z2624">
        <v>1612</v>
      </c>
      <c r="AA2624">
        <v>3</v>
      </c>
      <c r="AB2624">
        <v>1934.4</v>
      </c>
      <c r="AC2624">
        <f>Table1_1[[#This Row],[Price]]*Table1_1[[#This Row],[Quantity]]</f>
        <v>4836</v>
      </c>
    </row>
    <row r="2625" spans="1:29" x14ac:dyDescent="0.3">
      <c r="A2625" t="s">
        <v>28</v>
      </c>
      <c r="B2625" t="s">
        <v>29</v>
      </c>
      <c r="C2625" t="s">
        <v>44</v>
      </c>
      <c r="D2625" t="s">
        <v>349</v>
      </c>
      <c r="E2625" t="s">
        <v>32</v>
      </c>
      <c r="F2625" t="s">
        <v>57</v>
      </c>
      <c r="G2625">
        <v>100</v>
      </c>
      <c r="H2625">
        <v>420311</v>
      </c>
      <c r="I2625" t="s">
        <v>34</v>
      </c>
      <c r="J2625" s="3">
        <v>45214</v>
      </c>
      <c r="K2625">
        <v>800</v>
      </c>
      <c r="L2625" t="s">
        <v>10933</v>
      </c>
      <c r="M2625" t="s">
        <v>76</v>
      </c>
      <c r="N2625" t="s">
        <v>10934</v>
      </c>
      <c r="O2625" t="s">
        <v>10935</v>
      </c>
      <c r="P2625" t="s">
        <v>39</v>
      </c>
      <c r="Q2625">
        <v>7</v>
      </c>
      <c r="R2625" t="s">
        <v>40</v>
      </c>
      <c r="S2625" t="s">
        <v>41</v>
      </c>
      <c r="T2625">
        <v>16632</v>
      </c>
      <c r="U2625" s="1">
        <v>45522</v>
      </c>
      <c r="V2625" t="s">
        <v>64</v>
      </c>
      <c r="W2625">
        <v>902769</v>
      </c>
      <c r="X2625" t="s">
        <v>10112</v>
      </c>
      <c r="Y2625">
        <v>301</v>
      </c>
      <c r="Z2625">
        <v>1338</v>
      </c>
      <c r="AA2625">
        <v>5</v>
      </c>
      <c r="AB2625">
        <v>2676</v>
      </c>
      <c r="AC2625">
        <f>Table1_1[[#This Row],[Price]]*Table1_1[[#This Row],[Quantity]]</f>
        <v>6690</v>
      </c>
    </row>
    <row r="2626" spans="1:29" x14ac:dyDescent="0.3">
      <c r="A2626" t="s">
        <v>28</v>
      </c>
      <c r="B2626" t="s">
        <v>29</v>
      </c>
      <c r="C2626" t="s">
        <v>66</v>
      </c>
      <c r="D2626" t="s">
        <v>31</v>
      </c>
      <c r="E2626" t="s">
        <v>32</v>
      </c>
      <c r="F2626" t="s">
        <v>33</v>
      </c>
      <c r="G2626">
        <v>44</v>
      </c>
      <c r="H2626">
        <v>402732</v>
      </c>
      <c r="I2626" t="s">
        <v>34</v>
      </c>
      <c r="J2626" s="3">
        <v>43842</v>
      </c>
      <c r="K2626">
        <v>1000</v>
      </c>
      <c r="L2626" t="s">
        <v>10936</v>
      </c>
      <c r="M2626" t="s">
        <v>129</v>
      </c>
      <c r="N2626" t="s">
        <v>10937</v>
      </c>
      <c r="O2626" t="s">
        <v>10938</v>
      </c>
      <c r="P2626" t="s">
        <v>87</v>
      </c>
      <c r="Q2626">
        <v>8</v>
      </c>
      <c r="R2626" t="s">
        <v>88</v>
      </c>
      <c r="S2626" t="s">
        <v>63</v>
      </c>
      <c r="T2626">
        <v>53016</v>
      </c>
      <c r="U2626" s="1">
        <v>45397</v>
      </c>
      <c r="V2626" t="s">
        <v>80</v>
      </c>
      <c r="W2626">
        <v>164055</v>
      </c>
      <c r="X2626" t="s">
        <v>10939</v>
      </c>
      <c r="Y2626">
        <v>578</v>
      </c>
      <c r="Z2626">
        <v>2543</v>
      </c>
      <c r="AA2626">
        <v>5</v>
      </c>
      <c r="AB2626">
        <v>5086</v>
      </c>
      <c r="AC2626">
        <f>Table1_1[[#This Row],[Price]]*Table1_1[[#This Row],[Quantity]]</f>
        <v>12715</v>
      </c>
    </row>
    <row r="2627" spans="1:29" x14ac:dyDescent="0.3">
      <c r="A2627" t="s">
        <v>28</v>
      </c>
      <c r="B2627" t="s">
        <v>29</v>
      </c>
      <c r="C2627" t="s">
        <v>148</v>
      </c>
      <c r="D2627" t="s">
        <v>380</v>
      </c>
      <c r="E2627" t="s">
        <v>56</v>
      </c>
      <c r="F2627" t="s">
        <v>113</v>
      </c>
      <c r="G2627">
        <v>99</v>
      </c>
      <c r="H2627">
        <v>400801</v>
      </c>
      <c r="I2627" t="s">
        <v>58</v>
      </c>
      <c r="J2627" s="3">
        <v>44874</v>
      </c>
      <c r="K2627">
        <v>1200</v>
      </c>
      <c r="L2627" t="s">
        <v>10940</v>
      </c>
      <c r="M2627" t="s">
        <v>85</v>
      </c>
      <c r="N2627" t="s">
        <v>10941</v>
      </c>
      <c r="O2627">
        <v>7585873165</v>
      </c>
      <c r="P2627" t="s">
        <v>87</v>
      </c>
      <c r="Q2627">
        <v>10</v>
      </c>
      <c r="R2627" t="s">
        <v>88</v>
      </c>
      <c r="S2627" t="s">
        <v>118</v>
      </c>
      <c r="T2627">
        <v>85723</v>
      </c>
      <c r="U2627" s="1">
        <v>45533</v>
      </c>
      <c r="V2627" t="s">
        <v>64</v>
      </c>
      <c r="W2627">
        <v>195292</v>
      </c>
      <c r="X2627" t="s">
        <v>10942</v>
      </c>
      <c r="Y2627">
        <v>762</v>
      </c>
      <c r="Z2627">
        <v>2390</v>
      </c>
      <c r="AA2627">
        <v>5</v>
      </c>
      <c r="AB2627">
        <v>4780</v>
      </c>
      <c r="AC2627">
        <f>Table1_1[[#This Row],[Price]]*Table1_1[[#This Row],[Quantity]]</f>
        <v>11950</v>
      </c>
    </row>
    <row r="2628" spans="1:29" x14ac:dyDescent="0.3">
      <c r="A2628" t="s">
        <v>28</v>
      </c>
      <c r="B2628" t="s">
        <v>29</v>
      </c>
      <c r="C2628" t="s">
        <v>148</v>
      </c>
      <c r="D2628" t="s">
        <v>421</v>
      </c>
      <c r="E2628" t="s">
        <v>46</v>
      </c>
      <c r="F2628" t="s">
        <v>355</v>
      </c>
      <c r="G2628">
        <v>33</v>
      </c>
      <c r="H2628">
        <v>438528</v>
      </c>
      <c r="I2628" t="s">
        <v>58</v>
      </c>
      <c r="J2628" s="3">
        <v>43833</v>
      </c>
      <c r="K2628">
        <v>1200</v>
      </c>
      <c r="L2628" t="s">
        <v>10943</v>
      </c>
      <c r="M2628" t="s">
        <v>736</v>
      </c>
      <c r="N2628" t="s">
        <v>10944</v>
      </c>
      <c r="O2628" t="s">
        <v>10945</v>
      </c>
      <c r="P2628" t="s">
        <v>51</v>
      </c>
      <c r="Q2628">
        <v>9</v>
      </c>
      <c r="R2628" t="s">
        <v>88</v>
      </c>
      <c r="S2628" t="s">
        <v>63</v>
      </c>
      <c r="T2628">
        <v>36547</v>
      </c>
      <c r="U2628" s="1">
        <v>45396</v>
      </c>
      <c r="V2628" t="s">
        <v>80</v>
      </c>
      <c r="W2628">
        <v>415475</v>
      </c>
      <c r="X2628" t="s">
        <v>5181</v>
      </c>
      <c r="Y2628">
        <v>623</v>
      </c>
      <c r="Z2628">
        <v>552</v>
      </c>
      <c r="AA2628">
        <v>1</v>
      </c>
      <c r="AB2628">
        <v>220.8</v>
      </c>
      <c r="AC2628">
        <f>Table1_1[[#This Row],[Price]]*Table1_1[[#This Row],[Quantity]]</f>
        <v>552</v>
      </c>
    </row>
    <row r="2629" spans="1:29" x14ac:dyDescent="0.3">
      <c r="A2629" t="s">
        <v>28</v>
      </c>
      <c r="B2629" t="s">
        <v>29</v>
      </c>
      <c r="C2629" t="s">
        <v>66</v>
      </c>
      <c r="D2629" t="s">
        <v>349</v>
      </c>
      <c r="E2629" t="s">
        <v>46</v>
      </c>
      <c r="F2629" t="s">
        <v>355</v>
      </c>
      <c r="G2629">
        <v>54</v>
      </c>
      <c r="H2629">
        <v>404072</v>
      </c>
      <c r="I2629" t="s">
        <v>58</v>
      </c>
      <c r="J2629" s="3">
        <v>44342</v>
      </c>
      <c r="K2629">
        <v>1400</v>
      </c>
      <c r="L2629" t="s">
        <v>3919</v>
      </c>
      <c r="M2629" t="s">
        <v>177</v>
      </c>
      <c r="N2629" t="s">
        <v>10946</v>
      </c>
      <c r="O2629" t="s">
        <v>10947</v>
      </c>
      <c r="P2629" t="s">
        <v>71</v>
      </c>
      <c r="Q2629">
        <v>18</v>
      </c>
      <c r="R2629" t="s">
        <v>40</v>
      </c>
      <c r="S2629" t="s">
        <v>79</v>
      </c>
      <c r="T2629">
        <v>64526</v>
      </c>
      <c r="U2629" s="1">
        <v>45446</v>
      </c>
      <c r="V2629" t="s">
        <v>52</v>
      </c>
      <c r="W2629">
        <v>813306</v>
      </c>
      <c r="X2629" t="s">
        <v>10948</v>
      </c>
      <c r="Y2629">
        <v>620</v>
      </c>
      <c r="Z2629">
        <v>2098</v>
      </c>
      <c r="AA2629">
        <v>2</v>
      </c>
      <c r="AB2629">
        <v>1678.4</v>
      </c>
      <c r="AC2629">
        <f>Table1_1[[#This Row],[Price]]*Table1_1[[#This Row],[Quantity]]</f>
        <v>4196</v>
      </c>
    </row>
    <row r="2630" spans="1:29" x14ac:dyDescent="0.3">
      <c r="A2630" t="s">
        <v>28</v>
      </c>
      <c r="B2630" t="s">
        <v>29</v>
      </c>
      <c r="C2630" t="s">
        <v>66</v>
      </c>
      <c r="D2630" t="s">
        <v>237</v>
      </c>
      <c r="E2630" t="s">
        <v>32</v>
      </c>
      <c r="F2630" t="s">
        <v>57</v>
      </c>
      <c r="G2630">
        <v>18</v>
      </c>
      <c r="H2630">
        <v>430114</v>
      </c>
      <c r="I2630" t="s">
        <v>34</v>
      </c>
      <c r="J2630" s="3">
        <v>45295</v>
      </c>
      <c r="K2630">
        <v>800</v>
      </c>
      <c r="L2630" t="s">
        <v>10949</v>
      </c>
      <c r="M2630" t="s">
        <v>1072</v>
      </c>
      <c r="N2630" t="s">
        <v>10950</v>
      </c>
      <c r="O2630">
        <v>1284500161</v>
      </c>
      <c r="P2630" t="s">
        <v>39</v>
      </c>
      <c r="Q2630">
        <v>5</v>
      </c>
      <c r="R2630" t="s">
        <v>88</v>
      </c>
      <c r="S2630" t="s">
        <v>79</v>
      </c>
      <c r="T2630">
        <v>74305</v>
      </c>
      <c r="U2630" s="1">
        <v>45612</v>
      </c>
      <c r="V2630" t="s">
        <v>42</v>
      </c>
      <c r="W2630">
        <v>477902</v>
      </c>
      <c r="X2630" t="s">
        <v>10951</v>
      </c>
      <c r="Y2630">
        <v>647</v>
      </c>
      <c r="Z2630">
        <v>664</v>
      </c>
      <c r="AA2630">
        <v>5</v>
      </c>
      <c r="AB2630">
        <v>1328</v>
      </c>
      <c r="AC2630">
        <f>Table1_1[[#This Row],[Price]]*Table1_1[[#This Row],[Quantity]]</f>
        <v>3320</v>
      </c>
    </row>
    <row r="2631" spans="1:29" x14ac:dyDescent="0.3">
      <c r="A2631" t="s">
        <v>28</v>
      </c>
      <c r="B2631" t="s">
        <v>29</v>
      </c>
      <c r="C2631" t="s">
        <v>44</v>
      </c>
      <c r="D2631" t="s">
        <v>411</v>
      </c>
      <c r="E2631" t="s">
        <v>32</v>
      </c>
      <c r="F2631" t="s">
        <v>106</v>
      </c>
      <c r="G2631">
        <v>99</v>
      </c>
      <c r="H2631">
        <v>418258</v>
      </c>
      <c r="I2631" t="s">
        <v>58</v>
      </c>
      <c r="J2631" s="3">
        <v>44692</v>
      </c>
      <c r="K2631">
        <v>1300</v>
      </c>
      <c r="L2631" t="s">
        <v>10952</v>
      </c>
      <c r="M2631" t="s">
        <v>1366</v>
      </c>
      <c r="N2631" t="s">
        <v>10953</v>
      </c>
      <c r="O2631" t="s">
        <v>10954</v>
      </c>
      <c r="P2631" t="s">
        <v>39</v>
      </c>
      <c r="Q2631">
        <v>12</v>
      </c>
      <c r="R2631" t="s">
        <v>40</v>
      </c>
      <c r="S2631" t="s">
        <v>118</v>
      </c>
      <c r="T2631">
        <v>99098</v>
      </c>
      <c r="U2631" s="1">
        <v>45371</v>
      </c>
      <c r="V2631" t="s">
        <v>72</v>
      </c>
      <c r="W2631">
        <v>468639</v>
      </c>
      <c r="X2631" t="s">
        <v>10955</v>
      </c>
      <c r="Y2631">
        <v>591</v>
      </c>
      <c r="Z2631">
        <v>2779</v>
      </c>
      <c r="AA2631">
        <v>5</v>
      </c>
      <c r="AB2631">
        <v>5558</v>
      </c>
      <c r="AC2631">
        <f>Table1_1[[#This Row],[Price]]*Table1_1[[#This Row],[Quantity]]</f>
        <v>13895</v>
      </c>
    </row>
    <row r="2632" spans="1:29" x14ac:dyDescent="0.3">
      <c r="A2632" t="s">
        <v>28</v>
      </c>
      <c r="B2632" t="s">
        <v>29</v>
      </c>
      <c r="C2632" t="s">
        <v>91</v>
      </c>
      <c r="D2632" t="s">
        <v>182</v>
      </c>
      <c r="E2632" t="s">
        <v>56</v>
      </c>
      <c r="F2632" t="s">
        <v>150</v>
      </c>
      <c r="G2632">
        <v>69</v>
      </c>
      <c r="H2632">
        <v>438875</v>
      </c>
      <c r="I2632" t="s">
        <v>34</v>
      </c>
      <c r="J2632" s="3">
        <v>44644</v>
      </c>
      <c r="K2632">
        <v>1400</v>
      </c>
      <c r="L2632" t="s">
        <v>10956</v>
      </c>
      <c r="M2632" t="s">
        <v>1072</v>
      </c>
      <c r="N2632" t="s">
        <v>10957</v>
      </c>
      <c r="O2632" t="s">
        <v>10958</v>
      </c>
      <c r="P2632" t="s">
        <v>51</v>
      </c>
      <c r="Q2632">
        <v>8</v>
      </c>
      <c r="R2632" t="s">
        <v>40</v>
      </c>
      <c r="S2632" t="s">
        <v>118</v>
      </c>
      <c r="T2632">
        <v>80641</v>
      </c>
      <c r="U2632" s="1">
        <v>45488</v>
      </c>
      <c r="V2632" t="s">
        <v>126</v>
      </c>
      <c r="W2632">
        <v>861828</v>
      </c>
      <c r="X2632" t="s">
        <v>10959</v>
      </c>
      <c r="Y2632">
        <v>599</v>
      </c>
      <c r="Z2632">
        <v>2770</v>
      </c>
      <c r="AA2632">
        <v>1</v>
      </c>
      <c r="AB2632">
        <v>1108</v>
      </c>
      <c r="AC2632">
        <f>Table1_1[[#This Row],[Price]]*Table1_1[[#This Row],[Quantity]]</f>
        <v>2770</v>
      </c>
    </row>
    <row r="2633" spans="1:29" x14ac:dyDescent="0.3">
      <c r="A2633" t="s">
        <v>28</v>
      </c>
      <c r="B2633" t="s">
        <v>29</v>
      </c>
      <c r="C2633" t="s">
        <v>30</v>
      </c>
      <c r="D2633" t="s">
        <v>560</v>
      </c>
      <c r="E2633" t="s">
        <v>32</v>
      </c>
      <c r="F2633" t="s">
        <v>175</v>
      </c>
      <c r="G2633">
        <v>36</v>
      </c>
      <c r="H2633">
        <v>436479</v>
      </c>
      <c r="I2633" t="s">
        <v>58</v>
      </c>
      <c r="J2633" s="3">
        <v>44705</v>
      </c>
      <c r="K2633">
        <v>800</v>
      </c>
      <c r="L2633" t="s">
        <v>10960</v>
      </c>
      <c r="M2633" t="s">
        <v>1030</v>
      </c>
      <c r="N2633" t="s">
        <v>10961</v>
      </c>
      <c r="O2633">
        <v>-8296</v>
      </c>
      <c r="P2633" t="s">
        <v>51</v>
      </c>
      <c r="Q2633">
        <v>3</v>
      </c>
      <c r="R2633" t="s">
        <v>88</v>
      </c>
      <c r="S2633" t="s">
        <v>79</v>
      </c>
      <c r="T2633">
        <v>34838</v>
      </c>
      <c r="U2633" s="1">
        <v>45323</v>
      </c>
      <c r="V2633" t="s">
        <v>119</v>
      </c>
      <c r="W2633">
        <v>383984</v>
      </c>
      <c r="X2633" t="s">
        <v>10962</v>
      </c>
      <c r="Y2633">
        <v>548</v>
      </c>
      <c r="Z2633">
        <v>1847</v>
      </c>
      <c r="AA2633">
        <v>7</v>
      </c>
      <c r="AB2633">
        <v>5171.6000000000004</v>
      </c>
      <c r="AC2633">
        <f>Table1_1[[#This Row],[Price]]*Table1_1[[#This Row],[Quantity]]</f>
        <v>12929</v>
      </c>
    </row>
    <row r="2634" spans="1:29" x14ac:dyDescent="0.3">
      <c r="A2634" t="s">
        <v>28</v>
      </c>
      <c r="B2634" t="s">
        <v>29</v>
      </c>
      <c r="C2634" t="s">
        <v>30</v>
      </c>
      <c r="D2634" t="s">
        <v>274</v>
      </c>
      <c r="E2634" t="s">
        <v>56</v>
      </c>
      <c r="F2634" t="s">
        <v>135</v>
      </c>
      <c r="G2634">
        <v>73</v>
      </c>
      <c r="H2634">
        <v>436497</v>
      </c>
      <c r="I2634" t="s">
        <v>34</v>
      </c>
      <c r="J2634" s="3">
        <v>44459</v>
      </c>
      <c r="K2634">
        <v>950</v>
      </c>
      <c r="L2634" t="s">
        <v>10963</v>
      </c>
      <c r="M2634" t="s">
        <v>1147</v>
      </c>
      <c r="N2634" t="s">
        <v>10964</v>
      </c>
      <c r="O2634" t="s">
        <v>10965</v>
      </c>
      <c r="P2634" t="s">
        <v>71</v>
      </c>
      <c r="Q2634">
        <v>20</v>
      </c>
      <c r="R2634" t="s">
        <v>88</v>
      </c>
      <c r="S2634" t="s">
        <v>118</v>
      </c>
      <c r="T2634">
        <v>72349</v>
      </c>
      <c r="U2634" s="1">
        <v>45295</v>
      </c>
      <c r="V2634" t="s">
        <v>111</v>
      </c>
      <c r="W2634">
        <v>230360</v>
      </c>
      <c r="X2634" t="s">
        <v>10966</v>
      </c>
      <c r="Y2634">
        <v>802</v>
      </c>
      <c r="Z2634">
        <v>1681</v>
      </c>
      <c r="AA2634">
        <v>4</v>
      </c>
      <c r="AB2634">
        <v>2689.6000000000004</v>
      </c>
      <c r="AC2634">
        <f>Table1_1[[#This Row],[Price]]*Table1_1[[#This Row],[Quantity]]</f>
        <v>6724</v>
      </c>
    </row>
    <row r="2635" spans="1:29" x14ac:dyDescent="0.3">
      <c r="A2635" t="s">
        <v>28</v>
      </c>
      <c r="B2635" t="s">
        <v>29</v>
      </c>
      <c r="C2635" t="s">
        <v>66</v>
      </c>
      <c r="D2635" t="s">
        <v>227</v>
      </c>
      <c r="E2635" t="s">
        <v>32</v>
      </c>
      <c r="F2635" t="s">
        <v>57</v>
      </c>
      <c r="G2635">
        <v>59</v>
      </c>
      <c r="H2635">
        <v>410506</v>
      </c>
      <c r="I2635" t="s">
        <v>58</v>
      </c>
      <c r="J2635" s="3">
        <v>45495</v>
      </c>
      <c r="K2635">
        <v>1300</v>
      </c>
      <c r="L2635" t="s">
        <v>10967</v>
      </c>
      <c r="M2635" t="s">
        <v>345</v>
      </c>
      <c r="N2635" t="s">
        <v>10968</v>
      </c>
      <c r="O2635" t="s">
        <v>10969</v>
      </c>
      <c r="P2635" t="s">
        <v>39</v>
      </c>
      <c r="Q2635">
        <v>15</v>
      </c>
      <c r="R2635" t="s">
        <v>40</v>
      </c>
      <c r="S2635" t="s">
        <v>41</v>
      </c>
      <c r="T2635">
        <v>18834</v>
      </c>
      <c r="U2635" s="1">
        <v>45342</v>
      </c>
      <c r="V2635" t="s">
        <v>119</v>
      </c>
      <c r="W2635">
        <v>333603</v>
      </c>
      <c r="X2635" t="s">
        <v>10970</v>
      </c>
      <c r="Y2635">
        <v>984</v>
      </c>
      <c r="Z2635">
        <v>1069</v>
      </c>
      <c r="AA2635">
        <v>6</v>
      </c>
      <c r="AB2635">
        <v>2565.6000000000004</v>
      </c>
      <c r="AC2635">
        <f>Table1_1[[#This Row],[Price]]*Table1_1[[#This Row],[Quantity]]</f>
        <v>6414</v>
      </c>
    </row>
    <row r="2636" spans="1:29" x14ac:dyDescent="0.3">
      <c r="A2636" t="s">
        <v>28</v>
      </c>
      <c r="B2636" t="s">
        <v>29</v>
      </c>
      <c r="C2636" t="s">
        <v>91</v>
      </c>
      <c r="D2636" t="s">
        <v>149</v>
      </c>
      <c r="E2636" t="s">
        <v>32</v>
      </c>
      <c r="F2636" t="s">
        <v>99</v>
      </c>
      <c r="G2636">
        <v>86</v>
      </c>
      <c r="H2636">
        <v>426428</v>
      </c>
      <c r="I2636" t="s">
        <v>58</v>
      </c>
      <c r="J2636" s="3">
        <v>43879</v>
      </c>
      <c r="K2636">
        <v>1000</v>
      </c>
      <c r="L2636" t="s">
        <v>10972</v>
      </c>
      <c r="M2636" t="s">
        <v>680</v>
      </c>
      <c r="N2636" t="s">
        <v>10973</v>
      </c>
      <c r="O2636" t="s">
        <v>10974</v>
      </c>
      <c r="P2636" t="s">
        <v>39</v>
      </c>
      <c r="Q2636">
        <v>10</v>
      </c>
      <c r="R2636" t="s">
        <v>88</v>
      </c>
      <c r="S2636" t="s">
        <v>118</v>
      </c>
      <c r="T2636">
        <v>87349</v>
      </c>
      <c r="U2636" s="1">
        <v>45495</v>
      </c>
      <c r="V2636" t="s">
        <v>126</v>
      </c>
      <c r="W2636">
        <v>552271</v>
      </c>
      <c r="X2636" t="s">
        <v>10975</v>
      </c>
      <c r="Y2636">
        <v>904</v>
      </c>
      <c r="Z2636">
        <v>700</v>
      </c>
      <c r="AA2636">
        <v>1</v>
      </c>
      <c r="AB2636">
        <v>280</v>
      </c>
      <c r="AC2636">
        <f>Table1_1[[#This Row],[Price]]*Table1_1[[#This Row],[Quantity]]</f>
        <v>700</v>
      </c>
    </row>
    <row r="2637" spans="1:29" x14ac:dyDescent="0.3">
      <c r="A2637" t="s">
        <v>28</v>
      </c>
      <c r="B2637" t="s">
        <v>29</v>
      </c>
      <c r="C2637" t="s">
        <v>91</v>
      </c>
      <c r="D2637" t="s">
        <v>187</v>
      </c>
      <c r="E2637" t="s">
        <v>46</v>
      </c>
      <c r="F2637" t="s">
        <v>106</v>
      </c>
      <c r="G2637">
        <v>93</v>
      </c>
      <c r="H2637">
        <v>404484</v>
      </c>
      <c r="I2637" t="s">
        <v>58</v>
      </c>
      <c r="J2637" s="3">
        <v>45027</v>
      </c>
      <c r="K2637">
        <v>1100</v>
      </c>
      <c r="L2637" t="s">
        <v>10976</v>
      </c>
      <c r="M2637" t="s">
        <v>256</v>
      </c>
      <c r="N2637" t="s">
        <v>10977</v>
      </c>
      <c r="O2637">
        <v>-3376</v>
      </c>
      <c r="P2637" t="s">
        <v>71</v>
      </c>
      <c r="Q2637">
        <v>5</v>
      </c>
      <c r="R2637" t="s">
        <v>40</v>
      </c>
      <c r="S2637" t="s">
        <v>63</v>
      </c>
      <c r="T2637">
        <v>86929</v>
      </c>
      <c r="U2637" s="1">
        <v>45414</v>
      </c>
      <c r="V2637" t="s">
        <v>140</v>
      </c>
      <c r="W2637">
        <v>868580</v>
      </c>
      <c r="X2637" t="s">
        <v>10978</v>
      </c>
      <c r="Y2637">
        <v>700</v>
      </c>
      <c r="Z2637">
        <v>1970</v>
      </c>
      <c r="AA2637">
        <v>4</v>
      </c>
      <c r="AB2637">
        <v>3152</v>
      </c>
      <c r="AC2637">
        <f>Table1_1[[#This Row],[Price]]*Table1_1[[#This Row],[Quantity]]</f>
        <v>7880</v>
      </c>
    </row>
    <row r="2638" spans="1:29" x14ac:dyDescent="0.3">
      <c r="A2638" t="s">
        <v>28</v>
      </c>
      <c r="B2638" t="s">
        <v>29</v>
      </c>
      <c r="C2638" t="s">
        <v>148</v>
      </c>
      <c r="D2638" t="s">
        <v>546</v>
      </c>
      <c r="E2638" t="s">
        <v>32</v>
      </c>
      <c r="F2638" t="s">
        <v>135</v>
      </c>
      <c r="G2638">
        <v>7</v>
      </c>
      <c r="H2638">
        <v>424082</v>
      </c>
      <c r="I2638" t="s">
        <v>34</v>
      </c>
      <c r="J2638" s="3">
        <v>45373</v>
      </c>
      <c r="K2638">
        <v>1400</v>
      </c>
      <c r="L2638" t="s">
        <v>10979</v>
      </c>
      <c r="M2638" t="s">
        <v>1212</v>
      </c>
      <c r="N2638" t="s">
        <v>10980</v>
      </c>
      <c r="O2638" t="s">
        <v>10981</v>
      </c>
      <c r="P2638" t="s">
        <v>87</v>
      </c>
      <c r="Q2638">
        <v>9</v>
      </c>
      <c r="R2638" t="s">
        <v>88</v>
      </c>
      <c r="S2638" t="s">
        <v>79</v>
      </c>
      <c r="T2638">
        <v>41431</v>
      </c>
      <c r="U2638" s="1">
        <v>45414</v>
      </c>
      <c r="V2638" t="s">
        <v>140</v>
      </c>
      <c r="W2638">
        <v>995063</v>
      </c>
      <c r="X2638" t="s">
        <v>10982</v>
      </c>
      <c r="Y2638">
        <v>258</v>
      </c>
      <c r="Z2638">
        <v>666</v>
      </c>
      <c r="AA2638">
        <v>1</v>
      </c>
      <c r="AB2638">
        <v>266.40000000000003</v>
      </c>
      <c r="AC2638">
        <f>Table1_1[[#This Row],[Price]]*Table1_1[[#This Row],[Quantity]]</f>
        <v>666</v>
      </c>
    </row>
    <row r="2639" spans="1:29" x14ac:dyDescent="0.3">
      <c r="A2639" t="s">
        <v>28</v>
      </c>
      <c r="B2639" t="s">
        <v>29</v>
      </c>
      <c r="C2639" t="s">
        <v>148</v>
      </c>
      <c r="D2639" t="s">
        <v>411</v>
      </c>
      <c r="E2639" t="s">
        <v>32</v>
      </c>
      <c r="F2639" t="s">
        <v>47</v>
      </c>
      <c r="G2639">
        <v>97</v>
      </c>
      <c r="H2639">
        <v>426209</v>
      </c>
      <c r="I2639" t="s">
        <v>58</v>
      </c>
      <c r="J2639" s="3">
        <v>45432</v>
      </c>
      <c r="K2639">
        <v>1300</v>
      </c>
      <c r="L2639" t="s">
        <v>10984</v>
      </c>
      <c r="M2639" t="s">
        <v>366</v>
      </c>
      <c r="N2639" t="s">
        <v>10985</v>
      </c>
      <c r="O2639" t="s">
        <v>10986</v>
      </c>
      <c r="P2639" t="s">
        <v>39</v>
      </c>
      <c r="Q2639">
        <v>10</v>
      </c>
      <c r="R2639" t="s">
        <v>40</v>
      </c>
      <c r="S2639" t="s">
        <v>118</v>
      </c>
      <c r="T2639">
        <v>91502</v>
      </c>
      <c r="U2639" s="1">
        <v>45376</v>
      </c>
      <c r="V2639" t="s">
        <v>72</v>
      </c>
      <c r="W2639">
        <v>952432</v>
      </c>
      <c r="X2639" t="s">
        <v>10400</v>
      </c>
      <c r="Y2639">
        <v>900</v>
      </c>
      <c r="Z2639">
        <v>2384</v>
      </c>
      <c r="AA2639">
        <v>5</v>
      </c>
      <c r="AB2639">
        <v>4768</v>
      </c>
      <c r="AC2639">
        <f>Table1_1[[#This Row],[Price]]*Table1_1[[#This Row],[Quantity]]</f>
        <v>11920</v>
      </c>
    </row>
    <row r="2640" spans="1:29" x14ac:dyDescent="0.3">
      <c r="A2640" t="s">
        <v>28</v>
      </c>
      <c r="B2640" t="s">
        <v>29</v>
      </c>
      <c r="C2640" t="s">
        <v>193</v>
      </c>
      <c r="D2640" t="s">
        <v>261</v>
      </c>
      <c r="E2640" t="s">
        <v>46</v>
      </c>
      <c r="F2640" t="s">
        <v>355</v>
      </c>
      <c r="G2640">
        <v>32</v>
      </c>
      <c r="H2640">
        <v>415284</v>
      </c>
      <c r="I2640" t="s">
        <v>34</v>
      </c>
      <c r="J2640" s="3">
        <v>45308</v>
      </c>
      <c r="K2640">
        <v>800</v>
      </c>
      <c r="L2640" t="s">
        <v>10987</v>
      </c>
      <c r="M2640" t="s">
        <v>101</v>
      </c>
      <c r="N2640" t="s">
        <v>10988</v>
      </c>
      <c r="O2640" t="s">
        <v>10989</v>
      </c>
      <c r="P2640" t="s">
        <v>71</v>
      </c>
      <c r="Q2640">
        <v>18</v>
      </c>
      <c r="R2640" t="s">
        <v>88</v>
      </c>
      <c r="S2640" t="s">
        <v>118</v>
      </c>
      <c r="T2640">
        <v>55100</v>
      </c>
      <c r="U2640" s="1">
        <v>45296</v>
      </c>
      <c r="V2640" t="s">
        <v>111</v>
      </c>
      <c r="W2640">
        <v>496427</v>
      </c>
      <c r="X2640" t="s">
        <v>10990</v>
      </c>
      <c r="Y2640">
        <v>357</v>
      </c>
      <c r="Z2640">
        <v>2967</v>
      </c>
      <c r="AA2640">
        <v>7</v>
      </c>
      <c r="AB2640">
        <v>8307.6</v>
      </c>
      <c r="AC2640">
        <f>Table1_1[[#This Row],[Price]]*Table1_1[[#This Row],[Quantity]]</f>
        <v>20769</v>
      </c>
    </row>
    <row r="2641" spans="1:29" x14ac:dyDescent="0.3">
      <c r="A2641" t="s">
        <v>28</v>
      </c>
      <c r="B2641" t="s">
        <v>29</v>
      </c>
      <c r="C2641" t="s">
        <v>91</v>
      </c>
      <c r="D2641" t="s">
        <v>45</v>
      </c>
      <c r="E2641" t="s">
        <v>46</v>
      </c>
      <c r="F2641" t="s">
        <v>106</v>
      </c>
      <c r="G2641">
        <v>17</v>
      </c>
      <c r="H2641">
        <v>434111</v>
      </c>
      <c r="I2641" t="s">
        <v>34</v>
      </c>
      <c r="J2641" s="3">
        <v>44849</v>
      </c>
      <c r="K2641">
        <v>950</v>
      </c>
      <c r="L2641" t="s">
        <v>10991</v>
      </c>
      <c r="M2641" t="s">
        <v>895</v>
      </c>
      <c r="N2641" t="s">
        <v>10992</v>
      </c>
      <c r="O2641" t="s">
        <v>10993</v>
      </c>
      <c r="P2641" t="s">
        <v>39</v>
      </c>
      <c r="Q2641">
        <v>14</v>
      </c>
      <c r="R2641" t="s">
        <v>40</v>
      </c>
      <c r="S2641" t="s">
        <v>79</v>
      </c>
      <c r="T2641">
        <v>47879</v>
      </c>
      <c r="U2641" s="1">
        <v>45617</v>
      </c>
      <c r="V2641" t="s">
        <v>42</v>
      </c>
      <c r="W2641">
        <v>825640</v>
      </c>
      <c r="X2641" t="s">
        <v>10994</v>
      </c>
      <c r="Y2641">
        <v>848</v>
      </c>
      <c r="Z2641">
        <v>2207</v>
      </c>
      <c r="AA2641">
        <v>1</v>
      </c>
      <c r="AB2641">
        <v>882.80000000000007</v>
      </c>
      <c r="AC2641">
        <f>Table1_1[[#This Row],[Price]]*Table1_1[[#This Row],[Quantity]]</f>
        <v>2207</v>
      </c>
    </row>
    <row r="2642" spans="1:29" x14ac:dyDescent="0.3">
      <c r="A2642" t="s">
        <v>28</v>
      </c>
      <c r="B2642" t="s">
        <v>29</v>
      </c>
      <c r="C2642" t="s">
        <v>66</v>
      </c>
      <c r="D2642" t="s">
        <v>566</v>
      </c>
      <c r="E2642" t="s">
        <v>56</v>
      </c>
      <c r="F2642" t="s">
        <v>355</v>
      </c>
      <c r="G2642">
        <v>91</v>
      </c>
      <c r="H2642">
        <v>414031</v>
      </c>
      <c r="I2642" t="s">
        <v>58</v>
      </c>
      <c r="J2642" s="3">
        <v>45147</v>
      </c>
      <c r="K2642">
        <v>1200</v>
      </c>
      <c r="L2642" t="s">
        <v>5057</v>
      </c>
      <c r="M2642" t="s">
        <v>596</v>
      </c>
      <c r="N2642" t="s">
        <v>10996</v>
      </c>
      <c r="O2642" t="s">
        <v>10997</v>
      </c>
      <c r="P2642" t="s">
        <v>39</v>
      </c>
      <c r="Q2642">
        <v>5</v>
      </c>
      <c r="R2642" t="s">
        <v>88</v>
      </c>
      <c r="S2642" t="s">
        <v>118</v>
      </c>
      <c r="T2642">
        <v>94203</v>
      </c>
      <c r="U2642" s="1">
        <v>45371</v>
      </c>
      <c r="V2642" t="s">
        <v>72</v>
      </c>
      <c r="W2642">
        <v>399126</v>
      </c>
      <c r="X2642" t="s">
        <v>10998</v>
      </c>
      <c r="Y2642">
        <v>417</v>
      </c>
      <c r="Z2642">
        <v>1281</v>
      </c>
      <c r="AA2642">
        <v>2</v>
      </c>
      <c r="AB2642">
        <v>1024.8</v>
      </c>
      <c r="AC2642">
        <f>Table1_1[[#This Row],[Price]]*Table1_1[[#This Row],[Quantity]]</f>
        <v>2562</v>
      </c>
    </row>
    <row r="2643" spans="1:29" x14ac:dyDescent="0.3">
      <c r="A2643" t="s">
        <v>28</v>
      </c>
      <c r="B2643" t="s">
        <v>29</v>
      </c>
      <c r="C2643" t="s">
        <v>54</v>
      </c>
      <c r="D2643" t="s">
        <v>170</v>
      </c>
      <c r="E2643" t="s">
        <v>32</v>
      </c>
      <c r="F2643" t="s">
        <v>99</v>
      </c>
      <c r="G2643">
        <v>57</v>
      </c>
      <c r="H2643">
        <v>405771</v>
      </c>
      <c r="I2643" t="s">
        <v>34</v>
      </c>
      <c r="J2643" s="3">
        <v>45017</v>
      </c>
      <c r="K2643">
        <v>1000</v>
      </c>
      <c r="L2643" t="s">
        <v>10999</v>
      </c>
      <c r="M2643" t="s">
        <v>313</v>
      </c>
      <c r="N2643" t="s">
        <v>11000</v>
      </c>
      <c r="O2643" t="s">
        <v>11001</v>
      </c>
      <c r="P2643" t="s">
        <v>87</v>
      </c>
      <c r="Q2643">
        <v>9</v>
      </c>
      <c r="R2643" t="s">
        <v>88</v>
      </c>
      <c r="S2643" t="s">
        <v>41</v>
      </c>
      <c r="T2643">
        <v>17854</v>
      </c>
      <c r="U2643" s="1">
        <v>45308</v>
      </c>
      <c r="V2643" t="s">
        <v>111</v>
      </c>
      <c r="W2643">
        <v>486362</v>
      </c>
      <c r="X2643" t="s">
        <v>11002</v>
      </c>
      <c r="Y2643">
        <v>763</v>
      </c>
      <c r="Z2643">
        <v>2496</v>
      </c>
      <c r="AA2643">
        <v>7</v>
      </c>
      <c r="AB2643">
        <v>6988.8</v>
      </c>
      <c r="AC2643">
        <f>Table1_1[[#This Row],[Price]]*Table1_1[[#This Row],[Quantity]]</f>
        <v>17472</v>
      </c>
    </row>
    <row r="2644" spans="1:29" x14ac:dyDescent="0.3">
      <c r="A2644" t="s">
        <v>28</v>
      </c>
      <c r="B2644" t="s">
        <v>29</v>
      </c>
      <c r="C2644" t="s">
        <v>54</v>
      </c>
      <c r="D2644" t="s">
        <v>637</v>
      </c>
      <c r="E2644" t="s">
        <v>56</v>
      </c>
      <c r="F2644" t="s">
        <v>135</v>
      </c>
      <c r="G2644">
        <v>33</v>
      </c>
      <c r="H2644">
        <v>401651</v>
      </c>
      <c r="I2644" t="s">
        <v>34</v>
      </c>
      <c r="J2644" s="3">
        <v>44686</v>
      </c>
      <c r="K2644">
        <v>800</v>
      </c>
      <c r="L2644" t="s">
        <v>9994</v>
      </c>
      <c r="M2644" t="s">
        <v>869</v>
      </c>
      <c r="N2644" t="s">
        <v>11003</v>
      </c>
      <c r="O2644" t="s">
        <v>11004</v>
      </c>
      <c r="P2644" t="s">
        <v>87</v>
      </c>
      <c r="Q2644">
        <v>6</v>
      </c>
      <c r="R2644" t="s">
        <v>88</v>
      </c>
      <c r="S2644" t="s">
        <v>118</v>
      </c>
      <c r="T2644">
        <v>63391</v>
      </c>
      <c r="U2644" s="1">
        <v>45355</v>
      </c>
      <c r="V2644" t="s">
        <v>72</v>
      </c>
      <c r="W2644">
        <v>268863</v>
      </c>
      <c r="X2644" t="s">
        <v>11005</v>
      </c>
      <c r="Y2644">
        <v>208</v>
      </c>
      <c r="Z2644">
        <v>2491</v>
      </c>
      <c r="AA2644">
        <v>8</v>
      </c>
      <c r="AB2644">
        <v>7971.2000000000007</v>
      </c>
      <c r="AC2644">
        <f>Table1_1[[#This Row],[Price]]*Table1_1[[#This Row],[Quantity]]</f>
        <v>19928</v>
      </c>
    </row>
    <row r="2645" spans="1:29" x14ac:dyDescent="0.3">
      <c r="A2645" t="s">
        <v>28</v>
      </c>
      <c r="B2645" t="s">
        <v>29</v>
      </c>
      <c r="C2645" t="s">
        <v>54</v>
      </c>
      <c r="D2645" t="s">
        <v>82</v>
      </c>
      <c r="E2645" t="s">
        <v>46</v>
      </c>
      <c r="F2645" t="s">
        <v>33</v>
      </c>
      <c r="G2645">
        <v>15</v>
      </c>
      <c r="H2645">
        <v>439328</v>
      </c>
      <c r="I2645" t="s">
        <v>34</v>
      </c>
      <c r="J2645" s="3">
        <v>45254</v>
      </c>
      <c r="K2645">
        <v>1400</v>
      </c>
      <c r="L2645" t="s">
        <v>11006</v>
      </c>
      <c r="M2645" t="s">
        <v>195</v>
      </c>
      <c r="N2645" t="s">
        <v>11007</v>
      </c>
      <c r="O2645" t="s">
        <v>11008</v>
      </c>
      <c r="P2645" t="s">
        <v>87</v>
      </c>
      <c r="Q2645">
        <v>4</v>
      </c>
      <c r="R2645" t="s">
        <v>88</v>
      </c>
      <c r="S2645" t="s">
        <v>63</v>
      </c>
      <c r="T2645">
        <v>84870</v>
      </c>
      <c r="U2645" s="1">
        <v>45489</v>
      </c>
      <c r="V2645" t="s">
        <v>126</v>
      </c>
      <c r="W2645">
        <v>791502</v>
      </c>
      <c r="X2645" t="s">
        <v>11009</v>
      </c>
      <c r="Y2645">
        <v>768</v>
      </c>
      <c r="Z2645">
        <v>895</v>
      </c>
      <c r="AA2645">
        <v>1</v>
      </c>
      <c r="AB2645">
        <v>358</v>
      </c>
      <c r="AC2645">
        <f>Table1_1[[#This Row],[Price]]*Table1_1[[#This Row],[Quantity]]</f>
        <v>895</v>
      </c>
    </row>
    <row r="2646" spans="1:29" x14ac:dyDescent="0.3">
      <c r="A2646" t="s">
        <v>28</v>
      </c>
      <c r="B2646" t="s">
        <v>29</v>
      </c>
      <c r="C2646" t="s">
        <v>193</v>
      </c>
      <c r="D2646" t="s">
        <v>511</v>
      </c>
      <c r="E2646" t="s">
        <v>32</v>
      </c>
      <c r="F2646" t="s">
        <v>83</v>
      </c>
      <c r="G2646">
        <v>53</v>
      </c>
      <c r="H2646">
        <v>428557</v>
      </c>
      <c r="I2646" t="s">
        <v>58</v>
      </c>
      <c r="J2646" s="3">
        <v>45452</v>
      </c>
      <c r="K2646">
        <v>800</v>
      </c>
      <c r="L2646" t="s">
        <v>11010</v>
      </c>
      <c r="M2646" t="s">
        <v>423</v>
      </c>
      <c r="N2646" t="s">
        <v>11011</v>
      </c>
      <c r="O2646" t="s">
        <v>11012</v>
      </c>
      <c r="P2646" t="s">
        <v>71</v>
      </c>
      <c r="Q2646">
        <v>8</v>
      </c>
      <c r="R2646" t="s">
        <v>88</v>
      </c>
      <c r="S2646" t="s">
        <v>63</v>
      </c>
      <c r="T2646">
        <v>45157</v>
      </c>
      <c r="U2646" s="1">
        <v>45594</v>
      </c>
      <c r="V2646" t="s">
        <v>155</v>
      </c>
      <c r="W2646">
        <v>741167</v>
      </c>
      <c r="X2646" t="s">
        <v>11013</v>
      </c>
      <c r="Y2646">
        <v>804</v>
      </c>
      <c r="Z2646">
        <v>2350</v>
      </c>
      <c r="AA2646">
        <v>4</v>
      </c>
      <c r="AB2646">
        <v>3760</v>
      </c>
      <c r="AC2646">
        <f>Table1_1[[#This Row],[Price]]*Table1_1[[#This Row],[Quantity]]</f>
        <v>9400</v>
      </c>
    </row>
    <row r="2647" spans="1:29" x14ac:dyDescent="0.3">
      <c r="A2647" t="s">
        <v>28</v>
      </c>
      <c r="B2647" t="s">
        <v>29</v>
      </c>
      <c r="C2647" t="s">
        <v>91</v>
      </c>
      <c r="D2647" t="s">
        <v>134</v>
      </c>
      <c r="E2647" t="s">
        <v>46</v>
      </c>
      <c r="F2647" t="s">
        <v>106</v>
      </c>
      <c r="G2647">
        <v>79</v>
      </c>
      <c r="H2647">
        <v>436945</v>
      </c>
      <c r="I2647" t="s">
        <v>58</v>
      </c>
      <c r="J2647" s="3">
        <v>44937</v>
      </c>
      <c r="K2647">
        <v>1300</v>
      </c>
      <c r="L2647" t="s">
        <v>11014</v>
      </c>
      <c r="M2647" t="s">
        <v>423</v>
      </c>
      <c r="N2647" t="s">
        <v>11015</v>
      </c>
      <c r="O2647" t="s">
        <v>11016</v>
      </c>
      <c r="P2647" t="s">
        <v>51</v>
      </c>
      <c r="Q2647">
        <v>11</v>
      </c>
      <c r="R2647" t="s">
        <v>40</v>
      </c>
      <c r="S2647" t="s">
        <v>118</v>
      </c>
      <c r="T2647">
        <v>49608</v>
      </c>
      <c r="U2647" s="1">
        <v>45301</v>
      </c>
      <c r="V2647" t="s">
        <v>111</v>
      </c>
      <c r="W2647">
        <v>909228</v>
      </c>
      <c r="X2647" t="s">
        <v>11017</v>
      </c>
      <c r="Y2647">
        <v>703</v>
      </c>
      <c r="Z2647">
        <v>2080</v>
      </c>
      <c r="AA2647">
        <v>1</v>
      </c>
      <c r="AB2647">
        <v>832</v>
      </c>
      <c r="AC2647">
        <f>Table1_1[[#This Row],[Price]]*Table1_1[[#This Row],[Quantity]]</f>
        <v>2080</v>
      </c>
    </row>
    <row r="2648" spans="1:29" x14ac:dyDescent="0.3">
      <c r="A2648" t="s">
        <v>28</v>
      </c>
      <c r="B2648" t="s">
        <v>29</v>
      </c>
      <c r="C2648" t="s">
        <v>30</v>
      </c>
      <c r="D2648" t="s">
        <v>467</v>
      </c>
      <c r="E2648" t="s">
        <v>32</v>
      </c>
      <c r="F2648" t="s">
        <v>33</v>
      </c>
      <c r="G2648">
        <v>58</v>
      </c>
      <c r="H2648">
        <v>403266</v>
      </c>
      <c r="I2648" t="s">
        <v>58</v>
      </c>
      <c r="J2648" s="3">
        <v>44162</v>
      </c>
      <c r="K2648">
        <v>1200</v>
      </c>
      <c r="L2648" t="s">
        <v>11018</v>
      </c>
      <c r="M2648" t="s">
        <v>394</v>
      </c>
      <c r="N2648" t="s">
        <v>11019</v>
      </c>
      <c r="O2648" t="s">
        <v>11020</v>
      </c>
      <c r="P2648" t="s">
        <v>71</v>
      </c>
      <c r="Q2648">
        <v>18</v>
      </c>
      <c r="R2648" t="s">
        <v>88</v>
      </c>
      <c r="S2648" t="s">
        <v>41</v>
      </c>
      <c r="T2648">
        <v>33154</v>
      </c>
      <c r="U2648" s="1">
        <v>45561</v>
      </c>
      <c r="V2648" t="s">
        <v>180</v>
      </c>
      <c r="W2648">
        <v>558617</v>
      </c>
      <c r="X2648" t="s">
        <v>11021</v>
      </c>
      <c r="Y2648">
        <v>457</v>
      </c>
      <c r="Z2648">
        <v>2289</v>
      </c>
      <c r="AA2648">
        <v>7</v>
      </c>
      <c r="AB2648">
        <v>6409.2000000000007</v>
      </c>
      <c r="AC2648">
        <f>Table1_1[[#This Row],[Price]]*Table1_1[[#This Row],[Quantity]]</f>
        <v>16023</v>
      </c>
    </row>
    <row r="2649" spans="1:29" x14ac:dyDescent="0.3">
      <c r="A2649" t="s">
        <v>28</v>
      </c>
      <c r="B2649" t="s">
        <v>29</v>
      </c>
      <c r="C2649" t="s">
        <v>91</v>
      </c>
      <c r="D2649" t="s">
        <v>187</v>
      </c>
      <c r="E2649" t="s">
        <v>32</v>
      </c>
      <c r="F2649" t="s">
        <v>135</v>
      </c>
      <c r="G2649">
        <v>62</v>
      </c>
      <c r="H2649">
        <v>431213</v>
      </c>
      <c r="I2649" t="s">
        <v>58</v>
      </c>
      <c r="J2649" s="3">
        <v>44235</v>
      </c>
      <c r="K2649">
        <v>1400</v>
      </c>
      <c r="L2649" t="s">
        <v>11022</v>
      </c>
      <c r="M2649" t="s">
        <v>137</v>
      </c>
      <c r="N2649" t="s">
        <v>11023</v>
      </c>
      <c r="O2649" t="s">
        <v>11024</v>
      </c>
      <c r="P2649" t="s">
        <v>71</v>
      </c>
      <c r="Q2649">
        <v>13</v>
      </c>
      <c r="R2649" t="s">
        <v>40</v>
      </c>
      <c r="S2649" t="s">
        <v>41</v>
      </c>
      <c r="T2649">
        <v>54148</v>
      </c>
      <c r="U2649" s="1">
        <v>45525</v>
      </c>
      <c r="V2649" t="s">
        <v>64</v>
      </c>
      <c r="W2649">
        <v>735772</v>
      </c>
      <c r="X2649" t="s">
        <v>11025</v>
      </c>
      <c r="Y2649">
        <v>714</v>
      </c>
      <c r="Z2649">
        <v>1122</v>
      </c>
      <c r="AA2649">
        <v>2</v>
      </c>
      <c r="AB2649">
        <v>897.6</v>
      </c>
      <c r="AC2649">
        <f>Table1_1[[#This Row],[Price]]*Table1_1[[#This Row],[Quantity]]</f>
        <v>2244</v>
      </c>
    </row>
    <row r="2650" spans="1:29" x14ac:dyDescent="0.3">
      <c r="A2650" t="s">
        <v>28</v>
      </c>
      <c r="B2650" t="s">
        <v>29</v>
      </c>
      <c r="C2650" t="s">
        <v>193</v>
      </c>
      <c r="D2650" t="s">
        <v>220</v>
      </c>
      <c r="E2650" t="s">
        <v>46</v>
      </c>
      <c r="F2650" t="s">
        <v>47</v>
      </c>
      <c r="G2650">
        <v>19</v>
      </c>
      <c r="H2650">
        <v>403492</v>
      </c>
      <c r="I2650" t="s">
        <v>58</v>
      </c>
      <c r="J2650" s="3">
        <v>44210</v>
      </c>
      <c r="K2650">
        <v>950</v>
      </c>
      <c r="L2650" t="s">
        <v>11026</v>
      </c>
      <c r="M2650" t="s">
        <v>222</v>
      </c>
      <c r="N2650" t="s">
        <v>11027</v>
      </c>
      <c r="O2650" t="s">
        <v>11028</v>
      </c>
      <c r="P2650" t="s">
        <v>71</v>
      </c>
      <c r="Q2650">
        <v>8</v>
      </c>
      <c r="R2650" t="s">
        <v>88</v>
      </c>
      <c r="S2650" t="s">
        <v>63</v>
      </c>
      <c r="T2650">
        <v>99331</v>
      </c>
      <c r="U2650" s="1">
        <v>45499</v>
      </c>
      <c r="V2650" t="s">
        <v>126</v>
      </c>
      <c r="W2650">
        <v>854960</v>
      </c>
      <c r="X2650" t="s">
        <v>5292</v>
      </c>
      <c r="Y2650">
        <v>525</v>
      </c>
      <c r="Z2650">
        <v>1598</v>
      </c>
      <c r="AA2650">
        <v>8</v>
      </c>
      <c r="AB2650">
        <v>5113.6000000000004</v>
      </c>
      <c r="AC2650">
        <f>Table1_1[[#This Row],[Price]]*Table1_1[[#This Row],[Quantity]]</f>
        <v>12784</v>
      </c>
    </row>
    <row r="2651" spans="1:29" x14ac:dyDescent="0.3">
      <c r="A2651" t="s">
        <v>28</v>
      </c>
      <c r="B2651" t="s">
        <v>29</v>
      </c>
      <c r="C2651" t="s">
        <v>54</v>
      </c>
      <c r="D2651" t="s">
        <v>637</v>
      </c>
      <c r="E2651" t="s">
        <v>32</v>
      </c>
      <c r="F2651" t="s">
        <v>106</v>
      </c>
      <c r="G2651">
        <v>6</v>
      </c>
      <c r="H2651">
        <v>406555</v>
      </c>
      <c r="I2651" t="s">
        <v>34</v>
      </c>
      <c r="J2651" s="3">
        <v>44944</v>
      </c>
      <c r="K2651">
        <v>1200</v>
      </c>
      <c r="L2651" t="s">
        <v>11029</v>
      </c>
      <c r="M2651" t="s">
        <v>263</v>
      </c>
      <c r="N2651" t="s">
        <v>11030</v>
      </c>
      <c r="O2651">
        <v>3059270014</v>
      </c>
      <c r="P2651" t="s">
        <v>51</v>
      </c>
      <c r="Q2651">
        <v>5</v>
      </c>
      <c r="R2651" t="s">
        <v>88</v>
      </c>
      <c r="S2651" t="s">
        <v>63</v>
      </c>
      <c r="T2651">
        <v>40319</v>
      </c>
      <c r="U2651" s="1">
        <v>45529</v>
      </c>
      <c r="V2651" t="s">
        <v>64</v>
      </c>
      <c r="W2651">
        <v>714513</v>
      </c>
      <c r="X2651" t="s">
        <v>11031</v>
      </c>
      <c r="Y2651">
        <v>814</v>
      </c>
      <c r="Z2651">
        <v>2454</v>
      </c>
      <c r="AA2651">
        <v>6</v>
      </c>
      <c r="AB2651">
        <v>5889.6</v>
      </c>
      <c r="AC2651">
        <f>Table1_1[[#This Row],[Price]]*Table1_1[[#This Row],[Quantity]]</f>
        <v>14724</v>
      </c>
    </row>
    <row r="2652" spans="1:29" x14ac:dyDescent="0.3">
      <c r="A2652" t="s">
        <v>28</v>
      </c>
      <c r="B2652" t="s">
        <v>29</v>
      </c>
      <c r="C2652" t="s">
        <v>148</v>
      </c>
      <c r="D2652" t="s">
        <v>220</v>
      </c>
      <c r="E2652" t="s">
        <v>46</v>
      </c>
      <c r="F2652" t="s">
        <v>47</v>
      </c>
      <c r="G2652">
        <v>64</v>
      </c>
      <c r="H2652">
        <v>421140</v>
      </c>
      <c r="I2652" t="s">
        <v>58</v>
      </c>
      <c r="J2652" s="3">
        <v>44219</v>
      </c>
      <c r="K2652">
        <v>1100</v>
      </c>
      <c r="L2652" t="s">
        <v>11032</v>
      </c>
      <c r="M2652" t="s">
        <v>49</v>
      </c>
      <c r="N2652" t="s">
        <v>11033</v>
      </c>
      <c r="O2652" t="s">
        <v>11034</v>
      </c>
      <c r="P2652" t="s">
        <v>39</v>
      </c>
      <c r="Q2652">
        <v>12</v>
      </c>
      <c r="R2652" t="s">
        <v>88</v>
      </c>
      <c r="S2652" t="s">
        <v>41</v>
      </c>
      <c r="T2652">
        <v>44871</v>
      </c>
      <c r="U2652" s="1">
        <v>45591</v>
      </c>
      <c r="V2652" t="s">
        <v>155</v>
      </c>
      <c r="W2652">
        <v>261250</v>
      </c>
      <c r="X2652" t="s">
        <v>11035</v>
      </c>
      <c r="Y2652">
        <v>402</v>
      </c>
      <c r="Z2652">
        <v>524</v>
      </c>
      <c r="AA2652">
        <v>6</v>
      </c>
      <c r="AB2652">
        <v>1257.6000000000001</v>
      </c>
      <c r="AC2652">
        <f>Table1_1[[#This Row],[Price]]*Table1_1[[#This Row],[Quantity]]</f>
        <v>3144</v>
      </c>
    </row>
    <row r="2653" spans="1:29" x14ac:dyDescent="0.3">
      <c r="A2653" t="s">
        <v>28</v>
      </c>
      <c r="B2653" t="s">
        <v>29</v>
      </c>
      <c r="C2653" t="s">
        <v>54</v>
      </c>
      <c r="D2653" t="s">
        <v>149</v>
      </c>
      <c r="E2653" t="s">
        <v>46</v>
      </c>
      <c r="F2653" t="s">
        <v>47</v>
      </c>
      <c r="G2653">
        <v>55</v>
      </c>
      <c r="H2653">
        <v>408175</v>
      </c>
      <c r="I2653" t="s">
        <v>34</v>
      </c>
      <c r="J2653" s="3">
        <v>45354</v>
      </c>
      <c r="K2653">
        <v>1300</v>
      </c>
      <c r="L2653" t="s">
        <v>11037</v>
      </c>
      <c r="M2653" t="s">
        <v>482</v>
      </c>
      <c r="N2653" t="s">
        <v>11038</v>
      </c>
      <c r="O2653" t="s">
        <v>11039</v>
      </c>
      <c r="P2653" t="s">
        <v>51</v>
      </c>
      <c r="Q2653">
        <v>15</v>
      </c>
      <c r="R2653" t="s">
        <v>88</v>
      </c>
      <c r="S2653" t="s">
        <v>79</v>
      </c>
      <c r="T2653">
        <v>76943</v>
      </c>
      <c r="U2653" s="1">
        <v>45409</v>
      </c>
      <c r="V2653" t="s">
        <v>80</v>
      </c>
      <c r="W2653">
        <v>985260</v>
      </c>
      <c r="X2653" t="s">
        <v>11040</v>
      </c>
      <c r="Y2653">
        <v>911</v>
      </c>
      <c r="Z2653">
        <v>1117</v>
      </c>
      <c r="AA2653">
        <v>8</v>
      </c>
      <c r="AB2653">
        <v>3574.4</v>
      </c>
      <c r="AC2653">
        <f>Table1_1[[#This Row],[Price]]*Table1_1[[#This Row],[Quantity]]</f>
        <v>8936</v>
      </c>
    </row>
    <row r="2654" spans="1:29" x14ac:dyDescent="0.3">
      <c r="A2654" t="s">
        <v>28</v>
      </c>
      <c r="B2654" t="s">
        <v>29</v>
      </c>
      <c r="C2654" t="s">
        <v>148</v>
      </c>
      <c r="D2654" t="s">
        <v>182</v>
      </c>
      <c r="E2654" t="s">
        <v>46</v>
      </c>
      <c r="F2654" t="s">
        <v>33</v>
      </c>
      <c r="G2654">
        <v>87</v>
      </c>
      <c r="H2654">
        <v>418611</v>
      </c>
      <c r="I2654" t="s">
        <v>58</v>
      </c>
      <c r="J2654" s="3">
        <v>44961</v>
      </c>
      <c r="K2654">
        <v>1300</v>
      </c>
      <c r="L2654" t="s">
        <v>11041</v>
      </c>
      <c r="M2654" t="s">
        <v>269</v>
      </c>
      <c r="N2654" t="s">
        <v>11042</v>
      </c>
      <c r="O2654" t="s">
        <v>11043</v>
      </c>
      <c r="P2654" t="s">
        <v>87</v>
      </c>
      <c r="Q2654">
        <v>11</v>
      </c>
      <c r="R2654" t="s">
        <v>40</v>
      </c>
      <c r="S2654" t="s">
        <v>63</v>
      </c>
      <c r="T2654">
        <v>86432</v>
      </c>
      <c r="U2654" s="1">
        <v>45536</v>
      </c>
      <c r="V2654" t="s">
        <v>180</v>
      </c>
      <c r="W2654">
        <v>947405</v>
      </c>
      <c r="X2654" t="s">
        <v>11044</v>
      </c>
      <c r="Y2654">
        <v>286</v>
      </c>
      <c r="Z2654">
        <v>1003</v>
      </c>
      <c r="AA2654">
        <v>3</v>
      </c>
      <c r="AB2654">
        <v>1203.6000000000001</v>
      </c>
      <c r="AC2654">
        <f>Table1_1[[#This Row],[Price]]*Table1_1[[#This Row],[Quantity]]</f>
        <v>3009</v>
      </c>
    </row>
    <row r="2655" spans="1:29" x14ac:dyDescent="0.3">
      <c r="A2655" t="s">
        <v>28</v>
      </c>
      <c r="B2655" t="s">
        <v>29</v>
      </c>
      <c r="C2655" t="s">
        <v>148</v>
      </c>
      <c r="D2655" t="s">
        <v>546</v>
      </c>
      <c r="E2655" t="s">
        <v>46</v>
      </c>
      <c r="F2655" t="s">
        <v>150</v>
      </c>
      <c r="G2655">
        <v>58</v>
      </c>
      <c r="H2655">
        <v>435483</v>
      </c>
      <c r="I2655" t="s">
        <v>34</v>
      </c>
      <c r="J2655" s="3">
        <v>45573</v>
      </c>
      <c r="K2655">
        <v>950</v>
      </c>
      <c r="L2655" t="s">
        <v>11046</v>
      </c>
      <c r="M2655" t="s">
        <v>123</v>
      </c>
      <c r="N2655" t="s">
        <v>11047</v>
      </c>
      <c r="O2655" t="s">
        <v>11048</v>
      </c>
      <c r="P2655" t="s">
        <v>51</v>
      </c>
      <c r="Q2655">
        <v>18</v>
      </c>
      <c r="R2655" t="s">
        <v>88</v>
      </c>
      <c r="S2655" t="s">
        <v>41</v>
      </c>
      <c r="T2655">
        <v>99586</v>
      </c>
      <c r="U2655" s="1">
        <v>45625</v>
      </c>
      <c r="V2655" t="s">
        <v>42</v>
      </c>
      <c r="W2655">
        <v>239253</v>
      </c>
      <c r="X2655" t="s">
        <v>11049</v>
      </c>
      <c r="Y2655">
        <v>579</v>
      </c>
      <c r="Z2655">
        <v>2368</v>
      </c>
      <c r="AA2655">
        <v>7</v>
      </c>
      <c r="AB2655">
        <v>6630.4000000000015</v>
      </c>
      <c r="AC2655">
        <f>Table1_1[[#This Row],[Price]]*Table1_1[[#This Row],[Quantity]]</f>
        <v>16576</v>
      </c>
    </row>
    <row r="2656" spans="1:29" x14ac:dyDescent="0.3">
      <c r="A2656" t="s">
        <v>28</v>
      </c>
      <c r="B2656" t="s">
        <v>29</v>
      </c>
      <c r="C2656" t="s">
        <v>193</v>
      </c>
      <c r="D2656" t="s">
        <v>220</v>
      </c>
      <c r="E2656" t="s">
        <v>46</v>
      </c>
      <c r="F2656" t="s">
        <v>106</v>
      </c>
      <c r="G2656">
        <v>48</v>
      </c>
      <c r="H2656">
        <v>416596</v>
      </c>
      <c r="I2656" t="s">
        <v>58</v>
      </c>
      <c r="J2656" s="3">
        <v>45528</v>
      </c>
      <c r="K2656">
        <v>1200</v>
      </c>
      <c r="L2656" t="s">
        <v>11051</v>
      </c>
      <c r="M2656" t="s">
        <v>216</v>
      </c>
      <c r="N2656" t="s">
        <v>11052</v>
      </c>
      <c r="O2656" t="s">
        <v>11053</v>
      </c>
      <c r="P2656" t="s">
        <v>51</v>
      </c>
      <c r="Q2656">
        <v>6</v>
      </c>
      <c r="R2656" t="s">
        <v>40</v>
      </c>
      <c r="S2656" t="s">
        <v>118</v>
      </c>
      <c r="T2656">
        <v>74569</v>
      </c>
      <c r="U2656" s="1">
        <v>45314</v>
      </c>
      <c r="V2656" t="s">
        <v>111</v>
      </c>
      <c r="W2656">
        <v>464281</v>
      </c>
      <c r="X2656" t="s">
        <v>11054</v>
      </c>
      <c r="Y2656">
        <v>290</v>
      </c>
      <c r="Z2656">
        <v>1768</v>
      </c>
      <c r="AA2656">
        <v>3</v>
      </c>
      <c r="AB2656">
        <v>2121.6</v>
      </c>
      <c r="AC2656">
        <f>Table1_1[[#This Row],[Price]]*Table1_1[[#This Row],[Quantity]]</f>
        <v>5304</v>
      </c>
    </row>
    <row r="2657" spans="1:29" x14ac:dyDescent="0.3">
      <c r="A2657" t="s">
        <v>28</v>
      </c>
      <c r="B2657" t="s">
        <v>29</v>
      </c>
      <c r="C2657" t="s">
        <v>157</v>
      </c>
      <c r="D2657" t="s">
        <v>411</v>
      </c>
      <c r="E2657" t="s">
        <v>56</v>
      </c>
      <c r="F2657" t="s">
        <v>113</v>
      </c>
      <c r="G2657">
        <v>3</v>
      </c>
      <c r="H2657">
        <v>422167</v>
      </c>
      <c r="I2657" t="s">
        <v>34</v>
      </c>
      <c r="J2657" s="3">
        <v>44542</v>
      </c>
      <c r="K2657">
        <v>1200</v>
      </c>
      <c r="L2657" t="s">
        <v>11055</v>
      </c>
      <c r="M2657" t="s">
        <v>670</v>
      </c>
      <c r="N2657" t="s">
        <v>11056</v>
      </c>
      <c r="O2657" t="s">
        <v>11057</v>
      </c>
      <c r="P2657" t="s">
        <v>39</v>
      </c>
      <c r="Q2657">
        <v>10</v>
      </c>
      <c r="R2657" t="s">
        <v>88</v>
      </c>
      <c r="S2657" t="s">
        <v>118</v>
      </c>
      <c r="T2657">
        <v>92162</v>
      </c>
      <c r="U2657" s="1">
        <v>45570</v>
      </c>
      <c r="V2657" t="s">
        <v>155</v>
      </c>
      <c r="W2657">
        <v>696906</v>
      </c>
      <c r="X2657" t="s">
        <v>2077</v>
      </c>
      <c r="Y2657">
        <v>552</v>
      </c>
      <c r="Z2657">
        <v>1973</v>
      </c>
      <c r="AA2657">
        <v>4</v>
      </c>
      <c r="AB2657">
        <v>3156.8</v>
      </c>
      <c r="AC2657">
        <f>Table1_1[[#This Row],[Price]]*Table1_1[[#This Row],[Quantity]]</f>
        <v>7892</v>
      </c>
    </row>
    <row r="2658" spans="1:29" x14ac:dyDescent="0.3">
      <c r="A2658" t="s">
        <v>28</v>
      </c>
      <c r="B2658" t="s">
        <v>29</v>
      </c>
      <c r="C2658" t="s">
        <v>66</v>
      </c>
      <c r="D2658" t="s">
        <v>380</v>
      </c>
      <c r="E2658" t="s">
        <v>46</v>
      </c>
      <c r="F2658" t="s">
        <v>47</v>
      </c>
      <c r="G2658">
        <v>72</v>
      </c>
      <c r="H2658">
        <v>410312</v>
      </c>
      <c r="I2658" t="s">
        <v>34</v>
      </c>
      <c r="J2658" s="3">
        <v>44575</v>
      </c>
      <c r="K2658">
        <v>1300</v>
      </c>
      <c r="L2658" t="s">
        <v>11058</v>
      </c>
      <c r="M2658" t="s">
        <v>1409</v>
      </c>
      <c r="N2658" t="s">
        <v>11059</v>
      </c>
      <c r="O2658">
        <v>4259374858</v>
      </c>
      <c r="P2658" t="s">
        <v>39</v>
      </c>
      <c r="Q2658">
        <v>4</v>
      </c>
      <c r="R2658" t="s">
        <v>88</v>
      </c>
      <c r="S2658" t="s">
        <v>63</v>
      </c>
      <c r="T2658">
        <v>45037</v>
      </c>
      <c r="U2658" s="1">
        <v>45375</v>
      </c>
      <c r="V2658" t="s">
        <v>72</v>
      </c>
      <c r="W2658">
        <v>890425</v>
      </c>
      <c r="X2658" t="s">
        <v>11060</v>
      </c>
      <c r="Y2658">
        <v>442</v>
      </c>
      <c r="Z2658">
        <v>2267</v>
      </c>
      <c r="AA2658">
        <v>1</v>
      </c>
      <c r="AB2658">
        <v>906.80000000000007</v>
      </c>
      <c r="AC2658">
        <f>Table1_1[[#This Row],[Price]]*Table1_1[[#This Row],[Quantity]]</f>
        <v>2267</v>
      </c>
    </row>
    <row r="2659" spans="1:29" x14ac:dyDescent="0.3">
      <c r="A2659" t="s">
        <v>28</v>
      </c>
      <c r="B2659" t="s">
        <v>29</v>
      </c>
      <c r="C2659" t="s">
        <v>91</v>
      </c>
      <c r="D2659" t="s">
        <v>248</v>
      </c>
      <c r="E2659" t="s">
        <v>32</v>
      </c>
      <c r="F2659" t="s">
        <v>83</v>
      </c>
      <c r="G2659">
        <v>63</v>
      </c>
      <c r="H2659">
        <v>415106</v>
      </c>
      <c r="I2659" t="s">
        <v>58</v>
      </c>
      <c r="J2659" s="3">
        <v>44014</v>
      </c>
      <c r="K2659">
        <v>1200</v>
      </c>
      <c r="L2659" t="s">
        <v>11062</v>
      </c>
      <c r="M2659" t="s">
        <v>1253</v>
      </c>
      <c r="N2659" t="s">
        <v>11063</v>
      </c>
      <c r="O2659" t="s">
        <v>11064</v>
      </c>
      <c r="P2659" t="s">
        <v>71</v>
      </c>
      <c r="Q2659">
        <v>14</v>
      </c>
      <c r="R2659" t="s">
        <v>40</v>
      </c>
      <c r="S2659" t="s">
        <v>79</v>
      </c>
      <c r="T2659">
        <v>26199</v>
      </c>
      <c r="U2659" s="1">
        <v>45540</v>
      </c>
      <c r="V2659" t="s">
        <v>180</v>
      </c>
      <c r="W2659">
        <v>802489</v>
      </c>
      <c r="X2659" t="s">
        <v>11065</v>
      </c>
      <c r="Y2659">
        <v>296</v>
      </c>
      <c r="Z2659">
        <v>1667</v>
      </c>
      <c r="AA2659">
        <v>3</v>
      </c>
      <c r="AB2659">
        <v>2000.4</v>
      </c>
      <c r="AC2659">
        <f>Table1_1[[#This Row],[Price]]*Table1_1[[#This Row],[Quantity]]</f>
        <v>5001</v>
      </c>
    </row>
    <row r="2660" spans="1:29" x14ac:dyDescent="0.3">
      <c r="A2660" t="s">
        <v>28</v>
      </c>
      <c r="B2660" t="s">
        <v>29</v>
      </c>
      <c r="C2660" t="s">
        <v>157</v>
      </c>
      <c r="D2660" t="s">
        <v>163</v>
      </c>
      <c r="E2660" t="s">
        <v>56</v>
      </c>
      <c r="F2660" t="s">
        <v>99</v>
      </c>
      <c r="G2660">
        <v>100</v>
      </c>
      <c r="H2660">
        <v>407219</v>
      </c>
      <c r="I2660" t="s">
        <v>58</v>
      </c>
      <c r="J2660" s="3">
        <v>44309</v>
      </c>
      <c r="K2660">
        <v>1400</v>
      </c>
      <c r="L2660" t="s">
        <v>11066</v>
      </c>
      <c r="M2660" t="s">
        <v>736</v>
      </c>
      <c r="N2660" t="s">
        <v>11067</v>
      </c>
      <c r="O2660" t="s">
        <v>11068</v>
      </c>
      <c r="P2660" t="s">
        <v>71</v>
      </c>
      <c r="Q2660">
        <v>17</v>
      </c>
      <c r="R2660" t="s">
        <v>40</v>
      </c>
      <c r="S2660" t="s">
        <v>41</v>
      </c>
      <c r="T2660">
        <v>42610</v>
      </c>
      <c r="U2660" s="1">
        <v>45613</v>
      </c>
      <c r="V2660" t="s">
        <v>42</v>
      </c>
      <c r="W2660">
        <v>801571</v>
      </c>
      <c r="X2660" t="s">
        <v>11069</v>
      </c>
      <c r="Y2660">
        <v>670</v>
      </c>
      <c r="Z2660">
        <v>1712</v>
      </c>
      <c r="AA2660">
        <v>5</v>
      </c>
      <c r="AB2660">
        <v>3424</v>
      </c>
      <c r="AC2660">
        <f>Table1_1[[#This Row],[Price]]*Table1_1[[#This Row],[Quantity]]</f>
        <v>8560</v>
      </c>
    </row>
    <row r="2661" spans="1:29" x14ac:dyDescent="0.3">
      <c r="A2661" t="s">
        <v>28</v>
      </c>
      <c r="B2661" t="s">
        <v>29</v>
      </c>
      <c r="C2661" t="s">
        <v>91</v>
      </c>
      <c r="D2661" t="s">
        <v>248</v>
      </c>
      <c r="E2661" t="s">
        <v>46</v>
      </c>
      <c r="F2661" t="s">
        <v>83</v>
      </c>
      <c r="G2661">
        <v>71</v>
      </c>
      <c r="H2661">
        <v>427930</v>
      </c>
      <c r="I2661" t="s">
        <v>34</v>
      </c>
      <c r="J2661" s="3">
        <v>44084</v>
      </c>
      <c r="K2661">
        <v>950</v>
      </c>
      <c r="L2661" t="s">
        <v>11070</v>
      </c>
      <c r="M2661" t="s">
        <v>1091</v>
      </c>
      <c r="N2661" t="s">
        <v>11071</v>
      </c>
      <c r="O2661" t="s">
        <v>11072</v>
      </c>
      <c r="P2661" t="s">
        <v>51</v>
      </c>
      <c r="Q2661">
        <v>15</v>
      </c>
      <c r="R2661" t="s">
        <v>40</v>
      </c>
      <c r="S2661" t="s">
        <v>41</v>
      </c>
      <c r="T2661">
        <v>40549</v>
      </c>
      <c r="U2661" s="1">
        <v>45559</v>
      </c>
      <c r="V2661" t="s">
        <v>180</v>
      </c>
      <c r="W2661">
        <v>249203</v>
      </c>
      <c r="X2661" t="s">
        <v>11073</v>
      </c>
      <c r="Y2661">
        <v>544</v>
      </c>
      <c r="Z2661">
        <v>2339</v>
      </c>
      <c r="AA2661">
        <v>4</v>
      </c>
      <c r="AB2661">
        <v>3742.4</v>
      </c>
      <c r="AC2661">
        <f>Table1_1[[#This Row],[Price]]*Table1_1[[#This Row],[Quantity]]</f>
        <v>9356</v>
      </c>
    </row>
    <row r="2662" spans="1:29" x14ac:dyDescent="0.3">
      <c r="A2662" t="s">
        <v>28</v>
      </c>
      <c r="B2662" t="s">
        <v>29</v>
      </c>
      <c r="C2662" t="s">
        <v>91</v>
      </c>
      <c r="D2662" t="s">
        <v>182</v>
      </c>
      <c r="E2662" t="s">
        <v>32</v>
      </c>
      <c r="F2662" t="s">
        <v>106</v>
      </c>
      <c r="G2662">
        <v>32</v>
      </c>
      <c r="H2662">
        <v>433711</v>
      </c>
      <c r="I2662" t="s">
        <v>34</v>
      </c>
      <c r="J2662" s="3">
        <v>43888</v>
      </c>
      <c r="K2662">
        <v>1000</v>
      </c>
      <c r="L2662" t="s">
        <v>11074</v>
      </c>
      <c r="M2662" t="s">
        <v>250</v>
      </c>
      <c r="N2662" t="s">
        <v>11075</v>
      </c>
      <c r="O2662" t="s">
        <v>11076</v>
      </c>
      <c r="P2662" t="s">
        <v>51</v>
      </c>
      <c r="Q2662">
        <v>7</v>
      </c>
      <c r="R2662" t="s">
        <v>40</v>
      </c>
      <c r="S2662" t="s">
        <v>63</v>
      </c>
      <c r="T2662">
        <v>75739</v>
      </c>
      <c r="U2662" s="1">
        <v>45359</v>
      </c>
      <c r="V2662" t="s">
        <v>72</v>
      </c>
      <c r="W2662">
        <v>366506</v>
      </c>
      <c r="X2662" t="s">
        <v>11077</v>
      </c>
      <c r="Y2662">
        <v>541</v>
      </c>
      <c r="Z2662">
        <v>778</v>
      </c>
      <c r="AA2662">
        <v>5</v>
      </c>
      <c r="AB2662">
        <v>1556</v>
      </c>
      <c r="AC2662">
        <f>Table1_1[[#This Row],[Price]]*Table1_1[[#This Row],[Quantity]]</f>
        <v>3890</v>
      </c>
    </row>
    <row r="2663" spans="1:29" x14ac:dyDescent="0.3">
      <c r="A2663" t="s">
        <v>28</v>
      </c>
      <c r="B2663" t="s">
        <v>29</v>
      </c>
      <c r="C2663" t="s">
        <v>91</v>
      </c>
      <c r="D2663" t="s">
        <v>74</v>
      </c>
      <c r="E2663" t="s">
        <v>56</v>
      </c>
      <c r="F2663" t="s">
        <v>113</v>
      </c>
      <c r="G2663">
        <v>14</v>
      </c>
      <c r="H2663">
        <v>421882</v>
      </c>
      <c r="I2663" t="s">
        <v>34</v>
      </c>
      <c r="J2663" s="3">
        <v>45568</v>
      </c>
      <c r="K2663">
        <v>1000</v>
      </c>
      <c r="L2663" t="s">
        <v>11078</v>
      </c>
      <c r="M2663" t="s">
        <v>428</v>
      </c>
      <c r="N2663" t="s">
        <v>11079</v>
      </c>
      <c r="O2663">
        <v>4868937330</v>
      </c>
      <c r="P2663" t="s">
        <v>39</v>
      </c>
      <c r="Q2663">
        <v>7</v>
      </c>
      <c r="R2663" t="s">
        <v>88</v>
      </c>
      <c r="S2663" t="s">
        <v>41</v>
      </c>
      <c r="T2663">
        <v>89172</v>
      </c>
      <c r="U2663" s="1">
        <v>45573</v>
      </c>
      <c r="V2663" t="s">
        <v>155</v>
      </c>
      <c r="W2663">
        <v>709064</v>
      </c>
      <c r="X2663" t="s">
        <v>11080</v>
      </c>
      <c r="Y2663">
        <v>893</v>
      </c>
      <c r="Z2663">
        <v>1521</v>
      </c>
      <c r="AA2663">
        <v>7</v>
      </c>
      <c r="AB2663">
        <v>4258.8</v>
      </c>
      <c r="AC2663">
        <f>Table1_1[[#This Row],[Price]]*Table1_1[[#This Row],[Quantity]]</f>
        <v>10647</v>
      </c>
    </row>
    <row r="2664" spans="1:29" x14ac:dyDescent="0.3">
      <c r="A2664" t="s">
        <v>28</v>
      </c>
      <c r="B2664" t="s">
        <v>29</v>
      </c>
      <c r="C2664" t="s">
        <v>30</v>
      </c>
      <c r="D2664" t="s">
        <v>142</v>
      </c>
      <c r="E2664" t="s">
        <v>32</v>
      </c>
      <c r="F2664" t="s">
        <v>106</v>
      </c>
      <c r="G2664">
        <v>75</v>
      </c>
      <c r="H2664">
        <v>439599</v>
      </c>
      <c r="I2664" t="s">
        <v>34</v>
      </c>
      <c r="J2664" s="3">
        <v>45321</v>
      </c>
      <c r="K2664">
        <v>950</v>
      </c>
      <c r="L2664" t="s">
        <v>11081</v>
      </c>
      <c r="M2664" t="s">
        <v>282</v>
      </c>
      <c r="N2664" t="s">
        <v>11082</v>
      </c>
      <c r="O2664" t="s">
        <v>11083</v>
      </c>
      <c r="P2664" t="s">
        <v>39</v>
      </c>
      <c r="Q2664">
        <v>7</v>
      </c>
      <c r="R2664" t="s">
        <v>88</v>
      </c>
      <c r="S2664" t="s">
        <v>41</v>
      </c>
      <c r="T2664">
        <v>34933</v>
      </c>
      <c r="U2664" s="1">
        <v>45483</v>
      </c>
      <c r="V2664" t="s">
        <v>126</v>
      </c>
      <c r="W2664">
        <v>937862</v>
      </c>
      <c r="X2664" t="s">
        <v>11084</v>
      </c>
      <c r="Y2664">
        <v>270</v>
      </c>
      <c r="Z2664">
        <v>2904</v>
      </c>
      <c r="AA2664">
        <v>2</v>
      </c>
      <c r="AB2664">
        <v>2323.2000000000003</v>
      </c>
      <c r="AC2664">
        <f>Table1_1[[#This Row],[Price]]*Table1_1[[#This Row],[Quantity]]</f>
        <v>5808</v>
      </c>
    </row>
    <row r="2665" spans="1:29" x14ac:dyDescent="0.3">
      <c r="A2665" t="s">
        <v>28</v>
      </c>
      <c r="B2665" t="s">
        <v>29</v>
      </c>
      <c r="C2665" t="s">
        <v>30</v>
      </c>
      <c r="D2665" t="s">
        <v>142</v>
      </c>
      <c r="E2665" t="s">
        <v>32</v>
      </c>
      <c r="F2665" t="s">
        <v>83</v>
      </c>
      <c r="G2665">
        <v>57</v>
      </c>
      <c r="H2665">
        <v>438906</v>
      </c>
      <c r="I2665" t="s">
        <v>34</v>
      </c>
      <c r="J2665" s="3">
        <v>44540</v>
      </c>
      <c r="K2665">
        <v>1100</v>
      </c>
      <c r="L2665" t="s">
        <v>11086</v>
      </c>
      <c r="M2665" t="s">
        <v>319</v>
      </c>
      <c r="N2665" t="s">
        <v>11087</v>
      </c>
      <c r="O2665" t="s">
        <v>11088</v>
      </c>
      <c r="P2665" t="s">
        <v>51</v>
      </c>
      <c r="Q2665">
        <v>18</v>
      </c>
      <c r="R2665" t="s">
        <v>40</v>
      </c>
      <c r="S2665" t="s">
        <v>118</v>
      </c>
      <c r="T2665">
        <v>65608</v>
      </c>
      <c r="U2665" s="1">
        <v>45351</v>
      </c>
      <c r="V2665" t="s">
        <v>119</v>
      </c>
      <c r="W2665">
        <v>997587</v>
      </c>
      <c r="X2665" t="s">
        <v>11089</v>
      </c>
      <c r="Y2665">
        <v>561</v>
      </c>
      <c r="Z2665">
        <v>1433</v>
      </c>
      <c r="AA2665">
        <v>1</v>
      </c>
      <c r="AB2665">
        <v>573.20000000000005</v>
      </c>
      <c r="AC2665">
        <f>Table1_1[[#This Row],[Price]]*Table1_1[[#This Row],[Quantity]]</f>
        <v>1433</v>
      </c>
    </row>
    <row r="2666" spans="1:29" x14ac:dyDescent="0.3">
      <c r="A2666" t="s">
        <v>28</v>
      </c>
      <c r="B2666" t="s">
        <v>29</v>
      </c>
      <c r="C2666" t="s">
        <v>148</v>
      </c>
      <c r="D2666" t="s">
        <v>616</v>
      </c>
      <c r="E2666" t="s">
        <v>56</v>
      </c>
      <c r="F2666" t="s">
        <v>47</v>
      </c>
      <c r="G2666">
        <v>34</v>
      </c>
      <c r="H2666">
        <v>423143</v>
      </c>
      <c r="I2666" t="s">
        <v>34</v>
      </c>
      <c r="J2666" s="3">
        <v>44056</v>
      </c>
      <c r="K2666">
        <v>1400</v>
      </c>
      <c r="L2666" t="s">
        <v>11090</v>
      </c>
      <c r="M2666" t="s">
        <v>2124</v>
      </c>
      <c r="N2666" t="s">
        <v>11091</v>
      </c>
      <c r="O2666" t="s">
        <v>11092</v>
      </c>
      <c r="P2666" t="s">
        <v>87</v>
      </c>
      <c r="Q2666">
        <v>15</v>
      </c>
      <c r="R2666" t="s">
        <v>40</v>
      </c>
      <c r="S2666" t="s">
        <v>63</v>
      </c>
      <c r="T2666">
        <v>29821</v>
      </c>
      <c r="U2666" s="1">
        <v>45629</v>
      </c>
      <c r="V2666" t="s">
        <v>259</v>
      </c>
      <c r="W2666">
        <v>536839</v>
      </c>
      <c r="X2666" t="s">
        <v>11093</v>
      </c>
      <c r="Y2666">
        <v>572</v>
      </c>
      <c r="Z2666">
        <v>1879</v>
      </c>
      <c r="AA2666">
        <v>3</v>
      </c>
      <c r="AB2666">
        <v>2254.8000000000002</v>
      </c>
      <c r="AC2666">
        <f>Table1_1[[#This Row],[Price]]*Table1_1[[#This Row],[Quantity]]</f>
        <v>5637</v>
      </c>
    </row>
    <row r="2667" spans="1:29" x14ac:dyDescent="0.3">
      <c r="A2667" t="s">
        <v>28</v>
      </c>
      <c r="B2667" t="s">
        <v>29</v>
      </c>
      <c r="C2667" t="s">
        <v>193</v>
      </c>
      <c r="D2667" t="s">
        <v>92</v>
      </c>
      <c r="E2667" t="s">
        <v>56</v>
      </c>
      <c r="F2667" t="s">
        <v>113</v>
      </c>
      <c r="G2667">
        <v>55</v>
      </c>
      <c r="H2667">
        <v>409109</v>
      </c>
      <c r="I2667" t="s">
        <v>34</v>
      </c>
      <c r="J2667" s="3">
        <v>43940</v>
      </c>
      <c r="K2667">
        <v>1000</v>
      </c>
      <c r="L2667" t="s">
        <v>11094</v>
      </c>
      <c r="M2667" t="s">
        <v>1007</v>
      </c>
      <c r="N2667" t="s">
        <v>11095</v>
      </c>
      <c r="O2667" t="s">
        <v>11096</v>
      </c>
      <c r="P2667" t="s">
        <v>51</v>
      </c>
      <c r="Q2667">
        <v>13</v>
      </c>
      <c r="R2667" t="s">
        <v>40</v>
      </c>
      <c r="S2667" t="s">
        <v>79</v>
      </c>
      <c r="T2667">
        <v>56705</v>
      </c>
      <c r="U2667" s="1">
        <v>45375</v>
      </c>
      <c r="V2667" t="s">
        <v>72</v>
      </c>
      <c r="W2667">
        <v>668454</v>
      </c>
      <c r="X2667" t="s">
        <v>11097</v>
      </c>
      <c r="Y2667">
        <v>344</v>
      </c>
      <c r="Z2667">
        <v>1218</v>
      </c>
      <c r="AA2667">
        <v>4</v>
      </c>
      <c r="AB2667">
        <v>1948.8000000000002</v>
      </c>
      <c r="AC2667">
        <f>Table1_1[[#This Row],[Price]]*Table1_1[[#This Row],[Quantity]]</f>
        <v>4872</v>
      </c>
    </row>
    <row r="2668" spans="1:29" x14ac:dyDescent="0.3">
      <c r="A2668" t="s">
        <v>28</v>
      </c>
      <c r="B2668" t="s">
        <v>29</v>
      </c>
      <c r="C2668" t="s">
        <v>66</v>
      </c>
      <c r="D2668" t="s">
        <v>421</v>
      </c>
      <c r="E2668" t="s">
        <v>56</v>
      </c>
      <c r="F2668" t="s">
        <v>57</v>
      </c>
      <c r="G2668">
        <v>62</v>
      </c>
      <c r="H2668">
        <v>425741</v>
      </c>
      <c r="I2668" t="s">
        <v>34</v>
      </c>
      <c r="J2668" s="3">
        <v>45138</v>
      </c>
      <c r="K2668">
        <v>1300</v>
      </c>
      <c r="L2668" t="s">
        <v>11099</v>
      </c>
      <c r="M2668" t="s">
        <v>282</v>
      </c>
      <c r="N2668" t="s">
        <v>11100</v>
      </c>
      <c r="O2668" t="s">
        <v>11101</v>
      </c>
      <c r="P2668" t="s">
        <v>39</v>
      </c>
      <c r="Q2668">
        <v>15</v>
      </c>
      <c r="R2668" t="s">
        <v>88</v>
      </c>
      <c r="S2668" t="s">
        <v>41</v>
      </c>
      <c r="T2668">
        <v>44975</v>
      </c>
      <c r="U2668" s="1">
        <v>45609</v>
      </c>
      <c r="V2668" t="s">
        <v>42</v>
      </c>
      <c r="W2668">
        <v>856138</v>
      </c>
      <c r="X2668" t="s">
        <v>11102</v>
      </c>
      <c r="Y2668">
        <v>414</v>
      </c>
      <c r="Z2668">
        <v>576</v>
      </c>
      <c r="AA2668">
        <v>8</v>
      </c>
      <c r="AB2668">
        <v>1843.2</v>
      </c>
      <c r="AC2668">
        <f>Table1_1[[#This Row],[Price]]*Table1_1[[#This Row],[Quantity]]</f>
        <v>4608</v>
      </c>
    </row>
    <row r="2669" spans="1:29" x14ac:dyDescent="0.3">
      <c r="A2669" t="s">
        <v>28</v>
      </c>
      <c r="B2669" t="s">
        <v>29</v>
      </c>
      <c r="C2669" t="s">
        <v>148</v>
      </c>
      <c r="D2669" t="s">
        <v>524</v>
      </c>
      <c r="E2669" t="s">
        <v>56</v>
      </c>
      <c r="F2669" t="s">
        <v>33</v>
      </c>
      <c r="G2669">
        <v>8</v>
      </c>
      <c r="H2669">
        <v>408633</v>
      </c>
      <c r="I2669" t="s">
        <v>58</v>
      </c>
      <c r="J2669" s="3">
        <v>43960</v>
      </c>
      <c r="K2669">
        <v>1200</v>
      </c>
      <c r="L2669" t="s">
        <v>11103</v>
      </c>
      <c r="M2669" t="s">
        <v>287</v>
      </c>
      <c r="N2669" t="s">
        <v>11104</v>
      </c>
      <c r="O2669" t="s">
        <v>11105</v>
      </c>
      <c r="P2669" t="s">
        <v>39</v>
      </c>
      <c r="Q2669">
        <v>6</v>
      </c>
      <c r="R2669" t="s">
        <v>40</v>
      </c>
      <c r="S2669" t="s">
        <v>41</v>
      </c>
      <c r="T2669">
        <v>67681</v>
      </c>
      <c r="U2669" s="1">
        <v>45528</v>
      </c>
      <c r="V2669" t="s">
        <v>64</v>
      </c>
      <c r="W2669">
        <v>573234</v>
      </c>
      <c r="X2669" t="s">
        <v>11106</v>
      </c>
      <c r="Y2669">
        <v>467</v>
      </c>
      <c r="Z2669">
        <v>1633</v>
      </c>
      <c r="AA2669">
        <v>1</v>
      </c>
      <c r="AB2669">
        <v>653.20000000000005</v>
      </c>
      <c r="AC2669">
        <f>Table1_1[[#This Row],[Price]]*Table1_1[[#This Row],[Quantity]]</f>
        <v>1633</v>
      </c>
    </row>
    <row r="2670" spans="1:29" x14ac:dyDescent="0.3">
      <c r="A2670" t="s">
        <v>28</v>
      </c>
      <c r="B2670" t="s">
        <v>29</v>
      </c>
      <c r="C2670" t="s">
        <v>91</v>
      </c>
      <c r="D2670" t="s">
        <v>511</v>
      </c>
      <c r="E2670" t="s">
        <v>56</v>
      </c>
      <c r="F2670" t="s">
        <v>135</v>
      </c>
      <c r="G2670">
        <v>64</v>
      </c>
      <c r="H2670">
        <v>414779</v>
      </c>
      <c r="I2670" t="s">
        <v>34</v>
      </c>
      <c r="J2670" s="3">
        <v>44450</v>
      </c>
      <c r="K2670">
        <v>1400</v>
      </c>
      <c r="L2670" t="s">
        <v>11107</v>
      </c>
      <c r="M2670" t="s">
        <v>101</v>
      </c>
      <c r="N2670" t="s">
        <v>11108</v>
      </c>
      <c r="O2670" t="s">
        <v>11109</v>
      </c>
      <c r="P2670" t="s">
        <v>87</v>
      </c>
      <c r="Q2670">
        <v>16</v>
      </c>
      <c r="R2670" t="s">
        <v>40</v>
      </c>
      <c r="S2670" t="s">
        <v>118</v>
      </c>
      <c r="T2670">
        <v>17368</v>
      </c>
      <c r="U2670" s="1">
        <v>45373</v>
      </c>
      <c r="V2670" t="s">
        <v>72</v>
      </c>
      <c r="W2670">
        <v>704979</v>
      </c>
      <c r="X2670" t="s">
        <v>11110</v>
      </c>
      <c r="Y2670">
        <v>496</v>
      </c>
      <c r="Z2670">
        <v>1042</v>
      </c>
      <c r="AA2670">
        <v>5</v>
      </c>
      <c r="AB2670">
        <v>2084</v>
      </c>
      <c r="AC2670">
        <f>Table1_1[[#This Row],[Price]]*Table1_1[[#This Row],[Quantity]]</f>
        <v>5210</v>
      </c>
    </row>
    <row r="2671" spans="1:29" x14ac:dyDescent="0.3">
      <c r="A2671" t="s">
        <v>28</v>
      </c>
      <c r="B2671" t="s">
        <v>29</v>
      </c>
      <c r="C2671" t="s">
        <v>148</v>
      </c>
      <c r="D2671" t="s">
        <v>254</v>
      </c>
      <c r="E2671" t="s">
        <v>56</v>
      </c>
      <c r="F2671" t="s">
        <v>57</v>
      </c>
      <c r="G2671">
        <v>3</v>
      </c>
      <c r="H2671">
        <v>410888</v>
      </c>
      <c r="I2671" t="s">
        <v>34</v>
      </c>
      <c r="J2671" s="3">
        <v>44264</v>
      </c>
      <c r="K2671">
        <v>950</v>
      </c>
      <c r="L2671" t="s">
        <v>11111</v>
      </c>
      <c r="M2671" t="s">
        <v>1212</v>
      </c>
      <c r="N2671" t="s">
        <v>11112</v>
      </c>
      <c r="O2671" t="s">
        <v>11113</v>
      </c>
      <c r="P2671" t="s">
        <v>71</v>
      </c>
      <c r="Q2671">
        <v>6</v>
      </c>
      <c r="R2671" t="s">
        <v>88</v>
      </c>
      <c r="S2671" t="s">
        <v>63</v>
      </c>
      <c r="T2671">
        <v>58567</v>
      </c>
      <c r="U2671" s="1">
        <v>45549</v>
      </c>
      <c r="V2671" t="s">
        <v>180</v>
      </c>
      <c r="W2671">
        <v>339844</v>
      </c>
      <c r="X2671" t="s">
        <v>11114</v>
      </c>
      <c r="Y2671">
        <v>307</v>
      </c>
      <c r="Z2671">
        <v>1188</v>
      </c>
      <c r="AA2671">
        <v>3</v>
      </c>
      <c r="AB2671">
        <v>1425.6000000000001</v>
      </c>
      <c r="AC2671">
        <f>Table1_1[[#This Row],[Price]]*Table1_1[[#This Row],[Quantity]]</f>
        <v>3564</v>
      </c>
    </row>
    <row r="2672" spans="1:29" x14ac:dyDescent="0.3">
      <c r="A2672" t="s">
        <v>28</v>
      </c>
      <c r="B2672" t="s">
        <v>29</v>
      </c>
      <c r="C2672" t="s">
        <v>54</v>
      </c>
      <c r="D2672" t="s">
        <v>134</v>
      </c>
      <c r="E2672" t="s">
        <v>56</v>
      </c>
      <c r="F2672" t="s">
        <v>135</v>
      </c>
      <c r="G2672">
        <v>5</v>
      </c>
      <c r="H2672">
        <v>404569</v>
      </c>
      <c r="I2672" t="s">
        <v>58</v>
      </c>
      <c r="J2672" s="3">
        <v>45054</v>
      </c>
      <c r="K2672">
        <v>1300</v>
      </c>
      <c r="L2672" t="s">
        <v>11116</v>
      </c>
      <c r="M2672" t="s">
        <v>487</v>
      </c>
      <c r="N2672" t="s">
        <v>11117</v>
      </c>
      <c r="O2672" t="s">
        <v>11118</v>
      </c>
      <c r="P2672" t="s">
        <v>71</v>
      </c>
      <c r="Q2672">
        <v>12</v>
      </c>
      <c r="R2672" t="s">
        <v>88</v>
      </c>
      <c r="S2672" t="s">
        <v>41</v>
      </c>
      <c r="T2672">
        <v>96152</v>
      </c>
      <c r="U2672" s="1">
        <v>45325</v>
      </c>
      <c r="V2672" t="s">
        <v>119</v>
      </c>
      <c r="W2672">
        <v>621001</v>
      </c>
      <c r="X2672" t="s">
        <v>11119</v>
      </c>
      <c r="Y2672">
        <v>747</v>
      </c>
      <c r="Z2672">
        <v>2190</v>
      </c>
      <c r="AA2672">
        <v>3</v>
      </c>
      <c r="AB2672">
        <v>2628</v>
      </c>
      <c r="AC2672">
        <f>Table1_1[[#This Row],[Price]]*Table1_1[[#This Row],[Quantity]]</f>
        <v>6570</v>
      </c>
    </row>
    <row r="2673" spans="1:29" x14ac:dyDescent="0.3">
      <c r="A2673" t="s">
        <v>28</v>
      </c>
      <c r="B2673" t="s">
        <v>29</v>
      </c>
      <c r="C2673" t="s">
        <v>157</v>
      </c>
      <c r="D2673" t="s">
        <v>338</v>
      </c>
      <c r="E2673" t="s">
        <v>56</v>
      </c>
      <c r="F2673" t="s">
        <v>150</v>
      </c>
      <c r="G2673">
        <v>31</v>
      </c>
      <c r="H2673">
        <v>419653</v>
      </c>
      <c r="I2673" t="s">
        <v>34</v>
      </c>
      <c r="J2673" s="3">
        <v>44862</v>
      </c>
      <c r="K2673">
        <v>1300</v>
      </c>
      <c r="L2673" t="s">
        <v>11120</v>
      </c>
      <c r="M2673" t="s">
        <v>482</v>
      </c>
      <c r="N2673" t="s">
        <v>11121</v>
      </c>
      <c r="O2673" t="s">
        <v>11122</v>
      </c>
      <c r="P2673" t="s">
        <v>51</v>
      </c>
      <c r="Q2673">
        <v>3</v>
      </c>
      <c r="R2673" t="s">
        <v>88</v>
      </c>
      <c r="S2673" t="s">
        <v>79</v>
      </c>
      <c r="T2673">
        <v>87758</v>
      </c>
      <c r="U2673" s="1">
        <v>45421</v>
      </c>
      <c r="V2673" t="s">
        <v>140</v>
      </c>
      <c r="W2673">
        <v>434043</v>
      </c>
      <c r="X2673" t="s">
        <v>11123</v>
      </c>
      <c r="Y2673">
        <v>660</v>
      </c>
      <c r="Z2673">
        <v>1975</v>
      </c>
      <c r="AA2673">
        <v>1</v>
      </c>
      <c r="AB2673">
        <v>790</v>
      </c>
      <c r="AC2673">
        <f>Table1_1[[#This Row],[Price]]*Table1_1[[#This Row],[Quantity]]</f>
        <v>1975</v>
      </c>
    </row>
    <row r="2674" spans="1:29" x14ac:dyDescent="0.3">
      <c r="A2674" t="s">
        <v>28</v>
      </c>
      <c r="B2674" t="s">
        <v>29</v>
      </c>
      <c r="C2674" t="s">
        <v>193</v>
      </c>
      <c r="D2674" t="s">
        <v>149</v>
      </c>
      <c r="E2674" t="s">
        <v>32</v>
      </c>
      <c r="F2674" t="s">
        <v>33</v>
      </c>
      <c r="G2674">
        <v>67</v>
      </c>
      <c r="H2674">
        <v>408523</v>
      </c>
      <c r="I2674" t="s">
        <v>58</v>
      </c>
      <c r="J2674" s="3">
        <v>44532</v>
      </c>
      <c r="K2674">
        <v>1400</v>
      </c>
      <c r="L2674" t="s">
        <v>6704</v>
      </c>
      <c r="M2674" t="s">
        <v>736</v>
      </c>
      <c r="N2674" t="s">
        <v>11124</v>
      </c>
      <c r="O2674" t="s">
        <v>11125</v>
      </c>
      <c r="P2674" t="s">
        <v>87</v>
      </c>
      <c r="Q2674">
        <v>6</v>
      </c>
      <c r="R2674" t="s">
        <v>88</v>
      </c>
      <c r="S2674" t="s">
        <v>41</v>
      </c>
      <c r="T2674">
        <v>58006</v>
      </c>
      <c r="U2674" s="1">
        <v>45403</v>
      </c>
      <c r="V2674" t="s">
        <v>80</v>
      </c>
      <c r="W2674">
        <v>277700</v>
      </c>
      <c r="X2674" t="s">
        <v>11126</v>
      </c>
      <c r="Y2674">
        <v>776</v>
      </c>
      <c r="Z2674">
        <v>1375</v>
      </c>
      <c r="AA2674">
        <v>1</v>
      </c>
      <c r="AB2674">
        <v>550</v>
      </c>
      <c r="AC2674">
        <f>Table1_1[[#This Row],[Price]]*Table1_1[[#This Row],[Quantity]]</f>
        <v>1375</v>
      </c>
    </row>
    <row r="2675" spans="1:29" x14ac:dyDescent="0.3">
      <c r="A2675" t="s">
        <v>28</v>
      </c>
      <c r="B2675" t="s">
        <v>29</v>
      </c>
      <c r="C2675" t="s">
        <v>157</v>
      </c>
      <c r="D2675" t="s">
        <v>546</v>
      </c>
      <c r="E2675" t="s">
        <v>56</v>
      </c>
      <c r="F2675" t="s">
        <v>33</v>
      </c>
      <c r="G2675">
        <v>10</v>
      </c>
      <c r="H2675">
        <v>430100</v>
      </c>
      <c r="I2675" t="s">
        <v>34</v>
      </c>
      <c r="J2675" s="3">
        <v>44678</v>
      </c>
      <c r="K2675">
        <v>1100</v>
      </c>
      <c r="L2675" t="s">
        <v>11127</v>
      </c>
      <c r="M2675" t="s">
        <v>818</v>
      </c>
      <c r="N2675" t="s">
        <v>11128</v>
      </c>
      <c r="O2675" t="s">
        <v>11129</v>
      </c>
      <c r="P2675" t="s">
        <v>51</v>
      </c>
      <c r="Q2675">
        <v>9</v>
      </c>
      <c r="R2675" t="s">
        <v>88</v>
      </c>
      <c r="S2675" t="s">
        <v>79</v>
      </c>
      <c r="T2675">
        <v>20482</v>
      </c>
      <c r="U2675" s="1">
        <v>45299</v>
      </c>
      <c r="V2675" t="s">
        <v>111</v>
      </c>
      <c r="W2675">
        <v>240948</v>
      </c>
      <c r="X2675" t="s">
        <v>11130</v>
      </c>
      <c r="Y2675">
        <v>287</v>
      </c>
      <c r="Z2675">
        <v>2176</v>
      </c>
      <c r="AA2675">
        <v>8</v>
      </c>
      <c r="AB2675">
        <v>6963.2000000000007</v>
      </c>
      <c r="AC2675">
        <f>Table1_1[[#This Row],[Price]]*Table1_1[[#This Row],[Quantity]]</f>
        <v>17408</v>
      </c>
    </row>
    <row r="2676" spans="1:29" x14ac:dyDescent="0.3">
      <c r="A2676" t="s">
        <v>28</v>
      </c>
      <c r="B2676" t="s">
        <v>29</v>
      </c>
      <c r="C2676" t="s">
        <v>91</v>
      </c>
      <c r="D2676" t="s">
        <v>142</v>
      </c>
      <c r="E2676" t="s">
        <v>46</v>
      </c>
      <c r="F2676" t="s">
        <v>33</v>
      </c>
      <c r="G2676">
        <v>34</v>
      </c>
      <c r="H2676">
        <v>416121</v>
      </c>
      <c r="I2676" t="s">
        <v>58</v>
      </c>
      <c r="J2676" s="3">
        <v>45567</v>
      </c>
      <c r="K2676">
        <v>950</v>
      </c>
      <c r="L2676" t="s">
        <v>11132</v>
      </c>
      <c r="M2676" t="s">
        <v>417</v>
      </c>
      <c r="N2676" t="s">
        <v>11133</v>
      </c>
      <c r="O2676" t="s">
        <v>11134</v>
      </c>
      <c r="P2676" t="s">
        <v>39</v>
      </c>
      <c r="Q2676">
        <v>13</v>
      </c>
      <c r="R2676" t="s">
        <v>40</v>
      </c>
      <c r="S2676" t="s">
        <v>118</v>
      </c>
      <c r="T2676">
        <v>87503</v>
      </c>
      <c r="U2676" s="1">
        <v>45304</v>
      </c>
      <c r="V2676" t="s">
        <v>111</v>
      </c>
      <c r="W2676">
        <v>720500</v>
      </c>
      <c r="X2676" t="s">
        <v>11135</v>
      </c>
      <c r="Y2676">
        <v>559</v>
      </c>
      <c r="Z2676">
        <v>2572</v>
      </c>
      <c r="AA2676">
        <v>5</v>
      </c>
      <c r="AB2676">
        <v>5144</v>
      </c>
      <c r="AC2676">
        <f>Table1_1[[#This Row],[Price]]*Table1_1[[#This Row],[Quantity]]</f>
        <v>12860</v>
      </c>
    </row>
    <row r="2677" spans="1:29" x14ac:dyDescent="0.3">
      <c r="A2677" t="s">
        <v>28</v>
      </c>
      <c r="B2677" t="s">
        <v>29</v>
      </c>
      <c r="C2677" t="s">
        <v>157</v>
      </c>
      <c r="D2677" t="s">
        <v>349</v>
      </c>
      <c r="E2677" t="s">
        <v>56</v>
      </c>
      <c r="F2677" t="s">
        <v>150</v>
      </c>
      <c r="G2677">
        <v>34</v>
      </c>
      <c r="H2677">
        <v>421348</v>
      </c>
      <c r="I2677" t="s">
        <v>58</v>
      </c>
      <c r="J2677" s="3">
        <v>44114</v>
      </c>
      <c r="K2677">
        <v>1400</v>
      </c>
      <c r="L2677" t="s">
        <v>11136</v>
      </c>
      <c r="M2677" t="s">
        <v>129</v>
      </c>
      <c r="N2677" t="s">
        <v>11137</v>
      </c>
      <c r="O2677" t="s">
        <v>11138</v>
      </c>
      <c r="P2677" t="s">
        <v>51</v>
      </c>
      <c r="Q2677">
        <v>4</v>
      </c>
      <c r="R2677" t="s">
        <v>40</v>
      </c>
      <c r="S2677" t="s">
        <v>118</v>
      </c>
      <c r="T2677">
        <v>10850</v>
      </c>
      <c r="U2677" s="1">
        <v>45522</v>
      </c>
      <c r="V2677" t="s">
        <v>64</v>
      </c>
      <c r="W2677">
        <v>619925</v>
      </c>
      <c r="X2677" t="s">
        <v>886</v>
      </c>
      <c r="Y2677">
        <v>963</v>
      </c>
      <c r="Z2677">
        <v>2133</v>
      </c>
      <c r="AA2677">
        <v>6</v>
      </c>
      <c r="AB2677">
        <v>5119.2000000000007</v>
      </c>
      <c r="AC2677">
        <f>Table1_1[[#This Row],[Price]]*Table1_1[[#This Row],[Quantity]]</f>
        <v>12798</v>
      </c>
    </row>
    <row r="2678" spans="1:29" x14ac:dyDescent="0.3">
      <c r="A2678" t="s">
        <v>28</v>
      </c>
      <c r="B2678" t="s">
        <v>29</v>
      </c>
      <c r="C2678" t="s">
        <v>44</v>
      </c>
      <c r="D2678" t="s">
        <v>82</v>
      </c>
      <c r="E2678" t="s">
        <v>32</v>
      </c>
      <c r="F2678" t="s">
        <v>355</v>
      </c>
      <c r="G2678">
        <v>32</v>
      </c>
      <c r="H2678">
        <v>423757</v>
      </c>
      <c r="I2678" t="s">
        <v>58</v>
      </c>
      <c r="J2678" s="3">
        <v>45366</v>
      </c>
      <c r="K2678">
        <v>950</v>
      </c>
      <c r="L2678" t="s">
        <v>11140</v>
      </c>
      <c r="M2678" t="s">
        <v>189</v>
      </c>
      <c r="N2678" t="s">
        <v>11141</v>
      </c>
      <c r="O2678" t="s">
        <v>11142</v>
      </c>
      <c r="P2678" t="s">
        <v>39</v>
      </c>
      <c r="Q2678">
        <v>4</v>
      </c>
      <c r="R2678" t="s">
        <v>40</v>
      </c>
      <c r="S2678" t="s">
        <v>79</v>
      </c>
      <c r="T2678">
        <v>62710</v>
      </c>
      <c r="U2678" s="1">
        <v>45533</v>
      </c>
      <c r="V2678" t="s">
        <v>64</v>
      </c>
      <c r="W2678">
        <v>458767</v>
      </c>
      <c r="X2678" t="s">
        <v>11143</v>
      </c>
      <c r="Y2678">
        <v>650</v>
      </c>
      <c r="Z2678">
        <v>897</v>
      </c>
      <c r="AA2678">
        <v>4</v>
      </c>
      <c r="AB2678">
        <v>1435.2</v>
      </c>
      <c r="AC2678">
        <f>Table1_1[[#This Row],[Price]]*Table1_1[[#This Row],[Quantity]]</f>
        <v>3588</v>
      </c>
    </row>
    <row r="2679" spans="1:29" x14ac:dyDescent="0.3">
      <c r="A2679" t="s">
        <v>28</v>
      </c>
      <c r="B2679" t="s">
        <v>29</v>
      </c>
      <c r="C2679" t="s">
        <v>91</v>
      </c>
      <c r="D2679" t="s">
        <v>55</v>
      </c>
      <c r="E2679" t="s">
        <v>56</v>
      </c>
      <c r="F2679" t="s">
        <v>57</v>
      </c>
      <c r="G2679">
        <v>58</v>
      </c>
      <c r="H2679">
        <v>427926</v>
      </c>
      <c r="I2679" t="s">
        <v>34</v>
      </c>
      <c r="J2679" s="3">
        <v>43904</v>
      </c>
      <c r="K2679">
        <v>1400</v>
      </c>
      <c r="L2679" t="s">
        <v>11144</v>
      </c>
      <c r="M2679" t="s">
        <v>345</v>
      </c>
      <c r="N2679" t="s">
        <v>11145</v>
      </c>
      <c r="O2679" t="s">
        <v>11146</v>
      </c>
      <c r="P2679" t="s">
        <v>71</v>
      </c>
      <c r="Q2679">
        <v>12</v>
      </c>
      <c r="R2679" t="s">
        <v>40</v>
      </c>
      <c r="S2679" t="s">
        <v>63</v>
      </c>
      <c r="T2679">
        <v>91233</v>
      </c>
      <c r="U2679" s="1">
        <v>45605</v>
      </c>
      <c r="V2679" t="s">
        <v>42</v>
      </c>
      <c r="W2679">
        <v>694513</v>
      </c>
      <c r="X2679" t="s">
        <v>11147</v>
      </c>
      <c r="Y2679">
        <v>767</v>
      </c>
      <c r="Z2679">
        <v>557</v>
      </c>
      <c r="AA2679">
        <v>7</v>
      </c>
      <c r="AB2679">
        <v>1559.6000000000001</v>
      </c>
      <c r="AC2679">
        <f>Table1_1[[#This Row],[Price]]*Table1_1[[#This Row],[Quantity]]</f>
        <v>3899</v>
      </c>
    </row>
    <row r="2680" spans="1:29" x14ac:dyDescent="0.3">
      <c r="A2680" t="s">
        <v>28</v>
      </c>
      <c r="B2680" t="s">
        <v>29</v>
      </c>
      <c r="C2680" t="s">
        <v>44</v>
      </c>
      <c r="D2680" t="s">
        <v>637</v>
      </c>
      <c r="E2680" t="s">
        <v>46</v>
      </c>
      <c r="F2680" t="s">
        <v>135</v>
      </c>
      <c r="G2680">
        <v>84</v>
      </c>
      <c r="H2680">
        <v>433565</v>
      </c>
      <c r="I2680" t="s">
        <v>34</v>
      </c>
      <c r="J2680" s="3">
        <v>45531</v>
      </c>
      <c r="K2680">
        <v>800</v>
      </c>
      <c r="L2680" t="s">
        <v>11149</v>
      </c>
      <c r="M2680" t="s">
        <v>670</v>
      </c>
      <c r="N2680" t="s">
        <v>11150</v>
      </c>
      <c r="O2680" t="s">
        <v>11151</v>
      </c>
      <c r="P2680" t="s">
        <v>71</v>
      </c>
      <c r="Q2680">
        <v>10</v>
      </c>
      <c r="R2680" t="s">
        <v>88</v>
      </c>
      <c r="S2680" t="s">
        <v>41</v>
      </c>
      <c r="T2680">
        <v>48837</v>
      </c>
      <c r="U2680" s="1">
        <v>45522</v>
      </c>
      <c r="V2680" t="s">
        <v>64</v>
      </c>
      <c r="W2680">
        <v>917888</v>
      </c>
      <c r="X2680" t="s">
        <v>11152</v>
      </c>
      <c r="Y2680">
        <v>706</v>
      </c>
      <c r="Z2680">
        <v>1669</v>
      </c>
      <c r="AA2680">
        <v>1</v>
      </c>
      <c r="AB2680">
        <v>667.6</v>
      </c>
      <c r="AC2680">
        <f>Table1_1[[#This Row],[Price]]*Table1_1[[#This Row],[Quantity]]</f>
        <v>1669</v>
      </c>
    </row>
    <row r="2681" spans="1:29" x14ac:dyDescent="0.3">
      <c r="A2681" t="s">
        <v>28</v>
      </c>
      <c r="B2681" t="s">
        <v>29</v>
      </c>
      <c r="C2681" t="s">
        <v>148</v>
      </c>
      <c r="D2681" t="s">
        <v>511</v>
      </c>
      <c r="E2681" t="s">
        <v>32</v>
      </c>
      <c r="F2681" t="s">
        <v>175</v>
      </c>
      <c r="G2681">
        <v>4</v>
      </c>
      <c r="H2681">
        <v>414064</v>
      </c>
      <c r="I2681" t="s">
        <v>34</v>
      </c>
      <c r="J2681" s="3">
        <v>45378</v>
      </c>
      <c r="K2681">
        <v>1400</v>
      </c>
      <c r="L2681" t="s">
        <v>11153</v>
      </c>
      <c r="M2681" t="s">
        <v>159</v>
      </c>
      <c r="N2681" t="s">
        <v>11154</v>
      </c>
      <c r="O2681" t="s">
        <v>11155</v>
      </c>
      <c r="P2681" t="s">
        <v>39</v>
      </c>
      <c r="Q2681">
        <v>6</v>
      </c>
      <c r="R2681" t="s">
        <v>88</v>
      </c>
      <c r="S2681" t="s">
        <v>118</v>
      </c>
      <c r="T2681">
        <v>92091</v>
      </c>
      <c r="U2681" s="1">
        <v>45369</v>
      </c>
      <c r="V2681" t="s">
        <v>72</v>
      </c>
      <c r="W2681">
        <v>246402</v>
      </c>
      <c r="X2681" t="s">
        <v>11156</v>
      </c>
      <c r="Y2681">
        <v>691</v>
      </c>
      <c r="Z2681">
        <v>975</v>
      </c>
      <c r="AA2681">
        <v>4</v>
      </c>
      <c r="AB2681">
        <v>1560</v>
      </c>
      <c r="AC2681">
        <f>Table1_1[[#This Row],[Price]]*Table1_1[[#This Row],[Quantity]]</f>
        <v>3900</v>
      </c>
    </row>
    <row r="2682" spans="1:29" x14ac:dyDescent="0.3">
      <c r="A2682" t="s">
        <v>28</v>
      </c>
      <c r="B2682" t="s">
        <v>29</v>
      </c>
      <c r="C2682" t="s">
        <v>193</v>
      </c>
      <c r="D2682" t="s">
        <v>170</v>
      </c>
      <c r="E2682" t="s">
        <v>46</v>
      </c>
      <c r="F2682" t="s">
        <v>99</v>
      </c>
      <c r="G2682">
        <v>23</v>
      </c>
      <c r="H2682">
        <v>427027</v>
      </c>
      <c r="I2682" t="s">
        <v>34</v>
      </c>
      <c r="J2682" s="3">
        <v>44294</v>
      </c>
      <c r="K2682">
        <v>950</v>
      </c>
      <c r="L2682" t="s">
        <v>11157</v>
      </c>
      <c r="M2682" t="s">
        <v>319</v>
      </c>
      <c r="N2682" t="s">
        <v>11158</v>
      </c>
      <c r="O2682" t="s">
        <v>11159</v>
      </c>
      <c r="P2682" t="s">
        <v>51</v>
      </c>
      <c r="Q2682">
        <v>7</v>
      </c>
      <c r="R2682" t="s">
        <v>88</v>
      </c>
      <c r="S2682" t="s">
        <v>118</v>
      </c>
      <c r="T2682">
        <v>48261</v>
      </c>
      <c r="U2682" s="1">
        <v>45471</v>
      </c>
      <c r="V2682" t="s">
        <v>52</v>
      </c>
      <c r="W2682">
        <v>903843</v>
      </c>
      <c r="X2682" t="s">
        <v>11160</v>
      </c>
      <c r="Y2682">
        <v>350</v>
      </c>
      <c r="Z2682">
        <v>1302</v>
      </c>
      <c r="AA2682">
        <v>7</v>
      </c>
      <c r="AB2682">
        <v>3645.6000000000004</v>
      </c>
      <c r="AC2682">
        <f>Table1_1[[#This Row],[Price]]*Table1_1[[#This Row],[Quantity]]</f>
        <v>9114</v>
      </c>
    </row>
    <row r="2683" spans="1:29" x14ac:dyDescent="0.3">
      <c r="A2683" t="s">
        <v>28</v>
      </c>
      <c r="B2683" t="s">
        <v>29</v>
      </c>
      <c r="C2683" t="s">
        <v>193</v>
      </c>
      <c r="D2683" t="s">
        <v>267</v>
      </c>
      <c r="E2683" t="s">
        <v>32</v>
      </c>
      <c r="F2683" t="s">
        <v>150</v>
      </c>
      <c r="G2683">
        <v>89</v>
      </c>
      <c r="H2683">
        <v>404045</v>
      </c>
      <c r="I2683" t="s">
        <v>58</v>
      </c>
      <c r="J2683" s="3">
        <v>44399</v>
      </c>
      <c r="K2683">
        <v>1000</v>
      </c>
      <c r="L2683" t="s">
        <v>11162</v>
      </c>
      <c r="M2683" t="s">
        <v>345</v>
      </c>
      <c r="N2683" t="s">
        <v>11163</v>
      </c>
      <c r="O2683" t="s">
        <v>11164</v>
      </c>
      <c r="P2683" t="s">
        <v>39</v>
      </c>
      <c r="Q2683">
        <v>7</v>
      </c>
      <c r="R2683" t="s">
        <v>88</v>
      </c>
      <c r="S2683" t="s">
        <v>118</v>
      </c>
      <c r="T2683">
        <v>66109</v>
      </c>
      <c r="U2683" s="1">
        <v>45539</v>
      </c>
      <c r="V2683" t="s">
        <v>180</v>
      </c>
      <c r="W2683">
        <v>958534</v>
      </c>
      <c r="X2683" t="s">
        <v>11165</v>
      </c>
      <c r="Y2683">
        <v>792</v>
      </c>
      <c r="Z2683">
        <v>2738</v>
      </c>
      <c r="AA2683">
        <v>5</v>
      </c>
      <c r="AB2683">
        <v>5476</v>
      </c>
      <c r="AC2683">
        <f>Table1_1[[#This Row],[Price]]*Table1_1[[#This Row],[Quantity]]</f>
        <v>13690</v>
      </c>
    </row>
    <row r="2684" spans="1:29" x14ac:dyDescent="0.3">
      <c r="A2684" t="s">
        <v>28</v>
      </c>
      <c r="B2684" t="s">
        <v>29</v>
      </c>
      <c r="C2684" t="s">
        <v>91</v>
      </c>
      <c r="D2684" t="s">
        <v>621</v>
      </c>
      <c r="E2684" t="s">
        <v>32</v>
      </c>
      <c r="F2684" t="s">
        <v>47</v>
      </c>
      <c r="G2684">
        <v>59</v>
      </c>
      <c r="H2684">
        <v>408150</v>
      </c>
      <c r="I2684" t="s">
        <v>34</v>
      </c>
      <c r="J2684" s="3">
        <v>44678</v>
      </c>
      <c r="K2684">
        <v>1200</v>
      </c>
      <c r="L2684" t="s">
        <v>11166</v>
      </c>
      <c r="M2684" t="s">
        <v>496</v>
      </c>
      <c r="N2684" t="s">
        <v>11167</v>
      </c>
      <c r="O2684" t="s">
        <v>11168</v>
      </c>
      <c r="P2684" t="s">
        <v>51</v>
      </c>
      <c r="Q2684">
        <v>17</v>
      </c>
      <c r="R2684" t="s">
        <v>88</v>
      </c>
      <c r="S2684" t="s">
        <v>41</v>
      </c>
      <c r="T2684">
        <v>39841</v>
      </c>
      <c r="U2684" s="1">
        <v>45547</v>
      </c>
      <c r="V2684" t="s">
        <v>180</v>
      </c>
      <c r="W2684">
        <v>441869</v>
      </c>
      <c r="X2684" t="s">
        <v>5208</v>
      </c>
      <c r="Y2684">
        <v>815</v>
      </c>
      <c r="Z2684">
        <v>2724</v>
      </c>
      <c r="AA2684">
        <v>3</v>
      </c>
      <c r="AB2684">
        <v>3268.8</v>
      </c>
      <c r="AC2684">
        <f>Table1_1[[#This Row],[Price]]*Table1_1[[#This Row],[Quantity]]</f>
        <v>8172</v>
      </c>
    </row>
    <row r="2685" spans="1:29" x14ac:dyDescent="0.3">
      <c r="A2685" t="s">
        <v>28</v>
      </c>
      <c r="B2685" t="s">
        <v>29</v>
      </c>
      <c r="C2685" t="s">
        <v>44</v>
      </c>
      <c r="D2685" t="s">
        <v>92</v>
      </c>
      <c r="E2685" t="s">
        <v>46</v>
      </c>
      <c r="F2685" t="s">
        <v>83</v>
      </c>
      <c r="G2685">
        <v>26</v>
      </c>
      <c r="H2685">
        <v>434952</v>
      </c>
      <c r="I2685" t="s">
        <v>58</v>
      </c>
      <c r="J2685" s="3">
        <v>43871</v>
      </c>
      <c r="K2685">
        <v>1100</v>
      </c>
      <c r="L2685" t="s">
        <v>279</v>
      </c>
      <c r="M2685" t="s">
        <v>478</v>
      </c>
      <c r="N2685" t="s">
        <v>11169</v>
      </c>
      <c r="O2685" t="s">
        <v>11170</v>
      </c>
      <c r="P2685" t="s">
        <v>39</v>
      </c>
      <c r="Q2685">
        <v>13</v>
      </c>
      <c r="R2685" t="s">
        <v>88</v>
      </c>
      <c r="S2685" t="s">
        <v>41</v>
      </c>
      <c r="T2685">
        <v>95539</v>
      </c>
      <c r="U2685" s="1">
        <v>45317</v>
      </c>
      <c r="V2685" t="s">
        <v>111</v>
      </c>
      <c r="W2685">
        <v>496501</v>
      </c>
      <c r="X2685" t="s">
        <v>11171</v>
      </c>
      <c r="Y2685">
        <v>563</v>
      </c>
      <c r="Z2685">
        <v>640</v>
      </c>
      <c r="AA2685">
        <v>5</v>
      </c>
      <c r="AB2685">
        <v>1280</v>
      </c>
      <c r="AC2685">
        <f>Table1_1[[#This Row],[Price]]*Table1_1[[#This Row],[Quantity]]</f>
        <v>3200</v>
      </c>
    </row>
    <row r="2686" spans="1:29" x14ac:dyDescent="0.3">
      <c r="A2686" t="s">
        <v>28</v>
      </c>
      <c r="B2686" t="s">
        <v>29</v>
      </c>
      <c r="C2686" t="s">
        <v>30</v>
      </c>
      <c r="D2686" t="s">
        <v>411</v>
      </c>
      <c r="E2686" t="s">
        <v>46</v>
      </c>
      <c r="F2686" t="s">
        <v>150</v>
      </c>
      <c r="G2686">
        <v>47</v>
      </c>
      <c r="H2686">
        <v>408799</v>
      </c>
      <c r="I2686" t="s">
        <v>34</v>
      </c>
      <c r="J2686" s="3">
        <v>44961</v>
      </c>
      <c r="K2686">
        <v>950</v>
      </c>
      <c r="L2686" t="s">
        <v>11172</v>
      </c>
      <c r="M2686" t="s">
        <v>152</v>
      </c>
      <c r="N2686" t="s">
        <v>11173</v>
      </c>
      <c r="O2686" t="s">
        <v>11174</v>
      </c>
      <c r="P2686" t="s">
        <v>87</v>
      </c>
      <c r="Q2686">
        <v>11</v>
      </c>
      <c r="R2686" t="s">
        <v>88</v>
      </c>
      <c r="S2686" t="s">
        <v>118</v>
      </c>
      <c r="T2686">
        <v>15398</v>
      </c>
      <c r="U2686" s="1">
        <v>45429</v>
      </c>
      <c r="V2686" t="s">
        <v>140</v>
      </c>
      <c r="W2686">
        <v>236399</v>
      </c>
      <c r="X2686" t="s">
        <v>11175</v>
      </c>
      <c r="Y2686">
        <v>859</v>
      </c>
      <c r="Z2686">
        <v>2155</v>
      </c>
      <c r="AA2686">
        <v>6</v>
      </c>
      <c r="AB2686">
        <v>5172</v>
      </c>
      <c r="AC2686">
        <f>Table1_1[[#This Row],[Price]]*Table1_1[[#This Row],[Quantity]]</f>
        <v>12930</v>
      </c>
    </row>
    <row r="2687" spans="1:29" x14ac:dyDescent="0.3">
      <c r="A2687" t="s">
        <v>28</v>
      </c>
      <c r="B2687" t="s">
        <v>29</v>
      </c>
      <c r="C2687" t="s">
        <v>30</v>
      </c>
      <c r="D2687" t="s">
        <v>45</v>
      </c>
      <c r="E2687" t="s">
        <v>56</v>
      </c>
      <c r="F2687" t="s">
        <v>113</v>
      </c>
      <c r="G2687">
        <v>53</v>
      </c>
      <c r="H2687">
        <v>400976</v>
      </c>
      <c r="I2687" t="s">
        <v>34</v>
      </c>
      <c r="J2687" s="3">
        <v>44423</v>
      </c>
      <c r="K2687">
        <v>950</v>
      </c>
      <c r="L2687" t="s">
        <v>11176</v>
      </c>
      <c r="M2687" t="s">
        <v>205</v>
      </c>
      <c r="N2687" t="s">
        <v>11177</v>
      </c>
      <c r="O2687" t="s">
        <v>11178</v>
      </c>
      <c r="P2687" t="s">
        <v>87</v>
      </c>
      <c r="Q2687">
        <v>4</v>
      </c>
      <c r="R2687" t="s">
        <v>88</v>
      </c>
      <c r="S2687" t="s">
        <v>118</v>
      </c>
      <c r="T2687">
        <v>25260</v>
      </c>
      <c r="U2687" s="1">
        <v>45328</v>
      </c>
      <c r="V2687" t="s">
        <v>119</v>
      </c>
      <c r="W2687">
        <v>630302</v>
      </c>
      <c r="X2687" t="s">
        <v>11179</v>
      </c>
      <c r="Y2687">
        <v>268</v>
      </c>
      <c r="Z2687">
        <v>2715</v>
      </c>
      <c r="AA2687">
        <v>8</v>
      </c>
      <c r="AB2687">
        <v>8688</v>
      </c>
      <c r="AC2687">
        <f>Table1_1[[#This Row],[Price]]*Table1_1[[#This Row],[Quantity]]</f>
        <v>21720</v>
      </c>
    </row>
    <row r="2688" spans="1:29" x14ac:dyDescent="0.3">
      <c r="A2688" t="s">
        <v>28</v>
      </c>
      <c r="B2688" t="s">
        <v>29</v>
      </c>
      <c r="C2688" t="s">
        <v>66</v>
      </c>
      <c r="D2688" t="s">
        <v>220</v>
      </c>
      <c r="E2688" t="s">
        <v>56</v>
      </c>
      <c r="F2688" t="s">
        <v>33</v>
      </c>
      <c r="G2688">
        <v>99</v>
      </c>
      <c r="H2688">
        <v>427234</v>
      </c>
      <c r="I2688" t="s">
        <v>58</v>
      </c>
      <c r="J2688" s="3">
        <v>45075</v>
      </c>
      <c r="K2688">
        <v>1200</v>
      </c>
      <c r="L2688" t="s">
        <v>11180</v>
      </c>
      <c r="M2688" t="s">
        <v>1072</v>
      </c>
      <c r="N2688" t="s">
        <v>11181</v>
      </c>
      <c r="O2688" t="s">
        <v>11182</v>
      </c>
      <c r="P2688" t="s">
        <v>51</v>
      </c>
      <c r="Q2688">
        <v>3</v>
      </c>
      <c r="R2688" t="s">
        <v>40</v>
      </c>
      <c r="S2688" t="s">
        <v>79</v>
      </c>
      <c r="T2688">
        <v>23980</v>
      </c>
      <c r="U2688" s="1">
        <v>45523</v>
      </c>
      <c r="V2688" t="s">
        <v>64</v>
      </c>
      <c r="W2688">
        <v>669805</v>
      </c>
      <c r="X2688" t="s">
        <v>11183</v>
      </c>
      <c r="Y2688">
        <v>506</v>
      </c>
      <c r="Z2688">
        <v>973</v>
      </c>
      <c r="AA2688">
        <v>4</v>
      </c>
      <c r="AB2688">
        <v>1556.8000000000002</v>
      </c>
      <c r="AC2688">
        <f>Table1_1[[#This Row],[Price]]*Table1_1[[#This Row],[Quantity]]</f>
        <v>3892</v>
      </c>
    </row>
    <row r="2689" spans="1:29" x14ac:dyDescent="0.3">
      <c r="A2689" t="s">
        <v>28</v>
      </c>
      <c r="B2689" t="s">
        <v>29</v>
      </c>
      <c r="C2689" t="s">
        <v>66</v>
      </c>
      <c r="D2689" t="s">
        <v>338</v>
      </c>
      <c r="E2689" t="s">
        <v>46</v>
      </c>
      <c r="F2689" t="s">
        <v>150</v>
      </c>
      <c r="G2689">
        <v>75</v>
      </c>
      <c r="H2689">
        <v>413031</v>
      </c>
      <c r="I2689" t="s">
        <v>34</v>
      </c>
      <c r="J2689" s="3">
        <v>44169</v>
      </c>
      <c r="K2689">
        <v>1300</v>
      </c>
      <c r="L2689" t="s">
        <v>11185</v>
      </c>
      <c r="M2689" t="s">
        <v>552</v>
      </c>
      <c r="N2689" t="s">
        <v>11186</v>
      </c>
      <c r="O2689" t="s">
        <v>11187</v>
      </c>
      <c r="P2689" t="s">
        <v>39</v>
      </c>
      <c r="Q2689">
        <v>20</v>
      </c>
      <c r="R2689" t="s">
        <v>40</v>
      </c>
      <c r="S2689" t="s">
        <v>118</v>
      </c>
      <c r="T2689">
        <v>64757</v>
      </c>
      <c r="U2689" s="1">
        <v>45545</v>
      </c>
      <c r="V2689" t="s">
        <v>180</v>
      </c>
      <c r="W2689">
        <v>742969</v>
      </c>
      <c r="X2689" t="s">
        <v>11188</v>
      </c>
      <c r="Y2689">
        <v>652</v>
      </c>
      <c r="Z2689">
        <v>2251</v>
      </c>
      <c r="AA2689">
        <v>2</v>
      </c>
      <c r="AB2689">
        <v>1800.8000000000002</v>
      </c>
      <c r="AC2689">
        <f>Table1_1[[#This Row],[Price]]*Table1_1[[#This Row],[Quantity]]</f>
        <v>4502</v>
      </c>
    </row>
    <row r="2690" spans="1:29" x14ac:dyDescent="0.3">
      <c r="A2690" t="s">
        <v>28</v>
      </c>
      <c r="B2690" t="s">
        <v>29</v>
      </c>
      <c r="C2690" t="s">
        <v>30</v>
      </c>
      <c r="D2690" t="s">
        <v>74</v>
      </c>
      <c r="E2690" t="s">
        <v>32</v>
      </c>
      <c r="F2690" t="s">
        <v>83</v>
      </c>
      <c r="G2690">
        <v>8</v>
      </c>
      <c r="H2690">
        <v>433144</v>
      </c>
      <c r="I2690" t="s">
        <v>34</v>
      </c>
      <c r="J2690" s="3">
        <v>43870</v>
      </c>
      <c r="K2690">
        <v>800</v>
      </c>
      <c r="L2690" t="s">
        <v>11190</v>
      </c>
      <c r="M2690" t="s">
        <v>165</v>
      </c>
      <c r="N2690" t="s">
        <v>11191</v>
      </c>
      <c r="O2690" t="s">
        <v>11192</v>
      </c>
      <c r="P2690" t="s">
        <v>51</v>
      </c>
      <c r="Q2690">
        <v>17</v>
      </c>
      <c r="R2690" t="s">
        <v>40</v>
      </c>
      <c r="S2690" t="s">
        <v>79</v>
      </c>
      <c r="T2690">
        <v>61483</v>
      </c>
      <c r="U2690" s="1">
        <v>45487</v>
      </c>
      <c r="V2690" t="s">
        <v>126</v>
      </c>
      <c r="W2690">
        <v>856795</v>
      </c>
      <c r="X2690" t="s">
        <v>11193</v>
      </c>
      <c r="Y2690">
        <v>486</v>
      </c>
      <c r="Z2690">
        <v>974</v>
      </c>
      <c r="AA2690">
        <v>4</v>
      </c>
      <c r="AB2690">
        <v>1558.4</v>
      </c>
      <c r="AC2690">
        <f>Table1_1[[#This Row],[Price]]*Table1_1[[#This Row],[Quantity]]</f>
        <v>3896</v>
      </c>
    </row>
    <row r="2691" spans="1:29" x14ac:dyDescent="0.3">
      <c r="A2691" t="s">
        <v>28</v>
      </c>
      <c r="B2691" t="s">
        <v>29</v>
      </c>
      <c r="C2691" t="s">
        <v>44</v>
      </c>
      <c r="D2691" t="s">
        <v>45</v>
      </c>
      <c r="E2691" t="s">
        <v>32</v>
      </c>
      <c r="F2691" t="s">
        <v>33</v>
      </c>
      <c r="G2691">
        <v>65</v>
      </c>
      <c r="H2691">
        <v>408518</v>
      </c>
      <c r="I2691" t="s">
        <v>58</v>
      </c>
      <c r="J2691" s="3">
        <v>45196</v>
      </c>
      <c r="K2691">
        <v>1300</v>
      </c>
      <c r="L2691" t="s">
        <v>11194</v>
      </c>
      <c r="M2691" t="s">
        <v>108</v>
      </c>
      <c r="N2691" t="s">
        <v>11195</v>
      </c>
      <c r="O2691">
        <v>7053000375</v>
      </c>
      <c r="P2691" t="s">
        <v>87</v>
      </c>
      <c r="Q2691">
        <v>9</v>
      </c>
      <c r="R2691" t="s">
        <v>40</v>
      </c>
      <c r="S2691" t="s">
        <v>63</v>
      </c>
      <c r="T2691">
        <v>28951</v>
      </c>
      <c r="U2691" s="1">
        <v>45361</v>
      </c>
      <c r="V2691" t="s">
        <v>72</v>
      </c>
      <c r="W2691">
        <v>631673</v>
      </c>
      <c r="X2691" t="s">
        <v>11196</v>
      </c>
      <c r="Y2691">
        <v>854</v>
      </c>
      <c r="Z2691">
        <v>2454</v>
      </c>
      <c r="AA2691">
        <v>3</v>
      </c>
      <c r="AB2691">
        <v>2944.8</v>
      </c>
      <c r="AC2691">
        <f>Table1_1[[#This Row],[Price]]*Table1_1[[#This Row],[Quantity]]</f>
        <v>7362</v>
      </c>
    </row>
    <row r="2692" spans="1:29" x14ac:dyDescent="0.3">
      <c r="A2692" t="s">
        <v>28</v>
      </c>
      <c r="B2692" t="s">
        <v>29</v>
      </c>
      <c r="C2692" t="s">
        <v>193</v>
      </c>
      <c r="D2692" t="s">
        <v>411</v>
      </c>
      <c r="E2692" t="s">
        <v>56</v>
      </c>
      <c r="F2692" t="s">
        <v>175</v>
      </c>
      <c r="G2692">
        <v>49</v>
      </c>
      <c r="H2692">
        <v>426448</v>
      </c>
      <c r="I2692" t="s">
        <v>34</v>
      </c>
      <c r="J2692" s="3">
        <v>45426</v>
      </c>
      <c r="K2692">
        <v>1300</v>
      </c>
      <c r="L2692" t="s">
        <v>6998</v>
      </c>
      <c r="M2692" t="s">
        <v>482</v>
      </c>
      <c r="N2692" t="s">
        <v>11197</v>
      </c>
      <c r="O2692" t="s">
        <v>11198</v>
      </c>
      <c r="P2692" t="s">
        <v>39</v>
      </c>
      <c r="Q2692">
        <v>9</v>
      </c>
      <c r="R2692" t="s">
        <v>40</v>
      </c>
      <c r="S2692" t="s">
        <v>79</v>
      </c>
      <c r="T2692">
        <v>76593</v>
      </c>
      <c r="U2692" s="1">
        <v>45617</v>
      </c>
      <c r="V2692" t="s">
        <v>42</v>
      </c>
      <c r="W2692">
        <v>602425</v>
      </c>
      <c r="X2692" t="s">
        <v>11199</v>
      </c>
      <c r="Y2692">
        <v>478</v>
      </c>
      <c r="Z2692">
        <v>1989</v>
      </c>
      <c r="AA2692">
        <v>4</v>
      </c>
      <c r="AB2692">
        <v>3182.4</v>
      </c>
      <c r="AC2692">
        <f>Table1_1[[#This Row],[Price]]*Table1_1[[#This Row],[Quantity]]</f>
        <v>7956</v>
      </c>
    </row>
    <row r="2693" spans="1:29" x14ac:dyDescent="0.3">
      <c r="A2693" t="s">
        <v>28</v>
      </c>
      <c r="B2693" t="s">
        <v>29</v>
      </c>
      <c r="C2693" t="s">
        <v>91</v>
      </c>
      <c r="D2693" t="s">
        <v>187</v>
      </c>
      <c r="E2693" t="s">
        <v>46</v>
      </c>
      <c r="F2693" t="s">
        <v>99</v>
      </c>
      <c r="G2693">
        <v>89</v>
      </c>
      <c r="H2693">
        <v>412401</v>
      </c>
      <c r="I2693" t="s">
        <v>34</v>
      </c>
      <c r="J2693" s="3">
        <v>45299</v>
      </c>
      <c r="K2693">
        <v>800</v>
      </c>
      <c r="L2693" t="s">
        <v>11200</v>
      </c>
      <c r="M2693" t="s">
        <v>232</v>
      </c>
      <c r="N2693" t="s">
        <v>11201</v>
      </c>
      <c r="O2693" t="s">
        <v>11202</v>
      </c>
      <c r="P2693" t="s">
        <v>39</v>
      </c>
      <c r="Q2693">
        <v>5</v>
      </c>
      <c r="R2693" t="s">
        <v>40</v>
      </c>
      <c r="S2693" t="s">
        <v>63</v>
      </c>
      <c r="T2693">
        <v>96098</v>
      </c>
      <c r="U2693" s="1">
        <v>45504</v>
      </c>
      <c r="V2693" t="s">
        <v>126</v>
      </c>
      <c r="W2693">
        <v>234202</v>
      </c>
      <c r="X2693" t="s">
        <v>11203</v>
      </c>
      <c r="Y2693">
        <v>824</v>
      </c>
      <c r="Z2693">
        <v>1823</v>
      </c>
      <c r="AA2693">
        <v>7</v>
      </c>
      <c r="AB2693">
        <v>5104.4000000000015</v>
      </c>
      <c r="AC2693">
        <f>Table1_1[[#This Row],[Price]]*Table1_1[[#This Row],[Quantity]]</f>
        <v>12761</v>
      </c>
    </row>
    <row r="2694" spans="1:29" x14ac:dyDescent="0.3">
      <c r="A2694" t="s">
        <v>28</v>
      </c>
      <c r="B2694" t="s">
        <v>29</v>
      </c>
      <c r="C2694" t="s">
        <v>44</v>
      </c>
      <c r="D2694" t="s">
        <v>546</v>
      </c>
      <c r="E2694" t="s">
        <v>32</v>
      </c>
      <c r="F2694" t="s">
        <v>113</v>
      </c>
      <c r="G2694">
        <v>66</v>
      </c>
      <c r="H2694">
        <v>431641</v>
      </c>
      <c r="I2694" t="s">
        <v>58</v>
      </c>
      <c r="J2694" s="3">
        <v>44938</v>
      </c>
      <c r="K2694">
        <v>1400</v>
      </c>
      <c r="L2694" t="s">
        <v>4169</v>
      </c>
      <c r="M2694" t="s">
        <v>1048</v>
      </c>
      <c r="N2694" t="s">
        <v>11205</v>
      </c>
      <c r="O2694" t="s">
        <v>11206</v>
      </c>
      <c r="P2694" t="s">
        <v>71</v>
      </c>
      <c r="Q2694">
        <v>6</v>
      </c>
      <c r="R2694" t="s">
        <v>40</v>
      </c>
      <c r="S2694" t="s">
        <v>63</v>
      </c>
      <c r="T2694">
        <v>56581</v>
      </c>
      <c r="U2694" s="1">
        <v>45382</v>
      </c>
      <c r="V2694" t="s">
        <v>72</v>
      </c>
      <c r="W2694">
        <v>210370</v>
      </c>
      <c r="X2694" t="s">
        <v>11207</v>
      </c>
      <c r="Y2694">
        <v>789</v>
      </c>
      <c r="Z2694">
        <v>2118</v>
      </c>
      <c r="AA2694">
        <v>2</v>
      </c>
      <c r="AB2694">
        <v>1694.4</v>
      </c>
      <c r="AC2694">
        <f>Table1_1[[#This Row],[Price]]*Table1_1[[#This Row],[Quantity]]</f>
        <v>4236</v>
      </c>
    </row>
    <row r="2695" spans="1:29" x14ac:dyDescent="0.3">
      <c r="A2695" t="s">
        <v>28</v>
      </c>
      <c r="B2695" t="s">
        <v>29</v>
      </c>
      <c r="C2695" t="s">
        <v>157</v>
      </c>
      <c r="D2695" t="s">
        <v>45</v>
      </c>
      <c r="E2695" t="s">
        <v>46</v>
      </c>
      <c r="F2695" t="s">
        <v>355</v>
      </c>
      <c r="G2695">
        <v>75</v>
      </c>
      <c r="H2695">
        <v>415386</v>
      </c>
      <c r="I2695" t="s">
        <v>58</v>
      </c>
      <c r="J2695" s="3">
        <v>45103</v>
      </c>
      <c r="K2695">
        <v>1100</v>
      </c>
      <c r="L2695" t="s">
        <v>11208</v>
      </c>
      <c r="M2695" t="s">
        <v>596</v>
      </c>
      <c r="N2695" t="s">
        <v>11209</v>
      </c>
      <c r="O2695" t="s">
        <v>11210</v>
      </c>
      <c r="P2695" t="s">
        <v>87</v>
      </c>
      <c r="Q2695">
        <v>18</v>
      </c>
      <c r="R2695" t="s">
        <v>40</v>
      </c>
      <c r="S2695" t="s">
        <v>118</v>
      </c>
      <c r="T2695">
        <v>28837</v>
      </c>
      <c r="U2695" s="1">
        <v>45505</v>
      </c>
      <c r="V2695" t="s">
        <v>64</v>
      </c>
      <c r="W2695">
        <v>812809</v>
      </c>
      <c r="X2695" t="s">
        <v>11211</v>
      </c>
      <c r="Y2695">
        <v>436</v>
      </c>
      <c r="Z2695">
        <v>1045</v>
      </c>
      <c r="AA2695">
        <v>3</v>
      </c>
      <c r="AB2695">
        <v>1254</v>
      </c>
      <c r="AC2695">
        <f>Table1_1[[#This Row],[Price]]*Table1_1[[#This Row],[Quantity]]</f>
        <v>3135</v>
      </c>
    </row>
    <row r="2696" spans="1:29" x14ac:dyDescent="0.3">
      <c r="A2696" t="s">
        <v>28</v>
      </c>
      <c r="B2696" t="s">
        <v>29</v>
      </c>
      <c r="C2696" t="s">
        <v>193</v>
      </c>
      <c r="D2696" t="s">
        <v>227</v>
      </c>
      <c r="E2696" t="s">
        <v>46</v>
      </c>
      <c r="F2696" t="s">
        <v>106</v>
      </c>
      <c r="G2696">
        <v>24</v>
      </c>
      <c r="H2696">
        <v>414265</v>
      </c>
      <c r="I2696" t="s">
        <v>34</v>
      </c>
      <c r="J2696" s="3">
        <v>45135</v>
      </c>
      <c r="K2696">
        <v>1100</v>
      </c>
      <c r="L2696" t="s">
        <v>11212</v>
      </c>
      <c r="M2696" t="s">
        <v>232</v>
      </c>
      <c r="N2696" t="s">
        <v>11213</v>
      </c>
      <c r="O2696" t="s">
        <v>11214</v>
      </c>
      <c r="P2696" t="s">
        <v>39</v>
      </c>
      <c r="Q2696">
        <v>13</v>
      </c>
      <c r="R2696" t="s">
        <v>40</v>
      </c>
      <c r="S2696" t="s">
        <v>79</v>
      </c>
      <c r="T2696">
        <v>38843</v>
      </c>
      <c r="U2696" s="1">
        <v>45333</v>
      </c>
      <c r="V2696" t="s">
        <v>119</v>
      </c>
      <c r="W2696">
        <v>877036</v>
      </c>
      <c r="X2696" t="s">
        <v>11215</v>
      </c>
      <c r="Y2696">
        <v>477</v>
      </c>
      <c r="Z2696">
        <v>1867</v>
      </c>
      <c r="AA2696">
        <v>8</v>
      </c>
      <c r="AB2696">
        <v>5974.4000000000015</v>
      </c>
      <c r="AC2696">
        <f>Table1_1[[#This Row],[Price]]*Table1_1[[#This Row],[Quantity]]</f>
        <v>14936</v>
      </c>
    </row>
    <row r="2697" spans="1:29" x14ac:dyDescent="0.3">
      <c r="A2697" t="s">
        <v>28</v>
      </c>
      <c r="B2697" t="s">
        <v>29</v>
      </c>
      <c r="C2697" t="s">
        <v>54</v>
      </c>
      <c r="D2697" t="s">
        <v>317</v>
      </c>
      <c r="E2697" t="s">
        <v>32</v>
      </c>
      <c r="F2697" t="s">
        <v>83</v>
      </c>
      <c r="G2697">
        <v>87</v>
      </c>
      <c r="H2697">
        <v>439962</v>
      </c>
      <c r="I2697" t="s">
        <v>34</v>
      </c>
      <c r="J2697" s="3">
        <v>44300</v>
      </c>
      <c r="K2697">
        <v>1000</v>
      </c>
      <c r="L2697" t="s">
        <v>11217</v>
      </c>
      <c r="M2697" t="s">
        <v>731</v>
      </c>
      <c r="N2697" t="s">
        <v>11218</v>
      </c>
      <c r="O2697" t="s">
        <v>11219</v>
      </c>
      <c r="P2697" t="s">
        <v>71</v>
      </c>
      <c r="Q2697">
        <v>20</v>
      </c>
      <c r="R2697" t="s">
        <v>88</v>
      </c>
      <c r="S2697" t="s">
        <v>118</v>
      </c>
      <c r="T2697">
        <v>40614</v>
      </c>
      <c r="U2697" s="1">
        <v>45502</v>
      </c>
      <c r="V2697" t="s">
        <v>126</v>
      </c>
      <c r="W2697">
        <v>628735</v>
      </c>
      <c r="X2697" t="s">
        <v>11220</v>
      </c>
      <c r="Y2697">
        <v>782</v>
      </c>
      <c r="Z2697">
        <v>2377</v>
      </c>
      <c r="AA2697">
        <v>2</v>
      </c>
      <c r="AB2697">
        <v>1901.6000000000001</v>
      </c>
      <c r="AC2697">
        <f>Table1_1[[#This Row],[Price]]*Table1_1[[#This Row],[Quantity]]</f>
        <v>4754</v>
      </c>
    </row>
    <row r="2698" spans="1:29" x14ac:dyDescent="0.3">
      <c r="A2698" t="s">
        <v>28</v>
      </c>
      <c r="B2698" t="s">
        <v>29</v>
      </c>
      <c r="C2698" t="s">
        <v>66</v>
      </c>
      <c r="D2698" t="s">
        <v>163</v>
      </c>
      <c r="E2698" t="s">
        <v>46</v>
      </c>
      <c r="F2698" t="s">
        <v>113</v>
      </c>
      <c r="G2698">
        <v>71</v>
      </c>
      <c r="H2698">
        <v>424030</v>
      </c>
      <c r="I2698" t="s">
        <v>34</v>
      </c>
      <c r="J2698" s="3">
        <v>44358</v>
      </c>
      <c r="K2698">
        <v>1200</v>
      </c>
      <c r="L2698" t="s">
        <v>11222</v>
      </c>
      <c r="M2698" t="s">
        <v>366</v>
      </c>
      <c r="N2698" t="s">
        <v>11223</v>
      </c>
      <c r="O2698" t="s">
        <v>11224</v>
      </c>
      <c r="P2698" t="s">
        <v>87</v>
      </c>
      <c r="Q2698">
        <v>15</v>
      </c>
      <c r="R2698" t="s">
        <v>88</v>
      </c>
      <c r="S2698" t="s">
        <v>41</v>
      </c>
      <c r="T2698">
        <v>27921</v>
      </c>
      <c r="U2698" s="1">
        <v>45333</v>
      </c>
      <c r="V2698" t="s">
        <v>119</v>
      </c>
      <c r="W2698">
        <v>342603</v>
      </c>
      <c r="X2698" t="s">
        <v>11225</v>
      </c>
      <c r="Y2698">
        <v>667</v>
      </c>
      <c r="Z2698">
        <v>2632</v>
      </c>
      <c r="AA2698">
        <v>8</v>
      </c>
      <c r="AB2698">
        <v>8422.4</v>
      </c>
      <c r="AC2698">
        <f>Table1_1[[#This Row],[Price]]*Table1_1[[#This Row],[Quantity]]</f>
        <v>21056</v>
      </c>
    </row>
    <row r="2699" spans="1:29" x14ac:dyDescent="0.3">
      <c r="A2699" t="s">
        <v>28</v>
      </c>
      <c r="B2699" t="s">
        <v>29</v>
      </c>
      <c r="C2699" t="s">
        <v>91</v>
      </c>
      <c r="D2699" t="s">
        <v>560</v>
      </c>
      <c r="E2699" t="s">
        <v>32</v>
      </c>
      <c r="F2699" t="s">
        <v>135</v>
      </c>
      <c r="G2699">
        <v>51</v>
      </c>
      <c r="H2699">
        <v>412846</v>
      </c>
      <c r="I2699" t="s">
        <v>34</v>
      </c>
      <c r="J2699" s="3">
        <v>45312</v>
      </c>
      <c r="K2699">
        <v>800</v>
      </c>
      <c r="L2699" t="s">
        <v>11226</v>
      </c>
      <c r="M2699" t="s">
        <v>1305</v>
      </c>
      <c r="N2699" t="s">
        <v>11227</v>
      </c>
      <c r="O2699" t="s">
        <v>11228</v>
      </c>
      <c r="P2699" t="s">
        <v>87</v>
      </c>
      <c r="Q2699">
        <v>11</v>
      </c>
      <c r="R2699" t="s">
        <v>40</v>
      </c>
      <c r="S2699" t="s">
        <v>118</v>
      </c>
      <c r="T2699">
        <v>11664</v>
      </c>
      <c r="U2699" s="1">
        <v>45624</v>
      </c>
      <c r="V2699" t="s">
        <v>42</v>
      </c>
      <c r="W2699">
        <v>149818</v>
      </c>
      <c r="X2699" t="s">
        <v>11229</v>
      </c>
      <c r="Y2699">
        <v>632</v>
      </c>
      <c r="Z2699">
        <v>1271</v>
      </c>
      <c r="AA2699">
        <v>4</v>
      </c>
      <c r="AB2699">
        <v>2033.6000000000001</v>
      </c>
      <c r="AC2699">
        <f>Table1_1[[#This Row],[Price]]*Table1_1[[#This Row],[Quantity]]</f>
        <v>5084</v>
      </c>
    </row>
    <row r="2700" spans="1:29" x14ac:dyDescent="0.3">
      <c r="A2700" t="s">
        <v>28</v>
      </c>
      <c r="B2700" t="s">
        <v>29</v>
      </c>
      <c r="C2700" t="s">
        <v>148</v>
      </c>
      <c r="D2700" t="s">
        <v>170</v>
      </c>
      <c r="E2700" t="s">
        <v>46</v>
      </c>
      <c r="F2700" t="s">
        <v>83</v>
      </c>
      <c r="G2700">
        <v>76</v>
      </c>
      <c r="H2700">
        <v>416734</v>
      </c>
      <c r="I2700" t="s">
        <v>58</v>
      </c>
      <c r="J2700" s="3">
        <v>44774</v>
      </c>
      <c r="K2700">
        <v>1200</v>
      </c>
      <c r="L2700" t="s">
        <v>11231</v>
      </c>
      <c r="M2700" t="s">
        <v>482</v>
      </c>
      <c r="N2700" t="s">
        <v>11232</v>
      </c>
      <c r="O2700" t="s">
        <v>11233</v>
      </c>
      <c r="P2700" t="s">
        <v>51</v>
      </c>
      <c r="Q2700">
        <v>7</v>
      </c>
      <c r="R2700" t="s">
        <v>88</v>
      </c>
      <c r="S2700" t="s">
        <v>118</v>
      </c>
      <c r="T2700">
        <v>36358</v>
      </c>
      <c r="U2700" s="1">
        <v>45623</v>
      </c>
      <c r="V2700" t="s">
        <v>42</v>
      </c>
      <c r="W2700">
        <v>531116</v>
      </c>
      <c r="X2700" t="s">
        <v>11234</v>
      </c>
      <c r="Y2700">
        <v>688</v>
      </c>
      <c r="Z2700">
        <v>2073</v>
      </c>
      <c r="AA2700">
        <v>7</v>
      </c>
      <c r="AB2700">
        <v>5804.4000000000015</v>
      </c>
      <c r="AC2700">
        <f>Table1_1[[#This Row],[Price]]*Table1_1[[#This Row],[Quantity]]</f>
        <v>14511</v>
      </c>
    </row>
    <row r="2701" spans="1:29" x14ac:dyDescent="0.3">
      <c r="A2701" t="s">
        <v>28</v>
      </c>
      <c r="B2701" t="s">
        <v>29</v>
      </c>
      <c r="C2701" t="s">
        <v>148</v>
      </c>
      <c r="D2701" t="s">
        <v>349</v>
      </c>
      <c r="E2701" t="s">
        <v>32</v>
      </c>
      <c r="F2701" t="s">
        <v>175</v>
      </c>
      <c r="G2701">
        <v>48</v>
      </c>
      <c r="H2701">
        <v>413731</v>
      </c>
      <c r="I2701" t="s">
        <v>34</v>
      </c>
      <c r="J2701" s="3">
        <v>44688</v>
      </c>
      <c r="K2701">
        <v>1100</v>
      </c>
      <c r="L2701" t="s">
        <v>11236</v>
      </c>
      <c r="M2701" t="s">
        <v>2538</v>
      </c>
      <c r="N2701" t="s">
        <v>11237</v>
      </c>
      <c r="O2701" t="s">
        <v>11238</v>
      </c>
      <c r="P2701" t="s">
        <v>39</v>
      </c>
      <c r="Q2701">
        <v>15</v>
      </c>
      <c r="R2701" t="s">
        <v>40</v>
      </c>
      <c r="S2701" t="s">
        <v>41</v>
      </c>
      <c r="T2701">
        <v>66922</v>
      </c>
      <c r="U2701" s="1">
        <v>45369</v>
      </c>
      <c r="V2701" t="s">
        <v>72</v>
      </c>
      <c r="W2701">
        <v>699954</v>
      </c>
      <c r="X2701" t="s">
        <v>11239</v>
      </c>
      <c r="Y2701">
        <v>907</v>
      </c>
      <c r="Z2701">
        <v>2200</v>
      </c>
      <c r="AA2701">
        <v>5</v>
      </c>
      <c r="AB2701">
        <v>4400</v>
      </c>
      <c r="AC2701">
        <f>Table1_1[[#This Row],[Price]]*Table1_1[[#This Row],[Quantity]]</f>
        <v>11000</v>
      </c>
    </row>
    <row r="2702" spans="1:29" x14ac:dyDescent="0.3">
      <c r="A2702" t="s">
        <v>28</v>
      </c>
      <c r="B2702" t="s">
        <v>29</v>
      </c>
      <c r="C2702" t="s">
        <v>30</v>
      </c>
      <c r="D2702" t="s">
        <v>105</v>
      </c>
      <c r="E2702" t="s">
        <v>46</v>
      </c>
      <c r="F2702" t="s">
        <v>355</v>
      </c>
      <c r="G2702">
        <v>31</v>
      </c>
      <c r="H2702">
        <v>401207</v>
      </c>
      <c r="I2702" t="s">
        <v>58</v>
      </c>
      <c r="J2702" s="3">
        <v>45365</v>
      </c>
      <c r="K2702">
        <v>950</v>
      </c>
      <c r="L2702" t="s">
        <v>11240</v>
      </c>
      <c r="M2702" t="s">
        <v>1147</v>
      </c>
      <c r="N2702" t="s">
        <v>11241</v>
      </c>
      <c r="O2702" t="s">
        <v>11242</v>
      </c>
      <c r="P2702" t="s">
        <v>87</v>
      </c>
      <c r="Q2702">
        <v>19</v>
      </c>
      <c r="R2702" t="s">
        <v>88</v>
      </c>
      <c r="S2702" t="s">
        <v>79</v>
      </c>
      <c r="T2702">
        <v>79555</v>
      </c>
      <c r="U2702" s="1">
        <v>45330</v>
      </c>
      <c r="V2702" t="s">
        <v>119</v>
      </c>
      <c r="W2702">
        <v>505818</v>
      </c>
      <c r="X2702" t="s">
        <v>11243</v>
      </c>
      <c r="Y2702">
        <v>409</v>
      </c>
      <c r="Z2702">
        <v>2851</v>
      </c>
      <c r="AA2702">
        <v>5</v>
      </c>
      <c r="AB2702">
        <v>5702</v>
      </c>
      <c r="AC2702">
        <f>Table1_1[[#This Row],[Price]]*Table1_1[[#This Row],[Quantity]]</f>
        <v>14255</v>
      </c>
    </row>
    <row r="2703" spans="1:29" x14ac:dyDescent="0.3">
      <c r="A2703" t="s">
        <v>28</v>
      </c>
      <c r="B2703" t="s">
        <v>29</v>
      </c>
      <c r="C2703" t="s">
        <v>54</v>
      </c>
      <c r="D2703" t="s">
        <v>566</v>
      </c>
      <c r="E2703" t="s">
        <v>32</v>
      </c>
      <c r="F2703" t="s">
        <v>355</v>
      </c>
      <c r="G2703">
        <v>56</v>
      </c>
      <c r="H2703">
        <v>415947</v>
      </c>
      <c r="I2703" t="s">
        <v>58</v>
      </c>
      <c r="J2703" s="3">
        <v>44204</v>
      </c>
      <c r="K2703">
        <v>950</v>
      </c>
      <c r="L2703" t="s">
        <v>8604</v>
      </c>
      <c r="M2703" t="s">
        <v>2124</v>
      </c>
      <c r="N2703" t="s">
        <v>11244</v>
      </c>
      <c r="O2703" t="s">
        <v>11245</v>
      </c>
      <c r="P2703" t="s">
        <v>87</v>
      </c>
      <c r="Q2703">
        <v>11</v>
      </c>
      <c r="R2703" t="s">
        <v>40</v>
      </c>
      <c r="S2703" t="s">
        <v>63</v>
      </c>
      <c r="T2703">
        <v>27558</v>
      </c>
      <c r="U2703" s="1">
        <v>45402</v>
      </c>
      <c r="V2703" t="s">
        <v>80</v>
      </c>
      <c r="W2703">
        <v>992127</v>
      </c>
      <c r="X2703" t="s">
        <v>11246</v>
      </c>
      <c r="Y2703">
        <v>259</v>
      </c>
      <c r="Z2703">
        <v>2533</v>
      </c>
      <c r="AA2703">
        <v>1</v>
      </c>
      <c r="AB2703">
        <v>1013.2</v>
      </c>
      <c r="AC2703">
        <f>Table1_1[[#This Row],[Price]]*Table1_1[[#This Row],[Quantity]]</f>
        <v>2533</v>
      </c>
    </row>
    <row r="2704" spans="1:29" x14ac:dyDescent="0.3">
      <c r="A2704" t="s">
        <v>28</v>
      </c>
      <c r="B2704" t="s">
        <v>29</v>
      </c>
      <c r="C2704" t="s">
        <v>44</v>
      </c>
      <c r="D2704" t="s">
        <v>142</v>
      </c>
      <c r="E2704" t="s">
        <v>32</v>
      </c>
      <c r="F2704" t="s">
        <v>113</v>
      </c>
      <c r="G2704">
        <v>30</v>
      </c>
      <c r="H2704">
        <v>430029</v>
      </c>
      <c r="I2704" t="s">
        <v>58</v>
      </c>
      <c r="J2704" s="3">
        <v>45536</v>
      </c>
      <c r="K2704">
        <v>1000</v>
      </c>
      <c r="L2704" t="s">
        <v>5916</v>
      </c>
      <c r="M2704" t="s">
        <v>36</v>
      </c>
      <c r="N2704" t="s">
        <v>11247</v>
      </c>
      <c r="O2704" t="s">
        <v>11248</v>
      </c>
      <c r="P2704" t="s">
        <v>51</v>
      </c>
      <c r="Q2704">
        <v>15</v>
      </c>
      <c r="R2704" t="s">
        <v>88</v>
      </c>
      <c r="S2704" t="s">
        <v>118</v>
      </c>
      <c r="T2704">
        <v>76726</v>
      </c>
      <c r="U2704" s="1">
        <v>45492</v>
      </c>
      <c r="V2704" t="s">
        <v>126</v>
      </c>
      <c r="W2704">
        <v>860773</v>
      </c>
      <c r="X2704" t="s">
        <v>1314</v>
      </c>
      <c r="Y2704">
        <v>470</v>
      </c>
      <c r="Z2704">
        <v>2175</v>
      </c>
      <c r="AA2704">
        <v>5</v>
      </c>
      <c r="AB2704">
        <v>4350</v>
      </c>
      <c r="AC2704">
        <f>Table1_1[[#This Row],[Price]]*Table1_1[[#This Row],[Quantity]]</f>
        <v>10875</v>
      </c>
    </row>
    <row r="2705" spans="1:29" x14ac:dyDescent="0.3">
      <c r="A2705" t="s">
        <v>28</v>
      </c>
      <c r="B2705" t="s">
        <v>29</v>
      </c>
      <c r="C2705" t="s">
        <v>157</v>
      </c>
      <c r="D2705" t="s">
        <v>317</v>
      </c>
      <c r="E2705" t="s">
        <v>46</v>
      </c>
      <c r="F2705" t="s">
        <v>175</v>
      </c>
      <c r="G2705">
        <v>75</v>
      </c>
      <c r="H2705">
        <v>407723</v>
      </c>
      <c r="I2705" t="s">
        <v>58</v>
      </c>
      <c r="J2705" s="3">
        <v>43941</v>
      </c>
      <c r="K2705">
        <v>1100</v>
      </c>
      <c r="L2705" t="s">
        <v>11249</v>
      </c>
      <c r="M2705" t="s">
        <v>244</v>
      </c>
      <c r="N2705" t="s">
        <v>11250</v>
      </c>
      <c r="O2705" t="s">
        <v>11251</v>
      </c>
      <c r="P2705" t="s">
        <v>87</v>
      </c>
      <c r="Q2705">
        <v>13</v>
      </c>
      <c r="R2705" t="s">
        <v>40</v>
      </c>
      <c r="S2705" t="s">
        <v>79</v>
      </c>
      <c r="T2705">
        <v>97164</v>
      </c>
      <c r="U2705" s="1">
        <v>45624</v>
      </c>
      <c r="V2705" t="s">
        <v>42</v>
      </c>
      <c r="W2705">
        <v>933630</v>
      </c>
      <c r="X2705" t="s">
        <v>11252</v>
      </c>
      <c r="Y2705">
        <v>273</v>
      </c>
      <c r="Z2705">
        <v>1500</v>
      </c>
      <c r="AA2705">
        <v>7</v>
      </c>
      <c r="AB2705">
        <v>4200</v>
      </c>
      <c r="AC2705">
        <f>Table1_1[[#This Row],[Price]]*Table1_1[[#This Row],[Quantity]]</f>
        <v>10500</v>
      </c>
    </row>
    <row r="2706" spans="1:29" x14ac:dyDescent="0.3">
      <c r="A2706" t="s">
        <v>28</v>
      </c>
      <c r="B2706" t="s">
        <v>29</v>
      </c>
      <c r="C2706" t="s">
        <v>44</v>
      </c>
      <c r="D2706" t="s">
        <v>291</v>
      </c>
      <c r="E2706" t="s">
        <v>32</v>
      </c>
      <c r="F2706" t="s">
        <v>175</v>
      </c>
      <c r="G2706">
        <v>17</v>
      </c>
      <c r="H2706">
        <v>437355</v>
      </c>
      <c r="I2706" t="s">
        <v>34</v>
      </c>
      <c r="J2706" s="3">
        <v>44627</v>
      </c>
      <c r="K2706">
        <v>1300</v>
      </c>
      <c r="L2706" t="s">
        <v>11253</v>
      </c>
      <c r="M2706" t="s">
        <v>36</v>
      </c>
      <c r="N2706" t="s">
        <v>11254</v>
      </c>
      <c r="O2706" t="s">
        <v>11255</v>
      </c>
      <c r="P2706" t="s">
        <v>71</v>
      </c>
      <c r="Q2706">
        <v>12</v>
      </c>
      <c r="R2706" t="s">
        <v>40</v>
      </c>
      <c r="S2706" t="s">
        <v>118</v>
      </c>
      <c r="T2706">
        <v>27207</v>
      </c>
      <c r="U2706" s="1">
        <v>45577</v>
      </c>
      <c r="V2706" t="s">
        <v>155</v>
      </c>
      <c r="W2706">
        <v>350874</v>
      </c>
      <c r="X2706" t="s">
        <v>11256</v>
      </c>
      <c r="Y2706">
        <v>322</v>
      </c>
      <c r="Z2706">
        <v>2210</v>
      </c>
      <c r="AA2706">
        <v>3</v>
      </c>
      <c r="AB2706">
        <v>2652</v>
      </c>
      <c r="AC2706">
        <f>Table1_1[[#This Row],[Price]]*Table1_1[[#This Row],[Quantity]]</f>
        <v>6630</v>
      </c>
    </row>
    <row r="2707" spans="1:29" x14ac:dyDescent="0.3">
      <c r="A2707" t="s">
        <v>28</v>
      </c>
      <c r="B2707" t="s">
        <v>29</v>
      </c>
      <c r="C2707" t="s">
        <v>91</v>
      </c>
      <c r="D2707" t="s">
        <v>31</v>
      </c>
      <c r="E2707" t="s">
        <v>46</v>
      </c>
      <c r="F2707" t="s">
        <v>47</v>
      </c>
      <c r="G2707">
        <v>53</v>
      </c>
      <c r="H2707">
        <v>424631</v>
      </c>
      <c r="I2707" t="s">
        <v>34</v>
      </c>
      <c r="J2707" s="3">
        <v>45407</v>
      </c>
      <c r="K2707">
        <v>1000</v>
      </c>
      <c r="L2707" t="s">
        <v>11257</v>
      </c>
      <c r="M2707" t="s">
        <v>250</v>
      </c>
      <c r="N2707" t="s">
        <v>11258</v>
      </c>
      <c r="O2707" t="s">
        <v>11259</v>
      </c>
      <c r="P2707" t="s">
        <v>51</v>
      </c>
      <c r="Q2707">
        <v>9</v>
      </c>
      <c r="R2707" t="s">
        <v>40</v>
      </c>
      <c r="S2707" t="s">
        <v>41</v>
      </c>
      <c r="T2707">
        <v>37169</v>
      </c>
      <c r="U2707" s="1">
        <v>45362</v>
      </c>
      <c r="V2707" t="s">
        <v>72</v>
      </c>
      <c r="W2707">
        <v>741112</v>
      </c>
      <c r="X2707" t="s">
        <v>11260</v>
      </c>
      <c r="Y2707">
        <v>890</v>
      </c>
      <c r="Z2707">
        <v>2232</v>
      </c>
      <c r="AA2707">
        <v>6</v>
      </c>
      <c r="AB2707">
        <v>5356.8</v>
      </c>
      <c r="AC2707">
        <f>Table1_1[[#This Row],[Price]]*Table1_1[[#This Row],[Quantity]]</f>
        <v>13392</v>
      </c>
    </row>
    <row r="2708" spans="1:29" x14ac:dyDescent="0.3">
      <c r="A2708" t="s">
        <v>28</v>
      </c>
      <c r="B2708" t="s">
        <v>29</v>
      </c>
      <c r="C2708" t="s">
        <v>157</v>
      </c>
      <c r="D2708" t="s">
        <v>254</v>
      </c>
      <c r="E2708" t="s">
        <v>56</v>
      </c>
      <c r="F2708" t="s">
        <v>99</v>
      </c>
      <c r="G2708">
        <v>83</v>
      </c>
      <c r="H2708">
        <v>401797</v>
      </c>
      <c r="I2708" t="s">
        <v>34</v>
      </c>
      <c r="J2708" s="3">
        <v>44815</v>
      </c>
      <c r="K2708">
        <v>1400</v>
      </c>
      <c r="L2708" t="s">
        <v>11261</v>
      </c>
      <c r="M2708" t="s">
        <v>434</v>
      </c>
      <c r="N2708" t="s">
        <v>11262</v>
      </c>
      <c r="O2708" t="s">
        <v>11263</v>
      </c>
      <c r="P2708" t="s">
        <v>71</v>
      </c>
      <c r="Q2708">
        <v>12</v>
      </c>
      <c r="R2708" t="s">
        <v>88</v>
      </c>
      <c r="S2708" t="s">
        <v>118</v>
      </c>
      <c r="T2708">
        <v>52107</v>
      </c>
      <c r="U2708" s="1">
        <v>45442</v>
      </c>
      <c r="V2708" t="s">
        <v>140</v>
      </c>
      <c r="W2708">
        <v>349325</v>
      </c>
      <c r="X2708" t="s">
        <v>11264</v>
      </c>
      <c r="Y2708">
        <v>722</v>
      </c>
      <c r="Z2708">
        <v>1336</v>
      </c>
      <c r="AA2708">
        <v>7</v>
      </c>
      <c r="AB2708">
        <v>3740.8</v>
      </c>
      <c r="AC2708">
        <f>Table1_1[[#This Row],[Price]]*Table1_1[[#This Row],[Quantity]]</f>
        <v>9352</v>
      </c>
    </row>
    <row r="2709" spans="1:29" x14ac:dyDescent="0.3">
      <c r="A2709" t="s">
        <v>28</v>
      </c>
      <c r="B2709" t="s">
        <v>29</v>
      </c>
      <c r="C2709" t="s">
        <v>30</v>
      </c>
      <c r="D2709" t="s">
        <v>261</v>
      </c>
      <c r="E2709" t="s">
        <v>46</v>
      </c>
      <c r="F2709" t="s">
        <v>47</v>
      </c>
      <c r="G2709">
        <v>77</v>
      </c>
      <c r="H2709">
        <v>437524</v>
      </c>
      <c r="I2709" t="s">
        <v>34</v>
      </c>
      <c r="J2709" s="3">
        <v>45153</v>
      </c>
      <c r="K2709">
        <v>1300</v>
      </c>
      <c r="L2709" t="s">
        <v>11265</v>
      </c>
      <c r="M2709" t="s">
        <v>222</v>
      </c>
      <c r="N2709" t="s">
        <v>11266</v>
      </c>
      <c r="O2709" t="s">
        <v>11267</v>
      </c>
      <c r="P2709" t="s">
        <v>87</v>
      </c>
      <c r="Q2709">
        <v>3</v>
      </c>
      <c r="R2709" t="s">
        <v>40</v>
      </c>
      <c r="S2709" t="s">
        <v>79</v>
      </c>
      <c r="T2709">
        <v>88652</v>
      </c>
      <c r="U2709" s="1">
        <v>45421</v>
      </c>
      <c r="V2709" t="s">
        <v>140</v>
      </c>
      <c r="W2709">
        <v>492733</v>
      </c>
      <c r="X2709" t="s">
        <v>11268</v>
      </c>
      <c r="Y2709">
        <v>265</v>
      </c>
      <c r="Z2709">
        <v>1571</v>
      </c>
      <c r="AA2709">
        <v>5</v>
      </c>
      <c r="AB2709">
        <v>3142</v>
      </c>
      <c r="AC2709">
        <f>Table1_1[[#This Row],[Price]]*Table1_1[[#This Row],[Quantity]]</f>
        <v>7855</v>
      </c>
    </row>
    <row r="2710" spans="1:29" x14ac:dyDescent="0.3">
      <c r="A2710" t="s">
        <v>28</v>
      </c>
      <c r="B2710" t="s">
        <v>29</v>
      </c>
      <c r="C2710" t="s">
        <v>30</v>
      </c>
      <c r="D2710" t="s">
        <v>163</v>
      </c>
      <c r="E2710" t="s">
        <v>56</v>
      </c>
      <c r="F2710" t="s">
        <v>33</v>
      </c>
      <c r="G2710">
        <v>32</v>
      </c>
      <c r="H2710">
        <v>423721</v>
      </c>
      <c r="I2710" t="s">
        <v>58</v>
      </c>
      <c r="J2710" s="3">
        <v>44323</v>
      </c>
      <c r="K2710">
        <v>1100</v>
      </c>
      <c r="L2710" t="s">
        <v>11269</v>
      </c>
      <c r="M2710" t="s">
        <v>263</v>
      </c>
      <c r="N2710" t="s">
        <v>11270</v>
      </c>
      <c r="O2710" t="s">
        <v>11271</v>
      </c>
      <c r="P2710" t="s">
        <v>87</v>
      </c>
      <c r="Q2710">
        <v>9</v>
      </c>
      <c r="R2710" t="s">
        <v>40</v>
      </c>
      <c r="S2710" t="s">
        <v>41</v>
      </c>
      <c r="T2710">
        <v>12565</v>
      </c>
      <c r="U2710" s="1">
        <v>45550</v>
      </c>
      <c r="V2710" t="s">
        <v>180</v>
      </c>
      <c r="W2710">
        <v>962499</v>
      </c>
      <c r="X2710" t="s">
        <v>11272</v>
      </c>
      <c r="Y2710">
        <v>520</v>
      </c>
      <c r="Z2710">
        <v>1186</v>
      </c>
      <c r="AA2710">
        <v>8</v>
      </c>
      <c r="AB2710">
        <v>3795.2000000000003</v>
      </c>
      <c r="AC2710">
        <f>Table1_1[[#This Row],[Price]]*Table1_1[[#This Row],[Quantity]]</f>
        <v>9488</v>
      </c>
    </row>
    <row r="2711" spans="1:29" x14ac:dyDescent="0.3">
      <c r="A2711" t="s">
        <v>28</v>
      </c>
      <c r="B2711" t="s">
        <v>29</v>
      </c>
      <c r="C2711" t="s">
        <v>30</v>
      </c>
      <c r="D2711" t="s">
        <v>170</v>
      </c>
      <c r="E2711" t="s">
        <v>56</v>
      </c>
      <c r="F2711" t="s">
        <v>150</v>
      </c>
      <c r="G2711">
        <v>67</v>
      </c>
      <c r="H2711">
        <v>439561</v>
      </c>
      <c r="I2711" t="s">
        <v>34</v>
      </c>
      <c r="J2711" s="3">
        <v>45211</v>
      </c>
      <c r="K2711">
        <v>1400</v>
      </c>
      <c r="L2711" t="s">
        <v>11273</v>
      </c>
      <c r="M2711" t="s">
        <v>843</v>
      </c>
      <c r="N2711" t="s">
        <v>11274</v>
      </c>
      <c r="O2711" t="s">
        <v>11275</v>
      </c>
      <c r="P2711" t="s">
        <v>39</v>
      </c>
      <c r="Q2711">
        <v>12</v>
      </c>
      <c r="R2711" t="s">
        <v>40</v>
      </c>
      <c r="S2711" t="s">
        <v>63</v>
      </c>
      <c r="T2711">
        <v>80277</v>
      </c>
      <c r="U2711" s="1">
        <v>45362</v>
      </c>
      <c r="V2711" t="s">
        <v>72</v>
      </c>
      <c r="W2711">
        <v>468139</v>
      </c>
      <c r="X2711" t="s">
        <v>11276</v>
      </c>
      <c r="Y2711">
        <v>718</v>
      </c>
      <c r="Z2711">
        <v>1693</v>
      </c>
      <c r="AA2711">
        <v>8</v>
      </c>
      <c r="AB2711">
        <v>5417.6</v>
      </c>
      <c r="AC2711">
        <f>Table1_1[[#This Row],[Price]]*Table1_1[[#This Row],[Quantity]]</f>
        <v>13544</v>
      </c>
    </row>
    <row r="2712" spans="1:29" x14ac:dyDescent="0.3">
      <c r="A2712" t="s">
        <v>28</v>
      </c>
      <c r="B2712" t="s">
        <v>29</v>
      </c>
      <c r="C2712" t="s">
        <v>157</v>
      </c>
      <c r="D2712" t="s">
        <v>274</v>
      </c>
      <c r="E2712" t="s">
        <v>32</v>
      </c>
      <c r="F2712" t="s">
        <v>175</v>
      </c>
      <c r="G2712">
        <v>82</v>
      </c>
      <c r="H2712">
        <v>415999</v>
      </c>
      <c r="I2712" t="s">
        <v>34</v>
      </c>
      <c r="J2712" s="3">
        <v>43885</v>
      </c>
      <c r="K2712">
        <v>1000</v>
      </c>
      <c r="L2712" t="s">
        <v>11277</v>
      </c>
      <c r="M2712" t="s">
        <v>818</v>
      </c>
      <c r="N2712" t="s">
        <v>11278</v>
      </c>
      <c r="O2712" t="s">
        <v>11279</v>
      </c>
      <c r="P2712" t="s">
        <v>39</v>
      </c>
      <c r="Q2712">
        <v>16</v>
      </c>
      <c r="R2712" t="s">
        <v>88</v>
      </c>
      <c r="S2712" t="s">
        <v>63</v>
      </c>
      <c r="T2712">
        <v>22292</v>
      </c>
      <c r="U2712" s="1">
        <v>45366</v>
      </c>
      <c r="V2712" t="s">
        <v>72</v>
      </c>
      <c r="W2712">
        <v>922593</v>
      </c>
      <c r="X2712" t="s">
        <v>11280</v>
      </c>
      <c r="Y2712">
        <v>320</v>
      </c>
      <c r="Z2712">
        <v>1061</v>
      </c>
      <c r="AA2712">
        <v>8</v>
      </c>
      <c r="AB2712">
        <v>3395.2000000000003</v>
      </c>
      <c r="AC2712">
        <f>Table1_1[[#This Row],[Price]]*Table1_1[[#This Row],[Quantity]]</f>
        <v>8488</v>
      </c>
    </row>
    <row r="2713" spans="1:29" x14ac:dyDescent="0.3">
      <c r="A2713" t="s">
        <v>28</v>
      </c>
      <c r="B2713" t="s">
        <v>29</v>
      </c>
      <c r="C2713" t="s">
        <v>30</v>
      </c>
      <c r="D2713" t="s">
        <v>92</v>
      </c>
      <c r="E2713" t="s">
        <v>46</v>
      </c>
      <c r="F2713" t="s">
        <v>175</v>
      </c>
      <c r="G2713">
        <v>56</v>
      </c>
      <c r="H2713">
        <v>408914</v>
      </c>
      <c r="I2713" t="s">
        <v>58</v>
      </c>
      <c r="J2713" s="3">
        <v>44889</v>
      </c>
      <c r="K2713">
        <v>1200</v>
      </c>
      <c r="L2713" t="s">
        <v>11282</v>
      </c>
      <c r="M2713" t="s">
        <v>919</v>
      </c>
      <c r="N2713" t="s">
        <v>11283</v>
      </c>
      <c r="O2713" t="s">
        <v>11284</v>
      </c>
      <c r="P2713" t="s">
        <v>39</v>
      </c>
      <c r="Q2713">
        <v>16</v>
      </c>
      <c r="R2713" t="s">
        <v>40</v>
      </c>
      <c r="S2713" t="s">
        <v>41</v>
      </c>
      <c r="T2713">
        <v>61870</v>
      </c>
      <c r="U2713" s="1">
        <v>45392</v>
      </c>
      <c r="V2713" t="s">
        <v>80</v>
      </c>
      <c r="W2713">
        <v>985921</v>
      </c>
      <c r="X2713" t="s">
        <v>11285</v>
      </c>
      <c r="Y2713">
        <v>498</v>
      </c>
      <c r="Z2713">
        <v>2014</v>
      </c>
      <c r="AA2713">
        <v>4</v>
      </c>
      <c r="AB2713">
        <v>3222.4</v>
      </c>
      <c r="AC2713">
        <f>Table1_1[[#This Row],[Price]]*Table1_1[[#This Row],[Quantity]]</f>
        <v>8056</v>
      </c>
    </row>
    <row r="2714" spans="1:29" x14ac:dyDescent="0.3">
      <c r="A2714" t="s">
        <v>28</v>
      </c>
      <c r="B2714" t="s">
        <v>29</v>
      </c>
      <c r="C2714" t="s">
        <v>30</v>
      </c>
      <c r="D2714" t="s">
        <v>349</v>
      </c>
      <c r="E2714" t="s">
        <v>32</v>
      </c>
      <c r="F2714" t="s">
        <v>150</v>
      </c>
      <c r="G2714">
        <v>72</v>
      </c>
      <c r="H2714">
        <v>423728</v>
      </c>
      <c r="I2714" t="s">
        <v>34</v>
      </c>
      <c r="J2714" s="3">
        <v>44550</v>
      </c>
      <c r="K2714">
        <v>1200</v>
      </c>
      <c r="L2714" t="s">
        <v>11286</v>
      </c>
      <c r="M2714" t="s">
        <v>345</v>
      </c>
      <c r="N2714" t="s">
        <v>11287</v>
      </c>
      <c r="O2714" t="s">
        <v>11288</v>
      </c>
      <c r="P2714" t="s">
        <v>71</v>
      </c>
      <c r="Q2714">
        <v>6</v>
      </c>
      <c r="R2714" t="s">
        <v>88</v>
      </c>
      <c r="S2714" t="s">
        <v>118</v>
      </c>
      <c r="T2714">
        <v>35748</v>
      </c>
      <c r="U2714" s="1">
        <v>45325</v>
      </c>
      <c r="V2714" t="s">
        <v>119</v>
      </c>
      <c r="W2714">
        <v>985018</v>
      </c>
      <c r="X2714" t="s">
        <v>11289</v>
      </c>
      <c r="Y2714">
        <v>476</v>
      </c>
      <c r="Z2714">
        <v>2289</v>
      </c>
      <c r="AA2714">
        <v>1</v>
      </c>
      <c r="AB2714">
        <v>915.6</v>
      </c>
      <c r="AC2714">
        <f>Table1_1[[#This Row],[Price]]*Table1_1[[#This Row],[Quantity]]</f>
        <v>2289</v>
      </c>
    </row>
    <row r="2715" spans="1:29" x14ac:dyDescent="0.3">
      <c r="A2715" t="s">
        <v>28</v>
      </c>
      <c r="B2715" t="s">
        <v>29</v>
      </c>
      <c r="C2715" t="s">
        <v>30</v>
      </c>
      <c r="D2715" t="s">
        <v>31</v>
      </c>
      <c r="E2715" t="s">
        <v>46</v>
      </c>
      <c r="F2715" t="s">
        <v>99</v>
      </c>
      <c r="G2715">
        <v>28</v>
      </c>
      <c r="H2715">
        <v>437239</v>
      </c>
      <c r="I2715" t="s">
        <v>34</v>
      </c>
      <c r="J2715" s="3">
        <v>44708</v>
      </c>
      <c r="K2715">
        <v>1400</v>
      </c>
      <c r="L2715" t="s">
        <v>11290</v>
      </c>
      <c r="M2715" t="s">
        <v>919</v>
      </c>
      <c r="N2715" t="s">
        <v>11291</v>
      </c>
      <c r="O2715" t="s">
        <v>11292</v>
      </c>
      <c r="P2715" t="s">
        <v>87</v>
      </c>
      <c r="Q2715">
        <v>3</v>
      </c>
      <c r="R2715" t="s">
        <v>40</v>
      </c>
      <c r="S2715" t="s">
        <v>118</v>
      </c>
      <c r="T2715">
        <v>44768</v>
      </c>
      <c r="U2715" s="1">
        <v>45415</v>
      </c>
      <c r="V2715" t="s">
        <v>140</v>
      </c>
      <c r="W2715">
        <v>405030</v>
      </c>
      <c r="X2715" t="s">
        <v>11293</v>
      </c>
      <c r="Y2715">
        <v>279</v>
      </c>
      <c r="Z2715">
        <v>525</v>
      </c>
      <c r="AA2715">
        <v>2</v>
      </c>
      <c r="AB2715">
        <v>420</v>
      </c>
      <c r="AC2715">
        <f>Table1_1[[#This Row],[Price]]*Table1_1[[#This Row],[Quantity]]</f>
        <v>1050</v>
      </c>
    </row>
    <row r="2716" spans="1:29" x14ac:dyDescent="0.3">
      <c r="A2716" t="s">
        <v>28</v>
      </c>
      <c r="B2716" t="s">
        <v>29</v>
      </c>
      <c r="C2716" t="s">
        <v>66</v>
      </c>
      <c r="D2716" t="s">
        <v>637</v>
      </c>
      <c r="E2716" t="s">
        <v>46</v>
      </c>
      <c r="F2716" t="s">
        <v>99</v>
      </c>
      <c r="G2716">
        <v>17</v>
      </c>
      <c r="H2716">
        <v>407913</v>
      </c>
      <c r="I2716" t="s">
        <v>58</v>
      </c>
      <c r="J2716" s="3">
        <v>44423</v>
      </c>
      <c r="K2716">
        <v>950</v>
      </c>
      <c r="L2716" t="s">
        <v>11294</v>
      </c>
      <c r="M2716" t="s">
        <v>1460</v>
      </c>
      <c r="N2716" t="s">
        <v>11295</v>
      </c>
      <c r="O2716" t="s">
        <v>11296</v>
      </c>
      <c r="P2716" t="s">
        <v>39</v>
      </c>
      <c r="Q2716">
        <v>11</v>
      </c>
      <c r="R2716" t="s">
        <v>88</v>
      </c>
      <c r="S2716" t="s">
        <v>79</v>
      </c>
      <c r="T2716">
        <v>67295</v>
      </c>
      <c r="U2716" s="1">
        <v>45522</v>
      </c>
      <c r="V2716" t="s">
        <v>64</v>
      </c>
      <c r="W2716">
        <v>644610</v>
      </c>
      <c r="X2716" t="s">
        <v>11297</v>
      </c>
      <c r="Y2716">
        <v>363</v>
      </c>
      <c r="Z2716">
        <v>1092</v>
      </c>
      <c r="AA2716">
        <v>4</v>
      </c>
      <c r="AB2716">
        <v>1747.2</v>
      </c>
      <c r="AC2716">
        <f>Table1_1[[#This Row],[Price]]*Table1_1[[#This Row],[Quantity]]</f>
        <v>4368</v>
      </c>
    </row>
    <row r="2717" spans="1:29" x14ac:dyDescent="0.3">
      <c r="A2717" t="s">
        <v>28</v>
      </c>
      <c r="B2717" t="s">
        <v>29</v>
      </c>
      <c r="C2717" t="s">
        <v>91</v>
      </c>
      <c r="D2717" t="s">
        <v>616</v>
      </c>
      <c r="E2717" t="s">
        <v>46</v>
      </c>
      <c r="F2717" t="s">
        <v>47</v>
      </c>
      <c r="G2717">
        <v>7</v>
      </c>
      <c r="H2717">
        <v>405393</v>
      </c>
      <c r="I2717" t="s">
        <v>58</v>
      </c>
      <c r="J2717" s="3">
        <v>45026</v>
      </c>
      <c r="K2717">
        <v>1400</v>
      </c>
      <c r="L2717" t="s">
        <v>11298</v>
      </c>
      <c r="M2717" t="s">
        <v>1198</v>
      </c>
      <c r="N2717" t="s">
        <v>11299</v>
      </c>
      <c r="O2717" t="s">
        <v>11300</v>
      </c>
      <c r="P2717" t="s">
        <v>51</v>
      </c>
      <c r="Q2717">
        <v>9</v>
      </c>
      <c r="R2717" t="s">
        <v>40</v>
      </c>
      <c r="S2717" t="s">
        <v>79</v>
      </c>
      <c r="T2717">
        <v>80203</v>
      </c>
      <c r="U2717" s="1">
        <v>45372</v>
      </c>
      <c r="V2717" t="s">
        <v>72</v>
      </c>
      <c r="W2717">
        <v>699493</v>
      </c>
      <c r="X2717" t="s">
        <v>11301</v>
      </c>
      <c r="Y2717">
        <v>261</v>
      </c>
      <c r="Z2717">
        <v>1878</v>
      </c>
      <c r="AA2717">
        <v>4</v>
      </c>
      <c r="AB2717">
        <v>3004.8</v>
      </c>
      <c r="AC2717">
        <f>Table1_1[[#This Row],[Price]]*Table1_1[[#This Row],[Quantity]]</f>
        <v>7512</v>
      </c>
    </row>
    <row r="2718" spans="1:29" x14ac:dyDescent="0.3">
      <c r="A2718" t="s">
        <v>28</v>
      </c>
      <c r="B2718" t="s">
        <v>29</v>
      </c>
      <c r="C2718" t="s">
        <v>54</v>
      </c>
      <c r="D2718" t="s">
        <v>637</v>
      </c>
      <c r="E2718" t="s">
        <v>46</v>
      </c>
      <c r="F2718" t="s">
        <v>150</v>
      </c>
      <c r="G2718">
        <v>99</v>
      </c>
      <c r="H2718">
        <v>404396</v>
      </c>
      <c r="I2718" t="s">
        <v>34</v>
      </c>
      <c r="J2718" s="3">
        <v>44928</v>
      </c>
      <c r="K2718">
        <v>1200</v>
      </c>
      <c r="L2718" t="s">
        <v>11302</v>
      </c>
      <c r="M2718" t="s">
        <v>1409</v>
      </c>
      <c r="N2718" t="s">
        <v>11303</v>
      </c>
      <c r="O2718" t="s">
        <v>11304</v>
      </c>
      <c r="P2718" t="s">
        <v>51</v>
      </c>
      <c r="Q2718">
        <v>19</v>
      </c>
      <c r="R2718" t="s">
        <v>88</v>
      </c>
      <c r="S2718" t="s">
        <v>63</v>
      </c>
      <c r="T2718">
        <v>62249</v>
      </c>
      <c r="U2718" s="1">
        <v>45505</v>
      </c>
      <c r="V2718" t="s">
        <v>64</v>
      </c>
      <c r="W2718">
        <v>348121</v>
      </c>
      <c r="X2718" t="s">
        <v>11305</v>
      </c>
      <c r="Y2718">
        <v>839</v>
      </c>
      <c r="Z2718">
        <v>737</v>
      </c>
      <c r="AA2718">
        <v>5</v>
      </c>
      <c r="AB2718">
        <v>1474</v>
      </c>
      <c r="AC2718">
        <f>Table1_1[[#This Row],[Price]]*Table1_1[[#This Row],[Quantity]]</f>
        <v>3685</v>
      </c>
    </row>
    <row r="2719" spans="1:29" x14ac:dyDescent="0.3">
      <c r="A2719" t="s">
        <v>28</v>
      </c>
      <c r="B2719" t="s">
        <v>29</v>
      </c>
      <c r="C2719" t="s">
        <v>91</v>
      </c>
      <c r="D2719" t="s">
        <v>317</v>
      </c>
      <c r="E2719" t="s">
        <v>56</v>
      </c>
      <c r="F2719" t="s">
        <v>106</v>
      </c>
      <c r="G2719">
        <v>76</v>
      </c>
      <c r="H2719">
        <v>406213</v>
      </c>
      <c r="I2719" t="s">
        <v>58</v>
      </c>
      <c r="J2719" s="3">
        <v>45175</v>
      </c>
      <c r="K2719">
        <v>1300</v>
      </c>
      <c r="L2719" t="s">
        <v>11306</v>
      </c>
      <c r="M2719" t="s">
        <v>747</v>
      </c>
      <c r="N2719" t="s">
        <v>11307</v>
      </c>
      <c r="O2719">
        <v>3009731820</v>
      </c>
      <c r="P2719" t="s">
        <v>71</v>
      </c>
      <c r="Q2719">
        <v>3</v>
      </c>
      <c r="R2719" t="s">
        <v>40</v>
      </c>
      <c r="S2719" t="s">
        <v>118</v>
      </c>
      <c r="T2719">
        <v>41705</v>
      </c>
      <c r="U2719" s="1">
        <v>45558</v>
      </c>
      <c r="V2719" t="s">
        <v>180</v>
      </c>
      <c r="W2719">
        <v>802023</v>
      </c>
      <c r="X2719" t="s">
        <v>11308</v>
      </c>
      <c r="Y2719">
        <v>841</v>
      </c>
      <c r="Z2719">
        <v>1648</v>
      </c>
      <c r="AA2719">
        <v>3</v>
      </c>
      <c r="AB2719">
        <v>1977.6000000000001</v>
      </c>
      <c r="AC2719">
        <f>Table1_1[[#This Row],[Price]]*Table1_1[[#This Row],[Quantity]]</f>
        <v>4944</v>
      </c>
    </row>
    <row r="2720" spans="1:29" x14ac:dyDescent="0.3">
      <c r="A2720" t="s">
        <v>28</v>
      </c>
      <c r="B2720" t="s">
        <v>29</v>
      </c>
      <c r="C2720" t="s">
        <v>193</v>
      </c>
      <c r="D2720" t="s">
        <v>227</v>
      </c>
      <c r="E2720" t="s">
        <v>46</v>
      </c>
      <c r="F2720" t="s">
        <v>99</v>
      </c>
      <c r="G2720">
        <v>8</v>
      </c>
      <c r="H2720">
        <v>435515</v>
      </c>
      <c r="I2720" t="s">
        <v>34</v>
      </c>
      <c r="J2720" s="3">
        <v>45172</v>
      </c>
      <c r="K2720">
        <v>1100</v>
      </c>
      <c r="L2720" t="s">
        <v>11309</v>
      </c>
      <c r="M2720" t="s">
        <v>1212</v>
      </c>
      <c r="N2720" t="s">
        <v>11310</v>
      </c>
      <c r="O2720" t="s">
        <v>11311</v>
      </c>
      <c r="P2720" t="s">
        <v>87</v>
      </c>
      <c r="Q2720">
        <v>15</v>
      </c>
      <c r="R2720" t="s">
        <v>40</v>
      </c>
      <c r="S2720" t="s">
        <v>118</v>
      </c>
      <c r="T2720">
        <v>51936</v>
      </c>
      <c r="U2720" s="1">
        <v>45419</v>
      </c>
      <c r="V2720" t="s">
        <v>140</v>
      </c>
      <c r="W2720">
        <v>781619</v>
      </c>
      <c r="X2720" t="s">
        <v>11312</v>
      </c>
      <c r="Y2720">
        <v>576</v>
      </c>
      <c r="Z2720">
        <v>718</v>
      </c>
      <c r="AA2720">
        <v>1</v>
      </c>
      <c r="AB2720">
        <v>287.2</v>
      </c>
      <c r="AC2720">
        <f>Table1_1[[#This Row],[Price]]*Table1_1[[#This Row],[Quantity]]</f>
        <v>718</v>
      </c>
    </row>
    <row r="2721" spans="1:29" x14ac:dyDescent="0.3">
      <c r="A2721" t="s">
        <v>28</v>
      </c>
      <c r="B2721" t="s">
        <v>29</v>
      </c>
      <c r="C2721" t="s">
        <v>193</v>
      </c>
      <c r="D2721" t="s">
        <v>611</v>
      </c>
      <c r="E2721" t="s">
        <v>56</v>
      </c>
      <c r="F2721" t="s">
        <v>175</v>
      </c>
      <c r="G2721">
        <v>30</v>
      </c>
      <c r="H2721">
        <v>405734</v>
      </c>
      <c r="I2721" t="s">
        <v>34</v>
      </c>
      <c r="J2721" s="3">
        <v>45354</v>
      </c>
      <c r="K2721">
        <v>1300</v>
      </c>
      <c r="L2721" t="s">
        <v>11313</v>
      </c>
      <c r="M2721" t="s">
        <v>542</v>
      </c>
      <c r="N2721" t="s">
        <v>11314</v>
      </c>
      <c r="O2721" t="s">
        <v>11315</v>
      </c>
      <c r="P2721" t="s">
        <v>51</v>
      </c>
      <c r="Q2721">
        <v>6</v>
      </c>
      <c r="R2721" t="s">
        <v>40</v>
      </c>
      <c r="S2721" t="s">
        <v>79</v>
      </c>
      <c r="T2721">
        <v>58735</v>
      </c>
      <c r="U2721" s="1">
        <v>45307</v>
      </c>
      <c r="V2721" t="s">
        <v>111</v>
      </c>
      <c r="W2721">
        <v>645062</v>
      </c>
      <c r="X2721" t="s">
        <v>11316</v>
      </c>
      <c r="Y2721">
        <v>684</v>
      </c>
      <c r="Z2721">
        <v>2109</v>
      </c>
      <c r="AA2721">
        <v>4</v>
      </c>
      <c r="AB2721">
        <v>3374.4</v>
      </c>
      <c r="AC2721">
        <f>Table1_1[[#This Row],[Price]]*Table1_1[[#This Row],[Quantity]]</f>
        <v>8436</v>
      </c>
    </row>
    <row r="2722" spans="1:29" x14ac:dyDescent="0.3">
      <c r="A2722" t="s">
        <v>28</v>
      </c>
      <c r="B2722" t="s">
        <v>29</v>
      </c>
      <c r="C2722" t="s">
        <v>44</v>
      </c>
      <c r="D2722" t="s">
        <v>149</v>
      </c>
      <c r="E2722" t="s">
        <v>56</v>
      </c>
      <c r="F2722" t="s">
        <v>47</v>
      </c>
      <c r="G2722">
        <v>8</v>
      </c>
      <c r="H2722">
        <v>405290</v>
      </c>
      <c r="I2722" t="s">
        <v>58</v>
      </c>
      <c r="J2722" s="3">
        <v>44728</v>
      </c>
      <c r="K2722">
        <v>1400</v>
      </c>
      <c r="L2722" t="s">
        <v>11317</v>
      </c>
      <c r="M2722" t="s">
        <v>60</v>
      </c>
      <c r="N2722" t="s">
        <v>11318</v>
      </c>
      <c r="O2722" t="s">
        <v>11319</v>
      </c>
      <c r="P2722" t="s">
        <v>51</v>
      </c>
      <c r="Q2722">
        <v>14</v>
      </c>
      <c r="R2722" t="s">
        <v>88</v>
      </c>
      <c r="S2722" t="s">
        <v>41</v>
      </c>
      <c r="T2722">
        <v>66470</v>
      </c>
      <c r="U2722" s="1">
        <v>45486</v>
      </c>
      <c r="V2722" t="s">
        <v>126</v>
      </c>
      <c r="W2722">
        <v>437159</v>
      </c>
      <c r="X2722" t="s">
        <v>11320</v>
      </c>
      <c r="Y2722">
        <v>615</v>
      </c>
      <c r="Z2722">
        <v>979</v>
      </c>
      <c r="AA2722">
        <v>1</v>
      </c>
      <c r="AB2722">
        <v>391.6</v>
      </c>
      <c r="AC2722">
        <f>Table1_1[[#This Row],[Price]]*Table1_1[[#This Row],[Quantity]]</f>
        <v>979</v>
      </c>
    </row>
    <row r="2723" spans="1:29" x14ac:dyDescent="0.3">
      <c r="A2723" t="s">
        <v>28</v>
      </c>
      <c r="B2723" t="s">
        <v>29</v>
      </c>
      <c r="C2723" t="s">
        <v>157</v>
      </c>
      <c r="D2723" t="s">
        <v>105</v>
      </c>
      <c r="E2723" t="s">
        <v>56</v>
      </c>
      <c r="F2723" t="s">
        <v>113</v>
      </c>
      <c r="G2723">
        <v>88</v>
      </c>
      <c r="H2723">
        <v>432471</v>
      </c>
      <c r="I2723" t="s">
        <v>34</v>
      </c>
      <c r="J2723" s="3">
        <v>43979</v>
      </c>
      <c r="K2723">
        <v>800</v>
      </c>
      <c r="L2723" t="s">
        <v>6892</v>
      </c>
      <c r="M2723" t="s">
        <v>1007</v>
      </c>
      <c r="N2723" t="s">
        <v>11321</v>
      </c>
      <c r="O2723" t="s">
        <v>11322</v>
      </c>
      <c r="P2723" t="s">
        <v>39</v>
      </c>
      <c r="Q2723">
        <v>14</v>
      </c>
      <c r="R2723" t="s">
        <v>40</v>
      </c>
      <c r="S2723" t="s">
        <v>41</v>
      </c>
      <c r="T2723">
        <v>22833</v>
      </c>
      <c r="U2723" s="1">
        <v>45610</v>
      </c>
      <c r="V2723" t="s">
        <v>42</v>
      </c>
      <c r="W2723">
        <v>869268</v>
      </c>
      <c r="X2723" t="s">
        <v>11323</v>
      </c>
      <c r="Y2723">
        <v>904</v>
      </c>
      <c r="Z2723">
        <v>2430</v>
      </c>
      <c r="AA2723">
        <v>7</v>
      </c>
      <c r="AB2723">
        <v>6804</v>
      </c>
      <c r="AC2723">
        <f>Table1_1[[#This Row],[Price]]*Table1_1[[#This Row],[Quantity]]</f>
        <v>17010</v>
      </c>
    </row>
    <row r="2724" spans="1:29" x14ac:dyDescent="0.3">
      <c r="A2724" t="s">
        <v>28</v>
      </c>
      <c r="B2724" t="s">
        <v>29</v>
      </c>
      <c r="C2724" t="s">
        <v>66</v>
      </c>
      <c r="D2724" t="s">
        <v>82</v>
      </c>
      <c r="E2724" t="s">
        <v>56</v>
      </c>
      <c r="F2724" t="s">
        <v>113</v>
      </c>
      <c r="G2724">
        <v>60</v>
      </c>
      <c r="H2724">
        <v>406011</v>
      </c>
      <c r="I2724" t="s">
        <v>58</v>
      </c>
      <c r="J2724" s="3">
        <v>43926</v>
      </c>
      <c r="K2724">
        <v>1400</v>
      </c>
      <c r="L2724" t="s">
        <v>11324</v>
      </c>
      <c r="M2724" t="s">
        <v>869</v>
      </c>
      <c r="N2724" t="s">
        <v>11325</v>
      </c>
      <c r="O2724" t="s">
        <v>11326</v>
      </c>
      <c r="P2724" t="s">
        <v>87</v>
      </c>
      <c r="Q2724">
        <v>9</v>
      </c>
      <c r="R2724" t="s">
        <v>88</v>
      </c>
      <c r="S2724" t="s">
        <v>63</v>
      </c>
      <c r="T2724">
        <v>96929</v>
      </c>
      <c r="U2724" s="1">
        <v>45624</v>
      </c>
      <c r="V2724" t="s">
        <v>42</v>
      </c>
      <c r="W2724">
        <v>952826</v>
      </c>
      <c r="X2724" t="s">
        <v>11327</v>
      </c>
      <c r="Y2724">
        <v>342</v>
      </c>
      <c r="Z2724">
        <v>2915</v>
      </c>
      <c r="AA2724">
        <v>2</v>
      </c>
      <c r="AB2724">
        <v>2332</v>
      </c>
      <c r="AC2724">
        <f>Table1_1[[#This Row],[Price]]*Table1_1[[#This Row],[Quantity]]</f>
        <v>5830</v>
      </c>
    </row>
    <row r="2725" spans="1:29" x14ac:dyDescent="0.3">
      <c r="A2725" t="s">
        <v>28</v>
      </c>
      <c r="B2725" t="s">
        <v>29</v>
      </c>
      <c r="C2725" t="s">
        <v>66</v>
      </c>
      <c r="D2725" t="s">
        <v>317</v>
      </c>
      <c r="E2725" t="s">
        <v>46</v>
      </c>
      <c r="F2725" t="s">
        <v>99</v>
      </c>
      <c r="G2725">
        <v>97</v>
      </c>
      <c r="H2725">
        <v>430452</v>
      </c>
      <c r="I2725" t="s">
        <v>58</v>
      </c>
      <c r="J2725" s="3">
        <v>44901</v>
      </c>
      <c r="K2725">
        <v>1300</v>
      </c>
      <c r="L2725" t="s">
        <v>11328</v>
      </c>
      <c r="M2725" t="s">
        <v>1366</v>
      </c>
      <c r="N2725" t="s">
        <v>11329</v>
      </c>
      <c r="O2725" t="s">
        <v>11330</v>
      </c>
      <c r="P2725" t="s">
        <v>71</v>
      </c>
      <c r="Q2725">
        <v>17</v>
      </c>
      <c r="R2725" t="s">
        <v>88</v>
      </c>
      <c r="S2725" t="s">
        <v>63</v>
      </c>
      <c r="T2725">
        <v>39561</v>
      </c>
      <c r="U2725" s="1">
        <v>45552</v>
      </c>
      <c r="V2725" t="s">
        <v>180</v>
      </c>
      <c r="W2725">
        <v>772486</v>
      </c>
      <c r="X2725" t="s">
        <v>11331</v>
      </c>
      <c r="Y2725">
        <v>364</v>
      </c>
      <c r="Z2725">
        <v>2648</v>
      </c>
      <c r="AA2725">
        <v>1</v>
      </c>
      <c r="AB2725">
        <v>1059.2</v>
      </c>
      <c r="AC2725">
        <f>Table1_1[[#This Row],[Price]]*Table1_1[[#This Row],[Quantity]]</f>
        <v>2648</v>
      </c>
    </row>
    <row r="2726" spans="1:29" x14ac:dyDescent="0.3">
      <c r="A2726" t="s">
        <v>28</v>
      </c>
      <c r="B2726" t="s">
        <v>29</v>
      </c>
      <c r="C2726" t="s">
        <v>193</v>
      </c>
      <c r="D2726" t="s">
        <v>467</v>
      </c>
      <c r="E2726" t="s">
        <v>32</v>
      </c>
      <c r="F2726" t="s">
        <v>33</v>
      </c>
      <c r="G2726">
        <v>27</v>
      </c>
      <c r="H2726">
        <v>401250</v>
      </c>
      <c r="I2726" t="s">
        <v>34</v>
      </c>
      <c r="J2726" s="3">
        <v>44284</v>
      </c>
      <c r="K2726">
        <v>1300</v>
      </c>
      <c r="L2726" t="s">
        <v>11332</v>
      </c>
      <c r="M2726" t="s">
        <v>76</v>
      </c>
      <c r="N2726" t="s">
        <v>11333</v>
      </c>
      <c r="O2726" t="s">
        <v>11334</v>
      </c>
      <c r="P2726" t="s">
        <v>87</v>
      </c>
      <c r="Q2726">
        <v>6</v>
      </c>
      <c r="R2726" t="s">
        <v>40</v>
      </c>
      <c r="S2726" t="s">
        <v>41</v>
      </c>
      <c r="T2726">
        <v>75946</v>
      </c>
      <c r="U2726" s="1">
        <v>45602</v>
      </c>
      <c r="V2726" t="s">
        <v>42</v>
      </c>
      <c r="W2726">
        <v>950637</v>
      </c>
      <c r="X2726" t="s">
        <v>11335</v>
      </c>
      <c r="Y2726">
        <v>298</v>
      </c>
      <c r="Z2726">
        <v>2518</v>
      </c>
      <c r="AA2726">
        <v>5</v>
      </c>
      <c r="AB2726">
        <v>5036</v>
      </c>
      <c r="AC2726">
        <f>Table1_1[[#This Row],[Price]]*Table1_1[[#This Row],[Quantity]]</f>
        <v>12590</v>
      </c>
    </row>
    <row r="2727" spans="1:29" x14ac:dyDescent="0.3">
      <c r="A2727" t="s">
        <v>28</v>
      </c>
      <c r="B2727" t="s">
        <v>29</v>
      </c>
      <c r="C2727" t="s">
        <v>148</v>
      </c>
      <c r="D2727" t="s">
        <v>98</v>
      </c>
      <c r="E2727" t="s">
        <v>32</v>
      </c>
      <c r="F2727" t="s">
        <v>135</v>
      </c>
      <c r="G2727">
        <v>12</v>
      </c>
      <c r="H2727">
        <v>405340</v>
      </c>
      <c r="I2727" t="s">
        <v>58</v>
      </c>
      <c r="J2727" s="3">
        <v>44028</v>
      </c>
      <c r="K2727">
        <v>1200</v>
      </c>
      <c r="L2727" t="s">
        <v>11336</v>
      </c>
      <c r="M2727" t="s">
        <v>250</v>
      </c>
      <c r="N2727" t="s">
        <v>11337</v>
      </c>
      <c r="O2727" t="s">
        <v>11338</v>
      </c>
      <c r="P2727" t="s">
        <v>39</v>
      </c>
      <c r="Q2727">
        <v>10</v>
      </c>
      <c r="R2727" t="s">
        <v>40</v>
      </c>
      <c r="S2727" t="s">
        <v>41</v>
      </c>
      <c r="T2727">
        <v>84395</v>
      </c>
      <c r="U2727" s="1">
        <v>45382</v>
      </c>
      <c r="V2727" t="s">
        <v>72</v>
      </c>
      <c r="W2727">
        <v>179801</v>
      </c>
      <c r="X2727" t="s">
        <v>11339</v>
      </c>
      <c r="Y2727">
        <v>501</v>
      </c>
      <c r="Z2727">
        <v>2120</v>
      </c>
      <c r="AA2727">
        <v>4</v>
      </c>
      <c r="AB2727">
        <v>3392</v>
      </c>
      <c r="AC2727">
        <f>Table1_1[[#This Row],[Price]]*Table1_1[[#This Row],[Quantity]]</f>
        <v>8480</v>
      </c>
    </row>
    <row r="2728" spans="1:29" x14ac:dyDescent="0.3">
      <c r="A2728" t="s">
        <v>28</v>
      </c>
      <c r="B2728" t="s">
        <v>29</v>
      </c>
      <c r="C2728" t="s">
        <v>66</v>
      </c>
      <c r="D2728" t="s">
        <v>317</v>
      </c>
      <c r="E2728" t="s">
        <v>46</v>
      </c>
      <c r="F2728" t="s">
        <v>150</v>
      </c>
      <c r="G2728">
        <v>55</v>
      </c>
      <c r="H2728">
        <v>423776</v>
      </c>
      <c r="I2728" t="s">
        <v>58</v>
      </c>
      <c r="J2728" s="3">
        <v>45359</v>
      </c>
      <c r="K2728">
        <v>950</v>
      </c>
      <c r="L2728" t="s">
        <v>11340</v>
      </c>
      <c r="M2728" t="s">
        <v>250</v>
      </c>
      <c r="N2728" t="s">
        <v>11341</v>
      </c>
      <c r="O2728" t="s">
        <v>11342</v>
      </c>
      <c r="P2728" t="s">
        <v>39</v>
      </c>
      <c r="Q2728">
        <v>3</v>
      </c>
      <c r="R2728" t="s">
        <v>40</v>
      </c>
      <c r="S2728" t="s">
        <v>79</v>
      </c>
      <c r="T2728">
        <v>93002</v>
      </c>
      <c r="U2728" s="1">
        <v>45339</v>
      </c>
      <c r="V2728" t="s">
        <v>119</v>
      </c>
      <c r="W2728">
        <v>287131</v>
      </c>
      <c r="X2728" t="s">
        <v>11343</v>
      </c>
      <c r="Y2728">
        <v>234</v>
      </c>
      <c r="Z2728">
        <v>2602</v>
      </c>
      <c r="AA2728">
        <v>4</v>
      </c>
      <c r="AB2728">
        <v>4163.2</v>
      </c>
      <c r="AC2728">
        <f>Table1_1[[#This Row],[Price]]*Table1_1[[#This Row],[Quantity]]</f>
        <v>10408</v>
      </c>
    </row>
    <row r="2729" spans="1:29" x14ac:dyDescent="0.3">
      <c r="A2729" t="s">
        <v>28</v>
      </c>
      <c r="B2729" t="s">
        <v>29</v>
      </c>
      <c r="C2729" t="s">
        <v>30</v>
      </c>
      <c r="D2729" t="s">
        <v>364</v>
      </c>
      <c r="E2729" t="s">
        <v>46</v>
      </c>
      <c r="F2729" t="s">
        <v>175</v>
      </c>
      <c r="G2729">
        <v>98</v>
      </c>
      <c r="H2729">
        <v>415094</v>
      </c>
      <c r="I2729" t="s">
        <v>58</v>
      </c>
      <c r="J2729" s="3">
        <v>45201</v>
      </c>
      <c r="K2729">
        <v>950</v>
      </c>
      <c r="L2729" t="s">
        <v>11344</v>
      </c>
      <c r="M2729" t="s">
        <v>1460</v>
      </c>
      <c r="N2729" t="s">
        <v>11345</v>
      </c>
      <c r="O2729" t="s">
        <v>11346</v>
      </c>
      <c r="P2729" t="s">
        <v>87</v>
      </c>
      <c r="Q2729">
        <v>15</v>
      </c>
      <c r="R2729" t="s">
        <v>40</v>
      </c>
      <c r="S2729" t="s">
        <v>41</v>
      </c>
      <c r="T2729">
        <v>62117</v>
      </c>
      <c r="U2729" s="1">
        <v>45470</v>
      </c>
      <c r="V2729" t="s">
        <v>52</v>
      </c>
      <c r="W2729">
        <v>829667</v>
      </c>
      <c r="X2729" t="s">
        <v>11347</v>
      </c>
      <c r="Y2729">
        <v>507</v>
      </c>
      <c r="Z2729">
        <v>1757</v>
      </c>
      <c r="AA2729">
        <v>1</v>
      </c>
      <c r="AB2729">
        <v>702.80000000000007</v>
      </c>
      <c r="AC2729">
        <f>Table1_1[[#This Row],[Price]]*Table1_1[[#This Row],[Quantity]]</f>
        <v>1757</v>
      </c>
    </row>
    <row r="2730" spans="1:29" x14ac:dyDescent="0.3">
      <c r="A2730" t="s">
        <v>28</v>
      </c>
      <c r="B2730" t="s">
        <v>29</v>
      </c>
      <c r="C2730" t="s">
        <v>30</v>
      </c>
      <c r="D2730" t="s">
        <v>380</v>
      </c>
      <c r="E2730" t="s">
        <v>56</v>
      </c>
      <c r="F2730" t="s">
        <v>99</v>
      </c>
      <c r="G2730">
        <v>91</v>
      </c>
      <c r="H2730">
        <v>414754</v>
      </c>
      <c r="I2730" t="s">
        <v>34</v>
      </c>
      <c r="J2730" s="3">
        <v>45012</v>
      </c>
      <c r="K2730">
        <v>1200</v>
      </c>
      <c r="L2730" t="s">
        <v>11349</v>
      </c>
      <c r="M2730" t="s">
        <v>334</v>
      </c>
      <c r="N2730" t="s">
        <v>11350</v>
      </c>
      <c r="O2730" t="s">
        <v>11351</v>
      </c>
      <c r="P2730" t="s">
        <v>87</v>
      </c>
      <c r="Q2730">
        <v>4</v>
      </c>
      <c r="R2730" t="s">
        <v>88</v>
      </c>
      <c r="S2730" t="s">
        <v>118</v>
      </c>
      <c r="T2730">
        <v>55928</v>
      </c>
      <c r="U2730" s="1">
        <v>45614</v>
      </c>
      <c r="V2730" t="s">
        <v>42</v>
      </c>
      <c r="W2730">
        <v>481151</v>
      </c>
      <c r="X2730" t="s">
        <v>11352</v>
      </c>
      <c r="Y2730">
        <v>733</v>
      </c>
      <c r="Z2730">
        <v>2395</v>
      </c>
      <c r="AA2730">
        <v>6</v>
      </c>
      <c r="AB2730">
        <v>5748</v>
      </c>
      <c r="AC2730">
        <f>Table1_1[[#This Row],[Price]]*Table1_1[[#This Row],[Quantity]]</f>
        <v>14370</v>
      </c>
    </row>
    <row r="2731" spans="1:29" x14ac:dyDescent="0.3">
      <c r="A2731" t="s">
        <v>28</v>
      </c>
      <c r="B2731" t="s">
        <v>29</v>
      </c>
      <c r="C2731" t="s">
        <v>66</v>
      </c>
      <c r="D2731" t="s">
        <v>74</v>
      </c>
      <c r="E2731" t="s">
        <v>56</v>
      </c>
      <c r="F2731" t="s">
        <v>175</v>
      </c>
      <c r="G2731">
        <v>100</v>
      </c>
      <c r="H2731">
        <v>437930</v>
      </c>
      <c r="I2731" t="s">
        <v>58</v>
      </c>
      <c r="J2731" s="3">
        <v>44308</v>
      </c>
      <c r="K2731">
        <v>1200</v>
      </c>
      <c r="L2731" t="s">
        <v>11353</v>
      </c>
      <c r="M2731" t="s">
        <v>568</v>
      </c>
      <c r="N2731" t="s">
        <v>11354</v>
      </c>
      <c r="O2731" t="s">
        <v>11355</v>
      </c>
      <c r="P2731" t="s">
        <v>51</v>
      </c>
      <c r="Q2731">
        <v>3</v>
      </c>
      <c r="R2731" t="s">
        <v>88</v>
      </c>
      <c r="S2731" t="s">
        <v>79</v>
      </c>
      <c r="T2731">
        <v>38110</v>
      </c>
      <c r="U2731" s="1">
        <v>45590</v>
      </c>
      <c r="V2731" t="s">
        <v>155</v>
      </c>
      <c r="W2731">
        <v>370977</v>
      </c>
      <c r="X2731" t="s">
        <v>11356</v>
      </c>
      <c r="Y2731">
        <v>867</v>
      </c>
      <c r="Z2731">
        <v>2301</v>
      </c>
      <c r="AA2731">
        <v>8</v>
      </c>
      <c r="AB2731">
        <v>7363.2000000000007</v>
      </c>
      <c r="AC2731">
        <f>Table1_1[[#This Row],[Price]]*Table1_1[[#This Row],[Quantity]]</f>
        <v>18408</v>
      </c>
    </row>
    <row r="2732" spans="1:29" x14ac:dyDescent="0.3">
      <c r="A2732" t="s">
        <v>28</v>
      </c>
      <c r="B2732" t="s">
        <v>29</v>
      </c>
      <c r="C2732" t="s">
        <v>54</v>
      </c>
      <c r="D2732" t="s">
        <v>261</v>
      </c>
      <c r="E2732" t="s">
        <v>46</v>
      </c>
      <c r="F2732" t="s">
        <v>83</v>
      </c>
      <c r="G2732">
        <v>13</v>
      </c>
      <c r="H2732">
        <v>425590</v>
      </c>
      <c r="I2732" t="s">
        <v>58</v>
      </c>
      <c r="J2732" s="3">
        <v>44059</v>
      </c>
      <c r="K2732">
        <v>1300</v>
      </c>
      <c r="L2732" t="s">
        <v>9904</v>
      </c>
      <c r="M2732" t="s">
        <v>189</v>
      </c>
      <c r="N2732" t="s">
        <v>11358</v>
      </c>
      <c r="O2732" t="s">
        <v>11359</v>
      </c>
      <c r="P2732" t="s">
        <v>87</v>
      </c>
      <c r="Q2732">
        <v>10</v>
      </c>
      <c r="R2732" t="s">
        <v>88</v>
      </c>
      <c r="S2732" t="s">
        <v>118</v>
      </c>
      <c r="T2732">
        <v>35210</v>
      </c>
      <c r="U2732" s="1">
        <v>45426</v>
      </c>
      <c r="V2732" t="s">
        <v>140</v>
      </c>
      <c r="W2732">
        <v>644685</v>
      </c>
      <c r="X2732" t="s">
        <v>11360</v>
      </c>
      <c r="Y2732">
        <v>985</v>
      </c>
      <c r="Z2732">
        <v>1264</v>
      </c>
      <c r="AA2732">
        <v>3</v>
      </c>
      <c r="AB2732">
        <v>1516.8000000000002</v>
      </c>
      <c r="AC2732">
        <f>Table1_1[[#This Row],[Price]]*Table1_1[[#This Row],[Quantity]]</f>
        <v>3792</v>
      </c>
    </row>
    <row r="2733" spans="1:29" x14ac:dyDescent="0.3">
      <c r="A2733" t="s">
        <v>28</v>
      </c>
      <c r="B2733" t="s">
        <v>29</v>
      </c>
      <c r="C2733" t="s">
        <v>193</v>
      </c>
      <c r="D2733" t="s">
        <v>227</v>
      </c>
      <c r="E2733" t="s">
        <v>56</v>
      </c>
      <c r="F2733" t="s">
        <v>47</v>
      </c>
      <c r="G2733">
        <v>26</v>
      </c>
      <c r="H2733">
        <v>413918</v>
      </c>
      <c r="I2733" t="s">
        <v>34</v>
      </c>
      <c r="J2733" s="3">
        <v>45588</v>
      </c>
      <c r="K2733">
        <v>1400</v>
      </c>
      <c r="L2733" t="s">
        <v>11362</v>
      </c>
      <c r="M2733" t="s">
        <v>68</v>
      </c>
      <c r="N2733" t="s">
        <v>11363</v>
      </c>
      <c r="O2733" t="s">
        <v>11364</v>
      </c>
      <c r="P2733" t="s">
        <v>71</v>
      </c>
      <c r="Q2733">
        <v>15</v>
      </c>
      <c r="R2733" t="s">
        <v>40</v>
      </c>
      <c r="S2733" t="s">
        <v>63</v>
      </c>
      <c r="T2733">
        <v>45141</v>
      </c>
      <c r="U2733" s="1">
        <v>45530</v>
      </c>
      <c r="V2733" t="s">
        <v>64</v>
      </c>
      <c r="W2733">
        <v>199214</v>
      </c>
      <c r="X2733" t="s">
        <v>11365</v>
      </c>
      <c r="Y2733">
        <v>291</v>
      </c>
      <c r="Z2733">
        <v>1948</v>
      </c>
      <c r="AA2733">
        <v>1</v>
      </c>
      <c r="AB2733">
        <v>779.2</v>
      </c>
      <c r="AC2733">
        <f>Table1_1[[#This Row],[Price]]*Table1_1[[#This Row],[Quantity]]</f>
        <v>1948</v>
      </c>
    </row>
    <row r="2734" spans="1:29" x14ac:dyDescent="0.3">
      <c r="A2734" t="s">
        <v>28</v>
      </c>
      <c r="B2734" t="s">
        <v>29</v>
      </c>
      <c r="C2734" t="s">
        <v>193</v>
      </c>
      <c r="D2734" t="s">
        <v>317</v>
      </c>
      <c r="E2734" t="s">
        <v>46</v>
      </c>
      <c r="F2734" t="s">
        <v>175</v>
      </c>
      <c r="G2734">
        <v>49</v>
      </c>
      <c r="H2734">
        <v>438729</v>
      </c>
      <c r="I2734" t="s">
        <v>34</v>
      </c>
      <c r="J2734" s="3">
        <v>44046</v>
      </c>
      <c r="K2734">
        <v>1400</v>
      </c>
      <c r="L2734" t="s">
        <v>11366</v>
      </c>
      <c r="M2734" t="s">
        <v>434</v>
      </c>
      <c r="N2734" t="s">
        <v>11367</v>
      </c>
      <c r="O2734" t="s">
        <v>11368</v>
      </c>
      <c r="P2734" t="s">
        <v>87</v>
      </c>
      <c r="Q2734">
        <v>7</v>
      </c>
      <c r="R2734" t="s">
        <v>88</v>
      </c>
      <c r="S2734" t="s">
        <v>79</v>
      </c>
      <c r="T2734">
        <v>68881</v>
      </c>
      <c r="U2734" s="1">
        <v>45375</v>
      </c>
      <c r="V2734" t="s">
        <v>72</v>
      </c>
      <c r="W2734">
        <v>178141</v>
      </c>
      <c r="X2734" t="s">
        <v>11369</v>
      </c>
      <c r="Y2734">
        <v>878</v>
      </c>
      <c r="Z2734">
        <v>1688</v>
      </c>
      <c r="AA2734">
        <v>6</v>
      </c>
      <c r="AB2734">
        <v>4051.2000000000003</v>
      </c>
      <c r="AC2734">
        <f>Table1_1[[#This Row],[Price]]*Table1_1[[#This Row],[Quantity]]</f>
        <v>10128</v>
      </c>
    </row>
    <row r="2735" spans="1:29" x14ac:dyDescent="0.3">
      <c r="A2735" t="s">
        <v>28</v>
      </c>
      <c r="B2735" t="s">
        <v>29</v>
      </c>
      <c r="C2735" t="s">
        <v>148</v>
      </c>
      <c r="D2735" t="s">
        <v>317</v>
      </c>
      <c r="E2735" t="s">
        <v>46</v>
      </c>
      <c r="F2735" t="s">
        <v>99</v>
      </c>
      <c r="G2735">
        <v>15</v>
      </c>
      <c r="H2735">
        <v>415870</v>
      </c>
      <c r="I2735" t="s">
        <v>34</v>
      </c>
      <c r="J2735" s="3">
        <v>44966</v>
      </c>
      <c r="K2735">
        <v>1000</v>
      </c>
      <c r="L2735" t="s">
        <v>11370</v>
      </c>
      <c r="M2735" t="s">
        <v>319</v>
      </c>
      <c r="N2735" t="s">
        <v>11371</v>
      </c>
      <c r="O2735" t="s">
        <v>11372</v>
      </c>
      <c r="P2735" t="s">
        <v>39</v>
      </c>
      <c r="Q2735">
        <v>6</v>
      </c>
      <c r="R2735" t="s">
        <v>88</v>
      </c>
      <c r="S2735" t="s">
        <v>79</v>
      </c>
      <c r="T2735">
        <v>43159</v>
      </c>
      <c r="U2735" s="1">
        <v>45396</v>
      </c>
      <c r="V2735" t="s">
        <v>80</v>
      </c>
      <c r="W2735">
        <v>585232</v>
      </c>
      <c r="X2735" t="s">
        <v>11373</v>
      </c>
      <c r="Y2735">
        <v>929</v>
      </c>
      <c r="Z2735">
        <v>2736</v>
      </c>
      <c r="AA2735">
        <v>6</v>
      </c>
      <c r="AB2735">
        <v>6566.4000000000015</v>
      </c>
      <c r="AC2735">
        <f>Table1_1[[#This Row],[Price]]*Table1_1[[#This Row],[Quantity]]</f>
        <v>16416</v>
      </c>
    </row>
    <row r="2736" spans="1:29" x14ac:dyDescent="0.3">
      <c r="A2736" t="s">
        <v>28</v>
      </c>
      <c r="B2736" t="s">
        <v>29</v>
      </c>
      <c r="C2736" t="s">
        <v>30</v>
      </c>
      <c r="D2736" t="s">
        <v>170</v>
      </c>
      <c r="E2736" t="s">
        <v>32</v>
      </c>
      <c r="F2736" t="s">
        <v>113</v>
      </c>
      <c r="G2736">
        <v>98</v>
      </c>
      <c r="H2736">
        <v>436088</v>
      </c>
      <c r="I2736" t="s">
        <v>34</v>
      </c>
      <c r="J2736" s="3">
        <v>45176</v>
      </c>
      <c r="K2736">
        <v>1400</v>
      </c>
      <c r="L2736" t="s">
        <v>11374</v>
      </c>
      <c r="M2736" t="s">
        <v>1366</v>
      </c>
      <c r="N2736" t="s">
        <v>11375</v>
      </c>
      <c r="O2736" t="s">
        <v>11376</v>
      </c>
      <c r="P2736" t="s">
        <v>87</v>
      </c>
      <c r="Q2736">
        <v>11</v>
      </c>
      <c r="R2736" t="s">
        <v>88</v>
      </c>
      <c r="S2736" t="s">
        <v>79</v>
      </c>
      <c r="T2736">
        <v>56086</v>
      </c>
      <c r="U2736" s="1">
        <v>45622</v>
      </c>
      <c r="V2736" t="s">
        <v>42</v>
      </c>
      <c r="W2736">
        <v>261198</v>
      </c>
      <c r="X2736" t="s">
        <v>11377</v>
      </c>
      <c r="Y2736">
        <v>363</v>
      </c>
      <c r="Z2736">
        <v>2643</v>
      </c>
      <c r="AA2736">
        <v>5</v>
      </c>
      <c r="AB2736">
        <v>5286</v>
      </c>
      <c r="AC2736">
        <f>Table1_1[[#This Row],[Price]]*Table1_1[[#This Row],[Quantity]]</f>
        <v>13215</v>
      </c>
    </row>
    <row r="2737" spans="1:29" x14ac:dyDescent="0.3">
      <c r="A2737" t="s">
        <v>28</v>
      </c>
      <c r="B2737" t="s">
        <v>29</v>
      </c>
      <c r="C2737" t="s">
        <v>54</v>
      </c>
      <c r="D2737" t="s">
        <v>616</v>
      </c>
      <c r="E2737" t="s">
        <v>32</v>
      </c>
      <c r="F2737" t="s">
        <v>150</v>
      </c>
      <c r="G2737">
        <v>12</v>
      </c>
      <c r="H2737">
        <v>423931</v>
      </c>
      <c r="I2737" t="s">
        <v>34</v>
      </c>
      <c r="J2737" s="3">
        <v>45512</v>
      </c>
      <c r="K2737">
        <v>1100</v>
      </c>
      <c r="L2737" t="s">
        <v>11378</v>
      </c>
      <c r="M2737" t="s">
        <v>2538</v>
      </c>
      <c r="N2737" t="s">
        <v>11379</v>
      </c>
      <c r="O2737" t="s">
        <v>11380</v>
      </c>
      <c r="P2737" t="s">
        <v>51</v>
      </c>
      <c r="Q2737">
        <v>19</v>
      </c>
      <c r="R2737" t="s">
        <v>88</v>
      </c>
      <c r="S2737" t="s">
        <v>118</v>
      </c>
      <c r="T2737">
        <v>60505</v>
      </c>
      <c r="U2737" s="1">
        <v>45605</v>
      </c>
      <c r="V2737" t="s">
        <v>42</v>
      </c>
      <c r="W2737">
        <v>423889</v>
      </c>
      <c r="X2737" t="s">
        <v>11381</v>
      </c>
      <c r="Y2737">
        <v>724</v>
      </c>
      <c r="Z2737">
        <v>1703</v>
      </c>
      <c r="AA2737">
        <v>1</v>
      </c>
      <c r="AB2737">
        <v>681.2</v>
      </c>
      <c r="AC2737">
        <f>Table1_1[[#This Row],[Price]]*Table1_1[[#This Row],[Quantity]]</f>
        <v>1703</v>
      </c>
    </row>
    <row r="2738" spans="1:29" x14ac:dyDescent="0.3">
      <c r="A2738" t="s">
        <v>28</v>
      </c>
      <c r="B2738" t="s">
        <v>29</v>
      </c>
      <c r="C2738" t="s">
        <v>30</v>
      </c>
      <c r="D2738" t="s">
        <v>621</v>
      </c>
      <c r="E2738" t="s">
        <v>46</v>
      </c>
      <c r="F2738" t="s">
        <v>150</v>
      </c>
      <c r="G2738">
        <v>43</v>
      </c>
      <c r="H2738">
        <v>405862</v>
      </c>
      <c r="I2738" t="s">
        <v>34</v>
      </c>
      <c r="J2738" s="3">
        <v>45399</v>
      </c>
      <c r="K2738">
        <v>1000</v>
      </c>
      <c r="L2738" t="s">
        <v>11382</v>
      </c>
      <c r="M2738" t="s">
        <v>351</v>
      </c>
      <c r="N2738" t="s">
        <v>11383</v>
      </c>
      <c r="O2738" t="s">
        <v>11384</v>
      </c>
      <c r="P2738" t="s">
        <v>39</v>
      </c>
      <c r="Q2738">
        <v>5</v>
      </c>
      <c r="R2738" t="s">
        <v>40</v>
      </c>
      <c r="S2738" t="s">
        <v>118</v>
      </c>
      <c r="T2738">
        <v>62215</v>
      </c>
      <c r="U2738" s="1">
        <v>45349</v>
      </c>
      <c r="V2738" t="s">
        <v>119</v>
      </c>
      <c r="W2738">
        <v>826646</v>
      </c>
      <c r="X2738" t="s">
        <v>11385</v>
      </c>
      <c r="Y2738">
        <v>521</v>
      </c>
      <c r="Z2738">
        <v>2030</v>
      </c>
      <c r="AA2738">
        <v>3</v>
      </c>
      <c r="AB2738">
        <v>2436</v>
      </c>
      <c r="AC2738">
        <f>Table1_1[[#This Row],[Price]]*Table1_1[[#This Row],[Quantity]]</f>
        <v>6090</v>
      </c>
    </row>
    <row r="2739" spans="1:29" x14ac:dyDescent="0.3">
      <c r="A2739" t="s">
        <v>28</v>
      </c>
      <c r="B2739" t="s">
        <v>29</v>
      </c>
      <c r="C2739" t="s">
        <v>157</v>
      </c>
      <c r="D2739" t="s">
        <v>254</v>
      </c>
      <c r="E2739" t="s">
        <v>32</v>
      </c>
      <c r="F2739" t="s">
        <v>135</v>
      </c>
      <c r="G2739">
        <v>70</v>
      </c>
      <c r="H2739">
        <v>436716</v>
      </c>
      <c r="I2739" t="s">
        <v>58</v>
      </c>
      <c r="J2739" s="3">
        <v>45353</v>
      </c>
      <c r="K2739">
        <v>1200</v>
      </c>
      <c r="L2739" t="s">
        <v>11386</v>
      </c>
      <c r="M2739" t="s">
        <v>211</v>
      </c>
      <c r="N2739" t="s">
        <v>11387</v>
      </c>
      <c r="O2739" t="s">
        <v>11388</v>
      </c>
      <c r="P2739" t="s">
        <v>71</v>
      </c>
      <c r="Q2739">
        <v>9</v>
      </c>
      <c r="R2739" t="s">
        <v>88</v>
      </c>
      <c r="S2739" t="s">
        <v>118</v>
      </c>
      <c r="T2739">
        <v>79912</v>
      </c>
      <c r="U2739" s="1">
        <v>45417</v>
      </c>
      <c r="V2739" t="s">
        <v>140</v>
      </c>
      <c r="W2739">
        <v>443245</v>
      </c>
      <c r="X2739" t="s">
        <v>11389</v>
      </c>
      <c r="Y2739">
        <v>596</v>
      </c>
      <c r="Z2739">
        <v>2103</v>
      </c>
      <c r="AA2739">
        <v>4</v>
      </c>
      <c r="AB2739">
        <v>3364.8</v>
      </c>
      <c r="AC2739">
        <f>Table1_1[[#This Row],[Price]]*Table1_1[[#This Row],[Quantity]]</f>
        <v>8412</v>
      </c>
    </row>
    <row r="2740" spans="1:29" x14ac:dyDescent="0.3">
      <c r="A2740" t="s">
        <v>28</v>
      </c>
      <c r="B2740" t="s">
        <v>29</v>
      </c>
      <c r="C2740" t="s">
        <v>44</v>
      </c>
      <c r="D2740" t="s">
        <v>364</v>
      </c>
      <c r="E2740" t="s">
        <v>32</v>
      </c>
      <c r="F2740" t="s">
        <v>135</v>
      </c>
      <c r="G2740">
        <v>80</v>
      </c>
      <c r="H2740">
        <v>403258</v>
      </c>
      <c r="I2740" t="s">
        <v>58</v>
      </c>
      <c r="J2740" s="3">
        <v>45492</v>
      </c>
      <c r="K2740">
        <v>1000</v>
      </c>
      <c r="L2740" t="s">
        <v>11390</v>
      </c>
      <c r="M2740" t="s">
        <v>478</v>
      </c>
      <c r="N2740" t="s">
        <v>11391</v>
      </c>
      <c r="O2740" t="s">
        <v>11392</v>
      </c>
      <c r="P2740" t="s">
        <v>87</v>
      </c>
      <c r="Q2740">
        <v>17</v>
      </c>
      <c r="R2740" t="s">
        <v>40</v>
      </c>
      <c r="S2740" t="s">
        <v>63</v>
      </c>
      <c r="T2740">
        <v>68710</v>
      </c>
      <c r="U2740" s="1">
        <v>45449</v>
      </c>
      <c r="V2740" t="s">
        <v>52</v>
      </c>
      <c r="W2740">
        <v>325277</v>
      </c>
      <c r="X2740" t="s">
        <v>3765</v>
      </c>
      <c r="Y2740">
        <v>457</v>
      </c>
      <c r="Z2740">
        <v>2985</v>
      </c>
      <c r="AA2740">
        <v>6</v>
      </c>
      <c r="AB2740">
        <v>7164</v>
      </c>
      <c r="AC2740">
        <f>Table1_1[[#This Row],[Price]]*Table1_1[[#This Row],[Quantity]]</f>
        <v>17910</v>
      </c>
    </row>
    <row r="2741" spans="1:29" x14ac:dyDescent="0.3">
      <c r="A2741" t="s">
        <v>28</v>
      </c>
      <c r="B2741" t="s">
        <v>29</v>
      </c>
      <c r="C2741" t="s">
        <v>148</v>
      </c>
      <c r="D2741" t="s">
        <v>254</v>
      </c>
      <c r="E2741" t="s">
        <v>46</v>
      </c>
      <c r="F2741" t="s">
        <v>83</v>
      </c>
      <c r="G2741">
        <v>30</v>
      </c>
      <c r="H2741">
        <v>422754</v>
      </c>
      <c r="I2741" t="s">
        <v>34</v>
      </c>
      <c r="J2741" s="3">
        <v>45526</v>
      </c>
      <c r="K2741">
        <v>1100</v>
      </c>
      <c r="L2741" t="s">
        <v>11393</v>
      </c>
      <c r="M2741" t="s">
        <v>287</v>
      </c>
      <c r="N2741" t="s">
        <v>11394</v>
      </c>
      <c r="O2741" t="s">
        <v>11395</v>
      </c>
      <c r="P2741" t="s">
        <v>51</v>
      </c>
      <c r="Q2741">
        <v>16</v>
      </c>
      <c r="R2741" t="s">
        <v>88</v>
      </c>
      <c r="S2741" t="s">
        <v>79</v>
      </c>
      <c r="T2741">
        <v>63618</v>
      </c>
      <c r="U2741" s="1">
        <v>45301</v>
      </c>
      <c r="V2741" t="s">
        <v>111</v>
      </c>
      <c r="W2741">
        <v>857260</v>
      </c>
      <c r="X2741" t="s">
        <v>11396</v>
      </c>
      <c r="Y2741">
        <v>516</v>
      </c>
      <c r="Z2741">
        <v>1848</v>
      </c>
      <c r="AA2741">
        <v>8</v>
      </c>
      <c r="AB2741">
        <v>5913.6</v>
      </c>
      <c r="AC2741">
        <f>Table1_1[[#This Row],[Price]]*Table1_1[[#This Row],[Quantity]]</f>
        <v>14784</v>
      </c>
    </row>
    <row r="2742" spans="1:29" x14ac:dyDescent="0.3">
      <c r="A2742" t="s">
        <v>28</v>
      </c>
      <c r="B2742" t="s">
        <v>29</v>
      </c>
      <c r="C2742" t="s">
        <v>44</v>
      </c>
      <c r="D2742" t="s">
        <v>560</v>
      </c>
      <c r="E2742" t="s">
        <v>46</v>
      </c>
      <c r="F2742" t="s">
        <v>33</v>
      </c>
      <c r="G2742">
        <v>39</v>
      </c>
      <c r="H2742">
        <v>411763</v>
      </c>
      <c r="I2742" t="s">
        <v>58</v>
      </c>
      <c r="J2742" s="3">
        <v>43901</v>
      </c>
      <c r="K2742">
        <v>1000</v>
      </c>
      <c r="L2742" t="s">
        <v>11397</v>
      </c>
      <c r="M2742" t="s">
        <v>506</v>
      </c>
      <c r="N2742" t="s">
        <v>11398</v>
      </c>
      <c r="O2742" t="s">
        <v>11399</v>
      </c>
      <c r="P2742" t="s">
        <v>51</v>
      </c>
      <c r="Q2742">
        <v>13</v>
      </c>
      <c r="R2742" t="s">
        <v>88</v>
      </c>
      <c r="S2742" t="s">
        <v>79</v>
      </c>
      <c r="T2742">
        <v>11549</v>
      </c>
      <c r="U2742" s="1">
        <v>45401</v>
      </c>
      <c r="V2742" t="s">
        <v>80</v>
      </c>
      <c r="W2742">
        <v>999049</v>
      </c>
      <c r="X2742" t="s">
        <v>11400</v>
      </c>
      <c r="Y2742">
        <v>955</v>
      </c>
      <c r="Z2742">
        <v>795</v>
      </c>
      <c r="AA2742">
        <v>1</v>
      </c>
      <c r="AB2742">
        <v>318</v>
      </c>
      <c r="AC2742">
        <f>Table1_1[[#This Row],[Price]]*Table1_1[[#This Row],[Quantity]]</f>
        <v>795</v>
      </c>
    </row>
    <row r="2743" spans="1:29" x14ac:dyDescent="0.3">
      <c r="A2743" t="s">
        <v>28</v>
      </c>
      <c r="B2743" t="s">
        <v>29</v>
      </c>
      <c r="C2743" t="s">
        <v>193</v>
      </c>
      <c r="D2743" t="s">
        <v>621</v>
      </c>
      <c r="E2743" t="s">
        <v>56</v>
      </c>
      <c r="F2743" t="s">
        <v>135</v>
      </c>
      <c r="G2743">
        <v>78</v>
      </c>
      <c r="H2743">
        <v>427495</v>
      </c>
      <c r="I2743" t="s">
        <v>34</v>
      </c>
      <c r="J2743" s="3">
        <v>45534</v>
      </c>
      <c r="K2743">
        <v>1400</v>
      </c>
      <c r="L2743" t="s">
        <v>11401</v>
      </c>
      <c r="M2743" t="s">
        <v>568</v>
      </c>
      <c r="N2743" t="s">
        <v>11402</v>
      </c>
      <c r="O2743" t="s">
        <v>11403</v>
      </c>
      <c r="P2743" t="s">
        <v>87</v>
      </c>
      <c r="Q2743">
        <v>18</v>
      </c>
      <c r="R2743" t="s">
        <v>88</v>
      </c>
      <c r="S2743" t="s">
        <v>63</v>
      </c>
      <c r="T2743">
        <v>94948</v>
      </c>
      <c r="U2743" s="1">
        <v>45609</v>
      </c>
      <c r="V2743" t="s">
        <v>42</v>
      </c>
      <c r="W2743">
        <v>190196</v>
      </c>
      <c r="X2743" t="s">
        <v>11404</v>
      </c>
      <c r="Y2743">
        <v>518</v>
      </c>
      <c r="Z2743">
        <v>2780</v>
      </c>
      <c r="AA2743">
        <v>2</v>
      </c>
      <c r="AB2743">
        <v>2224</v>
      </c>
      <c r="AC2743">
        <f>Table1_1[[#This Row],[Price]]*Table1_1[[#This Row],[Quantity]]</f>
        <v>5560</v>
      </c>
    </row>
    <row r="2744" spans="1:29" x14ac:dyDescent="0.3">
      <c r="A2744" t="s">
        <v>28</v>
      </c>
      <c r="B2744" t="s">
        <v>29</v>
      </c>
      <c r="C2744" t="s">
        <v>157</v>
      </c>
      <c r="D2744" t="s">
        <v>364</v>
      </c>
      <c r="E2744" t="s">
        <v>32</v>
      </c>
      <c r="F2744" t="s">
        <v>113</v>
      </c>
      <c r="G2744">
        <v>76</v>
      </c>
      <c r="H2744">
        <v>421972</v>
      </c>
      <c r="I2744" t="s">
        <v>58</v>
      </c>
      <c r="J2744" s="3">
        <v>45058</v>
      </c>
      <c r="K2744">
        <v>800</v>
      </c>
      <c r="L2744" t="s">
        <v>11405</v>
      </c>
      <c r="M2744" t="s">
        <v>1305</v>
      </c>
      <c r="N2744" t="s">
        <v>11406</v>
      </c>
      <c r="O2744" t="s">
        <v>11407</v>
      </c>
      <c r="P2744" t="s">
        <v>87</v>
      </c>
      <c r="Q2744">
        <v>14</v>
      </c>
      <c r="R2744" t="s">
        <v>88</v>
      </c>
      <c r="S2744" t="s">
        <v>79</v>
      </c>
      <c r="T2744">
        <v>87285</v>
      </c>
      <c r="U2744" s="1">
        <v>45383</v>
      </c>
      <c r="V2744" t="s">
        <v>80</v>
      </c>
      <c r="W2744">
        <v>358804</v>
      </c>
      <c r="X2744" t="s">
        <v>11408</v>
      </c>
      <c r="Y2744">
        <v>216</v>
      </c>
      <c r="Z2744">
        <v>1389</v>
      </c>
      <c r="AA2744">
        <v>3</v>
      </c>
      <c r="AB2744">
        <v>1666.8000000000002</v>
      </c>
      <c r="AC2744">
        <f>Table1_1[[#This Row],[Price]]*Table1_1[[#This Row],[Quantity]]</f>
        <v>4167</v>
      </c>
    </row>
    <row r="2745" spans="1:29" x14ac:dyDescent="0.3">
      <c r="A2745" t="s">
        <v>28</v>
      </c>
      <c r="B2745" t="s">
        <v>29</v>
      </c>
      <c r="C2745" t="s">
        <v>91</v>
      </c>
      <c r="D2745" t="s">
        <v>364</v>
      </c>
      <c r="E2745" t="s">
        <v>46</v>
      </c>
      <c r="F2745" t="s">
        <v>135</v>
      </c>
      <c r="G2745">
        <v>27</v>
      </c>
      <c r="H2745">
        <v>421877</v>
      </c>
      <c r="I2745" t="s">
        <v>34</v>
      </c>
      <c r="J2745" s="3">
        <v>43948</v>
      </c>
      <c r="K2745">
        <v>1000</v>
      </c>
      <c r="L2745" t="s">
        <v>11410</v>
      </c>
      <c r="M2745" t="s">
        <v>482</v>
      </c>
      <c r="N2745" t="s">
        <v>11411</v>
      </c>
      <c r="O2745">
        <v>-3063</v>
      </c>
      <c r="P2745" t="s">
        <v>39</v>
      </c>
      <c r="Q2745">
        <v>20</v>
      </c>
      <c r="R2745" t="s">
        <v>88</v>
      </c>
      <c r="S2745" t="s">
        <v>41</v>
      </c>
      <c r="T2745">
        <v>10526</v>
      </c>
      <c r="U2745" s="1">
        <v>45465</v>
      </c>
      <c r="V2745" t="s">
        <v>52</v>
      </c>
      <c r="W2745">
        <v>726216</v>
      </c>
      <c r="X2745" t="s">
        <v>11412</v>
      </c>
      <c r="Y2745">
        <v>995</v>
      </c>
      <c r="Z2745">
        <v>1838</v>
      </c>
      <c r="AA2745">
        <v>5</v>
      </c>
      <c r="AB2745">
        <v>3676</v>
      </c>
      <c r="AC2745">
        <f>Table1_1[[#This Row],[Price]]*Table1_1[[#This Row],[Quantity]]</f>
        <v>9190</v>
      </c>
    </row>
    <row r="2746" spans="1:29" x14ac:dyDescent="0.3">
      <c r="A2746" t="s">
        <v>28</v>
      </c>
      <c r="B2746" t="s">
        <v>29</v>
      </c>
      <c r="C2746" t="s">
        <v>66</v>
      </c>
      <c r="D2746" t="s">
        <v>163</v>
      </c>
      <c r="E2746" t="s">
        <v>46</v>
      </c>
      <c r="F2746" t="s">
        <v>175</v>
      </c>
      <c r="G2746">
        <v>22</v>
      </c>
      <c r="H2746">
        <v>408198</v>
      </c>
      <c r="I2746" t="s">
        <v>34</v>
      </c>
      <c r="J2746" s="3">
        <v>45415</v>
      </c>
      <c r="K2746">
        <v>800</v>
      </c>
      <c r="L2746" t="s">
        <v>11413</v>
      </c>
      <c r="M2746" t="s">
        <v>568</v>
      </c>
      <c r="N2746" t="s">
        <v>11414</v>
      </c>
      <c r="O2746" t="s">
        <v>11415</v>
      </c>
      <c r="P2746" t="s">
        <v>71</v>
      </c>
      <c r="Q2746">
        <v>15</v>
      </c>
      <c r="R2746" t="s">
        <v>40</v>
      </c>
      <c r="S2746" t="s">
        <v>79</v>
      </c>
      <c r="T2746">
        <v>76799</v>
      </c>
      <c r="U2746" s="1">
        <v>45452</v>
      </c>
      <c r="V2746" t="s">
        <v>52</v>
      </c>
      <c r="W2746">
        <v>818847</v>
      </c>
      <c r="X2746" t="s">
        <v>11416</v>
      </c>
      <c r="Y2746">
        <v>572</v>
      </c>
      <c r="Z2746">
        <v>928</v>
      </c>
      <c r="AA2746">
        <v>4</v>
      </c>
      <c r="AB2746">
        <v>1484.8000000000002</v>
      </c>
      <c r="AC2746">
        <f>Table1_1[[#This Row],[Price]]*Table1_1[[#This Row],[Quantity]]</f>
        <v>3712</v>
      </c>
    </row>
    <row r="2747" spans="1:29" x14ac:dyDescent="0.3">
      <c r="A2747" t="s">
        <v>28</v>
      </c>
      <c r="B2747" t="s">
        <v>29</v>
      </c>
      <c r="C2747" t="s">
        <v>193</v>
      </c>
      <c r="D2747" t="s">
        <v>637</v>
      </c>
      <c r="E2747" t="s">
        <v>46</v>
      </c>
      <c r="F2747" t="s">
        <v>99</v>
      </c>
      <c r="G2747">
        <v>60</v>
      </c>
      <c r="H2747">
        <v>431749</v>
      </c>
      <c r="I2747" t="s">
        <v>58</v>
      </c>
      <c r="J2747" s="3">
        <v>45241</v>
      </c>
      <c r="K2747">
        <v>1400</v>
      </c>
      <c r="L2747" t="s">
        <v>11418</v>
      </c>
      <c r="M2747" t="s">
        <v>85</v>
      </c>
      <c r="N2747" t="s">
        <v>11419</v>
      </c>
      <c r="O2747" t="s">
        <v>11420</v>
      </c>
      <c r="P2747" t="s">
        <v>51</v>
      </c>
      <c r="Q2747">
        <v>19</v>
      </c>
      <c r="R2747" t="s">
        <v>40</v>
      </c>
      <c r="S2747" t="s">
        <v>41</v>
      </c>
      <c r="T2747">
        <v>96186</v>
      </c>
      <c r="U2747" s="1">
        <v>45341</v>
      </c>
      <c r="V2747" t="s">
        <v>119</v>
      </c>
      <c r="W2747">
        <v>836125</v>
      </c>
      <c r="X2747" t="s">
        <v>11421</v>
      </c>
      <c r="Y2747">
        <v>206</v>
      </c>
      <c r="Z2747">
        <v>1899</v>
      </c>
      <c r="AA2747">
        <v>3</v>
      </c>
      <c r="AB2747">
        <v>2278.8000000000002</v>
      </c>
      <c r="AC2747">
        <f>Table1_1[[#This Row],[Price]]*Table1_1[[#This Row],[Quantity]]</f>
        <v>5697</v>
      </c>
    </row>
    <row r="2748" spans="1:29" x14ac:dyDescent="0.3">
      <c r="A2748" t="s">
        <v>28</v>
      </c>
      <c r="B2748" t="s">
        <v>29</v>
      </c>
      <c r="C2748" t="s">
        <v>148</v>
      </c>
      <c r="D2748" t="s">
        <v>442</v>
      </c>
      <c r="E2748" t="s">
        <v>32</v>
      </c>
      <c r="F2748" t="s">
        <v>135</v>
      </c>
      <c r="G2748">
        <v>63</v>
      </c>
      <c r="H2748">
        <v>404535</v>
      </c>
      <c r="I2748" t="s">
        <v>34</v>
      </c>
      <c r="J2748" s="3">
        <v>44723</v>
      </c>
      <c r="K2748">
        <v>950</v>
      </c>
      <c r="L2748" t="s">
        <v>11422</v>
      </c>
      <c r="M2748" t="s">
        <v>334</v>
      </c>
      <c r="N2748" t="s">
        <v>11423</v>
      </c>
      <c r="O2748">
        <v>1291023115</v>
      </c>
      <c r="P2748" t="s">
        <v>51</v>
      </c>
      <c r="Q2748">
        <v>12</v>
      </c>
      <c r="R2748" t="s">
        <v>88</v>
      </c>
      <c r="S2748" t="s">
        <v>118</v>
      </c>
      <c r="T2748">
        <v>17566</v>
      </c>
      <c r="U2748" s="1">
        <v>45328</v>
      </c>
      <c r="V2748" t="s">
        <v>119</v>
      </c>
      <c r="W2748">
        <v>807719</v>
      </c>
      <c r="X2748" t="s">
        <v>11424</v>
      </c>
      <c r="Y2748">
        <v>864</v>
      </c>
      <c r="Z2748">
        <v>1024</v>
      </c>
      <c r="AA2748">
        <v>8</v>
      </c>
      <c r="AB2748">
        <v>3276.8</v>
      </c>
      <c r="AC2748">
        <f>Table1_1[[#This Row],[Price]]*Table1_1[[#This Row],[Quantity]]</f>
        <v>8192</v>
      </c>
    </row>
    <row r="2749" spans="1:29" x14ac:dyDescent="0.3">
      <c r="A2749" t="s">
        <v>28</v>
      </c>
      <c r="B2749" t="s">
        <v>29</v>
      </c>
      <c r="C2749" t="s">
        <v>148</v>
      </c>
      <c r="D2749" t="s">
        <v>566</v>
      </c>
      <c r="E2749" t="s">
        <v>46</v>
      </c>
      <c r="F2749" t="s">
        <v>33</v>
      </c>
      <c r="G2749">
        <v>7</v>
      </c>
      <c r="H2749">
        <v>433607</v>
      </c>
      <c r="I2749" t="s">
        <v>34</v>
      </c>
      <c r="J2749" s="3">
        <v>44397</v>
      </c>
      <c r="K2749">
        <v>1200</v>
      </c>
      <c r="L2749" t="s">
        <v>11425</v>
      </c>
      <c r="M2749" t="s">
        <v>287</v>
      </c>
      <c r="N2749" t="s">
        <v>11426</v>
      </c>
      <c r="O2749" t="s">
        <v>11427</v>
      </c>
      <c r="P2749" t="s">
        <v>39</v>
      </c>
      <c r="Q2749">
        <v>11</v>
      </c>
      <c r="R2749" t="s">
        <v>88</v>
      </c>
      <c r="S2749" t="s">
        <v>63</v>
      </c>
      <c r="T2749">
        <v>57491</v>
      </c>
      <c r="U2749" s="1">
        <v>45551</v>
      </c>
      <c r="V2749" t="s">
        <v>180</v>
      </c>
      <c r="W2749">
        <v>957357</v>
      </c>
      <c r="X2749" t="s">
        <v>11428</v>
      </c>
      <c r="Y2749">
        <v>696</v>
      </c>
      <c r="Z2749">
        <v>2146</v>
      </c>
      <c r="AA2749">
        <v>3</v>
      </c>
      <c r="AB2749">
        <v>2575.2000000000003</v>
      </c>
      <c r="AC2749">
        <f>Table1_1[[#This Row],[Price]]*Table1_1[[#This Row],[Quantity]]</f>
        <v>6438</v>
      </c>
    </row>
    <row r="2750" spans="1:29" x14ac:dyDescent="0.3">
      <c r="A2750" t="s">
        <v>28</v>
      </c>
      <c r="B2750" t="s">
        <v>29</v>
      </c>
      <c r="C2750" t="s">
        <v>66</v>
      </c>
      <c r="D2750" t="s">
        <v>421</v>
      </c>
      <c r="E2750" t="s">
        <v>56</v>
      </c>
      <c r="F2750" t="s">
        <v>150</v>
      </c>
      <c r="G2750">
        <v>64</v>
      </c>
      <c r="H2750">
        <v>427518</v>
      </c>
      <c r="I2750" t="s">
        <v>34</v>
      </c>
      <c r="J2750" s="3">
        <v>45168</v>
      </c>
      <c r="K2750">
        <v>1000</v>
      </c>
      <c r="L2750" t="s">
        <v>886</v>
      </c>
      <c r="M2750" t="s">
        <v>361</v>
      </c>
      <c r="N2750" t="s">
        <v>11430</v>
      </c>
      <c r="O2750" t="s">
        <v>11431</v>
      </c>
      <c r="P2750" t="s">
        <v>51</v>
      </c>
      <c r="Q2750">
        <v>10</v>
      </c>
      <c r="R2750" t="s">
        <v>88</v>
      </c>
      <c r="S2750" t="s">
        <v>63</v>
      </c>
      <c r="T2750">
        <v>69585</v>
      </c>
      <c r="U2750" s="1">
        <v>45458</v>
      </c>
      <c r="V2750" t="s">
        <v>52</v>
      </c>
      <c r="W2750">
        <v>667918</v>
      </c>
      <c r="X2750" t="s">
        <v>11432</v>
      </c>
      <c r="Y2750">
        <v>590</v>
      </c>
      <c r="Z2750">
        <v>669</v>
      </c>
      <c r="AA2750">
        <v>5</v>
      </c>
      <c r="AB2750">
        <v>1338</v>
      </c>
      <c r="AC2750">
        <f>Table1_1[[#This Row],[Price]]*Table1_1[[#This Row],[Quantity]]</f>
        <v>3345</v>
      </c>
    </row>
    <row r="2751" spans="1:29" x14ac:dyDescent="0.3">
      <c r="A2751" t="s">
        <v>28</v>
      </c>
      <c r="B2751" t="s">
        <v>29</v>
      </c>
      <c r="C2751" t="s">
        <v>157</v>
      </c>
      <c r="D2751" t="s">
        <v>560</v>
      </c>
      <c r="E2751" t="s">
        <v>46</v>
      </c>
      <c r="F2751" t="s">
        <v>99</v>
      </c>
      <c r="G2751">
        <v>78</v>
      </c>
      <c r="H2751">
        <v>428580</v>
      </c>
      <c r="I2751" t="s">
        <v>34</v>
      </c>
      <c r="J2751" s="3">
        <v>44071</v>
      </c>
      <c r="K2751">
        <v>800</v>
      </c>
      <c r="L2751" t="s">
        <v>11433</v>
      </c>
      <c r="M2751" t="s">
        <v>1488</v>
      </c>
      <c r="N2751" t="s">
        <v>11434</v>
      </c>
      <c r="O2751" t="s">
        <v>11435</v>
      </c>
      <c r="P2751" t="s">
        <v>39</v>
      </c>
      <c r="Q2751">
        <v>17</v>
      </c>
      <c r="R2751" t="s">
        <v>40</v>
      </c>
      <c r="S2751" t="s">
        <v>63</v>
      </c>
      <c r="T2751">
        <v>85729</v>
      </c>
      <c r="U2751" s="1">
        <v>45454</v>
      </c>
      <c r="V2751" t="s">
        <v>52</v>
      </c>
      <c r="W2751">
        <v>755117</v>
      </c>
      <c r="X2751" t="s">
        <v>11436</v>
      </c>
      <c r="Y2751">
        <v>786</v>
      </c>
      <c r="Z2751">
        <v>1775</v>
      </c>
      <c r="AA2751">
        <v>7</v>
      </c>
      <c r="AB2751">
        <v>4970</v>
      </c>
      <c r="AC2751">
        <f>Table1_1[[#This Row],[Price]]*Table1_1[[#This Row],[Quantity]]</f>
        <v>12425</v>
      </c>
    </row>
    <row r="2752" spans="1:29" x14ac:dyDescent="0.3">
      <c r="A2752" t="s">
        <v>28</v>
      </c>
      <c r="B2752" t="s">
        <v>29</v>
      </c>
      <c r="C2752" t="s">
        <v>30</v>
      </c>
      <c r="D2752" t="s">
        <v>45</v>
      </c>
      <c r="E2752" t="s">
        <v>56</v>
      </c>
      <c r="F2752" t="s">
        <v>175</v>
      </c>
      <c r="G2752">
        <v>50</v>
      </c>
      <c r="H2752">
        <v>420238</v>
      </c>
      <c r="I2752" t="s">
        <v>58</v>
      </c>
      <c r="J2752" s="3">
        <v>44030</v>
      </c>
      <c r="K2752">
        <v>1100</v>
      </c>
      <c r="L2752" t="s">
        <v>11437</v>
      </c>
      <c r="M2752" t="s">
        <v>232</v>
      </c>
      <c r="N2752" t="s">
        <v>11438</v>
      </c>
      <c r="O2752" t="s">
        <v>11439</v>
      </c>
      <c r="P2752" t="s">
        <v>39</v>
      </c>
      <c r="Q2752">
        <v>18</v>
      </c>
      <c r="R2752" t="s">
        <v>40</v>
      </c>
      <c r="S2752" t="s">
        <v>41</v>
      </c>
      <c r="T2752">
        <v>40500</v>
      </c>
      <c r="U2752" s="1">
        <v>45468</v>
      </c>
      <c r="V2752" t="s">
        <v>52</v>
      </c>
      <c r="W2752">
        <v>585792</v>
      </c>
      <c r="X2752" t="s">
        <v>11440</v>
      </c>
      <c r="Y2752">
        <v>800</v>
      </c>
      <c r="Z2752">
        <v>2818</v>
      </c>
      <c r="AA2752">
        <v>2</v>
      </c>
      <c r="AB2752">
        <v>2254.4</v>
      </c>
      <c r="AC2752">
        <f>Table1_1[[#This Row],[Price]]*Table1_1[[#This Row],[Quantity]]</f>
        <v>5636</v>
      </c>
    </row>
    <row r="2753" spans="1:29" x14ac:dyDescent="0.3">
      <c r="A2753" t="s">
        <v>28</v>
      </c>
      <c r="B2753" t="s">
        <v>29</v>
      </c>
      <c r="C2753" t="s">
        <v>157</v>
      </c>
      <c r="D2753" t="s">
        <v>611</v>
      </c>
      <c r="E2753" t="s">
        <v>46</v>
      </c>
      <c r="F2753" t="s">
        <v>113</v>
      </c>
      <c r="G2753">
        <v>13</v>
      </c>
      <c r="H2753">
        <v>406124</v>
      </c>
      <c r="I2753" t="s">
        <v>34</v>
      </c>
      <c r="J2753" s="3">
        <v>45422</v>
      </c>
      <c r="K2753">
        <v>1100</v>
      </c>
      <c r="L2753" t="s">
        <v>11441</v>
      </c>
      <c r="M2753" t="s">
        <v>205</v>
      </c>
      <c r="N2753" t="s">
        <v>11442</v>
      </c>
      <c r="O2753" t="s">
        <v>11443</v>
      </c>
      <c r="P2753" t="s">
        <v>87</v>
      </c>
      <c r="Q2753">
        <v>10</v>
      </c>
      <c r="R2753" t="s">
        <v>40</v>
      </c>
      <c r="S2753" t="s">
        <v>79</v>
      </c>
      <c r="T2753">
        <v>97167</v>
      </c>
      <c r="U2753" s="1">
        <v>45543</v>
      </c>
      <c r="V2753" t="s">
        <v>180</v>
      </c>
      <c r="W2753">
        <v>235047</v>
      </c>
      <c r="X2753" t="s">
        <v>11444</v>
      </c>
      <c r="Y2753">
        <v>545</v>
      </c>
      <c r="Z2753">
        <v>1295</v>
      </c>
      <c r="AA2753">
        <v>3</v>
      </c>
      <c r="AB2753">
        <v>1554</v>
      </c>
      <c r="AC2753">
        <f>Table1_1[[#This Row],[Price]]*Table1_1[[#This Row],[Quantity]]</f>
        <v>3885</v>
      </c>
    </row>
    <row r="2754" spans="1:29" x14ac:dyDescent="0.3">
      <c r="A2754" t="s">
        <v>28</v>
      </c>
      <c r="B2754" t="s">
        <v>29</v>
      </c>
      <c r="C2754" t="s">
        <v>44</v>
      </c>
      <c r="D2754" t="s">
        <v>45</v>
      </c>
      <c r="E2754" t="s">
        <v>56</v>
      </c>
      <c r="F2754" t="s">
        <v>99</v>
      </c>
      <c r="G2754">
        <v>32</v>
      </c>
      <c r="H2754">
        <v>425394</v>
      </c>
      <c r="I2754" t="s">
        <v>34</v>
      </c>
      <c r="J2754" s="3">
        <v>43993</v>
      </c>
      <c r="K2754">
        <v>1400</v>
      </c>
      <c r="L2754" t="s">
        <v>11445</v>
      </c>
      <c r="M2754" t="s">
        <v>736</v>
      </c>
      <c r="N2754" t="s">
        <v>11446</v>
      </c>
      <c r="O2754" t="s">
        <v>11447</v>
      </c>
      <c r="P2754" t="s">
        <v>87</v>
      </c>
      <c r="Q2754">
        <v>17</v>
      </c>
      <c r="R2754" t="s">
        <v>40</v>
      </c>
      <c r="S2754" t="s">
        <v>79</v>
      </c>
      <c r="T2754">
        <v>49301</v>
      </c>
      <c r="U2754" s="1">
        <v>45310</v>
      </c>
      <c r="V2754" t="s">
        <v>111</v>
      </c>
      <c r="W2754">
        <v>937600</v>
      </c>
      <c r="X2754" t="s">
        <v>11448</v>
      </c>
      <c r="Y2754">
        <v>498</v>
      </c>
      <c r="Z2754">
        <v>1819</v>
      </c>
      <c r="AA2754">
        <v>2</v>
      </c>
      <c r="AB2754">
        <v>1455.2</v>
      </c>
      <c r="AC2754">
        <f>Table1_1[[#This Row],[Price]]*Table1_1[[#This Row],[Quantity]]</f>
        <v>3638</v>
      </c>
    </row>
    <row r="2755" spans="1:29" x14ac:dyDescent="0.3">
      <c r="A2755" t="s">
        <v>28</v>
      </c>
      <c r="B2755" t="s">
        <v>29</v>
      </c>
      <c r="C2755" t="s">
        <v>91</v>
      </c>
      <c r="D2755" t="s">
        <v>411</v>
      </c>
      <c r="E2755" t="s">
        <v>32</v>
      </c>
      <c r="F2755" t="s">
        <v>113</v>
      </c>
      <c r="G2755">
        <v>49</v>
      </c>
      <c r="H2755">
        <v>406508</v>
      </c>
      <c r="I2755" t="s">
        <v>34</v>
      </c>
      <c r="J2755" s="3">
        <v>45152</v>
      </c>
      <c r="K2755">
        <v>1400</v>
      </c>
      <c r="L2755" t="s">
        <v>11449</v>
      </c>
      <c r="M2755" t="s">
        <v>195</v>
      </c>
      <c r="N2755" t="s">
        <v>11450</v>
      </c>
      <c r="O2755" t="s">
        <v>11451</v>
      </c>
      <c r="P2755" t="s">
        <v>51</v>
      </c>
      <c r="Q2755">
        <v>17</v>
      </c>
      <c r="R2755" t="s">
        <v>88</v>
      </c>
      <c r="S2755" t="s">
        <v>41</v>
      </c>
      <c r="T2755">
        <v>93670</v>
      </c>
      <c r="U2755" s="1">
        <v>45382</v>
      </c>
      <c r="V2755" t="s">
        <v>72</v>
      </c>
      <c r="W2755">
        <v>473979</v>
      </c>
      <c r="X2755" t="s">
        <v>11452</v>
      </c>
      <c r="Y2755">
        <v>880</v>
      </c>
      <c r="Z2755">
        <v>2836</v>
      </c>
      <c r="AA2755">
        <v>6</v>
      </c>
      <c r="AB2755">
        <v>6806.4000000000015</v>
      </c>
      <c r="AC2755">
        <f>Table1_1[[#This Row],[Price]]*Table1_1[[#This Row],[Quantity]]</f>
        <v>17016</v>
      </c>
    </row>
    <row r="2756" spans="1:29" x14ac:dyDescent="0.3">
      <c r="A2756" t="s">
        <v>28</v>
      </c>
      <c r="B2756" t="s">
        <v>29</v>
      </c>
      <c r="C2756" t="s">
        <v>193</v>
      </c>
      <c r="D2756" t="s">
        <v>227</v>
      </c>
      <c r="E2756" t="s">
        <v>56</v>
      </c>
      <c r="F2756" t="s">
        <v>83</v>
      </c>
      <c r="G2756">
        <v>53</v>
      </c>
      <c r="H2756">
        <v>411151</v>
      </c>
      <c r="I2756" t="s">
        <v>58</v>
      </c>
      <c r="J2756" s="3">
        <v>44251</v>
      </c>
      <c r="K2756">
        <v>1400</v>
      </c>
      <c r="L2756" t="s">
        <v>11454</v>
      </c>
      <c r="M2756" t="s">
        <v>736</v>
      </c>
      <c r="N2756" t="s">
        <v>11455</v>
      </c>
      <c r="O2756" t="s">
        <v>11456</v>
      </c>
      <c r="P2756" t="s">
        <v>51</v>
      </c>
      <c r="Q2756">
        <v>8</v>
      </c>
      <c r="R2756" t="s">
        <v>40</v>
      </c>
      <c r="S2756" t="s">
        <v>79</v>
      </c>
      <c r="T2756">
        <v>85763</v>
      </c>
      <c r="U2756" s="1">
        <v>45592</v>
      </c>
      <c r="V2756" t="s">
        <v>155</v>
      </c>
      <c r="W2756">
        <v>736548</v>
      </c>
      <c r="X2756" t="s">
        <v>11457</v>
      </c>
      <c r="Y2756">
        <v>498</v>
      </c>
      <c r="Z2756">
        <v>1964</v>
      </c>
      <c r="AA2756">
        <v>3</v>
      </c>
      <c r="AB2756">
        <v>2356.8000000000002</v>
      </c>
      <c r="AC2756">
        <f>Table1_1[[#This Row],[Price]]*Table1_1[[#This Row],[Quantity]]</f>
        <v>5892</v>
      </c>
    </row>
    <row r="2757" spans="1:29" x14ac:dyDescent="0.3">
      <c r="A2757" t="s">
        <v>28</v>
      </c>
      <c r="B2757" t="s">
        <v>29</v>
      </c>
      <c r="C2757" t="s">
        <v>91</v>
      </c>
      <c r="D2757" t="s">
        <v>170</v>
      </c>
      <c r="E2757" t="s">
        <v>56</v>
      </c>
      <c r="F2757" t="s">
        <v>150</v>
      </c>
      <c r="G2757">
        <v>23</v>
      </c>
      <c r="H2757">
        <v>415475</v>
      </c>
      <c r="I2757" t="s">
        <v>58</v>
      </c>
      <c r="J2757" s="3">
        <v>45359</v>
      </c>
      <c r="K2757">
        <v>1000</v>
      </c>
      <c r="L2757" t="s">
        <v>11458</v>
      </c>
      <c r="M2757" t="s">
        <v>654</v>
      </c>
      <c r="N2757" t="s">
        <v>11459</v>
      </c>
      <c r="O2757" t="s">
        <v>11460</v>
      </c>
      <c r="P2757" t="s">
        <v>87</v>
      </c>
      <c r="Q2757">
        <v>16</v>
      </c>
      <c r="R2757" t="s">
        <v>40</v>
      </c>
      <c r="S2757" t="s">
        <v>118</v>
      </c>
      <c r="T2757">
        <v>40914</v>
      </c>
      <c r="U2757" s="1">
        <v>45490</v>
      </c>
      <c r="V2757" t="s">
        <v>126</v>
      </c>
      <c r="W2757">
        <v>772299</v>
      </c>
      <c r="X2757" t="s">
        <v>11461</v>
      </c>
      <c r="Y2757">
        <v>450</v>
      </c>
      <c r="Z2757">
        <v>590</v>
      </c>
      <c r="AA2757">
        <v>4</v>
      </c>
      <c r="AB2757">
        <v>944</v>
      </c>
      <c r="AC2757">
        <f>Table1_1[[#This Row],[Price]]*Table1_1[[#This Row],[Quantity]]</f>
        <v>2360</v>
      </c>
    </row>
    <row r="2758" spans="1:29" x14ac:dyDescent="0.3">
      <c r="A2758" t="s">
        <v>28</v>
      </c>
      <c r="B2758" t="s">
        <v>29</v>
      </c>
      <c r="C2758" t="s">
        <v>157</v>
      </c>
      <c r="D2758" t="s">
        <v>55</v>
      </c>
      <c r="E2758" t="s">
        <v>56</v>
      </c>
      <c r="F2758" t="s">
        <v>47</v>
      </c>
      <c r="G2758">
        <v>41</v>
      </c>
      <c r="H2758">
        <v>411560</v>
      </c>
      <c r="I2758" t="s">
        <v>58</v>
      </c>
      <c r="J2758" s="3">
        <v>44966</v>
      </c>
      <c r="K2758">
        <v>800</v>
      </c>
      <c r="L2758" t="s">
        <v>11462</v>
      </c>
      <c r="M2758" t="s">
        <v>137</v>
      </c>
      <c r="N2758" t="s">
        <v>11463</v>
      </c>
      <c r="O2758">
        <v>-2856</v>
      </c>
      <c r="P2758" t="s">
        <v>39</v>
      </c>
      <c r="Q2758">
        <v>19</v>
      </c>
      <c r="R2758" t="s">
        <v>40</v>
      </c>
      <c r="S2758" t="s">
        <v>79</v>
      </c>
      <c r="T2758">
        <v>84110</v>
      </c>
      <c r="U2758" s="1">
        <v>45618</v>
      </c>
      <c r="V2758" t="s">
        <v>42</v>
      </c>
      <c r="W2758">
        <v>386665</v>
      </c>
      <c r="X2758" t="s">
        <v>11464</v>
      </c>
      <c r="Y2758">
        <v>294</v>
      </c>
      <c r="Z2758">
        <v>1117</v>
      </c>
      <c r="AA2758">
        <v>5</v>
      </c>
      <c r="AB2758">
        <v>2234</v>
      </c>
      <c r="AC2758">
        <f>Table1_1[[#This Row],[Price]]*Table1_1[[#This Row],[Quantity]]</f>
        <v>5585</v>
      </c>
    </row>
    <row r="2759" spans="1:29" x14ac:dyDescent="0.3">
      <c r="A2759" t="s">
        <v>28</v>
      </c>
      <c r="B2759" t="s">
        <v>29</v>
      </c>
      <c r="C2759" t="s">
        <v>193</v>
      </c>
      <c r="D2759" t="s">
        <v>524</v>
      </c>
      <c r="E2759" t="s">
        <v>32</v>
      </c>
      <c r="F2759" t="s">
        <v>175</v>
      </c>
      <c r="G2759">
        <v>96</v>
      </c>
      <c r="H2759">
        <v>417540</v>
      </c>
      <c r="I2759" t="s">
        <v>58</v>
      </c>
      <c r="J2759" s="3">
        <v>44243</v>
      </c>
      <c r="K2759">
        <v>1100</v>
      </c>
      <c r="L2759" t="s">
        <v>1205</v>
      </c>
      <c r="M2759" t="s">
        <v>1118</v>
      </c>
      <c r="N2759" t="s">
        <v>11465</v>
      </c>
      <c r="O2759" t="s">
        <v>11466</v>
      </c>
      <c r="P2759" t="s">
        <v>71</v>
      </c>
      <c r="Q2759">
        <v>9</v>
      </c>
      <c r="R2759" t="s">
        <v>88</v>
      </c>
      <c r="S2759" t="s">
        <v>118</v>
      </c>
      <c r="T2759">
        <v>16108</v>
      </c>
      <c r="U2759" s="1">
        <v>45481</v>
      </c>
      <c r="V2759" t="s">
        <v>126</v>
      </c>
      <c r="W2759">
        <v>850402</v>
      </c>
      <c r="X2759" t="s">
        <v>3738</v>
      </c>
      <c r="Y2759">
        <v>898</v>
      </c>
      <c r="Z2759">
        <v>2467</v>
      </c>
      <c r="AA2759">
        <v>7</v>
      </c>
      <c r="AB2759">
        <v>6907.6</v>
      </c>
      <c r="AC2759">
        <f>Table1_1[[#This Row],[Price]]*Table1_1[[#This Row],[Quantity]]</f>
        <v>17269</v>
      </c>
    </row>
    <row r="2760" spans="1:29" x14ac:dyDescent="0.3">
      <c r="A2760" t="s">
        <v>28</v>
      </c>
      <c r="B2760" t="s">
        <v>29</v>
      </c>
      <c r="C2760" t="s">
        <v>44</v>
      </c>
      <c r="D2760" t="s">
        <v>248</v>
      </c>
      <c r="E2760" t="s">
        <v>56</v>
      </c>
      <c r="F2760" t="s">
        <v>57</v>
      </c>
      <c r="G2760">
        <v>91</v>
      </c>
      <c r="H2760">
        <v>425050</v>
      </c>
      <c r="I2760" t="s">
        <v>58</v>
      </c>
      <c r="J2760" s="3">
        <v>44231</v>
      </c>
      <c r="K2760">
        <v>1100</v>
      </c>
      <c r="L2760" t="s">
        <v>11467</v>
      </c>
      <c r="M2760" t="s">
        <v>542</v>
      </c>
      <c r="N2760" t="s">
        <v>11468</v>
      </c>
      <c r="O2760" t="s">
        <v>11469</v>
      </c>
      <c r="P2760" t="s">
        <v>87</v>
      </c>
      <c r="Q2760">
        <v>4</v>
      </c>
      <c r="R2760" t="s">
        <v>88</v>
      </c>
      <c r="S2760" t="s">
        <v>63</v>
      </c>
      <c r="T2760">
        <v>58013</v>
      </c>
      <c r="U2760" s="1">
        <v>45387</v>
      </c>
      <c r="V2760" t="s">
        <v>80</v>
      </c>
      <c r="W2760">
        <v>870428</v>
      </c>
      <c r="X2760" t="s">
        <v>11470</v>
      </c>
      <c r="Y2760">
        <v>675</v>
      </c>
      <c r="Z2760">
        <v>1308</v>
      </c>
      <c r="AA2760">
        <v>6</v>
      </c>
      <c r="AB2760">
        <v>3139.2000000000003</v>
      </c>
      <c r="AC2760">
        <f>Table1_1[[#This Row],[Price]]*Table1_1[[#This Row],[Quantity]]</f>
        <v>7848</v>
      </c>
    </row>
    <row r="2761" spans="1:29" x14ac:dyDescent="0.3">
      <c r="A2761" t="s">
        <v>28</v>
      </c>
      <c r="B2761" t="s">
        <v>29</v>
      </c>
      <c r="C2761" t="s">
        <v>157</v>
      </c>
      <c r="D2761" t="s">
        <v>364</v>
      </c>
      <c r="E2761" t="s">
        <v>32</v>
      </c>
      <c r="F2761" t="s">
        <v>135</v>
      </c>
      <c r="G2761">
        <v>1</v>
      </c>
      <c r="H2761">
        <v>404649</v>
      </c>
      <c r="I2761" t="s">
        <v>58</v>
      </c>
      <c r="J2761" s="3">
        <v>44054</v>
      </c>
      <c r="K2761">
        <v>1200</v>
      </c>
      <c r="L2761" t="s">
        <v>11472</v>
      </c>
      <c r="M2761" t="s">
        <v>351</v>
      </c>
      <c r="N2761" t="s">
        <v>11473</v>
      </c>
      <c r="O2761" t="s">
        <v>11474</v>
      </c>
      <c r="P2761" t="s">
        <v>87</v>
      </c>
      <c r="Q2761">
        <v>7</v>
      </c>
      <c r="R2761" t="s">
        <v>40</v>
      </c>
      <c r="S2761" t="s">
        <v>63</v>
      </c>
      <c r="T2761">
        <v>37307</v>
      </c>
      <c r="U2761" s="1">
        <v>45399</v>
      </c>
      <c r="V2761" t="s">
        <v>80</v>
      </c>
      <c r="W2761">
        <v>474253</v>
      </c>
      <c r="X2761" t="s">
        <v>11475</v>
      </c>
      <c r="Y2761">
        <v>669</v>
      </c>
      <c r="Z2761">
        <v>1233</v>
      </c>
      <c r="AA2761">
        <v>7</v>
      </c>
      <c r="AB2761">
        <v>3452.4</v>
      </c>
      <c r="AC2761">
        <f>Table1_1[[#This Row],[Price]]*Table1_1[[#This Row],[Quantity]]</f>
        <v>8631</v>
      </c>
    </row>
    <row r="2762" spans="1:29" x14ac:dyDescent="0.3">
      <c r="A2762" t="s">
        <v>28</v>
      </c>
      <c r="B2762" t="s">
        <v>29</v>
      </c>
      <c r="C2762" t="s">
        <v>54</v>
      </c>
      <c r="D2762" t="s">
        <v>149</v>
      </c>
      <c r="E2762" t="s">
        <v>56</v>
      </c>
      <c r="F2762" t="s">
        <v>106</v>
      </c>
      <c r="G2762">
        <v>78</v>
      </c>
      <c r="H2762">
        <v>425726</v>
      </c>
      <c r="I2762" t="s">
        <v>34</v>
      </c>
      <c r="J2762" s="3">
        <v>45167</v>
      </c>
      <c r="K2762">
        <v>800</v>
      </c>
      <c r="L2762" t="s">
        <v>11476</v>
      </c>
      <c r="M2762" t="s">
        <v>1244</v>
      </c>
      <c r="N2762" t="s">
        <v>11477</v>
      </c>
      <c r="O2762" t="s">
        <v>11478</v>
      </c>
      <c r="P2762" t="s">
        <v>39</v>
      </c>
      <c r="Q2762">
        <v>19</v>
      </c>
      <c r="R2762" t="s">
        <v>88</v>
      </c>
      <c r="S2762" t="s">
        <v>79</v>
      </c>
      <c r="T2762">
        <v>85830</v>
      </c>
      <c r="U2762" s="1">
        <v>45580</v>
      </c>
      <c r="V2762" t="s">
        <v>155</v>
      </c>
      <c r="W2762">
        <v>900315</v>
      </c>
      <c r="X2762" t="s">
        <v>11479</v>
      </c>
      <c r="Y2762">
        <v>618</v>
      </c>
      <c r="Z2762">
        <v>844</v>
      </c>
      <c r="AA2762">
        <v>1</v>
      </c>
      <c r="AB2762">
        <v>337.6</v>
      </c>
      <c r="AC2762">
        <f>Table1_1[[#This Row],[Price]]*Table1_1[[#This Row],[Quantity]]</f>
        <v>844</v>
      </c>
    </row>
    <row r="2763" spans="1:29" x14ac:dyDescent="0.3">
      <c r="A2763" t="s">
        <v>28</v>
      </c>
      <c r="B2763" t="s">
        <v>29</v>
      </c>
      <c r="C2763" t="s">
        <v>91</v>
      </c>
      <c r="D2763" t="s">
        <v>637</v>
      </c>
      <c r="E2763" t="s">
        <v>32</v>
      </c>
      <c r="F2763" t="s">
        <v>355</v>
      </c>
      <c r="G2763">
        <v>39</v>
      </c>
      <c r="H2763">
        <v>436928</v>
      </c>
      <c r="I2763" t="s">
        <v>34</v>
      </c>
      <c r="J2763" s="3">
        <v>44229</v>
      </c>
      <c r="K2763">
        <v>1400</v>
      </c>
      <c r="L2763" t="s">
        <v>11480</v>
      </c>
      <c r="M2763" t="s">
        <v>232</v>
      </c>
      <c r="N2763" t="s">
        <v>11481</v>
      </c>
      <c r="O2763" t="s">
        <v>11482</v>
      </c>
      <c r="P2763" t="s">
        <v>71</v>
      </c>
      <c r="Q2763">
        <v>18</v>
      </c>
      <c r="R2763" t="s">
        <v>88</v>
      </c>
      <c r="S2763" t="s">
        <v>118</v>
      </c>
      <c r="T2763">
        <v>32044</v>
      </c>
      <c r="U2763" s="1">
        <v>45492</v>
      </c>
      <c r="V2763" t="s">
        <v>126</v>
      </c>
      <c r="W2763">
        <v>113700</v>
      </c>
      <c r="X2763" t="s">
        <v>11483</v>
      </c>
      <c r="Y2763">
        <v>306</v>
      </c>
      <c r="Z2763">
        <v>2433</v>
      </c>
      <c r="AA2763">
        <v>3</v>
      </c>
      <c r="AB2763">
        <v>2919.6000000000004</v>
      </c>
      <c r="AC2763">
        <f>Table1_1[[#This Row],[Price]]*Table1_1[[#This Row],[Quantity]]</f>
        <v>7299</v>
      </c>
    </row>
    <row r="2764" spans="1:29" x14ac:dyDescent="0.3">
      <c r="A2764" t="s">
        <v>28</v>
      </c>
      <c r="B2764" t="s">
        <v>29</v>
      </c>
      <c r="C2764" t="s">
        <v>157</v>
      </c>
      <c r="D2764" t="s">
        <v>31</v>
      </c>
      <c r="E2764" t="s">
        <v>32</v>
      </c>
      <c r="F2764" t="s">
        <v>106</v>
      </c>
      <c r="G2764">
        <v>11</v>
      </c>
      <c r="H2764">
        <v>438966</v>
      </c>
      <c r="I2764" t="s">
        <v>34</v>
      </c>
      <c r="J2764" s="3">
        <v>45049</v>
      </c>
      <c r="K2764">
        <v>1100</v>
      </c>
      <c r="L2764" t="s">
        <v>11485</v>
      </c>
      <c r="M2764" t="s">
        <v>423</v>
      </c>
      <c r="N2764" t="s">
        <v>11486</v>
      </c>
      <c r="O2764" t="s">
        <v>11487</v>
      </c>
      <c r="P2764" t="s">
        <v>71</v>
      </c>
      <c r="Q2764">
        <v>6</v>
      </c>
      <c r="R2764" t="s">
        <v>40</v>
      </c>
      <c r="S2764" t="s">
        <v>79</v>
      </c>
      <c r="T2764">
        <v>46641</v>
      </c>
      <c r="U2764" s="1">
        <v>45620</v>
      </c>
      <c r="V2764" t="s">
        <v>42</v>
      </c>
      <c r="W2764">
        <v>905148</v>
      </c>
      <c r="X2764" t="s">
        <v>11488</v>
      </c>
      <c r="Y2764">
        <v>378</v>
      </c>
      <c r="Z2764">
        <v>793</v>
      </c>
      <c r="AA2764">
        <v>6</v>
      </c>
      <c r="AB2764">
        <v>1903.2</v>
      </c>
      <c r="AC2764">
        <f>Table1_1[[#This Row],[Price]]*Table1_1[[#This Row],[Quantity]]</f>
        <v>4758</v>
      </c>
    </row>
    <row r="2765" spans="1:29" x14ac:dyDescent="0.3">
      <c r="A2765" t="s">
        <v>28</v>
      </c>
      <c r="B2765" t="s">
        <v>29</v>
      </c>
      <c r="C2765" t="s">
        <v>148</v>
      </c>
      <c r="D2765" t="s">
        <v>524</v>
      </c>
      <c r="E2765" t="s">
        <v>56</v>
      </c>
      <c r="F2765" t="s">
        <v>99</v>
      </c>
      <c r="G2765">
        <v>34</v>
      </c>
      <c r="H2765">
        <v>426399</v>
      </c>
      <c r="I2765" t="s">
        <v>34</v>
      </c>
      <c r="J2765" s="3">
        <v>45482</v>
      </c>
      <c r="K2765">
        <v>800</v>
      </c>
      <c r="L2765" t="s">
        <v>11489</v>
      </c>
      <c r="M2765" t="s">
        <v>1305</v>
      </c>
      <c r="N2765" t="s">
        <v>11490</v>
      </c>
      <c r="O2765" t="s">
        <v>11491</v>
      </c>
      <c r="P2765" t="s">
        <v>87</v>
      </c>
      <c r="Q2765">
        <v>14</v>
      </c>
      <c r="R2765" t="s">
        <v>40</v>
      </c>
      <c r="S2765" t="s">
        <v>63</v>
      </c>
      <c r="T2765">
        <v>47811</v>
      </c>
      <c r="U2765" s="1">
        <v>45293</v>
      </c>
      <c r="V2765" t="s">
        <v>111</v>
      </c>
      <c r="W2765">
        <v>242239</v>
      </c>
      <c r="X2765" t="s">
        <v>11492</v>
      </c>
      <c r="Y2765">
        <v>927</v>
      </c>
      <c r="Z2765">
        <v>1707</v>
      </c>
      <c r="AA2765">
        <v>6</v>
      </c>
      <c r="AB2765">
        <v>4096.8</v>
      </c>
      <c r="AC2765">
        <f>Table1_1[[#This Row],[Price]]*Table1_1[[#This Row],[Quantity]]</f>
        <v>10242</v>
      </c>
    </row>
    <row r="2766" spans="1:29" x14ac:dyDescent="0.3">
      <c r="A2766" t="s">
        <v>28</v>
      </c>
      <c r="B2766" t="s">
        <v>29</v>
      </c>
      <c r="C2766" t="s">
        <v>44</v>
      </c>
      <c r="D2766" t="s">
        <v>566</v>
      </c>
      <c r="E2766" t="s">
        <v>32</v>
      </c>
      <c r="F2766" t="s">
        <v>57</v>
      </c>
      <c r="G2766">
        <v>31</v>
      </c>
      <c r="H2766">
        <v>432484</v>
      </c>
      <c r="I2766" t="s">
        <v>58</v>
      </c>
      <c r="J2766" s="3">
        <v>43926</v>
      </c>
      <c r="K2766">
        <v>1400</v>
      </c>
      <c r="L2766" t="s">
        <v>11493</v>
      </c>
      <c r="M2766" t="s">
        <v>623</v>
      </c>
      <c r="N2766" t="s">
        <v>11494</v>
      </c>
      <c r="O2766" t="s">
        <v>11495</v>
      </c>
      <c r="P2766" t="s">
        <v>39</v>
      </c>
      <c r="Q2766">
        <v>10</v>
      </c>
      <c r="R2766" t="s">
        <v>40</v>
      </c>
      <c r="S2766" t="s">
        <v>79</v>
      </c>
      <c r="T2766">
        <v>72032</v>
      </c>
      <c r="U2766" s="1">
        <v>45592</v>
      </c>
      <c r="V2766" t="s">
        <v>155</v>
      </c>
      <c r="W2766">
        <v>786680</v>
      </c>
      <c r="X2766" t="s">
        <v>11496</v>
      </c>
      <c r="Y2766">
        <v>889</v>
      </c>
      <c r="Z2766">
        <v>2881</v>
      </c>
      <c r="AA2766">
        <v>2</v>
      </c>
      <c r="AB2766">
        <v>2304.8000000000002</v>
      </c>
      <c r="AC2766">
        <f>Table1_1[[#This Row],[Price]]*Table1_1[[#This Row],[Quantity]]</f>
        <v>5762</v>
      </c>
    </row>
    <row r="2767" spans="1:29" x14ac:dyDescent="0.3">
      <c r="A2767" t="s">
        <v>28</v>
      </c>
      <c r="B2767" t="s">
        <v>29</v>
      </c>
      <c r="C2767" t="s">
        <v>54</v>
      </c>
      <c r="D2767" t="s">
        <v>105</v>
      </c>
      <c r="E2767" t="s">
        <v>56</v>
      </c>
      <c r="F2767" t="s">
        <v>150</v>
      </c>
      <c r="G2767">
        <v>58</v>
      </c>
      <c r="H2767">
        <v>402844</v>
      </c>
      <c r="I2767" t="s">
        <v>58</v>
      </c>
      <c r="J2767" s="3">
        <v>45375</v>
      </c>
      <c r="K2767">
        <v>1400</v>
      </c>
      <c r="L2767" t="s">
        <v>11497</v>
      </c>
      <c r="M2767" t="s">
        <v>152</v>
      </c>
      <c r="N2767" t="s">
        <v>11498</v>
      </c>
      <c r="O2767" t="s">
        <v>11499</v>
      </c>
      <c r="P2767" t="s">
        <v>71</v>
      </c>
      <c r="Q2767">
        <v>6</v>
      </c>
      <c r="R2767" t="s">
        <v>88</v>
      </c>
      <c r="S2767" t="s">
        <v>63</v>
      </c>
      <c r="T2767">
        <v>29491</v>
      </c>
      <c r="U2767" s="1">
        <v>45423</v>
      </c>
      <c r="V2767" t="s">
        <v>140</v>
      </c>
      <c r="W2767">
        <v>882321</v>
      </c>
      <c r="X2767" t="s">
        <v>11500</v>
      </c>
      <c r="Y2767">
        <v>465</v>
      </c>
      <c r="Z2767">
        <v>1942</v>
      </c>
      <c r="AA2767">
        <v>7</v>
      </c>
      <c r="AB2767">
        <v>5437.6</v>
      </c>
      <c r="AC2767">
        <f>Table1_1[[#This Row],[Price]]*Table1_1[[#This Row],[Quantity]]</f>
        <v>13594</v>
      </c>
    </row>
    <row r="2768" spans="1:29" x14ac:dyDescent="0.3">
      <c r="A2768" t="s">
        <v>28</v>
      </c>
      <c r="B2768" t="s">
        <v>29</v>
      </c>
      <c r="C2768" t="s">
        <v>54</v>
      </c>
      <c r="D2768" t="s">
        <v>637</v>
      </c>
      <c r="E2768" t="s">
        <v>46</v>
      </c>
      <c r="F2768" t="s">
        <v>47</v>
      </c>
      <c r="G2768">
        <v>29</v>
      </c>
      <c r="H2768">
        <v>405897</v>
      </c>
      <c r="I2768" t="s">
        <v>34</v>
      </c>
      <c r="J2768" s="3">
        <v>44648</v>
      </c>
      <c r="K2768">
        <v>1300</v>
      </c>
      <c r="L2768" t="s">
        <v>11501</v>
      </c>
      <c r="M2768" t="s">
        <v>361</v>
      </c>
      <c r="N2768" t="s">
        <v>11502</v>
      </c>
      <c r="O2768">
        <v>4079978512</v>
      </c>
      <c r="P2768" t="s">
        <v>71</v>
      </c>
      <c r="Q2768">
        <v>15</v>
      </c>
      <c r="R2768" t="s">
        <v>40</v>
      </c>
      <c r="S2768" t="s">
        <v>118</v>
      </c>
      <c r="T2768">
        <v>41828</v>
      </c>
      <c r="U2768" s="1">
        <v>45607</v>
      </c>
      <c r="V2768" t="s">
        <v>42</v>
      </c>
      <c r="W2768">
        <v>334958</v>
      </c>
      <c r="X2768" t="s">
        <v>11503</v>
      </c>
      <c r="Y2768">
        <v>655</v>
      </c>
      <c r="Z2768">
        <v>1674</v>
      </c>
      <c r="AA2768">
        <v>8</v>
      </c>
      <c r="AB2768">
        <v>5356.8</v>
      </c>
      <c r="AC2768">
        <f>Table1_1[[#This Row],[Price]]*Table1_1[[#This Row],[Quantity]]</f>
        <v>13392</v>
      </c>
    </row>
    <row r="2769" spans="1:29" x14ac:dyDescent="0.3">
      <c r="A2769" t="s">
        <v>28</v>
      </c>
      <c r="B2769" t="s">
        <v>29</v>
      </c>
      <c r="C2769" t="s">
        <v>148</v>
      </c>
      <c r="D2769" t="s">
        <v>227</v>
      </c>
      <c r="E2769" t="s">
        <v>56</v>
      </c>
      <c r="F2769" t="s">
        <v>99</v>
      </c>
      <c r="G2769">
        <v>19</v>
      </c>
      <c r="H2769">
        <v>428983</v>
      </c>
      <c r="I2769" t="s">
        <v>34</v>
      </c>
      <c r="J2769" s="3">
        <v>45447</v>
      </c>
      <c r="K2769">
        <v>1200</v>
      </c>
      <c r="L2769" t="s">
        <v>11504</v>
      </c>
      <c r="M2769" t="s">
        <v>293</v>
      </c>
      <c r="N2769" t="s">
        <v>11505</v>
      </c>
      <c r="O2769">
        <v>5853794232</v>
      </c>
      <c r="P2769" t="s">
        <v>39</v>
      </c>
      <c r="Q2769">
        <v>9</v>
      </c>
      <c r="R2769" t="s">
        <v>88</v>
      </c>
      <c r="S2769" t="s">
        <v>63</v>
      </c>
      <c r="T2769">
        <v>28000</v>
      </c>
      <c r="U2769" s="1">
        <v>45448</v>
      </c>
      <c r="V2769" t="s">
        <v>52</v>
      </c>
      <c r="W2769">
        <v>247496</v>
      </c>
      <c r="X2769" t="s">
        <v>11506</v>
      </c>
      <c r="Y2769">
        <v>441</v>
      </c>
      <c r="Z2769">
        <v>2027</v>
      </c>
      <c r="AA2769">
        <v>3</v>
      </c>
      <c r="AB2769">
        <v>2432.4</v>
      </c>
      <c r="AC2769">
        <f>Table1_1[[#This Row],[Price]]*Table1_1[[#This Row],[Quantity]]</f>
        <v>6081</v>
      </c>
    </row>
    <row r="2770" spans="1:29" x14ac:dyDescent="0.3">
      <c r="A2770" t="s">
        <v>28</v>
      </c>
      <c r="B2770" t="s">
        <v>29</v>
      </c>
      <c r="C2770" t="s">
        <v>157</v>
      </c>
      <c r="D2770" t="s">
        <v>411</v>
      </c>
      <c r="E2770" t="s">
        <v>32</v>
      </c>
      <c r="F2770" t="s">
        <v>99</v>
      </c>
      <c r="G2770">
        <v>86</v>
      </c>
      <c r="H2770">
        <v>434845</v>
      </c>
      <c r="I2770" t="s">
        <v>34</v>
      </c>
      <c r="J2770" s="3">
        <v>45534</v>
      </c>
      <c r="K2770">
        <v>800</v>
      </c>
      <c r="L2770" t="s">
        <v>11507</v>
      </c>
      <c r="M2770" t="s">
        <v>818</v>
      </c>
      <c r="N2770" t="s">
        <v>11508</v>
      </c>
      <c r="O2770" t="s">
        <v>11509</v>
      </c>
      <c r="P2770" t="s">
        <v>39</v>
      </c>
      <c r="Q2770">
        <v>10</v>
      </c>
      <c r="R2770" t="s">
        <v>88</v>
      </c>
      <c r="S2770" t="s">
        <v>41</v>
      </c>
      <c r="T2770">
        <v>47864</v>
      </c>
      <c r="U2770" s="1">
        <v>45476</v>
      </c>
      <c r="V2770" t="s">
        <v>126</v>
      </c>
      <c r="W2770">
        <v>622389</v>
      </c>
      <c r="X2770" t="s">
        <v>11510</v>
      </c>
      <c r="Y2770">
        <v>250</v>
      </c>
      <c r="Z2770">
        <v>672</v>
      </c>
      <c r="AA2770">
        <v>4</v>
      </c>
      <c r="AB2770">
        <v>1075.2</v>
      </c>
      <c r="AC2770">
        <f>Table1_1[[#This Row],[Price]]*Table1_1[[#This Row],[Quantity]]</f>
        <v>2688</v>
      </c>
    </row>
    <row r="2771" spans="1:29" x14ac:dyDescent="0.3">
      <c r="A2771" t="s">
        <v>28</v>
      </c>
      <c r="B2771" t="s">
        <v>29</v>
      </c>
      <c r="C2771" t="s">
        <v>91</v>
      </c>
      <c r="D2771" t="s">
        <v>621</v>
      </c>
      <c r="E2771" t="s">
        <v>32</v>
      </c>
      <c r="F2771" t="s">
        <v>150</v>
      </c>
      <c r="G2771">
        <v>40</v>
      </c>
      <c r="H2771">
        <v>414056</v>
      </c>
      <c r="I2771" t="s">
        <v>58</v>
      </c>
      <c r="J2771" s="3">
        <v>45302</v>
      </c>
      <c r="K2771">
        <v>950</v>
      </c>
      <c r="L2771" t="s">
        <v>11511</v>
      </c>
      <c r="M2771" t="s">
        <v>351</v>
      </c>
      <c r="N2771" t="s">
        <v>11512</v>
      </c>
      <c r="O2771" t="s">
        <v>11513</v>
      </c>
      <c r="P2771" t="s">
        <v>71</v>
      </c>
      <c r="Q2771">
        <v>15</v>
      </c>
      <c r="R2771" t="s">
        <v>40</v>
      </c>
      <c r="S2771" t="s">
        <v>63</v>
      </c>
      <c r="T2771">
        <v>19689</v>
      </c>
      <c r="U2771" s="1">
        <v>45374</v>
      </c>
      <c r="V2771" t="s">
        <v>72</v>
      </c>
      <c r="W2771">
        <v>961508</v>
      </c>
      <c r="X2771" t="s">
        <v>11514</v>
      </c>
      <c r="Y2771">
        <v>387</v>
      </c>
      <c r="Z2771">
        <v>1146</v>
      </c>
      <c r="AA2771">
        <v>5</v>
      </c>
      <c r="AB2771">
        <v>2292</v>
      </c>
      <c r="AC2771">
        <f>Table1_1[[#This Row],[Price]]*Table1_1[[#This Row],[Quantity]]</f>
        <v>5730</v>
      </c>
    </row>
    <row r="2772" spans="1:29" x14ac:dyDescent="0.3">
      <c r="A2772" t="s">
        <v>28</v>
      </c>
      <c r="B2772" t="s">
        <v>29</v>
      </c>
      <c r="C2772" t="s">
        <v>148</v>
      </c>
      <c r="D2772" t="s">
        <v>134</v>
      </c>
      <c r="E2772" t="s">
        <v>46</v>
      </c>
      <c r="F2772" t="s">
        <v>355</v>
      </c>
      <c r="G2772">
        <v>85</v>
      </c>
      <c r="H2772">
        <v>432053</v>
      </c>
      <c r="I2772" t="s">
        <v>34</v>
      </c>
      <c r="J2772" s="3">
        <v>45548</v>
      </c>
      <c r="K2772">
        <v>950</v>
      </c>
      <c r="L2772" t="s">
        <v>11515</v>
      </c>
      <c r="M2772" t="s">
        <v>1212</v>
      </c>
      <c r="N2772" t="s">
        <v>11516</v>
      </c>
      <c r="O2772" t="s">
        <v>11517</v>
      </c>
      <c r="P2772" t="s">
        <v>87</v>
      </c>
      <c r="Q2772">
        <v>4</v>
      </c>
      <c r="R2772" t="s">
        <v>88</v>
      </c>
      <c r="S2772" t="s">
        <v>63</v>
      </c>
      <c r="T2772">
        <v>71064</v>
      </c>
      <c r="U2772" s="1">
        <v>45304</v>
      </c>
      <c r="V2772" t="s">
        <v>111</v>
      </c>
      <c r="W2772">
        <v>115244</v>
      </c>
      <c r="X2772" t="s">
        <v>11518</v>
      </c>
      <c r="Y2772">
        <v>352</v>
      </c>
      <c r="Z2772">
        <v>2292</v>
      </c>
      <c r="AA2772">
        <v>4</v>
      </c>
      <c r="AB2772">
        <v>3667.2000000000003</v>
      </c>
      <c r="AC2772">
        <f>Table1_1[[#This Row],[Price]]*Table1_1[[#This Row],[Quantity]]</f>
        <v>9168</v>
      </c>
    </row>
    <row r="2773" spans="1:29" x14ac:dyDescent="0.3">
      <c r="A2773" t="s">
        <v>28</v>
      </c>
      <c r="B2773" t="s">
        <v>29</v>
      </c>
      <c r="C2773" t="s">
        <v>157</v>
      </c>
      <c r="D2773" t="s">
        <v>291</v>
      </c>
      <c r="E2773" t="s">
        <v>56</v>
      </c>
      <c r="F2773" t="s">
        <v>57</v>
      </c>
      <c r="G2773">
        <v>93</v>
      </c>
      <c r="H2773">
        <v>428993</v>
      </c>
      <c r="I2773" t="s">
        <v>58</v>
      </c>
      <c r="J2773" s="3">
        <v>44351</v>
      </c>
      <c r="K2773">
        <v>800</v>
      </c>
      <c r="L2773" t="s">
        <v>11519</v>
      </c>
      <c r="M2773" t="s">
        <v>1058</v>
      </c>
      <c r="N2773" t="s">
        <v>11520</v>
      </c>
      <c r="O2773">
        <v>7898718038</v>
      </c>
      <c r="P2773" t="s">
        <v>39</v>
      </c>
      <c r="Q2773">
        <v>3</v>
      </c>
      <c r="R2773" t="s">
        <v>88</v>
      </c>
      <c r="S2773" t="s">
        <v>41</v>
      </c>
      <c r="T2773">
        <v>63031</v>
      </c>
      <c r="U2773" s="1">
        <v>45560</v>
      </c>
      <c r="V2773" t="s">
        <v>180</v>
      </c>
      <c r="W2773">
        <v>973615</v>
      </c>
      <c r="X2773" t="s">
        <v>11521</v>
      </c>
      <c r="Y2773">
        <v>568</v>
      </c>
      <c r="Z2773">
        <v>505</v>
      </c>
      <c r="AA2773">
        <v>2</v>
      </c>
      <c r="AB2773">
        <v>404</v>
      </c>
      <c r="AC2773">
        <f>Table1_1[[#This Row],[Price]]*Table1_1[[#This Row],[Quantity]]</f>
        <v>1010</v>
      </c>
    </row>
    <row r="2774" spans="1:29" x14ac:dyDescent="0.3">
      <c r="A2774" t="s">
        <v>28</v>
      </c>
      <c r="B2774" t="s">
        <v>29</v>
      </c>
      <c r="C2774" t="s">
        <v>44</v>
      </c>
      <c r="D2774" t="s">
        <v>338</v>
      </c>
      <c r="E2774" t="s">
        <v>46</v>
      </c>
      <c r="F2774" t="s">
        <v>83</v>
      </c>
      <c r="G2774">
        <v>3</v>
      </c>
      <c r="H2774">
        <v>420585</v>
      </c>
      <c r="I2774" t="s">
        <v>34</v>
      </c>
      <c r="J2774" s="3">
        <v>44891</v>
      </c>
      <c r="K2774">
        <v>800</v>
      </c>
      <c r="L2774" t="s">
        <v>11522</v>
      </c>
      <c r="M2774" t="s">
        <v>49</v>
      </c>
      <c r="N2774" t="s">
        <v>11523</v>
      </c>
      <c r="O2774" t="s">
        <v>11524</v>
      </c>
      <c r="P2774" t="s">
        <v>87</v>
      </c>
      <c r="Q2774">
        <v>4</v>
      </c>
      <c r="R2774" t="s">
        <v>40</v>
      </c>
      <c r="S2774" t="s">
        <v>118</v>
      </c>
      <c r="T2774">
        <v>12065</v>
      </c>
      <c r="U2774" s="1">
        <v>45512</v>
      </c>
      <c r="V2774" t="s">
        <v>64</v>
      </c>
      <c r="W2774">
        <v>143483</v>
      </c>
      <c r="X2774" t="s">
        <v>11525</v>
      </c>
      <c r="Y2774">
        <v>332</v>
      </c>
      <c r="Z2774">
        <v>2304</v>
      </c>
      <c r="AA2774">
        <v>6</v>
      </c>
      <c r="AB2774">
        <v>5529.6</v>
      </c>
      <c r="AC2774">
        <f>Table1_1[[#This Row],[Price]]*Table1_1[[#This Row],[Quantity]]</f>
        <v>13824</v>
      </c>
    </row>
    <row r="2775" spans="1:29" x14ac:dyDescent="0.3">
      <c r="A2775" t="s">
        <v>28</v>
      </c>
      <c r="B2775" t="s">
        <v>29</v>
      </c>
      <c r="C2775" t="s">
        <v>91</v>
      </c>
      <c r="D2775" t="s">
        <v>411</v>
      </c>
      <c r="E2775" t="s">
        <v>46</v>
      </c>
      <c r="F2775" t="s">
        <v>47</v>
      </c>
      <c r="G2775">
        <v>78</v>
      </c>
      <c r="H2775">
        <v>425390</v>
      </c>
      <c r="I2775" t="s">
        <v>34</v>
      </c>
      <c r="J2775" s="3">
        <v>43942</v>
      </c>
      <c r="K2775">
        <v>1200</v>
      </c>
      <c r="L2775" t="s">
        <v>11526</v>
      </c>
      <c r="M2775" t="s">
        <v>1091</v>
      </c>
      <c r="N2775" t="s">
        <v>11527</v>
      </c>
      <c r="O2775" t="s">
        <v>11528</v>
      </c>
      <c r="P2775" t="s">
        <v>71</v>
      </c>
      <c r="Q2775">
        <v>10</v>
      </c>
      <c r="R2775" t="s">
        <v>40</v>
      </c>
      <c r="S2775" t="s">
        <v>63</v>
      </c>
      <c r="T2775">
        <v>37045</v>
      </c>
      <c r="U2775" s="1">
        <v>45479</v>
      </c>
      <c r="V2775" t="s">
        <v>126</v>
      </c>
      <c r="W2775">
        <v>938678</v>
      </c>
      <c r="X2775" t="s">
        <v>797</v>
      </c>
      <c r="Y2775">
        <v>534</v>
      </c>
      <c r="Z2775">
        <v>1570</v>
      </c>
      <c r="AA2775">
        <v>8</v>
      </c>
      <c r="AB2775">
        <v>5024</v>
      </c>
      <c r="AC2775">
        <f>Table1_1[[#This Row],[Price]]*Table1_1[[#This Row],[Quantity]]</f>
        <v>12560</v>
      </c>
    </row>
    <row r="2776" spans="1:29" x14ac:dyDescent="0.3">
      <c r="A2776" t="s">
        <v>28</v>
      </c>
      <c r="B2776" t="s">
        <v>29</v>
      </c>
      <c r="C2776" t="s">
        <v>30</v>
      </c>
      <c r="D2776" t="s">
        <v>421</v>
      </c>
      <c r="E2776" t="s">
        <v>32</v>
      </c>
      <c r="F2776" t="s">
        <v>135</v>
      </c>
      <c r="G2776">
        <v>56</v>
      </c>
      <c r="H2776">
        <v>405895</v>
      </c>
      <c r="I2776" t="s">
        <v>58</v>
      </c>
      <c r="J2776" s="3">
        <v>44036</v>
      </c>
      <c r="K2776">
        <v>1300</v>
      </c>
      <c r="L2776" t="s">
        <v>11529</v>
      </c>
      <c r="M2776" t="s">
        <v>205</v>
      </c>
      <c r="N2776" t="s">
        <v>11530</v>
      </c>
      <c r="O2776" t="s">
        <v>11531</v>
      </c>
      <c r="P2776" t="s">
        <v>51</v>
      </c>
      <c r="Q2776">
        <v>5</v>
      </c>
      <c r="R2776" t="s">
        <v>88</v>
      </c>
      <c r="S2776" t="s">
        <v>79</v>
      </c>
      <c r="T2776">
        <v>12432</v>
      </c>
      <c r="U2776" s="1">
        <v>45449</v>
      </c>
      <c r="V2776" t="s">
        <v>52</v>
      </c>
      <c r="W2776">
        <v>508082</v>
      </c>
      <c r="X2776" t="s">
        <v>11532</v>
      </c>
      <c r="Y2776">
        <v>621</v>
      </c>
      <c r="Z2776">
        <v>1401</v>
      </c>
      <c r="AA2776">
        <v>6</v>
      </c>
      <c r="AB2776">
        <v>3362.4</v>
      </c>
      <c r="AC2776">
        <f>Table1_1[[#This Row],[Price]]*Table1_1[[#This Row],[Quantity]]</f>
        <v>8406</v>
      </c>
    </row>
    <row r="2777" spans="1:29" x14ac:dyDescent="0.3">
      <c r="A2777" t="s">
        <v>28</v>
      </c>
      <c r="B2777" t="s">
        <v>29</v>
      </c>
      <c r="C2777" t="s">
        <v>157</v>
      </c>
      <c r="D2777" t="s">
        <v>248</v>
      </c>
      <c r="E2777" t="s">
        <v>32</v>
      </c>
      <c r="F2777" t="s">
        <v>113</v>
      </c>
      <c r="G2777">
        <v>24</v>
      </c>
      <c r="H2777">
        <v>414321</v>
      </c>
      <c r="I2777" t="s">
        <v>34</v>
      </c>
      <c r="J2777" s="3">
        <v>44645</v>
      </c>
      <c r="K2777">
        <v>1300</v>
      </c>
      <c r="L2777" t="s">
        <v>11533</v>
      </c>
      <c r="M2777" t="s">
        <v>568</v>
      </c>
      <c r="N2777" t="s">
        <v>11534</v>
      </c>
      <c r="O2777">
        <v>4466182691</v>
      </c>
      <c r="P2777" t="s">
        <v>51</v>
      </c>
      <c r="Q2777">
        <v>16</v>
      </c>
      <c r="R2777" t="s">
        <v>40</v>
      </c>
      <c r="S2777" t="s">
        <v>118</v>
      </c>
      <c r="T2777">
        <v>57576</v>
      </c>
      <c r="U2777" s="1">
        <v>45418</v>
      </c>
      <c r="V2777" t="s">
        <v>140</v>
      </c>
      <c r="W2777">
        <v>296497</v>
      </c>
      <c r="X2777" t="s">
        <v>11535</v>
      </c>
      <c r="Y2777">
        <v>416</v>
      </c>
      <c r="Z2777">
        <v>701</v>
      </c>
      <c r="AA2777">
        <v>4</v>
      </c>
      <c r="AB2777">
        <v>1121.6000000000001</v>
      </c>
      <c r="AC2777">
        <f>Table1_1[[#This Row],[Price]]*Table1_1[[#This Row],[Quantity]]</f>
        <v>2804</v>
      </c>
    </row>
    <row r="2778" spans="1:29" x14ac:dyDescent="0.3">
      <c r="A2778" t="s">
        <v>28</v>
      </c>
      <c r="B2778" t="s">
        <v>29</v>
      </c>
      <c r="C2778" t="s">
        <v>54</v>
      </c>
      <c r="D2778" t="s">
        <v>55</v>
      </c>
      <c r="E2778" t="s">
        <v>46</v>
      </c>
      <c r="F2778" t="s">
        <v>113</v>
      </c>
      <c r="G2778">
        <v>51</v>
      </c>
      <c r="H2778">
        <v>401982</v>
      </c>
      <c r="I2778" t="s">
        <v>34</v>
      </c>
      <c r="J2778" s="3">
        <v>45194</v>
      </c>
      <c r="K2778">
        <v>1000</v>
      </c>
      <c r="L2778" t="s">
        <v>11536</v>
      </c>
      <c r="M2778" t="s">
        <v>144</v>
      </c>
      <c r="N2778" t="s">
        <v>11537</v>
      </c>
      <c r="O2778" t="s">
        <v>11538</v>
      </c>
      <c r="P2778" t="s">
        <v>39</v>
      </c>
      <c r="Q2778">
        <v>20</v>
      </c>
      <c r="R2778" t="s">
        <v>88</v>
      </c>
      <c r="S2778" t="s">
        <v>41</v>
      </c>
      <c r="T2778">
        <v>13753</v>
      </c>
      <c r="U2778" s="1">
        <v>45543</v>
      </c>
      <c r="V2778" t="s">
        <v>180</v>
      </c>
      <c r="W2778">
        <v>666843</v>
      </c>
      <c r="X2778" t="s">
        <v>11539</v>
      </c>
      <c r="Y2778">
        <v>858</v>
      </c>
      <c r="Z2778">
        <v>538</v>
      </c>
      <c r="AA2778">
        <v>8</v>
      </c>
      <c r="AB2778">
        <v>1721.6000000000001</v>
      </c>
      <c r="AC2778">
        <f>Table1_1[[#This Row],[Price]]*Table1_1[[#This Row],[Quantity]]</f>
        <v>4304</v>
      </c>
    </row>
    <row r="2779" spans="1:29" x14ac:dyDescent="0.3">
      <c r="A2779" t="s">
        <v>28</v>
      </c>
      <c r="B2779" t="s">
        <v>29</v>
      </c>
      <c r="C2779" t="s">
        <v>157</v>
      </c>
      <c r="D2779" t="s">
        <v>560</v>
      </c>
      <c r="E2779" t="s">
        <v>32</v>
      </c>
      <c r="F2779" t="s">
        <v>113</v>
      </c>
      <c r="G2779">
        <v>100</v>
      </c>
      <c r="H2779">
        <v>402992</v>
      </c>
      <c r="I2779" t="s">
        <v>58</v>
      </c>
      <c r="J2779" s="3">
        <v>44623</v>
      </c>
      <c r="K2779">
        <v>1200</v>
      </c>
      <c r="L2779" t="s">
        <v>11541</v>
      </c>
      <c r="M2779" t="s">
        <v>1291</v>
      </c>
      <c r="N2779" t="s">
        <v>11542</v>
      </c>
      <c r="O2779">
        <v>7893229339</v>
      </c>
      <c r="P2779" t="s">
        <v>51</v>
      </c>
      <c r="Q2779">
        <v>17</v>
      </c>
      <c r="R2779" t="s">
        <v>40</v>
      </c>
      <c r="S2779" t="s">
        <v>118</v>
      </c>
      <c r="T2779">
        <v>31954</v>
      </c>
      <c r="U2779" s="1">
        <v>45502</v>
      </c>
      <c r="V2779" t="s">
        <v>126</v>
      </c>
      <c r="W2779">
        <v>460833</v>
      </c>
      <c r="X2779" t="s">
        <v>11543</v>
      </c>
      <c r="Y2779">
        <v>994</v>
      </c>
      <c r="Z2779">
        <v>1260</v>
      </c>
      <c r="AA2779">
        <v>8</v>
      </c>
      <c r="AB2779">
        <v>4032</v>
      </c>
      <c r="AC2779">
        <f>Table1_1[[#This Row],[Price]]*Table1_1[[#This Row],[Quantity]]</f>
        <v>10080</v>
      </c>
    </row>
    <row r="2780" spans="1:29" x14ac:dyDescent="0.3">
      <c r="A2780" t="s">
        <v>28</v>
      </c>
      <c r="B2780" t="s">
        <v>29</v>
      </c>
      <c r="C2780" t="s">
        <v>91</v>
      </c>
      <c r="D2780" t="s">
        <v>637</v>
      </c>
      <c r="E2780" t="s">
        <v>56</v>
      </c>
      <c r="F2780" t="s">
        <v>135</v>
      </c>
      <c r="G2780">
        <v>25</v>
      </c>
      <c r="H2780">
        <v>414444</v>
      </c>
      <c r="I2780" t="s">
        <v>34</v>
      </c>
      <c r="J2780" s="3">
        <v>44241</v>
      </c>
      <c r="K2780">
        <v>1000</v>
      </c>
      <c r="L2780" t="s">
        <v>11544</v>
      </c>
      <c r="M2780" t="s">
        <v>366</v>
      </c>
      <c r="N2780" t="s">
        <v>11545</v>
      </c>
      <c r="O2780" t="s">
        <v>11546</v>
      </c>
      <c r="P2780" t="s">
        <v>87</v>
      </c>
      <c r="Q2780">
        <v>8</v>
      </c>
      <c r="R2780" t="s">
        <v>40</v>
      </c>
      <c r="S2780" t="s">
        <v>79</v>
      </c>
      <c r="T2780">
        <v>27818</v>
      </c>
      <c r="U2780" s="1">
        <v>45398</v>
      </c>
      <c r="V2780" t="s">
        <v>80</v>
      </c>
      <c r="W2780">
        <v>101317</v>
      </c>
      <c r="X2780" t="s">
        <v>8321</v>
      </c>
      <c r="Y2780">
        <v>418</v>
      </c>
      <c r="Z2780">
        <v>773</v>
      </c>
      <c r="AA2780">
        <v>5</v>
      </c>
      <c r="AB2780">
        <v>1546</v>
      </c>
      <c r="AC2780">
        <f>Table1_1[[#This Row],[Price]]*Table1_1[[#This Row],[Quantity]]</f>
        <v>3865</v>
      </c>
    </row>
    <row r="2781" spans="1:29" x14ac:dyDescent="0.3">
      <c r="A2781" t="s">
        <v>28</v>
      </c>
      <c r="B2781" t="s">
        <v>29</v>
      </c>
      <c r="C2781" t="s">
        <v>193</v>
      </c>
      <c r="D2781" t="s">
        <v>511</v>
      </c>
      <c r="E2781" t="s">
        <v>56</v>
      </c>
      <c r="F2781" t="s">
        <v>113</v>
      </c>
      <c r="G2781">
        <v>78</v>
      </c>
      <c r="H2781">
        <v>402874</v>
      </c>
      <c r="I2781" t="s">
        <v>58</v>
      </c>
      <c r="J2781" s="3">
        <v>44385</v>
      </c>
      <c r="K2781">
        <v>1100</v>
      </c>
      <c r="L2781" t="s">
        <v>11547</v>
      </c>
      <c r="M2781" t="s">
        <v>372</v>
      </c>
      <c r="N2781" t="s">
        <v>11548</v>
      </c>
      <c r="O2781">
        <v>3026038231</v>
      </c>
      <c r="P2781" t="s">
        <v>51</v>
      </c>
      <c r="Q2781">
        <v>4</v>
      </c>
      <c r="R2781" t="s">
        <v>40</v>
      </c>
      <c r="S2781" t="s">
        <v>63</v>
      </c>
      <c r="T2781">
        <v>33345</v>
      </c>
      <c r="U2781" s="1">
        <v>45465</v>
      </c>
      <c r="V2781" t="s">
        <v>52</v>
      </c>
      <c r="W2781">
        <v>120877</v>
      </c>
      <c r="X2781" t="s">
        <v>11549</v>
      </c>
      <c r="Y2781">
        <v>460</v>
      </c>
      <c r="Z2781">
        <v>2183</v>
      </c>
      <c r="AA2781">
        <v>3</v>
      </c>
      <c r="AB2781">
        <v>2619.6000000000004</v>
      </c>
      <c r="AC2781">
        <f>Table1_1[[#This Row],[Price]]*Table1_1[[#This Row],[Quantity]]</f>
        <v>6549</v>
      </c>
    </row>
    <row r="2782" spans="1:29" x14ac:dyDescent="0.3">
      <c r="A2782" t="s">
        <v>28</v>
      </c>
      <c r="B2782" t="s">
        <v>29</v>
      </c>
      <c r="C2782" t="s">
        <v>44</v>
      </c>
      <c r="D2782" t="s">
        <v>134</v>
      </c>
      <c r="E2782" t="s">
        <v>46</v>
      </c>
      <c r="F2782" t="s">
        <v>355</v>
      </c>
      <c r="G2782">
        <v>89</v>
      </c>
      <c r="H2782">
        <v>417097</v>
      </c>
      <c r="I2782" t="s">
        <v>34</v>
      </c>
      <c r="J2782" s="3">
        <v>44996</v>
      </c>
      <c r="K2782">
        <v>1300</v>
      </c>
      <c r="L2782" t="s">
        <v>11551</v>
      </c>
      <c r="M2782" t="s">
        <v>736</v>
      </c>
      <c r="N2782" t="s">
        <v>11552</v>
      </c>
      <c r="O2782" t="s">
        <v>11553</v>
      </c>
      <c r="P2782" t="s">
        <v>39</v>
      </c>
      <c r="Q2782">
        <v>17</v>
      </c>
      <c r="R2782" t="s">
        <v>40</v>
      </c>
      <c r="S2782" t="s">
        <v>118</v>
      </c>
      <c r="T2782">
        <v>26222</v>
      </c>
      <c r="U2782" s="1">
        <v>45555</v>
      </c>
      <c r="V2782" t="s">
        <v>180</v>
      </c>
      <c r="W2782">
        <v>296558</v>
      </c>
      <c r="X2782" t="s">
        <v>11554</v>
      </c>
      <c r="Y2782">
        <v>989</v>
      </c>
      <c r="Z2782">
        <v>1462</v>
      </c>
      <c r="AA2782">
        <v>8</v>
      </c>
      <c r="AB2782">
        <v>4678.4000000000015</v>
      </c>
      <c r="AC2782">
        <f>Table1_1[[#This Row],[Price]]*Table1_1[[#This Row],[Quantity]]</f>
        <v>11696</v>
      </c>
    </row>
    <row r="2783" spans="1:29" x14ac:dyDescent="0.3">
      <c r="A2783" t="s">
        <v>28</v>
      </c>
      <c r="B2783" t="s">
        <v>29</v>
      </c>
      <c r="C2783" t="s">
        <v>54</v>
      </c>
      <c r="D2783" t="s">
        <v>511</v>
      </c>
      <c r="E2783" t="s">
        <v>56</v>
      </c>
      <c r="F2783" t="s">
        <v>33</v>
      </c>
      <c r="G2783">
        <v>89</v>
      </c>
      <c r="H2783">
        <v>411616</v>
      </c>
      <c r="I2783" t="s">
        <v>34</v>
      </c>
      <c r="J2783" s="3">
        <v>45560</v>
      </c>
      <c r="K2783">
        <v>1000</v>
      </c>
      <c r="L2783" t="s">
        <v>11556</v>
      </c>
      <c r="M2783" t="s">
        <v>1007</v>
      </c>
      <c r="N2783" t="s">
        <v>11557</v>
      </c>
      <c r="O2783" t="s">
        <v>11558</v>
      </c>
      <c r="P2783" t="s">
        <v>71</v>
      </c>
      <c r="Q2783">
        <v>10</v>
      </c>
      <c r="R2783" t="s">
        <v>88</v>
      </c>
      <c r="S2783" t="s">
        <v>63</v>
      </c>
      <c r="T2783">
        <v>80448</v>
      </c>
      <c r="U2783" s="1">
        <v>45607</v>
      </c>
      <c r="V2783" t="s">
        <v>42</v>
      </c>
      <c r="W2783">
        <v>545212</v>
      </c>
      <c r="X2783" t="s">
        <v>11559</v>
      </c>
      <c r="Y2783">
        <v>536</v>
      </c>
      <c r="Z2783">
        <v>2252</v>
      </c>
      <c r="AA2783">
        <v>3</v>
      </c>
      <c r="AB2783">
        <v>2702.4</v>
      </c>
      <c r="AC2783">
        <f>Table1_1[[#This Row],[Price]]*Table1_1[[#This Row],[Quantity]]</f>
        <v>6756</v>
      </c>
    </row>
    <row r="2784" spans="1:29" x14ac:dyDescent="0.3">
      <c r="A2784" t="s">
        <v>28</v>
      </c>
      <c r="B2784" t="s">
        <v>29</v>
      </c>
      <c r="C2784" t="s">
        <v>193</v>
      </c>
      <c r="D2784" t="s">
        <v>163</v>
      </c>
      <c r="E2784" t="s">
        <v>46</v>
      </c>
      <c r="F2784" t="s">
        <v>47</v>
      </c>
      <c r="G2784">
        <v>61</v>
      </c>
      <c r="H2784">
        <v>426523</v>
      </c>
      <c r="I2784" t="s">
        <v>58</v>
      </c>
      <c r="J2784" s="3">
        <v>44223</v>
      </c>
      <c r="K2784">
        <v>1100</v>
      </c>
      <c r="L2784" t="s">
        <v>11560</v>
      </c>
      <c r="M2784" t="s">
        <v>856</v>
      </c>
      <c r="N2784" t="s">
        <v>11561</v>
      </c>
      <c r="O2784" t="s">
        <v>11562</v>
      </c>
      <c r="P2784" t="s">
        <v>39</v>
      </c>
      <c r="Q2784">
        <v>4</v>
      </c>
      <c r="R2784" t="s">
        <v>88</v>
      </c>
      <c r="S2784" t="s">
        <v>118</v>
      </c>
      <c r="T2784">
        <v>83662</v>
      </c>
      <c r="U2784" s="1">
        <v>45536</v>
      </c>
      <c r="V2784" t="s">
        <v>180</v>
      </c>
      <c r="W2784">
        <v>368920</v>
      </c>
      <c r="X2784" t="s">
        <v>11563</v>
      </c>
      <c r="Y2784">
        <v>379</v>
      </c>
      <c r="Z2784">
        <v>902</v>
      </c>
      <c r="AA2784">
        <v>6</v>
      </c>
      <c r="AB2784">
        <v>2164.8000000000002</v>
      </c>
      <c r="AC2784">
        <f>Table1_1[[#This Row],[Price]]*Table1_1[[#This Row],[Quantity]]</f>
        <v>5412</v>
      </c>
    </row>
    <row r="2785" spans="1:29" x14ac:dyDescent="0.3">
      <c r="A2785" t="s">
        <v>28</v>
      </c>
      <c r="B2785" t="s">
        <v>29</v>
      </c>
      <c r="C2785" t="s">
        <v>193</v>
      </c>
      <c r="D2785" t="s">
        <v>170</v>
      </c>
      <c r="E2785" t="s">
        <v>32</v>
      </c>
      <c r="F2785" t="s">
        <v>83</v>
      </c>
      <c r="G2785">
        <v>95</v>
      </c>
      <c r="H2785">
        <v>419817</v>
      </c>
      <c r="I2785" t="s">
        <v>34</v>
      </c>
      <c r="J2785" s="3">
        <v>44078</v>
      </c>
      <c r="K2785">
        <v>1000</v>
      </c>
      <c r="L2785" t="s">
        <v>11564</v>
      </c>
      <c r="M2785" t="s">
        <v>293</v>
      </c>
      <c r="N2785" t="s">
        <v>11565</v>
      </c>
      <c r="O2785" t="s">
        <v>11566</v>
      </c>
      <c r="P2785" t="s">
        <v>51</v>
      </c>
      <c r="Q2785">
        <v>19</v>
      </c>
      <c r="R2785" t="s">
        <v>88</v>
      </c>
      <c r="S2785" t="s">
        <v>63</v>
      </c>
      <c r="T2785">
        <v>82497</v>
      </c>
      <c r="U2785" s="1">
        <v>45389</v>
      </c>
      <c r="V2785" t="s">
        <v>80</v>
      </c>
      <c r="W2785">
        <v>770827</v>
      </c>
      <c r="X2785" t="s">
        <v>11567</v>
      </c>
      <c r="Y2785">
        <v>781</v>
      </c>
      <c r="Z2785">
        <v>1684</v>
      </c>
      <c r="AA2785">
        <v>8</v>
      </c>
      <c r="AB2785">
        <v>5388.8</v>
      </c>
      <c r="AC2785">
        <f>Table1_1[[#This Row],[Price]]*Table1_1[[#This Row],[Quantity]]</f>
        <v>13472</v>
      </c>
    </row>
    <row r="2786" spans="1:29" x14ac:dyDescent="0.3">
      <c r="A2786" t="s">
        <v>28</v>
      </c>
      <c r="B2786" t="s">
        <v>29</v>
      </c>
      <c r="C2786" t="s">
        <v>54</v>
      </c>
      <c r="D2786" t="s">
        <v>274</v>
      </c>
      <c r="E2786" t="s">
        <v>46</v>
      </c>
      <c r="F2786" t="s">
        <v>113</v>
      </c>
      <c r="G2786">
        <v>86</v>
      </c>
      <c r="H2786">
        <v>424260</v>
      </c>
      <c r="I2786" t="s">
        <v>34</v>
      </c>
      <c r="J2786" s="3">
        <v>45504</v>
      </c>
      <c r="K2786">
        <v>1300</v>
      </c>
      <c r="L2786" t="s">
        <v>11568</v>
      </c>
      <c r="M2786" t="s">
        <v>137</v>
      </c>
      <c r="N2786" t="s">
        <v>11569</v>
      </c>
      <c r="O2786" t="s">
        <v>11570</v>
      </c>
      <c r="P2786" t="s">
        <v>87</v>
      </c>
      <c r="Q2786">
        <v>3</v>
      </c>
      <c r="R2786" t="s">
        <v>88</v>
      </c>
      <c r="S2786" t="s">
        <v>118</v>
      </c>
      <c r="T2786">
        <v>11885</v>
      </c>
      <c r="U2786" s="1">
        <v>45392</v>
      </c>
      <c r="V2786" t="s">
        <v>80</v>
      </c>
      <c r="W2786">
        <v>129690</v>
      </c>
      <c r="X2786" t="s">
        <v>11571</v>
      </c>
      <c r="Y2786">
        <v>988</v>
      </c>
      <c r="Z2786">
        <v>1787</v>
      </c>
      <c r="AA2786">
        <v>7</v>
      </c>
      <c r="AB2786">
        <v>5003.6000000000004</v>
      </c>
      <c r="AC2786">
        <f>Table1_1[[#This Row],[Price]]*Table1_1[[#This Row],[Quantity]]</f>
        <v>12509</v>
      </c>
    </row>
    <row r="2787" spans="1:29" x14ac:dyDescent="0.3">
      <c r="A2787" t="s">
        <v>28</v>
      </c>
      <c r="B2787" t="s">
        <v>29</v>
      </c>
      <c r="C2787" t="s">
        <v>157</v>
      </c>
      <c r="D2787" t="s">
        <v>338</v>
      </c>
      <c r="E2787" t="s">
        <v>46</v>
      </c>
      <c r="F2787" t="s">
        <v>47</v>
      </c>
      <c r="G2787">
        <v>1</v>
      </c>
      <c r="H2787">
        <v>402800</v>
      </c>
      <c r="I2787" t="s">
        <v>34</v>
      </c>
      <c r="J2787" s="3">
        <v>44876</v>
      </c>
      <c r="K2787">
        <v>1400</v>
      </c>
      <c r="L2787" t="s">
        <v>11572</v>
      </c>
      <c r="M2787" t="s">
        <v>244</v>
      </c>
      <c r="N2787" t="s">
        <v>11573</v>
      </c>
      <c r="O2787" t="s">
        <v>11574</v>
      </c>
      <c r="P2787" t="s">
        <v>51</v>
      </c>
      <c r="Q2787">
        <v>5</v>
      </c>
      <c r="R2787" t="s">
        <v>40</v>
      </c>
      <c r="S2787" t="s">
        <v>118</v>
      </c>
      <c r="T2787">
        <v>45823</v>
      </c>
      <c r="U2787" s="1">
        <v>45443</v>
      </c>
      <c r="V2787" t="s">
        <v>140</v>
      </c>
      <c r="W2787">
        <v>796249</v>
      </c>
      <c r="X2787" t="s">
        <v>9154</v>
      </c>
      <c r="Y2787">
        <v>681</v>
      </c>
      <c r="Z2787">
        <v>1952</v>
      </c>
      <c r="AA2787">
        <v>1</v>
      </c>
      <c r="AB2787">
        <v>780.80000000000007</v>
      </c>
      <c r="AC2787">
        <f>Table1_1[[#This Row],[Price]]*Table1_1[[#This Row],[Quantity]]</f>
        <v>1952</v>
      </c>
    </row>
    <row r="2788" spans="1:29" x14ac:dyDescent="0.3">
      <c r="A2788" t="s">
        <v>28</v>
      </c>
      <c r="B2788" t="s">
        <v>29</v>
      </c>
      <c r="C2788" t="s">
        <v>66</v>
      </c>
      <c r="D2788" t="s">
        <v>237</v>
      </c>
      <c r="E2788" t="s">
        <v>32</v>
      </c>
      <c r="F2788" t="s">
        <v>355</v>
      </c>
      <c r="G2788">
        <v>40</v>
      </c>
      <c r="H2788">
        <v>402365</v>
      </c>
      <c r="I2788" t="s">
        <v>58</v>
      </c>
      <c r="J2788" s="3">
        <v>44085</v>
      </c>
      <c r="K2788">
        <v>1100</v>
      </c>
      <c r="L2788" t="s">
        <v>11575</v>
      </c>
      <c r="M2788" t="s">
        <v>417</v>
      </c>
      <c r="N2788" t="s">
        <v>11576</v>
      </c>
      <c r="O2788" t="s">
        <v>11577</v>
      </c>
      <c r="P2788" t="s">
        <v>51</v>
      </c>
      <c r="Q2788">
        <v>18</v>
      </c>
      <c r="R2788" t="s">
        <v>88</v>
      </c>
      <c r="S2788" t="s">
        <v>118</v>
      </c>
      <c r="T2788">
        <v>50427</v>
      </c>
      <c r="U2788" s="1">
        <v>45493</v>
      </c>
      <c r="V2788" t="s">
        <v>126</v>
      </c>
      <c r="W2788">
        <v>918552</v>
      </c>
      <c r="X2788" t="s">
        <v>11578</v>
      </c>
      <c r="Y2788">
        <v>360</v>
      </c>
      <c r="Z2788">
        <v>2126</v>
      </c>
      <c r="AA2788">
        <v>6</v>
      </c>
      <c r="AB2788">
        <v>5102.4000000000015</v>
      </c>
      <c r="AC2788">
        <f>Table1_1[[#This Row],[Price]]*Table1_1[[#This Row],[Quantity]]</f>
        <v>12756</v>
      </c>
    </row>
    <row r="2789" spans="1:29" x14ac:dyDescent="0.3">
      <c r="A2789" t="s">
        <v>28</v>
      </c>
      <c r="B2789" t="s">
        <v>29</v>
      </c>
      <c r="C2789" t="s">
        <v>193</v>
      </c>
      <c r="D2789" t="s">
        <v>411</v>
      </c>
      <c r="E2789" t="s">
        <v>32</v>
      </c>
      <c r="F2789" t="s">
        <v>175</v>
      </c>
      <c r="G2789">
        <v>70</v>
      </c>
      <c r="H2789">
        <v>427903</v>
      </c>
      <c r="I2789" t="s">
        <v>34</v>
      </c>
      <c r="J2789" s="3">
        <v>44241</v>
      </c>
      <c r="K2789">
        <v>1400</v>
      </c>
      <c r="L2789" t="s">
        <v>11580</v>
      </c>
      <c r="M2789" t="s">
        <v>269</v>
      </c>
      <c r="N2789" t="s">
        <v>11581</v>
      </c>
      <c r="O2789" t="s">
        <v>11582</v>
      </c>
      <c r="P2789" t="s">
        <v>39</v>
      </c>
      <c r="Q2789">
        <v>7</v>
      </c>
      <c r="R2789" t="s">
        <v>40</v>
      </c>
      <c r="S2789" t="s">
        <v>63</v>
      </c>
      <c r="T2789">
        <v>81894</v>
      </c>
      <c r="U2789" s="1">
        <v>45535</v>
      </c>
      <c r="V2789" t="s">
        <v>64</v>
      </c>
      <c r="W2789">
        <v>897098</v>
      </c>
      <c r="X2789" t="s">
        <v>11583</v>
      </c>
      <c r="Y2789">
        <v>690</v>
      </c>
      <c r="Z2789">
        <v>2520</v>
      </c>
      <c r="AA2789">
        <v>4</v>
      </c>
      <c r="AB2789">
        <v>4032</v>
      </c>
      <c r="AC2789">
        <f>Table1_1[[#This Row],[Price]]*Table1_1[[#This Row],[Quantity]]</f>
        <v>10080</v>
      </c>
    </row>
    <row r="2790" spans="1:29" x14ac:dyDescent="0.3">
      <c r="A2790" t="s">
        <v>28</v>
      </c>
      <c r="B2790" t="s">
        <v>29</v>
      </c>
      <c r="C2790" t="s">
        <v>157</v>
      </c>
      <c r="D2790" t="s">
        <v>621</v>
      </c>
      <c r="E2790" t="s">
        <v>56</v>
      </c>
      <c r="F2790" t="s">
        <v>57</v>
      </c>
      <c r="G2790">
        <v>50</v>
      </c>
      <c r="H2790">
        <v>427635</v>
      </c>
      <c r="I2790" t="s">
        <v>58</v>
      </c>
      <c r="J2790" s="3">
        <v>44142</v>
      </c>
      <c r="K2790">
        <v>1200</v>
      </c>
      <c r="L2790" t="s">
        <v>2212</v>
      </c>
      <c r="M2790" t="s">
        <v>434</v>
      </c>
      <c r="N2790" t="s">
        <v>11584</v>
      </c>
      <c r="O2790" t="s">
        <v>11585</v>
      </c>
      <c r="P2790" t="s">
        <v>87</v>
      </c>
      <c r="Q2790">
        <v>5</v>
      </c>
      <c r="R2790" t="s">
        <v>88</v>
      </c>
      <c r="S2790" t="s">
        <v>41</v>
      </c>
      <c r="T2790">
        <v>40695</v>
      </c>
      <c r="U2790" s="1">
        <v>45334</v>
      </c>
      <c r="V2790" t="s">
        <v>119</v>
      </c>
      <c r="W2790">
        <v>141854</v>
      </c>
      <c r="X2790" t="s">
        <v>11586</v>
      </c>
      <c r="Y2790">
        <v>858</v>
      </c>
      <c r="Z2790">
        <v>797</v>
      </c>
      <c r="AA2790">
        <v>8</v>
      </c>
      <c r="AB2790">
        <v>2550.4</v>
      </c>
      <c r="AC2790">
        <f>Table1_1[[#This Row],[Price]]*Table1_1[[#This Row],[Quantity]]</f>
        <v>6376</v>
      </c>
    </row>
    <row r="2791" spans="1:29" x14ac:dyDescent="0.3">
      <c r="A2791" t="s">
        <v>28</v>
      </c>
      <c r="B2791" t="s">
        <v>29</v>
      </c>
      <c r="C2791" t="s">
        <v>54</v>
      </c>
      <c r="D2791" t="s">
        <v>261</v>
      </c>
      <c r="E2791" t="s">
        <v>46</v>
      </c>
      <c r="F2791" t="s">
        <v>47</v>
      </c>
      <c r="G2791">
        <v>31</v>
      </c>
      <c r="H2791">
        <v>425171</v>
      </c>
      <c r="I2791" t="s">
        <v>34</v>
      </c>
      <c r="J2791" s="3">
        <v>45392</v>
      </c>
      <c r="K2791">
        <v>1200</v>
      </c>
      <c r="L2791" t="s">
        <v>11587</v>
      </c>
      <c r="M2791" t="s">
        <v>308</v>
      </c>
      <c r="N2791" t="s">
        <v>11588</v>
      </c>
      <c r="O2791" t="s">
        <v>11589</v>
      </c>
      <c r="P2791" t="s">
        <v>51</v>
      </c>
      <c r="Q2791">
        <v>3</v>
      </c>
      <c r="R2791" t="s">
        <v>40</v>
      </c>
      <c r="S2791" t="s">
        <v>63</v>
      </c>
      <c r="T2791">
        <v>79937</v>
      </c>
      <c r="U2791" s="1">
        <v>45563</v>
      </c>
      <c r="V2791" t="s">
        <v>180</v>
      </c>
      <c r="W2791">
        <v>745009</v>
      </c>
      <c r="X2791" t="s">
        <v>11590</v>
      </c>
      <c r="Y2791">
        <v>470</v>
      </c>
      <c r="Z2791">
        <v>825</v>
      </c>
      <c r="AA2791">
        <v>6</v>
      </c>
      <c r="AB2791">
        <v>1980</v>
      </c>
      <c r="AC2791">
        <f>Table1_1[[#This Row],[Price]]*Table1_1[[#This Row],[Quantity]]</f>
        <v>4950</v>
      </c>
    </row>
    <row r="2792" spans="1:29" x14ac:dyDescent="0.3">
      <c r="A2792" t="s">
        <v>28</v>
      </c>
      <c r="B2792" t="s">
        <v>29</v>
      </c>
      <c r="C2792" t="s">
        <v>193</v>
      </c>
      <c r="D2792" t="s">
        <v>98</v>
      </c>
      <c r="E2792" t="s">
        <v>46</v>
      </c>
      <c r="F2792" t="s">
        <v>83</v>
      </c>
      <c r="G2792">
        <v>31</v>
      </c>
      <c r="H2792">
        <v>401331</v>
      </c>
      <c r="I2792" t="s">
        <v>58</v>
      </c>
      <c r="J2792" s="3">
        <v>44487</v>
      </c>
      <c r="K2792">
        <v>950</v>
      </c>
      <c r="L2792" t="s">
        <v>11591</v>
      </c>
      <c r="M2792" t="s">
        <v>731</v>
      </c>
      <c r="N2792" t="s">
        <v>11592</v>
      </c>
      <c r="O2792">
        <v>5021965204</v>
      </c>
      <c r="P2792" t="s">
        <v>39</v>
      </c>
      <c r="Q2792">
        <v>9</v>
      </c>
      <c r="R2792" t="s">
        <v>88</v>
      </c>
      <c r="S2792" t="s">
        <v>63</v>
      </c>
      <c r="T2792">
        <v>15994</v>
      </c>
      <c r="U2792" s="1">
        <v>45620</v>
      </c>
      <c r="V2792" t="s">
        <v>42</v>
      </c>
      <c r="W2792">
        <v>100792</v>
      </c>
      <c r="X2792" t="s">
        <v>11593</v>
      </c>
      <c r="Y2792">
        <v>422</v>
      </c>
      <c r="Z2792">
        <v>1749</v>
      </c>
      <c r="AA2792">
        <v>1</v>
      </c>
      <c r="AB2792">
        <v>699.6</v>
      </c>
      <c r="AC2792">
        <f>Table1_1[[#This Row],[Price]]*Table1_1[[#This Row],[Quantity]]</f>
        <v>1749</v>
      </c>
    </row>
    <row r="2793" spans="1:29" x14ac:dyDescent="0.3">
      <c r="A2793" t="s">
        <v>28</v>
      </c>
      <c r="B2793" t="s">
        <v>29</v>
      </c>
      <c r="C2793" t="s">
        <v>91</v>
      </c>
      <c r="D2793" t="s">
        <v>254</v>
      </c>
      <c r="E2793" t="s">
        <v>46</v>
      </c>
      <c r="F2793" t="s">
        <v>83</v>
      </c>
      <c r="G2793">
        <v>2</v>
      </c>
      <c r="H2793">
        <v>409258</v>
      </c>
      <c r="I2793" t="s">
        <v>58</v>
      </c>
      <c r="J2793" s="3">
        <v>44487</v>
      </c>
      <c r="K2793">
        <v>1200</v>
      </c>
      <c r="L2793" t="s">
        <v>11594</v>
      </c>
      <c r="M2793" t="s">
        <v>189</v>
      </c>
      <c r="N2793" t="s">
        <v>11595</v>
      </c>
      <c r="O2793" t="s">
        <v>11596</v>
      </c>
      <c r="P2793" t="s">
        <v>87</v>
      </c>
      <c r="Q2793">
        <v>14</v>
      </c>
      <c r="R2793" t="s">
        <v>40</v>
      </c>
      <c r="S2793" t="s">
        <v>79</v>
      </c>
      <c r="T2793">
        <v>87408</v>
      </c>
      <c r="U2793" s="1">
        <v>45293</v>
      </c>
      <c r="V2793" t="s">
        <v>111</v>
      </c>
      <c r="W2793">
        <v>883605</v>
      </c>
      <c r="X2793" t="s">
        <v>9431</v>
      </c>
      <c r="Y2793">
        <v>643</v>
      </c>
      <c r="Z2793">
        <v>2178</v>
      </c>
      <c r="AA2793">
        <v>4</v>
      </c>
      <c r="AB2793">
        <v>3484.8</v>
      </c>
      <c r="AC2793">
        <f>Table1_1[[#This Row],[Price]]*Table1_1[[#This Row],[Quantity]]</f>
        <v>8712</v>
      </c>
    </row>
    <row r="2794" spans="1:29" x14ac:dyDescent="0.3">
      <c r="A2794" t="s">
        <v>28</v>
      </c>
      <c r="B2794" t="s">
        <v>29</v>
      </c>
      <c r="C2794" t="s">
        <v>148</v>
      </c>
      <c r="D2794" t="s">
        <v>546</v>
      </c>
      <c r="E2794" t="s">
        <v>56</v>
      </c>
      <c r="F2794" t="s">
        <v>99</v>
      </c>
      <c r="G2794">
        <v>22</v>
      </c>
      <c r="H2794">
        <v>402021</v>
      </c>
      <c r="I2794" t="s">
        <v>34</v>
      </c>
      <c r="J2794" s="3">
        <v>44228</v>
      </c>
      <c r="K2794">
        <v>1000</v>
      </c>
      <c r="L2794" t="s">
        <v>8480</v>
      </c>
      <c r="M2794" t="s">
        <v>591</v>
      </c>
      <c r="N2794" t="s">
        <v>11597</v>
      </c>
      <c r="O2794" t="s">
        <v>11598</v>
      </c>
      <c r="P2794" t="s">
        <v>71</v>
      </c>
      <c r="Q2794">
        <v>19</v>
      </c>
      <c r="R2794" t="s">
        <v>88</v>
      </c>
      <c r="S2794" t="s">
        <v>79</v>
      </c>
      <c r="T2794">
        <v>84145</v>
      </c>
      <c r="U2794" s="1">
        <v>45437</v>
      </c>
      <c r="V2794" t="s">
        <v>140</v>
      </c>
      <c r="W2794">
        <v>161013</v>
      </c>
      <c r="X2794" t="s">
        <v>11599</v>
      </c>
      <c r="Y2794">
        <v>904</v>
      </c>
      <c r="Z2794">
        <v>1563</v>
      </c>
      <c r="AA2794">
        <v>1</v>
      </c>
      <c r="AB2794">
        <v>625.20000000000005</v>
      </c>
      <c r="AC2794">
        <f>Table1_1[[#This Row],[Price]]*Table1_1[[#This Row],[Quantity]]</f>
        <v>1563</v>
      </c>
    </row>
    <row r="2795" spans="1:29" x14ac:dyDescent="0.3">
      <c r="A2795" t="s">
        <v>28</v>
      </c>
      <c r="B2795" t="s">
        <v>29</v>
      </c>
      <c r="C2795" t="s">
        <v>91</v>
      </c>
      <c r="D2795" t="s">
        <v>105</v>
      </c>
      <c r="E2795" t="s">
        <v>56</v>
      </c>
      <c r="F2795" t="s">
        <v>83</v>
      </c>
      <c r="G2795">
        <v>8</v>
      </c>
      <c r="H2795">
        <v>422495</v>
      </c>
      <c r="I2795" t="s">
        <v>58</v>
      </c>
      <c r="J2795" s="3">
        <v>44591</v>
      </c>
      <c r="K2795">
        <v>1200</v>
      </c>
      <c r="L2795" t="s">
        <v>11600</v>
      </c>
      <c r="M2795" t="s">
        <v>591</v>
      </c>
      <c r="N2795" t="s">
        <v>11601</v>
      </c>
      <c r="O2795" t="s">
        <v>11602</v>
      </c>
      <c r="P2795" t="s">
        <v>39</v>
      </c>
      <c r="Q2795">
        <v>11</v>
      </c>
      <c r="R2795" t="s">
        <v>88</v>
      </c>
      <c r="S2795" t="s">
        <v>79</v>
      </c>
      <c r="T2795">
        <v>24911</v>
      </c>
      <c r="U2795" s="1">
        <v>45592</v>
      </c>
      <c r="V2795" t="s">
        <v>155</v>
      </c>
      <c r="W2795">
        <v>271718</v>
      </c>
      <c r="X2795" t="s">
        <v>7409</v>
      </c>
      <c r="Y2795">
        <v>689</v>
      </c>
      <c r="Z2795">
        <v>1547</v>
      </c>
      <c r="AA2795">
        <v>6</v>
      </c>
      <c r="AB2795">
        <v>3712.8</v>
      </c>
      <c r="AC2795">
        <f>Table1_1[[#This Row],[Price]]*Table1_1[[#This Row],[Quantity]]</f>
        <v>9282</v>
      </c>
    </row>
    <row r="2796" spans="1:29" x14ac:dyDescent="0.3">
      <c r="A2796" t="s">
        <v>28</v>
      </c>
      <c r="B2796" t="s">
        <v>29</v>
      </c>
      <c r="C2796" t="s">
        <v>91</v>
      </c>
      <c r="D2796" t="s">
        <v>237</v>
      </c>
      <c r="E2796" t="s">
        <v>32</v>
      </c>
      <c r="F2796" t="s">
        <v>83</v>
      </c>
      <c r="G2796">
        <v>80</v>
      </c>
      <c r="H2796">
        <v>412665</v>
      </c>
      <c r="I2796" t="s">
        <v>34</v>
      </c>
      <c r="J2796" s="3">
        <v>44091</v>
      </c>
      <c r="K2796">
        <v>950</v>
      </c>
      <c r="L2796" t="s">
        <v>2178</v>
      </c>
      <c r="M2796" t="s">
        <v>1409</v>
      </c>
      <c r="N2796" t="s">
        <v>11603</v>
      </c>
      <c r="O2796" t="s">
        <v>11604</v>
      </c>
      <c r="P2796" t="s">
        <v>71</v>
      </c>
      <c r="Q2796">
        <v>17</v>
      </c>
      <c r="R2796" t="s">
        <v>40</v>
      </c>
      <c r="S2796" t="s">
        <v>63</v>
      </c>
      <c r="T2796">
        <v>26309</v>
      </c>
      <c r="U2796" s="1">
        <v>45564</v>
      </c>
      <c r="V2796" t="s">
        <v>180</v>
      </c>
      <c r="W2796">
        <v>894912</v>
      </c>
      <c r="X2796" t="s">
        <v>11605</v>
      </c>
      <c r="Y2796">
        <v>397</v>
      </c>
      <c r="Z2796">
        <v>1444</v>
      </c>
      <c r="AA2796">
        <v>6</v>
      </c>
      <c r="AB2796">
        <v>3465.6000000000004</v>
      </c>
      <c r="AC2796">
        <f>Table1_1[[#This Row],[Price]]*Table1_1[[#This Row],[Quantity]]</f>
        <v>8664</v>
      </c>
    </row>
    <row r="2797" spans="1:29" x14ac:dyDescent="0.3">
      <c r="A2797" t="s">
        <v>28</v>
      </c>
      <c r="B2797" t="s">
        <v>29</v>
      </c>
      <c r="C2797" t="s">
        <v>193</v>
      </c>
      <c r="D2797" t="s">
        <v>364</v>
      </c>
      <c r="E2797" t="s">
        <v>32</v>
      </c>
      <c r="F2797" t="s">
        <v>83</v>
      </c>
      <c r="G2797">
        <v>20</v>
      </c>
      <c r="H2797">
        <v>430136</v>
      </c>
      <c r="I2797" t="s">
        <v>34</v>
      </c>
      <c r="J2797" s="3">
        <v>45124</v>
      </c>
      <c r="K2797">
        <v>1300</v>
      </c>
      <c r="L2797" t="s">
        <v>11606</v>
      </c>
      <c r="M2797" t="s">
        <v>1305</v>
      </c>
      <c r="N2797" t="s">
        <v>11607</v>
      </c>
      <c r="O2797" t="s">
        <v>11608</v>
      </c>
      <c r="P2797" t="s">
        <v>39</v>
      </c>
      <c r="Q2797">
        <v>18</v>
      </c>
      <c r="R2797" t="s">
        <v>88</v>
      </c>
      <c r="S2797" t="s">
        <v>41</v>
      </c>
      <c r="T2797">
        <v>32462</v>
      </c>
      <c r="U2797" s="1">
        <v>45321</v>
      </c>
      <c r="V2797" t="s">
        <v>111</v>
      </c>
      <c r="W2797">
        <v>947988</v>
      </c>
      <c r="X2797" t="s">
        <v>11609</v>
      </c>
      <c r="Y2797">
        <v>413</v>
      </c>
      <c r="Z2797">
        <v>612</v>
      </c>
      <c r="AA2797">
        <v>6</v>
      </c>
      <c r="AB2797">
        <v>1468.8000000000002</v>
      </c>
      <c r="AC2797">
        <f>Table1_1[[#This Row],[Price]]*Table1_1[[#This Row],[Quantity]]</f>
        <v>3672</v>
      </c>
    </row>
    <row r="2798" spans="1:29" x14ac:dyDescent="0.3">
      <c r="A2798" t="s">
        <v>28</v>
      </c>
      <c r="B2798" t="s">
        <v>29</v>
      </c>
      <c r="C2798" t="s">
        <v>66</v>
      </c>
      <c r="D2798" t="s">
        <v>421</v>
      </c>
      <c r="E2798" t="s">
        <v>46</v>
      </c>
      <c r="F2798" t="s">
        <v>355</v>
      </c>
      <c r="G2798">
        <v>97</v>
      </c>
      <c r="H2798">
        <v>416059</v>
      </c>
      <c r="I2798" t="s">
        <v>58</v>
      </c>
      <c r="J2798" s="3">
        <v>44581</v>
      </c>
      <c r="K2798">
        <v>1100</v>
      </c>
      <c r="L2798" t="s">
        <v>11610</v>
      </c>
      <c r="M2798" t="s">
        <v>1017</v>
      </c>
      <c r="N2798" t="s">
        <v>11611</v>
      </c>
      <c r="O2798" t="s">
        <v>11612</v>
      </c>
      <c r="P2798" t="s">
        <v>71</v>
      </c>
      <c r="Q2798">
        <v>6</v>
      </c>
      <c r="R2798" t="s">
        <v>88</v>
      </c>
      <c r="S2798" t="s">
        <v>118</v>
      </c>
      <c r="T2798">
        <v>34165</v>
      </c>
      <c r="U2798" s="1">
        <v>45524</v>
      </c>
      <c r="V2798" t="s">
        <v>64</v>
      </c>
      <c r="W2798">
        <v>869802</v>
      </c>
      <c r="X2798" t="s">
        <v>11613</v>
      </c>
      <c r="Y2798">
        <v>908</v>
      </c>
      <c r="Z2798">
        <v>1382</v>
      </c>
      <c r="AA2798">
        <v>2</v>
      </c>
      <c r="AB2798">
        <v>1105.6000000000001</v>
      </c>
      <c r="AC2798">
        <f>Table1_1[[#This Row],[Price]]*Table1_1[[#This Row],[Quantity]]</f>
        <v>2764</v>
      </c>
    </row>
    <row r="2799" spans="1:29" x14ac:dyDescent="0.3">
      <c r="A2799" t="s">
        <v>28</v>
      </c>
      <c r="B2799" t="s">
        <v>29</v>
      </c>
      <c r="C2799" t="s">
        <v>54</v>
      </c>
      <c r="D2799" t="s">
        <v>92</v>
      </c>
      <c r="E2799" t="s">
        <v>46</v>
      </c>
      <c r="F2799" t="s">
        <v>355</v>
      </c>
      <c r="G2799">
        <v>93</v>
      </c>
      <c r="H2799">
        <v>400079</v>
      </c>
      <c r="I2799" t="s">
        <v>34</v>
      </c>
      <c r="J2799" s="3">
        <v>45136</v>
      </c>
      <c r="K2799">
        <v>1200</v>
      </c>
      <c r="L2799" t="s">
        <v>11615</v>
      </c>
      <c r="M2799" t="s">
        <v>85</v>
      </c>
      <c r="N2799" t="s">
        <v>11616</v>
      </c>
      <c r="O2799" t="s">
        <v>11617</v>
      </c>
      <c r="P2799" t="s">
        <v>51</v>
      </c>
      <c r="Q2799">
        <v>20</v>
      </c>
      <c r="R2799" t="s">
        <v>88</v>
      </c>
      <c r="S2799" t="s">
        <v>63</v>
      </c>
      <c r="T2799">
        <v>60269</v>
      </c>
      <c r="U2799" s="1">
        <v>45476</v>
      </c>
      <c r="V2799" t="s">
        <v>126</v>
      </c>
      <c r="W2799">
        <v>984332</v>
      </c>
      <c r="X2799" t="s">
        <v>11618</v>
      </c>
      <c r="Y2799">
        <v>982</v>
      </c>
      <c r="Z2799">
        <v>1107</v>
      </c>
      <c r="AA2799">
        <v>6</v>
      </c>
      <c r="AB2799">
        <v>2656.8</v>
      </c>
      <c r="AC2799">
        <f>Table1_1[[#This Row],[Price]]*Table1_1[[#This Row],[Quantity]]</f>
        <v>6642</v>
      </c>
    </row>
    <row r="2800" spans="1:29" x14ac:dyDescent="0.3">
      <c r="A2800" t="s">
        <v>28</v>
      </c>
      <c r="B2800" t="s">
        <v>29</v>
      </c>
      <c r="C2800" t="s">
        <v>30</v>
      </c>
      <c r="D2800" t="s">
        <v>261</v>
      </c>
      <c r="E2800" t="s">
        <v>46</v>
      </c>
      <c r="F2800" t="s">
        <v>150</v>
      </c>
      <c r="G2800">
        <v>29</v>
      </c>
      <c r="H2800">
        <v>403291</v>
      </c>
      <c r="I2800" t="s">
        <v>58</v>
      </c>
      <c r="J2800" s="3">
        <v>44358</v>
      </c>
      <c r="K2800">
        <v>1300</v>
      </c>
      <c r="L2800" t="s">
        <v>11619</v>
      </c>
      <c r="M2800" t="s">
        <v>731</v>
      </c>
      <c r="N2800" t="s">
        <v>11620</v>
      </c>
      <c r="O2800" t="s">
        <v>11621</v>
      </c>
      <c r="P2800" t="s">
        <v>51</v>
      </c>
      <c r="Q2800">
        <v>16</v>
      </c>
      <c r="R2800" t="s">
        <v>40</v>
      </c>
      <c r="S2800" t="s">
        <v>118</v>
      </c>
      <c r="T2800">
        <v>91806</v>
      </c>
      <c r="U2800" s="1">
        <v>45444</v>
      </c>
      <c r="V2800" t="s">
        <v>52</v>
      </c>
      <c r="W2800">
        <v>157277</v>
      </c>
      <c r="X2800" t="s">
        <v>11622</v>
      </c>
      <c r="Y2800">
        <v>658</v>
      </c>
      <c r="Z2800">
        <v>986</v>
      </c>
      <c r="AA2800">
        <v>3</v>
      </c>
      <c r="AB2800">
        <v>1183.2</v>
      </c>
      <c r="AC2800">
        <f>Table1_1[[#This Row],[Price]]*Table1_1[[#This Row],[Quantity]]</f>
        <v>2958</v>
      </c>
    </row>
    <row r="2801" spans="1:29" x14ac:dyDescent="0.3">
      <c r="A2801" t="s">
        <v>28</v>
      </c>
      <c r="B2801" t="s">
        <v>29</v>
      </c>
      <c r="C2801" t="s">
        <v>44</v>
      </c>
      <c r="D2801" t="s">
        <v>546</v>
      </c>
      <c r="E2801" t="s">
        <v>32</v>
      </c>
      <c r="F2801" t="s">
        <v>47</v>
      </c>
      <c r="G2801">
        <v>4</v>
      </c>
      <c r="H2801">
        <v>416578</v>
      </c>
      <c r="I2801" t="s">
        <v>34</v>
      </c>
      <c r="J2801" s="3">
        <v>43985</v>
      </c>
      <c r="K2801">
        <v>1000</v>
      </c>
      <c r="L2801" t="s">
        <v>5684</v>
      </c>
      <c r="M2801" t="s">
        <v>1118</v>
      </c>
      <c r="N2801" t="s">
        <v>11623</v>
      </c>
      <c r="O2801" t="s">
        <v>11624</v>
      </c>
      <c r="P2801" t="s">
        <v>87</v>
      </c>
      <c r="Q2801">
        <v>3</v>
      </c>
      <c r="R2801" t="s">
        <v>40</v>
      </c>
      <c r="S2801" t="s">
        <v>41</v>
      </c>
      <c r="T2801">
        <v>32005</v>
      </c>
      <c r="U2801" s="1">
        <v>45299</v>
      </c>
      <c r="V2801" t="s">
        <v>111</v>
      </c>
      <c r="W2801">
        <v>850043</v>
      </c>
      <c r="X2801" t="s">
        <v>11625</v>
      </c>
      <c r="Y2801">
        <v>646</v>
      </c>
      <c r="Z2801">
        <v>1804</v>
      </c>
      <c r="AA2801">
        <v>3</v>
      </c>
      <c r="AB2801">
        <v>2164.8000000000002</v>
      </c>
      <c r="AC2801">
        <f>Table1_1[[#This Row],[Price]]*Table1_1[[#This Row],[Quantity]]</f>
        <v>5412</v>
      </c>
    </row>
    <row r="2802" spans="1:29" x14ac:dyDescent="0.3">
      <c r="A2802" t="s">
        <v>28</v>
      </c>
      <c r="B2802" t="s">
        <v>29</v>
      </c>
      <c r="C2802" t="s">
        <v>44</v>
      </c>
      <c r="D2802" t="s">
        <v>142</v>
      </c>
      <c r="E2802" t="s">
        <v>32</v>
      </c>
      <c r="F2802" t="s">
        <v>175</v>
      </c>
      <c r="G2802">
        <v>33</v>
      </c>
      <c r="H2802">
        <v>438271</v>
      </c>
      <c r="I2802" t="s">
        <v>34</v>
      </c>
      <c r="J2802" s="3">
        <v>45004</v>
      </c>
      <c r="K2802">
        <v>1200</v>
      </c>
      <c r="L2802" t="s">
        <v>11626</v>
      </c>
      <c r="M2802" t="s">
        <v>165</v>
      </c>
      <c r="N2802" t="s">
        <v>11627</v>
      </c>
      <c r="O2802" t="s">
        <v>11628</v>
      </c>
      <c r="P2802" t="s">
        <v>71</v>
      </c>
      <c r="Q2802">
        <v>13</v>
      </c>
      <c r="R2802" t="s">
        <v>40</v>
      </c>
      <c r="S2802" t="s">
        <v>118</v>
      </c>
      <c r="T2802">
        <v>68390</v>
      </c>
      <c r="U2802" s="1">
        <v>45622</v>
      </c>
      <c r="V2802" t="s">
        <v>42</v>
      </c>
      <c r="W2802">
        <v>785147</v>
      </c>
      <c r="X2802" t="s">
        <v>2346</v>
      </c>
      <c r="Y2802">
        <v>408</v>
      </c>
      <c r="Z2802">
        <v>1897</v>
      </c>
      <c r="AA2802">
        <v>6</v>
      </c>
      <c r="AB2802">
        <v>4552.8</v>
      </c>
      <c r="AC2802">
        <f>Table1_1[[#This Row],[Price]]*Table1_1[[#This Row],[Quantity]]</f>
        <v>11382</v>
      </c>
    </row>
    <row r="2803" spans="1:29" x14ac:dyDescent="0.3">
      <c r="A2803" t="s">
        <v>28</v>
      </c>
      <c r="B2803" t="s">
        <v>29</v>
      </c>
      <c r="C2803" t="s">
        <v>148</v>
      </c>
      <c r="D2803" t="s">
        <v>134</v>
      </c>
      <c r="E2803" t="s">
        <v>56</v>
      </c>
      <c r="F2803" t="s">
        <v>175</v>
      </c>
      <c r="G2803">
        <v>62</v>
      </c>
      <c r="H2803">
        <v>401827</v>
      </c>
      <c r="I2803" t="s">
        <v>58</v>
      </c>
      <c r="J2803" s="3">
        <v>44162</v>
      </c>
      <c r="K2803">
        <v>1100</v>
      </c>
      <c r="L2803" t="s">
        <v>11099</v>
      </c>
      <c r="M2803" t="s">
        <v>60</v>
      </c>
      <c r="N2803" t="s">
        <v>11629</v>
      </c>
      <c r="O2803" t="s">
        <v>11630</v>
      </c>
      <c r="P2803" t="s">
        <v>51</v>
      </c>
      <c r="Q2803">
        <v>6</v>
      </c>
      <c r="R2803" t="s">
        <v>40</v>
      </c>
      <c r="S2803" t="s">
        <v>79</v>
      </c>
      <c r="T2803">
        <v>15538</v>
      </c>
      <c r="U2803" s="1">
        <v>45550</v>
      </c>
      <c r="V2803" t="s">
        <v>180</v>
      </c>
      <c r="W2803">
        <v>959836</v>
      </c>
      <c r="X2803" t="s">
        <v>11631</v>
      </c>
      <c r="Y2803">
        <v>480</v>
      </c>
      <c r="Z2803">
        <v>1159</v>
      </c>
      <c r="AA2803">
        <v>5</v>
      </c>
      <c r="AB2803">
        <v>2318</v>
      </c>
      <c r="AC2803">
        <f>Table1_1[[#This Row],[Price]]*Table1_1[[#This Row],[Quantity]]</f>
        <v>5795</v>
      </c>
    </row>
    <row r="2804" spans="1:29" x14ac:dyDescent="0.3">
      <c r="A2804" t="s">
        <v>28</v>
      </c>
      <c r="B2804" t="s">
        <v>29</v>
      </c>
      <c r="C2804" t="s">
        <v>157</v>
      </c>
      <c r="D2804" t="s">
        <v>163</v>
      </c>
      <c r="E2804" t="s">
        <v>32</v>
      </c>
      <c r="F2804" t="s">
        <v>57</v>
      </c>
      <c r="G2804">
        <v>95</v>
      </c>
      <c r="H2804">
        <v>401363</v>
      </c>
      <c r="I2804" t="s">
        <v>58</v>
      </c>
      <c r="J2804" s="3">
        <v>44913</v>
      </c>
      <c r="K2804">
        <v>1000</v>
      </c>
      <c r="L2804" t="s">
        <v>11632</v>
      </c>
      <c r="M2804" t="s">
        <v>423</v>
      </c>
      <c r="N2804" t="s">
        <v>11633</v>
      </c>
      <c r="O2804" t="s">
        <v>11634</v>
      </c>
      <c r="P2804" t="s">
        <v>51</v>
      </c>
      <c r="Q2804">
        <v>8</v>
      </c>
      <c r="R2804" t="s">
        <v>40</v>
      </c>
      <c r="S2804" t="s">
        <v>118</v>
      </c>
      <c r="T2804">
        <v>36191</v>
      </c>
      <c r="U2804" s="1">
        <v>45525</v>
      </c>
      <c r="V2804" t="s">
        <v>64</v>
      </c>
      <c r="W2804">
        <v>969636</v>
      </c>
      <c r="X2804" t="s">
        <v>11635</v>
      </c>
      <c r="Y2804">
        <v>842</v>
      </c>
      <c r="Z2804">
        <v>2165</v>
      </c>
      <c r="AA2804">
        <v>4</v>
      </c>
      <c r="AB2804">
        <v>3464</v>
      </c>
      <c r="AC2804">
        <f>Table1_1[[#This Row],[Price]]*Table1_1[[#This Row],[Quantity]]</f>
        <v>8660</v>
      </c>
    </row>
    <row r="2805" spans="1:29" x14ac:dyDescent="0.3">
      <c r="A2805" t="s">
        <v>28</v>
      </c>
      <c r="B2805" t="s">
        <v>29</v>
      </c>
      <c r="C2805" t="s">
        <v>91</v>
      </c>
      <c r="D2805" t="s">
        <v>163</v>
      </c>
      <c r="E2805" t="s">
        <v>32</v>
      </c>
      <c r="F2805" t="s">
        <v>175</v>
      </c>
      <c r="G2805">
        <v>98</v>
      </c>
      <c r="H2805">
        <v>404549</v>
      </c>
      <c r="I2805" t="s">
        <v>34</v>
      </c>
      <c r="J2805" s="3">
        <v>44750</v>
      </c>
      <c r="K2805">
        <v>800</v>
      </c>
      <c r="L2805" t="s">
        <v>11636</v>
      </c>
      <c r="M2805" t="s">
        <v>144</v>
      </c>
      <c r="N2805" t="s">
        <v>11637</v>
      </c>
      <c r="O2805" t="s">
        <v>11638</v>
      </c>
      <c r="P2805" t="s">
        <v>71</v>
      </c>
      <c r="Q2805">
        <v>12</v>
      </c>
      <c r="R2805" t="s">
        <v>40</v>
      </c>
      <c r="S2805" t="s">
        <v>118</v>
      </c>
      <c r="T2805">
        <v>80181</v>
      </c>
      <c r="U2805" s="1">
        <v>45339</v>
      </c>
      <c r="V2805" t="s">
        <v>119</v>
      </c>
      <c r="W2805">
        <v>744599</v>
      </c>
      <c r="X2805" t="s">
        <v>11639</v>
      </c>
      <c r="Y2805">
        <v>731</v>
      </c>
      <c r="Z2805">
        <v>2848</v>
      </c>
      <c r="AA2805">
        <v>8</v>
      </c>
      <c r="AB2805">
        <v>9113.6</v>
      </c>
      <c r="AC2805">
        <f>Table1_1[[#This Row],[Price]]*Table1_1[[#This Row],[Quantity]]</f>
        <v>22784</v>
      </c>
    </row>
    <row r="2806" spans="1:29" x14ac:dyDescent="0.3">
      <c r="A2806" t="s">
        <v>28</v>
      </c>
      <c r="B2806" t="s">
        <v>29</v>
      </c>
      <c r="C2806" t="s">
        <v>157</v>
      </c>
      <c r="D2806" t="s">
        <v>637</v>
      </c>
      <c r="E2806" t="s">
        <v>56</v>
      </c>
      <c r="F2806" t="s">
        <v>99</v>
      </c>
      <c r="G2806">
        <v>13</v>
      </c>
      <c r="H2806">
        <v>405829</v>
      </c>
      <c r="I2806" t="s">
        <v>58</v>
      </c>
      <c r="J2806" s="3">
        <v>45602</v>
      </c>
      <c r="K2806">
        <v>1200</v>
      </c>
      <c r="L2806" t="s">
        <v>11640</v>
      </c>
      <c r="M2806" t="s">
        <v>1118</v>
      </c>
      <c r="N2806" t="s">
        <v>11641</v>
      </c>
      <c r="O2806" t="s">
        <v>11642</v>
      </c>
      <c r="P2806" t="s">
        <v>71</v>
      </c>
      <c r="Q2806">
        <v>7</v>
      </c>
      <c r="R2806" t="s">
        <v>40</v>
      </c>
      <c r="S2806" t="s">
        <v>118</v>
      </c>
      <c r="T2806">
        <v>10260</v>
      </c>
      <c r="U2806" s="1">
        <v>45587</v>
      </c>
      <c r="V2806" t="s">
        <v>155</v>
      </c>
      <c r="W2806">
        <v>274362</v>
      </c>
      <c r="X2806" t="s">
        <v>11643</v>
      </c>
      <c r="Y2806">
        <v>409</v>
      </c>
      <c r="Z2806">
        <v>1458</v>
      </c>
      <c r="AA2806">
        <v>2</v>
      </c>
      <c r="AB2806">
        <v>1166.4000000000001</v>
      </c>
      <c r="AC2806">
        <f>Table1_1[[#This Row],[Price]]*Table1_1[[#This Row],[Quantity]]</f>
        <v>2916</v>
      </c>
    </row>
    <row r="2807" spans="1:29" x14ac:dyDescent="0.3">
      <c r="A2807" t="s">
        <v>28</v>
      </c>
      <c r="B2807" t="s">
        <v>29</v>
      </c>
      <c r="C2807" t="s">
        <v>54</v>
      </c>
      <c r="D2807" t="s">
        <v>467</v>
      </c>
      <c r="E2807" t="s">
        <v>32</v>
      </c>
      <c r="F2807" t="s">
        <v>47</v>
      </c>
      <c r="G2807">
        <v>87</v>
      </c>
      <c r="H2807">
        <v>401082</v>
      </c>
      <c r="I2807" t="s">
        <v>58</v>
      </c>
      <c r="J2807" s="3">
        <v>45554</v>
      </c>
      <c r="K2807">
        <v>1300</v>
      </c>
      <c r="L2807" t="s">
        <v>11644</v>
      </c>
      <c r="M2807" t="s">
        <v>1460</v>
      </c>
      <c r="N2807" t="s">
        <v>11645</v>
      </c>
      <c r="O2807" t="s">
        <v>11646</v>
      </c>
      <c r="P2807" t="s">
        <v>87</v>
      </c>
      <c r="Q2807">
        <v>17</v>
      </c>
      <c r="R2807" t="s">
        <v>40</v>
      </c>
      <c r="S2807" t="s">
        <v>63</v>
      </c>
      <c r="T2807">
        <v>59984</v>
      </c>
      <c r="U2807" s="1">
        <v>45627</v>
      </c>
      <c r="V2807" t="s">
        <v>259</v>
      </c>
      <c r="W2807">
        <v>148864</v>
      </c>
      <c r="X2807" t="s">
        <v>11647</v>
      </c>
      <c r="Y2807">
        <v>963</v>
      </c>
      <c r="Z2807">
        <v>2983</v>
      </c>
      <c r="AA2807">
        <v>3</v>
      </c>
      <c r="AB2807">
        <v>3579.6000000000004</v>
      </c>
      <c r="AC2807">
        <f>Table1_1[[#This Row],[Price]]*Table1_1[[#This Row],[Quantity]]</f>
        <v>8949</v>
      </c>
    </row>
    <row r="2808" spans="1:29" x14ac:dyDescent="0.3">
      <c r="A2808" t="s">
        <v>28</v>
      </c>
      <c r="B2808" t="s">
        <v>29</v>
      </c>
      <c r="C2808" t="s">
        <v>66</v>
      </c>
      <c r="D2808" t="s">
        <v>364</v>
      </c>
      <c r="E2808" t="s">
        <v>56</v>
      </c>
      <c r="F2808" t="s">
        <v>47</v>
      </c>
      <c r="G2808">
        <v>35</v>
      </c>
      <c r="H2808">
        <v>423031</v>
      </c>
      <c r="I2808" t="s">
        <v>34</v>
      </c>
      <c r="J2808" s="3">
        <v>45625</v>
      </c>
      <c r="K2808">
        <v>1300</v>
      </c>
      <c r="L2808" t="s">
        <v>11649</v>
      </c>
      <c r="M2808" t="s">
        <v>68</v>
      </c>
      <c r="N2808" t="s">
        <v>11650</v>
      </c>
      <c r="O2808" t="s">
        <v>11651</v>
      </c>
      <c r="P2808" t="s">
        <v>51</v>
      </c>
      <c r="Q2808">
        <v>14</v>
      </c>
      <c r="R2808" t="s">
        <v>40</v>
      </c>
      <c r="S2808" t="s">
        <v>63</v>
      </c>
      <c r="T2808">
        <v>67546</v>
      </c>
      <c r="U2808" s="1">
        <v>45330</v>
      </c>
      <c r="V2808" t="s">
        <v>119</v>
      </c>
      <c r="W2808">
        <v>404807</v>
      </c>
      <c r="X2808" t="s">
        <v>11652</v>
      </c>
      <c r="Y2808">
        <v>283</v>
      </c>
      <c r="Z2808">
        <v>2853</v>
      </c>
      <c r="AA2808">
        <v>4</v>
      </c>
      <c r="AB2808">
        <v>4564.8</v>
      </c>
      <c r="AC2808">
        <f>Table1_1[[#This Row],[Price]]*Table1_1[[#This Row],[Quantity]]</f>
        <v>11412</v>
      </c>
    </row>
    <row r="2809" spans="1:29" x14ac:dyDescent="0.3">
      <c r="A2809" t="s">
        <v>28</v>
      </c>
      <c r="B2809" t="s">
        <v>29</v>
      </c>
      <c r="C2809" t="s">
        <v>193</v>
      </c>
      <c r="D2809" t="s">
        <v>55</v>
      </c>
      <c r="E2809" t="s">
        <v>46</v>
      </c>
      <c r="F2809" t="s">
        <v>57</v>
      </c>
      <c r="G2809">
        <v>59</v>
      </c>
      <c r="H2809">
        <v>409456</v>
      </c>
      <c r="I2809" t="s">
        <v>58</v>
      </c>
      <c r="J2809" s="3">
        <v>44638</v>
      </c>
      <c r="K2809">
        <v>1000</v>
      </c>
      <c r="L2809" t="s">
        <v>11653</v>
      </c>
      <c r="M2809" t="s">
        <v>428</v>
      </c>
      <c r="N2809" t="s">
        <v>11654</v>
      </c>
      <c r="O2809" t="s">
        <v>11655</v>
      </c>
      <c r="P2809" t="s">
        <v>39</v>
      </c>
      <c r="Q2809">
        <v>7</v>
      </c>
      <c r="R2809" t="s">
        <v>40</v>
      </c>
      <c r="S2809" t="s">
        <v>63</v>
      </c>
      <c r="T2809">
        <v>90182</v>
      </c>
      <c r="U2809" s="1">
        <v>45516</v>
      </c>
      <c r="V2809" t="s">
        <v>64</v>
      </c>
      <c r="W2809">
        <v>392174</v>
      </c>
      <c r="X2809" t="s">
        <v>11656</v>
      </c>
      <c r="Y2809">
        <v>753</v>
      </c>
      <c r="Z2809">
        <v>1350</v>
      </c>
      <c r="AA2809">
        <v>5</v>
      </c>
      <c r="AB2809">
        <v>2700</v>
      </c>
      <c r="AC2809">
        <f>Table1_1[[#This Row],[Price]]*Table1_1[[#This Row],[Quantity]]</f>
        <v>6750</v>
      </c>
    </row>
    <row r="2810" spans="1:29" x14ac:dyDescent="0.3">
      <c r="A2810" t="s">
        <v>28</v>
      </c>
      <c r="B2810" t="s">
        <v>29</v>
      </c>
      <c r="C2810" t="s">
        <v>66</v>
      </c>
      <c r="D2810" t="s">
        <v>317</v>
      </c>
      <c r="E2810" t="s">
        <v>32</v>
      </c>
      <c r="F2810" t="s">
        <v>99</v>
      </c>
      <c r="G2810">
        <v>73</v>
      </c>
      <c r="H2810">
        <v>414495</v>
      </c>
      <c r="I2810" t="s">
        <v>34</v>
      </c>
      <c r="J2810" s="3">
        <v>45394</v>
      </c>
      <c r="K2810">
        <v>1400</v>
      </c>
      <c r="L2810" t="s">
        <v>7901</v>
      </c>
      <c r="M2810" t="s">
        <v>1488</v>
      </c>
      <c r="N2810" t="s">
        <v>11657</v>
      </c>
      <c r="O2810" t="s">
        <v>11658</v>
      </c>
      <c r="P2810" t="s">
        <v>51</v>
      </c>
      <c r="Q2810">
        <v>8</v>
      </c>
      <c r="R2810" t="s">
        <v>88</v>
      </c>
      <c r="S2810" t="s">
        <v>118</v>
      </c>
      <c r="T2810">
        <v>51239</v>
      </c>
      <c r="U2810" s="1">
        <v>45547</v>
      </c>
      <c r="V2810" t="s">
        <v>180</v>
      </c>
      <c r="W2810">
        <v>547125</v>
      </c>
      <c r="X2810" t="s">
        <v>11659</v>
      </c>
      <c r="Y2810">
        <v>683</v>
      </c>
      <c r="Z2810">
        <v>2712</v>
      </c>
      <c r="AA2810">
        <v>7</v>
      </c>
      <c r="AB2810">
        <v>7593.6</v>
      </c>
      <c r="AC2810">
        <f>Table1_1[[#This Row],[Price]]*Table1_1[[#This Row],[Quantity]]</f>
        <v>18984</v>
      </c>
    </row>
    <row r="2811" spans="1:29" x14ac:dyDescent="0.3">
      <c r="A2811" t="s">
        <v>28</v>
      </c>
      <c r="B2811" t="s">
        <v>29</v>
      </c>
      <c r="C2811" t="s">
        <v>30</v>
      </c>
      <c r="D2811" t="s">
        <v>546</v>
      </c>
      <c r="E2811" t="s">
        <v>32</v>
      </c>
      <c r="F2811" t="s">
        <v>83</v>
      </c>
      <c r="G2811">
        <v>54</v>
      </c>
      <c r="H2811">
        <v>401265</v>
      </c>
      <c r="I2811" t="s">
        <v>58</v>
      </c>
      <c r="J2811" s="3">
        <v>44105</v>
      </c>
      <c r="K2811">
        <v>1000</v>
      </c>
      <c r="L2811" t="s">
        <v>11660</v>
      </c>
      <c r="M2811" t="s">
        <v>1058</v>
      </c>
      <c r="N2811" t="s">
        <v>11661</v>
      </c>
      <c r="O2811" t="s">
        <v>11662</v>
      </c>
      <c r="P2811" t="s">
        <v>87</v>
      </c>
      <c r="Q2811">
        <v>19</v>
      </c>
      <c r="R2811" t="s">
        <v>88</v>
      </c>
      <c r="S2811" t="s">
        <v>118</v>
      </c>
      <c r="T2811">
        <v>22478</v>
      </c>
      <c r="U2811" s="1">
        <v>45307</v>
      </c>
      <c r="V2811" t="s">
        <v>111</v>
      </c>
      <c r="W2811">
        <v>647658</v>
      </c>
      <c r="X2811" t="s">
        <v>11663</v>
      </c>
      <c r="Y2811">
        <v>507</v>
      </c>
      <c r="Z2811">
        <v>702</v>
      </c>
      <c r="AA2811">
        <v>7</v>
      </c>
      <c r="AB2811">
        <v>1965.6000000000001</v>
      </c>
      <c r="AC2811">
        <f>Table1_1[[#This Row],[Price]]*Table1_1[[#This Row],[Quantity]]</f>
        <v>4914</v>
      </c>
    </row>
    <row r="2812" spans="1:29" x14ac:dyDescent="0.3">
      <c r="A2812" t="s">
        <v>28</v>
      </c>
      <c r="B2812" t="s">
        <v>29</v>
      </c>
      <c r="C2812" t="s">
        <v>66</v>
      </c>
      <c r="D2812" t="s">
        <v>254</v>
      </c>
      <c r="E2812" t="s">
        <v>32</v>
      </c>
      <c r="F2812" t="s">
        <v>175</v>
      </c>
      <c r="G2812">
        <v>26</v>
      </c>
      <c r="H2812">
        <v>418135</v>
      </c>
      <c r="I2812" t="s">
        <v>58</v>
      </c>
      <c r="J2812" s="3">
        <v>45196</v>
      </c>
      <c r="K2812">
        <v>1000</v>
      </c>
      <c r="L2812" t="s">
        <v>11664</v>
      </c>
      <c r="M2812" t="s">
        <v>623</v>
      </c>
      <c r="N2812" t="s">
        <v>11665</v>
      </c>
      <c r="O2812" t="s">
        <v>11666</v>
      </c>
      <c r="P2812" t="s">
        <v>71</v>
      </c>
      <c r="Q2812">
        <v>10</v>
      </c>
      <c r="R2812" t="s">
        <v>40</v>
      </c>
      <c r="S2812" t="s">
        <v>41</v>
      </c>
      <c r="T2812">
        <v>27969</v>
      </c>
      <c r="U2812" s="1">
        <v>45347</v>
      </c>
      <c r="V2812" t="s">
        <v>119</v>
      </c>
      <c r="W2812">
        <v>269600</v>
      </c>
      <c r="X2812" t="s">
        <v>3786</v>
      </c>
      <c r="Y2812">
        <v>630</v>
      </c>
      <c r="Z2812">
        <v>2738</v>
      </c>
      <c r="AA2812">
        <v>5</v>
      </c>
      <c r="AB2812">
        <v>5476</v>
      </c>
      <c r="AC2812">
        <f>Table1_1[[#This Row],[Price]]*Table1_1[[#This Row],[Quantity]]</f>
        <v>13690</v>
      </c>
    </row>
    <row r="2813" spans="1:29" x14ac:dyDescent="0.3">
      <c r="A2813" t="s">
        <v>28</v>
      </c>
      <c r="B2813" t="s">
        <v>29</v>
      </c>
      <c r="C2813" t="s">
        <v>66</v>
      </c>
      <c r="D2813" t="s">
        <v>170</v>
      </c>
      <c r="E2813" t="s">
        <v>56</v>
      </c>
      <c r="F2813" t="s">
        <v>355</v>
      </c>
      <c r="G2813">
        <v>67</v>
      </c>
      <c r="H2813">
        <v>415509</v>
      </c>
      <c r="I2813" t="s">
        <v>58</v>
      </c>
      <c r="J2813" s="3">
        <v>44147</v>
      </c>
      <c r="K2813">
        <v>950</v>
      </c>
      <c r="L2813" t="s">
        <v>11667</v>
      </c>
      <c r="M2813" t="s">
        <v>1198</v>
      </c>
      <c r="N2813" t="s">
        <v>11668</v>
      </c>
      <c r="O2813" t="s">
        <v>11669</v>
      </c>
      <c r="P2813" t="s">
        <v>71</v>
      </c>
      <c r="Q2813">
        <v>14</v>
      </c>
      <c r="R2813" t="s">
        <v>40</v>
      </c>
      <c r="S2813" t="s">
        <v>63</v>
      </c>
      <c r="T2813">
        <v>34031</v>
      </c>
      <c r="U2813" s="1">
        <v>45463</v>
      </c>
      <c r="V2813" t="s">
        <v>52</v>
      </c>
      <c r="W2813">
        <v>330881</v>
      </c>
      <c r="X2813" t="s">
        <v>11670</v>
      </c>
      <c r="Y2813">
        <v>440</v>
      </c>
      <c r="Z2813">
        <v>933</v>
      </c>
      <c r="AA2813">
        <v>5</v>
      </c>
      <c r="AB2813">
        <v>1866</v>
      </c>
      <c r="AC2813">
        <f>Table1_1[[#This Row],[Price]]*Table1_1[[#This Row],[Quantity]]</f>
        <v>4665</v>
      </c>
    </row>
    <row r="2814" spans="1:29" x14ac:dyDescent="0.3">
      <c r="A2814" t="s">
        <v>28</v>
      </c>
      <c r="B2814" t="s">
        <v>29</v>
      </c>
      <c r="C2814" t="s">
        <v>44</v>
      </c>
      <c r="D2814" t="s">
        <v>82</v>
      </c>
      <c r="E2814" t="s">
        <v>32</v>
      </c>
      <c r="F2814" t="s">
        <v>175</v>
      </c>
      <c r="G2814">
        <v>58</v>
      </c>
      <c r="H2814">
        <v>429540</v>
      </c>
      <c r="I2814" t="s">
        <v>34</v>
      </c>
      <c r="J2814" s="3">
        <v>44577</v>
      </c>
      <c r="K2814">
        <v>800</v>
      </c>
      <c r="L2814" t="s">
        <v>11671</v>
      </c>
      <c r="M2814" t="s">
        <v>1198</v>
      </c>
      <c r="N2814" t="s">
        <v>11672</v>
      </c>
      <c r="O2814" t="s">
        <v>11673</v>
      </c>
      <c r="P2814" t="s">
        <v>71</v>
      </c>
      <c r="Q2814">
        <v>8</v>
      </c>
      <c r="R2814" t="s">
        <v>88</v>
      </c>
      <c r="S2814" t="s">
        <v>79</v>
      </c>
      <c r="T2814">
        <v>58819</v>
      </c>
      <c r="U2814" s="1">
        <v>45526</v>
      </c>
      <c r="V2814" t="s">
        <v>64</v>
      </c>
      <c r="W2814">
        <v>344186</v>
      </c>
      <c r="X2814" t="s">
        <v>1167</v>
      </c>
      <c r="Y2814">
        <v>692</v>
      </c>
      <c r="Z2814">
        <v>1285</v>
      </c>
      <c r="AA2814">
        <v>6</v>
      </c>
      <c r="AB2814">
        <v>3084</v>
      </c>
      <c r="AC2814">
        <f>Table1_1[[#This Row],[Price]]*Table1_1[[#This Row],[Quantity]]</f>
        <v>7710</v>
      </c>
    </row>
    <row r="2815" spans="1:29" x14ac:dyDescent="0.3">
      <c r="A2815" t="s">
        <v>28</v>
      </c>
      <c r="B2815" t="s">
        <v>29</v>
      </c>
      <c r="C2815" t="s">
        <v>91</v>
      </c>
      <c r="D2815" t="s">
        <v>274</v>
      </c>
      <c r="E2815" t="s">
        <v>56</v>
      </c>
      <c r="F2815" t="s">
        <v>355</v>
      </c>
      <c r="G2815">
        <v>80</v>
      </c>
      <c r="H2815">
        <v>415059</v>
      </c>
      <c r="I2815" t="s">
        <v>58</v>
      </c>
      <c r="J2815" s="3">
        <v>44114</v>
      </c>
      <c r="K2815">
        <v>1100</v>
      </c>
      <c r="L2815" t="s">
        <v>11674</v>
      </c>
      <c r="M2815" t="s">
        <v>1366</v>
      </c>
      <c r="N2815" t="s">
        <v>11675</v>
      </c>
      <c r="O2815" t="s">
        <v>11676</v>
      </c>
      <c r="P2815" t="s">
        <v>51</v>
      </c>
      <c r="Q2815">
        <v>5</v>
      </c>
      <c r="R2815" t="s">
        <v>88</v>
      </c>
      <c r="S2815" t="s">
        <v>79</v>
      </c>
      <c r="T2815">
        <v>40953</v>
      </c>
      <c r="U2815" s="1">
        <v>45418</v>
      </c>
      <c r="V2815" t="s">
        <v>140</v>
      </c>
      <c r="W2815">
        <v>206351</v>
      </c>
      <c r="X2815" t="s">
        <v>11677</v>
      </c>
      <c r="Y2815">
        <v>588</v>
      </c>
      <c r="Z2815">
        <v>2069</v>
      </c>
      <c r="AA2815">
        <v>7</v>
      </c>
      <c r="AB2815">
        <v>5793.2000000000007</v>
      </c>
      <c r="AC2815">
        <f>Table1_1[[#This Row],[Price]]*Table1_1[[#This Row],[Quantity]]</f>
        <v>14483</v>
      </c>
    </row>
    <row r="2816" spans="1:29" x14ac:dyDescent="0.3">
      <c r="A2816" t="s">
        <v>28</v>
      </c>
      <c r="B2816" t="s">
        <v>29</v>
      </c>
      <c r="C2816" t="s">
        <v>193</v>
      </c>
      <c r="D2816" t="s">
        <v>546</v>
      </c>
      <c r="E2816" t="s">
        <v>32</v>
      </c>
      <c r="F2816" t="s">
        <v>83</v>
      </c>
      <c r="G2816">
        <v>44</v>
      </c>
      <c r="H2816">
        <v>419246</v>
      </c>
      <c r="I2816" t="s">
        <v>58</v>
      </c>
      <c r="J2816" s="3">
        <v>45299</v>
      </c>
      <c r="K2816">
        <v>1300</v>
      </c>
      <c r="L2816" t="s">
        <v>11679</v>
      </c>
      <c r="M2816" t="s">
        <v>177</v>
      </c>
      <c r="N2816" t="s">
        <v>11680</v>
      </c>
      <c r="O2816" t="s">
        <v>11681</v>
      </c>
      <c r="P2816" t="s">
        <v>71</v>
      </c>
      <c r="Q2816">
        <v>20</v>
      </c>
      <c r="R2816" t="s">
        <v>88</v>
      </c>
      <c r="S2816" t="s">
        <v>41</v>
      </c>
      <c r="T2816">
        <v>50106</v>
      </c>
      <c r="U2816" s="1">
        <v>45569</v>
      </c>
      <c r="V2816" t="s">
        <v>155</v>
      </c>
      <c r="W2816">
        <v>344370</v>
      </c>
      <c r="X2816" t="s">
        <v>8588</v>
      </c>
      <c r="Y2816">
        <v>399</v>
      </c>
      <c r="Z2816">
        <v>617</v>
      </c>
      <c r="AA2816">
        <v>4</v>
      </c>
      <c r="AB2816">
        <v>987.2</v>
      </c>
      <c r="AC2816">
        <f>Table1_1[[#This Row],[Price]]*Table1_1[[#This Row],[Quantity]]</f>
        <v>2468</v>
      </c>
    </row>
    <row r="2817" spans="1:29" x14ac:dyDescent="0.3">
      <c r="A2817" t="s">
        <v>28</v>
      </c>
      <c r="B2817" t="s">
        <v>29</v>
      </c>
      <c r="C2817" t="s">
        <v>44</v>
      </c>
      <c r="D2817" t="s">
        <v>98</v>
      </c>
      <c r="E2817" t="s">
        <v>46</v>
      </c>
      <c r="F2817" t="s">
        <v>355</v>
      </c>
      <c r="G2817">
        <v>71</v>
      </c>
      <c r="H2817">
        <v>435962</v>
      </c>
      <c r="I2817" t="s">
        <v>34</v>
      </c>
      <c r="J2817" s="3">
        <v>44815</v>
      </c>
      <c r="K2817">
        <v>950</v>
      </c>
      <c r="L2817" t="s">
        <v>11682</v>
      </c>
      <c r="M2817" t="s">
        <v>1483</v>
      </c>
      <c r="N2817" t="s">
        <v>11683</v>
      </c>
      <c r="O2817" t="s">
        <v>11684</v>
      </c>
      <c r="P2817" t="s">
        <v>51</v>
      </c>
      <c r="Q2817">
        <v>15</v>
      </c>
      <c r="R2817" t="s">
        <v>40</v>
      </c>
      <c r="S2817" t="s">
        <v>79</v>
      </c>
      <c r="T2817">
        <v>94976</v>
      </c>
      <c r="U2817" s="1">
        <v>45379</v>
      </c>
      <c r="V2817" t="s">
        <v>72</v>
      </c>
      <c r="W2817">
        <v>275803</v>
      </c>
      <c r="X2817" t="s">
        <v>3824</v>
      </c>
      <c r="Y2817">
        <v>292</v>
      </c>
      <c r="Z2817">
        <v>1640</v>
      </c>
      <c r="AA2817">
        <v>5</v>
      </c>
      <c r="AB2817">
        <v>3280</v>
      </c>
      <c r="AC2817">
        <f>Table1_1[[#This Row],[Price]]*Table1_1[[#This Row],[Quantity]]</f>
        <v>8200</v>
      </c>
    </row>
    <row r="2818" spans="1:29" x14ac:dyDescent="0.3">
      <c r="A2818" t="s">
        <v>28</v>
      </c>
      <c r="B2818" t="s">
        <v>29</v>
      </c>
      <c r="C2818" t="s">
        <v>66</v>
      </c>
      <c r="D2818" t="s">
        <v>98</v>
      </c>
      <c r="E2818" t="s">
        <v>46</v>
      </c>
      <c r="F2818" t="s">
        <v>106</v>
      </c>
      <c r="G2818">
        <v>17</v>
      </c>
      <c r="H2818">
        <v>426267</v>
      </c>
      <c r="I2818" t="s">
        <v>34</v>
      </c>
      <c r="J2818" s="3">
        <v>44940</v>
      </c>
      <c r="K2818">
        <v>800</v>
      </c>
      <c r="L2818" t="s">
        <v>2960</v>
      </c>
      <c r="M2818" t="s">
        <v>49</v>
      </c>
      <c r="N2818" t="s">
        <v>11685</v>
      </c>
      <c r="O2818" t="s">
        <v>11686</v>
      </c>
      <c r="P2818" t="s">
        <v>71</v>
      </c>
      <c r="Q2818">
        <v>11</v>
      </c>
      <c r="R2818" t="s">
        <v>88</v>
      </c>
      <c r="S2818" t="s">
        <v>79</v>
      </c>
      <c r="T2818">
        <v>92748</v>
      </c>
      <c r="U2818" s="1">
        <v>45534</v>
      </c>
      <c r="V2818" t="s">
        <v>64</v>
      </c>
      <c r="W2818">
        <v>915525</v>
      </c>
      <c r="X2818" t="s">
        <v>11687</v>
      </c>
      <c r="Y2818">
        <v>322</v>
      </c>
      <c r="Z2818">
        <v>1358</v>
      </c>
      <c r="AA2818">
        <v>4</v>
      </c>
      <c r="AB2818">
        <v>2172.8000000000002</v>
      </c>
      <c r="AC2818">
        <f>Table1_1[[#This Row],[Price]]*Table1_1[[#This Row],[Quantity]]</f>
        <v>5432</v>
      </c>
    </row>
    <row r="2819" spans="1:29" x14ac:dyDescent="0.3">
      <c r="A2819" t="s">
        <v>28</v>
      </c>
      <c r="B2819" t="s">
        <v>29</v>
      </c>
      <c r="C2819" t="s">
        <v>44</v>
      </c>
      <c r="D2819" t="s">
        <v>163</v>
      </c>
      <c r="E2819" t="s">
        <v>32</v>
      </c>
      <c r="F2819" t="s">
        <v>57</v>
      </c>
      <c r="G2819">
        <v>36</v>
      </c>
      <c r="H2819">
        <v>426340</v>
      </c>
      <c r="I2819" t="s">
        <v>34</v>
      </c>
      <c r="J2819" s="3">
        <v>45213</v>
      </c>
      <c r="K2819">
        <v>1300</v>
      </c>
      <c r="L2819" t="s">
        <v>11688</v>
      </c>
      <c r="M2819" t="s">
        <v>1244</v>
      </c>
      <c r="N2819" t="s">
        <v>11689</v>
      </c>
      <c r="O2819" t="s">
        <v>11690</v>
      </c>
      <c r="P2819" t="s">
        <v>39</v>
      </c>
      <c r="Q2819">
        <v>4</v>
      </c>
      <c r="R2819" t="s">
        <v>88</v>
      </c>
      <c r="S2819" t="s">
        <v>79</v>
      </c>
      <c r="T2819">
        <v>66230</v>
      </c>
      <c r="U2819" s="1">
        <v>45465</v>
      </c>
      <c r="V2819" t="s">
        <v>52</v>
      </c>
      <c r="W2819">
        <v>988283</v>
      </c>
      <c r="X2819" t="s">
        <v>11691</v>
      </c>
      <c r="Y2819">
        <v>985</v>
      </c>
      <c r="Z2819">
        <v>1758</v>
      </c>
      <c r="AA2819">
        <v>6</v>
      </c>
      <c r="AB2819">
        <v>4219.2</v>
      </c>
      <c r="AC2819">
        <f>Table1_1[[#This Row],[Price]]*Table1_1[[#This Row],[Quantity]]</f>
        <v>10548</v>
      </c>
    </row>
    <row r="2820" spans="1:29" x14ac:dyDescent="0.3">
      <c r="A2820" t="s">
        <v>28</v>
      </c>
      <c r="B2820" t="s">
        <v>29</v>
      </c>
      <c r="C2820" t="s">
        <v>148</v>
      </c>
      <c r="D2820" t="s">
        <v>546</v>
      </c>
      <c r="E2820" t="s">
        <v>46</v>
      </c>
      <c r="F2820" t="s">
        <v>106</v>
      </c>
      <c r="G2820">
        <v>80</v>
      </c>
      <c r="H2820">
        <v>412750</v>
      </c>
      <c r="I2820" t="s">
        <v>34</v>
      </c>
      <c r="J2820" s="3">
        <v>45128</v>
      </c>
      <c r="K2820">
        <v>1200</v>
      </c>
      <c r="L2820" t="s">
        <v>11692</v>
      </c>
      <c r="M2820" t="s">
        <v>482</v>
      </c>
      <c r="N2820" t="s">
        <v>11693</v>
      </c>
      <c r="O2820" t="s">
        <v>11694</v>
      </c>
      <c r="P2820" t="s">
        <v>39</v>
      </c>
      <c r="Q2820">
        <v>8</v>
      </c>
      <c r="R2820" t="s">
        <v>88</v>
      </c>
      <c r="S2820" t="s">
        <v>63</v>
      </c>
      <c r="T2820">
        <v>15364</v>
      </c>
      <c r="U2820" s="1">
        <v>45379</v>
      </c>
      <c r="V2820" t="s">
        <v>72</v>
      </c>
      <c r="W2820">
        <v>507585</v>
      </c>
      <c r="X2820" t="s">
        <v>11695</v>
      </c>
      <c r="Y2820">
        <v>331</v>
      </c>
      <c r="Z2820">
        <v>1674</v>
      </c>
      <c r="AA2820">
        <v>2</v>
      </c>
      <c r="AB2820">
        <v>1339.2</v>
      </c>
      <c r="AC2820">
        <f>Table1_1[[#This Row],[Price]]*Table1_1[[#This Row],[Quantity]]</f>
        <v>3348</v>
      </c>
    </row>
    <row r="2821" spans="1:29" x14ac:dyDescent="0.3">
      <c r="A2821" t="s">
        <v>28</v>
      </c>
      <c r="B2821" t="s">
        <v>29</v>
      </c>
      <c r="C2821" t="s">
        <v>44</v>
      </c>
      <c r="D2821" t="s">
        <v>637</v>
      </c>
      <c r="E2821" t="s">
        <v>32</v>
      </c>
      <c r="F2821" t="s">
        <v>47</v>
      </c>
      <c r="G2821">
        <v>36</v>
      </c>
      <c r="H2821">
        <v>402480</v>
      </c>
      <c r="I2821" t="s">
        <v>34</v>
      </c>
      <c r="J2821" s="3">
        <v>44325</v>
      </c>
      <c r="K2821">
        <v>1200</v>
      </c>
      <c r="L2821" t="s">
        <v>11696</v>
      </c>
      <c r="M2821" t="s">
        <v>478</v>
      </c>
      <c r="N2821" t="s">
        <v>11697</v>
      </c>
      <c r="O2821" t="s">
        <v>11698</v>
      </c>
      <c r="P2821" t="s">
        <v>71</v>
      </c>
      <c r="Q2821">
        <v>6</v>
      </c>
      <c r="R2821" t="s">
        <v>40</v>
      </c>
      <c r="S2821" t="s">
        <v>79</v>
      </c>
      <c r="T2821">
        <v>68393</v>
      </c>
      <c r="U2821" s="1">
        <v>45336</v>
      </c>
      <c r="V2821" t="s">
        <v>119</v>
      </c>
      <c r="W2821">
        <v>945955</v>
      </c>
      <c r="X2821" t="s">
        <v>11699</v>
      </c>
      <c r="Y2821">
        <v>772</v>
      </c>
      <c r="Z2821">
        <v>669</v>
      </c>
      <c r="AA2821">
        <v>2</v>
      </c>
      <c r="AB2821">
        <v>535.20000000000005</v>
      </c>
      <c r="AC2821">
        <f>Table1_1[[#This Row],[Price]]*Table1_1[[#This Row],[Quantity]]</f>
        <v>1338</v>
      </c>
    </row>
    <row r="2822" spans="1:29" x14ac:dyDescent="0.3">
      <c r="A2822" t="s">
        <v>28</v>
      </c>
      <c r="B2822" t="s">
        <v>29</v>
      </c>
      <c r="C2822" t="s">
        <v>54</v>
      </c>
      <c r="D2822" t="s">
        <v>92</v>
      </c>
      <c r="E2822" t="s">
        <v>32</v>
      </c>
      <c r="F2822" t="s">
        <v>33</v>
      </c>
      <c r="G2822">
        <v>51</v>
      </c>
      <c r="H2822">
        <v>433407</v>
      </c>
      <c r="I2822" t="s">
        <v>34</v>
      </c>
      <c r="J2822" s="3">
        <v>43906</v>
      </c>
      <c r="K2822">
        <v>1200</v>
      </c>
      <c r="L2822" t="s">
        <v>11700</v>
      </c>
      <c r="M2822" t="s">
        <v>189</v>
      </c>
      <c r="N2822" t="s">
        <v>11701</v>
      </c>
      <c r="O2822" t="s">
        <v>11702</v>
      </c>
      <c r="P2822" t="s">
        <v>87</v>
      </c>
      <c r="Q2822">
        <v>5</v>
      </c>
      <c r="R2822" t="s">
        <v>88</v>
      </c>
      <c r="S2822" t="s">
        <v>118</v>
      </c>
      <c r="T2822">
        <v>23733</v>
      </c>
      <c r="U2822" s="1">
        <v>45306</v>
      </c>
      <c r="V2822" t="s">
        <v>111</v>
      </c>
      <c r="W2822">
        <v>891087</v>
      </c>
      <c r="X2822" t="s">
        <v>11703</v>
      </c>
      <c r="Y2822">
        <v>650</v>
      </c>
      <c r="Z2822">
        <v>1655</v>
      </c>
      <c r="AA2822">
        <v>7</v>
      </c>
      <c r="AB2822">
        <v>4634</v>
      </c>
      <c r="AC2822">
        <f>Table1_1[[#This Row],[Price]]*Table1_1[[#This Row],[Quantity]]</f>
        <v>11585</v>
      </c>
    </row>
    <row r="2823" spans="1:29" x14ac:dyDescent="0.3">
      <c r="A2823" t="s">
        <v>28</v>
      </c>
      <c r="B2823" t="s">
        <v>29</v>
      </c>
      <c r="C2823" t="s">
        <v>193</v>
      </c>
      <c r="D2823" t="s">
        <v>621</v>
      </c>
      <c r="E2823" t="s">
        <v>56</v>
      </c>
      <c r="F2823" t="s">
        <v>113</v>
      </c>
      <c r="G2823">
        <v>67</v>
      </c>
      <c r="H2823">
        <v>422747</v>
      </c>
      <c r="I2823" t="s">
        <v>58</v>
      </c>
      <c r="J2823" s="3">
        <v>45182</v>
      </c>
      <c r="K2823">
        <v>950</v>
      </c>
      <c r="L2823" t="s">
        <v>11704</v>
      </c>
      <c r="M2823" t="s">
        <v>269</v>
      </c>
      <c r="N2823" t="s">
        <v>11705</v>
      </c>
      <c r="O2823" t="s">
        <v>11706</v>
      </c>
      <c r="P2823" t="s">
        <v>71</v>
      </c>
      <c r="Q2823">
        <v>18</v>
      </c>
      <c r="R2823" t="s">
        <v>40</v>
      </c>
      <c r="S2823" t="s">
        <v>63</v>
      </c>
      <c r="T2823">
        <v>11215</v>
      </c>
      <c r="U2823" s="1">
        <v>45403</v>
      </c>
      <c r="V2823" t="s">
        <v>80</v>
      </c>
      <c r="W2823">
        <v>168926</v>
      </c>
      <c r="X2823" t="s">
        <v>11707</v>
      </c>
      <c r="Y2823">
        <v>708</v>
      </c>
      <c r="Z2823">
        <v>1027</v>
      </c>
      <c r="AA2823">
        <v>2</v>
      </c>
      <c r="AB2823">
        <v>821.6</v>
      </c>
      <c r="AC2823">
        <f>Table1_1[[#This Row],[Price]]*Table1_1[[#This Row],[Quantity]]</f>
        <v>2054</v>
      </c>
    </row>
    <row r="2824" spans="1:29" x14ac:dyDescent="0.3">
      <c r="A2824" t="s">
        <v>28</v>
      </c>
      <c r="B2824" t="s">
        <v>29</v>
      </c>
      <c r="C2824" t="s">
        <v>148</v>
      </c>
      <c r="D2824" t="s">
        <v>74</v>
      </c>
      <c r="E2824" t="s">
        <v>56</v>
      </c>
      <c r="F2824" t="s">
        <v>355</v>
      </c>
      <c r="G2824">
        <v>45</v>
      </c>
      <c r="H2824">
        <v>405200</v>
      </c>
      <c r="I2824" t="s">
        <v>58</v>
      </c>
      <c r="J2824" s="3">
        <v>44240</v>
      </c>
      <c r="K2824">
        <v>800</v>
      </c>
      <c r="L2824" t="s">
        <v>11708</v>
      </c>
      <c r="M2824" t="s">
        <v>506</v>
      </c>
      <c r="N2824" t="s">
        <v>11709</v>
      </c>
      <c r="O2824">
        <v>4815333439</v>
      </c>
      <c r="P2824" t="s">
        <v>87</v>
      </c>
      <c r="Q2824">
        <v>16</v>
      </c>
      <c r="R2824" t="s">
        <v>40</v>
      </c>
      <c r="S2824" t="s">
        <v>41</v>
      </c>
      <c r="T2824">
        <v>56317</v>
      </c>
      <c r="U2824" s="1">
        <v>45602</v>
      </c>
      <c r="V2824" t="s">
        <v>42</v>
      </c>
      <c r="W2824">
        <v>351430</v>
      </c>
      <c r="X2824" t="s">
        <v>11710</v>
      </c>
      <c r="Y2824">
        <v>656</v>
      </c>
      <c r="Z2824">
        <v>2041</v>
      </c>
      <c r="AA2824">
        <v>7</v>
      </c>
      <c r="AB2824">
        <v>5714.8</v>
      </c>
      <c r="AC2824">
        <f>Table1_1[[#This Row],[Price]]*Table1_1[[#This Row],[Quantity]]</f>
        <v>14287</v>
      </c>
    </row>
    <row r="2825" spans="1:29" x14ac:dyDescent="0.3">
      <c r="A2825" t="s">
        <v>28</v>
      </c>
      <c r="B2825" t="s">
        <v>29</v>
      </c>
      <c r="C2825" t="s">
        <v>91</v>
      </c>
      <c r="D2825" t="s">
        <v>421</v>
      </c>
      <c r="E2825" t="s">
        <v>46</v>
      </c>
      <c r="F2825" t="s">
        <v>47</v>
      </c>
      <c r="G2825">
        <v>69</v>
      </c>
      <c r="H2825">
        <v>417657</v>
      </c>
      <c r="I2825" t="s">
        <v>58</v>
      </c>
      <c r="J2825" s="3">
        <v>44500</v>
      </c>
      <c r="K2825">
        <v>1000</v>
      </c>
      <c r="L2825" t="s">
        <v>11711</v>
      </c>
      <c r="M2825" t="s">
        <v>1366</v>
      </c>
      <c r="N2825" t="s">
        <v>11712</v>
      </c>
      <c r="O2825" t="s">
        <v>11713</v>
      </c>
      <c r="P2825" t="s">
        <v>39</v>
      </c>
      <c r="Q2825">
        <v>15</v>
      </c>
      <c r="R2825" t="s">
        <v>40</v>
      </c>
      <c r="S2825" t="s">
        <v>41</v>
      </c>
      <c r="T2825">
        <v>72106</v>
      </c>
      <c r="U2825" s="1">
        <v>45464</v>
      </c>
      <c r="V2825" t="s">
        <v>52</v>
      </c>
      <c r="W2825">
        <v>182042</v>
      </c>
      <c r="X2825" t="s">
        <v>1823</v>
      </c>
      <c r="Y2825">
        <v>670</v>
      </c>
      <c r="Z2825">
        <v>2377</v>
      </c>
      <c r="AA2825">
        <v>6</v>
      </c>
      <c r="AB2825">
        <v>5704.8</v>
      </c>
      <c r="AC2825">
        <f>Table1_1[[#This Row],[Price]]*Table1_1[[#This Row],[Quantity]]</f>
        <v>14262</v>
      </c>
    </row>
    <row r="2826" spans="1:29" x14ac:dyDescent="0.3">
      <c r="A2826" t="s">
        <v>28</v>
      </c>
      <c r="B2826" t="s">
        <v>29</v>
      </c>
      <c r="C2826" t="s">
        <v>148</v>
      </c>
      <c r="D2826" t="s">
        <v>616</v>
      </c>
      <c r="E2826" t="s">
        <v>32</v>
      </c>
      <c r="F2826" t="s">
        <v>135</v>
      </c>
      <c r="G2826">
        <v>38</v>
      </c>
      <c r="H2826">
        <v>435015</v>
      </c>
      <c r="I2826" t="s">
        <v>58</v>
      </c>
      <c r="J2826" s="3">
        <v>44801</v>
      </c>
      <c r="K2826">
        <v>1300</v>
      </c>
      <c r="L2826" t="s">
        <v>11714</v>
      </c>
      <c r="M2826" t="s">
        <v>856</v>
      </c>
      <c r="N2826" t="s">
        <v>11715</v>
      </c>
      <c r="O2826" t="s">
        <v>11716</v>
      </c>
      <c r="P2826" t="s">
        <v>51</v>
      </c>
      <c r="Q2826">
        <v>6</v>
      </c>
      <c r="R2826" t="s">
        <v>88</v>
      </c>
      <c r="S2826" t="s">
        <v>41</v>
      </c>
      <c r="T2826">
        <v>20286</v>
      </c>
      <c r="U2826" s="1">
        <v>45473</v>
      </c>
      <c r="V2826" t="s">
        <v>52</v>
      </c>
      <c r="W2826">
        <v>118660</v>
      </c>
      <c r="X2826" t="s">
        <v>11717</v>
      </c>
      <c r="Y2826">
        <v>911</v>
      </c>
      <c r="Z2826">
        <v>912</v>
      </c>
      <c r="AA2826">
        <v>4</v>
      </c>
      <c r="AB2826">
        <v>1459.2</v>
      </c>
      <c r="AC2826">
        <f>Table1_1[[#This Row],[Price]]*Table1_1[[#This Row],[Quantity]]</f>
        <v>3648</v>
      </c>
    </row>
    <row r="2827" spans="1:29" x14ac:dyDescent="0.3">
      <c r="A2827" t="s">
        <v>28</v>
      </c>
      <c r="B2827" t="s">
        <v>29</v>
      </c>
      <c r="C2827" t="s">
        <v>148</v>
      </c>
      <c r="D2827" t="s">
        <v>364</v>
      </c>
      <c r="E2827" t="s">
        <v>46</v>
      </c>
      <c r="F2827" t="s">
        <v>135</v>
      </c>
      <c r="G2827">
        <v>38</v>
      </c>
      <c r="H2827">
        <v>430354</v>
      </c>
      <c r="I2827" t="s">
        <v>58</v>
      </c>
      <c r="J2827" s="3">
        <v>44811</v>
      </c>
      <c r="K2827">
        <v>1200</v>
      </c>
      <c r="L2827" t="s">
        <v>11718</v>
      </c>
      <c r="M2827" t="s">
        <v>250</v>
      </c>
      <c r="N2827" t="s">
        <v>11719</v>
      </c>
      <c r="O2827" t="s">
        <v>11720</v>
      </c>
      <c r="P2827" t="s">
        <v>51</v>
      </c>
      <c r="Q2827">
        <v>14</v>
      </c>
      <c r="R2827" t="s">
        <v>88</v>
      </c>
      <c r="S2827" t="s">
        <v>79</v>
      </c>
      <c r="T2827">
        <v>20597</v>
      </c>
      <c r="U2827" s="1">
        <v>45355</v>
      </c>
      <c r="V2827" t="s">
        <v>72</v>
      </c>
      <c r="W2827">
        <v>795838</v>
      </c>
      <c r="X2827" t="s">
        <v>11721</v>
      </c>
      <c r="Y2827">
        <v>224</v>
      </c>
      <c r="Z2827">
        <v>2636</v>
      </c>
      <c r="AA2827">
        <v>5</v>
      </c>
      <c r="AB2827">
        <v>5272</v>
      </c>
      <c r="AC2827">
        <f>Table1_1[[#This Row],[Price]]*Table1_1[[#This Row],[Quantity]]</f>
        <v>13180</v>
      </c>
    </row>
    <row r="2828" spans="1:29" x14ac:dyDescent="0.3">
      <c r="A2828" t="s">
        <v>28</v>
      </c>
      <c r="B2828" t="s">
        <v>29</v>
      </c>
      <c r="C2828" t="s">
        <v>44</v>
      </c>
      <c r="D2828" t="s">
        <v>31</v>
      </c>
      <c r="E2828" t="s">
        <v>56</v>
      </c>
      <c r="F2828" t="s">
        <v>106</v>
      </c>
      <c r="G2828">
        <v>82</v>
      </c>
      <c r="H2828">
        <v>435706</v>
      </c>
      <c r="I2828" t="s">
        <v>58</v>
      </c>
      <c r="J2828" s="3">
        <v>45207</v>
      </c>
      <c r="K2828">
        <v>1300</v>
      </c>
      <c r="L2828" t="s">
        <v>11722</v>
      </c>
      <c r="M2828" t="s">
        <v>895</v>
      </c>
      <c r="N2828" t="s">
        <v>11723</v>
      </c>
      <c r="O2828" t="s">
        <v>11724</v>
      </c>
      <c r="P2828" t="s">
        <v>71</v>
      </c>
      <c r="Q2828">
        <v>17</v>
      </c>
      <c r="R2828" t="s">
        <v>88</v>
      </c>
      <c r="S2828" t="s">
        <v>63</v>
      </c>
      <c r="T2828">
        <v>22697</v>
      </c>
      <c r="U2828" s="1">
        <v>45310</v>
      </c>
      <c r="V2828" t="s">
        <v>111</v>
      </c>
      <c r="W2828">
        <v>302388</v>
      </c>
      <c r="X2828" t="s">
        <v>11725</v>
      </c>
      <c r="Y2828">
        <v>845</v>
      </c>
      <c r="Z2828">
        <v>2943</v>
      </c>
      <c r="AA2828">
        <v>6</v>
      </c>
      <c r="AB2828">
        <v>7063.2000000000007</v>
      </c>
      <c r="AC2828">
        <f>Table1_1[[#This Row],[Price]]*Table1_1[[#This Row],[Quantity]]</f>
        <v>17658</v>
      </c>
    </row>
    <row r="2829" spans="1:29" x14ac:dyDescent="0.3">
      <c r="A2829" t="s">
        <v>28</v>
      </c>
      <c r="B2829" t="s">
        <v>29</v>
      </c>
      <c r="C2829" t="s">
        <v>54</v>
      </c>
      <c r="D2829" t="s">
        <v>338</v>
      </c>
      <c r="E2829" t="s">
        <v>46</v>
      </c>
      <c r="F2829" t="s">
        <v>33</v>
      </c>
      <c r="G2829">
        <v>22</v>
      </c>
      <c r="H2829">
        <v>439634</v>
      </c>
      <c r="I2829" t="s">
        <v>58</v>
      </c>
      <c r="J2829" s="3">
        <v>45140</v>
      </c>
      <c r="K2829">
        <v>1300</v>
      </c>
      <c r="L2829" t="s">
        <v>11727</v>
      </c>
      <c r="M2829" t="s">
        <v>1409</v>
      </c>
      <c r="N2829" t="s">
        <v>11728</v>
      </c>
      <c r="O2829" t="s">
        <v>11729</v>
      </c>
      <c r="P2829" t="s">
        <v>39</v>
      </c>
      <c r="Q2829">
        <v>18</v>
      </c>
      <c r="R2829" t="s">
        <v>40</v>
      </c>
      <c r="S2829" t="s">
        <v>118</v>
      </c>
      <c r="T2829">
        <v>36079</v>
      </c>
      <c r="U2829" s="1">
        <v>45336</v>
      </c>
      <c r="V2829" t="s">
        <v>119</v>
      </c>
      <c r="W2829">
        <v>930384</v>
      </c>
      <c r="X2829" t="s">
        <v>11730</v>
      </c>
      <c r="Y2829">
        <v>540</v>
      </c>
      <c r="Z2829">
        <v>722</v>
      </c>
      <c r="AA2829">
        <v>8</v>
      </c>
      <c r="AB2829">
        <v>2310.4</v>
      </c>
      <c r="AC2829">
        <f>Table1_1[[#This Row],[Price]]*Table1_1[[#This Row],[Quantity]]</f>
        <v>5776</v>
      </c>
    </row>
    <row r="2830" spans="1:29" x14ac:dyDescent="0.3">
      <c r="A2830" t="s">
        <v>28</v>
      </c>
      <c r="B2830" t="s">
        <v>29</v>
      </c>
      <c r="C2830" t="s">
        <v>66</v>
      </c>
      <c r="D2830" t="s">
        <v>546</v>
      </c>
      <c r="E2830" t="s">
        <v>56</v>
      </c>
      <c r="F2830" t="s">
        <v>355</v>
      </c>
      <c r="G2830">
        <v>49</v>
      </c>
      <c r="H2830">
        <v>427667</v>
      </c>
      <c r="I2830" t="s">
        <v>34</v>
      </c>
      <c r="J2830" s="3">
        <v>44875</v>
      </c>
      <c r="K2830">
        <v>1300</v>
      </c>
      <c r="L2830" t="s">
        <v>11731</v>
      </c>
      <c r="M2830" t="s">
        <v>670</v>
      </c>
      <c r="N2830" t="s">
        <v>11732</v>
      </c>
      <c r="O2830" t="s">
        <v>11733</v>
      </c>
      <c r="P2830" t="s">
        <v>39</v>
      </c>
      <c r="Q2830">
        <v>11</v>
      </c>
      <c r="R2830" t="s">
        <v>40</v>
      </c>
      <c r="S2830" t="s">
        <v>79</v>
      </c>
      <c r="T2830">
        <v>32805</v>
      </c>
      <c r="U2830" s="1">
        <v>45390</v>
      </c>
      <c r="V2830" t="s">
        <v>80</v>
      </c>
      <c r="W2830">
        <v>782274</v>
      </c>
      <c r="X2830" t="s">
        <v>11734</v>
      </c>
      <c r="Y2830">
        <v>633</v>
      </c>
      <c r="Z2830">
        <v>1270</v>
      </c>
      <c r="AA2830">
        <v>5</v>
      </c>
      <c r="AB2830">
        <v>2540</v>
      </c>
      <c r="AC2830">
        <f>Table1_1[[#This Row],[Price]]*Table1_1[[#This Row],[Quantity]]</f>
        <v>6350</v>
      </c>
    </row>
    <row r="2831" spans="1:29" x14ac:dyDescent="0.3">
      <c r="A2831" t="s">
        <v>28</v>
      </c>
      <c r="B2831" t="s">
        <v>29</v>
      </c>
      <c r="C2831" t="s">
        <v>66</v>
      </c>
      <c r="D2831" t="s">
        <v>31</v>
      </c>
      <c r="E2831" t="s">
        <v>46</v>
      </c>
      <c r="F2831" t="s">
        <v>113</v>
      </c>
      <c r="G2831">
        <v>55</v>
      </c>
      <c r="H2831">
        <v>402058</v>
      </c>
      <c r="I2831" t="s">
        <v>58</v>
      </c>
      <c r="J2831" s="3">
        <v>44295</v>
      </c>
      <c r="K2831">
        <v>1300</v>
      </c>
      <c r="L2831" t="s">
        <v>11735</v>
      </c>
      <c r="M2831" t="s">
        <v>953</v>
      </c>
      <c r="N2831" t="s">
        <v>11736</v>
      </c>
      <c r="O2831" t="s">
        <v>11737</v>
      </c>
      <c r="P2831" t="s">
        <v>71</v>
      </c>
      <c r="Q2831">
        <v>15</v>
      </c>
      <c r="R2831" t="s">
        <v>40</v>
      </c>
      <c r="S2831" t="s">
        <v>118</v>
      </c>
      <c r="T2831">
        <v>70416</v>
      </c>
      <c r="U2831" s="1">
        <v>45334</v>
      </c>
      <c r="V2831" t="s">
        <v>119</v>
      </c>
      <c r="W2831">
        <v>684758</v>
      </c>
      <c r="X2831" t="s">
        <v>11738</v>
      </c>
      <c r="Y2831">
        <v>531</v>
      </c>
      <c r="Z2831">
        <v>1342</v>
      </c>
      <c r="AA2831">
        <v>6</v>
      </c>
      <c r="AB2831">
        <v>3220.8</v>
      </c>
      <c r="AC2831">
        <f>Table1_1[[#This Row],[Price]]*Table1_1[[#This Row],[Quantity]]</f>
        <v>8052</v>
      </c>
    </row>
    <row r="2832" spans="1:29" x14ac:dyDescent="0.3">
      <c r="A2832" t="s">
        <v>28</v>
      </c>
      <c r="B2832" t="s">
        <v>29</v>
      </c>
      <c r="C2832" t="s">
        <v>91</v>
      </c>
      <c r="D2832" t="s">
        <v>220</v>
      </c>
      <c r="E2832" t="s">
        <v>46</v>
      </c>
      <c r="F2832" t="s">
        <v>150</v>
      </c>
      <c r="G2832">
        <v>96</v>
      </c>
      <c r="H2832">
        <v>425511</v>
      </c>
      <c r="I2832" t="s">
        <v>58</v>
      </c>
      <c r="J2832" s="3">
        <v>44074</v>
      </c>
      <c r="K2832">
        <v>1000</v>
      </c>
      <c r="L2832" t="s">
        <v>11739</v>
      </c>
      <c r="M2832" t="s">
        <v>366</v>
      </c>
      <c r="N2832" t="s">
        <v>11740</v>
      </c>
      <c r="O2832" t="s">
        <v>11741</v>
      </c>
      <c r="P2832" t="s">
        <v>51</v>
      </c>
      <c r="Q2832">
        <v>14</v>
      </c>
      <c r="R2832" t="s">
        <v>88</v>
      </c>
      <c r="S2832" t="s">
        <v>79</v>
      </c>
      <c r="T2832">
        <v>75327</v>
      </c>
      <c r="U2832" s="1">
        <v>45386</v>
      </c>
      <c r="V2832" t="s">
        <v>80</v>
      </c>
      <c r="W2832">
        <v>796092</v>
      </c>
      <c r="X2832" t="s">
        <v>11742</v>
      </c>
      <c r="Y2832">
        <v>662</v>
      </c>
      <c r="Z2832">
        <v>924</v>
      </c>
      <c r="AA2832">
        <v>7</v>
      </c>
      <c r="AB2832">
        <v>2587.2000000000003</v>
      </c>
      <c r="AC2832">
        <f>Table1_1[[#This Row],[Price]]*Table1_1[[#This Row],[Quantity]]</f>
        <v>6468</v>
      </c>
    </row>
    <row r="2833" spans="1:29" x14ac:dyDescent="0.3">
      <c r="A2833" t="s">
        <v>28</v>
      </c>
      <c r="B2833" t="s">
        <v>29</v>
      </c>
      <c r="C2833" t="s">
        <v>91</v>
      </c>
      <c r="D2833" t="s">
        <v>142</v>
      </c>
      <c r="E2833" t="s">
        <v>32</v>
      </c>
      <c r="F2833" t="s">
        <v>150</v>
      </c>
      <c r="G2833">
        <v>59</v>
      </c>
      <c r="H2833">
        <v>434185</v>
      </c>
      <c r="I2833" t="s">
        <v>34</v>
      </c>
      <c r="J2833" s="3">
        <v>44654</v>
      </c>
      <c r="K2833">
        <v>950</v>
      </c>
      <c r="L2833" t="s">
        <v>11744</v>
      </c>
      <c r="M2833" t="s">
        <v>177</v>
      </c>
      <c r="N2833" t="s">
        <v>11745</v>
      </c>
      <c r="O2833">
        <v>2109012519</v>
      </c>
      <c r="P2833" t="s">
        <v>71</v>
      </c>
      <c r="Q2833">
        <v>7</v>
      </c>
      <c r="R2833" t="s">
        <v>88</v>
      </c>
      <c r="S2833" t="s">
        <v>41</v>
      </c>
      <c r="T2833">
        <v>14364</v>
      </c>
      <c r="U2833" s="1">
        <v>45312</v>
      </c>
      <c r="V2833" t="s">
        <v>111</v>
      </c>
      <c r="W2833">
        <v>924511</v>
      </c>
      <c r="X2833" t="s">
        <v>11746</v>
      </c>
      <c r="Y2833">
        <v>919</v>
      </c>
      <c r="Z2833">
        <v>2448</v>
      </c>
      <c r="AA2833">
        <v>5</v>
      </c>
      <c r="AB2833">
        <v>4896</v>
      </c>
      <c r="AC2833">
        <f>Table1_1[[#This Row],[Price]]*Table1_1[[#This Row],[Quantity]]</f>
        <v>12240</v>
      </c>
    </row>
    <row r="2834" spans="1:29" x14ac:dyDescent="0.3">
      <c r="A2834" t="s">
        <v>28</v>
      </c>
      <c r="B2834" t="s">
        <v>29</v>
      </c>
      <c r="C2834" t="s">
        <v>44</v>
      </c>
      <c r="D2834" t="s">
        <v>364</v>
      </c>
      <c r="E2834" t="s">
        <v>56</v>
      </c>
      <c r="F2834" t="s">
        <v>47</v>
      </c>
      <c r="G2834">
        <v>86</v>
      </c>
      <c r="H2834">
        <v>425649</v>
      </c>
      <c r="I2834" t="s">
        <v>34</v>
      </c>
      <c r="J2834" s="3">
        <v>45507</v>
      </c>
      <c r="K2834">
        <v>800</v>
      </c>
      <c r="L2834" t="s">
        <v>11747</v>
      </c>
      <c r="M2834" t="s">
        <v>152</v>
      </c>
      <c r="N2834" t="s">
        <v>11748</v>
      </c>
      <c r="O2834" t="s">
        <v>11749</v>
      </c>
      <c r="P2834" t="s">
        <v>71</v>
      </c>
      <c r="Q2834">
        <v>13</v>
      </c>
      <c r="R2834" t="s">
        <v>88</v>
      </c>
      <c r="S2834" t="s">
        <v>41</v>
      </c>
      <c r="T2834">
        <v>53247</v>
      </c>
      <c r="U2834" s="1">
        <v>45370</v>
      </c>
      <c r="V2834" t="s">
        <v>72</v>
      </c>
      <c r="W2834">
        <v>720719</v>
      </c>
      <c r="X2834" t="s">
        <v>11750</v>
      </c>
      <c r="Y2834">
        <v>946</v>
      </c>
      <c r="Z2834">
        <v>882</v>
      </c>
      <c r="AA2834">
        <v>7</v>
      </c>
      <c r="AB2834">
        <v>2469.6000000000004</v>
      </c>
      <c r="AC2834">
        <f>Table1_1[[#This Row],[Price]]*Table1_1[[#This Row],[Quantity]]</f>
        <v>6174</v>
      </c>
    </row>
    <row r="2835" spans="1:29" x14ac:dyDescent="0.3">
      <c r="A2835" t="s">
        <v>28</v>
      </c>
      <c r="B2835" t="s">
        <v>29</v>
      </c>
      <c r="C2835" t="s">
        <v>66</v>
      </c>
      <c r="D2835" t="s">
        <v>291</v>
      </c>
      <c r="E2835" t="s">
        <v>56</v>
      </c>
      <c r="F2835" t="s">
        <v>135</v>
      </c>
      <c r="G2835">
        <v>52</v>
      </c>
      <c r="H2835">
        <v>422903</v>
      </c>
      <c r="I2835" t="s">
        <v>34</v>
      </c>
      <c r="J2835" s="3">
        <v>45276</v>
      </c>
      <c r="K2835">
        <v>1000</v>
      </c>
      <c r="L2835" t="s">
        <v>11752</v>
      </c>
      <c r="M2835" t="s">
        <v>1356</v>
      </c>
      <c r="N2835" t="s">
        <v>11753</v>
      </c>
      <c r="O2835" t="s">
        <v>11754</v>
      </c>
      <c r="P2835" t="s">
        <v>87</v>
      </c>
      <c r="Q2835">
        <v>12</v>
      </c>
      <c r="R2835" t="s">
        <v>88</v>
      </c>
      <c r="S2835" t="s">
        <v>79</v>
      </c>
      <c r="T2835">
        <v>90384</v>
      </c>
      <c r="U2835" s="1">
        <v>45350</v>
      </c>
      <c r="V2835" t="s">
        <v>119</v>
      </c>
      <c r="W2835">
        <v>809805</v>
      </c>
      <c r="X2835" t="s">
        <v>11755</v>
      </c>
      <c r="Y2835">
        <v>577</v>
      </c>
      <c r="Z2835">
        <v>1337</v>
      </c>
      <c r="AA2835">
        <v>8</v>
      </c>
      <c r="AB2835">
        <v>4278.4000000000015</v>
      </c>
      <c r="AC2835">
        <f>Table1_1[[#This Row],[Price]]*Table1_1[[#This Row],[Quantity]]</f>
        <v>10696</v>
      </c>
    </row>
    <row r="2836" spans="1:29" x14ac:dyDescent="0.3">
      <c r="A2836" t="s">
        <v>28</v>
      </c>
      <c r="B2836" t="s">
        <v>29</v>
      </c>
      <c r="C2836" t="s">
        <v>66</v>
      </c>
      <c r="D2836" t="s">
        <v>254</v>
      </c>
      <c r="E2836" t="s">
        <v>32</v>
      </c>
      <c r="F2836" t="s">
        <v>83</v>
      </c>
      <c r="G2836">
        <v>33</v>
      </c>
      <c r="H2836">
        <v>412242</v>
      </c>
      <c r="I2836" t="s">
        <v>58</v>
      </c>
      <c r="J2836" s="3">
        <v>44154</v>
      </c>
      <c r="K2836">
        <v>950</v>
      </c>
      <c r="L2836" t="s">
        <v>11756</v>
      </c>
      <c r="M2836" t="s">
        <v>1244</v>
      </c>
      <c r="N2836" t="s">
        <v>11757</v>
      </c>
      <c r="O2836" t="s">
        <v>11758</v>
      </c>
      <c r="P2836" t="s">
        <v>71</v>
      </c>
      <c r="Q2836">
        <v>10</v>
      </c>
      <c r="R2836" t="s">
        <v>88</v>
      </c>
      <c r="S2836" t="s">
        <v>79</v>
      </c>
      <c r="T2836">
        <v>41719</v>
      </c>
      <c r="U2836" s="1">
        <v>45611</v>
      </c>
      <c r="V2836" t="s">
        <v>42</v>
      </c>
      <c r="W2836">
        <v>227131</v>
      </c>
      <c r="X2836" t="s">
        <v>11759</v>
      </c>
      <c r="Y2836">
        <v>565</v>
      </c>
      <c r="Z2836">
        <v>679</v>
      </c>
      <c r="AA2836">
        <v>5</v>
      </c>
      <c r="AB2836">
        <v>1358</v>
      </c>
      <c r="AC2836">
        <f>Table1_1[[#This Row],[Price]]*Table1_1[[#This Row],[Quantity]]</f>
        <v>3395</v>
      </c>
    </row>
    <row r="2837" spans="1:29" x14ac:dyDescent="0.3">
      <c r="A2837" t="s">
        <v>28</v>
      </c>
      <c r="B2837" t="s">
        <v>29</v>
      </c>
      <c r="C2837" t="s">
        <v>91</v>
      </c>
      <c r="D2837" t="s">
        <v>380</v>
      </c>
      <c r="E2837" t="s">
        <v>56</v>
      </c>
      <c r="F2837" t="s">
        <v>175</v>
      </c>
      <c r="G2837">
        <v>54</v>
      </c>
      <c r="H2837">
        <v>426193</v>
      </c>
      <c r="I2837" t="s">
        <v>58</v>
      </c>
      <c r="J2837" s="3">
        <v>44346</v>
      </c>
      <c r="K2837">
        <v>1000</v>
      </c>
      <c r="L2837" t="s">
        <v>11760</v>
      </c>
      <c r="M2837" t="s">
        <v>101</v>
      </c>
      <c r="N2837" t="s">
        <v>11761</v>
      </c>
      <c r="O2837" t="s">
        <v>11762</v>
      </c>
      <c r="P2837" t="s">
        <v>51</v>
      </c>
      <c r="Q2837">
        <v>3</v>
      </c>
      <c r="R2837" t="s">
        <v>88</v>
      </c>
      <c r="S2837" t="s">
        <v>63</v>
      </c>
      <c r="T2837">
        <v>28240</v>
      </c>
      <c r="U2837" s="1">
        <v>45370</v>
      </c>
      <c r="V2837" t="s">
        <v>72</v>
      </c>
      <c r="W2837">
        <v>827969</v>
      </c>
      <c r="X2837" t="s">
        <v>11763</v>
      </c>
      <c r="Y2837">
        <v>569</v>
      </c>
      <c r="Z2837">
        <v>1568</v>
      </c>
      <c r="AA2837">
        <v>2</v>
      </c>
      <c r="AB2837">
        <v>1254.4000000000001</v>
      </c>
      <c r="AC2837">
        <f>Table1_1[[#This Row],[Price]]*Table1_1[[#This Row],[Quantity]]</f>
        <v>3136</v>
      </c>
    </row>
    <row r="2838" spans="1:29" x14ac:dyDescent="0.3">
      <c r="A2838" t="s">
        <v>28</v>
      </c>
      <c r="B2838" t="s">
        <v>29</v>
      </c>
      <c r="C2838" t="s">
        <v>193</v>
      </c>
      <c r="D2838" t="s">
        <v>92</v>
      </c>
      <c r="E2838" t="s">
        <v>56</v>
      </c>
      <c r="F2838" t="s">
        <v>135</v>
      </c>
      <c r="G2838">
        <v>13</v>
      </c>
      <c r="H2838">
        <v>407084</v>
      </c>
      <c r="I2838" t="s">
        <v>58</v>
      </c>
      <c r="J2838" s="3">
        <v>45152</v>
      </c>
      <c r="K2838">
        <v>950</v>
      </c>
      <c r="L2838" t="s">
        <v>11764</v>
      </c>
      <c r="M2838" t="s">
        <v>1356</v>
      </c>
      <c r="N2838" t="s">
        <v>11765</v>
      </c>
      <c r="O2838" t="s">
        <v>11766</v>
      </c>
      <c r="P2838" t="s">
        <v>71</v>
      </c>
      <c r="Q2838">
        <v>13</v>
      </c>
      <c r="R2838" t="s">
        <v>88</v>
      </c>
      <c r="S2838" t="s">
        <v>63</v>
      </c>
      <c r="T2838">
        <v>14983</v>
      </c>
      <c r="U2838" s="1">
        <v>45376</v>
      </c>
      <c r="V2838" t="s">
        <v>72</v>
      </c>
      <c r="W2838">
        <v>354939</v>
      </c>
      <c r="X2838" t="s">
        <v>11767</v>
      </c>
      <c r="Y2838">
        <v>564</v>
      </c>
      <c r="Z2838">
        <v>728</v>
      </c>
      <c r="AA2838">
        <v>6</v>
      </c>
      <c r="AB2838">
        <v>1747.2</v>
      </c>
      <c r="AC2838">
        <f>Table1_1[[#This Row],[Price]]*Table1_1[[#This Row],[Quantity]]</f>
        <v>4368</v>
      </c>
    </row>
    <row r="2839" spans="1:29" x14ac:dyDescent="0.3">
      <c r="A2839" t="s">
        <v>28</v>
      </c>
      <c r="B2839" t="s">
        <v>29</v>
      </c>
      <c r="C2839" t="s">
        <v>44</v>
      </c>
      <c r="D2839" t="s">
        <v>467</v>
      </c>
      <c r="E2839" t="s">
        <v>46</v>
      </c>
      <c r="F2839" t="s">
        <v>113</v>
      </c>
      <c r="G2839">
        <v>43</v>
      </c>
      <c r="H2839">
        <v>408822</v>
      </c>
      <c r="I2839" t="s">
        <v>34</v>
      </c>
      <c r="J2839" s="3">
        <v>44640</v>
      </c>
      <c r="K2839">
        <v>950</v>
      </c>
      <c r="L2839" t="s">
        <v>11768</v>
      </c>
      <c r="M2839" t="s">
        <v>76</v>
      </c>
      <c r="N2839" t="s">
        <v>11769</v>
      </c>
      <c r="O2839" t="s">
        <v>11770</v>
      </c>
      <c r="P2839" t="s">
        <v>39</v>
      </c>
      <c r="Q2839">
        <v>6</v>
      </c>
      <c r="R2839" t="s">
        <v>88</v>
      </c>
      <c r="S2839" t="s">
        <v>118</v>
      </c>
      <c r="T2839">
        <v>24810</v>
      </c>
      <c r="U2839" s="1">
        <v>45580</v>
      </c>
      <c r="V2839" t="s">
        <v>155</v>
      </c>
      <c r="W2839">
        <v>283832</v>
      </c>
      <c r="X2839" t="s">
        <v>11771</v>
      </c>
      <c r="Y2839">
        <v>253</v>
      </c>
      <c r="Z2839">
        <v>1956</v>
      </c>
      <c r="AA2839">
        <v>6</v>
      </c>
      <c r="AB2839">
        <v>4694.4000000000015</v>
      </c>
      <c r="AC2839">
        <f>Table1_1[[#This Row],[Price]]*Table1_1[[#This Row],[Quantity]]</f>
        <v>11736</v>
      </c>
    </row>
    <row r="2840" spans="1:29" x14ac:dyDescent="0.3">
      <c r="A2840" t="s">
        <v>28</v>
      </c>
      <c r="B2840" t="s">
        <v>29</v>
      </c>
      <c r="C2840" t="s">
        <v>66</v>
      </c>
      <c r="D2840" t="s">
        <v>248</v>
      </c>
      <c r="E2840" t="s">
        <v>46</v>
      </c>
      <c r="F2840" t="s">
        <v>150</v>
      </c>
      <c r="G2840">
        <v>75</v>
      </c>
      <c r="H2840">
        <v>406634</v>
      </c>
      <c r="I2840" t="s">
        <v>34</v>
      </c>
      <c r="J2840" s="3">
        <v>45611</v>
      </c>
      <c r="K2840">
        <v>800</v>
      </c>
      <c r="L2840" t="s">
        <v>11772</v>
      </c>
      <c r="M2840" t="s">
        <v>869</v>
      </c>
      <c r="N2840" t="s">
        <v>11773</v>
      </c>
      <c r="O2840" t="s">
        <v>11774</v>
      </c>
      <c r="P2840" t="s">
        <v>71</v>
      </c>
      <c r="Q2840">
        <v>4</v>
      </c>
      <c r="R2840" t="s">
        <v>40</v>
      </c>
      <c r="S2840" t="s">
        <v>79</v>
      </c>
      <c r="T2840">
        <v>69797</v>
      </c>
      <c r="U2840" s="1">
        <v>45347</v>
      </c>
      <c r="V2840" t="s">
        <v>119</v>
      </c>
      <c r="W2840">
        <v>924370</v>
      </c>
      <c r="X2840" t="s">
        <v>11775</v>
      </c>
      <c r="Y2840">
        <v>636</v>
      </c>
      <c r="Z2840">
        <v>2918</v>
      </c>
      <c r="AA2840">
        <v>7</v>
      </c>
      <c r="AB2840">
        <v>8170.4000000000015</v>
      </c>
      <c r="AC2840">
        <f>Table1_1[[#This Row],[Price]]*Table1_1[[#This Row],[Quantity]]</f>
        <v>20426</v>
      </c>
    </row>
    <row r="2841" spans="1:29" x14ac:dyDescent="0.3">
      <c r="A2841" t="s">
        <v>28</v>
      </c>
      <c r="B2841" t="s">
        <v>29</v>
      </c>
      <c r="C2841" t="s">
        <v>91</v>
      </c>
      <c r="D2841" t="s">
        <v>338</v>
      </c>
      <c r="E2841" t="s">
        <v>46</v>
      </c>
      <c r="F2841" t="s">
        <v>135</v>
      </c>
      <c r="G2841">
        <v>17</v>
      </c>
      <c r="H2841">
        <v>412854</v>
      </c>
      <c r="I2841" t="s">
        <v>58</v>
      </c>
      <c r="J2841" s="3">
        <v>45391</v>
      </c>
      <c r="K2841">
        <v>1400</v>
      </c>
      <c r="L2841" t="s">
        <v>11777</v>
      </c>
      <c r="M2841" t="s">
        <v>605</v>
      </c>
      <c r="N2841" t="s">
        <v>11778</v>
      </c>
      <c r="O2841" t="s">
        <v>11779</v>
      </c>
      <c r="P2841" t="s">
        <v>71</v>
      </c>
      <c r="Q2841">
        <v>11</v>
      </c>
      <c r="R2841" t="s">
        <v>40</v>
      </c>
      <c r="S2841" t="s">
        <v>63</v>
      </c>
      <c r="T2841">
        <v>91703</v>
      </c>
      <c r="U2841" s="1">
        <v>45306</v>
      </c>
      <c r="V2841" t="s">
        <v>111</v>
      </c>
      <c r="W2841">
        <v>747707</v>
      </c>
      <c r="X2841" t="s">
        <v>11780</v>
      </c>
      <c r="Y2841">
        <v>814</v>
      </c>
      <c r="Z2841">
        <v>736</v>
      </c>
      <c r="AA2841">
        <v>7</v>
      </c>
      <c r="AB2841">
        <v>2060.8000000000002</v>
      </c>
      <c r="AC2841">
        <f>Table1_1[[#This Row],[Price]]*Table1_1[[#This Row],[Quantity]]</f>
        <v>5152</v>
      </c>
    </row>
    <row r="2842" spans="1:29" x14ac:dyDescent="0.3">
      <c r="A2842" t="s">
        <v>28</v>
      </c>
      <c r="B2842" t="s">
        <v>29</v>
      </c>
      <c r="C2842" t="s">
        <v>44</v>
      </c>
      <c r="D2842" t="s">
        <v>611</v>
      </c>
      <c r="E2842" t="s">
        <v>46</v>
      </c>
      <c r="F2842" t="s">
        <v>355</v>
      </c>
      <c r="G2842">
        <v>63</v>
      </c>
      <c r="H2842">
        <v>422616</v>
      </c>
      <c r="I2842" t="s">
        <v>34</v>
      </c>
      <c r="J2842" s="3">
        <v>44001</v>
      </c>
      <c r="K2842">
        <v>1400</v>
      </c>
      <c r="L2842" t="s">
        <v>11781</v>
      </c>
      <c r="M2842" t="s">
        <v>680</v>
      </c>
      <c r="N2842" t="s">
        <v>11782</v>
      </c>
      <c r="O2842" t="s">
        <v>11783</v>
      </c>
      <c r="P2842" t="s">
        <v>87</v>
      </c>
      <c r="Q2842">
        <v>10</v>
      </c>
      <c r="R2842" t="s">
        <v>88</v>
      </c>
      <c r="S2842" t="s">
        <v>41</v>
      </c>
      <c r="T2842">
        <v>84377</v>
      </c>
      <c r="U2842" s="1">
        <v>45404</v>
      </c>
      <c r="V2842" t="s">
        <v>80</v>
      </c>
      <c r="W2842">
        <v>394899</v>
      </c>
      <c r="X2842" t="s">
        <v>11784</v>
      </c>
      <c r="Y2842">
        <v>465</v>
      </c>
      <c r="Z2842">
        <v>1879</v>
      </c>
      <c r="AA2842">
        <v>7</v>
      </c>
      <c r="AB2842">
        <v>5261.2000000000007</v>
      </c>
      <c r="AC2842">
        <f>Table1_1[[#This Row],[Price]]*Table1_1[[#This Row],[Quantity]]</f>
        <v>13153</v>
      </c>
    </row>
    <row r="2843" spans="1:29" x14ac:dyDescent="0.3">
      <c r="A2843" t="s">
        <v>28</v>
      </c>
      <c r="B2843" t="s">
        <v>29</v>
      </c>
      <c r="C2843" t="s">
        <v>30</v>
      </c>
      <c r="D2843" t="s">
        <v>511</v>
      </c>
      <c r="E2843" t="s">
        <v>56</v>
      </c>
      <c r="F2843" t="s">
        <v>47</v>
      </c>
      <c r="G2843">
        <v>88</v>
      </c>
      <c r="H2843">
        <v>435978</v>
      </c>
      <c r="I2843" t="s">
        <v>34</v>
      </c>
      <c r="J2843" s="3">
        <v>45496</v>
      </c>
      <c r="K2843">
        <v>1100</v>
      </c>
      <c r="L2843" t="s">
        <v>11786</v>
      </c>
      <c r="M2843" t="s">
        <v>1305</v>
      </c>
      <c r="N2843" t="s">
        <v>11787</v>
      </c>
      <c r="O2843" t="s">
        <v>11788</v>
      </c>
      <c r="P2843" t="s">
        <v>87</v>
      </c>
      <c r="Q2843">
        <v>12</v>
      </c>
      <c r="R2843" t="s">
        <v>88</v>
      </c>
      <c r="S2843" t="s">
        <v>63</v>
      </c>
      <c r="T2843">
        <v>70128</v>
      </c>
      <c r="U2843" s="1">
        <v>45626</v>
      </c>
      <c r="V2843" t="s">
        <v>42</v>
      </c>
      <c r="W2843">
        <v>963796</v>
      </c>
      <c r="X2843" t="s">
        <v>11789</v>
      </c>
      <c r="Y2843">
        <v>396</v>
      </c>
      <c r="Z2843">
        <v>2407</v>
      </c>
      <c r="AA2843">
        <v>2</v>
      </c>
      <c r="AB2843">
        <v>1925.6000000000001</v>
      </c>
      <c r="AC2843">
        <f>Table1_1[[#This Row],[Price]]*Table1_1[[#This Row],[Quantity]]</f>
        <v>4814</v>
      </c>
    </row>
    <row r="2844" spans="1:29" x14ac:dyDescent="0.3">
      <c r="A2844" t="s">
        <v>28</v>
      </c>
      <c r="B2844" t="s">
        <v>29</v>
      </c>
      <c r="C2844" t="s">
        <v>44</v>
      </c>
      <c r="D2844" t="s">
        <v>220</v>
      </c>
      <c r="E2844" t="s">
        <v>56</v>
      </c>
      <c r="F2844" t="s">
        <v>99</v>
      </c>
      <c r="G2844">
        <v>23</v>
      </c>
      <c r="H2844">
        <v>424395</v>
      </c>
      <c r="I2844" t="s">
        <v>34</v>
      </c>
      <c r="J2844" s="3">
        <v>44882</v>
      </c>
      <c r="K2844">
        <v>1400</v>
      </c>
      <c r="L2844" t="s">
        <v>11791</v>
      </c>
      <c r="M2844" t="s">
        <v>129</v>
      </c>
      <c r="N2844" t="s">
        <v>11792</v>
      </c>
      <c r="O2844" t="s">
        <v>11793</v>
      </c>
      <c r="P2844" t="s">
        <v>87</v>
      </c>
      <c r="Q2844">
        <v>11</v>
      </c>
      <c r="R2844" t="s">
        <v>88</v>
      </c>
      <c r="S2844" t="s">
        <v>41</v>
      </c>
      <c r="T2844">
        <v>76466</v>
      </c>
      <c r="U2844" s="1">
        <v>45619</v>
      </c>
      <c r="V2844" t="s">
        <v>42</v>
      </c>
      <c r="W2844">
        <v>743535</v>
      </c>
      <c r="X2844" t="s">
        <v>11794</v>
      </c>
      <c r="Y2844">
        <v>360</v>
      </c>
      <c r="Z2844">
        <v>1453</v>
      </c>
      <c r="AA2844">
        <v>1</v>
      </c>
      <c r="AB2844">
        <v>581.20000000000005</v>
      </c>
      <c r="AC2844">
        <f>Table1_1[[#This Row],[Price]]*Table1_1[[#This Row],[Quantity]]</f>
        <v>1453</v>
      </c>
    </row>
    <row r="2845" spans="1:29" x14ac:dyDescent="0.3">
      <c r="A2845" t="s">
        <v>28</v>
      </c>
      <c r="B2845" t="s">
        <v>29</v>
      </c>
      <c r="C2845" t="s">
        <v>30</v>
      </c>
      <c r="D2845" t="s">
        <v>149</v>
      </c>
      <c r="E2845" t="s">
        <v>56</v>
      </c>
      <c r="F2845" t="s">
        <v>83</v>
      </c>
      <c r="G2845">
        <v>37</v>
      </c>
      <c r="H2845">
        <v>435827</v>
      </c>
      <c r="I2845" t="s">
        <v>34</v>
      </c>
      <c r="J2845" s="3">
        <v>45602</v>
      </c>
      <c r="K2845">
        <v>950</v>
      </c>
      <c r="L2845" t="s">
        <v>11795</v>
      </c>
      <c r="M2845" t="s">
        <v>345</v>
      </c>
      <c r="N2845" t="s">
        <v>11796</v>
      </c>
      <c r="O2845" t="s">
        <v>11797</v>
      </c>
      <c r="P2845" t="s">
        <v>87</v>
      </c>
      <c r="Q2845">
        <v>20</v>
      </c>
      <c r="R2845" t="s">
        <v>40</v>
      </c>
      <c r="S2845" t="s">
        <v>63</v>
      </c>
      <c r="T2845">
        <v>41889</v>
      </c>
      <c r="U2845" s="1">
        <v>45481</v>
      </c>
      <c r="V2845" t="s">
        <v>126</v>
      </c>
      <c r="W2845">
        <v>541568</v>
      </c>
      <c r="X2845" t="s">
        <v>11798</v>
      </c>
      <c r="Y2845">
        <v>565</v>
      </c>
      <c r="Z2845">
        <v>1210</v>
      </c>
      <c r="AA2845">
        <v>6</v>
      </c>
      <c r="AB2845">
        <v>2904</v>
      </c>
      <c r="AC2845">
        <f>Table1_1[[#This Row],[Price]]*Table1_1[[#This Row],[Quantity]]</f>
        <v>7260</v>
      </c>
    </row>
    <row r="2846" spans="1:29" x14ac:dyDescent="0.3">
      <c r="A2846" t="s">
        <v>28</v>
      </c>
      <c r="B2846" t="s">
        <v>29</v>
      </c>
      <c r="C2846" t="s">
        <v>30</v>
      </c>
      <c r="D2846" t="s">
        <v>142</v>
      </c>
      <c r="E2846" t="s">
        <v>32</v>
      </c>
      <c r="F2846" t="s">
        <v>135</v>
      </c>
      <c r="G2846">
        <v>81</v>
      </c>
      <c r="H2846">
        <v>411365</v>
      </c>
      <c r="I2846" t="s">
        <v>58</v>
      </c>
      <c r="J2846" s="3">
        <v>44209</v>
      </c>
      <c r="K2846">
        <v>1200</v>
      </c>
      <c r="L2846" t="s">
        <v>11799</v>
      </c>
      <c r="M2846" t="s">
        <v>2054</v>
      </c>
      <c r="N2846" t="s">
        <v>11800</v>
      </c>
      <c r="O2846">
        <v>7496934714</v>
      </c>
      <c r="P2846" t="s">
        <v>51</v>
      </c>
      <c r="Q2846">
        <v>11</v>
      </c>
      <c r="R2846" t="s">
        <v>40</v>
      </c>
      <c r="S2846" t="s">
        <v>63</v>
      </c>
      <c r="T2846">
        <v>93170</v>
      </c>
      <c r="U2846" s="1">
        <v>45417</v>
      </c>
      <c r="V2846" t="s">
        <v>140</v>
      </c>
      <c r="W2846">
        <v>177719</v>
      </c>
      <c r="X2846" t="s">
        <v>11801</v>
      </c>
      <c r="Y2846">
        <v>695</v>
      </c>
      <c r="Z2846">
        <v>2394</v>
      </c>
      <c r="AA2846">
        <v>3</v>
      </c>
      <c r="AB2846">
        <v>2872.8</v>
      </c>
      <c r="AC2846">
        <f>Table1_1[[#This Row],[Price]]*Table1_1[[#This Row],[Quantity]]</f>
        <v>7182</v>
      </c>
    </row>
    <row r="2847" spans="1:29" x14ac:dyDescent="0.3">
      <c r="A2847" t="s">
        <v>28</v>
      </c>
      <c r="B2847" t="s">
        <v>29</v>
      </c>
      <c r="C2847" t="s">
        <v>66</v>
      </c>
      <c r="D2847" t="s">
        <v>98</v>
      </c>
      <c r="E2847" t="s">
        <v>32</v>
      </c>
      <c r="F2847" t="s">
        <v>113</v>
      </c>
      <c r="G2847">
        <v>60</v>
      </c>
      <c r="H2847">
        <v>436904</v>
      </c>
      <c r="I2847" t="s">
        <v>58</v>
      </c>
      <c r="J2847" s="3">
        <v>45239</v>
      </c>
      <c r="K2847">
        <v>1000</v>
      </c>
      <c r="L2847" t="s">
        <v>11802</v>
      </c>
      <c r="M2847" t="s">
        <v>542</v>
      </c>
      <c r="N2847" t="s">
        <v>11803</v>
      </c>
      <c r="O2847" t="s">
        <v>11804</v>
      </c>
      <c r="P2847" t="s">
        <v>87</v>
      </c>
      <c r="Q2847">
        <v>12</v>
      </c>
      <c r="R2847" t="s">
        <v>88</v>
      </c>
      <c r="S2847" t="s">
        <v>63</v>
      </c>
      <c r="T2847">
        <v>46610</v>
      </c>
      <c r="U2847" s="1">
        <v>45544</v>
      </c>
      <c r="V2847" t="s">
        <v>180</v>
      </c>
      <c r="W2847">
        <v>111304</v>
      </c>
      <c r="X2847" t="s">
        <v>11805</v>
      </c>
      <c r="Y2847">
        <v>805</v>
      </c>
      <c r="Z2847">
        <v>2061</v>
      </c>
      <c r="AA2847">
        <v>2</v>
      </c>
      <c r="AB2847">
        <v>1648.8000000000002</v>
      </c>
      <c r="AC2847">
        <f>Table1_1[[#This Row],[Price]]*Table1_1[[#This Row],[Quantity]]</f>
        <v>4122</v>
      </c>
    </row>
    <row r="2848" spans="1:29" x14ac:dyDescent="0.3">
      <c r="A2848" t="s">
        <v>28</v>
      </c>
      <c r="B2848" t="s">
        <v>29</v>
      </c>
      <c r="C2848" t="s">
        <v>193</v>
      </c>
      <c r="D2848" t="s">
        <v>149</v>
      </c>
      <c r="E2848" t="s">
        <v>46</v>
      </c>
      <c r="F2848" t="s">
        <v>150</v>
      </c>
      <c r="G2848">
        <v>58</v>
      </c>
      <c r="H2848">
        <v>402819</v>
      </c>
      <c r="I2848" t="s">
        <v>58</v>
      </c>
      <c r="J2848" s="3">
        <v>44871</v>
      </c>
      <c r="K2848">
        <v>1100</v>
      </c>
      <c r="L2848" t="s">
        <v>11807</v>
      </c>
      <c r="M2848" t="s">
        <v>1212</v>
      </c>
      <c r="N2848" t="s">
        <v>11808</v>
      </c>
      <c r="O2848" t="s">
        <v>11809</v>
      </c>
      <c r="P2848" t="s">
        <v>71</v>
      </c>
      <c r="Q2848">
        <v>5</v>
      </c>
      <c r="R2848" t="s">
        <v>40</v>
      </c>
      <c r="S2848" t="s">
        <v>41</v>
      </c>
      <c r="T2848">
        <v>65746</v>
      </c>
      <c r="U2848" s="1">
        <v>45383</v>
      </c>
      <c r="V2848" t="s">
        <v>80</v>
      </c>
      <c r="W2848">
        <v>683590</v>
      </c>
      <c r="X2848" t="s">
        <v>11810</v>
      </c>
      <c r="Y2848">
        <v>503</v>
      </c>
      <c r="Z2848">
        <v>1961</v>
      </c>
      <c r="AA2848">
        <v>4</v>
      </c>
      <c r="AB2848">
        <v>3137.6000000000004</v>
      </c>
      <c r="AC2848">
        <f>Table1_1[[#This Row],[Price]]*Table1_1[[#This Row],[Quantity]]</f>
        <v>7844</v>
      </c>
    </row>
    <row r="2849" spans="1:29" x14ac:dyDescent="0.3">
      <c r="A2849" t="s">
        <v>28</v>
      </c>
      <c r="B2849" t="s">
        <v>29</v>
      </c>
      <c r="C2849" t="s">
        <v>44</v>
      </c>
      <c r="D2849" t="s">
        <v>274</v>
      </c>
      <c r="E2849" t="s">
        <v>56</v>
      </c>
      <c r="F2849" t="s">
        <v>355</v>
      </c>
      <c r="G2849">
        <v>16</v>
      </c>
      <c r="H2849">
        <v>408018</v>
      </c>
      <c r="I2849" t="s">
        <v>58</v>
      </c>
      <c r="J2849" s="3">
        <v>45155</v>
      </c>
      <c r="K2849">
        <v>800</v>
      </c>
      <c r="L2849" t="s">
        <v>11812</v>
      </c>
      <c r="M2849" t="s">
        <v>189</v>
      </c>
      <c r="N2849" t="s">
        <v>11813</v>
      </c>
      <c r="O2849" t="s">
        <v>11814</v>
      </c>
      <c r="P2849" t="s">
        <v>87</v>
      </c>
      <c r="Q2849">
        <v>5</v>
      </c>
      <c r="R2849" t="s">
        <v>40</v>
      </c>
      <c r="S2849" t="s">
        <v>118</v>
      </c>
      <c r="T2849">
        <v>98007</v>
      </c>
      <c r="U2849" s="1">
        <v>45617</v>
      </c>
      <c r="V2849" t="s">
        <v>42</v>
      </c>
      <c r="W2849">
        <v>326852</v>
      </c>
      <c r="X2849" t="s">
        <v>11815</v>
      </c>
      <c r="Y2849">
        <v>247</v>
      </c>
      <c r="Z2849">
        <v>2815</v>
      </c>
      <c r="AA2849">
        <v>1</v>
      </c>
      <c r="AB2849">
        <v>1126</v>
      </c>
      <c r="AC2849">
        <f>Table1_1[[#This Row],[Price]]*Table1_1[[#This Row],[Quantity]]</f>
        <v>2815</v>
      </c>
    </row>
    <row r="2850" spans="1:29" x14ac:dyDescent="0.3">
      <c r="A2850" t="s">
        <v>28</v>
      </c>
      <c r="B2850" t="s">
        <v>29</v>
      </c>
      <c r="C2850" t="s">
        <v>54</v>
      </c>
      <c r="D2850" t="s">
        <v>421</v>
      </c>
      <c r="E2850" t="s">
        <v>46</v>
      </c>
      <c r="F2850" t="s">
        <v>83</v>
      </c>
      <c r="G2850">
        <v>58</v>
      </c>
      <c r="H2850">
        <v>406107</v>
      </c>
      <c r="I2850" t="s">
        <v>58</v>
      </c>
      <c r="J2850" s="3">
        <v>45064</v>
      </c>
      <c r="K2850">
        <v>950</v>
      </c>
      <c r="L2850" t="s">
        <v>11816</v>
      </c>
      <c r="M2850" t="s">
        <v>568</v>
      </c>
      <c r="N2850" t="s">
        <v>11817</v>
      </c>
      <c r="O2850" t="s">
        <v>11818</v>
      </c>
      <c r="P2850" t="s">
        <v>51</v>
      </c>
      <c r="Q2850">
        <v>20</v>
      </c>
      <c r="R2850" t="s">
        <v>40</v>
      </c>
      <c r="S2850" t="s">
        <v>118</v>
      </c>
      <c r="T2850">
        <v>60122</v>
      </c>
      <c r="U2850" s="1">
        <v>45337</v>
      </c>
      <c r="V2850" t="s">
        <v>119</v>
      </c>
      <c r="W2850">
        <v>166742</v>
      </c>
      <c r="X2850" t="s">
        <v>3552</v>
      </c>
      <c r="Y2850">
        <v>885</v>
      </c>
      <c r="Z2850">
        <v>930</v>
      </c>
      <c r="AA2850">
        <v>1</v>
      </c>
      <c r="AB2850">
        <v>372</v>
      </c>
      <c r="AC2850">
        <f>Table1_1[[#This Row],[Price]]*Table1_1[[#This Row],[Quantity]]</f>
        <v>930</v>
      </c>
    </row>
    <row r="2851" spans="1:29" x14ac:dyDescent="0.3">
      <c r="A2851" t="s">
        <v>28</v>
      </c>
      <c r="B2851" t="s">
        <v>29</v>
      </c>
      <c r="C2851" t="s">
        <v>193</v>
      </c>
      <c r="D2851" t="s">
        <v>142</v>
      </c>
      <c r="E2851" t="s">
        <v>56</v>
      </c>
      <c r="F2851" t="s">
        <v>113</v>
      </c>
      <c r="G2851">
        <v>23</v>
      </c>
      <c r="H2851">
        <v>426565</v>
      </c>
      <c r="I2851" t="s">
        <v>58</v>
      </c>
      <c r="J2851" s="3">
        <v>44354</v>
      </c>
      <c r="K2851">
        <v>800</v>
      </c>
      <c r="L2851" t="s">
        <v>11819</v>
      </c>
      <c r="M2851" t="s">
        <v>654</v>
      </c>
      <c r="N2851" t="s">
        <v>11820</v>
      </c>
      <c r="O2851" t="s">
        <v>11821</v>
      </c>
      <c r="P2851" t="s">
        <v>87</v>
      </c>
      <c r="Q2851">
        <v>14</v>
      </c>
      <c r="R2851" t="s">
        <v>40</v>
      </c>
      <c r="S2851" t="s">
        <v>79</v>
      </c>
      <c r="T2851">
        <v>15457</v>
      </c>
      <c r="U2851" s="1">
        <v>45578</v>
      </c>
      <c r="V2851" t="s">
        <v>155</v>
      </c>
      <c r="W2851">
        <v>379609</v>
      </c>
      <c r="X2851" t="s">
        <v>11822</v>
      </c>
      <c r="Y2851">
        <v>294</v>
      </c>
      <c r="Z2851">
        <v>2740</v>
      </c>
      <c r="AA2851">
        <v>8</v>
      </c>
      <c r="AB2851">
        <v>8768</v>
      </c>
      <c r="AC2851">
        <f>Table1_1[[#This Row],[Price]]*Table1_1[[#This Row],[Quantity]]</f>
        <v>21920</v>
      </c>
    </row>
    <row r="2852" spans="1:29" x14ac:dyDescent="0.3">
      <c r="A2852" t="s">
        <v>28</v>
      </c>
      <c r="B2852" t="s">
        <v>29</v>
      </c>
      <c r="C2852" t="s">
        <v>44</v>
      </c>
      <c r="D2852" t="s">
        <v>291</v>
      </c>
      <c r="E2852" t="s">
        <v>46</v>
      </c>
      <c r="F2852" t="s">
        <v>99</v>
      </c>
      <c r="G2852">
        <v>32</v>
      </c>
      <c r="H2852">
        <v>431628</v>
      </c>
      <c r="I2852" t="s">
        <v>58</v>
      </c>
      <c r="J2852" s="3">
        <v>44551</v>
      </c>
      <c r="K2852">
        <v>1000</v>
      </c>
      <c r="L2852" t="s">
        <v>11823</v>
      </c>
      <c r="M2852" t="s">
        <v>172</v>
      </c>
      <c r="N2852" t="s">
        <v>11824</v>
      </c>
      <c r="O2852" t="s">
        <v>11825</v>
      </c>
      <c r="P2852" t="s">
        <v>39</v>
      </c>
      <c r="Q2852">
        <v>7</v>
      </c>
      <c r="R2852" t="s">
        <v>40</v>
      </c>
      <c r="S2852" t="s">
        <v>41</v>
      </c>
      <c r="T2852">
        <v>77260</v>
      </c>
      <c r="U2852" s="1">
        <v>45337</v>
      </c>
      <c r="V2852" t="s">
        <v>119</v>
      </c>
      <c r="W2852">
        <v>839214</v>
      </c>
      <c r="X2852" t="s">
        <v>11826</v>
      </c>
      <c r="Y2852">
        <v>288</v>
      </c>
      <c r="Z2852">
        <v>930</v>
      </c>
      <c r="AA2852">
        <v>4</v>
      </c>
      <c r="AB2852">
        <v>1488</v>
      </c>
      <c r="AC2852">
        <f>Table1_1[[#This Row],[Price]]*Table1_1[[#This Row],[Quantity]]</f>
        <v>3720</v>
      </c>
    </row>
    <row r="2853" spans="1:29" x14ac:dyDescent="0.3">
      <c r="A2853" t="s">
        <v>28</v>
      </c>
      <c r="B2853" t="s">
        <v>29</v>
      </c>
      <c r="C2853" t="s">
        <v>193</v>
      </c>
      <c r="D2853" t="s">
        <v>411</v>
      </c>
      <c r="E2853" t="s">
        <v>56</v>
      </c>
      <c r="F2853" t="s">
        <v>355</v>
      </c>
      <c r="G2853">
        <v>88</v>
      </c>
      <c r="H2853">
        <v>417010</v>
      </c>
      <c r="I2853" t="s">
        <v>58</v>
      </c>
      <c r="J2853" s="3">
        <v>43920</v>
      </c>
      <c r="K2853">
        <v>950</v>
      </c>
      <c r="L2853" t="s">
        <v>11827</v>
      </c>
      <c r="M2853" t="s">
        <v>654</v>
      </c>
      <c r="N2853" t="s">
        <v>11828</v>
      </c>
      <c r="O2853" t="s">
        <v>11829</v>
      </c>
      <c r="P2853" t="s">
        <v>87</v>
      </c>
      <c r="Q2853">
        <v>12</v>
      </c>
      <c r="R2853" t="s">
        <v>88</v>
      </c>
      <c r="S2853" t="s">
        <v>79</v>
      </c>
      <c r="T2853">
        <v>72463</v>
      </c>
      <c r="U2853" s="1">
        <v>45457</v>
      </c>
      <c r="V2853" t="s">
        <v>52</v>
      </c>
      <c r="W2853">
        <v>770577</v>
      </c>
      <c r="X2853" t="s">
        <v>11830</v>
      </c>
      <c r="Y2853">
        <v>574</v>
      </c>
      <c r="Z2853">
        <v>2519</v>
      </c>
      <c r="AA2853">
        <v>7</v>
      </c>
      <c r="AB2853">
        <v>7053.2000000000007</v>
      </c>
      <c r="AC2853">
        <f>Table1_1[[#This Row],[Price]]*Table1_1[[#This Row],[Quantity]]</f>
        <v>17633</v>
      </c>
    </row>
    <row r="2854" spans="1:29" x14ac:dyDescent="0.3">
      <c r="A2854" t="s">
        <v>28</v>
      </c>
      <c r="B2854" t="s">
        <v>29</v>
      </c>
      <c r="C2854" t="s">
        <v>91</v>
      </c>
      <c r="D2854" t="s">
        <v>163</v>
      </c>
      <c r="E2854" t="s">
        <v>56</v>
      </c>
      <c r="F2854" t="s">
        <v>355</v>
      </c>
      <c r="G2854">
        <v>39</v>
      </c>
      <c r="H2854">
        <v>405406</v>
      </c>
      <c r="I2854" t="s">
        <v>34</v>
      </c>
      <c r="J2854" s="3">
        <v>44118</v>
      </c>
      <c r="K2854">
        <v>1000</v>
      </c>
      <c r="L2854" t="s">
        <v>11832</v>
      </c>
      <c r="M2854" t="s">
        <v>200</v>
      </c>
      <c r="N2854" t="s">
        <v>11833</v>
      </c>
      <c r="O2854" t="s">
        <v>11834</v>
      </c>
      <c r="P2854" t="s">
        <v>51</v>
      </c>
      <c r="Q2854">
        <v>11</v>
      </c>
      <c r="R2854" t="s">
        <v>88</v>
      </c>
      <c r="S2854" t="s">
        <v>41</v>
      </c>
      <c r="T2854">
        <v>55292</v>
      </c>
      <c r="U2854" s="1">
        <v>45417</v>
      </c>
      <c r="V2854" t="s">
        <v>140</v>
      </c>
      <c r="W2854">
        <v>681918</v>
      </c>
      <c r="X2854" t="s">
        <v>11835</v>
      </c>
      <c r="Y2854">
        <v>791</v>
      </c>
      <c r="Z2854">
        <v>2198</v>
      </c>
      <c r="AA2854">
        <v>6</v>
      </c>
      <c r="AB2854">
        <v>5275.2000000000007</v>
      </c>
      <c r="AC2854">
        <f>Table1_1[[#This Row],[Price]]*Table1_1[[#This Row],[Quantity]]</f>
        <v>13188</v>
      </c>
    </row>
    <row r="2855" spans="1:29" x14ac:dyDescent="0.3">
      <c r="A2855" t="s">
        <v>28</v>
      </c>
      <c r="B2855" t="s">
        <v>29</v>
      </c>
      <c r="C2855" t="s">
        <v>193</v>
      </c>
      <c r="D2855" t="s">
        <v>467</v>
      </c>
      <c r="E2855" t="s">
        <v>56</v>
      </c>
      <c r="F2855" t="s">
        <v>47</v>
      </c>
      <c r="G2855">
        <v>13</v>
      </c>
      <c r="H2855">
        <v>439490</v>
      </c>
      <c r="I2855" t="s">
        <v>58</v>
      </c>
      <c r="J2855" s="3">
        <v>43851</v>
      </c>
      <c r="K2855">
        <v>1000</v>
      </c>
      <c r="L2855" t="s">
        <v>8771</v>
      </c>
      <c r="M2855" t="s">
        <v>177</v>
      </c>
      <c r="N2855" t="s">
        <v>11837</v>
      </c>
      <c r="O2855" t="s">
        <v>11838</v>
      </c>
      <c r="P2855" t="s">
        <v>71</v>
      </c>
      <c r="Q2855">
        <v>19</v>
      </c>
      <c r="R2855" t="s">
        <v>40</v>
      </c>
      <c r="S2855" t="s">
        <v>41</v>
      </c>
      <c r="T2855">
        <v>55375</v>
      </c>
      <c r="U2855" s="1">
        <v>45462</v>
      </c>
      <c r="V2855" t="s">
        <v>52</v>
      </c>
      <c r="W2855">
        <v>379815</v>
      </c>
      <c r="X2855" t="s">
        <v>11839</v>
      </c>
      <c r="Y2855">
        <v>839</v>
      </c>
      <c r="Z2855">
        <v>1068</v>
      </c>
      <c r="AA2855">
        <v>6</v>
      </c>
      <c r="AB2855">
        <v>2563.2000000000003</v>
      </c>
      <c r="AC2855">
        <f>Table1_1[[#This Row],[Price]]*Table1_1[[#This Row],[Quantity]]</f>
        <v>6408</v>
      </c>
    </row>
    <row r="2856" spans="1:29" x14ac:dyDescent="0.3">
      <c r="A2856" t="s">
        <v>28</v>
      </c>
      <c r="B2856" t="s">
        <v>29</v>
      </c>
      <c r="C2856" t="s">
        <v>193</v>
      </c>
      <c r="D2856" t="s">
        <v>98</v>
      </c>
      <c r="E2856" t="s">
        <v>46</v>
      </c>
      <c r="F2856" t="s">
        <v>113</v>
      </c>
      <c r="G2856">
        <v>67</v>
      </c>
      <c r="H2856">
        <v>428321</v>
      </c>
      <c r="I2856" t="s">
        <v>58</v>
      </c>
      <c r="J2856" s="3">
        <v>44663</v>
      </c>
      <c r="K2856">
        <v>1200</v>
      </c>
      <c r="L2856" t="s">
        <v>11841</v>
      </c>
      <c r="M2856" t="s">
        <v>68</v>
      </c>
      <c r="N2856" t="s">
        <v>11842</v>
      </c>
      <c r="O2856" t="s">
        <v>11843</v>
      </c>
      <c r="P2856" t="s">
        <v>87</v>
      </c>
      <c r="Q2856">
        <v>12</v>
      </c>
      <c r="R2856" t="s">
        <v>40</v>
      </c>
      <c r="S2856" t="s">
        <v>63</v>
      </c>
      <c r="T2856">
        <v>23095</v>
      </c>
      <c r="U2856" s="1">
        <v>45300</v>
      </c>
      <c r="V2856" t="s">
        <v>111</v>
      </c>
      <c r="W2856">
        <v>760881</v>
      </c>
      <c r="X2856" t="s">
        <v>11844</v>
      </c>
      <c r="Y2856">
        <v>263</v>
      </c>
      <c r="Z2856">
        <v>2675</v>
      </c>
      <c r="AA2856">
        <v>5</v>
      </c>
      <c r="AB2856">
        <v>5350</v>
      </c>
      <c r="AC2856">
        <f>Table1_1[[#This Row],[Price]]*Table1_1[[#This Row],[Quantity]]</f>
        <v>13375</v>
      </c>
    </row>
    <row r="2857" spans="1:29" x14ac:dyDescent="0.3">
      <c r="A2857" t="s">
        <v>28</v>
      </c>
      <c r="B2857" t="s">
        <v>29</v>
      </c>
      <c r="C2857" t="s">
        <v>66</v>
      </c>
      <c r="D2857" t="s">
        <v>248</v>
      </c>
      <c r="E2857" t="s">
        <v>46</v>
      </c>
      <c r="F2857" t="s">
        <v>57</v>
      </c>
      <c r="G2857">
        <v>64</v>
      </c>
      <c r="H2857">
        <v>424403</v>
      </c>
      <c r="I2857" t="s">
        <v>58</v>
      </c>
      <c r="J2857" s="3">
        <v>45544</v>
      </c>
      <c r="K2857">
        <v>1100</v>
      </c>
      <c r="L2857" t="s">
        <v>11845</v>
      </c>
      <c r="M2857" t="s">
        <v>76</v>
      </c>
      <c r="N2857" t="s">
        <v>11846</v>
      </c>
      <c r="O2857" t="s">
        <v>11847</v>
      </c>
      <c r="P2857" t="s">
        <v>39</v>
      </c>
      <c r="Q2857">
        <v>19</v>
      </c>
      <c r="R2857" t="s">
        <v>40</v>
      </c>
      <c r="S2857" t="s">
        <v>41</v>
      </c>
      <c r="T2857">
        <v>63342</v>
      </c>
      <c r="U2857" s="1">
        <v>45350</v>
      </c>
      <c r="V2857" t="s">
        <v>119</v>
      </c>
      <c r="W2857">
        <v>283710</v>
      </c>
      <c r="X2857" t="s">
        <v>11848</v>
      </c>
      <c r="Y2857">
        <v>623</v>
      </c>
      <c r="Z2857">
        <v>2520</v>
      </c>
      <c r="AA2857">
        <v>4</v>
      </c>
      <c r="AB2857">
        <v>4032</v>
      </c>
      <c r="AC2857">
        <f>Table1_1[[#This Row],[Price]]*Table1_1[[#This Row],[Quantity]]</f>
        <v>10080</v>
      </c>
    </row>
    <row r="2858" spans="1:29" x14ac:dyDescent="0.3">
      <c r="A2858" t="s">
        <v>28</v>
      </c>
      <c r="B2858" t="s">
        <v>29</v>
      </c>
      <c r="C2858" t="s">
        <v>44</v>
      </c>
      <c r="D2858" t="s">
        <v>134</v>
      </c>
      <c r="E2858" t="s">
        <v>32</v>
      </c>
      <c r="F2858" t="s">
        <v>57</v>
      </c>
      <c r="G2858">
        <v>24</v>
      </c>
      <c r="H2858">
        <v>423449</v>
      </c>
      <c r="I2858" t="s">
        <v>34</v>
      </c>
      <c r="J2858" s="3">
        <v>44626</v>
      </c>
      <c r="K2858">
        <v>1100</v>
      </c>
      <c r="L2858" t="s">
        <v>11849</v>
      </c>
      <c r="M2858" t="s">
        <v>1244</v>
      </c>
      <c r="N2858" t="s">
        <v>11850</v>
      </c>
      <c r="O2858" t="s">
        <v>11851</v>
      </c>
      <c r="P2858" t="s">
        <v>39</v>
      </c>
      <c r="Q2858">
        <v>8</v>
      </c>
      <c r="R2858" t="s">
        <v>40</v>
      </c>
      <c r="S2858" t="s">
        <v>118</v>
      </c>
      <c r="T2858">
        <v>35483</v>
      </c>
      <c r="U2858" s="1">
        <v>45405</v>
      </c>
      <c r="V2858" t="s">
        <v>80</v>
      </c>
      <c r="W2858">
        <v>687534</v>
      </c>
      <c r="X2858" t="s">
        <v>11852</v>
      </c>
      <c r="Y2858">
        <v>354</v>
      </c>
      <c r="Z2858">
        <v>2609</v>
      </c>
      <c r="AA2858">
        <v>3</v>
      </c>
      <c r="AB2858">
        <v>3130.8</v>
      </c>
      <c r="AC2858">
        <f>Table1_1[[#This Row],[Price]]*Table1_1[[#This Row],[Quantity]]</f>
        <v>7827</v>
      </c>
    </row>
    <row r="2859" spans="1:29" x14ac:dyDescent="0.3">
      <c r="A2859" t="s">
        <v>28</v>
      </c>
      <c r="B2859" t="s">
        <v>29</v>
      </c>
      <c r="C2859" t="s">
        <v>54</v>
      </c>
      <c r="D2859" t="s">
        <v>349</v>
      </c>
      <c r="E2859" t="s">
        <v>56</v>
      </c>
      <c r="F2859" t="s">
        <v>175</v>
      </c>
      <c r="G2859">
        <v>28</v>
      </c>
      <c r="H2859">
        <v>413272</v>
      </c>
      <c r="I2859" t="s">
        <v>58</v>
      </c>
      <c r="J2859" s="3">
        <v>44845</v>
      </c>
      <c r="K2859">
        <v>950</v>
      </c>
      <c r="L2859" t="s">
        <v>11853</v>
      </c>
      <c r="M2859" t="s">
        <v>60</v>
      </c>
      <c r="N2859" t="s">
        <v>11854</v>
      </c>
      <c r="O2859" t="s">
        <v>11855</v>
      </c>
      <c r="P2859" t="s">
        <v>39</v>
      </c>
      <c r="Q2859">
        <v>8</v>
      </c>
      <c r="R2859" t="s">
        <v>88</v>
      </c>
      <c r="S2859" t="s">
        <v>63</v>
      </c>
      <c r="T2859">
        <v>38147</v>
      </c>
      <c r="U2859" s="1">
        <v>45464</v>
      </c>
      <c r="V2859" t="s">
        <v>52</v>
      </c>
      <c r="W2859">
        <v>238769</v>
      </c>
      <c r="X2859" t="s">
        <v>11856</v>
      </c>
      <c r="Y2859">
        <v>944</v>
      </c>
      <c r="Z2859">
        <v>1035</v>
      </c>
      <c r="AA2859">
        <v>2</v>
      </c>
      <c r="AB2859">
        <v>828</v>
      </c>
      <c r="AC2859">
        <f>Table1_1[[#This Row],[Price]]*Table1_1[[#This Row],[Quantity]]</f>
        <v>2070</v>
      </c>
    </row>
    <row r="2860" spans="1:29" x14ac:dyDescent="0.3">
      <c r="A2860" t="s">
        <v>28</v>
      </c>
      <c r="B2860" t="s">
        <v>29</v>
      </c>
      <c r="C2860" t="s">
        <v>91</v>
      </c>
      <c r="D2860" t="s">
        <v>611</v>
      </c>
      <c r="E2860" t="s">
        <v>46</v>
      </c>
      <c r="F2860" t="s">
        <v>355</v>
      </c>
      <c r="G2860">
        <v>3</v>
      </c>
      <c r="H2860">
        <v>432858</v>
      </c>
      <c r="I2860" t="s">
        <v>58</v>
      </c>
      <c r="J2860" s="3">
        <v>44214</v>
      </c>
      <c r="K2860">
        <v>1200</v>
      </c>
      <c r="L2860" t="s">
        <v>11857</v>
      </c>
      <c r="M2860" t="s">
        <v>276</v>
      </c>
      <c r="N2860" t="s">
        <v>11858</v>
      </c>
      <c r="O2860" t="s">
        <v>11859</v>
      </c>
      <c r="P2860" t="s">
        <v>39</v>
      </c>
      <c r="Q2860">
        <v>16</v>
      </c>
      <c r="R2860" t="s">
        <v>40</v>
      </c>
      <c r="S2860" t="s">
        <v>79</v>
      </c>
      <c r="T2860">
        <v>37261</v>
      </c>
      <c r="U2860" s="1">
        <v>45293</v>
      </c>
      <c r="V2860" t="s">
        <v>111</v>
      </c>
      <c r="W2860">
        <v>816254</v>
      </c>
      <c r="X2860" t="s">
        <v>11860</v>
      </c>
      <c r="Y2860">
        <v>989</v>
      </c>
      <c r="Z2860">
        <v>644</v>
      </c>
      <c r="AA2860">
        <v>8</v>
      </c>
      <c r="AB2860">
        <v>2060.8000000000002</v>
      </c>
      <c r="AC2860">
        <f>Table1_1[[#This Row],[Price]]*Table1_1[[#This Row],[Quantity]]</f>
        <v>5152</v>
      </c>
    </row>
    <row r="2861" spans="1:29" x14ac:dyDescent="0.3">
      <c r="A2861" t="s">
        <v>28</v>
      </c>
      <c r="B2861" t="s">
        <v>29</v>
      </c>
      <c r="C2861" t="s">
        <v>54</v>
      </c>
      <c r="D2861" t="s">
        <v>170</v>
      </c>
      <c r="E2861" t="s">
        <v>56</v>
      </c>
      <c r="F2861" t="s">
        <v>83</v>
      </c>
      <c r="G2861">
        <v>75</v>
      </c>
      <c r="H2861">
        <v>406092</v>
      </c>
      <c r="I2861" t="s">
        <v>58</v>
      </c>
      <c r="J2861" s="3">
        <v>44008</v>
      </c>
      <c r="K2861">
        <v>1300</v>
      </c>
      <c r="L2861" t="s">
        <v>11861</v>
      </c>
      <c r="M2861" t="s">
        <v>1091</v>
      </c>
      <c r="N2861" t="s">
        <v>11862</v>
      </c>
      <c r="O2861" t="s">
        <v>11863</v>
      </c>
      <c r="P2861" t="s">
        <v>87</v>
      </c>
      <c r="Q2861">
        <v>18</v>
      </c>
      <c r="R2861" t="s">
        <v>88</v>
      </c>
      <c r="S2861" t="s">
        <v>63</v>
      </c>
      <c r="T2861">
        <v>26649</v>
      </c>
      <c r="U2861" s="1">
        <v>45587</v>
      </c>
      <c r="V2861" t="s">
        <v>155</v>
      </c>
      <c r="W2861">
        <v>240181</v>
      </c>
      <c r="X2861" t="s">
        <v>11864</v>
      </c>
      <c r="Y2861">
        <v>814</v>
      </c>
      <c r="Z2861">
        <v>1375</v>
      </c>
      <c r="AA2861">
        <v>4</v>
      </c>
      <c r="AB2861">
        <v>2200</v>
      </c>
      <c r="AC2861">
        <f>Table1_1[[#This Row],[Price]]*Table1_1[[#This Row],[Quantity]]</f>
        <v>5500</v>
      </c>
    </row>
    <row r="2862" spans="1:29" x14ac:dyDescent="0.3">
      <c r="A2862" t="s">
        <v>28</v>
      </c>
      <c r="B2862" t="s">
        <v>29</v>
      </c>
      <c r="C2862" t="s">
        <v>66</v>
      </c>
      <c r="D2862" t="s">
        <v>142</v>
      </c>
      <c r="E2862" t="s">
        <v>56</v>
      </c>
      <c r="F2862" t="s">
        <v>57</v>
      </c>
      <c r="G2862">
        <v>48</v>
      </c>
      <c r="H2862">
        <v>421018</v>
      </c>
      <c r="I2862" t="s">
        <v>34</v>
      </c>
      <c r="J2862" s="3">
        <v>43903</v>
      </c>
      <c r="K2862">
        <v>1300</v>
      </c>
      <c r="L2862" t="s">
        <v>11865</v>
      </c>
      <c r="M2862" t="s">
        <v>129</v>
      </c>
      <c r="N2862" t="s">
        <v>11866</v>
      </c>
      <c r="O2862" t="s">
        <v>11867</v>
      </c>
      <c r="P2862" t="s">
        <v>39</v>
      </c>
      <c r="Q2862">
        <v>12</v>
      </c>
      <c r="R2862" t="s">
        <v>40</v>
      </c>
      <c r="S2862" t="s">
        <v>79</v>
      </c>
      <c r="T2862">
        <v>67091</v>
      </c>
      <c r="U2862" s="1">
        <v>45552</v>
      </c>
      <c r="V2862" t="s">
        <v>180</v>
      </c>
      <c r="W2862">
        <v>148436</v>
      </c>
      <c r="X2862" t="s">
        <v>11868</v>
      </c>
      <c r="Y2862">
        <v>503</v>
      </c>
      <c r="Z2862">
        <v>1516</v>
      </c>
      <c r="AA2862">
        <v>1</v>
      </c>
      <c r="AB2862">
        <v>606.4</v>
      </c>
      <c r="AC2862">
        <f>Table1_1[[#This Row],[Price]]*Table1_1[[#This Row],[Quantity]]</f>
        <v>1516</v>
      </c>
    </row>
    <row r="2863" spans="1:29" x14ac:dyDescent="0.3">
      <c r="A2863" t="s">
        <v>28</v>
      </c>
      <c r="B2863" t="s">
        <v>29</v>
      </c>
      <c r="C2863" t="s">
        <v>66</v>
      </c>
      <c r="D2863" t="s">
        <v>338</v>
      </c>
      <c r="E2863" t="s">
        <v>32</v>
      </c>
      <c r="F2863" t="s">
        <v>83</v>
      </c>
      <c r="G2863">
        <v>53</v>
      </c>
      <c r="H2863">
        <v>419688</v>
      </c>
      <c r="I2863" t="s">
        <v>34</v>
      </c>
      <c r="J2863" s="3">
        <v>44466</v>
      </c>
      <c r="K2863">
        <v>800</v>
      </c>
      <c r="L2863" t="s">
        <v>11869</v>
      </c>
      <c r="M2863" t="s">
        <v>205</v>
      </c>
      <c r="N2863" t="s">
        <v>11870</v>
      </c>
      <c r="O2863" t="s">
        <v>11871</v>
      </c>
      <c r="P2863" t="s">
        <v>71</v>
      </c>
      <c r="Q2863">
        <v>17</v>
      </c>
      <c r="R2863" t="s">
        <v>88</v>
      </c>
      <c r="S2863" t="s">
        <v>41</v>
      </c>
      <c r="T2863">
        <v>28389</v>
      </c>
      <c r="U2863" s="1">
        <v>45418</v>
      </c>
      <c r="V2863" t="s">
        <v>140</v>
      </c>
      <c r="W2863">
        <v>728961</v>
      </c>
      <c r="X2863" t="s">
        <v>11872</v>
      </c>
      <c r="Y2863">
        <v>818</v>
      </c>
      <c r="Z2863">
        <v>2083</v>
      </c>
      <c r="AA2863">
        <v>2</v>
      </c>
      <c r="AB2863">
        <v>1666.4</v>
      </c>
      <c r="AC2863">
        <f>Table1_1[[#This Row],[Price]]*Table1_1[[#This Row],[Quantity]]</f>
        <v>4166</v>
      </c>
    </row>
    <row r="2864" spans="1:29" x14ac:dyDescent="0.3">
      <c r="A2864" t="s">
        <v>28</v>
      </c>
      <c r="B2864" t="s">
        <v>29</v>
      </c>
      <c r="C2864" t="s">
        <v>91</v>
      </c>
      <c r="D2864" t="s">
        <v>105</v>
      </c>
      <c r="E2864" t="s">
        <v>46</v>
      </c>
      <c r="F2864" t="s">
        <v>355</v>
      </c>
      <c r="G2864">
        <v>2</v>
      </c>
      <c r="H2864">
        <v>402036</v>
      </c>
      <c r="I2864" t="s">
        <v>34</v>
      </c>
      <c r="J2864" s="3">
        <v>44866</v>
      </c>
      <c r="K2864">
        <v>800</v>
      </c>
      <c r="L2864" t="s">
        <v>11873</v>
      </c>
      <c r="M2864" t="s">
        <v>1244</v>
      </c>
      <c r="N2864" t="s">
        <v>11874</v>
      </c>
      <c r="O2864" t="s">
        <v>11875</v>
      </c>
      <c r="P2864" t="s">
        <v>51</v>
      </c>
      <c r="Q2864">
        <v>20</v>
      </c>
      <c r="R2864" t="s">
        <v>40</v>
      </c>
      <c r="S2864" t="s">
        <v>118</v>
      </c>
      <c r="T2864">
        <v>92436</v>
      </c>
      <c r="U2864" s="1">
        <v>45403</v>
      </c>
      <c r="V2864" t="s">
        <v>80</v>
      </c>
      <c r="W2864">
        <v>804218</v>
      </c>
      <c r="X2864" t="s">
        <v>11876</v>
      </c>
      <c r="Y2864">
        <v>230</v>
      </c>
      <c r="Z2864">
        <v>2163</v>
      </c>
      <c r="AA2864">
        <v>7</v>
      </c>
      <c r="AB2864">
        <v>6056.4000000000015</v>
      </c>
      <c r="AC2864">
        <f>Table1_1[[#This Row],[Price]]*Table1_1[[#This Row],[Quantity]]</f>
        <v>15141</v>
      </c>
    </row>
    <row r="2865" spans="1:29" x14ac:dyDescent="0.3">
      <c r="A2865" t="s">
        <v>28</v>
      </c>
      <c r="B2865" t="s">
        <v>29</v>
      </c>
      <c r="C2865" t="s">
        <v>193</v>
      </c>
      <c r="D2865" t="s">
        <v>149</v>
      </c>
      <c r="E2865" t="s">
        <v>46</v>
      </c>
      <c r="F2865" t="s">
        <v>57</v>
      </c>
      <c r="G2865">
        <v>96</v>
      </c>
      <c r="H2865">
        <v>429745</v>
      </c>
      <c r="I2865" t="s">
        <v>58</v>
      </c>
      <c r="J2865" s="3">
        <v>44229</v>
      </c>
      <c r="K2865">
        <v>1100</v>
      </c>
      <c r="L2865" t="s">
        <v>11878</v>
      </c>
      <c r="M2865" t="s">
        <v>1017</v>
      </c>
      <c r="N2865" t="s">
        <v>11879</v>
      </c>
      <c r="O2865" t="s">
        <v>11880</v>
      </c>
      <c r="P2865" t="s">
        <v>87</v>
      </c>
      <c r="Q2865">
        <v>8</v>
      </c>
      <c r="R2865" t="s">
        <v>88</v>
      </c>
      <c r="S2865" t="s">
        <v>79</v>
      </c>
      <c r="T2865">
        <v>60674</v>
      </c>
      <c r="U2865" s="1">
        <v>45397</v>
      </c>
      <c r="V2865" t="s">
        <v>80</v>
      </c>
      <c r="W2865">
        <v>403621</v>
      </c>
      <c r="X2865" t="s">
        <v>11881</v>
      </c>
      <c r="Y2865">
        <v>767</v>
      </c>
      <c r="Z2865">
        <v>2504</v>
      </c>
      <c r="AA2865">
        <v>2</v>
      </c>
      <c r="AB2865">
        <v>2003.2</v>
      </c>
      <c r="AC2865">
        <f>Table1_1[[#This Row],[Price]]*Table1_1[[#This Row],[Quantity]]</f>
        <v>5008</v>
      </c>
    </row>
    <row r="2866" spans="1:29" x14ac:dyDescent="0.3">
      <c r="A2866" t="s">
        <v>28</v>
      </c>
      <c r="B2866" t="s">
        <v>29</v>
      </c>
      <c r="C2866" t="s">
        <v>157</v>
      </c>
      <c r="D2866" t="s">
        <v>220</v>
      </c>
      <c r="E2866" t="s">
        <v>46</v>
      </c>
      <c r="F2866" t="s">
        <v>135</v>
      </c>
      <c r="G2866">
        <v>55</v>
      </c>
      <c r="H2866">
        <v>438281</v>
      </c>
      <c r="I2866" t="s">
        <v>58</v>
      </c>
      <c r="J2866" s="3">
        <v>45475</v>
      </c>
      <c r="K2866">
        <v>950</v>
      </c>
      <c r="L2866" t="s">
        <v>8569</v>
      </c>
      <c r="M2866" t="s">
        <v>731</v>
      </c>
      <c r="N2866" t="s">
        <v>11882</v>
      </c>
      <c r="O2866" t="s">
        <v>11883</v>
      </c>
      <c r="P2866" t="s">
        <v>71</v>
      </c>
      <c r="Q2866">
        <v>12</v>
      </c>
      <c r="R2866" t="s">
        <v>40</v>
      </c>
      <c r="S2866" t="s">
        <v>79</v>
      </c>
      <c r="T2866">
        <v>88423</v>
      </c>
      <c r="U2866" s="1">
        <v>45397</v>
      </c>
      <c r="V2866" t="s">
        <v>80</v>
      </c>
      <c r="W2866">
        <v>481016</v>
      </c>
      <c r="X2866" t="s">
        <v>11884</v>
      </c>
      <c r="Y2866">
        <v>437</v>
      </c>
      <c r="Z2866">
        <v>2284</v>
      </c>
      <c r="AA2866">
        <v>3</v>
      </c>
      <c r="AB2866">
        <v>2740.8</v>
      </c>
      <c r="AC2866">
        <f>Table1_1[[#This Row],[Price]]*Table1_1[[#This Row],[Quantity]]</f>
        <v>6852</v>
      </c>
    </row>
    <row r="2867" spans="1:29" x14ac:dyDescent="0.3">
      <c r="A2867" t="s">
        <v>28</v>
      </c>
      <c r="B2867" t="s">
        <v>29</v>
      </c>
      <c r="C2867" t="s">
        <v>44</v>
      </c>
      <c r="D2867" t="s">
        <v>227</v>
      </c>
      <c r="E2867" t="s">
        <v>56</v>
      </c>
      <c r="F2867" t="s">
        <v>83</v>
      </c>
      <c r="G2867">
        <v>19</v>
      </c>
      <c r="H2867">
        <v>418030</v>
      </c>
      <c r="I2867" t="s">
        <v>34</v>
      </c>
      <c r="J2867" s="3">
        <v>44592</v>
      </c>
      <c r="K2867">
        <v>800</v>
      </c>
      <c r="L2867" t="s">
        <v>11885</v>
      </c>
      <c r="M2867" t="s">
        <v>137</v>
      </c>
      <c r="N2867" t="s">
        <v>11886</v>
      </c>
      <c r="O2867" t="s">
        <v>11887</v>
      </c>
      <c r="P2867" t="s">
        <v>87</v>
      </c>
      <c r="Q2867">
        <v>6</v>
      </c>
      <c r="R2867" t="s">
        <v>88</v>
      </c>
      <c r="S2867" t="s">
        <v>118</v>
      </c>
      <c r="T2867">
        <v>64037</v>
      </c>
      <c r="U2867" s="1">
        <v>45372</v>
      </c>
      <c r="V2867" t="s">
        <v>72</v>
      </c>
      <c r="W2867">
        <v>990774</v>
      </c>
      <c r="X2867" t="s">
        <v>11888</v>
      </c>
      <c r="Y2867">
        <v>331</v>
      </c>
      <c r="Z2867">
        <v>2008</v>
      </c>
      <c r="AA2867">
        <v>1</v>
      </c>
      <c r="AB2867">
        <v>803.2</v>
      </c>
      <c r="AC2867">
        <f>Table1_1[[#This Row],[Price]]*Table1_1[[#This Row],[Quantity]]</f>
        <v>2008</v>
      </c>
    </row>
    <row r="2868" spans="1:29" x14ac:dyDescent="0.3">
      <c r="A2868" t="s">
        <v>28</v>
      </c>
      <c r="B2868" t="s">
        <v>29</v>
      </c>
      <c r="C2868" t="s">
        <v>193</v>
      </c>
      <c r="D2868" t="s">
        <v>274</v>
      </c>
      <c r="E2868" t="s">
        <v>56</v>
      </c>
      <c r="F2868" t="s">
        <v>57</v>
      </c>
      <c r="G2868">
        <v>98</v>
      </c>
      <c r="H2868">
        <v>439137</v>
      </c>
      <c r="I2868" t="s">
        <v>34</v>
      </c>
      <c r="J2868" s="3">
        <v>44867</v>
      </c>
      <c r="K2868">
        <v>1300</v>
      </c>
      <c r="L2868" t="s">
        <v>11889</v>
      </c>
      <c r="M2868" t="s">
        <v>200</v>
      </c>
      <c r="N2868" t="s">
        <v>11890</v>
      </c>
      <c r="O2868" t="s">
        <v>11891</v>
      </c>
      <c r="P2868" t="s">
        <v>51</v>
      </c>
      <c r="Q2868">
        <v>3</v>
      </c>
      <c r="R2868" t="s">
        <v>40</v>
      </c>
      <c r="S2868" t="s">
        <v>79</v>
      </c>
      <c r="T2868">
        <v>37519</v>
      </c>
      <c r="U2868" s="1">
        <v>45553</v>
      </c>
      <c r="V2868" t="s">
        <v>180</v>
      </c>
      <c r="W2868">
        <v>282812</v>
      </c>
      <c r="X2868" t="s">
        <v>11892</v>
      </c>
      <c r="Y2868">
        <v>617</v>
      </c>
      <c r="Z2868">
        <v>1703</v>
      </c>
      <c r="AA2868">
        <v>4</v>
      </c>
      <c r="AB2868">
        <v>2724.8</v>
      </c>
      <c r="AC2868">
        <f>Table1_1[[#This Row],[Price]]*Table1_1[[#This Row],[Quantity]]</f>
        <v>6812</v>
      </c>
    </row>
    <row r="2869" spans="1:29" x14ac:dyDescent="0.3">
      <c r="A2869" t="s">
        <v>28</v>
      </c>
      <c r="B2869" t="s">
        <v>29</v>
      </c>
      <c r="C2869" t="s">
        <v>30</v>
      </c>
      <c r="D2869" t="s">
        <v>254</v>
      </c>
      <c r="E2869" t="s">
        <v>56</v>
      </c>
      <c r="F2869" t="s">
        <v>113</v>
      </c>
      <c r="G2869">
        <v>62</v>
      </c>
      <c r="H2869">
        <v>428705</v>
      </c>
      <c r="I2869" t="s">
        <v>34</v>
      </c>
      <c r="J2869" s="3">
        <v>45586</v>
      </c>
      <c r="K2869">
        <v>1200</v>
      </c>
      <c r="L2869" t="s">
        <v>11893</v>
      </c>
      <c r="M2869" t="s">
        <v>293</v>
      </c>
      <c r="N2869" t="s">
        <v>11894</v>
      </c>
      <c r="O2869" t="s">
        <v>11895</v>
      </c>
      <c r="P2869" t="s">
        <v>39</v>
      </c>
      <c r="Q2869">
        <v>12</v>
      </c>
      <c r="R2869" t="s">
        <v>40</v>
      </c>
      <c r="S2869" t="s">
        <v>118</v>
      </c>
      <c r="T2869">
        <v>88760</v>
      </c>
      <c r="U2869" s="1">
        <v>45438</v>
      </c>
      <c r="V2869" t="s">
        <v>140</v>
      </c>
      <c r="W2869">
        <v>878372</v>
      </c>
      <c r="X2869" t="s">
        <v>11896</v>
      </c>
      <c r="Y2869">
        <v>245</v>
      </c>
      <c r="Z2869">
        <v>606</v>
      </c>
      <c r="AA2869">
        <v>7</v>
      </c>
      <c r="AB2869">
        <v>1696.8000000000002</v>
      </c>
      <c r="AC2869">
        <f>Table1_1[[#This Row],[Price]]*Table1_1[[#This Row],[Quantity]]</f>
        <v>4242</v>
      </c>
    </row>
    <row r="2870" spans="1:29" x14ac:dyDescent="0.3">
      <c r="A2870" t="s">
        <v>28</v>
      </c>
      <c r="B2870" t="s">
        <v>29</v>
      </c>
      <c r="C2870" t="s">
        <v>193</v>
      </c>
      <c r="D2870" t="s">
        <v>220</v>
      </c>
      <c r="E2870" t="s">
        <v>56</v>
      </c>
      <c r="F2870" t="s">
        <v>135</v>
      </c>
      <c r="G2870">
        <v>12</v>
      </c>
      <c r="H2870">
        <v>437299</v>
      </c>
      <c r="I2870" t="s">
        <v>34</v>
      </c>
      <c r="J2870" s="3">
        <v>44289</v>
      </c>
      <c r="K2870">
        <v>1000</v>
      </c>
      <c r="L2870" t="s">
        <v>11898</v>
      </c>
      <c r="M2870" t="s">
        <v>366</v>
      </c>
      <c r="N2870" t="s">
        <v>11899</v>
      </c>
      <c r="O2870" t="s">
        <v>11900</v>
      </c>
      <c r="P2870" t="s">
        <v>51</v>
      </c>
      <c r="Q2870">
        <v>14</v>
      </c>
      <c r="R2870" t="s">
        <v>40</v>
      </c>
      <c r="S2870" t="s">
        <v>41</v>
      </c>
      <c r="T2870">
        <v>99293</v>
      </c>
      <c r="U2870" s="1">
        <v>45392</v>
      </c>
      <c r="V2870" t="s">
        <v>80</v>
      </c>
      <c r="W2870">
        <v>485773</v>
      </c>
      <c r="X2870" t="s">
        <v>11901</v>
      </c>
      <c r="Y2870">
        <v>567</v>
      </c>
      <c r="Z2870">
        <v>1617</v>
      </c>
      <c r="AA2870">
        <v>7</v>
      </c>
      <c r="AB2870">
        <v>4527.6000000000004</v>
      </c>
      <c r="AC2870">
        <f>Table1_1[[#This Row],[Price]]*Table1_1[[#This Row],[Quantity]]</f>
        <v>11319</v>
      </c>
    </row>
    <row r="2871" spans="1:29" x14ac:dyDescent="0.3">
      <c r="A2871" t="s">
        <v>28</v>
      </c>
      <c r="B2871" t="s">
        <v>29</v>
      </c>
      <c r="C2871" t="s">
        <v>54</v>
      </c>
      <c r="D2871" t="s">
        <v>524</v>
      </c>
      <c r="E2871" t="s">
        <v>32</v>
      </c>
      <c r="F2871" t="s">
        <v>150</v>
      </c>
      <c r="G2871">
        <v>27</v>
      </c>
      <c r="H2871">
        <v>439641</v>
      </c>
      <c r="I2871" t="s">
        <v>34</v>
      </c>
      <c r="J2871" s="3">
        <v>44440</v>
      </c>
      <c r="K2871">
        <v>1100</v>
      </c>
      <c r="L2871" t="s">
        <v>11902</v>
      </c>
      <c r="M2871" t="s">
        <v>1007</v>
      </c>
      <c r="N2871" t="s">
        <v>11903</v>
      </c>
      <c r="O2871" t="s">
        <v>11904</v>
      </c>
      <c r="P2871" t="s">
        <v>51</v>
      </c>
      <c r="Q2871">
        <v>17</v>
      </c>
      <c r="R2871" t="s">
        <v>88</v>
      </c>
      <c r="S2871" t="s">
        <v>118</v>
      </c>
      <c r="T2871">
        <v>63646</v>
      </c>
      <c r="U2871" s="1">
        <v>45495</v>
      </c>
      <c r="V2871" t="s">
        <v>126</v>
      </c>
      <c r="W2871">
        <v>797549</v>
      </c>
      <c r="X2871" t="s">
        <v>11905</v>
      </c>
      <c r="Y2871">
        <v>228</v>
      </c>
      <c r="Z2871">
        <v>940</v>
      </c>
      <c r="AA2871">
        <v>5</v>
      </c>
      <c r="AB2871">
        <v>1880</v>
      </c>
      <c r="AC2871">
        <f>Table1_1[[#This Row],[Price]]*Table1_1[[#This Row],[Quantity]]</f>
        <v>4700</v>
      </c>
    </row>
    <row r="2872" spans="1:29" x14ac:dyDescent="0.3">
      <c r="A2872" t="s">
        <v>28</v>
      </c>
      <c r="B2872" t="s">
        <v>29</v>
      </c>
      <c r="C2872" t="s">
        <v>44</v>
      </c>
      <c r="D2872" t="s">
        <v>291</v>
      </c>
      <c r="E2872" t="s">
        <v>56</v>
      </c>
      <c r="F2872" t="s">
        <v>47</v>
      </c>
      <c r="G2872">
        <v>43</v>
      </c>
      <c r="H2872">
        <v>415959</v>
      </c>
      <c r="I2872" t="s">
        <v>34</v>
      </c>
      <c r="J2872" s="3">
        <v>44436</v>
      </c>
      <c r="K2872">
        <v>1400</v>
      </c>
      <c r="L2872" t="s">
        <v>11906</v>
      </c>
      <c r="M2872" t="s">
        <v>568</v>
      </c>
      <c r="N2872" t="s">
        <v>11907</v>
      </c>
      <c r="O2872">
        <v>-9925</v>
      </c>
      <c r="P2872" t="s">
        <v>39</v>
      </c>
      <c r="Q2872">
        <v>16</v>
      </c>
      <c r="R2872" t="s">
        <v>88</v>
      </c>
      <c r="S2872" t="s">
        <v>118</v>
      </c>
      <c r="T2872">
        <v>32419</v>
      </c>
      <c r="U2872" s="1">
        <v>45473</v>
      </c>
      <c r="V2872" t="s">
        <v>52</v>
      </c>
      <c r="W2872">
        <v>943661</v>
      </c>
      <c r="X2872" t="s">
        <v>9281</v>
      </c>
      <c r="Y2872">
        <v>257</v>
      </c>
      <c r="Z2872">
        <v>2252</v>
      </c>
      <c r="AA2872">
        <v>1</v>
      </c>
      <c r="AB2872">
        <v>900.80000000000007</v>
      </c>
      <c r="AC2872">
        <f>Table1_1[[#This Row],[Price]]*Table1_1[[#This Row],[Quantity]]</f>
        <v>2252</v>
      </c>
    </row>
    <row r="2873" spans="1:29" x14ac:dyDescent="0.3">
      <c r="A2873" t="s">
        <v>28</v>
      </c>
      <c r="B2873" t="s">
        <v>29</v>
      </c>
      <c r="C2873" t="s">
        <v>157</v>
      </c>
      <c r="D2873" t="s">
        <v>220</v>
      </c>
      <c r="E2873" t="s">
        <v>56</v>
      </c>
      <c r="F2873" t="s">
        <v>33</v>
      </c>
      <c r="G2873">
        <v>2</v>
      </c>
      <c r="H2873">
        <v>403465</v>
      </c>
      <c r="I2873" t="s">
        <v>34</v>
      </c>
      <c r="J2873" s="3">
        <v>44664</v>
      </c>
      <c r="K2873">
        <v>1100</v>
      </c>
      <c r="L2873" t="s">
        <v>11909</v>
      </c>
      <c r="M2873" t="s">
        <v>1291</v>
      </c>
      <c r="N2873" t="s">
        <v>11910</v>
      </c>
      <c r="O2873" t="s">
        <v>11911</v>
      </c>
      <c r="P2873" t="s">
        <v>87</v>
      </c>
      <c r="Q2873">
        <v>11</v>
      </c>
      <c r="R2873" t="s">
        <v>88</v>
      </c>
      <c r="S2873" t="s">
        <v>41</v>
      </c>
      <c r="T2873">
        <v>37392</v>
      </c>
      <c r="U2873" s="1">
        <v>45342</v>
      </c>
      <c r="V2873" t="s">
        <v>119</v>
      </c>
      <c r="W2873">
        <v>109356</v>
      </c>
      <c r="X2873" t="s">
        <v>11912</v>
      </c>
      <c r="Y2873">
        <v>891</v>
      </c>
      <c r="Z2873">
        <v>2368</v>
      </c>
      <c r="AA2873">
        <v>2</v>
      </c>
      <c r="AB2873">
        <v>1894.4</v>
      </c>
      <c r="AC2873">
        <f>Table1_1[[#This Row],[Price]]*Table1_1[[#This Row],[Quantity]]</f>
        <v>4736</v>
      </c>
    </row>
    <row r="2874" spans="1:29" x14ac:dyDescent="0.3">
      <c r="A2874" t="s">
        <v>28</v>
      </c>
      <c r="B2874" t="s">
        <v>29</v>
      </c>
      <c r="C2874" t="s">
        <v>91</v>
      </c>
      <c r="D2874" t="s">
        <v>142</v>
      </c>
      <c r="E2874" t="s">
        <v>32</v>
      </c>
      <c r="F2874" t="s">
        <v>83</v>
      </c>
      <c r="G2874">
        <v>86</v>
      </c>
      <c r="H2874">
        <v>407701</v>
      </c>
      <c r="I2874" t="s">
        <v>58</v>
      </c>
      <c r="J2874" s="3">
        <v>44638</v>
      </c>
      <c r="K2874">
        <v>1300</v>
      </c>
      <c r="L2874" t="s">
        <v>9245</v>
      </c>
      <c r="M2874" t="s">
        <v>1291</v>
      </c>
      <c r="N2874" t="s">
        <v>11913</v>
      </c>
      <c r="O2874" t="s">
        <v>11914</v>
      </c>
      <c r="P2874" t="s">
        <v>51</v>
      </c>
      <c r="Q2874">
        <v>17</v>
      </c>
      <c r="R2874" t="s">
        <v>40</v>
      </c>
      <c r="S2874" t="s">
        <v>79</v>
      </c>
      <c r="T2874">
        <v>10021</v>
      </c>
      <c r="U2874" s="1">
        <v>45326</v>
      </c>
      <c r="V2874" t="s">
        <v>119</v>
      </c>
      <c r="W2874">
        <v>261297</v>
      </c>
      <c r="X2874" t="s">
        <v>11915</v>
      </c>
      <c r="Y2874">
        <v>748</v>
      </c>
      <c r="Z2874">
        <v>749</v>
      </c>
      <c r="AA2874">
        <v>3</v>
      </c>
      <c r="AB2874">
        <v>898.80000000000007</v>
      </c>
      <c r="AC2874">
        <f>Table1_1[[#This Row],[Price]]*Table1_1[[#This Row],[Quantity]]</f>
        <v>2247</v>
      </c>
    </row>
    <row r="2875" spans="1:29" x14ac:dyDescent="0.3">
      <c r="A2875" t="s">
        <v>28</v>
      </c>
      <c r="B2875" t="s">
        <v>29</v>
      </c>
      <c r="C2875" t="s">
        <v>157</v>
      </c>
      <c r="D2875" t="s">
        <v>261</v>
      </c>
      <c r="E2875" t="s">
        <v>32</v>
      </c>
      <c r="F2875" t="s">
        <v>99</v>
      </c>
      <c r="G2875">
        <v>91</v>
      </c>
      <c r="H2875">
        <v>433855</v>
      </c>
      <c r="I2875" t="s">
        <v>58</v>
      </c>
      <c r="J2875" s="3">
        <v>43922</v>
      </c>
      <c r="K2875">
        <v>1300</v>
      </c>
      <c r="L2875" t="s">
        <v>11917</v>
      </c>
      <c r="M2875" t="s">
        <v>478</v>
      </c>
      <c r="N2875" t="s">
        <v>11918</v>
      </c>
      <c r="O2875">
        <v>4259846782</v>
      </c>
      <c r="P2875" t="s">
        <v>71</v>
      </c>
      <c r="Q2875">
        <v>17</v>
      </c>
      <c r="R2875" t="s">
        <v>40</v>
      </c>
      <c r="S2875" t="s">
        <v>63</v>
      </c>
      <c r="T2875">
        <v>87629</v>
      </c>
      <c r="U2875" s="1">
        <v>45540</v>
      </c>
      <c r="V2875" t="s">
        <v>180</v>
      </c>
      <c r="W2875">
        <v>763955</v>
      </c>
      <c r="X2875" t="s">
        <v>11919</v>
      </c>
      <c r="Y2875">
        <v>553</v>
      </c>
      <c r="Z2875">
        <v>2277</v>
      </c>
      <c r="AA2875">
        <v>2</v>
      </c>
      <c r="AB2875">
        <v>1821.6000000000001</v>
      </c>
      <c r="AC2875">
        <f>Table1_1[[#This Row],[Price]]*Table1_1[[#This Row],[Quantity]]</f>
        <v>4554</v>
      </c>
    </row>
    <row r="2876" spans="1:29" x14ac:dyDescent="0.3">
      <c r="A2876" t="s">
        <v>28</v>
      </c>
      <c r="B2876" t="s">
        <v>29</v>
      </c>
      <c r="C2876" t="s">
        <v>30</v>
      </c>
      <c r="D2876" t="s">
        <v>187</v>
      </c>
      <c r="E2876" t="s">
        <v>32</v>
      </c>
      <c r="F2876" t="s">
        <v>355</v>
      </c>
      <c r="G2876">
        <v>9</v>
      </c>
      <c r="H2876">
        <v>427977</v>
      </c>
      <c r="I2876" t="s">
        <v>34</v>
      </c>
      <c r="J2876" s="3">
        <v>44354</v>
      </c>
      <c r="K2876">
        <v>1400</v>
      </c>
      <c r="L2876" t="s">
        <v>11920</v>
      </c>
      <c r="M2876" t="s">
        <v>68</v>
      </c>
      <c r="N2876" t="s">
        <v>11921</v>
      </c>
      <c r="O2876" t="s">
        <v>11922</v>
      </c>
      <c r="P2876" t="s">
        <v>39</v>
      </c>
      <c r="Q2876">
        <v>4</v>
      </c>
      <c r="R2876" t="s">
        <v>40</v>
      </c>
      <c r="S2876" t="s">
        <v>79</v>
      </c>
      <c r="T2876">
        <v>78622</v>
      </c>
      <c r="U2876" s="1">
        <v>45539</v>
      </c>
      <c r="V2876" t="s">
        <v>180</v>
      </c>
      <c r="W2876">
        <v>768427</v>
      </c>
      <c r="X2876" t="s">
        <v>11923</v>
      </c>
      <c r="Y2876">
        <v>562</v>
      </c>
      <c r="Z2876">
        <v>1711</v>
      </c>
      <c r="AA2876">
        <v>5</v>
      </c>
      <c r="AB2876">
        <v>3422</v>
      </c>
      <c r="AC2876">
        <f>Table1_1[[#This Row],[Price]]*Table1_1[[#This Row],[Quantity]]</f>
        <v>8555</v>
      </c>
    </row>
    <row r="2877" spans="1:29" x14ac:dyDescent="0.3">
      <c r="A2877" t="s">
        <v>28</v>
      </c>
      <c r="B2877" t="s">
        <v>29</v>
      </c>
      <c r="C2877" t="s">
        <v>148</v>
      </c>
      <c r="D2877" t="s">
        <v>616</v>
      </c>
      <c r="E2877" t="s">
        <v>32</v>
      </c>
      <c r="F2877" t="s">
        <v>33</v>
      </c>
      <c r="G2877">
        <v>95</v>
      </c>
      <c r="H2877">
        <v>422591</v>
      </c>
      <c r="I2877" t="s">
        <v>34</v>
      </c>
      <c r="J2877" s="3">
        <v>43928</v>
      </c>
      <c r="K2877">
        <v>1000</v>
      </c>
      <c r="L2877" t="s">
        <v>11924</v>
      </c>
      <c r="M2877" t="s">
        <v>552</v>
      </c>
      <c r="N2877" t="s">
        <v>11925</v>
      </c>
      <c r="O2877" t="s">
        <v>11926</v>
      </c>
      <c r="P2877" t="s">
        <v>87</v>
      </c>
      <c r="Q2877">
        <v>19</v>
      </c>
      <c r="R2877" t="s">
        <v>40</v>
      </c>
      <c r="S2877" t="s">
        <v>79</v>
      </c>
      <c r="T2877">
        <v>27341</v>
      </c>
      <c r="U2877" s="1">
        <v>45315</v>
      </c>
      <c r="V2877" t="s">
        <v>111</v>
      </c>
      <c r="W2877">
        <v>684628</v>
      </c>
      <c r="X2877" t="s">
        <v>11927</v>
      </c>
      <c r="Y2877">
        <v>660</v>
      </c>
      <c r="Z2877">
        <v>1848</v>
      </c>
      <c r="AA2877">
        <v>4</v>
      </c>
      <c r="AB2877">
        <v>2956.8</v>
      </c>
      <c r="AC2877">
        <f>Table1_1[[#This Row],[Price]]*Table1_1[[#This Row],[Quantity]]</f>
        <v>7392</v>
      </c>
    </row>
    <row r="2878" spans="1:29" x14ac:dyDescent="0.3">
      <c r="A2878" t="s">
        <v>28</v>
      </c>
      <c r="B2878" t="s">
        <v>29</v>
      </c>
      <c r="C2878" t="s">
        <v>54</v>
      </c>
      <c r="D2878" t="s">
        <v>98</v>
      </c>
      <c r="E2878" t="s">
        <v>32</v>
      </c>
      <c r="F2878" t="s">
        <v>57</v>
      </c>
      <c r="G2878">
        <v>66</v>
      </c>
      <c r="H2878">
        <v>405027</v>
      </c>
      <c r="I2878" t="s">
        <v>58</v>
      </c>
      <c r="J2878" s="3">
        <v>44140</v>
      </c>
      <c r="K2878">
        <v>800</v>
      </c>
      <c r="L2878" t="s">
        <v>11928</v>
      </c>
      <c r="M2878" t="s">
        <v>287</v>
      </c>
      <c r="N2878" t="s">
        <v>11929</v>
      </c>
      <c r="O2878" t="s">
        <v>11930</v>
      </c>
      <c r="P2878" t="s">
        <v>39</v>
      </c>
      <c r="Q2878">
        <v>6</v>
      </c>
      <c r="R2878" t="s">
        <v>40</v>
      </c>
      <c r="S2878" t="s">
        <v>79</v>
      </c>
      <c r="T2878">
        <v>62970</v>
      </c>
      <c r="U2878" s="1">
        <v>45335</v>
      </c>
      <c r="V2878" t="s">
        <v>119</v>
      </c>
      <c r="W2878">
        <v>799841</v>
      </c>
      <c r="X2878" t="s">
        <v>11931</v>
      </c>
      <c r="Y2878">
        <v>539</v>
      </c>
      <c r="Z2878">
        <v>2884</v>
      </c>
      <c r="AA2878">
        <v>8</v>
      </c>
      <c r="AB2878">
        <v>9228.8000000000011</v>
      </c>
      <c r="AC2878">
        <f>Table1_1[[#This Row],[Price]]*Table1_1[[#This Row],[Quantity]]</f>
        <v>23072</v>
      </c>
    </row>
    <row r="2879" spans="1:29" x14ac:dyDescent="0.3">
      <c r="A2879" t="s">
        <v>28</v>
      </c>
      <c r="B2879" t="s">
        <v>29</v>
      </c>
      <c r="C2879" t="s">
        <v>66</v>
      </c>
      <c r="D2879" t="s">
        <v>261</v>
      </c>
      <c r="E2879" t="s">
        <v>32</v>
      </c>
      <c r="F2879" t="s">
        <v>47</v>
      </c>
      <c r="G2879">
        <v>87</v>
      </c>
      <c r="H2879">
        <v>417104</v>
      </c>
      <c r="I2879" t="s">
        <v>34</v>
      </c>
      <c r="J2879" s="3">
        <v>44426</v>
      </c>
      <c r="K2879">
        <v>1000</v>
      </c>
      <c r="L2879" t="s">
        <v>11933</v>
      </c>
      <c r="M2879" t="s">
        <v>101</v>
      </c>
      <c r="N2879" t="s">
        <v>11934</v>
      </c>
      <c r="O2879" t="s">
        <v>11935</v>
      </c>
      <c r="P2879" t="s">
        <v>87</v>
      </c>
      <c r="Q2879">
        <v>3</v>
      </c>
      <c r="R2879" t="s">
        <v>88</v>
      </c>
      <c r="S2879" t="s">
        <v>41</v>
      </c>
      <c r="T2879">
        <v>37540</v>
      </c>
      <c r="U2879" s="1">
        <v>45596</v>
      </c>
      <c r="V2879" t="s">
        <v>155</v>
      </c>
      <c r="W2879">
        <v>631275</v>
      </c>
      <c r="X2879" t="s">
        <v>11936</v>
      </c>
      <c r="Y2879">
        <v>845</v>
      </c>
      <c r="Z2879">
        <v>2673</v>
      </c>
      <c r="AA2879">
        <v>5</v>
      </c>
      <c r="AB2879">
        <v>5346</v>
      </c>
      <c r="AC2879">
        <f>Table1_1[[#This Row],[Price]]*Table1_1[[#This Row],[Quantity]]</f>
        <v>13365</v>
      </c>
    </row>
    <row r="2880" spans="1:29" x14ac:dyDescent="0.3">
      <c r="A2880" t="s">
        <v>28</v>
      </c>
      <c r="B2880" t="s">
        <v>29</v>
      </c>
      <c r="C2880" t="s">
        <v>54</v>
      </c>
      <c r="D2880" t="s">
        <v>621</v>
      </c>
      <c r="E2880" t="s">
        <v>46</v>
      </c>
      <c r="F2880" t="s">
        <v>106</v>
      </c>
      <c r="G2880">
        <v>13</v>
      </c>
      <c r="H2880">
        <v>429585</v>
      </c>
      <c r="I2880" t="s">
        <v>58</v>
      </c>
      <c r="J2880" s="3">
        <v>44345</v>
      </c>
      <c r="K2880">
        <v>1300</v>
      </c>
      <c r="L2880" t="s">
        <v>11937</v>
      </c>
      <c r="M2880" t="s">
        <v>506</v>
      </c>
      <c r="N2880" t="s">
        <v>11938</v>
      </c>
      <c r="O2880" t="s">
        <v>11939</v>
      </c>
      <c r="P2880" t="s">
        <v>87</v>
      </c>
      <c r="Q2880">
        <v>15</v>
      </c>
      <c r="R2880" t="s">
        <v>88</v>
      </c>
      <c r="S2880" t="s">
        <v>41</v>
      </c>
      <c r="T2880">
        <v>68371</v>
      </c>
      <c r="U2880" s="1">
        <v>45612</v>
      </c>
      <c r="V2880" t="s">
        <v>42</v>
      </c>
      <c r="W2880">
        <v>985861</v>
      </c>
      <c r="X2880" t="s">
        <v>11940</v>
      </c>
      <c r="Y2880">
        <v>696</v>
      </c>
      <c r="Z2880">
        <v>2703</v>
      </c>
      <c r="AA2880">
        <v>7</v>
      </c>
      <c r="AB2880">
        <v>7568.4000000000015</v>
      </c>
      <c r="AC2880">
        <f>Table1_1[[#This Row],[Price]]*Table1_1[[#This Row],[Quantity]]</f>
        <v>18921</v>
      </c>
    </row>
    <row r="2881" spans="1:29" x14ac:dyDescent="0.3">
      <c r="A2881" t="s">
        <v>28</v>
      </c>
      <c r="B2881" t="s">
        <v>29</v>
      </c>
      <c r="C2881" t="s">
        <v>66</v>
      </c>
      <c r="D2881" t="s">
        <v>267</v>
      </c>
      <c r="E2881" t="s">
        <v>56</v>
      </c>
      <c r="F2881" t="s">
        <v>47</v>
      </c>
      <c r="G2881">
        <v>81</v>
      </c>
      <c r="H2881">
        <v>427564</v>
      </c>
      <c r="I2881" t="s">
        <v>58</v>
      </c>
      <c r="J2881" s="3">
        <v>43935</v>
      </c>
      <c r="K2881">
        <v>800</v>
      </c>
      <c r="L2881" t="s">
        <v>11942</v>
      </c>
      <c r="M2881" t="s">
        <v>596</v>
      </c>
      <c r="N2881" t="s">
        <v>11943</v>
      </c>
      <c r="O2881" t="s">
        <v>11944</v>
      </c>
      <c r="P2881" t="s">
        <v>71</v>
      </c>
      <c r="Q2881">
        <v>17</v>
      </c>
      <c r="R2881" t="s">
        <v>88</v>
      </c>
      <c r="S2881" t="s">
        <v>79</v>
      </c>
      <c r="T2881">
        <v>25215</v>
      </c>
      <c r="U2881" s="1">
        <v>45424</v>
      </c>
      <c r="V2881" t="s">
        <v>140</v>
      </c>
      <c r="W2881">
        <v>654693</v>
      </c>
      <c r="X2881" t="s">
        <v>11945</v>
      </c>
      <c r="Y2881">
        <v>421</v>
      </c>
      <c r="Z2881">
        <v>2131</v>
      </c>
      <c r="AA2881">
        <v>8</v>
      </c>
      <c r="AB2881">
        <v>6819.2000000000007</v>
      </c>
      <c r="AC2881">
        <f>Table1_1[[#This Row],[Price]]*Table1_1[[#This Row],[Quantity]]</f>
        <v>17048</v>
      </c>
    </row>
    <row r="2882" spans="1:29" x14ac:dyDescent="0.3">
      <c r="A2882" t="s">
        <v>28</v>
      </c>
      <c r="B2882" t="s">
        <v>29</v>
      </c>
      <c r="C2882" t="s">
        <v>91</v>
      </c>
      <c r="D2882" t="s">
        <v>82</v>
      </c>
      <c r="E2882" t="s">
        <v>56</v>
      </c>
      <c r="F2882" t="s">
        <v>57</v>
      </c>
      <c r="G2882">
        <v>6</v>
      </c>
      <c r="H2882">
        <v>434801</v>
      </c>
      <c r="I2882" t="s">
        <v>58</v>
      </c>
      <c r="J2882" s="3">
        <v>44255</v>
      </c>
      <c r="K2882">
        <v>1400</v>
      </c>
      <c r="L2882" t="s">
        <v>11947</v>
      </c>
      <c r="M2882" t="s">
        <v>542</v>
      </c>
      <c r="N2882" t="s">
        <v>11948</v>
      </c>
      <c r="O2882" t="s">
        <v>11949</v>
      </c>
      <c r="P2882" t="s">
        <v>51</v>
      </c>
      <c r="Q2882">
        <v>6</v>
      </c>
      <c r="R2882" t="s">
        <v>88</v>
      </c>
      <c r="S2882" t="s">
        <v>41</v>
      </c>
      <c r="T2882">
        <v>37064</v>
      </c>
      <c r="U2882" s="1">
        <v>45376</v>
      </c>
      <c r="V2882" t="s">
        <v>72</v>
      </c>
      <c r="W2882">
        <v>645338</v>
      </c>
      <c r="X2882" t="s">
        <v>10915</v>
      </c>
      <c r="Y2882">
        <v>861</v>
      </c>
      <c r="Z2882">
        <v>2853</v>
      </c>
      <c r="AA2882">
        <v>6</v>
      </c>
      <c r="AB2882">
        <v>6847.2000000000007</v>
      </c>
      <c r="AC2882">
        <f>Table1_1[[#This Row],[Price]]*Table1_1[[#This Row],[Quantity]]</f>
        <v>17118</v>
      </c>
    </row>
    <row r="2883" spans="1:29" x14ac:dyDescent="0.3">
      <c r="A2883" t="s">
        <v>28</v>
      </c>
      <c r="B2883" t="s">
        <v>29</v>
      </c>
      <c r="C2883" t="s">
        <v>44</v>
      </c>
      <c r="D2883" t="s">
        <v>74</v>
      </c>
      <c r="E2883" t="s">
        <v>56</v>
      </c>
      <c r="F2883" t="s">
        <v>33</v>
      </c>
      <c r="G2883">
        <v>68</v>
      </c>
      <c r="H2883">
        <v>434989</v>
      </c>
      <c r="I2883" t="s">
        <v>34</v>
      </c>
      <c r="J2883" s="3">
        <v>44516</v>
      </c>
      <c r="K2883">
        <v>1000</v>
      </c>
      <c r="L2883" t="s">
        <v>11951</v>
      </c>
      <c r="M2883" t="s">
        <v>1198</v>
      </c>
      <c r="N2883" t="s">
        <v>11952</v>
      </c>
      <c r="O2883" t="s">
        <v>11953</v>
      </c>
      <c r="P2883" t="s">
        <v>87</v>
      </c>
      <c r="Q2883">
        <v>18</v>
      </c>
      <c r="R2883" t="s">
        <v>40</v>
      </c>
      <c r="S2883" t="s">
        <v>63</v>
      </c>
      <c r="T2883">
        <v>41991</v>
      </c>
      <c r="U2883" s="1">
        <v>45518</v>
      </c>
      <c r="V2883" t="s">
        <v>64</v>
      </c>
      <c r="W2883">
        <v>879674</v>
      </c>
      <c r="X2883" t="s">
        <v>11954</v>
      </c>
      <c r="Y2883">
        <v>243</v>
      </c>
      <c r="Z2883">
        <v>1426</v>
      </c>
      <c r="AA2883">
        <v>8</v>
      </c>
      <c r="AB2883">
        <v>4563.2</v>
      </c>
      <c r="AC2883">
        <f>Table1_1[[#This Row],[Price]]*Table1_1[[#This Row],[Quantity]]</f>
        <v>11408</v>
      </c>
    </row>
    <row r="2884" spans="1:29" x14ac:dyDescent="0.3">
      <c r="A2884" t="s">
        <v>28</v>
      </c>
      <c r="B2884" t="s">
        <v>29</v>
      </c>
      <c r="C2884" t="s">
        <v>66</v>
      </c>
      <c r="D2884" t="s">
        <v>31</v>
      </c>
      <c r="E2884" t="s">
        <v>56</v>
      </c>
      <c r="F2884" t="s">
        <v>135</v>
      </c>
      <c r="G2884">
        <v>71</v>
      </c>
      <c r="H2884">
        <v>404166</v>
      </c>
      <c r="I2884" t="s">
        <v>58</v>
      </c>
      <c r="J2884" s="3">
        <v>44271</v>
      </c>
      <c r="K2884">
        <v>1100</v>
      </c>
      <c r="L2884" t="s">
        <v>11955</v>
      </c>
      <c r="M2884" t="s">
        <v>361</v>
      </c>
      <c r="N2884" t="s">
        <v>11956</v>
      </c>
      <c r="O2884" t="s">
        <v>11957</v>
      </c>
      <c r="P2884" t="s">
        <v>39</v>
      </c>
      <c r="Q2884">
        <v>7</v>
      </c>
      <c r="R2884" t="s">
        <v>40</v>
      </c>
      <c r="S2884" t="s">
        <v>118</v>
      </c>
      <c r="T2884">
        <v>33051</v>
      </c>
      <c r="U2884" s="1">
        <v>45369</v>
      </c>
      <c r="V2884" t="s">
        <v>72</v>
      </c>
      <c r="W2884">
        <v>958743</v>
      </c>
      <c r="X2884" t="s">
        <v>11958</v>
      </c>
      <c r="Y2884">
        <v>869</v>
      </c>
      <c r="Z2884">
        <v>2907</v>
      </c>
      <c r="AA2884">
        <v>5</v>
      </c>
      <c r="AB2884">
        <v>5814</v>
      </c>
      <c r="AC2884">
        <f>Table1_1[[#This Row],[Price]]*Table1_1[[#This Row],[Quantity]]</f>
        <v>14535</v>
      </c>
    </row>
    <row r="2885" spans="1:29" x14ac:dyDescent="0.3">
      <c r="A2885" t="s">
        <v>28</v>
      </c>
      <c r="B2885" t="s">
        <v>29</v>
      </c>
      <c r="C2885" t="s">
        <v>148</v>
      </c>
      <c r="D2885" t="s">
        <v>74</v>
      </c>
      <c r="E2885" t="s">
        <v>46</v>
      </c>
      <c r="F2885" t="s">
        <v>99</v>
      </c>
      <c r="G2885">
        <v>81</v>
      </c>
      <c r="H2885">
        <v>413270</v>
      </c>
      <c r="I2885" t="s">
        <v>34</v>
      </c>
      <c r="J2885" s="3">
        <v>44126</v>
      </c>
      <c r="K2885">
        <v>800</v>
      </c>
      <c r="L2885" t="s">
        <v>11959</v>
      </c>
      <c r="M2885" t="s">
        <v>101</v>
      </c>
      <c r="N2885" t="s">
        <v>11960</v>
      </c>
      <c r="O2885" t="s">
        <v>11961</v>
      </c>
      <c r="P2885" t="s">
        <v>71</v>
      </c>
      <c r="Q2885">
        <v>17</v>
      </c>
      <c r="R2885" t="s">
        <v>88</v>
      </c>
      <c r="S2885" t="s">
        <v>79</v>
      </c>
      <c r="T2885">
        <v>88820</v>
      </c>
      <c r="U2885" s="1">
        <v>45467</v>
      </c>
      <c r="V2885" t="s">
        <v>52</v>
      </c>
      <c r="W2885">
        <v>681966</v>
      </c>
      <c r="X2885" t="s">
        <v>11962</v>
      </c>
      <c r="Y2885">
        <v>445</v>
      </c>
      <c r="Z2885">
        <v>2512</v>
      </c>
      <c r="AA2885">
        <v>2</v>
      </c>
      <c r="AB2885">
        <v>2009.6000000000001</v>
      </c>
      <c r="AC2885">
        <f>Table1_1[[#This Row],[Price]]*Table1_1[[#This Row],[Quantity]]</f>
        <v>5024</v>
      </c>
    </row>
    <row r="2886" spans="1:29" x14ac:dyDescent="0.3">
      <c r="A2886" t="s">
        <v>28</v>
      </c>
      <c r="B2886" t="s">
        <v>29</v>
      </c>
      <c r="C2886" t="s">
        <v>91</v>
      </c>
      <c r="D2886" t="s">
        <v>170</v>
      </c>
      <c r="E2886" t="s">
        <v>32</v>
      </c>
      <c r="F2886" t="s">
        <v>33</v>
      </c>
      <c r="G2886">
        <v>99</v>
      </c>
      <c r="H2886">
        <v>427276</v>
      </c>
      <c r="I2886" t="s">
        <v>34</v>
      </c>
      <c r="J2886" s="3">
        <v>45303</v>
      </c>
      <c r="K2886">
        <v>800</v>
      </c>
      <c r="L2886" t="s">
        <v>11964</v>
      </c>
      <c r="M2886" t="s">
        <v>434</v>
      </c>
      <c r="N2886" t="s">
        <v>11965</v>
      </c>
      <c r="O2886" t="s">
        <v>11966</v>
      </c>
      <c r="P2886" t="s">
        <v>39</v>
      </c>
      <c r="Q2886">
        <v>14</v>
      </c>
      <c r="R2886" t="s">
        <v>88</v>
      </c>
      <c r="S2886" t="s">
        <v>79</v>
      </c>
      <c r="T2886">
        <v>21902</v>
      </c>
      <c r="U2886" s="1">
        <v>45448</v>
      </c>
      <c r="V2886" t="s">
        <v>52</v>
      </c>
      <c r="W2886">
        <v>564861</v>
      </c>
      <c r="X2886" t="s">
        <v>11967</v>
      </c>
      <c r="Y2886">
        <v>759</v>
      </c>
      <c r="Z2886">
        <v>522</v>
      </c>
      <c r="AA2886">
        <v>3</v>
      </c>
      <c r="AB2886">
        <v>626.40000000000009</v>
      </c>
      <c r="AC2886">
        <f>Table1_1[[#This Row],[Price]]*Table1_1[[#This Row],[Quantity]]</f>
        <v>1566</v>
      </c>
    </row>
    <row r="2887" spans="1:29" x14ac:dyDescent="0.3">
      <c r="A2887" t="s">
        <v>28</v>
      </c>
      <c r="B2887" t="s">
        <v>29</v>
      </c>
      <c r="C2887" t="s">
        <v>66</v>
      </c>
      <c r="D2887" t="s">
        <v>560</v>
      </c>
      <c r="E2887" t="s">
        <v>32</v>
      </c>
      <c r="F2887" t="s">
        <v>83</v>
      </c>
      <c r="G2887">
        <v>99</v>
      </c>
      <c r="H2887">
        <v>404644</v>
      </c>
      <c r="I2887" t="s">
        <v>34</v>
      </c>
      <c r="J2887" s="3">
        <v>44101</v>
      </c>
      <c r="K2887">
        <v>1300</v>
      </c>
      <c r="L2887" t="s">
        <v>11969</v>
      </c>
      <c r="M2887" t="s">
        <v>263</v>
      </c>
      <c r="N2887" t="s">
        <v>11970</v>
      </c>
      <c r="O2887" t="s">
        <v>11971</v>
      </c>
      <c r="P2887" t="s">
        <v>87</v>
      </c>
      <c r="Q2887">
        <v>17</v>
      </c>
      <c r="R2887" t="s">
        <v>88</v>
      </c>
      <c r="S2887" t="s">
        <v>118</v>
      </c>
      <c r="T2887">
        <v>20781</v>
      </c>
      <c r="U2887" s="1">
        <v>45568</v>
      </c>
      <c r="V2887" t="s">
        <v>155</v>
      </c>
      <c r="W2887">
        <v>227732</v>
      </c>
      <c r="X2887" t="s">
        <v>11972</v>
      </c>
      <c r="Y2887">
        <v>524</v>
      </c>
      <c r="Z2887">
        <v>1072</v>
      </c>
      <c r="AA2887">
        <v>6</v>
      </c>
      <c r="AB2887">
        <v>2572.8000000000002</v>
      </c>
      <c r="AC2887">
        <f>Table1_1[[#This Row],[Price]]*Table1_1[[#This Row],[Quantity]]</f>
        <v>6432</v>
      </c>
    </row>
    <row r="2888" spans="1:29" x14ac:dyDescent="0.3">
      <c r="A2888" t="s">
        <v>28</v>
      </c>
      <c r="B2888" t="s">
        <v>29</v>
      </c>
      <c r="C2888" t="s">
        <v>66</v>
      </c>
      <c r="D2888" t="s">
        <v>248</v>
      </c>
      <c r="E2888" t="s">
        <v>56</v>
      </c>
      <c r="F2888" t="s">
        <v>175</v>
      </c>
      <c r="G2888">
        <v>24</v>
      </c>
      <c r="H2888">
        <v>416893</v>
      </c>
      <c r="I2888" t="s">
        <v>34</v>
      </c>
      <c r="J2888" s="3">
        <v>44273</v>
      </c>
      <c r="K2888">
        <v>1000</v>
      </c>
      <c r="L2888" t="s">
        <v>11973</v>
      </c>
      <c r="M2888" t="s">
        <v>623</v>
      </c>
      <c r="N2888" t="s">
        <v>11974</v>
      </c>
      <c r="O2888" t="s">
        <v>11975</v>
      </c>
      <c r="P2888" t="s">
        <v>51</v>
      </c>
      <c r="Q2888">
        <v>13</v>
      </c>
      <c r="R2888" t="s">
        <v>88</v>
      </c>
      <c r="S2888" t="s">
        <v>118</v>
      </c>
      <c r="T2888">
        <v>70408</v>
      </c>
      <c r="U2888" s="1">
        <v>45546</v>
      </c>
      <c r="V2888" t="s">
        <v>180</v>
      </c>
      <c r="W2888">
        <v>894240</v>
      </c>
      <c r="X2888" t="s">
        <v>11976</v>
      </c>
      <c r="Y2888">
        <v>455</v>
      </c>
      <c r="Z2888">
        <v>2950</v>
      </c>
      <c r="AA2888">
        <v>5</v>
      </c>
      <c r="AB2888">
        <v>5900</v>
      </c>
      <c r="AC2888">
        <f>Table1_1[[#This Row],[Price]]*Table1_1[[#This Row],[Quantity]]</f>
        <v>14750</v>
      </c>
    </row>
    <row r="2889" spans="1:29" x14ac:dyDescent="0.3">
      <c r="A2889" t="s">
        <v>28</v>
      </c>
      <c r="B2889" t="s">
        <v>29</v>
      </c>
      <c r="C2889" t="s">
        <v>193</v>
      </c>
      <c r="D2889" t="s">
        <v>74</v>
      </c>
      <c r="E2889" t="s">
        <v>46</v>
      </c>
      <c r="F2889" t="s">
        <v>106</v>
      </c>
      <c r="G2889">
        <v>67</v>
      </c>
      <c r="H2889">
        <v>417526</v>
      </c>
      <c r="I2889" t="s">
        <v>58</v>
      </c>
      <c r="J2889" s="3">
        <v>44716</v>
      </c>
      <c r="K2889">
        <v>1000</v>
      </c>
      <c r="L2889" t="s">
        <v>11977</v>
      </c>
      <c r="M2889" t="s">
        <v>177</v>
      </c>
      <c r="N2889" t="s">
        <v>11978</v>
      </c>
      <c r="O2889" t="s">
        <v>11979</v>
      </c>
      <c r="P2889" t="s">
        <v>39</v>
      </c>
      <c r="Q2889">
        <v>17</v>
      </c>
      <c r="R2889" t="s">
        <v>88</v>
      </c>
      <c r="S2889" t="s">
        <v>79</v>
      </c>
      <c r="T2889">
        <v>21948</v>
      </c>
      <c r="U2889" s="1">
        <v>45580</v>
      </c>
      <c r="V2889" t="s">
        <v>155</v>
      </c>
      <c r="W2889">
        <v>358954</v>
      </c>
      <c r="X2889" t="s">
        <v>11980</v>
      </c>
      <c r="Y2889">
        <v>742</v>
      </c>
      <c r="Z2889">
        <v>1323</v>
      </c>
      <c r="AA2889">
        <v>1</v>
      </c>
      <c r="AB2889">
        <v>529.20000000000005</v>
      </c>
      <c r="AC2889">
        <f>Table1_1[[#This Row],[Price]]*Table1_1[[#This Row],[Quantity]]</f>
        <v>1323</v>
      </c>
    </row>
    <row r="2890" spans="1:29" x14ac:dyDescent="0.3">
      <c r="A2890" t="s">
        <v>28</v>
      </c>
      <c r="B2890" t="s">
        <v>29</v>
      </c>
      <c r="C2890" t="s">
        <v>193</v>
      </c>
      <c r="D2890" t="s">
        <v>380</v>
      </c>
      <c r="E2890" t="s">
        <v>32</v>
      </c>
      <c r="F2890" t="s">
        <v>57</v>
      </c>
      <c r="G2890">
        <v>10</v>
      </c>
      <c r="H2890">
        <v>430836</v>
      </c>
      <c r="I2890" t="s">
        <v>34</v>
      </c>
      <c r="J2890" s="3">
        <v>44569</v>
      </c>
      <c r="K2890">
        <v>1200</v>
      </c>
      <c r="L2890" t="s">
        <v>11981</v>
      </c>
      <c r="M2890" t="s">
        <v>68</v>
      </c>
      <c r="N2890" t="s">
        <v>11982</v>
      </c>
      <c r="O2890">
        <v>7327808602</v>
      </c>
      <c r="P2890" t="s">
        <v>71</v>
      </c>
      <c r="Q2890">
        <v>11</v>
      </c>
      <c r="R2890" t="s">
        <v>88</v>
      </c>
      <c r="S2890" t="s">
        <v>63</v>
      </c>
      <c r="T2890">
        <v>78039</v>
      </c>
      <c r="U2890" s="1">
        <v>45367</v>
      </c>
      <c r="V2890" t="s">
        <v>72</v>
      </c>
      <c r="W2890">
        <v>437584</v>
      </c>
      <c r="X2890" t="s">
        <v>11983</v>
      </c>
      <c r="Y2890">
        <v>880</v>
      </c>
      <c r="Z2890">
        <v>1341</v>
      </c>
      <c r="AA2890">
        <v>8</v>
      </c>
      <c r="AB2890">
        <v>4291.2</v>
      </c>
      <c r="AC2890">
        <f>Table1_1[[#This Row],[Price]]*Table1_1[[#This Row],[Quantity]]</f>
        <v>10728</v>
      </c>
    </row>
    <row r="2891" spans="1:29" x14ac:dyDescent="0.3">
      <c r="A2891" t="s">
        <v>28</v>
      </c>
      <c r="B2891" t="s">
        <v>29</v>
      </c>
      <c r="C2891" t="s">
        <v>193</v>
      </c>
      <c r="D2891" t="s">
        <v>267</v>
      </c>
      <c r="E2891" t="s">
        <v>56</v>
      </c>
      <c r="F2891" t="s">
        <v>355</v>
      </c>
      <c r="G2891">
        <v>17</v>
      </c>
      <c r="H2891">
        <v>430084</v>
      </c>
      <c r="I2891" t="s">
        <v>34</v>
      </c>
      <c r="J2891" s="3">
        <v>44171</v>
      </c>
      <c r="K2891">
        <v>800</v>
      </c>
      <c r="L2891" t="s">
        <v>11984</v>
      </c>
      <c r="M2891" t="s">
        <v>49</v>
      </c>
      <c r="N2891" t="s">
        <v>11985</v>
      </c>
      <c r="O2891" t="s">
        <v>11986</v>
      </c>
      <c r="P2891" t="s">
        <v>87</v>
      </c>
      <c r="Q2891">
        <v>13</v>
      </c>
      <c r="R2891" t="s">
        <v>40</v>
      </c>
      <c r="S2891" t="s">
        <v>118</v>
      </c>
      <c r="T2891">
        <v>27380</v>
      </c>
      <c r="U2891" s="1">
        <v>45391</v>
      </c>
      <c r="V2891" t="s">
        <v>80</v>
      </c>
      <c r="W2891">
        <v>602742</v>
      </c>
      <c r="X2891" t="s">
        <v>11987</v>
      </c>
      <c r="Y2891">
        <v>744</v>
      </c>
      <c r="Z2891">
        <v>1341</v>
      </c>
      <c r="AA2891">
        <v>1</v>
      </c>
      <c r="AB2891">
        <v>536.4</v>
      </c>
      <c r="AC2891">
        <f>Table1_1[[#This Row],[Price]]*Table1_1[[#This Row],[Quantity]]</f>
        <v>1341</v>
      </c>
    </row>
    <row r="2892" spans="1:29" x14ac:dyDescent="0.3">
      <c r="A2892" t="s">
        <v>28</v>
      </c>
      <c r="B2892" t="s">
        <v>29</v>
      </c>
      <c r="C2892" t="s">
        <v>91</v>
      </c>
      <c r="D2892" t="s">
        <v>364</v>
      </c>
      <c r="E2892" t="s">
        <v>32</v>
      </c>
      <c r="F2892" t="s">
        <v>47</v>
      </c>
      <c r="G2892">
        <v>75</v>
      </c>
      <c r="H2892">
        <v>436683</v>
      </c>
      <c r="I2892" t="s">
        <v>34</v>
      </c>
      <c r="J2892" s="3">
        <v>44856</v>
      </c>
      <c r="K2892">
        <v>1100</v>
      </c>
      <c r="L2892" t="s">
        <v>11988</v>
      </c>
      <c r="M2892" t="s">
        <v>308</v>
      </c>
      <c r="N2892" t="s">
        <v>11989</v>
      </c>
      <c r="O2892" t="s">
        <v>11990</v>
      </c>
      <c r="P2892" t="s">
        <v>71</v>
      </c>
      <c r="Q2892">
        <v>5</v>
      </c>
      <c r="R2892" t="s">
        <v>88</v>
      </c>
      <c r="S2892" t="s">
        <v>41</v>
      </c>
      <c r="T2892">
        <v>10551</v>
      </c>
      <c r="U2892" s="1">
        <v>45469</v>
      </c>
      <c r="V2892" t="s">
        <v>52</v>
      </c>
      <c r="W2892">
        <v>130049</v>
      </c>
      <c r="X2892" t="s">
        <v>11991</v>
      </c>
      <c r="Y2892">
        <v>332</v>
      </c>
      <c r="Z2892">
        <v>1973</v>
      </c>
      <c r="AA2892">
        <v>7</v>
      </c>
      <c r="AB2892">
        <v>5524.4000000000015</v>
      </c>
      <c r="AC2892">
        <f>Table1_1[[#This Row],[Price]]*Table1_1[[#This Row],[Quantity]]</f>
        <v>13811</v>
      </c>
    </row>
    <row r="2893" spans="1:29" x14ac:dyDescent="0.3">
      <c r="A2893" t="s">
        <v>28</v>
      </c>
      <c r="B2893" t="s">
        <v>29</v>
      </c>
      <c r="C2893" t="s">
        <v>44</v>
      </c>
      <c r="D2893" t="s">
        <v>267</v>
      </c>
      <c r="E2893" t="s">
        <v>46</v>
      </c>
      <c r="F2893" t="s">
        <v>99</v>
      </c>
      <c r="G2893">
        <v>57</v>
      </c>
      <c r="H2893">
        <v>410444</v>
      </c>
      <c r="I2893" t="s">
        <v>58</v>
      </c>
      <c r="J2893" s="3">
        <v>45262</v>
      </c>
      <c r="K2893">
        <v>1100</v>
      </c>
      <c r="L2893" t="s">
        <v>11993</v>
      </c>
      <c r="M2893" t="s">
        <v>239</v>
      </c>
      <c r="N2893" t="s">
        <v>11994</v>
      </c>
      <c r="O2893" t="s">
        <v>11995</v>
      </c>
      <c r="P2893" t="s">
        <v>87</v>
      </c>
      <c r="Q2893">
        <v>20</v>
      </c>
      <c r="R2893" t="s">
        <v>40</v>
      </c>
      <c r="S2893" t="s">
        <v>79</v>
      </c>
      <c r="T2893">
        <v>55517</v>
      </c>
      <c r="U2893" s="1">
        <v>45300</v>
      </c>
      <c r="V2893" t="s">
        <v>111</v>
      </c>
      <c r="W2893">
        <v>511674</v>
      </c>
      <c r="X2893" t="s">
        <v>11996</v>
      </c>
      <c r="Y2893">
        <v>786</v>
      </c>
      <c r="Z2893">
        <v>606</v>
      </c>
      <c r="AA2893">
        <v>7</v>
      </c>
      <c r="AB2893">
        <v>1696.8000000000002</v>
      </c>
      <c r="AC2893">
        <f>Table1_1[[#This Row],[Price]]*Table1_1[[#This Row],[Quantity]]</f>
        <v>4242</v>
      </c>
    </row>
    <row r="2894" spans="1:29" x14ac:dyDescent="0.3">
      <c r="A2894" t="s">
        <v>28</v>
      </c>
      <c r="B2894" t="s">
        <v>29</v>
      </c>
      <c r="C2894" t="s">
        <v>193</v>
      </c>
      <c r="D2894" t="s">
        <v>254</v>
      </c>
      <c r="E2894" t="s">
        <v>46</v>
      </c>
      <c r="F2894" t="s">
        <v>106</v>
      </c>
      <c r="G2894">
        <v>25</v>
      </c>
      <c r="H2894">
        <v>417442</v>
      </c>
      <c r="I2894" t="s">
        <v>58</v>
      </c>
      <c r="J2894" s="3">
        <v>44514</v>
      </c>
      <c r="K2894">
        <v>1300</v>
      </c>
      <c r="L2894" t="s">
        <v>11997</v>
      </c>
      <c r="M2894" t="s">
        <v>428</v>
      </c>
      <c r="N2894" t="s">
        <v>11998</v>
      </c>
      <c r="O2894" t="s">
        <v>11999</v>
      </c>
      <c r="P2894" t="s">
        <v>51</v>
      </c>
      <c r="Q2894">
        <v>15</v>
      </c>
      <c r="R2894" t="s">
        <v>88</v>
      </c>
      <c r="S2894" t="s">
        <v>118</v>
      </c>
      <c r="T2894">
        <v>72097</v>
      </c>
      <c r="U2894" s="1">
        <v>45449</v>
      </c>
      <c r="V2894" t="s">
        <v>52</v>
      </c>
      <c r="W2894">
        <v>448783</v>
      </c>
      <c r="X2894" t="s">
        <v>6867</v>
      </c>
      <c r="Y2894">
        <v>496</v>
      </c>
      <c r="Z2894">
        <v>1593</v>
      </c>
      <c r="AA2894">
        <v>3</v>
      </c>
      <c r="AB2894">
        <v>1911.6000000000001</v>
      </c>
      <c r="AC2894">
        <f>Table1_1[[#This Row],[Price]]*Table1_1[[#This Row],[Quantity]]</f>
        <v>4779</v>
      </c>
    </row>
    <row r="2895" spans="1:29" x14ac:dyDescent="0.3">
      <c r="A2895" t="s">
        <v>28</v>
      </c>
      <c r="B2895" t="s">
        <v>29</v>
      </c>
      <c r="C2895" t="s">
        <v>44</v>
      </c>
      <c r="D2895" t="s">
        <v>546</v>
      </c>
      <c r="E2895" t="s">
        <v>32</v>
      </c>
      <c r="F2895" t="s">
        <v>57</v>
      </c>
      <c r="G2895">
        <v>13</v>
      </c>
      <c r="H2895">
        <v>423824</v>
      </c>
      <c r="I2895" t="s">
        <v>34</v>
      </c>
      <c r="J2895" s="3">
        <v>44763</v>
      </c>
      <c r="K2895">
        <v>1200</v>
      </c>
      <c r="L2895" t="s">
        <v>9281</v>
      </c>
      <c r="M2895" t="s">
        <v>869</v>
      </c>
      <c r="N2895" t="s">
        <v>12001</v>
      </c>
      <c r="O2895" t="s">
        <v>12002</v>
      </c>
      <c r="P2895" t="s">
        <v>39</v>
      </c>
      <c r="Q2895">
        <v>12</v>
      </c>
      <c r="R2895" t="s">
        <v>88</v>
      </c>
      <c r="S2895" t="s">
        <v>118</v>
      </c>
      <c r="T2895">
        <v>60387</v>
      </c>
      <c r="U2895" s="1">
        <v>45469</v>
      </c>
      <c r="V2895" t="s">
        <v>52</v>
      </c>
      <c r="W2895">
        <v>180937</v>
      </c>
      <c r="X2895" t="s">
        <v>12003</v>
      </c>
      <c r="Y2895">
        <v>430</v>
      </c>
      <c r="Z2895">
        <v>2908</v>
      </c>
      <c r="AA2895">
        <v>6</v>
      </c>
      <c r="AB2895">
        <v>6979.2000000000007</v>
      </c>
      <c r="AC2895">
        <f>Table1_1[[#This Row],[Price]]*Table1_1[[#This Row],[Quantity]]</f>
        <v>17448</v>
      </c>
    </row>
    <row r="2896" spans="1:29" x14ac:dyDescent="0.3">
      <c r="A2896" t="s">
        <v>28</v>
      </c>
      <c r="B2896" t="s">
        <v>29</v>
      </c>
      <c r="C2896" t="s">
        <v>193</v>
      </c>
      <c r="D2896" t="s">
        <v>55</v>
      </c>
      <c r="E2896" t="s">
        <v>32</v>
      </c>
      <c r="F2896" t="s">
        <v>175</v>
      </c>
      <c r="G2896">
        <v>14</v>
      </c>
      <c r="H2896">
        <v>439517</v>
      </c>
      <c r="I2896" t="s">
        <v>58</v>
      </c>
      <c r="J2896" s="3">
        <v>44242</v>
      </c>
      <c r="K2896">
        <v>1300</v>
      </c>
      <c r="L2896" t="s">
        <v>12004</v>
      </c>
      <c r="M2896" t="s">
        <v>372</v>
      </c>
      <c r="N2896" t="s">
        <v>12005</v>
      </c>
      <c r="O2896" t="s">
        <v>12006</v>
      </c>
      <c r="P2896" t="s">
        <v>51</v>
      </c>
      <c r="Q2896">
        <v>12</v>
      </c>
      <c r="R2896" t="s">
        <v>88</v>
      </c>
      <c r="S2896" t="s">
        <v>63</v>
      </c>
      <c r="T2896">
        <v>57978</v>
      </c>
      <c r="U2896" s="1">
        <v>45292</v>
      </c>
      <c r="V2896" t="s">
        <v>111</v>
      </c>
      <c r="W2896">
        <v>404659</v>
      </c>
      <c r="X2896" t="s">
        <v>12007</v>
      </c>
      <c r="Y2896">
        <v>665</v>
      </c>
      <c r="Z2896">
        <v>2247</v>
      </c>
      <c r="AA2896">
        <v>6</v>
      </c>
      <c r="AB2896">
        <v>5392.8</v>
      </c>
      <c r="AC2896">
        <f>Table1_1[[#This Row],[Price]]*Table1_1[[#This Row],[Quantity]]</f>
        <v>13482</v>
      </c>
    </row>
    <row r="2897" spans="1:29" x14ac:dyDescent="0.3">
      <c r="A2897" t="s">
        <v>28</v>
      </c>
      <c r="B2897" t="s">
        <v>29</v>
      </c>
      <c r="C2897" t="s">
        <v>148</v>
      </c>
      <c r="D2897" t="s">
        <v>560</v>
      </c>
      <c r="E2897" t="s">
        <v>46</v>
      </c>
      <c r="F2897" t="s">
        <v>150</v>
      </c>
      <c r="G2897">
        <v>8</v>
      </c>
      <c r="H2897">
        <v>400242</v>
      </c>
      <c r="I2897" t="s">
        <v>58</v>
      </c>
      <c r="J2897" s="3">
        <v>43836</v>
      </c>
      <c r="K2897">
        <v>1400</v>
      </c>
      <c r="L2897" t="s">
        <v>12008</v>
      </c>
      <c r="M2897" t="s">
        <v>1091</v>
      </c>
      <c r="N2897" t="s">
        <v>12009</v>
      </c>
      <c r="O2897" t="s">
        <v>12010</v>
      </c>
      <c r="P2897" t="s">
        <v>39</v>
      </c>
      <c r="Q2897">
        <v>12</v>
      </c>
      <c r="R2897" t="s">
        <v>40</v>
      </c>
      <c r="S2897" t="s">
        <v>118</v>
      </c>
      <c r="T2897">
        <v>57835</v>
      </c>
      <c r="U2897" s="1">
        <v>45606</v>
      </c>
      <c r="V2897" t="s">
        <v>42</v>
      </c>
      <c r="W2897">
        <v>504716</v>
      </c>
      <c r="X2897" t="s">
        <v>12011</v>
      </c>
      <c r="Y2897">
        <v>805</v>
      </c>
      <c r="Z2897">
        <v>2123</v>
      </c>
      <c r="AA2897">
        <v>4</v>
      </c>
      <c r="AB2897">
        <v>3396.8</v>
      </c>
      <c r="AC2897">
        <f>Table1_1[[#This Row],[Price]]*Table1_1[[#This Row],[Quantity]]</f>
        <v>8492</v>
      </c>
    </row>
    <row r="2898" spans="1:29" x14ac:dyDescent="0.3">
      <c r="A2898" t="s">
        <v>28</v>
      </c>
      <c r="B2898" t="s">
        <v>29</v>
      </c>
      <c r="C2898" t="s">
        <v>66</v>
      </c>
      <c r="D2898" t="s">
        <v>364</v>
      </c>
      <c r="E2898" t="s">
        <v>32</v>
      </c>
      <c r="F2898" t="s">
        <v>150</v>
      </c>
      <c r="G2898">
        <v>71</v>
      </c>
      <c r="H2898">
        <v>400306</v>
      </c>
      <c r="I2898" t="s">
        <v>34</v>
      </c>
      <c r="J2898" s="3">
        <v>45536</v>
      </c>
      <c r="K2898">
        <v>1100</v>
      </c>
      <c r="L2898" t="s">
        <v>12012</v>
      </c>
      <c r="M2898" t="s">
        <v>1366</v>
      </c>
      <c r="N2898" t="s">
        <v>12013</v>
      </c>
      <c r="O2898" t="s">
        <v>12014</v>
      </c>
      <c r="P2898" t="s">
        <v>51</v>
      </c>
      <c r="Q2898">
        <v>10</v>
      </c>
      <c r="R2898" t="s">
        <v>88</v>
      </c>
      <c r="S2898" t="s">
        <v>41</v>
      </c>
      <c r="T2898">
        <v>56647</v>
      </c>
      <c r="U2898" s="1">
        <v>45514</v>
      </c>
      <c r="V2898" t="s">
        <v>64</v>
      </c>
      <c r="W2898">
        <v>405405</v>
      </c>
      <c r="X2898" t="s">
        <v>12015</v>
      </c>
      <c r="Y2898">
        <v>447</v>
      </c>
      <c r="Z2898">
        <v>2478</v>
      </c>
      <c r="AA2898">
        <v>2</v>
      </c>
      <c r="AB2898">
        <v>1982.4</v>
      </c>
      <c r="AC2898">
        <f>Table1_1[[#This Row],[Price]]*Table1_1[[#This Row],[Quantity]]</f>
        <v>4956</v>
      </c>
    </row>
    <row r="2899" spans="1:29" x14ac:dyDescent="0.3">
      <c r="A2899" t="s">
        <v>28</v>
      </c>
      <c r="B2899" t="s">
        <v>29</v>
      </c>
      <c r="C2899" t="s">
        <v>66</v>
      </c>
      <c r="D2899" t="s">
        <v>338</v>
      </c>
      <c r="E2899" t="s">
        <v>32</v>
      </c>
      <c r="F2899" t="s">
        <v>99</v>
      </c>
      <c r="G2899">
        <v>84</v>
      </c>
      <c r="H2899">
        <v>434604</v>
      </c>
      <c r="I2899" t="s">
        <v>58</v>
      </c>
      <c r="J2899" s="3">
        <v>44866</v>
      </c>
      <c r="K2899">
        <v>1400</v>
      </c>
      <c r="L2899" t="s">
        <v>12016</v>
      </c>
      <c r="M2899" t="s">
        <v>1366</v>
      </c>
      <c r="N2899" t="s">
        <v>12017</v>
      </c>
      <c r="O2899" t="s">
        <v>12018</v>
      </c>
      <c r="P2899" t="s">
        <v>51</v>
      </c>
      <c r="Q2899">
        <v>13</v>
      </c>
      <c r="R2899" t="s">
        <v>88</v>
      </c>
      <c r="S2899" t="s">
        <v>63</v>
      </c>
      <c r="T2899">
        <v>14245</v>
      </c>
      <c r="U2899" s="1">
        <v>45605</v>
      </c>
      <c r="V2899" t="s">
        <v>42</v>
      </c>
      <c r="W2899">
        <v>737676</v>
      </c>
      <c r="X2899" t="s">
        <v>12019</v>
      </c>
      <c r="Y2899">
        <v>690</v>
      </c>
      <c r="Z2899">
        <v>1943</v>
      </c>
      <c r="AA2899">
        <v>2</v>
      </c>
      <c r="AB2899">
        <v>1554.4</v>
      </c>
      <c r="AC2899">
        <f>Table1_1[[#This Row],[Price]]*Table1_1[[#This Row],[Quantity]]</f>
        <v>3886</v>
      </c>
    </row>
    <row r="2900" spans="1:29" x14ac:dyDescent="0.3">
      <c r="A2900" t="s">
        <v>28</v>
      </c>
      <c r="B2900" t="s">
        <v>29</v>
      </c>
      <c r="C2900" t="s">
        <v>66</v>
      </c>
      <c r="D2900" t="s">
        <v>380</v>
      </c>
      <c r="E2900" t="s">
        <v>56</v>
      </c>
      <c r="F2900" t="s">
        <v>355</v>
      </c>
      <c r="G2900">
        <v>98</v>
      </c>
      <c r="H2900">
        <v>400354</v>
      </c>
      <c r="I2900" t="s">
        <v>34</v>
      </c>
      <c r="J2900" s="3">
        <v>44434</v>
      </c>
      <c r="K2900">
        <v>1400</v>
      </c>
      <c r="L2900" t="s">
        <v>12020</v>
      </c>
      <c r="M2900" t="s">
        <v>506</v>
      </c>
      <c r="N2900" t="s">
        <v>12021</v>
      </c>
      <c r="O2900" t="s">
        <v>12022</v>
      </c>
      <c r="P2900" t="s">
        <v>39</v>
      </c>
      <c r="Q2900">
        <v>8</v>
      </c>
      <c r="R2900" t="s">
        <v>40</v>
      </c>
      <c r="S2900" t="s">
        <v>79</v>
      </c>
      <c r="T2900">
        <v>52891</v>
      </c>
      <c r="U2900" s="1">
        <v>45624</v>
      </c>
      <c r="V2900" t="s">
        <v>42</v>
      </c>
      <c r="W2900">
        <v>329837</v>
      </c>
      <c r="X2900" t="s">
        <v>12023</v>
      </c>
      <c r="Y2900">
        <v>297</v>
      </c>
      <c r="Z2900">
        <v>1635</v>
      </c>
      <c r="AA2900">
        <v>7</v>
      </c>
      <c r="AB2900">
        <v>4578</v>
      </c>
      <c r="AC2900">
        <f>Table1_1[[#This Row],[Price]]*Table1_1[[#This Row],[Quantity]]</f>
        <v>11445</v>
      </c>
    </row>
    <row r="2901" spans="1:29" x14ac:dyDescent="0.3">
      <c r="A2901" t="s">
        <v>28</v>
      </c>
      <c r="B2901" t="s">
        <v>29</v>
      </c>
      <c r="C2901" t="s">
        <v>44</v>
      </c>
      <c r="D2901" t="s">
        <v>317</v>
      </c>
      <c r="E2901" t="s">
        <v>32</v>
      </c>
      <c r="F2901" t="s">
        <v>175</v>
      </c>
      <c r="G2901">
        <v>11</v>
      </c>
      <c r="H2901">
        <v>400548</v>
      </c>
      <c r="I2901" t="s">
        <v>58</v>
      </c>
      <c r="J2901" s="3">
        <v>44910</v>
      </c>
      <c r="K2901">
        <v>950</v>
      </c>
      <c r="L2901" t="s">
        <v>12024</v>
      </c>
      <c r="M2901" t="s">
        <v>747</v>
      </c>
      <c r="N2901" t="s">
        <v>12025</v>
      </c>
      <c r="O2901" t="s">
        <v>12026</v>
      </c>
      <c r="P2901" t="s">
        <v>87</v>
      </c>
      <c r="Q2901">
        <v>15</v>
      </c>
      <c r="R2901" t="s">
        <v>40</v>
      </c>
      <c r="S2901" t="s">
        <v>41</v>
      </c>
      <c r="T2901">
        <v>68439</v>
      </c>
      <c r="U2901" s="1">
        <v>45497</v>
      </c>
      <c r="V2901" t="s">
        <v>126</v>
      </c>
      <c r="W2901">
        <v>310717</v>
      </c>
      <c r="X2901" t="s">
        <v>12027</v>
      </c>
      <c r="Y2901">
        <v>922</v>
      </c>
      <c r="Z2901">
        <v>2286</v>
      </c>
      <c r="AA2901">
        <v>6</v>
      </c>
      <c r="AB2901">
        <v>5486.4000000000015</v>
      </c>
      <c r="AC2901">
        <f>Table1_1[[#This Row],[Price]]*Table1_1[[#This Row],[Quantity]]</f>
        <v>13716</v>
      </c>
    </row>
    <row r="2902" spans="1:29" x14ac:dyDescent="0.3">
      <c r="A2902" t="s">
        <v>28</v>
      </c>
      <c r="B2902" t="s">
        <v>29</v>
      </c>
      <c r="C2902" t="s">
        <v>54</v>
      </c>
      <c r="D2902" t="s">
        <v>142</v>
      </c>
      <c r="E2902" t="s">
        <v>32</v>
      </c>
      <c r="F2902" t="s">
        <v>175</v>
      </c>
      <c r="G2902">
        <v>26</v>
      </c>
      <c r="H2902">
        <v>426914</v>
      </c>
      <c r="I2902" t="s">
        <v>34</v>
      </c>
      <c r="J2902" s="3">
        <v>44586</v>
      </c>
      <c r="K2902">
        <v>950</v>
      </c>
      <c r="L2902" t="s">
        <v>12029</v>
      </c>
      <c r="M2902" t="s">
        <v>417</v>
      </c>
      <c r="N2902" t="s">
        <v>12030</v>
      </c>
      <c r="O2902" t="s">
        <v>12031</v>
      </c>
      <c r="P2902" t="s">
        <v>51</v>
      </c>
      <c r="Q2902">
        <v>6</v>
      </c>
      <c r="R2902" t="s">
        <v>88</v>
      </c>
      <c r="S2902" t="s">
        <v>63</v>
      </c>
      <c r="T2902">
        <v>51040</v>
      </c>
      <c r="U2902" s="1">
        <v>45475</v>
      </c>
      <c r="V2902" t="s">
        <v>126</v>
      </c>
      <c r="W2902">
        <v>288503</v>
      </c>
      <c r="X2902" t="s">
        <v>12032</v>
      </c>
      <c r="Y2902">
        <v>972</v>
      </c>
      <c r="Z2902">
        <v>2508</v>
      </c>
      <c r="AA2902">
        <v>4</v>
      </c>
      <c r="AB2902">
        <v>4012.8</v>
      </c>
      <c r="AC2902">
        <f>Table1_1[[#This Row],[Price]]*Table1_1[[#This Row],[Quantity]]</f>
        <v>10032</v>
      </c>
    </row>
    <row r="2903" spans="1:29" x14ac:dyDescent="0.3">
      <c r="A2903" t="s">
        <v>28</v>
      </c>
      <c r="B2903" t="s">
        <v>29</v>
      </c>
      <c r="C2903" t="s">
        <v>66</v>
      </c>
      <c r="D2903" t="s">
        <v>92</v>
      </c>
      <c r="E2903" t="s">
        <v>32</v>
      </c>
      <c r="F2903" t="s">
        <v>57</v>
      </c>
      <c r="G2903">
        <v>64</v>
      </c>
      <c r="H2903">
        <v>433052</v>
      </c>
      <c r="I2903" t="s">
        <v>34</v>
      </c>
      <c r="J2903" s="3">
        <v>45176</v>
      </c>
      <c r="K2903">
        <v>950</v>
      </c>
      <c r="L2903" t="s">
        <v>12033</v>
      </c>
      <c r="M2903" t="s">
        <v>487</v>
      </c>
      <c r="N2903" t="s">
        <v>12034</v>
      </c>
      <c r="O2903" t="s">
        <v>12035</v>
      </c>
      <c r="P2903" t="s">
        <v>71</v>
      </c>
      <c r="Q2903">
        <v>13</v>
      </c>
      <c r="R2903" t="s">
        <v>88</v>
      </c>
      <c r="S2903" t="s">
        <v>41</v>
      </c>
      <c r="T2903">
        <v>56299</v>
      </c>
      <c r="U2903" s="1">
        <v>45417</v>
      </c>
      <c r="V2903" t="s">
        <v>140</v>
      </c>
      <c r="W2903">
        <v>774155</v>
      </c>
      <c r="X2903" t="s">
        <v>12036</v>
      </c>
      <c r="Y2903">
        <v>762</v>
      </c>
      <c r="Z2903">
        <v>852</v>
      </c>
      <c r="AA2903">
        <v>7</v>
      </c>
      <c r="AB2903">
        <v>2385.6</v>
      </c>
      <c r="AC2903">
        <f>Table1_1[[#This Row],[Price]]*Table1_1[[#This Row],[Quantity]]</f>
        <v>5964</v>
      </c>
    </row>
    <row r="2904" spans="1:29" x14ac:dyDescent="0.3">
      <c r="A2904" t="s">
        <v>28</v>
      </c>
      <c r="B2904" t="s">
        <v>29</v>
      </c>
      <c r="C2904" t="s">
        <v>30</v>
      </c>
      <c r="D2904" t="s">
        <v>237</v>
      </c>
      <c r="E2904" t="s">
        <v>56</v>
      </c>
      <c r="F2904" t="s">
        <v>47</v>
      </c>
      <c r="G2904">
        <v>6</v>
      </c>
      <c r="H2904">
        <v>422815</v>
      </c>
      <c r="I2904" t="s">
        <v>34</v>
      </c>
      <c r="J2904" s="3">
        <v>44792</v>
      </c>
      <c r="K2904">
        <v>1100</v>
      </c>
      <c r="L2904" t="s">
        <v>12037</v>
      </c>
      <c r="M2904" t="s">
        <v>372</v>
      </c>
      <c r="N2904" t="s">
        <v>12038</v>
      </c>
      <c r="O2904" t="s">
        <v>12039</v>
      </c>
      <c r="P2904" t="s">
        <v>39</v>
      </c>
      <c r="Q2904">
        <v>9</v>
      </c>
      <c r="R2904" t="s">
        <v>40</v>
      </c>
      <c r="S2904" t="s">
        <v>63</v>
      </c>
      <c r="T2904">
        <v>22820</v>
      </c>
      <c r="U2904" s="1">
        <v>45378</v>
      </c>
      <c r="V2904" t="s">
        <v>72</v>
      </c>
      <c r="W2904">
        <v>772153</v>
      </c>
      <c r="X2904" t="s">
        <v>12040</v>
      </c>
      <c r="Y2904">
        <v>622</v>
      </c>
      <c r="Z2904">
        <v>2389</v>
      </c>
      <c r="AA2904">
        <v>2</v>
      </c>
      <c r="AB2904">
        <v>1911.2</v>
      </c>
      <c r="AC2904">
        <f>Table1_1[[#This Row],[Price]]*Table1_1[[#This Row],[Quantity]]</f>
        <v>4778</v>
      </c>
    </row>
    <row r="2905" spans="1:29" x14ac:dyDescent="0.3">
      <c r="A2905" t="s">
        <v>28</v>
      </c>
      <c r="B2905" t="s">
        <v>29</v>
      </c>
      <c r="C2905" t="s">
        <v>54</v>
      </c>
      <c r="D2905" t="s">
        <v>616</v>
      </c>
      <c r="E2905" t="s">
        <v>46</v>
      </c>
      <c r="F2905" t="s">
        <v>99</v>
      </c>
      <c r="G2905">
        <v>42</v>
      </c>
      <c r="H2905">
        <v>418801</v>
      </c>
      <c r="I2905" t="s">
        <v>34</v>
      </c>
      <c r="J2905" s="3">
        <v>45210</v>
      </c>
      <c r="K2905">
        <v>1400</v>
      </c>
      <c r="L2905" t="s">
        <v>12041</v>
      </c>
      <c r="M2905" t="s">
        <v>856</v>
      </c>
      <c r="N2905" t="s">
        <v>12042</v>
      </c>
      <c r="O2905" t="s">
        <v>12043</v>
      </c>
      <c r="P2905" t="s">
        <v>51</v>
      </c>
      <c r="Q2905">
        <v>19</v>
      </c>
      <c r="R2905" t="s">
        <v>40</v>
      </c>
      <c r="S2905" t="s">
        <v>79</v>
      </c>
      <c r="T2905">
        <v>13704</v>
      </c>
      <c r="U2905" s="1">
        <v>45543</v>
      </c>
      <c r="V2905" t="s">
        <v>180</v>
      </c>
      <c r="W2905">
        <v>143120</v>
      </c>
      <c r="X2905" t="s">
        <v>5106</v>
      </c>
      <c r="Y2905">
        <v>578</v>
      </c>
      <c r="Z2905">
        <v>633</v>
      </c>
      <c r="AA2905">
        <v>3</v>
      </c>
      <c r="AB2905">
        <v>759.6</v>
      </c>
      <c r="AC2905">
        <f>Table1_1[[#This Row],[Price]]*Table1_1[[#This Row],[Quantity]]</f>
        <v>1899</v>
      </c>
    </row>
    <row r="2906" spans="1:29" x14ac:dyDescent="0.3">
      <c r="A2906" t="s">
        <v>28</v>
      </c>
      <c r="B2906" t="s">
        <v>29</v>
      </c>
      <c r="C2906" t="s">
        <v>148</v>
      </c>
      <c r="D2906" t="s">
        <v>380</v>
      </c>
      <c r="E2906" t="s">
        <v>56</v>
      </c>
      <c r="F2906" t="s">
        <v>83</v>
      </c>
      <c r="G2906">
        <v>62</v>
      </c>
      <c r="H2906">
        <v>421884</v>
      </c>
      <c r="I2906" t="s">
        <v>58</v>
      </c>
      <c r="J2906" s="3">
        <v>44177</v>
      </c>
      <c r="K2906">
        <v>800</v>
      </c>
      <c r="L2906" t="s">
        <v>12044</v>
      </c>
      <c r="M2906" t="s">
        <v>68</v>
      </c>
      <c r="N2906" t="s">
        <v>12045</v>
      </c>
      <c r="O2906" t="s">
        <v>12046</v>
      </c>
      <c r="P2906" t="s">
        <v>87</v>
      </c>
      <c r="Q2906">
        <v>10</v>
      </c>
      <c r="R2906" t="s">
        <v>88</v>
      </c>
      <c r="S2906" t="s">
        <v>118</v>
      </c>
      <c r="T2906">
        <v>48607</v>
      </c>
      <c r="U2906" s="1">
        <v>45313</v>
      </c>
      <c r="V2906" t="s">
        <v>111</v>
      </c>
      <c r="W2906">
        <v>225280</v>
      </c>
      <c r="X2906" t="s">
        <v>12047</v>
      </c>
      <c r="Y2906">
        <v>592</v>
      </c>
      <c r="Z2906">
        <v>746</v>
      </c>
      <c r="AA2906">
        <v>6</v>
      </c>
      <c r="AB2906">
        <v>1790.4</v>
      </c>
      <c r="AC2906">
        <f>Table1_1[[#This Row],[Price]]*Table1_1[[#This Row],[Quantity]]</f>
        <v>4476</v>
      </c>
    </row>
    <row r="2907" spans="1:29" x14ac:dyDescent="0.3">
      <c r="A2907" t="s">
        <v>28</v>
      </c>
      <c r="B2907" t="s">
        <v>29</v>
      </c>
      <c r="C2907" t="s">
        <v>157</v>
      </c>
      <c r="D2907" t="s">
        <v>105</v>
      </c>
      <c r="E2907" t="s">
        <v>56</v>
      </c>
      <c r="F2907" t="s">
        <v>150</v>
      </c>
      <c r="G2907">
        <v>23</v>
      </c>
      <c r="H2907">
        <v>415821</v>
      </c>
      <c r="I2907" t="s">
        <v>34</v>
      </c>
      <c r="J2907" s="3">
        <v>44673</v>
      </c>
      <c r="K2907">
        <v>1200</v>
      </c>
      <c r="L2907" t="s">
        <v>12048</v>
      </c>
      <c r="M2907" t="s">
        <v>1409</v>
      </c>
      <c r="N2907" t="s">
        <v>12049</v>
      </c>
      <c r="O2907" t="s">
        <v>12050</v>
      </c>
      <c r="P2907" t="s">
        <v>39</v>
      </c>
      <c r="Q2907">
        <v>10</v>
      </c>
      <c r="R2907" t="s">
        <v>88</v>
      </c>
      <c r="S2907" t="s">
        <v>63</v>
      </c>
      <c r="T2907">
        <v>77730</v>
      </c>
      <c r="U2907" s="1">
        <v>45414</v>
      </c>
      <c r="V2907" t="s">
        <v>140</v>
      </c>
      <c r="W2907">
        <v>343263</v>
      </c>
      <c r="X2907" t="s">
        <v>12051</v>
      </c>
      <c r="Y2907">
        <v>434</v>
      </c>
      <c r="Z2907">
        <v>2156</v>
      </c>
      <c r="AA2907">
        <v>4</v>
      </c>
      <c r="AB2907">
        <v>3449.6000000000004</v>
      </c>
      <c r="AC2907">
        <f>Table1_1[[#This Row],[Price]]*Table1_1[[#This Row],[Quantity]]</f>
        <v>8624</v>
      </c>
    </row>
    <row r="2908" spans="1:29" x14ac:dyDescent="0.3">
      <c r="A2908" t="s">
        <v>28</v>
      </c>
      <c r="B2908" t="s">
        <v>29</v>
      </c>
      <c r="C2908" t="s">
        <v>66</v>
      </c>
      <c r="D2908" t="s">
        <v>616</v>
      </c>
      <c r="E2908" t="s">
        <v>46</v>
      </c>
      <c r="F2908" t="s">
        <v>33</v>
      </c>
      <c r="G2908">
        <v>3</v>
      </c>
      <c r="H2908">
        <v>415344</v>
      </c>
      <c r="I2908" t="s">
        <v>58</v>
      </c>
      <c r="J2908" s="3">
        <v>44769</v>
      </c>
      <c r="K2908">
        <v>1400</v>
      </c>
      <c r="L2908" t="s">
        <v>12053</v>
      </c>
      <c r="M2908" t="s">
        <v>256</v>
      </c>
      <c r="N2908" t="s">
        <v>12054</v>
      </c>
      <c r="O2908" t="s">
        <v>12055</v>
      </c>
      <c r="P2908" t="s">
        <v>51</v>
      </c>
      <c r="Q2908">
        <v>10</v>
      </c>
      <c r="R2908" t="s">
        <v>88</v>
      </c>
      <c r="S2908" t="s">
        <v>63</v>
      </c>
      <c r="T2908">
        <v>23083</v>
      </c>
      <c r="U2908" s="1">
        <v>45577</v>
      </c>
      <c r="V2908" t="s">
        <v>155</v>
      </c>
      <c r="W2908">
        <v>400169</v>
      </c>
      <c r="X2908" t="s">
        <v>12056</v>
      </c>
      <c r="Y2908">
        <v>780</v>
      </c>
      <c r="Z2908">
        <v>1809</v>
      </c>
      <c r="AA2908">
        <v>3</v>
      </c>
      <c r="AB2908">
        <v>2170.8000000000002</v>
      </c>
      <c r="AC2908">
        <f>Table1_1[[#This Row],[Price]]*Table1_1[[#This Row],[Quantity]]</f>
        <v>5427</v>
      </c>
    </row>
    <row r="2909" spans="1:29" x14ac:dyDescent="0.3">
      <c r="A2909" t="s">
        <v>28</v>
      </c>
      <c r="B2909" t="s">
        <v>29</v>
      </c>
      <c r="C2909" t="s">
        <v>54</v>
      </c>
      <c r="D2909" t="s">
        <v>237</v>
      </c>
      <c r="E2909" t="s">
        <v>32</v>
      </c>
      <c r="F2909" t="s">
        <v>33</v>
      </c>
      <c r="G2909">
        <v>56</v>
      </c>
      <c r="H2909">
        <v>416541</v>
      </c>
      <c r="I2909" t="s">
        <v>34</v>
      </c>
      <c r="J2909" s="3">
        <v>44286</v>
      </c>
      <c r="K2909">
        <v>950</v>
      </c>
      <c r="L2909" t="s">
        <v>12057</v>
      </c>
      <c r="M2909" t="s">
        <v>205</v>
      </c>
      <c r="N2909" t="s">
        <v>12058</v>
      </c>
      <c r="O2909" t="s">
        <v>12059</v>
      </c>
      <c r="P2909" t="s">
        <v>39</v>
      </c>
      <c r="Q2909">
        <v>10</v>
      </c>
      <c r="R2909" t="s">
        <v>40</v>
      </c>
      <c r="S2909" t="s">
        <v>118</v>
      </c>
      <c r="T2909">
        <v>22743</v>
      </c>
      <c r="U2909" s="1">
        <v>45602</v>
      </c>
      <c r="V2909" t="s">
        <v>42</v>
      </c>
      <c r="W2909">
        <v>496491</v>
      </c>
      <c r="X2909" t="s">
        <v>12060</v>
      </c>
      <c r="Y2909">
        <v>718</v>
      </c>
      <c r="Z2909">
        <v>2486</v>
      </c>
      <c r="AA2909">
        <v>2</v>
      </c>
      <c r="AB2909">
        <v>1988.8000000000002</v>
      </c>
      <c r="AC2909">
        <f>Table1_1[[#This Row],[Price]]*Table1_1[[#This Row],[Quantity]]</f>
        <v>4972</v>
      </c>
    </row>
    <row r="2910" spans="1:29" x14ac:dyDescent="0.3">
      <c r="A2910" t="s">
        <v>28</v>
      </c>
      <c r="B2910" t="s">
        <v>29</v>
      </c>
      <c r="C2910" t="s">
        <v>30</v>
      </c>
      <c r="D2910" t="s">
        <v>187</v>
      </c>
      <c r="E2910" t="s">
        <v>32</v>
      </c>
      <c r="F2910" t="s">
        <v>57</v>
      </c>
      <c r="G2910">
        <v>9</v>
      </c>
      <c r="H2910">
        <v>414096</v>
      </c>
      <c r="I2910" t="s">
        <v>58</v>
      </c>
      <c r="J2910" s="3">
        <v>44986</v>
      </c>
      <c r="K2910">
        <v>1400</v>
      </c>
      <c r="L2910" t="s">
        <v>12062</v>
      </c>
      <c r="M2910" t="s">
        <v>1091</v>
      </c>
      <c r="N2910" t="s">
        <v>12063</v>
      </c>
      <c r="O2910">
        <v>-4345</v>
      </c>
      <c r="P2910" t="s">
        <v>87</v>
      </c>
      <c r="Q2910">
        <v>19</v>
      </c>
      <c r="R2910" t="s">
        <v>88</v>
      </c>
      <c r="S2910" t="s">
        <v>118</v>
      </c>
      <c r="T2910">
        <v>26973</v>
      </c>
      <c r="U2910" s="1">
        <v>45480</v>
      </c>
      <c r="V2910" t="s">
        <v>126</v>
      </c>
      <c r="W2910">
        <v>681870</v>
      </c>
      <c r="X2910" t="s">
        <v>12064</v>
      </c>
      <c r="Y2910">
        <v>519</v>
      </c>
      <c r="Z2910">
        <v>1511</v>
      </c>
      <c r="AA2910">
        <v>4</v>
      </c>
      <c r="AB2910">
        <v>2417.6</v>
      </c>
      <c r="AC2910">
        <f>Table1_1[[#This Row],[Price]]*Table1_1[[#This Row],[Quantity]]</f>
        <v>6044</v>
      </c>
    </row>
    <row r="2911" spans="1:29" x14ac:dyDescent="0.3">
      <c r="A2911" t="s">
        <v>28</v>
      </c>
      <c r="B2911" t="s">
        <v>29</v>
      </c>
      <c r="C2911" t="s">
        <v>54</v>
      </c>
      <c r="D2911" t="s">
        <v>98</v>
      </c>
      <c r="E2911" t="s">
        <v>56</v>
      </c>
      <c r="F2911" t="s">
        <v>135</v>
      </c>
      <c r="G2911">
        <v>83</v>
      </c>
      <c r="H2911">
        <v>419732</v>
      </c>
      <c r="I2911" t="s">
        <v>34</v>
      </c>
      <c r="J2911" s="3">
        <v>44180</v>
      </c>
      <c r="K2911">
        <v>1300</v>
      </c>
      <c r="L2911" t="s">
        <v>12065</v>
      </c>
      <c r="M2911" t="s">
        <v>591</v>
      </c>
      <c r="N2911" t="s">
        <v>12066</v>
      </c>
      <c r="O2911">
        <v>1191765194</v>
      </c>
      <c r="P2911" t="s">
        <v>39</v>
      </c>
      <c r="Q2911">
        <v>10</v>
      </c>
      <c r="R2911" t="s">
        <v>40</v>
      </c>
      <c r="S2911" t="s">
        <v>41</v>
      </c>
      <c r="T2911">
        <v>54410</v>
      </c>
      <c r="U2911" s="1">
        <v>45581</v>
      </c>
      <c r="V2911" t="s">
        <v>155</v>
      </c>
      <c r="W2911">
        <v>940156</v>
      </c>
      <c r="X2911" t="s">
        <v>12067</v>
      </c>
      <c r="Y2911">
        <v>356</v>
      </c>
      <c r="Z2911">
        <v>2668</v>
      </c>
      <c r="AA2911">
        <v>2</v>
      </c>
      <c r="AB2911">
        <v>2134.4</v>
      </c>
      <c r="AC2911">
        <f>Table1_1[[#This Row],[Price]]*Table1_1[[#This Row],[Quantity]]</f>
        <v>5336</v>
      </c>
    </row>
    <row r="2912" spans="1:29" x14ac:dyDescent="0.3">
      <c r="A2912" t="s">
        <v>28</v>
      </c>
      <c r="B2912" t="s">
        <v>29</v>
      </c>
      <c r="C2912" t="s">
        <v>193</v>
      </c>
      <c r="D2912" t="s">
        <v>237</v>
      </c>
      <c r="E2912" t="s">
        <v>32</v>
      </c>
      <c r="F2912" t="s">
        <v>355</v>
      </c>
      <c r="G2912">
        <v>62</v>
      </c>
      <c r="H2912">
        <v>417420</v>
      </c>
      <c r="I2912" t="s">
        <v>58</v>
      </c>
      <c r="J2912" s="3">
        <v>43871</v>
      </c>
      <c r="K2912">
        <v>1300</v>
      </c>
      <c r="L2912" t="s">
        <v>12068</v>
      </c>
      <c r="M2912" t="s">
        <v>361</v>
      </c>
      <c r="N2912" t="s">
        <v>12069</v>
      </c>
      <c r="O2912">
        <v>4972659027</v>
      </c>
      <c r="P2912" t="s">
        <v>87</v>
      </c>
      <c r="Q2912">
        <v>9</v>
      </c>
      <c r="R2912" t="s">
        <v>88</v>
      </c>
      <c r="S2912" t="s">
        <v>63</v>
      </c>
      <c r="T2912">
        <v>78683</v>
      </c>
      <c r="U2912" s="1">
        <v>45604</v>
      </c>
      <c r="V2912" t="s">
        <v>42</v>
      </c>
      <c r="W2912">
        <v>795108</v>
      </c>
      <c r="X2912" t="s">
        <v>12070</v>
      </c>
      <c r="Y2912">
        <v>431</v>
      </c>
      <c r="Z2912">
        <v>2517</v>
      </c>
      <c r="AA2912">
        <v>6</v>
      </c>
      <c r="AB2912">
        <v>6040.8</v>
      </c>
      <c r="AC2912">
        <f>Table1_1[[#This Row],[Price]]*Table1_1[[#This Row],[Quantity]]</f>
        <v>15102</v>
      </c>
    </row>
    <row r="2913" spans="1:29" x14ac:dyDescent="0.3">
      <c r="A2913" t="s">
        <v>28</v>
      </c>
      <c r="B2913" t="s">
        <v>29</v>
      </c>
      <c r="C2913" t="s">
        <v>148</v>
      </c>
      <c r="D2913" t="s">
        <v>261</v>
      </c>
      <c r="E2913" t="s">
        <v>32</v>
      </c>
      <c r="F2913" t="s">
        <v>135</v>
      </c>
      <c r="G2913">
        <v>70</v>
      </c>
      <c r="H2913">
        <v>402445</v>
      </c>
      <c r="I2913" t="s">
        <v>34</v>
      </c>
      <c r="J2913" s="3">
        <v>44584</v>
      </c>
      <c r="K2913">
        <v>1000</v>
      </c>
      <c r="L2913" t="s">
        <v>12071</v>
      </c>
      <c r="M2913" t="s">
        <v>1212</v>
      </c>
      <c r="N2913" t="s">
        <v>12072</v>
      </c>
      <c r="O2913" t="s">
        <v>12073</v>
      </c>
      <c r="P2913" t="s">
        <v>51</v>
      </c>
      <c r="Q2913">
        <v>12</v>
      </c>
      <c r="R2913" t="s">
        <v>88</v>
      </c>
      <c r="S2913" t="s">
        <v>118</v>
      </c>
      <c r="T2913">
        <v>78639</v>
      </c>
      <c r="U2913" s="1">
        <v>45400</v>
      </c>
      <c r="V2913" t="s">
        <v>80</v>
      </c>
      <c r="W2913">
        <v>822760</v>
      </c>
      <c r="X2913" t="s">
        <v>12074</v>
      </c>
      <c r="Y2913">
        <v>858</v>
      </c>
      <c r="Z2913">
        <v>2590</v>
      </c>
      <c r="AA2913">
        <v>8</v>
      </c>
      <c r="AB2913">
        <v>8288</v>
      </c>
      <c r="AC2913">
        <f>Table1_1[[#This Row],[Price]]*Table1_1[[#This Row],[Quantity]]</f>
        <v>20720</v>
      </c>
    </row>
    <row r="2914" spans="1:29" x14ac:dyDescent="0.3">
      <c r="A2914" t="s">
        <v>28</v>
      </c>
      <c r="B2914" t="s">
        <v>29</v>
      </c>
      <c r="C2914" t="s">
        <v>54</v>
      </c>
      <c r="D2914" t="s">
        <v>411</v>
      </c>
      <c r="E2914" t="s">
        <v>32</v>
      </c>
      <c r="F2914" t="s">
        <v>150</v>
      </c>
      <c r="G2914">
        <v>60</v>
      </c>
      <c r="H2914">
        <v>414486</v>
      </c>
      <c r="I2914" t="s">
        <v>58</v>
      </c>
      <c r="J2914" s="3">
        <v>44191</v>
      </c>
      <c r="K2914">
        <v>950</v>
      </c>
      <c r="L2914" t="s">
        <v>12075</v>
      </c>
      <c r="M2914" t="s">
        <v>282</v>
      </c>
      <c r="N2914" t="s">
        <v>12076</v>
      </c>
      <c r="O2914" t="s">
        <v>12077</v>
      </c>
      <c r="P2914" t="s">
        <v>39</v>
      </c>
      <c r="Q2914">
        <v>7</v>
      </c>
      <c r="R2914" t="s">
        <v>40</v>
      </c>
      <c r="S2914" t="s">
        <v>118</v>
      </c>
      <c r="T2914">
        <v>36821</v>
      </c>
      <c r="U2914" s="1">
        <v>45624</v>
      </c>
      <c r="V2914" t="s">
        <v>42</v>
      </c>
      <c r="W2914">
        <v>216117</v>
      </c>
      <c r="X2914" t="s">
        <v>12078</v>
      </c>
      <c r="Y2914">
        <v>433</v>
      </c>
      <c r="Z2914">
        <v>1402</v>
      </c>
      <c r="AA2914">
        <v>3</v>
      </c>
      <c r="AB2914">
        <v>1682.4</v>
      </c>
      <c r="AC2914">
        <f>Table1_1[[#This Row],[Price]]*Table1_1[[#This Row],[Quantity]]</f>
        <v>4206</v>
      </c>
    </row>
    <row r="2915" spans="1:29" x14ac:dyDescent="0.3">
      <c r="A2915" t="s">
        <v>28</v>
      </c>
      <c r="B2915" t="s">
        <v>29</v>
      </c>
      <c r="C2915" t="s">
        <v>54</v>
      </c>
      <c r="D2915" t="s">
        <v>142</v>
      </c>
      <c r="E2915" t="s">
        <v>46</v>
      </c>
      <c r="F2915" t="s">
        <v>83</v>
      </c>
      <c r="G2915">
        <v>50</v>
      </c>
      <c r="H2915">
        <v>406349</v>
      </c>
      <c r="I2915" t="s">
        <v>58</v>
      </c>
      <c r="J2915" s="3">
        <v>43858</v>
      </c>
      <c r="K2915">
        <v>1400</v>
      </c>
      <c r="L2915" t="s">
        <v>12079</v>
      </c>
      <c r="M2915" t="s">
        <v>895</v>
      </c>
      <c r="N2915" t="s">
        <v>12080</v>
      </c>
      <c r="O2915" t="s">
        <v>12081</v>
      </c>
      <c r="P2915" t="s">
        <v>87</v>
      </c>
      <c r="Q2915">
        <v>17</v>
      </c>
      <c r="R2915" t="s">
        <v>40</v>
      </c>
      <c r="S2915" t="s">
        <v>63</v>
      </c>
      <c r="T2915">
        <v>16767</v>
      </c>
      <c r="U2915" s="1">
        <v>45357</v>
      </c>
      <c r="V2915" t="s">
        <v>72</v>
      </c>
      <c r="W2915">
        <v>618750</v>
      </c>
      <c r="X2915" t="s">
        <v>12082</v>
      </c>
      <c r="Y2915">
        <v>652</v>
      </c>
      <c r="Z2915">
        <v>1387</v>
      </c>
      <c r="AA2915">
        <v>3</v>
      </c>
      <c r="AB2915">
        <v>1664.4</v>
      </c>
      <c r="AC2915">
        <f>Table1_1[[#This Row],[Price]]*Table1_1[[#This Row],[Quantity]]</f>
        <v>4161</v>
      </c>
    </row>
    <row r="2916" spans="1:29" x14ac:dyDescent="0.3">
      <c r="A2916" t="s">
        <v>28</v>
      </c>
      <c r="B2916" t="s">
        <v>29</v>
      </c>
      <c r="C2916" t="s">
        <v>148</v>
      </c>
      <c r="D2916" t="s">
        <v>349</v>
      </c>
      <c r="E2916" t="s">
        <v>46</v>
      </c>
      <c r="F2916" t="s">
        <v>355</v>
      </c>
      <c r="G2916">
        <v>94</v>
      </c>
      <c r="H2916">
        <v>407087</v>
      </c>
      <c r="I2916" t="s">
        <v>34</v>
      </c>
      <c r="J2916" s="3">
        <v>45227</v>
      </c>
      <c r="K2916">
        <v>1100</v>
      </c>
      <c r="L2916" t="s">
        <v>12083</v>
      </c>
      <c r="M2916" t="s">
        <v>287</v>
      </c>
      <c r="N2916" t="s">
        <v>12084</v>
      </c>
      <c r="O2916" t="s">
        <v>12085</v>
      </c>
      <c r="P2916" t="s">
        <v>87</v>
      </c>
      <c r="Q2916">
        <v>4</v>
      </c>
      <c r="R2916" t="s">
        <v>88</v>
      </c>
      <c r="S2916" t="s">
        <v>41</v>
      </c>
      <c r="T2916">
        <v>55991</v>
      </c>
      <c r="U2916" s="1">
        <v>45508</v>
      </c>
      <c r="V2916" t="s">
        <v>64</v>
      </c>
      <c r="W2916">
        <v>795902</v>
      </c>
      <c r="X2916" t="s">
        <v>12086</v>
      </c>
      <c r="Y2916">
        <v>744</v>
      </c>
      <c r="Z2916">
        <v>2606</v>
      </c>
      <c r="AA2916">
        <v>5</v>
      </c>
      <c r="AB2916">
        <v>5212</v>
      </c>
      <c r="AC2916">
        <f>Table1_1[[#This Row],[Price]]*Table1_1[[#This Row],[Quantity]]</f>
        <v>13030</v>
      </c>
    </row>
    <row r="2917" spans="1:29" x14ac:dyDescent="0.3">
      <c r="A2917" t="s">
        <v>28</v>
      </c>
      <c r="B2917" t="s">
        <v>29</v>
      </c>
      <c r="C2917" t="s">
        <v>91</v>
      </c>
      <c r="D2917" t="s">
        <v>237</v>
      </c>
      <c r="E2917" t="s">
        <v>32</v>
      </c>
      <c r="F2917" t="s">
        <v>57</v>
      </c>
      <c r="G2917">
        <v>58</v>
      </c>
      <c r="H2917">
        <v>416075</v>
      </c>
      <c r="I2917" t="s">
        <v>58</v>
      </c>
      <c r="J2917" s="3">
        <v>44171</v>
      </c>
      <c r="K2917">
        <v>1300</v>
      </c>
      <c r="L2917" t="s">
        <v>12087</v>
      </c>
      <c r="M2917" t="s">
        <v>115</v>
      </c>
      <c r="N2917" t="s">
        <v>12088</v>
      </c>
      <c r="O2917" t="s">
        <v>12089</v>
      </c>
      <c r="P2917" t="s">
        <v>51</v>
      </c>
      <c r="Q2917">
        <v>17</v>
      </c>
      <c r="R2917" t="s">
        <v>88</v>
      </c>
      <c r="S2917" t="s">
        <v>41</v>
      </c>
      <c r="T2917">
        <v>84060</v>
      </c>
      <c r="U2917" s="1">
        <v>45348</v>
      </c>
      <c r="V2917" t="s">
        <v>119</v>
      </c>
      <c r="W2917">
        <v>970740</v>
      </c>
      <c r="X2917" t="s">
        <v>12090</v>
      </c>
      <c r="Y2917">
        <v>842</v>
      </c>
      <c r="Z2917">
        <v>2011</v>
      </c>
      <c r="AA2917">
        <v>7</v>
      </c>
      <c r="AB2917">
        <v>5630.8</v>
      </c>
      <c r="AC2917">
        <f>Table1_1[[#This Row],[Price]]*Table1_1[[#This Row],[Quantity]]</f>
        <v>14077</v>
      </c>
    </row>
    <row r="2918" spans="1:29" x14ac:dyDescent="0.3">
      <c r="A2918" t="s">
        <v>28</v>
      </c>
      <c r="B2918" t="s">
        <v>29</v>
      </c>
      <c r="C2918" t="s">
        <v>91</v>
      </c>
      <c r="D2918" t="s">
        <v>142</v>
      </c>
      <c r="E2918" t="s">
        <v>32</v>
      </c>
      <c r="F2918" t="s">
        <v>33</v>
      </c>
      <c r="G2918">
        <v>7</v>
      </c>
      <c r="H2918">
        <v>417915</v>
      </c>
      <c r="I2918" t="s">
        <v>34</v>
      </c>
      <c r="J2918" s="3">
        <v>44476</v>
      </c>
      <c r="K2918">
        <v>1300</v>
      </c>
      <c r="L2918" t="s">
        <v>12091</v>
      </c>
      <c r="M2918" t="s">
        <v>123</v>
      </c>
      <c r="N2918" t="s">
        <v>12092</v>
      </c>
      <c r="O2918" t="s">
        <v>12093</v>
      </c>
      <c r="P2918" t="s">
        <v>39</v>
      </c>
      <c r="Q2918">
        <v>10</v>
      </c>
      <c r="R2918" t="s">
        <v>88</v>
      </c>
      <c r="S2918" t="s">
        <v>118</v>
      </c>
      <c r="T2918">
        <v>98021</v>
      </c>
      <c r="U2918" s="1">
        <v>45593</v>
      </c>
      <c r="V2918" t="s">
        <v>155</v>
      </c>
      <c r="W2918">
        <v>843144</v>
      </c>
      <c r="X2918" t="s">
        <v>12094</v>
      </c>
      <c r="Y2918">
        <v>638</v>
      </c>
      <c r="Z2918">
        <v>1922</v>
      </c>
      <c r="AA2918">
        <v>8</v>
      </c>
      <c r="AB2918">
        <v>6150.4000000000015</v>
      </c>
      <c r="AC2918">
        <f>Table1_1[[#This Row],[Price]]*Table1_1[[#This Row],[Quantity]]</f>
        <v>15376</v>
      </c>
    </row>
    <row r="2919" spans="1:29" x14ac:dyDescent="0.3">
      <c r="A2919" t="s">
        <v>28</v>
      </c>
      <c r="B2919" t="s">
        <v>29</v>
      </c>
      <c r="C2919" t="s">
        <v>148</v>
      </c>
      <c r="D2919" t="s">
        <v>248</v>
      </c>
      <c r="E2919" t="s">
        <v>56</v>
      </c>
      <c r="F2919" t="s">
        <v>33</v>
      </c>
      <c r="G2919">
        <v>89</v>
      </c>
      <c r="H2919">
        <v>438674</v>
      </c>
      <c r="I2919" t="s">
        <v>34</v>
      </c>
      <c r="J2919" s="3">
        <v>45522</v>
      </c>
      <c r="K2919">
        <v>1300</v>
      </c>
      <c r="L2919" t="s">
        <v>12096</v>
      </c>
      <c r="M2919" t="s">
        <v>144</v>
      </c>
      <c r="N2919" t="s">
        <v>12097</v>
      </c>
      <c r="O2919" t="s">
        <v>12098</v>
      </c>
      <c r="P2919" t="s">
        <v>87</v>
      </c>
      <c r="Q2919">
        <v>13</v>
      </c>
      <c r="R2919" t="s">
        <v>40</v>
      </c>
      <c r="S2919" t="s">
        <v>118</v>
      </c>
      <c r="T2919">
        <v>62149</v>
      </c>
      <c r="U2919" s="1">
        <v>45409</v>
      </c>
      <c r="V2919" t="s">
        <v>80</v>
      </c>
      <c r="W2919">
        <v>228837</v>
      </c>
      <c r="X2919" t="s">
        <v>12099</v>
      </c>
      <c r="Y2919">
        <v>748</v>
      </c>
      <c r="Z2919">
        <v>1671</v>
      </c>
      <c r="AA2919">
        <v>7</v>
      </c>
      <c r="AB2919">
        <v>4678.8</v>
      </c>
      <c r="AC2919">
        <f>Table1_1[[#This Row],[Price]]*Table1_1[[#This Row],[Quantity]]</f>
        <v>11697</v>
      </c>
    </row>
    <row r="2920" spans="1:29" x14ac:dyDescent="0.3">
      <c r="A2920" t="s">
        <v>28</v>
      </c>
      <c r="B2920" t="s">
        <v>29</v>
      </c>
      <c r="C2920" t="s">
        <v>44</v>
      </c>
      <c r="D2920" t="s">
        <v>92</v>
      </c>
      <c r="E2920" t="s">
        <v>56</v>
      </c>
      <c r="F2920" t="s">
        <v>57</v>
      </c>
      <c r="G2920">
        <v>93</v>
      </c>
      <c r="H2920">
        <v>438929</v>
      </c>
      <c r="I2920" t="s">
        <v>34</v>
      </c>
      <c r="J2920" s="3">
        <v>44464</v>
      </c>
      <c r="K2920">
        <v>1100</v>
      </c>
      <c r="L2920" t="s">
        <v>12100</v>
      </c>
      <c r="M2920" t="s">
        <v>1291</v>
      </c>
      <c r="N2920" t="s">
        <v>12101</v>
      </c>
      <c r="O2920" t="s">
        <v>12102</v>
      </c>
      <c r="P2920" t="s">
        <v>39</v>
      </c>
      <c r="Q2920">
        <v>12</v>
      </c>
      <c r="R2920" t="s">
        <v>40</v>
      </c>
      <c r="S2920" t="s">
        <v>79</v>
      </c>
      <c r="T2920">
        <v>90589</v>
      </c>
      <c r="U2920" s="1">
        <v>45554</v>
      </c>
      <c r="V2920" t="s">
        <v>180</v>
      </c>
      <c r="W2920">
        <v>285039</v>
      </c>
      <c r="X2920" t="s">
        <v>12103</v>
      </c>
      <c r="Y2920">
        <v>911</v>
      </c>
      <c r="Z2920">
        <v>1935</v>
      </c>
      <c r="AA2920">
        <v>7</v>
      </c>
      <c r="AB2920">
        <v>5418</v>
      </c>
      <c r="AC2920">
        <f>Table1_1[[#This Row],[Price]]*Table1_1[[#This Row],[Quantity]]</f>
        <v>13545</v>
      </c>
    </row>
    <row r="2921" spans="1:29" x14ac:dyDescent="0.3">
      <c r="A2921" t="s">
        <v>28</v>
      </c>
      <c r="B2921" t="s">
        <v>29</v>
      </c>
      <c r="C2921" t="s">
        <v>193</v>
      </c>
      <c r="D2921" t="s">
        <v>524</v>
      </c>
      <c r="E2921" t="s">
        <v>46</v>
      </c>
      <c r="F2921" t="s">
        <v>83</v>
      </c>
      <c r="G2921">
        <v>94</v>
      </c>
      <c r="H2921">
        <v>420658</v>
      </c>
      <c r="I2921" t="s">
        <v>58</v>
      </c>
      <c r="J2921" s="3">
        <v>44021</v>
      </c>
      <c r="K2921">
        <v>950</v>
      </c>
      <c r="L2921" t="s">
        <v>12104</v>
      </c>
      <c r="M2921" t="s">
        <v>670</v>
      </c>
      <c r="N2921" t="s">
        <v>12105</v>
      </c>
      <c r="O2921">
        <v>6904950050</v>
      </c>
      <c r="P2921" t="s">
        <v>51</v>
      </c>
      <c r="Q2921">
        <v>11</v>
      </c>
      <c r="R2921" t="s">
        <v>40</v>
      </c>
      <c r="S2921" t="s">
        <v>79</v>
      </c>
      <c r="T2921">
        <v>97069</v>
      </c>
      <c r="U2921" s="1">
        <v>45415</v>
      </c>
      <c r="V2921" t="s">
        <v>140</v>
      </c>
      <c r="W2921">
        <v>898839</v>
      </c>
      <c r="X2921" t="s">
        <v>12106</v>
      </c>
      <c r="Y2921">
        <v>848</v>
      </c>
      <c r="Z2921">
        <v>653</v>
      </c>
      <c r="AA2921">
        <v>6</v>
      </c>
      <c r="AB2921">
        <v>1567.2</v>
      </c>
      <c r="AC2921">
        <f>Table1_1[[#This Row],[Price]]*Table1_1[[#This Row],[Quantity]]</f>
        <v>3918</v>
      </c>
    </row>
    <row r="2922" spans="1:29" x14ac:dyDescent="0.3">
      <c r="A2922" t="s">
        <v>28</v>
      </c>
      <c r="B2922" t="s">
        <v>29</v>
      </c>
      <c r="C2922" t="s">
        <v>157</v>
      </c>
      <c r="D2922" t="s">
        <v>227</v>
      </c>
      <c r="E2922" t="s">
        <v>32</v>
      </c>
      <c r="F2922" t="s">
        <v>135</v>
      </c>
      <c r="G2922">
        <v>13</v>
      </c>
      <c r="H2922">
        <v>413504</v>
      </c>
      <c r="I2922" t="s">
        <v>58</v>
      </c>
      <c r="J2922" s="3">
        <v>44590</v>
      </c>
      <c r="K2922">
        <v>1400</v>
      </c>
      <c r="L2922" t="s">
        <v>12107</v>
      </c>
      <c r="M2922" t="s">
        <v>1291</v>
      </c>
      <c r="N2922" t="s">
        <v>12108</v>
      </c>
      <c r="O2922">
        <v>-7893</v>
      </c>
      <c r="P2922" t="s">
        <v>39</v>
      </c>
      <c r="Q2922">
        <v>12</v>
      </c>
      <c r="R2922" t="s">
        <v>88</v>
      </c>
      <c r="S2922" t="s">
        <v>118</v>
      </c>
      <c r="T2922">
        <v>45065</v>
      </c>
      <c r="U2922" s="1">
        <v>45585</v>
      </c>
      <c r="V2922" t="s">
        <v>155</v>
      </c>
      <c r="W2922">
        <v>472087</v>
      </c>
      <c r="X2922" t="s">
        <v>12109</v>
      </c>
      <c r="Y2922">
        <v>428</v>
      </c>
      <c r="Z2922">
        <v>634</v>
      </c>
      <c r="AA2922">
        <v>1</v>
      </c>
      <c r="AB2922">
        <v>253.60000000000002</v>
      </c>
      <c r="AC2922">
        <f>Table1_1[[#This Row],[Price]]*Table1_1[[#This Row],[Quantity]]</f>
        <v>634</v>
      </c>
    </row>
    <row r="2923" spans="1:29" x14ac:dyDescent="0.3">
      <c r="A2923" t="s">
        <v>28</v>
      </c>
      <c r="B2923" t="s">
        <v>29</v>
      </c>
      <c r="C2923" t="s">
        <v>66</v>
      </c>
      <c r="D2923" t="s">
        <v>237</v>
      </c>
      <c r="E2923" t="s">
        <v>46</v>
      </c>
      <c r="F2923" t="s">
        <v>33</v>
      </c>
      <c r="G2923">
        <v>76</v>
      </c>
      <c r="H2923">
        <v>413002</v>
      </c>
      <c r="I2923" t="s">
        <v>58</v>
      </c>
      <c r="J2923" s="3">
        <v>45612</v>
      </c>
      <c r="K2923">
        <v>1400</v>
      </c>
      <c r="L2923" t="s">
        <v>12111</v>
      </c>
      <c r="M2923" t="s">
        <v>222</v>
      </c>
      <c r="N2923" t="s">
        <v>12112</v>
      </c>
      <c r="O2923" t="s">
        <v>12113</v>
      </c>
      <c r="P2923" t="s">
        <v>51</v>
      </c>
      <c r="Q2923">
        <v>3</v>
      </c>
      <c r="R2923" t="s">
        <v>40</v>
      </c>
      <c r="S2923" t="s">
        <v>118</v>
      </c>
      <c r="T2923">
        <v>50334</v>
      </c>
      <c r="U2923" s="1">
        <v>45600</v>
      </c>
      <c r="V2923" t="s">
        <v>42</v>
      </c>
      <c r="W2923">
        <v>463323</v>
      </c>
      <c r="X2923" t="s">
        <v>12114</v>
      </c>
      <c r="Y2923">
        <v>854</v>
      </c>
      <c r="Z2923">
        <v>2883</v>
      </c>
      <c r="AA2923">
        <v>7</v>
      </c>
      <c r="AB2923">
        <v>8072.4000000000015</v>
      </c>
      <c r="AC2923">
        <f>Table1_1[[#This Row],[Price]]*Table1_1[[#This Row],[Quantity]]</f>
        <v>20181</v>
      </c>
    </row>
    <row r="2924" spans="1:29" x14ac:dyDescent="0.3">
      <c r="A2924" t="s">
        <v>28</v>
      </c>
      <c r="B2924" t="s">
        <v>29</v>
      </c>
      <c r="C2924" t="s">
        <v>148</v>
      </c>
      <c r="D2924" t="s">
        <v>364</v>
      </c>
      <c r="E2924" t="s">
        <v>46</v>
      </c>
      <c r="F2924" t="s">
        <v>113</v>
      </c>
      <c r="G2924">
        <v>12</v>
      </c>
      <c r="H2924">
        <v>419139</v>
      </c>
      <c r="I2924" t="s">
        <v>58</v>
      </c>
      <c r="J2924" s="3">
        <v>44809</v>
      </c>
      <c r="K2924">
        <v>950</v>
      </c>
      <c r="L2924" t="s">
        <v>12115</v>
      </c>
      <c r="M2924" t="s">
        <v>843</v>
      </c>
      <c r="N2924" t="s">
        <v>12116</v>
      </c>
      <c r="O2924" t="s">
        <v>12117</v>
      </c>
      <c r="P2924" t="s">
        <v>87</v>
      </c>
      <c r="Q2924">
        <v>8</v>
      </c>
      <c r="R2924" t="s">
        <v>88</v>
      </c>
      <c r="S2924" t="s">
        <v>118</v>
      </c>
      <c r="T2924">
        <v>91316</v>
      </c>
      <c r="U2924" s="1">
        <v>45521</v>
      </c>
      <c r="V2924" t="s">
        <v>64</v>
      </c>
      <c r="W2924">
        <v>179103</v>
      </c>
      <c r="X2924" t="s">
        <v>12118</v>
      </c>
      <c r="Y2924">
        <v>526</v>
      </c>
      <c r="Z2924">
        <v>2732</v>
      </c>
      <c r="AA2924">
        <v>4</v>
      </c>
      <c r="AB2924">
        <v>4371.2</v>
      </c>
      <c r="AC2924">
        <f>Table1_1[[#This Row],[Price]]*Table1_1[[#This Row],[Quantity]]</f>
        <v>10928</v>
      </c>
    </row>
    <row r="2925" spans="1:29" x14ac:dyDescent="0.3">
      <c r="A2925" t="s">
        <v>28</v>
      </c>
      <c r="B2925" t="s">
        <v>29</v>
      </c>
      <c r="C2925" t="s">
        <v>66</v>
      </c>
      <c r="D2925" t="s">
        <v>566</v>
      </c>
      <c r="E2925" t="s">
        <v>56</v>
      </c>
      <c r="F2925" t="s">
        <v>150</v>
      </c>
      <c r="G2925">
        <v>39</v>
      </c>
      <c r="H2925">
        <v>403821</v>
      </c>
      <c r="I2925" t="s">
        <v>34</v>
      </c>
      <c r="J2925" s="3">
        <v>44249</v>
      </c>
      <c r="K2925">
        <v>1000</v>
      </c>
      <c r="L2925" t="s">
        <v>12119</v>
      </c>
      <c r="M2925" t="s">
        <v>239</v>
      </c>
      <c r="N2925" t="s">
        <v>12120</v>
      </c>
      <c r="O2925" t="s">
        <v>12121</v>
      </c>
      <c r="P2925" t="s">
        <v>71</v>
      </c>
      <c r="Q2925">
        <v>13</v>
      </c>
      <c r="R2925" t="s">
        <v>40</v>
      </c>
      <c r="S2925" t="s">
        <v>118</v>
      </c>
      <c r="T2925">
        <v>86280</v>
      </c>
      <c r="U2925" s="1">
        <v>45628</v>
      </c>
      <c r="V2925" t="s">
        <v>259</v>
      </c>
      <c r="W2925">
        <v>485101</v>
      </c>
      <c r="X2925" t="s">
        <v>12122</v>
      </c>
      <c r="Y2925">
        <v>366</v>
      </c>
      <c r="Z2925">
        <v>1018</v>
      </c>
      <c r="AA2925">
        <v>3</v>
      </c>
      <c r="AB2925">
        <v>1221.6000000000001</v>
      </c>
      <c r="AC2925">
        <f>Table1_1[[#This Row],[Price]]*Table1_1[[#This Row],[Quantity]]</f>
        <v>3054</v>
      </c>
    </row>
    <row r="2926" spans="1:29" x14ac:dyDescent="0.3">
      <c r="A2926" t="s">
        <v>28</v>
      </c>
      <c r="B2926" t="s">
        <v>29</v>
      </c>
      <c r="C2926" t="s">
        <v>44</v>
      </c>
      <c r="D2926" t="s">
        <v>220</v>
      </c>
      <c r="E2926" t="s">
        <v>46</v>
      </c>
      <c r="F2926" t="s">
        <v>355</v>
      </c>
      <c r="G2926">
        <v>19</v>
      </c>
      <c r="H2926">
        <v>416238</v>
      </c>
      <c r="I2926" t="s">
        <v>34</v>
      </c>
      <c r="J2926" s="3">
        <v>45597</v>
      </c>
      <c r="K2926">
        <v>1400</v>
      </c>
      <c r="L2926" t="s">
        <v>12124</v>
      </c>
      <c r="M2926" t="s">
        <v>487</v>
      </c>
      <c r="N2926" t="s">
        <v>12125</v>
      </c>
      <c r="O2926" t="s">
        <v>12126</v>
      </c>
      <c r="P2926" t="s">
        <v>39</v>
      </c>
      <c r="Q2926">
        <v>11</v>
      </c>
      <c r="R2926" t="s">
        <v>40</v>
      </c>
      <c r="S2926" t="s">
        <v>41</v>
      </c>
      <c r="T2926">
        <v>66062</v>
      </c>
      <c r="U2926" s="1">
        <v>45562</v>
      </c>
      <c r="V2926" t="s">
        <v>180</v>
      </c>
      <c r="W2926">
        <v>546049</v>
      </c>
      <c r="X2926" t="s">
        <v>12127</v>
      </c>
      <c r="Y2926">
        <v>705</v>
      </c>
      <c r="Z2926">
        <v>2789</v>
      </c>
      <c r="AA2926">
        <v>2</v>
      </c>
      <c r="AB2926">
        <v>2231.2000000000003</v>
      </c>
      <c r="AC2926">
        <f>Table1_1[[#This Row],[Price]]*Table1_1[[#This Row],[Quantity]]</f>
        <v>5578</v>
      </c>
    </row>
    <row r="2927" spans="1:29" x14ac:dyDescent="0.3">
      <c r="A2927" t="s">
        <v>28</v>
      </c>
      <c r="B2927" t="s">
        <v>29</v>
      </c>
      <c r="C2927" t="s">
        <v>66</v>
      </c>
      <c r="D2927" t="s">
        <v>220</v>
      </c>
      <c r="E2927" t="s">
        <v>46</v>
      </c>
      <c r="F2927" t="s">
        <v>83</v>
      </c>
      <c r="G2927">
        <v>46</v>
      </c>
      <c r="H2927">
        <v>411655</v>
      </c>
      <c r="I2927" t="s">
        <v>58</v>
      </c>
      <c r="J2927" s="3">
        <v>45115</v>
      </c>
      <c r="K2927">
        <v>800</v>
      </c>
      <c r="L2927" t="s">
        <v>12128</v>
      </c>
      <c r="M2927" t="s">
        <v>1483</v>
      </c>
      <c r="N2927" t="s">
        <v>12129</v>
      </c>
      <c r="O2927" t="s">
        <v>12130</v>
      </c>
      <c r="P2927" t="s">
        <v>39</v>
      </c>
      <c r="Q2927">
        <v>16</v>
      </c>
      <c r="R2927" t="s">
        <v>88</v>
      </c>
      <c r="S2927" t="s">
        <v>79</v>
      </c>
      <c r="T2927">
        <v>90781</v>
      </c>
      <c r="U2927" s="1">
        <v>45596</v>
      </c>
      <c r="V2927" t="s">
        <v>155</v>
      </c>
      <c r="W2927">
        <v>992518</v>
      </c>
      <c r="X2927" t="s">
        <v>12131</v>
      </c>
      <c r="Y2927">
        <v>966</v>
      </c>
      <c r="Z2927">
        <v>1071</v>
      </c>
      <c r="AA2927">
        <v>6</v>
      </c>
      <c r="AB2927">
        <v>2570.4</v>
      </c>
      <c r="AC2927">
        <f>Table1_1[[#This Row],[Price]]*Table1_1[[#This Row],[Quantity]]</f>
        <v>6426</v>
      </c>
    </row>
    <row r="2928" spans="1:29" x14ac:dyDescent="0.3">
      <c r="A2928" t="s">
        <v>28</v>
      </c>
      <c r="B2928" t="s">
        <v>29</v>
      </c>
      <c r="C2928" t="s">
        <v>54</v>
      </c>
      <c r="D2928" t="s">
        <v>380</v>
      </c>
      <c r="E2928" t="s">
        <v>56</v>
      </c>
      <c r="F2928" t="s">
        <v>150</v>
      </c>
      <c r="G2928">
        <v>43</v>
      </c>
      <c r="H2928">
        <v>437011</v>
      </c>
      <c r="I2928" t="s">
        <v>34</v>
      </c>
      <c r="J2928" s="3">
        <v>44857</v>
      </c>
      <c r="K2928">
        <v>800</v>
      </c>
      <c r="L2928" t="s">
        <v>12132</v>
      </c>
      <c r="M2928" t="s">
        <v>1048</v>
      </c>
      <c r="N2928" t="s">
        <v>12133</v>
      </c>
      <c r="O2928" t="s">
        <v>12134</v>
      </c>
      <c r="P2928" t="s">
        <v>39</v>
      </c>
      <c r="Q2928">
        <v>20</v>
      </c>
      <c r="R2928" t="s">
        <v>88</v>
      </c>
      <c r="S2928" t="s">
        <v>41</v>
      </c>
      <c r="T2928">
        <v>37139</v>
      </c>
      <c r="U2928" s="1">
        <v>45342</v>
      </c>
      <c r="V2928" t="s">
        <v>119</v>
      </c>
      <c r="W2928">
        <v>702587</v>
      </c>
      <c r="X2928" t="s">
        <v>12135</v>
      </c>
      <c r="Y2928">
        <v>775</v>
      </c>
      <c r="Z2928">
        <v>1086</v>
      </c>
      <c r="AA2928">
        <v>2</v>
      </c>
      <c r="AB2928">
        <v>868.80000000000007</v>
      </c>
      <c r="AC2928">
        <f>Table1_1[[#This Row],[Price]]*Table1_1[[#This Row],[Quantity]]</f>
        <v>2172</v>
      </c>
    </row>
    <row r="2929" spans="1:29" x14ac:dyDescent="0.3">
      <c r="A2929" t="s">
        <v>28</v>
      </c>
      <c r="B2929" t="s">
        <v>29</v>
      </c>
      <c r="C2929" t="s">
        <v>54</v>
      </c>
      <c r="D2929" t="s">
        <v>274</v>
      </c>
      <c r="E2929" t="s">
        <v>32</v>
      </c>
      <c r="F2929" t="s">
        <v>106</v>
      </c>
      <c r="G2929">
        <v>38</v>
      </c>
      <c r="H2929">
        <v>400647</v>
      </c>
      <c r="I2929" t="s">
        <v>58</v>
      </c>
      <c r="J2929" s="3">
        <v>44802</v>
      </c>
      <c r="K2929">
        <v>1100</v>
      </c>
      <c r="L2929" t="s">
        <v>12136</v>
      </c>
      <c r="M2929" t="s">
        <v>94</v>
      </c>
      <c r="N2929" t="s">
        <v>12137</v>
      </c>
      <c r="O2929" t="s">
        <v>12138</v>
      </c>
      <c r="P2929" t="s">
        <v>71</v>
      </c>
      <c r="Q2929">
        <v>4</v>
      </c>
      <c r="R2929" t="s">
        <v>88</v>
      </c>
      <c r="S2929" t="s">
        <v>63</v>
      </c>
      <c r="T2929">
        <v>27619</v>
      </c>
      <c r="U2929" s="1">
        <v>45385</v>
      </c>
      <c r="V2929" t="s">
        <v>80</v>
      </c>
      <c r="W2929">
        <v>955706</v>
      </c>
      <c r="X2929" t="s">
        <v>12139</v>
      </c>
      <c r="Y2929">
        <v>457</v>
      </c>
      <c r="Z2929">
        <v>760</v>
      </c>
      <c r="AA2929">
        <v>3</v>
      </c>
      <c r="AB2929">
        <v>912</v>
      </c>
      <c r="AC2929">
        <f>Table1_1[[#This Row],[Price]]*Table1_1[[#This Row],[Quantity]]</f>
        <v>2280</v>
      </c>
    </row>
    <row r="2930" spans="1:29" x14ac:dyDescent="0.3">
      <c r="A2930" t="s">
        <v>28</v>
      </c>
      <c r="B2930" t="s">
        <v>29</v>
      </c>
      <c r="C2930" t="s">
        <v>91</v>
      </c>
      <c r="D2930" t="s">
        <v>92</v>
      </c>
      <c r="E2930" t="s">
        <v>32</v>
      </c>
      <c r="F2930" t="s">
        <v>33</v>
      </c>
      <c r="G2930">
        <v>9</v>
      </c>
      <c r="H2930">
        <v>413332</v>
      </c>
      <c r="I2930" t="s">
        <v>58</v>
      </c>
      <c r="J2930" s="3">
        <v>44420</v>
      </c>
      <c r="K2930">
        <v>1200</v>
      </c>
      <c r="L2930" t="s">
        <v>12140</v>
      </c>
      <c r="M2930" t="s">
        <v>287</v>
      </c>
      <c r="N2930" t="s">
        <v>12141</v>
      </c>
      <c r="O2930" t="s">
        <v>12142</v>
      </c>
      <c r="P2930" t="s">
        <v>39</v>
      </c>
      <c r="Q2930">
        <v>20</v>
      </c>
      <c r="R2930" t="s">
        <v>88</v>
      </c>
      <c r="S2930" t="s">
        <v>79</v>
      </c>
      <c r="T2930">
        <v>33085</v>
      </c>
      <c r="U2930" s="1">
        <v>45542</v>
      </c>
      <c r="V2930" t="s">
        <v>180</v>
      </c>
      <c r="W2930">
        <v>918901</v>
      </c>
      <c r="X2930" t="s">
        <v>12143</v>
      </c>
      <c r="Y2930">
        <v>737</v>
      </c>
      <c r="Z2930">
        <v>604</v>
      </c>
      <c r="AA2930">
        <v>3</v>
      </c>
      <c r="AB2930">
        <v>724.80000000000007</v>
      </c>
      <c r="AC2930">
        <f>Table1_1[[#This Row],[Price]]*Table1_1[[#This Row],[Quantity]]</f>
        <v>1812</v>
      </c>
    </row>
    <row r="2931" spans="1:29" x14ac:dyDescent="0.3">
      <c r="A2931" t="s">
        <v>28</v>
      </c>
      <c r="B2931" t="s">
        <v>29</v>
      </c>
      <c r="C2931" t="s">
        <v>157</v>
      </c>
      <c r="D2931" t="s">
        <v>291</v>
      </c>
      <c r="E2931" t="s">
        <v>32</v>
      </c>
      <c r="F2931" t="s">
        <v>83</v>
      </c>
      <c r="G2931">
        <v>28</v>
      </c>
      <c r="H2931">
        <v>430257</v>
      </c>
      <c r="I2931" t="s">
        <v>34</v>
      </c>
      <c r="J2931" s="3">
        <v>44996</v>
      </c>
      <c r="K2931">
        <v>1000</v>
      </c>
      <c r="L2931" t="s">
        <v>12145</v>
      </c>
      <c r="M2931" t="s">
        <v>1460</v>
      </c>
      <c r="N2931" t="s">
        <v>12146</v>
      </c>
      <c r="O2931" t="s">
        <v>12147</v>
      </c>
      <c r="P2931" t="s">
        <v>71</v>
      </c>
      <c r="Q2931">
        <v>16</v>
      </c>
      <c r="R2931" t="s">
        <v>88</v>
      </c>
      <c r="S2931" t="s">
        <v>41</v>
      </c>
      <c r="T2931">
        <v>51020</v>
      </c>
      <c r="U2931" s="1">
        <v>45450</v>
      </c>
      <c r="V2931" t="s">
        <v>52</v>
      </c>
      <c r="W2931">
        <v>435047</v>
      </c>
      <c r="X2931" t="s">
        <v>12148</v>
      </c>
      <c r="Y2931">
        <v>908</v>
      </c>
      <c r="Z2931">
        <v>1142</v>
      </c>
      <c r="AA2931">
        <v>8</v>
      </c>
      <c r="AB2931">
        <v>3654.4</v>
      </c>
      <c r="AC2931">
        <f>Table1_1[[#This Row],[Price]]*Table1_1[[#This Row],[Quantity]]</f>
        <v>9136</v>
      </c>
    </row>
    <row r="2932" spans="1:29" x14ac:dyDescent="0.3">
      <c r="A2932" t="s">
        <v>28</v>
      </c>
      <c r="B2932" t="s">
        <v>29</v>
      </c>
      <c r="C2932" t="s">
        <v>44</v>
      </c>
      <c r="D2932" t="s">
        <v>274</v>
      </c>
      <c r="E2932" t="s">
        <v>46</v>
      </c>
      <c r="F2932" t="s">
        <v>150</v>
      </c>
      <c r="G2932">
        <v>60</v>
      </c>
      <c r="H2932">
        <v>409002</v>
      </c>
      <c r="I2932" t="s">
        <v>34</v>
      </c>
      <c r="J2932" s="3">
        <v>44774</v>
      </c>
      <c r="K2932">
        <v>1000</v>
      </c>
      <c r="L2932" t="s">
        <v>12149</v>
      </c>
      <c r="M2932" t="s">
        <v>351</v>
      </c>
      <c r="N2932" t="s">
        <v>12150</v>
      </c>
      <c r="O2932" t="s">
        <v>12151</v>
      </c>
      <c r="P2932" t="s">
        <v>39</v>
      </c>
      <c r="Q2932">
        <v>12</v>
      </c>
      <c r="R2932" t="s">
        <v>40</v>
      </c>
      <c r="S2932" t="s">
        <v>79</v>
      </c>
      <c r="T2932">
        <v>39106</v>
      </c>
      <c r="U2932" s="1">
        <v>45476</v>
      </c>
      <c r="V2932" t="s">
        <v>126</v>
      </c>
      <c r="W2932">
        <v>667769</v>
      </c>
      <c r="X2932" t="s">
        <v>12152</v>
      </c>
      <c r="Y2932">
        <v>913</v>
      </c>
      <c r="Z2932">
        <v>1673</v>
      </c>
      <c r="AA2932">
        <v>7</v>
      </c>
      <c r="AB2932">
        <v>4684.4000000000005</v>
      </c>
      <c r="AC2932">
        <f>Table1_1[[#This Row],[Price]]*Table1_1[[#This Row],[Quantity]]</f>
        <v>11711</v>
      </c>
    </row>
    <row r="2933" spans="1:29" x14ac:dyDescent="0.3">
      <c r="A2933" t="s">
        <v>28</v>
      </c>
      <c r="B2933" t="s">
        <v>29</v>
      </c>
      <c r="C2933" t="s">
        <v>91</v>
      </c>
      <c r="D2933" t="s">
        <v>267</v>
      </c>
      <c r="E2933" t="s">
        <v>32</v>
      </c>
      <c r="F2933" t="s">
        <v>99</v>
      </c>
      <c r="G2933">
        <v>97</v>
      </c>
      <c r="H2933">
        <v>427099</v>
      </c>
      <c r="I2933" t="s">
        <v>58</v>
      </c>
      <c r="J2933" s="3">
        <v>44007</v>
      </c>
      <c r="K2933">
        <v>800</v>
      </c>
      <c r="L2933" t="s">
        <v>12154</v>
      </c>
      <c r="M2933" t="s">
        <v>319</v>
      </c>
      <c r="N2933" t="s">
        <v>12155</v>
      </c>
      <c r="O2933" t="s">
        <v>12156</v>
      </c>
      <c r="P2933" t="s">
        <v>87</v>
      </c>
      <c r="Q2933">
        <v>14</v>
      </c>
      <c r="R2933" t="s">
        <v>40</v>
      </c>
      <c r="S2933" t="s">
        <v>63</v>
      </c>
      <c r="T2933">
        <v>64951</v>
      </c>
      <c r="U2933" s="1">
        <v>45539</v>
      </c>
      <c r="V2933" t="s">
        <v>180</v>
      </c>
      <c r="W2933">
        <v>797436</v>
      </c>
      <c r="X2933" t="s">
        <v>12157</v>
      </c>
      <c r="Y2933">
        <v>256</v>
      </c>
      <c r="Z2933">
        <v>1511</v>
      </c>
      <c r="AA2933">
        <v>5</v>
      </c>
      <c r="AB2933">
        <v>3022</v>
      </c>
      <c r="AC2933">
        <f>Table1_1[[#This Row],[Price]]*Table1_1[[#This Row],[Quantity]]</f>
        <v>7555</v>
      </c>
    </row>
    <row r="2934" spans="1:29" x14ac:dyDescent="0.3">
      <c r="A2934" t="s">
        <v>28</v>
      </c>
      <c r="B2934" t="s">
        <v>29</v>
      </c>
      <c r="C2934" t="s">
        <v>91</v>
      </c>
      <c r="D2934" t="s">
        <v>267</v>
      </c>
      <c r="E2934" t="s">
        <v>32</v>
      </c>
      <c r="F2934" t="s">
        <v>355</v>
      </c>
      <c r="G2934">
        <v>39</v>
      </c>
      <c r="H2934">
        <v>436592</v>
      </c>
      <c r="I2934" t="s">
        <v>34</v>
      </c>
      <c r="J2934" s="3">
        <v>44159</v>
      </c>
      <c r="K2934">
        <v>1300</v>
      </c>
      <c r="L2934" t="s">
        <v>12158</v>
      </c>
      <c r="M2934" t="s">
        <v>423</v>
      </c>
      <c r="N2934" t="s">
        <v>12159</v>
      </c>
      <c r="O2934" t="s">
        <v>12160</v>
      </c>
      <c r="P2934" t="s">
        <v>51</v>
      </c>
      <c r="Q2934">
        <v>15</v>
      </c>
      <c r="R2934" t="s">
        <v>88</v>
      </c>
      <c r="S2934" t="s">
        <v>63</v>
      </c>
      <c r="T2934">
        <v>83442</v>
      </c>
      <c r="U2934" s="1">
        <v>45390</v>
      </c>
      <c r="V2934" t="s">
        <v>80</v>
      </c>
      <c r="W2934">
        <v>816745</v>
      </c>
      <c r="X2934" t="s">
        <v>12161</v>
      </c>
      <c r="Y2934">
        <v>846</v>
      </c>
      <c r="Z2934">
        <v>2257</v>
      </c>
      <c r="AA2934">
        <v>6</v>
      </c>
      <c r="AB2934">
        <v>5416.8</v>
      </c>
      <c r="AC2934">
        <f>Table1_1[[#This Row],[Price]]*Table1_1[[#This Row],[Quantity]]</f>
        <v>13542</v>
      </c>
    </row>
    <row r="2935" spans="1:29" x14ac:dyDescent="0.3">
      <c r="A2935" t="s">
        <v>28</v>
      </c>
      <c r="B2935" t="s">
        <v>29</v>
      </c>
      <c r="C2935" t="s">
        <v>66</v>
      </c>
      <c r="D2935" t="s">
        <v>421</v>
      </c>
      <c r="E2935" t="s">
        <v>46</v>
      </c>
      <c r="F2935" t="s">
        <v>33</v>
      </c>
      <c r="G2935">
        <v>27</v>
      </c>
      <c r="H2935">
        <v>436350</v>
      </c>
      <c r="I2935" t="s">
        <v>58</v>
      </c>
      <c r="J2935" s="3">
        <v>44095</v>
      </c>
      <c r="K2935">
        <v>1200</v>
      </c>
      <c r="L2935" t="s">
        <v>12162</v>
      </c>
      <c r="M2935" t="s">
        <v>482</v>
      </c>
      <c r="N2935" t="s">
        <v>12163</v>
      </c>
      <c r="O2935" t="s">
        <v>12164</v>
      </c>
      <c r="P2935" t="s">
        <v>71</v>
      </c>
      <c r="Q2935">
        <v>10</v>
      </c>
      <c r="R2935" t="s">
        <v>88</v>
      </c>
      <c r="S2935" t="s">
        <v>41</v>
      </c>
      <c r="T2935">
        <v>98306</v>
      </c>
      <c r="U2935" s="1">
        <v>45574</v>
      </c>
      <c r="V2935" t="s">
        <v>155</v>
      </c>
      <c r="W2935">
        <v>603148</v>
      </c>
      <c r="X2935" t="s">
        <v>12165</v>
      </c>
      <c r="Y2935">
        <v>418</v>
      </c>
      <c r="Z2935">
        <v>1931</v>
      </c>
      <c r="AA2935">
        <v>1</v>
      </c>
      <c r="AB2935">
        <v>772.40000000000009</v>
      </c>
      <c r="AC2935">
        <f>Table1_1[[#This Row],[Price]]*Table1_1[[#This Row],[Quantity]]</f>
        <v>1931</v>
      </c>
    </row>
    <row r="2936" spans="1:29" x14ac:dyDescent="0.3">
      <c r="A2936" t="s">
        <v>28</v>
      </c>
      <c r="B2936" t="s">
        <v>29</v>
      </c>
      <c r="C2936" t="s">
        <v>193</v>
      </c>
      <c r="D2936" t="s">
        <v>380</v>
      </c>
      <c r="E2936" t="s">
        <v>56</v>
      </c>
      <c r="F2936" t="s">
        <v>57</v>
      </c>
      <c r="G2936">
        <v>76</v>
      </c>
      <c r="H2936">
        <v>424651</v>
      </c>
      <c r="I2936" t="s">
        <v>58</v>
      </c>
      <c r="J2936" s="3">
        <v>45519</v>
      </c>
      <c r="K2936">
        <v>1300</v>
      </c>
      <c r="L2936" t="s">
        <v>12167</v>
      </c>
      <c r="M2936" t="s">
        <v>2054</v>
      </c>
      <c r="N2936" t="s">
        <v>12168</v>
      </c>
      <c r="O2936" t="s">
        <v>12169</v>
      </c>
      <c r="P2936" t="s">
        <v>71</v>
      </c>
      <c r="Q2936">
        <v>3</v>
      </c>
      <c r="R2936" t="s">
        <v>88</v>
      </c>
      <c r="S2936" t="s">
        <v>118</v>
      </c>
      <c r="T2936">
        <v>36929</v>
      </c>
      <c r="U2936" s="1">
        <v>45412</v>
      </c>
      <c r="V2936" t="s">
        <v>80</v>
      </c>
      <c r="W2936">
        <v>329916</v>
      </c>
      <c r="X2936" t="s">
        <v>12170</v>
      </c>
      <c r="Y2936">
        <v>964</v>
      </c>
      <c r="Z2936">
        <v>1407</v>
      </c>
      <c r="AA2936">
        <v>5</v>
      </c>
      <c r="AB2936">
        <v>2814</v>
      </c>
      <c r="AC2936">
        <f>Table1_1[[#This Row],[Price]]*Table1_1[[#This Row],[Quantity]]</f>
        <v>7035</v>
      </c>
    </row>
    <row r="2937" spans="1:29" x14ac:dyDescent="0.3">
      <c r="A2937" t="s">
        <v>28</v>
      </c>
      <c r="B2937" t="s">
        <v>29</v>
      </c>
      <c r="C2937" t="s">
        <v>44</v>
      </c>
      <c r="D2937" t="s">
        <v>92</v>
      </c>
      <c r="E2937" t="s">
        <v>46</v>
      </c>
      <c r="F2937" t="s">
        <v>355</v>
      </c>
      <c r="G2937">
        <v>12</v>
      </c>
      <c r="H2937">
        <v>426525</v>
      </c>
      <c r="I2937" t="s">
        <v>58</v>
      </c>
      <c r="J2937" s="3">
        <v>45557</v>
      </c>
      <c r="K2937">
        <v>1100</v>
      </c>
      <c r="L2937" t="s">
        <v>12171</v>
      </c>
      <c r="M2937" t="s">
        <v>287</v>
      </c>
      <c r="N2937" t="s">
        <v>12172</v>
      </c>
      <c r="O2937" t="s">
        <v>12173</v>
      </c>
      <c r="P2937" t="s">
        <v>51</v>
      </c>
      <c r="Q2937">
        <v>6</v>
      </c>
      <c r="R2937" t="s">
        <v>88</v>
      </c>
      <c r="S2937" t="s">
        <v>41</v>
      </c>
      <c r="T2937">
        <v>23110</v>
      </c>
      <c r="U2937" s="1">
        <v>45574</v>
      </c>
      <c r="V2937" t="s">
        <v>155</v>
      </c>
      <c r="W2937">
        <v>150318</v>
      </c>
      <c r="X2937" t="s">
        <v>12174</v>
      </c>
      <c r="Y2937">
        <v>907</v>
      </c>
      <c r="Z2937">
        <v>2193</v>
      </c>
      <c r="AA2937">
        <v>4</v>
      </c>
      <c r="AB2937">
        <v>3508.8</v>
      </c>
      <c r="AC2937">
        <f>Table1_1[[#This Row],[Price]]*Table1_1[[#This Row],[Quantity]]</f>
        <v>8772</v>
      </c>
    </row>
    <row r="2938" spans="1:29" x14ac:dyDescent="0.3">
      <c r="A2938" t="s">
        <v>28</v>
      </c>
      <c r="B2938" t="s">
        <v>29</v>
      </c>
      <c r="C2938" t="s">
        <v>66</v>
      </c>
      <c r="D2938" t="s">
        <v>511</v>
      </c>
      <c r="E2938" t="s">
        <v>32</v>
      </c>
      <c r="F2938" t="s">
        <v>175</v>
      </c>
      <c r="G2938">
        <v>31</v>
      </c>
      <c r="H2938">
        <v>429683</v>
      </c>
      <c r="I2938" t="s">
        <v>58</v>
      </c>
      <c r="J2938" s="3">
        <v>45358</v>
      </c>
      <c r="K2938">
        <v>950</v>
      </c>
      <c r="L2938" t="s">
        <v>12175</v>
      </c>
      <c r="M2938" t="s">
        <v>2054</v>
      </c>
      <c r="N2938" t="s">
        <v>12176</v>
      </c>
      <c r="O2938" t="s">
        <v>12177</v>
      </c>
      <c r="P2938" t="s">
        <v>87</v>
      </c>
      <c r="Q2938">
        <v>8</v>
      </c>
      <c r="R2938" t="s">
        <v>88</v>
      </c>
      <c r="S2938" t="s">
        <v>41</v>
      </c>
      <c r="T2938">
        <v>67686</v>
      </c>
      <c r="U2938" s="1">
        <v>45608</v>
      </c>
      <c r="V2938" t="s">
        <v>42</v>
      </c>
      <c r="W2938">
        <v>578067</v>
      </c>
      <c r="X2938" t="s">
        <v>12178</v>
      </c>
      <c r="Y2938">
        <v>789</v>
      </c>
      <c r="Z2938">
        <v>899</v>
      </c>
      <c r="AA2938">
        <v>5</v>
      </c>
      <c r="AB2938">
        <v>1798</v>
      </c>
      <c r="AC2938">
        <f>Table1_1[[#This Row],[Price]]*Table1_1[[#This Row],[Quantity]]</f>
        <v>4495</v>
      </c>
    </row>
    <row r="2939" spans="1:29" x14ac:dyDescent="0.3">
      <c r="A2939" t="s">
        <v>28</v>
      </c>
      <c r="B2939" t="s">
        <v>29</v>
      </c>
      <c r="C2939" t="s">
        <v>148</v>
      </c>
      <c r="D2939" t="s">
        <v>105</v>
      </c>
      <c r="E2939" t="s">
        <v>46</v>
      </c>
      <c r="F2939" t="s">
        <v>106</v>
      </c>
      <c r="G2939">
        <v>91</v>
      </c>
      <c r="H2939">
        <v>413437</v>
      </c>
      <c r="I2939" t="s">
        <v>34</v>
      </c>
      <c r="J2939" s="3">
        <v>45138</v>
      </c>
      <c r="K2939">
        <v>1300</v>
      </c>
      <c r="L2939" t="s">
        <v>11924</v>
      </c>
      <c r="M2939" t="s">
        <v>478</v>
      </c>
      <c r="N2939" t="s">
        <v>12179</v>
      </c>
      <c r="O2939" t="s">
        <v>12180</v>
      </c>
      <c r="P2939" t="s">
        <v>39</v>
      </c>
      <c r="Q2939">
        <v>10</v>
      </c>
      <c r="R2939" t="s">
        <v>40</v>
      </c>
      <c r="S2939" t="s">
        <v>63</v>
      </c>
      <c r="T2939">
        <v>19122</v>
      </c>
      <c r="U2939" s="1">
        <v>45498</v>
      </c>
      <c r="V2939" t="s">
        <v>126</v>
      </c>
      <c r="W2939">
        <v>430266</v>
      </c>
      <c r="X2939" t="s">
        <v>12181</v>
      </c>
      <c r="Y2939">
        <v>254</v>
      </c>
      <c r="Z2939">
        <v>2810</v>
      </c>
      <c r="AA2939">
        <v>2</v>
      </c>
      <c r="AB2939">
        <v>2248</v>
      </c>
      <c r="AC2939">
        <f>Table1_1[[#This Row],[Price]]*Table1_1[[#This Row],[Quantity]]</f>
        <v>5620</v>
      </c>
    </row>
    <row r="2940" spans="1:29" x14ac:dyDescent="0.3">
      <c r="A2940" t="s">
        <v>28</v>
      </c>
      <c r="B2940" t="s">
        <v>29</v>
      </c>
      <c r="C2940" t="s">
        <v>193</v>
      </c>
      <c r="D2940" t="s">
        <v>611</v>
      </c>
      <c r="E2940" t="s">
        <v>32</v>
      </c>
      <c r="F2940" t="s">
        <v>57</v>
      </c>
      <c r="G2940">
        <v>14</v>
      </c>
      <c r="H2940">
        <v>416282</v>
      </c>
      <c r="I2940" t="s">
        <v>58</v>
      </c>
      <c r="J2940" s="3">
        <v>44161</v>
      </c>
      <c r="K2940">
        <v>800</v>
      </c>
      <c r="L2940" t="s">
        <v>12182</v>
      </c>
      <c r="M2940" t="s">
        <v>869</v>
      </c>
      <c r="N2940" t="s">
        <v>12183</v>
      </c>
      <c r="O2940" t="s">
        <v>12184</v>
      </c>
      <c r="P2940" t="s">
        <v>87</v>
      </c>
      <c r="Q2940">
        <v>15</v>
      </c>
      <c r="R2940" t="s">
        <v>88</v>
      </c>
      <c r="S2940" t="s">
        <v>79</v>
      </c>
      <c r="T2940">
        <v>98114</v>
      </c>
      <c r="U2940" s="1">
        <v>45606</v>
      </c>
      <c r="V2940" t="s">
        <v>42</v>
      </c>
      <c r="W2940">
        <v>587135</v>
      </c>
      <c r="X2940" t="s">
        <v>12185</v>
      </c>
      <c r="Y2940">
        <v>837</v>
      </c>
      <c r="Z2940">
        <v>2659</v>
      </c>
      <c r="AA2940">
        <v>5</v>
      </c>
      <c r="AB2940">
        <v>5318</v>
      </c>
      <c r="AC2940">
        <f>Table1_1[[#This Row],[Price]]*Table1_1[[#This Row],[Quantity]]</f>
        <v>13295</v>
      </c>
    </row>
    <row r="2941" spans="1:29" x14ac:dyDescent="0.3">
      <c r="A2941" t="s">
        <v>28</v>
      </c>
      <c r="B2941" t="s">
        <v>29</v>
      </c>
      <c r="C2941" t="s">
        <v>66</v>
      </c>
      <c r="D2941" t="s">
        <v>261</v>
      </c>
      <c r="E2941" t="s">
        <v>46</v>
      </c>
      <c r="F2941" t="s">
        <v>106</v>
      </c>
      <c r="G2941">
        <v>94</v>
      </c>
      <c r="H2941">
        <v>425620</v>
      </c>
      <c r="I2941" t="s">
        <v>34</v>
      </c>
      <c r="J2941" s="3">
        <v>45498</v>
      </c>
      <c r="K2941">
        <v>1400</v>
      </c>
      <c r="L2941" t="s">
        <v>12186</v>
      </c>
      <c r="M2941" t="s">
        <v>313</v>
      </c>
      <c r="N2941" t="s">
        <v>12187</v>
      </c>
      <c r="O2941" t="s">
        <v>12188</v>
      </c>
      <c r="P2941" t="s">
        <v>87</v>
      </c>
      <c r="Q2941">
        <v>20</v>
      </c>
      <c r="R2941" t="s">
        <v>40</v>
      </c>
      <c r="S2941" t="s">
        <v>63</v>
      </c>
      <c r="T2941">
        <v>54683</v>
      </c>
      <c r="U2941" s="1">
        <v>45551</v>
      </c>
      <c r="V2941" t="s">
        <v>180</v>
      </c>
      <c r="W2941">
        <v>546524</v>
      </c>
      <c r="X2941" t="s">
        <v>12189</v>
      </c>
      <c r="Y2941">
        <v>238</v>
      </c>
      <c r="Z2941">
        <v>699</v>
      </c>
      <c r="AA2941">
        <v>5</v>
      </c>
      <c r="AB2941">
        <v>1398</v>
      </c>
      <c r="AC2941">
        <f>Table1_1[[#This Row],[Price]]*Table1_1[[#This Row],[Quantity]]</f>
        <v>3495</v>
      </c>
    </row>
    <row r="2942" spans="1:29" x14ac:dyDescent="0.3">
      <c r="A2942" t="s">
        <v>28</v>
      </c>
      <c r="B2942" t="s">
        <v>29</v>
      </c>
      <c r="C2942" t="s">
        <v>91</v>
      </c>
      <c r="D2942" t="s">
        <v>338</v>
      </c>
      <c r="E2942" t="s">
        <v>46</v>
      </c>
      <c r="F2942" t="s">
        <v>175</v>
      </c>
      <c r="G2942">
        <v>77</v>
      </c>
      <c r="H2942">
        <v>406335</v>
      </c>
      <c r="I2942" t="s">
        <v>34</v>
      </c>
      <c r="J2942" s="3">
        <v>43879</v>
      </c>
      <c r="K2942">
        <v>1100</v>
      </c>
      <c r="L2942" t="s">
        <v>12190</v>
      </c>
      <c r="M2942" t="s">
        <v>1305</v>
      </c>
      <c r="N2942" t="s">
        <v>12191</v>
      </c>
      <c r="O2942" t="s">
        <v>12192</v>
      </c>
      <c r="P2942" t="s">
        <v>39</v>
      </c>
      <c r="Q2942">
        <v>3</v>
      </c>
      <c r="R2942" t="s">
        <v>88</v>
      </c>
      <c r="S2942" t="s">
        <v>79</v>
      </c>
      <c r="T2942">
        <v>77371</v>
      </c>
      <c r="U2942" s="1">
        <v>45327</v>
      </c>
      <c r="V2942" t="s">
        <v>119</v>
      </c>
      <c r="W2942">
        <v>388993</v>
      </c>
      <c r="X2942" t="s">
        <v>12193</v>
      </c>
      <c r="Y2942">
        <v>248</v>
      </c>
      <c r="Z2942">
        <v>2637</v>
      </c>
      <c r="AA2942">
        <v>6</v>
      </c>
      <c r="AB2942">
        <v>6328.8</v>
      </c>
      <c r="AC2942">
        <f>Table1_1[[#This Row],[Price]]*Table1_1[[#This Row],[Quantity]]</f>
        <v>15822</v>
      </c>
    </row>
    <row r="2943" spans="1:29" x14ac:dyDescent="0.3">
      <c r="A2943" t="s">
        <v>28</v>
      </c>
      <c r="B2943" t="s">
        <v>29</v>
      </c>
      <c r="C2943" t="s">
        <v>30</v>
      </c>
      <c r="D2943" t="s">
        <v>546</v>
      </c>
      <c r="E2943" t="s">
        <v>56</v>
      </c>
      <c r="F2943" t="s">
        <v>57</v>
      </c>
      <c r="G2943">
        <v>51</v>
      </c>
      <c r="H2943">
        <v>409346</v>
      </c>
      <c r="I2943" t="s">
        <v>58</v>
      </c>
      <c r="J2943" s="3">
        <v>44488</v>
      </c>
      <c r="K2943">
        <v>950</v>
      </c>
      <c r="L2943" t="s">
        <v>12194</v>
      </c>
      <c r="M2943" t="s">
        <v>189</v>
      </c>
      <c r="N2943" t="s">
        <v>12195</v>
      </c>
      <c r="O2943" t="s">
        <v>12196</v>
      </c>
      <c r="P2943" t="s">
        <v>51</v>
      </c>
      <c r="Q2943">
        <v>14</v>
      </c>
      <c r="R2943" t="s">
        <v>40</v>
      </c>
      <c r="S2943" t="s">
        <v>79</v>
      </c>
      <c r="T2943">
        <v>47794</v>
      </c>
      <c r="U2943" s="1">
        <v>45298</v>
      </c>
      <c r="V2943" t="s">
        <v>111</v>
      </c>
      <c r="W2943">
        <v>881244</v>
      </c>
      <c r="X2943" t="s">
        <v>12197</v>
      </c>
      <c r="Y2943">
        <v>312</v>
      </c>
      <c r="Z2943">
        <v>2499</v>
      </c>
      <c r="AA2943">
        <v>1</v>
      </c>
      <c r="AB2943">
        <v>999.6</v>
      </c>
      <c r="AC2943">
        <f>Table1_1[[#This Row],[Price]]*Table1_1[[#This Row],[Quantity]]</f>
        <v>2499</v>
      </c>
    </row>
    <row r="2944" spans="1:29" x14ac:dyDescent="0.3">
      <c r="A2944" t="s">
        <v>28</v>
      </c>
      <c r="B2944" t="s">
        <v>29</v>
      </c>
      <c r="C2944" t="s">
        <v>193</v>
      </c>
      <c r="D2944" t="s">
        <v>237</v>
      </c>
      <c r="E2944" t="s">
        <v>46</v>
      </c>
      <c r="F2944" t="s">
        <v>57</v>
      </c>
      <c r="G2944">
        <v>40</v>
      </c>
      <c r="H2944">
        <v>410305</v>
      </c>
      <c r="I2944" t="s">
        <v>34</v>
      </c>
      <c r="J2944" s="3">
        <v>44923</v>
      </c>
      <c r="K2944">
        <v>1200</v>
      </c>
      <c r="L2944" t="s">
        <v>12198</v>
      </c>
      <c r="M2944" t="s">
        <v>49</v>
      </c>
      <c r="N2944" t="s">
        <v>12199</v>
      </c>
      <c r="O2944" t="s">
        <v>12200</v>
      </c>
      <c r="P2944" t="s">
        <v>39</v>
      </c>
      <c r="Q2944">
        <v>8</v>
      </c>
      <c r="R2944" t="s">
        <v>40</v>
      </c>
      <c r="S2944" t="s">
        <v>41</v>
      </c>
      <c r="T2944">
        <v>60926</v>
      </c>
      <c r="U2944" s="1">
        <v>45401</v>
      </c>
      <c r="V2944" t="s">
        <v>80</v>
      </c>
      <c r="W2944">
        <v>684916</v>
      </c>
      <c r="X2944" t="s">
        <v>12201</v>
      </c>
      <c r="Y2944">
        <v>342</v>
      </c>
      <c r="Z2944">
        <v>2511</v>
      </c>
      <c r="AA2944">
        <v>5</v>
      </c>
      <c r="AB2944">
        <v>5022</v>
      </c>
      <c r="AC2944">
        <f>Table1_1[[#This Row],[Price]]*Table1_1[[#This Row],[Quantity]]</f>
        <v>12555</v>
      </c>
    </row>
    <row r="2945" spans="1:29" x14ac:dyDescent="0.3">
      <c r="A2945" t="s">
        <v>28</v>
      </c>
      <c r="B2945" t="s">
        <v>29</v>
      </c>
      <c r="C2945" t="s">
        <v>157</v>
      </c>
      <c r="D2945" t="s">
        <v>349</v>
      </c>
      <c r="E2945" t="s">
        <v>32</v>
      </c>
      <c r="F2945" t="s">
        <v>47</v>
      </c>
      <c r="G2945">
        <v>32</v>
      </c>
      <c r="H2945">
        <v>400718</v>
      </c>
      <c r="I2945" t="s">
        <v>34</v>
      </c>
      <c r="J2945" s="3">
        <v>45255</v>
      </c>
      <c r="K2945">
        <v>950</v>
      </c>
      <c r="L2945" t="s">
        <v>12202</v>
      </c>
      <c r="M2945" t="s">
        <v>434</v>
      </c>
      <c r="N2945" t="s">
        <v>12203</v>
      </c>
      <c r="O2945" t="s">
        <v>12204</v>
      </c>
      <c r="P2945" t="s">
        <v>51</v>
      </c>
      <c r="Q2945">
        <v>7</v>
      </c>
      <c r="R2945" t="s">
        <v>88</v>
      </c>
      <c r="S2945" t="s">
        <v>63</v>
      </c>
      <c r="T2945">
        <v>52864</v>
      </c>
      <c r="U2945" s="1">
        <v>45419</v>
      </c>
      <c r="V2945" t="s">
        <v>140</v>
      </c>
      <c r="W2945">
        <v>120599</v>
      </c>
      <c r="X2945" t="s">
        <v>12205</v>
      </c>
      <c r="Y2945">
        <v>346</v>
      </c>
      <c r="Z2945">
        <v>2179</v>
      </c>
      <c r="AA2945">
        <v>4</v>
      </c>
      <c r="AB2945">
        <v>3486.4</v>
      </c>
      <c r="AC2945">
        <f>Table1_1[[#This Row],[Price]]*Table1_1[[#This Row],[Quantity]]</f>
        <v>8716</v>
      </c>
    </row>
    <row r="2946" spans="1:29" x14ac:dyDescent="0.3">
      <c r="A2946" t="s">
        <v>28</v>
      </c>
      <c r="B2946" t="s">
        <v>29</v>
      </c>
      <c r="C2946" t="s">
        <v>66</v>
      </c>
      <c r="D2946" t="s">
        <v>267</v>
      </c>
      <c r="E2946" t="s">
        <v>56</v>
      </c>
      <c r="F2946" t="s">
        <v>33</v>
      </c>
      <c r="G2946">
        <v>14</v>
      </c>
      <c r="H2946">
        <v>426853</v>
      </c>
      <c r="I2946" t="s">
        <v>58</v>
      </c>
      <c r="J2946" s="3">
        <v>44214</v>
      </c>
      <c r="K2946">
        <v>1400</v>
      </c>
      <c r="L2946" t="s">
        <v>12206</v>
      </c>
      <c r="M2946" t="s">
        <v>605</v>
      </c>
      <c r="N2946" t="s">
        <v>12207</v>
      </c>
      <c r="O2946" t="s">
        <v>12208</v>
      </c>
      <c r="P2946" t="s">
        <v>51</v>
      </c>
      <c r="Q2946">
        <v>11</v>
      </c>
      <c r="R2946" t="s">
        <v>88</v>
      </c>
      <c r="S2946" t="s">
        <v>63</v>
      </c>
      <c r="T2946">
        <v>95903</v>
      </c>
      <c r="U2946" s="1">
        <v>45533</v>
      </c>
      <c r="V2946" t="s">
        <v>64</v>
      </c>
      <c r="W2946">
        <v>414643</v>
      </c>
      <c r="X2946" t="s">
        <v>12209</v>
      </c>
      <c r="Y2946">
        <v>952</v>
      </c>
      <c r="Z2946">
        <v>2835</v>
      </c>
      <c r="AA2946">
        <v>6</v>
      </c>
      <c r="AB2946">
        <v>6804</v>
      </c>
      <c r="AC2946">
        <f>Table1_1[[#This Row],[Price]]*Table1_1[[#This Row],[Quantity]]</f>
        <v>17010</v>
      </c>
    </row>
    <row r="2947" spans="1:29" x14ac:dyDescent="0.3">
      <c r="A2947" t="s">
        <v>28</v>
      </c>
      <c r="B2947" t="s">
        <v>29</v>
      </c>
      <c r="C2947" t="s">
        <v>157</v>
      </c>
      <c r="D2947" t="s">
        <v>317</v>
      </c>
      <c r="E2947" t="s">
        <v>32</v>
      </c>
      <c r="F2947" t="s">
        <v>355</v>
      </c>
      <c r="G2947">
        <v>52</v>
      </c>
      <c r="H2947">
        <v>406415</v>
      </c>
      <c r="I2947" t="s">
        <v>58</v>
      </c>
      <c r="J2947" s="3">
        <v>44276</v>
      </c>
      <c r="K2947">
        <v>1000</v>
      </c>
      <c r="L2947" t="s">
        <v>12210</v>
      </c>
      <c r="M2947" t="s">
        <v>478</v>
      </c>
      <c r="N2947" t="s">
        <v>12211</v>
      </c>
      <c r="O2947" t="s">
        <v>12212</v>
      </c>
      <c r="P2947" t="s">
        <v>71</v>
      </c>
      <c r="Q2947">
        <v>8</v>
      </c>
      <c r="R2947" t="s">
        <v>40</v>
      </c>
      <c r="S2947" t="s">
        <v>79</v>
      </c>
      <c r="T2947">
        <v>17356</v>
      </c>
      <c r="U2947" s="1">
        <v>45465</v>
      </c>
      <c r="V2947" t="s">
        <v>52</v>
      </c>
      <c r="W2947">
        <v>449609</v>
      </c>
      <c r="X2947" t="s">
        <v>12213</v>
      </c>
      <c r="Y2947">
        <v>359</v>
      </c>
      <c r="Z2947">
        <v>777</v>
      </c>
      <c r="AA2947">
        <v>3</v>
      </c>
      <c r="AB2947">
        <v>932.40000000000009</v>
      </c>
      <c r="AC2947">
        <f>Table1_1[[#This Row],[Price]]*Table1_1[[#This Row],[Quantity]]</f>
        <v>2331</v>
      </c>
    </row>
    <row r="2948" spans="1:29" x14ac:dyDescent="0.3">
      <c r="A2948" t="s">
        <v>28</v>
      </c>
      <c r="B2948" t="s">
        <v>29</v>
      </c>
      <c r="C2948" t="s">
        <v>44</v>
      </c>
      <c r="D2948" t="s">
        <v>182</v>
      </c>
      <c r="E2948" t="s">
        <v>46</v>
      </c>
      <c r="F2948" t="s">
        <v>150</v>
      </c>
      <c r="G2948">
        <v>70</v>
      </c>
      <c r="H2948">
        <v>406053</v>
      </c>
      <c r="I2948" t="s">
        <v>34</v>
      </c>
      <c r="J2948" s="3">
        <v>44526</v>
      </c>
      <c r="K2948">
        <v>950</v>
      </c>
      <c r="L2948" t="s">
        <v>12215</v>
      </c>
      <c r="M2948" t="s">
        <v>596</v>
      </c>
      <c r="N2948" t="s">
        <v>12216</v>
      </c>
      <c r="O2948" t="s">
        <v>12217</v>
      </c>
      <c r="P2948" t="s">
        <v>39</v>
      </c>
      <c r="Q2948">
        <v>12</v>
      </c>
      <c r="R2948" t="s">
        <v>40</v>
      </c>
      <c r="S2948" t="s">
        <v>79</v>
      </c>
      <c r="T2948">
        <v>16134</v>
      </c>
      <c r="U2948" s="1">
        <v>45407</v>
      </c>
      <c r="V2948" t="s">
        <v>80</v>
      </c>
      <c r="W2948">
        <v>515560</v>
      </c>
      <c r="X2948" t="s">
        <v>12218</v>
      </c>
      <c r="Y2948">
        <v>574</v>
      </c>
      <c r="Z2948">
        <v>1627</v>
      </c>
      <c r="AA2948">
        <v>6</v>
      </c>
      <c r="AB2948">
        <v>3904.8</v>
      </c>
      <c r="AC2948">
        <f>Table1_1[[#This Row],[Price]]*Table1_1[[#This Row],[Quantity]]</f>
        <v>9762</v>
      </c>
    </row>
    <row r="2949" spans="1:29" x14ac:dyDescent="0.3">
      <c r="A2949" t="s">
        <v>28</v>
      </c>
      <c r="B2949" t="s">
        <v>29</v>
      </c>
      <c r="C2949" t="s">
        <v>193</v>
      </c>
      <c r="D2949" t="s">
        <v>467</v>
      </c>
      <c r="E2949" t="s">
        <v>32</v>
      </c>
      <c r="F2949" t="s">
        <v>83</v>
      </c>
      <c r="G2949">
        <v>58</v>
      </c>
      <c r="H2949">
        <v>400273</v>
      </c>
      <c r="I2949" t="s">
        <v>34</v>
      </c>
      <c r="J2949" s="3">
        <v>44760</v>
      </c>
      <c r="K2949">
        <v>1100</v>
      </c>
      <c r="L2949" t="s">
        <v>12219</v>
      </c>
      <c r="M2949" t="s">
        <v>211</v>
      </c>
      <c r="N2949" t="s">
        <v>12220</v>
      </c>
      <c r="O2949" t="s">
        <v>12221</v>
      </c>
      <c r="P2949" t="s">
        <v>51</v>
      </c>
      <c r="Q2949">
        <v>14</v>
      </c>
      <c r="R2949" t="s">
        <v>88</v>
      </c>
      <c r="S2949" t="s">
        <v>63</v>
      </c>
      <c r="T2949">
        <v>16097</v>
      </c>
      <c r="U2949" s="1">
        <v>45541</v>
      </c>
      <c r="V2949" t="s">
        <v>180</v>
      </c>
      <c r="W2949">
        <v>757872</v>
      </c>
      <c r="X2949" t="s">
        <v>12222</v>
      </c>
      <c r="Y2949">
        <v>612</v>
      </c>
      <c r="Z2949">
        <v>1390</v>
      </c>
      <c r="AA2949">
        <v>8</v>
      </c>
      <c r="AB2949">
        <v>4448</v>
      </c>
      <c r="AC2949">
        <f>Table1_1[[#This Row],[Price]]*Table1_1[[#This Row],[Quantity]]</f>
        <v>11120</v>
      </c>
    </row>
    <row r="2950" spans="1:29" x14ac:dyDescent="0.3">
      <c r="A2950" t="s">
        <v>28</v>
      </c>
      <c r="B2950" t="s">
        <v>29</v>
      </c>
      <c r="C2950" t="s">
        <v>157</v>
      </c>
      <c r="D2950" t="s">
        <v>338</v>
      </c>
      <c r="E2950" t="s">
        <v>56</v>
      </c>
      <c r="F2950" t="s">
        <v>113</v>
      </c>
      <c r="G2950">
        <v>4</v>
      </c>
      <c r="H2950">
        <v>409615</v>
      </c>
      <c r="I2950" t="s">
        <v>58</v>
      </c>
      <c r="J2950" s="3">
        <v>44012</v>
      </c>
      <c r="K2950">
        <v>950</v>
      </c>
      <c r="L2950" t="s">
        <v>12223</v>
      </c>
      <c r="M2950" t="s">
        <v>276</v>
      </c>
      <c r="N2950" t="s">
        <v>12224</v>
      </c>
      <c r="O2950" t="s">
        <v>12225</v>
      </c>
      <c r="P2950" t="s">
        <v>87</v>
      </c>
      <c r="Q2950">
        <v>5</v>
      </c>
      <c r="R2950" t="s">
        <v>88</v>
      </c>
      <c r="S2950" t="s">
        <v>118</v>
      </c>
      <c r="T2950">
        <v>47105</v>
      </c>
      <c r="U2950" s="1">
        <v>45424</v>
      </c>
      <c r="V2950" t="s">
        <v>140</v>
      </c>
      <c r="W2950">
        <v>657049</v>
      </c>
      <c r="X2950" t="s">
        <v>12226</v>
      </c>
      <c r="Y2950">
        <v>857</v>
      </c>
      <c r="Z2950">
        <v>1314</v>
      </c>
      <c r="AA2950">
        <v>2</v>
      </c>
      <c r="AB2950">
        <v>1051.2</v>
      </c>
      <c r="AC2950">
        <f>Table1_1[[#This Row],[Price]]*Table1_1[[#This Row],[Quantity]]</f>
        <v>2628</v>
      </c>
    </row>
    <row r="2951" spans="1:29" x14ac:dyDescent="0.3">
      <c r="A2951" t="s">
        <v>28</v>
      </c>
      <c r="B2951" t="s">
        <v>29</v>
      </c>
      <c r="C2951" t="s">
        <v>91</v>
      </c>
      <c r="D2951" t="s">
        <v>637</v>
      </c>
      <c r="E2951" t="s">
        <v>46</v>
      </c>
      <c r="F2951" t="s">
        <v>150</v>
      </c>
      <c r="G2951">
        <v>10</v>
      </c>
      <c r="H2951">
        <v>419715</v>
      </c>
      <c r="I2951" t="s">
        <v>58</v>
      </c>
      <c r="J2951" s="3">
        <v>44243</v>
      </c>
      <c r="K2951">
        <v>1300</v>
      </c>
      <c r="L2951" t="s">
        <v>12227</v>
      </c>
      <c r="M2951" t="s">
        <v>152</v>
      </c>
      <c r="N2951" t="s">
        <v>12228</v>
      </c>
      <c r="O2951" t="s">
        <v>12229</v>
      </c>
      <c r="P2951" t="s">
        <v>71</v>
      </c>
      <c r="Q2951">
        <v>16</v>
      </c>
      <c r="R2951" t="s">
        <v>40</v>
      </c>
      <c r="S2951" t="s">
        <v>118</v>
      </c>
      <c r="T2951">
        <v>49698</v>
      </c>
      <c r="U2951" s="1">
        <v>45316</v>
      </c>
      <c r="V2951" t="s">
        <v>111</v>
      </c>
      <c r="W2951">
        <v>471473</v>
      </c>
      <c r="X2951" t="s">
        <v>12230</v>
      </c>
      <c r="Y2951">
        <v>955</v>
      </c>
      <c r="Z2951">
        <v>2597</v>
      </c>
      <c r="AA2951">
        <v>3</v>
      </c>
      <c r="AB2951">
        <v>3116.4</v>
      </c>
      <c r="AC2951">
        <f>Table1_1[[#This Row],[Price]]*Table1_1[[#This Row],[Quantity]]</f>
        <v>7791</v>
      </c>
    </row>
    <row r="2952" spans="1:29" x14ac:dyDescent="0.3">
      <c r="A2952" t="s">
        <v>28</v>
      </c>
      <c r="B2952" t="s">
        <v>29</v>
      </c>
      <c r="C2952" t="s">
        <v>30</v>
      </c>
      <c r="D2952" t="s">
        <v>254</v>
      </c>
      <c r="E2952" t="s">
        <v>46</v>
      </c>
      <c r="F2952" t="s">
        <v>57</v>
      </c>
      <c r="G2952">
        <v>83</v>
      </c>
      <c r="H2952">
        <v>433422</v>
      </c>
      <c r="I2952" t="s">
        <v>58</v>
      </c>
      <c r="J2952" s="3">
        <v>44254</v>
      </c>
      <c r="K2952">
        <v>950</v>
      </c>
      <c r="L2952" t="s">
        <v>12231</v>
      </c>
      <c r="M2952" t="s">
        <v>276</v>
      </c>
      <c r="N2952" t="s">
        <v>12232</v>
      </c>
      <c r="O2952" t="s">
        <v>12233</v>
      </c>
      <c r="P2952" t="s">
        <v>39</v>
      </c>
      <c r="Q2952">
        <v>15</v>
      </c>
      <c r="R2952" t="s">
        <v>88</v>
      </c>
      <c r="S2952" t="s">
        <v>79</v>
      </c>
      <c r="T2952">
        <v>45368</v>
      </c>
      <c r="U2952" s="1">
        <v>45563</v>
      </c>
      <c r="V2952" t="s">
        <v>180</v>
      </c>
      <c r="W2952">
        <v>597247</v>
      </c>
      <c r="X2952" t="s">
        <v>12234</v>
      </c>
      <c r="Y2952">
        <v>230</v>
      </c>
      <c r="Z2952">
        <v>2081</v>
      </c>
      <c r="AA2952">
        <v>4</v>
      </c>
      <c r="AB2952">
        <v>3329.6000000000004</v>
      </c>
      <c r="AC2952">
        <f>Table1_1[[#This Row],[Price]]*Table1_1[[#This Row],[Quantity]]</f>
        <v>8324</v>
      </c>
    </row>
    <row r="2953" spans="1:29" x14ac:dyDescent="0.3">
      <c r="A2953" t="s">
        <v>28</v>
      </c>
      <c r="B2953" t="s">
        <v>29</v>
      </c>
      <c r="C2953" t="s">
        <v>91</v>
      </c>
      <c r="D2953" t="s">
        <v>616</v>
      </c>
      <c r="E2953" t="s">
        <v>32</v>
      </c>
      <c r="F2953" t="s">
        <v>175</v>
      </c>
      <c r="G2953">
        <v>51</v>
      </c>
      <c r="H2953">
        <v>425353</v>
      </c>
      <c r="I2953" t="s">
        <v>34</v>
      </c>
      <c r="J2953" s="3">
        <v>45262</v>
      </c>
      <c r="K2953">
        <v>1400</v>
      </c>
      <c r="L2953" t="s">
        <v>12236</v>
      </c>
      <c r="M2953" t="s">
        <v>670</v>
      </c>
      <c r="N2953" t="s">
        <v>12237</v>
      </c>
      <c r="O2953" t="s">
        <v>12238</v>
      </c>
      <c r="P2953" t="s">
        <v>71</v>
      </c>
      <c r="Q2953">
        <v>8</v>
      </c>
      <c r="R2953" t="s">
        <v>40</v>
      </c>
      <c r="S2953" t="s">
        <v>118</v>
      </c>
      <c r="T2953">
        <v>77439</v>
      </c>
      <c r="U2953" s="1">
        <v>45464</v>
      </c>
      <c r="V2953" t="s">
        <v>52</v>
      </c>
      <c r="W2953">
        <v>350250</v>
      </c>
      <c r="X2953" t="s">
        <v>12239</v>
      </c>
      <c r="Y2953">
        <v>772</v>
      </c>
      <c r="Z2953">
        <v>1250</v>
      </c>
      <c r="AA2953">
        <v>3</v>
      </c>
      <c r="AB2953">
        <v>1500</v>
      </c>
      <c r="AC2953">
        <f>Table1_1[[#This Row],[Price]]*Table1_1[[#This Row],[Quantity]]</f>
        <v>3750</v>
      </c>
    </row>
    <row r="2954" spans="1:29" x14ac:dyDescent="0.3">
      <c r="A2954" t="s">
        <v>28</v>
      </c>
      <c r="B2954" t="s">
        <v>29</v>
      </c>
      <c r="C2954" t="s">
        <v>157</v>
      </c>
      <c r="D2954" t="s">
        <v>349</v>
      </c>
      <c r="E2954" t="s">
        <v>56</v>
      </c>
      <c r="F2954" t="s">
        <v>150</v>
      </c>
      <c r="G2954">
        <v>30</v>
      </c>
      <c r="H2954">
        <v>412297</v>
      </c>
      <c r="I2954" t="s">
        <v>58</v>
      </c>
      <c r="J2954" s="3">
        <v>44968</v>
      </c>
      <c r="K2954">
        <v>1200</v>
      </c>
      <c r="L2954" t="s">
        <v>12240</v>
      </c>
      <c r="M2954" t="s">
        <v>276</v>
      </c>
      <c r="N2954" t="s">
        <v>12241</v>
      </c>
      <c r="O2954">
        <v>-4156</v>
      </c>
      <c r="P2954" t="s">
        <v>39</v>
      </c>
      <c r="Q2954">
        <v>14</v>
      </c>
      <c r="R2954" t="s">
        <v>40</v>
      </c>
      <c r="S2954" t="s">
        <v>118</v>
      </c>
      <c r="T2954">
        <v>12290</v>
      </c>
      <c r="U2954" s="1">
        <v>45620</v>
      </c>
      <c r="V2954" t="s">
        <v>42</v>
      </c>
      <c r="W2954">
        <v>437446</v>
      </c>
      <c r="X2954" t="s">
        <v>12242</v>
      </c>
      <c r="Y2954">
        <v>991</v>
      </c>
      <c r="Z2954">
        <v>863</v>
      </c>
      <c r="AA2954">
        <v>6</v>
      </c>
      <c r="AB2954">
        <v>2071.2000000000003</v>
      </c>
      <c r="AC2954">
        <f>Table1_1[[#This Row],[Price]]*Table1_1[[#This Row],[Quantity]]</f>
        <v>5178</v>
      </c>
    </row>
    <row r="2955" spans="1:29" x14ac:dyDescent="0.3">
      <c r="A2955" t="s">
        <v>28</v>
      </c>
      <c r="B2955" t="s">
        <v>29</v>
      </c>
      <c r="C2955" t="s">
        <v>44</v>
      </c>
      <c r="D2955" t="s">
        <v>170</v>
      </c>
      <c r="E2955" t="s">
        <v>32</v>
      </c>
      <c r="F2955" t="s">
        <v>150</v>
      </c>
      <c r="G2955">
        <v>44</v>
      </c>
      <c r="H2955">
        <v>435315</v>
      </c>
      <c r="I2955" t="s">
        <v>34</v>
      </c>
      <c r="J2955" s="3">
        <v>44516</v>
      </c>
      <c r="K2955">
        <v>1000</v>
      </c>
      <c r="L2955" t="s">
        <v>12243</v>
      </c>
      <c r="M2955" t="s">
        <v>568</v>
      </c>
      <c r="N2955" t="s">
        <v>12244</v>
      </c>
      <c r="O2955" t="s">
        <v>12245</v>
      </c>
      <c r="P2955" t="s">
        <v>51</v>
      </c>
      <c r="Q2955">
        <v>12</v>
      </c>
      <c r="R2955" t="s">
        <v>40</v>
      </c>
      <c r="S2955" t="s">
        <v>41</v>
      </c>
      <c r="T2955">
        <v>26413</v>
      </c>
      <c r="U2955" s="1">
        <v>45476</v>
      </c>
      <c r="V2955" t="s">
        <v>126</v>
      </c>
      <c r="W2955">
        <v>728607</v>
      </c>
      <c r="X2955" t="s">
        <v>12246</v>
      </c>
      <c r="Y2955">
        <v>357</v>
      </c>
      <c r="Z2955">
        <v>1809</v>
      </c>
      <c r="AA2955">
        <v>8</v>
      </c>
      <c r="AB2955">
        <v>5788.8</v>
      </c>
      <c r="AC2955">
        <f>Table1_1[[#This Row],[Price]]*Table1_1[[#This Row],[Quantity]]</f>
        <v>14472</v>
      </c>
    </row>
    <row r="2956" spans="1:29" x14ac:dyDescent="0.3">
      <c r="A2956" t="s">
        <v>28</v>
      </c>
      <c r="B2956" t="s">
        <v>29</v>
      </c>
      <c r="C2956" t="s">
        <v>157</v>
      </c>
      <c r="D2956" t="s">
        <v>45</v>
      </c>
      <c r="E2956" t="s">
        <v>46</v>
      </c>
      <c r="F2956" t="s">
        <v>47</v>
      </c>
      <c r="G2956">
        <v>72</v>
      </c>
      <c r="H2956">
        <v>434282</v>
      </c>
      <c r="I2956" t="s">
        <v>58</v>
      </c>
      <c r="J2956" s="3">
        <v>43973</v>
      </c>
      <c r="K2956">
        <v>800</v>
      </c>
      <c r="L2956" t="s">
        <v>12247</v>
      </c>
      <c r="M2956" t="s">
        <v>1244</v>
      </c>
      <c r="N2956" t="s">
        <v>12248</v>
      </c>
      <c r="O2956" t="s">
        <v>12249</v>
      </c>
      <c r="P2956" t="s">
        <v>71</v>
      </c>
      <c r="Q2956">
        <v>17</v>
      </c>
      <c r="R2956" t="s">
        <v>88</v>
      </c>
      <c r="S2956" t="s">
        <v>41</v>
      </c>
      <c r="T2956">
        <v>38330</v>
      </c>
      <c r="U2956" s="1">
        <v>45487</v>
      </c>
      <c r="V2956" t="s">
        <v>126</v>
      </c>
      <c r="W2956">
        <v>142191</v>
      </c>
      <c r="X2956" t="s">
        <v>12250</v>
      </c>
      <c r="Y2956">
        <v>702</v>
      </c>
      <c r="Z2956">
        <v>620</v>
      </c>
      <c r="AA2956">
        <v>3</v>
      </c>
      <c r="AB2956">
        <v>744</v>
      </c>
      <c r="AC2956">
        <f>Table1_1[[#This Row],[Price]]*Table1_1[[#This Row],[Quantity]]</f>
        <v>1860</v>
      </c>
    </row>
    <row r="2957" spans="1:29" x14ac:dyDescent="0.3">
      <c r="A2957" t="s">
        <v>28</v>
      </c>
      <c r="B2957" t="s">
        <v>29</v>
      </c>
      <c r="C2957" t="s">
        <v>193</v>
      </c>
      <c r="D2957" t="s">
        <v>227</v>
      </c>
      <c r="E2957" t="s">
        <v>46</v>
      </c>
      <c r="F2957" t="s">
        <v>106</v>
      </c>
      <c r="G2957">
        <v>62</v>
      </c>
      <c r="H2957">
        <v>439503</v>
      </c>
      <c r="I2957" t="s">
        <v>34</v>
      </c>
      <c r="J2957" s="3">
        <v>45259</v>
      </c>
      <c r="K2957">
        <v>1000</v>
      </c>
      <c r="L2957" t="s">
        <v>12251</v>
      </c>
      <c r="M2957" t="s">
        <v>244</v>
      </c>
      <c r="N2957" t="s">
        <v>12252</v>
      </c>
      <c r="O2957" t="s">
        <v>12253</v>
      </c>
      <c r="P2957" t="s">
        <v>51</v>
      </c>
      <c r="Q2957">
        <v>7</v>
      </c>
      <c r="R2957" t="s">
        <v>40</v>
      </c>
      <c r="S2957" t="s">
        <v>79</v>
      </c>
      <c r="T2957">
        <v>97735</v>
      </c>
      <c r="U2957" s="1">
        <v>45480</v>
      </c>
      <c r="V2957" t="s">
        <v>126</v>
      </c>
      <c r="W2957">
        <v>719256</v>
      </c>
      <c r="X2957" t="s">
        <v>12254</v>
      </c>
      <c r="Y2957">
        <v>765</v>
      </c>
      <c r="Z2957">
        <v>2685</v>
      </c>
      <c r="AA2957">
        <v>8</v>
      </c>
      <c r="AB2957">
        <v>8592</v>
      </c>
      <c r="AC2957">
        <f>Table1_1[[#This Row],[Price]]*Table1_1[[#This Row],[Quantity]]</f>
        <v>21480</v>
      </c>
    </row>
    <row r="2958" spans="1:29" x14ac:dyDescent="0.3">
      <c r="A2958" t="s">
        <v>28</v>
      </c>
      <c r="B2958" t="s">
        <v>29</v>
      </c>
      <c r="C2958" t="s">
        <v>148</v>
      </c>
      <c r="D2958" t="s">
        <v>254</v>
      </c>
      <c r="E2958" t="s">
        <v>32</v>
      </c>
      <c r="F2958" t="s">
        <v>150</v>
      </c>
      <c r="G2958">
        <v>70</v>
      </c>
      <c r="H2958">
        <v>408555</v>
      </c>
      <c r="I2958" t="s">
        <v>58</v>
      </c>
      <c r="J2958" s="3">
        <v>45200</v>
      </c>
      <c r="K2958">
        <v>1400</v>
      </c>
      <c r="L2958" t="s">
        <v>12255</v>
      </c>
      <c r="M2958" t="s">
        <v>506</v>
      </c>
      <c r="N2958" t="s">
        <v>12256</v>
      </c>
      <c r="O2958" t="s">
        <v>12257</v>
      </c>
      <c r="P2958" t="s">
        <v>71</v>
      </c>
      <c r="Q2958">
        <v>5</v>
      </c>
      <c r="R2958" t="s">
        <v>40</v>
      </c>
      <c r="S2958" t="s">
        <v>118</v>
      </c>
      <c r="T2958">
        <v>93516</v>
      </c>
      <c r="U2958" s="1">
        <v>45428</v>
      </c>
      <c r="V2958" t="s">
        <v>140</v>
      </c>
      <c r="W2958">
        <v>998344</v>
      </c>
      <c r="X2958" t="s">
        <v>12258</v>
      </c>
      <c r="Y2958">
        <v>367</v>
      </c>
      <c r="Z2958">
        <v>2178</v>
      </c>
      <c r="AA2958">
        <v>8</v>
      </c>
      <c r="AB2958">
        <v>6969.6</v>
      </c>
      <c r="AC2958">
        <f>Table1_1[[#This Row],[Price]]*Table1_1[[#This Row],[Quantity]]</f>
        <v>17424</v>
      </c>
    </row>
    <row r="2959" spans="1:29" x14ac:dyDescent="0.3">
      <c r="A2959" t="s">
        <v>28</v>
      </c>
      <c r="B2959" t="s">
        <v>29</v>
      </c>
      <c r="C2959" t="s">
        <v>148</v>
      </c>
      <c r="D2959" t="s">
        <v>55</v>
      </c>
      <c r="E2959" t="s">
        <v>32</v>
      </c>
      <c r="F2959" t="s">
        <v>47</v>
      </c>
      <c r="G2959">
        <v>54</v>
      </c>
      <c r="H2959">
        <v>434085</v>
      </c>
      <c r="I2959" t="s">
        <v>58</v>
      </c>
      <c r="J2959" s="3">
        <v>44463</v>
      </c>
      <c r="K2959">
        <v>1100</v>
      </c>
      <c r="L2959" t="s">
        <v>12259</v>
      </c>
      <c r="M2959" t="s">
        <v>195</v>
      </c>
      <c r="N2959" t="s">
        <v>12260</v>
      </c>
      <c r="O2959" t="s">
        <v>12261</v>
      </c>
      <c r="P2959" t="s">
        <v>51</v>
      </c>
      <c r="Q2959">
        <v>20</v>
      </c>
      <c r="R2959" t="s">
        <v>40</v>
      </c>
      <c r="S2959" t="s">
        <v>79</v>
      </c>
      <c r="T2959">
        <v>91466</v>
      </c>
      <c r="U2959" s="1">
        <v>45550</v>
      </c>
      <c r="V2959" t="s">
        <v>180</v>
      </c>
      <c r="W2959">
        <v>248288</v>
      </c>
      <c r="X2959" t="s">
        <v>12262</v>
      </c>
      <c r="Y2959">
        <v>543</v>
      </c>
      <c r="Z2959">
        <v>1102</v>
      </c>
      <c r="AA2959">
        <v>8</v>
      </c>
      <c r="AB2959">
        <v>3526.4</v>
      </c>
      <c r="AC2959">
        <f>Table1_1[[#This Row],[Price]]*Table1_1[[#This Row],[Quantity]]</f>
        <v>8816</v>
      </c>
    </row>
    <row r="2960" spans="1:29" x14ac:dyDescent="0.3">
      <c r="A2960" t="s">
        <v>28</v>
      </c>
      <c r="B2960" t="s">
        <v>29</v>
      </c>
      <c r="C2960" t="s">
        <v>157</v>
      </c>
      <c r="D2960" t="s">
        <v>411</v>
      </c>
      <c r="E2960" t="s">
        <v>46</v>
      </c>
      <c r="F2960" t="s">
        <v>99</v>
      </c>
      <c r="G2960">
        <v>44</v>
      </c>
      <c r="H2960">
        <v>403119</v>
      </c>
      <c r="I2960" t="s">
        <v>58</v>
      </c>
      <c r="J2960" s="3">
        <v>45524</v>
      </c>
      <c r="K2960">
        <v>1100</v>
      </c>
      <c r="L2960" t="s">
        <v>12263</v>
      </c>
      <c r="M2960" t="s">
        <v>211</v>
      </c>
      <c r="N2960" t="s">
        <v>12264</v>
      </c>
      <c r="O2960" t="s">
        <v>12265</v>
      </c>
      <c r="P2960" t="s">
        <v>51</v>
      </c>
      <c r="Q2960">
        <v>15</v>
      </c>
      <c r="R2960" t="s">
        <v>40</v>
      </c>
      <c r="S2960" t="s">
        <v>41</v>
      </c>
      <c r="T2960">
        <v>65983</v>
      </c>
      <c r="U2960" s="1">
        <v>45613</v>
      </c>
      <c r="V2960" t="s">
        <v>42</v>
      </c>
      <c r="W2960">
        <v>891094</v>
      </c>
      <c r="X2960" t="s">
        <v>12266</v>
      </c>
      <c r="Y2960">
        <v>359</v>
      </c>
      <c r="Z2960">
        <v>2983</v>
      </c>
      <c r="AA2960">
        <v>3</v>
      </c>
      <c r="AB2960">
        <v>3579.6000000000004</v>
      </c>
      <c r="AC2960">
        <f>Table1_1[[#This Row],[Price]]*Table1_1[[#This Row],[Quantity]]</f>
        <v>8949</v>
      </c>
    </row>
    <row r="2961" spans="1:29" x14ac:dyDescent="0.3">
      <c r="A2961" t="s">
        <v>28</v>
      </c>
      <c r="B2961" t="s">
        <v>29</v>
      </c>
      <c r="C2961" t="s">
        <v>54</v>
      </c>
      <c r="D2961" t="s">
        <v>338</v>
      </c>
      <c r="E2961" t="s">
        <v>32</v>
      </c>
      <c r="F2961" t="s">
        <v>47</v>
      </c>
      <c r="G2961">
        <v>97</v>
      </c>
      <c r="H2961">
        <v>419220</v>
      </c>
      <c r="I2961" t="s">
        <v>58</v>
      </c>
      <c r="J2961" s="3">
        <v>45444</v>
      </c>
      <c r="K2961">
        <v>950</v>
      </c>
      <c r="L2961" t="s">
        <v>12267</v>
      </c>
      <c r="M2961" t="s">
        <v>623</v>
      </c>
      <c r="N2961" t="s">
        <v>12268</v>
      </c>
      <c r="O2961" t="s">
        <v>12269</v>
      </c>
      <c r="P2961" t="s">
        <v>87</v>
      </c>
      <c r="Q2961">
        <v>14</v>
      </c>
      <c r="R2961" t="s">
        <v>88</v>
      </c>
      <c r="S2961" t="s">
        <v>63</v>
      </c>
      <c r="T2961">
        <v>43634</v>
      </c>
      <c r="U2961" s="1">
        <v>45464</v>
      </c>
      <c r="V2961" t="s">
        <v>52</v>
      </c>
      <c r="W2961">
        <v>214280</v>
      </c>
      <c r="X2961" t="s">
        <v>12270</v>
      </c>
      <c r="Y2961">
        <v>986</v>
      </c>
      <c r="Z2961">
        <v>2819</v>
      </c>
      <c r="AA2961">
        <v>5</v>
      </c>
      <c r="AB2961">
        <v>5638</v>
      </c>
      <c r="AC2961">
        <f>Table1_1[[#This Row],[Price]]*Table1_1[[#This Row],[Quantity]]</f>
        <v>14095</v>
      </c>
    </row>
    <row r="2962" spans="1:29" x14ac:dyDescent="0.3">
      <c r="A2962" t="s">
        <v>28</v>
      </c>
      <c r="B2962" t="s">
        <v>29</v>
      </c>
      <c r="C2962" t="s">
        <v>193</v>
      </c>
      <c r="D2962" t="s">
        <v>237</v>
      </c>
      <c r="E2962" t="s">
        <v>32</v>
      </c>
      <c r="F2962" t="s">
        <v>57</v>
      </c>
      <c r="G2962">
        <v>79</v>
      </c>
      <c r="H2962">
        <v>407627</v>
      </c>
      <c r="I2962" t="s">
        <v>58</v>
      </c>
      <c r="J2962" s="3">
        <v>44352</v>
      </c>
      <c r="K2962">
        <v>1200</v>
      </c>
      <c r="L2962" t="s">
        <v>1094</v>
      </c>
      <c r="M2962" t="s">
        <v>2054</v>
      </c>
      <c r="N2962" t="s">
        <v>12271</v>
      </c>
      <c r="O2962" t="s">
        <v>12272</v>
      </c>
      <c r="P2962" t="s">
        <v>71</v>
      </c>
      <c r="Q2962">
        <v>14</v>
      </c>
      <c r="R2962" t="s">
        <v>88</v>
      </c>
      <c r="S2962" t="s">
        <v>79</v>
      </c>
      <c r="T2962">
        <v>60935</v>
      </c>
      <c r="U2962" s="1">
        <v>45374</v>
      </c>
      <c r="V2962" t="s">
        <v>72</v>
      </c>
      <c r="W2962">
        <v>630054</v>
      </c>
      <c r="X2962" t="s">
        <v>12273</v>
      </c>
      <c r="Y2962">
        <v>649</v>
      </c>
      <c r="Z2962">
        <v>2451</v>
      </c>
      <c r="AA2962">
        <v>6</v>
      </c>
      <c r="AB2962">
        <v>5882.4000000000015</v>
      </c>
      <c r="AC2962">
        <f>Table1_1[[#This Row],[Price]]*Table1_1[[#This Row],[Quantity]]</f>
        <v>14706</v>
      </c>
    </row>
    <row r="2963" spans="1:29" x14ac:dyDescent="0.3">
      <c r="A2963" t="s">
        <v>28</v>
      </c>
      <c r="B2963" t="s">
        <v>29</v>
      </c>
      <c r="C2963" t="s">
        <v>148</v>
      </c>
      <c r="D2963" t="s">
        <v>170</v>
      </c>
      <c r="E2963" t="s">
        <v>32</v>
      </c>
      <c r="F2963" t="s">
        <v>47</v>
      </c>
      <c r="G2963">
        <v>79</v>
      </c>
      <c r="H2963">
        <v>425702</v>
      </c>
      <c r="I2963" t="s">
        <v>34</v>
      </c>
      <c r="J2963" s="3">
        <v>45019</v>
      </c>
      <c r="K2963">
        <v>800</v>
      </c>
      <c r="L2963" t="s">
        <v>12275</v>
      </c>
      <c r="M2963" t="s">
        <v>1483</v>
      </c>
      <c r="N2963" t="s">
        <v>12276</v>
      </c>
      <c r="O2963" t="s">
        <v>12277</v>
      </c>
      <c r="P2963" t="s">
        <v>87</v>
      </c>
      <c r="Q2963">
        <v>11</v>
      </c>
      <c r="R2963" t="s">
        <v>88</v>
      </c>
      <c r="S2963" t="s">
        <v>41</v>
      </c>
      <c r="T2963">
        <v>38355</v>
      </c>
      <c r="U2963" s="1">
        <v>45343</v>
      </c>
      <c r="V2963" t="s">
        <v>119</v>
      </c>
      <c r="W2963">
        <v>328237</v>
      </c>
      <c r="X2963" t="s">
        <v>12278</v>
      </c>
      <c r="Y2963">
        <v>269</v>
      </c>
      <c r="Z2963">
        <v>702</v>
      </c>
      <c r="AA2963">
        <v>6</v>
      </c>
      <c r="AB2963">
        <v>1684.8000000000002</v>
      </c>
      <c r="AC2963">
        <f>Table1_1[[#This Row],[Price]]*Table1_1[[#This Row],[Quantity]]</f>
        <v>4212</v>
      </c>
    </row>
    <row r="2964" spans="1:29" x14ac:dyDescent="0.3">
      <c r="A2964" t="s">
        <v>28</v>
      </c>
      <c r="B2964" t="s">
        <v>29</v>
      </c>
      <c r="C2964" t="s">
        <v>91</v>
      </c>
      <c r="D2964" t="s">
        <v>187</v>
      </c>
      <c r="E2964" t="s">
        <v>32</v>
      </c>
      <c r="F2964" t="s">
        <v>99</v>
      </c>
      <c r="G2964">
        <v>100</v>
      </c>
      <c r="H2964">
        <v>423741</v>
      </c>
      <c r="I2964" t="s">
        <v>58</v>
      </c>
      <c r="J2964" s="3">
        <v>44744</v>
      </c>
      <c r="K2964">
        <v>800</v>
      </c>
      <c r="L2964" t="s">
        <v>12280</v>
      </c>
      <c r="M2964" t="s">
        <v>1147</v>
      </c>
      <c r="N2964" t="s">
        <v>12281</v>
      </c>
      <c r="O2964" t="s">
        <v>12282</v>
      </c>
      <c r="P2964" t="s">
        <v>71</v>
      </c>
      <c r="Q2964">
        <v>18</v>
      </c>
      <c r="R2964" t="s">
        <v>40</v>
      </c>
      <c r="S2964" t="s">
        <v>79</v>
      </c>
      <c r="T2964">
        <v>27702</v>
      </c>
      <c r="U2964" s="1">
        <v>45405</v>
      </c>
      <c r="V2964" t="s">
        <v>80</v>
      </c>
      <c r="W2964">
        <v>701271</v>
      </c>
      <c r="X2964" t="s">
        <v>12283</v>
      </c>
      <c r="Y2964">
        <v>780</v>
      </c>
      <c r="Z2964">
        <v>1862</v>
      </c>
      <c r="AA2964">
        <v>7</v>
      </c>
      <c r="AB2964">
        <v>5213.6000000000004</v>
      </c>
      <c r="AC2964">
        <f>Table1_1[[#This Row],[Price]]*Table1_1[[#This Row],[Quantity]]</f>
        <v>13034</v>
      </c>
    </row>
    <row r="2965" spans="1:29" x14ac:dyDescent="0.3">
      <c r="A2965" t="s">
        <v>28</v>
      </c>
      <c r="B2965" t="s">
        <v>29</v>
      </c>
      <c r="C2965" t="s">
        <v>66</v>
      </c>
      <c r="D2965" t="s">
        <v>254</v>
      </c>
      <c r="E2965" t="s">
        <v>56</v>
      </c>
      <c r="F2965" t="s">
        <v>355</v>
      </c>
      <c r="G2965">
        <v>21</v>
      </c>
      <c r="H2965">
        <v>411486</v>
      </c>
      <c r="I2965" t="s">
        <v>58</v>
      </c>
      <c r="J2965" s="3">
        <v>43937</v>
      </c>
      <c r="K2965">
        <v>1400</v>
      </c>
      <c r="L2965" t="s">
        <v>12284</v>
      </c>
      <c r="M2965" t="s">
        <v>2538</v>
      </c>
      <c r="N2965" t="s">
        <v>12285</v>
      </c>
      <c r="O2965" t="s">
        <v>12286</v>
      </c>
      <c r="P2965" t="s">
        <v>71</v>
      </c>
      <c r="Q2965">
        <v>16</v>
      </c>
      <c r="R2965" t="s">
        <v>88</v>
      </c>
      <c r="S2965" t="s">
        <v>63</v>
      </c>
      <c r="T2965">
        <v>71219</v>
      </c>
      <c r="U2965" s="1">
        <v>45370</v>
      </c>
      <c r="V2965" t="s">
        <v>72</v>
      </c>
      <c r="W2965">
        <v>493436</v>
      </c>
      <c r="X2965" t="s">
        <v>12287</v>
      </c>
      <c r="Y2965">
        <v>548</v>
      </c>
      <c r="Z2965">
        <v>791</v>
      </c>
      <c r="AA2965">
        <v>4</v>
      </c>
      <c r="AB2965">
        <v>1265.6000000000001</v>
      </c>
      <c r="AC2965">
        <f>Table1_1[[#This Row],[Price]]*Table1_1[[#This Row],[Quantity]]</f>
        <v>3164</v>
      </c>
    </row>
    <row r="2966" spans="1:29" x14ac:dyDescent="0.3">
      <c r="A2966" t="s">
        <v>28</v>
      </c>
      <c r="B2966" t="s">
        <v>29</v>
      </c>
      <c r="C2966" t="s">
        <v>54</v>
      </c>
      <c r="D2966" t="s">
        <v>163</v>
      </c>
      <c r="E2966" t="s">
        <v>56</v>
      </c>
      <c r="F2966" t="s">
        <v>355</v>
      </c>
      <c r="G2966">
        <v>13</v>
      </c>
      <c r="H2966">
        <v>400907</v>
      </c>
      <c r="I2966" t="s">
        <v>58</v>
      </c>
      <c r="J2966" s="3">
        <v>44450</v>
      </c>
      <c r="K2966">
        <v>800</v>
      </c>
      <c r="L2966" t="s">
        <v>12289</v>
      </c>
      <c r="M2966" t="s">
        <v>895</v>
      </c>
      <c r="N2966" t="s">
        <v>12290</v>
      </c>
      <c r="O2966" t="s">
        <v>12291</v>
      </c>
      <c r="P2966" t="s">
        <v>39</v>
      </c>
      <c r="Q2966">
        <v>14</v>
      </c>
      <c r="R2966" t="s">
        <v>40</v>
      </c>
      <c r="S2966" t="s">
        <v>63</v>
      </c>
      <c r="T2966">
        <v>55182</v>
      </c>
      <c r="U2966" s="1">
        <v>45472</v>
      </c>
      <c r="V2966" t="s">
        <v>52</v>
      </c>
      <c r="W2966">
        <v>148962</v>
      </c>
      <c r="X2966" t="s">
        <v>12292</v>
      </c>
      <c r="Y2966">
        <v>879</v>
      </c>
      <c r="Z2966">
        <v>2155</v>
      </c>
      <c r="AA2966">
        <v>3</v>
      </c>
      <c r="AB2966">
        <v>2586</v>
      </c>
      <c r="AC2966">
        <f>Table1_1[[#This Row],[Price]]*Table1_1[[#This Row],[Quantity]]</f>
        <v>6465</v>
      </c>
    </row>
    <row r="2967" spans="1:29" x14ac:dyDescent="0.3">
      <c r="A2967" t="s">
        <v>28</v>
      </c>
      <c r="B2967" t="s">
        <v>29</v>
      </c>
      <c r="C2967" t="s">
        <v>54</v>
      </c>
      <c r="D2967" t="s">
        <v>134</v>
      </c>
      <c r="E2967" t="s">
        <v>56</v>
      </c>
      <c r="F2967" t="s">
        <v>175</v>
      </c>
      <c r="G2967">
        <v>1</v>
      </c>
      <c r="H2967">
        <v>400306</v>
      </c>
      <c r="I2967" t="s">
        <v>58</v>
      </c>
      <c r="J2967" s="3">
        <v>45498</v>
      </c>
      <c r="K2967">
        <v>1300</v>
      </c>
      <c r="L2967" t="s">
        <v>12293</v>
      </c>
      <c r="M2967" t="s">
        <v>36</v>
      </c>
      <c r="N2967" t="s">
        <v>12294</v>
      </c>
      <c r="O2967" t="s">
        <v>12295</v>
      </c>
      <c r="P2967" t="s">
        <v>71</v>
      </c>
      <c r="Q2967">
        <v>12</v>
      </c>
      <c r="R2967" t="s">
        <v>40</v>
      </c>
      <c r="S2967" t="s">
        <v>118</v>
      </c>
      <c r="T2967">
        <v>58134</v>
      </c>
      <c r="U2967" s="1">
        <v>45505</v>
      </c>
      <c r="V2967" t="s">
        <v>64</v>
      </c>
      <c r="W2967">
        <v>640132</v>
      </c>
      <c r="X2967" t="s">
        <v>12296</v>
      </c>
      <c r="Y2967">
        <v>242</v>
      </c>
      <c r="Z2967">
        <v>2508</v>
      </c>
      <c r="AA2967">
        <v>5</v>
      </c>
      <c r="AB2967">
        <v>5016</v>
      </c>
      <c r="AC2967">
        <f>Table1_1[[#This Row],[Price]]*Table1_1[[#This Row],[Quantity]]</f>
        <v>12540</v>
      </c>
    </row>
    <row r="2968" spans="1:29" x14ac:dyDescent="0.3">
      <c r="A2968" t="s">
        <v>28</v>
      </c>
      <c r="B2968" t="s">
        <v>29</v>
      </c>
      <c r="C2968" t="s">
        <v>54</v>
      </c>
      <c r="D2968" t="s">
        <v>467</v>
      </c>
      <c r="E2968" t="s">
        <v>56</v>
      </c>
      <c r="F2968" t="s">
        <v>47</v>
      </c>
      <c r="G2968">
        <v>36</v>
      </c>
      <c r="H2968">
        <v>407466</v>
      </c>
      <c r="I2968" t="s">
        <v>58</v>
      </c>
      <c r="J2968" s="3">
        <v>45488</v>
      </c>
      <c r="K2968">
        <v>1300</v>
      </c>
      <c r="L2968" t="s">
        <v>12297</v>
      </c>
      <c r="M2968" t="s">
        <v>211</v>
      </c>
      <c r="N2968" t="s">
        <v>12298</v>
      </c>
      <c r="O2968" t="s">
        <v>12299</v>
      </c>
      <c r="P2968" t="s">
        <v>87</v>
      </c>
      <c r="Q2968">
        <v>19</v>
      </c>
      <c r="R2968" t="s">
        <v>88</v>
      </c>
      <c r="S2968" t="s">
        <v>41</v>
      </c>
      <c r="T2968">
        <v>48979</v>
      </c>
      <c r="U2968" s="1">
        <v>45579</v>
      </c>
      <c r="V2968" t="s">
        <v>155</v>
      </c>
      <c r="W2968">
        <v>746180</v>
      </c>
      <c r="X2968" t="s">
        <v>10385</v>
      </c>
      <c r="Y2968">
        <v>683</v>
      </c>
      <c r="Z2968">
        <v>906</v>
      </c>
      <c r="AA2968">
        <v>3</v>
      </c>
      <c r="AB2968">
        <v>1087.2</v>
      </c>
      <c r="AC2968">
        <f>Table1_1[[#This Row],[Price]]*Table1_1[[#This Row],[Quantity]]</f>
        <v>2718</v>
      </c>
    </row>
    <row r="2969" spans="1:29" x14ac:dyDescent="0.3">
      <c r="A2969" t="s">
        <v>28</v>
      </c>
      <c r="B2969" t="s">
        <v>29</v>
      </c>
      <c r="C2969" t="s">
        <v>157</v>
      </c>
      <c r="D2969" t="s">
        <v>45</v>
      </c>
      <c r="E2969" t="s">
        <v>56</v>
      </c>
      <c r="F2969" t="s">
        <v>113</v>
      </c>
      <c r="G2969">
        <v>82</v>
      </c>
      <c r="H2969">
        <v>421899</v>
      </c>
      <c r="I2969" t="s">
        <v>58</v>
      </c>
      <c r="J2969" s="3">
        <v>45620</v>
      </c>
      <c r="K2969">
        <v>1200</v>
      </c>
      <c r="L2969" t="s">
        <v>12300</v>
      </c>
      <c r="M2969" t="s">
        <v>1058</v>
      </c>
      <c r="N2969" t="s">
        <v>12301</v>
      </c>
      <c r="O2969">
        <v>-6695</v>
      </c>
      <c r="P2969" t="s">
        <v>87</v>
      </c>
      <c r="Q2969">
        <v>3</v>
      </c>
      <c r="R2969" t="s">
        <v>40</v>
      </c>
      <c r="S2969" t="s">
        <v>41</v>
      </c>
      <c r="T2969">
        <v>60133</v>
      </c>
      <c r="U2969" s="1">
        <v>45460</v>
      </c>
      <c r="V2969" t="s">
        <v>52</v>
      </c>
      <c r="W2969">
        <v>608707</v>
      </c>
      <c r="X2969" t="s">
        <v>12302</v>
      </c>
      <c r="Y2969">
        <v>715</v>
      </c>
      <c r="Z2969">
        <v>2856</v>
      </c>
      <c r="AA2969">
        <v>1</v>
      </c>
      <c r="AB2969">
        <v>1142.4000000000001</v>
      </c>
      <c r="AC2969">
        <f>Table1_1[[#This Row],[Price]]*Table1_1[[#This Row],[Quantity]]</f>
        <v>2856</v>
      </c>
    </row>
    <row r="2970" spans="1:29" x14ac:dyDescent="0.3">
      <c r="A2970" t="s">
        <v>28</v>
      </c>
      <c r="B2970" t="s">
        <v>29</v>
      </c>
      <c r="C2970" t="s">
        <v>30</v>
      </c>
      <c r="D2970" t="s">
        <v>291</v>
      </c>
      <c r="E2970" t="s">
        <v>56</v>
      </c>
      <c r="F2970" t="s">
        <v>47</v>
      </c>
      <c r="G2970">
        <v>20</v>
      </c>
      <c r="H2970">
        <v>407626</v>
      </c>
      <c r="I2970" t="s">
        <v>34</v>
      </c>
      <c r="J2970" s="3">
        <v>44521</v>
      </c>
      <c r="K2970">
        <v>950</v>
      </c>
      <c r="L2970" t="s">
        <v>12303</v>
      </c>
      <c r="M2970" t="s">
        <v>869</v>
      </c>
      <c r="N2970" t="s">
        <v>12304</v>
      </c>
      <c r="O2970" t="s">
        <v>12305</v>
      </c>
      <c r="P2970" t="s">
        <v>87</v>
      </c>
      <c r="Q2970">
        <v>9</v>
      </c>
      <c r="R2970" t="s">
        <v>40</v>
      </c>
      <c r="S2970" t="s">
        <v>118</v>
      </c>
      <c r="T2970">
        <v>53582</v>
      </c>
      <c r="U2970" s="1">
        <v>45445</v>
      </c>
      <c r="V2970" t="s">
        <v>52</v>
      </c>
      <c r="W2970">
        <v>920676</v>
      </c>
      <c r="X2970" t="s">
        <v>12306</v>
      </c>
      <c r="Y2970">
        <v>465</v>
      </c>
      <c r="Z2970">
        <v>737</v>
      </c>
      <c r="AA2970">
        <v>7</v>
      </c>
      <c r="AB2970">
        <v>2063.6</v>
      </c>
      <c r="AC2970">
        <f>Table1_1[[#This Row],[Price]]*Table1_1[[#This Row],[Quantity]]</f>
        <v>5159</v>
      </c>
    </row>
    <row r="2971" spans="1:29" x14ac:dyDescent="0.3">
      <c r="A2971" t="s">
        <v>28</v>
      </c>
      <c r="B2971" t="s">
        <v>29</v>
      </c>
      <c r="C2971" t="s">
        <v>30</v>
      </c>
      <c r="D2971" t="s">
        <v>261</v>
      </c>
      <c r="E2971" t="s">
        <v>56</v>
      </c>
      <c r="F2971" t="s">
        <v>33</v>
      </c>
      <c r="G2971">
        <v>65</v>
      </c>
      <c r="H2971">
        <v>408355</v>
      </c>
      <c r="I2971" t="s">
        <v>58</v>
      </c>
      <c r="J2971" s="3">
        <v>43914</v>
      </c>
      <c r="K2971">
        <v>1300</v>
      </c>
      <c r="L2971" t="s">
        <v>12307</v>
      </c>
      <c r="M2971" t="s">
        <v>200</v>
      </c>
      <c r="N2971" t="s">
        <v>12308</v>
      </c>
      <c r="O2971" t="s">
        <v>12309</v>
      </c>
      <c r="P2971" t="s">
        <v>87</v>
      </c>
      <c r="Q2971">
        <v>5</v>
      </c>
      <c r="R2971" t="s">
        <v>88</v>
      </c>
      <c r="S2971" t="s">
        <v>63</v>
      </c>
      <c r="T2971">
        <v>37373</v>
      </c>
      <c r="U2971" s="1">
        <v>45608</v>
      </c>
      <c r="V2971" t="s">
        <v>42</v>
      </c>
      <c r="W2971">
        <v>334593</v>
      </c>
      <c r="X2971" t="s">
        <v>12310</v>
      </c>
      <c r="Y2971">
        <v>716</v>
      </c>
      <c r="Z2971">
        <v>2877</v>
      </c>
      <c r="AA2971">
        <v>4</v>
      </c>
      <c r="AB2971">
        <v>4603.2</v>
      </c>
      <c r="AC2971">
        <f>Table1_1[[#This Row],[Price]]*Table1_1[[#This Row],[Quantity]]</f>
        <v>11508</v>
      </c>
    </row>
    <row r="2972" spans="1:29" x14ac:dyDescent="0.3">
      <c r="A2972" t="s">
        <v>28</v>
      </c>
      <c r="B2972" t="s">
        <v>29</v>
      </c>
      <c r="C2972" t="s">
        <v>193</v>
      </c>
      <c r="D2972" t="s">
        <v>546</v>
      </c>
      <c r="E2972" t="s">
        <v>46</v>
      </c>
      <c r="F2972" t="s">
        <v>83</v>
      </c>
      <c r="G2972">
        <v>46</v>
      </c>
      <c r="H2972">
        <v>417052</v>
      </c>
      <c r="I2972" t="s">
        <v>34</v>
      </c>
      <c r="J2972" s="3">
        <v>44685</v>
      </c>
      <c r="K2972">
        <v>1100</v>
      </c>
      <c r="L2972" t="s">
        <v>12311</v>
      </c>
      <c r="M2972" t="s">
        <v>308</v>
      </c>
      <c r="N2972" t="s">
        <v>12312</v>
      </c>
      <c r="O2972" t="s">
        <v>12313</v>
      </c>
      <c r="P2972" t="s">
        <v>71</v>
      </c>
      <c r="Q2972">
        <v>15</v>
      </c>
      <c r="R2972" t="s">
        <v>88</v>
      </c>
      <c r="S2972" t="s">
        <v>41</v>
      </c>
      <c r="T2972">
        <v>96455</v>
      </c>
      <c r="U2972" s="1">
        <v>45357</v>
      </c>
      <c r="V2972" t="s">
        <v>72</v>
      </c>
      <c r="W2972">
        <v>732825</v>
      </c>
      <c r="X2972" t="s">
        <v>12314</v>
      </c>
      <c r="Y2972">
        <v>839</v>
      </c>
      <c r="Z2972">
        <v>1150</v>
      </c>
      <c r="AA2972">
        <v>2</v>
      </c>
      <c r="AB2972">
        <v>920</v>
      </c>
      <c r="AC2972">
        <f>Table1_1[[#This Row],[Price]]*Table1_1[[#This Row],[Quantity]]</f>
        <v>2300</v>
      </c>
    </row>
    <row r="2973" spans="1:29" x14ac:dyDescent="0.3">
      <c r="A2973" t="s">
        <v>28</v>
      </c>
      <c r="B2973" t="s">
        <v>29</v>
      </c>
      <c r="C2973" t="s">
        <v>91</v>
      </c>
      <c r="D2973" t="s">
        <v>546</v>
      </c>
      <c r="E2973" t="s">
        <v>56</v>
      </c>
      <c r="F2973" t="s">
        <v>99</v>
      </c>
      <c r="G2973">
        <v>63</v>
      </c>
      <c r="H2973">
        <v>401967</v>
      </c>
      <c r="I2973" t="s">
        <v>34</v>
      </c>
      <c r="J2973" s="3">
        <v>45533</v>
      </c>
      <c r="K2973">
        <v>1200</v>
      </c>
      <c r="L2973" t="s">
        <v>12315</v>
      </c>
      <c r="M2973" t="s">
        <v>177</v>
      </c>
      <c r="N2973" t="s">
        <v>12316</v>
      </c>
      <c r="O2973" t="s">
        <v>12317</v>
      </c>
      <c r="P2973" t="s">
        <v>71</v>
      </c>
      <c r="Q2973">
        <v>11</v>
      </c>
      <c r="R2973" t="s">
        <v>40</v>
      </c>
      <c r="S2973" t="s">
        <v>63</v>
      </c>
      <c r="T2973">
        <v>53345</v>
      </c>
      <c r="U2973" s="1">
        <v>45529</v>
      </c>
      <c r="V2973" t="s">
        <v>64</v>
      </c>
      <c r="W2973">
        <v>647278</v>
      </c>
      <c r="X2973" t="s">
        <v>12318</v>
      </c>
      <c r="Y2973">
        <v>943</v>
      </c>
      <c r="Z2973">
        <v>2083</v>
      </c>
      <c r="AA2973">
        <v>8</v>
      </c>
      <c r="AB2973">
        <v>6665.6</v>
      </c>
      <c r="AC2973">
        <f>Table1_1[[#This Row],[Price]]*Table1_1[[#This Row],[Quantity]]</f>
        <v>16664</v>
      </c>
    </row>
    <row r="2974" spans="1:29" x14ac:dyDescent="0.3">
      <c r="A2974" t="s">
        <v>28</v>
      </c>
      <c r="B2974" t="s">
        <v>29</v>
      </c>
      <c r="C2974" t="s">
        <v>44</v>
      </c>
      <c r="D2974" t="s">
        <v>637</v>
      </c>
      <c r="E2974" t="s">
        <v>56</v>
      </c>
      <c r="F2974" t="s">
        <v>135</v>
      </c>
      <c r="G2974">
        <v>64</v>
      </c>
      <c r="H2974">
        <v>436774</v>
      </c>
      <c r="I2974" t="s">
        <v>34</v>
      </c>
      <c r="J2974" s="3">
        <v>45588</v>
      </c>
      <c r="K2974">
        <v>800</v>
      </c>
      <c r="L2974" t="s">
        <v>12319</v>
      </c>
      <c r="M2974" t="s">
        <v>68</v>
      </c>
      <c r="N2974" t="s">
        <v>12320</v>
      </c>
      <c r="O2974">
        <v>-4341</v>
      </c>
      <c r="P2974" t="s">
        <v>51</v>
      </c>
      <c r="Q2974">
        <v>14</v>
      </c>
      <c r="R2974" t="s">
        <v>40</v>
      </c>
      <c r="S2974" t="s">
        <v>118</v>
      </c>
      <c r="T2974">
        <v>23494</v>
      </c>
      <c r="U2974" s="1">
        <v>45439</v>
      </c>
      <c r="V2974" t="s">
        <v>140</v>
      </c>
      <c r="W2974">
        <v>907044</v>
      </c>
      <c r="X2974" t="s">
        <v>12321</v>
      </c>
      <c r="Y2974">
        <v>769</v>
      </c>
      <c r="Z2974">
        <v>759</v>
      </c>
      <c r="AA2974">
        <v>3</v>
      </c>
      <c r="AB2974">
        <v>910.80000000000007</v>
      </c>
      <c r="AC2974">
        <f>Table1_1[[#This Row],[Price]]*Table1_1[[#This Row],[Quantity]]</f>
        <v>2277</v>
      </c>
    </row>
    <row r="2975" spans="1:29" x14ac:dyDescent="0.3">
      <c r="A2975" t="s">
        <v>28</v>
      </c>
      <c r="B2975" t="s">
        <v>29</v>
      </c>
      <c r="C2975" t="s">
        <v>193</v>
      </c>
      <c r="D2975" t="s">
        <v>55</v>
      </c>
      <c r="E2975" t="s">
        <v>32</v>
      </c>
      <c r="F2975" t="s">
        <v>47</v>
      </c>
      <c r="G2975">
        <v>36</v>
      </c>
      <c r="H2975">
        <v>432919</v>
      </c>
      <c r="I2975" t="s">
        <v>58</v>
      </c>
      <c r="J2975" s="3">
        <v>44542</v>
      </c>
      <c r="K2975">
        <v>1200</v>
      </c>
      <c r="L2975" t="s">
        <v>12322</v>
      </c>
      <c r="M2975" t="s">
        <v>623</v>
      </c>
      <c r="N2975" t="s">
        <v>12323</v>
      </c>
      <c r="O2975" t="s">
        <v>12324</v>
      </c>
      <c r="P2975" t="s">
        <v>39</v>
      </c>
      <c r="Q2975">
        <v>7</v>
      </c>
      <c r="R2975" t="s">
        <v>88</v>
      </c>
      <c r="S2975" t="s">
        <v>63</v>
      </c>
      <c r="T2975">
        <v>96433</v>
      </c>
      <c r="U2975" s="1">
        <v>45570</v>
      </c>
      <c r="V2975" t="s">
        <v>155</v>
      </c>
      <c r="W2975">
        <v>820334</v>
      </c>
      <c r="X2975" t="s">
        <v>12325</v>
      </c>
      <c r="Y2975">
        <v>944</v>
      </c>
      <c r="Z2975">
        <v>2033</v>
      </c>
      <c r="AA2975">
        <v>2</v>
      </c>
      <c r="AB2975">
        <v>1626.4</v>
      </c>
      <c r="AC2975">
        <f>Table1_1[[#This Row],[Price]]*Table1_1[[#This Row],[Quantity]]</f>
        <v>4066</v>
      </c>
    </row>
    <row r="2976" spans="1:29" x14ac:dyDescent="0.3">
      <c r="A2976" t="s">
        <v>28</v>
      </c>
      <c r="B2976" t="s">
        <v>29</v>
      </c>
      <c r="C2976" t="s">
        <v>66</v>
      </c>
      <c r="D2976" t="s">
        <v>254</v>
      </c>
      <c r="E2976" t="s">
        <v>46</v>
      </c>
      <c r="F2976" t="s">
        <v>33</v>
      </c>
      <c r="G2976">
        <v>47</v>
      </c>
      <c r="H2976">
        <v>417962</v>
      </c>
      <c r="I2976" t="s">
        <v>58</v>
      </c>
      <c r="J2976" s="3">
        <v>44793</v>
      </c>
      <c r="K2976">
        <v>1200</v>
      </c>
      <c r="L2976" t="s">
        <v>12326</v>
      </c>
      <c r="M2976" t="s">
        <v>76</v>
      </c>
      <c r="N2976" t="s">
        <v>12327</v>
      </c>
      <c r="O2976" t="s">
        <v>12328</v>
      </c>
      <c r="P2976" t="s">
        <v>87</v>
      </c>
      <c r="Q2976">
        <v>15</v>
      </c>
      <c r="R2976" t="s">
        <v>40</v>
      </c>
      <c r="S2976" t="s">
        <v>79</v>
      </c>
      <c r="T2976">
        <v>49406</v>
      </c>
      <c r="U2976" s="1">
        <v>45565</v>
      </c>
      <c r="V2976" t="s">
        <v>180</v>
      </c>
      <c r="W2976">
        <v>349154</v>
      </c>
      <c r="X2976" t="s">
        <v>12329</v>
      </c>
      <c r="Y2976">
        <v>311</v>
      </c>
      <c r="Z2976">
        <v>2865</v>
      </c>
      <c r="AA2976">
        <v>7</v>
      </c>
      <c r="AB2976">
        <v>8022</v>
      </c>
      <c r="AC2976">
        <f>Table1_1[[#This Row],[Price]]*Table1_1[[#This Row],[Quantity]]</f>
        <v>20055</v>
      </c>
    </row>
    <row r="2977" spans="1:29" x14ac:dyDescent="0.3">
      <c r="A2977" t="s">
        <v>28</v>
      </c>
      <c r="B2977" t="s">
        <v>29</v>
      </c>
      <c r="C2977" t="s">
        <v>66</v>
      </c>
      <c r="D2977" t="s">
        <v>187</v>
      </c>
      <c r="E2977" t="s">
        <v>56</v>
      </c>
      <c r="F2977" t="s">
        <v>150</v>
      </c>
      <c r="G2977">
        <v>72</v>
      </c>
      <c r="H2977">
        <v>411353</v>
      </c>
      <c r="I2977" t="s">
        <v>34</v>
      </c>
      <c r="J2977" s="3">
        <v>45493</v>
      </c>
      <c r="K2977">
        <v>1200</v>
      </c>
      <c r="L2977" t="s">
        <v>12330</v>
      </c>
      <c r="M2977" t="s">
        <v>591</v>
      </c>
      <c r="N2977" t="s">
        <v>12331</v>
      </c>
      <c r="O2977" t="s">
        <v>12332</v>
      </c>
      <c r="P2977" t="s">
        <v>71</v>
      </c>
      <c r="Q2977">
        <v>11</v>
      </c>
      <c r="R2977" t="s">
        <v>40</v>
      </c>
      <c r="S2977" t="s">
        <v>63</v>
      </c>
      <c r="T2977">
        <v>78746</v>
      </c>
      <c r="U2977" s="1">
        <v>45511</v>
      </c>
      <c r="V2977" t="s">
        <v>64</v>
      </c>
      <c r="W2977">
        <v>404438</v>
      </c>
      <c r="X2977" t="s">
        <v>10162</v>
      </c>
      <c r="Y2977">
        <v>322</v>
      </c>
      <c r="Z2977">
        <v>1107</v>
      </c>
      <c r="AA2977">
        <v>6</v>
      </c>
      <c r="AB2977">
        <v>2656.8</v>
      </c>
      <c r="AC2977">
        <f>Table1_1[[#This Row],[Price]]*Table1_1[[#This Row],[Quantity]]</f>
        <v>6642</v>
      </c>
    </row>
    <row r="2978" spans="1:29" x14ac:dyDescent="0.3">
      <c r="A2978" t="s">
        <v>28</v>
      </c>
      <c r="B2978" t="s">
        <v>29</v>
      </c>
      <c r="C2978" t="s">
        <v>30</v>
      </c>
      <c r="D2978" t="s">
        <v>546</v>
      </c>
      <c r="E2978" t="s">
        <v>46</v>
      </c>
      <c r="F2978" t="s">
        <v>355</v>
      </c>
      <c r="G2978">
        <v>88</v>
      </c>
      <c r="H2978">
        <v>416359</v>
      </c>
      <c r="I2978" t="s">
        <v>58</v>
      </c>
      <c r="J2978" s="3">
        <v>44776</v>
      </c>
      <c r="K2978">
        <v>1200</v>
      </c>
      <c r="L2978" t="s">
        <v>12333</v>
      </c>
      <c r="M2978" t="s">
        <v>250</v>
      </c>
      <c r="N2978" t="s">
        <v>12334</v>
      </c>
      <c r="O2978" t="s">
        <v>12335</v>
      </c>
      <c r="P2978" t="s">
        <v>71</v>
      </c>
      <c r="Q2978">
        <v>6</v>
      </c>
      <c r="R2978" t="s">
        <v>40</v>
      </c>
      <c r="S2978" t="s">
        <v>41</v>
      </c>
      <c r="T2978">
        <v>57342</v>
      </c>
      <c r="U2978" s="1">
        <v>45535</v>
      </c>
      <c r="V2978" t="s">
        <v>64</v>
      </c>
      <c r="W2978">
        <v>122625</v>
      </c>
      <c r="X2978" t="s">
        <v>12336</v>
      </c>
      <c r="Y2978">
        <v>206</v>
      </c>
      <c r="Z2978">
        <v>1757</v>
      </c>
      <c r="AA2978">
        <v>5</v>
      </c>
      <c r="AB2978">
        <v>3514</v>
      </c>
      <c r="AC2978">
        <f>Table1_1[[#This Row],[Price]]*Table1_1[[#This Row],[Quantity]]</f>
        <v>8785</v>
      </c>
    </row>
    <row r="2979" spans="1:29" x14ac:dyDescent="0.3">
      <c r="A2979" t="s">
        <v>28</v>
      </c>
      <c r="B2979" t="s">
        <v>29</v>
      </c>
      <c r="C2979" t="s">
        <v>44</v>
      </c>
      <c r="D2979" t="s">
        <v>560</v>
      </c>
      <c r="E2979" t="s">
        <v>56</v>
      </c>
      <c r="F2979" t="s">
        <v>83</v>
      </c>
      <c r="G2979">
        <v>44</v>
      </c>
      <c r="H2979">
        <v>427792</v>
      </c>
      <c r="I2979" t="s">
        <v>34</v>
      </c>
      <c r="J2979" s="3">
        <v>45597</v>
      </c>
      <c r="K2979">
        <v>950</v>
      </c>
      <c r="L2979" t="s">
        <v>12337</v>
      </c>
      <c r="M2979" t="s">
        <v>159</v>
      </c>
      <c r="N2979" t="s">
        <v>12338</v>
      </c>
      <c r="O2979" t="s">
        <v>12339</v>
      </c>
      <c r="P2979" t="s">
        <v>71</v>
      </c>
      <c r="Q2979">
        <v>20</v>
      </c>
      <c r="R2979" t="s">
        <v>88</v>
      </c>
      <c r="S2979" t="s">
        <v>41</v>
      </c>
      <c r="T2979">
        <v>93100</v>
      </c>
      <c r="U2979" s="1">
        <v>45434</v>
      </c>
      <c r="V2979" t="s">
        <v>140</v>
      </c>
      <c r="W2979">
        <v>741825</v>
      </c>
      <c r="X2979" t="s">
        <v>12340</v>
      </c>
      <c r="Y2979">
        <v>958</v>
      </c>
      <c r="Z2979">
        <v>2927</v>
      </c>
      <c r="AA2979">
        <v>3</v>
      </c>
      <c r="AB2979">
        <v>3512.4</v>
      </c>
      <c r="AC2979">
        <f>Table1_1[[#This Row],[Price]]*Table1_1[[#This Row],[Quantity]]</f>
        <v>8781</v>
      </c>
    </row>
    <row r="2980" spans="1:29" x14ac:dyDescent="0.3">
      <c r="A2980" t="s">
        <v>28</v>
      </c>
      <c r="B2980" t="s">
        <v>29</v>
      </c>
      <c r="C2980" t="s">
        <v>193</v>
      </c>
      <c r="D2980" t="s">
        <v>92</v>
      </c>
      <c r="E2980" t="s">
        <v>32</v>
      </c>
      <c r="F2980" t="s">
        <v>33</v>
      </c>
      <c r="G2980">
        <v>60</v>
      </c>
      <c r="H2980">
        <v>413138</v>
      </c>
      <c r="I2980" t="s">
        <v>34</v>
      </c>
      <c r="J2980" s="3">
        <v>44785</v>
      </c>
      <c r="K2980">
        <v>1400</v>
      </c>
      <c r="L2980" t="s">
        <v>9037</v>
      </c>
      <c r="M2980" t="s">
        <v>670</v>
      </c>
      <c r="N2980" t="s">
        <v>12341</v>
      </c>
      <c r="O2980" t="s">
        <v>12342</v>
      </c>
      <c r="P2980" t="s">
        <v>51</v>
      </c>
      <c r="Q2980">
        <v>16</v>
      </c>
      <c r="R2980" t="s">
        <v>88</v>
      </c>
      <c r="S2980" t="s">
        <v>79</v>
      </c>
      <c r="T2980">
        <v>17660</v>
      </c>
      <c r="U2980" s="1">
        <v>45520</v>
      </c>
      <c r="V2980" t="s">
        <v>64</v>
      </c>
      <c r="W2980">
        <v>628892</v>
      </c>
      <c r="X2980" t="s">
        <v>12343</v>
      </c>
      <c r="Y2980">
        <v>254</v>
      </c>
      <c r="Z2980">
        <v>2979</v>
      </c>
      <c r="AA2980">
        <v>4</v>
      </c>
      <c r="AB2980">
        <v>4766.4000000000015</v>
      </c>
      <c r="AC2980">
        <f>Table1_1[[#This Row],[Price]]*Table1_1[[#This Row],[Quantity]]</f>
        <v>11916</v>
      </c>
    </row>
    <row r="2981" spans="1:29" x14ac:dyDescent="0.3">
      <c r="A2981" t="s">
        <v>28</v>
      </c>
      <c r="B2981" t="s">
        <v>29</v>
      </c>
      <c r="C2981" t="s">
        <v>44</v>
      </c>
      <c r="D2981" t="s">
        <v>105</v>
      </c>
      <c r="E2981" t="s">
        <v>56</v>
      </c>
      <c r="F2981" t="s">
        <v>99</v>
      </c>
      <c r="G2981">
        <v>83</v>
      </c>
      <c r="H2981">
        <v>438986</v>
      </c>
      <c r="I2981" t="s">
        <v>58</v>
      </c>
      <c r="J2981" s="3">
        <v>43861</v>
      </c>
      <c r="K2981">
        <v>950</v>
      </c>
      <c r="L2981" t="s">
        <v>12345</v>
      </c>
      <c r="M2981" t="s">
        <v>596</v>
      </c>
      <c r="N2981" t="s">
        <v>12346</v>
      </c>
      <c r="O2981">
        <v>3714759462</v>
      </c>
      <c r="P2981" t="s">
        <v>71</v>
      </c>
      <c r="Q2981">
        <v>13</v>
      </c>
      <c r="R2981" t="s">
        <v>88</v>
      </c>
      <c r="S2981" t="s">
        <v>118</v>
      </c>
      <c r="T2981">
        <v>90799</v>
      </c>
      <c r="U2981" s="1">
        <v>45456</v>
      </c>
      <c r="V2981" t="s">
        <v>52</v>
      </c>
      <c r="W2981">
        <v>186142</v>
      </c>
      <c r="X2981" t="s">
        <v>12347</v>
      </c>
      <c r="Y2981">
        <v>736</v>
      </c>
      <c r="Z2981">
        <v>1827</v>
      </c>
      <c r="AA2981">
        <v>5</v>
      </c>
      <c r="AB2981">
        <v>3654</v>
      </c>
      <c r="AC2981">
        <f>Table1_1[[#This Row],[Price]]*Table1_1[[#This Row],[Quantity]]</f>
        <v>9135</v>
      </c>
    </row>
    <row r="2982" spans="1:29" x14ac:dyDescent="0.3">
      <c r="A2982" t="s">
        <v>28</v>
      </c>
      <c r="B2982" t="s">
        <v>29</v>
      </c>
      <c r="C2982" t="s">
        <v>30</v>
      </c>
      <c r="D2982" t="s">
        <v>182</v>
      </c>
      <c r="E2982" t="s">
        <v>56</v>
      </c>
      <c r="F2982" t="s">
        <v>175</v>
      </c>
      <c r="G2982">
        <v>14</v>
      </c>
      <c r="H2982">
        <v>424194</v>
      </c>
      <c r="I2982" t="s">
        <v>58</v>
      </c>
      <c r="J2982" s="3">
        <v>43918</v>
      </c>
      <c r="K2982">
        <v>1100</v>
      </c>
      <c r="L2982" t="s">
        <v>12348</v>
      </c>
      <c r="M2982" t="s">
        <v>144</v>
      </c>
      <c r="N2982" t="s">
        <v>12349</v>
      </c>
      <c r="O2982" t="s">
        <v>12350</v>
      </c>
      <c r="P2982" t="s">
        <v>51</v>
      </c>
      <c r="Q2982">
        <v>11</v>
      </c>
      <c r="R2982" t="s">
        <v>88</v>
      </c>
      <c r="S2982" t="s">
        <v>118</v>
      </c>
      <c r="T2982">
        <v>67251</v>
      </c>
      <c r="U2982" s="1">
        <v>45376</v>
      </c>
      <c r="V2982" t="s">
        <v>72</v>
      </c>
      <c r="W2982">
        <v>116900</v>
      </c>
      <c r="X2982" t="s">
        <v>12351</v>
      </c>
      <c r="Y2982">
        <v>436</v>
      </c>
      <c r="Z2982">
        <v>637</v>
      </c>
      <c r="AA2982">
        <v>4</v>
      </c>
      <c r="AB2982">
        <v>1019.2</v>
      </c>
      <c r="AC2982">
        <f>Table1_1[[#This Row],[Price]]*Table1_1[[#This Row],[Quantity]]</f>
        <v>2548</v>
      </c>
    </row>
    <row r="2983" spans="1:29" x14ac:dyDescent="0.3">
      <c r="A2983" t="s">
        <v>28</v>
      </c>
      <c r="B2983" t="s">
        <v>29</v>
      </c>
      <c r="C2983" t="s">
        <v>30</v>
      </c>
      <c r="D2983" t="s">
        <v>254</v>
      </c>
      <c r="E2983" t="s">
        <v>32</v>
      </c>
      <c r="F2983" t="s">
        <v>106</v>
      </c>
      <c r="G2983">
        <v>88</v>
      </c>
      <c r="H2983">
        <v>421886</v>
      </c>
      <c r="I2983" t="s">
        <v>34</v>
      </c>
      <c r="J2983" s="3">
        <v>44876</v>
      </c>
      <c r="K2983">
        <v>1100</v>
      </c>
      <c r="L2983" t="s">
        <v>12352</v>
      </c>
      <c r="M2983" t="s">
        <v>287</v>
      </c>
      <c r="N2983" t="s">
        <v>12353</v>
      </c>
      <c r="O2983" t="s">
        <v>12354</v>
      </c>
      <c r="P2983" t="s">
        <v>39</v>
      </c>
      <c r="Q2983">
        <v>19</v>
      </c>
      <c r="R2983" t="s">
        <v>88</v>
      </c>
      <c r="S2983" t="s">
        <v>41</v>
      </c>
      <c r="T2983">
        <v>27315</v>
      </c>
      <c r="U2983" s="1">
        <v>45425</v>
      </c>
      <c r="V2983" t="s">
        <v>140</v>
      </c>
      <c r="W2983">
        <v>464455</v>
      </c>
      <c r="X2983" t="s">
        <v>12355</v>
      </c>
      <c r="Y2983">
        <v>250</v>
      </c>
      <c r="Z2983">
        <v>2939</v>
      </c>
      <c r="AA2983">
        <v>1</v>
      </c>
      <c r="AB2983">
        <v>1175.6000000000001</v>
      </c>
      <c r="AC2983">
        <f>Table1_1[[#This Row],[Price]]*Table1_1[[#This Row],[Quantity]]</f>
        <v>2939</v>
      </c>
    </row>
    <row r="2984" spans="1:29" x14ac:dyDescent="0.3">
      <c r="A2984" t="s">
        <v>28</v>
      </c>
      <c r="B2984" t="s">
        <v>29</v>
      </c>
      <c r="C2984" t="s">
        <v>148</v>
      </c>
      <c r="D2984" t="s">
        <v>349</v>
      </c>
      <c r="E2984" t="s">
        <v>56</v>
      </c>
      <c r="F2984" t="s">
        <v>150</v>
      </c>
      <c r="G2984">
        <v>81</v>
      </c>
      <c r="H2984">
        <v>439886</v>
      </c>
      <c r="I2984" t="s">
        <v>34</v>
      </c>
      <c r="J2984" s="3">
        <v>44407</v>
      </c>
      <c r="K2984">
        <v>1100</v>
      </c>
      <c r="L2984" t="s">
        <v>12357</v>
      </c>
      <c r="M2984" t="s">
        <v>1147</v>
      </c>
      <c r="N2984" t="s">
        <v>12358</v>
      </c>
      <c r="O2984" t="s">
        <v>12359</v>
      </c>
      <c r="P2984" t="s">
        <v>71</v>
      </c>
      <c r="Q2984">
        <v>17</v>
      </c>
      <c r="R2984" t="s">
        <v>40</v>
      </c>
      <c r="S2984" t="s">
        <v>118</v>
      </c>
      <c r="T2984">
        <v>97543</v>
      </c>
      <c r="U2984" s="1">
        <v>45565</v>
      </c>
      <c r="V2984" t="s">
        <v>180</v>
      </c>
      <c r="W2984">
        <v>620317</v>
      </c>
      <c r="X2984" t="s">
        <v>12360</v>
      </c>
      <c r="Y2984">
        <v>829</v>
      </c>
      <c r="Z2984">
        <v>2509</v>
      </c>
      <c r="AA2984">
        <v>7</v>
      </c>
      <c r="AB2984">
        <v>7025.2000000000007</v>
      </c>
      <c r="AC2984">
        <f>Table1_1[[#This Row],[Price]]*Table1_1[[#This Row],[Quantity]]</f>
        <v>17563</v>
      </c>
    </row>
    <row r="2985" spans="1:29" x14ac:dyDescent="0.3">
      <c r="A2985" t="s">
        <v>28</v>
      </c>
      <c r="B2985" t="s">
        <v>29</v>
      </c>
      <c r="C2985" t="s">
        <v>44</v>
      </c>
      <c r="D2985" t="s">
        <v>248</v>
      </c>
      <c r="E2985" t="s">
        <v>46</v>
      </c>
      <c r="F2985" t="s">
        <v>57</v>
      </c>
      <c r="G2985">
        <v>49</v>
      </c>
      <c r="H2985">
        <v>405525</v>
      </c>
      <c r="I2985" t="s">
        <v>58</v>
      </c>
      <c r="J2985" s="3">
        <v>44284</v>
      </c>
      <c r="K2985">
        <v>1200</v>
      </c>
      <c r="L2985" t="s">
        <v>12362</v>
      </c>
      <c r="M2985" t="s">
        <v>159</v>
      </c>
      <c r="N2985" t="s">
        <v>12363</v>
      </c>
      <c r="O2985" t="s">
        <v>12364</v>
      </c>
      <c r="P2985" t="s">
        <v>39</v>
      </c>
      <c r="Q2985">
        <v>15</v>
      </c>
      <c r="R2985" t="s">
        <v>88</v>
      </c>
      <c r="S2985" t="s">
        <v>118</v>
      </c>
      <c r="T2985">
        <v>59110</v>
      </c>
      <c r="U2985" s="1">
        <v>45325</v>
      </c>
      <c r="V2985" t="s">
        <v>119</v>
      </c>
      <c r="W2985">
        <v>136960</v>
      </c>
      <c r="X2985" t="s">
        <v>12365</v>
      </c>
      <c r="Y2985">
        <v>744</v>
      </c>
      <c r="Z2985">
        <v>653</v>
      </c>
      <c r="AA2985">
        <v>3</v>
      </c>
      <c r="AB2985">
        <v>783.6</v>
      </c>
      <c r="AC2985">
        <f>Table1_1[[#This Row],[Price]]*Table1_1[[#This Row],[Quantity]]</f>
        <v>1959</v>
      </c>
    </row>
    <row r="2986" spans="1:29" x14ac:dyDescent="0.3">
      <c r="A2986" t="s">
        <v>28</v>
      </c>
      <c r="B2986" t="s">
        <v>29</v>
      </c>
      <c r="C2986" t="s">
        <v>54</v>
      </c>
      <c r="D2986" t="s">
        <v>237</v>
      </c>
      <c r="E2986" t="s">
        <v>46</v>
      </c>
      <c r="F2986" t="s">
        <v>113</v>
      </c>
      <c r="G2986">
        <v>28</v>
      </c>
      <c r="H2986">
        <v>430531</v>
      </c>
      <c r="I2986" t="s">
        <v>58</v>
      </c>
      <c r="J2986" s="3">
        <v>44464</v>
      </c>
      <c r="K2986">
        <v>1100</v>
      </c>
      <c r="L2986" t="s">
        <v>12366</v>
      </c>
      <c r="M2986" t="s">
        <v>856</v>
      </c>
      <c r="N2986" t="s">
        <v>12367</v>
      </c>
      <c r="O2986" t="s">
        <v>12368</v>
      </c>
      <c r="P2986" t="s">
        <v>87</v>
      </c>
      <c r="Q2986">
        <v>3</v>
      </c>
      <c r="R2986" t="s">
        <v>88</v>
      </c>
      <c r="S2986" t="s">
        <v>118</v>
      </c>
      <c r="T2986">
        <v>15964</v>
      </c>
      <c r="U2986" s="1">
        <v>45486</v>
      </c>
      <c r="V2986" t="s">
        <v>126</v>
      </c>
      <c r="W2986">
        <v>964216</v>
      </c>
      <c r="X2986" t="s">
        <v>12369</v>
      </c>
      <c r="Y2986">
        <v>204</v>
      </c>
      <c r="Z2986">
        <v>2691</v>
      </c>
      <c r="AA2986">
        <v>5</v>
      </c>
      <c r="AB2986">
        <v>5382</v>
      </c>
      <c r="AC2986">
        <f>Table1_1[[#This Row],[Price]]*Table1_1[[#This Row],[Quantity]]</f>
        <v>13455</v>
      </c>
    </row>
    <row r="2987" spans="1:29" x14ac:dyDescent="0.3">
      <c r="A2987" t="s">
        <v>28</v>
      </c>
      <c r="B2987" t="s">
        <v>29</v>
      </c>
      <c r="C2987" t="s">
        <v>54</v>
      </c>
      <c r="D2987" t="s">
        <v>467</v>
      </c>
      <c r="E2987" t="s">
        <v>46</v>
      </c>
      <c r="F2987" t="s">
        <v>135</v>
      </c>
      <c r="G2987">
        <v>21</v>
      </c>
      <c r="H2987">
        <v>425848</v>
      </c>
      <c r="I2987" t="s">
        <v>58</v>
      </c>
      <c r="J2987" s="3">
        <v>44929</v>
      </c>
      <c r="K2987">
        <v>1400</v>
      </c>
      <c r="L2987" t="s">
        <v>12370</v>
      </c>
      <c r="M2987" t="s">
        <v>1488</v>
      </c>
      <c r="N2987" t="s">
        <v>12371</v>
      </c>
      <c r="O2987" t="s">
        <v>12372</v>
      </c>
      <c r="P2987" t="s">
        <v>71</v>
      </c>
      <c r="Q2987">
        <v>7</v>
      </c>
      <c r="R2987" t="s">
        <v>88</v>
      </c>
      <c r="S2987" t="s">
        <v>79</v>
      </c>
      <c r="T2987">
        <v>15454</v>
      </c>
      <c r="U2987" s="1">
        <v>45365</v>
      </c>
      <c r="V2987" t="s">
        <v>72</v>
      </c>
      <c r="W2987">
        <v>962573</v>
      </c>
      <c r="X2987" t="s">
        <v>12373</v>
      </c>
      <c r="Y2987">
        <v>675</v>
      </c>
      <c r="Z2987">
        <v>2347</v>
      </c>
      <c r="AA2987">
        <v>2</v>
      </c>
      <c r="AB2987">
        <v>1877.6000000000001</v>
      </c>
      <c r="AC2987">
        <f>Table1_1[[#This Row],[Price]]*Table1_1[[#This Row],[Quantity]]</f>
        <v>4694</v>
      </c>
    </row>
    <row r="2988" spans="1:29" x14ac:dyDescent="0.3">
      <c r="A2988" t="s">
        <v>28</v>
      </c>
      <c r="B2988" t="s">
        <v>29</v>
      </c>
      <c r="C2988" t="s">
        <v>157</v>
      </c>
      <c r="D2988" t="s">
        <v>248</v>
      </c>
      <c r="E2988" t="s">
        <v>32</v>
      </c>
      <c r="F2988" t="s">
        <v>355</v>
      </c>
      <c r="G2988">
        <v>1</v>
      </c>
      <c r="H2988">
        <v>403512</v>
      </c>
      <c r="I2988" t="s">
        <v>58</v>
      </c>
      <c r="J2988" s="3">
        <v>45268</v>
      </c>
      <c r="K2988">
        <v>1400</v>
      </c>
      <c r="L2988" t="s">
        <v>12375</v>
      </c>
      <c r="M2988" t="s">
        <v>423</v>
      </c>
      <c r="N2988" t="s">
        <v>12376</v>
      </c>
      <c r="O2988" t="s">
        <v>12377</v>
      </c>
      <c r="P2988" t="s">
        <v>51</v>
      </c>
      <c r="Q2988">
        <v>7</v>
      </c>
      <c r="R2988" t="s">
        <v>40</v>
      </c>
      <c r="S2988" t="s">
        <v>79</v>
      </c>
      <c r="T2988">
        <v>75951</v>
      </c>
      <c r="U2988" s="1">
        <v>45579</v>
      </c>
      <c r="V2988" t="s">
        <v>155</v>
      </c>
      <c r="W2988">
        <v>449249</v>
      </c>
      <c r="X2988" t="s">
        <v>12378</v>
      </c>
      <c r="Y2988">
        <v>609</v>
      </c>
      <c r="Z2988">
        <v>2010</v>
      </c>
      <c r="AA2988">
        <v>8</v>
      </c>
      <c r="AB2988">
        <v>6432</v>
      </c>
      <c r="AC2988">
        <f>Table1_1[[#This Row],[Price]]*Table1_1[[#This Row],[Quantity]]</f>
        <v>16080</v>
      </c>
    </row>
    <row r="2989" spans="1:29" x14ac:dyDescent="0.3">
      <c r="A2989" t="s">
        <v>28</v>
      </c>
      <c r="B2989" t="s">
        <v>29</v>
      </c>
      <c r="C2989" t="s">
        <v>91</v>
      </c>
      <c r="D2989" t="s">
        <v>227</v>
      </c>
      <c r="E2989" t="s">
        <v>32</v>
      </c>
      <c r="F2989" t="s">
        <v>47</v>
      </c>
      <c r="G2989">
        <v>86</v>
      </c>
      <c r="H2989">
        <v>427686</v>
      </c>
      <c r="I2989" t="s">
        <v>34</v>
      </c>
      <c r="J2989" s="3">
        <v>44257</v>
      </c>
      <c r="K2989">
        <v>1100</v>
      </c>
      <c r="L2989" t="s">
        <v>12379</v>
      </c>
      <c r="M2989" t="s">
        <v>276</v>
      </c>
      <c r="N2989" t="s">
        <v>12380</v>
      </c>
      <c r="O2989" t="s">
        <v>12381</v>
      </c>
      <c r="P2989" t="s">
        <v>87</v>
      </c>
      <c r="Q2989">
        <v>13</v>
      </c>
      <c r="R2989" t="s">
        <v>40</v>
      </c>
      <c r="S2989" t="s">
        <v>41</v>
      </c>
      <c r="T2989">
        <v>73859</v>
      </c>
      <c r="U2989" s="1">
        <v>45455</v>
      </c>
      <c r="V2989" t="s">
        <v>52</v>
      </c>
      <c r="W2989">
        <v>531962</v>
      </c>
      <c r="X2989" t="s">
        <v>12382</v>
      </c>
      <c r="Y2989">
        <v>614</v>
      </c>
      <c r="Z2989">
        <v>653</v>
      </c>
      <c r="AA2989">
        <v>4</v>
      </c>
      <c r="AB2989">
        <v>1044.8</v>
      </c>
      <c r="AC2989">
        <f>Table1_1[[#This Row],[Price]]*Table1_1[[#This Row],[Quantity]]</f>
        <v>2612</v>
      </c>
    </row>
    <row r="2990" spans="1:29" x14ac:dyDescent="0.3">
      <c r="A2990" t="s">
        <v>28</v>
      </c>
      <c r="B2990" t="s">
        <v>29</v>
      </c>
      <c r="C2990" t="s">
        <v>54</v>
      </c>
      <c r="D2990" t="s">
        <v>560</v>
      </c>
      <c r="E2990" t="s">
        <v>46</v>
      </c>
      <c r="F2990" t="s">
        <v>99</v>
      </c>
      <c r="G2990">
        <v>57</v>
      </c>
      <c r="H2990">
        <v>437972</v>
      </c>
      <c r="I2990" t="s">
        <v>58</v>
      </c>
      <c r="J2990" s="3">
        <v>45460</v>
      </c>
      <c r="K2990">
        <v>950</v>
      </c>
      <c r="L2990" t="s">
        <v>12383</v>
      </c>
      <c r="M2990" t="s">
        <v>919</v>
      </c>
      <c r="N2990" t="s">
        <v>12384</v>
      </c>
      <c r="O2990" t="s">
        <v>12385</v>
      </c>
      <c r="P2990" t="s">
        <v>51</v>
      </c>
      <c r="Q2990">
        <v>5</v>
      </c>
      <c r="R2990" t="s">
        <v>40</v>
      </c>
      <c r="S2990" t="s">
        <v>79</v>
      </c>
      <c r="T2990">
        <v>46564</v>
      </c>
      <c r="U2990" s="1">
        <v>45549</v>
      </c>
      <c r="V2990" t="s">
        <v>180</v>
      </c>
      <c r="W2990">
        <v>470954</v>
      </c>
      <c r="X2990" t="s">
        <v>12386</v>
      </c>
      <c r="Y2990">
        <v>239</v>
      </c>
      <c r="Z2990">
        <v>694</v>
      </c>
      <c r="AA2990">
        <v>2</v>
      </c>
      <c r="AB2990">
        <v>555.20000000000005</v>
      </c>
      <c r="AC2990">
        <f>Table1_1[[#This Row],[Price]]*Table1_1[[#This Row],[Quantity]]</f>
        <v>1388</v>
      </c>
    </row>
    <row r="2991" spans="1:29" x14ac:dyDescent="0.3">
      <c r="A2991" t="s">
        <v>28</v>
      </c>
      <c r="B2991" t="s">
        <v>29</v>
      </c>
      <c r="C2991" t="s">
        <v>91</v>
      </c>
      <c r="D2991" t="s">
        <v>254</v>
      </c>
      <c r="E2991" t="s">
        <v>46</v>
      </c>
      <c r="F2991" t="s">
        <v>175</v>
      </c>
      <c r="G2991">
        <v>9</v>
      </c>
      <c r="H2991">
        <v>439609</v>
      </c>
      <c r="I2991" t="s">
        <v>58</v>
      </c>
      <c r="J2991" s="3">
        <v>44521</v>
      </c>
      <c r="K2991">
        <v>950</v>
      </c>
      <c r="L2991" t="s">
        <v>12387</v>
      </c>
      <c r="M2991" t="s">
        <v>282</v>
      </c>
      <c r="N2991" t="s">
        <v>12388</v>
      </c>
      <c r="O2991" t="s">
        <v>12389</v>
      </c>
      <c r="P2991" t="s">
        <v>71</v>
      </c>
      <c r="Q2991">
        <v>13</v>
      </c>
      <c r="R2991" t="s">
        <v>88</v>
      </c>
      <c r="S2991" t="s">
        <v>63</v>
      </c>
      <c r="T2991">
        <v>64426</v>
      </c>
      <c r="U2991" s="1">
        <v>45298</v>
      </c>
      <c r="V2991" t="s">
        <v>111</v>
      </c>
      <c r="W2991">
        <v>222123</v>
      </c>
      <c r="X2991" t="s">
        <v>12390</v>
      </c>
      <c r="Y2991">
        <v>298</v>
      </c>
      <c r="Z2991">
        <v>2458</v>
      </c>
      <c r="AA2991">
        <v>2</v>
      </c>
      <c r="AB2991">
        <v>1966.4</v>
      </c>
      <c r="AC2991">
        <f>Table1_1[[#This Row],[Price]]*Table1_1[[#This Row],[Quantity]]</f>
        <v>4916</v>
      </c>
    </row>
    <row r="2992" spans="1:29" x14ac:dyDescent="0.3">
      <c r="A2992" t="s">
        <v>28</v>
      </c>
      <c r="B2992" t="s">
        <v>29</v>
      </c>
      <c r="C2992" t="s">
        <v>44</v>
      </c>
      <c r="D2992" t="s">
        <v>560</v>
      </c>
      <c r="E2992" t="s">
        <v>56</v>
      </c>
      <c r="F2992" t="s">
        <v>113</v>
      </c>
      <c r="G2992">
        <v>4</v>
      </c>
      <c r="H2992">
        <v>402312</v>
      </c>
      <c r="I2992" t="s">
        <v>34</v>
      </c>
      <c r="J2992" s="3">
        <v>44688</v>
      </c>
      <c r="K2992">
        <v>1400</v>
      </c>
      <c r="L2992" t="s">
        <v>12391</v>
      </c>
      <c r="M2992" t="s">
        <v>211</v>
      </c>
      <c r="N2992" t="s">
        <v>12392</v>
      </c>
      <c r="O2992" t="s">
        <v>12393</v>
      </c>
      <c r="P2992" t="s">
        <v>71</v>
      </c>
      <c r="Q2992">
        <v>17</v>
      </c>
      <c r="R2992" t="s">
        <v>40</v>
      </c>
      <c r="S2992" t="s">
        <v>118</v>
      </c>
      <c r="T2992">
        <v>62778</v>
      </c>
      <c r="U2992" s="1">
        <v>45383</v>
      </c>
      <c r="V2992" t="s">
        <v>80</v>
      </c>
      <c r="W2992">
        <v>581164</v>
      </c>
      <c r="X2992" t="s">
        <v>12394</v>
      </c>
      <c r="Y2992">
        <v>718</v>
      </c>
      <c r="Z2992">
        <v>2732</v>
      </c>
      <c r="AA2992">
        <v>8</v>
      </c>
      <c r="AB2992">
        <v>8742.4</v>
      </c>
      <c r="AC2992">
        <f>Table1_1[[#This Row],[Price]]*Table1_1[[#This Row],[Quantity]]</f>
        <v>21856</v>
      </c>
    </row>
    <row r="2993" spans="1:29" x14ac:dyDescent="0.3">
      <c r="A2993" t="s">
        <v>28</v>
      </c>
      <c r="B2993" t="s">
        <v>29</v>
      </c>
      <c r="C2993" t="s">
        <v>91</v>
      </c>
      <c r="D2993" t="s">
        <v>254</v>
      </c>
      <c r="E2993" t="s">
        <v>32</v>
      </c>
      <c r="F2993" t="s">
        <v>135</v>
      </c>
      <c r="G2993">
        <v>56</v>
      </c>
      <c r="H2993">
        <v>418630</v>
      </c>
      <c r="I2993" t="s">
        <v>58</v>
      </c>
      <c r="J2993" s="3">
        <v>45515</v>
      </c>
      <c r="K2993">
        <v>1000</v>
      </c>
      <c r="L2993" t="s">
        <v>12395</v>
      </c>
      <c r="M2993" t="s">
        <v>144</v>
      </c>
      <c r="N2993" t="s">
        <v>12396</v>
      </c>
      <c r="O2993" t="s">
        <v>12397</v>
      </c>
      <c r="P2993" t="s">
        <v>87</v>
      </c>
      <c r="Q2993">
        <v>7</v>
      </c>
      <c r="R2993" t="s">
        <v>40</v>
      </c>
      <c r="S2993" t="s">
        <v>79</v>
      </c>
      <c r="T2993">
        <v>67115</v>
      </c>
      <c r="U2993" s="1">
        <v>45573</v>
      </c>
      <c r="V2993" t="s">
        <v>155</v>
      </c>
      <c r="W2993">
        <v>708511</v>
      </c>
      <c r="X2993" t="s">
        <v>12398</v>
      </c>
      <c r="Y2993">
        <v>482</v>
      </c>
      <c r="Z2993">
        <v>2748</v>
      </c>
      <c r="AA2993">
        <v>5</v>
      </c>
      <c r="AB2993">
        <v>5496</v>
      </c>
      <c r="AC2993">
        <f>Table1_1[[#This Row],[Price]]*Table1_1[[#This Row],[Quantity]]</f>
        <v>13740</v>
      </c>
    </row>
    <row r="2994" spans="1:29" x14ac:dyDescent="0.3">
      <c r="A2994" t="s">
        <v>28</v>
      </c>
      <c r="B2994" t="s">
        <v>29</v>
      </c>
      <c r="C2994" t="s">
        <v>30</v>
      </c>
      <c r="D2994" t="s">
        <v>637</v>
      </c>
      <c r="E2994" t="s">
        <v>32</v>
      </c>
      <c r="F2994" t="s">
        <v>33</v>
      </c>
      <c r="G2994">
        <v>2</v>
      </c>
      <c r="H2994">
        <v>416368</v>
      </c>
      <c r="I2994" t="s">
        <v>34</v>
      </c>
      <c r="J2994" s="3">
        <v>43924</v>
      </c>
      <c r="K2994">
        <v>1100</v>
      </c>
      <c r="L2994" t="s">
        <v>12399</v>
      </c>
      <c r="M2994" t="s">
        <v>736</v>
      </c>
      <c r="N2994" t="s">
        <v>12400</v>
      </c>
      <c r="O2994" t="s">
        <v>12401</v>
      </c>
      <c r="P2994" t="s">
        <v>71</v>
      </c>
      <c r="Q2994">
        <v>19</v>
      </c>
      <c r="R2994" t="s">
        <v>88</v>
      </c>
      <c r="S2994" t="s">
        <v>63</v>
      </c>
      <c r="T2994">
        <v>92806</v>
      </c>
      <c r="U2994" s="1">
        <v>45424</v>
      </c>
      <c r="V2994" t="s">
        <v>140</v>
      </c>
      <c r="W2994">
        <v>353606</v>
      </c>
      <c r="X2994" t="s">
        <v>12402</v>
      </c>
      <c r="Y2994">
        <v>529</v>
      </c>
      <c r="Z2994">
        <v>1212</v>
      </c>
      <c r="AA2994">
        <v>5</v>
      </c>
      <c r="AB2994">
        <v>2424</v>
      </c>
      <c r="AC2994">
        <f>Table1_1[[#This Row],[Price]]*Table1_1[[#This Row],[Quantity]]</f>
        <v>6060</v>
      </c>
    </row>
    <row r="2995" spans="1:29" x14ac:dyDescent="0.3">
      <c r="A2995" t="s">
        <v>28</v>
      </c>
      <c r="B2995" t="s">
        <v>29</v>
      </c>
      <c r="C2995" t="s">
        <v>66</v>
      </c>
      <c r="D2995" t="s">
        <v>411</v>
      </c>
      <c r="E2995" t="s">
        <v>56</v>
      </c>
      <c r="F2995" t="s">
        <v>83</v>
      </c>
      <c r="G2995">
        <v>70</v>
      </c>
      <c r="H2995">
        <v>429061</v>
      </c>
      <c r="I2995" t="s">
        <v>58</v>
      </c>
      <c r="J2995" s="3">
        <v>45212</v>
      </c>
      <c r="K2995">
        <v>1100</v>
      </c>
      <c r="L2995" t="s">
        <v>12403</v>
      </c>
      <c r="M2995" t="s">
        <v>1072</v>
      </c>
      <c r="N2995" t="s">
        <v>12404</v>
      </c>
      <c r="O2995" t="s">
        <v>12405</v>
      </c>
      <c r="P2995" t="s">
        <v>71</v>
      </c>
      <c r="Q2995">
        <v>3</v>
      </c>
      <c r="R2995" t="s">
        <v>88</v>
      </c>
      <c r="S2995" t="s">
        <v>79</v>
      </c>
      <c r="T2995">
        <v>73515</v>
      </c>
      <c r="U2995" s="1">
        <v>45488</v>
      </c>
      <c r="V2995" t="s">
        <v>126</v>
      </c>
      <c r="W2995">
        <v>686449</v>
      </c>
      <c r="X2995" t="s">
        <v>12406</v>
      </c>
      <c r="Y2995">
        <v>801</v>
      </c>
      <c r="Z2995">
        <v>2153</v>
      </c>
      <c r="AA2995">
        <v>7</v>
      </c>
      <c r="AB2995">
        <v>6028.4000000000015</v>
      </c>
      <c r="AC2995">
        <f>Table1_1[[#This Row],[Price]]*Table1_1[[#This Row],[Quantity]]</f>
        <v>15071</v>
      </c>
    </row>
    <row r="2996" spans="1:29" x14ac:dyDescent="0.3">
      <c r="A2996" t="s">
        <v>28</v>
      </c>
      <c r="B2996" t="s">
        <v>29</v>
      </c>
      <c r="C2996" t="s">
        <v>91</v>
      </c>
      <c r="D2996" t="s">
        <v>55</v>
      </c>
      <c r="E2996" t="s">
        <v>46</v>
      </c>
      <c r="F2996" t="s">
        <v>113</v>
      </c>
      <c r="G2996">
        <v>100</v>
      </c>
      <c r="H2996">
        <v>412417</v>
      </c>
      <c r="I2996" t="s">
        <v>58</v>
      </c>
      <c r="J2996" s="3">
        <v>45407</v>
      </c>
      <c r="K2996">
        <v>1400</v>
      </c>
      <c r="L2996" t="s">
        <v>12407</v>
      </c>
      <c r="M2996" t="s">
        <v>165</v>
      </c>
      <c r="N2996" t="s">
        <v>12408</v>
      </c>
      <c r="O2996" t="s">
        <v>12409</v>
      </c>
      <c r="P2996" t="s">
        <v>71</v>
      </c>
      <c r="Q2996">
        <v>12</v>
      </c>
      <c r="R2996" t="s">
        <v>88</v>
      </c>
      <c r="S2996" t="s">
        <v>79</v>
      </c>
      <c r="T2996">
        <v>46244</v>
      </c>
      <c r="U2996" s="1">
        <v>45314</v>
      </c>
      <c r="V2996" t="s">
        <v>111</v>
      </c>
      <c r="W2996">
        <v>997441</v>
      </c>
      <c r="X2996" t="s">
        <v>12410</v>
      </c>
      <c r="Y2996">
        <v>349</v>
      </c>
      <c r="Z2996">
        <v>538</v>
      </c>
      <c r="AA2996">
        <v>8</v>
      </c>
      <c r="AB2996">
        <v>1721.6000000000001</v>
      </c>
      <c r="AC2996">
        <f>Table1_1[[#This Row],[Price]]*Table1_1[[#This Row],[Quantity]]</f>
        <v>4304</v>
      </c>
    </row>
    <row r="2997" spans="1:29" x14ac:dyDescent="0.3">
      <c r="A2997" t="s">
        <v>28</v>
      </c>
      <c r="B2997" t="s">
        <v>29</v>
      </c>
      <c r="C2997" t="s">
        <v>54</v>
      </c>
      <c r="D2997" t="s">
        <v>45</v>
      </c>
      <c r="E2997" t="s">
        <v>32</v>
      </c>
      <c r="F2997" t="s">
        <v>47</v>
      </c>
      <c r="G2997">
        <v>24</v>
      </c>
      <c r="H2997">
        <v>413788</v>
      </c>
      <c r="I2997" t="s">
        <v>34</v>
      </c>
      <c r="J2997" s="3">
        <v>45581</v>
      </c>
      <c r="K2997">
        <v>800</v>
      </c>
      <c r="L2997" t="s">
        <v>12411</v>
      </c>
      <c r="M2997" t="s">
        <v>434</v>
      </c>
      <c r="N2997" t="s">
        <v>12412</v>
      </c>
      <c r="O2997" t="s">
        <v>12413</v>
      </c>
      <c r="P2997" t="s">
        <v>51</v>
      </c>
      <c r="Q2997">
        <v>3</v>
      </c>
      <c r="R2997" t="s">
        <v>40</v>
      </c>
      <c r="S2997" t="s">
        <v>63</v>
      </c>
      <c r="T2997">
        <v>16092</v>
      </c>
      <c r="U2997" s="1">
        <v>45506</v>
      </c>
      <c r="V2997" t="s">
        <v>64</v>
      </c>
      <c r="W2997">
        <v>148308</v>
      </c>
      <c r="X2997" t="s">
        <v>12414</v>
      </c>
      <c r="Y2997">
        <v>581</v>
      </c>
      <c r="Z2997">
        <v>2594</v>
      </c>
      <c r="AA2997">
        <v>2</v>
      </c>
      <c r="AB2997">
        <v>2075.2000000000003</v>
      </c>
      <c r="AC2997">
        <f>Table1_1[[#This Row],[Price]]*Table1_1[[#This Row],[Quantity]]</f>
        <v>5188</v>
      </c>
    </row>
    <row r="2998" spans="1:29" x14ac:dyDescent="0.3">
      <c r="A2998" t="s">
        <v>28</v>
      </c>
      <c r="B2998" t="s">
        <v>29</v>
      </c>
      <c r="C2998" t="s">
        <v>54</v>
      </c>
      <c r="D2998" t="s">
        <v>163</v>
      </c>
      <c r="E2998" t="s">
        <v>46</v>
      </c>
      <c r="F2998" t="s">
        <v>355</v>
      </c>
      <c r="G2998">
        <v>6</v>
      </c>
      <c r="H2998">
        <v>429158</v>
      </c>
      <c r="I2998" t="s">
        <v>34</v>
      </c>
      <c r="J2998" s="3">
        <v>45161</v>
      </c>
      <c r="K2998">
        <v>1300</v>
      </c>
      <c r="L2998" t="s">
        <v>12416</v>
      </c>
      <c r="M2998" t="s">
        <v>482</v>
      </c>
      <c r="N2998" t="s">
        <v>12417</v>
      </c>
      <c r="O2998" t="s">
        <v>12418</v>
      </c>
      <c r="P2998" t="s">
        <v>51</v>
      </c>
      <c r="Q2998">
        <v>5</v>
      </c>
      <c r="R2998" t="s">
        <v>88</v>
      </c>
      <c r="S2998" t="s">
        <v>63</v>
      </c>
      <c r="T2998">
        <v>19108</v>
      </c>
      <c r="U2998" s="1">
        <v>45480</v>
      </c>
      <c r="V2998" t="s">
        <v>126</v>
      </c>
      <c r="W2998">
        <v>961396</v>
      </c>
      <c r="X2998" t="s">
        <v>12419</v>
      </c>
      <c r="Y2998">
        <v>789</v>
      </c>
      <c r="Z2998">
        <v>1518</v>
      </c>
      <c r="AA2998">
        <v>8</v>
      </c>
      <c r="AB2998">
        <v>4857.6000000000004</v>
      </c>
      <c r="AC2998">
        <f>Table1_1[[#This Row],[Price]]*Table1_1[[#This Row],[Quantity]]</f>
        <v>12144</v>
      </c>
    </row>
    <row r="2999" spans="1:29" x14ac:dyDescent="0.3">
      <c r="A2999" t="s">
        <v>28</v>
      </c>
      <c r="B2999" t="s">
        <v>29</v>
      </c>
      <c r="C2999" t="s">
        <v>148</v>
      </c>
      <c r="D2999" t="s">
        <v>142</v>
      </c>
      <c r="E2999" t="s">
        <v>46</v>
      </c>
      <c r="F2999" t="s">
        <v>175</v>
      </c>
      <c r="G2999">
        <v>49</v>
      </c>
      <c r="H2999">
        <v>408729</v>
      </c>
      <c r="I2999" t="s">
        <v>58</v>
      </c>
      <c r="J2999" s="3">
        <v>44437</v>
      </c>
      <c r="K2999">
        <v>1000</v>
      </c>
      <c r="L2999" t="s">
        <v>12420</v>
      </c>
      <c r="M2999" t="s">
        <v>856</v>
      </c>
      <c r="N2999" t="s">
        <v>12421</v>
      </c>
      <c r="O2999" t="s">
        <v>12422</v>
      </c>
      <c r="P2999" t="s">
        <v>87</v>
      </c>
      <c r="Q2999">
        <v>6</v>
      </c>
      <c r="R2999" t="s">
        <v>40</v>
      </c>
      <c r="S2999" t="s">
        <v>79</v>
      </c>
      <c r="T2999">
        <v>40111</v>
      </c>
      <c r="U2999" s="1">
        <v>45434</v>
      </c>
      <c r="V2999" t="s">
        <v>140</v>
      </c>
      <c r="W2999">
        <v>238123</v>
      </c>
      <c r="X2999" t="s">
        <v>8146</v>
      </c>
      <c r="Y2999">
        <v>964</v>
      </c>
      <c r="Z2999">
        <v>1992</v>
      </c>
      <c r="AA2999">
        <v>7</v>
      </c>
      <c r="AB2999">
        <v>5577.6</v>
      </c>
      <c r="AC2999">
        <f>Table1_1[[#This Row],[Price]]*Table1_1[[#This Row],[Quantity]]</f>
        <v>13944</v>
      </c>
    </row>
    <row r="3000" spans="1:29" x14ac:dyDescent="0.3">
      <c r="A3000" t="s">
        <v>28</v>
      </c>
      <c r="B3000" t="s">
        <v>29</v>
      </c>
      <c r="C3000" t="s">
        <v>30</v>
      </c>
      <c r="D3000" t="s">
        <v>364</v>
      </c>
      <c r="E3000" t="s">
        <v>32</v>
      </c>
      <c r="F3000" t="s">
        <v>150</v>
      </c>
      <c r="G3000">
        <v>71</v>
      </c>
      <c r="H3000">
        <v>427744</v>
      </c>
      <c r="I3000" t="s">
        <v>58</v>
      </c>
      <c r="J3000" s="3">
        <v>45211</v>
      </c>
      <c r="K3000">
        <v>1200</v>
      </c>
      <c r="L3000" t="s">
        <v>12423</v>
      </c>
      <c r="M3000" t="s">
        <v>605</v>
      </c>
      <c r="N3000" t="s">
        <v>12424</v>
      </c>
      <c r="O3000" t="s">
        <v>12425</v>
      </c>
      <c r="P3000" t="s">
        <v>39</v>
      </c>
      <c r="Q3000">
        <v>13</v>
      </c>
      <c r="R3000" t="s">
        <v>88</v>
      </c>
      <c r="S3000" t="s">
        <v>41</v>
      </c>
      <c r="T3000">
        <v>89769</v>
      </c>
      <c r="U3000" s="1">
        <v>45377</v>
      </c>
      <c r="V3000" t="s">
        <v>72</v>
      </c>
      <c r="W3000">
        <v>302557</v>
      </c>
      <c r="X3000" t="s">
        <v>12426</v>
      </c>
      <c r="Y3000">
        <v>232</v>
      </c>
      <c r="Z3000">
        <v>709</v>
      </c>
      <c r="AA3000">
        <v>6</v>
      </c>
      <c r="AB3000">
        <v>1701.6000000000001</v>
      </c>
      <c r="AC3000">
        <f>Table1_1[[#This Row],[Price]]*Table1_1[[#This Row],[Quantity]]</f>
        <v>4254</v>
      </c>
    </row>
    <row r="3001" spans="1:29" x14ac:dyDescent="0.3">
      <c r="A3001" t="s">
        <v>28</v>
      </c>
      <c r="B3001" t="s">
        <v>29</v>
      </c>
      <c r="C3001" t="s">
        <v>66</v>
      </c>
      <c r="D3001" t="s">
        <v>380</v>
      </c>
      <c r="E3001" t="s">
        <v>46</v>
      </c>
      <c r="F3001" t="s">
        <v>175</v>
      </c>
      <c r="G3001">
        <v>29</v>
      </c>
      <c r="H3001">
        <v>433015</v>
      </c>
      <c r="I3001" t="s">
        <v>34</v>
      </c>
      <c r="J3001" s="3">
        <v>44075</v>
      </c>
      <c r="K3001">
        <v>1300</v>
      </c>
      <c r="L3001" t="s">
        <v>12427</v>
      </c>
      <c r="M3001" t="s">
        <v>1007</v>
      </c>
      <c r="N3001" t="s">
        <v>12428</v>
      </c>
      <c r="O3001" t="s">
        <v>12429</v>
      </c>
      <c r="P3001" t="s">
        <v>87</v>
      </c>
      <c r="Q3001">
        <v>10</v>
      </c>
      <c r="R3001" t="s">
        <v>40</v>
      </c>
      <c r="S3001" t="s">
        <v>63</v>
      </c>
      <c r="T3001">
        <v>45732</v>
      </c>
      <c r="U3001" s="1">
        <v>45344</v>
      </c>
      <c r="V3001" t="s">
        <v>119</v>
      </c>
      <c r="W3001">
        <v>694165</v>
      </c>
      <c r="X3001" t="s">
        <v>12430</v>
      </c>
      <c r="Y3001">
        <v>669</v>
      </c>
      <c r="Z3001">
        <v>1356</v>
      </c>
      <c r="AA3001">
        <v>3</v>
      </c>
      <c r="AB3001">
        <v>1627.2</v>
      </c>
      <c r="AC3001">
        <f>Table1_1[[#This Row],[Price]]*Table1_1[[#This Row],[Quantity]]</f>
        <v>4068</v>
      </c>
    </row>
    <row r="3002" spans="1:29" x14ac:dyDescent="0.3">
      <c r="A3002" t="s">
        <v>28</v>
      </c>
      <c r="B3002" t="s">
        <v>29</v>
      </c>
      <c r="C3002" t="s">
        <v>66</v>
      </c>
      <c r="D3002" t="s">
        <v>248</v>
      </c>
      <c r="E3002" t="s">
        <v>56</v>
      </c>
      <c r="F3002" t="s">
        <v>150</v>
      </c>
      <c r="G3002">
        <v>34</v>
      </c>
      <c r="H3002">
        <v>408003</v>
      </c>
      <c r="I3002" t="s">
        <v>58</v>
      </c>
      <c r="J3002" s="3">
        <v>45266</v>
      </c>
      <c r="K3002">
        <v>1400</v>
      </c>
      <c r="L3002" t="s">
        <v>886</v>
      </c>
      <c r="M3002" t="s">
        <v>1048</v>
      </c>
      <c r="N3002" t="s">
        <v>12431</v>
      </c>
      <c r="O3002" t="s">
        <v>12432</v>
      </c>
      <c r="P3002" t="s">
        <v>39</v>
      </c>
      <c r="Q3002">
        <v>9</v>
      </c>
      <c r="R3002" t="s">
        <v>40</v>
      </c>
      <c r="S3002" t="s">
        <v>41</v>
      </c>
      <c r="T3002">
        <v>22197</v>
      </c>
      <c r="U3002" s="1">
        <v>45373</v>
      </c>
      <c r="V3002" t="s">
        <v>72</v>
      </c>
      <c r="W3002">
        <v>287754</v>
      </c>
      <c r="X3002" t="s">
        <v>12433</v>
      </c>
      <c r="Y3002">
        <v>517</v>
      </c>
      <c r="Z3002">
        <v>1262</v>
      </c>
      <c r="AA3002">
        <v>7</v>
      </c>
      <c r="AB3002">
        <v>3533.6000000000004</v>
      </c>
      <c r="AC3002">
        <f>Table1_1[[#This Row],[Price]]*Table1_1[[#This Row],[Quantity]]</f>
        <v>8834</v>
      </c>
    </row>
    <row r="3003" spans="1:29" x14ac:dyDescent="0.3">
      <c r="A3003" t="s">
        <v>28</v>
      </c>
      <c r="B3003" t="s">
        <v>29</v>
      </c>
      <c r="C3003" t="s">
        <v>148</v>
      </c>
      <c r="D3003" t="s">
        <v>31</v>
      </c>
      <c r="E3003" t="s">
        <v>46</v>
      </c>
      <c r="F3003" t="s">
        <v>355</v>
      </c>
      <c r="G3003">
        <v>88</v>
      </c>
      <c r="H3003">
        <v>420525</v>
      </c>
      <c r="I3003" t="s">
        <v>58</v>
      </c>
      <c r="J3003" s="3">
        <v>45077</v>
      </c>
      <c r="K3003">
        <v>1200</v>
      </c>
      <c r="L3003" t="s">
        <v>12435</v>
      </c>
      <c r="M3003" t="s">
        <v>654</v>
      </c>
      <c r="N3003" t="s">
        <v>12436</v>
      </c>
      <c r="O3003" t="s">
        <v>12437</v>
      </c>
      <c r="P3003" t="s">
        <v>87</v>
      </c>
      <c r="Q3003">
        <v>14</v>
      </c>
      <c r="R3003" t="s">
        <v>88</v>
      </c>
      <c r="S3003" t="s">
        <v>118</v>
      </c>
      <c r="T3003">
        <v>75900</v>
      </c>
      <c r="U3003" s="1">
        <v>45327</v>
      </c>
      <c r="V3003" t="s">
        <v>119</v>
      </c>
      <c r="W3003">
        <v>639314</v>
      </c>
      <c r="X3003" t="s">
        <v>12438</v>
      </c>
      <c r="Y3003">
        <v>234</v>
      </c>
      <c r="Z3003">
        <v>1654</v>
      </c>
      <c r="AA3003">
        <v>6</v>
      </c>
      <c r="AB3003">
        <v>3969.6000000000004</v>
      </c>
      <c r="AC3003">
        <f>Table1_1[[#This Row],[Price]]*Table1_1[[#This Row],[Quantity]]</f>
        <v>9924</v>
      </c>
    </row>
    <row r="3004" spans="1:29" x14ac:dyDescent="0.3">
      <c r="A3004" t="s">
        <v>28</v>
      </c>
      <c r="B3004" t="s">
        <v>29</v>
      </c>
      <c r="C3004" t="s">
        <v>157</v>
      </c>
      <c r="D3004" t="s">
        <v>187</v>
      </c>
      <c r="E3004" t="s">
        <v>46</v>
      </c>
      <c r="F3004" t="s">
        <v>33</v>
      </c>
      <c r="G3004">
        <v>82</v>
      </c>
      <c r="H3004">
        <v>404594</v>
      </c>
      <c r="I3004" t="s">
        <v>34</v>
      </c>
      <c r="J3004" s="3">
        <v>44308</v>
      </c>
      <c r="K3004">
        <v>1400</v>
      </c>
      <c r="L3004" t="s">
        <v>12440</v>
      </c>
      <c r="M3004" t="s">
        <v>319</v>
      </c>
      <c r="N3004" t="s">
        <v>12441</v>
      </c>
      <c r="O3004" t="s">
        <v>12442</v>
      </c>
      <c r="P3004" t="s">
        <v>71</v>
      </c>
      <c r="Q3004">
        <v>18</v>
      </c>
      <c r="R3004" t="s">
        <v>40</v>
      </c>
      <c r="S3004" t="s">
        <v>63</v>
      </c>
      <c r="T3004">
        <v>20467</v>
      </c>
      <c r="U3004" s="1">
        <v>45334</v>
      </c>
      <c r="V3004" t="s">
        <v>119</v>
      </c>
      <c r="W3004">
        <v>909723</v>
      </c>
      <c r="X3004" t="s">
        <v>12443</v>
      </c>
      <c r="Y3004">
        <v>991</v>
      </c>
      <c r="Z3004">
        <v>1288</v>
      </c>
      <c r="AA3004">
        <v>8</v>
      </c>
      <c r="AB3004">
        <v>4121.6000000000004</v>
      </c>
      <c r="AC3004">
        <f>Table1_1[[#This Row],[Price]]*Table1_1[[#This Row],[Quantity]]</f>
        <v>10304</v>
      </c>
    </row>
    <row r="3005" spans="1:29" x14ac:dyDescent="0.3">
      <c r="A3005" t="s">
        <v>28</v>
      </c>
      <c r="B3005" t="s">
        <v>29</v>
      </c>
      <c r="C3005" t="s">
        <v>91</v>
      </c>
      <c r="D3005" t="s">
        <v>187</v>
      </c>
      <c r="E3005" t="s">
        <v>56</v>
      </c>
      <c r="F3005" t="s">
        <v>355</v>
      </c>
      <c r="G3005">
        <v>29</v>
      </c>
      <c r="H3005">
        <v>403522</v>
      </c>
      <c r="I3005" t="s">
        <v>34</v>
      </c>
      <c r="J3005" s="3">
        <v>44010</v>
      </c>
      <c r="K3005">
        <v>1000</v>
      </c>
      <c r="L3005" t="s">
        <v>12444</v>
      </c>
      <c r="M3005" t="s">
        <v>843</v>
      </c>
      <c r="N3005" t="s">
        <v>12445</v>
      </c>
      <c r="O3005" t="s">
        <v>12446</v>
      </c>
      <c r="P3005" t="s">
        <v>51</v>
      </c>
      <c r="Q3005">
        <v>13</v>
      </c>
      <c r="R3005" t="s">
        <v>40</v>
      </c>
      <c r="S3005" t="s">
        <v>79</v>
      </c>
      <c r="T3005">
        <v>77096</v>
      </c>
      <c r="U3005" s="1">
        <v>45433</v>
      </c>
      <c r="V3005" t="s">
        <v>140</v>
      </c>
      <c r="W3005">
        <v>833493</v>
      </c>
      <c r="X3005" t="s">
        <v>12447</v>
      </c>
      <c r="Y3005">
        <v>500</v>
      </c>
      <c r="Z3005">
        <v>2503</v>
      </c>
      <c r="AA3005">
        <v>3</v>
      </c>
      <c r="AB3005">
        <v>3003.6000000000004</v>
      </c>
      <c r="AC3005">
        <f>Table1_1[[#This Row],[Price]]*Table1_1[[#This Row],[Quantity]]</f>
        <v>7509</v>
      </c>
    </row>
    <row r="3006" spans="1:29" x14ac:dyDescent="0.3">
      <c r="A3006" t="s">
        <v>28</v>
      </c>
      <c r="B3006" t="s">
        <v>29</v>
      </c>
      <c r="C3006" t="s">
        <v>157</v>
      </c>
      <c r="D3006" t="s">
        <v>338</v>
      </c>
      <c r="E3006" t="s">
        <v>46</v>
      </c>
      <c r="F3006" t="s">
        <v>47</v>
      </c>
      <c r="G3006">
        <v>67</v>
      </c>
      <c r="H3006">
        <v>420931</v>
      </c>
      <c r="I3006" t="s">
        <v>34</v>
      </c>
      <c r="J3006" s="3">
        <v>43850</v>
      </c>
      <c r="K3006">
        <v>1000</v>
      </c>
      <c r="L3006" t="s">
        <v>12449</v>
      </c>
      <c r="M3006" t="s">
        <v>596</v>
      </c>
      <c r="N3006" t="s">
        <v>12450</v>
      </c>
      <c r="O3006">
        <v>6593640722</v>
      </c>
      <c r="P3006" t="s">
        <v>87</v>
      </c>
      <c r="Q3006">
        <v>13</v>
      </c>
      <c r="R3006" t="s">
        <v>88</v>
      </c>
      <c r="S3006" t="s">
        <v>41</v>
      </c>
      <c r="T3006">
        <v>71310</v>
      </c>
      <c r="U3006" s="1">
        <v>45345</v>
      </c>
      <c r="V3006" t="s">
        <v>119</v>
      </c>
      <c r="W3006">
        <v>199927</v>
      </c>
      <c r="X3006" t="s">
        <v>12451</v>
      </c>
      <c r="Y3006">
        <v>338</v>
      </c>
      <c r="Z3006">
        <v>792</v>
      </c>
      <c r="AA3006">
        <v>2</v>
      </c>
      <c r="AB3006">
        <v>633.6</v>
      </c>
      <c r="AC3006">
        <f>Table1_1[[#This Row],[Price]]*Table1_1[[#This Row],[Quantity]]</f>
        <v>1584</v>
      </c>
    </row>
    <row r="3007" spans="1:29" x14ac:dyDescent="0.3">
      <c r="A3007" t="s">
        <v>28</v>
      </c>
      <c r="B3007" t="s">
        <v>29</v>
      </c>
      <c r="C3007" t="s">
        <v>54</v>
      </c>
      <c r="D3007" t="s">
        <v>98</v>
      </c>
      <c r="E3007" t="s">
        <v>32</v>
      </c>
      <c r="F3007" t="s">
        <v>57</v>
      </c>
      <c r="G3007">
        <v>71</v>
      </c>
      <c r="H3007">
        <v>420362</v>
      </c>
      <c r="I3007" t="s">
        <v>34</v>
      </c>
      <c r="J3007" s="3">
        <v>45129</v>
      </c>
      <c r="K3007">
        <v>1100</v>
      </c>
      <c r="L3007" t="s">
        <v>12452</v>
      </c>
      <c r="M3007" t="s">
        <v>239</v>
      </c>
      <c r="N3007" t="s">
        <v>12453</v>
      </c>
      <c r="O3007" t="s">
        <v>12454</v>
      </c>
      <c r="P3007" t="s">
        <v>51</v>
      </c>
      <c r="Q3007">
        <v>5</v>
      </c>
      <c r="R3007" t="s">
        <v>88</v>
      </c>
      <c r="S3007" t="s">
        <v>118</v>
      </c>
      <c r="T3007">
        <v>35200</v>
      </c>
      <c r="U3007" s="1">
        <v>45368</v>
      </c>
      <c r="V3007" t="s">
        <v>72</v>
      </c>
      <c r="W3007">
        <v>909135</v>
      </c>
      <c r="X3007" t="s">
        <v>12455</v>
      </c>
      <c r="Y3007">
        <v>604</v>
      </c>
      <c r="Z3007">
        <v>1800</v>
      </c>
      <c r="AA3007">
        <v>5</v>
      </c>
      <c r="AB3007">
        <v>3600</v>
      </c>
      <c r="AC3007">
        <f>Table1_1[[#This Row],[Price]]*Table1_1[[#This Row],[Quantity]]</f>
        <v>9000</v>
      </c>
    </row>
    <row r="3008" spans="1:29" x14ac:dyDescent="0.3">
      <c r="A3008" t="s">
        <v>28</v>
      </c>
      <c r="B3008" t="s">
        <v>29</v>
      </c>
      <c r="C3008" t="s">
        <v>157</v>
      </c>
      <c r="D3008" t="s">
        <v>411</v>
      </c>
      <c r="E3008" t="s">
        <v>46</v>
      </c>
      <c r="F3008" t="s">
        <v>33</v>
      </c>
      <c r="G3008">
        <v>7</v>
      </c>
      <c r="H3008">
        <v>420438</v>
      </c>
      <c r="I3008" t="s">
        <v>34</v>
      </c>
      <c r="J3008" s="3">
        <v>45384</v>
      </c>
      <c r="K3008">
        <v>800</v>
      </c>
      <c r="L3008" t="s">
        <v>12456</v>
      </c>
      <c r="M3008" t="s">
        <v>487</v>
      </c>
      <c r="N3008" t="s">
        <v>12457</v>
      </c>
      <c r="O3008" t="s">
        <v>12458</v>
      </c>
      <c r="P3008" t="s">
        <v>87</v>
      </c>
      <c r="Q3008">
        <v>17</v>
      </c>
      <c r="R3008" t="s">
        <v>40</v>
      </c>
      <c r="S3008" t="s">
        <v>118</v>
      </c>
      <c r="T3008">
        <v>73714</v>
      </c>
      <c r="U3008" s="1">
        <v>45367</v>
      </c>
      <c r="V3008" t="s">
        <v>72</v>
      </c>
      <c r="W3008">
        <v>204533</v>
      </c>
      <c r="X3008" t="s">
        <v>12459</v>
      </c>
      <c r="Y3008">
        <v>348</v>
      </c>
      <c r="Z3008">
        <v>1089</v>
      </c>
      <c r="AA3008">
        <v>3</v>
      </c>
      <c r="AB3008">
        <v>1306.8000000000002</v>
      </c>
      <c r="AC3008">
        <f>Table1_1[[#This Row],[Price]]*Table1_1[[#This Row],[Quantity]]</f>
        <v>3267</v>
      </c>
    </row>
    <row r="3009" spans="1:29" x14ac:dyDescent="0.3">
      <c r="A3009" t="s">
        <v>28</v>
      </c>
      <c r="B3009" t="s">
        <v>29</v>
      </c>
      <c r="C3009" t="s">
        <v>148</v>
      </c>
      <c r="D3009" t="s">
        <v>82</v>
      </c>
      <c r="E3009" t="s">
        <v>56</v>
      </c>
      <c r="F3009" t="s">
        <v>135</v>
      </c>
      <c r="G3009">
        <v>88</v>
      </c>
      <c r="H3009">
        <v>405152</v>
      </c>
      <c r="I3009" t="s">
        <v>58</v>
      </c>
      <c r="J3009" s="3">
        <v>45153</v>
      </c>
      <c r="K3009">
        <v>1300</v>
      </c>
      <c r="L3009" t="s">
        <v>12461</v>
      </c>
      <c r="M3009" t="s">
        <v>1058</v>
      </c>
      <c r="N3009" t="s">
        <v>12462</v>
      </c>
      <c r="O3009" t="s">
        <v>12463</v>
      </c>
      <c r="P3009" t="s">
        <v>71</v>
      </c>
      <c r="Q3009">
        <v>7</v>
      </c>
      <c r="R3009" t="s">
        <v>40</v>
      </c>
      <c r="S3009" t="s">
        <v>79</v>
      </c>
      <c r="T3009">
        <v>70129</v>
      </c>
      <c r="U3009" s="1">
        <v>45571</v>
      </c>
      <c r="V3009" t="s">
        <v>155</v>
      </c>
      <c r="W3009">
        <v>422169</v>
      </c>
      <c r="X3009" t="s">
        <v>6538</v>
      </c>
      <c r="Y3009">
        <v>969</v>
      </c>
      <c r="Z3009">
        <v>2400</v>
      </c>
      <c r="AA3009">
        <v>1</v>
      </c>
      <c r="AB3009">
        <v>960</v>
      </c>
      <c r="AC3009">
        <f>Table1_1[[#This Row],[Price]]*Table1_1[[#This Row],[Quantity]]</f>
        <v>2400</v>
      </c>
    </row>
    <row r="3010" spans="1:29" x14ac:dyDescent="0.3">
      <c r="A3010" t="s">
        <v>28</v>
      </c>
      <c r="B3010" t="s">
        <v>29</v>
      </c>
      <c r="C3010" t="s">
        <v>66</v>
      </c>
      <c r="D3010" t="s">
        <v>45</v>
      </c>
      <c r="E3010" t="s">
        <v>56</v>
      </c>
      <c r="F3010" t="s">
        <v>135</v>
      </c>
      <c r="G3010">
        <v>56</v>
      </c>
      <c r="H3010">
        <v>439618</v>
      </c>
      <c r="I3010" t="s">
        <v>34</v>
      </c>
      <c r="J3010" s="3">
        <v>44653</v>
      </c>
      <c r="K3010">
        <v>1200</v>
      </c>
      <c r="L3010" t="s">
        <v>12464</v>
      </c>
      <c r="M3010" t="s">
        <v>596</v>
      </c>
      <c r="N3010" t="s">
        <v>12465</v>
      </c>
      <c r="O3010" t="s">
        <v>12466</v>
      </c>
      <c r="P3010" t="s">
        <v>39</v>
      </c>
      <c r="Q3010">
        <v>17</v>
      </c>
      <c r="R3010" t="s">
        <v>88</v>
      </c>
      <c r="S3010" t="s">
        <v>79</v>
      </c>
      <c r="T3010">
        <v>14707</v>
      </c>
      <c r="U3010" s="1">
        <v>45320</v>
      </c>
      <c r="V3010" t="s">
        <v>111</v>
      </c>
      <c r="W3010">
        <v>332865</v>
      </c>
      <c r="X3010" t="s">
        <v>12467</v>
      </c>
      <c r="Y3010">
        <v>862</v>
      </c>
      <c r="Z3010">
        <v>1482</v>
      </c>
      <c r="AA3010">
        <v>3</v>
      </c>
      <c r="AB3010">
        <v>1778.4</v>
      </c>
      <c r="AC3010">
        <f>Table1_1[[#This Row],[Price]]*Table1_1[[#This Row],[Quantity]]</f>
        <v>4446</v>
      </c>
    </row>
    <row r="3011" spans="1:29" x14ac:dyDescent="0.3">
      <c r="A3011" t="s">
        <v>28</v>
      </c>
      <c r="B3011" t="s">
        <v>29</v>
      </c>
      <c r="C3011" t="s">
        <v>193</v>
      </c>
      <c r="D3011" t="s">
        <v>45</v>
      </c>
      <c r="E3011" t="s">
        <v>56</v>
      </c>
      <c r="F3011" t="s">
        <v>150</v>
      </c>
      <c r="G3011">
        <v>51</v>
      </c>
      <c r="H3011">
        <v>434588</v>
      </c>
      <c r="I3011" t="s">
        <v>34</v>
      </c>
      <c r="J3011" s="3">
        <v>45583</v>
      </c>
      <c r="K3011">
        <v>1200</v>
      </c>
      <c r="L3011" t="s">
        <v>3979</v>
      </c>
      <c r="M3011" t="s">
        <v>244</v>
      </c>
      <c r="N3011" t="s">
        <v>12468</v>
      </c>
      <c r="O3011" t="s">
        <v>12469</v>
      </c>
      <c r="P3011" t="s">
        <v>71</v>
      </c>
      <c r="Q3011">
        <v>11</v>
      </c>
      <c r="R3011" t="s">
        <v>88</v>
      </c>
      <c r="S3011" t="s">
        <v>41</v>
      </c>
      <c r="T3011">
        <v>98954</v>
      </c>
      <c r="U3011" s="1">
        <v>45390</v>
      </c>
      <c r="V3011" t="s">
        <v>80</v>
      </c>
      <c r="W3011">
        <v>376401</v>
      </c>
      <c r="X3011" t="s">
        <v>12470</v>
      </c>
      <c r="Y3011">
        <v>208</v>
      </c>
      <c r="Z3011">
        <v>805</v>
      </c>
      <c r="AA3011">
        <v>8</v>
      </c>
      <c r="AB3011">
        <v>2576</v>
      </c>
      <c r="AC3011">
        <f>Table1_1[[#This Row],[Price]]*Table1_1[[#This Row],[Quantity]]</f>
        <v>6440</v>
      </c>
    </row>
    <row r="3012" spans="1:29" x14ac:dyDescent="0.3">
      <c r="A3012" t="s">
        <v>28</v>
      </c>
      <c r="B3012" t="s">
        <v>29</v>
      </c>
      <c r="C3012" t="s">
        <v>91</v>
      </c>
      <c r="D3012" t="s">
        <v>338</v>
      </c>
      <c r="E3012" t="s">
        <v>32</v>
      </c>
      <c r="F3012" t="s">
        <v>83</v>
      </c>
      <c r="G3012">
        <v>8</v>
      </c>
      <c r="H3012">
        <v>431510</v>
      </c>
      <c r="I3012" t="s">
        <v>34</v>
      </c>
      <c r="J3012" s="3">
        <v>44353</v>
      </c>
      <c r="K3012">
        <v>950</v>
      </c>
      <c r="L3012" t="s">
        <v>12471</v>
      </c>
      <c r="M3012" t="s">
        <v>2538</v>
      </c>
      <c r="N3012" t="s">
        <v>12472</v>
      </c>
      <c r="O3012" t="s">
        <v>12473</v>
      </c>
      <c r="P3012" t="s">
        <v>39</v>
      </c>
      <c r="Q3012">
        <v>12</v>
      </c>
      <c r="R3012" t="s">
        <v>88</v>
      </c>
      <c r="S3012" t="s">
        <v>63</v>
      </c>
      <c r="T3012">
        <v>17776</v>
      </c>
      <c r="U3012" s="1">
        <v>45556</v>
      </c>
      <c r="V3012" t="s">
        <v>180</v>
      </c>
      <c r="W3012">
        <v>933984</v>
      </c>
      <c r="X3012" t="s">
        <v>9686</v>
      </c>
      <c r="Y3012">
        <v>502</v>
      </c>
      <c r="Z3012">
        <v>2884</v>
      </c>
      <c r="AA3012">
        <v>6</v>
      </c>
      <c r="AB3012">
        <v>6921.6</v>
      </c>
      <c r="AC3012">
        <f>Table1_1[[#This Row],[Price]]*Table1_1[[#This Row],[Quantity]]</f>
        <v>17304</v>
      </c>
    </row>
    <row r="3013" spans="1:29" x14ac:dyDescent="0.3">
      <c r="A3013" t="s">
        <v>28</v>
      </c>
      <c r="B3013" t="s">
        <v>29</v>
      </c>
      <c r="C3013" t="s">
        <v>91</v>
      </c>
      <c r="D3013" t="s">
        <v>524</v>
      </c>
      <c r="E3013" t="s">
        <v>32</v>
      </c>
      <c r="F3013" t="s">
        <v>150</v>
      </c>
      <c r="G3013">
        <v>64</v>
      </c>
      <c r="H3013">
        <v>439766</v>
      </c>
      <c r="I3013" t="s">
        <v>58</v>
      </c>
      <c r="J3013" s="3">
        <v>45539</v>
      </c>
      <c r="K3013">
        <v>800</v>
      </c>
      <c r="L3013" t="s">
        <v>12474</v>
      </c>
      <c r="M3013" t="s">
        <v>144</v>
      </c>
      <c r="N3013" t="s">
        <v>12475</v>
      </c>
      <c r="O3013" t="s">
        <v>12476</v>
      </c>
      <c r="P3013" t="s">
        <v>51</v>
      </c>
      <c r="Q3013">
        <v>13</v>
      </c>
      <c r="R3013" t="s">
        <v>88</v>
      </c>
      <c r="S3013" t="s">
        <v>41</v>
      </c>
      <c r="T3013">
        <v>88931</v>
      </c>
      <c r="U3013" s="1">
        <v>45499</v>
      </c>
      <c r="V3013" t="s">
        <v>126</v>
      </c>
      <c r="W3013">
        <v>602846</v>
      </c>
      <c r="X3013" t="s">
        <v>12477</v>
      </c>
      <c r="Y3013">
        <v>841</v>
      </c>
      <c r="Z3013">
        <v>932</v>
      </c>
      <c r="AA3013">
        <v>7</v>
      </c>
      <c r="AB3013">
        <v>2609.6000000000004</v>
      </c>
      <c r="AC3013">
        <f>Table1_1[[#This Row],[Price]]*Table1_1[[#This Row],[Quantity]]</f>
        <v>6524</v>
      </c>
    </row>
    <row r="3014" spans="1:29" x14ac:dyDescent="0.3">
      <c r="A3014" t="s">
        <v>28</v>
      </c>
      <c r="B3014" t="s">
        <v>29</v>
      </c>
      <c r="C3014" t="s">
        <v>54</v>
      </c>
      <c r="D3014" t="s">
        <v>611</v>
      </c>
      <c r="E3014" t="s">
        <v>32</v>
      </c>
      <c r="F3014" t="s">
        <v>99</v>
      </c>
      <c r="G3014">
        <v>13</v>
      </c>
      <c r="H3014">
        <v>405901</v>
      </c>
      <c r="I3014" t="s">
        <v>58</v>
      </c>
      <c r="J3014" s="3">
        <v>45432</v>
      </c>
      <c r="K3014">
        <v>1400</v>
      </c>
      <c r="L3014" t="s">
        <v>12479</v>
      </c>
      <c r="M3014" t="s">
        <v>1356</v>
      </c>
      <c r="N3014" t="s">
        <v>12480</v>
      </c>
      <c r="O3014" t="s">
        <v>12481</v>
      </c>
      <c r="P3014" t="s">
        <v>39</v>
      </c>
      <c r="Q3014">
        <v>7</v>
      </c>
      <c r="R3014" t="s">
        <v>40</v>
      </c>
      <c r="S3014" t="s">
        <v>79</v>
      </c>
      <c r="T3014">
        <v>21486</v>
      </c>
      <c r="U3014" s="1">
        <v>45368</v>
      </c>
      <c r="V3014" t="s">
        <v>72</v>
      </c>
      <c r="W3014">
        <v>222769</v>
      </c>
      <c r="X3014" t="s">
        <v>12482</v>
      </c>
      <c r="Y3014">
        <v>663</v>
      </c>
      <c r="Z3014">
        <v>1009</v>
      </c>
      <c r="AA3014">
        <v>1</v>
      </c>
      <c r="AB3014">
        <v>403.6</v>
      </c>
      <c r="AC3014">
        <f>Table1_1[[#This Row],[Price]]*Table1_1[[#This Row],[Quantity]]</f>
        <v>1009</v>
      </c>
    </row>
    <row r="3015" spans="1:29" x14ac:dyDescent="0.3">
      <c r="A3015" t="s">
        <v>28</v>
      </c>
      <c r="B3015" t="s">
        <v>29</v>
      </c>
      <c r="C3015" t="s">
        <v>54</v>
      </c>
      <c r="D3015" t="s">
        <v>380</v>
      </c>
      <c r="E3015" t="s">
        <v>46</v>
      </c>
      <c r="F3015" t="s">
        <v>175</v>
      </c>
      <c r="G3015">
        <v>22</v>
      </c>
      <c r="H3015">
        <v>432988</v>
      </c>
      <c r="I3015" t="s">
        <v>34</v>
      </c>
      <c r="J3015" s="3">
        <v>45255</v>
      </c>
      <c r="K3015">
        <v>1000</v>
      </c>
      <c r="L3015" t="s">
        <v>12483</v>
      </c>
      <c r="M3015" t="s">
        <v>216</v>
      </c>
      <c r="N3015" t="s">
        <v>12484</v>
      </c>
      <c r="O3015" t="s">
        <v>12485</v>
      </c>
      <c r="P3015" t="s">
        <v>39</v>
      </c>
      <c r="Q3015">
        <v>18</v>
      </c>
      <c r="R3015" t="s">
        <v>88</v>
      </c>
      <c r="S3015" t="s">
        <v>63</v>
      </c>
      <c r="T3015">
        <v>26474</v>
      </c>
      <c r="U3015" s="1">
        <v>45495</v>
      </c>
      <c r="V3015" t="s">
        <v>126</v>
      </c>
      <c r="W3015">
        <v>441651</v>
      </c>
      <c r="X3015" t="s">
        <v>12486</v>
      </c>
      <c r="Y3015">
        <v>730</v>
      </c>
      <c r="Z3015">
        <v>1316</v>
      </c>
      <c r="AA3015">
        <v>4</v>
      </c>
      <c r="AB3015">
        <v>2105.6</v>
      </c>
      <c r="AC3015">
        <f>Table1_1[[#This Row],[Price]]*Table1_1[[#This Row],[Quantity]]</f>
        <v>5264</v>
      </c>
    </row>
    <row r="3016" spans="1:29" x14ac:dyDescent="0.3">
      <c r="A3016" t="s">
        <v>28</v>
      </c>
      <c r="B3016" t="s">
        <v>29</v>
      </c>
      <c r="C3016" t="s">
        <v>66</v>
      </c>
      <c r="D3016" t="s">
        <v>364</v>
      </c>
      <c r="E3016" t="s">
        <v>56</v>
      </c>
      <c r="F3016" t="s">
        <v>175</v>
      </c>
      <c r="G3016">
        <v>85</v>
      </c>
      <c r="H3016">
        <v>417351</v>
      </c>
      <c r="I3016" t="s">
        <v>34</v>
      </c>
      <c r="J3016" s="3">
        <v>45549</v>
      </c>
      <c r="K3016">
        <v>1300</v>
      </c>
      <c r="L3016" t="s">
        <v>12487</v>
      </c>
      <c r="M3016" t="s">
        <v>239</v>
      </c>
      <c r="N3016" t="s">
        <v>12488</v>
      </c>
      <c r="O3016">
        <v>1521901967</v>
      </c>
      <c r="P3016" t="s">
        <v>71</v>
      </c>
      <c r="Q3016">
        <v>6</v>
      </c>
      <c r="R3016" t="s">
        <v>40</v>
      </c>
      <c r="S3016" t="s">
        <v>41</v>
      </c>
      <c r="T3016">
        <v>46822</v>
      </c>
      <c r="U3016" s="1">
        <v>45580</v>
      </c>
      <c r="V3016" t="s">
        <v>155</v>
      </c>
      <c r="W3016">
        <v>348288</v>
      </c>
      <c r="X3016" t="s">
        <v>12489</v>
      </c>
      <c r="Y3016">
        <v>759</v>
      </c>
      <c r="Z3016">
        <v>1242</v>
      </c>
      <c r="AA3016">
        <v>3</v>
      </c>
      <c r="AB3016">
        <v>1490.4</v>
      </c>
      <c r="AC3016">
        <f>Table1_1[[#This Row],[Price]]*Table1_1[[#This Row],[Quantity]]</f>
        <v>3726</v>
      </c>
    </row>
    <row r="3017" spans="1:29" x14ac:dyDescent="0.3">
      <c r="A3017" t="s">
        <v>28</v>
      </c>
      <c r="B3017" t="s">
        <v>29</v>
      </c>
      <c r="C3017" t="s">
        <v>157</v>
      </c>
      <c r="D3017" t="s">
        <v>55</v>
      </c>
      <c r="E3017" t="s">
        <v>32</v>
      </c>
      <c r="F3017" t="s">
        <v>175</v>
      </c>
      <c r="G3017">
        <v>52</v>
      </c>
      <c r="H3017">
        <v>420813</v>
      </c>
      <c r="I3017" t="s">
        <v>34</v>
      </c>
      <c r="J3017" s="3">
        <v>44932</v>
      </c>
      <c r="K3017">
        <v>950</v>
      </c>
      <c r="L3017" t="s">
        <v>12490</v>
      </c>
      <c r="M3017" t="s">
        <v>623</v>
      </c>
      <c r="N3017" t="s">
        <v>12491</v>
      </c>
      <c r="O3017" t="s">
        <v>12492</v>
      </c>
      <c r="P3017" t="s">
        <v>87</v>
      </c>
      <c r="Q3017">
        <v>11</v>
      </c>
      <c r="R3017" t="s">
        <v>88</v>
      </c>
      <c r="S3017" t="s">
        <v>63</v>
      </c>
      <c r="T3017">
        <v>81905</v>
      </c>
      <c r="U3017" s="1">
        <v>45480</v>
      </c>
      <c r="V3017" t="s">
        <v>126</v>
      </c>
      <c r="W3017">
        <v>505590</v>
      </c>
      <c r="X3017" t="s">
        <v>12493</v>
      </c>
      <c r="Y3017">
        <v>636</v>
      </c>
      <c r="Z3017">
        <v>1536</v>
      </c>
      <c r="AA3017">
        <v>6</v>
      </c>
      <c r="AB3017">
        <v>3686.4</v>
      </c>
      <c r="AC3017">
        <f>Table1_1[[#This Row],[Price]]*Table1_1[[#This Row],[Quantity]]</f>
        <v>9216</v>
      </c>
    </row>
    <row r="3018" spans="1:29" x14ac:dyDescent="0.3">
      <c r="A3018" t="s">
        <v>28</v>
      </c>
      <c r="B3018" t="s">
        <v>29</v>
      </c>
      <c r="C3018" t="s">
        <v>44</v>
      </c>
      <c r="D3018" t="s">
        <v>467</v>
      </c>
      <c r="E3018" t="s">
        <v>56</v>
      </c>
      <c r="F3018" t="s">
        <v>150</v>
      </c>
      <c r="G3018">
        <v>5</v>
      </c>
      <c r="H3018">
        <v>429102</v>
      </c>
      <c r="I3018" t="s">
        <v>34</v>
      </c>
      <c r="J3018" s="3">
        <v>44459</v>
      </c>
      <c r="K3018">
        <v>800</v>
      </c>
      <c r="L3018" t="s">
        <v>12314</v>
      </c>
      <c r="M3018" t="s">
        <v>654</v>
      </c>
      <c r="N3018" t="s">
        <v>12494</v>
      </c>
      <c r="O3018" t="s">
        <v>12495</v>
      </c>
      <c r="P3018" t="s">
        <v>39</v>
      </c>
      <c r="Q3018">
        <v>14</v>
      </c>
      <c r="R3018" t="s">
        <v>40</v>
      </c>
      <c r="S3018" t="s">
        <v>118</v>
      </c>
      <c r="T3018">
        <v>40457</v>
      </c>
      <c r="U3018" s="1">
        <v>45462</v>
      </c>
      <c r="V3018" t="s">
        <v>52</v>
      </c>
      <c r="W3018">
        <v>519174</v>
      </c>
      <c r="X3018" t="s">
        <v>12496</v>
      </c>
      <c r="Y3018">
        <v>681</v>
      </c>
      <c r="Z3018">
        <v>1336</v>
      </c>
      <c r="AA3018">
        <v>5</v>
      </c>
      <c r="AB3018">
        <v>2672</v>
      </c>
      <c r="AC3018">
        <f>Table1_1[[#This Row],[Price]]*Table1_1[[#This Row],[Quantity]]</f>
        <v>6680</v>
      </c>
    </row>
    <row r="3019" spans="1:29" x14ac:dyDescent="0.3">
      <c r="A3019" t="s">
        <v>28</v>
      </c>
      <c r="B3019" t="s">
        <v>29</v>
      </c>
      <c r="C3019" t="s">
        <v>157</v>
      </c>
      <c r="D3019" t="s">
        <v>546</v>
      </c>
      <c r="E3019" t="s">
        <v>32</v>
      </c>
      <c r="F3019" t="s">
        <v>99</v>
      </c>
      <c r="G3019">
        <v>58</v>
      </c>
      <c r="H3019">
        <v>439962</v>
      </c>
      <c r="I3019" t="s">
        <v>34</v>
      </c>
      <c r="J3019" s="3">
        <v>44914</v>
      </c>
      <c r="K3019">
        <v>1000</v>
      </c>
      <c r="L3019" t="s">
        <v>12497</v>
      </c>
      <c r="M3019" t="s">
        <v>670</v>
      </c>
      <c r="N3019" t="s">
        <v>12498</v>
      </c>
      <c r="O3019" t="s">
        <v>12499</v>
      </c>
      <c r="P3019" t="s">
        <v>71</v>
      </c>
      <c r="Q3019">
        <v>3</v>
      </c>
      <c r="R3019" t="s">
        <v>88</v>
      </c>
      <c r="S3019" t="s">
        <v>79</v>
      </c>
      <c r="T3019">
        <v>88267</v>
      </c>
      <c r="U3019" s="1">
        <v>45374</v>
      </c>
      <c r="V3019" t="s">
        <v>72</v>
      </c>
      <c r="W3019">
        <v>398911</v>
      </c>
      <c r="X3019" t="s">
        <v>12500</v>
      </c>
      <c r="Y3019">
        <v>236</v>
      </c>
      <c r="Z3019">
        <v>1344</v>
      </c>
      <c r="AA3019">
        <v>5</v>
      </c>
      <c r="AB3019">
        <v>2688</v>
      </c>
      <c r="AC3019">
        <f>Table1_1[[#This Row],[Price]]*Table1_1[[#This Row],[Quantity]]</f>
        <v>6720</v>
      </c>
    </row>
    <row r="3020" spans="1:29" x14ac:dyDescent="0.3">
      <c r="A3020" t="s">
        <v>28</v>
      </c>
      <c r="B3020" t="s">
        <v>29</v>
      </c>
      <c r="C3020" t="s">
        <v>44</v>
      </c>
      <c r="D3020" t="s">
        <v>92</v>
      </c>
      <c r="E3020" t="s">
        <v>46</v>
      </c>
      <c r="F3020" t="s">
        <v>106</v>
      </c>
      <c r="G3020">
        <v>79</v>
      </c>
      <c r="H3020">
        <v>402736</v>
      </c>
      <c r="I3020" t="s">
        <v>34</v>
      </c>
      <c r="J3020" s="3">
        <v>45018</v>
      </c>
      <c r="K3020">
        <v>800</v>
      </c>
      <c r="L3020" t="s">
        <v>12501</v>
      </c>
      <c r="M3020" t="s">
        <v>123</v>
      </c>
      <c r="N3020" t="s">
        <v>12502</v>
      </c>
      <c r="O3020">
        <v>-1115</v>
      </c>
      <c r="P3020" t="s">
        <v>51</v>
      </c>
      <c r="Q3020">
        <v>5</v>
      </c>
      <c r="R3020" t="s">
        <v>88</v>
      </c>
      <c r="S3020" t="s">
        <v>41</v>
      </c>
      <c r="T3020">
        <v>25115</v>
      </c>
      <c r="U3020" s="1">
        <v>45459</v>
      </c>
      <c r="V3020" t="s">
        <v>52</v>
      </c>
      <c r="W3020">
        <v>623506</v>
      </c>
      <c r="X3020" t="s">
        <v>12503</v>
      </c>
      <c r="Y3020">
        <v>848</v>
      </c>
      <c r="Z3020">
        <v>2930</v>
      </c>
      <c r="AA3020">
        <v>3</v>
      </c>
      <c r="AB3020">
        <v>3516</v>
      </c>
      <c r="AC3020">
        <f>Table1_1[[#This Row],[Price]]*Table1_1[[#This Row],[Quantity]]</f>
        <v>8790</v>
      </c>
    </row>
    <row r="3021" spans="1:29" x14ac:dyDescent="0.3">
      <c r="A3021" t="s">
        <v>28</v>
      </c>
      <c r="B3021" t="s">
        <v>29</v>
      </c>
      <c r="C3021" t="s">
        <v>148</v>
      </c>
      <c r="D3021" t="s">
        <v>31</v>
      </c>
      <c r="E3021" t="s">
        <v>56</v>
      </c>
      <c r="F3021" t="s">
        <v>57</v>
      </c>
      <c r="G3021">
        <v>87</v>
      </c>
      <c r="H3021">
        <v>407042</v>
      </c>
      <c r="I3021" t="s">
        <v>58</v>
      </c>
      <c r="J3021" s="3">
        <v>44904</v>
      </c>
      <c r="K3021">
        <v>800</v>
      </c>
      <c r="L3021" t="s">
        <v>12504</v>
      </c>
      <c r="M3021" t="s">
        <v>36</v>
      </c>
      <c r="N3021" t="s">
        <v>12505</v>
      </c>
      <c r="O3021" t="s">
        <v>12506</v>
      </c>
      <c r="P3021" t="s">
        <v>51</v>
      </c>
      <c r="Q3021">
        <v>7</v>
      </c>
      <c r="R3021" t="s">
        <v>88</v>
      </c>
      <c r="S3021" t="s">
        <v>41</v>
      </c>
      <c r="T3021">
        <v>64673</v>
      </c>
      <c r="U3021" s="1">
        <v>45399</v>
      </c>
      <c r="V3021" t="s">
        <v>80</v>
      </c>
      <c r="W3021">
        <v>286232</v>
      </c>
      <c r="X3021" t="s">
        <v>12507</v>
      </c>
      <c r="Y3021">
        <v>675</v>
      </c>
      <c r="Z3021">
        <v>1342</v>
      </c>
      <c r="AA3021">
        <v>4</v>
      </c>
      <c r="AB3021">
        <v>2147.2000000000003</v>
      </c>
      <c r="AC3021">
        <f>Table1_1[[#This Row],[Price]]*Table1_1[[#This Row],[Quantity]]</f>
        <v>5368</v>
      </c>
    </row>
    <row r="3022" spans="1:29" x14ac:dyDescent="0.3">
      <c r="A3022" t="s">
        <v>28</v>
      </c>
      <c r="B3022" t="s">
        <v>29</v>
      </c>
      <c r="C3022" t="s">
        <v>148</v>
      </c>
      <c r="D3022" t="s">
        <v>274</v>
      </c>
      <c r="E3022" t="s">
        <v>56</v>
      </c>
      <c r="F3022" t="s">
        <v>135</v>
      </c>
      <c r="G3022">
        <v>61</v>
      </c>
      <c r="H3022">
        <v>406785</v>
      </c>
      <c r="I3022" t="s">
        <v>58</v>
      </c>
      <c r="J3022" s="3">
        <v>45439</v>
      </c>
      <c r="K3022">
        <v>1100</v>
      </c>
      <c r="L3022" t="s">
        <v>12509</v>
      </c>
      <c r="M3022" t="s">
        <v>345</v>
      </c>
      <c r="N3022" t="s">
        <v>12510</v>
      </c>
      <c r="O3022" t="s">
        <v>12511</v>
      </c>
      <c r="P3022" t="s">
        <v>39</v>
      </c>
      <c r="Q3022">
        <v>14</v>
      </c>
      <c r="R3022" t="s">
        <v>88</v>
      </c>
      <c r="S3022" t="s">
        <v>63</v>
      </c>
      <c r="T3022">
        <v>64914</v>
      </c>
      <c r="U3022" s="1">
        <v>45392</v>
      </c>
      <c r="V3022" t="s">
        <v>80</v>
      </c>
      <c r="W3022">
        <v>462133</v>
      </c>
      <c r="X3022" t="s">
        <v>12512</v>
      </c>
      <c r="Y3022">
        <v>291</v>
      </c>
      <c r="Z3022">
        <v>1455</v>
      </c>
      <c r="AA3022">
        <v>1</v>
      </c>
      <c r="AB3022">
        <v>582</v>
      </c>
      <c r="AC3022">
        <f>Table1_1[[#This Row],[Price]]*Table1_1[[#This Row],[Quantity]]</f>
        <v>1455</v>
      </c>
    </row>
    <row r="3023" spans="1:29" x14ac:dyDescent="0.3">
      <c r="A3023" t="s">
        <v>28</v>
      </c>
      <c r="B3023" t="s">
        <v>29</v>
      </c>
      <c r="C3023" t="s">
        <v>91</v>
      </c>
      <c r="D3023" t="s">
        <v>380</v>
      </c>
      <c r="E3023" t="s">
        <v>46</v>
      </c>
      <c r="F3023" t="s">
        <v>106</v>
      </c>
      <c r="G3023">
        <v>58</v>
      </c>
      <c r="H3023">
        <v>411620</v>
      </c>
      <c r="I3023" t="s">
        <v>34</v>
      </c>
      <c r="J3023" s="3">
        <v>44015</v>
      </c>
      <c r="K3023">
        <v>1400</v>
      </c>
      <c r="L3023" t="s">
        <v>12513</v>
      </c>
      <c r="M3023" t="s">
        <v>1072</v>
      </c>
      <c r="N3023" t="s">
        <v>12514</v>
      </c>
      <c r="O3023" t="s">
        <v>12515</v>
      </c>
      <c r="P3023" t="s">
        <v>51</v>
      </c>
      <c r="Q3023">
        <v>5</v>
      </c>
      <c r="R3023" t="s">
        <v>88</v>
      </c>
      <c r="S3023" t="s">
        <v>41</v>
      </c>
      <c r="T3023">
        <v>32177</v>
      </c>
      <c r="U3023" s="1">
        <v>45413</v>
      </c>
      <c r="V3023" t="s">
        <v>140</v>
      </c>
      <c r="W3023">
        <v>147851</v>
      </c>
      <c r="X3023" t="s">
        <v>12516</v>
      </c>
      <c r="Y3023">
        <v>596</v>
      </c>
      <c r="Z3023">
        <v>1282</v>
      </c>
      <c r="AA3023">
        <v>6</v>
      </c>
      <c r="AB3023">
        <v>3076.8</v>
      </c>
      <c r="AC3023">
        <f>Table1_1[[#This Row],[Price]]*Table1_1[[#This Row],[Quantity]]</f>
        <v>7692</v>
      </c>
    </row>
    <row r="3024" spans="1:29" x14ac:dyDescent="0.3">
      <c r="A3024" t="s">
        <v>28</v>
      </c>
      <c r="B3024" t="s">
        <v>29</v>
      </c>
      <c r="C3024" t="s">
        <v>30</v>
      </c>
      <c r="D3024" t="s">
        <v>317</v>
      </c>
      <c r="E3024" t="s">
        <v>56</v>
      </c>
      <c r="F3024" t="s">
        <v>47</v>
      </c>
      <c r="G3024">
        <v>66</v>
      </c>
      <c r="H3024">
        <v>405211</v>
      </c>
      <c r="I3024" t="s">
        <v>34</v>
      </c>
      <c r="J3024" s="3">
        <v>44016</v>
      </c>
      <c r="K3024">
        <v>1100</v>
      </c>
      <c r="L3024" t="s">
        <v>12517</v>
      </c>
      <c r="M3024" t="s">
        <v>1409</v>
      </c>
      <c r="N3024" t="s">
        <v>12518</v>
      </c>
      <c r="O3024" t="s">
        <v>12519</v>
      </c>
      <c r="P3024" t="s">
        <v>71</v>
      </c>
      <c r="Q3024">
        <v>13</v>
      </c>
      <c r="R3024" t="s">
        <v>88</v>
      </c>
      <c r="S3024" t="s">
        <v>41</v>
      </c>
      <c r="T3024">
        <v>41041</v>
      </c>
      <c r="U3024" s="1">
        <v>45472</v>
      </c>
      <c r="V3024" t="s">
        <v>52</v>
      </c>
      <c r="W3024">
        <v>743197</v>
      </c>
      <c r="X3024" t="s">
        <v>12520</v>
      </c>
      <c r="Y3024">
        <v>749</v>
      </c>
      <c r="Z3024">
        <v>1991</v>
      </c>
      <c r="AA3024">
        <v>2</v>
      </c>
      <c r="AB3024">
        <v>1592.8000000000002</v>
      </c>
      <c r="AC3024">
        <f>Table1_1[[#This Row],[Price]]*Table1_1[[#This Row],[Quantity]]</f>
        <v>3982</v>
      </c>
    </row>
    <row r="3025" spans="1:29" x14ac:dyDescent="0.3">
      <c r="A3025" t="s">
        <v>28</v>
      </c>
      <c r="B3025" t="s">
        <v>29</v>
      </c>
      <c r="C3025" t="s">
        <v>148</v>
      </c>
      <c r="D3025" t="s">
        <v>170</v>
      </c>
      <c r="E3025" t="s">
        <v>56</v>
      </c>
      <c r="F3025" t="s">
        <v>355</v>
      </c>
      <c r="G3025">
        <v>81</v>
      </c>
      <c r="H3025">
        <v>429714</v>
      </c>
      <c r="I3025" t="s">
        <v>34</v>
      </c>
      <c r="J3025" s="3">
        <v>44037</v>
      </c>
      <c r="K3025">
        <v>1200</v>
      </c>
      <c r="L3025" t="s">
        <v>12522</v>
      </c>
      <c r="M3025" t="s">
        <v>115</v>
      </c>
      <c r="N3025" t="s">
        <v>12523</v>
      </c>
      <c r="O3025" t="s">
        <v>12524</v>
      </c>
      <c r="P3025" t="s">
        <v>71</v>
      </c>
      <c r="Q3025">
        <v>10</v>
      </c>
      <c r="R3025" t="s">
        <v>40</v>
      </c>
      <c r="S3025" t="s">
        <v>41</v>
      </c>
      <c r="T3025">
        <v>27822</v>
      </c>
      <c r="U3025" s="1">
        <v>45568</v>
      </c>
      <c r="V3025" t="s">
        <v>155</v>
      </c>
      <c r="W3025">
        <v>122211</v>
      </c>
      <c r="X3025" t="s">
        <v>9955</v>
      </c>
      <c r="Y3025">
        <v>968</v>
      </c>
      <c r="Z3025">
        <v>2310</v>
      </c>
      <c r="AA3025">
        <v>1</v>
      </c>
      <c r="AB3025">
        <v>924</v>
      </c>
      <c r="AC3025">
        <f>Table1_1[[#This Row],[Price]]*Table1_1[[#This Row],[Quantity]]</f>
        <v>2310</v>
      </c>
    </row>
    <row r="3026" spans="1:29" x14ac:dyDescent="0.3">
      <c r="A3026" t="s">
        <v>28</v>
      </c>
      <c r="B3026" t="s">
        <v>29</v>
      </c>
      <c r="C3026" t="s">
        <v>148</v>
      </c>
      <c r="D3026" t="s">
        <v>274</v>
      </c>
      <c r="E3026" t="s">
        <v>46</v>
      </c>
      <c r="F3026" t="s">
        <v>135</v>
      </c>
      <c r="G3026">
        <v>56</v>
      </c>
      <c r="H3026">
        <v>428930</v>
      </c>
      <c r="I3026" t="s">
        <v>34</v>
      </c>
      <c r="J3026" s="3">
        <v>45213</v>
      </c>
      <c r="K3026">
        <v>1400</v>
      </c>
      <c r="L3026" t="s">
        <v>12525</v>
      </c>
      <c r="M3026" t="s">
        <v>189</v>
      </c>
      <c r="N3026" t="s">
        <v>12526</v>
      </c>
      <c r="O3026" t="s">
        <v>12527</v>
      </c>
      <c r="P3026" t="s">
        <v>39</v>
      </c>
      <c r="Q3026">
        <v>8</v>
      </c>
      <c r="R3026" t="s">
        <v>88</v>
      </c>
      <c r="S3026" t="s">
        <v>41</v>
      </c>
      <c r="T3026">
        <v>37093</v>
      </c>
      <c r="U3026" s="1">
        <v>45292</v>
      </c>
      <c r="V3026" t="s">
        <v>111</v>
      </c>
      <c r="W3026">
        <v>380343</v>
      </c>
      <c r="X3026" t="s">
        <v>12528</v>
      </c>
      <c r="Y3026">
        <v>301</v>
      </c>
      <c r="Z3026">
        <v>2106</v>
      </c>
      <c r="AA3026">
        <v>1</v>
      </c>
      <c r="AB3026">
        <v>842.40000000000009</v>
      </c>
      <c r="AC3026">
        <f>Table1_1[[#This Row],[Price]]*Table1_1[[#This Row],[Quantity]]</f>
        <v>2106</v>
      </c>
    </row>
    <row r="3027" spans="1:29" x14ac:dyDescent="0.3">
      <c r="A3027" t="s">
        <v>28</v>
      </c>
      <c r="B3027" t="s">
        <v>29</v>
      </c>
      <c r="C3027" t="s">
        <v>44</v>
      </c>
      <c r="D3027" t="s">
        <v>31</v>
      </c>
      <c r="E3027" t="s">
        <v>32</v>
      </c>
      <c r="F3027" t="s">
        <v>47</v>
      </c>
      <c r="G3027">
        <v>42</v>
      </c>
      <c r="H3027">
        <v>408258</v>
      </c>
      <c r="I3027" t="s">
        <v>58</v>
      </c>
      <c r="J3027" s="3">
        <v>44892</v>
      </c>
      <c r="K3027">
        <v>800</v>
      </c>
      <c r="L3027" t="s">
        <v>12529</v>
      </c>
      <c r="M3027" t="s">
        <v>222</v>
      </c>
      <c r="N3027" t="s">
        <v>12530</v>
      </c>
      <c r="O3027">
        <v>8025463182</v>
      </c>
      <c r="P3027" t="s">
        <v>51</v>
      </c>
      <c r="Q3027">
        <v>10</v>
      </c>
      <c r="R3027" t="s">
        <v>88</v>
      </c>
      <c r="S3027" t="s">
        <v>79</v>
      </c>
      <c r="T3027">
        <v>76030</v>
      </c>
      <c r="U3027" s="1">
        <v>45541</v>
      </c>
      <c r="V3027" t="s">
        <v>180</v>
      </c>
      <c r="W3027">
        <v>472005</v>
      </c>
      <c r="X3027" t="s">
        <v>12531</v>
      </c>
      <c r="Y3027">
        <v>713</v>
      </c>
      <c r="Z3027">
        <v>669</v>
      </c>
      <c r="AA3027">
        <v>8</v>
      </c>
      <c r="AB3027">
        <v>2140.8000000000002</v>
      </c>
      <c r="AC3027">
        <f>Table1_1[[#This Row],[Price]]*Table1_1[[#This Row],[Quantity]]</f>
        <v>5352</v>
      </c>
    </row>
    <row r="3028" spans="1:29" x14ac:dyDescent="0.3">
      <c r="A3028" t="s">
        <v>28</v>
      </c>
      <c r="B3028" t="s">
        <v>29</v>
      </c>
      <c r="C3028" t="s">
        <v>44</v>
      </c>
      <c r="D3028" t="s">
        <v>317</v>
      </c>
      <c r="E3028" t="s">
        <v>56</v>
      </c>
      <c r="F3028" t="s">
        <v>113</v>
      </c>
      <c r="G3028">
        <v>46</v>
      </c>
      <c r="H3028">
        <v>423415</v>
      </c>
      <c r="I3028" t="s">
        <v>34</v>
      </c>
      <c r="J3028" s="3">
        <v>44711</v>
      </c>
      <c r="K3028">
        <v>800</v>
      </c>
      <c r="L3028" t="s">
        <v>12532</v>
      </c>
      <c r="M3028" t="s">
        <v>428</v>
      </c>
      <c r="N3028" t="s">
        <v>12533</v>
      </c>
      <c r="O3028" t="s">
        <v>12534</v>
      </c>
      <c r="P3028" t="s">
        <v>71</v>
      </c>
      <c r="Q3028">
        <v>15</v>
      </c>
      <c r="R3028" t="s">
        <v>40</v>
      </c>
      <c r="S3028" t="s">
        <v>41</v>
      </c>
      <c r="T3028">
        <v>18124</v>
      </c>
      <c r="U3028" s="1">
        <v>45438</v>
      </c>
      <c r="V3028" t="s">
        <v>140</v>
      </c>
      <c r="W3028">
        <v>107027</v>
      </c>
      <c r="X3028" t="s">
        <v>12535</v>
      </c>
      <c r="Y3028">
        <v>536</v>
      </c>
      <c r="Z3028">
        <v>2556</v>
      </c>
      <c r="AA3028">
        <v>6</v>
      </c>
      <c r="AB3028">
        <v>6134.4000000000015</v>
      </c>
      <c r="AC3028">
        <f>Table1_1[[#This Row],[Price]]*Table1_1[[#This Row],[Quantity]]</f>
        <v>15336</v>
      </c>
    </row>
    <row r="3029" spans="1:29" x14ac:dyDescent="0.3">
      <c r="A3029" t="s">
        <v>28</v>
      </c>
      <c r="B3029" t="s">
        <v>29</v>
      </c>
      <c r="C3029" t="s">
        <v>193</v>
      </c>
      <c r="D3029" t="s">
        <v>98</v>
      </c>
      <c r="E3029" t="s">
        <v>46</v>
      </c>
      <c r="F3029" t="s">
        <v>83</v>
      </c>
      <c r="G3029">
        <v>24</v>
      </c>
      <c r="H3029">
        <v>410235</v>
      </c>
      <c r="I3029" t="s">
        <v>34</v>
      </c>
      <c r="J3029" s="3">
        <v>43924</v>
      </c>
      <c r="K3029">
        <v>1200</v>
      </c>
      <c r="L3029" t="s">
        <v>12537</v>
      </c>
      <c r="M3029" t="s">
        <v>200</v>
      </c>
      <c r="N3029" t="s">
        <v>12538</v>
      </c>
      <c r="O3029" t="s">
        <v>12539</v>
      </c>
      <c r="P3029" t="s">
        <v>71</v>
      </c>
      <c r="Q3029">
        <v>16</v>
      </c>
      <c r="R3029" t="s">
        <v>88</v>
      </c>
      <c r="S3029" t="s">
        <v>41</v>
      </c>
      <c r="T3029">
        <v>64937</v>
      </c>
      <c r="U3029" s="1">
        <v>45553</v>
      </c>
      <c r="V3029" t="s">
        <v>180</v>
      </c>
      <c r="W3029">
        <v>194999</v>
      </c>
      <c r="X3029" t="s">
        <v>12540</v>
      </c>
      <c r="Y3029">
        <v>803</v>
      </c>
      <c r="Z3029">
        <v>1957</v>
      </c>
      <c r="AA3029">
        <v>3</v>
      </c>
      <c r="AB3029">
        <v>2348.4</v>
      </c>
      <c r="AC3029">
        <f>Table1_1[[#This Row],[Price]]*Table1_1[[#This Row],[Quantity]]</f>
        <v>5871</v>
      </c>
    </row>
    <row r="3030" spans="1:29" x14ac:dyDescent="0.3">
      <c r="A3030" t="s">
        <v>28</v>
      </c>
      <c r="B3030" t="s">
        <v>29</v>
      </c>
      <c r="C3030" t="s">
        <v>66</v>
      </c>
      <c r="D3030" t="s">
        <v>31</v>
      </c>
      <c r="E3030" t="s">
        <v>32</v>
      </c>
      <c r="F3030" t="s">
        <v>355</v>
      </c>
      <c r="G3030">
        <v>88</v>
      </c>
      <c r="H3030">
        <v>410458</v>
      </c>
      <c r="I3030" t="s">
        <v>34</v>
      </c>
      <c r="J3030" s="3">
        <v>44554</v>
      </c>
      <c r="K3030">
        <v>1100</v>
      </c>
      <c r="L3030" t="s">
        <v>12541</v>
      </c>
      <c r="M3030" t="s">
        <v>542</v>
      </c>
      <c r="N3030" t="s">
        <v>12542</v>
      </c>
      <c r="O3030">
        <v>-8999</v>
      </c>
      <c r="P3030" t="s">
        <v>71</v>
      </c>
      <c r="Q3030">
        <v>16</v>
      </c>
      <c r="R3030" t="s">
        <v>88</v>
      </c>
      <c r="S3030" t="s">
        <v>79</v>
      </c>
      <c r="T3030">
        <v>72160</v>
      </c>
      <c r="U3030" s="1">
        <v>45616</v>
      </c>
      <c r="V3030" t="s">
        <v>42</v>
      </c>
      <c r="W3030">
        <v>481414</v>
      </c>
      <c r="X3030" t="s">
        <v>12543</v>
      </c>
      <c r="Y3030">
        <v>954</v>
      </c>
      <c r="Z3030">
        <v>2258</v>
      </c>
      <c r="AA3030">
        <v>5</v>
      </c>
      <c r="AB3030">
        <v>4516</v>
      </c>
      <c r="AC3030">
        <f>Table1_1[[#This Row],[Price]]*Table1_1[[#This Row],[Quantity]]</f>
        <v>11290</v>
      </c>
    </row>
    <row r="3031" spans="1:29" x14ac:dyDescent="0.3">
      <c r="A3031" t="s">
        <v>28</v>
      </c>
      <c r="B3031" t="s">
        <v>29</v>
      </c>
      <c r="C3031" t="s">
        <v>66</v>
      </c>
      <c r="D3031" t="s">
        <v>274</v>
      </c>
      <c r="E3031" t="s">
        <v>56</v>
      </c>
      <c r="F3031" t="s">
        <v>83</v>
      </c>
      <c r="G3031">
        <v>77</v>
      </c>
      <c r="H3031">
        <v>411973</v>
      </c>
      <c r="I3031" t="s">
        <v>34</v>
      </c>
      <c r="J3031" s="3">
        <v>45413</v>
      </c>
      <c r="K3031">
        <v>950</v>
      </c>
      <c r="L3031" t="s">
        <v>12544</v>
      </c>
      <c r="M3031" t="s">
        <v>1253</v>
      </c>
      <c r="N3031" t="s">
        <v>12545</v>
      </c>
      <c r="O3031" t="s">
        <v>12546</v>
      </c>
      <c r="P3031" t="s">
        <v>39</v>
      </c>
      <c r="Q3031">
        <v>4</v>
      </c>
      <c r="R3031" t="s">
        <v>88</v>
      </c>
      <c r="S3031" t="s">
        <v>41</v>
      </c>
      <c r="T3031">
        <v>55099</v>
      </c>
      <c r="U3031" s="1">
        <v>45475</v>
      </c>
      <c r="V3031" t="s">
        <v>126</v>
      </c>
      <c r="W3031">
        <v>559860</v>
      </c>
      <c r="X3031" t="s">
        <v>12547</v>
      </c>
      <c r="Y3031">
        <v>942</v>
      </c>
      <c r="Z3031">
        <v>2785</v>
      </c>
      <c r="AA3031">
        <v>7</v>
      </c>
      <c r="AB3031">
        <v>7798</v>
      </c>
      <c r="AC3031">
        <f>Table1_1[[#This Row],[Price]]*Table1_1[[#This Row],[Quantity]]</f>
        <v>19495</v>
      </c>
    </row>
    <row r="3032" spans="1:29" x14ac:dyDescent="0.3">
      <c r="A3032" t="s">
        <v>28</v>
      </c>
      <c r="B3032" t="s">
        <v>29</v>
      </c>
      <c r="C3032" t="s">
        <v>91</v>
      </c>
      <c r="D3032" t="s">
        <v>134</v>
      </c>
      <c r="E3032" t="s">
        <v>32</v>
      </c>
      <c r="F3032" t="s">
        <v>57</v>
      </c>
      <c r="G3032">
        <v>65</v>
      </c>
      <c r="H3032">
        <v>410522</v>
      </c>
      <c r="I3032" t="s">
        <v>34</v>
      </c>
      <c r="J3032" s="3">
        <v>45319</v>
      </c>
      <c r="K3032">
        <v>800</v>
      </c>
      <c r="L3032" t="s">
        <v>12548</v>
      </c>
      <c r="M3032" t="s">
        <v>736</v>
      </c>
      <c r="N3032" t="s">
        <v>12549</v>
      </c>
      <c r="O3032" t="s">
        <v>12550</v>
      </c>
      <c r="P3032" t="s">
        <v>71</v>
      </c>
      <c r="Q3032">
        <v>11</v>
      </c>
      <c r="R3032" t="s">
        <v>40</v>
      </c>
      <c r="S3032" t="s">
        <v>41</v>
      </c>
      <c r="T3032">
        <v>67580</v>
      </c>
      <c r="U3032" s="1">
        <v>45527</v>
      </c>
      <c r="V3032" t="s">
        <v>64</v>
      </c>
      <c r="W3032">
        <v>698621</v>
      </c>
      <c r="X3032" t="s">
        <v>12345</v>
      </c>
      <c r="Y3032">
        <v>260</v>
      </c>
      <c r="Z3032">
        <v>1359</v>
      </c>
      <c r="AA3032">
        <v>8</v>
      </c>
      <c r="AB3032">
        <v>4348.8</v>
      </c>
      <c r="AC3032">
        <f>Table1_1[[#This Row],[Price]]*Table1_1[[#This Row],[Quantity]]</f>
        <v>10872</v>
      </c>
    </row>
    <row r="3033" spans="1:29" x14ac:dyDescent="0.3">
      <c r="A3033" t="s">
        <v>28</v>
      </c>
      <c r="B3033" t="s">
        <v>29</v>
      </c>
      <c r="C3033" t="s">
        <v>193</v>
      </c>
      <c r="D3033" t="s">
        <v>611</v>
      </c>
      <c r="E3033" t="s">
        <v>46</v>
      </c>
      <c r="F3033" t="s">
        <v>113</v>
      </c>
      <c r="G3033">
        <v>52</v>
      </c>
      <c r="H3033">
        <v>432285</v>
      </c>
      <c r="I3033" t="s">
        <v>34</v>
      </c>
      <c r="J3033" s="3">
        <v>45371</v>
      </c>
      <c r="K3033">
        <v>1100</v>
      </c>
      <c r="L3033" t="s">
        <v>3660</v>
      </c>
      <c r="M3033" t="s">
        <v>1483</v>
      </c>
      <c r="N3033" t="s">
        <v>12551</v>
      </c>
      <c r="O3033" t="s">
        <v>12552</v>
      </c>
      <c r="P3033" t="s">
        <v>87</v>
      </c>
      <c r="Q3033">
        <v>6</v>
      </c>
      <c r="R3033" t="s">
        <v>88</v>
      </c>
      <c r="S3033" t="s">
        <v>79</v>
      </c>
      <c r="T3033">
        <v>74606</v>
      </c>
      <c r="U3033" s="1">
        <v>45539</v>
      </c>
      <c r="V3033" t="s">
        <v>180</v>
      </c>
      <c r="W3033">
        <v>311057</v>
      </c>
      <c r="X3033" t="s">
        <v>12553</v>
      </c>
      <c r="Y3033">
        <v>624</v>
      </c>
      <c r="Z3033">
        <v>1638</v>
      </c>
      <c r="AA3033">
        <v>7</v>
      </c>
      <c r="AB3033">
        <v>4586.4000000000015</v>
      </c>
      <c r="AC3033">
        <f>Table1_1[[#This Row],[Price]]*Table1_1[[#This Row],[Quantity]]</f>
        <v>11466</v>
      </c>
    </row>
    <row r="3034" spans="1:29" x14ac:dyDescent="0.3">
      <c r="A3034" t="s">
        <v>28</v>
      </c>
      <c r="B3034" t="s">
        <v>29</v>
      </c>
      <c r="C3034" t="s">
        <v>66</v>
      </c>
      <c r="D3034" t="s">
        <v>566</v>
      </c>
      <c r="E3034" t="s">
        <v>56</v>
      </c>
      <c r="F3034" t="s">
        <v>150</v>
      </c>
      <c r="G3034">
        <v>36</v>
      </c>
      <c r="H3034">
        <v>425785</v>
      </c>
      <c r="I3034" t="s">
        <v>34</v>
      </c>
      <c r="J3034" s="3">
        <v>44206</v>
      </c>
      <c r="K3034">
        <v>800</v>
      </c>
      <c r="L3034" t="s">
        <v>12555</v>
      </c>
      <c r="M3034" t="s">
        <v>250</v>
      </c>
      <c r="N3034" t="s">
        <v>12556</v>
      </c>
      <c r="O3034" t="s">
        <v>12557</v>
      </c>
      <c r="P3034" t="s">
        <v>71</v>
      </c>
      <c r="Q3034">
        <v>16</v>
      </c>
      <c r="R3034" t="s">
        <v>88</v>
      </c>
      <c r="S3034" t="s">
        <v>118</v>
      </c>
      <c r="T3034">
        <v>31663</v>
      </c>
      <c r="U3034" s="1">
        <v>45482</v>
      </c>
      <c r="V3034" t="s">
        <v>126</v>
      </c>
      <c r="W3034">
        <v>868778</v>
      </c>
      <c r="X3034" t="s">
        <v>3205</v>
      </c>
      <c r="Y3034">
        <v>322</v>
      </c>
      <c r="Z3034">
        <v>1234</v>
      </c>
      <c r="AA3034">
        <v>8</v>
      </c>
      <c r="AB3034">
        <v>3948.8</v>
      </c>
      <c r="AC3034">
        <f>Table1_1[[#This Row],[Price]]*Table1_1[[#This Row],[Quantity]]</f>
        <v>9872</v>
      </c>
    </row>
    <row r="3035" spans="1:29" x14ac:dyDescent="0.3">
      <c r="A3035" t="s">
        <v>28</v>
      </c>
      <c r="B3035" t="s">
        <v>29</v>
      </c>
      <c r="C3035" t="s">
        <v>66</v>
      </c>
      <c r="D3035" t="s">
        <v>411</v>
      </c>
      <c r="E3035" t="s">
        <v>32</v>
      </c>
      <c r="F3035" t="s">
        <v>150</v>
      </c>
      <c r="G3035">
        <v>23</v>
      </c>
      <c r="H3035">
        <v>405627</v>
      </c>
      <c r="I3035" t="s">
        <v>34</v>
      </c>
      <c r="J3035" s="3">
        <v>44805</v>
      </c>
      <c r="K3035">
        <v>950</v>
      </c>
      <c r="L3035" t="s">
        <v>11560</v>
      </c>
      <c r="M3035" t="s">
        <v>487</v>
      </c>
      <c r="N3035" t="s">
        <v>12558</v>
      </c>
      <c r="O3035" t="s">
        <v>12559</v>
      </c>
      <c r="P3035" t="s">
        <v>51</v>
      </c>
      <c r="Q3035">
        <v>18</v>
      </c>
      <c r="R3035" t="s">
        <v>88</v>
      </c>
      <c r="S3035" t="s">
        <v>118</v>
      </c>
      <c r="T3035">
        <v>64021</v>
      </c>
      <c r="U3035" s="1">
        <v>45595</v>
      </c>
      <c r="V3035" t="s">
        <v>155</v>
      </c>
      <c r="W3035">
        <v>703982</v>
      </c>
      <c r="X3035" t="s">
        <v>12560</v>
      </c>
      <c r="Y3035">
        <v>913</v>
      </c>
      <c r="Z3035">
        <v>2990</v>
      </c>
      <c r="AA3035">
        <v>7</v>
      </c>
      <c r="AB3035">
        <v>8372</v>
      </c>
      <c r="AC3035">
        <f>Table1_1[[#This Row],[Price]]*Table1_1[[#This Row],[Quantity]]</f>
        <v>20930</v>
      </c>
    </row>
    <row r="3036" spans="1:29" x14ac:dyDescent="0.3">
      <c r="A3036" t="s">
        <v>28</v>
      </c>
      <c r="B3036" t="s">
        <v>29</v>
      </c>
      <c r="C3036" t="s">
        <v>30</v>
      </c>
      <c r="D3036" t="s">
        <v>546</v>
      </c>
      <c r="E3036" t="s">
        <v>32</v>
      </c>
      <c r="F3036" t="s">
        <v>57</v>
      </c>
      <c r="G3036">
        <v>55</v>
      </c>
      <c r="H3036">
        <v>439466</v>
      </c>
      <c r="I3036" t="s">
        <v>34</v>
      </c>
      <c r="J3036" s="3">
        <v>44853</v>
      </c>
      <c r="K3036">
        <v>950</v>
      </c>
      <c r="L3036" t="s">
        <v>12561</v>
      </c>
      <c r="M3036" t="s">
        <v>189</v>
      </c>
      <c r="N3036" t="s">
        <v>12562</v>
      </c>
      <c r="O3036" t="s">
        <v>12563</v>
      </c>
      <c r="P3036" t="s">
        <v>71</v>
      </c>
      <c r="Q3036">
        <v>17</v>
      </c>
      <c r="R3036" t="s">
        <v>88</v>
      </c>
      <c r="S3036" t="s">
        <v>79</v>
      </c>
      <c r="T3036">
        <v>74879</v>
      </c>
      <c r="U3036" s="1">
        <v>45572</v>
      </c>
      <c r="V3036" t="s">
        <v>155</v>
      </c>
      <c r="W3036">
        <v>636813</v>
      </c>
      <c r="X3036" t="s">
        <v>12564</v>
      </c>
      <c r="Y3036">
        <v>783</v>
      </c>
      <c r="Z3036">
        <v>2388</v>
      </c>
      <c r="AA3036">
        <v>3</v>
      </c>
      <c r="AB3036">
        <v>2865.6000000000004</v>
      </c>
      <c r="AC3036">
        <f>Table1_1[[#This Row],[Price]]*Table1_1[[#This Row],[Quantity]]</f>
        <v>7164</v>
      </c>
    </row>
    <row r="3037" spans="1:29" x14ac:dyDescent="0.3">
      <c r="A3037" t="s">
        <v>28</v>
      </c>
      <c r="B3037" t="s">
        <v>29</v>
      </c>
      <c r="C3037" t="s">
        <v>66</v>
      </c>
      <c r="D3037" t="s">
        <v>237</v>
      </c>
      <c r="E3037" t="s">
        <v>32</v>
      </c>
      <c r="F3037" t="s">
        <v>47</v>
      </c>
      <c r="G3037">
        <v>46</v>
      </c>
      <c r="H3037">
        <v>419920</v>
      </c>
      <c r="I3037" t="s">
        <v>34</v>
      </c>
      <c r="J3037" s="3">
        <v>44283</v>
      </c>
      <c r="K3037">
        <v>1400</v>
      </c>
      <c r="L3037" t="s">
        <v>12565</v>
      </c>
      <c r="M3037" t="s">
        <v>568</v>
      </c>
      <c r="N3037" t="s">
        <v>12566</v>
      </c>
      <c r="O3037">
        <v>1189627765</v>
      </c>
      <c r="P3037" t="s">
        <v>87</v>
      </c>
      <c r="Q3037">
        <v>15</v>
      </c>
      <c r="R3037" t="s">
        <v>40</v>
      </c>
      <c r="S3037" t="s">
        <v>41</v>
      </c>
      <c r="T3037">
        <v>75540</v>
      </c>
      <c r="U3037" s="1">
        <v>45553</v>
      </c>
      <c r="V3037" t="s">
        <v>180</v>
      </c>
      <c r="W3037">
        <v>887779</v>
      </c>
      <c r="X3037" t="s">
        <v>3606</v>
      </c>
      <c r="Y3037">
        <v>963</v>
      </c>
      <c r="Z3037">
        <v>1989</v>
      </c>
      <c r="AA3037">
        <v>8</v>
      </c>
      <c r="AB3037">
        <v>6364.8</v>
      </c>
      <c r="AC3037">
        <f>Table1_1[[#This Row],[Price]]*Table1_1[[#This Row],[Quantity]]</f>
        <v>15912</v>
      </c>
    </row>
    <row r="3038" spans="1:29" x14ac:dyDescent="0.3">
      <c r="A3038" t="s">
        <v>28</v>
      </c>
      <c r="B3038" t="s">
        <v>29</v>
      </c>
      <c r="C3038" t="s">
        <v>193</v>
      </c>
      <c r="D3038" t="s">
        <v>364</v>
      </c>
      <c r="E3038" t="s">
        <v>32</v>
      </c>
      <c r="F3038" t="s">
        <v>33</v>
      </c>
      <c r="G3038">
        <v>76</v>
      </c>
      <c r="H3038">
        <v>435933</v>
      </c>
      <c r="I3038" t="s">
        <v>58</v>
      </c>
      <c r="J3038" s="3">
        <v>44247</v>
      </c>
      <c r="K3038">
        <v>1400</v>
      </c>
      <c r="L3038" t="s">
        <v>12567</v>
      </c>
      <c r="M3038" t="s">
        <v>1305</v>
      </c>
      <c r="N3038" t="s">
        <v>12568</v>
      </c>
      <c r="O3038" t="s">
        <v>12569</v>
      </c>
      <c r="P3038" t="s">
        <v>71</v>
      </c>
      <c r="Q3038">
        <v>16</v>
      </c>
      <c r="R3038" t="s">
        <v>88</v>
      </c>
      <c r="S3038" t="s">
        <v>63</v>
      </c>
      <c r="T3038">
        <v>26893</v>
      </c>
      <c r="U3038" s="1">
        <v>45344</v>
      </c>
      <c r="V3038" t="s">
        <v>119</v>
      </c>
      <c r="W3038">
        <v>889057</v>
      </c>
      <c r="X3038" t="s">
        <v>8424</v>
      </c>
      <c r="Y3038">
        <v>968</v>
      </c>
      <c r="Z3038">
        <v>2068</v>
      </c>
      <c r="AA3038">
        <v>3</v>
      </c>
      <c r="AB3038">
        <v>2481.6000000000004</v>
      </c>
      <c r="AC3038">
        <f>Table1_1[[#This Row],[Price]]*Table1_1[[#This Row],[Quantity]]</f>
        <v>6204</v>
      </c>
    </row>
    <row r="3039" spans="1:29" x14ac:dyDescent="0.3">
      <c r="A3039" t="s">
        <v>28</v>
      </c>
      <c r="B3039" t="s">
        <v>29</v>
      </c>
      <c r="C3039" t="s">
        <v>66</v>
      </c>
      <c r="D3039" t="s">
        <v>149</v>
      </c>
      <c r="E3039" t="s">
        <v>46</v>
      </c>
      <c r="F3039" t="s">
        <v>106</v>
      </c>
      <c r="G3039">
        <v>82</v>
      </c>
      <c r="H3039">
        <v>414225</v>
      </c>
      <c r="I3039" t="s">
        <v>34</v>
      </c>
      <c r="J3039" s="3">
        <v>44593</v>
      </c>
      <c r="K3039">
        <v>1400</v>
      </c>
      <c r="L3039" t="s">
        <v>12571</v>
      </c>
      <c r="M3039" t="s">
        <v>345</v>
      </c>
      <c r="N3039" t="s">
        <v>12572</v>
      </c>
      <c r="O3039" t="s">
        <v>12573</v>
      </c>
      <c r="P3039" t="s">
        <v>51</v>
      </c>
      <c r="Q3039">
        <v>17</v>
      </c>
      <c r="R3039" t="s">
        <v>88</v>
      </c>
      <c r="S3039" t="s">
        <v>41</v>
      </c>
      <c r="T3039">
        <v>65451</v>
      </c>
      <c r="U3039" s="1">
        <v>45447</v>
      </c>
      <c r="V3039" t="s">
        <v>52</v>
      </c>
      <c r="W3039">
        <v>803455</v>
      </c>
      <c r="X3039" t="s">
        <v>12574</v>
      </c>
      <c r="Y3039">
        <v>261</v>
      </c>
      <c r="Z3039">
        <v>939</v>
      </c>
      <c r="AA3039">
        <v>5</v>
      </c>
      <c r="AB3039">
        <v>1878</v>
      </c>
      <c r="AC3039">
        <f>Table1_1[[#This Row],[Price]]*Table1_1[[#This Row],[Quantity]]</f>
        <v>4695</v>
      </c>
    </row>
    <row r="3040" spans="1:29" x14ac:dyDescent="0.3">
      <c r="A3040" t="s">
        <v>28</v>
      </c>
      <c r="B3040" t="s">
        <v>29</v>
      </c>
      <c r="C3040" t="s">
        <v>148</v>
      </c>
      <c r="D3040" t="s">
        <v>45</v>
      </c>
      <c r="E3040" t="s">
        <v>56</v>
      </c>
      <c r="F3040" t="s">
        <v>106</v>
      </c>
      <c r="G3040">
        <v>79</v>
      </c>
      <c r="H3040">
        <v>401387</v>
      </c>
      <c r="I3040" t="s">
        <v>58</v>
      </c>
      <c r="J3040" s="3">
        <v>45316</v>
      </c>
      <c r="K3040">
        <v>1400</v>
      </c>
      <c r="L3040" t="s">
        <v>12575</v>
      </c>
      <c r="M3040" t="s">
        <v>239</v>
      </c>
      <c r="N3040" t="s">
        <v>12576</v>
      </c>
      <c r="O3040" t="s">
        <v>12577</v>
      </c>
      <c r="P3040" t="s">
        <v>71</v>
      </c>
      <c r="Q3040">
        <v>5</v>
      </c>
      <c r="R3040" t="s">
        <v>40</v>
      </c>
      <c r="S3040" t="s">
        <v>118</v>
      </c>
      <c r="T3040">
        <v>72292</v>
      </c>
      <c r="U3040" s="1">
        <v>45441</v>
      </c>
      <c r="V3040" t="s">
        <v>140</v>
      </c>
      <c r="W3040">
        <v>662596</v>
      </c>
      <c r="X3040" t="s">
        <v>12578</v>
      </c>
      <c r="Y3040">
        <v>387</v>
      </c>
      <c r="Z3040">
        <v>1496</v>
      </c>
      <c r="AA3040">
        <v>7</v>
      </c>
      <c r="AB3040">
        <v>4188.8</v>
      </c>
      <c r="AC3040">
        <f>Table1_1[[#This Row],[Price]]*Table1_1[[#This Row],[Quantity]]</f>
        <v>10472</v>
      </c>
    </row>
    <row r="3041" spans="1:29" x14ac:dyDescent="0.3">
      <c r="A3041" t="s">
        <v>28</v>
      </c>
      <c r="B3041" t="s">
        <v>29</v>
      </c>
      <c r="C3041" t="s">
        <v>44</v>
      </c>
      <c r="D3041" t="s">
        <v>616</v>
      </c>
      <c r="E3041" t="s">
        <v>46</v>
      </c>
      <c r="F3041" t="s">
        <v>135</v>
      </c>
      <c r="G3041">
        <v>22</v>
      </c>
      <c r="H3041">
        <v>429435</v>
      </c>
      <c r="I3041" t="s">
        <v>58</v>
      </c>
      <c r="J3041" s="3">
        <v>45508</v>
      </c>
      <c r="K3041">
        <v>1300</v>
      </c>
      <c r="L3041" t="s">
        <v>12579</v>
      </c>
      <c r="M3041" t="s">
        <v>478</v>
      </c>
      <c r="N3041" t="s">
        <v>12580</v>
      </c>
      <c r="O3041" t="s">
        <v>12581</v>
      </c>
      <c r="P3041" t="s">
        <v>51</v>
      </c>
      <c r="Q3041">
        <v>14</v>
      </c>
      <c r="R3041" t="s">
        <v>88</v>
      </c>
      <c r="S3041" t="s">
        <v>41</v>
      </c>
      <c r="T3041">
        <v>68666</v>
      </c>
      <c r="U3041" s="1">
        <v>45309</v>
      </c>
      <c r="V3041" t="s">
        <v>111</v>
      </c>
      <c r="W3041">
        <v>170743</v>
      </c>
      <c r="X3041" t="s">
        <v>1742</v>
      </c>
      <c r="Y3041">
        <v>736</v>
      </c>
      <c r="Z3041">
        <v>1751</v>
      </c>
      <c r="AA3041">
        <v>5</v>
      </c>
      <c r="AB3041">
        <v>3502</v>
      </c>
      <c r="AC3041">
        <f>Table1_1[[#This Row],[Price]]*Table1_1[[#This Row],[Quantity]]</f>
        <v>8755</v>
      </c>
    </row>
    <row r="3042" spans="1:29" x14ac:dyDescent="0.3">
      <c r="A3042" t="s">
        <v>28</v>
      </c>
      <c r="B3042" t="s">
        <v>29</v>
      </c>
      <c r="C3042" t="s">
        <v>193</v>
      </c>
      <c r="D3042" t="s">
        <v>134</v>
      </c>
      <c r="E3042" t="s">
        <v>46</v>
      </c>
      <c r="F3042" t="s">
        <v>135</v>
      </c>
      <c r="G3042">
        <v>21</v>
      </c>
      <c r="H3042">
        <v>436164</v>
      </c>
      <c r="I3042" t="s">
        <v>34</v>
      </c>
      <c r="J3042" s="3">
        <v>44232</v>
      </c>
      <c r="K3042">
        <v>1000</v>
      </c>
      <c r="L3042" t="s">
        <v>12582</v>
      </c>
      <c r="M3042" t="s">
        <v>36</v>
      </c>
      <c r="N3042" t="s">
        <v>12583</v>
      </c>
      <c r="O3042" t="s">
        <v>12584</v>
      </c>
      <c r="P3042" t="s">
        <v>39</v>
      </c>
      <c r="Q3042">
        <v>4</v>
      </c>
      <c r="R3042" t="s">
        <v>88</v>
      </c>
      <c r="S3042" t="s">
        <v>63</v>
      </c>
      <c r="T3042">
        <v>65510</v>
      </c>
      <c r="U3042" s="1">
        <v>45365</v>
      </c>
      <c r="V3042" t="s">
        <v>72</v>
      </c>
      <c r="W3042">
        <v>800962</v>
      </c>
      <c r="X3042" t="s">
        <v>12585</v>
      </c>
      <c r="Y3042">
        <v>218</v>
      </c>
      <c r="Z3042">
        <v>1739</v>
      </c>
      <c r="AA3042">
        <v>6</v>
      </c>
      <c r="AB3042">
        <v>4173.6000000000004</v>
      </c>
      <c r="AC3042">
        <f>Table1_1[[#This Row],[Price]]*Table1_1[[#This Row],[Quantity]]</f>
        <v>10434</v>
      </c>
    </row>
    <row r="3043" spans="1:29" x14ac:dyDescent="0.3">
      <c r="A3043" t="s">
        <v>28</v>
      </c>
      <c r="B3043" t="s">
        <v>29</v>
      </c>
      <c r="C3043" t="s">
        <v>66</v>
      </c>
      <c r="D3043" t="s">
        <v>227</v>
      </c>
      <c r="E3043" t="s">
        <v>56</v>
      </c>
      <c r="F3043" t="s">
        <v>106</v>
      </c>
      <c r="G3043">
        <v>9</v>
      </c>
      <c r="H3043">
        <v>409024</v>
      </c>
      <c r="I3043" t="s">
        <v>34</v>
      </c>
      <c r="J3043" s="3">
        <v>45626</v>
      </c>
      <c r="K3043">
        <v>950</v>
      </c>
      <c r="L3043" t="s">
        <v>12586</v>
      </c>
      <c r="M3043" t="s">
        <v>244</v>
      </c>
      <c r="N3043" t="s">
        <v>12587</v>
      </c>
      <c r="O3043" t="s">
        <v>12588</v>
      </c>
      <c r="P3043" t="s">
        <v>87</v>
      </c>
      <c r="Q3043">
        <v>5</v>
      </c>
      <c r="R3043" t="s">
        <v>40</v>
      </c>
      <c r="S3043" t="s">
        <v>41</v>
      </c>
      <c r="T3043">
        <v>71042</v>
      </c>
      <c r="U3043" s="1">
        <v>45473</v>
      </c>
      <c r="V3043" t="s">
        <v>52</v>
      </c>
      <c r="W3043">
        <v>841146</v>
      </c>
      <c r="X3043" t="s">
        <v>12589</v>
      </c>
      <c r="Y3043">
        <v>526</v>
      </c>
      <c r="Z3043">
        <v>617</v>
      </c>
      <c r="AA3043">
        <v>6</v>
      </c>
      <c r="AB3043">
        <v>1480.8000000000002</v>
      </c>
      <c r="AC3043">
        <f>Table1_1[[#This Row],[Price]]*Table1_1[[#This Row],[Quantity]]</f>
        <v>3702</v>
      </c>
    </row>
    <row r="3044" spans="1:29" x14ac:dyDescent="0.3">
      <c r="A3044" t="s">
        <v>28</v>
      </c>
      <c r="B3044" t="s">
        <v>29</v>
      </c>
      <c r="C3044" t="s">
        <v>91</v>
      </c>
      <c r="D3044" t="s">
        <v>380</v>
      </c>
      <c r="E3044" t="s">
        <v>56</v>
      </c>
      <c r="F3044" t="s">
        <v>57</v>
      </c>
      <c r="G3044">
        <v>85</v>
      </c>
      <c r="H3044">
        <v>415489</v>
      </c>
      <c r="I3044" t="s">
        <v>34</v>
      </c>
      <c r="J3044" s="3">
        <v>44249</v>
      </c>
      <c r="K3044">
        <v>1200</v>
      </c>
      <c r="L3044" t="s">
        <v>12591</v>
      </c>
      <c r="M3044" t="s">
        <v>552</v>
      </c>
      <c r="N3044" t="s">
        <v>12592</v>
      </c>
      <c r="O3044" t="s">
        <v>12593</v>
      </c>
      <c r="P3044" t="s">
        <v>39</v>
      </c>
      <c r="Q3044">
        <v>17</v>
      </c>
      <c r="R3044" t="s">
        <v>40</v>
      </c>
      <c r="S3044" t="s">
        <v>118</v>
      </c>
      <c r="T3044">
        <v>59326</v>
      </c>
      <c r="U3044" s="1">
        <v>45570</v>
      </c>
      <c r="V3044" t="s">
        <v>155</v>
      </c>
      <c r="W3044">
        <v>836465</v>
      </c>
      <c r="X3044" t="s">
        <v>12594</v>
      </c>
      <c r="Y3044">
        <v>315</v>
      </c>
      <c r="Z3044">
        <v>2348</v>
      </c>
      <c r="AA3044">
        <v>1</v>
      </c>
      <c r="AB3044">
        <v>939.2</v>
      </c>
      <c r="AC3044">
        <f>Table1_1[[#This Row],[Price]]*Table1_1[[#This Row],[Quantity]]</f>
        <v>2348</v>
      </c>
    </row>
    <row r="3045" spans="1:29" x14ac:dyDescent="0.3">
      <c r="A3045" t="s">
        <v>28</v>
      </c>
      <c r="B3045" t="s">
        <v>29</v>
      </c>
      <c r="C3045" t="s">
        <v>193</v>
      </c>
      <c r="D3045" t="s">
        <v>82</v>
      </c>
      <c r="E3045" t="s">
        <v>46</v>
      </c>
      <c r="F3045" t="s">
        <v>57</v>
      </c>
      <c r="G3045">
        <v>78</v>
      </c>
      <c r="H3045">
        <v>416875</v>
      </c>
      <c r="I3045" t="s">
        <v>34</v>
      </c>
      <c r="J3045" s="3">
        <v>44456</v>
      </c>
      <c r="K3045">
        <v>1100</v>
      </c>
      <c r="L3045" t="s">
        <v>12595</v>
      </c>
      <c r="M3045" t="s">
        <v>165</v>
      </c>
      <c r="N3045" t="s">
        <v>12596</v>
      </c>
      <c r="O3045" t="s">
        <v>12597</v>
      </c>
      <c r="P3045" t="s">
        <v>39</v>
      </c>
      <c r="Q3045">
        <v>11</v>
      </c>
      <c r="R3045" t="s">
        <v>40</v>
      </c>
      <c r="S3045" t="s">
        <v>79</v>
      </c>
      <c r="T3045">
        <v>81270</v>
      </c>
      <c r="U3045" s="1">
        <v>45417</v>
      </c>
      <c r="V3045" t="s">
        <v>140</v>
      </c>
      <c r="W3045">
        <v>425025</v>
      </c>
      <c r="X3045" t="s">
        <v>12598</v>
      </c>
      <c r="Y3045">
        <v>386</v>
      </c>
      <c r="Z3045">
        <v>1947</v>
      </c>
      <c r="AA3045">
        <v>7</v>
      </c>
      <c r="AB3045">
        <v>5451.6</v>
      </c>
      <c r="AC3045">
        <f>Table1_1[[#This Row],[Price]]*Table1_1[[#This Row],[Quantity]]</f>
        <v>13629</v>
      </c>
    </row>
    <row r="3046" spans="1:29" x14ac:dyDescent="0.3">
      <c r="A3046" t="s">
        <v>28</v>
      </c>
      <c r="B3046" t="s">
        <v>29</v>
      </c>
      <c r="C3046" t="s">
        <v>148</v>
      </c>
      <c r="D3046" t="s">
        <v>254</v>
      </c>
      <c r="E3046" t="s">
        <v>46</v>
      </c>
      <c r="F3046" t="s">
        <v>47</v>
      </c>
      <c r="G3046">
        <v>98</v>
      </c>
      <c r="H3046">
        <v>429125</v>
      </c>
      <c r="I3046" t="s">
        <v>58</v>
      </c>
      <c r="J3046" s="3">
        <v>45290</v>
      </c>
      <c r="K3046">
        <v>1100</v>
      </c>
      <c r="L3046" t="s">
        <v>12599</v>
      </c>
      <c r="M3046" t="s">
        <v>1058</v>
      </c>
      <c r="N3046" t="s">
        <v>12600</v>
      </c>
      <c r="O3046">
        <v>-5151</v>
      </c>
      <c r="P3046" t="s">
        <v>71</v>
      </c>
      <c r="Q3046">
        <v>3</v>
      </c>
      <c r="R3046" t="s">
        <v>40</v>
      </c>
      <c r="S3046" t="s">
        <v>63</v>
      </c>
      <c r="T3046">
        <v>76693</v>
      </c>
      <c r="U3046" s="1">
        <v>45439</v>
      </c>
      <c r="V3046" t="s">
        <v>140</v>
      </c>
      <c r="W3046">
        <v>638817</v>
      </c>
      <c r="X3046" t="s">
        <v>12601</v>
      </c>
      <c r="Y3046">
        <v>657</v>
      </c>
      <c r="Z3046">
        <v>2230</v>
      </c>
      <c r="AA3046">
        <v>6</v>
      </c>
      <c r="AB3046">
        <v>5352</v>
      </c>
      <c r="AC3046">
        <f>Table1_1[[#This Row],[Price]]*Table1_1[[#This Row],[Quantity]]</f>
        <v>13380</v>
      </c>
    </row>
    <row r="3047" spans="1:29" x14ac:dyDescent="0.3">
      <c r="A3047" t="s">
        <v>28</v>
      </c>
      <c r="B3047" t="s">
        <v>29</v>
      </c>
      <c r="C3047" t="s">
        <v>30</v>
      </c>
      <c r="D3047" t="s">
        <v>364</v>
      </c>
      <c r="E3047" t="s">
        <v>32</v>
      </c>
      <c r="F3047" t="s">
        <v>99</v>
      </c>
      <c r="G3047">
        <v>6</v>
      </c>
      <c r="H3047">
        <v>416747</v>
      </c>
      <c r="I3047" t="s">
        <v>34</v>
      </c>
      <c r="J3047" s="3">
        <v>45189</v>
      </c>
      <c r="K3047">
        <v>1000</v>
      </c>
      <c r="L3047" t="s">
        <v>12602</v>
      </c>
      <c r="M3047" t="s">
        <v>552</v>
      </c>
      <c r="N3047" t="s">
        <v>12603</v>
      </c>
      <c r="O3047">
        <v>8160380064</v>
      </c>
      <c r="P3047" t="s">
        <v>39</v>
      </c>
      <c r="Q3047">
        <v>8</v>
      </c>
      <c r="R3047" t="s">
        <v>40</v>
      </c>
      <c r="S3047" t="s">
        <v>118</v>
      </c>
      <c r="T3047">
        <v>87857</v>
      </c>
      <c r="U3047" s="1">
        <v>45419</v>
      </c>
      <c r="V3047" t="s">
        <v>140</v>
      </c>
      <c r="W3047">
        <v>355910</v>
      </c>
      <c r="X3047" t="s">
        <v>12604</v>
      </c>
      <c r="Y3047">
        <v>690</v>
      </c>
      <c r="Z3047">
        <v>959</v>
      </c>
      <c r="AA3047">
        <v>6</v>
      </c>
      <c r="AB3047">
        <v>2301.6</v>
      </c>
      <c r="AC3047">
        <f>Table1_1[[#This Row],[Price]]*Table1_1[[#This Row],[Quantity]]</f>
        <v>5754</v>
      </c>
    </row>
    <row r="3048" spans="1:29" x14ac:dyDescent="0.3">
      <c r="A3048" t="s">
        <v>28</v>
      </c>
      <c r="B3048" t="s">
        <v>29</v>
      </c>
      <c r="C3048" t="s">
        <v>30</v>
      </c>
      <c r="D3048" t="s">
        <v>291</v>
      </c>
      <c r="E3048" t="s">
        <v>46</v>
      </c>
      <c r="F3048" t="s">
        <v>355</v>
      </c>
      <c r="G3048">
        <v>37</v>
      </c>
      <c r="H3048">
        <v>410551</v>
      </c>
      <c r="I3048" t="s">
        <v>58</v>
      </c>
      <c r="J3048" s="3">
        <v>44052</v>
      </c>
      <c r="K3048">
        <v>800</v>
      </c>
      <c r="L3048" t="s">
        <v>12605</v>
      </c>
      <c r="M3048" t="s">
        <v>487</v>
      </c>
      <c r="N3048" t="s">
        <v>12606</v>
      </c>
      <c r="O3048">
        <v>-5786</v>
      </c>
      <c r="P3048" t="s">
        <v>51</v>
      </c>
      <c r="Q3048">
        <v>11</v>
      </c>
      <c r="R3048" t="s">
        <v>88</v>
      </c>
      <c r="S3048" t="s">
        <v>79</v>
      </c>
      <c r="T3048">
        <v>35936</v>
      </c>
      <c r="U3048" s="1">
        <v>45313</v>
      </c>
      <c r="V3048" t="s">
        <v>111</v>
      </c>
      <c r="W3048">
        <v>262285</v>
      </c>
      <c r="X3048" t="s">
        <v>12607</v>
      </c>
      <c r="Y3048">
        <v>876</v>
      </c>
      <c r="Z3048">
        <v>1779</v>
      </c>
      <c r="AA3048">
        <v>5</v>
      </c>
      <c r="AB3048">
        <v>3558</v>
      </c>
      <c r="AC3048">
        <f>Table1_1[[#This Row],[Price]]*Table1_1[[#This Row],[Quantity]]</f>
        <v>8895</v>
      </c>
    </row>
    <row r="3049" spans="1:29" x14ac:dyDescent="0.3">
      <c r="A3049" t="s">
        <v>28</v>
      </c>
      <c r="B3049" t="s">
        <v>29</v>
      </c>
      <c r="C3049" t="s">
        <v>66</v>
      </c>
      <c r="D3049" t="s">
        <v>182</v>
      </c>
      <c r="E3049" t="s">
        <v>56</v>
      </c>
      <c r="F3049" t="s">
        <v>150</v>
      </c>
      <c r="G3049">
        <v>94</v>
      </c>
      <c r="H3049">
        <v>407753</v>
      </c>
      <c r="I3049" t="s">
        <v>34</v>
      </c>
      <c r="J3049" s="3">
        <v>45322</v>
      </c>
      <c r="K3049">
        <v>1200</v>
      </c>
      <c r="L3049" t="s">
        <v>12608</v>
      </c>
      <c r="M3049" t="s">
        <v>205</v>
      </c>
      <c r="N3049" t="s">
        <v>12609</v>
      </c>
      <c r="O3049" t="s">
        <v>12610</v>
      </c>
      <c r="P3049" t="s">
        <v>51</v>
      </c>
      <c r="Q3049">
        <v>6</v>
      </c>
      <c r="R3049" t="s">
        <v>40</v>
      </c>
      <c r="S3049" t="s">
        <v>41</v>
      </c>
      <c r="T3049">
        <v>82877</v>
      </c>
      <c r="U3049" s="1">
        <v>45385</v>
      </c>
      <c r="V3049" t="s">
        <v>80</v>
      </c>
      <c r="W3049">
        <v>718928</v>
      </c>
      <c r="X3049" t="s">
        <v>12611</v>
      </c>
      <c r="Y3049">
        <v>808</v>
      </c>
      <c r="Z3049">
        <v>1905</v>
      </c>
      <c r="AA3049">
        <v>5</v>
      </c>
      <c r="AB3049">
        <v>3810</v>
      </c>
      <c r="AC3049">
        <f>Table1_1[[#This Row],[Price]]*Table1_1[[#This Row],[Quantity]]</f>
        <v>9525</v>
      </c>
    </row>
    <row r="3050" spans="1:29" x14ac:dyDescent="0.3">
      <c r="A3050" t="s">
        <v>28</v>
      </c>
      <c r="B3050" t="s">
        <v>29</v>
      </c>
      <c r="C3050" t="s">
        <v>30</v>
      </c>
      <c r="D3050" t="s">
        <v>82</v>
      </c>
      <c r="E3050" t="s">
        <v>56</v>
      </c>
      <c r="F3050" t="s">
        <v>47</v>
      </c>
      <c r="G3050">
        <v>79</v>
      </c>
      <c r="H3050">
        <v>420822</v>
      </c>
      <c r="I3050" t="s">
        <v>34</v>
      </c>
      <c r="J3050" s="3">
        <v>44746</v>
      </c>
      <c r="K3050">
        <v>950</v>
      </c>
      <c r="L3050" t="s">
        <v>12612</v>
      </c>
      <c r="M3050" t="s">
        <v>200</v>
      </c>
      <c r="N3050" t="s">
        <v>12613</v>
      </c>
      <c r="O3050">
        <v>-7543</v>
      </c>
      <c r="P3050" t="s">
        <v>71</v>
      </c>
      <c r="Q3050">
        <v>8</v>
      </c>
      <c r="R3050" t="s">
        <v>40</v>
      </c>
      <c r="S3050" t="s">
        <v>79</v>
      </c>
      <c r="T3050">
        <v>84136</v>
      </c>
      <c r="U3050" s="1">
        <v>45368</v>
      </c>
      <c r="V3050" t="s">
        <v>72</v>
      </c>
      <c r="W3050">
        <v>811216</v>
      </c>
      <c r="X3050" t="s">
        <v>4174</v>
      </c>
      <c r="Y3050">
        <v>412</v>
      </c>
      <c r="Z3050">
        <v>2814</v>
      </c>
      <c r="AA3050">
        <v>1</v>
      </c>
      <c r="AB3050">
        <v>1125.6000000000001</v>
      </c>
      <c r="AC3050">
        <f>Table1_1[[#This Row],[Price]]*Table1_1[[#This Row],[Quantity]]</f>
        <v>2814</v>
      </c>
    </row>
    <row r="3051" spans="1:29" x14ac:dyDescent="0.3">
      <c r="A3051" t="s">
        <v>28</v>
      </c>
      <c r="B3051" t="s">
        <v>29</v>
      </c>
      <c r="C3051" t="s">
        <v>44</v>
      </c>
      <c r="D3051" t="s">
        <v>524</v>
      </c>
      <c r="E3051" t="s">
        <v>56</v>
      </c>
      <c r="F3051" t="s">
        <v>57</v>
      </c>
      <c r="G3051">
        <v>81</v>
      </c>
      <c r="H3051">
        <v>432832</v>
      </c>
      <c r="I3051" t="s">
        <v>34</v>
      </c>
      <c r="J3051" s="3">
        <v>45285</v>
      </c>
      <c r="K3051">
        <v>1300</v>
      </c>
      <c r="L3051" t="s">
        <v>12615</v>
      </c>
      <c r="M3051" t="s">
        <v>108</v>
      </c>
      <c r="N3051" t="s">
        <v>12616</v>
      </c>
      <c r="O3051" t="s">
        <v>12617</v>
      </c>
      <c r="P3051" t="s">
        <v>71</v>
      </c>
      <c r="Q3051">
        <v>15</v>
      </c>
      <c r="R3051" t="s">
        <v>40</v>
      </c>
      <c r="S3051" t="s">
        <v>41</v>
      </c>
      <c r="T3051">
        <v>43347</v>
      </c>
      <c r="U3051" s="1">
        <v>45487</v>
      </c>
      <c r="V3051" t="s">
        <v>126</v>
      </c>
      <c r="W3051">
        <v>701671</v>
      </c>
      <c r="X3051" t="s">
        <v>12618</v>
      </c>
      <c r="Y3051">
        <v>514</v>
      </c>
      <c r="Z3051">
        <v>1289</v>
      </c>
      <c r="AA3051">
        <v>2</v>
      </c>
      <c r="AB3051">
        <v>1031.2</v>
      </c>
      <c r="AC3051">
        <f>Table1_1[[#This Row],[Price]]*Table1_1[[#This Row],[Quantity]]</f>
        <v>2578</v>
      </c>
    </row>
    <row r="3052" spans="1:29" x14ac:dyDescent="0.3">
      <c r="A3052" t="s">
        <v>28</v>
      </c>
      <c r="B3052" t="s">
        <v>29</v>
      </c>
      <c r="C3052" t="s">
        <v>148</v>
      </c>
      <c r="D3052" t="s">
        <v>142</v>
      </c>
      <c r="E3052" t="s">
        <v>46</v>
      </c>
      <c r="F3052" t="s">
        <v>175</v>
      </c>
      <c r="G3052">
        <v>84</v>
      </c>
      <c r="H3052">
        <v>437239</v>
      </c>
      <c r="I3052" t="s">
        <v>58</v>
      </c>
      <c r="J3052" s="3">
        <v>44568</v>
      </c>
      <c r="K3052">
        <v>1400</v>
      </c>
      <c r="L3052" t="s">
        <v>12619</v>
      </c>
      <c r="M3052" t="s">
        <v>172</v>
      </c>
      <c r="N3052" t="s">
        <v>12620</v>
      </c>
      <c r="O3052" t="s">
        <v>12621</v>
      </c>
      <c r="P3052" t="s">
        <v>87</v>
      </c>
      <c r="Q3052">
        <v>7</v>
      </c>
      <c r="R3052" t="s">
        <v>40</v>
      </c>
      <c r="S3052" t="s">
        <v>63</v>
      </c>
      <c r="T3052">
        <v>18304</v>
      </c>
      <c r="U3052" s="1">
        <v>45359</v>
      </c>
      <c r="V3052" t="s">
        <v>72</v>
      </c>
      <c r="W3052">
        <v>642311</v>
      </c>
      <c r="X3052" t="s">
        <v>12622</v>
      </c>
      <c r="Y3052">
        <v>650</v>
      </c>
      <c r="Z3052">
        <v>2360</v>
      </c>
      <c r="AA3052">
        <v>1</v>
      </c>
      <c r="AB3052">
        <v>944</v>
      </c>
      <c r="AC3052">
        <f>Table1_1[[#This Row],[Price]]*Table1_1[[#This Row],[Quantity]]</f>
        <v>2360</v>
      </c>
    </row>
    <row r="3053" spans="1:29" x14ac:dyDescent="0.3">
      <c r="A3053" t="s">
        <v>28</v>
      </c>
      <c r="B3053" t="s">
        <v>29</v>
      </c>
      <c r="C3053" t="s">
        <v>148</v>
      </c>
      <c r="D3053" t="s">
        <v>380</v>
      </c>
      <c r="E3053" t="s">
        <v>56</v>
      </c>
      <c r="F3053" t="s">
        <v>57</v>
      </c>
      <c r="G3053">
        <v>44</v>
      </c>
      <c r="H3053">
        <v>437635</v>
      </c>
      <c r="I3053" t="s">
        <v>58</v>
      </c>
      <c r="J3053" s="3">
        <v>45566</v>
      </c>
      <c r="K3053">
        <v>800</v>
      </c>
      <c r="L3053" t="s">
        <v>12623</v>
      </c>
      <c r="M3053" t="s">
        <v>482</v>
      </c>
      <c r="N3053" t="s">
        <v>12624</v>
      </c>
      <c r="O3053" t="s">
        <v>12625</v>
      </c>
      <c r="P3053" t="s">
        <v>51</v>
      </c>
      <c r="Q3053">
        <v>7</v>
      </c>
      <c r="R3053" t="s">
        <v>88</v>
      </c>
      <c r="S3053" t="s">
        <v>118</v>
      </c>
      <c r="T3053">
        <v>71055</v>
      </c>
      <c r="U3053" s="1">
        <v>45602</v>
      </c>
      <c r="V3053" t="s">
        <v>42</v>
      </c>
      <c r="W3053">
        <v>449031</v>
      </c>
      <c r="X3053" t="s">
        <v>12626</v>
      </c>
      <c r="Y3053">
        <v>816</v>
      </c>
      <c r="Z3053">
        <v>1544</v>
      </c>
      <c r="AA3053">
        <v>1</v>
      </c>
      <c r="AB3053">
        <v>617.6</v>
      </c>
      <c r="AC3053">
        <f>Table1_1[[#This Row],[Price]]*Table1_1[[#This Row],[Quantity]]</f>
        <v>1544</v>
      </c>
    </row>
    <row r="3054" spans="1:29" x14ac:dyDescent="0.3">
      <c r="A3054" t="s">
        <v>28</v>
      </c>
      <c r="B3054" t="s">
        <v>29</v>
      </c>
      <c r="C3054" t="s">
        <v>193</v>
      </c>
      <c r="D3054" t="s">
        <v>637</v>
      </c>
      <c r="E3054" t="s">
        <v>46</v>
      </c>
      <c r="F3054" t="s">
        <v>47</v>
      </c>
      <c r="G3054">
        <v>49</v>
      </c>
      <c r="H3054">
        <v>434074</v>
      </c>
      <c r="I3054" t="s">
        <v>34</v>
      </c>
      <c r="J3054" s="3">
        <v>45349</v>
      </c>
      <c r="K3054">
        <v>950</v>
      </c>
      <c r="L3054" t="s">
        <v>12627</v>
      </c>
      <c r="M3054" t="s">
        <v>2054</v>
      </c>
      <c r="N3054" t="s">
        <v>12628</v>
      </c>
      <c r="O3054">
        <v>2963892515</v>
      </c>
      <c r="P3054" t="s">
        <v>51</v>
      </c>
      <c r="Q3054">
        <v>14</v>
      </c>
      <c r="R3054" t="s">
        <v>40</v>
      </c>
      <c r="S3054" t="s">
        <v>79</v>
      </c>
      <c r="T3054">
        <v>81307</v>
      </c>
      <c r="U3054" s="1">
        <v>45559</v>
      </c>
      <c r="V3054" t="s">
        <v>180</v>
      </c>
      <c r="W3054">
        <v>649636</v>
      </c>
      <c r="X3054" t="s">
        <v>12629</v>
      </c>
      <c r="Y3054">
        <v>847</v>
      </c>
      <c r="Z3054">
        <v>1366</v>
      </c>
      <c r="AA3054">
        <v>5</v>
      </c>
      <c r="AB3054">
        <v>2732</v>
      </c>
      <c r="AC3054">
        <f>Table1_1[[#This Row],[Price]]*Table1_1[[#This Row],[Quantity]]</f>
        <v>6830</v>
      </c>
    </row>
    <row r="3055" spans="1:29" x14ac:dyDescent="0.3">
      <c r="A3055" t="s">
        <v>28</v>
      </c>
      <c r="B3055" t="s">
        <v>29</v>
      </c>
      <c r="C3055" t="s">
        <v>148</v>
      </c>
      <c r="D3055" t="s">
        <v>227</v>
      </c>
      <c r="E3055" t="s">
        <v>32</v>
      </c>
      <c r="F3055" t="s">
        <v>83</v>
      </c>
      <c r="G3055">
        <v>57</v>
      </c>
      <c r="H3055">
        <v>415656</v>
      </c>
      <c r="I3055" t="s">
        <v>34</v>
      </c>
      <c r="J3055" s="3">
        <v>44773</v>
      </c>
      <c r="K3055">
        <v>800</v>
      </c>
      <c r="L3055" t="s">
        <v>12630</v>
      </c>
      <c r="M3055" t="s">
        <v>101</v>
      </c>
      <c r="N3055" t="s">
        <v>12631</v>
      </c>
      <c r="O3055" t="s">
        <v>12632</v>
      </c>
      <c r="P3055" t="s">
        <v>51</v>
      </c>
      <c r="Q3055">
        <v>7</v>
      </c>
      <c r="R3055" t="s">
        <v>88</v>
      </c>
      <c r="S3055" t="s">
        <v>41</v>
      </c>
      <c r="T3055">
        <v>33540</v>
      </c>
      <c r="U3055" s="1">
        <v>45511</v>
      </c>
      <c r="V3055" t="s">
        <v>64</v>
      </c>
      <c r="W3055">
        <v>881867</v>
      </c>
      <c r="X3055" t="s">
        <v>12633</v>
      </c>
      <c r="Y3055">
        <v>526</v>
      </c>
      <c r="Z3055">
        <v>1550</v>
      </c>
      <c r="AA3055">
        <v>3</v>
      </c>
      <c r="AB3055">
        <v>1860</v>
      </c>
      <c r="AC3055">
        <f>Table1_1[[#This Row],[Price]]*Table1_1[[#This Row],[Quantity]]</f>
        <v>4650</v>
      </c>
    </row>
    <row r="3056" spans="1:29" x14ac:dyDescent="0.3">
      <c r="A3056" t="s">
        <v>28</v>
      </c>
      <c r="B3056" t="s">
        <v>29</v>
      </c>
      <c r="C3056" t="s">
        <v>91</v>
      </c>
      <c r="D3056" t="s">
        <v>254</v>
      </c>
      <c r="E3056" t="s">
        <v>32</v>
      </c>
      <c r="F3056" t="s">
        <v>99</v>
      </c>
      <c r="G3056">
        <v>96</v>
      </c>
      <c r="H3056">
        <v>423415</v>
      </c>
      <c r="I3056" t="s">
        <v>58</v>
      </c>
      <c r="J3056" s="3">
        <v>43924</v>
      </c>
      <c r="K3056">
        <v>1100</v>
      </c>
      <c r="L3056" t="s">
        <v>12634</v>
      </c>
      <c r="M3056" t="s">
        <v>680</v>
      </c>
      <c r="N3056" t="s">
        <v>12635</v>
      </c>
      <c r="O3056" t="s">
        <v>12636</v>
      </c>
      <c r="P3056" t="s">
        <v>87</v>
      </c>
      <c r="Q3056">
        <v>3</v>
      </c>
      <c r="R3056" t="s">
        <v>40</v>
      </c>
      <c r="S3056" t="s">
        <v>41</v>
      </c>
      <c r="T3056">
        <v>10463</v>
      </c>
      <c r="U3056" s="1">
        <v>45627</v>
      </c>
      <c r="V3056" t="s">
        <v>259</v>
      </c>
      <c r="W3056">
        <v>843852</v>
      </c>
      <c r="X3056" t="s">
        <v>12637</v>
      </c>
      <c r="Y3056">
        <v>390</v>
      </c>
      <c r="Z3056">
        <v>867</v>
      </c>
      <c r="AA3056">
        <v>2</v>
      </c>
      <c r="AB3056">
        <v>693.6</v>
      </c>
      <c r="AC3056">
        <f>Table1_1[[#This Row],[Price]]*Table1_1[[#This Row],[Quantity]]</f>
        <v>1734</v>
      </c>
    </row>
    <row r="3057" spans="1:29" x14ac:dyDescent="0.3">
      <c r="A3057" t="s">
        <v>28</v>
      </c>
      <c r="B3057" t="s">
        <v>29</v>
      </c>
      <c r="C3057" t="s">
        <v>157</v>
      </c>
      <c r="D3057" t="s">
        <v>364</v>
      </c>
      <c r="E3057" t="s">
        <v>56</v>
      </c>
      <c r="F3057" t="s">
        <v>83</v>
      </c>
      <c r="G3057">
        <v>55</v>
      </c>
      <c r="H3057">
        <v>434343</v>
      </c>
      <c r="I3057" t="s">
        <v>34</v>
      </c>
      <c r="J3057" s="3">
        <v>44872</v>
      </c>
      <c r="K3057">
        <v>1000</v>
      </c>
      <c r="L3057" t="s">
        <v>12638</v>
      </c>
      <c r="M3057" t="s">
        <v>1212</v>
      </c>
      <c r="N3057" t="s">
        <v>12639</v>
      </c>
      <c r="O3057" t="s">
        <v>12640</v>
      </c>
      <c r="P3057" t="s">
        <v>87</v>
      </c>
      <c r="Q3057">
        <v>18</v>
      </c>
      <c r="R3057" t="s">
        <v>40</v>
      </c>
      <c r="S3057" t="s">
        <v>118</v>
      </c>
      <c r="T3057">
        <v>73239</v>
      </c>
      <c r="U3057" s="1">
        <v>45608</v>
      </c>
      <c r="V3057" t="s">
        <v>42</v>
      </c>
      <c r="W3057">
        <v>109100</v>
      </c>
      <c r="X3057" t="s">
        <v>12641</v>
      </c>
      <c r="Y3057">
        <v>556</v>
      </c>
      <c r="Z3057">
        <v>1585</v>
      </c>
      <c r="AA3057">
        <v>5</v>
      </c>
      <c r="AB3057">
        <v>3170</v>
      </c>
      <c r="AC3057">
        <f>Table1_1[[#This Row],[Price]]*Table1_1[[#This Row],[Quantity]]</f>
        <v>7925</v>
      </c>
    </row>
    <row r="3058" spans="1:29" x14ac:dyDescent="0.3">
      <c r="A3058" t="s">
        <v>28</v>
      </c>
      <c r="B3058" t="s">
        <v>29</v>
      </c>
      <c r="C3058" t="s">
        <v>44</v>
      </c>
      <c r="D3058" t="s">
        <v>31</v>
      </c>
      <c r="E3058" t="s">
        <v>56</v>
      </c>
      <c r="F3058" t="s">
        <v>33</v>
      </c>
      <c r="G3058">
        <v>57</v>
      </c>
      <c r="H3058">
        <v>412948</v>
      </c>
      <c r="I3058" t="s">
        <v>34</v>
      </c>
      <c r="J3058" s="3">
        <v>43934</v>
      </c>
      <c r="K3058">
        <v>1300</v>
      </c>
      <c r="L3058" t="s">
        <v>12642</v>
      </c>
      <c r="M3058" t="s">
        <v>478</v>
      </c>
      <c r="N3058" t="s">
        <v>12643</v>
      </c>
      <c r="O3058" t="s">
        <v>12644</v>
      </c>
      <c r="P3058" t="s">
        <v>39</v>
      </c>
      <c r="Q3058">
        <v>11</v>
      </c>
      <c r="R3058" t="s">
        <v>88</v>
      </c>
      <c r="S3058" t="s">
        <v>118</v>
      </c>
      <c r="T3058">
        <v>15136</v>
      </c>
      <c r="U3058" s="1">
        <v>45322</v>
      </c>
      <c r="V3058" t="s">
        <v>111</v>
      </c>
      <c r="W3058">
        <v>909674</v>
      </c>
      <c r="X3058" t="s">
        <v>7060</v>
      </c>
      <c r="Y3058">
        <v>659</v>
      </c>
      <c r="Z3058">
        <v>804</v>
      </c>
      <c r="AA3058">
        <v>8</v>
      </c>
      <c r="AB3058">
        <v>2572.8000000000002</v>
      </c>
      <c r="AC3058">
        <f>Table1_1[[#This Row],[Price]]*Table1_1[[#This Row],[Quantity]]</f>
        <v>6432</v>
      </c>
    </row>
    <row r="3059" spans="1:29" x14ac:dyDescent="0.3">
      <c r="A3059" t="s">
        <v>28</v>
      </c>
      <c r="B3059" t="s">
        <v>29</v>
      </c>
      <c r="C3059" t="s">
        <v>157</v>
      </c>
      <c r="D3059" t="s">
        <v>31</v>
      </c>
      <c r="E3059" t="s">
        <v>46</v>
      </c>
      <c r="F3059" t="s">
        <v>135</v>
      </c>
      <c r="G3059">
        <v>27</v>
      </c>
      <c r="H3059">
        <v>424307</v>
      </c>
      <c r="I3059" t="s">
        <v>34</v>
      </c>
      <c r="J3059" s="3">
        <v>44513</v>
      </c>
      <c r="K3059">
        <v>1100</v>
      </c>
      <c r="L3059" t="s">
        <v>12645</v>
      </c>
      <c r="M3059" t="s">
        <v>1291</v>
      </c>
      <c r="N3059" t="s">
        <v>12646</v>
      </c>
      <c r="O3059" t="s">
        <v>12647</v>
      </c>
      <c r="P3059" t="s">
        <v>87</v>
      </c>
      <c r="Q3059">
        <v>3</v>
      </c>
      <c r="R3059" t="s">
        <v>40</v>
      </c>
      <c r="S3059" t="s">
        <v>41</v>
      </c>
      <c r="T3059">
        <v>45946</v>
      </c>
      <c r="U3059" s="1">
        <v>45322</v>
      </c>
      <c r="V3059" t="s">
        <v>111</v>
      </c>
      <c r="W3059">
        <v>478829</v>
      </c>
      <c r="X3059" t="s">
        <v>12648</v>
      </c>
      <c r="Y3059">
        <v>321</v>
      </c>
      <c r="Z3059">
        <v>2223</v>
      </c>
      <c r="AA3059">
        <v>8</v>
      </c>
      <c r="AB3059">
        <v>7113.6</v>
      </c>
      <c r="AC3059">
        <f>Table1_1[[#This Row],[Price]]*Table1_1[[#This Row],[Quantity]]</f>
        <v>17784</v>
      </c>
    </row>
    <row r="3060" spans="1:29" x14ac:dyDescent="0.3">
      <c r="A3060" t="s">
        <v>28</v>
      </c>
      <c r="B3060" t="s">
        <v>29</v>
      </c>
      <c r="C3060" t="s">
        <v>30</v>
      </c>
      <c r="D3060" t="s">
        <v>380</v>
      </c>
      <c r="E3060" t="s">
        <v>46</v>
      </c>
      <c r="F3060" t="s">
        <v>355</v>
      </c>
      <c r="G3060">
        <v>29</v>
      </c>
      <c r="H3060">
        <v>404977</v>
      </c>
      <c r="I3060" t="s">
        <v>34</v>
      </c>
      <c r="J3060" s="3">
        <v>45458</v>
      </c>
      <c r="K3060">
        <v>1400</v>
      </c>
      <c r="L3060" t="s">
        <v>12649</v>
      </c>
      <c r="M3060" t="s">
        <v>1366</v>
      </c>
      <c r="N3060" t="s">
        <v>12650</v>
      </c>
      <c r="O3060" t="s">
        <v>12651</v>
      </c>
      <c r="P3060" t="s">
        <v>87</v>
      </c>
      <c r="Q3060">
        <v>13</v>
      </c>
      <c r="R3060" t="s">
        <v>88</v>
      </c>
      <c r="S3060" t="s">
        <v>79</v>
      </c>
      <c r="T3060">
        <v>19222</v>
      </c>
      <c r="U3060" s="1">
        <v>45327</v>
      </c>
      <c r="V3060" t="s">
        <v>119</v>
      </c>
      <c r="W3060">
        <v>494854</v>
      </c>
      <c r="X3060" t="s">
        <v>12652</v>
      </c>
      <c r="Y3060">
        <v>248</v>
      </c>
      <c r="Z3060">
        <v>1580</v>
      </c>
      <c r="AA3060">
        <v>8</v>
      </c>
      <c r="AB3060">
        <v>5056</v>
      </c>
      <c r="AC3060">
        <f>Table1_1[[#This Row],[Price]]*Table1_1[[#This Row],[Quantity]]</f>
        <v>12640</v>
      </c>
    </row>
    <row r="3061" spans="1:29" x14ac:dyDescent="0.3">
      <c r="A3061" t="s">
        <v>28</v>
      </c>
      <c r="B3061" t="s">
        <v>29</v>
      </c>
      <c r="C3061" t="s">
        <v>30</v>
      </c>
      <c r="D3061" t="s">
        <v>274</v>
      </c>
      <c r="E3061" t="s">
        <v>56</v>
      </c>
      <c r="F3061" t="s">
        <v>83</v>
      </c>
      <c r="G3061">
        <v>77</v>
      </c>
      <c r="H3061">
        <v>433078</v>
      </c>
      <c r="I3061" t="s">
        <v>34</v>
      </c>
      <c r="J3061" s="3">
        <v>44639</v>
      </c>
      <c r="K3061">
        <v>1200</v>
      </c>
      <c r="L3061" t="s">
        <v>12653</v>
      </c>
      <c r="M3061" t="s">
        <v>351</v>
      </c>
      <c r="N3061" t="s">
        <v>12654</v>
      </c>
      <c r="O3061" t="s">
        <v>12655</v>
      </c>
      <c r="P3061" t="s">
        <v>87</v>
      </c>
      <c r="Q3061">
        <v>9</v>
      </c>
      <c r="R3061" t="s">
        <v>40</v>
      </c>
      <c r="S3061" t="s">
        <v>79</v>
      </c>
      <c r="T3061">
        <v>65736</v>
      </c>
      <c r="U3061" s="1">
        <v>45393</v>
      </c>
      <c r="V3061" t="s">
        <v>80</v>
      </c>
      <c r="W3061">
        <v>505928</v>
      </c>
      <c r="X3061" t="s">
        <v>12656</v>
      </c>
      <c r="Y3061">
        <v>713</v>
      </c>
      <c r="Z3061">
        <v>2512</v>
      </c>
      <c r="AA3061">
        <v>2</v>
      </c>
      <c r="AB3061">
        <v>2009.6000000000001</v>
      </c>
      <c r="AC3061">
        <f>Table1_1[[#This Row],[Price]]*Table1_1[[#This Row],[Quantity]]</f>
        <v>5024</v>
      </c>
    </row>
    <row r="3062" spans="1:29" x14ac:dyDescent="0.3">
      <c r="A3062" t="s">
        <v>28</v>
      </c>
      <c r="B3062" t="s">
        <v>29</v>
      </c>
      <c r="C3062" t="s">
        <v>54</v>
      </c>
      <c r="D3062" t="s">
        <v>220</v>
      </c>
      <c r="E3062" t="s">
        <v>46</v>
      </c>
      <c r="F3062" t="s">
        <v>113</v>
      </c>
      <c r="G3062">
        <v>43</v>
      </c>
      <c r="H3062">
        <v>411311</v>
      </c>
      <c r="I3062" t="s">
        <v>34</v>
      </c>
      <c r="J3062" s="3">
        <v>44128</v>
      </c>
      <c r="K3062">
        <v>1300</v>
      </c>
      <c r="L3062" t="s">
        <v>12657</v>
      </c>
      <c r="M3062" t="s">
        <v>361</v>
      </c>
      <c r="N3062" t="s">
        <v>12658</v>
      </c>
      <c r="O3062">
        <v>8904387953</v>
      </c>
      <c r="P3062" t="s">
        <v>87</v>
      </c>
      <c r="Q3062">
        <v>12</v>
      </c>
      <c r="R3062" t="s">
        <v>88</v>
      </c>
      <c r="S3062" t="s">
        <v>118</v>
      </c>
      <c r="T3062">
        <v>84982</v>
      </c>
      <c r="U3062" s="1">
        <v>45300</v>
      </c>
      <c r="V3062" t="s">
        <v>111</v>
      </c>
      <c r="W3062">
        <v>292339</v>
      </c>
      <c r="X3062" t="s">
        <v>12659</v>
      </c>
      <c r="Y3062">
        <v>579</v>
      </c>
      <c r="Z3062">
        <v>2729</v>
      </c>
      <c r="AA3062">
        <v>2</v>
      </c>
      <c r="AB3062">
        <v>2183.2000000000003</v>
      </c>
      <c r="AC3062">
        <f>Table1_1[[#This Row],[Price]]*Table1_1[[#This Row],[Quantity]]</f>
        <v>5458</v>
      </c>
    </row>
    <row r="3063" spans="1:29" x14ac:dyDescent="0.3">
      <c r="A3063" t="s">
        <v>28</v>
      </c>
      <c r="B3063" t="s">
        <v>29</v>
      </c>
      <c r="C3063" t="s">
        <v>91</v>
      </c>
      <c r="D3063" t="s">
        <v>349</v>
      </c>
      <c r="E3063" t="s">
        <v>56</v>
      </c>
      <c r="F3063" t="s">
        <v>175</v>
      </c>
      <c r="G3063">
        <v>38</v>
      </c>
      <c r="H3063">
        <v>420981</v>
      </c>
      <c r="I3063" t="s">
        <v>58</v>
      </c>
      <c r="J3063" s="3">
        <v>44819</v>
      </c>
      <c r="K3063">
        <v>1200</v>
      </c>
      <c r="L3063" t="s">
        <v>12661</v>
      </c>
      <c r="M3063" t="s">
        <v>319</v>
      </c>
      <c r="N3063" t="s">
        <v>12662</v>
      </c>
      <c r="O3063" t="s">
        <v>12663</v>
      </c>
      <c r="P3063" t="s">
        <v>71</v>
      </c>
      <c r="Q3063">
        <v>12</v>
      </c>
      <c r="R3063" t="s">
        <v>88</v>
      </c>
      <c r="S3063" t="s">
        <v>63</v>
      </c>
      <c r="T3063">
        <v>11899</v>
      </c>
      <c r="U3063" s="1">
        <v>45505</v>
      </c>
      <c r="V3063" t="s">
        <v>64</v>
      </c>
      <c r="W3063">
        <v>958592</v>
      </c>
      <c r="X3063" t="s">
        <v>12664</v>
      </c>
      <c r="Y3063">
        <v>331</v>
      </c>
      <c r="Z3063">
        <v>1115</v>
      </c>
      <c r="AA3063">
        <v>6</v>
      </c>
      <c r="AB3063">
        <v>2676</v>
      </c>
      <c r="AC3063">
        <f>Table1_1[[#This Row],[Price]]*Table1_1[[#This Row],[Quantity]]</f>
        <v>6690</v>
      </c>
    </row>
    <row r="3064" spans="1:29" x14ac:dyDescent="0.3">
      <c r="A3064" t="s">
        <v>28</v>
      </c>
      <c r="B3064" t="s">
        <v>29</v>
      </c>
      <c r="C3064" t="s">
        <v>148</v>
      </c>
      <c r="D3064" t="s">
        <v>467</v>
      </c>
      <c r="E3064" t="s">
        <v>56</v>
      </c>
      <c r="F3064" t="s">
        <v>135</v>
      </c>
      <c r="G3064">
        <v>71</v>
      </c>
      <c r="H3064">
        <v>409416</v>
      </c>
      <c r="I3064" t="s">
        <v>34</v>
      </c>
      <c r="J3064" s="3">
        <v>44282</v>
      </c>
      <c r="K3064">
        <v>1100</v>
      </c>
      <c r="L3064" t="s">
        <v>12665</v>
      </c>
      <c r="M3064" t="s">
        <v>2054</v>
      </c>
      <c r="N3064" t="s">
        <v>12666</v>
      </c>
      <c r="O3064" t="s">
        <v>12667</v>
      </c>
      <c r="P3064" t="s">
        <v>51</v>
      </c>
      <c r="Q3064">
        <v>14</v>
      </c>
      <c r="R3064" t="s">
        <v>88</v>
      </c>
      <c r="S3064" t="s">
        <v>79</v>
      </c>
      <c r="T3064">
        <v>97721</v>
      </c>
      <c r="U3064" s="1">
        <v>45623</v>
      </c>
      <c r="V3064" t="s">
        <v>42</v>
      </c>
      <c r="W3064">
        <v>540962</v>
      </c>
      <c r="X3064" t="s">
        <v>12668</v>
      </c>
      <c r="Y3064">
        <v>435</v>
      </c>
      <c r="Z3064">
        <v>1684</v>
      </c>
      <c r="AA3064">
        <v>5</v>
      </c>
      <c r="AB3064">
        <v>3368</v>
      </c>
      <c r="AC3064">
        <f>Table1_1[[#This Row],[Price]]*Table1_1[[#This Row],[Quantity]]</f>
        <v>8420</v>
      </c>
    </row>
    <row r="3065" spans="1:29" x14ac:dyDescent="0.3">
      <c r="A3065" t="s">
        <v>28</v>
      </c>
      <c r="B3065" t="s">
        <v>29</v>
      </c>
      <c r="C3065" t="s">
        <v>66</v>
      </c>
      <c r="D3065" t="s">
        <v>380</v>
      </c>
      <c r="E3065" t="s">
        <v>56</v>
      </c>
      <c r="F3065" t="s">
        <v>57</v>
      </c>
      <c r="G3065">
        <v>95</v>
      </c>
      <c r="H3065">
        <v>431633</v>
      </c>
      <c r="I3065" t="s">
        <v>34</v>
      </c>
      <c r="J3065" s="3">
        <v>44799</v>
      </c>
      <c r="K3065">
        <v>1200</v>
      </c>
      <c r="L3065" t="s">
        <v>12669</v>
      </c>
      <c r="M3065" t="s">
        <v>366</v>
      </c>
      <c r="N3065" t="s">
        <v>12670</v>
      </c>
      <c r="O3065" t="s">
        <v>12671</v>
      </c>
      <c r="P3065" t="s">
        <v>39</v>
      </c>
      <c r="Q3065">
        <v>17</v>
      </c>
      <c r="R3065" t="s">
        <v>88</v>
      </c>
      <c r="S3065" t="s">
        <v>118</v>
      </c>
      <c r="T3065">
        <v>26439</v>
      </c>
      <c r="U3065" s="1">
        <v>45501</v>
      </c>
      <c r="V3065" t="s">
        <v>126</v>
      </c>
      <c r="W3065">
        <v>192076</v>
      </c>
      <c r="X3065" t="s">
        <v>12672</v>
      </c>
      <c r="Y3065">
        <v>538</v>
      </c>
      <c r="Z3065">
        <v>2121</v>
      </c>
      <c r="AA3065">
        <v>2</v>
      </c>
      <c r="AB3065">
        <v>1696.8000000000002</v>
      </c>
      <c r="AC3065">
        <f>Table1_1[[#This Row],[Price]]*Table1_1[[#This Row],[Quantity]]</f>
        <v>4242</v>
      </c>
    </row>
    <row r="3066" spans="1:29" x14ac:dyDescent="0.3">
      <c r="A3066" t="s">
        <v>28</v>
      </c>
      <c r="B3066" t="s">
        <v>29</v>
      </c>
      <c r="C3066" t="s">
        <v>193</v>
      </c>
      <c r="D3066" t="s">
        <v>560</v>
      </c>
      <c r="E3066" t="s">
        <v>56</v>
      </c>
      <c r="F3066" t="s">
        <v>355</v>
      </c>
      <c r="G3066">
        <v>19</v>
      </c>
      <c r="H3066">
        <v>424619</v>
      </c>
      <c r="I3066" t="s">
        <v>34</v>
      </c>
      <c r="J3066" s="3">
        <v>45261</v>
      </c>
      <c r="K3066">
        <v>800</v>
      </c>
      <c r="L3066" t="s">
        <v>12673</v>
      </c>
      <c r="M3066" t="s">
        <v>680</v>
      </c>
      <c r="N3066" t="s">
        <v>12674</v>
      </c>
      <c r="O3066" t="s">
        <v>12675</v>
      </c>
      <c r="P3066" t="s">
        <v>87</v>
      </c>
      <c r="Q3066">
        <v>15</v>
      </c>
      <c r="R3066" t="s">
        <v>88</v>
      </c>
      <c r="S3066" t="s">
        <v>41</v>
      </c>
      <c r="T3066">
        <v>14384</v>
      </c>
      <c r="U3066" s="1">
        <v>45545</v>
      </c>
      <c r="V3066" t="s">
        <v>180</v>
      </c>
      <c r="W3066">
        <v>535071</v>
      </c>
      <c r="X3066" t="s">
        <v>12676</v>
      </c>
      <c r="Y3066">
        <v>515</v>
      </c>
      <c r="Z3066">
        <v>2220</v>
      </c>
      <c r="AA3066">
        <v>4</v>
      </c>
      <c r="AB3066">
        <v>3552</v>
      </c>
      <c r="AC3066">
        <f>Table1_1[[#This Row],[Price]]*Table1_1[[#This Row],[Quantity]]</f>
        <v>8880</v>
      </c>
    </row>
    <row r="3067" spans="1:29" x14ac:dyDescent="0.3">
      <c r="A3067" t="s">
        <v>28</v>
      </c>
      <c r="B3067" t="s">
        <v>29</v>
      </c>
      <c r="C3067" t="s">
        <v>30</v>
      </c>
      <c r="D3067" t="s">
        <v>364</v>
      </c>
      <c r="E3067" t="s">
        <v>32</v>
      </c>
      <c r="F3067" t="s">
        <v>99</v>
      </c>
      <c r="G3067">
        <v>61</v>
      </c>
      <c r="H3067">
        <v>410933</v>
      </c>
      <c r="I3067" t="s">
        <v>34</v>
      </c>
      <c r="J3067" s="3">
        <v>43845</v>
      </c>
      <c r="K3067">
        <v>1000</v>
      </c>
      <c r="L3067" t="s">
        <v>7313</v>
      </c>
      <c r="M3067" t="s">
        <v>108</v>
      </c>
      <c r="N3067" t="s">
        <v>12677</v>
      </c>
      <c r="O3067" t="s">
        <v>12678</v>
      </c>
      <c r="P3067" t="s">
        <v>71</v>
      </c>
      <c r="Q3067">
        <v>17</v>
      </c>
      <c r="R3067" t="s">
        <v>40</v>
      </c>
      <c r="S3067" t="s">
        <v>63</v>
      </c>
      <c r="T3067">
        <v>25477</v>
      </c>
      <c r="U3067" s="1">
        <v>45616</v>
      </c>
      <c r="V3067" t="s">
        <v>42</v>
      </c>
      <c r="W3067">
        <v>879599</v>
      </c>
      <c r="X3067" t="s">
        <v>12679</v>
      </c>
      <c r="Y3067">
        <v>803</v>
      </c>
      <c r="Z3067">
        <v>689</v>
      </c>
      <c r="AA3067">
        <v>8</v>
      </c>
      <c r="AB3067">
        <v>2204.8000000000002</v>
      </c>
      <c r="AC3067">
        <f>Table1_1[[#This Row],[Price]]*Table1_1[[#This Row],[Quantity]]</f>
        <v>5512</v>
      </c>
    </row>
    <row r="3068" spans="1:29" x14ac:dyDescent="0.3">
      <c r="A3068" t="s">
        <v>28</v>
      </c>
      <c r="B3068" t="s">
        <v>29</v>
      </c>
      <c r="C3068" t="s">
        <v>54</v>
      </c>
      <c r="D3068" t="s">
        <v>291</v>
      </c>
      <c r="E3068" t="s">
        <v>32</v>
      </c>
      <c r="F3068" t="s">
        <v>83</v>
      </c>
      <c r="G3068">
        <v>99</v>
      </c>
      <c r="H3068">
        <v>437316</v>
      </c>
      <c r="I3068" t="s">
        <v>58</v>
      </c>
      <c r="J3068" s="3">
        <v>45197</v>
      </c>
      <c r="K3068">
        <v>1100</v>
      </c>
      <c r="L3068" t="s">
        <v>9681</v>
      </c>
      <c r="M3068" t="s">
        <v>287</v>
      </c>
      <c r="N3068" t="s">
        <v>12680</v>
      </c>
      <c r="O3068" t="s">
        <v>12681</v>
      </c>
      <c r="P3068" t="s">
        <v>71</v>
      </c>
      <c r="Q3068">
        <v>16</v>
      </c>
      <c r="R3068" t="s">
        <v>88</v>
      </c>
      <c r="S3068" t="s">
        <v>63</v>
      </c>
      <c r="T3068">
        <v>16943</v>
      </c>
      <c r="U3068" s="1">
        <v>45382</v>
      </c>
      <c r="V3068" t="s">
        <v>72</v>
      </c>
      <c r="W3068">
        <v>431104</v>
      </c>
      <c r="X3068" t="s">
        <v>12682</v>
      </c>
      <c r="Y3068">
        <v>520</v>
      </c>
      <c r="Z3068">
        <v>2289</v>
      </c>
      <c r="AA3068">
        <v>6</v>
      </c>
      <c r="AB3068">
        <v>5493.6</v>
      </c>
      <c r="AC3068">
        <f>Table1_1[[#This Row],[Price]]*Table1_1[[#This Row],[Quantity]]</f>
        <v>13734</v>
      </c>
    </row>
    <row r="3069" spans="1:29" x14ac:dyDescent="0.3">
      <c r="A3069" t="s">
        <v>28</v>
      </c>
      <c r="B3069" t="s">
        <v>29</v>
      </c>
      <c r="C3069" t="s">
        <v>148</v>
      </c>
      <c r="D3069" t="s">
        <v>74</v>
      </c>
      <c r="E3069" t="s">
        <v>46</v>
      </c>
      <c r="F3069" t="s">
        <v>150</v>
      </c>
      <c r="G3069">
        <v>42</v>
      </c>
      <c r="H3069">
        <v>438709</v>
      </c>
      <c r="I3069" t="s">
        <v>58</v>
      </c>
      <c r="J3069" s="3">
        <v>45186</v>
      </c>
      <c r="K3069">
        <v>1000</v>
      </c>
      <c r="L3069" t="s">
        <v>12683</v>
      </c>
      <c r="M3069" t="s">
        <v>747</v>
      </c>
      <c r="N3069" t="s">
        <v>12684</v>
      </c>
      <c r="O3069" t="s">
        <v>12685</v>
      </c>
      <c r="P3069" t="s">
        <v>51</v>
      </c>
      <c r="Q3069">
        <v>20</v>
      </c>
      <c r="R3069" t="s">
        <v>40</v>
      </c>
      <c r="S3069" t="s">
        <v>63</v>
      </c>
      <c r="T3069">
        <v>41550</v>
      </c>
      <c r="U3069" s="1">
        <v>45452</v>
      </c>
      <c r="V3069" t="s">
        <v>52</v>
      </c>
      <c r="W3069">
        <v>660193</v>
      </c>
      <c r="X3069" t="s">
        <v>12686</v>
      </c>
      <c r="Y3069">
        <v>551</v>
      </c>
      <c r="Z3069">
        <v>1914</v>
      </c>
      <c r="AA3069">
        <v>2</v>
      </c>
      <c r="AB3069">
        <v>1531.2</v>
      </c>
      <c r="AC3069">
        <f>Table1_1[[#This Row],[Price]]*Table1_1[[#This Row],[Quantity]]</f>
        <v>3828</v>
      </c>
    </row>
    <row r="3070" spans="1:29" x14ac:dyDescent="0.3">
      <c r="A3070" t="s">
        <v>28</v>
      </c>
      <c r="B3070" t="s">
        <v>29</v>
      </c>
      <c r="C3070" t="s">
        <v>193</v>
      </c>
      <c r="D3070" t="s">
        <v>546</v>
      </c>
      <c r="E3070" t="s">
        <v>46</v>
      </c>
      <c r="F3070" t="s">
        <v>57</v>
      </c>
      <c r="G3070">
        <v>81</v>
      </c>
      <c r="H3070">
        <v>436827</v>
      </c>
      <c r="I3070" t="s">
        <v>58</v>
      </c>
      <c r="J3070" s="3">
        <v>43989</v>
      </c>
      <c r="K3070">
        <v>950</v>
      </c>
      <c r="L3070" t="s">
        <v>12687</v>
      </c>
      <c r="M3070" t="s">
        <v>361</v>
      </c>
      <c r="N3070" t="s">
        <v>12688</v>
      </c>
      <c r="O3070" t="s">
        <v>12689</v>
      </c>
      <c r="P3070" t="s">
        <v>51</v>
      </c>
      <c r="Q3070">
        <v>17</v>
      </c>
      <c r="R3070" t="s">
        <v>40</v>
      </c>
      <c r="S3070" t="s">
        <v>41</v>
      </c>
      <c r="T3070">
        <v>49839</v>
      </c>
      <c r="U3070" s="1">
        <v>45386</v>
      </c>
      <c r="V3070" t="s">
        <v>80</v>
      </c>
      <c r="W3070">
        <v>664922</v>
      </c>
      <c r="X3070" t="s">
        <v>12690</v>
      </c>
      <c r="Y3070">
        <v>204</v>
      </c>
      <c r="Z3070">
        <v>2646</v>
      </c>
      <c r="AA3070">
        <v>2</v>
      </c>
      <c r="AB3070">
        <v>2116.8000000000002</v>
      </c>
      <c r="AC3070">
        <f>Table1_1[[#This Row],[Price]]*Table1_1[[#This Row],[Quantity]]</f>
        <v>5292</v>
      </c>
    </row>
    <row r="3071" spans="1:29" x14ac:dyDescent="0.3">
      <c r="A3071" t="s">
        <v>28</v>
      </c>
      <c r="B3071" t="s">
        <v>29</v>
      </c>
      <c r="C3071" t="s">
        <v>148</v>
      </c>
      <c r="D3071" t="s">
        <v>566</v>
      </c>
      <c r="E3071" t="s">
        <v>46</v>
      </c>
      <c r="F3071" t="s">
        <v>33</v>
      </c>
      <c r="G3071">
        <v>28</v>
      </c>
      <c r="H3071">
        <v>412063</v>
      </c>
      <c r="I3071" t="s">
        <v>34</v>
      </c>
      <c r="J3071" s="3">
        <v>44819</v>
      </c>
      <c r="K3071">
        <v>800</v>
      </c>
      <c r="L3071" t="s">
        <v>12691</v>
      </c>
      <c r="M3071" t="s">
        <v>2538</v>
      </c>
      <c r="N3071" t="s">
        <v>12692</v>
      </c>
      <c r="O3071" t="s">
        <v>12693</v>
      </c>
      <c r="P3071" t="s">
        <v>51</v>
      </c>
      <c r="Q3071">
        <v>5</v>
      </c>
      <c r="R3071" t="s">
        <v>88</v>
      </c>
      <c r="S3071" t="s">
        <v>41</v>
      </c>
      <c r="T3071">
        <v>90658</v>
      </c>
      <c r="U3071" s="1">
        <v>45553</v>
      </c>
      <c r="V3071" t="s">
        <v>180</v>
      </c>
      <c r="W3071">
        <v>604816</v>
      </c>
      <c r="X3071" t="s">
        <v>12694</v>
      </c>
      <c r="Y3071">
        <v>550</v>
      </c>
      <c r="Z3071">
        <v>1121</v>
      </c>
      <c r="AA3071">
        <v>5</v>
      </c>
      <c r="AB3071">
        <v>2242</v>
      </c>
      <c r="AC3071">
        <f>Table1_1[[#This Row],[Price]]*Table1_1[[#This Row],[Quantity]]</f>
        <v>5605</v>
      </c>
    </row>
    <row r="3072" spans="1:29" x14ac:dyDescent="0.3">
      <c r="A3072" t="s">
        <v>28</v>
      </c>
      <c r="B3072" t="s">
        <v>29</v>
      </c>
      <c r="C3072" t="s">
        <v>157</v>
      </c>
      <c r="D3072" t="s">
        <v>248</v>
      </c>
      <c r="E3072" t="s">
        <v>46</v>
      </c>
      <c r="F3072" t="s">
        <v>106</v>
      </c>
      <c r="G3072">
        <v>1</v>
      </c>
      <c r="H3072">
        <v>431823</v>
      </c>
      <c r="I3072" t="s">
        <v>58</v>
      </c>
      <c r="J3072" s="3">
        <v>44935</v>
      </c>
      <c r="K3072">
        <v>1100</v>
      </c>
      <c r="L3072" t="s">
        <v>12695</v>
      </c>
      <c r="M3072" t="s">
        <v>319</v>
      </c>
      <c r="N3072" t="s">
        <v>12696</v>
      </c>
      <c r="O3072" t="s">
        <v>12697</v>
      </c>
      <c r="P3072" t="s">
        <v>39</v>
      </c>
      <c r="Q3072">
        <v>15</v>
      </c>
      <c r="R3072" t="s">
        <v>88</v>
      </c>
      <c r="S3072" t="s">
        <v>63</v>
      </c>
      <c r="T3072">
        <v>37812</v>
      </c>
      <c r="U3072" s="1">
        <v>45550</v>
      </c>
      <c r="V3072" t="s">
        <v>180</v>
      </c>
      <c r="W3072">
        <v>199087</v>
      </c>
      <c r="X3072" t="s">
        <v>12698</v>
      </c>
      <c r="Y3072">
        <v>502</v>
      </c>
      <c r="Z3072">
        <v>552</v>
      </c>
      <c r="AA3072">
        <v>4</v>
      </c>
      <c r="AB3072">
        <v>883.2</v>
      </c>
      <c r="AC3072">
        <f>Table1_1[[#This Row],[Price]]*Table1_1[[#This Row],[Quantity]]</f>
        <v>2208</v>
      </c>
    </row>
    <row r="3073" spans="1:29" x14ac:dyDescent="0.3">
      <c r="A3073" t="s">
        <v>28</v>
      </c>
      <c r="B3073" t="s">
        <v>29</v>
      </c>
      <c r="C3073" t="s">
        <v>148</v>
      </c>
      <c r="D3073" t="s">
        <v>134</v>
      </c>
      <c r="E3073" t="s">
        <v>32</v>
      </c>
      <c r="F3073" t="s">
        <v>33</v>
      </c>
      <c r="G3073">
        <v>33</v>
      </c>
      <c r="H3073">
        <v>420996</v>
      </c>
      <c r="I3073" t="s">
        <v>34</v>
      </c>
      <c r="J3073" s="3">
        <v>44133</v>
      </c>
      <c r="K3073">
        <v>800</v>
      </c>
      <c r="L3073" t="s">
        <v>12699</v>
      </c>
      <c r="M3073" t="s">
        <v>372</v>
      </c>
      <c r="N3073" t="s">
        <v>12700</v>
      </c>
      <c r="O3073" t="s">
        <v>12701</v>
      </c>
      <c r="P3073" t="s">
        <v>71</v>
      </c>
      <c r="Q3073">
        <v>4</v>
      </c>
      <c r="R3073" t="s">
        <v>88</v>
      </c>
      <c r="S3073" t="s">
        <v>79</v>
      </c>
      <c r="T3073">
        <v>76927</v>
      </c>
      <c r="U3073" s="1">
        <v>45459</v>
      </c>
      <c r="V3073" t="s">
        <v>52</v>
      </c>
      <c r="W3073">
        <v>470637</v>
      </c>
      <c r="X3073" t="s">
        <v>12702</v>
      </c>
      <c r="Y3073">
        <v>466</v>
      </c>
      <c r="Z3073">
        <v>1298</v>
      </c>
      <c r="AA3073">
        <v>6</v>
      </c>
      <c r="AB3073">
        <v>3115.2000000000003</v>
      </c>
      <c r="AC3073">
        <f>Table1_1[[#This Row],[Price]]*Table1_1[[#This Row],[Quantity]]</f>
        <v>7788</v>
      </c>
    </row>
    <row r="3074" spans="1:29" x14ac:dyDescent="0.3">
      <c r="A3074" t="s">
        <v>28</v>
      </c>
      <c r="B3074" t="s">
        <v>29</v>
      </c>
      <c r="C3074" t="s">
        <v>157</v>
      </c>
      <c r="D3074" t="s">
        <v>560</v>
      </c>
      <c r="E3074" t="s">
        <v>56</v>
      </c>
      <c r="F3074" t="s">
        <v>106</v>
      </c>
      <c r="G3074">
        <v>12</v>
      </c>
      <c r="H3074">
        <v>421514</v>
      </c>
      <c r="I3074" t="s">
        <v>34</v>
      </c>
      <c r="J3074" s="3">
        <v>44552</v>
      </c>
      <c r="K3074">
        <v>1000</v>
      </c>
      <c r="L3074" t="s">
        <v>12703</v>
      </c>
      <c r="M3074" t="s">
        <v>222</v>
      </c>
      <c r="N3074" t="s">
        <v>12704</v>
      </c>
      <c r="O3074" t="s">
        <v>12705</v>
      </c>
      <c r="P3074" t="s">
        <v>87</v>
      </c>
      <c r="Q3074">
        <v>6</v>
      </c>
      <c r="R3074" t="s">
        <v>40</v>
      </c>
      <c r="S3074" t="s">
        <v>118</v>
      </c>
      <c r="T3074">
        <v>97016</v>
      </c>
      <c r="U3074" s="1">
        <v>45582</v>
      </c>
      <c r="V3074" t="s">
        <v>155</v>
      </c>
      <c r="W3074">
        <v>786621</v>
      </c>
      <c r="X3074" t="s">
        <v>765</v>
      </c>
      <c r="Y3074">
        <v>903</v>
      </c>
      <c r="Z3074">
        <v>1962</v>
      </c>
      <c r="AA3074">
        <v>2</v>
      </c>
      <c r="AB3074">
        <v>1569.6000000000001</v>
      </c>
      <c r="AC3074">
        <f>Table1_1[[#This Row],[Price]]*Table1_1[[#This Row],[Quantity]]</f>
        <v>3924</v>
      </c>
    </row>
    <row r="3075" spans="1:29" x14ac:dyDescent="0.3">
      <c r="A3075" t="s">
        <v>28</v>
      </c>
      <c r="B3075" t="s">
        <v>29</v>
      </c>
      <c r="C3075" t="s">
        <v>193</v>
      </c>
      <c r="D3075" t="s">
        <v>566</v>
      </c>
      <c r="E3075" t="s">
        <v>46</v>
      </c>
      <c r="F3075" t="s">
        <v>355</v>
      </c>
      <c r="G3075">
        <v>50</v>
      </c>
      <c r="H3075">
        <v>421825</v>
      </c>
      <c r="I3075" t="s">
        <v>34</v>
      </c>
      <c r="J3075" s="3">
        <v>44242</v>
      </c>
      <c r="K3075">
        <v>1400</v>
      </c>
      <c r="L3075" t="s">
        <v>12706</v>
      </c>
      <c r="M3075" t="s">
        <v>654</v>
      </c>
      <c r="N3075" t="s">
        <v>12707</v>
      </c>
      <c r="O3075" t="s">
        <v>12708</v>
      </c>
      <c r="P3075" t="s">
        <v>39</v>
      </c>
      <c r="Q3075">
        <v>4</v>
      </c>
      <c r="R3075" t="s">
        <v>40</v>
      </c>
      <c r="S3075" t="s">
        <v>63</v>
      </c>
      <c r="T3075">
        <v>36146</v>
      </c>
      <c r="U3075" s="1">
        <v>45544</v>
      </c>
      <c r="V3075" t="s">
        <v>180</v>
      </c>
      <c r="W3075">
        <v>808595</v>
      </c>
      <c r="X3075" t="s">
        <v>12709</v>
      </c>
      <c r="Y3075">
        <v>890</v>
      </c>
      <c r="Z3075">
        <v>2193</v>
      </c>
      <c r="AA3075">
        <v>3</v>
      </c>
      <c r="AB3075">
        <v>2631.6000000000004</v>
      </c>
      <c r="AC3075">
        <f>Table1_1[[#This Row],[Price]]*Table1_1[[#This Row],[Quantity]]</f>
        <v>6579</v>
      </c>
    </row>
    <row r="3076" spans="1:29" x14ac:dyDescent="0.3">
      <c r="A3076" t="s">
        <v>28</v>
      </c>
      <c r="B3076" t="s">
        <v>29</v>
      </c>
      <c r="C3076" t="s">
        <v>193</v>
      </c>
      <c r="D3076" t="s">
        <v>291</v>
      </c>
      <c r="E3076" t="s">
        <v>46</v>
      </c>
      <c r="F3076" t="s">
        <v>33</v>
      </c>
      <c r="G3076">
        <v>27</v>
      </c>
      <c r="H3076">
        <v>414782</v>
      </c>
      <c r="I3076" t="s">
        <v>34</v>
      </c>
      <c r="J3076" s="3">
        <v>45317</v>
      </c>
      <c r="K3076">
        <v>1100</v>
      </c>
      <c r="L3076" t="s">
        <v>12711</v>
      </c>
      <c r="M3076" t="s">
        <v>506</v>
      </c>
      <c r="N3076" t="s">
        <v>12712</v>
      </c>
      <c r="O3076" t="s">
        <v>12713</v>
      </c>
      <c r="P3076" t="s">
        <v>39</v>
      </c>
      <c r="Q3076">
        <v>14</v>
      </c>
      <c r="R3076" t="s">
        <v>88</v>
      </c>
      <c r="S3076" t="s">
        <v>118</v>
      </c>
      <c r="T3076">
        <v>40618</v>
      </c>
      <c r="U3076" s="1">
        <v>45415</v>
      </c>
      <c r="V3076" t="s">
        <v>140</v>
      </c>
      <c r="W3076">
        <v>505806</v>
      </c>
      <c r="X3076" t="s">
        <v>12714</v>
      </c>
      <c r="Y3076">
        <v>423</v>
      </c>
      <c r="Z3076">
        <v>996</v>
      </c>
      <c r="AA3076">
        <v>2</v>
      </c>
      <c r="AB3076">
        <v>796.80000000000007</v>
      </c>
      <c r="AC3076">
        <f>Table1_1[[#This Row],[Price]]*Table1_1[[#This Row],[Quantity]]</f>
        <v>1992</v>
      </c>
    </row>
    <row r="3077" spans="1:29" x14ac:dyDescent="0.3">
      <c r="A3077" t="s">
        <v>28</v>
      </c>
      <c r="B3077" t="s">
        <v>29</v>
      </c>
      <c r="C3077" t="s">
        <v>91</v>
      </c>
      <c r="D3077" t="s">
        <v>261</v>
      </c>
      <c r="E3077" t="s">
        <v>32</v>
      </c>
      <c r="F3077" t="s">
        <v>175</v>
      </c>
      <c r="G3077">
        <v>86</v>
      </c>
      <c r="H3077">
        <v>402153</v>
      </c>
      <c r="I3077" t="s">
        <v>34</v>
      </c>
      <c r="J3077" s="3">
        <v>44422</v>
      </c>
      <c r="K3077">
        <v>1300</v>
      </c>
      <c r="L3077" t="s">
        <v>12716</v>
      </c>
      <c r="M3077" t="s">
        <v>417</v>
      </c>
      <c r="N3077" t="s">
        <v>12717</v>
      </c>
      <c r="O3077" t="s">
        <v>12718</v>
      </c>
      <c r="P3077" t="s">
        <v>87</v>
      </c>
      <c r="Q3077">
        <v>20</v>
      </c>
      <c r="R3077" t="s">
        <v>88</v>
      </c>
      <c r="S3077" t="s">
        <v>63</v>
      </c>
      <c r="T3077">
        <v>13336</v>
      </c>
      <c r="U3077" s="1">
        <v>45344</v>
      </c>
      <c r="V3077" t="s">
        <v>119</v>
      </c>
      <c r="W3077">
        <v>292395</v>
      </c>
      <c r="X3077" t="s">
        <v>12719</v>
      </c>
      <c r="Y3077">
        <v>793</v>
      </c>
      <c r="Z3077">
        <v>1299</v>
      </c>
      <c r="AA3077">
        <v>7</v>
      </c>
      <c r="AB3077">
        <v>3637.2000000000003</v>
      </c>
      <c r="AC3077">
        <f>Table1_1[[#This Row],[Price]]*Table1_1[[#This Row],[Quantity]]</f>
        <v>9093</v>
      </c>
    </row>
    <row r="3078" spans="1:29" x14ac:dyDescent="0.3">
      <c r="A3078" t="s">
        <v>28</v>
      </c>
      <c r="B3078" t="s">
        <v>29</v>
      </c>
      <c r="C3078" t="s">
        <v>54</v>
      </c>
      <c r="D3078" t="s">
        <v>105</v>
      </c>
      <c r="E3078" t="s">
        <v>56</v>
      </c>
      <c r="F3078" t="s">
        <v>47</v>
      </c>
      <c r="G3078">
        <v>20</v>
      </c>
      <c r="H3078">
        <v>425923</v>
      </c>
      <c r="I3078" t="s">
        <v>58</v>
      </c>
      <c r="J3078" s="3">
        <v>44740</v>
      </c>
      <c r="K3078">
        <v>800</v>
      </c>
      <c r="L3078" t="s">
        <v>12721</v>
      </c>
      <c r="M3078" t="s">
        <v>1460</v>
      </c>
      <c r="N3078" t="s">
        <v>12722</v>
      </c>
      <c r="O3078" t="s">
        <v>12723</v>
      </c>
      <c r="P3078" t="s">
        <v>51</v>
      </c>
      <c r="Q3078">
        <v>12</v>
      </c>
      <c r="R3078" t="s">
        <v>88</v>
      </c>
      <c r="S3078" t="s">
        <v>79</v>
      </c>
      <c r="T3078">
        <v>37685</v>
      </c>
      <c r="U3078" s="1">
        <v>45561</v>
      </c>
      <c r="V3078" t="s">
        <v>180</v>
      </c>
      <c r="W3078">
        <v>635049</v>
      </c>
      <c r="X3078" t="s">
        <v>12724</v>
      </c>
      <c r="Y3078">
        <v>480</v>
      </c>
      <c r="Z3078">
        <v>2397</v>
      </c>
      <c r="AA3078">
        <v>8</v>
      </c>
      <c r="AB3078">
        <v>7670.4000000000015</v>
      </c>
      <c r="AC3078">
        <f>Table1_1[[#This Row],[Price]]*Table1_1[[#This Row],[Quantity]]</f>
        <v>19176</v>
      </c>
    </row>
    <row r="3079" spans="1:29" x14ac:dyDescent="0.3">
      <c r="A3079" t="s">
        <v>28</v>
      </c>
      <c r="B3079" t="s">
        <v>29</v>
      </c>
      <c r="C3079" t="s">
        <v>148</v>
      </c>
      <c r="D3079" t="s">
        <v>227</v>
      </c>
      <c r="E3079" t="s">
        <v>56</v>
      </c>
      <c r="F3079" t="s">
        <v>106</v>
      </c>
      <c r="G3079">
        <v>48</v>
      </c>
      <c r="H3079">
        <v>411498</v>
      </c>
      <c r="I3079" t="s">
        <v>34</v>
      </c>
      <c r="J3079" s="3">
        <v>44377</v>
      </c>
      <c r="K3079">
        <v>950</v>
      </c>
      <c r="L3079" t="s">
        <v>3409</v>
      </c>
      <c r="M3079" t="s">
        <v>345</v>
      </c>
      <c r="N3079" t="s">
        <v>12726</v>
      </c>
      <c r="O3079" t="s">
        <v>12727</v>
      </c>
      <c r="P3079" t="s">
        <v>71</v>
      </c>
      <c r="Q3079">
        <v>18</v>
      </c>
      <c r="R3079" t="s">
        <v>88</v>
      </c>
      <c r="S3079" t="s">
        <v>79</v>
      </c>
      <c r="T3079">
        <v>87769</v>
      </c>
      <c r="U3079" s="1">
        <v>45402</v>
      </c>
      <c r="V3079" t="s">
        <v>80</v>
      </c>
      <c r="W3079">
        <v>619490</v>
      </c>
      <c r="X3079" t="s">
        <v>12728</v>
      </c>
      <c r="Y3079">
        <v>967</v>
      </c>
      <c r="Z3079">
        <v>2661</v>
      </c>
      <c r="AA3079">
        <v>1</v>
      </c>
      <c r="AB3079">
        <v>1064.4000000000001</v>
      </c>
      <c r="AC3079">
        <f>Table1_1[[#This Row],[Price]]*Table1_1[[#This Row],[Quantity]]</f>
        <v>2661</v>
      </c>
    </row>
    <row r="3080" spans="1:29" x14ac:dyDescent="0.3">
      <c r="A3080" t="s">
        <v>28</v>
      </c>
      <c r="B3080" t="s">
        <v>29</v>
      </c>
      <c r="C3080" t="s">
        <v>193</v>
      </c>
      <c r="D3080" t="s">
        <v>524</v>
      </c>
      <c r="E3080" t="s">
        <v>56</v>
      </c>
      <c r="F3080" t="s">
        <v>83</v>
      </c>
      <c r="G3080">
        <v>56</v>
      </c>
      <c r="H3080">
        <v>403467</v>
      </c>
      <c r="I3080" t="s">
        <v>58</v>
      </c>
      <c r="J3080" s="3">
        <v>44732</v>
      </c>
      <c r="K3080">
        <v>1000</v>
      </c>
      <c r="L3080" t="s">
        <v>12729</v>
      </c>
      <c r="M3080" t="s">
        <v>366</v>
      </c>
      <c r="N3080" t="s">
        <v>12730</v>
      </c>
      <c r="O3080" t="s">
        <v>12731</v>
      </c>
      <c r="P3080" t="s">
        <v>71</v>
      </c>
      <c r="Q3080">
        <v>20</v>
      </c>
      <c r="R3080" t="s">
        <v>88</v>
      </c>
      <c r="S3080" t="s">
        <v>118</v>
      </c>
      <c r="T3080">
        <v>53773</v>
      </c>
      <c r="U3080" s="1">
        <v>45411</v>
      </c>
      <c r="V3080" t="s">
        <v>80</v>
      </c>
      <c r="W3080">
        <v>677729</v>
      </c>
      <c r="X3080" t="s">
        <v>12732</v>
      </c>
      <c r="Y3080">
        <v>523</v>
      </c>
      <c r="Z3080">
        <v>1854</v>
      </c>
      <c r="AA3080">
        <v>8</v>
      </c>
      <c r="AB3080">
        <v>5932.8</v>
      </c>
      <c r="AC3080">
        <f>Table1_1[[#This Row],[Price]]*Table1_1[[#This Row],[Quantity]]</f>
        <v>14832</v>
      </c>
    </row>
    <row r="3081" spans="1:29" x14ac:dyDescent="0.3">
      <c r="A3081" t="s">
        <v>28</v>
      </c>
      <c r="B3081" t="s">
        <v>29</v>
      </c>
      <c r="C3081" t="s">
        <v>54</v>
      </c>
      <c r="D3081" t="s">
        <v>163</v>
      </c>
      <c r="E3081" t="s">
        <v>56</v>
      </c>
      <c r="F3081" t="s">
        <v>99</v>
      </c>
      <c r="G3081">
        <v>96</v>
      </c>
      <c r="H3081">
        <v>409589</v>
      </c>
      <c r="I3081" t="s">
        <v>58</v>
      </c>
      <c r="J3081" s="3">
        <v>45287</v>
      </c>
      <c r="K3081">
        <v>1100</v>
      </c>
      <c r="L3081" t="s">
        <v>12733</v>
      </c>
      <c r="M3081" t="s">
        <v>869</v>
      </c>
      <c r="N3081" t="s">
        <v>12734</v>
      </c>
      <c r="O3081" t="s">
        <v>12735</v>
      </c>
      <c r="P3081" t="s">
        <v>87</v>
      </c>
      <c r="Q3081">
        <v>16</v>
      </c>
      <c r="R3081" t="s">
        <v>88</v>
      </c>
      <c r="S3081" t="s">
        <v>41</v>
      </c>
      <c r="T3081">
        <v>74942</v>
      </c>
      <c r="U3081" s="1">
        <v>45478</v>
      </c>
      <c r="V3081" t="s">
        <v>126</v>
      </c>
      <c r="W3081">
        <v>198934</v>
      </c>
      <c r="X3081" t="s">
        <v>12736</v>
      </c>
      <c r="Y3081">
        <v>421</v>
      </c>
      <c r="Z3081">
        <v>849</v>
      </c>
      <c r="AA3081">
        <v>4</v>
      </c>
      <c r="AB3081">
        <v>1358.4</v>
      </c>
      <c r="AC3081">
        <f>Table1_1[[#This Row],[Price]]*Table1_1[[#This Row],[Quantity]]</f>
        <v>3396</v>
      </c>
    </row>
    <row r="3082" spans="1:29" x14ac:dyDescent="0.3">
      <c r="A3082" t="s">
        <v>28</v>
      </c>
      <c r="B3082" t="s">
        <v>29</v>
      </c>
      <c r="C3082" t="s">
        <v>91</v>
      </c>
      <c r="D3082" t="s">
        <v>317</v>
      </c>
      <c r="E3082" t="s">
        <v>56</v>
      </c>
      <c r="F3082" t="s">
        <v>83</v>
      </c>
      <c r="G3082">
        <v>22</v>
      </c>
      <c r="H3082">
        <v>428801</v>
      </c>
      <c r="I3082" t="s">
        <v>34</v>
      </c>
      <c r="J3082" s="3">
        <v>44562</v>
      </c>
      <c r="K3082">
        <v>1000</v>
      </c>
      <c r="L3082" t="s">
        <v>12737</v>
      </c>
      <c r="M3082" t="s">
        <v>205</v>
      </c>
      <c r="N3082" t="s">
        <v>12738</v>
      </c>
      <c r="O3082" t="s">
        <v>12739</v>
      </c>
      <c r="P3082" t="s">
        <v>39</v>
      </c>
      <c r="Q3082">
        <v>8</v>
      </c>
      <c r="R3082" t="s">
        <v>88</v>
      </c>
      <c r="S3082" t="s">
        <v>63</v>
      </c>
      <c r="T3082">
        <v>18864</v>
      </c>
      <c r="U3082" s="1">
        <v>45557</v>
      </c>
      <c r="V3082" t="s">
        <v>180</v>
      </c>
      <c r="W3082">
        <v>201120</v>
      </c>
      <c r="X3082" t="s">
        <v>12740</v>
      </c>
      <c r="Y3082">
        <v>850</v>
      </c>
      <c r="Z3082">
        <v>803</v>
      </c>
      <c r="AA3082">
        <v>6</v>
      </c>
      <c r="AB3082">
        <v>1927.2</v>
      </c>
      <c r="AC3082">
        <f>Table1_1[[#This Row],[Price]]*Table1_1[[#This Row],[Quantity]]</f>
        <v>4818</v>
      </c>
    </row>
    <row r="3083" spans="1:29" x14ac:dyDescent="0.3">
      <c r="A3083" t="s">
        <v>28</v>
      </c>
      <c r="B3083" t="s">
        <v>29</v>
      </c>
      <c r="C3083" t="s">
        <v>157</v>
      </c>
      <c r="D3083" t="s">
        <v>274</v>
      </c>
      <c r="E3083" t="s">
        <v>32</v>
      </c>
      <c r="F3083" t="s">
        <v>33</v>
      </c>
      <c r="G3083">
        <v>61</v>
      </c>
      <c r="H3083">
        <v>437991</v>
      </c>
      <c r="I3083" t="s">
        <v>58</v>
      </c>
      <c r="J3083" s="3">
        <v>45397</v>
      </c>
      <c r="K3083">
        <v>1200</v>
      </c>
      <c r="L3083" t="s">
        <v>12741</v>
      </c>
      <c r="M3083" t="s">
        <v>1409</v>
      </c>
      <c r="N3083" t="s">
        <v>12742</v>
      </c>
      <c r="O3083">
        <v>8145911235</v>
      </c>
      <c r="P3083" t="s">
        <v>39</v>
      </c>
      <c r="Q3083">
        <v>15</v>
      </c>
      <c r="R3083" t="s">
        <v>88</v>
      </c>
      <c r="S3083" t="s">
        <v>79</v>
      </c>
      <c r="T3083">
        <v>51820</v>
      </c>
      <c r="U3083" s="1">
        <v>45468</v>
      </c>
      <c r="V3083" t="s">
        <v>52</v>
      </c>
      <c r="W3083">
        <v>208319</v>
      </c>
      <c r="X3083" t="s">
        <v>12743</v>
      </c>
      <c r="Y3083">
        <v>606</v>
      </c>
      <c r="Z3083">
        <v>2667</v>
      </c>
      <c r="AA3083">
        <v>1</v>
      </c>
      <c r="AB3083">
        <v>1066.8</v>
      </c>
      <c r="AC3083">
        <f>Table1_1[[#This Row],[Price]]*Table1_1[[#This Row],[Quantity]]</f>
        <v>2667</v>
      </c>
    </row>
    <row r="3084" spans="1:29" x14ac:dyDescent="0.3">
      <c r="A3084" t="s">
        <v>28</v>
      </c>
      <c r="B3084" t="s">
        <v>29</v>
      </c>
      <c r="C3084" t="s">
        <v>157</v>
      </c>
      <c r="D3084" t="s">
        <v>98</v>
      </c>
      <c r="E3084" t="s">
        <v>32</v>
      </c>
      <c r="F3084" t="s">
        <v>106</v>
      </c>
      <c r="G3084">
        <v>100</v>
      </c>
      <c r="H3084">
        <v>426183</v>
      </c>
      <c r="I3084" t="s">
        <v>58</v>
      </c>
      <c r="J3084" s="3">
        <v>45151</v>
      </c>
      <c r="K3084">
        <v>950</v>
      </c>
      <c r="L3084" t="s">
        <v>3397</v>
      </c>
      <c r="M3084" t="s">
        <v>308</v>
      </c>
      <c r="N3084" t="s">
        <v>12744</v>
      </c>
      <c r="O3084" t="s">
        <v>12745</v>
      </c>
      <c r="P3084" t="s">
        <v>71</v>
      </c>
      <c r="Q3084">
        <v>15</v>
      </c>
      <c r="R3084" t="s">
        <v>88</v>
      </c>
      <c r="S3084" t="s">
        <v>118</v>
      </c>
      <c r="T3084">
        <v>14619</v>
      </c>
      <c r="U3084" s="1">
        <v>45560</v>
      </c>
      <c r="V3084" t="s">
        <v>180</v>
      </c>
      <c r="W3084">
        <v>216370</v>
      </c>
      <c r="X3084" t="s">
        <v>12746</v>
      </c>
      <c r="Y3084">
        <v>576</v>
      </c>
      <c r="Z3084">
        <v>2718</v>
      </c>
      <c r="AA3084">
        <v>8</v>
      </c>
      <c r="AB3084">
        <v>8697.6</v>
      </c>
      <c r="AC3084">
        <f>Table1_1[[#This Row],[Price]]*Table1_1[[#This Row],[Quantity]]</f>
        <v>21744</v>
      </c>
    </row>
    <row r="3085" spans="1:29" x14ac:dyDescent="0.3">
      <c r="A3085" t="s">
        <v>28</v>
      </c>
      <c r="B3085" t="s">
        <v>29</v>
      </c>
      <c r="C3085" t="s">
        <v>148</v>
      </c>
      <c r="D3085" t="s">
        <v>182</v>
      </c>
      <c r="E3085" t="s">
        <v>56</v>
      </c>
      <c r="F3085" t="s">
        <v>99</v>
      </c>
      <c r="G3085">
        <v>28</v>
      </c>
      <c r="H3085">
        <v>400397</v>
      </c>
      <c r="I3085" t="s">
        <v>34</v>
      </c>
      <c r="J3085" s="3">
        <v>45459</v>
      </c>
      <c r="K3085">
        <v>800</v>
      </c>
      <c r="L3085" t="s">
        <v>12747</v>
      </c>
      <c r="M3085" t="s">
        <v>60</v>
      </c>
      <c r="N3085" t="s">
        <v>12748</v>
      </c>
      <c r="O3085" t="s">
        <v>12749</v>
      </c>
      <c r="P3085" t="s">
        <v>87</v>
      </c>
      <c r="Q3085">
        <v>13</v>
      </c>
      <c r="R3085" t="s">
        <v>88</v>
      </c>
      <c r="S3085" t="s">
        <v>63</v>
      </c>
      <c r="T3085">
        <v>14761</v>
      </c>
      <c r="U3085" s="1">
        <v>45456</v>
      </c>
      <c r="V3085" t="s">
        <v>52</v>
      </c>
      <c r="W3085">
        <v>132143</v>
      </c>
      <c r="X3085" t="s">
        <v>12750</v>
      </c>
      <c r="Y3085">
        <v>650</v>
      </c>
      <c r="Z3085">
        <v>961</v>
      </c>
      <c r="AA3085">
        <v>2</v>
      </c>
      <c r="AB3085">
        <v>768.80000000000007</v>
      </c>
      <c r="AC3085">
        <f>Table1_1[[#This Row],[Price]]*Table1_1[[#This Row],[Quantity]]</f>
        <v>1922</v>
      </c>
    </row>
    <row r="3086" spans="1:29" x14ac:dyDescent="0.3">
      <c r="A3086" t="s">
        <v>28</v>
      </c>
      <c r="B3086" t="s">
        <v>29</v>
      </c>
      <c r="C3086" t="s">
        <v>148</v>
      </c>
      <c r="D3086" t="s">
        <v>637</v>
      </c>
      <c r="E3086" t="s">
        <v>46</v>
      </c>
      <c r="F3086" t="s">
        <v>150</v>
      </c>
      <c r="G3086">
        <v>75</v>
      </c>
      <c r="H3086">
        <v>405932</v>
      </c>
      <c r="I3086" t="s">
        <v>58</v>
      </c>
      <c r="J3086" s="3">
        <v>44541</v>
      </c>
      <c r="K3086">
        <v>950</v>
      </c>
      <c r="L3086" t="s">
        <v>12752</v>
      </c>
      <c r="M3086" t="s">
        <v>843</v>
      </c>
      <c r="N3086" t="s">
        <v>12753</v>
      </c>
      <c r="O3086">
        <v>3571366947</v>
      </c>
      <c r="P3086" t="s">
        <v>87</v>
      </c>
      <c r="Q3086">
        <v>8</v>
      </c>
      <c r="R3086" t="s">
        <v>88</v>
      </c>
      <c r="S3086" t="s">
        <v>41</v>
      </c>
      <c r="T3086">
        <v>55733</v>
      </c>
      <c r="U3086" s="1">
        <v>45521</v>
      </c>
      <c r="V3086" t="s">
        <v>64</v>
      </c>
      <c r="W3086">
        <v>414904</v>
      </c>
      <c r="X3086" t="s">
        <v>12754</v>
      </c>
      <c r="Y3086">
        <v>288</v>
      </c>
      <c r="Z3086">
        <v>2165</v>
      </c>
      <c r="AA3086">
        <v>8</v>
      </c>
      <c r="AB3086">
        <v>6928</v>
      </c>
      <c r="AC3086">
        <f>Table1_1[[#This Row],[Price]]*Table1_1[[#This Row],[Quantity]]</f>
        <v>17320</v>
      </c>
    </row>
    <row r="3087" spans="1:29" x14ac:dyDescent="0.3">
      <c r="A3087" t="s">
        <v>28</v>
      </c>
      <c r="B3087" t="s">
        <v>29</v>
      </c>
      <c r="C3087" t="s">
        <v>44</v>
      </c>
      <c r="D3087" t="s">
        <v>182</v>
      </c>
      <c r="E3087" t="s">
        <v>56</v>
      </c>
      <c r="F3087" t="s">
        <v>355</v>
      </c>
      <c r="G3087">
        <v>5</v>
      </c>
      <c r="H3087">
        <v>412170</v>
      </c>
      <c r="I3087" t="s">
        <v>58</v>
      </c>
      <c r="J3087" s="3">
        <v>44272</v>
      </c>
      <c r="K3087">
        <v>950</v>
      </c>
      <c r="L3087" t="s">
        <v>12755</v>
      </c>
      <c r="M3087" t="s">
        <v>222</v>
      </c>
      <c r="N3087" t="s">
        <v>12756</v>
      </c>
      <c r="O3087" t="s">
        <v>12757</v>
      </c>
      <c r="P3087" t="s">
        <v>51</v>
      </c>
      <c r="Q3087">
        <v>14</v>
      </c>
      <c r="R3087" t="s">
        <v>40</v>
      </c>
      <c r="S3087" t="s">
        <v>41</v>
      </c>
      <c r="T3087">
        <v>37094</v>
      </c>
      <c r="U3087" s="1">
        <v>45408</v>
      </c>
      <c r="V3087" t="s">
        <v>80</v>
      </c>
      <c r="W3087">
        <v>547585</v>
      </c>
      <c r="X3087" t="s">
        <v>12758</v>
      </c>
      <c r="Y3087">
        <v>886</v>
      </c>
      <c r="Z3087">
        <v>2180</v>
      </c>
      <c r="AA3087">
        <v>5</v>
      </c>
      <c r="AB3087">
        <v>4360</v>
      </c>
      <c r="AC3087">
        <f>Table1_1[[#This Row],[Price]]*Table1_1[[#This Row],[Quantity]]</f>
        <v>10900</v>
      </c>
    </row>
    <row r="3088" spans="1:29" x14ac:dyDescent="0.3">
      <c r="A3088" t="s">
        <v>28</v>
      </c>
      <c r="B3088" t="s">
        <v>29</v>
      </c>
      <c r="C3088" t="s">
        <v>157</v>
      </c>
      <c r="D3088" t="s">
        <v>163</v>
      </c>
      <c r="E3088" t="s">
        <v>56</v>
      </c>
      <c r="F3088" t="s">
        <v>47</v>
      </c>
      <c r="G3088">
        <v>86</v>
      </c>
      <c r="H3088">
        <v>428613</v>
      </c>
      <c r="I3088" t="s">
        <v>58</v>
      </c>
      <c r="J3088" s="3">
        <v>44236</v>
      </c>
      <c r="K3088">
        <v>1300</v>
      </c>
      <c r="L3088" t="s">
        <v>12759</v>
      </c>
      <c r="M3088" t="s">
        <v>172</v>
      </c>
      <c r="N3088" t="s">
        <v>12760</v>
      </c>
      <c r="O3088" t="s">
        <v>12761</v>
      </c>
      <c r="P3088" t="s">
        <v>87</v>
      </c>
      <c r="Q3088">
        <v>17</v>
      </c>
      <c r="R3088" t="s">
        <v>88</v>
      </c>
      <c r="S3088" t="s">
        <v>63</v>
      </c>
      <c r="T3088">
        <v>62765</v>
      </c>
      <c r="U3088" s="1">
        <v>45407</v>
      </c>
      <c r="V3088" t="s">
        <v>80</v>
      </c>
      <c r="W3088">
        <v>872549</v>
      </c>
      <c r="X3088" t="s">
        <v>12762</v>
      </c>
      <c r="Y3088">
        <v>958</v>
      </c>
      <c r="Z3088">
        <v>2046</v>
      </c>
      <c r="AA3088">
        <v>4</v>
      </c>
      <c r="AB3088">
        <v>3273.6000000000004</v>
      </c>
      <c r="AC3088">
        <f>Table1_1[[#This Row],[Price]]*Table1_1[[#This Row],[Quantity]]</f>
        <v>8184</v>
      </c>
    </row>
    <row r="3089" spans="1:29" x14ac:dyDescent="0.3">
      <c r="A3089" t="s">
        <v>28</v>
      </c>
      <c r="B3089" t="s">
        <v>29</v>
      </c>
      <c r="C3089" t="s">
        <v>91</v>
      </c>
      <c r="D3089" t="s">
        <v>511</v>
      </c>
      <c r="E3089" t="s">
        <v>46</v>
      </c>
      <c r="F3089" t="s">
        <v>175</v>
      </c>
      <c r="G3089">
        <v>33</v>
      </c>
      <c r="H3089">
        <v>416782</v>
      </c>
      <c r="I3089" t="s">
        <v>58</v>
      </c>
      <c r="J3089" s="3">
        <v>44960</v>
      </c>
      <c r="K3089">
        <v>1400</v>
      </c>
      <c r="L3089" t="s">
        <v>12764</v>
      </c>
      <c r="M3089" t="s">
        <v>747</v>
      </c>
      <c r="N3089" t="s">
        <v>12765</v>
      </c>
      <c r="O3089" t="s">
        <v>12766</v>
      </c>
      <c r="P3089" t="s">
        <v>71</v>
      </c>
      <c r="Q3089">
        <v>19</v>
      </c>
      <c r="R3089" t="s">
        <v>88</v>
      </c>
      <c r="S3089" t="s">
        <v>41</v>
      </c>
      <c r="T3089">
        <v>61752</v>
      </c>
      <c r="U3089" s="1">
        <v>45601</v>
      </c>
      <c r="V3089" t="s">
        <v>42</v>
      </c>
      <c r="W3089">
        <v>184422</v>
      </c>
      <c r="X3089" t="s">
        <v>11878</v>
      </c>
      <c r="Y3089">
        <v>337</v>
      </c>
      <c r="Z3089">
        <v>2001</v>
      </c>
      <c r="AA3089">
        <v>7</v>
      </c>
      <c r="AB3089">
        <v>5602.8</v>
      </c>
      <c r="AC3089">
        <f>Table1_1[[#This Row],[Price]]*Table1_1[[#This Row],[Quantity]]</f>
        <v>14007</v>
      </c>
    </row>
    <row r="3090" spans="1:29" x14ac:dyDescent="0.3">
      <c r="A3090" t="s">
        <v>28</v>
      </c>
      <c r="B3090" t="s">
        <v>29</v>
      </c>
      <c r="C3090" t="s">
        <v>44</v>
      </c>
      <c r="D3090" t="s">
        <v>237</v>
      </c>
      <c r="E3090" t="s">
        <v>32</v>
      </c>
      <c r="F3090" t="s">
        <v>355</v>
      </c>
      <c r="G3090">
        <v>55</v>
      </c>
      <c r="H3090">
        <v>413849</v>
      </c>
      <c r="I3090" t="s">
        <v>58</v>
      </c>
      <c r="J3090" s="3">
        <v>45116</v>
      </c>
      <c r="K3090">
        <v>1100</v>
      </c>
      <c r="L3090" t="s">
        <v>12767</v>
      </c>
      <c r="M3090" t="s">
        <v>1091</v>
      </c>
      <c r="N3090" t="s">
        <v>12768</v>
      </c>
      <c r="O3090">
        <v>7670914662</v>
      </c>
      <c r="P3090" t="s">
        <v>39</v>
      </c>
      <c r="Q3090">
        <v>10</v>
      </c>
      <c r="R3090" t="s">
        <v>40</v>
      </c>
      <c r="S3090" t="s">
        <v>118</v>
      </c>
      <c r="T3090">
        <v>48337</v>
      </c>
      <c r="U3090" s="1">
        <v>45338</v>
      </c>
      <c r="V3090" t="s">
        <v>119</v>
      </c>
      <c r="W3090">
        <v>855835</v>
      </c>
      <c r="X3090" t="s">
        <v>12769</v>
      </c>
      <c r="Y3090">
        <v>708</v>
      </c>
      <c r="Z3090">
        <v>853</v>
      </c>
      <c r="AA3090">
        <v>3</v>
      </c>
      <c r="AB3090">
        <v>1023.6</v>
      </c>
      <c r="AC3090">
        <f>Table1_1[[#This Row],[Price]]*Table1_1[[#This Row],[Quantity]]</f>
        <v>2559</v>
      </c>
    </row>
    <row r="3091" spans="1:29" x14ac:dyDescent="0.3">
      <c r="A3091" t="s">
        <v>28</v>
      </c>
      <c r="B3091" t="s">
        <v>29</v>
      </c>
      <c r="C3091" t="s">
        <v>30</v>
      </c>
      <c r="D3091" t="s">
        <v>621</v>
      </c>
      <c r="E3091" t="s">
        <v>56</v>
      </c>
      <c r="F3091" t="s">
        <v>355</v>
      </c>
      <c r="G3091">
        <v>63</v>
      </c>
      <c r="H3091">
        <v>423537</v>
      </c>
      <c r="I3091" t="s">
        <v>58</v>
      </c>
      <c r="J3091" s="3">
        <v>45160</v>
      </c>
      <c r="K3091">
        <v>1300</v>
      </c>
      <c r="L3091" t="s">
        <v>12770</v>
      </c>
      <c r="M3091" t="s">
        <v>591</v>
      </c>
      <c r="N3091" t="s">
        <v>12771</v>
      </c>
      <c r="O3091">
        <v>9487935136</v>
      </c>
      <c r="P3091" t="s">
        <v>71</v>
      </c>
      <c r="Q3091">
        <v>9</v>
      </c>
      <c r="R3091" t="s">
        <v>40</v>
      </c>
      <c r="S3091" t="s">
        <v>63</v>
      </c>
      <c r="T3091">
        <v>35259</v>
      </c>
      <c r="U3091" s="1">
        <v>45481</v>
      </c>
      <c r="V3091" t="s">
        <v>126</v>
      </c>
      <c r="W3091">
        <v>801329</v>
      </c>
      <c r="X3091" t="s">
        <v>12772</v>
      </c>
      <c r="Y3091">
        <v>213</v>
      </c>
      <c r="Z3091">
        <v>2138</v>
      </c>
      <c r="AA3091">
        <v>1</v>
      </c>
      <c r="AB3091">
        <v>855.2</v>
      </c>
      <c r="AC3091">
        <f>Table1_1[[#This Row],[Price]]*Table1_1[[#This Row],[Quantity]]</f>
        <v>2138</v>
      </c>
    </row>
    <row r="3092" spans="1:29" x14ac:dyDescent="0.3">
      <c r="A3092" t="s">
        <v>28</v>
      </c>
      <c r="B3092" t="s">
        <v>29</v>
      </c>
      <c r="C3092" t="s">
        <v>30</v>
      </c>
      <c r="D3092" t="s">
        <v>227</v>
      </c>
      <c r="E3092" t="s">
        <v>56</v>
      </c>
      <c r="F3092" t="s">
        <v>99</v>
      </c>
      <c r="G3092">
        <v>56</v>
      </c>
      <c r="H3092">
        <v>400765</v>
      </c>
      <c r="I3092" t="s">
        <v>58</v>
      </c>
      <c r="J3092" s="3">
        <v>44245</v>
      </c>
      <c r="K3092">
        <v>950</v>
      </c>
      <c r="L3092" t="s">
        <v>12773</v>
      </c>
      <c r="M3092" t="s">
        <v>68</v>
      </c>
      <c r="N3092" t="s">
        <v>12774</v>
      </c>
      <c r="O3092" t="s">
        <v>12775</v>
      </c>
      <c r="P3092" t="s">
        <v>39</v>
      </c>
      <c r="Q3092">
        <v>17</v>
      </c>
      <c r="R3092" t="s">
        <v>40</v>
      </c>
      <c r="S3092" t="s">
        <v>79</v>
      </c>
      <c r="T3092">
        <v>70697</v>
      </c>
      <c r="U3092" s="1">
        <v>45391</v>
      </c>
      <c r="V3092" t="s">
        <v>80</v>
      </c>
      <c r="W3092">
        <v>868399</v>
      </c>
      <c r="X3092" t="s">
        <v>12776</v>
      </c>
      <c r="Y3092">
        <v>593</v>
      </c>
      <c r="Z3092">
        <v>1321</v>
      </c>
      <c r="AA3092">
        <v>4</v>
      </c>
      <c r="AB3092">
        <v>2113.6</v>
      </c>
      <c r="AC3092">
        <f>Table1_1[[#This Row],[Price]]*Table1_1[[#This Row],[Quantity]]</f>
        <v>5284</v>
      </c>
    </row>
    <row r="3093" spans="1:29" x14ac:dyDescent="0.3">
      <c r="A3093" t="s">
        <v>28</v>
      </c>
      <c r="B3093" t="s">
        <v>29</v>
      </c>
      <c r="C3093" t="s">
        <v>44</v>
      </c>
      <c r="D3093" t="s">
        <v>261</v>
      </c>
      <c r="E3093" t="s">
        <v>46</v>
      </c>
      <c r="F3093" t="s">
        <v>83</v>
      </c>
      <c r="G3093">
        <v>92</v>
      </c>
      <c r="H3093">
        <v>420842</v>
      </c>
      <c r="I3093" t="s">
        <v>58</v>
      </c>
      <c r="J3093" s="3">
        <v>45619</v>
      </c>
      <c r="K3093">
        <v>1300</v>
      </c>
      <c r="L3093" t="s">
        <v>12777</v>
      </c>
      <c r="M3093" t="s">
        <v>276</v>
      </c>
      <c r="N3093" t="s">
        <v>12778</v>
      </c>
      <c r="O3093" t="s">
        <v>12779</v>
      </c>
      <c r="P3093" t="s">
        <v>71</v>
      </c>
      <c r="Q3093">
        <v>20</v>
      </c>
      <c r="R3093" t="s">
        <v>88</v>
      </c>
      <c r="S3093" t="s">
        <v>79</v>
      </c>
      <c r="T3093">
        <v>56558</v>
      </c>
      <c r="U3093" s="1">
        <v>45392</v>
      </c>
      <c r="V3093" t="s">
        <v>80</v>
      </c>
      <c r="W3093">
        <v>179490</v>
      </c>
      <c r="X3093" t="s">
        <v>12780</v>
      </c>
      <c r="Y3093">
        <v>966</v>
      </c>
      <c r="Z3093">
        <v>2117</v>
      </c>
      <c r="AA3093">
        <v>6</v>
      </c>
      <c r="AB3093">
        <v>5080.8</v>
      </c>
      <c r="AC3093">
        <f>Table1_1[[#This Row],[Price]]*Table1_1[[#This Row],[Quantity]]</f>
        <v>12702</v>
      </c>
    </row>
    <row r="3094" spans="1:29" x14ac:dyDescent="0.3">
      <c r="A3094" t="s">
        <v>28</v>
      </c>
      <c r="B3094" t="s">
        <v>29</v>
      </c>
      <c r="C3094" t="s">
        <v>44</v>
      </c>
      <c r="D3094" t="s">
        <v>291</v>
      </c>
      <c r="E3094" t="s">
        <v>56</v>
      </c>
      <c r="F3094" t="s">
        <v>33</v>
      </c>
      <c r="G3094">
        <v>53</v>
      </c>
      <c r="H3094">
        <v>429093</v>
      </c>
      <c r="I3094" t="s">
        <v>34</v>
      </c>
      <c r="J3094" s="3">
        <v>45356</v>
      </c>
      <c r="K3094">
        <v>800</v>
      </c>
      <c r="L3094" t="s">
        <v>12781</v>
      </c>
      <c r="M3094" t="s">
        <v>591</v>
      </c>
      <c r="N3094" t="s">
        <v>12782</v>
      </c>
      <c r="O3094" t="s">
        <v>12783</v>
      </c>
      <c r="P3094" t="s">
        <v>71</v>
      </c>
      <c r="Q3094">
        <v>12</v>
      </c>
      <c r="R3094" t="s">
        <v>40</v>
      </c>
      <c r="S3094" t="s">
        <v>41</v>
      </c>
      <c r="T3094">
        <v>45340</v>
      </c>
      <c r="U3094" s="1">
        <v>45292</v>
      </c>
      <c r="V3094" t="s">
        <v>111</v>
      </c>
      <c r="W3094">
        <v>180652</v>
      </c>
      <c r="X3094" t="s">
        <v>12784</v>
      </c>
      <c r="Y3094">
        <v>560</v>
      </c>
      <c r="Z3094">
        <v>1526</v>
      </c>
      <c r="AA3094">
        <v>7</v>
      </c>
      <c r="AB3094">
        <v>4272.8</v>
      </c>
      <c r="AC3094">
        <f>Table1_1[[#This Row],[Price]]*Table1_1[[#This Row],[Quantity]]</f>
        <v>10682</v>
      </c>
    </row>
    <row r="3095" spans="1:29" x14ac:dyDescent="0.3">
      <c r="A3095" t="s">
        <v>28</v>
      </c>
      <c r="B3095" t="s">
        <v>29</v>
      </c>
      <c r="C3095" t="s">
        <v>66</v>
      </c>
      <c r="D3095" t="s">
        <v>182</v>
      </c>
      <c r="E3095" t="s">
        <v>32</v>
      </c>
      <c r="F3095" t="s">
        <v>106</v>
      </c>
      <c r="G3095">
        <v>9</v>
      </c>
      <c r="H3095">
        <v>435939</v>
      </c>
      <c r="I3095" t="s">
        <v>34</v>
      </c>
      <c r="J3095" s="3">
        <v>44500</v>
      </c>
      <c r="K3095">
        <v>800</v>
      </c>
      <c r="L3095" t="s">
        <v>12785</v>
      </c>
      <c r="M3095" t="s">
        <v>680</v>
      </c>
      <c r="N3095" t="s">
        <v>12786</v>
      </c>
      <c r="O3095">
        <v>4900808440</v>
      </c>
      <c r="P3095" t="s">
        <v>71</v>
      </c>
      <c r="Q3095">
        <v>5</v>
      </c>
      <c r="R3095" t="s">
        <v>40</v>
      </c>
      <c r="S3095" t="s">
        <v>118</v>
      </c>
      <c r="T3095">
        <v>50799</v>
      </c>
      <c r="U3095" s="1">
        <v>45609</v>
      </c>
      <c r="V3095" t="s">
        <v>42</v>
      </c>
      <c r="W3095">
        <v>995980</v>
      </c>
      <c r="X3095" t="s">
        <v>12787</v>
      </c>
      <c r="Y3095">
        <v>895</v>
      </c>
      <c r="Z3095">
        <v>2383</v>
      </c>
      <c r="AA3095">
        <v>3</v>
      </c>
      <c r="AB3095">
        <v>2859.6000000000004</v>
      </c>
      <c r="AC3095">
        <f>Table1_1[[#This Row],[Price]]*Table1_1[[#This Row],[Quantity]]</f>
        <v>7149</v>
      </c>
    </row>
    <row r="3096" spans="1:29" x14ac:dyDescent="0.3">
      <c r="A3096" t="s">
        <v>28</v>
      </c>
      <c r="B3096" t="s">
        <v>29</v>
      </c>
      <c r="C3096" t="s">
        <v>157</v>
      </c>
      <c r="D3096" t="s">
        <v>142</v>
      </c>
      <c r="E3096" t="s">
        <v>32</v>
      </c>
      <c r="F3096" t="s">
        <v>135</v>
      </c>
      <c r="G3096">
        <v>47</v>
      </c>
      <c r="H3096">
        <v>436014</v>
      </c>
      <c r="I3096" t="s">
        <v>58</v>
      </c>
      <c r="J3096" s="3">
        <v>44013</v>
      </c>
      <c r="K3096">
        <v>800</v>
      </c>
      <c r="L3096" t="s">
        <v>12788</v>
      </c>
      <c r="M3096" t="s">
        <v>731</v>
      </c>
      <c r="N3096" t="s">
        <v>12789</v>
      </c>
      <c r="O3096" t="s">
        <v>12790</v>
      </c>
      <c r="P3096" t="s">
        <v>39</v>
      </c>
      <c r="Q3096">
        <v>18</v>
      </c>
      <c r="R3096" t="s">
        <v>40</v>
      </c>
      <c r="S3096" t="s">
        <v>41</v>
      </c>
      <c r="T3096">
        <v>20186</v>
      </c>
      <c r="U3096" s="1">
        <v>45504</v>
      </c>
      <c r="V3096" t="s">
        <v>126</v>
      </c>
      <c r="W3096">
        <v>824192</v>
      </c>
      <c r="X3096" t="s">
        <v>12791</v>
      </c>
      <c r="Y3096">
        <v>321</v>
      </c>
      <c r="Z3096">
        <v>920</v>
      </c>
      <c r="AA3096">
        <v>6</v>
      </c>
      <c r="AB3096">
        <v>2208</v>
      </c>
      <c r="AC3096">
        <f>Table1_1[[#This Row],[Price]]*Table1_1[[#This Row],[Quantity]]</f>
        <v>5520</v>
      </c>
    </row>
    <row r="3097" spans="1:29" x14ac:dyDescent="0.3">
      <c r="A3097" t="s">
        <v>28</v>
      </c>
      <c r="B3097" t="s">
        <v>29</v>
      </c>
      <c r="C3097" t="s">
        <v>148</v>
      </c>
      <c r="D3097" t="s">
        <v>338</v>
      </c>
      <c r="E3097" t="s">
        <v>32</v>
      </c>
      <c r="F3097" t="s">
        <v>57</v>
      </c>
      <c r="G3097">
        <v>51</v>
      </c>
      <c r="H3097">
        <v>402479</v>
      </c>
      <c r="I3097" t="s">
        <v>58</v>
      </c>
      <c r="J3097" s="3">
        <v>45045</v>
      </c>
      <c r="K3097">
        <v>1300</v>
      </c>
      <c r="L3097" t="s">
        <v>12792</v>
      </c>
      <c r="M3097" t="s">
        <v>308</v>
      </c>
      <c r="N3097" t="s">
        <v>12793</v>
      </c>
      <c r="O3097" t="s">
        <v>12794</v>
      </c>
      <c r="P3097" t="s">
        <v>87</v>
      </c>
      <c r="Q3097">
        <v>11</v>
      </c>
      <c r="R3097" t="s">
        <v>40</v>
      </c>
      <c r="S3097" t="s">
        <v>63</v>
      </c>
      <c r="T3097">
        <v>41256</v>
      </c>
      <c r="U3097" s="1">
        <v>45532</v>
      </c>
      <c r="V3097" t="s">
        <v>64</v>
      </c>
      <c r="W3097">
        <v>328029</v>
      </c>
      <c r="X3097" t="s">
        <v>12795</v>
      </c>
      <c r="Y3097">
        <v>475</v>
      </c>
      <c r="Z3097">
        <v>1016</v>
      </c>
      <c r="AA3097">
        <v>7</v>
      </c>
      <c r="AB3097">
        <v>2844.8</v>
      </c>
      <c r="AC3097">
        <f>Table1_1[[#This Row],[Price]]*Table1_1[[#This Row],[Quantity]]</f>
        <v>7112</v>
      </c>
    </row>
    <row r="3098" spans="1:29" x14ac:dyDescent="0.3">
      <c r="A3098" t="s">
        <v>28</v>
      </c>
      <c r="B3098" t="s">
        <v>29</v>
      </c>
      <c r="C3098" t="s">
        <v>193</v>
      </c>
      <c r="D3098" t="s">
        <v>621</v>
      </c>
      <c r="E3098" t="s">
        <v>32</v>
      </c>
      <c r="F3098" t="s">
        <v>150</v>
      </c>
      <c r="G3098">
        <v>79</v>
      </c>
      <c r="H3098">
        <v>427575</v>
      </c>
      <c r="I3098" t="s">
        <v>58</v>
      </c>
      <c r="J3098" s="3">
        <v>44039</v>
      </c>
      <c r="K3098">
        <v>1000</v>
      </c>
      <c r="L3098" t="s">
        <v>12796</v>
      </c>
      <c r="M3098" t="s">
        <v>94</v>
      </c>
      <c r="N3098" t="s">
        <v>12797</v>
      </c>
      <c r="O3098" t="s">
        <v>12798</v>
      </c>
      <c r="P3098" t="s">
        <v>87</v>
      </c>
      <c r="Q3098">
        <v>20</v>
      </c>
      <c r="R3098" t="s">
        <v>40</v>
      </c>
      <c r="S3098" t="s">
        <v>41</v>
      </c>
      <c r="T3098">
        <v>47041</v>
      </c>
      <c r="U3098" s="1">
        <v>45532</v>
      </c>
      <c r="V3098" t="s">
        <v>64</v>
      </c>
      <c r="W3098">
        <v>803130</v>
      </c>
      <c r="X3098" t="s">
        <v>12799</v>
      </c>
      <c r="Y3098">
        <v>542</v>
      </c>
      <c r="Z3098">
        <v>1459</v>
      </c>
      <c r="AA3098">
        <v>4</v>
      </c>
      <c r="AB3098">
        <v>2334.4</v>
      </c>
      <c r="AC3098">
        <f>Table1_1[[#This Row],[Price]]*Table1_1[[#This Row],[Quantity]]</f>
        <v>5836</v>
      </c>
    </row>
    <row r="3099" spans="1:29" x14ac:dyDescent="0.3">
      <c r="A3099" t="s">
        <v>28</v>
      </c>
      <c r="B3099" t="s">
        <v>29</v>
      </c>
      <c r="C3099" t="s">
        <v>193</v>
      </c>
      <c r="D3099" t="s">
        <v>338</v>
      </c>
      <c r="E3099" t="s">
        <v>46</v>
      </c>
      <c r="F3099" t="s">
        <v>113</v>
      </c>
      <c r="G3099">
        <v>95</v>
      </c>
      <c r="H3099">
        <v>418923</v>
      </c>
      <c r="I3099" t="s">
        <v>34</v>
      </c>
      <c r="J3099" s="3">
        <v>45507</v>
      </c>
      <c r="K3099">
        <v>1000</v>
      </c>
      <c r="L3099" t="s">
        <v>12800</v>
      </c>
      <c r="M3099" t="s">
        <v>222</v>
      </c>
      <c r="N3099" t="s">
        <v>12801</v>
      </c>
      <c r="O3099" t="s">
        <v>12802</v>
      </c>
      <c r="P3099" t="s">
        <v>71</v>
      </c>
      <c r="Q3099">
        <v>18</v>
      </c>
      <c r="R3099" t="s">
        <v>88</v>
      </c>
      <c r="S3099" t="s">
        <v>41</v>
      </c>
      <c r="T3099">
        <v>45332</v>
      </c>
      <c r="U3099" s="1">
        <v>45306</v>
      </c>
      <c r="V3099" t="s">
        <v>111</v>
      </c>
      <c r="W3099">
        <v>654037</v>
      </c>
      <c r="X3099" t="s">
        <v>12803</v>
      </c>
      <c r="Y3099">
        <v>595</v>
      </c>
      <c r="Z3099">
        <v>1060</v>
      </c>
      <c r="AA3099">
        <v>2</v>
      </c>
      <c r="AB3099">
        <v>848</v>
      </c>
      <c r="AC3099">
        <f>Table1_1[[#This Row],[Price]]*Table1_1[[#This Row],[Quantity]]</f>
        <v>2120</v>
      </c>
    </row>
    <row r="3100" spans="1:29" x14ac:dyDescent="0.3">
      <c r="A3100" t="s">
        <v>28</v>
      </c>
      <c r="B3100" t="s">
        <v>29</v>
      </c>
      <c r="C3100" t="s">
        <v>193</v>
      </c>
      <c r="D3100" t="s">
        <v>637</v>
      </c>
      <c r="E3100" t="s">
        <v>32</v>
      </c>
      <c r="F3100" t="s">
        <v>113</v>
      </c>
      <c r="G3100">
        <v>19</v>
      </c>
      <c r="H3100">
        <v>420400</v>
      </c>
      <c r="I3100" t="s">
        <v>34</v>
      </c>
      <c r="J3100" s="3">
        <v>45543</v>
      </c>
      <c r="K3100">
        <v>1100</v>
      </c>
      <c r="L3100" t="s">
        <v>12804</v>
      </c>
      <c r="M3100" t="s">
        <v>108</v>
      </c>
      <c r="N3100" t="s">
        <v>12805</v>
      </c>
      <c r="O3100" t="s">
        <v>12806</v>
      </c>
      <c r="P3100" t="s">
        <v>51</v>
      </c>
      <c r="Q3100">
        <v>6</v>
      </c>
      <c r="R3100" t="s">
        <v>40</v>
      </c>
      <c r="S3100" t="s">
        <v>63</v>
      </c>
      <c r="T3100">
        <v>77691</v>
      </c>
      <c r="U3100" s="1">
        <v>45347</v>
      </c>
      <c r="V3100" t="s">
        <v>119</v>
      </c>
      <c r="W3100">
        <v>908742</v>
      </c>
      <c r="X3100" t="s">
        <v>12807</v>
      </c>
      <c r="Y3100">
        <v>482</v>
      </c>
      <c r="Z3100">
        <v>583</v>
      </c>
      <c r="AA3100">
        <v>6</v>
      </c>
      <c r="AB3100">
        <v>1399.2</v>
      </c>
      <c r="AC3100">
        <f>Table1_1[[#This Row],[Price]]*Table1_1[[#This Row],[Quantity]]</f>
        <v>3498</v>
      </c>
    </row>
    <row r="3101" spans="1:29" x14ac:dyDescent="0.3">
      <c r="A3101" t="s">
        <v>28</v>
      </c>
      <c r="B3101" t="s">
        <v>29</v>
      </c>
      <c r="C3101" t="s">
        <v>66</v>
      </c>
      <c r="D3101" t="s">
        <v>546</v>
      </c>
      <c r="E3101" t="s">
        <v>46</v>
      </c>
      <c r="F3101" t="s">
        <v>113</v>
      </c>
      <c r="G3101">
        <v>28</v>
      </c>
      <c r="H3101">
        <v>430203</v>
      </c>
      <c r="I3101" t="s">
        <v>34</v>
      </c>
      <c r="J3101" s="3">
        <v>45269</v>
      </c>
      <c r="K3101">
        <v>1100</v>
      </c>
      <c r="L3101" t="s">
        <v>12808</v>
      </c>
      <c r="M3101" t="s">
        <v>552</v>
      </c>
      <c r="N3101" t="s">
        <v>12809</v>
      </c>
      <c r="O3101" t="s">
        <v>12810</v>
      </c>
      <c r="P3101" t="s">
        <v>51</v>
      </c>
      <c r="Q3101">
        <v>7</v>
      </c>
      <c r="R3101" t="s">
        <v>88</v>
      </c>
      <c r="S3101" t="s">
        <v>63</v>
      </c>
      <c r="T3101">
        <v>88733</v>
      </c>
      <c r="U3101" s="1">
        <v>45369</v>
      </c>
      <c r="V3101" t="s">
        <v>72</v>
      </c>
      <c r="W3101">
        <v>646885</v>
      </c>
      <c r="X3101" t="s">
        <v>12811</v>
      </c>
      <c r="Y3101">
        <v>966</v>
      </c>
      <c r="Z3101">
        <v>1162</v>
      </c>
      <c r="AA3101">
        <v>2</v>
      </c>
      <c r="AB3101">
        <v>929.6</v>
      </c>
      <c r="AC3101">
        <f>Table1_1[[#This Row],[Price]]*Table1_1[[#This Row],[Quantity]]</f>
        <v>2324</v>
      </c>
    </row>
    <row r="3102" spans="1:29" x14ac:dyDescent="0.3">
      <c r="A3102" t="s">
        <v>28</v>
      </c>
      <c r="B3102" t="s">
        <v>29</v>
      </c>
      <c r="C3102" t="s">
        <v>44</v>
      </c>
      <c r="D3102" t="s">
        <v>421</v>
      </c>
      <c r="E3102" t="s">
        <v>46</v>
      </c>
      <c r="F3102" t="s">
        <v>135</v>
      </c>
      <c r="G3102">
        <v>75</v>
      </c>
      <c r="H3102">
        <v>422721</v>
      </c>
      <c r="I3102" t="s">
        <v>34</v>
      </c>
      <c r="J3102" s="3">
        <v>45376</v>
      </c>
      <c r="K3102">
        <v>1000</v>
      </c>
      <c r="L3102" t="s">
        <v>12812</v>
      </c>
      <c r="M3102" t="s">
        <v>222</v>
      </c>
      <c r="N3102" t="s">
        <v>12813</v>
      </c>
      <c r="O3102" t="s">
        <v>12814</v>
      </c>
      <c r="P3102" t="s">
        <v>71</v>
      </c>
      <c r="Q3102">
        <v>10</v>
      </c>
      <c r="R3102" t="s">
        <v>40</v>
      </c>
      <c r="S3102" t="s">
        <v>118</v>
      </c>
      <c r="T3102">
        <v>19704</v>
      </c>
      <c r="U3102" s="1">
        <v>45454</v>
      </c>
      <c r="V3102" t="s">
        <v>52</v>
      </c>
      <c r="W3102">
        <v>583722</v>
      </c>
      <c r="X3102" t="s">
        <v>12815</v>
      </c>
      <c r="Y3102">
        <v>841</v>
      </c>
      <c r="Z3102">
        <v>1359</v>
      </c>
      <c r="AA3102">
        <v>4</v>
      </c>
      <c r="AB3102">
        <v>2174.4</v>
      </c>
      <c r="AC3102">
        <f>Table1_1[[#This Row],[Price]]*Table1_1[[#This Row],[Quantity]]</f>
        <v>5436</v>
      </c>
    </row>
    <row r="3103" spans="1:29" x14ac:dyDescent="0.3">
      <c r="A3103" t="s">
        <v>28</v>
      </c>
      <c r="B3103" t="s">
        <v>29</v>
      </c>
      <c r="C3103" t="s">
        <v>157</v>
      </c>
      <c r="D3103" t="s">
        <v>163</v>
      </c>
      <c r="E3103" t="s">
        <v>46</v>
      </c>
      <c r="F3103" t="s">
        <v>113</v>
      </c>
      <c r="G3103">
        <v>28</v>
      </c>
      <c r="H3103">
        <v>432073</v>
      </c>
      <c r="I3103" t="s">
        <v>34</v>
      </c>
      <c r="J3103" s="3">
        <v>44392</v>
      </c>
      <c r="K3103">
        <v>800</v>
      </c>
      <c r="L3103" t="s">
        <v>12816</v>
      </c>
      <c r="M3103" t="s">
        <v>129</v>
      </c>
      <c r="N3103" t="s">
        <v>12817</v>
      </c>
      <c r="O3103" t="s">
        <v>12818</v>
      </c>
      <c r="P3103" t="s">
        <v>71</v>
      </c>
      <c r="Q3103">
        <v>9</v>
      </c>
      <c r="R3103" t="s">
        <v>88</v>
      </c>
      <c r="S3103" t="s">
        <v>41</v>
      </c>
      <c r="T3103">
        <v>53247</v>
      </c>
      <c r="U3103" s="1">
        <v>45562</v>
      </c>
      <c r="V3103" t="s">
        <v>180</v>
      </c>
      <c r="W3103">
        <v>277120</v>
      </c>
      <c r="X3103" t="s">
        <v>12819</v>
      </c>
      <c r="Y3103">
        <v>561</v>
      </c>
      <c r="Z3103">
        <v>696</v>
      </c>
      <c r="AA3103">
        <v>8</v>
      </c>
      <c r="AB3103">
        <v>2227.2000000000003</v>
      </c>
      <c r="AC3103">
        <f>Table1_1[[#This Row],[Price]]*Table1_1[[#This Row],[Quantity]]</f>
        <v>5568</v>
      </c>
    </row>
    <row r="3104" spans="1:29" x14ac:dyDescent="0.3">
      <c r="A3104" t="s">
        <v>28</v>
      </c>
      <c r="B3104" t="s">
        <v>29</v>
      </c>
      <c r="C3104" t="s">
        <v>91</v>
      </c>
      <c r="D3104" t="s">
        <v>55</v>
      </c>
      <c r="E3104" t="s">
        <v>32</v>
      </c>
      <c r="F3104" t="s">
        <v>175</v>
      </c>
      <c r="G3104">
        <v>5</v>
      </c>
      <c r="H3104">
        <v>407811</v>
      </c>
      <c r="I3104" t="s">
        <v>34</v>
      </c>
      <c r="J3104" s="3">
        <v>44505</v>
      </c>
      <c r="K3104">
        <v>800</v>
      </c>
      <c r="L3104" t="s">
        <v>12821</v>
      </c>
      <c r="M3104" t="s">
        <v>1091</v>
      </c>
      <c r="N3104" t="s">
        <v>12822</v>
      </c>
      <c r="O3104" t="s">
        <v>12823</v>
      </c>
      <c r="P3104" t="s">
        <v>51</v>
      </c>
      <c r="Q3104">
        <v>11</v>
      </c>
      <c r="R3104" t="s">
        <v>88</v>
      </c>
      <c r="S3104" t="s">
        <v>63</v>
      </c>
      <c r="T3104">
        <v>53882</v>
      </c>
      <c r="U3104" s="1">
        <v>45470</v>
      </c>
      <c r="V3104" t="s">
        <v>52</v>
      </c>
      <c r="W3104">
        <v>172657</v>
      </c>
      <c r="X3104" t="s">
        <v>12824</v>
      </c>
      <c r="Y3104">
        <v>456</v>
      </c>
      <c r="Z3104">
        <v>2681</v>
      </c>
      <c r="AA3104">
        <v>8</v>
      </c>
      <c r="AB3104">
        <v>8579.2000000000007</v>
      </c>
      <c r="AC3104">
        <f>Table1_1[[#This Row],[Price]]*Table1_1[[#This Row],[Quantity]]</f>
        <v>21448</v>
      </c>
    </row>
    <row r="3105" spans="1:29" x14ac:dyDescent="0.3">
      <c r="A3105" t="s">
        <v>28</v>
      </c>
      <c r="B3105" t="s">
        <v>29</v>
      </c>
      <c r="C3105" t="s">
        <v>148</v>
      </c>
      <c r="D3105" t="s">
        <v>560</v>
      </c>
      <c r="E3105" t="s">
        <v>56</v>
      </c>
      <c r="F3105" t="s">
        <v>175</v>
      </c>
      <c r="G3105">
        <v>80</v>
      </c>
      <c r="H3105">
        <v>416937</v>
      </c>
      <c r="I3105" t="s">
        <v>58</v>
      </c>
      <c r="J3105" s="3">
        <v>45593</v>
      </c>
      <c r="K3105">
        <v>1200</v>
      </c>
      <c r="L3105" t="s">
        <v>12825</v>
      </c>
      <c r="M3105" t="s">
        <v>189</v>
      </c>
      <c r="N3105" t="s">
        <v>12826</v>
      </c>
      <c r="O3105" t="s">
        <v>12827</v>
      </c>
      <c r="P3105" t="s">
        <v>39</v>
      </c>
      <c r="Q3105">
        <v>4</v>
      </c>
      <c r="R3105" t="s">
        <v>40</v>
      </c>
      <c r="S3105" t="s">
        <v>63</v>
      </c>
      <c r="T3105">
        <v>85958</v>
      </c>
      <c r="U3105" s="1">
        <v>45627</v>
      </c>
      <c r="V3105" t="s">
        <v>259</v>
      </c>
      <c r="W3105">
        <v>166454</v>
      </c>
      <c r="X3105" t="s">
        <v>12828</v>
      </c>
      <c r="Y3105">
        <v>679</v>
      </c>
      <c r="Z3105">
        <v>1211</v>
      </c>
      <c r="AA3105">
        <v>8</v>
      </c>
      <c r="AB3105">
        <v>3875.2000000000003</v>
      </c>
      <c r="AC3105">
        <f>Table1_1[[#This Row],[Price]]*Table1_1[[#This Row],[Quantity]]</f>
        <v>9688</v>
      </c>
    </row>
    <row r="3106" spans="1:29" x14ac:dyDescent="0.3">
      <c r="A3106" t="s">
        <v>28</v>
      </c>
      <c r="B3106" t="s">
        <v>29</v>
      </c>
      <c r="C3106" t="s">
        <v>157</v>
      </c>
      <c r="D3106" t="s">
        <v>421</v>
      </c>
      <c r="E3106" t="s">
        <v>32</v>
      </c>
      <c r="F3106" t="s">
        <v>150</v>
      </c>
      <c r="G3106">
        <v>27</v>
      </c>
      <c r="H3106">
        <v>407842</v>
      </c>
      <c r="I3106" t="s">
        <v>58</v>
      </c>
      <c r="J3106" s="3">
        <v>45300</v>
      </c>
      <c r="K3106">
        <v>1200</v>
      </c>
      <c r="L3106" t="s">
        <v>12830</v>
      </c>
      <c r="M3106" t="s">
        <v>308</v>
      </c>
      <c r="N3106" t="s">
        <v>12831</v>
      </c>
      <c r="O3106">
        <v>5295968417</v>
      </c>
      <c r="P3106" t="s">
        <v>87</v>
      </c>
      <c r="Q3106">
        <v>17</v>
      </c>
      <c r="R3106" t="s">
        <v>40</v>
      </c>
      <c r="S3106" t="s">
        <v>79</v>
      </c>
      <c r="T3106">
        <v>35773</v>
      </c>
      <c r="U3106" s="1">
        <v>45538</v>
      </c>
      <c r="V3106" t="s">
        <v>180</v>
      </c>
      <c r="W3106">
        <v>313293</v>
      </c>
      <c r="X3106" t="s">
        <v>12832</v>
      </c>
      <c r="Y3106">
        <v>807</v>
      </c>
      <c r="Z3106">
        <v>1344</v>
      </c>
      <c r="AA3106">
        <v>3</v>
      </c>
      <c r="AB3106">
        <v>1612.8000000000002</v>
      </c>
      <c r="AC3106">
        <f>Table1_1[[#This Row],[Price]]*Table1_1[[#This Row],[Quantity]]</f>
        <v>4032</v>
      </c>
    </row>
    <row r="3107" spans="1:29" x14ac:dyDescent="0.3">
      <c r="A3107" t="s">
        <v>28</v>
      </c>
      <c r="B3107" t="s">
        <v>29</v>
      </c>
      <c r="C3107" t="s">
        <v>54</v>
      </c>
      <c r="D3107" t="s">
        <v>248</v>
      </c>
      <c r="E3107" t="s">
        <v>56</v>
      </c>
      <c r="F3107" t="s">
        <v>99</v>
      </c>
      <c r="G3107">
        <v>14</v>
      </c>
      <c r="H3107">
        <v>433440</v>
      </c>
      <c r="I3107" t="s">
        <v>58</v>
      </c>
      <c r="J3107" s="3">
        <v>44730</v>
      </c>
      <c r="K3107">
        <v>1200</v>
      </c>
      <c r="L3107" t="s">
        <v>12834</v>
      </c>
      <c r="M3107" t="s">
        <v>144</v>
      </c>
      <c r="N3107" t="s">
        <v>12835</v>
      </c>
      <c r="O3107" t="s">
        <v>12836</v>
      </c>
      <c r="P3107" t="s">
        <v>87</v>
      </c>
      <c r="Q3107">
        <v>3</v>
      </c>
      <c r="R3107" t="s">
        <v>40</v>
      </c>
      <c r="S3107" t="s">
        <v>79</v>
      </c>
      <c r="T3107">
        <v>95763</v>
      </c>
      <c r="U3107" s="1">
        <v>45501</v>
      </c>
      <c r="V3107" t="s">
        <v>126</v>
      </c>
      <c r="W3107">
        <v>879876</v>
      </c>
      <c r="X3107" t="s">
        <v>12837</v>
      </c>
      <c r="Y3107">
        <v>439</v>
      </c>
      <c r="Z3107">
        <v>1124</v>
      </c>
      <c r="AA3107">
        <v>2</v>
      </c>
      <c r="AB3107">
        <v>899.2</v>
      </c>
      <c r="AC3107">
        <f>Table1_1[[#This Row],[Price]]*Table1_1[[#This Row],[Quantity]]</f>
        <v>2248</v>
      </c>
    </row>
    <row r="3108" spans="1:29" x14ac:dyDescent="0.3">
      <c r="A3108" t="s">
        <v>28</v>
      </c>
      <c r="B3108" t="s">
        <v>29</v>
      </c>
      <c r="C3108" t="s">
        <v>30</v>
      </c>
      <c r="D3108" t="s">
        <v>637</v>
      </c>
      <c r="E3108" t="s">
        <v>56</v>
      </c>
      <c r="F3108" t="s">
        <v>113</v>
      </c>
      <c r="G3108">
        <v>73</v>
      </c>
      <c r="H3108">
        <v>427032</v>
      </c>
      <c r="I3108" t="s">
        <v>58</v>
      </c>
      <c r="J3108" s="3">
        <v>44943</v>
      </c>
      <c r="K3108">
        <v>1200</v>
      </c>
      <c r="L3108" t="s">
        <v>12838</v>
      </c>
      <c r="M3108" t="s">
        <v>487</v>
      </c>
      <c r="N3108" t="s">
        <v>12839</v>
      </c>
      <c r="O3108" t="s">
        <v>12840</v>
      </c>
      <c r="P3108" t="s">
        <v>71</v>
      </c>
      <c r="Q3108">
        <v>12</v>
      </c>
      <c r="R3108" t="s">
        <v>88</v>
      </c>
      <c r="S3108" t="s">
        <v>41</v>
      </c>
      <c r="T3108">
        <v>32977</v>
      </c>
      <c r="U3108" s="1">
        <v>45298</v>
      </c>
      <c r="V3108" t="s">
        <v>111</v>
      </c>
      <c r="W3108">
        <v>185029</v>
      </c>
      <c r="X3108" t="s">
        <v>12841</v>
      </c>
      <c r="Y3108">
        <v>968</v>
      </c>
      <c r="Z3108">
        <v>2581</v>
      </c>
      <c r="AA3108">
        <v>4</v>
      </c>
      <c r="AB3108">
        <v>4129.6000000000004</v>
      </c>
      <c r="AC3108">
        <f>Table1_1[[#This Row],[Price]]*Table1_1[[#This Row],[Quantity]]</f>
        <v>10324</v>
      </c>
    </row>
    <row r="3109" spans="1:29" x14ac:dyDescent="0.3">
      <c r="A3109" t="s">
        <v>28</v>
      </c>
      <c r="B3109" t="s">
        <v>29</v>
      </c>
      <c r="C3109" t="s">
        <v>54</v>
      </c>
      <c r="D3109" t="s">
        <v>467</v>
      </c>
      <c r="E3109" t="s">
        <v>56</v>
      </c>
      <c r="F3109" t="s">
        <v>150</v>
      </c>
      <c r="G3109">
        <v>50</v>
      </c>
      <c r="H3109">
        <v>406093</v>
      </c>
      <c r="I3109" t="s">
        <v>34</v>
      </c>
      <c r="J3109" s="3">
        <v>44139</v>
      </c>
      <c r="K3109">
        <v>1100</v>
      </c>
      <c r="L3109" t="s">
        <v>12842</v>
      </c>
      <c r="M3109" t="s">
        <v>394</v>
      </c>
      <c r="N3109" t="s">
        <v>12843</v>
      </c>
      <c r="O3109" t="s">
        <v>12844</v>
      </c>
      <c r="P3109" t="s">
        <v>71</v>
      </c>
      <c r="Q3109">
        <v>16</v>
      </c>
      <c r="R3109" t="s">
        <v>40</v>
      </c>
      <c r="S3109" t="s">
        <v>63</v>
      </c>
      <c r="T3109">
        <v>84838</v>
      </c>
      <c r="U3109" s="1">
        <v>45432</v>
      </c>
      <c r="V3109" t="s">
        <v>140</v>
      </c>
      <c r="W3109">
        <v>956421</v>
      </c>
      <c r="X3109" t="s">
        <v>12845</v>
      </c>
      <c r="Y3109">
        <v>656</v>
      </c>
      <c r="Z3109">
        <v>589</v>
      </c>
      <c r="AA3109">
        <v>1</v>
      </c>
      <c r="AB3109">
        <v>235.60000000000002</v>
      </c>
      <c r="AC3109">
        <f>Table1_1[[#This Row],[Price]]*Table1_1[[#This Row],[Quantity]]</f>
        <v>589</v>
      </c>
    </row>
    <row r="3110" spans="1:29" x14ac:dyDescent="0.3">
      <c r="A3110" t="s">
        <v>28</v>
      </c>
      <c r="B3110" t="s">
        <v>29</v>
      </c>
      <c r="C3110" t="s">
        <v>193</v>
      </c>
      <c r="D3110" t="s">
        <v>546</v>
      </c>
      <c r="E3110" t="s">
        <v>46</v>
      </c>
      <c r="F3110" t="s">
        <v>57</v>
      </c>
      <c r="G3110">
        <v>63</v>
      </c>
      <c r="H3110">
        <v>422970</v>
      </c>
      <c r="I3110" t="s">
        <v>58</v>
      </c>
      <c r="J3110" s="3">
        <v>44413</v>
      </c>
      <c r="K3110">
        <v>1200</v>
      </c>
      <c r="L3110" t="s">
        <v>12847</v>
      </c>
      <c r="M3110" t="s">
        <v>596</v>
      </c>
      <c r="N3110" t="s">
        <v>12848</v>
      </c>
      <c r="O3110" t="s">
        <v>12849</v>
      </c>
      <c r="P3110" t="s">
        <v>39</v>
      </c>
      <c r="Q3110">
        <v>19</v>
      </c>
      <c r="R3110" t="s">
        <v>88</v>
      </c>
      <c r="S3110" t="s">
        <v>118</v>
      </c>
      <c r="T3110">
        <v>39009</v>
      </c>
      <c r="U3110" s="1">
        <v>45410</v>
      </c>
      <c r="V3110" t="s">
        <v>80</v>
      </c>
      <c r="W3110">
        <v>310683</v>
      </c>
      <c r="X3110" t="s">
        <v>12850</v>
      </c>
      <c r="Y3110">
        <v>379</v>
      </c>
      <c r="Z3110">
        <v>1011</v>
      </c>
      <c r="AA3110">
        <v>5</v>
      </c>
      <c r="AB3110">
        <v>2022</v>
      </c>
      <c r="AC3110">
        <f>Table1_1[[#This Row],[Price]]*Table1_1[[#This Row],[Quantity]]</f>
        <v>5055</v>
      </c>
    </row>
    <row r="3111" spans="1:29" x14ac:dyDescent="0.3">
      <c r="A3111" t="s">
        <v>28</v>
      </c>
      <c r="B3111" t="s">
        <v>29</v>
      </c>
      <c r="C3111" t="s">
        <v>193</v>
      </c>
      <c r="D3111" t="s">
        <v>261</v>
      </c>
      <c r="E3111" t="s">
        <v>46</v>
      </c>
      <c r="F3111" t="s">
        <v>47</v>
      </c>
      <c r="G3111">
        <v>80</v>
      </c>
      <c r="H3111">
        <v>400401</v>
      </c>
      <c r="I3111" t="s">
        <v>58</v>
      </c>
      <c r="J3111" s="3">
        <v>45094</v>
      </c>
      <c r="K3111">
        <v>1300</v>
      </c>
      <c r="L3111" t="s">
        <v>12851</v>
      </c>
      <c r="M3111" t="s">
        <v>552</v>
      </c>
      <c r="N3111" t="s">
        <v>12852</v>
      </c>
      <c r="O3111" t="s">
        <v>12853</v>
      </c>
      <c r="P3111" t="s">
        <v>71</v>
      </c>
      <c r="Q3111">
        <v>14</v>
      </c>
      <c r="R3111" t="s">
        <v>88</v>
      </c>
      <c r="S3111" t="s">
        <v>63</v>
      </c>
      <c r="T3111">
        <v>33842</v>
      </c>
      <c r="U3111" s="1">
        <v>45461</v>
      </c>
      <c r="V3111" t="s">
        <v>52</v>
      </c>
      <c r="W3111">
        <v>944080</v>
      </c>
      <c r="X3111" t="s">
        <v>3786</v>
      </c>
      <c r="Y3111">
        <v>953</v>
      </c>
      <c r="Z3111">
        <v>1674</v>
      </c>
      <c r="AA3111">
        <v>5</v>
      </c>
      <c r="AB3111">
        <v>3348</v>
      </c>
      <c r="AC3111">
        <f>Table1_1[[#This Row],[Price]]*Table1_1[[#This Row],[Quantity]]</f>
        <v>8370</v>
      </c>
    </row>
    <row r="3112" spans="1:29" x14ac:dyDescent="0.3">
      <c r="A3112" t="s">
        <v>28</v>
      </c>
      <c r="B3112" t="s">
        <v>29</v>
      </c>
      <c r="C3112" t="s">
        <v>66</v>
      </c>
      <c r="D3112" t="s">
        <v>182</v>
      </c>
      <c r="E3112" t="s">
        <v>56</v>
      </c>
      <c r="F3112" t="s">
        <v>113</v>
      </c>
      <c r="G3112">
        <v>29</v>
      </c>
      <c r="H3112">
        <v>426507</v>
      </c>
      <c r="I3112" t="s">
        <v>58</v>
      </c>
      <c r="J3112" s="3">
        <v>44228</v>
      </c>
      <c r="K3112">
        <v>1100</v>
      </c>
      <c r="L3112" t="s">
        <v>12854</v>
      </c>
      <c r="M3112" t="s">
        <v>953</v>
      </c>
      <c r="N3112" t="s">
        <v>12855</v>
      </c>
      <c r="O3112" t="s">
        <v>12856</v>
      </c>
      <c r="P3112" t="s">
        <v>51</v>
      </c>
      <c r="Q3112">
        <v>12</v>
      </c>
      <c r="R3112" t="s">
        <v>40</v>
      </c>
      <c r="S3112" t="s">
        <v>63</v>
      </c>
      <c r="T3112">
        <v>21318</v>
      </c>
      <c r="U3112" s="1">
        <v>45518</v>
      </c>
      <c r="V3112" t="s">
        <v>64</v>
      </c>
      <c r="W3112">
        <v>520735</v>
      </c>
      <c r="X3112" t="s">
        <v>12857</v>
      </c>
      <c r="Y3112">
        <v>213</v>
      </c>
      <c r="Z3112">
        <v>2664</v>
      </c>
      <c r="AA3112">
        <v>2</v>
      </c>
      <c r="AB3112">
        <v>2131.2000000000003</v>
      </c>
      <c r="AC3112">
        <f>Table1_1[[#This Row],[Price]]*Table1_1[[#This Row],[Quantity]]</f>
        <v>5328</v>
      </c>
    </row>
    <row r="3113" spans="1:29" x14ac:dyDescent="0.3">
      <c r="A3113" t="s">
        <v>28</v>
      </c>
      <c r="B3113" t="s">
        <v>29</v>
      </c>
      <c r="C3113" t="s">
        <v>44</v>
      </c>
      <c r="D3113" t="s">
        <v>364</v>
      </c>
      <c r="E3113" t="s">
        <v>56</v>
      </c>
      <c r="F3113" t="s">
        <v>175</v>
      </c>
      <c r="G3113">
        <v>50</v>
      </c>
      <c r="H3113">
        <v>401768</v>
      </c>
      <c r="I3113" t="s">
        <v>34</v>
      </c>
      <c r="J3113" s="3">
        <v>44388</v>
      </c>
      <c r="K3113">
        <v>1300</v>
      </c>
      <c r="L3113" t="s">
        <v>12859</v>
      </c>
      <c r="M3113" t="s">
        <v>736</v>
      </c>
      <c r="N3113" t="s">
        <v>12860</v>
      </c>
      <c r="O3113" t="s">
        <v>12861</v>
      </c>
      <c r="P3113" t="s">
        <v>51</v>
      </c>
      <c r="Q3113">
        <v>17</v>
      </c>
      <c r="R3113" t="s">
        <v>40</v>
      </c>
      <c r="S3113" t="s">
        <v>118</v>
      </c>
      <c r="T3113">
        <v>64201</v>
      </c>
      <c r="U3113" s="1">
        <v>45366</v>
      </c>
      <c r="V3113" t="s">
        <v>72</v>
      </c>
      <c r="W3113">
        <v>900349</v>
      </c>
      <c r="X3113" t="s">
        <v>3409</v>
      </c>
      <c r="Y3113">
        <v>970</v>
      </c>
      <c r="Z3113">
        <v>2211</v>
      </c>
      <c r="AA3113">
        <v>4</v>
      </c>
      <c r="AB3113">
        <v>3537.6000000000004</v>
      </c>
      <c r="AC3113">
        <f>Table1_1[[#This Row],[Price]]*Table1_1[[#This Row],[Quantity]]</f>
        <v>8844</v>
      </c>
    </row>
    <row r="3114" spans="1:29" x14ac:dyDescent="0.3">
      <c r="A3114" t="s">
        <v>28</v>
      </c>
      <c r="B3114" t="s">
        <v>29</v>
      </c>
      <c r="C3114" t="s">
        <v>157</v>
      </c>
      <c r="D3114" t="s">
        <v>380</v>
      </c>
      <c r="E3114" t="s">
        <v>32</v>
      </c>
      <c r="F3114" t="s">
        <v>135</v>
      </c>
      <c r="G3114">
        <v>87</v>
      </c>
      <c r="H3114">
        <v>411741</v>
      </c>
      <c r="I3114" t="s">
        <v>34</v>
      </c>
      <c r="J3114" s="3">
        <v>44461</v>
      </c>
      <c r="K3114">
        <v>1000</v>
      </c>
      <c r="L3114" t="s">
        <v>12862</v>
      </c>
      <c r="M3114" t="s">
        <v>818</v>
      </c>
      <c r="N3114" t="s">
        <v>12863</v>
      </c>
      <c r="O3114" t="s">
        <v>12864</v>
      </c>
      <c r="P3114" t="s">
        <v>51</v>
      </c>
      <c r="Q3114">
        <v>19</v>
      </c>
      <c r="R3114" t="s">
        <v>40</v>
      </c>
      <c r="S3114" t="s">
        <v>118</v>
      </c>
      <c r="T3114">
        <v>21634</v>
      </c>
      <c r="U3114" s="1">
        <v>45388</v>
      </c>
      <c r="V3114" t="s">
        <v>80</v>
      </c>
      <c r="W3114">
        <v>882182</v>
      </c>
      <c r="X3114" t="s">
        <v>12865</v>
      </c>
      <c r="Y3114">
        <v>345</v>
      </c>
      <c r="Z3114">
        <v>1735</v>
      </c>
      <c r="AA3114">
        <v>4</v>
      </c>
      <c r="AB3114">
        <v>2776</v>
      </c>
      <c r="AC3114">
        <f>Table1_1[[#This Row],[Price]]*Table1_1[[#This Row],[Quantity]]</f>
        <v>6940</v>
      </c>
    </row>
    <row r="3115" spans="1:29" x14ac:dyDescent="0.3">
      <c r="A3115" t="s">
        <v>28</v>
      </c>
      <c r="B3115" t="s">
        <v>29</v>
      </c>
      <c r="C3115" t="s">
        <v>66</v>
      </c>
      <c r="D3115" t="s">
        <v>411</v>
      </c>
      <c r="E3115" t="s">
        <v>46</v>
      </c>
      <c r="F3115" t="s">
        <v>175</v>
      </c>
      <c r="G3115">
        <v>35</v>
      </c>
      <c r="H3115">
        <v>414822</v>
      </c>
      <c r="I3115" t="s">
        <v>58</v>
      </c>
      <c r="J3115" s="3">
        <v>45522</v>
      </c>
      <c r="K3115">
        <v>950</v>
      </c>
      <c r="L3115" t="s">
        <v>12866</v>
      </c>
      <c r="M3115" t="s">
        <v>1091</v>
      </c>
      <c r="N3115" t="s">
        <v>12867</v>
      </c>
      <c r="O3115" t="s">
        <v>12868</v>
      </c>
      <c r="P3115" t="s">
        <v>71</v>
      </c>
      <c r="Q3115">
        <v>7</v>
      </c>
      <c r="R3115" t="s">
        <v>40</v>
      </c>
      <c r="S3115" t="s">
        <v>63</v>
      </c>
      <c r="T3115">
        <v>98472</v>
      </c>
      <c r="U3115" s="1">
        <v>45570</v>
      </c>
      <c r="V3115" t="s">
        <v>155</v>
      </c>
      <c r="W3115">
        <v>445724</v>
      </c>
      <c r="X3115" t="s">
        <v>12869</v>
      </c>
      <c r="Y3115">
        <v>528</v>
      </c>
      <c r="Z3115">
        <v>2196</v>
      </c>
      <c r="AA3115">
        <v>2</v>
      </c>
      <c r="AB3115">
        <v>1756.8000000000002</v>
      </c>
      <c r="AC3115">
        <f>Table1_1[[#This Row],[Price]]*Table1_1[[#This Row],[Quantity]]</f>
        <v>4392</v>
      </c>
    </row>
    <row r="3116" spans="1:29" x14ac:dyDescent="0.3">
      <c r="A3116" t="s">
        <v>28</v>
      </c>
      <c r="B3116" t="s">
        <v>29</v>
      </c>
      <c r="C3116" t="s">
        <v>148</v>
      </c>
      <c r="D3116" t="s">
        <v>31</v>
      </c>
      <c r="E3116" t="s">
        <v>32</v>
      </c>
      <c r="F3116" t="s">
        <v>106</v>
      </c>
      <c r="G3116">
        <v>33</v>
      </c>
      <c r="H3116">
        <v>430358</v>
      </c>
      <c r="I3116" t="s">
        <v>34</v>
      </c>
      <c r="J3116" s="3">
        <v>44015</v>
      </c>
      <c r="K3116">
        <v>1200</v>
      </c>
      <c r="L3116" t="s">
        <v>12870</v>
      </c>
      <c r="M3116" t="s">
        <v>256</v>
      </c>
      <c r="N3116" t="s">
        <v>12871</v>
      </c>
      <c r="O3116" t="s">
        <v>12872</v>
      </c>
      <c r="P3116" t="s">
        <v>87</v>
      </c>
      <c r="Q3116">
        <v>15</v>
      </c>
      <c r="R3116" t="s">
        <v>88</v>
      </c>
      <c r="S3116" t="s">
        <v>118</v>
      </c>
      <c r="T3116">
        <v>94784</v>
      </c>
      <c r="U3116" s="1">
        <v>45469</v>
      </c>
      <c r="V3116" t="s">
        <v>52</v>
      </c>
      <c r="W3116">
        <v>495595</v>
      </c>
      <c r="X3116" t="s">
        <v>11789</v>
      </c>
      <c r="Y3116">
        <v>256</v>
      </c>
      <c r="Z3116">
        <v>764</v>
      </c>
      <c r="AA3116">
        <v>7</v>
      </c>
      <c r="AB3116">
        <v>2139.2000000000003</v>
      </c>
      <c r="AC3116">
        <f>Table1_1[[#This Row],[Price]]*Table1_1[[#This Row],[Quantity]]</f>
        <v>5348</v>
      </c>
    </row>
    <row r="3117" spans="1:29" x14ac:dyDescent="0.3">
      <c r="A3117" t="s">
        <v>28</v>
      </c>
      <c r="B3117" t="s">
        <v>29</v>
      </c>
      <c r="C3117" t="s">
        <v>54</v>
      </c>
      <c r="D3117" t="s">
        <v>267</v>
      </c>
      <c r="E3117" t="s">
        <v>56</v>
      </c>
      <c r="F3117" t="s">
        <v>33</v>
      </c>
      <c r="G3117">
        <v>72</v>
      </c>
      <c r="H3117">
        <v>421904</v>
      </c>
      <c r="I3117" t="s">
        <v>58</v>
      </c>
      <c r="J3117" s="3">
        <v>43957</v>
      </c>
      <c r="K3117">
        <v>1200</v>
      </c>
      <c r="L3117" t="s">
        <v>12873</v>
      </c>
      <c r="M3117" t="s">
        <v>1030</v>
      </c>
      <c r="N3117" t="s">
        <v>12874</v>
      </c>
      <c r="O3117" t="s">
        <v>12875</v>
      </c>
      <c r="P3117" t="s">
        <v>87</v>
      </c>
      <c r="Q3117">
        <v>11</v>
      </c>
      <c r="R3117" t="s">
        <v>40</v>
      </c>
      <c r="S3117" t="s">
        <v>79</v>
      </c>
      <c r="T3117">
        <v>40807</v>
      </c>
      <c r="U3117" s="1">
        <v>45553</v>
      </c>
      <c r="V3117" t="s">
        <v>180</v>
      </c>
      <c r="W3117">
        <v>237235</v>
      </c>
      <c r="X3117" t="s">
        <v>12876</v>
      </c>
      <c r="Y3117">
        <v>584</v>
      </c>
      <c r="Z3117">
        <v>2106</v>
      </c>
      <c r="AA3117">
        <v>4</v>
      </c>
      <c r="AB3117">
        <v>3369.6000000000004</v>
      </c>
      <c r="AC3117">
        <f>Table1_1[[#This Row],[Price]]*Table1_1[[#This Row],[Quantity]]</f>
        <v>8424</v>
      </c>
    </row>
    <row r="3118" spans="1:29" x14ac:dyDescent="0.3">
      <c r="A3118" t="s">
        <v>28</v>
      </c>
      <c r="B3118" t="s">
        <v>29</v>
      </c>
      <c r="C3118" t="s">
        <v>44</v>
      </c>
      <c r="D3118" t="s">
        <v>566</v>
      </c>
      <c r="E3118" t="s">
        <v>46</v>
      </c>
      <c r="F3118" t="s">
        <v>106</v>
      </c>
      <c r="G3118">
        <v>17</v>
      </c>
      <c r="H3118">
        <v>402168</v>
      </c>
      <c r="I3118" t="s">
        <v>58</v>
      </c>
      <c r="J3118" s="3">
        <v>45161</v>
      </c>
      <c r="K3118">
        <v>1400</v>
      </c>
      <c r="L3118" t="s">
        <v>12878</v>
      </c>
      <c r="M3118" t="s">
        <v>1048</v>
      </c>
      <c r="N3118" t="s">
        <v>12879</v>
      </c>
      <c r="O3118" t="s">
        <v>12880</v>
      </c>
      <c r="P3118" t="s">
        <v>39</v>
      </c>
      <c r="Q3118">
        <v>11</v>
      </c>
      <c r="R3118" t="s">
        <v>88</v>
      </c>
      <c r="S3118" t="s">
        <v>118</v>
      </c>
      <c r="T3118">
        <v>49411</v>
      </c>
      <c r="U3118" s="1">
        <v>45334</v>
      </c>
      <c r="V3118" t="s">
        <v>119</v>
      </c>
      <c r="W3118">
        <v>528797</v>
      </c>
      <c r="X3118" t="s">
        <v>12881</v>
      </c>
      <c r="Y3118">
        <v>872</v>
      </c>
      <c r="Z3118">
        <v>915</v>
      </c>
      <c r="AA3118">
        <v>4</v>
      </c>
      <c r="AB3118">
        <v>1464</v>
      </c>
      <c r="AC3118">
        <f>Table1_1[[#This Row],[Price]]*Table1_1[[#This Row],[Quantity]]</f>
        <v>3660</v>
      </c>
    </row>
    <row r="3119" spans="1:29" x14ac:dyDescent="0.3">
      <c r="A3119" t="s">
        <v>28</v>
      </c>
      <c r="B3119" t="s">
        <v>29</v>
      </c>
      <c r="C3119" t="s">
        <v>54</v>
      </c>
      <c r="D3119" t="s">
        <v>380</v>
      </c>
      <c r="E3119" t="s">
        <v>46</v>
      </c>
      <c r="F3119" t="s">
        <v>33</v>
      </c>
      <c r="G3119">
        <v>54</v>
      </c>
      <c r="H3119">
        <v>414705</v>
      </c>
      <c r="I3119" t="s">
        <v>58</v>
      </c>
      <c r="J3119" s="3">
        <v>45288</v>
      </c>
      <c r="K3119">
        <v>1300</v>
      </c>
      <c r="L3119" t="s">
        <v>12882</v>
      </c>
      <c r="M3119" t="s">
        <v>68</v>
      </c>
      <c r="N3119" t="s">
        <v>12883</v>
      </c>
      <c r="O3119" t="s">
        <v>12884</v>
      </c>
      <c r="P3119" t="s">
        <v>87</v>
      </c>
      <c r="Q3119">
        <v>12</v>
      </c>
      <c r="R3119" t="s">
        <v>88</v>
      </c>
      <c r="S3119" t="s">
        <v>41</v>
      </c>
      <c r="T3119">
        <v>14808</v>
      </c>
      <c r="U3119" s="1">
        <v>45524</v>
      </c>
      <c r="V3119" t="s">
        <v>64</v>
      </c>
      <c r="W3119">
        <v>394905</v>
      </c>
      <c r="X3119" t="s">
        <v>12152</v>
      </c>
      <c r="Y3119">
        <v>364</v>
      </c>
      <c r="Z3119">
        <v>1323</v>
      </c>
      <c r="AA3119">
        <v>2</v>
      </c>
      <c r="AB3119">
        <v>1058.4000000000001</v>
      </c>
      <c r="AC3119">
        <f>Table1_1[[#This Row],[Price]]*Table1_1[[#This Row],[Quantity]]</f>
        <v>2646</v>
      </c>
    </row>
    <row r="3120" spans="1:29" x14ac:dyDescent="0.3">
      <c r="A3120" t="s">
        <v>28</v>
      </c>
      <c r="B3120" t="s">
        <v>29</v>
      </c>
      <c r="C3120" t="s">
        <v>157</v>
      </c>
      <c r="D3120" t="s">
        <v>142</v>
      </c>
      <c r="E3120" t="s">
        <v>46</v>
      </c>
      <c r="F3120" t="s">
        <v>175</v>
      </c>
      <c r="G3120">
        <v>100</v>
      </c>
      <c r="H3120">
        <v>434412</v>
      </c>
      <c r="I3120" t="s">
        <v>34</v>
      </c>
      <c r="J3120" s="3">
        <v>44372</v>
      </c>
      <c r="K3120">
        <v>1100</v>
      </c>
      <c r="L3120" t="s">
        <v>5698</v>
      </c>
      <c r="M3120" t="s">
        <v>1253</v>
      </c>
      <c r="N3120" t="s">
        <v>12885</v>
      </c>
      <c r="O3120">
        <v>2528700544</v>
      </c>
      <c r="P3120" t="s">
        <v>87</v>
      </c>
      <c r="Q3120">
        <v>11</v>
      </c>
      <c r="R3120" t="s">
        <v>88</v>
      </c>
      <c r="S3120" t="s">
        <v>118</v>
      </c>
      <c r="T3120">
        <v>18906</v>
      </c>
      <c r="U3120" s="1">
        <v>45592</v>
      </c>
      <c r="V3120" t="s">
        <v>155</v>
      </c>
      <c r="W3120">
        <v>560855</v>
      </c>
      <c r="X3120" t="s">
        <v>12886</v>
      </c>
      <c r="Y3120">
        <v>493</v>
      </c>
      <c r="Z3120">
        <v>616</v>
      </c>
      <c r="AA3120">
        <v>8</v>
      </c>
      <c r="AB3120">
        <v>1971.2</v>
      </c>
      <c r="AC3120">
        <f>Table1_1[[#This Row],[Price]]*Table1_1[[#This Row],[Quantity]]</f>
        <v>4928</v>
      </c>
    </row>
    <row r="3121" spans="1:29" x14ac:dyDescent="0.3">
      <c r="A3121" t="s">
        <v>28</v>
      </c>
      <c r="B3121" t="s">
        <v>29</v>
      </c>
      <c r="C3121" t="s">
        <v>30</v>
      </c>
      <c r="D3121" t="s">
        <v>566</v>
      </c>
      <c r="E3121" t="s">
        <v>32</v>
      </c>
      <c r="F3121" t="s">
        <v>83</v>
      </c>
      <c r="G3121">
        <v>60</v>
      </c>
      <c r="H3121">
        <v>438060</v>
      </c>
      <c r="I3121" t="s">
        <v>58</v>
      </c>
      <c r="J3121" s="3">
        <v>43917</v>
      </c>
      <c r="K3121">
        <v>1200</v>
      </c>
      <c r="L3121" t="s">
        <v>12887</v>
      </c>
      <c r="M3121" t="s">
        <v>334</v>
      </c>
      <c r="N3121" t="s">
        <v>12888</v>
      </c>
      <c r="O3121" t="s">
        <v>12889</v>
      </c>
      <c r="P3121" t="s">
        <v>51</v>
      </c>
      <c r="Q3121">
        <v>19</v>
      </c>
      <c r="R3121" t="s">
        <v>40</v>
      </c>
      <c r="S3121" t="s">
        <v>41</v>
      </c>
      <c r="T3121">
        <v>34950</v>
      </c>
      <c r="U3121" s="1">
        <v>45558</v>
      </c>
      <c r="V3121" t="s">
        <v>180</v>
      </c>
      <c r="W3121">
        <v>135208</v>
      </c>
      <c r="X3121" t="s">
        <v>12890</v>
      </c>
      <c r="Y3121">
        <v>458</v>
      </c>
      <c r="Z3121">
        <v>1104</v>
      </c>
      <c r="AA3121">
        <v>7</v>
      </c>
      <c r="AB3121">
        <v>3091.2000000000003</v>
      </c>
      <c r="AC3121">
        <f>Table1_1[[#This Row],[Price]]*Table1_1[[#This Row],[Quantity]]</f>
        <v>7728</v>
      </c>
    </row>
    <row r="3122" spans="1:29" x14ac:dyDescent="0.3">
      <c r="A3122" t="s">
        <v>28</v>
      </c>
      <c r="B3122" t="s">
        <v>29</v>
      </c>
      <c r="C3122" t="s">
        <v>157</v>
      </c>
      <c r="D3122" t="s">
        <v>45</v>
      </c>
      <c r="E3122" t="s">
        <v>56</v>
      </c>
      <c r="F3122" t="s">
        <v>113</v>
      </c>
      <c r="G3122">
        <v>76</v>
      </c>
      <c r="H3122">
        <v>414297</v>
      </c>
      <c r="I3122" t="s">
        <v>58</v>
      </c>
      <c r="J3122" s="3">
        <v>45364</v>
      </c>
      <c r="K3122">
        <v>1000</v>
      </c>
      <c r="L3122" t="s">
        <v>12891</v>
      </c>
      <c r="M3122" t="s">
        <v>189</v>
      </c>
      <c r="N3122" t="s">
        <v>12892</v>
      </c>
      <c r="O3122" t="s">
        <v>12893</v>
      </c>
      <c r="P3122" t="s">
        <v>87</v>
      </c>
      <c r="Q3122">
        <v>3</v>
      </c>
      <c r="R3122" t="s">
        <v>88</v>
      </c>
      <c r="S3122" t="s">
        <v>63</v>
      </c>
      <c r="T3122">
        <v>96547</v>
      </c>
      <c r="U3122" s="1">
        <v>45581</v>
      </c>
      <c r="V3122" t="s">
        <v>155</v>
      </c>
      <c r="W3122">
        <v>117510</v>
      </c>
      <c r="X3122" t="s">
        <v>12894</v>
      </c>
      <c r="Y3122">
        <v>615</v>
      </c>
      <c r="Z3122">
        <v>2805</v>
      </c>
      <c r="AA3122">
        <v>8</v>
      </c>
      <c r="AB3122">
        <v>8976</v>
      </c>
      <c r="AC3122">
        <f>Table1_1[[#This Row],[Price]]*Table1_1[[#This Row],[Quantity]]</f>
        <v>22440</v>
      </c>
    </row>
    <row r="3123" spans="1:29" x14ac:dyDescent="0.3">
      <c r="A3123" t="s">
        <v>28</v>
      </c>
      <c r="B3123" t="s">
        <v>29</v>
      </c>
      <c r="C3123" t="s">
        <v>157</v>
      </c>
      <c r="D3123" t="s">
        <v>149</v>
      </c>
      <c r="E3123" t="s">
        <v>46</v>
      </c>
      <c r="F3123" t="s">
        <v>83</v>
      </c>
      <c r="G3123">
        <v>29</v>
      </c>
      <c r="H3123">
        <v>435724</v>
      </c>
      <c r="I3123" t="s">
        <v>34</v>
      </c>
      <c r="J3123" s="3">
        <v>45623</v>
      </c>
      <c r="K3123">
        <v>950</v>
      </c>
      <c r="L3123" t="s">
        <v>12895</v>
      </c>
      <c r="M3123" t="s">
        <v>1409</v>
      </c>
      <c r="N3123" t="s">
        <v>12896</v>
      </c>
      <c r="O3123" t="s">
        <v>12897</v>
      </c>
      <c r="P3123" t="s">
        <v>87</v>
      </c>
      <c r="Q3123">
        <v>19</v>
      </c>
      <c r="R3123" t="s">
        <v>40</v>
      </c>
      <c r="S3123" t="s">
        <v>63</v>
      </c>
      <c r="T3123">
        <v>99209</v>
      </c>
      <c r="U3123" s="1">
        <v>45580</v>
      </c>
      <c r="V3123" t="s">
        <v>155</v>
      </c>
      <c r="W3123">
        <v>106197</v>
      </c>
      <c r="X3123" t="s">
        <v>12898</v>
      </c>
      <c r="Y3123">
        <v>334</v>
      </c>
      <c r="Z3123">
        <v>2956</v>
      </c>
      <c r="AA3123">
        <v>2</v>
      </c>
      <c r="AB3123">
        <v>2364.8000000000002</v>
      </c>
      <c r="AC3123">
        <f>Table1_1[[#This Row],[Price]]*Table1_1[[#This Row],[Quantity]]</f>
        <v>5912</v>
      </c>
    </row>
    <row r="3124" spans="1:29" x14ac:dyDescent="0.3">
      <c r="A3124" t="s">
        <v>28</v>
      </c>
      <c r="B3124" t="s">
        <v>29</v>
      </c>
      <c r="C3124" t="s">
        <v>193</v>
      </c>
      <c r="D3124" t="s">
        <v>45</v>
      </c>
      <c r="E3124" t="s">
        <v>56</v>
      </c>
      <c r="F3124" t="s">
        <v>150</v>
      </c>
      <c r="G3124">
        <v>26</v>
      </c>
      <c r="H3124">
        <v>421738</v>
      </c>
      <c r="I3124" t="s">
        <v>34</v>
      </c>
      <c r="J3124" s="3">
        <v>44268</v>
      </c>
      <c r="K3124">
        <v>1400</v>
      </c>
      <c r="L3124" t="s">
        <v>12899</v>
      </c>
      <c r="M3124" t="s">
        <v>1147</v>
      </c>
      <c r="N3124" t="s">
        <v>12900</v>
      </c>
      <c r="O3124" t="s">
        <v>12901</v>
      </c>
      <c r="P3124" t="s">
        <v>71</v>
      </c>
      <c r="Q3124">
        <v>17</v>
      </c>
      <c r="R3124" t="s">
        <v>40</v>
      </c>
      <c r="S3124" t="s">
        <v>118</v>
      </c>
      <c r="T3124">
        <v>35643</v>
      </c>
      <c r="U3124" s="1">
        <v>45321</v>
      </c>
      <c r="V3124" t="s">
        <v>111</v>
      </c>
      <c r="W3124">
        <v>814095</v>
      </c>
      <c r="X3124" t="s">
        <v>9219</v>
      </c>
      <c r="Y3124">
        <v>366</v>
      </c>
      <c r="Z3124">
        <v>1576</v>
      </c>
      <c r="AA3124">
        <v>7</v>
      </c>
      <c r="AB3124">
        <v>4412.8</v>
      </c>
      <c r="AC3124">
        <f>Table1_1[[#This Row],[Price]]*Table1_1[[#This Row],[Quantity]]</f>
        <v>11032</v>
      </c>
    </row>
    <row r="3125" spans="1:29" x14ac:dyDescent="0.3">
      <c r="A3125" t="s">
        <v>28</v>
      </c>
      <c r="B3125" t="s">
        <v>29</v>
      </c>
      <c r="C3125" t="s">
        <v>148</v>
      </c>
      <c r="D3125" t="s">
        <v>411</v>
      </c>
      <c r="E3125" t="s">
        <v>46</v>
      </c>
      <c r="F3125" t="s">
        <v>99</v>
      </c>
      <c r="G3125">
        <v>13</v>
      </c>
      <c r="H3125">
        <v>417613</v>
      </c>
      <c r="I3125" t="s">
        <v>34</v>
      </c>
      <c r="J3125" s="3">
        <v>45322</v>
      </c>
      <c r="K3125">
        <v>1100</v>
      </c>
      <c r="L3125" t="s">
        <v>12902</v>
      </c>
      <c r="M3125" t="s">
        <v>144</v>
      </c>
      <c r="N3125" t="s">
        <v>12903</v>
      </c>
      <c r="O3125" t="s">
        <v>12904</v>
      </c>
      <c r="P3125" t="s">
        <v>39</v>
      </c>
      <c r="Q3125">
        <v>5</v>
      </c>
      <c r="R3125" t="s">
        <v>88</v>
      </c>
      <c r="S3125" t="s">
        <v>79</v>
      </c>
      <c r="T3125">
        <v>65808</v>
      </c>
      <c r="U3125" s="1">
        <v>45607</v>
      </c>
      <c r="V3125" t="s">
        <v>42</v>
      </c>
      <c r="W3125">
        <v>735497</v>
      </c>
      <c r="X3125" t="s">
        <v>12905</v>
      </c>
      <c r="Y3125">
        <v>621</v>
      </c>
      <c r="Z3125">
        <v>522</v>
      </c>
      <c r="AA3125">
        <v>3</v>
      </c>
      <c r="AB3125">
        <v>626.40000000000009</v>
      </c>
      <c r="AC3125">
        <f>Table1_1[[#This Row],[Price]]*Table1_1[[#This Row],[Quantity]]</f>
        <v>1566</v>
      </c>
    </row>
    <row r="3126" spans="1:29" x14ac:dyDescent="0.3">
      <c r="A3126" t="s">
        <v>28</v>
      </c>
      <c r="B3126" t="s">
        <v>29</v>
      </c>
      <c r="C3126" t="s">
        <v>148</v>
      </c>
      <c r="D3126" t="s">
        <v>274</v>
      </c>
      <c r="E3126" t="s">
        <v>32</v>
      </c>
      <c r="F3126" t="s">
        <v>175</v>
      </c>
      <c r="G3126">
        <v>25</v>
      </c>
      <c r="H3126">
        <v>401547</v>
      </c>
      <c r="I3126" t="s">
        <v>58</v>
      </c>
      <c r="J3126" s="3">
        <v>44439</v>
      </c>
      <c r="K3126">
        <v>1000</v>
      </c>
      <c r="L3126" t="s">
        <v>12906</v>
      </c>
      <c r="M3126" t="s">
        <v>287</v>
      </c>
      <c r="N3126" t="s">
        <v>12907</v>
      </c>
      <c r="O3126" t="s">
        <v>12908</v>
      </c>
      <c r="P3126" t="s">
        <v>87</v>
      </c>
      <c r="Q3126">
        <v>17</v>
      </c>
      <c r="R3126" t="s">
        <v>40</v>
      </c>
      <c r="S3126" t="s">
        <v>41</v>
      </c>
      <c r="T3126">
        <v>13549</v>
      </c>
      <c r="U3126" s="1">
        <v>45412</v>
      </c>
      <c r="V3126" t="s">
        <v>80</v>
      </c>
      <c r="W3126">
        <v>883807</v>
      </c>
      <c r="X3126" t="s">
        <v>12909</v>
      </c>
      <c r="Y3126">
        <v>393</v>
      </c>
      <c r="Z3126">
        <v>686</v>
      </c>
      <c r="AA3126">
        <v>8</v>
      </c>
      <c r="AB3126">
        <v>2195.2000000000003</v>
      </c>
      <c r="AC3126">
        <f>Table1_1[[#This Row],[Price]]*Table1_1[[#This Row],[Quantity]]</f>
        <v>5488</v>
      </c>
    </row>
    <row r="3127" spans="1:29" x14ac:dyDescent="0.3">
      <c r="A3127" t="s">
        <v>28</v>
      </c>
      <c r="B3127" t="s">
        <v>29</v>
      </c>
      <c r="C3127" t="s">
        <v>44</v>
      </c>
      <c r="D3127" t="s">
        <v>142</v>
      </c>
      <c r="E3127" t="s">
        <v>46</v>
      </c>
      <c r="F3127" t="s">
        <v>83</v>
      </c>
      <c r="G3127">
        <v>71</v>
      </c>
      <c r="H3127">
        <v>433775</v>
      </c>
      <c r="I3127" t="s">
        <v>58</v>
      </c>
      <c r="J3127" s="3">
        <v>44985</v>
      </c>
      <c r="K3127">
        <v>1200</v>
      </c>
      <c r="L3127" t="s">
        <v>12911</v>
      </c>
      <c r="M3127" t="s">
        <v>239</v>
      </c>
      <c r="N3127" t="s">
        <v>12912</v>
      </c>
      <c r="O3127" t="s">
        <v>12913</v>
      </c>
      <c r="P3127" t="s">
        <v>71</v>
      </c>
      <c r="Q3127">
        <v>15</v>
      </c>
      <c r="R3127" t="s">
        <v>88</v>
      </c>
      <c r="S3127" t="s">
        <v>63</v>
      </c>
      <c r="T3127">
        <v>38291</v>
      </c>
      <c r="U3127" s="1">
        <v>45479</v>
      </c>
      <c r="V3127" t="s">
        <v>126</v>
      </c>
      <c r="W3127">
        <v>210846</v>
      </c>
      <c r="X3127" t="s">
        <v>12914</v>
      </c>
      <c r="Y3127">
        <v>542</v>
      </c>
      <c r="Z3127">
        <v>2138</v>
      </c>
      <c r="AA3127">
        <v>8</v>
      </c>
      <c r="AB3127">
        <v>6841.6</v>
      </c>
      <c r="AC3127">
        <f>Table1_1[[#This Row],[Price]]*Table1_1[[#This Row],[Quantity]]</f>
        <v>17104</v>
      </c>
    </row>
    <row r="3128" spans="1:29" x14ac:dyDescent="0.3">
      <c r="A3128" t="s">
        <v>28</v>
      </c>
      <c r="B3128" t="s">
        <v>29</v>
      </c>
      <c r="C3128" t="s">
        <v>54</v>
      </c>
      <c r="D3128" t="s">
        <v>421</v>
      </c>
      <c r="E3128" t="s">
        <v>32</v>
      </c>
      <c r="F3128" t="s">
        <v>150</v>
      </c>
      <c r="G3128">
        <v>27</v>
      </c>
      <c r="H3128">
        <v>400123</v>
      </c>
      <c r="I3128" t="s">
        <v>58</v>
      </c>
      <c r="J3128" s="3">
        <v>43909</v>
      </c>
      <c r="K3128">
        <v>1200</v>
      </c>
      <c r="L3128" t="s">
        <v>12915</v>
      </c>
      <c r="M3128" t="s">
        <v>101</v>
      </c>
      <c r="N3128" t="s">
        <v>12916</v>
      </c>
      <c r="O3128" t="s">
        <v>12917</v>
      </c>
      <c r="P3128" t="s">
        <v>71</v>
      </c>
      <c r="Q3128">
        <v>13</v>
      </c>
      <c r="R3128" t="s">
        <v>88</v>
      </c>
      <c r="S3128" t="s">
        <v>79</v>
      </c>
      <c r="T3128">
        <v>83846</v>
      </c>
      <c r="U3128" s="1">
        <v>45334</v>
      </c>
      <c r="V3128" t="s">
        <v>119</v>
      </c>
      <c r="W3128">
        <v>939193</v>
      </c>
      <c r="X3128" t="s">
        <v>12918</v>
      </c>
      <c r="Y3128">
        <v>881</v>
      </c>
      <c r="Z3128">
        <v>2118</v>
      </c>
      <c r="AA3128">
        <v>1</v>
      </c>
      <c r="AB3128">
        <v>847.2</v>
      </c>
      <c r="AC3128">
        <f>Table1_1[[#This Row],[Price]]*Table1_1[[#This Row],[Quantity]]</f>
        <v>2118</v>
      </c>
    </row>
    <row r="3129" spans="1:29" x14ac:dyDescent="0.3">
      <c r="A3129" t="s">
        <v>28</v>
      </c>
      <c r="B3129" t="s">
        <v>29</v>
      </c>
      <c r="C3129" t="s">
        <v>193</v>
      </c>
      <c r="D3129" t="s">
        <v>467</v>
      </c>
      <c r="E3129" t="s">
        <v>46</v>
      </c>
      <c r="F3129" t="s">
        <v>47</v>
      </c>
      <c r="G3129">
        <v>18</v>
      </c>
      <c r="H3129">
        <v>407976</v>
      </c>
      <c r="I3129" t="s">
        <v>34</v>
      </c>
      <c r="J3129" s="3">
        <v>44067</v>
      </c>
      <c r="K3129">
        <v>1400</v>
      </c>
      <c r="L3129" t="s">
        <v>12919</v>
      </c>
      <c r="M3129" t="s">
        <v>263</v>
      </c>
      <c r="N3129" t="s">
        <v>12920</v>
      </c>
      <c r="O3129" t="s">
        <v>12921</v>
      </c>
      <c r="P3129" t="s">
        <v>71</v>
      </c>
      <c r="Q3129">
        <v>8</v>
      </c>
      <c r="R3129" t="s">
        <v>88</v>
      </c>
      <c r="S3129" t="s">
        <v>41</v>
      </c>
      <c r="T3129">
        <v>83133</v>
      </c>
      <c r="U3129" s="1">
        <v>45435</v>
      </c>
      <c r="V3129" t="s">
        <v>140</v>
      </c>
      <c r="W3129">
        <v>671755</v>
      </c>
      <c r="X3129" t="s">
        <v>12922</v>
      </c>
      <c r="Y3129">
        <v>387</v>
      </c>
      <c r="Z3129">
        <v>2927</v>
      </c>
      <c r="AA3129">
        <v>3</v>
      </c>
      <c r="AB3129">
        <v>3512.4</v>
      </c>
      <c r="AC3129">
        <f>Table1_1[[#This Row],[Price]]*Table1_1[[#This Row],[Quantity]]</f>
        <v>8781</v>
      </c>
    </row>
    <row r="3130" spans="1:29" x14ac:dyDescent="0.3">
      <c r="A3130" t="s">
        <v>28</v>
      </c>
      <c r="B3130" t="s">
        <v>29</v>
      </c>
      <c r="C3130" t="s">
        <v>30</v>
      </c>
      <c r="D3130" t="s">
        <v>560</v>
      </c>
      <c r="E3130" t="s">
        <v>56</v>
      </c>
      <c r="F3130" t="s">
        <v>83</v>
      </c>
      <c r="G3130">
        <v>11</v>
      </c>
      <c r="H3130">
        <v>405186</v>
      </c>
      <c r="I3130" t="s">
        <v>34</v>
      </c>
      <c r="J3130" s="3">
        <v>45525</v>
      </c>
      <c r="K3130">
        <v>1200</v>
      </c>
      <c r="L3130" t="s">
        <v>12923</v>
      </c>
      <c r="M3130" t="s">
        <v>189</v>
      </c>
      <c r="N3130" t="s">
        <v>12924</v>
      </c>
      <c r="O3130" t="s">
        <v>12925</v>
      </c>
      <c r="P3130" t="s">
        <v>71</v>
      </c>
      <c r="Q3130">
        <v>18</v>
      </c>
      <c r="R3130" t="s">
        <v>88</v>
      </c>
      <c r="S3130" t="s">
        <v>63</v>
      </c>
      <c r="T3130">
        <v>43355</v>
      </c>
      <c r="U3130" s="1">
        <v>45403</v>
      </c>
      <c r="V3130" t="s">
        <v>80</v>
      </c>
      <c r="W3130">
        <v>918303</v>
      </c>
      <c r="X3130" t="s">
        <v>12926</v>
      </c>
      <c r="Y3130">
        <v>312</v>
      </c>
      <c r="Z3130">
        <v>2021</v>
      </c>
      <c r="AA3130">
        <v>2</v>
      </c>
      <c r="AB3130">
        <v>1616.8000000000002</v>
      </c>
      <c r="AC3130">
        <f>Table1_1[[#This Row],[Price]]*Table1_1[[#This Row],[Quantity]]</f>
        <v>4042</v>
      </c>
    </row>
    <row r="3131" spans="1:29" x14ac:dyDescent="0.3">
      <c r="A3131" t="s">
        <v>28</v>
      </c>
      <c r="B3131" t="s">
        <v>29</v>
      </c>
      <c r="C3131" t="s">
        <v>30</v>
      </c>
      <c r="D3131" t="s">
        <v>380</v>
      </c>
      <c r="E3131" t="s">
        <v>46</v>
      </c>
      <c r="F3131" t="s">
        <v>355</v>
      </c>
      <c r="G3131">
        <v>77</v>
      </c>
      <c r="H3131">
        <v>407038</v>
      </c>
      <c r="I3131" t="s">
        <v>34</v>
      </c>
      <c r="J3131" s="3">
        <v>45195</v>
      </c>
      <c r="K3131">
        <v>1400</v>
      </c>
      <c r="L3131" t="s">
        <v>12928</v>
      </c>
      <c r="M3131" t="s">
        <v>68</v>
      </c>
      <c r="N3131" t="s">
        <v>12929</v>
      </c>
      <c r="O3131" t="s">
        <v>12930</v>
      </c>
      <c r="P3131" t="s">
        <v>87</v>
      </c>
      <c r="Q3131">
        <v>18</v>
      </c>
      <c r="R3131" t="s">
        <v>88</v>
      </c>
      <c r="S3131" t="s">
        <v>118</v>
      </c>
      <c r="T3131">
        <v>42614</v>
      </c>
      <c r="U3131" s="1">
        <v>45576</v>
      </c>
      <c r="V3131" t="s">
        <v>155</v>
      </c>
      <c r="W3131">
        <v>301745</v>
      </c>
      <c r="X3131" t="s">
        <v>12931</v>
      </c>
      <c r="Y3131">
        <v>979</v>
      </c>
      <c r="Z3131">
        <v>1127</v>
      </c>
      <c r="AA3131">
        <v>2</v>
      </c>
      <c r="AB3131">
        <v>901.6</v>
      </c>
      <c r="AC3131">
        <f>Table1_1[[#This Row],[Price]]*Table1_1[[#This Row],[Quantity]]</f>
        <v>2254</v>
      </c>
    </row>
    <row r="3132" spans="1:29" x14ac:dyDescent="0.3">
      <c r="A3132" t="s">
        <v>28</v>
      </c>
      <c r="B3132" t="s">
        <v>29</v>
      </c>
      <c r="C3132" t="s">
        <v>44</v>
      </c>
      <c r="D3132" t="s">
        <v>411</v>
      </c>
      <c r="E3132" t="s">
        <v>56</v>
      </c>
      <c r="F3132" t="s">
        <v>175</v>
      </c>
      <c r="G3132">
        <v>68</v>
      </c>
      <c r="H3132">
        <v>402447</v>
      </c>
      <c r="I3132" t="s">
        <v>58</v>
      </c>
      <c r="J3132" s="3">
        <v>45080</v>
      </c>
      <c r="K3132">
        <v>1300</v>
      </c>
      <c r="L3132" t="s">
        <v>12932</v>
      </c>
      <c r="M3132" t="s">
        <v>496</v>
      </c>
      <c r="N3132" t="s">
        <v>12933</v>
      </c>
      <c r="O3132" t="s">
        <v>12934</v>
      </c>
      <c r="P3132" t="s">
        <v>87</v>
      </c>
      <c r="Q3132">
        <v>15</v>
      </c>
      <c r="R3132" t="s">
        <v>88</v>
      </c>
      <c r="S3132" t="s">
        <v>79</v>
      </c>
      <c r="T3132">
        <v>74027</v>
      </c>
      <c r="U3132" s="1">
        <v>45406</v>
      </c>
      <c r="V3132" t="s">
        <v>80</v>
      </c>
      <c r="W3132">
        <v>804221</v>
      </c>
      <c r="X3132" t="s">
        <v>12935</v>
      </c>
      <c r="Y3132">
        <v>862</v>
      </c>
      <c r="Z3132">
        <v>2587</v>
      </c>
      <c r="AA3132">
        <v>3</v>
      </c>
      <c r="AB3132">
        <v>3104.4</v>
      </c>
      <c r="AC3132">
        <f>Table1_1[[#This Row],[Price]]*Table1_1[[#This Row],[Quantity]]</f>
        <v>7761</v>
      </c>
    </row>
    <row r="3133" spans="1:29" x14ac:dyDescent="0.3">
      <c r="A3133" t="s">
        <v>28</v>
      </c>
      <c r="B3133" t="s">
        <v>29</v>
      </c>
      <c r="C3133" t="s">
        <v>66</v>
      </c>
      <c r="D3133" t="s">
        <v>511</v>
      </c>
      <c r="E3133" t="s">
        <v>46</v>
      </c>
      <c r="F3133" t="s">
        <v>33</v>
      </c>
      <c r="G3133">
        <v>96</v>
      </c>
      <c r="H3133">
        <v>420181</v>
      </c>
      <c r="I3133" t="s">
        <v>34</v>
      </c>
      <c r="J3133" s="3">
        <v>44917</v>
      </c>
      <c r="K3133">
        <v>800</v>
      </c>
      <c r="L3133" t="s">
        <v>12936</v>
      </c>
      <c r="M3133" t="s">
        <v>478</v>
      </c>
      <c r="N3133" t="s">
        <v>12937</v>
      </c>
      <c r="O3133" t="s">
        <v>12938</v>
      </c>
      <c r="P3133" t="s">
        <v>39</v>
      </c>
      <c r="Q3133">
        <v>16</v>
      </c>
      <c r="R3133" t="s">
        <v>40</v>
      </c>
      <c r="S3133" t="s">
        <v>79</v>
      </c>
      <c r="T3133">
        <v>95840</v>
      </c>
      <c r="U3133" s="1">
        <v>45404</v>
      </c>
      <c r="V3133" t="s">
        <v>80</v>
      </c>
      <c r="W3133">
        <v>502217</v>
      </c>
      <c r="X3133" t="s">
        <v>12939</v>
      </c>
      <c r="Y3133">
        <v>801</v>
      </c>
      <c r="Z3133">
        <v>979</v>
      </c>
      <c r="AA3133">
        <v>1</v>
      </c>
      <c r="AB3133">
        <v>391.6</v>
      </c>
      <c r="AC3133">
        <f>Table1_1[[#This Row],[Price]]*Table1_1[[#This Row],[Quantity]]</f>
        <v>979</v>
      </c>
    </row>
    <row r="3134" spans="1:29" x14ac:dyDescent="0.3">
      <c r="A3134" t="s">
        <v>28</v>
      </c>
      <c r="B3134" t="s">
        <v>29</v>
      </c>
      <c r="C3134" t="s">
        <v>54</v>
      </c>
      <c r="D3134" t="s">
        <v>546</v>
      </c>
      <c r="E3134" t="s">
        <v>32</v>
      </c>
      <c r="F3134" t="s">
        <v>83</v>
      </c>
      <c r="G3134">
        <v>34</v>
      </c>
      <c r="H3134">
        <v>406234</v>
      </c>
      <c r="I3134" t="s">
        <v>58</v>
      </c>
      <c r="J3134" s="3">
        <v>44139</v>
      </c>
      <c r="K3134">
        <v>1000</v>
      </c>
      <c r="L3134" t="s">
        <v>12940</v>
      </c>
      <c r="M3134" t="s">
        <v>417</v>
      </c>
      <c r="N3134" t="s">
        <v>12941</v>
      </c>
      <c r="O3134" t="s">
        <v>12942</v>
      </c>
      <c r="P3134" t="s">
        <v>87</v>
      </c>
      <c r="Q3134">
        <v>4</v>
      </c>
      <c r="R3134" t="s">
        <v>88</v>
      </c>
      <c r="S3134" t="s">
        <v>118</v>
      </c>
      <c r="T3134">
        <v>55780</v>
      </c>
      <c r="U3134" s="1">
        <v>45567</v>
      </c>
      <c r="V3134" t="s">
        <v>155</v>
      </c>
      <c r="W3134">
        <v>714583</v>
      </c>
      <c r="X3134" t="s">
        <v>11625</v>
      </c>
      <c r="Y3134">
        <v>804</v>
      </c>
      <c r="Z3134">
        <v>2774</v>
      </c>
      <c r="AA3134">
        <v>2</v>
      </c>
      <c r="AB3134">
        <v>2219.2000000000003</v>
      </c>
      <c r="AC3134">
        <f>Table1_1[[#This Row],[Price]]*Table1_1[[#This Row],[Quantity]]</f>
        <v>5548</v>
      </c>
    </row>
    <row r="3135" spans="1:29" x14ac:dyDescent="0.3">
      <c r="A3135" t="s">
        <v>28</v>
      </c>
      <c r="B3135" t="s">
        <v>29</v>
      </c>
      <c r="C3135" t="s">
        <v>91</v>
      </c>
      <c r="D3135" t="s">
        <v>74</v>
      </c>
      <c r="E3135" t="s">
        <v>56</v>
      </c>
      <c r="F3135" t="s">
        <v>83</v>
      </c>
      <c r="G3135">
        <v>2</v>
      </c>
      <c r="H3135">
        <v>402026</v>
      </c>
      <c r="I3135" t="s">
        <v>58</v>
      </c>
      <c r="J3135" s="3">
        <v>44645</v>
      </c>
      <c r="K3135">
        <v>1400</v>
      </c>
      <c r="L3135" t="s">
        <v>12944</v>
      </c>
      <c r="M3135" t="s">
        <v>680</v>
      </c>
      <c r="N3135" t="s">
        <v>12945</v>
      </c>
      <c r="O3135" t="s">
        <v>12946</v>
      </c>
      <c r="P3135" t="s">
        <v>39</v>
      </c>
      <c r="Q3135">
        <v>13</v>
      </c>
      <c r="R3135" t="s">
        <v>40</v>
      </c>
      <c r="S3135" t="s">
        <v>41</v>
      </c>
      <c r="T3135">
        <v>57332</v>
      </c>
      <c r="U3135" s="1">
        <v>45619</v>
      </c>
      <c r="V3135" t="s">
        <v>42</v>
      </c>
      <c r="W3135">
        <v>550943</v>
      </c>
      <c r="X3135" t="s">
        <v>12947</v>
      </c>
      <c r="Y3135">
        <v>804</v>
      </c>
      <c r="Z3135">
        <v>980</v>
      </c>
      <c r="AA3135">
        <v>2</v>
      </c>
      <c r="AB3135">
        <v>784</v>
      </c>
      <c r="AC3135">
        <f>Table1_1[[#This Row],[Price]]*Table1_1[[#This Row],[Quantity]]</f>
        <v>1960</v>
      </c>
    </row>
    <row r="3136" spans="1:29" x14ac:dyDescent="0.3">
      <c r="A3136" t="s">
        <v>28</v>
      </c>
      <c r="B3136" t="s">
        <v>29</v>
      </c>
      <c r="C3136" t="s">
        <v>91</v>
      </c>
      <c r="D3136" t="s">
        <v>82</v>
      </c>
      <c r="E3136" t="s">
        <v>56</v>
      </c>
      <c r="F3136" t="s">
        <v>33</v>
      </c>
      <c r="G3136">
        <v>27</v>
      </c>
      <c r="H3136">
        <v>418150</v>
      </c>
      <c r="I3136" t="s">
        <v>34</v>
      </c>
      <c r="J3136" s="3">
        <v>45016</v>
      </c>
      <c r="K3136">
        <v>1300</v>
      </c>
      <c r="L3136" t="s">
        <v>12948</v>
      </c>
      <c r="M3136" t="s">
        <v>361</v>
      </c>
      <c r="N3136" t="s">
        <v>12949</v>
      </c>
      <c r="O3136" t="s">
        <v>12950</v>
      </c>
      <c r="P3136" t="s">
        <v>71</v>
      </c>
      <c r="Q3136">
        <v>6</v>
      </c>
      <c r="R3136" t="s">
        <v>40</v>
      </c>
      <c r="S3136" t="s">
        <v>41</v>
      </c>
      <c r="T3136">
        <v>82137</v>
      </c>
      <c r="U3136" s="1">
        <v>45549</v>
      </c>
      <c r="V3136" t="s">
        <v>180</v>
      </c>
      <c r="W3136">
        <v>702988</v>
      </c>
      <c r="X3136" t="s">
        <v>12951</v>
      </c>
      <c r="Y3136">
        <v>380</v>
      </c>
      <c r="Z3136">
        <v>2015</v>
      </c>
      <c r="AA3136">
        <v>1</v>
      </c>
      <c r="AB3136">
        <v>806</v>
      </c>
      <c r="AC3136">
        <f>Table1_1[[#This Row],[Price]]*Table1_1[[#This Row],[Quantity]]</f>
        <v>2015</v>
      </c>
    </row>
    <row r="3137" spans="1:29" x14ac:dyDescent="0.3">
      <c r="A3137" t="s">
        <v>28</v>
      </c>
      <c r="B3137" t="s">
        <v>29</v>
      </c>
      <c r="C3137" t="s">
        <v>157</v>
      </c>
      <c r="D3137" t="s">
        <v>317</v>
      </c>
      <c r="E3137" t="s">
        <v>56</v>
      </c>
      <c r="F3137" t="s">
        <v>57</v>
      </c>
      <c r="G3137">
        <v>30</v>
      </c>
      <c r="H3137">
        <v>438588</v>
      </c>
      <c r="I3137" t="s">
        <v>58</v>
      </c>
      <c r="J3137" s="3">
        <v>45026</v>
      </c>
      <c r="K3137">
        <v>950</v>
      </c>
      <c r="L3137" t="s">
        <v>12952</v>
      </c>
      <c r="M3137" t="s">
        <v>1488</v>
      </c>
      <c r="N3137" t="s">
        <v>12953</v>
      </c>
      <c r="O3137" t="s">
        <v>12954</v>
      </c>
      <c r="P3137" t="s">
        <v>51</v>
      </c>
      <c r="Q3137">
        <v>10</v>
      </c>
      <c r="R3137" t="s">
        <v>40</v>
      </c>
      <c r="S3137" t="s">
        <v>63</v>
      </c>
      <c r="T3137">
        <v>33153</v>
      </c>
      <c r="U3137" s="1">
        <v>45463</v>
      </c>
      <c r="V3137" t="s">
        <v>52</v>
      </c>
      <c r="W3137">
        <v>255788</v>
      </c>
      <c r="X3137" t="s">
        <v>12955</v>
      </c>
      <c r="Y3137">
        <v>427</v>
      </c>
      <c r="Z3137">
        <v>1823</v>
      </c>
      <c r="AA3137">
        <v>3</v>
      </c>
      <c r="AB3137">
        <v>2187.6</v>
      </c>
      <c r="AC3137">
        <f>Table1_1[[#This Row],[Price]]*Table1_1[[#This Row],[Quantity]]</f>
        <v>5469</v>
      </c>
    </row>
    <row r="3138" spans="1:29" x14ac:dyDescent="0.3">
      <c r="A3138" t="s">
        <v>28</v>
      </c>
      <c r="B3138" t="s">
        <v>29</v>
      </c>
      <c r="C3138" t="s">
        <v>30</v>
      </c>
      <c r="D3138" t="s">
        <v>267</v>
      </c>
      <c r="E3138" t="s">
        <v>46</v>
      </c>
      <c r="F3138" t="s">
        <v>355</v>
      </c>
      <c r="G3138">
        <v>11</v>
      </c>
      <c r="H3138">
        <v>416709</v>
      </c>
      <c r="I3138" t="s">
        <v>58</v>
      </c>
      <c r="J3138" s="3">
        <v>44672</v>
      </c>
      <c r="K3138">
        <v>1300</v>
      </c>
      <c r="L3138" t="s">
        <v>12956</v>
      </c>
      <c r="M3138" t="s">
        <v>919</v>
      </c>
      <c r="N3138" t="s">
        <v>12957</v>
      </c>
      <c r="O3138" t="s">
        <v>12958</v>
      </c>
      <c r="P3138" t="s">
        <v>39</v>
      </c>
      <c r="Q3138">
        <v>12</v>
      </c>
      <c r="R3138" t="s">
        <v>88</v>
      </c>
      <c r="S3138" t="s">
        <v>79</v>
      </c>
      <c r="T3138">
        <v>16873</v>
      </c>
      <c r="U3138" s="1">
        <v>45559</v>
      </c>
      <c r="V3138" t="s">
        <v>180</v>
      </c>
      <c r="W3138">
        <v>928991</v>
      </c>
      <c r="X3138" t="s">
        <v>12959</v>
      </c>
      <c r="Y3138">
        <v>630</v>
      </c>
      <c r="Z3138">
        <v>1815</v>
      </c>
      <c r="AA3138">
        <v>4</v>
      </c>
      <c r="AB3138">
        <v>2904</v>
      </c>
      <c r="AC3138">
        <f>Table1_1[[#This Row],[Price]]*Table1_1[[#This Row],[Quantity]]</f>
        <v>7260</v>
      </c>
    </row>
    <row r="3139" spans="1:29" x14ac:dyDescent="0.3">
      <c r="A3139" t="s">
        <v>28</v>
      </c>
      <c r="B3139" t="s">
        <v>29</v>
      </c>
      <c r="C3139" t="s">
        <v>44</v>
      </c>
      <c r="D3139" t="s">
        <v>187</v>
      </c>
      <c r="E3139" t="s">
        <v>46</v>
      </c>
      <c r="F3139" t="s">
        <v>99</v>
      </c>
      <c r="G3139">
        <v>94</v>
      </c>
      <c r="H3139">
        <v>408514</v>
      </c>
      <c r="I3139" t="s">
        <v>34</v>
      </c>
      <c r="J3139" s="3">
        <v>44576</v>
      </c>
      <c r="K3139">
        <v>1400</v>
      </c>
      <c r="L3139" t="s">
        <v>12960</v>
      </c>
      <c r="M3139" t="s">
        <v>1356</v>
      </c>
      <c r="N3139" t="s">
        <v>12961</v>
      </c>
      <c r="O3139" t="s">
        <v>12962</v>
      </c>
      <c r="P3139" t="s">
        <v>71</v>
      </c>
      <c r="Q3139">
        <v>17</v>
      </c>
      <c r="R3139" t="s">
        <v>88</v>
      </c>
      <c r="S3139" t="s">
        <v>63</v>
      </c>
      <c r="T3139">
        <v>13967</v>
      </c>
      <c r="U3139" s="1">
        <v>45564</v>
      </c>
      <c r="V3139" t="s">
        <v>180</v>
      </c>
      <c r="W3139">
        <v>982189</v>
      </c>
      <c r="X3139" t="s">
        <v>12963</v>
      </c>
      <c r="Y3139">
        <v>726</v>
      </c>
      <c r="Z3139">
        <v>2443</v>
      </c>
      <c r="AA3139">
        <v>7</v>
      </c>
      <c r="AB3139">
        <v>6840.4000000000015</v>
      </c>
      <c r="AC3139">
        <f>Table1_1[[#This Row],[Price]]*Table1_1[[#This Row],[Quantity]]</f>
        <v>17101</v>
      </c>
    </row>
    <row r="3140" spans="1:29" x14ac:dyDescent="0.3">
      <c r="A3140" t="s">
        <v>28</v>
      </c>
      <c r="B3140" t="s">
        <v>29</v>
      </c>
      <c r="C3140" t="s">
        <v>91</v>
      </c>
      <c r="D3140" t="s">
        <v>182</v>
      </c>
      <c r="E3140" t="s">
        <v>32</v>
      </c>
      <c r="F3140" t="s">
        <v>99</v>
      </c>
      <c r="G3140">
        <v>3</v>
      </c>
      <c r="H3140">
        <v>408570</v>
      </c>
      <c r="I3140" t="s">
        <v>34</v>
      </c>
      <c r="J3140" s="3">
        <v>44102</v>
      </c>
      <c r="K3140">
        <v>950</v>
      </c>
      <c r="L3140" t="s">
        <v>12964</v>
      </c>
      <c r="M3140" t="s">
        <v>94</v>
      </c>
      <c r="N3140" t="s">
        <v>12965</v>
      </c>
      <c r="O3140" t="s">
        <v>12966</v>
      </c>
      <c r="P3140" t="s">
        <v>39</v>
      </c>
      <c r="Q3140">
        <v>14</v>
      </c>
      <c r="R3140" t="s">
        <v>40</v>
      </c>
      <c r="S3140" t="s">
        <v>41</v>
      </c>
      <c r="T3140">
        <v>74129</v>
      </c>
      <c r="U3140" s="1">
        <v>45420</v>
      </c>
      <c r="V3140" t="s">
        <v>140</v>
      </c>
      <c r="W3140">
        <v>144650</v>
      </c>
      <c r="X3140" t="s">
        <v>12967</v>
      </c>
      <c r="Y3140">
        <v>672</v>
      </c>
      <c r="Z3140">
        <v>1109</v>
      </c>
      <c r="AA3140">
        <v>3</v>
      </c>
      <c r="AB3140">
        <v>1330.8000000000002</v>
      </c>
      <c r="AC3140">
        <f>Table1_1[[#This Row],[Price]]*Table1_1[[#This Row],[Quantity]]</f>
        <v>3327</v>
      </c>
    </row>
    <row r="3141" spans="1:29" x14ac:dyDescent="0.3">
      <c r="A3141" t="s">
        <v>28</v>
      </c>
      <c r="B3141" t="s">
        <v>29</v>
      </c>
      <c r="C3141" t="s">
        <v>91</v>
      </c>
      <c r="D3141" t="s">
        <v>274</v>
      </c>
      <c r="E3141" t="s">
        <v>46</v>
      </c>
      <c r="F3141" t="s">
        <v>355</v>
      </c>
      <c r="G3141">
        <v>91</v>
      </c>
      <c r="H3141">
        <v>404326</v>
      </c>
      <c r="I3141" t="s">
        <v>58</v>
      </c>
      <c r="J3141" s="3">
        <v>44295</v>
      </c>
      <c r="K3141">
        <v>1200</v>
      </c>
      <c r="L3141" t="s">
        <v>12969</v>
      </c>
      <c r="M3141" t="s">
        <v>1072</v>
      </c>
      <c r="N3141" t="s">
        <v>12970</v>
      </c>
      <c r="O3141" t="s">
        <v>12971</v>
      </c>
      <c r="P3141" t="s">
        <v>87</v>
      </c>
      <c r="Q3141">
        <v>15</v>
      </c>
      <c r="R3141" t="s">
        <v>40</v>
      </c>
      <c r="S3141" t="s">
        <v>63</v>
      </c>
      <c r="T3141">
        <v>33071</v>
      </c>
      <c r="U3141" s="1">
        <v>45462</v>
      </c>
      <c r="V3141" t="s">
        <v>52</v>
      </c>
      <c r="W3141">
        <v>409697</v>
      </c>
      <c r="X3141" t="s">
        <v>12972</v>
      </c>
      <c r="Y3141">
        <v>747</v>
      </c>
      <c r="Z3141">
        <v>964</v>
      </c>
      <c r="AA3141">
        <v>5</v>
      </c>
      <c r="AB3141">
        <v>1928</v>
      </c>
      <c r="AC3141">
        <f>Table1_1[[#This Row],[Price]]*Table1_1[[#This Row],[Quantity]]</f>
        <v>4820</v>
      </c>
    </row>
    <row r="3142" spans="1:29" x14ac:dyDescent="0.3">
      <c r="A3142" t="s">
        <v>28</v>
      </c>
      <c r="B3142" t="s">
        <v>29</v>
      </c>
      <c r="C3142" t="s">
        <v>91</v>
      </c>
      <c r="D3142" t="s">
        <v>546</v>
      </c>
      <c r="E3142" t="s">
        <v>32</v>
      </c>
      <c r="F3142" t="s">
        <v>175</v>
      </c>
      <c r="G3142">
        <v>78</v>
      </c>
      <c r="H3142">
        <v>409580</v>
      </c>
      <c r="I3142" t="s">
        <v>34</v>
      </c>
      <c r="J3142" s="3">
        <v>44532</v>
      </c>
      <c r="K3142">
        <v>1200</v>
      </c>
      <c r="L3142" t="s">
        <v>12973</v>
      </c>
      <c r="M3142" t="s">
        <v>256</v>
      </c>
      <c r="N3142" t="s">
        <v>12974</v>
      </c>
      <c r="O3142" t="s">
        <v>12975</v>
      </c>
      <c r="P3142" t="s">
        <v>51</v>
      </c>
      <c r="Q3142">
        <v>4</v>
      </c>
      <c r="R3142" t="s">
        <v>40</v>
      </c>
      <c r="S3142" t="s">
        <v>79</v>
      </c>
      <c r="T3142">
        <v>56726</v>
      </c>
      <c r="U3142" s="1">
        <v>45502</v>
      </c>
      <c r="V3142" t="s">
        <v>126</v>
      </c>
      <c r="W3142">
        <v>747338</v>
      </c>
      <c r="X3142" t="s">
        <v>12976</v>
      </c>
      <c r="Y3142">
        <v>960</v>
      </c>
      <c r="Z3142">
        <v>1741</v>
      </c>
      <c r="AA3142">
        <v>2</v>
      </c>
      <c r="AB3142">
        <v>1392.8000000000002</v>
      </c>
      <c r="AC3142">
        <f>Table1_1[[#This Row],[Price]]*Table1_1[[#This Row],[Quantity]]</f>
        <v>3482</v>
      </c>
    </row>
    <row r="3143" spans="1:29" x14ac:dyDescent="0.3">
      <c r="A3143" t="s">
        <v>28</v>
      </c>
      <c r="B3143" t="s">
        <v>29</v>
      </c>
      <c r="C3143" t="s">
        <v>30</v>
      </c>
      <c r="D3143" t="s">
        <v>611</v>
      </c>
      <c r="E3143" t="s">
        <v>32</v>
      </c>
      <c r="F3143" t="s">
        <v>113</v>
      </c>
      <c r="G3143">
        <v>77</v>
      </c>
      <c r="H3143">
        <v>422570</v>
      </c>
      <c r="I3143" t="s">
        <v>34</v>
      </c>
      <c r="J3143" s="3">
        <v>43833</v>
      </c>
      <c r="K3143">
        <v>1100</v>
      </c>
      <c r="L3143" t="s">
        <v>11605</v>
      </c>
      <c r="M3143" t="s">
        <v>623</v>
      </c>
      <c r="N3143" t="s">
        <v>12978</v>
      </c>
      <c r="O3143" t="s">
        <v>12979</v>
      </c>
      <c r="P3143" t="s">
        <v>39</v>
      </c>
      <c r="Q3143">
        <v>11</v>
      </c>
      <c r="R3143" t="s">
        <v>88</v>
      </c>
      <c r="S3143" t="s">
        <v>63</v>
      </c>
      <c r="T3143">
        <v>51480</v>
      </c>
      <c r="U3143" s="1">
        <v>45426</v>
      </c>
      <c r="V3143" t="s">
        <v>140</v>
      </c>
      <c r="W3143">
        <v>171339</v>
      </c>
      <c r="X3143" t="s">
        <v>12980</v>
      </c>
      <c r="Y3143">
        <v>334</v>
      </c>
      <c r="Z3143">
        <v>1453</v>
      </c>
      <c r="AA3143">
        <v>8</v>
      </c>
      <c r="AB3143">
        <v>4649.6000000000004</v>
      </c>
      <c r="AC3143">
        <f>Table1_1[[#This Row],[Price]]*Table1_1[[#This Row],[Quantity]]</f>
        <v>11624</v>
      </c>
    </row>
    <row r="3144" spans="1:29" x14ac:dyDescent="0.3">
      <c r="A3144" t="s">
        <v>28</v>
      </c>
      <c r="B3144" t="s">
        <v>29</v>
      </c>
      <c r="C3144" t="s">
        <v>157</v>
      </c>
      <c r="D3144" t="s">
        <v>254</v>
      </c>
      <c r="E3144" t="s">
        <v>56</v>
      </c>
      <c r="F3144" t="s">
        <v>47</v>
      </c>
      <c r="G3144">
        <v>46</v>
      </c>
      <c r="H3144">
        <v>402067</v>
      </c>
      <c r="I3144" t="s">
        <v>58</v>
      </c>
      <c r="J3144" s="3">
        <v>44819</v>
      </c>
      <c r="K3144">
        <v>1400</v>
      </c>
      <c r="L3144" t="s">
        <v>12981</v>
      </c>
      <c r="M3144" t="s">
        <v>736</v>
      </c>
      <c r="N3144" t="s">
        <v>12982</v>
      </c>
      <c r="O3144" t="s">
        <v>12983</v>
      </c>
      <c r="P3144" t="s">
        <v>87</v>
      </c>
      <c r="Q3144">
        <v>9</v>
      </c>
      <c r="R3144" t="s">
        <v>40</v>
      </c>
      <c r="S3144" t="s">
        <v>41</v>
      </c>
      <c r="T3144">
        <v>21592</v>
      </c>
      <c r="U3144" s="1">
        <v>45537</v>
      </c>
      <c r="V3144" t="s">
        <v>180</v>
      </c>
      <c r="W3144">
        <v>391777</v>
      </c>
      <c r="X3144" t="s">
        <v>12984</v>
      </c>
      <c r="Y3144">
        <v>334</v>
      </c>
      <c r="Z3144">
        <v>2285</v>
      </c>
      <c r="AA3144">
        <v>8</v>
      </c>
      <c r="AB3144">
        <v>7312</v>
      </c>
      <c r="AC3144">
        <f>Table1_1[[#This Row],[Price]]*Table1_1[[#This Row],[Quantity]]</f>
        <v>18280</v>
      </c>
    </row>
    <row r="3145" spans="1:29" x14ac:dyDescent="0.3">
      <c r="A3145" t="s">
        <v>28</v>
      </c>
      <c r="B3145" t="s">
        <v>29</v>
      </c>
      <c r="C3145" t="s">
        <v>30</v>
      </c>
      <c r="D3145" t="s">
        <v>364</v>
      </c>
      <c r="E3145" t="s">
        <v>32</v>
      </c>
      <c r="F3145" t="s">
        <v>83</v>
      </c>
      <c r="G3145">
        <v>28</v>
      </c>
      <c r="H3145">
        <v>439457</v>
      </c>
      <c r="I3145" t="s">
        <v>58</v>
      </c>
      <c r="J3145" s="3">
        <v>44806</v>
      </c>
      <c r="K3145">
        <v>1400</v>
      </c>
      <c r="L3145" t="s">
        <v>12985</v>
      </c>
      <c r="M3145" t="s">
        <v>319</v>
      </c>
      <c r="N3145" t="s">
        <v>12986</v>
      </c>
      <c r="O3145" t="s">
        <v>12987</v>
      </c>
      <c r="P3145" t="s">
        <v>51</v>
      </c>
      <c r="Q3145">
        <v>14</v>
      </c>
      <c r="R3145" t="s">
        <v>40</v>
      </c>
      <c r="S3145" t="s">
        <v>41</v>
      </c>
      <c r="T3145">
        <v>72648</v>
      </c>
      <c r="U3145" s="1">
        <v>45474</v>
      </c>
      <c r="V3145" t="s">
        <v>126</v>
      </c>
      <c r="W3145">
        <v>328058</v>
      </c>
      <c r="X3145" t="s">
        <v>12988</v>
      </c>
      <c r="Y3145">
        <v>275</v>
      </c>
      <c r="Z3145">
        <v>2865</v>
      </c>
      <c r="AA3145">
        <v>3</v>
      </c>
      <c r="AB3145">
        <v>3438</v>
      </c>
      <c r="AC3145">
        <f>Table1_1[[#This Row],[Price]]*Table1_1[[#This Row],[Quantity]]</f>
        <v>8595</v>
      </c>
    </row>
    <row r="3146" spans="1:29" x14ac:dyDescent="0.3">
      <c r="A3146" t="s">
        <v>28</v>
      </c>
      <c r="B3146" t="s">
        <v>29</v>
      </c>
      <c r="C3146" t="s">
        <v>66</v>
      </c>
      <c r="D3146" t="s">
        <v>546</v>
      </c>
      <c r="E3146" t="s">
        <v>32</v>
      </c>
      <c r="F3146" t="s">
        <v>150</v>
      </c>
      <c r="G3146">
        <v>96</v>
      </c>
      <c r="H3146">
        <v>423645</v>
      </c>
      <c r="I3146" t="s">
        <v>34</v>
      </c>
      <c r="J3146" s="3">
        <v>44713</v>
      </c>
      <c r="K3146">
        <v>1000</v>
      </c>
      <c r="L3146" t="s">
        <v>12989</v>
      </c>
      <c r="M3146" t="s">
        <v>856</v>
      </c>
      <c r="N3146" t="s">
        <v>12990</v>
      </c>
      <c r="O3146">
        <v>8319285397</v>
      </c>
      <c r="P3146" t="s">
        <v>71</v>
      </c>
      <c r="Q3146">
        <v>14</v>
      </c>
      <c r="R3146" t="s">
        <v>40</v>
      </c>
      <c r="S3146" t="s">
        <v>63</v>
      </c>
      <c r="T3146">
        <v>46185</v>
      </c>
      <c r="U3146" s="1">
        <v>45617</v>
      </c>
      <c r="V3146" t="s">
        <v>42</v>
      </c>
      <c r="W3146">
        <v>546415</v>
      </c>
      <c r="X3146" t="s">
        <v>12991</v>
      </c>
      <c r="Y3146">
        <v>653</v>
      </c>
      <c r="Z3146">
        <v>2189</v>
      </c>
      <c r="AA3146">
        <v>5</v>
      </c>
      <c r="AB3146">
        <v>4378</v>
      </c>
      <c r="AC3146">
        <f>Table1_1[[#This Row],[Price]]*Table1_1[[#This Row],[Quantity]]</f>
        <v>10945</v>
      </c>
    </row>
    <row r="3147" spans="1:29" x14ac:dyDescent="0.3">
      <c r="A3147" t="s">
        <v>28</v>
      </c>
      <c r="B3147" t="s">
        <v>29</v>
      </c>
      <c r="C3147" t="s">
        <v>44</v>
      </c>
      <c r="D3147" t="s">
        <v>163</v>
      </c>
      <c r="E3147" t="s">
        <v>46</v>
      </c>
      <c r="F3147" t="s">
        <v>83</v>
      </c>
      <c r="G3147">
        <v>58</v>
      </c>
      <c r="H3147">
        <v>430513</v>
      </c>
      <c r="I3147" t="s">
        <v>34</v>
      </c>
      <c r="J3147" s="3">
        <v>44277</v>
      </c>
      <c r="K3147">
        <v>800</v>
      </c>
      <c r="L3147" t="s">
        <v>12992</v>
      </c>
      <c r="M3147" t="s">
        <v>172</v>
      </c>
      <c r="N3147" t="s">
        <v>12993</v>
      </c>
      <c r="O3147" t="s">
        <v>12994</v>
      </c>
      <c r="P3147" t="s">
        <v>39</v>
      </c>
      <c r="Q3147">
        <v>7</v>
      </c>
      <c r="R3147" t="s">
        <v>88</v>
      </c>
      <c r="S3147" t="s">
        <v>79</v>
      </c>
      <c r="T3147">
        <v>10450</v>
      </c>
      <c r="U3147" s="1">
        <v>45487</v>
      </c>
      <c r="V3147" t="s">
        <v>126</v>
      </c>
      <c r="W3147">
        <v>709314</v>
      </c>
      <c r="X3147" t="s">
        <v>1159</v>
      </c>
      <c r="Y3147">
        <v>329</v>
      </c>
      <c r="Z3147">
        <v>2595</v>
      </c>
      <c r="AA3147">
        <v>3</v>
      </c>
      <c r="AB3147">
        <v>3114</v>
      </c>
      <c r="AC3147">
        <f>Table1_1[[#This Row],[Price]]*Table1_1[[#This Row],[Quantity]]</f>
        <v>7785</v>
      </c>
    </row>
    <row r="3148" spans="1:29" x14ac:dyDescent="0.3">
      <c r="A3148" t="s">
        <v>28</v>
      </c>
      <c r="B3148" t="s">
        <v>29</v>
      </c>
      <c r="C3148" t="s">
        <v>157</v>
      </c>
      <c r="D3148" t="s">
        <v>380</v>
      </c>
      <c r="E3148" t="s">
        <v>46</v>
      </c>
      <c r="F3148" t="s">
        <v>33</v>
      </c>
      <c r="G3148">
        <v>56</v>
      </c>
      <c r="H3148">
        <v>417045</v>
      </c>
      <c r="I3148" t="s">
        <v>34</v>
      </c>
      <c r="J3148" s="3">
        <v>43963</v>
      </c>
      <c r="K3148">
        <v>800</v>
      </c>
      <c r="L3148" t="s">
        <v>12995</v>
      </c>
      <c r="M3148" t="s">
        <v>263</v>
      </c>
      <c r="N3148" t="s">
        <v>12996</v>
      </c>
      <c r="O3148" t="s">
        <v>12997</v>
      </c>
      <c r="P3148" t="s">
        <v>71</v>
      </c>
      <c r="Q3148">
        <v>12</v>
      </c>
      <c r="R3148" t="s">
        <v>40</v>
      </c>
      <c r="S3148" t="s">
        <v>41</v>
      </c>
      <c r="T3148">
        <v>48186</v>
      </c>
      <c r="U3148" s="1">
        <v>45360</v>
      </c>
      <c r="V3148" t="s">
        <v>72</v>
      </c>
      <c r="W3148">
        <v>313819</v>
      </c>
      <c r="X3148" t="s">
        <v>12998</v>
      </c>
      <c r="Y3148">
        <v>830</v>
      </c>
      <c r="Z3148">
        <v>2450</v>
      </c>
      <c r="AA3148">
        <v>8</v>
      </c>
      <c r="AB3148">
        <v>7840</v>
      </c>
      <c r="AC3148">
        <f>Table1_1[[#This Row],[Price]]*Table1_1[[#This Row],[Quantity]]</f>
        <v>19600</v>
      </c>
    </row>
    <row r="3149" spans="1:29" x14ac:dyDescent="0.3">
      <c r="A3149" t="s">
        <v>28</v>
      </c>
      <c r="B3149" t="s">
        <v>29</v>
      </c>
      <c r="C3149" t="s">
        <v>157</v>
      </c>
      <c r="D3149" t="s">
        <v>55</v>
      </c>
      <c r="E3149" t="s">
        <v>46</v>
      </c>
      <c r="F3149" t="s">
        <v>135</v>
      </c>
      <c r="G3149">
        <v>23</v>
      </c>
      <c r="H3149">
        <v>428548</v>
      </c>
      <c r="I3149" t="s">
        <v>58</v>
      </c>
      <c r="J3149" s="3">
        <v>44162</v>
      </c>
      <c r="K3149">
        <v>1200</v>
      </c>
      <c r="L3149" t="s">
        <v>12999</v>
      </c>
      <c r="M3149" t="s">
        <v>670</v>
      </c>
      <c r="N3149" t="s">
        <v>13000</v>
      </c>
      <c r="O3149" t="s">
        <v>13001</v>
      </c>
      <c r="P3149" t="s">
        <v>39</v>
      </c>
      <c r="Q3149">
        <v>19</v>
      </c>
      <c r="R3149" t="s">
        <v>40</v>
      </c>
      <c r="S3149" t="s">
        <v>118</v>
      </c>
      <c r="T3149">
        <v>55945</v>
      </c>
      <c r="U3149" s="1">
        <v>45543</v>
      </c>
      <c r="V3149" t="s">
        <v>180</v>
      </c>
      <c r="W3149">
        <v>826399</v>
      </c>
      <c r="X3149" t="s">
        <v>13002</v>
      </c>
      <c r="Y3149">
        <v>813</v>
      </c>
      <c r="Z3149">
        <v>741</v>
      </c>
      <c r="AA3149">
        <v>5</v>
      </c>
      <c r="AB3149">
        <v>1482</v>
      </c>
      <c r="AC3149">
        <f>Table1_1[[#This Row],[Price]]*Table1_1[[#This Row],[Quantity]]</f>
        <v>3705</v>
      </c>
    </row>
    <row r="3150" spans="1:29" x14ac:dyDescent="0.3">
      <c r="A3150" t="s">
        <v>28</v>
      </c>
      <c r="B3150" t="s">
        <v>29</v>
      </c>
      <c r="C3150" t="s">
        <v>30</v>
      </c>
      <c r="D3150" t="s">
        <v>227</v>
      </c>
      <c r="E3150" t="s">
        <v>56</v>
      </c>
      <c r="F3150" t="s">
        <v>57</v>
      </c>
      <c r="G3150">
        <v>18</v>
      </c>
      <c r="H3150">
        <v>424347</v>
      </c>
      <c r="I3150" t="s">
        <v>58</v>
      </c>
      <c r="J3150" s="3">
        <v>45317</v>
      </c>
      <c r="K3150">
        <v>1300</v>
      </c>
      <c r="L3150" t="s">
        <v>8980</v>
      </c>
      <c r="M3150" t="s">
        <v>189</v>
      </c>
      <c r="N3150" t="s">
        <v>13003</v>
      </c>
      <c r="O3150" t="s">
        <v>13004</v>
      </c>
      <c r="P3150" t="s">
        <v>39</v>
      </c>
      <c r="Q3150">
        <v>6</v>
      </c>
      <c r="R3150" t="s">
        <v>40</v>
      </c>
      <c r="S3150" t="s">
        <v>41</v>
      </c>
      <c r="T3150">
        <v>88153</v>
      </c>
      <c r="U3150" s="1">
        <v>45463</v>
      </c>
      <c r="V3150" t="s">
        <v>52</v>
      </c>
      <c r="W3150">
        <v>120508</v>
      </c>
      <c r="X3150" t="s">
        <v>13005</v>
      </c>
      <c r="Y3150">
        <v>720</v>
      </c>
      <c r="Z3150">
        <v>2848</v>
      </c>
      <c r="AA3150">
        <v>5</v>
      </c>
      <c r="AB3150">
        <v>5696</v>
      </c>
      <c r="AC3150">
        <f>Table1_1[[#This Row],[Price]]*Table1_1[[#This Row],[Quantity]]</f>
        <v>14240</v>
      </c>
    </row>
    <row r="3151" spans="1:29" x14ac:dyDescent="0.3">
      <c r="A3151" t="s">
        <v>28</v>
      </c>
      <c r="B3151" t="s">
        <v>29</v>
      </c>
      <c r="C3151" t="s">
        <v>91</v>
      </c>
      <c r="D3151" t="s">
        <v>248</v>
      </c>
      <c r="E3151" t="s">
        <v>32</v>
      </c>
      <c r="F3151" t="s">
        <v>150</v>
      </c>
      <c r="G3151">
        <v>11</v>
      </c>
      <c r="H3151">
        <v>430043</v>
      </c>
      <c r="I3151" t="s">
        <v>34</v>
      </c>
      <c r="J3151" s="3">
        <v>44624</v>
      </c>
      <c r="K3151">
        <v>1100</v>
      </c>
      <c r="L3151" t="s">
        <v>13006</v>
      </c>
      <c r="M3151" t="s">
        <v>506</v>
      </c>
      <c r="N3151" t="s">
        <v>13007</v>
      </c>
      <c r="O3151" t="s">
        <v>13008</v>
      </c>
      <c r="P3151" t="s">
        <v>39</v>
      </c>
      <c r="Q3151">
        <v>12</v>
      </c>
      <c r="R3151" t="s">
        <v>40</v>
      </c>
      <c r="S3151" t="s">
        <v>79</v>
      </c>
      <c r="T3151">
        <v>35788</v>
      </c>
      <c r="U3151" s="1">
        <v>45548</v>
      </c>
      <c r="V3151" t="s">
        <v>180</v>
      </c>
      <c r="W3151">
        <v>536919</v>
      </c>
      <c r="X3151" t="s">
        <v>13009</v>
      </c>
      <c r="Y3151">
        <v>236</v>
      </c>
      <c r="Z3151">
        <v>1704</v>
      </c>
      <c r="AA3151">
        <v>1</v>
      </c>
      <c r="AB3151">
        <v>681.6</v>
      </c>
      <c r="AC3151">
        <f>Table1_1[[#This Row],[Price]]*Table1_1[[#This Row],[Quantity]]</f>
        <v>1704</v>
      </c>
    </row>
    <row r="3152" spans="1:29" x14ac:dyDescent="0.3">
      <c r="A3152" t="s">
        <v>28</v>
      </c>
      <c r="B3152" t="s">
        <v>29</v>
      </c>
      <c r="C3152" t="s">
        <v>44</v>
      </c>
      <c r="D3152" t="s">
        <v>511</v>
      </c>
      <c r="E3152" t="s">
        <v>56</v>
      </c>
      <c r="F3152" t="s">
        <v>57</v>
      </c>
      <c r="G3152">
        <v>69</v>
      </c>
      <c r="H3152">
        <v>435182</v>
      </c>
      <c r="I3152" t="s">
        <v>34</v>
      </c>
      <c r="J3152" s="3">
        <v>44539</v>
      </c>
      <c r="K3152">
        <v>800</v>
      </c>
      <c r="L3152" t="s">
        <v>13010</v>
      </c>
      <c r="M3152" t="s">
        <v>287</v>
      </c>
      <c r="N3152" t="s">
        <v>13011</v>
      </c>
      <c r="O3152" t="s">
        <v>13012</v>
      </c>
      <c r="P3152" t="s">
        <v>71</v>
      </c>
      <c r="Q3152">
        <v>4</v>
      </c>
      <c r="R3152" t="s">
        <v>40</v>
      </c>
      <c r="S3152" t="s">
        <v>79</v>
      </c>
      <c r="T3152">
        <v>17048</v>
      </c>
      <c r="U3152" s="1">
        <v>45433</v>
      </c>
      <c r="V3152" t="s">
        <v>140</v>
      </c>
      <c r="W3152">
        <v>962376</v>
      </c>
      <c r="X3152" t="s">
        <v>13013</v>
      </c>
      <c r="Y3152">
        <v>592</v>
      </c>
      <c r="Z3152">
        <v>1395</v>
      </c>
      <c r="AA3152">
        <v>5</v>
      </c>
      <c r="AB3152">
        <v>2790</v>
      </c>
      <c r="AC3152">
        <f>Table1_1[[#This Row],[Price]]*Table1_1[[#This Row],[Quantity]]</f>
        <v>6975</v>
      </c>
    </row>
    <row r="3153" spans="1:29" x14ac:dyDescent="0.3">
      <c r="A3153" t="s">
        <v>28</v>
      </c>
      <c r="B3153" t="s">
        <v>29</v>
      </c>
      <c r="C3153" t="s">
        <v>157</v>
      </c>
      <c r="D3153" t="s">
        <v>254</v>
      </c>
      <c r="E3153" t="s">
        <v>46</v>
      </c>
      <c r="F3153" t="s">
        <v>57</v>
      </c>
      <c r="G3153">
        <v>29</v>
      </c>
      <c r="H3153">
        <v>405652</v>
      </c>
      <c r="I3153" t="s">
        <v>34</v>
      </c>
      <c r="J3153" s="3">
        <v>44240</v>
      </c>
      <c r="K3153">
        <v>950</v>
      </c>
      <c r="L3153" t="s">
        <v>13014</v>
      </c>
      <c r="M3153" t="s">
        <v>856</v>
      </c>
      <c r="N3153" t="s">
        <v>13015</v>
      </c>
      <c r="O3153" t="s">
        <v>13016</v>
      </c>
      <c r="P3153" t="s">
        <v>71</v>
      </c>
      <c r="Q3153">
        <v>14</v>
      </c>
      <c r="R3153" t="s">
        <v>40</v>
      </c>
      <c r="S3153" t="s">
        <v>41</v>
      </c>
      <c r="T3153">
        <v>95768</v>
      </c>
      <c r="U3153" s="1">
        <v>45628</v>
      </c>
      <c r="V3153" t="s">
        <v>259</v>
      </c>
      <c r="W3153">
        <v>161946</v>
      </c>
      <c r="X3153" t="s">
        <v>13017</v>
      </c>
      <c r="Y3153">
        <v>691</v>
      </c>
      <c r="Z3153">
        <v>1389</v>
      </c>
      <c r="AA3153">
        <v>2</v>
      </c>
      <c r="AB3153">
        <v>1111.2</v>
      </c>
      <c r="AC3153">
        <f>Table1_1[[#This Row],[Price]]*Table1_1[[#This Row],[Quantity]]</f>
        <v>2778</v>
      </c>
    </row>
    <row r="3154" spans="1:29" x14ac:dyDescent="0.3">
      <c r="A3154" t="s">
        <v>28</v>
      </c>
      <c r="B3154" t="s">
        <v>29</v>
      </c>
      <c r="C3154" t="s">
        <v>44</v>
      </c>
      <c r="D3154" t="s">
        <v>421</v>
      </c>
      <c r="E3154" t="s">
        <v>56</v>
      </c>
      <c r="F3154" t="s">
        <v>47</v>
      </c>
      <c r="G3154">
        <v>91</v>
      </c>
      <c r="H3154">
        <v>432553</v>
      </c>
      <c r="I3154" t="s">
        <v>58</v>
      </c>
      <c r="J3154" s="3">
        <v>44763</v>
      </c>
      <c r="K3154">
        <v>950</v>
      </c>
      <c r="L3154" t="s">
        <v>13018</v>
      </c>
      <c r="M3154" t="s">
        <v>2538</v>
      </c>
      <c r="N3154" t="s">
        <v>13019</v>
      </c>
      <c r="O3154" t="s">
        <v>13020</v>
      </c>
      <c r="P3154" t="s">
        <v>51</v>
      </c>
      <c r="Q3154">
        <v>9</v>
      </c>
      <c r="R3154" t="s">
        <v>40</v>
      </c>
      <c r="S3154" t="s">
        <v>118</v>
      </c>
      <c r="T3154">
        <v>51064</v>
      </c>
      <c r="U3154" s="1">
        <v>45393</v>
      </c>
      <c r="V3154" t="s">
        <v>80</v>
      </c>
      <c r="W3154">
        <v>916299</v>
      </c>
      <c r="X3154" t="s">
        <v>13021</v>
      </c>
      <c r="Y3154">
        <v>732</v>
      </c>
      <c r="Z3154">
        <v>2454</v>
      </c>
      <c r="AA3154">
        <v>4</v>
      </c>
      <c r="AB3154">
        <v>3926.4</v>
      </c>
      <c r="AC3154">
        <f>Table1_1[[#This Row],[Price]]*Table1_1[[#This Row],[Quantity]]</f>
        <v>9816</v>
      </c>
    </row>
    <row r="3155" spans="1:29" x14ac:dyDescent="0.3">
      <c r="A3155" t="s">
        <v>28</v>
      </c>
      <c r="B3155" t="s">
        <v>29</v>
      </c>
      <c r="C3155" t="s">
        <v>66</v>
      </c>
      <c r="D3155" t="s">
        <v>92</v>
      </c>
      <c r="E3155" t="s">
        <v>32</v>
      </c>
      <c r="F3155" t="s">
        <v>135</v>
      </c>
      <c r="G3155">
        <v>50</v>
      </c>
      <c r="H3155">
        <v>428213</v>
      </c>
      <c r="I3155" t="s">
        <v>58</v>
      </c>
      <c r="J3155" s="3">
        <v>45022</v>
      </c>
      <c r="K3155">
        <v>1400</v>
      </c>
      <c r="L3155" t="s">
        <v>13022</v>
      </c>
      <c r="M3155" t="s">
        <v>2054</v>
      </c>
      <c r="N3155" t="s">
        <v>13023</v>
      </c>
      <c r="O3155" t="s">
        <v>13024</v>
      </c>
      <c r="P3155" t="s">
        <v>51</v>
      </c>
      <c r="Q3155">
        <v>3</v>
      </c>
      <c r="R3155" t="s">
        <v>40</v>
      </c>
      <c r="S3155" t="s">
        <v>63</v>
      </c>
      <c r="T3155">
        <v>44908</v>
      </c>
      <c r="U3155" s="1">
        <v>45605</v>
      </c>
      <c r="V3155" t="s">
        <v>42</v>
      </c>
      <c r="W3155">
        <v>440079</v>
      </c>
      <c r="X3155" t="s">
        <v>13025</v>
      </c>
      <c r="Y3155">
        <v>884</v>
      </c>
      <c r="Z3155">
        <v>1870</v>
      </c>
      <c r="AA3155">
        <v>3</v>
      </c>
      <c r="AB3155">
        <v>2244</v>
      </c>
      <c r="AC3155">
        <f>Table1_1[[#This Row],[Price]]*Table1_1[[#This Row],[Quantity]]</f>
        <v>5610</v>
      </c>
    </row>
    <row r="3156" spans="1:29" x14ac:dyDescent="0.3">
      <c r="A3156" t="s">
        <v>28</v>
      </c>
      <c r="B3156" t="s">
        <v>29</v>
      </c>
      <c r="C3156" t="s">
        <v>54</v>
      </c>
      <c r="D3156" t="s">
        <v>274</v>
      </c>
      <c r="E3156" t="s">
        <v>46</v>
      </c>
      <c r="F3156" t="s">
        <v>135</v>
      </c>
      <c r="G3156">
        <v>17</v>
      </c>
      <c r="H3156">
        <v>413882</v>
      </c>
      <c r="I3156" t="s">
        <v>58</v>
      </c>
      <c r="J3156" s="3">
        <v>45143</v>
      </c>
      <c r="K3156">
        <v>950</v>
      </c>
      <c r="L3156" t="s">
        <v>13026</v>
      </c>
      <c r="M3156" t="s">
        <v>1488</v>
      </c>
      <c r="N3156" t="s">
        <v>13027</v>
      </c>
      <c r="O3156" t="s">
        <v>13028</v>
      </c>
      <c r="P3156" t="s">
        <v>51</v>
      </c>
      <c r="Q3156">
        <v>20</v>
      </c>
      <c r="R3156" t="s">
        <v>40</v>
      </c>
      <c r="S3156" t="s">
        <v>41</v>
      </c>
      <c r="T3156">
        <v>64315</v>
      </c>
      <c r="U3156" s="1">
        <v>45520</v>
      </c>
      <c r="V3156" t="s">
        <v>64</v>
      </c>
      <c r="W3156">
        <v>571923</v>
      </c>
      <c r="X3156" t="s">
        <v>13029</v>
      </c>
      <c r="Y3156">
        <v>399</v>
      </c>
      <c r="Z3156">
        <v>770</v>
      </c>
      <c r="AA3156">
        <v>5</v>
      </c>
      <c r="AB3156">
        <v>1540</v>
      </c>
      <c r="AC3156">
        <f>Table1_1[[#This Row],[Price]]*Table1_1[[#This Row],[Quantity]]</f>
        <v>3850</v>
      </c>
    </row>
    <row r="3157" spans="1:29" x14ac:dyDescent="0.3">
      <c r="A3157" t="s">
        <v>28</v>
      </c>
      <c r="B3157" t="s">
        <v>29</v>
      </c>
      <c r="C3157" t="s">
        <v>193</v>
      </c>
      <c r="D3157" t="s">
        <v>105</v>
      </c>
      <c r="E3157" t="s">
        <v>46</v>
      </c>
      <c r="F3157" t="s">
        <v>106</v>
      </c>
      <c r="G3157">
        <v>51</v>
      </c>
      <c r="H3157">
        <v>424155</v>
      </c>
      <c r="I3157" t="s">
        <v>34</v>
      </c>
      <c r="J3157" s="3">
        <v>44104</v>
      </c>
      <c r="K3157">
        <v>800</v>
      </c>
      <c r="L3157" t="s">
        <v>13030</v>
      </c>
      <c r="M3157" t="s">
        <v>423</v>
      </c>
      <c r="N3157" t="s">
        <v>13031</v>
      </c>
      <c r="O3157" t="s">
        <v>13032</v>
      </c>
      <c r="P3157" t="s">
        <v>39</v>
      </c>
      <c r="Q3157">
        <v>9</v>
      </c>
      <c r="R3157" t="s">
        <v>40</v>
      </c>
      <c r="S3157" t="s">
        <v>41</v>
      </c>
      <c r="T3157">
        <v>85761</v>
      </c>
      <c r="U3157" s="1">
        <v>45580</v>
      </c>
      <c r="V3157" t="s">
        <v>155</v>
      </c>
      <c r="W3157">
        <v>460808</v>
      </c>
      <c r="X3157" t="s">
        <v>13033</v>
      </c>
      <c r="Y3157">
        <v>889</v>
      </c>
      <c r="Z3157">
        <v>2622</v>
      </c>
      <c r="AA3157">
        <v>7</v>
      </c>
      <c r="AB3157">
        <v>7341.6</v>
      </c>
      <c r="AC3157">
        <f>Table1_1[[#This Row],[Price]]*Table1_1[[#This Row],[Quantity]]</f>
        <v>18354</v>
      </c>
    </row>
    <row r="3158" spans="1:29" x14ac:dyDescent="0.3">
      <c r="A3158" t="s">
        <v>28</v>
      </c>
      <c r="B3158" t="s">
        <v>29</v>
      </c>
      <c r="C3158" t="s">
        <v>193</v>
      </c>
      <c r="D3158" t="s">
        <v>237</v>
      </c>
      <c r="E3158" t="s">
        <v>46</v>
      </c>
      <c r="F3158" t="s">
        <v>113</v>
      </c>
      <c r="G3158">
        <v>68</v>
      </c>
      <c r="H3158">
        <v>435679</v>
      </c>
      <c r="I3158" t="s">
        <v>34</v>
      </c>
      <c r="J3158" s="3">
        <v>45172</v>
      </c>
      <c r="K3158">
        <v>1400</v>
      </c>
      <c r="L3158" t="s">
        <v>13034</v>
      </c>
      <c r="M3158" t="s">
        <v>177</v>
      </c>
      <c r="N3158" t="s">
        <v>13035</v>
      </c>
      <c r="O3158" t="s">
        <v>13036</v>
      </c>
      <c r="P3158" t="s">
        <v>39</v>
      </c>
      <c r="Q3158">
        <v>8</v>
      </c>
      <c r="R3158" t="s">
        <v>40</v>
      </c>
      <c r="S3158" t="s">
        <v>63</v>
      </c>
      <c r="T3158">
        <v>28235</v>
      </c>
      <c r="U3158" s="1">
        <v>45490</v>
      </c>
      <c r="V3158" t="s">
        <v>126</v>
      </c>
      <c r="W3158">
        <v>869989</v>
      </c>
      <c r="X3158" t="s">
        <v>13037</v>
      </c>
      <c r="Y3158">
        <v>683</v>
      </c>
      <c r="Z3158">
        <v>1967</v>
      </c>
      <c r="AA3158">
        <v>1</v>
      </c>
      <c r="AB3158">
        <v>786.80000000000007</v>
      </c>
      <c r="AC3158">
        <f>Table1_1[[#This Row],[Price]]*Table1_1[[#This Row],[Quantity]]</f>
        <v>1967</v>
      </c>
    </row>
    <row r="3159" spans="1:29" x14ac:dyDescent="0.3">
      <c r="A3159" t="s">
        <v>28</v>
      </c>
      <c r="B3159" t="s">
        <v>29</v>
      </c>
      <c r="C3159" t="s">
        <v>54</v>
      </c>
      <c r="D3159" t="s">
        <v>105</v>
      </c>
      <c r="E3159" t="s">
        <v>56</v>
      </c>
      <c r="F3159" t="s">
        <v>106</v>
      </c>
      <c r="G3159">
        <v>62</v>
      </c>
      <c r="H3159">
        <v>431519</v>
      </c>
      <c r="I3159" t="s">
        <v>58</v>
      </c>
      <c r="J3159" s="3">
        <v>45276</v>
      </c>
      <c r="K3159">
        <v>1100</v>
      </c>
      <c r="L3159" t="s">
        <v>13039</v>
      </c>
      <c r="M3159" t="s">
        <v>487</v>
      </c>
      <c r="N3159" t="s">
        <v>13040</v>
      </c>
      <c r="O3159" t="s">
        <v>13041</v>
      </c>
      <c r="P3159" t="s">
        <v>71</v>
      </c>
      <c r="Q3159">
        <v>8</v>
      </c>
      <c r="R3159" t="s">
        <v>88</v>
      </c>
      <c r="S3159" t="s">
        <v>63</v>
      </c>
      <c r="T3159">
        <v>10008</v>
      </c>
      <c r="U3159" s="1">
        <v>45480</v>
      </c>
      <c r="V3159" t="s">
        <v>126</v>
      </c>
      <c r="W3159">
        <v>755871</v>
      </c>
      <c r="X3159" t="s">
        <v>13042</v>
      </c>
      <c r="Y3159">
        <v>364</v>
      </c>
      <c r="Z3159">
        <v>2498</v>
      </c>
      <c r="AA3159">
        <v>1</v>
      </c>
      <c r="AB3159">
        <v>999.2</v>
      </c>
      <c r="AC3159">
        <f>Table1_1[[#This Row],[Price]]*Table1_1[[#This Row],[Quantity]]</f>
        <v>2498</v>
      </c>
    </row>
    <row r="3160" spans="1:29" x14ac:dyDescent="0.3">
      <c r="A3160" t="s">
        <v>28</v>
      </c>
      <c r="B3160" t="s">
        <v>29</v>
      </c>
      <c r="C3160" t="s">
        <v>30</v>
      </c>
      <c r="D3160" t="s">
        <v>261</v>
      </c>
      <c r="E3160" t="s">
        <v>32</v>
      </c>
      <c r="F3160" t="s">
        <v>33</v>
      </c>
      <c r="G3160">
        <v>63</v>
      </c>
      <c r="H3160">
        <v>412025</v>
      </c>
      <c r="I3160" t="s">
        <v>34</v>
      </c>
      <c r="J3160" s="3">
        <v>45344</v>
      </c>
      <c r="K3160">
        <v>1400</v>
      </c>
      <c r="L3160" t="s">
        <v>13043</v>
      </c>
      <c r="M3160" t="s">
        <v>308</v>
      </c>
      <c r="N3160" t="s">
        <v>13044</v>
      </c>
      <c r="O3160" t="s">
        <v>13045</v>
      </c>
      <c r="P3160" t="s">
        <v>71</v>
      </c>
      <c r="Q3160">
        <v>16</v>
      </c>
      <c r="R3160" t="s">
        <v>88</v>
      </c>
      <c r="S3160" t="s">
        <v>118</v>
      </c>
      <c r="T3160">
        <v>75637</v>
      </c>
      <c r="U3160" s="1">
        <v>45628</v>
      </c>
      <c r="V3160" t="s">
        <v>259</v>
      </c>
      <c r="W3160">
        <v>192560</v>
      </c>
      <c r="X3160" t="s">
        <v>13046</v>
      </c>
      <c r="Y3160">
        <v>567</v>
      </c>
      <c r="Z3160">
        <v>1381</v>
      </c>
      <c r="AA3160">
        <v>3</v>
      </c>
      <c r="AB3160">
        <v>1657.2</v>
      </c>
      <c r="AC3160">
        <f>Table1_1[[#This Row],[Price]]*Table1_1[[#This Row],[Quantity]]</f>
        <v>4143</v>
      </c>
    </row>
    <row r="3161" spans="1:29" x14ac:dyDescent="0.3">
      <c r="A3161" t="s">
        <v>28</v>
      </c>
      <c r="B3161" t="s">
        <v>29</v>
      </c>
      <c r="C3161" t="s">
        <v>193</v>
      </c>
      <c r="D3161" t="s">
        <v>254</v>
      </c>
      <c r="E3161" t="s">
        <v>56</v>
      </c>
      <c r="F3161" t="s">
        <v>106</v>
      </c>
      <c r="G3161">
        <v>56</v>
      </c>
      <c r="H3161">
        <v>400828</v>
      </c>
      <c r="I3161" t="s">
        <v>34</v>
      </c>
      <c r="J3161" s="3">
        <v>44299</v>
      </c>
      <c r="K3161">
        <v>1100</v>
      </c>
      <c r="L3161" t="s">
        <v>13047</v>
      </c>
      <c r="M3161" t="s">
        <v>76</v>
      </c>
      <c r="N3161" t="s">
        <v>13048</v>
      </c>
      <c r="O3161" t="s">
        <v>13049</v>
      </c>
      <c r="P3161" t="s">
        <v>51</v>
      </c>
      <c r="Q3161">
        <v>5</v>
      </c>
      <c r="R3161" t="s">
        <v>40</v>
      </c>
      <c r="S3161" t="s">
        <v>118</v>
      </c>
      <c r="T3161">
        <v>33629</v>
      </c>
      <c r="U3161" s="1">
        <v>45610</v>
      </c>
      <c r="V3161" t="s">
        <v>42</v>
      </c>
      <c r="W3161">
        <v>415074</v>
      </c>
      <c r="X3161" t="s">
        <v>13050</v>
      </c>
      <c r="Y3161">
        <v>548</v>
      </c>
      <c r="Z3161">
        <v>1155</v>
      </c>
      <c r="AA3161">
        <v>3</v>
      </c>
      <c r="AB3161">
        <v>1386</v>
      </c>
      <c r="AC3161">
        <f>Table1_1[[#This Row],[Price]]*Table1_1[[#This Row],[Quantity]]</f>
        <v>3465</v>
      </c>
    </row>
    <row r="3162" spans="1:29" x14ac:dyDescent="0.3">
      <c r="A3162" t="s">
        <v>28</v>
      </c>
      <c r="B3162" t="s">
        <v>29</v>
      </c>
      <c r="C3162" t="s">
        <v>193</v>
      </c>
      <c r="D3162" t="s">
        <v>637</v>
      </c>
      <c r="E3162" t="s">
        <v>46</v>
      </c>
      <c r="F3162" t="s">
        <v>355</v>
      </c>
      <c r="G3162">
        <v>75</v>
      </c>
      <c r="H3162">
        <v>425544</v>
      </c>
      <c r="I3162" t="s">
        <v>34</v>
      </c>
      <c r="J3162" s="3">
        <v>44883</v>
      </c>
      <c r="K3162">
        <v>1100</v>
      </c>
      <c r="L3162" t="s">
        <v>13051</v>
      </c>
      <c r="M3162" t="s">
        <v>1198</v>
      </c>
      <c r="N3162" t="s">
        <v>13052</v>
      </c>
      <c r="O3162" t="s">
        <v>13053</v>
      </c>
      <c r="P3162" t="s">
        <v>51</v>
      </c>
      <c r="Q3162">
        <v>6</v>
      </c>
      <c r="R3162" t="s">
        <v>40</v>
      </c>
      <c r="S3162" t="s">
        <v>41</v>
      </c>
      <c r="T3162">
        <v>95490</v>
      </c>
      <c r="U3162" s="1">
        <v>45620</v>
      </c>
      <c r="V3162" t="s">
        <v>42</v>
      </c>
      <c r="W3162">
        <v>280269</v>
      </c>
      <c r="X3162" t="s">
        <v>13054</v>
      </c>
      <c r="Y3162">
        <v>680</v>
      </c>
      <c r="Z3162">
        <v>2585</v>
      </c>
      <c r="AA3162">
        <v>3</v>
      </c>
      <c r="AB3162">
        <v>3102</v>
      </c>
      <c r="AC3162">
        <f>Table1_1[[#This Row],[Price]]*Table1_1[[#This Row],[Quantity]]</f>
        <v>7755</v>
      </c>
    </row>
    <row r="3163" spans="1:29" x14ac:dyDescent="0.3">
      <c r="A3163" t="s">
        <v>28</v>
      </c>
      <c r="B3163" t="s">
        <v>29</v>
      </c>
      <c r="C3163" t="s">
        <v>30</v>
      </c>
      <c r="D3163" t="s">
        <v>349</v>
      </c>
      <c r="E3163" t="s">
        <v>56</v>
      </c>
      <c r="F3163" t="s">
        <v>47</v>
      </c>
      <c r="G3163">
        <v>76</v>
      </c>
      <c r="H3163">
        <v>409762</v>
      </c>
      <c r="I3163" t="s">
        <v>34</v>
      </c>
      <c r="J3163" s="3">
        <v>45388</v>
      </c>
      <c r="K3163">
        <v>1400</v>
      </c>
      <c r="L3163" t="s">
        <v>13055</v>
      </c>
      <c r="M3163" t="s">
        <v>282</v>
      </c>
      <c r="N3163" t="s">
        <v>13056</v>
      </c>
      <c r="O3163" t="s">
        <v>13057</v>
      </c>
      <c r="P3163" t="s">
        <v>87</v>
      </c>
      <c r="Q3163">
        <v>12</v>
      </c>
      <c r="R3163" t="s">
        <v>40</v>
      </c>
      <c r="S3163" t="s">
        <v>118</v>
      </c>
      <c r="T3163">
        <v>94649</v>
      </c>
      <c r="U3163" s="1">
        <v>45297</v>
      </c>
      <c r="V3163" t="s">
        <v>111</v>
      </c>
      <c r="W3163">
        <v>665721</v>
      </c>
      <c r="X3163" t="s">
        <v>1238</v>
      </c>
      <c r="Y3163">
        <v>338</v>
      </c>
      <c r="Z3163">
        <v>2320</v>
      </c>
      <c r="AA3163">
        <v>4</v>
      </c>
      <c r="AB3163">
        <v>3712</v>
      </c>
      <c r="AC3163">
        <f>Table1_1[[#This Row],[Price]]*Table1_1[[#This Row],[Quantity]]</f>
        <v>9280</v>
      </c>
    </row>
    <row r="3164" spans="1:29" x14ac:dyDescent="0.3">
      <c r="A3164" t="s">
        <v>28</v>
      </c>
      <c r="B3164" t="s">
        <v>29</v>
      </c>
      <c r="C3164" t="s">
        <v>30</v>
      </c>
      <c r="D3164" t="s">
        <v>92</v>
      </c>
      <c r="E3164" t="s">
        <v>46</v>
      </c>
      <c r="F3164" t="s">
        <v>355</v>
      </c>
      <c r="G3164">
        <v>31</v>
      </c>
      <c r="H3164">
        <v>422916</v>
      </c>
      <c r="I3164" t="s">
        <v>34</v>
      </c>
      <c r="J3164" s="3">
        <v>45306</v>
      </c>
      <c r="K3164">
        <v>1100</v>
      </c>
      <c r="L3164" t="s">
        <v>13058</v>
      </c>
      <c r="M3164" t="s">
        <v>68</v>
      </c>
      <c r="N3164" t="s">
        <v>13059</v>
      </c>
      <c r="O3164" t="s">
        <v>13060</v>
      </c>
      <c r="P3164" t="s">
        <v>51</v>
      </c>
      <c r="Q3164">
        <v>12</v>
      </c>
      <c r="R3164" t="s">
        <v>88</v>
      </c>
      <c r="S3164" t="s">
        <v>118</v>
      </c>
      <c r="T3164">
        <v>86014</v>
      </c>
      <c r="U3164" s="1">
        <v>45428</v>
      </c>
      <c r="V3164" t="s">
        <v>140</v>
      </c>
      <c r="W3164">
        <v>338888</v>
      </c>
      <c r="X3164" t="s">
        <v>1051</v>
      </c>
      <c r="Y3164">
        <v>763</v>
      </c>
      <c r="Z3164">
        <v>1142</v>
      </c>
      <c r="AA3164">
        <v>7</v>
      </c>
      <c r="AB3164">
        <v>3197.6000000000004</v>
      </c>
      <c r="AC3164">
        <f>Table1_1[[#This Row],[Price]]*Table1_1[[#This Row],[Quantity]]</f>
        <v>7994</v>
      </c>
    </row>
    <row r="3165" spans="1:29" x14ac:dyDescent="0.3">
      <c r="A3165" t="s">
        <v>28</v>
      </c>
      <c r="B3165" t="s">
        <v>29</v>
      </c>
      <c r="C3165" t="s">
        <v>66</v>
      </c>
      <c r="D3165" t="s">
        <v>364</v>
      </c>
      <c r="E3165" t="s">
        <v>56</v>
      </c>
      <c r="F3165" t="s">
        <v>150</v>
      </c>
      <c r="G3165">
        <v>37</v>
      </c>
      <c r="H3165">
        <v>404836</v>
      </c>
      <c r="I3165" t="s">
        <v>58</v>
      </c>
      <c r="J3165" s="3">
        <v>44507</v>
      </c>
      <c r="K3165">
        <v>1100</v>
      </c>
      <c r="L3165" t="s">
        <v>13062</v>
      </c>
      <c r="M3165" t="s">
        <v>319</v>
      </c>
      <c r="N3165" t="s">
        <v>13063</v>
      </c>
      <c r="O3165" t="s">
        <v>13064</v>
      </c>
      <c r="P3165" t="s">
        <v>87</v>
      </c>
      <c r="Q3165">
        <v>8</v>
      </c>
      <c r="R3165" t="s">
        <v>88</v>
      </c>
      <c r="S3165" t="s">
        <v>41</v>
      </c>
      <c r="T3165">
        <v>36681</v>
      </c>
      <c r="U3165" s="1">
        <v>45426</v>
      </c>
      <c r="V3165" t="s">
        <v>140</v>
      </c>
      <c r="W3165">
        <v>832370</v>
      </c>
      <c r="X3165" t="s">
        <v>13065</v>
      </c>
      <c r="Y3165">
        <v>928</v>
      </c>
      <c r="Z3165">
        <v>1785</v>
      </c>
      <c r="AA3165">
        <v>6</v>
      </c>
      <c r="AB3165">
        <v>4284</v>
      </c>
      <c r="AC3165">
        <f>Table1_1[[#This Row],[Price]]*Table1_1[[#This Row],[Quantity]]</f>
        <v>10710</v>
      </c>
    </row>
    <row r="3166" spans="1:29" x14ac:dyDescent="0.3">
      <c r="A3166" t="s">
        <v>28</v>
      </c>
      <c r="B3166" t="s">
        <v>29</v>
      </c>
      <c r="C3166" t="s">
        <v>91</v>
      </c>
      <c r="D3166" t="s">
        <v>98</v>
      </c>
      <c r="E3166" t="s">
        <v>56</v>
      </c>
      <c r="F3166" t="s">
        <v>57</v>
      </c>
      <c r="G3166">
        <v>73</v>
      </c>
      <c r="H3166">
        <v>439789</v>
      </c>
      <c r="I3166" t="s">
        <v>34</v>
      </c>
      <c r="J3166" s="3">
        <v>44780</v>
      </c>
      <c r="K3166">
        <v>800</v>
      </c>
      <c r="L3166" t="s">
        <v>13066</v>
      </c>
      <c r="M3166" t="s">
        <v>953</v>
      </c>
      <c r="N3166" t="s">
        <v>13067</v>
      </c>
      <c r="O3166" t="s">
        <v>13068</v>
      </c>
      <c r="P3166" t="s">
        <v>39</v>
      </c>
      <c r="Q3166">
        <v>19</v>
      </c>
      <c r="R3166" t="s">
        <v>40</v>
      </c>
      <c r="S3166" t="s">
        <v>79</v>
      </c>
      <c r="T3166">
        <v>43204</v>
      </c>
      <c r="U3166" s="1">
        <v>45315</v>
      </c>
      <c r="V3166" t="s">
        <v>111</v>
      </c>
      <c r="W3166">
        <v>989139</v>
      </c>
      <c r="X3166" t="s">
        <v>13069</v>
      </c>
      <c r="Y3166">
        <v>613</v>
      </c>
      <c r="Z3166">
        <v>848</v>
      </c>
      <c r="AA3166">
        <v>8</v>
      </c>
      <c r="AB3166">
        <v>2713.6000000000004</v>
      </c>
      <c r="AC3166">
        <f>Table1_1[[#This Row],[Price]]*Table1_1[[#This Row],[Quantity]]</f>
        <v>6784</v>
      </c>
    </row>
    <row r="3167" spans="1:29" x14ac:dyDescent="0.3">
      <c r="A3167" t="s">
        <v>28</v>
      </c>
      <c r="B3167" t="s">
        <v>29</v>
      </c>
      <c r="C3167" t="s">
        <v>30</v>
      </c>
      <c r="D3167" t="s">
        <v>92</v>
      </c>
      <c r="E3167" t="s">
        <v>46</v>
      </c>
      <c r="F3167" t="s">
        <v>47</v>
      </c>
      <c r="G3167">
        <v>67</v>
      </c>
      <c r="H3167">
        <v>400231</v>
      </c>
      <c r="I3167" t="s">
        <v>34</v>
      </c>
      <c r="J3167" s="3">
        <v>45340</v>
      </c>
      <c r="K3167">
        <v>1400</v>
      </c>
      <c r="L3167" t="s">
        <v>13071</v>
      </c>
      <c r="M3167" t="s">
        <v>144</v>
      </c>
      <c r="N3167" t="s">
        <v>13072</v>
      </c>
      <c r="O3167" t="s">
        <v>13073</v>
      </c>
      <c r="P3167" t="s">
        <v>71</v>
      </c>
      <c r="Q3167">
        <v>8</v>
      </c>
      <c r="R3167" t="s">
        <v>88</v>
      </c>
      <c r="S3167" t="s">
        <v>79</v>
      </c>
      <c r="T3167">
        <v>49776</v>
      </c>
      <c r="U3167" s="1">
        <v>45298</v>
      </c>
      <c r="V3167" t="s">
        <v>111</v>
      </c>
      <c r="W3167">
        <v>916770</v>
      </c>
      <c r="X3167" t="s">
        <v>13074</v>
      </c>
      <c r="Y3167">
        <v>840</v>
      </c>
      <c r="Z3167">
        <v>1917</v>
      </c>
      <c r="AA3167">
        <v>2</v>
      </c>
      <c r="AB3167">
        <v>1533.6000000000001</v>
      </c>
      <c r="AC3167">
        <f>Table1_1[[#This Row],[Price]]*Table1_1[[#This Row],[Quantity]]</f>
        <v>3834</v>
      </c>
    </row>
    <row r="3168" spans="1:29" x14ac:dyDescent="0.3">
      <c r="A3168" t="s">
        <v>28</v>
      </c>
      <c r="B3168" t="s">
        <v>29</v>
      </c>
      <c r="C3168" t="s">
        <v>30</v>
      </c>
      <c r="D3168" t="s">
        <v>274</v>
      </c>
      <c r="E3168" t="s">
        <v>32</v>
      </c>
      <c r="F3168" t="s">
        <v>135</v>
      </c>
      <c r="G3168">
        <v>2</v>
      </c>
      <c r="H3168">
        <v>430567</v>
      </c>
      <c r="I3168" t="s">
        <v>58</v>
      </c>
      <c r="J3168" s="3">
        <v>43966</v>
      </c>
      <c r="K3168">
        <v>1300</v>
      </c>
      <c r="L3168" t="s">
        <v>13076</v>
      </c>
      <c r="M3168" t="s">
        <v>434</v>
      </c>
      <c r="N3168" t="s">
        <v>13077</v>
      </c>
      <c r="O3168">
        <v>5842079965</v>
      </c>
      <c r="P3168" t="s">
        <v>39</v>
      </c>
      <c r="Q3168">
        <v>3</v>
      </c>
      <c r="R3168" t="s">
        <v>88</v>
      </c>
      <c r="S3168" t="s">
        <v>118</v>
      </c>
      <c r="T3168">
        <v>69801</v>
      </c>
      <c r="U3168" s="1">
        <v>45394</v>
      </c>
      <c r="V3168" t="s">
        <v>80</v>
      </c>
      <c r="W3168">
        <v>578819</v>
      </c>
      <c r="X3168" t="s">
        <v>13078</v>
      </c>
      <c r="Y3168">
        <v>420</v>
      </c>
      <c r="Z3168">
        <v>1459</v>
      </c>
      <c r="AA3168">
        <v>4</v>
      </c>
      <c r="AB3168">
        <v>2334.4</v>
      </c>
      <c r="AC3168">
        <f>Table1_1[[#This Row],[Price]]*Table1_1[[#This Row],[Quantity]]</f>
        <v>5836</v>
      </c>
    </row>
    <row r="3169" spans="1:29" x14ac:dyDescent="0.3">
      <c r="A3169" t="s">
        <v>28</v>
      </c>
      <c r="B3169" t="s">
        <v>29</v>
      </c>
      <c r="C3169" t="s">
        <v>44</v>
      </c>
      <c r="D3169" t="s">
        <v>237</v>
      </c>
      <c r="E3169" t="s">
        <v>32</v>
      </c>
      <c r="F3169" t="s">
        <v>83</v>
      </c>
      <c r="G3169">
        <v>44</v>
      </c>
      <c r="H3169">
        <v>408473</v>
      </c>
      <c r="I3169" t="s">
        <v>34</v>
      </c>
      <c r="J3169" s="3">
        <v>44380</v>
      </c>
      <c r="K3169">
        <v>950</v>
      </c>
      <c r="L3169" t="s">
        <v>13079</v>
      </c>
      <c r="M3169" t="s">
        <v>1488</v>
      </c>
      <c r="N3169" t="s">
        <v>13080</v>
      </c>
      <c r="O3169" t="s">
        <v>13081</v>
      </c>
      <c r="P3169" t="s">
        <v>87</v>
      </c>
      <c r="Q3169">
        <v>13</v>
      </c>
      <c r="R3169" t="s">
        <v>88</v>
      </c>
      <c r="S3169" t="s">
        <v>41</v>
      </c>
      <c r="T3169">
        <v>80913</v>
      </c>
      <c r="U3169" s="1">
        <v>45471</v>
      </c>
      <c r="V3169" t="s">
        <v>52</v>
      </c>
      <c r="W3169">
        <v>579487</v>
      </c>
      <c r="X3169" t="s">
        <v>13082</v>
      </c>
      <c r="Y3169">
        <v>564</v>
      </c>
      <c r="Z3169">
        <v>859</v>
      </c>
      <c r="AA3169">
        <v>6</v>
      </c>
      <c r="AB3169">
        <v>2061.6</v>
      </c>
      <c r="AC3169">
        <f>Table1_1[[#This Row],[Price]]*Table1_1[[#This Row],[Quantity]]</f>
        <v>5154</v>
      </c>
    </row>
    <row r="3170" spans="1:29" x14ac:dyDescent="0.3">
      <c r="A3170" t="s">
        <v>28</v>
      </c>
      <c r="B3170" t="s">
        <v>29</v>
      </c>
      <c r="C3170" t="s">
        <v>44</v>
      </c>
      <c r="D3170" t="s">
        <v>616</v>
      </c>
      <c r="E3170" t="s">
        <v>32</v>
      </c>
      <c r="F3170" t="s">
        <v>113</v>
      </c>
      <c r="G3170">
        <v>31</v>
      </c>
      <c r="H3170">
        <v>416252</v>
      </c>
      <c r="I3170" t="s">
        <v>34</v>
      </c>
      <c r="J3170" s="3">
        <v>44023</v>
      </c>
      <c r="K3170">
        <v>1300</v>
      </c>
      <c r="L3170" t="s">
        <v>13083</v>
      </c>
      <c r="M3170" t="s">
        <v>129</v>
      </c>
      <c r="N3170" t="s">
        <v>13084</v>
      </c>
      <c r="O3170">
        <v>2109998904</v>
      </c>
      <c r="P3170" t="s">
        <v>87</v>
      </c>
      <c r="Q3170">
        <v>19</v>
      </c>
      <c r="R3170" t="s">
        <v>88</v>
      </c>
      <c r="S3170" t="s">
        <v>118</v>
      </c>
      <c r="T3170">
        <v>88474</v>
      </c>
      <c r="U3170" s="1">
        <v>45450</v>
      </c>
      <c r="V3170" t="s">
        <v>52</v>
      </c>
      <c r="W3170">
        <v>117535</v>
      </c>
      <c r="X3170" t="s">
        <v>13085</v>
      </c>
      <c r="Y3170">
        <v>338</v>
      </c>
      <c r="Z3170">
        <v>1669</v>
      </c>
      <c r="AA3170">
        <v>4</v>
      </c>
      <c r="AB3170">
        <v>2670.4</v>
      </c>
      <c r="AC3170">
        <f>Table1_1[[#This Row],[Price]]*Table1_1[[#This Row],[Quantity]]</f>
        <v>6676</v>
      </c>
    </row>
    <row r="3171" spans="1:29" x14ac:dyDescent="0.3">
      <c r="A3171" t="s">
        <v>28</v>
      </c>
      <c r="B3171" t="s">
        <v>29</v>
      </c>
      <c r="C3171" t="s">
        <v>44</v>
      </c>
      <c r="D3171" t="s">
        <v>142</v>
      </c>
      <c r="E3171" t="s">
        <v>32</v>
      </c>
      <c r="F3171" t="s">
        <v>33</v>
      </c>
      <c r="G3171">
        <v>6</v>
      </c>
      <c r="H3171">
        <v>429732</v>
      </c>
      <c r="I3171" t="s">
        <v>34</v>
      </c>
      <c r="J3171" s="3">
        <v>43895</v>
      </c>
      <c r="K3171">
        <v>1200</v>
      </c>
      <c r="L3171" t="s">
        <v>13086</v>
      </c>
      <c r="M3171" t="s">
        <v>542</v>
      </c>
      <c r="N3171" t="s">
        <v>13087</v>
      </c>
      <c r="O3171" t="s">
        <v>13088</v>
      </c>
      <c r="P3171" t="s">
        <v>39</v>
      </c>
      <c r="Q3171">
        <v>19</v>
      </c>
      <c r="R3171" t="s">
        <v>40</v>
      </c>
      <c r="S3171" t="s">
        <v>41</v>
      </c>
      <c r="T3171">
        <v>32053</v>
      </c>
      <c r="U3171" s="1">
        <v>45563</v>
      </c>
      <c r="V3171" t="s">
        <v>180</v>
      </c>
      <c r="W3171">
        <v>260443</v>
      </c>
      <c r="X3171" t="s">
        <v>13089</v>
      </c>
      <c r="Y3171">
        <v>738</v>
      </c>
      <c r="Z3171">
        <v>1511</v>
      </c>
      <c r="AA3171">
        <v>5</v>
      </c>
      <c r="AB3171">
        <v>3022</v>
      </c>
      <c r="AC3171">
        <f>Table1_1[[#This Row],[Price]]*Table1_1[[#This Row],[Quantity]]</f>
        <v>7555</v>
      </c>
    </row>
    <row r="3172" spans="1:29" x14ac:dyDescent="0.3">
      <c r="A3172" t="s">
        <v>28</v>
      </c>
      <c r="B3172" t="s">
        <v>29</v>
      </c>
      <c r="C3172" t="s">
        <v>66</v>
      </c>
      <c r="D3172" t="s">
        <v>31</v>
      </c>
      <c r="E3172" t="s">
        <v>32</v>
      </c>
      <c r="F3172" t="s">
        <v>135</v>
      </c>
      <c r="G3172">
        <v>45</v>
      </c>
      <c r="H3172">
        <v>432268</v>
      </c>
      <c r="I3172" t="s">
        <v>58</v>
      </c>
      <c r="J3172" s="3">
        <v>44100</v>
      </c>
      <c r="K3172">
        <v>1200</v>
      </c>
      <c r="L3172" t="s">
        <v>13090</v>
      </c>
      <c r="M3172" t="s">
        <v>417</v>
      </c>
      <c r="N3172" t="s">
        <v>13091</v>
      </c>
      <c r="O3172" t="s">
        <v>13092</v>
      </c>
      <c r="P3172" t="s">
        <v>87</v>
      </c>
      <c r="Q3172">
        <v>6</v>
      </c>
      <c r="R3172" t="s">
        <v>88</v>
      </c>
      <c r="S3172" t="s">
        <v>41</v>
      </c>
      <c r="T3172">
        <v>56236</v>
      </c>
      <c r="U3172" s="1">
        <v>45403</v>
      </c>
      <c r="V3172" t="s">
        <v>80</v>
      </c>
      <c r="W3172">
        <v>859740</v>
      </c>
      <c r="X3172" t="s">
        <v>13093</v>
      </c>
      <c r="Y3172">
        <v>438</v>
      </c>
      <c r="Z3172">
        <v>1787</v>
      </c>
      <c r="AA3172">
        <v>3</v>
      </c>
      <c r="AB3172">
        <v>2144.4</v>
      </c>
      <c r="AC3172">
        <f>Table1_1[[#This Row],[Price]]*Table1_1[[#This Row],[Quantity]]</f>
        <v>5361</v>
      </c>
    </row>
    <row r="3173" spans="1:29" x14ac:dyDescent="0.3">
      <c r="A3173" t="s">
        <v>28</v>
      </c>
      <c r="B3173" t="s">
        <v>29</v>
      </c>
      <c r="C3173" t="s">
        <v>157</v>
      </c>
      <c r="D3173" t="s">
        <v>274</v>
      </c>
      <c r="E3173" t="s">
        <v>32</v>
      </c>
      <c r="F3173" t="s">
        <v>135</v>
      </c>
      <c r="G3173">
        <v>20</v>
      </c>
      <c r="H3173">
        <v>427456</v>
      </c>
      <c r="I3173" t="s">
        <v>34</v>
      </c>
      <c r="J3173" s="3">
        <v>45050</v>
      </c>
      <c r="K3173">
        <v>1000</v>
      </c>
      <c r="L3173" t="s">
        <v>13094</v>
      </c>
      <c r="M3173" t="s">
        <v>129</v>
      </c>
      <c r="N3173" t="s">
        <v>13095</v>
      </c>
      <c r="O3173" t="s">
        <v>13096</v>
      </c>
      <c r="P3173" t="s">
        <v>87</v>
      </c>
      <c r="Q3173">
        <v>15</v>
      </c>
      <c r="R3173" t="s">
        <v>40</v>
      </c>
      <c r="S3173" t="s">
        <v>118</v>
      </c>
      <c r="T3173">
        <v>28637</v>
      </c>
      <c r="U3173" s="1">
        <v>45301</v>
      </c>
      <c r="V3173" t="s">
        <v>111</v>
      </c>
      <c r="W3173">
        <v>624344</v>
      </c>
      <c r="X3173" t="s">
        <v>13097</v>
      </c>
      <c r="Y3173">
        <v>668</v>
      </c>
      <c r="Z3173">
        <v>1452</v>
      </c>
      <c r="AA3173">
        <v>7</v>
      </c>
      <c r="AB3173">
        <v>4065.6000000000004</v>
      </c>
      <c r="AC3173">
        <f>Table1_1[[#This Row],[Price]]*Table1_1[[#This Row],[Quantity]]</f>
        <v>10164</v>
      </c>
    </row>
    <row r="3174" spans="1:29" x14ac:dyDescent="0.3">
      <c r="A3174" t="s">
        <v>28</v>
      </c>
      <c r="B3174" t="s">
        <v>29</v>
      </c>
      <c r="C3174" t="s">
        <v>193</v>
      </c>
      <c r="D3174" t="s">
        <v>248</v>
      </c>
      <c r="E3174" t="s">
        <v>46</v>
      </c>
      <c r="F3174" t="s">
        <v>33</v>
      </c>
      <c r="G3174">
        <v>13</v>
      </c>
      <c r="H3174">
        <v>421754</v>
      </c>
      <c r="I3174" t="s">
        <v>58</v>
      </c>
      <c r="J3174" s="3">
        <v>44079</v>
      </c>
      <c r="K3174">
        <v>950</v>
      </c>
      <c r="L3174" t="s">
        <v>13099</v>
      </c>
      <c r="M3174" t="s">
        <v>1291</v>
      </c>
      <c r="N3174" t="s">
        <v>13100</v>
      </c>
      <c r="O3174" t="s">
        <v>13101</v>
      </c>
      <c r="P3174" t="s">
        <v>51</v>
      </c>
      <c r="Q3174">
        <v>7</v>
      </c>
      <c r="R3174" t="s">
        <v>40</v>
      </c>
      <c r="S3174" t="s">
        <v>79</v>
      </c>
      <c r="T3174">
        <v>42499</v>
      </c>
      <c r="U3174" s="1">
        <v>45385</v>
      </c>
      <c r="V3174" t="s">
        <v>80</v>
      </c>
      <c r="W3174">
        <v>498909</v>
      </c>
      <c r="X3174" t="s">
        <v>13102</v>
      </c>
      <c r="Y3174">
        <v>310</v>
      </c>
      <c r="Z3174">
        <v>1494</v>
      </c>
      <c r="AA3174">
        <v>6</v>
      </c>
      <c r="AB3174">
        <v>3585.6000000000004</v>
      </c>
      <c r="AC3174">
        <f>Table1_1[[#This Row],[Price]]*Table1_1[[#This Row],[Quantity]]</f>
        <v>8964</v>
      </c>
    </row>
    <row r="3175" spans="1:29" x14ac:dyDescent="0.3">
      <c r="A3175" t="s">
        <v>28</v>
      </c>
      <c r="B3175" t="s">
        <v>29</v>
      </c>
      <c r="C3175" t="s">
        <v>44</v>
      </c>
      <c r="D3175" t="s">
        <v>274</v>
      </c>
      <c r="E3175" t="s">
        <v>46</v>
      </c>
      <c r="F3175" t="s">
        <v>150</v>
      </c>
      <c r="G3175">
        <v>28</v>
      </c>
      <c r="H3175">
        <v>412784</v>
      </c>
      <c r="I3175" t="s">
        <v>58</v>
      </c>
      <c r="J3175" s="3">
        <v>45078</v>
      </c>
      <c r="K3175">
        <v>1100</v>
      </c>
      <c r="L3175" t="s">
        <v>13103</v>
      </c>
      <c r="M3175" t="s">
        <v>1091</v>
      </c>
      <c r="N3175" t="s">
        <v>13104</v>
      </c>
      <c r="O3175" t="s">
        <v>13105</v>
      </c>
      <c r="P3175" t="s">
        <v>51</v>
      </c>
      <c r="Q3175">
        <v>16</v>
      </c>
      <c r="R3175" t="s">
        <v>40</v>
      </c>
      <c r="S3175" t="s">
        <v>79</v>
      </c>
      <c r="T3175">
        <v>73460</v>
      </c>
      <c r="U3175" s="1">
        <v>45332</v>
      </c>
      <c r="V3175" t="s">
        <v>119</v>
      </c>
      <c r="W3175">
        <v>456901</v>
      </c>
      <c r="X3175" t="s">
        <v>13106</v>
      </c>
      <c r="Y3175">
        <v>270</v>
      </c>
      <c r="Z3175">
        <v>1638</v>
      </c>
      <c r="AA3175">
        <v>1</v>
      </c>
      <c r="AB3175">
        <v>655.20000000000005</v>
      </c>
      <c r="AC3175">
        <f>Table1_1[[#This Row],[Price]]*Table1_1[[#This Row],[Quantity]]</f>
        <v>1638</v>
      </c>
    </row>
    <row r="3176" spans="1:29" x14ac:dyDescent="0.3">
      <c r="A3176" t="s">
        <v>28</v>
      </c>
      <c r="B3176" t="s">
        <v>29</v>
      </c>
      <c r="C3176" t="s">
        <v>54</v>
      </c>
      <c r="D3176" t="s">
        <v>411</v>
      </c>
      <c r="E3176" t="s">
        <v>56</v>
      </c>
      <c r="F3176" t="s">
        <v>99</v>
      </c>
      <c r="G3176">
        <v>75</v>
      </c>
      <c r="H3176">
        <v>432603</v>
      </c>
      <c r="I3176" t="s">
        <v>58</v>
      </c>
      <c r="J3176" s="3">
        <v>44981</v>
      </c>
      <c r="K3176">
        <v>1300</v>
      </c>
      <c r="L3176" t="s">
        <v>13107</v>
      </c>
      <c r="M3176" t="s">
        <v>287</v>
      </c>
      <c r="N3176" t="s">
        <v>13108</v>
      </c>
      <c r="O3176">
        <v>4161686545</v>
      </c>
      <c r="P3176" t="s">
        <v>51</v>
      </c>
      <c r="Q3176">
        <v>4</v>
      </c>
      <c r="R3176" t="s">
        <v>40</v>
      </c>
      <c r="S3176" t="s">
        <v>41</v>
      </c>
      <c r="T3176">
        <v>40796</v>
      </c>
      <c r="U3176" s="1">
        <v>45430</v>
      </c>
      <c r="V3176" t="s">
        <v>140</v>
      </c>
      <c r="W3176">
        <v>691550</v>
      </c>
      <c r="X3176" t="s">
        <v>13109</v>
      </c>
      <c r="Y3176">
        <v>632</v>
      </c>
      <c r="Z3176">
        <v>1645</v>
      </c>
      <c r="AA3176">
        <v>4</v>
      </c>
      <c r="AB3176">
        <v>2632</v>
      </c>
      <c r="AC3176">
        <f>Table1_1[[#This Row],[Price]]*Table1_1[[#This Row],[Quantity]]</f>
        <v>6580</v>
      </c>
    </row>
    <row r="3177" spans="1:29" x14ac:dyDescent="0.3">
      <c r="A3177" t="s">
        <v>28</v>
      </c>
      <c r="B3177" t="s">
        <v>29</v>
      </c>
      <c r="C3177" t="s">
        <v>44</v>
      </c>
      <c r="D3177" t="s">
        <v>74</v>
      </c>
      <c r="E3177" t="s">
        <v>56</v>
      </c>
      <c r="F3177" t="s">
        <v>33</v>
      </c>
      <c r="G3177">
        <v>97</v>
      </c>
      <c r="H3177">
        <v>430192</v>
      </c>
      <c r="I3177" t="s">
        <v>58</v>
      </c>
      <c r="J3177" s="3">
        <v>44344</v>
      </c>
      <c r="K3177">
        <v>1000</v>
      </c>
      <c r="L3177" t="s">
        <v>13110</v>
      </c>
      <c r="M3177" t="s">
        <v>232</v>
      </c>
      <c r="N3177" t="s">
        <v>13111</v>
      </c>
      <c r="O3177" t="s">
        <v>13112</v>
      </c>
      <c r="P3177" t="s">
        <v>87</v>
      </c>
      <c r="Q3177">
        <v>6</v>
      </c>
      <c r="R3177" t="s">
        <v>40</v>
      </c>
      <c r="S3177" t="s">
        <v>118</v>
      </c>
      <c r="T3177">
        <v>29215</v>
      </c>
      <c r="U3177" s="1">
        <v>45355</v>
      </c>
      <c r="V3177" t="s">
        <v>72</v>
      </c>
      <c r="W3177">
        <v>635229</v>
      </c>
      <c r="X3177" t="s">
        <v>13113</v>
      </c>
      <c r="Y3177">
        <v>374</v>
      </c>
      <c r="Z3177">
        <v>1662</v>
      </c>
      <c r="AA3177">
        <v>4</v>
      </c>
      <c r="AB3177">
        <v>2659.2000000000003</v>
      </c>
      <c r="AC3177">
        <f>Table1_1[[#This Row],[Price]]*Table1_1[[#This Row],[Quantity]]</f>
        <v>6648</v>
      </c>
    </row>
    <row r="3178" spans="1:29" x14ac:dyDescent="0.3">
      <c r="A3178" t="s">
        <v>28</v>
      </c>
      <c r="B3178" t="s">
        <v>29</v>
      </c>
      <c r="C3178" t="s">
        <v>91</v>
      </c>
      <c r="D3178" t="s">
        <v>163</v>
      </c>
      <c r="E3178" t="s">
        <v>46</v>
      </c>
      <c r="F3178" t="s">
        <v>99</v>
      </c>
      <c r="G3178">
        <v>9</v>
      </c>
      <c r="H3178">
        <v>420070</v>
      </c>
      <c r="I3178" t="s">
        <v>34</v>
      </c>
      <c r="J3178" s="3">
        <v>45210</v>
      </c>
      <c r="K3178">
        <v>1300</v>
      </c>
      <c r="L3178" t="s">
        <v>13115</v>
      </c>
      <c r="M3178" t="s">
        <v>605</v>
      </c>
      <c r="N3178" t="s">
        <v>13116</v>
      </c>
      <c r="O3178" t="s">
        <v>13117</v>
      </c>
      <c r="P3178" t="s">
        <v>71</v>
      </c>
      <c r="Q3178">
        <v>8</v>
      </c>
      <c r="R3178" t="s">
        <v>40</v>
      </c>
      <c r="S3178" t="s">
        <v>79</v>
      </c>
      <c r="T3178">
        <v>79706</v>
      </c>
      <c r="U3178" s="1">
        <v>45360</v>
      </c>
      <c r="V3178" t="s">
        <v>72</v>
      </c>
      <c r="W3178">
        <v>675458</v>
      </c>
      <c r="X3178" t="s">
        <v>13118</v>
      </c>
      <c r="Y3178">
        <v>972</v>
      </c>
      <c r="Z3178">
        <v>2729</v>
      </c>
      <c r="AA3178">
        <v>4</v>
      </c>
      <c r="AB3178">
        <v>4366.4000000000015</v>
      </c>
      <c r="AC3178">
        <f>Table1_1[[#This Row],[Price]]*Table1_1[[#This Row],[Quantity]]</f>
        <v>10916</v>
      </c>
    </row>
    <row r="3179" spans="1:29" x14ac:dyDescent="0.3">
      <c r="A3179" t="s">
        <v>28</v>
      </c>
      <c r="B3179" t="s">
        <v>29</v>
      </c>
      <c r="C3179" t="s">
        <v>54</v>
      </c>
      <c r="D3179" t="s">
        <v>566</v>
      </c>
      <c r="E3179" t="s">
        <v>32</v>
      </c>
      <c r="F3179" t="s">
        <v>57</v>
      </c>
      <c r="G3179">
        <v>11</v>
      </c>
      <c r="H3179">
        <v>424030</v>
      </c>
      <c r="I3179" t="s">
        <v>58</v>
      </c>
      <c r="J3179" s="3">
        <v>45599</v>
      </c>
      <c r="K3179">
        <v>950</v>
      </c>
      <c r="L3179" t="s">
        <v>13120</v>
      </c>
      <c r="M3179" t="s">
        <v>1483</v>
      </c>
      <c r="N3179" t="s">
        <v>13121</v>
      </c>
      <c r="O3179">
        <v>3685248448</v>
      </c>
      <c r="P3179" t="s">
        <v>87</v>
      </c>
      <c r="Q3179">
        <v>20</v>
      </c>
      <c r="R3179" t="s">
        <v>40</v>
      </c>
      <c r="S3179" t="s">
        <v>118</v>
      </c>
      <c r="T3179">
        <v>31068</v>
      </c>
      <c r="U3179" s="1">
        <v>45327</v>
      </c>
      <c r="V3179" t="s">
        <v>119</v>
      </c>
      <c r="W3179">
        <v>158457</v>
      </c>
      <c r="X3179" t="s">
        <v>13122</v>
      </c>
      <c r="Y3179">
        <v>788</v>
      </c>
      <c r="Z3179">
        <v>2691</v>
      </c>
      <c r="AA3179">
        <v>1</v>
      </c>
      <c r="AB3179">
        <v>1076.4000000000001</v>
      </c>
      <c r="AC3179">
        <f>Table1_1[[#This Row],[Price]]*Table1_1[[#This Row],[Quantity]]</f>
        <v>2691</v>
      </c>
    </row>
    <row r="3180" spans="1:29" x14ac:dyDescent="0.3">
      <c r="A3180" t="s">
        <v>28</v>
      </c>
      <c r="B3180" t="s">
        <v>29</v>
      </c>
      <c r="C3180" t="s">
        <v>54</v>
      </c>
      <c r="D3180" t="s">
        <v>317</v>
      </c>
      <c r="E3180" t="s">
        <v>56</v>
      </c>
      <c r="F3180" t="s">
        <v>355</v>
      </c>
      <c r="G3180">
        <v>91</v>
      </c>
      <c r="H3180">
        <v>422511</v>
      </c>
      <c r="I3180" t="s">
        <v>58</v>
      </c>
      <c r="J3180" s="3">
        <v>44003</v>
      </c>
      <c r="K3180">
        <v>1300</v>
      </c>
      <c r="L3180" t="s">
        <v>13123</v>
      </c>
      <c r="M3180" t="s">
        <v>2124</v>
      </c>
      <c r="N3180" t="s">
        <v>13124</v>
      </c>
      <c r="O3180" t="s">
        <v>13125</v>
      </c>
      <c r="P3180" t="s">
        <v>71</v>
      </c>
      <c r="Q3180">
        <v>3</v>
      </c>
      <c r="R3180" t="s">
        <v>88</v>
      </c>
      <c r="S3180" t="s">
        <v>63</v>
      </c>
      <c r="T3180">
        <v>36743</v>
      </c>
      <c r="U3180" s="1">
        <v>45605</v>
      </c>
      <c r="V3180" t="s">
        <v>42</v>
      </c>
      <c r="W3180">
        <v>927384</v>
      </c>
      <c r="X3180" t="s">
        <v>3472</v>
      </c>
      <c r="Y3180">
        <v>343</v>
      </c>
      <c r="Z3180">
        <v>2001</v>
      </c>
      <c r="AA3180">
        <v>5</v>
      </c>
      <c r="AB3180">
        <v>4002</v>
      </c>
      <c r="AC3180">
        <f>Table1_1[[#This Row],[Price]]*Table1_1[[#This Row],[Quantity]]</f>
        <v>10005</v>
      </c>
    </row>
    <row r="3181" spans="1:29" x14ac:dyDescent="0.3">
      <c r="A3181" t="s">
        <v>28</v>
      </c>
      <c r="B3181" t="s">
        <v>29</v>
      </c>
      <c r="C3181" t="s">
        <v>148</v>
      </c>
      <c r="D3181" t="s">
        <v>560</v>
      </c>
      <c r="E3181" t="s">
        <v>56</v>
      </c>
      <c r="F3181" t="s">
        <v>113</v>
      </c>
      <c r="G3181">
        <v>71</v>
      </c>
      <c r="H3181">
        <v>409104</v>
      </c>
      <c r="I3181" t="s">
        <v>58</v>
      </c>
      <c r="J3181" s="3">
        <v>45473</v>
      </c>
      <c r="K3181">
        <v>1200</v>
      </c>
      <c r="L3181" t="s">
        <v>13126</v>
      </c>
      <c r="M3181" t="s">
        <v>1030</v>
      </c>
      <c r="N3181" t="s">
        <v>13127</v>
      </c>
      <c r="O3181" t="s">
        <v>13128</v>
      </c>
      <c r="P3181" t="s">
        <v>51</v>
      </c>
      <c r="Q3181">
        <v>15</v>
      </c>
      <c r="R3181" t="s">
        <v>40</v>
      </c>
      <c r="S3181" t="s">
        <v>41</v>
      </c>
      <c r="T3181">
        <v>12667</v>
      </c>
      <c r="U3181" s="1">
        <v>45617</v>
      </c>
      <c r="V3181" t="s">
        <v>42</v>
      </c>
      <c r="W3181">
        <v>279291</v>
      </c>
      <c r="X3181" t="s">
        <v>13129</v>
      </c>
      <c r="Y3181">
        <v>211</v>
      </c>
      <c r="Z3181">
        <v>598</v>
      </c>
      <c r="AA3181">
        <v>1</v>
      </c>
      <c r="AB3181">
        <v>239.20000000000002</v>
      </c>
      <c r="AC3181">
        <f>Table1_1[[#This Row],[Price]]*Table1_1[[#This Row],[Quantity]]</f>
        <v>598</v>
      </c>
    </row>
    <row r="3182" spans="1:29" x14ac:dyDescent="0.3">
      <c r="A3182" t="s">
        <v>28</v>
      </c>
      <c r="B3182" t="s">
        <v>29</v>
      </c>
      <c r="C3182" t="s">
        <v>157</v>
      </c>
      <c r="D3182" t="s">
        <v>261</v>
      </c>
      <c r="E3182" t="s">
        <v>46</v>
      </c>
      <c r="F3182" t="s">
        <v>150</v>
      </c>
      <c r="G3182">
        <v>53</v>
      </c>
      <c r="H3182">
        <v>439159</v>
      </c>
      <c r="I3182" t="s">
        <v>34</v>
      </c>
      <c r="J3182" s="3">
        <v>45184</v>
      </c>
      <c r="K3182">
        <v>1300</v>
      </c>
      <c r="L3182" t="s">
        <v>13131</v>
      </c>
      <c r="M3182" t="s">
        <v>269</v>
      </c>
      <c r="N3182" t="s">
        <v>13132</v>
      </c>
      <c r="O3182" t="s">
        <v>13133</v>
      </c>
      <c r="P3182" t="s">
        <v>87</v>
      </c>
      <c r="Q3182">
        <v>14</v>
      </c>
      <c r="R3182" t="s">
        <v>40</v>
      </c>
      <c r="S3182" t="s">
        <v>63</v>
      </c>
      <c r="T3182">
        <v>70617</v>
      </c>
      <c r="U3182" s="1">
        <v>45373</v>
      </c>
      <c r="V3182" t="s">
        <v>72</v>
      </c>
      <c r="W3182">
        <v>450584</v>
      </c>
      <c r="X3182" t="s">
        <v>13134</v>
      </c>
      <c r="Y3182">
        <v>222</v>
      </c>
      <c r="Z3182">
        <v>625</v>
      </c>
      <c r="AA3182">
        <v>1</v>
      </c>
      <c r="AB3182">
        <v>250</v>
      </c>
      <c r="AC3182">
        <f>Table1_1[[#This Row],[Price]]*Table1_1[[#This Row],[Quantity]]</f>
        <v>625</v>
      </c>
    </row>
    <row r="3183" spans="1:29" x14ac:dyDescent="0.3">
      <c r="A3183" t="s">
        <v>28</v>
      </c>
      <c r="B3183" t="s">
        <v>29</v>
      </c>
      <c r="C3183" t="s">
        <v>91</v>
      </c>
      <c r="D3183" t="s">
        <v>149</v>
      </c>
      <c r="E3183" t="s">
        <v>32</v>
      </c>
      <c r="F3183" t="s">
        <v>150</v>
      </c>
      <c r="G3183">
        <v>7</v>
      </c>
      <c r="H3183">
        <v>434754</v>
      </c>
      <c r="I3183" t="s">
        <v>58</v>
      </c>
      <c r="J3183" s="3">
        <v>44805</v>
      </c>
      <c r="K3183">
        <v>1400</v>
      </c>
      <c r="L3183" t="s">
        <v>13135</v>
      </c>
      <c r="M3183" t="s">
        <v>200</v>
      </c>
      <c r="N3183" t="s">
        <v>13136</v>
      </c>
      <c r="O3183" t="s">
        <v>13137</v>
      </c>
      <c r="P3183" t="s">
        <v>87</v>
      </c>
      <c r="Q3183">
        <v>14</v>
      </c>
      <c r="R3183" t="s">
        <v>40</v>
      </c>
      <c r="S3183" t="s">
        <v>63</v>
      </c>
      <c r="T3183">
        <v>52467</v>
      </c>
      <c r="U3183" s="1">
        <v>45485</v>
      </c>
      <c r="V3183" t="s">
        <v>126</v>
      </c>
      <c r="W3183">
        <v>509241</v>
      </c>
      <c r="X3183" t="s">
        <v>13138</v>
      </c>
      <c r="Y3183">
        <v>256</v>
      </c>
      <c r="Z3183">
        <v>2583</v>
      </c>
      <c r="AA3183">
        <v>6</v>
      </c>
      <c r="AB3183">
        <v>6199.2000000000007</v>
      </c>
      <c r="AC3183">
        <f>Table1_1[[#This Row],[Price]]*Table1_1[[#This Row],[Quantity]]</f>
        <v>15498</v>
      </c>
    </row>
    <row r="3184" spans="1:29" x14ac:dyDescent="0.3">
      <c r="A3184" t="s">
        <v>28</v>
      </c>
      <c r="B3184" t="s">
        <v>29</v>
      </c>
      <c r="C3184" t="s">
        <v>30</v>
      </c>
      <c r="D3184" t="s">
        <v>411</v>
      </c>
      <c r="E3184" t="s">
        <v>46</v>
      </c>
      <c r="F3184" t="s">
        <v>135</v>
      </c>
      <c r="G3184">
        <v>7</v>
      </c>
      <c r="H3184">
        <v>438919</v>
      </c>
      <c r="I3184" t="s">
        <v>34</v>
      </c>
      <c r="J3184" s="3">
        <v>44774</v>
      </c>
      <c r="K3184">
        <v>1200</v>
      </c>
      <c r="L3184" t="s">
        <v>13139</v>
      </c>
      <c r="M3184" t="s">
        <v>1356</v>
      </c>
      <c r="N3184" t="s">
        <v>13140</v>
      </c>
      <c r="O3184" t="s">
        <v>13141</v>
      </c>
      <c r="P3184" t="s">
        <v>39</v>
      </c>
      <c r="Q3184">
        <v>19</v>
      </c>
      <c r="R3184" t="s">
        <v>40</v>
      </c>
      <c r="S3184" t="s">
        <v>79</v>
      </c>
      <c r="T3184">
        <v>51767</v>
      </c>
      <c r="U3184" s="1">
        <v>45453</v>
      </c>
      <c r="V3184" t="s">
        <v>52</v>
      </c>
      <c r="W3184">
        <v>628633</v>
      </c>
      <c r="X3184" t="s">
        <v>13142</v>
      </c>
      <c r="Y3184">
        <v>592</v>
      </c>
      <c r="Z3184">
        <v>2604</v>
      </c>
      <c r="AA3184">
        <v>5</v>
      </c>
      <c r="AB3184">
        <v>5208</v>
      </c>
      <c r="AC3184">
        <f>Table1_1[[#This Row],[Price]]*Table1_1[[#This Row],[Quantity]]</f>
        <v>13020</v>
      </c>
    </row>
    <row r="3185" spans="1:29" x14ac:dyDescent="0.3">
      <c r="A3185" t="s">
        <v>28</v>
      </c>
      <c r="B3185" t="s">
        <v>29</v>
      </c>
      <c r="C3185" t="s">
        <v>44</v>
      </c>
      <c r="D3185" t="s">
        <v>170</v>
      </c>
      <c r="E3185" t="s">
        <v>56</v>
      </c>
      <c r="F3185" t="s">
        <v>47</v>
      </c>
      <c r="G3185">
        <v>15</v>
      </c>
      <c r="H3185">
        <v>427001</v>
      </c>
      <c r="I3185" t="s">
        <v>58</v>
      </c>
      <c r="J3185" s="3">
        <v>44726</v>
      </c>
      <c r="K3185">
        <v>1400</v>
      </c>
      <c r="L3185" t="s">
        <v>13143</v>
      </c>
      <c r="M3185" t="s">
        <v>434</v>
      </c>
      <c r="N3185" t="s">
        <v>13144</v>
      </c>
      <c r="O3185" t="s">
        <v>13145</v>
      </c>
      <c r="P3185" t="s">
        <v>51</v>
      </c>
      <c r="Q3185">
        <v>11</v>
      </c>
      <c r="R3185" t="s">
        <v>40</v>
      </c>
      <c r="S3185" t="s">
        <v>63</v>
      </c>
      <c r="T3185">
        <v>27603</v>
      </c>
      <c r="U3185" s="1">
        <v>45303</v>
      </c>
      <c r="V3185" t="s">
        <v>111</v>
      </c>
      <c r="W3185">
        <v>298577</v>
      </c>
      <c r="X3185" t="s">
        <v>13146</v>
      </c>
      <c r="Y3185">
        <v>690</v>
      </c>
      <c r="Z3185">
        <v>2079</v>
      </c>
      <c r="AA3185">
        <v>8</v>
      </c>
      <c r="AB3185">
        <v>6652.8</v>
      </c>
      <c r="AC3185">
        <f>Table1_1[[#This Row],[Price]]*Table1_1[[#This Row],[Quantity]]</f>
        <v>16632</v>
      </c>
    </row>
    <row r="3186" spans="1:29" x14ac:dyDescent="0.3">
      <c r="A3186" t="s">
        <v>28</v>
      </c>
      <c r="B3186" t="s">
        <v>29</v>
      </c>
      <c r="C3186" t="s">
        <v>66</v>
      </c>
      <c r="D3186" t="s">
        <v>338</v>
      </c>
      <c r="E3186" t="s">
        <v>32</v>
      </c>
      <c r="F3186" t="s">
        <v>355</v>
      </c>
      <c r="G3186">
        <v>70</v>
      </c>
      <c r="H3186">
        <v>416909</v>
      </c>
      <c r="I3186" t="s">
        <v>58</v>
      </c>
      <c r="J3186" s="3">
        <v>44573</v>
      </c>
      <c r="K3186">
        <v>1400</v>
      </c>
      <c r="L3186" t="s">
        <v>13147</v>
      </c>
      <c r="M3186" t="s">
        <v>129</v>
      </c>
      <c r="N3186" t="s">
        <v>13148</v>
      </c>
      <c r="O3186" t="s">
        <v>13149</v>
      </c>
      <c r="P3186" t="s">
        <v>71</v>
      </c>
      <c r="Q3186">
        <v>6</v>
      </c>
      <c r="R3186" t="s">
        <v>88</v>
      </c>
      <c r="S3186" t="s">
        <v>118</v>
      </c>
      <c r="T3186">
        <v>83918</v>
      </c>
      <c r="U3186" s="1">
        <v>45567</v>
      </c>
      <c r="V3186" t="s">
        <v>155</v>
      </c>
      <c r="W3186">
        <v>212847</v>
      </c>
      <c r="X3186" t="s">
        <v>13150</v>
      </c>
      <c r="Y3186">
        <v>902</v>
      </c>
      <c r="Z3186">
        <v>1489</v>
      </c>
      <c r="AA3186">
        <v>2</v>
      </c>
      <c r="AB3186">
        <v>1191.2</v>
      </c>
      <c r="AC3186">
        <f>Table1_1[[#This Row],[Price]]*Table1_1[[#This Row],[Quantity]]</f>
        <v>2978</v>
      </c>
    </row>
    <row r="3187" spans="1:29" x14ac:dyDescent="0.3">
      <c r="A3187" t="s">
        <v>28</v>
      </c>
      <c r="B3187" t="s">
        <v>29</v>
      </c>
      <c r="C3187" t="s">
        <v>157</v>
      </c>
      <c r="D3187" t="s">
        <v>237</v>
      </c>
      <c r="E3187" t="s">
        <v>56</v>
      </c>
      <c r="F3187" t="s">
        <v>175</v>
      </c>
      <c r="G3187">
        <v>79</v>
      </c>
      <c r="H3187">
        <v>439455</v>
      </c>
      <c r="I3187" t="s">
        <v>58</v>
      </c>
      <c r="J3187" s="3">
        <v>44381</v>
      </c>
      <c r="K3187">
        <v>1100</v>
      </c>
      <c r="L3187" t="s">
        <v>13151</v>
      </c>
      <c r="M3187" t="s">
        <v>287</v>
      </c>
      <c r="N3187" t="s">
        <v>13152</v>
      </c>
      <c r="O3187" t="s">
        <v>13153</v>
      </c>
      <c r="P3187" t="s">
        <v>39</v>
      </c>
      <c r="Q3187">
        <v>8</v>
      </c>
      <c r="R3187" t="s">
        <v>40</v>
      </c>
      <c r="S3187" t="s">
        <v>63</v>
      </c>
      <c r="T3187">
        <v>99570</v>
      </c>
      <c r="U3187" s="1">
        <v>45526</v>
      </c>
      <c r="V3187" t="s">
        <v>64</v>
      </c>
      <c r="W3187">
        <v>831626</v>
      </c>
      <c r="X3187" t="s">
        <v>13154</v>
      </c>
      <c r="Y3187">
        <v>617</v>
      </c>
      <c r="Z3187">
        <v>859</v>
      </c>
      <c r="AA3187">
        <v>4</v>
      </c>
      <c r="AB3187">
        <v>1374.4</v>
      </c>
      <c r="AC3187">
        <f>Table1_1[[#This Row],[Price]]*Table1_1[[#This Row],[Quantity]]</f>
        <v>3436</v>
      </c>
    </row>
    <row r="3188" spans="1:29" x14ac:dyDescent="0.3">
      <c r="A3188" t="s">
        <v>28</v>
      </c>
      <c r="B3188" t="s">
        <v>29</v>
      </c>
      <c r="C3188" t="s">
        <v>157</v>
      </c>
      <c r="D3188" t="s">
        <v>45</v>
      </c>
      <c r="E3188" t="s">
        <v>56</v>
      </c>
      <c r="F3188" t="s">
        <v>355</v>
      </c>
      <c r="G3188">
        <v>30</v>
      </c>
      <c r="H3188">
        <v>426298</v>
      </c>
      <c r="I3188" t="s">
        <v>34</v>
      </c>
      <c r="J3188" s="3">
        <v>45528</v>
      </c>
      <c r="K3188">
        <v>1100</v>
      </c>
      <c r="L3188" t="s">
        <v>13155</v>
      </c>
      <c r="M3188" t="s">
        <v>287</v>
      </c>
      <c r="N3188" t="s">
        <v>13156</v>
      </c>
      <c r="O3188" t="s">
        <v>13157</v>
      </c>
      <c r="P3188" t="s">
        <v>51</v>
      </c>
      <c r="Q3188">
        <v>20</v>
      </c>
      <c r="R3188" t="s">
        <v>88</v>
      </c>
      <c r="S3188" t="s">
        <v>63</v>
      </c>
      <c r="T3188">
        <v>61331</v>
      </c>
      <c r="U3188" s="1">
        <v>45615</v>
      </c>
      <c r="V3188" t="s">
        <v>42</v>
      </c>
      <c r="W3188">
        <v>829364</v>
      </c>
      <c r="X3188" t="s">
        <v>6527</v>
      </c>
      <c r="Y3188">
        <v>906</v>
      </c>
      <c r="Z3188">
        <v>2857</v>
      </c>
      <c r="AA3188">
        <v>2</v>
      </c>
      <c r="AB3188">
        <v>2285.6</v>
      </c>
      <c r="AC3188">
        <f>Table1_1[[#This Row],[Price]]*Table1_1[[#This Row],[Quantity]]</f>
        <v>5714</v>
      </c>
    </row>
    <row r="3189" spans="1:29" x14ac:dyDescent="0.3">
      <c r="A3189" t="s">
        <v>28</v>
      </c>
      <c r="B3189" t="s">
        <v>29</v>
      </c>
      <c r="C3189" t="s">
        <v>66</v>
      </c>
      <c r="D3189" t="s">
        <v>349</v>
      </c>
      <c r="E3189" t="s">
        <v>46</v>
      </c>
      <c r="F3189" t="s">
        <v>135</v>
      </c>
      <c r="G3189">
        <v>11</v>
      </c>
      <c r="H3189">
        <v>431147</v>
      </c>
      <c r="I3189" t="s">
        <v>58</v>
      </c>
      <c r="J3189" s="3">
        <v>44527</v>
      </c>
      <c r="K3189">
        <v>950</v>
      </c>
      <c r="L3189" t="s">
        <v>431</v>
      </c>
      <c r="M3189" t="s">
        <v>506</v>
      </c>
      <c r="N3189" t="s">
        <v>13158</v>
      </c>
      <c r="O3189" t="s">
        <v>13159</v>
      </c>
      <c r="P3189" t="s">
        <v>39</v>
      </c>
      <c r="Q3189">
        <v>10</v>
      </c>
      <c r="R3189" t="s">
        <v>40</v>
      </c>
      <c r="S3189" t="s">
        <v>79</v>
      </c>
      <c r="T3189">
        <v>26222</v>
      </c>
      <c r="U3189" s="1">
        <v>45305</v>
      </c>
      <c r="V3189" t="s">
        <v>111</v>
      </c>
      <c r="W3189">
        <v>410841</v>
      </c>
      <c r="X3189" t="s">
        <v>13160</v>
      </c>
      <c r="Y3189">
        <v>357</v>
      </c>
      <c r="Z3189">
        <v>1464</v>
      </c>
      <c r="AA3189">
        <v>4</v>
      </c>
      <c r="AB3189">
        <v>2342.4</v>
      </c>
      <c r="AC3189">
        <f>Table1_1[[#This Row],[Price]]*Table1_1[[#This Row],[Quantity]]</f>
        <v>5856</v>
      </c>
    </row>
    <row r="3190" spans="1:29" x14ac:dyDescent="0.3">
      <c r="A3190" t="s">
        <v>28</v>
      </c>
      <c r="B3190" t="s">
        <v>29</v>
      </c>
      <c r="C3190" t="s">
        <v>66</v>
      </c>
      <c r="D3190" t="s">
        <v>98</v>
      </c>
      <c r="E3190" t="s">
        <v>56</v>
      </c>
      <c r="F3190" t="s">
        <v>57</v>
      </c>
      <c r="G3190">
        <v>37</v>
      </c>
      <c r="H3190">
        <v>425084</v>
      </c>
      <c r="I3190" t="s">
        <v>58</v>
      </c>
      <c r="J3190" s="3">
        <v>44605</v>
      </c>
      <c r="K3190">
        <v>1300</v>
      </c>
      <c r="L3190" t="s">
        <v>13161</v>
      </c>
      <c r="M3190" t="s">
        <v>108</v>
      </c>
      <c r="N3190" t="s">
        <v>13162</v>
      </c>
      <c r="O3190" t="s">
        <v>13163</v>
      </c>
      <c r="P3190" t="s">
        <v>39</v>
      </c>
      <c r="Q3190">
        <v>8</v>
      </c>
      <c r="R3190" t="s">
        <v>40</v>
      </c>
      <c r="S3190" t="s">
        <v>41</v>
      </c>
      <c r="T3190">
        <v>24165</v>
      </c>
      <c r="U3190" s="1">
        <v>45510</v>
      </c>
      <c r="V3190" t="s">
        <v>64</v>
      </c>
      <c r="W3190">
        <v>639172</v>
      </c>
      <c r="X3190" t="s">
        <v>5695</v>
      </c>
      <c r="Y3190">
        <v>974</v>
      </c>
      <c r="Z3190">
        <v>2101</v>
      </c>
      <c r="AA3190">
        <v>3</v>
      </c>
      <c r="AB3190">
        <v>2521.2000000000003</v>
      </c>
      <c r="AC3190">
        <f>Table1_1[[#This Row],[Price]]*Table1_1[[#This Row],[Quantity]]</f>
        <v>6303</v>
      </c>
    </row>
    <row r="3191" spans="1:29" x14ac:dyDescent="0.3">
      <c r="A3191" t="s">
        <v>28</v>
      </c>
      <c r="B3191" t="s">
        <v>29</v>
      </c>
      <c r="C3191" t="s">
        <v>157</v>
      </c>
      <c r="D3191" t="s">
        <v>182</v>
      </c>
      <c r="E3191" t="s">
        <v>46</v>
      </c>
      <c r="F3191" t="s">
        <v>57</v>
      </c>
      <c r="G3191">
        <v>7</v>
      </c>
      <c r="H3191">
        <v>434322</v>
      </c>
      <c r="I3191" t="s">
        <v>58</v>
      </c>
      <c r="J3191" s="3">
        <v>44935</v>
      </c>
      <c r="K3191">
        <v>1200</v>
      </c>
      <c r="L3191" t="s">
        <v>13164</v>
      </c>
      <c r="M3191" t="s">
        <v>250</v>
      </c>
      <c r="N3191" t="s">
        <v>13165</v>
      </c>
      <c r="O3191" t="s">
        <v>13166</v>
      </c>
      <c r="P3191" t="s">
        <v>71</v>
      </c>
      <c r="Q3191">
        <v>9</v>
      </c>
      <c r="R3191" t="s">
        <v>88</v>
      </c>
      <c r="S3191" t="s">
        <v>63</v>
      </c>
      <c r="T3191">
        <v>53632</v>
      </c>
      <c r="U3191" s="1">
        <v>45547</v>
      </c>
      <c r="V3191" t="s">
        <v>180</v>
      </c>
      <c r="W3191">
        <v>290610</v>
      </c>
      <c r="X3191" t="s">
        <v>13167</v>
      </c>
      <c r="Y3191">
        <v>499</v>
      </c>
      <c r="Z3191">
        <v>2461</v>
      </c>
      <c r="AA3191">
        <v>8</v>
      </c>
      <c r="AB3191">
        <v>7875.2000000000007</v>
      </c>
      <c r="AC3191">
        <f>Table1_1[[#This Row],[Price]]*Table1_1[[#This Row],[Quantity]]</f>
        <v>19688</v>
      </c>
    </row>
    <row r="3192" spans="1:29" x14ac:dyDescent="0.3">
      <c r="A3192" t="s">
        <v>28</v>
      </c>
      <c r="B3192" t="s">
        <v>29</v>
      </c>
      <c r="C3192" t="s">
        <v>148</v>
      </c>
      <c r="D3192" t="s">
        <v>511</v>
      </c>
      <c r="E3192" t="s">
        <v>56</v>
      </c>
      <c r="F3192" t="s">
        <v>33</v>
      </c>
      <c r="G3192">
        <v>90</v>
      </c>
      <c r="H3192">
        <v>439590</v>
      </c>
      <c r="I3192" t="s">
        <v>58</v>
      </c>
      <c r="J3192" s="3">
        <v>44855</v>
      </c>
      <c r="K3192">
        <v>1400</v>
      </c>
      <c r="L3192" t="s">
        <v>13169</v>
      </c>
      <c r="M3192" t="s">
        <v>394</v>
      </c>
      <c r="N3192" t="s">
        <v>13170</v>
      </c>
      <c r="O3192" t="s">
        <v>13171</v>
      </c>
      <c r="P3192" t="s">
        <v>87</v>
      </c>
      <c r="Q3192">
        <v>7</v>
      </c>
      <c r="R3192" t="s">
        <v>88</v>
      </c>
      <c r="S3192" t="s">
        <v>63</v>
      </c>
      <c r="T3192">
        <v>14463</v>
      </c>
      <c r="U3192" s="1">
        <v>45316</v>
      </c>
      <c r="V3192" t="s">
        <v>111</v>
      </c>
      <c r="W3192">
        <v>372445</v>
      </c>
      <c r="X3192" t="s">
        <v>13172</v>
      </c>
      <c r="Y3192">
        <v>684</v>
      </c>
      <c r="Z3192">
        <v>2585</v>
      </c>
      <c r="AA3192">
        <v>3</v>
      </c>
      <c r="AB3192">
        <v>3102</v>
      </c>
      <c r="AC3192">
        <f>Table1_1[[#This Row],[Price]]*Table1_1[[#This Row],[Quantity]]</f>
        <v>7755</v>
      </c>
    </row>
    <row r="3193" spans="1:29" x14ac:dyDescent="0.3">
      <c r="A3193" t="s">
        <v>28</v>
      </c>
      <c r="B3193" t="s">
        <v>29</v>
      </c>
      <c r="C3193" t="s">
        <v>66</v>
      </c>
      <c r="D3193" t="s">
        <v>237</v>
      </c>
      <c r="E3193" t="s">
        <v>32</v>
      </c>
      <c r="F3193" t="s">
        <v>99</v>
      </c>
      <c r="G3193">
        <v>48</v>
      </c>
      <c r="H3193">
        <v>417190</v>
      </c>
      <c r="I3193" t="s">
        <v>34</v>
      </c>
      <c r="J3193" s="3">
        <v>45002</v>
      </c>
      <c r="K3193">
        <v>1100</v>
      </c>
      <c r="L3193" t="s">
        <v>13173</v>
      </c>
      <c r="M3193" t="s">
        <v>152</v>
      </c>
      <c r="N3193" t="s">
        <v>13174</v>
      </c>
      <c r="O3193" t="s">
        <v>13175</v>
      </c>
      <c r="P3193" t="s">
        <v>71</v>
      </c>
      <c r="Q3193">
        <v>6</v>
      </c>
      <c r="R3193" t="s">
        <v>40</v>
      </c>
      <c r="S3193" t="s">
        <v>41</v>
      </c>
      <c r="T3193">
        <v>74478</v>
      </c>
      <c r="U3193" s="1">
        <v>45544</v>
      </c>
      <c r="V3193" t="s">
        <v>180</v>
      </c>
      <c r="W3193">
        <v>869078</v>
      </c>
      <c r="X3193" t="s">
        <v>13176</v>
      </c>
      <c r="Y3193">
        <v>738</v>
      </c>
      <c r="Z3193">
        <v>2089</v>
      </c>
      <c r="AA3193">
        <v>8</v>
      </c>
      <c r="AB3193">
        <v>6684.8</v>
      </c>
      <c r="AC3193">
        <f>Table1_1[[#This Row],[Price]]*Table1_1[[#This Row],[Quantity]]</f>
        <v>16712</v>
      </c>
    </row>
    <row r="3194" spans="1:29" x14ac:dyDescent="0.3">
      <c r="A3194" t="s">
        <v>28</v>
      </c>
      <c r="B3194" t="s">
        <v>29</v>
      </c>
      <c r="C3194" t="s">
        <v>66</v>
      </c>
      <c r="D3194" t="s">
        <v>380</v>
      </c>
      <c r="E3194" t="s">
        <v>56</v>
      </c>
      <c r="F3194" t="s">
        <v>33</v>
      </c>
      <c r="G3194">
        <v>48</v>
      </c>
      <c r="H3194">
        <v>436168</v>
      </c>
      <c r="I3194" t="s">
        <v>58</v>
      </c>
      <c r="J3194" s="3">
        <v>44052</v>
      </c>
      <c r="K3194">
        <v>1200</v>
      </c>
      <c r="L3194" t="s">
        <v>13177</v>
      </c>
      <c r="M3194" t="s">
        <v>654</v>
      </c>
      <c r="N3194" t="s">
        <v>13178</v>
      </c>
      <c r="O3194" t="s">
        <v>13179</v>
      </c>
      <c r="P3194" t="s">
        <v>87</v>
      </c>
      <c r="Q3194">
        <v>9</v>
      </c>
      <c r="R3194" t="s">
        <v>40</v>
      </c>
      <c r="S3194" t="s">
        <v>63</v>
      </c>
      <c r="T3194">
        <v>32923</v>
      </c>
      <c r="U3194" s="1">
        <v>45465</v>
      </c>
      <c r="V3194" t="s">
        <v>52</v>
      </c>
      <c r="W3194">
        <v>948163</v>
      </c>
      <c r="X3194" t="s">
        <v>13180</v>
      </c>
      <c r="Y3194">
        <v>238</v>
      </c>
      <c r="Z3194">
        <v>1213</v>
      </c>
      <c r="AA3194">
        <v>1</v>
      </c>
      <c r="AB3194">
        <v>485.20000000000005</v>
      </c>
      <c r="AC3194">
        <f>Table1_1[[#This Row],[Price]]*Table1_1[[#This Row],[Quantity]]</f>
        <v>1213</v>
      </c>
    </row>
    <row r="3195" spans="1:29" x14ac:dyDescent="0.3">
      <c r="A3195" t="s">
        <v>28</v>
      </c>
      <c r="B3195" t="s">
        <v>29</v>
      </c>
      <c r="C3195" t="s">
        <v>44</v>
      </c>
      <c r="D3195" t="s">
        <v>92</v>
      </c>
      <c r="E3195" t="s">
        <v>46</v>
      </c>
      <c r="F3195" t="s">
        <v>47</v>
      </c>
      <c r="G3195">
        <v>39</v>
      </c>
      <c r="H3195">
        <v>433484</v>
      </c>
      <c r="I3195" t="s">
        <v>58</v>
      </c>
      <c r="J3195" s="3">
        <v>43938</v>
      </c>
      <c r="K3195">
        <v>1000</v>
      </c>
      <c r="L3195" t="s">
        <v>13182</v>
      </c>
      <c r="M3195" t="s">
        <v>76</v>
      </c>
      <c r="N3195" t="s">
        <v>13183</v>
      </c>
      <c r="O3195" t="s">
        <v>13184</v>
      </c>
      <c r="P3195" t="s">
        <v>71</v>
      </c>
      <c r="Q3195">
        <v>3</v>
      </c>
      <c r="R3195" t="s">
        <v>40</v>
      </c>
      <c r="S3195" t="s">
        <v>118</v>
      </c>
      <c r="T3195">
        <v>32669</v>
      </c>
      <c r="U3195" s="1">
        <v>45618</v>
      </c>
      <c r="V3195" t="s">
        <v>42</v>
      </c>
      <c r="W3195">
        <v>607225</v>
      </c>
      <c r="X3195" t="s">
        <v>13185</v>
      </c>
      <c r="Y3195">
        <v>619</v>
      </c>
      <c r="Z3195">
        <v>2184</v>
      </c>
      <c r="AA3195">
        <v>7</v>
      </c>
      <c r="AB3195">
        <v>6115.2000000000007</v>
      </c>
      <c r="AC3195">
        <f>Table1_1[[#This Row],[Price]]*Table1_1[[#This Row],[Quantity]]</f>
        <v>15288</v>
      </c>
    </row>
    <row r="3196" spans="1:29" x14ac:dyDescent="0.3">
      <c r="A3196" t="s">
        <v>28</v>
      </c>
      <c r="B3196" t="s">
        <v>29</v>
      </c>
      <c r="C3196" t="s">
        <v>157</v>
      </c>
      <c r="D3196" t="s">
        <v>267</v>
      </c>
      <c r="E3196" t="s">
        <v>46</v>
      </c>
      <c r="F3196" t="s">
        <v>83</v>
      </c>
      <c r="G3196">
        <v>27</v>
      </c>
      <c r="H3196">
        <v>411874</v>
      </c>
      <c r="I3196" t="s">
        <v>34</v>
      </c>
      <c r="J3196" s="3">
        <v>44590</v>
      </c>
      <c r="K3196">
        <v>1400</v>
      </c>
      <c r="L3196" t="s">
        <v>13187</v>
      </c>
      <c r="M3196" t="s">
        <v>1091</v>
      </c>
      <c r="N3196" t="s">
        <v>13188</v>
      </c>
      <c r="O3196" t="s">
        <v>13189</v>
      </c>
      <c r="P3196" t="s">
        <v>87</v>
      </c>
      <c r="Q3196">
        <v>7</v>
      </c>
      <c r="R3196" t="s">
        <v>40</v>
      </c>
      <c r="S3196" t="s">
        <v>63</v>
      </c>
      <c r="T3196">
        <v>20218</v>
      </c>
      <c r="U3196" s="1">
        <v>45466</v>
      </c>
      <c r="V3196" t="s">
        <v>52</v>
      </c>
      <c r="W3196">
        <v>454955</v>
      </c>
      <c r="X3196" t="s">
        <v>13190</v>
      </c>
      <c r="Y3196">
        <v>965</v>
      </c>
      <c r="Z3196">
        <v>2715</v>
      </c>
      <c r="AA3196">
        <v>1</v>
      </c>
      <c r="AB3196">
        <v>1086</v>
      </c>
      <c r="AC3196">
        <f>Table1_1[[#This Row],[Price]]*Table1_1[[#This Row],[Quantity]]</f>
        <v>2715</v>
      </c>
    </row>
    <row r="3197" spans="1:29" x14ac:dyDescent="0.3">
      <c r="A3197" t="s">
        <v>28</v>
      </c>
      <c r="B3197" t="s">
        <v>29</v>
      </c>
      <c r="C3197" t="s">
        <v>66</v>
      </c>
      <c r="D3197" t="s">
        <v>411</v>
      </c>
      <c r="E3197" t="s">
        <v>46</v>
      </c>
      <c r="F3197" t="s">
        <v>99</v>
      </c>
      <c r="G3197">
        <v>13</v>
      </c>
      <c r="H3197">
        <v>407061</v>
      </c>
      <c r="I3197" t="s">
        <v>58</v>
      </c>
      <c r="J3197" s="3">
        <v>44527</v>
      </c>
      <c r="K3197">
        <v>1000</v>
      </c>
      <c r="L3197" t="s">
        <v>13191</v>
      </c>
      <c r="M3197" t="s">
        <v>680</v>
      </c>
      <c r="N3197" t="s">
        <v>13192</v>
      </c>
      <c r="O3197" t="s">
        <v>13193</v>
      </c>
      <c r="P3197" t="s">
        <v>71</v>
      </c>
      <c r="Q3197">
        <v>12</v>
      </c>
      <c r="R3197" t="s">
        <v>40</v>
      </c>
      <c r="S3197" t="s">
        <v>63</v>
      </c>
      <c r="T3197">
        <v>87364</v>
      </c>
      <c r="U3197" s="1">
        <v>45439</v>
      </c>
      <c r="V3197" t="s">
        <v>140</v>
      </c>
      <c r="W3197">
        <v>714166</v>
      </c>
      <c r="X3197" t="s">
        <v>13194</v>
      </c>
      <c r="Y3197">
        <v>873</v>
      </c>
      <c r="Z3197">
        <v>1578</v>
      </c>
      <c r="AA3197">
        <v>2</v>
      </c>
      <c r="AB3197">
        <v>1262.4000000000001</v>
      </c>
      <c r="AC3197">
        <f>Table1_1[[#This Row],[Price]]*Table1_1[[#This Row],[Quantity]]</f>
        <v>3156</v>
      </c>
    </row>
    <row r="3198" spans="1:29" x14ac:dyDescent="0.3">
      <c r="A3198" t="s">
        <v>28</v>
      </c>
      <c r="B3198" t="s">
        <v>29</v>
      </c>
      <c r="C3198" t="s">
        <v>54</v>
      </c>
      <c r="D3198" t="s">
        <v>134</v>
      </c>
      <c r="E3198" t="s">
        <v>46</v>
      </c>
      <c r="F3198" t="s">
        <v>33</v>
      </c>
      <c r="G3198">
        <v>33</v>
      </c>
      <c r="H3198">
        <v>439096</v>
      </c>
      <c r="I3198" t="s">
        <v>34</v>
      </c>
      <c r="J3198" s="3">
        <v>44011</v>
      </c>
      <c r="K3198">
        <v>950</v>
      </c>
      <c r="L3198" t="s">
        <v>13195</v>
      </c>
      <c r="M3198" t="s">
        <v>108</v>
      </c>
      <c r="N3198" t="s">
        <v>13196</v>
      </c>
      <c r="O3198" t="s">
        <v>13197</v>
      </c>
      <c r="P3198" t="s">
        <v>87</v>
      </c>
      <c r="Q3198">
        <v>17</v>
      </c>
      <c r="R3198" t="s">
        <v>40</v>
      </c>
      <c r="S3198" t="s">
        <v>63</v>
      </c>
      <c r="T3198">
        <v>48592</v>
      </c>
      <c r="U3198" s="1">
        <v>45435</v>
      </c>
      <c r="V3198" t="s">
        <v>140</v>
      </c>
      <c r="W3198">
        <v>322869</v>
      </c>
      <c r="X3198" t="s">
        <v>13198</v>
      </c>
      <c r="Y3198">
        <v>205</v>
      </c>
      <c r="Z3198">
        <v>1718</v>
      </c>
      <c r="AA3198">
        <v>2</v>
      </c>
      <c r="AB3198">
        <v>1374.4</v>
      </c>
      <c r="AC3198">
        <f>Table1_1[[#This Row],[Price]]*Table1_1[[#This Row],[Quantity]]</f>
        <v>3436</v>
      </c>
    </row>
    <row r="3199" spans="1:29" x14ac:dyDescent="0.3">
      <c r="A3199" t="s">
        <v>28</v>
      </c>
      <c r="B3199" t="s">
        <v>29</v>
      </c>
      <c r="C3199" t="s">
        <v>66</v>
      </c>
      <c r="D3199" t="s">
        <v>142</v>
      </c>
      <c r="E3199" t="s">
        <v>56</v>
      </c>
      <c r="F3199" t="s">
        <v>135</v>
      </c>
      <c r="G3199">
        <v>76</v>
      </c>
      <c r="H3199">
        <v>413727</v>
      </c>
      <c r="I3199" t="s">
        <v>58</v>
      </c>
      <c r="J3199" s="3">
        <v>45582</v>
      </c>
      <c r="K3199">
        <v>1400</v>
      </c>
      <c r="L3199" t="s">
        <v>13199</v>
      </c>
      <c r="M3199" t="s">
        <v>1007</v>
      </c>
      <c r="N3199" t="s">
        <v>13200</v>
      </c>
      <c r="O3199" t="s">
        <v>13201</v>
      </c>
      <c r="P3199" t="s">
        <v>87</v>
      </c>
      <c r="Q3199">
        <v>6</v>
      </c>
      <c r="R3199" t="s">
        <v>88</v>
      </c>
      <c r="S3199" t="s">
        <v>118</v>
      </c>
      <c r="T3199">
        <v>63551</v>
      </c>
      <c r="U3199" s="1">
        <v>45379</v>
      </c>
      <c r="V3199" t="s">
        <v>72</v>
      </c>
      <c r="W3199">
        <v>262240</v>
      </c>
      <c r="X3199" t="s">
        <v>13202</v>
      </c>
      <c r="Y3199">
        <v>937</v>
      </c>
      <c r="Z3199">
        <v>2681</v>
      </c>
      <c r="AA3199">
        <v>7</v>
      </c>
      <c r="AB3199">
        <v>7506.8</v>
      </c>
      <c r="AC3199">
        <f>Table1_1[[#This Row],[Price]]*Table1_1[[#This Row],[Quantity]]</f>
        <v>18767</v>
      </c>
    </row>
    <row r="3200" spans="1:29" x14ac:dyDescent="0.3">
      <c r="A3200" t="s">
        <v>28</v>
      </c>
      <c r="B3200" t="s">
        <v>29</v>
      </c>
      <c r="C3200" t="s">
        <v>30</v>
      </c>
      <c r="D3200" t="s">
        <v>467</v>
      </c>
      <c r="E3200" t="s">
        <v>46</v>
      </c>
      <c r="F3200" t="s">
        <v>113</v>
      </c>
      <c r="G3200">
        <v>25</v>
      </c>
      <c r="H3200">
        <v>406710</v>
      </c>
      <c r="I3200" t="s">
        <v>34</v>
      </c>
      <c r="J3200" s="3">
        <v>43895</v>
      </c>
      <c r="K3200">
        <v>1000</v>
      </c>
      <c r="L3200" t="s">
        <v>13203</v>
      </c>
      <c r="M3200" t="s">
        <v>417</v>
      </c>
      <c r="N3200" t="s">
        <v>13204</v>
      </c>
      <c r="O3200" t="s">
        <v>13205</v>
      </c>
      <c r="P3200" t="s">
        <v>39</v>
      </c>
      <c r="Q3200">
        <v>6</v>
      </c>
      <c r="R3200" t="s">
        <v>40</v>
      </c>
      <c r="S3200" t="s">
        <v>79</v>
      </c>
      <c r="T3200">
        <v>34644</v>
      </c>
      <c r="U3200" s="1">
        <v>45521</v>
      </c>
      <c r="V3200" t="s">
        <v>64</v>
      </c>
      <c r="W3200">
        <v>408681</v>
      </c>
      <c r="X3200" t="s">
        <v>13206</v>
      </c>
      <c r="Y3200">
        <v>875</v>
      </c>
      <c r="Z3200">
        <v>1223</v>
      </c>
      <c r="AA3200">
        <v>1</v>
      </c>
      <c r="AB3200">
        <v>489.20000000000005</v>
      </c>
      <c r="AC3200">
        <f>Table1_1[[#This Row],[Price]]*Table1_1[[#This Row],[Quantity]]</f>
        <v>1223</v>
      </c>
    </row>
    <row r="3201" spans="1:29" x14ac:dyDescent="0.3">
      <c r="A3201" t="s">
        <v>28</v>
      </c>
      <c r="B3201" t="s">
        <v>29</v>
      </c>
      <c r="C3201" t="s">
        <v>148</v>
      </c>
      <c r="D3201" t="s">
        <v>182</v>
      </c>
      <c r="E3201" t="s">
        <v>32</v>
      </c>
      <c r="F3201" t="s">
        <v>150</v>
      </c>
      <c r="G3201">
        <v>62</v>
      </c>
      <c r="H3201">
        <v>419640</v>
      </c>
      <c r="I3201" t="s">
        <v>34</v>
      </c>
      <c r="J3201" s="3">
        <v>44020</v>
      </c>
      <c r="K3201">
        <v>1000</v>
      </c>
      <c r="L3201" t="s">
        <v>13208</v>
      </c>
      <c r="M3201" t="s">
        <v>568</v>
      </c>
      <c r="N3201" t="s">
        <v>13209</v>
      </c>
      <c r="O3201" t="s">
        <v>13210</v>
      </c>
      <c r="P3201" t="s">
        <v>87</v>
      </c>
      <c r="Q3201">
        <v>3</v>
      </c>
      <c r="R3201" t="s">
        <v>88</v>
      </c>
      <c r="S3201" t="s">
        <v>118</v>
      </c>
      <c r="T3201">
        <v>84687</v>
      </c>
      <c r="U3201" s="1">
        <v>45498</v>
      </c>
      <c r="V3201" t="s">
        <v>126</v>
      </c>
      <c r="W3201">
        <v>417482</v>
      </c>
      <c r="X3201" t="s">
        <v>13211</v>
      </c>
      <c r="Y3201">
        <v>648</v>
      </c>
      <c r="Z3201">
        <v>1999</v>
      </c>
      <c r="AA3201">
        <v>6</v>
      </c>
      <c r="AB3201">
        <v>4797.6000000000004</v>
      </c>
      <c r="AC3201">
        <f>Table1_1[[#This Row],[Price]]*Table1_1[[#This Row],[Quantity]]</f>
        <v>11994</v>
      </c>
    </row>
    <row r="3202" spans="1:29" x14ac:dyDescent="0.3">
      <c r="A3202" t="s">
        <v>28</v>
      </c>
      <c r="B3202" t="s">
        <v>29</v>
      </c>
      <c r="C3202" t="s">
        <v>193</v>
      </c>
      <c r="D3202" t="s">
        <v>546</v>
      </c>
      <c r="E3202" t="s">
        <v>56</v>
      </c>
      <c r="F3202" t="s">
        <v>135</v>
      </c>
      <c r="G3202">
        <v>54</v>
      </c>
      <c r="H3202">
        <v>420408</v>
      </c>
      <c r="I3202" t="s">
        <v>58</v>
      </c>
      <c r="J3202" s="3">
        <v>45154</v>
      </c>
      <c r="K3202">
        <v>1400</v>
      </c>
      <c r="L3202" t="s">
        <v>13212</v>
      </c>
      <c r="M3202" t="s">
        <v>856</v>
      </c>
      <c r="N3202" t="s">
        <v>13213</v>
      </c>
      <c r="O3202" t="s">
        <v>13214</v>
      </c>
      <c r="P3202" t="s">
        <v>87</v>
      </c>
      <c r="Q3202">
        <v>20</v>
      </c>
      <c r="R3202" t="s">
        <v>88</v>
      </c>
      <c r="S3202" t="s">
        <v>79</v>
      </c>
      <c r="T3202">
        <v>76612</v>
      </c>
      <c r="U3202" s="1">
        <v>45419</v>
      </c>
      <c r="V3202" t="s">
        <v>140</v>
      </c>
      <c r="W3202">
        <v>397899</v>
      </c>
      <c r="X3202" t="s">
        <v>13215</v>
      </c>
      <c r="Y3202">
        <v>508</v>
      </c>
      <c r="Z3202">
        <v>1028</v>
      </c>
      <c r="AA3202">
        <v>1</v>
      </c>
      <c r="AB3202">
        <v>411.20000000000005</v>
      </c>
      <c r="AC3202">
        <f>Table1_1[[#This Row],[Price]]*Table1_1[[#This Row],[Quantity]]</f>
        <v>1028</v>
      </c>
    </row>
    <row r="3203" spans="1:29" x14ac:dyDescent="0.3">
      <c r="A3203" t="s">
        <v>28</v>
      </c>
      <c r="B3203" t="s">
        <v>29</v>
      </c>
      <c r="C3203" t="s">
        <v>193</v>
      </c>
      <c r="D3203" t="s">
        <v>637</v>
      </c>
      <c r="E3203" t="s">
        <v>56</v>
      </c>
      <c r="F3203" t="s">
        <v>106</v>
      </c>
      <c r="G3203">
        <v>67</v>
      </c>
      <c r="H3203">
        <v>414484</v>
      </c>
      <c r="I3203" t="s">
        <v>34</v>
      </c>
      <c r="J3203" s="3">
        <v>44305</v>
      </c>
      <c r="K3203">
        <v>950</v>
      </c>
      <c r="L3203" t="s">
        <v>13216</v>
      </c>
      <c r="M3203" t="s">
        <v>1488</v>
      </c>
      <c r="N3203" t="s">
        <v>13217</v>
      </c>
      <c r="O3203" t="s">
        <v>13218</v>
      </c>
      <c r="P3203" t="s">
        <v>39</v>
      </c>
      <c r="Q3203">
        <v>6</v>
      </c>
      <c r="R3203" t="s">
        <v>88</v>
      </c>
      <c r="S3203" t="s">
        <v>118</v>
      </c>
      <c r="T3203">
        <v>97323</v>
      </c>
      <c r="U3203" s="1">
        <v>45613</v>
      </c>
      <c r="V3203" t="s">
        <v>42</v>
      </c>
      <c r="W3203">
        <v>398593</v>
      </c>
      <c r="X3203" t="s">
        <v>13219</v>
      </c>
      <c r="Y3203">
        <v>983</v>
      </c>
      <c r="Z3203">
        <v>867</v>
      </c>
      <c r="AA3203">
        <v>4</v>
      </c>
      <c r="AB3203">
        <v>1387.2</v>
      </c>
      <c r="AC3203">
        <f>Table1_1[[#This Row],[Price]]*Table1_1[[#This Row],[Quantity]]</f>
        <v>3468</v>
      </c>
    </row>
    <row r="3204" spans="1:29" x14ac:dyDescent="0.3">
      <c r="A3204" t="s">
        <v>28</v>
      </c>
      <c r="B3204" t="s">
        <v>29</v>
      </c>
      <c r="C3204" t="s">
        <v>66</v>
      </c>
      <c r="D3204" t="s">
        <v>621</v>
      </c>
      <c r="E3204" t="s">
        <v>46</v>
      </c>
      <c r="F3204" t="s">
        <v>83</v>
      </c>
      <c r="G3204">
        <v>31</v>
      </c>
      <c r="H3204">
        <v>416227</v>
      </c>
      <c r="I3204" t="s">
        <v>58</v>
      </c>
      <c r="J3204" s="3">
        <v>43897</v>
      </c>
      <c r="K3204">
        <v>1300</v>
      </c>
      <c r="L3204" t="s">
        <v>13220</v>
      </c>
      <c r="M3204" t="s">
        <v>244</v>
      </c>
      <c r="N3204" t="s">
        <v>13221</v>
      </c>
      <c r="O3204" t="s">
        <v>13222</v>
      </c>
      <c r="P3204" t="s">
        <v>71</v>
      </c>
      <c r="Q3204">
        <v>7</v>
      </c>
      <c r="R3204" t="s">
        <v>88</v>
      </c>
      <c r="S3204" t="s">
        <v>63</v>
      </c>
      <c r="T3204">
        <v>60878</v>
      </c>
      <c r="U3204" s="1">
        <v>45383</v>
      </c>
      <c r="V3204" t="s">
        <v>80</v>
      </c>
      <c r="W3204">
        <v>829248</v>
      </c>
      <c r="X3204" t="s">
        <v>13223</v>
      </c>
      <c r="Y3204">
        <v>247</v>
      </c>
      <c r="Z3204">
        <v>2240</v>
      </c>
      <c r="AA3204">
        <v>8</v>
      </c>
      <c r="AB3204">
        <v>7168</v>
      </c>
      <c r="AC3204">
        <f>Table1_1[[#This Row],[Price]]*Table1_1[[#This Row],[Quantity]]</f>
        <v>17920</v>
      </c>
    </row>
    <row r="3205" spans="1:29" x14ac:dyDescent="0.3">
      <c r="A3205" t="s">
        <v>28</v>
      </c>
      <c r="B3205" t="s">
        <v>29</v>
      </c>
      <c r="C3205" t="s">
        <v>54</v>
      </c>
      <c r="D3205" t="s">
        <v>274</v>
      </c>
      <c r="E3205" t="s">
        <v>56</v>
      </c>
      <c r="F3205" t="s">
        <v>355</v>
      </c>
      <c r="G3205">
        <v>14</v>
      </c>
      <c r="H3205">
        <v>425764</v>
      </c>
      <c r="I3205" t="s">
        <v>58</v>
      </c>
      <c r="J3205" s="3">
        <v>44410</v>
      </c>
      <c r="K3205">
        <v>1000</v>
      </c>
      <c r="L3205" t="s">
        <v>13224</v>
      </c>
      <c r="M3205" t="s">
        <v>256</v>
      </c>
      <c r="N3205" t="s">
        <v>13225</v>
      </c>
      <c r="O3205" t="s">
        <v>13226</v>
      </c>
      <c r="P3205" t="s">
        <v>39</v>
      </c>
      <c r="Q3205">
        <v>4</v>
      </c>
      <c r="R3205" t="s">
        <v>88</v>
      </c>
      <c r="S3205" t="s">
        <v>79</v>
      </c>
      <c r="T3205">
        <v>62065</v>
      </c>
      <c r="U3205" s="1">
        <v>45450</v>
      </c>
      <c r="V3205" t="s">
        <v>52</v>
      </c>
      <c r="W3205">
        <v>695308</v>
      </c>
      <c r="X3205" t="s">
        <v>13227</v>
      </c>
      <c r="Y3205">
        <v>904</v>
      </c>
      <c r="Z3205">
        <v>1888</v>
      </c>
      <c r="AA3205">
        <v>1</v>
      </c>
      <c r="AB3205">
        <v>755.2</v>
      </c>
      <c r="AC3205">
        <f>Table1_1[[#This Row],[Price]]*Table1_1[[#This Row],[Quantity]]</f>
        <v>1888</v>
      </c>
    </row>
    <row r="3206" spans="1:29" x14ac:dyDescent="0.3">
      <c r="A3206" t="s">
        <v>28</v>
      </c>
      <c r="B3206" t="s">
        <v>29</v>
      </c>
      <c r="C3206" t="s">
        <v>193</v>
      </c>
      <c r="D3206" t="s">
        <v>237</v>
      </c>
      <c r="E3206" t="s">
        <v>32</v>
      </c>
      <c r="F3206" t="s">
        <v>150</v>
      </c>
      <c r="G3206">
        <v>82</v>
      </c>
      <c r="H3206">
        <v>411403</v>
      </c>
      <c r="I3206" t="s">
        <v>34</v>
      </c>
      <c r="J3206" s="3">
        <v>45002</v>
      </c>
      <c r="K3206">
        <v>1400</v>
      </c>
      <c r="L3206" t="s">
        <v>13228</v>
      </c>
      <c r="M3206" t="s">
        <v>654</v>
      </c>
      <c r="N3206" t="s">
        <v>13229</v>
      </c>
      <c r="O3206">
        <v>3932150866</v>
      </c>
      <c r="P3206" t="s">
        <v>71</v>
      </c>
      <c r="Q3206">
        <v>13</v>
      </c>
      <c r="R3206" t="s">
        <v>40</v>
      </c>
      <c r="S3206" t="s">
        <v>63</v>
      </c>
      <c r="T3206">
        <v>24588</v>
      </c>
      <c r="U3206" s="1">
        <v>45360</v>
      </c>
      <c r="V3206" t="s">
        <v>72</v>
      </c>
      <c r="W3206">
        <v>296594</v>
      </c>
      <c r="X3206" t="s">
        <v>252</v>
      </c>
      <c r="Y3206">
        <v>974</v>
      </c>
      <c r="Z3206">
        <v>1382</v>
      </c>
      <c r="AA3206">
        <v>7</v>
      </c>
      <c r="AB3206">
        <v>3869.6000000000004</v>
      </c>
      <c r="AC3206">
        <f>Table1_1[[#This Row],[Price]]*Table1_1[[#This Row],[Quantity]]</f>
        <v>9674</v>
      </c>
    </row>
    <row r="3207" spans="1:29" x14ac:dyDescent="0.3">
      <c r="A3207" t="s">
        <v>28</v>
      </c>
      <c r="B3207" t="s">
        <v>29</v>
      </c>
      <c r="C3207" t="s">
        <v>54</v>
      </c>
      <c r="D3207" t="s">
        <v>105</v>
      </c>
      <c r="E3207" t="s">
        <v>46</v>
      </c>
      <c r="F3207" t="s">
        <v>113</v>
      </c>
      <c r="G3207">
        <v>54</v>
      </c>
      <c r="H3207">
        <v>420524</v>
      </c>
      <c r="I3207" t="s">
        <v>58</v>
      </c>
      <c r="J3207" s="3">
        <v>44557</v>
      </c>
      <c r="K3207">
        <v>1300</v>
      </c>
      <c r="L3207" t="s">
        <v>13231</v>
      </c>
      <c r="M3207" t="s">
        <v>843</v>
      </c>
      <c r="N3207" t="s">
        <v>13232</v>
      </c>
      <c r="O3207" t="s">
        <v>13233</v>
      </c>
      <c r="P3207" t="s">
        <v>87</v>
      </c>
      <c r="Q3207">
        <v>5</v>
      </c>
      <c r="R3207" t="s">
        <v>88</v>
      </c>
      <c r="S3207" t="s">
        <v>118</v>
      </c>
      <c r="T3207">
        <v>13491</v>
      </c>
      <c r="U3207" s="1">
        <v>45417</v>
      </c>
      <c r="V3207" t="s">
        <v>140</v>
      </c>
      <c r="W3207">
        <v>486494</v>
      </c>
      <c r="X3207" t="s">
        <v>13234</v>
      </c>
      <c r="Y3207">
        <v>889</v>
      </c>
      <c r="Z3207">
        <v>2904</v>
      </c>
      <c r="AA3207">
        <v>8</v>
      </c>
      <c r="AB3207">
        <v>9292.8000000000011</v>
      </c>
      <c r="AC3207">
        <f>Table1_1[[#This Row],[Price]]*Table1_1[[#This Row],[Quantity]]</f>
        <v>23232</v>
      </c>
    </row>
    <row r="3208" spans="1:29" x14ac:dyDescent="0.3">
      <c r="A3208" t="s">
        <v>28</v>
      </c>
      <c r="B3208" t="s">
        <v>29</v>
      </c>
      <c r="C3208" t="s">
        <v>66</v>
      </c>
      <c r="D3208" t="s">
        <v>220</v>
      </c>
      <c r="E3208" t="s">
        <v>56</v>
      </c>
      <c r="F3208" t="s">
        <v>57</v>
      </c>
      <c r="G3208">
        <v>58</v>
      </c>
      <c r="H3208">
        <v>414371</v>
      </c>
      <c r="I3208" t="s">
        <v>34</v>
      </c>
      <c r="J3208" s="3">
        <v>45178</v>
      </c>
      <c r="K3208">
        <v>1200</v>
      </c>
      <c r="L3208" t="s">
        <v>13236</v>
      </c>
      <c r="M3208" t="s">
        <v>1007</v>
      </c>
      <c r="N3208" t="s">
        <v>13237</v>
      </c>
      <c r="O3208" t="s">
        <v>13238</v>
      </c>
      <c r="P3208" t="s">
        <v>87</v>
      </c>
      <c r="Q3208">
        <v>14</v>
      </c>
      <c r="R3208" t="s">
        <v>88</v>
      </c>
      <c r="S3208" t="s">
        <v>118</v>
      </c>
      <c r="T3208">
        <v>22372</v>
      </c>
      <c r="U3208" s="1">
        <v>45309</v>
      </c>
      <c r="V3208" t="s">
        <v>111</v>
      </c>
      <c r="W3208">
        <v>178953</v>
      </c>
      <c r="X3208" t="s">
        <v>13239</v>
      </c>
      <c r="Y3208">
        <v>988</v>
      </c>
      <c r="Z3208">
        <v>1572</v>
      </c>
      <c r="AA3208">
        <v>3</v>
      </c>
      <c r="AB3208">
        <v>1886.4</v>
      </c>
      <c r="AC3208">
        <f>Table1_1[[#This Row],[Price]]*Table1_1[[#This Row],[Quantity]]</f>
        <v>4716</v>
      </c>
    </row>
    <row r="3209" spans="1:29" x14ac:dyDescent="0.3">
      <c r="A3209" t="s">
        <v>28</v>
      </c>
      <c r="B3209" t="s">
        <v>29</v>
      </c>
      <c r="C3209" t="s">
        <v>44</v>
      </c>
      <c r="D3209" t="s">
        <v>98</v>
      </c>
      <c r="E3209" t="s">
        <v>32</v>
      </c>
      <c r="F3209" t="s">
        <v>113</v>
      </c>
      <c r="G3209">
        <v>91</v>
      </c>
      <c r="H3209">
        <v>413407</v>
      </c>
      <c r="I3209" t="s">
        <v>34</v>
      </c>
      <c r="J3209" s="3">
        <v>45048</v>
      </c>
      <c r="K3209">
        <v>1000</v>
      </c>
      <c r="L3209" t="s">
        <v>13240</v>
      </c>
      <c r="M3209" t="s">
        <v>269</v>
      </c>
      <c r="N3209" t="s">
        <v>13241</v>
      </c>
      <c r="O3209" t="s">
        <v>13242</v>
      </c>
      <c r="P3209" t="s">
        <v>39</v>
      </c>
      <c r="Q3209">
        <v>20</v>
      </c>
      <c r="R3209" t="s">
        <v>40</v>
      </c>
      <c r="S3209" t="s">
        <v>41</v>
      </c>
      <c r="T3209">
        <v>81595</v>
      </c>
      <c r="U3209" s="1">
        <v>45610</v>
      </c>
      <c r="V3209" t="s">
        <v>42</v>
      </c>
      <c r="W3209">
        <v>939412</v>
      </c>
      <c r="X3209" t="s">
        <v>13243</v>
      </c>
      <c r="Y3209">
        <v>840</v>
      </c>
      <c r="Z3209">
        <v>1386</v>
      </c>
      <c r="AA3209">
        <v>6</v>
      </c>
      <c r="AB3209">
        <v>3326.4</v>
      </c>
      <c r="AC3209">
        <f>Table1_1[[#This Row],[Price]]*Table1_1[[#This Row],[Quantity]]</f>
        <v>8316</v>
      </c>
    </row>
    <row r="3210" spans="1:29" x14ac:dyDescent="0.3">
      <c r="A3210" t="s">
        <v>28</v>
      </c>
      <c r="B3210" t="s">
        <v>29</v>
      </c>
      <c r="C3210" t="s">
        <v>157</v>
      </c>
      <c r="D3210" t="s">
        <v>616</v>
      </c>
      <c r="E3210" t="s">
        <v>56</v>
      </c>
      <c r="F3210" t="s">
        <v>106</v>
      </c>
      <c r="G3210">
        <v>73</v>
      </c>
      <c r="H3210">
        <v>434522</v>
      </c>
      <c r="I3210" t="s">
        <v>34</v>
      </c>
      <c r="J3210" s="3">
        <v>45626</v>
      </c>
      <c r="K3210">
        <v>1000</v>
      </c>
      <c r="L3210" t="s">
        <v>13244</v>
      </c>
      <c r="M3210" t="s">
        <v>552</v>
      </c>
      <c r="N3210" t="s">
        <v>13245</v>
      </c>
      <c r="O3210" t="s">
        <v>13246</v>
      </c>
      <c r="P3210" t="s">
        <v>39</v>
      </c>
      <c r="Q3210">
        <v>12</v>
      </c>
      <c r="R3210" t="s">
        <v>40</v>
      </c>
      <c r="S3210" t="s">
        <v>41</v>
      </c>
      <c r="T3210">
        <v>57461</v>
      </c>
      <c r="U3210" s="1">
        <v>45312</v>
      </c>
      <c r="V3210" t="s">
        <v>111</v>
      </c>
      <c r="W3210">
        <v>633226</v>
      </c>
      <c r="X3210" t="s">
        <v>13247</v>
      </c>
      <c r="Y3210">
        <v>748</v>
      </c>
      <c r="Z3210">
        <v>2600</v>
      </c>
      <c r="AA3210">
        <v>8</v>
      </c>
      <c r="AB3210">
        <v>8320</v>
      </c>
      <c r="AC3210">
        <f>Table1_1[[#This Row],[Price]]*Table1_1[[#This Row],[Quantity]]</f>
        <v>20800</v>
      </c>
    </row>
    <row r="3211" spans="1:29" x14ac:dyDescent="0.3">
      <c r="A3211" t="s">
        <v>28</v>
      </c>
      <c r="B3211" t="s">
        <v>29</v>
      </c>
      <c r="C3211" t="s">
        <v>44</v>
      </c>
      <c r="D3211" t="s">
        <v>134</v>
      </c>
      <c r="E3211" t="s">
        <v>32</v>
      </c>
      <c r="F3211" t="s">
        <v>355</v>
      </c>
      <c r="G3211">
        <v>40</v>
      </c>
      <c r="H3211">
        <v>401489</v>
      </c>
      <c r="I3211" t="s">
        <v>34</v>
      </c>
      <c r="J3211" s="3">
        <v>44780</v>
      </c>
      <c r="K3211">
        <v>1000</v>
      </c>
      <c r="L3211" t="s">
        <v>13248</v>
      </c>
      <c r="M3211" t="s">
        <v>731</v>
      </c>
      <c r="N3211" t="s">
        <v>13249</v>
      </c>
      <c r="O3211" t="s">
        <v>13250</v>
      </c>
      <c r="P3211" t="s">
        <v>71</v>
      </c>
      <c r="Q3211">
        <v>19</v>
      </c>
      <c r="R3211" t="s">
        <v>88</v>
      </c>
      <c r="S3211" t="s">
        <v>118</v>
      </c>
      <c r="T3211">
        <v>46699</v>
      </c>
      <c r="U3211" s="1">
        <v>45369</v>
      </c>
      <c r="V3211" t="s">
        <v>72</v>
      </c>
      <c r="W3211">
        <v>460295</v>
      </c>
      <c r="X3211" t="s">
        <v>13251</v>
      </c>
      <c r="Y3211">
        <v>886</v>
      </c>
      <c r="Z3211">
        <v>1396</v>
      </c>
      <c r="AA3211">
        <v>8</v>
      </c>
      <c r="AB3211">
        <v>4467.2</v>
      </c>
      <c r="AC3211">
        <f>Table1_1[[#This Row],[Price]]*Table1_1[[#This Row],[Quantity]]</f>
        <v>11168</v>
      </c>
    </row>
    <row r="3212" spans="1:29" x14ac:dyDescent="0.3">
      <c r="A3212" t="s">
        <v>28</v>
      </c>
      <c r="B3212" t="s">
        <v>29</v>
      </c>
      <c r="C3212" t="s">
        <v>44</v>
      </c>
      <c r="D3212" t="s">
        <v>546</v>
      </c>
      <c r="E3212" t="s">
        <v>32</v>
      </c>
      <c r="F3212" t="s">
        <v>83</v>
      </c>
      <c r="G3212">
        <v>42</v>
      </c>
      <c r="H3212">
        <v>435411</v>
      </c>
      <c r="I3212" t="s">
        <v>58</v>
      </c>
      <c r="J3212" s="3">
        <v>45519</v>
      </c>
      <c r="K3212">
        <v>1100</v>
      </c>
      <c r="L3212" t="s">
        <v>13252</v>
      </c>
      <c r="M3212" t="s">
        <v>68</v>
      </c>
      <c r="N3212" t="s">
        <v>13253</v>
      </c>
      <c r="O3212" t="s">
        <v>13254</v>
      </c>
      <c r="P3212" t="s">
        <v>51</v>
      </c>
      <c r="Q3212">
        <v>11</v>
      </c>
      <c r="R3212" t="s">
        <v>88</v>
      </c>
      <c r="S3212" t="s">
        <v>63</v>
      </c>
      <c r="T3212">
        <v>55187</v>
      </c>
      <c r="U3212" s="1">
        <v>45491</v>
      </c>
      <c r="V3212" t="s">
        <v>126</v>
      </c>
      <c r="W3212">
        <v>587275</v>
      </c>
      <c r="X3212" t="s">
        <v>13255</v>
      </c>
      <c r="Y3212">
        <v>439</v>
      </c>
      <c r="Z3212">
        <v>1065</v>
      </c>
      <c r="AA3212">
        <v>1</v>
      </c>
      <c r="AB3212">
        <v>426</v>
      </c>
      <c r="AC3212">
        <f>Table1_1[[#This Row],[Price]]*Table1_1[[#This Row],[Quantity]]</f>
        <v>1065</v>
      </c>
    </row>
    <row r="3213" spans="1:29" x14ac:dyDescent="0.3">
      <c r="A3213" t="s">
        <v>28</v>
      </c>
      <c r="B3213" t="s">
        <v>29</v>
      </c>
      <c r="C3213" t="s">
        <v>66</v>
      </c>
      <c r="D3213" t="s">
        <v>149</v>
      </c>
      <c r="E3213" t="s">
        <v>46</v>
      </c>
      <c r="F3213" t="s">
        <v>113</v>
      </c>
      <c r="G3213">
        <v>64</v>
      </c>
      <c r="H3213">
        <v>429028</v>
      </c>
      <c r="I3213" t="s">
        <v>34</v>
      </c>
      <c r="J3213" s="3">
        <v>45315</v>
      </c>
      <c r="K3213">
        <v>1000</v>
      </c>
      <c r="L3213" t="s">
        <v>13256</v>
      </c>
      <c r="M3213" t="s">
        <v>172</v>
      </c>
      <c r="N3213" t="s">
        <v>13257</v>
      </c>
      <c r="O3213" t="s">
        <v>13258</v>
      </c>
      <c r="P3213" t="s">
        <v>39</v>
      </c>
      <c r="Q3213">
        <v>16</v>
      </c>
      <c r="R3213" t="s">
        <v>88</v>
      </c>
      <c r="S3213" t="s">
        <v>79</v>
      </c>
      <c r="T3213">
        <v>48638</v>
      </c>
      <c r="U3213" s="1">
        <v>45521</v>
      </c>
      <c r="V3213" t="s">
        <v>64</v>
      </c>
      <c r="W3213">
        <v>124319</v>
      </c>
      <c r="X3213" t="s">
        <v>13259</v>
      </c>
      <c r="Y3213">
        <v>578</v>
      </c>
      <c r="Z3213">
        <v>2580</v>
      </c>
      <c r="AA3213">
        <v>5</v>
      </c>
      <c r="AB3213">
        <v>5160</v>
      </c>
      <c r="AC3213">
        <f>Table1_1[[#This Row],[Price]]*Table1_1[[#This Row],[Quantity]]</f>
        <v>12900</v>
      </c>
    </row>
    <row r="3214" spans="1:29" x14ac:dyDescent="0.3">
      <c r="A3214" t="s">
        <v>28</v>
      </c>
      <c r="B3214" t="s">
        <v>29</v>
      </c>
      <c r="C3214" t="s">
        <v>157</v>
      </c>
      <c r="D3214" t="s">
        <v>524</v>
      </c>
      <c r="E3214" t="s">
        <v>56</v>
      </c>
      <c r="F3214" t="s">
        <v>33</v>
      </c>
      <c r="G3214">
        <v>19</v>
      </c>
      <c r="H3214">
        <v>424818</v>
      </c>
      <c r="I3214" t="s">
        <v>34</v>
      </c>
      <c r="J3214" s="3">
        <v>45462</v>
      </c>
      <c r="K3214">
        <v>950</v>
      </c>
      <c r="L3214" t="s">
        <v>13260</v>
      </c>
      <c r="M3214" t="s">
        <v>568</v>
      </c>
      <c r="N3214" t="s">
        <v>13261</v>
      </c>
      <c r="O3214" t="s">
        <v>13262</v>
      </c>
      <c r="P3214" t="s">
        <v>71</v>
      </c>
      <c r="Q3214">
        <v>10</v>
      </c>
      <c r="R3214" t="s">
        <v>40</v>
      </c>
      <c r="S3214" t="s">
        <v>41</v>
      </c>
      <c r="T3214">
        <v>49508</v>
      </c>
      <c r="U3214" s="1">
        <v>45563</v>
      </c>
      <c r="V3214" t="s">
        <v>180</v>
      </c>
      <c r="W3214">
        <v>398026</v>
      </c>
      <c r="X3214" t="s">
        <v>13263</v>
      </c>
      <c r="Y3214">
        <v>586</v>
      </c>
      <c r="Z3214">
        <v>901</v>
      </c>
      <c r="AA3214">
        <v>5</v>
      </c>
      <c r="AB3214">
        <v>1802</v>
      </c>
      <c r="AC3214">
        <f>Table1_1[[#This Row],[Price]]*Table1_1[[#This Row],[Quantity]]</f>
        <v>4505</v>
      </c>
    </row>
    <row r="3215" spans="1:29" x14ac:dyDescent="0.3">
      <c r="A3215" t="s">
        <v>28</v>
      </c>
      <c r="B3215" t="s">
        <v>29</v>
      </c>
      <c r="C3215" t="s">
        <v>193</v>
      </c>
      <c r="D3215" t="s">
        <v>227</v>
      </c>
      <c r="E3215" t="s">
        <v>56</v>
      </c>
      <c r="F3215" t="s">
        <v>99</v>
      </c>
      <c r="G3215">
        <v>94</v>
      </c>
      <c r="H3215">
        <v>431628</v>
      </c>
      <c r="I3215" t="s">
        <v>58</v>
      </c>
      <c r="J3215" s="3">
        <v>44045</v>
      </c>
      <c r="K3215">
        <v>1200</v>
      </c>
      <c r="L3215" t="s">
        <v>13264</v>
      </c>
      <c r="M3215" t="s">
        <v>308</v>
      </c>
      <c r="N3215" t="s">
        <v>13265</v>
      </c>
      <c r="O3215" t="s">
        <v>13266</v>
      </c>
      <c r="P3215" t="s">
        <v>71</v>
      </c>
      <c r="Q3215">
        <v>13</v>
      </c>
      <c r="R3215" t="s">
        <v>88</v>
      </c>
      <c r="S3215" t="s">
        <v>118</v>
      </c>
      <c r="T3215">
        <v>54125</v>
      </c>
      <c r="U3215" s="1">
        <v>45427</v>
      </c>
      <c r="V3215" t="s">
        <v>140</v>
      </c>
      <c r="W3215">
        <v>383738</v>
      </c>
      <c r="X3215" t="s">
        <v>13267</v>
      </c>
      <c r="Y3215">
        <v>559</v>
      </c>
      <c r="Z3215">
        <v>1603</v>
      </c>
      <c r="AA3215">
        <v>6</v>
      </c>
      <c r="AB3215">
        <v>3847.2000000000003</v>
      </c>
      <c r="AC3215">
        <f>Table1_1[[#This Row],[Price]]*Table1_1[[#This Row],[Quantity]]</f>
        <v>9618</v>
      </c>
    </row>
    <row r="3216" spans="1:29" x14ac:dyDescent="0.3">
      <c r="A3216" t="s">
        <v>28</v>
      </c>
      <c r="B3216" t="s">
        <v>29</v>
      </c>
      <c r="C3216" t="s">
        <v>91</v>
      </c>
      <c r="D3216" t="s">
        <v>105</v>
      </c>
      <c r="E3216" t="s">
        <v>56</v>
      </c>
      <c r="F3216" t="s">
        <v>83</v>
      </c>
      <c r="G3216">
        <v>23</v>
      </c>
      <c r="H3216">
        <v>437328</v>
      </c>
      <c r="I3216" t="s">
        <v>58</v>
      </c>
      <c r="J3216" s="3">
        <v>44401</v>
      </c>
      <c r="K3216">
        <v>1200</v>
      </c>
      <c r="L3216" t="s">
        <v>12909</v>
      </c>
      <c r="M3216" t="s">
        <v>232</v>
      </c>
      <c r="N3216" t="s">
        <v>13269</v>
      </c>
      <c r="O3216">
        <v>1478807757</v>
      </c>
      <c r="P3216" t="s">
        <v>51</v>
      </c>
      <c r="Q3216">
        <v>16</v>
      </c>
      <c r="R3216" t="s">
        <v>88</v>
      </c>
      <c r="S3216" t="s">
        <v>41</v>
      </c>
      <c r="T3216">
        <v>59201</v>
      </c>
      <c r="U3216" s="1">
        <v>45524</v>
      </c>
      <c r="V3216" t="s">
        <v>64</v>
      </c>
      <c r="W3216">
        <v>461078</v>
      </c>
      <c r="X3216" t="s">
        <v>13270</v>
      </c>
      <c r="Y3216">
        <v>590</v>
      </c>
      <c r="Z3216">
        <v>1840</v>
      </c>
      <c r="AA3216">
        <v>7</v>
      </c>
      <c r="AB3216">
        <v>5152</v>
      </c>
      <c r="AC3216">
        <f>Table1_1[[#This Row],[Price]]*Table1_1[[#This Row],[Quantity]]</f>
        <v>12880</v>
      </c>
    </row>
    <row r="3217" spans="1:29" x14ac:dyDescent="0.3">
      <c r="A3217" t="s">
        <v>28</v>
      </c>
      <c r="B3217" t="s">
        <v>29</v>
      </c>
      <c r="C3217" t="s">
        <v>91</v>
      </c>
      <c r="D3217" t="s">
        <v>317</v>
      </c>
      <c r="E3217" t="s">
        <v>46</v>
      </c>
      <c r="F3217" t="s">
        <v>57</v>
      </c>
      <c r="G3217">
        <v>12</v>
      </c>
      <c r="H3217">
        <v>415756</v>
      </c>
      <c r="I3217" t="s">
        <v>34</v>
      </c>
      <c r="J3217" s="3">
        <v>44467</v>
      </c>
      <c r="K3217">
        <v>1200</v>
      </c>
      <c r="L3217" t="s">
        <v>13271</v>
      </c>
      <c r="M3217" t="s">
        <v>282</v>
      </c>
      <c r="N3217" t="s">
        <v>13272</v>
      </c>
      <c r="O3217" t="s">
        <v>13273</v>
      </c>
      <c r="P3217" t="s">
        <v>71</v>
      </c>
      <c r="Q3217">
        <v>12</v>
      </c>
      <c r="R3217" t="s">
        <v>40</v>
      </c>
      <c r="S3217" t="s">
        <v>118</v>
      </c>
      <c r="T3217">
        <v>19151</v>
      </c>
      <c r="U3217" s="1">
        <v>45543</v>
      </c>
      <c r="V3217" t="s">
        <v>180</v>
      </c>
      <c r="W3217">
        <v>180661</v>
      </c>
      <c r="X3217" t="s">
        <v>13274</v>
      </c>
      <c r="Y3217">
        <v>666</v>
      </c>
      <c r="Z3217">
        <v>2371</v>
      </c>
      <c r="AA3217">
        <v>3</v>
      </c>
      <c r="AB3217">
        <v>2845.2000000000003</v>
      </c>
      <c r="AC3217">
        <f>Table1_1[[#This Row],[Price]]*Table1_1[[#This Row],[Quantity]]</f>
        <v>7113</v>
      </c>
    </row>
    <row r="3218" spans="1:29" x14ac:dyDescent="0.3">
      <c r="A3218" t="s">
        <v>28</v>
      </c>
      <c r="B3218" t="s">
        <v>29</v>
      </c>
      <c r="C3218" t="s">
        <v>66</v>
      </c>
      <c r="D3218" t="s">
        <v>254</v>
      </c>
      <c r="E3218" t="s">
        <v>56</v>
      </c>
      <c r="F3218" t="s">
        <v>175</v>
      </c>
      <c r="G3218">
        <v>28</v>
      </c>
      <c r="H3218">
        <v>419048</v>
      </c>
      <c r="I3218" t="s">
        <v>34</v>
      </c>
      <c r="J3218" s="3">
        <v>45620</v>
      </c>
      <c r="K3218">
        <v>1100</v>
      </c>
      <c r="L3218" t="s">
        <v>13276</v>
      </c>
      <c r="M3218" t="s">
        <v>434</v>
      </c>
      <c r="N3218" t="s">
        <v>13277</v>
      </c>
      <c r="O3218" t="s">
        <v>13278</v>
      </c>
      <c r="P3218" t="s">
        <v>39</v>
      </c>
      <c r="Q3218">
        <v>4</v>
      </c>
      <c r="R3218" t="s">
        <v>88</v>
      </c>
      <c r="S3218" t="s">
        <v>79</v>
      </c>
      <c r="T3218">
        <v>63493</v>
      </c>
      <c r="U3218" s="1">
        <v>45470</v>
      </c>
      <c r="V3218" t="s">
        <v>52</v>
      </c>
      <c r="W3218">
        <v>573482</v>
      </c>
      <c r="X3218" t="s">
        <v>13279</v>
      </c>
      <c r="Y3218">
        <v>422</v>
      </c>
      <c r="Z3218">
        <v>1653</v>
      </c>
      <c r="AA3218">
        <v>6</v>
      </c>
      <c r="AB3218">
        <v>3967.2000000000003</v>
      </c>
      <c r="AC3218">
        <f>Table1_1[[#This Row],[Price]]*Table1_1[[#This Row],[Quantity]]</f>
        <v>9918</v>
      </c>
    </row>
    <row r="3219" spans="1:29" x14ac:dyDescent="0.3">
      <c r="A3219" t="s">
        <v>28</v>
      </c>
      <c r="B3219" t="s">
        <v>29</v>
      </c>
      <c r="C3219" t="s">
        <v>157</v>
      </c>
      <c r="D3219" t="s">
        <v>237</v>
      </c>
      <c r="E3219" t="s">
        <v>46</v>
      </c>
      <c r="F3219" t="s">
        <v>57</v>
      </c>
      <c r="G3219">
        <v>10</v>
      </c>
      <c r="H3219">
        <v>427371</v>
      </c>
      <c r="I3219" t="s">
        <v>58</v>
      </c>
      <c r="J3219" s="3">
        <v>45210</v>
      </c>
      <c r="K3219">
        <v>800</v>
      </c>
      <c r="L3219" t="s">
        <v>13281</v>
      </c>
      <c r="M3219" t="s">
        <v>895</v>
      </c>
      <c r="N3219" t="s">
        <v>13282</v>
      </c>
      <c r="O3219" t="s">
        <v>13283</v>
      </c>
      <c r="P3219" t="s">
        <v>39</v>
      </c>
      <c r="Q3219">
        <v>19</v>
      </c>
      <c r="R3219" t="s">
        <v>40</v>
      </c>
      <c r="S3219" t="s">
        <v>63</v>
      </c>
      <c r="T3219">
        <v>41270</v>
      </c>
      <c r="U3219" s="1">
        <v>45487</v>
      </c>
      <c r="V3219" t="s">
        <v>126</v>
      </c>
      <c r="W3219">
        <v>357902</v>
      </c>
      <c r="X3219" t="s">
        <v>13284</v>
      </c>
      <c r="Y3219">
        <v>962</v>
      </c>
      <c r="Z3219">
        <v>2132</v>
      </c>
      <c r="AA3219">
        <v>8</v>
      </c>
      <c r="AB3219">
        <v>6822.4000000000015</v>
      </c>
      <c r="AC3219">
        <f>Table1_1[[#This Row],[Price]]*Table1_1[[#This Row],[Quantity]]</f>
        <v>17056</v>
      </c>
    </row>
    <row r="3220" spans="1:29" x14ac:dyDescent="0.3">
      <c r="A3220" t="s">
        <v>28</v>
      </c>
      <c r="B3220" t="s">
        <v>29</v>
      </c>
      <c r="C3220" t="s">
        <v>91</v>
      </c>
      <c r="D3220" t="s">
        <v>187</v>
      </c>
      <c r="E3220" t="s">
        <v>46</v>
      </c>
      <c r="F3220" t="s">
        <v>33</v>
      </c>
      <c r="G3220">
        <v>4</v>
      </c>
      <c r="H3220">
        <v>436412</v>
      </c>
      <c r="I3220" t="s">
        <v>34</v>
      </c>
      <c r="J3220" s="3">
        <v>45246</v>
      </c>
      <c r="K3220">
        <v>1400</v>
      </c>
      <c r="L3220" t="s">
        <v>13285</v>
      </c>
      <c r="M3220" t="s">
        <v>101</v>
      </c>
      <c r="N3220" t="s">
        <v>13286</v>
      </c>
      <c r="O3220" t="s">
        <v>13287</v>
      </c>
      <c r="P3220" t="s">
        <v>87</v>
      </c>
      <c r="Q3220">
        <v>20</v>
      </c>
      <c r="R3220" t="s">
        <v>40</v>
      </c>
      <c r="S3220" t="s">
        <v>118</v>
      </c>
      <c r="T3220">
        <v>68365</v>
      </c>
      <c r="U3220" s="1">
        <v>45440</v>
      </c>
      <c r="V3220" t="s">
        <v>140</v>
      </c>
      <c r="W3220">
        <v>988721</v>
      </c>
      <c r="X3220" t="s">
        <v>13288</v>
      </c>
      <c r="Y3220">
        <v>976</v>
      </c>
      <c r="Z3220">
        <v>1021</v>
      </c>
      <c r="AA3220">
        <v>7</v>
      </c>
      <c r="AB3220">
        <v>2858.8</v>
      </c>
      <c r="AC3220">
        <f>Table1_1[[#This Row],[Price]]*Table1_1[[#This Row],[Quantity]]</f>
        <v>7147</v>
      </c>
    </row>
    <row r="3221" spans="1:29" x14ac:dyDescent="0.3">
      <c r="A3221" t="s">
        <v>28</v>
      </c>
      <c r="B3221" t="s">
        <v>29</v>
      </c>
      <c r="C3221" t="s">
        <v>30</v>
      </c>
      <c r="D3221" t="s">
        <v>45</v>
      </c>
      <c r="E3221" t="s">
        <v>56</v>
      </c>
      <c r="F3221" t="s">
        <v>150</v>
      </c>
      <c r="G3221">
        <v>7</v>
      </c>
      <c r="H3221">
        <v>425359</v>
      </c>
      <c r="I3221" t="s">
        <v>58</v>
      </c>
      <c r="J3221" s="3">
        <v>45454</v>
      </c>
      <c r="K3221">
        <v>950</v>
      </c>
      <c r="L3221" t="s">
        <v>13289</v>
      </c>
      <c r="M3221" t="s">
        <v>482</v>
      </c>
      <c r="N3221" t="s">
        <v>13290</v>
      </c>
      <c r="O3221" t="s">
        <v>13291</v>
      </c>
      <c r="P3221" t="s">
        <v>87</v>
      </c>
      <c r="Q3221">
        <v>14</v>
      </c>
      <c r="R3221" t="s">
        <v>88</v>
      </c>
      <c r="S3221" t="s">
        <v>41</v>
      </c>
      <c r="T3221">
        <v>36431</v>
      </c>
      <c r="U3221" s="1">
        <v>45359</v>
      </c>
      <c r="V3221" t="s">
        <v>72</v>
      </c>
      <c r="W3221">
        <v>215182</v>
      </c>
      <c r="X3221" t="s">
        <v>13292</v>
      </c>
      <c r="Y3221">
        <v>405</v>
      </c>
      <c r="Z3221">
        <v>2699</v>
      </c>
      <c r="AA3221">
        <v>7</v>
      </c>
      <c r="AB3221">
        <v>7557.2000000000007</v>
      </c>
      <c r="AC3221">
        <f>Table1_1[[#This Row],[Price]]*Table1_1[[#This Row],[Quantity]]</f>
        <v>18893</v>
      </c>
    </row>
    <row r="3222" spans="1:29" x14ac:dyDescent="0.3">
      <c r="A3222" t="s">
        <v>28</v>
      </c>
      <c r="B3222" t="s">
        <v>29</v>
      </c>
      <c r="C3222" t="s">
        <v>193</v>
      </c>
      <c r="D3222" t="s">
        <v>566</v>
      </c>
      <c r="E3222" t="s">
        <v>32</v>
      </c>
      <c r="F3222" t="s">
        <v>150</v>
      </c>
      <c r="G3222">
        <v>40</v>
      </c>
      <c r="H3222">
        <v>429742</v>
      </c>
      <c r="I3222" t="s">
        <v>58</v>
      </c>
      <c r="J3222" s="3">
        <v>43938</v>
      </c>
      <c r="K3222">
        <v>800</v>
      </c>
      <c r="L3222" t="s">
        <v>13294</v>
      </c>
      <c r="M3222" t="s">
        <v>417</v>
      </c>
      <c r="N3222" t="s">
        <v>13295</v>
      </c>
      <c r="O3222" t="s">
        <v>13296</v>
      </c>
      <c r="P3222" t="s">
        <v>51</v>
      </c>
      <c r="Q3222">
        <v>18</v>
      </c>
      <c r="R3222" t="s">
        <v>40</v>
      </c>
      <c r="S3222" t="s">
        <v>118</v>
      </c>
      <c r="T3222">
        <v>89273</v>
      </c>
      <c r="U3222" s="1">
        <v>45407</v>
      </c>
      <c r="V3222" t="s">
        <v>80</v>
      </c>
      <c r="W3222">
        <v>268070</v>
      </c>
      <c r="X3222" t="s">
        <v>13297</v>
      </c>
      <c r="Y3222">
        <v>853</v>
      </c>
      <c r="Z3222">
        <v>2075</v>
      </c>
      <c r="AA3222">
        <v>3</v>
      </c>
      <c r="AB3222">
        <v>2490</v>
      </c>
      <c r="AC3222">
        <f>Table1_1[[#This Row],[Price]]*Table1_1[[#This Row],[Quantity]]</f>
        <v>6225</v>
      </c>
    </row>
    <row r="3223" spans="1:29" x14ac:dyDescent="0.3">
      <c r="A3223" t="s">
        <v>28</v>
      </c>
      <c r="B3223" t="s">
        <v>29</v>
      </c>
      <c r="C3223" t="s">
        <v>66</v>
      </c>
      <c r="D3223" t="s">
        <v>92</v>
      </c>
      <c r="E3223" t="s">
        <v>46</v>
      </c>
      <c r="F3223" t="s">
        <v>47</v>
      </c>
      <c r="G3223">
        <v>100</v>
      </c>
      <c r="H3223">
        <v>401094</v>
      </c>
      <c r="I3223" t="s">
        <v>58</v>
      </c>
      <c r="J3223" s="3">
        <v>44824</v>
      </c>
      <c r="K3223">
        <v>1300</v>
      </c>
      <c r="L3223" t="s">
        <v>13298</v>
      </c>
      <c r="M3223" t="s">
        <v>1007</v>
      </c>
      <c r="N3223" t="s">
        <v>13299</v>
      </c>
      <c r="O3223">
        <v>-10715</v>
      </c>
      <c r="P3223" t="s">
        <v>51</v>
      </c>
      <c r="Q3223">
        <v>9</v>
      </c>
      <c r="R3223" t="s">
        <v>88</v>
      </c>
      <c r="S3223" t="s">
        <v>118</v>
      </c>
      <c r="T3223">
        <v>59609</v>
      </c>
      <c r="U3223" s="1">
        <v>45397</v>
      </c>
      <c r="V3223" t="s">
        <v>80</v>
      </c>
      <c r="W3223">
        <v>387625</v>
      </c>
      <c r="X3223" t="s">
        <v>13300</v>
      </c>
      <c r="Y3223">
        <v>264</v>
      </c>
      <c r="Z3223">
        <v>1977</v>
      </c>
      <c r="AA3223">
        <v>7</v>
      </c>
      <c r="AB3223">
        <v>5535.6</v>
      </c>
      <c r="AC3223">
        <f>Table1_1[[#This Row],[Price]]*Table1_1[[#This Row],[Quantity]]</f>
        <v>13839</v>
      </c>
    </row>
    <row r="3224" spans="1:29" x14ac:dyDescent="0.3">
      <c r="A3224" t="s">
        <v>28</v>
      </c>
      <c r="B3224" t="s">
        <v>29</v>
      </c>
      <c r="C3224" t="s">
        <v>148</v>
      </c>
      <c r="D3224" t="s">
        <v>74</v>
      </c>
      <c r="E3224" t="s">
        <v>32</v>
      </c>
      <c r="F3224" t="s">
        <v>47</v>
      </c>
      <c r="G3224">
        <v>66</v>
      </c>
      <c r="H3224">
        <v>400292</v>
      </c>
      <c r="I3224" t="s">
        <v>34</v>
      </c>
      <c r="J3224" s="3">
        <v>44010</v>
      </c>
      <c r="K3224">
        <v>950</v>
      </c>
      <c r="L3224" t="s">
        <v>13301</v>
      </c>
      <c r="M3224" t="s">
        <v>394</v>
      </c>
      <c r="N3224" t="s">
        <v>13302</v>
      </c>
      <c r="O3224" t="s">
        <v>13303</v>
      </c>
      <c r="P3224" t="s">
        <v>71</v>
      </c>
      <c r="Q3224">
        <v>10</v>
      </c>
      <c r="R3224" t="s">
        <v>40</v>
      </c>
      <c r="S3224" t="s">
        <v>118</v>
      </c>
      <c r="T3224">
        <v>89953</v>
      </c>
      <c r="U3224" s="1">
        <v>45433</v>
      </c>
      <c r="V3224" t="s">
        <v>140</v>
      </c>
      <c r="W3224">
        <v>305676</v>
      </c>
      <c r="X3224" t="s">
        <v>13304</v>
      </c>
      <c r="Y3224">
        <v>799</v>
      </c>
      <c r="Z3224">
        <v>637</v>
      </c>
      <c r="AA3224">
        <v>7</v>
      </c>
      <c r="AB3224">
        <v>1783.6000000000001</v>
      </c>
      <c r="AC3224">
        <f>Table1_1[[#This Row],[Price]]*Table1_1[[#This Row],[Quantity]]</f>
        <v>4459</v>
      </c>
    </row>
    <row r="3225" spans="1:29" x14ac:dyDescent="0.3">
      <c r="A3225" t="s">
        <v>28</v>
      </c>
      <c r="B3225" t="s">
        <v>29</v>
      </c>
      <c r="C3225" t="s">
        <v>30</v>
      </c>
      <c r="D3225" t="s">
        <v>291</v>
      </c>
      <c r="E3225" t="s">
        <v>46</v>
      </c>
      <c r="F3225" t="s">
        <v>355</v>
      </c>
      <c r="G3225">
        <v>43</v>
      </c>
      <c r="H3225">
        <v>407584</v>
      </c>
      <c r="I3225" t="s">
        <v>34</v>
      </c>
      <c r="J3225" s="3">
        <v>43989</v>
      </c>
      <c r="K3225">
        <v>800</v>
      </c>
      <c r="L3225" t="s">
        <v>13306</v>
      </c>
      <c r="M3225" t="s">
        <v>351</v>
      </c>
      <c r="N3225" t="s">
        <v>13307</v>
      </c>
      <c r="O3225" t="s">
        <v>13308</v>
      </c>
      <c r="P3225" t="s">
        <v>71</v>
      </c>
      <c r="Q3225">
        <v>6</v>
      </c>
      <c r="R3225" t="s">
        <v>40</v>
      </c>
      <c r="S3225" t="s">
        <v>41</v>
      </c>
      <c r="T3225">
        <v>84618</v>
      </c>
      <c r="U3225" s="1">
        <v>45609</v>
      </c>
      <c r="V3225" t="s">
        <v>42</v>
      </c>
      <c r="W3225">
        <v>147969</v>
      </c>
      <c r="X3225" t="s">
        <v>13309</v>
      </c>
      <c r="Y3225">
        <v>206</v>
      </c>
      <c r="Z3225">
        <v>2037</v>
      </c>
      <c r="AA3225">
        <v>5</v>
      </c>
      <c r="AB3225">
        <v>4074</v>
      </c>
      <c r="AC3225">
        <f>Table1_1[[#This Row],[Price]]*Table1_1[[#This Row],[Quantity]]</f>
        <v>10185</v>
      </c>
    </row>
    <row r="3226" spans="1:29" x14ac:dyDescent="0.3">
      <c r="A3226" t="s">
        <v>28</v>
      </c>
      <c r="B3226" t="s">
        <v>29</v>
      </c>
      <c r="C3226" t="s">
        <v>30</v>
      </c>
      <c r="D3226" t="s">
        <v>442</v>
      </c>
      <c r="E3226" t="s">
        <v>56</v>
      </c>
      <c r="F3226" t="s">
        <v>106</v>
      </c>
      <c r="G3226">
        <v>64</v>
      </c>
      <c r="H3226">
        <v>411053</v>
      </c>
      <c r="I3226" t="s">
        <v>34</v>
      </c>
      <c r="J3226" s="3">
        <v>44907</v>
      </c>
      <c r="K3226">
        <v>1200</v>
      </c>
      <c r="L3226" t="s">
        <v>13310</v>
      </c>
      <c r="M3226" t="s">
        <v>2538</v>
      </c>
      <c r="N3226" t="s">
        <v>13311</v>
      </c>
      <c r="O3226" t="s">
        <v>13312</v>
      </c>
      <c r="P3226" t="s">
        <v>71</v>
      </c>
      <c r="Q3226">
        <v>16</v>
      </c>
      <c r="R3226" t="s">
        <v>40</v>
      </c>
      <c r="S3226" t="s">
        <v>63</v>
      </c>
      <c r="T3226">
        <v>57165</v>
      </c>
      <c r="U3226" s="1">
        <v>45426</v>
      </c>
      <c r="V3226" t="s">
        <v>140</v>
      </c>
      <c r="W3226">
        <v>986817</v>
      </c>
      <c r="X3226" t="s">
        <v>13313</v>
      </c>
      <c r="Y3226">
        <v>701</v>
      </c>
      <c r="Z3226">
        <v>1949</v>
      </c>
      <c r="AA3226">
        <v>6</v>
      </c>
      <c r="AB3226">
        <v>4677.6000000000004</v>
      </c>
      <c r="AC3226">
        <f>Table1_1[[#This Row],[Price]]*Table1_1[[#This Row],[Quantity]]</f>
        <v>11694</v>
      </c>
    </row>
    <row r="3227" spans="1:29" x14ac:dyDescent="0.3">
      <c r="A3227" t="s">
        <v>28</v>
      </c>
      <c r="B3227" t="s">
        <v>29</v>
      </c>
      <c r="C3227" t="s">
        <v>91</v>
      </c>
      <c r="D3227" t="s">
        <v>317</v>
      </c>
      <c r="E3227" t="s">
        <v>46</v>
      </c>
      <c r="F3227" t="s">
        <v>99</v>
      </c>
      <c r="G3227">
        <v>68</v>
      </c>
      <c r="H3227">
        <v>435691</v>
      </c>
      <c r="I3227" t="s">
        <v>34</v>
      </c>
      <c r="J3227" s="3">
        <v>43974</v>
      </c>
      <c r="K3227">
        <v>1300</v>
      </c>
      <c r="L3227" t="s">
        <v>4769</v>
      </c>
      <c r="M3227" t="s">
        <v>137</v>
      </c>
      <c r="N3227" t="s">
        <v>13314</v>
      </c>
      <c r="O3227" t="s">
        <v>13315</v>
      </c>
      <c r="P3227" t="s">
        <v>87</v>
      </c>
      <c r="Q3227">
        <v>15</v>
      </c>
      <c r="R3227" t="s">
        <v>40</v>
      </c>
      <c r="S3227" t="s">
        <v>118</v>
      </c>
      <c r="T3227">
        <v>55375</v>
      </c>
      <c r="U3227" s="1">
        <v>45305</v>
      </c>
      <c r="V3227" t="s">
        <v>111</v>
      </c>
      <c r="W3227">
        <v>601354</v>
      </c>
      <c r="X3227" t="s">
        <v>13316</v>
      </c>
      <c r="Y3227">
        <v>462</v>
      </c>
      <c r="Z3227">
        <v>2514</v>
      </c>
      <c r="AA3227">
        <v>2</v>
      </c>
      <c r="AB3227">
        <v>2011.2</v>
      </c>
      <c r="AC3227">
        <f>Table1_1[[#This Row],[Price]]*Table1_1[[#This Row],[Quantity]]</f>
        <v>5028</v>
      </c>
    </row>
    <row r="3228" spans="1:29" x14ac:dyDescent="0.3">
      <c r="A3228" t="s">
        <v>28</v>
      </c>
      <c r="B3228" t="s">
        <v>29</v>
      </c>
      <c r="C3228" t="s">
        <v>30</v>
      </c>
      <c r="D3228" t="s">
        <v>105</v>
      </c>
      <c r="E3228" t="s">
        <v>56</v>
      </c>
      <c r="F3228" t="s">
        <v>83</v>
      </c>
      <c r="G3228">
        <v>78</v>
      </c>
      <c r="H3228">
        <v>414705</v>
      </c>
      <c r="I3228" t="s">
        <v>34</v>
      </c>
      <c r="J3228" s="3">
        <v>45215</v>
      </c>
      <c r="K3228">
        <v>800</v>
      </c>
      <c r="L3228" t="s">
        <v>13317</v>
      </c>
      <c r="M3228" t="s">
        <v>623</v>
      </c>
      <c r="N3228" t="s">
        <v>13318</v>
      </c>
      <c r="O3228" t="s">
        <v>13319</v>
      </c>
      <c r="P3228" t="s">
        <v>71</v>
      </c>
      <c r="Q3228">
        <v>16</v>
      </c>
      <c r="R3228" t="s">
        <v>88</v>
      </c>
      <c r="S3228" t="s">
        <v>118</v>
      </c>
      <c r="T3228">
        <v>66423</v>
      </c>
      <c r="U3228" s="1">
        <v>45485</v>
      </c>
      <c r="V3228" t="s">
        <v>126</v>
      </c>
      <c r="W3228">
        <v>587101</v>
      </c>
      <c r="X3228" t="s">
        <v>13320</v>
      </c>
      <c r="Y3228">
        <v>490</v>
      </c>
      <c r="Z3228">
        <v>2730</v>
      </c>
      <c r="AA3228">
        <v>3</v>
      </c>
      <c r="AB3228">
        <v>3276</v>
      </c>
      <c r="AC3228">
        <f>Table1_1[[#This Row],[Price]]*Table1_1[[#This Row],[Quantity]]</f>
        <v>8190</v>
      </c>
    </row>
    <row r="3229" spans="1:29" x14ac:dyDescent="0.3">
      <c r="A3229" t="s">
        <v>28</v>
      </c>
      <c r="B3229" t="s">
        <v>29</v>
      </c>
      <c r="C3229" t="s">
        <v>148</v>
      </c>
      <c r="D3229" t="s">
        <v>411</v>
      </c>
      <c r="E3229" t="s">
        <v>32</v>
      </c>
      <c r="F3229" t="s">
        <v>135</v>
      </c>
      <c r="G3229">
        <v>80</v>
      </c>
      <c r="H3229">
        <v>406416</v>
      </c>
      <c r="I3229" t="s">
        <v>34</v>
      </c>
      <c r="J3229" s="3">
        <v>44043</v>
      </c>
      <c r="K3229">
        <v>800</v>
      </c>
      <c r="L3229" t="s">
        <v>13321</v>
      </c>
      <c r="M3229" t="s">
        <v>115</v>
      </c>
      <c r="N3229" t="s">
        <v>13322</v>
      </c>
      <c r="O3229" t="s">
        <v>13323</v>
      </c>
      <c r="P3229" t="s">
        <v>39</v>
      </c>
      <c r="Q3229">
        <v>17</v>
      </c>
      <c r="R3229" t="s">
        <v>88</v>
      </c>
      <c r="S3229" t="s">
        <v>63</v>
      </c>
      <c r="T3229">
        <v>98471</v>
      </c>
      <c r="U3229" s="1">
        <v>45460</v>
      </c>
      <c r="V3229" t="s">
        <v>52</v>
      </c>
      <c r="W3229">
        <v>422784</v>
      </c>
      <c r="X3229" t="s">
        <v>13324</v>
      </c>
      <c r="Y3229">
        <v>897</v>
      </c>
      <c r="Z3229">
        <v>1462</v>
      </c>
      <c r="AA3229">
        <v>1</v>
      </c>
      <c r="AB3229">
        <v>584.80000000000007</v>
      </c>
      <c r="AC3229">
        <f>Table1_1[[#This Row],[Price]]*Table1_1[[#This Row],[Quantity]]</f>
        <v>1462</v>
      </c>
    </row>
    <row r="3230" spans="1:29" x14ac:dyDescent="0.3">
      <c r="A3230" t="s">
        <v>28</v>
      </c>
      <c r="B3230" t="s">
        <v>29</v>
      </c>
      <c r="C3230" t="s">
        <v>157</v>
      </c>
      <c r="D3230" t="s">
        <v>442</v>
      </c>
      <c r="E3230" t="s">
        <v>56</v>
      </c>
      <c r="F3230" t="s">
        <v>99</v>
      </c>
      <c r="G3230">
        <v>19</v>
      </c>
      <c r="H3230">
        <v>426953</v>
      </c>
      <c r="I3230" t="s">
        <v>58</v>
      </c>
      <c r="J3230" s="3">
        <v>45361</v>
      </c>
      <c r="K3230">
        <v>1200</v>
      </c>
      <c r="L3230" t="s">
        <v>13326</v>
      </c>
      <c r="M3230" t="s">
        <v>269</v>
      </c>
      <c r="N3230" t="s">
        <v>13327</v>
      </c>
      <c r="O3230" t="s">
        <v>13328</v>
      </c>
      <c r="P3230" t="s">
        <v>87</v>
      </c>
      <c r="Q3230">
        <v>4</v>
      </c>
      <c r="R3230" t="s">
        <v>40</v>
      </c>
      <c r="S3230" t="s">
        <v>118</v>
      </c>
      <c r="T3230">
        <v>66621</v>
      </c>
      <c r="U3230" s="1">
        <v>45456</v>
      </c>
      <c r="V3230" t="s">
        <v>52</v>
      </c>
      <c r="W3230">
        <v>998038</v>
      </c>
      <c r="X3230" t="s">
        <v>13329</v>
      </c>
      <c r="Y3230">
        <v>256</v>
      </c>
      <c r="Z3230">
        <v>2957</v>
      </c>
      <c r="AA3230">
        <v>3</v>
      </c>
      <c r="AB3230">
        <v>3548.4</v>
      </c>
      <c r="AC3230">
        <f>Table1_1[[#This Row],[Price]]*Table1_1[[#This Row],[Quantity]]</f>
        <v>8871</v>
      </c>
    </row>
    <row r="3231" spans="1:29" x14ac:dyDescent="0.3">
      <c r="A3231" t="s">
        <v>28</v>
      </c>
      <c r="B3231" t="s">
        <v>29</v>
      </c>
      <c r="C3231" t="s">
        <v>148</v>
      </c>
      <c r="D3231" t="s">
        <v>31</v>
      </c>
      <c r="E3231" t="s">
        <v>46</v>
      </c>
      <c r="F3231" t="s">
        <v>99</v>
      </c>
      <c r="G3231">
        <v>8</v>
      </c>
      <c r="H3231">
        <v>439800</v>
      </c>
      <c r="I3231" t="s">
        <v>34</v>
      </c>
      <c r="J3231" s="3">
        <v>43906</v>
      </c>
      <c r="K3231">
        <v>1200</v>
      </c>
      <c r="L3231" t="s">
        <v>13330</v>
      </c>
      <c r="M3231" t="s">
        <v>1058</v>
      </c>
      <c r="N3231" t="s">
        <v>13331</v>
      </c>
      <c r="O3231" t="s">
        <v>13332</v>
      </c>
      <c r="P3231" t="s">
        <v>87</v>
      </c>
      <c r="Q3231">
        <v>9</v>
      </c>
      <c r="R3231" t="s">
        <v>40</v>
      </c>
      <c r="S3231" t="s">
        <v>41</v>
      </c>
      <c r="T3231">
        <v>95736</v>
      </c>
      <c r="U3231" s="1">
        <v>45491</v>
      </c>
      <c r="V3231" t="s">
        <v>126</v>
      </c>
      <c r="W3231">
        <v>685112</v>
      </c>
      <c r="X3231" t="s">
        <v>13333</v>
      </c>
      <c r="Y3231">
        <v>693</v>
      </c>
      <c r="Z3231">
        <v>1894</v>
      </c>
      <c r="AA3231">
        <v>1</v>
      </c>
      <c r="AB3231">
        <v>757.6</v>
      </c>
      <c r="AC3231">
        <f>Table1_1[[#This Row],[Price]]*Table1_1[[#This Row],[Quantity]]</f>
        <v>1894</v>
      </c>
    </row>
    <row r="3232" spans="1:29" x14ac:dyDescent="0.3">
      <c r="A3232" t="s">
        <v>28</v>
      </c>
      <c r="B3232" t="s">
        <v>29</v>
      </c>
      <c r="C3232" t="s">
        <v>30</v>
      </c>
      <c r="D3232" t="s">
        <v>560</v>
      </c>
      <c r="E3232" t="s">
        <v>46</v>
      </c>
      <c r="F3232" t="s">
        <v>355</v>
      </c>
      <c r="G3232">
        <v>76</v>
      </c>
      <c r="H3232">
        <v>407063</v>
      </c>
      <c r="I3232" t="s">
        <v>34</v>
      </c>
      <c r="J3232" s="3">
        <v>45542</v>
      </c>
      <c r="K3232">
        <v>950</v>
      </c>
      <c r="L3232" t="s">
        <v>13334</v>
      </c>
      <c r="M3232" t="s">
        <v>1460</v>
      </c>
      <c r="N3232" t="s">
        <v>13335</v>
      </c>
      <c r="O3232" t="s">
        <v>13336</v>
      </c>
      <c r="P3232" t="s">
        <v>51</v>
      </c>
      <c r="Q3232">
        <v>5</v>
      </c>
      <c r="R3232" t="s">
        <v>40</v>
      </c>
      <c r="S3232" t="s">
        <v>118</v>
      </c>
      <c r="T3232">
        <v>32440</v>
      </c>
      <c r="U3232" s="1">
        <v>45624</v>
      </c>
      <c r="V3232" t="s">
        <v>42</v>
      </c>
      <c r="W3232">
        <v>936602</v>
      </c>
      <c r="X3232" t="s">
        <v>13337</v>
      </c>
      <c r="Y3232">
        <v>989</v>
      </c>
      <c r="Z3232">
        <v>2551</v>
      </c>
      <c r="AA3232">
        <v>7</v>
      </c>
      <c r="AB3232">
        <v>7142.8</v>
      </c>
      <c r="AC3232">
        <f>Table1_1[[#This Row],[Price]]*Table1_1[[#This Row],[Quantity]]</f>
        <v>17857</v>
      </c>
    </row>
    <row r="3233" spans="1:29" x14ac:dyDescent="0.3">
      <c r="A3233" t="s">
        <v>28</v>
      </c>
      <c r="B3233" t="s">
        <v>29</v>
      </c>
      <c r="C3233" t="s">
        <v>148</v>
      </c>
      <c r="D3233" t="s">
        <v>611</v>
      </c>
      <c r="E3233" t="s">
        <v>56</v>
      </c>
      <c r="F3233" t="s">
        <v>150</v>
      </c>
      <c r="G3233">
        <v>56</v>
      </c>
      <c r="H3233">
        <v>426762</v>
      </c>
      <c r="I3233" t="s">
        <v>58</v>
      </c>
      <c r="J3233" s="3">
        <v>45225</v>
      </c>
      <c r="K3233">
        <v>1100</v>
      </c>
      <c r="L3233" t="s">
        <v>13338</v>
      </c>
      <c r="M3233" t="s">
        <v>2538</v>
      </c>
      <c r="N3233" t="s">
        <v>13339</v>
      </c>
      <c r="O3233" t="s">
        <v>13340</v>
      </c>
      <c r="P3233" t="s">
        <v>39</v>
      </c>
      <c r="Q3233">
        <v>15</v>
      </c>
      <c r="R3233" t="s">
        <v>40</v>
      </c>
      <c r="S3233" t="s">
        <v>79</v>
      </c>
      <c r="T3233">
        <v>32346</v>
      </c>
      <c r="U3233" s="1">
        <v>45458</v>
      </c>
      <c r="V3233" t="s">
        <v>52</v>
      </c>
      <c r="W3233">
        <v>819177</v>
      </c>
      <c r="X3233" t="s">
        <v>13341</v>
      </c>
      <c r="Y3233">
        <v>861</v>
      </c>
      <c r="Z3233">
        <v>885</v>
      </c>
      <c r="AA3233">
        <v>1</v>
      </c>
      <c r="AB3233">
        <v>354</v>
      </c>
      <c r="AC3233">
        <f>Table1_1[[#This Row],[Price]]*Table1_1[[#This Row],[Quantity]]</f>
        <v>885</v>
      </c>
    </row>
    <row r="3234" spans="1:29" x14ac:dyDescent="0.3">
      <c r="A3234" t="s">
        <v>28</v>
      </c>
      <c r="B3234" t="s">
        <v>29</v>
      </c>
      <c r="C3234" t="s">
        <v>157</v>
      </c>
      <c r="D3234" t="s">
        <v>349</v>
      </c>
      <c r="E3234" t="s">
        <v>56</v>
      </c>
      <c r="F3234" t="s">
        <v>83</v>
      </c>
      <c r="G3234">
        <v>59</v>
      </c>
      <c r="H3234">
        <v>402904</v>
      </c>
      <c r="I3234" t="s">
        <v>58</v>
      </c>
      <c r="J3234" s="3">
        <v>44594</v>
      </c>
      <c r="K3234">
        <v>950</v>
      </c>
      <c r="L3234" t="s">
        <v>13342</v>
      </c>
      <c r="M3234" t="s">
        <v>313</v>
      </c>
      <c r="N3234" t="s">
        <v>13343</v>
      </c>
      <c r="O3234" t="s">
        <v>13344</v>
      </c>
      <c r="P3234" t="s">
        <v>39</v>
      </c>
      <c r="Q3234">
        <v>18</v>
      </c>
      <c r="R3234" t="s">
        <v>88</v>
      </c>
      <c r="S3234" t="s">
        <v>118</v>
      </c>
      <c r="T3234">
        <v>52297</v>
      </c>
      <c r="U3234" s="1">
        <v>45306</v>
      </c>
      <c r="V3234" t="s">
        <v>111</v>
      </c>
      <c r="W3234">
        <v>714732</v>
      </c>
      <c r="X3234" t="s">
        <v>13345</v>
      </c>
      <c r="Y3234">
        <v>597</v>
      </c>
      <c r="Z3234">
        <v>2582</v>
      </c>
      <c r="AA3234">
        <v>7</v>
      </c>
      <c r="AB3234">
        <v>7229.6</v>
      </c>
      <c r="AC3234">
        <f>Table1_1[[#This Row],[Price]]*Table1_1[[#This Row],[Quantity]]</f>
        <v>18074</v>
      </c>
    </row>
    <row r="3235" spans="1:29" x14ac:dyDescent="0.3">
      <c r="A3235" t="s">
        <v>28</v>
      </c>
      <c r="B3235" t="s">
        <v>29</v>
      </c>
      <c r="C3235" t="s">
        <v>44</v>
      </c>
      <c r="D3235" t="s">
        <v>227</v>
      </c>
      <c r="E3235" t="s">
        <v>56</v>
      </c>
      <c r="F3235" t="s">
        <v>33</v>
      </c>
      <c r="G3235">
        <v>78</v>
      </c>
      <c r="H3235">
        <v>430353</v>
      </c>
      <c r="I3235" t="s">
        <v>34</v>
      </c>
      <c r="J3235" s="3">
        <v>44030</v>
      </c>
      <c r="K3235">
        <v>1400</v>
      </c>
      <c r="L3235" t="s">
        <v>13346</v>
      </c>
      <c r="M3235" t="s">
        <v>172</v>
      </c>
      <c r="N3235" t="s">
        <v>13347</v>
      </c>
      <c r="O3235" t="s">
        <v>13348</v>
      </c>
      <c r="P3235" t="s">
        <v>71</v>
      </c>
      <c r="Q3235">
        <v>12</v>
      </c>
      <c r="R3235" t="s">
        <v>40</v>
      </c>
      <c r="S3235" t="s">
        <v>63</v>
      </c>
      <c r="T3235">
        <v>82791</v>
      </c>
      <c r="U3235" s="1">
        <v>45301</v>
      </c>
      <c r="V3235" t="s">
        <v>111</v>
      </c>
      <c r="W3235">
        <v>559283</v>
      </c>
      <c r="X3235" t="s">
        <v>13349</v>
      </c>
      <c r="Y3235">
        <v>267</v>
      </c>
      <c r="Z3235">
        <v>2554</v>
      </c>
      <c r="AA3235">
        <v>4</v>
      </c>
      <c r="AB3235">
        <v>4086.4</v>
      </c>
      <c r="AC3235">
        <f>Table1_1[[#This Row],[Price]]*Table1_1[[#This Row],[Quantity]]</f>
        <v>10216</v>
      </c>
    </row>
    <row r="3236" spans="1:29" x14ac:dyDescent="0.3">
      <c r="A3236" t="s">
        <v>28</v>
      </c>
      <c r="B3236" t="s">
        <v>29</v>
      </c>
      <c r="C3236" t="s">
        <v>44</v>
      </c>
      <c r="D3236" t="s">
        <v>55</v>
      </c>
      <c r="E3236" t="s">
        <v>46</v>
      </c>
      <c r="F3236" t="s">
        <v>33</v>
      </c>
      <c r="G3236">
        <v>94</v>
      </c>
      <c r="H3236">
        <v>415072</v>
      </c>
      <c r="I3236" t="s">
        <v>34</v>
      </c>
      <c r="J3236" s="3">
        <v>44133</v>
      </c>
      <c r="K3236">
        <v>1000</v>
      </c>
      <c r="L3236" t="s">
        <v>13350</v>
      </c>
      <c r="M3236" t="s">
        <v>165</v>
      </c>
      <c r="N3236" t="s">
        <v>13351</v>
      </c>
      <c r="O3236" t="s">
        <v>13352</v>
      </c>
      <c r="P3236" t="s">
        <v>39</v>
      </c>
      <c r="Q3236">
        <v>5</v>
      </c>
      <c r="R3236" t="s">
        <v>40</v>
      </c>
      <c r="S3236" t="s">
        <v>79</v>
      </c>
      <c r="T3236">
        <v>88503</v>
      </c>
      <c r="U3236" s="1">
        <v>45319</v>
      </c>
      <c r="V3236" t="s">
        <v>111</v>
      </c>
      <c r="W3236">
        <v>362478</v>
      </c>
      <c r="X3236" t="s">
        <v>13353</v>
      </c>
      <c r="Y3236">
        <v>295</v>
      </c>
      <c r="Z3236">
        <v>1892</v>
      </c>
      <c r="AA3236">
        <v>2</v>
      </c>
      <c r="AB3236">
        <v>1513.6000000000001</v>
      </c>
      <c r="AC3236">
        <f>Table1_1[[#This Row],[Price]]*Table1_1[[#This Row],[Quantity]]</f>
        <v>3784</v>
      </c>
    </row>
    <row r="3237" spans="1:29" x14ac:dyDescent="0.3">
      <c r="A3237" t="s">
        <v>28</v>
      </c>
      <c r="B3237" t="s">
        <v>29</v>
      </c>
      <c r="C3237" t="s">
        <v>157</v>
      </c>
      <c r="D3237" t="s">
        <v>98</v>
      </c>
      <c r="E3237" t="s">
        <v>56</v>
      </c>
      <c r="F3237" t="s">
        <v>150</v>
      </c>
      <c r="G3237">
        <v>13</v>
      </c>
      <c r="H3237">
        <v>423431</v>
      </c>
      <c r="I3237" t="s">
        <v>58</v>
      </c>
      <c r="J3237" s="3">
        <v>44312</v>
      </c>
      <c r="K3237">
        <v>1200</v>
      </c>
      <c r="L3237" t="s">
        <v>13355</v>
      </c>
      <c r="M3237" t="s">
        <v>239</v>
      </c>
      <c r="N3237" t="s">
        <v>13356</v>
      </c>
      <c r="O3237">
        <v>-10638</v>
      </c>
      <c r="P3237" t="s">
        <v>51</v>
      </c>
      <c r="Q3237">
        <v>3</v>
      </c>
      <c r="R3237" t="s">
        <v>40</v>
      </c>
      <c r="S3237" t="s">
        <v>118</v>
      </c>
      <c r="T3237">
        <v>19752</v>
      </c>
      <c r="U3237" s="1">
        <v>45490</v>
      </c>
      <c r="V3237" t="s">
        <v>126</v>
      </c>
      <c r="W3237">
        <v>428913</v>
      </c>
      <c r="X3237" t="s">
        <v>13357</v>
      </c>
      <c r="Y3237">
        <v>396</v>
      </c>
      <c r="Z3237">
        <v>2788</v>
      </c>
      <c r="AA3237">
        <v>3</v>
      </c>
      <c r="AB3237">
        <v>3345.6000000000004</v>
      </c>
      <c r="AC3237">
        <f>Table1_1[[#This Row],[Price]]*Table1_1[[#This Row],[Quantity]]</f>
        <v>8364</v>
      </c>
    </row>
    <row r="3238" spans="1:29" x14ac:dyDescent="0.3">
      <c r="A3238" t="s">
        <v>28</v>
      </c>
      <c r="B3238" t="s">
        <v>29</v>
      </c>
      <c r="C3238" t="s">
        <v>193</v>
      </c>
      <c r="D3238" t="s">
        <v>364</v>
      </c>
      <c r="E3238" t="s">
        <v>56</v>
      </c>
      <c r="F3238" t="s">
        <v>47</v>
      </c>
      <c r="G3238">
        <v>45</v>
      </c>
      <c r="H3238">
        <v>423493</v>
      </c>
      <c r="I3238" t="s">
        <v>58</v>
      </c>
      <c r="J3238" s="3">
        <v>43942</v>
      </c>
      <c r="K3238">
        <v>1400</v>
      </c>
      <c r="L3238" t="s">
        <v>13359</v>
      </c>
      <c r="M3238" t="s">
        <v>269</v>
      </c>
      <c r="N3238" t="s">
        <v>13360</v>
      </c>
      <c r="O3238" t="s">
        <v>13361</v>
      </c>
      <c r="P3238" t="s">
        <v>71</v>
      </c>
      <c r="Q3238">
        <v>12</v>
      </c>
      <c r="R3238" t="s">
        <v>88</v>
      </c>
      <c r="S3238" t="s">
        <v>79</v>
      </c>
      <c r="T3238">
        <v>60088</v>
      </c>
      <c r="U3238" s="1">
        <v>45583</v>
      </c>
      <c r="V3238" t="s">
        <v>155</v>
      </c>
      <c r="W3238">
        <v>690480</v>
      </c>
      <c r="X3238" t="s">
        <v>13362</v>
      </c>
      <c r="Y3238">
        <v>802</v>
      </c>
      <c r="Z3238">
        <v>1368</v>
      </c>
      <c r="AA3238">
        <v>8</v>
      </c>
      <c r="AB3238">
        <v>4377.6000000000004</v>
      </c>
      <c r="AC3238">
        <f>Table1_1[[#This Row],[Price]]*Table1_1[[#This Row],[Quantity]]</f>
        <v>10944</v>
      </c>
    </row>
    <row r="3239" spans="1:29" x14ac:dyDescent="0.3">
      <c r="A3239" t="s">
        <v>28</v>
      </c>
      <c r="B3239" t="s">
        <v>29</v>
      </c>
      <c r="C3239" t="s">
        <v>193</v>
      </c>
      <c r="D3239" t="s">
        <v>170</v>
      </c>
      <c r="E3239" t="s">
        <v>32</v>
      </c>
      <c r="F3239" t="s">
        <v>150</v>
      </c>
      <c r="G3239">
        <v>61</v>
      </c>
      <c r="H3239">
        <v>407753</v>
      </c>
      <c r="I3239" t="s">
        <v>58</v>
      </c>
      <c r="J3239" s="3">
        <v>44537</v>
      </c>
      <c r="K3239">
        <v>1400</v>
      </c>
      <c r="L3239" t="s">
        <v>13363</v>
      </c>
      <c r="M3239" t="s">
        <v>2538</v>
      </c>
      <c r="N3239" t="s">
        <v>13364</v>
      </c>
      <c r="O3239" t="s">
        <v>13365</v>
      </c>
      <c r="P3239" t="s">
        <v>39</v>
      </c>
      <c r="Q3239">
        <v>3</v>
      </c>
      <c r="R3239" t="s">
        <v>88</v>
      </c>
      <c r="S3239" t="s">
        <v>63</v>
      </c>
      <c r="T3239">
        <v>47787</v>
      </c>
      <c r="U3239" s="1">
        <v>45383</v>
      </c>
      <c r="V3239" t="s">
        <v>80</v>
      </c>
      <c r="W3239">
        <v>616082</v>
      </c>
      <c r="X3239" t="s">
        <v>13366</v>
      </c>
      <c r="Y3239">
        <v>655</v>
      </c>
      <c r="Z3239">
        <v>1885</v>
      </c>
      <c r="AA3239">
        <v>3</v>
      </c>
      <c r="AB3239">
        <v>2262</v>
      </c>
      <c r="AC3239">
        <f>Table1_1[[#This Row],[Price]]*Table1_1[[#This Row],[Quantity]]</f>
        <v>5655</v>
      </c>
    </row>
    <row r="3240" spans="1:29" x14ac:dyDescent="0.3">
      <c r="A3240" t="s">
        <v>28</v>
      </c>
      <c r="B3240" t="s">
        <v>29</v>
      </c>
      <c r="C3240" t="s">
        <v>91</v>
      </c>
      <c r="D3240" t="s">
        <v>621</v>
      </c>
      <c r="E3240" t="s">
        <v>56</v>
      </c>
      <c r="F3240" t="s">
        <v>355</v>
      </c>
      <c r="G3240">
        <v>47</v>
      </c>
      <c r="H3240">
        <v>427645</v>
      </c>
      <c r="I3240" t="s">
        <v>34</v>
      </c>
      <c r="J3240" s="3">
        <v>45410</v>
      </c>
      <c r="K3240">
        <v>1000</v>
      </c>
      <c r="L3240" t="s">
        <v>13367</v>
      </c>
      <c r="M3240" t="s">
        <v>319</v>
      </c>
      <c r="N3240" t="s">
        <v>13368</v>
      </c>
      <c r="O3240" t="s">
        <v>13369</v>
      </c>
      <c r="P3240" t="s">
        <v>71</v>
      </c>
      <c r="Q3240">
        <v>10</v>
      </c>
      <c r="R3240" t="s">
        <v>88</v>
      </c>
      <c r="S3240" t="s">
        <v>41</v>
      </c>
      <c r="T3240">
        <v>56808</v>
      </c>
      <c r="U3240" s="1">
        <v>45456</v>
      </c>
      <c r="V3240" t="s">
        <v>52</v>
      </c>
      <c r="W3240">
        <v>833592</v>
      </c>
      <c r="X3240" t="s">
        <v>13370</v>
      </c>
      <c r="Y3240">
        <v>852</v>
      </c>
      <c r="Z3240">
        <v>612</v>
      </c>
      <c r="AA3240">
        <v>5</v>
      </c>
      <c r="AB3240">
        <v>1224</v>
      </c>
      <c r="AC3240">
        <f>Table1_1[[#This Row],[Price]]*Table1_1[[#This Row],[Quantity]]</f>
        <v>3060</v>
      </c>
    </row>
    <row r="3241" spans="1:29" x14ac:dyDescent="0.3">
      <c r="A3241" t="s">
        <v>28</v>
      </c>
      <c r="B3241" t="s">
        <v>29</v>
      </c>
      <c r="C3241" t="s">
        <v>30</v>
      </c>
      <c r="D3241" t="s">
        <v>621</v>
      </c>
      <c r="E3241" t="s">
        <v>32</v>
      </c>
      <c r="F3241" t="s">
        <v>175</v>
      </c>
      <c r="G3241">
        <v>28</v>
      </c>
      <c r="H3241">
        <v>419727</v>
      </c>
      <c r="I3241" t="s">
        <v>58</v>
      </c>
      <c r="J3241" s="3">
        <v>45436</v>
      </c>
      <c r="K3241">
        <v>1100</v>
      </c>
      <c r="L3241" t="s">
        <v>3404</v>
      </c>
      <c r="M3241" t="s">
        <v>747</v>
      </c>
      <c r="N3241" t="s">
        <v>13371</v>
      </c>
      <c r="O3241" t="s">
        <v>13372</v>
      </c>
      <c r="P3241" t="s">
        <v>39</v>
      </c>
      <c r="Q3241">
        <v>4</v>
      </c>
      <c r="R3241" t="s">
        <v>88</v>
      </c>
      <c r="S3241" t="s">
        <v>63</v>
      </c>
      <c r="T3241">
        <v>70504</v>
      </c>
      <c r="U3241" s="1">
        <v>45357</v>
      </c>
      <c r="V3241" t="s">
        <v>72</v>
      </c>
      <c r="W3241">
        <v>122269</v>
      </c>
      <c r="X3241" t="s">
        <v>13373</v>
      </c>
      <c r="Y3241">
        <v>653</v>
      </c>
      <c r="Z3241">
        <v>1700</v>
      </c>
      <c r="AA3241">
        <v>3</v>
      </c>
      <c r="AB3241">
        <v>2040</v>
      </c>
      <c r="AC3241">
        <f>Table1_1[[#This Row],[Price]]*Table1_1[[#This Row],[Quantity]]</f>
        <v>5100</v>
      </c>
    </row>
    <row r="3242" spans="1:29" x14ac:dyDescent="0.3">
      <c r="A3242" t="s">
        <v>28</v>
      </c>
      <c r="B3242" t="s">
        <v>29</v>
      </c>
      <c r="C3242" t="s">
        <v>157</v>
      </c>
      <c r="D3242" t="s">
        <v>560</v>
      </c>
      <c r="E3242" t="s">
        <v>56</v>
      </c>
      <c r="F3242" t="s">
        <v>150</v>
      </c>
      <c r="G3242">
        <v>66</v>
      </c>
      <c r="H3242">
        <v>404680</v>
      </c>
      <c r="I3242" t="s">
        <v>34</v>
      </c>
      <c r="J3242" s="3">
        <v>45390</v>
      </c>
      <c r="K3242">
        <v>1200</v>
      </c>
      <c r="L3242" t="s">
        <v>13374</v>
      </c>
      <c r="M3242" t="s">
        <v>605</v>
      </c>
      <c r="N3242" t="s">
        <v>13375</v>
      </c>
      <c r="O3242" t="s">
        <v>13376</v>
      </c>
      <c r="P3242" t="s">
        <v>39</v>
      </c>
      <c r="Q3242">
        <v>15</v>
      </c>
      <c r="R3242" t="s">
        <v>40</v>
      </c>
      <c r="S3242" t="s">
        <v>118</v>
      </c>
      <c r="T3242">
        <v>13343</v>
      </c>
      <c r="U3242" s="1">
        <v>45419</v>
      </c>
      <c r="V3242" t="s">
        <v>140</v>
      </c>
      <c r="W3242">
        <v>233917</v>
      </c>
      <c r="X3242" t="s">
        <v>13377</v>
      </c>
      <c r="Y3242">
        <v>634</v>
      </c>
      <c r="Z3242">
        <v>899</v>
      </c>
      <c r="AA3242">
        <v>4</v>
      </c>
      <c r="AB3242">
        <v>1438.4</v>
      </c>
      <c r="AC3242">
        <f>Table1_1[[#This Row],[Price]]*Table1_1[[#This Row],[Quantity]]</f>
        <v>3596</v>
      </c>
    </row>
    <row r="3243" spans="1:29" x14ac:dyDescent="0.3">
      <c r="A3243" t="s">
        <v>28</v>
      </c>
      <c r="B3243" t="s">
        <v>29</v>
      </c>
      <c r="C3243" t="s">
        <v>54</v>
      </c>
      <c r="D3243" t="s">
        <v>220</v>
      </c>
      <c r="E3243" t="s">
        <v>46</v>
      </c>
      <c r="F3243" t="s">
        <v>135</v>
      </c>
      <c r="G3243">
        <v>97</v>
      </c>
      <c r="H3243">
        <v>434245</v>
      </c>
      <c r="I3243" t="s">
        <v>58</v>
      </c>
      <c r="J3243" s="3">
        <v>45326</v>
      </c>
      <c r="K3243">
        <v>800</v>
      </c>
      <c r="L3243" t="s">
        <v>5940</v>
      </c>
      <c r="M3243" t="s">
        <v>177</v>
      </c>
      <c r="N3243" t="s">
        <v>13378</v>
      </c>
      <c r="O3243" t="s">
        <v>13379</v>
      </c>
      <c r="P3243" t="s">
        <v>87</v>
      </c>
      <c r="Q3243">
        <v>10</v>
      </c>
      <c r="R3243" t="s">
        <v>88</v>
      </c>
      <c r="S3243" t="s">
        <v>41</v>
      </c>
      <c r="T3243">
        <v>80771</v>
      </c>
      <c r="U3243" s="1">
        <v>45393</v>
      </c>
      <c r="V3243" t="s">
        <v>80</v>
      </c>
      <c r="W3243">
        <v>820088</v>
      </c>
      <c r="X3243" t="s">
        <v>13380</v>
      </c>
      <c r="Y3243">
        <v>517</v>
      </c>
      <c r="Z3243">
        <v>2226</v>
      </c>
      <c r="AA3243">
        <v>1</v>
      </c>
      <c r="AB3243">
        <v>890.40000000000009</v>
      </c>
      <c r="AC3243">
        <f>Table1_1[[#This Row],[Price]]*Table1_1[[#This Row],[Quantity]]</f>
        <v>2226</v>
      </c>
    </row>
    <row r="3244" spans="1:29" x14ac:dyDescent="0.3">
      <c r="A3244" t="s">
        <v>28</v>
      </c>
      <c r="B3244" t="s">
        <v>29</v>
      </c>
      <c r="C3244" t="s">
        <v>30</v>
      </c>
      <c r="D3244" t="s">
        <v>349</v>
      </c>
      <c r="E3244" t="s">
        <v>46</v>
      </c>
      <c r="F3244" t="s">
        <v>33</v>
      </c>
      <c r="G3244">
        <v>49</v>
      </c>
      <c r="H3244">
        <v>421183</v>
      </c>
      <c r="I3244" t="s">
        <v>34</v>
      </c>
      <c r="J3244" s="3">
        <v>44100</v>
      </c>
      <c r="K3244">
        <v>1000</v>
      </c>
      <c r="L3244" t="s">
        <v>13382</v>
      </c>
      <c r="M3244" t="s">
        <v>1091</v>
      </c>
      <c r="N3244" t="s">
        <v>13383</v>
      </c>
      <c r="O3244">
        <v>5563246607</v>
      </c>
      <c r="P3244" t="s">
        <v>39</v>
      </c>
      <c r="Q3244">
        <v>16</v>
      </c>
      <c r="R3244" t="s">
        <v>40</v>
      </c>
      <c r="S3244" t="s">
        <v>63</v>
      </c>
      <c r="T3244">
        <v>61896</v>
      </c>
      <c r="U3244" s="1">
        <v>45516</v>
      </c>
      <c r="V3244" t="s">
        <v>64</v>
      </c>
      <c r="W3244">
        <v>235490</v>
      </c>
      <c r="X3244" t="s">
        <v>13384</v>
      </c>
      <c r="Y3244">
        <v>904</v>
      </c>
      <c r="Z3244">
        <v>2857</v>
      </c>
      <c r="AA3244">
        <v>7</v>
      </c>
      <c r="AB3244">
        <v>7999.6</v>
      </c>
      <c r="AC3244">
        <f>Table1_1[[#This Row],[Price]]*Table1_1[[#This Row],[Quantity]]</f>
        <v>19999</v>
      </c>
    </row>
    <row r="3245" spans="1:29" x14ac:dyDescent="0.3">
      <c r="A3245" t="s">
        <v>28</v>
      </c>
      <c r="B3245" t="s">
        <v>29</v>
      </c>
      <c r="C3245" t="s">
        <v>193</v>
      </c>
      <c r="D3245" t="s">
        <v>380</v>
      </c>
      <c r="E3245" t="s">
        <v>32</v>
      </c>
      <c r="F3245" t="s">
        <v>83</v>
      </c>
      <c r="G3245">
        <v>95</v>
      </c>
      <c r="H3245">
        <v>411924</v>
      </c>
      <c r="I3245" t="s">
        <v>58</v>
      </c>
      <c r="J3245" s="3">
        <v>43933</v>
      </c>
      <c r="K3245">
        <v>950</v>
      </c>
      <c r="L3245" t="s">
        <v>13385</v>
      </c>
      <c r="M3245" t="s">
        <v>68</v>
      </c>
      <c r="N3245" t="s">
        <v>13386</v>
      </c>
      <c r="O3245" t="s">
        <v>13387</v>
      </c>
      <c r="P3245" t="s">
        <v>51</v>
      </c>
      <c r="Q3245">
        <v>9</v>
      </c>
      <c r="R3245" t="s">
        <v>88</v>
      </c>
      <c r="S3245" t="s">
        <v>79</v>
      </c>
      <c r="T3245">
        <v>46091</v>
      </c>
      <c r="U3245" s="1">
        <v>45475</v>
      </c>
      <c r="V3245" t="s">
        <v>126</v>
      </c>
      <c r="W3245">
        <v>699039</v>
      </c>
      <c r="X3245" t="s">
        <v>13388</v>
      </c>
      <c r="Y3245">
        <v>792</v>
      </c>
      <c r="Z3245">
        <v>569</v>
      </c>
      <c r="AA3245">
        <v>4</v>
      </c>
      <c r="AB3245">
        <v>910.40000000000009</v>
      </c>
      <c r="AC3245">
        <f>Table1_1[[#This Row],[Price]]*Table1_1[[#This Row],[Quantity]]</f>
        <v>2276</v>
      </c>
    </row>
    <row r="3246" spans="1:29" x14ac:dyDescent="0.3">
      <c r="A3246" t="s">
        <v>28</v>
      </c>
      <c r="B3246" t="s">
        <v>29</v>
      </c>
      <c r="C3246" t="s">
        <v>148</v>
      </c>
      <c r="D3246" t="s">
        <v>611</v>
      </c>
      <c r="E3246" t="s">
        <v>32</v>
      </c>
      <c r="F3246" t="s">
        <v>83</v>
      </c>
      <c r="G3246">
        <v>76</v>
      </c>
      <c r="H3246">
        <v>429294</v>
      </c>
      <c r="I3246" t="s">
        <v>34</v>
      </c>
      <c r="J3246" s="3">
        <v>44970</v>
      </c>
      <c r="K3246">
        <v>1000</v>
      </c>
      <c r="L3246" t="s">
        <v>13389</v>
      </c>
      <c r="M3246" t="s">
        <v>189</v>
      </c>
      <c r="N3246" t="s">
        <v>13390</v>
      </c>
      <c r="O3246" t="s">
        <v>13391</v>
      </c>
      <c r="P3246" t="s">
        <v>51</v>
      </c>
      <c r="Q3246">
        <v>12</v>
      </c>
      <c r="R3246" t="s">
        <v>40</v>
      </c>
      <c r="S3246" t="s">
        <v>79</v>
      </c>
      <c r="T3246">
        <v>79909</v>
      </c>
      <c r="U3246" s="1">
        <v>45465</v>
      </c>
      <c r="V3246" t="s">
        <v>52</v>
      </c>
      <c r="W3246">
        <v>844587</v>
      </c>
      <c r="X3246" t="s">
        <v>13392</v>
      </c>
      <c r="Y3246">
        <v>204</v>
      </c>
      <c r="Z3246">
        <v>522</v>
      </c>
      <c r="AA3246">
        <v>5</v>
      </c>
      <c r="AB3246">
        <v>1044</v>
      </c>
      <c r="AC3246">
        <f>Table1_1[[#This Row],[Price]]*Table1_1[[#This Row],[Quantity]]</f>
        <v>2610</v>
      </c>
    </row>
    <row r="3247" spans="1:29" x14ac:dyDescent="0.3">
      <c r="A3247" t="s">
        <v>28</v>
      </c>
      <c r="B3247" t="s">
        <v>29</v>
      </c>
      <c r="C3247" t="s">
        <v>66</v>
      </c>
      <c r="D3247" t="s">
        <v>560</v>
      </c>
      <c r="E3247" t="s">
        <v>46</v>
      </c>
      <c r="F3247" t="s">
        <v>57</v>
      </c>
      <c r="G3247">
        <v>95</v>
      </c>
      <c r="H3247">
        <v>435059</v>
      </c>
      <c r="I3247" t="s">
        <v>58</v>
      </c>
      <c r="J3247" s="3">
        <v>44965</v>
      </c>
      <c r="K3247">
        <v>950</v>
      </c>
      <c r="L3247" t="s">
        <v>13393</v>
      </c>
      <c r="M3247" t="s">
        <v>487</v>
      </c>
      <c r="N3247" t="s">
        <v>13394</v>
      </c>
      <c r="O3247" t="s">
        <v>13395</v>
      </c>
      <c r="P3247" t="s">
        <v>51</v>
      </c>
      <c r="Q3247">
        <v>13</v>
      </c>
      <c r="R3247" t="s">
        <v>40</v>
      </c>
      <c r="S3247" t="s">
        <v>79</v>
      </c>
      <c r="T3247">
        <v>80689</v>
      </c>
      <c r="U3247" s="1">
        <v>45463</v>
      </c>
      <c r="V3247" t="s">
        <v>52</v>
      </c>
      <c r="W3247">
        <v>952199</v>
      </c>
      <c r="X3247" t="s">
        <v>13396</v>
      </c>
      <c r="Y3247">
        <v>687</v>
      </c>
      <c r="Z3247">
        <v>1847</v>
      </c>
      <c r="AA3247">
        <v>4</v>
      </c>
      <c r="AB3247">
        <v>2955.2000000000003</v>
      </c>
      <c r="AC3247">
        <f>Table1_1[[#This Row],[Price]]*Table1_1[[#This Row],[Quantity]]</f>
        <v>7388</v>
      </c>
    </row>
    <row r="3248" spans="1:29" x14ac:dyDescent="0.3">
      <c r="A3248" t="s">
        <v>28</v>
      </c>
      <c r="B3248" t="s">
        <v>29</v>
      </c>
      <c r="C3248" t="s">
        <v>66</v>
      </c>
      <c r="D3248" t="s">
        <v>364</v>
      </c>
      <c r="E3248" t="s">
        <v>32</v>
      </c>
      <c r="F3248" t="s">
        <v>57</v>
      </c>
      <c r="G3248">
        <v>14</v>
      </c>
      <c r="H3248">
        <v>433175</v>
      </c>
      <c r="I3248" t="s">
        <v>34</v>
      </c>
      <c r="J3248" s="3">
        <v>44831</v>
      </c>
      <c r="K3248">
        <v>950</v>
      </c>
      <c r="L3248" t="s">
        <v>13398</v>
      </c>
      <c r="M3248" t="s">
        <v>36</v>
      </c>
      <c r="N3248" t="s">
        <v>13399</v>
      </c>
      <c r="O3248" t="s">
        <v>13400</v>
      </c>
      <c r="P3248" t="s">
        <v>87</v>
      </c>
      <c r="Q3248">
        <v>16</v>
      </c>
      <c r="R3248" t="s">
        <v>40</v>
      </c>
      <c r="S3248" t="s">
        <v>63</v>
      </c>
      <c r="T3248">
        <v>79067</v>
      </c>
      <c r="U3248" s="1">
        <v>45326</v>
      </c>
      <c r="V3248" t="s">
        <v>119</v>
      </c>
      <c r="W3248">
        <v>831297</v>
      </c>
      <c r="X3248" t="s">
        <v>13401</v>
      </c>
      <c r="Y3248">
        <v>253</v>
      </c>
      <c r="Z3248">
        <v>1444</v>
      </c>
      <c r="AA3248">
        <v>8</v>
      </c>
      <c r="AB3248">
        <v>4620.8</v>
      </c>
      <c r="AC3248">
        <f>Table1_1[[#This Row],[Price]]*Table1_1[[#This Row],[Quantity]]</f>
        <v>11552</v>
      </c>
    </row>
    <row r="3249" spans="1:29" x14ac:dyDescent="0.3">
      <c r="A3249" t="s">
        <v>28</v>
      </c>
      <c r="B3249" t="s">
        <v>29</v>
      </c>
      <c r="C3249" t="s">
        <v>193</v>
      </c>
      <c r="D3249" t="s">
        <v>317</v>
      </c>
      <c r="E3249" t="s">
        <v>46</v>
      </c>
      <c r="F3249" t="s">
        <v>47</v>
      </c>
      <c r="G3249">
        <v>84</v>
      </c>
      <c r="H3249">
        <v>419880</v>
      </c>
      <c r="I3249" t="s">
        <v>34</v>
      </c>
      <c r="J3249" s="3">
        <v>44355</v>
      </c>
      <c r="K3249">
        <v>1100</v>
      </c>
      <c r="L3249" t="s">
        <v>7376</v>
      </c>
      <c r="M3249" t="s">
        <v>232</v>
      </c>
      <c r="N3249" t="s">
        <v>13402</v>
      </c>
      <c r="O3249" t="s">
        <v>13403</v>
      </c>
      <c r="P3249" t="s">
        <v>39</v>
      </c>
      <c r="Q3249">
        <v>16</v>
      </c>
      <c r="R3249" t="s">
        <v>88</v>
      </c>
      <c r="S3249" t="s">
        <v>41</v>
      </c>
      <c r="T3249">
        <v>31011</v>
      </c>
      <c r="U3249" s="1">
        <v>45452</v>
      </c>
      <c r="V3249" t="s">
        <v>52</v>
      </c>
      <c r="W3249">
        <v>148714</v>
      </c>
      <c r="X3249" t="s">
        <v>13404</v>
      </c>
      <c r="Y3249">
        <v>269</v>
      </c>
      <c r="Z3249">
        <v>2526</v>
      </c>
      <c r="AA3249">
        <v>3</v>
      </c>
      <c r="AB3249">
        <v>3031.2000000000003</v>
      </c>
      <c r="AC3249">
        <f>Table1_1[[#This Row],[Price]]*Table1_1[[#This Row],[Quantity]]</f>
        <v>7578</v>
      </c>
    </row>
    <row r="3250" spans="1:29" x14ac:dyDescent="0.3">
      <c r="A3250" t="s">
        <v>28</v>
      </c>
      <c r="B3250" t="s">
        <v>29</v>
      </c>
      <c r="C3250" t="s">
        <v>66</v>
      </c>
      <c r="D3250" t="s">
        <v>267</v>
      </c>
      <c r="E3250" t="s">
        <v>56</v>
      </c>
      <c r="F3250" t="s">
        <v>47</v>
      </c>
      <c r="G3250">
        <v>93</v>
      </c>
      <c r="H3250">
        <v>408657</v>
      </c>
      <c r="I3250" t="s">
        <v>34</v>
      </c>
      <c r="J3250" s="3">
        <v>45241</v>
      </c>
      <c r="K3250">
        <v>1400</v>
      </c>
      <c r="L3250" t="s">
        <v>13406</v>
      </c>
      <c r="M3250" t="s">
        <v>276</v>
      </c>
      <c r="N3250" t="s">
        <v>13407</v>
      </c>
      <c r="O3250" t="s">
        <v>13408</v>
      </c>
      <c r="P3250" t="s">
        <v>39</v>
      </c>
      <c r="Q3250">
        <v>8</v>
      </c>
      <c r="R3250" t="s">
        <v>40</v>
      </c>
      <c r="S3250" t="s">
        <v>79</v>
      </c>
      <c r="T3250">
        <v>38064</v>
      </c>
      <c r="U3250" s="1">
        <v>45335</v>
      </c>
      <c r="V3250" t="s">
        <v>119</v>
      </c>
      <c r="W3250">
        <v>489313</v>
      </c>
      <c r="X3250" t="s">
        <v>13409</v>
      </c>
      <c r="Y3250">
        <v>422</v>
      </c>
      <c r="Z3250">
        <v>923</v>
      </c>
      <c r="AA3250">
        <v>2</v>
      </c>
      <c r="AB3250">
        <v>738.40000000000009</v>
      </c>
      <c r="AC3250">
        <f>Table1_1[[#This Row],[Price]]*Table1_1[[#This Row],[Quantity]]</f>
        <v>1846</v>
      </c>
    </row>
    <row r="3251" spans="1:29" x14ac:dyDescent="0.3">
      <c r="A3251" t="s">
        <v>28</v>
      </c>
      <c r="B3251" t="s">
        <v>29</v>
      </c>
      <c r="C3251" t="s">
        <v>54</v>
      </c>
      <c r="D3251" t="s">
        <v>31</v>
      </c>
      <c r="E3251" t="s">
        <v>56</v>
      </c>
      <c r="F3251" t="s">
        <v>99</v>
      </c>
      <c r="G3251">
        <v>66</v>
      </c>
      <c r="H3251">
        <v>413616</v>
      </c>
      <c r="I3251" t="s">
        <v>34</v>
      </c>
      <c r="J3251" s="3">
        <v>44517</v>
      </c>
      <c r="K3251">
        <v>1400</v>
      </c>
      <c r="L3251" t="s">
        <v>13411</v>
      </c>
      <c r="M3251" t="s">
        <v>195</v>
      </c>
      <c r="N3251" t="s">
        <v>13412</v>
      </c>
      <c r="O3251" t="s">
        <v>13413</v>
      </c>
      <c r="P3251" t="s">
        <v>87</v>
      </c>
      <c r="Q3251">
        <v>14</v>
      </c>
      <c r="R3251" t="s">
        <v>88</v>
      </c>
      <c r="S3251" t="s">
        <v>118</v>
      </c>
      <c r="T3251">
        <v>97886</v>
      </c>
      <c r="U3251" s="1">
        <v>45477</v>
      </c>
      <c r="V3251" t="s">
        <v>126</v>
      </c>
      <c r="W3251">
        <v>671630</v>
      </c>
      <c r="X3251" t="s">
        <v>13414</v>
      </c>
      <c r="Y3251">
        <v>663</v>
      </c>
      <c r="Z3251">
        <v>2969</v>
      </c>
      <c r="AA3251">
        <v>1</v>
      </c>
      <c r="AB3251">
        <v>1187.6000000000001</v>
      </c>
      <c r="AC3251">
        <f>Table1_1[[#This Row],[Price]]*Table1_1[[#This Row],[Quantity]]</f>
        <v>2969</v>
      </c>
    </row>
    <row r="3252" spans="1:29" x14ac:dyDescent="0.3">
      <c r="A3252" t="s">
        <v>28</v>
      </c>
      <c r="B3252" t="s">
        <v>29</v>
      </c>
      <c r="C3252" t="s">
        <v>66</v>
      </c>
      <c r="D3252" t="s">
        <v>261</v>
      </c>
      <c r="E3252" t="s">
        <v>46</v>
      </c>
      <c r="F3252" t="s">
        <v>175</v>
      </c>
      <c r="G3252">
        <v>81</v>
      </c>
      <c r="H3252">
        <v>419046</v>
      </c>
      <c r="I3252" t="s">
        <v>58</v>
      </c>
      <c r="J3252" s="3">
        <v>44038</v>
      </c>
      <c r="K3252">
        <v>1400</v>
      </c>
      <c r="L3252" t="s">
        <v>13416</v>
      </c>
      <c r="M3252" t="s">
        <v>115</v>
      </c>
      <c r="N3252" t="s">
        <v>13417</v>
      </c>
      <c r="O3252" t="s">
        <v>13418</v>
      </c>
      <c r="P3252" t="s">
        <v>87</v>
      </c>
      <c r="Q3252">
        <v>18</v>
      </c>
      <c r="R3252" t="s">
        <v>88</v>
      </c>
      <c r="S3252" t="s">
        <v>41</v>
      </c>
      <c r="T3252">
        <v>16628</v>
      </c>
      <c r="U3252" s="1">
        <v>45494</v>
      </c>
      <c r="V3252" t="s">
        <v>126</v>
      </c>
      <c r="W3252">
        <v>576482</v>
      </c>
      <c r="X3252" t="s">
        <v>13419</v>
      </c>
      <c r="Y3252">
        <v>944</v>
      </c>
      <c r="Z3252">
        <v>1161</v>
      </c>
      <c r="AA3252">
        <v>6</v>
      </c>
      <c r="AB3252">
        <v>2786.4</v>
      </c>
      <c r="AC3252">
        <f>Table1_1[[#This Row],[Price]]*Table1_1[[#This Row],[Quantity]]</f>
        <v>6966</v>
      </c>
    </row>
    <row r="3253" spans="1:29" x14ac:dyDescent="0.3">
      <c r="A3253" t="s">
        <v>28</v>
      </c>
      <c r="B3253" t="s">
        <v>29</v>
      </c>
      <c r="C3253" t="s">
        <v>44</v>
      </c>
      <c r="D3253" t="s">
        <v>261</v>
      </c>
      <c r="E3253" t="s">
        <v>46</v>
      </c>
      <c r="F3253" t="s">
        <v>106</v>
      </c>
      <c r="G3253">
        <v>36</v>
      </c>
      <c r="H3253">
        <v>410310</v>
      </c>
      <c r="I3253" t="s">
        <v>34</v>
      </c>
      <c r="J3253" s="3">
        <v>44152</v>
      </c>
      <c r="K3253">
        <v>950</v>
      </c>
      <c r="L3253" t="s">
        <v>13420</v>
      </c>
      <c r="M3253" t="s">
        <v>211</v>
      </c>
      <c r="N3253" t="s">
        <v>13421</v>
      </c>
      <c r="O3253" t="s">
        <v>13422</v>
      </c>
      <c r="P3253" t="s">
        <v>87</v>
      </c>
      <c r="Q3253">
        <v>14</v>
      </c>
      <c r="R3253" t="s">
        <v>88</v>
      </c>
      <c r="S3253" t="s">
        <v>79</v>
      </c>
      <c r="T3253">
        <v>99803</v>
      </c>
      <c r="U3253" s="1">
        <v>45439</v>
      </c>
      <c r="V3253" t="s">
        <v>140</v>
      </c>
      <c r="W3253">
        <v>250951</v>
      </c>
      <c r="X3253" t="s">
        <v>13423</v>
      </c>
      <c r="Y3253">
        <v>984</v>
      </c>
      <c r="Z3253">
        <v>2556</v>
      </c>
      <c r="AA3253">
        <v>1</v>
      </c>
      <c r="AB3253">
        <v>1022.4000000000001</v>
      </c>
      <c r="AC3253">
        <f>Table1_1[[#This Row],[Price]]*Table1_1[[#This Row],[Quantity]]</f>
        <v>2556</v>
      </c>
    </row>
    <row r="3254" spans="1:29" x14ac:dyDescent="0.3">
      <c r="A3254" t="s">
        <v>28</v>
      </c>
      <c r="B3254" t="s">
        <v>29</v>
      </c>
      <c r="C3254" t="s">
        <v>193</v>
      </c>
      <c r="D3254" t="s">
        <v>291</v>
      </c>
      <c r="E3254" t="s">
        <v>32</v>
      </c>
      <c r="F3254" t="s">
        <v>47</v>
      </c>
      <c r="G3254">
        <v>51</v>
      </c>
      <c r="H3254">
        <v>414517</v>
      </c>
      <c r="I3254" t="s">
        <v>58</v>
      </c>
      <c r="J3254" s="3">
        <v>45249</v>
      </c>
      <c r="K3254">
        <v>950</v>
      </c>
      <c r="L3254" t="s">
        <v>13424</v>
      </c>
      <c r="M3254" t="s">
        <v>1030</v>
      </c>
      <c r="N3254" t="s">
        <v>13425</v>
      </c>
      <c r="O3254" t="s">
        <v>13426</v>
      </c>
      <c r="P3254" t="s">
        <v>39</v>
      </c>
      <c r="Q3254">
        <v>9</v>
      </c>
      <c r="R3254" t="s">
        <v>40</v>
      </c>
      <c r="S3254" t="s">
        <v>41</v>
      </c>
      <c r="T3254">
        <v>85026</v>
      </c>
      <c r="U3254" s="1">
        <v>45615</v>
      </c>
      <c r="V3254" t="s">
        <v>42</v>
      </c>
      <c r="W3254">
        <v>251261</v>
      </c>
      <c r="X3254" t="s">
        <v>13427</v>
      </c>
      <c r="Y3254">
        <v>404</v>
      </c>
      <c r="Z3254">
        <v>649</v>
      </c>
      <c r="AA3254">
        <v>5</v>
      </c>
      <c r="AB3254">
        <v>1298</v>
      </c>
      <c r="AC3254">
        <f>Table1_1[[#This Row],[Price]]*Table1_1[[#This Row],[Quantity]]</f>
        <v>3245</v>
      </c>
    </row>
    <row r="3255" spans="1:29" x14ac:dyDescent="0.3">
      <c r="A3255" t="s">
        <v>28</v>
      </c>
      <c r="B3255" t="s">
        <v>29</v>
      </c>
      <c r="C3255" t="s">
        <v>66</v>
      </c>
      <c r="D3255" t="s">
        <v>524</v>
      </c>
      <c r="E3255" t="s">
        <v>46</v>
      </c>
      <c r="F3255" t="s">
        <v>135</v>
      </c>
      <c r="G3255">
        <v>64</v>
      </c>
      <c r="H3255">
        <v>434777</v>
      </c>
      <c r="I3255" t="s">
        <v>34</v>
      </c>
      <c r="J3255" s="3">
        <v>44921</v>
      </c>
      <c r="K3255">
        <v>1400</v>
      </c>
      <c r="L3255" t="s">
        <v>13428</v>
      </c>
      <c r="M3255" t="s">
        <v>1017</v>
      </c>
      <c r="N3255" t="s">
        <v>13429</v>
      </c>
      <c r="O3255" t="s">
        <v>13430</v>
      </c>
      <c r="P3255" t="s">
        <v>39</v>
      </c>
      <c r="Q3255">
        <v>16</v>
      </c>
      <c r="R3255" t="s">
        <v>88</v>
      </c>
      <c r="S3255" t="s">
        <v>63</v>
      </c>
      <c r="T3255">
        <v>69906</v>
      </c>
      <c r="U3255" s="1">
        <v>45325</v>
      </c>
      <c r="V3255" t="s">
        <v>119</v>
      </c>
      <c r="W3255">
        <v>179198</v>
      </c>
      <c r="X3255" t="s">
        <v>13431</v>
      </c>
      <c r="Y3255">
        <v>638</v>
      </c>
      <c r="Z3255">
        <v>2909</v>
      </c>
      <c r="AA3255">
        <v>1</v>
      </c>
      <c r="AB3255">
        <v>1163.6000000000001</v>
      </c>
      <c r="AC3255">
        <f>Table1_1[[#This Row],[Price]]*Table1_1[[#This Row],[Quantity]]</f>
        <v>2909</v>
      </c>
    </row>
    <row r="3256" spans="1:29" x14ac:dyDescent="0.3">
      <c r="A3256" t="s">
        <v>28</v>
      </c>
      <c r="B3256" t="s">
        <v>29</v>
      </c>
      <c r="C3256" t="s">
        <v>66</v>
      </c>
      <c r="D3256" t="s">
        <v>149</v>
      </c>
      <c r="E3256" t="s">
        <v>46</v>
      </c>
      <c r="F3256" t="s">
        <v>355</v>
      </c>
      <c r="G3256">
        <v>12</v>
      </c>
      <c r="H3256">
        <v>400583</v>
      </c>
      <c r="I3256" t="s">
        <v>58</v>
      </c>
      <c r="J3256" s="3">
        <v>45205</v>
      </c>
      <c r="K3256">
        <v>1100</v>
      </c>
      <c r="L3256" t="s">
        <v>3256</v>
      </c>
      <c r="M3256" t="s">
        <v>256</v>
      </c>
      <c r="N3256" t="s">
        <v>13433</v>
      </c>
      <c r="O3256" t="s">
        <v>13434</v>
      </c>
      <c r="P3256" t="s">
        <v>39</v>
      </c>
      <c r="Q3256">
        <v>6</v>
      </c>
      <c r="R3256" t="s">
        <v>88</v>
      </c>
      <c r="S3256" t="s">
        <v>79</v>
      </c>
      <c r="T3256">
        <v>18816</v>
      </c>
      <c r="U3256" s="1">
        <v>45572</v>
      </c>
      <c r="V3256" t="s">
        <v>155</v>
      </c>
      <c r="W3256">
        <v>642255</v>
      </c>
      <c r="X3256" t="s">
        <v>13435</v>
      </c>
      <c r="Y3256">
        <v>246</v>
      </c>
      <c r="Z3256">
        <v>1008</v>
      </c>
      <c r="AA3256">
        <v>3</v>
      </c>
      <c r="AB3256">
        <v>1209.6000000000001</v>
      </c>
      <c r="AC3256">
        <f>Table1_1[[#This Row],[Price]]*Table1_1[[#This Row],[Quantity]]</f>
        <v>3024</v>
      </c>
    </row>
    <row r="3257" spans="1:29" x14ac:dyDescent="0.3">
      <c r="A3257" t="s">
        <v>28</v>
      </c>
      <c r="B3257" t="s">
        <v>29</v>
      </c>
      <c r="C3257" t="s">
        <v>30</v>
      </c>
      <c r="D3257" t="s">
        <v>163</v>
      </c>
      <c r="E3257" t="s">
        <v>56</v>
      </c>
      <c r="F3257" t="s">
        <v>83</v>
      </c>
      <c r="G3257">
        <v>16</v>
      </c>
      <c r="H3257">
        <v>400199</v>
      </c>
      <c r="I3257" t="s">
        <v>58</v>
      </c>
      <c r="J3257" s="3">
        <v>44376</v>
      </c>
      <c r="K3257">
        <v>800</v>
      </c>
      <c r="L3257" t="s">
        <v>13436</v>
      </c>
      <c r="M3257" t="s">
        <v>144</v>
      </c>
      <c r="N3257" t="s">
        <v>13437</v>
      </c>
      <c r="O3257" t="s">
        <v>13438</v>
      </c>
      <c r="P3257" t="s">
        <v>39</v>
      </c>
      <c r="Q3257">
        <v>9</v>
      </c>
      <c r="R3257" t="s">
        <v>40</v>
      </c>
      <c r="S3257" t="s">
        <v>63</v>
      </c>
      <c r="T3257">
        <v>53836</v>
      </c>
      <c r="U3257" s="1">
        <v>45309</v>
      </c>
      <c r="V3257" t="s">
        <v>111</v>
      </c>
      <c r="W3257">
        <v>235934</v>
      </c>
      <c r="X3257" t="s">
        <v>13439</v>
      </c>
      <c r="Y3257">
        <v>504</v>
      </c>
      <c r="Z3257">
        <v>1709</v>
      </c>
      <c r="AA3257">
        <v>1</v>
      </c>
      <c r="AB3257">
        <v>683.6</v>
      </c>
      <c r="AC3257">
        <f>Table1_1[[#This Row],[Price]]*Table1_1[[#This Row],[Quantity]]</f>
        <v>1709</v>
      </c>
    </row>
    <row r="3258" spans="1:29" x14ac:dyDescent="0.3">
      <c r="A3258" t="s">
        <v>28</v>
      </c>
      <c r="B3258" t="s">
        <v>29</v>
      </c>
      <c r="C3258" t="s">
        <v>66</v>
      </c>
      <c r="D3258" t="s">
        <v>566</v>
      </c>
      <c r="E3258" t="s">
        <v>46</v>
      </c>
      <c r="F3258" t="s">
        <v>135</v>
      </c>
      <c r="G3258">
        <v>72</v>
      </c>
      <c r="H3258">
        <v>404554</v>
      </c>
      <c r="I3258" t="s">
        <v>34</v>
      </c>
      <c r="J3258" s="3">
        <v>44136</v>
      </c>
      <c r="K3258">
        <v>1200</v>
      </c>
      <c r="L3258" t="s">
        <v>13440</v>
      </c>
      <c r="M3258" t="s">
        <v>496</v>
      </c>
      <c r="N3258" t="s">
        <v>13441</v>
      </c>
      <c r="O3258">
        <v>9836714671</v>
      </c>
      <c r="P3258" t="s">
        <v>71</v>
      </c>
      <c r="Q3258">
        <v>7</v>
      </c>
      <c r="R3258" t="s">
        <v>88</v>
      </c>
      <c r="S3258" t="s">
        <v>41</v>
      </c>
      <c r="T3258">
        <v>22452</v>
      </c>
      <c r="U3258" s="1">
        <v>45509</v>
      </c>
      <c r="V3258" t="s">
        <v>64</v>
      </c>
      <c r="W3258">
        <v>917338</v>
      </c>
      <c r="X3258" t="s">
        <v>13442</v>
      </c>
      <c r="Y3258">
        <v>720</v>
      </c>
      <c r="Z3258">
        <v>2464</v>
      </c>
      <c r="AA3258">
        <v>5</v>
      </c>
      <c r="AB3258">
        <v>4928</v>
      </c>
      <c r="AC3258">
        <f>Table1_1[[#This Row],[Price]]*Table1_1[[#This Row],[Quantity]]</f>
        <v>12320</v>
      </c>
    </row>
    <row r="3259" spans="1:29" x14ac:dyDescent="0.3">
      <c r="A3259" t="s">
        <v>28</v>
      </c>
      <c r="B3259" t="s">
        <v>29</v>
      </c>
      <c r="C3259" t="s">
        <v>44</v>
      </c>
      <c r="D3259" t="s">
        <v>149</v>
      </c>
      <c r="E3259" t="s">
        <v>46</v>
      </c>
      <c r="F3259" t="s">
        <v>355</v>
      </c>
      <c r="G3259">
        <v>7</v>
      </c>
      <c r="H3259">
        <v>421842</v>
      </c>
      <c r="I3259" t="s">
        <v>58</v>
      </c>
      <c r="J3259" s="3">
        <v>43951</v>
      </c>
      <c r="K3259">
        <v>1000</v>
      </c>
      <c r="L3259" t="s">
        <v>13443</v>
      </c>
      <c r="M3259" t="s">
        <v>334</v>
      </c>
      <c r="N3259" t="s">
        <v>13444</v>
      </c>
      <c r="O3259" t="s">
        <v>13445</v>
      </c>
      <c r="P3259" t="s">
        <v>87</v>
      </c>
      <c r="Q3259">
        <v>3</v>
      </c>
      <c r="R3259" t="s">
        <v>40</v>
      </c>
      <c r="S3259" t="s">
        <v>63</v>
      </c>
      <c r="T3259">
        <v>60844</v>
      </c>
      <c r="U3259" s="1">
        <v>45318</v>
      </c>
      <c r="V3259" t="s">
        <v>111</v>
      </c>
      <c r="W3259">
        <v>854371</v>
      </c>
      <c r="X3259" t="s">
        <v>13446</v>
      </c>
      <c r="Y3259">
        <v>550</v>
      </c>
      <c r="Z3259">
        <v>2042</v>
      </c>
      <c r="AA3259">
        <v>4</v>
      </c>
      <c r="AB3259">
        <v>3267.2000000000003</v>
      </c>
      <c r="AC3259">
        <f>Table1_1[[#This Row],[Price]]*Table1_1[[#This Row],[Quantity]]</f>
        <v>8168</v>
      </c>
    </row>
    <row r="3260" spans="1:29" x14ac:dyDescent="0.3">
      <c r="A3260" t="s">
        <v>28</v>
      </c>
      <c r="B3260" t="s">
        <v>29</v>
      </c>
      <c r="C3260" t="s">
        <v>193</v>
      </c>
      <c r="D3260" t="s">
        <v>511</v>
      </c>
      <c r="E3260" t="s">
        <v>46</v>
      </c>
      <c r="F3260" t="s">
        <v>355</v>
      </c>
      <c r="G3260">
        <v>97</v>
      </c>
      <c r="H3260">
        <v>416359</v>
      </c>
      <c r="I3260" t="s">
        <v>34</v>
      </c>
      <c r="J3260" s="3">
        <v>45496</v>
      </c>
      <c r="K3260">
        <v>1200</v>
      </c>
      <c r="L3260" t="s">
        <v>13448</v>
      </c>
      <c r="M3260" t="s">
        <v>205</v>
      </c>
      <c r="N3260" t="s">
        <v>13449</v>
      </c>
      <c r="O3260" t="s">
        <v>13450</v>
      </c>
      <c r="P3260" t="s">
        <v>51</v>
      </c>
      <c r="Q3260">
        <v>14</v>
      </c>
      <c r="R3260" t="s">
        <v>88</v>
      </c>
      <c r="S3260" t="s">
        <v>118</v>
      </c>
      <c r="T3260">
        <v>46420</v>
      </c>
      <c r="U3260" s="1">
        <v>45412</v>
      </c>
      <c r="V3260" t="s">
        <v>80</v>
      </c>
      <c r="W3260">
        <v>192744</v>
      </c>
      <c r="X3260" t="s">
        <v>13451</v>
      </c>
      <c r="Y3260">
        <v>648</v>
      </c>
      <c r="Z3260">
        <v>914</v>
      </c>
      <c r="AA3260">
        <v>5</v>
      </c>
      <c r="AB3260">
        <v>1828</v>
      </c>
      <c r="AC3260">
        <f>Table1_1[[#This Row],[Price]]*Table1_1[[#This Row],[Quantity]]</f>
        <v>4570</v>
      </c>
    </row>
    <row r="3261" spans="1:29" x14ac:dyDescent="0.3">
      <c r="A3261" t="s">
        <v>28</v>
      </c>
      <c r="B3261" t="s">
        <v>29</v>
      </c>
      <c r="C3261" t="s">
        <v>44</v>
      </c>
      <c r="D3261" t="s">
        <v>98</v>
      </c>
      <c r="E3261" t="s">
        <v>32</v>
      </c>
      <c r="F3261" t="s">
        <v>150</v>
      </c>
      <c r="G3261">
        <v>16</v>
      </c>
      <c r="H3261">
        <v>416681</v>
      </c>
      <c r="I3261" t="s">
        <v>58</v>
      </c>
      <c r="J3261" s="3">
        <v>44285</v>
      </c>
      <c r="K3261">
        <v>1200</v>
      </c>
      <c r="L3261" t="s">
        <v>13452</v>
      </c>
      <c r="M3261" t="s">
        <v>506</v>
      </c>
      <c r="N3261" t="s">
        <v>13453</v>
      </c>
      <c r="O3261" t="s">
        <v>13454</v>
      </c>
      <c r="P3261" t="s">
        <v>87</v>
      </c>
      <c r="Q3261">
        <v>15</v>
      </c>
      <c r="R3261" t="s">
        <v>40</v>
      </c>
      <c r="S3261" t="s">
        <v>118</v>
      </c>
      <c r="T3261">
        <v>19724</v>
      </c>
      <c r="U3261" s="1">
        <v>45533</v>
      </c>
      <c r="V3261" t="s">
        <v>64</v>
      </c>
      <c r="W3261">
        <v>446135</v>
      </c>
      <c r="X3261" t="s">
        <v>13455</v>
      </c>
      <c r="Y3261">
        <v>320</v>
      </c>
      <c r="Z3261">
        <v>1611</v>
      </c>
      <c r="AA3261">
        <v>7</v>
      </c>
      <c r="AB3261">
        <v>4510.8</v>
      </c>
      <c r="AC3261">
        <f>Table1_1[[#This Row],[Price]]*Table1_1[[#This Row],[Quantity]]</f>
        <v>11277</v>
      </c>
    </row>
    <row r="3262" spans="1:29" x14ac:dyDescent="0.3">
      <c r="A3262" t="s">
        <v>28</v>
      </c>
      <c r="B3262" t="s">
        <v>29</v>
      </c>
      <c r="C3262" t="s">
        <v>54</v>
      </c>
      <c r="D3262" t="s">
        <v>182</v>
      </c>
      <c r="E3262" t="s">
        <v>32</v>
      </c>
      <c r="F3262" t="s">
        <v>99</v>
      </c>
      <c r="G3262">
        <v>70</v>
      </c>
      <c r="H3262">
        <v>418861</v>
      </c>
      <c r="I3262" t="s">
        <v>58</v>
      </c>
      <c r="J3262" s="3">
        <v>44415</v>
      </c>
      <c r="K3262">
        <v>950</v>
      </c>
      <c r="L3262" t="s">
        <v>3443</v>
      </c>
      <c r="M3262" t="s">
        <v>423</v>
      </c>
      <c r="N3262" t="s">
        <v>13456</v>
      </c>
      <c r="O3262">
        <v>5009033873</v>
      </c>
      <c r="P3262" t="s">
        <v>71</v>
      </c>
      <c r="Q3262">
        <v>14</v>
      </c>
      <c r="R3262" t="s">
        <v>88</v>
      </c>
      <c r="S3262" t="s">
        <v>79</v>
      </c>
      <c r="T3262">
        <v>54337</v>
      </c>
      <c r="U3262" s="1">
        <v>45293</v>
      </c>
      <c r="V3262" t="s">
        <v>111</v>
      </c>
      <c r="W3262">
        <v>693169</v>
      </c>
      <c r="X3262" t="s">
        <v>9969</v>
      </c>
      <c r="Y3262">
        <v>467</v>
      </c>
      <c r="Z3262">
        <v>1939</v>
      </c>
      <c r="AA3262">
        <v>1</v>
      </c>
      <c r="AB3262">
        <v>775.6</v>
      </c>
      <c r="AC3262">
        <f>Table1_1[[#This Row],[Price]]*Table1_1[[#This Row],[Quantity]]</f>
        <v>1939</v>
      </c>
    </row>
    <row r="3263" spans="1:29" x14ac:dyDescent="0.3">
      <c r="A3263" t="s">
        <v>28</v>
      </c>
      <c r="B3263" t="s">
        <v>29</v>
      </c>
      <c r="C3263" t="s">
        <v>193</v>
      </c>
      <c r="D3263" t="s">
        <v>637</v>
      </c>
      <c r="E3263" t="s">
        <v>32</v>
      </c>
      <c r="F3263" t="s">
        <v>33</v>
      </c>
      <c r="G3263">
        <v>94</v>
      </c>
      <c r="H3263">
        <v>402070</v>
      </c>
      <c r="I3263" t="s">
        <v>34</v>
      </c>
      <c r="J3263" s="3">
        <v>45391</v>
      </c>
      <c r="K3263">
        <v>1300</v>
      </c>
      <c r="L3263" t="s">
        <v>13457</v>
      </c>
      <c r="M3263" t="s">
        <v>542</v>
      </c>
      <c r="N3263" t="s">
        <v>13458</v>
      </c>
      <c r="O3263" t="s">
        <v>13459</v>
      </c>
      <c r="P3263" t="s">
        <v>87</v>
      </c>
      <c r="Q3263">
        <v>9</v>
      </c>
      <c r="R3263" t="s">
        <v>40</v>
      </c>
      <c r="S3263" t="s">
        <v>118</v>
      </c>
      <c r="T3263">
        <v>68941</v>
      </c>
      <c r="U3263" s="1">
        <v>45533</v>
      </c>
      <c r="V3263" t="s">
        <v>64</v>
      </c>
      <c r="W3263">
        <v>558212</v>
      </c>
      <c r="X3263" t="s">
        <v>13460</v>
      </c>
      <c r="Y3263">
        <v>443</v>
      </c>
      <c r="Z3263">
        <v>575</v>
      </c>
      <c r="AA3263">
        <v>3</v>
      </c>
      <c r="AB3263">
        <v>690</v>
      </c>
      <c r="AC3263">
        <f>Table1_1[[#This Row],[Price]]*Table1_1[[#This Row],[Quantity]]</f>
        <v>1725</v>
      </c>
    </row>
    <row r="3264" spans="1:29" x14ac:dyDescent="0.3">
      <c r="A3264" t="s">
        <v>28</v>
      </c>
      <c r="B3264" t="s">
        <v>29</v>
      </c>
      <c r="C3264" t="s">
        <v>157</v>
      </c>
      <c r="D3264" t="s">
        <v>134</v>
      </c>
      <c r="E3264" t="s">
        <v>32</v>
      </c>
      <c r="F3264" t="s">
        <v>33</v>
      </c>
      <c r="G3264">
        <v>36</v>
      </c>
      <c r="H3264">
        <v>420199</v>
      </c>
      <c r="I3264" t="s">
        <v>34</v>
      </c>
      <c r="J3264" s="3">
        <v>44520</v>
      </c>
      <c r="K3264">
        <v>1400</v>
      </c>
      <c r="L3264" t="s">
        <v>13461</v>
      </c>
      <c r="M3264" t="s">
        <v>313</v>
      </c>
      <c r="N3264" t="s">
        <v>13462</v>
      </c>
      <c r="O3264" t="s">
        <v>13463</v>
      </c>
      <c r="P3264" t="s">
        <v>71</v>
      </c>
      <c r="Q3264">
        <v>10</v>
      </c>
      <c r="R3264" t="s">
        <v>40</v>
      </c>
      <c r="S3264" t="s">
        <v>118</v>
      </c>
      <c r="T3264">
        <v>58172</v>
      </c>
      <c r="U3264" s="1">
        <v>45344</v>
      </c>
      <c r="V3264" t="s">
        <v>119</v>
      </c>
      <c r="W3264">
        <v>458761</v>
      </c>
      <c r="X3264" t="s">
        <v>13464</v>
      </c>
      <c r="Y3264">
        <v>942</v>
      </c>
      <c r="Z3264">
        <v>1414</v>
      </c>
      <c r="AA3264">
        <v>4</v>
      </c>
      <c r="AB3264">
        <v>2262.4</v>
      </c>
      <c r="AC3264">
        <f>Table1_1[[#This Row],[Price]]*Table1_1[[#This Row],[Quantity]]</f>
        <v>5656</v>
      </c>
    </row>
    <row r="3265" spans="1:29" x14ac:dyDescent="0.3">
      <c r="A3265" t="s">
        <v>28</v>
      </c>
      <c r="B3265" t="s">
        <v>29</v>
      </c>
      <c r="C3265" t="s">
        <v>148</v>
      </c>
      <c r="D3265" t="s">
        <v>149</v>
      </c>
      <c r="E3265" t="s">
        <v>56</v>
      </c>
      <c r="F3265" t="s">
        <v>99</v>
      </c>
      <c r="G3265">
        <v>54</v>
      </c>
      <c r="H3265">
        <v>437929</v>
      </c>
      <c r="I3265" t="s">
        <v>58</v>
      </c>
      <c r="J3265" s="3">
        <v>44902</v>
      </c>
      <c r="K3265">
        <v>950</v>
      </c>
      <c r="L3265" t="s">
        <v>13465</v>
      </c>
      <c r="M3265" t="s">
        <v>1305</v>
      </c>
      <c r="N3265" t="s">
        <v>13466</v>
      </c>
      <c r="O3265" t="s">
        <v>13467</v>
      </c>
      <c r="P3265" t="s">
        <v>87</v>
      </c>
      <c r="Q3265">
        <v>16</v>
      </c>
      <c r="R3265" t="s">
        <v>88</v>
      </c>
      <c r="S3265" t="s">
        <v>41</v>
      </c>
      <c r="T3265">
        <v>29513</v>
      </c>
      <c r="U3265" s="1">
        <v>45606</v>
      </c>
      <c r="V3265" t="s">
        <v>42</v>
      </c>
      <c r="W3265">
        <v>834782</v>
      </c>
      <c r="X3265" t="s">
        <v>13468</v>
      </c>
      <c r="Y3265">
        <v>212</v>
      </c>
      <c r="Z3265">
        <v>2495</v>
      </c>
      <c r="AA3265">
        <v>6</v>
      </c>
      <c r="AB3265">
        <v>5988</v>
      </c>
      <c r="AC3265">
        <f>Table1_1[[#This Row],[Price]]*Table1_1[[#This Row],[Quantity]]</f>
        <v>14970</v>
      </c>
    </row>
    <row r="3266" spans="1:29" x14ac:dyDescent="0.3">
      <c r="A3266" t="s">
        <v>28</v>
      </c>
      <c r="B3266" t="s">
        <v>29</v>
      </c>
      <c r="C3266" t="s">
        <v>157</v>
      </c>
      <c r="D3266" t="s">
        <v>55</v>
      </c>
      <c r="E3266" t="s">
        <v>56</v>
      </c>
      <c r="F3266" t="s">
        <v>47</v>
      </c>
      <c r="G3266">
        <v>49</v>
      </c>
      <c r="H3266">
        <v>438410</v>
      </c>
      <c r="I3266" t="s">
        <v>34</v>
      </c>
      <c r="J3266" s="3">
        <v>45515</v>
      </c>
      <c r="K3266">
        <v>1200</v>
      </c>
      <c r="L3266" t="s">
        <v>13469</v>
      </c>
      <c r="M3266" t="s">
        <v>232</v>
      </c>
      <c r="N3266" t="s">
        <v>13470</v>
      </c>
      <c r="O3266" t="s">
        <v>13471</v>
      </c>
      <c r="P3266" t="s">
        <v>87</v>
      </c>
      <c r="Q3266">
        <v>6</v>
      </c>
      <c r="R3266" t="s">
        <v>88</v>
      </c>
      <c r="S3266" t="s">
        <v>118</v>
      </c>
      <c r="T3266">
        <v>33419</v>
      </c>
      <c r="U3266" s="1">
        <v>45461</v>
      </c>
      <c r="V3266" t="s">
        <v>52</v>
      </c>
      <c r="W3266">
        <v>209010</v>
      </c>
      <c r="X3266" t="s">
        <v>13472</v>
      </c>
      <c r="Y3266">
        <v>735</v>
      </c>
      <c r="Z3266">
        <v>1859</v>
      </c>
      <c r="AA3266">
        <v>7</v>
      </c>
      <c r="AB3266">
        <v>5205.2000000000007</v>
      </c>
      <c r="AC3266">
        <f>Table1_1[[#This Row],[Price]]*Table1_1[[#This Row],[Quantity]]</f>
        <v>13013</v>
      </c>
    </row>
    <row r="3267" spans="1:29" x14ac:dyDescent="0.3">
      <c r="A3267" t="s">
        <v>28</v>
      </c>
      <c r="B3267" t="s">
        <v>29</v>
      </c>
      <c r="C3267" t="s">
        <v>91</v>
      </c>
      <c r="D3267" t="s">
        <v>411</v>
      </c>
      <c r="E3267" t="s">
        <v>56</v>
      </c>
      <c r="F3267" t="s">
        <v>99</v>
      </c>
      <c r="G3267">
        <v>100</v>
      </c>
      <c r="H3267">
        <v>430391</v>
      </c>
      <c r="I3267" t="s">
        <v>58</v>
      </c>
      <c r="J3267" s="3">
        <v>45321</v>
      </c>
      <c r="K3267">
        <v>950</v>
      </c>
      <c r="L3267" t="s">
        <v>5250</v>
      </c>
      <c r="M3267" t="s">
        <v>276</v>
      </c>
      <c r="N3267" t="s">
        <v>13474</v>
      </c>
      <c r="O3267">
        <v>7352247816</v>
      </c>
      <c r="P3267" t="s">
        <v>39</v>
      </c>
      <c r="Q3267">
        <v>13</v>
      </c>
      <c r="R3267" t="s">
        <v>88</v>
      </c>
      <c r="S3267" t="s">
        <v>118</v>
      </c>
      <c r="T3267">
        <v>72891</v>
      </c>
      <c r="U3267" s="1">
        <v>45582</v>
      </c>
      <c r="V3267" t="s">
        <v>155</v>
      </c>
      <c r="W3267">
        <v>856871</v>
      </c>
      <c r="X3267" t="s">
        <v>13475</v>
      </c>
      <c r="Y3267">
        <v>301</v>
      </c>
      <c r="Z3267">
        <v>2961</v>
      </c>
      <c r="AA3267">
        <v>5</v>
      </c>
      <c r="AB3267">
        <v>5922</v>
      </c>
      <c r="AC3267">
        <f>Table1_1[[#This Row],[Price]]*Table1_1[[#This Row],[Quantity]]</f>
        <v>14805</v>
      </c>
    </row>
    <row r="3268" spans="1:29" x14ac:dyDescent="0.3">
      <c r="A3268" t="s">
        <v>28</v>
      </c>
      <c r="B3268" t="s">
        <v>29</v>
      </c>
      <c r="C3268" t="s">
        <v>91</v>
      </c>
      <c r="D3268" t="s">
        <v>248</v>
      </c>
      <c r="E3268" t="s">
        <v>32</v>
      </c>
      <c r="F3268" t="s">
        <v>150</v>
      </c>
      <c r="G3268">
        <v>32</v>
      </c>
      <c r="H3268">
        <v>405805</v>
      </c>
      <c r="I3268" t="s">
        <v>58</v>
      </c>
      <c r="J3268" s="3">
        <v>45100</v>
      </c>
      <c r="K3268">
        <v>1400</v>
      </c>
      <c r="L3268" t="s">
        <v>13476</v>
      </c>
      <c r="M3268" t="s">
        <v>478</v>
      </c>
      <c r="N3268" t="s">
        <v>13477</v>
      </c>
      <c r="O3268" t="s">
        <v>13478</v>
      </c>
      <c r="P3268" t="s">
        <v>71</v>
      </c>
      <c r="Q3268">
        <v>19</v>
      </c>
      <c r="R3268" t="s">
        <v>88</v>
      </c>
      <c r="S3268" t="s">
        <v>63</v>
      </c>
      <c r="T3268">
        <v>91679</v>
      </c>
      <c r="U3268" s="1">
        <v>45433</v>
      </c>
      <c r="V3268" t="s">
        <v>140</v>
      </c>
      <c r="W3268">
        <v>486020</v>
      </c>
      <c r="X3268" t="s">
        <v>13479</v>
      </c>
      <c r="Y3268">
        <v>990</v>
      </c>
      <c r="Z3268">
        <v>1499</v>
      </c>
      <c r="AA3268">
        <v>8</v>
      </c>
      <c r="AB3268">
        <v>4796.8</v>
      </c>
      <c r="AC3268">
        <f>Table1_1[[#This Row],[Price]]*Table1_1[[#This Row],[Quantity]]</f>
        <v>11992</v>
      </c>
    </row>
    <row r="3269" spans="1:29" x14ac:dyDescent="0.3">
      <c r="A3269" t="s">
        <v>28</v>
      </c>
      <c r="B3269" t="s">
        <v>29</v>
      </c>
      <c r="C3269" t="s">
        <v>44</v>
      </c>
      <c r="D3269" t="s">
        <v>338</v>
      </c>
      <c r="E3269" t="s">
        <v>32</v>
      </c>
      <c r="F3269" t="s">
        <v>83</v>
      </c>
      <c r="G3269">
        <v>88</v>
      </c>
      <c r="H3269">
        <v>408417</v>
      </c>
      <c r="I3269" t="s">
        <v>34</v>
      </c>
      <c r="J3269" s="3">
        <v>44300</v>
      </c>
      <c r="K3269">
        <v>1400</v>
      </c>
      <c r="L3269" t="s">
        <v>13480</v>
      </c>
      <c r="M3269" t="s">
        <v>129</v>
      </c>
      <c r="N3269" t="s">
        <v>13481</v>
      </c>
      <c r="O3269">
        <v>-2751</v>
      </c>
      <c r="P3269" t="s">
        <v>71</v>
      </c>
      <c r="Q3269">
        <v>12</v>
      </c>
      <c r="R3269" t="s">
        <v>40</v>
      </c>
      <c r="S3269" t="s">
        <v>41</v>
      </c>
      <c r="T3269">
        <v>99894</v>
      </c>
      <c r="U3269" s="1">
        <v>45488</v>
      </c>
      <c r="V3269" t="s">
        <v>126</v>
      </c>
      <c r="W3269">
        <v>598263</v>
      </c>
      <c r="X3269" t="s">
        <v>13482</v>
      </c>
      <c r="Y3269">
        <v>739</v>
      </c>
      <c r="Z3269">
        <v>1323</v>
      </c>
      <c r="AA3269">
        <v>6</v>
      </c>
      <c r="AB3269">
        <v>3175.2000000000003</v>
      </c>
      <c r="AC3269">
        <f>Table1_1[[#This Row],[Price]]*Table1_1[[#This Row],[Quantity]]</f>
        <v>7938</v>
      </c>
    </row>
    <row r="3270" spans="1:29" x14ac:dyDescent="0.3">
      <c r="A3270" t="s">
        <v>28</v>
      </c>
      <c r="B3270" t="s">
        <v>29</v>
      </c>
      <c r="C3270" t="s">
        <v>91</v>
      </c>
      <c r="D3270" t="s">
        <v>637</v>
      </c>
      <c r="E3270" t="s">
        <v>56</v>
      </c>
      <c r="F3270" t="s">
        <v>150</v>
      </c>
      <c r="G3270">
        <v>14</v>
      </c>
      <c r="H3270">
        <v>414655</v>
      </c>
      <c r="I3270" t="s">
        <v>34</v>
      </c>
      <c r="J3270" s="3">
        <v>44127</v>
      </c>
      <c r="K3270">
        <v>1000</v>
      </c>
      <c r="L3270" t="s">
        <v>13484</v>
      </c>
      <c r="M3270" t="s">
        <v>747</v>
      </c>
      <c r="N3270" t="s">
        <v>13485</v>
      </c>
      <c r="O3270" t="s">
        <v>13486</v>
      </c>
      <c r="P3270" t="s">
        <v>71</v>
      </c>
      <c r="Q3270">
        <v>17</v>
      </c>
      <c r="R3270" t="s">
        <v>40</v>
      </c>
      <c r="S3270" t="s">
        <v>63</v>
      </c>
      <c r="T3270">
        <v>64588</v>
      </c>
      <c r="U3270" s="1">
        <v>45507</v>
      </c>
      <c r="V3270" t="s">
        <v>64</v>
      </c>
      <c r="W3270">
        <v>191079</v>
      </c>
      <c r="X3270" t="s">
        <v>13487</v>
      </c>
      <c r="Y3270">
        <v>963</v>
      </c>
      <c r="Z3270">
        <v>2246</v>
      </c>
      <c r="AA3270">
        <v>8</v>
      </c>
      <c r="AB3270">
        <v>7187.2000000000007</v>
      </c>
      <c r="AC3270">
        <f>Table1_1[[#This Row],[Price]]*Table1_1[[#This Row],[Quantity]]</f>
        <v>17968</v>
      </c>
    </row>
    <row r="3271" spans="1:29" x14ac:dyDescent="0.3">
      <c r="A3271" t="s">
        <v>28</v>
      </c>
      <c r="B3271" t="s">
        <v>29</v>
      </c>
      <c r="C3271" t="s">
        <v>148</v>
      </c>
      <c r="D3271" t="s">
        <v>227</v>
      </c>
      <c r="E3271" t="s">
        <v>46</v>
      </c>
      <c r="F3271" t="s">
        <v>175</v>
      </c>
      <c r="G3271">
        <v>33</v>
      </c>
      <c r="H3271">
        <v>413849</v>
      </c>
      <c r="I3271" t="s">
        <v>34</v>
      </c>
      <c r="J3271" s="3">
        <v>45348</v>
      </c>
      <c r="K3271">
        <v>1000</v>
      </c>
      <c r="L3271" t="s">
        <v>13489</v>
      </c>
      <c r="M3271" t="s">
        <v>953</v>
      </c>
      <c r="N3271" t="s">
        <v>13490</v>
      </c>
      <c r="O3271">
        <v>-3492</v>
      </c>
      <c r="P3271" t="s">
        <v>51</v>
      </c>
      <c r="Q3271">
        <v>20</v>
      </c>
      <c r="R3271" t="s">
        <v>40</v>
      </c>
      <c r="S3271" t="s">
        <v>63</v>
      </c>
      <c r="T3271">
        <v>37594</v>
      </c>
      <c r="U3271" s="1">
        <v>45428</v>
      </c>
      <c r="V3271" t="s">
        <v>140</v>
      </c>
      <c r="W3271">
        <v>587330</v>
      </c>
      <c r="X3271" t="s">
        <v>13491</v>
      </c>
      <c r="Y3271">
        <v>759</v>
      </c>
      <c r="Z3271">
        <v>2891</v>
      </c>
      <c r="AA3271">
        <v>7</v>
      </c>
      <c r="AB3271">
        <v>8094.8</v>
      </c>
      <c r="AC3271">
        <f>Table1_1[[#This Row],[Price]]*Table1_1[[#This Row],[Quantity]]</f>
        <v>20237</v>
      </c>
    </row>
    <row r="3272" spans="1:29" x14ac:dyDescent="0.3">
      <c r="A3272" t="s">
        <v>28</v>
      </c>
      <c r="B3272" t="s">
        <v>29</v>
      </c>
      <c r="C3272" t="s">
        <v>54</v>
      </c>
      <c r="D3272" t="s">
        <v>524</v>
      </c>
      <c r="E3272" t="s">
        <v>32</v>
      </c>
      <c r="F3272" t="s">
        <v>175</v>
      </c>
      <c r="G3272">
        <v>59</v>
      </c>
      <c r="H3272">
        <v>417862</v>
      </c>
      <c r="I3272" t="s">
        <v>58</v>
      </c>
      <c r="J3272" s="3">
        <v>44401</v>
      </c>
      <c r="K3272">
        <v>1300</v>
      </c>
      <c r="L3272" t="s">
        <v>13492</v>
      </c>
      <c r="M3272" t="s">
        <v>108</v>
      </c>
      <c r="N3272" t="s">
        <v>13493</v>
      </c>
      <c r="O3272" t="s">
        <v>13494</v>
      </c>
      <c r="P3272" t="s">
        <v>71</v>
      </c>
      <c r="Q3272">
        <v>3</v>
      </c>
      <c r="R3272" t="s">
        <v>40</v>
      </c>
      <c r="S3272" t="s">
        <v>118</v>
      </c>
      <c r="T3272">
        <v>41284</v>
      </c>
      <c r="U3272" s="1">
        <v>45538</v>
      </c>
      <c r="V3272" t="s">
        <v>180</v>
      </c>
      <c r="W3272">
        <v>401498</v>
      </c>
      <c r="X3272" t="s">
        <v>13495</v>
      </c>
      <c r="Y3272">
        <v>416</v>
      </c>
      <c r="Z3272">
        <v>1112</v>
      </c>
      <c r="AA3272">
        <v>6</v>
      </c>
      <c r="AB3272">
        <v>2668.8</v>
      </c>
      <c r="AC3272">
        <f>Table1_1[[#This Row],[Price]]*Table1_1[[#This Row],[Quantity]]</f>
        <v>6672</v>
      </c>
    </row>
    <row r="3273" spans="1:29" x14ac:dyDescent="0.3">
      <c r="A3273" t="s">
        <v>28</v>
      </c>
      <c r="B3273" t="s">
        <v>29</v>
      </c>
      <c r="C3273" t="s">
        <v>30</v>
      </c>
      <c r="D3273" t="s">
        <v>317</v>
      </c>
      <c r="E3273" t="s">
        <v>56</v>
      </c>
      <c r="F3273" t="s">
        <v>99</v>
      </c>
      <c r="G3273">
        <v>21</v>
      </c>
      <c r="H3273">
        <v>439694</v>
      </c>
      <c r="I3273" t="s">
        <v>58</v>
      </c>
      <c r="J3273" s="3">
        <v>44038</v>
      </c>
      <c r="K3273">
        <v>800</v>
      </c>
      <c r="L3273" t="s">
        <v>13496</v>
      </c>
      <c r="M3273" t="s">
        <v>211</v>
      </c>
      <c r="N3273" t="s">
        <v>13497</v>
      </c>
      <c r="O3273" t="s">
        <v>13498</v>
      </c>
      <c r="P3273" t="s">
        <v>71</v>
      </c>
      <c r="Q3273">
        <v>19</v>
      </c>
      <c r="R3273" t="s">
        <v>40</v>
      </c>
      <c r="S3273" t="s">
        <v>41</v>
      </c>
      <c r="T3273">
        <v>47379</v>
      </c>
      <c r="U3273" s="1">
        <v>45419</v>
      </c>
      <c r="V3273" t="s">
        <v>140</v>
      </c>
      <c r="W3273">
        <v>300372</v>
      </c>
      <c r="X3273" t="s">
        <v>13499</v>
      </c>
      <c r="Y3273">
        <v>246</v>
      </c>
      <c r="Z3273">
        <v>1824</v>
      </c>
      <c r="AA3273">
        <v>4</v>
      </c>
      <c r="AB3273">
        <v>2918.4</v>
      </c>
      <c r="AC3273">
        <f>Table1_1[[#This Row],[Price]]*Table1_1[[#This Row],[Quantity]]</f>
        <v>7296</v>
      </c>
    </row>
    <row r="3274" spans="1:29" x14ac:dyDescent="0.3">
      <c r="A3274" t="s">
        <v>28</v>
      </c>
      <c r="B3274" t="s">
        <v>29</v>
      </c>
      <c r="C3274" t="s">
        <v>193</v>
      </c>
      <c r="D3274" t="s">
        <v>134</v>
      </c>
      <c r="E3274" t="s">
        <v>56</v>
      </c>
      <c r="F3274" t="s">
        <v>106</v>
      </c>
      <c r="G3274">
        <v>20</v>
      </c>
      <c r="H3274">
        <v>435912</v>
      </c>
      <c r="I3274" t="s">
        <v>58</v>
      </c>
      <c r="J3274" s="3">
        <v>45432</v>
      </c>
      <c r="K3274">
        <v>1300</v>
      </c>
      <c r="L3274" t="s">
        <v>13500</v>
      </c>
      <c r="M3274" t="s">
        <v>591</v>
      </c>
      <c r="N3274" t="s">
        <v>13501</v>
      </c>
      <c r="O3274" t="s">
        <v>13502</v>
      </c>
      <c r="P3274" t="s">
        <v>71</v>
      </c>
      <c r="Q3274">
        <v>18</v>
      </c>
      <c r="R3274" t="s">
        <v>88</v>
      </c>
      <c r="S3274" t="s">
        <v>79</v>
      </c>
      <c r="T3274">
        <v>96181</v>
      </c>
      <c r="U3274" s="1">
        <v>45443</v>
      </c>
      <c r="V3274" t="s">
        <v>140</v>
      </c>
      <c r="W3274">
        <v>956778</v>
      </c>
      <c r="X3274" t="s">
        <v>13503</v>
      </c>
      <c r="Y3274">
        <v>793</v>
      </c>
      <c r="Z3274">
        <v>2370</v>
      </c>
      <c r="AA3274">
        <v>7</v>
      </c>
      <c r="AB3274">
        <v>6636</v>
      </c>
      <c r="AC3274">
        <f>Table1_1[[#This Row],[Price]]*Table1_1[[#This Row],[Quantity]]</f>
        <v>16590</v>
      </c>
    </row>
    <row r="3275" spans="1:29" x14ac:dyDescent="0.3">
      <c r="A3275" t="s">
        <v>28</v>
      </c>
      <c r="B3275" t="s">
        <v>29</v>
      </c>
      <c r="C3275" t="s">
        <v>157</v>
      </c>
      <c r="D3275" t="s">
        <v>621</v>
      </c>
      <c r="E3275" t="s">
        <v>56</v>
      </c>
      <c r="F3275" t="s">
        <v>99</v>
      </c>
      <c r="G3275">
        <v>53</v>
      </c>
      <c r="H3275">
        <v>439695</v>
      </c>
      <c r="I3275" t="s">
        <v>34</v>
      </c>
      <c r="J3275" s="3">
        <v>45391</v>
      </c>
      <c r="K3275">
        <v>1000</v>
      </c>
      <c r="L3275" t="s">
        <v>13504</v>
      </c>
      <c r="M3275" t="s">
        <v>1017</v>
      </c>
      <c r="N3275" t="s">
        <v>13505</v>
      </c>
      <c r="O3275" t="s">
        <v>13506</v>
      </c>
      <c r="P3275" t="s">
        <v>51</v>
      </c>
      <c r="Q3275">
        <v>10</v>
      </c>
      <c r="R3275" t="s">
        <v>40</v>
      </c>
      <c r="S3275" t="s">
        <v>79</v>
      </c>
      <c r="T3275">
        <v>32008</v>
      </c>
      <c r="U3275" s="1">
        <v>45390</v>
      </c>
      <c r="V3275" t="s">
        <v>80</v>
      </c>
      <c r="W3275">
        <v>604051</v>
      </c>
      <c r="X3275" t="s">
        <v>13507</v>
      </c>
      <c r="Y3275">
        <v>996</v>
      </c>
      <c r="Z3275">
        <v>2006</v>
      </c>
      <c r="AA3275">
        <v>4</v>
      </c>
      <c r="AB3275">
        <v>3209.6000000000004</v>
      </c>
      <c r="AC3275">
        <f>Table1_1[[#This Row],[Price]]*Table1_1[[#This Row],[Quantity]]</f>
        <v>8024</v>
      </c>
    </row>
    <row r="3276" spans="1:29" x14ac:dyDescent="0.3">
      <c r="A3276" t="s">
        <v>28</v>
      </c>
      <c r="B3276" t="s">
        <v>29</v>
      </c>
      <c r="C3276" t="s">
        <v>66</v>
      </c>
      <c r="D3276" t="s">
        <v>254</v>
      </c>
      <c r="E3276" t="s">
        <v>46</v>
      </c>
      <c r="F3276" t="s">
        <v>106</v>
      </c>
      <c r="G3276">
        <v>2</v>
      </c>
      <c r="H3276">
        <v>416253</v>
      </c>
      <c r="I3276" t="s">
        <v>34</v>
      </c>
      <c r="J3276" s="3">
        <v>44842</v>
      </c>
      <c r="K3276">
        <v>1100</v>
      </c>
      <c r="L3276" t="s">
        <v>13508</v>
      </c>
      <c r="M3276" t="s">
        <v>256</v>
      </c>
      <c r="N3276" t="s">
        <v>13509</v>
      </c>
      <c r="O3276">
        <v>4736008115</v>
      </c>
      <c r="P3276" t="s">
        <v>87</v>
      </c>
      <c r="Q3276">
        <v>8</v>
      </c>
      <c r="R3276" t="s">
        <v>40</v>
      </c>
      <c r="S3276" t="s">
        <v>63</v>
      </c>
      <c r="T3276">
        <v>28890</v>
      </c>
      <c r="U3276" s="1">
        <v>45425</v>
      </c>
      <c r="V3276" t="s">
        <v>140</v>
      </c>
      <c r="W3276">
        <v>205552</v>
      </c>
      <c r="X3276" t="s">
        <v>13510</v>
      </c>
      <c r="Y3276">
        <v>979</v>
      </c>
      <c r="Z3276">
        <v>2775</v>
      </c>
      <c r="AA3276">
        <v>4</v>
      </c>
      <c r="AB3276">
        <v>4440</v>
      </c>
      <c r="AC3276">
        <f>Table1_1[[#This Row],[Price]]*Table1_1[[#This Row],[Quantity]]</f>
        <v>11100</v>
      </c>
    </row>
    <row r="3277" spans="1:29" x14ac:dyDescent="0.3">
      <c r="A3277" t="s">
        <v>28</v>
      </c>
      <c r="B3277" t="s">
        <v>29</v>
      </c>
      <c r="C3277" t="s">
        <v>157</v>
      </c>
      <c r="D3277" t="s">
        <v>254</v>
      </c>
      <c r="E3277" t="s">
        <v>56</v>
      </c>
      <c r="F3277" t="s">
        <v>83</v>
      </c>
      <c r="G3277">
        <v>4</v>
      </c>
      <c r="H3277">
        <v>430835</v>
      </c>
      <c r="I3277" t="s">
        <v>58</v>
      </c>
      <c r="J3277" s="3">
        <v>45282</v>
      </c>
      <c r="K3277">
        <v>1100</v>
      </c>
      <c r="L3277" t="s">
        <v>6433</v>
      </c>
      <c r="M3277" t="s">
        <v>919</v>
      </c>
      <c r="N3277" t="s">
        <v>13511</v>
      </c>
      <c r="O3277" t="s">
        <v>13512</v>
      </c>
      <c r="P3277" t="s">
        <v>39</v>
      </c>
      <c r="Q3277">
        <v>15</v>
      </c>
      <c r="R3277" t="s">
        <v>40</v>
      </c>
      <c r="S3277" t="s">
        <v>118</v>
      </c>
      <c r="T3277">
        <v>46122</v>
      </c>
      <c r="U3277" s="1">
        <v>45569</v>
      </c>
      <c r="V3277" t="s">
        <v>155</v>
      </c>
      <c r="W3277">
        <v>754714</v>
      </c>
      <c r="X3277" t="s">
        <v>13513</v>
      </c>
      <c r="Y3277">
        <v>225</v>
      </c>
      <c r="Z3277">
        <v>2549</v>
      </c>
      <c r="AA3277">
        <v>1</v>
      </c>
      <c r="AB3277">
        <v>1019.6</v>
      </c>
      <c r="AC3277">
        <f>Table1_1[[#This Row],[Price]]*Table1_1[[#This Row],[Quantity]]</f>
        <v>2549</v>
      </c>
    </row>
    <row r="3278" spans="1:29" x14ac:dyDescent="0.3">
      <c r="A3278" t="s">
        <v>28</v>
      </c>
      <c r="B3278" t="s">
        <v>29</v>
      </c>
      <c r="C3278" t="s">
        <v>148</v>
      </c>
      <c r="D3278" t="s">
        <v>566</v>
      </c>
      <c r="E3278" t="s">
        <v>46</v>
      </c>
      <c r="F3278" t="s">
        <v>57</v>
      </c>
      <c r="G3278">
        <v>43</v>
      </c>
      <c r="H3278">
        <v>418019</v>
      </c>
      <c r="I3278" t="s">
        <v>34</v>
      </c>
      <c r="J3278" s="3">
        <v>45020</v>
      </c>
      <c r="K3278">
        <v>1200</v>
      </c>
      <c r="L3278" t="s">
        <v>13514</v>
      </c>
      <c r="M3278" t="s">
        <v>1483</v>
      </c>
      <c r="N3278" t="s">
        <v>13515</v>
      </c>
      <c r="O3278" t="s">
        <v>13516</v>
      </c>
      <c r="P3278" t="s">
        <v>71</v>
      </c>
      <c r="Q3278">
        <v>15</v>
      </c>
      <c r="R3278" t="s">
        <v>40</v>
      </c>
      <c r="S3278" t="s">
        <v>118</v>
      </c>
      <c r="T3278">
        <v>99137</v>
      </c>
      <c r="U3278" s="1">
        <v>45502</v>
      </c>
      <c r="V3278" t="s">
        <v>126</v>
      </c>
      <c r="W3278">
        <v>457757</v>
      </c>
      <c r="X3278" t="s">
        <v>13517</v>
      </c>
      <c r="Y3278">
        <v>352</v>
      </c>
      <c r="Z3278">
        <v>1119</v>
      </c>
      <c r="AA3278">
        <v>8</v>
      </c>
      <c r="AB3278">
        <v>3580.8</v>
      </c>
      <c r="AC3278">
        <f>Table1_1[[#This Row],[Price]]*Table1_1[[#This Row],[Quantity]]</f>
        <v>8952</v>
      </c>
    </row>
    <row r="3279" spans="1:29" x14ac:dyDescent="0.3">
      <c r="A3279" t="s">
        <v>28</v>
      </c>
      <c r="B3279" t="s">
        <v>29</v>
      </c>
      <c r="C3279" t="s">
        <v>157</v>
      </c>
      <c r="D3279" t="s">
        <v>442</v>
      </c>
      <c r="E3279" t="s">
        <v>46</v>
      </c>
      <c r="F3279" t="s">
        <v>47</v>
      </c>
      <c r="G3279">
        <v>28</v>
      </c>
      <c r="H3279">
        <v>435919</v>
      </c>
      <c r="I3279" t="s">
        <v>34</v>
      </c>
      <c r="J3279" s="3">
        <v>45506</v>
      </c>
      <c r="K3279">
        <v>1000</v>
      </c>
      <c r="L3279" t="s">
        <v>13518</v>
      </c>
      <c r="M3279" t="s">
        <v>843</v>
      </c>
      <c r="N3279" t="s">
        <v>13519</v>
      </c>
      <c r="O3279" t="s">
        <v>13520</v>
      </c>
      <c r="P3279" t="s">
        <v>51</v>
      </c>
      <c r="Q3279">
        <v>7</v>
      </c>
      <c r="R3279" t="s">
        <v>88</v>
      </c>
      <c r="S3279" t="s">
        <v>79</v>
      </c>
      <c r="T3279">
        <v>25842</v>
      </c>
      <c r="U3279" s="1">
        <v>45325</v>
      </c>
      <c r="V3279" t="s">
        <v>119</v>
      </c>
      <c r="W3279">
        <v>328885</v>
      </c>
      <c r="X3279" t="s">
        <v>13521</v>
      </c>
      <c r="Y3279">
        <v>663</v>
      </c>
      <c r="Z3279">
        <v>950</v>
      </c>
      <c r="AA3279">
        <v>4</v>
      </c>
      <c r="AB3279">
        <v>1520</v>
      </c>
      <c r="AC3279">
        <f>Table1_1[[#This Row],[Price]]*Table1_1[[#This Row],[Quantity]]</f>
        <v>3800</v>
      </c>
    </row>
    <row r="3280" spans="1:29" x14ac:dyDescent="0.3">
      <c r="A3280" t="s">
        <v>28</v>
      </c>
      <c r="B3280" t="s">
        <v>29</v>
      </c>
      <c r="C3280" t="s">
        <v>193</v>
      </c>
      <c r="D3280" t="s">
        <v>267</v>
      </c>
      <c r="E3280" t="s">
        <v>32</v>
      </c>
      <c r="F3280" t="s">
        <v>355</v>
      </c>
      <c r="G3280">
        <v>69</v>
      </c>
      <c r="H3280">
        <v>422705</v>
      </c>
      <c r="I3280" t="s">
        <v>34</v>
      </c>
      <c r="J3280" s="3">
        <v>44193</v>
      </c>
      <c r="K3280">
        <v>800</v>
      </c>
      <c r="L3280" t="s">
        <v>12267</v>
      </c>
      <c r="M3280" t="s">
        <v>654</v>
      </c>
      <c r="N3280" t="s">
        <v>13522</v>
      </c>
      <c r="O3280" t="s">
        <v>13523</v>
      </c>
      <c r="P3280" t="s">
        <v>87</v>
      </c>
      <c r="Q3280">
        <v>9</v>
      </c>
      <c r="R3280" t="s">
        <v>40</v>
      </c>
      <c r="S3280" t="s">
        <v>118</v>
      </c>
      <c r="T3280">
        <v>58092</v>
      </c>
      <c r="U3280" s="1">
        <v>45523</v>
      </c>
      <c r="V3280" t="s">
        <v>64</v>
      </c>
      <c r="W3280">
        <v>184325</v>
      </c>
      <c r="X3280" t="s">
        <v>13524</v>
      </c>
      <c r="Y3280">
        <v>683</v>
      </c>
      <c r="Z3280">
        <v>2440</v>
      </c>
      <c r="AA3280">
        <v>4</v>
      </c>
      <c r="AB3280">
        <v>3904</v>
      </c>
      <c r="AC3280">
        <f>Table1_1[[#This Row],[Price]]*Table1_1[[#This Row],[Quantity]]</f>
        <v>9760</v>
      </c>
    </row>
    <row r="3281" spans="1:29" x14ac:dyDescent="0.3">
      <c r="A3281" t="s">
        <v>28</v>
      </c>
      <c r="B3281" t="s">
        <v>29</v>
      </c>
      <c r="C3281" t="s">
        <v>30</v>
      </c>
      <c r="D3281" t="s">
        <v>45</v>
      </c>
      <c r="E3281" t="s">
        <v>56</v>
      </c>
      <c r="F3281" t="s">
        <v>83</v>
      </c>
      <c r="G3281">
        <v>57</v>
      </c>
      <c r="H3281">
        <v>406896</v>
      </c>
      <c r="I3281" t="s">
        <v>34</v>
      </c>
      <c r="J3281" s="3">
        <v>44098</v>
      </c>
      <c r="K3281">
        <v>1400</v>
      </c>
      <c r="L3281" t="s">
        <v>13525</v>
      </c>
      <c r="M3281" t="s">
        <v>49</v>
      </c>
      <c r="N3281" t="s">
        <v>13526</v>
      </c>
      <c r="O3281" t="s">
        <v>13527</v>
      </c>
      <c r="P3281" t="s">
        <v>39</v>
      </c>
      <c r="Q3281">
        <v>3</v>
      </c>
      <c r="R3281" t="s">
        <v>88</v>
      </c>
      <c r="S3281" t="s">
        <v>79</v>
      </c>
      <c r="T3281">
        <v>35916</v>
      </c>
      <c r="U3281" s="1">
        <v>45588</v>
      </c>
      <c r="V3281" t="s">
        <v>155</v>
      </c>
      <c r="W3281">
        <v>392788</v>
      </c>
      <c r="X3281" t="s">
        <v>13528</v>
      </c>
      <c r="Y3281">
        <v>913</v>
      </c>
      <c r="Z3281">
        <v>771</v>
      </c>
      <c r="AA3281">
        <v>6</v>
      </c>
      <c r="AB3281">
        <v>1850.4</v>
      </c>
      <c r="AC3281">
        <f>Table1_1[[#This Row],[Price]]*Table1_1[[#This Row],[Quantity]]</f>
        <v>4626</v>
      </c>
    </row>
    <row r="3282" spans="1:29" x14ac:dyDescent="0.3">
      <c r="A3282" t="s">
        <v>28</v>
      </c>
      <c r="B3282" t="s">
        <v>29</v>
      </c>
      <c r="C3282" t="s">
        <v>157</v>
      </c>
      <c r="D3282" t="s">
        <v>261</v>
      </c>
      <c r="E3282" t="s">
        <v>56</v>
      </c>
      <c r="F3282" t="s">
        <v>99</v>
      </c>
      <c r="G3282">
        <v>14</v>
      </c>
      <c r="H3282">
        <v>411794</v>
      </c>
      <c r="I3282" t="s">
        <v>58</v>
      </c>
      <c r="J3282" s="3">
        <v>43888</v>
      </c>
      <c r="K3282">
        <v>1400</v>
      </c>
      <c r="L3282" t="s">
        <v>13529</v>
      </c>
      <c r="M3282" t="s">
        <v>568</v>
      </c>
      <c r="N3282" t="s">
        <v>13530</v>
      </c>
      <c r="O3282" t="s">
        <v>13531</v>
      </c>
      <c r="P3282" t="s">
        <v>51</v>
      </c>
      <c r="Q3282">
        <v>10</v>
      </c>
      <c r="R3282" t="s">
        <v>88</v>
      </c>
      <c r="S3282" t="s">
        <v>41</v>
      </c>
      <c r="T3282">
        <v>55498</v>
      </c>
      <c r="U3282" s="1">
        <v>45316</v>
      </c>
      <c r="V3282" t="s">
        <v>111</v>
      </c>
      <c r="W3282">
        <v>478782</v>
      </c>
      <c r="X3282" t="s">
        <v>13532</v>
      </c>
      <c r="Y3282">
        <v>207</v>
      </c>
      <c r="Z3282">
        <v>2088</v>
      </c>
      <c r="AA3282">
        <v>3</v>
      </c>
      <c r="AB3282">
        <v>2505.6000000000004</v>
      </c>
      <c r="AC3282">
        <f>Table1_1[[#This Row],[Price]]*Table1_1[[#This Row],[Quantity]]</f>
        <v>6264</v>
      </c>
    </row>
    <row r="3283" spans="1:29" x14ac:dyDescent="0.3">
      <c r="A3283" t="s">
        <v>28</v>
      </c>
      <c r="B3283" t="s">
        <v>29</v>
      </c>
      <c r="C3283" t="s">
        <v>30</v>
      </c>
      <c r="D3283" t="s">
        <v>267</v>
      </c>
      <c r="E3283" t="s">
        <v>32</v>
      </c>
      <c r="F3283" t="s">
        <v>135</v>
      </c>
      <c r="G3283">
        <v>48</v>
      </c>
      <c r="H3283">
        <v>403496</v>
      </c>
      <c r="I3283" t="s">
        <v>34</v>
      </c>
      <c r="J3283" s="3">
        <v>45569</v>
      </c>
      <c r="K3283">
        <v>950</v>
      </c>
      <c r="L3283" t="s">
        <v>13533</v>
      </c>
      <c r="M3283" t="s">
        <v>953</v>
      </c>
      <c r="N3283" t="s">
        <v>13534</v>
      </c>
      <c r="O3283" t="s">
        <v>13535</v>
      </c>
      <c r="P3283" t="s">
        <v>71</v>
      </c>
      <c r="Q3283">
        <v>6</v>
      </c>
      <c r="R3283" t="s">
        <v>40</v>
      </c>
      <c r="S3283" t="s">
        <v>63</v>
      </c>
      <c r="T3283">
        <v>14647</v>
      </c>
      <c r="U3283" s="1">
        <v>45308</v>
      </c>
      <c r="V3283" t="s">
        <v>111</v>
      </c>
      <c r="W3283">
        <v>427821</v>
      </c>
      <c r="X3283" t="s">
        <v>13536</v>
      </c>
      <c r="Y3283">
        <v>767</v>
      </c>
      <c r="Z3283">
        <v>630</v>
      </c>
      <c r="AA3283">
        <v>2</v>
      </c>
      <c r="AB3283">
        <v>504</v>
      </c>
      <c r="AC3283">
        <f>Table1_1[[#This Row],[Price]]*Table1_1[[#This Row],[Quantity]]</f>
        <v>1260</v>
      </c>
    </row>
    <row r="3284" spans="1:29" x14ac:dyDescent="0.3">
      <c r="A3284" t="s">
        <v>28</v>
      </c>
      <c r="B3284" t="s">
        <v>29</v>
      </c>
      <c r="C3284" t="s">
        <v>91</v>
      </c>
      <c r="D3284" t="s">
        <v>421</v>
      </c>
      <c r="E3284" t="s">
        <v>32</v>
      </c>
      <c r="F3284" t="s">
        <v>150</v>
      </c>
      <c r="G3284">
        <v>98</v>
      </c>
      <c r="H3284">
        <v>429295</v>
      </c>
      <c r="I3284" t="s">
        <v>58</v>
      </c>
      <c r="J3284" s="3">
        <v>43961</v>
      </c>
      <c r="K3284">
        <v>800</v>
      </c>
      <c r="L3284" t="s">
        <v>13537</v>
      </c>
      <c r="M3284" t="s">
        <v>869</v>
      </c>
      <c r="N3284" t="s">
        <v>13538</v>
      </c>
      <c r="O3284" t="s">
        <v>13539</v>
      </c>
      <c r="P3284" t="s">
        <v>87</v>
      </c>
      <c r="Q3284">
        <v>17</v>
      </c>
      <c r="R3284" t="s">
        <v>88</v>
      </c>
      <c r="S3284" t="s">
        <v>41</v>
      </c>
      <c r="T3284">
        <v>36368</v>
      </c>
      <c r="U3284" s="1">
        <v>45385</v>
      </c>
      <c r="V3284" t="s">
        <v>80</v>
      </c>
      <c r="W3284">
        <v>151665</v>
      </c>
      <c r="X3284" t="s">
        <v>13540</v>
      </c>
      <c r="Y3284">
        <v>688</v>
      </c>
      <c r="Z3284">
        <v>2585</v>
      </c>
      <c r="AA3284">
        <v>1</v>
      </c>
      <c r="AB3284">
        <v>1034</v>
      </c>
      <c r="AC3284">
        <f>Table1_1[[#This Row],[Price]]*Table1_1[[#This Row],[Quantity]]</f>
        <v>2585</v>
      </c>
    </row>
    <row r="3285" spans="1:29" x14ac:dyDescent="0.3">
      <c r="A3285" t="s">
        <v>28</v>
      </c>
      <c r="B3285" t="s">
        <v>29</v>
      </c>
      <c r="C3285" t="s">
        <v>66</v>
      </c>
      <c r="D3285" t="s">
        <v>621</v>
      </c>
      <c r="E3285" t="s">
        <v>46</v>
      </c>
      <c r="F3285" t="s">
        <v>113</v>
      </c>
      <c r="G3285">
        <v>14</v>
      </c>
      <c r="H3285">
        <v>432294</v>
      </c>
      <c r="I3285" t="s">
        <v>34</v>
      </c>
      <c r="J3285" s="3">
        <v>43899</v>
      </c>
      <c r="K3285">
        <v>950</v>
      </c>
      <c r="L3285" t="s">
        <v>13541</v>
      </c>
      <c r="M3285" t="s">
        <v>1091</v>
      </c>
      <c r="N3285" t="s">
        <v>13542</v>
      </c>
      <c r="O3285" t="s">
        <v>13543</v>
      </c>
      <c r="P3285" t="s">
        <v>87</v>
      </c>
      <c r="Q3285">
        <v>14</v>
      </c>
      <c r="R3285" t="s">
        <v>88</v>
      </c>
      <c r="S3285" t="s">
        <v>118</v>
      </c>
      <c r="T3285">
        <v>12504</v>
      </c>
      <c r="U3285" s="1">
        <v>45407</v>
      </c>
      <c r="V3285" t="s">
        <v>80</v>
      </c>
      <c r="W3285">
        <v>643633</v>
      </c>
      <c r="X3285" t="s">
        <v>13544</v>
      </c>
      <c r="Y3285">
        <v>325</v>
      </c>
      <c r="Z3285">
        <v>757</v>
      </c>
      <c r="AA3285">
        <v>6</v>
      </c>
      <c r="AB3285">
        <v>1816.8000000000002</v>
      </c>
      <c r="AC3285">
        <f>Table1_1[[#This Row],[Price]]*Table1_1[[#This Row],[Quantity]]</f>
        <v>4542</v>
      </c>
    </row>
    <row r="3286" spans="1:29" x14ac:dyDescent="0.3">
      <c r="A3286" t="s">
        <v>28</v>
      </c>
      <c r="B3286" t="s">
        <v>29</v>
      </c>
      <c r="C3286" t="s">
        <v>157</v>
      </c>
      <c r="D3286" t="s">
        <v>74</v>
      </c>
      <c r="E3286" t="s">
        <v>56</v>
      </c>
      <c r="F3286" t="s">
        <v>99</v>
      </c>
      <c r="G3286">
        <v>28</v>
      </c>
      <c r="H3286">
        <v>403811</v>
      </c>
      <c r="I3286" t="s">
        <v>34</v>
      </c>
      <c r="J3286" s="3">
        <v>44546</v>
      </c>
      <c r="K3286">
        <v>1000</v>
      </c>
      <c r="L3286" t="s">
        <v>13546</v>
      </c>
      <c r="M3286" t="s">
        <v>869</v>
      </c>
      <c r="N3286" t="s">
        <v>13547</v>
      </c>
      <c r="O3286" t="s">
        <v>13548</v>
      </c>
      <c r="P3286" t="s">
        <v>51</v>
      </c>
      <c r="Q3286">
        <v>12</v>
      </c>
      <c r="R3286" t="s">
        <v>40</v>
      </c>
      <c r="S3286" t="s">
        <v>41</v>
      </c>
      <c r="T3286">
        <v>97493</v>
      </c>
      <c r="U3286" s="1">
        <v>45509</v>
      </c>
      <c r="V3286" t="s">
        <v>64</v>
      </c>
      <c r="W3286">
        <v>323715</v>
      </c>
      <c r="X3286" t="s">
        <v>13549</v>
      </c>
      <c r="Y3286">
        <v>954</v>
      </c>
      <c r="Z3286">
        <v>2028</v>
      </c>
      <c r="AA3286">
        <v>1</v>
      </c>
      <c r="AB3286">
        <v>811.2</v>
      </c>
      <c r="AC3286">
        <f>Table1_1[[#This Row],[Price]]*Table1_1[[#This Row],[Quantity]]</f>
        <v>2028</v>
      </c>
    </row>
    <row r="3287" spans="1:29" x14ac:dyDescent="0.3">
      <c r="A3287" t="s">
        <v>28</v>
      </c>
      <c r="B3287" t="s">
        <v>29</v>
      </c>
      <c r="C3287" t="s">
        <v>66</v>
      </c>
      <c r="D3287" t="s">
        <v>637</v>
      </c>
      <c r="E3287" t="s">
        <v>46</v>
      </c>
      <c r="F3287" t="s">
        <v>99</v>
      </c>
      <c r="G3287">
        <v>89</v>
      </c>
      <c r="H3287">
        <v>416328</v>
      </c>
      <c r="I3287" t="s">
        <v>58</v>
      </c>
      <c r="J3287" s="3">
        <v>44917</v>
      </c>
      <c r="K3287">
        <v>1400</v>
      </c>
      <c r="L3287" t="s">
        <v>13550</v>
      </c>
      <c r="M3287" t="s">
        <v>1305</v>
      </c>
      <c r="N3287" t="s">
        <v>13551</v>
      </c>
      <c r="O3287" t="s">
        <v>13552</v>
      </c>
      <c r="P3287" t="s">
        <v>39</v>
      </c>
      <c r="Q3287">
        <v>6</v>
      </c>
      <c r="R3287" t="s">
        <v>88</v>
      </c>
      <c r="S3287" t="s">
        <v>79</v>
      </c>
      <c r="T3287">
        <v>60643</v>
      </c>
      <c r="U3287" s="1">
        <v>45331</v>
      </c>
      <c r="V3287" t="s">
        <v>119</v>
      </c>
      <c r="W3287">
        <v>817936</v>
      </c>
      <c r="X3287" t="s">
        <v>13553</v>
      </c>
      <c r="Y3287">
        <v>598</v>
      </c>
      <c r="Z3287">
        <v>2470</v>
      </c>
      <c r="AA3287">
        <v>6</v>
      </c>
      <c r="AB3287">
        <v>5928</v>
      </c>
      <c r="AC3287">
        <f>Table1_1[[#This Row],[Price]]*Table1_1[[#This Row],[Quantity]]</f>
        <v>14820</v>
      </c>
    </row>
    <row r="3288" spans="1:29" x14ac:dyDescent="0.3">
      <c r="A3288" t="s">
        <v>28</v>
      </c>
      <c r="B3288" t="s">
        <v>29</v>
      </c>
      <c r="C3288" t="s">
        <v>30</v>
      </c>
      <c r="D3288" t="s">
        <v>621</v>
      </c>
      <c r="E3288" t="s">
        <v>46</v>
      </c>
      <c r="F3288" t="s">
        <v>57</v>
      </c>
      <c r="G3288">
        <v>65</v>
      </c>
      <c r="H3288">
        <v>438818</v>
      </c>
      <c r="I3288" t="s">
        <v>34</v>
      </c>
      <c r="J3288" s="3">
        <v>43902</v>
      </c>
      <c r="K3288">
        <v>1300</v>
      </c>
      <c r="L3288" t="s">
        <v>13554</v>
      </c>
      <c r="M3288" t="s">
        <v>428</v>
      </c>
      <c r="N3288" t="s">
        <v>13555</v>
      </c>
      <c r="O3288" t="s">
        <v>13556</v>
      </c>
      <c r="P3288" t="s">
        <v>87</v>
      </c>
      <c r="Q3288">
        <v>19</v>
      </c>
      <c r="R3288" t="s">
        <v>40</v>
      </c>
      <c r="S3288" t="s">
        <v>41</v>
      </c>
      <c r="T3288">
        <v>83649</v>
      </c>
      <c r="U3288" s="1">
        <v>45305</v>
      </c>
      <c r="V3288" t="s">
        <v>111</v>
      </c>
      <c r="W3288">
        <v>647899</v>
      </c>
      <c r="X3288" t="s">
        <v>13557</v>
      </c>
      <c r="Y3288">
        <v>906</v>
      </c>
      <c r="Z3288">
        <v>2198</v>
      </c>
      <c r="AA3288">
        <v>7</v>
      </c>
      <c r="AB3288">
        <v>6154.4000000000015</v>
      </c>
      <c r="AC3288">
        <f>Table1_1[[#This Row],[Price]]*Table1_1[[#This Row],[Quantity]]</f>
        <v>15386</v>
      </c>
    </row>
    <row r="3289" spans="1:29" x14ac:dyDescent="0.3">
      <c r="A3289" t="s">
        <v>28</v>
      </c>
      <c r="B3289" t="s">
        <v>29</v>
      </c>
      <c r="C3289" t="s">
        <v>30</v>
      </c>
      <c r="D3289" t="s">
        <v>421</v>
      </c>
      <c r="E3289" t="s">
        <v>46</v>
      </c>
      <c r="F3289" t="s">
        <v>106</v>
      </c>
      <c r="G3289">
        <v>8</v>
      </c>
      <c r="H3289">
        <v>416811</v>
      </c>
      <c r="I3289" t="s">
        <v>58</v>
      </c>
      <c r="J3289" s="3">
        <v>44746</v>
      </c>
      <c r="K3289">
        <v>1300</v>
      </c>
      <c r="L3289" t="s">
        <v>13559</v>
      </c>
      <c r="M3289" t="s">
        <v>351</v>
      </c>
      <c r="N3289" t="s">
        <v>13560</v>
      </c>
      <c r="O3289">
        <v>5953872303</v>
      </c>
      <c r="P3289" t="s">
        <v>51</v>
      </c>
      <c r="Q3289">
        <v>15</v>
      </c>
      <c r="R3289" t="s">
        <v>40</v>
      </c>
      <c r="S3289" t="s">
        <v>63</v>
      </c>
      <c r="T3289">
        <v>83480</v>
      </c>
      <c r="U3289" s="1">
        <v>45442</v>
      </c>
      <c r="V3289" t="s">
        <v>140</v>
      </c>
      <c r="W3289">
        <v>996483</v>
      </c>
      <c r="X3289" t="s">
        <v>13561</v>
      </c>
      <c r="Y3289">
        <v>255</v>
      </c>
      <c r="Z3289">
        <v>1048</v>
      </c>
      <c r="AA3289">
        <v>8</v>
      </c>
      <c r="AB3289">
        <v>3353.6000000000004</v>
      </c>
      <c r="AC3289">
        <f>Table1_1[[#This Row],[Price]]*Table1_1[[#This Row],[Quantity]]</f>
        <v>8384</v>
      </c>
    </row>
    <row r="3290" spans="1:29" x14ac:dyDescent="0.3">
      <c r="A3290" t="s">
        <v>28</v>
      </c>
      <c r="B3290" t="s">
        <v>29</v>
      </c>
      <c r="C3290" t="s">
        <v>193</v>
      </c>
      <c r="D3290" t="s">
        <v>254</v>
      </c>
      <c r="E3290" t="s">
        <v>56</v>
      </c>
      <c r="F3290" t="s">
        <v>150</v>
      </c>
      <c r="G3290">
        <v>42</v>
      </c>
      <c r="H3290">
        <v>420245</v>
      </c>
      <c r="I3290" t="s">
        <v>58</v>
      </c>
      <c r="J3290" s="3">
        <v>44489</v>
      </c>
      <c r="K3290">
        <v>1400</v>
      </c>
      <c r="L3290" t="s">
        <v>11600</v>
      </c>
      <c r="M3290" t="s">
        <v>108</v>
      </c>
      <c r="N3290" t="s">
        <v>13563</v>
      </c>
      <c r="O3290" t="s">
        <v>13564</v>
      </c>
      <c r="P3290" t="s">
        <v>51</v>
      </c>
      <c r="Q3290">
        <v>18</v>
      </c>
      <c r="R3290" t="s">
        <v>40</v>
      </c>
      <c r="S3290" t="s">
        <v>63</v>
      </c>
      <c r="T3290">
        <v>22777</v>
      </c>
      <c r="U3290" s="1">
        <v>45502</v>
      </c>
      <c r="V3290" t="s">
        <v>126</v>
      </c>
      <c r="W3290">
        <v>132062</v>
      </c>
      <c r="X3290" t="s">
        <v>13565</v>
      </c>
      <c r="Y3290">
        <v>499</v>
      </c>
      <c r="Z3290">
        <v>1329</v>
      </c>
      <c r="AA3290">
        <v>7</v>
      </c>
      <c r="AB3290">
        <v>3721.2000000000003</v>
      </c>
      <c r="AC3290">
        <f>Table1_1[[#This Row],[Price]]*Table1_1[[#This Row],[Quantity]]</f>
        <v>9303</v>
      </c>
    </row>
    <row r="3291" spans="1:29" x14ac:dyDescent="0.3">
      <c r="A3291" t="s">
        <v>28</v>
      </c>
      <c r="B3291" t="s">
        <v>29</v>
      </c>
      <c r="C3291" t="s">
        <v>91</v>
      </c>
      <c r="D3291" t="s">
        <v>524</v>
      </c>
      <c r="E3291" t="s">
        <v>46</v>
      </c>
      <c r="F3291" t="s">
        <v>47</v>
      </c>
      <c r="G3291">
        <v>71</v>
      </c>
      <c r="H3291">
        <v>418767</v>
      </c>
      <c r="I3291" t="s">
        <v>58</v>
      </c>
      <c r="J3291" s="3">
        <v>43862</v>
      </c>
      <c r="K3291">
        <v>950</v>
      </c>
      <c r="L3291" t="s">
        <v>13567</v>
      </c>
      <c r="M3291" t="s">
        <v>1118</v>
      </c>
      <c r="N3291" t="s">
        <v>13568</v>
      </c>
      <c r="O3291" t="s">
        <v>13569</v>
      </c>
      <c r="P3291" t="s">
        <v>39</v>
      </c>
      <c r="Q3291">
        <v>18</v>
      </c>
      <c r="R3291" t="s">
        <v>40</v>
      </c>
      <c r="S3291" t="s">
        <v>41</v>
      </c>
      <c r="T3291">
        <v>13335</v>
      </c>
      <c r="U3291" s="1">
        <v>45384</v>
      </c>
      <c r="V3291" t="s">
        <v>80</v>
      </c>
      <c r="W3291">
        <v>535492</v>
      </c>
      <c r="X3291" t="s">
        <v>13570</v>
      </c>
      <c r="Y3291">
        <v>836</v>
      </c>
      <c r="Z3291">
        <v>1064</v>
      </c>
      <c r="AA3291">
        <v>4</v>
      </c>
      <c r="AB3291">
        <v>1702.4</v>
      </c>
      <c r="AC3291">
        <f>Table1_1[[#This Row],[Price]]*Table1_1[[#This Row],[Quantity]]</f>
        <v>4256</v>
      </c>
    </row>
    <row r="3292" spans="1:29" x14ac:dyDescent="0.3">
      <c r="A3292" t="s">
        <v>28</v>
      </c>
      <c r="B3292" t="s">
        <v>29</v>
      </c>
      <c r="C3292" t="s">
        <v>91</v>
      </c>
      <c r="D3292" t="s">
        <v>170</v>
      </c>
      <c r="E3292" t="s">
        <v>32</v>
      </c>
      <c r="F3292" t="s">
        <v>57</v>
      </c>
      <c r="G3292">
        <v>73</v>
      </c>
      <c r="H3292">
        <v>419311</v>
      </c>
      <c r="I3292" t="s">
        <v>58</v>
      </c>
      <c r="J3292" s="3">
        <v>44182</v>
      </c>
      <c r="K3292">
        <v>950</v>
      </c>
      <c r="L3292" t="s">
        <v>13571</v>
      </c>
      <c r="M3292" t="s">
        <v>680</v>
      </c>
      <c r="N3292" t="s">
        <v>13572</v>
      </c>
      <c r="O3292">
        <v>8266188693</v>
      </c>
      <c r="P3292" t="s">
        <v>39</v>
      </c>
      <c r="Q3292">
        <v>14</v>
      </c>
      <c r="R3292" t="s">
        <v>88</v>
      </c>
      <c r="S3292" t="s">
        <v>41</v>
      </c>
      <c r="T3292">
        <v>20087</v>
      </c>
      <c r="U3292" s="1">
        <v>45491</v>
      </c>
      <c r="V3292" t="s">
        <v>126</v>
      </c>
      <c r="W3292">
        <v>619829</v>
      </c>
      <c r="X3292" t="s">
        <v>13573</v>
      </c>
      <c r="Y3292">
        <v>744</v>
      </c>
      <c r="Z3292">
        <v>2711</v>
      </c>
      <c r="AA3292">
        <v>7</v>
      </c>
      <c r="AB3292">
        <v>7590.8</v>
      </c>
      <c r="AC3292">
        <f>Table1_1[[#This Row],[Price]]*Table1_1[[#This Row],[Quantity]]</f>
        <v>18977</v>
      </c>
    </row>
    <row r="3293" spans="1:29" x14ac:dyDescent="0.3">
      <c r="A3293" t="s">
        <v>28</v>
      </c>
      <c r="B3293" t="s">
        <v>29</v>
      </c>
      <c r="C3293" t="s">
        <v>157</v>
      </c>
      <c r="D3293" t="s">
        <v>317</v>
      </c>
      <c r="E3293" t="s">
        <v>32</v>
      </c>
      <c r="F3293" t="s">
        <v>150</v>
      </c>
      <c r="G3293">
        <v>8</v>
      </c>
      <c r="H3293">
        <v>402233</v>
      </c>
      <c r="I3293" t="s">
        <v>34</v>
      </c>
      <c r="J3293" s="3">
        <v>43834</v>
      </c>
      <c r="K3293">
        <v>950</v>
      </c>
      <c r="L3293" t="s">
        <v>13574</v>
      </c>
      <c r="M3293" t="s">
        <v>222</v>
      </c>
      <c r="N3293" t="s">
        <v>13575</v>
      </c>
      <c r="O3293" t="s">
        <v>13576</v>
      </c>
      <c r="P3293" t="s">
        <v>87</v>
      </c>
      <c r="Q3293">
        <v>12</v>
      </c>
      <c r="R3293" t="s">
        <v>40</v>
      </c>
      <c r="S3293" t="s">
        <v>118</v>
      </c>
      <c r="T3293">
        <v>58665</v>
      </c>
      <c r="U3293" s="1">
        <v>45298</v>
      </c>
      <c r="V3293" t="s">
        <v>111</v>
      </c>
      <c r="W3293">
        <v>997098</v>
      </c>
      <c r="X3293" t="s">
        <v>13577</v>
      </c>
      <c r="Y3293">
        <v>410</v>
      </c>
      <c r="Z3293">
        <v>1635</v>
      </c>
      <c r="AA3293">
        <v>1</v>
      </c>
      <c r="AB3293">
        <v>654</v>
      </c>
      <c r="AC3293">
        <f>Table1_1[[#This Row],[Price]]*Table1_1[[#This Row],[Quantity]]</f>
        <v>1635</v>
      </c>
    </row>
    <row r="3294" spans="1:29" x14ac:dyDescent="0.3">
      <c r="A3294" t="s">
        <v>28</v>
      </c>
      <c r="B3294" t="s">
        <v>29</v>
      </c>
      <c r="C3294" t="s">
        <v>157</v>
      </c>
      <c r="D3294" t="s">
        <v>220</v>
      </c>
      <c r="E3294" t="s">
        <v>32</v>
      </c>
      <c r="F3294" t="s">
        <v>355</v>
      </c>
      <c r="G3294">
        <v>41</v>
      </c>
      <c r="H3294">
        <v>408487</v>
      </c>
      <c r="I3294" t="s">
        <v>58</v>
      </c>
      <c r="J3294" s="3">
        <v>44806</v>
      </c>
      <c r="K3294">
        <v>800</v>
      </c>
      <c r="L3294" t="s">
        <v>13578</v>
      </c>
      <c r="M3294" t="s">
        <v>2124</v>
      </c>
      <c r="N3294" t="s">
        <v>13579</v>
      </c>
      <c r="O3294" t="s">
        <v>13580</v>
      </c>
      <c r="P3294" t="s">
        <v>51</v>
      </c>
      <c r="Q3294">
        <v>17</v>
      </c>
      <c r="R3294" t="s">
        <v>40</v>
      </c>
      <c r="S3294" t="s">
        <v>118</v>
      </c>
      <c r="T3294">
        <v>84161</v>
      </c>
      <c r="U3294" s="1">
        <v>45478</v>
      </c>
      <c r="V3294" t="s">
        <v>126</v>
      </c>
      <c r="W3294">
        <v>120943</v>
      </c>
      <c r="X3294" t="s">
        <v>13581</v>
      </c>
      <c r="Y3294">
        <v>627</v>
      </c>
      <c r="Z3294">
        <v>2453</v>
      </c>
      <c r="AA3294">
        <v>7</v>
      </c>
      <c r="AB3294">
        <v>6868.4000000000015</v>
      </c>
      <c r="AC3294">
        <f>Table1_1[[#This Row],[Price]]*Table1_1[[#This Row],[Quantity]]</f>
        <v>17171</v>
      </c>
    </row>
    <row r="3295" spans="1:29" x14ac:dyDescent="0.3">
      <c r="A3295" t="s">
        <v>28</v>
      </c>
      <c r="B3295" t="s">
        <v>29</v>
      </c>
      <c r="C3295" t="s">
        <v>44</v>
      </c>
      <c r="D3295" t="s">
        <v>411</v>
      </c>
      <c r="E3295" t="s">
        <v>32</v>
      </c>
      <c r="F3295" t="s">
        <v>113</v>
      </c>
      <c r="G3295">
        <v>28</v>
      </c>
      <c r="H3295">
        <v>439195</v>
      </c>
      <c r="I3295" t="s">
        <v>34</v>
      </c>
      <c r="J3295" s="3">
        <v>45210</v>
      </c>
      <c r="K3295">
        <v>1400</v>
      </c>
      <c r="L3295" t="s">
        <v>13583</v>
      </c>
      <c r="M3295" t="s">
        <v>1356</v>
      </c>
      <c r="N3295" t="s">
        <v>13584</v>
      </c>
      <c r="O3295" t="s">
        <v>13585</v>
      </c>
      <c r="P3295" t="s">
        <v>51</v>
      </c>
      <c r="Q3295">
        <v>9</v>
      </c>
      <c r="R3295" t="s">
        <v>40</v>
      </c>
      <c r="S3295" t="s">
        <v>118</v>
      </c>
      <c r="T3295">
        <v>42136</v>
      </c>
      <c r="U3295" s="1">
        <v>45444</v>
      </c>
      <c r="V3295" t="s">
        <v>52</v>
      </c>
      <c r="W3295">
        <v>759341</v>
      </c>
      <c r="X3295" t="s">
        <v>13586</v>
      </c>
      <c r="Y3295">
        <v>677</v>
      </c>
      <c r="Z3295">
        <v>901</v>
      </c>
      <c r="AA3295">
        <v>2</v>
      </c>
      <c r="AB3295">
        <v>720.80000000000007</v>
      </c>
      <c r="AC3295">
        <f>Table1_1[[#This Row],[Price]]*Table1_1[[#This Row],[Quantity]]</f>
        <v>1802</v>
      </c>
    </row>
    <row r="3296" spans="1:29" x14ac:dyDescent="0.3">
      <c r="A3296" t="s">
        <v>28</v>
      </c>
      <c r="B3296" t="s">
        <v>29</v>
      </c>
      <c r="C3296" t="s">
        <v>91</v>
      </c>
      <c r="D3296" t="s">
        <v>182</v>
      </c>
      <c r="E3296" t="s">
        <v>46</v>
      </c>
      <c r="F3296" t="s">
        <v>47</v>
      </c>
      <c r="G3296">
        <v>47</v>
      </c>
      <c r="H3296">
        <v>427177</v>
      </c>
      <c r="I3296" t="s">
        <v>34</v>
      </c>
      <c r="J3296" s="3">
        <v>45102</v>
      </c>
      <c r="K3296">
        <v>950</v>
      </c>
      <c r="L3296" t="s">
        <v>13587</v>
      </c>
      <c r="M3296" t="s">
        <v>85</v>
      </c>
      <c r="N3296" t="s">
        <v>13588</v>
      </c>
      <c r="O3296" t="s">
        <v>13589</v>
      </c>
      <c r="P3296" t="s">
        <v>71</v>
      </c>
      <c r="Q3296">
        <v>10</v>
      </c>
      <c r="R3296" t="s">
        <v>88</v>
      </c>
      <c r="S3296" t="s">
        <v>118</v>
      </c>
      <c r="T3296">
        <v>24264</v>
      </c>
      <c r="U3296" s="1">
        <v>45443</v>
      </c>
      <c r="V3296" t="s">
        <v>140</v>
      </c>
      <c r="W3296">
        <v>111046</v>
      </c>
      <c r="X3296" t="s">
        <v>13590</v>
      </c>
      <c r="Y3296">
        <v>341</v>
      </c>
      <c r="Z3296">
        <v>2235</v>
      </c>
      <c r="AA3296">
        <v>8</v>
      </c>
      <c r="AB3296">
        <v>7152</v>
      </c>
      <c r="AC3296">
        <f>Table1_1[[#This Row],[Price]]*Table1_1[[#This Row],[Quantity]]</f>
        <v>17880</v>
      </c>
    </row>
    <row r="3297" spans="1:29" x14ac:dyDescent="0.3">
      <c r="A3297" t="s">
        <v>28</v>
      </c>
      <c r="B3297" t="s">
        <v>29</v>
      </c>
      <c r="C3297" t="s">
        <v>91</v>
      </c>
      <c r="D3297" t="s">
        <v>182</v>
      </c>
      <c r="E3297" t="s">
        <v>46</v>
      </c>
      <c r="F3297" t="s">
        <v>113</v>
      </c>
      <c r="G3297">
        <v>96</v>
      </c>
      <c r="H3297">
        <v>431147</v>
      </c>
      <c r="I3297" t="s">
        <v>58</v>
      </c>
      <c r="J3297" s="3">
        <v>44936</v>
      </c>
      <c r="K3297">
        <v>1100</v>
      </c>
      <c r="L3297" t="s">
        <v>13591</v>
      </c>
      <c r="M3297" t="s">
        <v>552</v>
      </c>
      <c r="N3297" t="s">
        <v>13592</v>
      </c>
      <c r="O3297" t="s">
        <v>13593</v>
      </c>
      <c r="P3297" t="s">
        <v>39</v>
      </c>
      <c r="Q3297">
        <v>14</v>
      </c>
      <c r="R3297" t="s">
        <v>88</v>
      </c>
      <c r="S3297" t="s">
        <v>79</v>
      </c>
      <c r="T3297">
        <v>11874</v>
      </c>
      <c r="U3297" s="1">
        <v>45528</v>
      </c>
      <c r="V3297" t="s">
        <v>64</v>
      </c>
      <c r="W3297">
        <v>957940</v>
      </c>
      <c r="X3297" t="s">
        <v>13594</v>
      </c>
      <c r="Y3297">
        <v>548</v>
      </c>
      <c r="Z3297">
        <v>1032</v>
      </c>
      <c r="AA3297">
        <v>3</v>
      </c>
      <c r="AB3297">
        <v>1238.4000000000001</v>
      </c>
      <c r="AC3297">
        <f>Table1_1[[#This Row],[Price]]*Table1_1[[#This Row],[Quantity]]</f>
        <v>3096</v>
      </c>
    </row>
    <row r="3298" spans="1:29" x14ac:dyDescent="0.3">
      <c r="A3298" t="s">
        <v>28</v>
      </c>
      <c r="B3298" t="s">
        <v>29</v>
      </c>
      <c r="C3298" t="s">
        <v>54</v>
      </c>
      <c r="D3298" t="s">
        <v>105</v>
      </c>
      <c r="E3298" t="s">
        <v>32</v>
      </c>
      <c r="F3298" t="s">
        <v>355</v>
      </c>
      <c r="G3298">
        <v>26</v>
      </c>
      <c r="H3298">
        <v>434728</v>
      </c>
      <c r="I3298" t="s">
        <v>34</v>
      </c>
      <c r="J3298" s="3">
        <v>44572</v>
      </c>
      <c r="K3298">
        <v>950</v>
      </c>
      <c r="L3298" t="s">
        <v>13595</v>
      </c>
      <c r="M3298" t="s">
        <v>205</v>
      </c>
      <c r="N3298" t="s">
        <v>13596</v>
      </c>
      <c r="O3298" t="s">
        <v>13597</v>
      </c>
      <c r="P3298" t="s">
        <v>39</v>
      </c>
      <c r="Q3298">
        <v>7</v>
      </c>
      <c r="R3298" t="s">
        <v>88</v>
      </c>
      <c r="S3298" t="s">
        <v>41</v>
      </c>
      <c r="T3298">
        <v>52824</v>
      </c>
      <c r="U3298" s="1">
        <v>45455</v>
      </c>
      <c r="V3298" t="s">
        <v>52</v>
      </c>
      <c r="W3298">
        <v>503473</v>
      </c>
      <c r="X3298" t="s">
        <v>13598</v>
      </c>
      <c r="Y3298">
        <v>889</v>
      </c>
      <c r="Z3298">
        <v>2515</v>
      </c>
      <c r="AA3298">
        <v>1</v>
      </c>
      <c r="AB3298">
        <v>1006</v>
      </c>
      <c r="AC3298">
        <f>Table1_1[[#This Row],[Price]]*Table1_1[[#This Row],[Quantity]]</f>
        <v>2515</v>
      </c>
    </row>
    <row r="3299" spans="1:29" x14ac:dyDescent="0.3">
      <c r="A3299" t="s">
        <v>28</v>
      </c>
      <c r="B3299" t="s">
        <v>29</v>
      </c>
      <c r="C3299" t="s">
        <v>193</v>
      </c>
      <c r="D3299" t="s">
        <v>142</v>
      </c>
      <c r="E3299" t="s">
        <v>32</v>
      </c>
      <c r="F3299" t="s">
        <v>106</v>
      </c>
      <c r="G3299">
        <v>61</v>
      </c>
      <c r="H3299">
        <v>412303</v>
      </c>
      <c r="I3299" t="s">
        <v>34</v>
      </c>
      <c r="J3299" s="3">
        <v>43963</v>
      </c>
      <c r="K3299">
        <v>1300</v>
      </c>
      <c r="L3299" t="s">
        <v>13599</v>
      </c>
      <c r="M3299" t="s">
        <v>895</v>
      </c>
      <c r="N3299" t="s">
        <v>13600</v>
      </c>
      <c r="O3299" t="s">
        <v>13601</v>
      </c>
      <c r="P3299" t="s">
        <v>39</v>
      </c>
      <c r="Q3299">
        <v>16</v>
      </c>
      <c r="R3299" t="s">
        <v>40</v>
      </c>
      <c r="S3299" t="s">
        <v>118</v>
      </c>
      <c r="T3299">
        <v>82323</v>
      </c>
      <c r="U3299" s="1">
        <v>45360</v>
      </c>
      <c r="V3299" t="s">
        <v>72</v>
      </c>
      <c r="W3299">
        <v>791012</v>
      </c>
      <c r="X3299" t="s">
        <v>13602</v>
      </c>
      <c r="Y3299">
        <v>380</v>
      </c>
      <c r="Z3299">
        <v>644</v>
      </c>
      <c r="AA3299">
        <v>5</v>
      </c>
      <c r="AB3299">
        <v>1288</v>
      </c>
      <c r="AC3299">
        <f>Table1_1[[#This Row],[Price]]*Table1_1[[#This Row],[Quantity]]</f>
        <v>3220</v>
      </c>
    </row>
    <row r="3300" spans="1:29" x14ac:dyDescent="0.3">
      <c r="A3300" t="s">
        <v>28</v>
      </c>
      <c r="B3300" t="s">
        <v>29</v>
      </c>
      <c r="C3300" t="s">
        <v>54</v>
      </c>
      <c r="D3300" t="s">
        <v>546</v>
      </c>
      <c r="E3300" t="s">
        <v>32</v>
      </c>
      <c r="F3300" t="s">
        <v>99</v>
      </c>
      <c r="G3300">
        <v>38</v>
      </c>
      <c r="H3300">
        <v>401551</v>
      </c>
      <c r="I3300" t="s">
        <v>34</v>
      </c>
      <c r="J3300" s="3">
        <v>45582</v>
      </c>
      <c r="K3300">
        <v>1400</v>
      </c>
      <c r="L3300" t="s">
        <v>13603</v>
      </c>
      <c r="M3300" t="s">
        <v>152</v>
      </c>
      <c r="N3300" t="s">
        <v>13604</v>
      </c>
      <c r="O3300" t="s">
        <v>13605</v>
      </c>
      <c r="P3300" t="s">
        <v>71</v>
      </c>
      <c r="Q3300">
        <v>15</v>
      </c>
      <c r="R3300" t="s">
        <v>88</v>
      </c>
      <c r="S3300" t="s">
        <v>63</v>
      </c>
      <c r="T3300">
        <v>94420</v>
      </c>
      <c r="U3300" s="1">
        <v>45432</v>
      </c>
      <c r="V3300" t="s">
        <v>140</v>
      </c>
      <c r="W3300">
        <v>508427</v>
      </c>
      <c r="X3300" t="s">
        <v>13606</v>
      </c>
      <c r="Y3300">
        <v>904</v>
      </c>
      <c r="Z3300">
        <v>2487</v>
      </c>
      <c r="AA3300">
        <v>4</v>
      </c>
      <c r="AB3300">
        <v>3979.2000000000003</v>
      </c>
      <c r="AC3300">
        <f>Table1_1[[#This Row],[Price]]*Table1_1[[#This Row],[Quantity]]</f>
        <v>9948</v>
      </c>
    </row>
    <row r="3301" spans="1:29" x14ac:dyDescent="0.3">
      <c r="A3301" t="s">
        <v>28</v>
      </c>
      <c r="B3301" t="s">
        <v>29</v>
      </c>
      <c r="C3301" t="s">
        <v>157</v>
      </c>
      <c r="D3301" t="s">
        <v>45</v>
      </c>
      <c r="E3301" t="s">
        <v>32</v>
      </c>
      <c r="F3301" t="s">
        <v>83</v>
      </c>
      <c r="G3301">
        <v>63</v>
      </c>
      <c r="H3301">
        <v>435834</v>
      </c>
      <c r="I3301" t="s">
        <v>58</v>
      </c>
      <c r="J3301" s="3">
        <v>44461</v>
      </c>
      <c r="K3301">
        <v>1000</v>
      </c>
      <c r="L3301" t="s">
        <v>13608</v>
      </c>
      <c r="M3301" t="s">
        <v>506</v>
      </c>
      <c r="N3301" t="s">
        <v>13609</v>
      </c>
      <c r="O3301" t="s">
        <v>13610</v>
      </c>
      <c r="P3301" t="s">
        <v>51</v>
      </c>
      <c r="Q3301">
        <v>14</v>
      </c>
      <c r="R3301" t="s">
        <v>40</v>
      </c>
      <c r="S3301" t="s">
        <v>63</v>
      </c>
      <c r="T3301">
        <v>77458</v>
      </c>
      <c r="U3301" s="1">
        <v>45528</v>
      </c>
      <c r="V3301" t="s">
        <v>64</v>
      </c>
      <c r="W3301">
        <v>126737</v>
      </c>
      <c r="X3301" t="s">
        <v>13611</v>
      </c>
      <c r="Y3301">
        <v>360</v>
      </c>
      <c r="Z3301">
        <v>2513</v>
      </c>
      <c r="AA3301">
        <v>8</v>
      </c>
      <c r="AB3301">
        <v>8041.6</v>
      </c>
      <c r="AC3301">
        <f>Table1_1[[#This Row],[Price]]*Table1_1[[#This Row],[Quantity]]</f>
        <v>20104</v>
      </c>
    </row>
    <row r="3302" spans="1:29" x14ac:dyDescent="0.3">
      <c r="A3302" t="s">
        <v>28</v>
      </c>
      <c r="B3302" t="s">
        <v>29</v>
      </c>
      <c r="C3302" t="s">
        <v>44</v>
      </c>
      <c r="D3302" t="s">
        <v>187</v>
      </c>
      <c r="E3302" t="s">
        <v>32</v>
      </c>
      <c r="F3302" t="s">
        <v>135</v>
      </c>
      <c r="G3302">
        <v>12</v>
      </c>
      <c r="H3302">
        <v>437565</v>
      </c>
      <c r="I3302" t="s">
        <v>34</v>
      </c>
      <c r="J3302" s="3">
        <v>44498</v>
      </c>
      <c r="K3302">
        <v>950</v>
      </c>
      <c r="L3302" t="s">
        <v>13612</v>
      </c>
      <c r="M3302" t="s">
        <v>101</v>
      </c>
      <c r="N3302" t="s">
        <v>13613</v>
      </c>
      <c r="O3302" t="s">
        <v>13614</v>
      </c>
      <c r="P3302" t="s">
        <v>39</v>
      </c>
      <c r="Q3302">
        <v>18</v>
      </c>
      <c r="R3302" t="s">
        <v>40</v>
      </c>
      <c r="S3302" t="s">
        <v>41</v>
      </c>
      <c r="T3302">
        <v>71871</v>
      </c>
      <c r="U3302" s="1">
        <v>45303</v>
      </c>
      <c r="V3302" t="s">
        <v>111</v>
      </c>
      <c r="W3302">
        <v>766948</v>
      </c>
      <c r="X3302" t="s">
        <v>13615</v>
      </c>
      <c r="Y3302">
        <v>594</v>
      </c>
      <c r="Z3302">
        <v>2167</v>
      </c>
      <c r="AA3302">
        <v>4</v>
      </c>
      <c r="AB3302">
        <v>3467.2000000000003</v>
      </c>
      <c r="AC3302">
        <f>Table1_1[[#This Row],[Price]]*Table1_1[[#This Row],[Quantity]]</f>
        <v>8668</v>
      </c>
    </row>
    <row r="3303" spans="1:29" x14ac:dyDescent="0.3">
      <c r="A3303" t="s">
        <v>28</v>
      </c>
      <c r="B3303" t="s">
        <v>29</v>
      </c>
      <c r="C3303" t="s">
        <v>44</v>
      </c>
      <c r="D3303" t="s">
        <v>621</v>
      </c>
      <c r="E3303" t="s">
        <v>56</v>
      </c>
      <c r="F3303" t="s">
        <v>57</v>
      </c>
      <c r="G3303">
        <v>42</v>
      </c>
      <c r="H3303">
        <v>437956</v>
      </c>
      <c r="I3303" t="s">
        <v>34</v>
      </c>
      <c r="J3303" s="3">
        <v>43990</v>
      </c>
      <c r="K3303">
        <v>950</v>
      </c>
      <c r="L3303" t="s">
        <v>13617</v>
      </c>
      <c r="M3303" t="s">
        <v>1460</v>
      </c>
      <c r="N3303" t="s">
        <v>13618</v>
      </c>
      <c r="O3303" t="s">
        <v>13619</v>
      </c>
      <c r="P3303" t="s">
        <v>39</v>
      </c>
      <c r="Q3303">
        <v>10</v>
      </c>
      <c r="R3303" t="s">
        <v>88</v>
      </c>
      <c r="S3303" t="s">
        <v>79</v>
      </c>
      <c r="T3303">
        <v>57549</v>
      </c>
      <c r="U3303" s="1">
        <v>45379</v>
      </c>
      <c r="V3303" t="s">
        <v>72</v>
      </c>
      <c r="W3303">
        <v>562761</v>
      </c>
      <c r="X3303" t="s">
        <v>13620</v>
      </c>
      <c r="Y3303">
        <v>511</v>
      </c>
      <c r="Z3303">
        <v>584</v>
      </c>
      <c r="AA3303">
        <v>2</v>
      </c>
      <c r="AB3303">
        <v>467.20000000000005</v>
      </c>
      <c r="AC3303">
        <f>Table1_1[[#This Row],[Price]]*Table1_1[[#This Row],[Quantity]]</f>
        <v>1168</v>
      </c>
    </row>
    <row r="3304" spans="1:29" x14ac:dyDescent="0.3">
      <c r="A3304" t="s">
        <v>28</v>
      </c>
      <c r="B3304" t="s">
        <v>29</v>
      </c>
      <c r="C3304" t="s">
        <v>148</v>
      </c>
      <c r="D3304" t="s">
        <v>227</v>
      </c>
      <c r="E3304" t="s">
        <v>46</v>
      </c>
      <c r="F3304" t="s">
        <v>175</v>
      </c>
      <c r="G3304">
        <v>84</v>
      </c>
      <c r="H3304">
        <v>407630</v>
      </c>
      <c r="I3304" t="s">
        <v>58</v>
      </c>
      <c r="J3304" s="3">
        <v>44861</v>
      </c>
      <c r="K3304">
        <v>1200</v>
      </c>
      <c r="L3304" t="s">
        <v>13622</v>
      </c>
      <c r="M3304" t="s">
        <v>256</v>
      </c>
      <c r="N3304" t="s">
        <v>13623</v>
      </c>
      <c r="O3304">
        <v>5350093084</v>
      </c>
      <c r="P3304" t="s">
        <v>87</v>
      </c>
      <c r="Q3304">
        <v>16</v>
      </c>
      <c r="R3304" t="s">
        <v>40</v>
      </c>
      <c r="S3304" t="s">
        <v>63</v>
      </c>
      <c r="T3304">
        <v>43532</v>
      </c>
      <c r="U3304" s="1">
        <v>45382</v>
      </c>
      <c r="V3304" t="s">
        <v>72</v>
      </c>
      <c r="W3304">
        <v>420523</v>
      </c>
      <c r="X3304" t="s">
        <v>13624</v>
      </c>
      <c r="Y3304">
        <v>236</v>
      </c>
      <c r="Z3304">
        <v>1899</v>
      </c>
      <c r="AA3304">
        <v>7</v>
      </c>
      <c r="AB3304">
        <v>5317.2000000000007</v>
      </c>
      <c r="AC3304">
        <f>Table1_1[[#This Row],[Price]]*Table1_1[[#This Row],[Quantity]]</f>
        <v>13293</v>
      </c>
    </row>
    <row r="3305" spans="1:29" x14ac:dyDescent="0.3">
      <c r="A3305" t="s">
        <v>28</v>
      </c>
      <c r="B3305" t="s">
        <v>29</v>
      </c>
      <c r="C3305" t="s">
        <v>66</v>
      </c>
      <c r="D3305" t="s">
        <v>267</v>
      </c>
      <c r="E3305" t="s">
        <v>32</v>
      </c>
      <c r="F3305" t="s">
        <v>99</v>
      </c>
      <c r="G3305">
        <v>60</v>
      </c>
      <c r="H3305">
        <v>404646</v>
      </c>
      <c r="I3305" t="s">
        <v>58</v>
      </c>
      <c r="J3305" s="3">
        <v>44775</v>
      </c>
      <c r="K3305">
        <v>1000</v>
      </c>
      <c r="L3305" t="s">
        <v>13626</v>
      </c>
      <c r="M3305" t="s">
        <v>1198</v>
      </c>
      <c r="N3305" t="s">
        <v>13627</v>
      </c>
      <c r="O3305" t="s">
        <v>13628</v>
      </c>
      <c r="P3305" t="s">
        <v>51</v>
      </c>
      <c r="Q3305">
        <v>4</v>
      </c>
      <c r="R3305" t="s">
        <v>40</v>
      </c>
      <c r="S3305" t="s">
        <v>63</v>
      </c>
      <c r="T3305">
        <v>81428</v>
      </c>
      <c r="U3305" s="1">
        <v>45483</v>
      </c>
      <c r="V3305" t="s">
        <v>126</v>
      </c>
      <c r="W3305">
        <v>906193</v>
      </c>
      <c r="X3305" t="s">
        <v>13629</v>
      </c>
      <c r="Y3305">
        <v>377</v>
      </c>
      <c r="Z3305">
        <v>1136</v>
      </c>
      <c r="AA3305">
        <v>2</v>
      </c>
      <c r="AB3305">
        <v>908.80000000000007</v>
      </c>
      <c r="AC3305">
        <f>Table1_1[[#This Row],[Price]]*Table1_1[[#This Row],[Quantity]]</f>
        <v>2272</v>
      </c>
    </row>
    <row r="3306" spans="1:29" x14ac:dyDescent="0.3">
      <c r="A3306" t="s">
        <v>28</v>
      </c>
      <c r="B3306" t="s">
        <v>29</v>
      </c>
      <c r="C3306" t="s">
        <v>157</v>
      </c>
      <c r="D3306" t="s">
        <v>317</v>
      </c>
      <c r="E3306" t="s">
        <v>56</v>
      </c>
      <c r="F3306" t="s">
        <v>83</v>
      </c>
      <c r="G3306">
        <v>68</v>
      </c>
      <c r="H3306">
        <v>431256</v>
      </c>
      <c r="I3306" t="s">
        <v>34</v>
      </c>
      <c r="J3306" s="3">
        <v>44149</v>
      </c>
      <c r="K3306">
        <v>1200</v>
      </c>
      <c r="L3306" t="s">
        <v>13630</v>
      </c>
      <c r="M3306" t="s">
        <v>919</v>
      </c>
      <c r="N3306" t="s">
        <v>13631</v>
      </c>
      <c r="O3306" t="s">
        <v>13632</v>
      </c>
      <c r="P3306" t="s">
        <v>39</v>
      </c>
      <c r="Q3306">
        <v>14</v>
      </c>
      <c r="R3306" t="s">
        <v>40</v>
      </c>
      <c r="S3306" t="s">
        <v>79</v>
      </c>
      <c r="T3306">
        <v>15007</v>
      </c>
      <c r="U3306" s="1">
        <v>45512</v>
      </c>
      <c r="V3306" t="s">
        <v>64</v>
      </c>
      <c r="W3306">
        <v>565319</v>
      </c>
      <c r="X3306" t="s">
        <v>13633</v>
      </c>
      <c r="Y3306">
        <v>819</v>
      </c>
      <c r="Z3306">
        <v>2114</v>
      </c>
      <c r="AA3306">
        <v>8</v>
      </c>
      <c r="AB3306">
        <v>6764.8</v>
      </c>
      <c r="AC3306">
        <f>Table1_1[[#This Row],[Price]]*Table1_1[[#This Row],[Quantity]]</f>
        <v>16912</v>
      </c>
    </row>
    <row r="3307" spans="1:29" x14ac:dyDescent="0.3">
      <c r="A3307" t="s">
        <v>28</v>
      </c>
      <c r="B3307" t="s">
        <v>29</v>
      </c>
      <c r="C3307" t="s">
        <v>148</v>
      </c>
      <c r="D3307" t="s">
        <v>421</v>
      </c>
      <c r="E3307" t="s">
        <v>46</v>
      </c>
      <c r="F3307" t="s">
        <v>57</v>
      </c>
      <c r="G3307">
        <v>74</v>
      </c>
      <c r="H3307">
        <v>439329</v>
      </c>
      <c r="I3307" t="s">
        <v>34</v>
      </c>
      <c r="J3307" s="3">
        <v>45184</v>
      </c>
      <c r="K3307">
        <v>1200</v>
      </c>
      <c r="L3307" t="s">
        <v>13634</v>
      </c>
      <c r="M3307" t="s">
        <v>144</v>
      </c>
      <c r="N3307" t="s">
        <v>13635</v>
      </c>
      <c r="O3307">
        <v>-1698</v>
      </c>
      <c r="P3307" t="s">
        <v>87</v>
      </c>
      <c r="Q3307">
        <v>18</v>
      </c>
      <c r="R3307" t="s">
        <v>88</v>
      </c>
      <c r="S3307" t="s">
        <v>41</v>
      </c>
      <c r="T3307">
        <v>44775</v>
      </c>
      <c r="U3307" s="1">
        <v>45385</v>
      </c>
      <c r="V3307" t="s">
        <v>80</v>
      </c>
      <c r="W3307">
        <v>729316</v>
      </c>
      <c r="X3307" t="s">
        <v>13636</v>
      </c>
      <c r="Y3307">
        <v>591</v>
      </c>
      <c r="Z3307">
        <v>808</v>
      </c>
      <c r="AA3307">
        <v>6</v>
      </c>
      <c r="AB3307">
        <v>1939.2</v>
      </c>
      <c r="AC3307">
        <f>Table1_1[[#This Row],[Price]]*Table1_1[[#This Row],[Quantity]]</f>
        <v>4848</v>
      </c>
    </row>
    <row r="3308" spans="1:29" x14ac:dyDescent="0.3">
      <c r="A3308" t="s">
        <v>28</v>
      </c>
      <c r="B3308" t="s">
        <v>29</v>
      </c>
      <c r="C3308" t="s">
        <v>54</v>
      </c>
      <c r="D3308" t="s">
        <v>442</v>
      </c>
      <c r="E3308" t="s">
        <v>56</v>
      </c>
      <c r="F3308" t="s">
        <v>175</v>
      </c>
      <c r="G3308">
        <v>53</v>
      </c>
      <c r="H3308">
        <v>429866</v>
      </c>
      <c r="I3308" t="s">
        <v>34</v>
      </c>
      <c r="J3308" s="3">
        <v>44463</v>
      </c>
      <c r="K3308">
        <v>1300</v>
      </c>
      <c r="L3308" t="s">
        <v>13637</v>
      </c>
      <c r="M3308" t="s">
        <v>137</v>
      </c>
      <c r="N3308" t="s">
        <v>13638</v>
      </c>
      <c r="O3308" t="s">
        <v>13639</v>
      </c>
      <c r="P3308" t="s">
        <v>71</v>
      </c>
      <c r="Q3308">
        <v>11</v>
      </c>
      <c r="R3308" t="s">
        <v>88</v>
      </c>
      <c r="S3308" t="s">
        <v>63</v>
      </c>
      <c r="T3308">
        <v>41840</v>
      </c>
      <c r="U3308" s="1">
        <v>45604</v>
      </c>
      <c r="V3308" t="s">
        <v>42</v>
      </c>
      <c r="W3308">
        <v>817238</v>
      </c>
      <c r="X3308" t="s">
        <v>13640</v>
      </c>
      <c r="Y3308">
        <v>485</v>
      </c>
      <c r="Z3308">
        <v>1271</v>
      </c>
      <c r="AA3308">
        <v>6</v>
      </c>
      <c r="AB3308">
        <v>3050.4</v>
      </c>
      <c r="AC3308">
        <f>Table1_1[[#This Row],[Price]]*Table1_1[[#This Row],[Quantity]]</f>
        <v>7626</v>
      </c>
    </row>
    <row r="3309" spans="1:29" x14ac:dyDescent="0.3">
      <c r="A3309" t="s">
        <v>28</v>
      </c>
      <c r="B3309" t="s">
        <v>29</v>
      </c>
      <c r="C3309" t="s">
        <v>148</v>
      </c>
      <c r="D3309" t="s">
        <v>187</v>
      </c>
      <c r="E3309" t="s">
        <v>46</v>
      </c>
      <c r="F3309" t="s">
        <v>57</v>
      </c>
      <c r="G3309">
        <v>40</v>
      </c>
      <c r="H3309">
        <v>422834</v>
      </c>
      <c r="I3309" t="s">
        <v>58</v>
      </c>
      <c r="J3309" s="3">
        <v>45328</v>
      </c>
      <c r="K3309">
        <v>1100</v>
      </c>
      <c r="L3309" t="s">
        <v>3379</v>
      </c>
      <c r="M3309" t="s">
        <v>94</v>
      </c>
      <c r="N3309" t="s">
        <v>13641</v>
      </c>
      <c r="O3309" t="s">
        <v>13642</v>
      </c>
      <c r="P3309" t="s">
        <v>51</v>
      </c>
      <c r="Q3309">
        <v>12</v>
      </c>
      <c r="R3309" t="s">
        <v>88</v>
      </c>
      <c r="S3309" t="s">
        <v>63</v>
      </c>
      <c r="T3309">
        <v>10167</v>
      </c>
      <c r="U3309" s="1">
        <v>45509</v>
      </c>
      <c r="V3309" t="s">
        <v>64</v>
      </c>
      <c r="W3309">
        <v>899419</v>
      </c>
      <c r="X3309" t="s">
        <v>13643</v>
      </c>
      <c r="Y3309">
        <v>881</v>
      </c>
      <c r="Z3309">
        <v>1966</v>
      </c>
      <c r="AA3309">
        <v>8</v>
      </c>
      <c r="AB3309">
        <v>6291.2000000000007</v>
      </c>
      <c r="AC3309">
        <f>Table1_1[[#This Row],[Price]]*Table1_1[[#This Row],[Quantity]]</f>
        <v>15728</v>
      </c>
    </row>
    <row r="3310" spans="1:29" x14ac:dyDescent="0.3">
      <c r="A3310" t="s">
        <v>28</v>
      </c>
      <c r="B3310" t="s">
        <v>29</v>
      </c>
      <c r="C3310" t="s">
        <v>44</v>
      </c>
      <c r="D3310" t="s">
        <v>380</v>
      </c>
      <c r="E3310" t="s">
        <v>46</v>
      </c>
      <c r="F3310" t="s">
        <v>99</v>
      </c>
      <c r="G3310">
        <v>60</v>
      </c>
      <c r="H3310">
        <v>420294</v>
      </c>
      <c r="I3310" t="s">
        <v>58</v>
      </c>
      <c r="J3310" s="3">
        <v>44040</v>
      </c>
      <c r="K3310">
        <v>1200</v>
      </c>
      <c r="L3310" t="s">
        <v>13645</v>
      </c>
      <c r="M3310" t="s">
        <v>1488</v>
      </c>
      <c r="N3310" t="s">
        <v>13646</v>
      </c>
      <c r="O3310" t="s">
        <v>13647</v>
      </c>
      <c r="P3310" t="s">
        <v>51</v>
      </c>
      <c r="Q3310">
        <v>13</v>
      </c>
      <c r="R3310" t="s">
        <v>88</v>
      </c>
      <c r="S3310" t="s">
        <v>41</v>
      </c>
      <c r="T3310">
        <v>94472</v>
      </c>
      <c r="U3310" s="1">
        <v>45330</v>
      </c>
      <c r="V3310" t="s">
        <v>119</v>
      </c>
      <c r="W3310">
        <v>517828</v>
      </c>
      <c r="X3310" t="s">
        <v>13648</v>
      </c>
      <c r="Y3310">
        <v>304</v>
      </c>
      <c r="Z3310">
        <v>900</v>
      </c>
      <c r="AA3310">
        <v>8</v>
      </c>
      <c r="AB3310">
        <v>2880</v>
      </c>
      <c r="AC3310">
        <f>Table1_1[[#This Row],[Price]]*Table1_1[[#This Row],[Quantity]]</f>
        <v>7200</v>
      </c>
    </row>
    <row r="3311" spans="1:29" x14ac:dyDescent="0.3">
      <c r="A3311" t="s">
        <v>28</v>
      </c>
      <c r="B3311" t="s">
        <v>29</v>
      </c>
      <c r="C3311" t="s">
        <v>54</v>
      </c>
      <c r="D3311" t="s">
        <v>134</v>
      </c>
      <c r="E3311" t="s">
        <v>56</v>
      </c>
      <c r="F3311" t="s">
        <v>355</v>
      </c>
      <c r="G3311">
        <v>85</v>
      </c>
      <c r="H3311">
        <v>411870</v>
      </c>
      <c r="I3311" t="s">
        <v>34</v>
      </c>
      <c r="J3311" s="3">
        <v>45586</v>
      </c>
      <c r="K3311">
        <v>800</v>
      </c>
      <c r="L3311" t="s">
        <v>1277</v>
      </c>
      <c r="M3311" t="s">
        <v>115</v>
      </c>
      <c r="N3311" t="s">
        <v>13649</v>
      </c>
      <c r="O3311" t="s">
        <v>13650</v>
      </c>
      <c r="P3311" t="s">
        <v>71</v>
      </c>
      <c r="Q3311">
        <v>3</v>
      </c>
      <c r="R3311" t="s">
        <v>40</v>
      </c>
      <c r="S3311" t="s">
        <v>118</v>
      </c>
      <c r="T3311">
        <v>59555</v>
      </c>
      <c r="U3311" s="1">
        <v>45593</v>
      </c>
      <c r="V3311" t="s">
        <v>155</v>
      </c>
      <c r="W3311">
        <v>768597</v>
      </c>
      <c r="X3311" t="s">
        <v>13651</v>
      </c>
      <c r="Y3311">
        <v>578</v>
      </c>
      <c r="Z3311">
        <v>2400</v>
      </c>
      <c r="AA3311">
        <v>1</v>
      </c>
      <c r="AB3311">
        <v>960</v>
      </c>
      <c r="AC3311">
        <f>Table1_1[[#This Row],[Price]]*Table1_1[[#This Row],[Quantity]]</f>
        <v>2400</v>
      </c>
    </row>
    <row r="3312" spans="1:29" x14ac:dyDescent="0.3">
      <c r="A3312" t="s">
        <v>28</v>
      </c>
      <c r="B3312" t="s">
        <v>29</v>
      </c>
      <c r="C3312" t="s">
        <v>148</v>
      </c>
      <c r="D3312" t="s">
        <v>220</v>
      </c>
      <c r="E3312" t="s">
        <v>46</v>
      </c>
      <c r="F3312" t="s">
        <v>150</v>
      </c>
      <c r="G3312">
        <v>2</v>
      </c>
      <c r="H3312">
        <v>435393</v>
      </c>
      <c r="I3312" t="s">
        <v>58</v>
      </c>
      <c r="J3312" s="3">
        <v>45077</v>
      </c>
      <c r="K3312">
        <v>1100</v>
      </c>
      <c r="L3312" t="s">
        <v>13652</v>
      </c>
      <c r="M3312" t="s">
        <v>250</v>
      </c>
      <c r="N3312" t="s">
        <v>13653</v>
      </c>
      <c r="O3312" t="s">
        <v>13654</v>
      </c>
      <c r="P3312" t="s">
        <v>87</v>
      </c>
      <c r="Q3312">
        <v>12</v>
      </c>
      <c r="R3312" t="s">
        <v>40</v>
      </c>
      <c r="S3312" t="s">
        <v>79</v>
      </c>
      <c r="T3312">
        <v>53675</v>
      </c>
      <c r="U3312" s="1">
        <v>45408</v>
      </c>
      <c r="V3312" t="s">
        <v>80</v>
      </c>
      <c r="W3312">
        <v>621238</v>
      </c>
      <c r="X3312" t="s">
        <v>13655</v>
      </c>
      <c r="Y3312">
        <v>888</v>
      </c>
      <c r="Z3312">
        <v>1095</v>
      </c>
      <c r="AA3312">
        <v>4</v>
      </c>
      <c r="AB3312">
        <v>1752</v>
      </c>
      <c r="AC3312">
        <f>Table1_1[[#This Row],[Price]]*Table1_1[[#This Row],[Quantity]]</f>
        <v>4380</v>
      </c>
    </row>
    <row r="3313" spans="1:29" x14ac:dyDescent="0.3">
      <c r="A3313" t="s">
        <v>28</v>
      </c>
      <c r="B3313" t="s">
        <v>29</v>
      </c>
      <c r="C3313" t="s">
        <v>91</v>
      </c>
      <c r="D3313" t="s">
        <v>55</v>
      </c>
      <c r="E3313" t="s">
        <v>56</v>
      </c>
      <c r="F3313" t="s">
        <v>175</v>
      </c>
      <c r="G3313">
        <v>25</v>
      </c>
      <c r="H3313">
        <v>432419</v>
      </c>
      <c r="I3313" t="s">
        <v>58</v>
      </c>
      <c r="J3313" s="3">
        <v>44439</v>
      </c>
      <c r="K3313">
        <v>1400</v>
      </c>
      <c r="L3313" t="s">
        <v>13656</v>
      </c>
      <c r="M3313" t="s">
        <v>1048</v>
      </c>
      <c r="N3313" t="s">
        <v>13657</v>
      </c>
      <c r="O3313" t="s">
        <v>13658</v>
      </c>
      <c r="P3313" t="s">
        <v>39</v>
      </c>
      <c r="Q3313">
        <v>9</v>
      </c>
      <c r="R3313" t="s">
        <v>88</v>
      </c>
      <c r="S3313" t="s">
        <v>63</v>
      </c>
      <c r="T3313">
        <v>92707</v>
      </c>
      <c r="U3313" s="1">
        <v>45612</v>
      </c>
      <c r="V3313" t="s">
        <v>42</v>
      </c>
      <c r="W3313">
        <v>828283</v>
      </c>
      <c r="X3313" t="s">
        <v>13659</v>
      </c>
      <c r="Y3313">
        <v>318</v>
      </c>
      <c r="Z3313">
        <v>2970</v>
      </c>
      <c r="AA3313">
        <v>3</v>
      </c>
      <c r="AB3313">
        <v>3564</v>
      </c>
      <c r="AC3313">
        <f>Table1_1[[#This Row],[Price]]*Table1_1[[#This Row],[Quantity]]</f>
        <v>8910</v>
      </c>
    </row>
    <row r="3314" spans="1:29" x14ac:dyDescent="0.3">
      <c r="A3314" t="s">
        <v>28</v>
      </c>
      <c r="B3314" t="s">
        <v>29</v>
      </c>
      <c r="C3314" t="s">
        <v>157</v>
      </c>
      <c r="D3314" t="s">
        <v>227</v>
      </c>
      <c r="E3314" t="s">
        <v>46</v>
      </c>
      <c r="F3314" t="s">
        <v>33</v>
      </c>
      <c r="G3314">
        <v>64</v>
      </c>
      <c r="H3314">
        <v>403415</v>
      </c>
      <c r="I3314" t="s">
        <v>34</v>
      </c>
      <c r="J3314" s="3">
        <v>44219</v>
      </c>
      <c r="K3314">
        <v>1100</v>
      </c>
      <c r="L3314" t="s">
        <v>6472</v>
      </c>
      <c r="M3314" t="s">
        <v>123</v>
      </c>
      <c r="N3314" t="s">
        <v>13660</v>
      </c>
      <c r="O3314" t="s">
        <v>13661</v>
      </c>
      <c r="P3314" t="s">
        <v>39</v>
      </c>
      <c r="Q3314">
        <v>3</v>
      </c>
      <c r="R3314" t="s">
        <v>40</v>
      </c>
      <c r="S3314" t="s">
        <v>118</v>
      </c>
      <c r="T3314">
        <v>93282</v>
      </c>
      <c r="U3314" s="1">
        <v>45462</v>
      </c>
      <c r="V3314" t="s">
        <v>52</v>
      </c>
      <c r="W3314">
        <v>861263</v>
      </c>
      <c r="X3314" t="s">
        <v>13662</v>
      </c>
      <c r="Y3314">
        <v>814</v>
      </c>
      <c r="Z3314">
        <v>1767</v>
      </c>
      <c r="AA3314">
        <v>5</v>
      </c>
      <c r="AB3314">
        <v>3534</v>
      </c>
      <c r="AC3314">
        <f>Table1_1[[#This Row],[Price]]*Table1_1[[#This Row],[Quantity]]</f>
        <v>8835</v>
      </c>
    </row>
    <row r="3315" spans="1:29" x14ac:dyDescent="0.3">
      <c r="A3315" t="s">
        <v>28</v>
      </c>
      <c r="B3315" t="s">
        <v>29</v>
      </c>
      <c r="C3315" t="s">
        <v>30</v>
      </c>
      <c r="D3315" t="s">
        <v>291</v>
      </c>
      <c r="E3315" t="s">
        <v>56</v>
      </c>
      <c r="F3315" t="s">
        <v>175</v>
      </c>
      <c r="G3315">
        <v>93</v>
      </c>
      <c r="H3315">
        <v>412676</v>
      </c>
      <c r="I3315" t="s">
        <v>34</v>
      </c>
      <c r="J3315" s="3">
        <v>43973</v>
      </c>
      <c r="K3315">
        <v>1400</v>
      </c>
      <c r="L3315" t="s">
        <v>13663</v>
      </c>
      <c r="M3315" t="s">
        <v>366</v>
      </c>
      <c r="N3315" t="s">
        <v>13664</v>
      </c>
      <c r="O3315" t="s">
        <v>13665</v>
      </c>
      <c r="P3315" t="s">
        <v>39</v>
      </c>
      <c r="Q3315">
        <v>12</v>
      </c>
      <c r="R3315" t="s">
        <v>40</v>
      </c>
      <c r="S3315" t="s">
        <v>41</v>
      </c>
      <c r="T3315">
        <v>25488</v>
      </c>
      <c r="U3315" s="1">
        <v>45404</v>
      </c>
      <c r="V3315" t="s">
        <v>80</v>
      </c>
      <c r="W3315">
        <v>703459</v>
      </c>
      <c r="X3315" t="s">
        <v>13666</v>
      </c>
      <c r="Y3315">
        <v>549</v>
      </c>
      <c r="Z3315">
        <v>720</v>
      </c>
      <c r="AA3315">
        <v>8</v>
      </c>
      <c r="AB3315">
        <v>2304</v>
      </c>
      <c r="AC3315">
        <f>Table1_1[[#This Row],[Price]]*Table1_1[[#This Row],[Quantity]]</f>
        <v>5760</v>
      </c>
    </row>
    <row r="3316" spans="1:29" x14ac:dyDescent="0.3">
      <c r="A3316" t="s">
        <v>28</v>
      </c>
      <c r="B3316" t="s">
        <v>29</v>
      </c>
      <c r="C3316" t="s">
        <v>44</v>
      </c>
      <c r="D3316" t="s">
        <v>524</v>
      </c>
      <c r="E3316" t="s">
        <v>56</v>
      </c>
      <c r="F3316" t="s">
        <v>47</v>
      </c>
      <c r="G3316">
        <v>27</v>
      </c>
      <c r="H3316">
        <v>412089</v>
      </c>
      <c r="I3316" t="s">
        <v>58</v>
      </c>
      <c r="J3316" s="3">
        <v>44009</v>
      </c>
      <c r="K3316">
        <v>1400</v>
      </c>
      <c r="L3316" t="s">
        <v>13667</v>
      </c>
      <c r="M3316" t="s">
        <v>1072</v>
      </c>
      <c r="N3316" t="s">
        <v>13668</v>
      </c>
      <c r="O3316" t="s">
        <v>13669</v>
      </c>
      <c r="P3316" t="s">
        <v>51</v>
      </c>
      <c r="Q3316">
        <v>9</v>
      </c>
      <c r="R3316" t="s">
        <v>40</v>
      </c>
      <c r="S3316" t="s">
        <v>79</v>
      </c>
      <c r="T3316">
        <v>21412</v>
      </c>
      <c r="U3316" s="1">
        <v>45359</v>
      </c>
      <c r="V3316" t="s">
        <v>72</v>
      </c>
      <c r="W3316">
        <v>744988</v>
      </c>
      <c r="X3316" t="s">
        <v>13670</v>
      </c>
      <c r="Y3316">
        <v>415</v>
      </c>
      <c r="Z3316">
        <v>1910</v>
      </c>
      <c r="AA3316">
        <v>4</v>
      </c>
      <c r="AB3316">
        <v>3056</v>
      </c>
      <c r="AC3316">
        <f>Table1_1[[#This Row],[Price]]*Table1_1[[#This Row],[Quantity]]</f>
        <v>7640</v>
      </c>
    </row>
    <row r="3317" spans="1:29" x14ac:dyDescent="0.3">
      <c r="A3317" t="s">
        <v>28</v>
      </c>
      <c r="B3317" t="s">
        <v>29</v>
      </c>
      <c r="C3317" t="s">
        <v>54</v>
      </c>
      <c r="D3317" t="s">
        <v>237</v>
      </c>
      <c r="E3317" t="s">
        <v>56</v>
      </c>
      <c r="F3317" t="s">
        <v>99</v>
      </c>
      <c r="G3317">
        <v>46</v>
      </c>
      <c r="H3317">
        <v>428159</v>
      </c>
      <c r="I3317" t="s">
        <v>58</v>
      </c>
      <c r="J3317" s="3">
        <v>44630</v>
      </c>
      <c r="K3317">
        <v>950</v>
      </c>
      <c r="L3317" t="s">
        <v>7060</v>
      </c>
      <c r="M3317" t="s">
        <v>869</v>
      </c>
      <c r="N3317" t="s">
        <v>13671</v>
      </c>
      <c r="O3317" t="s">
        <v>13672</v>
      </c>
      <c r="P3317" t="s">
        <v>87</v>
      </c>
      <c r="Q3317">
        <v>11</v>
      </c>
      <c r="R3317" t="s">
        <v>88</v>
      </c>
      <c r="S3317" t="s">
        <v>118</v>
      </c>
      <c r="T3317">
        <v>47242</v>
      </c>
      <c r="U3317" s="1">
        <v>45626</v>
      </c>
      <c r="V3317" t="s">
        <v>42</v>
      </c>
      <c r="W3317">
        <v>366249</v>
      </c>
      <c r="X3317" t="s">
        <v>13673</v>
      </c>
      <c r="Y3317">
        <v>707</v>
      </c>
      <c r="Z3317">
        <v>1329</v>
      </c>
      <c r="AA3317">
        <v>7</v>
      </c>
      <c r="AB3317">
        <v>3721.2000000000003</v>
      </c>
      <c r="AC3317">
        <f>Table1_1[[#This Row],[Price]]*Table1_1[[#This Row],[Quantity]]</f>
        <v>9303</v>
      </c>
    </row>
    <row r="3318" spans="1:29" x14ac:dyDescent="0.3">
      <c r="A3318" t="s">
        <v>28</v>
      </c>
      <c r="B3318" t="s">
        <v>29</v>
      </c>
      <c r="C3318" t="s">
        <v>54</v>
      </c>
      <c r="D3318" t="s">
        <v>98</v>
      </c>
      <c r="E3318" t="s">
        <v>56</v>
      </c>
      <c r="F3318" t="s">
        <v>175</v>
      </c>
      <c r="G3318">
        <v>60</v>
      </c>
      <c r="H3318">
        <v>413952</v>
      </c>
      <c r="I3318" t="s">
        <v>58</v>
      </c>
      <c r="J3318" s="3">
        <v>44357</v>
      </c>
      <c r="K3318">
        <v>950</v>
      </c>
      <c r="L3318" t="s">
        <v>13674</v>
      </c>
      <c r="M3318" t="s">
        <v>1460</v>
      </c>
      <c r="N3318" t="s">
        <v>13675</v>
      </c>
      <c r="O3318" t="s">
        <v>13676</v>
      </c>
      <c r="P3318" t="s">
        <v>71</v>
      </c>
      <c r="Q3318">
        <v>14</v>
      </c>
      <c r="R3318" t="s">
        <v>88</v>
      </c>
      <c r="S3318" t="s">
        <v>41</v>
      </c>
      <c r="T3318">
        <v>72883</v>
      </c>
      <c r="U3318" s="1">
        <v>45628</v>
      </c>
      <c r="V3318" t="s">
        <v>259</v>
      </c>
      <c r="W3318">
        <v>936954</v>
      </c>
      <c r="X3318" t="s">
        <v>13677</v>
      </c>
      <c r="Y3318">
        <v>985</v>
      </c>
      <c r="Z3318">
        <v>1259</v>
      </c>
      <c r="AA3318">
        <v>4</v>
      </c>
      <c r="AB3318">
        <v>2014.4</v>
      </c>
      <c r="AC3318">
        <f>Table1_1[[#This Row],[Price]]*Table1_1[[#This Row],[Quantity]]</f>
        <v>5036</v>
      </c>
    </row>
    <row r="3319" spans="1:29" x14ac:dyDescent="0.3">
      <c r="A3319" t="s">
        <v>28</v>
      </c>
      <c r="B3319" t="s">
        <v>29</v>
      </c>
      <c r="C3319" t="s">
        <v>91</v>
      </c>
      <c r="D3319" t="s">
        <v>31</v>
      </c>
      <c r="E3319" t="s">
        <v>56</v>
      </c>
      <c r="F3319" t="s">
        <v>106</v>
      </c>
      <c r="G3319">
        <v>84</v>
      </c>
      <c r="H3319">
        <v>437467</v>
      </c>
      <c r="I3319" t="s">
        <v>34</v>
      </c>
      <c r="J3319" s="3">
        <v>44666</v>
      </c>
      <c r="K3319">
        <v>1100</v>
      </c>
      <c r="L3319" t="s">
        <v>13678</v>
      </c>
      <c r="M3319" t="s">
        <v>177</v>
      </c>
      <c r="N3319" t="s">
        <v>13679</v>
      </c>
      <c r="O3319" t="s">
        <v>13680</v>
      </c>
      <c r="P3319" t="s">
        <v>51</v>
      </c>
      <c r="Q3319">
        <v>18</v>
      </c>
      <c r="R3319" t="s">
        <v>88</v>
      </c>
      <c r="S3319" t="s">
        <v>41</v>
      </c>
      <c r="T3319">
        <v>82189</v>
      </c>
      <c r="U3319" s="1">
        <v>45590</v>
      </c>
      <c r="V3319" t="s">
        <v>155</v>
      </c>
      <c r="W3319">
        <v>377954</v>
      </c>
      <c r="X3319" t="s">
        <v>13681</v>
      </c>
      <c r="Y3319">
        <v>636</v>
      </c>
      <c r="Z3319">
        <v>1335</v>
      </c>
      <c r="AA3319">
        <v>3</v>
      </c>
      <c r="AB3319">
        <v>1602</v>
      </c>
      <c r="AC3319">
        <f>Table1_1[[#This Row],[Price]]*Table1_1[[#This Row],[Quantity]]</f>
        <v>4005</v>
      </c>
    </row>
    <row r="3320" spans="1:29" x14ac:dyDescent="0.3">
      <c r="A3320" t="s">
        <v>28</v>
      </c>
      <c r="B3320" t="s">
        <v>29</v>
      </c>
      <c r="C3320" t="s">
        <v>44</v>
      </c>
      <c r="D3320" t="s">
        <v>134</v>
      </c>
      <c r="E3320" t="s">
        <v>32</v>
      </c>
      <c r="F3320" t="s">
        <v>135</v>
      </c>
      <c r="G3320">
        <v>28</v>
      </c>
      <c r="H3320">
        <v>439477</v>
      </c>
      <c r="I3320" t="s">
        <v>34</v>
      </c>
      <c r="J3320" s="3">
        <v>44084</v>
      </c>
      <c r="K3320">
        <v>1000</v>
      </c>
      <c r="L3320" t="s">
        <v>13682</v>
      </c>
      <c r="M3320" t="s">
        <v>144</v>
      </c>
      <c r="N3320" t="s">
        <v>13683</v>
      </c>
      <c r="O3320" t="s">
        <v>13684</v>
      </c>
      <c r="P3320" t="s">
        <v>39</v>
      </c>
      <c r="Q3320">
        <v>5</v>
      </c>
      <c r="R3320" t="s">
        <v>88</v>
      </c>
      <c r="S3320" t="s">
        <v>41</v>
      </c>
      <c r="T3320">
        <v>55499</v>
      </c>
      <c r="U3320" s="1">
        <v>45552</v>
      </c>
      <c r="V3320" t="s">
        <v>180</v>
      </c>
      <c r="W3320">
        <v>330033</v>
      </c>
      <c r="X3320" t="s">
        <v>13685</v>
      </c>
      <c r="Y3320">
        <v>386</v>
      </c>
      <c r="Z3320">
        <v>1106</v>
      </c>
      <c r="AA3320">
        <v>6</v>
      </c>
      <c r="AB3320">
        <v>2654.4</v>
      </c>
      <c r="AC3320">
        <f>Table1_1[[#This Row],[Price]]*Table1_1[[#This Row],[Quantity]]</f>
        <v>6636</v>
      </c>
    </row>
    <row r="3321" spans="1:29" x14ac:dyDescent="0.3">
      <c r="A3321" t="s">
        <v>28</v>
      </c>
      <c r="B3321" t="s">
        <v>29</v>
      </c>
      <c r="C3321" t="s">
        <v>91</v>
      </c>
      <c r="D3321" t="s">
        <v>611</v>
      </c>
      <c r="E3321" t="s">
        <v>32</v>
      </c>
      <c r="F3321" t="s">
        <v>47</v>
      </c>
      <c r="G3321">
        <v>99</v>
      </c>
      <c r="H3321">
        <v>427997</v>
      </c>
      <c r="I3321" t="s">
        <v>34</v>
      </c>
      <c r="J3321" s="3">
        <v>44433</v>
      </c>
      <c r="K3321">
        <v>800</v>
      </c>
      <c r="L3321" t="s">
        <v>13686</v>
      </c>
      <c r="M3321" t="s">
        <v>177</v>
      </c>
      <c r="N3321" t="s">
        <v>13687</v>
      </c>
      <c r="O3321" t="s">
        <v>13688</v>
      </c>
      <c r="P3321" t="s">
        <v>39</v>
      </c>
      <c r="Q3321">
        <v>5</v>
      </c>
      <c r="R3321" t="s">
        <v>40</v>
      </c>
      <c r="S3321" t="s">
        <v>63</v>
      </c>
      <c r="T3321">
        <v>41338</v>
      </c>
      <c r="U3321" s="1">
        <v>45435</v>
      </c>
      <c r="V3321" t="s">
        <v>140</v>
      </c>
      <c r="W3321">
        <v>789079</v>
      </c>
      <c r="X3321" t="s">
        <v>13689</v>
      </c>
      <c r="Y3321">
        <v>776</v>
      </c>
      <c r="Z3321">
        <v>1752</v>
      </c>
      <c r="AA3321">
        <v>3</v>
      </c>
      <c r="AB3321">
        <v>2102.4</v>
      </c>
      <c r="AC3321">
        <f>Table1_1[[#This Row],[Price]]*Table1_1[[#This Row],[Quantity]]</f>
        <v>5256</v>
      </c>
    </row>
    <row r="3322" spans="1:29" x14ac:dyDescent="0.3">
      <c r="A3322" t="s">
        <v>28</v>
      </c>
      <c r="B3322" t="s">
        <v>29</v>
      </c>
      <c r="C3322" t="s">
        <v>54</v>
      </c>
      <c r="D3322" t="s">
        <v>74</v>
      </c>
      <c r="E3322" t="s">
        <v>56</v>
      </c>
      <c r="F3322" t="s">
        <v>33</v>
      </c>
      <c r="G3322">
        <v>87</v>
      </c>
      <c r="H3322">
        <v>411791</v>
      </c>
      <c r="I3322" t="s">
        <v>58</v>
      </c>
      <c r="J3322" s="3">
        <v>44060</v>
      </c>
      <c r="K3322">
        <v>1400</v>
      </c>
      <c r="L3322" t="s">
        <v>8056</v>
      </c>
      <c r="M3322" t="s">
        <v>1058</v>
      </c>
      <c r="N3322" t="s">
        <v>13690</v>
      </c>
      <c r="O3322" t="s">
        <v>13691</v>
      </c>
      <c r="P3322" t="s">
        <v>87</v>
      </c>
      <c r="Q3322">
        <v>12</v>
      </c>
      <c r="R3322" t="s">
        <v>88</v>
      </c>
      <c r="S3322" t="s">
        <v>41</v>
      </c>
      <c r="T3322">
        <v>96498</v>
      </c>
      <c r="U3322" s="1">
        <v>45589</v>
      </c>
      <c r="V3322" t="s">
        <v>155</v>
      </c>
      <c r="W3322">
        <v>682860</v>
      </c>
      <c r="X3322" t="s">
        <v>13692</v>
      </c>
      <c r="Y3322">
        <v>204</v>
      </c>
      <c r="Z3322">
        <v>755</v>
      </c>
      <c r="AA3322">
        <v>6</v>
      </c>
      <c r="AB3322">
        <v>1812</v>
      </c>
      <c r="AC3322">
        <f>Table1_1[[#This Row],[Price]]*Table1_1[[#This Row],[Quantity]]</f>
        <v>4530</v>
      </c>
    </row>
    <row r="3323" spans="1:29" x14ac:dyDescent="0.3">
      <c r="A3323" t="s">
        <v>28</v>
      </c>
      <c r="B3323" t="s">
        <v>29</v>
      </c>
      <c r="C3323" t="s">
        <v>157</v>
      </c>
      <c r="D3323" t="s">
        <v>55</v>
      </c>
      <c r="E3323" t="s">
        <v>46</v>
      </c>
      <c r="F3323" t="s">
        <v>355</v>
      </c>
      <c r="G3323">
        <v>31</v>
      </c>
      <c r="H3323">
        <v>438372</v>
      </c>
      <c r="I3323" t="s">
        <v>58</v>
      </c>
      <c r="J3323" s="3">
        <v>45291</v>
      </c>
      <c r="K3323">
        <v>1300</v>
      </c>
      <c r="L3323" t="s">
        <v>13693</v>
      </c>
      <c r="M3323" t="s">
        <v>94</v>
      </c>
      <c r="N3323" t="s">
        <v>13694</v>
      </c>
      <c r="O3323" t="s">
        <v>13695</v>
      </c>
      <c r="P3323" t="s">
        <v>71</v>
      </c>
      <c r="Q3323">
        <v>14</v>
      </c>
      <c r="R3323" t="s">
        <v>88</v>
      </c>
      <c r="S3323" t="s">
        <v>79</v>
      </c>
      <c r="T3323">
        <v>46664</v>
      </c>
      <c r="U3323" s="1">
        <v>45459</v>
      </c>
      <c r="V3323" t="s">
        <v>52</v>
      </c>
      <c r="W3323">
        <v>870617</v>
      </c>
      <c r="X3323" t="s">
        <v>13696</v>
      </c>
      <c r="Y3323">
        <v>722</v>
      </c>
      <c r="Z3323">
        <v>2307</v>
      </c>
      <c r="AA3323">
        <v>2</v>
      </c>
      <c r="AB3323">
        <v>1845.6000000000001</v>
      </c>
      <c r="AC3323">
        <f>Table1_1[[#This Row],[Price]]*Table1_1[[#This Row],[Quantity]]</f>
        <v>4614</v>
      </c>
    </row>
    <row r="3324" spans="1:29" x14ac:dyDescent="0.3">
      <c r="A3324" t="s">
        <v>28</v>
      </c>
      <c r="B3324" t="s">
        <v>29</v>
      </c>
      <c r="C3324" t="s">
        <v>157</v>
      </c>
      <c r="D3324" t="s">
        <v>45</v>
      </c>
      <c r="E3324" t="s">
        <v>56</v>
      </c>
      <c r="F3324" t="s">
        <v>355</v>
      </c>
      <c r="G3324">
        <v>72</v>
      </c>
      <c r="H3324">
        <v>419410</v>
      </c>
      <c r="I3324" t="s">
        <v>58</v>
      </c>
      <c r="J3324" s="3">
        <v>45587</v>
      </c>
      <c r="K3324">
        <v>950</v>
      </c>
      <c r="L3324" t="s">
        <v>13698</v>
      </c>
      <c r="M3324" t="s">
        <v>1488</v>
      </c>
      <c r="N3324" t="s">
        <v>13699</v>
      </c>
      <c r="O3324" t="s">
        <v>13700</v>
      </c>
      <c r="P3324" t="s">
        <v>39</v>
      </c>
      <c r="Q3324">
        <v>15</v>
      </c>
      <c r="R3324" t="s">
        <v>88</v>
      </c>
      <c r="S3324" t="s">
        <v>63</v>
      </c>
      <c r="T3324">
        <v>87675</v>
      </c>
      <c r="U3324" s="1">
        <v>45606</v>
      </c>
      <c r="V3324" t="s">
        <v>42</v>
      </c>
      <c r="W3324">
        <v>942032</v>
      </c>
      <c r="X3324" t="s">
        <v>13701</v>
      </c>
      <c r="Y3324">
        <v>719</v>
      </c>
      <c r="Z3324">
        <v>726</v>
      </c>
      <c r="AA3324">
        <v>3</v>
      </c>
      <c r="AB3324">
        <v>871.2</v>
      </c>
      <c r="AC3324">
        <f>Table1_1[[#This Row],[Price]]*Table1_1[[#This Row],[Quantity]]</f>
        <v>2178</v>
      </c>
    </row>
    <row r="3325" spans="1:29" x14ac:dyDescent="0.3">
      <c r="A3325" t="s">
        <v>28</v>
      </c>
      <c r="B3325" t="s">
        <v>29</v>
      </c>
      <c r="C3325" t="s">
        <v>157</v>
      </c>
      <c r="D3325" t="s">
        <v>511</v>
      </c>
      <c r="E3325" t="s">
        <v>46</v>
      </c>
      <c r="F3325" t="s">
        <v>57</v>
      </c>
      <c r="G3325">
        <v>20</v>
      </c>
      <c r="H3325">
        <v>423996</v>
      </c>
      <c r="I3325" t="s">
        <v>58</v>
      </c>
      <c r="J3325" s="3">
        <v>44392</v>
      </c>
      <c r="K3325">
        <v>1400</v>
      </c>
      <c r="L3325" t="s">
        <v>13702</v>
      </c>
      <c r="M3325" t="s">
        <v>177</v>
      </c>
      <c r="N3325" t="s">
        <v>13703</v>
      </c>
      <c r="O3325" t="s">
        <v>13704</v>
      </c>
      <c r="P3325" t="s">
        <v>51</v>
      </c>
      <c r="Q3325">
        <v>14</v>
      </c>
      <c r="R3325" t="s">
        <v>40</v>
      </c>
      <c r="S3325" t="s">
        <v>79</v>
      </c>
      <c r="T3325">
        <v>56200</v>
      </c>
      <c r="U3325" s="1">
        <v>45591</v>
      </c>
      <c r="V3325" t="s">
        <v>155</v>
      </c>
      <c r="W3325">
        <v>381306</v>
      </c>
      <c r="X3325" t="s">
        <v>13705</v>
      </c>
      <c r="Y3325">
        <v>205</v>
      </c>
      <c r="Z3325">
        <v>1499</v>
      </c>
      <c r="AA3325">
        <v>5</v>
      </c>
      <c r="AB3325">
        <v>2998</v>
      </c>
      <c r="AC3325">
        <f>Table1_1[[#This Row],[Price]]*Table1_1[[#This Row],[Quantity]]</f>
        <v>7495</v>
      </c>
    </row>
    <row r="3326" spans="1:29" x14ac:dyDescent="0.3">
      <c r="A3326" t="s">
        <v>28</v>
      </c>
      <c r="B3326" t="s">
        <v>29</v>
      </c>
      <c r="C3326" t="s">
        <v>157</v>
      </c>
      <c r="D3326" t="s">
        <v>467</v>
      </c>
      <c r="E3326" t="s">
        <v>46</v>
      </c>
      <c r="F3326" t="s">
        <v>57</v>
      </c>
      <c r="G3326">
        <v>6</v>
      </c>
      <c r="H3326">
        <v>431039</v>
      </c>
      <c r="I3326" t="s">
        <v>34</v>
      </c>
      <c r="J3326" s="3">
        <v>45161</v>
      </c>
      <c r="K3326">
        <v>950</v>
      </c>
      <c r="L3326" t="s">
        <v>13706</v>
      </c>
      <c r="M3326" t="s">
        <v>654</v>
      </c>
      <c r="N3326" t="s">
        <v>13707</v>
      </c>
      <c r="O3326" t="s">
        <v>13708</v>
      </c>
      <c r="P3326" t="s">
        <v>87</v>
      </c>
      <c r="Q3326">
        <v>15</v>
      </c>
      <c r="R3326" t="s">
        <v>88</v>
      </c>
      <c r="S3326" t="s">
        <v>41</v>
      </c>
      <c r="T3326">
        <v>98074</v>
      </c>
      <c r="U3326" s="1">
        <v>45354</v>
      </c>
      <c r="V3326" t="s">
        <v>72</v>
      </c>
      <c r="W3326">
        <v>886300</v>
      </c>
      <c r="X3326" t="s">
        <v>13709</v>
      </c>
      <c r="Y3326">
        <v>737</v>
      </c>
      <c r="Z3326">
        <v>1782</v>
      </c>
      <c r="AA3326">
        <v>6</v>
      </c>
      <c r="AB3326">
        <v>4276.8</v>
      </c>
      <c r="AC3326">
        <f>Table1_1[[#This Row],[Price]]*Table1_1[[#This Row],[Quantity]]</f>
        <v>10692</v>
      </c>
    </row>
    <row r="3327" spans="1:29" x14ac:dyDescent="0.3">
      <c r="A3327" t="s">
        <v>28</v>
      </c>
      <c r="B3327" t="s">
        <v>29</v>
      </c>
      <c r="C3327" t="s">
        <v>91</v>
      </c>
      <c r="D3327" t="s">
        <v>411</v>
      </c>
      <c r="E3327" t="s">
        <v>56</v>
      </c>
      <c r="F3327" t="s">
        <v>135</v>
      </c>
      <c r="G3327">
        <v>80</v>
      </c>
      <c r="H3327">
        <v>417920</v>
      </c>
      <c r="I3327" t="s">
        <v>58</v>
      </c>
      <c r="J3327" s="3">
        <v>45361</v>
      </c>
      <c r="K3327">
        <v>950</v>
      </c>
      <c r="L3327" t="s">
        <v>13710</v>
      </c>
      <c r="M3327" t="s">
        <v>85</v>
      </c>
      <c r="N3327" t="s">
        <v>13711</v>
      </c>
      <c r="O3327" t="s">
        <v>13712</v>
      </c>
      <c r="P3327" t="s">
        <v>87</v>
      </c>
      <c r="Q3327">
        <v>3</v>
      </c>
      <c r="R3327" t="s">
        <v>88</v>
      </c>
      <c r="S3327" t="s">
        <v>63</v>
      </c>
      <c r="T3327">
        <v>34391</v>
      </c>
      <c r="U3327" s="1">
        <v>45319</v>
      </c>
      <c r="V3327" t="s">
        <v>111</v>
      </c>
      <c r="W3327">
        <v>115800</v>
      </c>
      <c r="X3327" t="s">
        <v>13713</v>
      </c>
      <c r="Y3327">
        <v>647</v>
      </c>
      <c r="Z3327">
        <v>1347</v>
      </c>
      <c r="AA3327">
        <v>7</v>
      </c>
      <c r="AB3327">
        <v>3771.6000000000004</v>
      </c>
      <c r="AC3327">
        <f>Table1_1[[#This Row],[Price]]*Table1_1[[#This Row],[Quantity]]</f>
        <v>9429</v>
      </c>
    </row>
    <row r="3328" spans="1:29" x14ac:dyDescent="0.3">
      <c r="A3328" t="s">
        <v>28</v>
      </c>
      <c r="B3328" t="s">
        <v>29</v>
      </c>
      <c r="C3328" t="s">
        <v>148</v>
      </c>
      <c r="D3328" t="s">
        <v>338</v>
      </c>
      <c r="E3328" t="s">
        <v>32</v>
      </c>
      <c r="F3328" t="s">
        <v>106</v>
      </c>
      <c r="G3328">
        <v>29</v>
      </c>
      <c r="H3328">
        <v>414766</v>
      </c>
      <c r="I3328" t="s">
        <v>58</v>
      </c>
      <c r="J3328" s="3">
        <v>44644</v>
      </c>
      <c r="K3328">
        <v>800</v>
      </c>
      <c r="L3328" t="s">
        <v>13715</v>
      </c>
      <c r="M3328" t="s">
        <v>1291</v>
      </c>
      <c r="N3328" t="s">
        <v>13716</v>
      </c>
      <c r="O3328">
        <v>6022642229</v>
      </c>
      <c r="P3328" t="s">
        <v>71</v>
      </c>
      <c r="Q3328">
        <v>19</v>
      </c>
      <c r="R3328" t="s">
        <v>88</v>
      </c>
      <c r="S3328" t="s">
        <v>118</v>
      </c>
      <c r="T3328">
        <v>78831</v>
      </c>
      <c r="U3328" s="1">
        <v>45479</v>
      </c>
      <c r="V3328" t="s">
        <v>126</v>
      </c>
      <c r="W3328">
        <v>414407</v>
      </c>
      <c r="X3328" t="s">
        <v>13717</v>
      </c>
      <c r="Y3328">
        <v>642</v>
      </c>
      <c r="Z3328">
        <v>2603</v>
      </c>
      <c r="AA3328">
        <v>7</v>
      </c>
      <c r="AB3328">
        <v>7288.4000000000015</v>
      </c>
      <c r="AC3328">
        <f>Table1_1[[#This Row],[Price]]*Table1_1[[#This Row],[Quantity]]</f>
        <v>18221</v>
      </c>
    </row>
    <row r="3329" spans="1:29" x14ac:dyDescent="0.3">
      <c r="A3329" t="s">
        <v>28</v>
      </c>
      <c r="B3329" t="s">
        <v>29</v>
      </c>
      <c r="C3329" t="s">
        <v>66</v>
      </c>
      <c r="D3329" t="s">
        <v>82</v>
      </c>
      <c r="E3329" t="s">
        <v>46</v>
      </c>
      <c r="F3329" t="s">
        <v>355</v>
      </c>
      <c r="G3329">
        <v>51</v>
      </c>
      <c r="H3329">
        <v>417296</v>
      </c>
      <c r="I3329" t="s">
        <v>58</v>
      </c>
      <c r="J3329" s="3">
        <v>44029</v>
      </c>
      <c r="K3329">
        <v>1100</v>
      </c>
      <c r="L3329" t="s">
        <v>13719</v>
      </c>
      <c r="M3329" t="s">
        <v>172</v>
      </c>
      <c r="N3329" t="s">
        <v>13720</v>
      </c>
      <c r="O3329" t="s">
        <v>13721</v>
      </c>
      <c r="P3329" t="s">
        <v>87</v>
      </c>
      <c r="Q3329">
        <v>6</v>
      </c>
      <c r="R3329" t="s">
        <v>40</v>
      </c>
      <c r="S3329" t="s">
        <v>118</v>
      </c>
      <c r="T3329">
        <v>77125</v>
      </c>
      <c r="U3329" s="1">
        <v>45445</v>
      </c>
      <c r="V3329" t="s">
        <v>52</v>
      </c>
      <c r="W3329">
        <v>828554</v>
      </c>
      <c r="X3329" t="s">
        <v>13722</v>
      </c>
      <c r="Y3329">
        <v>572</v>
      </c>
      <c r="Z3329">
        <v>920</v>
      </c>
      <c r="AA3329">
        <v>6</v>
      </c>
      <c r="AB3329">
        <v>2208</v>
      </c>
      <c r="AC3329">
        <f>Table1_1[[#This Row],[Price]]*Table1_1[[#This Row],[Quantity]]</f>
        <v>5520</v>
      </c>
    </row>
    <row r="3330" spans="1:29" x14ac:dyDescent="0.3">
      <c r="A3330" t="s">
        <v>28</v>
      </c>
      <c r="B3330" t="s">
        <v>29</v>
      </c>
      <c r="C3330" t="s">
        <v>157</v>
      </c>
      <c r="D3330" t="s">
        <v>411</v>
      </c>
      <c r="E3330" t="s">
        <v>56</v>
      </c>
      <c r="F3330" t="s">
        <v>106</v>
      </c>
      <c r="G3330">
        <v>68</v>
      </c>
      <c r="H3330">
        <v>409781</v>
      </c>
      <c r="I3330" t="s">
        <v>34</v>
      </c>
      <c r="J3330" s="3">
        <v>45046</v>
      </c>
      <c r="K3330">
        <v>1100</v>
      </c>
      <c r="L3330" t="s">
        <v>13723</v>
      </c>
      <c r="M3330" t="s">
        <v>195</v>
      </c>
      <c r="N3330" t="s">
        <v>13724</v>
      </c>
      <c r="O3330" t="s">
        <v>13725</v>
      </c>
      <c r="P3330" t="s">
        <v>71</v>
      </c>
      <c r="Q3330">
        <v>8</v>
      </c>
      <c r="R3330" t="s">
        <v>40</v>
      </c>
      <c r="S3330" t="s">
        <v>41</v>
      </c>
      <c r="T3330">
        <v>14446</v>
      </c>
      <c r="U3330" s="1">
        <v>45602</v>
      </c>
      <c r="V3330" t="s">
        <v>42</v>
      </c>
      <c r="W3330">
        <v>561489</v>
      </c>
      <c r="X3330" t="s">
        <v>13726</v>
      </c>
      <c r="Y3330">
        <v>277</v>
      </c>
      <c r="Z3330">
        <v>2902</v>
      </c>
      <c r="AA3330">
        <v>1</v>
      </c>
      <c r="AB3330">
        <v>1160.8</v>
      </c>
      <c r="AC3330">
        <f>Table1_1[[#This Row],[Price]]*Table1_1[[#This Row],[Quantity]]</f>
        <v>2902</v>
      </c>
    </row>
    <row r="3331" spans="1:29" x14ac:dyDescent="0.3">
      <c r="A3331" t="s">
        <v>28</v>
      </c>
      <c r="B3331" t="s">
        <v>29</v>
      </c>
      <c r="C3331" t="s">
        <v>66</v>
      </c>
      <c r="D3331" t="s">
        <v>74</v>
      </c>
      <c r="E3331" t="s">
        <v>32</v>
      </c>
      <c r="F3331" t="s">
        <v>355</v>
      </c>
      <c r="G3331">
        <v>85</v>
      </c>
      <c r="H3331">
        <v>434395</v>
      </c>
      <c r="I3331" t="s">
        <v>58</v>
      </c>
      <c r="J3331" s="3">
        <v>44196</v>
      </c>
      <c r="K3331">
        <v>1200</v>
      </c>
      <c r="L3331" t="s">
        <v>13727</v>
      </c>
      <c r="M3331" t="s">
        <v>747</v>
      </c>
      <c r="N3331" t="s">
        <v>13728</v>
      </c>
      <c r="O3331" t="s">
        <v>13729</v>
      </c>
      <c r="P3331" t="s">
        <v>51</v>
      </c>
      <c r="Q3331">
        <v>16</v>
      </c>
      <c r="R3331" t="s">
        <v>40</v>
      </c>
      <c r="S3331" t="s">
        <v>41</v>
      </c>
      <c r="T3331">
        <v>98699</v>
      </c>
      <c r="U3331" s="1">
        <v>45347</v>
      </c>
      <c r="V3331" t="s">
        <v>119</v>
      </c>
      <c r="W3331">
        <v>418185</v>
      </c>
      <c r="X3331" t="s">
        <v>6944</v>
      </c>
      <c r="Y3331">
        <v>286</v>
      </c>
      <c r="Z3331">
        <v>1134</v>
      </c>
      <c r="AA3331">
        <v>3</v>
      </c>
      <c r="AB3331">
        <v>1360.8000000000002</v>
      </c>
      <c r="AC3331">
        <f>Table1_1[[#This Row],[Price]]*Table1_1[[#This Row],[Quantity]]</f>
        <v>3402</v>
      </c>
    </row>
    <row r="3332" spans="1:29" x14ac:dyDescent="0.3">
      <c r="A3332" t="s">
        <v>28</v>
      </c>
      <c r="B3332" t="s">
        <v>29</v>
      </c>
      <c r="C3332" t="s">
        <v>148</v>
      </c>
      <c r="D3332" t="s">
        <v>82</v>
      </c>
      <c r="E3332" t="s">
        <v>46</v>
      </c>
      <c r="F3332" t="s">
        <v>106</v>
      </c>
      <c r="G3332">
        <v>86</v>
      </c>
      <c r="H3332">
        <v>423321</v>
      </c>
      <c r="I3332" t="s">
        <v>58</v>
      </c>
      <c r="J3332" s="3">
        <v>45019</v>
      </c>
      <c r="K3332">
        <v>800</v>
      </c>
      <c r="L3332" t="s">
        <v>13731</v>
      </c>
      <c r="M3332" t="s">
        <v>1366</v>
      </c>
      <c r="N3332" t="s">
        <v>13732</v>
      </c>
      <c r="O3332" t="s">
        <v>13733</v>
      </c>
      <c r="P3332" t="s">
        <v>71</v>
      </c>
      <c r="Q3332">
        <v>6</v>
      </c>
      <c r="R3332" t="s">
        <v>88</v>
      </c>
      <c r="S3332" t="s">
        <v>41</v>
      </c>
      <c r="T3332">
        <v>64193</v>
      </c>
      <c r="U3332" s="1">
        <v>45558</v>
      </c>
      <c r="V3332" t="s">
        <v>180</v>
      </c>
      <c r="W3332">
        <v>678023</v>
      </c>
      <c r="X3332" t="s">
        <v>13734</v>
      </c>
      <c r="Y3332">
        <v>536</v>
      </c>
      <c r="Z3332">
        <v>588</v>
      </c>
      <c r="AA3332">
        <v>7</v>
      </c>
      <c r="AB3332">
        <v>1646.4</v>
      </c>
      <c r="AC3332">
        <f>Table1_1[[#This Row],[Price]]*Table1_1[[#This Row],[Quantity]]</f>
        <v>4116</v>
      </c>
    </row>
    <row r="3333" spans="1:29" x14ac:dyDescent="0.3">
      <c r="A3333" t="s">
        <v>28</v>
      </c>
      <c r="B3333" t="s">
        <v>29</v>
      </c>
      <c r="C3333" t="s">
        <v>193</v>
      </c>
      <c r="D3333" t="s">
        <v>442</v>
      </c>
      <c r="E3333" t="s">
        <v>56</v>
      </c>
      <c r="F3333" t="s">
        <v>113</v>
      </c>
      <c r="G3333">
        <v>62</v>
      </c>
      <c r="H3333">
        <v>410954</v>
      </c>
      <c r="I3333" t="s">
        <v>58</v>
      </c>
      <c r="J3333" s="3">
        <v>44387</v>
      </c>
      <c r="K3333">
        <v>1100</v>
      </c>
      <c r="L3333" t="s">
        <v>13735</v>
      </c>
      <c r="M3333" t="s">
        <v>172</v>
      </c>
      <c r="N3333" t="s">
        <v>13736</v>
      </c>
      <c r="O3333" t="s">
        <v>13737</v>
      </c>
      <c r="P3333" t="s">
        <v>39</v>
      </c>
      <c r="Q3333">
        <v>11</v>
      </c>
      <c r="R3333" t="s">
        <v>88</v>
      </c>
      <c r="S3333" t="s">
        <v>118</v>
      </c>
      <c r="T3333">
        <v>51054</v>
      </c>
      <c r="U3333" s="1">
        <v>45393</v>
      </c>
      <c r="V3333" t="s">
        <v>80</v>
      </c>
      <c r="W3333">
        <v>195643</v>
      </c>
      <c r="X3333" t="s">
        <v>384</v>
      </c>
      <c r="Y3333">
        <v>421</v>
      </c>
      <c r="Z3333">
        <v>1080</v>
      </c>
      <c r="AA3333">
        <v>7</v>
      </c>
      <c r="AB3333">
        <v>3024</v>
      </c>
      <c r="AC3333">
        <f>Table1_1[[#This Row],[Price]]*Table1_1[[#This Row],[Quantity]]</f>
        <v>7560</v>
      </c>
    </row>
    <row r="3334" spans="1:29" x14ac:dyDescent="0.3">
      <c r="A3334" t="s">
        <v>28</v>
      </c>
      <c r="B3334" t="s">
        <v>29</v>
      </c>
      <c r="C3334" t="s">
        <v>157</v>
      </c>
      <c r="D3334" t="s">
        <v>163</v>
      </c>
      <c r="E3334" t="s">
        <v>56</v>
      </c>
      <c r="F3334" t="s">
        <v>33</v>
      </c>
      <c r="G3334">
        <v>75</v>
      </c>
      <c r="H3334">
        <v>403672</v>
      </c>
      <c r="I3334" t="s">
        <v>34</v>
      </c>
      <c r="J3334" s="3">
        <v>44218</v>
      </c>
      <c r="K3334">
        <v>800</v>
      </c>
      <c r="L3334" t="s">
        <v>13738</v>
      </c>
      <c r="M3334" t="s">
        <v>1058</v>
      </c>
      <c r="N3334" t="s">
        <v>13739</v>
      </c>
      <c r="O3334" t="s">
        <v>13740</v>
      </c>
      <c r="P3334" t="s">
        <v>87</v>
      </c>
      <c r="Q3334">
        <v>16</v>
      </c>
      <c r="R3334" t="s">
        <v>40</v>
      </c>
      <c r="S3334" t="s">
        <v>63</v>
      </c>
      <c r="T3334">
        <v>88579</v>
      </c>
      <c r="U3334" s="1">
        <v>45514</v>
      </c>
      <c r="V3334" t="s">
        <v>64</v>
      </c>
      <c r="W3334">
        <v>952663</v>
      </c>
      <c r="X3334" t="s">
        <v>13741</v>
      </c>
      <c r="Y3334">
        <v>379</v>
      </c>
      <c r="Z3334">
        <v>2891</v>
      </c>
      <c r="AA3334">
        <v>5</v>
      </c>
      <c r="AB3334">
        <v>5782</v>
      </c>
      <c r="AC3334">
        <f>Table1_1[[#This Row],[Price]]*Table1_1[[#This Row],[Quantity]]</f>
        <v>14455</v>
      </c>
    </row>
    <row r="3335" spans="1:29" x14ac:dyDescent="0.3">
      <c r="A3335" t="s">
        <v>28</v>
      </c>
      <c r="B3335" t="s">
        <v>29</v>
      </c>
      <c r="C3335" t="s">
        <v>193</v>
      </c>
      <c r="D3335" t="s">
        <v>524</v>
      </c>
      <c r="E3335" t="s">
        <v>32</v>
      </c>
      <c r="F3335" t="s">
        <v>99</v>
      </c>
      <c r="G3335">
        <v>24</v>
      </c>
      <c r="H3335">
        <v>414852</v>
      </c>
      <c r="I3335" t="s">
        <v>34</v>
      </c>
      <c r="J3335" s="3">
        <v>45464</v>
      </c>
      <c r="K3335">
        <v>800</v>
      </c>
      <c r="L3335" t="s">
        <v>13742</v>
      </c>
      <c r="M3335" t="s">
        <v>895</v>
      </c>
      <c r="N3335" t="s">
        <v>13743</v>
      </c>
      <c r="O3335" t="s">
        <v>13744</v>
      </c>
      <c r="P3335" t="s">
        <v>51</v>
      </c>
      <c r="Q3335">
        <v>16</v>
      </c>
      <c r="R3335" t="s">
        <v>40</v>
      </c>
      <c r="S3335" t="s">
        <v>41</v>
      </c>
      <c r="T3335">
        <v>48681</v>
      </c>
      <c r="U3335" s="1">
        <v>45628</v>
      </c>
      <c r="V3335" t="s">
        <v>259</v>
      </c>
      <c r="W3335">
        <v>884466</v>
      </c>
      <c r="X3335" t="s">
        <v>13745</v>
      </c>
      <c r="Y3335">
        <v>528</v>
      </c>
      <c r="Z3335">
        <v>1413</v>
      </c>
      <c r="AA3335">
        <v>3</v>
      </c>
      <c r="AB3335">
        <v>1695.6000000000001</v>
      </c>
      <c r="AC3335">
        <f>Table1_1[[#This Row],[Price]]*Table1_1[[#This Row],[Quantity]]</f>
        <v>4239</v>
      </c>
    </row>
    <row r="3336" spans="1:29" x14ac:dyDescent="0.3">
      <c r="A3336" t="s">
        <v>28</v>
      </c>
      <c r="B3336" t="s">
        <v>29</v>
      </c>
      <c r="C3336" t="s">
        <v>91</v>
      </c>
      <c r="D3336" t="s">
        <v>237</v>
      </c>
      <c r="E3336" t="s">
        <v>46</v>
      </c>
      <c r="F3336" t="s">
        <v>33</v>
      </c>
      <c r="G3336">
        <v>79</v>
      </c>
      <c r="H3336">
        <v>417304</v>
      </c>
      <c r="I3336" t="s">
        <v>58</v>
      </c>
      <c r="J3336" s="3">
        <v>44227</v>
      </c>
      <c r="K3336">
        <v>1400</v>
      </c>
      <c r="L3336" t="s">
        <v>13747</v>
      </c>
      <c r="M3336" t="s">
        <v>417</v>
      </c>
      <c r="N3336" t="s">
        <v>13748</v>
      </c>
      <c r="O3336" t="s">
        <v>13749</v>
      </c>
      <c r="P3336" t="s">
        <v>87</v>
      </c>
      <c r="Q3336">
        <v>19</v>
      </c>
      <c r="R3336" t="s">
        <v>40</v>
      </c>
      <c r="S3336" t="s">
        <v>79</v>
      </c>
      <c r="T3336">
        <v>71796</v>
      </c>
      <c r="U3336" s="1">
        <v>45444</v>
      </c>
      <c r="V3336" t="s">
        <v>52</v>
      </c>
      <c r="W3336">
        <v>694761</v>
      </c>
      <c r="X3336" t="s">
        <v>13750</v>
      </c>
      <c r="Y3336">
        <v>414</v>
      </c>
      <c r="Z3336">
        <v>1971</v>
      </c>
      <c r="AA3336">
        <v>4</v>
      </c>
      <c r="AB3336">
        <v>3153.6000000000004</v>
      </c>
      <c r="AC3336">
        <f>Table1_1[[#This Row],[Price]]*Table1_1[[#This Row],[Quantity]]</f>
        <v>7884</v>
      </c>
    </row>
    <row r="3337" spans="1:29" x14ac:dyDescent="0.3">
      <c r="A3337" t="s">
        <v>28</v>
      </c>
      <c r="B3337" t="s">
        <v>29</v>
      </c>
      <c r="C3337" t="s">
        <v>30</v>
      </c>
      <c r="D3337" t="s">
        <v>134</v>
      </c>
      <c r="E3337" t="s">
        <v>56</v>
      </c>
      <c r="F3337" t="s">
        <v>83</v>
      </c>
      <c r="G3337">
        <v>25</v>
      </c>
      <c r="H3337">
        <v>407241</v>
      </c>
      <c r="I3337" t="s">
        <v>58</v>
      </c>
      <c r="J3337" s="3">
        <v>45623</v>
      </c>
      <c r="K3337">
        <v>1100</v>
      </c>
      <c r="L3337" t="s">
        <v>13752</v>
      </c>
      <c r="M3337" t="s">
        <v>76</v>
      </c>
      <c r="N3337" t="s">
        <v>13753</v>
      </c>
      <c r="O3337" t="s">
        <v>13754</v>
      </c>
      <c r="P3337" t="s">
        <v>39</v>
      </c>
      <c r="Q3337">
        <v>14</v>
      </c>
      <c r="R3337" t="s">
        <v>88</v>
      </c>
      <c r="S3337" t="s">
        <v>79</v>
      </c>
      <c r="T3337">
        <v>87234</v>
      </c>
      <c r="U3337" s="1">
        <v>45445</v>
      </c>
      <c r="V3337" t="s">
        <v>52</v>
      </c>
      <c r="W3337">
        <v>573877</v>
      </c>
      <c r="X3337" t="s">
        <v>13755</v>
      </c>
      <c r="Y3337">
        <v>428</v>
      </c>
      <c r="Z3337">
        <v>511</v>
      </c>
      <c r="AA3337">
        <v>6</v>
      </c>
      <c r="AB3337">
        <v>1226.4000000000001</v>
      </c>
      <c r="AC3337">
        <f>Table1_1[[#This Row],[Price]]*Table1_1[[#This Row],[Quantity]]</f>
        <v>3066</v>
      </c>
    </row>
    <row r="3338" spans="1:29" x14ac:dyDescent="0.3">
      <c r="A3338" t="s">
        <v>28</v>
      </c>
      <c r="B3338" t="s">
        <v>29</v>
      </c>
      <c r="C3338" t="s">
        <v>193</v>
      </c>
      <c r="D3338" t="s">
        <v>560</v>
      </c>
      <c r="E3338" t="s">
        <v>32</v>
      </c>
      <c r="F3338" t="s">
        <v>135</v>
      </c>
      <c r="G3338">
        <v>87</v>
      </c>
      <c r="H3338">
        <v>436540</v>
      </c>
      <c r="I3338" t="s">
        <v>58</v>
      </c>
      <c r="J3338" s="3">
        <v>44937</v>
      </c>
      <c r="K3338">
        <v>1200</v>
      </c>
      <c r="L3338" t="s">
        <v>13756</v>
      </c>
      <c r="M3338" t="s">
        <v>85</v>
      </c>
      <c r="N3338" t="s">
        <v>13757</v>
      </c>
      <c r="O3338" t="s">
        <v>13758</v>
      </c>
      <c r="P3338" t="s">
        <v>39</v>
      </c>
      <c r="Q3338">
        <v>10</v>
      </c>
      <c r="R3338" t="s">
        <v>40</v>
      </c>
      <c r="S3338" t="s">
        <v>118</v>
      </c>
      <c r="T3338">
        <v>40465</v>
      </c>
      <c r="U3338" s="1">
        <v>45448</v>
      </c>
      <c r="V3338" t="s">
        <v>52</v>
      </c>
      <c r="W3338">
        <v>893642</v>
      </c>
      <c r="X3338" t="s">
        <v>13759</v>
      </c>
      <c r="Y3338">
        <v>376</v>
      </c>
      <c r="Z3338">
        <v>1529</v>
      </c>
      <c r="AA3338">
        <v>5</v>
      </c>
      <c r="AB3338">
        <v>3058</v>
      </c>
      <c r="AC3338">
        <f>Table1_1[[#This Row],[Price]]*Table1_1[[#This Row],[Quantity]]</f>
        <v>7645</v>
      </c>
    </row>
    <row r="3339" spans="1:29" x14ac:dyDescent="0.3">
      <c r="A3339" t="s">
        <v>28</v>
      </c>
      <c r="B3339" t="s">
        <v>29</v>
      </c>
      <c r="C3339" t="s">
        <v>157</v>
      </c>
      <c r="D3339" t="s">
        <v>611</v>
      </c>
      <c r="E3339" t="s">
        <v>56</v>
      </c>
      <c r="F3339" t="s">
        <v>355</v>
      </c>
      <c r="G3339">
        <v>29</v>
      </c>
      <c r="H3339">
        <v>414596</v>
      </c>
      <c r="I3339" t="s">
        <v>58</v>
      </c>
      <c r="J3339" s="3">
        <v>44709</v>
      </c>
      <c r="K3339">
        <v>1400</v>
      </c>
      <c r="L3339" t="s">
        <v>10530</v>
      </c>
      <c r="M3339" t="s">
        <v>2124</v>
      </c>
      <c r="N3339" t="s">
        <v>13760</v>
      </c>
      <c r="O3339" t="s">
        <v>13761</v>
      </c>
      <c r="P3339" t="s">
        <v>39</v>
      </c>
      <c r="Q3339">
        <v>17</v>
      </c>
      <c r="R3339" t="s">
        <v>88</v>
      </c>
      <c r="S3339" t="s">
        <v>63</v>
      </c>
      <c r="T3339">
        <v>25724</v>
      </c>
      <c r="U3339" s="1">
        <v>45313</v>
      </c>
      <c r="V3339" t="s">
        <v>111</v>
      </c>
      <c r="W3339">
        <v>599674</v>
      </c>
      <c r="X3339" t="s">
        <v>13762</v>
      </c>
      <c r="Y3339">
        <v>671</v>
      </c>
      <c r="Z3339">
        <v>1103</v>
      </c>
      <c r="AA3339">
        <v>7</v>
      </c>
      <c r="AB3339">
        <v>3088.4</v>
      </c>
      <c r="AC3339">
        <f>Table1_1[[#This Row],[Price]]*Table1_1[[#This Row],[Quantity]]</f>
        <v>7721</v>
      </c>
    </row>
    <row r="3340" spans="1:29" x14ac:dyDescent="0.3">
      <c r="A3340" t="s">
        <v>28</v>
      </c>
      <c r="B3340" t="s">
        <v>29</v>
      </c>
      <c r="C3340" t="s">
        <v>30</v>
      </c>
      <c r="D3340" t="s">
        <v>82</v>
      </c>
      <c r="E3340" t="s">
        <v>56</v>
      </c>
      <c r="F3340" t="s">
        <v>83</v>
      </c>
      <c r="G3340">
        <v>61</v>
      </c>
      <c r="H3340">
        <v>431020</v>
      </c>
      <c r="I3340" t="s">
        <v>58</v>
      </c>
      <c r="J3340" s="3">
        <v>45015</v>
      </c>
      <c r="K3340">
        <v>800</v>
      </c>
      <c r="L3340" t="s">
        <v>13763</v>
      </c>
      <c r="M3340" t="s">
        <v>2054</v>
      </c>
      <c r="N3340" t="s">
        <v>13764</v>
      </c>
      <c r="O3340">
        <v>4060384453</v>
      </c>
      <c r="P3340" t="s">
        <v>87</v>
      </c>
      <c r="Q3340">
        <v>3</v>
      </c>
      <c r="R3340" t="s">
        <v>88</v>
      </c>
      <c r="S3340" t="s">
        <v>79</v>
      </c>
      <c r="T3340">
        <v>85433</v>
      </c>
      <c r="U3340" s="1">
        <v>45344</v>
      </c>
      <c r="V3340" t="s">
        <v>119</v>
      </c>
      <c r="W3340">
        <v>253824</v>
      </c>
      <c r="X3340" t="s">
        <v>13765</v>
      </c>
      <c r="Y3340">
        <v>272</v>
      </c>
      <c r="Z3340">
        <v>2027</v>
      </c>
      <c r="AA3340">
        <v>6</v>
      </c>
      <c r="AB3340">
        <v>4864.8</v>
      </c>
      <c r="AC3340">
        <f>Table1_1[[#This Row],[Price]]*Table1_1[[#This Row],[Quantity]]</f>
        <v>12162</v>
      </c>
    </row>
    <row r="3341" spans="1:29" x14ac:dyDescent="0.3">
      <c r="A3341" t="s">
        <v>28</v>
      </c>
      <c r="B3341" t="s">
        <v>29</v>
      </c>
      <c r="C3341" t="s">
        <v>30</v>
      </c>
      <c r="D3341" t="s">
        <v>274</v>
      </c>
      <c r="E3341" t="s">
        <v>46</v>
      </c>
      <c r="F3341" t="s">
        <v>113</v>
      </c>
      <c r="G3341">
        <v>11</v>
      </c>
      <c r="H3341">
        <v>429436</v>
      </c>
      <c r="I3341" t="s">
        <v>58</v>
      </c>
      <c r="J3341" s="3">
        <v>45151</v>
      </c>
      <c r="K3341">
        <v>950</v>
      </c>
      <c r="L3341" t="s">
        <v>13766</v>
      </c>
      <c r="M3341" t="s">
        <v>552</v>
      </c>
      <c r="N3341" t="s">
        <v>13767</v>
      </c>
      <c r="O3341" t="s">
        <v>13768</v>
      </c>
      <c r="P3341" t="s">
        <v>51</v>
      </c>
      <c r="Q3341">
        <v>19</v>
      </c>
      <c r="R3341" t="s">
        <v>88</v>
      </c>
      <c r="S3341" t="s">
        <v>41</v>
      </c>
      <c r="T3341">
        <v>36278</v>
      </c>
      <c r="U3341" s="1">
        <v>45300</v>
      </c>
      <c r="V3341" t="s">
        <v>111</v>
      </c>
      <c r="W3341">
        <v>855120</v>
      </c>
      <c r="X3341" t="s">
        <v>13769</v>
      </c>
      <c r="Y3341">
        <v>722</v>
      </c>
      <c r="Z3341">
        <v>1986</v>
      </c>
      <c r="AA3341">
        <v>1</v>
      </c>
      <c r="AB3341">
        <v>794.40000000000009</v>
      </c>
      <c r="AC3341">
        <f>Table1_1[[#This Row],[Price]]*Table1_1[[#This Row],[Quantity]]</f>
        <v>1986</v>
      </c>
    </row>
    <row r="3342" spans="1:29" x14ac:dyDescent="0.3">
      <c r="A3342" t="s">
        <v>28</v>
      </c>
      <c r="B3342" t="s">
        <v>29</v>
      </c>
      <c r="C3342" t="s">
        <v>44</v>
      </c>
      <c r="D3342" t="s">
        <v>134</v>
      </c>
      <c r="E3342" t="s">
        <v>56</v>
      </c>
      <c r="F3342" t="s">
        <v>83</v>
      </c>
      <c r="G3342">
        <v>63</v>
      </c>
      <c r="H3342">
        <v>429836</v>
      </c>
      <c r="I3342" t="s">
        <v>58</v>
      </c>
      <c r="J3342" s="3">
        <v>43918</v>
      </c>
      <c r="K3342">
        <v>950</v>
      </c>
      <c r="L3342" t="s">
        <v>13771</v>
      </c>
      <c r="M3342" t="s">
        <v>256</v>
      </c>
      <c r="N3342" t="s">
        <v>13772</v>
      </c>
      <c r="O3342" t="s">
        <v>13773</v>
      </c>
      <c r="P3342" t="s">
        <v>39</v>
      </c>
      <c r="Q3342">
        <v>14</v>
      </c>
      <c r="R3342" t="s">
        <v>88</v>
      </c>
      <c r="S3342" t="s">
        <v>79</v>
      </c>
      <c r="T3342">
        <v>58524</v>
      </c>
      <c r="U3342" s="1">
        <v>45416</v>
      </c>
      <c r="V3342" t="s">
        <v>140</v>
      </c>
      <c r="W3342">
        <v>880206</v>
      </c>
      <c r="X3342" t="s">
        <v>13774</v>
      </c>
      <c r="Y3342">
        <v>963</v>
      </c>
      <c r="Z3342">
        <v>1428</v>
      </c>
      <c r="AA3342">
        <v>6</v>
      </c>
      <c r="AB3342">
        <v>3427.2000000000003</v>
      </c>
      <c r="AC3342">
        <f>Table1_1[[#This Row],[Price]]*Table1_1[[#This Row],[Quantity]]</f>
        <v>8568</v>
      </c>
    </row>
    <row r="3343" spans="1:29" x14ac:dyDescent="0.3">
      <c r="A3343" t="s">
        <v>28</v>
      </c>
      <c r="B3343" t="s">
        <v>29</v>
      </c>
      <c r="C3343" t="s">
        <v>44</v>
      </c>
      <c r="D3343" t="s">
        <v>92</v>
      </c>
      <c r="E3343" t="s">
        <v>32</v>
      </c>
      <c r="F3343" t="s">
        <v>99</v>
      </c>
      <c r="G3343">
        <v>59</v>
      </c>
      <c r="H3343">
        <v>437724</v>
      </c>
      <c r="I3343" t="s">
        <v>34</v>
      </c>
      <c r="J3343" s="3">
        <v>45036</v>
      </c>
      <c r="K3343">
        <v>800</v>
      </c>
      <c r="L3343" t="s">
        <v>13776</v>
      </c>
      <c r="M3343" t="s">
        <v>144</v>
      </c>
      <c r="N3343" t="s">
        <v>13777</v>
      </c>
      <c r="O3343" t="s">
        <v>13778</v>
      </c>
      <c r="P3343" t="s">
        <v>87</v>
      </c>
      <c r="Q3343">
        <v>18</v>
      </c>
      <c r="R3343" t="s">
        <v>88</v>
      </c>
      <c r="S3343" t="s">
        <v>79</v>
      </c>
      <c r="T3343">
        <v>50800</v>
      </c>
      <c r="U3343" s="1">
        <v>45362</v>
      </c>
      <c r="V3343" t="s">
        <v>72</v>
      </c>
      <c r="W3343">
        <v>987772</v>
      </c>
      <c r="X3343" t="s">
        <v>13779</v>
      </c>
      <c r="Y3343">
        <v>793</v>
      </c>
      <c r="Z3343">
        <v>707</v>
      </c>
      <c r="AA3343">
        <v>7</v>
      </c>
      <c r="AB3343">
        <v>1979.6000000000001</v>
      </c>
      <c r="AC3343">
        <f>Table1_1[[#This Row],[Price]]*Table1_1[[#This Row],[Quantity]]</f>
        <v>4949</v>
      </c>
    </row>
    <row r="3344" spans="1:29" x14ac:dyDescent="0.3">
      <c r="A3344" t="s">
        <v>28</v>
      </c>
      <c r="B3344" t="s">
        <v>29</v>
      </c>
      <c r="C3344" t="s">
        <v>193</v>
      </c>
      <c r="D3344" t="s">
        <v>364</v>
      </c>
      <c r="E3344" t="s">
        <v>46</v>
      </c>
      <c r="F3344" t="s">
        <v>99</v>
      </c>
      <c r="G3344">
        <v>73</v>
      </c>
      <c r="H3344">
        <v>432019</v>
      </c>
      <c r="I3344" t="s">
        <v>58</v>
      </c>
      <c r="J3344" s="3">
        <v>45502</v>
      </c>
      <c r="K3344">
        <v>1400</v>
      </c>
      <c r="L3344" t="s">
        <v>13781</v>
      </c>
      <c r="M3344" t="s">
        <v>269</v>
      </c>
      <c r="N3344" t="s">
        <v>13782</v>
      </c>
      <c r="O3344" t="s">
        <v>13783</v>
      </c>
      <c r="P3344" t="s">
        <v>71</v>
      </c>
      <c r="Q3344">
        <v>3</v>
      </c>
      <c r="R3344" t="s">
        <v>40</v>
      </c>
      <c r="S3344" t="s">
        <v>118</v>
      </c>
      <c r="T3344">
        <v>38390</v>
      </c>
      <c r="U3344" s="1">
        <v>45542</v>
      </c>
      <c r="V3344" t="s">
        <v>180</v>
      </c>
      <c r="W3344">
        <v>854821</v>
      </c>
      <c r="X3344" t="s">
        <v>13784</v>
      </c>
      <c r="Y3344">
        <v>685</v>
      </c>
      <c r="Z3344">
        <v>2079</v>
      </c>
      <c r="AA3344">
        <v>7</v>
      </c>
      <c r="AB3344">
        <v>5821.2000000000007</v>
      </c>
      <c r="AC3344">
        <f>Table1_1[[#This Row],[Price]]*Table1_1[[#This Row],[Quantity]]</f>
        <v>14553</v>
      </c>
    </row>
    <row r="3345" spans="1:29" x14ac:dyDescent="0.3">
      <c r="A3345" t="s">
        <v>28</v>
      </c>
      <c r="B3345" t="s">
        <v>29</v>
      </c>
      <c r="C3345" t="s">
        <v>91</v>
      </c>
      <c r="D3345" t="s">
        <v>220</v>
      </c>
      <c r="E3345" t="s">
        <v>32</v>
      </c>
      <c r="F3345" t="s">
        <v>99</v>
      </c>
      <c r="G3345">
        <v>80</v>
      </c>
      <c r="H3345">
        <v>401155</v>
      </c>
      <c r="I3345" t="s">
        <v>58</v>
      </c>
      <c r="J3345" s="3">
        <v>45220</v>
      </c>
      <c r="K3345">
        <v>1400</v>
      </c>
      <c r="L3345" t="s">
        <v>13786</v>
      </c>
      <c r="M3345" t="s">
        <v>115</v>
      </c>
      <c r="N3345" t="s">
        <v>13787</v>
      </c>
      <c r="O3345" t="s">
        <v>13788</v>
      </c>
      <c r="P3345" t="s">
        <v>71</v>
      </c>
      <c r="Q3345">
        <v>9</v>
      </c>
      <c r="R3345" t="s">
        <v>88</v>
      </c>
      <c r="S3345" t="s">
        <v>118</v>
      </c>
      <c r="T3345">
        <v>22840</v>
      </c>
      <c r="U3345" s="1">
        <v>45368</v>
      </c>
      <c r="V3345" t="s">
        <v>72</v>
      </c>
      <c r="W3345">
        <v>219405</v>
      </c>
      <c r="X3345" t="s">
        <v>13789</v>
      </c>
      <c r="Y3345">
        <v>342</v>
      </c>
      <c r="Z3345">
        <v>2057</v>
      </c>
      <c r="AA3345">
        <v>8</v>
      </c>
      <c r="AB3345">
        <v>6582.4000000000015</v>
      </c>
      <c r="AC3345">
        <f>Table1_1[[#This Row],[Price]]*Table1_1[[#This Row],[Quantity]]</f>
        <v>16456</v>
      </c>
    </row>
    <row r="3346" spans="1:29" x14ac:dyDescent="0.3">
      <c r="A3346" t="s">
        <v>28</v>
      </c>
      <c r="B3346" t="s">
        <v>29</v>
      </c>
      <c r="C3346" t="s">
        <v>66</v>
      </c>
      <c r="D3346" t="s">
        <v>566</v>
      </c>
      <c r="E3346" t="s">
        <v>32</v>
      </c>
      <c r="F3346" t="s">
        <v>150</v>
      </c>
      <c r="G3346">
        <v>40</v>
      </c>
      <c r="H3346">
        <v>414878</v>
      </c>
      <c r="I3346" t="s">
        <v>34</v>
      </c>
      <c r="J3346" s="3">
        <v>45513</v>
      </c>
      <c r="K3346">
        <v>1200</v>
      </c>
      <c r="L3346" t="s">
        <v>10909</v>
      </c>
      <c r="M3346" t="s">
        <v>731</v>
      </c>
      <c r="N3346" t="s">
        <v>13791</v>
      </c>
      <c r="O3346" t="s">
        <v>13792</v>
      </c>
      <c r="P3346" t="s">
        <v>39</v>
      </c>
      <c r="Q3346">
        <v>11</v>
      </c>
      <c r="R3346" t="s">
        <v>88</v>
      </c>
      <c r="S3346" t="s">
        <v>41</v>
      </c>
      <c r="T3346">
        <v>70389</v>
      </c>
      <c r="U3346" s="1">
        <v>45386</v>
      </c>
      <c r="V3346" t="s">
        <v>80</v>
      </c>
      <c r="W3346">
        <v>182456</v>
      </c>
      <c r="X3346" t="s">
        <v>13793</v>
      </c>
      <c r="Y3346">
        <v>853</v>
      </c>
      <c r="Z3346">
        <v>592</v>
      </c>
      <c r="AA3346">
        <v>4</v>
      </c>
      <c r="AB3346">
        <v>947.2</v>
      </c>
      <c r="AC3346">
        <f>Table1_1[[#This Row],[Price]]*Table1_1[[#This Row],[Quantity]]</f>
        <v>2368</v>
      </c>
    </row>
    <row r="3347" spans="1:29" x14ac:dyDescent="0.3">
      <c r="A3347" t="s">
        <v>28</v>
      </c>
      <c r="B3347" t="s">
        <v>29</v>
      </c>
      <c r="C3347" t="s">
        <v>193</v>
      </c>
      <c r="D3347" t="s">
        <v>349</v>
      </c>
      <c r="E3347" t="s">
        <v>46</v>
      </c>
      <c r="F3347" t="s">
        <v>47</v>
      </c>
      <c r="G3347">
        <v>45</v>
      </c>
      <c r="H3347">
        <v>408668</v>
      </c>
      <c r="I3347" t="s">
        <v>58</v>
      </c>
      <c r="J3347" s="3">
        <v>45163</v>
      </c>
      <c r="K3347">
        <v>950</v>
      </c>
      <c r="L3347" t="s">
        <v>13794</v>
      </c>
      <c r="M3347" t="s">
        <v>1488</v>
      </c>
      <c r="N3347" t="s">
        <v>13795</v>
      </c>
      <c r="O3347" t="s">
        <v>13796</v>
      </c>
      <c r="P3347" t="s">
        <v>39</v>
      </c>
      <c r="Q3347">
        <v>17</v>
      </c>
      <c r="R3347" t="s">
        <v>88</v>
      </c>
      <c r="S3347" t="s">
        <v>63</v>
      </c>
      <c r="T3347">
        <v>72664</v>
      </c>
      <c r="U3347" s="1">
        <v>45606</v>
      </c>
      <c r="V3347" t="s">
        <v>42</v>
      </c>
      <c r="W3347">
        <v>663668</v>
      </c>
      <c r="X3347" t="s">
        <v>13797</v>
      </c>
      <c r="Y3347">
        <v>927</v>
      </c>
      <c r="Z3347">
        <v>2809</v>
      </c>
      <c r="AA3347">
        <v>1</v>
      </c>
      <c r="AB3347">
        <v>1123.6000000000001</v>
      </c>
      <c r="AC3347">
        <f>Table1_1[[#This Row],[Price]]*Table1_1[[#This Row],[Quantity]]</f>
        <v>2809</v>
      </c>
    </row>
    <row r="3348" spans="1:29" x14ac:dyDescent="0.3">
      <c r="A3348" t="s">
        <v>28</v>
      </c>
      <c r="B3348" t="s">
        <v>29</v>
      </c>
      <c r="C3348" t="s">
        <v>91</v>
      </c>
      <c r="D3348" t="s">
        <v>248</v>
      </c>
      <c r="E3348" t="s">
        <v>56</v>
      </c>
      <c r="F3348" t="s">
        <v>355</v>
      </c>
      <c r="G3348">
        <v>44</v>
      </c>
      <c r="H3348">
        <v>401676</v>
      </c>
      <c r="I3348" t="s">
        <v>58</v>
      </c>
      <c r="J3348" s="3">
        <v>45180</v>
      </c>
      <c r="K3348">
        <v>1000</v>
      </c>
      <c r="L3348" t="s">
        <v>13799</v>
      </c>
      <c r="M3348" t="s">
        <v>189</v>
      </c>
      <c r="N3348" t="s">
        <v>13800</v>
      </c>
      <c r="O3348" t="s">
        <v>13801</v>
      </c>
      <c r="P3348" t="s">
        <v>39</v>
      </c>
      <c r="Q3348">
        <v>10</v>
      </c>
      <c r="R3348" t="s">
        <v>40</v>
      </c>
      <c r="S3348" t="s">
        <v>41</v>
      </c>
      <c r="T3348">
        <v>17463</v>
      </c>
      <c r="U3348" s="1">
        <v>45417</v>
      </c>
      <c r="V3348" t="s">
        <v>140</v>
      </c>
      <c r="W3348">
        <v>509714</v>
      </c>
      <c r="X3348" t="s">
        <v>13802</v>
      </c>
      <c r="Y3348">
        <v>237</v>
      </c>
      <c r="Z3348">
        <v>865</v>
      </c>
      <c r="AA3348">
        <v>3</v>
      </c>
      <c r="AB3348">
        <v>1038</v>
      </c>
      <c r="AC3348">
        <f>Table1_1[[#This Row],[Price]]*Table1_1[[#This Row],[Quantity]]</f>
        <v>2595</v>
      </c>
    </row>
    <row r="3349" spans="1:29" x14ac:dyDescent="0.3">
      <c r="A3349" t="s">
        <v>28</v>
      </c>
      <c r="B3349" t="s">
        <v>29</v>
      </c>
      <c r="C3349" t="s">
        <v>148</v>
      </c>
      <c r="D3349" t="s">
        <v>31</v>
      </c>
      <c r="E3349" t="s">
        <v>32</v>
      </c>
      <c r="F3349" t="s">
        <v>57</v>
      </c>
      <c r="G3349">
        <v>38</v>
      </c>
      <c r="H3349">
        <v>402709</v>
      </c>
      <c r="I3349" t="s">
        <v>58</v>
      </c>
      <c r="J3349" s="3">
        <v>45295</v>
      </c>
      <c r="K3349">
        <v>1200</v>
      </c>
      <c r="L3349" t="s">
        <v>13803</v>
      </c>
      <c r="M3349" t="s">
        <v>895</v>
      </c>
      <c r="N3349" t="s">
        <v>13804</v>
      </c>
      <c r="O3349" t="s">
        <v>13805</v>
      </c>
      <c r="P3349" t="s">
        <v>39</v>
      </c>
      <c r="Q3349">
        <v>13</v>
      </c>
      <c r="R3349" t="s">
        <v>88</v>
      </c>
      <c r="S3349" t="s">
        <v>41</v>
      </c>
      <c r="T3349">
        <v>23849</v>
      </c>
      <c r="U3349" s="1">
        <v>45553</v>
      </c>
      <c r="V3349" t="s">
        <v>180</v>
      </c>
      <c r="W3349">
        <v>300086</v>
      </c>
      <c r="X3349" t="s">
        <v>13806</v>
      </c>
      <c r="Y3349">
        <v>855</v>
      </c>
      <c r="Z3349">
        <v>1829</v>
      </c>
      <c r="AA3349">
        <v>1</v>
      </c>
      <c r="AB3349">
        <v>731.6</v>
      </c>
      <c r="AC3349">
        <f>Table1_1[[#This Row],[Price]]*Table1_1[[#This Row],[Quantity]]</f>
        <v>1829</v>
      </c>
    </row>
    <row r="3350" spans="1:29" x14ac:dyDescent="0.3">
      <c r="A3350" t="s">
        <v>28</v>
      </c>
      <c r="B3350" t="s">
        <v>29</v>
      </c>
      <c r="C3350" t="s">
        <v>157</v>
      </c>
      <c r="D3350" t="s">
        <v>31</v>
      </c>
      <c r="E3350" t="s">
        <v>46</v>
      </c>
      <c r="F3350" t="s">
        <v>150</v>
      </c>
      <c r="G3350">
        <v>87</v>
      </c>
      <c r="H3350">
        <v>412195</v>
      </c>
      <c r="I3350" t="s">
        <v>58</v>
      </c>
      <c r="J3350" s="3">
        <v>43852</v>
      </c>
      <c r="K3350">
        <v>1100</v>
      </c>
      <c r="L3350" t="s">
        <v>13807</v>
      </c>
      <c r="M3350" t="s">
        <v>1147</v>
      </c>
      <c r="N3350" t="s">
        <v>13808</v>
      </c>
      <c r="O3350" t="s">
        <v>13809</v>
      </c>
      <c r="P3350" t="s">
        <v>39</v>
      </c>
      <c r="Q3350">
        <v>15</v>
      </c>
      <c r="R3350" t="s">
        <v>88</v>
      </c>
      <c r="S3350" t="s">
        <v>41</v>
      </c>
      <c r="T3350">
        <v>54873</v>
      </c>
      <c r="U3350" s="1">
        <v>45400</v>
      </c>
      <c r="V3350" t="s">
        <v>80</v>
      </c>
      <c r="W3350">
        <v>251863</v>
      </c>
      <c r="X3350" t="s">
        <v>13810</v>
      </c>
      <c r="Y3350">
        <v>476</v>
      </c>
      <c r="Z3350">
        <v>536</v>
      </c>
      <c r="AA3350">
        <v>8</v>
      </c>
      <c r="AB3350">
        <v>1715.2</v>
      </c>
      <c r="AC3350">
        <f>Table1_1[[#This Row],[Price]]*Table1_1[[#This Row],[Quantity]]</f>
        <v>4288</v>
      </c>
    </row>
    <row r="3351" spans="1:29" x14ac:dyDescent="0.3">
      <c r="A3351" t="s">
        <v>28</v>
      </c>
      <c r="B3351" t="s">
        <v>29</v>
      </c>
      <c r="C3351" t="s">
        <v>193</v>
      </c>
      <c r="D3351" t="s">
        <v>421</v>
      </c>
      <c r="E3351" t="s">
        <v>56</v>
      </c>
      <c r="F3351" t="s">
        <v>113</v>
      </c>
      <c r="G3351">
        <v>97</v>
      </c>
      <c r="H3351">
        <v>429465</v>
      </c>
      <c r="I3351" t="s">
        <v>58</v>
      </c>
      <c r="J3351" s="3">
        <v>44100</v>
      </c>
      <c r="K3351">
        <v>950</v>
      </c>
      <c r="L3351" t="s">
        <v>13811</v>
      </c>
      <c r="M3351" t="s">
        <v>1091</v>
      </c>
      <c r="N3351" t="s">
        <v>13812</v>
      </c>
      <c r="O3351" t="s">
        <v>13813</v>
      </c>
      <c r="P3351" t="s">
        <v>51</v>
      </c>
      <c r="Q3351">
        <v>16</v>
      </c>
      <c r="R3351" t="s">
        <v>40</v>
      </c>
      <c r="S3351" t="s">
        <v>41</v>
      </c>
      <c r="T3351">
        <v>57209</v>
      </c>
      <c r="U3351" s="1">
        <v>45409</v>
      </c>
      <c r="V3351" t="s">
        <v>80</v>
      </c>
      <c r="W3351">
        <v>962668</v>
      </c>
      <c r="X3351" t="s">
        <v>13814</v>
      </c>
      <c r="Y3351">
        <v>829</v>
      </c>
      <c r="Z3351">
        <v>2606</v>
      </c>
      <c r="AA3351">
        <v>2</v>
      </c>
      <c r="AB3351">
        <v>2084.8000000000002</v>
      </c>
      <c r="AC3351">
        <f>Table1_1[[#This Row],[Price]]*Table1_1[[#This Row],[Quantity]]</f>
        <v>5212</v>
      </c>
    </row>
    <row r="3352" spans="1:29" x14ac:dyDescent="0.3">
      <c r="A3352" t="s">
        <v>28</v>
      </c>
      <c r="B3352" t="s">
        <v>29</v>
      </c>
      <c r="C3352" t="s">
        <v>54</v>
      </c>
      <c r="D3352" t="s">
        <v>291</v>
      </c>
      <c r="E3352" t="s">
        <v>32</v>
      </c>
      <c r="F3352" t="s">
        <v>355</v>
      </c>
      <c r="G3352">
        <v>98</v>
      </c>
      <c r="H3352">
        <v>418804</v>
      </c>
      <c r="I3352" t="s">
        <v>34</v>
      </c>
      <c r="J3352" s="3">
        <v>44186</v>
      </c>
      <c r="K3352">
        <v>800</v>
      </c>
      <c r="L3352" t="s">
        <v>13815</v>
      </c>
      <c r="M3352" t="s">
        <v>394</v>
      </c>
      <c r="N3352" t="s">
        <v>13816</v>
      </c>
      <c r="O3352" t="s">
        <v>13817</v>
      </c>
      <c r="P3352" t="s">
        <v>87</v>
      </c>
      <c r="Q3352">
        <v>7</v>
      </c>
      <c r="R3352" t="s">
        <v>88</v>
      </c>
      <c r="S3352" t="s">
        <v>41</v>
      </c>
      <c r="T3352">
        <v>49468</v>
      </c>
      <c r="U3352" s="1">
        <v>45603</v>
      </c>
      <c r="V3352" t="s">
        <v>42</v>
      </c>
      <c r="W3352">
        <v>439800</v>
      </c>
      <c r="X3352" t="s">
        <v>13818</v>
      </c>
      <c r="Y3352">
        <v>249</v>
      </c>
      <c r="Z3352">
        <v>2302</v>
      </c>
      <c r="AA3352">
        <v>4</v>
      </c>
      <c r="AB3352">
        <v>3683.2000000000003</v>
      </c>
      <c r="AC3352">
        <f>Table1_1[[#This Row],[Price]]*Table1_1[[#This Row],[Quantity]]</f>
        <v>9208</v>
      </c>
    </row>
    <row r="3353" spans="1:29" x14ac:dyDescent="0.3">
      <c r="A3353" t="s">
        <v>28</v>
      </c>
      <c r="B3353" t="s">
        <v>29</v>
      </c>
      <c r="C3353" t="s">
        <v>157</v>
      </c>
      <c r="D3353" t="s">
        <v>187</v>
      </c>
      <c r="E3353" t="s">
        <v>56</v>
      </c>
      <c r="F3353" t="s">
        <v>83</v>
      </c>
      <c r="G3353">
        <v>48</v>
      </c>
      <c r="H3353">
        <v>416855</v>
      </c>
      <c r="I3353" t="s">
        <v>58</v>
      </c>
      <c r="J3353" s="3">
        <v>44319</v>
      </c>
      <c r="K3353">
        <v>1400</v>
      </c>
      <c r="L3353" t="s">
        <v>13820</v>
      </c>
      <c r="M3353" t="s">
        <v>101</v>
      </c>
      <c r="N3353" t="s">
        <v>13821</v>
      </c>
      <c r="O3353">
        <v>2088601457</v>
      </c>
      <c r="P3353" t="s">
        <v>87</v>
      </c>
      <c r="Q3353">
        <v>12</v>
      </c>
      <c r="R3353" t="s">
        <v>40</v>
      </c>
      <c r="S3353" t="s">
        <v>41</v>
      </c>
      <c r="T3353">
        <v>91665</v>
      </c>
      <c r="U3353" s="1">
        <v>45398</v>
      </c>
      <c r="V3353" t="s">
        <v>80</v>
      </c>
      <c r="W3353">
        <v>924068</v>
      </c>
      <c r="X3353" t="s">
        <v>13822</v>
      </c>
      <c r="Y3353">
        <v>216</v>
      </c>
      <c r="Z3353">
        <v>761</v>
      </c>
      <c r="AA3353">
        <v>8</v>
      </c>
      <c r="AB3353">
        <v>2435.2000000000003</v>
      </c>
      <c r="AC3353">
        <f>Table1_1[[#This Row],[Price]]*Table1_1[[#This Row],[Quantity]]</f>
        <v>6088</v>
      </c>
    </row>
    <row r="3354" spans="1:29" x14ac:dyDescent="0.3">
      <c r="A3354" t="s">
        <v>28</v>
      </c>
      <c r="B3354" t="s">
        <v>29</v>
      </c>
      <c r="C3354" t="s">
        <v>193</v>
      </c>
      <c r="D3354" t="s">
        <v>45</v>
      </c>
      <c r="E3354" t="s">
        <v>32</v>
      </c>
      <c r="F3354" t="s">
        <v>99</v>
      </c>
      <c r="G3354">
        <v>41</v>
      </c>
      <c r="H3354">
        <v>433080</v>
      </c>
      <c r="I3354" t="s">
        <v>58</v>
      </c>
      <c r="J3354" s="3">
        <v>45303</v>
      </c>
      <c r="K3354">
        <v>1000</v>
      </c>
      <c r="L3354" t="s">
        <v>13824</v>
      </c>
      <c r="M3354" t="s">
        <v>101</v>
      </c>
      <c r="N3354" t="s">
        <v>13825</v>
      </c>
      <c r="O3354" t="s">
        <v>13826</v>
      </c>
      <c r="P3354" t="s">
        <v>39</v>
      </c>
      <c r="Q3354">
        <v>12</v>
      </c>
      <c r="R3354" t="s">
        <v>40</v>
      </c>
      <c r="S3354" t="s">
        <v>41</v>
      </c>
      <c r="T3354">
        <v>79469</v>
      </c>
      <c r="U3354" s="1">
        <v>45550</v>
      </c>
      <c r="V3354" t="s">
        <v>180</v>
      </c>
      <c r="W3354">
        <v>622262</v>
      </c>
      <c r="X3354" t="s">
        <v>13827</v>
      </c>
      <c r="Y3354">
        <v>921</v>
      </c>
      <c r="Z3354">
        <v>1289</v>
      </c>
      <c r="AA3354">
        <v>4</v>
      </c>
      <c r="AB3354">
        <v>2062.4</v>
      </c>
      <c r="AC3354">
        <f>Table1_1[[#This Row],[Price]]*Table1_1[[#This Row],[Quantity]]</f>
        <v>5156</v>
      </c>
    </row>
    <row r="3355" spans="1:29" x14ac:dyDescent="0.3">
      <c r="A3355" t="s">
        <v>28</v>
      </c>
      <c r="B3355" t="s">
        <v>29</v>
      </c>
      <c r="C3355" t="s">
        <v>30</v>
      </c>
      <c r="D3355" t="s">
        <v>237</v>
      </c>
      <c r="E3355" t="s">
        <v>56</v>
      </c>
      <c r="F3355" t="s">
        <v>175</v>
      </c>
      <c r="G3355">
        <v>53</v>
      </c>
      <c r="H3355">
        <v>431171</v>
      </c>
      <c r="I3355" t="s">
        <v>34</v>
      </c>
      <c r="J3355" s="3">
        <v>45532</v>
      </c>
      <c r="K3355">
        <v>1400</v>
      </c>
      <c r="L3355" t="s">
        <v>13828</v>
      </c>
      <c r="M3355" t="s">
        <v>856</v>
      </c>
      <c r="N3355" t="s">
        <v>13829</v>
      </c>
      <c r="O3355" t="s">
        <v>13830</v>
      </c>
      <c r="P3355" t="s">
        <v>51</v>
      </c>
      <c r="Q3355">
        <v>18</v>
      </c>
      <c r="R3355" t="s">
        <v>88</v>
      </c>
      <c r="S3355" t="s">
        <v>41</v>
      </c>
      <c r="T3355">
        <v>22059</v>
      </c>
      <c r="U3355" s="1">
        <v>45625</v>
      </c>
      <c r="V3355" t="s">
        <v>42</v>
      </c>
      <c r="W3355">
        <v>350911</v>
      </c>
      <c r="X3355" t="s">
        <v>13831</v>
      </c>
      <c r="Y3355">
        <v>477</v>
      </c>
      <c r="Z3355">
        <v>2681</v>
      </c>
      <c r="AA3355">
        <v>5</v>
      </c>
      <c r="AB3355">
        <v>5362</v>
      </c>
      <c r="AC3355">
        <f>Table1_1[[#This Row],[Price]]*Table1_1[[#This Row],[Quantity]]</f>
        <v>13405</v>
      </c>
    </row>
    <row r="3356" spans="1:29" x14ac:dyDescent="0.3">
      <c r="A3356" t="s">
        <v>28</v>
      </c>
      <c r="B3356" t="s">
        <v>29</v>
      </c>
      <c r="C3356" t="s">
        <v>66</v>
      </c>
      <c r="D3356" t="s">
        <v>45</v>
      </c>
      <c r="E3356" t="s">
        <v>56</v>
      </c>
      <c r="F3356" t="s">
        <v>99</v>
      </c>
      <c r="G3356">
        <v>20</v>
      </c>
      <c r="H3356">
        <v>412710</v>
      </c>
      <c r="I3356" t="s">
        <v>34</v>
      </c>
      <c r="J3356" s="3">
        <v>45433</v>
      </c>
      <c r="K3356">
        <v>1200</v>
      </c>
      <c r="L3356" t="s">
        <v>13832</v>
      </c>
      <c r="M3356" t="s">
        <v>731</v>
      </c>
      <c r="N3356" t="s">
        <v>13833</v>
      </c>
      <c r="O3356" t="s">
        <v>13834</v>
      </c>
      <c r="P3356" t="s">
        <v>71</v>
      </c>
      <c r="Q3356">
        <v>19</v>
      </c>
      <c r="R3356" t="s">
        <v>88</v>
      </c>
      <c r="S3356" t="s">
        <v>63</v>
      </c>
      <c r="T3356">
        <v>63714</v>
      </c>
      <c r="U3356" s="1">
        <v>45574</v>
      </c>
      <c r="V3356" t="s">
        <v>155</v>
      </c>
      <c r="W3356">
        <v>822813</v>
      </c>
      <c r="X3356" t="s">
        <v>13835</v>
      </c>
      <c r="Y3356">
        <v>821</v>
      </c>
      <c r="Z3356">
        <v>1808</v>
      </c>
      <c r="AA3356">
        <v>6</v>
      </c>
      <c r="AB3356">
        <v>4339.2</v>
      </c>
      <c r="AC3356">
        <f>Table1_1[[#This Row],[Price]]*Table1_1[[#This Row],[Quantity]]</f>
        <v>10848</v>
      </c>
    </row>
    <row r="3357" spans="1:29" x14ac:dyDescent="0.3">
      <c r="A3357" t="s">
        <v>28</v>
      </c>
      <c r="B3357" t="s">
        <v>29</v>
      </c>
      <c r="C3357" t="s">
        <v>30</v>
      </c>
      <c r="D3357" t="s">
        <v>364</v>
      </c>
      <c r="E3357" t="s">
        <v>32</v>
      </c>
      <c r="F3357" t="s">
        <v>150</v>
      </c>
      <c r="G3357">
        <v>59</v>
      </c>
      <c r="H3357">
        <v>434249</v>
      </c>
      <c r="I3357" t="s">
        <v>34</v>
      </c>
      <c r="J3357" s="3">
        <v>44154</v>
      </c>
      <c r="K3357">
        <v>1300</v>
      </c>
      <c r="L3357" t="s">
        <v>13836</v>
      </c>
      <c r="M3357" t="s">
        <v>232</v>
      </c>
      <c r="N3357" t="s">
        <v>13837</v>
      </c>
      <c r="O3357">
        <v>-7593</v>
      </c>
      <c r="P3357" t="s">
        <v>51</v>
      </c>
      <c r="Q3357">
        <v>20</v>
      </c>
      <c r="R3357" t="s">
        <v>88</v>
      </c>
      <c r="S3357" t="s">
        <v>79</v>
      </c>
      <c r="T3357">
        <v>74989</v>
      </c>
      <c r="U3357" s="1">
        <v>45620</v>
      </c>
      <c r="V3357" t="s">
        <v>42</v>
      </c>
      <c r="W3357">
        <v>353157</v>
      </c>
      <c r="X3357" t="s">
        <v>13838</v>
      </c>
      <c r="Y3357">
        <v>488</v>
      </c>
      <c r="Z3357">
        <v>2259</v>
      </c>
      <c r="AA3357">
        <v>2</v>
      </c>
      <c r="AB3357">
        <v>1807.2</v>
      </c>
      <c r="AC3357">
        <f>Table1_1[[#This Row],[Price]]*Table1_1[[#This Row],[Quantity]]</f>
        <v>4518</v>
      </c>
    </row>
    <row r="3358" spans="1:29" x14ac:dyDescent="0.3">
      <c r="A3358" t="s">
        <v>28</v>
      </c>
      <c r="B3358" t="s">
        <v>29</v>
      </c>
      <c r="C3358" t="s">
        <v>91</v>
      </c>
      <c r="D3358" t="s">
        <v>267</v>
      </c>
      <c r="E3358" t="s">
        <v>46</v>
      </c>
      <c r="F3358" t="s">
        <v>47</v>
      </c>
      <c r="G3358">
        <v>42</v>
      </c>
      <c r="H3358">
        <v>420801</v>
      </c>
      <c r="I3358" t="s">
        <v>58</v>
      </c>
      <c r="J3358" s="3">
        <v>44260</v>
      </c>
      <c r="K3358">
        <v>1000</v>
      </c>
      <c r="L3358" t="s">
        <v>6814</v>
      </c>
      <c r="M3358" t="s">
        <v>428</v>
      </c>
      <c r="N3358" t="s">
        <v>13839</v>
      </c>
      <c r="O3358" t="s">
        <v>13840</v>
      </c>
      <c r="P3358" t="s">
        <v>71</v>
      </c>
      <c r="Q3358">
        <v>16</v>
      </c>
      <c r="R3358" t="s">
        <v>88</v>
      </c>
      <c r="S3358" t="s">
        <v>79</v>
      </c>
      <c r="T3358">
        <v>25066</v>
      </c>
      <c r="U3358" s="1">
        <v>45455</v>
      </c>
      <c r="V3358" t="s">
        <v>52</v>
      </c>
      <c r="W3358">
        <v>341501</v>
      </c>
      <c r="X3358" t="s">
        <v>13841</v>
      </c>
      <c r="Y3358">
        <v>279</v>
      </c>
      <c r="Z3358">
        <v>790</v>
      </c>
      <c r="AA3358">
        <v>4</v>
      </c>
      <c r="AB3358">
        <v>1264</v>
      </c>
      <c r="AC3358">
        <f>Table1_1[[#This Row],[Price]]*Table1_1[[#This Row],[Quantity]]</f>
        <v>3160</v>
      </c>
    </row>
    <row r="3359" spans="1:29" x14ac:dyDescent="0.3">
      <c r="A3359" t="s">
        <v>28</v>
      </c>
      <c r="B3359" t="s">
        <v>29</v>
      </c>
      <c r="C3359" t="s">
        <v>193</v>
      </c>
      <c r="D3359" t="s">
        <v>267</v>
      </c>
      <c r="E3359" t="s">
        <v>46</v>
      </c>
      <c r="F3359" t="s">
        <v>47</v>
      </c>
      <c r="G3359">
        <v>6</v>
      </c>
      <c r="H3359">
        <v>433543</v>
      </c>
      <c r="I3359" t="s">
        <v>34</v>
      </c>
      <c r="J3359" s="3">
        <v>45416</v>
      </c>
      <c r="K3359">
        <v>1400</v>
      </c>
      <c r="L3359" t="s">
        <v>13842</v>
      </c>
      <c r="M3359" t="s">
        <v>1212</v>
      </c>
      <c r="N3359" t="s">
        <v>13843</v>
      </c>
      <c r="O3359">
        <v>5155501890</v>
      </c>
      <c r="P3359" t="s">
        <v>71</v>
      </c>
      <c r="Q3359">
        <v>4</v>
      </c>
      <c r="R3359" t="s">
        <v>88</v>
      </c>
      <c r="S3359" t="s">
        <v>79</v>
      </c>
      <c r="T3359">
        <v>82301</v>
      </c>
      <c r="U3359" s="1">
        <v>45367</v>
      </c>
      <c r="V3359" t="s">
        <v>72</v>
      </c>
      <c r="W3359">
        <v>925922</v>
      </c>
      <c r="X3359" t="s">
        <v>13844</v>
      </c>
      <c r="Y3359">
        <v>545</v>
      </c>
      <c r="Z3359">
        <v>1067</v>
      </c>
      <c r="AA3359">
        <v>5</v>
      </c>
      <c r="AB3359">
        <v>2134</v>
      </c>
      <c r="AC3359">
        <f>Table1_1[[#This Row],[Price]]*Table1_1[[#This Row],[Quantity]]</f>
        <v>5335</v>
      </c>
    </row>
    <row r="3360" spans="1:29" x14ac:dyDescent="0.3">
      <c r="A3360" t="s">
        <v>28</v>
      </c>
      <c r="B3360" t="s">
        <v>29</v>
      </c>
      <c r="C3360" t="s">
        <v>44</v>
      </c>
      <c r="D3360" t="s">
        <v>237</v>
      </c>
      <c r="E3360" t="s">
        <v>56</v>
      </c>
      <c r="F3360" t="s">
        <v>57</v>
      </c>
      <c r="G3360">
        <v>21</v>
      </c>
      <c r="H3360">
        <v>425143</v>
      </c>
      <c r="I3360" t="s">
        <v>34</v>
      </c>
      <c r="J3360" s="3">
        <v>44609</v>
      </c>
      <c r="K3360">
        <v>1300</v>
      </c>
      <c r="L3360" t="s">
        <v>13845</v>
      </c>
      <c r="M3360" t="s">
        <v>60</v>
      </c>
      <c r="N3360" t="s">
        <v>13846</v>
      </c>
      <c r="O3360" t="s">
        <v>13847</v>
      </c>
      <c r="P3360" t="s">
        <v>87</v>
      </c>
      <c r="Q3360">
        <v>9</v>
      </c>
      <c r="R3360" t="s">
        <v>88</v>
      </c>
      <c r="S3360" t="s">
        <v>79</v>
      </c>
      <c r="T3360">
        <v>73596</v>
      </c>
      <c r="U3360" s="1">
        <v>45426</v>
      </c>
      <c r="V3360" t="s">
        <v>140</v>
      </c>
      <c r="W3360">
        <v>773562</v>
      </c>
      <c r="X3360" t="s">
        <v>13848</v>
      </c>
      <c r="Y3360">
        <v>205</v>
      </c>
      <c r="Z3360">
        <v>2890</v>
      </c>
      <c r="AA3360">
        <v>5</v>
      </c>
      <c r="AB3360">
        <v>5780</v>
      </c>
      <c r="AC3360">
        <f>Table1_1[[#This Row],[Price]]*Table1_1[[#This Row],[Quantity]]</f>
        <v>14450</v>
      </c>
    </row>
    <row r="3361" spans="1:29" x14ac:dyDescent="0.3">
      <c r="A3361" t="s">
        <v>28</v>
      </c>
      <c r="B3361" t="s">
        <v>29</v>
      </c>
      <c r="C3361" t="s">
        <v>91</v>
      </c>
      <c r="D3361" t="s">
        <v>98</v>
      </c>
      <c r="E3361" t="s">
        <v>32</v>
      </c>
      <c r="F3361" t="s">
        <v>99</v>
      </c>
      <c r="G3361">
        <v>59</v>
      </c>
      <c r="H3361">
        <v>422837</v>
      </c>
      <c r="I3361" t="s">
        <v>58</v>
      </c>
      <c r="J3361" s="3">
        <v>44952</v>
      </c>
      <c r="K3361">
        <v>1200</v>
      </c>
      <c r="L3361" t="s">
        <v>13849</v>
      </c>
      <c r="M3361" t="s">
        <v>506</v>
      </c>
      <c r="N3361" t="s">
        <v>13850</v>
      </c>
      <c r="O3361" t="s">
        <v>13851</v>
      </c>
      <c r="P3361" t="s">
        <v>87</v>
      </c>
      <c r="Q3361">
        <v>19</v>
      </c>
      <c r="R3361" t="s">
        <v>40</v>
      </c>
      <c r="S3361" t="s">
        <v>41</v>
      </c>
      <c r="T3361">
        <v>51995</v>
      </c>
      <c r="U3361" s="1">
        <v>45459</v>
      </c>
      <c r="V3361" t="s">
        <v>52</v>
      </c>
      <c r="W3361">
        <v>942781</v>
      </c>
      <c r="X3361" t="s">
        <v>13852</v>
      </c>
      <c r="Y3361">
        <v>553</v>
      </c>
      <c r="Z3361">
        <v>1381</v>
      </c>
      <c r="AA3361">
        <v>7</v>
      </c>
      <c r="AB3361">
        <v>3866.8</v>
      </c>
      <c r="AC3361">
        <f>Table1_1[[#This Row],[Price]]*Table1_1[[#This Row],[Quantity]]</f>
        <v>9667</v>
      </c>
    </row>
    <row r="3362" spans="1:29" x14ac:dyDescent="0.3">
      <c r="A3362" t="s">
        <v>28</v>
      </c>
      <c r="B3362" t="s">
        <v>29</v>
      </c>
      <c r="C3362" t="s">
        <v>91</v>
      </c>
      <c r="D3362" t="s">
        <v>149</v>
      </c>
      <c r="E3362" t="s">
        <v>32</v>
      </c>
      <c r="F3362" t="s">
        <v>150</v>
      </c>
      <c r="G3362">
        <v>97</v>
      </c>
      <c r="H3362">
        <v>433684</v>
      </c>
      <c r="I3362" t="s">
        <v>58</v>
      </c>
      <c r="J3362" s="3">
        <v>45625</v>
      </c>
      <c r="K3362">
        <v>1200</v>
      </c>
      <c r="L3362" t="s">
        <v>13853</v>
      </c>
      <c r="M3362" t="s">
        <v>200</v>
      </c>
      <c r="N3362" t="s">
        <v>13854</v>
      </c>
      <c r="O3362" t="s">
        <v>13855</v>
      </c>
      <c r="P3362" t="s">
        <v>87</v>
      </c>
      <c r="Q3362">
        <v>8</v>
      </c>
      <c r="R3362" t="s">
        <v>40</v>
      </c>
      <c r="S3362" t="s">
        <v>63</v>
      </c>
      <c r="T3362">
        <v>94044</v>
      </c>
      <c r="U3362" s="1">
        <v>45318</v>
      </c>
      <c r="V3362" t="s">
        <v>111</v>
      </c>
      <c r="W3362">
        <v>923079</v>
      </c>
      <c r="X3362" t="s">
        <v>8369</v>
      </c>
      <c r="Y3362">
        <v>472</v>
      </c>
      <c r="Z3362">
        <v>1350</v>
      </c>
      <c r="AA3362">
        <v>5</v>
      </c>
      <c r="AB3362">
        <v>2700</v>
      </c>
      <c r="AC3362">
        <f>Table1_1[[#This Row],[Price]]*Table1_1[[#This Row],[Quantity]]</f>
        <v>6750</v>
      </c>
    </row>
    <row r="3363" spans="1:29" x14ac:dyDescent="0.3">
      <c r="A3363" t="s">
        <v>28</v>
      </c>
      <c r="B3363" t="s">
        <v>29</v>
      </c>
      <c r="C3363" t="s">
        <v>193</v>
      </c>
      <c r="D3363" t="s">
        <v>182</v>
      </c>
      <c r="E3363" t="s">
        <v>46</v>
      </c>
      <c r="F3363" t="s">
        <v>113</v>
      </c>
      <c r="G3363">
        <v>98</v>
      </c>
      <c r="H3363">
        <v>402114</v>
      </c>
      <c r="I3363" t="s">
        <v>34</v>
      </c>
      <c r="J3363" s="3">
        <v>45281</v>
      </c>
      <c r="K3363">
        <v>800</v>
      </c>
      <c r="L3363" t="s">
        <v>13656</v>
      </c>
      <c r="M3363" t="s">
        <v>372</v>
      </c>
      <c r="N3363" t="s">
        <v>13856</v>
      </c>
      <c r="O3363" t="s">
        <v>13857</v>
      </c>
      <c r="P3363" t="s">
        <v>51</v>
      </c>
      <c r="Q3363">
        <v>16</v>
      </c>
      <c r="R3363" t="s">
        <v>88</v>
      </c>
      <c r="S3363" t="s">
        <v>118</v>
      </c>
      <c r="T3363">
        <v>24811</v>
      </c>
      <c r="U3363" s="1">
        <v>45375</v>
      </c>
      <c r="V3363" t="s">
        <v>72</v>
      </c>
      <c r="W3363">
        <v>540466</v>
      </c>
      <c r="X3363" t="s">
        <v>13858</v>
      </c>
      <c r="Y3363">
        <v>988</v>
      </c>
      <c r="Z3363">
        <v>2346</v>
      </c>
      <c r="AA3363">
        <v>3</v>
      </c>
      <c r="AB3363">
        <v>2815.2000000000003</v>
      </c>
      <c r="AC3363">
        <f>Table1_1[[#This Row],[Price]]*Table1_1[[#This Row],[Quantity]]</f>
        <v>7038</v>
      </c>
    </row>
    <row r="3364" spans="1:29" x14ac:dyDescent="0.3">
      <c r="A3364" t="s">
        <v>28</v>
      </c>
      <c r="B3364" t="s">
        <v>29</v>
      </c>
      <c r="C3364" t="s">
        <v>66</v>
      </c>
      <c r="D3364" t="s">
        <v>421</v>
      </c>
      <c r="E3364" t="s">
        <v>46</v>
      </c>
      <c r="F3364" t="s">
        <v>99</v>
      </c>
      <c r="G3364">
        <v>98</v>
      </c>
      <c r="H3364">
        <v>412300</v>
      </c>
      <c r="I3364" t="s">
        <v>58</v>
      </c>
      <c r="J3364" s="3">
        <v>43874</v>
      </c>
      <c r="K3364">
        <v>950</v>
      </c>
      <c r="L3364" t="s">
        <v>13860</v>
      </c>
      <c r="M3364" t="s">
        <v>172</v>
      </c>
      <c r="N3364" t="s">
        <v>13861</v>
      </c>
      <c r="O3364" t="s">
        <v>13862</v>
      </c>
      <c r="P3364" t="s">
        <v>87</v>
      </c>
      <c r="Q3364">
        <v>11</v>
      </c>
      <c r="R3364" t="s">
        <v>88</v>
      </c>
      <c r="S3364" t="s">
        <v>41</v>
      </c>
      <c r="T3364">
        <v>46632</v>
      </c>
      <c r="U3364" s="1">
        <v>45542</v>
      </c>
      <c r="V3364" t="s">
        <v>180</v>
      </c>
      <c r="W3364">
        <v>532790</v>
      </c>
      <c r="X3364" t="s">
        <v>13863</v>
      </c>
      <c r="Y3364">
        <v>354</v>
      </c>
      <c r="Z3364">
        <v>2485</v>
      </c>
      <c r="AA3364">
        <v>7</v>
      </c>
      <c r="AB3364">
        <v>6958</v>
      </c>
      <c r="AC3364">
        <f>Table1_1[[#This Row],[Price]]*Table1_1[[#This Row],[Quantity]]</f>
        <v>17395</v>
      </c>
    </row>
    <row r="3365" spans="1:29" x14ac:dyDescent="0.3">
      <c r="A3365" t="s">
        <v>28</v>
      </c>
      <c r="B3365" t="s">
        <v>29</v>
      </c>
      <c r="C3365" t="s">
        <v>193</v>
      </c>
      <c r="D3365" t="s">
        <v>467</v>
      </c>
      <c r="E3365" t="s">
        <v>32</v>
      </c>
      <c r="F3365" t="s">
        <v>175</v>
      </c>
      <c r="G3365">
        <v>55</v>
      </c>
      <c r="H3365">
        <v>408583</v>
      </c>
      <c r="I3365" t="s">
        <v>34</v>
      </c>
      <c r="J3365" s="3">
        <v>45243</v>
      </c>
      <c r="K3365">
        <v>1200</v>
      </c>
      <c r="L3365" t="s">
        <v>4237</v>
      </c>
      <c r="M3365" t="s">
        <v>372</v>
      </c>
      <c r="N3365" t="s">
        <v>13864</v>
      </c>
      <c r="O3365" t="s">
        <v>13865</v>
      </c>
      <c r="P3365" t="s">
        <v>71</v>
      </c>
      <c r="Q3365">
        <v>3</v>
      </c>
      <c r="R3365" t="s">
        <v>40</v>
      </c>
      <c r="S3365" t="s">
        <v>63</v>
      </c>
      <c r="T3365">
        <v>89206</v>
      </c>
      <c r="U3365" s="1">
        <v>45366</v>
      </c>
      <c r="V3365" t="s">
        <v>72</v>
      </c>
      <c r="W3365">
        <v>169225</v>
      </c>
      <c r="X3365" t="s">
        <v>13866</v>
      </c>
      <c r="Y3365">
        <v>642</v>
      </c>
      <c r="Z3365">
        <v>2702</v>
      </c>
      <c r="AA3365">
        <v>4</v>
      </c>
      <c r="AB3365">
        <v>4323.2</v>
      </c>
      <c r="AC3365">
        <f>Table1_1[[#This Row],[Price]]*Table1_1[[#This Row],[Quantity]]</f>
        <v>10808</v>
      </c>
    </row>
    <row r="3366" spans="1:29" x14ac:dyDescent="0.3">
      <c r="A3366" t="s">
        <v>28</v>
      </c>
      <c r="B3366" t="s">
        <v>29</v>
      </c>
      <c r="C3366" t="s">
        <v>30</v>
      </c>
      <c r="D3366" t="s">
        <v>546</v>
      </c>
      <c r="E3366" t="s">
        <v>56</v>
      </c>
      <c r="F3366" t="s">
        <v>106</v>
      </c>
      <c r="G3366">
        <v>75</v>
      </c>
      <c r="H3366">
        <v>435866</v>
      </c>
      <c r="I3366" t="s">
        <v>58</v>
      </c>
      <c r="J3366" s="3">
        <v>44959</v>
      </c>
      <c r="K3366">
        <v>950</v>
      </c>
      <c r="L3366" t="s">
        <v>13867</v>
      </c>
      <c r="M3366" t="s">
        <v>478</v>
      </c>
      <c r="N3366" t="s">
        <v>13868</v>
      </c>
      <c r="O3366" t="s">
        <v>13869</v>
      </c>
      <c r="P3366" t="s">
        <v>51</v>
      </c>
      <c r="Q3366">
        <v>3</v>
      </c>
      <c r="R3366" t="s">
        <v>40</v>
      </c>
      <c r="S3366" t="s">
        <v>63</v>
      </c>
      <c r="T3366">
        <v>24443</v>
      </c>
      <c r="U3366" s="1">
        <v>45469</v>
      </c>
      <c r="V3366" t="s">
        <v>52</v>
      </c>
      <c r="W3366">
        <v>624810</v>
      </c>
      <c r="X3366" t="s">
        <v>13870</v>
      </c>
      <c r="Y3366">
        <v>574</v>
      </c>
      <c r="Z3366">
        <v>557</v>
      </c>
      <c r="AA3366">
        <v>4</v>
      </c>
      <c r="AB3366">
        <v>891.2</v>
      </c>
      <c r="AC3366">
        <f>Table1_1[[#This Row],[Price]]*Table1_1[[#This Row],[Quantity]]</f>
        <v>2228</v>
      </c>
    </row>
    <row r="3367" spans="1:29" x14ac:dyDescent="0.3">
      <c r="A3367" t="s">
        <v>28</v>
      </c>
      <c r="B3367" t="s">
        <v>29</v>
      </c>
      <c r="C3367" t="s">
        <v>193</v>
      </c>
      <c r="D3367" t="s">
        <v>274</v>
      </c>
      <c r="E3367" t="s">
        <v>46</v>
      </c>
      <c r="F3367" t="s">
        <v>355</v>
      </c>
      <c r="G3367">
        <v>69</v>
      </c>
      <c r="H3367">
        <v>427747</v>
      </c>
      <c r="I3367" t="s">
        <v>58</v>
      </c>
      <c r="J3367" s="3">
        <v>45316</v>
      </c>
      <c r="K3367">
        <v>1400</v>
      </c>
      <c r="L3367" t="s">
        <v>5318</v>
      </c>
      <c r="M3367" t="s">
        <v>123</v>
      </c>
      <c r="N3367" t="s">
        <v>13871</v>
      </c>
      <c r="O3367" t="s">
        <v>13872</v>
      </c>
      <c r="P3367" t="s">
        <v>39</v>
      </c>
      <c r="Q3367">
        <v>16</v>
      </c>
      <c r="R3367" t="s">
        <v>40</v>
      </c>
      <c r="S3367" t="s">
        <v>41</v>
      </c>
      <c r="T3367">
        <v>37418</v>
      </c>
      <c r="U3367" s="1">
        <v>45517</v>
      </c>
      <c r="V3367" t="s">
        <v>64</v>
      </c>
      <c r="W3367">
        <v>631120</v>
      </c>
      <c r="X3367" t="s">
        <v>13873</v>
      </c>
      <c r="Y3367">
        <v>598</v>
      </c>
      <c r="Z3367">
        <v>1232</v>
      </c>
      <c r="AA3367">
        <v>5</v>
      </c>
      <c r="AB3367">
        <v>2464</v>
      </c>
      <c r="AC3367">
        <f>Table1_1[[#This Row],[Price]]*Table1_1[[#This Row],[Quantity]]</f>
        <v>6160</v>
      </c>
    </row>
    <row r="3368" spans="1:29" x14ac:dyDescent="0.3">
      <c r="A3368" t="s">
        <v>28</v>
      </c>
      <c r="B3368" t="s">
        <v>29</v>
      </c>
      <c r="C3368" t="s">
        <v>30</v>
      </c>
      <c r="D3368" t="s">
        <v>267</v>
      </c>
      <c r="E3368" t="s">
        <v>32</v>
      </c>
      <c r="F3368" t="s">
        <v>57</v>
      </c>
      <c r="G3368">
        <v>54</v>
      </c>
      <c r="H3368">
        <v>409134</v>
      </c>
      <c r="I3368" t="s">
        <v>34</v>
      </c>
      <c r="J3368" s="3">
        <v>44487</v>
      </c>
      <c r="K3368">
        <v>1400</v>
      </c>
      <c r="L3368" t="s">
        <v>13874</v>
      </c>
      <c r="M3368" t="s">
        <v>1460</v>
      </c>
      <c r="N3368" t="s">
        <v>13875</v>
      </c>
      <c r="O3368">
        <v>6717707501</v>
      </c>
      <c r="P3368" t="s">
        <v>39</v>
      </c>
      <c r="Q3368">
        <v>16</v>
      </c>
      <c r="R3368" t="s">
        <v>88</v>
      </c>
      <c r="S3368" t="s">
        <v>63</v>
      </c>
      <c r="T3368">
        <v>13907</v>
      </c>
      <c r="U3368" s="1">
        <v>45338</v>
      </c>
      <c r="V3368" t="s">
        <v>119</v>
      </c>
      <c r="W3368">
        <v>667652</v>
      </c>
      <c r="X3368" t="s">
        <v>13876</v>
      </c>
      <c r="Y3368">
        <v>772</v>
      </c>
      <c r="Z3368">
        <v>1839</v>
      </c>
      <c r="AA3368">
        <v>3</v>
      </c>
      <c r="AB3368">
        <v>2206.8000000000002</v>
      </c>
      <c r="AC3368">
        <f>Table1_1[[#This Row],[Price]]*Table1_1[[#This Row],[Quantity]]</f>
        <v>5517</v>
      </c>
    </row>
    <row r="3369" spans="1:29" x14ac:dyDescent="0.3">
      <c r="A3369" t="s">
        <v>28</v>
      </c>
      <c r="B3369" t="s">
        <v>29</v>
      </c>
      <c r="C3369" t="s">
        <v>30</v>
      </c>
      <c r="D3369" t="s">
        <v>170</v>
      </c>
      <c r="E3369" t="s">
        <v>46</v>
      </c>
      <c r="F3369" t="s">
        <v>135</v>
      </c>
      <c r="G3369">
        <v>20</v>
      </c>
      <c r="H3369">
        <v>405870</v>
      </c>
      <c r="I3369" t="s">
        <v>34</v>
      </c>
      <c r="J3369" s="3">
        <v>44211</v>
      </c>
      <c r="K3369">
        <v>800</v>
      </c>
      <c r="L3369" t="s">
        <v>13877</v>
      </c>
      <c r="M3369" t="s">
        <v>1366</v>
      </c>
      <c r="N3369" t="s">
        <v>13878</v>
      </c>
      <c r="O3369" t="s">
        <v>13879</v>
      </c>
      <c r="P3369" t="s">
        <v>51</v>
      </c>
      <c r="Q3369">
        <v>13</v>
      </c>
      <c r="R3369" t="s">
        <v>88</v>
      </c>
      <c r="S3369" t="s">
        <v>79</v>
      </c>
      <c r="T3369">
        <v>16989</v>
      </c>
      <c r="U3369" s="1">
        <v>45433</v>
      </c>
      <c r="V3369" t="s">
        <v>140</v>
      </c>
      <c r="W3369">
        <v>542847</v>
      </c>
      <c r="X3369" t="s">
        <v>13880</v>
      </c>
      <c r="Y3369">
        <v>402</v>
      </c>
      <c r="Z3369">
        <v>1806</v>
      </c>
      <c r="AA3369">
        <v>8</v>
      </c>
      <c r="AB3369">
        <v>5779.2000000000007</v>
      </c>
      <c r="AC3369">
        <f>Table1_1[[#This Row],[Price]]*Table1_1[[#This Row],[Quantity]]</f>
        <v>14448</v>
      </c>
    </row>
    <row r="3370" spans="1:29" x14ac:dyDescent="0.3">
      <c r="A3370" t="s">
        <v>28</v>
      </c>
      <c r="B3370" t="s">
        <v>29</v>
      </c>
      <c r="C3370" t="s">
        <v>30</v>
      </c>
      <c r="D3370" t="s">
        <v>142</v>
      </c>
      <c r="E3370" t="s">
        <v>32</v>
      </c>
      <c r="F3370" t="s">
        <v>83</v>
      </c>
      <c r="G3370">
        <v>39</v>
      </c>
      <c r="H3370">
        <v>412390</v>
      </c>
      <c r="I3370" t="s">
        <v>34</v>
      </c>
      <c r="J3370" s="3">
        <v>45432</v>
      </c>
      <c r="K3370">
        <v>1400</v>
      </c>
      <c r="L3370" t="s">
        <v>12430</v>
      </c>
      <c r="M3370" t="s">
        <v>670</v>
      </c>
      <c r="N3370" t="s">
        <v>13882</v>
      </c>
      <c r="O3370">
        <v>2538546309</v>
      </c>
      <c r="P3370" t="s">
        <v>39</v>
      </c>
      <c r="Q3370">
        <v>14</v>
      </c>
      <c r="R3370" t="s">
        <v>40</v>
      </c>
      <c r="S3370" t="s">
        <v>41</v>
      </c>
      <c r="T3370">
        <v>45481</v>
      </c>
      <c r="U3370" s="1">
        <v>45558</v>
      </c>
      <c r="V3370" t="s">
        <v>180</v>
      </c>
      <c r="W3370">
        <v>518821</v>
      </c>
      <c r="X3370" t="s">
        <v>13883</v>
      </c>
      <c r="Y3370">
        <v>638</v>
      </c>
      <c r="Z3370">
        <v>1256</v>
      </c>
      <c r="AA3370">
        <v>2</v>
      </c>
      <c r="AB3370">
        <v>1004.8000000000001</v>
      </c>
      <c r="AC3370">
        <f>Table1_1[[#This Row],[Price]]*Table1_1[[#This Row],[Quantity]]</f>
        <v>2512</v>
      </c>
    </row>
    <row r="3371" spans="1:29" x14ac:dyDescent="0.3">
      <c r="A3371" t="s">
        <v>28</v>
      </c>
      <c r="B3371" t="s">
        <v>29</v>
      </c>
      <c r="C3371" t="s">
        <v>66</v>
      </c>
      <c r="D3371" t="s">
        <v>227</v>
      </c>
      <c r="E3371" t="s">
        <v>46</v>
      </c>
      <c r="F3371" t="s">
        <v>83</v>
      </c>
      <c r="G3371">
        <v>27</v>
      </c>
      <c r="H3371">
        <v>405170</v>
      </c>
      <c r="I3371" t="s">
        <v>58</v>
      </c>
      <c r="J3371" s="3">
        <v>44741</v>
      </c>
      <c r="K3371">
        <v>1100</v>
      </c>
      <c r="L3371" t="s">
        <v>13885</v>
      </c>
      <c r="M3371" t="s">
        <v>76</v>
      </c>
      <c r="N3371" t="s">
        <v>13886</v>
      </c>
      <c r="O3371" t="s">
        <v>13887</v>
      </c>
      <c r="P3371" t="s">
        <v>39</v>
      </c>
      <c r="Q3371">
        <v>19</v>
      </c>
      <c r="R3371" t="s">
        <v>40</v>
      </c>
      <c r="S3371" t="s">
        <v>79</v>
      </c>
      <c r="T3371">
        <v>99018</v>
      </c>
      <c r="U3371" s="1">
        <v>45335</v>
      </c>
      <c r="V3371" t="s">
        <v>119</v>
      </c>
      <c r="W3371">
        <v>452019</v>
      </c>
      <c r="X3371" t="s">
        <v>13888</v>
      </c>
      <c r="Y3371">
        <v>341</v>
      </c>
      <c r="Z3371">
        <v>1667</v>
      </c>
      <c r="AA3371">
        <v>8</v>
      </c>
      <c r="AB3371">
        <v>5334.4000000000015</v>
      </c>
      <c r="AC3371">
        <f>Table1_1[[#This Row],[Price]]*Table1_1[[#This Row],[Quantity]]</f>
        <v>13336</v>
      </c>
    </row>
    <row r="3372" spans="1:29" x14ac:dyDescent="0.3">
      <c r="A3372" t="s">
        <v>28</v>
      </c>
      <c r="B3372" t="s">
        <v>29</v>
      </c>
      <c r="C3372" t="s">
        <v>157</v>
      </c>
      <c r="D3372" t="s">
        <v>170</v>
      </c>
      <c r="E3372" t="s">
        <v>32</v>
      </c>
      <c r="F3372" t="s">
        <v>150</v>
      </c>
      <c r="G3372">
        <v>15</v>
      </c>
      <c r="H3372">
        <v>439548</v>
      </c>
      <c r="I3372" t="s">
        <v>34</v>
      </c>
      <c r="J3372" s="3">
        <v>45266</v>
      </c>
      <c r="K3372">
        <v>950</v>
      </c>
      <c r="L3372" t="s">
        <v>13890</v>
      </c>
      <c r="M3372" t="s">
        <v>195</v>
      </c>
      <c r="N3372" t="s">
        <v>13891</v>
      </c>
      <c r="O3372">
        <v>6272090852</v>
      </c>
      <c r="P3372" t="s">
        <v>51</v>
      </c>
      <c r="Q3372">
        <v>8</v>
      </c>
      <c r="R3372" t="s">
        <v>40</v>
      </c>
      <c r="S3372" t="s">
        <v>63</v>
      </c>
      <c r="T3372">
        <v>86909</v>
      </c>
      <c r="U3372" s="1">
        <v>45299</v>
      </c>
      <c r="V3372" t="s">
        <v>111</v>
      </c>
      <c r="W3372">
        <v>356463</v>
      </c>
      <c r="X3372" t="s">
        <v>13892</v>
      </c>
      <c r="Y3372">
        <v>332</v>
      </c>
      <c r="Z3372">
        <v>1200</v>
      </c>
      <c r="AA3372">
        <v>2</v>
      </c>
      <c r="AB3372">
        <v>960</v>
      </c>
      <c r="AC3372">
        <f>Table1_1[[#This Row],[Price]]*Table1_1[[#This Row],[Quantity]]</f>
        <v>2400</v>
      </c>
    </row>
    <row r="3373" spans="1:29" x14ac:dyDescent="0.3">
      <c r="A3373" t="s">
        <v>28</v>
      </c>
      <c r="B3373" t="s">
        <v>29</v>
      </c>
      <c r="C3373" t="s">
        <v>44</v>
      </c>
      <c r="D3373" t="s">
        <v>227</v>
      </c>
      <c r="E3373" t="s">
        <v>46</v>
      </c>
      <c r="F3373" t="s">
        <v>47</v>
      </c>
      <c r="G3373">
        <v>15</v>
      </c>
      <c r="H3373">
        <v>404510</v>
      </c>
      <c r="I3373" t="s">
        <v>58</v>
      </c>
      <c r="J3373" s="3">
        <v>44548</v>
      </c>
      <c r="K3373">
        <v>1000</v>
      </c>
      <c r="L3373" t="s">
        <v>13893</v>
      </c>
      <c r="M3373" t="s">
        <v>736</v>
      </c>
      <c r="N3373" t="s">
        <v>13894</v>
      </c>
      <c r="O3373" t="s">
        <v>13895</v>
      </c>
      <c r="P3373" t="s">
        <v>87</v>
      </c>
      <c r="Q3373">
        <v>8</v>
      </c>
      <c r="R3373" t="s">
        <v>88</v>
      </c>
      <c r="S3373" t="s">
        <v>41</v>
      </c>
      <c r="T3373">
        <v>65371</v>
      </c>
      <c r="U3373" s="1">
        <v>45314</v>
      </c>
      <c r="V3373" t="s">
        <v>111</v>
      </c>
      <c r="W3373">
        <v>977285</v>
      </c>
      <c r="X3373" t="s">
        <v>13896</v>
      </c>
      <c r="Y3373">
        <v>732</v>
      </c>
      <c r="Z3373">
        <v>888</v>
      </c>
      <c r="AA3373">
        <v>1</v>
      </c>
      <c r="AB3373">
        <v>355.20000000000005</v>
      </c>
      <c r="AC3373">
        <f>Table1_1[[#This Row],[Price]]*Table1_1[[#This Row],[Quantity]]</f>
        <v>888</v>
      </c>
    </row>
    <row r="3374" spans="1:29" x14ac:dyDescent="0.3">
      <c r="A3374" t="s">
        <v>28</v>
      </c>
      <c r="B3374" t="s">
        <v>29</v>
      </c>
      <c r="C3374" t="s">
        <v>30</v>
      </c>
      <c r="D3374" t="s">
        <v>442</v>
      </c>
      <c r="E3374" t="s">
        <v>46</v>
      </c>
      <c r="F3374" t="s">
        <v>99</v>
      </c>
      <c r="G3374">
        <v>86</v>
      </c>
      <c r="H3374">
        <v>407629</v>
      </c>
      <c r="I3374" t="s">
        <v>34</v>
      </c>
      <c r="J3374" s="3">
        <v>44585</v>
      </c>
      <c r="K3374">
        <v>1400</v>
      </c>
      <c r="L3374" t="s">
        <v>13898</v>
      </c>
      <c r="M3374" t="s">
        <v>2538</v>
      </c>
      <c r="N3374" t="s">
        <v>13899</v>
      </c>
      <c r="O3374" t="s">
        <v>13900</v>
      </c>
      <c r="P3374" t="s">
        <v>39</v>
      </c>
      <c r="Q3374">
        <v>10</v>
      </c>
      <c r="R3374" t="s">
        <v>88</v>
      </c>
      <c r="S3374" t="s">
        <v>63</v>
      </c>
      <c r="T3374">
        <v>41054</v>
      </c>
      <c r="U3374" s="1">
        <v>45293</v>
      </c>
      <c r="V3374" t="s">
        <v>111</v>
      </c>
      <c r="W3374">
        <v>440558</v>
      </c>
      <c r="X3374" t="s">
        <v>13901</v>
      </c>
      <c r="Y3374">
        <v>770</v>
      </c>
      <c r="Z3374">
        <v>1161</v>
      </c>
      <c r="AA3374">
        <v>3</v>
      </c>
      <c r="AB3374">
        <v>1393.2</v>
      </c>
      <c r="AC3374">
        <f>Table1_1[[#This Row],[Price]]*Table1_1[[#This Row],[Quantity]]</f>
        <v>3483</v>
      </c>
    </row>
    <row r="3375" spans="1:29" x14ac:dyDescent="0.3">
      <c r="A3375" t="s">
        <v>28</v>
      </c>
      <c r="B3375" t="s">
        <v>29</v>
      </c>
      <c r="C3375" t="s">
        <v>193</v>
      </c>
      <c r="D3375" t="s">
        <v>45</v>
      </c>
      <c r="E3375" t="s">
        <v>32</v>
      </c>
      <c r="F3375" t="s">
        <v>113</v>
      </c>
      <c r="G3375">
        <v>56</v>
      </c>
      <c r="H3375">
        <v>401282</v>
      </c>
      <c r="I3375" t="s">
        <v>34</v>
      </c>
      <c r="J3375" s="3">
        <v>45458</v>
      </c>
      <c r="K3375">
        <v>1000</v>
      </c>
      <c r="L3375" t="s">
        <v>13902</v>
      </c>
      <c r="M3375" t="s">
        <v>36</v>
      </c>
      <c r="N3375" t="s">
        <v>13903</v>
      </c>
      <c r="O3375">
        <v>-1525</v>
      </c>
      <c r="P3375" t="s">
        <v>71</v>
      </c>
      <c r="Q3375">
        <v>7</v>
      </c>
      <c r="R3375" t="s">
        <v>88</v>
      </c>
      <c r="S3375" t="s">
        <v>118</v>
      </c>
      <c r="T3375">
        <v>93886</v>
      </c>
      <c r="U3375" s="1">
        <v>45442</v>
      </c>
      <c r="V3375" t="s">
        <v>140</v>
      </c>
      <c r="W3375">
        <v>392167</v>
      </c>
      <c r="X3375" t="s">
        <v>13904</v>
      </c>
      <c r="Y3375">
        <v>853</v>
      </c>
      <c r="Z3375">
        <v>2960</v>
      </c>
      <c r="AA3375">
        <v>6</v>
      </c>
      <c r="AB3375">
        <v>7104</v>
      </c>
      <c r="AC3375">
        <f>Table1_1[[#This Row],[Price]]*Table1_1[[#This Row],[Quantity]]</f>
        <v>17760</v>
      </c>
    </row>
    <row r="3376" spans="1:29" x14ac:dyDescent="0.3">
      <c r="A3376" t="s">
        <v>28</v>
      </c>
      <c r="B3376" t="s">
        <v>29</v>
      </c>
      <c r="C3376" t="s">
        <v>54</v>
      </c>
      <c r="D3376" t="s">
        <v>349</v>
      </c>
      <c r="E3376" t="s">
        <v>46</v>
      </c>
      <c r="F3376" t="s">
        <v>47</v>
      </c>
      <c r="G3376">
        <v>24</v>
      </c>
      <c r="H3376">
        <v>434507</v>
      </c>
      <c r="I3376" t="s">
        <v>34</v>
      </c>
      <c r="J3376" s="3">
        <v>44520</v>
      </c>
      <c r="K3376">
        <v>1000</v>
      </c>
      <c r="L3376" t="s">
        <v>13905</v>
      </c>
      <c r="M3376" t="s">
        <v>623</v>
      </c>
      <c r="N3376" t="s">
        <v>13906</v>
      </c>
      <c r="O3376" t="s">
        <v>13907</v>
      </c>
      <c r="P3376" t="s">
        <v>71</v>
      </c>
      <c r="Q3376">
        <v>11</v>
      </c>
      <c r="R3376" t="s">
        <v>40</v>
      </c>
      <c r="S3376" t="s">
        <v>79</v>
      </c>
      <c r="T3376">
        <v>25265</v>
      </c>
      <c r="U3376" s="1">
        <v>45356</v>
      </c>
      <c r="V3376" t="s">
        <v>72</v>
      </c>
      <c r="W3376">
        <v>164343</v>
      </c>
      <c r="X3376" t="s">
        <v>13908</v>
      </c>
      <c r="Y3376">
        <v>881</v>
      </c>
      <c r="Z3376">
        <v>865</v>
      </c>
      <c r="AA3376">
        <v>2</v>
      </c>
      <c r="AB3376">
        <v>692</v>
      </c>
      <c r="AC3376">
        <f>Table1_1[[#This Row],[Price]]*Table1_1[[#This Row],[Quantity]]</f>
        <v>1730</v>
      </c>
    </row>
    <row r="3377" spans="1:29" x14ac:dyDescent="0.3">
      <c r="A3377" t="s">
        <v>28</v>
      </c>
      <c r="B3377" t="s">
        <v>29</v>
      </c>
      <c r="C3377" t="s">
        <v>157</v>
      </c>
      <c r="D3377" t="s">
        <v>248</v>
      </c>
      <c r="E3377" t="s">
        <v>32</v>
      </c>
      <c r="F3377" t="s">
        <v>355</v>
      </c>
      <c r="G3377">
        <v>61</v>
      </c>
      <c r="H3377">
        <v>413467</v>
      </c>
      <c r="I3377" t="s">
        <v>34</v>
      </c>
      <c r="J3377" s="3">
        <v>45023</v>
      </c>
      <c r="K3377">
        <v>1000</v>
      </c>
      <c r="L3377" t="s">
        <v>13909</v>
      </c>
      <c r="M3377" t="s">
        <v>1409</v>
      </c>
      <c r="N3377" t="s">
        <v>13910</v>
      </c>
      <c r="O3377" t="s">
        <v>13911</v>
      </c>
      <c r="P3377" t="s">
        <v>87</v>
      </c>
      <c r="Q3377">
        <v>8</v>
      </c>
      <c r="R3377" t="s">
        <v>88</v>
      </c>
      <c r="S3377" t="s">
        <v>41</v>
      </c>
      <c r="T3377">
        <v>85280</v>
      </c>
      <c r="U3377" s="1">
        <v>45306</v>
      </c>
      <c r="V3377" t="s">
        <v>111</v>
      </c>
      <c r="W3377">
        <v>565950</v>
      </c>
      <c r="X3377" t="s">
        <v>13912</v>
      </c>
      <c r="Y3377">
        <v>648</v>
      </c>
      <c r="Z3377">
        <v>761</v>
      </c>
      <c r="AA3377">
        <v>7</v>
      </c>
      <c r="AB3377">
        <v>2130.8000000000002</v>
      </c>
      <c r="AC3377">
        <f>Table1_1[[#This Row],[Price]]*Table1_1[[#This Row],[Quantity]]</f>
        <v>5327</v>
      </c>
    </row>
    <row r="3378" spans="1:29" x14ac:dyDescent="0.3">
      <c r="A3378" t="s">
        <v>28</v>
      </c>
      <c r="B3378" t="s">
        <v>29</v>
      </c>
      <c r="C3378" t="s">
        <v>54</v>
      </c>
      <c r="D3378" t="s">
        <v>524</v>
      </c>
      <c r="E3378" t="s">
        <v>56</v>
      </c>
      <c r="F3378" t="s">
        <v>135</v>
      </c>
      <c r="G3378">
        <v>70</v>
      </c>
      <c r="H3378">
        <v>417314</v>
      </c>
      <c r="I3378" t="s">
        <v>58</v>
      </c>
      <c r="J3378" s="3">
        <v>44799</v>
      </c>
      <c r="K3378">
        <v>1100</v>
      </c>
      <c r="L3378" t="s">
        <v>13913</v>
      </c>
      <c r="M3378" t="s">
        <v>372</v>
      </c>
      <c r="N3378" t="s">
        <v>13914</v>
      </c>
      <c r="O3378" t="s">
        <v>13915</v>
      </c>
      <c r="P3378" t="s">
        <v>51</v>
      </c>
      <c r="Q3378">
        <v>11</v>
      </c>
      <c r="R3378" t="s">
        <v>88</v>
      </c>
      <c r="S3378" t="s">
        <v>118</v>
      </c>
      <c r="T3378">
        <v>59316</v>
      </c>
      <c r="U3378" s="1">
        <v>45471</v>
      </c>
      <c r="V3378" t="s">
        <v>52</v>
      </c>
      <c r="W3378">
        <v>235630</v>
      </c>
      <c r="X3378" t="s">
        <v>13916</v>
      </c>
      <c r="Y3378">
        <v>618</v>
      </c>
      <c r="Z3378">
        <v>1088</v>
      </c>
      <c r="AA3378">
        <v>4</v>
      </c>
      <c r="AB3378">
        <v>1740.8000000000002</v>
      </c>
      <c r="AC3378">
        <f>Table1_1[[#This Row],[Price]]*Table1_1[[#This Row],[Quantity]]</f>
        <v>4352</v>
      </c>
    </row>
    <row r="3379" spans="1:29" x14ac:dyDescent="0.3">
      <c r="A3379" t="s">
        <v>28</v>
      </c>
      <c r="B3379" t="s">
        <v>29</v>
      </c>
      <c r="C3379" t="s">
        <v>30</v>
      </c>
      <c r="D3379" t="s">
        <v>227</v>
      </c>
      <c r="E3379" t="s">
        <v>32</v>
      </c>
      <c r="F3379" t="s">
        <v>57</v>
      </c>
      <c r="G3379">
        <v>56</v>
      </c>
      <c r="H3379">
        <v>435811</v>
      </c>
      <c r="I3379" t="s">
        <v>58</v>
      </c>
      <c r="J3379" s="3">
        <v>44677</v>
      </c>
      <c r="K3379">
        <v>1000</v>
      </c>
      <c r="L3379" t="s">
        <v>13918</v>
      </c>
      <c r="M3379" t="s">
        <v>552</v>
      </c>
      <c r="N3379" t="s">
        <v>13919</v>
      </c>
      <c r="O3379" t="s">
        <v>13920</v>
      </c>
      <c r="P3379" t="s">
        <v>39</v>
      </c>
      <c r="Q3379">
        <v>4</v>
      </c>
      <c r="R3379" t="s">
        <v>40</v>
      </c>
      <c r="S3379" t="s">
        <v>118</v>
      </c>
      <c r="T3379">
        <v>30256</v>
      </c>
      <c r="U3379" s="1">
        <v>45402</v>
      </c>
      <c r="V3379" t="s">
        <v>80</v>
      </c>
      <c r="W3379">
        <v>595190</v>
      </c>
      <c r="X3379" t="s">
        <v>13921</v>
      </c>
      <c r="Y3379">
        <v>398</v>
      </c>
      <c r="Z3379">
        <v>2408</v>
      </c>
      <c r="AA3379">
        <v>6</v>
      </c>
      <c r="AB3379">
        <v>5779.2000000000007</v>
      </c>
      <c r="AC3379">
        <f>Table1_1[[#This Row],[Price]]*Table1_1[[#This Row],[Quantity]]</f>
        <v>14448</v>
      </c>
    </row>
    <row r="3380" spans="1:29" x14ac:dyDescent="0.3">
      <c r="A3380" t="s">
        <v>28</v>
      </c>
      <c r="B3380" t="s">
        <v>29</v>
      </c>
      <c r="C3380" t="s">
        <v>66</v>
      </c>
      <c r="D3380" t="s">
        <v>411</v>
      </c>
      <c r="E3380" t="s">
        <v>56</v>
      </c>
      <c r="F3380" t="s">
        <v>47</v>
      </c>
      <c r="G3380">
        <v>60</v>
      </c>
      <c r="H3380">
        <v>423809</v>
      </c>
      <c r="I3380" t="s">
        <v>34</v>
      </c>
      <c r="J3380" s="3">
        <v>45359</v>
      </c>
      <c r="K3380">
        <v>1300</v>
      </c>
      <c r="L3380" t="s">
        <v>13922</v>
      </c>
      <c r="M3380" t="s">
        <v>1460</v>
      </c>
      <c r="N3380" t="s">
        <v>13923</v>
      </c>
      <c r="O3380" t="s">
        <v>13924</v>
      </c>
      <c r="P3380" t="s">
        <v>87</v>
      </c>
      <c r="Q3380">
        <v>17</v>
      </c>
      <c r="R3380" t="s">
        <v>88</v>
      </c>
      <c r="S3380" t="s">
        <v>118</v>
      </c>
      <c r="T3380">
        <v>30714</v>
      </c>
      <c r="U3380" s="1">
        <v>45531</v>
      </c>
      <c r="V3380" t="s">
        <v>64</v>
      </c>
      <c r="W3380">
        <v>401429</v>
      </c>
      <c r="X3380" t="s">
        <v>13925</v>
      </c>
      <c r="Y3380">
        <v>390</v>
      </c>
      <c r="Z3380">
        <v>519</v>
      </c>
      <c r="AA3380">
        <v>3</v>
      </c>
      <c r="AB3380">
        <v>622.80000000000007</v>
      </c>
      <c r="AC3380">
        <f>Table1_1[[#This Row],[Price]]*Table1_1[[#This Row],[Quantity]]</f>
        <v>1557</v>
      </c>
    </row>
    <row r="3381" spans="1:29" x14ac:dyDescent="0.3">
      <c r="A3381" t="s">
        <v>28</v>
      </c>
      <c r="B3381" t="s">
        <v>29</v>
      </c>
      <c r="C3381" t="s">
        <v>148</v>
      </c>
      <c r="D3381" t="s">
        <v>317</v>
      </c>
      <c r="E3381" t="s">
        <v>46</v>
      </c>
      <c r="F3381" t="s">
        <v>99</v>
      </c>
      <c r="G3381">
        <v>10</v>
      </c>
      <c r="H3381">
        <v>428689</v>
      </c>
      <c r="I3381" t="s">
        <v>34</v>
      </c>
      <c r="J3381" s="3">
        <v>44752</v>
      </c>
      <c r="K3381">
        <v>1300</v>
      </c>
      <c r="L3381" t="s">
        <v>13927</v>
      </c>
      <c r="M3381" t="s">
        <v>361</v>
      </c>
      <c r="N3381" t="s">
        <v>13928</v>
      </c>
      <c r="O3381" t="s">
        <v>13929</v>
      </c>
      <c r="P3381" t="s">
        <v>51</v>
      </c>
      <c r="Q3381">
        <v>18</v>
      </c>
      <c r="R3381" t="s">
        <v>88</v>
      </c>
      <c r="S3381" t="s">
        <v>41</v>
      </c>
      <c r="T3381">
        <v>88216</v>
      </c>
      <c r="U3381" s="1">
        <v>45438</v>
      </c>
      <c r="V3381" t="s">
        <v>140</v>
      </c>
      <c r="W3381">
        <v>361495</v>
      </c>
      <c r="X3381" t="s">
        <v>1935</v>
      </c>
      <c r="Y3381">
        <v>945</v>
      </c>
      <c r="Z3381">
        <v>731</v>
      </c>
      <c r="AA3381">
        <v>1</v>
      </c>
      <c r="AB3381">
        <v>292.40000000000003</v>
      </c>
      <c r="AC3381">
        <f>Table1_1[[#This Row],[Price]]*Table1_1[[#This Row],[Quantity]]</f>
        <v>731</v>
      </c>
    </row>
    <row r="3382" spans="1:29" x14ac:dyDescent="0.3">
      <c r="A3382" t="s">
        <v>28</v>
      </c>
      <c r="B3382" t="s">
        <v>29</v>
      </c>
      <c r="C3382" t="s">
        <v>44</v>
      </c>
      <c r="D3382" t="s">
        <v>220</v>
      </c>
      <c r="E3382" t="s">
        <v>32</v>
      </c>
      <c r="F3382" t="s">
        <v>106</v>
      </c>
      <c r="G3382">
        <v>96</v>
      </c>
      <c r="H3382">
        <v>428590</v>
      </c>
      <c r="I3382" t="s">
        <v>34</v>
      </c>
      <c r="J3382" s="3">
        <v>45170</v>
      </c>
      <c r="K3382">
        <v>1100</v>
      </c>
      <c r="L3382" t="s">
        <v>13931</v>
      </c>
      <c r="M3382" t="s">
        <v>670</v>
      </c>
      <c r="N3382" t="s">
        <v>13932</v>
      </c>
      <c r="O3382" t="s">
        <v>13933</v>
      </c>
      <c r="P3382" t="s">
        <v>39</v>
      </c>
      <c r="Q3382">
        <v>20</v>
      </c>
      <c r="R3382" t="s">
        <v>40</v>
      </c>
      <c r="S3382" t="s">
        <v>79</v>
      </c>
      <c r="T3382">
        <v>59606</v>
      </c>
      <c r="U3382" s="1">
        <v>45302</v>
      </c>
      <c r="V3382" t="s">
        <v>111</v>
      </c>
      <c r="W3382">
        <v>987128</v>
      </c>
      <c r="X3382" t="s">
        <v>13934</v>
      </c>
      <c r="Y3382">
        <v>558</v>
      </c>
      <c r="Z3382">
        <v>1708</v>
      </c>
      <c r="AA3382">
        <v>8</v>
      </c>
      <c r="AB3382">
        <v>5465.6</v>
      </c>
      <c r="AC3382">
        <f>Table1_1[[#This Row],[Price]]*Table1_1[[#This Row],[Quantity]]</f>
        <v>13664</v>
      </c>
    </row>
    <row r="3383" spans="1:29" x14ac:dyDescent="0.3">
      <c r="A3383" t="s">
        <v>28</v>
      </c>
      <c r="B3383" t="s">
        <v>29</v>
      </c>
      <c r="C3383" t="s">
        <v>157</v>
      </c>
      <c r="D3383" t="s">
        <v>467</v>
      </c>
      <c r="E3383" t="s">
        <v>32</v>
      </c>
      <c r="F3383" t="s">
        <v>57</v>
      </c>
      <c r="G3383">
        <v>59</v>
      </c>
      <c r="H3383">
        <v>436716</v>
      </c>
      <c r="I3383" t="s">
        <v>34</v>
      </c>
      <c r="J3383" s="3">
        <v>44353</v>
      </c>
      <c r="K3383">
        <v>1100</v>
      </c>
      <c r="L3383" t="s">
        <v>3994</v>
      </c>
      <c r="M3383" t="s">
        <v>123</v>
      </c>
      <c r="N3383" t="s">
        <v>13935</v>
      </c>
      <c r="O3383" t="s">
        <v>13936</v>
      </c>
      <c r="P3383" t="s">
        <v>51</v>
      </c>
      <c r="Q3383">
        <v>10</v>
      </c>
      <c r="R3383" t="s">
        <v>40</v>
      </c>
      <c r="S3383" t="s">
        <v>41</v>
      </c>
      <c r="T3383">
        <v>21357</v>
      </c>
      <c r="U3383" s="1">
        <v>45588</v>
      </c>
      <c r="V3383" t="s">
        <v>155</v>
      </c>
      <c r="W3383">
        <v>913603</v>
      </c>
      <c r="X3383" t="s">
        <v>13937</v>
      </c>
      <c r="Y3383">
        <v>219</v>
      </c>
      <c r="Z3383">
        <v>1974</v>
      </c>
      <c r="AA3383">
        <v>5</v>
      </c>
      <c r="AB3383">
        <v>3948</v>
      </c>
      <c r="AC3383">
        <f>Table1_1[[#This Row],[Price]]*Table1_1[[#This Row],[Quantity]]</f>
        <v>9870</v>
      </c>
    </row>
    <row r="3384" spans="1:29" x14ac:dyDescent="0.3">
      <c r="A3384" t="s">
        <v>28</v>
      </c>
      <c r="B3384" t="s">
        <v>29</v>
      </c>
      <c r="C3384" t="s">
        <v>157</v>
      </c>
      <c r="D3384" t="s">
        <v>45</v>
      </c>
      <c r="E3384" t="s">
        <v>32</v>
      </c>
      <c r="F3384" t="s">
        <v>33</v>
      </c>
      <c r="G3384">
        <v>19</v>
      </c>
      <c r="H3384">
        <v>435985</v>
      </c>
      <c r="I3384" t="s">
        <v>34</v>
      </c>
      <c r="J3384" s="3">
        <v>44359</v>
      </c>
      <c r="K3384">
        <v>1100</v>
      </c>
      <c r="L3384" t="s">
        <v>13938</v>
      </c>
      <c r="M3384" t="s">
        <v>487</v>
      </c>
      <c r="N3384" t="s">
        <v>13939</v>
      </c>
      <c r="O3384" t="s">
        <v>13940</v>
      </c>
      <c r="P3384" t="s">
        <v>51</v>
      </c>
      <c r="Q3384">
        <v>5</v>
      </c>
      <c r="R3384" t="s">
        <v>40</v>
      </c>
      <c r="S3384" t="s">
        <v>79</v>
      </c>
      <c r="T3384">
        <v>35755</v>
      </c>
      <c r="U3384" s="1">
        <v>45347</v>
      </c>
      <c r="V3384" t="s">
        <v>119</v>
      </c>
      <c r="W3384">
        <v>353664</v>
      </c>
      <c r="X3384" t="s">
        <v>13941</v>
      </c>
      <c r="Y3384">
        <v>641</v>
      </c>
      <c r="Z3384">
        <v>826</v>
      </c>
      <c r="AA3384">
        <v>2</v>
      </c>
      <c r="AB3384">
        <v>660.80000000000007</v>
      </c>
      <c r="AC3384">
        <f>Table1_1[[#This Row],[Price]]*Table1_1[[#This Row],[Quantity]]</f>
        <v>1652</v>
      </c>
    </row>
    <row r="3385" spans="1:29" x14ac:dyDescent="0.3">
      <c r="A3385" t="s">
        <v>28</v>
      </c>
      <c r="B3385" t="s">
        <v>29</v>
      </c>
      <c r="C3385" t="s">
        <v>66</v>
      </c>
      <c r="D3385" t="s">
        <v>317</v>
      </c>
      <c r="E3385" t="s">
        <v>46</v>
      </c>
      <c r="F3385" t="s">
        <v>99</v>
      </c>
      <c r="G3385">
        <v>13</v>
      </c>
      <c r="H3385">
        <v>439597</v>
      </c>
      <c r="I3385" t="s">
        <v>58</v>
      </c>
      <c r="J3385" s="3">
        <v>44377</v>
      </c>
      <c r="K3385">
        <v>1200</v>
      </c>
      <c r="L3385" t="s">
        <v>13943</v>
      </c>
      <c r="M3385" t="s">
        <v>250</v>
      </c>
      <c r="N3385" t="s">
        <v>13944</v>
      </c>
      <c r="O3385" t="s">
        <v>13945</v>
      </c>
      <c r="P3385" t="s">
        <v>39</v>
      </c>
      <c r="Q3385">
        <v>5</v>
      </c>
      <c r="R3385" t="s">
        <v>40</v>
      </c>
      <c r="S3385" t="s">
        <v>63</v>
      </c>
      <c r="T3385">
        <v>89059</v>
      </c>
      <c r="U3385" s="1">
        <v>45476</v>
      </c>
      <c r="V3385" t="s">
        <v>126</v>
      </c>
      <c r="W3385">
        <v>896765</v>
      </c>
      <c r="X3385" t="s">
        <v>13946</v>
      </c>
      <c r="Y3385">
        <v>748</v>
      </c>
      <c r="Z3385">
        <v>1190</v>
      </c>
      <c r="AA3385">
        <v>4</v>
      </c>
      <c r="AB3385">
        <v>1904</v>
      </c>
      <c r="AC3385">
        <f>Table1_1[[#This Row],[Price]]*Table1_1[[#This Row],[Quantity]]</f>
        <v>4760</v>
      </c>
    </row>
    <row r="3386" spans="1:29" x14ac:dyDescent="0.3">
      <c r="A3386" t="s">
        <v>28</v>
      </c>
      <c r="B3386" t="s">
        <v>29</v>
      </c>
      <c r="C3386" t="s">
        <v>193</v>
      </c>
      <c r="D3386" t="s">
        <v>421</v>
      </c>
      <c r="E3386" t="s">
        <v>46</v>
      </c>
      <c r="F3386" t="s">
        <v>33</v>
      </c>
      <c r="G3386">
        <v>47</v>
      </c>
      <c r="H3386">
        <v>406106</v>
      </c>
      <c r="I3386" t="s">
        <v>34</v>
      </c>
      <c r="J3386" s="3">
        <v>43950</v>
      </c>
      <c r="K3386">
        <v>1000</v>
      </c>
      <c r="L3386" t="s">
        <v>13947</v>
      </c>
      <c r="M3386" t="s">
        <v>144</v>
      </c>
      <c r="N3386" t="s">
        <v>13948</v>
      </c>
      <c r="O3386" t="s">
        <v>13949</v>
      </c>
      <c r="P3386" t="s">
        <v>71</v>
      </c>
      <c r="Q3386">
        <v>12</v>
      </c>
      <c r="R3386" t="s">
        <v>40</v>
      </c>
      <c r="S3386" t="s">
        <v>79</v>
      </c>
      <c r="T3386">
        <v>22489</v>
      </c>
      <c r="U3386" s="1">
        <v>45439</v>
      </c>
      <c r="V3386" t="s">
        <v>140</v>
      </c>
      <c r="W3386">
        <v>799197</v>
      </c>
      <c r="X3386" t="s">
        <v>3606</v>
      </c>
      <c r="Y3386">
        <v>366</v>
      </c>
      <c r="Z3386">
        <v>2000</v>
      </c>
      <c r="AA3386">
        <v>2</v>
      </c>
      <c r="AB3386">
        <v>1600</v>
      </c>
      <c r="AC3386">
        <f>Table1_1[[#This Row],[Price]]*Table1_1[[#This Row],[Quantity]]</f>
        <v>4000</v>
      </c>
    </row>
    <row r="3387" spans="1:29" x14ac:dyDescent="0.3">
      <c r="A3387" t="s">
        <v>28</v>
      </c>
      <c r="B3387" t="s">
        <v>29</v>
      </c>
      <c r="C3387" t="s">
        <v>30</v>
      </c>
      <c r="D3387" t="s">
        <v>220</v>
      </c>
      <c r="E3387" t="s">
        <v>56</v>
      </c>
      <c r="F3387" t="s">
        <v>150</v>
      </c>
      <c r="G3387">
        <v>22</v>
      </c>
      <c r="H3387">
        <v>420576</v>
      </c>
      <c r="I3387" t="s">
        <v>34</v>
      </c>
      <c r="J3387" s="3">
        <v>44626</v>
      </c>
      <c r="K3387">
        <v>800</v>
      </c>
      <c r="L3387" t="s">
        <v>13950</v>
      </c>
      <c r="M3387" t="s">
        <v>250</v>
      </c>
      <c r="N3387" t="s">
        <v>13951</v>
      </c>
      <c r="O3387" t="s">
        <v>13952</v>
      </c>
      <c r="P3387" t="s">
        <v>71</v>
      </c>
      <c r="Q3387">
        <v>8</v>
      </c>
      <c r="R3387" t="s">
        <v>88</v>
      </c>
      <c r="S3387" t="s">
        <v>41</v>
      </c>
      <c r="T3387">
        <v>77286</v>
      </c>
      <c r="U3387" s="1">
        <v>45532</v>
      </c>
      <c r="V3387" t="s">
        <v>64</v>
      </c>
      <c r="W3387">
        <v>874131</v>
      </c>
      <c r="X3387" t="s">
        <v>13953</v>
      </c>
      <c r="Y3387">
        <v>241</v>
      </c>
      <c r="Z3387">
        <v>1313</v>
      </c>
      <c r="AA3387">
        <v>6</v>
      </c>
      <c r="AB3387">
        <v>3151.2000000000003</v>
      </c>
      <c r="AC3387">
        <f>Table1_1[[#This Row],[Price]]*Table1_1[[#This Row],[Quantity]]</f>
        <v>7878</v>
      </c>
    </row>
    <row r="3388" spans="1:29" x14ac:dyDescent="0.3">
      <c r="A3388" t="s">
        <v>28</v>
      </c>
      <c r="B3388" t="s">
        <v>29</v>
      </c>
      <c r="C3388" t="s">
        <v>54</v>
      </c>
      <c r="D3388" t="s">
        <v>421</v>
      </c>
      <c r="E3388" t="s">
        <v>56</v>
      </c>
      <c r="F3388" t="s">
        <v>150</v>
      </c>
      <c r="G3388">
        <v>17</v>
      </c>
      <c r="H3388">
        <v>406442</v>
      </c>
      <c r="I3388" t="s">
        <v>34</v>
      </c>
      <c r="J3388" s="3">
        <v>44066</v>
      </c>
      <c r="K3388">
        <v>1000</v>
      </c>
      <c r="L3388" t="s">
        <v>13955</v>
      </c>
      <c r="M3388" t="s">
        <v>670</v>
      </c>
      <c r="N3388" t="s">
        <v>13956</v>
      </c>
      <c r="O3388" t="s">
        <v>13957</v>
      </c>
      <c r="P3388" t="s">
        <v>51</v>
      </c>
      <c r="Q3388">
        <v>17</v>
      </c>
      <c r="R3388" t="s">
        <v>40</v>
      </c>
      <c r="S3388" t="s">
        <v>79</v>
      </c>
      <c r="T3388">
        <v>92299</v>
      </c>
      <c r="U3388" s="1">
        <v>45541</v>
      </c>
      <c r="V3388" t="s">
        <v>180</v>
      </c>
      <c r="W3388">
        <v>295797</v>
      </c>
      <c r="X3388" t="s">
        <v>13958</v>
      </c>
      <c r="Y3388">
        <v>656</v>
      </c>
      <c r="Z3388">
        <v>2075</v>
      </c>
      <c r="AA3388">
        <v>3</v>
      </c>
      <c r="AB3388">
        <v>2490</v>
      </c>
      <c r="AC3388">
        <f>Table1_1[[#This Row],[Price]]*Table1_1[[#This Row],[Quantity]]</f>
        <v>6225</v>
      </c>
    </row>
    <row r="3389" spans="1:29" x14ac:dyDescent="0.3">
      <c r="A3389" t="s">
        <v>28</v>
      </c>
      <c r="B3389" t="s">
        <v>29</v>
      </c>
      <c r="C3389" t="s">
        <v>193</v>
      </c>
      <c r="D3389" t="s">
        <v>261</v>
      </c>
      <c r="E3389" t="s">
        <v>32</v>
      </c>
      <c r="F3389" t="s">
        <v>113</v>
      </c>
      <c r="G3389">
        <v>40</v>
      </c>
      <c r="H3389">
        <v>427990</v>
      </c>
      <c r="I3389" t="s">
        <v>34</v>
      </c>
      <c r="J3389" s="3">
        <v>44497</v>
      </c>
      <c r="K3389">
        <v>1200</v>
      </c>
      <c r="L3389" t="s">
        <v>13959</v>
      </c>
      <c r="M3389" t="s">
        <v>313</v>
      </c>
      <c r="N3389" t="s">
        <v>13960</v>
      </c>
      <c r="O3389" t="s">
        <v>13961</v>
      </c>
      <c r="P3389" t="s">
        <v>51</v>
      </c>
      <c r="Q3389">
        <v>17</v>
      </c>
      <c r="R3389" t="s">
        <v>88</v>
      </c>
      <c r="S3389" t="s">
        <v>63</v>
      </c>
      <c r="T3389">
        <v>82772</v>
      </c>
      <c r="U3389" s="1">
        <v>45550</v>
      </c>
      <c r="V3389" t="s">
        <v>180</v>
      </c>
      <c r="W3389">
        <v>263337</v>
      </c>
      <c r="X3389" t="s">
        <v>13962</v>
      </c>
      <c r="Y3389">
        <v>763</v>
      </c>
      <c r="Z3389">
        <v>1116</v>
      </c>
      <c r="AA3389">
        <v>2</v>
      </c>
      <c r="AB3389">
        <v>892.80000000000007</v>
      </c>
      <c r="AC3389">
        <f>Table1_1[[#This Row],[Price]]*Table1_1[[#This Row],[Quantity]]</f>
        <v>2232</v>
      </c>
    </row>
    <row r="3390" spans="1:29" x14ac:dyDescent="0.3">
      <c r="A3390" t="s">
        <v>28</v>
      </c>
      <c r="B3390" t="s">
        <v>29</v>
      </c>
      <c r="C3390" t="s">
        <v>54</v>
      </c>
      <c r="D3390" t="s">
        <v>31</v>
      </c>
      <c r="E3390" t="s">
        <v>32</v>
      </c>
      <c r="F3390" t="s">
        <v>57</v>
      </c>
      <c r="G3390">
        <v>59</v>
      </c>
      <c r="H3390">
        <v>404091</v>
      </c>
      <c r="I3390" t="s">
        <v>58</v>
      </c>
      <c r="J3390" s="3">
        <v>44385</v>
      </c>
      <c r="K3390">
        <v>1400</v>
      </c>
      <c r="L3390" t="s">
        <v>13964</v>
      </c>
      <c r="M3390" t="s">
        <v>276</v>
      </c>
      <c r="N3390" t="s">
        <v>13965</v>
      </c>
      <c r="O3390">
        <v>8226282287</v>
      </c>
      <c r="P3390" t="s">
        <v>87</v>
      </c>
      <c r="Q3390">
        <v>8</v>
      </c>
      <c r="R3390" t="s">
        <v>40</v>
      </c>
      <c r="S3390" t="s">
        <v>79</v>
      </c>
      <c r="T3390">
        <v>29776</v>
      </c>
      <c r="U3390" s="1">
        <v>45547</v>
      </c>
      <c r="V3390" t="s">
        <v>180</v>
      </c>
      <c r="W3390">
        <v>194152</v>
      </c>
      <c r="X3390" t="s">
        <v>13966</v>
      </c>
      <c r="Y3390">
        <v>243</v>
      </c>
      <c r="Z3390">
        <v>2315</v>
      </c>
      <c r="AA3390">
        <v>8</v>
      </c>
      <c r="AB3390">
        <v>7408</v>
      </c>
      <c r="AC3390">
        <f>Table1_1[[#This Row],[Price]]*Table1_1[[#This Row],[Quantity]]</f>
        <v>18520</v>
      </c>
    </row>
    <row r="3391" spans="1:29" x14ac:dyDescent="0.3">
      <c r="A3391" t="s">
        <v>28</v>
      </c>
      <c r="B3391" t="s">
        <v>29</v>
      </c>
      <c r="C3391" t="s">
        <v>54</v>
      </c>
      <c r="D3391" t="s">
        <v>380</v>
      </c>
      <c r="E3391" t="s">
        <v>56</v>
      </c>
      <c r="F3391" t="s">
        <v>150</v>
      </c>
      <c r="G3391">
        <v>43</v>
      </c>
      <c r="H3391">
        <v>406525</v>
      </c>
      <c r="I3391" t="s">
        <v>58</v>
      </c>
      <c r="J3391" s="3">
        <v>44982</v>
      </c>
      <c r="K3391">
        <v>1200</v>
      </c>
      <c r="L3391" t="s">
        <v>13967</v>
      </c>
      <c r="M3391" t="s">
        <v>205</v>
      </c>
      <c r="N3391" t="s">
        <v>13968</v>
      </c>
      <c r="O3391" t="s">
        <v>13969</v>
      </c>
      <c r="P3391" t="s">
        <v>51</v>
      </c>
      <c r="Q3391">
        <v>6</v>
      </c>
      <c r="R3391" t="s">
        <v>88</v>
      </c>
      <c r="S3391" t="s">
        <v>118</v>
      </c>
      <c r="T3391">
        <v>18205</v>
      </c>
      <c r="U3391" s="1">
        <v>45448</v>
      </c>
      <c r="V3391" t="s">
        <v>52</v>
      </c>
      <c r="W3391">
        <v>442452</v>
      </c>
      <c r="X3391" t="s">
        <v>13970</v>
      </c>
      <c r="Y3391">
        <v>590</v>
      </c>
      <c r="Z3391">
        <v>1889</v>
      </c>
      <c r="AA3391">
        <v>8</v>
      </c>
      <c r="AB3391">
        <v>6044.8</v>
      </c>
      <c r="AC3391">
        <f>Table1_1[[#This Row],[Price]]*Table1_1[[#This Row],[Quantity]]</f>
        <v>15112</v>
      </c>
    </row>
    <row r="3392" spans="1:29" x14ac:dyDescent="0.3">
      <c r="A3392" t="s">
        <v>28</v>
      </c>
      <c r="B3392" t="s">
        <v>29</v>
      </c>
      <c r="C3392" t="s">
        <v>193</v>
      </c>
      <c r="D3392" t="s">
        <v>338</v>
      </c>
      <c r="E3392" t="s">
        <v>46</v>
      </c>
      <c r="F3392" t="s">
        <v>106</v>
      </c>
      <c r="G3392">
        <v>41</v>
      </c>
      <c r="H3392">
        <v>415608</v>
      </c>
      <c r="I3392" t="s">
        <v>58</v>
      </c>
      <c r="J3392" s="3">
        <v>44425</v>
      </c>
      <c r="K3392">
        <v>1100</v>
      </c>
      <c r="L3392" t="s">
        <v>13971</v>
      </c>
      <c r="M3392" t="s">
        <v>144</v>
      </c>
      <c r="N3392" t="s">
        <v>13972</v>
      </c>
      <c r="O3392" t="s">
        <v>13973</v>
      </c>
      <c r="P3392" t="s">
        <v>51</v>
      </c>
      <c r="Q3392">
        <v>16</v>
      </c>
      <c r="R3392" t="s">
        <v>40</v>
      </c>
      <c r="S3392" t="s">
        <v>118</v>
      </c>
      <c r="T3392">
        <v>45610</v>
      </c>
      <c r="U3392" s="1">
        <v>45471</v>
      </c>
      <c r="V3392" t="s">
        <v>52</v>
      </c>
      <c r="W3392">
        <v>303180</v>
      </c>
      <c r="X3392" t="s">
        <v>13974</v>
      </c>
      <c r="Y3392">
        <v>729</v>
      </c>
      <c r="Z3392">
        <v>1324</v>
      </c>
      <c r="AA3392">
        <v>6</v>
      </c>
      <c r="AB3392">
        <v>3177.6000000000004</v>
      </c>
      <c r="AC3392">
        <f>Table1_1[[#This Row],[Price]]*Table1_1[[#This Row],[Quantity]]</f>
        <v>7944</v>
      </c>
    </row>
    <row r="3393" spans="1:29" x14ac:dyDescent="0.3">
      <c r="A3393" t="s">
        <v>28</v>
      </c>
      <c r="B3393" t="s">
        <v>29</v>
      </c>
      <c r="C3393" t="s">
        <v>44</v>
      </c>
      <c r="D3393" t="s">
        <v>317</v>
      </c>
      <c r="E3393" t="s">
        <v>32</v>
      </c>
      <c r="F3393" t="s">
        <v>47</v>
      </c>
      <c r="G3393">
        <v>48</v>
      </c>
      <c r="H3393">
        <v>419740</v>
      </c>
      <c r="I3393" t="s">
        <v>34</v>
      </c>
      <c r="J3393" s="3">
        <v>44435</v>
      </c>
      <c r="K3393">
        <v>1100</v>
      </c>
      <c r="L3393" t="s">
        <v>13976</v>
      </c>
      <c r="M3393" t="s">
        <v>843</v>
      </c>
      <c r="N3393" t="s">
        <v>13977</v>
      </c>
      <c r="O3393" t="s">
        <v>13978</v>
      </c>
      <c r="P3393" t="s">
        <v>87</v>
      </c>
      <c r="Q3393">
        <v>6</v>
      </c>
      <c r="R3393" t="s">
        <v>40</v>
      </c>
      <c r="S3393" t="s">
        <v>118</v>
      </c>
      <c r="T3393">
        <v>73395</v>
      </c>
      <c r="U3393" s="1">
        <v>45371</v>
      </c>
      <c r="V3393" t="s">
        <v>72</v>
      </c>
      <c r="W3393">
        <v>873108</v>
      </c>
      <c r="X3393" t="s">
        <v>13979</v>
      </c>
      <c r="Y3393">
        <v>806</v>
      </c>
      <c r="Z3393">
        <v>2607</v>
      </c>
      <c r="AA3393">
        <v>4</v>
      </c>
      <c r="AB3393">
        <v>4171.2</v>
      </c>
      <c r="AC3393">
        <f>Table1_1[[#This Row],[Price]]*Table1_1[[#This Row],[Quantity]]</f>
        <v>10428</v>
      </c>
    </row>
    <row r="3394" spans="1:29" x14ac:dyDescent="0.3">
      <c r="A3394" t="s">
        <v>28</v>
      </c>
      <c r="B3394" t="s">
        <v>29</v>
      </c>
      <c r="C3394" t="s">
        <v>91</v>
      </c>
      <c r="D3394" t="s">
        <v>338</v>
      </c>
      <c r="E3394" t="s">
        <v>56</v>
      </c>
      <c r="F3394" t="s">
        <v>106</v>
      </c>
      <c r="G3394">
        <v>10</v>
      </c>
      <c r="H3394">
        <v>407924</v>
      </c>
      <c r="I3394" t="s">
        <v>34</v>
      </c>
      <c r="J3394" s="3">
        <v>44609</v>
      </c>
      <c r="K3394">
        <v>1100</v>
      </c>
      <c r="L3394" t="s">
        <v>13980</v>
      </c>
      <c r="M3394" t="s">
        <v>211</v>
      </c>
      <c r="N3394" t="s">
        <v>13981</v>
      </c>
      <c r="O3394" t="s">
        <v>13982</v>
      </c>
      <c r="P3394" t="s">
        <v>39</v>
      </c>
      <c r="Q3394">
        <v>5</v>
      </c>
      <c r="R3394" t="s">
        <v>40</v>
      </c>
      <c r="S3394" t="s">
        <v>41</v>
      </c>
      <c r="T3394">
        <v>36385</v>
      </c>
      <c r="U3394" s="1">
        <v>45621</v>
      </c>
      <c r="V3394" t="s">
        <v>42</v>
      </c>
      <c r="W3394">
        <v>351827</v>
      </c>
      <c r="X3394" t="s">
        <v>13983</v>
      </c>
      <c r="Y3394">
        <v>796</v>
      </c>
      <c r="Z3394">
        <v>1013</v>
      </c>
      <c r="AA3394">
        <v>7</v>
      </c>
      <c r="AB3394">
        <v>2836.4</v>
      </c>
      <c r="AC3394">
        <f>Table1_1[[#This Row],[Price]]*Table1_1[[#This Row],[Quantity]]</f>
        <v>7091</v>
      </c>
    </row>
    <row r="3395" spans="1:29" x14ac:dyDescent="0.3">
      <c r="A3395" t="s">
        <v>28</v>
      </c>
      <c r="B3395" t="s">
        <v>29</v>
      </c>
      <c r="C3395" t="s">
        <v>44</v>
      </c>
      <c r="D3395" t="s">
        <v>149</v>
      </c>
      <c r="E3395" t="s">
        <v>56</v>
      </c>
      <c r="F3395" t="s">
        <v>83</v>
      </c>
      <c r="G3395">
        <v>46</v>
      </c>
      <c r="H3395">
        <v>409065</v>
      </c>
      <c r="I3395" t="s">
        <v>58</v>
      </c>
      <c r="J3395" s="3">
        <v>43930</v>
      </c>
      <c r="K3395">
        <v>1100</v>
      </c>
      <c r="L3395" t="s">
        <v>13984</v>
      </c>
      <c r="M3395" t="s">
        <v>195</v>
      </c>
      <c r="N3395" t="s">
        <v>13985</v>
      </c>
      <c r="O3395" t="s">
        <v>13986</v>
      </c>
      <c r="P3395" t="s">
        <v>51</v>
      </c>
      <c r="Q3395">
        <v>7</v>
      </c>
      <c r="R3395" t="s">
        <v>40</v>
      </c>
      <c r="S3395" t="s">
        <v>41</v>
      </c>
      <c r="T3395">
        <v>63699</v>
      </c>
      <c r="U3395" s="1">
        <v>45465</v>
      </c>
      <c r="V3395" t="s">
        <v>52</v>
      </c>
      <c r="W3395">
        <v>226767</v>
      </c>
      <c r="X3395" t="s">
        <v>13987</v>
      </c>
      <c r="Y3395">
        <v>411</v>
      </c>
      <c r="Z3395">
        <v>946</v>
      </c>
      <c r="AA3395">
        <v>2</v>
      </c>
      <c r="AB3395">
        <v>756.80000000000007</v>
      </c>
      <c r="AC3395">
        <f>Table1_1[[#This Row],[Price]]*Table1_1[[#This Row],[Quantity]]</f>
        <v>1892</v>
      </c>
    </row>
    <row r="3396" spans="1:29" x14ac:dyDescent="0.3">
      <c r="A3396" t="s">
        <v>28</v>
      </c>
      <c r="B3396" t="s">
        <v>29</v>
      </c>
      <c r="C3396" t="s">
        <v>30</v>
      </c>
      <c r="D3396" t="s">
        <v>105</v>
      </c>
      <c r="E3396" t="s">
        <v>46</v>
      </c>
      <c r="F3396" t="s">
        <v>135</v>
      </c>
      <c r="G3396">
        <v>15</v>
      </c>
      <c r="H3396">
        <v>402722</v>
      </c>
      <c r="I3396" t="s">
        <v>58</v>
      </c>
      <c r="J3396" s="3">
        <v>44658</v>
      </c>
      <c r="K3396">
        <v>1100</v>
      </c>
      <c r="L3396" t="s">
        <v>13989</v>
      </c>
      <c r="M3396" t="s">
        <v>919</v>
      </c>
      <c r="N3396" t="s">
        <v>13990</v>
      </c>
      <c r="O3396" t="s">
        <v>13991</v>
      </c>
      <c r="P3396" t="s">
        <v>71</v>
      </c>
      <c r="Q3396">
        <v>19</v>
      </c>
      <c r="R3396" t="s">
        <v>88</v>
      </c>
      <c r="S3396" t="s">
        <v>41</v>
      </c>
      <c r="T3396">
        <v>34072</v>
      </c>
      <c r="U3396" s="1">
        <v>45501</v>
      </c>
      <c r="V3396" t="s">
        <v>126</v>
      </c>
      <c r="W3396">
        <v>407076</v>
      </c>
      <c r="X3396" t="s">
        <v>3865</v>
      </c>
      <c r="Y3396">
        <v>225</v>
      </c>
      <c r="Z3396">
        <v>1931</v>
      </c>
      <c r="AA3396">
        <v>7</v>
      </c>
      <c r="AB3396">
        <v>5406.8</v>
      </c>
      <c r="AC3396">
        <f>Table1_1[[#This Row],[Price]]*Table1_1[[#This Row],[Quantity]]</f>
        <v>13517</v>
      </c>
    </row>
    <row r="3397" spans="1:29" x14ac:dyDescent="0.3">
      <c r="A3397" t="s">
        <v>28</v>
      </c>
      <c r="B3397" t="s">
        <v>29</v>
      </c>
      <c r="C3397" t="s">
        <v>157</v>
      </c>
      <c r="D3397" t="s">
        <v>637</v>
      </c>
      <c r="E3397" t="s">
        <v>46</v>
      </c>
      <c r="F3397" t="s">
        <v>175</v>
      </c>
      <c r="G3397">
        <v>93</v>
      </c>
      <c r="H3397">
        <v>432333</v>
      </c>
      <c r="I3397" t="s">
        <v>34</v>
      </c>
      <c r="J3397" s="3">
        <v>44801</v>
      </c>
      <c r="K3397">
        <v>800</v>
      </c>
      <c r="L3397" t="s">
        <v>13992</v>
      </c>
      <c r="M3397" t="s">
        <v>487</v>
      </c>
      <c r="N3397" t="s">
        <v>13993</v>
      </c>
      <c r="O3397">
        <v>2437088697</v>
      </c>
      <c r="P3397" t="s">
        <v>87</v>
      </c>
      <c r="Q3397">
        <v>16</v>
      </c>
      <c r="R3397" t="s">
        <v>88</v>
      </c>
      <c r="S3397" t="s">
        <v>118</v>
      </c>
      <c r="T3397">
        <v>23292</v>
      </c>
      <c r="U3397" s="1">
        <v>45386</v>
      </c>
      <c r="V3397" t="s">
        <v>80</v>
      </c>
      <c r="W3397">
        <v>186396</v>
      </c>
      <c r="X3397" t="s">
        <v>13994</v>
      </c>
      <c r="Y3397">
        <v>654</v>
      </c>
      <c r="Z3397">
        <v>2363</v>
      </c>
      <c r="AA3397">
        <v>6</v>
      </c>
      <c r="AB3397">
        <v>5671.2000000000007</v>
      </c>
      <c r="AC3397">
        <f>Table1_1[[#This Row],[Price]]*Table1_1[[#This Row],[Quantity]]</f>
        <v>14178</v>
      </c>
    </row>
    <row r="3398" spans="1:29" x14ac:dyDescent="0.3">
      <c r="A3398" t="s">
        <v>28</v>
      </c>
      <c r="B3398" t="s">
        <v>29</v>
      </c>
      <c r="C3398" t="s">
        <v>30</v>
      </c>
      <c r="D3398" t="s">
        <v>55</v>
      </c>
      <c r="E3398" t="s">
        <v>46</v>
      </c>
      <c r="F3398" t="s">
        <v>355</v>
      </c>
      <c r="G3398">
        <v>14</v>
      </c>
      <c r="H3398">
        <v>401169</v>
      </c>
      <c r="I3398" t="s">
        <v>58</v>
      </c>
      <c r="J3398" s="3">
        <v>45412</v>
      </c>
      <c r="K3398">
        <v>1400</v>
      </c>
      <c r="L3398" t="s">
        <v>13995</v>
      </c>
      <c r="M3398" t="s">
        <v>1030</v>
      </c>
      <c r="N3398" t="s">
        <v>13996</v>
      </c>
      <c r="O3398" t="s">
        <v>13997</v>
      </c>
      <c r="P3398" t="s">
        <v>87</v>
      </c>
      <c r="Q3398">
        <v>8</v>
      </c>
      <c r="R3398" t="s">
        <v>88</v>
      </c>
      <c r="S3398" t="s">
        <v>63</v>
      </c>
      <c r="T3398">
        <v>15788</v>
      </c>
      <c r="U3398" s="1">
        <v>45390</v>
      </c>
      <c r="V3398" t="s">
        <v>80</v>
      </c>
      <c r="W3398">
        <v>180740</v>
      </c>
      <c r="X3398" t="s">
        <v>13998</v>
      </c>
      <c r="Y3398">
        <v>343</v>
      </c>
      <c r="Z3398">
        <v>2671</v>
      </c>
      <c r="AA3398">
        <v>7</v>
      </c>
      <c r="AB3398">
        <v>7478.8</v>
      </c>
      <c r="AC3398">
        <f>Table1_1[[#This Row],[Price]]*Table1_1[[#This Row],[Quantity]]</f>
        <v>18697</v>
      </c>
    </row>
    <row r="3399" spans="1:29" x14ac:dyDescent="0.3">
      <c r="A3399" t="s">
        <v>28</v>
      </c>
      <c r="B3399" t="s">
        <v>29</v>
      </c>
      <c r="C3399" t="s">
        <v>54</v>
      </c>
      <c r="D3399" t="s">
        <v>220</v>
      </c>
      <c r="E3399" t="s">
        <v>32</v>
      </c>
      <c r="F3399" t="s">
        <v>57</v>
      </c>
      <c r="G3399">
        <v>20</v>
      </c>
      <c r="H3399">
        <v>413463</v>
      </c>
      <c r="I3399" t="s">
        <v>58</v>
      </c>
      <c r="J3399" s="3">
        <v>45433</v>
      </c>
      <c r="K3399">
        <v>1000</v>
      </c>
      <c r="L3399" t="s">
        <v>13999</v>
      </c>
      <c r="M3399" t="s">
        <v>366</v>
      </c>
      <c r="N3399" t="s">
        <v>14000</v>
      </c>
      <c r="O3399" t="s">
        <v>14001</v>
      </c>
      <c r="P3399" t="s">
        <v>39</v>
      </c>
      <c r="Q3399">
        <v>6</v>
      </c>
      <c r="R3399" t="s">
        <v>40</v>
      </c>
      <c r="S3399" t="s">
        <v>41</v>
      </c>
      <c r="T3399">
        <v>29328</v>
      </c>
      <c r="U3399" s="1">
        <v>45466</v>
      </c>
      <c r="V3399" t="s">
        <v>52</v>
      </c>
      <c r="W3399">
        <v>585450</v>
      </c>
      <c r="X3399" t="s">
        <v>4375</v>
      </c>
      <c r="Y3399">
        <v>261</v>
      </c>
      <c r="Z3399">
        <v>1646</v>
      </c>
      <c r="AA3399">
        <v>7</v>
      </c>
      <c r="AB3399">
        <v>4608.8</v>
      </c>
      <c r="AC3399">
        <f>Table1_1[[#This Row],[Price]]*Table1_1[[#This Row],[Quantity]]</f>
        <v>11522</v>
      </c>
    </row>
    <row r="3400" spans="1:29" x14ac:dyDescent="0.3">
      <c r="A3400" t="s">
        <v>28</v>
      </c>
      <c r="B3400" t="s">
        <v>29</v>
      </c>
      <c r="C3400" t="s">
        <v>54</v>
      </c>
      <c r="D3400" t="s">
        <v>637</v>
      </c>
      <c r="E3400" t="s">
        <v>56</v>
      </c>
      <c r="F3400" t="s">
        <v>113</v>
      </c>
      <c r="G3400">
        <v>48</v>
      </c>
      <c r="H3400">
        <v>401506</v>
      </c>
      <c r="I3400" t="s">
        <v>58</v>
      </c>
      <c r="J3400" s="3">
        <v>43963</v>
      </c>
      <c r="K3400">
        <v>1300</v>
      </c>
      <c r="L3400" t="s">
        <v>14002</v>
      </c>
      <c r="M3400" t="s">
        <v>222</v>
      </c>
      <c r="N3400" t="s">
        <v>14003</v>
      </c>
      <c r="O3400">
        <v>-10484</v>
      </c>
      <c r="P3400" t="s">
        <v>71</v>
      </c>
      <c r="Q3400">
        <v>12</v>
      </c>
      <c r="R3400" t="s">
        <v>40</v>
      </c>
      <c r="S3400" t="s">
        <v>79</v>
      </c>
      <c r="T3400">
        <v>79334</v>
      </c>
      <c r="U3400" s="1">
        <v>45537</v>
      </c>
      <c r="V3400" t="s">
        <v>180</v>
      </c>
      <c r="W3400">
        <v>338235</v>
      </c>
      <c r="X3400" t="s">
        <v>14004</v>
      </c>
      <c r="Y3400">
        <v>925</v>
      </c>
      <c r="Z3400">
        <v>2047</v>
      </c>
      <c r="AA3400">
        <v>2</v>
      </c>
      <c r="AB3400">
        <v>1637.6000000000001</v>
      </c>
      <c r="AC3400">
        <f>Table1_1[[#This Row],[Price]]*Table1_1[[#This Row],[Quantity]]</f>
        <v>4094</v>
      </c>
    </row>
    <row r="3401" spans="1:29" x14ac:dyDescent="0.3">
      <c r="A3401" t="s">
        <v>28</v>
      </c>
      <c r="B3401" t="s">
        <v>29</v>
      </c>
      <c r="C3401" t="s">
        <v>157</v>
      </c>
      <c r="D3401" t="s">
        <v>187</v>
      </c>
      <c r="E3401" t="s">
        <v>56</v>
      </c>
      <c r="F3401" t="s">
        <v>135</v>
      </c>
      <c r="G3401">
        <v>74</v>
      </c>
      <c r="H3401">
        <v>412482</v>
      </c>
      <c r="I3401" t="s">
        <v>34</v>
      </c>
      <c r="J3401" s="3">
        <v>45146</v>
      </c>
      <c r="K3401">
        <v>1200</v>
      </c>
      <c r="L3401" t="s">
        <v>14006</v>
      </c>
      <c r="M3401" t="s">
        <v>263</v>
      </c>
      <c r="N3401" t="s">
        <v>14007</v>
      </c>
      <c r="O3401" t="s">
        <v>14008</v>
      </c>
      <c r="P3401" t="s">
        <v>87</v>
      </c>
      <c r="Q3401">
        <v>11</v>
      </c>
      <c r="R3401" t="s">
        <v>88</v>
      </c>
      <c r="S3401" t="s">
        <v>79</v>
      </c>
      <c r="T3401">
        <v>77635</v>
      </c>
      <c r="U3401" s="1">
        <v>45503</v>
      </c>
      <c r="V3401" t="s">
        <v>126</v>
      </c>
      <c r="W3401">
        <v>245268</v>
      </c>
      <c r="X3401" t="s">
        <v>14009</v>
      </c>
      <c r="Y3401">
        <v>247</v>
      </c>
      <c r="Z3401">
        <v>2590</v>
      </c>
      <c r="AA3401">
        <v>5</v>
      </c>
      <c r="AB3401">
        <v>5180</v>
      </c>
      <c r="AC3401">
        <f>Table1_1[[#This Row],[Price]]*Table1_1[[#This Row],[Quantity]]</f>
        <v>12950</v>
      </c>
    </row>
    <row r="3402" spans="1:29" x14ac:dyDescent="0.3">
      <c r="A3402" t="s">
        <v>28</v>
      </c>
      <c r="B3402" t="s">
        <v>29</v>
      </c>
      <c r="C3402" t="s">
        <v>148</v>
      </c>
      <c r="D3402" t="s">
        <v>621</v>
      </c>
      <c r="E3402" t="s">
        <v>32</v>
      </c>
      <c r="F3402" t="s">
        <v>135</v>
      </c>
      <c r="G3402">
        <v>36</v>
      </c>
      <c r="H3402">
        <v>419889</v>
      </c>
      <c r="I3402" t="s">
        <v>58</v>
      </c>
      <c r="J3402" s="3">
        <v>44893</v>
      </c>
      <c r="K3402">
        <v>1200</v>
      </c>
      <c r="L3402" t="s">
        <v>14010</v>
      </c>
      <c r="M3402" t="s">
        <v>506</v>
      </c>
      <c r="N3402" t="s">
        <v>14011</v>
      </c>
      <c r="O3402">
        <v>-1503</v>
      </c>
      <c r="P3402" t="s">
        <v>39</v>
      </c>
      <c r="Q3402">
        <v>19</v>
      </c>
      <c r="R3402" t="s">
        <v>88</v>
      </c>
      <c r="S3402" t="s">
        <v>41</v>
      </c>
      <c r="T3402">
        <v>48682</v>
      </c>
      <c r="U3402" s="1">
        <v>45592</v>
      </c>
      <c r="V3402" t="s">
        <v>155</v>
      </c>
      <c r="W3402">
        <v>513630</v>
      </c>
      <c r="X3402" t="s">
        <v>14012</v>
      </c>
      <c r="Y3402">
        <v>287</v>
      </c>
      <c r="Z3402">
        <v>1527</v>
      </c>
      <c r="AA3402">
        <v>7</v>
      </c>
      <c r="AB3402">
        <v>4275.6000000000004</v>
      </c>
      <c r="AC3402">
        <f>Table1_1[[#This Row],[Price]]*Table1_1[[#This Row],[Quantity]]</f>
        <v>10689</v>
      </c>
    </row>
    <row r="3403" spans="1:29" x14ac:dyDescent="0.3">
      <c r="A3403" t="s">
        <v>28</v>
      </c>
      <c r="B3403" t="s">
        <v>29</v>
      </c>
      <c r="C3403" t="s">
        <v>44</v>
      </c>
      <c r="D3403" t="s">
        <v>134</v>
      </c>
      <c r="E3403" t="s">
        <v>56</v>
      </c>
      <c r="F3403" t="s">
        <v>33</v>
      </c>
      <c r="G3403">
        <v>19</v>
      </c>
      <c r="H3403">
        <v>424707</v>
      </c>
      <c r="I3403" t="s">
        <v>58</v>
      </c>
      <c r="J3403" s="3">
        <v>44937</v>
      </c>
      <c r="K3403">
        <v>1200</v>
      </c>
      <c r="L3403" t="s">
        <v>14013</v>
      </c>
      <c r="M3403" t="s">
        <v>372</v>
      </c>
      <c r="N3403" t="s">
        <v>14014</v>
      </c>
      <c r="O3403" t="s">
        <v>14015</v>
      </c>
      <c r="P3403" t="s">
        <v>39</v>
      </c>
      <c r="Q3403">
        <v>14</v>
      </c>
      <c r="R3403" t="s">
        <v>40</v>
      </c>
      <c r="S3403" t="s">
        <v>79</v>
      </c>
      <c r="T3403">
        <v>85818</v>
      </c>
      <c r="U3403" s="1">
        <v>45544</v>
      </c>
      <c r="V3403" t="s">
        <v>180</v>
      </c>
      <c r="W3403">
        <v>732320</v>
      </c>
      <c r="X3403" t="s">
        <v>14016</v>
      </c>
      <c r="Y3403">
        <v>980</v>
      </c>
      <c r="Z3403">
        <v>2663</v>
      </c>
      <c r="AA3403">
        <v>2</v>
      </c>
      <c r="AB3403">
        <v>2130.4</v>
      </c>
      <c r="AC3403">
        <f>Table1_1[[#This Row],[Price]]*Table1_1[[#This Row],[Quantity]]</f>
        <v>5326</v>
      </c>
    </row>
    <row r="3404" spans="1:29" x14ac:dyDescent="0.3">
      <c r="A3404" t="s">
        <v>28</v>
      </c>
      <c r="B3404" t="s">
        <v>29</v>
      </c>
      <c r="C3404" t="s">
        <v>157</v>
      </c>
      <c r="D3404" t="s">
        <v>511</v>
      </c>
      <c r="E3404" t="s">
        <v>56</v>
      </c>
      <c r="F3404" t="s">
        <v>83</v>
      </c>
      <c r="G3404">
        <v>85</v>
      </c>
      <c r="H3404">
        <v>430074</v>
      </c>
      <c r="I3404" t="s">
        <v>58</v>
      </c>
      <c r="J3404" s="3">
        <v>45244</v>
      </c>
      <c r="K3404">
        <v>1300</v>
      </c>
      <c r="L3404" t="s">
        <v>14017</v>
      </c>
      <c r="M3404" t="s">
        <v>919</v>
      </c>
      <c r="N3404" t="s">
        <v>14018</v>
      </c>
      <c r="O3404" t="s">
        <v>14019</v>
      </c>
      <c r="P3404" t="s">
        <v>71</v>
      </c>
      <c r="Q3404">
        <v>16</v>
      </c>
      <c r="R3404" t="s">
        <v>88</v>
      </c>
      <c r="S3404" t="s">
        <v>118</v>
      </c>
      <c r="T3404">
        <v>37519</v>
      </c>
      <c r="U3404" s="1">
        <v>45508</v>
      </c>
      <c r="V3404" t="s">
        <v>64</v>
      </c>
      <c r="W3404">
        <v>138685</v>
      </c>
      <c r="X3404" t="s">
        <v>14020</v>
      </c>
      <c r="Y3404">
        <v>321</v>
      </c>
      <c r="Z3404">
        <v>2212</v>
      </c>
      <c r="AA3404">
        <v>2</v>
      </c>
      <c r="AB3404">
        <v>1769.6000000000001</v>
      </c>
      <c r="AC3404">
        <f>Table1_1[[#This Row],[Price]]*Table1_1[[#This Row],[Quantity]]</f>
        <v>4424</v>
      </c>
    </row>
    <row r="3405" spans="1:29" x14ac:dyDescent="0.3">
      <c r="A3405" t="s">
        <v>28</v>
      </c>
      <c r="B3405" t="s">
        <v>29</v>
      </c>
      <c r="C3405" t="s">
        <v>44</v>
      </c>
      <c r="D3405" t="s">
        <v>637</v>
      </c>
      <c r="E3405" t="s">
        <v>46</v>
      </c>
      <c r="F3405" t="s">
        <v>33</v>
      </c>
      <c r="G3405">
        <v>52</v>
      </c>
      <c r="H3405">
        <v>418707</v>
      </c>
      <c r="I3405" t="s">
        <v>34</v>
      </c>
      <c r="J3405" s="3">
        <v>44756</v>
      </c>
      <c r="K3405">
        <v>1000</v>
      </c>
      <c r="L3405" t="s">
        <v>14021</v>
      </c>
      <c r="M3405" t="s">
        <v>818</v>
      </c>
      <c r="N3405" t="s">
        <v>14022</v>
      </c>
      <c r="O3405" t="s">
        <v>14023</v>
      </c>
      <c r="P3405" t="s">
        <v>51</v>
      </c>
      <c r="Q3405">
        <v>17</v>
      </c>
      <c r="R3405" t="s">
        <v>88</v>
      </c>
      <c r="S3405" t="s">
        <v>79</v>
      </c>
      <c r="T3405">
        <v>84928</v>
      </c>
      <c r="U3405" s="1">
        <v>45396</v>
      </c>
      <c r="V3405" t="s">
        <v>80</v>
      </c>
      <c r="W3405">
        <v>915903</v>
      </c>
      <c r="X3405" t="s">
        <v>14024</v>
      </c>
      <c r="Y3405">
        <v>840</v>
      </c>
      <c r="Z3405">
        <v>2061</v>
      </c>
      <c r="AA3405">
        <v>7</v>
      </c>
      <c r="AB3405">
        <v>5770.8</v>
      </c>
      <c r="AC3405">
        <f>Table1_1[[#This Row],[Price]]*Table1_1[[#This Row],[Quantity]]</f>
        <v>14427</v>
      </c>
    </row>
    <row r="3406" spans="1:29" x14ac:dyDescent="0.3">
      <c r="A3406" t="s">
        <v>28</v>
      </c>
      <c r="B3406" t="s">
        <v>29</v>
      </c>
      <c r="C3406" t="s">
        <v>54</v>
      </c>
      <c r="D3406" t="s">
        <v>421</v>
      </c>
      <c r="E3406" t="s">
        <v>56</v>
      </c>
      <c r="F3406" t="s">
        <v>175</v>
      </c>
      <c r="G3406">
        <v>60</v>
      </c>
      <c r="H3406">
        <v>413572</v>
      </c>
      <c r="I3406" t="s">
        <v>58</v>
      </c>
      <c r="J3406" s="3">
        <v>45479</v>
      </c>
      <c r="K3406">
        <v>800</v>
      </c>
      <c r="L3406" t="s">
        <v>14025</v>
      </c>
      <c r="M3406" t="s">
        <v>731</v>
      </c>
      <c r="N3406" t="s">
        <v>14026</v>
      </c>
      <c r="O3406">
        <v>1595291195</v>
      </c>
      <c r="P3406" t="s">
        <v>71</v>
      </c>
      <c r="Q3406">
        <v>7</v>
      </c>
      <c r="R3406" t="s">
        <v>88</v>
      </c>
      <c r="S3406" t="s">
        <v>41</v>
      </c>
      <c r="T3406">
        <v>76067</v>
      </c>
      <c r="U3406" s="1">
        <v>45618</v>
      </c>
      <c r="V3406" t="s">
        <v>42</v>
      </c>
      <c r="W3406">
        <v>187519</v>
      </c>
      <c r="X3406" t="s">
        <v>14027</v>
      </c>
      <c r="Y3406">
        <v>480</v>
      </c>
      <c r="Z3406">
        <v>1090</v>
      </c>
      <c r="AA3406">
        <v>4</v>
      </c>
      <c r="AB3406">
        <v>1744</v>
      </c>
      <c r="AC3406">
        <f>Table1_1[[#This Row],[Price]]*Table1_1[[#This Row],[Quantity]]</f>
        <v>4360</v>
      </c>
    </row>
    <row r="3407" spans="1:29" x14ac:dyDescent="0.3">
      <c r="A3407" t="s">
        <v>28</v>
      </c>
      <c r="B3407" t="s">
        <v>29</v>
      </c>
      <c r="C3407" t="s">
        <v>44</v>
      </c>
      <c r="D3407" t="s">
        <v>317</v>
      </c>
      <c r="E3407" t="s">
        <v>32</v>
      </c>
      <c r="F3407" t="s">
        <v>355</v>
      </c>
      <c r="G3407">
        <v>95</v>
      </c>
      <c r="H3407">
        <v>410272</v>
      </c>
      <c r="I3407" t="s">
        <v>58</v>
      </c>
      <c r="J3407" s="3">
        <v>44377</v>
      </c>
      <c r="K3407">
        <v>800</v>
      </c>
      <c r="L3407" t="s">
        <v>14028</v>
      </c>
      <c r="M3407" t="s">
        <v>195</v>
      </c>
      <c r="N3407" t="s">
        <v>14029</v>
      </c>
      <c r="O3407">
        <v>2647386739</v>
      </c>
      <c r="P3407" t="s">
        <v>39</v>
      </c>
      <c r="Q3407">
        <v>18</v>
      </c>
      <c r="R3407" t="s">
        <v>40</v>
      </c>
      <c r="S3407" t="s">
        <v>118</v>
      </c>
      <c r="T3407">
        <v>47840</v>
      </c>
      <c r="U3407" s="1">
        <v>45564</v>
      </c>
      <c r="V3407" t="s">
        <v>180</v>
      </c>
      <c r="W3407">
        <v>169719</v>
      </c>
      <c r="X3407" t="s">
        <v>14030</v>
      </c>
      <c r="Y3407">
        <v>631</v>
      </c>
      <c r="Z3407">
        <v>1768</v>
      </c>
      <c r="AA3407">
        <v>5</v>
      </c>
      <c r="AB3407">
        <v>3536</v>
      </c>
      <c r="AC3407">
        <f>Table1_1[[#This Row],[Price]]*Table1_1[[#This Row],[Quantity]]</f>
        <v>8840</v>
      </c>
    </row>
    <row r="3408" spans="1:29" x14ac:dyDescent="0.3">
      <c r="A3408" t="s">
        <v>28</v>
      </c>
      <c r="B3408" t="s">
        <v>29</v>
      </c>
      <c r="C3408" t="s">
        <v>193</v>
      </c>
      <c r="D3408" t="s">
        <v>274</v>
      </c>
      <c r="E3408" t="s">
        <v>56</v>
      </c>
      <c r="F3408" t="s">
        <v>106</v>
      </c>
      <c r="G3408">
        <v>42</v>
      </c>
      <c r="H3408">
        <v>433141</v>
      </c>
      <c r="I3408" t="s">
        <v>58</v>
      </c>
      <c r="J3408" s="3">
        <v>44008</v>
      </c>
      <c r="K3408">
        <v>1200</v>
      </c>
      <c r="L3408" t="s">
        <v>12785</v>
      </c>
      <c r="M3408" t="s">
        <v>189</v>
      </c>
      <c r="N3408" t="s">
        <v>14031</v>
      </c>
      <c r="O3408" t="s">
        <v>14032</v>
      </c>
      <c r="P3408" t="s">
        <v>51</v>
      </c>
      <c r="Q3408">
        <v>17</v>
      </c>
      <c r="R3408" t="s">
        <v>40</v>
      </c>
      <c r="S3408" t="s">
        <v>41</v>
      </c>
      <c r="T3408">
        <v>10326</v>
      </c>
      <c r="U3408" s="1">
        <v>45366</v>
      </c>
      <c r="V3408" t="s">
        <v>72</v>
      </c>
      <c r="W3408">
        <v>452906</v>
      </c>
      <c r="X3408" t="s">
        <v>14033</v>
      </c>
      <c r="Y3408">
        <v>353</v>
      </c>
      <c r="Z3408">
        <v>513</v>
      </c>
      <c r="AA3408">
        <v>4</v>
      </c>
      <c r="AB3408">
        <v>820.80000000000007</v>
      </c>
      <c r="AC3408">
        <f>Table1_1[[#This Row],[Price]]*Table1_1[[#This Row],[Quantity]]</f>
        <v>2052</v>
      </c>
    </row>
    <row r="3409" spans="1:29" x14ac:dyDescent="0.3">
      <c r="A3409" t="s">
        <v>28</v>
      </c>
      <c r="B3409" t="s">
        <v>29</v>
      </c>
      <c r="C3409" t="s">
        <v>54</v>
      </c>
      <c r="D3409" t="s">
        <v>566</v>
      </c>
      <c r="E3409" t="s">
        <v>56</v>
      </c>
      <c r="F3409" t="s">
        <v>175</v>
      </c>
      <c r="G3409">
        <v>39</v>
      </c>
      <c r="H3409">
        <v>421142</v>
      </c>
      <c r="I3409" t="s">
        <v>58</v>
      </c>
      <c r="J3409" s="3">
        <v>45383</v>
      </c>
      <c r="K3409">
        <v>1200</v>
      </c>
      <c r="L3409" t="s">
        <v>14035</v>
      </c>
      <c r="M3409" t="s">
        <v>334</v>
      </c>
      <c r="N3409" t="s">
        <v>14036</v>
      </c>
      <c r="O3409" t="s">
        <v>14037</v>
      </c>
      <c r="P3409" t="s">
        <v>87</v>
      </c>
      <c r="Q3409">
        <v>17</v>
      </c>
      <c r="R3409" t="s">
        <v>88</v>
      </c>
      <c r="S3409" t="s">
        <v>79</v>
      </c>
      <c r="T3409">
        <v>32220</v>
      </c>
      <c r="U3409" s="1">
        <v>45294</v>
      </c>
      <c r="V3409" t="s">
        <v>111</v>
      </c>
      <c r="W3409">
        <v>510874</v>
      </c>
      <c r="X3409" t="s">
        <v>14038</v>
      </c>
      <c r="Y3409">
        <v>672</v>
      </c>
      <c r="Z3409">
        <v>2356</v>
      </c>
      <c r="AA3409">
        <v>8</v>
      </c>
      <c r="AB3409">
        <v>7539.2000000000007</v>
      </c>
      <c r="AC3409">
        <f>Table1_1[[#This Row],[Price]]*Table1_1[[#This Row],[Quantity]]</f>
        <v>18848</v>
      </c>
    </row>
    <row r="3410" spans="1:29" x14ac:dyDescent="0.3">
      <c r="A3410" t="s">
        <v>28</v>
      </c>
      <c r="B3410" t="s">
        <v>29</v>
      </c>
      <c r="C3410" t="s">
        <v>44</v>
      </c>
      <c r="D3410" t="s">
        <v>82</v>
      </c>
      <c r="E3410" t="s">
        <v>46</v>
      </c>
      <c r="F3410" t="s">
        <v>47</v>
      </c>
      <c r="G3410">
        <v>16</v>
      </c>
      <c r="H3410">
        <v>407610</v>
      </c>
      <c r="I3410" t="s">
        <v>58</v>
      </c>
      <c r="J3410" s="3">
        <v>45172</v>
      </c>
      <c r="K3410">
        <v>1100</v>
      </c>
      <c r="L3410" t="s">
        <v>14039</v>
      </c>
      <c r="M3410" t="s">
        <v>1147</v>
      </c>
      <c r="N3410" t="s">
        <v>14040</v>
      </c>
      <c r="O3410" t="s">
        <v>14041</v>
      </c>
      <c r="P3410" t="s">
        <v>71</v>
      </c>
      <c r="Q3410">
        <v>18</v>
      </c>
      <c r="R3410" t="s">
        <v>88</v>
      </c>
      <c r="S3410" t="s">
        <v>118</v>
      </c>
      <c r="T3410">
        <v>62833</v>
      </c>
      <c r="U3410" s="1">
        <v>45297</v>
      </c>
      <c r="V3410" t="s">
        <v>111</v>
      </c>
      <c r="W3410">
        <v>698406</v>
      </c>
      <c r="X3410" t="s">
        <v>14042</v>
      </c>
      <c r="Y3410">
        <v>337</v>
      </c>
      <c r="Z3410">
        <v>2809</v>
      </c>
      <c r="AA3410">
        <v>4</v>
      </c>
      <c r="AB3410">
        <v>4494.4000000000015</v>
      </c>
      <c r="AC3410">
        <f>Table1_1[[#This Row],[Price]]*Table1_1[[#This Row],[Quantity]]</f>
        <v>11236</v>
      </c>
    </row>
    <row r="3411" spans="1:29" x14ac:dyDescent="0.3">
      <c r="A3411" t="s">
        <v>28</v>
      </c>
      <c r="B3411" t="s">
        <v>29</v>
      </c>
      <c r="C3411" t="s">
        <v>44</v>
      </c>
      <c r="D3411" t="s">
        <v>349</v>
      </c>
      <c r="E3411" t="s">
        <v>56</v>
      </c>
      <c r="F3411" t="s">
        <v>175</v>
      </c>
      <c r="G3411">
        <v>75</v>
      </c>
      <c r="H3411">
        <v>423610</v>
      </c>
      <c r="I3411" t="s">
        <v>58</v>
      </c>
      <c r="J3411" s="3">
        <v>44551</v>
      </c>
      <c r="K3411">
        <v>800</v>
      </c>
      <c r="L3411" t="s">
        <v>14044</v>
      </c>
      <c r="M3411" t="s">
        <v>496</v>
      </c>
      <c r="N3411" t="s">
        <v>14045</v>
      </c>
      <c r="O3411" t="s">
        <v>14046</v>
      </c>
      <c r="P3411" t="s">
        <v>87</v>
      </c>
      <c r="Q3411">
        <v>9</v>
      </c>
      <c r="R3411" t="s">
        <v>88</v>
      </c>
      <c r="S3411" t="s">
        <v>63</v>
      </c>
      <c r="T3411">
        <v>61205</v>
      </c>
      <c r="U3411" s="1">
        <v>45587</v>
      </c>
      <c r="V3411" t="s">
        <v>155</v>
      </c>
      <c r="W3411">
        <v>322950</v>
      </c>
      <c r="X3411" t="s">
        <v>14047</v>
      </c>
      <c r="Y3411">
        <v>905</v>
      </c>
      <c r="Z3411">
        <v>946</v>
      </c>
      <c r="AA3411">
        <v>3</v>
      </c>
      <c r="AB3411">
        <v>1135.2</v>
      </c>
      <c r="AC3411">
        <f>Table1_1[[#This Row],[Price]]*Table1_1[[#This Row],[Quantity]]</f>
        <v>2838</v>
      </c>
    </row>
    <row r="3412" spans="1:29" x14ac:dyDescent="0.3">
      <c r="A3412" t="s">
        <v>28</v>
      </c>
      <c r="B3412" t="s">
        <v>29</v>
      </c>
      <c r="C3412" t="s">
        <v>91</v>
      </c>
      <c r="D3412" t="s">
        <v>182</v>
      </c>
      <c r="E3412" t="s">
        <v>32</v>
      </c>
      <c r="F3412" t="s">
        <v>106</v>
      </c>
      <c r="G3412">
        <v>25</v>
      </c>
      <c r="H3412">
        <v>400341</v>
      </c>
      <c r="I3412" t="s">
        <v>34</v>
      </c>
      <c r="J3412" s="3">
        <v>44472</v>
      </c>
      <c r="K3412">
        <v>1100</v>
      </c>
      <c r="L3412" t="s">
        <v>14048</v>
      </c>
      <c r="M3412" t="s">
        <v>85</v>
      </c>
      <c r="N3412" t="s">
        <v>14049</v>
      </c>
      <c r="O3412" t="s">
        <v>14050</v>
      </c>
      <c r="P3412" t="s">
        <v>87</v>
      </c>
      <c r="Q3412">
        <v>17</v>
      </c>
      <c r="R3412" t="s">
        <v>40</v>
      </c>
      <c r="S3412" t="s">
        <v>79</v>
      </c>
      <c r="T3412">
        <v>37260</v>
      </c>
      <c r="U3412" s="1">
        <v>45549</v>
      </c>
      <c r="V3412" t="s">
        <v>180</v>
      </c>
      <c r="W3412">
        <v>551063</v>
      </c>
      <c r="X3412" t="s">
        <v>14051</v>
      </c>
      <c r="Y3412">
        <v>288</v>
      </c>
      <c r="Z3412">
        <v>1522</v>
      </c>
      <c r="AA3412">
        <v>6</v>
      </c>
      <c r="AB3412">
        <v>3652.8</v>
      </c>
      <c r="AC3412">
        <f>Table1_1[[#This Row],[Price]]*Table1_1[[#This Row],[Quantity]]</f>
        <v>9132</v>
      </c>
    </row>
    <row r="3413" spans="1:29" x14ac:dyDescent="0.3">
      <c r="A3413" t="s">
        <v>28</v>
      </c>
      <c r="B3413" t="s">
        <v>29</v>
      </c>
      <c r="C3413" t="s">
        <v>91</v>
      </c>
      <c r="D3413" t="s">
        <v>524</v>
      </c>
      <c r="E3413" t="s">
        <v>46</v>
      </c>
      <c r="F3413" t="s">
        <v>135</v>
      </c>
      <c r="G3413">
        <v>90</v>
      </c>
      <c r="H3413">
        <v>427842</v>
      </c>
      <c r="I3413" t="s">
        <v>34</v>
      </c>
      <c r="J3413" s="3">
        <v>44947</v>
      </c>
      <c r="K3413">
        <v>1300</v>
      </c>
      <c r="L3413" t="s">
        <v>14052</v>
      </c>
      <c r="M3413" t="s">
        <v>736</v>
      </c>
      <c r="N3413" t="s">
        <v>14053</v>
      </c>
      <c r="O3413" t="s">
        <v>14054</v>
      </c>
      <c r="P3413" t="s">
        <v>71</v>
      </c>
      <c r="Q3413">
        <v>8</v>
      </c>
      <c r="R3413" t="s">
        <v>40</v>
      </c>
      <c r="S3413" t="s">
        <v>63</v>
      </c>
      <c r="T3413">
        <v>92319</v>
      </c>
      <c r="U3413" s="1">
        <v>45408</v>
      </c>
      <c r="V3413" t="s">
        <v>80</v>
      </c>
      <c r="W3413">
        <v>157127</v>
      </c>
      <c r="X3413" t="s">
        <v>14055</v>
      </c>
      <c r="Y3413">
        <v>793</v>
      </c>
      <c r="Z3413">
        <v>2845</v>
      </c>
      <c r="AA3413">
        <v>5</v>
      </c>
      <c r="AB3413">
        <v>5690</v>
      </c>
      <c r="AC3413">
        <f>Table1_1[[#This Row],[Price]]*Table1_1[[#This Row],[Quantity]]</f>
        <v>14225</v>
      </c>
    </row>
    <row r="3414" spans="1:29" x14ac:dyDescent="0.3">
      <c r="A3414" t="s">
        <v>28</v>
      </c>
      <c r="B3414" t="s">
        <v>29</v>
      </c>
      <c r="C3414" t="s">
        <v>193</v>
      </c>
      <c r="D3414" t="s">
        <v>274</v>
      </c>
      <c r="E3414" t="s">
        <v>46</v>
      </c>
      <c r="F3414" t="s">
        <v>83</v>
      </c>
      <c r="G3414">
        <v>60</v>
      </c>
      <c r="H3414">
        <v>402890</v>
      </c>
      <c r="I3414" t="s">
        <v>58</v>
      </c>
      <c r="J3414" s="3">
        <v>45545</v>
      </c>
      <c r="K3414">
        <v>1400</v>
      </c>
      <c r="L3414" t="s">
        <v>14056</v>
      </c>
      <c r="M3414" t="s">
        <v>2124</v>
      </c>
      <c r="N3414" t="s">
        <v>14057</v>
      </c>
      <c r="O3414" t="s">
        <v>14058</v>
      </c>
      <c r="P3414" t="s">
        <v>51</v>
      </c>
      <c r="Q3414">
        <v>20</v>
      </c>
      <c r="R3414" t="s">
        <v>88</v>
      </c>
      <c r="S3414" t="s">
        <v>118</v>
      </c>
      <c r="T3414">
        <v>31456</v>
      </c>
      <c r="U3414" s="1">
        <v>45511</v>
      </c>
      <c r="V3414" t="s">
        <v>64</v>
      </c>
      <c r="W3414">
        <v>330383</v>
      </c>
      <c r="X3414" t="s">
        <v>14059</v>
      </c>
      <c r="Y3414">
        <v>769</v>
      </c>
      <c r="Z3414">
        <v>605</v>
      </c>
      <c r="AA3414">
        <v>4</v>
      </c>
      <c r="AB3414">
        <v>968</v>
      </c>
      <c r="AC3414">
        <f>Table1_1[[#This Row],[Price]]*Table1_1[[#This Row],[Quantity]]</f>
        <v>2420</v>
      </c>
    </row>
    <row r="3415" spans="1:29" x14ac:dyDescent="0.3">
      <c r="A3415" t="s">
        <v>28</v>
      </c>
      <c r="B3415" t="s">
        <v>29</v>
      </c>
      <c r="C3415" t="s">
        <v>91</v>
      </c>
      <c r="D3415" t="s">
        <v>105</v>
      </c>
      <c r="E3415" t="s">
        <v>32</v>
      </c>
      <c r="F3415" t="s">
        <v>57</v>
      </c>
      <c r="G3415">
        <v>70</v>
      </c>
      <c r="H3415">
        <v>416535</v>
      </c>
      <c r="I3415" t="s">
        <v>58</v>
      </c>
      <c r="J3415" s="3">
        <v>44923</v>
      </c>
      <c r="K3415">
        <v>1200</v>
      </c>
      <c r="L3415" t="s">
        <v>14060</v>
      </c>
      <c r="M3415" t="s">
        <v>165</v>
      </c>
      <c r="N3415" t="s">
        <v>14061</v>
      </c>
      <c r="O3415" t="s">
        <v>14062</v>
      </c>
      <c r="P3415" t="s">
        <v>87</v>
      </c>
      <c r="Q3415">
        <v>14</v>
      </c>
      <c r="R3415" t="s">
        <v>40</v>
      </c>
      <c r="S3415" t="s">
        <v>41</v>
      </c>
      <c r="T3415">
        <v>50354</v>
      </c>
      <c r="U3415" s="1">
        <v>45451</v>
      </c>
      <c r="V3415" t="s">
        <v>52</v>
      </c>
      <c r="W3415">
        <v>870251</v>
      </c>
      <c r="X3415" t="s">
        <v>14063</v>
      </c>
      <c r="Y3415">
        <v>596</v>
      </c>
      <c r="Z3415">
        <v>868</v>
      </c>
      <c r="AA3415">
        <v>5</v>
      </c>
      <c r="AB3415">
        <v>1736</v>
      </c>
      <c r="AC3415">
        <f>Table1_1[[#This Row],[Price]]*Table1_1[[#This Row],[Quantity]]</f>
        <v>4340</v>
      </c>
    </row>
    <row r="3416" spans="1:29" x14ac:dyDescent="0.3">
      <c r="A3416" t="s">
        <v>28</v>
      </c>
      <c r="B3416" t="s">
        <v>29</v>
      </c>
      <c r="C3416" t="s">
        <v>157</v>
      </c>
      <c r="D3416" t="s">
        <v>74</v>
      </c>
      <c r="E3416" t="s">
        <v>56</v>
      </c>
      <c r="F3416" t="s">
        <v>175</v>
      </c>
      <c r="G3416">
        <v>63</v>
      </c>
      <c r="H3416">
        <v>418658</v>
      </c>
      <c r="I3416" t="s">
        <v>34</v>
      </c>
      <c r="J3416" s="3">
        <v>44350</v>
      </c>
      <c r="K3416">
        <v>1100</v>
      </c>
      <c r="L3416" t="s">
        <v>14064</v>
      </c>
      <c r="M3416" t="s">
        <v>654</v>
      </c>
      <c r="N3416" t="s">
        <v>14065</v>
      </c>
      <c r="O3416" t="s">
        <v>14066</v>
      </c>
      <c r="P3416" t="s">
        <v>71</v>
      </c>
      <c r="Q3416">
        <v>14</v>
      </c>
      <c r="R3416" t="s">
        <v>88</v>
      </c>
      <c r="S3416" t="s">
        <v>41</v>
      </c>
      <c r="T3416">
        <v>33321</v>
      </c>
      <c r="U3416" s="1">
        <v>45414</v>
      </c>
      <c r="V3416" t="s">
        <v>140</v>
      </c>
      <c r="W3416">
        <v>699292</v>
      </c>
      <c r="X3416" t="s">
        <v>14067</v>
      </c>
      <c r="Y3416">
        <v>212</v>
      </c>
      <c r="Z3416">
        <v>1426</v>
      </c>
      <c r="AA3416">
        <v>5</v>
      </c>
      <c r="AB3416">
        <v>2852</v>
      </c>
      <c r="AC3416">
        <f>Table1_1[[#This Row],[Price]]*Table1_1[[#This Row],[Quantity]]</f>
        <v>7130</v>
      </c>
    </row>
    <row r="3417" spans="1:29" x14ac:dyDescent="0.3">
      <c r="A3417" t="s">
        <v>28</v>
      </c>
      <c r="B3417" t="s">
        <v>29</v>
      </c>
      <c r="C3417" t="s">
        <v>193</v>
      </c>
      <c r="D3417" t="s">
        <v>349</v>
      </c>
      <c r="E3417" t="s">
        <v>32</v>
      </c>
      <c r="F3417" t="s">
        <v>83</v>
      </c>
      <c r="G3417">
        <v>54</v>
      </c>
      <c r="H3417">
        <v>421739</v>
      </c>
      <c r="I3417" t="s">
        <v>34</v>
      </c>
      <c r="J3417" s="3">
        <v>45612</v>
      </c>
      <c r="K3417">
        <v>1400</v>
      </c>
      <c r="L3417" t="s">
        <v>14068</v>
      </c>
      <c r="M3417" t="s">
        <v>568</v>
      </c>
      <c r="N3417" t="s">
        <v>14069</v>
      </c>
      <c r="O3417">
        <v>3060029076</v>
      </c>
      <c r="P3417" t="s">
        <v>87</v>
      </c>
      <c r="Q3417">
        <v>19</v>
      </c>
      <c r="R3417" t="s">
        <v>88</v>
      </c>
      <c r="S3417" t="s">
        <v>41</v>
      </c>
      <c r="T3417">
        <v>42644</v>
      </c>
      <c r="U3417" s="1">
        <v>45539</v>
      </c>
      <c r="V3417" t="s">
        <v>180</v>
      </c>
      <c r="W3417">
        <v>453133</v>
      </c>
      <c r="X3417" t="s">
        <v>14070</v>
      </c>
      <c r="Y3417">
        <v>379</v>
      </c>
      <c r="Z3417">
        <v>1316</v>
      </c>
      <c r="AA3417">
        <v>2</v>
      </c>
      <c r="AB3417">
        <v>1052.8</v>
      </c>
      <c r="AC3417">
        <f>Table1_1[[#This Row],[Price]]*Table1_1[[#This Row],[Quantity]]</f>
        <v>2632</v>
      </c>
    </row>
    <row r="3418" spans="1:29" x14ac:dyDescent="0.3">
      <c r="A3418" t="s">
        <v>28</v>
      </c>
      <c r="B3418" t="s">
        <v>29</v>
      </c>
      <c r="C3418" t="s">
        <v>148</v>
      </c>
      <c r="D3418" t="s">
        <v>560</v>
      </c>
      <c r="E3418" t="s">
        <v>32</v>
      </c>
      <c r="F3418" t="s">
        <v>355</v>
      </c>
      <c r="G3418">
        <v>32</v>
      </c>
      <c r="H3418">
        <v>429072</v>
      </c>
      <c r="I3418" t="s">
        <v>58</v>
      </c>
      <c r="J3418" s="3">
        <v>44204</v>
      </c>
      <c r="K3418">
        <v>950</v>
      </c>
      <c r="L3418" t="s">
        <v>14071</v>
      </c>
      <c r="M3418" t="s">
        <v>1483</v>
      </c>
      <c r="N3418" t="s">
        <v>14072</v>
      </c>
      <c r="O3418" t="s">
        <v>14073</v>
      </c>
      <c r="P3418" t="s">
        <v>39</v>
      </c>
      <c r="Q3418">
        <v>6</v>
      </c>
      <c r="R3418" t="s">
        <v>88</v>
      </c>
      <c r="S3418" t="s">
        <v>41</v>
      </c>
      <c r="T3418">
        <v>88168</v>
      </c>
      <c r="U3418" s="1">
        <v>45627</v>
      </c>
      <c r="V3418" t="s">
        <v>259</v>
      </c>
      <c r="W3418">
        <v>476531</v>
      </c>
      <c r="X3418" t="s">
        <v>14074</v>
      </c>
      <c r="Y3418">
        <v>289</v>
      </c>
      <c r="Z3418">
        <v>1140</v>
      </c>
      <c r="AA3418">
        <v>4</v>
      </c>
      <c r="AB3418">
        <v>1824</v>
      </c>
      <c r="AC3418">
        <f>Table1_1[[#This Row],[Price]]*Table1_1[[#This Row],[Quantity]]</f>
        <v>4560</v>
      </c>
    </row>
    <row r="3419" spans="1:29" x14ac:dyDescent="0.3">
      <c r="A3419" t="s">
        <v>28</v>
      </c>
      <c r="B3419" t="s">
        <v>29</v>
      </c>
      <c r="C3419" t="s">
        <v>193</v>
      </c>
      <c r="D3419" t="s">
        <v>92</v>
      </c>
      <c r="E3419" t="s">
        <v>56</v>
      </c>
      <c r="F3419" t="s">
        <v>99</v>
      </c>
      <c r="G3419">
        <v>19</v>
      </c>
      <c r="H3419">
        <v>426211</v>
      </c>
      <c r="I3419" t="s">
        <v>58</v>
      </c>
      <c r="J3419" s="3">
        <v>43970</v>
      </c>
      <c r="K3419">
        <v>800</v>
      </c>
      <c r="L3419" t="s">
        <v>14075</v>
      </c>
      <c r="M3419" t="s">
        <v>496</v>
      </c>
      <c r="N3419" t="s">
        <v>14076</v>
      </c>
      <c r="O3419" t="s">
        <v>14077</v>
      </c>
      <c r="P3419" t="s">
        <v>51</v>
      </c>
      <c r="Q3419">
        <v>6</v>
      </c>
      <c r="R3419" t="s">
        <v>88</v>
      </c>
      <c r="S3419" t="s">
        <v>118</v>
      </c>
      <c r="T3419">
        <v>61165</v>
      </c>
      <c r="U3419" s="1">
        <v>45421</v>
      </c>
      <c r="V3419" t="s">
        <v>140</v>
      </c>
      <c r="W3419">
        <v>495914</v>
      </c>
      <c r="X3419" t="s">
        <v>14078</v>
      </c>
      <c r="Y3419">
        <v>534</v>
      </c>
      <c r="Z3419">
        <v>2575</v>
      </c>
      <c r="AA3419">
        <v>4</v>
      </c>
      <c r="AB3419">
        <v>4120</v>
      </c>
      <c r="AC3419">
        <f>Table1_1[[#This Row],[Price]]*Table1_1[[#This Row],[Quantity]]</f>
        <v>10300</v>
      </c>
    </row>
    <row r="3420" spans="1:29" x14ac:dyDescent="0.3">
      <c r="A3420" t="s">
        <v>28</v>
      </c>
      <c r="B3420" t="s">
        <v>29</v>
      </c>
      <c r="C3420" t="s">
        <v>193</v>
      </c>
      <c r="D3420" t="s">
        <v>170</v>
      </c>
      <c r="E3420" t="s">
        <v>56</v>
      </c>
      <c r="F3420" t="s">
        <v>150</v>
      </c>
      <c r="G3420">
        <v>60</v>
      </c>
      <c r="H3420">
        <v>417311</v>
      </c>
      <c r="I3420" t="s">
        <v>34</v>
      </c>
      <c r="J3420" s="3">
        <v>44837</v>
      </c>
      <c r="K3420">
        <v>950</v>
      </c>
      <c r="L3420" t="s">
        <v>14079</v>
      </c>
      <c r="M3420" t="s">
        <v>2054</v>
      </c>
      <c r="N3420" t="s">
        <v>14080</v>
      </c>
      <c r="O3420">
        <v>1054990346</v>
      </c>
      <c r="P3420" t="s">
        <v>39</v>
      </c>
      <c r="Q3420">
        <v>17</v>
      </c>
      <c r="R3420" t="s">
        <v>40</v>
      </c>
      <c r="S3420" t="s">
        <v>41</v>
      </c>
      <c r="T3420">
        <v>23274</v>
      </c>
      <c r="U3420" s="1">
        <v>45436</v>
      </c>
      <c r="V3420" t="s">
        <v>140</v>
      </c>
      <c r="W3420">
        <v>493013</v>
      </c>
      <c r="X3420" t="s">
        <v>14081</v>
      </c>
      <c r="Y3420">
        <v>959</v>
      </c>
      <c r="Z3420">
        <v>2474</v>
      </c>
      <c r="AA3420">
        <v>2</v>
      </c>
      <c r="AB3420">
        <v>1979.2</v>
      </c>
      <c r="AC3420">
        <f>Table1_1[[#This Row],[Price]]*Table1_1[[#This Row],[Quantity]]</f>
        <v>4948</v>
      </c>
    </row>
    <row r="3421" spans="1:29" x14ac:dyDescent="0.3">
      <c r="A3421" t="s">
        <v>28</v>
      </c>
      <c r="B3421" t="s">
        <v>29</v>
      </c>
      <c r="C3421" t="s">
        <v>148</v>
      </c>
      <c r="D3421" t="s">
        <v>98</v>
      </c>
      <c r="E3421" t="s">
        <v>32</v>
      </c>
      <c r="F3421" t="s">
        <v>150</v>
      </c>
      <c r="G3421">
        <v>22</v>
      </c>
      <c r="H3421">
        <v>414897</v>
      </c>
      <c r="I3421" t="s">
        <v>34</v>
      </c>
      <c r="J3421" s="3">
        <v>44098</v>
      </c>
      <c r="K3421">
        <v>800</v>
      </c>
      <c r="L3421" t="s">
        <v>14082</v>
      </c>
      <c r="M3421" t="s">
        <v>428</v>
      </c>
      <c r="N3421" t="s">
        <v>14083</v>
      </c>
      <c r="O3421" t="s">
        <v>14084</v>
      </c>
      <c r="P3421" t="s">
        <v>87</v>
      </c>
      <c r="Q3421">
        <v>20</v>
      </c>
      <c r="R3421" t="s">
        <v>88</v>
      </c>
      <c r="S3421" t="s">
        <v>79</v>
      </c>
      <c r="T3421">
        <v>40231</v>
      </c>
      <c r="U3421" s="1">
        <v>45372</v>
      </c>
      <c r="V3421" t="s">
        <v>72</v>
      </c>
      <c r="W3421">
        <v>156672</v>
      </c>
      <c r="X3421" t="s">
        <v>14085</v>
      </c>
      <c r="Y3421">
        <v>355</v>
      </c>
      <c r="Z3421">
        <v>812</v>
      </c>
      <c r="AA3421">
        <v>8</v>
      </c>
      <c r="AB3421">
        <v>2598.4</v>
      </c>
      <c r="AC3421">
        <f>Table1_1[[#This Row],[Price]]*Table1_1[[#This Row],[Quantity]]</f>
        <v>6496</v>
      </c>
    </row>
    <row r="3422" spans="1:29" x14ac:dyDescent="0.3">
      <c r="A3422" t="s">
        <v>28</v>
      </c>
      <c r="B3422" t="s">
        <v>29</v>
      </c>
      <c r="C3422" t="s">
        <v>148</v>
      </c>
      <c r="D3422" t="s">
        <v>98</v>
      </c>
      <c r="E3422" t="s">
        <v>56</v>
      </c>
      <c r="F3422" t="s">
        <v>83</v>
      </c>
      <c r="G3422">
        <v>13</v>
      </c>
      <c r="H3422">
        <v>402228</v>
      </c>
      <c r="I3422" t="s">
        <v>58</v>
      </c>
      <c r="J3422" s="3">
        <v>44543</v>
      </c>
      <c r="K3422">
        <v>1200</v>
      </c>
      <c r="L3422" t="s">
        <v>14086</v>
      </c>
      <c r="M3422" t="s">
        <v>60</v>
      </c>
      <c r="N3422" t="s">
        <v>14087</v>
      </c>
      <c r="O3422" t="s">
        <v>14088</v>
      </c>
      <c r="P3422" t="s">
        <v>87</v>
      </c>
      <c r="Q3422">
        <v>8</v>
      </c>
      <c r="R3422" t="s">
        <v>40</v>
      </c>
      <c r="S3422" t="s">
        <v>79</v>
      </c>
      <c r="T3422">
        <v>96333</v>
      </c>
      <c r="U3422" s="1">
        <v>45615</v>
      </c>
      <c r="V3422" t="s">
        <v>42</v>
      </c>
      <c r="W3422">
        <v>187941</v>
      </c>
      <c r="X3422" t="s">
        <v>14089</v>
      </c>
      <c r="Y3422">
        <v>584</v>
      </c>
      <c r="Z3422">
        <v>852</v>
      </c>
      <c r="AA3422">
        <v>8</v>
      </c>
      <c r="AB3422">
        <v>2726.4</v>
      </c>
      <c r="AC3422">
        <f>Table1_1[[#This Row],[Price]]*Table1_1[[#This Row],[Quantity]]</f>
        <v>6816</v>
      </c>
    </row>
    <row r="3423" spans="1:29" x14ac:dyDescent="0.3">
      <c r="A3423" t="s">
        <v>28</v>
      </c>
      <c r="B3423" t="s">
        <v>29</v>
      </c>
      <c r="C3423" t="s">
        <v>148</v>
      </c>
      <c r="D3423" t="s">
        <v>291</v>
      </c>
      <c r="E3423" t="s">
        <v>56</v>
      </c>
      <c r="F3423" t="s">
        <v>106</v>
      </c>
      <c r="G3423">
        <v>72</v>
      </c>
      <c r="H3423">
        <v>411462</v>
      </c>
      <c r="I3423" t="s">
        <v>58</v>
      </c>
      <c r="J3423" s="3">
        <v>45491</v>
      </c>
      <c r="K3423">
        <v>950</v>
      </c>
      <c r="L3423" t="s">
        <v>14090</v>
      </c>
      <c r="M3423" t="s">
        <v>205</v>
      </c>
      <c r="N3423" t="s">
        <v>14091</v>
      </c>
      <c r="O3423" t="s">
        <v>14092</v>
      </c>
      <c r="P3423" t="s">
        <v>51</v>
      </c>
      <c r="Q3423">
        <v>19</v>
      </c>
      <c r="R3423" t="s">
        <v>40</v>
      </c>
      <c r="S3423" t="s">
        <v>118</v>
      </c>
      <c r="T3423">
        <v>79561</v>
      </c>
      <c r="U3423" s="1">
        <v>45350</v>
      </c>
      <c r="V3423" t="s">
        <v>119</v>
      </c>
      <c r="W3423">
        <v>132720</v>
      </c>
      <c r="X3423" t="s">
        <v>14093</v>
      </c>
      <c r="Y3423">
        <v>831</v>
      </c>
      <c r="Z3423">
        <v>2320</v>
      </c>
      <c r="AA3423">
        <v>6</v>
      </c>
      <c r="AB3423">
        <v>5568</v>
      </c>
      <c r="AC3423">
        <f>Table1_1[[#This Row],[Price]]*Table1_1[[#This Row],[Quantity]]</f>
        <v>13920</v>
      </c>
    </row>
    <row r="3424" spans="1:29" x14ac:dyDescent="0.3">
      <c r="A3424" t="s">
        <v>28</v>
      </c>
      <c r="B3424" t="s">
        <v>29</v>
      </c>
      <c r="C3424" t="s">
        <v>157</v>
      </c>
      <c r="D3424" t="s">
        <v>74</v>
      </c>
      <c r="E3424" t="s">
        <v>46</v>
      </c>
      <c r="F3424" t="s">
        <v>355</v>
      </c>
      <c r="G3424">
        <v>79</v>
      </c>
      <c r="H3424">
        <v>438551</v>
      </c>
      <c r="I3424" t="s">
        <v>58</v>
      </c>
      <c r="J3424" s="3">
        <v>44667</v>
      </c>
      <c r="K3424">
        <v>1200</v>
      </c>
      <c r="L3424" t="s">
        <v>14094</v>
      </c>
      <c r="M3424" t="s">
        <v>177</v>
      </c>
      <c r="N3424" t="s">
        <v>14095</v>
      </c>
      <c r="O3424" t="s">
        <v>14096</v>
      </c>
      <c r="P3424" t="s">
        <v>87</v>
      </c>
      <c r="Q3424">
        <v>14</v>
      </c>
      <c r="R3424" t="s">
        <v>40</v>
      </c>
      <c r="S3424" t="s">
        <v>118</v>
      </c>
      <c r="T3424">
        <v>32707</v>
      </c>
      <c r="U3424" s="1">
        <v>45396</v>
      </c>
      <c r="V3424" t="s">
        <v>80</v>
      </c>
      <c r="W3424">
        <v>717657</v>
      </c>
      <c r="X3424" t="s">
        <v>14097</v>
      </c>
      <c r="Y3424">
        <v>824</v>
      </c>
      <c r="Z3424">
        <v>855</v>
      </c>
      <c r="AA3424">
        <v>3</v>
      </c>
      <c r="AB3424">
        <v>1026</v>
      </c>
      <c r="AC3424">
        <f>Table1_1[[#This Row],[Price]]*Table1_1[[#This Row],[Quantity]]</f>
        <v>2565</v>
      </c>
    </row>
    <row r="3425" spans="1:29" x14ac:dyDescent="0.3">
      <c r="A3425" t="s">
        <v>28</v>
      </c>
      <c r="B3425" t="s">
        <v>29</v>
      </c>
      <c r="C3425" t="s">
        <v>148</v>
      </c>
      <c r="D3425" t="s">
        <v>546</v>
      </c>
      <c r="E3425" t="s">
        <v>46</v>
      </c>
      <c r="F3425" t="s">
        <v>135</v>
      </c>
      <c r="G3425">
        <v>33</v>
      </c>
      <c r="H3425">
        <v>415669</v>
      </c>
      <c r="I3425" t="s">
        <v>34</v>
      </c>
      <c r="J3425" s="3">
        <v>45467</v>
      </c>
      <c r="K3425">
        <v>1300</v>
      </c>
      <c r="L3425" t="s">
        <v>14098</v>
      </c>
      <c r="M3425" t="s">
        <v>313</v>
      </c>
      <c r="N3425" t="s">
        <v>14099</v>
      </c>
      <c r="O3425" t="s">
        <v>14100</v>
      </c>
      <c r="P3425" t="s">
        <v>39</v>
      </c>
      <c r="Q3425">
        <v>8</v>
      </c>
      <c r="R3425" t="s">
        <v>88</v>
      </c>
      <c r="S3425" t="s">
        <v>63</v>
      </c>
      <c r="T3425">
        <v>25599</v>
      </c>
      <c r="U3425" s="1">
        <v>45375</v>
      </c>
      <c r="V3425" t="s">
        <v>72</v>
      </c>
      <c r="W3425">
        <v>384022</v>
      </c>
      <c r="X3425" t="s">
        <v>2152</v>
      </c>
      <c r="Y3425">
        <v>514</v>
      </c>
      <c r="Z3425">
        <v>2200</v>
      </c>
      <c r="AA3425">
        <v>7</v>
      </c>
      <c r="AB3425">
        <v>6160</v>
      </c>
      <c r="AC3425">
        <f>Table1_1[[#This Row],[Price]]*Table1_1[[#This Row],[Quantity]]</f>
        <v>15400</v>
      </c>
    </row>
    <row r="3426" spans="1:29" x14ac:dyDescent="0.3">
      <c r="A3426" t="s">
        <v>28</v>
      </c>
      <c r="B3426" t="s">
        <v>29</v>
      </c>
      <c r="C3426" t="s">
        <v>44</v>
      </c>
      <c r="D3426" t="s">
        <v>291</v>
      </c>
      <c r="E3426" t="s">
        <v>32</v>
      </c>
      <c r="F3426" t="s">
        <v>150</v>
      </c>
      <c r="G3426">
        <v>36</v>
      </c>
      <c r="H3426">
        <v>401160</v>
      </c>
      <c r="I3426" t="s">
        <v>58</v>
      </c>
      <c r="J3426" s="3">
        <v>44652</v>
      </c>
      <c r="K3426">
        <v>1400</v>
      </c>
      <c r="L3426" t="s">
        <v>14101</v>
      </c>
      <c r="M3426" t="s">
        <v>2054</v>
      </c>
      <c r="N3426" t="s">
        <v>14102</v>
      </c>
      <c r="O3426" t="s">
        <v>14103</v>
      </c>
      <c r="P3426" t="s">
        <v>87</v>
      </c>
      <c r="Q3426">
        <v>3</v>
      </c>
      <c r="R3426" t="s">
        <v>88</v>
      </c>
      <c r="S3426" t="s">
        <v>79</v>
      </c>
      <c r="T3426">
        <v>90422</v>
      </c>
      <c r="U3426" s="1">
        <v>45585</v>
      </c>
      <c r="V3426" t="s">
        <v>155</v>
      </c>
      <c r="W3426">
        <v>454146</v>
      </c>
      <c r="X3426" t="s">
        <v>14104</v>
      </c>
      <c r="Y3426">
        <v>556</v>
      </c>
      <c r="Z3426">
        <v>1165</v>
      </c>
      <c r="AA3426">
        <v>2</v>
      </c>
      <c r="AB3426">
        <v>932</v>
      </c>
      <c r="AC3426">
        <f>Table1_1[[#This Row],[Price]]*Table1_1[[#This Row],[Quantity]]</f>
        <v>2330</v>
      </c>
    </row>
    <row r="3427" spans="1:29" x14ac:dyDescent="0.3">
      <c r="A3427" t="s">
        <v>28</v>
      </c>
      <c r="B3427" t="s">
        <v>29</v>
      </c>
      <c r="C3427" t="s">
        <v>157</v>
      </c>
      <c r="D3427" t="s">
        <v>380</v>
      </c>
      <c r="E3427" t="s">
        <v>32</v>
      </c>
      <c r="F3427" t="s">
        <v>135</v>
      </c>
      <c r="G3427">
        <v>40</v>
      </c>
      <c r="H3427">
        <v>421437</v>
      </c>
      <c r="I3427" t="s">
        <v>34</v>
      </c>
      <c r="J3427" s="3">
        <v>44537</v>
      </c>
      <c r="K3427">
        <v>800</v>
      </c>
      <c r="L3427" t="s">
        <v>14105</v>
      </c>
      <c r="M3427" t="s">
        <v>1091</v>
      </c>
      <c r="N3427" t="s">
        <v>14106</v>
      </c>
      <c r="O3427" t="s">
        <v>14107</v>
      </c>
      <c r="P3427" t="s">
        <v>39</v>
      </c>
      <c r="Q3427">
        <v>19</v>
      </c>
      <c r="R3427" t="s">
        <v>40</v>
      </c>
      <c r="S3427" t="s">
        <v>63</v>
      </c>
      <c r="T3427">
        <v>10382</v>
      </c>
      <c r="U3427" s="1">
        <v>45543</v>
      </c>
      <c r="V3427" t="s">
        <v>180</v>
      </c>
      <c r="W3427">
        <v>516765</v>
      </c>
      <c r="X3427" t="s">
        <v>14108</v>
      </c>
      <c r="Y3427">
        <v>349</v>
      </c>
      <c r="Z3427">
        <v>913</v>
      </c>
      <c r="AA3427">
        <v>8</v>
      </c>
      <c r="AB3427">
        <v>2921.6000000000004</v>
      </c>
      <c r="AC3427">
        <f>Table1_1[[#This Row],[Price]]*Table1_1[[#This Row],[Quantity]]</f>
        <v>7304</v>
      </c>
    </row>
    <row r="3428" spans="1:29" x14ac:dyDescent="0.3">
      <c r="A3428" t="s">
        <v>28</v>
      </c>
      <c r="B3428" t="s">
        <v>29</v>
      </c>
      <c r="C3428" t="s">
        <v>148</v>
      </c>
      <c r="D3428" t="s">
        <v>45</v>
      </c>
      <c r="E3428" t="s">
        <v>46</v>
      </c>
      <c r="F3428" t="s">
        <v>135</v>
      </c>
      <c r="G3428">
        <v>46</v>
      </c>
      <c r="H3428">
        <v>433611</v>
      </c>
      <c r="I3428" t="s">
        <v>34</v>
      </c>
      <c r="J3428" s="3">
        <v>45091</v>
      </c>
      <c r="K3428">
        <v>1000</v>
      </c>
      <c r="L3428" t="s">
        <v>14110</v>
      </c>
      <c r="M3428" t="s">
        <v>189</v>
      </c>
      <c r="N3428" t="s">
        <v>14111</v>
      </c>
      <c r="O3428" t="s">
        <v>14112</v>
      </c>
      <c r="P3428" t="s">
        <v>51</v>
      </c>
      <c r="Q3428">
        <v>19</v>
      </c>
      <c r="R3428" t="s">
        <v>40</v>
      </c>
      <c r="S3428" t="s">
        <v>79</v>
      </c>
      <c r="T3428">
        <v>52510</v>
      </c>
      <c r="U3428" s="1">
        <v>45384</v>
      </c>
      <c r="V3428" t="s">
        <v>80</v>
      </c>
      <c r="W3428">
        <v>677602</v>
      </c>
      <c r="X3428" t="s">
        <v>14113</v>
      </c>
      <c r="Y3428">
        <v>975</v>
      </c>
      <c r="Z3428">
        <v>2382</v>
      </c>
      <c r="AA3428">
        <v>3</v>
      </c>
      <c r="AB3428">
        <v>2858.4</v>
      </c>
      <c r="AC3428">
        <f>Table1_1[[#This Row],[Price]]*Table1_1[[#This Row],[Quantity]]</f>
        <v>7146</v>
      </c>
    </row>
    <row r="3429" spans="1:29" x14ac:dyDescent="0.3">
      <c r="A3429" t="s">
        <v>28</v>
      </c>
      <c r="B3429" t="s">
        <v>29</v>
      </c>
      <c r="C3429" t="s">
        <v>66</v>
      </c>
      <c r="D3429" t="s">
        <v>170</v>
      </c>
      <c r="E3429" t="s">
        <v>32</v>
      </c>
      <c r="F3429" t="s">
        <v>135</v>
      </c>
      <c r="G3429">
        <v>59</v>
      </c>
      <c r="H3429">
        <v>415263</v>
      </c>
      <c r="I3429" t="s">
        <v>58</v>
      </c>
      <c r="J3429" s="3">
        <v>45205</v>
      </c>
      <c r="K3429">
        <v>800</v>
      </c>
      <c r="L3429" t="s">
        <v>14114</v>
      </c>
      <c r="M3429" t="s">
        <v>165</v>
      </c>
      <c r="N3429" t="s">
        <v>14115</v>
      </c>
      <c r="O3429" t="s">
        <v>14116</v>
      </c>
      <c r="P3429" t="s">
        <v>71</v>
      </c>
      <c r="Q3429">
        <v>20</v>
      </c>
      <c r="R3429" t="s">
        <v>40</v>
      </c>
      <c r="S3429" t="s">
        <v>118</v>
      </c>
      <c r="T3429">
        <v>31981</v>
      </c>
      <c r="U3429" s="1">
        <v>45479</v>
      </c>
      <c r="V3429" t="s">
        <v>126</v>
      </c>
      <c r="W3429">
        <v>574654</v>
      </c>
      <c r="X3429" t="s">
        <v>14117</v>
      </c>
      <c r="Y3429">
        <v>606</v>
      </c>
      <c r="Z3429">
        <v>2819</v>
      </c>
      <c r="AA3429">
        <v>5</v>
      </c>
      <c r="AB3429">
        <v>5638</v>
      </c>
      <c r="AC3429">
        <f>Table1_1[[#This Row],[Price]]*Table1_1[[#This Row],[Quantity]]</f>
        <v>14095</v>
      </c>
    </row>
    <row r="3430" spans="1:29" x14ac:dyDescent="0.3">
      <c r="A3430" t="s">
        <v>28</v>
      </c>
      <c r="B3430" t="s">
        <v>29</v>
      </c>
      <c r="C3430" t="s">
        <v>30</v>
      </c>
      <c r="D3430" t="s">
        <v>187</v>
      </c>
      <c r="E3430" t="s">
        <v>56</v>
      </c>
      <c r="F3430" t="s">
        <v>57</v>
      </c>
      <c r="G3430">
        <v>62</v>
      </c>
      <c r="H3430">
        <v>420502</v>
      </c>
      <c r="I3430" t="s">
        <v>58</v>
      </c>
      <c r="J3430" s="3">
        <v>44976</v>
      </c>
      <c r="K3430">
        <v>1400</v>
      </c>
      <c r="L3430" t="s">
        <v>14118</v>
      </c>
      <c r="M3430" t="s">
        <v>428</v>
      </c>
      <c r="N3430" t="s">
        <v>14119</v>
      </c>
      <c r="O3430" t="s">
        <v>14120</v>
      </c>
      <c r="P3430" t="s">
        <v>87</v>
      </c>
      <c r="Q3430">
        <v>19</v>
      </c>
      <c r="R3430" t="s">
        <v>88</v>
      </c>
      <c r="S3430" t="s">
        <v>118</v>
      </c>
      <c r="T3430">
        <v>47865</v>
      </c>
      <c r="U3430" s="1">
        <v>45538</v>
      </c>
      <c r="V3430" t="s">
        <v>180</v>
      </c>
      <c r="W3430">
        <v>154738</v>
      </c>
      <c r="X3430" t="s">
        <v>14121</v>
      </c>
      <c r="Y3430">
        <v>649</v>
      </c>
      <c r="Z3430">
        <v>2080</v>
      </c>
      <c r="AA3430">
        <v>4</v>
      </c>
      <c r="AB3430">
        <v>3328</v>
      </c>
      <c r="AC3430">
        <f>Table1_1[[#This Row],[Price]]*Table1_1[[#This Row],[Quantity]]</f>
        <v>8320</v>
      </c>
    </row>
    <row r="3431" spans="1:29" x14ac:dyDescent="0.3">
      <c r="A3431" t="s">
        <v>28</v>
      </c>
      <c r="B3431" t="s">
        <v>29</v>
      </c>
      <c r="C3431" t="s">
        <v>193</v>
      </c>
      <c r="D3431" t="s">
        <v>524</v>
      </c>
      <c r="E3431" t="s">
        <v>46</v>
      </c>
      <c r="F3431" t="s">
        <v>135</v>
      </c>
      <c r="G3431">
        <v>100</v>
      </c>
      <c r="H3431">
        <v>415419</v>
      </c>
      <c r="I3431" t="s">
        <v>34</v>
      </c>
      <c r="J3431" s="3">
        <v>45091</v>
      </c>
      <c r="K3431">
        <v>1200</v>
      </c>
      <c r="L3431" t="s">
        <v>14122</v>
      </c>
      <c r="M3431" t="s">
        <v>856</v>
      </c>
      <c r="N3431" t="s">
        <v>14123</v>
      </c>
      <c r="O3431" t="s">
        <v>14124</v>
      </c>
      <c r="P3431" t="s">
        <v>51</v>
      </c>
      <c r="Q3431">
        <v>6</v>
      </c>
      <c r="R3431" t="s">
        <v>88</v>
      </c>
      <c r="S3431" t="s">
        <v>41</v>
      </c>
      <c r="T3431">
        <v>95901</v>
      </c>
      <c r="U3431" s="1">
        <v>45356</v>
      </c>
      <c r="V3431" t="s">
        <v>72</v>
      </c>
      <c r="W3431">
        <v>553062</v>
      </c>
      <c r="X3431" t="s">
        <v>14125</v>
      </c>
      <c r="Y3431">
        <v>514</v>
      </c>
      <c r="Z3431">
        <v>1329</v>
      </c>
      <c r="AA3431">
        <v>6</v>
      </c>
      <c r="AB3431">
        <v>3189.6000000000004</v>
      </c>
      <c r="AC3431">
        <f>Table1_1[[#This Row],[Price]]*Table1_1[[#This Row],[Quantity]]</f>
        <v>7974</v>
      </c>
    </row>
    <row r="3432" spans="1:29" x14ac:dyDescent="0.3">
      <c r="A3432" t="s">
        <v>28</v>
      </c>
      <c r="B3432" t="s">
        <v>29</v>
      </c>
      <c r="C3432" t="s">
        <v>30</v>
      </c>
      <c r="D3432" t="s">
        <v>621</v>
      </c>
      <c r="E3432" t="s">
        <v>56</v>
      </c>
      <c r="F3432" t="s">
        <v>150</v>
      </c>
      <c r="G3432">
        <v>85</v>
      </c>
      <c r="H3432">
        <v>424380</v>
      </c>
      <c r="I3432" t="s">
        <v>58</v>
      </c>
      <c r="J3432" s="3">
        <v>44827</v>
      </c>
      <c r="K3432">
        <v>1100</v>
      </c>
      <c r="L3432" t="s">
        <v>14127</v>
      </c>
      <c r="M3432" t="s">
        <v>1483</v>
      </c>
      <c r="N3432" t="s">
        <v>14128</v>
      </c>
      <c r="O3432" t="s">
        <v>14129</v>
      </c>
      <c r="P3432" t="s">
        <v>39</v>
      </c>
      <c r="Q3432">
        <v>16</v>
      </c>
      <c r="R3432" t="s">
        <v>40</v>
      </c>
      <c r="S3432" t="s">
        <v>41</v>
      </c>
      <c r="T3432">
        <v>89642</v>
      </c>
      <c r="U3432" s="1">
        <v>45560</v>
      </c>
      <c r="V3432" t="s">
        <v>180</v>
      </c>
      <c r="W3432">
        <v>630692</v>
      </c>
      <c r="X3432" t="s">
        <v>14130</v>
      </c>
      <c r="Y3432">
        <v>611</v>
      </c>
      <c r="Z3432">
        <v>2749</v>
      </c>
      <c r="AA3432">
        <v>3</v>
      </c>
      <c r="AB3432">
        <v>3298.8</v>
      </c>
      <c r="AC3432">
        <f>Table1_1[[#This Row],[Price]]*Table1_1[[#This Row],[Quantity]]</f>
        <v>8247</v>
      </c>
    </row>
    <row r="3433" spans="1:29" x14ac:dyDescent="0.3">
      <c r="A3433" t="s">
        <v>28</v>
      </c>
      <c r="B3433" t="s">
        <v>29</v>
      </c>
      <c r="C3433" t="s">
        <v>30</v>
      </c>
      <c r="D3433" t="s">
        <v>546</v>
      </c>
      <c r="E3433" t="s">
        <v>56</v>
      </c>
      <c r="F3433" t="s">
        <v>83</v>
      </c>
      <c r="G3433">
        <v>80</v>
      </c>
      <c r="H3433">
        <v>406943</v>
      </c>
      <c r="I3433" t="s">
        <v>58</v>
      </c>
      <c r="J3433" s="3">
        <v>45466</v>
      </c>
      <c r="K3433">
        <v>800</v>
      </c>
      <c r="L3433" t="s">
        <v>14131</v>
      </c>
      <c r="M3433" t="s">
        <v>596</v>
      </c>
      <c r="N3433" t="s">
        <v>14132</v>
      </c>
      <c r="O3433">
        <v>4266180509</v>
      </c>
      <c r="P3433" t="s">
        <v>51</v>
      </c>
      <c r="Q3433">
        <v>19</v>
      </c>
      <c r="R3433" t="s">
        <v>88</v>
      </c>
      <c r="S3433" t="s">
        <v>79</v>
      </c>
      <c r="T3433">
        <v>89040</v>
      </c>
      <c r="U3433" s="1">
        <v>45423</v>
      </c>
      <c r="V3433" t="s">
        <v>140</v>
      </c>
      <c r="W3433">
        <v>593170</v>
      </c>
      <c r="X3433" t="s">
        <v>14133</v>
      </c>
      <c r="Y3433">
        <v>652</v>
      </c>
      <c r="Z3433">
        <v>1446</v>
      </c>
      <c r="AA3433">
        <v>3</v>
      </c>
      <c r="AB3433">
        <v>1735.2</v>
      </c>
      <c r="AC3433">
        <f>Table1_1[[#This Row],[Price]]*Table1_1[[#This Row],[Quantity]]</f>
        <v>4338</v>
      </c>
    </row>
    <row r="3434" spans="1:29" x14ac:dyDescent="0.3">
      <c r="A3434" t="s">
        <v>28</v>
      </c>
      <c r="B3434" t="s">
        <v>29</v>
      </c>
      <c r="C3434" t="s">
        <v>157</v>
      </c>
      <c r="D3434" t="s">
        <v>142</v>
      </c>
      <c r="E3434" t="s">
        <v>56</v>
      </c>
      <c r="F3434" t="s">
        <v>106</v>
      </c>
      <c r="G3434">
        <v>60</v>
      </c>
      <c r="H3434">
        <v>403858</v>
      </c>
      <c r="I3434" t="s">
        <v>58</v>
      </c>
      <c r="J3434" s="3">
        <v>44132</v>
      </c>
      <c r="K3434">
        <v>1200</v>
      </c>
      <c r="L3434" t="s">
        <v>14134</v>
      </c>
      <c r="M3434" t="s">
        <v>60</v>
      </c>
      <c r="N3434" t="s">
        <v>14135</v>
      </c>
      <c r="O3434" t="s">
        <v>14136</v>
      </c>
      <c r="P3434" t="s">
        <v>39</v>
      </c>
      <c r="Q3434">
        <v>5</v>
      </c>
      <c r="R3434" t="s">
        <v>40</v>
      </c>
      <c r="S3434" t="s">
        <v>118</v>
      </c>
      <c r="T3434">
        <v>91148</v>
      </c>
      <c r="U3434" s="1">
        <v>45557</v>
      </c>
      <c r="V3434" t="s">
        <v>180</v>
      </c>
      <c r="W3434">
        <v>231535</v>
      </c>
      <c r="X3434" t="s">
        <v>14137</v>
      </c>
      <c r="Y3434">
        <v>468</v>
      </c>
      <c r="Z3434">
        <v>1979</v>
      </c>
      <c r="AA3434">
        <v>4</v>
      </c>
      <c r="AB3434">
        <v>3166.4</v>
      </c>
      <c r="AC3434">
        <f>Table1_1[[#This Row],[Price]]*Table1_1[[#This Row],[Quantity]]</f>
        <v>7916</v>
      </c>
    </row>
    <row r="3435" spans="1:29" x14ac:dyDescent="0.3">
      <c r="A3435" t="s">
        <v>28</v>
      </c>
      <c r="B3435" t="s">
        <v>29</v>
      </c>
      <c r="C3435" t="s">
        <v>157</v>
      </c>
      <c r="D3435" t="s">
        <v>621</v>
      </c>
      <c r="E3435" t="s">
        <v>56</v>
      </c>
      <c r="F3435" t="s">
        <v>99</v>
      </c>
      <c r="G3435">
        <v>29</v>
      </c>
      <c r="H3435">
        <v>418164</v>
      </c>
      <c r="I3435" t="s">
        <v>34</v>
      </c>
      <c r="J3435" s="3">
        <v>44015</v>
      </c>
      <c r="K3435">
        <v>950</v>
      </c>
      <c r="L3435" t="s">
        <v>14138</v>
      </c>
      <c r="M3435" t="s">
        <v>869</v>
      </c>
      <c r="N3435" t="s">
        <v>14139</v>
      </c>
      <c r="O3435" t="s">
        <v>14140</v>
      </c>
      <c r="P3435" t="s">
        <v>51</v>
      </c>
      <c r="Q3435">
        <v>5</v>
      </c>
      <c r="R3435" t="s">
        <v>88</v>
      </c>
      <c r="S3435" t="s">
        <v>41</v>
      </c>
      <c r="T3435">
        <v>26938</v>
      </c>
      <c r="U3435" s="1">
        <v>45456</v>
      </c>
      <c r="V3435" t="s">
        <v>52</v>
      </c>
      <c r="W3435">
        <v>640760</v>
      </c>
      <c r="X3435" t="s">
        <v>14141</v>
      </c>
      <c r="Y3435">
        <v>485</v>
      </c>
      <c r="Z3435">
        <v>862</v>
      </c>
      <c r="AA3435">
        <v>7</v>
      </c>
      <c r="AB3435">
        <v>2413.6</v>
      </c>
      <c r="AC3435">
        <f>Table1_1[[#This Row],[Price]]*Table1_1[[#This Row],[Quantity]]</f>
        <v>6034</v>
      </c>
    </row>
    <row r="3436" spans="1:29" x14ac:dyDescent="0.3">
      <c r="A3436" t="s">
        <v>28</v>
      </c>
      <c r="B3436" t="s">
        <v>29</v>
      </c>
      <c r="C3436" t="s">
        <v>44</v>
      </c>
      <c r="D3436" t="s">
        <v>467</v>
      </c>
      <c r="E3436" t="s">
        <v>46</v>
      </c>
      <c r="F3436" t="s">
        <v>106</v>
      </c>
      <c r="G3436">
        <v>47</v>
      </c>
      <c r="H3436">
        <v>408137</v>
      </c>
      <c r="I3436" t="s">
        <v>34</v>
      </c>
      <c r="J3436" s="3">
        <v>44559</v>
      </c>
      <c r="K3436">
        <v>950</v>
      </c>
      <c r="L3436" t="s">
        <v>14142</v>
      </c>
      <c r="M3436" t="s">
        <v>423</v>
      </c>
      <c r="N3436" t="s">
        <v>14143</v>
      </c>
      <c r="O3436" t="s">
        <v>14144</v>
      </c>
      <c r="P3436" t="s">
        <v>39</v>
      </c>
      <c r="Q3436">
        <v>12</v>
      </c>
      <c r="R3436" t="s">
        <v>88</v>
      </c>
      <c r="S3436" t="s">
        <v>118</v>
      </c>
      <c r="T3436">
        <v>27380</v>
      </c>
      <c r="U3436" s="1">
        <v>45352</v>
      </c>
      <c r="V3436" t="s">
        <v>72</v>
      </c>
      <c r="W3436">
        <v>679480</v>
      </c>
      <c r="X3436" t="s">
        <v>14145</v>
      </c>
      <c r="Y3436">
        <v>350</v>
      </c>
      <c r="Z3436">
        <v>2002</v>
      </c>
      <c r="AA3436">
        <v>7</v>
      </c>
      <c r="AB3436">
        <v>5605.6</v>
      </c>
      <c r="AC3436">
        <f>Table1_1[[#This Row],[Price]]*Table1_1[[#This Row],[Quantity]]</f>
        <v>14014</v>
      </c>
    </row>
    <row r="3437" spans="1:29" x14ac:dyDescent="0.3">
      <c r="A3437" t="s">
        <v>28</v>
      </c>
      <c r="B3437" t="s">
        <v>29</v>
      </c>
      <c r="C3437" t="s">
        <v>91</v>
      </c>
      <c r="D3437" t="s">
        <v>611</v>
      </c>
      <c r="E3437" t="s">
        <v>46</v>
      </c>
      <c r="F3437" t="s">
        <v>33</v>
      </c>
      <c r="G3437">
        <v>20</v>
      </c>
      <c r="H3437">
        <v>437075</v>
      </c>
      <c r="I3437" t="s">
        <v>58</v>
      </c>
      <c r="J3437" s="3">
        <v>44735</v>
      </c>
      <c r="K3437">
        <v>1400</v>
      </c>
      <c r="L3437" t="s">
        <v>14146</v>
      </c>
      <c r="M3437" t="s">
        <v>287</v>
      </c>
      <c r="N3437" t="s">
        <v>14147</v>
      </c>
      <c r="O3437" t="s">
        <v>14148</v>
      </c>
      <c r="P3437" t="s">
        <v>39</v>
      </c>
      <c r="Q3437">
        <v>5</v>
      </c>
      <c r="R3437" t="s">
        <v>88</v>
      </c>
      <c r="S3437" t="s">
        <v>118</v>
      </c>
      <c r="T3437">
        <v>67064</v>
      </c>
      <c r="U3437" s="1">
        <v>45455</v>
      </c>
      <c r="V3437" t="s">
        <v>52</v>
      </c>
      <c r="W3437">
        <v>255963</v>
      </c>
      <c r="X3437" t="s">
        <v>14149</v>
      </c>
      <c r="Y3437">
        <v>909</v>
      </c>
      <c r="Z3437">
        <v>2190</v>
      </c>
      <c r="AA3437">
        <v>5</v>
      </c>
      <c r="AB3437">
        <v>4380</v>
      </c>
      <c r="AC3437">
        <f>Table1_1[[#This Row],[Price]]*Table1_1[[#This Row],[Quantity]]</f>
        <v>10950</v>
      </c>
    </row>
    <row r="3438" spans="1:29" x14ac:dyDescent="0.3">
      <c r="A3438" t="s">
        <v>28</v>
      </c>
      <c r="B3438" t="s">
        <v>29</v>
      </c>
      <c r="C3438" t="s">
        <v>44</v>
      </c>
      <c r="D3438" t="s">
        <v>616</v>
      </c>
      <c r="E3438" t="s">
        <v>56</v>
      </c>
      <c r="F3438" t="s">
        <v>175</v>
      </c>
      <c r="G3438">
        <v>53</v>
      </c>
      <c r="H3438">
        <v>436114</v>
      </c>
      <c r="I3438" t="s">
        <v>34</v>
      </c>
      <c r="J3438" s="3">
        <v>44544</v>
      </c>
      <c r="K3438">
        <v>800</v>
      </c>
      <c r="L3438" t="s">
        <v>14150</v>
      </c>
      <c r="M3438" t="s">
        <v>496</v>
      </c>
      <c r="N3438" t="s">
        <v>14151</v>
      </c>
      <c r="O3438" t="s">
        <v>14152</v>
      </c>
      <c r="P3438" t="s">
        <v>71</v>
      </c>
      <c r="Q3438">
        <v>3</v>
      </c>
      <c r="R3438" t="s">
        <v>88</v>
      </c>
      <c r="S3438" t="s">
        <v>79</v>
      </c>
      <c r="T3438">
        <v>94884</v>
      </c>
      <c r="U3438" s="1">
        <v>45372</v>
      </c>
      <c r="V3438" t="s">
        <v>72</v>
      </c>
      <c r="W3438">
        <v>821447</v>
      </c>
      <c r="X3438" t="s">
        <v>14153</v>
      </c>
      <c r="Y3438">
        <v>969</v>
      </c>
      <c r="Z3438">
        <v>759</v>
      </c>
      <c r="AA3438">
        <v>3</v>
      </c>
      <c r="AB3438">
        <v>910.80000000000007</v>
      </c>
      <c r="AC3438">
        <f>Table1_1[[#This Row],[Price]]*Table1_1[[#This Row],[Quantity]]</f>
        <v>2277</v>
      </c>
    </row>
    <row r="3439" spans="1:29" x14ac:dyDescent="0.3">
      <c r="A3439" t="s">
        <v>28</v>
      </c>
      <c r="B3439" t="s">
        <v>29</v>
      </c>
      <c r="C3439" t="s">
        <v>193</v>
      </c>
      <c r="D3439" t="s">
        <v>611</v>
      </c>
      <c r="E3439" t="s">
        <v>32</v>
      </c>
      <c r="F3439" t="s">
        <v>83</v>
      </c>
      <c r="G3439">
        <v>89</v>
      </c>
      <c r="H3439">
        <v>430990</v>
      </c>
      <c r="I3439" t="s">
        <v>58</v>
      </c>
      <c r="J3439" s="3">
        <v>44722</v>
      </c>
      <c r="K3439">
        <v>800</v>
      </c>
      <c r="L3439" t="s">
        <v>14154</v>
      </c>
      <c r="M3439" t="s">
        <v>1488</v>
      </c>
      <c r="N3439" t="s">
        <v>14155</v>
      </c>
      <c r="O3439" t="s">
        <v>14156</v>
      </c>
      <c r="P3439" t="s">
        <v>39</v>
      </c>
      <c r="Q3439">
        <v>20</v>
      </c>
      <c r="R3439" t="s">
        <v>40</v>
      </c>
      <c r="S3439" t="s">
        <v>63</v>
      </c>
      <c r="T3439">
        <v>52289</v>
      </c>
      <c r="U3439" s="1">
        <v>45441</v>
      </c>
      <c r="V3439" t="s">
        <v>140</v>
      </c>
      <c r="W3439">
        <v>799016</v>
      </c>
      <c r="X3439" t="s">
        <v>14157</v>
      </c>
      <c r="Y3439">
        <v>878</v>
      </c>
      <c r="Z3439">
        <v>2309</v>
      </c>
      <c r="AA3439">
        <v>3</v>
      </c>
      <c r="AB3439">
        <v>2770.8</v>
      </c>
      <c r="AC3439">
        <f>Table1_1[[#This Row],[Price]]*Table1_1[[#This Row],[Quantity]]</f>
        <v>6927</v>
      </c>
    </row>
    <row r="3440" spans="1:29" x14ac:dyDescent="0.3">
      <c r="A3440" t="s">
        <v>28</v>
      </c>
      <c r="B3440" t="s">
        <v>29</v>
      </c>
      <c r="C3440" t="s">
        <v>54</v>
      </c>
      <c r="D3440" t="s">
        <v>611</v>
      </c>
      <c r="E3440" t="s">
        <v>32</v>
      </c>
      <c r="F3440" t="s">
        <v>113</v>
      </c>
      <c r="G3440">
        <v>26</v>
      </c>
      <c r="H3440">
        <v>424838</v>
      </c>
      <c r="I3440" t="s">
        <v>58</v>
      </c>
      <c r="J3440" s="3">
        <v>43984</v>
      </c>
      <c r="K3440">
        <v>950</v>
      </c>
      <c r="L3440" t="s">
        <v>14158</v>
      </c>
      <c r="M3440" t="s">
        <v>478</v>
      </c>
      <c r="N3440" t="s">
        <v>14159</v>
      </c>
      <c r="O3440" t="s">
        <v>14160</v>
      </c>
      <c r="P3440" t="s">
        <v>87</v>
      </c>
      <c r="Q3440">
        <v>3</v>
      </c>
      <c r="R3440" t="s">
        <v>88</v>
      </c>
      <c r="S3440" t="s">
        <v>63</v>
      </c>
      <c r="T3440">
        <v>17559</v>
      </c>
      <c r="U3440" s="1">
        <v>45478</v>
      </c>
      <c r="V3440" t="s">
        <v>126</v>
      </c>
      <c r="W3440">
        <v>123445</v>
      </c>
      <c r="X3440" t="s">
        <v>14161</v>
      </c>
      <c r="Y3440">
        <v>856</v>
      </c>
      <c r="Z3440">
        <v>1432</v>
      </c>
      <c r="AA3440">
        <v>5</v>
      </c>
      <c r="AB3440">
        <v>2864</v>
      </c>
      <c r="AC3440">
        <f>Table1_1[[#This Row],[Price]]*Table1_1[[#This Row],[Quantity]]</f>
        <v>7160</v>
      </c>
    </row>
    <row r="3441" spans="1:29" x14ac:dyDescent="0.3">
      <c r="A3441" t="s">
        <v>28</v>
      </c>
      <c r="B3441" t="s">
        <v>29</v>
      </c>
      <c r="C3441" t="s">
        <v>54</v>
      </c>
      <c r="D3441" t="s">
        <v>621</v>
      </c>
      <c r="E3441" t="s">
        <v>32</v>
      </c>
      <c r="F3441" t="s">
        <v>175</v>
      </c>
      <c r="G3441">
        <v>50</v>
      </c>
      <c r="H3441">
        <v>426652</v>
      </c>
      <c r="I3441" t="s">
        <v>34</v>
      </c>
      <c r="J3441" s="3">
        <v>45463</v>
      </c>
      <c r="K3441">
        <v>950</v>
      </c>
      <c r="L3441" t="s">
        <v>2338</v>
      </c>
      <c r="M3441" t="s">
        <v>345</v>
      </c>
      <c r="N3441" t="s">
        <v>14162</v>
      </c>
      <c r="O3441" t="s">
        <v>14163</v>
      </c>
      <c r="P3441" t="s">
        <v>51</v>
      </c>
      <c r="Q3441">
        <v>6</v>
      </c>
      <c r="R3441" t="s">
        <v>88</v>
      </c>
      <c r="S3441" t="s">
        <v>63</v>
      </c>
      <c r="T3441">
        <v>12777</v>
      </c>
      <c r="U3441" s="1">
        <v>45320</v>
      </c>
      <c r="V3441" t="s">
        <v>111</v>
      </c>
      <c r="W3441">
        <v>130667</v>
      </c>
      <c r="X3441" t="s">
        <v>14164</v>
      </c>
      <c r="Y3441">
        <v>549</v>
      </c>
      <c r="Z3441">
        <v>1105</v>
      </c>
      <c r="AA3441">
        <v>1</v>
      </c>
      <c r="AB3441">
        <v>442</v>
      </c>
      <c r="AC3441">
        <f>Table1_1[[#This Row],[Price]]*Table1_1[[#This Row],[Quantity]]</f>
        <v>1105</v>
      </c>
    </row>
    <row r="3442" spans="1:29" x14ac:dyDescent="0.3">
      <c r="A3442" t="s">
        <v>28</v>
      </c>
      <c r="B3442" t="s">
        <v>29</v>
      </c>
      <c r="C3442" t="s">
        <v>44</v>
      </c>
      <c r="D3442" t="s">
        <v>380</v>
      </c>
      <c r="E3442" t="s">
        <v>46</v>
      </c>
      <c r="F3442" t="s">
        <v>355</v>
      </c>
      <c r="G3442">
        <v>11</v>
      </c>
      <c r="H3442">
        <v>412974</v>
      </c>
      <c r="I3442" t="s">
        <v>58</v>
      </c>
      <c r="J3442" s="3">
        <v>43833</v>
      </c>
      <c r="K3442">
        <v>1000</v>
      </c>
      <c r="L3442" t="s">
        <v>14165</v>
      </c>
      <c r="M3442" t="s">
        <v>60</v>
      </c>
      <c r="N3442" t="s">
        <v>14166</v>
      </c>
      <c r="O3442" t="s">
        <v>14167</v>
      </c>
      <c r="P3442" t="s">
        <v>87</v>
      </c>
      <c r="Q3442">
        <v>7</v>
      </c>
      <c r="R3442" t="s">
        <v>40</v>
      </c>
      <c r="S3442" t="s">
        <v>63</v>
      </c>
      <c r="T3442">
        <v>16028</v>
      </c>
      <c r="U3442" s="1">
        <v>45376</v>
      </c>
      <c r="V3442" t="s">
        <v>72</v>
      </c>
      <c r="W3442">
        <v>395827</v>
      </c>
      <c r="X3442" t="s">
        <v>14168</v>
      </c>
      <c r="Y3442">
        <v>488</v>
      </c>
      <c r="Z3442">
        <v>2864</v>
      </c>
      <c r="AA3442">
        <v>2</v>
      </c>
      <c r="AB3442">
        <v>2291.2000000000003</v>
      </c>
      <c r="AC3442">
        <f>Table1_1[[#This Row],[Price]]*Table1_1[[#This Row],[Quantity]]</f>
        <v>5728</v>
      </c>
    </row>
    <row r="3443" spans="1:29" x14ac:dyDescent="0.3">
      <c r="A3443" t="s">
        <v>28</v>
      </c>
      <c r="B3443" t="s">
        <v>29</v>
      </c>
      <c r="C3443" t="s">
        <v>44</v>
      </c>
      <c r="D3443" t="s">
        <v>98</v>
      </c>
      <c r="E3443" t="s">
        <v>32</v>
      </c>
      <c r="F3443" t="s">
        <v>47</v>
      </c>
      <c r="G3443">
        <v>93</v>
      </c>
      <c r="H3443">
        <v>408125</v>
      </c>
      <c r="I3443" t="s">
        <v>58</v>
      </c>
      <c r="J3443" s="3">
        <v>45414</v>
      </c>
      <c r="K3443">
        <v>1300</v>
      </c>
      <c r="L3443" t="s">
        <v>14169</v>
      </c>
      <c r="M3443" t="s">
        <v>189</v>
      </c>
      <c r="N3443" t="s">
        <v>14170</v>
      </c>
      <c r="O3443" t="s">
        <v>14171</v>
      </c>
      <c r="P3443" t="s">
        <v>71</v>
      </c>
      <c r="Q3443">
        <v>15</v>
      </c>
      <c r="R3443" t="s">
        <v>40</v>
      </c>
      <c r="S3443" t="s">
        <v>41</v>
      </c>
      <c r="T3443">
        <v>47182</v>
      </c>
      <c r="U3443" s="1">
        <v>45401</v>
      </c>
      <c r="V3443" t="s">
        <v>80</v>
      </c>
      <c r="W3443">
        <v>741854</v>
      </c>
      <c r="X3443" t="s">
        <v>14172</v>
      </c>
      <c r="Y3443">
        <v>749</v>
      </c>
      <c r="Z3443">
        <v>2426</v>
      </c>
      <c r="AA3443">
        <v>5</v>
      </c>
      <c r="AB3443">
        <v>4852</v>
      </c>
      <c r="AC3443">
        <f>Table1_1[[#This Row],[Price]]*Table1_1[[#This Row],[Quantity]]</f>
        <v>12130</v>
      </c>
    </row>
    <row r="3444" spans="1:29" x14ac:dyDescent="0.3">
      <c r="A3444" t="s">
        <v>28</v>
      </c>
      <c r="B3444" t="s">
        <v>29</v>
      </c>
      <c r="C3444" t="s">
        <v>193</v>
      </c>
      <c r="D3444" t="s">
        <v>227</v>
      </c>
      <c r="E3444" t="s">
        <v>32</v>
      </c>
      <c r="F3444" t="s">
        <v>113</v>
      </c>
      <c r="G3444">
        <v>25</v>
      </c>
      <c r="H3444">
        <v>402469</v>
      </c>
      <c r="I3444" t="s">
        <v>34</v>
      </c>
      <c r="J3444" s="3">
        <v>43860</v>
      </c>
      <c r="K3444">
        <v>950</v>
      </c>
      <c r="L3444" t="s">
        <v>14173</v>
      </c>
      <c r="M3444" t="s">
        <v>1198</v>
      </c>
      <c r="N3444" t="s">
        <v>14174</v>
      </c>
      <c r="O3444" t="s">
        <v>14175</v>
      </c>
      <c r="P3444" t="s">
        <v>39</v>
      </c>
      <c r="Q3444">
        <v>4</v>
      </c>
      <c r="R3444" t="s">
        <v>40</v>
      </c>
      <c r="S3444" t="s">
        <v>41</v>
      </c>
      <c r="T3444">
        <v>54155</v>
      </c>
      <c r="U3444" s="1">
        <v>45518</v>
      </c>
      <c r="V3444" t="s">
        <v>64</v>
      </c>
      <c r="W3444">
        <v>498532</v>
      </c>
      <c r="X3444" t="s">
        <v>14176</v>
      </c>
      <c r="Y3444">
        <v>761</v>
      </c>
      <c r="Z3444">
        <v>2589</v>
      </c>
      <c r="AA3444">
        <v>1</v>
      </c>
      <c r="AB3444">
        <v>1035.6000000000001</v>
      </c>
      <c r="AC3444">
        <f>Table1_1[[#This Row],[Price]]*Table1_1[[#This Row],[Quantity]]</f>
        <v>2589</v>
      </c>
    </row>
    <row r="3445" spans="1:29" x14ac:dyDescent="0.3">
      <c r="A3445" t="s">
        <v>28</v>
      </c>
      <c r="B3445" t="s">
        <v>29</v>
      </c>
      <c r="C3445" t="s">
        <v>54</v>
      </c>
      <c r="D3445" t="s">
        <v>338</v>
      </c>
      <c r="E3445" t="s">
        <v>32</v>
      </c>
      <c r="F3445" t="s">
        <v>99</v>
      </c>
      <c r="G3445">
        <v>35</v>
      </c>
      <c r="H3445">
        <v>411453</v>
      </c>
      <c r="I3445" t="s">
        <v>58</v>
      </c>
      <c r="J3445" s="3">
        <v>44460</v>
      </c>
      <c r="K3445">
        <v>1200</v>
      </c>
      <c r="L3445" t="s">
        <v>14178</v>
      </c>
      <c r="M3445" t="s">
        <v>1366</v>
      </c>
      <c r="N3445" t="s">
        <v>14179</v>
      </c>
      <c r="O3445">
        <v>-9656</v>
      </c>
      <c r="P3445" t="s">
        <v>71</v>
      </c>
      <c r="Q3445">
        <v>15</v>
      </c>
      <c r="R3445" t="s">
        <v>40</v>
      </c>
      <c r="S3445" t="s">
        <v>41</v>
      </c>
      <c r="T3445">
        <v>29165</v>
      </c>
      <c r="U3445" s="1">
        <v>45559</v>
      </c>
      <c r="V3445" t="s">
        <v>180</v>
      </c>
      <c r="W3445">
        <v>910011</v>
      </c>
      <c r="X3445" t="s">
        <v>14180</v>
      </c>
      <c r="Y3445">
        <v>970</v>
      </c>
      <c r="Z3445">
        <v>2231</v>
      </c>
      <c r="AA3445">
        <v>2</v>
      </c>
      <c r="AB3445">
        <v>1784.8000000000002</v>
      </c>
      <c r="AC3445">
        <f>Table1_1[[#This Row],[Price]]*Table1_1[[#This Row],[Quantity]]</f>
        <v>4462</v>
      </c>
    </row>
    <row r="3446" spans="1:29" x14ac:dyDescent="0.3">
      <c r="A3446" t="s">
        <v>28</v>
      </c>
      <c r="B3446" t="s">
        <v>29</v>
      </c>
      <c r="C3446" t="s">
        <v>91</v>
      </c>
      <c r="D3446" t="s">
        <v>274</v>
      </c>
      <c r="E3446" t="s">
        <v>56</v>
      </c>
      <c r="F3446" t="s">
        <v>113</v>
      </c>
      <c r="G3446">
        <v>59</v>
      </c>
      <c r="H3446">
        <v>414807</v>
      </c>
      <c r="I3446" t="s">
        <v>58</v>
      </c>
      <c r="J3446" s="3">
        <v>45450</v>
      </c>
      <c r="K3446">
        <v>1300</v>
      </c>
      <c r="L3446" t="s">
        <v>14182</v>
      </c>
      <c r="M3446" t="s">
        <v>222</v>
      </c>
      <c r="N3446" t="s">
        <v>14183</v>
      </c>
      <c r="O3446" t="s">
        <v>14184</v>
      </c>
      <c r="P3446" t="s">
        <v>51</v>
      </c>
      <c r="Q3446">
        <v>17</v>
      </c>
      <c r="R3446" t="s">
        <v>88</v>
      </c>
      <c r="S3446" t="s">
        <v>63</v>
      </c>
      <c r="T3446">
        <v>25637</v>
      </c>
      <c r="U3446" s="1">
        <v>45493</v>
      </c>
      <c r="V3446" t="s">
        <v>126</v>
      </c>
      <c r="W3446">
        <v>911700</v>
      </c>
      <c r="X3446" t="s">
        <v>14185</v>
      </c>
      <c r="Y3446">
        <v>736</v>
      </c>
      <c r="Z3446">
        <v>1434</v>
      </c>
      <c r="AA3446">
        <v>7</v>
      </c>
      <c r="AB3446">
        <v>4015.2000000000003</v>
      </c>
      <c r="AC3446">
        <f>Table1_1[[#This Row],[Price]]*Table1_1[[#This Row],[Quantity]]</f>
        <v>10038</v>
      </c>
    </row>
    <row r="3447" spans="1:29" x14ac:dyDescent="0.3">
      <c r="A3447" t="s">
        <v>28</v>
      </c>
      <c r="B3447" t="s">
        <v>29</v>
      </c>
      <c r="C3447" t="s">
        <v>91</v>
      </c>
      <c r="D3447" t="s">
        <v>291</v>
      </c>
      <c r="E3447" t="s">
        <v>32</v>
      </c>
      <c r="F3447" t="s">
        <v>83</v>
      </c>
      <c r="G3447">
        <v>1</v>
      </c>
      <c r="H3447">
        <v>408032</v>
      </c>
      <c r="I3447" t="s">
        <v>34</v>
      </c>
      <c r="J3447" s="3">
        <v>44455</v>
      </c>
      <c r="K3447">
        <v>1000</v>
      </c>
      <c r="L3447" t="s">
        <v>14187</v>
      </c>
      <c r="M3447" t="s">
        <v>670</v>
      </c>
      <c r="N3447" t="s">
        <v>14188</v>
      </c>
      <c r="O3447" t="s">
        <v>14189</v>
      </c>
      <c r="P3447" t="s">
        <v>87</v>
      </c>
      <c r="Q3447">
        <v>13</v>
      </c>
      <c r="R3447" t="s">
        <v>88</v>
      </c>
      <c r="S3447" t="s">
        <v>63</v>
      </c>
      <c r="T3447">
        <v>81739</v>
      </c>
      <c r="U3447" s="1">
        <v>45413</v>
      </c>
      <c r="V3447" t="s">
        <v>140</v>
      </c>
      <c r="W3447">
        <v>954947</v>
      </c>
      <c r="X3447" t="s">
        <v>10591</v>
      </c>
      <c r="Y3447">
        <v>222</v>
      </c>
      <c r="Z3447">
        <v>1019</v>
      </c>
      <c r="AA3447">
        <v>6</v>
      </c>
      <c r="AB3447">
        <v>2445.6</v>
      </c>
      <c r="AC3447">
        <f>Table1_1[[#This Row],[Price]]*Table1_1[[#This Row],[Quantity]]</f>
        <v>6114</v>
      </c>
    </row>
    <row r="3448" spans="1:29" x14ac:dyDescent="0.3">
      <c r="A3448" t="s">
        <v>28</v>
      </c>
      <c r="B3448" t="s">
        <v>29</v>
      </c>
      <c r="C3448" t="s">
        <v>54</v>
      </c>
      <c r="D3448" t="s">
        <v>621</v>
      </c>
      <c r="E3448" t="s">
        <v>56</v>
      </c>
      <c r="F3448" t="s">
        <v>135</v>
      </c>
      <c r="G3448">
        <v>41</v>
      </c>
      <c r="H3448">
        <v>438081</v>
      </c>
      <c r="I3448" t="s">
        <v>34</v>
      </c>
      <c r="J3448" s="3">
        <v>45573</v>
      </c>
      <c r="K3448">
        <v>1100</v>
      </c>
      <c r="L3448" t="s">
        <v>14190</v>
      </c>
      <c r="M3448" t="s">
        <v>287</v>
      </c>
      <c r="N3448" t="s">
        <v>14191</v>
      </c>
      <c r="O3448">
        <v>4121645049</v>
      </c>
      <c r="P3448" t="s">
        <v>51</v>
      </c>
      <c r="Q3448">
        <v>3</v>
      </c>
      <c r="R3448" t="s">
        <v>88</v>
      </c>
      <c r="S3448" t="s">
        <v>79</v>
      </c>
      <c r="T3448">
        <v>76686</v>
      </c>
      <c r="U3448" s="1">
        <v>45405</v>
      </c>
      <c r="V3448" t="s">
        <v>80</v>
      </c>
      <c r="W3448">
        <v>229301</v>
      </c>
      <c r="X3448" t="s">
        <v>14192</v>
      </c>
      <c r="Y3448">
        <v>896</v>
      </c>
      <c r="Z3448">
        <v>2215</v>
      </c>
      <c r="AA3448">
        <v>5</v>
      </c>
      <c r="AB3448">
        <v>4430</v>
      </c>
      <c r="AC3448">
        <f>Table1_1[[#This Row],[Price]]*Table1_1[[#This Row],[Quantity]]</f>
        <v>11075</v>
      </c>
    </row>
    <row r="3449" spans="1:29" x14ac:dyDescent="0.3">
      <c r="A3449" t="s">
        <v>28</v>
      </c>
      <c r="B3449" t="s">
        <v>29</v>
      </c>
      <c r="C3449" t="s">
        <v>44</v>
      </c>
      <c r="D3449" t="s">
        <v>349</v>
      </c>
      <c r="E3449" t="s">
        <v>56</v>
      </c>
      <c r="F3449" t="s">
        <v>99</v>
      </c>
      <c r="G3449">
        <v>43</v>
      </c>
      <c r="H3449">
        <v>403288</v>
      </c>
      <c r="I3449" t="s">
        <v>34</v>
      </c>
      <c r="J3449" s="3">
        <v>45021</v>
      </c>
      <c r="K3449">
        <v>800</v>
      </c>
      <c r="L3449" t="s">
        <v>14193</v>
      </c>
      <c r="M3449" t="s">
        <v>478</v>
      </c>
      <c r="N3449" t="s">
        <v>14194</v>
      </c>
      <c r="O3449" t="s">
        <v>14195</v>
      </c>
      <c r="P3449" t="s">
        <v>39</v>
      </c>
      <c r="Q3449">
        <v>4</v>
      </c>
      <c r="R3449" t="s">
        <v>40</v>
      </c>
      <c r="S3449" t="s">
        <v>79</v>
      </c>
      <c r="T3449">
        <v>78045</v>
      </c>
      <c r="U3449" s="1">
        <v>45418</v>
      </c>
      <c r="V3449" t="s">
        <v>140</v>
      </c>
      <c r="W3449">
        <v>215322</v>
      </c>
      <c r="X3449" t="s">
        <v>14196</v>
      </c>
      <c r="Y3449">
        <v>354</v>
      </c>
      <c r="Z3449">
        <v>1429</v>
      </c>
      <c r="AA3449">
        <v>1</v>
      </c>
      <c r="AB3449">
        <v>571.6</v>
      </c>
      <c r="AC3449">
        <f>Table1_1[[#This Row],[Price]]*Table1_1[[#This Row],[Quantity]]</f>
        <v>1429</v>
      </c>
    </row>
    <row r="3450" spans="1:29" x14ac:dyDescent="0.3">
      <c r="A3450" t="s">
        <v>28</v>
      </c>
      <c r="B3450" t="s">
        <v>29</v>
      </c>
      <c r="C3450" t="s">
        <v>54</v>
      </c>
      <c r="D3450" t="s">
        <v>92</v>
      </c>
      <c r="E3450" t="s">
        <v>32</v>
      </c>
      <c r="F3450" t="s">
        <v>99</v>
      </c>
      <c r="G3450">
        <v>19</v>
      </c>
      <c r="H3450">
        <v>418427</v>
      </c>
      <c r="I3450" t="s">
        <v>34</v>
      </c>
      <c r="J3450" s="3">
        <v>44295</v>
      </c>
      <c r="K3450">
        <v>800</v>
      </c>
      <c r="L3450" t="s">
        <v>14197</v>
      </c>
      <c r="M3450" t="s">
        <v>423</v>
      </c>
      <c r="N3450" t="s">
        <v>14198</v>
      </c>
      <c r="O3450" t="s">
        <v>14199</v>
      </c>
      <c r="P3450" t="s">
        <v>87</v>
      </c>
      <c r="Q3450">
        <v>3</v>
      </c>
      <c r="R3450" t="s">
        <v>40</v>
      </c>
      <c r="S3450" t="s">
        <v>41</v>
      </c>
      <c r="T3450">
        <v>97244</v>
      </c>
      <c r="U3450" s="1">
        <v>45594</v>
      </c>
      <c r="V3450" t="s">
        <v>155</v>
      </c>
      <c r="W3450">
        <v>289741</v>
      </c>
      <c r="X3450" t="s">
        <v>14200</v>
      </c>
      <c r="Y3450">
        <v>528</v>
      </c>
      <c r="Z3450">
        <v>2834</v>
      </c>
      <c r="AA3450">
        <v>5</v>
      </c>
      <c r="AB3450">
        <v>5668</v>
      </c>
      <c r="AC3450">
        <f>Table1_1[[#This Row],[Price]]*Table1_1[[#This Row],[Quantity]]</f>
        <v>14170</v>
      </c>
    </row>
    <row r="3451" spans="1:29" x14ac:dyDescent="0.3">
      <c r="A3451" t="s">
        <v>28</v>
      </c>
      <c r="B3451" t="s">
        <v>29</v>
      </c>
      <c r="C3451" t="s">
        <v>44</v>
      </c>
      <c r="D3451" t="s">
        <v>149</v>
      </c>
      <c r="E3451" t="s">
        <v>46</v>
      </c>
      <c r="F3451" t="s">
        <v>135</v>
      </c>
      <c r="G3451">
        <v>11</v>
      </c>
      <c r="H3451">
        <v>427075</v>
      </c>
      <c r="I3451" t="s">
        <v>58</v>
      </c>
      <c r="J3451" s="3">
        <v>45076</v>
      </c>
      <c r="K3451">
        <v>1000</v>
      </c>
      <c r="L3451" t="s">
        <v>14201</v>
      </c>
      <c r="M3451" t="s">
        <v>222</v>
      </c>
      <c r="N3451" t="s">
        <v>14202</v>
      </c>
      <c r="O3451" t="s">
        <v>14203</v>
      </c>
      <c r="P3451" t="s">
        <v>51</v>
      </c>
      <c r="Q3451">
        <v>15</v>
      </c>
      <c r="R3451" t="s">
        <v>88</v>
      </c>
      <c r="S3451" t="s">
        <v>79</v>
      </c>
      <c r="T3451">
        <v>87201</v>
      </c>
      <c r="U3451" s="1">
        <v>45303</v>
      </c>
      <c r="V3451" t="s">
        <v>111</v>
      </c>
      <c r="W3451">
        <v>464882</v>
      </c>
      <c r="X3451" t="s">
        <v>14204</v>
      </c>
      <c r="Y3451">
        <v>930</v>
      </c>
      <c r="Z3451">
        <v>2318</v>
      </c>
      <c r="AA3451">
        <v>2</v>
      </c>
      <c r="AB3451">
        <v>1854.4</v>
      </c>
      <c r="AC3451">
        <f>Table1_1[[#This Row],[Price]]*Table1_1[[#This Row],[Quantity]]</f>
        <v>4636</v>
      </c>
    </row>
    <row r="3452" spans="1:29" x14ac:dyDescent="0.3">
      <c r="A3452" t="s">
        <v>28</v>
      </c>
      <c r="B3452" t="s">
        <v>29</v>
      </c>
      <c r="C3452" t="s">
        <v>91</v>
      </c>
      <c r="D3452" t="s">
        <v>442</v>
      </c>
      <c r="E3452" t="s">
        <v>32</v>
      </c>
      <c r="F3452" t="s">
        <v>355</v>
      </c>
      <c r="G3452">
        <v>87</v>
      </c>
      <c r="H3452">
        <v>437528</v>
      </c>
      <c r="I3452" t="s">
        <v>34</v>
      </c>
      <c r="J3452" s="3">
        <v>45449</v>
      </c>
      <c r="K3452">
        <v>1100</v>
      </c>
      <c r="L3452" t="s">
        <v>14205</v>
      </c>
      <c r="M3452" t="s">
        <v>85</v>
      </c>
      <c r="N3452" t="s">
        <v>14206</v>
      </c>
      <c r="O3452" t="s">
        <v>14207</v>
      </c>
      <c r="P3452" t="s">
        <v>51</v>
      </c>
      <c r="Q3452">
        <v>10</v>
      </c>
      <c r="R3452" t="s">
        <v>88</v>
      </c>
      <c r="S3452" t="s">
        <v>63</v>
      </c>
      <c r="T3452">
        <v>13258</v>
      </c>
      <c r="U3452" s="1">
        <v>45295</v>
      </c>
      <c r="V3452" t="s">
        <v>111</v>
      </c>
      <c r="W3452">
        <v>616538</v>
      </c>
      <c r="X3452" t="s">
        <v>14208</v>
      </c>
      <c r="Y3452">
        <v>596</v>
      </c>
      <c r="Z3452">
        <v>2638</v>
      </c>
      <c r="AA3452">
        <v>7</v>
      </c>
      <c r="AB3452">
        <v>7386.4000000000015</v>
      </c>
      <c r="AC3452">
        <f>Table1_1[[#This Row],[Price]]*Table1_1[[#This Row],[Quantity]]</f>
        <v>18466</v>
      </c>
    </row>
    <row r="3453" spans="1:29" x14ac:dyDescent="0.3">
      <c r="A3453" t="s">
        <v>28</v>
      </c>
      <c r="B3453" t="s">
        <v>29</v>
      </c>
      <c r="C3453" t="s">
        <v>193</v>
      </c>
      <c r="D3453" t="s">
        <v>82</v>
      </c>
      <c r="E3453" t="s">
        <v>32</v>
      </c>
      <c r="F3453" t="s">
        <v>113</v>
      </c>
      <c r="G3453">
        <v>18</v>
      </c>
      <c r="H3453">
        <v>419673</v>
      </c>
      <c r="I3453" t="s">
        <v>58</v>
      </c>
      <c r="J3453" s="3">
        <v>45236</v>
      </c>
      <c r="K3453">
        <v>1000</v>
      </c>
      <c r="L3453" t="s">
        <v>2424</v>
      </c>
      <c r="M3453" t="s">
        <v>542</v>
      </c>
      <c r="N3453" t="s">
        <v>14210</v>
      </c>
      <c r="O3453" t="s">
        <v>14211</v>
      </c>
      <c r="P3453" t="s">
        <v>39</v>
      </c>
      <c r="Q3453">
        <v>8</v>
      </c>
      <c r="R3453" t="s">
        <v>40</v>
      </c>
      <c r="S3453" t="s">
        <v>79</v>
      </c>
      <c r="T3453">
        <v>72615</v>
      </c>
      <c r="U3453" s="1">
        <v>45506</v>
      </c>
      <c r="V3453" t="s">
        <v>64</v>
      </c>
      <c r="W3453">
        <v>833721</v>
      </c>
      <c r="X3453" t="s">
        <v>13122</v>
      </c>
      <c r="Y3453">
        <v>269</v>
      </c>
      <c r="Z3453">
        <v>2790</v>
      </c>
      <c r="AA3453">
        <v>5</v>
      </c>
      <c r="AB3453">
        <v>5580</v>
      </c>
      <c r="AC3453">
        <f>Table1_1[[#This Row],[Price]]*Table1_1[[#This Row],[Quantity]]</f>
        <v>13950</v>
      </c>
    </row>
    <row r="3454" spans="1:29" x14ac:dyDescent="0.3">
      <c r="A3454" t="s">
        <v>28</v>
      </c>
      <c r="B3454" t="s">
        <v>29</v>
      </c>
      <c r="C3454" t="s">
        <v>91</v>
      </c>
      <c r="D3454" t="s">
        <v>511</v>
      </c>
      <c r="E3454" t="s">
        <v>32</v>
      </c>
      <c r="F3454" t="s">
        <v>150</v>
      </c>
      <c r="G3454">
        <v>65</v>
      </c>
      <c r="H3454">
        <v>430485</v>
      </c>
      <c r="I3454" t="s">
        <v>34</v>
      </c>
      <c r="J3454" s="3">
        <v>44331</v>
      </c>
      <c r="K3454">
        <v>1300</v>
      </c>
      <c r="L3454" t="s">
        <v>14212</v>
      </c>
      <c r="M3454" t="s">
        <v>211</v>
      </c>
      <c r="N3454" t="s">
        <v>14213</v>
      </c>
      <c r="O3454" t="s">
        <v>14214</v>
      </c>
      <c r="P3454" t="s">
        <v>39</v>
      </c>
      <c r="Q3454">
        <v>3</v>
      </c>
      <c r="R3454" t="s">
        <v>40</v>
      </c>
      <c r="S3454" t="s">
        <v>79</v>
      </c>
      <c r="T3454">
        <v>94276</v>
      </c>
      <c r="U3454" s="1">
        <v>45549</v>
      </c>
      <c r="V3454" t="s">
        <v>180</v>
      </c>
      <c r="W3454">
        <v>738293</v>
      </c>
      <c r="X3454" t="s">
        <v>14215</v>
      </c>
      <c r="Y3454">
        <v>609</v>
      </c>
      <c r="Z3454">
        <v>1023</v>
      </c>
      <c r="AA3454">
        <v>6</v>
      </c>
      <c r="AB3454">
        <v>2455.2000000000003</v>
      </c>
      <c r="AC3454">
        <f>Table1_1[[#This Row],[Price]]*Table1_1[[#This Row],[Quantity]]</f>
        <v>6138</v>
      </c>
    </row>
    <row r="3455" spans="1:29" x14ac:dyDescent="0.3">
      <c r="A3455" t="s">
        <v>28</v>
      </c>
      <c r="B3455" t="s">
        <v>29</v>
      </c>
      <c r="C3455" t="s">
        <v>157</v>
      </c>
      <c r="D3455" t="s">
        <v>560</v>
      </c>
      <c r="E3455" t="s">
        <v>56</v>
      </c>
      <c r="F3455" t="s">
        <v>57</v>
      </c>
      <c r="G3455">
        <v>38</v>
      </c>
      <c r="H3455">
        <v>423812</v>
      </c>
      <c r="I3455" t="s">
        <v>58</v>
      </c>
      <c r="J3455" s="3">
        <v>44637</v>
      </c>
      <c r="K3455">
        <v>1100</v>
      </c>
      <c r="L3455" t="s">
        <v>14217</v>
      </c>
      <c r="M3455" t="s">
        <v>366</v>
      </c>
      <c r="N3455" t="s">
        <v>14218</v>
      </c>
      <c r="O3455" t="s">
        <v>14219</v>
      </c>
      <c r="P3455" t="s">
        <v>51</v>
      </c>
      <c r="Q3455">
        <v>3</v>
      </c>
      <c r="R3455" t="s">
        <v>88</v>
      </c>
      <c r="S3455" t="s">
        <v>63</v>
      </c>
      <c r="T3455">
        <v>14662</v>
      </c>
      <c r="U3455" s="1">
        <v>45384</v>
      </c>
      <c r="V3455" t="s">
        <v>80</v>
      </c>
      <c r="W3455">
        <v>499526</v>
      </c>
      <c r="X3455" t="s">
        <v>14220</v>
      </c>
      <c r="Y3455">
        <v>452</v>
      </c>
      <c r="Z3455">
        <v>578</v>
      </c>
      <c r="AA3455">
        <v>2</v>
      </c>
      <c r="AB3455">
        <v>462.40000000000003</v>
      </c>
      <c r="AC3455">
        <f>Table1_1[[#This Row],[Price]]*Table1_1[[#This Row],[Quantity]]</f>
        <v>1156</v>
      </c>
    </row>
    <row r="3456" spans="1:29" x14ac:dyDescent="0.3">
      <c r="A3456" t="s">
        <v>28</v>
      </c>
      <c r="B3456" t="s">
        <v>29</v>
      </c>
      <c r="C3456" t="s">
        <v>91</v>
      </c>
      <c r="D3456" t="s">
        <v>248</v>
      </c>
      <c r="E3456" t="s">
        <v>32</v>
      </c>
      <c r="F3456" t="s">
        <v>33</v>
      </c>
      <c r="G3456">
        <v>90</v>
      </c>
      <c r="H3456">
        <v>414663</v>
      </c>
      <c r="I3456" t="s">
        <v>34</v>
      </c>
      <c r="J3456" s="3">
        <v>43874</v>
      </c>
      <c r="K3456">
        <v>1000</v>
      </c>
      <c r="L3456" t="s">
        <v>14222</v>
      </c>
      <c r="M3456" t="s">
        <v>482</v>
      </c>
      <c r="N3456" t="s">
        <v>14223</v>
      </c>
      <c r="O3456" t="s">
        <v>14224</v>
      </c>
      <c r="P3456" t="s">
        <v>51</v>
      </c>
      <c r="Q3456">
        <v>13</v>
      </c>
      <c r="R3456" t="s">
        <v>40</v>
      </c>
      <c r="S3456" t="s">
        <v>118</v>
      </c>
      <c r="T3456">
        <v>29355</v>
      </c>
      <c r="U3456" s="1">
        <v>45307</v>
      </c>
      <c r="V3456" t="s">
        <v>111</v>
      </c>
      <c r="W3456">
        <v>308354</v>
      </c>
      <c r="X3456" t="s">
        <v>14225</v>
      </c>
      <c r="Y3456">
        <v>474</v>
      </c>
      <c r="Z3456">
        <v>2633</v>
      </c>
      <c r="AA3456">
        <v>7</v>
      </c>
      <c r="AB3456">
        <v>7372.4000000000015</v>
      </c>
      <c r="AC3456">
        <f>Table1_1[[#This Row],[Price]]*Table1_1[[#This Row],[Quantity]]</f>
        <v>18431</v>
      </c>
    </row>
    <row r="3457" spans="1:29" x14ac:dyDescent="0.3">
      <c r="A3457" t="s">
        <v>28</v>
      </c>
      <c r="B3457" t="s">
        <v>29</v>
      </c>
      <c r="C3457" t="s">
        <v>44</v>
      </c>
      <c r="D3457" t="s">
        <v>170</v>
      </c>
      <c r="E3457" t="s">
        <v>32</v>
      </c>
      <c r="F3457" t="s">
        <v>175</v>
      </c>
      <c r="G3457">
        <v>14</v>
      </c>
      <c r="H3457">
        <v>419073</v>
      </c>
      <c r="I3457" t="s">
        <v>34</v>
      </c>
      <c r="J3457" s="3">
        <v>45167</v>
      </c>
      <c r="K3457">
        <v>1200</v>
      </c>
      <c r="L3457" t="s">
        <v>14227</v>
      </c>
      <c r="M3457" t="s">
        <v>361</v>
      </c>
      <c r="N3457" t="s">
        <v>14228</v>
      </c>
      <c r="O3457" t="s">
        <v>14229</v>
      </c>
      <c r="P3457" t="s">
        <v>71</v>
      </c>
      <c r="Q3457">
        <v>3</v>
      </c>
      <c r="R3457" t="s">
        <v>40</v>
      </c>
      <c r="S3457" t="s">
        <v>63</v>
      </c>
      <c r="T3457">
        <v>93486</v>
      </c>
      <c r="U3457" s="1">
        <v>45392</v>
      </c>
      <c r="V3457" t="s">
        <v>80</v>
      </c>
      <c r="W3457">
        <v>344585</v>
      </c>
      <c r="X3457" t="s">
        <v>14230</v>
      </c>
      <c r="Y3457">
        <v>266</v>
      </c>
      <c r="Z3457">
        <v>2940</v>
      </c>
      <c r="AA3457">
        <v>2</v>
      </c>
      <c r="AB3457">
        <v>2352</v>
      </c>
      <c r="AC3457">
        <f>Table1_1[[#This Row],[Price]]*Table1_1[[#This Row],[Quantity]]</f>
        <v>5880</v>
      </c>
    </row>
    <row r="3458" spans="1:29" x14ac:dyDescent="0.3">
      <c r="A3458" t="s">
        <v>28</v>
      </c>
      <c r="B3458" t="s">
        <v>29</v>
      </c>
      <c r="C3458" t="s">
        <v>148</v>
      </c>
      <c r="D3458" t="s">
        <v>546</v>
      </c>
      <c r="E3458" t="s">
        <v>56</v>
      </c>
      <c r="F3458" t="s">
        <v>106</v>
      </c>
      <c r="G3458">
        <v>56</v>
      </c>
      <c r="H3458">
        <v>426878</v>
      </c>
      <c r="I3458" t="s">
        <v>58</v>
      </c>
      <c r="J3458" s="3">
        <v>43866</v>
      </c>
      <c r="K3458">
        <v>1100</v>
      </c>
      <c r="L3458" t="s">
        <v>14231</v>
      </c>
      <c r="M3458" t="s">
        <v>680</v>
      </c>
      <c r="N3458" t="s">
        <v>14232</v>
      </c>
      <c r="O3458" t="s">
        <v>14233</v>
      </c>
      <c r="P3458" t="s">
        <v>87</v>
      </c>
      <c r="Q3458">
        <v>4</v>
      </c>
      <c r="R3458" t="s">
        <v>40</v>
      </c>
      <c r="S3458" t="s">
        <v>41</v>
      </c>
      <c r="T3458">
        <v>97800</v>
      </c>
      <c r="U3458" s="1">
        <v>45540</v>
      </c>
      <c r="V3458" t="s">
        <v>180</v>
      </c>
      <c r="W3458">
        <v>561124</v>
      </c>
      <c r="X3458" t="s">
        <v>14234</v>
      </c>
      <c r="Y3458">
        <v>546</v>
      </c>
      <c r="Z3458">
        <v>1151</v>
      </c>
      <c r="AA3458">
        <v>5</v>
      </c>
      <c r="AB3458">
        <v>2302</v>
      </c>
      <c r="AC3458">
        <f>Table1_1[[#This Row],[Price]]*Table1_1[[#This Row],[Quantity]]</f>
        <v>5755</v>
      </c>
    </row>
    <row r="3459" spans="1:29" x14ac:dyDescent="0.3">
      <c r="A3459" t="s">
        <v>28</v>
      </c>
      <c r="B3459" t="s">
        <v>29</v>
      </c>
      <c r="C3459" t="s">
        <v>66</v>
      </c>
      <c r="D3459" t="s">
        <v>546</v>
      </c>
      <c r="E3459" t="s">
        <v>46</v>
      </c>
      <c r="F3459" t="s">
        <v>175</v>
      </c>
      <c r="G3459">
        <v>88</v>
      </c>
      <c r="H3459">
        <v>429661</v>
      </c>
      <c r="I3459" t="s">
        <v>58</v>
      </c>
      <c r="J3459" s="3">
        <v>44748</v>
      </c>
      <c r="K3459">
        <v>950</v>
      </c>
      <c r="L3459" t="s">
        <v>14235</v>
      </c>
      <c r="M3459" t="s">
        <v>1291</v>
      </c>
      <c r="N3459" t="s">
        <v>14236</v>
      </c>
      <c r="O3459" t="s">
        <v>14237</v>
      </c>
      <c r="P3459" t="s">
        <v>71</v>
      </c>
      <c r="Q3459">
        <v>11</v>
      </c>
      <c r="R3459" t="s">
        <v>88</v>
      </c>
      <c r="S3459" t="s">
        <v>118</v>
      </c>
      <c r="T3459">
        <v>64804</v>
      </c>
      <c r="U3459" s="1">
        <v>45385</v>
      </c>
      <c r="V3459" t="s">
        <v>80</v>
      </c>
      <c r="W3459">
        <v>766819</v>
      </c>
      <c r="X3459" t="s">
        <v>14238</v>
      </c>
      <c r="Y3459">
        <v>923</v>
      </c>
      <c r="Z3459">
        <v>2875</v>
      </c>
      <c r="AA3459">
        <v>4</v>
      </c>
      <c r="AB3459">
        <v>4600</v>
      </c>
      <c r="AC3459">
        <f>Table1_1[[#This Row],[Price]]*Table1_1[[#This Row],[Quantity]]</f>
        <v>11500</v>
      </c>
    </row>
    <row r="3460" spans="1:29" x14ac:dyDescent="0.3">
      <c r="A3460" t="s">
        <v>28</v>
      </c>
      <c r="B3460" t="s">
        <v>29</v>
      </c>
      <c r="C3460" t="s">
        <v>193</v>
      </c>
      <c r="D3460" t="s">
        <v>82</v>
      </c>
      <c r="E3460" t="s">
        <v>56</v>
      </c>
      <c r="F3460" t="s">
        <v>33</v>
      </c>
      <c r="G3460">
        <v>54</v>
      </c>
      <c r="H3460">
        <v>412563</v>
      </c>
      <c r="I3460" t="s">
        <v>34</v>
      </c>
      <c r="J3460" s="3">
        <v>44143</v>
      </c>
      <c r="K3460">
        <v>1100</v>
      </c>
      <c r="L3460" t="s">
        <v>14239</v>
      </c>
      <c r="M3460" t="s">
        <v>1007</v>
      </c>
      <c r="N3460" t="s">
        <v>14240</v>
      </c>
      <c r="O3460" t="s">
        <v>14241</v>
      </c>
      <c r="P3460" t="s">
        <v>71</v>
      </c>
      <c r="Q3460">
        <v>4</v>
      </c>
      <c r="R3460" t="s">
        <v>40</v>
      </c>
      <c r="S3460" t="s">
        <v>118</v>
      </c>
      <c r="T3460">
        <v>57763</v>
      </c>
      <c r="U3460" s="1">
        <v>45482</v>
      </c>
      <c r="V3460" t="s">
        <v>126</v>
      </c>
      <c r="W3460">
        <v>279015</v>
      </c>
      <c r="X3460" t="s">
        <v>14242</v>
      </c>
      <c r="Y3460">
        <v>660</v>
      </c>
      <c r="Z3460">
        <v>1941</v>
      </c>
      <c r="AA3460">
        <v>2</v>
      </c>
      <c r="AB3460">
        <v>1552.8000000000002</v>
      </c>
      <c r="AC3460">
        <f>Table1_1[[#This Row],[Price]]*Table1_1[[#This Row],[Quantity]]</f>
        <v>3882</v>
      </c>
    </row>
    <row r="3461" spans="1:29" x14ac:dyDescent="0.3">
      <c r="A3461" t="s">
        <v>28</v>
      </c>
      <c r="B3461" t="s">
        <v>29</v>
      </c>
      <c r="C3461" t="s">
        <v>44</v>
      </c>
      <c r="D3461" t="s">
        <v>421</v>
      </c>
      <c r="E3461" t="s">
        <v>46</v>
      </c>
      <c r="F3461" t="s">
        <v>57</v>
      </c>
      <c r="G3461">
        <v>99</v>
      </c>
      <c r="H3461">
        <v>437273</v>
      </c>
      <c r="I3461" t="s">
        <v>34</v>
      </c>
      <c r="J3461" s="3">
        <v>44721</v>
      </c>
      <c r="K3461">
        <v>950</v>
      </c>
      <c r="L3461" t="s">
        <v>14244</v>
      </c>
      <c r="M3461" t="s">
        <v>487</v>
      </c>
      <c r="N3461" t="s">
        <v>14245</v>
      </c>
      <c r="O3461" t="s">
        <v>14246</v>
      </c>
      <c r="P3461" t="s">
        <v>87</v>
      </c>
      <c r="Q3461">
        <v>13</v>
      </c>
      <c r="R3461" t="s">
        <v>88</v>
      </c>
      <c r="S3461" t="s">
        <v>118</v>
      </c>
      <c r="T3461">
        <v>52338</v>
      </c>
      <c r="U3461" s="1">
        <v>45329</v>
      </c>
      <c r="V3461" t="s">
        <v>119</v>
      </c>
      <c r="W3461">
        <v>856690</v>
      </c>
      <c r="X3461" t="s">
        <v>14247</v>
      </c>
      <c r="Y3461">
        <v>806</v>
      </c>
      <c r="Z3461">
        <v>871</v>
      </c>
      <c r="AA3461">
        <v>2</v>
      </c>
      <c r="AB3461">
        <v>696.80000000000007</v>
      </c>
      <c r="AC3461">
        <f>Table1_1[[#This Row],[Price]]*Table1_1[[#This Row],[Quantity]]</f>
        <v>1742</v>
      </c>
    </row>
    <row r="3462" spans="1:29" x14ac:dyDescent="0.3">
      <c r="A3462" t="s">
        <v>28</v>
      </c>
      <c r="B3462" t="s">
        <v>29</v>
      </c>
      <c r="C3462" t="s">
        <v>193</v>
      </c>
      <c r="D3462" t="s">
        <v>317</v>
      </c>
      <c r="E3462" t="s">
        <v>56</v>
      </c>
      <c r="F3462" t="s">
        <v>175</v>
      </c>
      <c r="G3462">
        <v>36</v>
      </c>
      <c r="H3462">
        <v>412565</v>
      </c>
      <c r="I3462" t="s">
        <v>34</v>
      </c>
      <c r="J3462" s="3">
        <v>43896</v>
      </c>
      <c r="K3462">
        <v>800</v>
      </c>
      <c r="L3462" t="s">
        <v>14249</v>
      </c>
      <c r="M3462" t="s">
        <v>165</v>
      </c>
      <c r="N3462" t="s">
        <v>14250</v>
      </c>
      <c r="O3462" t="s">
        <v>14251</v>
      </c>
      <c r="P3462" t="s">
        <v>51</v>
      </c>
      <c r="Q3462">
        <v>4</v>
      </c>
      <c r="R3462" t="s">
        <v>88</v>
      </c>
      <c r="S3462" t="s">
        <v>79</v>
      </c>
      <c r="T3462">
        <v>33367</v>
      </c>
      <c r="U3462" s="1">
        <v>45566</v>
      </c>
      <c r="V3462" t="s">
        <v>155</v>
      </c>
      <c r="W3462">
        <v>546253</v>
      </c>
      <c r="X3462" t="s">
        <v>14252</v>
      </c>
      <c r="Y3462">
        <v>398</v>
      </c>
      <c r="Z3462">
        <v>606</v>
      </c>
      <c r="AA3462">
        <v>7</v>
      </c>
      <c r="AB3462">
        <v>1696.8000000000002</v>
      </c>
      <c r="AC3462">
        <f>Table1_1[[#This Row],[Price]]*Table1_1[[#This Row],[Quantity]]</f>
        <v>4242</v>
      </c>
    </row>
    <row r="3463" spans="1:29" x14ac:dyDescent="0.3">
      <c r="A3463" t="s">
        <v>28</v>
      </c>
      <c r="B3463" t="s">
        <v>29</v>
      </c>
      <c r="C3463" t="s">
        <v>54</v>
      </c>
      <c r="D3463" t="s">
        <v>182</v>
      </c>
      <c r="E3463" t="s">
        <v>32</v>
      </c>
      <c r="F3463" t="s">
        <v>355</v>
      </c>
      <c r="G3463">
        <v>43</v>
      </c>
      <c r="H3463">
        <v>404247</v>
      </c>
      <c r="I3463" t="s">
        <v>58</v>
      </c>
      <c r="J3463" s="3">
        <v>44031</v>
      </c>
      <c r="K3463">
        <v>1300</v>
      </c>
      <c r="L3463" t="s">
        <v>14253</v>
      </c>
      <c r="M3463" t="s">
        <v>423</v>
      </c>
      <c r="N3463" t="s">
        <v>14254</v>
      </c>
      <c r="O3463" t="s">
        <v>14255</v>
      </c>
      <c r="P3463" t="s">
        <v>71</v>
      </c>
      <c r="Q3463">
        <v>3</v>
      </c>
      <c r="R3463" t="s">
        <v>88</v>
      </c>
      <c r="S3463" t="s">
        <v>41</v>
      </c>
      <c r="T3463">
        <v>45049</v>
      </c>
      <c r="U3463" s="1">
        <v>45460</v>
      </c>
      <c r="V3463" t="s">
        <v>52</v>
      </c>
      <c r="W3463">
        <v>386318</v>
      </c>
      <c r="X3463" t="s">
        <v>14256</v>
      </c>
      <c r="Y3463">
        <v>368</v>
      </c>
      <c r="Z3463">
        <v>2320</v>
      </c>
      <c r="AA3463">
        <v>7</v>
      </c>
      <c r="AB3463">
        <v>6496</v>
      </c>
      <c r="AC3463">
        <f>Table1_1[[#This Row],[Price]]*Table1_1[[#This Row],[Quantity]]</f>
        <v>16240</v>
      </c>
    </row>
    <row r="3464" spans="1:29" x14ac:dyDescent="0.3">
      <c r="A3464" t="s">
        <v>28</v>
      </c>
      <c r="B3464" t="s">
        <v>29</v>
      </c>
      <c r="C3464" t="s">
        <v>44</v>
      </c>
      <c r="D3464" t="s">
        <v>380</v>
      </c>
      <c r="E3464" t="s">
        <v>56</v>
      </c>
      <c r="F3464" t="s">
        <v>83</v>
      </c>
      <c r="G3464">
        <v>15</v>
      </c>
      <c r="H3464">
        <v>437958</v>
      </c>
      <c r="I3464" t="s">
        <v>58</v>
      </c>
      <c r="J3464" s="3">
        <v>44928</v>
      </c>
      <c r="K3464">
        <v>1200</v>
      </c>
      <c r="L3464" t="s">
        <v>14257</v>
      </c>
      <c r="M3464" t="s">
        <v>747</v>
      </c>
      <c r="N3464" t="s">
        <v>14258</v>
      </c>
      <c r="O3464" t="s">
        <v>14259</v>
      </c>
      <c r="P3464" t="s">
        <v>87</v>
      </c>
      <c r="Q3464">
        <v>9</v>
      </c>
      <c r="R3464" t="s">
        <v>88</v>
      </c>
      <c r="S3464" t="s">
        <v>118</v>
      </c>
      <c r="T3464">
        <v>78643</v>
      </c>
      <c r="U3464" s="1">
        <v>45608</v>
      </c>
      <c r="V3464" t="s">
        <v>42</v>
      </c>
      <c r="W3464">
        <v>983093</v>
      </c>
      <c r="X3464" t="s">
        <v>9467</v>
      </c>
      <c r="Y3464">
        <v>965</v>
      </c>
      <c r="Z3464">
        <v>1979</v>
      </c>
      <c r="AA3464">
        <v>8</v>
      </c>
      <c r="AB3464">
        <v>6332.8</v>
      </c>
      <c r="AC3464">
        <f>Table1_1[[#This Row],[Price]]*Table1_1[[#This Row],[Quantity]]</f>
        <v>15832</v>
      </c>
    </row>
    <row r="3465" spans="1:29" x14ac:dyDescent="0.3">
      <c r="A3465" t="s">
        <v>28</v>
      </c>
      <c r="B3465" t="s">
        <v>29</v>
      </c>
      <c r="C3465" t="s">
        <v>66</v>
      </c>
      <c r="D3465" t="s">
        <v>163</v>
      </c>
      <c r="E3465" t="s">
        <v>46</v>
      </c>
      <c r="F3465" t="s">
        <v>113</v>
      </c>
      <c r="G3465">
        <v>91</v>
      </c>
      <c r="H3465">
        <v>433137</v>
      </c>
      <c r="I3465" t="s">
        <v>58</v>
      </c>
      <c r="J3465" s="3">
        <v>45559</v>
      </c>
      <c r="K3465">
        <v>1300</v>
      </c>
      <c r="L3465" t="s">
        <v>14260</v>
      </c>
      <c r="M3465" t="s">
        <v>85</v>
      </c>
      <c r="N3465" t="s">
        <v>14261</v>
      </c>
      <c r="O3465" t="s">
        <v>14262</v>
      </c>
      <c r="P3465" t="s">
        <v>87</v>
      </c>
      <c r="Q3465">
        <v>3</v>
      </c>
      <c r="R3465" t="s">
        <v>40</v>
      </c>
      <c r="S3465" t="s">
        <v>79</v>
      </c>
      <c r="T3465">
        <v>46242</v>
      </c>
      <c r="U3465" s="1">
        <v>45464</v>
      </c>
      <c r="V3465" t="s">
        <v>52</v>
      </c>
      <c r="W3465">
        <v>298313</v>
      </c>
      <c r="X3465" t="s">
        <v>14263</v>
      </c>
      <c r="Y3465">
        <v>766</v>
      </c>
      <c r="Z3465">
        <v>921</v>
      </c>
      <c r="AA3465">
        <v>7</v>
      </c>
      <c r="AB3465">
        <v>2578.8000000000002</v>
      </c>
      <c r="AC3465">
        <f>Table1_1[[#This Row],[Price]]*Table1_1[[#This Row],[Quantity]]</f>
        <v>6447</v>
      </c>
    </row>
    <row r="3466" spans="1:29" x14ac:dyDescent="0.3">
      <c r="A3466" t="s">
        <v>28</v>
      </c>
      <c r="B3466" t="s">
        <v>29</v>
      </c>
      <c r="C3466" t="s">
        <v>44</v>
      </c>
      <c r="D3466" t="s">
        <v>55</v>
      </c>
      <c r="E3466" t="s">
        <v>46</v>
      </c>
      <c r="F3466" t="s">
        <v>175</v>
      </c>
      <c r="G3466">
        <v>12</v>
      </c>
      <c r="H3466">
        <v>430138</v>
      </c>
      <c r="I3466" t="s">
        <v>58</v>
      </c>
      <c r="J3466" s="3">
        <v>43913</v>
      </c>
      <c r="K3466">
        <v>1000</v>
      </c>
      <c r="L3466" t="s">
        <v>14264</v>
      </c>
      <c r="M3466" t="s">
        <v>232</v>
      </c>
      <c r="N3466" t="s">
        <v>14265</v>
      </c>
      <c r="O3466" t="s">
        <v>14266</v>
      </c>
      <c r="P3466" t="s">
        <v>71</v>
      </c>
      <c r="Q3466">
        <v>9</v>
      </c>
      <c r="R3466" t="s">
        <v>88</v>
      </c>
      <c r="S3466" t="s">
        <v>118</v>
      </c>
      <c r="T3466">
        <v>53460</v>
      </c>
      <c r="U3466" s="1">
        <v>45497</v>
      </c>
      <c r="V3466" t="s">
        <v>126</v>
      </c>
      <c r="W3466">
        <v>433485</v>
      </c>
      <c r="X3466" t="s">
        <v>14267</v>
      </c>
      <c r="Y3466">
        <v>731</v>
      </c>
      <c r="Z3466">
        <v>859</v>
      </c>
      <c r="AA3466">
        <v>8</v>
      </c>
      <c r="AB3466">
        <v>2748.8</v>
      </c>
      <c r="AC3466">
        <f>Table1_1[[#This Row],[Price]]*Table1_1[[#This Row],[Quantity]]</f>
        <v>6872</v>
      </c>
    </row>
    <row r="3467" spans="1:29" x14ac:dyDescent="0.3">
      <c r="A3467" t="s">
        <v>28</v>
      </c>
      <c r="B3467" t="s">
        <v>29</v>
      </c>
      <c r="C3467" t="s">
        <v>148</v>
      </c>
      <c r="D3467" t="s">
        <v>134</v>
      </c>
      <c r="E3467" t="s">
        <v>56</v>
      </c>
      <c r="F3467" t="s">
        <v>175</v>
      </c>
      <c r="G3467">
        <v>19</v>
      </c>
      <c r="H3467">
        <v>429724</v>
      </c>
      <c r="I3467" t="s">
        <v>58</v>
      </c>
      <c r="J3467" s="3">
        <v>44239</v>
      </c>
      <c r="K3467">
        <v>1100</v>
      </c>
      <c r="L3467" t="s">
        <v>14268</v>
      </c>
      <c r="M3467" t="s">
        <v>1030</v>
      </c>
      <c r="N3467" t="s">
        <v>14269</v>
      </c>
      <c r="O3467" t="s">
        <v>14270</v>
      </c>
      <c r="P3467" t="s">
        <v>39</v>
      </c>
      <c r="Q3467">
        <v>5</v>
      </c>
      <c r="R3467" t="s">
        <v>40</v>
      </c>
      <c r="S3467" t="s">
        <v>63</v>
      </c>
      <c r="T3467">
        <v>80698</v>
      </c>
      <c r="U3467" s="1">
        <v>45616</v>
      </c>
      <c r="V3467" t="s">
        <v>42</v>
      </c>
      <c r="W3467">
        <v>543193</v>
      </c>
      <c r="X3467" t="s">
        <v>14271</v>
      </c>
      <c r="Y3467">
        <v>372</v>
      </c>
      <c r="Z3467">
        <v>1673</v>
      </c>
      <c r="AA3467">
        <v>5</v>
      </c>
      <c r="AB3467">
        <v>3346</v>
      </c>
      <c r="AC3467">
        <f>Table1_1[[#This Row],[Price]]*Table1_1[[#This Row],[Quantity]]</f>
        <v>8365</v>
      </c>
    </row>
    <row r="3468" spans="1:29" x14ac:dyDescent="0.3">
      <c r="A3468" t="s">
        <v>28</v>
      </c>
      <c r="B3468" t="s">
        <v>29</v>
      </c>
      <c r="C3468" t="s">
        <v>66</v>
      </c>
      <c r="D3468" t="s">
        <v>546</v>
      </c>
      <c r="E3468" t="s">
        <v>46</v>
      </c>
      <c r="F3468" t="s">
        <v>47</v>
      </c>
      <c r="G3468">
        <v>19</v>
      </c>
      <c r="H3468">
        <v>422244</v>
      </c>
      <c r="I3468" t="s">
        <v>34</v>
      </c>
      <c r="J3468" s="3">
        <v>44945</v>
      </c>
      <c r="K3468">
        <v>800</v>
      </c>
      <c r="L3468" t="s">
        <v>14272</v>
      </c>
      <c r="M3468" t="s">
        <v>129</v>
      </c>
      <c r="N3468" t="s">
        <v>14273</v>
      </c>
      <c r="O3468" t="s">
        <v>14274</v>
      </c>
      <c r="P3468" t="s">
        <v>39</v>
      </c>
      <c r="Q3468">
        <v>15</v>
      </c>
      <c r="R3468" t="s">
        <v>40</v>
      </c>
      <c r="S3468" t="s">
        <v>41</v>
      </c>
      <c r="T3468">
        <v>27096</v>
      </c>
      <c r="U3468" s="1">
        <v>45375</v>
      </c>
      <c r="V3468" t="s">
        <v>72</v>
      </c>
      <c r="W3468">
        <v>573857</v>
      </c>
      <c r="X3468" t="s">
        <v>14275</v>
      </c>
      <c r="Y3468">
        <v>266</v>
      </c>
      <c r="Z3468">
        <v>1371</v>
      </c>
      <c r="AA3468">
        <v>1</v>
      </c>
      <c r="AB3468">
        <v>548.4</v>
      </c>
      <c r="AC3468">
        <f>Table1_1[[#This Row],[Price]]*Table1_1[[#This Row],[Quantity]]</f>
        <v>1371</v>
      </c>
    </row>
    <row r="3469" spans="1:29" x14ac:dyDescent="0.3">
      <c r="A3469" t="s">
        <v>28</v>
      </c>
      <c r="B3469" t="s">
        <v>29</v>
      </c>
      <c r="C3469" t="s">
        <v>54</v>
      </c>
      <c r="D3469" t="s">
        <v>524</v>
      </c>
      <c r="E3469" t="s">
        <v>46</v>
      </c>
      <c r="F3469" t="s">
        <v>33</v>
      </c>
      <c r="G3469">
        <v>3</v>
      </c>
      <c r="H3469">
        <v>402827</v>
      </c>
      <c r="I3469" t="s">
        <v>58</v>
      </c>
      <c r="J3469" s="3">
        <v>44079</v>
      </c>
      <c r="K3469">
        <v>1100</v>
      </c>
      <c r="L3469" t="s">
        <v>14276</v>
      </c>
      <c r="M3469" t="s">
        <v>319</v>
      </c>
      <c r="N3469" t="s">
        <v>14277</v>
      </c>
      <c r="O3469" t="s">
        <v>14278</v>
      </c>
      <c r="P3469" t="s">
        <v>39</v>
      </c>
      <c r="Q3469">
        <v>4</v>
      </c>
      <c r="R3469" t="s">
        <v>40</v>
      </c>
      <c r="S3469" t="s">
        <v>79</v>
      </c>
      <c r="T3469">
        <v>93842</v>
      </c>
      <c r="U3469" s="1">
        <v>45616</v>
      </c>
      <c r="V3469" t="s">
        <v>42</v>
      </c>
      <c r="W3469">
        <v>774507</v>
      </c>
      <c r="X3469" t="s">
        <v>14279</v>
      </c>
      <c r="Y3469">
        <v>753</v>
      </c>
      <c r="Z3469">
        <v>1078</v>
      </c>
      <c r="AA3469">
        <v>2</v>
      </c>
      <c r="AB3469">
        <v>862.40000000000009</v>
      </c>
      <c r="AC3469">
        <f>Table1_1[[#This Row],[Price]]*Table1_1[[#This Row],[Quantity]]</f>
        <v>2156</v>
      </c>
    </row>
    <row r="3470" spans="1:29" x14ac:dyDescent="0.3">
      <c r="A3470" t="s">
        <v>28</v>
      </c>
      <c r="B3470" t="s">
        <v>29</v>
      </c>
      <c r="C3470" t="s">
        <v>193</v>
      </c>
      <c r="D3470" t="s">
        <v>274</v>
      </c>
      <c r="E3470" t="s">
        <v>46</v>
      </c>
      <c r="F3470" t="s">
        <v>150</v>
      </c>
      <c r="G3470">
        <v>63</v>
      </c>
      <c r="H3470">
        <v>412621</v>
      </c>
      <c r="I3470" t="s">
        <v>34</v>
      </c>
      <c r="J3470" s="3">
        <v>44144</v>
      </c>
      <c r="K3470">
        <v>1400</v>
      </c>
      <c r="L3470" t="s">
        <v>14280</v>
      </c>
      <c r="M3470" t="s">
        <v>94</v>
      </c>
      <c r="N3470" t="s">
        <v>14281</v>
      </c>
      <c r="O3470" t="s">
        <v>14282</v>
      </c>
      <c r="P3470" t="s">
        <v>71</v>
      </c>
      <c r="Q3470">
        <v>16</v>
      </c>
      <c r="R3470" t="s">
        <v>40</v>
      </c>
      <c r="S3470" t="s">
        <v>79</v>
      </c>
      <c r="T3470">
        <v>23624</v>
      </c>
      <c r="U3470" s="1">
        <v>45588</v>
      </c>
      <c r="V3470" t="s">
        <v>155</v>
      </c>
      <c r="W3470">
        <v>295581</v>
      </c>
      <c r="X3470" t="s">
        <v>14063</v>
      </c>
      <c r="Y3470">
        <v>811</v>
      </c>
      <c r="Z3470">
        <v>2770</v>
      </c>
      <c r="AA3470">
        <v>3</v>
      </c>
      <c r="AB3470">
        <v>3324</v>
      </c>
      <c r="AC3470">
        <f>Table1_1[[#This Row],[Price]]*Table1_1[[#This Row],[Quantity]]</f>
        <v>8310</v>
      </c>
    </row>
    <row r="3471" spans="1:29" x14ac:dyDescent="0.3">
      <c r="A3471" t="s">
        <v>28</v>
      </c>
      <c r="B3471" t="s">
        <v>29</v>
      </c>
      <c r="C3471" t="s">
        <v>54</v>
      </c>
      <c r="D3471" t="s">
        <v>274</v>
      </c>
      <c r="E3471" t="s">
        <v>32</v>
      </c>
      <c r="F3471" t="s">
        <v>33</v>
      </c>
      <c r="G3471">
        <v>5</v>
      </c>
      <c r="H3471">
        <v>433867</v>
      </c>
      <c r="I3471" t="s">
        <v>58</v>
      </c>
      <c r="J3471" s="3">
        <v>44992</v>
      </c>
      <c r="K3471">
        <v>1000</v>
      </c>
      <c r="L3471" t="s">
        <v>14283</v>
      </c>
      <c r="M3471" t="s">
        <v>487</v>
      </c>
      <c r="N3471" t="s">
        <v>14284</v>
      </c>
      <c r="O3471" t="s">
        <v>14285</v>
      </c>
      <c r="P3471" t="s">
        <v>71</v>
      </c>
      <c r="Q3471">
        <v>19</v>
      </c>
      <c r="R3471" t="s">
        <v>40</v>
      </c>
      <c r="S3471" t="s">
        <v>79</v>
      </c>
      <c r="T3471">
        <v>22640</v>
      </c>
      <c r="U3471" s="1">
        <v>45379</v>
      </c>
      <c r="V3471" t="s">
        <v>72</v>
      </c>
      <c r="W3471">
        <v>171631</v>
      </c>
      <c r="X3471" t="s">
        <v>14286</v>
      </c>
      <c r="Y3471">
        <v>783</v>
      </c>
      <c r="Z3471">
        <v>2311</v>
      </c>
      <c r="AA3471">
        <v>2</v>
      </c>
      <c r="AB3471">
        <v>1848.8000000000002</v>
      </c>
      <c r="AC3471">
        <f>Table1_1[[#This Row],[Price]]*Table1_1[[#This Row],[Quantity]]</f>
        <v>4622</v>
      </c>
    </row>
    <row r="3472" spans="1:29" x14ac:dyDescent="0.3">
      <c r="A3472" t="s">
        <v>28</v>
      </c>
      <c r="B3472" t="s">
        <v>29</v>
      </c>
      <c r="C3472" t="s">
        <v>66</v>
      </c>
      <c r="D3472" t="s">
        <v>187</v>
      </c>
      <c r="E3472" t="s">
        <v>46</v>
      </c>
      <c r="F3472" t="s">
        <v>175</v>
      </c>
      <c r="G3472">
        <v>66</v>
      </c>
      <c r="H3472">
        <v>435751</v>
      </c>
      <c r="I3472" t="s">
        <v>34</v>
      </c>
      <c r="J3472" s="3">
        <v>45438</v>
      </c>
      <c r="K3472">
        <v>1100</v>
      </c>
      <c r="L3472" t="s">
        <v>14288</v>
      </c>
      <c r="M3472" t="s">
        <v>76</v>
      </c>
      <c r="N3472" t="s">
        <v>14289</v>
      </c>
      <c r="O3472" t="s">
        <v>14290</v>
      </c>
      <c r="P3472" t="s">
        <v>71</v>
      </c>
      <c r="Q3472">
        <v>6</v>
      </c>
      <c r="R3472" t="s">
        <v>88</v>
      </c>
      <c r="S3472" t="s">
        <v>63</v>
      </c>
      <c r="T3472">
        <v>66975</v>
      </c>
      <c r="U3472" s="1">
        <v>45554</v>
      </c>
      <c r="V3472" t="s">
        <v>180</v>
      </c>
      <c r="W3472">
        <v>751133</v>
      </c>
      <c r="X3472" t="s">
        <v>14291</v>
      </c>
      <c r="Y3472">
        <v>745</v>
      </c>
      <c r="Z3472">
        <v>1949</v>
      </c>
      <c r="AA3472">
        <v>2</v>
      </c>
      <c r="AB3472">
        <v>1559.2</v>
      </c>
      <c r="AC3472">
        <f>Table1_1[[#This Row],[Price]]*Table1_1[[#This Row],[Quantity]]</f>
        <v>3898</v>
      </c>
    </row>
    <row r="3473" spans="1:29" x14ac:dyDescent="0.3">
      <c r="A3473" t="s">
        <v>28</v>
      </c>
      <c r="B3473" t="s">
        <v>29</v>
      </c>
      <c r="C3473" t="s">
        <v>148</v>
      </c>
      <c r="D3473" t="s">
        <v>182</v>
      </c>
      <c r="E3473" t="s">
        <v>46</v>
      </c>
      <c r="F3473" t="s">
        <v>47</v>
      </c>
      <c r="G3473">
        <v>82</v>
      </c>
      <c r="H3473">
        <v>415750</v>
      </c>
      <c r="I3473" t="s">
        <v>58</v>
      </c>
      <c r="J3473" s="3">
        <v>44879</v>
      </c>
      <c r="K3473">
        <v>950</v>
      </c>
      <c r="L3473" t="s">
        <v>14292</v>
      </c>
      <c r="M3473" t="s">
        <v>244</v>
      </c>
      <c r="N3473" t="s">
        <v>14293</v>
      </c>
      <c r="O3473" t="s">
        <v>14294</v>
      </c>
      <c r="P3473" t="s">
        <v>71</v>
      </c>
      <c r="Q3473">
        <v>14</v>
      </c>
      <c r="R3473" t="s">
        <v>88</v>
      </c>
      <c r="S3473" t="s">
        <v>41</v>
      </c>
      <c r="T3473">
        <v>95472</v>
      </c>
      <c r="U3473" s="1">
        <v>45615</v>
      </c>
      <c r="V3473" t="s">
        <v>42</v>
      </c>
      <c r="W3473">
        <v>919596</v>
      </c>
      <c r="X3473" t="s">
        <v>14295</v>
      </c>
      <c r="Y3473">
        <v>629</v>
      </c>
      <c r="Z3473">
        <v>1305</v>
      </c>
      <c r="AA3473">
        <v>6</v>
      </c>
      <c r="AB3473">
        <v>3132</v>
      </c>
      <c r="AC3473">
        <f>Table1_1[[#This Row],[Price]]*Table1_1[[#This Row],[Quantity]]</f>
        <v>7830</v>
      </c>
    </row>
    <row r="3474" spans="1:29" x14ac:dyDescent="0.3">
      <c r="A3474" t="s">
        <v>28</v>
      </c>
      <c r="B3474" t="s">
        <v>29</v>
      </c>
      <c r="C3474" t="s">
        <v>30</v>
      </c>
      <c r="D3474" t="s">
        <v>317</v>
      </c>
      <c r="E3474" t="s">
        <v>56</v>
      </c>
      <c r="F3474" t="s">
        <v>106</v>
      </c>
      <c r="G3474">
        <v>69</v>
      </c>
      <c r="H3474">
        <v>416994</v>
      </c>
      <c r="I3474" t="s">
        <v>34</v>
      </c>
      <c r="J3474" s="3">
        <v>43981</v>
      </c>
      <c r="K3474">
        <v>1100</v>
      </c>
      <c r="L3474" t="s">
        <v>14296</v>
      </c>
      <c r="M3474" t="s">
        <v>1305</v>
      </c>
      <c r="N3474" t="s">
        <v>14297</v>
      </c>
      <c r="O3474" t="s">
        <v>14298</v>
      </c>
      <c r="P3474" t="s">
        <v>87</v>
      </c>
      <c r="Q3474">
        <v>5</v>
      </c>
      <c r="R3474" t="s">
        <v>40</v>
      </c>
      <c r="S3474" t="s">
        <v>118</v>
      </c>
      <c r="T3474">
        <v>60650</v>
      </c>
      <c r="U3474" s="1">
        <v>45303</v>
      </c>
      <c r="V3474" t="s">
        <v>111</v>
      </c>
      <c r="W3474">
        <v>519216</v>
      </c>
      <c r="X3474" t="s">
        <v>14299</v>
      </c>
      <c r="Y3474">
        <v>581</v>
      </c>
      <c r="Z3474">
        <v>2694</v>
      </c>
      <c r="AA3474">
        <v>8</v>
      </c>
      <c r="AB3474">
        <v>8620.8000000000011</v>
      </c>
      <c r="AC3474">
        <f>Table1_1[[#This Row],[Price]]*Table1_1[[#This Row],[Quantity]]</f>
        <v>21552</v>
      </c>
    </row>
    <row r="3475" spans="1:29" x14ac:dyDescent="0.3">
      <c r="A3475" t="s">
        <v>28</v>
      </c>
      <c r="B3475" t="s">
        <v>29</v>
      </c>
      <c r="C3475" t="s">
        <v>148</v>
      </c>
      <c r="D3475" t="s">
        <v>142</v>
      </c>
      <c r="E3475" t="s">
        <v>56</v>
      </c>
      <c r="F3475" t="s">
        <v>57</v>
      </c>
      <c r="G3475">
        <v>27</v>
      </c>
      <c r="H3475">
        <v>414172</v>
      </c>
      <c r="I3475" t="s">
        <v>58</v>
      </c>
      <c r="J3475" s="3">
        <v>44531</v>
      </c>
      <c r="K3475">
        <v>1100</v>
      </c>
      <c r="L3475" t="s">
        <v>14301</v>
      </c>
      <c r="M3475" t="s">
        <v>542</v>
      </c>
      <c r="N3475" t="s">
        <v>14302</v>
      </c>
      <c r="O3475">
        <v>-1874</v>
      </c>
      <c r="P3475" t="s">
        <v>51</v>
      </c>
      <c r="Q3475">
        <v>13</v>
      </c>
      <c r="R3475" t="s">
        <v>40</v>
      </c>
      <c r="S3475" t="s">
        <v>63</v>
      </c>
      <c r="T3475">
        <v>50914</v>
      </c>
      <c r="U3475" s="1">
        <v>45340</v>
      </c>
      <c r="V3475" t="s">
        <v>119</v>
      </c>
      <c r="W3475">
        <v>115387</v>
      </c>
      <c r="X3475" t="s">
        <v>14303</v>
      </c>
      <c r="Y3475">
        <v>611</v>
      </c>
      <c r="Z3475">
        <v>1014</v>
      </c>
      <c r="AA3475">
        <v>8</v>
      </c>
      <c r="AB3475">
        <v>3244.8</v>
      </c>
      <c r="AC3475">
        <f>Table1_1[[#This Row],[Price]]*Table1_1[[#This Row],[Quantity]]</f>
        <v>8112</v>
      </c>
    </row>
    <row r="3476" spans="1:29" x14ac:dyDescent="0.3">
      <c r="A3476" t="s">
        <v>28</v>
      </c>
      <c r="B3476" t="s">
        <v>29</v>
      </c>
      <c r="C3476" t="s">
        <v>30</v>
      </c>
      <c r="D3476" t="s">
        <v>187</v>
      </c>
      <c r="E3476" t="s">
        <v>56</v>
      </c>
      <c r="F3476" t="s">
        <v>106</v>
      </c>
      <c r="G3476">
        <v>91</v>
      </c>
      <c r="H3476">
        <v>438117</v>
      </c>
      <c r="I3476" t="s">
        <v>34</v>
      </c>
      <c r="J3476" s="3">
        <v>45280</v>
      </c>
      <c r="K3476">
        <v>1000</v>
      </c>
      <c r="L3476" t="s">
        <v>2129</v>
      </c>
      <c r="M3476" t="s">
        <v>654</v>
      </c>
      <c r="N3476" t="s">
        <v>14304</v>
      </c>
      <c r="O3476">
        <v>9691765963</v>
      </c>
      <c r="P3476" t="s">
        <v>51</v>
      </c>
      <c r="Q3476">
        <v>14</v>
      </c>
      <c r="R3476" t="s">
        <v>40</v>
      </c>
      <c r="S3476" t="s">
        <v>41</v>
      </c>
      <c r="T3476">
        <v>11382</v>
      </c>
      <c r="U3476" s="1">
        <v>45624</v>
      </c>
      <c r="V3476" t="s">
        <v>42</v>
      </c>
      <c r="W3476">
        <v>467432</v>
      </c>
      <c r="X3476" t="s">
        <v>14305</v>
      </c>
      <c r="Y3476">
        <v>723</v>
      </c>
      <c r="Z3476">
        <v>717</v>
      </c>
      <c r="AA3476">
        <v>5</v>
      </c>
      <c r="AB3476">
        <v>1434</v>
      </c>
      <c r="AC3476">
        <f>Table1_1[[#This Row],[Price]]*Table1_1[[#This Row],[Quantity]]</f>
        <v>3585</v>
      </c>
    </row>
    <row r="3477" spans="1:29" x14ac:dyDescent="0.3">
      <c r="A3477" t="s">
        <v>28</v>
      </c>
      <c r="B3477" t="s">
        <v>29</v>
      </c>
      <c r="C3477" t="s">
        <v>193</v>
      </c>
      <c r="D3477" t="s">
        <v>254</v>
      </c>
      <c r="E3477" t="s">
        <v>32</v>
      </c>
      <c r="F3477" t="s">
        <v>57</v>
      </c>
      <c r="G3477">
        <v>16</v>
      </c>
      <c r="H3477">
        <v>400010</v>
      </c>
      <c r="I3477" t="s">
        <v>58</v>
      </c>
      <c r="J3477" s="3">
        <v>45605</v>
      </c>
      <c r="K3477">
        <v>800</v>
      </c>
      <c r="L3477" t="s">
        <v>14306</v>
      </c>
      <c r="M3477" t="s">
        <v>1488</v>
      </c>
      <c r="N3477" t="s">
        <v>14307</v>
      </c>
      <c r="O3477" t="s">
        <v>14308</v>
      </c>
      <c r="P3477" t="s">
        <v>39</v>
      </c>
      <c r="Q3477">
        <v>3</v>
      </c>
      <c r="R3477" t="s">
        <v>88</v>
      </c>
      <c r="S3477" t="s">
        <v>63</v>
      </c>
      <c r="T3477">
        <v>42853</v>
      </c>
      <c r="U3477" s="1">
        <v>45433</v>
      </c>
      <c r="V3477" t="s">
        <v>140</v>
      </c>
      <c r="W3477">
        <v>249110</v>
      </c>
      <c r="X3477" t="s">
        <v>14309</v>
      </c>
      <c r="Y3477">
        <v>431</v>
      </c>
      <c r="Z3477">
        <v>937</v>
      </c>
      <c r="AA3477">
        <v>2</v>
      </c>
      <c r="AB3477">
        <v>749.6</v>
      </c>
      <c r="AC3477">
        <f>Table1_1[[#This Row],[Price]]*Table1_1[[#This Row],[Quantity]]</f>
        <v>1874</v>
      </c>
    </row>
    <row r="3478" spans="1:29" x14ac:dyDescent="0.3">
      <c r="A3478" t="s">
        <v>28</v>
      </c>
      <c r="B3478" t="s">
        <v>29</v>
      </c>
      <c r="C3478" t="s">
        <v>148</v>
      </c>
      <c r="D3478" t="s">
        <v>187</v>
      </c>
      <c r="E3478" t="s">
        <v>56</v>
      </c>
      <c r="F3478" t="s">
        <v>83</v>
      </c>
      <c r="G3478">
        <v>96</v>
      </c>
      <c r="H3478">
        <v>420537</v>
      </c>
      <c r="I3478" t="s">
        <v>58</v>
      </c>
      <c r="J3478" s="3">
        <v>45268</v>
      </c>
      <c r="K3478">
        <v>1100</v>
      </c>
      <c r="L3478" t="s">
        <v>14310</v>
      </c>
      <c r="M3478" t="s">
        <v>1048</v>
      </c>
      <c r="N3478" t="s">
        <v>14311</v>
      </c>
      <c r="O3478" t="s">
        <v>14312</v>
      </c>
      <c r="P3478" t="s">
        <v>71</v>
      </c>
      <c r="Q3478">
        <v>15</v>
      </c>
      <c r="R3478" t="s">
        <v>88</v>
      </c>
      <c r="S3478" t="s">
        <v>79</v>
      </c>
      <c r="T3478">
        <v>65688</v>
      </c>
      <c r="U3478" s="1">
        <v>45333</v>
      </c>
      <c r="V3478" t="s">
        <v>119</v>
      </c>
      <c r="W3478">
        <v>963560</v>
      </c>
      <c r="X3478" t="s">
        <v>14313</v>
      </c>
      <c r="Y3478">
        <v>858</v>
      </c>
      <c r="Z3478">
        <v>2372</v>
      </c>
      <c r="AA3478">
        <v>7</v>
      </c>
      <c r="AB3478">
        <v>6641.6</v>
      </c>
      <c r="AC3478">
        <f>Table1_1[[#This Row],[Price]]*Table1_1[[#This Row],[Quantity]]</f>
        <v>16604</v>
      </c>
    </row>
    <row r="3479" spans="1:29" x14ac:dyDescent="0.3">
      <c r="A3479" t="s">
        <v>28</v>
      </c>
      <c r="B3479" t="s">
        <v>29</v>
      </c>
      <c r="C3479" t="s">
        <v>157</v>
      </c>
      <c r="D3479" t="s">
        <v>248</v>
      </c>
      <c r="E3479" t="s">
        <v>56</v>
      </c>
      <c r="F3479" t="s">
        <v>83</v>
      </c>
      <c r="G3479">
        <v>58</v>
      </c>
      <c r="H3479">
        <v>428513</v>
      </c>
      <c r="I3479" t="s">
        <v>34</v>
      </c>
      <c r="J3479" s="3">
        <v>45348</v>
      </c>
      <c r="K3479">
        <v>800</v>
      </c>
      <c r="L3479" t="s">
        <v>14314</v>
      </c>
      <c r="M3479" t="s">
        <v>137</v>
      </c>
      <c r="N3479" t="s">
        <v>14315</v>
      </c>
      <c r="O3479" t="s">
        <v>14316</v>
      </c>
      <c r="P3479" t="s">
        <v>71</v>
      </c>
      <c r="Q3479">
        <v>8</v>
      </c>
      <c r="R3479" t="s">
        <v>88</v>
      </c>
      <c r="S3479" t="s">
        <v>79</v>
      </c>
      <c r="T3479">
        <v>67507</v>
      </c>
      <c r="U3479" s="1">
        <v>45363</v>
      </c>
      <c r="V3479" t="s">
        <v>72</v>
      </c>
      <c r="W3479">
        <v>462469</v>
      </c>
      <c r="X3479" t="s">
        <v>14317</v>
      </c>
      <c r="Y3479">
        <v>560</v>
      </c>
      <c r="Z3479">
        <v>2897</v>
      </c>
      <c r="AA3479">
        <v>5</v>
      </c>
      <c r="AB3479">
        <v>5794</v>
      </c>
      <c r="AC3479">
        <f>Table1_1[[#This Row],[Price]]*Table1_1[[#This Row],[Quantity]]</f>
        <v>14485</v>
      </c>
    </row>
    <row r="3480" spans="1:29" x14ac:dyDescent="0.3">
      <c r="A3480" t="s">
        <v>28</v>
      </c>
      <c r="B3480" t="s">
        <v>29</v>
      </c>
      <c r="C3480" t="s">
        <v>44</v>
      </c>
      <c r="D3480" t="s">
        <v>349</v>
      </c>
      <c r="E3480" t="s">
        <v>56</v>
      </c>
      <c r="F3480" t="s">
        <v>135</v>
      </c>
      <c r="G3480">
        <v>50</v>
      </c>
      <c r="H3480">
        <v>404300</v>
      </c>
      <c r="I3480" t="s">
        <v>34</v>
      </c>
      <c r="J3480" s="3">
        <v>45156</v>
      </c>
      <c r="K3480">
        <v>1100</v>
      </c>
      <c r="L3480" t="s">
        <v>14318</v>
      </c>
      <c r="M3480" t="s">
        <v>372</v>
      </c>
      <c r="N3480" t="s">
        <v>14319</v>
      </c>
      <c r="O3480">
        <v>6243640649</v>
      </c>
      <c r="P3480" t="s">
        <v>87</v>
      </c>
      <c r="Q3480">
        <v>3</v>
      </c>
      <c r="R3480" t="s">
        <v>88</v>
      </c>
      <c r="S3480" t="s">
        <v>79</v>
      </c>
      <c r="T3480">
        <v>30101</v>
      </c>
      <c r="U3480" s="1">
        <v>45621</v>
      </c>
      <c r="V3480" t="s">
        <v>42</v>
      </c>
      <c r="W3480">
        <v>476590</v>
      </c>
      <c r="X3480" t="s">
        <v>4270</v>
      </c>
      <c r="Y3480">
        <v>359</v>
      </c>
      <c r="Z3480">
        <v>1771</v>
      </c>
      <c r="AA3480">
        <v>8</v>
      </c>
      <c r="AB3480">
        <v>5667.2000000000007</v>
      </c>
      <c r="AC3480">
        <f>Table1_1[[#This Row],[Price]]*Table1_1[[#This Row],[Quantity]]</f>
        <v>14168</v>
      </c>
    </row>
    <row r="3481" spans="1:29" x14ac:dyDescent="0.3">
      <c r="A3481" t="s">
        <v>28</v>
      </c>
      <c r="B3481" t="s">
        <v>29</v>
      </c>
      <c r="C3481" t="s">
        <v>44</v>
      </c>
      <c r="D3481" t="s">
        <v>55</v>
      </c>
      <c r="E3481" t="s">
        <v>46</v>
      </c>
      <c r="F3481" t="s">
        <v>135</v>
      </c>
      <c r="G3481">
        <v>80</v>
      </c>
      <c r="H3481">
        <v>400568</v>
      </c>
      <c r="I3481" t="s">
        <v>58</v>
      </c>
      <c r="J3481" s="3">
        <v>45249</v>
      </c>
      <c r="K3481">
        <v>800</v>
      </c>
      <c r="L3481" t="s">
        <v>14320</v>
      </c>
      <c r="M3481" t="s">
        <v>222</v>
      </c>
      <c r="N3481" t="s">
        <v>14321</v>
      </c>
      <c r="O3481" t="s">
        <v>14322</v>
      </c>
      <c r="P3481" t="s">
        <v>87</v>
      </c>
      <c r="Q3481">
        <v>10</v>
      </c>
      <c r="R3481" t="s">
        <v>88</v>
      </c>
      <c r="S3481" t="s">
        <v>79</v>
      </c>
      <c r="T3481">
        <v>37257</v>
      </c>
      <c r="U3481" s="1">
        <v>45469</v>
      </c>
      <c r="V3481" t="s">
        <v>52</v>
      </c>
      <c r="W3481">
        <v>259588</v>
      </c>
      <c r="X3481" t="s">
        <v>14323</v>
      </c>
      <c r="Y3481">
        <v>586</v>
      </c>
      <c r="Z3481">
        <v>2803</v>
      </c>
      <c r="AA3481">
        <v>6</v>
      </c>
      <c r="AB3481">
        <v>6727.2000000000007</v>
      </c>
      <c r="AC3481">
        <f>Table1_1[[#This Row],[Price]]*Table1_1[[#This Row],[Quantity]]</f>
        <v>16818</v>
      </c>
    </row>
    <row r="3482" spans="1:29" x14ac:dyDescent="0.3">
      <c r="A3482" t="s">
        <v>28</v>
      </c>
      <c r="B3482" t="s">
        <v>29</v>
      </c>
      <c r="C3482" t="s">
        <v>91</v>
      </c>
      <c r="D3482" t="s">
        <v>227</v>
      </c>
      <c r="E3482" t="s">
        <v>46</v>
      </c>
      <c r="F3482" t="s">
        <v>106</v>
      </c>
      <c r="G3482">
        <v>68</v>
      </c>
      <c r="H3482">
        <v>434188</v>
      </c>
      <c r="I3482" t="s">
        <v>58</v>
      </c>
      <c r="J3482" s="3">
        <v>44182</v>
      </c>
      <c r="K3482">
        <v>1400</v>
      </c>
      <c r="L3482" t="s">
        <v>14325</v>
      </c>
      <c r="M3482" t="s">
        <v>94</v>
      </c>
      <c r="N3482" t="s">
        <v>14326</v>
      </c>
      <c r="O3482" t="s">
        <v>14327</v>
      </c>
      <c r="P3482" t="s">
        <v>39</v>
      </c>
      <c r="Q3482">
        <v>9</v>
      </c>
      <c r="R3482" t="s">
        <v>40</v>
      </c>
      <c r="S3482" t="s">
        <v>63</v>
      </c>
      <c r="T3482">
        <v>64790</v>
      </c>
      <c r="U3482" s="1">
        <v>45349</v>
      </c>
      <c r="V3482" t="s">
        <v>119</v>
      </c>
      <c r="W3482">
        <v>536985</v>
      </c>
      <c r="X3482" t="s">
        <v>14328</v>
      </c>
      <c r="Y3482">
        <v>382</v>
      </c>
      <c r="Z3482">
        <v>2574</v>
      </c>
      <c r="AA3482">
        <v>3</v>
      </c>
      <c r="AB3482">
        <v>3088.8</v>
      </c>
      <c r="AC3482">
        <f>Table1_1[[#This Row],[Price]]*Table1_1[[#This Row],[Quantity]]</f>
        <v>7722</v>
      </c>
    </row>
    <row r="3483" spans="1:29" x14ac:dyDescent="0.3">
      <c r="A3483" t="s">
        <v>28</v>
      </c>
      <c r="B3483" t="s">
        <v>29</v>
      </c>
      <c r="C3483" t="s">
        <v>157</v>
      </c>
      <c r="D3483" t="s">
        <v>248</v>
      </c>
      <c r="E3483" t="s">
        <v>46</v>
      </c>
      <c r="F3483" t="s">
        <v>57</v>
      </c>
      <c r="G3483">
        <v>60</v>
      </c>
      <c r="H3483">
        <v>402909</v>
      </c>
      <c r="I3483" t="s">
        <v>34</v>
      </c>
      <c r="J3483" s="3">
        <v>44113</v>
      </c>
      <c r="K3483">
        <v>1000</v>
      </c>
      <c r="L3483" t="s">
        <v>14329</v>
      </c>
      <c r="M3483" t="s">
        <v>856</v>
      </c>
      <c r="N3483" t="s">
        <v>14330</v>
      </c>
      <c r="O3483" t="s">
        <v>14331</v>
      </c>
      <c r="P3483" t="s">
        <v>87</v>
      </c>
      <c r="Q3483">
        <v>12</v>
      </c>
      <c r="R3483" t="s">
        <v>88</v>
      </c>
      <c r="S3483" t="s">
        <v>79</v>
      </c>
      <c r="T3483">
        <v>90130</v>
      </c>
      <c r="U3483" s="1">
        <v>45595</v>
      </c>
      <c r="V3483" t="s">
        <v>155</v>
      </c>
      <c r="W3483">
        <v>478793</v>
      </c>
      <c r="X3483" t="s">
        <v>14332</v>
      </c>
      <c r="Y3483">
        <v>629</v>
      </c>
      <c r="Z3483">
        <v>2383</v>
      </c>
      <c r="AA3483">
        <v>4</v>
      </c>
      <c r="AB3483">
        <v>3812.8</v>
      </c>
      <c r="AC3483">
        <f>Table1_1[[#This Row],[Price]]*Table1_1[[#This Row],[Quantity]]</f>
        <v>9532</v>
      </c>
    </row>
    <row r="3484" spans="1:29" x14ac:dyDescent="0.3">
      <c r="A3484" t="s">
        <v>28</v>
      </c>
      <c r="B3484" t="s">
        <v>29</v>
      </c>
      <c r="C3484" t="s">
        <v>157</v>
      </c>
      <c r="D3484" t="s">
        <v>616</v>
      </c>
      <c r="E3484" t="s">
        <v>56</v>
      </c>
      <c r="F3484" t="s">
        <v>150</v>
      </c>
      <c r="G3484">
        <v>98</v>
      </c>
      <c r="H3484">
        <v>419208</v>
      </c>
      <c r="I3484" t="s">
        <v>58</v>
      </c>
      <c r="J3484" s="3">
        <v>45159</v>
      </c>
      <c r="K3484">
        <v>1300</v>
      </c>
      <c r="L3484" t="s">
        <v>14333</v>
      </c>
      <c r="M3484" t="s">
        <v>177</v>
      </c>
      <c r="N3484" t="s">
        <v>14334</v>
      </c>
      <c r="O3484" t="s">
        <v>14335</v>
      </c>
      <c r="P3484" t="s">
        <v>71</v>
      </c>
      <c r="Q3484">
        <v>19</v>
      </c>
      <c r="R3484" t="s">
        <v>40</v>
      </c>
      <c r="S3484" t="s">
        <v>79</v>
      </c>
      <c r="T3484">
        <v>81400</v>
      </c>
      <c r="U3484" s="1">
        <v>45557</v>
      </c>
      <c r="V3484" t="s">
        <v>180</v>
      </c>
      <c r="W3484">
        <v>233687</v>
      </c>
      <c r="X3484" t="s">
        <v>14336</v>
      </c>
      <c r="Y3484">
        <v>271</v>
      </c>
      <c r="Z3484">
        <v>671</v>
      </c>
      <c r="AA3484">
        <v>5</v>
      </c>
      <c r="AB3484">
        <v>1342</v>
      </c>
      <c r="AC3484">
        <f>Table1_1[[#This Row],[Price]]*Table1_1[[#This Row],[Quantity]]</f>
        <v>3355</v>
      </c>
    </row>
    <row r="3485" spans="1:29" x14ac:dyDescent="0.3">
      <c r="A3485" t="s">
        <v>28</v>
      </c>
      <c r="B3485" t="s">
        <v>29</v>
      </c>
      <c r="C3485" t="s">
        <v>91</v>
      </c>
      <c r="D3485" t="s">
        <v>267</v>
      </c>
      <c r="E3485" t="s">
        <v>46</v>
      </c>
      <c r="F3485" t="s">
        <v>57</v>
      </c>
      <c r="G3485">
        <v>2</v>
      </c>
      <c r="H3485">
        <v>403715</v>
      </c>
      <c r="I3485" t="s">
        <v>58</v>
      </c>
      <c r="J3485" s="3">
        <v>44427</v>
      </c>
      <c r="K3485">
        <v>1200</v>
      </c>
      <c r="L3485" t="s">
        <v>14337</v>
      </c>
      <c r="M3485" t="s">
        <v>287</v>
      </c>
      <c r="N3485" t="s">
        <v>14338</v>
      </c>
      <c r="O3485" t="s">
        <v>14339</v>
      </c>
      <c r="P3485" t="s">
        <v>39</v>
      </c>
      <c r="Q3485">
        <v>8</v>
      </c>
      <c r="R3485" t="s">
        <v>40</v>
      </c>
      <c r="S3485" t="s">
        <v>79</v>
      </c>
      <c r="T3485">
        <v>12119</v>
      </c>
      <c r="U3485" s="1">
        <v>45444</v>
      </c>
      <c r="V3485" t="s">
        <v>52</v>
      </c>
      <c r="W3485">
        <v>146840</v>
      </c>
      <c r="X3485" t="s">
        <v>14340</v>
      </c>
      <c r="Y3485">
        <v>662</v>
      </c>
      <c r="Z3485">
        <v>1133</v>
      </c>
      <c r="AA3485">
        <v>8</v>
      </c>
      <c r="AB3485">
        <v>3625.6000000000004</v>
      </c>
      <c r="AC3485">
        <f>Table1_1[[#This Row],[Price]]*Table1_1[[#This Row],[Quantity]]</f>
        <v>9064</v>
      </c>
    </row>
    <row r="3486" spans="1:29" x14ac:dyDescent="0.3">
      <c r="A3486" t="s">
        <v>28</v>
      </c>
      <c r="B3486" t="s">
        <v>29</v>
      </c>
      <c r="C3486" t="s">
        <v>193</v>
      </c>
      <c r="D3486" t="s">
        <v>31</v>
      </c>
      <c r="E3486" t="s">
        <v>46</v>
      </c>
      <c r="F3486" t="s">
        <v>83</v>
      </c>
      <c r="G3486">
        <v>17</v>
      </c>
      <c r="H3486">
        <v>416293</v>
      </c>
      <c r="I3486" t="s">
        <v>34</v>
      </c>
      <c r="J3486" s="3">
        <v>44437</v>
      </c>
      <c r="K3486">
        <v>800</v>
      </c>
      <c r="L3486" t="s">
        <v>14342</v>
      </c>
      <c r="M3486" t="s">
        <v>1488</v>
      </c>
      <c r="N3486" t="s">
        <v>14343</v>
      </c>
      <c r="O3486" t="s">
        <v>14344</v>
      </c>
      <c r="P3486" t="s">
        <v>87</v>
      </c>
      <c r="Q3486">
        <v>11</v>
      </c>
      <c r="R3486" t="s">
        <v>88</v>
      </c>
      <c r="S3486" t="s">
        <v>118</v>
      </c>
      <c r="T3486">
        <v>65283</v>
      </c>
      <c r="U3486" s="1">
        <v>45616</v>
      </c>
      <c r="V3486" t="s">
        <v>42</v>
      </c>
      <c r="W3486">
        <v>398667</v>
      </c>
      <c r="X3486" t="s">
        <v>14345</v>
      </c>
      <c r="Y3486">
        <v>632</v>
      </c>
      <c r="Z3486">
        <v>2452</v>
      </c>
      <c r="AA3486">
        <v>2</v>
      </c>
      <c r="AB3486">
        <v>1961.6000000000001</v>
      </c>
      <c r="AC3486">
        <f>Table1_1[[#This Row],[Price]]*Table1_1[[#This Row],[Quantity]]</f>
        <v>4904</v>
      </c>
    </row>
    <row r="3487" spans="1:29" x14ac:dyDescent="0.3">
      <c r="A3487" t="s">
        <v>28</v>
      </c>
      <c r="B3487" t="s">
        <v>29</v>
      </c>
      <c r="C3487" t="s">
        <v>157</v>
      </c>
      <c r="D3487" t="s">
        <v>637</v>
      </c>
      <c r="E3487" t="s">
        <v>32</v>
      </c>
      <c r="F3487" t="s">
        <v>57</v>
      </c>
      <c r="G3487">
        <v>9</v>
      </c>
      <c r="H3487">
        <v>413963</v>
      </c>
      <c r="I3487" t="s">
        <v>58</v>
      </c>
      <c r="J3487" s="3">
        <v>44617</v>
      </c>
      <c r="K3487">
        <v>800</v>
      </c>
      <c r="L3487" t="s">
        <v>14347</v>
      </c>
      <c r="M3487" t="s">
        <v>189</v>
      </c>
      <c r="N3487" t="s">
        <v>14348</v>
      </c>
      <c r="O3487" t="s">
        <v>14349</v>
      </c>
      <c r="P3487" t="s">
        <v>39</v>
      </c>
      <c r="Q3487">
        <v>12</v>
      </c>
      <c r="R3487" t="s">
        <v>88</v>
      </c>
      <c r="S3487" t="s">
        <v>41</v>
      </c>
      <c r="T3487">
        <v>46582</v>
      </c>
      <c r="U3487" s="1">
        <v>45509</v>
      </c>
      <c r="V3487" t="s">
        <v>64</v>
      </c>
      <c r="W3487">
        <v>788681</v>
      </c>
      <c r="X3487" t="s">
        <v>14350</v>
      </c>
      <c r="Y3487">
        <v>364</v>
      </c>
      <c r="Z3487">
        <v>2635</v>
      </c>
      <c r="AA3487">
        <v>7</v>
      </c>
      <c r="AB3487">
        <v>7378</v>
      </c>
      <c r="AC3487">
        <f>Table1_1[[#This Row],[Price]]*Table1_1[[#This Row],[Quantity]]</f>
        <v>18445</v>
      </c>
    </row>
    <row r="3488" spans="1:29" x14ac:dyDescent="0.3">
      <c r="A3488" t="s">
        <v>28</v>
      </c>
      <c r="B3488" t="s">
        <v>29</v>
      </c>
      <c r="C3488" t="s">
        <v>157</v>
      </c>
      <c r="D3488" t="s">
        <v>291</v>
      </c>
      <c r="E3488" t="s">
        <v>32</v>
      </c>
      <c r="F3488" t="s">
        <v>106</v>
      </c>
      <c r="G3488">
        <v>85</v>
      </c>
      <c r="H3488">
        <v>434499</v>
      </c>
      <c r="I3488" t="s">
        <v>34</v>
      </c>
      <c r="J3488" s="3">
        <v>45189</v>
      </c>
      <c r="K3488">
        <v>1100</v>
      </c>
      <c r="L3488" t="s">
        <v>14351</v>
      </c>
      <c r="M3488" t="s">
        <v>552</v>
      </c>
      <c r="N3488" t="s">
        <v>14352</v>
      </c>
      <c r="O3488" t="s">
        <v>14353</v>
      </c>
      <c r="P3488" t="s">
        <v>71</v>
      </c>
      <c r="Q3488">
        <v>18</v>
      </c>
      <c r="R3488" t="s">
        <v>40</v>
      </c>
      <c r="S3488" t="s">
        <v>118</v>
      </c>
      <c r="T3488">
        <v>46663</v>
      </c>
      <c r="U3488" s="1">
        <v>45418</v>
      </c>
      <c r="V3488" t="s">
        <v>140</v>
      </c>
      <c r="W3488">
        <v>873180</v>
      </c>
      <c r="X3488" t="s">
        <v>14354</v>
      </c>
      <c r="Y3488">
        <v>920</v>
      </c>
      <c r="Z3488">
        <v>2758</v>
      </c>
      <c r="AA3488">
        <v>1</v>
      </c>
      <c r="AB3488">
        <v>1103.2</v>
      </c>
      <c r="AC3488">
        <f>Table1_1[[#This Row],[Price]]*Table1_1[[#This Row],[Quantity]]</f>
        <v>2758</v>
      </c>
    </row>
    <row r="3489" spans="1:29" x14ac:dyDescent="0.3">
      <c r="A3489" t="s">
        <v>28</v>
      </c>
      <c r="B3489" t="s">
        <v>29</v>
      </c>
      <c r="C3489" t="s">
        <v>66</v>
      </c>
      <c r="D3489" t="s">
        <v>220</v>
      </c>
      <c r="E3489" t="s">
        <v>56</v>
      </c>
      <c r="F3489" t="s">
        <v>113</v>
      </c>
      <c r="G3489">
        <v>28</v>
      </c>
      <c r="H3489">
        <v>428512</v>
      </c>
      <c r="I3489" t="s">
        <v>58</v>
      </c>
      <c r="J3489" s="3">
        <v>44193</v>
      </c>
      <c r="K3489">
        <v>1300</v>
      </c>
      <c r="L3489" t="s">
        <v>14355</v>
      </c>
      <c r="M3489" t="s">
        <v>345</v>
      </c>
      <c r="N3489" t="s">
        <v>14356</v>
      </c>
      <c r="O3489" t="s">
        <v>14357</v>
      </c>
      <c r="P3489" t="s">
        <v>51</v>
      </c>
      <c r="Q3489">
        <v>3</v>
      </c>
      <c r="R3489" t="s">
        <v>88</v>
      </c>
      <c r="S3489" t="s">
        <v>63</v>
      </c>
      <c r="T3489">
        <v>75777</v>
      </c>
      <c r="U3489" s="1">
        <v>45436</v>
      </c>
      <c r="V3489" t="s">
        <v>140</v>
      </c>
      <c r="W3489">
        <v>437377</v>
      </c>
      <c r="X3489" t="s">
        <v>14358</v>
      </c>
      <c r="Y3489">
        <v>553</v>
      </c>
      <c r="Z3489">
        <v>2165</v>
      </c>
      <c r="AA3489">
        <v>1</v>
      </c>
      <c r="AB3489">
        <v>866</v>
      </c>
      <c r="AC3489">
        <f>Table1_1[[#This Row],[Price]]*Table1_1[[#This Row],[Quantity]]</f>
        <v>2165</v>
      </c>
    </row>
    <row r="3490" spans="1:29" x14ac:dyDescent="0.3">
      <c r="A3490" t="s">
        <v>28</v>
      </c>
      <c r="B3490" t="s">
        <v>29</v>
      </c>
      <c r="C3490" t="s">
        <v>66</v>
      </c>
      <c r="D3490" t="s">
        <v>163</v>
      </c>
      <c r="E3490" t="s">
        <v>56</v>
      </c>
      <c r="F3490" t="s">
        <v>33</v>
      </c>
      <c r="G3490">
        <v>91</v>
      </c>
      <c r="H3490">
        <v>437057</v>
      </c>
      <c r="I3490" t="s">
        <v>58</v>
      </c>
      <c r="J3490" s="3">
        <v>44658</v>
      </c>
      <c r="K3490">
        <v>950</v>
      </c>
      <c r="L3490" t="s">
        <v>14359</v>
      </c>
      <c r="M3490" t="s">
        <v>856</v>
      </c>
      <c r="N3490" t="s">
        <v>14360</v>
      </c>
      <c r="O3490" t="s">
        <v>14361</v>
      </c>
      <c r="P3490" t="s">
        <v>71</v>
      </c>
      <c r="Q3490">
        <v>9</v>
      </c>
      <c r="R3490" t="s">
        <v>40</v>
      </c>
      <c r="S3490" t="s">
        <v>79</v>
      </c>
      <c r="T3490">
        <v>32724</v>
      </c>
      <c r="U3490" s="1">
        <v>45601</v>
      </c>
      <c r="V3490" t="s">
        <v>42</v>
      </c>
      <c r="W3490">
        <v>423067</v>
      </c>
      <c r="X3490" t="s">
        <v>14362</v>
      </c>
      <c r="Y3490">
        <v>729</v>
      </c>
      <c r="Z3490">
        <v>2176</v>
      </c>
      <c r="AA3490">
        <v>4</v>
      </c>
      <c r="AB3490">
        <v>3481.6000000000004</v>
      </c>
      <c r="AC3490">
        <f>Table1_1[[#This Row],[Price]]*Table1_1[[#This Row],[Quantity]]</f>
        <v>8704</v>
      </c>
    </row>
    <row r="3491" spans="1:29" x14ac:dyDescent="0.3">
      <c r="A3491" t="s">
        <v>28</v>
      </c>
      <c r="B3491" t="s">
        <v>29</v>
      </c>
      <c r="C3491" t="s">
        <v>66</v>
      </c>
      <c r="D3491" t="s">
        <v>92</v>
      </c>
      <c r="E3491" t="s">
        <v>56</v>
      </c>
      <c r="F3491" t="s">
        <v>99</v>
      </c>
      <c r="G3491">
        <v>73</v>
      </c>
      <c r="H3491">
        <v>428275</v>
      </c>
      <c r="I3491" t="s">
        <v>34</v>
      </c>
      <c r="J3491" s="3">
        <v>44440</v>
      </c>
      <c r="K3491">
        <v>1200</v>
      </c>
      <c r="L3491" t="s">
        <v>14364</v>
      </c>
      <c r="M3491" t="s">
        <v>101</v>
      </c>
      <c r="N3491" t="s">
        <v>14365</v>
      </c>
      <c r="O3491" t="s">
        <v>14366</v>
      </c>
      <c r="P3491" t="s">
        <v>51</v>
      </c>
      <c r="Q3491">
        <v>17</v>
      </c>
      <c r="R3491" t="s">
        <v>88</v>
      </c>
      <c r="S3491" t="s">
        <v>63</v>
      </c>
      <c r="T3491">
        <v>97154</v>
      </c>
      <c r="U3491" s="1">
        <v>45582</v>
      </c>
      <c r="V3491" t="s">
        <v>155</v>
      </c>
      <c r="W3491">
        <v>224066</v>
      </c>
      <c r="X3491" t="s">
        <v>14367</v>
      </c>
      <c r="Y3491">
        <v>918</v>
      </c>
      <c r="Z3491">
        <v>1079</v>
      </c>
      <c r="AA3491">
        <v>3</v>
      </c>
      <c r="AB3491">
        <v>1294.8000000000002</v>
      </c>
      <c r="AC3491">
        <f>Table1_1[[#This Row],[Price]]*Table1_1[[#This Row],[Quantity]]</f>
        <v>3237</v>
      </c>
    </row>
    <row r="3492" spans="1:29" x14ac:dyDescent="0.3">
      <c r="A3492" t="s">
        <v>28</v>
      </c>
      <c r="B3492" t="s">
        <v>29</v>
      </c>
      <c r="C3492" t="s">
        <v>91</v>
      </c>
      <c r="D3492" t="s">
        <v>170</v>
      </c>
      <c r="E3492" t="s">
        <v>56</v>
      </c>
      <c r="F3492" t="s">
        <v>106</v>
      </c>
      <c r="G3492">
        <v>7</v>
      </c>
      <c r="H3492">
        <v>415106</v>
      </c>
      <c r="I3492" t="s">
        <v>34</v>
      </c>
      <c r="J3492" s="3">
        <v>44559</v>
      </c>
      <c r="K3492">
        <v>1200</v>
      </c>
      <c r="L3492" t="s">
        <v>14369</v>
      </c>
      <c r="M3492" t="s">
        <v>1366</v>
      </c>
      <c r="N3492" t="s">
        <v>14370</v>
      </c>
      <c r="O3492">
        <v>5831037589</v>
      </c>
      <c r="P3492" t="s">
        <v>71</v>
      </c>
      <c r="Q3492">
        <v>6</v>
      </c>
      <c r="R3492" t="s">
        <v>40</v>
      </c>
      <c r="S3492" t="s">
        <v>79</v>
      </c>
      <c r="T3492">
        <v>62225</v>
      </c>
      <c r="U3492" s="1">
        <v>45324</v>
      </c>
      <c r="V3492" t="s">
        <v>119</v>
      </c>
      <c r="W3492">
        <v>337604</v>
      </c>
      <c r="X3492" t="s">
        <v>5911</v>
      </c>
      <c r="Y3492">
        <v>500</v>
      </c>
      <c r="Z3492">
        <v>1328</v>
      </c>
      <c r="AA3492">
        <v>7</v>
      </c>
      <c r="AB3492">
        <v>3718.4</v>
      </c>
      <c r="AC3492">
        <f>Table1_1[[#This Row],[Price]]*Table1_1[[#This Row],[Quantity]]</f>
        <v>9296</v>
      </c>
    </row>
    <row r="3493" spans="1:29" x14ac:dyDescent="0.3">
      <c r="A3493" t="s">
        <v>28</v>
      </c>
      <c r="B3493" t="s">
        <v>29</v>
      </c>
      <c r="C3493" t="s">
        <v>148</v>
      </c>
      <c r="D3493" t="s">
        <v>170</v>
      </c>
      <c r="E3493" t="s">
        <v>46</v>
      </c>
      <c r="F3493" t="s">
        <v>33</v>
      </c>
      <c r="G3493">
        <v>43</v>
      </c>
      <c r="H3493">
        <v>400164</v>
      </c>
      <c r="I3493" t="s">
        <v>58</v>
      </c>
      <c r="J3493" s="3">
        <v>45059</v>
      </c>
      <c r="K3493">
        <v>1000</v>
      </c>
      <c r="L3493" t="s">
        <v>14371</v>
      </c>
      <c r="M3493" t="s">
        <v>334</v>
      </c>
      <c r="N3493" t="s">
        <v>14372</v>
      </c>
      <c r="O3493" t="s">
        <v>14373</v>
      </c>
      <c r="P3493" t="s">
        <v>71</v>
      </c>
      <c r="Q3493">
        <v>19</v>
      </c>
      <c r="R3493" t="s">
        <v>40</v>
      </c>
      <c r="S3493" t="s">
        <v>79</v>
      </c>
      <c r="T3493">
        <v>92592</v>
      </c>
      <c r="U3493" s="1">
        <v>45523</v>
      </c>
      <c r="V3493" t="s">
        <v>64</v>
      </c>
      <c r="W3493">
        <v>168573</v>
      </c>
      <c r="X3493" t="s">
        <v>14374</v>
      </c>
      <c r="Y3493">
        <v>334</v>
      </c>
      <c r="Z3493">
        <v>2910</v>
      </c>
      <c r="AA3493">
        <v>8</v>
      </c>
      <c r="AB3493">
        <v>9312</v>
      </c>
      <c r="AC3493">
        <f>Table1_1[[#This Row],[Price]]*Table1_1[[#This Row],[Quantity]]</f>
        <v>23280</v>
      </c>
    </row>
    <row r="3494" spans="1:29" x14ac:dyDescent="0.3">
      <c r="A3494" t="s">
        <v>28</v>
      </c>
      <c r="B3494" t="s">
        <v>29</v>
      </c>
      <c r="C3494" t="s">
        <v>148</v>
      </c>
      <c r="D3494" t="s">
        <v>349</v>
      </c>
      <c r="E3494" t="s">
        <v>56</v>
      </c>
      <c r="F3494" t="s">
        <v>150</v>
      </c>
      <c r="G3494">
        <v>97</v>
      </c>
      <c r="H3494">
        <v>422738</v>
      </c>
      <c r="I3494" t="s">
        <v>58</v>
      </c>
      <c r="J3494" s="3">
        <v>45561</v>
      </c>
      <c r="K3494">
        <v>950</v>
      </c>
      <c r="L3494" t="s">
        <v>14375</v>
      </c>
      <c r="M3494" t="s">
        <v>654</v>
      </c>
      <c r="N3494" t="s">
        <v>14376</v>
      </c>
      <c r="O3494" t="s">
        <v>14377</v>
      </c>
      <c r="P3494" t="s">
        <v>51</v>
      </c>
      <c r="Q3494">
        <v>5</v>
      </c>
      <c r="R3494" t="s">
        <v>88</v>
      </c>
      <c r="S3494" t="s">
        <v>63</v>
      </c>
      <c r="T3494">
        <v>25408</v>
      </c>
      <c r="U3494" s="1">
        <v>45602</v>
      </c>
      <c r="V3494" t="s">
        <v>42</v>
      </c>
      <c r="W3494">
        <v>933606</v>
      </c>
      <c r="X3494" t="s">
        <v>14378</v>
      </c>
      <c r="Y3494">
        <v>759</v>
      </c>
      <c r="Z3494">
        <v>2295</v>
      </c>
      <c r="AA3494">
        <v>6</v>
      </c>
      <c r="AB3494">
        <v>5508</v>
      </c>
      <c r="AC3494">
        <f>Table1_1[[#This Row],[Price]]*Table1_1[[#This Row],[Quantity]]</f>
        <v>13770</v>
      </c>
    </row>
    <row r="3495" spans="1:29" x14ac:dyDescent="0.3">
      <c r="A3495" t="s">
        <v>28</v>
      </c>
      <c r="B3495" t="s">
        <v>29</v>
      </c>
      <c r="C3495" t="s">
        <v>66</v>
      </c>
      <c r="D3495" t="s">
        <v>98</v>
      </c>
      <c r="E3495" t="s">
        <v>32</v>
      </c>
      <c r="F3495" t="s">
        <v>355</v>
      </c>
      <c r="G3495">
        <v>23</v>
      </c>
      <c r="H3495">
        <v>427851</v>
      </c>
      <c r="I3495" t="s">
        <v>58</v>
      </c>
      <c r="J3495" s="3">
        <v>45587</v>
      </c>
      <c r="K3495">
        <v>1400</v>
      </c>
      <c r="L3495" t="s">
        <v>14379</v>
      </c>
      <c r="M3495" t="s">
        <v>2124</v>
      </c>
      <c r="N3495" t="s">
        <v>14380</v>
      </c>
      <c r="O3495" t="s">
        <v>14381</v>
      </c>
      <c r="P3495" t="s">
        <v>51</v>
      </c>
      <c r="Q3495">
        <v>18</v>
      </c>
      <c r="R3495" t="s">
        <v>40</v>
      </c>
      <c r="S3495" t="s">
        <v>79</v>
      </c>
      <c r="T3495">
        <v>24040</v>
      </c>
      <c r="U3495" s="1">
        <v>45562</v>
      </c>
      <c r="V3495" t="s">
        <v>180</v>
      </c>
      <c r="W3495">
        <v>443854</v>
      </c>
      <c r="X3495" t="s">
        <v>14382</v>
      </c>
      <c r="Y3495">
        <v>475</v>
      </c>
      <c r="Z3495">
        <v>2954</v>
      </c>
      <c r="AA3495">
        <v>6</v>
      </c>
      <c r="AB3495">
        <v>7089.6</v>
      </c>
      <c r="AC3495">
        <f>Table1_1[[#This Row],[Price]]*Table1_1[[#This Row],[Quantity]]</f>
        <v>17724</v>
      </c>
    </row>
    <row r="3496" spans="1:29" x14ac:dyDescent="0.3">
      <c r="A3496" t="s">
        <v>28</v>
      </c>
      <c r="B3496" t="s">
        <v>29</v>
      </c>
      <c r="C3496" t="s">
        <v>91</v>
      </c>
      <c r="D3496" t="s">
        <v>227</v>
      </c>
      <c r="E3496" t="s">
        <v>32</v>
      </c>
      <c r="F3496" t="s">
        <v>135</v>
      </c>
      <c r="G3496">
        <v>31</v>
      </c>
      <c r="H3496">
        <v>436219</v>
      </c>
      <c r="I3496" t="s">
        <v>58</v>
      </c>
      <c r="J3496" s="3">
        <v>44794</v>
      </c>
      <c r="K3496">
        <v>1100</v>
      </c>
      <c r="L3496" t="s">
        <v>14383</v>
      </c>
      <c r="M3496" t="s">
        <v>49</v>
      </c>
      <c r="N3496" t="s">
        <v>14384</v>
      </c>
      <c r="O3496" t="s">
        <v>14385</v>
      </c>
      <c r="P3496" t="s">
        <v>39</v>
      </c>
      <c r="Q3496">
        <v>14</v>
      </c>
      <c r="R3496" t="s">
        <v>88</v>
      </c>
      <c r="S3496" t="s">
        <v>118</v>
      </c>
      <c r="T3496">
        <v>47802</v>
      </c>
      <c r="U3496" s="1">
        <v>45542</v>
      </c>
      <c r="V3496" t="s">
        <v>180</v>
      </c>
      <c r="W3496">
        <v>571219</v>
      </c>
      <c r="X3496" t="s">
        <v>14386</v>
      </c>
      <c r="Y3496">
        <v>664</v>
      </c>
      <c r="Z3496">
        <v>1490</v>
      </c>
      <c r="AA3496">
        <v>8</v>
      </c>
      <c r="AB3496">
        <v>4768</v>
      </c>
      <c r="AC3496">
        <f>Table1_1[[#This Row],[Price]]*Table1_1[[#This Row],[Quantity]]</f>
        <v>11920</v>
      </c>
    </row>
    <row r="3497" spans="1:29" x14ac:dyDescent="0.3">
      <c r="A3497" t="s">
        <v>28</v>
      </c>
      <c r="B3497" t="s">
        <v>29</v>
      </c>
      <c r="C3497" t="s">
        <v>54</v>
      </c>
      <c r="D3497" t="s">
        <v>364</v>
      </c>
      <c r="E3497" t="s">
        <v>32</v>
      </c>
      <c r="F3497" t="s">
        <v>175</v>
      </c>
      <c r="G3497">
        <v>22</v>
      </c>
      <c r="H3497">
        <v>435118</v>
      </c>
      <c r="I3497" t="s">
        <v>58</v>
      </c>
      <c r="J3497" s="3">
        <v>44602</v>
      </c>
      <c r="K3497">
        <v>950</v>
      </c>
      <c r="L3497" t="s">
        <v>14387</v>
      </c>
      <c r="M3497" t="s">
        <v>1253</v>
      </c>
      <c r="N3497" t="s">
        <v>14388</v>
      </c>
      <c r="O3497">
        <v>5949883544</v>
      </c>
      <c r="P3497" t="s">
        <v>87</v>
      </c>
      <c r="Q3497">
        <v>6</v>
      </c>
      <c r="R3497" t="s">
        <v>40</v>
      </c>
      <c r="S3497" t="s">
        <v>79</v>
      </c>
      <c r="T3497">
        <v>54980</v>
      </c>
      <c r="U3497" s="1">
        <v>45556</v>
      </c>
      <c r="V3497" t="s">
        <v>180</v>
      </c>
      <c r="W3497">
        <v>893843</v>
      </c>
      <c r="X3497" t="s">
        <v>14389</v>
      </c>
      <c r="Y3497">
        <v>774</v>
      </c>
      <c r="Z3497">
        <v>1366</v>
      </c>
      <c r="AA3497">
        <v>3</v>
      </c>
      <c r="AB3497">
        <v>1639.2</v>
      </c>
      <c r="AC3497">
        <f>Table1_1[[#This Row],[Price]]*Table1_1[[#This Row],[Quantity]]</f>
        <v>4098</v>
      </c>
    </row>
    <row r="3498" spans="1:29" x14ac:dyDescent="0.3">
      <c r="A3498" t="s">
        <v>28</v>
      </c>
      <c r="B3498" t="s">
        <v>29</v>
      </c>
      <c r="C3498" t="s">
        <v>91</v>
      </c>
      <c r="D3498" t="s">
        <v>237</v>
      </c>
      <c r="E3498" t="s">
        <v>46</v>
      </c>
      <c r="F3498" t="s">
        <v>150</v>
      </c>
      <c r="G3498">
        <v>78</v>
      </c>
      <c r="H3498">
        <v>428542</v>
      </c>
      <c r="I3498" t="s">
        <v>34</v>
      </c>
      <c r="J3498" s="3">
        <v>44798</v>
      </c>
      <c r="K3498">
        <v>1200</v>
      </c>
      <c r="L3498" t="s">
        <v>14390</v>
      </c>
      <c r="M3498" t="s">
        <v>895</v>
      </c>
      <c r="N3498" t="s">
        <v>14391</v>
      </c>
      <c r="O3498" t="s">
        <v>14392</v>
      </c>
      <c r="P3498" t="s">
        <v>71</v>
      </c>
      <c r="Q3498">
        <v>19</v>
      </c>
      <c r="R3498" t="s">
        <v>40</v>
      </c>
      <c r="S3498" t="s">
        <v>63</v>
      </c>
      <c r="T3498">
        <v>49137</v>
      </c>
      <c r="U3498" s="1">
        <v>45607</v>
      </c>
      <c r="V3498" t="s">
        <v>42</v>
      </c>
      <c r="W3498">
        <v>755202</v>
      </c>
      <c r="X3498" t="s">
        <v>14393</v>
      </c>
      <c r="Y3498">
        <v>920</v>
      </c>
      <c r="Z3498">
        <v>2936</v>
      </c>
      <c r="AA3498">
        <v>5</v>
      </c>
      <c r="AB3498">
        <v>5872</v>
      </c>
      <c r="AC3498">
        <f>Table1_1[[#This Row],[Price]]*Table1_1[[#This Row],[Quantity]]</f>
        <v>14680</v>
      </c>
    </row>
    <row r="3499" spans="1:29" x14ac:dyDescent="0.3">
      <c r="A3499" t="s">
        <v>28</v>
      </c>
      <c r="B3499" t="s">
        <v>29</v>
      </c>
      <c r="C3499" t="s">
        <v>91</v>
      </c>
      <c r="D3499" t="s">
        <v>637</v>
      </c>
      <c r="E3499" t="s">
        <v>46</v>
      </c>
      <c r="F3499" t="s">
        <v>57</v>
      </c>
      <c r="G3499">
        <v>94</v>
      </c>
      <c r="H3499">
        <v>429549</v>
      </c>
      <c r="I3499" t="s">
        <v>34</v>
      </c>
      <c r="J3499" s="3">
        <v>44270</v>
      </c>
      <c r="K3499">
        <v>1000</v>
      </c>
      <c r="L3499" t="s">
        <v>14394</v>
      </c>
      <c r="M3499" t="s">
        <v>1048</v>
      </c>
      <c r="N3499" t="s">
        <v>14395</v>
      </c>
      <c r="O3499" t="s">
        <v>14396</v>
      </c>
      <c r="P3499" t="s">
        <v>51</v>
      </c>
      <c r="Q3499">
        <v>11</v>
      </c>
      <c r="R3499" t="s">
        <v>40</v>
      </c>
      <c r="S3499" t="s">
        <v>63</v>
      </c>
      <c r="T3499">
        <v>96932</v>
      </c>
      <c r="U3499" s="1">
        <v>45439</v>
      </c>
      <c r="V3499" t="s">
        <v>140</v>
      </c>
      <c r="W3499">
        <v>155030</v>
      </c>
      <c r="X3499" t="s">
        <v>14397</v>
      </c>
      <c r="Y3499">
        <v>806</v>
      </c>
      <c r="Z3499">
        <v>1810</v>
      </c>
      <c r="AA3499">
        <v>3</v>
      </c>
      <c r="AB3499">
        <v>2172</v>
      </c>
      <c r="AC3499">
        <f>Table1_1[[#This Row],[Price]]*Table1_1[[#This Row],[Quantity]]</f>
        <v>5430</v>
      </c>
    </row>
    <row r="3500" spans="1:29" x14ac:dyDescent="0.3">
      <c r="A3500" t="s">
        <v>28</v>
      </c>
      <c r="B3500" t="s">
        <v>29</v>
      </c>
      <c r="C3500" t="s">
        <v>44</v>
      </c>
      <c r="D3500" t="s">
        <v>338</v>
      </c>
      <c r="E3500" t="s">
        <v>32</v>
      </c>
      <c r="F3500" t="s">
        <v>33</v>
      </c>
      <c r="G3500">
        <v>74</v>
      </c>
      <c r="H3500">
        <v>407213</v>
      </c>
      <c r="I3500" t="s">
        <v>34</v>
      </c>
      <c r="J3500" s="3">
        <v>45038</v>
      </c>
      <c r="K3500">
        <v>950</v>
      </c>
      <c r="L3500" t="s">
        <v>14398</v>
      </c>
      <c r="M3500" t="s">
        <v>818</v>
      </c>
      <c r="N3500" t="s">
        <v>14399</v>
      </c>
      <c r="O3500" t="s">
        <v>14400</v>
      </c>
      <c r="P3500" t="s">
        <v>51</v>
      </c>
      <c r="Q3500">
        <v>19</v>
      </c>
      <c r="R3500" t="s">
        <v>40</v>
      </c>
      <c r="S3500" t="s">
        <v>41</v>
      </c>
      <c r="T3500">
        <v>58296</v>
      </c>
      <c r="U3500" s="1">
        <v>45491</v>
      </c>
      <c r="V3500" t="s">
        <v>126</v>
      </c>
      <c r="W3500">
        <v>278030</v>
      </c>
      <c r="X3500" t="s">
        <v>14401</v>
      </c>
      <c r="Y3500">
        <v>932</v>
      </c>
      <c r="Z3500">
        <v>766</v>
      </c>
      <c r="AA3500">
        <v>6</v>
      </c>
      <c r="AB3500">
        <v>1838.4</v>
      </c>
      <c r="AC3500">
        <f>Table1_1[[#This Row],[Price]]*Table1_1[[#This Row],[Quantity]]</f>
        <v>4596</v>
      </c>
    </row>
    <row r="3501" spans="1:29" x14ac:dyDescent="0.3">
      <c r="A3501" t="s">
        <v>28</v>
      </c>
      <c r="B3501" t="s">
        <v>29</v>
      </c>
      <c r="C3501" t="s">
        <v>44</v>
      </c>
      <c r="D3501" t="s">
        <v>92</v>
      </c>
      <c r="E3501" t="s">
        <v>46</v>
      </c>
      <c r="F3501" t="s">
        <v>355</v>
      </c>
      <c r="G3501">
        <v>63</v>
      </c>
      <c r="H3501">
        <v>422589</v>
      </c>
      <c r="I3501" t="s">
        <v>34</v>
      </c>
      <c r="J3501" s="3">
        <v>43939</v>
      </c>
      <c r="K3501">
        <v>1400</v>
      </c>
      <c r="L3501" t="s">
        <v>14402</v>
      </c>
      <c r="M3501" t="s">
        <v>129</v>
      </c>
      <c r="N3501" t="s">
        <v>14403</v>
      </c>
      <c r="O3501" t="s">
        <v>14404</v>
      </c>
      <c r="P3501" t="s">
        <v>51</v>
      </c>
      <c r="Q3501">
        <v>17</v>
      </c>
      <c r="R3501" t="s">
        <v>88</v>
      </c>
      <c r="S3501" t="s">
        <v>41</v>
      </c>
      <c r="T3501">
        <v>26020</v>
      </c>
      <c r="U3501" s="1">
        <v>45342</v>
      </c>
      <c r="V3501" t="s">
        <v>119</v>
      </c>
      <c r="W3501">
        <v>205122</v>
      </c>
      <c r="X3501" t="s">
        <v>14405</v>
      </c>
      <c r="Y3501">
        <v>310</v>
      </c>
      <c r="Z3501">
        <v>1905</v>
      </c>
      <c r="AA3501">
        <v>7</v>
      </c>
      <c r="AB3501">
        <v>5334</v>
      </c>
      <c r="AC3501">
        <f>Table1_1[[#This Row],[Price]]*Table1_1[[#This Row],[Quantity]]</f>
        <v>13335</v>
      </c>
    </row>
    <row r="3502" spans="1:29" x14ac:dyDescent="0.3">
      <c r="A3502" t="s">
        <v>28</v>
      </c>
      <c r="B3502" t="s">
        <v>29</v>
      </c>
      <c r="C3502" t="s">
        <v>30</v>
      </c>
      <c r="D3502" t="s">
        <v>291</v>
      </c>
      <c r="E3502" t="s">
        <v>46</v>
      </c>
      <c r="F3502" t="s">
        <v>47</v>
      </c>
      <c r="G3502">
        <v>86</v>
      </c>
      <c r="H3502">
        <v>410069</v>
      </c>
      <c r="I3502" t="s">
        <v>58</v>
      </c>
      <c r="J3502" s="3">
        <v>45468</v>
      </c>
      <c r="K3502">
        <v>1100</v>
      </c>
      <c r="L3502" t="s">
        <v>11541</v>
      </c>
      <c r="M3502" t="s">
        <v>94</v>
      </c>
      <c r="N3502" t="s">
        <v>14406</v>
      </c>
      <c r="O3502" t="s">
        <v>14407</v>
      </c>
      <c r="P3502" t="s">
        <v>39</v>
      </c>
      <c r="Q3502">
        <v>16</v>
      </c>
      <c r="R3502" t="s">
        <v>88</v>
      </c>
      <c r="S3502" t="s">
        <v>79</v>
      </c>
      <c r="T3502">
        <v>32684</v>
      </c>
      <c r="U3502" s="1">
        <v>45549</v>
      </c>
      <c r="V3502" t="s">
        <v>180</v>
      </c>
      <c r="W3502">
        <v>223586</v>
      </c>
      <c r="X3502" t="s">
        <v>12109</v>
      </c>
      <c r="Y3502">
        <v>268</v>
      </c>
      <c r="Z3502">
        <v>1915</v>
      </c>
      <c r="AA3502">
        <v>7</v>
      </c>
      <c r="AB3502">
        <v>5362</v>
      </c>
      <c r="AC3502">
        <f>Table1_1[[#This Row],[Price]]*Table1_1[[#This Row],[Quantity]]</f>
        <v>13405</v>
      </c>
    </row>
    <row r="3503" spans="1:29" x14ac:dyDescent="0.3">
      <c r="A3503" t="s">
        <v>28</v>
      </c>
      <c r="B3503" t="s">
        <v>29</v>
      </c>
      <c r="C3503" t="s">
        <v>54</v>
      </c>
      <c r="D3503" t="s">
        <v>237</v>
      </c>
      <c r="E3503" t="s">
        <v>32</v>
      </c>
      <c r="F3503" t="s">
        <v>113</v>
      </c>
      <c r="G3503">
        <v>35</v>
      </c>
      <c r="H3503">
        <v>421191</v>
      </c>
      <c r="I3503" t="s">
        <v>34</v>
      </c>
      <c r="J3503" s="3">
        <v>45013</v>
      </c>
      <c r="K3503">
        <v>1000</v>
      </c>
      <c r="L3503" t="s">
        <v>14408</v>
      </c>
      <c r="M3503" t="s">
        <v>293</v>
      </c>
      <c r="N3503" t="s">
        <v>14409</v>
      </c>
      <c r="O3503" t="s">
        <v>14410</v>
      </c>
      <c r="P3503" t="s">
        <v>87</v>
      </c>
      <c r="Q3503">
        <v>13</v>
      </c>
      <c r="R3503" t="s">
        <v>88</v>
      </c>
      <c r="S3503" t="s">
        <v>79</v>
      </c>
      <c r="T3503">
        <v>32560</v>
      </c>
      <c r="U3503" s="1">
        <v>45326</v>
      </c>
      <c r="V3503" t="s">
        <v>119</v>
      </c>
      <c r="W3503">
        <v>384831</v>
      </c>
      <c r="X3503" t="s">
        <v>14411</v>
      </c>
      <c r="Y3503">
        <v>260</v>
      </c>
      <c r="Z3503">
        <v>1823</v>
      </c>
      <c r="AA3503">
        <v>3</v>
      </c>
      <c r="AB3503">
        <v>2187.6</v>
      </c>
      <c r="AC3503">
        <f>Table1_1[[#This Row],[Price]]*Table1_1[[#This Row],[Quantity]]</f>
        <v>5469</v>
      </c>
    </row>
    <row r="3504" spans="1:29" x14ac:dyDescent="0.3">
      <c r="A3504" t="s">
        <v>28</v>
      </c>
      <c r="B3504" t="s">
        <v>29</v>
      </c>
      <c r="C3504" t="s">
        <v>157</v>
      </c>
      <c r="D3504" t="s">
        <v>74</v>
      </c>
      <c r="E3504" t="s">
        <v>56</v>
      </c>
      <c r="F3504" t="s">
        <v>83</v>
      </c>
      <c r="G3504">
        <v>57</v>
      </c>
      <c r="H3504">
        <v>431280</v>
      </c>
      <c r="I3504" t="s">
        <v>58</v>
      </c>
      <c r="J3504" s="3">
        <v>44897</v>
      </c>
      <c r="K3504">
        <v>800</v>
      </c>
      <c r="L3504" t="s">
        <v>14412</v>
      </c>
      <c r="M3504" t="s">
        <v>287</v>
      </c>
      <c r="N3504" t="s">
        <v>14413</v>
      </c>
      <c r="O3504" t="s">
        <v>14414</v>
      </c>
      <c r="P3504" t="s">
        <v>71</v>
      </c>
      <c r="Q3504">
        <v>18</v>
      </c>
      <c r="R3504" t="s">
        <v>88</v>
      </c>
      <c r="S3504" t="s">
        <v>118</v>
      </c>
      <c r="T3504">
        <v>12019</v>
      </c>
      <c r="U3504" s="1">
        <v>45298</v>
      </c>
      <c r="V3504" t="s">
        <v>111</v>
      </c>
      <c r="W3504">
        <v>559709</v>
      </c>
      <c r="X3504" t="s">
        <v>14415</v>
      </c>
      <c r="Y3504">
        <v>493</v>
      </c>
      <c r="Z3504">
        <v>983</v>
      </c>
      <c r="AA3504">
        <v>7</v>
      </c>
      <c r="AB3504">
        <v>2752.4</v>
      </c>
      <c r="AC3504">
        <f>Table1_1[[#This Row],[Price]]*Table1_1[[#This Row],[Quantity]]</f>
        <v>6881</v>
      </c>
    </row>
    <row r="3505" spans="1:29" x14ac:dyDescent="0.3">
      <c r="A3505" t="s">
        <v>28</v>
      </c>
      <c r="B3505" t="s">
        <v>29</v>
      </c>
      <c r="C3505" t="s">
        <v>91</v>
      </c>
      <c r="D3505" t="s">
        <v>82</v>
      </c>
      <c r="E3505" t="s">
        <v>32</v>
      </c>
      <c r="F3505" t="s">
        <v>175</v>
      </c>
      <c r="G3505">
        <v>53</v>
      </c>
      <c r="H3505">
        <v>421397</v>
      </c>
      <c r="I3505" t="s">
        <v>58</v>
      </c>
      <c r="J3505" s="3">
        <v>44819</v>
      </c>
      <c r="K3505">
        <v>1000</v>
      </c>
      <c r="L3505" t="s">
        <v>14416</v>
      </c>
      <c r="M3505" t="s">
        <v>2124</v>
      </c>
      <c r="N3505" t="s">
        <v>14417</v>
      </c>
      <c r="O3505" t="s">
        <v>14418</v>
      </c>
      <c r="P3505" t="s">
        <v>71</v>
      </c>
      <c r="Q3505">
        <v>15</v>
      </c>
      <c r="R3505" t="s">
        <v>40</v>
      </c>
      <c r="S3505" t="s">
        <v>118</v>
      </c>
      <c r="T3505">
        <v>28672</v>
      </c>
      <c r="U3505" s="1">
        <v>45536</v>
      </c>
      <c r="V3505" t="s">
        <v>180</v>
      </c>
      <c r="W3505">
        <v>967082</v>
      </c>
      <c r="X3505" t="s">
        <v>14419</v>
      </c>
      <c r="Y3505">
        <v>624</v>
      </c>
      <c r="Z3505">
        <v>1862</v>
      </c>
      <c r="AA3505">
        <v>6</v>
      </c>
      <c r="AB3505">
        <v>4468.8</v>
      </c>
      <c r="AC3505">
        <f>Table1_1[[#This Row],[Price]]*Table1_1[[#This Row],[Quantity]]</f>
        <v>11172</v>
      </c>
    </row>
    <row r="3506" spans="1:29" x14ac:dyDescent="0.3">
      <c r="A3506" t="s">
        <v>28</v>
      </c>
      <c r="B3506" t="s">
        <v>29</v>
      </c>
      <c r="C3506" t="s">
        <v>44</v>
      </c>
      <c r="D3506" t="s">
        <v>149</v>
      </c>
      <c r="E3506" t="s">
        <v>32</v>
      </c>
      <c r="F3506" t="s">
        <v>175</v>
      </c>
      <c r="G3506">
        <v>89</v>
      </c>
      <c r="H3506">
        <v>403847</v>
      </c>
      <c r="I3506" t="s">
        <v>34</v>
      </c>
      <c r="J3506" s="3">
        <v>44372</v>
      </c>
      <c r="K3506">
        <v>1200</v>
      </c>
      <c r="L3506" t="s">
        <v>14420</v>
      </c>
      <c r="M3506" t="s">
        <v>953</v>
      </c>
      <c r="N3506" t="s">
        <v>14421</v>
      </c>
      <c r="O3506" t="s">
        <v>14422</v>
      </c>
      <c r="P3506" t="s">
        <v>87</v>
      </c>
      <c r="Q3506">
        <v>3</v>
      </c>
      <c r="R3506" t="s">
        <v>40</v>
      </c>
      <c r="S3506" t="s">
        <v>41</v>
      </c>
      <c r="T3506">
        <v>41315</v>
      </c>
      <c r="U3506" s="1">
        <v>45421</v>
      </c>
      <c r="V3506" t="s">
        <v>140</v>
      </c>
      <c r="W3506">
        <v>483729</v>
      </c>
      <c r="X3506" t="s">
        <v>6882</v>
      </c>
      <c r="Y3506">
        <v>209</v>
      </c>
      <c r="Z3506">
        <v>1024</v>
      </c>
      <c r="AA3506">
        <v>3</v>
      </c>
      <c r="AB3506">
        <v>1228.8000000000002</v>
      </c>
      <c r="AC3506">
        <f>Table1_1[[#This Row],[Price]]*Table1_1[[#This Row],[Quantity]]</f>
        <v>3072</v>
      </c>
    </row>
    <row r="3507" spans="1:29" x14ac:dyDescent="0.3">
      <c r="A3507" t="s">
        <v>28</v>
      </c>
      <c r="B3507" t="s">
        <v>29</v>
      </c>
      <c r="C3507" t="s">
        <v>54</v>
      </c>
      <c r="D3507" t="s">
        <v>254</v>
      </c>
      <c r="E3507" t="s">
        <v>56</v>
      </c>
      <c r="F3507" t="s">
        <v>47</v>
      </c>
      <c r="G3507">
        <v>42</v>
      </c>
      <c r="H3507">
        <v>435161</v>
      </c>
      <c r="I3507" t="s">
        <v>34</v>
      </c>
      <c r="J3507" s="3">
        <v>44256</v>
      </c>
      <c r="K3507">
        <v>1400</v>
      </c>
      <c r="L3507" t="s">
        <v>3465</v>
      </c>
      <c r="M3507" t="s">
        <v>308</v>
      </c>
      <c r="N3507" t="s">
        <v>14423</v>
      </c>
      <c r="O3507" t="s">
        <v>14424</v>
      </c>
      <c r="P3507" t="s">
        <v>51</v>
      </c>
      <c r="Q3507">
        <v>10</v>
      </c>
      <c r="R3507" t="s">
        <v>40</v>
      </c>
      <c r="S3507" t="s">
        <v>41</v>
      </c>
      <c r="T3507">
        <v>62316</v>
      </c>
      <c r="U3507" s="1">
        <v>45332</v>
      </c>
      <c r="V3507" t="s">
        <v>119</v>
      </c>
      <c r="W3507">
        <v>520236</v>
      </c>
      <c r="X3507" t="s">
        <v>14425</v>
      </c>
      <c r="Y3507">
        <v>283</v>
      </c>
      <c r="Z3507">
        <v>2870</v>
      </c>
      <c r="AA3507">
        <v>3</v>
      </c>
      <c r="AB3507">
        <v>3444</v>
      </c>
      <c r="AC3507">
        <f>Table1_1[[#This Row],[Price]]*Table1_1[[#This Row],[Quantity]]</f>
        <v>8610</v>
      </c>
    </row>
    <row r="3508" spans="1:29" x14ac:dyDescent="0.3">
      <c r="A3508" t="s">
        <v>28</v>
      </c>
      <c r="B3508" t="s">
        <v>29</v>
      </c>
      <c r="C3508" t="s">
        <v>148</v>
      </c>
      <c r="D3508" t="s">
        <v>380</v>
      </c>
      <c r="E3508" t="s">
        <v>56</v>
      </c>
      <c r="F3508" t="s">
        <v>150</v>
      </c>
      <c r="G3508">
        <v>95</v>
      </c>
      <c r="H3508">
        <v>423689</v>
      </c>
      <c r="I3508" t="s">
        <v>34</v>
      </c>
      <c r="J3508" s="3">
        <v>44966</v>
      </c>
      <c r="K3508">
        <v>950</v>
      </c>
      <c r="L3508" t="s">
        <v>14426</v>
      </c>
      <c r="M3508" t="s">
        <v>144</v>
      </c>
      <c r="N3508" t="s">
        <v>14427</v>
      </c>
      <c r="O3508" t="s">
        <v>14428</v>
      </c>
      <c r="P3508" t="s">
        <v>39</v>
      </c>
      <c r="Q3508">
        <v>4</v>
      </c>
      <c r="R3508" t="s">
        <v>40</v>
      </c>
      <c r="S3508" t="s">
        <v>41</v>
      </c>
      <c r="T3508">
        <v>95426</v>
      </c>
      <c r="U3508" s="1">
        <v>45430</v>
      </c>
      <c r="V3508" t="s">
        <v>140</v>
      </c>
      <c r="W3508">
        <v>887414</v>
      </c>
      <c r="X3508" t="s">
        <v>14429</v>
      </c>
      <c r="Y3508">
        <v>212</v>
      </c>
      <c r="Z3508">
        <v>2610</v>
      </c>
      <c r="AA3508">
        <v>6</v>
      </c>
      <c r="AB3508">
        <v>6264</v>
      </c>
      <c r="AC3508">
        <f>Table1_1[[#This Row],[Price]]*Table1_1[[#This Row],[Quantity]]</f>
        <v>15660</v>
      </c>
    </row>
    <row r="3509" spans="1:29" x14ac:dyDescent="0.3">
      <c r="A3509" t="s">
        <v>28</v>
      </c>
      <c r="B3509" t="s">
        <v>29</v>
      </c>
      <c r="C3509" t="s">
        <v>30</v>
      </c>
      <c r="D3509" t="s">
        <v>467</v>
      </c>
      <c r="E3509" t="s">
        <v>56</v>
      </c>
      <c r="F3509" t="s">
        <v>57</v>
      </c>
      <c r="G3509">
        <v>85</v>
      </c>
      <c r="H3509">
        <v>435807</v>
      </c>
      <c r="I3509" t="s">
        <v>58</v>
      </c>
      <c r="J3509" s="3">
        <v>44904</v>
      </c>
      <c r="K3509">
        <v>1300</v>
      </c>
      <c r="L3509" t="s">
        <v>14430</v>
      </c>
      <c r="M3509" t="s">
        <v>76</v>
      </c>
      <c r="N3509" t="s">
        <v>14431</v>
      </c>
      <c r="O3509" t="s">
        <v>14432</v>
      </c>
      <c r="P3509" t="s">
        <v>51</v>
      </c>
      <c r="Q3509">
        <v>5</v>
      </c>
      <c r="R3509" t="s">
        <v>40</v>
      </c>
      <c r="S3509" t="s">
        <v>41</v>
      </c>
      <c r="T3509">
        <v>73554</v>
      </c>
      <c r="U3509" s="1">
        <v>45352</v>
      </c>
      <c r="V3509" t="s">
        <v>72</v>
      </c>
      <c r="W3509">
        <v>474196</v>
      </c>
      <c r="X3509" t="s">
        <v>14433</v>
      </c>
      <c r="Y3509">
        <v>593</v>
      </c>
      <c r="Z3509">
        <v>901</v>
      </c>
      <c r="AA3509">
        <v>8</v>
      </c>
      <c r="AB3509">
        <v>2883.2000000000003</v>
      </c>
      <c r="AC3509">
        <f>Table1_1[[#This Row],[Price]]*Table1_1[[#This Row],[Quantity]]</f>
        <v>7208</v>
      </c>
    </row>
    <row r="3510" spans="1:29" x14ac:dyDescent="0.3">
      <c r="A3510" t="s">
        <v>28</v>
      </c>
      <c r="B3510" t="s">
        <v>29</v>
      </c>
      <c r="C3510" t="s">
        <v>148</v>
      </c>
      <c r="D3510" t="s">
        <v>274</v>
      </c>
      <c r="E3510" t="s">
        <v>46</v>
      </c>
      <c r="F3510" t="s">
        <v>175</v>
      </c>
      <c r="G3510">
        <v>82</v>
      </c>
      <c r="H3510">
        <v>430766</v>
      </c>
      <c r="I3510" t="s">
        <v>58</v>
      </c>
      <c r="J3510" s="3">
        <v>45479</v>
      </c>
      <c r="K3510">
        <v>1300</v>
      </c>
      <c r="L3510" t="s">
        <v>14435</v>
      </c>
      <c r="M3510" t="s">
        <v>1147</v>
      </c>
      <c r="N3510" t="s">
        <v>14436</v>
      </c>
      <c r="O3510" t="s">
        <v>14437</v>
      </c>
      <c r="P3510" t="s">
        <v>39</v>
      </c>
      <c r="Q3510">
        <v>14</v>
      </c>
      <c r="R3510" t="s">
        <v>40</v>
      </c>
      <c r="S3510" t="s">
        <v>79</v>
      </c>
      <c r="T3510">
        <v>94309</v>
      </c>
      <c r="U3510" s="1">
        <v>45494</v>
      </c>
      <c r="V3510" t="s">
        <v>126</v>
      </c>
      <c r="W3510">
        <v>382849</v>
      </c>
      <c r="X3510" t="s">
        <v>14438</v>
      </c>
      <c r="Y3510">
        <v>688</v>
      </c>
      <c r="Z3510">
        <v>2280</v>
      </c>
      <c r="AA3510">
        <v>5</v>
      </c>
      <c r="AB3510">
        <v>4560</v>
      </c>
      <c r="AC3510">
        <f>Table1_1[[#This Row],[Price]]*Table1_1[[#This Row],[Quantity]]</f>
        <v>11400</v>
      </c>
    </row>
    <row r="3511" spans="1:29" x14ac:dyDescent="0.3">
      <c r="A3511" t="s">
        <v>28</v>
      </c>
      <c r="B3511" t="s">
        <v>29</v>
      </c>
      <c r="C3511" t="s">
        <v>193</v>
      </c>
      <c r="D3511" t="s">
        <v>291</v>
      </c>
      <c r="E3511" t="s">
        <v>56</v>
      </c>
      <c r="F3511" t="s">
        <v>150</v>
      </c>
      <c r="G3511">
        <v>45</v>
      </c>
      <c r="H3511">
        <v>412398</v>
      </c>
      <c r="I3511" t="s">
        <v>58</v>
      </c>
      <c r="J3511" s="3">
        <v>45348</v>
      </c>
      <c r="K3511">
        <v>800</v>
      </c>
      <c r="L3511" t="s">
        <v>14439</v>
      </c>
      <c r="M3511" t="s">
        <v>123</v>
      </c>
      <c r="N3511" t="s">
        <v>14440</v>
      </c>
      <c r="O3511" t="s">
        <v>14441</v>
      </c>
      <c r="P3511" t="s">
        <v>71</v>
      </c>
      <c r="Q3511">
        <v>4</v>
      </c>
      <c r="R3511" t="s">
        <v>40</v>
      </c>
      <c r="S3511" t="s">
        <v>63</v>
      </c>
      <c r="T3511">
        <v>94600</v>
      </c>
      <c r="U3511" s="1">
        <v>45614</v>
      </c>
      <c r="V3511" t="s">
        <v>42</v>
      </c>
      <c r="W3511">
        <v>242247</v>
      </c>
      <c r="X3511" t="s">
        <v>14442</v>
      </c>
      <c r="Y3511">
        <v>944</v>
      </c>
      <c r="Z3511">
        <v>1585</v>
      </c>
      <c r="AA3511">
        <v>8</v>
      </c>
      <c r="AB3511">
        <v>5072</v>
      </c>
      <c r="AC3511">
        <f>Table1_1[[#This Row],[Price]]*Table1_1[[#This Row],[Quantity]]</f>
        <v>12680</v>
      </c>
    </row>
    <row r="3512" spans="1:29" x14ac:dyDescent="0.3">
      <c r="A3512" t="s">
        <v>28</v>
      </c>
      <c r="B3512" t="s">
        <v>29</v>
      </c>
      <c r="C3512" t="s">
        <v>91</v>
      </c>
      <c r="D3512" t="s">
        <v>511</v>
      </c>
      <c r="E3512" t="s">
        <v>32</v>
      </c>
      <c r="F3512" t="s">
        <v>175</v>
      </c>
      <c r="G3512">
        <v>70</v>
      </c>
      <c r="H3512">
        <v>430762</v>
      </c>
      <c r="I3512" t="s">
        <v>58</v>
      </c>
      <c r="J3512" s="3">
        <v>44981</v>
      </c>
      <c r="K3512">
        <v>1400</v>
      </c>
      <c r="L3512" t="s">
        <v>14443</v>
      </c>
      <c r="M3512" t="s">
        <v>843</v>
      </c>
      <c r="N3512" t="s">
        <v>14444</v>
      </c>
      <c r="O3512" t="s">
        <v>14445</v>
      </c>
      <c r="P3512" t="s">
        <v>39</v>
      </c>
      <c r="Q3512">
        <v>20</v>
      </c>
      <c r="R3512" t="s">
        <v>40</v>
      </c>
      <c r="S3512" t="s">
        <v>41</v>
      </c>
      <c r="T3512">
        <v>21953</v>
      </c>
      <c r="U3512" s="1">
        <v>45330</v>
      </c>
      <c r="V3512" t="s">
        <v>119</v>
      </c>
      <c r="W3512">
        <v>813523</v>
      </c>
      <c r="X3512" t="s">
        <v>14446</v>
      </c>
      <c r="Y3512">
        <v>352</v>
      </c>
      <c r="Z3512">
        <v>889</v>
      </c>
      <c r="AA3512">
        <v>4</v>
      </c>
      <c r="AB3512">
        <v>1422.4</v>
      </c>
      <c r="AC3512">
        <f>Table1_1[[#This Row],[Price]]*Table1_1[[#This Row],[Quantity]]</f>
        <v>3556</v>
      </c>
    </row>
    <row r="3513" spans="1:29" x14ac:dyDescent="0.3">
      <c r="A3513" t="s">
        <v>28</v>
      </c>
      <c r="B3513" t="s">
        <v>29</v>
      </c>
      <c r="C3513" t="s">
        <v>30</v>
      </c>
      <c r="D3513" t="s">
        <v>98</v>
      </c>
      <c r="E3513" t="s">
        <v>46</v>
      </c>
      <c r="F3513" t="s">
        <v>150</v>
      </c>
      <c r="G3513">
        <v>35</v>
      </c>
      <c r="H3513">
        <v>400136</v>
      </c>
      <c r="I3513" t="s">
        <v>58</v>
      </c>
      <c r="J3513" s="3">
        <v>44413</v>
      </c>
      <c r="K3513">
        <v>1400</v>
      </c>
      <c r="L3513" t="s">
        <v>14447</v>
      </c>
      <c r="M3513" t="s">
        <v>345</v>
      </c>
      <c r="N3513" t="s">
        <v>14448</v>
      </c>
      <c r="O3513" t="s">
        <v>14449</v>
      </c>
      <c r="P3513" t="s">
        <v>87</v>
      </c>
      <c r="Q3513">
        <v>19</v>
      </c>
      <c r="R3513" t="s">
        <v>40</v>
      </c>
      <c r="S3513" t="s">
        <v>41</v>
      </c>
      <c r="T3513">
        <v>28649</v>
      </c>
      <c r="U3513" s="1">
        <v>45619</v>
      </c>
      <c r="V3513" t="s">
        <v>42</v>
      </c>
      <c r="W3513">
        <v>781971</v>
      </c>
      <c r="X3513" t="s">
        <v>14450</v>
      </c>
      <c r="Y3513">
        <v>892</v>
      </c>
      <c r="Z3513">
        <v>1434</v>
      </c>
      <c r="AA3513">
        <v>3</v>
      </c>
      <c r="AB3513">
        <v>1720.8000000000002</v>
      </c>
      <c r="AC3513">
        <f>Table1_1[[#This Row],[Price]]*Table1_1[[#This Row],[Quantity]]</f>
        <v>4302</v>
      </c>
    </row>
    <row r="3514" spans="1:29" x14ac:dyDescent="0.3">
      <c r="A3514" t="s">
        <v>28</v>
      </c>
      <c r="B3514" t="s">
        <v>29</v>
      </c>
      <c r="C3514" t="s">
        <v>193</v>
      </c>
      <c r="D3514" t="s">
        <v>546</v>
      </c>
      <c r="E3514" t="s">
        <v>56</v>
      </c>
      <c r="F3514" t="s">
        <v>175</v>
      </c>
      <c r="G3514">
        <v>70</v>
      </c>
      <c r="H3514">
        <v>401190</v>
      </c>
      <c r="I3514" t="s">
        <v>34</v>
      </c>
      <c r="J3514" s="3">
        <v>43978</v>
      </c>
      <c r="K3514">
        <v>950</v>
      </c>
      <c r="L3514" t="s">
        <v>14452</v>
      </c>
      <c r="M3514" t="s">
        <v>1072</v>
      </c>
      <c r="N3514" t="s">
        <v>14453</v>
      </c>
      <c r="O3514" t="s">
        <v>14454</v>
      </c>
      <c r="P3514" t="s">
        <v>51</v>
      </c>
      <c r="Q3514">
        <v>4</v>
      </c>
      <c r="R3514" t="s">
        <v>40</v>
      </c>
      <c r="S3514" t="s">
        <v>79</v>
      </c>
      <c r="T3514">
        <v>59856</v>
      </c>
      <c r="U3514" s="1">
        <v>45325</v>
      </c>
      <c r="V3514" t="s">
        <v>119</v>
      </c>
      <c r="W3514">
        <v>728070</v>
      </c>
      <c r="X3514" t="s">
        <v>3259</v>
      </c>
      <c r="Y3514">
        <v>890</v>
      </c>
      <c r="Z3514">
        <v>2669</v>
      </c>
      <c r="AA3514">
        <v>2</v>
      </c>
      <c r="AB3514">
        <v>2135.2000000000003</v>
      </c>
      <c r="AC3514">
        <f>Table1_1[[#This Row],[Price]]*Table1_1[[#This Row],[Quantity]]</f>
        <v>5338</v>
      </c>
    </row>
    <row r="3515" spans="1:29" x14ac:dyDescent="0.3">
      <c r="A3515" t="s">
        <v>28</v>
      </c>
      <c r="B3515" t="s">
        <v>29</v>
      </c>
      <c r="C3515" t="s">
        <v>193</v>
      </c>
      <c r="D3515" t="s">
        <v>546</v>
      </c>
      <c r="E3515" t="s">
        <v>32</v>
      </c>
      <c r="F3515" t="s">
        <v>355</v>
      </c>
      <c r="G3515">
        <v>25</v>
      </c>
      <c r="H3515">
        <v>419234</v>
      </c>
      <c r="I3515" t="s">
        <v>34</v>
      </c>
      <c r="J3515" s="3">
        <v>44005</v>
      </c>
      <c r="K3515">
        <v>1300</v>
      </c>
      <c r="L3515" t="s">
        <v>14456</v>
      </c>
      <c r="M3515" t="s">
        <v>263</v>
      </c>
      <c r="N3515" t="s">
        <v>14457</v>
      </c>
      <c r="O3515" t="s">
        <v>14458</v>
      </c>
      <c r="P3515" t="s">
        <v>39</v>
      </c>
      <c r="Q3515">
        <v>11</v>
      </c>
      <c r="R3515" t="s">
        <v>88</v>
      </c>
      <c r="S3515" t="s">
        <v>118</v>
      </c>
      <c r="T3515">
        <v>41691</v>
      </c>
      <c r="U3515" s="1">
        <v>45555</v>
      </c>
      <c r="V3515" t="s">
        <v>180</v>
      </c>
      <c r="W3515">
        <v>728125</v>
      </c>
      <c r="X3515" t="s">
        <v>14459</v>
      </c>
      <c r="Y3515">
        <v>342</v>
      </c>
      <c r="Z3515">
        <v>2752</v>
      </c>
      <c r="AA3515">
        <v>5</v>
      </c>
      <c r="AB3515">
        <v>5504</v>
      </c>
      <c r="AC3515">
        <f>Table1_1[[#This Row],[Price]]*Table1_1[[#This Row],[Quantity]]</f>
        <v>13760</v>
      </c>
    </row>
    <row r="3516" spans="1:29" x14ac:dyDescent="0.3">
      <c r="A3516" t="s">
        <v>28</v>
      </c>
      <c r="B3516" t="s">
        <v>29</v>
      </c>
      <c r="C3516" t="s">
        <v>91</v>
      </c>
      <c r="D3516" t="s">
        <v>187</v>
      </c>
      <c r="E3516" t="s">
        <v>46</v>
      </c>
      <c r="F3516" t="s">
        <v>355</v>
      </c>
      <c r="G3516">
        <v>89</v>
      </c>
      <c r="H3516">
        <v>420848</v>
      </c>
      <c r="I3516" t="s">
        <v>34</v>
      </c>
      <c r="J3516" s="3">
        <v>43875</v>
      </c>
      <c r="K3516">
        <v>1000</v>
      </c>
      <c r="L3516" t="s">
        <v>14460</v>
      </c>
      <c r="M3516" t="s">
        <v>1048</v>
      </c>
      <c r="N3516" t="s">
        <v>14461</v>
      </c>
      <c r="O3516" t="s">
        <v>14462</v>
      </c>
      <c r="P3516" t="s">
        <v>71</v>
      </c>
      <c r="Q3516">
        <v>20</v>
      </c>
      <c r="R3516" t="s">
        <v>40</v>
      </c>
      <c r="S3516" t="s">
        <v>79</v>
      </c>
      <c r="T3516">
        <v>80126</v>
      </c>
      <c r="U3516" s="1">
        <v>45365</v>
      </c>
      <c r="V3516" t="s">
        <v>72</v>
      </c>
      <c r="W3516">
        <v>177633</v>
      </c>
      <c r="X3516" t="s">
        <v>14463</v>
      </c>
      <c r="Y3516">
        <v>288</v>
      </c>
      <c r="Z3516">
        <v>636</v>
      </c>
      <c r="AA3516">
        <v>6</v>
      </c>
      <c r="AB3516">
        <v>1526.4</v>
      </c>
      <c r="AC3516">
        <f>Table1_1[[#This Row],[Price]]*Table1_1[[#This Row],[Quantity]]</f>
        <v>3816</v>
      </c>
    </row>
    <row r="3517" spans="1:29" x14ac:dyDescent="0.3">
      <c r="A3517" t="s">
        <v>28</v>
      </c>
      <c r="B3517" t="s">
        <v>29</v>
      </c>
      <c r="C3517" t="s">
        <v>148</v>
      </c>
      <c r="D3517" t="s">
        <v>338</v>
      </c>
      <c r="E3517" t="s">
        <v>32</v>
      </c>
      <c r="F3517" t="s">
        <v>47</v>
      </c>
      <c r="G3517">
        <v>52</v>
      </c>
      <c r="H3517">
        <v>412422</v>
      </c>
      <c r="I3517" t="s">
        <v>34</v>
      </c>
      <c r="J3517" s="3">
        <v>44282</v>
      </c>
      <c r="K3517">
        <v>1200</v>
      </c>
      <c r="L3517" t="s">
        <v>14464</v>
      </c>
      <c r="M3517" t="s">
        <v>1017</v>
      </c>
      <c r="N3517" t="s">
        <v>14465</v>
      </c>
      <c r="O3517" t="s">
        <v>14466</v>
      </c>
      <c r="P3517" t="s">
        <v>71</v>
      </c>
      <c r="Q3517">
        <v>3</v>
      </c>
      <c r="R3517" t="s">
        <v>88</v>
      </c>
      <c r="S3517" t="s">
        <v>63</v>
      </c>
      <c r="T3517">
        <v>46464</v>
      </c>
      <c r="U3517" s="1">
        <v>45561</v>
      </c>
      <c r="V3517" t="s">
        <v>180</v>
      </c>
      <c r="W3517">
        <v>439168</v>
      </c>
      <c r="X3517" t="s">
        <v>14467</v>
      </c>
      <c r="Y3517">
        <v>722</v>
      </c>
      <c r="Z3517">
        <v>2605</v>
      </c>
      <c r="AA3517">
        <v>2</v>
      </c>
      <c r="AB3517">
        <v>2084</v>
      </c>
      <c r="AC3517">
        <f>Table1_1[[#This Row],[Price]]*Table1_1[[#This Row],[Quantity]]</f>
        <v>5210</v>
      </c>
    </row>
    <row r="3518" spans="1:29" x14ac:dyDescent="0.3">
      <c r="A3518" t="s">
        <v>28</v>
      </c>
      <c r="B3518" t="s">
        <v>29</v>
      </c>
      <c r="C3518" t="s">
        <v>157</v>
      </c>
      <c r="D3518" t="s">
        <v>170</v>
      </c>
      <c r="E3518" t="s">
        <v>56</v>
      </c>
      <c r="F3518" t="s">
        <v>99</v>
      </c>
      <c r="G3518">
        <v>85</v>
      </c>
      <c r="H3518">
        <v>417362</v>
      </c>
      <c r="I3518" t="s">
        <v>34</v>
      </c>
      <c r="J3518" s="3">
        <v>44288</v>
      </c>
      <c r="K3518">
        <v>1300</v>
      </c>
      <c r="L3518" t="s">
        <v>14468</v>
      </c>
      <c r="M3518" t="s">
        <v>487</v>
      </c>
      <c r="N3518" t="s">
        <v>14469</v>
      </c>
      <c r="O3518" t="s">
        <v>14470</v>
      </c>
      <c r="P3518" t="s">
        <v>51</v>
      </c>
      <c r="Q3518">
        <v>17</v>
      </c>
      <c r="R3518" t="s">
        <v>40</v>
      </c>
      <c r="S3518" t="s">
        <v>79</v>
      </c>
      <c r="T3518">
        <v>37900</v>
      </c>
      <c r="U3518" s="1">
        <v>45357</v>
      </c>
      <c r="V3518" t="s">
        <v>72</v>
      </c>
      <c r="W3518">
        <v>681661</v>
      </c>
      <c r="X3518" t="s">
        <v>14471</v>
      </c>
      <c r="Y3518">
        <v>386</v>
      </c>
      <c r="Z3518">
        <v>1633</v>
      </c>
      <c r="AA3518">
        <v>5</v>
      </c>
      <c r="AB3518">
        <v>3266</v>
      </c>
      <c r="AC3518">
        <f>Table1_1[[#This Row],[Price]]*Table1_1[[#This Row],[Quantity]]</f>
        <v>8165</v>
      </c>
    </row>
    <row r="3519" spans="1:29" x14ac:dyDescent="0.3">
      <c r="A3519" t="s">
        <v>28</v>
      </c>
      <c r="B3519" t="s">
        <v>29</v>
      </c>
      <c r="C3519" t="s">
        <v>66</v>
      </c>
      <c r="D3519" t="s">
        <v>82</v>
      </c>
      <c r="E3519" t="s">
        <v>32</v>
      </c>
      <c r="F3519" t="s">
        <v>113</v>
      </c>
      <c r="G3519">
        <v>62</v>
      </c>
      <c r="H3519">
        <v>432965</v>
      </c>
      <c r="I3519" t="s">
        <v>34</v>
      </c>
      <c r="J3519" s="3">
        <v>45021</v>
      </c>
      <c r="K3519">
        <v>1200</v>
      </c>
      <c r="L3519" t="s">
        <v>14472</v>
      </c>
      <c r="M3519" t="s">
        <v>953</v>
      </c>
      <c r="N3519" t="s">
        <v>14473</v>
      </c>
      <c r="O3519" t="s">
        <v>14474</v>
      </c>
      <c r="P3519" t="s">
        <v>51</v>
      </c>
      <c r="Q3519">
        <v>17</v>
      </c>
      <c r="R3519" t="s">
        <v>40</v>
      </c>
      <c r="S3519" t="s">
        <v>118</v>
      </c>
      <c r="T3519">
        <v>16278</v>
      </c>
      <c r="U3519" s="1">
        <v>45302</v>
      </c>
      <c r="V3519" t="s">
        <v>111</v>
      </c>
      <c r="W3519">
        <v>436922</v>
      </c>
      <c r="X3519" t="s">
        <v>14475</v>
      </c>
      <c r="Y3519">
        <v>464</v>
      </c>
      <c r="Z3519">
        <v>2751</v>
      </c>
      <c r="AA3519">
        <v>6</v>
      </c>
      <c r="AB3519">
        <v>6602.4000000000015</v>
      </c>
      <c r="AC3519">
        <f>Table1_1[[#This Row],[Price]]*Table1_1[[#This Row],[Quantity]]</f>
        <v>16506</v>
      </c>
    </row>
    <row r="3520" spans="1:29" x14ac:dyDescent="0.3">
      <c r="A3520" t="s">
        <v>28</v>
      </c>
      <c r="B3520" t="s">
        <v>29</v>
      </c>
      <c r="C3520" t="s">
        <v>193</v>
      </c>
      <c r="D3520" t="s">
        <v>524</v>
      </c>
      <c r="E3520" t="s">
        <v>56</v>
      </c>
      <c r="F3520" t="s">
        <v>175</v>
      </c>
      <c r="G3520">
        <v>41</v>
      </c>
      <c r="H3520">
        <v>400673</v>
      </c>
      <c r="I3520" t="s">
        <v>34</v>
      </c>
      <c r="J3520" s="3">
        <v>45182</v>
      </c>
      <c r="K3520">
        <v>1100</v>
      </c>
      <c r="L3520" t="s">
        <v>14476</v>
      </c>
      <c r="M3520" t="s">
        <v>591</v>
      </c>
      <c r="N3520" t="s">
        <v>14477</v>
      </c>
      <c r="O3520" t="s">
        <v>14478</v>
      </c>
      <c r="P3520" t="s">
        <v>71</v>
      </c>
      <c r="Q3520">
        <v>4</v>
      </c>
      <c r="R3520" t="s">
        <v>88</v>
      </c>
      <c r="S3520" t="s">
        <v>118</v>
      </c>
      <c r="T3520">
        <v>78998</v>
      </c>
      <c r="U3520" s="1">
        <v>45419</v>
      </c>
      <c r="V3520" t="s">
        <v>140</v>
      </c>
      <c r="W3520">
        <v>437453</v>
      </c>
      <c r="X3520" t="s">
        <v>14479</v>
      </c>
      <c r="Y3520">
        <v>336</v>
      </c>
      <c r="Z3520">
        <v>2328</v>
      </c>
      <c r="AA3520">
        <v>1</v>
      </c>
      <c r="AB3520">
        <v>931.2</v>
      </c>
      <c r="AC3520">
        <f>Table1_1[[#This Row],[Price]]*Table1_1[[#This Row],[Quantity]]</f>
        <v>2328</v>
      </c>
    </row>
    <row r="3521" spans="1:29" x14ac:dyDescent="0.3">
      <c r="A3521" t="s">
        <v>28</v>
      </c>
      <c r="B3521" t="s">
        <v>29</v>
      </c>
      <c r="C3521" t="s">
        <v>54</v>
      </c>
      <c r="D3521" t="s">
        <v>511</v>
      </c>
      <c r="E3521" t="s">
        <v>46</v>
      </c>
      <c r="F3521" t="s">
        <v>106</v>
      </c>
      <c r="G3521">
        <v>40</v>
      </c>
      <c r="H3521">
        <v>435127</v>
      </c>
      <c r="I3521" t="s">
        <v>34</v>
      </c>
      <c r="J3521" s="3">
        <v>44076</v>
      </c>
      <c r="K3521">
        <v>1300</v>
      </c>
      <c r="L3521" t="s">
        <v>4146</v>
      </c>
      <c r="M3521" t="s">
        <v>417</v>
      </c>
      <c r="N3521" t="s">
        <v>14480</v>
      </c>
      <c r="O3521" t="s">
        <v>14481</v>
      </c>
      <c r="P3521" t="s">
        <v>39</v>
      </c>
      <c r="Q3521">
        <v>11</v>
      </c>
      <c r="R3521" t="s">
        <v>88</v>
      </c>
      <c r="S3521" t="s">
        <v>118</v>
      </c>
      <c r="T3521">
        <v>98334</v>
      </c>
      <c r="U3521" s="1">
        <v>45625</v>
      </c>
      <c r="V3521" t="s">
        <v>42</v>
      </c>
      <c r="W3521">
        <v>181260</v>
      </c>
      <c r="X3521" t="s">
        <v>14482</v>
      </c>
      <c r="Y3521">
        <v>917</v>
      </c>
      <c r="Z3521">
        <v>2249</v>
      </c>
      <c r="AA3521">
        <v>3</v>
      </c>
      <c r="AB3521">
        <v>2698.8</v>
      </c>
      <c r="AC3521">
        <f>Table1_1[[#This Row],[Price]]*Table1_1[[#This Row],[Quantity]]</f>
        <v>6747</v>
      </c>
    </row>
    <row r="3522" spans="1:29" x14ac:dyDescent="0.3">
      <c r="A3522" t="s">
        <v>28</v>
      </c>
      <c r="B3522" t="s">
        <v>29</v>
      </c>
      <c r="C3522" t="s">
        <v>91</v>
      </c>
      <c r="D3522" t="s">
        <v>274</v>
      </c>
      <c r="E3522" t="s">
        <v>32</v>
      </c>
      <c r="F3522" t="s">
        <v>99</v>
      </c>
      <c r="G3522">
        <v>65</v>
      </c>
      <c r="H3522">
        <v>417835</v>
      </c>
      <c r="I3522" t="s">
        <v>58</v>
      </c>
      <c r="J3522" s="3">
        <v>45505</v>
      </c>
      <c r="K3522">
        <v>1400</v>
      </c>
      <c r="L3522" t="s">
        <v>14483</v>
      </c>
      <c r="M3522" t="s">
        <v>123</v>
      </c>
      <c r="N3522" t="s">
        <v>14484</v>
      </c>
      <c r="O3522">
        <v>-4583</v>
      </c>
      <c r="P3522" t="s">
        <v>71</v>
      </c>
      <c r="Q3522">
        <v>8</v>
      </c>
      <c r="R3522" t="s">
        <v>40</v>
      </c>
      <c r="S3522" t="s">
        <v>118</v>
      </c>
      <c r="T3522">
        <v>96483</v>
      </c>
      <c r="U3522" s="1">
        <v>45331</v>
      </c>
      <c r="V3522" t="s">
        <v>119</v>
      </c>
      <c r="W3522">
        <v>758789</v>
      </c>
      <c r="X3522" t="s">
        <v>14485</v>
      </c>
      <c r="Y3522">
        <v>712</v>
      </c>
      <c r="Z3522">
        <v>1002</v>
      </c>
      <c r="AA3522">
        <v>8</v>
      </c>
      <c r="AB3522">
        <v>3206.4</v>
      </c>
      <c r="AC3522">
        <f>Table1_1[[#This Row],[Price]]*Table1_1[[#This Row],[Quantity]]</f>
        <v>8016</v>
      </c>
    </row>
    <row r="3523" spans="1:29" x14ac:dyDescent="0.3">
      <c r="A3523" t="s">
        <v>28</v>
      </c>
      <c r="B3523" t="s">
        <v>29</v>
      </c>
      <c r="C3523" t="s">
        <v>66</v>
      </c>
      <c r="D3523" t="s">
        <v>546</v>
      </c>
      <c r="E3523" t="s">
        <v>32</v>
      </c>
      <c r="F3523" t="s">
        <v>33</v>
      </c>
      <c r="G3523">
        <v>38</v>
      </c>
      <c r="H3523">
        <v>412764</v>
      </c>
      <c r="I3523" t="s">
        <v>34</v>
      </c>
      <c r="J3523" s="3">
        <v>44952</v>
      </c>
      <c r="K3523">
        <v>1300</v>
      </c>
      <c r="L3523" t="s">
        <v>14486</v>
      </c>
      <c r="M3523" t="s">
        <v>394</v>
      </c>
      <c r="N3523" t="s">
        <v>14487</v>
      </c>
      <c r="O3523" t="s">
        <v>14488</v>
      </c>
      <c r="P3523" t="s">
        <v>39</v>
      </c>
      <c r="Q3523">
        <v>11</v>
      </c>
      <c r="R3523" t="s">
        <v>40</v>
      </c>
      <c r="S3523" t="s">
        <v>79</v>
      </c>
      <c r="T3523">
        <v>42048</v>
      </c>
      <c r="U3523" s="1">
        <v>45430</v>
      </c>
      <c r="V3523" t="s">
        <v>140</v>
      </c>
      <c r="W3523">
        <v>776671</v>
      </c>
      <c r="X3523" t="s">
        <v>14489</v>
      </c>
      <c r="Y3523">
        <v>259</v>
      </c>
      <c r="Z3523">
        <v>1311</v>
      </c>
      <c r="AA3523">
        <v>3</v>
      </c>
      <c r="AB3523">
        <v>1573.2</v>
      </c>
      <c r="AC3523">
        <f>Table1_1[[#This Row],[Price]]*Table1_1[[#This Row],[Quantity]]</f>
        <v>3933</v>
      </c>
    </row>
    <row r="3524" spans="1:29" x14ac:dyDescent="0.3">
      <c r="A3524" t="s">
        <v>28</v>
      </c>
      <c r="B3524" t="s">
        <v>29</v>
      </c>
      <c r="C3524" t="s">
        <v>193</v>
      </c>
      <c r="D3524" t="s">
        <v>82</v>
      </c>
      <c r="E3524" t="s">
        <v>46</v>
      </c>
      <c r="F3524" t="s">
        <v>47</v>
      </c>
      <c r="G3524">
        <v>16</v>
      </c>
      <c r="H3524">
        <v>405972</v>
      </c>
      <c r="I3524" t="s">
        <v>34</v>
      </c>
      <c r="J3524" s="3">
        <v>44484</v>
      </c>
      <c r="K3524">
        <v>950</v>
      </c>
      <c r="L3524" t="s">
        <v>14490</v>
      </c>
      <c r="M3524" t="s">
        <v>152</v>
      </c>
      <c r="N3524" t="s">
        <v>14491</v>
      </c>
      <c r="O3524" t="s">
        <v>14492</v>
      </c>
      <c r="P3524" t="s">
        <v>51</v>
      </c>
      <c r="Q3524">
        <v>16</v>
      </c>
      <c r="R3524" t="s">
        <v>40</v>
      </c>
      <c r="S3524" t="s">
        <v>41</v>
      </c>
      <c r="T3524">
        <v>63033</v>
      </c>
      <c r="U3524" s="1">
        <v>45616</v>
      </c>
      <c r="V3524" t="s">
        <v>42</v>
      </c>
      <c r="W3524">
        <v>752765</v>
      </c>
      <c r="X3524" t="s">
        <v>14493</v>
      </c>
      <c r="Y3524">
        <v>317</v>
      </c>
      <c r="Z3524">
        <v>2751</v>
      </c>
      <c r="AA3524">
        <v>8</v>
      </c>
      <c r="AB3524">
        <v>8803.2000000000007</v>
      </c>
      <c r="AC3524">
        <f>Table1_1[[#This Row],[Price]]*Table1_1[[#This Row],[Quantity]]</f>
        <v>22008</v>
      </c>
    </row>
    <row r="3525" spans="1:29" x14ac:dyDescent="0.3">
      <c r="A3525" t="s">
        <v>28</v>
      </c>
      <c r="B3525" t="s">
        <v>29</v>
      </c>
      <c r="C3525" t="s">
        <v>193</v>
      </c>
      <c r="D3525" t="s">
        <v>170</v>
      </c>
      <c r="E3525" t="s">
        <v>56</v>
      </c>
      <c r="F3525" t="s">
        <v>99</v>
      </c>
      <c r="G3525">
        <v>48</v>
      </c>
      <c r="H3525">
        <v>439071</v>
      </c>
      <c r="I3525" t="s">
        <v>58</v>
      </c>
      <c r="J3525" s="3">
        <v>44330</v>
      </c>
      <c r="K3525">
        <v>1100</v>
      </c>
      <c r="L3525" t="s">
        <v>14494</v>
      </c>
      <c r="M3525" t="s">
        <v>49</v>
      </c>
      <c r="N3525" t="s">
        <v>14495</v>
      </c>
      <c r="O3525" t="s">
        <v>14496</v>
      </c>
      <c r="P3525" t="s">
        <v>71</v>
      </c>
      <c r="Q3525">
        <v>11</v>
      </c>
      <c r="R3525" t="s">
        <v>40</v>
      </c>
      <c r="S3525" t="s">
        <v>63</v>
      </c>
      <c r="T3525">
        <v>24680</v>
      </c>
      <c r="U3525" s="1">
        <v>45603</v>
      </c>
      <c r="V3525" t="s">
        <v>42</v>
      </c>
      <c r="W3525">
        <v>811659</v>
      </c>
      <c r="X3525" t="s">
        <v>14497</v>
      </c>
      <c r="Y3525">
        <v>427</v>
      </c>
      <c r="Z3525">
        <v>1291</v>
      </c>
      <c r="AA3525">
        <v>4</v>
      </c>
      <c r="AB3525">
        <v>2065.6</v>
      </c>
      <c r="AC3525">
        <f>Table1_1[[#This Row],[Price]]*Table1_1[[#This Row],[Quantity]]</f>
        <v>5164</v>
      </c>
    </row>
    <row r="3526" spans="1:29" x14ac:dyDescent="0.3">
      <c r="A3526" t="s">
        <v>28</v>
      </c>
      <c r="B3526" t="s">
        <v>29</v>
      </c>
      <c r="C3526" t="s">
        <v>148</v>
      </c>
      <c r="D3526" t="s">
        <v>524</v>
      </c>
      <c r="E3526" t="s">
        <v>46</v>
      </c>
      <c r="F3526" t="s">
        <v>99</v>
      </c>
      <c r="G3526">
        <v>21</v>
      </c>
      <c r="H3526">
        <v>421046</v>
      </c>
      <c r="I3526" t="s">
        <v>34</v>
      </c>
      <c r="J3526" s="3">
        <v>44341</v>
      </c>
      <c r="K3526">
        <v>1200</v>
      </c>
      <c r="L3526" t="s">
        <v>12795</v>
      </c>
      <c r="M3526" t="s">
        <v>670</v>
      </c>
      <c r="N3526" t="s">
        <v>14498</v>
      </c>
      <c r="O3526">
        <v>-1819</v>
      </c>
      <c r="P3526" t="s">
        <v>51</v>
      </c>
      <c r="Q3526">
        <v>6</v>
      </c>
      <c r="R3526" t="s">
        <v>40</v>
      </c>
      <c r="S3526" t="s">
        <v>63</v>
      </c>
      <c r="T3526">
        <v>91811</v>
      </c>
      <c r="U3526" s="1">
        <v>45598</v>
      </c>
      <c r="V3526" t="s">
        <v>42</v>
      </c>
      <c r="W3526">
        <v>896077</v>
      </c>
      <c r="X3526" t="s">
        <v>14499</v>
      </c>
      <c r="Y3526">
        <v>214</v>
      </c>
      <c r="Z3526">
        <v>994</v>
      </c>
      <c r="AA3526">
        <v>1</v>
      </c>
      <c r="AB3526">
        <v>397.6</v>
      </c>
      <c r="AC3526">
        <f>Table1_1[[#This Row],[Price]]*Table1_1[[#This Row],[Quantity]]</f>
        <v>994</v>
      </c>
    </row>
    <row r="3527" spans="1:29" x14ac:dyDescent="0.3">
      <c r="A3527" t="s">
        <v>28</v>
      </c>
      <c r="B3527" t="s">
        <v>29</v>
      </c>
      <c r="C3527" t="s">
        <v>91</v>
      </c>
      <c r="D3527" t="s">
        <v>349</v>
      </c>
      <c r="E3527" t="s">
        <v>56</v>
      </c>
      <c r="F3527" t="s">
        <v>150</v>
      </c>
      <c r="G3527">
        <v>8</v>
      </c>
      <c r="H3527">
        <v>434601</v>
      </c>
      <c r="I3527" t="s">
        <v>34</v>
      </c>
      <c r="J3527" s="3">
        <v>44403</v>
      </c>
      <c r="K3527">
        <v>1200</v>
      </c>
      <c r="L3527" t="s">
        <v>14500</v>
      </c>
      <c r="M3527" t="s">
        <v>177</v>
      </c>
      <c r="N3527" t="s">
        <v>14501</v>
      </c>
      <c r="O3527" t="s">
        <v>14502</v>
      </c>
      <c r="P3527" t="s">
        <v>71</v>
      </c>
      <c r="Q3527">
        <v>17</v>
      </c>
      <c r="R3527" t="s">
        <v>40</v>
      </c>
      <c r="S3527" t="s">
        <v>79</v>
      </c>
      <c r="T3527">
        <v>58757</v>
      </c>
      <c r="U3527" s="1">
        <v>45530</v>
      </c>
      <c r="V3527" t="s">
        <v>64</v>
      </c>
      <c r="W3527">
        <v>404994</v>
      </c>
      <c r="X3527" t="s">
        <v>14503</v>
      </c>
      <c r="Y3527">
        <v>737</v>
      </c>
      <c r="Z3527">
        <v>2458</v>
      </c>
      <c r="AA3527">
        <v>2</v>
      </c>
      <c r="AB3527">
        <v>1966.4</v>
      </c>
      <c r="AC3527">
        <f>Table1_1[[#This Row],[Price]]*Table1_1[[#This Row],[Quantity]]</f>
        <v>4916</v>
      </c>
    </row>
    <row r="3528" spans="1:29" x14ac:dyDescent="0.3">
      <c r="A3528" t="s">
        <v>28</v>
      </c>
      <c r="B3528" t="s">
        <v>29</v>
      </c>
      <c r="C3528" t="s">
        <v>157</v>
      </c>
      <c r="D3528" t="s">
        <v>142</v>
      </c>
      <c r="E3528" t="s">
        <v>56</v>
      </c>
      <c r="F3528" t="s">
        <v>113</v>
      </c>
      <c r="G3528">
        <v>76</v>
      </c>
      <c r="H3528">
        <v>408494</v>
      </c>
      <c r="I3528" t="s">
        <v>58</v>
      </c>
      <c r="J3528" s="3">
        <v>45035</v>
      </c>
      <c r="K3528">
        <v>1100</v>
      </c>
      <c r="L3528" t="s">
        <v>14504</v>
      </c>
      <c r="M3528" t="s">
        <v>1483</v>
      </c>
      <c r="N3528" t="s">
        <v>14505</v>
      </c>
      <c r="O3528" t="s">
        <v>14506</v>
      </c>
      <c r="P3528" t="s">
        <v>87</v>
      </c>
      <c r="Q3528">
        <v>16</v>
      </c>
      <c r="R3528" t="s">
        <v>40</v>
      </c>
      <c r="S3528" t="s">
        <v>41</v>
      </c>
      <c r="T3528">
        <v>33748</v>
      </c>
      <c r="U3528" s="1">
        <v>45549</v>
      </c>
      <c r="V3528" t="s">
        <v>180</v>
      </c>
      <c r="W3528">
        <v>791168</v>
      </c>
      <c r="X3528" t="s">
        <v>14507</v>
      </c>
      <c r="Y3528">
        <v>755</v>
      </c>
      <c r="Z3528">
        <v>1521</v>
      </c>
      <c r="AA3528">
        <v>5</v>
      </c>
      <c r="AB3528">
        <v>3042</v>
      </c>
      <c r="AC3528">
        <f>Table1_1[[#This Row],[Price]]*Table1_1[[#This Row],[Quantity]]</f>
        <v>7605</v>
      </c>
    </row>
    <row r="3529" spans="1:29" x14ac:dyDescent="0.3">
      <c r="A3529" t="s">
        <v>28</v>
      </c>
      <c r="B3529" t="s">
        <v>29</v>
      </c>
      <c r="C3529" t="s">
        <v>157</v>
      </c>
      <c r="D3529" t="s">
        <v>187</v>
      </c>
      <c r="E3529" t="s">
        <v>56</v>
      </c>
      <c r="F3529" t="s">
        <v>355</v>
      </c>
      <c r="G3529">
        <v>95</v>
      </c>
      <c r="H3529">
        <v>427326</v>
      </c>
      <c r="I3529" t="s">
        <v>34</v>
      </c>
      <c r="J3529" s="3">
        <v>44724</v>
      </c>
      <c r="K3529">
        <v>1300</v>
      </c>
      <c r="L3529" t="s">
        <v>14508</v>
      </c>
      <c r="M3529" t="s">
        <v>596</v>
      </c>
      <c r="N3529" t="s">
        <v>14509</v>
      </c>
      <c r="O3529" t="s">
        <v>14510</v>
      </c>
      <c r="P3529" t="s">
        <v>39</v>
      </c>
      <c r="Q3529">
        <v>9</v>
      </c>
      <c r="R3529" t="s">
        <v>40</v>
      </c>
      <c r="S3529" t="s">
        <v>79</v>
      </c>
      <c r="T3529">
        <v>22559</v>
      </c>
      <c r="U3529" s="1">
        <v>45586</v>
      </c>
      <c r="V3529" t="s">
        <v>155</v>
      </c>
      <c r="W3529">
        <v>476220</v>
      </c>
      <c r="X3529" t="s">
        <v>14511</v>
      </c>
      <c r="Y3529">
        <v>484</v>
      </c>
      <c r="Z3529">
        <v>1767</v>
      </c>
      <c r="AA3529">
        <v>1</v>
      </c>
      <c r="AB3529">
        <v>706.80000000000007</v>
      </c>
      <c r="AC3529">
        <f>Table1_1[[#This Row],[Price]]*Table1_1[[#This Row],[Quantity]]</f>
        <v>1767</v>
      </c>
    </row>
    <row r="3530" spans="1:29" x14ac:dyDescent="0.3">
      <c r="A3530" t="s">
        <v>28</v>
      </c>
      <c r="B3530" t="s">
        <v>29</v>
      </c>
      <c r="C3530" t="s">
        <v>148</v>
      </c>
      <c r="D3530" t="s">
        <v>248</v>
      </c>
      <c r="E3530" t="s">
        <v>56</v>
      </c>
      <c r="F3530" t="s">
        <v>355</v>
      </c>
      <c r="G3530">
        <v>82</v>
      </c>
      <c r="H3530">
        <v>430870</v>
      </c>
      <c r="I3530" t="s">
        <v>34</v>
      </c>
      <c r="J3530" s="3">
        <v>45571</v>
      </c>
      <c r="K3530">
        <v>1400</v>
      </c>
      <c r="L3530" t="s">
        <v>2084</v>
      </c>
      <c r="M3530" t="s">
        <v>1091</v>
      </c>
      <c r="N3530" t="s">
        <v>14512</v>
      </c>
      <c r="O3530">
        <v>9290630642</v>
      </c>
      <c r="P3530" t="s">
        <v>87</v>
      </c>
      <c r="Q3530">
        <v>16</v>
      </c>
      <c r="R3530" t="s">
        <v>40</v>
      </c>
      <c r="S3530" t="s">
        <v>63</v>
      </c>
      <c r="T3530">
        <v>53069</v>
      </c>
      <c r="U3530" s="1">
        <v>45468</v>
      </c>
      <c r="V3530" t="s">
        <v>52</v>
      </c>
      <c r="W3530">
        <v>102412</v>
      </c>
      <c r="X3530" t="s">
        <v>14513</v>
      </c>
      <c r="Y3530">
        <v>576</v>
      </c>
      <c r="Z3530">
        <v>1631</v>
      </c>
      <c r="AA3530">
        <v>4</v>
      </c>
      <c r="AB3530">
        <v>2609.6000000000004</v>
      </c>
      <c r="AC3530">
        <f>Table1_1[[#This Row],[Price]]*Table1_1[[#This Row],[Quantity]]</f>
        <v>6524</v>
      </c>
    </row>
    <row r="3531" spans="1:29" x14ac:dyDescent="0.3">
      <c r="A3531" t="s">
        <v>28</v>
      </c>
      <c r="B3531" t="s">
        <v>29</v>
      </c>
      <c r="C3531" t="s">
        <v>66</v>
      </c>
      <c r="D3531" t="s">
        <v>267</v>
      </c>
      <c r="E3531" t="s">
        <v>56</v>
      </c>
      <c r="F3531" t="s">
        <v>99</v>
      </c>
      <c r="G3531">
        <v>47</v>
      </c>
      <c r="H3531">
        <v>434419</v>
      </c>
      <c r="I3531" t="s">
        <v>34</v>
      </c>
      <c r="J3531" s="3">
        <v>43954</v>
      </c>
      <c r="K3531">
        <v>1300</v>
      </c>
      <c r="L3531" t="s">
        <v>14514</v>
      </c>
      <c r="M3531" t="s">
        <v>1291</v>
      </c>
      <c r="N3531" t="s">
        <v>14515</v>
      </c>
      <c r="O3531" t="s">
        <v>14516</v>
      </c>
      <c r="P3531" t="s">
        <v>71</v>
      </c>
      <c r="Q3531">
        <v>20</v>
      </c>
      <c r="R3531" t="s">
        <v>88</v>
      </c>
      <c r="S3531" t="s">
        <v>63</v>
      </c>
      <c r="T3531">
        <v>84066</v>
      </c>
      <c r="U3531" s="1">
        <v>45624</v>
      </c>
      <c r="V3531" t="s">
        <v>42</v>
      </c>
      <c r="W3531">
        <v>115825</v>
      </c>
      <c r="X3531" t="s">
        <v>14517</v>
      </c>
      <c r="Y3531">
        <v>824</v>
      </c>
      <c r="Z3531">
        <v>1857</v>
      </c>
      <c r="AA3531">
        <v>7</v>
      </c>
      <c r="AB3531">
        <v>5199.6000000000004</v>
      </c>
      <c r="AC3531">
        <f>Table1_1[[#This Row],[Price]]*Table1_1[[#This Row],[Quantity]]</f>
        <v>12999</v>
      </c>
    </row>
    <row r="3532" spans="1:29" x14ac:dyDescent="0.3">
      <c r="A3532" t="s">
        <v>28</v>
      </c>
      <c r="B3532" t="s">
        <v>29</v>
      </c>
      <c r="C3532" t="s">
        <v>54</v>
      </c>
      <c r="D3532" t="s">
        <v>142</v>
      </c>
      <c r="E3532" t="s">
        <v>56</v>
      </c>
      <c r="F3532" t="s">
        <v>113</v>
      </c>
      <c r="G3532">
        <v>47</v>
      </c>
      <c r="H3532">
        <v>417200</v>
      </c>
      <c r="I3532" t="s">
        <v>34</v>
      </c>
      <c r="J3532" s="3">
        <v>45391</v>
      </c>
      <c r="K3532">
        <v>950</v>
      </c>
      <c r="L3532" t="s">
        <v>14518</v>
      </c>
      <c r="M3532" t="s">
        <v>152</v>
      </c>
      <c r="N3532" t="s">
        <v>14519</v>
      </c>
      <c r="O3532" t="s">
        <v>14520</v>
      </c>
      <c r="P3532" t="s">
        <v>71</v>
      </c>
      <c r="Q3532">
        <v>13</v>
      </c>
      <c r="R3532" t="s">
        <v>88</v>
      </c>
      <c r="S3532" t="s">
        <v>79</v>
      </c>
      <c r="T3532">
        <v>43282</v>
      </c>
      <c r="U3532" s="1">
        <v>45414</v>
      </c>
      <c r="V3532" t="s">
        <v>140</v>
      </c>
      <c r="W3532">
        <v>755712</v>
      </c>
      <c r="X3532" t="s">
        <v>14521</v>
      </c>
      <c r="Y3532">
        <v>973</v>
      </c>
      <c r="Z3532">
        <v>1580</v>
      </c>
      <c r="AA3532">
        <v>4</v>
      </c>
      <c r="AB3532">
        <v>2528</v>
      </c>
      <c r="AC3532">
        <f>Table1_1[[#This Row],[Price]]*Table1_1[[#This Row],[Quantity]]</f>
        <v>6320</v>
      </c>
    </row>
    <row r="3533" spans="1:29" x14ac:dyDescent="0.3">
      <c r="A3533" t="s">
        <v>28</v>
      </c>
      <c r="B3533" t="s">
        <v>29</v>
      </c>
      <c r="C3533" t="s">
        <v>157</v>
      </c>
      <c r="D3533" t="s">
        <v>163</v>
      </c>
      <c r="E3533" t="s">
        <v>56</v>
      </c>
      <c r="F3533" t="s">
        <v>57</v>
      </c>
      <c r="G3533">
        <v>46</v>
      </c>
      <c r="H3533">
        <v>434934</v>
      </c>
      <c r="I3533" t="s">
        <v>34</v>
      </c>
      <c r="J3533" s="3">
        <v>45010</v>
      </c>
      <c r="K3533">
        <v>1000</v>
      </c>
      <c r="L3533" t="s">
        <v>14522</v>
      </c>
      <c r="M3533" t="s">
        <v>1244</v>
      </c>
      <c r="N3533" t="s">
        <v>14523</v>
      </c>
      <c r="O3533">
        <v>6483081423</v>
      </c>
      <c r="P3533" t="s">
        <v>39</v>
      </c>
      <c r="Q3533">
        <v>13</v>
      </c>
      <c r="R3533" t="s">
        <v>40</v>
      </c>
      <c r="S3533" t="s">
        <v>118</v>
      </c>
      <c r="T3533">
        <v>69187</v>
      </c>
      <c r="U3533" s="1">
        <v>45424</v>
      </c>
      <c r="V3533" t="s">
        <v>140</v>
      </c>
      <c r="W3533">
        <v>739667</v>
      </c>
      <c r="X3533" t="s">
        <v>14524</v>
      </c>
      <c r="Y3533">
        <v>975</v>
      </c>
      <c r="Z3533">
        <v>882</v>
      </c>
      <c r="AA3533">
        <v>4</v>
      </c>
      <c r="AB3533">
        <v>1411.2</v>
      </c>
      <c r="AC3533">
        <f>Table1_1[[#This Row],[Price]]*Table1_1[[#This Row],[Quantity]]</f>
        <v>3528</v>
      </c>
    </row>
    <row r="3534" spans="1:29" x14ac:dyDescent="0.3">
      <c r="A3534" t="s">
        <v>28</v>
      </c>
      <c r="B3534" t="s">
        <v>29</v>
      </c>
      <c r="C3534" t="s">
        <v>91</v>
      </c>
      <c r="D3534" t="s">
        <v>82</v>
      </c>
      <c r="E3534" t="s">
        <v>56</v>
      </c>
      <c r="F3534" t="s">
        <v>355</v>
      </c>
      <c r="G3534">
        <v>22</v>
      </c>
      <c r="H3534">
        <v>415541</v>
      </c>
      <c r="I3534" t="s">
        <v>58</v>
      </c>
      <c r="J3534" s="3">
        <v>44934</v>
      </c>
      <c r="K3534">
        <v>950</v>
      </c>
      <c r="L3534" t="s">
        <v>14525</v>
      </c>
      <c r="M3534" t="s">
        <v>36</v>
      </c>
      <c r="N3534" t="s">
        <v>14526</v>
      </c>
      <c r="O3534" t="s">
        <v>14527</v>
      </c>
      <c r="P3534" t="s">
        <v>51</v>
      </c>
      <c r="Q3534">
        <v>16</v>
      </c>
      <c r="R3534" t="s">
        <v>40</v>
      </c>
      <c r="S3534" t="s">
        <v>63</v>
      </c>
      <c r="T3534">
        <v>22814</v>
      </c>
      <c r="U3534" s="1">
        <v>45334</v>
      </c>
      <c r="V3534" t="s">
        <v>119</v>
      </c>
      <c r="W3534">
        <v>975876</v>
      </c>
      <c r="X3534" t="s">
        <v>14528</v>
      </c>
      <c r="Y3534">
        <v>595</v>
      </c>
      <c r="Z3534">
        <v>2917</v>
      </c>
      <c r="AA3534">
        <v>2</v>
      </c>
      <c r="AB3534">
        <v>2333.6</v>
      </c>
      <c r="AC3534">
        <f>Table1_1[[#This Row],[Price]]*Table1_1[[#This Row],[Quantity]]</f>
        <v>5834</v>
      </c>
    </row>
    <row r="3535" spans="1:29" x14ac:dyDescent="0.3">
      <c r="A3535" t="s">
        <v>28</v>
      </c>
      <c r="B3535" t="s">
        <v>29</v>
      </c>
      <c r="C3535" t="s">
        <v>54</v>
      </c>
      <c r="D3535" t="s">
        <v>411</v>
      </c>
      <c r="E3535" t="s">
        <v>46</v>
      </c>
      <c r="F3535" t="s">
        <v>57</v>
      </c>
      <c r="G3535">
        <v>99</v>
      </c>
      <c r="H3535">
        <v>434431</v>
      </c>
      <c r="I3535" t="s">
        <v>58</v>
      </c>
      <c r="J3535" s="3">
        <v>45416</v>
      </c>
      <c r="K3535">
        <v>1000</v>
      </c>
      <c r="L3535" t="s">
        <v>14529</v>
      </c>
      <c r="M3535" t="s">
        <v>919</v>
      </c>
      <c r="N3535" t="s">
        <v>14530</v>
      </c>
      <c r="O3535" t="s">
        <v>14531</v>
      </c>
      <c r="P3535" t="s">
        <v>39</v>
      </c>
      <c r="Q3535">
        <v>5</v>
      </c>
      <c r="R3535" t="s">
        <v>88</v>
      </c>
      <c r="S3535" t="s">
        <v>63</v>
      </c>
      <c r="T3535">
        <v>81034</v>
      </c>
      <c r="U3535" s="1">
        <v>45393</v>
      </c>
      <c r="V3535" t="s">
        <v>80</v>
      </c>
      <c r="W3535">
        <v>126938</v>
      </c>
      <c r="X3535" t="s">
        <v>14532</v>
      </c>
      <c r="Y3535">
        <v>589</v>
      </c>
      <c r="Z3535">
        <v>974</v>
      </c>
      <c r="AA3535">
        <v>4</v>
      </c>
      <c r="AB3535">
        <v>1558.4</v>
      </c>
      <c r="AC3535">
        <f>Table1_1[[#This Row],[Price]]*Table1_1[[#This Row],[Quantity]]</f>
        <v>3896</v>
      </c>
    </row>
    <row r="3536" spans="1:29" x14ac:dyDescent="0.3">
      <c r="A3536" t="s">
        <v>28</v>
      </c>
      <c r="B3536" t="s">
        <v>29</v>
      </c>
      <c r="C3536" t="s">
        <v>91</v>
      </c>
      <c r="D3536" t="s">
        <v>442</v>
      </c>
      <c r="E3536" t="s">
        <v>56</v>
      </c>
      <c r="F3536" t="s">
        <v>150</v>
      </c>
      <c r="G3536">
        <v>40</v>
      </c>
      <c r="H3536">
        <v>413834</v>
      </c>
      <c r="I3536" t="s">
        <v>34</v>
      </c>
      <c r="J3536" s="3">
        <v>44048</v>
      </c>
      <c r="K3536">
        <v>1000</v>
      </c>
      <c r="L3536" t="s">
        <v>14533</v>
      </c>
      <c r="M3536" t="s">
        <v>351</v>
      </c>
      <c r="N3536" t="s">
        <v>14534</v>
      </c>
      <c r="O3536" t="s">
        <v>14535</v>
      </c>
      <c r="P3536" t="s">
        <v>87</v>
      </c>
      <c r="Q3536">
        <v>14</v>
      </c>
      <c r="R3536" t="s">
        <v>88</v>
      </c>
      <c r="S3536" t="s">
        <v>41</v>
      </c>
      <c r="T3536">
        <v>10431</v>
      </c>
      <c r="U3536" s="1">
        <v>45330</v>
      </c>
      <c r="V3536" t="s">
        <v>119</v>
      </c>
      <c r="W3536">
        <v>656181</v>
      </c>
      <c r="X3536" t="s">
        <v>14536</v>
      </c>
      <c r="Y3536">
        <v>999</v>
      </c>
      <c r="Z3536">
        <v>2143</v>
      </c>
      <c r="AA3536">
        <v>5</v>
      </c>
      <c r="AB3536">
        <v>4286</v>
      </c>
      <c r="AC3536">
        <f>Table1_1[[#This Row],[Price]]*Table1_1[[#This Row],[Quantity]]</f>
        <v>10715</v>
      </c>
    </row>
    <row r="3537" spans="1:29" x14ac:dyDescent="0.3">
      <c r="A3537" t="s">
        <v>28</v>
      </c>
      <c r="B3537" t="s">
        <v>29</v>
      </c>
      <c r="C3537" t="s">
        <v>157</v>
      </c>
      <c r="D3537" t="s">
        <v>248</v>
      </c>
      <c r="E3537" t="s">
        <v>56</v>
      </c>
      <c r="F3537" t="s">
        <v>113</v>
      </c>
      <c r="G3537">
        <v>45</v>
      </c>
      <c r="H3537">
        <v>428782</v>
      </c>
      <c r="I3537" t="s">
        <v>34</v>
      </c>
      <c r="J3537" s="3">
        <v>45526</v>
      </c>
      <c r="K3537">
        <v>1400</v>
      </c>
      <c r="L3537" t="s">
        <v>14537</v>
      </c>
      <c r="M3537" t="s">
        <v>36</v>
      </c>
      <c r="N3537" t="s">
        <v>14538</v>
      </c>
      <c r="O3537" t="s">
        <v>14539</v>
      </c>
      <c r="P3537" t="s">
        <v>39</v>
      </c>
      <c r="Q3537">
        <v>16</v>
      </c>
      <c r="R3537" t="s">
        <v>40</v>
      </c>
      <c r="S3537" t="s">
        <v>63</v>
      </c>
      <c r="T3537">
        <v>51250</v>
      </c>
      <c r="U3537" s="1">
        <v>45589</v>
      </c>
      <c r="V3537" t="s">
        <v>155</v>
      </c>
      <c r="W3537">
        <v>561269</v>
      </c>
      <c r="X3537" t="s">
        <v>3956</v>
      </c>
      <c r="Y3537">
        <v>351</v>
      </c>
      <c r="Z3537">
        <v>1569</v>
      </c>
      <c r="AA3537">
        <v>3</v>
      </c>
      <c r="AB3537">
        <v>1882.8000000000002</v>
      </c>
      <c r="AC3537">
        <f>Table1_1[[#This Row],[Price]]*Table1_1[[#This Row],[Quantity]]</f>
        <v>4707</v>
      </c>
    </row>
    <row r="3538" spans="1:29" x14ac:dyDescent="0.3">
      <c r="A3538" t="s">
        <v>28</v>
      </c>
      <c r="B3538" t="s">
        <v>29</v>
      </c>
      <c r="C3538" t="s">
        <v>157</v>
      </c>
      <c r="D3538" t="s">
        <v>267</v>
      </c>
      <c r="E3538" t="s">
        <v>32</v>
      </c>
      <c r="F3538" t="s">
        <v>57</v>
      </c>
      <c r="G3538">
        <v>64</v>
      </c>
      <c r="H3538">
        <v>410843</v>
      </c>
      <c r="I3538" t="s">
        <v>34</v>
      </c>
      <c r="J3538" s="3">
        <v>43866</v>
      </c>
      <c r="K3538">
        <v>1300</v>
      </c>
      <c r="L3538" t="s">
        <v>14540</v>
      </c>
      <c r="M3538" t="s">
        <v>269</v>
      </c>
      <c r="N3538" t="s">
        <v>14541</v>
      </c>
      <c r="O3538" t="s">
        <v>14542</v>
      </c>
      <c r="P3538" t="s">
        <v>71</v>
      </c>
      <c r="Q3538">
        <v>8</v>
      </c>
      <c r="R3538" t="s">
        <v>40</v>
      </c>
      <c r="S3538" t="s">
        <v>79</v>
      </c>
      <c r="T3538">
        <v>74146</v>
      </c>
      <c r="U3538" s="1">
        <v>45509</v>
      </c>
      <c r="V3538" t="s">
        <v>64</v>
      </c>
      <c r="W3538">
        <v>552222</v>
      </c>
      <c r="X3538" t="s">
        <v>14543</v>
      </c>
      <c r="Y3538">
        <v>352</v>
      </c>
      <c r="Z3538">
        <v>1414</v>
      </c>
      <c r="AA3538">
        <v>1</v>
      </c>
      <c r="AB3538">
        <v>565.6</v>
      </c>
      <c r="AC3538">
        <f>Table1_1[[#This Row],[Price]]*Table1_1[[#This Row],[Quantity]]</f>
        <v>1414</v>
      </c>
    </row>
    <row r="3539" spans="1:29" x14ac:dyDescent="0.3">
      <c r="A3539" t="s">
        <v>28</v>
      </c>
      <c r="B3539" t="s">
        <v>29</v>
      </c>
      <c r="C3539" t="s">
        <v>66</v>
      </c>
      <c r="D3539" t="s">
        <v>227</v>
      </c>
      <c r="E3539" t="s">
        <v>32</v>
      </c>
      <c r="F3539" t="s">
        <v>83</v>
      </c>
      <c r="G3539">
        <v>66</v>
      </c>
      <c r="H3539">
        <v>413902</v>
      </c>
      <c r="I3539" t="s">
        <v>58</v>
      </c>
      <c r="J3539" s="3">
        <v>44272</v>
      </c>
      <c r="K3539">
        <v>1000</v>
      </c>
      <c r="L3539" t="s">
        <v>14544</v>
      </c>
      <c r="M3539" t="s">
        <v>1460</v>
      </c>
      <c r="N3539" t="s">
        <v>14545</v>
      </c>
      <c r="O3539" t="s">
        <v>14546</v>
      </c>
      <c r="P3539" t="s">
        <v>71</v>
      </c>
      <c r="Q3539">
        <v>11</v>
      </c>
      <c r="R3539" t="s">
        <v>40</v>
      </c>
      <c r="S3539" t="s">
        <v>79</v>
      </c>
      <c r="T3539">
        <v>39828</v>
      </c>
      <c r="U3539" s="1">
        <v>45520</v>
      </c>
      <c r="V3539" t="s">
        <v>64</v>
      </c>
      <c r="W3539">
        <v>264444</v>
      </c>
      <c r="X3539" t="s">
        <v>14547</v>
      </c>
      <c r="Y3539">
        <v>282</v>
      </c>
      <c r="Z3539">
        <v>935</v>
      </c>
      <c r="AA3539">
        <v>8</v>
      </c>
      <c r="AB3539">
        <v>2992</v>
      </c>
      <c r="AC3539">
        <f>Table1_1[[#This Row],[Price]]*Table1_1[[#This Row],[Quantity]]</f>
        <v>7480</v>
      </c>
    </row>
    <row r="3540" spans="1:29" x14ac:dyDescent="0.3">
      <c r="A3540" t="s">
        <v>28</v>
      </c>
      <c r="B3540" t="s">
        <v>29</v>
      </c>
      <c r="C3540" t="s">
        <v>66</v>
      </c>
      <c r="D3540" t="s">
        <v>349</v>
      </c>
      <c r="E3540" t="s">
        <v>56</v>
      </c>
      <c r="F3540" t="s">
        <v>175</v>
      </c>
      <c r="G3540">
        <v>7</v>
      </c>
      <c r="H3540">
        <v>424804</v>
      </c>
      <c r="I3540" t="s">
        <v>58</v>
      </c>
      <c r="J3540" s="3">
        <v>45003</v>
      </c>
      <c r="K3540">
        <v>1300</v>
      </c>
      <c r="L3540" t="s">
        <v>6899</v>
      </c>
      <c r="M3540" t="s">
        <v>1305</v>
      </c>
      <c r="N3540" t="s">
        <v>14548</v>
      </c>
      <c r="O3540" t="s">
        <v>14549</v>
      </c>
      <c r="P3540" t="s">
        <v>87</v>
      </c>
      <c r="Q3540">
        <v>18</v>
      </c>
      <c r="R3540" t="s">
        <v>88</v>
      </c>
      <c r="S3540" t="s">
        <v>63</v>
      </c>
      <c r="T3540">
        <v>70822</v>
      </c>
      <c r="U3540" s="1">
        <v>45601</v>
      </c>
      <c r="V3540" t="s">
        <v>42</v>
      </c>
      <c r="W3540">
        <v>218187</v>
      </c>
      <c r="X3540" t="s">
        <v>14550</v>
      </c>
      <c r="Y3540">
        <v>267</v>
      </c>
      <c r="Z3540">
        <v>2202</v>
      </c>
      <c r="AA3540">
        <v>4</v>
      </c>
      <c r="AB3540">
        <v>3523.2000000000003</v>
      </c>
      <c r="AC3540">
        <f>Table1_1[[#This Row],[Price]]*Table1_1[[#This Row],[Quantity]]</f>
        <v>8808</v>
      </c>
    </row>
    <row r="3541" spans="1:29" x14ac:dyDescent="0.3">
      <c r="A3541" t="s">
        <v>28</v>
      </c>
      <c r="B3541" t="s">
        <v>29</v>
      </c>
      <c r="C3541" t="s">
        <v>193</v>
      </c>
      <c r="D3541" t="s">
        <v>616</v>
      </c>
      <c r="E3541" t="s">
        <v>56</v>
      </c>
      <c r="F3541" t="s">
        <v>113</v>
      </c>
      <c r="G3541">
        <v>60</v>
      </c>
      <c r="H3541">
        <v>427952</v>
      </c>
      <c r="I3541" t="s">
        <v>34</v>
      </c>
      <c r="J3541" s="3">
        <v>45576</v>
      </c>
      <c r="K3541">
        <v>950</v>
      </c>
      <c r="L3541" t="s">
        <v>14551</v>
      </c>
      <c r="M3541" t="s">
        <v>1058</v>
      </c>
      <c r="N3541" t="s">
        <v>14552</v>
      </c>
      <c r="O3541">
        <v>4438767127</v>
      </c>
      <c r="P3541" t="s">
        <v>87</v>
      </c>
      <c r="Q3541">
        <v>5</v>
      </c>
      <c r="R3541" t="s">
        <v>40</v>
      </c>
      <c r="S3541" t="s">
        <v>63</v>
      </c>
      <c r="T3541">
        <v>57639</v>
      </c>
      <c r="U3541" s="1">
        <v>45309</v>
      </c>
      <c r="V3541" t="s">
        <v>111</v>
      </c>
      <c r="W3541">
        <v>768943</v>
      </c>
      <c r="X3541" t="s">
        <v>13118</v>
      </c>
      <c r="Y3541">
        <v>262</v>
      </c>
      <c r="Z3541">
        <v>2292</v>
      </c>
      <c r="AA3541">
        <v>6</v>
      </c>
      <c r="AB3541">
        <v>5500.8</v>
      </c>
      <c r="AC3541">
        <f>Table1_1[[#This Row],[Price]]*Table1_1[[#This Row],[Quantity]]</f>
        <v>13752</v>
      </c>
    </row>
    <row r="3542" spans="1:29" x14ac:dyDescent="0.3">
      <c r="A3542" t="s">
        <v>28</v>
      </c>
      <c r="B3542" t="s">
        <v>29</v>
      </c>
      <c r="C3542" t="s">
        <v>157</v>
      </c>
      <c r="D3542" t="s">
        <v>349</v>
      </c>
      <c r="E3542" t="s">
        <v>32</v>
      </c>
      <c r="F3542" t="s">
        <v>175</v>
      </c>
      <c r="G3542">
        <v>90</v>
      </c>
      <c r="H3542">
        <v>436019</v>
      </c>
      <c r="I3542" t="s">
        <v>58</v>
      </c>
      <c r="J3542" s="3">
        <v>43845</v>
      </c>
      <c r="K3542">
        <v>1100</v>
      </c>
      <c r="L3542" t="s">
        <v>14553</v>
      </c>
      <c r="M3542" t="s">
        <v>345</v>
      </c>
      <c r="N3542" t="s">
        <v>14554</v>
      </c>
      <c r="O3542" t="s">
        <v>14555</v>
      </c>
      <c r="P3542" t="s">
        <v>39</v>
      </c>
      <c r="Q3542">
        <v>17</v>
      </c>
      <c r="R3542" t="s">
        <v>88</v>
      </c>
      <c r="S3542" t="s">
        <v>118</v>
      </c>
      <c r="T3542">
        <v>80963</v>
      </c>
      <c r="U3542" s="1">
        <v>45490</v>
      </c>
      <c r="V3542" t="s">
        <v>126</v>
      </c>
      <c r="W3542">
        <v>886802</v>
      </c>
      <c r="X3542" t="s">
        <v>14556</v>
      </c>
      <c r="Y3542">
        <v>523</v>
      </c>
      <c r="Z3542">
        <v>2691</v>
      </c>
      <c r="AA3542">
        <v>4</v>
      </c>
      <c r="AB3542">
        <v>4305.6000000000004</v>
      </c>
      <c r="AC3542">
        <f>Table1_1[[#This Row],[Price]]*Table1_1[[#This Row],[Quantity]]</f>
        <v>10764</v>
      </c>
    </row>
    <row r="3543" spans="1:29" x14ac:dyDescent="0.3">
      <c r="A3543" t="s">
        <v>28</v>
      </c>
      <c r="B3543" t="s">
        <v>29</v>
      </c>
      <c r="C3543" t="s">
        <v>44</v>
      </c>
      <c r="D3543" t="s">
        <v>163</v>
      </c>
      <c r="E3543" t="s">
        <v>32</v>
      </c>
      <c r="F3543" t="s">
        <v>33</v>
      </c>
      <c r="G3543">
        <v>95</v>
      </c>
      <c r="H3543">
        <v>436562</v>
      </c>
      <c r="I3543" t="s">
        <v>34</v>
      </c>
      <c r="J3543" s="3">
        <v>43962</v>
      </c>
      <c r="K3543">
        <v>1300</v>
      </c>
      <c r="L3543" t="s">
        <v>14557</v>
      </c>
      <c r="M3543" t="s">
        <v>680</v>
      </c>
      <c r="N3543" t="s">
        <v>14558</v>
      </c>
      <c r="O3543" t="s">
        <v>14559</v>
      </c>
      <c r="P3543" t="s">
        <v>71</v>
      </c>
      <c r="Q3543">
        <v>10</v>
      </c>
      <c r="R3543" t="s">
        <v>40</v>
      </c>
      <c r="S3543" t="s">
        <v>41</v>
      </c>
      <c r="T3543">
        <v>15879</v>
      </c>
      <c r="U3543" s="1">
        <v>45323</v>
      </c>
      <c r="V3543" t="s">
        <v>119</v>
      </c>
      <c r="W3543">
        <v>118764</v>
      </c>
      <c r="X3543" t="s">
        <v>14560</v>
      </c>
      <c r="Y3543">
        <v>803</v>
      </c>
      <c r="Z3543">
        <v>2715</v>
      </c>
      <c r="AA3543">
        <v>7</v>
      </c>
      <c r="AB3543">
        <v>7602</v>
      </c>
      <c r="AC3543">
        <f>Table1_1[[#This Row],[Price]]*Table1_1[[#This Row],[Quantity]]</f>
        <v>19005</v>
      </c>
    </row>
    <row r="3544" spans="1:29" x14ac:dyDescent="0.3">
      <c r="A3544" t="s">
        <v>28</v>
      </c>
      <c r="B3544" t="s">
        <v>29</v>
      </c>
      <c r="C3544" t="s">
        <v>30</v>
      </c>
      <c r="D3544" t="s">
        <v>621</v>
      </c>
      <c r="E3544" t="s">
        <v>32</v>
      </c>
      <c r="F3544" t="s">
        <v>33</v>
      </c>
      <c r="G3544">
        <v>15</v>
      </c>
      <c r="H3544">
        <v>435061</v>
      </c>
      <c r="I3544" t="s">
        <v>34</v>
      </c>
      <c r="J3544" s="3">
        <v>45549</v>
      </c>
      <c r="K3544">
        <v>1200</v>
      </c>
      <c r="L3544" t="s">
        <v>14561</v>
      </c>
      <c r="M3544" t="s">
        <v>434</v>
      </c>
      <c r="N3544" t="s">
        <v>14562</v>
      </c>
      <c r="O3544" t="s">
        <v>14563</v>
      </c>
      <c r="P3544" t="s">
        <v>51</v>
      </c>
      <c r="Q3544">
        <v>13</v>
      </c>
      <c r="R3544" t="s">
        <v>40</v>
      </c>
      <c r="S3544" t="s">
        <v>118</v>
      </c>
      <c r="T3544">
        <v>74306</v>
      </c>
      <c r="U3544" s="1">
        <v>45360</v>
      </c>
      <c r="V3544" t="s">
        <v>72</v>
      </c>
      <c r="W3544">
        <v>624702</v>
      </c>
      <c r="X3544" t="s">
        <v>14564</v>
      </c>
      <c r="Y3544">
        <v>803</v>
      </c>
      <c r="Z3544">
        <v>539</v>
      </c>
      <c r="AA3544">
        <v>1</v>
      </c>
      <c r="AB3544">
        <v>215.60000000000002</v>
      </c>
      <c r="AC3544">
        <f>Table1_1[[#This Row],[Price]]*Table1_1[[#This Row],[Quantity]]</f>
        <v>539</v>
      </c>
    </row>
    <row r="3545" spans="1:29" x14ac:dyDescent="0.3">
      <c r="A3545" t="s">
        <v>28</v>
      </c>
      <c r="B3545" t="s">
        <v>29</v>
      </c>
      <c r="C3545" t="s">
        <v>91</v>
      </c>
      <c r="D3545" t="s">
        <v>411</v>
      </c>
      <c r="E3545" t="s">
        <v>56</v>
      </c>
      <c r="F3545" t="s">
        <v>57</v>
      </c>
      <c r="G3545">
        <v>38</v>
      </c>
      <c r="H3545">
        <v>406575</v>
      </c>
      <c r="I3545" t="s">
        <v>58</v>
      </c>
      <c r="J3545" s="3">
        <v>45067</v>
      </c>
      <c r="K3545">
        <v>1100</v>
      </c>
      <c r="L3545" t="s">
        <v>6363</v>
      </c>
      <c r="M3545" t="s">
        <v>287</v>
      </c>
      <c r="N3545" t="s">
        <v>14566</v>
      </c>
      <c r="O3545" t="s">
        <v>14567</v>
      </c>
      <c r="P3545" t="s">
        <v>71</v>
      </c>
      <c r="Q3545">
        <v>19</v>
      </c>
      <c r="R3545" t="s">
        <v>40</v>
      </c>
      <c r="S3545" t="s">
        <v>63</v>
      </c>
      <c r="T3545">
        <v>29080</v>
      </c>
      <c r="U3545" s="1">
        <v>45545</v>
      </c>
      <c r="V3545" t="s">
        <v>180</v>
      </c>
      <c r="W3545">
        <v>162445</v>
      </c>
      <c r="X3545" t="s">
        <v>14568</v>
      </c>
      <c r="Y3545">
        <v>545</v>
      </c>
      <c r="Z3545">
        <v>559</v>
      </c>
      <c r="AA3545">
        <v>2</v>
      </c>
      <c r="AB3545">
        <v>447.20000000000005</v>
      </c>
      <c r="AC3545">
        <f>Table1_1[[#This Row],[Price]]*Table1_1[[#This Row],[Quantity]]</f>
        <v>1118</v>
      </c>
    </row>
    <row r="3546" spans="1:29" x14ac:dyDescent="0.3">
      <c r="A3546" t="s">
        <v>28</v>
      </c>
      <c r="B3546" t="s">
        <v>29</v>
      </c>
      <c r="C3546" t="s">
        <v>193</v>
      </c>
      <c r="D3546" t="s">
        <v>349</v>
      </c>
      <c r="E3546" t="s">
        <v>32</v>
      </c>
      <c r="F3546" t="s">
        <v>33</v>
      </c>
      <c r="G3546">
        <v>84</v>
      </c>
      <c r="H3546">
        <v>412133</v>
      </c>
      <c r="I3546" t="s">
        <v>34</v>
      </c>
      <c r="J3546" s="3">
        <v>43907</v>
      </c>
      <c r="K3546">
        <v>800</v>
      </c>
      <c r="L3546" t="s">
        <v>14569</v>
      </c>
      <c r="M3546" t="s">
        <v>68</v>
      </c>
      <c r="N3546" t="s">
        <v>14570</v>
      </c>
      <c r="O3546" t="s">
        <v>14571</v>
      </c>
      <c r="P3546" t="s">
        <v>71</v>
      </c>
      <c r="Q3546">
        <v>11</v>
      </c>
      <c r="R3546" t="s">
        <v>88</v>
      </c>
      <c r="S3546" t="s">
        <v>63</v>
      </c>
      <c r="T3546">
        <v>67263</v>
      </c>
      <c r="U3546" s="1">
        <v>45387</v>
      </c>
      <c r="V3546" t="s">
        <v>80</v>
      </c>
      <c r="W3546">
        <v>418213</v>
      </c>
      <c r="X3546" t="s">
        <v>14572</v>
      </c>
      <c r="Y3546">
        <v>989</v>
      </c>
      <c r="Z3546">
        <v>1389</v>
      </c>
      <c r="AA3546">
        <v>2</v>
      </c>
      <c r="AB3546">
        <v>1111.2</v>
      </c>
      <c r="AC3546">
        <f>Table1_1[[#This Row],[Price]]*Table1_1[[#This Row],[Quantity]]</f>
        <v>2778</v>
      </c>
    </row>
    <row r="3547" spans="1:29" x14ac:dyDescent="0.3">
      <c r="A3547" t="s">
        <v>28</v>
      </c>
      <c r="B3547" t="s">
        <v>29</v>
      </c>
      <c r="C3547" t="s">
        <v>148</v>
      </c>
      <c r="D3547" t="s">
        <v>611</v>
      </c>
      <c r="E3547" t="s">
        <v>46</v>
      </c>
      <c r="F3547" t="s">
        <v>99</v>
      </c>
      <c r="G3547">
        <v>92</v>
      </c>
      <c r="H3547">
        <v>437292</v>
      </c>
      <c r="I3547" t="s">
        <v>34</v>
      </c>
      <c r="J3547" s="3">
        <v>44117</v>
      </c>
      <c r="K3547">
        <v>1100</v>
      </c>
      <c r="L3547" t="s">
        <v>14573</v>
      </c>
      <c r="M3547" t="s">
        <v>165</v>
      </c>
      <c r="N3547" t="s">
        <v>14574</v>
      </c>
      <c r="O3547" t="s">
        <v>14575</v>
      </c>
      <c r="P3547" t="s">
        <v>51</v>
      </c>
      <c r="Q3547">
        <v>6</v>
      </c>
      <c r="R3547" t="s">
        <v>40</v>
      </c>
      <c r="S3547" t="s">
        <v>118</v>
      </c>
      <c r="T3547">
        <v>45415</v>
      </c>
      <c r="U3547" s="1">
        <v>45411</v>
      </c>
      <c r="V3547" t="s">
        <v>80</v>
      </c>
      <c r="W3547">
        <v>522034</v>
      </c>
      <c r="X3547" t="s">
        <v>14576</v>
      </c>
      <c r="Y3547">
        <v>332</v>
      </c>
      <c r="Z3547">
        <v>1636</v>
      </c>
      <c r="AA3547">
        <v>8</v>
      </c>
      <c r="AB3547">
        <v>5235.2000000000007</v>
      </c>
      <c r="AC3547">
        <f>Table1_1[[#This Row],[Price]]*Table1_1[[#This Row],[Quantity]]</f>
        <v>13088</v>
      </c>
    </row>
    <row r="3548" spans="1:29" x14ac:dyDescent="0.3">
      <c r="A3548" t="s">
        <v>28</v>
      </c>
      <c r="B3548" t="s">
        <v>29</v>
      </c>
      <c r="C3548" t="s">
        <v>157</v>
      </c>
      <c r="D3548" t="s">
        <v>442</v>
      </c>
      <c r="E3548" t="s">
        <v>32</v>
      </c>
      <c r="F3548" t="s">
        <v>33</v>
      </c>
      <c r="G3548">
        <v>5</v>
      </c>
      <c r="H3548">
        <v>417142</v>
      </c>
      <c r="I3548" t="s">
        <v>34</v>
      </c>
      <c r="J3548" s="3">
        <v>43835</v>
      </c>
      <c r="K3548">
        <v>950</v>
      </c>
      <c r="L3548" t="s">
        <v>14578</v>
      </c>
      <c r="M3548" t="s">
        <v>605</v>
      </c>
      <c r="N3548" t="s">
        <v>14579</v>
      </c>
      <c r="O3548" t="s">
        <v>14580</v>
      </c>
      <c r="P3548" t="s">
        <v>71</v>
      </c>
      <c r="Q3548">
        <v>11</v>
      </c>
      <c r="R3548" t="s">
        <v>88</v>
      </c>
      <c r="S3548" t="s">
        <v>79</v>
      </c>
      <c r="T3548">
        <v>66525</v>
      </c>
      <c r="U3548" s="1">
        <v>45301</v>
      </c>
      <c r="V3548" t="s">
        <v>111</v>
      </c>
      <c r="W3548">
        <v>484846</v>
      </c>
      <c r="X3548" t="s">
        <v>14581</v>
      </c>
      <c r="Y3548">
        <v>784</v>
      </c>
      <c r="Z3548">
        <v>1543</v>
      </c>
      <c r="AA3548">
        <v>8</v>
      </c>
      <c r="AB3548">
        <v>4937.6000000000004</v>
      </c>
      <c r="AC3548">
        <f>Table1_1[[#This Row],[Price]]*Table1_1[[#This Row],[Quantity]]</f>
        <v>12344</v>
      </c>
    </row>
    <row r="3549" spans="1:29" x14ac:dyDescent="0.3">
      <c r="A3549" t="s">
        <v>28</v>
      </c>
      <c r="B3549" t="s">
        <v>29</v>
      </c>
      <c r="C3549" t="s">
        <v>30</v>
      </c>
      <c r="D3549" t="s">
        <v>560</v>
      </c>
      <c r="E3549" t="s">
        <v>46</v>
      </c>
      <c r="F3549" t="s">
        <v>47</v>
      </c>
      <c r="G3549">
        <v>68</v>
      </c>
      <c r="H3549">
        <v>428518</v>
      </c>
      <c r="I3549" t="s">
        <v>58</v>
      </c>
      <c r="J3549" s="3">
        <v>44251</v>
      </c>
      <c r="K3549">
        <v>1400</v>
      </c>
      <c r="L3549" t="s">
        <v>14582</v>
      </c>
      <c r="M3549" t="s">
        <v>165</v>
      </c>
      <c r="N3549" t="s">
        <v>14583</v>
      </c>
      <c r="O3549" t="s">
        <v>14584</v>
      </c>
      <c r="P3549" t="s">
        <v>71</v>
      </c>
      <c r="Q3549">
        <v>20</v>
      </c>
      <c r="R3549" t="s">
        <v>88</v>
      </c>
      <c r="S3549" t="s">
        <v>118</v>
      </c>
      <c r="T3549">
        <v>68148</v>
      </c>
      <c r="U3549" s="1">
        <v>45315</v>
      </c>
      <c r="V3549" t="s">
        <v>111</v>
      </c>
      <c r="W3549">
        <v>571200</v>
      </c>
      <c r="X3549" t="s">
        <v>14585</v>
      </c>
      <c r="Y3549">
        <v>430</v>
      </c>
      <c r="Z3549">
        <v>753</v>
      </c>
      <c r="AA3549">
        <v>8</v>
      </c>
      <c r="AB3549">
        <v>2409.6</v>
      </c>
      <c r="AC3549">
        <f>Table1_1[[#This Row],[Price]]*Table1_1[[#This Row],[Quantity]]</f>
        <v>6024</v>
      </c>
    </row>
    <row r="3550" spans="1:29" x14ac:dyDescent="0.3">
      <c r="A3550" t="s">
        <v>28</v>
      </c>
      <c r="B3550" t="s">
        <v>29</v>
      </c>
      <c r="C3550" t="s">
        <v>54</v>
      </c>
      <c r="D3550" t="s">
        <v>142</v>
      </c>
      <c r="E3550" t="s">
        <v>32</v>
      </c>
      <c r="F3550" t="s">
        <v>57</v>
      </c>
      <c r="G3550">
        <v>84</v>
      </c>
      <c r="H3550">
        <v>423934</v>
      </c>
      <c r="I3550" t="s">
        <v>34</v>
      </c>
      <c r="J3550" s="3">
        <v>45440</v>
      </c>
      <c r="K3550">
        <v>800</v>
      </c>
      <c r="L3550" t="s">
        <v>14586</v>
      </c>
      <c r="M3550" t="s">
        <v>1305</v>
      </c>
      <c r="N3550" t="s">
        <v>14587</v>
      </c>
      <c r="O3550" t="s">
        <v>14588</v>
      </c>
      <c r="P3550" t="s">
        <v>87</v>
      </c>
      <c r="Q3550">
        <v>12</v>
      </c>
      <c r="R3550" t="s">
        <v>88</v>
      </c>
      <c r="S3550" t="s">
        <v>63</v>
      </c>
      <c r="T3550">
        <v>22502</v>
      </c>
      <c r="U3550" s="1">
        <v>45296</v>
      </c>
      <c r="V3550" t="s">
        <v>111</v>
      </c>
      <c r="W3550">
        <v>598967</v>
      </c>
      <c r="X3550" t="s">
        <v>14589</v>
      </c>
      <c r="Y3550">
        <v>254</v>
      </c>
      <c r="Z3550">
        <v>1298</v>
      </c>
      <c r="AA3550">
        <v>4</v>
      </c>
      <c r="AB3550">
        <v>2076.8000000000002</v>
      </c>
      <c r="AC3550">
        <f>Table1_1[[#This Row],[Price]]*Table1_1[[#This Row],[Quantity]]</f>
        <v>5192</v>
      </c>
    </row>
    <row r="3551" spans="1:29" x14ac:dyDescent="0.3">
      <c r="A3551" t="s">
        <v>28</v>
      </c>
      <c r="B3551" t="s">
        <v>29</v>
      </c>
      <c r="C3551" t="s">
        <v>30</v>
      </c>
      <c r="D3551" t="s">
        <v>82</v>
      </c>
      <c r="E3551" t="s">
        <v>56</v>
      </c>
      <c r="F3551" t="s">
        <v>33</v>
      </c>
      <c r="G3551">
        <v>3</v>
      </c>
      <c r="H3551">
        <v>416599</v>
      </c>
      <c r="I3551" t="s">
        <v>34</v>
      </c>
      <c r="J3551" s="3">
        <v>44279</v>
      </c>
      <c r="K3551">
        <v>1200</v>
      </c>
      <c r="L3551" t="s">
        <v>14590</v>
      </c>
      <c r="M3551" t="s">
        <v>276</v>
      </c>
      <c r="N3551" t="s">
        <v>14591</v>
      </c>
      <c r="O3551" t="s">
        <v>14592</v>
      </c>
      <c r="P3551" t="s">
        <v>51</v>
      </c>
      <c r="Q3551">
        <v>5</v>
      </c>
      <c r="R3551" t="s">
        <v>88</v>
      </c>
      <c r="S3551" t="s">
        <v>79</v>
      </c>
      <c r="T3551">
        <v>13916</v>
      </c>
      <c r="U3551" s="1">
        <v>45546</v>
      </c>
      <c r="V3551" t="s">
        <v>180</v>
      </c>
      <c r="W3551">
        <v>331793</v>
      </c>
      <c r="X3551" t="s">
        <v>14593</v>
      </c>
      <c r="Y3551">
        <v>653</v>
      </c>
      <c r="Z3551">
        <v>1774</v>
      </c>
      <c r="AA3551">
        <v>7</v>
      </c>
      <c r="AB3551">
        <v>4967.2000000000007</v>
      </c>
      <c r="AC3551">
        <f>Table1_1[[#This Row],[Price]]*Table1_1[[#This Row],[Quantity]]</f>
        <v>12418</v>
      </c>
    </row>
    <row r="3552" spans="1:29" x14ac:dyDescent="0.3">
      <c r="A3552" t="s">
        <v>28</v>
      </c>
      <c r="B3552" t="s">
        <v>29</v>
      </c>
      <c r="C3552" t="s">
        <v>66</v>
      </c>
      <c r="D3552" t="s">
        <v>105</v>
      </c>
      <c r="E3552" t="s">
        <v>32</v>
      </c>
      <c r="F3552" t="s">
        <v>175</v>
      </c>
      <c r="G3552">
        <v>57</v>
      </c>
      <c r="H3552">
        <v>437506</v>
      </c>
      <c r="I3552" t="s">
        <v>58</v>
      </c>
      <c r="J3552" s="3">
        <v>43898</v>
      </c>
      <c r="K3552">
        <v>800</v>
      </c>
      <c r="L3552" t="s">
        <v>14594</v>
      </c>
      <c r="M3552" t="s">
        <v>85</v>
      </c>
      <c r="N3552" t="s">
        <v>14595</v>
      </c>
      <c r="O3552" t="s">
        <v>14596</v>
      </c>
      <c r="P3552" t="s">
        <v>71</v>
      </c>
      <c r="Q3552">
        <v>3</v>
      </c>
      <c r="R3552" t="s">
        <v>88</v>
      </c>
      <c r="S3552" t="s">
        <v>63</v>
      </c>
      <c r="T3552">
        <v>70286</v>
      </c>
      <c r="U3552" s="1">
        <v>45519</v>
      </c>
      <c r="V3552" t="s">
        <v>64</v>
      </c>
      <c r="W3552">
        <v>757538</v>
      </c>
      <c r="X3552" t="s">
        <v>14597</v>
      </c>
      <c r="Y3552">
        <v>562</v>
      </c>
      <c r="Z3552">
        <v>1956</v>
      </c>
      <c r="AA3552">
        <v>2</v>
      </c>
      <c r="AB3552">
        <v>1564.8000000000002</v>
      </c>
      <c r="AC3552">
        <f>Table1_1[[#This Row],[Price]]*Table1_1[[#This Row],[Quantity]]</f>
        <v>3912</v>
      </c>
    </row>
    <row r="3553" spans="1:29" x14ac:dyDescent="0.3">
      <c r="A3553" t="s">
        <v>28</v>
      </c>
      <c r="B3553" t="s">
        <v>29</v>
      </c>
      <c r="C3553" t="s">
        <v>54</v>
      </c>
      <c r="D3553" t="s">
        <v>621</v>
      </c>
      <c r="E3553" t="s">
        <v>56</v>
      </c>
      <c r="F3553" t="s">
        <v>47</v>
      </c>
      <c r="G3553">
        <v>39</v>
      </c>
      <c r="H3553">
        <v>436759</v>
      </c>
      <c r="I3553" t="s">
        <v>58</v>
      </c>
      <c r="J3553" s="3">
        <v>45616</v>
      </c>
      <c r="K3553">
        <v>950</v>
      </c>
      <c r="L3553" t="s">
        <v>14598</v>
      </c>
      <c r="M3553" t="s">
        <v>478</v>
      </c>
      <c r="N3553" t="s">
        <v>14599</v>
      </c>
      <c r="O3553" t="s">
        <v>14600</v>
      </c>
      <c r="P3553" t="s">
        <v>39</v>
      </c>
      <c r="Q3553">
        <v>9</v>
      </c>
      <c r="R3553" t="s">
        <v>88</v>
      </c>
      <c r="S3553" t="s">
        <v>79</v>
      </c>
      <c r="T3553">
        <v>44431</v>
      </c>
      <c r="U3553" s="1">
        <v>45310</v>
      </c>
      <c r="V3553" t="s">
        <v>111</v>
      </c>
      <c r="W3553">
        <v>685356</v>
      </c>
      <c r="X3553" t="s">
        <v>14601</v>
      </c>
      <c r="Y3553">
        <v>744</v>
      </c>
      <c r="Z3553">
        <v>2957</v>
      </c>
      <c r="AA3553">
        <v>4</v>
      </c>
      <c r="AB3553">
        <v>4731.2</v>
      </c>
      <c r="AC3553">
        <f>Table1_1[[#This Row],[Price]]*Table1_1[[#This Row],[Quantity]]</f>
        <v>11828</v>
      </c>
    </row>
    <row r="3554" spans="1:29" x14ac:dyDescent="0.3">
      <c r="A3554" t="s">
        <v>28</v>
      </c>
      <c r="B3554" t="s">
        <v>29</v>
      </c>
      <c r="C3554" t="s">
        <v>30</v>
      </c>
      <c r="D3554" t="s">
        <v>524</v>
      </c>
      <c r="E3554" t="s">
        <v>46</v>
      </c>
      <c r="F3554" t="s">
        <v>355</v>
      </c>
      <c r="G3554">
        <v>37</v>
      </c>
      <c r="H3554">
        <v>411973</v>
      </c>
      <c r="I3554" t="s">
        <v>58</v>
      </c>
      <c r="J3554" s="3">
        <v>44424</v>
      </c>
      <c r="K3554">
        <v>1400</v>
      </c>
      <c r="L3554" t="s">
        <v>14602</v>
      </c>
      <c r="M3554" t="s">
        <v>205</v>
      </c>
      <c r="N3554" t="s">
        <v>14603</v>
      </c>
      <c r="O3554" t="s">
        <v>14604</v>
      </c>
      <c r="P3554" t="s">
        <v>39</v>
      </c>
      <c r="Q3554">
        <v>4</v>
      </c>
      <c r="R3554" t="s">
        <v>40</v>
      </c>
      <c r="S3554" t="s">
        <v>41</v>
      </c>
      <c r="T3554">
        <v>80246</v>
      </c>
      <c r="U3554" s="1">
        <v>45326</v>
      </c>
      <c r="V3554" t="s">
        <v>119</v>
      </c>
      <c r="W3554">
        <v>854323</v>
      </c>
      <c r="X3554" t="s">
        <v>14605</v>
      </c>
      <c r="Y3554">
        <v>434</v>
      </c>
      <c r="Z3554">
        <v>1320</v>
      </c>
      <c r="AA3554">
        <v>4</v>
      </c>
      <c r="AB3554">
        <v>2112</v>
      </c>
      <c r="AC3554">
        <f>Table1_1[[#This Row],[Price]]*Table1_1[[#This Row],[Quantity]]</f>
        <v>5280</v>
      </c>
    </row>
    <row r="3555" spans="1:29" x14ac:dyDescent="0.3">
      <c r="A3555" t="s">
        <v>28</v>
      </c>
      <c r="B3555" t="s">
        <v>29</v>
      </c>
      <c r="C3555" t="s">
        <v>91</v>
      </c>
      <c r="D3555" t="s">
        <v>467</v>
      </c>
      <c r="E3555" t="s">
        <v>56</v>
      </c>
      <c r="F3555" t="s">
        <v>175</v>
      </c>
      <c r="G3555">
        <v>57</v>
      </c>
      <c r="H3555">
        <v>418319</v>
      </c>
      <c r="I3555" t="s">
        <v>34</v>
      </c>
      <c r="J3555" s="3">
        <v>44729</v>
      </c>
      <c r="K3555">
        <v>1400</v>
      </c>
      <c r="L3555" t="s">
        <v>14606</v>
      </c>
      <c r="M3555" t="s">
        <v>2538</v>
      </c>
      <c r="N3555" t="s">
        <v>14607</v>
      </c>
      <c r="O3555" t="s">
        <v>14608</v>
      </c>
      <c r="P3555" t="s">
        <v>51</v>
      </c>
      <c r="Q3555">
        <v>18</v>
      </c>
      <c r="R3555" t="s">
        <v>88</v>
      </c>
      <c r="S3555" t="s">
        <v>63</v>
      </c>
      <c r="T3555">
        <v>82856</v>
      </c>
      <c r="U3555" s="1">
        <v>45481</v>
      </c>
      <c r="V3555" t="s">
        <v>126</v>
      </c>
      <c r="W3555">
        <v>836050</v>
      </c>
      <c r="X3555" t="s">
        <v>14609</v>
      </c>
      <c r="Y3555">
        <v>332</v>
      </c>
      <c r="Z3555">
        <v>2331</v>
      </c>
      <c r="AA3555">
        <v>2</v>
      </c>
      <c r="AB3555">
        <v>1864.8000000000002</v>
      </c>
      <c r="AC3555">
        <f>Table1_1[[#This Row],[Price]]*Table1_1[[#This Row],[Quantity]]</f>
        <v>4662</v>
      </c>
    </row>
    <row r="3556" spans="1:29" x14ac:dyDescent="0.3">
      <c r="A3556" t="s">
        <v>28</v>
      </c>
      <c r="B3556" t="s">
        <v>29</v>
      </c>
      <c r="C3556" t="s">
        <v>157</v>
      </c>
      <c r="D3556" t="s">
        <v>92</v>
      </c>
      <c r="E3556" t="s">
        <v>46</v>
      </c>
      <c r="F3556" t="s">
        <v>33</v>
      </c>
      <c r="G3556">
        <v>34</v>
      </c>
      <c r="H3556">
        <v>427519</v>
      </c>
      <c r="I3556" t="s">
        <v>34</v>
      </c>
      <c r="J3556" s="3">
        <v>44582</v>
      </c>
      <c r="K3556">
        <v>800</v>
      </c>
      <c r="L3556" t="s">
        <v>14610</v>
      </c>
      <c r="M3556" t="s">
        <v>115</v>
      </c>
      <c r="N3556" t="s">
        <v>14611</v>
      </c>
      <c r="O3556" t="s">
        <v>14612</v>
      </c>
      <c r="P3556" t="s">
        <v>87</v>
      </c>
      <c r="Q3556">
        <v>3</v>
      </c>
      <c r="R3556" t="s">
        <v>88</v>
      </c>
      <c r="S3556" t="s">
        <v>79</v>
      </c>
      <c r="T3556">
        <v>80348</v>
      </c>
      <c r="U3556" s="1">
        <v>45383</v>
      </c>
      <c r="V3556" t="s">
        <v>80</v>
      </c>
      <c r="W3556">
        <v>255975</v>
      </c>
      <c r="X3556" t="s">
        <v>14613</v>
      </c>
      <c r="Y3556">
        <v>353</v>
      </c>
      <c r="Z3556">
        <v>1345</v>
      </c>
      <c r="AA3556">
        <v>7</v>
      </c>
      <c r="AB3556">
        <v>3766</v>
      </c>
      <c r="AC3556">
        <f>Table1_1[[#This Row],[Price]]*Table1_1[[#This Row],[Quantity]]</f>
        <v>9415</v>
      </c>
    </row>
    <row r="3557" spans="1:29" x14ac:dyDescent="0.3">
      <c r="A3557" t="s">
        <v>28</v>
      </c>
      <c r="B3557" t="s">
        <v>29</v>
      </c>
      <c r="C3557" t="s">
        <v>91</v>
      </c>
      <c r="D3557" t="s">
        <v>187</v>
      </c>
      <c r="E3557" t="s">
        <v>56</v>
      </c>
      <c r="F3557" t="s">
        <v>106</v>
      </c>
      <c r="G3557">
        <v>1</v>
      </c>
      <c r="H3557">
        <v>413773</v>
      </c>
      <c r="I3557" t="s">
        <v>34</v>
      </c>
      <c r="J3557" s="3">
        <v>44149</v>
      </c>
      <c r="K3557">
        <v>800</v>
      </c>
      <c r="L3557" t="s">
        <v>14614</v>
      </c>
      <c r="M3557" t="s">
        <v>165</v>
      </c>
      <c r="N3557" t="s">
        <v>14615</v>
      </c>
      <c r="O3557" t="s">
        <v>14616</v>
      </c>
      <c r="P3557" t="s">
        <v>71</v>
      </c>
      <c r="Q3557">
        <v>18</v>
      </c>
      <c r="R3557" t="s">
        <v>40</v>
      </c>
      <c r="S3557" t="s">
        <v>118</v>
      </c>
      <c r="T3557">
        <v>56162</v>
      </c>
      <c r="U3557" s="1">
        <v>45479</v>
      </c>
      <c r="V3557" t="s">
        <v>126</v>
      </c>
      <c r="W3557">
        <v>868592</v>
      </c>
      <c r="X3557" t="s">
        <v>14617</v>
      </c>
      <c r="Y3557">
        <v>323</v>
      </c>
      <c r="Z3557">
        <v>538</v>
      </c>
      <c r="AA3557">
        <v>8</v>
      </c>
      <c r="AB3557">
        <v>1721.6000000000001</v>
      </c>
      <c r="AC3557">
        <f>Table1_1[[#This Row],[Price]]*Table1_1[[#This Row],[Quantity]]</f>
        <v>4304</v>
      </c>
    </row>
    <row r="3558" spans="1:29" x14ac:dyDescent="0.3">
      <c r="A3558" t="s">
        <v>28</v>
      </c>
      <c r="B3558" t="s">
        <v>29</v>
      </c>
      <c r="C3558" t="s">
        <v>66</v>
      </c>
      <c r="D3558" t="s">
        <v>98</v>
      </c>
      <c r="E3558" t="s">
        <v>32</v>
      </c>
      <c r="F3558" t="s">
        <v>113</v>
      </c>
      <c r="G3558">
        <v>77</v>
      </c>
      <c r="H3558">
        <v>429145</v>
      </c>
      <c r="I3558" t="s">
        <v>34</v>
      </c>
      <c r="J3558" s="3">
        <v>44202</v>
      </c>
      <c r="K3558">
        <v>950</v>
      </c>
      <c r="L3558" t="s">
        <v>14618</v>
      </c>
      <c r="M3558" t="s">
        <v>623</v>
      </c>
      <c r="N3558" t="s">
        <v>14619</v>
      </c>
      <c r="O3558" t="s">
        <v>14620</v>
      </c>
      <c r="P3558" t="s">
        <v>71</v>
      </c>
      <c r="Q3558">
        <v>14</v>
      </c>
      <c r="R3558" t="s">
        <v>88</v>
      </c>
      <c r="S3558" t="s">
        <v>118</v>
      </c>
      <c r="T3558">
        <v>63776</v>
      </c>
      <c r="U3558" s="1">
        <v>45491</v>
      </c>
      <c r="V3558" t="s">
        <v>126</v>
      </c>
      <c r="W3558">
        <v>252386</v>
      </c>
      <c r="X3558" t="s">
        <v>14621</v>
      </c>
      <c r="Y3558">
        <v>287</v>
      </c>
      <c r="Z3558">
        <v>559</v>
      </c>
      <c r="AA3558">
        <v>8</v>
      </c>
      <c r="AB3558">
        <v>1788.8000000000002</v>
      </c>
      <c r="AC3558">
        <f>Table1_1[[#This Row],[Price]]*Table1_1[[#This Row],[Quantity]]</f>
        <v>4472</v>
      </c>
    </row>
    <row r="3559" spans="1:29" x14ac:dyDescent="0.3">
      <c r="A3559" t="s">
        <v>28</v>
      </c>
      <c r="B3559" t="s">
        <v>29</v>
      </c>
      <c r="C3559" t="s">
        <v>54</v>
      </c>
      <c r="D3559" t="s">
        <v>261</v>
      </c>
      <c r="E3559" t="s">
        <v>46</v>
      </c>
      <c r="F3559" t="s">
        <v>83</v>
      </c>
      <c r="G3559">
        <v>25</v>
      </c>
      <c r="H3559">
        <v>408802</v>
      </c>
      <c r="I3559" t="s">
        <v>34</v>
      </c>
      <c r="J3559" s="3">
        <v>45452</v>
      </c>
      <c r="K3559">
        <v>1200</v>
      </c>
      <c r="L3559" t="s">
        <v>14623</v>
      </c>
      <c r="M3559" t="s">
        <v>256</v>
      </c>
      <c r="N3559" t="s">
        <v>14624</v>
      </c>
      <c r="O3559">
        <v>6195496564</v>
      </c>
      <c r="P3559" t="s">
        <v>51</v>
      </c>
      <c r="Q3559">
        <v>7</v>
      </c>
      <c r="R3559" t="s">
        <v>40</v>
      </c>
      <c r="S3559" t="s">
        <v>118</v>
      </c>
      <c r="T3559">
        <v>70618</v>
      </c>
      <c r="U3559" s="1">
        <v>45515</v>
      </c>
      <c r="V3559" t="s">
        <v>64</v>
      </c>
      <c r="W3559">
        <v>116500</v>
      </c>
      <c r="X3559" t="s">
        <v>14625</v>
      </c>
      <c r="Y3559">
        <v>629</v>
      </c>
      <c r="Z3559">
        <v>2228</v>
      </c>
      <c r="AA3559">
        <v>6</v>
      </c>
      <c r="AB3559">
        <v>5347.2000000000007</v>
      </c>
      <c r="AC3559">
        <f>Table1_1[[#This Row],[Price]]*Table1_1[[#This Row],[Quantity]]</f>
        <v>13368</v>
      </c>
    </row>
    <row r="3560" spans="1:29" x14ac:dyDescent="0.3">
      <c r="A3560" t="s">
        <v>28</v>
      </c>
      <c r="B3560" t="s">
        <v>29</v>
      </c>
      <c r="C3560" t="s">
        <v>44</v>
      </c>
      <c r="D3560" t="s">
        <v>55</v>
      </c>
      <c r="E3560" t="s">
        <v>32</v>
      </c>
      <c r="F3560" t="s">
        <v>135</v>
      </c>
      <c r="G3560">
        <v>26</v>
      </c>
      <c r="H3560">
        <v>420717</v>
      </c>
      <c r="I3560" t="s">
        <v>58</v>
      </c>
      <c r="J3560" s="3">
        <v>45031</v>
      </c>
      <c r="K3560">
        <v>1000</v>
      </c>
      <c r="L3560" t="s">
        <v>14627</v>
      </c>
      <c r="M3560" t="s">
        <v>596</v>
      </c>
      <c r="N3560" t="s">
        <v>14628</v>
      </c>
      <c r="O3560" t="s">
        <v>14629</v>
      </c>
      <c r="P3560" t="s">
        <v>87</v>
      </c>
      <c r="Q3560">
        <v>3</v>
      </c>
      <c r="R3560" t="s">
        <v>40</v>
      </c>
      <c r="S3560" t="s">
        <v>118</v>
      </c>
      <c r="T3560">
        <v>79063</v>
      </c>
      <c r="U3560" s="1">
        <v>45500</v>
      </c>
      <c r="V3560" t="s">
        <v>126</v>
      </c>
      <c r="W3560">
        <v>515452</v>
      </c>
      <c r="X3560" t="s">
        <v>14630</v>
      </c>
      <c r="Y3560">
        <v>323</v>
      </c>
      <c r="Z3560">
        <v>2359</v>
      </c>
      <c r="AA3560">
        <v>5</v>
      </c>
      <c r="AB3560">
        <v>4718</v>
      </c>
      <c r="AC3560">
        <f>Table1_1[[#This Row],[Price]]*Table1_1[[#This Row],[Quantity]]</f>
        <v>11795</v>
      </c>
    </row>
    <row r="3561" spans="1:29" x14ac:dyDescent="0.3">
      <c r="A3561" t="s">
        <v>28</v>
      </c>
      <c r="B3561" t="s">
        <v>29</v>
      </c>
      <c r="C3561" t="s">
        <v>66</v>
      </c>
      <c r="D3561" t="s">
        <v>338</v>
      </c>
      <c r="E3561" t="s">
        <v>32</v>
      </c>
      <c r="F3561" t="s">
        <v>175</v>
      </c>
      <c r="G3561">
        <v>17</v>
      </c>
      <c r="H3561">
        <v>432912</v>
      </c>
      <c r="I3561" t="s">
        <v>34</v>
      </c>
      <c r="J3561" s="3">
        <v>45450</v>
      </c>
      <c r="K3561">
        <v>1300</v>
      </c>
      <c r="L3561" t="s">
        <v>14631</v>
      </c>
      <c r="M3561" t="s">
        <v>94</v>
      </c>
      <c r="N3561" t="s">
        <v>14632</v>
      </c>
      <c r="O3561" t="s">
        <v>14633</v>
      </c>
      <c r="P3561" t="s">
        <v>87</v>
      </c>
      <c r="Q3561">
        <v>8</v>
      </c>
      <c r="R3561" t="s">
        <v>88</v>
      </c>
      <c r="S3561" t="s">
        <v>41</v>
      </c>
      <c r="T3561">
        <v>16151</v>
      </c>
      <c r="U3561" s="1">
        <v>45464</v>
      </c>
      <c r="V3561" t="s">
        <v>52</v>
      </c>
      <c r="W3561">
        <v>131790</v>
      </c>
      <c r="X3561" t="s">
        <v>14634</v>
      </c>
      <c r="Y3561">
        <v>402</v>
      </c>
      <c r="Z3561">
        <v>2956</v>
      </c>
      <c r="AA3561">
        <v>2</v>
      </c>
      <c r="AB3561">
        <v>2364.8000000000002</v>
      </c>
      <c r="AC3561">
        <f>Table1_1[[#This Row],[Price]]*Table1_1[[#This Row],[Quantity]]</f>
        <v>5912</v>
      </c>
    </row>
    <row r="3562" spans="1:29" x14ac:dyDescent="0.3">
      <c r="A3562" t="s">
        <v>28</v>
      </c>
      <c r="B3562" t="s">
        <v>29</v>
      </c>
      <c r="C3562" t="s">
        <v>54</v>
      </c>
      <c r="D3562" t="s">
        <v>546</v>
      </c>
      <c r="E3562" t="s">
        <v>46</v>
      </c>
      <c r="F3562" t="s">
        <v>113</v>
      </c>
      <c r="G3562">
        <v>1</v>
      </c>
      <c r="H3562">
        <v>422477</v>
      </c>
      <c r="I3562" t="s">
        <v>34</v>
      </c>
      <c r="J3562" s="3">
        <v>44930</v>
      </c>
      <c r="K3562">
        <v>1000</v>
      </c>
      <c r="L3562" t="s">
        <v>14635</v>
      </c>
      <c r="M3562" t="s">
        <v>1007</v>
      </c>
      <c r="N3562" t="s">
        <v>14636</v>
      </c>
      <c r="O3562" t="s">
        <v>14637</v>
      </c>
      <c r="P3562" t="s">
        <v>51</v>
      </c>
      <c r="Q3562">
        <v>18</v>
      </c>
      <c r="R3562" t="s">
        <v>88</v>
      </c>
      <c r="S3562" t="s">
        <v>118</v>
      </c>
      <c r="T3562">
        <v>32332</v>
      </c>
      <c r="U3562" s="1">
        <v>45389</v>
      </c>
      <c r="V3562" t="s">
        <v>80</v>
      </c>
      <c r="W3562">
        <v>710059</v>
      </c>
      <c r="X3562" t="s">
        <v>14638</v>
      </c>
      <c r="Y3562">
        <v>578</v>
      </c>
      <c r="Z3562">
        <v>2000</v>
      </c>
      <c r="AA3562">
        <v>1</v>
      </c>
      <c r="AB3562">
        <v>800</v>
      </c>
      <c r="AC3562">
        <f>Table1_1[[#This Row],[Price]]*Table1_1[[#This Row],[Quantity]]</f>
        <v>2000</v>
      </c>
    </row>
    <row r="3563" spans="1:29" x14ac:dyDescent="0.3">
      <c r="A3563" t="s">
        <v>28</v>
      </c>
      <c r="B3563" t="s">
        <v>29</v>
      </c>
      <c r="C3563" t="s">
        <v>66</v>
      </c>
      <c r="D3563" t="s">
        <v>163</v>
      </c>
      <c r="E3563" t="s">
        <v>32</v>
      </c>
      <c r="F3563" t="s">
        <v>150</v>
      </c>
      <c r="G3563">
        <v>94</v>
      </c>
      <c r="H3563">
        <v>430138</v>
      </c>
      <c r="I3563" t="s">
        <v>58</v>
      </c>
      <c r="J3563" s="3">
        <v>45605</v>
      </c>
      <c r="K3563">
        <v>1100</v>
      </c>
      <c r="L3563" t="s">
        <v>14639</v>
      </c>
      <c r="M3563" t="s">
        <v>159</v>
      </c>
      <c r="N3563" t="s">
        <v>14640</v>
      </c>
      <c r="O3563" t="s">
        <v>14641</v>
      </c>
      <c r="P3563" t="s">
        <v>87</v>
      </c>
      <c r="Q3563">
        <v>18</v>
      </c>
      <c r="R3563" t="s">
        <v>40</v>
      </c>
      <c r="S3563" t="s">
        <v>63</v>
      </c>
      <c r="T3563">
        <v>70018</v>
      </c>
      <c r="U3563" s="1">
        <v>45479</v>
      </c>
      <c r="V3563" t="s">
        <v>126</v>
      </c>
      <c r="W3563">
        <v>921803</v>
      </c>
      <c r="X3563" t="s">
        <v>14642</v>
      </c>
      <c r="Y3563">
        <v>735</v>
      </c>
      <c r="Z3563">
        <v>2729</v>
      </c>
      <c r="AA3563">
        <v>8</v>
      </c>
      <c r="AB3563">
        <v>8732.8000000000011</v>
      </c>
      <c r="AC3563">
        <f>Table1_1[[#This Row],[Price]]*Table1_1[[#This Row],[Quantity]]</f>
        <v>21832</v>
      </c>
    </row>
    <row r="3564" spans="1:29" x14ac:dyDescent="0.3">
      <c r="A3564" t="s">
        <v>28</v>
      </c>
      <c r="B3564" t="s">
        <v>29</v>
      </c>
      <c r="C3564" t="s">
        <v>148</v>
      </c>
      <c r="D3564" t="s">
        <v>511</v>
      </c>
      <c r="E3564" t="s">
        <v>46</v>
      </c>
      <c r="F3564" t="s">
        <v>99</v>
      </c>
      <c r="G3564">
        <v>13</v>
      </c>
      <c r="H3564">
        <v>422957</v>
      </c>
      <c r="I3564" t="s">
        <v>58</v>
      </c>
      <c r="J3564" s="3">
        <v>44942</v>
      </c>
      <c r="K3564">
        <v>1300</v>
      </c>
      <c r="L3564" t="s">
        <v>14644</v>
      </c>
      <c r="M3564" t="s">
        <v>670</v>
      </c>
      <c r="N3564" t="s">
        <v>14645</v>
      </c>
      <c r="O3564" t="s">
        <v>14646</v>
      </c>
      <c r="P3564" t="s">
        <v>39</v>
      </c>
      <c r="Q3564">
        <v>20</v>
      </c>
      <c r="R3564" t="s">
        <v>40</v>
      </c>
      <c r="S3564" t="s">
        <v>79</v>
      </c>
      <c r="T3564">
        <v>15062</v>
      </c>
      <c r="U3564" s="1">
        <v>45457</v>
      </c>
      <c r="V3564" t="s">
        <v>52</v>
      </c>
      <c r="W3564">
        <v>897937</v>
      </c>
      <c r="X3564" t="s">
        <v>11958</v>
      </c>
      <c r="Y3564">
        <v>891</v>
      </c>
      <c r="Z3564">
        <v>912</v>
      </c>
      <c r="AA3564">
        <v>1</v>
      </c>
      <c r="AB3564">
        <v>364.8</v>
      </c>
      <c r="AC3564">
        <f>Table1_1[[#This Row],[Price]]*Table1_1[[#This Row],[Quantity]]</f>
        <v>912</v>
      </c>
    </row>
    <row r="3565" spans="1:29" x14ac:dyDescent="0.3">
      <c r="A3565" t="s">
        <v>28</v>
      </c>
      <c r="B3565" t="s">
        <v>29</v>
      </c>
      <c r="C3565" t="s">
        <v>193</v>
      </c>
      <c r="D3565" t="s">
        <v>616</v>
      </c>
      <c r="E3565" t="s">
        <v>32</v>
      </c>
      <c r="F3565" t="s">
        <v>175</v>
      </c>
      <c r="G3565">
        <v>68</v>
      </c>
      <c r="H3565">
        <v>405094</v>
      </c>
      <c r="I3565" t="s">
        <v>34</v>
      </c>
      <c r="J3565" s="3">
        <v>44606</v>
      </c>
      <c r="K3565">
        <v>1200</v>
      </c>
      <c r="L3565" t="s">
        <v>14647</v>
      </c>
      <c r="M3565" t="s">
        <v>605</v>
      </c>
      <c r="N3565" t="s">
        <v>14648</v>
      </c>
      <c r="O3565" t="s">
        <v>14649</v>
      </c>
      <c r="P3565" t="s">
        <v>87</v>
      </c>
      <c r="Q3565">
        <v>11</v>
      </c>
      <c r="R3565" t="s">
        <v>88</v>
      </c>
      <c r="S3565" t="s">
        <v>118</v>
      </c>
      <c r="T3565">
        <v>22713</v>
      </c>
      <c r="U3565" s="1">
        <v>45557</v>
      </c>
      <c r="V3565" t="s">
        <v>180</v>
      </c>
      <c r="W3565">
        <v>755424</v>
      </c>
      <c r="X3565" t="s">
        <v>2252</v>
      </c>
      <c r="Y3565">
        <v>241</v>
      </c>
      <c r="Z3565">
        <v>602</v>
      </c>
      <c r="AA3565">
        <v>6</v>
      </c>
      <c r="AB3565">
        <v>1444.8000000000002</v>
      </c>
      <c r="AC3565">
        <f>Table1_1[[#This Row],[Price]]*Table1_1[[#This Row],[Quantity]]</f>
        <v>3612</v>
      </c>
    </row>
    <row r="3566" spans="1:29" x14ac:dyDescent="0.3">
      <c r="A3566" t="s">
        <v>28</v>
      </c>
      <c r="B3566" t="s">
        <v>29</v>
      </c>
      <c r="C3566" t="s">
        <v>44</v>
      </c>
      <c r="D3566" t="s">
        <v>349</v>
      </c>
      <c r="E3566" t="s">
        <v>32</v>
      </c>
      <c r="F3566" t="s">
        <v>355</v>
      </c>
      <c r="G3566">
        <v>97</v>
      </c>
      <c r="H3566">
        <v>407876</v>
      </c>
      <c r="I3566" t="s">
        <v>34</v>
      </c>
      <c r="J3566" s="3">
        <v>44370</v>
      </c>
      <c r="K3566">
        <v>1000</v>
      </c>
      <c r="L3566" t="s">
        <v>14651</v>
      </c>
      <c r="M3566" t="s">
        <v>1048</v>
      </c>
      <c r="N3566" t="s">
        <v>14652</v>
      </c>
      <c r="O3566" t="s">
        <v>14653</v>
      </c>
      <c r="P3566" t="s">
        <v>39</v>
      </c>
      <c r="Q3566">
        <v>19</v>
      </c>
      <c r="R3566" t="s">
        <v>88</v>
      </c>
      <c r="S3566" t="s">
        <v>41</v>
      </c>
      <c r="T3566">
        <v>55748</v>
      </c>
      <c r="U3566" s="1">
        <v>45351</v>
      </c>
      <c r="V3566" t="s">
        <v>119</v>
      </c>
      <c r="W3566">
        <v>967655</v>
      </c>
      <c r="X3566" t="s">
        <v>14654</v>
      </c>
      <c r="Y3566">
        <v>313</v>
      </c>
      <c r="Z3566">
        <v>2436</v>
      </c>
      <c r="AA3566">
        <v>5</v>
      </c>
      <c r="AB3566">
        <v>4872</v>
      </c>
      <c r="AC3566">
        <f>Table1_1[[#This Row],[Price]]*Table1_1[[#This Row],[Quantity]]</f>
        <v>12180</v>
      </c>
    </row>
    <row r="3567" spans="1:29" x14ac:dyDescent="0.3">
      <c r="A3567" t="s">
        <v>28</v>
      </c>
      <c r="B3567" t="s">
        <v>29</v>
      </c>
      <c r="C3567" t="s">
        <v>148</v>
      </c>
      <c r="D3567" t="s">
        <v>621</v>
      </c>
      <c r="E3567" t="s">
        <v>56</v>
      </c>
      <c r="F3567" t="s">
        <v>113</v>
      </c>
      <c r="G3567">
        <v>14</v>
      </c>
      <c r="H3567">
        <v>422529</v>
      </c>
      <c r="I3567" t="s">
        <v>34</v>
      </c>
      <c r="J3567" s="3">
        <v>44587</v>
      </c>
      <c r="K3567">
        <v>1200</v>
      </c>
      <c r="L3567" t="s">
        <v>14655</v>
      </c>
      <c r="M3567" t="s">
        <v>239</v>
      </c>
      <c r="N3567" t="s">
        <v>14656</v>
      </c>
      <c r="O3567" t="s">
        <v>14657</v>
      </c>
      <c r="P3567" t="s">
        <v>71</v>
      </c>
      <c r="Q3567">
        <v>20</v>
      </c>
      <c r="R3567" t="s">
        <v>40</v>
      </c>
      <c r="S3567" t="s">
        <v>79</v>
      </c>
      <c r="T3567">
        <v>49417</v>
      </c>
      <c r="U3567" s="1">
        <v>45335</v>
      </c>
      <c r="V3567" t="s">
        <v>119</v>
      </c>
      <c r="W3567">
        <v>340810</v>
      </c>
      <c r="X3567" t="s">
        <v>14658</v>
      </c>
      <c r="Y3567">
        <v>750</v>
      </c>
      <c r="Z3567">
        <v>881</v>
      </c>
      <c r="AA3567">
        <v>5</v>
      </c>
      <c r="AB3567">
        <v>1762</v>
      </c>
      <c r="AC3567">
        <f>Table1_1[[#This Row],[Price]]*Table1_1[[#This Row],[Quantity]]</f>
        <v>4405</v>
      </c>
    </row>
    <row r="3568" spans="1:29" x14ac:dyDescent="0.3">
      <c r="A3568" t="s">
        <v>28</v>
      </c>
      <c r="B3568" t="s">
        <v>29</v>
      </c>
      <c r="C3568" t="s">
        <v>157</v>
      </c>
      <c r="D3568" t="s">
        <v>134</v>
      </c>
      <c r="E3568" t="s">
        <v>46</v>
      </c>
      <c r="F3568" t="s">
        <v>106</v>
      </c>
      <c r="G3568">
        <v>28</v>
      </c>
      <c r="H3568">
        <v>415685</v>
      </c>
      <c r="I3568" t="s">
        <v>58</v>
      </c>
      <c r="J3568" s="3">
        <v>45321</v>
      </c>
      <c r="K3568">
        <v>1200</v>
      </c>
      <c r="L3568" t="s">
        <v>14659</v>
      </c>
      <c r="M3568" t="s">
        <v>200</v>
      </c>
      <c r="N3568" t="s">
        <v>14660</v>
      </c>
      <c r="O3568" t="s">
        <v>14661</v>
      </c>
      <c r="P3568" t="s">
        <v>87</v>
      </c>
      <c r="Q3568">
        <v>8</v>
      </c>
      <c r="R3568" t="s">
        <v>88</v>
      </c>
      <c r="S3568" t="s">
        <v>118</v>
      </c>
      <c r="T3568">
        <v>72343</v>
      </c>
      <c r="U3568" s="1">
        <v>45368</v>
      </c>
      <c r="V3568" t="s">
        <v>72</v>
      </c>
      <c r="W3568">
        <v>790252</v>
      </c>
      <c r="X3568" t="s">
        <v>14662</v>
      </c>
      <c r="Y3568">
        <v>977</v>
      </c>
      <c r="Z3568">
        <v>505</v>
      </c>
      <c r="AA3568">
        <v>5</v>
      </c>
      <c r="AB3568">
        <v>1010</v>
      </c>
      <c r="AC3568">
        <f>Table1_1[[#This Row],[Price]]*Table1_1[[#This Row],[Quantity]]</f>
        <v>2525</v>
      </c>
    </row>
    <row r="3569" spans="1:29" x14ac:dyDescent="0.3">
      <c r="A3569" t="s">
        <v>28</v>
      </c>
      <c r="B3569" t="s">
        <v>29</v>
      </c>
      <c r="C3569" t="s">
        <v>54</v>
      </c>
      <c r="D3569" t="s">
        <v>621</v>
      </c>
      <c r="E3569" t="s">
        <v>46</v>
      </c>
      <c r="F3569" t="s">
        <v>33</v>
      </c>
      <c r="G3569">
        <v>16</v>
      </c>
      <c r="H3569">
        <v>420309</v>
      </c>
      <c r="I3569" t="s">
        <v>34</v>
      </c>
      <c r="J3569" s="3">
        <v>45398</v>
      </c>
      <c r="K3569">
        <v>1100</v>
      </c>
      <c r="L3569" t="s">
        <v>14663</v>
      </c>
      <c r="M3569" t="s">
        <v>152</v>
      </c>
      <c r="N3569" t="s">
        <v>14664</v>
      </c>
      <c r="O3569" t="s">
        <v>14665</v>
      </c>
      <c r="P3569" t="s">
        <v>39</v>
      </c>
      <c r="Q3569">
        <v>20</v>
      </c>
      <c r="R3569" t="s">
        <v>88</v>
      </c>
      <c r="S3569" t="s">
        <v>118</v>
      </c>
      <c r="T3569">
        <v>33530</v>
      </c>
      <c r="U3569" s="1">
        <v>45387</v>
      </c>
      <c r="V3569" t="s">
        <v>80</v>
      </c>
      <c r="W3569">
        <v>957225</v>
      </c>
      <c r="X3569" t="s">
        <v>14666</v>
      </c>
      <c r="Y3569">
        <v>541</v>
      </c>
      <c r="Z3569">
        <v>1930</v>
      </c>
      <c r="AA3569">
        <v>6</v>
      </c>
      <c r="AB3569">
        <v>4632</v>
      </c>
      <c r="AC3569">
        <f>Table1_1[[#This Row],[Price]]*Table1_1[[#This Row],[Quantity]]</f>
        <v>11580</v>
      </c>
    </row>
    <row r="3570" spans="1:29" x14ac:dyDescent="0.3">
      <c r="A3570" t="s">
        <v>28</v>
      </c>
      <c r="B3570" t="s">
        <v>29</v>
      </c>
      <c r="C3570" t="s">
        <v>148</v>
      </c>
      <c r="D3570" t="s">
        <v>220</v>
      </c>
      <c r="E3570" t="s">
        <v>46</v>
      </c>
      <c r="F3570" t="s">
        <v>83</v>
      </c>
      <c r="G3570">
        <v>46</v>
      </c>
      <c r="H3570">
        <v>426923</v>
      </c>
      <c r="I3570" t="s">
        <v>34</v>
      </c>
      <c r="J3570" s="3">
        <v>44453</v>
      </c>
      <c r="K3570">
        <v>1400</v>
      </c>
      <c r="L3570" t="s">
        <v>14667</v>
      </c>
      <c r="M3570" t="s">
        <v>152</v>
      </c>
      <c r="N3570" t="s">
        <v>14668</v>
      </c>
      <c r="O3570" t="s">
        <v>14669</v>
      </c>
      <c r="P3570" t="s">
        <v>87</v>
      </c>
      <c r="Q3570">
        <v>4</v>
      </c>
      <c r="R3570" t="s">
        <v>88</v>
      </c>
      <c r="S3570" t="s">
        <v>41</v>
      </c>
      <c r="T3570">
        <v>46239</v>
      </c>
      <c r="U3570" s="1">
        <v>45387</v>
      </c>
      <c r="V3570" t="s">
        <v>80</v>
      </c>
      <c r="W3570">
        <v>175612</v>
      </c>
      <c r="X3570" t="s">
        <v>14670</v>
      </c>
      <c r="Y3570">
        <v>597</v>
      </c>
      <c r="Z3570">
        <v>1628</v>
      </c>
      <c r="AA3570">
        <v>8</v>
      </c>
      <c r="AB3570">
        <v>5209.6000000000004</v>
      </c>
      <c r="AC3570">
        <f>Table1_1[[#This Row],[Price]]*Table1_1[[#This Row],[Quantity]]</f>
        <v>13024</v>
      </c>
    </row>
    <row r="3571" spans="1:29" x14ac:dyDescent="0.3">
      <c r="A3571" t="s">
        <v>28</v>
      </c>
      <c r="B3571" t="s">
        <v>29</v>
      </c>
      <c r="C3571" t="s">
        <v>44</v>
      </c>
      <c r="D3571" t="s">
        <v>364</v>
      </c>
      <c r="E3571" t="s">
        <v>56</v>
      </c>
      <c r="F3571" t="s">
        <v>106</v>
      </c>
      <c r="G3571">
        <v>89</v>
      </c>
      <c r="H3571">
        <v>432766</v>
      </c>
      <c r="I3571" t="s">
        <v>58</v>
      </c>
      <c r="J3571" s="3">
        <v>45395</v>
      </c>
      <c r="K3571">
        <v>1400</v>
      </c>
      <c r="L3571" t="s">
        <v>14671</v>
      </c>
      <c r="M3571" t="s">
        <v>152</v>
      </c>
      <c r="N3571" t="s">
        <v>14672</v>
      </c>
      <c r="O3571">
        <v>-3597</v>
      </c>
      <c r="P3571" t="s">
        <v>39</v>
      </c>
      <c r="Q3571">
        <v>9</v>
      </c>
      <c r="R3571" t="s">
        <v>40</v>
      </c>
      <c r="S3571" t="s">
        <v>41</v>
      </c>
      <c r="T3571">
        <v>58395</v>
      </c>
      <c r="U3571" s="1">
        <v>45508</v>
      </c>
      <c r="V3571" t="s">
        <v>64</v>
      </c>
      <c r="W3571">
        <v>113960</v>
      </c>
      <c r="X3571" t="s">
        <v>14673</v>
      </c>
      <c r="Y3571">
        <v>522</v>
      </c>
      <c r="Z3571">
        <v>1115</v>
      </c>
      <c r="AA3571">
        <v>7</v>
      </c>
      <c r="AB3571">
        <v>3122</v>
      </c>
      <c r="AC3571">
        <f>Table1_1[[#This Row],[Price]]*Table1_1[[#This Row],[Quantity]]</f>
        <v>7805</v>
      </c>
    </row>
    <row r="3572" spans="1:29" x14ac:dyDescent="0.3">
      <c r="A3572" t="s">
        <v>28</v>
      </c>
      <c r="B3572" t="s">
        <v>29</v>
      </c>
      <c r="C3572" t="s">
        <v>148</v>
      </c>
      <c r="D3572" t="s">
        <v>621</v>
      </c>
      <c r="E3572" t="s">
        <v>46</v>
      </c>
      <c r="F3572" t="s">
        <v>57</v>
      </c>
      <c r="G3572">
        <v>38</v>
      </c>
      <c r="H3572">
        <v>435490</v>
      </c>
      <c r="I3572" t="s">
        <v>34</v>
      </c>
      <c r="J3572" s="3">
        <v>45165</v>
      </c>
      <c r="K3572">
        <v>1000</v>
      </c>
      <c r="L3572" t="s">
        <v>14674</v>
      </c>
      <c r="M3572" t="s">
        <v>216</v>
      </c>
      <c r="N3572" t="s">
        <v>14675</v>
      </c>
      <c r="O3572" t="s">
        <v>14676</v>
      </c>
      <c r="P3572" t="s">
        <v>87</v>
      </c>
      <c r="Q3572">
        <v>17</v>
      </c>
      <c r="R3572" t="s">
        <v>40</v>
      </c>
      <c r="S3572" t="s">
        <v>79</v>
      </c>
      <c r="T3572">
        <v>38122</v>
      </c>
      <c r="U3572" s="1">
        <v>45402</v>
      </c>
      <c r="V3572" t="s">
        <v>80</v>
      </c>
      <c r="W3572">
        <v>453788</v>
      </c>
      <c r="X3572" t="s">
        <v>14677</v>
      </c>
      <c r="Y3572">
        <v>247</v>
      </c>
      <c r="Z3572">
        <v>2136</v>
      </c>
      <c r="AA3572">
        <v>7</v>
      </c>
      <c r="AB3572">
        <v>5980.8</v>
      </c>
      <c r="AC3572">
        <f>Table1_1[[#This Row],[Price]]*Table1_1[[#This Row],[Quantity]]</f>
        <v>14952</v>
      </c>
    </row>
    <row r="3573" spans="1:29" x14ac:dyDescent="0.3">
      <c r="A3573" t="s">
        <v>28</v>
      </c>
      <c r="B3573" t="s">
        <v>29</v>
      </c>
      <c r="C3573" t="s">
        <v>44</v>
      </c>
      <c r="D3573" t="s">
        <v>187</v>
      </c>
      <c r="E3573" t="s">
        <v>56</v>
      </c>
      <c r="F3573" t="s">
        <v>83</v>
      </c>
      <c r="G3573">
        <v>4</v>
      </c>
      <c r="H3573">
        <v>428930</v>
      </c>
      <c r="I3573" t="s">
        <v>58</v>
      </c>
      <c r="J3573" s="3">
        <v>45045</v>
      </c>
      <c r="K3573">
        <v>1000</v>
      </c>
      <c r="L3573" t="s">
        <v>14678</v>
      </c>
      <c r="M3573" t="s">
        <v>591</v>
      </c>
      <c r="N3573" t="s">
        <v>14679</v>
      </c>
      <c r="O3573" t="s">
        <v>14680</v>
      </c>
      <c r="P3573" t="s">
        <v>51</v>
      </c>
      <c r="Q3573">
        <v>9</v>
      </c>
      <c r="R3573" t="s">
        <v>88</v>
      </c>
      <c r="S3573" t="s">
        <v>118</v>
      </c>
      <c r="T3573">
        <v>31662</v>
      </c>
      <c r="U3573" s="1">
        <v>45392</v>
      </c>
      <c r="V3573" t="s">
        <v>80</v>
      </c>
      <c r="W3573">
        <v>363997</v>
      </c>
      <c r="X3573" t="s">
        <v>14681</v>
      </c>
      <c r="Y3573">
        <v>510</v>
      </c>
      <c r="Z3573">
        <v>892</v>
      </c>
      <c r="AA3573">
        <v>1</v>
      </c>
      <c r="AB3573">
        <v>356.8</v>
      </c>
      <c r="AC3573">
        <f>Table1_1[[#This Row],[Price]]*Table1_1[[#This Row],[Quantity]]</f>
        <v>892</v>
      </c>
    </row>
    <row r="3574" spans="1:29" x14ac:dyDescent="0.3">
      <c r="A3574" t="s">
        <v>28</v>
      </c>
      <c r="B3574" t="s">
        <v>29</v>
      </c>
      <c r="C3574" t="s">
        <v>157</v>
      </c>
      <c r="D3574" t="s">
        <v>170</v>
      </c>
      <c r="E3574" t="s">
        <v>46</v>
      </c>
      <c r="F3574" t="s">
        <v>175</v>
      </c>
      <c r="G3574">
        <v>45</v>
      </c>
      <c r="H3574">
        <v>423383</v>
      </c>
      <c r="I3574" t="s">
        <v>58</v>
      </c>
      <c r="J3574" s="3">
        <v>45515</v>
      </c>
      <c r="K3574">
        <v>800</v>
      </c>
      <c r="L3574" t="s">
        <v>14682</v>
      </c>
      <c r="M3574" t="s">
        <v>366</v>
      </c>
      <c r="N3574" t="s">
        <v>14683</v>
      </c>
      <c r="O3574" t="s">
        <v>14684</v>
      </c>
      <c r="P3574" t="s">
        <v>71</v>
      </c>
      <c r="Q3574">
        <v>19</v>
      </c>
      <c r="R3574" t="s">
        <v>88</v>
      </c>
      <c r="S3574" t="s">
        <v>118</v>
      </c>
      <c r="T3574">
        <v>53736</v>
      </c>
      <c r="U3574" s="1">
        <v>45457</v>
      </c>
      <c r="V3574" t="s">
        <v>52</v>
      </c>
      <c r="W3574">
        <v>333975</v>
      </c>
      <c r="X3574" t="s">
        <v>14685</v>
      </c>
      <c r="Y3574">
        <v>410</v>
      </c>
      <c r="Z3574">
        <v>1236</v>
      </c>
      <c r="AA3574">
        <v>6</v>
      </c>
      <c r="AB3574">
        <v>2966.4</v>
      </c>
      <c r="AC3574">
        <f>Table1_1[[#This Row],[Price]]*Table1_1[[#This Row],[Quantity]]</f>
        <v>7416</v>
      </c>
    </row>
    <row r="3575" spans="1:29" x14ac:dyDescent="0.3">
      <c r="A3575" t="s">
        <v>28</v>
      </c>
      <c r="B3575" t="s">
        <v>29</v>
      </c>
      <c r="C3575" t="s">
        <v>66</v>
      </c>
      <c r="D3575" t="s">
        <v>142</v>
      </c>
      <c r="E3575" t="s">
        <v>32</v>
      </c>
      <c r="F3575" t="s">
        <v>83</v>
      </c>
      <c r="G3575">
        <v>85</v>
      </c>
      <c r="H3575">
        <v>435521</v>
      </c>
      <c r="I3575" t="s">
        <v>58</v>
      </c>
      <c r="J3575" s="3">
        <v>44548</v>
      </c>
      <c r="K3575">
        <v>1200</v>
      </c>
      <c r="L3575" t="s">
        <v>14686</v>
      </c>
      <c r="M3575" t="s">
        <v>596</v>
      </c>
      <c r="N3575" t="s">
        <v>14687</v>
      </c>
      <c r="O3575" t="s">
        <v>14688</v>
      </c>
      <c r="P3575" t="s">
        <v>87</v>
      </c>
      <c r="Q3575">
        <v>19</v>
      </c>
      <c r="R3575" t="s">
        <v>88</v>
      </c>
      <c r="S3575" t="s">
        <v>63</v>
      </c>
      <c r="T3575">
        <v>62107</v>
      </c>
      <c r="U3575" s="1">
        <v>45371</v>
      </c>
      <c r="V3575" t="s">
        <v>72</v>
      </c>
      <c r="W3575">
        <v>560739</v>
      </c>
      <c r="X3575" t="s">
        <v>14689</v>
      </c>
      <c r="Y3575">
        <v>680</v>
      </c>
      <c r="Z3575">
        <v>1472</v>
      </c>
      <c r="AA3575">
        <v>6</v>
      </c>
      <c r="AB3575">
        <v>3532.8</v>
      </c>
      <c r="AC3575">
        <f>Table1_1[[#This Row],[Price]]*Table1_1[[#This Row],[Quantity]]</f>
        <v>8832</v>
      </c>
    </row>
    <row r="3576" spans="1:29" x14ac:dyDescent="0.3">
      <c r="A3576" t="s">
        <v>28</v>
      </c>
      <c r="B3576" t="s">
        <v>29</v>
      </c>
      <c r="C3576" t="s">
        <v>193</v>
      </c>
      <c r="D3576" t="s">
        <v>566</v>
      </c>
      <c r="E3576" t="s">
        <v>56</v>
      </c>
      <c r="F3576" t="s">
        <v>150</v>
      </c>
      <c r="G3576">
        <v>13</v>
      </c>
      <c r="H3576">
        <v>403263</v>
      </c>
      <c r="I3576" t="s">
        <v>34</v>
      </c>
      <c r="J3576" s="3">
        <v>44102</v>
      </c>
      <c r="K3576">
        <v>1400</v>
      </c>
      <c r="L3576" t="s">
        <v>14690</v>
      </c>
      <c r="M3576" t="s">
        <v>366</v>
      </c>
      <c r="N3576" t="s">
        <v>14691</v>
      </c>
      <c r="O3576" t="s">
        <v>14692</v>
      </c>
      <c r="P3576" t="s">
        <v>87</v>
      </c>
      <c r="Q3576">
        <v>7</v>
      </c>
      <c r="R3576" t="s">
        <v>40</v>
      </c>
      <c r="S3576" t="s">
        <v>118</v>
      </c>
      <c r="T3576">
        <v>40649</v>
      </c>
      <c r="U3576" s="1">
        <v>45502</v>
      </c>
      <c r="V3576" t="s">
        <v>126</v>
      </c>
      <c r="W3576">
        <v>553738</v>
      </c>
      <c r="X3576" t="s">
        <v>14693</v>
      </c>
      <c r="Y3576">
        <v>727</v>
      </c>
      <c r="Z3576">
        <v>1122</v>
      </c>
      <c r="AA3576">
        <v>8</v>
      </c>
      <c r="AB3576">
        <v>3590.4</v>
      </c>
      <c r="AC3576">
        <f>Table1_1[[#This Row],[Price]]*Table1_1[[#This Row],[Quantity]]</f>
        <v>8976</v>
      </c>
    </row>
    <row r="3577" spans="1:29" x14ac:dyDescent="0.3">
      <c r="A3577" t="s">
        <v>28</v>
      </c>
      <c r="B3577" t="s">
        <v>29</v>
      </c>
      <c r="C3577" t="s">
        <v>66</v>
      </c>
      <c r="D3577" t="s">
        <v>611</v>
      </c>
      <c r="E3577" t="s">
        <v>46</v>
      </c>
      <c r="F3577" t="s">
        <v>57</v>
      </c>
      <c r="G3577">
        <v>10</v>
      </c>
      <c r="H3577">
        <v>421513</v>
      </c>
      <c r="I3577" t="s">
        <v>34</v>
      </c>
      <c r="J3577" s="3">
        <v>44779</v>
      </c>
      <c r="K3577">
        <v>800</v>
      </c>
      <c r="L3577" t="s">
        <v>14694</v>
      </c>
      <c r="M3577" t="s">
        <v>60</v>
      </c>
      <c r="N3577" t="s">
        <v>14695</v>
      </c>
      <c r="O3577" t="s">
        <v>14696</v>
      </c>
      <c r="P3577" t="s">
        <v>51</v>
      </c>
      <c r="Q3577">
        <v>14</v>
      </c>
      <c r="R3577" t="s">
        <v>40</v>
      </c>
      <c r="S3577" t="s">
        <v>41</v>
      </c>
      <c r="T3577">
        <v>96965</v>
      </c>
      <c r="U3577" s="1">
        <v>45504</v>
      </c>
      <c r="V3577" t="s">
        <v>126</v>
      </c>
      <c r="W3577">
        <v>114759</v>
      </c>
      <c r="X3577" t="s">
        <v>14697</v>
      </c>
      <c r="Y3577">
        <v>881</v>
      </c>
      <c r="Z3577">
        <v>544</v>
      </c>
      <c r="AA3577">
        <v>5</v>
      </c>
      <c r="AB3577">
        <v>1088</v>
      </c>
      <c r="AC3577">
        <f>Table1_1[[#This Row],[Price]]*Table1_1[[#This Row],[Quantity]]</f>
        <v>2720</v>
      </c>
    </row>
    <row r="3578" spans="1:29" x14ac:dyDescent="0.3">
      <c r="A3578" t="s">
        <v>28</v>
      </c>
      <c r="B3578" t="s">
        <v>29</v>
      </c>
      <c r="C3578" t="s">
        <v>148</v>
      </c>
      <c r="D3578" t="s">
        <v>421</v>
      </c>
      <c r="E3578" t="s">
        <v>46</v>
      </c>
      <c r="F3578" t="s">
        <v>106</v>
      </c>
      <c r="G3578">
        <v>55</v>
      </c>
      <c r="H3578">
        <v>425356</v>
      </c>
      <c r="I3578" t="s">
        <v>34</v>
      </c>
      <c r="J3578" s="3">
        <v>44821</v>
      </c>
      <c r="K3578">
        <v>800</v>
      </c>
      <c r="L3578" t="s">
        <v>14698</v>
      </c>
      <c r="M3578" t="s">
        <v>159</v>
      </c>
      <c r="N3578" t="s">
        <v>14699</v>
      </c>
      <c r="O3578" t="s">
        <v>14700</v>
      </c>
      <c r="P3578" t="s">
        <v>87</v>
      </c>
      <c r="Q3578">
        <v>7</v>
      </c>
      <c r="R3578" t="s">
        <v>40</v>
      </c>
      <c r="S3578" t="s">
        <v>63</v>
      </c>
      <c r="T3578">
        <v>67171</v>
      </c>
      <c r="U3578" s="1">
        <v>45391</v>
      </c>
      <c r="V3578" t="s">
        <v>80</v>
      </c>
      <c r="W3578">
        <v>611218</v>
      </c>
      <c r="X3578" t="s">
        <v>14701</v>
      </c>
      <c r="Y3578">
        <v>401</v>
      </c>
      <c r="Z3578">
        <v>2700</v>
      </c>
      <c r="AA3578">
        <v>3</v>
      </c>
      <c r="AB3578">
        <v>3240</v>
      </c>
      <c r="AC3578">
        <f>Table1_1[[#This Row],[Price]]*Table1_1[[#This Row],[Quantity]]</f>
        <v>8100</v>
      </c>
    </row>
    <row r="3579" spans="1:29" x14ac:dyDescent="0.3">
      <c r="A3579" t="s">
        <v>28</v>
      </c>
      <c r="B3579" t="s">
        <v>29</v>
      </c>
      <c r="C3579" t="s">
        <v>54</v>
      </c>
      <c r="D3579" t="s">
        <v>163</v>
      </c>
      <c r="E3579" t="s">
        <v>32</v>
      </c>
      <c r="F3579" t="s">
        <v>33</v>
      </c>
      <c r="G3579">
        <v>3</v>
      </c>
      <c r="H3579">
        <v>434119</v>
      </c>
      <c r="I3579" t="s">
        <v>34</v>
      </c>
      <c r="J3579" s="3">
        <v>45372</v>
      </c>
      <c r="K3579">
        <v>1000</v>
      </c>
      <c r="L3579" t="s">
        <v>14702</v>
      </c>
      <c r="M3579" t="s">
        <v>1147</v>
      </c>
      <c r="N3579" t="s">
        <v>14703</v>
      </c>
      <c r="O3579" t="s">
        <v>14704</v>
      </c>
      <c r="P3579" t="s">
        <v>71</v>
      </c>
      <c r="Q3579">
        <v>14</v>
      </c>
      <c r="R3579" t="s">
        <v>88</v>
      </c>
      <c r="S3579" t="s">
        <v>79</v>
      </c>
      <c r="T3579">
        <v>66172</v>
      </c>
      <c r="U3579" s="1">
        <v>45536</v>
      </c>
      <c r="V3579" t="s">
        <v>180</v>
      </c>
      <c r="W3579">
        <v>708794</v>
      </c>
      <c r="X3579" t="s">
        <v>14705</v>
      </c>
      <c r="Y3579">
        <v>510</v>
      </c>
      <c r="Z3579">
        <v>2625</v>
      </c>
      <c r="AA3579">
        <v>2</v>
      </c>
      <c r="AB3579">
        <v>2100</v>
      </c>
      <c r="AC3579">
        <f>Table1_1[[#This Row],[Price]]*Table1_1[[#This Row],[Quantity]]</f>
        <v>5250</v>
      </c>
    </row>
    <row r="3580" spans="1:29" x14ac:dyDescent="0.3">
      <c r="A3580" t="s">
        <v>28</v>
      </c>
      <c r="B3580" t="s">
        <v>29</v>
      </c>
      <c r="C3580" t="s">
        <v>66</v>
      </c>
      <c r="D3580" t="s">
        <v>254</v>
      </c>
      <c r="E3580" t="s">
        <v>32</v>
      </c>
      <c r="F3580" t="s">
        <v>135</v>
      </c>
      <c r="G3580">
        <v>4</v>
      </c>
      <c r="H3580">
        <v>403911</v>
      </c>
      <c r="I3580" t="s">
        <v>58</v>
      </c>
      <c r="J3580" s="3">
        <v>44905</v>
      </c>
      <c r="K3580">
        <v>1400</v>
      </c>
      <c r="L3580" t="s">
        <v>14706</v>
      </c>
      <c r="M3580" t="s">
        <v>568</v>
      </c>
      <c r="N3580" t="s">
        <v>14707</v>
      </c>
      <c r="O3580" t="s">
        <v>14708</v>
      </c>
      <c r="P3580" t="s">
        <v>51</v>
      </c>
      <c r="Q3580">
        <v>19</v>
      </c>
      <c r="R3580" t="s">
        <v>40</v>
      </c>
      <c r="S3580" t="s">
        <v>63</v>
      </c>
      <c r="T3580">
        <v>61880</v>
      </c>
      <c r="U3580" s="1">
        <v>45403</v>
      </c>
      <c r="V3580" t="s">
        <v>80</v>
      </c>
      <c r="W3580">
        <v>602339</v>
      </c>
      <c r="X3580" t="s">
        <v>14709</v>
      </c>
      <c r="Y3580">
        <v>588</v>
      </c>
      <c r="Z3580">
        <v>888</v>
      </c>
      <c r="AA3580">
        <v>2</v>
      </c>
      <c r="AB3580">
        <v>710.40000000000009</v>
      </c>
      <c r="AC3580">
        <f>Table1_1[[#This Row],[Price]]*Table1_1[[#This Row],[Quantity]]</f>
        <v>1776</v>
      </c>
    </row>
    <row r="3581" spans="1:29" x14ac:dyDescent="0.3">
      <c r="A3581" t="s">
        <v>28</v>
      </c>
      <c r="B3581" t="s">
        <v>29</v>
      </c>
      <c r="C3581" t="s">
        <v>157</v>
      </c>
      <c r="D3581" t="s">
        <v>546</v>
      </c>
      <c r="E3581" t="s">
        <v>46</v>
      </c>
      <c r="F3581" t="s">
        <v>106</v>
      </c>
      <c r="G3581">
        <v>22</v>
      </c>
      <c r="H3581">
        <v>416665</v>
      </c>
      <c r="I3581" t="s">
        <v>34</v>
      </c>
      <c r="J3581" s="3">
        <v>43879</v>
      </c>
      <c r="K3581">
        <v>1000</v>
      </c>
      <c r="L3581" t="s">
        <v>14711</v>
      </c>
      <c r="M3581" t="s">
        <v>605</v>
      </c>
      <c r="N3581" t="s">
        <v>14712</v>
      </c>
      <c r="O3581" t="s">
        <v>14713</v>
      </c>
      <c r="P3581" t="s">
        <v>39</v>
      </c>
      <c r="Q3581">
        <v>3</v>
      </c>
      <c r="R3581" t="s">
        <v>40</v>
      </c>
      <c r="S3581" t="s">
        <v>79</v>
      </c>
      <c r="T3581">
        <v>46157</v>
      </c>
      <c r="U3581" s="1">
        <v>45569</v>
      </c>
      <c r="V3581" t="s">
        <v>155</v>
      </c>
      <c r="W3581">
        <v>517785</v>
      </c>
      <c r="X3581" t="s">
        <v>14714</v>
      </c>
      <c r="Y3581">
        <v>380</v>
      </c>
      <c r="Z3581">
        <v>2727</v>
      </c>
      <c r="AA3581">
        <v>3</v>
      </c>
      <c r="AB3581">
        <v>3272.4</v>
      </c>
      <c r="AC3581">
        <f>Table1_1[[#This Row],[Price]]*Table1_1[[#This Row],[Quantity]]</f>
        <v>8181</v>
      </c>
    </row>
    <row r="3582" spans="1:29" x14ac:dyDescent="0.3">
      <c r="A3582" t="s">
        <v>28</v>
      </c>
      <c r="B3582" t="s">
        <v>29</v>
      </c>
      <c r="C3582" t="s">
        <v>44</v>
      </c>
      <c r="D3582" t="s">
        <v>74</v>
      </c>
      <c r="E3582" t="s">
        <v>56</v>
      </c>
      <c r="F3582" t="s">
        <v>47</v>
      </c>
      <c r="G3582">
        <v>29</v>
      </c>
      <c r="H3582">
        <v>402249</v>
      </c>
      <c r="I3582" t="s">
        <v>58</v>
      </c>
      <c r="J3582" s="3">
        <v>45478</v>
      </c>
      <c r="K3582">
        <v>1400</v>
      </c>
      <c r="L3582" t="s">
        <v>14715</v>
      </c>
      <c r="M3582" t="s">
        <v>487</v>
      </c>
      <c r="N3582" t="s">
        <v>14716</v>
      </c>
      <c r="O3582" t="s">
        <v>14717</v>
      </c>
      <c r="P3582" t="s">
        <v>39</v>
      </c>
      <c r="Q3582">
        <v>10</v>
      </c>
      <c r="R3582" t="s">
        <v>40</v>
      </c>
      <c r="S3582" t="s">
        <v>63</v>
      </c>
      <c r="T3582">
        <v>63042</v>
      </c>
      <c r="U3582" s="1">
        <v>45516</v>
      </c>
      <c r="V3582" t="s">
        <v>64</v>
      </c>
      <c r="W3582">
        <v>398238</v>
      </c>
      <c r="X3582" t="s">
        <v>14718</v>
      </c>
      <c r="Y3582">
        <v>731</v>
      </c>
      <c r="Z3582">
        <v>765</v>
      </c>
      <c r="AA3582">
        <v>1</v>
      </c>
      <c r="AB3582">
        <v>306</v>
      </c>
      <c r="AC3582">
        <f>Table1_1[[#This Row],[Price]]*Table1_1[[#This Row],[Quantity]]</f>
        <v>765</v>
      </c>
    </row>
    <row r="3583" spans="1:29" x14ac:dyDescent="0.3">
      <c r="A3583" t="s">
        <v>28</v>
      </c>
      <c r="B3583" t="s">
        <v>29</v>
      </c>
      <c r="C3583" t="s">
        <v>91</v>
      </c>
      <c r="D3583" t="s">
        <v>611</v>
      </c>
      <c r="E3583" t="s">
        <v>56</v>
      </c>
      <c r="F3583" t="s">
        <v>175</v>
      </c>
      <c r="G3583">
        <v>57</v>
      </c>
      <c r="H3583">
        <v>434726</v>
      </c>
      <c r="I3583" t="s">
        <v>34</v>
      </c>
      <c r="J3583" s="3">
        <v>44363</v>
      </c>
      <c r="K3583">
        <v>950</v>
      </c>
      <c r="L3583" t="s">
        <v>14719</v>
      </c>
      <c r="M3583" t="s">
        <v>1366</v>
      </c>
      <c r="N3583" t="s">
        <v>14720</v>
      </c>
      <c r="O3583" t="s">
        <v>14721</v>
      </c>
      <c r="P3583" t="s">
        <v>51</v>
      </c>
      <c r="Q3583">
        <v>9</v>
      </c>
      <c r="R3583" t="s">
        <v>88</v>
      </c>
      <c r="S3583" t="s">
        <v>41</v>
      </c>
      <c r="T3583">
        <v>84014</v>
      </c>
      <c r="U3583" s="1">
        <v>45305</v>
      </c>
      <c r="V3583" t="s">
        <v>111</v>
      </c>
      <c r="W3583">
        <v>946101</v>
      </c>
      <c r="X3583" t="s">
        <v>6621</v>
      </c>
      <c r="Y3583">
        <v>885</v>
      </c>
      <c r="Z3583">
        <v>1976</v>
      </c>
      <c r="AA3583">
        <v>3</v>
      </c>
      <c r="AB3583">
        <v>2371.2000000000003</v>
      </c>
      <c r="AC3583">
        <f>Table1_1[[#This Row],[Price]]*Table1_1[[#This Row],[Quantity]]</f>
        <v>5928</v>
      </c>
    </row>
    <row r="3584" spans="1:29" x14ac:dyDescent="0.3">
      <c r="A3584" t="s">
        <v>28</v>
      </c>
      <c r="B3584" t="s">
        <v>29</v>
      </c>
      <c r="C3584" t="s">
        <v>148</v>
      </c>
      <c r="D3584" t="s">
        <v>82</v>
      </c>
      <c r="E3584" t="s">
        <v>32</v>
      </c>
      <c r="F3584" t="s">
        <v>47</v>
      </c>
      <c r="G3584">
        <v>83</v>
      </c>
      <c r="H3584">
        <v>426784</v>
      </c>
      <c r="I3584" t="s">
        <v>34</v>
      </c>
      <c r="J3584" s="3">
        <v>44567</v>
      </c>
      <c r="K3584">
        <v>1200</v>
      </c>
      <c r="L3584" t="s">
        <v>14722</v>
      </c>
      <c r="M3584" t="s">
        <v>482</v>
      </c>
      <c r="N3584" t="s">
        <v>14723</v>
      </c>
      <c r="O3584" t="s">
        <v>14724</v>
      </c>
      <c r="P3584" t="s">
        <v>87</v>
      </c>
      <c r="Q3584">
        <v>10</v>
      </c>
      <c r="R3584" t="s">
        <v>40</v>
      </c>
      <c r="S3584" t="s">
        <v>79</v>
      </c>
      <c r="T3584">
        <v>93718</v>
      </c>
      <c r="U3584" s="1">
        <v>45517</v>
      </c>
      <c r="V3584" t="s">
        <v>64</v>
      </c>
      <c r="W3584">
        <v>458283</v>
      </c>
      <c r="X3584" t="s">
        <v>14725</v>
      </c>
      <c r="Y3584">
        <v>333</v>
      </c>
      <c r="Z3584">
        <v>1622</v>
      </c>
      <c r="AA3584">
        <v>8</v>
      </c>
      <c r="AB3584">
        <v>5190.4000000000015</v>
      </c>
      <c r="AC3584">
        <f>Table1_1[[#This Row],[Price]]*Table1_1[[#This Row],[Quantity]]</f>
        <v>12976</v>
      </c>
    </row>
    <row r="3585" spans="1:29" x14ac:dyDescent="0.3">
      <c r="A3585" t="s">
        <v>28</v>
      </c>
      <c r="B3585" t="s">
        <v>29</v>
      </c>
      <c r="C3585" t="s">
        <v>157</v>
      </c>
      <c r="D3585" t="s">
        <v>134</v>
      </c>
      <c r="E3585" t="s">
        <v>56</v>
      </c>
      <c r="F3585" t="s">
        <v>175</v>
      </c>
      <c r="G3585">
        <v>13</v>
      </c>
      <c r="H3585">
        <v>439307</v>
      </c>
      <c r="I3585" t="s">
        <v>58</v>
      </c>
      <c r="J3585" s="3">
        <v>44443</v>
      </c>
      <c r="K3585">
        <v>1000</v>
      </c>
      <c r="L3585" t="s">
        <v>14727</v>
      </c>
      <c r="M3585" t="s">
        <v>282</v>
      </c>
      <c r="N3585" t="s">
        <v>14728</v>
      </c>
      <c r="O3585" t="s">
        <v>14729</v>
      </c>
      <c r="P3585" t="s">
        <v>87</v>
      </c>
      <c r="Q3585">
        <v>3</v>
      </c>
      <c r="R3585" t="s">
        <v>40</v>
      </c>
      <c r="S3585" t="s">
        <v>41</v>
      </c>
      <c r="T3585">
        <v>68864</v>
      </c>
      <c r="U3585" s="1">
        <v>45303</v>
      </c>
      <c r="V3585" t="s">
        <v>111</v>
      </c>
      <c r="W3585">
        <v>569899</v>
      </c>
      <c r="X3585" t="s">
        <v>14730</v>
      </c>
      <c r="Y3585">
        <v>372</v>
      </c>
      <c r="Z3585">
        <v>2338</v>
      </c>
      <c r="AA3585">
        <v>4</v>
      </c>
      <c r="AB3585">
        <v>3740.8</v>
      </c>
      <c r="AC3585">
        <f>Table1_1[[#This Row],[Price]]*Table1_1[[#This Row],[Quantity]]</f>
        <v>9352</v>
      </c>
    </row>
    <row r="3586" spans="1:29" x14ac:dyDescent="0.3">
      <c r="A3586" t="s">
        <v>28</v>
      </c>
      <c r="B3586" t="s">
        <v>29</v>
      </c>
      <c r="C3586" t="s">
        <v>193</v>
      </c>
      <c r="D3586" t="s">
        <v>98</v>
      </c>
      <c r="E3586" t="s">
        <v>56</v>
      </c>
      <c r="F3586" t="s">
        <v>83</v>
      </c>
      <c r="G3586">
        <v>90</v>
      </c>
      <c r="H3586">
        <v>429974</v>
      </c>
      <c r="I3586" t="s">
        <v>34</v>
      </c>
      <c r="J3586" s="3">
        <v>45125</v>
      </c>
      <c r="K3586">
        <v>1100</v>
      </c>
      <c r="L3586" t="s">
        <v>10092</v>
      </c>
      <c r="M3586" t="s">
        <v>1091</v>
      </c>
      <c r="N3586" t="s">
        <v>14731</v>
      </c>
      <c r="O3586" t="s">
        <v>14732</v>
      </c>
      <c r="P3586" t="s">
        <v>39</v>
      </c>
      <c r="Q3586">
        <v>16</v>
      </c>
      <c r="R3586" t="s">
        <v>40</v>
      </c>
      <c r="S3586" t="s">
        <v>63</v>
      </c>
      <c r="T3586">
        <v>77522</v>
      </c>
      <c r="U3586" s="1">
        <v>45469</v>
      </c>
      <c r="V3586" t="s">
        <v>52</v>
      </c>
      <c r="W3586">
        <v>866353</v>
      </c>
      <c r="X3586" t="s">
        <v>14733</v>
      </c>
      <c r="Y3586">
        <v>216</v>
      </c>
      <c r="Z3586">
        <v>1645</v>
      </c>
      <c r="AA3586">
        <v>4</v>
      </c>
      <c r="AB3586">
        <v>2632</v>
      </c>
      <c r="AC3586">
        <f>Table1_1[[#This Row],[Price]]*Table1_1[[#This Row],[Quantity]]</f>
        <v>6580</v>
      </c>
    </row>
    <row r="3587" spans="1:29" x14ac:dyDescent="0.3">
      <c r="A3587" t="s">
        <v>28</v>
      </c>
      <c r="B3587" t="s">
        <v>29</v>
      </c>
      <c r="C3587" t="s">
        <v>157</v>
      </c>
      <c r="D3587" t="s">
        <v>98</v>
      </c>
      <c r="E3587" t="s">
        <v>32</v>
      </c>
      <c r="F3587" t="s">
        <v>57</v>
      </c>
      <c r="G3587">
        <v>84</v>
      </c>
      <c r="H3587">
        <v>414370</v>
      </c>
      <c r="I3587" t="s">
        <v>34</v>
      </c>
      <c r="J3587" s="3">
        <v>43973</v>
      </c>
      <c r="K3587">
        <v>1200</v>
      </c>
      <c r="L3587" t="s">
        <v>14734</v>
      </c>
      <c r="M3587" t="s">
        <v>222</v>
      </c>
      <c r="N3587" t="s">
        <v>14735</v>
      </c>
      <c r="O3587" t="s">
        <v>14736</v>
      </c>
      <c r="P3587" t="s">
        <v>87</v>
      </c>
      <c r="Q3587">
        <v>8</v>
      </c>
      <c r="R3587" t="s">
        <v>40</v>
      </c>
      <c r="S3587" t="s">
        <v>79</v>
      </c>
      <c r="T3587">
        <v>31717</v>
      </c>
      <c r="U3587" s="1">
        <v>45296</v>
      </c>
      <c r="V3587" t="s">
        <v>111</v>
      </c>
      <c r="W3587">
        <v>645309</v>
      </c>
      <c r="X3587" t="s">
        <v>14737</v>
      </c>
      <c r="Y3587">
        <v>810</v>
      </c>
      <c r="Z3587">
        <v>1255</v>
      </c>
      <c r="AA3587">
        <v>4</v>
      </c>
      <c r="AB3587">
        <v>2008</v>
      </c>
      <c r="AC3587">
        <f>Table1_1[[#This Row],[Price]]*Table1_1[[#This Row],[Quantity]]</f>
        <v>5020</v>
      </c>
    </row>
    <row r="3588" spans="1:29" x14ac:dyDescent="0.3">
      <c r="A3588" t="s">
        <v>28</v>
      </c>
      <c r="B3588" t="s">
        <v>29</v>
      </c>
      <c r="C3588" t="s">
        <v>193</v>
      </c>
      <c r="D3588" t="s">
        <v>149</v>
      </c>
      <c r="E3588" t="s">
        <v>46</v>
      </c>
      <c r="F3588" t="s">
        <v>57</v>
      </c>
      <c r="G3588">
        <v>20</v>
      </c>
      <c r="H3588">
        <v>427925</v>
      </c>
      <c r="I3588" t="s">
        <v>58</v>
      </c>
      <c r="J3588" s="3">
        <v>44668</v>
      </c>
      <c r="K3588">
        <v>1200</v>
      </c>
      <c r="L3588" t="s">
        <v>14738</v>
      </c>
      <c r="M3588" t="s">
        <v>195</v>
      </c>
      <c r="N3588" t="s">
        <v>14739</v>
      </c>
      <c r="O3588" t="s">
        <v>14740</v>
      </c>
      <c r="P3588" t="s">
        <v>71</v>
      </c>
      <c r="Q3588">
        <v>6</v>
      </c>
      <c r="R3588" t="s">
        <v>40</v>
      </c>
      <c r="S3588" t="s">
        <v>63</v>
      </c>
      <c r="T3588">
        <v>89998</v>
      </c>
      <c r="U3588" s="1">
        <v>45487</v>
      </c>
      <c r="V3588" t="s">
        <v>126</v>
      </c>
      <c r="W3588">
        <v>555173</v>
      </c>
      <c r="X3588" t="s">
        <v>14741</v>
      </c>
      <c r="Y3588">
        <v>944</v>
      </c>
      <c r="Z3588">
        <v>2606</v>
      </c>
      <c r="AA3588">
        <v>4</v>
      </c>
      <c r="AB3588">
        <v>4169.6000000000004</v>
      </c>
      <c r="AC3588">
        <f>Table1_1[[#This Row],[Price]]*Table1_1[[#This Row],[Quantity]]</f>
        <v>10424</v>
      </c>
    </row>
    <row r="3589" spans="1:29" x14ac:dyDescent="0.3">
      <c r="A3589" t="s">
        <v>28</v>
      </c>
      <c r="B3589" t="s">
        <v>29</v>
      </c>
      <c r="C3589" t="s">
        <v>44</v>
      </c>
      <c r="D3589" t="s">
        <v>187</v>
      </c>
      <c r="E3589" t="s">
        <v>56</v>
      </c>
      <c r="F3589" t="s">
        <v>135</v>
      </c>
      <c r="G3589">
        <v>68</v>
      </c>
      <c r="H3589">
        <v>430595</v>
      </c>
      <c r="I3589" t="s">
        <v>34</v>
      </c>
      <c r="J3589" s="3">
        <v>45587</v>
      </c>
      <c r="K3589">
        <v>950</v>
      </c>
      <c r="L3589" t="s">
        <v>14742</v>
      </c>
      <c r="M3589" t="s">
        <v>361</v>
      </c>
      <c r="N3589" t="s">
        <v>14743</v>
      </c>
      <c r="O3589" t="s">
        <v>14744</v>
      </c>
      <c r="P3589" t="s">
        <v>51</v>
      </c>
      <c r="Q3589">
        <v>19</v>
      </c>
      <c r="R3589" t="s">
        <v>88</v>
      </c>
      <c r="S3589" t="s">
        <v>118</v>
      </c>
      <c r="T3589">
        <v>68875</v>
      </c>
      <c r="U3589" s="1">
        <v>45449</v>
      </c>
      <c r="V3589" t="s">
        <v>52</v>
      </c>
      <c r="W3589">
        <v>534965</v>
      </c>
      <c r="X3589" t="s">
        <v>14745</v>
      </c>
      <c r="Y3589">
        <v>983</v>
      </c>
      <c r="Z3589">
        <v>2069</v>
      </c>
      <c r="AA3589">
        <v>1</v>
      </c>
      <c r="AB3589">
        <v>827.6</v>
      </c>
      <c r="AC3589">
        <f>Table1_1[[#This Row],[Price]]*Table1_1[[#This Row],[Quantity]]</f>
        <v>2069</v>
      </c>
    </row>
    <row r="3590" spans="1:29" x14ac:dyDescent="0.3">
      <c r="A3590" t="s">
        <v>28</v>
      </c>
      <c r="B3590" t="s">
        <v>29</v>
      </c>
      <c r="C3590" t="s">
        <v>157</v>
      </c>
      <c r="D3590" t="s">
        <v>248</v>
      </c>
      <c r="E3590" t="s">
        <v>56</v>
      </c>
      <c r="F3590" t="s">
        <v>33</v>
      </c>
      <c r="G3590">
        <v>69</v>
      </c>
      <c r="H3590">
        <v>412850</v>
      </c>
      <c r="I3590" t="s">
        <v>34</v>
      </c>
      <c r="J3590" s="3">
        <v>44624</v>
      </c>
      <c r="K3590">
        <v>800</v>
      </c>
      <c r="L3590" t="s">
        <v>14746</v>
      </c>
      <c r="M3590" t="s">
        <v>282</v>
      </c>
      <c r="N3590" t="s">
        <v>14747</v>
      </c>
      <c r="O3590">
        <v>4732333689</v>
      </c>
      <c r="P3590" t="s">
        <v>71</v>
      </c>
      <c r="Q3590">
        <v>5</v>
      </c>
      <c r="R3590" t="s">
        <v>40</v>
      </c>
      <c r="S3590" t="s">
        <v>41</v>
      </c>
      <c r="T3590">
        <v>18358</v>
      </c>
      <c r="U3590" s="1">
        <v>45602</v>
      </c>
      <c r="V3590" t="s">
        <v>42</v>
      </c>
      <c r="W3590">
        <v>747868</v>
      </c>
      <c r="X3590" t="s">
        <v>14748</v>
      </c>
      <c r="Y3590">
        <v>429</v>
      </c>
      <c r="Z3590">
        <v>587</v>
      </c>
      <c r="AA3590">
        <v>2</v>
      </c>
      <c r="AB3590">
        <v>469.6</v>
      </c>
      <c r="AC3590">
        <f>Table1_1[[#This Row],[Price]]*Table1_1[[#This Row],[Quantity]]</f>
        <v>1174</v>
      </c>
    </row>
    <row r="3591" spans="1:29" x14ac:dyDescent="0.3">
      <c r="A3591" t="s">
        <v>28</v>
      </c>
      <c r="B3591" t="s">
        <v>29</v>
      </c>
      <c r="C3591" t="s">
        <v>91</v>
      </c>
      <c r="D3591" t="s">
        <v>364</v>
      </c>
      <c r="E3591" t="s">
        <v>46</v>
      </c>
      <c r="F3591" t="s">
        <v>355</v>
      </c>
      <c r="G3591">
        <v>44</v>
      </c>
      <c r="H3591">
        <v>413757</v>
      </c>
      <c r="I3591" t="s">
        <v>34</v>
      </c>
      <c r="J3591" s="3">
        <v>43954</v>
      </c>
      <c r="K3591">
        <v>950</v>
      </c>
      <c r="L3591" t="s">
        <v>14749</v>
      </c>
      <c r="M3591" t="s">
        <v>1198</v>
      </c>
      <c r="N3591" t="s">
        <v>14750</v>
      </c>
      <c r="O3591">
        <v>9391403943</v>
      </c>
      <c r="P3591" t="s">
        <v>39</v>
      </c>
      <c r="Q3591">
        <v>12</v>
      </c>
      <c r="R3591" t="s">
        <v>40</v>
      </c>
      <c r="S3591" t="s">
        <v>79</v>
      </c>
      <c r="T3591">
        <v>17922</v>
      </c>
      <c r="U3591" s="1">
        <v>45581</v>
      </c>
      <c r="V3591" t="s">
        <v>155</v>
      </c>
      <c r="W3591">
        <v>763485</v>
      </c>
      <c r="X3591" t="s">
        <v>14751</v>
      </c>
      <c r="Y3591">
        <v>612</v>
      </c>
      <c r="Z3591">
        <v>2026</v>
      </c>
      <c r="AA3591">
        <v>5</v>
      </c>
      <c r="AB3591">
        <v>4052</v>
      </c>
      <c r="AC3591">
        <f>Table1_1[[#This Row],[Price]]*Table1_1[[#This Row],[Quantity]]</f>
        <v>10130</v>
      </c>
    </row>
    <row r="3592" spans="1:29" x14ac:dyDescent="0.3">
      <c r="A3592" t="s">
        <v>28</v>
      </c>
      <c r="B3592" t="s">
        <v>29</v>
      </c>
      <c r="C3592" t="s">
        <v>91</v>
      </c>
      <c r="D3592" t="s">
        <v>621</v>
      </c>
      <c r="E3592" t="s">
        <v>46</v>
      </c>
      <c r="F3592" t="s">
        <v>57</v>
      </c>
      <c r="G3592">
        <v>60</v>
      </c>
      <c r="H3592">
        <v>426319</v>
      </c>
      <c r="I3592" t="s">
        <v>34</v>
      </c>
      <c r="J3592" s="3">
        <v>44323</v>
      </c>
      <c r="K3592">
        <v>1000</v>
      </c>
      <c r="L3592" t="s">
        <v>14752</v>
      </c>
      <c r="M3592" t="s">
        <v>482</v>
      </c>
      <c r="N3592" t="s">
        <v>14753</v>
      </c>
      <c r="O3592" t="s">
        <v>14754</v>
      </c>
      <c r="P3592" t="s">
        <v>87</v>
      </c>
      <c r="Q3592">
        <v>4</v>
      </c>
      <c r="R3592" t="s">
        <v>88</v>
      </c>
      <c r="S3592" t="s">
        <v>41</v>
      </c>
      <c r="T3592">
        <v>31884</v>
      </c>
      <c r="U3592" s="1">
        <v>45494</v>
      </c>
      <c r="V3592" t="s">
        <v>126</v>
      </c>
      <c r="W3592">
        <v>797502</v>
      </c>
      <c r="X3592" t="s">
        <v>14755</v>
      </c>
      <c r="Y3592">
        <v>975</v>
      </c>
      <c r="Z3592">
        <v>1570</v>
      </c>
      <c r="AA3592">
        <v>8</v>
      </c>
      <c r="AB3592">
        <v>5024</v>
      </c>
      <c r="AC3592">
        <f>Table1_1[[#This Row],[Price]]*Table1_1[[#This Row],[Quantity]]</f>
        <v>12560</v>
      </c>
    </row>
    <row r="3593" spans="1:29" x14ac:dyDescent="0.3">
      <c r="A3593" t="s">
        <v>28</v>
      </c>
      <c r="B3593" t="s">
        <v>29</v>
      </c>
      <c r="C3593" t="s">
        <v>54</v>
      </c>
      <c r="D3593" t="s">
        <v>105</v>
      </c>
      <c r="E3593" t="s">
        <v>46</v>
      </c>
      <c r="F3593" t="s">
        <v>83</v>
      </c>
      <c r="G3593">
        <v>69</v>
      </c>
      <c r="H3593">
        <v>414125</v>
      </c>
      <c r="I3593" t="s">
        <v>34</v>
      </c>
      <c r="J3593" s="3">
        <v>45468</v>
      </c>
      <c r="K3593">
        <v>800</v>
      </c>
      <c r="L3593" t="s">
        <v>14756</v>
      </c>
      <c r="M3593" t="s">
        <v>94</v>
      </c>
      <c r="N3593" t="s">
        <v>14757</v>
      </c>
      <c r="O3593" t="s">
        <v>14758</v>
      </c>
      <c r="P3593" t="s">
        <v>51</v>
      </c>
      <c r="Q3593">
        <v>18</v>
      </c>
      <c r="R3593" t="s">
        <v>88</v>
      </c>
      <c r="S3593" t="s">
        <v>63</v>
      </c>
      <c r="T3593">
        <v>65561</v>
      </c>
      <c r="U3593" s="1">
        <v>45582</v>
      </c>
      <c r="V3593" t="s">
        <v>155</v>
      </c>
      <c r="W3593">
        <v>832643</v>
      </c>
      <c r="X3593" t="s">
        <v>14759</v>
      </c>
      <c r="Y3593">
        <v>986</v>
      </c>
      <c r="Z3593">
        <v>2613</v>
      </c>
      <c r="AA3593">
        <v>1</v>
      </c>
      <c r="AB3593">
        <v>1045.2</v>
      </c>
      <c r="AC3593">
        <f>Table1_1[[#This Row],[Price]]*Table1_1[[#This Row],[Quantity]]</f>
        <v>2613</v>
      </c>
    </row>
    <row r="3594" spans="1:29" x14ac:dyDescent="0.3">
      <c r="A3594" t="s">
        <v>28</v>
      </c>
      <c r="B3594" t="s">
        <v>29</v>
      </c>
      <c r="C3594" t="s">
        <v>66</v>
      </c>
      <c r="D3594" t="s">
        <v>380</v>
      </c>
      <c r="E3594" t="s">
        <v>32</v>
      </c>
      <c r="F3594" t="s">
        <v>57</v>
      </c>
      <c r="G3594">
        <v>30</v>
      </c>
      <c r="H3594">
        <v>429503</v>
      </c>
      <c r="I3594" t="s">
        <v>58</v>
      </c>
      <c r="J3594" s="3">
        <v>44215</v>
      </c>
      <c r="K3594">
        <v>1100</v>
      </c>
      <c r="L3594" t="s">
        <v>14760</v>
      </c>
      <c r="M3594" t="s">
        <v>269</v>
      </c>
      <c r="N3594" t="s">
        <v>14761</v>
      </c>
      <c r="O3594" t="s">
        <v>14762</v>
      </c>
      <c r="P3594" t="s">
        <v>71</v>
      </c>
      <c r="Q3594">
        <v>8</v>
      </c>
      <c r="R3594" t="s">
        <v>40</v>
      </c>
      <c r="S3594" t="s">
        <v>63</v>
      </c>
      <c r="T3594">
        <v>25945</v>
      </c>
      <c r="U3594" s="1">
        <v>45351</v>
      </c>
      <c r="V3594" t="s">
        <v>119</v>
      </c>
      <c r="W3594">
        <v>752778</v>
      </c>
      <c r="X3594" t="s">
        <v>14763</v>
      </c>
      <c r="Y3594">
        <v>629</v>
      </c>
      <c r="Z3594">
        <v>1008</v>
      </c>
      <c r="AA3594">
        <v>6</v>
      </c>
      <c r="AB3594">
        <v>2419.2000000000003</v>
      </c>
      <c r="AC3594">
        <f>Table1_1[[#This Row],[Price]]*Table1_1[[#This Row],[Quantity]]</f>
        <v>6048</v>
      </c>
    </row>
    <row r="3595" spans="1:29" x14ac:dyDescent="0.3">
      <c r="A3595" t="s">
        <v>28</v>
      </c>
      <c r="B3595" t="s">
        <v>29</v>
      </c>
      <c r="C3595" t="s">
        <v>30</v>
      </c>
      <c r="D3595" t="s">
        <v>421</v>
      </c>
      <c r="E3595" t="s">
        <v>32</v>
      </c>
      <c r="F3595" t="s">
        <v>113</v>
      </c>
      <c r="G3595">
        <v>98</v>
      </c>
      <c r="H3595">
        <v>436821</v>
      </c>
      <c r="I3595" t="s">
        <v>58</v>
      </c>
      <c r="J3595" s="3">
        <v>44532</v>
      </c>
      <c r="K3595">
        <v>1200</v>
      </c>
      <c r="L3595" t="s">
        <v>14765</v>
      </c>
      <c r="M3595" t="s">
        <v>1488</v>
      </c>
      <c r="N3595" t="s">
        <v>14766</v>
      </c>
      <c r="O3595" t="s">
        <v>14767</v>
      </c>
      <c r="P3595" t="s">
        <v>71</v>
      </c>
      <c r="Q3595">
        <v>3</v>
      </c>
      <c r="R3595" t="s">
        <v>88</v>
      </c>
      <c r="S3595" t="s">
        <v>79</v>
      </c>
      <c r="T3595">
        <v>92966</v>
      </c>
      <c r="U3595" s="1">
        <v>45463</v>
      </c>
      <c r="V3595" t="s">
        <v>52</v>
      </c>
      <c r="W3595">
        <v>828208</v>
      </c>
      <c r="X3595" t="s">
        <v>9683</v>
      </c>
      <c r="Y3595">
        <v>254</v>
      </c>
      <c r="Z3595">
        <v>543</v>
      </c>
      <c r="AA3595">
        <v>8</v>
      </c>
      <c r="AB3595">
        <v>1737.6000000000001</v>
      </c>
      <c r="AC3595">
        <f>Table1_1[[#This Row],[Price]]*Table1_1[[#This Row],[Quantity]]</f>
        <v>4344</v>
      </c>
    </row>
    <row r="3596" spans="1:29" x14ac:dyDescent="0.3">
      <c r="A3596" t="s">
        <v>28</v>
      </c>
      <c r="B3596" t="s">
        <v>29</v>
      </c>
      <c r="C3596" t="s">
        <v>54</v>
      </c>
      <c r="D3596" t="s">
        <v>187</v>
      </c>
      <c r="E3596" t="s">
        <v>56</v>
      </c>
      <c r="F3596" t="s">
        <v>99</v>
      </c>
      <c r="G3596">
        <v>25</v>
      </c>
      <c r="H3596">
        <v>439367</v>
      </c>
      <c r="I3596" t="s">
        <v>58</v>
      </c>
      <c r="J3596" s="3">
        <v>45264</v>
      </c>
      <c r="K3596">
        <v>1100</v>
      </c>
      <c r="L3596" t="s">
        <v>14769</v>
      </c>
      <c r="M3596" t="s">
        <v>1030</v>
      </c>
      <c r="N3596" t="s">
        <v>14770</v>
      </c>
      <c r="O3596" t="s">
        <v>14771</v>
      </c>
      <c r="P3596" t="s">
        <v>39</v>
      </c>
      <c r="Q3596">
        <v>13</v>
      </c>
      <c r="R3596" t="s">
        <v>40</v>
      </c>
      <c r="S3596" t="s">
        <v>79</v>
      </c>
      <c r="T3596">
        <v>97615</v>
      </c>
      <c r="U3596" s="1">
        <v>45624</v>
      </c>
      <c r="V3596" t="s">
        <v>42</v>
      </c>
      <c r="W3596">
        <v>999567</v>
      </c>
      <c r="X3596" t="s">
        <v>14772</v>
      </c>
      <c r="Y3596">
        <v>636</v>
      </c>
      <c r="Z3596">
        <v>2135</v>
      </c>
      <c r="AA3596">
        <v>8</v>
      </c>
      <c r="AB3596">
        <v>6832</v>
      </c>
      <c r="AC3596">
        <f>Table1_1[[#This Row],[Price]]*Table1_1[[#This Row],[Quantity]]</f>
        <v>17080</v>
      </c>
    </row>
    <row r="3597" spans="1:29" x14ac:dyDescent="0.3">
      <c r="A3597" t="s">
        <v>28</v>
      </c>
      <c r="B3597" t="s">
        <v>29</v>
      </c>
      <c r="C3597" t="s">
        <v>148</v>
      </c>
      <c r="D3597" t="s">
        <v>274</v>
      </c>
      <c r="E3597" t="s">
        <v>32</v>
      </c>
      <c r="F3597" t="s">
        <v>57</v>
      </c>
      <c r="G3597">
        <v>57</v>
      </c>
      <c r="H3597">
        <v>435826</v>
      </c>
      <c r="I3597" t="s">
        <v>34</v>
      </c>
      <c r="J3597" s="3">
        <v>44946</v>
      </c>
      <c r="K3597">
        <v>1000</v>
      </c>
      <c r="L3597" t="s">
        <v>14773</v>
      </c>
      <c r="M3597" t="s">
        <v>1212</v>
      </c>
      <c r="N3597" t="s">
        <v>14774</v>
      </c>
      <c r="O3597" t="s">
        <v>14775</v>
      </c>
      <c r="P3597" t="s">
        <v>71</v>
      </c>
      <c r="Q3597">
        <v>12</v>
      </c>
      <c r="R3597" t="s">
        <v>88</v>
      </c>
      <c r="S3597" t="s">
        <v>41</v>
      </c>
      <c r="T3597">
        <v>36637</v>
      </c>
      <c r="U3597" s="1">
        <v>45587</v>
      </c>
      <c r="V3597" t="s">
        <v>155</v>
      </c>
      <c r="W3597">
        <v>649319</v>
      </c>
      <c r="X3597" t="s">
        <v>14776</v>
      </c>
      <c r="Y3597">
        <v>304</v>
      </c>
      <c r="Z3597">
        <v>2018</v>
      </c>
      <c r="AA3597">
        <v>7</v>
      </c>
      <c r="AB3597">
        <v>5650.4000000000015</v>
      </c>
      <c r="AC3597">
        <f>Table1_1[[#This Row],[Price]]*Table1_1[[#This Row],[Quantity]]</f>
        <v>14126</v>
      </c>
    </row>
    <row r="3598" spans="1:29" x14ac:dyDescent="0.3">
      <c r="A3598" t="s">
        <v>28</v>
      </c>
      <c r="B3598" t="s">
        <v>29</v>
      </c>
      <c r="C3598" t="s">
        <v>157</v>
      </c>
      <c r="D3598" t="s">
        <v>546</v>
      </c>
      <c r="E3598" t="s">
        <v>46</v>
      </c>
      <c r="F3598" t="s">
        <v>150</v>
      </c>
      <c r="G3598">
        <v>77</v>
      </c>
      <c r="H3598">
        <v>408355</v>
      </c>
      <c r="I3598" t="s">
        <v>34</v>
      </c>
      <c r="J3598" s="3">
        <v>44672</v>
      </c>
      <c r="K3598">
        <v>1300</v>
      </c>
      <c r="L3598" t="s">
        <v>14778</v>
      </c>
      <c r="M3598" t="s">
        <v>94</v>
      </c>
      <c r="N3598" t="s">
        <v>14779</v>
      </c>
      <c r="O3598" t="s">
        <v>14780</v>
      </c>
      <c r="P3598" t="s">
        <v>71</v>
      </c>
      <c r="Q3598">
        <v>8</v>
      </c>
      <c r="R3598" t="s">
        <v>88</v>
      </c>
      <c r="S3598" t="s">
        <v>41</v>
      </c>
      <c r="T3598">
        <v>21159</v>
      </c>
      <c r="U3598" s="1">
        <v>45604</v>
      </c>
      <c r="V3598" t="s">
        <v>42</v>
      </c>
      <c r="W3598">
        <v>681963</v>
      </c>
      <c r="X3598" t="s">
        <v>14781</v>
      </c>
      <c r="Y3598">
        <v>976</v>
      </c>
      <c r="Z3598">
        <v>1431</v>
      </c>
      <c r="AA3598">
        <v>8</v>
      </c>
      <c r="AB3598">
        <v>4579.2</v>
      </c>
      <c r="AC3598">
        <f>Table1_1[[#This Row],[Price]]*Table1_1[[#This Row],[Quantity]]</f>
        <v>11448</v>
      </c>
    </row>
    <row r="3599" spans="1:29" x14ac:dyDescent="0.3">
      <c r="A3599" t="s">
        <v>28</v>
      </c>
      <c r="B3599" t="s">
        <v>29</v>
      </c>
      <c r="C3599" t="s">
        <v>30</v>
      </c>
      <c r="D3599" t="s">
        <v>182</v>
      </c>
      <c r="E3599" t="s">
        <v>56</v>
      </c>
      <c r="F3599" t="s">
        <v>355</v>
      </c>
      <c r="G3599">
        <v>83</v>
      </c>
      <c r="H3599">
        <v>437413</v>
      </c>
      <c r="I3599" t="s">
        <v>34</v>
      </c>
      <c r="J3599" s="3">
        <v>44116</v>
      </c>
      <c r="K3599">
        <v>1000</v>
      </c>
      <c r="L3599" t="s">
        <v>13135</v>
      </c>
      <c r="M3599" t="s">
        <v>1409</v>
      </c>
      <c r="N3599" t="s">
        <v>14782</v>
      </c>
      <c r="O3599" t="s">
        <v>14783</v>
      </c>
      <c r="P3599" t="s">
        <v>51</v>
      </c>
      <c r="Q3599">
        <v>4</v>
      </c>
      <c r="R3599" t="s">
        <v>88</v>
      </c>
      <c r="S3599" t="s">
        <v>63</v>
      </c>
      <c r="T3599">
        <v>21518</v>
      </c>
      <c r="U3599" s="1">
        <v>45629</v>
      </c>
      <c r="V3599" t="s">
        <v>259</v>
      </c>
      <c r="W3599">
        <v>828351</v>
      </c>
      <c r="X3599" t="s">
        <v>14784</v>
      </c>
      <c r="Y3599">
        <v>667</v>
      </c>
      <c r="Z3599">
        <v>2532</v>
      </c>
      <c r="AA3599">
        <v>2</v>
      </c>
      <c r="AB3599">
        <v>2025.6000000000001</v>
      </c>
      <c r="AC3599">
        <f>Table1_1[[#This Row],[Price]]*Table1_1[[#This Row],[Quantity]]</f>
        <v>5064</v>
      </c>
    </row>
    <row r="3600" spans="1:29" x14ac:dyDescent="0.3">
      <c r="A3600" t="s">
        <v>28</v>
      </c>
      <c r="B3600" t="s">
        <v>29</v>
      </c>
      <c r="C3600" t="s">
        <v>44</v>
      </c>
      <c r="D3600" t="s">
        <v>616</v>
      </c>
      <c r="E3600" t="s">
        <v>56</v>
      </c>
      <c r="F3600" t="s">
        <v>135</v>
      </c>
      <c r="G3600">
        <v>97</v>
      </c>
      <c r="H3600">
        <v>410247</v>
      </c>
      <c r="I3600" t="s">
        <v>58</v>
      </c>
      <c r="J3600" s="3">
        <v>45183</v>
      </c>
      <c r="K3600">
        <v>800</v>
      </c>
      <c r="L3600" t="s">
        <v>14786</v>
      </c>
      <c r="M3600" t="s">
        <v>216</v>
      </c>
      <c r="N3600" t="s">
        <v>14787</v>
      </c>
      <c r="O3600">
        <v>7959628394</v>
      </c>
      <c r="P3600" t="s">
        <v>71</v>
      </c>
      <c r="Q3600">
        <v>3</v>
      </c>
      <c r="R3600" t="s">
        <v>88</v>
      </c>
      <c r="S3600" t="s">
        <v>118</v>
      </c>
      <c r="T3600">
        <v>21397</v>
      </c>
      <c r="U3600" s="1">
        <v>45398</v>
      </c>
      <c r="V3600" t="s">
        <v>80</v>
      </c>
      <c r="W3600">
        <v>241255</v>
      </c>
      <c r="X3600" t="s">
        <v>14788</v>
      </c>
      <c r="Y3600">
        <v>239</v>
      </c>
      <c r="Z3600">
        <v>2315</v>
      </c>
      <c r="AA3600">
        <v>2</v>
      </c>
      <c r="AB3600">
        <v>1852</v>
      </c>
      <c r="AC3600">
        <f>Table1_1[[#This Row],[Price]]*Table1_1[[#This Row],[Quantity]]</f>
        <v>4630</v>
      </c>
    </row>
    <row r="3601" spans="1:29" x14ac:dyDescent="0.3">
      <c r="A3601" t="s">
        <v>28</v>
      </c>
      <c r="B3601" t="s">
        <v>29</v>
      </c>
      <c r="C3601" t="s">
        <v>66</v>
      </c>
      <c r="D3601" t="s">
        <v>92</v>
      </c>
      <c r="E3601" t="s">
        <v>32</v>
      </c>
      <c r="F3601" t="s">
        <v>106</v>
      </c>
      <c r="G3601">
        <v>73</v>
      </c>
      <c r="H3601">
        <v>433538</v>
      </c>
      <c r="I3601" t="s">
        <v>58</v>
      </c>
      <c r="J3601" s="3">
        <v>45294</v>
      </c>
      <c r="K3601">
        <v>1300</v>
      </c>
      <c r="L3601" t="s">
        <v>14789</v>
      </c>
      <c r="M3601" t="s">
        <v>1409</v>
      </c>
      <c r="N3601" t="s">
        <v>14790</v>
      </c>
      <c r="O3601" t="s">
        <v>14791</v>
      </c>
      <c r="P3601" t="s">
        <v>71</v>
      </c>
      <c r="Q3601">
        <v>15</v>
      </c>
      <c r="R3601" t="s">
        <v>88</v>
      </c>
      <c r="S3601" t="s">
        <v>63</v>
      </c>
      <c r="T3601">
        <v>69810</v>
      </c>
      <c r="U3601" s="1">
        <v>45339</v>
      </c>
      <c r="V3601" t="s">
        <v>119</v>
      </c>
      <c r="W3601">
        <v>330925</v>
      </c>
      <c r="X3601" t="s">
        <v>14792</v>
      </c>
      <c r="Y3601">
        <v>573</v>
      </c>
      <c r="Z3601">
        <v>662</v>
      </c>
      <c r="AA3601">
        <v>8</v>
      </c>
      <c r="AB3601">
        <v>2118.4</v>
      </c>
      <c r="AC3601">
        <f>Table1_1[[#This Row],[Price]]*Table1_1[[#This Row],[Quantity]]</f>
        <v>5296</v>
      </c>
    </row>
    <row r="3602" spans="1:29" x14ac:dyDescent="0.3">
      <c r="A3602" t="s">
        <v>28</v>
      </c>
      <c r="B3602" t="s">
        <v>29</v>
      </c>
      <c r="C3602" t="s">
        <v>193</v>
      </c>
      <c r="D3602" t="s">
        <v>380</v>
      </c>
      <c r="E3602" t="s">
        <v>46</v>
      </c>
      <c r="F3602" t="s">
        <v>175</v>
      </c>
      <c r="G3602">
        <v>15</v>
      </c>
      <c r="H3602">
        <v>403400</v>
      </c>
      <c r="I3602" t="s">
        <v>34</v>
      </c>
      <c r="J3602" s="3">
        <v>45099</v>
      </c>
      <c r="K3602">
        <v>1200</v>
      </c>
      <c r="L3602" t="s">
        <v>14793</v>
      </c>
      <c r="M3602" t="s">
        <v>269</v>
      </c>
      <c r="N3602" t="s">
        <v>14794</v>
      </c>
      <c r="O3602" t="s">
        <v>14795</v>
      </c>
      <c r="P3602" t="s">
        <v>87</v>
      </c>
      <c r="Q3602">
        <v>11</v>
      </c>
      <c r="R3602" t="s">
        <v>88</v>
      </c>
      <c r="S3602" t="s">
        <v>41</v>
      </c>
      <c r="T3602">
        <v>12490</v>
      </c>
      <c r="U3602" s="1">
        <v>45439</v>
      </c>
      <c r="V3602" t="s">
        <v>140</v>
      </c>
      <c r="W3602">
        <v>762893</v>
      </c>
      <c r="X3602" t="s">
        <v>14796</v>
      </c>
      <c r="Y3602">
        <v>768</v>
      </c>
      <c r="Z3602">
        <v>2157</v>
      </c>
      <c r="AA3602">
        <v>5</v>
      </c>
      <c r="AB3602">
        <v>4314</v>
      </c>
      <c r="AC3602">
        <f>Table1_1[[#This Row],[Price]]*Table1_1[[#This Row],[Quantity]]</f>
        <v>10785</v>
      </c>
    </row>
    <row r="3603" spans="1:29" x14ac:dyDescent="0.3">
      <c r="A3603" t="s">
        <v>28</v>
      </c>
      <c r="B3603" t="s">
        <v>29</v>
      </c>
      <c r="C3603" t="s">
        <v>54</v>
      </c>
      <c r="D3603" t="s">
        <v>317</v>
      </c>
      <c r="E3603" t="s">
        <v>56</v>
      </c>
      <c r="F3603" t="s">
        <v>355</v>
      </c>
      <c r="G3603">
        <v>93</v>
      </c>
      <c r="H3603">
        <v>404361</v>
      </c>
      <c r="I3603" t="s">
        <v>34</v>
      </c>
      <c r="J3603" s="3">
        <v>43831</v>
      </c>
      <c r="K3603">
        <v>1200</v>
      </c>
      <c r="L3603" t="s">
        <v>14797</v>
      </c>
      <c r="M3603" t="s">
        <v>919</v>
      </c>
      <c r="N3603" t="s">
        <v>14798</v>
      </c>
      <c r="O3603" t="s">
        <v>14799</v>
      </c>
      <c r="P3603" t="s">
        <v>87</v>
      </c>
      <c r="Q3603">
        <v>16</v>
      </c>
      <c r="R3603" t="s">
        <v>40</v>
      </c>
      <c r="S3603" t="s">
        <v>63</v>
      </c>
      <c r="T3603">
        <v>81292</v>
      </c>
      <c r="U3603" s="1">
        <v>45608</v>
      </c>
      <c r="V3603" t="s">
        <v>42</v>
      </c>
      <c r="W3603">
        <v>666136</v>
      </c>
      <c r="X3603" t="s">
        <v>14800</v>
      </c>
      <c r="Y3603">
        <v>482</v>
      </c>
      <c r="Z3603">
        <v>1060</v>
      </c>
      <c r="AA3603">
        <v>7</v>
      </c>
      <c r="AB3603">
        <v>2968</v>
      </c>
      <c r="AC3603">
        <f>Table1_1[[#This Row],[Price]]*Table1_1[[#This Row],[Quantity]]</f>
        <v>7420</v>
      </c>
    </row>
    <row r="3604" spans="1:29" x14ac:dyDescent="0.3">
      <c r="A3604" t="s">
        <v>28</v>
      </c>
      <c r="B3604" t="s">
        <v>29</v>
      </c>
      <c r="C3604" t="s">
        <v>193</v>
      </c>
      <c r="D3604" t="s">
        <v>227</v>
      </c>
      <c r="E3604" t="s">
        <v>56</v>
      </c>
      <c r="F3604" t="s">
        <v>106</v>
      </c>
      <c r="G3604">
        <v>81</v>
      </c>
      <c r="H3604">
        <v>415900</v>
      </c>
      <c r="I3604" t="s">
        <v>58</v>
      </c>
      <c r="J3604" s="3">
        <v>44967</v>
      </c>
      <c r="K3604">
        <v>1400</v>
      </c>
      <c r="L3604" t="s">
        <v>12878</v>
      </c>
      <c r="M3604" t="s">
        <v>1460</v>
      </c>
      <c r="N3604" t="s">
        <v>14801</v>
      </c>
      <c r="O3604" t="s">
        <v>14802</v>
      </c>
      <c r="P3604" t="s">
        <v>87</v>
      </c>
      <c r="Q3604">
        <v>4</v>
      </c>
      <c r="R3604" t="s">
        <v>88</v>
      </c>
      <c r="S3604" t="s">
        <v>41</v>
      </c>
      <c r="T3604">
        <v>93810</v>
      </c>
      <c r="U3604" s="1">
        <v>45561</v>
      </c>
      <c r="V3604" t="s">
        <v>180</v>
      </c>
      <c r="W3604">
        <v>229252</v>
      </c>
      <c r="X3604" t="s">
        <v>14803</v>
      </c>
      <c r="Y3604">
        <v>507</v>
      </c>
      <c r="Z3604">
        <v>2184</v>
      </c>
      <c r="AA3604">
        <v>3</v>
      </c>
      <c r="AB3604">
        <v>2620.8000000000002</v>
      </c>
      <c r="AC3604">
        <f>Table1_1[[#This Row],[Price]]*Table1_1[[#This Row],[Quantity]]</f>
        <v>6552</v>
      </c>
    </row>
    <row r="3605" spans="1:29" x14ac:dyDescent="0.3">
      <c r="A3605" t="s">
        <v>28</v>
      </c>
      <c r="B3605" t="s">
        <v>29</v>
      </c>
      <c r="C3605" t="s">
        <v>44</v>
      </c>
      <c r="D3605" t="s">
        <v>274</v>
      </c>
      <c r="E3605" t="s">
        <v>46</v>
      </c>
      <c r="F3605" t="s">
        <v>355</v>
      </c>
      <c r="G3605">
        <v>43</v>
      </c>
      <c r="H3605">
        <v>413126</v>
      </c>
      <c r="I3605" t="s">
        <v>34</v>
      </c>
      <c r="J3605" s="3">
        <v>45348</v>
      </c>
      <c r="K3605">
        <v>950</v>
      </c>
      <c r="L3605" t="s">
        <v>14804</v>
      </c>
      <c r="M3605" t="s">
        <v>487</v>
      </c>
      <c r="N3605" t="s">
        <v>14805</v>
      </c>
      <c r="O3605" t="s">
        <v>14806</v>
      </c>
      <c r="P3605" t="s">
        <v>71</v>
      </c>
      <c r="Q3605">
        <v>9</v>
      </c>
      <c r="R3605" t="s">
        <v>40</v>
      </c>
      <c r="S3605" t="s">
        <v>63</v>
      </c>
      <c r="T3605">
        <v>21192</v>
      </c>
      <c r="U3605" s="1">
        <v>45387</v>
      </c>
      <c r="V3605" t="s">
        <v>80</v>
      </c>
      <c r="W3605">
        <v>686704</v>
      </c>
      <c r="X3605" t="s">
        <v>14807</v>
      </c>
      <c r="Y3605">
        <v>901</v>
      </c>
      <c r="Z3605">
        <v>1588</v>
      </c>
      <c r="AA3605">
        <v>7</v>
      </c>
      <c r="AB3605">
        <v>4446.4000000000015</v>
      </c>
      <c r="AC3605">
        <f>Table1_1[[#This Row],[Price]]*Table1_1[[#This Row],[Quantity]]</f>
        <v>11116</v>
      </c>
    </row>
    <row r="3606" spans="1:29" x14ac:dyDescent="0.3">
      <c r="A3606" t="s">
        <v>28</v>
      </c>
      <c r="B3606" t="s">
        <v>29</v>
      </c>
      <c r="C3606" t="s">
        <v>91</v>
      </c>
      <c r="D3606" t="s">
        <v>274</v>
      </c>
      <c r="E3606" t="s">
        <v>56</v>
      </c>
      <c r="F3606" t="s">
        <v>83</v>
      </c>
      <c r="G3606">
        <v>51</v>
      </c>
      <c r="H3606">
        <v>437524</v>
      </c>
      <c r="I3606" t="s">
        <v>58</v>
      </c>
      <c r="J3606" s="3">
        <v>45536</v>
      </c>
      <c r="K3606">
        <v>1000</v>
      </c>
      <c r="L3606" t="s">
        <v>14808</v>
      </c>
      <c r="M3606" t="s">
        <v>1366</v>
      </c>
      <c r="N3606" t="s">
        <v>14809</v>
      </c>
      <c r="O3606" t="s">
        <v>14810</v>
      </c>
      <c r="P3606" t="s">
        <v>71</v>
      </c>
      <c r="Q3606">
        <v>16</v>
      </c>
      <c r="R3606" t="s">
        <v>40</v>
      </c>
      <c r="S3606" t="s">
        <v>63</v>
      </c>
      <c r="T3606">
        <v>46317</v>
      </c>
      <c r="U3606" s="1">
        <v>45369</v>
      </c>
      <c r="V3606" t="s">
        <v>72</v>
      </c>
      <c r="W3606">
        <v>846793</v>
      </c>
      <c r="X3606" t="s">
        <v>14811</v>
      </c>
      <c r="Y3606">
        <v>654</v>
      </c>
      <c r="Z3606">
        <v>536</v>
      </c>
      <c r="AA3606">
        <v>5</v>
      </c>
      <c r="AB3606">
        <v>1072</v>
      </c>
      <c r="AC3606">
        <f>Table1_1[[#This Row],[Price]]*Table1_1[[#This Row],[Quantity]]</f>
        <v>2680</v>
      </c>
    </row>
    <row r="3607" spans="1:29" x14ac:dyDescent="0.3">
      <c r="A3607" t="s">
        <v>28</v>
      </c>
      <c r="B3607" t="s">
        <v>29</v>
      </c>
      <c r="C3607" t="s">
        <v>157</v>
      </c>
      <c r="D3607" t="s">
        <v>274</v>
      </c>
      <c r="E3607" t="s">
        <v>46</v>
      </c>
      <c r="F3607" t="s">
        <v>33</v>
      </c>
      <c r="G3607">
        <v>56</v>
      </c>
      <c r="H3607">
        <v>414602</v>
      </c>
      <c r="I3607" t="s">
        <v>34</v>
      </c>
      <c r="J3607" s="3">
        <v>44591</v>
      </c>
      <c r="K3607">
        <v>1300</v>
      </c>
      <c r="L3607" t="s">
        <v>14812</v>
      </c>
      <c r="M3607" t="s">
        <v>953</v>
      </c>
      <c r="N3607" t="s">
        <v>14813</v>
      </c>
      <c r="O3607" t="s">
        <v>14814</v>
      </c>
      <c r="P3607" t="s">
        <v>39</v>
      </c>
      <c r="Q3607">
        <v>16</v>
      </c>
      <c r="R3607" t="s">
        <v>88</v>
      </c>
      <c r="S3607" t="s">
        <v>63</v>
      </c>
      <c r="T3607">
        <v>31434</v>
      </c>
      <c r="U3607" s="1">
        <v>45358</v>
      </c>
      <c r="V3607" t="s">
        <v>72</v>
      </c>
      <c r="W3607">
        <v>732861</v>
      </c>
      <c r="X3607" t="s">
        <v>14815</v>
      </c>
      <c r="Y3607">
        <v>770</v>
      </c>
      <c r="Z3607">
        <v>2296</v>
      </c>
      <c r="AA3607">
        <v>6</v>
      </c>
      <c r="AB3607">
        <v>5510.4000000000015</v>
      </c>
      <c r="AC3607">
        <f>Table1_1[[#This Row],[Price]]*Table1_1[[#This Row],[Quantity]]</f>
        <v>13776</v>
      </c>
    </row>
    <row r="3608" spans="1:29" x14ac:dyDescent="0.3">
      <c r="A3608" t="s">
        <v>28</v>
      </c>
      <c r="B3608" t="s">
        <v>29</v>
      </c>
      <c r="C3608" t="s">
        <v>30</v>
      </c>
      <c r="D3608" t="s">
        <v>274</v>
      </c>
      <c r="E3608" t="s">
        <v>56</v>
      </c>
      <c r="F3608" t="s">
        <v>106</v>
      </c>
      <c r="G3608">
        <v>75</v>
      </c>
      <c r="H3608">
        <v>437024</v>
      </c>
      <c r="I3608" t="s">
        <v>34</v>
      </c>
      <c r="J3608" s="3">
        <v>45239</v>
      </c>
      <c r="K3608">
        <v>1000</v>
      </c>
      <c r="L3608" t="s">
        <v>14817</v>
      </c>
      <c r="M3608" t="s">
        <v>736</v>
      </c>
      <c r="N3608" t="s">
        <v>14818</v>
      </c>
      <c r="O3608" t="s">
        <v>14819</v>
      </c>
      <c r="P3608" t="s">
        <v>51</v>
      </c>
      <c r="Q3608">
        <v>3</v>
      </c>
      <c r="R3608" t="s">
        <v>40</v>
      </c>
      <c r="S3608" t="s">
        <v>79</v>
      </c>
      <c r="T3608">
        <v>91868</v>
      </c>
      <c r="U3608" s="1">
        <v>45616</v>
      </c>
      <c r="V3608" t="s">
        <v>42</v>
      </c>
      <c r="W3608">
        <v>434717</v>
      </c>
      <c r="X3608" t="s">
        <v>14820</v>
      </c>
      <c r="Y3608">
        <v>578</v>
      </c>
      <c r="Z3608">
        <v>609</v>
      </c>
      <c r="AA3608">
        <v>2</v>
      </c>
      <c r="AB3608">
        <v>487.20000000000005</v>
      </c>
      <c r="AC3608">
        <f>Table1_1[[#This Row],[Price]]*Table1_1[[#This Row],[Quantity]]</f>
        <v>1218</v>
      </c>
    </row>
    <row r="3609" spans="1:29" x14ac:dyDescent="0.3">
      <c r="A3609" t="s">
        <v>28</v>
      </c>
      <c r="B3609" t="s">
        <v>29</v>
      </c>
      <c r="C3609" t="s">
        <v>157</v>
      </c>
      <c r="D3609" t="s">
        <v>637</v>
      </c>
      <c r="E3609" t="s">
        <v>56</v>
      </c>
      <c r="F3609" t="s">
        <v>33</v>
      </c>
      <c r="G3609">
        <v>55</v>
      </c>
      <c r="H3609">
        <v>436205</v>
      </c>
      <c r="I3609" t="s">
        <v>34</v>
      </c>
      <c r="J3609" s="3">
        <v>44385</v>
      </c>
      <c r="K3609">
        <v>800</v>
      </c>
      <c r="L3609" t="s">
        <v>14822</v>
      </c>
      <c r="M3609" t="s">
        <v>366</v>
      </c>
      <c r="N3609" t="s">
        <v>14823</v>
      </c>
      <c r="O3609" t="s">
        <v>14824</v>
      </c>
      <c r="P3609" t="s">
        <v>87</v>
      </c>
      <c r="Q3609">
        <v>15</v>
      </c>
      <c r="R3609" t="s">
        <v>40</v>
      </c>
      <c r="S3609" t="s">
        <v>41</v>
      </c>
      <c r="T3609">
        <v>12677</v>
      </c>
      <c r="U3609" s="1">
        <v>45460</v>
      </c>
      <c r="V3609" t="s">
        <v>52</v>
      </c>
      <c r="W3609">
        <v>454577</v>
      </c>
      <c r="X3609" t="s">
        <v>8871</v>
      </c>
      <c r="Y3609">
        <v>950</v>
      </c>
      <c r="Z3609">
        <v>985</v>
      </c>
      <c r="AA3609">
        <v>1</v>
      </c>
      <c r="AB3609">
        <v>394</v>
      </c>
      <c r="AC3609">
        <f>Table1_1[[#This Row],[Price]]*Table1_1[[#This Row],[Quantity]]</f>
        <v>985</v>
      </c>
    </row>
    <row r="3610" spans="1:29" x14ac:dyDescent="0.3">
      <c r="A3610" t="s">
        <v>28</v>
      </c>
      <c r="B3610" t="s">
        <v>29</v>
      </c>
      <c r="C3610" t="s">
        <v>44</v>
      </c>
      <c r="D3610" t="s">
        <v>170</v>
      </c>
      <c r="E3610" t="s">
        <v>32</v>
      </c>
      <c r="F3610" t="s">
        <v>33</v>
      </c>
      <c r="G3610">
        <v>19</v>
      </c>
      <c r="H3610">
        <v>401385</v>
      </c>
      <c r="I3610" t="s">
        <v>58</v>
      </c>
      <c r="J3610" s="3">
        <v>45208</v>
      </c>
      <c r="K3610">
        <v>1300</v>
      </c>
      <c r="L3610" t="s">
        <v>14825</v>
      </c>
      <c r="M3610" t="s">
        <v>1488</v>
      </c>
      <c r="N3610" t="s">
        <v>14826</v>
      </c>
      <c r="O3610" t="s">
        <v>14827</v>
      </c>
      <c r="P3610" t="s">
        <v>39</v>
      </c>
      <c r="Q3610">
        <v>5</v>
      </c>
      <c r="R3610" t="s">
        <v>40</v>
      </c>
      <c r="S3610" t="s">
        <v>41</v>
      </c>
      <c r="T3610">
        <v>96329</v>
      </c>
      <c r="U3610" s="1">
        <v>45549</v>
      </c>
      <c r="V3610" t="s">
        <v>180</v>
      </c>
      <c r="W3610">
        <v>693794</v>
      </c>
      <c r="X3610" t="s">
        <v>14828</v>
      </c>
      <c r="Y3610">
        <v>832</v>
      </c>
      <c r="Z3610">
        <v>788</v>
      </c>
      <c r="AA3610">
        <v>7</v>
      </c>
      <c r="AB3610">
        <v>2206.4</v>
      </c>
      <c r="AC3610">
        <f>Table1_1[[#This Row],[Price]]*Table1_1[[#This Row],[Quantity]]</f>
        <v>5516</v>
      </c>
    </row>
    <row r="3611" spans="1:29" x14ac:dyDescent="0.3">
      <c r="A3611" t="s">
        <v>28</v>
      </c>
      <c r="B3611" t="s">
        <v>29</v>
      </c>
      <c r="C3611" t="s">
        <v>193</v>
      </c>
      <c r="D3611" t="s">
        <v>338</v>
      </c>
      <c r="E3611" t="s">
        <v>46</v>
      </c>
      <c r="F3611" t="s">
        <v>33</v>
      </c>
      <c r="G3611">
        <v>57</v>
      </c>
      <c r="H3611">
        <v>424034</v>
      </c>
      <c r="I3611" t="s">
        <v>34</v>
      </c>
      <c r="J3611" s="3">
        <v>44041</v>
      </c>
      <c r="K3611">
        <v>1200</v>
      </c>
      <c r="L3611" t="s">
        <v>14829</v>
      </c>
      <c r="M3611" t="s">
        <v>2124</v>
      </c>
      <c r="N3611" t="s">
        <v>14830</v>
      </c>
      <c r="O3611" t="s">
        <v>14831</v>
      </c>
      <c r="P3611" t="s">
        <v>51</v>
      </c>
      <c r="Q3611">
        <v>4</v>
      </c>
      <c r="R3611" t="s">
        <v>40</v>
      </c>
      <c r="S3611" t="s">
        <v>41</v>
      </c>
      <c r="T3611">
        <v>72346</v>
      </c>
      <c r="U3611" s="1">
        <v>45617</v>
      </c>
      <c r="V3611" t="s">
        <v>42</v>
      </c>
      <c r="W3611">
        <v>247942</v>
      </c>
      <c r="X3611" t="s">
        <v>14832</v>
      </c>
      <c r="Y3611">
        <v>968</v>
      </c>
      <c r="Z3611">
        <v>1448</v>
      </c>
      <c r="AA3611">
        <v>2</v>
      </c>
      <c r="AB3611">
        <v>1158.4000000000001</v>
      </c>
      <c r="AC3611">
        <f>Table1_1[[#This Row],[Price]]*Table1_1[[#This Row],[Quantity]]</f>
        <v>2896</v>
      </c>
    </row>
    <row r="3612" spans="1:29" x14ac:dyDescent="0.3">
      <c r="A3612" t="s">
        <v>28</v>
      </c>
      <c r="B3612" t="s">
        <v>29</v>
      </c>
      <c r="C3612" t="s">
        <v>157</v>
      </c>
      <c r="D3612" t="s">
        <v>524</v>
      </c>
      <c r="E3612" t="s">
        <v>56</v>
      </c>
      <c r="F3612" t="s">
        <v>175</v>
      </c>
      <c r="G3612">
        <v>86</v>
      </c>
      <c r="H3612">
        <v>434742</v>
      </c>
      <c r="I3612" t="s">
        <v>58</v>
      </c>
      <c r="J3612" s="3">
        <v>44196</v>
      </c>
      <c r="K3612">
        <v>1300</v>
      </c>
      <c r="L3612" t="s">
        <v>14833</v>
      </c>
      <c r="M3612" t="s">
        <v>506</v>
      </c>
      <c r="N3612" t="s">
        <v>14834</v>
      </c>
      <c r="O3612" t="s">
        <v>14835</v>
      </c>
      <c r="P3612" t="s">
        <v>71</v>
      </c>
      <c r="Q3612">
        <v>20</v>
      </c>
      <c r="R3612" t="s">
        <v>40</v>
      </c>
      <c r="S3612" t="s">
        <v>63</v>
      </c>
      <c r="T3612">
        <v>30983</v>
      </c>
      <c r="U3612" s="1">
        <v>45592</v>
      </c>
      <c r="V3612" t="s">
        <v>155</v>
      </c>
      <c r="W3612">
        <v>386266</v>
      </c>
      <c r="X3612" t="s">
        <v>14836</v>
      </c>
      <c r="Y3612">
        <v>287</v>
      </c>
      <c r="Z3612">
        <v>1486</v>
      </c>
      <c r="AA3612">
        <v>7</v>
      </c>
      <c r="AB3612">
        <v>4160.8</v>
      </c>
      <c r="AC3612">
        <f>Table1_1[[#This Row],[Price]]*Table1_1[[#This Row],[Quantity]]</f>
        <v>10402</v>
      </c>
    </row>
    <row r="3613" spans="1:29" x14ac:dyDescent="0.3">
      <c r="A3613" t="s">
        <v>28</v>
      </c>
      <c r="B3613" t="s">
        <v>29</v>
      </c>
      <c r="C3613" t="s">
        <v>91</v>
      </c>
      <c r="D3613" t="s">
        <v>421</v>
      </c>
      <c r="E3613" t="s">
        <v>32</v>
      </c>
      <c r="F3613" t="s">
        <v>33</v>
      </c>
      <c r="G3613">
        <v>63</v>
      </c>
      <c r="H3613">
        <v>435773</v>
      </c>
      <c r="I3613" t="s">
        <v>34</v>
      </c>
      <c r="J3613" s="3">
        <v>44442</v>
      </c>
      <c r="K3613">
        <v>1100</v>
      </c>
      <c r="L3613" t="s">
        <v>14837</v>
      </c>
      <c r="M3613" t="s">
        <v>591</v>
      </c>
      <c r="N3613" t="s">
        <v>14838</v>
      </c>
      <c r="O3613" t="s">
        <v>14839</v>
      </c>
      <c r="P3613" t="s">
        <v>71</v>
      </c>
      <c r="Q3613">
        <v>19</v>
      </c>
      <c r="R3613" t="s">
        <v>88</v>
      </c>
      <c r="S3613" t="s">
        <v>79</v>
      </c>
      <c r="T3613">
        <v>52646</v>
      </c>
      <c r="U3613" s="1">
        <v>45513</v>
      </c>
      <c r="V3613" t="s">
        <v>64</v>
      </c>
      <c r="W3613">
        <v>751354</v>
      </c>
      <c r="X3613" t="s">
        <v>14840</v>
      </c>
      <c r="Y3613">
        <v>933</v>
      </c>
      <c r="Z3613">
        <v>730</v>
      </c>
      <c r="AA3613">
        <v>6</v>
      </c>
      <c r="AB3613">
        <v>1752</v>
      </c>
      <c r="AC3613">
        <f>Table1_1[[#This Row],[Price]]*Table1_1[[#This Row],[Quantity]]</f>
        <v>4380</v>
      </c>
    </row>
    <row r="3614" spans="1:29" x14ac:dyDescent="0.3">
      <c r="A3614" t="s">
        <v>28</v>
      </c>
      <c r="B3614" t="s">
        <v>29</v>
      </c>
      <c r="C3614" t="s">
        <v>54</v>
      </c>
      <c r="D3614" t="s">
        <v>267</v>
      </c>
      <c r="E3614" t="s">
        <v>46</v>
      </c>
      <c r="F3614" t="s">
        <v>106</v>
      </c>
      <c r="G3614">
        <v>88</v>
      </c>
      <c r="H3614">
        <v>419466</v>
      </c>
      <c r="I3614" t="s">
        <v>34</v>
      </c>
      <c r="J3614" s="3">
        <v>44713</v>
      </c>
      <c r="K3614">
        <v>1400</v>
      </c>
      <c r="L3614" t="s">
        <v>14841</v>
      </c>
      <c r="M3614" t="s">
        <v>428</v>
      </c>
      <c r="N3614" t="s">
        <v>14842</v>
      </c>
      <c r="O3614" t="s">
        <v>14843</v>
      </c>
      <c r="P3614" t="s">
        <v>71</v>
      </c>
      <c r="Q3614">
        <v>7</v>
      </c>
      <c r="R3614" t="s">
        <v>40</v>
      </c>
      <c r="S3614" t="s">
        <v>41</v>
      </c>
      <c r="T3614">
        <v>96905</v>
      </c>
      <c r="U3614" s="1">
        <v>45402</v>
      </c>
      <c r="V3614" t="s">
        <v>80</v>
      </c>
      <c r="W3614">
        <v>788999</v>
      </c>
      <c r="X3614" t="s">
        <v>14844</v>
      </c>
      <c r="Y3614">
        <v>278</v>
      </c>
      <c r="Z3614">
        <v>2627</v>
      </c>
      <c r="AA3614">
        <v>5</v>
      </c>
      <c r="AB3614">
        <v>5254</v>
      </c>
      <c r="AC3614">
        <f>Table1_1[[#This Row],[Price]]*Table1_1[[#This Row],[Quantity]]</f>
        <v>13135</v>
      </c>
    </row>
    <row r="3615" spans="1:29" x14ac:dyDescent="0.3">
      <c r="A3615" t="s">
        <v>28</v>
      </c>
      <c r="B3615" t="s">
        <v>29</v>
      </c>
      <c r="C3615" t="s">
        <v>44</v>
      </c>
      <c r="D3615" t="s">
        <v>227</v>
      </c>
      <c r="E3615" t="s">
        <v>32</v>
      </c>
      <c r="F3615" t="s">
        <v>150</v>
      </c>
      <c r="G3615">
        <v>99</v>
      </c>
      <c r="H3615">
        <v>419939</v>
      </c>
      <c r="I3615" t="s">
        <v>58</v>
      </c>
      <c r="J3615" s="3">
        <v>43903</v>
      </c>
      <c r="K3615">
        <v>1000</v>
      </c>
      <c r="L3615" t="s">
        <v>14845</v>
      </c>
      <c r="M3615" t="s">
        <v>1366</v>
      </c>
      <c r="N3615" t="s">
        <v>14846</v>
      </c>
      <c r="O3615" t="s">
        <v>14847</v>
      </c>
      <c r="P3615" t="s">
        <v>51</v>
      </c>
      <c r="Q3615">
        <v>17</v>
      </c>
      <c r="R3615" t="s">
        <v>40</v>
      </c>
      <c r="S3615" t="s">
        <v>79</v>
      </c>
      <c r="T3615">
        <v>71914</v>
      </c>
      <c r="U3615" s="1">
        <v>45417</v>
      </c>
      <c r="V3615" t="s">
        <v>140</v>
      </c>
      <c r="W3615">
        <v>318937</v>
      </c>
      <c r="X3615" t="s">
        <v>14848</v>
      </c>
      <c r="Y3615">
        <v>223</v>
      </c>
      <c r="Z3615">
        <v>635</v>
      </c>
      <c r="AA3615">
        <v>2</v>
      </c>
      <c r="AB3615">
        <v>508</v>
      </c>
      <c r="AC3615">
        <f>Table1_1[[#This Row],[Price]]*Table1_1[[#This Row],[Quantity]]</f>
        <v>1270</v>
      </c>
    </row>
    <row r="3616" spans="1:29" x14ac:dyDescent="0.3">
      <c r="A3616" t="s">
        <v>28</v>
      </c>
      <c r="B3616" t="s">
        <v>29</v>
      </c>
      <c r="C3616" t="s">
        <v>44</v>
      </c>
      <c r="D3616" t="s">
        <v>611</v>
      </c>
      <c r="E3616" t="s">
        <v>46</v>
      </c>
      <c r="F3616" t="s">
        <v>99</v>
      </c>
      <c r="G3616">
        <v>74</v>
      </c>
      <c r="H3616">
        <v>428001</v>
      </c>
      <c r="I3616" t="s">
        <v>58</v>
      </c>
      <c r="J3616" s="3">
        <v>44665</v>
      </c>
      <c r="K3616">
        <v>1000</v>
      </c>
      <c r="L3616" t="s">
        <v>14849</v>
      </c>
      <c r="M3616" t="s">
        <v>313</v>
      </c>
      <c r="N3616" t="s">
        <v>14850</v>
      </c>
      <c r="O3616" t="s">
        <v>14851</v>
      </c>
      <c r="P3616" t="s">
        <v>39</v>
      </c>
      <c r="Q3616">
        <v>8</v>
      </c>
      <c r="R3616" t="s">
        <v>40</v>
      </c>
      <c r="S3616" t="s">
        <v>79</v>
      </c>
      <c r="T3616">
        <v>28458</v>
      </c>
      <c r="U3616" s="1">
        <v>45297</v>
      </c>
      <c r="V3616" t="s">
        <v>111</v>
      </c>
      <c r="W3616">
        <v>661164</v>
      </c>
      <c r="X3616" t="s">
        <v>14852</v>
      </c>
      <c r="Y3616">
        <v>477</v>
      </c>
      <c r="Z3616">
        <v>2509</v>
      </c>
      <c r="AA3616">
        <v>2</v>
      </c>
      <c r="AB3616">
        <v>2007.2</v>
      </c>
      <c r="AC3616">
        <f>Table1_1[[#This Row],[Price]]*Table1_1[[#This Row],[Quantity]]</f>
        <v>5018</v>
      </c>
    </row>
    <row r="3617" spans="1:29" x14ac:dyDescent="0.3">
      <c r="A3617" t="s">
        <v>28</v>
      </c>
      <c r="B3617" t="s">
        <v>29</v>
      </c>
      <c r="C3617" t="s">
        <v>30</v>
      </c>
      <c r="D3617" t="s">
        <v>637</v>
      </c>
      <c r="E3617" t="s">
        <v>46</v>
      </c>
      <c r="F3617" t="s">
        <v>47</v>
      </c>
      <c r="G3617">
        <v>9</v>
      </c>
      <c r="H3617">
        <v>415210</v>
      </c>
      <c r="I3617" t="s">
        <v>34</v>
      </c>
      <c r="J3617" s="3">
        <v>45577</v>
      </c>
      <c r="K3617">
        <v>1300</v>
      </c>
      <c r="L3617" t="s">
        <v>14853</v>
      </c>
      <c r="M3617" t="s">
        <v>478</v>
      </c>
      <c r="N3617" t="s">
        <v>14854</v>
      </c>
      <c r="O3617" t="s">
        <v>14855</v>
      </c>
      <c r="P3617" t="s">
        <v>71</v>
      </c>
      <c r="Q3617">
        <v>5</v>
      </c>
      <c r="R3617" t="s">
        <v>40</v>
      </c>
      <c r="S3617" t="s">
        <v>63</v>
      </c>
      <c r="T3617">
        <v>63581</v>
      </c>
      <c r="U3617" s="1">
        <v>45499</v>
      </c>
      <c r="V3617" t="s">
        <v>126</v>
      </c>
      <c r="W3617">
        <v>374281</v>
      </c>
      <c r="X3617" t="s">
        <v>14856</v>
      </c>
      <c r="Y3617">
        <v>791</v>
      </c>
      <c r="Z3617">
        <v>2417</v>
      </c>
      <c r="AA3617">
        <v>5</v>
      </c>
      <c r="AB3617">
        <v>4834</v>
      </c>
      <c r="AC3617">
        <f>Table1_1[[#This Row],[Price]]*Table1_1[[#This Row],[Quantity]]</f>
        <v>12085</v>
      </c>
    </row>
    <row r="3618" spans="1:29" x14ac:dyDescent="0.3">
      <c r="A3618" t="s">
        <v>28</v>
      </c>
      <c r="B3618" t="s">
        <v>29</v>
      </c>
      <c r="C3618" t="s">
        <v>157</v>
      </c>
      <c r="D3618" t="s">
        <v>227</v>
      </c>
      <c r="E3618" t="s">
        <v>32</v>
      </c>
      <c r="F3618" t="s">
        <v>150</v>
      </c>
      <c r="G3618">
        <v>59</v>
      </c>
      <c r="H3618">
        <v>432420</v>
      </c>
      <c r="I3618" t="s">
        <v>34</v>
      </c>
      <c r="J3618" s="3">
        <v>44681</v>
      </c>
      <c r="K3618">
        <v>800</v>
      </c>
      <c r="L3618" t="s">
        <v>14857</v>
      </c>
      <c r="M3618" t="s">
        <v>591</v>
      </c>
      <c r="N3618" t="s">
        <v>14858</v>
      </c>
      <c r="O3618" t="s">
        <v>14859</v>
      </c>
      <c r="P3618" t="s">
        <v>87</v>
      </c>
      <c r="Q3618">
        <v>10</v>
      </c>
      <c r="R3618" t="s">
        <v>40</v>
      </c>
      <c r="S3618" t="s">
        <v>63</v>
      </c>
      <c r="T3618">
        <v>47893</v>
      </c>
      <c r="U3618" s="1">
        <v>45375</v>
      </c>
      <c r="V3618" t="s">
        <v>72</v>
      </c>
      <c r="W3618">
        <v>622602</v>
      </c>
      <c r="X3618" t="s">
        <v>4174</v>
      </c>
      <c r="Y3618">
        <v>736</v>
      </c>
      <c r="Z3618">
        <v>984</v>
      </c>
      <c r="AA3618">
        <v>2</v>
      </c>
      <c r="AB3618">
        <v>787.2</v>
      </c>
      <c r="AC3618">
        <f>Table1_1[[#This Row],[Price]]*Table1_1[[#This Row],[Quantity]]</f>
        <v>1968</v>
      </c>
    </row>
    <row r="3619" spans="1:29" x14ac:dyDescent="0.3">
      <c r="A3619" t="s">
        <v>28</v>
      </c>
      <c r="B3619" t="s">
        <v>29</v>
      </c>
      <c r="C3619" t="s">
        <v>193</v>
      </c>
      <c r="D3619" t="s">
        <v>511</v>
      </c>
      <c r="E3619" t="s">
        <v>32</v>
      </c>
      <c r="F3619" t="s">
        <v>83</v>
      </c>
      <c r="G3619">
        <v>43</v>
      </c>
      <c r="H3619">
        <v>438188</v>
      </c>
      <c r="I3619" t="s">
        <v>58</v>
      </c>
      <c r="J3619" s="3">
        <v>44400</v>
      </c>
      <c r="K3619">
        <v>1300</v>
      </c>
      <c r="L3619" t="s">
        <v>14860</v>
      </c>
      <c r="M3619" t="s">
        <v>361</v>
      </c>
      <c r="N3619" t="s">
        <v>14861</v>
      </c>
      <c r="O3619">
        <v>9121598835</v>
      </c>
      <c r="P3619" t="s">
        <v>87</v>
      </c>
      <c r="Q3619">
        <v>19</v>
      </c>
      <c r="R3619" t="s">
        <v>88</v>
      </c>
      <c r="S3619" t="s">
        <v>79</v>
      </c>
      <c r="T3619">
        <v>70276</v>
      </c>
      <c r="U3619" s="1">
        <v>45607</v>
      </c>
      <c r="V3619" t="s">
        <v>42</v>
      </c>
      <c r="W3619">
        <v>464038</v>
      </c>
      <c r="X3619" t="s">
        <v>14862</v>
      </c>
      <c r="Y3619">
        <v>607</v>
      </c>
      <c r="Z3619">
        <v>776</v>
      </c>
      <c r="AA3619">
        <v>7</v>
      </c>
      <c r="AB3619">
        <v>2172.8000000000002</v>
      </c>
      <c r="AC3619">
        <f>Table1_1[[#This Row],[Price]]*Table1_1[[#This Row],[Quantity]]</f>
        <v>5432</v>
      </c>
    </row>
    <row r="3620" spans="1:29" x14ac:dyDescent="0.3">
      <c r="A3620" t="s">
        <v>28</v>
      </c>
      <c r="B3620" t="s">
        <v>29</v>
      </c>
      <c r="C3620" t="s">
        <v>193</v>
      </c>
      <c r="D3620" t="s">
        <v>31</v>
      </c>
      <c r="E3620" t="s">
        <v>46</v>
      </c>
      <c r="F3620" t="s">
        <v>113</v>
      </c>
      <c r="G3620">
        <v>46</v>
      </c>
      <c r="H3620">
        <v>401525</v>
      </c>
      <c r="I3620" t="s">
        <v>34</v>
      </c>
      <c r="J3620" s="3">
        <v>45404</v>
      </c>
      <c r="K3620">
        <v>1100</v>
      </c>
      <c r="L3620" t="s">
        <v>12878</v>
      </c>
      <c r="M3620" t="s">
        <v>232</v>
      </c>
      <c r="N3620" t="s">
        <v>14863</v>
      </c>
      <c r="O3620" t="s">
        <v>14864</v>
      </c>
      <c r="P3620" t="s">
        <v>87</v>
      </c>
      <c r="Q3620">
        <v>10</v>
      </c>
      <c r="R3620" t="s">
        <v>88</v>
      </c>
      <c r="S3620" t="s">
        <v>63</v>
      </c>
      <c r="T3620">
        <v>66881</v>
      </c>
      <c r="U3620" s="1">
        <v>45603</v>
      </c>
      <c r="V3620" t="s">
        <v>42</v>
      </c>
      <c r="W3620">
        <v>293638</v>
      </c>
      <c r="X3620" t="s">
        <v>14865</v>
      </c>
      <c r="Y3620">
        <v>393</v>
      </c>
      <c r="Z3620">
        <v>1306</v>
      </c>
      <c r="AA3620">
        <v>8</v>
      </c>
      <c r="AB3620">
        <v>4179.2</v>
      </c>
      <c r="AC3620">
        <f>Table1_1[[#This Row],[Price]]*Table1_1[[#This Row],[Quantity]]</f>
        <v>10448</v>
      </c>
    </row>
    <row r="3621" spans="1:29" x14ac:dyDescent="0.3">
      <c r="A3621" t="s">
        <v>28</v>
      </c>
      <c r="B3621" t="s">
        <v>29</v>
      </c>
      <c r="C3621" t="s">
        <v>30</v>
      </c>
      <c r="D3621" t="s">
        <v>134</v>
      </c>
      <c r="E3621" t="s">
        <v>46</v>
      </c>
      <c r="F3621" t="s">
        <v>83</v>
      </c>
      <c r="G3621">
        <v>43</v>
      </c>
      <c r="H3621">
        <v>429675</v>
      </c>
      <c r="I3621" t="s">
        <v>58</v>
      </c>
      <c r="J3621" s="3">
        <v>44348</v>
      </c>
      <c r="K3621">
        <v>1100</v>
      </c>
      <c r="L3621" t="s">
        <v>14866</v>
      </c>
      <c r="M3621" t="s">
        <v>843</v>
      </c>
      <c r="N3621" t="s">
        <v>14867</v>
      </c>
      <c r="O3621" t="s">
        <v>14868</v>
      </c>
      <c r="P3621" t="s">
        <v>71</v>
      </c>
      <c r="Q3621">
        <v>3</v>
      </c>
      <c r="R3621" t="s">
        <v>88</v>
      </c>
      <c r="S3621" t="s">
        <v>118</v>
      </c>
      <c r="T3621">
        <v>12835</v>
      </c>
      <c r="U3621" s="1">
        <v>45424</v>
      </c>
      <c r="V3621" t="s">
        <v>140</v>
      </c>
      <c r="W3621">
        <v>775851</v>
      </c>
      <c r="X3621" t="s">
        <v>14869</v>
      </c>
      <c r="Y3621">
        <v>995</v>
      </c>
      <c r="Z3621">
        <v>1481</v>
      </c>
      <c r="AA3621">
        <v>6</v>
      </c>
      <c r="AB3621">
        <v>3554.4</v>
      </c>
      <c r="AC3621">
        <f>Table1_1[[#This Row],[Price]]*Table1_1[[#This Row],[Quantity]]</f>
        <v>8886</v>
      </c>
    </row>
    <row r="3622" spans="1:29" x14ac:dyDescent="0.3">
      <c r="A3622" t="s">
        <v>28</v>
      </c>
      <c r="B3622" t="s">
        <v>29</v>
      </c>
      <c r="C3622" t="s">
        <v>30</v>
      </c>
      <c r="D3622" t="s">
        <v>274</v>
      </c>
      <c r="E3622" t="s">
        <v>56</v>
      </c>
      <c r="F3622" t="s">
        <v>355</v>
      </c>
      <c r="G3622">
        <v>2</v>
      </c>
      <c r="H3622">
        <v>428506</v>
      </c>
      <c r="I3622" t="s">
        <v>34</v>
      </c>
      <c r="J3622" s="3">
        <v>44580</v>
      </c>
      <c r="K3622">
        <v>1300</v>
      </c>
      <c r="L3622" t="s">
        <v>14870</v>
      </c>
      <c r="M3622" t="s">
        <v>85</v>
      </c>
      <c r="N3622" t="s">
        <v>14871</v>
      </c>
      <c r="O3622" t="s">
        <v>14872</v>
      </c>
      <c r="P3622" t="s">
        <v>87</v>
      </c>
      <c r="Q3622">
        <v>8</v>
      </c>
      <c r="R3622" t="s">
        <v>88</v>
      </c>
      <c r="S3622" t="s">
        <v>79</v>
      </c>
      <c r="T3622">
        <v>29917</v>
      </c>
      <c r="U3622" s="1">
        <v>45529</v>
      </c>
      <c r="V3622" t="s">
        <v>64</v>
      </c>
      <c r="W3622">
        <v>216898</v>
      </c>
      <c r="X3622" t="s">
        <v>14873</v>
      </c>
      <c r="Y3622">
        <v>381</v>
      </c>
      <c r="Z3622">
        <v>1114</v>
      </c>
      <c r="AA3622">
        <v>1</v>
      </c>
      <c r="AB3622">
        <v>445.6</v>
      </c>
      <c r="AC3622">
        <f>Table1_1[[#This Row],[Price]]*Table1_1[[#This Row],[Quantity]]</f>
        <v>1114</v>
      </c>
    </row>
    <row r="3623" spans="1:29" x14ac:dyDescent="0.3">
      <c r="A3623" t="s">
        <v>28</v>
      </c>
      <c r="B3623" t="s">
        <v>29</v>
      </c>
      <c r="C3623" t="s">
        <v>44</v>
      </c>
      <c r="D3623" t="s">
        <v>142</v>
      </c>
      <c r="E3623" t="s">
        <v>46</v>
      </c>
      <c r="F3623" t="s">
        <v>47</v>
      </c>
      <c r="G3623">
        <v>61</v>
      </c>
      <c r="H3623">
        <v>436887</v>
      </c>
      <c r="I3623" t="s">
        <v>34</v>
      </c>
      <c r="J3623" s="3">
        <v>45335</v>
      </c>
      <c r="K3623">
        <v>1400</v>
      </c>
      <c r="L3623" t="s">
        <v>2211</v>
      </c>
      <c r="M3623" t="s">
        <v>623</v>
      </c>
      <c r="N3623" t="s">
        <v>14874</v>
      </c>
      <c r="O3623" t="s">
        <v>14875</v>
      </c>
      <c r="P3623" t="s">
        <v>39</v>
      </c>
      <c r="Q3623">
        <v>13</v>
      </c>
      <c r="R3623" t="s">
        <v>40</v>
      </c>
      <c r="S3623" t="s">
        <v>63</v>
      </c>
      <c r="T3623">
        <v>82534</v>
      </c>
      <c r="U3623" s="1">
        <v>45532</v>
      </c>
      <c r="V3623" t="s">
        <v>64</v>
      </c>
      <c r="W3623">
        <v>338464</v>
      </c>
      <c r="X3623" t="s">
        <v>14876</v>
      </c>
      <c r="Y3623">
        <v>336</v>
      </c>
      <c r="Z3623">
        <v>1803</v>
      </c>
      <c r="AA3623">
        <v>1</v>
      </c>
      <c r="AB3623">
        <v>721.2</v>
      </c>
      <c r="AC3623">
        <f>Table1_1[[#This Row],[Price]]*Table1_1[[#This Row],[Quantity]]</f>
        <v>1803</v>
      </c>
    </row>
    <row r="3624" spans="1:29" x14ac:dyDescent="0.3">
      <c r="A3624" t="s">
        <v>28</v>
      </c>
      <c r="B3624" t="s">
        <v>29</v>
      </c>
      <c r="C3624" t="s">
        <v>148</v>
      </c>
      <c r="D3624" t="s">
        <v>182</v>
      </c>
      <c r="E3624" t="s">
        <v>56</v>
      </c>
      <c r="F3624" t="s">
        <v>106</v>
      </c>
      <c r="G3624">
        <v>81</v>
      </c>
      <c r="H3624">
        <v>435391</v>
      </c>
      <c r="I3624" t="s">
        <v>58</v>
      </c>
      <c r="J3624" s="3">
        <v>45115</v>
      </c>
      <c r="K3624">
        <v>1300</v>
      </c>
      <c r="L3624" t="s">
        <v>10412</v>
      </c>
      <c r="M3624" t="s">
        <v>542</v>
      </c>
      <c r="N3624" t="s">
        <v>14877</v>
      </c>
      <c r="O3624" t="s">
        <v>14878</v>
      </c>
      <c r="P3624" t="s">
        <v>71</v>
      </c>
      <c r="Q3624">
        <v>14</v>
      </c>
      <c r="R3624" t="s">
        <v>88</v>
      </c>
      <c r="S3624" t="s">
        <v>41</v>
      </c>
      <c r="T3624">
        <v>51293</v>
      </c>
      <c r="U3624" s="1">
        <v>45379</v>
      </c>
      <c r="V3624" t="s">
        <v>72</v>
      </c>
      <c r="W3624">
        <v>593285</v>
      </c>
      <c r="X3624" t="s">
        <v>9904</v>
      </c>
      <c r="Y3624">
        <v>888</v>
      </c>
      <c r="Z3624">
        <v>1819</v>
      </c>
      <c r="AA3624">
        <v>3</v>
      </c>
      <c r="AB3624">
        <v>2182.8000000000002</v>
      </c>
      <c r="AC3624">
        <f>Table1_1[[#This Row],[Price]]*Table1_1[[#This Row],[Quantity]]</f>
        <v>5457</v>
      </c>
    </row>
    <row r="3625" spans="1:29" x14ac:dyDescent="0.3">
      <c r="A3625" t="s">
        <v>28</v>
      </c>
      <c r="B3625" t="s">
        <v>29</v>
      </c>
      <c r="C3625" t="s">
        <v>148</v>
      </c>
      <c r="D3625" t="s">
        <v>274</v>
      </c>
      <c r="E3625" t="s">
        <v>32</v>
      </c>
      <c r="F3625" t="s">
        <v>33</v>
      </c>
      <c r="G3625">
        <v>13</v>
      </c>
      <c r="H3625">
        <v>419772</v>
      </c>
      <c r="I3625" t="s">
        <v>34</v>
      </c>
      <c r="J3625" s="3">
        <v>44955</v>
      </c>
      <c r="K3625">
        <v>800</v>
      </c>
      <c r="L3625" t="s">
        <v>14879</v>
      </c>
      <c r="M3625" t="s">
        <v>2124</v>
      </c>
      <c r="N3625" t="s">
        <v>14880</v>
      </c>
      <c r="O3625" t="s">
        <v>14881</v>
      </c>
      <c r="P3625" t="s">
        <v>71</v>
      </c>
      <c r="Q3625">
        <v>20</v>
      </c>
      <c r="R3625" t="s">
        <v>40</v>
      </c>
      <c r="S3625" t="s">
        <v>63</v>
      </c>
      <c r="T3625">
        <v>79996</v>
      </c>
      <c r="U3625" s="1">
        <v>45421</v>
      </c>
      <c r="V3625" t="s">
        <v>140</v>
      </c>
      <c r="W3625">
        <v>740232</v>
      </c>
      <c r="X3625" t="s">
        <v>14882</v>
      </c>
      <c r="Y3625">
        <v>821</v>
      </c>
      <c r="Z3625">
        <v>1953</v>
      </c>
      <c r="AA3625">
        <v>8</v>
      </c>
      <c r="AB3625">
        <v>6249.6</v>
      </c>
      <c r="AC3625">
        <f>Table1_1[[#This Row],[Price]]*Table1_1[[#This Row],[Quantity]]</f>
        <v>15624</v>
      </c>
    </row>
    <row r="3626" spans="1:29" x14ac:dyDescent="0.3">
      <c r="A3626" t="s">
        <v>28</v>
      </c>
      <c r="B3626" t="s">
        <v>29</v>
      </c>
      <c r="C3626" t="s">
        <v>193</v>
      </c>
      <c r="D3626" t="s">
        <v>560</v>
      </c>
      <c r="E3626" t="s">
        <v>32</v>
      </c>
      <c r="F3626" t="s">
        <v>83</v>
      </c>
      <c r="G3626">
        <v>86</v>
      </c>
      <c r="H3626">
        <v>426506</v>
      </c>
      <c r="I3626" t="s">
        <v>58</v>
      </c>
      <c r="J3626" s="3">
        <v>45344</v>
      </c>
      <c r="K3626">
        <v>1300</v>
      </c>
      <c r="L3626" t="s">
        <v>14883</v>
      </c>
      <c r="M3626" t="s">
        <v>101</v>
      </c>
      <c r="N3626" t="s">
        <v>14884</v>
      </c>
      <c r="O3626" t="s">
        <v>14885</v>
      </c>
      <c r="P3626" t="s">
        <v>51</v>
      </c>
      <c r="Q3626">
        <v>14</v>
      </c>
      <c r="R3626" t="s">
        <v>88</v>
      </c>
      <c r="S3626" t="s">
        <v>63</v>
      </c>
      <c r="T3626">
        <v>83428</v>
      </c>
      <c r="U3626" s="1">
        <v>45479</v>
      </c>
      <c r="V3626" t="s">
        <v>126</v>
      </c>
      <c r="W3626">
        <v>874181</v>
      </c>
      <c r="X3626" t="s">
        <v>14886</v>
      </c>
      <c r="Y3626">
        <v>460</v>
      </c>
      <c r="Z3626">
        <v>867</v>
      </c>
      <c r="AA3626">
        <v>8</v>
      </c>
      <c r="AB3626">
        <v>2774.4</v>
      </c>
      <c r="AC3626">
        <f>Table1_1[[#This Row],[Price]]*Table1_1[[#This Row],[Quantity]]</f>
        <v>6936</v>
      </c>
    </row>
    <row r="3627" spans="1:29" x14ac:dyDescent="0.3">
      <c r="A3627" t="s">
        <v>28</v>
      </c>
      <c r="B3627" t="s">
        <v>29</v>
      </c>
      <c r="C3627" t="s">
        <v>148</v>
      </c>
      <c r="D3627" t="s">
        <v>45</v>
      </c>
      <c r="E3627" t="s">
        <v>46</v>
      </c>
      <c r="F3627" t="s">
        <v>355</v>
      </c>
      <c r="G3627">
        <v>35</v>
      </c>
      <c r="H3627">
        <v>423667</v>
      </c>
      <c r="I3627" t="s">
        <v>34</v>
      </c>
      <c r="J3627" s="3">
        <v>45134</v>
      </c>
      <c r="K3627">
        <v>800</v>
      </c>
      <c r="L3627" t="s">
        <v>14887</v>
      </c>
      <c r="M3627" t="s">
        <v>1291</v>
      </c>
      <c r="N3627" t="s">
        <v>14888</v>
      </c>
      <c r="O3627" t="s">
        <v>14889</v>
      </c>
      <c r="P3627" t="s">
        <v>87</v>
      </c>
      <c r="Q3627">
        <v>6</v>
      </c>
      <c r="R3627" t="s">
        <v>40</v>
      </c>
      <c r="S3627" t="s">
        <v>118</v>
      </c>
      <c r="T3627">
        <v>56077</v>
      </c>
      <c r="U3627" s="1">
        <v>45464</v>
      </c>
      <c r="V3627" t="s">
        <v>52</v>
      </c>
      <c r="W3627">
        <v>797586</v>
      </c>
      <c r="X3627" t="s">
        <v>14890</v>
      </c>
      <c r="Y3627">
        <v>606</v>
      </c>
      <c r="Z3627">
        <v>1465</v>
      </c>
      <c r="AA3627">
        <v>6</v>
      </c>
      <c r="AB3627">
        <v>3516</v>
      </c>
      <c r="AC3627">
        <f>Table1_1[[#This Row],[Price]]*Table1_1[[#This Row],[Quantity]]</f>
        <v>8790</v>
      </c>
    </row>
    <row r="3628" spans="1:29" x14ac:dyDescent="0.3">
      <c r="A3628" t="s">
        <v>28</v>
      </c>
      <c r="B3628" t="s">
        <v>29</v>
      </c>
      <c r="C3628" t="s">
        <v>30</v>
      </c>
      <c r="D3628" t="s">
        <v>274</v>
      </c>
      <c r="E3628" t="s">
        <v>32</v>
      </c>
      <c r="F3628" t="s">
        <v>175</v>
      </c>
      <c r="G3628">
        <v>52</v>
      </c>
      <c r="H3628">
        <v>426636</v>
      </c>
      <c r="I3628" t="s">
        <v>34</v>
      </c>
      <c r="J3628" s="3">
        <v>43920</v>
      </c>
      <c r="K3628">
        <v>800</v>
      </c>
      <c r="L3628" t="s">
        <v>14891</v>
      </c>
      <c r="M3628" t="s">
        <v>953</v>
      </c>
      <c r="N3628" t="s">
        <v>14892</v>
      </c>
      <c r="O3628" t="s">
        <v>14893</v>
      </c>
      <c r="P3628" t="s">
        <v>71</v>
      </c>
      <c r="Q3628">
        <v>8</v>
      </c>
      <c r="R3628" t="s">
        <v>88</v>
      </c>
      <c r="S3628" t="s">
        <v>63</v>
      </c>
      <c r="T3628">
        <v>58003</v>
      </c>
      <c r="U3628" s="1">
        <v>45546</v>
      </c>
      <c r="V3628" t="s">
        <v>180</v>
      </c>
      <c r="W3628">
        <v>560576</v>
      </c>
      <c r="X3628" t="s">
        <v>14894</v>
      </c>
      <c r="Y3628">
        <v>692</v>
      </c>
      <c r="Z3628">
        <v>2085</v>
      </c>
      <c r="AA3628">
        <v>2</v>
      </c>
      <c r="AB3628">
        <v>1668</v>
      </c>
      <c r="AC3628">
        <f>Table1_1[[#This Row],[Price]]*Table1_1[[#This Row],[Quantity]]</f>
        <v>4170</v>
      </c>
    </row>
    <row r="3629" spans="1:29" x14ac:dyDescent="0.3">
      <c r="A3629" t="s">
        <v>28</v>
      </c>
      <c r="B3629" t="s">
        <v>29</v>
      </c>
      <c r="C3629" t="s">
        <v>66</v>
      </c>
      <c r="D3629" t="s">
        <v>637</v>
      </c>
      <c r="E3629" t="s">
        <v>46</v>
      </c>
      <c r="F3629" t="s">
        <v>106</v>
      </c>
      <c r="G3629">
        <v>8</v>
      </c>
      <c r="H3629">
        <v>406469</v>
      </c>
      <c r="I3629" t="s">
        <v>34</v>
      </c>
      <c r="J3629" s="3">
        <v>44270</v>
      </c>
      <c r="K3629">
        <v>1100</v>
      </c>
      <c r="L3629" t="s">
        <v>14895</v>
      </c>
      <c r="M3629" t="s">
        <v>1212</v>
      </c>
      <c r="N3629" t="s">
        <v>14896</v>
      </c>
      <c r="O3629" t="s">
        <v>14897</v>
      </c>
      <c r="P3629" t="s">
        <v>87</v>
      </c>
      <c r="Q3629">
        <v>9</v>
      </c>
      <c r="R3629" t="s">
        <v>88</v>
      </c>
      <c r="S3629" t="s">
        <v>79</v>
      </c>
      <c r="T3629">
        <v>86308</v>
      </c>
      <c r="U3629" s="1">
        <v>45544</v>
      </c>
      <c r="V3629" t="s">
        <v>180</v>
      </c>
      <c r="W3629">
        <v>689837</v>
      </c>
      <c r="X3629" t="s">
        <v>14898</v>
      </c>
      <c r="Y3629">
        <v>495</v>
      </c>
      <c r="Z3629">
        <v>2965</v>
      </c>
      <c r="AA3629">
        <v>3</v>
      </c>
      <c r="AB3629">
        <v>3558</v>
      </c>
      <c r="AC3629">
        <f>Table1_1[[#This Row],[Price]]*Table1_1[[#This Row],[Quantity]]</f>
        <v>8895</v>
      </c>
    </row>
    <row r="3630" spans="1:29" x14ac:dyDescent="0.3">
      <c r="A3630" t="s">
        <v>28</v>
      </c>
      <c r="B3630" t="s">
        <v>29</v>
      </c>
      <c r="C3630" t="s">
        <v>157</v>
      </c>
      <c r="D3630" t="s">
        <v>338</v>
      </c>
      <c r="E3630" t="s">
        <v>32</v>
      </c>
      <c r="F3630" t="s">
        <v>99</v>
      </c>
      <c r="G3630">
        <v>55</v>
      </c>
      <c r="H3630">
        <v>435067</v>
      </c>
      <c r="I3630" t="s">
        <v>34</v>
      </c>
      <c r="J3630" s="3">
        <v>45628</v>
      </c>
      <c r="K3630">
        <v>1100</v>
      </c>
      <c r="L3630" t="s">
        <v>5999</v>
      </c>
      <c r="M3630" t="s">
        <v>319</v>
      </c>
      <c r="N3630" t="s">
        <v>14899</v>
      </c>
      <c r="O3630" t="s">
        <v>14900</v>
      </c>
      <c r="P3630" t="s">
        <v>71</v>
      </c>
      <c r="Q3630">
        <v>6</v>
      </c>
      <c r="R3630" t="s">
        <v>88</v>
      </c>
      <c r="S3630" t="s">
        <v>41</v>
      </c>
      <c r="T3630">
        <v>26058</v>
      </c>
      <c r="U3630" s="1">
        <v>45387</v>
      </c>
      <c r="V3630" t="s">
        <v>80</v>
      </c>
      <c r="W3630">
        <v>711623</v>
      </c>
      <c r="X3630" t="s">
        <v>14901</v>
      </c>
      <c r="Y3630">
        <v>698</v>
      </c>
      <c r="Z3630">
        <v>2525</v>
      </c>
      <c r="AA3630">
        <v>6</v>
      </c>
      <c r="AB3630">
        <v>6060</v>
      </c>
      <c r="AC3630">
        <f>Table1_1[[#This Row],[Price]]*Table1_1[[#This Row],[Quantity]]</f>
        <v>15150</v>
      </c>
    </row>
    <row r="3631" spans="1:29" x14ac:dyDescent="0.3">
      <c r="A3631" t="s">
        <v>28</v>
      </c>
      <c r="B3631" t="s">
        <v>29</v>
      </c>
      <c r="C3631" t="s">
        <v>91</v>
      </c>
      <c r="D3631" t="s">
        <v>637</v>
      </c>
      <c r="E3631" t="s">
        <v>46</v>
      </c>
      <c r="F3631" t="s">
        <v>106</v>
      </c>
      <c r="G3631">
        <v>44</v>
      </c>
      <c r="H3631">
        <v>412974</v>
      </c>
      <c r="I3631" t="s">
        <v>34</v>
      </c>
      <c r="J3631" s="3">
        <v>43991</v>
      </c>
      <c r="K3631">
        <v>1000</v>
      </c>
      <c r="L3631" t="s">
        <v>14902</v>
      </c>
      <c r="M3631" t="s">
        <v>496</v>
      </c>
      <c r="N3631" t="s">
        <v>14903</v>
      </c>
      <c r="O3631" t="s">
        <v>14904</v>
      </c>
      <c r="P3631" t="s">
        <v>87</v>
      </c>
      <c r="Q3631">
        <v>4</v>
      </c>
      <c r="R3631" t="s">
        <v>88</v>
      </c>
      <c r="S3631" t="s">
        <v>63</v>
      </c>
      <c r="T3631">
        <v>63062</v>
      </c>
      <c r="U3631" s="1">
        <v>45329</v>
      </c>
      <c r="V3631" t="s">
        <v>119</v>
      </c>
      <c r="W3631">
        <v>507189</v>
      </c>
      <c r="X3631" t="s">
        <v>14905</v>
      </c>
      <c r="Y3631">
        <v>491</v>
      </c>
      <c r="Z3631">
        <v>1159</v>
      </c>
      <c r="AA3631">
        <v>6</v>
      </c>
      <c r="AB3631">
        <v>2781.6000000000004</v>
      </c>
      <c r="AC3631">
        <f>Table1_1[[#This Row],[Price]]*Table1_1[[#This Row],[Quantity]]</f>
        <v>6954</v>
      </c>
    </row>
    <row r="3632" spans="1:29" x14ac:dyDescent="0.3">
      <c r="A3632" t="s">
        <v>28</v>
      </c>
      <c r="B3632" t="s">
        <v>29</v>
      </c>
      <c r="C3632" t="s">
        <v>91</v>
      </c>
      <c r="D3632" t="s">
        <v>560</v>
      </c>
      <c r="E3632" t="s">
        <v>56</v>
      </c>
      <c r="F3632" t="s">
        <v>175</v>
      </c>
      <c r="G3632">
        <v>64</v>
      </c>
      <c r="H3632">
        <v>401419</v>
      </c>
      <c r="I3632" t="s">
        <v>34</v>
      </c>
      <c r="J3632" s="3">
        <v>43912</v>
      </c>
      <c r="K3632">
        <v>1000</v>
      </c>
      <c r="L3632" t="s">
        <v>3541</v>
      </c>
      <c r="M3632" t="s">
        <v>487</v>
      </c>
      <c r="N3632" t="s">
        <v>14907</v>
      </c>
      <c r="O3632" t="s">
        <v>14908</v>
      </c>
      <c r="P3632" t="s">
        <v>71</v>
      </c>
      <c r="Q3632">
        <v>4</v>
      </c>
      <c r="R3632" t="s">
        <v>88</v>
      </c>
      <c r="S3632" t="s">
        <v>118</v>
      </c>
      <c r="T3632">
        <v>30240</v>
      </c>
      <c r="U3632" s="1">
        <v>45324</v>
      </c>
      <c r="V3632" t="s">
        <v>119</v>
      </c>
      <c r="W3632">
        <v>946897</v>
      </c>
      <c r="X3632" t="s">
        <v>14909</v>
      </c>
      <c r="Y3632">
        <v>829</v>
      </c>
      <c r="Z3632">
        <v>2996</v>
      </c>
      <c r="AA3632">
        <v>1</v>
      </c>
      <c r="AB3632">
        <v>1198.4000000000001</v>
      </c>
      <c r="AC3632">
        <f>Table1_1[[#This Row],[Price]]*Table1_1[[#This Row],[Quantity]]</f>
        <v>2996</v>
      </c>
    </row>
    <row r="3633" spans="1:29" x14ac:dyDescent="0.3">
      <c r="A3633" t="s">
        <v>28</v>
      </c>
      <c r="B3633" t="s">
        <v>29</v>
      </c>
      <c r="C3633" t="s">
        <v>54</v>
      </c>
      <c r="D3633" t="s">
        <v>55</v>
      </c>
      <c r="E3633" t="s">
        <v>46</v>
      </c>
      <c r="F3633" t="s">
        <v>113</v>
      </c>
      <c r="G3633">
        <v>77</v>
      </c>
      <c r="H3633">
        <v>405460</v>
      </c>
      <c r="I3633" t="s">
        <v>34</v>
      </c>
      <c r="J3633" s="3">
        <v>44270</v>
      </c>
      <c r="K3633">
        <v>1300</v>
      </c>
      <c r="L3633" t="s">
        <v>14910</v>
      </c>
      <c r="M3633" t="s">
        <v>1253</v>
      </c>
      <c r="N3633" t="s">
        <v>14911</v>
      </c>
      <c r="O3633" t="s">
        <v>14912</v>
      </c>
      <c r="P3633" t="s">
        <v>71</v>
      </c>
      <c r="Q3633">
        <v>8</v>
      </c>
      <c r="R3633" t="s">
        <v>88</v>
      </c>
      <c r="S3633" t="s">
        <v>79</v>
      </c>
      <c r="T3633">
        <v>79566</v>
      </c>
      <c r="U3633" s="1">
        <v>45375</v>
      </c>
      <c r="V3633" t="s">
        <v>72</v>
      </c>
      <c r="W3633">
        <v>236929</v>
      </c>
      <c r="X3633" t="s">
        <v>14913</v>
      </c>
      <c r="Y3633">
        <v>332</v>
      </c>
      <c r="Z3633">
        <v>1973</v>
      </c>
      <c r="AA3633">
        <v>4</v>
      </c>
      <c r="AB3633">
        <v>3156.8</v>
      </c>
      <c r="AC3633">
        <f>Table1_1[[#This Row],[Price]]*Table1_1[[#This Row],[Quantity]]</f>
        <v>7892</v>
      </c>
    </row>
    <row r="3634" spans="1:29" x14ac:dyDescent="0.3">
      <c r="A3634" t="s">
        <v>28</v>
      </c>
      <c r="B3634" t="s">
        <v>29</v>
      </c>
      <c r="C3634" t="s">
        <v>91</v>
      </c>
      <c r="D3634" t="s">
        <v>291</v>
      </c>
      <c r="E3634" t="s">
        <v>56</v>
      </c>
      <c r="F3634" t="s">
        <v>57</v>
      </c>
      <c r="G3634">
        <v>19</v>
      </c>
      <c r="H3634">
        <v>427419</v>
      </c>
      <c r="I3634" t="s">
        <v>58</v>
      </c>
      <c r="J3634" s="3">
        <v>44237</v>
      </c>
      <c r="K3634">
        <v>1200</v>
      </c>
      <c r="L3634" t="s">
        <v>14914</v>
      </c>
      <c r="M3634" t="s">
        <v>293</v>
      </c>
      <c r="N3634" t="s">
        <v>14915</v>
      </c>
      <c r="O3634" t="s">
        <v>14916</v>
      </c>
      <c r="P3634" t="s">
        <v>39</v>
      </c>
      <c r="Q3634">
        <v>18</v>
      </c>
      <c r="R3634" t="s">
        <v>88</v>
      </c>
      <c r="S3634" t="s">
        <v>41</v>
      </c>
      <c r="T3634">
        <v>36881</v>
      </c>
      <c r="U3634" s="1">
        <v>45517</v>
      </c>
      <c r="V3634" t="s">
        <v>64</v>
      </c>
      <c r="W3634">
        <v>460979</v>
      </c>
      <c r="X3634" t="s">
        <v>14917</v>
      </c>
      <c r="Y3634">
        <v>572</v>
      </c>
      <c r="Z3634">
        <v>1330</v>
      </c>
      <c r="AA3634">
        <v>5</v>
      </c>
      <c r="AB3634">
        <v>2660</v>
      </c>
      <c r="AC3634">
        <f>Table1_1[[#This Row],[Price]]*Table1_1[[#This Row],[Quantity]]</f>
        <v>6650</v>
      </c>
    </row>
    <row r="3635" spans="1:29" x14ac:dyDescent="0.3">
      <c r="A3635" t="s">
        <v>28</v>
      </c>
      <c r="B3635" t="s">
        <v>29</v>
      </c>
      <c r="C3635" t="s">
        <v>91</v>
      </c>
      <c r="D3635" t="s">
        <v>291</v>
      </c>
      <c r="E3635" t="s">
        <v>46</v>
      </c>
      <c r="F3635" t="s">
        <v>47</v>
      </c>
      <c r="G3635">
        <v>83</v>
      </c>
      <c r="H3635">
        <v>415893</v>
      </c>
      <c r="I3635" t="s">
        <v>34</v>
      </c>
      <c r="J3635" s="3">
        <v>44334</v>
      </c>
      <c r="K3635">
        <v>1100</v>
      </c>
      <c r="L3635" t="s">
        <v>14918</v>
      </c>
      <c r="M3635" t="s">
        <v>818</v>
      </c>
      <c r="N3635" t="s">
        <v>14919</v>
      </c>
      <c r="O3635" t="s">
        <v>14920</v>
      </c>
      <c r="P3635" t="s">
        <v>51</v>
      </c>
      <c r="Q3635">
        <v>3</v>
      </c>
      <c r="R3635" t="s">
        <v>88</v>
      </c>
      <c r="S3635" t="s">
        <v>41</v>
      </c>
      <c r="T3635">
        <v>44056</v>
      </c>
      <c r="U3635" s="1">
        <v>45316</v>
      </c>
      <c r="V3635" t="s">
        <v>111</v>
      </c>
      <c r="W3635">
        <v>413856</v>
      </c>
      <c r="X3635" t="s">
        <v>14921</v>
      </c>
      <c r="Y3635">
        <v>749</v>
      </c>
      <c r="Z3635">
        <v>2218</v>
      </c>
      <c r="AA3635">
        <v>7</v>
      </c>
      <c r="AB3635">
        <v>6210.4000000000015</v>
      </c>
      <c r="AC3635">
        <f>Table1_1[[#This Row],[Price]]*Table1_1[[#This Row],[Quantity]]</f>
        <v>15526</v>
      </c>
    </row>
    <row r="3636" spans="1:29" x14ac:dyDescent="0.3">
      <c r="A3636" t="s">
        <v>28</v>
      </c>
      <c r="B3636" t="s">
        <v>29</v>
      </c>
      <c r="C3636" t="s">
        <v>157</v>
      </c>
      <c r="D3636" t="s">
        <v>261</v>
      </c>
      <c r="E3636" t="s">
        <v>56</v>
      </c>
      <c r="F3636" t="s">
        <v>150</v>
      </c>
      <c r="G3636">
        <v>27</v>
      </c>
      <c r="H3636">
        <v>436810</v>
      </c>
      <c r="I3636" t="s">
        <v>58</v>
      </c>
      <c r="J3636" s="3">
        <v>44929</v>
      </c>
      <c r="K3636">
        <v>1300</v>
      </c>
      <c r="L3636" t="s">
        <v>14923</v>
      </c>
      <c r="M3636" t="s">
        <v>76</v>
      </c>
      <c r="N3636" t="s">
        <v>14924</v>
      </c>
      <c r="O3636" t="s">
        <v>14925</v>
      </c>
      <c r="P3636" t="s">
        <v>39</v>
      </c>
      <c r="Q3636">
        <v>20</v>
      </c>
      <c r="R3636" t="s">
        <v>88</v>
      </c>
      <c r="S3636" t="s">
        <v>118</v>
      </c>
      <c r="T3636">
        <v>52970</v>
      </c>
      <c r="U3636" s="1">
        <v>45448</v>
      </c>
      <c r="V3636" t="s">
        <v>52</v>
      </c>
      <c r="W3636">
        <v>824124</v>
      </c>
      <c r="X3636" t="s">
        <v>14926</v>
      </c>
      <c r="Y3636">
        <v>438</v>
      </c>
      <c r="Z3636">
        <v>2408</v>
      </c>
      <c r="AA3636">
        <v>1</v>
      </c>
      <c r="AB3636">
        <v>963.2</v>
      </c>
      <c r="AC3636">
        <f>Table1_1[[#This Row],[Price]]*Table1_1[[#This Row],[Quantity]]</f>
        <v>2408</v>
      </c>
    </row>
    <row r="3637" spans="1:29" x14ac:dyDescent="0.3">
      <c r="A3637" t="s">
        <v>28</v>
      </c>
      <c r="B3637" t="s">
        <v>29</v>
      </c>
      <c r="C3637" t="s">
        <v>54</v>
      </c>
      <c r="D3637" t="s">
        <v>546</v>
      </c>
      <c r="E3637" t="s">
        <v>46</v>
      </c>
      <c r="F3637" t="s">
        <v>99</v>
      </c>
      <c r="G3637">
        <v>60</v>
      </c>
      <c r="H3637">
        <v>428345</v>
      </c>
      <c r="I3637" t="s">
        <v>58</v>
      </c>
      <c r="J3637" s="3">
        <v>44904</v>
      </c>
      <c r="K3637">
        <v>800</v>
      </c>
      <c r="L3637" t="s">
        <v>14927</v>
      </c>
      <c r="M3637" t="s">
        <v>115</v>
      </c>
      <c r="N3637" t="s">
        <v>14928</v>
      </c>
      <c r="O3637" t="s">
        <v>14929</v>
      </c>
      <c r="P3637" t="s">
        <v>87</v>
      </c>
      <c r="Q3637">
        <v>8</v>
      </c>
      <c r="R3637" t="s">
        <v>40</v>
      </c>
      <c r="S3637" t="s">
        <v>63</v>
      </c>
      <c r="T3637">
        <v>69140</v>
      </c>
      <c r="U3637" s="1">
        <v>45374</v>
      </c>
      <c r="V3637" t="s">
        <v>72</v>
      </c>
      <c r="W3637">
        <v>474108</v>
      </c>
      <c r="X3637" t="s">
        <v>14930</v>
      </c>
      <c r="Y3637">
        <v>473</v>
      </c>
      <c r="Z3637">
        <v>1681</v>
      </c>
      <c r="AA3637">
        <v>7</v>
      </c>
      <c r="AB3637">
        <v>4706.8</v>
      </c>
      <c r="AC3637">
        <f>Table1_1[[#This Row],[Price]]*Table1_1[[#This Row],[Quantity]]</f>
        <v>11767</v>
      </c>
    </row>
    <row r="3638" spans="1:29" x14ac:dyDescent="0.3">
      <c r="A3638" t="s">
        <v>28</v>
      </c>
      <c r="B3638" t="s">
        <v>29</v>
      </c>
      <c r="C3638" t="s">
        <v>44</v>
      </c>
      <c r="D3638" t="s">
        <v>82</v>
      </c>
      <c r="E3638" t="s">
        <v>32</v>
      </c>
      <c r="F3638" t="s">
        <v>99</v>
      </c>
      <c r="G3638">
        <v>13</v>
      </c>
      <c r="H3638">
        <v>419945</v>
      </c>
      <c r="I3638" t="s">
        <v>58</v>
      </c>
      <c r="J3638" s="3">
        <v>44567</v>
      </c>
      <c r="K3638">
        <v>1000</v>
      </c>
      <c r="L3638" t="s">
        <v>14931</v>
      </c>
      <c r="M3638" t="s">
        <v>680</v>
      </c>
      <c r="N3638" t="s">
        <v>14932</v>
      </c>
      <c r="O3638" t="s">
        <v>14933</v>
      </c>
      <c r="P3638" t="s">
        <v>39</v>
      </c>
      <c r="Q3638">
        <v>3</v>
      </c>
      <c r="R3638" t="s">
        <v>88</v>
      </c>
      <c r="S3638" t="s">
        <v>63</v>
      </c>
      <c r="T3638">
        <v>21697</v>
      </c>
      <c r="U3638" s="1">
        <v>45337</v>
      </c>
      <c r="V3638" t="s">
        <v>119</v>
      </c>
      <c r="W3638">
        <v>122371</v>
      </c>
      <c r="X3638" t="s">
        <v>14934</v>
      </c>
      <c r="Y3638">
        <v>782</v>
      </c>
      <c r="Z3638">
        <v>2402</v>
      </c>
      <c r="AA3638">
        <v>4</v>
      </c>
      <c r="AB3638">
        <v>3843.2000000000003</v>
      </c>
      <c r="AC3638">
        <f>Table1_1[[#This Row],[Price]]*Table1_1[[#This Row],[Quantity]]</f>
        <v>9608</v>
      </c>
    </row>
    <row r="3639" spans="1:29" x14ac:dyDescent="0.3">
      <c r="A3639" t="s">
        <v>28</v>
      </c>
      <c r="B3639" t="s">
        <v>29</v>
      </c>
      <c r="C3639" t="s">
        <v>54</v>
      </c>
      <c r="D3639" t="s">
        <v>163</v>
      </c>
      <c r="E3639" t="s">
        <v>32</v>
      </c>
      <c r="F3639" t="s">
        <v>33</v>
      </c>
      <c r="G3639">
        <v>53</v>
      </c>
      <c r="H3639">
        <v>412569</v>
      </c>
      <c r="I3639" t="s">
        <v>34</v>
      </c>
      <c r="J3639" s="3">
        <v>44339</v>
      </c>
      <c r="K3639">
        <v>1100</v>
      </c>
      <c r="L3639" t="s">
        <v>14936</v>
      </c>
      <c r="M3639" t="s">
        <v>205</v>
      </c>
      <c r="N3639" t="s">
        <v>14937</v>
      </c>
      <c r="O3639" t="s">
        <v>14938</v>
      </c>
      <c r="P3639" t="s">
        <v>71</v>
      </c>
      <c r="Q3639">
        <v>8</v>
      </c>
      <c r="R3639" t="s">
        <v>40</v>
      </c>
      <c r="S3639" t="s">
        <v>79</v>
      </c>
      <c r="T3639">
        <v>28051</v>
      </c>
      <c r="U3639" s="1">
        <v>45614</v>
      </c>
      <c r="V3639" t="s">
        <v>42</v>
      </c>
      <c r="W3639">
        <v>299809</v>
      </c>
      <c r="X3639" t="s">
        <v>14939</v>
      </c>
      <c r="Y3639">
        <v>226</v>
      </c>
      <c r="Z3639">
        <v>2190</v>
      </c>
      <c r="AA3639">
        <v>1</v>
      </c>
      <c r="AB3639">
        <v>876</v>
      </c>
      <c r="AC3639">
        <f>Table1_1[[#This Row],[Price]]*Table1_1[[#This Row],[Quantity]]</f>
        <v>2190</v>
      </c>
    </row>
    <row r="3640" spans="1:29" x14ac:dyDescent="0.3">
      <c r="A3640" t="s">
        <v>28</v>
      </c>
      <c r="B3640" t="s">
        <v>29</v>
      </c>
      <c r="C3640" t="s">
        <v>91</v>
      </c>
      <c r="D3640" t="s">
        <v>55</v>
      </c>
      <c r="E3640" t="s">
        <v>46</v>
      </c>
      <c r="F3640" t="s">
        <v>57</v>
      </c>
      <c r="G3640">
        <v>83</v>
      </c>
      <c r="H3640">
        <v>410818</v>
      </c>
      <c r="I3640" t="s">
        <v>34</v>
      </c>
      <c r="J3640" s="3">
        <v>43896</v>
      </c>
      <c r="K3640">
        <v>1400</v>
      </c>
      <c r="L3640" t="s">
        <v>14940</v>
      </c>
      <c r="M3640" t="s">
        <v>144</v>
      </c>
      <c r="N3640" t="s">
        <v>14941</v>
      </c>
      <c r="O3640">
        <v>1870885825</v>
      </c>
      <c r="P3640" t="s">
        <v>87</v>
      </c>
      <c r="Q3640">
        <v>19</v>
      </c>
      <c r="R3640" t="s">
        <v>88</v>
      </c>
      <c r="S3640" t="s">
        <v>118</v>
      </c>
      <c r="T3640">
        <v>15541</v>
      </c>
      <c r="U3640" s="1">
        <v>45339</v>
      </c>
      <c r="V3640" t="s">
        <v>119</v>
      </c>
      <c r="W3640">
        <v>564641</v>
      </c>
      <c r="X3640" t="s">
        <v>14942</v>
      </c>
      <c r="Y3640">
        <v>479</v>
      </c>
      <c r="Z3640">
        <v>2740</v>
      </c>
      <c r="AA3640">
        <v>5</v>
      </c>
      <c r="AB3640">
        <v>5480</v>
      </c>
      <c r="AC3640">
        <f>Table1_1[[#This Row],[Price]]*Table1_1[[#This Row],[Quantity]]</f>
        <v>13700</v>
      </c>
    </row>
    <row r="3641" spans="1:29" x14ac:dyDescent="0.3">
      <c r="A3641" t="s">
        <v>28</v>
      </c>
      <c r="B3641" t="s">
        <v>29</v>
      </c>
      <c r="C3641" t="s">
        <v>54</v>
      </c>
      <c r="D3641" t="s">
        <v>411</v>
      </c>
      <c r="E3641" t="s">
        <v>56</v>
      </c>
      <c r="F3641" t="s">
        <v>150</v>
      </c>
      <c r="G3641">
        <v>3</v>
      </c>
      <c r="H3641">
        <v>422392</v>
      </c>
      <c r="I3641" t="s">
        <v>58</v>
      </c>
      <c r="J3641" s="3">
        <v>43953</v>
      </c>
      <c r="K3641">
        <v>800</v>
      </c>
      <c r="L3641" t="s">
        <v>14943</v>
      </c>
      <c r="M3641" t="s">
        <v>747</v>
      </c>
      <c r="N3641" t="s">
        <v>14944</v>
      </c>
      <c r="O3641">
        <v>8930837006</v>
      </c>
      <c r="P3641" t="s">
        <v>51</v>
      </c>
      <c r="Q3641">
        <v>13</v>
      </c>
      <c r="R3641" t="s">
        <v>88</v>
      </c>
      <c r="S3641" t="s">
        <v>79</v>
      </c>
      <c r="T3641">
        <v>16377</v>
      </c>
      <c r="U3641" s="1">
        <v>45522</v>
      </c>
      <c r="V3641" t="s">
        <v>64</v>
      </c>
      <c r="W3641">
        <v>226100</v>
      </c>
      <c r="X3641" t="s">
        <v>252</v>
      </c>
      <c r="Y3641">
        <v>799</v>
      </c>
      <c r="Z3641">
        <v>524</v>
      </c>
      <c r="AA3641">
        <v>6</v>
      </c>
      <c r="AB3641">
        <v>1257.6000000000001</v>
      </c>
      <c r="AC3641">
        <f>Table1_1[[#This Row],[Price]]*Table1_1[[#This Row],[Quantity]]</f>
        <v>3144</v>
      </c>
    </row>
    <row r="3642" spans="1:29" x14ac:dyDescent="0.3">
      <c r="A3642" t="s">
        <v>28</v>
      </c>
      <c r="B3642" t="s">
        <v>29</v>
      </c>
      <c r="C3642" t="s">
        <v>157</v>
      </c>
      <c r="D3642" t="s">
        <v>616</v>
      </c>
      <c r="E3642" t="s">
        <v>32</v>
      </c>
      <c r="F3642" t="s">
        <v>33</v>
      </c>
      <c r="G3642">
        <v>36</v>
      </c>
      <c r="H3642">
        <v>410131</v>
      </c>
      <c r="I3642" t="s">
        <v>34</v>
      </c>
      <c r="J3642" s="3">
        <v>44076</v>
      </c>
      <c r="K3642">
        <v>950</v>
      </c>
      <c r="L3642" t="s">
        <v>14945</v>
      </c>
      <c r="M3642" t="s">
        <v>232</v>
      </c>
      <c r="N3642" t="s">
        <v>14946</v>
      </c>
      <c r="O3642" t="s">
        <v>14947</v>
      </c>
      <c r="P3642" t="s">
        <v>71</v>
      </c>
      <c r="Q3642">
        <v>19</v>
      </c>
      <c r="R3642" t="s">
        <v>88</v>
      </c>
      <c r="S3642" t="s">
        <v>41</v>
      </c>
      <c r="T3642">
        <v>92399</v>
      </c>
      <c r="U3642" s="1">
        <v>45487</v>
      </c>
      <c r="V3642" t="s">
        <v>126</v>
      </c>
      <c r="W3642">
        <v>173756</v>
      </c>
      <c r="X3642" t="s">
        <v>14948</v>
      </c>
      <c r="Y3642">
        <v>994</v>
      </c>
      <c r="Z3642">
        <v>2452</v>
      </c>
      <c r="AA3642">
        <v>4</v>
      </c>
      <c r="AB3642">
        <v>3923.2000000000003</v>
      </c>
      <c r="AC3642">
        <f>Table1_1[[#This Row],[Price]]*Table1_1[[#This Row],[Quantity]]</f>
        <v>9808</v>
      </c>
    </row>
    <row r="3643" spans="1:29" x14ac:dyDescent="0.3">
      <c r="A3643" t="s">
        <v>28</v>
      </c>
      <c r="B3643" t="s">
        <v>29</v>
      </c>
      <c r="C3643" t="s">
        <v>30</v>
      </c>
      <c r="D3643" t="s">
        <v>611</v>
      </c>
      <c r="E3643" t="s">
        <v>32</v>
      </c>
      <c r="F3643" t="s">
        <v>106</v>
      </c>
      <c r="G3643">
        <v>57</v>
      </c>
      <c r="H3643">
        <v>430967</v>
      </c>
      <c r="I3643" t="s">
        <v>58</v>
      </c>
      <c r="J3643" s="3">
        <v>44908</v>
      </c>
      <c r="K3643">
        <v>1400</v>
      </c>
      <c r="L3643" t="s">
        <v>14950</v>
      </c>
      <c r="M3643" t="s">
        <v>1483</v>
      </c>
      <c r="N3643" t="s">
        <v>14951</v>
      </c>
      <c r="O3643" t="s">
        <v>14952</v>
      </c>
      <c r="P3643" t="s">
        <v>51</v>
      </c>
      <c r="Q3643">
        <v>12</v>
      </c>
      <c r="R3643" t="s">
        <v>40</v>
      </c>
      <c r="S3643" t="s">
        <v>118</v>
      </c>
      <c r="T3643">
        <v>67362</v>
      </c>
      <c r="U3643" s="1">
        <v>45344</v>
      </c>
      <c r="V3643" t="s">
        <v>119</v>
      </c>
      <c r="W3643">
        <v>830134</v>
      </c>
      <c r="X3643" t="s">
        <v>14953</v>
      </c>
      <c r="Y3643">
        <v>583</v>
      </c>
      <c r="Z3643">
        <v>624</v>
      </c>
      <c r="AA3643">
        <v>3</v>
      </c>
      <c r="AB3643">
        <v>748.80000000000007</v>
      </c>
      <c r="AC3643">
        <f>Table1_1[[#This Row],[Price]]*Table1_1[[#This Row],[Quantity]]</f>
        <v>1872</v>
      </c>
    </row>
    <row r="3644" spans="1:29" x14ac:dyDescent="0.3">
      <c r="A3644" t="s">
        <v>28</v>
      </c>
      <c r="B3644" t="s">
        <v>29</v>
      </c>
      <c r="C3644" t="s">
        <v>148</v>
      </c>
      <c r="D3644" t="s">
        <v>254</v>
      </c>
      <c r="E3644" t="s">
        <v>56</v>
      </c>
      <c r="F3644" t="s">
        <v>99</v>
      </c>
      <c r="G3644">
        <v>2</v>
      </c>
      <c r="H3644">
        <v>419875</v>
      </c>
      <c r="I3644" t="s">
        <v>58</v>
      </c>
      <c r="J3644" s="3">
        <v>44448</v>
      </c>
      <c r="K3644">
        <v>1100</v>
      </c>
      <c r="L3644" t="s">
        <v>14955</v>
      </c>
      <c r="M3644" t="s">
        <v>189</v>
      </c>
      <c r="N3644" t="s">
        <v>14956</v>
      </c>
      <c r="O3644" t="s">
        <v>14957</v>
      </c>
      <c r="P3644" t="s">
        <v>51</v>
      </c>
      <c r="Q3644">
        <v>11</v>
      </c>
      <c r="R3644" t="s">
        <v>40</v>
      </c>
      <c r="S3644" t="s">
        <v>63</v>
      </c>
      <c r="T3644">
        <v>81813</v>
      </c>
      <c r="U3644" s="1">
        <v>45486</v>
      </c>
      <c r="V3644" t="s">
        <v>126</v>
      </c>
      <c r="W3644">
        <v>814847</v>
      </c>
      <c r="X3644" t="s">
        <v>14958</v>
      </c>
      <c r="Y3644">
        <v>341</v>
      </c>
      <c r="Z3644">
        <v>1343</v>
      </c>
      <c r="AA3644">
        <v>3</v>
      </c>
      <c r="AB3644">
        <v>1611.6000000000001</v>
      </c>
      <c r="AC3644">
        <f>Table1_1[[#This Row],[Price]]*Table1_1[[#This Row],[Quantity]]</f>
        <v>4029</v>
      </c>
    </row>
    <row r="3645" spans="1:29" x14ac:dyDescent="0.3">
      <c r="A3645" t="s">
        <v>28</v>
      </c>
      <c r="B3645" t="s">
        <v>29</v>
      </c>
      <c r="C3645" t="s">
        <v>148</v>
      </c>
      <c r="D3645" t="s">
        <v>364</v>
      </c>
      <c r="E3645" t="s">
        <v>32</v>
      </c>
      <c r="F3645" t="s">
        <v>57</v>
      </c>
      <c r="G3645">
        <v>93</v>
      </c>
      <c r="H3645">
        <v>438402</v>
      </c>
      <c r="I3645" t="s">
        <v>58</v>
      </c>
      <c r="J3645" s="3">
        <v>45147</v>
      </c>
      <c r="K3645">
        <v>950</v>
      </c>
      <c r="L3645" t="s">
        <v>4760</v>
      </c>
      <c r="M3645" t="s">
        <v>200</v>
      </c>
      <c r="N3645" t="s">
        <v>14960</v>
      </c>
      <c r="O3645" t="s">
        <v>14961</v>
      </c>
      <c r="P3645" t="s">
        <v>87</v>
      </c>
      <c r="Q3645">
        <v>11</v>
      </c>
      <c r="R3645" t="s">
        <v>88</v>
      </c>
      <c r="S3645" t="s">
        <v>63</v>
      </c>
      <c r="T3645">
        <v>54458</v>
      </c>
      <c r="U3645" s="1">
        <v>45340</v>
      </c>
      <c r="V3645" t="s">
        <v>119</v>
      </c>
      <c r="W3645">
        <v>413578</v>
      </c>
      <c r="X3645" t="s">
        <v>14962</v>
      </c>
      <c r="Y3645">
        <v>232</v>
      </c>
      <c r="Z3645">
        <v>903</v>
      </c>
      <c r="AA3645">
        <v>6</v>
      </c>
      <c r="AB3645">
        <v>2167.2000000000003</v>
      </c>
      <c r="AC3645">
        <f>Table1_1[[#This Row],[Price]]*Table1_1[[#This Row],[Quantity]]</f>
        <v>5418</v>
      </c>
    </row>
    <row r="3646" spans="1:29" x14ac:dyDescent="0.3">
      <c r="A3646" t="s">
        <v>28</v>
      </c>
      <c r="B3646" t="s">
        <v>29</v>
      </c>
      <c r="C3646" t="s">
        <v>193</v>
      </c>
      <c r="D3646" t="s">
        <v>31</v>
      </c>
      <c r="E3646" t="s">
        <v>32</v>
      </c>
      <c r="F3646" t="s">
        <v>33</v>
      </c>
      <c r="G3646">
        <v>56</v>
      </c>
      <c r="H3646">
        <v>414196</v>
      </c>
      <c r="I3646" t="s">
        <v>34</v>
      </c>
      <c r="J3646" s="3">
        <v>44705</v>
      </c>
      <c r="K3646">
        <v>1100</v>
      </c>
      <c r="L3646" t="s">
        <v>14963</v>
      </c>
      <c r="M3646" t="s">
        <v>129</v>
      </c>
      <c r="N3646" t="s">
        <v>14964</v>
      </c>
      <c r="O3646">
        <v>5350212089</v>
      </c>
      <c r="P3646" t="s">
        <v>87</v>
      </c>
      <c r="Q3646">
        <v>6</v>
      </c>
      <c r="R3646" t="s">
        <v>40</v>
      </c>
      <c r="S3646" t="s">
        <v>118</v>
      </c>
      <c r="T3646">
        <v>52974</v>
      </c>
      <c r="U3646" s="1">
        <v>45422</v>
      </c>
      <c r="V3646" t="s">
        <v>140</v>
      </c>
      <c r="W3646">
        <v>199025</v>
      </c>
      <c r="X3646" t="s">
        <v>1560</v>
      </c>
      <c r="Y3646">
        <v>489</v>
      </c>
      <c r="Z3646">
        <v>1391</v>
      </c>
      <c r="AA3646">
        <v>6</v>
      </c>
      <c r="AB3646">
        <v>3338.4</v>
      </c>
      <c r="AC3646">
        <f>Table1_1[[#This Row],[Price]]*Table1_1[[#This Row],[Quantity]]</f>
        <v>8346</v>
      </c>
    </row>
    <row r="3647" spans="1:29" x14ac:dyDescent="0.3">
      <c r="A3647" t="s">
        <v>28</v>
      </c>
      <c r="B3647" t="s">
        <v>29</v>
      </c>
      <c r="C3647" t="s">
        <v>66</v>
      </c>
      <c r="D3647" t="s">
        <v>105</v>
      </c>
      <c r="E3647" t="s">
        <v>46</v>
      </c>
      <c r="F3647" t="s">
        <v>106</v>
      </c>
      <c r="G3647">
        <v>87</v>
      </c>
      <c r="H3647">
        <v>405738</v>
      </c>
      <c r="I3647" t="s">
        <v>58</v>
      </c>
      <c r="J3647" s="3">
        <v>45502</v>
      </c>
      <c r="K3647">
        <v>800</v>
      </c>
      <c r="L3647" t="s">
        <v>14965</v>
      </c>
      <c r="M3647" t="s">
        <v>250</v>
      </c>
      <c r="N3647" t="s">
        <v>14966</v>
      </c>
      <c r="O3647" t="s">
        <v>14967</v>
      </c>
      <c r="P3647" t="s">
        <v>39</v>
      </c>
      <c r="Q3647">
        <v>11</v>
      </c>
      <c r="R3647" t="s">
        <v>88</v>
      </c>
      <c r="S3647" t="s">
        <v>41</v>
      </c>
      <c r="T3647">
        <v>57223</v>
      </c>
      <c r="U3647" s="1">
        <v>45310</v>
      </c>
      <c r="V3647" t="s">
        <v>111</v>
      </c>
      <c r="W3647">
        <v>611661</v>
      </c>
      <c r="X3647" t="s">
        <v>14968</v>
      </c>
      <c r="Y3647">
        <v>612</v>
      </c>
      <c r="Z3647">
        <v>1293</v>
      </c>
      <c r="AA3647">
        <v>5</v>
      </c>
      <c r="AB3647">
        <v>2586</v>
      </c>
      <c r="AC3647">
        <f>Table1_1[[#This Row],[Price]]*Table1_1[[#This Row],[Quantity]]</f>
        <v>6465</v>
      </c>
    </row>
    <row r="3648" spans="1:29" x14ac:dyDescent="0.3">
      <c r="A3648" t="s">
        <v>28</v>
      </c>
      <c r="B3648" t="s">
        <v>29</v>
      </c>
      <c r="C3648" t="s">
        <v>44</v>
      </c>
      <c r="D3648" t="s">
        <v>98</v>
      </c>
      <c r="E3648" t="s">
        <v>32</v>
      </c>
      <c r="F3648" t="s">
        <v>33</v>
      </c>
      <c r="G3648">
        <v>70</v>
      </c>
      <c r="H3648">
        <v>405212</v>
      </c>
      <c r="I3648" t="s">
        <v>34</v>
      </c>
      <c r="J3648" s="3">
        <v>44094</v>
      </c>
      <c r="K3648">
        <v>1200</v>
      </c>
      <c r="L3648" t="s">
        <v>14969</v>
      </c>
      <c r="M3648" t="s">
        <v>2124</v>
      </c>
      <c r="N3648" t="s">
        <v>14970</v>
      </c>
      <c r="O3648">
        <v>-11046</v>
      </c>
      <c r="P3648" t="s">
        <v>51</v>
      </c>
      <c r="Q3648">
        <v>11</v>
      </c>
      <c r="R3648" t="s">
        <v>40</v>
      </c>
      <c r="S3648" t="s">
        <v>41</v>
      </c>
      <c r="T3648">
        <v>46384</v>
      </c>
      <c r="U3648" s="1">
        <v>45392</v>
      </c>
      <c r="V3648" t="s">
        <v>80</v>
      </c>
      <c r="W3648">
        <v>302937</v>
      </c>
      <c r="X3648" t="s">
        <v>14971</v>
      </c>
      <c r="Y3648">
        <v>365</v>
      </c>
      <c r="Z3648">
        <v>2786</v>
      </c>
      <c r="AA3648">
        <v>2</v>
      </c>
      <c r="AB3648">
        <v>2228.8000000000002</v>
      </c>
      <c r="AC3648">
        <f>Table1_1[[#This Row],[Price]]*Table1_1[[#This Row],[Quantity]]</f>
        <v>5572</v>
      </c>
    </row>
    <row r="3649" spans="1:29" x14ac:dyDescent="0.3">
      <c r="A3649" t="s">
        <v>28</v>
      </c>
      <c r="B3649" t="s">
        <v>29</v>
      </c>
      <c r="C3649" t="s">
        <v>193</v>
      </c>
      <c r="D3649" t="s">
        <v>560</v>
      </c>
      <c r="E3649" t="s">
        <v>56</v>
      </c>
      <c r="F3649" t="s">
        <v>135</v>
      </c>
      <c r="G3649">
        <v>45</v>
      </c>
      <c r="H3649">
        <v>410658</v>
      </c>
      <c r="I3649" t="s">
        <v>34</v>
      </c>
      <c r="J3649" s="3">
        <v>44304</v>
      </c>
      <c r="K3649">
        <v>950</v>
      </c>
      <c r="L3649" t="s">
        <v>14972</v>
      </c>
      <c r="M3649" t="s">
        <v>351</v>
      </c>
      <c r="N3649" t="s">
        <v>14973</v>
      </c>
      <c r="O3649" t="s">
        <v>14974</v>
      </c>
      <c r="P3649" t="s">
        <v>71</v>
      </c>
      <c r="Q3649">
        <v>15</v>
      </c>
      <c r="R3649" t="s">
        <v>40</v>
      </c>
      <c r="S3649" t="s">
        <v>118</v>
      </c>
      <c r="T3649">
        <v>61944</v>
      </c>
      <c r="U3649" s="1">
        <v>45499</v>
      </c>
      <c r="V3649" t="s">
        <v>126</v>
      </c>
      <c r="W3649">
        <v>447774</v>
      </c>
      <c r="X3649" t="s">
        <v>14975</v>
      </c>
      <c r="Y3649">
        <v>494</v>
      </c>
      <c r="Z3649">
        <v>1733</v>
      </c>
      <c r="AA3649">
        <v>6</v>
      </c>
      <c r="AB3649">
        <v>4159.2</v>
      </c>
      <c r="AC3649">
        <f>Table1_1[[#This Row],[Price]]*Table1_1[[#This Row],[Quantity]]</f>
        <v>10398</v>
      </c>
    </row>
    <row r="3650" spans="1:29" x14ac:dyDescent="0.3">
      <c r="A3650" t="s">
        <v>28</v>
      </c>
      <c r="B3650" t="s">
        <v>29</v>
      </c>
      <c r="C3650" t="s">
        <v>30</v>
      </c>
      <c r="D3650" t="s">
        <v>31</v>
      </c>
      <c r="E3650" t="s">
        <v>46</v>
      </c>
      <c r="F3650" t="s">
        <v>175</v>
      </c>
      <c r="G3650">
        <v>79</v>
      </c>
      <c r="H3650">
        <v>409845</v>
      </c>
      <c r="I3650" t="s">
        <v>34</v>
      </c>
      <c r="J3650" s="3">
        <v>44387</v>
      </c>
      <c r="K3650">
        <v>1200</v>
      </c>
      <c r="L3650" t="s">
        <v>14976</v>
      </c>
      <c r="M3650" t="s">
        <v>1017</v>
      </c>
      <c r="N3650" t="s">
        <v>14977</v>
      </c>
      <c r="O3650" t="s">
        <v>14978</v>
      </c>
      <c r="P3650" t="s">
        <v>39</v>
      </c>
      <c r="Q3650">
        <v>6</v>
      </c>
      <c r="R3650" t="s">
        <v>40</v>
      </c>
      <c r="S3650" t="s">
        <v>63</v>
      </c>
      <c r="T3650">
        <v>18298</v>
      </c>
      <c r="U3650" s="1">
        <v>45309</v>
      </c>
      <c r="V3650" t="s">
        <v>111</v>
      </c>
      <c r="W3650">
        <v>280157</v>
      </c>
      <c r="X3650" t="s">
        <v>14979</v>
      </c>
      <c r="Y3650">
        <v>358</v>
      </c>
      <c r="Z3650">
        <v>1332</v>
      </c>
      <c r="AA3650">
        <v>6</v>
      </c>
      <c r="AB3650">
        <v>3196.8</v>
      </c>
      <c r="AC3650">
        <f>Table1_1[[#This Row],[Price]]*Table1_1[[#This Row],[Quantity]]</f>
        <v>7992</v>
      </c>
    </row>
    <row r="3651" spans="1:29" x14ac:dyDescent="0.3">
      <c r="A3651" t="s">
        <v>28</v>
      </c>
      <c r="B3651" t="s">
        <v>29</v>
      </c>
      <c r="C3651" t="s">
        <v>193</v>
      </c>
      <c r="D3651" t="s">
        <v>105</v>
      </c>
      <c r="E3651" t="s">
        <v>32</v>
      </c>
      <c r="F3651" t="s">
        <v>47</v>
      </c>
      <c r="G3651">
        <v>91</v>
      </c>
      <c r="H3651">
        <v>411412</v>
      </c>
      <c r="I3651" t="s">
        <v>58</v>
      </c>
      <c r="J3651" s="3">
        <v>43892</v>
      </c>
      <c r="K3651">
        <v>950</v>
      </c>
      <c r="L3651" t="s">
        <v>4653</v>
      </c>
      <c r="M3651" t="s">
        <v>487</v>
      </c>
      <c r="N3651" t="s">
        <v>14980</v>
      </c>
      <c r="O3651" t="s">
        <v>14981</v>
      </c>
      <c r="P3651" t="s">
        <v>87</v>
      </c>
      <c r="Q3651">
        <v>11</v>
      </c>
      <c r="R3651" t="s">
        <v>40</v>
      </c>
      <c r="S3651" t="s">
        <v>63</v>
      </c>
      <c r="T3651">
        <v>48426</v>
      </c>
      <c r="U3651" s="1">
        <v>45319</v>
      </c>
      <c r="V3651" t="s">
        <v>111</v>
      </c>
      <c r="W3651">
        <v>335347</v>
      </c>
      <c r="X3651" t="s">
        <v>14982</v>
      </c>
      <c r="Y3651">
        <v>942</v>
      </c>
      <c r="Z3651">
        <v>2286</v>
      </c>
      <c r="AA3651">
        <v>5</v>
      </c>
      <c r="AB3651">
        <v>4572</v>
      </c>
      <c r="AC3651">
        <f>Table1_1[[#This Row],[Price]]*Table1_1[[#This Row],[Quantity]]</f>
        <v>11430</v>
      </c>
    </row>
    <row r="3652" spans="1:29" x14ac:dyDescent="0.3">
      <c r="A3652" t="s">
        <v>28</v>
      </c>
      <c r="B3652" t="s">
        <v>29</v>
      </c>
      <c r="C3652" t="s">
        <v>91</v>
      </c>
      <c r="D3652" t="s">
        <v>560</v>
      </c>
      <c r="E3652" t="s">
        <v>56</v>
      </c>
      <c r="F3652" t="s">
        <v>175</v>
      </c>
      <c r="G3652">
        <v>37</v>
      </c>
      <c r="H3652">
        <v>431288</v>
      </c>
      <c r="I3652" t="s">
        <v>34</v>
      </c>
      <c r="J3652" s="3">
        <v>45196</v>
      </c>
      <c r="K3652">
        <v>1200</v>
      </c>
      <c r="L3652" t="s">
        <v>14983</v>
      </c>
      <c r="M3652" t="s">
        <v>747</v>
      </c>
      <c r="N3652" t="s">
        <v>14984</v>
      </c>
      <c r="O3652" t="s">
        <v>14985</v>
      </c>
      <c r="P3652" t="s">
        <v>71</v>
      </c>
      <c r="Q3652">
        <v>7</v>
      </c>
      <c r="R3652" t="s">
        <v>40</v>
      </c>
      <c r="S3652" t="s">
        <v>63</v>
      </c>
      <c r="T3652">
        <v>13929</v>
      </c>
      <c r="U3652" s="1">
        <v>45322</v>
      </c>
      <c r="V3652" t="s">
        <v>111</v>
      </c>
      <c r="W3652">
        <v>116829</v>
      </c>
      <c r="X3652" t="s">
        <v>14986</v>
      </c>
      <c r="Y3652">
        <v>501</v>
      </c>
      <c r="Z3652">
        <v>2712</v>
      </c>
      <c r="AA3652">
        <v>2</v>
      </c>
      <c r="AB3652">
        <v>2169.6</v>
      </c>
      <c r="AC3652">
        <f>Table1_1[[#This Row],[Price]]*Table1_1[[#This Row],[Quantity]]</f>
        <v>5424</v>
      </c>
    </row>
    <row r="3653" spans="1:29" x14ac:dyDescent="0.3">
      <c r="A3653" t="s">
        <v>28</v>
      </c>
      <c r="B3653" t="s">
        <v>29</v>
      </c>
      <c r="C3653" t="s">
        <v>66</v>
      </c>
      <c r="D3653" t="s">
        <v>31</v>
      </c>
      <c r="E3653" t="s">
        <v>56</v>
      </c>
      <c r="F3653" t="s">
        <v>99</v>
      </c>
      <c r="G3653">
        <v>29</v>
      </c>
      <c r="H3653">
        <v>424295</v>
      </c>
      <c r="I3653" t="s">
        <v>34</v>
      </c>
      <c r="J3653" s="3">
        <v>44847</v>
      </c>
      <c r="K3653">
        <v>1200</v>
      </c>
      <c r="L3653" t="s">
        <v>14987</v>
      </c>
      <c r="M3653" t="s">
        <v>313</v>
      </c>
      <c r="N3653" t="s">
        <v>14988</v>
      </c>
      <c r="O3653" t="s">
        <v>14989</v>
      </c>
      <c r="P3653" t="s">
        <v>51</v>
      </c>
      <c r="Q3653">
        <v>13</v>
      </c>
      <c r="R3653" t="s">
        <v>88</v>
      </c>
      <c r="S3653" t="s">
        <v>118</v>
      </c>
      <c r="T3653">
        <v>18741</v>
      </c>
      <c r="U3653" s="1">
        <v>45415</v>
      </c>
      <c r="V3653" t="s">
        <v>140</v>
      </c>
      <c r="W3653">
        <v>346670</v>
      </c>
      <c r="X3653" t="s">
        <v>14990</v>
      </c>
      <c r="Y3653">
        <v>466</v>
      </c>
      <c r="Z3653">
        <v>1109</v>
      </c>
      <c r="AA3653">
        <v>6</v>
      </c>
      <c r="AB3653">
        <v>2661.6000000000004</v>
      </c>
      <c r="AC3653">
        <f>Table1_1[[#This Row],[Price]]*Table1_1[[#This Row],[Quantity]]</f>
        <v>6654</v>
      </c>
    </row>
    <row r="3654" spans="1:29" x14ac:dyDescent="0.3">
      <c r="A3654" t="s">
        <v>28</v>
      </c>
      <c r="B3654" t="s">
        <v>29</v>
      </c>
      <c r="C3654" t="s">
        <v>54</v>
      </c>
      <c r="D3654" t="s">
        <v>254</v>
      </c>
      <c r="E3654" t="s">
        <v>46</v>
      </c>
      <c r="F3654" t="s">
        <v>47</v>
      </c>
      <c r="G3654">
        <v>79</v>
      </c>
      <c r="H3654">
        <v>425974</v>
      </c>
      <c r="I3654" t="s">
        <v>58</v>
      </c>
      <c r="J3654" s="3">
        <v>44376</v>
      </c>
      <c r="K3654">
        <v>1300</v>
      </c>
      <c r="L3654" t="s">
        <v>14992</v>
      </c>
      <c r="M3654" t="s">
        <v>250</v>
      </c>
      <c r="N3654" t="s">
        <v>14993</v>
      </c>
      <c r="O3654" t="s">
        <v>14994</v>
      </c>
      <c r="P3654" t="s">
        <v>71</v>
      </c>
      <c r="Q3654">
        <v>9</v>
      </c>
      <c r="R3654" t="s">
        <v>88</v>
      </c>
      <c r="S3654" t="s">
        <v>41</v>
      </c>
      <c r="T3654">
        <v>11907</v>
      </c>
      <c r="U3654" s="1">
        <v>45493</v>
      </c>
      <c r="V3654" t="s">
        <v>126</v>
      </c>
      <c r="W3654">
        <v>146483</v>
      </c>
      <c r="X3654" t="s">
        <v>14995</v>
      </c>
      <c r="Y3654">
        <v>844</v>
      </c>
      <c r="Z3654">
        <v>1747</v>
      </c>
      <c r="AA3654">
        <v>5</v>
      </c>
      <c r="AB3654">
        <v>3494</v>
      </c>
      <c r="AC3654">
        <f>Table1_1[[#This Row],[Price]]*Table1_1[[#This Row],[Quantity]]</f>
        <v>8735</v>
      </c>
    </row>
    <row r="3655" spans="1:29" x14ac:dyDescent="0.3">
      <c r="A3655" t="s">
        <v>28</v>
      </c>
      <c r="B3655" t="s">
        <v>29</v>
      </c>
      <c r="C3655" t="s">
        <v>54</v>
      </c>
      <c r="D3655" t="s">
        <v>421</v>
      </c>
      <c r="E3655" t="s">
        <v>32</v>
      </c>
      <c r="F3655" t="s">
        <v>113</v>
      </c>
      <c r="G3655">
        <v>87</v>
      </c>
      <c r="H3655">
        <v>407846</v>
      </c>
      <c r="I3655" t="s">
        <v>58</v>
      </c>
      <c r="J3655" s="3">
        <v>44668</v>
      </c>
      <c r="K3655">
        <v>1300</v>
      </c>
      <c r="L3655" t="s">
        <v>14996</v>
      </c>
      <c r="M3655" t="s">
        <v>200</v>
      </c>
      <c r="N3655" t="s">
        <v>14997</v>
      </c>
      <c r="O3655" t="s">
        <v>14998</v>
      </c>
      <c r="P3655" t="s">
        <v>71</v>
      </c>
      <c r="Q3655">
        <v>7</v>
      </c>
      <c r="R3655" t="s">
        <v>88</v>
      </c>
      <c r="S3655" t="s">
        <v>118</v>
      </c>
      <c r="T3655">
        <v>85374</v>
      </c>
      <c r="U3655" s="1">
        <v>45444</v>
      </c>
      <c r="V3655" t="s">
        <v>52</v>
      </c>
      <c r="W3655">
        <v>741329</v>
      </c>
      <c r="X3655" t="s">
        <v>14999</v>
      </c>
      <c r="Y3655">
        <v>226</v>
      </c>
      <c r="Z3655">
        <v>2346</v>
      </c>
      <c r="AA3655">
        <v>5</v>
      </c>
      <c r="AB3655">
        <v>4692</v>
      </c>
      <c r="AC3655">
        <f>Table1_1[[#This Row],[Price]]*Table1_1[[#This Row],[Quantity]]</f>
        <v>11730</v>
      </c>
    </row>
    <row r="3656" spans="1:29" x14ac:dyDescent="0.3">
      <c r="A3656" t="s">
        <v>28</v>
      </c>
      <c r="B3656" t="s">
        <v>29</v>
      </c>
      <c r="C3656" t="s">
        <v>157</v>
      </c>
      <c r="D3656" t="s">
        <v>442</v>
      </c>
      <c r="E3656" t="s">
        <v>32</v>
      </c>
      <c r="F3656" t="s">
        <v>47</v>
      </c>
      <c r="G3656">
        <v>72</v>
      </c>
      <c r="H3656">
        <v>408882</v>
      </c>
      <c r="I3656" t="s">
        <v>34</v>
      </c>
      <c r="J3656" s="3">
        <v>45401</v>
      </c>
      <c r="K3656">
        <v>1400</v>
      </c>
      <c r="L3656" t="s">
        <v>15000</v>
      </c>
      <c r="M3656" t="s">
        <v>1291</v>
      </c>
      <c r="N3656" t="s">
        <v>15001</v>
      </c>
      <c r="O3656" t="s">
        <v>15002</v>
      </c>
      <c r="P3656" t="s">
        <v>39</v>
      </c>
      <c r="Q3656">
        <v>3</v>
      </c>
      <c r="R3656" t="s">
        <v>88</v>
      </c>
      <c r="S3656" t="s">
        <v>118</v>
      </c>
      <c r="T3656">
        <v>69979</v>
      </c>
      <c r="U3656" s="1">
        <v>45449</v>
      </c>
      <c r="V3656" t="s">
        <v>52</v>
      </c>
      <c r="W3656">
        <v>986204</v>
      </c>
      <c r="X3656" t="s">
        <v>15003</v>
      </c>
      <c r="Y3656">
        <v>735</v>
      </c>
      <c r="Z3656">
        <v>2927</v>
      </c>
      <c r="AA3656">
        <v>8</v>
      </c>
      <c r="AB3656">
        <v>9366.4</v>
      </c>
      <c r="AC3656">
        <f>Table1_1[[#This Row],[Price]]*Table1_1[[#This Row],[Quantity]]</f>
        <v>23416</v>
      </c>
    </row>
    <row r="3657" spans="1:29" x14ac:dyDescent="0.3">
      <c r="A3657" t="s">
        <v>28</v>
      </c>
      <c r="B3657" t="s">
        <v>29</v>
      </c>
      <c r="C3657" t="s">
        <v>193</v>
      </c>
      <c r="D3657" t="s">
        <v>317</v>
      </c>
      <c r="E3657" t="s">
        <v>32</v>
      </c>
      <c r="F3657" t="s">
        <v>113</v>
      </c>
      <c r="G3657">
        <v>2</v>
      </c>
      <c r="H3657">
        <v>408033</v>
      </c>
      <c r="I3657" t="s">
        <v>34</v>
      </c>
      <c r="J3657" s="3">
        <v>45484</v>
      </c>
      <c r="K3657">
        <v>950</v>
      </c>
      <c r="L3657" t="s">
        <v>15004</v>
      </c>
      <c r="M3657" t="s">
        <v>478</v>
      </c>
      <c r="N3657" t="s">
        <v>15005</v>
      </c>
      <c r="O3657" t="s">
        <v>15006</v>
      </c>
      <c r="P3657" t="s">
        <v>71</v>
      </c>
      <c r="Q3657">
        <v>8</v>
      </c>
      <c r="R3657" t="s">
        <v>40</v>
      </c>
      <c r="S3657" t="s">
        <v>63</v>
      </c>
      <c r="T3657">
        <v>16845</v>
      </c>
      <c r="U3657" s="1">
        <v>45533</v>
      </c>
      <c r="V3657" t="s">
        <v>64</v>
      </c>
      <c r="W3657">
        <v>576222</v>
      </c>
      <c r="X3657" t="s">
        <v>15007</v>
      </c>
      <c r="Y3657">
        <v>249</v>
      </c>
      <c r="Z3657">
        <v>516</v>
      </c>
      <c r="AA3657">
        <v>5</v>
      </c>
      <c r="AB3657">
        <v>1032</v>
      </c>
      <c r="AC3657">
        <f>Table1_1[[#This Row],[Price]]*Table1_1[[#This Row],[Quantity]]</f>
        <v>2580</v>
      </c>
    </row>
    <row r="3658" spans="1:29" x14ac:dyDescent="0.3">
      <c r="A3658" t="s">
        <v>28</v>
      </c>
      <c r="B3658" t="s">
        <v>29</v>
      </c>
      <c r="C3658" t="s">
        <v>193</v>
      </c>
      <c r="D3658" t="s">
        <v>182</v>
      </c>
      <c r="E3658" t="s">
        <v>32</v>
      </c>
      <c r="F3658" t="s">
        <v>33</v>
      </c>
      <c r="G3658">
        <v>50</v>
      </c>
      <c r="H3658">
        <v>436574</v>
      </c>
      <c r="I3658" t="s">
        <v>34</v>
      </c>
      <c r="J3658" s="3">
        <v>45317</v>
      </c>
      <c r="K3658">
        <v>1400</v>
      </c>
      <c r="L3658" t="s">
        <v>15008</v>
      </c>
      <c r="M3658" t="s">
        <v>670</v>
      </c>
      <c r="N3658" t="s">
        <v>15009</v>
      </c>
      <c r="O3658" t="s">
        <v>15010</v>
      </c>
      <c r="P3658" t="s">
        <v>39</v>
      </c>
      <c r="Q3658">
        <v>18</v>
      </c>
      <c r="R3658" t="s">
        <v>40</v>
      </c>
      <c r="S3658" t="s">
        <v>118</v>
      </c>
      <c r="T3658">
        <v>60184</v>
      </c>
      <c r="U3658" s="1">
        <v>45511</v>
      </c>
      <c r="V3658" t="s">
        <v>64</v>
      </c>
      <c r="W3658">
        <v>906570</v>
      </c>
      <c r="X3658" t="s">
        <v>15011</v>
      </c>
      <c r="Y3658">
        <v>637</v>
      </c>
      <c r="Z3658">
        <v>2447</v>
      </c>
      <c r="AA3658">
        <v>5</v>
      </c>
      <c r="AB3658">
        <v>4894</v>
      </c>
      <c r="AC3658">
        <f>Table1_1[[#This Row],[Price]]*Table1_1[[#This Row],[Quantity]]</f>
        <v>12235</v>
      </c>
    </row>
    <row r="3659" spans="1:29" x14ac:dyDescent="0.3">
      <c r="A3659" t="s">
        <v>28</v>
      </c>
      <c r="B3659" t="s">
        <v>29</v>
      </c>
      <c r="C3659" t="s">
        <v>44</v>
      </c>
      <c r="D3659" t="s">
        <v>442</v>
      </c>
      <c r="E3659" t="s">
        <v>56</v>
      </c>
      <c r="F3659" t="s">
        <v>113</v>
      </c>
      <c r="G3659">
        <v>78</v>
      </c>
      <c r="H3659">
        <v>425113</v>
      </c>
      <c r="I3659" t="s">
        <v>58</v>
      </c>
      <c r="J3659" s="3">
        <v>45620</v>
      </c>
      <c r="K3659">
        <v>1200</v>
      </c>
      <c r="L3659" t="s">
        <v>9792</v>
      </c>
      <c r="M3659" t="s">
        <v>115</v>
      </c>
      <c r="N3659" t="s">
        <v>15012</v>
      </c>
      <c r="O3659" t="s">
        <v>15013</v>
      </c>
      <c r="P3659" t="s">
        <v>71</v>
      </c>
      <c r="Q3659">
        <v>13</v>
      </c>
      <c r="R3659" t="s">
        <v>40</v>
      </c>
      <c r="S3659" t="s">
        <v>63</v>
      </c>
      <c r="T3659">
        <v>21454</v>
      </c>
      <c r="U3659" s="1">
        <v>45427</v>
      </c>
      <c r="V3659" t="s">
        <v>140</v>
      </c>
      <c r="W3659">
        <v>463970</v>
      </c>
      <c r="X3659" t="s">
        <v>15014</v>
      </c>
      <c r="Y3659">
        <v>477</v>
      </c>
      <c r="Z3659">
        <v>1737</v>
      </c>
      <c r="AA3659">
        <v>1</v>
      </c>
      <c r="AB3659">
        <v>694.80000000000007</v>
      </c>
      <c r="AC3659">
        <f>Table1_1[[#This Row],[Price]]*Table1_1[[#This Row],[Quantity]]</f>
        <v>1737</v>
      </c>
    </row>
    <row r="3660" spans="1:29" x14ac:dyDescent="0.3">
      <c r="A3660" t="s">
        <v>28</v>
      </c>
      <c r="B3660" t="s">
        <v>29</v>
      </c>
      <c r="C3660" t="s">
        <v>44</v>
      </c>
      <c r="D3660" t="s">
        <v>220</v>
      </c>
      <c r="E3660" t="s">
        <v>46</v>
      </c>
      <c r="F3660" t="s">
        <v>135</v>
      </c>
      <c r="G3660">
        <v>100</v>
      </c>
      <c r="H3660">
        <v>430251</v>
      </c>
      <c r="I3660" t="s">
        <v>34</v>
      </c>
      <c r="J3660" s="3">
        <v>44421</v>
      </c>
      <c r="K3660">
        <v>1300</v>
      </c>
      <c r="L3660" t="s">
        <v>15016</v>
      </c>
      <c r="M3660" t="s">
        <v>1244</v>
      </c>
      <c r="N3660" t="s">
        <v>15017</v>
      </c>
      <c r="O3660" t="s">
        <v>15018</v>
      </c>
      <c r="P3660" t="s">
        <v>71</v>
      </c>
      <c r="Q3660">
        <v>10</v>
      </c>
      <c r="R3660" t="s">
        <v>88</v>
      </c>
      <c r="S3660" t="s">
        <v>118</v>
      </c>
      <c r="T3660">
        <v>30845</v>
      </c>
      <c r="U3660" s="1">
        <v>45602</v>
      </c>
      <c r="V3660" t="s">
        <v>42</v>
      </c>
      <c r="W3660">
        <v>636356</v>
      </c>
      <c r="X3660" t="s">
        <v>15019</v>
      </c>
      <c r="Y3660">
        <v>994</v>
      </c>
      <c r="Z3660">
        <v>732</v>
      </c>
      <c r="AA3660">
        <v>4</v>
      </c>
      <c r="AB3660">
        <v>1171.2</v>
      </c>
      <c r="AC3660">
        <f>Table1_1[[#This Row],[Price]]*Table1_1[[#This Row],[Quantity]]</f>
        <v>2928</v>
      </c>
    </row>
    <row r="3661" spans="1:29" x14ac:dyDescent="0.3">
      <c r="A3661" t="s">
        <v>28</v>
      </c>
      <c r="B3661" t="s">
        <v>29</v>
      </c>
      <c r="C3661" t="s">
        <v>157</v>
      </c>
      <c r="D3661" t="s">
        <v>291</v>
      </c>
      <c r="E3661" t="s">
        <v>56</v>
      </c>
      <c r="F3661" t="s">
        <v>47</v>
      </c>
      <c r="G3661">
        <v>2</v>
      </c>
      <c r="H3661">
        <v>430975</v>
      </c>
      <c r="I3661" t="s">
        <v>58</v>
      </c>
      <c r="J3661" s="3">
        <v>44124</v>
      </c>
      <c r="K3661">
        <v>1100</v>
      </c>
      <c r="L3661" t="s">
        <v>15020</v>
      </c>
      <c r="M3661" t="s">
        <v>152</v>
      </c>
      <c r="N3661" t="s">
        <v>15021</v>
      </c>
      <c r="O3661" t="s">
        <v>15022</v>
      </c>
      <c r="P3661" t="s">
        <v>51</v>
      </c>
      <c r="Q3661">
        <v>15</v>
      </c>
      <c r="R3661" t="s">
        <v>40</v>
      </c>
      <c r="S3661" t="s">
        <v>63</v>
      </c>
      <c r="T3661">
        <v>34744</v>
      </c>
      <c r="U3661" s="1">
        <v>45390</v>
      </c>
      <c r="V3661" t="s">
        <v>80</v>
      </c>
      <c r="W3661">
        <v>773150</v>
      </c>
      <c r="X3661" t="s">
        <v>15023</v>
      </c>
      <c r="Y3661">
        <v>450</v>
      </c>
      <c r="Z3661">
        <v>1737</v>
      </c>
      <c r="AA3661">
        <v>6</v>
      </c>
      <c r="AB3661">
        <v>4168.8</v>
      </c>
      <c r="AC3661">
        <f>Table1_1[[#This Row],[Price]]*Table1_1[[#This Row],[Quantity]]</f>
        <v>10422</v>
      </c>
    </row>
    <row r="3662" spans="1:29" x14ac:dyDescent="0.3">
      <c r="A3662" t="s">
        <v>28</v>
      </c>
      <c r="B3662" t="s">
        <v>29</v>
      </c>
      <c r="C3662" t="s">
        <v>44</v>
      </c>
      <c r="D3662" t="s">
        <v>82</v>
      </c>
      <c r="E3662" t="s">
        <v>56</v>
      </c>
      <c r="F3662" t="s">
        <v>33</v>
      </c>
      <c r="G3662">
        <v>59</v>
      </c>
      <c r="H3662">
        <v>428842</v>
      </c>
      <c r="I3662" t="s">
        <v>34</v>
      </c>
      <c r="J3662" s="3">
        <v>45589</v>
      </c>
      <c r="K3662">
        <v>1300</v>
      </c>
      <c r="L3662" t="s">
        <v>15024</v>
      </c>
      <c r="M3662" t="s">
        <v>250</v>
      </c>
      <c r="N3662" t="s">
        <v>15025</v>
      </c>
      <c r="O3662" t="s">
        <v>15026</v>
      </c>
      <c r="P3662" t="s">
        <v>87</v>
      </c>
      <c r="Q3662">
        <v>10</v>
      </c>
      <c r="R3662" t="s">
        <v>88</v>
      </c>
      <c r="S3662" t="s">
        <v>41</v>
      </c>
      <c r="T3662">
        <v>73807</v>
      </c>
      <c r="U3662" s="1">
        <v>45293</v>
      </c>
      <c r="V3662" t="s">
        <v>111</v>
      </c>
      <c r="W3662">
        <v>989409</v>
      </c>
      <c r="X3662" t="s">
        <v>15027</v>
      </c>
      <c r="Y3662">
        <v>567</v>
      </c>
      <c r="Z3662">
        <v>1177</v>
      </c>
      <c r="AA3662">
        <v>8</v>
      </c>
      <c r="AB3662">
        <v>3766.4</v>
      </c>
      <c r="AC3662">
        <f>Table1_1[[#This Row],[Price]]*Table1_1[[#This Row],[Quantity]]</f>
        <v>9416</v>
      </c>
    </row>
    <row r="3663" spans="1:29" x14ac:dyDescent="0.3">
      <c r="A3663" t="s">
        <v>28</v>
      </c>
      <c r="B3663" t="s">
        <v>29</v>
      </c>
      <c r="C3663" t="s">
        <v>54</v>
      </c>
      <c r="D3663" t="s">
        <v>55</v>
      </c>
      <c r="E3663" t="s">
        <v>46</v>
      </c>
      <c r="F3663" t="s">
        <v>175</v>
      </c>
      <c r="G3663">
        <v>17</v>
      </c>
      <c r="H3663">
        <v>432300</v>
      </c>
      <c r="I3663" t="s">
        <v>58</v>
      </c>
      <c r="J3663" s="3">
        <v>45405</v>
      </c>
      <c r="K3663">
        <v>1200</v>
      </c>
      <c r="L3663" t="s">
        <v>15028</v>
      </c>
      <c r="M3663" t="s">
        <v>239</v>
      </c>
      <c r="N3663" t="s">
        <v>15029</v>
      </c>
      <c r="O3663" t="s">
        <v>15030</v>
      </c>
      <c r="P3663" t="s">
        <v>87</v>
      </c>
      <c r="Q3663">
        <v>7</v>
      </c>
      <c r="R3663" t="s">
        <v>88</v>
      </c>
      <c r="S3663" t="s">
        <v>41</v>
      </c>
      <c r="T3663">
        <v>67690</v>
      </c>
      <c r="U3663" s="1">
        <v>45558</v>
      </c>
      <c r="V3663" t="s">
        <v>180</v>
      </c>
      <c r="W3663">
        <v>346395</v>
      </c>
      <c r="X3663" t="s">
        <v>15031</v>
      </c>
      <c r="Y3663">
        <v>340</v>
      </c>
      <c r="Z3663">
        <v>716</v>
      </c>
      <c r="AA3663">
        <v>5</v>
      </c>
      <c r="AB3663">
        <v>1432</v>
      </c>
      <c r="AC3663">
        <f>Table1_1[[#This Row],[Price]]*Table1_1[[#This Row],[Quantity]]</f>
        <v>3580</v>
      </c>
    </row>
    <row r="3664" spans="1:29" x14ac:dyDescent="0.3">
      <c r="A3664" t="s">
        <v>28</v>
      </c>
      <c r="B3664" t="s">
        <v>29</v>
      </c>
      <c r="C3664" t="s">
        <v>91</v>
      </c>
      <c r="D3664" t="s">
        <v>511</v>
      </c>
      <c r="E3664" t="s">
        <v>56</v>
      </c>
      <c r="F3664" t="s">
        <v>99</v>
      </c>
      <c r="G3664">
        <v>36</v>
      </c>
      <c r="H3664">
        <v>407772</v>
      </c>
      <c r="I3664" t="s">
        <v>34</v>
      </c>
      <c r="J3664" s="3">
        <v>44435</v>
      </c>
      <c r="K3664">
        <v>1400</v>
      </c>
      <c r="L3664" t="s">
        <v>15032</v>
      </c>
      <c r="M3664" t="s">
        <v>195</v>
      </c>
      <c r="N3664" t="s">
        <v>15033</v>
      </c>
      <c r="O3664" t="s">
        <v>15034</v>
      </c>
      <c r="P3664" t="s">
        <v>39</v>
      </c>
      <c r="Q3664">
        <v>20</v>
      </c>
      <c r="R3664" t="s">
        <v>40</v>
      </c>
      <c r="S3664" t="s">
        <v>41</v>
      </c>
      <c r="T3664">
        <v>31286</v>
      </c>
      <c r="U3664" s="1">
        <v>45519</v>
      </c>
      <c r="V3664" t="s">
        <v>64</v>
      </c>
      <c r="W3664">
        <v>189482</v>
      </c>
      <c r="X3664" t="s">
        <v>15035</v>
      </c>
      <c r="Y3664">
        <v>522</v>
      </c>
      <c r="Z3664">
        <v>960</v>
      </c>
      <c r="AA3664">
        <v>3</v>
      </c>
      <c r="AB3664">
        <v>1152</v>
      </c>
      <c r="AC3664">
        <f>Table1_1[[#This Row],[Price]]*Table1_1[[#This Row],[Quantity]]</f>
        <v>2880</v>
      </c>
    </row>
    <row r="3665" spans="1:29" x14ac:dyDescent="0.3">
      <c r="A3665" t="s">
        <v>28</v>
      </c>
      <c r="B3665" t="s">
        <v>29</v>
      </c>
      <c r="C3665" t="s">
        <v>91</v>
      </c>
      <c r="D3665" t="s">
        <v>248</v>
      </c>
      <c r="E3665" t="s">
        <v>46</v>
      </c>
      <c r="F3665" t="s">
        <v>175</v>
      </c>
      <c r="G3665">
        <v>38</v>
      </c>
      <c r="H3665">
        <v>426882</v>
      </c>
      <c r="I3665" t="s">
        <v>34</v>
      </c>
      <c r="J3665" s="3">
        <v>44415</v>
      </c>
      <c r="K3665">
        <v>800</v>
      </c>
      <c r="L3665" t="s">
        <v>15036</v>
      </c>
      <c r="M3665" t="s">
        <v>216</v>
      </c>
      <c r="N3665" t="s">
        <v>15037</v>
      </c>
      <c r="O3665" t="s">
        <v>15038</v>
      </c>
      <c r="P3665" t="s">
        <v>51</v>
      </c>
      <c r="Q3665">
        <v>3</v>
      </c>
      <c r="R3665" t="s">
        <v>40</v>
      </c>
      <c r="S3665" t="s">
        <v>41</v>
      </c>
      <c r="T3665">
        <v>13690</v>
      </c>
      <c r="U3665" s="1">
        <v>45346</v>
      </c>
      <c r="V3665" t="s">
        <v>119</v>
      </c>
      <c r="W3665">
        <v>360085</v>
      </c>
      <c r="X3665" t="s">
        <v>3840</v>
      </c>
      <c r="Y3665">
        <v>728</v>
      </c>
      <c r="Z3665">
        <v>2806</v>
      </c>
      <c r="AA3665">
        <v>4</v>
      </c>
      <c r="AB3665">
        <v>4489.6000000000004</v>
      </c>
      <c r="AC3665">
        <f>Table1_1[[#This Row],[Price]]*Table1_1[[#This Row],[Quantity]]</f>
        <v>11224</v>
      </c>
    </row>
    <row r="3666" spans="1:29" x14ac:dyDescent="0.3">
      <c r="A3666" t="s">
        <v>28</v>
      </c>
      <c r="B3666" t="s">
        <v>29</v>
      </c>
      <c r="C3666" t="s">
        <v>54</v>
      </c>
      <c r="D3666" t="s">
        <v>31</v>
      </c>
      <c r="E3666" t="s">
        <v>56</v>
      </c>
      <c r="F3666" t="s">
        <v>47</v>
      </c>
      <c r="G3666">
        <v>99</v>
      </c>
      <c r="H3666">
        <v>400010</v>
      </c>
      <c r="I3666" t="s">
        <v>58</v>
      </c>
      <c r="J3666" s="3">
        <v>44232</v>
      </c>
      <c r="K3666">
        <v>1400</v>
      </c>
      <c r="L3666" t="s">
        <v>15039</v>
      </c>
      <c r="M3666" t="s">
        <v>482</v>
      </c>
      <c r="N3666" t="s">
        <v>15040</v>
      </c>
      <c r="O3666" t="s">
        <v>15041</v>
      </c>
      <c r="P3666" t="s">
        <v>87</v>
      </c>
      <c r="Q3666">
        <v>13</v>
      </c>
      <c r="R3666" t="s">
        <v>88</v>
      </c>
      <c r="S3666" t="s">
        <v>63</v>
      </c>
      <c r="T3666">
        <v>69409</v>
      </c>
      <c r="U3666" s="1">
        <v>45518</v>
      </c>
      <c r="V3666" t="s">
        <v>64</v>
      </c>
      <c r="W3666">
        <v>815663</v>
      </c>
      <c r="X3666" t="s">
        <v>15042</v>
      </c>
      <c r="Y3666">
        <v>471</v>
      </c>
      <c r="Z3666">
        <v>2290</v>
      </c>
      <c r="AA3666">
        <v>8</v>
      </c>
      <c r="AB3666">
        <v>7328</v>
      </c>
      <c r="AC3666">
        <f>Table1_1[[#This Row],[Price]]*Table1_1[[#This Row],[Quantity]]</f>
        <v>18320</v>
      </c>
    </row>
    <row r="3667" spans="1:29" x14ac:dyDescent="0.3">
      <c r="A3667" t="s">
        <v>28</v>
      </c>
      <c r="B3667" t="s">
        <v>29</v>
      </c>
      <c r="C3667" t="s">
        <v>66</v>
      </c>
      <c r="D3667" t="s">
        <v>338</v>
      </c>
      <c r="E3667" t="s">
        <v>56</v>
      </c>
      <c r="F3667" t="s">
        <v>99</v>
      </c>
      <c r="G3667">
        <v>73</v>
      </c>
      <c r="H3667">
        <v>427410</v>
      </c>
      <c r="I3667" t="s">
        <v>58</v>
      </c>
      <c r="J3667" s="3">
        <v>45005</v>
      </c>
      <c r="K3667">
        <v>800</v>
      </c>
      <c r="L3667" t="s">
        <v>15043</v>
      </c>
      <c r="M3667" t="s">
        <v>287</v>
      </c>
      <c r="N3667" t="s">
        <v>15044</v>
      </c>
      <c r="O3667" t="s">
        <v>15045</v>
      </c>
      <c r="P3667" t="s">
        <v>39</v>
      </c>
      <c r="Q3667">
        <v>15</v>
      </c>
      <c r="R3667" t="s">
        <v>88</v>
      </c>
      <c r="S3667" t="s">
        <v>79</v>
      </c>
      <c r="T3667">
        <v>24757</v>
      </c>
      <c r="U3667" s="1">
        <v>45506</v>
      </c>
      <c r="V3667" t="s">
        <v>64</v>
      </c>
      <c r="W3667">
        <v>929502</v>
      </c>
      <c r="X3667" t="s">
        <v>13353</v>
      </c>
      <c r="Y3667">
        <v>276</v>
      </c>
      <c r="Z3667">
        <v>1529</v>
      </c>
      <c r="AA3667">
        <v>4</v>
      </c>
      <c r="AB3667">
        <v>2446.4</v>
      </c>
      <c r="AC3667">
        <f>Table1_1[[#This Row],[Price]]*Table1_1[[#This Row],[Quantity]]</f>
        <v>6116</v>
      </c>
    </row>
    <row r="3668" spans="1:29" x14ac:dyDescent="0.3">
      <c r="A3668" t="s">
        <v>28</v>
      </c>
      <c r="B3668" t="s">
        <v>29</v>
      </c>
      <c r="C3668" t="s">
        <v>193</v>
      </c>
      <c r="D3668" t="s">
        <v>380</v>
      </c>
      <c r="E3668" t="s">
        <v>56</v>
      </c>
      <c r="F3668" t="s">
        <v>135</v>
      </c>
      <c r="G3668">
        <v>39</v>
      </c>
      <c r="H3668">
        <v>427623</v>
      </c>
      <c r="I3668" t="s">
        <v>58</v>
      </c>
      <c r="J3668" s="3">
        <v>45611</v>
      </c>
      <c r="K3668">
        <v>950</v>
      </c>
      <c r="L3668" t="s">
        <v>15046</v>
      </c>
      <c r="M3668" t="s">
        <v>101</v>
      </c>
      <c r="N3668" t="s">
        <v>15047</v>
      </c>
      <c r="O3668" t="s">
        <v>15048</v>
      </c>
      <c r="P3668" t="s">
        <v>87</v>
      </c>
      <c r="Q3668">
        <v>12</v>
      </c>
      <c r="R3668" t="s">
        <v>40</v>
      </c>
      <c r="S3668" t="s">
        <v>63</v>
      </c>
      <c r="T3668">
        <v>58511</v>
      </c>
      <c r="U3668" s="1">
        <v>45508</v>
      </c>
      <c r="V3668" t="s">
        <v>64</v>
      </c>
      <c r="W3668">
        <v>575409</v>
      </c>
      <c r="X3668" t="s">
        <v>15049</v>
      </c>
      <c r="Y3668">
        <v>397</v>
      </c>
      <c r="Z3668">
        <v>2020</v>
      </c>
      <c r="AA3668">
        <v>7</v>
      </c>
      <c r="AB3668">
        <v>5656</v>
      </c>
      <c r="AC3668">
        <f>Table1_1[[#This Row],[Price]]*Table1_1[[#This Row],[Quantity]]</f>
        <v>14140</v>
      </c>
    </row>
    <row r="3669" spans="1:29" x14ac:dyDescent="0.3">
      <c r="A3669" t="s">
        <v>28</v>
      </c>
      <c r="B3669" t="s">
        <v>29</v>
      </c>
      <c r="C3669" t="s">
        <v>30</v>
      </c>
      <c r="D3669" t="s">
        <v>142</v>
      </c>
      <c r="E3669" t="s">
        <v>32</v>
      </c>
      <c r="F3669" t="s">
        <v>47</v>
      </c>
      <c r="G3669">
        <v>34</v>
      </c>
      <c r="H3669">
        <v>435352</v>
      </c>
      <c r="I3669" t="s">
        <v>34</v>
      </c>
      <c r="J3669" s="3">
        <v>44739</v>
      </c>
      <c r="K3669">
        <v>1100</v>
      </c>
      <c r="L3669" t="s">
        <v>15050</v>
      </c>
      <c r="M3669" t="s">
        <v>239</v>
      </c>
      <c r="N3669" t="s">
        <v>15051</v>
      </c>
      <c r="O3669" t="s">
        <v>15052</v>
      </c>
      <c r="P3669" t="s">
        <v>39</v>
      </c>
      <c r="Q3669">
        <v>3</v>
      </c>
      <c r="R3669" t="s">
        <v>88</v>
      </c>
      <c r="S3669" t="s">
        <v>41</v>
      </c>
      <c r="T3669">
        <v>88427</v>
      </c>
      <c r="U3669" s="1">
        <v>45298</v>
      </c>
      <c r="V3669" t="s">
        <v>111</v>
      </c>
      <c r="W3669">
        <v>484276</v>
      </c>
      <c r="X3669" t="s">
        <v>15053</v>
      </c>
      <c r="Y3669">
        <v>629</v>
      </c>
      <c r="Z3669">
        <v>2857</v>
      </c>
      <c r="AA3669">
        <v>4</v>
      </c>
      <c r="AB3669">
        <v>4571.2</v>
      </c>
      <c r="AC3669">
        <f>Table1_1[[#This Row],[Price]]*Table1_1[[#This Row],[Quantity]]</f>
        <v>11428</v>
      </c>
    </row>
    <row r="3670" spans="1:29" x14ac:dyDescent="0.3">
      <c r="A3670" t="s">
        <v>28</v>
      </c>
      <c r="B3670" t="s">
        <v>29</v>
      </c>
      <c r="C3670" t="s">
        <v>30</v>
      </c>
      <c r="D3670" t="s">
        <v>421</v>
      </c>
      <c r="E3670" t="s">
        <v>46</v>
      </c>
      <c r="F3670" t="s">
        <v>33</v>
      </c>
      <c r="G3670">
        <v>76</v>
      </c>
      <c r="H3670">
        <v>420310</v>
      </c>
      <c r="I3670" t="s">
        <v>58</v>
      </c>
      <c r="J3670" s="3">
        <v>45021</v>
      </c>
      <c r="K3670">
        <v>1400</v>
      </c>
      <c r="L3670" t="s">
        <v>15054</v>
      </c>
      <c r="M3670" t="s">
        <v>216</v>
      </c>
      <c r="N3670" t="s">
        <v>15055</v>
      </c>
      <c r="O3670" t="s">
        <v>15056</v>
      </c>
      <c r="P3670" t="s">
        <v>87</v>
      </c>
      <c r="Q3670">
        <v>3</v>
      </c>
      <c r="R3670" t="s">
        <v>88</v>
      </c>
      <c r="S3670" t="s">
        <v>63</v>
      </c>
      <c r="T3670">
        <v>24639</v>
      </c>
      <c r="U3670" s="1">
        <v>45570</v>
      </c>
      <c r="V3670" t="s">
        <v>155</v>
      </c>
      <c r="W3670">
        <v>932277</v>
      </c>
      <c r="X3670" t="s">
        <v>15057</v>
      </c>
      <c r="Y3670">
        <v>260</v>
      </c>
      <c r="Z3670">
        <v>616</v>
      </c>
      <c r="AA3670">
        <v>8</v>
      </c>
      <c r="AB3670">
        <v>1971.2</v>
      </c>
      <c r="AC3670">
        <f>Table1_1[[#This Row],[Price]]*Table1_1[[#This Row],[Quantity]]</f>
        <v>4928</v>
      </c>
    </row>
    <row r="3671" spans="1:29" x14ac:dyDescent="0.3">
      <c r="A3671" t="s">
        <v>28</v>
      </c>
      <c r="B3671" t="s">
        <v>29</v>
      </c>
      <c r="C3671" t="s">
        <v>66</v>
      </c>
      <c r="D3671" t="s">
        <v>421</v>
      </c>
      <c r="E3671" t="s">
        <v>46</v>
      </c>
      <c r="F3671" t="s">
        <v>150</v>
      </c>
      <c r="G3671">
        <v>14</v>
      </c>
      <c r="H3671">
        <v>436104</v>
      </c>
      <c r="I3671" t="s">
        <v>34</v>
      </c>
      <c r="J3671" s="3">
        <v>45079</v>
      </c>
      <c r="K3671">
        <v>1200</v>
      </c>
      <c r="L3671" t="s">
        <v>15058</v>
      </c>
      <c r="M3671" t="s">
        <v>287</v>
      </c>
      <c r="N3671" t="s">
        <v>15059</v>
      </c>
      <c r="O3671" t="s">
        <v>15060</v>
      </c>
      <c r="P3671" t="s">
        <v>39</v>
      </c>
      <c r="Q3671">
        <v>16</v>
      </c>
      <c r="R3671" t="s">
        <v>40</v>
      </c>
      <c r="S3671" t="s">
        <v>79</v>
      </c>
      <c r="T3671">
        <v>50302</v>
      </c>
      <c r="U3671" s="1">
        <v>45423</v>
      </c>
      <c r="V3671" t="s">
        <v>140</v>
      </c>
      <c r="W3671">
        <v>422609</v>
      </c>
      <c r="X3671" t="s">
        <v>15061</v>
      </c>
      <c r="Y3671">
        <v>921</v>
      </c>
      <c r="Z3671">
        <v>2156</v>
      </c>
      <c r="AA3671">
        <v>6</v>
      </c>
      <c r="AB3671">
        <v>5174.4000000000015</v>
      </c>
      <c r="AC3671">
        <f>Table1_1[[#This Row],[Price]]*Table1_1[[#This Row],[Quantity]]</f>
        <v>12936</v>
      </c>
    </row>
    <row r="3672" spans="1:29" x14ac:dyDescent="0.3">
      <c r="A3672" t="s">
        <v>28</v>
      </c>
      <c r="B3672" t="s">
        <v>29</v>
      </c>
      <c r="C3672" t="s">
        <v>30</v>
      </c>
      <c r="D3672" t="s">
        <v>142</v>
      </c>
      <c r="E3672" t="s">
        <v>46</v>
      </c>
      <c r="F3672" t="s">
        <v>99</v>
      </c>
      <c r="G3672">
        <v>41</v>
      </c>
      <c r="H3672">
        <v>411310</v>
      </c>
      <c r="I3672" t="s">
        <v>34</v>
      </c>
      <c r="J3672" s="3">
        <v>43877</v>
      </c>
      <c r="K3672">
        <v>1000</v>
      </c>
      <c r="L3672" t="s">
        <v>15063</v>
      </c>
      <c r="M3672" t="s">
        <v>239</v>
      </c>
      <c r="N3672" t="s">
        <v>15064</v>
      </c>
      <c r="O3672" t="s">
        <v>15065</v>
      </c>
      <c r="P3672" t="s">
        <v>87</v>
      </c>
      <c r="Q3672">
        <v>14</v>
      </c>
      <c r="R3672" t="s">
        <v>88</v>
      </c>
      <c r="S3672" t="s">
        <v>118</v>
      </c>
      <c r="T3672">
        <v>40367</v>
      </c>
      <c r="U3672" s="1">
        <v>45335</v>
      </c>
      <c r="V3672" t="s">
        <v>119</v>
      </c>
      <c r="W3672">
        <v>490295</v>
      </c>
      <c r="X3672" t="s">
        <v>15066</v>
      </c>
      <c r="Y3672">
        <v>971</v>
      </c>
      <c r="Z3672">
        <v>1526</v>
      </c>
      <c r="AA3672">
        <v>1</v>
      </c>
      <c r="AB3672">
        <v>610.4</v>
      </c>
      <c r="AC3672">
        <f>Table1_1[[#This Row],[Price]]*Table1_1[[#This Row],[Quantity]]</f>
        <v>1526</v>
      </c>
    </row>
    <row r="3673" spans="1:29" x14ac:dyDescent="0.3">
      <c r="A3673" t="s">
        <v>28</v>
      </c>
      <c r="B3673" t="s">
        <v>29</v>
      </c>
      <c r="C3673" t="s">
        <v>193</v>
      </c>
      <c r="D3673" t="s">
        <v>254</v>
      </c>
      <c r="E3673" t="s">
        <v>46</v>
      </c>
      <c r="F3673" t="s">
        <v>175</v>
      </c>
      <c r="G3673">
        <v>43</v>
      </c>
      <c r="H3673">
        <v>438799</v>
      </c>
      <c r="I3673" t="s">
        <v>34</v>
      </c>
      <c r="J3673" s="3">
        <v>44631</v>
      </c>
      <c r="K3673">
        <v>1300</v>
      </c>
      <c r="L3673" t="s">
        <v>15067</v>
      </c>
      <c r="M3673" t="s">
        <v>144</v>
      </c>
      <c r="N3673" t="s">
        <v>15068</v>
      </c>
      <c r="O3673" t="s">
        <v>15069</v>
      </c>
      <c r="P3673" t="s">
        <v>71</v>
      </c>
      <c r="Q3673">
        <v>8</v>
      </c>
      <c r="R3673" t="s">
        <v>40</v>
      </c>
      <c r="S3673" t="s">
        <v>79</v>
      </c>
      <c r="T3673">
        <v>28288</v>
      </c>
      <c r="U3673" s="1">
        <v>45330</v>
      </c>
      <c r="V3673" t="s">
        <v>119</v>
      </c>
      <c r="W3673">
        <v>950382</v>
      </c>
      <c r="X3673" t="s">
        <v>15070</v>
      </c>
      <c r="Y3673">
        <v>242</v>
      </c>
      <c r="Z3673">
        <v>2318</v>
      </c>
      <c r="AA3673">
        <v>6</v>
      </c>
      <c r="AB3673">
        <v>5563.2000000000007</v>
      </c>
      <c r="AC3673">
        <f>Table1_1[[#This Row],[Price]]*Table1_1[[#This Row],[Quantity]]</f>
        <v>13908</v>
      </c>
    </row>
    <row r="3674" spans="1:29" x14ac:dyDescent="0.3">
      <c r="A3674" t="s">
        <v>28</v>
      </c>
      <c r="B3674" t="s">
        <v>29</v>
      </c>
      <c r="C3674" t="s">
        <v>157</v>
      </c>
      <c r="D3674" t="s">
        <v>524</v>
      </c>
      <c r="E3674" t="s">
        <v>46</v>
      </c>
      <c r="F3674" t="s">
        <v>47</v>
      </c>
      <c r="G3674">
        <v>31</v>
      </c>
      <c r="H3674">
        <v>403525</v>
      </c>
      <c r="I3674" t="s">
        <v>34</v>
      </c>
      <c r="J3674" s="3">
        <v>43872</v>
      </c>
      <c r="K3674">
        <v>1200</v>
      </c>
      <c r="L3674" t="s">
        <v>15072</v>
      </c>
      <c r="M3674" t="s">
        <v>287</v>
      </c>
      <c r="N3674" t="s">
        <v>15073</v>
      </c>
      <c r="O3674" t="s">
        <v>15074</v>
      </c>
      <c r="P3674" t="s">
        <v>71</v>
      </c>
      <c r="Q3674">
        <v>12</v>
      </c>
      <c r="R3674" t="s">
        <v>40</v>
      </c>
      <c r="S3674" t="s">
        <v>79</v>
      </c>
      <c r="T3674">
        <v>61467</v>
      </c>
      <c r="U3674" s="1">
        <v>45614</v>
      </c>
      <c r="V3674" t="s">
        <v>42</v>
      </c>
      <c r="W3674">
        <v>264621</v>
      </c>
      <c r="X3674" t="s">
        <v>15075</v>
      </c>
      <c r="Y3674">
        <v>401</v>
      </c>
      <c r="Z3674">
        <v>1999</v>
      </c>
      <c r="AA3674">
        <v>1</v>
      </c>
      <c r="AB3674">
        <v>799.6</v>
      </c>
      <c r="AC3674">
        <f>Table1_1[[#This Row],[Price]]*Table1_1[[#This Row],[Quantity]]</f>
        <v>1999</v>
      </c>
    </row>
    <row r="3675" spans="1:29" x14ac:dyDescent="0.3">
      <c r="A3675" t="s">
        <v>28</v>
      </c>
      <c r="B3675" t="s">
        <v>29</v>
      </c>
      <c r="C3675" t="s">
        <v>30</v>
      </c>
      <c r="D3675" t="s">
        <v>149</v>
      </c>
      <c r="E3675" t="s">
        <v>32</v>
      </c>
      <c r="F3675" t="s">
        <v>135</v>
      </c>
      <c r="G3675">
        <v>45</v>
      </c>
      <c r="H3675">
        <v>403104</v>
      </c>
      <c r="I3675" t="s">
        <v>34</v>
      </c>
      <c r="J3675" s="3">
        <v>43889</v>
      </c>
      <c r="K3675">
        <v>1200</v>
      </c>
      <c r="L3675" t="s">
        <v>15076</v>
      </c>
      <c r="M3675" t="s">
        <v>129</v>
      </c>
      <c r="N3675" t="s">
        <v>15077</v>
      </c>
      <c r="O3675" t="s">
        <v>15078</v>
      </c>
      <c r="P3675" t="s">
        <v>51</v>
      </c>
      <c r="Q3675">
        <v>7</v>
      </c>
      <c r="R3675" t="s">
        <v>40</v>
      </c>
      <c r="S3675" t="s">
        <v>63</v>
      </c>
      <c r="T3675">
        <v>13332</v>
      </c>
      <c r="U3675" s="1">
        <v>45523</v>
      </c>
      <c r="V3675" t="s">
        <v>64</v>
      </c>
      <c r="W3675">
        <v>150565</v>
      </c>
      <c r="X3675" t="s">
        <v>15079</v>
      </c>
      <c r="Y3675">
        <v>338</v>
      </c>
      <c r="Z3675">
        <v>2192</v>
      </c>
      <c r="AA3675">
        <v>6</v>
      </c>
      <c r="AB3675">
        <v>5260.8</v>
      </c>
      <c r="AC3675">
        <f>Table1_1[[#This Row],[Price]]*Table1_1[[#This Row],[Quantity]]</f>
        <v>13152</v>
      </c>
    </row>
    <row r="3676" spans="1:29" x14ac:dyDescent="0.3">
      <c r="A3676" t="s">
        <v>28</v>
      </c>
      <c r="B3676" t="s">
        <v>29</v>
      </c>
      <c r="C3676" t="s">
        <v>91</v>
      </c>
      <c r="D3676" t="s">
        <v>74</v>
      </c>
      <c r="E3676" t="s">
        <v>56</v>
      </c>
      <c r="F3676" t="s">
        <v>83</v>
      </c>
      <c r="G3676">
        <v>63</v>
      </c>
      <c r="H3676">
        <v>411207</v>
      </c>
      <c r="I3676" t="s">
        <v>34</v>
      </c>
      <c r="J3676" s="3">
        <v>43840</v>
      </c>
      <c r="K3676">
        <v>1100</v>
      </c>
      <c r="L3676" t="s">
        <v>15080</v>
      </c>
      <c r="M3676" t="s">
        <v>568</v>
      </c>
      <c r="N3676" t="s">
        <v>15081</v>
      </c>
      <c r="O3676" t="s">
        <v>15082</v>
      </c>
      <c r="P3676" t="s">
        <v>51</v>
      </c>
      <c r="Q3676">
        <v>13</v>
      </c>
      <c r="R3676" t="s">
        <v>88</v>
      </c>
      <c r="S3676" t="s">
        <v>79</v>
      </c>
      <c r="T3676">
        <v>36495</v>
      </c>
      <c r="U3676" s="1">
        <v>45404</v>
      </c>
      <c r="V3676" t="s">
        <v>80</v>
      </c>
      <c r="W3676">
        <v>650180</v>
      </c>
      <c r="X3676" t="s">
        <v>15083</v>
      </c>
      <c r="Y3676">
        <v>350</v>
      </c>
      <c r="Z3676">
        <v>1125</v>
      </c>
      <c r="AA3676">
        <v>6</v>
      </c>
      <c r="AB3676">
        <v>2700</v>
      </c>
      <c r="AC3676">
        <f>Table1_1[[#This Row],[Price]]*Table1_1[[#This Row],[Quantity]]</f>
        <v>6750</v>
      </c>
    </row>
    <row r="3677" spans="1:29" x14ac:dyDescent="0.3">
      <c r="A3677" t="s">
        <v>28</v>
      </c>
      <c r="B3677" t="s">
        <v>29</v>
      </c>
      <c r="C3677" t="s">
        <v>44</v>
      </c>
      <c r="D3677" t="s">
        <v>338</v>
      </c>
      <c r="E3677" t="s">
        <v>32</v>
      </c>
      <c r="F3677" t="s">
        <v>355</v>
      </c>
      <c r="G3677">
        <v>83</v>
      </c>
      <c r="H3677">
        <v>435814</v>
      </c>
      <c r="I3677" t="s">
        <v>58</v>
      </c>
      <c r="J3677" s="3">
        <v>44191</v>
      </c>
      <c r="K3677">
        <v>950</v>
      </c>
      <c r="L3677" t="s">
        <v>15084</v>
      </c>
      <c r="M3677" t="s">
        <v>680</v>
      </c>
      <c r="N3677" t="s">
        <v>15085</v>
      </c>
      <c r="O3677" t="s">
        <v>15086</v>
      </c>
      <c r="P3677" t="s">
        <v>87</v>
      </c>
      <c r="Q3677">
        <v>8</v>
      </c>
      <c r="R3677" t="s">
        <v>40</v>
      </c>
      <c r="S3677" t="s">
        <v>79</v>
      </c>
      <c r="T3677">
        <v>68032</v>
      </c>
      <c r="U3677" s="1">
        <v>45338</v>
      </c>
      <c r="V3677" t="s">
        <v>119</v>
      </c>
      <c r="W3677">
        <v>396269</v>
      </c>
      <c r="X3677" t="s">
        <v>15087</v>
      </c>
      <c r="Y3677">
        <v>488</v>
      </c>
      <c r="Z3677">
        <v>2855</v>
      </c>
      <c r="AA3677">
        <v>5</v>
      </c>
      <c r="AB3677">
        <v>5710</v>
      </c>
      <c r="AC3677">
        <f>Table1_1[[#This Row],[Price]]*Table1_1[[#This Row],[Quantity]]</f>
        <v>14275</v>
      </c>
    </row>
    <row r="3678" spans="1:29" x14ac:dyDescent="0.3">
      <c r="A3678" t="s">
        <v>28</v>
      </c>
      <c r="B3678" t="s">
        <v>29</v>
      </c>
      <c r="C3678" t="s">
        <v>54</v>
      </c>
      <c r="D3678" t="s">
        <v>149</v>
      </c>
      <c r="E3678" t="s">
        <v>46</v>
      </c>
      <c r="F3678" t="s">
        <v>106</v>
      </c>
      <c r="G3678">
        <v>55</v>
      </c>
      <c r="H3678">
        <v>412850</v>
      </c>
      <c r="I3678" t="s">
        <v>58</v>
      </c>
      <c r="J3678" s="3">
        <v>43847</v>
      </c>
      <c r="K3678">
        <v>1100</v>
      </c>
      <c r="L3678" t="s">
        <v>15088</v>
      </c>
      <c r="M3678" t="s">
        <v>680</v>
      </c>
      <c r="N3678" t="s">
        <v>15089</v>
      </c>
      <c r="O3678" t="s">
        <v>15090</v>
      </c>
      <c r="P3678" t="s">
        <v>71</v>
      </c>
      <c r="Q3678">
        <v>12</v>
      </c>
      <c r="R3678" t="s">
        <v>40</v>
      </c>
      <c r="S3678" t="s">
        <v>63</v>
      </c>
      <c r="T3678">
        <v>13628</v>
      </c>
      <c r="U3678" s="1">
        <v>45536</v>
      </c>
      <c r="V3678" t="s">
        <v>180</v>
      </c>
      <c r="W3678">
        <v>234296</v>
      </c>
      <c r="X3678" t="s">
        <v>15091</v>
      </c>
      <c r="Y3678">
        <v>684</v>
      </c>
      <c r="Z3678">
        <v>2643</v>
      </c>
      <c r="AA3678">
        <v>2</v>
      </c>
      <c r="AB3678">
        <v>2114.4</v>
      </c>
      <c r="AC3678">
        <f>Table1_1[[#This Row],[Price]]*Table1_1[[#This Row],[Quantity]]</f>
        <v>5286</v>
      </c>
    </row>
    <row r="3679" spans="1:29" x14ac:dyDescent="0.3">
      <c r="A3679" t="s">
        <v>28</v>
      </c>
      <c r="B3679" t="s">
        <v>29</v>
      </c>
      <c r="C3679" t="s">
        <v>54</v>
      </c>
      <c r="D3679" t="s">
        <v>349</v>
      </c>
      <c r="E3679" t="s">
        <v>56</v>
      </c>
      <c r="F3679" t="s">
        <v>355</v>
      </c>
      <c r="G3679">
        <v>25</v>
      </c>
      <c r="H3679">
        <v>436242</v>
      </c>
      <c r="I3679" t="s">
        <v>34</v>
      </c>
      <c r="J3679" s="3">
        <v>45523</v>
      </c>
      <c r="K3679">
        <v>1000</v>
      </c>
      <c r="L3679" t="s">
        <v>15092</v>
      </c>
      <c r="M3679" t="s">
        <v>319</v>
      </c>
      <c r="N3679" t="s">
        <v>15093</v>
      </c>
      <c r="O3679" t="s">
        <v>15094</v>
      </c>
      <c r="P3679" t="s">
        <v>87</v>
      </c>
      <c r="Q3679">
        <v>7</v>
      </c>
      <c r="R3679" t="s">
        <v>40</v>
      </c>
      <c r="S3679" t="s">
        <v>79</v>
      </c>
      <c r="T3679">
        <v>37209</v>
      </c>
      <c r="U3679" s="1">
        <v>45459</v>
      </c>
      <c r="V3679" t="s">
        <v>52</v>
      </c>
      <c r="W3679">
        <v>616318</v>
      </c>
      <c r="X3679" t="s">
        <v>15095</v>
      </c>
      <c r="Y3679">
        <v>953</v>
      </c>
      <c r="Z3679">
        <v>1784</v>
      </c>
      <c r="AA3679">
        <v>4</v>
      </c>
      <c r="AB3679">
        <v>2854.4</v>
      </c>
      <c r="AC3679">
        <f>Table1_1[[#This Row],[Price]]*Table1_1[[#This Row],[Quantity]]</f>
        <v>7136</v>
      </c>
    </row>
    <row r="3680" spans="1:29" x14ac:dyDescent="0.3">
      <c r="A3680" t="s">
        <v>28</v>
      </c>
      <c r="B3680" t="s">
        <v>29</v>
      </c>
      <c r="C3680" t="s">
        <v>30</v>
      </c>
      <c r="D3680" t="s">
        <v>524</v>
      </c>
      <c r="E3680" t="s">
        <v>32</v>
      </c>
      <c r="F3680" t="s">
        <v>33</v>
      </c>
      <c r="G3680">
        <v>74</v>
      </c>
      <c r="H3680">
        <v>426160</v>
      </c>
      <c r="I3680" t="s">
        <v>34</v>
      </c>
      <c r="J3680" s="3">
        <v>45622</v>
      </c>
      <c r="K3680">
        <v>1200</v>
      </c>
      <c r="L3680" t="s">
        <v>15096</v>
      </c>
      <c r="M3680" t="s">
        <v>222</v>
      </c>
      <c r="N3680" t="s">
        <v>15097</v>
      </c>
      <c r="O3680" t="s">
        <v>15098</v>
      </c>
      <c r="P3680" t="s">
        <v>51</v>
      </c>
      <c r="Q3680">
        <v>12</v>
      </c>
      <c r="R3680" t="s">
        <v>40</v>
      </c>
      <c r="S3680" t="s">
        <v>79</v>
      </c>
      <c r="T3680">
        <v>83547</v>
      </c>
      <c r="U3680" s="1">
        <v>45534</v>
      </c>
      <c r="V3680" t="s">
        <v>64</v>
      </c>
      <c r="W3680">
        <v>226432</v>
      </c>
      <c r="X3680" t="s">
        <v>15099</v>
      </c>
      <c r="Y3680">
        <v>627</v>
      </c>
      <c r="Z3680">
        <v>2796</v>
      </c>
      <c r="AA3680">
        <v>6</v>
      </c>
      <c r="AB3680">
        <v>6710.4000000000015</v>
      </c>
      <c r="AC3680">
        <f>Table1_1[[#This Row],[Price]]*Table1_1[[#This Row],[Quantity]]</f>
        <v>16776</v>
      </c>
    </row>
    <row r="3681" spans="1:29" x14ac:dyDescent="0.3">
      <c r="A3681" t="s">
        <v>28</v>
      </c>
      <c r="B3681" t="s">
        <v>29</v>
      </c>
      <c r="C3681" t="s">
        <v>30</v>
      </c>
      <c r="D3681" t="s">
        <v>237</v>
      </c>
      <c r="E3681" t="s">
        <v>56</v>
      </c>
      <c r="F3681" t="s">
        <v>33</v>
      </c>
      <c r="G3681">
        <v>49</v>
      </c>
      <c r="H3681">
        <v>406597</v>
      </c>
      <c r="I3681" t="s">
        <v>34</v>
      </c>
      <c r="J3681" s="3">
        <v>44543</v>
      </c>
      <c r="K3681">
        <v>950</v>
      </c>
      <c r="L3681" t="s">
        <v>15101</v>
      </c>
      <c r="M3681" t="s">
        <v>818</v>
      </c>
      <c r="N3681" t="s">
        <v>15102</v>
      </c>
      <c r="O3681" t="s">
        <v>15103</v>
      </c>
      <c r="P3681" t="s">
        <v>71</v>
      </c>
      <c r="Q3681">
        <v>20</v>
      </c>
      <c r="R3681" t="s">
        <v>88</v>
      </c>
      <c r="S3681" t="s">
        <v>63</v>
      </c>
      <c r="T3681">
        <v>41245</v>
      </c>
      <c r="U3681" s="1">
        <v>45379</v>
      </c>
      <c r="V3681" t="s">
        <v>72</v>
      </c>
      <c r="W3681">
        <v>680122</v>
      </c>
      <c r="X3681" t="s">
        <v>15104</v>
      </c>
      <c r="Y3681">
        <v>917</v>
      </c>
      <c r="Z3681">
        <v>634</v>
      </c>
      <c r="AA3681">
        <v>4</v>
      </c>
      <c r="AB3681">
        <v>1014.4000000000001</v>
      </c>
      <c r="AC3681">
        <f>Table1_1[[#This Row],[Price]]*Table1_1[[#This Row],[Quantity]]</f>
        <v>2536</v>
      </c>
    </row>
    <row r="3682" spans="1:29" x14ac:dyDescent="0.3">
      <c r="A3682" t="s">
        <v>28</v>
      </c>
      <c r="B3682" t="s">
        <v>29</v>
      </c>
      <c r="C3682" t="s">
        <v>66</v>
      </c>
      <c r="D3682" t="s">
        <v>611</v>
      </c>
      <c r="E3682" t="s">
        <v>32</v>
      </c>
      <c r="F3682" t="s">
        <v>33</v>
      </c>
      <c r="G3682">
        <v>25</v>
      </c>
      <c r="H3682">
        <v>438522</v>
      </c>
      <c r="I3682" t="s">
        <v>58</v>
      </c>
      <c r="J3682" s="3">
        <v>43874</v>
      </c>
      <c r="K3682">
        <v>1400</v>
      </c>
      <c r="L3682" t="s">
        <v>14849</v>
      </c>
      <c r="M3682" t="s">
        <v>68</v>
      </c>
      <c r="N3682" t="s">
        <v>15106</v>
      </c>
      <c r="O3682" t="s">
        <v>15107</v>
      </c>
      <c r="P3682" t="s">
        <v>51</v>
      </c>
      <c r="Q3682">
        <v>16</v>
      </c>
      <c r="R3682" t="s">
        <v>40</v>
      </c>
      <c r="S3682" t="s">
        <v>41</v>
      </c>
      <c r="T3682">
        <v>36498</v>
      </c>
      <c r="U3682" s="1">
        <v>45594</v>
      </c>
      <c r="V3682" t="s">
        <v>155</v>
      </c>
      <c r="W3682">
        <v>469488</v>
      </c>
      <c r="X3682" t="s">
        <v>15108</v>
      </c>
      <c r="Y3682">
        <v>880</v>
      </c>
      <c r="Z3682">
        <v>1141</v>
      </c>
      <c r="AA3682">
        <v>8</v>
      </c>
      <c r="AB3682">
        <v>3651.2000000000003</v>
      </c>
      <c r="AC3682">
        <f>Table1_1[[#This Row],[Price]]*Table1_1[[#This Row],[Quantity]]</f>
        <v>9128</v>
      </c>
    </row>
    <row r="3683" spans="1:29" x14ac:dyDescent="0.3">
      <c r="A3683" t="s">
        <v>28</v>
      </c>
      <c r="B3683" t="s">
        <v>29</v>
      </c>
      <c r="C3683" t="s">
        <v>157</v>
      </c>
      <c r="D3683" t="s">
        <v>134</v>
      </c>
      <c r="E3683" t="s">
        <v>56</v>
      </c>
      <c r="F3683" t="s">
        <v>106</v>
      </c>
      <c r="G3683">
        <v>81</v>
      </c>
      <c r="H3683">
        <v>437079</v>
      </c>
      <c r="I3683" t="s">
        <v>34</v>
      </c>
      <c r="J3683" s="3">
        <v>45322</v>
      </c>
      <c r="K3683">
        <v>1300</v>
      </c>
      <c r="L3683" t="s">
        <v>15110</v>
      </c>
      <c r="M3683" t="s">
        <v>843</v>
      </c>
      <c r="N3683" t="s">
        <v>15111</v>
      </c>
      <c r="O3683" t="s">
        <v>15112</v>
      </c>
      <c r="P3683" t="s">
        <v>71</v>
      </c>
      <c r="Q3683">
        <v>9</v>
      </c>
      <c r="R3683" t="s">
        <v>88</v>
      </c>
      <c r="S3683" t="s">
        <v>118</v>
      </c>
      <c r="T3683">
        <v>48997</v>
      </c>
      <c r="U3683" s="1">
        <v>45465</v>
      </c>
      <c r="V3683" t="s">
        <v>52</v>
      </c>
      <c r="W3683">
        <v>773918</v>
      </c>
      <c r="X3683" t="s">
        <v>15113</v>
      </c>
      <c r="Y3683">
        <v>338</v>
      </c>
      <c r="Z3683">
        <v>1029</v>
      </c>
      <c r="AA3683">
        <v>3</v>
      </c>
      <c r="AB3683">
        <v>1234.8000000000002</v>
      </c>
      <c r="AC3683">
        <f>Table1_1[[#This Row],[Price]]*Table1_1[[#This Row],[Quantity]]</f>
        <v>3087</v>
      </c>
    </row>
    <row r="3684" spans="1:29" x14ac:dyDescent="0.3">
      <c r="A3684" t="s">
        <v>28</v>
      </c>
      <c r="B3684" t="s">
        <v>29</v>
      </c>
      <c r="C3684" t="s">
        <v>30</v>
      </c>
      <c r="D3684" t="s">
        <v>467</v>
      </c>
      <c r="E3684" t="s">
        <v>32</v>
      </c>
      <c r="F3684" t="s">
        <v>113</v>
      </c>
      <c r="G3684">
        <v>49</v>
      </c>
      <c r="H3684">
        <v>411802</v>
      </c>
      <c r="I3684" t="s">
        <v>58</v>
      </c>
      <c r="J3684" s="3">
        <v>44154</v>
      </c>
      <c r="K3684">
        <v>1100</v>
      </c>
      <c r="L3684" t="s">
        <v>15115</v>
      </c>
      <c r="M3684" t="s">
        <v>334</v>
      </c>
      <c r="N3684" t="s">
        <v>15116</v>
      </c>
      <c r="O3684" t="s">
        <v>15117</v>
      </c>
      <c r="P3684" t="s">
        <v>51</v>
      </c>
      <c r="Q3684">
        <v>8</v>
      </c>
      <c r="R3684" t="s">
        <v>40</v>
      </c>
      <c r="S3684" t="s">
        <v>41</v>
      </c>
      <c r="T3684">
        <v>95078</v>
      </c>
      <c r="U3684" s="1">
        <v>45461</v>
      </c>
      <c r="V3684" t="s">
        <v>52</v>
      </c>
      <c r="W3684">
        <v>287400</v>
      </c>
      <c r="X3684" t="s">
        <v>12716</v>
      </c>
      <c r="Y3684">
        <v>460</v>
      </c>
      <c r="Z3684">
        <v>1267</v>
      </c>
      <c r="AA3684">
        <v>1</v>
      </c>
      <c r="AB3684">
        <v>506.8</v>
      </c>
      <c r="AC3684">
        <f>Table1_1[[#This Row],[Price]]*Table1_1[[#This Row],[Quantity]]</f>
        <v>1267</v>
      </c>
    </row>
    <row r="3685" spans="1:29" x14ac:dyDescent="0.3">
      <c r="A3685" t="s">
        <v>28</v>
      </c>
      <c r="B3685" t="s">
        <v>29</v>
      </c>
      <c r="C3685" t="s">
        <v>54</v>
      </c>
      <c r="D3685" t="s">
        <v>560</v>
      </c>
      <c r="E3685" t="s">
        <v>32</v>
      </c>
      <c r="F3685" t="s">
        <v>150</v>
      </c>
      <c r="G3685">
        <v>75</v>
      </c>
      <c r="H3685">
        <v>400066</v>
      </c>
      <c r="I3685" t="s">
        <v>34</v>
      </c>
      <c r="J3685" s="3">
        <v>44415</v>
      </c>
      <c r="K3685">
        <v>1300</v>
      </c>
      <c r="L3685" t="s">
        <v>15118</v>
      </c>
      <c r="M3685" t="s">
        <v>895</v>
      </c>
      <c r="N3685" t="s">
        <v>15119</v>
      </c>
      <c r="O3685" t="s">
        <v>15120</v>
      </c>
      <c r="P3685" t="s">
        <v>51</v>
      </c>
      <c r="Q3685">
        <v>4</v>
      </c>
      <c r="R3685" t="s">
        <v>40</v>
      </c>
      <c r="S3685" t="s">
        <v>63</v>
      </c>
      <c r="T3685">
        <v>81305</v>
      </c>
      <c r="U3685" s="1">
        <v>45591</v>
      </c>
      <c r="V3685" t="s">
        <v>155</v>
      </c>
      <c r="W3685">
        <v>605132</v>
      </c>
      <c r="X3685" t="s">
        <v>15121</v>
      </c>
      <c r="Y3685">
        <v>478</v>
      </c>
      <c r="Z3685">
        <v>541</v>
      </c>
      <c r="AA3685">
        <v>6</v>
      </c>
      <c r="AB3685">
        <v>1298.4000000000001</v>
      </c>
      <c r="AC3685">
        <f>Table1_1[[#This Row],[Price]]*Table1_1[[#This Row],[Quantity]]</f>
        <v>3246</v>
      </c>
    </row>
    <row r="3686" spans="1:29" x14ac:dyDescent="0.3">
      <c r="A3686" t="s">
        <v>28</v>
      </c>
      <c r="B3686" t="s">
        <v>29</v>
      </c>
      <c r="C3686" t="s">
        <v>66</v>
      </c>
      <c r="D3686" t="s">
        <v>621</v>
      </c>
      <c r="E3686" t="s">
        <v>46</v>
      </c>
      <c r="F3686" t="s">
        <v>175</v>
      </c>
      <c r="G3686">
        <v>22</v>
      </c>
      <c r="H3686">
        <v>422932</v>
      </c>
      <c r="I3686" t="s">
        <v>58</v>
      </c>
      <c r="J3686" s="3">
        <v>45340</v>
      </c>
      <c r="K3686">
        <v>1300</v>
      </c>
      <c r="L3686" t="s">
        <v>15122</v>
      </c>
      <c r="M3686" t="s">
        <v>313</v>
      </c>
      <c r="N3686" t="s">
        <v>15123</v>
      </c>
      <c r="O3686" t="s">
        <v>15124</v>
      </c>
      <c r="P3686" t="s">
        <v>87</v>
      </c>
      <c r="Q3686">
        <v>12</v>
      </c>
      <c r="R3686" t="s">
        <v>88</v>
      </c>
      <c r="S3686" t="s">
        <v>79</v>
      </c>
      <c r="T3686">
        <v>62074</v>
      </c>
      <c r="U3686" s="1">
        <v>45572</v>
      </c>
      <c r="V3686" t="s">
        <v>155</v>
      </c>
      <c r="W3686">
        <v>620037</v>
      </c>
      <c r="X3686" t="s">
        <v>13085</v>
      </c>
      <c r="Y3686">
        <v>430</v>
      </c>
      <c r="Z3686">
        <v>2997</v>
      </c>
      <c r="AA3686">
        <v>6</v>
      </c>
      <c r="AB3686">
        <v>7192.8</v>
      </c>
      <c r="AC3686">
        <f>Table1_1[[#This Row],[Price]]*Table1_1[[#This Row],[Quantity]]</f>
        <v>17982</v>
      </c>
    </row>
    <row r="3687" spans="1:29" x14ac:dyDescent="0.3">
      <c r="A3687" t="s">
        <v>28</v>
      </c>
      <c r="B3687" t="s">
        <v>29</v>
      </c>
      <c r="C3687" t="s">
        <v>44</v>
      </c>
      <c r="D3687" t="s">
        <v>560</v>
      </c>
      <c r="E3687" t="s">
        <v>46</v>
      </c>
      <c r="F3687" t="s">
        <v>83</v>
      </c>
      <c r="G3687">
        <v>62</v>
      </c>
      <c r="H3687">
        <v>421967</v>
      </c>
      <c r="I3687" t="s">
        <v>58</v>
      </c>
      <c r="J3687" s="3">
        <v>44011</v>
      </c>
      <c r="K3687">
        <v>1200</v>
      </c>
      <c r="L3687" t="s">
        <v>868</v>
      </c>
      <c r="M3687" t="s">
        <v>308</v>
      </c>
      <c r="N3687" t="s">
        <v>15125</v>
      </c>
      <c r="O3687" t="s">
        <v>15126</v>
      </c>
      <c r="P3687" t="s">
        <v>87</v>
      </c>
      <c r="Q3687">
        <v>4</v>
      </c>
      <c r="R3687" t="s">
        <v>40</v>
      </c>
      <c r="S3687" t="s">
        <v>63</v>
      </c>
      <c r="T3687">
        <v>86420</v>
      </c>
      <c r="U3687" s="1">
        <v>45390</v>
      </c>
      <c r="V3687" t="s">
        <v>80</v>
      </c>
      <c r="W3687">
        <v>667617</v>
      </c>
      <c r="X3687" t="s">
        <v>2297</v>
      </c>
      <c r="Y3687">
        <v>497</v>
      </c>
      <c r="Z3687">
        <v>2096</v>
      </c>
      <c r="AA3687">
        <v>4</v>
      </c>
      <c r="AB3687">
        <v>3353.6000000000004</v>
      </c>
      <c r="AC3687">
        <f>Table1_1[[#This Row],[Price]]*Table1_1[[#This Row],[Quantity]]</f>
        <v>8384</v>
      </c>
    </row>
    <row r="3688" spans="1:29" x14ac:dyDescent="0.3">
      <c r="A3688" t="s">
        <v>28</v>
      </c>
      <c r="B3688" t="s">
        <v>29</v>
      </c>
      <c r="C3688" t="s">
        <v>54</v>
      </c>
      <c r="D3688" t="s">
        <v>170</v>
      </c>
      <c r="E3688" t="s">
        <v>32</v>
      </c>
      <c r="F3688" t="s">
        <v>47</v>
      </c>
      <c r="G3688">
        <v>77</v>
      </c>
      <c r="H3688">
        <v>429243</v>
      </c>
      <c r="I3688" t="s">
        <v>58</v>
      </c>
      <c r="J3688" s="3">
        <v>45315</v>
      </c>
      <c r="K3688">
        <v>1300</v>
      </c>
      <c r="L3688" t="s">
        <v>15127</v>
      </c>
      <c r="M3688" t="s">
        <v>623</v>
      </c>
      <c r="N3688" t="s">
        <v>15128</v>
      </c>
      <c r="O3688" t="s">
        <v>15129</v>
      </c>
      <c r="P3688" t="s">
        <v>87</v>
      </c>
      <c r="Q3688">
        <v>16</v>
      </c>
      <c r="R3688" t="s">
        <v>88</v>
      </c>
      <c r="S3688" t="s">
        <v>118</v>
      </c>
      <c r="T3688">
        <v>79026</v>
      </c>
      <c r="U3688" s="1">
        <v>45581</v>
      </c>
      <c r="V3688" t="s">
        <v>155</v>
      </c>
      <c r="W3688">
        <v>693311</v>
      </c>
      <c r="X3688" t="s">
        <v>15130</v>
      </c>
      <c r="Y3688">
        <v>520</v>
      </c>
      <c r="Z3688">
        <v>2523</v>
      </c>
      <c r="AA3688">
        <v>4</v>
      </c>
      <c r="AB3688">
        <v>4036.8</v>
      </c>
      <c r="AC3688">
        <f>Table1_1[[#This Row],[Price]]*Table1_1[[#This Row],[Quantity]]</f>
        <v>10092</v>
      </c>
    </row>
    <row r="3689" spans="1:29" x14ac:dyDescent="0.3">
      <c r="A3689" t="s">
        <v>28</v>
      </c>
      <c r="B3689" t="s">
        <v>29</v>
      </c>
      <c r="C3689" t="s">
        <v>157</v>
      </c>
      <c r="D3689" t="s">
        <v>98</v>
      </c>
      <c r="E3689" t="s">
        <v>56</v>
      </c>
      <c r="F3689" t="s">
        <v>175</v>
      </c>
      <c r="G3689">
        <v>27</v>
      </c>
      <c r="H3689">
        <v>426993</v>
      </c>
      <c r="I3689" t="s">
        <v>58</v>
      </c>
      <c r="J3689" s="3">
        <v>45614</v>
      </c>
      <c r="K3689">
        <v>1100</v>
      </c>
      <c r="L3689" t="s">
        <v>15131</v>
      </c>
      <c r="M3689" t="s">
        <v>2124</v>
      </c>
      <c r="N3689" t="s">
        <v>15132</v>
      </c>
      <c r="O3689" t="s">
        <v>15133</v>
      </c>
      <c r="P3689" t="s">
        <v>71</v>
      </c>
      <c r="Q3689">
        <v>4</v>
      </c>
      <c r="R3689" t="s">
        <v>40</v>
      </c>
      <c r="S3689" t="s">
        <v>41</v>
      </c>
      <c r="T3689">
        <v>58674</v>
      </c>
      <c r="U3689" s="1">
        <v>45580</v>
      </c>
      <c r="V3689" t="s">
        <v>155</v>
      </c>
      <c r="W3689">
        <v>588626</v>
      </c>
      <c r="X3689" t="s">
        <v>15134</v>
      </c>
      <c r="Y3689">
        <v>777</v>
      </c>
      <c r="Z3689">
        <v>2809</v>
      </c>
      <c r="AA3689">
        <v>2</v>
      </c>
      <c r="AB3689">
        <v>2247.2000000000003</v>
      </c>
      <c r="AC3689">
        <f>Table1_1[[#This Row],[Price]]*Table1_1[[#This Row],[Quantity]]</f>
        <v>5618</v>
      </c>
    </row>
    <row r="3690" spans="1:29" x14ac:dyDescent="0.3">
      <c r="A3690" t="s">
        <v>28</v>
      </c>
      <c r="B3690" t="s">
        <v>29</v>
      </c>
      <c r="C3690" t="s">
        <v>44</v>
      </c>
      <c r="D3690" t="s">
        <v>55</v>
      </c>
      <c r="E3690" t="s">
        <v>56</v>
      </c>
      <c r="F3690" t="s">
        <v>113</v>
      </c>
      <c r="G3690">
        <v>62</v>
      </c>
      <c r="H3690">
        <v>414592</v>
      </c>
      <c r="I3690" t="s">
        <v>34</v>
      </c>
      <c r="J3690" s="3">
        <v>44060</v>
      </c>
      <c r="K3690">
        <v>950</v>
      </c>
      <c r="L3690" t="s">
        <v>15136</v>
      </c>
      <c r="M3690" t="s">
        <v>895</v>
      </c>
      <c r="N3690" t="s">
        <v>15137</v>
      </c>
      <c r="O3690" t="s">
        <v>15138</v>
      </c>
      <c r="P3690" t="s">
        <v>39</v>
      </c>
      <c r="Q3690">
        <v>3</v>
      </c>
      <c r="R3690" t="s">
        <v>40</v>
      </c>
      <c r="S3690" t="s">
        <v>79</v>
      </c>
      <c r="T3690">
        <v>59577</v>
      </c>
      <c r="U3690" s="1">
        <v>45594</v>
      </c>
      <c r="V3690" t="s">
        <v>155</v>
      </c>
      <c r="W3690">
        <v>437285</v>
      </c>
      <c r="X3690" t="s">
        <v>15139</v>
      </c>
      <c r="Y3690">
        <v>932</v>
      </c>
      <c r="Z3690">
        <v>778</v>
      </c>
      <c r="AA3690">
        <v>2</v>
      </c>
      <c r="AB3690">
        <v>622.40000000000009</v>
      </c>
      <c r="AC3690">
        <f>Table1_1[[#This Row],[Price]]*Table1_1[[#This Row],[Quantity]]</f>
        <v>1556</v>
      </c>
    </row>
    <row r="3691" spans="1:29" x14ac:dyDescent="0.3">
      <c r="A3691" t="s">
        <v>28</v>
      </c>
      <c r="B3691" t="s">
        <v>29</v>
      </c>
      <c r="C3691" t="s">
        <v>193</v>
      </c>
      <c r="D3691" t="s">
        <v>92</v>
      </c>
      <c r="E3691" t="s">
        <v>32</v>
      </c>
      <c r="F3691" t="s">
        <v>33</v>
      </c>
      <c r="G3691">
        <v>91</v>
      </c>
      <c r="H3691">
        <v>439962</v>
      </c>
      <c r="I3691" t="s">
        <v>34</v>
      </c>
      <c r="J3691" s="3">
        <v>44437</v>
      </c>
      <c r="K3691">
        <v>1300</v>
      </c>
      <c r="L3691" t="s">
        <v>15141</v>
      </c>
      <c r="M3691" t="s">
        <v>1030</v>
      </c>
      <c r="N3691" t="s">
        <v>15142</v>
      </c>
      <c r="O3691">
        <v>-2458</v>
      </c>
      <c r="P3691" t="s">
        <v>39</v>
      </c>
      <c r="Q3691">
        <v>20</v>
      </c>
      <c r="R3691" t="s">
        <v>88</v>
      </c>
      <c r="S3691" t="s">
        <v>118</v>
      </c>
      <c r="T3691">
        <v>75584</v>
      </c>
      <c r="U3691" s="1">
        <v>45524</v>
      </c>
      <c r="V3691" t="s">
        <v>64</v>
      </c>
      <c r="W3691">
        <v>953029</v>
      </c>
      <c r="X3691" t="s">
        <v>15143</v>
      </c>
      <c r="Y3691">
        <v>204</v>
      </c>
      <c r="Z3691">
        <v>1827</v>
      </c>
      <c r="AA3691">
        <v>5</v>
      </c>
      <c r="AB3691">
        <v>3654</v>
      </c>
      <c r="AC3691">
        <f>Table1_1[[#This Row],[Price]]*Table1_1[[#This Row],[Quantity]]</f>
        <v>9135</v>
      </c>
    </row>
    <row r="3692" spans="1:29" x14ac:dyDescent="0.3">
      <c r="A3692" t="s">
        <v>28</v>
      </c>
      <c r="B3692" t="s">
        <v>29</v>
      </c>
      <c r="C3692" t="s">
        <v>148</v>
      </c>
      <c r="D3692" t="s">
        <v>220</v>
      </c>
      <c r="E3692" t="s">
        <v>46</v>
      </c>
      <c r="F3692" t="s">
        <v>57</v>
      </c>
      <c r="G3692">
        <v>45</v>
      </c>
      <c r="H3692">
        <v>405012</v>
      </c>
      <c r="I3692" t="s">
        <v>34</v>
      </c>
      <c r="J3692" s="3">
        <v>44677</v>
      </c>
      <c r="K3692">
        <v>1200</v>
      </c>
      <c r="L3692" t="s">
        <v>15144</v>
      </c>
      <c r="M3692" t="s">
        <v>269</v>
      </c>
      <c r="N3692" t="s">
        <v>15145</v>
      </c>
      <c r="O3692" t="s">
        <v>15146</v>
      </c>
      <c r="P3692" t="s">
        <v>87</v>
      </c>
      <c r="Q3692">
        <v>18</v>
      </c>
      <c r="R3692" t="s">
        <v>88</v>
      </c>
      <c r="S3692" t="s">
        <v>41</v>
      </c>
      <c r="T3692">
        <v>96050</v>
      </c>
      <c r="U3692" s="1">
        <v>45375</v>
      </c>
      <c r="V3692" t="s">
        <v>72</v>
      </c>
      <c r="W3692">
        <v>507176</v>
      </c>
      <c r="X3692" t="s">
        <v>15147</v>
      </c>
      <c r="Y3692">
        <v>496</v>
      </c>
      <c r="Z3692">
        <v>1843</v>
      </c>
      <c r="AA3692">
        <v>2</v>
      </c>
      <c r="AB3692">
        <v>1474.4</v>
      </c>
      <c r="AC3692">
        <f>Table1_1[[#This Row],[Price]]*Table1_1[[#This Row],[Quantity]]</f>
        <v>3686</v>
      </c>
    </row>
    <row r="3693" spans="1:29" x14ac:dyDescent="0.3">
      <c r="A3693" t="s">
        <v>28</v>
      </c>
      <c r="B3693" t="s">
        <v>29</v>
      </c>
      <c r="C3693" t="s">
        <v>30</v>
      </c>
      <c r="D3693" t="s">
        <v>364</v>
      </c>
      <c r="E3693" t="s">
        <v>46</v>
      </c>
      <c r="F3693" t="s">
        <v>33</v>
      </c>
      <c r="G3693">
        <v>62</v>
      </c>
      <c r="H3693">
        <v>408749</v>
      </c>
      <c r="I3693" t="s">
        <v>34</v>
      </c>
      <c r="J3693" s="3">
        <v>44617</v>
      </c>
      <c r="K3693">
        <v>1300</v>
      </c>
      <c r="L3693" t="s">
        <v>15148</v>
      </c>
      <c r="M3693" t="s">
        <v>195</v>
      </c>
      <c r="N3693" t="s">
        <v>15149</v>
      </c>
      <c r="O3693" t="s">
        <v>15150</v>
      </c>
      <c r="P3693" t="s">
        <v>71</v>
      </c>
      <c r="Q3693">
        <v>5</v>
      </c>
      <c r="R3693" t="s">
        <v>88</v>
      </c>
      <c r="S3693" t="s">
        <v>118</v>
      </c>
      <c r="T3693">
        <v>27552</v>
      </c>
      <c r="U3693" s="1">
        <v>45366</v>
      </c>
      <c r="V3693" t="s">
        <v>72</v>
      </c>
      <c r="W3693">
        <v>140205</v>
      </c>
      <c r="X3693" t="s">
        <v>15151</v>
      </c>
      <c r="Y3693">
        <v>282</v>
      </c>
      <c r="Z3693">
        <v>2605</v>
      </c>
      <c r="AA3693">
        <v>8</v>
      </c>
      <c r="AB3693">
        <v>8336</v>
      </c>
      <c r="AC3693">
        <f>Table1_1[[#This Row],[Price]]*Table1_1[[#This Row],[Quantity]]</f>
        <v>20840</v>
      </c>
    </row>
    <row r="3694" spans="1:29" x14ac:dyDescent="0.3">
      <c r="A3694" t="s">
        <v>28</v>
      </c>
      <c r="B3694" t="s">
        <v>29</v>
      </c>
      <c r="C3694" t="s">
        <v>30</v>
      </c>
      <c r="D3694" t="s">
        <v>274</v>
      </c>
      <c r="E3694" t="s">
        <v>32</v>
      </c>
      <c r="F3694" t="s">
        <v>113</v>
      </c>
      <c r="G3694">
        <v>78</v>
      </c>
      <c r="H3694">
        <v>405162</v>
      </c>
      <c r="I3694" t="s">
        <v>58</v>
      </c>
      <c r="J3694" s="3">
        <v>44637</v>
      </c>
      <c r="K3694">
        <v>1200</v>
      </c>
      <c r="L3694" t="s">
        <v>15152</v>
      </c>
      <c r="M3694" t="s">
        <v>211</v>
      </c>
      <c r="N3694" t="s">
        <v>15153</v>
      </c>
      <c r="O3694" t="s">
        <v>15154</v>
      </c>
      <c r="P3694" t="s">
        <v>39</v>
      </c>
      <c r="Q3694">
        <v>9</v>
      </c>
      <c r="R3694" t="s">
        <v>88</v>
      </c>
      <c r="S3694" t="s">
        <v>63</v>
      </c>
      <c r="T3694">
        <v>26265</v>
      </c>
      <c r="U3694" s="1">
        <v>45501</v>
      </c>
      <c r="V3694" t="s">
        <v>126</v>
      </c>
      <c r="W3694">
        <v>274758</v>
      </c>
      <c r="X3694" t="s">
        <v>15155</v>
      </c>
      <c r="Y3694">
        <v>703</v>
      </c>
      <c r="Z3694">
        <v>1769</v>
      </c>
      <c r="AA3694">
        <v>4</v>
      </c>
      <c r="AB3694">
        <v>2830.4</v>
      </c>
      <c r="AC3694">
        <f>Table1_1[[#This Row],[Price]]*Table1_1[[#This Row],[Quantity]]</f>
        <v>7076</v>
      </c>
    </row>
    <row r="3695" spans="1:29" x14ac:dyDescent="0.3">
      <c r="A3695" t="s">
        <v>28</v>
      </c>
      <c r="B3695" t="s">
        <v>29</v>
      </c>
      <c r="C3695" t="s">
        <v>44</v>
      </c>
      <c r="D3695" t="s">
        <v>31</v>
      </c>
      <c r="E3695" t="s">
        <v>56</v>
      </c>
      <c r="F3695" t="s">
        <v>150</v>
      </c>
      <c r="G3695">
        <v>73</v>
      </c>
      <c r="H3695">
        <v>430405</v>
      </c>
      <c r="I3695" t="s">
        <v>34</v>
      </c>
      <c r="J3695" s="3">
        <v>45144</v>
      </c>
      <c r="K3695">
        <v>1000</v>
      </c>
      <c r="L3695" t="s">
        <v>15156</v>
      </c>
      <c r="M3695" t="s">
        <v>165</v>
      </c>
      <c r="N3695" t="s">
        <v>15157</v>
      </c>
      <c r="O3695" t="s">
        <v>15158</v>
      </c>
      <c r="P3695" t="s">
        <v>51</v>
      </c>
      <c r="Q3695">
        <v>10</v>
      </c>
      <c r="R3695" t="s">
        <v>88</v>
      </c>
      <c r="S3695" t="s">
        <v>79</v>
      </c>
      <c r="T3695">
        <v>22874</v>
      </c>
      <c r="U3695" s="1">
        <v>45301</v>
      </c>
      <c r="V3695" t="s">
        <v>111</v>
      </c>
      <c r="W3695">
        <v>508587</v>
      </c>
      <c r="X3695" t="s">
        <v>15159</v>
      </c>
      <c r="Y3695">
        <v>797</v>
      </c>
      <c r="Z3695">
        <v>2490</v>
      </c>
      <c r="AA3695">
        <v>3</v>
      </c>
      <c r="AB3695">
        <v>2988</v>
      </c>
      <c r="AC3695">
        <f>Table1_1[[#This Row],[Price]]*Table1_1[[#This Row],[Quantity]]</f>
        <v>7470</v>
      </c>
    </row>
    <row r="3696" spans="1:29" x14ac:dyDescent="0.3">
      <c r="A3696" t="s">
        <v>28</v>
      </c>
      <c r="B3696" t="s">
        <v>29</v>
      </c>
      <c r="C3696" t="s">
        <v>30</v>
      </c>
      <c r="D3696" t="s">
        <v>637</v>
      </c>
      <c r="E3696" t="s">
        <v>56</v>
      </c>
      <c r="F3696" t="s">
        <v>135</v>
      </c>
      <c r="G3696">
        <v>33</v>
      </c>
      <c r="H3696">
        <v>408960</v>
      </c>
      <c r="I3696" t="s">
        <v>58</v>
      </c>
      <c r="J3696" s="3">
        <v>44392</v>
      </c>
      <c r="K3696">
        <v>1300</v>
      </c>
      <c r="L3696" t="s">
        <v>15160</v>
      </c>
      <c r="M3696" t="s">
        <v>542</v>
      </c>
      <c r="N3696" t="s">
        <v>15161</v>
      </c>
      <c r="O3696" t="s">
        <v>15162</v>
      </c>
      <c r="P3696" t="s">
        <v>87</v>
      </c>
      <c r="Q3696">
        <v>13</v>
      </c>
      <c r="R3696" t="s">
        <v>88</v>
      </c>
      <c r="S3696" t="s">
        <v>41</v>
      </c>
      <c r="T3696">
        <v>45808</v>
      </c>
      <c r="U3696" s="1">
        <v>45578</v>
      </c>
      <c r="V3696" t="s">
        <v>155</v>
      </c>
      <c r="W3696">
        <v>607017</v>
      </c>
      <c r="X3696" t="s">
        <v>15163</v>
      </c>
      <c r="Y3696">
        <v>680</v>
      </c>
      <c r="Z3696">
        <v>589</v>
      </c>
      <c r="AA3696">
        <v>7</v>
      </c>
      <c r="AB3696">
        <v>1649.2</v>
      </c>
      <c r="AC3696">
        <f>Table1_1[[#This Row],[Price]]*Table1_1[[#This Row],[Quantity]]</f>
        <v>4123</v>
      </c>
    </row>
    <row r="3697" spans="1:29" x14ac:dyDescent="0.3">
      <c r="A3697" t="s">
        <v>28</v>
      </c>
      <c r="B3697" t="s">
        <v>29</v>
      </c>
      <c r="C3697" t="s">
        <v>54</v>
      </c>
      <c r="D3697" t="s">
        <v>442</v>
      </c>
      <c r="E3697" t="s">
        <v>32</v>
      </c>
      <c r="F3697" t="s">
        <v>355</v>
      </c>
      <c r="G3697">
        <v>1</v>
      </c>
      <c r="H3697">
        <v>400603</v>
      </c>
      <c r="I3697" t="s">
        <v>58</v>
      </c>
      <c r="J3697" s="3">
        <v>44336</v>
      </c>
      <c r="K3697">
        <v>1200</v>
      </c>
      <c r="L3697" t="s">
        <v>15164</v>
      </c>
      <c r="M3697" t="s">
        <v>496</v>
      </c>
      <c r="N3697" t="s">
        <v>15165</v>
      </c>
      <c r="O3697">
        <v>4129256351</v>
      </c>
      <c r="P3697" t="s">
        <v>39</v>
      </c>
      <c r="Q3697">
        <v>11</v>
      </c>
      <c r="R3697" t="s">
        <v>40</v>
      </c>
      <c r="S3697" t="s">
        <v>79</v>
      </c>
      <c r="T3697">
        <v>46020</v>
      </c>
      <c r="U3697" s="1">
        <v>45627</v>
      </c>
      <c r="V3697" t="s">
        <v>259</v>
      </c>
      <c r="W3697">
        <v>628911</v>
      </c>
      <c r="X3697" t="s">
        <v>15166</v>
      </c>
      <c r="Y3697">
        <v>806</v>
      </c>
      <c r="Z3697">
        <v>900</v>
      </c>
      <c r="AA3697">
        <v>7</v>
      </c>
      <c r="AB3697">
        <v>2520</v>
      </c>
      <c r="AC3697">
        <f>Table1_1[[#This Row],[Price]]*Table1_1[[#This Row],[Quantity]]</f>
        <v>6300</v>
      </c>
    </row>
    <row r="3698" spans="1:29" x14ac:dyDescent="0.3">
      <c r="A3698" t="s">
        <v>28</v>
      </c>
      <c r="B3698" t="s">
        <v>29</v>
      </c>
      <c r="C3698" t="s">
        <v>91</v>
      </c>
      <c r="D3698" t="s">
        <v>254</v>
      </c>
      <c r="E3698" t="s">
        <v>32</v>
      </c>
      <c r="F3698" t="s">
        <v>175</v>
      </c>
      <c r="G3698">
        <v>24</v>
      </c>
      <c r="H3698">
        <v>431936</v>
      </c>
      <c r="I3698" t="s">
        <v>58</v>
      </c>
      <c r="J3698" s="3">
        <v>44532</v>
      </c>
      <c r="K3698">
        <v>1400</v>
      </c>
      <c r="L3698" t="s">
        <v>15167</v>
      </c>
      <c r="M3698" t="s">
        <v>1366</v>
      </c>
      <c r="N3698" t="s">
        <v>15168</v>
      </c>
      <c r="O3698" t="s">
        <v>15169</v>
      </c>
      <c r="P3698" t="s">
        <v>71</v>
      </c>
      <c r="Q3698">
        <v>9</v>
      </c>
      <c r="R3698" t="s">
        <v>88</v>
      </c>
      <c r="S3698" t="s">
        <v>63</v>
      </c>
      <c r="T3698">
        <v>86219</v>
      </c>
      <c r="U3698" s="1">
        <v>45567</v>
      </c>
      <c r="V3698" t="s">
        <v>155</v>
      </c>
      <c r="W3698">
        <v>449300</v>
      </c>
      <c r="X3698" t="s">
        <v>15170</v>
      </c>
      <c r="Y3698">
        <v>457</v>
      </c>
      <c r="Z3698">
        <v>687</v>
      </c>
      <c r="AA3698">
        <v>5</v>
      </c>
      <c r="AB3698">
        <v>1374</v>
      </c>
      <c r="AC3698">
        <f>Table1_1[[#This Row],[Price]]*Table1_1[[#This Row],[Quantity]]</f>
        <v>3435</v>
      </c>
    </row>
    <row r="3699" spans="1:29" x14ac:dyDescent="0.3">
      <c r="A3699" t="s">
        <v>28</v>
      </c>
      <c r="B3699" t="s">
        <v>29</v>
      </c>
      <c r="C3699" t="s">
        <v>30</v>
      </c>
      <c r="D3699" t="s">
        <v>338</v>
      </c>
      <c r="E3699" t="s">
        <v>32</v>
      </c>
      <c r="F3699" t="s">
        <v>33</v>
      </c>
      <c r="G3699">
        <v>64</v>
      </c>
      <c r="H3699">
        <v>425572</v>
      </c>
      <c r="I3699" t="s">
        <v>34</v>
      </c>
      <c r="J3699" s="3">
        <v>45269</v>
      </c>
      <c r="K3699">
        <v>950</v>
      </c>
      <c r="L3699" t="s">
        <v>15171</v>
      </c>
      <c r="M3699" t="s">
        <v>345</v>
      </c>
      <c r="N3699" t="s">
        <v>15172</v>
      </c>
      <c r="O3699">
        <v>9045952285</v>
      </c>
      <c r="P3699" t="s">
        <v>87</v>
      </c>
      <c r="Q3699">
        <v>13</v>
      </c>
      <c r="R3699" t="s">
        <v>88</v>
      </c>
      <c r="S3699" t="s">
        <v>79</v>
      </c>
      <c r="T3699">
        <v>30043</v>
      </c>
      <c r="U3699" s="1">
        <v>45602</v>
      </c>
      <c r="V3699" t="s">
        <v>42</v>
      </c>
      <c r="W3699">
        <v>274149</v>
      </c>
      <c r="X3699" t="s">
        <v>15173</v>
      </c>
      <c r="Y3699">
        <v>223</v>
      </c>
      <c r="Z3699">
        <v>1294</v>
      </c>
      <c r="AA3699">
        <v>1</v>
      </c>
      <c r="AB3699">
        <v>517.6</v>
      </c>
      <c r="AC3699">
        <f>Table1_1[[#This Row],[Price]]*Table1_1[[#This Row],[Quantity]]</f>
        <v>1294</v>
      </c>
    </row>
    <row r="3700" spans="1:29" x14ac:dyDescent="0.3">
      <c r="A3700" t="s">
        <v>28</v>
      </c>
      <c r="B3700" t="s">
        <v>29</v>
      </c>
      <c r="C3700" t="s">
        <v>157</v>
      </c>
      <c r="D3700" t="s">
        <v>524</v>
      </c>
      <c r="E3700" t="s">
        <v>32</v>
      </c>
      <c r="F3700" t="s">
        <v>99</v>
      </c>
      <c r="G3700">
        <v>86</v>
      </c>
      <c r="H3700">
        <v>406468</v>
      </c>
      <c r="I3700" t="s">
        <v>34</v>
      </c>
      <c r="J3700" s="3">
        <v>44914</v>
      </c>
      <c r="K3700">
        <v>1200</v>
      </c>
      <c r="L3700" t="s">
        <v>15174</v>
      </c>
      <c r="M3700" t="s">
        <v>152</v>
      </c>
      <c r="N3700" t="s">
        <v>15175</v>
      </c>
      <c r="O3700">
        <v>-4730</v>
      </c>
      <c r="P3700" t="s">
        <v>71</v>
      </c>
      <c r="Q3700">
        <v>7</v>
      </c>
      <c r="R3700" t="s">
        <v>88</v>
      </c>
      <c r="S3700" t="s">
        <v>63</v>
      </c>
      <c r="T3700">
        <v>49093</v>
      </c>
      <c r="U3700" s="1">
        <v>45495</v>
      </c>
      <c r="V3700" t="s">
        <v>126</v>
      </c>
      <c r="W3700">
        <v>865765</v>
      </c>
      <c r="X3700" t="s">
        <v>15176</v>
      </c>
      <c r="Y3700">
        <v>338</v>
      </c>
      <c r="Z3700">
        <v>1756</v>
      </c>
      <c r="AA3700">
        <v>6</v>
      </c>
      <c r="AB3700">
        <v>4214.4000000000015</v>
      </c>
      <c r="AC3700">
        <f>Table1_1[[#This Row],[Price]]*Table1_1[[#This Row],[Quantity]]</f>
        <v>10536</v>
      </c>
    </row>
    <row r="3701" spans="1:29" x14ac:dyDescent="0.3">
      <c r="A3701" t="s">
        <v>28</v>
      </c>
      <c r="B3701" t="s">
        <v>29</v>
      </c>
      <c r="C3701" t="s">
        <v>148</v>
      </c>
      <c r="D3701" t="s">
        <v>616</v>
      </c>
      <c r="E3701" t="s">
        <v>32</v>
      </c>
      <c r="F3701" t="s">
        <v>135</v>
      </c>
      <c r="G3701">
        <v>43</v>
      </c>
      <c r="H3701">
        <v>436336</v>
      </c>
      <c r="I3701" t="s">
        <v>34</v>
      </c>
      <c r="J3701" s="3">
        <v>45436</v>
      </c>
      <c r="K3701">
        <v>800</v>
      </c>
      <c r="L3701" t="s">
        <v>15178</v>
      </c>
      <c r="M3701" t="s">
        <v>269</v>
      </c>
      <c r="N3701" t="s">
        <v>15179</v>
      </c>
      <c r="O3701" t="s">
        <v>15180</v>
      </c>
      <c r="P3701" t="s">
        <v>39</v>
      </c>
      <c r="Q3701">
        <v>16</v>
      </c>
      <c r="R3701" t="s">
        <v>40</v>
      </c>
      <c r="S3701" t="s">
        <v>63</v>
      </c>
      <c r="T3701">
        <v>67444</v>
      </c>
      <c r="U3701" s="1">
        <v>45442</v>
      </c>
      <c r="V3701" t="s">
        <v>140</v>
      </c>
      <c r="W3701">
        <v>327441</v>
      </c>
      <c r="X3701" t="s">
        <v>15181</v>
      </c>
      <c r="Y3701">
        <v>677</v>
      </c>
      <c r="Z3701">
        <v>2387</v>
      </c>
      <c r="AA3701">
        <v>5</v>
      </c>
      <c r="AB3701">
        <v>4774</v>
      </c>
      <c r="AC3701">
        <f>Table1_1[[#This Row],[Price]]*Table1_1[[#This Row],[Quantity]]</f>
        <v>11935</v>
      </c>
    </row>
    <row r="3702" spans="1:29" x14ac:dyDescent="0.3">
      <c r="A3702" t="s">
        <v>28</v>
      </c>
      <c r="B3702" t="s">
        <v>29</v>
      </c>
      <c r="C3702" t="s">
        <v>54</v>
      </c>
      <c r="D3702" t="s">
        <v>237</v>
      </c>
      <c r="E3702" t="s">
        <v>32</v>
      </c>
      <c r="F3702" t="s">
        <v>83</v>
      </c>
      <c r="G3702">
        <v>79</v>
      </c>
      <c r="H3702">
        <v>436964</v>
      </c>
      <c r="I3702" t="s">
        <v>34</v>
      </c>
      <c r="J3702" s="3">
        <v>44218</v>
      </c>
      <c r="K3702">
        <v>1400</v>
      </c>
      <c r="L3702" t="s">
        <v>15182</v>
      </c>
      <c r="M3702" t="s">
        <v>1483</v>
      </c>
      <c r="N3702" t="s">
        <v>15183</v>
      </c>
      <c r="O3702" t="s">
        <v>15184</v>
      </c>
      <c r="P3702" t="s">
        <v>71</v>
      </c>
      <c r="Q3702">
        <v>17</v>
      </c>
      <c r="R3702" t="s">
        <v>40</v>
      </c>
      <c r="S3702" t="s">
        <v>63</v>
      </c>
      <c r="T3702">
        <v>99071</v>
      </c>
      <c r="U3702" s="1">
        <v>45589</v>
      </c>
      <c r="V3702" t="s">
        <v>155</v>
      </c>
      <c r="W3702">
        <v>571284</v>
      </c>
      <c r="X3702" t="s">
        <v>15185</v>
      </c>
      <c r="Y3702">
        <v>901</v>
      </c>
      <c r="Z3702">
        <v>2846</v>
      </c>
      <c r="AA3702">
        <v>6</v>
      </c>
      <c r="AB3702">
        <v>6830.4000000000015</v>
      </c>
      <c r="AC3702">
        <f>Table1_1[[#This Row],[Price]]*Table1_1[[#This Row],[Quantity]]</f>
        <v>17076</v>
      </c>
    </row>
    <row r="3703" spans="1:29" x14ac:dyDescent="0.3">
      <c r="A3703" t="s">
        <v>28</v>
      </c>
      <c r="B3703" t="s">
        <v>29</v>
      </c>
      <c r="C3703" t="s">
        <v>148</v>
      </c>
      <c r="D3703" t="s">
        <v>338</v>
      </c>
      <c r="E3703" t="s">
        <v>56</v>
      </c>
      <c r="F3703" t="s">
        <v>355</v>
      </c>
      <c r="G3703">
        <v>96</v>
      </c>
      <c r="H3703">
        <v>425040</v>
      </c>
      <c r="I3703" t="s">
        <v>34</v>
      </c>
      <c r="J3703" s="3">
        <v>44899</v>
      </c>
      <c r="K3703">
        <v>1100</v>
      </c>
      <c r="L3703" t="s">
        <v>15187</v>
      </c>
      <c r="M3703" t="s">
        <v>895</v>
      </c>
      <c r="N3703" t="s">
        <v>15188</v>
      </c>
      <c r="O3703" t="s">
        <v>15189</v>
      </c>
      <c r="P3703" t="s">
        <v>71</v>
      </c>
      <c r="Q3703">
        <v>16</v>
      </c>
      <c r="R3703" t="s">
        <v>88</v>
      </c>
      <c r="S3703" t="s">
        <v>79</v>
      </c>
      <c r="T3703">
        <v>91569</v>
      </c>
      <c r="U3703" s="1">
        <v>45362</v>
      </c>
      <c r="V3703" t="s">
        <v>72</v>
      </c>
      <c r="W3703">
        <v>232491</v>
      </c>
      <c r="X3703" t="s">
        <v>15190</v>
      </c>
      <c r="Y3703">
        <v>833</v>
      </c>
      <c r="Z3703">
        <v>663</v>
      </c>
      <c r="AA3703">
        <v>1</v>
      </c>
      <c r="AB3703">
        <v>265.2</v>
      </c>
      <c r="AC3703">
        <f>Table1_1[[#This Row],[Price]]*Table1_1[[#This Row],[Quantity]]</f>
        <v>663</v>
      </c>
    </row>
    <row r="3704" spans="1:29" x14ac:dyDescent="0.3">
      <c r="A3704" t="s">
        <v>28</v>
      </c>
      <c r="B3704" t="s">
        <v>29</v>
      </c>
      <c r="C3704" t="s">
        <v>44</v>
      </c>
      <c r="D3704" t="s">
        <v>291</v>
      </c>
      <c r="E3704" t="s">
        <v>56</v>
      </c>
      <c r="F3704" t="s">
        <v>355</v>
      </c>
      <c r="G3704">
        <v>81</v>
      </c>
      <c r="H3704">
        <v>432737</v>
      </c>
      <c r="I3704" t="s">
        <v>58</v>
      </c>
      <c r="J3704" s="3">
        <v>45469</v>
      </c>
      <c r="K3704">
        <v>1000</v>
      </c>
      <c r="L3704" t="s">
        <v>15191</v>
      </c>
      <c r="M3704" t="s">
        <v>94</v>
      </c>
      <c r="N3704" t="s">
        <v>15192</v>
      </c>
      <c r="O3704" t="s">
        <v>15193</v>
      </c>
      <c r="P3704" t="s">
        <v>71</v>
      </c>
      <c r="Q3704">
        <v>19</v>
      </c>
      <c r="R3704" t="s">
        <v>40</v>
      </c>
      <c r="S3704" t="s">
        <v>79</v>
      </c>
      <c r="T3704">
        <v>68819</v>
      </c>
      <c r="U3704" s="1">
        <v>45396</v>
      </c>
      <c r="V3704" t="s">
        <v>80</v>
      </c>
      <c r="W3704">
        <v>821332</v>
      </c>
      <c r="X3704" t="s">
        <v>15194</v>
      </c>
      <c r="Y3704">
        <v>906</v>
      </c>
      <c r="Z3704">
        <v>2737</v>
      </c>
      <c r="AA3704">
        <v>3</v>
      </c>
      <c r="AB3704">
        <v>3284.4</v>
      </c>
      <c r="AC3704">
        <f>Table1_1[[#This Row],[Price]]*Table1_1[[#This Row],[Quantity]]</f>
        <v>8211</v>
      </c>
    </row>
    <row r="3705" spans="1:29" x14ac:dyDescent="0.3">
      <c r="A3705" t="s">
        <v>28</v>
      </c>
      <c r="B3705" t="s">
        <v>29</v>
      </c>
      <c r="C3705" t="s">
        <v>30</v>
      </c>
      <c r="D3705" t="s">
        <v>142</v>
      </c>
      <c r="E3705" t="s">
        <v>56</v>
      </c>
      <c r="F3705" t="s">
        <v>99</v>
      </c>
      <c r="G3705">
        <v>7</v>
      </c>
      <c r="H3705">
        <v>430502</v>
      </c>
      <c r="I3705" t="s">
        <v>58</v>
      </c>
      <c r="J3705" s="3">
        <v>44514</v>
      </c>
      <c r="K3705">
        <v>1000</v>
      </c>
      <c r="L3705" t="s">
        <v>15195</v>
      </c>
      <c r="M3705" t="s">
        <v>506</v>
      </c>
      <c r="N3705" t="s">
        <v>15196</v>
      </c>
      <c r="O3705" t="s">
        <v>15197</v>
      </c>
      <c r="P3705" t="s">
        <v>87</v>
      </c>
      <c r="Q3705">
        <v>14</v>
      </c>
      <c r="R3705" t="s">
        <v>88</v>
      </c>
      <c r="S3705" t="s">
        <v>79</v>
      </c>
      <c r="T3705">
        <v>15246</v>
      </c>
      <c r="U3705" s="1">
        <v>45614</v>
      </c>
      <c r="V3705" t="s">
        <v>42</v>
      </c>
      <c r="W3705">
        <v>321312</v>
      </c>
      <c r="X3705" t="s">
        <v>15198</v>
      </c>
      <c r="Y3705">
        <v>298</v>
      </c>
      <c r="Z3705">
        <v>2947</v>
      </c>
      <c r="AA3705">
        <v>5</v>
      </c>
      <c r="AB3705">
        <v>5894</v>
      </c>
      <c r="AC3705">
        <f>Table1_1[[#This Row],[Price]]*Table1_1[[#This Row],[Quantity]]</f>
        <v>14735</v>
      </c>
    </row>
    <row r="3706" spans="1:29" x14ac:dyDescent="0.3">
      <c r="A3706" t="s">
        <v>28</v>
      </c>
      <c r="B3706" t="s">
        <v>29</v>
      </c>
      <c r="C3706" t="s">
        <v>54</v>
      </c>
      <c r="D3706" t="s">
        <v>411</v>
      </c>
      <c r="E3706" t="s">
        <v>56</v>
      </c>
      <c r="F3706" t="s">
        <v>47</v>
      </c>
      <c r="G3706">
        <v>45</v>
      </c>
      <c r="H3706">
        <v>410364</v>
      </c>
      <c r="I3706" t="s">
        <v>34</v>
      </c>
      <c r="J3706" s="3">
        <v>44147</v>
      </c>
      <c r="K3706">
        <v>800</v>
      </c>
      <c r="L3706" t="s">
        <v>15199</v>
      </c>
      <c r="M3706" t="s">
        <v>680</v>
      </c>
      <c r="N3706" t="s">
        <v>15200</v>
      </c>
      <c r="O3706" t="s">
        <v>15201</v>
      </c>
      <c r="P3706" t="s">
        <v>51</v>
      </c>
      <c r="Q3706">
        <v>10</v>
      </c>
      <c r="R3706" t="s">
        <v>88</v>
      </c>
      <c r="S3706" t="s">
        <v>41</v>
      </c>
      <c r="T3706">
        <v>95210</v>
      </c>
      <c r="U3706" s="1">
        <v>45611</v>
      </c>
      <c r="V3706" t="s">
        <v>42</v>
      </c>
      <c r="W3706">
        <v>435087</v>
      </c>
      <c r="X3706" t="s">
        <v>15202</v>
      </c>
      <c r="Y3706">
        <v>766</v>
      </c>
      <c r="Z3706">
        <v>843</v>
      </c>
      <c r="AA3706">
        <v>1</v>
      </c>
      <c r="AB3706">
        <v>337.20000000000005</v>
      </c>
      <c r="AC3706">
        <f>Table1_1[[#This Row],[Price]]*Table1_1[[#This Row],[Quantity]]</f>
        <v>843</v>
      </c>
    </row>
    <row r="3707" spans="1:29" x14ac:dyDescent="0.3">
      <c r="A3707" t="s">
        <v>28</v>
      </c>
      <c r="B3707" t="s">
        <v>29</v>
      </c>
      <c r="C3707" t="s">
        <v>193</v>
      </c>
      <c r="D3707" t="s">
        <v>182</v>
      </c>
      <c r="E3707" t="s">
        <v>46</v>
      </c>
      <c r="F3707" t="s">
        <v>106</v>
      </c>
      <c r="G3707">
        <v>46</v>
      </c>
      <c r="H3707">
        <v>427004</v>
      </c>
      <c r="I3707" t="s">
        <v>34</v>
      </c>
      <c r="J3707" s="3">
        <v>44358</v>
      </c>
      <c r="K3707">
        <v>1000</v>
      </c>
      <c r="L3707" t="s">
        <v>15204</v>
      </c>
      <c r="M3707" t="s">
        <v>123</v>
      </c>
      <c r="N3707" t="s">
        <v>15205</v>
      </c>
      <c r="O3707" t="s">
        <v>15206</v>
      </c>
      <c r="P3707" t="s">
        <v>87</v>
      </c>
      <c r="Q3707">
        <v>11</v>
      </c>
      <c r="R3707" t="s">
        <v>88</v>
      </c>
      <c r="S3707" t="s">
        <v>79</v>
      </c>
      <c r="T3707">
        <v>70163</v>
      </c>
      <c r="U3707" s="1">
        <v>45597</v>
      </c>
      <c r="V3707" t="s">
        <v>42</v>
      </c>
      <c r="W3707">
        <v>322664</v>
      </c>
      <c r="X3707" t="s">
        <v>2382</v>
      </c>
      <c r="Y3707">
        <v>420</v>
      </c>
      <c r="Z3707">
        <v>1291</v>
      </c>
      <c r="AA3707">
        <v>7</v>
      </c>
      <c r="AB3707">
        <v>3614.8</v>
      </c>
      <c r="AC3707">
        <f>Table1_1[[#This Row],[Price]]*Table1_1[[#This Row],[Quantity]]</f>
        <v>9037</v>
      </c>
    </row>
    <row r="3708" spans="1:29" x14ac:dyDescent="0.3">
      <c r="A3708" t="s">
        <v>28</v>
      </c>
      <c r="B3708" t="s">
        <v>29</v>
      </c>
      <c r="C3708" t="s">
        <v>66</v>
      </c>
      <c r="D3708" t="s">
        <v>511</v>
      </c>
      <c r="E3708" t="s">
        <v>56</v>
      </c>
      <c r="F3708" t="s">
        <v>106</v>
      </c>
      <c r="G3708">
        <v>59</v>
      </c>
      <c r="H3708">
        <v>417575</v>
      </c>
      <c r="I3708" t="s">
        <v>34</v>
      </c>
      <c r="J3708" s="3">
        <v>44045</v>
      </c>
      <c r="K3708">
        <v>1300</v>
      </c>
      <c r="L3708" t="s">
        <v>15207</v>
      </c>
      <c r="M3708" t="s">
        <v>222</v>
      </c>
      <c r="N3708" t="s">
        <v>15208</v>
      </c>
      <c r="O3708" t="s">
        <v>15209</v>
      </c>
      <c r="P3708" t="s">
        <v>71</v>
      </c>
      <c r="Q3708">
        <v>5</v>
      </c>
      <c r="R3708" t="s">
        <v>88</v>
      </c>
      <c r="S3708" t="s">
        <v>79</v>
      </c>
      <c r="T3708">
        <v>45464</v>
      </c>
      <c r="U3708" s="1">
        <v>45390</v>
      </c>
      <c r="V3708" t="s">
        <v>80</v>
      </c>
      <c r="W3708">
        <v>111204</v>
      </c>
      <c r="X3708" t="s">
        <v>15210</v>
      </c>
      <c r="Y3708">
        <v>466</v>
      </c>
      <c r="Z3708">
        <v>1965</v>
      </c>
      <c r="AA3708">
        <v>6</v>
      </c>
      <c r="AB3708">
        <v>4716</v>
      </c>
      <c r="AC3708">
        <f>Table1_1[[#This Row],[Price]]*Table1_1[[#This Row],[Quantity]]</f>
        <v>11790</v>
      </c>
    </row>
    <row r="3709" spans="1:29" x14ac:dyDescent="0.3">
      <c r="A3709" t="s">
        <v>28</v>
      </c>
      <c r="B3709" t="s">
        <v>29</v>
      </c>
      <c r="C3709" t="s">
        <v>54</v>
      </c>
      <c r="D3709" t="s">
        <v>291</v>
      </c>
      <c r="E3709" t="s">
        <v>46</v>
      </c>
      <c r="F3709" t="s">
        <v>47</v>
      </c>
      <c r="G3709">
        <v>78</v>
      </c>
      <c r="H3709">
        <v>423004</v>
      </c>
      <c r="I3709" t="s">
        <v>34</v>
      </c>
      <c r="J3709" s="3">
        <v>45465</v>
      </c>
      <c r="K3709">
        <v>1300</v>
      </c>
      <c r="L3709" t="s">
        <v>15211</v>
      </c>
      <c r="M3709" t="s">
        <v>195</v>
      </c>
      <c r="N3709" t="s">
        <v>15212</v>
      </c>
      <c r="O3709" t="s">
        <v>15213</v>
      </c>
      <c r="P3709" t="s">
        <v>87</v>
      </c>
      <c r="Q3709">
        <v>14</v>
      </c>
      <c r="R3709" t="s">
        <v>88</v>
      </c>
      <c r="S3709" t="s">
        <v>41</v>
      </c>
      <c r="T3709">
        <v>39279</v>
      </c>
      <c r="U3709" s="1">
        <v>45428</v>
      </c>
      <c r="V3709" t="s">
        <v>140</v>
      </c>
      <c r="W3709">
        <v>574240</v>
      </c>
      <c r="X3709" t="s">
        <v>3280</v>
      </c>
      <c r="Y3709">
        <v>883</v>
      </c>
      <c r="Z3709">
        <v>2331</v>
      </c>
      <c r="AA3709">
        <v>7</v>
      </c>
      <c r="AB3709">
        <v>6526.8</v>
      </c>
      <c r="AC3709">
        <f>Table1_1[[#This Row],[Price]]*Table1_1[[#This Row],[Quantity]]</f>
        <v>16317</v>
      </c>
    </row>
    <row r="3710" spans="1:29" x14ac:dyDescent="0.3">
      <c r="A3710" t="s">
        <v>28</v>
      </c>
      <c r="B3710" t="s">
        <v>29</v>
      </c>
      <c r="C3710" t="s">
        <v>44</v>
      </c>
      <c r="D3710" t="s">
        <v>92</v>
      </c>
      <c r="E3710" t="s">
        <v>56</v>
      </c>
      <c r="F3710" t="s">
        <v>47</v>
      </c>
      <c r="G3710">
        <v>73</v>
      </c>
      <c r="H3710">
        <v>404981</v>
      </c>
      <c r="I3710" t="s">
        <v>34</v>
      </c>
      <c r="J3710" s="3">
        <v>44172</v>
      </c>
      <c r="K3710">
        <v>1000</v>
      </c>
      <c r="L3710" t="s">
        <v>3697</v>
      </c>
      <c r="M3710" t="s">
        <v>1048</v>
      </c>
      <c r="N3710" t="s">
        <v>15214</v>
      </c>
      <c r="O3710" t="s">
        <v>15215</v>
      </c>
      <c r="P3710" t="s">
        <v>51</v>
      </c>
      <c r="Q3710">
        <v>12</v>
      </c>
      <c r="R3710" t="s">
        <v>40</v>
      </c>
      <c r="S3710" t="s">
        <v>79</v>
      </c>
      <c r="T3710">
        <v>47717</v>
      </c>
      <c r="U3710" s="1">
        <v>45416</v>
      </c>
      <c r="V3710" t="s">
        <v>140</v>
      </c>
      <c r="W3710">
        <v>894682</v>
      </c>
      <c r="X3710" t="s">
        <v>15216</v>
      </c>
      <c r="Y3710">
        <v>661</v>
      </c>
      <c r="Z3710">
        <v>1932</v>
      </c>
      <c r="AA3710">
        <v>6</v>
      </c>
      <c r="AB3710">
        <v>4636.8</v>
      </c>
      <c r="AC3710">
        <f>Table1_1[[#This Row],[Price]]*Table1_1[[#This Row],[Quantity]]</f>
        <v>11592</v>
      </c>
    </row>
    <row r="3711" spans="1:29" x14ac:dyDescent="0.3">
      <c r="A3711" t="s">
        <v>28</v>
      </c>
      <c r="B3711" t="s">
        <v>29</v>
      </c>
      <c r="C3711" t="s">
        <v>44</v>
      </c>
      <c r="D3711" t="s">
        <v>560</v>
      </c>
      <c r="E3711" t="s">
        <v>32</v>
      </c>
      <c r="F3711" t="s">
        <v>47</v>
      </c>
      <c r="G3711">
        <v>44</v>
      </c>
      <c r="H3711">
        <v>427602</v>
      </c>
      <c r="I3711" t="s">
        <v>34</v>
      </c>
      <c r="J3711" s="3">
        <v>45332</v>
      </c>
      <c r="K3711">
        <v>800</v>
      </c>
      <c r="L3711" t="s">
        <v>15217</v>
      </c>
      <c r="M3711" t="s">
        <v>108</v>
      </c>
      <c r="N3711" t="s">
        <v>15218</v>
      </c>
      <c r="O3711" t="s">
        <v>15219</v>
      </c>
      <c r="P3711" t="s">
        <v>71</v>
      </c>
      <c r="Q3711">
        <v>3</v>
      </c>
      <c r="R3711" t="s">
        <v>88</v>
      </c>
      <c r="S3711" t="s">
        <v>118</v>
      </c>
      <c r="T3711">
        <v>72985</v>
      </c>
      <c r="U3711" s="1">
        <v>45410</v>
      </c>
      <c r="V3711" t="s">
        <v>80</v>
      </c>
      <c r="W3711">
        <v>363412</v>
      </c>
      <c r="X3711" t="s">
        <v>10232</v>
      </c>
      <c r="Y3711">
        <v>609</v>
      </c>
      <c r="Z3711">
        <v>2800</v>
      </c>
      <c r="AA3711">
        <v>4</v>
      </c>
      <c r="AB3711">
        <v>4480</v>
      </c>
      <c r="AC3711">
        <f>Table1_1[[#This Row],[Price]]*Table1_1[[#This Row],[Quantity]]</f>
        <v>11200</v>
      </c>
    </row>
    <row r="3712" spans="1:29" x14ac:dyDescent="0.3">
      <c r="A3712" t="s">
        <v>28</v>
      </c>
      <c r="B3712" t="s">
        <v>29</v>
      </c>
      <c r="C3712" t="s">
        <v>44</v>
      </c>
      <c r="D3712" t="s">
        <v>267</v>
      </c>
      <c r="E3712" t="s">
        <v>46</v>
      </c>
      <c r="F3712" t="s">
        <v>57</v>
      </c>
      <c r="G3712">
        <v>82</v>
      </c>
      <c r="H3712">
        <v>426815</v>
      </c>
      <c r="I3712" t="s">
        <v>58</v>
      </c>
      <c r="J3712" s="3">
        <v>43881</v>
      </c>
      <c r="K3712">
        <v>1200</v>
      </c>
      <c r="L3712" t="s">
        <v>15220</v>
      </c>
      <c r="M3712" t="s">
        <v>670</v>
      </c>
      <c r="N3712" t="s">
        <v>15221</v>
      </c>
      <c r="O3712" t="s">
        <v>15222</v>
      </c>
      <c r="P3712" t="s">
        <v>51</v>
      </c>
      <c r="Q3712">
        <v>14</v>
      </c>
      <c r="R3712" t="s">
        <v>40</v>
      </c>
      <c r="S3712" t="s">
        <v>63</v>
      </c>
      <c r="T3712">
        <v>43424</v>
      </c>
      <c r="U3712" s="1">
        <v>45442</v>
      </c>
      <c r="V3712" t="s">
        <v>140</v>
      </c>
      <c r="W3712">
        <v>236332</v>
      </c>
      <c r="X3712" t="s">
        <v>15223</v>
      </c>
      <c r="Y3712">
        <v>415</v>
      </c>
      <c r="Z3712">
        <v>1585</v>
      </c>
      <c r="AA3712">
        <v>1</v>
      </c>
      <c r="AB3712">
        <v>634</v>
      </c>
      <c r="AC3712">
        <f>Table1_1[[#This Row],[Price]]*Table1_1[[#This Row],[Quantity]]</f>
        <v>1585</v>
      </c>
    </row>
    <row r="3713" spans="1:29" x14ac:dyDescent="0.3">
      <c r="A3713" t="s">
        <v>28</v>
      </c>
      <c r="B3713" t="s">
        <v>29</v>
      </c>
      <c r="C3713" t="s">
        <v>157</v>
      </c>
      <c r="D3713" t="s">
        <v>187</v>
      </c>
      <c r="E3713" t="s">
        <v>46</v>
      </c>
      <c r="F3713" t="s">
        <v>150</v>
      </c>
      <c r="G3713">
        <v>46</v>
      </c>
      <c r="H3713">
        <v>431748</v>
      </c>
      <c r="I3713" t="s">
        <v>34</v>
      </c>
      <c r="J3713" s="3">
        <v>44125</v>
      </c>
      <c r="K3713">
        <v>950</v>
      </c>
      <c r="L3713" t="s">
        <v>15224</v>
      </c>
      <c r="M3713" t="s">
        <v>129</v>
      </c>
      <c r="N3713" t="s">
        <v>15225</v>
      </c>
      <c r="O3713" t="s">
        <v>15226</v>
      </c>
      <c r="P3713" t="s">
        <v>39</v>
      </c>
      <c r="Q3713">
        <v>7</v>
      </c>
      <c r="R3713" t="s">
        <v>88</v>
      </c>
      <c r="S3713" t="s">
        <v>79</v>
      </c>
      <c r="T3713">
        <v>14338</v>
      </c>
      <c r="U3713" s="1">
        <v>45391</v>
      </c>
      <c r="V3713" t="s">
        <v>80</v>
      </c>
      <c r="W3713">
        <v>806907</v>
      </c>
      <c r="X3713" t="s">
        <v>15227</v>
      </c>
      <c r="Y3713">
        <v>427</v>
      </c>
      <c r="Z3713">
        <v>1549</v>
      </c>
      <c r="AA3713">
        <v>4</v>
      </c>
      <c r="AB3713">
        <v>2478.4</v>
      </c>
      <c r="AC3713">
        <f>Table1_1[[#This Row],[Price]]*Table1_1[[#This Row],[Quantity]]</f>
        <v>6196</v>
      </c>
    </row>
    <row r="3714" spans="1:29" x14ac:dyDescent="0.3">
      <c r="A3714" t="s">
        <v>28</v>
      </c>
      <c r="B3714" t="s">
        <v>29</v>
      </c>
      <c r="C3714" t="s">
        <v>157</v>
      </c>
      <c r="D3714" t="s">
        <v>55</v>
      </c>
      <c r="E3714" t="s">
        <v>56</v>
      </c>
      <c r="F3714" t="s">
        <v>99</v>
      </c>
      <c r="G3714">
        <v>10</v>
      </c>
      <c r="H3714">
        <v>406678</v>
      </c>
      <c r="I3714" t="s">
        <v>58</v>
      </c>
      <c r="J3714" s="3">
        <v>44241</v>
      </c>
      <c r="K3714">
        <v>800</v>
      </c>
      <c r="L3714" t="s">
        <v>15228</v>
      </c>
      <c r="M3714" t="s">
        <v>869</v>
      </c>
      <c r="N3714" t="s">
        <v>15229</v>
      </c>
      <c r="O3714" t="s">
        <v>15230</v>
      </c>
      <c r="P3714" t="s">
        <v>51</v>
      </c>
      <c r="Q3714">
        <v>5</v>
      </c>
      <c r="R3714" t="s">
        <v>88</v>
      </c>
      <c r="S3714" t="s">
        <v>118</v>
      </c>
      <c r="T3714">
        <v>86801</v>
      </c>
      <c r="U3714" s="1">
        <v>45603</v>
      </c>
      <c r="V3714" t="s">
        <v>42</v>
      </c>
      <c r="W3714">
        <v>720604</v>
      </c>
      <c r="X3714" t="s">
        <v>15231</v>
      </c>
      <c r="Y3714">
        <v>984</v>
      </c>
      <c r="Z3714">
        <v>1879</v>
      </c>
      <c r="AA3714">
        <v>4</v>
      </c>
      <c r="AB3714">
        <v>3006.4</v>
      </c>
      <c r="AC3714">
        <f>Table1_1[[#This Row],[Price]]*Table1_1[[#This Row],[Quantity]]</f>
        <v>7516</v>
      </c>
    </row>
    <row r="3715" spans="1:29" x14ac:dyDescent="0.3">
      <c r="A3715" t="s">
        <v>28</v>
      </c>
      <c r="B3715" t="s">
        <v>29</v>
      </c>
      <c r="C3715" t="s">
        <v>44</v>
      </c>
      <c r="D3715" t="s">
        <v>349</v>
      </c>
      <c r="E3715" t="s">
        <v>46</v>
      </c>
      <c r="F3715" t="s">
        <v>150</v>
      </c>
      <c r="G3715">
        <v>46</v>
      </c>
      <c r="H3715">
        <v>423971</v>
      </c>
      <c r="I3715" t="s">
        <v>34</v>
      </c>
      <c r="J3715" s="3">
        <v>44858</v>
      </c>
      <c r="K3715">
        <v>1000</v>
      </c>
      <c r="L3715" t="s">
        <v>15232</v>
      </c>
      <c r="M3715" t="s">
        <v>487</v>
      </c>
      <c r="N3715" t="s">
        <v>15233</v>
      </c>
      <c r="O3715" t="s">
        <v>15234</v>
      </c>
      <c r="P3715" t="s">
        <v>87</v>
      </c>
      <c r="Q3715">
        <v>12</v>
      </c>
      <c r="R3715" t="s">
        <v>40</v>
      </c>
      <c r="S3715" t="s">
        <v>63</v>
      </c>
      <c r="T3715">
        <v>50582</v>
      </c>
      <c r="U3715" s="1">
        <v>45567</v>
      </c>
      <c r="V3715" t="s">
        <v>155</v>
      </c>
      <c r="W3715">
        <v>605170</v>
      </c>
      <c r="X3715" t="s">
        <v>15235</v>
      </c>
      <c r="Y3715">
        <v>892</v>
      </c>
      <c r="Z3715">
        <v>1535</v>
      </c>
      <c r="AA3715">
        <v>5</v>
      </c>
      <c r="AB3715">
        <v>3070</v>
      </c>
      <c r="AC3715">
        <f>Table1_1[[#This Row],[Price]]*Table1_1[[#This Row],[Quantity]]</f>
        <v>7675</v>
      </c>
    </row>
    <row r="3716" spans="1:29" x14ac:dyDescent="0.3">
      <c r="A3716" t="s">
        <v>28</v>
      </c>
      <c r="B3716" t="s">
        <v>29</v>
      </c>
      <c r="C3716" t="s">
        <v>44</v>
      </c>
      <c r="D3716" t="s">
        <v>237</v>
      </c>
      <c r="E3716" t="s">
        <v>46</v>
      </c>
      <c r="F3716" t="s">
        <v>47</v>
      </c>
      <c r="G3716">
        <v>65</v>
      </c>
      <c r="H3716">
        <v>438835</v>
      </c>
      <c r="I3716" t="s">
        <v>34</v>
      </c>
      <c r="J3716" s="3">
        <v>44193</v>
      </c>
      <c r="K3716">
        <v>1200</v>
      </c>
      <c r="L3716" t="s">
        <v>15236</v>
      </c>
      <c r="M3716" t="s">
        <v>1017</v>
      </c>
      <c r="N3716" t="s">
        <v>15237</v>
      </c>
      <c r="O3716" t="s">
        <v>15238</v>
      </c>
      <c r="P3716" t="s">
        <v>51</v>
      </c>
      <c r="Q3716">
        <v>16</v>
      </c>
      <c r="R3716" t="s">
        <v>40</v>
      </c>
      <c r="S3716" t="s">
        <v>79</v>
      </c>
      <c r="T3716">
        <v>87172</v>
      </c>
      <c r="U3716" s="1">
        <v>45518</v>
      </c>
      <c r="V3716" t="s">
        <v>64</v>
      </c>
      <c r="W3716">
        <v>162686</v>
      </c>
      <c r="X3716" t="s">
        <v>15239</v>
      </c>
      <c r="Y3716">
        <v>308</v>
      </c>
      <c r="Z3716">
        <v>2273</v>
      </c>
      <c r="AA3716">
        <v>3</v>
      </c>
      <c r="AB3716">
        <v>2727.6000000000004</v>
      </c>
      <c r="AC3716">
        <f>Table1_1[[#This Row],[Price]]*Table1_1[[#This Row],[Quantity]]</f>
        <v>6819</v>
      </c>
    </row>
    <row r="3717" spans="1:29" x14ac:dyDescent="0.3">
      <c r="A3717" t="s">
        <v>28</v>
      </c>
      <c r="B3717" t="s">
        <v>29</v>
      </c>
      <c r="C3717" t="s">
        <v>157</v>
      </c>
      <c r="D3717" t="s">
        <v>55</v>
      </c>
      <c r="E3717" t="s">
        <v>56</v>
      </c>
      <c r="F3717" t="s">
        <v>57</v>
      </c>
      <c r="G3717">
        <v>9</v>
      </c>
      <c r="H3717">
        <v>425700</v>
      </c>
      <c r="I3717" t="s">
        <v>58</v>
      </c>
      <c r="J3717" s="3">
        <v>44571</v>
      </c>
      <c r="K3717">
        <v>800</v>
      </c>
      <c r="L3717" t="s">
        <v>15241</v>
      </c>
      <c r="M3717" t="s">
        <v>1118</v>
      </c>
      <c r="N3717" t="s">
        <v>15242</v>
      </c>
      <c r="O3717" t="s">
        <v>15243</v>
      </c>
      <c r="P3717" t="s">
        <v>87</v>
      </c>
      <c r="Q3717">
        <v>16</v>
      </c>
      <c r="R3717" t="s">
        <v>40</v>
      </c>
      <c r="S3717" t="s">
        <v>41</v>
      </c>
      <c r="T3717">
        <v>78368</v>
      </c>
      <c r="U3717" s="1">
        <v>45488</v>
      </c>
      <c r="V3717" t="s">
        <v>126</v>
      </c>
      <c r="W3717">
        <v>536085</v>
      </c>
      <c r="X3717" t="s">
        <v>15244</v>
      </c>
      <c r="Y3717">
        <v>235</v>
      </c>
      <c r="Z3717">
        <v>2277</v>
      </c>
      <c r="AA3717">
        <v>2</v>
      </c>
      <c r="AB3717">
        <v>1821.6000000000001</v>
      </c>
      <c r="AC3717">
        <f>Table1_1[[#This Row],[Price]]*Table1_1[[#This Row],[Quantity]]</f>
        <v>4554</v>
      </c>
    </row>
    <row r="3718" spans="1:29" x14ac:dyDescent="0.3">
      <c r="A3718" t="s">
        <v>28</v>
      </c>
      <c r="B3718" t="s">
        <v>29</v>
      </c>
      <c r="C3718" t="s">
        <v>193</v>
      </c>
      <c r="D3718" t="s">
        <v>274</v>
      </c>
      <c r="E3718" t="s">
        <v>46</v>
      </c>
      <c r="F3718" t="s">
        <v>83</v>
      </c>
      <c r="G3718">
        <v>51</v>
      </c>
      <c r="H3718">
        <v>409485</v>
      </c>
      <c r="I3718" t="s">
        <v>58</v>
      </c>
      <c r="J3718" s="3">
        <v>45355</v>
      </c>
      <c r="K3718">
        <v>1000</v>
      </c>
      <c r="L3718" t="s">
        <v>15245</v>
      </c>
      <c r="M3718" t="s">
        <v>1007</v>
      </c>
      <c r="N3718" t="s">
        <v>15246</v>
      </c>
      <c r="O3718">
        <v>6793440613</v>
      </c>
      <c r="P3718" t="s">
        <v>51</v>
      </c>
      <c r="Q3718">
        <v>9</v>
      </c>
      <c r="R3718" t="s">
        <v>40</v>
      </c>
      <c r="S3718" t="s">
        <v>41</v>
      </c>
      <c r="T3718">
        <v>53280</v>
      </c>
      <c r="U3718" s="1">
        <v>45524</v>
      </c>
      <c r="V3718" t="s">
        <v>64</v>
      </c>
      <c r="W3718">
        <v>468878</v>
      </c>
      <c r="X3718" t="s">
        <v>15247</v>
      </c>
      <c r="Y3718">
        <v>803</v>
      </c>
      <c r="Z3718">
        <v>1292</v>
      </c>
      <c r="AA3718">
        <v>6</v>
      </c>
      <c r="AB3718">
        <v>3100.8</v>
      </c>
      <c r="AC3718">
        <f>Table1_1[[#This Row],[Price]]*Table1_1[[#This Row],[Quantity]]</f>
        <v>7752</v>
      </c>
    </row>
    <row r="3719" spans="1:29" x14ac:dyDescent="0.3">
      <c r="A3719" t="s">
        <v>28</v>
      </c>
      <c r="B3719" t="s">
        <v>29</v>
      </c>
      <c r="C3719" t="s">
        <v>91</v>
      </c>
      <c r="D3719" t="s">
        <v>411</v>
      </c>
      <c r="E3719" t="s">
        <v>56</v>
      </c>
      <c r="F3719" t="s">
        <v>83</v>
      </c>
      <c r="G3719">
        <v>94</v>
      </c>
      <c r="H3719">
        <v>430153</v>
      </c>
      <c r="I3719" t="s">
        <v>58</v>
      </c>
      <c r="J3719" s="3">
        <v>45230</v>
      </c>
      <c r="K3719">
        <v>800</v>
      </c>
      <c r="L3719" t="s">
        <v>15248</v>
      </c>
      <c r="M3719" t="s">
        <v>1483</v>
      </c>
      <c r="N3719" t="s">
        <v>15249</v>
      </c>
      <c r="O3719">
        <v>5864134780</v>
      </c>
      <c r="P3719" t="s">
        <v>39</v>
      </c>
      <c r="Q3719">
        <v>10</v>
      </c>
      <c r="R3719" t="s">
        <v>88</v>
      </c>
      <c r="S3719" t="s">
        <v>63</v>
      </c>
      <c r="T3719">
        <v>82250</v>
      </c>
      <c r="U3719" s="1">
        <v>45316</v>
      </c>
      <c r="V3719" t="s">
        <v>111</v>
      </c>
      <c r="W3719">
        <v>546269</v>
      </c>
      <c r="X3719" t="s">
        <v>15250</v>
      </c>
      <c r="Y3719">
        <v>430</v>
      </c>
      <c r="Z3719">
        <v>1880</v>
      </c>
      <c r="AA3719">
        <v>1</v>
      </c>
      <c r="AB3719">
        <v>752</v>
      </c>
      <c r="AC3719">
        <f>Table1_1[[#This Row],[Price]]*Table1_1[[#This Row],[Quantity]]</f>
        <v>1880</v>
      </c>
    </row>
    <row r="3720" spans="1:29" x14ac:dyDescent="0.3">
      <c r="A3720" t="s">
        <v>28</v>
      </c>
      <c r="B3720" t="s">
        <v>29</v>
      </c>
      <c r="C3720" t="s">
        <v>193</v>
      </c>
      <c r="D3720" t="s">
        <v>237</v>
      </c>
      <c r="E3720" t="s">
        <v>56</v>
      </c>
      <c r="F3720" t="s">
        <v>175</v>
      </c>
      <c r="G3720">
        <v>45</v>
      </c>
      <c r="H3720">
        <v>408410</v>
      </c>
      <c r="I3720" t="s">
        <v>58</v>
      </c>
      <c r="J3720" s="3">
        <v>45403</v>
      </c>
      <c r="K3720">
        <v>1100</v>
      </c>
      <c r="L3720" t="s">
        <v>15251</v>
      </c>
      <c r="M3720" t="s">
        <v>308</v>
      </c>
      <c r="N3720" t="s">
        <v>15252</v>
      </c>
      <c r="O3720" t="s">
        <v>15253</v>
      </c>
      <c r="P3720" t="s">
        <v>51</v>
      </c>
      <c r="Q3720">
        <v>9</v>
      </c>
      <c r="R3720" t="s">
        <v>88</v>
      </c>
      <c r="S3720" t="s">
        <v>41</v>
      </c>
      <c r="T3720">
        <v>31178</v>
      </c>
      <c r="U3720" s="1">
        <v>45622</v>
      </c>
      <c r="V3720" t="s">
        <v>42</v>
      </c>
      <c r="W3720">
        <v>501356</v>
      </c>
      <c r="X3720" t="s">
        <v>15254</v>
      </c>
      <c r="Y3720">
        <v>973</v>
      </c>
      <c r="Z3720">
        <v>501</v>
      </c>
      <c r="AA3720">
        <v>3</v>
      </c>
      <c r="AB3720">
        <v>601.20000000000005</v>
      </c>
      <c r="AC3720">
        <f>Table1_1[[#This Row],[Price]]*Table1_1[[#This Row],[Quantity]]</f>
        <v>1503</v>
      </c>
    </row>
    <row r="3721" spans="1:29" x14ac:dyDescent="0.3">
      <c r="A3721" t="s">
        <v>28</v>
      </c>
      <c r="B3721" t="s">
        <v>29</v>
      </c>
      <c r="C3721" t="s">
        <v>30</v>
      </c>
      <c r="D3721" t="s">
        <v>524</v>
      </c>
      <c r="E3721" t="s">
        <v>56</v>
      </c>
      <c r="F3721" t="s">
        <v>150</v>
      </c>
      <c r="G3721">
        <v>86</v>
      </c>
      <c r="H3721">
        <v>421386</v>
      </c>
      <c r="I3721" t="s">
        <v>34</v>
      </c>
      <c r="J3721" s="3">
        <v>44757</v>
      </c>
      <c r="K3721">
        <v>950</v>
      </c>
      <c r="L3721" t="s">
        <v>15255</v>
      </c>
      <c r="M3721" t="s">
        <v>506</v>
      </c>
      <c r="N3721" t="s">
        <v>15256</v>
      </c>
      <c r="O3721" t="s">
        <v>15257</v>
      </c>
      <c r="P3721" t="s">
        <v>71</v>
      </c>
      <c r="Q3721">
        <v>3</v>
      </c>
      <c r="R3721" t="s">
        <v>88</v>
      </c>
      <c r="S3721" t="s">
        <v>118</v>
      </c>
      <c r="T3721">
        <v>31159</v>
      </c>
      <c r="U3721" s="1">
        <v>45550</v>
      </c>
      <c r="V3721" t="s">
        <v>180</v>
      </c>
      <c r="W3721">
        <v>827394</v>
      </c>
      <c r="X3721" t="s">
        <v>658</v>
      </c>
      <c r="Y3721">
        <v>393</v>
      </c>
      <c r="Z3721">
        <v>2408</v>
      </c>
      <c r="AA3721">
        <v>8</v>
      </c>
      <c r="AB3721">
        <v>7705.6</v>
      </c>
      <c r="AC3721">
        <f>Table1_1[[#This Row],[Price]]*Table1_1[[#This Row],[Quantity]]</f>
        <v>19264</v>
      </c>
    </row>
    <row r="3722" spans="1:29" x14ac:dyDescent="0.3">
      <c r="A3722" t="s">
        <v>28</v>
      </c>
      <c r="B3722" t="s">
        <v>29</v>
      </c>
      <c r="C3722" t="s">
        <v>91</v>
      </c>
      <c r="D3722" t="s">
        <v>220</v>
      </c>
      <c r="E3722" t="s">
        <v>56</v>
      </c>
      <c r="F3722" t="s">
        <v>355</v>
      </c>
      <c r="G3722">
        <v>72</v>
      </c>
      <c r="H3722">
        <v>438426</v>
      </c>
      <c r="I3722" t="s">
        <v>34</v>
      </c>
      <c r="J3722" s="3">
        <v>44887</v>
      </c>
      <c r="K3722">
        <v>1000</v>
      </c>
      <c r="L3722" t="s">
        <v>15258</v>
      </c>
      <c r="M3722" t="s">
        <v>49</v>
      </c>
      <c r="N3722" t="s">
        <v>15259</v>
      </c>
      <c r="O3722">
        <v>1175749678</v>
      </c>
      <c r="P3722" t="s">
        <v>51</v>
      </c>
      <c r="Q3722">
        <v>13</v>
      </c>
      <c r="R3722" t="s">
        <v>88</v>
      </c>
      <c r="S3722" t="s">
        <v>41</v>
      </c>
      <c r="T3722">
        <v>81128</v>
      </c>
      <c r="U3722" s="1">
        <v>45479</v>
      </c>
      <c r="V3722" t="s">
        <v>126</v>
      </c>
      <c r="W3722">
        <v>970622</v>
      </c>
      <c r="X3722" t="s">
        <v>15260</v>
      </c>
      <c r="Y3722">
        <v>654</v>
      </c>
      <c r="Z3722">
        <v>1424</v>
      </c>
      <c r="AA3722">
        <v>7</v>
      </c>
      <c r="AB3722">
        <v>3987.2000000000003</v>
      </c>
      <c r="AC3722">
        <f>Table1_1[[#This Row],[Price]]*Table1_1[[#This Row],[Quantity]]</f>
        <v>9968</v>
      </c>
    </row>
    <row r="3723" spans="1:29" x14ac:dyDescent="0.3">
      <c r="A3723" t="s">
        <v>28</v>
      </c>
      <c r="B3723" t="s">
        <v>29</v>
      </c>
      <c r="C3723" t="s">
        <v>157</v>
      </c>
      <c r="D3723" t="s">
        <v>566</v>
      </c>
      <c r="E3723" t="s">
        <v>32</v>
      </c>
      <c r="F3723" t="s">
        <v>57</v>
      </c>
      <c r="G3723">
        <v>91</v>
      </c>
      <c r="H3723">
        <v>423114</v>
      </c>
      <c r="I3723" t="s">
        <v>34</v>
      </c>
      <c r="J3723" s="3">
        <v>44818</v>
      </c>
      <c r="K3723">
        <v>1400</v>
      </c>
      <c r="L3723" t="s">
        <v>15262</v>
      </c>
      <c r="M3723" t="s">
        <v>919</v>
      </c>
      <c r="N3723" t="s">
        <v>15263</v>
      </c>
      <c r="O3723" t="s">
        <v>15264</v>
      </c>
      <c r="P3723" t="s">
        <v>87</v>
      </c>
      <c r="Q3723">
        <v>5</v>
      </c>
      <c r="R3723" t="s">
        <v>88</v>
      </c>
      <c r="S3723" t="s">
        <v>118</v>
      </c>
      <c r="T3723">
        <v>95514</v>
      </c>
      <c r="U3723" s="1">
        <v>45600</v>
      </c>
      <c r="V3723" t="s">
        <v>42</v>
      </c>
      <c r="W3723">
        <v>391371</v>
      </c>
      <c r="X3723" t="s">
        <v>15265</v>
      </c>
      <c r="Y3723">
        <v>903</v>
      </c>
      <c r="Z3723">
        <v>1239</v>
      </c>
      <c r="AA3723">
        <v>7</v>
      </c>
      <c r="AB3723">
        <v>3469.2000000000003</v>
      </c>
      <c r="AC3723">
        <f>Table1_1[[#This Row],[Price]]*Table1_1[[#This Row],[Quantity]]</f>
        <v>8673</v>
      </c>
    </row>
    <row r="3724" spans="1:29" x14ac:dyDescent="0.3">
      <c r="A3724" t="s">
        <v>28</v>
      </c>
      <c r="B3724" t="s">
        <v>29</v>
      </c>
      <c r="C3724" t="s">
        <v>44</v>
      </c>
      <c r="D3724" t="s">
        <v>524</v>
      </c>
      <c r="E3724" t="s">
        <v>32</v>
      </c>
      <c r="F3724" t="s">
        <v>99</v>
      </c>
      <c r="G3724">
        <v>81</v>
      </c>
      <c r="H3724">
        <v>412513</v>
      </c>
      <c r="I3724" t="s">
        <v>34</v>
      </c>
      <c r="J3724" s="3">
        <v>44422</v>
      </c>
      <c r="K3724">
        <v>1100</v>
      </c>
      <c r="L3724" t="s">
        <v>15266</v>
      </c>
      <c r="M3724" t="s">
        <v>605</v>
      </c>
      <c r="N3724" t="s">
        <v>15267</v>
      </c>
      <c r="O3724" t="s">
        <v>15268</v>
      </c>
      <c r="P3724" t="s">
        <v>51</v>
      </c>
      <c r="Q3724">
        <v>19</v>
      </c>
      <c r="R3724" t="s">
        <v>40</v>
      </c>
      <c r="S3724" t="s">
        <v>79</v>
      </c>
      <c r="T3724">
        <v>99891</v>
      </c>
      <c r="U3724" s="1">
        <v>45463</v>
      </c>
      <c r="V3724" t="s">
        <v>52</v>
      </c>
      <c r="W3724">
        <v>946470</v>
      </c>
      <c r="X3724" t="s">
        <v>15269</v>
      </c>
      <c r="Y3724">
        <v>458</v>
      </c>
      <c r="Z3724">
        <v>998</v>
      </c>
      <c r="AA3724">
        <v>3</v>
      </c>
      <c r="AB3724">
        <v>1197.6000000000001</v>
      </c>
      <c r="AC3724">
        <f>Table1_1[[#This Row],[Price]]*Table1_1[[#This Row],[Quantity]]</f>
        <v>2994</v>
      </c>
    </row>
    <row r="3725" spans="1:29" x14ac:dyDescent="0.3">
      <c r="A3725" t="s">
        <v>28</v>
      </c>
      <c r="B3725" t="s">
        <v>29</v>
      </c>
      <c r="C3725" t="s">
        <v>157</v>
      </c>
      <c r="D3725" t="s">
        <v>254</v>
      </c>
      <c r="E3725" t="s">
        <v>56</v>
      </c>
      <c r="F3725" t="s">
        <v>33</v>
      </c>
      <c r="G3725">
        <v>27</v>
      </c>
      <c r="H3725">
        <v>400847</v>
      </c>
      <c r="I3725" t="s">
        <v>34</v>
      </c>
      <c r="J3725" s="3">
        <v>45463</v>
      </c>
      <c r="K3725">
        <v>950</v>
      </c>
      <c r="L3725" t="s">
        <v>15270</v>
      </c>
      <c r="M3725" t="s">
        <v>542</v>
      </c>
      <c r="N3725" t="s">
        <v>15271</v>
      </c>
      <c r="O3725" t="s">
        <v>15272</v>
      </c>
      <c r="P3725" t="s">
        <v>39</v>
      </c>
      <c r="Q3725">
        <v>11</v>
      </c>
      <c r="R3725" t="s">
        <v>40</v>
      </c>
      <c r="S3725" t="s">
        <v>118</v>
      </c>
      <c r="T3725">
        <v>38769</v>
      </c>
      <c r="U3725" s="1">
        <v>45597</v>
      </c>
      <c r="V3725" t="s">
        <v>42</v>
      </c>
      <c r="W3725">
        <v>427808</v>
      </c>
      <c r="X3725" t="s">
        <v>4270</v>
      </c>
      <c r="Y3725">
        <v>240</v>
      </c>
      <c r="Z3725">
        <v>2321</v>
      </c>
      <c r="AA3725">
        <v>4</v>
      </c>
      <c r="AB3725">
        <v>3713.6000000000004</v>
      </c>
      <c r="AC3725">
        <f>Table1_1[[#This Row],[Price]]*Table1_1[[#This Row],[Quantity]]</f>
        <v>9284</v>
      </c>
    </row>
    <row r="3726" spans="1:29" x14ac:dyDescent="0.3">
      <c r="A3726" t="s">
        <v>28</v>
      </c>
      <c r="B3726" t="s">
        <v>29</v>
      </c>
      <c r="C3726" t="s">
        <v>193</v>
      </c>
      <c r="D3726" t="s">
        <v>248</v>
      </c>
      <c r="E3726" t="s">
        <v>32</v>
      </c>
      <c r="F3726" t="s">
        <v>175</v>
      </c>
      <c r="G3726">
        <v>18</v>
      </c>
      <c r="H3726">
        <v>418385</v>
      </c>
      <c r="I3726" t="s">
        <v>58</v>
      </c>
      <c r="J3726" s="3">
        <v>44990</v>
      </c>
      <c r="K3726">
        <v>950</v>
      </c>
      <c r="L3726" t="s">
        <v>15274</v>
      </c>
      <c r="M3726" t="s">
        <v>1017</v>
      </c>
      <c r="N3726" t="s">
        <v>15275</v>
      </c>
      <c r="O3726" t="s">
        <v>15276</v>
      </c>
      <c r="P3726" t="s">
        <v>71</v>
      </c>
      <c r="Q3726">
        <v>7</v>
      </c>
      <c r="R3726" t="s">
        <v>40</v>
      </c>
      <c r="S3726" t="s">
        <v>79</v>
      </c>
      <c r="T3726">
        <v>17225</v>
      </c>
      <c r="U3726" s="1">
        <v>45406</v>
      </c>
      <c r="V3726" t="s">
        <v>80</v>
      </c>
      <c r="W3726">
        <v>188112</v>
      </c>
      <c r="X3726" t="s">
        <v>15277</v>
      </c>
      <c r="Y3726">
        <v>715</v>
      </c>
      <c r="Z3726">
        <v>1493</v>
      </c>
      <c r="AA3726">
        <v>6</v>
      </c>
      <c r="AB3726">
        <v>3583.2000000000003</v>
      </c>
      <c r="AC3726">
        <f>Table1_1[[#This Row],[Price]]*Table1_1[[#This Row],[Quantity]]</f>
        <v>8958</v>
      </c>
    </row>
    <row r="3727" spans="1:29" x14ac:dyDescent="0.3">
      <c r="A3727" t="s">
        <v>28</v>
      </c>
      <c r="B3727" t="s">
        <v>29</v>
      </c>
      <c r="C3727" t="s">
        <v>44</v>
      </c>
      <c r="D3727" t="s">
        <v>261</v>
      </c>
      <c r="E3727" t="s">
        <v>32</v>
      </c>
      <c r="F3727" t="s">
        <v>47</v>
      </c>
      <c r="G3727">
        <v>9</v>
      </c>
      <c r="H3727">
        <v>415249</v>
      </c>
      <c r="I3727" t="s">
        <v>58</v>
      </c>
      <c r="J3727" s="3">
        <v>44781</v>
      </c>
      <c r="K3727">
        <v>800</v>
      </c>
      <c r="L3727" t="s">
        <v>15279</v>
      </c>
      <c r="M3727" t="s">
        <v>308</v>
      </c>
      <c r="N3727" t="s">
        <v>15280</v>
      </c>
      <c r="O3727" t="s">
        <v>15281</v>
      </c>
      <c r="P3727" t="s">
        <v>87</v>
      </c>
      <c r="Q3727">
        <v>19</v>
      </c>
      <c r="R3727" t="s">
        <v>40</v>
      </c>
      <c r="S3727" t="s">
        <v>63</v>
      </c>
      <c r="T3727">
        <v>92239</v>
      </c>
      <c r="U3727" s="1">
        <v>45605</v>
      </c>
      <c r="V3727" t="s">
        <v>42</v>
      </c>
      <c r="W3727">
        <v>144774</v>
      </c>
      <c r="X3727" t="s">
        <v>15282</v>
      </c>
      <c r="Y3727">
        <v>545</v>
      </c>
      <c r="Z3727">
        <v>1487</v>
      </c>
      <c r="AA3727">
        <v>8</v>
      </c>
      <c r="AB3727">
        <v>4758.4000000000015</v>
      </c>
      <c r="AC3727">
        <f>Table1_1[[#This Row],[Price]]*Table1_1[[#This Row],[Quantity]]</f>
        <v>11896</v>
      </c>
    </row>
    <row r="3728" spans="1:29" x14ac:dyDescent="0.3">
      <c r="A3728" t="s">
        <v>28</v>
      </c>
      <c r="B3728" t="s">
        <v>29</v>
      </c>
      <c r="C3728" t="s">
        <v>66</v>
      </c>
      <c r="D3728" t="s">
        <v>524</v>
      </c>
      <c r="E3728" t="s">
        <v>46</v>
      </c>
      <c r="F3728" t="s">
        <v>83</v>
      </c>
      <c r="G3728">
        <v>44</v>
      </c>
      <c r="H3728">
        <v>411912</v>
      </c>
      <c r="I3728" t="s">
        <v>58</v>
      </c>
      <c r="J3728" s="3">
        <v>44832</v>
      </c>
      <c r="K3728">
        <v>1300</v>
      </c>
      <c r="L3728" t="s">
        <v>15284</v>
      </c>
      <c r="M3728" t="s">
        <v>1030</v>
      </c>
      <c r="N3728" t="s">
        <v>15285</v>
      </c>
      <c r="O3728" t="s">
        <v>15286</v>
      </c>
      <c r="P3728" t="s">
        <v>51</v>
      </c>
      <c r="Q3728">
        <v>20</v>
      </c>
      <c r="R3728" t="s">
        <v>88</v>
      </c>
      <c r="S3728" t="s">
        <v>118</v>
      </c>
      <c r="T3728">
        <v>13225</v>
      </c>
      <c r="U3728" s="1">
        <v>45336</v>
      </c>
      <c r="V3728" t="s">
        <v>119</v>
      </c>
      <c r="W3728">
        <v>337431</v>
      </c>
      <c r="X3728" t="s">
        <v>15287</v>
      </c>
      <c r="Y3728">
        <v>531</v>
      </c>
      <c r="Z3728">
        <v>2281</v>
      </c>
      <c r="AA3728">
        <v>4</v>
      </c>
      <c r="AB3728">
        <v>3649.6000000000004</v>
      </c>
      <c r="AC3728">
        <f>Table1_1[[#This Row],[Price]]*Table1_1[[#This Row],[Quantity]]</f>
        <v>9124</v>
      </c>
    </row>
    <row r="3729" spans="1:29" x14ac:dyDescent="0.3">
      <c r="A3729" t="s">
        <v>28</v>
      </c>
      <c r="B3729" t="s">
        <v>29</v>
      </c>
      <c r="C3729" t="s">
        <v>30</v>
      </c>
      <c r="D3729" t="s">
        <v>227</v>
      </c>
      <c r="E3729" t="s">
        <v>46</v>
      </c>
      <c r="F3729" t="s">
        <v>113</v>
      </c>
      <c r="G3729">
        <v>84</v>
      </c>
      <c r="H3729">
        <v>410109</v>
      </c>
      <c r="I3729" t="s">
        <v>58</v>
      </c>
      <c r="J3729" s="3">
        <v>44430</v>
      </c>
      <c r="K3729">
        <v>1000</v>
      </c>
      <c r="L3729" t="s">
        <v>15289</v>
      </c>
      <c r="M3729" t="s">
        <v>287</v>
      </c>
      <c r="N3729" t="s">
        <v>15290</v>
      </c>
      <c r="O3729" t="s">
        <v>15291</v>
      </c>
      <c r="P3729" t="s">
        <v>51</v>
      </c>
      <c r="Q3729">
        <v>4</v>
      </c>
      <c r="R3729" t="s">
        <v>88</v>
      </c>
      <c r="S3729" t="s">
        <v>79</v>
      </c>
      <c r="T3729">
        <v>47867</v>
      </c>
      <c r="U3729" s="1">
        <v>45417</v>
      </c>
      <c r="V3729" t="s">
        <v>140</v>
      </c>
      <c r="W3729">
        <v>866943</v>
      </c>
      <c r="X3729" t="s">
        <v>15292</v>
      </c>
      <c r="Y3729">
        <v>847</v>
      </c>
      <c r="Z3729">
        <v>2919</v>
      </c>
      <c r="AA3729">
        <v>2</v>
      </c>
      <c r="AB3729">
        <v>2335.2000000000003</v>
      </c>
      <c r="AC3729">
        <f>Table1_1[[#This Row],[Price]]*Table1_1[[#This Row],[Quantity]]</f>
        <v>5838</v>
      </c>
    </row>
    <row r="3730" spans="1:29" x14ac:dyDescent="0.3">
      <c r="A3730" t="s">
        <v>28</v>
      </c>
      <c r="B3730" t="s">
        <v>29</v>
      </c>
      <c r="C3730" t="s">
        <v>148</v>
      </c>
      <c r="D3730" t="s">
        <v>237</v>
      </c>
      <c r="E3730" t="s">
        <v>46</v>
      </c>
      <c r="F3730" t="s">
        <v>135</v>
      </c>
      <c r="G3730">
        <v>76</v>
      </c>
      <c r="H3730">
        <v>418003</v>
      </c>
      <c r="I3730" t="s">
        <v>58</v>
      </c>
      <c r="J3730" s="3">
        <v>44200</v>
      </c>
      <c r="K3730">
        <v>1200</v>
      </c>
      <c r="L3730" t="s">
        <v>15294</v>
      </c>
      <c r="M3730" t="s">
        <v>200</v>
      </c>
      <c r="N3730" t="s">
        <v>15295</v>
      </c>
      <c r="O3730">
        <v>-4817</v>
      </c>
      <c r="P3730" t="s">
        <v>87</v>
      </c>
      <c r="Q3730">
        <v>4</v>
      </c>
      <c r="R3730" t="s">
        <v>40</v>
      </c>
      <c r="S3730" t="s">
        <v>41</v>
      </c>
      <c r="T3730">
        <v>69499</v>
      </c>
      <c r="U3730" s="1">
        <v>45508</v>
      </c>
      <c r="V3730" t="s">
        <v>64</v>
      </c>
      <c r="W3730">
        <v>587719</v>
      </c>
      <c r="X3730" t="s">
        <v>15296</v>
      </c>
      <c r="Y3730">
        <v>648</v>
      </c>
      <c r="Z3730">
        <v>1570</v>
      </c>
      <c r="AA3730">
        <v>3</v>
      </c>
      <c r="AB3730">
        <v>1884</v>
      </c>
      <c r="AC3730">
        <f>Table1_1[[#This Row],[Price]]*Table1_1[[#This Row],[Quantity]]</f>
        <v>4710</v>
      </c>
    </row>
    <row r="3731" spans="1:29" x14ac:dyDescent="0.3">
      <c r="A3731" t="s">
        <v>28</v>
      </c>
      <c r="B3731" t="s">
        <v>29</v>
      </c>
      <c r="C3731" t="s">
        <v>44</v>
      </c>
      <c r="D3731" t="s">
        <v>187</v>
      </c>
      <c r="E3731" t="s">
        <v>56</v>
      </c>
      <c r="F3731" t="s">
        <v>83</v>
      </c>
      <c r="G3731">
        <v>83</v>
      </c>
      <c r="H3731">
        <v>434537</v>
      </c>
      <c r="I3731" t="s">
        <v>58</v>
      </c>
      <c r="J3731" s="3">
        <v>45353</v>
      </c>
      <c r="K3731">
        <v>800</v>
      </c>
      <c r="L3731" t="s">
        <v>15297</v>
      </c>
      <c r="M3731" t="s">
        <v>76</v>
      </c>
      <c r="N3731" t="s">
        <v>15298</v>
      </c>
      <c r="O3731" t="s">
        <v>15299</v>
      </c>
      <c r="P3731" t="s">
        <v>87</v>
      </c>
      <c r="Q3731">
        <v>20</v>
      </c>
      <c r="R3731" t="s">
        <v>88</v>
      </c>
      <c r="S3731" t="s">
        <v>79</v>
      </c>
      <c r="T3731">
        <v>59863</v>
      </c>
      <c r="U3731" s="1">
        <v>45574</v>
      </c>
      <c r="V3731" t="s">
        <v>155</v>
      </c>
      <c r="W3731">
        <v>779560</v>
      </c>
      <c r="X3731" t="s">
        <v>15300</v>
      </c>
      <c r="Y3731">
        <v>812</v>
      </c>
      <c r="Z3731">
        <v>2129</v>
      </c>
      <c r="AA3731">
        <v>1</v>
      </c>
      <c r="AB3731">
        <v>851.6</v>
      </c>
      <c r="AC3731">
        <f>Table1_1[[#This Row],[Price]]*Table1_1[[#This Row],[Quantity]]</f>
        <v>2129</v>
      </c>
    </row>
    <row r="3732" spans="1:29" x14ac:dyDescent="0.3">
      <c r="A3732" t="s">
        <v>28</v>
      </c>
      <c r="B3732" t="s">
        <v>29</v>
      </c>
      <c r="C3732" t="s">
        <v>148</v>
      </c>
      <c r="D3732" t="s">
        <v>74</v>
      </c>
      <c r="E3732" t="s">
        <v>46</v>
      </c>
      <c r="F3732" t="s">
        <v>175</v>
      </c>
      <c r="G3732">
        <v>68</v>
      </c>
      <c r="H3732">
        <v>410574</v>
      </c>
      <c r="I3732" t="s">
        <v>58</v>
      </c>
      <c r="J3732" s="3">
        <v>45383</v>
      </c>
      <c r="K3732">
        <v>1000</v>
      </c>
      <c r="L3732" t="s">
        <v>15301</v>
      </c>
      <c r="M3732" t="s">
        <v>434</v>
      </c>
      <c r="N3732" t="s">
        <v>15302</v>
      </c>
      <c r="O3732">
        <v>2484734535</v>
      </c>
      <c r="P3732" t="s">
        <v>51</v>
      </c>
      <c r="Q3732">
        <v>9</v>
      </c>
      <c r="R3732" t="s">
        <v>88</v>
      </c>
      <c r="S3732" t="s">
        <v>41</v>
      </c>
      <c r="T3732">
        <v>29441</v>
      </c>
      <c r="U3732" s="1">
        <v>45608</v>
      </c>
      <c r="V3732" t="s">
        <v>42</v>
      </c>
      <c r="W3732">
        <v>290951</v>
      </c>
      <c r="X3732" t="s">
        <v>15303</v>
      </c>
      <c r="Y3732">
        <v>841</v>
      </c>
      <c r="Z3732">
        <v>2837</v>
      </c>
      <c r="AA3732">
        <v>5</v>
      </c>
      <c r="AB3732">
        <v>5674</v>
      </c>
      <c r="AC3732">
        <f>Table1_1[[#This Row],[Price]]*Table1_1[[#This Row],[Quantity]]</f>
        <v>14185</v>
      </c>
    </row>
    <row r="3733" spans="1:29" x14ac:dyDescent="0.3">
      <c r="A3733" t="s">
        <v>28</v>
      </c>
      <c r="B3733" t="s">
        <v>29</v>
      </c>
      <c r="C3733" t="s">
        <v>54</v>
      </c>
      <c r="D3733" t="s">
        <v>254</v>
      </c>
      <c r="E3733" t="s">
        <v>56</v>
      </c>
      <c r="F3733" t="s">
        <v>99</v>
      </c>
      <c r="G3733">
        <v>29</v>
      </c>
      <c r="H3733">
        <v>428177</v>
      </c>
      <c r="I3733" t="s">
        <v>58</v>
      </c>
      <c r="J3733" s="3">
        <v>44193</v>
      </c>
      <c r="K3733">
        <v>950</v>
      </c>
      <c r="L3733" t="s">
        <v>15304</v>
      </c>
      <c r="M3733" t="s">
        <v>101</v>
      </c>
      <c r="N3733" t="s">
        <v>15305</v>
      </c>
      <c r="O3733" t="s">
        <v>15306</v>
      </c>
      <c r="P3733" t="s">
        <v>87</v>
      </c>
      <c r="Q3733">
        <v>6</v>
      </c>
      <c r="R3733" t="s">
        <v>40</v>
      </c>
      <c r="S3733" t="s">
        <v>41</v>
      </c>
      <c r="T3733">
        <v>90007</v>
      </c>
      <c r="U3733" s="1">
        <v>45562</v>
      </c>
      <c r="V3733" t="s">
        <v>180</v>
      </c>
      <c r="W3733">
        <v>875923</v>
      </c>
      <c r="X3733" t="s">
        <v>15307</v>
      </c>
      <c r="Y3733">
        <v>512</v>
      </c>
      <c r="Z3733">
        <v>1820</v>
      </c>
      <c r="AA3733">
        <v>3</v>
      </c>
      <c r="AB3733">
        <v>2184</v>
      </c>
      <c r="AC3733">
        <f>Table1_1[[#This Row],[Price]]*Table1_1[[#This Row],[Quantity]]</f>
        <v>5460</v>
      </c>
    </row>
    <row r="3734" spans="1:29" x14ac:dyDescent="0.3">
      <c r="A3734" t="s">
        <v>28</v>
      </c>
      <c r="B3734" t="s">
        <v>29</v>
      </c>
      <c r="C3734" t="s">
        <v>44</v>
      </c>
      <c r="D3734" t="s">
        <v>291</v>
      </c>
      <c r="E3734" t="s">
        <v>46</v>
      </c>
      <c r="F3734" t="s">
        <v>57</v>
      </c>
      <c r="G3734">
        <v>100</v>
      </c>
      <c r="H3734">
        <v>407936</v>
      </c>
      <c r="I3734" t="s">
        <v>58</v>
      </c>
      <c r="J3734" s="3">
        <v>43886</v>
      </c>
      <c r="K3734">
        <v>800</v>
      </c>
      <c r="L3734" t="s">
        <v>15308</v>
      </c>
      <c r="M3734" t="s">
        <v>1048</v>
      </c>
      <c r="N3734" t="s">
        <v>15309</v>
      </c>
      <c r="O3734" t="s">
        <v>15310</v>
      </c>
      <c r="P3734" t="s">
        <v>71</v>
      </c>
      <c r="Q3734">
        <v>14</v>
      </c>
      <c r="R3734" t="s">
        <v>88</v>
      </c>
      <c r="S3734" t="s">
        <v>118</v>
      </c>
      <c r="T3734">
        <v>50903</v>
      </c>
      <c r="U3734" s="1">
        <v>45613</v>
      </c>
      <c r="V3734" t="s">
        <v>42</v>
      </c>
      <c r="W3734">
        <v>732980</v>
      </c>
      <c r="X3734" t="s">
        <v>15311</v>
      </c>
      <c r="Y3734">
        <v>684</v>
      </c>
      <c r="Z3734">
        <v>1442</v>
      </c>
      <c r="AA3734">
        <v>5</v>
      </c>
      <c r="AB3734">
        <v>2884</v>
      </c>
      <c r="AC3734">
        <f>Table1_1[[#This Row],[Price]]*Table1_1[[#This Row],[Quantity]]</f>
        <v>7210</v>
      </c>
    </row>
    <row r="3735" spans="1:29" x14ac:dyDescent="0.3">
      <c r="A3735" t="s">
        <v>28</v>
      </c>
      <c r="B3735" t="s">
        <v>29</v>
      </c>
      <c r="C3735" t="s">
        <v>44</v>
      </c>
      <c r="D3735" t="s">
        <v>291</v>
      </c>
      <c r="E3735" t="s">
        <v>32</v>
      </c>
      <c r="F3735" t="s">
        <v>83</v>
      </c>
      <c r="G3735">
        <v>21</v>
      </c>
      <c r="H3735">
        <v>418730</v>
      </c>
      <c r="I3735" t="s">
        <v>34</v>
      </c>
      <c r="J3735" s="3">
        <v>44043</v>
      </c>
      <c r="K3735">
        <v>1200</v>
      </c>
      <c r="L3735" t="s">
        <v>15312</v>
      </c>
      <c r="M3735" t="s">
        <v>85</v>
      </c>
      <c r="N3735" t="s">
        <v>15313</v>
      </c>
      <c r="O3735">
        <v>2567633757</v>
      </c>
      <c r="P3735" t="s">
        <v>51</v>
      </c>
      <c r="Q3735">
        <v>20</v>
      </c>
      <c r="R3735" t="s">
        <v>88</v>
      </c>
      <c r="S3735" t="s">
        <v>118</v>
      </c>
      <c r="T3735">
        <v>45612</v>
      </c>
      <c r="U3735" s="1">
        <v>45601</v>
      </c>
      <c r="V3735" t="s">
        <v>42</v>
      </c>
      <c r="W3735">
        <v>220116</v>
      </c>
      <c r="X3735" t="s">
        <v>15314</v>
      </c>
      <c r="Y3735">
        <v>494</v>
      </c>
      <c r="Z3735">
        <v>1243</v>
      </c>
      <c r="AA3735">
        <v>1</v>
      </c>
      <c r="AB3735">
        <v>497.20000000000005</v>
      </c>
      <c r="AC3735">
        <f>Table1_1[[#This Row],[Price]]*Table1_1[[#This Row],[Quantity]]</f>
        <v>1243</v>
      </c>
    </row>
    <row r="3736" spans="1:29" x14ac:dyDescent="0.3">
      <c r="A3736" t="s">
        <v>28</v>
      </c>
      <c r="B3736" t="s">
        <v>29</v>
      </c>
      <c r="C3736" t="s">
        <v>193</v>
      </c>
      <c r="D3736" t="s">
        <v>611</v>
      </c>
      <c r="E3736" t="s">
        <v>46</v>
      </c>
      <c r="F3736" t="s">
        <v>150</v>
      </c>
      <c r="G3736">
        <v>98</v>
      </c>
      <c r="H3736">
        <v>414150</v>
      </c>
      <c r="I3736" t="s">
        <v>58</v>
      </c>
      <c r="J3736" s="3">
        <v>45366</v>
      </c>
      <c r="K3736">
        <v>1200</v>
      </c>
      <c r="L3736" t="s">
        <v>15316</v>
      </c>
      <c r="M3736" t="s">
        <v>680</v>
      </c>
      <c r="N3736" t="s">
        <v>15317</v>
      </c>
      <c r="O3736" t="s">
        <v>15318</v>
      </c>
      <c r="P3736" t="s">
        <v>71</v>
      </c>
      <c r="Q3736">
        <v>13</v>
      </c>
      <c r="R3736" t="s">
        <v>88</v>
      </c>
      <c r="S3736" t="s">
        <v>79</v>
      </c>
      <c r="T3736">
        <v>13947</v>
      </c>
      <c r="U3736" s="1">
        <v>45521</v>
      </c>
      <c r="V3736" t="s">
        <v>64</v>
      </c>
      <c r="W3736">
        <v>981970</v>
      </c>
      <c r="X3736" t="s">
        <v>15319</v>
      </c>
      <c r="Y3736">
        <v>854</v>
      </c>
      <c r="Z3736">
        <v>802</v>
      </c>
      <c r="AA3736">
        <v>1</v>
      </c>
      <c r="AB3736">
        <v>320.8</v>
      </c>
      <c r="AC3736">
        <f>Table1_1[[#This Row],[Price]]*Table1_1[[#This Row],[Quantity]]</f>
        <v>802</v>
      </c>
    </row>
    <row r="3737" spans="1:29" x14ac:dyDescent="0.3">
      <c r="A3737" t="s">
        <v>28</v>
      </c>
      <c r="B3737" t="s">
        <v>29</v>
      </c>
      <c r="C3737" t="s">
        <v>30</v>
      </c>
      <c r="D3737" t="s">
        <v>248</v>
      </c>
      <c r="E3737" t="s">
        <v>46</v>
      </c>
      <c r="F3737" t="s">
        <v>47</v>
      </c>
      <c r="G3737">
        <v>34</v>
      </c>
      <c r="H3737">
        <v>431336</v>
      </c>
      <c r="I3737" t="s">
        <v>34</v>
      </c>
      <c r="J3737" s="3">
        <v>44053</v>
      </c>
      <c r="K3737">
        <v>1200</v>
      </c>
      <c r="L3737" t="s">
        <v>15320</v>
      </c>
      <c r="M3737" t="s">
        <v>250</v>
      </c>
      <c r="N3737" t="s">
        <v>15321</v>
      </c>
      <c r="O3737" t="s">
        <v>15322</v>
      </c>
      <c r="P3737" t="s">
        <v>39</v>
      </c>
      <c r="Q3737">
        <v>9</v>
      </c>
      <c r="R3737" t="s">
        <v>88</v>
      </c>
      <c r="S3737" t="s">
        <v>118</v>
      </c>
      <c r="T3737">
        <v>10261</v>
      </c>
      <c r="U3737" s="1">
        <v>45579</v>
      </c>
      <c r="V3737" t="s">
        <v>155</v>
      </c>
      <c r="W3737">
        <v>268382</v>
      </c>
      <c r="X3737" t="s">
        <v>15323</v>
      </c>
      <c r="Y3737">
        <v>741</v>
      </c>
      <c r="Z3737">
        <v>1219</v>
      </c>
      <c r="AA3737">
        <v>6</v>
      </c>
      <c r="AB3737">
        <v>2925.6000000000004</v>
      </c>
      <c r="AC3737">
        <f>Table1_1[[#This Row],[Price]]*Table1_1[[#This Row],[Quantity]]</f>
        <v>7314</v>
      </c>
    </row>
    <row r="3738" spans="1:29" x14ac:dyDescent="0.3">
      <c r="A3738" t="s">
        <v>28</v>
      </c>
      <c r="B3738" t="s">
        <v>29</v>
      </c>
      <c r="C3738" t="s">
        <v>91</v>
      </c>
      <c r="D3738" t="s">
        <v>267</v>
      </c>
      <c r="E3738" t="s">
        <v>46</v>
      </c>
      <c r="F3738" t="s">
        <v>113</v>
      </c>
      <c r="G3738">
        <v>75</v>
      </c>
      <c r="H3738">
        <v>411055</v>
      </c>
      <c r="I3738" t="s">
        <v>34</v>
      </c>
      <c r="J3738" s="3">
        <v>45272</v>
      </c>
      <c r="K3738">
        <v>1200</v>
      </c>
      <c r="L3738" t="s">
        <v>537</v>
      </c>
      <c r="M3738" t="s">
        <v>428</v>
      </c>
      <c r="N3738" t="s">
        <v>15325</v>
      </c>
      <c r="O3738" t="s">
        <v>15326</v>
      </c>
      <c r="P3738" t="s">
        <v>87</v>
      </c>
      <c r="Q3738">
        <v>8</v>
      </c>
      <c r="R3738" t="s">
        <v>40</v>
      </c>
      <c r="S3738" t="s">
        <v>118</v>
      </c>
      <c r="T3738">
        <v>84922</v>
      </c>
      <c r="U3738" s="1">
        <v>45414</v>
      </c>
      <c r="V3738" t="s">
        <v>140</v>
      </c>
      <c r="W3738">
        <v>896593</v>
      </c>
      <c r="X3738" t="s">
        <v>15327</v>
      </c>
      <c r="Y3738">
        <v>265</v>
      </c>
      <c r="Z3738">
        <v>2856</v>
      </c>
      <c r="AA3738">
        <v>5</v>
      </c>
      <c r="AB3738">
        <v>5712</v>
      </c>
      <c r="AC3738">
        <f>Table1_1[[#This Row],[Price]]*Table1_1[[#This Row],[Quantity]]</f>
        <v>14280</v>
      </c>
    </row>
    <row r="3739" spans="1:29" x14ac:dyDescent="0.3">
      <c r="A3739" t="s">
        <v>28</v>
      </c>
      <c r="B3739" t="s">
        <v>29</v>
      </c>
      <c r="C3739" t="s">
        <v>44</v>
      </c>
      <c r="D3739" t="s">
        <v>380</v>
      </c>
      <c r="E3739" t="s">
        <v>56</v>
      </c>
      <c r="F3739" t="s">
        <v>47</v>
      </c>
      <c r="G3739">
        <v>4</v>
      </c>
      <c r="H3739">
        <v>439720</v>
      </c>
      <c r="I3739" t="s">
        <v>34</v>
      </c>
      <c r="J3739" s="3">
        <v>45039</v>
      </c>
      <c r="K3739">
        <v>950</v>
      </c>
      <c r="L3739" t="s">
        <v>15328</v>
      </c>
      <c r="M3739" t="s">
        <v>282</v>
      </c>
      <c r="N3739" t="s">
        <v>15329</v>
      </c>
      <c r="O3739" t="s">
        <v>15330</v>
      </c>
      <c r="P3739" t="s">
        <v>51</v>
      </c>
      <c r="Q3739">
        <v>3</v>
      </c>
      <c r="R3739" t="s">
        <v>88</v>
      </c>
      <c r="S3739" t="s">
        <v>63</v>
      </c>
      <c r="T3739">
        <v>87798</v>
      </c>
      <c r="U3739" s="1">
        <v>45475</v>
      </c>
      <c r="V3739" t="s">
        <v>126</v>
      </c>
      <c r="W3739">
        <v>389166</v>
      </c>
      <c r="X3739" t="s">
        <v>15331</v>
      </c>
      <c r="Y3739">
        <v>453</v>
      </c>
      <c r="Z3739">
        <v>1716</v>
      </c>
      <c r="AA3739">
        <v>5</v>
      </c>
      <c r="AB3739">
        <v>3432</v>
      </c>
      <c r="AC3739">
        <f>Table1_1[[#This Row],[Price]]*Table1_1[[#This Row],[Quantity]]</f>
        <v>8580</v>
      </c>
    </row>
    <row r="3740" spans="1:29" x14ac:dyDescent="0.3">
      <c r="A3740" t="s">
        <v>28</v>
      </c>
      <c r="B3740" t="s">
        <v>29</v>
      </c>
      <c r="C3740" t="s">
        <v>91</v>
      </c>
      <c r="D3740" t="s">
        <v>98</v>
      </c>
      <c r="E3740" t="s">
        <v>46</v>
      </c>
      <c r="F3740" t="s">
        <v>83</v>
      </c>
      <c r="G3740">
        <v>6</v>
      </c>
      <c r="H3740">
        <v>412047</v>
      </c>
      <c r="I3740" t="s">
        <v>58</v>
      </c>
      <c r="J3740" s="3">
        <v>45390</v>
      </c>
      <c r="K3740">
        <v>1100</v>
      </c>
      <c r="L3740" t="s">
        <v>4036</v>
      </c>
      <c r="M3740" t="s">
        <v>1017</v>
      </c>
      <c r="N3740" t="s">
        <v>15332</v>
      </c>
      <c r="O3740" t="s">
        <v>15333</v>
      </c>
      <c r="P3740" t="s">
        <v>51</v>
      </c>
      <c r="Q3740">
        <v>7</v>
      </c>
      <c r="R3740" t="s">
        <v>88</v>
      </c>
      <c r="S3740" t="s">
        <v>79</v>
      </c>
      <c r="T3740">
        <v>51920</v>
      </c>
      <c r="U3740" s="1">
        <v>45602</v>
      </c>
      <c r="V3740" t="s">
        <v>42</v>
      </c>
      <c r="W3740">
        <v>780464</v>
      </c>
      <c r="X3740" t="s">
        <v>15334</v>
      </c>
      <c r="Y3740">
        <v>959</v>
      </c>
      <c r="Z3740">
        <v>1622</v>
      </c>
      <c r="AA3740">
        <v>6</v>
      </c>
      <c r="AB3740">
        <v>3892.8</v>
      </c>
      <c r="AC3740">
        <f>Table1_1[[#This Row],[Price]]*Table1_1[[#This Row],[Quantity]]</f>
        <v>9732</v>
      </c>
    </row>
    <row r="3741" spans="1:29" x14ac:dyDescent="0.3">
      <c r="A3741" t="s">
        <v>28</v>
      </c>
      <c r="B3741" t="s">
        <v>29</v>
      </c>
      <c r="C3741" t="s">
        <v>91</v>
      </c>
      <c r="D3741" t="s">
        <v>364</v>
      </c>
      <c r="E3741" t="s">
        <v>32</v>
      </c>
      <c r="F3741" t="s">
        <v>113</v>
      </c>
      <c r="G3741">
        <v>73</v>
      </c>
      <c r="H3741">
        <v>436407</v>
      </c>
      <c r="I3741" t="s">
        <v>58</v>
      </c>
      <c r="J3741" s="3">
        <v>45361</v>
      </c>
      <c r="K3741">
        <v>1400</v>
      </c>
      <c r="L3741" t="s">
        <v>15335</v>
      </c>
      <c r="M3741" t="s">
        <v>2124</v>
      </c>
      <c r="N3741" t="s">
        <v>15336</v>
      </c>
      <c r="O3741" t="s">
        <v>15337</v>
      </c>
      <c r="P3741" t="s">
        <v>71</v>
      </c>
      <c r="Q3741">
        <v>3</v>
      </c>
      <c r="R3741" t="s">
        <v>40</v>
      </c>
      <c r="S3741" t="s">
        <v>63</v>
      </c>
      <c r="T3741">
        <v>94712</v>
      </c>
      <c r="U3741" s="1">
        <v>45390</v>
      </c>
      <c r="V3741" t="s">
        <v>80</v>
      </c>
      <c r="W3741">
        <v>640574</v>
      </c>
      <c r="X3741" t="s">
        <v>15338</v>
      </c>
      <c r="Y3741">
        <v>334</v>
      </c>
      <c r="Z3741">
        <v>1777</v>
      </c>
      <c r="AA3741">
        <v>3</v>
      </c>
      <c r="AB3741">
        <v>2132.4</v>
      </c>
      <c r="AC3741">
        <f>Table1_1[[#This Row],[Price]]*Table1_1[[#This Row],[Quantity]]</f>
        <v>5331</v>
      </c>
    </row>
    <row r="3742" spans="1:29" x14ac:dyDescent="0.3">
      <c r="A3742" t="s">
        <v>28</v>
      </c>
      <c r="B3742" t="s">
        <v>29</v>
      </c>
      <c r="C3742" t="s">
        <v>44</v>
      </c>
      <c r="D3742" t="s">
        <v>421</v>
      </c>
      <c r="E3742" t="s">
        <v>32</v>
      </c>
      <c r="F3742" t="s">
        <v>33</v>
      </c>
      <c r="G3742">
        <v>39</v>
      </c>
      <c r="H3742">
        <v>432266</v>
      </c>
      <c r="I3742" t="s">
        <v>58</v>
      </c>
      <c r="J3742" s="3">
        <v>44096</v>
      </c>
      <c r="K3742">
        <v>1300</v>
      </c>
      <c r="L3742" t="s">
        <v>15339</v>
      </c>
      <c r="M3742" t="s">
        <v>361</v>
      </c>
      <c r="N3742" t="s">
        <v>15340</v>
      </c>
      <c r="O3742" t="s">
        <v>15341</v>
      </c>
      <c r="P3742" t="s">
        <v>71</v>
      </c>
      <c r="Q3742">
        <v>7</v>
      </c>
      <c r="R3742" t="s">
        <v>88</v>
      </c>
      <c r="S3742" t="s">
        <v>41</v>
      </c>
      <c r="T3742">
        <v>34299</v>
      </c>
      <c r="U3742" s="1">
        <v>45304</v>
      </c>
      <c r="V3742" t="s">
        <v>111</v>
      </c>
      <c r="W3742">
        <v>127610</v>
      </c>
      <c r="X3742" t="s">
        <v>15342</v>
      </c>
      <c r="Y3742">
        <v>427</v>
      </c>
      <c r="Z3742">
        <v>2110</v>
      </c>
      <c r="AA3742">
        <v>1</v>
      </c>
      <c r="AB3742">
        <v>844</v>
      </c>
      <c r="AC3742">
        <f>Table1_1[[#This Row],[Price]]*Table1_1[[#This Row],[Quantity]]</f>
        <v>2110</v>
      </c>
    </row>
    <row r="3743" spans="1:29" x14ac:dyDescent="0.3">
      <c r="A3743" t="s">
        <v>28</v>
      </c>
      <c r="B3743" t="s">
        <v>29</v>
      </c>
      <c r="C3743" t="s">
        <v>54</v>
      </c>
      <c r="D3743" t="s">
        <v>74</v>
      </c>
      <c r="E3743" t="s">
        <v>32</v>
      </c>
      <c r="F3743" t="s">
        <v>99</v>
      </c>
      <c r="G3743">
        <v>44</v>
      </c>
      <c r="H3743">
        <v>414541</v>
      </c>
      <c r="I3743" t="s">
        <v>34</v>
      </c>
      <c r="J3743" s="3">
        <v>45343</v>
      </c>
      <c r="K3743">
        <v>1400</v>
      </c>
      <c r="L3743" t="s">
        <v>15343</v>
      </c>
      <c r="M3743" t="s">
        <v>250</v>
      </c>
      <c r="N3743" t="s">
        <v>15344</v>
      </c>
      <c r="O3743" t="s">
        <v>15345</v>
      </c>
      <c r="P3743" t="s">
        <v>71</v>
      </c>
      <c r="Q3743">
        <v>3</v>
      </c>
      <c r="R3743" t="s">
        <v>40</v>
      </c>
      <c r="S3743" t="s">
        <v>41</v>
      </c>
      <c r="T3743">
        <v>69027</v>
      </c>
      <c r="U3743" s="1">
        <v>45524</v>
      </c>
      <c r="V3743" t="s">
        <v>64</v>
      </c>
      <c r="W3743">
        <v>866600</v>
      </c>
      <c r="X3743" t="s">
        <v>15346</v>
      </c>
      <c r="Y3743">
        <v>960</v>
      </c>
      <c r="Z3743">
        <v>694</v>
      </c>
      <c r="AA3743">
        <v>1</v>
      </c>
      <c r="AB3743">
        <v>277.60000000000002</v>
      </c>
      <c r="AC3743">
        <f>Table1_1[[#This Row],[Price]]*Table1_1[[#This Row],[Quantity]]</f>
        <v>694</v>
      </c>
    </row>
    <row r="3744" spans="1:29" x14ac:dyDescent="0.3">
      <c r="A3744" t="s">
        <v>28</v>
      </c>
      <c r="B3744" t="s">
        <v>29</v>
      </c>
      <c r="C3744" t="s">
        <v>157</v>
      </c>
      <c r="D3744" t="s">
        <v>254</v>
      </c>
      <c r="E3744" t="s">
        <v>32</v>
      </c>
      <c r="F3744" t="s">
        <v>47</v>
      </c>
      <c r="G3744">
        <v>77</v>
      </c>
      <c r="H3744">
        <v>420143</v>
      </c>
      <c r="I3744" t="s">
        <v>34</v>
      </c>
      <c r="J3744" s="3">
        <v>45036</v>
      </c>
      <c r="K3744">
        <v>800</v>
      </c>
      <c r="L3744" t="s">
        <v>15347</v>
      </c>
      <c r="M3744" t="s">
        <v>36</v>
      </c>
      <c r="N3744" t="s">
        <v>15348</v>
      </c>
      <c r="O3744" t="s">
        <v>15349</v>
      </c>
      <c r="P3744" t="s">
        <v>39</v>
      </c>
      <c r="Q3744">
        <v>12</v>
      </c>
      <c r="R3744" t="s">
        <v>88</v>
      </c>
      <c r="S3744" t="s">
        <v>41</v>
      </c>
      <c r="T3744">
        <v>65213</v>
      </c>
      <c r="U3744" s="1">
        <v>45527</v>
      </c>
      <c r="V3744" t="s">
        <v>64</v>
      </c>
      <c r="W3744">
        <v>986811</v>
      </c>
      <c r="X3744" t="s">
        <v>15350</v>
      </c>
      <c r="Y3744">
        <v>384</v>
      </c>
      <c r="Z3744">
        <v>1662</v>
      </c>
      <c r="AA3744">
        <v>4</v>
      </c>
      <c r="AB3744">
        <v>2659.2000000000003</v>
      </c>
      <c r="AC3744">
        <f>Table1_1[[#This Row],[Price]]*Table1_1[[#This Row],[Quantity]]</f>
        <v>6648</v>
      </c>
    </row>
    <row r="3745" spans="1:29" x14ac:dyDescent="0.3">
      <c r="A3745" t="s">
        <v>28</v>
      </c>
      <c r="B3745" t="s">
        <v>29</v>
      </c>
      <c r="C3745" t="s">
        <v>148</v>
      </c>
      <c r="D3745" t="s">
        <v>349</v>
      </c>
      <c r="E3745" t="s">
        <v>46</v>
      </c>
      <c r="F3745" t="s">
        <v>175</v>
      </c>
      <c r="G3745">
        <v>57</v>
      </c>
      <c r="H3745">
        <v>438769</v>
      </c>
      <c r="I3745" t="s">
        <v>34</v>
      </c>
      <c r="J3745" s="3">
        <v>45241</v>
      </c>
      <c r="K3745">
        <v>1100</v>
      </c>
      <c r="L3745" t="s">
        <v>15351</v>
      </c>
      <c r="M3745" t="s">
        <v>605</v>
      </c>
      <c r="N3745" t="s">
        <v>15352</v>
      </c>
      <c r="O3745" t="s">
        <v>15353</v>
      </c>
      <c r="P3745" t="s">
        <v>87</v>
      </c>
      <c r="Q3745">
        <v>4</v>
      </c>
      <c r="R3745" t="s">
        <v>40</v>
      </c>
      <c r="S3745" t="s">
        <v>63</v>
      </c>
      <c r="T3745">
        <v>18707</v>
      </c>
      <c r="U3745" s="1">
        <v>45365</v>
      </c>
      <c r="V3745" t="s">
        <v>72</v>
      </c>
      <c r="W3745">
        <v>144724</v>
      </c>
      <c r="X3745" t="s">
        <v>12503</v>
      </c>
      <c r="Y3745">
        <v>734</v>
      </c>
      <c r="Z3745">
        <v>2148</v>
      </c>
      <c r="AA3745">
        <v>8</v>
      </c>
      <c r="AB3745">
        <v>6873.6</v>
      </c>
      <c r="AC3745">
        <f>Table1_1[[#This Row],[Price]]*Table1_1[[#This Row],[Quantity]]</f>
        <v>17184</v>
      </c>
    </row>
    <row r="3746" spans="1:29" x14ac:dyDescent="0.3">
      <c r="A3746" t="s">
        <v>28</v>
      </c>
      <c r="B3746" t="s">
        <v>29</v>
      </c>
      <c r="C3746" t="s">
        <v>193</v>
      </c>
      <c r="D3746" t="s">
        <v>248</v>
      </c>
      <c r="E3746" t="s">
        <v>46</v>
      </c>
      <c r="F3746" t="s">
        <v>33</v>
      </c>
      <c r="G3746">
        <v>92</v>
      </c>
      <c r="H3746">
        <v>433372</v>
      </c>
      <c r="I3746" t="s">
        <v>34</v>
      </c>
      <c r="J3746" s="3">
        <v>44943</v>
      </c>
      <c r="K3746">
        <v>1300</v>
      </c>
      <c r="L3746" t="s">
        <v>15354</v>
      </c>
      <c r="M3746" t="s">
        <v>605</v>
      </c>
      <c r="N3746" t="s">
        <v>15355</v>
      </c>
      <c r="O3746" t="s">
        <v>15356</v>
      </c>
      <c r="P3746" t="s">
        <v>39</v>
      </c>
      <c r="Q3746">
        <v>18</v>
      </c>
      <c r="R3746" t="s">
        <v>88</v>
      </c>
      <c r="S3746" t="s">
        <v>79</v>
      </c>
      <c r="T3746">
        <v>19125</v>
      </c>
      <c r="U3746" s="1">
        <v>45450</v>
      </c>
      <c r="V3746" t="s">
        <v>52</v>
      </c>
      <c r="W3746">
        <v>897350</v>
      </c>
      <c r="X3746" t="s">
        <v>15357</v>
      </c>
      <c r="Y3746">
        <v>449</v>
      </c>
      <c r="Z3746">
        <v>1361</v>
      </c>
      <c r="AA3746">
        <v>1</v>
      </c>
      <c r="AB3746">
        <v>544.4</v>
      </c>
      <c r="AC3746">
        <f>Table1_1[[#This Row],[Price]]*Table1_1[[#This Row],[Quantity]]</f>
        <v>1361</v>
      </c>
    </row>
    <row r="3747" spans="1:29" x14ac:dyDescent="0.3">
      <c r="A3747" t="s">
        <v>28</v>
      </c>
      <c r="B3747" t="s">
        <v>29</v>
      </c>
      <c r="C3747" t="s">
        <v>66</v>
      </c>
      <c r="D3747" t="s">
        <v>92</v>
      </c>
      <c r="E3747" t="s">
        <v>32</v>
      </c>
      <c r="F3747" t="s">
        <v>99</v>
      </c>
      <c r="G3747">
        <v>31</v>
      </c>
      <c r="H3747">
        <v>414013</v>
      </c>
      <c r="I3747" t="s">
        <v>34</v>
      </c>
      <c r="J3747" s="3">
        <v>43928</v>
      </c>
      <c r="K3747">
        <v>950</v>
      </c>
      <c r="L3747" t="s">
        <v>13411</v>
      </c>
      <c r="M3747" t="s">
        <v>428</v>
      </c>
      <c r="N3747" t="s">
        <v>15358</v>
      </c>
      <c r="O3747" t="s">
        <v>15359</v>
      </c>
      <c r="P3747" t="s">
        <v>87</v>
      </c>
      <c r="Q3747">
        <v>4</v>
      </c>
      <c r="R3747" t="s">
        <v>88</v>
      </c>
      <c r="S3747" t="s">
        <v>41</v>
      </c>
      <c r="T3747">
        <v>37326</v>
      </c>
      <c r="U3747" s="1">
        <v>45315</v>
      </c>
      <c r="V3747" t="s">
        <v>111</v>
      </c>
      <c r="W3747">
        <v>930217</v>
      </c>
      <c r="X3747" t="s">
        <v>15360</v>
      </c>
      <c r="Y3747">
        <v>253</v>
      </c>
      <c r="Z3747">
        <v>2219</v>
      </c>
      <c r="AA3747">
        <v>6</v>
      </c>
      <c r="AB3747">
        <v>5325.6</v>
      </c>
      <c r="AC3747">
        <f>Table1_1[[#This Row],[Price]]*Table1_1[[#This Row],[Quantity]]</f>
        <v>13314</v>
      </c>
    </row>
    <row r="3748" spans="1:29" x14ac:dyDescent="0.3">
      <c r="A3748" t="s">
        <v>28</v>
      </c>
      <c r="B3748" t="s">
        <v>29</v>
      </c>
      <c r="C3748" t="s">
        <v>157</v>
      </c>
      <c r="D3748" t="s">
        <v>98</v>
      </c>
      <c r="E3748" t="s">
        <v>46</v>
      </c>
      <c r="F3748" t="s">
        <v>57</v>
      </c>
      <c r="G3748">
        <v>22</v>
      </c>
      <c r="H3748">
        <v>419698</v>
      </c>
      <c r="I3748" t="s">
        <v>58</v>
      </c>
      <c r="J3748" s="3">
        <v>45246</v>
      </c>
      <c r="K3748">
        <v>1300</v>
      </c>
      <c r="L3748" t="s">
        <v>15361</v>
      </c>
      <c r="M3748" t="s">
        <v>195</v>
      </c>
      <c r="N3748" t="s">
        <v>15362</v>
      </c>
      <c r="O3748" t="s">
        <v>15363</v>
      </c>
      <c r="P3748" t="s">
        <v>39</v>
      </c>
      <c r="Q3748">
        <v>14</v>
      </c>
      <c r="R3748" t="s">
        <v>88</v>
      </c>
      <c r="S3748" t="s">
        <v>79</v>
      </c>
      <c r="T3748">
        <v>99564</v>
      </c>
      <c r="U3748" s="1">
        <v>45558</v>
      </c>
      <c r="V3748" t="s">
        <v>180</v>
      </c>
      <c r="W3748">
        <v>641905</v>
      </c>
      <c r="X3748" t="s">
        <v>15364</v>
      </c>
      <c r="Y3748">
        <v>928</v>
      </c>
      <c r="Z3748">
        <v>1020</v>
      </c>
      <c r="AA3748">
        <v>1</v>
      </c>
      <c r="AB3748">
        <v>408</v>
      </c>
      <c r="AC3748">
        <f>Table1_1[[#This Row],[Price]]*Table1_1[[#This Row],[Quantity]]</f>
        <v>1020</v>
      </c>
    </row>
    <row r="3749" spans="1:29" x14ac:dyDescent="0.3">
      <c r="A3749" t="s">
        <v>28</v>
      </c>
      <c r="B3749" t="s">
        <v>29</v>
      </c>
      <c r="C3749" t="s">
        <v>157</v>
      </c>
      <c r="D3749" t="s">
        <v>442</v>
      </c>
      <c r="E3749" t="s">
        <v>46</v>
      </c>
      <c r="F3749" t="s">
        <v>99</v>
      </c>
      <c r="G3749">
        <v>100</v>
      </c>
      <c r="H3749">
        <v>430848</v>
      </c>
      <c r="I3749" t="s">
        <v>34</v>
      </c>
      <c r="J3749" s="3">
        <v>44036</v>
      </c>
      <c r="K3749">
        <v>1000</v>
      </c>
      <c r="L3749" t="s">
        <v>15365</v>
      </c>
      <c r="M3749" t="s">
        <v>596</v>
      </c>
      <c r="N3749" t="s">
        <v>15366</v>
      </c>
      <c r="O3749" t="s">
        <v>15367</v>
      </c>
      <c r="P3749" t="s">
        <v>71</v>
      </c>
      <c r="Q3749">
        <v>18</v>
      </c>
      <c r="R3749" t="s">
        <v>88</v>
      </c>
      <c r="S3749" t="s">
        <v>118</v>
      </c>
      <c r="T3749">
        <v>47871</v>
      </c>
      <c r="U3749" s="1">
        <v>45588</v>
      </c>
      <c r="V3749" t="s">
        <v>155</v>
      </c>
      <c r="W3749">
        <v>540871</v>
      </c>
      <c r="X3749" t="s">
        <v>15368</v>
      </c>
      <c r="Y3749">
        <v>637</v>
      </c>
      <c r="Z3749">
        <v>737</v>
      </c>
      <c r="AA3749">
        <v>1</v>
      </c>
      <c r="AB3749">
        <v>294.8</v>
      </c>
      <c r="AC3749">
        <f>Table1_1[[#This Row],[Price]]*Table1_1[[#This Row],[Quantity]]</f>
        <v>737</v>
      </c>
    </row>
    <row r="3750" spans="1:29" x14ac:dyDescent="0.3">
      <c r="A3750" t="s">
        <v>28</v>
      </c>
      <c r="B3750" t="s">
        <v>29</v>
      </c>
      <c r="C3750" t="s">
        <v>148</v>
      </c>
      <c r="D3750" t="s">
        <v>364</v>
      </c>
      <c r="E3750" t="s">
        <v>32</v>
      </c>
      <c r="F3750" t="s">
        <v>99</v>
      </c>
      <c r="G3750">
        <v>46</v>
      </c>
      <c r="H3750">
        <v>423027</v>
      </c>
      <c r="I3750" t="s">
        <v>58</v>
      </c>
      <c r="J3750" s="3">
        <v>44423</v>
      </c>
      <c r="K3750">
        <v>800</v>
      </c>
      <c r="L3750" t="s">
        <v>15369</v>
      </c>
      <c r="M3750" t="s">
        <v>250</v>
      </c>
      <c r="N3750" t="s">
        <v>15370</v>
      </c>
      <c r="O3750" t="s">
        <v>15371</v>
      </c>
      <c r="P3750" t="s">
        <v>39</v>
      </c>
      <c r="Q3750">
        <v>3</v>
      </c>
      <c r="R3750" t="s">
        <v>40</v>
      </c>
      <c r="S3750" t="s">
        <v>118</v>
      </c>
      <c r="T3750">
        <v>94836</v>
      </c>
      <c r="U3750" s="1">
        <v>45446</v>
      </c>
      <c r="V3750" t="s">
        <v>52</v>
      </c>
      <c r="W3750">
        <v>156763</v>
      </c>
      <c r="X3750" t="s">
        <v>15372</v>
      </c>
      <c r="Y3750">
        <v>314</v>
      </c>
      <c r="Z3750">
        <v>2906</v>
      </c>
      <c r="AA3750">
        <v>7</v>
      </c>
      <c r="AB3750">
        <v>8136.8</v>
      </c>
      <c r="AC3750">
        <f>Table1_1[[#This Row],[Price]]*Table1_1[[#This Row],[Quantity]]</f>
        <v>20342</v>
      </c>
    </row>
    <row r="3751" spans="1:29" x14ac:dyDescent="0.3">
      <c r="A3751" t="s">
        <v>28</v>
      </c>
      <c r="B3751" t="s">
        <v>29</v>
      </c>
      <c r="C3751" t="s">
        <v>54</v>
      </c>
      <c r="D3751" t="s">
        <v>467</v>
      </c>
      <c r="E3751" t="s">
        <v>56</v>
      </c>
      <c r="F3751" t="s">
        <v>33</v>
      </c>
      <c r="G3751">
        <v>63</v>
      </c>
      <c r="H3751">
        <v>428729</v>
      </c>
      <c r="I3751" t="s">
        <v>58</v>
      </c>
      <c r="J3751" s="3">
        <v>44675</v>
      </c>
      <c r="K3751">
        <v>1300</v>
      </c>
      <c r="L3751" t="s">
        <v>15373</v>
      </c>
      <c r="M3751" t="s">
        <v>152</v>
      </c>
      <c r="N3751" t="s">
        <v>15374</v>
      </c>
      <c r="O3751" t="s">
        <v>15375</v>
      </c>
      <c r="P3751" t="s">
        <v>71</v>
      </c>
      <c r="Q3751">
        <v>8</v>
      </c>
      <c r="R3751" t="s">
        <v>88</v>
      </c>
      <c r="S3751" t="s">
        <v>118</v>
      </c>
      <c r="T3751">
        <v>94098</v>
      </c>
      <c r="U3751" s="1">
        <v>45590</v>
      </c>
      <c r="V3751" t="s">
        <v>155</v>
      </c>
      <c r="W3751">
        <v>894184</v>
      </c>
      <c r="X3751" t="s">
        <v>15376</v>
      </c>
      <c r="Y3751">
        <v>412</v>
      </c>
      <c r="Z3751">
        <v>2342</v>
      </c>
      <c r="AA3751">
        <v>5</v>
      </c>
      <c r="AB3751">
        <v>4684</v>
      </c>
      <c r="AC3751">
        <f>Table1_1[[#This Row],[Price]]*Table1_1[[#This Row],[Quantity]]</f>
        <v>11710</v>
      </c>
    </row>
    <row r="3752" spans="1:29" x14ac:dyDescent="0.3">
      <c r="A3752" t="s">
        <v>28</v>
      </c>
      <c r="B3752" t="s">
        <v>29</v>
      </c>
      <c r="C3752" t="s">
        <v>148</v>
      </c>
      <c r="D3752" t="s">
        <v>105</v>
      </c>
      <c r="E3752" t="s">
        <v>56</v>
      </c>
      <c r="F3752" t="s">
        <v>99</v>
      </c>
      <c r="G3752">
        <v>70</v>
      </c>
      <c r="H3752">
        <v>429628</v>
      </c>
      <c r="I3752" t="s">
        <v>58</v>
      </c>
      <c r="J3752" s="3">
        <v>44977</v>
      </c>
      <c r="K3752">
        <v>1300</v>
      </c>
      <c r="L3752" t="s">
        <v>15377</v>
      </c>
      <c r="M3752" t="s">
        <v>591</v>
      </c>
      <c r="N3752" t="s">
        <v>15378</v>
      </c>
      <c r="O3752" t="s">
        <v>15379</v>
      </c>
      <c r="P3752" t="s">
        <v>71</v>
      </c>
      <c r="Q3752">
        <v>15</v>
      </c>
      <c r="R3752" t="s">
        <v>88</v>
      </c>
      <c r="S3752" t="s">
        <v>118</v>
      </c>
      <c r="T3752">
        <v>57926</v>
      </c>
      <c r="U3752" s="1">
        <v>45429</v>
      </c>
      <c r="V3752" t="s">
        <v>140</v>
      </c>
      <c r="W3752">
        <v>216627</v>
      </c>
      <c r="X3752" t="s">
        <v>14822</v>
      </c>
      <c r="Y3752">
        <v>636</v>
      </c>
      <c r="Z3752">
        <v>2625</v>
      </c>
      <c r="AA3752">
        <v>1</v>
      </c>
      <c r="AB3752">
        <v>1050</v>
      </c>
      <c r="AC3752">
        <f>Table1_1[[#This Row],[Price]]*Table1_1[[#This Row],[Quantity]]</f>
        <v>2625</v>
      </c>
    </row>
    <row r="3753" spans="1:29" x14ac:dyDescent="0.3">
      <c r="A3753" t="s">
        <v>28</v>
      </c>
      <c r="B3753" t="s">
        <v>29</v>
      </c>
      <c r="C3753" t="s">
        <v>66</v>
      </c>
      <c r="D3753" t="s">
        <v>92</v>
      </c>
      <c r="E3753" t="s">
        <v>32</v>
      </c>
      <c r="F3753" t="s">
        <v>47</v>
      </c>
      <c r="G3753">
        <v>79</v>
      </c>
      <c r="H3753">
        <v>402937</v>
      </c>
      <c r="I3753" t="s">
        <v>58</v>
      </c>
      <c r="J3753" s="3">
        <v>45043</v>
      </c>
      <c r="K3753">
        <v>1400</v>
      </c>
      <c r="L3753" t="s">
        <v>15380</v>
      </c>
      <c r="M3753" t="s">
        <v>1118</v>
      </c>
      <c r="N3753" t="s">
        <v>15381</v>
      </c>
      <c r="O3753" t="s">
        <v>15382</v>
      </c>
      <c r="P3753" t="s">
        <v>71</v>
      </c>
      <c r="Q3753">
        <v>13</v>
      </c>
      <c r="R3753" t="s">
        <v>40</v>
      </c>
      <c r="S3753" t="s">
        <v>63</v>
      </c>
      <c r="T3753">
        <v>63883</v>
      </c>
      <c r="U3753" s="1">
        <v>45437</v>
      </c>
      <c r="V3753" t="s">
        <v>140</v>
      </c>
      <c r="W3753">
        <v>863921</v>
      </c>
      <c r="X3753" t="s">
        <v>15383</v>
      </c>
      <c r="Y3753">
        <v>267</v>
      </c>
      <c r="Z3753">
        <v>2136</v>
      </c>
      <c r="AA3753">
        <v>5</v>
      </c>
      <c r="AB3753">
        <v>4272</v>
      </c>
      <c r="AC3753">
        <f>Table1_1[[#This Row],[Price]]*Table1_1[[#This Row],[Quantity]]</f>
        <v>10680</v>
      </c>
    </row>
    <row r="3754" spans="1:29" x14ac:dyDescent="0.3">
      <c r="A3754" t="s">
        <v>28</v>
      </c>
      <c r="B3754" t="s">
        <v>29</v>
      </c>
      <c r="C3754" t="s">
        <v>54</v>
      </c>
      <c r="D3754" t="s">
        <v>616</v>
      </c>
      <c r="E3754" t="s">
        <v>32</v>
      </c>
      <c r="F3754" t="s">
        <v>135</v>
      </c>
      <c r="G3754">
        <v>75</v>
      </c>
      <c r="H3754">
        <v>423307</v>
      </c>
      <c r="I3754" t="s">
        <v>34</v>
      </c>
      <c r="J3754" s="3">
        <v>44743</v>
      </c>
      <c r="K3754">
        <v>1100</v>
      </c>
      <c r="L3754" t="s">
        <v>15384</v>
      </c>
      <c r="M3754" t="s">
        <v>487</v>
      </c>
      <c r="N3754" t="s">
        <v>15385</v>
      </c>
      <c r="O3754" t="s">
        <v>15386</v>
      </c>
      <c r="P3754" t="s">
        <v>39</v>
      </c>
      <c r="Q3754">
        <v>5</v>
      </c>
      <c r="R3754" t="s">
        <v>40</v>
      </c>
      <c r="S3754" t="s">
        <v>79</v>
      </c>
      <c r="T3754">
        <v>65854</v>
      </c>
      <c r="U3754" s="1">
        <v>45435</v>
      </c>
      <c r="V3754" t="s">
        <v>140</v>
      </c>
      <c r="W3754">
        <v>937688</v>
      </c>
      <c r="X3754" t="s">
        <v>15387</v>
      </c>
      <c r="Y3754">
        <v>832</v>
      </c>
      <c r="Z3754">
        <v>790</v>
      </c>
      <c r="AA3754">
        <v>5</v>
      </c>
      <c r="AB3754">
        <v>1580</v>
      </c>
      <c r="AC3754">
        <f>Table1_1[[#This Row],[Price]]*Table1_1[[#This Row],[Quantity]]</f>
        <v>3950</v>
      </c>
    </row>
    <row r="3755" spans="1:29" x14ac:dyDescent="0.3">
      <c r="A3755" t="s">
        <v>28</v>
      </c>
      <c r="B3755" t="s">
        <v>29</v>
      </c>
      <c r="C3755" t="s">
        <v>157</v>
      </c>
      <c r="D3755" t="s">
        <v>546</v>
      </c>
      <c r="E3755" t="s">
        <v>46</v>
      </c>
      <c r="F3755" t="s">
        <v>47</v>
      </c>
      <c r="G3755">
        <v>98</v>
      </c>
      <c r="H3755">
        <v>406702</v>
      </c>
      <c r="I3755" t="s">
        <v>34</v>
      </c>
      <c r="J3755" s="3">
        <v>44032</v>
      </c>
      <c r="K3755">
        <v>1200</v>
      </c>
      <c r="L3755" t="s">
        <v>15388</v>
      </c>
      <c r="M3755" t="s">
        <v>85</v>
      </c>
      <c r="N3755" t="s">
        <v>15389</v>
      </c>
      <c r="O3755" t="s">
        <v>15390</v>
      </c>
      <c r="P3755" t="s">
        <v>71</v>
      </c>
      <c r="Q3755">
        <v>8</v>
      </c>
      <c r="R3755" t="s">
        <v>40</v>
      </c>
      <c r="S3755" t="s">
        <v>41</v>
      </c>
      <c r="T3755">
        <v>31806</v>
      </c>
      <c r="U3755" s="1">
        <v>45467</v>
      </c>
      <c r="V3755" t="s">
        <v>52</v>
      </c>
      <c r="W3755">
        <v>406558</v>
      </c>
      <c r="X3755" t="s">
        <v>15391</v>
      </c>
      <c r="Y3755">
        <v>836</v>
      </c>
      <c r="Z3755">
        <v>2213</v>
      </c>
      <c r="AA3755">
        <v>4</v>
      </c>
      <c r="AB3755">
        <v>3540.8</v>
      </c>
      <c r="AC3755">
        <f>Table1_1[[#This Row],[Price]]*Table1_1[[#This Row],[Quantity]]</f>
        <v>8852</v>
      </c>
    </row>
    <row r="3756" spans="1:29" x14ac:dyDescent="0.3">
      <c r="A3756" t="s">
        <v>28</v>
      </c>
      <c r="B3756" t="s">
        <v>29</v>
      </c>
      <c r="C3756" t="s">
        <v>91</v>
      </c>
      <c r="D3756" t="s">
        <v>261</v>
      </c>
      <c r="E3756" t="s">
        <v>56</v>
      </c>
      <c r="F3756" t="s">
        <v>150</v>
      </c>
      <c r="G3756">
        <v>42</v>
      </c>
      <c r="H3756">
        <v>401370</v>
      </c>
      <c r="I3756" t="s">
        <v>34</v>
      </c>
      <c r="J3756" s="3">
        <v>45601</v>
      </c>
      <c r="K3756">
        <v>1000</v>
      </c>
      <c r="L3756" t="s">
        <v>15392</v>
      </c>
      <c r="M3756" t="s">
        <v>239</v>
      </c>
      <c r="N3756" t="s">
        <v>15393</v>
      </c>
      <c r="O3756" t="s">
        <v>15394</v>
      </c>
      <c r="P3756" t="s">
        <v>87</v>
      </c>
      <c r="Q3756">
        <v>20</v>
      </c>
      <c r="R3756" t="s">
        <v>40</v>
      </c>
      <c r="S3756" t="s">
        <v>118</v>
      </c>
      <c r="T3756">
        <v>52042</v>
      </c>
      <c r="U3756" s="1">
        <v>45487</v>
      </c>
      <c r="V3756" t="s">
        <v>126</v>
      </c>
      <c r="W3756">
        <v>416219</v>
      </c>
      <c r="X3756" t="s">
        <v>6998</v>
      </c>
      <c r="Y3756">
        <v>299</v>
      </c>
      <c r="Z3756">
        <v>1814</v>
      </c>
      <c r="AA3756">
        <v>7</v>
      </c>
      <c r="AB3756">
        <v>5079.2000000000007</v>
      </c>
      <c r="AC3756">
        <f>Table1_1[[#This Row],[Price]]*Table1_1[[#This Row],[Quantity]]</f>
        <v>12698</v>
      </c>
    </row>
    <row r="3757" spans="1:29" x14ac:dyDescent="0.3">
      <c r="A3757" t="s">
        <v>28</v>
      </c>
      <c r="B3757" t="s">
        <v>29</v>
      </c>
      <c r="C3757" t="s">
        <v>30</v>
      </c>
      <c r="D3757" t="s">
        <v>616</v>
      </c>
      <c r="E3757" t="s">
        <v>56</v>
      </c>
      <c r="F3757" t="s">
        <v>355</v>
      </c>
      <c r="G3757">
        <v>31</v>
      </c>
      <c r="H3757">
        <v>422370</v>
      </c>
      <c r="I3757" t="s">
        <v>34</v>
      </c>
      <c r="J3757" s="3">
        <v>44695</v>
      </c>
      <c r="K3757">
        <v>1300</v>
      </c>
      <c r="L3757" t="s">
        <v>15396</v>
      </c>
      <c r="M3757" t="s">
        <v>482</v>
      </c>
      <c r="N3757" t="s">
        <v>15397</v>
      </c>
      <c r="O3757" t="s">
        <v>15398</v>
      </c>
      <c r="P3757" t="s">
        <v>39</v>
      </c>
      <c r="Q3757">
        <v>11</v>
      </c>
      <c r="R3757" t="s">
        <v>88</v>
      </c>
      <c r="S3757" t="s">
        <v>118</v>
      </c>
      <c r="T3757">
        <v>47607</v>
      </c>
      <c r="U3757" s="1">
        <v>45382</v>
      </c>
      <c r="V3757" t="s">
        <v>72</v>
      </c>
      <c r="W3757">
        <v>716831</v>
      </c>
      <c r="X3757" t="s">
        <v>15399</v>
      </c>
      <c r="Y3757">
        <v>318</v>
      </c>
      <c r="Z3757">
        <v>2050</v>
      </c>
      <c r="AA3757">
        <v>3</v>
      </c>
      <c r="AB3757">
        <v>2460</v>
      </c>
      <c r="AC3757">
        <f>Table1_1[[#This Row],[Price]]*Table1_1[[#This Row],[Quantity]]</f>
        <v>6150</v>
      </c>
    </row>
    <row r="3758" spans="1:29" x14ac:dyDescent="0.3">
      <c r="A3758" t="s">
        <v>28</v>
      </c>
      <c r="B3758" t="s">
        <v>29</v>
      </c>
      <c r="C3758" t="s">
        <v>44</v>
      </c>
      <c r="D3758" t="s">
        <v>621</v>
      </c>
      <c r="E3758" t="s">
        <v>46</v>
      </c>
      <c r="F3758" t="s">
        <v>355</v>
      </c>
      <c r="G3758">
        <v>79</v>
      </c>
      <c r="H3758">
        <v>420194</v>
      </c>
      <c r="I3758" t="s">
        <v>34</v>
      </c>
      <c r="J3758" s="3">
        <v>43941</v>
      </c>
      <c r="K3758">
        <v>1400</v>
      </c>
      <c r="L3758" t="s">
        <v>15400</v>
      </c>
      <c r="M3758" t="s">
        <v>1198</v>
      </c>
      <c r="N3758" t="s">
        <v>15401</v>
      </c>
      <c r="O3758">
        <v>4534859942</v>
      </c>
      <c r="P3758" t="s">
        <v>87</v>
      </c>
      <c r="Q3758">
        <v>17</v>
      </c>
      <c r="R3758" t="s">
        <v>88</v>
      </c>
      <c r="S3758" t="s">
        <v>41</v>
      </c>
      <c r="T3758">
        <v>86466</v>
      </c>
      <c r="U3758" s="1">
        <v>45426</v>
      </c>
      <c r="V3758" t="s">
        <v>140</v>
      </c>
      <c r="W3758">
        <v>984014</v>
      </c>
      <c r="X3758" t="s">
        <v>15402</v>
      </c>
      <c r="Y3758">
        <v>677</v>
      </c>
      <c r="Z3758">
        <v>2701</v>
      </c>
      <c r="AA3758">
        <v>2</v>
      </c>
      <c r="AB3758">
        <v>2160.8000000000002</v>
      </c>
      <c r="AC3758">
        <f>Table1_1[[#This Row],[Price]]*Table1_1[[#This Row],[Quantity]]</f>
        <v>5402</v>
      </c>
    </row>
    <row r="3759" spans="1:29" x14ac:dyDescent="0.3">
      <c r="A3759" t="s">
        <v>28</v>
      </c>
      <c r="B3759" t="s">
        <v>29</v>
      </c>
      <c r="C3759" t="s">
        <v>44</v>
      </c>
      <c r="D3759" t="s">
        <v>82</v>
      </c>
      <c r="E3759" t="s">
        <v>32</v>
      </c>
      <c r="F3759" t="s">
        <v>57</v>
      </c>
      <c r="G3759">
        <v>64</v>
      </c>
      <c r="H3759">
        <v>406914</v>
      </c>
      <c r="I3759" t="s">
        <v>58</v>
      </c>
      <c r="J3759" s="3">
        <v>44750</v>
      </c>
      <c r="K3759">
        <v>1300</v>
      </c>
      <c r="L3759" t="s">
        <v>15403</v>
      </c>
      <c r="M3759" t="s">
        <v>137</v>
      </c>
      <c r="N3759" t="s">
        <v>15404</v>
      </c>
      <c r="O3759" t="s">
        <v>15405</v>
      </c>
      <c r="P3759" t="s">
        <v>71</v>
      </c>
      <c r="Q3759">
        <v>9</v>
      </c>
      <c r="R3759" t="s">
        <v>40</v>
      </c>
      <c r="S3759" t="s">
        <v>118</v>
      </c>
      <c r="T3759">
        <v>10891</v>
      </c>
      <c r="U3759" s="1">
        <v>45539</v>
      </c>
      <c r="V3759" t="s">
        <v>180</v>
      </c>
      <c r="W3759">
        <v>978196</v>
      </c>
      <c r="X3759" t="s">
        <v>10955</v>
      </c>
      <c r="Y3759">
        <v>818</v>
      </c>
      <c r="Z3759">
        <v>2373</v>
      </c>
      <c r="AA3759">
        <v>3</v>
      </c>
      <c r="AB3759">
        <v>2847.6000000000004</v>
      </c>
      <c r="AC3759">
        <f>Table1_1[[#This Row],[Price]]*Table1_1[[#This Row],[Quantity]]</f>
        <v>7119</v>
      </c>
    </row>
    <row r="3760" spans="1:29" x14ac:dyDescent="0.3">
      <c r="A3760" t="s">
        <v>28</v>
      </c>
      <c r="B3760" t="s">
        <v>29</v>
      </c>
      <c r="C3760" t="s">
        <v>54</v>
      </c>
      <c r="D3760" t="s">
        <v>546</v>
      </c>
      <c r="E3760" t="s">
        <v>56</v>
      </c>
      <c r="F3760" t="s">
        <v>33</v>
      </c>
      <c r="G3760">
        <v>7</v>
      </c>
      <c r="H3760">
        <v>433947</v>
      </c>
      <c r="I3760" t="s">
        <v>58</v>
      </c>
      <c r="J3760" s="3">
        <v>45173</v>
      </c>
      <c r="K3760">
        <v>1400</v>
      </c>
      <c r="L3760" t="s">
        <v>15407</v>
      </c>
      <c r="M3760" t="s">
        <v>1048</v>
      </c>
      <c r="N3760" t="s">
        <v>15408</v>
      </c>
      <c r="O3760" t="s">
        <v>15409</v>
      </c>
      <c r="P3760" t="s">
        <v>87</v>
      </c>
      <c r="Q3760">
        <v>8</v>
      </c>
      <c r="R3760" t="s">
        <v>88</v>
      </c>
      <c r="S3760" t="s">
        <v>63</v>
      </c>
      <c r="T3760">
        <v>89136</v>
      </c>
      <c r="U3760" s="1">
        <v>45552</v>
      </c>
      <c r="V3760" t="s">
        <v>180</v>
      </c>
      <c r="W3760">
        <v>607103</v>
      </c>
      <c r="X3760" t="s">
        <v>15410</v>
      </c>
      <c r="Y3760">
        <v>505</v>
      </c>
      <c r="Z3760">
        <v>2094</v>
      </c>
      <c r="AA3760">
        <v>8</v>
      </c>
      <c r="AB3760">
        <v>6700.8</v>
      </c>
      <c r="AC3760">
        <f>Table1_1[[#This Row],[Price]]*Table1_1[[#This Row],[Quantity]]</f>
        <v>16752</v>
      </c>
    </row>
    <row r="3761" spans="1:29" x14ac:dyDescent="0.3">
      <c r="A3761" t="s">
        <v>28</v>
      </c>
      <c r="B3761" t="s">
        <v>29</v>
      </c>
      <c r="C3761" t="s">
        <v>91</v>
      </c>
      <c r="D3761" t="s">
        <v>442</v>
      </c>
      <c r="E3761" t="s">
        <v>46</v>
      </c>
      <c r="F3761" t="s">
        <v>57</v>
      </c>
      <c r="G3761">
        <v>97</v>
      </c>
      <c r="H3761">
        <v>437618</v>
      </c>
      <c r="I3761" t="s">
        <v>58</v>
      </c>
      <c r="J3761" s="3">
        <v>44828</v>
      </c>
      <c r="K3761">
        <v>1200</v>
      </c>
      <c r="L3761" t="s">
        <v>15411</v>
      </c>
      <c r="M3761" t="s">
        <v>568</v>
      </c>
      <c r="N3761" t="s">
        <v>15412</v>
      </c>
      <c r="O3761">
        <v>-1828</v>
      </c>
      <c r="P3761" t="s">
        <v>71</v>
      </c>
      <c r="Q3761">
        <v>14</v>
      </c>
      <c r="R3761" t="s">
        <v>88</v>
      </c>
      <c r="S3761" t="s">
        <v>63</v>
      </c>
      <c r="T3761">
        <v>41113</v>
      </c>
      <c r="U3761" s="1">
        <v>45492</v>
      </c>
      <c r="V3761" t="s">
        <v>126</v>
      </c>
      <c r="W3761">
        <v>989832</v>
      </c>
      <c r="X3761" t="s">
        <v>15413</v>
      </c>
      <c r="Y3761">
        <v>643</v>
      </c>
      <c r="Z3761">
        <v>2001</v>
      </c>
      <c r="AA3761">
        <v>7</v>
      </c>
      <c r="AB3761">
        <v>5602.8</v>
      </c>
      <c r="AC3761">
        <f>Table1_1[[#This Row],[Price]]*Table1_1[[#This Row],[Quantity]]</f>
        <v>14007</v>
      </c>
    </row>
    <row r="3762" spans="1:29" x14ac:dyDescent="0.3">
      <c r="A3762" t="s">
        <v>28</v>
      </c>
      <c r="B3762" t="s">
        <v>29</v>
      </c>
      <c r="C3762" t="s">
        <v>66</v>
      </c>
      <c r="D3762" t="s">
        <v>274</v>
      </c>
      <c r="E3762" t="s">
        <v>46</v>
      </c>
      <c r="F3762" t="s">
        <v>57</v>
      </c>
      <c r="G3762">
        <v>54</v>
      </c>
      <c r="H3762">
        <v>409061</v>
      </c>
      <c r="I3762" t="s">
        <v>34</v>
      </c>
      <c r="J3762" s="3">
        <v>45622</v>
      </c>
      <c r="K3762">
        <v>1200</v>
      </c>
      <c r="L3762" t="s">
        <v>15414</v>
      </c>
      <c r="M3762" t="s">
        <v>287</v>
      </c>
      <c r="N3762" t="s">
        <v>15415</v>
      </c>
      <c r="O3762" t="s">
        <v>15416</v>
      </c>
      <c r="P3762" t="s">
        <v>87</v>
      </c>
      <c r="Q3762">
        <v>17</v>
      </c>
      <c r="R3762" t="s">
        <v>40</v>
      </c>
      <c r="S3762" t="s">
        <v>63</v>
      </c>
      <c r="T3762">
        <v>10056</v>
      </c>
      <c r="U3762" s="1">
        <v>45530</v>
      </c>
      <c r="V3762" t="s">
        <v>64</v>
      </c>
      <c r="W3762">
        <v>762108</v>
      </c>
      <c r="X3762" t="s">
        <v>15417</v>
      </c>
      <c r="Y3762">
        <v>792</v>
      </c>
      <c r="Z3762">
        <v>2446</v>
      </c>
      <c r="AA3762">
        <v>7</v>
      </c>
      <c r="AB3762">
        <v>6848.8</v>
      </c>
      <c r="AC3762">
        <f>Table1_1[[#This Row],[Price]]*Table1_1[[#This Row],[Quantity]]</f>
        <v>17122</v>
      </c>
    </row>
    <row r="3763" spans="1:29" x14ac:dyDescent="0.3">
      <c r="A3763" t="s">
        <v>28</v>
      </c>
      <c r="B3763" t="s">
        <v>29</v>
      </c>
      <c r="C3763" t="s">
        <v>193</v>
      </c>
      <c r="D3763" t="s">
        <v>31</v>
      </c>
      <c r="E3763" t="s">
        <v>56</v>
      </c>
      <c r="F3763" t="s">
        <v>106</v>
      </c>
      <c r="G3763">
        <v>14</v>
      </c>
      <c r="H3763">
        <v>414093</v>
      </c>
      <c r="I3763" t="s">
        <v>34</v>
      </c>
      <c r="J3763" s="3">
        <v>43996</v>
      </c>
      <c r="K3763">
        <v>1000</v>
      </c>
      <c r="L3763" t="s">
        <v>15418</v>
      </c>
      <c r="M3763" t="s">
        <v>159</v>
      </c>
      <c r="N3763" t="s">
        <v>15419</v>
      </c>
      <c r="O3763" t="s">
        <v>15420</v>
      </c>
      <c r="P3763" t="s">
        <v>51</v>
      </c>
      <c r="Q3763">
        <v>13</v>
      </c>
      <c r="R3763" t="s">
        <v>40</v>
      </c>
      <c r="S3763" t="s">
        <v>79</v>
      </c>
      <c r="T3763">
        <v>28314</v>
      </c>
      <c r="U3763" s="1">
        <v>45530</v>
      </c>
      <c r="V3763" t="s">
        <v>64</v>
      </c>
      <c r="W3763">
        <v>693039</v>
      </c>
      <c r="X3763" t="s">
        <v>15421</v>
      </c>
      <c r="Y3763">
        <v>534</v>
      </c>
      <c r="Z3763">
        <v>2835</v>
      </c>
      <c r="AA3763">
        <v>7</v>
      </c>
      <c r="AB3763">
        <v>7938</v>
      </c>
      <c r="AC3763">
        <f>Table1_1[[#This Row],[Price]]*Table1_1[[#This Row],[Quantity]]</f>
        <v>19845</v>
      </c>
    </row>
    <row r="3764" spans="1:29" x14ac:dyDescent="0.3">
      <c r="A3764" t="s">
        <v>28</v>
      </c>
      <c r="B3764" t="s">
        <v>29</v>
      </c>
      <c r="C3764" t="s">
        <v>157</v>
      </c>
      <c r="D3764" t="s">
        <v>546</v>
      </c>
      <c r="E3764" t="s">
        <v>46</v>
      </c>
      <c r="F3764" t="s">
        <v>83</v>
      </c>
      <c r="G3764">
        <v>84</v>
      </c>
      <c r="H3764">
        <v>407851</v>
      </c>
      <c r="I3764" t="s">
        <v>58</v>
      </c>
      <c r="J3764" s="3">
        <v>44278</v>
      </c>
      <c r="K3764">
        <v>1100</v>
      </c>
      <c r="L3764" t="s">
        <v>15422</v>
      </c>
      <c r="M3764" t="s">
        <v>818</v>
      </c>
      <c r="N3764" t="s">
        <v>15423</v>
      </c>
      <c r="O3764" t="s">
        <v>15424</v>
      </c>
      <c r="P3764" t="s">
        <v>71</v>
      </c>
      <c r="Q3764">
        <v>10</v>
      </c>
      <c r="R3764" t="s">
        <v>40</v>
      </c>
      <c r="S3764" t="s">
        <v>118</v>
      </c>
      <c r="T3764">
        <v>80921</v>
      </c>
      <c r="U3764" s="1">
        <v>45504</v>
      </c>
      <c r="V3764" t="s">
        <v>126</v>
      </c>
      <c r="W3764">
        <v>754703</v>
      </c>
      <c r="X3764" t="s">
        <v>15425</v>
      </c>
      <c r="Y3764">
        <v>597</v>
      </c>
      <c r="Z3764">
        <v>2728</v>
      </c>
      <c r="AA3764">
        <v>4</v>
      </c>
      <c r="AB3764">
        <v>4364.8</v>
      </c>
      <c r="AC3764">
        <f>Table1_1[[#This Row],[Price]]*Table1_1[[#This Row],[Quantity]]</f>
        <v>10912</v>
      </c>
    </row>
    <row r="3765" spans="1:29" x14ac:dyDescent="0.3">
      <c r="A3765" t="s">
        <v>28</v>
      </c>
      <c r="B3765" t="s">
        <v>29</v>
      </c>
      <c r="C3765" t="s">
        <v>44</v>
      </c>
      <c r="D3765" t="s">
        <v>31</v>
      </c>
      <c r="E3765" t="s">
        <v>46</v>
      </c>
      <c r="F3765" t="s">
        <v>99</v>
      </c>
      <c r="G3765">
        <v>42</v>
      </c>
      <c r="H3765">
        <v>406137</v>
      </c>
      <c r="I3765" t="s">
        <v>58</v>
      </c>
      <c r="J3765" s="3">
        <v>44603</v>
      </c>
      <c r="K3765">
        <v>1200</v>
      </c>
      <c r="L3765" t="s">
        <v>15426</v>
      </c>
      <c r="M3765" t="s">
        <v>1048</v>
      </c>
      <c r="N3765" t="s">
        <v>15427</v>
      </c>
      <c r="O3765" t="s">
        <v>15428</v>
      </c>
      <c r="P3765" t="s">
        <v>51</v>
      </c>
      <c r="Q3765">
        <v>8</v>
      </c>
      <c r="R3765" t="s">
        <v>40</v>
      </c>
      <c r="S3765" t="s">
        <v>41</v>
      </c>
      <c r="T3765">
        <v>69517</v>
      </c>
      <c r="U3765" s="1">
        <v>45365</v>
      </c>
      <c r="V3765" t="s">
        <v>72</v>
      </c>
      <c r="W3765">
        <v>540320</v>
      </c>
      <c r="X3765" t="s">
        <v>15429</v>
      </c>
      <c r="Y3765">
        <v>613</v>
      </c>
      <c r="Z3765">
        <v>974</v>
      </c>
      <c r="AA3765">
        <v>5</v>
      </c>
      <c r="AB3765">
        <v>1948</v>
      </c>
      <c r="AC3765">
        <f>Table1_1[[#This Row],[Price]]*Table1_1[[#This Row],[Quantity]]</f>
        <v>4870</v>
      </c>
    </row>
    <row r="3766" spans="1:29" x14ac:dyDescent="0.3">
      <c r="A3766" t="s">
        <v>28</v>
      </c>
      <c r="B3766" t="s">
        <v>29</v>
      </c>
      <c r="C3766" t="s">
        <v>30</v>
      </c>
      <c r="D3766" t="s">
        <v>227</v>
      </c>
      <c r="E3766" t="s">
        <v>46</v>
      </c>
      <c r="F3766" t="s">
        <v>57</v>
      </c>
      <c r="G3766">
        <v>34</v>
      </c>
      <c r="H3766">
        <v>420923</v>
      </c>
      <c r="I3766" t="s">
        <v>34</v>
      </c>
      <c r="J3766" s="3">
        <v>44773</v>
      </c>
      <c r="K3766">
        <v>1200</v>
      </c>
      <c r="L3766" t="s">
        <v>15430</v>
      </c>
      <c r="M3766" t="s">
        <v>165</v>
      </c>
      <c r="N3766" t="s">
        <v>15431</v>
      </c>
      <c r="O3766" t="s">
        <v>15432</v>
      </c>
      <c r="P3766" t="s">
        <v>39</v>
      </c>
      <c r="Q3766">
        <v>17</v>
      </c>
      <c r="R3766" t="s">
        <v>88</v>
      </c>
      <c r="S3766" t="s">
        <v>63</v>
      </c>
      <c r="T3766">
        <v>96489</v>
      </c>
      <c r="U3766" s="1">
        <v>45478</v>
      </c>
      <c r="V3766" t="s">
        <v>126</v>
      </c>
      <c r="W3766">
        <v>349553</v>
      </c>
      <c r="X3766" t="s">
        <v>6096</v>
      </c>
      <c r="Y3766">
        <v>879</v>
      </c>
      <c r="Z3766">
        <v>832</v>
      </c>
      <c r="AA3766">
        <v>1</v>
      </c>
      <c r="AB3766">
        <v>332.8</v>
      </c>
      <c r="AC3766">
        <f>Table1_1[[#This Row],[Price]]*Table1_1[[#This Row],[Quantity]]</f>
        <v>832</v>
      </c>
    </row>
    <row r="3767" spans="1:29" x14ac:dyDescent="0.3">
      <c r="A3767" t="s">
        <v>28</v>
      </c>
      <c r="B3767" t="s">
        <v>29</v>
      </c>
      <c r="C3767" t="s">
        <v>148</v>
      </c>
      <c r="D3767" t="s">
        <v>227</v>
      </c>
      <c r="E3767" t="s">
        <v>56</v>
      </c>
      <c r="F3767" t="s">
        <v>150</v>
      </c>
      <c r="G3767">
        <v>50</v>
      </c>
      <c r="H3767">
        <v>415284</v>
      </c>
      <c r="I3767" t="s">
        <v>58</v>
      </c>
      <c r="J3767" s="3">
        <v>45549</v>
      </c>
      <c r="K3767">
        <v>800</v>
      </c>
      <c r="L3767" t="s">
        <v>15433</v>
      </c>
      <c r="M3767" t="s">
        <v>216</v>
      </c>
      <c r="N3767" t="s">
        <v>15434</v>
      </c>
      <c r="O3767">
        <v>-2451</v>
      </c>
      <c r="P3767" t="s">
        <v>87</v>
      </c>
      <c r="Q3767">
        <v>19</v>
      </c>
      <c r="R3767" t="s">
        <v>88</v>
      </c>
      <c r="S3767" t="s">
        <v>79</v>
      </c>
      <c r="T3767">
        <v>69016</v>
      </c>
      <c r="U3767" s="1">
        <v>45387</v>
      </c>
      <c r="V3767" t="s">
        <v>80</v>
      </c>
      <c r="W3767">
        <v>888026</v>
      </c>
      <c r="X3767" t="s">
        <v>15435</v>
      </c>
      <c r="Y3767">
        <v>538</v>
      </c>
      <c r="Z3767">
        <v>1681</v>
      </c>
      <c r="AA3767">
        <v>1</v>
      </c>
      <c r="AB3767">
        <v>672.40000000000009</v>
      </c>
      <c r="AC3767">
        <f>Table1_1[[#This Row],[Price]]*Table1_1[[#This Row],[Quantity]]</f>
        <v>1681</v>
      </c>
    </row>
    <row r="3768" spans="1:29" x14ac:dyDescent="0.3">
      <c r="A3768" t="s">
        <v>28</v>
      </c>
      <c r="B3768" t="s">
        <v>29</v>
      </c>
      <c r="C3768" t="s">
        <v>157</v>
      </c>
      <c r="D3768" t="s">
        <v>55</v>
      </c>
      <c r="E3768" t="s">
        <v>56</v>
      </c>
      <c r="F3768" t="s">
        <v>135</v>
      </c>
      <c r="G3768">
        <v>56</v>
      </c>
      <c r="H3768">
        <v>432567</v>
      </c>
      <c r="I3768" t="s">
        <v>58</v>
      </c>
      <c r="J3768" s="3">
        <v>44693</v>
      </c>
      <c r="K3768">
        <v>1300</v>
      </c>
      <c r="L3768" t="s">
        <v>15437</v>
      </c>
      <c r="M3768" t="s">
        <v>1058</v>
      </c>
      <c r="N3768" t="s">
        <v>15438</v>
      </c>
      <c r="O3768" t="s">
        <v>15439</v>
      </c>
      <c r="P3768" t="s">
        <v>39</v>
      </c>
      <c r="Q3768">
        <v>7</v>
      </c>
      <c r="R3768" t="s">
        <v>88</v>
      </c>
      <c r="S3768" t="s">
        <v>41</v>
      </c>
      <c r="T3768">
        <v>75058</v>
      </c>
      <c r="U3768" s="1">
        <v>45487</v>
      </c>
      <c r="V3768" t="s">
        <v>126</v>
      </c>
      <c r="W3768">
        <v>393178</v>
      </c>
      <c r="X3768" t="s">
        <v>15440</v>
      </c>
      <c r="Y3768">
        <v>493</v>
      </c>
      <c r="Z3768">
        <v>1084</v>
      </c>
      <c r="AA3768">
        <v>3</v>
      </c>
      <c r="AB3768">
        <v>1300.8000000000002</v>
      </c>
      <c r="AC3768">
        <f>Table1_1[[#This Row],[Price]]*Table1_1[[#This Row],[Quantity]]</f>
        <v>3252</v>
      </c>
    </row>
    <row r="3769" spans="1:29" x14ac:dyDescent="0.3">
      <c r="A3769" t="s">
        <v>28</v>
      </c>
      <c r="B3769" t="s">
        <v>29</v>
      </c>
      <c r="C3769" t="s">
        <v>54</v>
      </c>
      <c r="D3769" t="s">
        <v>524</v>
      </c>
      <c r="E3769" t="s">
        <v>32</v>
      </c>
      <c r="F3769" t="s">
        <v>135</v>
      </c>
      <c r="G3769">
        <v>88</v>
      </c>
      <c r="H3769">
        <v>408010</v>
      </c>
      <c r="I3769" t="s">
        <v>34</v>
      </c>
      <c r="J3769" s="3">
        <v>45557</v>
      </c>
      <c r="K3769">
        <v>1400</v>
      </c>
      <c r="L3769" t="s">
        <v>15441</v>
      </c>
      <c r="M3769" t="s">
        <v>496</v>
      </c>
      <c r="N3769" t="s">
        <v>15442</v>
      </c>
      <c r="O3769" t="s">
        <v>15443</v>
      </c>
      <c r="P3769" t="s">
        <v>71</v>
      </c>
      <c r="Q3769">
        <v>14</v>
      </c>
      <c r="R3769" t="s">
        <v>40</v>
      </c>
      <c r="S3769" t="s">
        <v>118</v>
      </c>
      <c r="T3769">
        <v>89201</v>
      </c>
      <c r="U3769" s="1">
        <v>45379</v>
      </c>
      <c r="V3769" t="s">
        <v>72</v>
      </c>
      <c r="W3769">
        <v>708221</v>
      </c>
      <c r="X3769" t="s">
        <v>15444</v>
      </c>
      <c r="Y3769">
        <v>696</v>
      </c>
      <c r="Z3769">
        <v>2095</v>
      </c>
      <c r="AA3769">
        <v>3</v>
      </c>
      <c r="AB3769">
        <v>2514</v>
      </c>
      <c r="AC3769">
        <f>Table1_1[[#This Row],[Price]]*Table1_1[[#This Row],[Quantity]]</f>
        <v>6285</v>
      </c>
    </row>
    <row r="3770" spans="1:29" x14ac:dyDescent="0.3">
      <c r="A3770" t="s">
        <v>28</v>
      </c>
      <c r="B3770" t="s">
        <v>29</v>
      </c>
      <c r="C3770" t="s">
        <v>91</v>
      </c>
      <c r="D3770" t="s">
        <v>149</v>
      </c>
      <c r="E3770" t="s">
        <v>32</v>
      </c>
      <c r="F3770" t="s">
        <v>113</v>
      </c>
      <c r="G3770">
        <v>16</v>
      </c>
      <c r="H3770">
        <v>424476</v>
      </c>
      <c r="I3770" t="s">
        <v>58</v>
      </c>
      <c r="J3770" s="3">
        <v>45546</v>
      </c>
      <c r="K3770">
        <v>1200</v>
      </c>
      <c r="L3770" t="s">
        <v>15445</v>
      </c>
      <c r="M3770" t="s">
        <v>232</v>
      </c>
      <c r="N3770" t="s">
        <v>15446</v>
      </c>
      <c r="O3770" t="s">
        <v>15447</v>
      </c>
      <c r="P3770" t="s">
        <v>87</v>
      </c>
      <c r="Q3770">
        <v>12</v>
      </c>
      <c r="R3770" t="s">
        <v>40</v>
      </c>
      <c r="S3770" t="s">
        <v>41</v>
      </c>
      <c r="T3770">
        <v>49736</v>
      </c>
      <c r="U3770" s="1">
        <v>45296</v>
      </c>
      <c r="V3770" t="s">
        <v>111</v>
      </c>
      <c r="W3770">
        <v>356533</v>
      </c>
      <c r="X3770" t="s">
        <v>15448</v>
      </c>
      <c r="Y3770">
        <v>652</v>
      </c>
      <c r="Z3770">
        <v>1141</v>
      </c>
      <c r="AA3770">
        <v>4</v>
      </c>
      <c r="AB3770">
        <v>1825.6000000000001</v>
      </c>
      <c r="AC3770">
        <f>Table1_1[[#This Row],[Price]]*Table1_1[[#This Row],[Quantity]]</f>
        <v>4564</v>
      </c>
    </row>
    <row r="3771" spans="1:29" x14ac:dyDescent="0.3">
      <c r="A3771" t="s">
        <v>28</v>
      </c>
      <c r="B3771" t="s">
        <v>29</v>
      </c>
      <c r="C3771" t="s">
        <v>193</v>
      </c>
      <c r="D3771" t="s">
        <v>560</v>
      </c>
      <c r="E3771" t="s">
        <v>56</v>
      </c>
      <c r="F3771" t="s">
        <v>33</v>
      </c>
      <c r="G3771">
        <v>75</v>
      </c>
      <c r="H3771">
        <v>428469</v>
      </c>
      <c r="I3771" t="s">
        <v>58</v>
      </c>
      <c r="J3771" s="3">
        <v>45141</v>
      </c>
      <c r="K3771">
        <v>1100</v>
      </c>
      <c r="L3771" t="s">
        <v>15450</v>
      </c>
      <c r="M3771" t="s">
        <v>953</v>
      </c>
      <c r="N3771" t="s">
        <v>15451</v>
      </c>
      <c r="O3771">
        <v>-7352</v>
      </c>
      <c r="P3771" t="s">
        <v>39</v>
      </c>
      <c r="Q3771">
        <v>5</v>
      </c>
      <c r="R3771" t="s">
        <v>40</v>
      </c>
      <c r="S3771" t="s">
        <v>79</v>
      </c>
      <c r="T3771">
        <v>49391</v>
      </c>
      <c r="U3771" s="1">
        <v>45501</v>
      </c>
      <c r="V3771" t="s">
        <v>126</v>
      </c>
      <c r="W3771">
        <v>215678</v>
      </c>
      <c r="X3771" t="s">
        <v>15452</v>
      </c>
      <c r="Y3771">
        <v>208</v>
      </c>
      <c r="Z3771">
        <v>683</v>
      </c>
      <c r="AA3771">
        <v>3</v>
      </c>
      <c r="AB3771">
        <v>819.6</v>
      </c>
      <c r="AC3771">
        <f>Table1_1[[#This Row],[Price]]*Table1_1[[#This Row],[Quantity]]</f>
        <v>2049</v>
      </c>
    </row>
    <row r="3772" spans="1:29" x14ac:dyDescent="0.3">
      <c r="A3772" t="s">
        <v>28</v>
      </c>
      <c r="B3772" t="s">
        <v>29</v>
      </c>
      <c r="C3772" t="s">
        <v>148</v>
      </c>
      <c r="D3772" t="s">
        <v>421</v>
      </c>
      <c r="E3772" t="s">
        <v>56</v>
      </c>
      <c r="F3772" t="s">
        <v>113</v>
      </c>
      <c r="G3772">
        <v>31</v>
      </c>
      <c r="H3772">
        <v>434034</v>
      </c>
      <c r="I3772" t="s">
        <v>58</v>
      </c>
      <c r="J3772" s="3">
        <v>45291</v>
      </c>
      <c r="K3772">
        <v>1100</v>
      </c>
      <c r="L3772" t="s">
        <v>15453</v>
      </c>
      <c r="M3772" t="s">
        <v>428</v>
      </c>
      <c r="N3772" t="s">
        <v>15454</v>
      </c>
      <c r="O3772">
        <v>8334525756</v>
      </c>
      <c r="P3772" t="s">
        <v>71</v>
      </c>
      <c r="Q3772">
        <v>10</v>
      </c>
      <c r="R3772" t="s">
        <v>88</v>
      </c>
      <c r="S3772" t="s">
        <v>118</v>
      </c>
      <c r="T3772">
        <v>52625</v>
      </c>
      <c r="U3772" s="1">
        <v>45316</v>
      </c>
      <c r="V3772" t="s">
        <v>111</v>
      </c>
      <c r="W3772">
        <v>443538</v>
      </c>
      <c r="X3772" t="s">
        <v>15455</v>
      </c>
      <c r="Y3772">
        <v>490</v>
      </c>
      <c r="Z3772">
        <v>513</v>
      </c>
      <c r="AA3772">
        <v>3</v>
      </c>
      <c r="AB3772">
        <v>615.6</v>
      </c>
      <c r="AC3772">
        <f>Table1_1[[#This Row],[Price]]*Table1_1[[#This Row],[Quantity]]</f>
        <v>1539</v>
      </c>
    </row>
    <row r="3773" spans="1:29" x14ac:dyDescent="0.3">
      <c r="A3773" t="s">
        <v>28</v>
      </c>
      <c r="B3773" t="s">
        <v>29</v>
      </c>
      <c r="C3773" t="s">
        <v>91</v>
      </c>
      <c r="D3773" t="s">
        <v>637</v>
      </c>
      <c r="E3773" t="s">
        <v>32</v>
      </c>
      <c r="F3773" t="s">
        <v>33</v>
      </c>
      <c r="G3773">
        <v>53</v>
      </c>
      <c r="H3773">
        <v>420710</v>
      </c>
      <c r="I3773" t="s">
        <v>34</v>
      </c>
      <c r="J3773" s="3">
        <v>44394</v>
      </c>
      <c r="K3773">
        <v>950</v>
      </c>
      <c r="L3773" t="s">
        <v>15456</v>
      </c>
      <c r="M3773" t="s">
        <v>623</v>
      </c>
      <c r="N3773" t="s">
        <v>15457</v>
      </c>
      <c r="O3773" t="s">
        <v>15458</v>
      </c>
      <c r="P3773" t="s">
        <v>87</v>
      </c>
      <c r="Q3773">
        <v>6</v>
      </c>
      <c r="R3773" t="s">
        <v>88</v>
      </c>
      <c r="S3773" t="s">
        <v>118</v>
      </c>
      <c r="T3773">
        <v>47005</v>
      </c>
      <c r="U3773" s="1">
        <v>45438</v>
      </c>
      <c r="V3773" t="s">
        <v>140</v>
      </c>
      <c r="W3773">
        <v>523005</v>
      </c>
      <c r="X3773" t="s">
        <v>15459</v>
      </c>
      <c r="Y3773">
        <v>305</v>
      </c>
      <c r="Z3773">
        <v>616</v>
      </c>
      <c r="AA3773">
        <v>1</v>
      </c>
      <c r="AB3773">
        <v>246.4</v>
      </c>
      <c r="AC3773">
        <f>Table1_1[[#This Row],[Price]]*Table1_1[[#This Row],[Quantity]]</f>
        <v>616</v>
      </c>
    </row>
    <row r="3774" spans="1:29" x14ac:dyDescent="0.3">
      <c r="A3774" t="s">
        <v>28</v>
      </c>
      <c r="B3774" t="s">
        <v>29</v>
      </c>
      <c r="C3774" t="s">
        <v>30</v>
      </c>
      <c r="D3774" t="s">
        <v>248</v>
      </c>
      <c r="E3774" t="s">
        <v>32</v>
      </c>
      <c r="F3774" t="s">
        <v>83</v>
      </c>
      <c r="G3774">
        <v>66</v>
      </c>
      <c r="H3774">
        <v>403723</v>
      </c>
      <c r="I3774" t="s">
        <v>58</v>
      </c>
      <c r="J3774" s="3">
        <v>44419</v>
      </c>
      <c r="K3774">
        <v>1000</v>
      </c>
      <c r="L3774" t="s">
        <v>15460</v>
      </c>
      <c r="M3774" t="s">
        <v>1007</v>
      </c>
      <c r="N3774" t="s">
        <v>15461</v>
      </c>
      <c r="O3774" t="s">
        <v>15462</v>
      </c>
      <c r="P3774" t="s">
        <v>39</v>
      </c>
      <c r="Q3774">
        <v>9</v>
      </c>
      <c r="R3774" t="s">
        <v>88</v>
      </c>
      <c r="S3774" t="s">
        <v>118</v>
      </c>
      <c r="T3774">
        <v>67499</v>
      </c>
      <c r="U3774" s="1">
        <v>45381</v>
      </c>
      <c r="V3774" t="s">
        <v>72</v>
      </c>
      <c r="W3774">
        <v>367371</v>
      </c>
      <c r="X3774" t="s">
        <v>15463</v>
      </c>
      <c r="Y3774">
        <v>800</v>
      </c>
      <c r="Z3774">
        <v>1230</v>
      </c>
      <c r="AA3774">
        <v>3</v>
      </c>
      <c r="AB3774">
        <v>1476</v>
      </c>
      <c r="AC3774">
        <f>Table1_1[[#This Row],[Price]]*Table1_1[[#This Row],[Quantity]]</f>
        <v>3690</v>
      </c>
    </row>
    <row r="3775" spans="1:29" x14ac:dyDescent="0.3">
      <c r="A3775" t="s">
        <v>28</v>
      </c>
      <c r="B3775" t="s">
        <v>29</v>
      </c>
      <c r="C3775" t="s">
        <v>148</v>
      </c>
      <c r="D3775" t="s">
        <v>524</v>
      </c>
      <c r="E3775" t="s">
        <v>56</v>
      </c>
      <c r="F3775" t="s">
        <v>47</v>
      </c>
      <c r="G3775">
        <v>63</v>
      </c>
      <c r="H3775">
        <v>401721</v>
      </c>
      <c r="I3775" t="s">
        <v>58</v>
      </c>
      <c r="J3775" s="3">
        <v>45345</v>
      </c>
      <c r="K3775">
        <v>1000</v>
      </c>
      <c r="L3775" t="s">
        <v>15464</v>
      </c>
      <c r="M3775" t="s">
        <v>287</v>
      </c>
      <c r="N3775" t="s">
        <v>15465</v>
      </c>
      <c r="O3775" t="s">
        <v>15466</v>
      </c>
      <c r="P3775" t="s">
        <v>71</v>
      </c>
      <c r="Q3775">
        <v>6</v>
      </c>
      <c r="R3775" t="s">
        <v>88</v>
      </c>
      <c r="S3775" t="s">
        <v>79</v>
      </c>
      <c r="T3775">
        <v>10857</v>
      </c>
      <c r="U3775" s="1">
        <v>45542</v>
      </c>
      <c r="V3775" t="s">
        <v>180</v>
      </c>
      <c r="W3775">
        <v>919008</v>
      </c>
      <c r="X3775" t="s">
        <v>15467</v>
      </c>
      <c r="Y3775">
        <v>998</v>
      </c>
      <c r="Z3775">
        <v>2683</v>
      </c>
      <c r="AA3775">
        <v>6</v>
      </c>
      <c r="AB3775">
        <v>6439.2000000000007</v>
      </c>
      <c r="AC3775">
        <f>Table1_1[[#This Row],[Price]]*Table1_1[[#This Row],[Quantity]]</f>
        <v>16098</v>
      </c>
    </row>
    <row r="3776" spans="1:29" x14ac:dyDescent="0.3">
      <c r="A3776" t="s">
        <v>28</v>
      </c>
      <c r="B3776" t="s">
        <v>29</v>
      </c>
      <c r="C3776" t="s">
        <v>193</v>
      </c>
      <c r="D3776" t="s">
        <v>560</v>
      </c>
      <c r="E3776" t="s">
        <v>46</v>
      </c>
      <c r="F3776" t="s">
        <v>175</v>
      </c>
      <c r="G3776">
        <v>39</v>
      </c>
      <c r="H3776">
        <v>411727</v>
      </c>
      <c r="I3776" t="s">
        <v>58</v>
      </c>
      <c r="J3776" s="3">
        <v>44035</v>
      </c>
      <c r="K3776">
        <v>1400</v>
      </c>
      <c r="L3776" t="s">
        <v>15469</v>
      </c>
      <c r="M3776" t="s">
        <v>222</v>
      </c>
      <c r="N3776" t="s">
        <v>15470</v>
      </c>
      <c r="O3776" t="s">
        <v>15471</v>
      </c>
      <c r="P3776" t="s">
        <v>87</v>
      </c>
      <c r="Q3776">
        <v>16</v>
      </c>
      <c r="R3776" t="s">
        <v>88</v>
      </c>
      <c r="S3776" t="s">
        <v>63</v>
      </c>
      <c r="T3776">
        <v>58921</v>
      </c>
      <c r="U3776" s="1">
        <v>45475</v>
      </c>
      <c r="V3776" t="s">
        <v>126</v>
      </c>
      <c r="W3776">
        <v>241492</v>
      </c>
      <c r="X3776" t="s">
        <v>15472</v>
      </c>
      <c r="Y3776">
        <v>308</v>
      </c>
      <c r="Z3776">
        <v>1718</v>
      </c>
      <c r="AA3776">
        <v>5</v>
      </c>
      <c r="AB3776">
        <v>3436</v>
      </c>
      <c r="AC3776">
        <f>Table1_1[[#This Row],[Price]]*Table1_1[[#This Row],[Quantity]]</f>
        <v>8590</v>
      </c>
    </row>
    <row r="3777" spans="1:29" x14ac:dyDescent="0.3">
      <c r="A3777" t="s">
        <v>28</v>
      </c>
      <c r="B3777" t="s">
        <v>29</v>
      </c>
      <c r="C3777" t="s">
        <v>157</v>
      </c>
      <c r="D3777" t="s">
        <v>220</v>
      </c>
      <c r="E3777" t="s">
        <v>46</v>
      </c>
      <c r="F3777" t="s">
        <v>135</v>
      </c>
      <c r="G3777">
        <v>16</v>
      </c>
      <c r="H3777">
        <v>406121</v>
      </c>
      <c r="I3777" t="s">
        <v>34</v>
      </c>
      <c r="J3777" s="3">
        <v>44921</v>
      </c>
      <c r="K3777">
        <v>1000</v>
      </c>
      <c r="L3777" t="s">
        <v>15473</v>
      </c>
      <c r="M3777" t="s">
        <v>334</v>
      </c>
      <c r="N3777" t="s">
        <v>15474</v>
      </c>
      <c r="O3777" t="s">
        <v>15475</v>
      </c>
      <c r="P3777" t="s">
        <v>87</v>
      </c>
      <c r="Q3777">
        <v>8</v>
      </c>
      <c r="R3777" t="s">
        <v>40</v>
      </c>
      <c r="S3777" t="s">
        <v>118</v>
      </c>
      <c r="T3777">
        <v>17294</v>
      </c>
      <c r="U3777" s="1">
        <v>45554</v>
      </c>
      <c r="V3777" t="s">
        <v>180</v>
      </c>
      <c r="W3777">
        <v>327897</v>
      </c>
      <c r="X3777" t="s">
        <v>15476</v>
      </c>
      <c r="Y3777">
        <v>960</v>
      </c>
      <c r="Z3777">
        <v>2251</v>
      </c>
      <c r="AA3777">
        <v>6</v>
      </c>
      <c r="AB3777">
        <v>5402.4000000000015</v>
      </c>
      <c r="AC3777">
        <f>Table1_1[[#This Row],[Price]]*Table1_1[[#This Row],[Quantity]]</f>
        <v>13506</v>
      </c>
    </row>
    <row r="3778" spans="1:29" x14ac:dyDescent="0.3">
      <c r="A3778" t="s">
        <v>28</v>
      </c>
      <c r="B3778" t="s">
        <v>29</v>
      </c>
      <c r="C3778" t="s">
        <v>44</v>
      </c>
      <c r="D3778" t="s">
        <v>55</v>
      </c>
      <c r="E3778" t="s">
        <v>46</v>
      </c>
      <c r="F3778" t="s">
        <v>175</v>
      </c>
      <c r="G3778">
        <v>92</v>
      </c>
      <c r="H3778">
        <v>411781</v>
      </c>
      <c r="I3778" t="s">
        <v>58</v>
      </c>
      <c r="J3778" s="3">
        <v>45019</v>
      </c>
      <c r="K3778">
        <v>1200</v>
      </c>
      <c r="L3778" t="s">
        <v>15478</v>
      </c>
      <c r="M3778" t="s">
        <v>1048</v>
      </c>
      <c r="N3778" t="s">
        <v>15479</v>
      </c>
      <c r="O3778" t="s">
        <v>15480</v>
      </c>
      <c r="P3778" t="s">
        <v>39</v>
      </c>
      <c r="Q3778">
        <v>20</v>
      </c>
      <c r="R3778" t="s">
        <v>40</v>
      </c>
      <c r="S3778" t="s">
        <v>63</v>
      </c>
      <c r="T3778">
        <v>80491</v>
      </c>
      <c r="U3778" s="1">
        <v>45318</v>
      </c>
      <c r="V3778" t="s">
        <v>111</v>
      </c>
      <c r="W3778">
        <v>305011</v>
      </c>
      <c r="X3778" t="s">
        <v>15481</v>
      </c>
      <c r="Y3778">
        <v>586</v>
      </c>
      <c r="Z3778">
        <v>881</v>
      </c>
      <c r="AA3778">
        <v>8</v>
      </c>
      <c r="AB3778">
        <v>2819.2000000000003</v>
      </c>
      <c r="AC3778">
        <f>Table1_1[[#This Row],[Price]]*Table1_1[[#This Row],[Quantity]]</f>
        <v>7048</v>
      </c>
    </row>
    <row r="3779" spans="1:29" x14ac:dyDescent="0.3">
      <c r="A3779" t="s">
        <v>28</v>
      </c>
      <c r="B3779" t="s">
        <v>29</v>
      </c>
      <c r="C3779" t="s">
        <v>54</v>
      </c>
      <c r="D3779" t="s">
        <v>338</v>
      </c>
      <c r="E3779" t="s">
        <v>32</v>
      </c>
      <c r="F3779" t="s">
        <v>175</v>
      </c>
      <c r="G3779">
        <v>71</v>
      </c>
      <c r="H3779">
        <v>402480</v>
      </c>
      <c r="I3779" t="s">
        <v>34</v>
      </c>
      <c r="J3779" s="3">
        <v>43893</v>
      </c>
      <c r="K3779">
        <v>1000</v>
      </c>
      <c r="L3779" t="s">
        <v>15483</v>
      </c>
      <c r="M3779" t="s">
        <v>36</v>
      </c>
      <c r="N3779" t="s">
        <v>15484</v>
      </c>
      <c r="O3779" t="s">
        <v>15485</v>
      </c>
      <c r="P3779" t="s">
        <v>51</v>
      </c>
      <c r="Q3779">
        <v>9</v>
      </c>
      <c r="R3779" t="s">
        <v>40</v>
      </c>
      <c r="S3779" t="s">
        <v>118</v>
      </c>
      <c r="T3779">
        <v>44472</v>
      </c>
      <c r="U3779" s="1">
        <v>45325</v>
      </c>
      <c r="V3779" t="s">
        <v>119</v>
      </c>
      <c r="W3779">
        <v>456311</v>
      </c>
      <c r="X3779" t="s">
        <v>15486</v>
      </c>
      <c r="Y3779">
        <v>682</v>
      </c>
      <c r="Z3779">
        <v>1310</v>
      </c>
      <c r="AA3779">
        <v>5</v>
      </c>
      <c r="AB3779">
        <v>2620</v>
      </c>
      <c r="AC3779">
        <f>Table1_1[[#This Row],[Price]]*Table1_1[[#This Row],[Quantity]]</f>
        <v>6550</v>
      </c>
    </row>
    <row r="3780" spans="1:29" x14ac:dyDescent="0.3">
      <c r="A3780" t="s">
        <v>28</v>
      </c>
      <c r="B3780" t="s">
        <v>29</v>
      </c>
      <c r="C3780" t="s">
        <v>44</v>
      </c>
      <c r="D3780" t="s">
        <v>421</v>
      </c>
      <c r="E3780" t="s">
        <v>32</v>
      </c>
      <c r="F3780" t="s">
        <v>135</v>
      </c>
      <c r="G3780">
        <v>14</v>
      </c>
      <c r="H3780">
        <v>426550</v>
      </c>
      <c r="I3780" t="s">
        <v>58</v>
      </c>
      <c r="J3780" s="3">
        <v>45547</v>
      </c>
      <c r="K3780">
        <v>1300</v>
      </c>
      <c r="L3780" t="s">
        <v>15487</v>
      </c>
      <c r="M3780" t="s">
        <v>361</v>
      </c>
      <c r="N3780" t="s">
        <v>15488</v>
      </c>
      <c r="O3780" t="s">
        <v>15489</v>
      </c>
      <c r="P3780" t="s">
        <v>71</v>
      </c>
      <c r="Q3780">
        <v>3</v>
      </c>
      <c r="R3780" t="s">
        <v>88</v>
      </c>
      <c r="S3780" t="s">
        <v>63</v>
      </c>
      <c r="T3780">
        <v>16079</v>
      </c>
      <c r="U3780" s="1">
        <v>45491</v>
      </c>
      <c r="V3780" t="s">
        <v>126</v>
      </c>
      <c r="W3780">
        <v>294743</v>
      </c>
      <c r="X3780" t="s">
        <v>15490</v>
      </c>
      <c r="Y3780">
        <v>824</v>
      </c>
      <c r="Z3780">
        <v>2694</v>
      </c>
      <c r="AA3780">
        <v>3</v>
      </c>
      <c r="AB3780">
        <v>3232.8</v>
      </c>
      <c r="AC3780">
        <f>Table1_1[[#This Row],[Price]]*Table1_1[[#This Row],[Quantity]]</f>
        <v>8082</v>
      </c>
    </row>
    <row r="3781" spans="1:29" x14ac:dyDescent="0.3">
      <c r="A3781" t="s">
        <v>28</v>
      </c>
      <c r="B3781" t="s">
        <v>29</v>
      </c>
      <c r="C3781" t="s">
        <v>54</v>
      </c>
      <c r="D3781" t="s">
        <v>74</v>
      </c>
      <c r="E3781" t="s">
        <v>46</v>
      </c>
      <c r="F3781" t="s">
        <v>150</v>
      </c>
      <c r="G3781">
        <v>34</v>
      </c>
      <c r="H3781">
        <v>436192</v>
      </c>
      <c r="I3781" t="s">
        <v>58</v>
      </c>
      <c r="J3781" s="3">
        <v>44287</v>
      </c>
      <c r="K3781">
        <v>1400</v>
      </c>
      <c r="L3781" t="s">
        <v>15491</v>
      </c>
      <c r="M3781" t="s">
        <v>200</v>
      </c>
      <c r="N3781" t="s">
        <v>15492</v>
      </c>
      <c r="O3781" t="s">
        <v>15493</v>
      </c>
      <c r="P3781" t="s">
        <v>71</v>
      </c>
      <c r="Q3781">
        <v>14</v>
      </c>
      <c r="R3781" t="s">
        <v>40</v>
      </c>
      <c r="S3781" t="s">
        <v>118</v>
      </c>
      <c r="T3781">
        <v>17215</v>
      </c>
      <c r="U3781" s="1">
        <v>45594</v>
      </c>
      <c r="V3781" t="s">
        <v>155</v>
      </c>
      <c r="W3781">
        <v>285895</v>
      </c>
      <c r="X3781" t="s">
        <v>15494</v>
      </c>
      <c r="Y3781">
        <v>301</v>
      </c>
      <c r="Z3781">
        <v>2013</v>
      </c>
      <c r="AA3781">
        <v>2</v>
      </c>
      <c r="AB3781">
        <v>1610.4</v>
      </c>
      <c r="AC3781">
        <f>Table1_1[[#This Row],[Price]]*Table1_1[[#This Row],[Quantity]]</f>
        <v>4026</v>
      </c>
    </row>
    <row r="3782" spans="1:29" x14ac:dyDescent="0.3">
      <c r="A3782" t="s">
        <v>28</v>
      </c>
      <c r="B3782" t="s">
        <v>29</v>
      </c>
      <c r="C3782" t="s">
        <v>30</v>
      </c>
      <c r="D3782" t="s">
        <v>421</v>
      </c>
      <c r="E3782" t="s">
        <v>32</v>
      </c>
      <c r="F3782" t="s">
        <v>33</v>
      </c>
      <c r="G3782">
        <v>82</v>
      </c>
      <c r="H3782">
        <v>431293</v>
      </c>
      <c r="I3782" t="s">
        <v>58</v>
      </c>
      <c r="J3782" s="3">
        <v>44658</v>
      </c>
      <c r="K3782">
        <v>950</v>
      </c>
      <c r="L3782" t="s">
        <v>15495</v>
      </c>
      <c r="M3782" t="s">
        <v>428</v>
      </c>
      <c r="N3782" t="s">
        <v>15496</v>
      </c>
      <c r="O3782" t="s">
        <v>15497</v>
      </c>
      <c r="P3782" t="s">
        <v>39</v>
      </c>
      <c r="Q3782">
        <v>11</v>
      </c>
      <c r="R3782" t="s">
        <v>88</v>
      </c>
      <c r="S3782" t="s">
        <v>41</v>
      </c>
      <c r="T3782">
        <v>70230</v>
      </c>
      <c r="U3782" s="1">
        <v>45524</v>
      </c>
      <c r="V3782" t="s">
        <v>64</v>
      </c>
      <c r="W3782">
        <v>572107</v>
      </c>
      <c r="X3782" t="s">
        <v>15498</v>
      </c>
      <c r="Y3782">
        <v>774</v>
      </c>
      <c r="Z3782">
        <v>1771</v>
      </c>
      <c r="AA3782">
        <v>1</v>
      </c>
      <c r="AB3782">
        <v>708.40000000000009</v>
      </c>
      <c r="AC3782">
        <f>Table1_1[[#This Row],[Price]]*Table1_1[[#This Row],[Quantity]]</f>
        <v>1771</v>
      </c>
    </row>
    <row r="3783" spans="1:29" x14ac:dyDescent="0.3">
      <c r="A3783" t="s">
        <v>28</v>
      </c>
      <c r="B3783" t="s">
        <v>29</v>
      </c>
      <c r="C3783" t="s">
        <v>44</v>
      </c>
      <c r="D3783" t="s">
        <v>546</v>
      </c>
      <c r="E3783" t="s">
        <v>56</v>
      </c>
      <c r="F3783" t="s">
        <v>113</v>
      </c>
      <c r="G3783">
        <v>65</v>
      </c>
      <c r="H3783">
        <v>410091</v>
      </c>
      <c r="I3783" t="s">
        <v>34</v>
      </c>
      <c r="J3783" s="3">
        <v>44039</v>
      </c>
      <c r="K3783">
        <v>1200</v>
      </c>
      <c r="L3783" t="s">
        <v>15500</v>
      </c>
      <c r="M3783" t="s">
        <v>282</v>
      </c>
      <c r="N3783" t="s">
        <v>15501</v>
      </c>
      <c r="O3783" t="s">
        <v>15502</v>
      </c>
      <c r="P3783" t="s">
        <v>51</v>
      </c>
      <c r="Q3783">
        <v>9</v>
      </c>
      <c r="R3783" t="s">
        <v>40</v>
      </c>
      <c r="S3783" t="s">
        <v>118</v>
      </c>
      <c r="T3783">
        <v>85142</v>
      </c>
      <c r="U3783" s="1">
        <v>45302</v>
      </c>
      <c r="V3783" t="s">
        <v>111</v>
      </c>
      <c r="W3783">
        <v>657603</v>
      </c>
      <c r="X3783" t="s">
        <v>15503</v>
      </c>
      <c r="Y3783">
        <v>819</v>
      </c>
      <c r="Z3783">
        <v>1278</v>
      </c>
      <c r="AA3783">
        <v>4</v>
      </c>
      <c r="AB3783">
        <v>2044.8000000000002</v>
      </c>
      <c r="AC3783">
        <f>Table1_1[[#This Row],[Price]]*Table1_1[[#This Row],[Quantity]]</f>
        <v>5112</v>
      </c>
    </row>
    <row r="3784" spans="1:29" x14ac:dyDescent="0.3">
      <c r="A3784" t="s">
        <v>28</v>
      </c>
      <c r="B3784" t="s">
        <v>29</v>
      </c>
      <c r="C3784" t="s">
        <v>193</v>
      </c>
      <c r="D3784" t="s">
        <v>467</v>
      </c>
      <c r="E3784" t="s">
        <v>56</v>
      </c>
      <c r="F3784" t="s">
        <v>113</v>
      </c>
      <c r="G3784">
        <v>81</v>
      </c>
      <c r="H3784">
        <v>415579</v>
      </c>
      <c r="I3784" t="s">
        <v>34</v>
      </c>
      <c r="J3784" s="3">
        <v>45360</v>
      </c>
      <c r="K3784">
        <v>950</v>
      </c>
      <c r="L3784" t="s">
        <v>15504</v>
      </c>
      <c r="M3784" t="s">
        <v>591</v>
      </c>
      <c r="N3784" t="s">
        <v>15505</v>
      </c>
      <c r="O3784" t="s">
        <v>15506</v>
      </c>
      <c r="P3784" t="s">
        <v>51</v>
      </c>
      <c r="Q3784">
        <v>6</v>
      </c>
      <c r="R3784" t="s">
        <v>40</v>
      </c>
      <c r="S3784" t="s">
        <v>118</v>
      </c>
      <c r="T3784">
        <v>66641</v>
      </c>
      <c r="U3784" s="1">
        <v>45351</v>
      </c>
      <c r="V3784" t="s">
        <v>119</v>
      </c>
      <c r="W3784">
        <v>124791</v>
      </c>
      <c r="X3784" t="s">
        <v>15507</v>
      </c>
      <c r="Y3784">
        <v>288</v>
      </c>
      <c r="Z3784">
        <v>1186</v>
      </c>
      <c r="AA3784">
        <v>6</v>
      </c>
      <c r="AB3784">
        <v>2846.4</v>
      </c>
      <c r="AC3784">
        <f>Table1_1[[#This Row],[Price]]*Table1_1[[#This Row],[Quantity]]</f>
        <v>7116</v>
      </c>
    </row>
    <row r="3785" spans="1:29" x14ac:dyDescent="0.3">
      <c r="A3785" t="s">
        <v>28</v>
      </c>
      <c r="B3785" t="s">
        <v>29</v>
      </c>
      <c r="C3785" t="s">
        <v>66</v>
      </c>
      <c r="D3785" t="s">
        <v>364</v>
      </c>
      <c r="E3785" t="s">
        <v>32</v>
      </c>
      <c r="F3785" t="s">
        <v>113</v>
      </c>
      <c r="G3785">
        <v>75</v>
      </c>
      <c r="H3785">
        <v>404041</v>
      </c>
      <c r="I3785" t="s">
        <v>58</v>
      </c>
      <c r="J3785" s="3">
        <v>44600</v>
      </c>
      <c r="K3785">
        <v>1400</v>
      </c>
      <c r="L3785" t="s">
        <v>15508</v>
      </c>
      <c r="M3785" t="s">
        <v>250</v>
      </c>
      <c r="N3785" t="s">
        <v>15509</v>
      </c>
      <c r="O3785">
        <v>3883218736</v>
      </c>
      <c r="P3785" t="s">
        <v>87</v>
      </c>
      <c r="Q3785">
        <v>3</v>
      </c>
      <c r="R3785" t="s">
        <v>40</v>
      </c>
      <c r="S3785" t="s">
        <v>79</v>
      </c>
      <c r="T3785">
        <v>81709</v>
      </c>
      <c r="U3785" s="1">
        <v>45415</v>
      </c>
      <c r="V3785" t="s">
        <v>140</v>
      </c>
      <c r="W3785">
        <v>779492</v>
      </c>
      <c r="X3785" t="s">
        <v>15510</v>
      </c>
      <c r="Y3785">
        <v>798</v>
      </c>
      <c r="Z3785">
        <v>1627</v>
      </c>
      <c r="AA3785">
        <v>7</v>
      </c>
      <c r="AB3785">
        <v>4555.6000000000004</v>
      </c>
      <c r="AC3785">
        <f>Table1_1[[#This Row],[Price]]*Table1_1[[#This Row],[Quantity]]</f>
        <v>11389</v>
      </c>
    </row>
    <row r="3786" spans="1:29" x14ac:dyDescent="0.3">
      <c r="A3786" t="s">
        <v>28</v>
      </c>
      <c r="B3786" t="s">
        <v>29</v>
      </c>
      <c r="C3786" t="s">
        <v>91</v>
      </c>
      <c r="D3786" t="s">
        <v>291</v>
      </c>
      <c r="E3786" t="s">
        <v>56</v>
      </c>
      <c r="F3786" t="s">
        <v>106</v>
      </c>
      <c r="G3786">
        <v>6</v>
      </c>
      <c r="H3786">
        <v>416022</v>
      </c>
      <c r="I3786" t="s">
        <v>34</v>
      </c>
      <c r="J3786" s="3">
        <v>44626</v>
      </c>
      <c r="K3786">
        <v>1200</v>
      </c>
      <c r="L3786" t="s">
        <v>15511</v>
      </c>
      <c r="M3786" t="s">
        <v>205</v>
      </c>
      <c r="N3786" t="s">
        <v>15512</v>
      </c>
      <c r="O3786" t="s">
        <v>15513</v>
      </c>
      <c r="P3786" t="s">
        <v>51</v>
      </c>
      <c r="Q3786">
        <v>14</v>
      </c>
      <c r="R3786" t="s">
        <v>88</v>
      </c>
      <c r="S3786" t="s">
        <v>63</v>
      </c>
      <c r="T3786">
        <v>36457</v>
      </c>
      <c r="U3786" s="1">
        <v>45302</v>
      </c>
      <c r="V3786" t="s">
        <v>111</v>
      </c>
      <c r="W3786">
        <v>376650</v>
      </c>
      <c r="X3786" t="s">
        <v>15514</v>
      </c>
      <c r="Y3786">
        <v>465</v>
      </c>
      <c r="Z3786">
        <v>1845</v>
      </c>
      <c r="AA3786">
        <v>2</v>
      </c>
      <c r="AB3786">
        <v>1476</v>
      </c>
      <c r="AC3786">
        <f>Table1_1[[#This Row],[Price]]*Table1_1[[#This Row],[Quantity]]</f>
        <v>3690</v>
      </c>
    </row>
    <row r="3787" spans="1:29" x14ac:dyDescent="0.3">
      <c r="A3787" t="s">
        <v>28</v>
      </c>
      <c r="B3787" t="s">
        <v>29</v>
      </c>
      <c r="C3787" t="s">
        <v>148</v>
      </c>
      <c r="D3787" t="s">
        <v>187</v>
      </c>
      <c r="E3787" t="s">
        <v>56</v>
      </c>
      <c r="F3787" t="s">
        <v>175</v>
      </c>
      <c r="G3787">
        <v>15</v>
      </c>
      <c r="H3787">
        <v>426400</v>
      </c>
      <c r="I3787" t="s">
        <v>58</v>
      </c>
      <c r="J3787" s="3">
        <v>44594</v>
      </c>
      <c r="K3787">
        <v>1400</v>
      </c>
      <c r="L3787" t="s">
        <v>15515</v>
      </c>
      <c r="M3787" t="s">
        <v>195</v>
      </c>
      <c r="N3787" t="s">
        <v>15516</v>
      </c>
      <c r="O3787" t="s">
        <v>15517</v>
      </c>
      <c r="P3787" t="s">
        <v>39</v>
      </c>
      <c r="Q3787">
        <v>17</v>
      </c>
      <c r="R3787" t="s">
        <v>40</v>
      </c>
      <c r="S3787" t="s">
        <v>63</v>
      </c>
      <c r="T3787">
        <v>11759</v>
      </c>
      <c r="U3787" s="1">
        <v>45442</v>
      </c>
      <c r="V3787" t="s">
        <v>140</v>
      </c>
      <c r="W3787">
        <v>862749</v>
      </c>
      <c r="X3787" t="s">
        <v>15518</v>
      </c>
      <c r="Y3787">
        <v>867</v>
      </c>
      <c r="Z3787">
        <v>1557</v>
      </c>
      <c r="AA3787">
        <v>2</v>
      </c>
      <c r="AB3787">
        <v>1245.6000000000001</v>
      </c>
      <c r="AC3787">
        <f>Table1_1[[#This Row],[Price]]*Table1_1[[#This Row],[Quantity]]</f>
        <v>3114</v>
      </c>
    </row>
    <row r="3788" spans="1:29" x14ac:dyDescent="0.3">
      <c r="A3788" t="s">
        <v>28</v>
      </c>
      <c r="B3788" t="s">
        <v>29</v>
      </c>
      <c r="C3788" t="s">
        <v>148</v>
      </c>
      <c r="D3788" t="s">
        <v>31</v>
      </c>
      <c r="E3788" t="s">
        <v>56</v>
      </c>
      <c r="F3788" t="s">
        <v>355</v>
      </c>
      <c r="G3788">
        <v>20</v>
      </c>
      <c r="H3788">
        <v>434786</v>
      </c>
      <c r="I3788" t="s">
        <v>58</v>
      </c>
      <c r="J3788" s="3">
        <v>44024</v>
      </c>
      <c r="K3788">
        <v>1100</v>
      </c>
      <c r="L3788" t="s">
        <v>7023</v>
      </c>
      <c r="M3788" t="s">
        <v>76</v>
      </c>
      <c r="N3788" t="s">
        <v>15520</v>
      </c>
      <c r="O3788" t="s">
        <v>15521</v>
      </c>
      <c r="P3788" t="s">
        <v>39</v>
      </c>
      <c r="Q3788">
        <v>4</v>
      </c>
      <c r="R3788" t="s">
        <v>40</v>
      </c>
      <c r="S3788" t="s">
        <v>63</v>
      </c>
      <c r="T3788">
        <v>77801</v>
      </c>
      <c r="U3788" s="1">
        <v>45408</v>
      </c>
      <c r="V3788" t="s">
        <v>80</v>
      </c>
      <c r="W3788">
        <v>111144</v>
      </c>
      <c r="X3788" t="s">
        <v>15522</v>
      </c>
      <c r="Y3788">
        <v>847</v>
      </c>
      <c r="Z3788">
        <v>1508</v>
      </c>
      <c r="AA3788">
        <v>2</v>
      </c>
      <c r="AB3788">
        <v>1206.4000000000001</v>
      </c>
      <c r="AC3788">
        <f>Table1_1[[#This Row],[Price]]*Table1_1[[#This Row],[Quantity]]</f>
        <v>3016</v>
      </c>
    </row>
    <row r="3789" spans="1:29" x14ac:dyDescent="0.3">
      <c r="A3789" t="s">
        <v>28</v>
      </c>
      <c r="B3789" t="s">
        <v>29</v>
      </c>
      <c r="C3789" t="s">
        <v>66</v>
      </c>
      <c r="D3789" t="s">
        <v>105</v>
      </c>
      <c r="E3789" t="s">
        <v>32</v>
      </c>
      <c r="F3789" t="s">
        <v>135</v>
      </c>
      <c r="G3789">
        <v>16</v>
      </c>
      <c r="H3789">
        <v>407024</v>
      </c>
      <c r="I3789" t="s">
        <v>34</v>
      </c>
      <c r="J3789" s="3">
        <v>45428</v>
      </c>
      <c r="K3789">
        <v>800</v>
      </c>
      <c r="L3789" t="s">
        <v>15523</v>
      </c>
      <c r="M3789" t="s">
        <v>423</v>
      </c>
      <c r="N3789" t="s">
        <v>15524</v>
      </c>
      <c r="O3789" t="s">
        <v>15525</v>
      </c>
      <c r="P3789" t="s">
        <v>51</v>
      </c>
      <c r="Q3789">
        <v>6</v>
      </c>
      <c r="R3789" t="s">
        <v>88</v>
      </c>
      <c r="S3789" t="s">
        <v>118</v>
      </c>
      <c r="T3789">
        <v>35060</v>
      </c>
      <c r="U3789" s="1">
        <v>45599</v>
      </c>
      <c r="V3789" t="s">
        <v>42</v>
      </c>
      <c r="W3789">
        <v>559746</v>
      </c>
      <c r="X3789" t="s">
        <v>15526</v>
      </c>
      <c r="Y3789">
        <v>965</v>
      </c>
      <c r="Z3789">
        <v>755</v>
      </c>
      <c r="AA3789">
        <v>3</v>
      </c>
      <c r="AB3789">
        <v>906</v>
      </c>
      <c r="AC3789">
        <f>Table1_1[[#This Row],[Price]]*Table1_1[[#This Row],[Quantity]]</f>
        <v>2265</v>
      </c>
    </row>
    <row r="3790" spans="1:29" x14ac:dyDescent="0.3">
      <c r="A3790" t="s">
        <v>28</v>
      </c>
      <c r="B3790" t="s">
        <v>29</v>
      </c>
      <c r="C3790" t="s">
        <v>193</v>
      </c>
      <c r="D3790" t="s">
        <v>380</v>
      </c>
      <c r="E3790" t="s">
        <v>32</v>
      </c>
      <c r="F3790" t="s">
        <v>106</v>
      </c>
      <c r="G3790">
        <v>68</v>
      </c>
      <c r="H3790">
        <v>401637</v>
      </c>
      <c r="I3790" t="s">
        <v>58</v>
      </c>
      <c r="J3790" s="3">
        <v>45180</v>
      </c>
      <c r="K3790">
        <v>950</v>
      </c>
      <c r="L3790" t="s">
        <v>9048</v>
      </c>
      <c r="M3790" t="s">
        <v>1253</v>
      </c>
      <c r="N3790" t="s">
        <v>15527</v>
      </c>
      <c r="O3790" t="s">
        <v>15528</v>
      </c>
      <c r="P3790" t="s">
        <v>39</v>
      </c>
      <c r="Q3790">
        <v>6</v>
      </c>
      <c r="R3790" t="s">
        <v>40</v>
      </c>
      <c r="S3790" t="s">
        <v>118</v>
      </c>
      <c r="T3790">
        <v>85486</v>
      </c>
      <c r="U3790" s="1">
        <v>45577</v>
      </c>
      <c r="V3790" t="s">
        <v>155</v>
      </c>
      <c r="W3790">
        <v>863630</v>
      </c>
      <c r="X3790" t="s">
        <v>15529</v>
      </c>
      <c r="Y3790">
        <v>882</v>
      </c>
      <c r="Z3790">
        <v>2054</v>
      </c>
      <c r="AA3790">
        <v>2</v>
      </c>
      <c r="AB3790">
        <v>1643.2</v>
      </c>
      <c r="AC3790">
        <f>Table1_1[[#This Row],[Price]]*Table1_1[[#This Row],[Quantity]]</f>
        <v>4108</v>
      </c>
    </row>
    <row r="3791" spans="1:29" x14ac:dyDescent="0.3">
      <c r="A3791" t="s">
        <v>28</v>
      </c>
      <c r="B3791" t="s">
        <v>29</v>
      </c>
      <c r="C3791" t="s">
        <v>193</v>
      </c>
      <c r="D3791" t="s">
        <v>421</v>
      </c>
      <c r="E3791" t="s">
        <v>56</v>
      </c>
      <c r="F3791" t="s">
        <v>355</v>
      </c>
      <c r="G3791">
        <v>93</v>
      </c>
      <c r="H3791">
        <v>437551</v>
      </c>
      <c r="I3791" t="s">
        <v>34</v>
      </c>
      <c r="J3791" s="3">
        <v>44071</v>
      </c>
      <c r="K3791">
        <v>950</v>
      </c>
      <c r="L3791" t="s">
        <v>15530</v>
      </c>
      <c r="M3791" t="s">
        <v>244</v>
      </c>
      <c r="N3791" t="s">
        <v>15531</v>
      </c>
      <c r="O3791" t="s">
        <v>15532</v>
      </c>
      <c r="P3791" t="s">
        <v>51</v>
      </c>
      <c r="Q3791">
        <v>14</v>
      </c>
      <c r="R3791" t="s">
        <v>40</v>
      </c>
      <c r="S3791" t="s">
        <v>79</v>
      </c>
      <c r="T3791">
        <v>77987</v>
      </c>
      <c r="U3791" s="1">
        <v>45375</v>
      </c>
      <c r="V3791" t="s">
        <v>72</v>
      </c>
      <c r="W3791">
        <v>651402</v>
      </c>
      <c r="X3791" t="s">
        <v>15533</v>
      </c>
      <c r="Y3791">
        <v>500</v>
      </c>
      <c r="Z3791">
        <v>2085</v>
      </c>
      <c r="AA3791">
        <v>8</v>
      </c>
      <c r="AB3791">
        <v>6672</v>
      </c>
      <c r="AC3791">
        <f>Table1_1[[#This Row],[Price]]*Table1_1[[#This Row],[Quantity]]</f>
        <v>16680</v>
      </c>
    </row>
    <row r="3792" spans="1:29" x14ac:dyDescent="0.3">
      <c r="A3792" t="s">
        <v>28</v>
      </c>
      <c r="B3792" t="s">
        <v>29</v>
      </c>
      <c r="C3792" t="s">
        <v>148</v>
      </c>
      <c r="D3792" t="s">
        <v>170</v>
      </c>
      <c r="E3792" t="s">
        <v>32</v>
      </c>
      <c r="F3792" t="s">
        <v>33</v>
      </c>
      <c r="G3792">
        <v>2</v>
      </c>
      <c r="H3792">
        <v>425981</v>
      </c>
      <c r="I3792" t="s">
        <v>58</v>
      </c>
      <c r="J3792" s="3">
        <v>45370</v>
      </c>
      <c r="K3792">
        <v>800</v>
      </c>
      <c r="L3792" t="s">
        <v>4487</v>
      </c>
      <c r="M3792" t="s">
        <v>60</v>
      </c>
      <c r="N3792" t="s">
        <v>15534</v>
      </c>
      <c r="O3792" t="s">
        <v>15535</v>
      </c>
      <c r="P3792" t="s">
        <v>71</v>
      </c>
      <c r="Q3792">
        <v>18</v>
      </c>
      <c r="R3792" t="s">
        <v>40</v>
      </c>
      <c r="S3792" t="s">
        <v>63</v>
      </c>
      <c r="T3792">
        <v>31266</v>
      </c>
      <c r="U3792" s="1">
        <v>45382</v>
      </c>
      <c r="V3792" t="s">
        <v>72</v>
      </c>
      <c r="W3792">
        <v>436871</v>
      </c>
      <c r="X3792" t="s">
        <v>15536</v>
      </c>
      <c r="Y3792">
        <v>616</v>
      </c>
      <c r="Z3792">
        <v>1141</v>
      </c>
      <c r="AA3792">
        <v>4</v>
      </c>
      <c r="AB3792">
        <v>1825.6000000000001</v>
      </c>
      <c r="AC3792">
        <f>Table1_1[[#This Row],[Price]]*Table1_1[[#This Row],[Quantity]]</f>
        <v>4564</v>
      </c>
    </row>
    <row r="3793" spans="1:29" x14ac:dyDescent="0.3">
      <c r="A3793" t="s">
        <v>28</v>
      </c>
      <c r="B3793" t="s">
        <v>29</v>
      </c>
      <c r="C3793" t="s">
        <v>54</v>
      </c>
      <c r="D3793" t="s">
        <v>82</v>
      </c>
      <c r="E3793" t="s">
        <v>56</v>
      </c>
      <c r="F3793" t="s">
        <v>33</v>
      </c>
      <c r="G3793">
        <v>52</v>
      </c>
      <c r="H3793">
        <v>413296</v>
      </c>
      <c r="I3793" t="s">
        <v>34</v>
      </c>
      <c r="J3793" s="3">
        <v>45232</v>
      </c>
      <c r="K3793">
        <v>1000</v>
      </c>
      <c r="L3793" t="s">
        <v>15537</v>
      </c>
      <c r="M3793" t="s">
        <v>482</v>
      </c>
      <c r="N3793" t="s">
        <v>15538</v>
      </c>
      <c r="O3793" t="s">
        <v>15539</v>
      </c>
      <c r="P3793" t="s">
        <v>39</v>
      </c>
      <c r="Q3793">
        <v>13</v>
      </c>
      <c r="R3793" t="s">
        <v>88</v>
      </c>
      <c r="S3793" t="s">
        <v>63</v>
      </c>
      <c r="T3793">
        <v>32966</v>
      </c>
      <c r="U3793" s="1">
        <v>45489</v>
      </c>
      <c r="V3793" t="s">
        <v>126</v>
      </c>
      <c r="W3793">
        <v>898019</v>
      </c>
      <c r="X3793" t="s">
        <v>15540</v>
      </c>
      <c r="Y3793">
        <v>893</v>
      </c>
      <c r="Z3793">
        <v>2564</v>
      </c>
      <c r="AA3793">
        <v>1</v>
      </c>
      <c r="AB3793">
        <v>1025.6000000000001</v>
      </c>
      <c r="AC3793">
        <f>Table1_1[[#This Row],[Price]]*Table1_1[[#This Row],[Quantity]]</f>
        <v>2564</v>
      </c>
    </row>
    <row r="3794" spans="1:29" x14ac:dyDescent="0.3">
      <c r="A3794" t="s">
        <v>28</v>
      </c>
      <c r="B3794" t="s">
        <v>29</v>
      </c>
      <c r="C3794" t="s">
        <v>54</v>
      </c>
      <c r="D3794" t="s">
        <v>98</v>
      </c>
      <c r="E3794" t="s">
        <v>46</v>
      </c>
      <c r="F3794" t="s">
        <v>83</v>
      </c>
      <c r="G3794">
        <v>30</v>
      </c>
      <c r="H3794">
        <v>424437</v>
      </c>
      <c r="I3794" t="s">
        <v>34</v>
      </c>
      <c r="J3794" s="3">
        <v>45407</v>
      </c>
      <c r="K3794">
        <v>950</v>
      </c>
      <c r="L3794" t="s">
        <v>15542</v>
      </c>
      <c r="M3794" t="s">
        <v>319</v>
      </c>
      <c r="N3794" t="s">
        <v>15543</v>
      </c>
      <c r="O3794" t="s">
        <v>15544</v>
      </c>
      <c r="P3794" t="s">
        <v>51</v>
      </c>
      <c r="Q3794">
        <v>16</v>
      </c>
      <c r="R3794" t="s">
        <v>88</v>
      </c>
      <c r="S3794" t="s">
        <v>63</v>
      </c>
      <c r="T3794">
        <v>78131</v>
      </c>
      <c r="U3794" s="1">
        <v>45588</v>
      </c>
      <c r="V3794" t="s">
        <v>155</v>
      </c>
      <c r="W3794">
        <v>719944</v>
      </c>
      <c r="X3794" t="s">
        <v>15545</v>
      </c>
      <c r="Y3794">
        <v>891</v>
      </c>
      <c r="Z3794">
        <v>2587</v>
      </c>
      <c r="AA3794">
        <v>1</v>
      </c>
      <c r="AB3794">
        <v>1034.8</v>
      </c>
      <c r="AC3794">
        <f>Table1_1[[#This Row],[Price]]*Table1_1[[#This Row],[Quantity]]</f>
        <v>2587</v>
      </c>
    </row>
    <row r="3795" spans="1:29" x14ac:dyDescent="0.3">
      <c r="A3795" t="s">
        <v>28</v>
      </c>
      <c r="B3795" t="s">
        <v>29</v>
      </c>
      <c r="C3795" t="s">
        <v>30</v>
      </c>
      <c r="D3795" t="s">
        <v>338</v>
      </c>
      <c r="E3795" t="s">
        <v>46</v>
      </c>
      <c r="F3795" t="s">
        <v>33</v>
      </c>
      <c r="G3795">
        <v>93</v>
      </c>
      <c r="H3795">
        <v>409969</v>
      </c>
      <c r="I3795" t="s">
        <v>34</v>
      </c>
      <c r="J3795" s="3">
        <v>44359</v>
      </c>
      <c r="K3795">
        <v>800</v>
      </c>
      <c r="L3795" t="s">
        <v>15546</v>
      </c>
      <c r="M3795" t="s">
        <v>1291</v>
      </c>
      <c r="N3795" t="s">
        <v>15547</v>
      </c>
      <c r="O3795" t="s">
        <v>15548</v>
      </c>
      <c r="P3795" t="s">
        <v>51</v>
      </c>
      <c r="Q3795">
        <v>11</v>
      </c>
      <c r="R3795" t="s">
        <v>88</v>
      </c>
      <c r="S3795" t="s">
        <v>118</v>
      </c>
      <c r="T3795">
        <v>70295</v>
      </c>
      <c r="U3795" s="1">
        <v>45543</v>
      </c>
      <c r="V3795" t="s">
        <v>180</v>
      </c>
      <c r="W3795">
        <v>427746</v>
      </c>
      <c r="X3795" t="s">
        <v>15549</v>
      </c>
      <c r="Y3795">
        <v>921</v>
      </c>
      <c r="Z3795">
        <v>651</v>
      </c>
      <c r="AA3795">
        <v>4</v>
      </c>
      <c r="AB3795">
        <v>1041.6000000000001</v>
      </c>
      <c r="AC3795">
        <f>Table1_1[[#This Row],[Price]]*Table1_1[[#This Row],[Quantity]]</f>
        <v>2604</v>
      </c>
    </row>
    <row r="3796" spans="1:29" x14ac:dyDescent="0.3">
      <c r="A3796" t="s">
        <v>28</v>
      </c>
      <c r="B3796" t="s">
        <v>29</v>
      </c>
      <c r="C3796" t="s">
        <v>91</v>
      </c>
      <c r="D3796" t="s">
        <v>267</v>
      </c>
      <c r="E3796" t="s">
        <v>32</v>
      </c>
      <c r="F3796" t="s">
        <v>175</v>
      </c>
      <c r="G3796">
        <v>33</v>
      </c>
      <c r="H3796">
        <v>408183</v>
      </c>
      <c r="I3796" t="s">
        <v>58</v>
      </c>
      <c r="J3796" s="3">
        <v>44807</v>
      </c>
      <c r="K3796">
        <v>1400</v>
      </c>
      <c r="L3796" t="s">
        <v>15551</v>
      </c>
      <c r="M3796" t="s">
        <v>428</v>
      </c>
      <c r="N3796" t="s">
        <v>15552</v>
      </c>
      <c r="O3796" t="s">
        <v>15553</v>
      </c>
      <c r="P3796" t="s">
        <v>71</v>
      </c>
      <c r="Q3796">
        <v>20</v>
      </c>
      <c r="R3796" t="s">
        <v>40</v>
      </c>
      <c r="S3796" t="s">
        <v>41</v>
      </c>
      <c r="T3796">
        <v>98226</v>
      </c>
      <c r="U3796" s="1">
        <v>45382</v>
      </c>
      <c r="V3796" t="s">
        <v>72</v>
      </c>
      <c r="W3796">
        <v>322807</v>
      </c>
      <c r="X3796" t="s">
        <v>15554</v>
      </c>
      <c r="Y3796">
        <v>285</v>
      </c>
      <c r="Z3796">
        <v>1299</v>
      </c>
      <c r="AA3796">
        <v>5</v>
      </c>
      <c r="AB3796">
        <v>2598</v>
      </c>
      <c r="AC3796">
        <f>Table1_1[[#This Row],[Price]]*Table1_1[[#This Row],[Quantity]]</f>
        <v>6495</v>
      </c>
    </row>
    <row r="3797" spans="1:29" x14ac:dyDescent="0.3">
      <c r="A3797" t="s">
        <v>28</v>
      </c>
      <c r="B3797" t="s">
        <v>29</v>
      </c>
      <c r="C3797" t="s">
        <v>54</v>
      </c>
      <c r="D3797" t="s">
        <v>274</v>
      </c>
      <c r="E3797" t="s">
        <v>32</v>
      </c>
      <c r="F3797" t="s">
        <v>113</v>
      </c>
      <c r="G3797">
        <v>98</v>
      </c>
      <c r="H3797">
        <v>418545</v>
      </c>
      <c r="I3797" t="s">
        <v>58</v>
      </c>
      <c r="J3797" s="3">
        <v>44381</v>
      </c>
      <c r="K3797">
        <v>1400</v>
      </c>
      <c r="L3797" t="s">
        <v>15555</v>
      </c>
      <c r="M3797" t="s">
        <v>123</v>
      </c>
      <c r="N3797" t="s">
        <v>15556</v>
      </c>
      <c r="O3797">
        <v>1929645279</v>
      </c>
      <c r="P3797" t="s">
        <v>87</v>
      </c>
      <c r="Q3797">
        <v>16</v>
      </c>
      <c r="R3797" t="s">
        <v>88</v>
      </c>
      <c r="S3797" t="s">
        <v>118</v>
      </c>
      <c r="T3797">
        <v>29879</v>
      </c>
      <c r="U3797" s="1">
        <v>45414</v>
      </c>
      <c r="V3797" t="s">
        <v>140</v>
      </c>
      <c r="W3797">
        <v>386699</v>
      </c>
      <c r="X3797" t="s">
        <v>15557</v>
      </c>
      <c r="Y3797">
        <v>854</v>
      </c>
      <c r="Z3797">
        <v>1361</v>
      </c>
      <c r="AA3797">
        <v>4</v>
      </c>
      <c r="AB3797">
        <v>2177.6</v>
      </c>
      <c r="AC3797">
        <f>Table1_1[[#This Row],[Price]]*Table1_1[[#This Row],[Quantity]]</f>
        <v>5444</v>
      </c>
    </row>
    <row r="3798" spans="1:29" x14ac:dyDescent="0.3">
      <c r="A3798" t="s">
        <v>28</v>
      </c>
      <c r="B3798" t="s">
        <v>29</v>
      </c>
      <c r="C3798" t="s">
        <v>91</v>
      </c>
      <c r="D3798" t="s">
        <v>163</v>
      </c>
      <c r="E3798" t="s">
        <v>32</v>
      </c>
      <c r="F3798" t="s">
        <v>99</v>
      </c>
      <c r="G3798">
        <v>45</v>
      </c>
      <c r="H3798">
        <v>413707</v>
      </c>
      <c r="I3798" t="s">
        <v>58</v>
      </c>
      <c r="J3798" s="3">
        <v>44830</v>
      </c>
      <c r="K3798">
        <v>1100</v>
      </c>
      <c r="L3798" t="s">
        <v>5063</v>
      </c>
      <c r="M3798" t="s">
        <v>1244</v>
      </c>
      <c r="N3798" t="s">
        <v>15558</v>
      </c>
      <c r="O3798" t="s">
        <v>15559</v>
      </c>
      <c r="P3798" t="s">
        <v>39</v>
      </c>
      <c r="Q3798">
        <v>11</v>
      </c>
      <c r="R3798" t="s">
        <v>40</v>
      </c>
      <c r="S3798" t="s">
        <v>63</v>
      </c>
      <c r="T3798">
        <v>90989</v>
      </c>
      <c r="U3798" s="1">
        <v>45317</v>
      </c>
      <c r="V3798" t="s">
        <v>111</v>
      </c>
      <c r="W3798">
        <v>734888</v>
      </c>
      <c r="X3798" t="s">
        <v>15560</v>
      </c>
      <c r="Y3798">
        <v>429</v>
      </c>
      <c r="Z3798">
        <v>1637</v>
      </c>
      <c r="AA3798">
        <v>6</v>
      </c>
      <c r="AB3798">
        <v>3928.8</v>
      </c>
      <c r="AC3798">
        <f>Table1_1[[#This Row],[Price]]*Table1_1[[#This Row],[Quantity]]</f>
        <v>9822</v>
      </c>
    </row>
    <row r="3799" spans="1:29" x14ac:dyDescent="0.3">
      <c r="A3799" t="s">
        <v>28</v>
      </c>
      <c r="B3799" t="s">
        <v>29</v>
      </c>
      <c r="C3799" t="s">
        <v>157</v>
      </c>
      <c r="D3799" t="s">
        <v>254</v>
      </c>
      <c r="E3799" t="s">
        <v>56</v>
      </c>
      <c r="F3799" t="s">
        <v>99</v>
      </c>
      <c r="G3799">
        <v>90</v>
      </c>
      <c r="H3799">
        <v>432162</v>
      </c>
      <c r="I3799" t="s">
        <v>34</v>
      </c>
      <c r="J3799" s="3">
        <v>45318</v>
      </c>
      <c r="K3799">
        <v>950</v>
      </c>
      <c r="L3799" t="s">
        <v>15561</v>
      </c>
      <c r="M3799" t="s">
        <v>496</v>
      </c>
      <c r="N3799" t="s">
        <v>15562</v>
      </c>
      <c r="O3799" t="s">
        <v>15563</v>
      </c>
      <c r="P3799" t="s">
        <v>87</v>
      </c>
      <c r="Q3799">
        <v>9</v>
      </c>
      <c r="R3799" t="s">
        <v>40</v>
      </c>
      <c r="S3799" t="s">
        <v>63</v>
      </c>
      <c r="T3799">
        <v>24337</v>
      </c>
      <c r="U3799" s="1">
        <v>45333</v>
      </c>
      <c r="V3799" t="s">
        <v>119</v>
      </c>
      <c r="W3799">
        <v>213253</v>
      </c>
      <c r="X3799" t="s">
        <v>15564</v>
      </c>
      <c r="Y3799">
        <v>905</v>
      </c>
      <c r="Z3799">
        <v>1032</v>
      </c>
      <c r="AA3799">
        <v>8</v>
      </c>
      <c r="AB3799">
        <v>3302.4</v>
      </c>
      <c r="AC3799">
        <f>Table1_1[[#This Row],[Price]]*Table1_1[[#This Row],[Quantity]]</f>
        <v>8256</v>
      </c>
    </row>
    <row r="3800" spans="1:29" x14ac:dyDescent="0.3">
      <c r="A3800" t="s">
        <v>28</v>
      </c>
      <c r="B3800" t="s">
        <v>29</v>
      </c>
      <c r="C3800" t="s">
        <v>30</v>
      </c>
      <c r="D3800" t="s">
        <v>98</v>
      </c>
      <c r="E3800" t="s">
        <v>32</v>
      </c>
      <c r="F3800" t="s">
        <v>150</v>
      </c>
      <c r="G3800">
        <v>92</v>
      </c>
      <c r="H3800">
        <v>420152</v>
      </c>
      <c r="I3800" t="s">
        <v>34</v>
      </c>
      <c r="J3800" s="3">
        <v>44782</v>
      </c>
      <c r="K3800">
        <v>950</v>
      </c>
      <c r="L3800" t="s">
        <v>15565</v>
      </c>
      <c r="M3800" t="s">
        <v>482</v>
      </c>
      <c r="N3800" t="s">
        <v>15566</v>
      </c>
      <c r="O3800" t="s">
        <v>15567</v>
      </c>
      <c r="P3800" t="s">
        <v>51</v>
      </c>
      <c r="Q3800">
        <v>7</v>
      </c>
      <c r="R3800" t="s">
        <v>88</v>
      </c>
      <c r="S3800" t="s">
        <v>79</v>
      </c>
      <c r="T3800">
        <v>72896</v>
      </c>
      <c r="U3800" s="1">
        <v>45562</v>
      </c>
      <c r="V3800" t="s">
        <v>180</v>
      </c>
      <c r="W3800">
        <v>252474</v>
      </c>
      <c r="X3800" t="s">
        <v>9353</v>
      </c>
      <c r="Y3800">
        <v>932</v>
      </c>
      <c r="Z3800">
        <v>1050</v>
      </c>
      <c r="AA3800">
        <v>7</v>
      </c>
      <c r="AB3800">
        <v>2940</v>
      </c>
      <c r="AC3800">
        <f>Table1_1[[#This Row],[Price]]*Table1_1[[#This Row],[Quantity]]</f>
        <v>7350</v>
      </c>
    </row>
    <row r="3801" spans="1:29" x14ac:dyDescent="0.3">
      <c r="A3801" t="s">
        <v>28</v>
      </c>
      <c r="B3801" t="s">
        <v>29</v>
      </c>
      <c r="C3801" t="s">
        <v>193</v>
      </c>
      <c r="D3801" t="s">
        <v>182</v>
      </c>
      <c r="E3801" t="s">
        <v>46</v>
      </c>
      <c r="F3801" t="s">
        <v>106</v>
      </c>
      <c r="G3801">
        <v>79</v>
      </c>
      <c r="H3801">
        <v>416631</v>
      </c>
      <c r="I3801" t="s">
        <v>58</v>
      </c>
      <c r="J3801" s="3">
        <v>45423</v>
      </c>
      <c r="K3801">
        <v>1000</v>
      </c>
      <c r="L3801" t="s">
        <v>15568</v>
      </c>
      <c r="M3801" t="s">
        <v>818</v>
      </c>
      <c r="N3801" t="s">
        <v>15569</v>
      </c>
      <c r="O3801" t="s">
        <v>15570</v>
      </c>
      <c r="P3801" t="s">
        <v>39</v>
      </c>
      <c r="Q3801">
        <v>3</v>
      </c>
      <c r="R3801" t="s">
        <v>40</v>
      </c>
      <c r="S3801" t="s">
        <v>79</v>
      </c>
      <c r="T3801">
        <v>14400</v>
      </c>
      <c r="U3801" s="1">
        <v>45611</v>
      </c>
      <c r="V3801" t="s">
        <v>42</v>
      </c>
      <c r="W3801">
        <v>460528</v>
      </c>
      <c r="X3801" t="s">
        <v>15571</v>
      </c>
      <c r="Y3801">
        <v>342</v>
      </c>
      <c r="Z3801">
        <v>1655</v>
      </c>
      <c r="AA3801">
        <v>3</v>
      </c>
      <c r="AB3801">
        <v>1986</v>
      </c>
      <c r="AC3801">
        <f>Table1_1[[#This Row],[Price]]*Table1_1[[#This Row],[Quantity]]</f>
        <v>4965</v>
      </c>
    </row>
    <row r="3802" spans="1:29" x14ac:dyDescent="0.3">
      <c r="A3802" t="s">
        <v>28</v>
      </c>
      <c r="B3802" t="s">
        <v>29</v>
      </c>
      <c r="C3802" t="s">
        <v>193</v>
      </c>
      <c r="D3802" t="s">
        <v>442</v>
      </c>
      <c r="E3802" t="s">
        <v>32</v>
      </c>
      <c r="F3802" t="s">
        <v>106</v>
      </c>
      <c r="G3802">
        <v>35</v>
      </c>
      <c r="H3802">
        <v>411276</v>
      </c>
      <c r="I3802" t="s">
        <v>58</v>
      </c>
      <c r="J3802" s="3">
        <v>44678</v>
      </c>
      <c r="K3802">
        <v>950</v>
      </c>
      <c r="L3802" t="s">
        <v>658</v>
      </c>
      <c r="M3802" t="s">
        <v>101</v>
      </c>
      <c r="N3802" t="s">
        <v>15572</v>
      </c>
      <c r="O3802" t="s">
        <v>15573</v>
      </c>
      <c r="P3802" t="s">
        <v>87</v>
      </c>
      <c r="Q3802">
        <v>20</v>
      </c>
      <c r="R3802" t="s">
        <v>88</v>
      </c>
      <c r="S3802" t="s">
        <v>118</v>
      </c>
      <c r="T3802">
        <v>28406</v>
      </c>
      <c r="U3802" s="1">
        <v>45445</v>
      </c>
      <c r="V3802" t="s">
        <v>52</v>
      </c>
      <c r="W3802">
        <v>414589</v>
      </c>
      <c r="X3802" t="s">
        <v>15574</v>
      </c>
      <c r="Y3802">
        <v>231</v>
      </c>
      <c r="Z3802">
        <v>1984</v>
      </c>
      <c r="AA3802">
        <v>1</v>
      </c>
      <c r="AB3802">
        <v>793.6</v>
      </c>
      <c r="AC3802">
        <f>Table1_1[[#This Row],[Price]]*Table1_1[[#This Row],[Quantity]]</f>
        <v>1984</v>
      </c>
    </row>
    <row r="3803" spans="1:29" x14ac:dyDescent="0.3">
      <c r="A3803" t="s">
        <v>28</v>
      </c>
      <c r="B3803" t="s">
        <v>29</v>
      </c>
      <c r="C3803" t="s">
        <v>66</v>
      </c>
      <c r="D3803" t="s">
        <v>421</v>
      </c>
      <c r="E3803" t="s">
        <v>32</v>
      </c>
      <c r="F3803" t="s">
        <v>83</v>
      </c>
      <c r="G3803">
        <v>30</v>
      </c>
      <c r="H3803">
        <v>401028</v>
      </c>
      <c r="I3803" t="s">
        <v>58</v>
      </c>
      <c r="J3803" s="3">
        <v>45428</v>
      </c>
      <c r="K3803">
        <v>950</v>
      </c>
      <c r="L3803" t="s">
        <v>15575</v>
      </c>
      <c r="M3803" t="s">
        <v>394</v>
      </c>
      <c r="N3803" t="s">
        <v>15576</v>
      </c>
      <c r="O3803" t="s">
        <v>15577</v>
      </c>
      <c r="P3803" t="s">
        <v>71</v>
      </c>
      <c r="Q3803">
        <v>14</v>
      </c>
      <c r="R3803" t="s">
        <v>40</v>
      </c>
      <c r="S3803" t="s">
        <v>79</v>
      </c>
      <c r="T3803">
        <v>17895</v>
      </c>
      <c r="U3803" s="1">
        <v>45582</v>
      </c>
      <c r="V3803" t="s">
        <v>155</v>
      </c>
      <c r="W3803">
        <v>886432</v>
      </c>
      <c r="X3803" t="s">
        <v>15578</v>
      </c>
      <c r="Y3803">
        <v>536</v>
      </c>
      <c r="Z3803">
        <v>623</v>
      </c>
      <c r="AA3803">
        <v>4</v>
      </c>
      <c r="AB3803">
        <v>996.80000000000007</v>
      </c>
      <c r="AC3803">
        <f>Table1_1[[#This Row],[Price]]*Table1_1[[#This Row],[Quantity]]</f>
        <v>2492</v>
      </c>
    </row>
    <row r="3804" spans="1:29" x14ac:dyDescent="0.3">
      <c r="A3804" t="s">
        <v>28</v>
      </c>
      <c r="B3804" t="s">
        <v>29</v>
      </c>
      <c r="C3804" t="s">
        <v>91</v>
      </c>
      <c r="D3804" t="s">
        <v>55</v>
      </c>
      <c r="E3804" t="s">
        <v>46</v>
      </c>
      <c r="F3804" t="s">
        <v>99</v>
      </c>
      <c r="G3804">
        <v>68</v>
      </c>
      <c r="H3804">
        <v>409108</v>
      </c>
      <c r="I3804" t="s">
        <v>34</v>
      </c>
      <c r="J3804" s="3">
        <v>44025</v>
      </c>
      <c r="K3804">
        <v>1000</v>
      </c>
      <c r="L3804" t="s">
        <v>15580</v>
      </c>
      <c r="M3804" t="s">
        <v>76</v>
      </c>
      <c r="N3804" t="s">
        <v>15581</v>
      </c>
      <c r="O3804">
        <v>8562013440</v>
      </c>
      <c r="P3804" t="s">
        <v>39</v>
      </c>
      <c r="Q3804">
        <v>4</v>
      </c>
      <c r="R3804" t="s">
        <v>40</v>
      </c>
      <c r="S3804" t="s">
        <v>63</v>
      </c>
      <c r="T3804">
        <v>28586</v>
      </c>
      <c r="U3804" s="1">
        <v>45339</v>
      </c>
      <c r="V3804" t="s">
        <v>119</v>
      </c>
      <c r="W3804">
        <v>800784</v>
      </c>
      <c r="X3804" t="s">
        <v>15582</v>
      </c>
      <c r="Y3804">
        <v>949</v>
      </c>
      <c r="Z3804">
        <v>2087</v>
      </c>
      <c r="AA3804">
        <v>5</v>
      </c>
      <c r="AB3804">
        <v>4174</v>
      </c>
      <c r="AC3804">
        <f>Table1_1[[#This Row],[Price]]*Table1_1[[#This Row],[Quantity]]</f>
        <v>10435</v>
      </c>
    </row>
    <row r="3805" spans="1:29" x14ac:dyDescent="0.3">
      <c r="A3805" t="s">
        <v>28</v>
      </c>
      <c r="B3805" t="s">
        <v>29</v>
      </c>
      <c r="C3805" t="s">
        <v>91</v>
      </c>
      <c r="D3805" t="s">
        <v>566</v>
      </c>
      <c r="E3805" t="s">
        <v>32</v>
      </c>
      <c r="F3805" t="s">
        <v>113</v>
      </c>
      <c r="G3805">
        <v>9</v>
      </c>
      <c r="H3805">
        <v>402534</v>
      </c>
      <c r="I3805" t="s">
        <v>34</v>
      </c>
      <c r="J3805" s="3">
        <v>44128</v>
      </c>
      <c r="K3805">
        <v>800</v>
      </c>
      <c r="L3805" t="s">
        <v>15583</v>
      </c>
      <c r="M3805" t="s">
        <v>747</v>
      </c>
      <c r="N3805" t="s">
        <v>15584</v>
      </c>
      <c r="O3805" t="s">
        <v>15585</v>
      </c>
      <c r="P3805" t="s">
        <v>71</v>
      </c>
      <c r="Q3805">
        <v>20</v>
      </c>
      <c r="R3805" t="s">
        <v>88</v>
      </c>
      <c r="S3805" t="s">
        <v>79</v>
      </c>
      <c r="T3805">
        <v>55728</v>
      </c>
      <c r="U3805" s="1">
        <v>45354</v>
      </c>
      <c r="V3805" t="s">
        <v>72</v>
      </c>
      <c r="W3805">
        <v>973876</v>
      </c>
      <c r="X3805" t="s">
        <v>15586</v>
      </c>
      <c r="Y3805">
        <v>533</v>
      </c>
      <c r="Z3805">
        <v>585</v>
      </c>
      <c r="AA3805">
        <v>6</v>
      </c>
      <c r="AB3805">
        <v>1404</v>
      </c>
      <c r="AC3805">
        <f>Table1_1[[#This Row],[Price]]*Table1_1[[#This Row],[Quantity]]</f>
        <v>3510</v>
      </c>
    </row>
    <row r="3806" spans="1:29" x14ac:dyDescent="0.3">
      <c r="A3806" t="s">
        <v>28</v>
      </c>
      <c r="B3806" t="s">
        <v>29</v>
      </c>
      <c r="C3806" t="s">
        <v>30</v>
      </c>
      <c r="D3806" t="s">
        <v>637</v>
      </c>
      <c r="E3806" t="s">
        <v>56</v>
      </c>
      <c r="F3806" t="s">
        <v>33</v>
      </c>
      <c r="G3806">
        <v>91</v>
      </c>
      <c r="H3806">
        <v>402296</v>
      </c>
      <c r="I3806" t="s">
        <v>34</v>
      </c>
      <c r="J3806" s="3">
        <v>45591</v>
      </c>
      <c r="K3806">
        <v>1100</v>
      </c>
      <c r="L3806" t="s">
        <v>15587</v>
      </c>
      <c r="M3806" t="s">
        <v>623</v>
      </c>
      <c r="N3806" t="s">
        <v>15588</v>
      </c>
      <c r="O3806">
        <v>2740847174</v>
      </c>
      <c r="P3806" t="s">
        <v>39</v>
      </c>
      <c r="Q3806">
        <v>10</v>
      </c>
      <c r="R3806" t="s">
        <v>88</v>
      </c>
      <c r="S3806" t="s">
        <v>118</v>
      </c>
      <c r="T3806">
        <v>16434</v>
      </c>
      <c r="U3806" s="1">
        <v>45598</v>
      </c>
      <c r="V3806" t="s">
        <v>42</v>
      </c>
      <c r="W3806">
        <v>854871</v>
      </c>
      <c r="X3806" t="s">
        <v>15589</v>
      </c>
      <c r="Y3806">
        <v>324</v>
      </c>
      <c r="Z3806">
        <v>742</v>
      </c>
      <c r="AA3806">
        <v>5</v>
      </c>
      <c r="AB3806">
        <v>1484</v>
      </c>
      <c r="AC3806">
        <f>Table1_1[[#This Row],[Price]]*Table1_1[[#This Row],[Quantity]]</f>
        <v>3710</v>
      </c>
    </row>
    <row r="3807" spans="1:29" x14ac:dyDescent="0.3">
      <c r="A3807" t="s">
        <v>28</v>
      </c>
      <c r="B3807" t="s">
        <v>29</v>
      </c>
      <c r="C3807" t="s">
        <v>148</v>
      </c>
      <c r="D3807" t="s">
        <v>364</v>
      </c>
      <c r="E3807" t="s">
        <v>46</v>
      </c>
      <c r="F3807" t="s">
        <v>355</v>
      </c>
      <c r="G3807">
        <v>6</v>
      </c>
      <c r="H3807">
        <v>422040</v>
      </c>
      <c r="I3807" t="s">
        <v>34</v>
      </c>
      <c r="J3807" s="3">
        <v>45083</v>
      </c>
      <c r="K3807">
        <v>1000</v>
      </c>
      <c r="L3807" t="s">
        <v>15590</v>
      </c>
      <c r="M3807" t="s">
        <v>552</v>
      </c>
      <c r="N3807" t="s">
        <v>15591</v>
      </c>
      <c r="O3807" t="s">
        <v>15592</v>
      </c>
      <c r="P3807" t="s">
        <v>87</v>
      </c>
      <c r="Q3807">
        <v>6</v>
      </c>
      <c r="R3807" t="s">
        <v>40</v>
      </c>
      <c r="S3807" t="s">
        <v>79</v>
      </c>
      <c r="T3807">
        <v>42115</v>
      </c>
      <c r="U3807" s="1">
        <v>45453</v>
      </c>
      <c r="V3807" t="s">
        <v>52</v>
      </c>
      <c r="W3807">
        <v>886537</v>
      </c>
      <c r="X3807" t="s">
        <v>1963</v>
      </c>
      <c r="Y3807">
        <v>836</v>
      </c>
      <c r="Z3807">
        <v>885</v>
      </c>
      <c r="AA3807">
        <v>1</v>
      </c>
      <c r="AB3807">
        <v>354</v>
      </c>
      <c r="AC3807">
        <f>Table1_1[[#This Row],[Price]]*Table1_1[[#This Row],[Quantity]]</f>
        <v>885</v>
      </c>
    </row>
    <row r="3808" spans="1:29" x14ac:dyDescent="0.3">
      <c r="A3808" t="s">
        <v>28</v>
      </c>
      <c r="B3808" t="s">
        <v>29</v>
      </c>
      <c r="C3808" t="s">
        <v>66</v>
      </c>
      <c r="D3808" t="s">
        <v>55</v>
      </c>
      <c r="E3808" t="s">
        <v>32</v>
      </c>
      <c r="F3808" t="s">
        <v>57</v>
      </c>
      <c r="G3808">
        <v>12</v>
      </c>
      <c r="H3808">
        <v>409645</v>
      </c>
      <c r="I3808" t="s">
        <v>34</v>
      </c>
      <c r="J3808" s="3">
        <v>44816</v>
      </c>
      <c r="K3808">
        <v>1400</v>
      </c>
      <c r="L3808" t="s">
        <v>15593</v>
      </c>
      <c r="M3808" t="s">
        <v>1488</v>
      </c>
      <c r="N3808" t="s">
        <v>15594</v>
      </c>
      <c r="O3808" t="s">
        <v>15595</v>
      </c>
      <c r="P3808" t="s">
        <v>71</v>
      </c>
      <c r="Q3808">
        <v>14</v>
      </c>
      <c r="R3808" t="s">
        <v>40</v>
      </c>
      <c r="S3808" t="s">
        <v>79</v>
      </c>
      <c r="T3808">
        <v>24984</v>
      </c>
      <c r="U3808" s="1">
        <v>45536</v>
      </c>
      <c r="V3808" t="s">
        <v>180</v>
      </c>
      <c r="W3808">
        <v>183193</v>
      </c>
      <c r="X3808" t="s">
        <v>15596</v>
      </c>
      <c r="Y3808">
        <v>665</v>
      </c>
      <c r="Z3808">
        <v>2568</v>
      </c>
      <c r="AA3808">
        <v>6</v>
      </c>
      <c r="AB3808">
        <v>6163.2000000000007</v>
      </c>
      <c r="AC3808">
        <f>Table1_1[[#This Row],[Price]]*Table1_1[[#This Row],[Quantity]]</f>
        <v>15408</v>
      </c>
    </row>
    <row r="3809" spans="1:29" x14ac:dyDescent="0.3">
      <c r="A3809" t="s">
        <v>28</v>
      </c>
      <c r="B3809" t="s">
        <v>29</v>
      </c>
      <c r="C3809" t="s">
        <v>157</v>
      </c>
      <c r="D3809" t="s">
        <v>421</v>
      </c>
      <c r="E3809" t="s">
        <v>56</v>
      </c>
      <c r="F3809" t="s">
        <v>83</v>
      </c>
      <c r="G3809">
        <v>47</v>
      </c>
      <c r="H3809">
        <v>427097</v>
      </c>
      <c r="I3809" t="s">
        <v>34</v>
      </c>
      <c r="J3809" s="3">
        <v>44882</v>
      </c>
      <c r="K3809">
        <v>1000</v>
      </c>
      <c r="L3809" t="s">
        <v>15598</v>
      </c>
      <c r="M3809" t="s">
        <v>239</v>
      </c>
      <c r="N3809" t="s">
        <v>15599</v>
      </c>
      <c r="O3809">
        <v>9966835916</v>
      </c>
      <c r="P3809" t="s">
        <v>51</v>
      </c>
      <c r="Q3809">
        <v>3</v>
      </c>
      <c r="R3809" t="s">
        <v>40</v>
      </c>
      <c r="S3809" t="s">
        <v>118</v>
      </c>
      <c r="T3809">
        <v>91010</v>
      </c>
      <c r="U3809" s="1">
        <v>45510</v>
      </c>
      <c r="V3809" t="s">
        <v>64</v>
      </c>
      <c r="W3809">
        <v>406379</v>
      </c>
      <c r="X3809" t="s">
        <v>15600</v>
      </c>
      <c r="Y3809">
        <v>849</v>
      </c>
      <c r="Z3809">
        <v>2316</v>
      </c>
      <c r="AA3809">
        <v>3</v>
      </c>
      <c r="AB3809">
        <v>2779.2000000000003</v>
      </c>
      <c r="AC3809">
        <f>Table1_1[[#This Row],[Price]]*Table1_1[[#This Row],[Quantity]]</f>
        <v>6948</v>
      </c>
    </row>
    <row r="3810" spans="1:29" x14ac:dyDescent="0.3">
      <c r="A3810" t="s">
        <v>28</v>
      </c>
      <c r="B3810" t="s">
        <v>29</v>
      </c>
      <c r="C3810" t="s">
        <v>91</v>
      </c>
      <c r="D3810" t="s">
        <v>55</v>
      </c>
      <c r="E3810" t="s">
        <v>56</v>
      </c>
      <c r="F3810" t="s">
        <v>175</v>
      </c>
      <c r="G3810">
        <v>11</v>
      </c>
      <c r="H3810">
        <v>434729</v>
      </c>
      <c r="I3810" t="s">
        <v>58</v>
      </c>
      <c r="J3810" s="3">
        <v>45320</v>
      </c>
      <c r="K3810">
        <v>1400</v>
      </c>
      <c r="L3810" t="s">
        <v>15602</v>
      </c>
      <c r="M3810" t="s">
        <v>76</v>
      </c>
      <c r="N3810" t="s">
        <v>15603</v>
      </c>
      <c r="O3810" t="s">
        <v>15604</v>
      </c>
      <c r="P3810" t="s">
        <v>39</v>
      </c>
      <c r="Q3810">
        <v>14</v>
      </c>
      <c r="R3810" t="s">
        <v>40</v>
      </c>
      <c r="S3810" t="s">
        <v>41</v>
      </c>
      <c r="T3810">
        <v>35975</v>
      </c>
      <c r="U3810" s="1">
        <v>45509</v>
      </c>
      <c r="V3810" t="s">
        <v>64</v>
      </c>
      <c r="W3810">
        <v>938729</v>
      </c>
      <c r="X3810" t="s">
        <v>15605</v>
      </c>
      <c r="Y3810">
        <v>945</v>
      </c>
      <c r="Z3810">
        <v>2327</v>
      </c>
      <c r="AA3810">
        <v>2</v>
      </c>
      <c r="AB3810">
        <v>1861.6000000000001</v>
      </c>
      <c r="AC3810">
        <f>Table1_1[[#This Row],[Price]]*Table1_1[[#This Row],[Quantity]]</f>
        <v>4654</v>
      </c>
    </row>
    <row r="3811" spans="1:29" x14ac:dyDescent="0.3">
      <c r="A3811" t="s">
        <v>28</v>
      </c>
      <c r="B3811" t="s">
        <v>29</v>
      </c>
      <c r="C3811" t="s">
        <v>66</v>
      </c>
      <c r="D3811" t="s">
        <v>98</v>
      </c>
      <c r="E3811" t="s">
        <v>32</v>
      </c>
      <c r="F3811" t="s">
        <v>135</v>
      </c>
      <c r="G3811">
        <v>54</v>
      </c>
      <c r="H3811">
        <v>409238</v>
      </c>
      <c r="I3811" t="s">
        <v>34</v>
      </c>
      <c r="J3811" s="3">
        <v>44946</v>
      </c>
      <c r="K3811">
        <v>1400</v>
      </c>
      <c r="L3811" t="s">
        <v>15607</v>
      </c>
      <c r="M3811" t="s">
        <v>189</v>
      </c>
      <c r="N3811" t="s">
        <v>15608</v>
      </c>
      <c r="O3811" t="s">
        <v>15609</v>
      </c>
      <c r="P3811" t="s">
        <v>51</v>
      </c>
      <c r="Q3811">
        <v>20</v>
      </c>
      <c r="R3811" t="s">
        <v>40</v>
      </c>
      <c r="S3811" t="s">
        <v>118</v>
      </c>
      <c r="T3811">
        <v>55844</v>
      </c>
      <c r="U3811" s="1">
        <v>45457</v>
      </c>
      <c r="V3811" t="s">
        <v>52</v>
      </c>
      <c r="W3811">
        <v>594925</v>
      </c>
      <c r="X3811" t="s">
        <v>15610</v>
      </c>
      <c r="Y3811">
        <v>481</v>
      </c>
      <c r="Z3811">
        <v>2795</v>
      </c>
      <c r="AA3811">
        <v>8</v>
      </c>
      <c r="AB3811">
        <v>8944</v>
      </c>
      <c r="AC3811">
        <f>Table1_1[[#This Row],[Price]]*Table1_1[[#This Row],[Quantity]]</f>
        <v>22360</v>
      </c>
    </row>
    <row r="3812" spans="1:29" x14ac:dyDescent="0.3">
      <c r="A3812" t="s">
        <v>28</v>
      </c>
      <c r="B3812" t="s">
        <v>29</v>
      </c>
      <c r="C3812" t="s">
        <v>30</v>
      </c>
      <c r="D3812" t="s">
        <v>511</v>
      </c>
      <c r="E3812" t="s">
        <v>32</v>
      </c>
      <c r="F3812" t="s">
        <v>99</v>
      </c>
      <c r="G3812">
        <v>3</v>
      </c>
      <c r="H3812">
        <v>423486</v>
      </c>
      <c r="I3812" t="s">
        <v>58</v>
      </c>
      <c r="J3812" s="3">
        <v>44385</v>
      </c>
      <c r="K3812">
        <v>1100</v>
      </c>
      <c r="L3812" t="s">
        <v>15611</v>
      </c>
      <c r="M3812" t="s">
        <v>919</v>
      </c>
      <c r="N3812" t="s">
        <v>15612</v>
      </c>
      <c r="O3812" t="s">
        <v>15613</v>
      </c>
      <c r="P3812" t="s">
        <v>39</v>
      </c>
      <c r="Q3812">
        <v>14</v>
      </c>
      <c r="R3812" t="s">
        <v>88</v>
      </c>
      <c r="S3812" t="s">
        <v>63</v>
      </c>
      <c r="T3812">
        <v>15892</v>
      </c>
      <c r="U3812" s="1">
        <v>45346</v>
      </c>
      <c r="V3812" t="s">
        <v>119</v>
      </c>
      <c r="W3812">
        <v>681511</v>
      </c>
      <c r="X3812" t="s">
        <v>15614</v>
      </c>
      <c r="Y3812">
        <v>358</v>
      </c>
      <c r="Z3812">
        <v>740</v>
      </c>
      <c r="AA3812">
        <v>7</v>
      </c>
      <c r="AB3812">
        <v>2072</v>
      </c>
      <c r="AC3812">
        <f>Table1_1[[#This Row],[Price]]*Table1_1[[#This Row],[Quantity]]</f>
        <v>5180</v>
      </c>
    </row>
    <row r="3813" spans="1:29" x14ac:dyDescent="0.3">
      <c r="A3813" t="s">
        <v>28</v>
      </c>
      <c r="B3813" t="s">
        <v>29</v>
      </c>
      <c r="C3813" t="s">
        <v>148</v>
      </c>
      <c r="D3813" t="s">
        <v>467</v>
      </c>
      <c r="E3813" t="s">
        <v>46</v>
      </c>
      <c r="F3813" t="s">
        <v>175</v>
      </c>
      <c r="G3813">
        <v>89</v>
      </c>
      <c r="H3813">
        <v>413824</v>
      </c>
      <c r="I3813" t="s">
        <v>58</v>
      </c>
      <c r="J3813" s="3">
        <v>44240</v>
      </c>
      <c r="K3813">
        <v>800</v>
      </c>
      <c r="L3813" t="s">
        <v>8316</v>
      </c>
      <c r="M3813" t="s">
        <v>568</v>
      </c>
      <c r="N3813" t="s">
        <v>15615</v>
      </c>
      <c r="O3813" t="s">
        <v>15616</v>
      </c>
      <c r="P3813" t="s">
        <v>39</v>
      </c>
      <c r="Q3813">
        <v>14</v>
      </c>
      <c r="R3813" t="s">
        <v>40</v>
      </c>
      <c r="S3813" t="s">
        <v>63</v>
      </c>
      <c r="T3813">
        <v>98515</v>
      </c>
      <c r="U3813" s="1">
        <v>45581</v>
      </c>
      <c r="V3813" t="s">
        <v>155</v>
      </c>
      <c r="W3813">
        <v>772894</v>
      </c>
      <c r="X3813" t="s">
        <v>15617</v>
      </c>
      <c r="Y3813">
        <v>693</v>
      </c>
      <c r="Z3813">
        <v>2060</v>
      </c>
      <c r="AA3813">
        <v>1</v>
      </c>
      <c r="AB3813">
        <v>824</v>
      </c>
      <c r="AC3813">
        <f>Table1_1[[#This Row],[Price]]*Table1_1[[#This Row],[Quantity]]</f>
        <v>2060</v>
      </c>
    </row>
    <row r="3814" spans="1:29" x14ac:dyDescent="0.3">
      <c r="A3814" t="s">
        <v>28</v>
      </c>
      <c r="B3814" t="s">
        <v>29</v>
      </c>
      <c r="C3814" t="s">
        <v>44</v>
      </c>
      <c r="D3814" t="s">
        <v>566</v>
      </c>
      <c r="E3814" t="s">
        <v>56</v>
      </c>
      <c r="F3814" t="s">
        <v>135</v>
      </c>
      <c r="G3814">
        <v>26</v>
      </c>
      <c r="H3814">
        <v>408061</v>
      </c>
      <c r="I3814" t="s">
        <v>58</v>
      </c>
      <c r="J3814" s="3">
        <v>45450</v>
      </c>
      <c r="K3814">
        <v>1400</v>
      </c>
      <c r="L3814" t="s">
        <v>15618</v>
      </c>
      <c r="M3814" t="s">
        <v>36</v>
      </c>
      <c r="N3814" t="s">
        <v>15619</v>
      </c>
      <c r="O3814" t="s">
        <v>15620</v>
      </c>
      <c r="P3814" t="s">
        <v>87</v>
      </c>
      <c r="Q3814">
        <v>10</v>
      </c>
      <c r="R3814" t="s">
        <v>88</v>
      </c>
      <c r="S3814" t="s">
        <v>79</v>
      </c>
      <c r="T3814">
        <v>81228</v>
      </c>
      <c r="U3814" s="1">
        <v>45406</v>
      </c>
      <c r="V3814" t="s">
        <v>80</v>
      </c>
      <c r="W3814">
        <v>359327</v>
      </c>
      <c r="X3814" t="s">
        <v>15621</v>
      </c>
      <c r="Y3814">
        <v>392</v>
      </c>
      <c r="Z3814">
        <v>674</v>
      </c>
      <c r="AA3814">
        <v>6</v>
      </c>
      <c r="AB3814">
        <v>1617.6000000000001</v>
      </c>
      <c r="AC3814">
        <f>Table1_1[[#This Row],[Price]]*Table1_1[[#This Row],[Quantity]]</f>
        <v>4044</v>
      </c>
    </row>
    <row r="3815" spans="1:29" x14ac:dyDescent="0.3">
      <c r="A3815" t="s">
        <v>28</v>
      </c>
      <c r="B3815" t="s">
        <v>29</v>
      </c>
      <c r="C3815" t="s">
        <v>91</v>
      </c>
      <c r="D3815" t="s">
        <v>31</v>
      </c>
      <c r="E3815" t="s">
        <v>56</v>
      </c>
      <c r="F3815" t="s">
        <v>33</v>
      </c>
      <c r="G3815">
        <v>18</v>
      </c>
      <c r="H3815">
        <v>406459</v>
      </c>
      <c r="I3815" t="s">
        <v>34</v>
      </c>
      <c r="J3815" s="3">
        <v>44065</v>
      </c>
      <c r="K3815">
        <v>1100</v>
      </c>
      <c r="L3815" t="s">
        <v>15623</v>
      </c>
      <c r="M3815" t="s">
        <v>417</v>
      </c>
      <c r="N3815" t="s">
        <v>15624</v>
      </c>
      <c r="O3815" t="s">
        <v>15625</v>
      </c>
      <c r="P3815" t="s">
        <v>87</v>
      </c>
      <c r="Q3815">
        <v>17</v>
      </c>
      <c r="R3815" t="s">
        <v>88</v>
      </c>
      <c r="S3815" t="s">
        <v>79</v>
      </c>
      <c r="T3815">
        <v>56624</v>
      </c>
      <c r="U3815" s="1">
        <v>45489</v>
      </c>
      <c r="V3815" t="s">
        <v>126</v>
      </c>
      <c r="W3815">
        <v>859339</v>
      </c>
      <c r="X3815" t="s">
        <v>15626</v>
      </c>
      <c r="Y3815">
        <v>657</v>
      </c>
      <c r="Z3815">
        <v>1268</v>
      </c>
      <c r="AA3815">
        <v>8</v>
      </c>
      <c r="AB3815">
        <v>4057.6000000000004</v>
      </c>
      <c r="AC3815">
        <f>Table1_1[[#This Row],[Price]]*Table1_1[[#This Row],[Quantity]]</f>
        <v>10144</v>
      </c>
    </row>
    <row r="3816" spans="1:29" x14ac:dyDescent="0.3">
      <c r="A3816" t="s">
        <v>28</v>
      </c>
      <c r="B3816" t="s">
        <v>29</v>
      </c>
      <c r="C3816" t="s">
        <v>66</v>
      </c>
      <c r="D3816" t="s">
        <v>92</v>
      </c>
      <c r="E3816" t="s">
        <v>46</v>
      </c>
      <c r="F3816" t="s">
        <v>175</v>
      </c>
      <c r="G3816">
        <v>5</v>
      </c>
      <c r="H3816">
        <v>406868</v>
      </c>
      <c r="I3816" t="s">
        <v>58</v>
      </c>
      <c r="J3816" s="3">
        <v>44694</v>
      </c>
      <c r="K3816">
        <v>1400</v>
      </c>
      <c r="L3816" t="s">
        <v>15628</v>
      </c>
      <c r="M3816" t="s">
        <v>482</v>
      </c>
      <c r="N3816" t="s">
        <v>15629</v>
      </c>
      <c r="O3816" t="s">
        <v>15630</v>
      </c>
      <c r="P3816" t="s">
        <v>71</v>
      </c>
      <c r="Q3816">
        <v>12</v>
      </c>
      <c r="R3816" t="s">
        <v>40</v>
      </c>
      <c r="S3816" t="s">
        <v>41</v>
      </c>
      <c r="T3816">
        <v>11100</v>
      </c>
      <c r="U3816" s="1">
        <v>45343</v>
      </c>
      <c r="V3816" t="s">
        <v>119</v>
      </c>
      <c r="W3816">
        <v>486337</v>
      </c>
      <c r="X3816" t="s">
        <v>15631</v>
      </c>
      <c r="Y3816">
        <v>977</v>
      </c>
      <c r="Z3816">
        <v>657</v>
      </c>
      <c r="AA3816">
        <v>7</v>
      </c>
      <c r="AB3816">
        <v>1839.6000000000001</v>
      </c>
      <c r="AC3816">
        <f>Table1_1[[#This Row],[Price]]*Table1_1[[#This Row],[Quantity]]</f>
        <v>4599</v>
      </c>
    </row>
    <row r="3817" spans="1:29" x14ac:dyDescent="0.3">
      <c r="A3817" t="s">
        <v>28</v>
      </c>
      <c r="B3817" t="s">
        <v>29</v>
      </c>
      <c r="C3817" t="s">
        <v>30</v>
      </c>
      <c r="D3817" t="s">
        <v>511</v>
      </c>
      <c r="E3817" t="s">
        <v>46</v>
      </c>
      <c r="F3817" t="s">
        <v>33</v>
      </c>
      <c r="G3817">
        <v>63</v>
      </c>
      <c r="H3817">
        <v>403968</v>
      </c>
      <c r="I3817" t="s">
        <v>34</v>
      </c>
      <c r="J3817" s="3">
        <v>45577</v>
      </c>
      <c r="K3817">
        <v>1400</v>
      </c>
      <c r="L3817" t="s">
        <v>15633</v>
      </c>
      <c r="M3817" t="s">
        <v>496</v>
      </c>
      <c r="N3817" t="s">
        <v>15634</v>
      </c>
      <c r="O3817" t="s">
        <v>15635</v>
      </c>
      <c r="P3817" t="s">
        <v>87</v>
      </c>
      <c r="Q3817">
        <v>8</v>
      </c>
      <c r="R3817" t="s">
        <v>88</v>
      </c>
      <c r="S3817" t="s">
        <v>118</v>
      </c>
      <c r="T3817">
        <v>13372</v>
      </c>
      <c r="U3817" s="1">
        <v>45506</v>
      </c>
      <c r="V3817" t="s">
        <v>64</v>
      </c>
      <c r="W3817">
        <v>864169</v>
      </c>
      <c r="X3817" t="s">
        <v>15636</v>
      </c>
      <c r="Y3817">
        <v>370</v>
      </c>
      <c r="Z3817">
        <v>2900</v>
      </c>
      <c r="AA3817">
        <v>2</v>
      </c>
      <c r="AB3817">
        <v>2320</v>
      </c>
      <c r="AC3817">
        <f>Table1_1[[#This Row],[Price]]*Table1_1[[#This Row],[Quantity]]</f>
        <v>5800</v>
      </c>
    </row>
    <row r="3818" spans="1:29" x14ac:dyDescent="0.3">
      <c r="A3818" t="s">
        <v>28</v>
      </c>
      <c r="B3818" t="s">
        <v>29</v>
      </c>
      <c r="C3818" t="s">
        <v>91</v>
      </c>
      <c r="D3818" t="s">
        <v>105</v>
      </c>
      <c r="E3818" t="s">
        <v>32</v>
      </c>
      <c r="F3818" t="s">
        <v>135</v>
      </c>
      <c r="G3818">
        <v>73</v>
      </c>
      <c r="H3818">
        <v>426358</v>
      </c>
      <c r="I3818" t="s">
        <v>58</v>
      </c>
      <c r="J3818" s="3">
        <v>43936</v>
      </c>
      <c r="K3818">
        <v>1300</v>
      </c>
      <c r="L3818" t="s">
        <v>5834</v>
      </c>
      <c r="M3818" t="s">
        <v>1048</v>
      </c>
      <c r="N3818" t="s">
        <v>15637</v>
      </c>
      <c r="O3818" t="s">
        <v>15638</v>
      </c>
      <c r="P3818" t="s">
        <v>39</v>
      </c>
      <c r="Q3818">
        <v>11</v>
      </c>
      <c r="R3818" t="s">
        <v>40</v>
      </c>
      <c r="S3818" t="s">
        <v>63</v>
      </c>
      <c r="T3818">
        <v>73712</v>
      </c>
      <c r="U3818" s="1">
        <v>45498</v>
      </c>
      <c r="V3818" t="s">
        <v>126</v>
      </c>
      <c r="W3818">
        <v>716819</v>
      </c>
      <c r="X3818" t="s">
        <v>15639</v>
      </c>
      <c r="Y3818">
        <v>761</v>
      </c>
      <c r="Z3818">
        <v>2019</v>
      </c>
      <c r="AA3818">
        <v>6</v>
      </c>
      <c r="AB3818">
        <v>4845.6000000000004</v>
      </c>
      <c r="AC3818">
        <f>Table1_1[[#This Row],[Price]]*Table1_1[[#This Row],[Quantity]]</f>
        <v>12114</v>
      </c>
    </row>
    <row r="3819" spans="1:29" x14ac:dyDescent="0.3">
      <c r="A3819" t="s">
        <v>28</v>
      </c>
      <c r="B3819" t="s">
        <v>29</v>
      </c>
      <c r="C3819" t="s">
        <v>157</v>
      </c>
      <c r="D3819" t="s">
        <v>82</v>
      </c>
      <c r="E3819" t="s">
        <v>46</v>
      </c>
      <c r="F3819" t="s">
        <v>150</v>
      </c>
      <c r="G3819">
        <v>51</v>
      </c>
      <c r="H3819">
        <v>421702</v>
      </c>
      <c r="I3819" t="s">
        <v>34</v>
      </c>
      <c r="J3819" s="3">
        <v>44547</v>
      </c>
      <c r="K3819">
        <v>1000</v>
      </c>
      <c r="L3819" t="s">
        <v>15640</v>
      </c>
      <c r="M3819" t="s">
        <v>1007</v>
      </c>
      <c r="N3819" t="s">
        <v>15641</v>
      </c>
      <c r="O3819" t="s">
        <v>15642</v>
      </c>
      <c r="P3819" t="s">
        <v>39</v>
      </c>
      <c r="Q3819">
        <v>19</v>
      </c>
      <c r="R3819" t="s">
        <v>40</v>
      </c>
      <c r="S3819" t="s">
        <v>63</v>
      </c>
      <c r="T3819">
        <v>61512</v>
      </c>
      <c r="U3819" s="1">
        <v>45580</v>
      </c>
      <c r="V3819" t="s">
        <v>155</v>
      </c>
      <c r="W3819">
        <v>153524</v>
      </c>
      <c r="X3819" t="s">
        <v>15643</v>
      </c>
      <c r="Y3819">
        <v>391</v>
      </c>
      <c r="Z3819">
        <v>2036</v>
      </c>
      <c r="AA3819">
        <v>6</v>
      </c>
      <c r="AB3819">
        <v>4886.4000000000015</v>
      </c>
      <c r="AC3819">
        <f>Table1_1[[#This Row],[Price]]*Table1_1[[#This Row],[Quantity]]</f>
        <v>12216</v>
      </c>
    </row>
    <row r="3820" spans="1:29" x14ac:dyDescent="0.3">
      <c r="A3820" t="s">
        <v>28</v>
      </c>
      <c r="B3820" t="s">
        <v>29</v>
      </c>
      <c r="C3820" t="s">
        <v>148</v>
      </c>
      <c r="D3820" t="s">
        <v>55</v>
      </c>
      <c r="E3820" t="s">
        <v>56</v>
      </c>
      <c r="F3820" t="s">
        <v>355</v>
      </c>
      <c r="G3820">
        <v>61</v>
      </c>
      <c r="H3820">
        <v>421887</v>
      </c>
      <c r="I3820" t="s">
        <v>58</v>
      </c>
      <c r="J3820" s="3">
        <v>45108</v>
      </c>
      <c r="K3820">
        <v>1400</v>
      </c>
      <c r="L3820" t="s">
        <v>15644</v>
      </c>
      <c r="M3820" t="s">
        <v>250</v>
      </c>
      <c r="N3820" t="s">
        <v>15645</v>
      </c>
      <c r="O3820" t="s">
        <v>15646</v>
      </c>
      <c r="P3820" t="s">
        <v>51</v>
      </c>
      <c r="Q3820">
        <v>19</v>
      </c>
      <c r="R3820" t="s">
        <v>88</v>
      </c>
      <c r="S3820" t="s">
        <v>79</v>
      </c>
      <c r="T3820">
        <v>37656</v>
      </c>
      <c r="U3820" s="1">
        <v>45394</v>
      </c>
      <c r="V3820" t="s">
        <v>80</v>
      </c>
      <c r="W3820">
        <v>487064</v>
      </c>
      <c r="X3820" t="s">
        <v>15647</v>
      </c>
      <c r="Y3820">
        <v>783</v>
      </c>
      <c r="Z3820">
        <v>1594</v>
      </c>
      <c r="AA3820">
        <v>1</v>
      </c>
      <c r="AB3820">
        <v>637.6</v>
      </c>
      <c r="AC3820">
        <f>Table1_1[[#This Row],[Price]]*Table1_1[[#This Row],[Quantity]]</f>
        <v>1594</v>
      </c>
    </row>
    <row r="3821" spans="1:29" x14ac:dyDescent="0.3">
      <c r="A3821" t="s">
        <v>28</v>
      </c>
      <c r="B3821" t="s">
        <v>29</v>
      </c>
      <c r="C3821" t="s">
        <v>30</v>
      </c>
      <c r="D3821" t="s">
        <v>45</v>
      </c>
      <c r="E3821" t="s">
        <v>56</v>
      </c>
      <c r="F3821" t="s">
        <v>135</v>
      </c>
      <c r="G3821">
        <v>56</v>
      </c>
      <c r="H3821">
        <v>431365</v>
      </c>
      <c r="I3821" t="s">
        <v>58</v>
      </c>
      <c r="J3821" s="3">
        <v>44966</v>
      </c>
      <c r="K3821">
        <v>1100</v>
      </c>
      <c r="L3821" t="s">
        <v>15648</v>
      </c>
      <c r="M3821" t="s">
        <v>36</v>
      </c>
      <c r="N3821" t="s">
        <v>15649</v>
      </c>
      <c r="O3821">
        <v>8511270888</v>
      </c>
      <c r="P3821" t="s">
        <v>51</v>
      </c>
      <c r="Q3821">
        <v>3</v>
      </c>
      <c r="R3821" t="s">
        <v>40</v>
      </c>
      <c r="S3821" t="s">
        <v>79</v>
      </c>
      <c r="T3821">
        <v>10109</v>
      </c>
      <c r="U3821" s="1">
        <v>45431</v>
      </c>
      <c r="V3821" t="s">
        <v>140</v>
      </c>
      <c r="W3821">
        <v>753221</v>
      </c>
      <c r="X3821" t="s">
        <v>15650</v>
      </c>
      <c r="Y3821">
        <v>813</v>
      </c>
      <c r="Z3821">
        <v>2278</v>
      </c>
      <c r="AA3821">
        <v>1</v>
      </c>
      <c r="AB3821">
        <v>911.2</v>
      </c>
      <c r="AC3821">
        <f>Table1_1[[#This Row],[Price]]*Table1_1[[#This Row],[Quantity]]</f>
        <v>2278</v>
      </c>
    </row>
    <row r="3822" spans="1:29" x14ac:dyDescent="0.3">
      <c r="A3822" t="s">
        <v>28</v>
      </c>
      <c r="B3822" t="s">
        <v>29</v>
      </c>
      <c r="C3822" t="s">
        <v>54</v>
      </c>
      <c r="D3822" t="s">
        <v>338</v>
      </c>
      <c r="E3822" t="s">
        <v>46</v>
      </c>
      <c r="F3822" t="s">
        <v>175</v>
      </c>
      <c r="G3822">
        <v>37</v>
      </c>
      <c r="H3822">
        <v>435261</v>
      </c>
      <c r="I3822" t="s">
        <v>34</v>
      </c>
      <c r="J3822" s="3">
        <v>43911</v>
      </c>
      <c r="K3822">
        <v>1100</v>
      </c>
      <c r="L3822" t="s">
        <v>15651</v>
      </c>
      <c r="M3822" t="s">
        <v>152</v>
      </c>
      <c r="N3822" t="s">
        <v>15652</v>
      </c>
      <c r="O3822" t="s">
        <v>15653</v>
      </c>
      <c r="P3822" t="s">
        <v>51</v>
      </c>
      <c r="Q3822">
        <v>13</v>
      </c>
      <c r="R3822" t="s">
        <v>88</v>
      </c>
      <c r="S3822" t="s">
        <v>79</v>
      </c>
      <c r="T3822">
        <v>13756</v>
      </c>
      <c r="U3822" s="1">
        <v>45537</v>
      </c>
      <c r="V3822" t="s">
        <v>180</v>
      </c>
      <c r="W3822">
        <v>791586</v>
      </c>
      <c r="X3822" t="s">
        <v>15654</v>
      </c>
      <c r="Y3822">
        <v>963</v>
      </c>
      <c r="Z3822">
        <v>2699</v>
      </c>
      <c r="AA3822">
        <v>8</v>
      </c>
      <c r="AB3822">
        <v>8636.8000000000011</v>
      </c>
      <c r="AC3822">
        <f>Table1_1[[#This Row],[Price]]*Table1_1[[#This Row],[Quantity]]</f>
        <v>21592</v>
      </c>
    </row>
    <row r="3823" spans="1:29" x14ac:dyDescent="0.3">
      <c r="A3823" t="s">
        <v>28</v>
      </c>
      <c r="B3823" t="s">
        <v>29</v>
      </c>
      <c r="C3823" t="s">
        <v>193</v>
      </c>
      <c r="D3823" t="s">
        <v>274</v>
      </c>
      <c r="E3823" t="s">
        <v>56</v>
      </c>
      <c r="F3823" t="s">
        <v>83</v>
      </c>
      <c r="G3823">
        <v>76</v>
      </c>
      <c r="H3823">
        <v>438042</v>
      </c>
      <c r="I3823" t="s">
        <v>58</v>
      </c>
      <c r="J3823" s="3">
        <v>44667</v>
      </c>
      <c r="K3823">
        <v>1400</v>
      </c>
      <c r="L3823" t="s">
        <v>15656</v>
      </c>
      <c r="M3823" t="s">
        <v>239</v>
      </c>
      <c r="N3823" t="s">
        <v>15657</v>
      </c>
      <c r="O3823" t="s">
        <v>15658</v>
      </c>
      <c r="P3823" t="s">
        <v>51</v>
      </c>
      <c r="Q3823">
        <v>13</v>
      </c>
      <c r="R3823" t="s">
        <v>40</v>
      </c>
      <c r="S3823" t="s">
        <v>118</v>
      </c>
      <c r="T3823">
        <v>72538</v>
      </c>
      <c r="U3823" s="1">
        <v>45397</v>
      </c>
      <c r="V3823" t="s">
        <v>80</v>
      </c>
      <c r="W3823">
        <v>987858</v>
      </c>
      <c r="X3823" t="s">
        <v>15659</v>
      </c>
      <c r="Y3823">
        <v>940</v>
      </c>
      <c r="Z3823">
        <v>505</v>
      </c>
      <c r="AA3823">
        <v>2</v>
      </c>
      <c r="AB3823">
        <v>404</v>
      </c>
      <c r="AC3823">
        <f>Table1_1[[#This Row],[Price]]*Table1_1[[#This Row],[Quantity]]</f>
        <v>1010</v>
      </c>
    </row>
    <row r="3824" spans="1:29" x14ac:dyDescent="0.3">
      <c r="A3824" t="s">
        <v>28</v>
      </c>
      <c r="B3824" t="s">
        <v>29</v>
      </c>
      <c r="C3824" t="s">
        <v>54</v>
      </c>
      <c r="D3824" t="s">
        <v>105</v>
      </c>
      <c r="E3824" t="s">
        <v>56</v>
      </c>
      <c r="F3824" t="s">
        <v>99</v>
      </c>
      <c r="G3824">
        <v>94</v>
      </c>
      <c r="H3824">
        <v>427924</v>
      </c>
      <c r="I3824" t="s">
        <v>34</v>
      </c>
      <c r="J3824" s="3">
        <v>44136</v>
      </c>
      <c r="K3824">
        <v>950</v>
      </c>
      <c r="L3824" t="s">
        <v>15660</v>
      </c>
      <c r="M3824" t="s">
        <v>736</v>
      </c>
      <c r="N3824" t="s">
        <v>15661</v>
      </c>
      <c r="O3824" t="s">
        <v>15662</v>
      </c>
      <c r="P3824" t="s">
        <v>39</v>
      </c>
      <c r="Q3824">
        <v>18</v>
      </c>
      <c r="R3824" t="s">
        <v>40</v>
      </c>
      <c r="S3824" t="s">
        <v>41</v>
      </c>
      <c r="T3824">
        <v>13956</v>
      </c>
      <c r="U3824" s="1">
        <v>45343</v>
      </c>
      <c r="V3824" t="s">
        <v>119</v>
      </c>
      <c r="W3824">
        <v>701305</v>
      </c>
      <c r="X3824" t="s">
        <v>15663</v>
      </c>
      <c r="Y3824">
        <v>913</v>
      </c>
      <c r="Z3824">
        <v>1623</v>
      </c>
      <c r="AA3824">
        <v>7</v>
      </c>
      <c r="AB3824">
        <v>4544.4000000000015</v>
      </c>
      <c r="AC3824">
        <f>Table1_1[[#This Row],[Price]]*Table1_1[[#This Row],[Quantity]]</f>
        <v>11361</v>
      </c>
    </row>
    <row r="3825" spans="1:29" x14ac:dyDescent="0.3">
      <c r="A3825" t="s">
        <v>28</v>
      </c>
      <c r="B3825" t="s">
        <v>29</v>
      </c>
      <c r="C3825" t="s">
        <v>157</v>
      </c>
      <c r="D3825" t="s">
        <v>248</v>
      </c>
      <c r="E3825" t="s">
        <v>32</v>
      </c>
      <c r="F3825" t="s">
        <v>33</v>
      </c>
      <c r="G3825">
        <v>35</v>
      </c>
      <c r="H3825">
        <v>431916</v>
      </c>
      <c r="I3825" t="s">
        <v>58</v>
      </c>
      <c r="J3825" s="3">
        <v>44454</v>
      </c>
      <c r="K3825">
        <v>1200</v>
      </c>
      <c r="L3825" t="s">
        <v>15665</v>
      </c>
      <c r="M3825" t="s">
        <v>434</v>
      </c>
      <c r="N3825" t="s">
        <v>15666</v>
      </c>
      <c r="O3825" t="s">
        <v>15667</v>
      </c>
      <c r="P3825" t="s">
        <v>51</v>
      </c>
      <c r="Q3825">
        <v>7</v>
      </c>
      <c r="R3825" t="s">
        <v>88</v>
      </c>
      <c r="S3825" t="s">
        <v>79</v>
      </c>
      <c r="T3825">
        <v>25845</v>
      </c>
      <c r="U3825" s="1">
        <v>45456</v>
      </c>
      <c r="V3825" t="s">
        <v>52</v>
      </c>
      <c r="W3825">
        <v>299311</v>
      </c>
      <c r="X3825" t="s">
        <v>15668</v>
      </c>
      <c r="Y3825">
        <v>846</v>
      </c>
      <c r="Z3825">
        <v>2232</v>
      </c>
      <c r="AA3825">
        <v>2</v>
      </c>
      <c r="AB3825">
        <v>1785.6000000000001</v>
      </c>
      <c r="AC3825">
        <f>Table1_1[[#This Row],[Price]]*Table1_1[[#This Row],[Quantity]]</f>
        <v>4464</v>
      </c>
    </row>
    <row r="3826" spans="1:29" x14ac:dyDescent="0.3">
      <c r="A3826" t="s">
        <v>28</v>
      </c>
      <c r="B3826" t="s">
        <v>29</v>
      </c>
      <c r="C3826" t="s">
        <v>148</v>
      </c>
      <c r="D3826" t="s">
        <v>31</v>
      </c>
      <c r="E3826" t="s">
        <v>32</v>
      </c>
      <c r="F3826" t="s">
        <v>99</v>
      </c>
      <c r="G3826">
        <v>54</v>
      </c>
      <c r="H3826">
        <v>400197</v>
      </c>
      <c r="I3826" t="s">
        <v>34</v>
      </c>
      <c r="J3826" s="3">
        <v>44853</v>
      </c>
      <c r="K3826">
        <v>950</v>
      </c>
      <c r="L3826" t="s">
        <v>15669</v>
      </c>
      <c r="M3826" t="s">
        <v>129</v>
      </c>
      <c r="N3826" t="s">
        <v>15670</v>
      </c>
      <c r="O3826" t="s">
        <v>15671</v>
      </c>
      <c r="P3826" t="s">
        <v>87</v>
      </c>
      <c r="Q3826">
        <v>7</v>
      </c>
      <c r="R3826" t="s">
        <v>40</v>
      </c>
      <c r="S3826" t="s">
        <v>63</v>
      </c>
      <c r="T3826">
        <v>50163</v>
      </c>
      <c r="U3826" s="1">
        <v>45472</v>
      </c>
      <c r="V3826" t="s">
        <v>52</v>
      </c>
      <c r="W3826">
        <v>230335</v>
      </c>
      <c r="X3826" t="s">
        <v>15672</v>
      </c>
      <c r="Y3826">
        <v>947</v>
      </c>
      <c r="Z3826">
        <v>2614</v>
      </c>
      <c r="AA3826">
        <v>6</v>
      </c>
      <c r="AB3826">
        <v>6273.6</v>
      </c>
      <c r="AC3826">
        <f>Table1_1[[#This Row],[Price]]*Table1_1[[#This Row],[Quantity]]</f>
        <v>15684</v>
      </c>
    </row>
    <row r="3827" spans="1:29" x14ac:dyDescent="0.3">
      <c r="A3827" t="s">
        <v>28</v>
      </c>
      <c r="B3827" t="s">
        <v>29</v>
      </c>
      <c r="C3827" t="s">
        <v>193</v>
      </c>
      <c r="D3827" t="s">
        <v>163</v>
      </c>
      <c r="E3827" t="s">
        <v>32</v>
      </c>
      <c r="F3827" t="s">
        <v>175</v>
      </c>
      <c r="G3827">
        <v>77</v>
      </c>
      <c r="H3827">
        <v>412024</v>
      </c>
      <c r="I3827" t="s">
        <v>34</v>
      </c>
      <c r="J3827" s="3">
        <v>43912</v>
      </c>
      <c r="K3827">
        <v>1300</v>
      </c>
      <c r="L3827" t="s">
        <v>15673</v>
      </c>
      <c r="M3827" t="s">
        <v>159</v>
      </c>
      <c r="N3827" t="s">
        <v>15674</v>
      </c>
      <c r="O3827" t="s">
        <v>15675</v>
      </c>
      <c r="P3827" t="s">
        <v>71</v>
      </c>
      <c r="Q3827">
        <v>13</v>
      </c>
      <c r="R3827" t="s">
        <v>40</v>
      </c>
      <c r="S3827" t="s">
        <v>63</v>
      </c>
      <c r="T3827">
        <v>37752</v>
      </c>
      <c r="U3827" s="1">
        <v>45310</v>
      </c>
      <c r="V3827" t="s">
        <v>111</v>
      </c>
      <c r="W3827">
        <v>436771</v>
      </c>
      <c r="X3827" t="s">
        <v>15676</v>
      </c>
      <c r="Y3827">
        <v>697</v>
      </c>
      <c r="Z3827">
        <v>2738</v>
      </c>
      <c r="AA3827">
        <v>8</v>
      </c>
      <c r="AB3827">
        <v>8761.6</v>
      </c>
      <c r="AC3827">
        <f>Table1_1[[#This Row],[Price]]*Table1_1[[#This Row],[Quantity]]</f>
        <v>21904</v>
      </c>
    </row>
    <row r="3828" spans="1:29" x14ac:dyDescent="0.3">
      <c r="A3828" t="s">
        <v>28</v>
      </c>
      <c r="B3828" t="s">
        <v>29</v>
      </c>
      <c r="C3828" t="s">
        <v>157</v>
      </c>
      <c r="D3828" t="s">
        <v>511</v>
      </c>
      <c r="E3828" t="s">
        <v>46</v>
      </c>
      <c r="F3828" t="s">
        <v>83</v>
      </c>
      <c r="G3828">
        <v>63</v>
      </c>
      <c r="H3828">
        <v>429754</v>
      </c>
      <c r="I3828" t="s">
        <v>58</v>
      </c>
      <c r="J3828" s="3">
        <v>44309</v>
      </c>
      <c r="K3828">
        <v>1200</v>
      </c>
      <c r="L3828" t="s">
        <v>15677</v>
      </c>
      <c r="M3828" t="s">
        <v>417</v>
      </c>
      <c r="N3828" t="s">
        <v>15678</v>
      </c>
      <c r="O3828" t="s">
        <v>15679</v>
      </c>
      <c r="P3828" t="s">
        <v>87</v>
      </c>
      <c r="Q3828">
        <v>6</v>
      </c>
      <c r="R3828" t="s">
        <v>40</v>
      </c>
      <c r="S3828" t="s">
        <v>79</v>
      </c>
      <c r="T3828">
        <v>61614</v>
      </c>
      <c r="U3828" s="1">
        <v>45395</v>
      </c>
      <c r="V3828" t="s">
        <v>80</v>
      </c>
      <c r="W3828">
        <v>674688</v>
      </c>
      <c r="X3828" t="s">
        <v>5030</v>
      </c>
      <c r="Y3828">
        <v>473</v>
      </c>
      <c r="Z3828">
        <v>941</v>
      </c>
      <c r="AA3828">
        <v>6</v>
      </c>
      <c r="AB3828">
        <v>2258.4</v>
      </c>
      <c r="AC3828">
        <f>Table1_1[[#This Row],[Price]]*Table1_1[[#This Row],[Quantity]]</f>
        <v>5646</v>
      </c>
    </row>
    <row r="3829" spans="1:29" x14ac:dyDescent="0.3">
      <c r="A3829" t="s">
        <v>28</v>
      </c>
      <c r="B3829" t="s">
        <v>29</v>
      </c>
      <c r="C3829" t="s">
        <v>193</v>
      </c>
      <c r="D3829" t="s">
        <v>45</v>
      </c>
      <c r="E3829" t="s">
        <v>46</v>
      </c>
      <c r="F3829" t="s">
        <v>99</v>
      </c>
      <c r="G3829">
        <v>58</v>
      </c>
      <c r="H3829">
        <v>430458</v>
      </c>
      <c r="I3829" t="s">
        <v>58</v>
      </c>
      <c r="J3829" s="3">
        <v>43946</v>
      </c>
      <c r="K3829">
        <v>950</v>
      </c>
      <c r="L3829" t="s">
        <v>15680</v>
      </c>
      <c r="M3829" t="s">
        <v>1118</v>
      </c>
      <c r="N3829" t="s">
        <v>15681</v>
      </c>
      <c r="O3829" t="s">
        <v>15682</v>
      </c>
      <c r="P3829" t="s">
        <v>39</v>
      </c>
      <c r="Q3829">
        <v>13</v>
      </c>
      <c r="R3829" t="s">
        <v>40</v>
      </c>
      <c r="S3829" t="s">
        <v>63</v>
      </c>
      <c r="T3829">
        <v>57848</v>
      </c>
      <c r="U3829" s="1">
        <v>45615</v>
      </c>
      <c r="V3829" t="s">
        <v>42</v>
      </c>
      <c r="W3829">
        <v>633782</v>
      </c>
      <c r="X3829" t="s">
        <v>2977</v>
      </c>
      <c r="Y3829">
        <v>630</v>
      </c>
      <c r="Z3829">
        <v>2334</v>
      </c>
      <c r="AA3829">
        <v>5</v>
      </c>
      <c r="AB3829">
        <v>4668</v>
      </c>
      <c r="AC3829">
        <f>Table1_1[[#This Row],[Price]]*Table1_1[[#This Row],[Quantity]]</f>
        <v>11670</v>
      </c>
    </row>
    <row r="3830" spans="1:29" x14ac:dyDescent="0.3">
      <c r="A3830" t="s">
        <v>28</v>
      </c>
      <c r="B3830" t="s">
        <v>29</v>
      </c>
      <c r="C3830" t="s">
        <v>30</v>
      </c>
      <c r="D3830" t="s">
        <v>411</v>
      </c>
      <c r="E3830" t="s">
        <v>46</v>
      </c>
      <c r="F3830" t="s">
        <v>33</v>
      </c>
      <c r="G3830">
        <v>58</v>
      </c>
      <c r="H3830">
        <v>434882</v>
      </c>
      <c r="I3830" t="s">
        <v>58</v>
      </c>
      <c r="J3830" s="3">
        <v>44064</v>
      </c>
      <c r="K3830">
        <v>950</v>
      </c>
      <c r="L3830" t="s">
        <v>15683</v>
      </c>
      <c r="M3830" t="s">
        <v>144</v>
      </c>
      <c r="N3830" t="s">
        <v>15684</v>
      </c>
      <c r="O3830" t="s">
        <v>15685</v>
      </c>
      <c r="P3830" t="s">
        <v>51</v>
      </c>
      <c r="Q3830">
        <v>13</v>
      </c>
      <c r="R3830" t="s">
        <v>88</v>
      </c>
      <c r="S3830" t="s">
        <v>41</v>
      </c>
      <c r="T3830">
        <v>18809</v>
      </c>
      <c r="U3830" s="1">
        <v>45388</v>
      </c>
      <c r="V3830" t="s">
        <v>80</v>
      </c>
      <c r="W3830">
        <v>897926</v>
      </c>
      <c r="X3830" t="s">
        <v>15686</v>
      </c>
      <c r="Y3830">
        <v>575</v>
      </c>
      <c r="Z3830">
        <v>627</v>
      </c>
      <c r="AA3830">
        <v>7</v>
      </c>
      <c r="AB3830">
        <v>1755.6000000000001</v>
      </c>
      <c r="AC3830">
        <f>Table1_1[[#This Row],[Price]]*Table1_1[[#This Row],[Quantity]]</f>
        <v>4389</v>
      </c>
    </row>
    <row r="3831" spans="1:29" x14ac:dyDescent="0.3">
      <c r="A3831" t="s">
        <v>28</v>
      </c>
      <c r="B3831" t="s">
        <v>29</v>
      </c>
      <c r="C3831" t="s">
        <v>30</v>
      </c>
      <c r="D3831" t="s">
        <v>187</v>
      </c>
      <c r="E3831" t="s">
        <v>46</v>
      </c>
      <c r="F3831" t="s">
        <v>33</v>
      </c>
      <c r="G3831">
        <v>19</v>
      </c>
      <c r="H3831">
        <v>427669</v>
      </c>
      <c r="I3831" t="s">
        <v>58</v>
      </c>
      <c r="J3831" s="3">
        <v>45129</v>
      </c>
      <c r="K3831">
        <v>1300</v>
      </c>
      <c r="L3831" t="s">
        <v>15687</v>
      </c>
      <c r="M3831" t="s">
        <v>895</v>
      </c>
      <c r="N3831" t="s">
        <v>15688</v>
      </c>
      <c r="O3831">
        <v>1993503822</v>
      </c>
      <c r="P3831" t="s">
        <v>87</v>
      </c>
      <c r="Q3831">
        <v>3</v>
      </c>
      <c r="R3831" t="s">
        <v>40</v>
      </c>
      <c r="S3831" t="s">
        <v>79</v>
      </c>
      <c r="T3831">
        <v>40529</v>
      </c>
      <c r="U3831" s="1">
        <v>45494</v>
      </c>
      <c r="V3831" t="s">
        <v>126</v>
      </c>
      <c r="W3831">
        <v>262873</v>
      </c>
      <c r="X3831" t="s">
        <v>15689</v>
      </c>
      <c r="Y3831">
        <v>725</v>
      </c>
      <c r="Z3831">
        <v>1320</v>
      </c>
      <c r="AA3831">
        <v>1</v>
      </c>
      <c r="AB3831">
        <v>528</v>
      </c>
      <c r="AC3831">
        <f>Table1_1[[#This Row],[Price]]*Table1_1[[#This Row],[Quantity]]</f>
        <v>1320</v>
      </c>
    </row>
    <row r="3832" spans="1:29" x14ac:dyDescent="0.3">
      <c r="A3832" t="s">
        <v>28</v>
      </c>
      <c r="B3832" t="s">
        <v>29</v>
      </c>
      <c r="C3832" t="s">
        <v>193</v>
      </c>
      <c r="D3832" t="s">
        <v>227</v>
      </c>
      <c r="E3832" t="s">
        <v>46</v>
      </c>
      <c r="F3832" t="s">
        <v>57</v>
      </c>
      <c r="G3832">
        <v>37</v>
      </c>
      <c r="H3832">
        <v>434418</v>
      </c>
      <c r="I3832" t="s">
        <v>58</v>
      </c>
      <c r="J3832" s="3">
        <v>45185</v>
      </c>
      <c r="K3832">
        <v>1100</v>
      </c>
      <c r="L3832" t="s">
        <v>5599</v>
      </c>
      <c r="M3832" t="s">
        <v>736</v>
      </c>
      <c r="N3832" t="s">
        <v>15690</v>
      </c>
      <c r="O3832">
        <v>-10965</v>
      </c>
      <c r="P3832" t="s">
        <v>87</v>
      </c>
      <c r="Q3832">
        <v>13</v>
      </c>
      <c r="R3832" t="s">
        <v>88</v>
      </c>
      <c r="S3832" t="s">
        <v>79</v>
      </c>
      <c r="T3832">
        <v>12912</v>
      </c>
      <c r="U3832" s="1">
        <v>45297</v>
      </c>
      <c r="V3832" t="s">
        <v>111</v>
      </c>
      <c r="W3832">
        <v>296165</v>
      </c>
      <c r="X3832" t="s">
        <v>15691</v>
      </c>
      <c r="Y3832">
        <v>925</v>
      </c>
      <c r="Z3832">
        <v>2590</v>
      </c>
      <c r="AA3832">
        <v>7</v>
      </c>
      <c r="AB3832">
        <v>7252</v>
      </c>
      <c r="AC3832">
        <f>Table1_1[[#This Row],[Price]]*Table1_1[[#This Row],[Quantity]]</f>
        <v>18130</v>
      </c>
    </row>
    <row r="3833" spans="1:29" x14ac:dyDescent="0.3">
      <c r="A3833" t="s">
        <v>28</v>
      </c>
      <c r="B3833" t="s">
        <v>29</v>
      </c>
      <c r="C3833" t="s">
        <v>44</v>
      </c>
      <c r="D3833" t="s">
        <v>274</v>
      </c>
      <c r="E3833" t="s">
        <v>56</v>
      </c>
      <c r="F3833" t="s">
        <v>355</v>
      </c>
      <c r="G3833">
        <v>85</v>
      </c>
      <c r="H3833">
        <v>422876</v>
      </c>
      <c r="I3833" t="s">
        <v>58</v>
      </c>
      <c r="J3833" s="3">
        <v>44079</v>
      </c>
      <c r="K3833">
        <v>1100</v>
      </c>
      <c r="L3833" t="s">
        <v>15692</v>
      </c>
      <c r="M3833" t="s">
        <v>478</v>
      </c>
      <c r="N3833" t="s">
        <v>15693</v>
      </c>
      <c r="O3833" t="s">
        <v>15694</v>
      </c>
      <c r="P3833" t="s">
        <v>87</v>
      </c>
      <c r="Q3833">
        <v>7</v>
      </c>
      <c r="R3833" t="s">
        <v>40</v>
      </c>
      <c r="S3833" t="s">
        <v>63</v>
      </c>
      <c r="T3833">
        <v>32382</v>
      </c>
      <c r="U3833" s="1">
        <v>45517</v>
      </c>
      <c r="V3833" t="s">
        <v>64</v>
      </c>
      <c r="W3833">
        <v>446655</v>
      </c>
      <c r="X3833" t="s">
        <v>15695</v>
      </c>
      <c r="Y3833">
        <v>770</v>
      </c>
      <c r="Z3833">
        <v>993</v>
      </c>
      <c r="AA3833">
        <v>3</v>
      </c>
      <c r="AB3833">
        <v>1191.6000000000001</v>
      </c>
      <c r="AC3833">
        <f>Table1_1[[#This Row],[Price]]*Table1_1[[#This Row],[Quantity]]</f>
        <v>2979</v>
      </c>
    </row>
    <row r="3834" spans="1:29" x14ac:dyDescent="0.3">
      <c r="A3834" t="s">
        <v>28</v>
      </c>
      <c r="B3834" t="s">
        <v>29</v>
      </c>
      <c r="C3834" t="s">
        <v>157</v>
      </c>
      <c r="D3834" t="s">
        <v>105</v>
      </c>
      <c r="E3834" t="s">
        <v>46</v>
      </c>
      <c r="F3834" t="s">
        <v>47</v>
      </c>
      <c r="G3834">
        <v>100</v>
      </c>
      <c r="H3834">
        <v>437229</v>
      </c>
      <c r="I3834" t="s">
        <v>58</v>
      </c>
      <c r="J3834" s="3">
        <v>45517</v>
      </c>
      <c r="K3834">
        <v>1200</v>
      </c>
      <c r="L3834" t="s">
        <v>13710</v>
      </c>
      <c r="M3834" t="s">
        <v>919</v>
      </c>
      <c r="N3834" t="s">
        <v>15696</v>
      </c>
      <c r="O3834" t="s">
        <v>15697</v>
      </c>
      <c r="P3834" t="s">
        <v>87</v>
      </c>
      <c r="Q3834">
        <v>9</v>
      </c>
      <c r="R3834" t="s">
        <v>88</v>
      </c>
      <c r="S3834" t="s">
        <v>118</v>
      </c>
      <c r="T3834">
        <v>48475</v>
      </c>
      <c r="U3834" s="1">
        <v>45495</v>
      </c>
      <c r="V3834" t="s">
        <v>126</v>
      </c>
      <c r="W3834">
        <v>594965</v>
      </c>
      <c r="X3834" t="s">
        <v>15698</v>
      </c>
      <c r="Y3834">
        <v>313</v>
      </c>
      <c r="Z3834">
        <v>2040</v>
      </c>
      <c r="AA3834">
        <v>8</v>
      </c>
      <c r="AB3834">
        <v>6528</v>
      </c>
      <c r="AC3834">
        <f>Table1_1[[#This Row],[Price]]*Table1_1[[#This Row],[Quantity]]</f>
        <v>16320</v>
      </c>
    </row>
    <row r="3835" spans="1:29" x14ac:dyDescent="0.3">
      <c r="A3835" t="s">
        <v>28</v>
      </c>
      <c r="B3835" t="s">
        <v>29</v>
      </c>
      <c r="C3835" t="s">
        <v>148</v>
      </c>
      <c r="D3835" t="s">
        <v>637</v>
      </c>
      <c r="E3835" t="s">
        <v>32</v>
      </c>
      <c r="F3835" t="s">
        <v>83</v>
      </c>
      <c r="G3835">
        <v>81</v>
      </c>
      <c r="H3835">
        <v>414071</v>
      </c>
      <c r="I3835" t="s">
        <v>58</v>
      </c>
      <c r="J3835" s="3">
        <v>45387</v>
      </c>
      <c r="K3835">
        <v>950</v>
      </c>
      <c r="L3835" t="s">
        <v>15699</v>
      </c>
      <c r="M3835" t="s">
        <v>1147</v>
      </c>
      <c r="N3835" t="s">
        <v>15700</v>
      </c>
      <c r="O3835" t="s">
        <v>15701</v>
      </c>
      <c r="P3835" t="s">
        <v>39</v>
      </c>
      <c r="Q3835">
        <v>6</v>
      </c>
      <c r="R3835" t="s">
        <v>40</v>
      </c>
      <c r="S3835" t="s">
        <v>63</v>
      </c>
      <c r="T3835">
        <v>43555</v>
      </c>
      <c r="U3835" s="1">
        <v>45625</v>
      </c>
      <c r="V3835" t="s">
        <v>42</v>
      </c>
      <c r="W3835">
        <v>498058</v>
      </c>
      <c r="X3835" t="s">
        <v>15702</v>
      </c>
      <c r="Y3835">
        <v>969</v>
      </c>
      <c r="Z3835">
        <v>1707</v>
      </c>
      <c r="AA3835">
        <v>8</v>
      </c>
      <c r="AB3835">
        <v>5462.4000000000015</v>
      </c>
      <c r="AC3835">
        <f>Table1_1[[#This Row],[Price]]*Table1_1[[#This Row],[Quantity]]</f>
        <v>13656</v>
      </c>
    </row>
    <row r="3836" spans="1:29" x14ac:dyDescent="0.3">
      <c r="A3836" t="s">
        <v>28</v>
      </c>
      <c r="B3836" t="s">
        <v>29</v>
      </c>
      <c r="C3836" t="s">
        <v>66</v>
      </c>
      <c r="D3836" t="s">
        <v>421</v>
      </c>
      <c r="E3836" t="s">
        <v>56</v>
      </c>
      <c r="F3836" t="s">
        <v>99</v>
      </c>
      <c r="G3836">
        <v>92</v>
      </c>
      <c r="H3836">
        <v>432367</v>
      </c>
      <c r="I3836" t="s">
        <v>34</v>
      </c>
      <c r="J3836" s="3">
        <v>44117</v>
      </c>
      <c r="K3836">
        <v>1100</v>
      </c>
      <c r="L3836" t="s">
        <v>15703</v>
      </c>
      <c r="M3836" t="s">
        <v>953</v>
      </c>
      <c r="N3836" t="s">
        <v>15704</v>
      </c>
      <c r="O3836" t="s">
        <v>15705</v>
      </c>
      <c r="P3836" t="s">
        <v>71</v>
      </c>
      <c r="Q3836">
        <v>18</v>
      </c>
      <c r="R3836" t="s">
        <v>40</v>
      </c>
      <c r="S3836" t="s">
        <v>118</v>
      </c>
      <c r="T3836">
        <v>89995</v>
      </c>
      <c r="U3836" s="1">
        <v>45628</v>
      </c>
      <c r="V3836" t="s">
        <v>259</v>
      </c>
      <c r="W3836">
        <v>296540</v>
      </c>
      <c r="X3836" t="s">
        <v>15706</v>
      </c>
      <c r="Y3836">
        <v>602</v>
      </c>
      <c r="Z3836">
        <v>2115</v>
      </c>
      <c r="AA3836">
        <v>4</v>
      </c>
      <c r="AB3836">
        <v>3384</v>
      </c>
      <c r="AC3836">
        <f>Table1_1[[#This Row],[Price]]*Table1_1[[#This Row],[Quantity]]</f>
        <v>8460</v>
      </c>
    </row>
    <row r="3837" spans="1:29" x14ac:dyDescent="0.3">
      <c r="A3837" t="s">
        <v>28</v>
      </c>
      <c r="B3837" t="s">
        <v>29</v>
      </c>
      <c r="C3837" t="s">
        <v>30</v>
      </c>
      <c r="D3837" t="s">
        <v>261</v>
      </c>
      <c r="E3837" t="s">
        <v>56</v>
      </c>
      <c r="F3837" t="s">
        <v>33</v>
      </c>
      <c r="G3837">
        <v>95</v>
      </c>
      <c r="H3837">
        <v>415672</v>
      </c>
      <c r="I3837" t="s">
        <v>34</v>
      </c>
      <c r="J3837" s="3">
        <v>45319</v>
      </c>
      <c r="K3837">
        <v>800</v>
      </c>
      <c r="L3837" t="s">
        <v>15707</v>
      </c>
      <c r="M3837" t="s">
        <v>172</v>
      </c>
      <c r="N3837" t="s">
        <v>15708</v>
      </c>
      <c r="O3837" t="s">
        <v>15709</v>
      </c>
      <c r="P3837" t="s">
        <v>87</v>
      </c>
      <c r="Q3837">
        <v>9</v>
      </c>
      <c r="R3837" t="s">
        <v>40</v>
      </c>
      <c r="S3837" t="s">
        <v>63</v>
      </c>
      <c r="T3837">
        <v>46767</v>
      </c>
      <c r="U3837" s="1">
        <v>45557</v>
      </c>
      <c r="V3837" t="s">
        <v>180</v>
      </c>
      <c r="W3837">
        <v>116241</v>
      </c>
      <c r="X3837" t="s">
        <v>15710</v>
      </c>
      <c r="Y3837">
        <v>226</v>
      </c>
      <c r="Z3837">
        <v>1247</v>
      </c>
      <c r="AA3837">
        <v>3</v>
      </c>
      <c r="AB3837">
        <v>1496.4</v>
      </c>
      <c r="AC3837">
        <f>Table1_1[[#This Row],[Price]]*Table1_1[[#This Row],[Quantity]]</f>
        <v>3741</v>
      </c>
    </row>
    <row r="3838" spans="1:29" x14ac:dyDescent="0.3">
      <c r="A3838" t="s">
        <v>28</v>
      </c>
      <c r="B3838" t="s">
        <v>29</v>
      </c>
      <c r="C3838" t="s">
        <v>91</v>
      </c>
      <c r="D3838" t="s">
        <v>74</v>
      </c>
      <c r="E3838" t="s">
        <v>56</v>
      </c>
      <c r="F3838" t="s">
        <v>33</v>
      </c>
      <c r="G3838">
        <v>14</v>
      </c>
      <c r="H3838">
        <v>412670</v>
      </c>
      <c r="I3838" t="s">
        <v>58</v>
      </c>
      <c r="J3838" s="3">
        <v>45149</v>
      </c>
      <c r="K3838">
        <v>1300</v>
      </c>
      <c r="L3838" t="s">
        <v>15711</v>
      </c>
      <c r="M3838" t="s">
        <v>1483</v>
      </c>
      <c r="N3838" t="s">
        <v>15712</v>
      </c>
      <c r="O3838" t="s">
        <v>15713</v>
      </c>
      <c r="P3838" t="s">
        <v>51</v>
      </c>
      <c r="Q3838">
        <v>11</v>
      </c>
      <c r="R3838" t="s">
        <v>88</v>
      </c>
      <c r="S3838" t="s">
        <v>41</v>
      </c>
      <c r="T3838">
        <v>83669</v>
      </c>
      <c r="U3838" s="1">
        <v>45392</v>
      </c>
      <c r="V3838" t="s">
        <v>80</v>
      </c>
      <c r="W3838">
        <v>733847</v>
      </c>
      <c r="X3838" t="s">
        <v>15714</v>
      </c>
      <c r="Y3838">
        <v>472</v>
      </c>
      <c r="Z3838">
        <v>563</v>
      </c>
      <c r="AA3838">
        <v>6</v>
      </c>
      <c r="AB3838">
        <v>1351.2</v>
      </c>
      <c r="AC3838">
        <f>Table1_1[[#This Row],[Price]]*Table1_1[[#This Row],[Quantity]]</f>
        <v>3378</v>
      </c>
    </row>
    <row r="3839" spans="1:29" x14ac:dyDescent="0.3">
      <c r="A3839" t="s">
        <v>28</v>
      </c>
      <c r="B3839" t="s">
        <v>29</v>
      </c>
      <c r="C3839" t="s">
        <v>157</v>
      </c>
      <c r="D3839" t="s">
        <v>134</v>
      </c>
      <c r="E3839" t="s">
        <v>46</v>
      </c>
      <c r="F3839" t="s">
        <v>135</v>
      </c>
      <c r="G3839">
        <v>72</v>
      </c>
      <c r="H3839">
        <v>404907</v>
      </c>
      <c r="I3839" t="s">
        <v>58</v>
      </c>
      <c r="J3839" s="3">
        <v>45366</v>
      </c>
      <c r="K3839">
        <v>1100</v>
      </c>
      <c r="L3839" t="s">
        <v>15715</v>
      </c>
      <c r="M3839" t="s">
        <v>2124</v>
      </c>
      <c r="N3839" t="s">
        <v>15716</v>
      </c>
      <c r="O3839" t="s">
        <v>15717</v>
      </c>
      <c r="P3839" t="s">
        <v>39</v>
      </c>
      <c r="Q3839">
        <v>10</v>
      </c>
      <c r="R3839" t="s">
        <v>40</v>
      </c>
      <c r="S3839" t="s">
        <v>79</v>
      </c>
      <c r="T3839">
        <v>40947</v>
      </c>
      <c r="U3839" s="1">
        <v>45569</v>
      </c>
      <c r="V3839" t="s">
        <v>155</v>
      </c>
      <c r="W3839">
        <v>485823</v>
      </c>
      <c r="X3839" t="s">
        <v>15718</v>
      </c>
      <c r="Y3839">
        <v>528</v>
      </c>
      <c r="Z3839">
        <v>800</v>
      </c>
      <c r="AA3839">
        <v>1</v>
      </c>
      <c r="AB3839">
        <v>320</v>
      </c>
      <c r="AC3839">
        <f>Table1_1[[#This Row],[Price]]*Table1_1[[#This Row],[Quantity]]</f>
        <v>800</v>
      </c>
    </row>
    <row r="3840" spans="1:29" x14ac:dyDescent="0.3">
      <c r="A3840" t="s">
        <v>28</v>
      </c>
      <c r="B3840" t="s">
        <v>29</v>
      </c>
      <c r="C3840" t="s">
        <v>157</v>
      </c>
      <c r="D3840" t="s">
        <v>621</v>
      </c>
      <c r="E3840" t="s">
        <v>32</v>
      </c>
      <c r="F3840" t="s">
        <v>33</v>
      </c>
      <c r="G3840">
        <v>100</v>
      </c>
      <c r="H3840">
        <v>436300</v>
      </c>
      <c r="I3840" t="s">
        <v>34</v>
      </c>
      <c r="J3840" s="3">
        <v>43880</v>
      </c>
      <c r="K3840">
        <v>800</v>
      </c>
      <c r="L3840" t="s">
        <v>15719</v>
      </c>
      <c r="M3840" t="s">
        <v>591</v>
      </c>
      <c r="N3840" t="s">
        <v>15720</v>
      </c>
      <c r="O3840" t="s">
        <v>15721</v>
      </c>
      <c r="P3840" t="s">
        <v>87</v>
      </c>
      <c r="Q3840">
        <v>11</v>
      </c>
      <c r="R3840" t="s">
        <v>88</v>
      </c>
      <c r="S3840" t="s">
        <v>79</v>
      </c>
      <c r="T3840">
        <v>97788</v>
      </c>
      <c r="U3840" s="1">
        <v>45620</v>
      </c>
      <c r="V3840" t="s">
        <v>42</v>
      </c>
      <c r="W3840">
        <v>689456</v>
      </c>
      <c r="X3840" t="s">
        <v>15722</v>
      </c>
      <c r="Y3840">
        <v>854</v>
      </c>
      <c r="Z3840">
        <v>1688</v>
      </c>
      <c r="AA3840">
        <v>3</v>
      </c>
      <c r="AB3840">
        <v>2025.6000000000001</v>
      </c>
      <c r="AC3840">
        <f>Table1_1[[#This Row],[Price]]*Table1_1[[#This Row],[Quantity]]</f>
        <v>5064</v>
      </c>
    </row>
    <row r="3841" spans="1:29" x14ac:dyDescent="0.3">
      <c r="A3841" t="s">
        <v>28</v>
      </c>
      <c r="B3841" t="s">
        <v>29</v>
      </c>
      <c r="C3841" t="s">
        <v>44</v>
      </c>
      <c r="D3841" t="s">
        <v>187</v>
      </c>
      <c r="E3841" t="s">
        <v>32</v>
      </c>
      <c r="F3841" t="s">
        <v>113</v>
      </c>
      <c r="G3841">
        <v>2</v>
      </c>
      <c r="H3841">
        <v>425530</v>
      </c>
      <c r="I3841" t="s">
        <v>34</v>
      </c>
      <c r="J3841" s="3">
        <v>45112</v>
      </c>
      <c r="K3841">
        <v>1100</v>
      </c>
      <c r="L3841" t="s">
        <v>15723</v>
      </c>
      <c r="M3841" t="s">
        <v>1017</v>
      </c>
      <c r="N3841" t="s">
        <v>15724</v>
      </c>
      <c r="O3841" t="s">
        <v>15725</v>
      </c>
      <c r="P3841" t="s">
        <v>39</v>
      </c>
      <c r="Q3841">
        <v>19</v>
      </c>
      <c r="R3841" t="s">
        <v>88</v>
      </c>
      <c r="S3841" t="s">
        <v>118</v>
      </c>
      <c r="T3841">
        <v>86456</v>
      </c>
      <c r="U3841" s="1">
        <v>45506</v>
      </c>
      <c r="V3841" t="s">
        <v>64</v>
      </c>
      <c r="W3841">
        <v>631497</v>
      </c>
      <c r="X3841" t="s">
        <v>15726</v>
      </c>
      <c r="Y3841">
        <v>226</v>
      </c>
      <c r="Z3841">
        <v>1135</v>
      </c>
      <c r="AA3841">
        <v>1</v>
      </c>
      <c r="AB3841">
        <v>454</v>
      </c>
      <c r="AC3841">
        <f>Table1_1[[#This Row],[Price]]*Table1_1[[#This Row],[Quantity]]</f>
        <v>1135</v>
      </c>
    </row>
    <row r="3842" spans="1:29" x14ac:dyDescent="0.3">
      <c r="A3842" t="s">
        <v>28</v>
      </c>
      <c r="B3842" t="s">
        <v>29</v>
      </c>
      <c r="C3842" t="s">
        <v>66</v>
      </c>
      <c r="D3842" t="s">
        <v>261</v>
      </c>
      <c r="E3842" t="s">
        <v>32</v>
      </c>
      <c r="F3842" t="s">
        <v>33</v>
      </c>
      <c r="G3842">
        <v>38</v>
      </c>
      <c r="H3842">
        <v>427684</v>
      </c>
      <c r="I3842" t="s">
        <v>58</v>
      </c>
      <c r="J3842" s="3">
        <v>44816</v>
      </c>
      <c r="K3842">
        <v>1100</v>
      </c>
      <c r="L3842" t="s">
        <v>15727</v>
      </c>
      <c r="M3842" t="s">
        <v>123</v>
      </c>
      <c r="N3842" t="s">
        <v>15728</v>
      </c>
      <c r="O3842" t="s">
        <v>15729</v>
      </c>
      <c r="P3842" t="s">
        <v>71</v>
      </c>
      <c r="Q3842">
        <v>20</v>
      </c>
      <c r="R3842" t="s">
        <v>40</v>
      </c>
      <c r="S3842" t="s">
        <v>118</v>
      </c>
      <c r="T3842">
        <v>65979</v>
      </c>
      <c r="U3842" s="1">
        <v>45324</v>
      </c>
      <c r="V3842" t="s">
        <v>119</v>
      </c>
      <c r="W3842">
        <v>239825</v>
      </c>
      <c r="X3842" t="s">
        <v>15730</v>
      </c>
      <c r="Y3842">
        <v>381</v>
      </c>
      <c r="Z3842">
        <v>548</v>
      </c>
      <c r="AA3842">
        <v>7</v>
      </c>
      <c r="AB3842">
        <v>1534.4</v>
      </c>
      <c r="AC3842">
        <f>Table1_1[[#This Row],[Price]]*Table1_1[[#This Row],[Quantity]]</f>
        <v>3836</v>
      </c>
    </row>
    <row r="3843" spans="1:29" x14ac:dyDescent="0.3">
      <c r="A3843" t="s">
        <v>28</v>
      </c>
      <c r="B3843" t="s">
        <v>29</v>
      </c>
      <c r="C3843" t="s">
        <v>148</v>
      </c>
      <c r="D3843" t="s">
        <v>467</v>
      </c>
      <c r="E3843" t="s">
        <v>56</v>
      </c>
      <c r="F3843" t="s">
        <v>83</v>
      </c>
      <c r="G3843">
        <v>22</v>
      </c>
      <c r="H3843">
        <v>432777</v>
      </c>
      <c r="I3843" t="s">
        <v>34</v>
      </c>
      <c r="J3843" s="3">
        <v>44321</v>
      </c>
      <c r="K3843">
        <v>1300</v>
      </c>
      <c r="L3843" t="s">
        <v>15731</v>
      </c>
      <c r="M3843" t="s">
        <v>60</v>
      </c>
      <c r="N3843" t="s">
        <v>15732</v>
      </c>
      <c r="O3843" t="s">
        <v>15733</v>
      </c>
      <c r="P3843" t="s">
        <v>71</v>
      </c>
      <c r="Q3843">
        <v>14</v>
      </c>
      <c r="R3843" t="s">
        <v>88</v>
      </c>
      <c r="S3843" t="s">
        <v>118</v>
      </c>
      <c r="T3843">
        <v>27894</v>
      </c>
      <c r="U3843" s="1">
        <v>45548</v>
      </c>
      <c r="V3843" t="s">
        <v>180</v>
      </c>
      <c r="W3843">
        <v>704234</v>
      </c>
      <c r="X3843" t="s">
        <v>15734</v>
      </c>
      <c r="Y3843">
        <v>515</v>
      </c>
      <c r="Z3843">
        <v>2067</v>
      </c>
      <c r="AA3843">
        <v>3</v>
      </c>
      <c r="AB3843">
        <v>2480.4</v>
      </c>
      <c r="AC3843">
        <f>Table1_1[[#This Row],[Price]]*Table1_1[[#This Row],[Quantity]]</f>
        <v>6201</v>
      </c>
    </row>
    <row r="3844" spans="1:29" x14ac:dyDescent="0.3">
      <c r="A3844" t="s">
        <v>28</v>
      </c>
      <c r="B3844" t="s">
        <v>29</v>
      </c>
      <c r="C3844" t="s">
        <v>54</v>
      </c>
      <c r="D3844" t="s">
        <v>274</v>
      </c>
      <c r="E3844" t="s">
        <v>46</v>
      </c>
      <c r="F3844" t="s">
        <v>135</v>
      </c>
      <c r="G3844">
        <v>98</v>
      </c>
      <c r="H3844">
        <v>439102</v>
      </c>
      <c r="I3844" t="s">
        <v>34</v>
      </c>
      <c r="J3844" s="3">
        <v>44413</v>
      </c>
      <c r="K3844">
        <v>1000</v>
      </c>
      <c r="L3844" t="s">
        <v>15735</v>
      </c>
      <c r="M3844" t="s">
        <v>1017</v>
      </c>
      <c r="N3844" t="s">
        <v>15736</v>
      </c>
      <c r="O3844" t="s">
        <v>15737</v>
      </c>
      <c r="P3844" t="s">
        <v>51</v>
      </c>
      <c r="Q3844">
        <v>11</v>
      </c>
      <c r="R3844" t="s">
        <v>40</v>
      </c>
      <c r="S3844" t="s">
        <v>41</v>
      </c>
      <c r="T3844">
        <v>21218</v>
      </c>
      <c r="U3844" s="1">
        <v>45390</v>
      </c>
      <c r="V3844" t="s">
        <v>80</v>
      </c>
      <c r="W3844">
        <v>755337</v>
      </c>
      <c r="X3844" t="s">
        <v>15738</v>
      </c>
      <c r="Y3844">
        <v>709</v>
      </c>
      <c r="Z3844">
        <v>1415</v>
      </c>
      <c r="AA3844">
        <v>8</v>
      </c>
      <c r="AB3844">
        <v>4528</v>
      </c>
      <c r="AC3844">
        <f>Table1_1[[#This Row],[Price]]*Table1_1[[#This Row],[Quantity]]</f>
        <v>11320</v>
      </c>
    </row>
    <row r="3845" spans="1:29" x14ac:dyDescent="0.3">
      <c r="A3845" t="s">
        <v>28</v>
      </c>
      <c r="B3845" t="s">
        <v>29</v>
      </c>
      <c r="C3845" t="s">
        <v>66</v>
      </c>
      <c r="D3845" t="s">
        <v>411</v>
      </c>
      <c r="E3845" t="s">
        <v>46</v>
      </c>
      <c r="F3845" t="s">
        <v>113</v>
      </c>
      <c r="G3845">
        <v>37</v>
      </c>
      <c r="H3845">
        <v>436564</v>
      </c>
      <c r="I3845" t="s">
        <v>58</v>
      </c>
      <c r="J3845" s="3">
        <v>45193</v>
      </c>
      <c r="K3845">
        <v>1000</v>
      </c>
      <c r="L3845" t="s">
        <v>15739</v>
      </c>
      <c r="M3845" t="s">
        <v>2538</v>
      </c>
      <c r="N3845" t="s">
        <v>15740</v>
      </c>
      <c r="O3845">
        <v>-4082</v>
      </c>
      <c r="P3845" t="s">
        <v>51</v>
      </c>
      <c r="Q3845">
        <v>19</v>
      </c>
      <c r="R3845" t="s">
        <v>40</v>
      </c>
      <c r="S3845" t="s">
        <v>118</v>
      </c>
      <c r="T3845">
        <v>22005</v>
      </c>
      <c r="U3845" s="1">
        <v>45509</v>
      </c>
      <c r="V3845" t="s">
        <v>64</v>
      </c>
      <c r="W3845">
        <v>162835</v>
      </c>
      <c r="X3845" t="s">
        <v>15741</v>
      </c>
      <c r="Y3845">
        <v>974</v>
      </c>
      <c r="Z3845">
        <v>1333</v>
      </c>
      <c r="AA3845">
        <v>1</v>
      </c>
      <c r="AB3845">
        <v>533.20000000000005</v>
      </c>
      <c r="AC3845">
        <f>Table1_1[[#This Row],[Price]]*Table1_1[[#This Row],[Quantity]]</f>
        <v>1333</v>
      </c>
    </row>
    <row r="3846" spans="1:29" x14ac:dyDescent="0.3">
      <c r="A3846" t="s">
        <v>28</v>
      </c>
      <c r="B3846" t="s">
        <v>29</v>
      </c>
      <c r="C3846" t="s">
        <v>91</v>
      </c>
      <c r="D3846" t="s">
        <v>82</v>
      </c>
      <c r="E3846" t="s">
        <v>56</v>
      </c>
      <c r="F3846" t="s">
        <v>135</v>
      </c>
      <c r="G3846">
        <v>75</v>
      </c>
      <c r="H3846">
        <v>439720</v>
      </c>
      <c r="I3846" t="s">
        <v>34</v>
      </c>
      <c r="J3846" s="3">
        <v>44642</v>
      </c>
      <c r="K3846">
        <v>1100</v>
      </c>
      <c r="L3846" t="s">
        <v>15742</v>
      </c>
      <c r="M3846" t="s">
        <v>137</v>
      </c>
      <c r="N3846" t="s">
        <v>15743</v>
      </c>
      <c r="O3846" t="s">
        <v>15744</v>
      </c>
      <c r="P3846" t="s">
        <v>87</v>
      </c>
      <c r="Q3846">
        <v>14</v>
      </c>
      <c r="R3846" t="s">
        <v>88</v>
      </c>
      <c r="S3846" t="s">
        <v>79</v>
      </c>
      <c r="T3846">
        <v>56335</v>
      </c>
      <c r="U3846" s="1">
        <v>45347</v>
      </c>
      <c r="V3846" t="s">
        <v>119</v>
      </c>
      <c r="W3846">
        <v>650110</v>
      </c>
      <c r="X3846" t="s">
        <v>15745</v>
      </c>
      <c r="Y3846">
        <v>223</v>
      </c>
      <c r="Z3846">
        <v>1174</v>
      </c>
      <c r="AA3846">
        <v>3</v>
      </c>
      <c r="AB3846">
        <v>1408.8000000000002</v>
      </c>
      <c r="AC3846">
        <f>Table1_1[[#This Row],[Price]]*Table1_1[[#This Row],[Quantity]]</f>
        <v>3522</v>
      </c>
    </row>
    <row r="3847" spans="1:29" x14ac:dyDescent="0.3">
      <c r="A3847" t="s">
        <v>28</v>
      </c>
      <c r="B3847" t="s">
        <v>29</v>
      </c>
      <c r="C3847" t="s">
        <v>54</v>
      </c>
      <c r="D3847" t="s">
        <v>74</v>
      </c>
      <c r="E3847" t="s">
        <v>32</v>
      </c>
      <c r="F3847" t="s">
        <v>355</v>
      </c>
      <c r="G3847">
        <v>41</v>
      </c>
      <c r="H3847">
        <v>415536</v>
      </c>
      <c r="I3847" t="s">
        <v>58</v>
      </c>
      <c r="J3847" s="3">
        <v>44993</v>
      </c>
      <c r="K3847">
        <v>1200</v>
      </c>
      <c r="L3847" t="s">
        <v>15747</v>
      </c>
      <c r="M3847" t="s">
        <v>487</v>
      </c>
      <c r="N3847" t="s">
        <v>15748</v>
      </c>
      <c r="O3847" t="s">
        <v>15749</v>
      </c>
      <c r="P3847" t="s">
        <v>87</v>
      </c>
      <c r="Q3847">
        <v>6</v>
      </c>
      <c r="R3847" t="s">
        <v>88</v>
      </c>
      <c r="S3847" t="s">
        <v>118</v>
      </c>
      <c r="T3847">
        <v>68420</v>
      </c>
      <c r="U3847" s="1">
        <v>45442</v>
      </c>
      <c r="V3847" t="s">
        <v>140</v>
      </c>
      <c r="W3847">
        <v>255702</v>
      </c>
      <c r="X3847" t="s">
        <v>13876</v>
      </c>
      <c r="Y3847">
        <v>281</v>
      </c>
      <c r="Z3847">
        <v>2479</v>
      </c>
      <c r="AA3847">
        <v>5</v>
      </c>
      <c r="AB3847">
        <v>4958</v>
      </c>
      <c r="AC3847">
        <f>Table1_1[[#This Row],[Price]]*Table1_1[[#This Row],[Quantity]]</f>
        <v>12395</v>
      </c>
    </row>
    <row r="3848" spans="1:29" x14ac:dyDescent="0.3">
      <c r="A3848" t="s">
        <v>28</v>
      </c>
      <c r="B3848" t="s">
        <v>29</v>
      </c>
      <c r="C3848" t="s">
        <v>54</v>
      </c>
      <c r="D3848" t="s">
        <v>82</v>
      </c>
      <c r="E3848" t="s">
        <v>56</v>
      </c>
      <c r="F3848" t="s">
        <v>355</v>
      </c>
      <c r="G3848">
        <v>12</v>
      </c>
      <c r="H3848">
        <v>417119</v>
      </c>
      <c r="I3848" t="s">
        <v>58</v>
      </c>
      <c r="J3848" s="3">
        <v>44371</v>
      </c>
      <c r="K3848">
        <v>1200</v>
      </c>
      <c r="L3848" t="s">
        <v>15750</v>
      </c>
      <c r="M3848" t="s">
        <v>313</v>
      </c>
      <c r="N3848" t="s">
        <v>15751</v>
      </c>
      <c r="O3848">
        <v>5393646849</v>
      </c>
      <c r="P3848" t="s">
        <v>51</v>
      </c>
      <c r="Q3848">
        <v>19</v>
      </c>
      <c r="R3848" t="s">
        <v>40</v>
      </c>
      <c r="S3848" t="s">
        <v>118</v>
      </c>
      <c r="T3848">
        <v>75755</v>
      </c>
      <c r="U3848" s="1">
        <v>45451</v>
      </c>
      <c r="V3848" t="s">
        <v>52</v>
      </c>
      <c r="W3848">
        <v>652070</v>
      </c>
      <c r="X3848" t="s">
        <v>15752</v>
      </c>
      <c r="Y3848">
        <v>251</v>
      </c>
      <c r="Z3848">
        <v>1444</v>
      </c>
      <c r="AA3848">
        <v>2</v>
      </c>
      <c r="AB3848">
        <v>1155.2</v>
      </c>
      <c r="AC3848">
        <f>Table1_1[[#This Row],[Price]]*Table1_1[[#This Row],[Quantity]]</f>
        <v>2888</v>
      </c>
    </row>
    <row r="3849" spans="1:29" x14ac:dyDescent="0.3">
      <c r="A3849" t="s">
        <v>28</v>
      </c>
      <c r="B3849" t="s">
        <v>29</v>
      </c>
      <c r="C3849" t="s">
        <v>157</v>
      </c>
      <c r="D3849" t="s">
        <v>616</v>
      </c>
      <c r="E3849" t="s">
        <v>46</v>
      </c>
      <c r="F3849" t="s">
        <v>175</v>
      </c>
      <c r="G3849">
        <v>91</v>
      </c>
      <c r="H3849">
        <v>419849</v>
      </c>
      <c r="I3849" t="s">
        <v>34</v>
      </c>
      <c r="J3849" s="3">
        <v>44735</v>
      </c>
      <c r="K3849">
        <v>1000</v>
      </c>
      <c r="L3849" t="s">
        <v>15753</v>
      </c>
      <c r="M3849" t="s">
        <v>496</v>
      </c>
      <c r="N3849" t="s">
        <v>15754</v>
      </c>
      <c r="O3849" t="s">
        <v>15755</v>
      </c>
      <c r="P3849" t="s">
        <v>51</v>
      </c>
      <c r="Q3849">
        <v>6</v>
      </c>
      <c r="R3849" t="s">
        <v>40</v>
      </c>
      <c r="S3849" t="s">
        <v>41</v>
      </c>
      <c r="T3849">
        <v>22721</v>
      </c>
      <c r="U3849" s="1">
        <v>45541</v>
      </c>
      <c r="V3849" t="s">
        <v>180</v>
      </c>
      <c r="W3849">
        <v>760111</v>
      </c>
      <c r="X3849" t="s">
        <v>15756</v>
      </c>
      <c r="Y3849">
        <v>623</v>
      </c>
      <c r="Z3849">
        <v>622</v>
      </c>
      <c r="AA3849">
        <v>5</v>
      </c>
      <c r="AB3849">
        <v>1244</v>
      </c>
      <c r="AC3849">
        <f>Table1_1[[#This Row],[Price]]*Table1_1[[#This Row],[Quantity]]</f>
        <v>3110</v>
      </c>
    </row>
    <row r="3850" spans="1:29" x14ac:dyDescent="0.3">
      <c r="A3850" t="s">
        <v>28</v>
      </c>
      <c r="B3850" t="s">
        <v>29</v>
      </c>
      <c r="C3850" t="s">
        <v>148</v>
      </c>
      <c r="D3850" t="s">
        <v>163</v>
      </c>
      <c r="E3850" t="s">
        <v>32</v>
      </c>
      <c r="F3850" t="s">
        <v>150</v>
      </c>
      <c r="G3850">
        <v>56</v>
      </c>
      <c r="H3850">
        <v>407118</v>
      </c>
      <c r="I3850" t="s">
        <v>34</v>
      </c>
      <c r="J3850" s="3">
        <v>44352</v>
      </c>
      <c r="K3850">
        <v>950</v>
      </c>
      <c r="L3850" t="s">
        <v>15757</v>
      </c>
      <c r="M3850" t="s">
        <v>596</v>
      </c>
      <c r="N3850" t="s">
        <v>15758</v>
      </c>
      <c r="O3850" t="s">
        <v>15759</v>
      </c>
      <c r="P3850" t="s">
        <v>71</v>
      </c>
      <c r="Q3850">
        <v>15</v>
      </c>
      <c r="R3850" t="s">
        <v>40</v>
      </c>
      <c r="S3850" t="s">
        <v>118</v>
      </c>
      <c r="T3850">
        <v>10444</v>
      </c>
      <c r="U3850" s="1">
        <v>45524</v>
      </c>
      <c r="V3850" t="s">
        <v>64</v>
      </c>
      <c r="W3850">
        <v>915379</v>
      </c>
      <c r="X3850" t="s">
        <v>15760</v>
      </c>
      <c r="Y3850">
        <v>860</v>
      </c>
      <c r="Z3850">
        <v>1146</v>
      </c>
      <c r="AA3850">
        <v>3</v>
      </c>
      <c r="AB3850">
        <v>1375.2</v>
      </c>
      <c r="AC3850">
        <f>Table1_1[[#This Row],[Price]]*Table1_1[[#This Row],[Quantity]]</f>
        <v>3438</v>
      </c>
    </row>
    <row r="3851" spans="1:29" x14ac:dyDescent="0.3">
      <c r="A3851" t="s">
        <v>28</v>
      </c>
      <c r="B3851" t="s">
        <v>29</v>
      </c>
      <c r="C3851" t="s">
        <v>193</v>
      </c>
      <c r="D3851" t="s">
        <v>31</v>
      </c>
      <c r="E3851" t="s">
        <v>56</v>
      </c>
      <c r="F3851" t="s">
        <v>106</v>
      </c>
      <c r="G3851">
        <v>37</v>
      </c>
      <c r="H3851">
        <v>415218</v>
      </c>
      <c r="I3851" t="s">
        <v>58</v>
      </c>
      <c r="J3851" s="3">
        <v>45587</v>
      </c>
      <c r="K3851">
        <v>1400</v>
      </c>
      <c r="L3851" t="s">
        <v>15761</v>
      </c>
      <c r="M3851" t="s">
        <v>287</v>
      </c>
      <c r="N3851" t="s">
        <v>15762</v>
      </c>
      <c r="O3851" t="s">
        <v>15763</v>
      </c>
      <c r="P3851" t="s">
        <v>39</v>
      </c>
      <c r="Q3851">
        <v>4</v>
      </c>
      <c r="R3851" t="s">
        <v>88</v>
      </c>
      <c r="S3851" t="s">
        <v>41</v>
      </c>
      <c r="T3851">
        <v>72623</v>
      </c>
      <c r="U3851" s="1">
        <v>45514</v>
      </c>
      <c r="V3851" t="s">
        <v>64</v>
      </c>
      <c r="W3851">
        <v>961538</v>
      </c>
      <c r="X3851" t="s">
        <v>15764</v>
      </c>
      <c r="Y3851">
        <v>377</v>
      </c>
      <c r="Z3851">
        <v>2172</v>
      </c>
      <c r="AA3851">
        <v>1</v>
      </c>
      <c r="AB3851">
        <v>868.80000000000007</v>
      </c>
      <c r="AC3851">
        <f>Table1_1[[#This Row],[Price]]*Table1_1[[#This Row],[Quantity]]</f>
        <v>2172</v>
      </c>
    </row>
    <row r="3852" spans="1:29" x14ac:dyDescent="0.3">
      <c r="A3852" t="s">
        <v>28</v>
      </c>
      <c r="B3852" t="s">
        <v>29</v>
      </c>
      <c r="C3852" t="s">
        <v>148</v>
      </c>
      <c r="D3852" t="s">
        <v>380</v>
      </c>
      <c r="E3852" t="s">
        <v>56</v>
      </c>
      <c r="F3852" t="s">
        <v>150</v>
      </c>
      <c r="G3852">
        <v>78</v>
      </c>
      <c r="H3852">
        <v>438117</v>
      </c>
      <c r="I3852" t="s">
        <v>34</v>
      </c>
      <c r="J3852" s="3">
        <v>45159</v>
      </c>
      <c r="K3852">
        <v>1100</v>
      </c>
      <c r="L3852" t="s">
        <v>5198</v>
      </c>
      <c r="M3852" t="s">
        <v>49</v>
      </c>
      <c r="N3852" t="s">
        <v>15765</v>
      </c>
      <c r="O3852" t="s">
        <v>15766</v>
      </c>
      <c r="P3852" t="s">
        <v>51</v>
      </c>
      <c r="Q3852">
        <v>11</v>
      </c>
      <c r="R3852" t="s">
        <v>40</v>
      </c>
      <c r="S3852" t="s">
        <v>63</v>
      </c>
      <c r="T3852">
        <v>50752</v>
      </c>
      <c r="U3852" s="1">
        <v>45592</v>
      </c>
      <c r="V3852" t="s">
        <v>155</v>
      </c>
      <c r="W3852">
        <v>873897</v>
      </c>
      <c r="X3852" t="s">
        <v>15767</v>
      </c>
      <c r="Y3852">
        <v>892</v>
      </c>
      <c r="Z3852">
        <v>786</v>
      </c>
      <c r="AA3852">
        <v>6</v>
      </c>
      <c r="AB3852">
        <v>1886.4</v>
      </c>
      <c r="AC3852">
        <f>Table1_1[[#This Row],[Price]]*Table1_1[[#This Row],[Quantity]]</f>
        <v>4716</v>
      </c>
    </row>
    <row r="3853" spans="1:29" x14ac:dyDescent="0.3">
      <c r="A3853" t="s">
        <v>28</v>
      </c>
      <c r="B3853" t="s">
        <v>29</v>
      </c>
      <c r="C3853" t="s">
        <v>193</v>
      </c>
      <c r="D3853" t="s">
        <v>74</v>
      </c>
      <c r="E3853" t="s">
        <v>32</v>
      </c>
      <c r="F3853" t="s">
        <v>175</v>
      </c>
      <c r="G3853">
        <v>25</v>
      </c>
      <c r="H3853">
        <v>433407</v>
      </c>
      <c r="I3853" t="s">
        <v>58</v>
      </c>
      <c r="J3853" s="3">
        <v>45348</v>
      </c>
      <c r="K3853">
        <v>1400</v>
      </c>
      <c r="L3853" t="s">
        <v>15768</v>
      </c>
      <c r="M3853" t="s">
        <v>478</v>
      </c>
      <c r="N3853" t="s">
        <v>15769</v>
      </c>
      <c r="O3853" t="s">
        <v>15770</v>
      </c>
      <c r="P3853" t="s">
        <v>51</v>
      </c>
      <c r="Q3853">
        <v>8</v>
      </c>
      <c r="R3853" t="s">
        <v>88</v>
      </c>
      <c r="S3853" t="s">
        <v>41</v>
      </c>
      <c r="T3853">
        <v>98401</v>
      </c>
      <c r="U3853" s="1">
        <v>45450</v>
      </c>
      <c r="V3853" t="s">
        <v>52</v>
      </c>
      <c r="W3853">
        <v>504030</v>
      </c>
      <c r="X3853" t="s">
        <v>15771</v>
      </c>
      <c r="Y3853">
        <v>267</v>
      </c>
      <c r="Z3853">
        <v>545</v>
      </c>
      <c r="AA3853">
        <v>3</v>
      </c>
      <c r="AB3853">
        <v>654</v>
      </c>
      <c r="AC3853">
        <f>Table1_1[[#This Row],[Price]]*Table1_1[[#This Row],[Quantity]]</f>
        <v>1635</v>
      </c>
    </row>
    <row r="3854" spans="1:29" x14ac:dyDescent="0.3">
      <c r="A3854" t="s">
        <v>28</v>
      </c>
      <c r="B3854" t="s">
        <v>29</v>
      </c>
      <c r="C3854" t="s">
        <v>30</v>
      </c>
      <c r="D3854" t="s">
        <v>134</v>
      </c>
      <c r="E3854" t="s">
        <v>46</v>
      </c>
      <c r="F3854" t="s">
        <v>83</v>
      </c>
      <c r="G3854">
        <v>39</v>
      </c>
      <c r="H3854">
        <v>402717</v>
      </c>
      <c r="I3854" t="s">
        <v>34</v>
      </c>
      <c r="J3854" s="3">
        <v>44003</v>
      </c>
      <c r="K3854">
        <v>1100</v>
      </c>
      <c r="L3854" t="s">
        <v>15772</v>
      </c>
      <c r="M3854" t="s">
        <v>308</v>
      </c>
      <c r="N3854" t="s">
        <v>15773</v>
      </c>
      <c r="O3854" t="s">
        <v>15774</v>
      </c>
      <c r="P3854" t="s">
        <v>39</v>
      </c>
      <c r="Q3854">
        <v>12</v>
      </c>
      <c r="R3854" t="s">
        <v>40</v>
      </c>
      <c r="S3854" t="s">
        <v>63</v>
      </c>
      <c r="T3854">
        <v>69665</v>
      </c>
      <c r="U3854" s="1">
        <v>45470</v>
      </c>
      <c r="V3854" t="s">
        <v>52</v>
      </c>
      <c r="W3854">
        <v>339802</v>
      </c>
      <c r="X3854" t="s">
        <v>15775</v>
      </c>
      <c r="Y3854">
        <v>804</v>
      </c>
      <c r="Z3854">
        <v>2116</v>
      </c>
      <c r="AA3854">
        <v>6</v>
      </c>
      <c r="AB3854">
        <v>5078.4000000000015</v>
      </c>
      <c r="AC3854">
        <f>Table1_1[[#This Row],[Price]]*Table1_1[[#This Row],[Quantity]]</f>
        <v>12696</v>
      </c>
    </row>
    <row r="3855" spans="1:29" x14ac:dyDescent="0.3">
      <c r="A3855" t="s">
        <v>28</v>
      </c>
      <c r="B3855" t="s">
        <v>29</v>
      </c>
      <c r="C3855" t="s">
        <v>148</v>
      </c>
      <c r="D3855" t="s">
        <v>163</v>
      </c>
      <c r="E3855" t="s">
        <v>56</v>
      </c>
      <c r="F3855" t="s">
        <v>113</v>
      </c>
      <c r="G3855">
        <v>90</v>
      </c>
      <c r="H3855">
        <v>428805</v>
      </c>
      <c r="I3855" t="s">
        <v>34</v>
      </c>
      <c r="J3855" s="3">
        <v>44941</v>
      </c>
      <c r="K3855">
        <v>1100</v>
      </c>
      <c r="L3855" t="s">
        <v>15777</v>
      </c>
      <c r="M3855" t="s">
        <v>361</v>
      </c>
      <c r="N3855" t="s">
        <v>15778</v>
      </c>
      <c r="O3855" t="s">
        <v>15779</v>
      </c>
      <c r="P3855" t="s">
        <v>39</v>
      </c>
      <c r="Q3855">
        <v>19</v>
      </c>
      <c r="R3855" t="s">
        <v>40</v>
      </c>
      <c r="S3855" t="s">
        <v>63</v>
      </c>
      <c r="T3855">
        <v>57823</v>
      </c>
      <c r="U3855" s="1">
        <v>45394</v>
      </c>
      <c r="V3855" t="s">
        <v>80</v>
      </c>
      <c r="W3855">
        <v>134828</v>
      </c>
      <c r="X3855" t="s">
        <v>15780</v>
      </c>
      <c r="Y3855">
        <v>392</v>
      </c>
      <c r="Z3855">
        <v>1666</v>
      </c>
      <c r="AA3855">
        <v>5</v>
      </c>
      <c r="AB3855">
        <v>3332</v>
      </c>
      <c r="AC3855">
        <f>Table1_1[[#This Row],[Price]]*Table1_1[[#This Row],[Quantity]]</f>
        <v>8330</v>
      </c>
    </row>
    <row r="3856" spans="1:29" x14ac:dyDescent="0.3">
      <c r="A3856" t="s">
        <v>28</v>
      </c>
      <c r="B3856" t="s">
        <v>29</v>
      </c>
      <c r="C3856" t="s">
        <v>157</v>
      </c>
      <c r="D3856" t="s">
        <v>621</v>
      </c>
      <c r="E3856" t="s">
        <v>46</v>
      </c>
      <c r="F3856" t="s">
        <v>150</v>
      </c>
      <c r="G3856">
        <v>80</v>
      </c>
      <c r="H3856">
        <v>429677</v>
      </c>
      <c r="I3856" t="s">
        <v>34</v>
      </c>
      <c r="J3856" s="3">
        <v>43926</v>
      </c>
      <c r="K3856">
        <v>1100</v>
      </c>
      <c r="L3856" t="s">
        <v>15781</v>
      </c>
      <c r="M3856" t="s">
        <v>372</v>
      </c>
      <c r="N3856" t="s">
        <v>15782</v>
      </c>
      <c r="O3856" t="s">
        <v>15783</v>
      </c>
      <c r="P3856" t="s">
        <v>39</v>
      </c>
      <c r="Q3856">
        <v>4</v>
      </c>
      <c r="R3856" t="s">
        <v>40</v>
      </c>
      <c r="S3856" t="s">
        <v>118</v>
      </c>
      <c r="T3856">
        <v>24199</v>
      </c>
      <c r="U3856" s="1">
        <v>45442</v>
      </c>
      <c r="V3856" t="s">
        <v>140</v>
      </c>
      <c r="W3856">
        <v>779634</v>
      </c>
      <c r="X3856" t="s">
        <v>15784</v>
      </c>
      <c r="Y3856">
        <v>235</v>
      </c>
      <c r="Z3856">
        <v>2989</v>
      </c>
      <c r="AA3856">
        <v>3</v>
      </c>
      <c r="AB3856">
        <v>3586.8</v>
      </c>
      <c r="AC3856">
        <f>Table1_1[[#This Row],[Price]]*Table1_1[[#This Row],[Quantity]]</f>
        <v>8967</v>
      </c>
    </row>
    <row r="3857" spans="1:29" x14ac:dyDescent="0.3">
      <c r="A3857" t="s">
        <v>28</v>
      </c>
      <c r="B3857" t="s">
        <v>29</v>
      </c>
      <c r="C3857" t="s">
        <v>193</v>
      </c>
      <c r="D3857" t="s">
        <v>105</v>
      </c>
      <c r="E3857" t="s">
        <v>32</v>
      </c>
      <c r="F3857" t="s">
        <v>135</v>
      </c>
      <c r="G3857">
        <v>56</v>
      </c>
      <c r="H3857">
        <v>406454</v>
      </c>
      <c r="I3857" t="s">
        <v>58</v>
      </c>
      <c r="J3857" s="3">
        <v>45273</v>
      </c>
      <c r="K3857">
        <v>1300</v>
      </c>
      <c r="L3857" t="s">
        <v>1474</v>
      </c>
      <c r="M3857" t="s">
        <v>2538</v>
      </c>
      <c r="N3857" t="s">
        <v>15785</v>
      </c>
      <c r="O3857" t="s">
        <v>15786</v>
      </c>
      <c r="P3857" t="s">
        <v>71</v>
      </c>
      <c r="Q3857">
        <v>3</v>
      </c>
      <c r="R3857" t="s">
        <v>88</v>
      </c>
      <c r="S3857" t="s">
        <v>63</v>
      </c>
      <c r="T3857">
        <v>23838</v>
      </c>
      <c r="U3857" s="1">
        <v>45440</v>
      </c>
      <c r="V3857" t="s">
        <v>140</v>
      </c>
      <c r="W3857">
        <v>854778</v>
      </c>
      <c r="X3857" t="s">
        <v>15787</v>
      </c>
      <c r="Y3857">
        <v>451</v>
      </c>
      <c r="Z3857">
        <v>1435</v>
      </c>
      <c r="AA3857">
        <v>5</v>
      </c>
      <c r="AB3857">
        <v>2870</v>
      </c>
      <c r="AC3857">
        <f>Table1_1[[#This Row],[Price]]*Table1_1[[#This Row],[Quantity]]</f>
        <v>7175</v>
      </c>
    </row>
    <row r="3858" spans="1:29" x14ac:dyDescent="0.3">
      <c r="A3858" t="s">
        <v>28</v>
      </c>
      <c r="B3858" t="s">
        <v>29</v>
      </c>
      <c r="C3858" t="s">
        <v>30</v>
      </c>
      <c r="D3858" t="s">
        <v>237</v>
      </c>
      <c r="E3858" t="s">
        <v>56</v>
      </c>
      <c r="F3858" t="s">
        <v>150</v>
      </c>
      <c r="G3858">
        <v>12</v>
      </c>
      <c r="H3858">
        <v>435135</v>
      </c>
      <c r="I3858" t="s">
        <v>34</v>
      </c>
      <c r="J3858" s="3">
        <v>45086</v>
      </c>
      <c r="K3858">
        <v>1000</v>
      </c>
      <c r="L3858" t="s">
        <v>15788</v>
      </c>
      <c r="M3858" t="s">
        <v>478</v>
      </c>
      <c r="N3858" t="s">
        <v>15789</v>
      </c>
      <c r="O3858" t="s">
        <v>15790</v>
      </c>
      <c r="P3858" t="s">
        <v>39</v>
      </c>
      <c r="Q3858">
        <v>19</v>
      </c>
      <c r="R3858" t="s">
        <v>40</v>
      </c>
      <c r="S3858" t="s">
        <v>79</v>
      </c>
      <c r="T3858">
        <v>52124</v>
      </c>
      <c r="U3858" s="1">
        <v>45442</v>
      </c>
      <c r="V3858" t="s">
        <v>140</v>
      </c>
      <c r="W3858">
        <v>396489</v>
      </c>
      <c r="X3858" t="s">
        <v>15791</v>
      </c>
      <c r="Y3858">
        <v>586</v>
      </c>
      <c r="Z3858">
        <v>1850</v>
      </c>
      <c r="AA3858">
        <v>4</v>
      </c>
      <c r="AB3858">
        <v>2960</v>
      </c>
      <c r="AC3858">
        <f>Table1_1[[#This Row],[Price]]*Table1_1[[#This Row],[Quantity]]</f>
        <v>7400</v>
      </c>
    </row>
    <row r="3859" spans="1:29" x14ac:dyDescent="0.3">
      <c r="A3859" t="s">
        <v>28</v>
      </c>
      <c r="B3859" t="s">
        <v>29</v>
      </c>
      <c r="C3859" t="s">
        <v>30</v>
      </c>
      <c r="D3859" t="s">
        <v>411</v>
      </c>
      <c r="E3859" t="s">
        <v>46</v>
      </c>
      <c r="F3859" t="s">
        <v>355</v>
      </c>
      <c r="G3859">
        <v>86</v>
      </c>
      <c r="H3859">
        <v>430004</v>
      </c>
      <c r="I3859" t="s">
        <v>34</v>
      </c>
      <c r="J3859" s="3">
        <v>45343</v>
      </c>
      <c r="K3859">
        <v>1100</v>
      </c>
      <c r="L3859" t="s">
        <v>15792</v>
      </c>
      <c r="M3859" t="s">
        <v>313</v>
      </c>
      <c r="N3859" t="s">
        <v>15793</v>
      </c>
      <c r="O3859" t="s">
        <v>15794</v>
      </c>
      <c r="P3859" t="s">
        <v>39</v>
      </c>
      <c r="Q3859">
        <v>7</v>
      </c>
      <c r="R3859" t="s">
        <v>88</v>
      </c>
      <c r="S3859" t="s">
        <v>118</v>
      </c>
      <c r="T3859">
        <v>51841</v>
      </c>
      <c r="U3859" s="1">
        <v>45443</v>
      </c>
      <c r="V3859" t="s">
        <v>140</v>
      </c>
      <c r="W3859">
        <v>405753</v>
      </c>
      <c r="X3859" t="s">
        <v>15795</v>
      </c>
      <c r="Y3859">
        <v>918</v>
      </c>
      <c r="Z3859">
        <v>607</v>
      </c>
      <c r="AA3859">
        <v>5</v>
      </c>
      <c r="AB3859">
        <v>1214</v>
      </c>
      <c r="AC3859">
        <f>Table1_1[[#This Row],[Price]]*Table1_1[[#This Row],[Quantity]]</f>
        <v>3035</v>
      </c>
    </row>
    <row r="3860" spans="1:29" x14ac:dyDescent="0.3">
      <c r="A3860" t="s">
        <v>28</v>
      </c>
      <c r="B3860" t="s">
        <v>29</v>
      </c>
      <c r="C3860" t="s">
        <v>193</v>
      </c>
      <c r="D3860" t="s">
        <v>421</v>
      </c>
      <c r="E3860" t="s">
        <v>46</v>
      </c>
      <c r="F3860" t="s">
        <v>83</v>
      </c>
      <c r="G3860">
        <v>71</v>
      </c>
      <c r="H3860">
        <v>437968</v>
      </c>
      <c r="I3860" t="s">
        <v>58</v>
      </c>
      <c r="J3860" s="3">
        <v>44113</v>
      </c>
      <c r="K3860">
        <v>1400</v>
      </c>
      <c r="L3860" t="s">
        <v>15796</v>
      </c>
      <c r="M3860" t="s">
        <v>1198</v>
      </c>
      <c r="N3860" t="s">
        <v>15797</v>
      </c>
      <c r="O3860" t="s">
        <v>15798</v>
      </c>
      <c r="P3860" t="s">
        <v>71</v>
      </c>
      <c r="Q3860">
        <v>18</v>
      </c>
      <c r="R3860" t="s">
        <v>88</v>
      </c>
      <c r="S3860" t="s">
        <v>118</v>
      </c>
      <c r="T3860">
        <v>23810</v>
      </c>
      <c r="U3860" s="1">
        <v>45400</v>
      </c>
      <c r="V3860" t="s">
        <v>80</v>
      </c>
      <c r="W3860">
        <v>988083</v>
      </c>
      <c r="X3860" t="s">
        <v>15799</v>
      </c>
      <c r="Y3860">
        <v>321</v>
      </c>
      <c r="Z3860">
        <v>2644</v>
      </c>
      <c r="AA3860">
        <v>5</v>
      </c>
      <c r="AB3860">
        <v>5288</v>
      </c>
      <c r="AC3860">
        <f>Table1_1[[#This Row],[Price]]*Table1_1[[#This Row],[Quantity]]</f>
        <v>13220</v>
      </c>
    </row>
    <row r="3861" spans="1:29" x14ac:dyDescent="0.3">
      <c r="A3861" t="s">
        <v>28</v>
      </c>
      <c r="B3861" t="s">
        <v>29</v>
      </c>
      <c r="C3861" t="s">
        <v>66</v>
      </c>
      <c r="D3861" t="s">
        <v>621</v>
      </c>
      <c r="E3861" t="s">
        <v>56</v>
      </c>
      <c r="F3861" t="s">
        <v>150</v>
      </c>
      <c r="G3861">
        <v>50</v>
      </c>
      <c r="H3861">
        <v>401354</v>
      </c>
      <c r="I3861" t="s">
        <v>58</v>
      </c>
      <c r="J3861" s="3">
        <v>45626</v>
      </c>
      <c r="K3861">
        <v>1000</v>
      </c>
      <c r="L3861" t="s">
        <v>15800</v>
      </c>
      <c r="M3861" t="s">
        <v>2124</v>
      </c>
      <c r="N3861" t="s">
        <v>15801</v>
      </c>
      <c r="O3861" t="s">
        <v>15802</v>
      </c>
      <c r="P3861" t="s">
        <v>39</v>
      </c>
      <c r="Q3861">
        <v>13</v>
      </c>
      <c r="R3861" t="s">
        <v>40</v>
      </c>
      <c r="S3861" t="s">
        <v>79</v>
      </c>
      <c r="T3861">
        <v>86634</v>
      </c>
      <c r="U3861" s="1">
        <v>45527</v>
      </c>
      <c r="V3861" t="s">
        <v>64</v>
      </c>
      <c r="W3861">
        <v>815228</v>
      </c>
      <c r="X3861" t="s">
        <v>15803</v>
      </c>
      <c r="Y3861">
        <v>975</v>
      </c>
      <c r="Z3861">
        <v>2524</v>
      </c>
      <c r="AA3861">
        <v>2</v>
      </c>
      <c r="AB3861">
        <v>2019.2</v>
      </c>
      <c r="AC3861">
        <f>Table1_1[[#This Row],[Price]]*Table1_1[[#This Row],[Quantity]]</f>
        <v>5048</v>
      </c>
    </row>
    <row r="3862" spans="1:29" x14ac:dyDescent="0.3">
      <c r="A3862" t="s">
        <v>28</v>
      </c>
      <c r="B3862" t="s">
        <v>29</v>
      </c>
      <c r="C3862" t="s">
        <v>44</v>
      </c>
      <c r="D3862" t="s">
        <v>616</v>
      </c>
      <c r="E3862" t="s">
        <v>32</v>
      </c>
      <c r="F3862" t="s">
        <v>33</v>
      </c>
      <c r="G3862">
        <v>11</v>
      </c>
      <c r="H3862">
        <v>428798</v>
      </c>
      <c r="I3862" t="s">
        <v>58</v>
      </c>
      <c r="J3862" s="3">
        <v>43930</v>
      </c>
      <c r="K3862">
        <v>800</v>
      </c>
      <c r="L3862" t="s">
        <v>15804</v>
      </c>
      <c r="M3862" t="s">
        <v>334</v>
      </c>
      <c r="N3862" t="s">
        <v>15805</v>
      </c>
      <c r="O3862">
        <v>-6262</v>
      </c>
      <c r="P3862" t="s">
        <v>87</v>
      </c>
      <c r="Q3862">
        <v>5</v>
      </c>
      <c r="R3862" t="s">
        <v>88</v>
      </c>
      <c r="S3862" t="s">
        <v>118</v>
      </c>
      <c r="T3862">
        <v>18481</v>
      </c>
      <c r="U3862" s="1">
        <v>45354</v>
      </c>
      <c r="V3862" t="s">
        <v>72</v>
      </c>
      <c r="W3862">
        <v>268189</v>
      </c>
      <c r="X3862" t="s">
        <v>15806</v>
      </c>
      <c r="Y3862">
        <v>431</v>
      </c>
      <c r="Z3862">
        <v>1969</v>
      </c>
      <c r="AA3862">
        <v>7</v>
      </c>
      <c r="AB3862">
        <v>5513.2000000000007</v>
      </c>
      <c r="AC3862">
        <f>Table1_1[[#This Row],[Price]]*Table1_1[[#This Row],[Quantity]]</f>
        <v>13783</v>
      </c>
    </row>
    <row r="3863" spans="1:29" x14ac:dyDescent="0.3">
      <c r="A3863" t="s">
        <v>28</v>
      </c>
      <c r="B3863" t="s">
        <v>29</v>
      </c>
      <c r="C3863" t="s">
        <v>157</v>
      </c>
      <c r="D3863" t="s">
        <v>74</v>
      </c>
      <c r="E3863" t="s">
        <v>46</v>
      </c>
      <c r="F3863" t="s">
        <v>175</v>
      </c>
      <c r="G3863">
        <v>73</v>
      </c>
      <c r="H3863">
        <v>437604</v>
      </c>
      <c r="I3863" t="s">
        <v>34</v>
      </c>
      <c r="J3863" s="3">
        <v>43998</v>
      </c>
      <c r="K3863">
        <v>1300</v>
      </c>
      <c r="L3863" t="s">
        <v>15808</v>
      </c>
      <c r="M3863" t="s">
        <v>482</v>
      </c>
      <c r="N3863" t="s">
        <v>15809</v>
      </c>
      <c r="O3863" t="s">
        <v>15810</v>
      </c>
      <c r="P3863" t="s">
        <v>51</v>
      </c>
      <c r="Q3863">
        <v>19</v>
      </c>
      <c r="R3863" t="s">
        <v>40</v>
      </c>
      <c r="S3863" t="s">
        <v>41</v>
      </c>
      <c r="T3863">
        <v>29849</v>
      </c>
      <c r="U3863" s="1">
        <v>45542</v>
      </c>
      <c r="V3863" t="s">
        <v>180</v>
      </c>
      <c r="W3863">
        <v>623341</v>
      </c>
      <c r="X3863" t="s">
        <v>4452</v>
      </c>
      <c r="Y3863">
        <v>681</v>
      </c>
      <c r="Z3863">
        <v>2565</v>
      </c>
      <c r="AA3863">
        <v>1</v>
      </c>
      <c r="AB3863">
        <v>1026</v>
      </c>
      <c r="AC3863">
        <f>Table1_1[[#This Row],[Price]]*Table1_1[[#This Row],[Quantity]]</f>
        <v>2565</v>
      </c>
    </row>
    <row r="3864" spans="1:29" x14ac:dyDescent="0.3">
      <c r="A3864" t="s">
        <v>28</v>
      </c>
      <c r="B3864" t="s">
        <v>29</v>
      </c>
      <c r="C3864" t="s">
        <v>30</v>
      </c>
      <c r="D3864" t="s">
        <v>421</v>
      </c>
      <c r="E3864" t="s">
        <v>46</v>
      </c>
      <c r="F3864" t="s">
        <v>57</v>
      </c>
      <c r="G3864">
        <v>100</v>
      </c>
      <c r="H3864">
        <v>434961</v>
      </c>
      <c r="I3864" t="s">
        <v>34</v>
      </c>
      <c r="J3864" s="3">
        <v>43866</v>
      </c>
      <c r="K3864">
        <v>1200</v>
      </c>
      <c r="L3864" t="s">
        <v>15811</v>
      </c>
      <c r="M3864" t="s">
        <v>856</v>
      </c>
      <c r="N3864" t="s">
        <v>15812</v>
      </c>
      <c r="O3864" t="s">
        <v>15813</v>
      </c>
      <c r="P3864" t="s">
        <v>87</v>
      </c>
      <c r="Q3864">
        <v>4</v>
      </c>
      <c r="R3864" t="s">
        <v>88</v>
      </c>
      <c r="S3864" t="s">
        <v>63</v>
      </c>
      <c r="T3864">
        <v>56340</v>
      </c>
      <c r="U3864" s="1">
        <v>45346</v>
      </c>
      <c r="V3864" t="s">
        <v>119</v>
      </c>
      <c r="W3864">
        <v>210340</v>
      </c>
      <c r="X3864" t="s">
        <v>15814</v>
      </c>
      <c r="Y3864">
        <v>249</v>
      </c>
      <c r="Z3864">
        <v>2720</v>
      </c>
      <c r="AA3864">
        <v>5</v>
      </c>
      <c r="AB3864">
        <v>5440</v>
      </c>
      <c r="AC3864">
        <f>Table1_1[[#This Row],[Price]]*Table1_1[[#This Row],[Quantity]]</f>
        <v>13600</v>
      </c>
    </row>
    <row r="3865" spans="1:29" x14ac:dyDescent="0.3">
      <c r="A3865" t="s">
        <v>28</v>
      </c>
      <c r="B3865" t="s">
        <v>29</v>
      </c>
      <c r="C3865" t="s">
        <v>30</v>
      </c>
      <c r="D3865" t="s">
        <v>566</v>
      </c>
      <c r="E3865" t="s">
        <v>46</v>
      </c>
      <c r="F3865" t="s">
        <v>33</v>
      </c>
      <c r="G3865">
        <v>90</v>
      </c>
      <c r="H3865">
        <v>420083</v>
      </c>
      <c r="I3865" t="s">
        <v>58</v>
      </c>
      <c r="J3865" s="3">
        <v>45182</v>
      </c>
      <c r="K3865">
        <v>1000</v>
      </c>
      <c r="L3865" t="s">
        <v>15815</v>
      </c>
      <c r="M3865" t="s">
        <v>654</v>
      </c>
      <c r="N3865" t="s">
        <v>15816</v>
      </c>
      <c r="O3865" t="s">
        <v>15817</v>
      </c>
      <c r="P3865" t="s">
        <v>51</v>
      </c>
      <c r="Q3865">
        <v>16</v>
      </c>
      <c r="R3865" t="s">
        <v>88</v>
      </c>
      <c r="S3865" t="s">
        <v>63</v>
      </c>
      <c r="T3865">
        <v>67137</v>
      </c>
      <c r="U3865" s="1">
        <v>45600</v>
      </c>
      <c r="V3865" t="s">
        <v>42</v>
      </c>
      <c r="W3865">
        <v>255950</v>
      </c>
      <c r="X3865" t="s">
        <v>15818</v>
      </c>
      <c r="Y3865">
        <v>955</v>
      </c>
      <c r="Z3865">
        <v>2984</v>
      </c>
      <c r="AA3865">
        <v>4</v>
      </c>
      <c r="AB3865">
        <v>4774.4000000000015</v>
      </c>
      <c r="AC3865">
        <f>Table1_1[[#This Row],[Price]]*Table1_1[[#This Row],[Quantity]]</f>
        <v>11936</v>
      </c>
    </row>
    <row r="3866" spans="1:29" x14ac:dyDescent="0.3">
      <c r="A3866" t="s">
        <v>28</v>
      </c>
      <c r="B3866" t="s">
        <v>29</v>
      </c>
      <c r="C3866" t="s">
        <v>66</v>
      </c>
      <c r="D3866" t="s">
        <v>170</v>
      </c>
      <c r="E3866" t="s">
        <v>56</v>
      </c>
      <c r="F3866" t="s">
        <v>99</v>
      </c>
      <c r="G3866">
        <v>100</v>
      </c>
      <c r="H3866">
        <v>432797</v>
      </c>
      <c r="I3866" t="s">
        <v>34</v>
      </c>
      <c r="J3866" s="3">
        <v>44188</v>
      </c>
      <c r="K3866">
        <v>1300</v>
      </c>
      <c r="L3866" t="s">
        <v>15819</v>
      </c>
      <c r="M3866" t="s">
        <v>159</v>
      </c>
      <c r="N3866" t="s">
        <v>15820</v>
      </c>
      <c r="O3866" t="s">
        <v>15821</v>
      </c>
      <c r="P3866" t="s">
        <v>71</v>
      </c>
      <c r="Q3866">
        <v>16</v>
      </c>
      <c r="R3866" t="s">
        <v>88</v>
      </c>
      <c r="S3866" t="s">
        <v>63</v>
      </c>
      <c r="T3866">
        <v>64300</v>
      </c>
      <c r="U3866" s="1">
        <v>45627</v>
      </c>
      <c r="V3866" t="s">
        <v>259</v>
      </c>
      <c r="W3866">
        <v>929524</v>
      </c>
      <c r="X3866" t="s">
        <v>15822</v>
      </c>
      <c r="Y3866">
        <v>395</v>
      </c>
      <c r="Z3866">
        <v>2182</v>
      </c>
      <c r="AA3866">
        <v>7</v>
      </c>
      <c r="AB3866">
        <v>6109.6</v>
      </c>
      <c r="AC3866">
        <f>Table1_1[[#This Row],[Price]]*Table1_1[[#This Row],[Quantity]]</f>
        <v>15274</v>
      </c>
    </row>
    <row r="3867" spans="1:29" x14ac:dyDescent="0.3">
      <c r="A3867" t="s">
        <v>28</v>
      </c>
      <c r="B3867" t="s">
        <v>29</v>
      </c>
      <c r="C3867" t="s">
        <v>44</v>
      </c>
      <c r="D3867" t="s">
        <v>248</v>
      </c>
      <c r="E3867" t="s">
        <v>46</v>
      </c>
      <c r="F3867" t="s">
        <v>83</v>
      </c>
      <c r="G3867">
        <v>32</v>
      </c>
      <c r="H3867">
        <v>405942</v>
      </c>
      <c r="I3867" t="s">
        <v>58</v>
      </c>
      <c r="J3867" s="3">
        <v>44201</v>
      </c>
      <c r="K3867">
        <v>1000</v>
      </c>
      <c r="L3867" t="s">
        <v>15823</v>
      </c>
      <c r="M3867" t="s">
        <v>200</v>
      </c>
      <c r="N3867" t="s">
        <v>15824</v>
      </c>
      <c r="O3867">
        <v>2954891165</v>
      </c>
      <c r="P3867" t="s">
        <v>87</v>
      </c>
      <c r="Q3867">
        <v>11</v>
      </c>
      <c r="R3867" t="s">
        <v>88</v>
      </c>
      <c r="S3867" t="s">
        <v>41</v>
      </c>
      <c r="T3867">
        <v>38009</v>
      </c>
      <c r="U3867" s="1">
        <v>45412</v>
      </c>
      <c r="V3867" t="s">
        <v>80</v>
      </c>
      <c r="W3867">
        <v>576368</v>
      </c>
      <c r="X3867" t="s">
        <v>15825</v>
      </c>
      <c r="Y3867">
        <v>779</v>
      </c>
      <c r="Z3867">
        <v>1655</v>
      </c>
      <c r="AA3867">
        <v>4</v>
      </c>
      <c r="AB3867">
        <v>2648</v>
      </c>
      <c r="AC3867">
        <f>Table1_1[[#This Row],[Price]]*Table1_1[[#This Row],[Quantity]]</f>
        <v>6620</v>
      </c>
    </row>
    <row r="3868" spans="1:29" x14ac:dyDescent="0.3">
      <c r="A3868" t="s">
        <v>28</v>
      </c>
      <c r="B3868" t="s">
        <v>29</v>
      </c>
      <c r="C3868" t="s">
        <v>30</v>
      </c>
      <c r="D3868" t="s">
        <v>560</v>
      </c>
      <c r="E3868" t="s">
        <v>56</v>
      </c>
      <c r="F3868" t="s">
        <v>83</v>
      </c>
      <c r="G3868">
        <v>67</v>
      </c>
      <c r="H3868">
        <v>411915</v>
      </c>
      <c r="I3868" t="s">
        <v>58</v>
      </c>
      <c r="J3868" s="3">
        <v>44421</v>
      </c>
      <c r="K3868">
        <v>950</v>
      </c>
      <c r="L3868" t="s">
        <v>15826</v>
      </c>
      <c r="M3868" t="s">
        <v>1460</v>
      </c>
      <c r="N3868" t="s">
        <v>15827</v>
      </c>
      <c r="O3868" t="s">
        <v>15828</v>
      </c>
      <c r="P3868" t="s">
        <v>87</v>
      </c>
      <c r="Q3868">
        <v>4</v>
      </c>
      <c r="R3868" t="s">
        <v>40</v>
      </c>
      <c r="S3868" t="s">
        <v>41</v>
      </c>
      <c r="T3868">
        <v>44511</v>
      </c>
      <c r="U3868" s="1">
        <v>45582</v>
      </c>
      <c r="V3868" t="s">
        <v>155</v>
      </c>
      <c r="W3868">
        <v>367964</v>
      </c>
      <c r="X3868" t="s">
        <v>15829</v>
      </c>
      <c r="Y3868">
        <v>460</v>
      </c>
      <c r="Z3868">
        <v>1741</v>
      </c>
      <c r="AA3868">
        <v>7</v>
      </c>
      <c r="AB3868">
        <v>4874.8</v>
      </c>
      <c r="AC3868">
        <f>Table1_1[[#This Row],[Price]]*Table1_1[[#This Row],[Quantity]]</f>
        <v>12187</v>
      </c>
    </row>
    <row r="3869" spans="1:29" x14ac:dyDescent="0.3">
      <c r="A3869" t="s">
        <v>28</v>
      </c>
      <c r="B3869" t="s">
        <v>29</v>
      </c>
      <c r="C3869" t="s">
        <v>91</v>
      </c>
      <c r="D3869" t="s">
        <v>274</v>
      </c>
      <c r="E3869" t="s">
        <v>46</v>
      </c>
      <c r="F3869" t="s">
        <v>33</v>
      </c>
      <c r="G3869">
        <v>9</v>
      </c>
      <c r="H3869">
        <v>412628</v>
      </c>
      <c r="I3869" t="s">
        <v>58</v>
      </c>
      <c r="J3869" s="3">
        <v>44544</v>
      </c>
      <c r="K3869">
        <v>800</v>
      </c>
      <c r="L3869" t="s">
        <v>15830</v>
      </c>
      <c r="M3869" t="s">
        <v>293</v>
      </c>
      <c r="N3869" t="s">
        <v>15831</v>
      </c>
      <c r="O3869" t="s">
        <v>15832</v>
      </c>
      <c r="P3869" t="s">
        <v>39</v>
      </c>
      <c r="Q3869">
        <v>12</v>
      </c>
      <c r="R3869" t="s">
        <v>88</v>
      </c>
      <c r="S3869" t="s">
        <v>79</v>
      </c>
      <c r="T3869">
        <v>38194</v>
      </c>
      <c r="U3869" s="1">
        <v>45367</v>
      </c>
      <c r="V3869" t="s">
        <v>72</v>
      </c>
      <c r="W3869">
        <v>396221</v>
      </c>
      <c r="X3869" t="s">
        <v>15833</v>
      </c>
      <c r="Y3869">
        <v>540</v>
      </c>
      <c r="Z3869">
        <v>809</v>
      </c>
      <c r="AA3869">
        <v>7</v>
      </c>
      <c r="AB3869">
        <v>2265.2000000000003</v>
      </c>
      <c r="AC3869">
        <f>Table1_1[[#This Row],[Price]]*Table1_1[[#This Row],[Quantity]]</f>
        <v>5663</v>
      </c>
    </row>
    <row r="3870" spans="1:29" x14ac:dyDescent="0.3">
      <c r="A3870" t="s">
        <v>28</v>
      </c>
      <c r="B3870" t="s">
        <v>29</v>
      </c>
      <c r="C3870" t="s">
        <v>30</v>
      </c>
      <c r="D3870" t="s">
        <v>411</v>
      </c>
      <c r="E3870" t="s">
        <v>46</v>
      </c>
      <c r="F3870" t="s">
        <v>135</v>
      </c>
      <c r="G3870">
        <v>86</v>
      </c>
      <c r="H3870">
        <v>412900</v>
      </c>
      <c r="I3870" t="s">
        <v>34</v>
      </c>
      <c r="J3870" s="3">
        <v>44606</v>
      </c>
      <c r="K3870">
        <v>1200</v>
      </c>
      <c r="L3870" t="s">
        <v>15835</v>
      </c>
      <c r="M3870" t="s">
        <v>172</v>
      </c>
      <c r="N3870" t="s">
        <v>15836</v>
      </c>
      <c r="O3870" t="s">
        <v>15837</v>
      </c>
      <c r="P3870" t="s">
        <v>51</v>
      </c>
      <c r="Q3870">
        <v>20</v>
      </c>
      <c r="R3870" t="s">
        <v>88</v>
      </c>
      <c r="S3870" t="s">
        <v>63</v>
      </c>
      <c r="T3870">
        <v>16103</v>
      </c>
      <c r="U3870" s="1">
        <v>45392</v>
      </c>
      <c r="V3870" t="s">
        <v>80</v>
      </c>
      <c r="W3870">
        <v>774962</v>
      </c>
      <c r="X3870" t="s">
        <v>15838</v>
      </c>
      <c r="Y3870">
        <v>790</v>
      </c>
      <c r="Z3870">
        <v>1852</v>
      </c>
      <c r="AA3870">
        <v>7</v>
      </c>
      <c r="AB3870">
        <v>5185.6000000000004</v>
      </c>
      <c r="AC3870">
        <f>Table1_1[[#This Row],[Price]]*Table1_1[[#This Row],[Quantity]]</f>
        <v>12964</v>
      </c>
    </row>
    <row r="3871" spans="1:29" x14ac:dyDescent="0.3">
      <c r="A3871" t="s">
        <v>28</v>
      </c>
      <c r="B3871" t="s">
        <v>29</v>
      </c>
      <c r="C3871" t="s">
        <v>193</v>
      </c>
      <c r="D3871" t="s">
        <v>621</v>
      </c>
      <c r="E3871" t="s">
        <v>32</v>
      </c>
      <c r="F3871" t="s">
        <v>106</v>
      </c>
      <c r="G3871">
        <v>82</v>
      </c>
      <c r="H3871">
        <v>402712</v>
      </c>
      <c r="I3871" t="s">
        <v>34</v>
      </c>
      <c r="J3871" s="3">
        <v>43837</v>
      </c>
      <c r="K3871">
        <v>1200</v>
      </c>
      <c r="L3871" t="s">
        <v>15839</v>
      </c>
      <c r="M3871" t="s">
        <v>1198</v>
      </c>
      <c r="N3871" t="s">
        <v>15840</v>
      </c>
      <c r="O3871" t="s">
        <v>15841</v>
      </c>
      <c r="P3871" t="s">
        <v>71</v>
      </c>
      <c r="Q3871">
        <v>8</v>
      </c>
      <c r="R3871" t="s">
        <v>40</v>
      </c>
      <c r="S3871" t="s">
        <v>118</v>
      </c>
      <c r="T3871">
        <v>18587</v>
      </c>
      <c r="U3871" s="1">
        <v>45477</v>
      </c>
      <c r="V3871" t="s">
        <v>126</v>
      </c>
      <c r="W3871">
        <v>926880</v>
      </c>
      <c r="X3871" t="s">
        <v>15842</v>
      </c>
      <c r="Y3871">
        <v>329</v>
      </c>
      <c r="Z3871">
        <v>1647</v>
      </c>
      <c r="AA3871">
        <v>5</v>
      </c>
      <c r="AB3871">
        <v>3294</v>
      </c>
      <c r="AC3871">
        <f>Table1_1[[#This Row],[Price]]*Table1_1[[#This Row],[Quantity]]</f>
        <v>8235</v>
      </c>
    </row>
    <row r="3872" spans="1:29" x14ac:dyDescent="0.3">
      <c r="A3872" t="s">
        <v>28</v>
      </c>
      <c r="B3872" t="s">
        <v>29</v>
      </c>
      <c r="C3872" t="s">
        <v>148</v>
      </c>
      <c r="D3872" t="s">
        <v>411</v>
      </c>
      <c r="E3872" t="s">
        <v>32</v>
      </c>
      <c r="F3872" t="s">
        <v>83</v>
      </c>
      <c r="G3872">
        <v>59</v>
      </c>
      <c r="H3872">
        <v>430257</v>
      </c>
      <c r="I3872" t="s">
        <v>58</v>
      </c>
      <c r="J3872" s="3">
        <v>44159</v>
      </c>
      <c r="K3872">
        <v>1400</v>
      </c>
      <c r="L3872" t="s">
        <v>15843</v>
      </c>
      <c r="M3872" t="s">
        <v>487</v>
      </c>
      <c r="N3872" t="s">
        <v>15844</v>
      </c>
      <c r="O3872">
        <v>2574131426</v>
      </c>
      <c r="P3872" t="s">
        <v>39</v>
      </c>
      <c r="Q3872">
        <v>8</v>
      </c>
      <c r="R3872" t="s">
        <v>88</v>
      </c>
      <c r="S3872" t="s">
        <v>79</v>
      </c>
      <c r="T3872">
        <v>80505</v>
      </c>
      <c r="U3872" s="1">
        <v>45399</v>
      </c>
      <c r="V3872" t="s">
        <v>80</v>
      </c>
      <c r="W3872">
        <v>871498</v>
      </c>
      <c r="X3872" t="s">
        <v>15845</v>
      </c>
      <c r="Y3872">
        <v>347</v>
      </c>
      <c r="Z3872">
        <v>2602</v>
      </c>
      <c r="AA3872">
        <v>1</v>
      </c>
      <c r="AB3872">
        <v>1040.8</v>
      </c>
      <c r="AC3872">
        <f>Table1_1[[#This Row],[Price]]*Table1_1[[#This Row],[Quantity]]</f>
        <v>2602</v>
      </c>
    </row>
    <row r="3873" spans="1:29" x14ac:dyDescent="0.3">
      <c r="A3873" t="s">
        <v>28</v>
      </c>
      <c r="B3873" t="s">
        <v>29</v>
      </c>
      <c r="C3873" t="s">
        <v>44</v>
      </c>
      <c r="D3873" t="s">
        <v>149</v>
      </c>
      <c r="E3873" t="s">
        <v>56</v>
      </c>
      <c r="F3873" t="s">
        <v>33</v>
      </c>
      <c r="G3873">
        <v>57</v>
      </c>
      <c r="H3873">
        <v>408187</v>
      </c>
      <c r="I3873" t="s">
        <v>34</v>
      </c>
      <c r="J3873" s="3">
        <v>44217</v>
      </c>
      <c r="K3873">
        <v>1100</v>
      </c>
      <c r="L3873" t="s">
        <v>15846</v>
      </c>
      <c r="M3873" t="s">
        <v>1147</v>
      </c>
      <c r="N3873" t="s">
        <v>15847</v>
      </c>
      <c r="O3873" t="s">
        <v>15848</v>
      </c>
      <c r="P3873" t="s">
        <v>87</v>
      </c>
      <c r="Q3873">
        <v>5</v>
      </c>
      <c r="R3873" t="s">
        <v>40</v>
      </c>
      <c r="S3873" t="s">
        <v>79</v>
      </c>
      <c r="T3873">
        <v>90593</v>
      </c>
      <c r="U3873" s="1">
        <v>45361</v>
      </c>
      <c r="V3873" t="s">
        <v>72</v>
      </c>
      <c r="W3873">
        <v>611893</v>
      </c>
      <c r="X3873" t="s">
        <v>15849</v>
      </c>
      <c r="Y3873">
        <v>934</v>
      </c>
      <c r="Z3873">
        <v>968</v>
      </c>
      <c r="AA3873">
        <v>2</v>
      </c>
      <c r="AB3873">
        <v>774.40000000000009</v>
      </c>
      <c r="AC3873">
        <f>Table1_1[[#This Row],[Price]]*Table1_1[[#This Row],[Quantity]]</f>
        <v>1936</v>
      </c>
    </row>
    <row r="3874" spans="1:29" x14ac:dyDescent="0.3">
      <c r="A3874" t="s">
        <v>28</v>
      </c>
      <c r="B3874" t="s">
        <v>29</v>
      </c>
      <c r="C3874" t="s">
        <v>193</v>
      </c>
      <c r="D3874" t="s">
        <v>149</v>
      </c>
      <c r="E3874" t="s">
        <v>56</v>
      </c>
      <c r="F3874" t="s">
        <v>355</v>
      </c>
      <c r="G3874">
        <v>54</v>
      </c>
      <c r="H3874">
        <v>422833</v>
      </c>
      <c r="I3874" t="s">
        <v>34</v>
      </c>
      <c r="J3874" s="3">
        <v>45217</v>
      </c>
      <c r="K3874">
        <v>1300</v>
      </c>
      <c r="L3874" t="s">
        <v>15851</v>
      </c>
      <c r="M3874" t="s">
        <v>434</v>
      </c>
      <c r="N3874" t="s">
        <v>15852</v>
      </c>
      <c r="O3874" t="s">
        <v>15853</v>
      </c>
      <c r="P3874" t="s">
        <v>39</v>
      </c>
      <c r="Q3874">
        <v>3</v>
      </c>
      <c r="R3874" t="s">
        <v>88</v>
      </c>
      <c r="S3874" t="s">
        <v>41</v>
      </c>
      <c r="T3874">
        <v>13573</v>
      </c>
      <c r="U3874" s="1">
        <v>45400</v>
      </c>
      <c r="V3874" t="s">
        <v>80</v>
      </c>
      <c r="W3874">
        <v>231924</v>
      </c>
      <c r="X3874" t="s">
        <v>15854</v>
      </c>
      <c r="Y3874">
        <v>940</v>
      </c>
      <c r="Z3874">
        <v>740</v>
      </c>
      <c r="AA3874">
        <v>5</v>
      </c>
      <c r="AB3874">
        <v>1480</v>
      </c>
      <c r="AC3874">
        <f>Table1_1[[#This Row],[Price]]*Table1_1[[#This Row],[Quantity]]</f>
        <v>3700</v>
      </c>
    </row>
    <row r="3875" spans="1:29" x14ac:dyDescent="0.3">
      <c r="A3875" t="s">
        <v>28</v>
      </c>
      <c r="B3875" t="s">
        <v>29</v>
      </c>
      <c r="C3875" t="s">
        <v>157</v>
      </c>
      <c r="D3875" t="s">
        <v>621</v>
      </c>
      <c r="E3875" t="s">
        <v>46</v>
      </c>
      <c r="F3875" t="s">
        <v>83</v>
      </c>
      <c r="G3875">
        <v>77</v>
      </c>
      <c r="H3875">
        <v>439609</v>
      </c>
      <c r="I3875" t="s">
        <v>34</v>
      </c>
      <c r="J3875" s="3">
        <v>44510</v>
      </c>
      <c r="K3875">
        <v>800</v>
      </c>
      <c r="L3875" t="s">
        <v>15855</v>
      </c>
      <c r="M3875" t="s">
        <v>94</v>
      </c>
      <c r="N3875" t="s">
        <v>15856</v>
      </c>
      <c r="O3875" t="s">
        <v>15857</v>
      </c>
      <c r="P3875" t="s">
        <v>51</v>
      </c>
      <c r="Q3875">
        <v>8</v>
      </c>
      <c r="R3875" t="s">
        <v>40</v>
      </c>
      <c r="S3875" t="s">
        <v>79</v>
      </c>
      <c r="T3875">
        <v>90639</v>
      </c>
      <c r="U3875" s="1">
        <v>45378</v>
      </c>
      <c r="V3875" t="s">
        <v>72</v>
      </c>
      <c r="W3875">
        <v>897792</v>
      </c>
      <c r="X3875" t="s">
        <v>15858</v>
      </c>
      <c r="Y3875">
        <v>945</v>
      </c>
      <c r="Z3875">
        <v>972</v>
      </c>
      <c r="AA3875">
        <v>1</v>
      </c>
      <c r="AB3875">
        <v>388.8</v>
      </c>
      <c r="AC3875">
        <f>Table1_1[[#This Row],[Price]]*Table1_1[[#This Row],[Quantity]]</f>
        <v>972</v>
      </c>
    </row>
    <row r="3876" spans="1:29" x14ac:dyDescent="0.3">
      <c r="A3876" t="s">
        <v>28</v>
      </c>
      <c r="B3876" t="s">
        <v>29</v>
      </c>
      <c r="C3876" t="s">
        <v>54</v>
      </c>
      <c r="D3876" t="s">
        <v>55</v>
      </c>
      <c r="E3876" t="s">
        <v>56</v>
      </c>
      <c r="F3876" t="s">
        <v>33</v>
      </c>
      <c r="G3876">
        <v>100</v>
      </c>
      <c r="H3876">
        <v>432814</v>
      </c>
      <c r="I3876" t="s">
        <v>34</v>
      </c>
      <c r="J3876" s="3">
        <v>44578</v>
      </c>
      <c r="K3876">
        <v>950</v>
      </c>
      <c r="L3876" t="s">
        <v>15859</v>
      </c>
      <c r="M3876" t="s">
        <v>1409</v>
      </c>
      <c r="N3876" t="s">
        <v>15860</v>
      </c>
      <c r="O3876" t="s">
        <v>15861</v>
      </c>
      <c r="P3876" t="s">
        <v>71</v>
      </c>
      <c r="Q3876">
        <v>12</v>
      </c>
      <c r="R3876" t="s">
        <v>88</v>
      </c>
      <c r="S3876" t="s">
        <v>41</v>
      </c>
      <c r="T3876">
        <v>81873</v>
      </c>
      <c r="U3876" s="1">
        <v>45350</v>
      </c>
      <c r="V3876" t="s">
        <v>119</v>
      </c>
      <c r="W3876">
        <v>861083</v>
      </c>
      <c r="X3876" t="s">
        <v>15862</v>
      </c>
      <c r="Y3876">
        <v>958</v>
      </c>
      <c r="Z3876">
        <v>1524</v>
      </c>
      <c r="AA3876">
        <v>1</v>
      </c>
      <c r="AB3876">
        <v>609.6</v>
      </c>
      <c r="AC3876">
        <f>Table1_1[[#This Row],[Price]]*Table1_1[[#This Row],[Quantity]]</f>
        <v>1524</v>
      </c>
    </row>
    <row r="3877" spans="1:29" x14ac:dyDescent="0.3">
      <c r="A3877" t="s">
        <v>28</v>
      </c>
      <c r="B3877" t="s">
        <v>29</v>
      </c>
      <c r="C3877" t="s">
        <v>193</v>
      </c>
      <c r="D3877" t="s">
        <v>616</v>
      </c>
      <c r="E3877" t="s">
        <v>32</v>
      </c>
      <c r="F3877" t="s">
        <v>57</v>
      </c>
      <c r="G3877">
        <v>22</v>
      </c>
      <c r="H3877">
        <v>439740</v>
      </c>
      <c r="I3877" t="s">
        <v>34</v>
      </c>
      <c r="J3877" s="3">
        <v>43867</v>
      </c>
      <c r="K3877">
        <v>950</v>
      </c>
      <c r="L3877" t="s">
        <v>15863</v>
      </c>
      <c r="M3877" t="s">
        <v>60</v>
      </c>
      <c r="N3877" t="s">
        <v>15864</v>
      </c>
      <c r="O3877" t="s">
        <v>15865</v>
      </c>
      <c r="P3877" t="s">
        <v>71</v>
      </c>
      <c r="Q3877">
        <v>14</v>
      </c>
      <c r="R3877" t="s">
        <v>40</v>
      </c>
      <c r="S3877" t="s">
        <v>79</v>
      </c>
      <c r="T3877">
        <v>33680</v>
      </c>
      <c r="U3877" s="1">
        <v>45405</v>
      </c>
      <c r="V3877" t="s">
        <v>80</v>
      </c>
      <c r="W3877">
        <v>487477</v>
      </c>
      <c r="X3877" t="s">
        <v>5292</v>
      </c>
      <c r="Y3877">
        <v>380</v>
      </c>
      <c r="Z3877">
        <v>606</v>
      </c>
      <c r="AA3877">
        <v>7</v>
      </c>
      <c r="AB3877">
        <v>1696.8000000000002</v>
      </c>
      <c r="AC3877">
        <f>Table1_1[[#This Row],[Price]]*Table1_1[[#This Row],[Quantity]]</f>
        <v>4242</v>
      </c>
    </row>
    <row r="3878" spans="1:29" x14ac:dyDescent="0.3">
      <c r="A3878" t="s">
        <v>28</v>
      </c>
      <c r="B3878" t="s">
        <v>29</v>
      </c>
      <c r="C3878" t="s">
        <v>157</v>
      </c>
      <c r="D3878" t="s">
        <v>338</v>
      </c>
      <c r="E3878" t="s">
        <v>56</v>
      </c>
      <c r="F3878" t="s">
        <v>57</v>
      </c>
      <c r="G3878">
        <v>14</v>
      </c>
      <c r="H3878">
        <v>437990</v>
      </c>
      <c r="I3878" t="s">
        <v>34</v>
      </c>
      <c r="J3878" s="3">
        <v>44007</v>
      </c>
      <c r="K3878">
        <v>1400</v>
      </c>
      <c r="L3878" t="s">
        <v>15866</v>
      </c>
      <c r="M3878" t="s">
        <v>869</v>
      </c>
      <c r="N3878" t="s">
        <v>15867</v>
      </c>
      <c r="O3878" t="s">
        <v>15868</v>
      </c>
      <c r="P3878" t="s">
        <v>51</v>
      </c>
      <c r="Q3878">
        <v>20</v>
      </c>
      <c r="R3878" t="s">
        <v>88</v>
      </c>
      <c r="S3878" t="s">
        <v>118</v>
      </c>
      <c r="T3878">
        <v>50876</v>
      </c>
      <c r="U3878" s="1">
        <v>45373</v>
      </c>
      <c r="V3878" t="s">
        <v>72</v>
      </c>
      <c r="W3878">
        <v>720350</v>
      </c>
      <c r="X3878" t="s">
        <v>15869</v>
      </c>
      <c r="Y3878">
        <v>971</v>
      </c>
      <c r="Z3878">
        <v>826</v>
      </c>
      <c r="AA3878">
        <v>6</v>
      </c>
      <c r="AB3878">
        <v>1982.4</v>
      </c>
      <c r="AC3878">
        <f>Table1_1[[#This Row],[Price]]*Table1_1[[#This Row],[Quantity]]</f>
        <v>4956</v>
      </c>
    </row>
    <row r="3879" spans="1:29" x14ac:dyDescent="0.3">
      <c r="A3879" t="s">
        <v>28</v>
      </c>
      <c r="B3879" t="s">
        <v>29</v>
      </c>
      <c r="C3879" t="s">
        <v>30</v>
      </c>
      <c r="D3879" t="s">
        <v>380</v>
      </c>
      <c r="E3879" t="s">
        <v>32</v>
      </c>
      <c r="F3879" t="s">
        <v>355</v>
      </c>
      <c r="G3879">
        <v>79</v>
      </c>
      <c r="H3879">
        <v>404558</v>
      </c>
      <c r="I3879" t="s">
        <v>58</v>
      </c>
      <c r="J3879" s="3">
        <v>43884</v>
      </c>
      <c r="K3879">
        <v>1400</v>
      </c>
      <c r="L3879" t="s">
        <v>15870</v>
      </c>
      <c r="M3879" t="s">
        <v>1091</v>
      </c>
      <c r="N3879" t="s">
        <v>15871</v>
      </c>
      <c r="O3879" t="s">
        <v>15872</v>
      </c>
      <c r="P3879" t="s">
        <v>71</v>
      </c>
      <c r="Q3879">
        <v>17</v>
      </c>
      <c r="R3879" t="s">
        <v>40</v>
      </c>
      <c r="S3879" t="s">
        <v>63</v>
      </c>
      <c r="T3879">
        <v>47175</v>
      </c>
      <c r="U3879" s="1">
        <v>45454</v>
      </c>
      <c r="V3879" t="s">
        <v>52</v>
      </c>
      <c r="W3879">
        <v>126478</v>
      </c>
      <c r="X3879" t="s">
        <v>15873</v>
      </c>
      <c r="Y3879">
        <v>808</v>
      </c>
      <c r="Z3879">
        <v>2895</v>
      </c>
      <c r="AA3879">
        <v>6</v>
      </c>
      <c r="AB3879">
        <v>6948</v>
      </c>
      <c r="AC3879">
        <f>Table1_1[[#This Row],[Price]]*Table1_1[[#This Row],[Quantity]]</f>
        <v>17370</v>
      </c>
    </row>
    <row r="3880" spans="1:29" x14ac:dyDescent="0.3">
      <c r="A3880" t="s">
        <v>28</v>
      </c>
      <c r="B3880" t="s">
        <v>29</v>
      </c>
      <c r="C3880" t="s">
        <v>30</v>
      </c>
      <c r="D3880" t="s">
        <v>317</v>
      </c>
      <c r="E3880" t="s">
        <v>46</v>
      </c>
      <c r="F3880" t="s">
        <v>135</v>
      </c>
      <c r="G3880">
        <v>73</v>
      </c>
      <c r="H3880">
        <v>412834</v>
      </c>
      <c r="I3880" t="s">
        <v>34</v>
      </c>
      <c r="J3880" s="3">
        <v>44237</v>
      </c>
      <c r="K3880">
        <v>950</v>
      </c>
      <c r="L3880" t="s">
        <v>15874</v>
      </c>
      <c r="M3880" t="s">
        <v>108</v>
      </c>
      <c r="N3880" t="s">
        <v>15875</v>
      </c>
      <c r="O3880">
        <v>-9678</v>
      </c>
      <c r="P3880" t="s">
        <v>51</v>
      </c>
      <c r="Q3880">
        <v>18</v>
      </c>
      <c r="R3880" t="s">
        <v>40</v>
      </c>
      <c r="S3880" t="s">
        <v>63</v>
      </c>
      <c r="T3880">
        <v>35231</v>
      </c>
      <c r="U3880" s="1">
        <v>45610</v>
      </c>
      <c r="V3880" t="s">
        <v>42</v>
      </c>
      <c r="W3880">
        <v>532328</v>
      </c>
      <c r="X3880" t="s">
        <v>15876</v>
      </c>
      <c r="Y3880">
        <v>417</v>
      </c>
      <c r="Z3880">
        <v>1378</v>
      </c>
      <c r="AA3880">
        <v>5</v>
      </c>
      <c r="AB3880">
        <v>2756</v>
      </c>
      <c r="AC3880">
        <f>Table1_1[[#This Row],[Price]]*Table1_1[[#This Row],[Quantity]]</f>
        <v>6890</v>
      </c>
    </row>
    <row r="3881" spans="1:29" x14ac:dyDescent="0.3">
      <c r="A3881" t="s">
        <v>28</v>
      </c>
      <c r="B3881" t="s">
        <v>29</v>
      </c>
      <c r="C3881" t="s">
        <v>44</v>
      </c>
      <c r="D3881" t="s">
        <v>248</v>
      </c>
      <c r="E3881" t="s">
        <v>46</v>
      </c>
      <c r="F3881" t="s">
        <v>83</v>
      </c>
      <c r="G3881">
        <v>35</v>
      </c>
      <c r="H3881">
        <v>439560</v>
      </c>
      <c r="I3881" t="s">
        <v>34</v>
      </c>
      <c r="J3881" s="3">
        <v>44628</v>
      </c>
      <c r="K3881">
        <v>1300</v>
      </c>
      <c r="L3881" t="s">
        <v>15877</v>
      </c>
      <c r="M3881" t="s">
        <v>670</v>
      </c>
      <c r="N3881" t="s">
        <v>15878</v>
      </c>
      <c r="O3881" t="s">
        <v>15879</v>
      </c>
      <c r="P3881" t="s">
        <v>71</v>
      </c>
      <c r="Q3881">
        <v>6</v>
      </c>
      <c r="R3881" t="s">
        <v>88</v>
      </c>
      <c r="S3881" t="s">
        <v>79</v>
      </c>
      <c r="T3881">
        <v>62746</v>
      </c>
      <c r="U3881" s="1">
        <v>45400</v>
      </c>
      <c r="V3881" t="s">
        <v>80</v>
      </c>
      <c r="W3881">
        <v>705588</v>
      </c>
      <c r="X3881" t="s">
        <v>15880</v>
      </c>
      <c r="Y3881">
        <v>812</v>
      </c>
      <c r="Z3881">
        <v>1956</v>
      </c>
      <c r="AA3881">
        <v>3</v>
      </c>
      <c r="AB3881">
        <v>2347.2000000000003</v>
      </c>
      <c r="AC3881">
        <f>Table1_1[[#This Row],[Price]]*Table1_1[[#This Row],[Quantity]]</f>
        <v>5868</v>
      </c>
    </row>
    <row r="3882" spans="1:29" x14ac:dyDescent="0.3">
      <c r="A3882" t="s">
        <v>28</v>
      </c>
      <c r="B3882" t="s">
        <v>29</v>
      </c>
      <c r="C3882" t="s">
        <v>54</v>
      </c>
      <c r="D3882" t="s">
        <v>163</v>
      </c>
      <c r="E3882" t="s">
        <v>56</v>
      </c>
      <c r="F3882" t="s">
        <v>83</v>
      </c>
      <c r="G3882">
        <v>44</v>
      </c>
      <c r="H3882">
        <v>429096</v>
      </c>
      <c r="I3882" t="s">
        <v>34</v>
      </c>
      <c r="J3882" s="3">
        <v>44191</v>
      </c>
      <c r="K3882">
        <v>1400</v>
      </c>
      <c r="L3882" t="s">
        <v>15882</v>
      </c>
      <c r="M3882" t="s">
        <v>256</v>
      </c>
      <c r="N3882" t="s">
        <v>15883</v>
      </c>
      <c r="O3882">
        <v>5239867332</v>
      </c>
      <c r="P3882" t="s">
        <v>51</v>
      </c>
      <c r="Q3882">
        <v>4</v>
      </c>
      <c r="R3882" t="s">
        <v>88</v>
      </c>
      <c r="S3882" t="s">
        <v>63</v>
      </c>
      <c r="T3882">
        <v>36189</v>
      </c>
      <c r="U3882" s="1">
        <v>45319</v>
      </c>
      <c r="V3882" t="s">
        <v>111</v>
      </c>
      <c r="W3882">
        <v>299377</v>
      </c>
      <c r="X3882" t="s">
        <v>15884</v>
      </c>
      <c r="Y3882">
        <v>665</v>
      </c>
      <c r="Z3882">
        <v>2659</v>
      </c>
      <c r="AA3882">
        <v>4</v>
      </c>
      <c r="AB3882">
        <v>4254.4000000000015</v>
      </c>
      <c r="AC3882">
        <f>Table1_1[[#This Row],[Price]]*Table1_1[[#This Row],[Quantity]]</f>
        <v>10636</v>
      </c>
    </row>
    <row r="3883" spans="1:29" x14ac:dyDescent="0.3">
      <c r="A3883" t="s">
        <v>28</v>
      </c>
      <c r="B3883" t="s">
        <v>29</v>
      </c>
      <c r="C3883" t="s">
        <v>91</v>
      </c>
      <c r="D3883" t="s">
        <v>364</v>
      </c>
      <c r="E3883" t="s">
        <v>56</v>
      </c>
      <c r="F3883" t="s">
        <v>47</v>
      </c>
      <c r="G3883">
        <v>22</v>
      </c>
      <c r="H3883">
        <v>415408</v>
      </c>
      <c r="I3883" t="s">
        <v>58</v>
      </c>
      <c r="J3883" s="3">
        <v>44679</v>
      </c>
      <c r="K3883">
        <v>1400</v>
      </c>
      <c r="L3883" t="s">
        <v>15886</v>
      </c>
      <c r="M3883" t="s">
        <v>506</v>
      </c>
      <c r="N3883" t="s">
        <v>15887</v>
      </c>
      <c r="O3883" t="s">
        <v>15888</v>
      </c>
      <c r="P3883" t="s">
        <v>87</v>
      </c>
      <c r="Q3883">
        <v>8</v>
      </c>
      <c r="R3883" t="s">
        <v>88</v>
      </c>
      <c r="S3883" t="s">
        <v>79</v>
      </c>
      <c r="T3883">
        <v>72332</v>
      </c>
      <c r="U3883" s="1">
        <v>45492</v>
      </c>
      <c r="V3883" t="s">
        <v>126</v>
      </c>
      <c r="W3883">
        <v>620782</v>
      </c>
      <c r="X3883" t="s">
        <v>15889</v>
      </c>
      <c r="Y3883">
        <v>830</v>
      </c>
      <c r="Z3883">
        <v>612</v>
      </c>
      <c r="AA3883">
        <v>4</v>
      </c>
      <c r="AB3883">
        <v>979.2</v>
      </c>
      <c r="AC3883">
        <f>Table1_1[[#This Row],[Price]]*Table1_1[[#This Row],[Quantity]]</f>
        <v>2448</v>
      </c>
    </row>
    <row r="3884" spans="1:29" x14ac:dyDescent="0.3">
      <c r="A3884" t="s">
        <v>28</v>
      </c>
      <c r="B3884" t="s">
        <v>29</v>
      </c>
      <c r="C3884" t="s">
        <v>30</v>
      </c>
      <c r="D3884" t="s">
        <v>546</v>
      </c>
      <c r="E3884" t="s">
        <v>56</v>
      </c>
      <c r="F3884" t="s">
        <v>57</v>
      </c>
      <c r="G3884">
        <v>97</v>
      </c>
      <c r="H3884">
        <v>404118</v>
      </c>
      <c r="I3884" t="s">
        <v>58</v>
      </c>
      <c r="J3884" s="3">
        <v>44654</v>
      </c>
      <c r="K3884">
        <v>950</v>
      </c>
      <c r="L3884" t="s">
        <v>15890</v>
      </c>
      <c r="M3884" t="s">
        <v>591</v>
      </c>
      <c r="N3884" t="s">
        <v>15891</v>
      </c>
      <c r="O3884" t="s">
        <v>15892</v>
      </c>
      <c r="P3884" t="s">
        <v>87</v>
      </c>
      <c r="Q3884">
        <v>4</v>
      </c>
      <c r="R3884" t="s">
        <v>88</v>
      </c>
      <c r="S3884" t="s">
        <v>118</v>
      </c>
      <c r="T3884">
        <v>35828</v>
      </c>
      <c r="U3884" s="1">
        <v>45311</v>
      </c>
      <c r="V3884" t="s">
        <v>111</v>
      </c>
      <c r="W3884">
        <v>171690</v>
      </c>
      <c r="X3884" t="s">
        <v>15893</v>
      </c>
      <c r="Y3884">
        <v>694</v>
      </c>
      <c r="Z3884">
        <v>2348</v>
      </c>
      <c r="AA3884">
        <v>5</v>
      </c>
      <c r="AB3884">
        <v>4696</v>
      </c>
      <c r="AC3884">
        <f>Table1_1[[#This Row],[Price]]*Table1_1[[#This Row],[Quantity]]</f>
        <v>11740</v>
      </c>
    </row>
    <row r="3885" spans="1:29" x14ac:dyDescent="0.3">
      <c r="A3885" t="s">
        <v>28</v>
      </c>
      <c r="B3885" t="s">
        <v>29</v>
      </c>
      <c r="C3885" t="s">
        <v>193</v>
      </c>
      <c r="D3885" t="s">
        <v>142</v>
      </c>
      <c r="E3885" t="s">
        <v>32</v>
      </c>
      <c r="F3885" t="s">
        <v>355</v>
      </c>
      <c r="G3885">
        <v>5</v>
      </c>
      <c r="H3885">
        <v>426224</v>
      </c>
      <c r="I3885" t="s">
        <v>58</v>
      </c>
      <c r="J3885" s="3">
        <v>44863</v>
      </c>
      <c r="K3885">
        <v>1300</v>
      </c>
      <c r="L3885" t="s">
        <v>15894</v>
      </c>
      <c r="M3885" t="s">
        <v>591</v>
      </c>
      <c r="N3885" t="s">
        <v>15895</v>
      </c>
      <c r="O3885" t="s">
        <v>15896</v>
      </c>
      <c r="P3885" t="s">
        <v>87</v>
      </c>
      <c r="Q3885">
        <v>10</v>
      </c>
      <c r="R3885" t="s">
        <v>40</v>
      </c>
      <c r="S3885" t="s">
        <v>63</v>
      </c>
      <c r="T3885">
        <v>92382</v>
      </c>
      <c r="U3885" s="1">
        <v>45458</v>
      </c>
      <c r="V3885" t="s">
        <v>52</v>
      </c>
      <c r="W3885">
        <v>241126</v>
      </c>
      <c r="X3885" t="s">
        <v>15897</v>
      </c>
      <c r="Y3885">
        <v>213</v>
      </c>
      <c r="Z3885">
        <v>1432</v>
      </c>
      <c r="AA3885">
        <v>7</v>
      </c>
      <c r="AB3885">
        <v>4009.6000000000004</v>
      </c>
      <c r="AC3885">
        <f>Table1_1[[#This Row],[Price]]*Table1_1[[#This Row],[Quantity]]</f>
        <v>10024</v>
      </c>
    </row>
    <row r="3886" spans="1:29" x14ac:dyDescent="0.3">
      <c r="A3886" t="s">
        <v>28</v>
      </c>
      <c r="B3886" t="s">
        <v>29</v>
      </c>
      <c r="C3886" t="s">
        <v>91</v>
      </c>
      <c r="D3886" t="s">
        <v>182</v>
      </c>
      <c r="E3886" t="s">
        <v>56</v>
      </c>
      <c r="F3886" t="s">
        <v>83</v>
      </c>
      <c r="G3886">
        <v>10</v>
      </c>
      <c r="H3886">
        <v>408532</v>
      </c>
      <c r="I3886" t="s">
        <v>58</v>
      </c>
      <c r="J3886" s="3">
        <v>44052</v>
      </c>
      <c r="K3886">
        <v>950</v>
      </c>
      <c r="L3886" t="s">
        <v>15899</v>
      </c>
      <c r="M3886" t="s">
        <v>76</v>
      </c>
      <c r="N3886" t="s">
        <v>15900</v>
      </c>
      <c r="O3886" t="s">
        <v>15901</v>
      </c>
      <c r="P3886" t="s">
        <v>39</v>
      </c>
      <c r="Q3886">
        <v>6</v>
      </c>
      <c r="R3886" t="s">
        <v>88</v>
      </c>
      <c r="S3886" t="s">
        <v>79</v>
      </c>
      <c r="T3886">
        <v>87675</v>
      </c>
      <c r="U3886" s="1">
        <v>45409</v>
      </c>
      <c r="V3886" t="s">
        <v>80</v>
      </c>
      <c r="W3886">
        <v>144761</v>
      </c>
      <c r="X3886" t="s">
        <v>15902</v>
      </c>
      <c r="Y3886">
        <v>965</v>
      </c>
      <c r="Z3886">
        <v>2143</v>
      </c>
      <c r="AA3886">
        <v>3</v>
      </c>
      <c r="AB3886">
        <v>2571.6000000000004</v>
      </c>
      <c r="AC3886">
        <f>Table1_1[[#This Row],[Price]]*Table1_1[[#This Row],[Quantity]]</f>
        <v>6429</v>
      </c>
    </row>
    <row r="3887" spans="1:29" x14ac:dyDescent="0.3">
      <c r="A3887" t="s">
        <v>28</v>
      </c>
      <c r="B3887" t="s">
        <v>29</v>
      </c>
      <c r="C3887" t="s">
        <v>148</v>
      </c>
      <c r="D3887" t="s">
        <v>261</v>
      </c>
      <c r="E3887" t="s">
        <v>46</v>
      </c>
      <c r="F3887" t="s">
        <v>355</v>
      </c>
      <c r="G3887">
        <v>97</v>
      </c>
      <c r="H3887">
        <v>412294</v>
      </c>
      <c r="I3887" t="s">
        <v>58</v>
      </c>
      <c r="J3887" s="3">
        <v>45373</v>
      </c>
      <c r="K3887">
        <v>1000</v>
      </c>
      <c r="L3887" t="s">
        <v>10970</v>
      </c>
      <c r="M3887" t="s">
        <v>232</v>
      </c>
      <c r="N3887" t="s">
        <v>15904</v>
      </c>
      <c r="O3887" t="s">
        <v>15905</v>
      </c>
      <c r="P3887" t="s">
        <v>51</v>
      </c>
      <c r="Q3887">
        <v>6</v>
      </c>
      <c r="R3887" t="s">
        <v>40</v>
      </c>
      <c r="S3887" t="s">
        <v>41</v>
      </c>
      <c r="T3887">
        <v>35488</v>
      </c>
      <c r="U3887" s="1">
        <v>45518</v>
      </c>
      <c r="V3887" t="s">
        <v>64</v>
      </c>
      <c r="W3887">
        <v>651210</v>
      </c>
      <c r="X3887" t="s">
        <v>4270</v>
      </c>
      <c r="Y3887">
        <v>608</v>
      </c>
      <c r="Z3887">
        <v>2012</v>
      </c>
      <c r="AA3887">
        <v>7</v>
      </c>
      <c r="AB3887">
        <v>5633.6</v>
      </c>
      <c r="AC3887">
        <f>Table1_1[[#This Row],[Price]]*Table1_1[[#This Row],[Quantity]]</f>
        <v>14084</v>
      </c>
    </row>
    <row r="3888" spans="1:29" x14ac:dyDescent="0.3">
      <c r="A3888" t="s">
        <v>28</v>
      </c>
      <c r="B3888" t="s">
        <v>29</v>
      </c>
      <c r="C3888" t="s">
        <v>44</v>
      </c>
      <c r="D3888" t="s">
        <v>149</v>
      </c>
      <c r="E3888" t="s">
        <v>56</v>
      </c>
      <c r="F3888" t="s">
        <v>135</v>
      </c>
      <c r="G3888">
        <v>40</v>
      </c>
      <c r="H3888">
        <v>406617</v>
      </c>
      <c r="I3888" t="s">
        <v>34</v>
      </c>
      <c r="J3888" s="3">
        <v>44646</v>
      </c>
      <c r="K3888">
        <v>950</v>
      </c>
      <c r="L3888" t="s">
        <v>15906</v>
      </c>
      <c r="M3888" t="s">
        <v>172</v>
      </c>
      <c r="N3888" t="s">
        <v>15907</v>
      </c>
      <c r="O3888" t="s">
        <v>15908</v>
      </c>
      <c r="P3888" t="s">
        <v>71</v>
      </c>
      <c r="Q3888">
        <v>16</v>
      </c>
      <c r="R3888" t="s">
        <v>40</v>
      </c>
      <c r="S3888" t="s">
        <v>41</v>
      </c>
      <c r="T3888">
        <v>24163</v>
      </c>
      <c r="U3888" s="1">
        <v>45416</v>
      </c>
      <c r="V3888" t="s">
        <v>140</v>
      </c>
      <c r="W3888">
        <v>560904</v>
      </c>
      <c r="X3888" t="s">
        <v>15909</v>
      </c>
      <c r="Y3888">
        <v>240</v>
      </c>
      <c r="Z3888">
        <v>1577</v>
      </c>
      <c r="AA3888">
        <v>4</v>
      </c>
      <c r="AB3888">
        <v>2523.2000000000003</v>
      </c>
      <c r="AC3888">
        <f>Table1_1[[#This Row],[Price]]*Table1_1[[#This Row],[Quantity]]</f>
        <v>6308</v>
      </c>
    </row>
    <row r="3889" spans="1:29" x14ac:dyDescent="0.3">
      <c r="A3889" t="s">
        <v>28</v>
      </c>
      <c r="B3889" t="s">
        <v>29</v>
      </c>
      <c r="C3889" t="s">
        <v>54</v>
      </c>
      <c r="D3889" t="s">
        <v>637</v>
      </c>
      <c r="E3889" t="s">
        <v>32</v>
      </c>
      <c r="F3889" t="s">
        <v>175</v>
      </c>
      <c r="G3889">
        <v>51</v>
      </c>
      <c r="H3889">
        <v>402298</v>
      </c>
      <c r="I3889" t="s">
        <v>58</v>
      </c>
      <c r="J3889" s="3">
        <v>44150</v>
      </c>
      <c r="K3889">
        <v>1200</v>
      </c>
      <c r="L3889" t="s">
        <v>15911</v>
      </c>
      <c r="M3889" t="s">
        <v>1147</v>
      </c>
      <c r="N3889" t="s">
        <v>15912</v>
      </c>
      <c r="O3889" t="s">
        <v>15913</v>
      </c>
      <c r="P3889" t="s">
        <v>39</v>
      </c>
      <c r="Q3889">
        <v>14</v>
      </c>
      <c r="R3889" t="s">
        <v>88</v>
      </c>
      <c r="S3889" t="s">
        <v>79</v>
      </c>
      <c r="T3889">
        <v>79621</v>
      </c>
      <c r="U3889" s="1">
        <v>45439</v>
      </c>
      <c r="V3889" t="s">
        <v>140</v>
      </c>
      <c r="W3889">
        <v>153469</v>
      </c>
      <c r="X3889" t="s">
        <v>15914</v>
      </c>
      <c r="Y3889">
        <v>677</v>
      </c>
      <c r="Z3889">
        <v>2253</v>
      </c>
      <c r="AA3889">
        <v>5</v>
      </c>
      <c r="AB3889">
        <v>4506</v>
      </c>
      <c r="AC3889">
        <f>Table1_1[[#This Row],[Price]]*Table1_1[[#This Row],[Quantity]]</f>
        <v>11265</v>
      </c>
    </row>
    <row r="3890" spans="1:29" x14ac:dyDescent="0.3">
      <c r="A3890" t="s">
        <v>28</v>
      </c>
      <c r="B3890" t="s">
        <v>29</v>
      </c>
      <c r="C3890" t="s">
        <v>44</v>
      </c>
      <c r="D3890" t="s">
        <v>220</v>
      </c>
      <c r="E3890" t="s">
        <v>56</v>
      </c>
      <c r="F3890" t="s">
        <v>135</v>
      </c>
      <c r="G3890">
        <v>19</v>
      </c>
      <c r="H3890">
        <v>439041</v>
      </c>
      <c r="I3890" t="s">
        <v>58</v>
      </c>
      <c r="J3890" s="3">
        <v>44630</v>
      </c>
      <c r="K3890">
        <v>1000</v>
      </c>
      <c r="L3890" t="s">
        <v>15915</v>
      </c>
      <c r="M3890" t="s">
        <v>1118</v>
      </c>
      <c r="N3890" t="s">
        <v>15916</v>
      </c>
      <c r="O3890" t="s">
        <v>15917</v>
      </c>
      <c r="P3890" t="s">
        <v>87</v>
      </c>
      <c r="Q3890">
        <v>17</v>
      </c>
      <c r="R3890" t="s">
        <v>88</v>
      </c>
      <c r="S3890" t="s">
        <v>118</v>
      </c>
      <c r="T3890">
        <v>57615</v>
      </c>
      <c r="U3890" s="1">
        <v>45566</v>
      </c>
      <c r="V3890" t="s">
        <v>155</v>
      </c>
      <c r="W3890">
        <v>503384</v>
      </c>
      <c r="X3890" t="s">
        <v>15918</v>
      </c>
      <c r="Y3890">
        <v>911</v>
      </c>
      <c r="Z3890">
        <v>2515</v>
      </c>
      <c r="AA3890">
        <v>2</v>
      </c>
      <c r="AB3890">
        <v>2012</v>
      </c>
      <c r="AC3890">
        <f>Table1_1[[#This Row],[Price]]*Table1_1[[#This Row],[Quantity]]</f>
        <v>5030</v>
      </c>
    </row>
    <row r="3891" spans="1:29" x14ac:dyDescent="0.3">
      <c r="A3891" t="s">
        <v>28</v>
      </c>
      <c r="B3891" t="s">
        <v>29</v>
      </c>
      <c r="C3891" t="s">
        <v>157</v>
      </c>
      <c r="D3891" t="s">
        <v>317</v>
      </c>
      <c r="E3891" t="s">
        <v>46</v>
      </c>
      <c r="F3891" t="s">
        <v>83</v>
      </c>
      <c r="G3891">
        <v>98</v>
      </c>
      <c r="H3891">
        <v>402546</v>
      </c>
      <c r="I3891" t="s">
        <v>34</v>
      </c>
      <c r="J3891" s="3">
        <v>44491</v>
      </c>
      <c r="K3891">
        <v>1100</v>
      </c>
      <c r="L3891" t="s">
        <v>15919</v>
      </c>
      <c r="M3891" t="s">
        <v>165</v>
      </c>
      <c r="N3891" t="s">
        <v>15920</v>
      </c>
      <c r="O3891" t="s">
        <v>15921</v>
      </c>
      <c r="P3891" t="s">
        <v>87</v>
      </c>
      <c r="Q3891">
        <v>11</v>
      </c>
      <c r="R3891" t="s">
        <v>40</v>
      </c>
      <c r="S3891" t="s">
        <v>41</v>
      </c>
      <c r="T3891">
        <v>33515</v>
      </c>
      <c r="U3891" s="1">
        <v>45358</v>
      </c>
      <c r="V3891" t="s">
        <v>72</v>
      </c>
      <c r="W3891">
        <v>409743</v>
      </c>
      <c r="X3891" t="s">
        <v>15922</v>
      </c>
      <c r="Y3891">
        <v>776</v>
      </c>
      <c r="Z3891">
        <v>2919</v>
      </c>
      <c r="AA3891">
        <v>5</v>
      </c>
      <c r="AB3891">
        <v>5838</v>
      </c>
      <c r="AC3891">
        <f>Table1_1[[#This Row],[Price]]*Table1_1[[#This Row],[Quantity]]</f>
        <v>14595</v>
      </c>
    </row>
    <row r="3892" spans="1:29" x14ac:dyDescent="0.3">
      <c r="A3892" t="s">
        <v>28</v>
      </c>
      <c r="B3892" t="s">
        <v>29</v>
      </c>
      <c r="C3892" t="s">
        <v>66</v>
      </c>
      <c r="D3892" t="s">
        <v>45</v>
      </c>
      <c r="E3892" t="s">
        <v>46</v>
      </c>
      <c r="F3892" t="s">
        <v>99</v>
      </c>
      <c r="G3892">
        <v>23</v>
      </c>
      <c r="H3892">
        <v>401235</v>
      </c>
      <c r="I3892" t="s">
        <v>58</v>
      </c>
      <c r="J3892" s="3">
        <v>44954</v>
      </c>
      <c r="K3892">
        <v>1300</v>
      </c>
      <c r="L3892" t="s">
        <v>15923</v>
      </c>
      <c r="M3892" t="s">
        <v>195</v>
      </c>
      <c r="N3892" t="s">
        <v>15924</v>
      </c>
      <c r="O3892" t="s">
        <v>15925</v>
      </c>
      <c r="P3892" t="s">
        <v>39</v>
      </c>
      <c r="Q3892">
        <v>13</v>
      </c>
      <c r="R3892" t="s">
        <v>88</v>
      </c>
      <c r="S3892" t="s">
        <v>41</v>
      </c>
      <c r="T3892">
        <v>42846</v>
      </c>
      <c r="U3892" s="1">
        <v>45407</v>
      </c>
      <c r="V3892" t="s">
        <v>80</v>
      </c>
      <c r="W3892">
        <v>967190</v>
      </c>
      <c r="X3892" t="s">
        <v>15926</v>
      </c>
      <c r="Y3892">
        <v>321</v>
      </c>
      <c r="Z3892">
        <v>1352</v>
      </c>
      <c r="AA3892">
        <v>4</v>
      </c>
      <c r="AB3892">
        <v>2163.2000000000003</v>
      </c>
      <c r="AC3892">
        <f>Table1_1[[#This Row],[Price]]*Table1_1[[#This Row],[Quantity]]</f>
        <v>5408</v>
      </c>
    </row>
    <row r="3893" spans="1:29" x14ac:dyDescent="0.3">
      <c r="A3893" t="s">
        <v>28</v>
      </c>
      <c r="B3893" t="s">
        <v>29</v>
      </c>
      <c r="C3893" t="s">
        <v>54</v>
      </c>
      <c r="D3893" t="s">
        <v>187</v>
      </c>
      <c r="E3893" t="s">
        <v>32</v>
      </c>
      <c r="F3893" t="s">
        <v>175</v>
      </c>
      <c r="G3893">
        <v>10</v>
      </c>
      <c r="H3893">
        <v>415715</v>
      </c>
      <c r="I3893" t="s">
        <v>34</v>
      </c>
      <c r="J3893" s="3">
        <v>45517</v>
      </c>
      <c r="K3893">
        <v>950</v>
      </c>
      <c r="L3893" t="s">
        <v>15928</v>
      </c>
      <c r="M3893" t="s">
        <v>2124</v>
      </c>
      <c r="N3893" t="s">
        <v>15929</v>
      </c>
      <c r="O3893" t="s">
        <v>15930</v>
      </c>
      <c r="P3893" t="s">
        <v>87</v>
      </c>
      <c r="Q3893">
        <v>7</v>
      </c>
      <c r="R3893" t="s">
        <v>40</v>
      </c>
      <c r="S3893" t="s">
        <v>79</v>
      </c>
      <c r="T3893">
        <v>84564</v>
      </c>
      <c r="U3893" s="1">
        <v>45615</v>
      </c>
      <c r="V3893" t="s">
        <v>42</v>
      </c>
      <c r="W3893">
        <v>878766</v>
      </c>
      <c r="X3893" t="s">
        <v>15931</v>
      </c>
      <c r="Y3893">
        <v>674</v>
      </c>
      <c r="Z3893">
        <v>1541</v>
      </c>
      <c r="AA3893">
        <v>4</v>
      </c>
      <c r="AB3893">
        <v>2465.6000000000004</v>
      </c>
      <c r="AC3893">
        <f>Table1_1[[#This Row],[Price]]*Table1_1[[#This Row],[Quantity]]</f>
        <v>6164</v>
      </c>
    </row>
    <row r="3894" spans="1:29" x14ac:dyDescent="0.3">
      <c r="A3894" t="s">
        <v>28</v>
      </c>
      <c r="B3894" t="s">
        <v>29</v>
      </c>
      <c r="C3894" t="s">
        <v>44</v>
      </c>
      <c r="D3894" t="s">
        <v>637</v>
      </c>
      <c r="E3894" t="s">
        <v>32</v>
      </c>
      <c r="F3894" t="s">
        <v>135</v>
      </c>
      <c r="G3894">
        <v>11</v>
      </c>
      <c r="H3894">
        <v>413937</v>
      </c>
      <c r="I3894" t="s">
        <v>58</v>
      </c>
      <c r="J3894" s="3">
        <v>44552</v>
      </c>
      <c r="K3894">
        <v>1100</v>
      </c>
      <c r="L3894" t="s">
        <v>15933</v>
      </c>
      <c r="M3894" t="s">
        <v>345</v>
      </c>
      <c r="N3894" t="s">
        <v>15934</v>
      </c>
      <c r="O3894" t="s">
        <v>15935</v>
      </c>
      <c r="P3894" t="s">
        <v>87</v>
      </c>
      <c r="Q3894">
        <v>13</v>
      </c>
      <c r="R3894" t="s">
        <v>88</v>
      </c>
      <c r="S3894" t="s">
        <v>118</v>
      </c>
      <c r="T3894">
        <v>67791</v>
      </c>
      <c r="U3894" s="1">
        <v>45548</v>
      </c>
      <c r="V3894" t="s">
        <v>180</v>
      </c>
      <c r="W3894">
        <v>320753</v>
      </c>
      <c r="X3894" t="s">
        <v>15936</v>
      </c>
      <c r="Y3894">
        <v>891</v>
      </c>
      <c r="Z3894">
        <v>2364</v>
      </c>
      <c r="AA3894">
        <v>5</v>
      </c>
      <c r="AB3894">
        <v>4728</v>
      </c>
      <c r="AC3894">
        <f>Table1_1[[#This Row],[Price]]*Table1_1[[#This Row],[Quantity]]</f>
        <v>11820</v>
      </c>
    </row>
    <row r="3895" spans="1:29" x14ac:dyDescent="0.3">
      <c r="A3895" t="s">
        <v>28</v>
      </c>
      <c r="B3895" t="s">
        <v>29</v>
      </c>
      <c r="C3895" t="s">
        <v>54</v>
      </c>
      <c r="D3895" t="s">
        <v>511</v>
      </c>
      <c r="E3895" t="s">
        <v>56</v>
      </c>
      <c r="F3895" t="s">
        <v>175</v>
      </c>
      <c r="G3895">
        <v>79</v>
      </c>
      <c r="H3895">
        <v>433349</v>
      </c>
      <c r="I3895" t="s">
        <v>58</v>
      </c>
      <c r="J3895" s="3">
        <v>45457</v>
      </c>
      <c r="K3895">
        <v>1300</v>
      </c>
      <c r="L3895" t="s">
        <v>15937</v>
      </c>
      <c r="M3895" t="s">
        <v>843</v>
      </c>
      <c r="N3895" t="s">
        <v>15938</v>
      </c>
      <c r="O3895" t="s">
        <v>15939</v>
      </c>
      <c r="P3895" t="s">
        <v>51</v>
      </c>
      <c r="Q3895">
        <v>5</v>
      </c>
      <c r="R3895" t="s">
        <v>40</v>
      </c>
      <c r="S3895" t="s">
        <v>79</v>
      </c>
      <c r="T3895">
        <v>48538</v>
      </c>
      <c r="U3895" s="1">
        <v>45491</v>
      </c>
      <c r="V3895" t="s">
        <v>126</v>
      </c>
      <c r="W3895">
        <v>514044</v>
      </c>
      <c r="X3895" t="s">
        <v>15940</v>
      </c>
      <c r="Y3895">
        <v>390</v>
      </c>
      <c r="Z3895">
        <v>2378</v>
      </c>
      <c r="AA3895">
        <v>2</v>
      </c>
      <c r="AB3895">
        <v>1902.4</v>
      </c>
      <c r="AC3895">
        <f>Table1_1[[#This Row],[Price]]*Table1_1[[#This Row],[Quantity]]</f>
        <v>4756</v>
      </c>
    </row>
    <row r="3896" spans="1:29" x14ac:dyDescent="0.3">
      <c r="A3896" t="s">
        <v>28</v>
      </c>
      <c r="B3896" t="s">
        <v>29</v>
      </c>
      <c r="C3896" t="s">
        <v>54</v>
      </c>
      <c r="D3896" t="s">
        <v>55</v>
      </c>
      <c r="E3896" t="s">
        <v>32</v>
      </c>
      <c r="F3896" t="s">
        <v>135</v>
      </c>
      <c r="G3896">
        <v>5</v>
      </c>
      <c r="H3896">
        <v>414911</v>
      </c>
      <c r="I3896" t="s">
        <v>34</v>
      </c>
      <c r="J3896" s="3">
        <v>45567</v>
      </c>
      <c r="K3896">
        <v>950</v>
      </c>
      <c r="L3896" t="s">
        <v>10692</v>
      </c>
      <c r="M3896" t="s">
        <v>211</v>
      </c>
      <c r="N3896" t="s">
        <v>15941</v>
      </c>
      <c r="O3896" t="s">
        <v>15942</v>
      </c>
      <c r="P3896" t="s">
        <v>51</v>
      </c>
      <c r="Q3896">
        <v>6</v>
      </c>
      <c r="R3896" t="s">
        <v>40</v>
      </c>
      <c r="S3896" t="s">
        <v>79</v>
      </c>
      <c r="T3896">
        <v>68829</v>
      </c>
      <c r="U3896" s="1">
        <v>45622</v>
      </c>
      <c r="V3896" t="s">
        <v>42</v>
      </c>
      <c r="W3896">
        <v>237017</v>
      </c>
      <c r="X3896" t="s">
        <v>15943</v>
      </c>
      <c r="Y3896">
        <v>532</v>
      </c>
      <c r="Z3896">
        <v>1137</v>
      </c>
      <c r="AA3896">
        <v>7</v>
      </c>
      <c r="AB3896">
        <v>3183.6000000000004</v>
      </c>
      <c r="AC3896">
        <f>Table1_1[[#This Row],[Price]]*Table1_1[[#This Row],[Quantity]]</f>
        <v>7959</v>
      </c>
    </row>
    <row r="3897" spans="1:29" x14ac:dyDescent="0.3">
      <c r="A3897" t="s">
        <v>28</v>
      </c>
      <c r="B3897" t="s">
        <v>29</v>
      </c>
      <c r="C3897" t="s">
        <v>193</v>
      </c>
      <c r="D3897" t="s">
        <v>291</v>
      </c>
      <c r="E3897" t="s">
        <v>46</v>
      </c>
      <c r="F3897" t="s">
        <v>47</v>
      </c>
      <c r="G3897">
        <v>4</v>
      </c>
      <c r="H3897">
        <v>402452</v>
      </c>
      <c r="I3897" t="s">
        <v>58</v>
      </c>
      <c r="J3897" s="3">
        <v>43931</v>
      </c>
      <c r="K3897">
        <v>1100</v>
      </c>
      <c r="L3897" t="s">
        <v>15945</v>
      </c>
      <c r="M3897" t="s">
        <v>1488</v>
      </c>
      <c r="N3897" t="s">
        <v>15946</v>
      </c>
      <c r="O3897" t="s">
        <v>15947</v>
      </c>
      <c r="P3897" t="s">
        <v>87</v>
      </c>
      <c r="Q3897">
        <v>12</v>
      </c>
      <c r="R3897" t="s">
        <v>40</v>
      </c>
      <c r="S3897" t="s">
        <v>79</v>
      </c>
      <c r="T3897">
        <v>54812</v>
      </c>
      <c r="U3897" s="1">
        <v>45543</v>
      </c>
      <c r="V3897" t="s">
        <v>180</v>
      </c>
      <c r="W3897">
        <v>283097</v>
      </c>
      <c r="X3897" t="s">
        <v>15948</v>
      </c>
      <c r="Y3897">
        <v>415</v>
      </c>
      <c r="Z3897">
        <v>2140</v>
      </c>
      <c r="AA3897">
        <v>1</v>
      </c>
      <c r="AB3897">
        <v>856</v>
      </c>
      <c r="AC3897">
        <f>Table1_1[[#This Row],[Price]]*Table1_1[[#This Row],[Quantity]]</f>
        <v>2140</v>
      </c>
    </row>
    <row r="3898" spans="1:29" x14ac:dyDescent="0.3">
      <c r="A3898" t="s">
        <v>28</v>
      </c>
      <c r="B3898" t="s">
        <v>29</v>
      </c>
      <c r="C3898" t="s">
        <v>91</v>
      </c>
      <c r="D3898" t="s">
        <v>421</v>
      </c>
      <c r="E3898" t="s">
        <v>46</v>
      </c>
      <c r="F3898" t="s">
        <v>33</v>
      </c>
      <c r="G3898">
        <v>84</v>
      </c>
      <c r="H3898">
        <v>429094</v>
      </c>
      <c r="I3898" t="s">
        <v>34</v>
      </c>
      <c r="J3898" s="3">
        <v>44363</v>
      </c>
      <c r="K3898">
        <v>1200</v>
      </c>
      <c r="L3898" t="s">
        <v>2216</v>
      </c>
      <c r="M3898" t="s">
        <v>856</v>
      </c>
      <c r="N3898" t="s">
        <v>15949</v>
      </c>
      <c r="O3898" t="s">
        <v>15950</v>
      </c>
      <c r="P3898" t="s">
        <v>87</v>
      </c>
      <c r="Q3898">
        <v>12</v>
      </c>
      <c r="R3898" t="s">
        <v>88</v>
      </c>
      <c r="S3898" t="s">
        <v>63</v>
      </c>
      <c r="T3898">
        <v>86602</v>
      </c>
      <c r="U3898" s="1">
        <v>45608</v>
      </c>
      <c r="V3898" t="s">
        <v>42</v>
      </c>
      <c r="W3898">
        <v>925025</v>
      </c>
      <c r="X3898" t="s">
        <v>15951</v>
      </c>
      <c r="Y3898">
        <v>668</v>
      </c>
      <c r="Z3898">
        <v>1336</v>
      </c>
      <c r="AA3898">
        <v>7</v>
      </c>
      <c r="AB3898">
        <v>3740.8</v>
      </c>
      <c r="AC3898">
        <f>Table1_1[[#This Row],[Price]]*Table1_1[[#This Row],[Quantity]]</f>
        <v>9352</v>
      </c>
    </row>
    <row r="3899" spans="1:29" x14ac:dyDescent="0.3">
      <c r="A3899" t="s">
        <v>28</v>
      </c>
      <c r="B3899" t="s">
        <v>29</v>
      </c>
      <c r="C3899" t="s">
        <v>91</v>
      </c>
      <c r="D3899" t="s">
        <v>442</v>
      </c>
      <c r="E3899" t="s">
        <v>56</v>
      </c>
      <c r="F3899" t="s">
        <v>113</v>
      </c>
      <c r="G3899">
        <v>89</v>
      </c>
      <c r="H3899">
        <v>401570</v>
      </c>
      <c r="I3899" t="s">
        <v>34</v>
      </c>
      <c r="J3899" s="3">
        <v>45385</v>
      </c>
      <c r="K3899">
        <v>800</v>
      </c>
      <c r="L3899" t="s">
        <v>15952</v>
      </c>
      <c r="M3899" t="s">
        <v>1030</v>
      </c>
      <c r="N3899" t="s">
        <v>15953</v>
      </c>
      <c r="O3899">
        <v>-10296</v>
      </c>
      <c r="P3899" t="s">
        <v>51</v>
      </c>
      <c r="Q3899">
        <v>19</v>
      </c>
      <c r="R3899" t="s">
        <v>88</v>
      </c>
      <c r="S3899" t="s">
        <v>118</v>
      </c>
      <c r="T3899">
        <v>26714</v>
      </c>
      <c r="U3899" s="1">
        <v>45448</v>
      </c>
      <c r="V3899" t="s">
        <v>52</v>
      </c>
      <c r="W3899">
        <v>864288</v>
      </c>
      <c r="X3899" t="s">
        <v>15954</v>
      </c>
      <c r="Y3899">
        <v>807</v>
      </c>
      <c r="Z3899">
        <v>2924</v>
      </c>
      <c r="AA3899">
        <v>1</v>
      </c>
      <c r="AB3899">
        <v>1169.6000000000001</v>
      </c>
      <c r="AC3899">
        <f>Table1_1[[#This Row],[Price]]*Table1_1[[#This Row],[Quantity]]</f>
        <v>2924</v>
      </c>
    </row>
    <row r="3900" spans="1:29" x14ac:dyDescent="0.3">
      <c r="A3900" t="s">
        <v>28</v>
      </c>
      <c r="B3900" t="s">
        <v>29</v>
      </c>
      <c r="C3900" t="s">
        <v>148</v>
      </c>
      <c r="D3900" t="s">
        <v>134</v>
      </c>
      <c r="E3900" t="s">
        <v>46</v>
      </c>
      <c r="F3900" t="s">
        <v>113</v>
      </c>
      <c r="G3900">
        <v>64</v>
      </c>
      <c r="H3900">
        <v>433639</v>
      </c>
      <c r="I3900" t="s">
        <v>58</v>
      </c>
      <c r="J3900" s="3">
        <v>44571</v>
      </c>
      <c r="K3900">
        <v>950</v>
      </c>
      <c r="L3900" t="s">
        <v>15956</v>
      </c>
      <c r="M3900" t="s">
        <v>1007</v>
      </c>
      <c r="N3900" t="s">
        <v>15957</v>
      </c>
      <c r="O3900">
        <v>6159685490</v>
      </c>
      <c r="P3900" t="s">
        <v>87</v>
      </c>
      <c r="Q3900">
        <v>10</v>
      </c>
      <c r="R3900" t="s">
        <v>40</v>
      </c>
      <c r="S3900" t="s">
        <v>63</v>
      </c>
      <c r="T3900">
        <v>63380</v>
      </c>
      <c r="U3900" s="1">
        <v>45422</v>
      </c>
      <c r="V3900" t="s">
        <v>140</v>
      </c>
      <c r="W3900">
        <v>802280</v>
      </c>
      <c r="X3900" t="s">
        <v>15958</v>
      </c>
      <c r="Y3900">
        <v>389</v>
      </c>
      <c r="Z3900">
        <v>2207</v>
      </c>
      <c r="AA3900">
        <v>1</v>
      </c>
      <c r="AB3900">
        <v>882.80000000000007</v>
      </c>
      <c r="AC3900">
        <f>Table1_1[[#This Row],[Price]]*Table1_1[[#This Row],[Quantity]]</f>
        <v>2207</v>
      </c>
    </row>
    <row r="3901" spans="1:29" x14ac:dyDescent="0.3">
      <c r="A3901" t="s">
        <v>28</v>
      </c>
      <c r="B3901" t="s">
        <v>29</v>
      </c>
      <c r="C3901" t="s">
        <v>44</v>
      </c>
      <c r="D3901" t="s">
        <v>616</v>
      </c>
      <c r="E3901" t="s">
        <v>56</v>
      </c>
      <c r="F3901" t="s">
        <v>83</v>
      </c>
      <c r="G3901">
        <v>31</v>
      </c>
      <c r="H3901">
        <v>405011</v>
      </c>
      <c r="I3901" t="s">
        <v>58</v>
      </c>
      <c r="J3901" s="3">
        <v>44227</v>
      </c>
      <c r="K3901">
        <v>950</v>
      </c>
      <c r="L3901" t="s">
        <v>15959</v>
      </c>
      <c r="M3901" t="s">
        <v>428</v>
      </c>
      <c r="N3901" t="s">
        <v>15960</v>
      </c>
      <c r="O3901" t="s">
        <v>15961</v>
      </c>
      <c r="P3901" t="s">
        <v>51</v>
      </c>
      <c r="Q3901">
        <v>20</v>
      </c>
      <c r="R3901" t="s">
        <v>40</v>
      </c>
      <c r="S3901" t="s">
        <v>79</v>
      </c>
      <c r="T3901">
        <v>64750</v>
      </c>
      <c r="U3901" s="1">
        <v>45321</v>
      </c>
      <c r="V3901" t="s">
        <v>111</v>
      </c>
      <c r="W3901">
        <v>145427</v>
      </c>
      <c r="X3901" t="s">
        <v>15962</v>
      </c>
      <c r="Y3901">
        <v>252</v>
      </c>
      <c r="Z3901">
        <v>2015</v>
      </c>
      <c r="AA3901">
        <v>3</v>
      </c>
      <c r="AB3901">
        <v>2418</v>
      </c>
      <c r="AC3901">
        <f>Table1_1[[#This Row],[Price]]*Table1_1[[#This Row],[Quantity]]</f>
        <v>6045</v>
      </c>
    </row>
    <row r="3902" spans="1:29" x14ac:dyDescent="0.3">
      <c r="A3902" t="s">
        <v>28</v>
      </c>
      <c r="B3902" t="s">
        <v>29</v>
      </c>
      <c r="C3902" t="s">
        <v>66</v>
      </c>
      <c r="D3902" t="s">
        <v>237</v>
      </c>
      <c r="E3902" t="s">
        <v>46</v>
      </c>
      <c r="F3902" t="s">
        <v>47</v>
      </c>
      <c r="G3902">
        <v>7</v>
      </c>
      <c r="H3902">
        <v>422527</v>
      </c>
      <c r="I3902" t="s">
        <v>58</v>
      </c>
      <c r="J3902" s="3">
        <v>45340</v>
      </c>
      <c r="K3902">
        <v>1400</v>
      </c>
      <c r="L3902" t="s">
        <v>15963</v>
      </c>
      <c r="M3902" t="s">
        <v>2124</v>
      </c>
      <c r="N3902" t="s">
        <v>15964</v>
      </c>
      <c r="O3902" t="s">
        <v>15965</v>
      </c>
      <c r="P3902" t="s">
        <v>87</v>
      </c>
      <c r="Q3902">
        <v>18</v>
      </c>
      <c r="R3902" t="s">
        <v>40</v>
      </c>
      <c r="S3902" t="s">
        <v>41</v>
      </c>
      <c r="T3902">
        <v>67999</v>
      </c>
      <c r="U3902" s="1">
        <v>45319</v>
      </c>
      <c r="V3902" t="s">
        <v>111</v>
      </c>
      <c r="W3902">
        <v>892405</v>
      </c>
      <c r="X3902" t="s">
        <v>15966</v>
      </c>
      <c r="Y3902">
        <v>735</v>
      </c>
      <c r="Z3902">
        <v>1679</v>
      </c>
      <c r="AA3902">
        <v>1</v>
      </c>
      <c r="AB3902">
        <v>671.6</v>
      </c>
      <c r="AC3902">
        <f>Table1_1[[#This Row],[Price]]*Table1_1[[#This Row],[Quantity]]</f>
        <v>1679</v>
      </c>
    </row>
    <row r="3903" spans="1:29" x14ac:dyDescent="0.3">
      <c r="A3903" t="s">
        <v>28</v>
      </c>
      <c r="B3903" t="s">
        <v>29</v>
      </c>
      <c r="C3903" t="s">
        <v>66</v>
      </c>
      <c r="D3903" t="s">
        <v>267</v>
      </c>
      <c r="E3903" t="s">
        <v>46</v>
      </c>
      <c r="F3903" t="s">
        <v>113</v>
      </c>
      <c r="G3903">
        <v>10</v>
      </c>
      <c r="H3903">
        <v>412346</v>
      </c>
      <c r="I3903" t="s">
        <v>34</v>
      </c>
      <c r="J3903" s="3">
        <v>44678</v>
      </c>
      <c r="K3903">
        <v>950</v>
      </c>
      <c r="L3903" t="s">
        <v>15967</v>
      </c>
      <c r="M3903" t="s">
        <v>177</v>
      </c>
      <c r="N3903" t="s">
        <v>15968</v>
      </c>
      <c r="O3903" t="s">
        <v>15969</v>
      </c>
      <c r="P3903" t="s">
        <v>71</v>
      </c>
      <c r="Q3903">
        <v>6</v>
      </c>
      <c r="R3903" t="s">
        <v>40</v>
      </c>
      <c r="S3903" t="s">
        <v>41</v>
      </c>
      <c r="T3903">
        <v>43648</v>
      </c>
      <c r="U3903" s="1">
        <v>45556</v>
      </c>
      <c r="V3903" t="s">
        <v>180</v>
      </c>
      <c r="W3903">
        <v>837383</v>
      </c>
      <c r="X3903" t="s">
        <v>15970</v>
      </c>
      <c r="Y3903">
        <v>416</v>
      </c>
      <c r="Z3903">
        <v>2339</v>
      </c>
      <c r="AA3903">
        <v>1</v>
      </c>
      <c r="AB3903">
        <v>935.6</v>
      </c>
      <c r="AC3903">
        <f>Table1_1[[#This Row],[Price]]*Table1_1[[#This Row],[Quantity]]</f>
        <v>2339</v>
      </c>
    </row>
    <row r="3904" spans="1:29" x14ac:dyDescent="0.3">
      <c r="A3904" t="s">
        <v>28</v>
      </c>
      <c r="B3904" t="s">
        <v>29</v>
      </c>
      <c r="C3904" t="s">
        <v>54</v>
      </c>
      <c r="D3904" t="s">
        <v>637</v>
      </c>
      <c r="E3904" t="s">
        <v>32</v>
      </c>
      <c r="F3904" t="s">
        <v>175</v>
      </c>
      <c r="G3904">
        <v>43</v>
      </c>
      <c r="H3904">
        <v>407706</v>
      </c>
      <c r="I3904" t="s">
        <v>34</v>
      </c>
      <c r="J3904" s="3">
        <v>44966</v>
      </c>
      <c r="K3904">
        <v>800</v>
      </c>
      <c r="L3904" t="s">
        <v>12056</v>
      </c>
      <c r="M3904" t="s">
        <v>843</v>
      </c>
      <c r="N3904" t="s">
        <v>15971</v>
      </c>
      <c r="O3904" t="s">
        <v>15972</v>
      </c>
      <c r="P3904" t="s">
        <v>51</v>
      </c>
      <c r="Q3904">
        <v>13</v>
      </c>
      <c r="R3904" t="s">
        <v>40</v>
      </c>
      <c r="S3904" t="s">
        <v>63</v>
      </c>
      <c r="T3904">
        <v>81338</v>
      </c>
      <c r="U3904" s="1">
        <v>45543</v>
      </c>
      <c r="V3904" t="s">
        <v>180</v>
      </c>
      <c r="W3904">
        <v>112987</v>
      </c>
      <c r="X3904" t="s">
        <v>15973</v>
      </c>
      <c r="Y3904">
        <v>395</v>
      </c>
      <c r="Z3904">
        <v>2392</v>
      </c>
      <c r="AA3904">
        <v>2</v>
      </c>
      <c r="AB3904">
        <v>1913.6000000000001</v>
      </c>
      <c r="AC3904">
        <f>Table1_1[[#This Row],[Price]]*Table1_1[[#This Row],[Quantity]]</f>
        <v>4784</v>
      </c>
    </row>
    <row r="3905" spans="1:29" x14ac:dyDescent="0.3">
      <c r="A3905" t="s">
        <v>28</v>
      </c>
      <c r="B3905" t="s">
        <v>29</v>
      </c>
      <c r="C3905" t="s">
        <v>44</v>
      </c>
      <c r="D3905" t="s">
        <v>349</v>
      </c>
      <c r="E3905" t="s">
        <v>32</v>
      </c>
      <c r="F3905" t="s">
        <v>113</v>
      </c>
      <c r="G3905">
        <v>90</v>
      </c>
      <c r="H3905">
        <v>411893</v>
      </c>
      <c r="I3905" t="s">
        <v>34</v>
      </c>
      <c r="J3905" s="3">
        <v>45530</v>
      </c>
      <c r="K3905">
        <v>1200</v>
      </c>
      <c r="L3905" t="s">
        <v>15975</v>
      </c>
      <c r="M3905" t="s">
        <v>366</v>
      </c>
      <c r="N3905" t="s">
        <v>15976</v>
      </c>
      <c r="O3905" t="s">
        <v>15977</v>
      </c>
      <c r="P3905" t="s">
        <v>87</v>
      </c>
      <c r="Q3905">
        <v>8</v>
      </c>
      <c r="R3905" t="s">
        <v>88</v>
      </c>
      <c r="S3905" t="s">
        <v>79</v>
      </c>
      <c r="T3905">
        <v>10201</v>
      </c>
      <c r="U3905" s="1">
        <v>45292</v>
      </c>
      <c r="V3905" t="s">
        <v>111</v>
      </c>
      <c r="W3905">
        <v>707292</v>
      </c>
      <c r="X3905" t="s">
        <v>15978</v>
      </c>
      <c r="Y3905">
        <v>380</v>
      </c>
      <c r="Z3905">
        <v>841</v>
      </c>
      <c r="AA3905">
        <v>1</v>
      </c>
      <c r="AB3905">
        <v>336.40000000000003</v>
      </c>
      <c r="AC3905">
        <f>Table1_1[[#This Row],[Price]]*Table1_1[[#This Row],[Quantity]]</f>
        <v>841</v>
      </c>
    </row>
    <row r="3906" spans="1:29" x14ac:dyDescent="0.3">
      <c r="A3906" t="s">
        <v>28</v>
      </c>
      <c r="B3906" t="s">
        <v>29</v>
      </c>
      <c r="C3906" t="s">
        <v>157</v>
      </c>
      <c r="D3906" t="s">
        <v>616</v>
      </c>
      <c r="E3906" t="s">
        <v>46</v>
      </c>
      <c r="F3906" t="s">
        <v>106</v>
      </c>
      <c r="G3906">
        <v>40</v>
      </c>
      <c r="H3906">
        <v>414818</v>
      </c>
      <c r="I3906" t="s">
        <v>58</v>
      </c>
      <c r="J3906" s="3">
        <v>43835</v>
      </c>
      <c r="K3906">
        <v>950</v>
      </c>
      <c r="L3906" t="s">
        <v>15980</v>
      </c>
      <c r="M3906" t="s">
        <v>200</v>
      </c>
      <c r="N3906" t="s">
        <v>15981</v>
      </c>
      <c r="O3906" t="s">
        <v>15982</v>
      </c>
      <c r="P3906" t="s">
        <v>39</v>
      </c>
      <c r="Q3906">
        <v>15</v>
      </c>
      <c r="R3906" t="s">
        <v>88</v>
      </c>
      <c r="S3906" t="s">
        <v>63</v>
      </c>
      <c r="T3906">
        <v>62712</v>
      </c>
      <c r="U3906" s="1">
        <v>45406</v>
      </c>
      <c r="V3906" t="s">
        <v>80</v>
      </c>
      <c r="W3906">
        <v>778324</v>
      </c>
      <c r="X3906" t="s">
        <v>15983</v>
      </c>
      <c r="Y3906">
        <v>374</v>
      </c>
      <c r="Z3906">
        <v>1198</v>
      </c>
      <c r="AA3906">
        <v>7</v>
      </c>
      <c r="AB3906">
        <v>3354.4</v>
      </c>
      <c r="AC3906">
        <f>Table1_1[[#This Row],[Price]]*Table1_1[[#This Row],[Quantity]]</f>
        <v>8386</v>
      </c>
    </row>
    <row r="3907" spans="1:29" x14ac:dyDescent="0.3">
      <c r="A3907" t="s">
        <v>28</v>
      </c>
      <c r="B3907" t="s">
        <v>29</v>
      </c>
      <c r="C3907" t="s">
        <v>54</v>
      </c>
      <c r="D3907" t="s">
        <v>380</v>
      </c>
      <c r="E3907" t="s">
        <v>32</v>
      </c>
      <c r="F3907" t="s">
        <v>47</v>
      </c>
      <c r="G3907">
        <v>99</v>
      </c>
      <c r="H3907">
        <v>432116</v>
      </c>
      <c r="I3907" t="s">
        <v>58</v>
      </c>
      <c r="J3907" s="3">
        <v>44106</v>
      </c>
      <c r="K3907">
        <v>1000</v>
      </c>
      <c r="L3907" t="s">
        <v>15984</v>
      </c>
      <c r="M3907" t="s">
        <v>1198</v>
      </c>
      <c r="N3907" t="s">
        <v>15985</v>
      </c>
      <c r="O3907" t="s">
        <v>15986</v>
      </c>
      <c r="P3907" t="s">
        <v>51</v>
      </c>
      <c r="Q3907">
        <v>13</v>
      </c>
      <c r="R3907" t="s">
        <v>88</v>
      </c>
      <c r="S3907" t="s">
        <v>63</v>
      </c>
      <c r="T3907">
        <v>92524</v>
      </c>
      <c r="U3907" s="1">
        <v>45305</v>
      </c>
      <c r="V3907" t="s">
        <v>111</v>
      </c>
      <c r="W3907">
        <v>377336</v>
      </c>
      <c r="X3907" t="s">
        <v>15987</v>
      </c>
      <c r="Y3907">
        <v>637</v>
      </c>
      <c r="Z3907">
        <v>2010</v>
      </c>
      <c r="AA3907">
        <v>8</v>
      </c>
      <c r="AB3907">
        <v>6432</v>
      </c>
      <c r="AC3907">
        <f>Table1_1[[#This Row],[Price]]*Table1_1[[#This Row],[Quantity]]</f>
        <v>16080</v>
      </c>
    </row>
    <row r="3908" spans="1:29" x14ac:dyDescent="0.3">
      <c r="A3908" t="s">
        <v>28</v>
      </c>
      <c r="B3908" t="s">
        <v>29</v>
      </c>
      <c r="C3908" t="s">
        <v>44</v>
      </c>
      <c r="D3908" t="s">
        <v>274</v>
      </c>
      <c r="E3908" t="s">
        <v>46</v>
      </c>
      <c r="F3908" t="s">
        <v>106</v>
      </c>
      <c r="G3908">
        <v>24</v>
      </c>
      <c r="H3908">
        <v>413182</v>
      </c>
      <c r="I3908" t="s">
        <v>34</v>
      </c>
      <c r="J3908" s="3">
        <v>44961</v>
      </c>
      <c r="K3908">
        <v>1300</v>
      </c>
      <c r="L3908" t="s">
        <v>15988</v>
      </c>
      <c r="M3908" t="s">
        <v>568</v>
      </c>
      <c r="N3908" t="s">
        <v>15989</v>
      </c>
      <c r="O3908" t="s">
        <v>15990</v>
      </c>
      <c r="P3908" t="s">
        <v>39</v>
      </c>
      <c r="Q3908">
        <v>15</v>
      </c>
      <c r="R3908" t="s">
        <v>40</v>
      </c>
      <c r="S3908" t="s">
        <v>63</v>
      </c>
      <c r="T3908">
        <v>44745</v>
      </c>
      <c r="U3908" s="1">
        <v>45307</v>
      </c>
      <c r="V3908" t="s">
        <v>111</v>
      </c>
      <c r="W3908">
        <v>315682</v>
      </c>
      <c r="X3908" t="s">
        <v>15991</v>
      </c>
      <c r="Y3908">
        <v>793</v>
      </c>
      <c r="Z3908">
        <v>2119</v>
      </c>
      <c r="AA3908">
        <v>1</v>
      </c>
      <c r="AB3908">
        <v>847.6</v>
      </c>
      <c r="AC3908">
        <f>Table1_1[[#This Row],[Price]]*Table1_1[[#This Row],[Quantity]]</f>
        <v>2119</v>
      </c>
    </row>
    <row r="3909" spans="1:29" x14ac:dyDescent="0.3">
      <c r="A3909" t="s">
        <v>28</v>
      </c>
      <c r="B3909" t="s">
        <v>29</v>
      </c>
      <c r="C3909" t="s">
        <v>66</v>
      </c>
      <c r="D3909" t="s">
        <v>227</v>
      </c>
      <c r="E3909" t="s">
        <v>56</v>
      </c>
      <c r="F3909" t="s">
        <v>113</v>
      </c>
      <c r="G3909">
        <v>92</v>
      </c>
      <c r="H3909">
        <v>408853</v>
      </c>
      <c r="I3909" t="s">
        <v>34</v>
      </c>
      <c r="J3909" s="3">
        <v>45021</v>
      </c>
      <c r="K3909">
        <v>1000</v>
      </c>
      <c r="L3909" t="s">
        <v>15992</v>
      </c>
      <c r="M3909" t="s">
        <v>2054</v>
      </c>
      <c r="N3909" t="s">
        <v>15993</v>
      </c>
      <c r="O3909" t="s">
        <v>15994</v>
      </c>
      <c r="P3909" t="s">
        <v>71</v>
      </c>
      <c r="Q3909">
        <v>7</v>
      </c>
      <c r="R3909" t="s">
        <v>88</v>
      </c>
      <c r="S3909" t="s">
        <v>118</v>
      </c>
      <c r="T3909">
        <v>26771</v>
      </c>
      <c r="U3909" s="1">
        <v>45565</v>
      </c>
      <c r="V3909" t="s">
        <v>180</v>
      </c>
      <c r="W3909">
        <v>125963</v>
      </c>
      <c r="X3909" t="s">
        <v>15995</v>
      </c>
      <c r="Y3909">
        <v>286</v>
      </c>
      <c r="Z3909">
        <v>562</v>
      </c>
      <c r="AA3909">
        <v>3</v>
      </c>
      <c r="AB3909">
        <v>674.40000000000009</v>
      </c>
      <c r="AC3909">
        <f>Table1_1[[#This Row],[Price]]*Table1_1[[#This Row],[Quantity]]</f>
        <v>1686</v>
      </c>
    </row>
    <row r="3910" spans="1:29" x14ac:dyDescent="0.3">
      <c r="A3910" t="s">
        <v>28</v>
      </c>
      <c r="B3910" t="s">
        <v>29</v>
      </c>
      <c r="C3910" t="s">
        <v>148</v>
      </c>
      <c r="D3910" t="s">
        <v>616</v>
      </c>
      <c r="E3910" t="s">
        <v>56</v>
      </c>
      <c r="F3910" t="s">
        <v>113</v>
      </c>
      <c r="G3910">
        <v>74</v>
      </c>
      <c r="H3910">
        <v>431703</v>
      </c>
      <c r="I3910" t="s">
        <v>58</v>
      </c>
      <c r="J3910" s="3">
        <v>44827</v>
      </c>
      <c r="K3910">
        <v>1000</v>
      </c>
      <c r="L3910" t="s">
        <v>15997</v>
      </c>
      <c r="M3910" t="s">
        <v>1007</v>
      </c>
      <c r="N3910" t="s">
        <v>15998</v>
      </c>
      <c r="O3910">
        <v>3396340334</v>
      </c>
      <c r="P3910" t="s">
        <v>87</v>
      </c>
      <c r="Q3910">
        <v>12</v>
      </c>
      <c r="R3910" t="s">
        <v>88</v>
      </c>
      <c r="S3910" t="s">
        <v>63</v>
      </c>
      <c r="T3910">
        <v>30516</v>
      </c>
      <c r="U3910" s="1">
        <v>45305</v>
      </c>
      <c r="V3910" t="s">
        <v>111</v>
      </c>
      <c r="W3910">
        <v>103200</v>
      </c>
      <c r="X3910" t="s">
        <v>15999</v>
      </c>
      <c r="Y3910">
        <v>296</v>
      </c>
      <c r="Z3910">
        <v>2470</v>
      </c>
      <c r="AA3910">
        <v>7</v>
      </c>
      <c r="AB3910">
        <v>6916</v>
      </c>
      <c r="AC3910">
        <f>Table1_1[[#This Row],[Price]]*Table1_1[[#This Row],[Quantity]]</f>
        <v>17290</v>
      </c>
    </row>
    <row r="3911" spans="1:29" x14ac:dyDescent="0.3">
      <c r="A3911" t="s">
        <v>28</v>
      </c>
      <c r="B3911" t="s">
        <v>29</v>
      </c>
      <c r="C3911" t="s">
        <v>66</v>
      </c>
      <c r="D3911" t="s">
        <v>560</v>
      </c>
      <c r="E3911" t="s">
        <v>46</v>
      </c>
      <c r="F3911" t="s">
        <v>57</v>
      </c>
      <c r="G3911">
        <v>63</v>
      </c>
      <c r="H3911">
        <v>434970</v>
      </c>
      <c r="I3911" t="s">
        <v>34</v>
      </c>
      <c r="J3911" s="3">
        <v>44631</v>
      </c>
      <c r="K3911">
        <v>1200</v>
      </c>
      <c r="L3911" t="s">
        <v>16000</v>
      </c>
      <c r="M3911" t="s">
        <v>76</v>
      </c>
      <c r="N3911" t="s">
        <v>16001</v>
      </c>
      <c r="O3911" t="s">
        <v>16002</v>
      </c>
      <c r="P3911" t="s">
        <v>71</v>
      </c>
      <c r="Q3911">
        <v>19</v>
      </c>
      <c r="R3911" t="s">
        <v>88</v>
      </c>
      <c r="S3911" t="s">
        <v>41</v>
      </c>
      <c r="T3911">
        <v>55489</v>
      </c>
      <c r="U3911" s="1">
        <v>45399</v>
      </c>
      <c r="V3911" t="s">
        <v>80</v>
      </c>
      <c r="W3911">
        <v>241724</v>
      </c>
      <c r="X3911" t="s">
        <v>16003</v>
      </c>
      <c r="Y3911">
        <v>623</v>
      </c>
      <c r="Z3911">
        <v>1774</v>
      </c>
      <c r="AA3911">
        <v>7</v>
      </c>
      <c r="AB3911">
        <v>4967.2000000000007</v>
      </c>
      <c r="AC3911">
        <f>Table1_1[[#This Row],[Price]]*Table1_1[[#This Row],[Quantity]]</f>
        <v>12418</v>
      </c>
    </row>
    <row r="3912" spans="1:29" x14ac:dyDescent="0.3">
      <c r="A3912" t="s">
        <v>28</v>
      </c>
      <c r="B3912" t="s">
        <v>29</v>
      </c>
      <c r="C3912" t="s">
        <v>44</v>
      </c>
      <c r="D3912" t="s">
        <v>220</v>
      </c>
      <c r="E3912" t="s">
        <v>32</v>
      </c>
      <c r="F3912" t="s">
        <v>175</v>
      </c>
      <c r="G3912">
        <v>58</v>
      </c>
      <c r="H3912">
        <v>413256</v>
      </c>
      <c r="I3912" t="s">
        <v>58</v>
      </c>
      <c r="J3912" s="3">
        <v>45006</v>
      </c>
      <c r="K3912">
        <v>1100</v>
      </c>
      <c r="L3912" t="s">
        <v>16004</v>
      </c>
      <c r="M3912" t="s">
        <v>144</v>
      </c>
      <c r="N3912" t="s">
        <v>16005</v>
      </c>
      <c r="O3912" t="s">
        <v>16006</v>
      </c>
      <c r="P3912" t="s">
        <v>51</v>
      </c>
      <c r="Q3912">
        <v>4</v>
      </c>
      <c r="R3912" t="s">
        <v>40</v>
      </c>
      <c r="S3912" t="s">
        <v>79</v>
      </c>
      <c r="T3912">
        <v>91579</v>
      </c>
      <c r="U3912" s="1">
        <v>45316</v>
      </c>
      <c r="V3912" t="s">
        <v>111</v>
      </c>
      <c r="W3912">
        <v>759491</v>
      </c>
      <c r="X3912" t="s">
        <v>10535</v>
      </c>
      <c r="Y3912">
        <v>342</v>
      </c>
      <c r="Z3912">
        <v>1068</v>
      </c>
      <c r="AA3912">
        <v>7</v>
      </c>
      <c r="AB3912">
        <v>2990.4</v>
      </c>
      <c r="AC3912">
        <f>Table1_1[[#This Row],[Price]]*Table1_1[[#This Row],[Quantity]]</f>
        <v>7476</v>
      </c>
    </row>
    <row r="3913" spans="1:29" x14ac:dyDescent="0.3">
      <c r="A3913" t="s">
        <v>28</v>
      </c>
      <c r="B3913" t="s">
        <v>29</v>
      </c>
      <c r="C3913" t="s">
        <v>157</v>
      </c>
      <c r="D3913" t="s">
        <v>338</v>
      </c>
      <c r="E3913" t="s">
        <v>46</v>
      </c>
      <c r="F3913" t="s">
        <v>175</v>
      </c>
      <c r="G3913">
        <v>60</v>
      </c>
      <c r="H3913">
        <v>430297</v>
      </c>
      <c r="I3913" t="s">
        <v>58</v>
      </c>
      <c r="J3913" s="3">
        <v>45298</v>
      </c>
      <c r="K3913">
        <v>1100</v>
      </c>
      <c r="L3913" t="s">
        <v>16007</v>
      </c>
      <c r="M3913" t="s">
        <v>736</v>
      </c>
      <c r="N3913" t="s">
        <v>16008</v>
      </c>
      <c r="O3913" t="s">
        <v>16009</v>
      </c>
      <c r="P3913" t="s">
        <v>71</v>
      </c>
      <c r="Q3913">
        <v>8</v>
      </c>
      <c r="R3913" t="s">
        <v>88</v>
      </c>
      <c r="S3913" t="s">
        <v>118</v>
      </c>
      <c r="T3913">
        <v>60989</v>
      </c>
      <c r="U3913" s="1">
        <v>45436</v>
      </c>
      <c r="V3913" t="s">
        <v>140</v>
      </c>
      <c r="W3913">
        <v>257330</v>
      </c>
      <c r="X3913" t="s">
        <v>16010</v>
      </c>
      <c r="Y3913">
        <v>305</v>
      </c>
      <c r="Z3913">
        <v>953</v>
      </c>
      <c r="AA3913">
        <v>2</v>
      </c>
      <c r="AB3913">
        <v>762.40000000000009</v>
      </c>
      <c r="AC3913">
        <f>Table1_1[[#This Row],[Price]]*Table1_1[[#This Row],[Quantity]]</f>
        <v>1906</v>
      </c>
    </row>
    <row r="3914" spans="1:29" x14ac:dyDescent="0.3">
      <c r="A3914" t="s">
        <v>28</v>
      </c>
      <c r="B3914" t="s">
        <v>29</v>
      </c>
      <c r="C3914" t="s">
        <v>157</v>
      </c>
      <c r="D3914" t="s">
        <v>616</v>
      </c>
      <c r="E3914" t="s">
        <v>56</v>
      </c>
      <c r="F3914" t="s">
        <v>355</v>
      </c>
      <c r="G3914">
        <v>68</v>
      </c>
      <c r="H3914">
        <v>434869</v>
      </c>
      <c r="I3914" t="s">
        <v>58</v>
      </c>
      <c r="J3914" s="3">
        <v>45272</v>
      </c>
      <c r="K3914">
        <v>950</v>
      </c>
      <c r="L3914" t="s">
        <v>16012</v>
      </c>
      <c r="M3914" t="s">
        <v>1366</v>
      </c>
      <c r="N3914" t="s">
        <v>16013</v>
      </c>
      <c r="O3914">
        <v>4493351896</v>
      </c>
      <c r="P3914" t="s">
        <v>39</v>
      </c>
      <c r="Q3914">
        <v>17</v>
      </c>
      <c r="R3914" t="s">
        <v>88</v>
      </c>
      <c r="S3914" t="s">
        <v>41</v>
      </c>
      <c r="T3914">
        <v>57399</v>
      </c>
      <c r="U3914" s="1">
        <v>45514</v>
      </c>
      <c r="V3914" t="s">
        <v>64</v>
      </c>
      <c r="W3914">
        <v>431075</v>
      </c>
      <c r="X3914" t="s">
        <v>16014</v>
      </c>
      <c r="Y3914">
        <v>445</v>
      </c>
      <c r="Z3914">
        <v>1490</v>
      </c>
      <c r="AA3914">
        <v>7</v>
      </c>
      <c r="AB3914">
        <v>4172</v>
      </c>
      <c r="AC3914">
        <f>Table1_1[[#This Row],[Price]]*Table1_1[[#This Row],[Quantity]]</f>
        <v>10430</v>
      </c>
    </row>
    <row r="3915" spans="1:29" x14ac:dyDescent="0.3">
      <c r="A3915" t="s">
        <v>28</v>
      </c>
      <c r="B3915" t="s">
        <v>29</v>
      </c>
      <c r="C3915" t="s">
        <v>157</v>
      </c>
      <c r="D3915" t="s">
        <v>566</v>
      </c>
      <c r="E3915" t="s">
        <v>56</v>
      </c>
      <c r="F3915" t="s">
        <v>83</v>
      </c>
      <c r="G3915">
        <v>33</v>
      </c>
      <c r="H3915">
        <v>416739</v>
      </c>
      <c r="I3915" t="s">
        <v>58</v>
      </c>
      <c r="J3915" s="3">
        <v>45622</v>
      </c>
      <c r="K3915">
        <v>800</v>
      </c>
      <c r="L3915" t="s">
        <v>3655</v>
      </c>
      <c r="M3915" t="s">
        <v>552</v>
      </c>
      <c r="N3915" t="s">
        <v>16015</v>
      </c>
      <c r="O3915" t="s">
        <v>16016</v>
      </c>
      <c r="P3915" t="s">
        <v>39</v>
      </c>
      <c r="Q3915">
        <v>11</v>
      </c>
      <c r="R3915" t="s">
        <v>88</v>
      </c>
      <c r="S3915" t="s">
        <v>63</v>
      </c>
      <c r="T3915">
        <v>44804</v>
      </c>
      <c r="U3915" s="1">
        <v>45370</v>
      </c>
      <c r="V3915" t="s">
        <v>72</v>
      </c>
      <c r="W3915">
        <v>738159</v>
      </c>
      <c r="X3915" t="s">
        <v>16017</v>
      </c>
      <c r="Y3915">
        <v>253</v>
      </c>
      <c r="Z3915">
        <v>2452</v>
      </c>
      <c r="AA3915">
        <v>2</v>
      </c>
      <c r="AB3915">
        <v>1961.6000000000001</v>
      </c>
      <c r="AC3915">
        <f>Table1_1[[#This Row],[Price]]*Table1_1[[#This Row],[Quantity]]</f>
        <v>4904</v>
      </c>
    </row>
    <row r="3916" spans="1:29" x14ac:dyDescent="0.3">
      <c r="A3916" t="s">
        <v>28</v>
      </c>
      <c r="B3916" t="s">
        <v>29</v>
      </c>
      <c r="C3916" t="s">
        <v>193</v>
      </c>
      <c r="D3916" t="s">
        <v>45</v>
      </c>
      <c r="E3916" t="s">
        <v>46</v>
      </c>
      <c r="F3916" t="s">
        <v>83</v>
      </c>
      <c r="G3916">
        <v>37</v>
      </c>
      <c r="H3916">
        <v>439285</v>
      </c>
      <c r="I3916" t="s">
        <v>34</v>
      </c>
      <c r="J3916" s="3">
        <v>44414</v>
      </c>
      <c r="K3916">
        <v>1000</v>
      </c>
      <c r="L3916" t="s">
        <v>16018</v>
      </c>
      <c r="M3916" t="s">
        <v>68</v>
      </c>
      <c r="N3916" t="s">
        <v>16019</v>
      </c>
      <c r="O3916" t="s">
        <v>16020</v>
      </c>
      <c r="P3916" t="s">
        <v>71</v>
      </c>
      <c r="Q3916">
        <v>11</v>
      </c>
      <c r="R3916" t="s">
        <v>40</v>
      </c>
      <c r="S3916" t="s">
        <v>63</v>
      </c>
      <c r="T3916">
        <v>76061</v>
      </c>
      <c r="U3916" s="1">
        <v>45367</v>
      </c>
      <c r="V3916" t="s">
        <v>72</v>
      </c>
      <c r="W3916">
        <v>971727</v>
      </c>
      <c r="X3916" t="s">
        <v>16021</v>
      </c>
      <c r="Y3916">
        <v>290</v>
      </c>
      <c r="Z3916">
        <v>2225</v>
      </c>
      <c r="AA3916">
        <v>6</v>
      </c>
      <c r="AB3916">
        <v>5340</v>
      </c>
      <c r="AC3916">
        <f>Table1_1[[#This Row],[Price]]*Table1_1[[#This Row],[Quantity]]</f>
        <v>13350</v>
      </c>
    </row>
    <row r="3917" spans="1:29" x14ac:dyDescent="0.3">
      <c r="A3917" t="s">
        <v>28</v>
      </c>
      <c r="B3917" t="s">
        <v>29</v>
      </c>
      <c r="C3917" t="s">
        <v>54</v>
      </c>
      <c r="D3917" t="s">
        <v>187</v>
      </c>
      <c r="E3917" t="s">
        <v>32</v>
      </c>
      <c r="F3917" t="s">
        <v>175</v>
      </c>
      <c r="G3917">
        <v>73</v>
      </c>
      <c r="H3917">
        <v>409190</v>
      </c>
      <c r="I3917" t="s">
        <v>58</v>
      </c>
      <c r="J3917" s="3">
        <v>45048</v>
      </c>
      <c r="K3917">
        <v>1100</v>
      </c>
      <c r="L3917" t="s">
        <v>16022</v>
      </c>
      <c r="M3917" t="s">
        <v>205</v>
      </c>
      <c r="N3917" t="s">
        <v>16023</v>
      </c>
      <c r="O3917" t="s">
        <v>16024</v>
      </c>
      <c r="P3917" t="s">
        <v>51</v>
      </c>
      <c r="Q3917">
        <v>14</v>
      </c>
      <c r="R3917" t="s">
        <v>40</v>
      </c>
      <c r="S3917" t="s">
        <v>63</v>
      </c>
      <c r="T3917">
        <v>16434</v>
      </c>
      <c r="U3917" s="1">
        <v>45428</v>
      </c>
      <c r="V3917" t="s">
        <v>140</v>
      </c>
      <c r="W3917">
        <v>403551</v>
      </c>
      <c r="X3917" t="s">
        <v>16025</v>
      </c>
      <c r="Y3917">
        <v>518</v>
      </c>
      <c r="Z3917">
        <v>617</v>
      </c>
      <c r="AA3917">
        <v>2</v>
      </c>
      <c r="AB3917">
        <v>493.6</v>
      </c>
      <c r="AC3917">
        <f>Table1_1[[#This Row],[Price]]*Table1_1[[#This Row],[Quantity]]</f>
        <v>1234</v>
      </c>
    </row>
    <row r="3918" spans="1:29" x14ac:dyDescent="0.3">
      <c r="A3918" t="s">
        <v>28</v>
      </c>
      <c r="B3918" t="s">
        <v>29</v>
      </c>
      <c r="C3918" t="s">
        <v>157</v>
      </c>
      <c r="D3918" t="s">
        <v>163</v>
      </c>
      <c r="E3918" t="s">
        <v>56</v>
      </c>
      <c r="F3918" t="s">
        <v>33</v>
      </c>
      <c r="G3918">
        <v>30</v>
      </c>
      <c r="H3918">
        <v>434858</v>
      </c>
      <c r="I3918" t="s">
        <v>58</v>
      </c>
      <c r="J3918" s="3">
        <v>44919</v>
      </c>
      <c r="K3918">
        <v>1400</v>
      </c>
      <c r="L3918" t="s">
        <v>16026</v>
      </c>
      <c r="M3918" t="s">
        <v>1007</v>
      </c>
      <c r="N3918" t="s">
        <v>16027</v>
      </c>
      <c r="O3918" t="s">
        <v>16028</v>
      </c>
      <c r="P3918" t="s">
        <v>51</v>
      </c>
      <c r="Q3918">
        <v>9</v>
      </c>
      <c r="R3918" t="s">
        <v>40</v>
      </c>
      <c r="S3918" t="s">
        <v>79</v>
      </c>
      <c r="T3918">
        <v>12715</v>
      </c>
      <c r="U3918" s="1">
        <v>45331</v>
      </c>
      <c r="V3918" t="s">
        <v>119</v>
      </c>
      <c r="W3918">
        <v>676784</v>
      </c>
      <c r="X3918" t="s">
        <v>4412</v>
      </c>
      <c r="Y3918">
        <v>612</v>
      </c>
      <c r="Z3918">
        <v>1636</v>
      </c>
      <c r="AA3918">
        <v>2</v>
      </c>
      <c r="AB3918">
        <v>1308.8000000000002</v>
      </c>
      <c r="AC3918">
        <f>Table1_1[[#This Row],[Price]]*Table1_1[[#This Row],[Quantity]]</f>
        <v>3272</v>
      </c>
    </row>
    <row r="3919" spans="1:29" x14ac:dyDescent="0.3">
      <c r="A3919" t="s">
        <v>28</v>
      </c>
      <c r="B3919" t="s">
        <v>29</v>
      </c>
      <c r="C3919" t="s">
        <v>54</v>
      </c>
      <c r="D3919" t="s">
        <v>611</v>
      </c>
      <c r="E3919" t="s">
        <v>46</v>
      </c>
      <c r="F3919" t="s">
        <v>33</v>
      </c>
      <c r="G3919">
        <v>89</v>
      </c>
      <c r="H3919">
        <v>401784</v>
      </c>
      <c r="I3919" t="s">
        <v>34</v>
      </c>
      <c r="J3919" s="3">
        <v>43895</v>
      </c>
      <c r="K3919">
        <v>1400</v>
      </c>
      <c r="L3919" t="s">
        <v>16029</v>
      </c>
      <c r="M3919" t="s">
        <v>269</v>
      </c>
      <c r="N3919" t="s">
        <v>16030</v>
      </c>
      <c r="O3919" t="s">
        <v>16031</v>
      </c>
      <c r="P3919" t="s">
        <v>87</v>
      </c>
      <c r="Q3919">
        <v>9</v>
      </c>
      <c r="R3919" t="s">
        <v>40</v>
      </c>
      <c r="S3919" t="s">
        <v>63</v>
      </c>
      <c r="T3919">
        <v>58859</v>
      </c>
      <c r="U3919" s="1">
        <v>45309</v>
      </c>
      <c r="V3919" t="s">
        <v>111</v>
      </c>
      <c r="W3919">
        <v>433579</v>
      </c>
      <c r="X3919" t="s">
        <v>16032</v>
      </c>
      <c r="Y3919">
        <v>603</v>
      </c>
      <c r="Z3919">
        <v>824</v>
      </c>
      <c r="AA3919">
        <v>1</v>
      </c>
      <c r="AB3919">
        <v>329.6</v>
      </c>
      <c r="AC3919">
        <f>Table1_1[[#This Row],[Price]]*Table1_1[[#This Row],[Quantity]]</f>
        <v>824</v>
      </c>
    </row>
    <row r="3920" spans="1:29" x14ac:dyDescent="0.3">
      <c r="A3920" t="s">
        <v>28</v>
      </c>
      <c r="B3920" t="s">
        <v>29</v>
      </c>
      <c r="C3920" t="s">
        <v>157</v>
      </c>
      <c r="D3920" t="s">
        <v>524</v>
      </c>
      <c r="E3920" t="s">
        <v>56</v>
      </c>
      <c r="F3920" t="s">
        <v>355</v>
      </c>
      <c r="G3920">
        <v>95</v>
      </c>
      <c r="H3920">
        <v>411389</v>
      </c>
      <c r="I3920" t="s">
        <v>58</v>
      </c>
      <c r="J3920" s="3">
        <v>44590</v>
      </c>
      <c r="K3920">
        <v>1300</v>
      </c>
      <c r="L3920" t="s">
        <v>16033</v>
      </c>
      <c r="M3920" t="s">
        <v>216</v>
      </c>
      <c r="N3920" t="s">
        <v>16034</v>
      </c>
      <c r="O3920">
        <v>-7807</v>
      </c>
      <c r="P3920" t="s">
        <v>87</v>
      </c>
      <c r="Q3920">
        <v>10</v>
      </c>
      <c r="R3920" t="s">
        <v>88</v>
      </c>
      <c r="S3920" t="s">
        <v>41</v>
      </c>
      <c r="T3920">
        <v>78461</v>
      </c>
      <c r="U3920" s="1">
        <v>45467</v>
      </c>
      <c r="V3920" t="s">
        <v>52</v>
      </c>
      <c r="W3920">
        <v>498168</v>
      </c>
      <c r="X3920" t="s">
        <v>16035</v>
      </c>
      <c r="Y3920">
        <v>662</v>
      </c>
      <c r="Z3920">
        <v>1751</v>
      </c>
      <c r="AA3920">
        <v>2</v>
      </c>
      <c r="AB3920">
        <v>1400.8000000000002</v>
      </c>
      <c r="AC3920">
        <f>Table1_1[[#This Row],[Price]]*Table1_1[[#This Row],[Quantity]]</f>
        <v>3502</v>
      </c>
    </row>
    <row r="3921" spans="1:29" x14ac:dyDescent="0.3">
      <c r="A3921" t="s">
        <v>28</v>
      </c>
      <c r="B3921" t="s">
        <v>29</v>
      </c>
      <c r="C3921" t="s">
        <v>157</v>
      </c>
      <c r="D3921" t="s">
        <v>98</v>
      </c>
      <c r="E3921" t="s">
        <v>32</v>
      </c>
      <c r="F3921" t="s">
        <v>355</v>
      </c>
      <c r="G3921">
        <v>53</v>
      </c>
      <c r="H3921">
        <v>430067</v>
      </c>
      <c r="I3921" t="s">
        <v>58</v>
      </c>
      <c r="J3921" s="3">
        <v>44541</v>
      </c>
      <c r="K3921">
        <v>1100</v>
      </c>
      <c r="L3921" t="s">
        <v>11445</v>
      </c>
      <c r="M3921" t="s">
        <v>843</v>
      </c>
      <c r="N3921" t="s">
        <v>16037</v>
      </c>
      <c r="O3921" t="s">
        <v>16038</v>
      </c>
      <c r="P3921" t="s">
        <v>87</v>
      </c>
      <c r="Q3921">
        <v>5</v>
      </c>
      <c r="R3921" t="s">
        <v>40</v>
      </c>
      <c r="S3921" t="s">
        <v>79</v>
      </c>
      <c r="T3921">
        <v>78656</v>
      </c>
      <c r="U3921" s="1">
        <v>45454</v>
      </c>
      <c r="V3921" t="s">
        <v>52</v>
      </c>
      <c r="W3921">
        <v>107388</v>
      </c>
      <c r="X3921" t="s">
        <v>16039</v>
      </c>
      <c r="Y3921">
        <v>695</v>
      </c>
      <c r="Z3921">
        <v>2337</v>
      </c>
      <c r="AA3921">
        <v>6</v>
      </c>
      <c r="AB3921">
        <v>5608.8</v>
      </c>
      <c r="AC3921">
        <f>Table1_1[[#This Row],[Price]]*Table1_1[[#This Row],[Quantity]]</f>
        <v>14022</v>
      </c>
    </row>
    <row r="3922" spans="1:29" x14ac:dyDescent="0.3">
      <c r="A3922" t="s">
        <v>28</v>
      </c>
      <c r="B3922" t="s">
        <v>29</v>
      </c>
      <c r="C3922" t="s">
        <v>44</v>
      </c>
      <c r="D3922" t="s">
        <v>45</v>
      </c>
      <c r="E3922" t="s">
        <v>56</v>
      </c>
      <c r="F3922" t="s">
        <v>150</v>
      </c>
      <c r="G3922">
        <v>57</v>
      </c>
      <c r="H3922">
        <v>412416</v>
      </c>
      <c r="I3922" t="s">
        <v>34</v>
      </c>
      <c r="J3922" s="3">
        <v>44737</v>
      </c>
      <c r="K3922">
        <v>1200</v>
      </c>
      <c r="L3922" t="s">
        <v>16040</v>
      </c>
      <c r="M3922" t="s">
        <v>919</v>
      </c>
      <c r="N3922" t="s">
        <v>16041</v>
      </c>
      <c r="O3922" t="s">
        <v>16042</v>
      </c>
      <c r="P3922" t="s">
        <v>87</v>
      </c>
      <c r="Q3922">
        <v>15</v>
      </c>
      <c r="R3922" t="s">
        <v>88</v>
      </c>
      <c r="S3922" t="s">
        <v>118</v>
      </c>
      <c r="T3922">
        <v>78599</v>
      </c>
      <c r="U3922" s="1">
        <v>45464</v>
      </c>
      <c r="V3922" t="s">
        <v>52</v>
      </c>
      <c r="W3922">
        <v>400609</v>
      </c>
      <c r="X3922" t="s">
        <v>16043</v>
      </c>
      <c r="Y3922">
        <v>675</v>
      </c>
      <c r="Z3922">
        <v>732</v>
      </c>
      <c r="AA3922">
        <v>8</v>
      </c>
      <c r="AB3922">
        <v>2342.4</v>
      </c>
      <c r="AC3922">
        <f>Table1_1[[#This Row],[Price]]*Table1_1[[#This Row],[Quantity]]</f>
        <v>5856</v>
      </c>
    </row>
    <row r="3923" spans="1:29" x14ac:dyDescent="0.3">
      <c r="A3923" t="s">
        <v>28</v>
      </c>
      <c r="B3923" t="s">
        <v>29</v>
      </c>
      <c r="C3923" t="s">
        <v>193</v>
      </c>
      <c r="D3923" t="s">
        <v>134</v>
      </c>
      <c r="E3923" t="s">
        <v>32</v>
      </c>
      <c r="F3923" t="s">
        <v>175</v>
      </c>
      <c r="G3923">
        <v>79</v>
      </c>
      <c r="H3923">
        <v>436356</v>
      </c>
      <c r="I3923" t="s">
        <v>58</v>
      </c>
      <c r="J3923" s="3">
        <v>43922</v>
      </c>
      <c r="K3923">
        <v>1300</v>
      </c>
      <c r="L3923" t="s">
        <v>16044</v>
      </c>
      <c r="M3923" t="s">
        <v>68</v>
      </c>
      <c r="N3923" t="s">
        <v>16045</v>
      </c>
      <c r="O3923" t="s">
        <v>16046</v>
      </c>
      <c r="P3923" t="s">
        <v>87</v>
      </c>
      <c r="Q3923">
        <v>18</v>
      </c>
      <c r="R3923" t="s">
        <v>40</v>
      </c>
      <c r="S3923" t="s">
        <v>41</v>
      </c>
      <c r="T3923">
        <v>21987</v>
      </c>
      <c r="U3923" s="1">
        <v>45329</v>
      </c>
      <c r="V3923" t="s">
        <v>119</v>
      </c>
      <c r="W3923">
        <v>779575</v>
      </c>
      <c r="X3923" t="s">
        <v>16047</v>
      </c>
      <c r="Y3923">
        <v>374</v>
      </c>
      <c r="Z3923">
        <v>1019</v>
      </c>
      <c r="AA3923">
        <v>3</v>
      </c>
      <c r="AB3923">
        <v>1222.8</v>
      </c>
      <c r="AC3923">
        <f>Table1_1[[#This Row],[Price]]*Table1_1[[#This Row],[Quantity]]</f>
        <v>3057</v>
      </c>
    </row>
    <row r="3924" spans="1:29" x14ac:dyDescent="0.3">
      <c r="A3924" t="s">
        <v>28</v>
      </c>
      <c r="B3924" t="s">
        <v>29</v>
      </c>
      <c r="C3924" t="s">
        <v>54</v>
      </c>
      <c r="D3924" t="s">
        <v>142</v>
      </c>
      <c r="E3924" t="s">
        <v>32</v>
      </c>
      <c r="F3924" t="s">
        <v>57</v>
      </c>
      <c r="G3924">
        <v>85</v>
      </c>
      <c r="H3924">
        <v>431678</v>
      </c>
      <c r="I3924" t="s">
        <v>34</v>
      </c>
      <c r="J3924" s="3">
        <v>44397</v>
      </c>
      <c r="K3924">
        <v>1400</v>
      </c>
      <c r="L3924" t="s">
        <v>11458</v>
      </c>
      <c r="M3924" t="s">
        <v>843</v>
      </c>
      <c r="N3924" t="s">
        <v>16048</v>
      </c>
      <c r="O3924" t="s">
        <v>16049</v>
      </c>
      <c r="P3924" t="s">
        <v>71</v>
      </c>
      <c r="Q3924">
        <v>9</v>
      </c>
      <c r="R3924" t="s">
        <v>40</v>
      </c>
      <c r="S3924" t="s">
        <v>41</v>
      </c>
      <c r="T3924">
        <v>65354</v>
      </c>
      <c r="U3924" s="1">
        <v>45532</v>
      </c>
      <c r="V3924" t="s">
        <v>64</v>
      </c>
      <c r="W3924">
        <v>140575</v>
      </c>
      <c r="X3924" t="s">
        <v>16050</v>
      </c>
      <c r="Y3924">
        <v>866</v>
      </c>
      <c r="Z3924">
        <v>2767</v>
      </c>
      <c r="AA3924">
        <v>8</v>
      </c>
      <c r="AB3924">
        <v>8854.4</v>
      </c>
      <c r="AC3924">
        <f>Table1_1[[#This Row],[Price]]*Table1_1[[#This Row],[Quantity]]</f>
        <v>22136</v>
      </c>
    </row>
    <row r="3925" spans="1:29" x14ac:dyDescent="0.3">
      <c r="A3925" t="s">
        <v>28</v>
      </c>
      <c r="B3925" t="s">
        <v>29</v>
      </c>
      <c r="C3925" t="s">
        <v>193</v>
      </c>
      <c r="D3925" t="s">
        <v>237</v>
      </c>
      <c r="E3925" t="s">
        <v>32</v>
      </c>
      <c r="F3925" t="s">
        <v>113</v>
      </c>
      <c r="G3925">
        <v>85</v>
      </c>
      <c r="H3925">
        <v>438586</v>
      </c>
      <c r="I3925" t="s">
        <v>34</v>
      </c>
      <c r="J3925" s="3">
        <v>44980</v>
      </c>
      <c r="K3925">
        <v>1200</v>
      </c>
      <c r="L3925" t="s">
        <v>16051</v>
      </c>
      <c r="M3925" t="s">
        <v>670</v>
      </c>
      <c r="N3925" t="s">
        <v>16052</v>
      </c>
      <c r="O3925" t="s">
        <v>16053</v>
      </c>
      <c r="P3925" t="s">
        <v>71</v>
      </c>
      <c r="Q3925">
        <v>14</v>
      </c>
      <c r="R3925" t="s">
        <v>88</v>
      </c>
      <c r="S3925" t="s">
        <v>63</v>
      </c>
      <c r="T3925">
        <v>86096</v>
      </c>
      <c r="U3925" s="1">
        <v>45472</v>
      </c>
      <c r="V3925" t="s">
        <v>52</v>
      </c>
      <c r="W3925">
        <v>455475</v>
      </c>
      <c r="X3925" t="s">
        <v>16054</v>
      </c>
      <c r="Y3925">
        <v>481</v>
      </c>
      <c r="Z3925">
        <v>1710</v>
      </c>
      <c r="AA3925">
        <v>4</v>
      </c>
      <c r="AB3925">
        <v>2736</v>
      </c>
      <c r="AC3925">
        <f>Table1_1[[#This Row],[Price]]*Table1_1[[#This Row],[Quantity]]</f>
        <v>6840</v>
      </c>
    </row>
    <row r="3926" spans="1:29" x14ac:dyDescent="0.3">
      <c r="A3926" t="s">
        <v>28</v>
      </c>
      <c r="B3926" t="s">
        <v>29</v>
      </c>
      <c r="C3926" t="s">
        <v>30</v>
      </c>
      <c r="D3926" t="s">
        <v>621</v>
      </c>
      <c r="E3926" t="s">
        <v>46</v>
      </c>
      <c r="F3926" t="s">
        <v>135</v>
      </c>
      <c r="G3926">
        <v>25</v>
      </c>
      <c r="H3926">
        <v>434813</v>
      </c>
      <c r="I3926" t="s">
        <v>58</v>
      </c>
      <c r="J3926" s="3">
        <v>43899</v>
      </c>
      <c r="K3926">
        <v>950</v>
      </c>
      <c r="L3926" t="s">
        <v>16055</v>
      </c>
      <c r="M3926" t="s">
        <v>1007</v>
      </c>
      <c r="N3926" t="s">
        <v>16056</v>
      </c>
      <c r="O3926" t="s">
        <v>16057</v>
      </c>
      <c r="P3926" t="s">
        <v>51</v>
      </c>
      <c r="Q3926">
        <v>17</v>
      </c>
      <c r="R3926" t="s">
        <v>40</v>
      </c>
      <c r="S3926" t="s">
        <v>41</v>
      </c>
      <c r="T3926">
        <v>34603</v>
      </c>
      <c r="U3926" s="1">
        <v>45466</v>
      </c>
      <c r="V3926" t="s">
        <v>52</v>
      </c>
      <c r="W3926">
        <v>830062</v>
      </c>
      <c r="X3926" t="s">
        <v>16058</v>
      </c>
      <c r="Y3926">
        <v>218</v>
      </c>
      <c r="Z3926">
        <v>723</v>
      </c>
      <c r="AA3926">
        <v>5</v>
      </c>
      <c r="AB3926">
        <v>1446</v>
      </c>
      <c r="AC3926">
        <f>Table1_1[[#This Row],[Price]]*Table1_1[[#This Row],[Quantity]]</f>
        <v>3615</v>
      </c>
    </row>
    <row r="3927" spans="1:29" x14ac:dyDescent="0.3">
      <c r="A3927" t="s">
        <v>28</v>
      </c>
      <c r="B3927" t="s">
        <v>29</v>
      </c>
      <c r="C3927" t="s">
        <v>66</v>
      </c>
      <c r="D3927" t="s">
        <v>637</v>
      </c>
      <c r="E3927" t="s">
        <v>46</v>
      </c>
      <c r="F3927" t="s">
        <v>106</v>
      </c>
      <c r="G3927">
        <v>17</v>
      </c>
      <c r="H3927">
        <v>435116</v>
      </c>
      <c r="I3927" t="s">
        <v>58</v>
      </c>
      <c r="J3927" s="3">
        <v>44846</v>
      </c>
      <c r="K3927">
        <v>1400</v>
      </c>
      <c r="L3927" t="s">
        <v>10523</v>
      </c>
      <c r="M3927" t="s">
        <v>1017</v>
      </c>
      <c r="N3927" t="s">
        <v>16059</v>
      </c>
      <c r="O3927" t="s">
        <v>16060</v>
      </c>
      <c r="P3927" t="s">
        <v>87</v>
      </c>
      <c r="Q3927">
        <v>10</v>
      </c>
      <c r="R3927" t="s">
        <v>40</v>
      </c>
      <c r="S3927" t="s">
        <v>63</v>
      </c>
      <c r="T3927">
        <v>42717</v>
      </c>
      <c r="U3927" s="1">
        <v>45627</v>
      </c>
      <c r="V3927" t="s">
        <v>259</v>
      </c>
      <c r="W3927">
        <v>147021</v>
      </c>
      <c r="X3927" t="s">
        <v>16061</v>
      </c>
      <c r="Y3927">
        <v>340</v>
      </c>
      <c r="Z3927">
        <v>2124</v>
      </c>
      <c r="AA3927">
        <v>3</v>
      </c>
      <c r="AB3927">
        <v>2548.8000000000002</v>
      </c>
      <c r="AC3927">
        <f>Table1_1[[#This Row],[Price]]*Table1_1[[#This Row],[Quantity]]</f>
        <v>6372</v>
      </c>
    </row>
    <row r="3928" spans="1:29" x14ac:dyDescent="0.3">
      <c r="A3928" t="s">
        <v>28</v>
      </c>
      <c r="B3928" t="s">
        <v>29</v>
      </c>
      <c r="C3928" t="s">
        <v>157</v>
      </c>
      <c r="D3928" t="s">
        <v>467</v>
      </c>
      <c r="E3928" t="s">
        <v>46</v>
      </c>
      <c r="F3928" t="s">
        <v>99</v>
      </c>
      <c r="G3928">
        <v>77</v>
      </c>
      <c r="H3928">
        <v>423984</v>
      </c>
      <c r="I3928" t="s">
        <v>58</v>
      </c>
      <c r="J3928" s="3">
        <v>44880</v>
      </c>
      <c r="K3928">
        <v>1000</v>
      </c>
      <c r="L3928" t="s">
        <v>16062</v>
      </c>
      <c r="M3928" t="s">
        <v>1072</v>
      </c>
      <c r="N3928" t="s">
        <v>16063</v>
      </c>
      <c r="O3928">
        <v>2856456556</v>
      </c>
      <c r="P3928" t="s">
        <v>39</v>
      </c>
      <c r="Q3928">
        <v>12</v>
      </c>
      <c r="R3928" t="s">
        <v>88</v>
      </c>
      <c r="S3928" t="s">
        <v>41</v>
      </c>
      <c r="T3928">
        <v>73117</v>
      </c>
      <c r="U3928" s="1">
        <v>45427</v>
      </c>
      <c r="V3928" t="s">
        <v>140</v>
      </c>
      <c r="W3928">
        <v>146140</v>
      </c>
      <c r="X3928" t="s">
        <v>16064</v>
      </c>
      <c r="Y3928">
        <v>703</v>
      </c>
      <c r="Z3928">
        <v>2940</v>
      </c>
      <c r="AA3928">
        <v>5</v>
      </c>
      <c r="AB3928">
        <v>5880</v>
      </c>
      <c r="AC3928">
        <f>Table1_1[[#This Row],[Price]]*Table1_1[[#This Row],[Quantity]]</f>
        <v>14700</v>
      </c>
    </row>
    <row r="3929" spans="1:29" x14ac:dyDescent="0.3">
      <c r="A3929" t="s">
        <v>28</v>
      </c>
      <c r="B3929" t="s">
        <v>29</v>
      </c>
      <c r="C3929" t="s">
        <v>193</v>
      </c>
      <c r="D3929" t="s">
        <v>142</v>
      </c>
      <c r="E3929" t="s">
        <v>46</v>
      </c>
      <c r="F3929" t="s">
        <v>99</v>
      </c>
      <c r="G3929">
        <v>63</v>
      </c>
      <c r="H3929">
        <v>404006</v>
      </c>
      <c r="I3929" t="s">
        <v>58</v>
      </c>
      <c r="J3929" s="3">
        <v>43862</v>
      </c>
      <c r="K3929">
        <v>1400</v>
      </c>
      <c r="L3929" t="s">
        <v>16065</v>
      </c>
      <c r="M3929" t="s">
        <v>1118</v>
      </c>
      <c r="N3929" t="s">
        <v>16066</v>
      </c>
      <c r="O3929" t="s">
        <v>16067</v>
      </c>
      <c r="P3929" t="s">
        <v>87</v>
      </c>
      <c r="Q3929">
        <v>12</v>
      </c>
      <c r="R3929" t="s">
        <v>40</v>
      </c>
      <c r="S3929" t="s">
        <v>118</v>
      </c>
      <c r="T3929">
        <v>42112</v>
      </c>
      <c r="U3929" s="1">
        <v>45358</v>
      </c>
      <c r="V3929" t="s">
        <v>72</v>
      </c>
      <c r="W3929">
        <v>779888</v>
      </c>
      <c r="X3929" t="s">
        <v>16068</v>
      </c>
      <c r="Y3929">
        <v>366</v>
      </c>
      <c r="Z3929">
        <v>802</v>
      </c>
      <c r="AA3929">
        <v>7</v>
      </c>
      <c r="AB3929">
        <v>2245.6</v>
      </c>
      <c r="AC3929">
        <f>Table1_1[[#This Row],[Price]]*Table1_1[[#This Row],[Quantity]]</f>
        <v>5614</v>
      </c>
    </row>
    <row r="3930" spans="1:29" x14ac:dyDescent="0.3">
      <c r="A3930" t="s">
        <v>28</v>
      </c>
      <c r="B3930" t="s">
        <v>29</v>
      </c>
      <c r="C3930" t="s">
        <v>148</v>
      </c>
      <c r="D3930" t="s">
        <v>349</v>
      </c>
      <c r="E3930" t="s">
        <v>32</v>
      </c>
      <c r="F3930" t="s">
        <v>83</v>
      </c>
      <c r="G3930">
        <v>90</v>
      </c>
      <c r="H3930">
        <v>417144</v>
      </c>
      <c r="I3930" t="s">
        <v>58</v>
      </c>
      <c r="J3930" s="3">
        <v>45340</v>
      </c>
      <c r="K3930">
        <v>800</v>
      </c>
      <c r="L3930" t="s">
        <v>16069</v>
      </c>
      <c r="M3930" t="s">
        <v>115</v>
      </c>
      <c r="N3930" t="s">
        <v>16070</v>
      </c>
      <c r="O3930" t="s">
        <v>16071</v>
      </c>
      <c r="P3930" t="s">
        <v>71</v>
      </c>
      <c r="Q3930">
        <v>5</v>
      </c>
      <c r="R3930" t="s">
        <v>88</v>
      </c>
      <c r="S3930" t="s">
        <v>118</v>
      </c>
      <c r="T3930">
        <v>92257</v>
      </c>
      <c r="U3930" s="1">
        <v>45600</v>
      </c>
      <c r="V3930" t="s">
        <v>42</v>
      </c>
      <c r="W3930">
        <v>268339</v>
      </c>
      <c r="X3930" t="s">
        <v>16072</v>
      </c>
      <c r="Y3930">
        <v>463</v>
      </c>
      <c r="Z3930">
        <v>2712</v>
      </c>
      <c r="AA3930">
        <v>8</v>
      </c>
      <c r="AB3930">
        <v>8678.4</v>
      </c>
      <c r="AC3930">
        <f>Table1_1[[#This Row],[Price]]*Table1_1[[#This Row],[Quantity]]</f>
        <v>21696</v>
      </c>
    </row>
    <row r="3931" spans="1:29" x14ac:dyDescent="0.3">
      <c r="A3931" t="s">
        <v>28</v>
      </c>
      <c r="B3931" t="s">
        <v>29</v>
      </c>
      <c r="C3931" t="s">
        <v>30</v>
      </c>
      <c r="D3931" t="s">
        <v>170</v>
      </c>
      <c r="E3931" t="s">
        <v>32</v>
      </c>
      <c r="F3931" t="s">
        <v>57</v>
      </c>
      <c r="G3931">
        <v>15</v>
      </c>
      <c r="H3931">
        <v>422436</v>
      </c>
      <c r="I3931" t="s">
        <v>58</v>
      </c>
      <c r="J3931" s="3">
        <v>44911</v>
      </c>
      <c r="K3931">
        <v>950</v>
      </c>
      <c r="L3931" t="s">
        <v>16073</v>
      </c>
      <c r="M3931" t="s">
        <v>76</v>
      </c>
      <c r="N3931" t="s">
        <v>16074</v>
      </c>
      <c r="O3931" t="s">
        <v>16075</v>
      </c>
      <c r="P3931" t="s">
        <v>51</v>
      </c>
      <c r="Q3931">
        <v>19</v>
      </c>
      <c r="R3931" t="s">
        <v>88</v>
      </c>
      <c r="S3931" t="s">
        <v>118</v>
      </c>
      <c r="T3931">
        <v>80268</v>
      </c>
      <c r="U3931" s="1">
        <v>45559</v>
      </c>
      <c r="V3931" t="s">
        <v>180</v>
      </c>
      <c r="W3931">
        <v>558357</v>
      </c>
      <c r="X3931" t="s">
        <v>16076</v>
      </c>
      <c r="Y3931">
        <v>764</v>
      </c>
      <c r="Z3931">
        <v>2842</v>
      </c>
      <c r="AA3931">
        <v>6</v>
      </c>
      <c r="AB3931">
        <v>6820.8</v>
      </c>
      <c r="AC3931">
        <f>Table1_1[[#This Row],[Price]]*Table1_1[[#This Row],[Quantity]]</f>
        <v>17052</v>
      </c>
    </row>
    <row r="3932" spans="1:29" x14ac:dyDescent="0.3">
      <c r="A3932" t="s">
        <v>28</v>
      </c>
      <c r="B3932" t="s">
        <v>29</v>
      </c>
      <c r="C3932" t="s">
        <v>157</v>
      </c>
      <c r="D3932" t="s">
        <v>611</v>
      </c>
      <c r="E3932" t="s">
        <v>56</v>
      </c>
      <c r="F3932" t="s">
        <v>135</v>
      </c>
      <c r="G3932">
        <v>96</v>
      </c>
      <c r="H3932">
        <v>434683</v>
      </c>
      <c r="I3932" t="s">
        <v>58</v>
      </c>
      <c r="J3932" s="3">
        <v>44316</v>
      </c>
      <c r="K3932">
        <v>800</v>
      </c>
      <c r="L3932" t="s">
        <v>16077</v>
      </c>
      <c r="M3932" t="s">
        <v>843</v>
      </c>
      <c r="N3932" t="s">
        <v>16078</v>
      </c>
      <c r="O3932" t="s">
        <v>16079</v>
      </c>
      <c r="P3932" t="s">
        <v>71</v>
      </c>
      <c r="Q3932">
        <v>9</v>
      </c>
      <c r="R3932" t="s">
        <v>40</v>
      </c>
      <c r="S3932" t="s">
        <v>63</v>
      </c>
      <c r="T3932">
        <v>77038</v>
      </c>
      <c r="U3932" s="1">
        <v>45617</v>
      </c>
      <c r="V3932" t="s">
        <v>42</v>
      </c>
      <c r="W3932">
        <v>243434</v>
      </c>
      <c r="X3932" t="s">
        <v>9323</v>
      </c>
      <c r="Y3932">
        <v>893</v>
      </c>
      <c r="Z3932">
        <v>1074</v>
      </c>
      <c r="AA3932">
        <v>1</v>
      </c>
      <c r="AB3932">
        <v>429.6</v>
      </c>
      <c r="AC3932">
        <f>Table1_1[[#This Row],[Price]]*Table1_1[[#This Row],[Quantity]]</f>
        <v>1074</v>
      </c>
    </row>
    <row r="3933" spans="1:29" x14ac:dyDescent="0.3">
      <c r="A3933" t="s">
        <v>28</v>
      </c>
      <c r="B3933" t="s">
        <v>29</v>
      </c>
      <c r="C3933" t="s">
        <v>30</v>
      </c>
      <c r="D3933" t="s">
        <v>267</v>
      </c>
      <c r="E3933" t="s">
        <v>32</v>
      </c>
      <c r="F3933" t="s">
        <v>33</v>
      </c>
      <c r="G3933">
        <v>32</v>
      </c>
      <c r="H3933">
        <v>417809</v>
      </c>
      <c r="I3933" t="s">
        <v>58</v>
      </c>
      <c r="J3933" s="3">
        <v>44750</v>
      </c>
      <c r="K3933">
        <v>1400</v>
      </c>
      <c r="L3933" t="s">
        <v>16080</v>
      </c>
      <c r="M3933" t="s">
        <v>1198</v>
      </c>
      <c r="N3933" t="s">
        <v>16081</v>
      </c>
      <c r="O3933" t="s">
        <v>16082</v>
      </c>
      <c r="P3933" t="s">
        <v>71</v>
      </c>
      <c r="Q3933">
        <v>5</v>
      </c>
      <c r="R3933" t="s">
        <v>40</v>
      </c>
      <c r="S3933" t="s">
        <v>79</v>
      </c>
      <c r="T3933">
        <v>96870</v>
      </c>
      <c r="U3933" s="1">
        <v>45345</v>
      </c>
      <c r="V3933" t="s">
        <v>119</v>
      </c>
      <c r="W3933">
        <v>531119</v>
      </c>
      <c r="X3933" t="s">
        <v>5205</v>
      </c>
      <c r="Y3933">
        <v>226</v>
      </c>
      <c r="Z3933">
        <v>1537</v>
      </c>
      <c r="AA3933">
        <v>3</v>
      </c>
      <c r="AB3933">
        <v>1844.4</v>
      </c>
      <c r="AC3933">
        <f>Table1_1[[#This Row],[Price]]*Table1_1[[#This Row],[Quantity]]</f>
        <v>4611</v>
      </c>
    </row>
    <row r="3934" spans="1:29" x14ac:dyDescent="0.3">
      <c r="A3934" t="s">
        <v>28</v>
      </c>
      <c r="B3934" t="s">
        <v>29</v>
      </c>
      <c r="C3934" t="s">
        <v>54</v>
      </c>
      <c r="D3934" t="s">
        <v>637</v>
      </c>
      <c r="E3934" t="s">
        <v>56</v>
      </c>
      <c r="F3934" t="s">
        <v>106</v>
      </c>
      <c r="G3934">
        <v>85</v>
      </c>
      <c r="H3934">
        <v>408617</v>
      </c>
      <c r="I3934" t="s">
        <v>34</v>
      </c>
      <c r="J3934" s="3">
        <v>44162</v>
      </c>
      <c r="K3934">
        <v>1400</v>
      </c>
      <c r="L3934" t="s">
        <v>16083</v>
      </c>
      <c r="M3934" t="s">
        <v>108</v>
      </c>
      <c r="N3934" t="s">
        <v>16084</v>
      </c>
      <c r="O3934" t="s">
        <v>16085</v>
      </c>
      <c r="P3934" t="s">
        <v>87</v>
      </c>
      <c r="Q3934">
        <v>13</v>
      </c>
      <c r="R3934" t="s">
        <v>40</v>
      </c>
      <c r="S3934" t="s">
        <v>118</v>
      </c>
      <c r="T3934">
        <v>11865</v>
      </c>
      <c r="U3934" s="1">
        <v>45604</v>
      </c>
      <c r="V3934" t="s">
        <v>42</v>
      </c>
      <c r="W3934">
        <v>521918</v>
      </c>
      <c r="X3934" t="s">
        <v>16086</v>
      </c>
      <c r="Y3934">
        <v>548</v>
      </c>
      <c r="Z3934">
        <v>1266</v>
      </c>
      <c r="AA3934">
        <v>7</v>
      </c>
      <c r="AB3934">
        <v>3544.8</v>
      </c>
      <c r="AC3934">
        <f>Table1_1[[#This Row],[Price]]*Table1_1[[#This Row],[Quantity]]</f>
        <v>8862</v>
      </c>
    </row>
    <row r="3935" spans="1:29" x14ac:dyDescent="0.3">
      <c r="A3935" t="s">
        <v>28</v>
      </c>
      <c r="B3935" t="s">
        <v>29</v>
      </c>
      <c r="C3935" t="s">
        <v>54</v>
      </c>
      <c r="D3935" t="s">
        <v>546</v>
      </c>
      <c r="E3935" t="s">
        <v>56</v>
      </c>
      <c r="F3935" t="s">
        <v>150</v>
      </c>
      <c r="G3935">
        <v>14</v>
      </c>
      <c r="H3935">
        <v>428474</v>
      </c>
      <c r="I3935" t="s">
        <v>34</v>
      </c>
      <c r="J3935" s="3">
        <v>44952</v>
      </c>
      <c r="K3935">
        <v>1000</v>
      </c>
      <c r="L3935" t="s">
        <v>16087</v>
      </c>
      <c r="M3935" t="s">
        <v>232</v>
      </c>
      <c r="N3935" t="s">
        <v>16088</v>
      </c>
      <c r="O3935" t="s">
        <v>16089</v>
      </c>
      <c r="P3935" t="s">
        <v>71</v>
      </c>
      <c r="Q3935">
        <v>8</v>
      </c>
      <c r="R3935" t="s">
        <v>88</v>
      </c>
      <c r="S3935" t="s">
        <v>79</v>
      </c>
      <c r="T3935">
        <v>93137</v>
      </c>
      <c r="U3935" s="1">
        <v>45470</v>
      </c>
      <c r="V3935" t="s">
        <v>52</v>
      </c>
      <c r="W3935">
        <v>357734</v>
      </c>
      <c r="X3935" t="s">
        <v>16090</v>
      </c>
      <c r="Y3935">
        <v>759</v>
      </c>
      <c r="Z3935">
        <v>2451</v>
      </c>
      <c r="AA3935">
        <v>6</v>
      </c>
      <c r="AB3935">
        <v>5882.4000000000015</v>
      </c>
      <c r="AC3935">
        <f>Table1_1[[#This Row],[Price]]*Table1_1[[#This Row],[Quantity]]</f>
        <v>14706</v>
      </c>
    </row>
    <row r="3936" spans="1:29" x14ac:dyDescent="0.3">
      <c r="A3936" t="s">
        <v>28</v>
      </c>
      <c r="B3936" t="s">
        <v>29</v>
      </c>
      <c r="C3936" t="s">
        <v>66</v>
      </c>
      <c r="D3936" t="s">
        <v>274</v>
      </c>
      <c r="E3936" t="s">
        <v>46</v>
      </c>
      <c r="F3936" t="s">
        <v>355</v>
      </c>
      <c r="G3936">
        <v>28</v>
      </c>
      <c r="H3936">
        <v>437703</v>
      </c>
      <c r="I3936" t="s">
        <v>34</v>
      </c>
      <c r="J3936" s="3">
        <v>44668</v>
      </c>
      <c r="K3936">
        <v>1400</v>
      </c>
      <c r="L3936" t="s">
        <v>16091</v>
      </c>
      <c r="M3936" t="s">
        <v>506</v>
      </c>
      <c r="N3936" t="s">
        <v>16092</v>
      </c>
      <c r="O3936" t="s">
        <v>16093</v>
      </c>
      <c r="P3936" t="s">
        <v>87</v>
      </c>
      <c r="Q3936">
        <v>12</v>
      </c>
      <c r="R3936" t="s">
        <v>88</v>
      </c>
      <c r="S3936" t="s">
        <v>41</v>
      </c>
      <c r="T3936">
        <v>28934</v>
      </c>
      <c r="U3936" s="1">
        <v>45497</v>
      </c>
      <c r="V3936" t="s">
        <v>126</v>
      </c>
      <c r="W3936">
        <v>922706</v>
      </c>
      <c r="X3936" t="s">
        <v>16094</v>
      </c>
      <c r="Y3936">
        <v>290</v>
      </c>
      <c r="Z3936">
        <v>2023</v>
      </c>
      <c r="AA3936">
        <v>2</v>
      </c>
      <c r="AB3936">
        <v>1618.4</v>
      </c>
      <c r="AC3936">
        <f>Table1_1[[#This Row],[Price]]*Table1_1[[#This Row],[Quantity]]</f>
        <v>4046</v>
      </c>
    </row>
    <row r="3937" spans="1:29" x14ac:dyDescent="0.3">
      <c r="A3937" t="s">
        <v>28</v>
      </c>
      <c r="B3937" t="s">
        <v>29</v>
      </c>
      <c r="C3937" t="s">
        <v>91</v>
      </c>
      <c r="D3937" t="s">
        <v>227</v>
      </c>
      <c r="E3937" t="s">
        <v>56</v>
      </c>
      <c r="F3937" t="s">
        <v>175</v>
      </c>
      <c r="G3937">
        <v>80</v>
      </c>
      <c r="H3937">
        <v>425891</v>
      </c>
      <c r="I3937" t="s">
        <v>58</v>
      </c>
      <c r="J3937" s="3">
        <v>44456</v>
      </c>
      <c r="K3937">
        <v>1200</v>
      </c>
      <c r="L3937" t="s">
        <v>16095</v>
      </c>
      <c r="M3937" t="s">
        <v>731</v>
      </c>
      <c r="N3937" t="s">
        <v>16096</v>
      </c>
      <c r="O3937" t="s">
        <v>16097</v>
      </c>
      <c r="P3937" t="s">
        <v>39</v>
      </c>
      <c r="Q3937">
        <v>9</v>
      </c>
      <c r="R3937" t="s">
        <v>40</v>
      </c>
      <c r="S3937" t="s">
        <v>41</v>
      </c>
      <c r="T3937">
        <v>26819</v>
      </c>
      <c r="U3937" s="1">
        <v>45394</v>
      </c>
      <c r="V3937" t="s">
        <v>80</v>
      </c>
      <c r="W3937">
        <v>644215</v>
      </c>
      <c r="X3937" t="s">
        <v>16098</v>
      </c>
      <c r="Y3937">
        <v>700</v>
      </c>
      <c r="Z3937">
        <v>1877</v>
      </c>
      <c r="AA3937">
        <v>1</v>
      </c>
      <c r="AB3937">
        <v>750.80000000000007</v>
      </c>
      <c r="AC3937">
        <f>Table1_1[[#This Row],[Price]]*Table1_1[[#This Row],[Quantity]]</f>
        <v>1877</v>
      </c>
    </row>
    <row r="3938" spans="1:29" x14ac:dyDescent="0.3">
      <c r="A3938" t="s">
        <v>28</v>
      </c>
      <c r="B3938" t="s">
        <v>29</v>
      </c>
      <c r="C3938" t="s">
        <v>44</v>
      </c>
      <c r="D3938" t="s">
        <v>182</v>
      </c>
      <c r="E3938" t="s">
        <v>32</v>
      </c>
      <c r="F3938" t="s">
        <v>106</v>
      </c>
      <c r="G3938">
        <v>4</v>
      </c>
      <c r="H3938">
        <v>414656</v>
      </c>
      <c r="I3938" t="s">
        <v>58</v>
      </c>
      <c r="J3938" s="3">
        <v>44940</v>
      </c>
      <c r="K3938">
        <v>1200</v>
      </c>
      <c r="L3938" t="s">
        <v>16100</v>
      </c>
      <c r="M3938" t="s">
        <v>172</v>
      </c>
      <c r="N3938" t="s">
        <v>16101</v>
      </c>
      <c r="O3938" t="s">
        <v>16102</v>
      </c>
      <c r="P3938" t="s">
        <v>71</v>
      </c>
      <c r="Q3938">
        <v>9</v>
      </c>
      <c r="R3938" t="s">
        <v>88</v>
      </c>
      <c r="S3938" t="s">
        <v>63</v>
      </c>
      <c r="T3938">
        <v>43261</v>
      </c>
      <c r="U3938" s="1">
        <v>45384</v>
      </c>
      <c r="V3938" t="s">
        <v>80</v>
      </c>
      <c r="W3938">
        <v>266149</v>
      </c>
      <c r="X3938" t="s">
        <v>333</v>
      </c>
      <c r="Y3938">
        <v>460</v>
      </c>
      <c r="Z3938">
        <v>2248</v>
      </c>
      <c r="AA3938">
        <v>6</v>
      </c>
      <c r="AB3938">
        <v>5395.2000000000007</v>
      </c>
      <c r="AC3938">
        <f>Table1_1[[#This Row],[Price]]*Table1_1[[#This Row],[Quantity]]</f>
        <v>13488</v>
      </c>
    </row>
    <row r="3939" spans="1:29" x14ac:dyDescent="0.3">
      <c r="A3939" t="s">
        <v>28</v>
      </c>
      <c r="B3939" t="s">
        <v>29</v>
      </c>
      <c r="C3939" t="s">
        <v>157</v>
      </c>
      <c r="D3939" t="s">
        <v>274</v>
      </c>
      <c r="E3939" t="s">
        <v>32</v>
      </c>
      <c r="F3939" t="s">
        <v>113</v>
      </c>
      <c r="G3939">
        <v>51</v>
      </c>
      <c r="H3939">
        <v>421132</v>
      </c>
      <c r="I3939" t="s">
        <v>34</v>
      </c>
      <c r="J3939" s="3">
        <v>45197</v>
      </c>
      <c r="K3939">
        <v>800</v>
      </c>
      <c r="L3939" t="s">
        <v>5730</v>
      </c>
      <c r="M3939" t="s">
        <v>1030</v>
      </c>
      <c r="N3939" t="s">
        <v>16103</v>
      </c>
      <c r="O3939" t="s">
        <v>16104</v>
      </c>
      <c r="P3939" t="s">
        <v>39</v>
      </c>
      <c r="Q3939">
        <v>3</v>
      </c>
      <c r="R3939" t="s">
        <v>40</v>
      </c>
      <c r="S3939" t="s">
        <v>63</v>
      </c>
      <c r="T3939">
        <v>53389</v>
      </c>
      <c r="U3939" s="1">
        <v>45570</v>
      </c>
      <c r="V3939" t="s">
        <v>155</v>
      </c>
      <c r="W3939">
        <v>283964</v>
      </c>
      <c r="X3939" t="s">
        <v>16105</v>
      </c>
      <c r="Y3939">
        <v>336</v>
      </c>
      <c r="Z3939">
        <v>1194</v>
      </c>
      <c r="AA3939">
        <v>1</v>
      </c>
      <c r="AB3939">
        <v>477.6</v>
      </c>
      <c r="AC3939">
        <f>Table1_1[[#This Row],[Price]]*Table1_1[[#This Row],[Quantity]]</f>
        <v>1194</v>
      </c>
    </row>
    <row r="3940" spans="1:29" x14ac:dyDescent="0.3">
      <c r="A3940" t="s">
        <v>28</v>
      </c>
      <c r="B3940" t="s">
        <v>29</v>
      </c>
      <c r="C3940" t="s">
        <v>54</v>
      </c>
      <c r="D3940" t="s">
        <v>364</v>
      </c>
      <c r="E3940" t="s">
        <v>56</v>
      </c>
      <c r="F3940" t="s">
        <v>106</v>
      </c>
      <c r="G3940">
        <v>6</v>
      </c>
      <c r="H3940">
        <v>434031</v>
      </c>
      <c r="I3940" t="s">
        <v>34</v>
      </c>
      <c r="J3940" s="3">
        <v>45448</v>
      </c>
      <c r="K3940">
        <v>1000</v>
      </c>
      <c r="L3940" t="s">
        <v>16106</v>
      </c>
      <c r="M3940" t="s">
        <v>68</v>
      </c>
      <c r="N3940" t="s">
        <v>16107</v>
      </c>
      <c r="O3940" t="s">
        <v>16108</v>
      </c>
      <c r="P3940" t="s">
        <v>39</v>
      </c>
      <c r="Q3940">
        <v>9</v>
      </c>
      <c r="R3940" t="s">
        <v>40</v>
      </c>
      <c r="S3940" t="s">
        <v>79</v>
      </c>
      <c r="T3940">
        <v>19435</v>
      </c>
      <c r="U3940" s="1">
        <v>45454</v>
      </c>
      <c r="V3940" t="s">
        <v>52</v>
      </c>
      <c r="W3940">
        <v>374057</v>
      </c>
      <c r="X3940" t="s">
        <v>16109</v>
      </c>
      <c r="Y3940">
        <v>785</v>
      </c>
      <c r="Z3940">
        <v>1529</v>
      </c>
      <c r="AA3940">
        <v>6</v>
      </c>
      <c r="AB3940">
        <v>3669.6000000000004</v>
      </c>
      <c r="AC3940">
        <f>Table1_1[[#This Row],[Price]]*Table1_1[[#This Row],[Quantity]]</f>
        <v>9174</v>
      </c>
    </row>
    <row r="3941" spans="1:29" x14ac:dyDescent="0.3">
      <c r="A3941" t="s">
        <v>28</v>
      </c>
      <c r="B3941" t="s">
        <v>29</v>
      </c>
      <c r="C3941" t="s">
        <v>148</v>
      </c>
      <c r="D3941" t="s">
        <v>82</v>
      </c>
      <c r="E3941" t="s">
        <v>46</v>
      </c>
      <c r="F3941" t="s">
        <v>99</v>
      </c>
      <c r="G3941">
        <v>98</v>
      </c>
      <c r="H3941">
        <v>414769</v>
      </c>
      <c r="I3941" t="s">
        <v>34</v>
      </c>
      <c r="J3941" s="3">
        <v>45106</v>
      </c>
      <c r="K3941">
        <v>1100</v>
      </c>
      <c r="L3941" t="s">
        <v>16111</v>
      </c>
      <c r="M3941" t="s">
        <v>1409</v>
      </c>
      <c r="N3941" t="s">
        <v>16112</v>
      </c>
      <c r="O3941" t="s">
        <v>16113</v>
      </c>
      <c r="P3941" t="s">
        <v>51</v>
      </c>
      <c r="Q3941">
        <v>14</v>
      </c>
      <c r="R3941" t="s">
        <v>88</v>
      </c>
      <c r="S3941" t="s">
        <v>79</v>
      </c>
      <c r="T3941">
        <v>30863</v>
      </c>
      <c r="U3941" s="1">
        <v>45415</v>
      </c>
      <c r="V3941" t="s">
        <v>140</v>
      </c>
      <c r="W3941">
        <v>148103</v>
      </c>
      <c r="X3941" t="s">
        <v>16114</v>
      </c>
      <c r="Y3941">
        <v>627</v>
      </c>
      <c r="Z3941">
        <v>2302</v>
      </c>
      <c r="AA3941">
        <v>2</v>
      </c>
      <c r="AB3941">
        <v>1841.6000000000001</v>
      </c>
      <c r="AC3941">
        <f>Table1_1[[#This Row],[Price]]*Table1_1[[#This Row],[Quantity]]</f>
        <v>4604</v>
      </c>
    </row>
    <row r="3942" spans="1:29" x14ac:dyDescent="0.3">
      <c r="A3942" t="s">
        <v>28</v>
      </c>
      <c r="B3942" t="s">
        <v>29</v>
      </c>
      <c r="C3942" t="s">
        <v>54</v>
      </c>
      <c r="D3942" t="s">
        <v>31</v>
      </c>
      <c r="E3942" t="s">
        <v>32</v>
      </c>
      <c r="F3942" t="s">
        <v>113</v>
      </c>
      <c r="G3942">
        <v>91</v>
      </c>
      <c r="H3942">
        <v>431091</v>
      </c>
      <c r="I3942" t="s">
        <v>34</v>
      </c>
      <c r="J3942" s="3">
        <v>44585</v>
      </c>
      <c r="K3942">
        <v>1100</v>
      </c>
      <c r="L3942" t="s">
        <v>16116</v>
      </c>
      <c r="M3942" t="s">
        <v>1366</v>
      </c>
      <c r="N3942" t="s">
        <v>16117</v>
      </c>
      <c r="O3942" t="s">
        <v>16118</v>
      </c>
      <c r="P3942" t="s">
        <v>51</v>
      </c>
      <c r="Q3942">
        <v>5</v>
      </c>
      <c r="R3942" t="s">
        <v>40</v>
      </c>
      <c r="S3942" t="s">
        <v>41</v>
      </c>
      <c r="T3942">
        <v>48244</v>
      </c>
      <c r="U3942" s="1">
        <v>45624</v>
      </c>
      <c r="V3942" t="s">
        <v>42</v>
      </c>
      <c r="W3942">
        <v>540397</v>
      </c>
      <c r="X3942" t="s">
        <v>16119</v>
      </c>
      <c r="Y3942">
        <v>526</v>
      </c>
      <c r="Z3942">
        <v>830</v>
      </c>
      <c r="AA3942">
        <v>2</v>
      </c>
      <c r="AB3942">
        <v>664</v>
      </c>
      <c r="AC3942">
        <f>Table1_1[[#This Row],[Price]]*Table1_1[[#This Row],[Quantity]]</f>
        <v>1660</v>
      </c>
    </row>
    <row r="3943" spans="1:29" x14ac:dyDescent="0.3">
      <c r="A3943" t="s">
        <v>28</v>
      </c>
      <c r="B3943" t="s">
        <v>29</v>
      </c>
      <c r="C3943" t="s">
        <v>91</v>
      </c>
      <c r="D3943" t="s">
        <v>511</v>
      </c>
      <c r="E3943" t="s">
        <v>46</v>
      </c>
      <c r="F3943" t="s">
        <v>106</v>
      </c>
      <c r="G3943">
        <v>66</v>
      </c>
      <c r="H3943">
        <v>414429</v>
      </c>
      <c r="I3943" t="s">
        <v>34</v>
      </c>
      <c r="J3943" s="3">
        <v>44559</v>
      </c>
      <c r="K3943">
        <v>1300</v>
      </c>
      <c r="L3943" t="s">
        <v>16120</v>
      </c>
      <c r="M3943" t="s">
        <v>172</v>
      </c>
      <c r="N3943" t="s">
        <v>16121</v>
      </c>
      <c r="O3943">
        <v>9999595542</v>
      </c>
      <c r="P3943" t="s">
        <v>71</v>
      </c>
      <c r="Q3943">
        <v>7</v>
      </c>
      <c r="R3943" t="s">
        <v>88</v>
      </c>
      <c r="S3943" t="s">
        <v>41</v>
      </c>
      <c r="T3943">
        <v>43747</v>
      </c>
      <c r="U3943" s="1">
        <v>45600</v>
      </c>
      <c r="V3943" t="s">
        <v>42</v>
      </c>
      <c r="W3943">
        <v>116311</v>
      </c>
      <c r="X3943" t="s">
        <v>168</v>
      </c>
      <c r="Y3943">
        <v>568</v>
      </c>
      <c r="Z3943">
        <v>1595</v>
      </c>
      <c r="AA3943">
        <v>4</v>
      </c>
      <c r="AB3943">
        <v>2552</v>
      </c>
      <c r="AC3943">
        <f>Table1_1[[#This Row],[Price]]*Table1_1[[#This Row],[Quantity]]</f>
        <v>6380</v>
      </c>
    </row>
    <row r="3944" spans="1:29" x14ac:dyDescent="0.3">
      <c r="A3944" t="s">
        <v>28</v>
      </c>
      <c r="B3944" t="s">
        <v>29</v>
      </c>
      <c r="C3944" t="s">
        <v>44</v>
      </c>
      <c r="D3944" t="s">
        <v>291</v>
      </c>
      <c r="E3944" t="s">
        <v>32</v>
      </c>
      <c r="F3944" t="s">
        <v>33</v>
      </c>
      <c r="G3944">
        <v>94</v>
      </c>
      <c r="H3944">
        <v>419638</v>
      </c>
      <c r="I3944" t="s">
        <v>58</v>
      </c>
      <c r="J3944" s="3">
        <v>45526</v>
      </c>
      <c r="K3944">
        <v>950</v>
      </c>
      <c r="L3944" t="s">
        <v>16122</v>
      </c>
      <c r="M3944" t="s">
        <v>670</v>
      </c>
      <c r="N3944" t="s">
        <v>16123</v>
      </c>
      <c r="O3944" t="s">
        <v>16124</v>
      </c>
      <c r="P3944" t="s">
        <v>71</v>
      </c>
      <c r="Q3944">
        <v>7</v>
      </c>
      <c r="R3944" t="s">
        <v>88</v>
      </c>
      <c r="S3944" t="s">
        <v>63</v>
      </c>
      <c r="T3944">
        <v>40390</v>
      </c>
      <c r="U3944" s="1">
        <v>45408</v>
      </c>
      <c r="V3944" t="s">
        <v>80</v>
      </c>
      <c r="W3944">
        <v>578123</v>
      </c>
      <c r="X3944" t="s">
        <v>16125</v>
      </c>
      <c r="Y3944">
        <v>740</v>
      </c>
      <c r="Z3944">
        <v>2592</v>
      </c>
      <c r="AA3944">
        <v>4</v>
      </c>
      <c r="AB3944">
        <v>4147.2</v>
      </c>
      <c r="AC3944">
        <f>Table1_1[[#This Row],[Price]]*Table1_1[[#This Row],[Quantity]]</f>
        <v>10368</v>
      </c>
    </row>
    <row r="3945" spans="1:29" x14ac:dyDescent="0.3">
      <c r="A3945" t="s">
        <v>28</v>
      </c>
      <c r="B3945" t="s">
        <v>29</v>
      </c>
      <c r="C3945" t="s">
        <v>157</v>
      </c>
      <c r="D3945" t="s">
        <v>317</v>
      </c>
      <c r="E3945" t="s">
        <v>46</v>
      </c>
      <c r="F3945" t="s">
        <v>33</v>
      </c>
      <c r="G3945">
        <v>92</v>
      </c>
      <c r="H3945">
        <v>432533</v>
      </c>
      <c r="I3945" t="s">
        <v>34</v>
      </c>
      <c r="J3945" s="3">
        <v>45244</v>
      </c>
      <c r="K3945">
        <v>1400</v>
      </c>
      <c r="L3945" t="s">
        <v>16126</v>
      </c>
      <c r="M3945" t="s">
        <v>818</v>
      </c>
      <c r="N3945" t="s">
        <v>16127</v>
      </c>
      <c r="O3945">
        <v>2860198676</v>
      </c>
      <c r="P3945" t="s">
        <v>51</v>
      </c>
      <c r="Q3945">
        <v>6</v>
      </c>
      <c r="R3945" t="s">
        <v>88</v>
      </c>
      <c r="S3945" t="s">
        <v>41</v>
      </c>
      <c r="T3945">
        <v>20815</v>
      </c>
      <c r="U3945" s="1">
        <v>45412</v>
      </c>
      <c r="V3945" t="s">
        <v>80</v>
      </c>
      <c r="W3945">
        <v>734010</v>
      </c>
      <c r="X3945" t="s">
        <v>16128</v>
      </c>
      <c r="Y3945">
        <v>893</v>
      </c>
      <c r="Z3945">
        <v>1042</v>
      </c>
      <c r="AA3945">
        <v>7</v>
      </c>
      <c r="AB3945">
        <v>2917.6000000000004</v>
      </c>
      <c r="AC3945">
        <f>Table1_1[[#This Row],[Price]]*Table1_1[[#This Row],[Quantity]]</f>
        <v>7294</v>
      </c>
    </row>
    <row r="3946" spans="1:29" x14ac:dyDescent="0.3">
      <c r="A3946" t="s">
        <v>28</v>
      </c>
      <c r="B3946" t="s">
        <v>29</v>
      </c>
      <c r="C3946" t="s">
        <v>148</v>
      </c>
      <c r="D3946" t="s">
        <v>511</v>
      </c>
      <c r="E3946" t="s">
        <v>46</v>
      </c>
      <c r="F3946" t="s">
        <v>83</v>
      </c>
      <c r="G3946">
        <v>90</v>
      </c>
      <c r="H3946">
        <v>425712</v>
      </c>
      <c r="I3946" t="s">
        <v>58</v>
      </c>
      <c r="J3946" s="3">
        <v>44753</v>
      </c>
      <c r="K3946">
        <v>1300</v>
      </c>
      <c r="L3946" t="s">
        <v>9332</v>
      </c>
      <c r="M3946" t="s">
        <v>129</v>
      </c>
      <c r="N3946" t="s">
        <v>16130</v>
      </c>
      <c r="O3946" t="s">
        <v>16131</v>
      </c>
      <c r="P3946" t="s">
        <v>87</v>
      </c>
      <c r="Q3946">
        <v>10</v>
      </c>
      <c r="R3946" t="s">
        <v>40</v>
      </c>
      <c r="S3946" t="s">
        <v>41</v>
      </c>
      <c r="T3946">
        <v>76602</v>
      </c>
      <c r="U3946" s="1">
        <v>45336</v>
      </c>
      <c r="V3946" t="s">
        <v>119</v>
      </c>
      <c r="W3946">
        <v>383919</v>
      </c>
      <c r="X3946" t="s">
        <v>16132</v>
      </c>
      <c r="Y3946">
        <v>280</v>
      </c>
      <c r="Z3946">
        <v>2610</v>
      </c>
      <c r="AA3946">
        <v>3</v>
      </c>
      <c r="AB3946">
        <v>3132</v>
      </c>
      <c r="AC3946">
        <f>Table1_1[[#This Row],[Price]]*Table1_1[[#This Row],[Quantity]]</f>
        <v>7830</v>
      </c>
    </row>
    <row r="3947" spans="1:29" x14ac:dyDescent="0.3">
      <c r="A3947" t="s">
        <v>28</v>
      </c>
      <c r="B3947" t="s">
        <v>29</v>
      </c>
      <c r="C3947" t="s">
        <v>44</v>
      </c>
      <c r="D3947" t="s">
        <v>92</v>
      </c>
      <c r="E3947" t="s">
        <v>46</v>
      </c>
      <c r="F3947" t="s">
        <v>33</v>
      </c>
      <c r="G3947">
        <v>44</v>
      </c>
      <c r="H3947">
        <v>414230</v>
      </c>
      <c r="I3947" t="s">
        <v>34</v>
      </c>
      <c r="J3947" s="3">
        <v>44236</v>
      </c>
      <c r="K3947">
        <v>1000</v>
      </c>
      <c r="L3947" t="s">
        <v>16133</v>
      </c>
      <c r="M3947" t="s">
        <v>129</v>
      </c>
      <c r="N3947" t="s">
        <v>16134</v>
      </c>
      <c r="O3947" t="s">
        <v>16135</v>
      </c>
      <c r="P3947" t="s">
        <v>39</v>
      </c>
      <c r="Q3947">
        <v>19</v>
      </c>
      <c r="R3947" t="s">
        <v>40</v>
      </c>
      <c r="S3947" t="s">
        <v>118</v>
      </c>
      <c r="T3947">
        <v>92395</v>
      </c>
      <c r="U3947" s="1">
        <v>45455</v>
      </c>
      <c r="V3947" t="s">
        <v>52</v>
      </c>
      <c r="W3947">
        <v>320874</v>
      </c>
      <c r="X3947" t="s">
        <v>7060</v>
      </c>
      <c r="Y3947">
        <v>495</v>
      </c>
      <c r="Z3947">
        <v>2999</v>
      </c>
      <c r="AA3947">
        <v>8</v>
      </c>
      <c r="AB3947">
        <v>9596.8000000000011</v>
      </c>
      <c r="AC3947">
        <f>Table1_1[[#This Row],[Price]]*Table1_1[[#This Row],[Quantity]]</f>
        <v>23992</v>
      </c>
    </row>
    <row r="3948" spans="1:29" x14ac:dyDescent="0.3">
      <c r="A3948" t="s">
        <v>28</v>
      </c>
      <c r="B3948" t="s">
        <v>29</v>
      </c>
      <c r="C3948" t="s">
        <v>157</v>
      </c>
      <c r="D3948" t="s">
        <v>142</v>
      </c>
      <c r="E3948" t="s">
        <v>56</v>
      </c>
      <c r="F3948" t="s">
        <v>106</v>
      </c>
      <c r="G3948">
        <v>53</v>
      </c>
      <c r="H3948">
        <v>439032</v>
      </c>
      <c r="I3948" t="s">
        <v>58</v>
      </c>
      <c r="J3948" s="3">
        <v>45543</v>
      </c>
      <c r="K3948">
        <v>800</v>
      </c>
      <c r="L3948" t="s">
        <v>16137</v>
      </c>
      <c r="M3948" t="s">
        <v>366</v>
      </c>
      <c r="N3948" t="s">
        <v>16138</v>
      </c>
      <c r="O3948" t="s">
        <v>16139</v>
      </c>
      <c r="P3948" t="s">
        <v>71</v>
      </c>
      <c r="Q3948">
        <v>14</v>
      </c>
      <c r="R3948" t="s">
        <v>88</v>
      </c>
      <c r="S3948" t="s">
        <v>41</v>
      </c>
      <c r="T3948">
        <v>79724</v>
      </c>
      <c r="U3948" s="1">
        <v>45457</v>
      </c>
      <c r="V3948" t="s">
        <v>52</v>
      </c>
      <c r="W3948">
        <v>149615</v>
      </c>
      <c r="X3948" t="s">
        <v>16140</v>
      </c>
      <c r="Y3948">
        <v>298</v>
      </c>
      <c r="Z3948">
        <v>1881</v>
      </c>
      <c r="AA3948">
        <v>7</v>
      </c>
      <c r="AB3948">
        <v>5266.8</v>
      </c>
      <c r="AC3948">
        <f>Table1_1[[#This Row],[Price]]*Table1_1[[#This Row],[Quantity]]</f>
        <v>13167</v>
      </c>
    </row>
    <row r="3949" spans="1:29" x14ac:dyDescent="0.3">
      <c r="A3949" t="s">
        <v>28</v>
      </c>
      <c r="B3949" t="s">
        <v>29</v>
      </c>
      <c r="C3949" t="s">
        <v>193</v>
      </c>
      <c r="D3949" t="s">
        <v>98</v>
      </c>
      <c r="E3949" t="s">
        <v>46</v>
      </c>
      <c r="F3949" t="s">
        <v>355</v>
      </c>
      <c r="G3949">
        <v>74</v>
      </c>
      <c r="H3949">
        <v>411759</v>
      </c>
      <c r="I3949" t="s">
        <v>34</v>
      </c>
      <c r="J3949" s="3">
        <v>44315</v>
      </c>
      <c r="K3949">
        <v>1100</v>
      </c>
      <c r="L3949" t="s">
        <v>16141</v>
      </c>
      <c r="M3949" t="s">
        <v>428</v>
      </c>
      <c r="N3949" t="s">
        <v>16142</v>
      </c>
      <c r="O3949" t="s">
        <v>16143</v>
      </c>
      <c r="P3949" t="s">
        <v>39</v>
      </c>
      <c r="Q3949">
        <v>15</v>
      </c>
      <c r="R3949" t="s">
        <v>40</v>
      </c>
      <c r="S3949" t="s">
        <v>79</v>
      </c>
      <c r="T3949">
        <v>46964</v>
      </c>
      <c r="U3949" s="1">
        <v>45400</v>
      </c>
      <c r="V3949" t="s">
        <v>80</v>
      </c>
      <c r="W3949">
        <v>956601</v>
      </c>
      <c r="X3949" t="s">
        <v>16144</v>
      </c>
      <c r="Y3949">
        <v>309</v>
      </c>
      <c r="Z3949">
        <v>1368</v>
      </c>
      <c r="AA3949">
        <v>6</v>
      </c>
      <c r="AB3949">
        <v>3283.2000000000003</v>
      </c>
      <c r="AC3949">
        <f>Table1_1[[#This Row],[Price]]*Table1_1[[#This Row],[Quantity]]</f>
        <v>8208</v>
      </c>
    </row>
    <row r="3950" spans="1:29" x14ac:dyDescent="0.3">
      <c r="A3950" t="s">
        <v>28</v>
      </c>
      <c r="B3950" t="s">
        <v>29</v>
      </c>
      <c r="C3950" t="s">
        <v>44</v>
      </c>
      <c r="D3950" t="s">
        <v>105</v>
      </c>
      <c r="E3950" t="s">
        <v>32</v>
      </c>
      <c r="F3950" t="s">
        <v>175</v>
      </c>
      <c r="G3950">
        <v>18</v>
      </c>
      <c r="H3950">
        <v>404603</v>
      </c>
      <c r="I3950" t="s">
        <v>34</v>
      </c>
      <c r="J3950" s="3">
        <v>45529</v>
      </c>
      <c r="K3950">
        <v>1200</v>
      </c>
      <c r="L3950" t="s">
        <v>16146</v>
      </c>
      <c r="M3950" t="s">
        <v>1007</v>
      </c>
      <c r="N3950" t="s">
        <v>16147</v>
      </c>
      <c r="O3950" t="s">
        <v>16148</v>
      </c>
      <c r="P3950" t="s">
        <v>71</v>
      </c>
      <c r="Q3950">
        <v>3</v>
      </c>
      <c r="R3950" t="s">
        <v>40</v>
      </c>
      <c r="S3950" t="s">
        <v>79</v>
      </c>
      <c r="T3950">
        <v>19271</v>
      </c>
      <c r="U3950" s="1">
        <v>45355</v>
      </c>
      <c r="V3950" t="s">
        <v>72</v>
      </c>
      <c r="W3950">
        <v>515396</v>
      </c>
      <c r="X3950" t="s">
        <v>16149</v>
      </c>
      <c r="Y3950">
        <v>650</v>
      </c>
      <c r="Z3950">
        <v>2425</v>
      </c>
      <c r="AA3950">
        <v>3</v>
      </c>
      <c r="AB3950">
        <v>2910</v>
      </c>
      <c r="AC3950">
        <f>Table1_1[[#This Row],[Price]]*Table1_1[[#This Row],[Quantity]]</f>
        <v>7275</v>
      </c>
    </row>
    <row r="3951" spans="1:29" x14ac:dyDescent="0.3">
      <c r="A3951" t="s">
        <v>28</v>
      </c>
      <c r="B3951" t="s">
        <v>29</v>
      </c>
      <c r="C3951" t="s">
        <v>193</v>
      </c>
      <c r="D3951" t="s">
        <v>92</v>
      </c>
      <c r="E3951" t="s">
        <v>32</v>
      </c>
      <c r="F3951" t="s">
        <v>150</v>
      </c>
      <c r="G3951">
        <v>45</v>
      </c>
      <c r="H3951">
        <v>402167</v>
      </c>
      <c r="I3951" t="s">
        <v>34</v>
      </c>
      <c r="J3951" s="3">
        <v>45001</v>
      </c>
      <c r="K3951">
        <v>1100</v>
      </c>
      <c r="L3951" t="s">
        <v>16150</v>
      </c>
      <c r="M3951" t="s">
        <v>177</v>
      </c>
      <c r="N3951" t="s">
        <v>16151</v>
      </c>
      <c r="O3951" t="s">
        <v>16152</v>
      </c>
      <c r="P3951" t="s">
        <v>39</v>
      </c>
      <c r="Q3951">
        <v>3</v>
      </c>
      <c r="R3951" t="s">
        <v>40</v>
      </c>
      <c r="S3951" t="s">
        <v>41</v>
      </c>
      <c r="T3951">
        <v>57524</v>
      </c>
      <c r="U3951" s="1">
        <v>45527</v>
      </c>
      <c r="V3951" t="s">
        <v>64</v>
      </c>
      <c r="W3951">
        <v>997670</v>
      </c>
      <c r="X3951" t="s">
        <v>583</v>
      </c>
      <c r="Y3951">
        <v>792</v>
      </c>
      <c r="Z3951">
        <v>703</v>
      </c>
      <c r="AA3951">
        <v>4</v>
      </c>
      <c r="AB3951">
        <v>1124.8</v>
      </c>
      <c r="AC3951">
        <f>Table1_1[[#This Row],[Price]]*Table1_1[[#This Row],[Quantity]]</f>
        <v>2812</v>
      </c>
    </row>
    <row r="3952" spans="1:29" x14ac:dyDescent="0.3">
      <c r="A3952" t="s">
        <v>28</v>
      </c>
      <c r="B3952" t="s">
        <v>29</v>
      </c>
      <c r="C3952" t="s">
        <v>54</v>
      </c>
      <c r="D3952" t="s">
        <v>98</v>
      </c>
      <c r="E3952" t="s">
        <v>32</v>
      </c>
      <c r="F3952" t="s">
        <v>150</v>
      </c>
      <c r="G3952">
        <v>100</v>
      </c>
      <c r="H3952">
        <v>425077</v>
      </c>
      <c r="I3952" t="s">
        <v>58</v>
      </c>
      <c r="J3952" s="3">
        <v>44103</v>
      </c>
      <c r="K3952">
        <v>1400</v>
      </c>
      <c r="L3952" t="s">
        <v>16153</v>
      </c>
      <c r="M3952" t="s">
        <v>1017</v>
      </c>
      <c r="N3952" t="s">
        <v>16154</v>
      </c>
      <c r="O3952" t="s">
        <v>16155</v>
      </c>
      <c r="P3952" t="s">
        <v>39</v>
      </c>
      <c r="Q3952">
        <v>17</v>
      </c>
      <c r="R3952" t="s">
        <v>40</v>
      </c>
      <c r="S3952" t="s">
        <v>41</v>
      </c>
      <c r="T3952">
        <v>16432</v>
      </c>
      <c r="U3952" s="1">
        <v>45581</v>
      </c>
      <c r="V3952" t="s">
        <v>155</v>
      </c>
      <c r="W3952">
        <v>943459</v>
      </c>
      <c r="X3952" t="s">
        <v>16156</v>
      </c>
      <c r="Y3952">
        <v>421</v>
      </c>
      <c r="Z3952">
        <v>1093</v>
      </c>
      <c r="AA3952">
        <v>8</v>
      </c>
      <c r="AB3952">
        <v>3497.6000000000004</v>
      </c>
      <c r="AC3952">
        <f>Table1_1[[#This Row],[Price]]*Table1_1[[#This Row],[Quantity]]</f>
        <v>8744</v>
      </c>
    </row>
    <row r="3953" spans="1:29" x14ac:dyDescent="0.3">
      <c r="A3953" t="s">
        <v>28</v>
      </c>
      <c r="B3953" t="s">
        <v>29</v>
      </c>
      <c r="C3953" t="s">
        <v>66</v>
      </c>
      <c r="D3953" t="s">
        <v>31</v>
      </c>
      <c r="E3953" t="s">
        <v>46</v>
      </c>
      <c r="F3953" t="s">
        <v>150</v>
      </c>
      <c r="G3953">
        <v>38</v>
      </c>
      <c r="H3953">
        <v>404657</v>
      </c>
      <c r="I3953" t="s">
        <v>34</v>
      </c>
      <c r="J3953" s="3">
        <v>44831</v>
      </c>
      <c r="K3953">
        <v>800</v>
      </c>
      <c r="L3953" t="s">
        <v>16158</v>
      </c>
      <c r="M3953" t="s">
        <v>250</v>
      </c>
      <c r="N3953" t="s">
        <v>16159</v>
      </c>
      <c r="O3953">
        <v>-3665</v>
      </c>
      <c r="P3953" t="s">
        <v>87</v>
      </c>
      <c r="Q3953">
        <v>8</v>
      </c>
      <c r="R3953" t="s">
        <v>88</v>
      </c>
      <c r="S3953" t="s">
        <v>79</v>
      </c>
      <c r="T3953">
        <v>98432</v>
      </c>
      <c r="U3953" s="1">
        <v>45601</v>
      </c>
      <c r="V3953" t="s">
        <v>42</v>
      </c>
      <c r="W3953">
        <v>956540</v>
      </c>
      <c r="X3953" t="s">
        <v>16160</v>
      </c>
      <c r="Y3953">
        <v>981</v>
      </c>
      <c r="Z3953">
        <v>1578</v>
      </c>
      <c r="AA3953">
        <v>5</v>
      </c>
      <c r="AB3953">
        <v>3156</v>
      </c>
      <c r="AC3953">
        <f>Table1_1[[#This Row],[Price]]*Table1_1[[#This Row],[Quantity]]</f>
        <v>7890</v>
      </c>
    </row>
    <row r="3954" spans="1:29" x14ac:dyDescent="0.3">
      <c r="A3954" t="s">
        <v>28</v>
      </c>
      <c r="B3954" t="s">
        <v>29</v>
      </c>
      <c r="C3954" t="s">
        <v>193</v>
      </c>
      <c r="D3954" t="s">
        <v>274</v>
      </c>
      <c r="E3954" t="s">
        <v>32</v>
      </c>
      <c r="F3954" t="s">
        <v>106</v>
      </c>
      <c r="G3954">
        <v>95</v>
      </c>
      <c r="H3954">
        <v>425894</v>
      </c>
      <c r="I3954" t="s">
        <v>58</v>
      </c>
      <c r="J3954" s="3">
        <v>45320</v>
      </c>
      <c r="K3954">
        <v>1400</v>
      </c>
      <c r="L3954" t="s">
        <v>16161</v>
      </c>
      <c r="M3954" t="s">
        <v>747</v>
      </c>
      <c r="N3954" t="s">
        <v>16162</v>
      </c>
      <c r="O3954" t="s">
        <v>16163</v>
      </c>
      <c r="P3954" t="s">
        <v>87</v>
      </c>
      <c r="Q3954">
        <v>11</v>
      </c>
      <c r="R3954" t="s">
        <v>88</v>
      </c>
      <c r="S3954" t="s">
        <v>63</v>
      </c>
      <c r="T3954">
        <v>23344</v>
      </c>
      <c r="U3954" s="1">
        <v>45569</v>
      </c>
      <c r="V3954" t="s">
        <v>155</v>
      </c>
      <c r="W3954">
        <v>480265</v>
      </c>
      <c r="X3954" t="s">
        <v>16164</v>
      </c>
      <c r="Y3954">
        <v>826</v>
      </c>
      <c r="Z3954">
        <v>2623</v>
      </c>
      <c r="AA3954">
        <v>6</v>
      </c>
      <c r="AB3954">
        <v>6295.2000000000007</v>
      </c>
      <c r="AC3954">
        <f>Table1_1[[#This Row],[Price]]*Table1_1[[#This Row],[Quantity]]</f>
        <v>15738</v>
      </c>
    </row>
    <row r="3955" spans="1:29" x14ac:dyDescent="0.3">
      <c r="A3955" t="s">
        <v>28</v>
      </c>
      <c r="B3955" t="s">
        <v>29</v>
      </c>
      <c r="C3955" t="s">
        <v>30</v>
      </c>
      <c r="D3955" t="s">
        <v>248</v>
      </c>
      <c r="E3955" t="s">
        <v>56</v>
      </c>
      <c r="F3955" t="s">
        <v>355</v>
      </c>
      <c r="G3955">
        <v>55</v>
      </c>
      <c r="H3955">
        <v>430236</v>
      </c>
      <c r="I3955" t="s">
        <v>34</v>
      </c>
      <c r="J3955" s="3">
        <v>44735</v>
      </c>
      <c r="K3955">
        <v>1100</v>
      </c>
      <c r="L3955" t="s">
        <v>16166</v>
      </c>
      <c r="M3955" t="s">
        <v>94</v>
      </c>
      <c r="N3955" t="s">
        <v>16167</v>
      </c>
      <c r="O3955" t="s">
        <v>16168</v>
      </c>
      <c r="P3955" t="s">
        <v>87</v>
      </c>
      <c r="Q3955">
        <v>20</v>
      </c>
      <c r="R3955" t="s">
        <v>88</v>
      </c>
      <c r="S3955" t="s">
        <v>79</v>
      </c>
      <c r="T3955">
        <v>50996</v>
      </c>
      <c r="U3955" s="1">
        <v>45612</v>
      </c>
      <c r="V3955" t="s">
        <v>42</v>
      </c>
      <c r="W3955">
        <v>542409</v>
      </c>
      <c r="X3955" t="s">
        <v>16169</v>
      </c>
      <c r="Y3955">
        <v>785</v>
      </c>
      <c r="Z3955">
        <v>2175</v>
      </c>
      <c r="AA3955">
        <v>2</v>
      </c>
      <c r="AB3955">
        <v>1740</v>
      </c>
      <c r="AC3955">
        <f>Table1_1[[#This Row],[Price]]*Table1_1[[#This Row],[Quantity]]</f>
        <v>4350</v>
      </c>
    </row>
    <row r="3956" spans="1:29" x14ac:dyDescent="0.3">
      <c r="A3956" t="s">
        <v>28</v>
      </c>
      <c r="B3956" t="s">
        <v>29</v>
      </c>
      <c r="C3956" t="s">
        <v>30</v>
      </c>
      <c r="D3956" t="s">
        <v>163</v>
      </c>
      <c r="E3956" t="s">
        <v>46</v>
      </c>
      <c r="F3956" t="s">
        <v>106</v>
      </c>
      <c r="G3956">
        <v>34</v>
      </c>
      <c r="H3956">
        <v>431461</v>
      </c>
      <c r="I3956" t="s">
        <v>34</v>
      </c>
      <c r="J3956" s="3">
        <v>45485</v>
      </c>
      <c r="K3956">
        <v>950</v>
      </c>
      <c r="L3956" t="s">
        <v>16170</v>
      </c>
      <c r="M3956" t="s">
        <v>895</v>
      </c>
      <c r="N3956" t="s">
        <v>16171</v>
      </c>
      <c r="O3956" t="s">
        <v>16172</v>
      </c>
      <c r="P3956" t="s">
        <v>87</v>
      </c>
      <c r="Q3956">
        <v>3</v>
      </c>
      <c r="R3956" t="s">
        <v>88</v>
      </c>
      <c r="S3956" t="s">
        <v>79</v>
      </c>
      <c r="T3956">
        <v>95018</v>
      </c>
      <c r="U3956" s="1">
        <v>45418</v>
      </c>
      <c r="V3956" t="s">
        <v>140</v>
      </c>
      <c r="W3956">
        <v>635203</v>
      </c>
      <c r="X3956" t="s">
        <v>16173</v>
      </c>
      <c r="Y3956">
        <v>461</v>
      </c>
      <c r="Z3956">
        <v>2346</v>
      </c>
      <c r="AA3956">
        <v>7</v>
      </c>
      <c r="AB3956">
        <v>6568.8</v>
      </c>
      <c r="AC3956">
        <f>Table1_1[[#This Row],[Price]]*Table1_1[[#This Row],[Quantity]]</f>
        <v>16422</v>
      </c>
    </row>
    <row r="3957" spans="1:29" x14ac:dyDescent="0.3">
      <c r="A3957" t="s">
        <v>28</v>
      </c>
      <c r="B3957" t="s">
        <v>29</v>
      </c>
      <c r="C3957" t="s">
        <v>157</v>
      </c>
      <c r="D3957" t="s">
        <v>237</v>
      </c>
      <c r="E3957" t="s">
        <v>32</v>
      </c>
      <c r="F3957" t="s">
        <v>99</v>
      </c>
      <c r="G3957">
        <v>100</v>
      </c>
      <c r="H3957">
        <v>409379</v>
      </c>
      <c r="I3957" t="s">
        <v>34</v>
      </c>
      <c r="J3957" s="3">
        <v>44476</v>
      </c>
      <c r="K3957">
        <v>1000</v>
      </c>
      <c r="L3957" t="s">
        <v>16174</v>
      </c>
      <c r="M3957" t="s">
        <v>747</v>
      </c>
      <c r="N3957" t="s">
        <v>16175</v>
      </c>
      <c r="O3957" t="s">
        <v>16176</v>
      </c>
      <c r="P3957" t="s">
        <v>51</v>
      </c>
      <c r="Q3957">
        <v>7</v>
      </c>
      <c r="R3957" t="s">
        <v>88</v>
      </c>
      <c r="S3957" t="s">
        <v>63</v>
      </c>
      <c r="T3957">
        <v>93628</v>
      </c>
      <c r="U3957" s="1">
        <v>45411</v>
      </c>
      <c r="V3957" t="s">
        <v>80</v>
      </c>
      <c r="W3957">
        <v>408180</v>
      </c>
      <c r="X3957" t="s">
        <v>7218</v>
      </c>
      <c r="Y3957">
        <v>391</v>
      </c>
      <c r="Z3957">
        <v>2166</v>
      </c>
      <c r="AA3957">
        <v>6</v>
      </c>
      <c r="AB3957">
        <v>5198.4000000000015</v>
      </c>
      <c r="AC3957">
        <f>Table1_1[[#This Row],[Price]]*Table1_1[[#This Row],[Quantity]]</f>
        <v>12996</v>
      </c>
    </row>
    <row r="3958" spans="1:29" x14ac:dyDescent="0.3">
      <c r="A3958" t="s">
        <v>28</v>
      </c>
      <c r="B3958" t="s">
        <v>29</v>
      </c>
      <c r="C3958" t="s">
        <v>91</v>
      </c>
      <c r="D3958" t="s">
        <v>511</v>
      </c>
      <c r="E3958" t="s">
        <v>32</v>
      </c>
      <c r="F3958" t="s">
        <v>106</v>
      </c>
      <c r="G3958">
        <v>31</v>
      </c>
      <c r="H3958">
        <v>439297</v>
      </c>
      <c r="I3958" t="s">
        <v>58</v>
      </c>
      <c r="J3958" s="3">
        <v>45181</v>
      </c>
      <c r="K3958">
        <v>800</v>
      </c>
      <c r="L3958" t="s">
        <v>3151</v>
      </c>
      <c r="M3958" t="s">
        <v>591</v>
      </c>
      <c r="N3958" t="s">
        <v>16177</v>
      </c>
      <c r="O3958" t="s">
        <v>16178</v>
      </c>
      <c r="P3958" t="s">
        <v>87</v>
      </c>
      <c r="Q3958">
        <v>3</v>
      </c>
      <c r="R3958" t="s">
        <v>40</v>
      </c>
      <c r="S3958" t="s">
        <v>63</v>
      </c>
      <c r="T3958">
        <v>77686</v>
      </c>
      <c r="U3958" s="1">
        <v>45307</v>
      </c>
      <c r="V3958" t="s">
        <v>111</v>
      </c>
      <c r="W3958">
        <v>656566</v>
      </c>
      <c r="X3958" t="s">
        <v>16179</v>
      </c>
      <c r="Y3958">
        <v>523</v>
      </c>
      <c r="Z3958">
        <v>1651</v>
      </c>
      <c r="AA3958">
        <v>7</v>
      </c>
      <c r="AB3958">
        <v>4622.8</v>
      </c>
      <c r="AC3958">
        <f>Table1_1[[#This Row],[Price]]*Table1_1[[#This Row],[Quantity]]</f>
        <v>11557</v>
      </c>
    </row>
    <row r="3959" spans="1:29" x14ac:dyDescent="0.3">
      <c r="A3959" t="s">
        <v>28</v>
      </c>
      <c r="B3959" t="s">
        <v>29</v>
      </c>
      <c r="C3959" t="s">
        <v>91</v>
      </c>
      <c r="D3959" t="s">
        <v>637</v>
      </c>
      <c r="E3959" t="s">
        <v>56</v>
      </c>
      <c r="F3959" t="s">
        <v>113</v>
      </c>
      <c r="G3959">
        <v>69</v>
      </c>
      <c r="H3959">
        <v>421719</v>
      </c>
      <c r="I3959" t="s">
        <v>58</v>
      </c>
      <c r="J3959" s="3">
        <v>44409</v>
      </c>
      <c r="K3959">
        <v>950</v>
      </c>
      <c r="L3959" t="s">
        <v>16180</v>
      </c>
      <c r="M3959" t="s">
        <v>263</v>
      </c>
      <c r="N3959" t="s">
        <v>16181</v>
      </c>
      <c r="O3959" t="s">
        <v>16182</v>
      </c>
      <c r="P3959" t="s">
        <v>39</v>
      </c>
      <c r="Q3959">
        <v>17</v>
      </c>
      <c r="R3959" t="s">
        <v>40</v>
      </c>
      <c r="S3959" t="s">
        <v>118</v>
      </c>
      <c r="T3959">
        <v>16037</v>
      </c>
      <c r="U3959" s="1">
        <v>45434</v>
      </c>
      <c r="V3959" t="s">
        <v>140</v>
      </c>
      <c r="W3959">
        <v>808928</v>
      </c>
      <c r="X3959" t="s">
        <v>16183</v>
      </c>
      <c r="Y3959">
        <v>639</v>
      </c>
      <c r="Z3959">
        <v>2052</v>
      </c>
      <c r="AA3959">
        <v>1</v>
      </c>
      <c r="AB3959">
        <v>820.80000000000007</v>
      </c>
      <c r="AC3959">
        <f>Table1_1[[#This Row],[Price]]*Table1_1[[#This Row],[Quantity]]</f>
        <v>2052</v>
      </c>
    </row>
    <row r="3960" spans="1:29" x14ac:dyDescent="0.3">
      <c r="A3960" t="s">
        <v>28</v>
      </c>
      <c r="B3960" t="s">
        <v>29</v>
      </c>
      <c r="C3960" t="s">
        <v>193</v>
      </c>
      <c r="D3960" t="s">
        <v>442</v>
      </c>
      <c r="E3960" t="s">
        <v>32</v>
      </c>
      <c r="F3960" t="s">
        <v>57</v>
      </c>
      <c r="G3960">
        <v>16</v>
      </c>
      <c r="H3960">
        <v>407832</v>
      </c>
      <c r="I3960" t="s">
        <v>34</v>
      </c>
      <c r="J3960" s="3">
        <v>44535</v>
      </c>
      <c r="K3960">
        <v>950</v>
      </c>
      <c r="L3960" t="s">
        <v>16184</v>
      </c>
      <c r="M3960" t="s">
        <v>287</v>
      </c>
      <c r="N3960" t="s">
        <v>16185</v>
      </c>
      <c r="O3960" t="s">
        <v>16186</v>
      </c>
      <c r="P3960" t="s">
        <v>51</v>
      </c>
      <c r="Q3960">
        <v>16</v>
      </c>
      <c r="R3960" t="s">
        <v>40</v>
      </c>
      <c r="S3960" t="s">
        <v>79</v>
      </c>
      <c r="T3960">
        <v>30885</v>
      </c>
      <c r="U3960" s="1">
        <v>45387</v>
      </c>
      <c r="V3960" t="s">
        <v>80</v>
      </c>
      <c r="W3960">
        <v>958730</v>
      </c>
      <c r="X3960" t="s">
        <v>16187</v>
      </c>
      <c r="Y3960">
        <v>751</v>
      </c>
      <c r="Z3960">
        <v>1284</v>
      </c>
      <c r="AA3960">
        <v>8</v>
      </c>
      <c r="AB3960">
        <v>4108.8</v>
      </c>
      <c r="AC3960">
        <f>Table1_1[[#This Row],[Price]]*Table1_1[[#This Row],[Quantity]]</f>
        <v>10272</v>
      </c>
    </row>
    <row r="3961" spans="1:29" x14ac:dyDescent="0.3">
      <c r="A3961" t="s">
        <v>28</v>
      </c>
      <c r="B3961" t="s">
        <v>29</v>
      </c>
      <c r="C3961" t="s">
        <v>30</v>
      </c>
      <c r="D3961" t="s">
        <v>380</v>
      </c>
      <c r="E3961" t="s">
        <v>32</v>
      </c>
      <c r="F3961" t="s">
        <v>106</v>
      </c>
      <c r="G3961">
        <v>8</v>
      </c>
      <c r="H3961">
        <v>426133</v>
      </c>
      <c r="I3961" t="s">
        <v>34</v>
      </c>
      <c r="J3961" s="3">
        <v>44136</v>
      </c>
      <c r="K3961">
        <v>1300</v>
      </c>
      <c r="L3961" t="s">
        <v>16188</v>
      </c>
      <c r="M3961" t="s">
        <v>1244</v>
      </c>
      <c r="N3961" t="s">
        <v>16189</v>
      </c>
      <c r="O3961" t="s">
        <v>16190</v>
      </c>
      <c r="P3961" t="s">
        <v>71</v>
      </c>
      <c r="Q3961">
        <v>4</v>
      </c>
      <c r="R3961" t="s">
        <v>88</v>
      </c>
      <c r="S3961" t="s">
        <v>41</v>
      </c>
      <c r="T3961">
        <v>89253</v>
      </c>
      <c r="U3961" s="1">
        <v>45545</v>
      </c>
      <c r="V3961" t="s">
        <v>180</v>
      </c>
      <c r="W3961">
        <v>833880</v>
      </c>
      <c r="X3961" t="s">
        <v>16191</v>
      </c>
      <c r="Y3961">
        <v>286</v>
      </c>
      <c r="Z3961">
        <v>2643</v>
      </c>
      <c r="AA3961">
        <v>2</v>
      </c>
      <c r="AB3961">
        <v>2114.4</v>
      </c>
      <c r="AC3961">
        <f>Table1_1[[#This Row],[Price]]*Table1_1[[#This Row],[Quantity]]</f>
        <v>5286</v>
      </c>
    </row>
    <row r="3962" spans="1:29" x14ac:dyDescent="0.3">
      <c r="A3962" t="s">
        <v>28</v>
      </c>
      <c r="B3962" t="s">
        <v>29</v>
      </c>
      <c r="C3962" t="s">
        <v>148</v>
      </c>
      <c r="D3962" t="s">
        <v>267</v>
      </c>
      <c r="E3962" t="s">
        <v>32</v>
      </c>
      <c r="F3962" t="s">
        <v>83</v>
      </c>
      <c r="G3962">
        <v>73</v>
      </c>
      <c r="H3962">
        <v>409225</v>
      </c>
      <c r="I3962" t="s">
        <v>34</v>
      </c>
      <c r="J3962" s="3">
        <v>43990</v>
      </c>
      <c r="K3962">
        <v>950</v>
      </c>
      <c r="L3962" t="s">
        <v>16192</v>
      </c>
      <c r="M3962" t="s">
        <v>172</v>
      </c>
      <c r="N3962" t="s">
        <v>16193</v>
      </c>
      <c r="O3962" t="s">
        <v>16194</v>
      </c>
      <c r="P3962" t="s">
        <v>39</v>
      </c>
      <c r="Q3962">
        <v>20</v>
      </c>
      <c r="R3962" t="s">
        <v>88</v>
      </c>
      <c r="S3962" t="s">
        <v>63</v>
      </c>
      <c r="T3962">
        <v>42106</v>
      </c>
      <c r="U3962" s="1">
        <v>45373</v>
      </c>
      <c r="V3962" t="s">
        <v>72</v>
      </c>
      <c r="W3962">
        <v>940371</v>
      </c>
      <c r="X3962" t="s">
        <v>16195</v>
      </c>
      <c r="Y3962">
        <v>513</v>
      </c>
      <c r="Z3962">
        <v>1431</v>
      </c>
      <c r="AA3962">
        <v>2</v>
      </c>
      <c r="AB3962">
        <v>1144.8</v>
      </c>
      <c r="AC3962">
        <f>Table1_1[[#This Row],[Price]]*Table1_1[[#This Row],[Quantity]]</f>
        <v>2862</v>
      </c>
    </row>
    <row r="3963" spans="1:29" x14ac:dyDescent="0.3">
      <c r="A3963" t="s">
        <v>28</v>
      </c>
      <c r="B3963" t="s">
        <v>29</v>
      </c>
      <c r="C3963" t="s">
        <v>157</v>
      </c>
      <c r="D3963" t="s">
        <v>248</v>
      </c>
      <c r="E3963" t="s">
        <v>32</v>
      </c>
      <c r="F3963" t="s">
        <v>47</v>
      </c>
      <c r="G3963">
        <v>67</v>
      </c>
      <c r="H3963">
        <v>405304</v>
      </c>
      <c r="I3963" t="s">
        <v>34</v>
      </c>
      <c r="J3963" s="3">
        <v>44287</v>
      </c>
      <c r="K3963">
        <v>950</v>
      </c>
      <c r="L3963" t="s">
        <v>16196</v>
      </c>
      <c r="M3963" t="s">
        <v>605</v>
      </c>
      <c r="N3963" t="s">
        <v>16197</v>
      </c>
      <c r="O3963" t="s">
        <v>16198</v>
      </c>
      <c r="P3963" t="s">
        <v>87</v>
      </c>
      <c r="Q3963">
        <v>15</v>
      </c>
      <c r="R3963" t="s">
        <v>88</v>
      </c>
      <c r="S3963" t="s">
        <v>118</v>
      </c>
      <c r="T3963">
        <v>22253</v>
      </c>
      <c r="U3963" s="1">
        <v>45385</v>
      </c>
      <c r="V3963" t="s">
        <v>80</v>
      </c>
      <c r="W3963">
        <v>265410</v>
      </c>
      <c r="X3963" t="s">
        <v>16199</v>
      </c>
      <c r="Y3963">
        <v>346</v>
      </c>
      <c r="Z3963">
        <v>1861</v>
      </c>
      <c r="AA3963">
        <v>5</v>
      </c>
      <c r="AB3963">
        <v>3722</v>
      </c>
      <c r="AC3963">
        <f>Table1_1[[#This Row],[Price]]*Table1_1[[#This Row],[Quantity]]</f>
        <v>9305</v>
      </c>
    </row>
    <row r="3964" spans="1:29" x14ac:dyDescent="0.3">
      <c r="A3964" t="s">
        <v>28</v>
      </c>
      <c r="B3964" t="s">
        <v>29</v>
      </c>
      <c r="C3964" t="s">
        <v>30</v>
      </c>
      <c r="D3964" t="s">
        <v>560</v>
      </c>
      <c r="E3964" t="s">
        <v>46</v>
      </c>
      <c r="F3964" t="s">
        <v>47</v>
      </c>
      <c r="G3964">
        <v>77</v>
      </c>
      <c r="H3964">
        <v>400607</v>
      </c>
      <c r="I3964" t="s">
        <v>34</v>
      </c>
      <c r="J3964" s="3">
        <v>44495</v>
      </c>
      <c r="K3964">
        <v>1200</v>
      </c>
      <c r="L3964" t="s">
        <v>16200</v>
      </c>
      <c r="M3964" t="s">
        <v>361</v>
      </c>
      <c r="N3964" t="s">
        <v>16201</v>
      </c>
      <c r="O3964" t="s">
        <v>16202</v>
      </c>
      <c r="P3964" t="s">
        <v>39</v>
      </c>
      <c r="Q3964">
        <v>12</v>
      </c>
      <c r="R3964" t="s">
        <v>40</v>
      </c>
      <c r="S3964" t="s">
        <v>79</v>
      </c>
      <c r="T3964">
        <v>30851</v>
      </c>
      <c r="U3964" s="1">
        <v>45298</v>
      </c>
      <c r="V3964" t="s">
        <v>111</v>
      </c>
      <c r="W3964">
        <v>199866</v>
      </c>
      <c r="X3964" t="s">
        <v>8604</v>
      </c>
      <c r="Y3964">
        <v>924</v>
      </c>
      <c r="Z3964">
        <v>2864</v>
      </c>
      <c r="AA3964">
        <v>4</v>
      </c>
      <c r="AB3964">
        <v>4582.4000000000015</v>
      </c>
      <c r="AC3964">
        <f>Table1_1[[#This Row],[Price]]*Table1_1[[#This Row],[Quantity]]</f>
        <v>11456</v>
      </c>
    </row>
    <row r="3965" spans="1:29" x14ac:dyDescent="0.3">
      <c r="A3965" t="s">
        <v>28</v>
      </c>
      <c r="B3965" t="s">
        <v>29</v>
      </c>
      <c r="C3965" t="s">
        <v>44</v>
      </c>
      <c r="D3965" t="s">
        <v>142</v>
      </c>
      <c r="E3965" t="s">
        <v>56</v>
      </c>
      <c r="F3965" t="s">
        <v>57</v>
      </c>
      <c r="G3965">
        <v>65</v>
      </c>
      <c r="H3965">
        <v>436836</v>
      </c>
      <c r="I3965" t="s">
        <v>58</v>
      </c>
      <c r="J3965" s="3">
        <v>44827</v>
      </c>
      <c r="K3965">
        <v>1100</v>
      </c>
      <c r="L3965" t="s">
        <v>16204</v>
      </c>
      <c r="M3965" t="s">
        <v>1030</v>
      </c>
      <c r="N3965" t="s">
        <v>16205</v>
      </c>
      <c r="O3965">
        <v>-7542</v>
      </c>
      <c r="P3965" t="s">
        <v>71</v>
      </c>
      <c r="Q3965">
        <v>12</v>
      </c>
      <c r="R3965" t="s">
        <v>40</v>
      </c>
      <c r="S3965" t="s">
        <v>118</v>
      </c>
      <c r="T3965">
        <v>76633</v>
      </c>
      <c r="U3965" s="1">
        <v>45353</v>
      </c>
      <c r="V3965" t="s">
        <v>72</v>
      </c>
      <c r="W3965">
        <v>440654</v>
      </c>
      <c r="X3965" t="s">
        <v>16206</v>
      </c>
      <c r="Y3965">
        <v>219</v>
      </c>
      <c r="Z3965">
        <v>1529</v>
      </c>
      <c r="AA3965">
        <v>1</v>
      </c>
      <c r="AB3965">
        <v>611.6</v>
      </c>
      <c r="AC3965">
        <f>Table1_1[[#This Row],[Price]]*Table1_1[[#This Row],[Quantity]]</f>
        <v>1529</v>
      </c>
    </row>
    <row r="3966" spans="1:29" x14ac:dyDescent="0.3">
      <c r="A3966" t="s">
        <v>28</v>
      </c>
      <c r="B3966" t="s">
        <v>29</v>
      </c>
      <c r="C3966" t="s">
        <v>157</v>
      </c>
      <c r="D3966" t="s">
        <v>621</v>
      </c>
      <c r="E3966" t="s">
        <v>32</v>
      </c>
      <c r="F3966" t="s">
        <v>83</v>
      </c>
      <c r="G3966">
        <v>100</v>
      </c>
      <c r="H3966">
        <v>434854</v>
      </c>
      <c r="I3966" t="s">
        <v>34</v>
      </c>
      <c r="J3966" s="3">
        <v>44512</v>
      </c>
      <c r="K3966">
        <v>950</v>
      </c>
      <c r="L3966" t="s">
        <v>16207</v>
      </c>
      <c r="M3966" t="s">
        <v>434</v>
      </c>
      <c r="N3966" t="s">
        <v>16208</v>
      </c>
      <c r="O3966" t="s">
        <v>16209</v>
      </c>
      <c r="P3966" t="s">
        <v>51</v>
      </c>
      <c r="Q3966">
        <v>9</v>
      </c>
      <c r="R3966" t="s">
        <v>40</v>
      </c>
      <c r="S3966" t="s">
        <v>79</v>
      </c>
      <c r="T3966">
        <v>56572</v>
      </c>
      <c r="U3966" s="1">
        <v>45517</v>
      </c>
      <c r="V3966" t="s">
        <v>64</v>
      </c>
      <c r="W3966">
        <v>648382</v>
      </c>
      <c r="X3966" t="s">
        <v>10461</v>
      </c>
      <c r="Y3966">
        <v>921</v>
      </c>
      <c r="Z3966">
        <v>1201</v>
      </c>
      <c r="AA3966">
        <v>8</v>
      </c>
      <c r="AB3966">
        <v>3843.2000000000003</v>
      </c>
      <c r="AC3966">
        <f>Table1_1[[#This Row],[Price]]*Table1_1[[#This Row],[Quantity]]</f>
        <v>9608</v>
      </c>
    </row>
    <row r="3967" spans="1:29" x14ac:dyDescent="0.3">
      <c r="A3967" t="s">
        <v>28</v>
      </c>
      <c r="B3967" t="s">
        <v>29</v>
      </c>
      <c r="C3967" t="s">
        <v>91</v>
      </c>
      <c r="D3967" t="s">
        <v>511</v>
      </c>
      <c r="E3967" t="s">
        <v>56</v>
      </c>
      <c r="F3967" t="s">
        <v>57</v>
      </c>
      <c r="G3967">
        <v>29</v>
      </c>
      <c r="H3967">
        <v>432510</v>
      </c>
      <c r="I3967" t="s">
        <v>34</v>
      </c>
      <c r="J3967" s="3">
        <v>45526</v>
      </c>
      <c r="K3967">
        <v>1100</v>
      </c>
      <c r="L3967" t="s">
        <v>16210</v>
      </c>
      <c r="M3967" t="s">
        <v>129</v>
      </c>
      <c r="N3967" t="s">
        <v>16211</v>
      </c>
      <c r="O3967" t="s">
        <v>16212</v>
      </c>
      <c r="P3967" t="s">
        <v>39</v>
      </c>
      <c r="Q3967">
        <v>17</v>
      </c>
      <c r="R3967" t="s">
        <v>88</v>
      </c>
      <c r="S3967" t="s">
        <v>63</v>
      </c>
      <c r="T3967">
        <v>44039</v>
      </c>
      <c r="U3967" s="1">
        <v>45300</v>
      </c>
      <c r="V3967" t="s">
        <v>111</v>
      </c>
      <c r="W3967">
        <v>270408</v>
      </c>
      <c r="X3967" t="s">
        <v>16213</v>
      </c>
      <c r="Y3967">
        <v>417</v>
      </c>
      <c r="Z3967">
        <v>2881</v>
      </c>
      <c r="AA3967">
        <v>3</v>
      </c>
      <c r="AB3967">
        <v>3457.2000000000003</v>
      </c>
      <c r="AC3967">
        <f>Table1_1[[#This Row],[Price]]*Table1_1[[#This Row],[Quantity]]</f>
        <v>8643</v>
      </c>
    </row>
    <row r="3968" spans="1:29" x14ac:dyDescent="0.3">
      <c r="A3968" t="s">
        <v>28</v>
      </c>
      <c r="B3968" t="s">
        <v>29</v>
      </c>
      <c r="C3968" t="s">
        <v>54</v>
      </c>
      <c r="D3968" t="s">
        <v>45</v>
      </c>
      <c r="E3968" t="s">
        <v>46</v>
      </c>
      <c r="F3968" t="s">
        <v>33</v>
      </c>
      <c r="G3968">
        <v>88</v>
      </c>
      <c r="H3968">
        <v>413632</v>
      </c>
      <c r="I3968" t="s">
        <v>58</v>
      </c>
      <c r="J3968" s="3">
        <v>43907</v>
      </c>
      <c r="K3968">
        <v>1100</v>
      </c>
      <c r="L3968" t="s">
        <v>6998</v>
      </c>
      <c r="M3968" t="s">
        <v>222</v>
      </c>
      <c r="N3968" t="s">
        <v>16215</v>
      </c>
      <c r="O3968" t="s">
        <v>16216</v>
      </c>
      <c r="P3968" t="s">
        <v>87</v>
      </c>
      <c r="Q3968">
        <v>5</v>
      </c>
      <c r="R3968" t="s">
        <v>40</v>
      </c>
      <c r="S3968" t="s">
        <v>63</v>
      </c>
      <c r="T3968">
        <v>25867</v>
      </c>
      <c r="U3968" s="1">
        <v>45415</v>
      </c>
      <c r="V3968" t="s">
        <v>140</v>
      </c>
      <c r="W3968">
        <v>969999</v>
      </c>
      <c r="X3968" t="s">
        <v>6472</v>
      </c>
      <c r="Y3968">
        <v>239</v>
      </c>
      <c r="Z3968">
        <v>721</v>
      </c>
      <c r="AA3968">
        <v>1</v>
      </c>
      <c r="AB3968">
        <v>288.40000000000003</v>
      </c>
      <c r="AC3968">
        <f>Table1_1[[#This Row],[Price]]*Table1_1[[#This Row],[Quantity]]</f>
        <v>721</v>
      </c>
    </row>
    <row r="3969" spans="1:29" x14ac:dyDescent="0.3">
      <c r="A3969" t="s">
        <v>28</v>
      </c>
      <c r="B3969" t="s">
        <v>29</v>
      </c>
      <c r="C3969" t="s">
        <v>157</v>
      </c>
      <c r="D3969" t="s">
        <v>237</v>
      </c>
      <c r="E3969" t="s">
        <v>32</v>
      </c>
      <c r="F3969" t="s">
        <v>113</v>
      </c>
      <c r="G3969">
        <v>68</v>
      </c>
      <c r="H3969">
        <v>414821</v>
      </c>
      <c r="I3969" t="s">
        <v>34</v>
      </c>
      <c r="J3969" s="3">
        <v>44773</v>
      </c>
      <c r="K3969">
        <v>1200</v>
      </c>
      <c r="L3969" t="s">
        <v>16218</v>
      </c>
      <c r="M3969" t="s">
        <v>1253</v>
      </c>
      <c r="N3969" t="s">
        <v>16219</v>
      </c>
      <c r="O3969" t="s">
        <v>16220</v>
      </c>
      <c r="P3969" t="s">
        <v>39</v>
      </c>
      <c r="Q3969">
        <v>13</v>
      </c>
      <c r="R3969" t="s">
        <v>88</v>
      </c>
      <c r="S3969" t="s">
        <v>79</v>
      </c>
      <c r="T3969">
        <v>62990</v>
      </c>
      <c r="U3969" s="1">
        <v>45474</v>
      </c>
      <c r="V3969" t="s">
        <v>126</v>
      </c>
      <c r="W3969">
        <v>679966</v>
      </c>
      <c r="X3969" t="s">
        <v>5517</v>
      </c>
      <c r="Y3969">
        <v>500</v>
      </c>
      <c r="Z3969">
        <v>2607</v>
      </c>
      <c r="AA3969">
        <v>1</v>
      </c>
      <c r="AB3969">
        <v>1042.8</v>
      </c>
      <c r="AC3969">
        <f>Table1_1[[#This Row],[Price]]*Table1_1[[#This Row],[Quantity]]</f>
        <v>2607</v>
      </c>
    </row>
    <row r="3970" spans="1:29" x14ac:dyDescent="0.3">
      <c r="A3970" t="s">
        <v>28</v>
      </c>
      <c r="B3970" t="s">
        <v>29</v>
      </c>
      <c r="C3970" t="s">
        <v>30</v>
      </c>
      <c r="D3970" t="s">
        <v>31</v>
      </c>
      <c r="E3970" t="s">
        <v>46</v>
      </c>
      <c r="F3970" t="s">
        <v>57</v>
      </c>
      <c r="G3970">
        <v>41</v>
      </c>
      <c r="H3970">
        <v>401483</v>
      </c>
      <c r="I3970" t="s">
        <v>34</v>
      </c>
      <c r="J3970" s="3">
        <v>44130</v>
      </c>
      <c r="K3970">
        <v>1200</v>
      </c>
      <c r="L3970" t="s">
        <v>16221</v>
      </c>
      <c r="M3970" t="s">
        <v>101</v>
      </c>
      <c r="N3970" t="s">
        <v>16222</v>
      </c>
      <c r="O3970">
        <v>9889451305</v>
      </c>
      <c r="P3970" t="s">
        <v>87</v>
      </c>
      <c r="Q3970">
        <v>10</v>
      </c>
      <c r="R3970" t="s">
        <v>40</v>
      </c>
      <c r="S3970" t="s">
        <v>41</v>
      </c>
      <c r="T3970">
        <v>21261</v>
      </c>
      <c r="U3970" s="1">
        <v>45439</v>
      </c>
      <c r="V3970" t="s">
        <v>140</v>
      </c>
      <c r="W3970">
        <v>874264</v>
      </c>
      <c r="X3970" t="s">
        <v>16223</v>
      </c>
      <c r="Y3970">
        <v>761</v>
      </c>
      <c r="Z3970">
        <v>1760</v>
      </c>
      <c r="AA3970">
        <v>5</v>
      </c>
      <c r="AB3970">
        <v>3520</v>
      </c>
      <c r="AC3970">
        <f>Table1_1[[#This Row],[Price]]*Table1_1[[#This Row],[Quantity]]</f>
        <v>8800</v>
      </c>
    </row>
    <row r="3971" spans="1:29" x14ac:dyDescent="0.3">
      <c r="A3971" t="s">
        <v>28</v>
      </c>
      <c r="B3971" t="s">
        <v>29</v>
      </c>
      <c r="C3971" t="s">
        <v>193</v>
      </c>
      <c r="D3971" t="s">
        <v>560</v>
      </c>
      <c r="E3971" t="s">
        <v>46</v>
      </c>
      <c r="F3971" t="s">
        <v>33</v>
      </c>
      <c r="G3971">
        <v>83</v>
      </c>
      <c r="H3971">
        <v>404994</v>
      </c>
      <c r="I3971" t="s">
        <v>58</v>
      </c>
      <c r="J3971" s="3">
        <v>44673</v>
      </c>
      <c r="K3971">
        <v>1100</v>
      </c>
      <c r="L3971" t="s">
        <v>16224</v>
      </c>
      <c r="M3971" t="s">
        <v>177</v>
      </c>
      <c r="N3971" t="s">
        <v>16225</v>
      </c>
      <c r="O3971" t="s">
        <v>16226</v>
      </c>
      <c r="P3971" t="s">
        <v>71</v>
      </c>
      <c r="Q3971">
        <v>4</v>
      </c>
      <c r="R3971" t="s">
        <v>88</v>
      </c>
      <c r="S3971" t="s">
        <v>118</v>
      </c>
      <c r="T3971">
        <v>73257</v>
      </c>
      <c r="U3971" s="1">
        <v>45457</v>
      </c>
      <c r="V3971" t="s">
        <v>52</v>
      </c>
      <c r="W3971">
        <v>877962</v>
      </c>
      <c r="X3971" t="s">
        <v>16227</v>
      </c>
      <c r="Y3971">
        <v>444</v>
      </c>
      <c r="Z3971">
        <v>1278</v>
      </c>
      <c r="AA3971">
        <v>1</v>
      </c>
      <c r="AB3971">
        <v>511.20000000000005</v>
      </c>
      <c r="AC3971">
        <f>Table1_1[[#This Row],[Price]]*Table1_1[[#This Row],[Quantity]]</f>
        <v>1278</v>
      </c>
    </row>
    <row r="3972" spans="1:29" x14ac:dyDescent="0.3">
      <c r="A3972" t="s">
        <v>28</v>
      </c>
      <c r="B3972" t="s">
        <v>29</v>
      </c>
      <c r="C3972" t="s">
        <v>30</v>
      </c>
      <c r="D3972" t="s">
        <v>163</v>
      </c>
      <c r="E3972" t="s">
        <v>32</v>
      </c>
      <c r="F3972" t="s">
        <v>150</v>
      </c>
      <c r="G3972">
        <v>10</v>
      </c>
      <c r="H3972">
        <v>412247</v>
      </c>
      <c r="I3972" t="s">
        <v>34</v>
      </c>
      <c r="J3972" s="3">
        <v>44055</v>
      </c>
      <c r="K3972">
        <v>950</v>
      </c>
      <c r="L3972" t="s">
        <v>16229</v>
      </c>
      <c r="M3972" t="s">
        <v>222</v>
      </c>
      <c r="N3972" t="s">
        <v>16230</v>
      </c>
      <c r="O3972" t="s">
        <v>16231</v>
      </c>
      <c r="P3972" t="s">
        <v>39</v>
      </c>
      <c r="Q3972">
        <v>9</v>
      </c>
      <c r="R3972" t="s">
        <v>40</v>
      </c>
      <c r="S3972" t="s">
        <v>79</v>
      </c>
      <c r="T3972">
        <v>13712</v>
      </c>
      <c r="U3972" s="1">
        <v>45519</v>
      </c>
      <c r="V3972" t="s">
        <v>64</v>
      </c>
      <c r="W3972">
        <v>804249</v>
      </c>
      <c r="X3972" t="s">
        <v>16232</v>
      </c>
      <c r="Y3972">
        <v>507</v>
      </c>
      <c r="Z3972">
        <v>589</v>
      </c>
      <c r="AA3972">
        <v>4</v>
      </c>
      <c r="AB3972">
        <v>942.40000000000009</v>
      </c>
      <c r="AC3972">
        <f>Table1_1[[#This Row],[Price]]*Table1_1[[#This Row],[Quantity]]</f>
        <v>2356</v>
      </c>
    </row>
    <row r="3973" spans="1:29" x14ac:dyDescent="0.3">
      <c r="A3973" t="s">
        <v>28</v>
      </c>
      <c r="B3973" t="s">
        <v>29</v>
      </c>
      <c r="C3973" t="s">
        <v>44</v>
      </c>
      <c r="D3973" t="s">
        <v>82</v>
      </c>
      <c r="E3973" t="s">
        <v>32</v>
      </c>
      <c r="F3973" t="s">
        <v>33</v>
      </c>
      <c r="G3973">
        <v>77</v>
      </c>
      <c r="H3973">
        <v>436196</v>
      </c>
      <c r="I3973" t="s">
        <v>34</v>
      </c>
      <c r="J3973" s="3">
        <v>45448</v>
      </c>
      <c r="K3973">
        <v>800</v>
      </c>
      <c r="L3973" t="s">
        <v>16234</v>
      </c>
      <c r="M3973" t="s">
        <v>434</v>
      </c>
      <c r="N3973" t="s">
        <v>16235</v>
      </c>
      <c r="O3973" t="s">
        <v>16236</v>
      </c>
      <c r="P3973" t="s">
        <v>71</v>
      </c>
      <c r="Q3973">
        <v>9</v>
      </c>
      <c r="R3973" t="s">
        <v>40</v>
      </c>
      <c r="S3973" t="s">
        <v>63</v>
      </c>
      <c r="T3973">
        <v>15687</v>
      </c>
      <c r="U3973" s="1">
        <v>45360</v>
      </c>
      <c r="V3973" t="s">
        <v>72</v>
      </c>
      <c r="W3973">
        <v>865331</v>
      </c>
      <c r="X3973" t="s">
        <v>16237</v>
      </c>
      <c r="Y3973">
        <v>720</v>
      </c>
      <c r="Z3973">
        <v>2715</v>
      </c>
      <c r="AA3973">
        <v>1</v>
      </c>
      <c r="AB3973">
        <v>1086</v>
      </c>
      <c r="AC3973">
        <f>Table1_1[[#This Row],[Price]]*Table1_1[[#This Row],[Quantity]]</f>
        <v>2715</v>
      </c>
    </row>
    <row r="3974" spans="1:29" x14ac:dyDescent="0.3">
      <c r="A3974" t="s">
        <v>28</v>
      </c>
      <c r="B3974" t="s">
        <v>29</v>
      </c>
      <c r="C3974" t="s">
        <v>148</v>
      </c>
      <c r="D3974" t="s">
        <v>467</v>
      </c>
      <c r="E3974" t="s">
        <v>46</v>
      </c>
      <c r="F3974" t="s">
        <v>135</v>
      </c>
      <c r="G3974">
        <v>74</v>
      </c>
      <c r="H3974">
        <v>412827</v>
      </c>
      <c r="I3974" t="s">
        <v>34</v>
      </c>
      <c r="J3974" s="3">
        <v>45451</v>
      </c>
      <c r="K3974">
        <v>1200</v>
      </c>
      <c r="L3974" t="s">
        <v>16238</v>
      </c>
      <c r="M3974" t="s">
        <v>1091</v>
      </c>
      <c r="N3974" t="s">
        <v>16239</v>
      </c>
      <c r="O3974">
        <v>-2055</v>
      </c>
      <c r="P3974" t="s">
        <v>71</v>
      </c>
      <c r="Q3974">
        <v>8</v>
      </c>
      <c r="R3974" t="s">
        <v>40</v>
      </c>
      <c r="S3974" t="s">
        <v>118</v>
      </c>
      <c r="T3974">
        <v>32505</v>
      </c>
      <c r="U3974" s="1">
        <v>45488</v>
      </c>
      <c r="V3974" t="s">
        <v>126</v>
      </c>
      <c r="W3974">
        <v>564442</v>
      </c>
      <c r="X3974" t="s">
        <v>16240</v>
      </c>
      <c r="Y3974">
        <v>595</v>
      </c>
      <c r="Z3974">
        <v>1702</v>
      </c>
      <c r="AA3974">
        <v>8</v>
      </c>
      <c r="AB3974">
        <v>5446.4000000000015</v>
      </c>
      <c r="AC3974">
        <f>Table1_1[[#This Row],[Price]]*Table1_1[[#This Row],[Quantity]]</f>
        <v>13616</v>
      </c>
    </row>
    <row r="3975" spans="1:29" x14ac:dyDescent="0.3">
      <c r="A3975" t="s">
        <v>28</v>
      </c>
      <c r="B3975" t="s">
        <v>29</v>
      </c>
      <c r="C3975" t="s">
        <v>66</v>
      </c>
      <c r="D3975" t="s">
        <v>611</v>
      </c>
      <c r="E3975" t="s">
        <v>32</v>
      </c>
      <c r="F3975" t="s">
        <v>355</v>
      </c>
      <c r="G3975">
        <v>3</v>
      </c>
      <c r="H3975">
        <v>439152</v>
      </c>
      <c r="I3975" t="s">
        <v>58</v>
      </c>
      <c r="J3975" s="3">
        <v>44692</v>
      </c>
      <c r="K3975">
        <v>800</v>
      </c>
      <c r="L3975" t="s">
        <v>16242</v>
      </c>
      <c r="M3975" t="s">
        <v>552</v>
      </c>
      <c r="N3975" t="s">
        <v>16243</v>
      </c>
      <c r="O3975">
        <v>3263615654</v>
      </c>
      <c r="P3975" t="s">
        <v>71</v>
      </c>
      <c r="Q3975">
        <v>6</v>
      </c>
      <c r="R3975" t="s">
        <v>40</v>
      </c>
      <c r="S3975" t="s">
        <v>79</v>
      </c>
      <c r="T3975">
        <v>46947</v>
      </c>
      <c r="U3975" s="1">
        <v>45487</v>
      </c>
      <c r="V3975" t="s">
        <v>126</v>
      </c>
      <c r="W3975">
        <v>638064</v>
      </c>
      <c r="X3975" t="s">
        <v>11967</v>
      </c>
      <c r="Y3975">
        <v>850</v>
      </c>
      <c r="Z3975">
        <v>1469</v>
      </c>
      <c r="AA3975">
        <v>4</v>
      </c>
      <c r="AB3975">
        <v>2350.4</v>
      </c>
      <c r="AC3975">
        <f>Table1_1[[#This Row],[Price]]*Table1_1[[#This Row],[Quantity]]</f>
        <v>5876</v>
      </c>
    </row>
    <row r="3976" spans="1:29" x14ac:dyDescent="0.3">
      <c r="A3976" t="s">
        <v>28</v>
      </c>
      <c r="B3976" t="s">
        <v>29</v>
      </c>
      <c r="C3976" t="s">
        <v>44</v>
      </c>
      <c r="D3976" t="s">
        <v>442</v>
      </c>
      <c r="E3976" t="s">
        <v>32</v>
      </c>
      <c r="F3976" t="s">
        <v>150</v>
      </c>
      <c r="G3976">
        <v>1</v>
      </c>
      <c r="H3976">
        <v>433258</v>
      </c>
      <c r="I3976" t="s">
        <v>34</v>
      </c>
      <c r="J3976" s="3">
        <v>45235</v>
      </c>
      <c r="K3976">
        <v>1000</v>
      </c>
      <c r="L3976" t="s">
        <v>16244</v>
      </c>
      <c r="M3976" t="s">
        <v>60</v>
      </c>
      <c r="N3976" t="s">
        <v>16245</v>
      </c>
      <c r="O3976" t="s">
        <v>16246</v>
      </c>
      <c r="P3976" t="s">
        <v>39</v>
      </c>
      <c r="Q3976">
        <v>7</v>
      </c>
      <c r="R3976" t="s">
        <v>40</v>
      </c>
      <c r="S3976" t="s">
        <v>79</v>
      </c>
      <c r="T3976">
        <v>91562</v>
      </c>
      <c r="U3976" s="1">
        <v>45613</v>
      </c>
      <c r="V3976" t="s">
        <v>42</v>
      </c>
      <c r="W3976">
        <v>490466</v>
      </c>
      <c r="X3976" t="s">
        <v>16247</v>
      </c>
      <c r="Y3976">
        <v>986</v>
      </c>
      <c r="Z3976">
        <v>2787</v>
      </c>
      <c r="AA3976">
        <v>7</v>
      </c>
      <c r="AB3976">
        <v>7803.6</v>
      </c>
      <c r="AC3976">
        <f>Table1_1[[#This Row],[Price]]*Table1_1[[#This Row],[Quantity]]</f>
        <v>19509</v>
      </c>
    </row>
    <row r="3977" spans="1:29" x14ac:dyDescent="0.3">
      <c r="A3977" t="s">
        <v>28</v>
      </c>
      <c r="B3977" t="s">
        <v>29</v>
      </c>
      <c r="C3977" t="s">
        <v>91</v>
      </c>
      <c r="D3977" t="s">
        <v>560</v>
      </c>
      <c r="E3977" t="s">
        <v>32</v>
      </c>
      <c r="F3977" t="s">
        <v>57</v>
      </c>
      <c r="G3977">
        <v>7</v>
      </c>
      <c r="H3977">
        <v>411493</v>
      </c>
      <c r="I3977" t="s">
        <v>34</v>
      </c>
      <c r="J3977" s="3">
        <v>44820</v>
      </c>
      <c r="K3977">
        <v>1000</v>
      </c>
      <c r="L3977" t="s">
        <v>16248</v>
      </c>
      <c r="M3977" t="s">
        <v>101</v>
      </c>
      <c r="N3977" t="s">
        <v>16249</v>
      </c>
      <c r="O3977" t="s">
        <v>16250</v>
      </c>
      <c r="P3977" t="s">
        <v>39</v>
      </c>
      <c r="Q3977">
        <v>8</v>
      </c>
      <c r="R3977" t="s">
        <v>88</v>
      </c>
      <c r="S3977" t="s">
        <v>118</v>
      </c>
      <c r="T3977">
        <v>42597</v>
      </c>
      <c r="U3977" s="1">
        <v>45503</v>
      </c>
      <c r="V3977" t="s">
        <v>126</v>
      </c>
      <c r="W3977">
        <v>888628</v>
      </c>
      <c r="X3977" t="s">
        <v>16251</v>
      </c>
      <c r="Y3977">
        <v>711</v>
      </c>
      <c r="Z3977">
        <v>645</v>
      </c>
      <c r="AA3977">
        <v>6</v>
      </c>
      <c r="AB3977">
        <v>1548</v>
      </c>
      <c r="AC3977">
        <f>Table1_1[[#This Row],[Price]]*Table1_1[[#This Row],[Quantity]]</f>
        <v>3870</v>
      </c>
    </row>
    <row r="3978" spans="1:29" x14ac:dyDescent="0.3">
      <c r="A3978" t="s">
        <v>28</v>
      </c>
      <c r="B3978" t="s">
        <v>29</v>
      </c>
      <c r="C3978" t="s">
        <v>44</v>
      </c>
      <c r="D3978" t="s">
        <v>566</v>
      </c>
      <c r="E3978" t="s">
        <v>32</v>
      </c>
      <c r="F3978" t="s">
        <v>33</v>
      </c>
      <c r="G3978">
        <v>99</v>
      </c>
      <c r="H3978">
        <v>413762</v>
      </c>
      <c r="I3978" t="s">
        <v>58</v>
      </c>
      <c r="J3978" s="3">
        <v>43931</v>
      </c>
      <c r="K3978">
        <v>800</v>
      </c>
      <c r="L3978" t="s">
        <v>16252</v>
      </c>
      <c r="M3978" t="s">
        <v>818</v>
      </c>
      <c r="N3978" t="s">
        <v>16253</v>
      </c>
      <c r="O3978" t="s">
        <v>16254</v>
      </c>
      <c r="P3978" t="s">
        <v>87</v>
      </c>
      <c r="Q3978">
        <v>8</v>
      </c>
      <c r="R3978" t="s">
        <v>40</v>
      </c>
      <c r="S3978" t="s">
        <v>63</v>
      </c>
      <c r="T3978">
        <v>62498</v>
      </c>
      <c r="U3978" s="1">
        <v>45483</v>
      </c>
      <c r="V3978" t="s">
        <v>126</v>
      </c>
      <c r="W3978">
        <v>317067</v>
      </c>
      <c r="X3978" t="s">
        <v>16255</v>
      </c>
      <c r="Y3978">
        <v>223</v>
      </c>
      <c r="Z3978">
        <v>1801</v>
      </c>
      <c r="AA3978">
        <v>3</v>
      </c>
      <c r="AB3978">
        <v>2161.2000000000003</v>
      </c>
      <c r="AC3978">
        <f>Table1_1[[#This Row],[Price]]*Table1_1[[#This Row],[Quantity]]</f>
        <v>5403</v>
      </c>
    </row>
    <row r="3979" spans="1:29" x14ac:dyDescent="0.3">
      <c r="A3979" t="s">
        <v>28</v>
      </c>
      <c r="B3979" t="s">
        <v>29</v>
      </c>
      <c r="C3979" t="s">
        <v>157</v>
      </c>
      <c r="D3979" t="s">
        <v>317</v>
      </c>
      <c r="E3979" t="s">
        <v>46</v>
      </c>
      <c r="F3979" t="s">
        <v>47</v>
      </c>
      <c r="G3979">
        <v>7</v>
      </c>
      <c r="H3979">
        <v>411727</v>
      </c>
      <c r="I3979" t="s">
        <v>34</v>
      </c>
      <c r="J3979" s="3">
        <v>44073</v>
      </c>
      <c r="K3979">
        <v>950</v>
      </c>
      <c r="L3979" t="s">
        <v>16257</v>
      </c>
      <c r="M3979" t="s">
        <v>2054</v>
      </c>
      <c r="N3979" t="s">
        <v>16258</v>
      </c>
      <c r="O3979" t="s">
        <v>16259</v>
      </c>
      <c r="P3979" t="s">
        <v>51</v>
      </c>
      <c r="Q3979">
        <v>8</v>
      </c>
      <c r="R3979" t="s">
        <v>88</v>
      </c>
      <c r="S3979" t="s">
        <v>118</v>
      </c>
      <c r="T3979">
        <v>99270</v>
      </c>
      <c r="U3979" s="1">
        <v>45408</v>
      </c>
      <c r="V3979" t="s">
        <v>80</v>
      </c>
      <c r="W3979">
        <v>414832</v>
      </c>
      <c r="X3979" t="s">
        <v>16260</v>
      </c>
      <c r="Y3979">
        <v>941</v>
      </c>
      <c r="Z3979">
        <v>2229</v>
      </c>
      <c r="AA3979">
        <v>4</v>
      </c>
      <c r="AB3979">
        <v>3566.4</v>
      </c>
      <c r="AC3979">
        <f>Table1_1[[#This Row],[Price]]*Table1_1[[#This Row],[Quantity]]</f>
        <v>8916</v>
      </c>
    </row>
    <row r="3980" spans="1:29" x14ac:dyDescent="0.3">
      <c r="A3980" t="s">
        <v>28</v>
      </c>
      <c r="B3980" t="s">
        <v>29</v>
      </c>
      <c r="C3980" t="s">
        <v>54</v>
      </c>
      <c r="D3980" t="s">
        <v>227</v>
      </c>
      <c r="E3980" t="s">
        <v>46</v>
      </c>
      <c r="F3980" t="s">
        <v>135</v>
      </c>
      <c r="G3980">
        <v>75</v>
      </c>
      <c r="H3980">
        <v>427539</v>
      </c>
      <c r="I3980" t="s">
        <v>58</v>
      </c>
      <c r="J3980" s="3">
        <v>43992</v>
      </c>
      <c r="K3980">
        <v>1100</v>
      </c>
      <c r="L3980" t="s">
        <v>16261</v>
      </c>
      <c r="M3980" t="s">
        <v>487</v>
      </c>
      <c r="N3980" t="s">
        <v>16262</v>
      </c>
      <c r="O3980" t="s">
        <v>16263</v>
      </c>
      <c r="P3980" t="s">
        <v>51</v>
      </c>
      <c r="Q3980">
        <v>16</v>
      </c>
      <c r="R3980" t="s">
        <v>40</v>
      </c>
      <c r="S3980" t="s">
        <v>118</v>
      </c>
      <c r="T3980">
        <v>64194</v>
      </c>
      <c r="U3980" s="1">
        <v>45437</v>
      </c>
      <c r="V3980" t="s">
        <v>140</v>
      </c>
      <c r="W3980">
        <v>691013</v>
      </c>
      <c r="X3980" t="s">
        <v>16264</v>
      </c>
      <c r="Y3980">
        <v>225</v>
      </c>
      <c r="Z3980">
        <v>1821</v>
      </c>
      <c r="AA3980">
        <v>4</v>
      </c>
      <c r="AB3980">
        <v>2913.6000000000004</v>
      </c>
      <c r="AC3980">
        <f>Table1_1[[#This Row],[Price]]*Table1_1[[#This Row],[Quantity]]</f>
        <v>7284</v>
      </c>
    </row>
    <row r="3981" spans="1:29" x14ac:dyDescent="0.3">
      <c r="A3981" t="s">
        <v>28</v>
      </c>
      <c r="B3981" t="s">
        <v>29</v>
      </c>
      <c r="C3981" t="s">
        <v>148</v>
      </c>
      <c r="D3981" t="s">
        <v>82</v>
      </c>
      <c r="E3981" t="s">
        <v>32</v>
      </c>
      <c r="F3981" t="s">
        <v>33</v>
      </c>
      <c r="G3981">
        <v>19</v>
      </c>
      <c r="H3981">
        <v>413293</v>
      </c>
      <c r="I3981" t="s">
        <v>58</v>
      </c>
      <c r="J3981" s="3">
        <v>45404</v>
      </c>
      <c r="K3981">
        <v>1100</v>
      </c>
      <c r="L3981" t="s">
        <v>16265</v>
      </c>
      <c r="M3981" t="s">
        <v>1244</v>
      </c>
      <c r="N3981" t="s">
        <v>16266</v>
      </c>
      <c r="O3981" t="s">
        <v>16267</v>
      </c>
      <c r="P3981" t="s">
        <v>39</v>
      </c>
      <c r="Q3981">
        <v>19</v>
      </c>
      <c r="R3981" t="s">
        <v>88</v>
      </c>
      <c r="S3981" t="s">
        <v>118</v>
      </c>
      <c r="T3981">
        <v>13775</v>
      </c>
      <c r="U3981" s="1">
        <v>45589</v>
      </c>
      <c r="V3981" t="s">
        <v>155</v>
      </c>
      <c r="W3981">
        <v>541885</v>
      </c>
      <c r="X3981" t="s">
        <v>16268</v>
      </c>
      <c r="Y3981">
        <v>713</v>
      </c>
      <c r="Z3981">
        <v>1862</v>
      </c>
      <c r="AA3981">
        <v>3</v>
      </c>
      <c r="AB3981">
        <v>2234.4</v>
      </c>
      <c r="AC3981">
        <f>Table1_1[[#This Row],[Price]]*Table1_1[[#This Row],[Quantity]]</f>
        <v>5586</v>
      </c>
    </row>
    <row r="3982" spans="1:29" x14ac:dyDescent="0.3">
      <c r="A3982" t="s">
        <v>28</v>
      </c>
      <c r="B3982" t="s">
        <v>29</v>
      </c>
      <c r="C3982" t="s">
        <v>193</v>
      </c>
      <c r="D3982" t="s">
        <v>45</v>
      </c>
      <c r="E3982" t="s">
        <v>46</v>
      </c>
      <c r="F3982" t="s">
        <v>47</v>
      </c>
      <c r="G3982">
        <v>17</v>
      </c>
      <c r="H3982">
        <v>438431</v>
      </c>
      <c r="I3982" t="s">
        <v>58</v>
      </c>
      <c r="J3982" s="3">
        <v>44481</v>
      </c>
      <c r="K3982">
        <v>1400</v>
      </c>
      <c r="L3982" t="s">
        <v>16269</v>
      </c>
      <c r="M3982" t="s">
        <v>60</v>
      </c>
      <c r="N3982" t="s">
        <v>16270</v>
      </c>
      <c r="O3982" t="s">
        <v>16271</v>
      </c>
      <c r="P3982" t="s">
        <v>51</v>
      </c>
      <c r="Q3982">
        <v>11</v>
      </c>
      <c r="R3982" t="s">
        <v>40</v>
      </c>
      <c r="S3982" t="s">
        <v>118</v>
      </c>
      <c r="T3982">
        <v>44947</v>
      </c>
      <c r="U3982" s="1">
        <v>45560</v>
      </c>
      <c r="V3982" t="s">
        <v>180</v>
      </c>
      <c r="W3982">
        <v>649355</v>
      </c>
      <c r="X3982" t="s">
        <v>16272</v>
      </c>
      <c r="Y3982">
        <v>911</v>
      </c>
      <c r="Z3982">
        <v>1084</v>
      </c>
      <c r="AA3982">
        <v>1</v>
      </c>
      <c r="AB3982">
        <v>433.6</v>
      </c>
      <c r="AC3982">
        <f>Table1_1[[#This Row],[Price]]*Table1_1[[#This Row],[Quantity]]</f>
        <v>1084</v>
      </c>
    </row>
    <row r="3983" spans="1:29" x14ac:dyDescent="0.3">
      <c r="A3983" t="s">
        <v>28</v>
      </c>
      <c r="B3983" t="s">
        <v>29</v>
      </c>
      <c r="C3983" t="s">
        <v>44</v>
      </c>
      <c r="D3983" t="s">
        <v>317</v>
      </c>
      <c r="E3983" t="s">
        <v>56</v>
      </c>
      <c r="F3983" t="s">
        <v>33</v>
      </c>
      <c r="G3983">
        <v>67</v>
      </c>
      <c r="H3983">
        <v>403335</v>
      </c>
      <c r="I3983" t="s">
        <v>34</v>
      </c>
      <c r="J3983" s="3">
        <v>45452</v>
      </c>
      <c r="K3983">
        <v>800</v>
      </c>
      <c r="L3983" t="s">
        <v>16273</v>
      </c>
      <c r="M3983" t="s">
        <v>276</v>
      </c>
      <c r="N3983" t="s">
        <v>16274</v>
      </c>
      <c r="O3983" t="s">
        <v>16275</v>
      </c>
      <c r="P3983" t="s">
        <v>87</v>
      </c>
      <c r="Q3983">
        <v>13</v>
      </c>
      <c r="R3983" t="s">
        <v>40</v>
      </c>
      <c r="S3983" t="s">
        <v>79</v>
      </c>
      <c r="T3983">
        <v>80082</v>
      </c>
      <c r="U3983" s="1">
        <v>45469</v>
      </c>
      <c r="V3983" t="s">
        <v>52</v>
      </c>
      <c r="W3983">
        <v>684301</v>
      </c>
      <c r="X3983" t="s">
        <v>16276</v>
      </c>
      <c r="Y3983">
        <v>639</v>
      </c>
      <c r="Z3983">
        <v>1388</v>
      </c>
      <c r="AA3983">
        <v>1</v>
      </c>
      <c r="AB3983">
        <v>555.20000000000005</v>
      </c>
      <c r="AC3983">
        <f>Table1_1[[#This Row],[Price]]*Table1_1[[#This Row],[Quantity]]</f>
        <v>1388</v>
      </c>
    </row>
    <row r="3984" spans="1:29" x14ac:dyDescent="0.3">
      <c r="A3984" t="s">
        <v>28</v>
      </c>
      <c r="B3984" t="s">
        <v>29</v>
      </c>
      <c r="C3984" t="s">
        <v>54</v>
      </c>
      <c r="D3984" t="s">
        <v>170</v>
      </c>
      <c r="E3984" t="s">
        <v>32</v>
      </c>
      <c r="F3984" t="s">
        <v>83</v>
      </c>
      <c r="G3984">
        <v>24</v>
      </c>
      <c r="H3984">
        <v>436867</v>
      </c>
      <c r="I3984" t="s">
        <v>34</v>
      </c>
      <c r="J3984" s="3">
        <v>44373</v>
      </c>
      <c r="K3984">
        <v>1400</v>
      </c>
      <c r="L3984" t="s">
        <v>16277</v>
      </c>
      <c r="M3984" t="s">
        <v>216</v>
      </c>
      <c r="N3984" t="s">
        <v>16278</v>
      </c>
      <c r="O3984" t="s">
        <v>16279</v>
      </c>
      <c r="P3984" t="s">
        <v>71</v>
      </c>
      <c r="Q3984">
        <v>9</v>
      </c>
      <c r="R3984" t="s">
        <v>88</v>
      </c>
      <c r="S3984" t="s">
        <v>41</v>
      </c>
      <c r="T3984">
        <v>81994</v>
      </c>
      <c r="U3984" s="1">
        <v>45304</v>
      </c>
      <c r="V3984" t="s">
        <v>111</v>
      </c>
      <c r="W3984">
        <v>976295</v>
      </c>
      <c r="X3984" t="s">
        <v>16280</v>
      </c>
      <c r="Y3984">
        <v>340</v>
      </c>
      <c r="Z3984">
        <v>2675</v>
      </c>
      <c r="AA3984">
        <v>4</v>
      </c>
      <c r="AB3984">
        <v>4280</v>
      </c>
      <c r="AC3984">
        <f>Table1_1[[#This Row],[Price]]*Table1_1[[#This Row],[Quantity]]</f>
        <v>10700</v>
      </c>
    </row>
    <row r="3985" spans="1:29" x14ac:dyDescent="0.3">
      <c r="A3985" t="s">
        <v>28</v>
      </c>
      <c r="B3985" t="s">
        <v>29</v>
      </c>
      <c r="C3985" t="s">
        <v>30</v>
      </c>
      <c r="D3985" t="s">
        <v>74</v>
      </c>
      <c r="E3985" t="s">
        <v>56</v>
      </c>
      <c r="F3985" t="s">
        <v>83</v>
      </c>
      <c r="G3985">
        <v>20</v>
      </c>
      <c r="H3985">
        <v>404083</v>
      </c>
      <c r="I3985" t="s">
        <v>58</v>
      </c>
      <c r="J3985" s="3">
        <v>44360</v>
      </c>
      <c r="K3985">
        <v>1300</v>
      </c>
      <c r="L3985" t="s">
        <v>16281</v>
      </c>
      <c r="M3985" t="s">
        <v>165</v>
      </c>
      <c r="N3985" t="s">
        <v>16282</v>
      </c>
      <c r="O3985" t="s">
        <v>16283</v>
      </c>
      <c r="P3985" t="s">
        <v>51</v>
      </c>
      <c r="Q3985">
        <v>3</v>
      </c>
      <c r="R3985" t="s">
        <v>88</v>
      </c>
      <c r="S3985" t="s">
        <v>41</v>
      </c>
      <c r="T3985">
        <v>68023</v>
      </c>
      <c r="U3985" s="1">
        <v>45338</v>
      </c>
      <c r="V3985" t="s">
        <v>119</v>
      </c>
      <c r="W3985">
        <v>748632</v>
      </c>
      <c r="X3985" t="s">
        <v>16284</v>
      </c>
      <c r="Y3985">
        <v>873</v>
      </c>
      <c r="Z3985">
        <v>972</v>
      </c>
      <c r="AA3985">
        <v>3</v>
      </c>
      <c r="AB3985">
        <v>1166.4000000000001</v>
      </c>
      <c r="AC3985">
        <f>Table1_1[[#This Row],[Price]]*Table1_1[[#This Row],[Quantity]]</f>
        <v>2916</v>
      </c>
    </row>
    <row r="3986" spans="1:29" x14ac:dyDescent="0.3">
      <c r="A3986" t="s">
        <v>28</v>
      </c>
      <c r="B3986" t="s">
        <v>29</v>
      </c>
      <c r="C3986" t="s">
        <v>193</v>
      </c>
      <c r="D3986" t="s">
        <v>182</v>
      </c>
      <c r="E3986" t="s">
        <v>46</v>
      </c>
      <c r="F3986" t="s">
        <v>33</v>
      </c>
      <c r="G3986">
        <v>97</v>
      </c>
      <c r="H3986">
        <v>425594</v>
      </c>
      <c r="I3986" t="s">
        <v>58</v>
      </c>
      <c r="J3986" s="3">
        <v>44309</v>
      </c>
      <c r="K3986">
        <v>1300</v>
      </c>
      <c r="L3986" t="s">
        <v>16285</v>
      </c>
      <c r="M3986" t="s">
        <v>428</v>
      </c>
      <c r="N3986" t="s">
        <v>16286</v>
      </c>
      <c r="O3986" t="s">
        <v>16287</v>
      </c>
      <c r="P3986" t="s">
        <v>51</v>
      </c>
      <c r="Q3986">
        <v>7</v>
      </c>
      <c r="R3986" t="s">
        <v>40</v>
      </c>
      <c r="S3986" t="s">
        <v>63</v>
      </c>
      <c r="T3986">
        <v>68553</v>
      </c>
      <c r="U3986" s="1">
        <v>45587</v>
      </c>
      <c r="V3986" t="s">
        <v>155</v>
      </c>
      <c r="W3986">
        <v>660349</v>
      </c>
      <c r="X3986" t="s">
        <v>16288</v>
      </c>
      <c r="Y3986">
        <v>749</v>
      </c>
      <c r="Z3986">
        <v>2718</v>
      </c>
      <c r="AA3986">
        <v>4</v>
      </c>
      <c r="AB3986">
        <v>4348.8</v>
      </c>
      <c r="AC3986">
        <f>Table1_1[[#This Row],[Price]]*Table1_1[[#This Row],[Quantity]]</f>
        <v>10872</v>
      </c>
    </row>
    <row r="3987" spans="1:29" x14ac:dyDescent="0.3">
      <c r="A3987" t="s">
        <v>28</v>
      </c>
      <c r="B3987" t="s">
        <v>29</v>
      </c>
      <c r="C3987" t="s">
        <v>66</v>
      </c>
      <c r="D3987" t="s">
        <v>45</v>
      </c>
      <c r="E3987" t="s">
        <v>56</v>
      </c>
      <c r="F3987" t="s">
        <v>150</v>
      </c>
      <c r="G3987">
        <v>95</v>
      </c>
      <c r="H3987">
        <v>430674</v>
      </c>
      <c r="I3987" t="s">
        <v>34</v>
      </c>
      <c r="J3987" s="3">
        <v>44385</v>
      </c>
      <c r="K3987">
        <v>1200</v>
      </c>
      <c r="L3987" t="s">
        <v>16289</v>
      </c>
      <c r="M3987" t="s">
        <v>568</v>
      </c>
      <c r="N3987" t="s">
        <v>16290</v>
      </c>
      <c r="O3987" t="s">
        <v>16291</v>
      </c>
      <c r="P3987" t="s">
        <v>51</v>
      </c>
      <c r="Q3987">
        <v>18</v>
      </c>
      <c r="R3987" t="s">
        <v>40</v>
      </c>
      <c r="S3987" t="s">
        <v>118</v>
      </c>
      <c r="T3987">
        <v>36284</v>
      </c>
      <c r="U3987" s="1">
        <v>45499</v>
      </c>
      <c r="V3987" t="s">
        <v>126</v>
      </c>
      <c r="W3987">
        <v>427526</v>
      </c>
      <c r="X3987" t="s">
        <v>16292</v>
      </c>
      <c r="Y3987">
        <v>425</v>
      </c>
      <c r="Z3987">
        <v>1365</v>
      </c>
      <c r="AA3987">
        <v>6</v>
      </c>
      <c r="AB3987">
        <v>3276</v>
      </c>
      <c r="AC3987">
        <f>Table1_1[[#This Row],[Price]]*Table1_1[[#This Row],[Quantity]]</f>
        <v>8190</v>
      </c>
    </row>
    <row r="3988" spans="1:29" x14ac:dyDescent="0.3">
      <c r="A3988" t="s">
        <v>28</v>
      </c>
      <c r="B3988" t="s">
        <v>29</v>
      </c>
      <c r="C3988" t="s">
        <v>148</v>
      </c>
      <c r="D3988" t="s">
        <v>92</v>
      </c>
      <c r="E3988" t="s">
        <v>32</v>
      </c>
      <c r="F3988" t="s">
        <v>83</v>
      </c>
      <c r="G3988">
        <v>47</v>
      </c>
      <c r="H3988">
        <v>423815</v>
      </c>
      <c r="I3988" t="s">
        <v>34</v>
      </c>
      <c r="J3988" s="3">
        <v>45337</v>
      </c>
      <c r="K3988">
        <v>1200</v>
      </c>
      <c r="L3988" t="s">
        <v>16293</v>
      </c>
      <c r="M3988" t="s">
        <v>108</v>
      </c>
      <c r="N3988" t="s">
        <v>16294</v>
      </c>
      <c r="O3988" t="s">
        <v>16295</v>
      </c>
      <c r="P3988" t="s">
        <v>71</v>
      </c>
      <c r="Q3988">
        <v>15</v>
      </c>
      <c r="R3988" t="s">
        <v>40</v>
      </c>
      <c r="S3988" t="s">
        <v>79</v>
      </c>
      <c r="T3988">
        <v>15763</v>
      </c>
      <c r="U3988" s="1">
        <v>45549</v>
      </c>
      <c r="V3988" t="s">
        <v>180</v>
      </c>
      <c r="W3988">
        <v>885891</v>
      </c>
      <c r="X3988" t="s">
        <v>16296</v>
      </c>
      <c r="Y3988">
        <v>762</v>
      </c>
      <c r="Z3988">
        <v>1262</v>
      </c>
      <c r="AA3988">
        <v>3</v>
      </c>
      <c r="AB3988">
        <v>1514.4</v>
      </c>
      <c r="AC3988">
        <f>Table1_1[[#This Row],[Price]]*Table1_1[[#This Row],[Quantity]]</f>
        <v>3786</v>
      </c>
    </row>
    <row r="3989" spans="1:29" x14ac:dyDescent="0.3">
      <c r="A3989" t="s">
        <v>28</v>
      </c>
      <c r="B3989" t="s">
        <v>29</v>
      </c>
      <c r="C3989" t="s">
        <v>66</v>
      </c>
      <c r="D3989" t="s">
        <v>349</v>
      </c>
      <c r="E3989" t="s">
        <v>56</v>
      </c>
      <c r="F3989" t="s">
        <v>150</v>
      </c>
      <c r="G3989">
        <v>82</v>
      </c>
      <c r="H3989">
        <v>415462</v>
      </c>
      <c r="I3989" t="s">
        <v>34</v>
      </c>
      <c r="J3989" s="3">
        <v>44780</v>
      </c>
      <c r="K3989">
        <v>1000</v>
      </c>
      <c r="L3989" t="s">
        <v>14971</v>
      </c>
      <c r="M3989" t="s">
        <v>856</v>
      </c>
      <c r="N3989" t="s">
        <v>16297</v>
      </c>
      <c r="O3989" t="s">
        <v>16298</v>
      </c>
      <c r="P3989" t="s">
        <v>39</v>
      </c>
      <c r="Q3989">
        <v>14</v>
      </c>
      <c r="R3989" t="s">
        <v>88</v>
      </c>
      <c r="S3989" t="s">
        <v>118</v>
      </c>
      <c r="T3989">
        <v>80415</v>
      </c>
      <c r="U3989" s="1">
        <v>45425</v>
      </c>
      <c r="V3989" t="s">
        <v>140</v>
      </c>
      <c r="W3989">
        <v>315480</v>
      </c>
      <c r="X3989" t="s">
        <v>16299</v>
      </c>
      <c r="Y3989">
        <v>805</v>
      </c>
      <c r="Z3989">
        <v>1327</v>
      </c>
      <c r="AA3989">
        <v>7</v>
      </c>
      <c r="AB3989">
        <v>3715.6000000000004</v>
      </c>
      <c r="AC3989">
        <f>Table1_1[[#This Row],[Price]]*Table1_1[[#This Row],[Quantity]]</f>
        <v>9289</v>
      </c>
    </row>
    <row r="3990" spans="1:29" x14ac:dyDescent="0.3">
      <c r="A3990" t="s">
        <v>28</v>
      </c>
      <c r="B3990" t="s">
        <v>29</v>
      </c>
      <c r="C3990" t="s">
        <v>148</v>
      </c>
      <c r="D3990" t="s">
        <v>92</v>
      </c>
      <c r="E3990" t="s">
        <v>56</v>
      </c>
      <c r="F3990" t="s">
        <v>355</v>
      </c>
      <c r="G3990">
        <v>100</v>
      </c>
      <c r="H3990">
        <v>403162</v>
      </c>
      <c r="I3990" t="s">
        <v>34</v>
      </c>
      <c r="J3990" s="3">
        <v>44200</v>
      </c>
      <c r="K3990">
        <v>1000</v>
      </c>
      <c r="L3990" t="s">
        <v>16301</v>
      </c>
      <c r="M3990" t="s">
        <v>232</v>
      </c>
      <c r="N3990" t="s">
        <v>16302</v>
      </c>
      <c r="O3990" t="s">
        <v>16303</v>
      </c>
      <c r="P3990" t="s">
        <v>71</v>
      </c>
      <c r="Q3990">
        <v>8</v>
      </c>
      <c r="R3990" t="s">
        <v>88</v>
      </c>
      <c r="S3990" t="s">
        <v>118</v>
      </c>
      <c r="T3990">
        <v>20195</v>
      </c>
      <c r="U3990" s="1">
        <v>45320</v>
      </c>
      <c r="V3990" t="s">
        <v>111</v>
      </c>
      <c r="W3990">
        <v>366547</v>
      </c>
      <c r="X3990" t="s">
        <v>16304</v>
      </c>
      <c r="Y3990">
        <v>851</v>
      </c>
      <c r="Z3990">
        <v>1050</v>
      </c>
      <c r="AA3990">
        <v>3</v>
      </c>
      <c r="AB3990">
        <v>1260</v>
      </c>
      <c r="AC3990">
        <f>Table1_1[[#This Row],[Price]]*Table1_1[[#This Row],[Quantity]]</f>
        <v>3150</v>
      </c>
    </row>
    <row r="3991" spans="1:29" x14ac:dyDescent="0.3">
      <c r="A3991" t="s">
        <v>28</v>
      </c>
      <c r="B3991" t="s">
        <v>29</v>
      </c>
      <c r="C3991" t="s">
        <v>148</v>
      </c>
      <c r="D3991" t="s">
        <v>611</v>
      </c>
      <c r="E3991" t="s">
        <v>32</v>
      </c>
      <c r="F3991" t="s">
        <v>355</v>
      </c>
      <c r="G3991">
        <v>88</v>
      </c>
      <c r="H3991">
        <v>420725</v>
      </c>
      <c r="I3991" t="s">
        <v>34</v>
      </c>
      <c r="J3991" s="3">
        <v>45207</v>
      </c>
      <c r="K3991">
        <v>1400</v>
      </c>
      <c r="L3991" t="s">
        <v>16305</v>
      </c>
      <c r="M3991" t="s">
        <v>423</v>
      </c>
      <c r="N3991" t="s">
        <v>16306</v>
      </c>
      <c r="O3991" t="s">
        <v>16307</v>
      </c>
      <c r="P3991" t="s">
        <v>51</v>
      </c>
      <c r="Q3991">
        <v>9</v>
      </c>
      <c r="R3991" t="s">
        <v>40</v>
      </c>
      <c r="S3991" t="s">
        <v>118</v>
      </c>
      <c r="T3991">
        <v>77536</v>
      </c>
      <c r="U3991" s="1">
        <v>45501</v>
      </c>
      <c r="V3991" t="s">
        <v>126</v>
      </c>
      <c r="W3991">
        <v>570548</v>
      </c>
      <c r="X3991" t="s">
        <v>16308</v>
      </c>
      <c r="Y3991">
        <v>878</v>
      </c>
      <c r="Z3991">
        <v>942</v>
      </c>
      <c r="AA3991">
        <v>5</v>
      </c>
      <c r="AB3991">
        <v>1884</v>
      </c>
      <c r="AC3991">
        <f>Table1_1[[#This Row],[Price]]*Table1_1[[#This Row],[Quantity]]</f>
        <v>4710</v>
      </c>
    </row>
    <row r="3992" spans="1:29" x14ac:dyDescent="0.3">
      <c r="A3992" t="s">
        <v>28</v>
      </c>
      <c r="B3992" t="s">
        <v>29</v>
      </c>
      <c r="C3992" t="s">
        <v>44</v>
      </c>
      <c r="D3992" t="s">
        <v>163</v>
      </c>
      <c r="E3992" t="s">
        <v>46</v>
      </c>
      <c r="F3992" t="s">
        <v>106</v>
      </c>
      <c r="G3992">
        <v>4</v>
      </c>
      <c r="H3992">
        <v>405199</v>
      </c>
      <c r="I3992" t="s">
        <v>58</v>
      </c>
      <c r="J3992" s="3">
        <v>44575</v>
      </c>
      <c r="K3992">
        <v>1300</v>
      </c>
      <c r="L3992" t="s">
        <v>16309</v>
      </c>
      <c r="M3992" t="s">
        <v>2054</v>
      </c>
      <c r="N3992" t="s">
        <v>16310</v>
      </c>
      <c r="O3992" t="s">
        <v>16311</v>
      </c>
      <c r="P3992" t="s">
        <v>71</v>
      </c>
      <c r="Q3992">
        <v>16</v>
      </c>
      <c r="R3992" t="s">
        <v>88</v>
      </c>
      <c r="S3992" t="s">
        <v>118</v>
      </c>
      <c r="T3992">
        <v>82866</v>
      </c>
      <c r="U3992" s="1">
        <v>45452</v>
      </c>
      <c r="V3992" t="s">
        <v>52</v>
      </c>
      <c r="W3992">
        <v>558084</v>
      </c>
      <c r="X3992" t="s">
        <v>16312</v>
      </c>
      <c r="Y3992">
        <v>312</v>
      </c>
      <c r="Z3992">
        <v>702</v>
      </c>
      <c r="AA3992">
        <v>8</v>
      </c>
      <c r="AB3992">
        <v>2246.4</v>
      </c>
      <c r="AC3992">
        <f>Table1_1[[#This Row],[Price]]*Table1_1[[#This Row],[Quantity]]</f>
        <v>5616</v>
      </c>
    </row>
    <row r="3993" spans="1:29" x14ac:dyDescent="0.3">
      <c r="A3993" t="s">
        <v>28</v>
      </c>
      <c r="B3993" t="s">
        <v>29</v>
      </c>
      <c r="C3993" t="s">
        <v>66</v>
      </c>
      <c r="D3993" t="s">
        <v>611</v>
      </c>
      <c r="E3993" t="s">
        <v>56</v>
      </c>
      <c r="F3993" t="s">
        <v>355</v>
      </c>
      <c r="G3993">
        <v>4</v>
      </c>
      <c r="H3993">
        <v>432377</v>
      </c>
      <c r="I3993" t="s">
        <v>34</v>
      </c>
      <c r="J3993" s="3">
        <v>44602</v>
      </c>
      <c r="K3993">
        <v>1000</v>
      </c>
      <c r="L3993" t="s">
        <v>16313</v>
      </c>
      <c r="M3993" t="s">
        <v>1409</v>
      </c>
      <c r="N3993" t="s">
        <v>16314</v>
      </c>
      <c r="O3993" t="s">
        <v>16315</v>
      </c>
      <c r="P3993" t="s">
        <v>51</v>
      </c>
      <c r="Q3993">
        <v>11</v>
      </c>
      <c r="R3993" t="s">
        <v>88</v>
      </c>
      <c r="S3993" t="s">
        <v>41</v>
      </c>
      <c r="T3993">
        <v>56127</v>
      </c>
      <c r="U3993" s="1">
        <v>45543</v>
      </c>
      <c r="V3993" t="s">
        <v>180</v>
      </c>
      <c r="W3993">
        <v>630043</v>
      </c>
      <c r="X3993" t="s">
        <v>16316</v>
      </c>
      <c r="Y3993">
        <v>320</v>
      </c>
      <c r="Z3993">
        <v>2669</v>
      </c>
      <c r="AA3993">
        <v>1</v>
      </c>
      <c r="AB3993">
        <v>1067.6000000000001</v>
      </c>
      <c r="AC3993">
        <f>Table1_1[[#This Row],[Price]]*Table1_1[[#This Row],[Quantity]]</f>
        <v>2669</v>
      </c>
    </row>
    <row r="3994" spans="1:29" x14ac:dyDescent="0.3">
      <c r="A3994" t="s">
        <v>28</v>
      </c>
      <c r="B3994" t="s">
        <v>29</v>
      </c>
      <c r="C3994" t="s">
        <v>157</v>
      </c>
      <c r="D3994" t="s">
        <v>560</v>
      </c>
      <c r="E3994" t="s">
        <v>32</v>
      </c>
      <c r="F3994" t="s">
        <v>99</v>
      </c>
      <c r="G3994">
        <v>61</v>
      </c>
      <c r="H3994">
        <v>420628</v>
      </c>
      <c r="I3994" t="s">
        <v>58</v>
      </c>
      <c r="J3994" s="3">
        <v>45367</v>
      </c>
      <c r="K3994">
        <v>1000</v>
      </c>
      <c r="L3994" t="s">
        <v>16318</v>
      </c>
      <c r="M3994" t="s">
        <v>1291</v>
      </c>
      <c r="N3994" t="s">
        <v>16319</v>
      </c>
      <c r="O3994" t="s">
        <v>16320</v>
      </c>
      <c r="P3994" t="s">
        <v>51</v>
      </c>
      <c r="Q3994">
        <v>13</v>
      </c>
      <c r="R3994" t="s">
        <v>40</v>
      </c>
      <c r="S3994" t="s">
        <v>118</v>
      </c>
      <c r="T3994">
        <v>51860</v>
      </c>
      <c r="U3994" s="1">
        <v>45528</v>
      </c>
      <c r="V3994" t="s">
        <v>64</v>
      </c>
      <c r="W3994">
        <v>350055</v>
      </c>
      <c r="X3994" t="s">
        <v>16321</v>
      </c>
      <c r="Y3994">
        <v>408</v>
      </c>
      <c r="Z3994">
        <v>1136</v>
      </c>
      <c r="AA3994">
        <v>4</v>
      </c>
      <c r="AB3994">
        <v>1817.6000000000001</v>
      </c>
      <c r="AC3994">
        <f>Table1_1[[#This Row],[Price]]*Table1_1[[#This Row],[Quantity]]</f>
        <v>4544</v>
      </c>
    </row>
    <row r="3995" spans="1:29" x14ac:dyDescent="0.3">
      <c r="A3995" t="s">
        <v>28</v>
      </c>
      <c r="B3995" t="s">
        <v>29</v>
      </c>
      <c r="C3995" t="s">
        <v>54</v>
      </c>
      <c r="D3995" t="s">
        <v>411</v>
      </c>
      <c r="E3995" t="s">
        <v>32</v>
      </c>
      <c r="F3995" t="s">
        <v>99</v>
      </c>
      <c r="G3995">
        <v>99</v>
      </c>
      <c r="H3995">
        <v>417177</v>
      </c>
      <c r="I3995" t="s">
        <v>58</v>
      </c>
      <c r="J3995" s="3">
        <v>45575</v>
      </c>
      <c r="K3995">
        <v>1100</v>
      </c>
      <c r="L3995" t="s">
        <v>16322</v>
      </c>
      <c r="M3995" t="s">
        <v>478</v>
      </c>
      <c r="N3995" t="s">
        <v>16323</v>
      </c>
      <c r="O3995">
        <v>9156390601</v>
      </c>
      <c r="P3995" t="s">
        <v>71</v>
      </c>
      <c r="Q3995">
        <v>8</v>
      </c>
      <c r="R3995" t="s">
        <v>40</v>
      </c>
      <c r="S3995" t="s">
        <v>41</v>
      </c>
      <c r="T3995">
        <v>39649</v>
      </c>
      <c r="U3995" s="1">
        <v>45480</v>
      </c>
      <c r="V3995" t="s">
        <v>126</v>
      </c>
      <c r="W3995">
        <v>799363</v>
      </c>
      <c r="X3995" t="s">
        <v>16324</v>
      </c>
      <c r="Y3995">
        <v>581</v>
      </c>
      <c r="Z3995">
        <v>1014</v>
      </c>
      <c r="AA3995">
        <v>4</v>
      </c>
      <c r="AB3995">
        <v>1622.4</v>
      </c>
      <c r="AC3995">
        <f>Table1_1[[#This Row],[Price]]*Table1_1[[#This Row],[Quantity]]</f>
        <v>4056</v>
      </c>
    </row>
    <row r="3996" spans="1:29" x14ac:dyDescent="0.3">
      <c r="A3996" t="s">
        <v>28</v>
      </c>
      <c r="B3996" t="s">
        <v>29</v>
      </c>
      <c r="C3996" t="s">
        <v>193</v>
      </c>
      <c r="D3996" t="s">
        <v>45</v>
      </c>
      <c r="E3996" t="s">
        <v>46</v>
      </c>
      <c r="F3996" t="s">
        <v>175</v>
      </c>
      <c r="G3996">
        <v>1</v>
      </c>
      <c r="H3996">
        <v>430827</v>
      </c>
      <c r="I3996" t="s">
        <v>34</v>
      </c>
      <c r="J3996" s="3">
        <v>43963</v>
      </c>
      <c r="K3996">
        <v>1100</v>
      </c>
      <c r="L3996" t="s">
        <v>16325</v>
      </c>
      <c r="M3996" t="s">
        <v>211</v>
      </c>
      <c r="N3996" t="s">
        <v>16326</v>
      </c>
      <c r="O3996" t="s">
        <v>16327</v>
      </c>
      <c r="P3996" t="s">
        <v>51</v>
      </c>
      <c r="Q3996">
        <v>4</v>
      </c>
      <c r="R3996" t="s">
        <v>40</v>
      </c>
      <c r="S3996" t="s">
        <v>41</v>
      </c>
      <c r="T3996">
        <v>79286</v>
      </c>
      <c r="U3996" s="1">
        <v>45335</v>
      </c>
      <c r="V3996" t="s">
        <v>119</v>
      </c>
      <c r="W3996">
        <v>559217</v>
      </c>
      <c r="X3996" t="s">
        <v>16328</v>
      </c>
      <c r="Y3996">
        <v>592</v>
      </c>
      <c r="Z3996">
        <v>2320</v>
      </c>
      <c r="AA3996">
        <v>3</v>
      </c>
      <c r="AB3996">
        <v>2784</v>
      </c>
      <c r="AC3996">
        <f>Table1_1[[#This Row],[Price]]*Table1_1[[#This Row],[Quantity]]</f>
        <v>6960</v>
      </c>
    </row>
    <row r="3997" spans="1:29" x14ac:dyDescent="0.3">
      <c r="A3997" t="s">
        <v>28</v>
      </c>
      <c r="B3997" t="s">
        <v>29</v>
      </c>
      <c r="C3997" t="s">
        <v>54</v>
      </c>
      <c r="D3997" t="s">
        <v>74</v>
      </c>
      <c r="E3997" t="s">
        <v>46</v>
      </c>
      <c r="F3997" t="s">
        <v>57</v>
      </c>
      <c r="G3997">
        <v>18</v>
      </c>
      <c r="H3997">
        <v>423407</v>
      </c>
      <c r="I3997" t="s">
        <v>34</v>
      </c>
      <c r="J3997" s="3">
        <v>44397</v>
      </c>
      <c r="K3997">
        <v>1100</v>
      </c>
      <c r="L3997" t="s">
        <v>16329</v>
      </c>
      <c r="M3997" t="s">
        <v>1118</v>
      </c>
      <c r="N3997" t="s">
        <v>16330</v>
      </c>
      <c r="O3997" t="s">
        <v>16331</v>
      </c>
      <c r="P3997" t="s">
        <v>51</v>
      </c>
      <c r="Q3997">
        <v>18</v>
      </c>
      <c r="R3997" t="s">
        <v>40</v>
      </c>
      <c r="S3997" t="s">
        <v>118</v>
      </c>
      <c r="T3997">
        <v>93886</v>
      </c>
      <c r="U3997" s="1">
        <v>45568</v>
      </c>
      <c r="V3997" t="s">
        <v>155</v>
      </c>
      <c r="W3997">
        <v>239219</v>
      </c>
      <c r="X3997" t="s">
        <v>16332</v>
      </c>
      <c r="Y3997">
        <v>627</v>
      </c>
      <c r="Z3997">
        <v>2778</v>
      </c>
      <c r="AA3997">
        <v>5</v>
      </c>
      <c r="AB3997">
        <v>5556</v>
      </c>
      <c r="AC3997">
        <f>Table1_1[[#This Row],[Price]]*Table1_1[[#This Row],[Quantity]]</f>
        <v>13890</v>
      </c>
    </row>
    <row r="3998" spans="1:29" x14ac:dyDescent="0.3">
      <c r="A3998" t="s">
        <v>28</v>
      </c>
      <c r="B3998" t="s">
        <v>29</v>
      </c>
      <c r="C3998" t="s">
        <v>91</v>
      </c>
      <c r="D3998" t="s">
        <v>170</v>
      </c>
      <c r="E3998" t="s">
        <v>56</v>
      </c>
      <c r="F3998" t="s">
        <v>57</v>
      </c>
      <c r="G3998">
        <v>86</v>
      </c>
      <c r="H3998">
        <v>424279</v>
      </c>
      <c r="I3998" t="s">
        <v>34</v>
      </c>
      <c r="J3998" s="3">
        <v>45437</v>
      </c>
      <c r="K3998">
        <v>1400</v>
      </c>
      <c r="L3998" t="s">
        <v>16333</v>
      </c>
      <c r="M3998" t="s">
        <v>222</v>
      </c>
      <c r="N3998" t="s">
        <v>16334</v>
      </c>
      <c r="O3998">
        <v>4987399252</v>
      </c>
      <c r="P3998" t="s">
        <v>71</v>
      </c>
      <c r="Q3998">
        <v>10</v>
      </c>
      <c r="R3998" t="s">
        <v>40</v>
      </c>
      <c r="S3998" t="s">
        <v>63</v>
      </c>
      <c r="T3998">
        <v>97480</v>
      </c>
      <c r="U3998" s="1">
        <v>45574</v>
      </c>
      <c r="V3998" t="s">
        <v>155</v>
      </c>
      <c r="W3998">
        <v>819745</v>
      </c>
      <c r="X3998" t="s">
        <v>16335</v>
      </c>
      <c r="Y3998">
        <v>225</v>
      </c>
      <c r="Z3998">
        <v>1420</v>
      </c>
      <c r="AA3998">
        <v>7</v>
      </c>
      <c r="AB3998">
        <v>3976</v>
      </c>
      <c r="AC3998">
        <f>Table1_1[[#This Row],[Price]]*Table1_1[[#This Row],[Quantity]]</f>
        <v>9940</v>
      </c>
    </row>
    <row r="3999" spans="1:29" x14ac:dyDescent="0.3">
      <c r="A3999" t="s">
        <v>28</v>
      </c>
      <c r="B3999" t="s">
        <v>29</v>
      </c>
      <c r="C3999" t="s">
        <v>157</v>
      </c>
      <c r="D3999" t="s">
        <v>338</v>
      </c>
      <c r="E3999" t="s">
        <v>56</v>
      </c>
      <c r="F3999" t="s">
        <v>47</v>
      </c>
      <c r="G3999">
        <v>7</v>
      </c>
      <c r="H3999">
        <v>432619</v>
      </c>
      <c r="I3999" t="s">
        <v>34</v>
      </c>
      <c r="J3999" s="3">
        <v>45088</v>
      </c>
      <c r="K3999">
        <v>1300</v>
      </c>
      <c r="L3999" t="s">
        <v>16336</v>
      </c>
      <c r="M3999" t="s">
        <v>334</v>
      </c>
      <c r="N3999" t="s">
        <v>16337</v>
      </c>
      <c r="O3999" t="s">
        <v>16338</v>
      </c>
      <c r="P3999" t="s">
        <v>71</v>
      </c>
      <c r="Q3999">
        <v>19</v>
      </c>
      <c r="R3999" t="s">
        <v>40</v>
      </c>
      <c r="S3999" t="s">
        <v>79</v>
      </c>
      <c r="T3999">
        <v>41615</v>
      </c>
      <c r="U3999" s="1">
        <v>45582</v>
      </c>
      <c r="V3999" t="s">
        <v>155</v>
      </c>
      <c r="W3999">
        <v>494680</v>
      </c>
      <c r="X3999" t="s">
        <v>16339</v>
      </c>
      <c r="Y3999">
        <v>228</v>
      </c>
      <c r="Z3999">
        <v>1954</v>
      </c>
      <c r="AA3999">
        <v>3</v>
      </c>
      <c r="AB3999">
        <v>2344.8000000000002</v>
      </c>
      <c r="AC3999">
        <f>Table1_1[[#This Row],[Price]]*Table1_1[[#This Row],[Quantity]]</f>
        <v>5862</v>
      </c>
    </row>
    <row r="4000" spans="1:29" x14ac:dyDescent="0.3">
      <c r="A4000" t="s">
        <v>28</v>
      </c>
      <c r="B4000" t="s">
        <v>29</v>
      </c>
      <c r="C4000" t="s">
        <v>193</v>
      </c>
      <c r="D4000" t="s">
        <v>560</v>
      </c>
      <c r="E4000" t="s">
        <v>46</v>
      </c>
      <c r="F4000" t="s">
        <v>47</v>
      </c>
      <c r="G4000">
        <v>74</v>
      </c>
      <c r="H4000">
        <v>416874</v>
      </c>
      <c r="I4000" t="s">
        <v>34</v>
      </c>
      <c r="J4000" s="3">
        <v>45482</v>
      </c>
      <c r="K4000">
        <v>1200</v>
      </c>
      <c r="L4000" t="s">
        <v>13806</v>
      </c>
      <c r="M4000" t="s">
        <v>1460</v>
      </c>
      <c r="N4000" t="s">
        <v>16340</v>
      </c>
      <c r="O4000" t="s">
        <v>16341</v>
      </c>
      <c r="P4000" t="s">
        <v>71</v>
      </c>
      <c r="Q4000">
        <v>5</v>
      </c>
      <c r="R4000" t="s">
        <v>88</v>
      </c>
      <c r="S4000" t="s">
        <v>41</v>
      </c>
      <c r="T4000">
        <v>83888</v>
      </c>
      <c r="U4000" s="1">
        <v>45559</v>
      </c>
      <c r="V4000" t="s">
        <v>180</v>
      </c>
      <c r="W4000">
        <v>890793</v>
      </c>
      <c r="X4000" t="s">
        <v>16342</v>
      </c>
      <c r="Y4000">
        <v>258</v>
      </c>
      <c r="Z4000">
        <v>1216</v>
      </c>
      <c r="AA4000">
        <v>6</v>
      </c>
      <c r="AB4000">
        <v>2918.4</v>
      </c>
      <c r="AC4000">
        <f>Table1_1[[#This Row],[Price]]*Table1_1[[#This Row],[Quantity]]</f>
        <v>7296</v>
      </c>
    </row>
    <row r="4001" spans="1:29" x14ac:dyDescent="0.3">
      <c r="A4001" t="s">
        <v>28</v>
      </c>
      <c r="B4001" t="s">
        <v>29</v>
      </c>
      <c r="C4001" t="s">
        <v>148</v>
      </c>
      <c r="D4001" t="s">
        <v>317</v>
      </c>
      <c r="E4001" t="s">
        <v>32</v>
      </c>
      <c r="F4001" t="s">
        <v>57</v>
      </c>
      <c r="G4001">
        <v>85</v>
      </c>
      <c r="H4001">
        <v>420261</v>
      </c>
      <c r="I4001" t="s">
        <v>58</v>
      </c>
      <c r="J4001" s="3">
        <v>45156</v>
      </c>
      <c r="K4001">
        <v>1200</v>
      </c>
      <c r="L4001" t="s">
        <v>16343</v>
      </c>
      <c r="M4001" t="s">
        <v>623</v>
      </c>
      <c r="N4001" t="s">
        <v>16344</v>
      </c>
      <c r="O4001" t="s">
        <v>16345</v>
      </c>
      <c r="P4001" t="s">
        <v>39</v>
      </c>
      <c r="Q4001">
        <v>15</v>
      </c>
      <c r="R4001" t="s">
        <v>40</v>
      </c>
      <c r="S4001" t="s">
        <v>63</v>
      </c>
      <c r="T4001">
        <v>91029</v>
      </c>
      <c r="U4001" s="1">
        <v>45411</v>
      </c>
      <c r="V4001" t="s">
        <v>80</v>
      </c>
      <c r="W4001">
        <v>163833</v>
      </c>
      <c r="X4001" t="s">
        <v>5218</v>
      </c>
      <c r="Y4001">
        <v>333</v>
      </c>
      <c r="Z4001">
        <v>2609</v>
      </c>
      <c r="AA4001">
        <v>5</v>
      </c>
      <c r="AB4001">
        <v>5218</v>
      </c>
      <c r="AC4001">
        <f>Table1_1[[#This Row],[Price]]*Table1_1[[#This Row],[Quantity]]</f>
        <v>13045</v>
      </c>
    </row>
    <row r="4002" spans="1:29" x14ac:dyDescent="0.3">
      <c r="A4002" t="s">
        <v>28</v>
      </c>
      <c r="B4002" t="s">
        <v>29</v>
      </c>
      <c r="C4002" t="s">
        <v>193</v>
      </c>
      <c r="D4002" t="s">
        <v>31</v>
      </c>
      <c r="E4002" t="s">
        <v>56</v>
      </c>
      <c r="F4002" t="s">
        <v>175</v>
      </c>
      <c r="G4002">
        <v>53</v>
      </c>
      <c r="H4002">
        <v>400826</v>
      </c>
      <c r="I4002" t="s">
        <v>34</v>
      </c>
      <c r="J4002" s="3">
        <v>44451</v>
      </c>
      <c r="K4002">
        <v>1000</v>
      </c>
      <c r="L4002" t="s">
        <v>16346</v>
      </c>
      <c r="M4002" t="s">
        <v>568</v>
      </c>
      <c r="N4002" t="s">
        <v>16347</v>
      </c>
      <c r="O4002" t="s">
        <v>16348</v>
      </c>
      <c r="P4002" t="s">
        <v>87</v>
      </c>
      <c r="Q4002">
        <v>15</v>
      </c>
      <c r="R4002" t="s">
        <v>40</v>
      </c>
      <c r="S4002" t="s">
        <v>63</v>
      </c>
      <c r="T4002">
        <v>72416</v>
      </c>
      <c r="U4002" s="1">
        <v>45313</v>
      </c>
      <c r="V4002" t="s">
        <v>111</v>
      </c>
      <c r="W4002">
        <v>710752</v>
      </c>
      <c r="X4002" t="s">
        <v>16349</v>
      </c>
      <c r="Y4002">
        <v>449</v>
      </c>
      <c r="Z4002">
        <v>1279</v>
      </c>
      <c r="AA4002">
        <v>7</v>
      </c>
      <c r="AB4002">
        <v>3581.2000000000003</v>
      </c>
      <c r="AC4002">
        <f>Table1_1[[#This Row],[Price]]*Table1_1[[#This Row],[Quantity]]</f>
        <v>8953</v>
      </c>
    </row>
    <row r="4003" spans="1:29" x14ac:dyDescent="0.3">
      <c r="A4003" t="s">
        <v>28</v>
      </c>
      <c r="B4003" t="s">
        <v>29</v>
      </c>
      <c r="C4003" t="s">
        <v>91</v>
      </c>
      <c r="D4003" t="s">
        <v>274</v>
      </c>
      <c r="E4003" t="s">
        <v>32</v>
      </c>
      <c r="F4003" t="s">
        <v>83</v>
      </c>
      <c r="G4003">
        <v>72</v>
      </c>
      <c r="H4003">
        <v>423983</v>
      </c>
      <c r="I4003" t="s">
        <v>34</v>
      </c>
      <c r="J4003" s="3">
        <v>44101</v>
      </c>
      <c r="K4003">
        <v>1300</v>
      </c>
      <c r="L4003" t="s">
        <v>16351</v>
      </c>
      <c r="M4003" t="s">
        <v>731</v>
      </c>
      <c r="N4003" t="s">
        <v>16352</v>
      </c>
      <c r="O4003" t="s">
        <v>16353</v>
      </c>
      <c r="P4003" t="s">
        <v>39</v>
      </c>
      <c r="Q4003">
        <v>13</v>
      </c>
      <c r="R4003" t="s">
        <v>40</v>
      </c>
      <c r="S4003" t="s">
        <v>63</v>
      </c>
      <c r="T4003">
        <v>18849</v>
      </c>
      <c r="U4003" s="1">
        <v>45343</v>
      </c>
      <c r="V4003" t="s">
        <v>119</v>
      </c>
      <c r="W4003">
        <v>745496</v>
      </c>
      <c r="X4003" t="s">
        <v>16354</v>
      </c>
      <c r="Y4003">
        <v>442</v>
      </c>
      <c r="Z4003">
        <v>1718</v>
      </c>
      <c r="AA4003">
        <v>6</v>
      </c>
      <c r="AB4003">
        <v>4123.2</v>
      </c>
      <c r="AC4003">
        <f>Table1_1[[#This Row],[Price]]*Table1_1[[#This Row],[Quantity]]</f>
        <v>10308</v>
      </c>
    </row>
    <row r="4004" spans="1:29" x14ac:dyDescent="0.3">
      <c r="A4004" t="s">
        <v>28</v>
      </c>
      <c r="B4004" t="s">
        <v>29</v>
      </c>
      <c r="C4004" t="s">
        <v>30</v>
      </c>
      <c r="D4004" t="s">
        <v>421</v>
      </c>
      <c r="E4004" t="s">
        <v>46</v>
      </c>
      <c r="F4004" t="s">
        <v>355</v>
      </c>
      <c r="G4004">
        <v>68</v>
      </c>
      <c r="H4004">
        <v>411807</v>
      </c>
      <c r="I4004" t="s">
        <v>34</v>
      </c>
      <c r="J4004" s="3">
        <v>45478</v>
      </c>
      <c r="K4004">
        <v>1000</v>
      </c>
      <c r="L4004" t="s">
        <v>16355</v>
      </c>
      <c r="M4004" t="s">
        <v>1147</v>
      </c>
      <c r="N4004" t="s">
        <v>16356</v>
      </c>
      <c r="O4004" t="s">
        <v>16357</v>
      </c>
      <c r="P4004" t="s">
        <v>71</v>
      </c>
      <c r="Q4004">
        <v>5</v>
      </c>
      <c r="R4004" t="s">
        <v>40</v>
      </c>
      <c r="S4004" t="s">
        <v>118</v>
      </c>
      <c r="T4004">
        <v>50335</v>
      </c>
      <c r="U4004" s="1">
        <v>45505</v>
      </c>
      <c r="V4004" t="s">
        <v>64</v>
      </c>
      <c r="W4004">
        <v>688726</v>
      </c>
      <c r="X4004" t="s">
        <v>16358</v>
      </c>
      <c r="Y4004">
        <v>321</v>
      </c>
      <c r="Z4004">
        <v>2996</v>
      </c>
      <c r="AA4004">
        <v>1</v>
      </c>
      <c r="AB4004">
        <v>1198.4000000000001</v>
      </c>
      <c r="AC4004">
        <f>Table1_1[[#This Row],[Price]]*Table1_1[[#This Row],[Quantity]]</f>
        <v>2996</v>
      </c>
    </row>
    <row r="4005" spans="1:29" x14ac:dyDescent="0.3">
      <c r="A4005" t="s">
        <v>28</v>
      </c>
      <c r="B4005" t="s">
        <v>29</v>
      </c>
      <c r="C4005" t="s">
        <v>157</v>
      </c>
      <c r="D4005" t="s">
        <v>637</v>
      </c>
      <c r="E4005" t="s">
        <v>46</v>
      </c>
      <c r="F4005" t="s">
        <v>57</v>
      </c>
      <c r="G4005">
        <v>45</v>
      </c>
      <c r="H4005">
        <v>436960</v>
      </c>
      <c r="I4005" t="s">
        <v>34</v>
      </c>
      <c r="J4005" s="3">
        <v>45448</v>
      </c>
      <c r="K4005">
        <v>1300</v>
      </c>
      <c r="L4005" t="s">
        <v>16359</v>
      </c>
      <c r="M4005" t="s">
        <v>2124</v>
      </c>
      <c r="N4005" t="s">
        <v>16360</v>
      </c>
      <c r="O4005" t="s">
        <v>16361</v>
      </c>
      <c r="P4005" t="s">
        <v>87</v>
      </c>
      <c r="Q4005">
        <v>17</v>
      </c>
      <c r="R4005" t="s">
        <v>40</v>
      </c>
      <c r="S4005" t="s">
        <v>41</v>
      </c>
      <c r="T4005">
        <v>47630</v>
      </c>
      <c r="U4005" s="1">
        <v>45614</v>
      </c>
      <c r="V4005" t="s">
        <v>42</v>
      </c>
      <c r="W4005">
        <v>152839</v>
      </c>
      <c r="X4005" t="s">
        <v>16362</v>
      </c>
      <c r="Y4005">
        <v>789</v>
      </c>
      <c r="Z4005">
        <v>2084</v>
      </c>
      <c r="AA4005">
        <v>6</v>
      </c>
      <c r="AB4005">
        <v>5001.6000000000004</v>
      </c>
      <c r="AC4005">
        <f>Table1_1[[#This Row],[Price]]*Table1_1[[#This Row],[Quantity]]</f>
        <v>12504</v>
      </c>
    </row>
    <row r="4006" spans="1:29" x14ac:dyDescent="0.3">
      <c r="A4006" t="s">
        <v>28</v>
      </c>
      <c r="B4006" t="s">
        <v>29</v>
      </c>
      <c r="C4006" t="s">
        <v>157</v>
      </c>
      <c r="D4006" t="s">
        <v>261</v>
      </c>
      <c r="E4006" t="s">
        <v>46</v>
      </c>
      <c r="F4006" t="s">
        <v>106</v>
      </c>
      <c r="G4006">
        <v>73</v>
      </c>
      <c r="H4006">
        <v>431731</v>
      </c>
      <c r="I4006" t="s">
        <v>58</v>
      </c>
      <c r="J4006" s="3">
        <v>44719</v>
      </c>
      <c r="K4006">
        <v>800</v>
      </c>
      <c r="L4006" t="s">
        <v>16363</v>
      </c>
      <c r="M4006" t="s">
        <v>276</v>
      </c>
      <c r="N4006" t="s">
        <v>16364</v>
      </c>
      <c r="O4006" t="s">
        <v>16365</v>
      </c>
      <c r="P4006" t="s">
        <v>87</v>
      </c>
      <c r="Q4006">
        <v>6</v>
      </c>
      <c r="R4006" t="s">
        <v>88</v>
      </c>
      <c r="S4006" t="s">
        <v>118</v>
      </c>
      <c r="T4006">
        <v>59370</v>
      </c>
      <c r="U4006" s="1">
        <v>45560</v>
      </c>
      <c r="V4006" t="s">
        <v>180</v>
      </c>
      <c r="W4006">
        <v>618669</v>
      </c>
      <c r="X4006" t="s">
        <v>16366</v>
      </c>
      <c r="Y4006">
        <v>969</v>
      </c>
      <c r="Z4006">
        <v>1452</v>
      </c>
      <c r="AA4006">
        <v>1</v>
      </c>
      <c r="AB4006">
        <v>580.80000000000007</v>
      </c>
      <c r="AC4006">
        <f>Table1_1[[#This Row],[Price]]*Table1_1[[#This Row],[Quantity]]</f>
        <v>1452</v>
      </c>
    </row>
    <row r="4007" spans="1:29" x14ac:dyDescent="0.3">
      <c r="A4007" t="s">
        <v>28</v>
      </c>
      <c r="B4007" t="s">
        <v>29</v>
      </c>
      <c r="C4007" t="s">
        <v>30</v>
      </c>
      <c r="D4007" t="s">
        <v>364</v>
      </c>
      <c r="E4007" t="s">
        <v>56</v>
      </c>
      <c r="F4007" t="s">
        <v>99</v>
      </c>
      <c r="G4007">
        <v>93</v>
      </c>
      <c r="H4007">
        <v>433669</v>
      </c>
      <c r="I4007" t="s">
        <v>58</v>
      </c>
      <c r="J4007" s="3">
        <v>45131</v>
      </c>
      <c r="K4007">
        <v>1000</v>
      </c>
      <c r="L4007" t="s">
        <v>16368</v>
      </c>
      <c r="M4007" t="s">
        <v>94</v>
      </c>
      <c r="N4007" t="s">
        <v>16369</v>
      </c>
      <c r="O4007" t="s">
        <v>16370</v>
      </c>
      <c r="P4007" t="s">
        <v>39</v>
      </c>
      <c r="Q4007">
        <v>17</v>
      </c>
      <c r="R4007" t="s">
        <v>40</v>
      </c>
      <c r="S4007" t="s">
        <v>79</v>
      </c>
      <c r="T4007">
        <v>20895</v>
      </c>
      <c r="U4007" s="1">
        <v>45359</v>
      </c>
      <c r="V4007" t="s">
        <v>72</v>
      </c>
      <c r="W4007">
        <v>793934</v>
      </c>
      <c r="X4007" t="s">
        <v>16371</v>
      </c>
      <c r="Y4007">
        <v>315</v>
      </c>
      <c r="Z4007">
        <v>2770</v>
      </c>
      <c r="AA4007">
        <v>7</v>
      </c>
      <c r="AB4007">
        <v>7756</v>
      </c>
      <c r="AC4007">
        <f>Table1_1[[#This Row],[Price]]*Table1_1[[#This Row],[Quantity]]</f>
        <v>19390</v>
      </c>
    </row>
    <row r="4008" spans="1:29" x14ac:dyDescent="0.3">
      <c r="A4008" t="s">
        <v>28</v>
      </c>
      <c r="B4008" t="s">
        <v>29</v>
      </c>
      <c r="C4008" t="s">
        <v>30</v>
      </c>
      <c r="D4008" t="s">
        <v>98</v>
      </c>
      <c r="E4008" t="s">
        <v>56</v>
      </c>
      <c r="F4008" t="s">
        <v>355</v>
      </c>
      <c r="G4008">
        <v>22</v>
      </c>
      <c r="H4008">
        <v>416680</v>
      </c>
      <c r="I4008" t="s">
        <v>58</v>
      </c>
      <c r="J4008" s="3">
        <v>45364</v>
      </c>
      <c r="K4008">
        <v>1300</v>
      </c>
      <c r="L4008" t="s">
        <v>16372</v>
      </c>
      <c r="M4008" t="s">
        <v>856</v>
      </c>
      <c r="N4008" t="s">
        <v>16373</v>
      </c>
      <c r="O4008" t="s">
        <v>16374</v>
      </c>
      <c r="P4008" t="s">
        <v>39</v>
      </c>
      <c r="Q4008">
        <v>15</v>
      </c>
      <c r="R4008" t="s">
        <v>40</v>
      </c>
      <c r="S4008" t="s">
        <v>118</v>
      </c>
      <c r="T4008">
        <v>19597</v>
      </c>
      <c r="U4008" s="1">
        <v>45459</v>
      </c>
      <c r="V4008" t="s">
        <v>52</v>
      </c>
      <c r="W4008">
        <v>991948</v>
      </c>
      <c r="X4008" t="s">
        <v>16375</v>
      </c>
      <c r="Y4008">
        <v>303</v>
      </c>
      <c r="Z4008">
        <v>1640</v>
      </c>
      <c r="AA4008">
        <v>8</v>
      </c>
      <c r="AB4008">
        <v>5248</v>
      </c>
      <c r="AC4008">
        <f>Table1_1[[#This Row],[Price]]*Table1_1[[#This Row],[Quantity]]</f>
        <v>13120</v>
      </c>
    </row>
    <row r="4009" spans="1:29" x14ac:dyDescent="0.3">
      <c r="A4009" t="s">
        <v>28</v>
      </c>
      <c r="B4009" t="s">
        <v>29</v>
      </c>
      <c r="C4009" t="s">
        <v>148</v>
      </c>
      <c r="D4009" t="s">
        <v>187</v>
      </c>
      <c r="E4009" t="s">
        <v>56</v>
      </c>
      <c r="F4009" t="s">
        <v>47</v>
      </c>
      <c r="G4009">
        <v>43</v>
      </c>
      <c r="H4009">
        <v>417227</v>
      </c>
      <c r="I4009" t="s">
        <v>58</v>
      </c>
      <c r="J4009" s="3">
        <v>44933</v>
      </c>
      <c r="K4009">
        <v>1300</v>
      </c>
      <c r="L4009" t="s">
        <v>16376</v>
      </c>
      <c r="M4009" t="s">
        <v>596</v>
      </c>
      <c r="N4009" t="s">
        <v>16377</v>
      </c>
      <c r="O4009">
        <v>-5849</v>
      </c>
      <c r="P4009" t="s">
        <v>71</v>
      </c>
      <c r="Q4009">
        <v>18</v>
      </c>
      <c r="R4009" t="s">
        <v>88</v>
      </c>
      <c r="S4009" t="s">
        <v>41</v>
      </c>
      <c r="T4009">
        <v>84512</v>
      </c>
      <c r="U4009" s="1">
        <v>45562</v>
      </c>
      <c r="V4009" t="s">
        <v>180</v>
      </c>
      <c r="W4009">
        <v>397966</v>
      </c>
      <c r="X4009" t="s">
        <v>16378</v>
      </c>
      <c r="Y4009">
        <v>769</v>
      </c>
      <c r="Z4009">
        <v>2109</v>
      </c>
      <c r="AA4009">
        <v>2</v>
      </c>
      <c r="AB4009">
        <v>1687.2</v>
      </c>
      <c r="AC4009">
        <f>Table1_1[[#This Row],[Price]]*Table1_1[[#This Row],[Quantity]]</f>
        <v>4218</v>
      </c>
    </row>
    <row r="4010" spans="1:29" x14ac:dyDescent="0.3">
      <c r="A4010" t="s">
        <v>28</v>
      </c>
      <c r="B4010" t="s">
        <v>29</v>
      </c>
      <c r="C4010" t="s">
        <v>193</v>
      </c>
      <c r="D4010" t="s">
        <v>248</v>
      </c>
      <c r="E4010" t="s">
        <v>32</v>
      </c>
      <c r="F4010" t="s">
        <v>106</v>
      </c>
      <c r="G4010">
        <v>46</v>
      </c>
      <c r="H4010">
        <v>424830</v>
      </c>
      <c r="I4010" t="s">
        <v>58</v>
      </c>
      <c r="J4010" s="3">
        <v>44018</v>
      </c>
      <c r="K4010">
        <v>1300</v>
      </c>
      <c r="L4010" t="s">
        <v>16379</v>
      </c>
      <c r="M4010" t="s">
        <v>68</v>
      </c>
      <c r="N4010" t="s">
        <v>16380</v>
      </c>
      <c r="O4010" t="s">
        <v>16381</v>
      </c>
      <c r="P4010" t="s">
        <v>51</v>
      </c>
      <c r="Q4010">
        <v>5</v>
      </c>
      <c r="R4010" t="s">
        <v>40</v>
      </c>
      <c r="S4010" t="s">
        <v>41</v>
      </c>
      <c r="T4010">
        <v>35823</v>
      </c>
      <c r="U4010" s="1">
        <v>45566</v>
      </c>
      <c r="V4010" t="s">
        <v>155</v>
      </c>
      <c r="W4010">
        <v>810561</v>
      </c>
      <c r="X4010" t="s">
        <v>16382</v>
      </c>
      <c r="Y4010">
        <v>769</v>
      </c>
      <c r="Z4010">
        <v>2660</v>
      </c>
      <c r="AA4010">
        <v>4</v>
      </c>
      <c r="AB4010">
        <v>4256</v>
      </c>
      <c r="AC4010">
        <f>Table1_1[[#This Row],[Price]]*Table1_1[[#This Row],[Quantity]]</f>
        <v>10640</v>
      </c>
    </row>
    <row r="4011" spans="1:29" x14ac:dyDescent="0.3">
      <c r="A4011" t="s">
        <v>28</v>
      </c>
      <c r="B4011" t="s">
        <v>29</v>
      </c>
      <c r="C4011" t="s">
        <v>66</v>
      </c>
      <c r="D4011" t="s">
        <v>55</v>
      </c>
      <c r="E4011" t="s">
        <v>32</v>
      </c>
      <c r="F4011" t="s">
        <v>113</v>
      </c>
      <c r="G4011">
        <v>40</v>
      </c>
      <c r="H4011">
        <v>435434</v>
      </c>
      <c r="I4011" t="s">
        <v>58</v>
      </c>
      <c r="J4011" s="3">
        <v>44487</v>
      </c>
      <c r="K4011">
        <v>1000</v>
      </c>
      <c r="L4011" t="s">
        <v>16383</v>
      </c>
      <c r="M4011" t="s">
        <v>506</v>
      </c>
      <c r="N4011" t="s">
        <v>16384</v>
      </c>
      <c r="O4011" t="s">
        <v>16385</v>
      </c>
      <c r="P4011" t="s">
        <v>39</v>
      </c>
      <c r="Q4011">
        <v>16</v>
      </c>
      <c r="R4011" t="s">
        <v>88</v>
      </c>
      <c r="S4011" t="s">
        <v>79</v>
      </c>
      <c r="T4011">
        <v>54811</v>
      </c>
      <c r="U4011" s="1">
        <v>45573</v>
      </c>
      <c r="V4011" t="s">
        <v>155</v>
      </c>
      <c r="W4011">
        <v>481216</v>
      </c>
      <c r="X4011" t="s">
        <v>16386</v>
      </c>
      <c r="Y4011">
        <v>954</v>
      </c>
      <c r="Z4011">
        <v>833</v>
      </c>
      <c r="AA4011">
        <v>4</v>
      </c>
      <c r="AB4011">
        <v>1332.8000000000002</v>
      </c>
      <c r="AC4011">
        <f>Table1_1[[#This Row],[Price]]*Table1_1[[#This Row],[Quantity]]</f>
        <v>3332</v>
      </c>
    </row>
    <row r="4012" spans="1:29" x14ac:dyDescent="0.3">
      <c r="A4012" t="s">
        <v>28</v>
      </c>
      <c r="B4012" t="s">
        <v>29</v>
      </c>
      <c r="C4012" t="s">
        <v>91</v>
      </c>
      <c r="D4012" t="s">
        <v>187</v>
      </c>
      <c r="E4012" t="s">
        <v>32</v>
      </c>
      <c r="F4012" t="s">
        <v>83</v>
      </c>
      <c r="G4012">
        <v>13</v>
      </c>
      <c r="H4012">
        <v>421848</v>
      </c>
      <c r="I4012" t="s">
        <v>58</v>
      </c>
      <c r="J4012" s="3">
        <v>44923</v>
      </c>
      <c r="K4012">
        <v>1100</v>
      </c>
      <c r="L4012" t="s">
        <v>16388</v>
      </c>
      <c r="M4012" t="s">
        <v>216</v>
      </c>
      <c r="N4012" t="s">
        <v>16389</v>
      </c>
      <c r="O4012" t="s">
        <v>16390</v>
      </c>
      <c r="P4012" t="s">
        <v>39</v>
      </c>
      <c r="Q4012">
        <v>7</v>
      </c>
      <c r="R4012" t="s">
        <v>40</v>
      </c>
      <c r="S4012" t="s">
        <v>63</v>
      </c>
      <c r="T4012">
        <v>22999</v>
      </c>
      <c r="U4012" s="1">
        <v>45383</v>
      </c>
      <c r="V4012" t="s">
        <v>80</v>
      </c>
      <c r="W4012">
        <v>970986</v>
      </c>
      <c r="X4012" t="s">
        <v>16391</v>
      </c>
      <c r="Y4012">
        <v>989</v>
      </c>
      <c r="Z4012">
        <v>867</v>
      </c>
      <c r="AA4012">
        <v>1</v>
      </c>
      <c r="AB4012">
        <v>346.8</v>
      </c>
      <c r="AC4012">
        <f>Table1_1[[#This Row],[Price]]*Table1_1[[#This Row],[Quantity]]</f>
        <v>867</v>
      </c>
    </row>
    <row r="4013" spans="1:29" x14ac:dyDescent="0.3">
      <c r="A4013" t="s">
        <v>28</v>
      </c>
      <c r="B4013" t="s">
        <v>29</v>
      </c>
      <c r="C4013" t="s">
        <v>157</v>
      </c>
      <c r="D4013" t="s">
        <v>511</v>
      </c>
      <c r="E4013" t="s">
        <v>32</v>
      </c>
      <c r="F4013" t="s">
        <v>106</v>
      </c>
      <c r="G4013">
        <v>66</v>
      </c>
      <c r="H4013">
        <v>403256</v>
      </c>
      <c r="I4013" t="s">
        <v>58</v>
      </c>
      <c r="J4013" s="3">
        <v>45155</v>
      </c>
      <c r="K4013">
        <v>1300</v>
      </c>
      <c r="L4013" t="s">
        <v>15166</v>
      </c>
      <c r="M4013" t="s">
        <v>731</v>
      </c>
      <c r="N4013" t="s">
        <v>16392</v>
      </c>
      <c r="O4013" t="s">
        <v>16393</v>
      </c>
      <c r="P4013" t="s">
        <v>71</v>
      </c>
      <c r="Q4013">
        <v>5</v>
      </c>
      <c r="R4013" t="s">
        <v>88</v>
      </c>
      <c r="S4013" t="s">
        <v>63</v>
      </c>
      <c r="T4013">
        <v>71078</v>
      </c>
      <c r="U4013" s="1">
        <v>45392</v>
      </c>
      <c r="V4013" t="s">
        <v>80</v>
      </c>
      <c r="W4013">
        <v>403394</v>
      </c>
      <c r="X4013" t="s">
        <v>16394</v>
      </c>
      <c r="Y4013">
        <v>671</v>
      </c>
      <c r="Z4013">
        <v>2376</v>
      </c>
      <c r="AA4013">
        <v>8</v>
      </c>
      <c r="AB4013">
        <v>7603.2000000000007</v>
      </c>
      <c r="AC4013">
        <f>Table1_1[[#This Row],[Price]]*Table1_1[[#This Row],[Quantity]]</f>
        <v>19008</v>
      </c>
    </row>
    <row r="4014" spans="1:29" x14ac:dyDescent="0.3">
      <c r="A4014" t="s">
        <v>28</v>
      </c>
      <c r="B4014" t="s">
        <v>29</v>
      </c>
      <c r="C4014" t="s">
        <v>54</v>
      </c>
      <c r="D4014" t="s">
        <v>467</v>
      </c>
      <c r="E4014" t="s">
        <v>46</v>
      </c>
      <c r="F4014" t="s">
        <v>106</v>
      </c>
      <c r="G4014">
        <v>49</v>
      </c>
      <c r="H4014">
        <v>422702</v>
      </c>
      <c r="I4014" t="s">
        <v>34</v>
      </c>
      <c r="J4014" s="3">
        <v>44148</v>
      </c>
      <c r="K4014">
        <v>1400</v>
      </c>
      <c r="L4014" t="s">
        <v>16395</v>
      </c>
      <c r="M4014" t="s">
        <v>282</v>
      </c>
      <c r="N4014" t="s">
        <v>16396</v>
      </c>
      <c r="O4014" t="s">
        <v>16397</v>
      </c>
      <c r="P4014" t="s">
        <v>71</v>
      </c>
      <c r="Q4014">
        <v>5</v>
      </c>
      <c r="R4014" t="s">
        <v>88</v>
      </c>
      <c r="S4014" t="s">
        <v>41</v>
      </c>
      <c r="T4014">
        <v>81804</v>
      </c>
      <c r="U4014" s="1">
        <v>45590</v>
      </c>
      <c r="V4014" t="s">
        <v>155</v>
      </c>
      <c r="W4014">
        <v>519226</v>
      </c>
      <c r="X4014" t="s">
        <v>16398</v>
      </c>
      <c r="Y4014">
        <v>539</v>
      </c>
      <c r="Z4014">
        <v>2259</v>
      </c>
      <c r="AA4014">
        <v>1</v>
      </c>
      <c r="AB4014">
        <v>903.6</v>
      </c>
      <c r="AC4014">
        <f>Table1_1[[#This Row],[Price]]*Table1_1[[#This Row],[Quantity]]</f>
        <v>2259</v>
      </c>
    </row>
    <row r="4015" spans="1:29" x14ac:dyDescent="0.3">
      <c r="A4015" t="s">
        <v>28</v>
      </c>
      <c r="B4015" t="s">
        <v>29</v>
      </c>
      <c r="C4015" t="s">
        <v>91</v>
      </c>
      <c r="D4015" t="s">
        <v>566</v>
      </c>
      <c r="E4015" t="s">
        <v>56</v>
      </c>
      <c r="F4015" t="s">
        <v>113</v>
      </c>
      <c r="G4015">
        <v>93</v>
      </c>
      <c r="H4015">
        <v>403733</v>
      </c>
      <c r="I4015" t="s">
        <v>58</v>
      </c>
      <c r="J4015" s="3">
        <v>44431</v>
      </c>
      <c r="K4015">
        <v>1200</v>
      </c>
      <c r="L4015" t="s">
        <v>16399</v>
      </c>
      <c r="M4015" t="s">
        <v>1058</v>
      </c>
      <c r="N4015" t="s">
        <v>16400</v>
      </c>
      <c r="O4015" t="s">
        <v>16401</v>
      </c>
      <c r="P4015" t="s">
        <v>51</v>
      </c>
      <c r="Q4015">
        <v>16</v>
      </c>
      <c r="R4015" t="s">
        <v>88</v>
      </c>
      <c r="S4015" t="s">
        <v>79</v>
      </c>
      <c r="T4015">
        <v>55701</v>
      </c>
      <c r="U4015" s="1">
        <v>45419</v>
      </c>
      <c r="V4015" t="s">
        <v>140</v>
      </c>
      <c r="W4015">
        <v>797594</v>
      </c>
      <c r="X4015" t="s">
        <v>16402</v>
      </c>
      <c r="Y4015">
        <v>896</v>
      </c>
      <c r="Z4015">
        <v>2073</v>
      </c>
      <c r="AA4015">
        <v>3</v>
      </c>
      <c r="AB4015">
        <v>2487.6000000000004</v>
      </c>
      <c r="AC4015">
        <f>Table1_1[[#This Row],[Price]]*Table1_1[[#This Row],[Quantity]]</f>
        <v>6219</v>
      </c>
    </row>
    <row r="4016" spans="1:29" x14ac:dyDescent="0.3">
      <c r="A4016" t="s">
        <v>28</v>
      </c>
      <c r="B4016" t="s">
        <v>29</v>
      </c>
      <c r="C4016" t="s">
        <v>44</v>
      </c>
      <c r="D4016" t="s">
        <v>616</v>
      </c>
      <c r="E4016" t="s">
        <v>46</v>
      </c>
      <c r="F4016" t="s">
        <v>355</v>
      </c>
      <c r="G4016">
        <v>66</v>
      </c>
      <c r="H4016">
        <v>427986</v>
      </c>
      <c r="I4016" t="s">
        <v>58</v>
      </c>
      <c r="J4016" s="3">
        <v>45063</v>
      </c>
      <c r="K4016">
        <v>1400</v>
      </c>
      <c r="L4016" t="s">
        <v>16404</v>
      </c>
      <c r="M4016" t="s">
        <v>36</v>
      </c>
      <c r="N4016" t="s">
        <v>16405</v>
      </c>
      <c r="O4016" t="s">
        <v>16406</v>
      </c>
      <c r="P4016" t="s">
        <v>51</v>
      </c>
      <c r="Q4016">
        <v>3</v>
      </c>
      <c r="R4016" t="s">
        <v>40</v>
      </c>
      <c r="S4016" t="s">
        <v>41</v>
      </c>
      <c r="T4016">
        <v>95279</v>
      </c>
      <c r="U4016" s="1">
        <v>45567</v>
      </c>
      <c r="V4016" t="s">
        <v>155</v>
      </c>
      <c r="W4016">
        <v>627812</v>
      </c>
      <c r="X4016" t="s">
        <v>16407</v>
      </c>
      <c r="Y4016">
        <v>589</v>
      </c>
      <c r="Z4016">
        <v>2508</v>
      </c>
      <c r="AA4016">
        <v>1</v>
      </c>
      <c r="AB4016">
        <v>1003.2</v>
      </c>
      <c r="AC4016">
        <f>Table1_1[[#This Row],[Price]]*Table1_1[[#This Row],[Quantity]]</f>
        <v>2508</v>
      </c>
    </row>
    <row r="4017" spans="1:29" x14ac:dyDescent="0.3">
      <c r="A4017" t="s">
        <v>28</v>
      </c>
      <c r="B4017" t="s">
        <v>29</v>
      </c>
      <c r="C4017" t="s">
        <v>91</v>
      </c>
      <c r="D4017" t="s">
        <v>220</v>
      </c>
      <c r="E4017" t="s">
        <v>56</v>
      </c>
      <c r="F4017" t="s">
        <v>57</v>
      </c>
      <c r="G4017">
        <v>48</v>
      </c>
      <c r="H4017">
        <v>406361</v>
      </c>
      <c r="I4017" t="s">
        <v>34</v>
      </c>
      <c r="J4017" s="3">
        <v>45377</v>
      </c>
      <c r="K4017">
        <v>800</v>
      </c>
      <c r="L4017" t="s">
        <v>16408</v>
      </c>
      <c r="M4017" t="s">
        <v>68</v>
      </c>
      <c r="N4017" t="s">
        <v>16409</v>
      </c>
      <c r="O4017">
        <v>1762480078</v>
      </c>
      <c r="P4017" t="s">
        <v>87</v>
      </c>
      <c r="Q4017">
        <v>7</v>
      </c>
      <c r="R4017" t="s">
        <v>40</v>
      </c>
      <c r="S4017" t="s">
        <v>118</v>
      </c>
      <c r="T4017">
        <v>10487</v>
      </c>
      <c r="U4017" s="1">
        <v>45471</v>
      </c>
      <c r="V4017" t="s">
        <v>52</v>
      </c>
      <c r="W4017">
        <v>107556</v>
      </c>
      <c r="X4017" t="s">
        <v>16410</v>
      </c>
      <c r="Y4017">
        <v>364</v>
      </c>
      <c r="Z4017">
        <v>2193</v>
      </c>
      <c r="AA4017">
        <v>5</v>
      </c>
      <c r="AB4017">
        <v>4386</v>
      </c>
      <c r="AC4017">
        <f>Table1_1[[#This Row],[Price]]*Table1_1[[#This Row],[Quantity]]</f>
        <v>10965</v>
      </c>
    </row>
    <row r="4018" spans="1:29" x14ac:dyDescent="0.3">
      <c r="A4018" t="s">
        <v>28</v>
      </c>
      <c r="B4018" t="s">
        <v>29</v>
      </c>
      <c r="C4018" t="s">
        <v>30</v>
      </c>
      <c r="D4018" t="s">
        <v>274</v>
      </c>
      <c r="E4018" t="s">
        <v>46</v>
      </c>
      <c r="F4018" t="s">
        <v>57</v>
      </c>
      <c r="G4018">
        <v>26</v>
      </c>
      <c r="H4018">
        <v>421274</v>
      </c>
      <c r="I4018" t="s">
        <v>58</v>
      </c>
      <c r="J4018" s="3">
        <v>44989</v>
      </c>
      <c r="K4018">
        <v>1100</v>
      </c>
      <c r="L4018" t="s">
        <v>3209</v>
      </c>
      <c r="M4018" t="s">
        <v>115</v>
      </c>
      <c r="N4018" t="s">
        <v>16411</v>
      </c>
      <c r="O4018" t="s">
        <v>16412</v>
      </c>
      <c r="P4018" t="s">
        <v>51</v>
      </c>
      <c r="Q4018">
        <v>11</v>
      </c>
      <c r="R4018" t="s">
        <v>88</v>
      </c>
      <c r="S4018" t="s">
        <v>63</v>
      </c>
      <c r="T4018">
        <v>19214</v>
      </c>
      <c r="U4018" s="1">
        <v>45450</v>
      </c>
      <c r="V4018" t="s">
        <v>52</v>
      </c>
      <c r="W4018">
        <v>319549</v>
      </c>
      <c r="X4018" t="s">
        <v>4601</v>
      </c>
      <c r="Y4018">
        <v>273</v>
      </c>
      <c r="Z4018">
        <v>2033</v>
      </c>
      <c r="AA4018">
        <v>6</v>
      </c>
      <c r="AB4018">
        <v>4879.2</v>
      </c>
      <c r="AC4018">
        <f>Table1_1[[#This Row],[Price]]*Table1_1[[#This Row],[Quantity]]</f>
        <v>12198</v>
      </c>
    </row>
    <row r="4019" spans="1:29" x14ac:dyDescent="0.3">
      <c r="A4019" t="s">
        <v>28</v>
      </c>
      <c r="B4019" t="s">
        <v>29</v>
      </c>
      <c r="C4019" t="s">
        <v>30</v>
      </c>
      <c r="D4019" t="s">
        <v>74</v>
      </c>
      <c r="E4019" t="s">
        <v>56</v>
      </c>
      <c r="F4019" t="s">
        <v>355</v>
      </c>
      <c r="G4019">
        <v>28</v>
      </c>
      <c r="H4019">
        <v>407764</v>
      </c>
      <c r="I4019" t="s">
        <v>34</v>
      </c>
      <c r="J4019" s="3">
        <v>44124</v>
      </c>
      <c r="K4019">
        <v>950</v>
      </c>
      <c r="L4019" t="s">
        <v>16413</v>
      </c>
      <c r="M4019" t="s">
        <v>506</v>
      </c>
      <c r="N4019" t="s">
        <v>16414</v>
      </c>
      <c r="O4019" t="s">
        <v>16415</v>
      </c>
      <c r="P4019" t="s">
        <v>87</v>
      </c>
      <c r="Q4019">
        <v>19</v>
      </c>
      <c r="R4019" t="s">
        <v>40</v>
      </c>
      <c r="S4019" t="s">
        <v>79</v>
      </c>
      <c r="T4019">
        <v>55220</v>
      </c>
      <c r="U4019" s="1">
        <v>45504</v>
      </c>
      <c r="V4019" t="s">
        <v>126</v>
      </c>
      <c r="W4019">
        <v>882567</v>
      </c>
      <c r="X4019" t="s">
        <v>16416</v>
      </c>
      <c r="Y4019">
        <v>336</v>
      </c>
      <c r="Z4019">
        <v>2642</v>
      </c>
      <c r="AA4019">
        <v>2</v>
      </c>
      <c r="AB4019">
        <v>2113.6</v>
      </c>
      <c r="AC4019">
        <f>Table1_1[[#This Row],[Price]]*Table1_1[[#This Row],[Quantity]]</f>
        <v>5284</v>
      </c>
    </row>
    <row r="4020" spans="1:29" x14ac:dyDescent="0.3">
      <c r="A4020" t="s">
        <v>28</v>
      </c>
      <c r="B4020" t="s">
        <v>29</v>
      </c>
      <c r="C4020" t="s">
        <v>30</v>
      </c>
      <c r="D4020" t="s">
        <v>163</v>
      </c>
      <c r="E4020" t="s">
        <v>32</v>
      </c>
      <c r="F4020" t="s">
        <v>175</v>
      </c>
      <c r="G4020">
        <v>87</v>
      </c>
      <c r="H4020">
        <v>404962</v>
      </c>
      <c r="I4020" t="s">
        <v>58</v>
      </c>
      <c r="J4020" s="3">
        <v>45221</v>
      </c>
      <c r="K4020">
        <v>1300</v>
      </c>
      <c r="L4020" t="s">
        <v>9099</v>
      </c>
      <c r="M4020" t="s">
        <v>394</v>
      </c>
      <c r="N4020" t="s">
        <v>16417</v>
      </c>
      <c r="O4020" t="s">
        <v>16418</v>
      </c>
      <c r="P4020" t="s">
        <v>51</v>
      </c>
      <c r="Q4020">
        <v>19</v>
      </c>
      <c r="R4020" t="s">
        <v>88</v>
      </c>
      <c r="S4020" t="s">
        <v>41</v>
      </c>
      <c r="T4020">
        <v>18570</v>
      </c>
      <c r="U4020" s="1">
        <v>45307</v>
      </c>
      <c r="V4020" t="s">
        <v>111</v>
      </c>
      <c r="W4020">
        <v>972089</v>
      </c>
      <c r="X4020" t="s">
        <v>16419</v>
      </c>
      <c r="Y4020">
        <v>730</v>
      </c>
      <c r="Z4020">
        <v>1835</v>
      </c>
      <c r="AA4020">
        <v>7</v>
      </c>
      <c r="AB4020">
        <v>5138</v>
      </c>
      <c r="AC4020">
        <f>Table1_1[[#This Row],[Price]]*Table1_1[[#This Row],[Quantity]]</f>
        <v>12845</v>
      </c>
    </row>
    <row r="4021" spans="1:29" x14ac:dyDescent="0.3">
      <c r="A4021" t="s">
        <v>28</v>
      </c>
      <c r="B4021" t="s">
        <v>29</v>
      </c>
      <c r="C4021" t="s">
        <v>148</v>
      </c>
      <c r="D4021" t="s">
        <v>317</v>
      </c>
      <c r="E4021" t="s">
        <v>46</v>
      </c>
      <c r="F4021" t="s">
        <v>106</v>
      </c>
      <c r="G4021">
        <v>23</v>
      </c>
      <c r="H4021">
        <v>400847</v>
      </c>
      <c r="I4021" t="s">
        <v>34</v>
      </c>
      <c r="J4021" s="3">
        <v>45468</v>
      </c>
      <c r="K4021">
        <v>1200</v>
      </c>
      <c r="L4021" t="s">
        <v>16420</v>
      </c>
      <c r="M4021" t="s">
        <v>313</v>
      </c>
      <c r="N4021" t="s">
        <v>16421</v>
      </c>
      <c r="O4021" t="s">
        <v>16422</v>
      </c>
      <c r="P4021" t="s">
        <v>51</v>
      </c>
      <c r="Q4021">
        <v>8</v>
      </c>
      <c r="R4021" t="s">
        <v>40</v>
      </c>
      <c r="S4021" t="s">
        <v>79</v>
      </c>
      <c r="T4021">
        <v>47402</v>
      </c>
      <c r="U4021" s="1">
        <v>45554</v>
      </c>
      <c r="V4021" t="s">
        <v>180</v>
      </c>
      <c r="W4021">
        <v>530647</v>
      </c>
      <c r="X4021" t="s">
        <v>16423</v>
      </c>
      <c r="Y4021">
        <v>356</v>
      </c>
      <c r="Z4021">
        <v>2926</v>
      </c>
      <c r="AA4021">
        <v>3</v>
      </c>
      <c r="AB4021">
        <v>3511.2000000000003</v>
      </c>
      <c r="AC4021">
        <f>Table1_1[[#This Row],[Price]]*Table1_1[[#This Row],[Quantity]]</f>
        <v>8778</v>
      </c>
    </row>
    <row r="4022" spans="1:29" x14ac:dyDescent="0.3">
      <c r="A4022" t="s">
        <v>28</v>
      </c>
      <c r="B4022" t="s">
        <v>29</v>
      </c>
      <c r="C4022" t="s">
        <v>91</v>
      </c>
      <c r="D4022" t="s">
        <v>338</v>
      </c>
      <c r="E4022" t="s">
        <v>56</v>
      </c>
      <c r="F4022" t="s">
        <v>150</v>
      </c>
      <c r="G4022">
        <v>31</v>
      </c>
      <c r="H4022">
        <v>419132</v>
      </c>
      <c r="I4022" t="s">
        <v>34</v>
      </c>
      <c r="J4022" s="3">
        <v>45569</v>
      </c>
      <c r="K4022">
        <v>800</v>
      </c>
      <c r="L4022" t="s">
        <v>16424</v>
      </c>
      <c r="M4022" t="s">
        <v>478</v>
      </c>
      <c r="N4022" t="s">
        <v>16425</v>
      </c>
      <c r="O4022" t="s">
        <v>16426</v>
      </c>
      <c r="P4022" t="s">
        <v>39</v>
      </c>
      <c r="Q4022">
        <v>4</v>
      </c>
      <c r="R4022" t="s">
        <v>40</v>
      </c>
      <c r="S4022" t="s">
        <v>79</v>
      </c>
      <c r="T4022">
        <v>46905</v>
      </c>
      <c r="U4022" s="1">
        <v>45530</v>
      </c>
      <c r="V4022" t="s">
        <v>64</v>
      </c>
      <c r="W4022">
        <v>326983</v>
      </c>
      <c r="X4022" t="s">
        <v>16427</v>
      </c>
      <c r="Y4022">
        <v>709</v>
      </c>
      <c r="Z4022">
        <v>2187</v>
      </c>
      <c r="AA4022">
        <v>3</v>
      </c>
      <c r="AB4022">
        <v>2624.4</v>
      </c>
      <c r="AC4022">
        <f>Table1_1[[#This Row],[Price]]*Table1_1[[#This Row],[Quantity]]</f>
        <v>6561</v>
      </c>
    </row>
    <row r="4023" spans="1:29" x14ac:dyDescent="0.3">
      <c r="A4023" t="s">
        <v>28</v>
      </c>
      <c r="B4023" t="s">
        <v>29</v>
      </c>
      <c r="C4023" t="s">
        <v>54</v>
      </c>
      <c r="D4023" t="s">
        <v>621</v>
      </c>
      <c r="E4023" t="s">
        <v>46</v>
      </c>
      <c r="F4023" t="s">
        <v>150</v>
      </c>
      <c r="G4023">
        <v>7</v>
      </c>
      <c r="H4023">
        <v>407817</v>
      </c>
      <c r="I4023" t="s">
        <v>34</v>
      </c>
      <c r="J4023" s="3">
        <v>45449</v>
      </c>
      <c r="K4023">
        <v>950</v>
      </c>
      <c r="L4023" t="s">
        <v>16428</v>
      </c>
      <c r="M4023" t="s">
        <v>60</v>
      </c>
      <c r="N4023" t="s">
        <v>16429</v>
      </c>
      <c r="O4023" t="s">
        <v>16430</v>
      </c>
      <c r="P4023" t="s">
        <v>71</v>
      </c>
      <c r="Q4023">
        <v>9</v>
      </c>
      <c r="R4023" t="s">
        <v>40</v>
      </c>
      <c r="S4023" t="s">
        <v>63</v>
      </c>
      <c r="T4023">
        <v>21428</v>
      </c>
      <c r="U4023" s="1">
        <v>45513</v>
      </c>
      <c r="V4023" t="s">
        <v>64</v>
      </c>
      <c r="W4023">
        <v>828629</v>
      </c>
      <c r="X4023" t="s">
        <v>16431</v>
      </c>
      <c r="Y4023">
        <v>951</v>
      </c>
      <c r="Z4023">
        <v>1190</v>
      </c>
      <c r="AA4023">
        <v>5</v>
      </c>
      <c r="AB4023">
        <v>2380</v>
      </c>
      <c r="AC4023">
        <f>Table1_1[[#This Row],[Price]]*Table1_1[[#This Row],[Quantity]]</f>
        <v>5950</v>
      </c>
    </row>
    <row r="4024" spans="1:29" x14ac:dyDescent="0.3">
      <c r="A4024" t="s">
        <v>28</v>
      </c>
      <c r="B4024" t="s">
        <v>29</v>
      </c>
      <c r="C4024" t="s">
        <v>193</v>
      </c>
      <c r="D4024" t="s">
        <v>291</v>
      </c>
      <c r="E4024" t="s">
        <v>32</v>
      </c>
      <c r="F4024" t="s">
        <v>355</v>
      </c>
      <c r="G4024">
        <v>72</v>
      </c>
      <c r="H4024">
        <v>415070</v>
      </c>
      <c r="I4024" t="s">
        <v>58</v>
      </c>
      <c r="J4024" s="3">
        <v>45195</v>
      </c>
      <c r="K4024">
        <v>1100</v>
      </c>
      <c r="L4024" t="s">
        <v>16432</v>
      </c>
      <c r="M4024" t="s">
        <v>895</v>
      </c>
      <c r="N4024" t="s">
        <v>16433</v>
      </c>
      <c r="O4024" t="s">
        <v>16434</v>
      </c>
      <c r="P4024" t="s">
        <v>39</v>
      </c>
      <c r="Q4024">
        <v>16</v>
      </c>
      <c r="R4024" t="s">
        <v>40</v>
      </c>
      <c r="S4024" t="s">
        <v>41</v>
      </c>
      <c r="T4024">
        <v>35007</v>
      </c>
      <c r="U4024" s="1">
        <v>45519</v>
      </c>
      <c r="V4024" t="s">
        <v>64</v>
      </c>
      <c r="W4024">
        <v>590795</v>
      </c>
      <c r="X4024" t="s">
        <v>16435</v>
      </c>
      <c r="Y4024">
        <v>212</v>
      </c>
      <c r="Z4024">
        <v>2066</v>
      </c>
      <c r="AA4024">
        <v>1</v>
      </c>
      <c r="AB4024">
        <v>826.40000000000009</v>
      </c>
      <c r="AC4024">
        <f>Table1_1[[#This Row],[Price]]*Table1_1[[#This Row],[Quantity]]</f>
        <v>2066</v>
      </c>
    </row>
    <row r="4025" spans="1:29" x14ac:dyDescent="0.3">
      <c r="A4025" t="s">
        <v>28</v>
      </c>
      <c r="B4025" t="s">
        <v>29</v>
      </c>
      <c r="C4025" t="s">
        <v>91</v>
      </c>
      <c r="D4025" t="s">
        <v>74</v>
      </c>
      <c r="E4025" t="s">
        <v>56</v>
      </c>
      <c r="F4025" t="s">
        <v>57</v>
      </c>
      <c r="G4025">
        <v>44</v>
      </c>
      <c r="H4025">
        <v>402214</v>
      </c>
      <c r="I4025" t="s">
        <v>34</v>
      </c>
      <c r="J4025" s="3">
        <v>45478</v>
      </c>
      <c r="K4025">
        <v>1300</v>
      </c>
      <c r="L4025" t="s">
        <v>16436</v>
      </c>
      <c r="M4025" t="s">
        <v>818</v>
      </c>
      <c r="N4025" t="s">
        <v>16437</v>
      </c>
      <c r="O4025" t="s">
        <v>16438</v>
      </c>
      <c r="P4025" t="s">
        <v>39</v>
      </c>
      <c r="Q4025">
        <v>13</v>
      </c>
      <c r="R4025" t="s">
        <v>88</v>
      </c>
      <c r="S4025" t="s">
        <v>41</v>
      </c>
      <c r="T4025">
        <v>64516</v>
      </c>
      <c r="U4025" s="1">
        <v>45471</v>
      </c>
      <c r="V4025" t="s">
        <v>52</v>
      </c>
      <c r="W4025">
        <v>698520</v>
      </c>
      <c r="X4025" t="s">
        <v>16439</v>
      </c>
      <c r="Y4025">
        <v>361</v>
      </c>
      <c r="Z4025">
        <v>940</v>
      </c>
      <c r="AA4025">
        <v>5</v>
      </c>
      <c r="AB4025">
        <v>1880</v>
      </c>
      <c r="AC4025">
        <f>Table1_1[[#This Row],[Price]]*Table1_1[[#This Row],[Quantity]]</f>
        <v>4700</v>
      </c>
    </row>
    <row r="4026" spans="1:29" x14ac:dyDescent="0.3">
      <c r="A4026" t="s">
        <v>28</v>
      </c>
      <c r="B4026" t="s">
        <v>29</v>
      </c>
      <c r="C4026" t="s">
        <v>193</v>
      </c>
      <c r="D4026" t="s">
        <v>560</v>
      </c>
      <c r="E4026" t="s">
        <v>46</v>
      </c>
      <c r="F4026" t="s">
        <v>175</v>
      </c>
      <c r="G4026">
        <v>59</v>
      </c>
      <c r="H4026">
        <v>411917</v>
      </c>
      <c r="I4026" t="s">
        <v>34</v>
      </c>
      <c r="J4026" s="3">
        <v>44384</v>
      </c>
      <c r="K4026">
        <v>800</v>
      </c>
      <c r="L4026" t="s">
        <v>16440</v>
      </c>
      <c r="M4026" t="s">
        <v>152</v>
      </c>
      <c r="N4026" t="s">
        <v>16441</v>
      </c>
      <c r="O4026" t="s">
        <v>16442</v>
      </c>
      <c r="P4026" t="s">
        <v>51</v>
      </c>
      <c r="Q4026">
        <v>19</v>
      </c>
      <c r="R4026" t="s">
        <v>88</v>
      </c>
      <c r="S4026" t="s">
        <v>118</v>
      </c>
      <c r="T4026">
        <v>50391</v>
      </c>
      <c r="U4026" s="1">
        <v>45366</v>
      </c>
      <c r="V4026" t="s">
        <v>72</v>
      </c>
      <c r="W4026">
        <v>716643</v>
      </c>
      <c r="X4026" t="s">
        <v>16443</v>
      </c>
      <c r="Y4026">
        <v>667</v>
      </c>
      <c r="Z4026">
        <v>793</v>
      </c>
      <c r="AA4026">
        <v>6</v>
      </c>
      <c r="AB4026">
        <v>1903.2</v>
      </c>
      <c r="AC4026">
        <f>Table1_1[[#This Row],[Price]]*Table1_1[[#This Row],[Quantity]]</f>
        <v>4758</v>
      </c>
    </row>
    <row r="4027" spans="1:29" x14ac:dyDescent="0.3">
      <c r="A4027" t="s">
        <v>28</v>
      </c>
      <c r="B4027" t="s">
        <v>29</v>
      </c>
      <c r="C4027" t="s">
        <v>157</v>
      </c>
      <c r="D4027" t="s">
        <v>261</v>
      </c>
      <c r="E4027" t="s">
        <v>46</v>
      </c>
      <c r="F4027" t="s">
        <v>113</v>
      </c>
      <c r="G4027">
        <v>56</v>
      </c>
      <c r="H4027">
        <v>431193</v>
      </c>
      <c r="I4027" t="s">
        <v>34</v>
      </c>
      <c r="J4027" s="3">
        <v>43924</v>
      </c>
      <c r="K4027">
        <v>1300</v>
      </c>
      <c r="L4027" t="s">
        <v>16444</v>
      </c>
      <c r="M4027" t="s">
        <v>591</v>
      </c>
      <c r="N4027" t="s">
        <v>16445</v>
      </c>
      <c r="O4027" t="s">
        <v>16446</v>
      </c>
      <c r="P4027" t="s">
        <v>39</v>
      </c>
      <c r="Q4027">
        <v>9</v>
      </c>
      <c r="R4027" t="s">
        <v>88</v>
      </c>
      <c r="S4027" t="s">
        <v>79</v>
      </c>
      <c r="T4027">
        <v>75155</v>
      </c>
      <c r="U4027" s="1">
        <v>45474</v>
      </c>
      <c r="V4027" t="s">
        <v>126</v>
      </c>
      <c r="W4027">
        <v>446591</v>
      </c>
      <c r="X4027" t="s">
        <v>16447</v>
      </c>
      <c r="Y4027">
        <v>628</v>
      </c>
      <c r="Z4027">
        <v>2304</v>
      </c>
      <c r="AA4027">
        <v>8</v>
      </c>
      <c r="AB4027">
        <v>7372.8</v>
      </c>
      <c r="AC4027">
        <f>Table1_1[[#This Row],[Price]]*Table1_1[[#This Row],[Quantity]]</f>
        <v>18432</v>
      </c>
    </row>
    <row r="4028" spans="1:29" x14ac:dyDescent="0.3">
      <c r="A4028" t="s">
        <v>28</v>
      </c>
      <c r="B4028" t="s">
        <v>29</v>
      </c>
      <c r="C4028" t="s">
        <v>30</v>
      </c>
      <c r="D4028" t="s">
        <v>411</v>
      </c>
      <c r="E4028" t="s">
        <v>56</v>
      </c>
      <c r="F4028" t="s">
        <v>113</v>
      </c>
      <c r="G4028">
        <v>26</v>
      </c>
      <c r="H4028">
        <v>425049</v>
      </c>
      <c r="I4028" t="s">
        <v>58</v>
      </c>
      <c r="J4028" s="3">
        <v>45621</v>
      </c>
      <c r="K4028">
        <v>1100</v>
      </c>
      <c r="L4028" t="s">
        <v>16448</v>
      </c>
      <c r="M4028" t="s">
        <v>1072</v>
      </c>
      <c r="N4028" t="s">
        <v>16449</v>
      </c>
      <c r="O4028" t="s">
        <v>16450</v>
      </c>
      <c r="P4028" t="s">
        <v>39</v>
      </c>
      <c r="Q4028">
        <v>18</v>
      </c>
      <c r="R4028" t="s">
        <v>40</v>
      </c>
      <c r="S4028" t="s">
        <v>118</v>
      </c>
      <c r="T4028">
        <v>25895</v>
      </c>
      <c r="U4028" s="1">
        <v>45386</v>
      </c>
      <c r="V4028" t="s">
        <v>80</v>
      </c>
      <c r="W4028">
        <v>560845</v>
      </c>
      <c r="X4028" t="s">
        <v>16451</v>
      </c>
      <c r="Y4028">
        <v>220</v>
      </c>
      <c r="Z4028">
        <v>2102</v>
      </c>
      <c r="AA4028">
        <v>8</v>
      </c>
      <c r="AB4028">
        <v>6726.4000000000015</v>
      </c>
      <c r="AC4028">
        <f>Table1_1[[#This Row],[Price]]*Table1_1[[#This Row],[Quantity]]</f>
        <v>16816</v>
      </c>
    </row>
    <row r="4029" spans="1:29" x14ac:dyDescent="0.3">
      <c r="A4029" t="s">
        <v>28</v>
      </c>
      <c r="B4029" t="s">
        <v>29</v>
      </c>
      <c r="C4029" t="s">
        <v>54</v>
      </c>
      <c r="D4029" t="s">
        <v>616</v>
      </c>
      <c r="E4029" t="s">
        <v>32</v>
      </c>
      <c r="F4029" t="s">
        <v>33</v>
      </c>
      <c r="G4029">
        <v>91</v>
      </c>
      <c r="H4029">
        <v>434145</v>
      </c>
      <c r="I4029" t="s">
        <v>58</v>
      </c>
      <c r="J4029" s="3">
        <v>44645</v>
      </c>
      <c r="K4029">
        <v>1300</v>
      </c>
      <c r="L4029" t="s">
        <v>16453</v>
      </c>
      <c r="M4029" t="s">
        <v>1488</v>
      </c>
      <c r="N4029" t="s">
        <v>16454</v>
      </c>
      <c r="O4029" t="s">
        <v>16455</v>
      </c>
      <c r="P4029" t="s">
        <v>39</v>
      </c>
      <c r="Q4029">
        <v>3</v>
      </c>
      <c r="R4029" t="s">
        <v>40</v>
      </c>
      <c r="S4029" t="s">
        <v>79</v>
      </c>
      <c r="T4029">
        <v>66329</v>
      </c>
      <c r="U4029" s="1">
        <v>45380</v>
      </c>
      <c r="V4029" t="s">
        <v>72</v>
      </c>
      <c r="W4029">
        <v>300843</v>
      </c>
      <c r="X4029" t="s">
        <v>16456</v>
      </c>
      <c r="Y4029">
        <v>782</v>
      </c>
      <c r="Z4029">
        <v>1658</v>
      </c>
      <c r="AA4029">
        <v>5</v>
      </c>
      <c r="AB4029">
        <v>3316</v>
      </c>
      <c r="AC4029">
        <f>Table1_1[[#This Row],[Price]]*Table1_1[[#This Row],[Quantity]]</f>
        <v>8290</v>
      </c>
    </row>
    <row r="4030" spans="1:29" x14ac:dyDescent="0.3">
      <c r="A4030" t="s">
        <v>28</v>
      </c>
      <c r="B4030" t="s">
        <v>29</v>
      </c>
      <c r="C4030" t="s">
        <v>30</v>
      </c>
      <c r="D4030" t="s">
        <v>267</v>
      </c>
      <c r="E4030" t="s">
        <v>32</v>
      </c>
      <c r="F4030" t="s">
        <v>355</v>
      </c>
      <c r="G4030">
        <v>45</v>
      </c>
      <c r="H4030">
        <v>407286</v>
      </c>
      <c r="I4030" t="s">
        <v>34</v>
      </c>
      <c r="J4030" s="3">
        <v>45243</v>
      </c>
      <c r="K4030">
        <v>1400</v>
      </c>
      <c r="L4030" t="s">
        <v>16457</v>
      </c>
      <c r="M4030" t="s">
        <v>591</v>
      </c>
      <c r="N4030" t="s">
        <v>16458</v>
      </c>
      <c r="O4030" t="s">
        <v>16459</v>
      </c>
      <c r="P4030" t="s">
        <v>51</v>
      </c>
      <c r="Q4030">
        <v>9</v>
      </c>
      <c r="R4030" t="s">
        <v>40</v>
      </c>
      <c r="S4030" t="s">
        <v>79</v>
      </c>
      <c r="T4030">
        <v>91161</v>
      </c>
      <c r="U4030" s="1">
        <v>45295</v>
      </c>
      <c r="V4030" t="s">
        <v>111</v>
      </c>
      <c r="W4030">
        <v>174036</v>
      </c>
      <c r="X4030" t="s">
        <v>16460</v>
      </c>
      <c r="Y4030">
        <v>252</v>
      </c>
      <c r="Z4030">
        <v>2797</v>
      </c>
      <c r="AA4030">
        <v>8</v>
      </c>
      <c r="AB4030">
        <v>8950.4</v>
      </c>
      <c r="AC4030">
        <f>Table1_1[[#This Row],[Price]]*Table1_1[[#This Row],[Quantity]]</f>
        <v>22376</v>
      </c>
    </row>
    <row r="4031" spans="1:29" x14ac:dyDescent="0.3">
      <c r="A4031" t="s">
        <v>28</v>
      </c>
      <c r="B4031" t="s">
        <v>29</v>
      </c>
      <c r="C4031" t="s">
        <v>148</v>
      </c>
      <c r="D4031" t="s">
        <v>274</v>
      </c>
      <c r="E4031" t="s">
        <v>56</v>
      </c>
      <c r="F4031" t="s">
        <v>150</v>
      </c>
      <c r="G4031">
        <v>6</v>
      </c>
      <c r="H4031">
        <v>417836</v>
      </c>
      <c r="I4031" t="s">
        <v>34</v>
      </c>
      <c r="J4031" s="3">
        <v>44040</v>
      </c>
      <c r="K4031">
        <v>800</v>
      </c>
      <c r="L4031" t="s">
        <v>16461</v>
      </c>
      <c r="M4031" t="s">
        <v>216</v>
      </c>
      <c r="N4031" t="s">
        <v>16462</v>
      </c>
      <c r="O4031" t="s">
        <v>16463</v>
      </c>
      <c r="P4031" t="s">
        <v>39</v>
      </c>
      <c r="Q4031">
        <v>13</v>
      </c>
      <c r="R4031" t="s">
        <v>88</v>
      </c>
      <c r="S4031" t="s">
        <v>63</v>
      </c>
      <c r="T4031">
        <v>13757</v>
      </c>
      <c r="U4031" s="1">
        <v>45511</v>
      </c>
      <c r="V4031" t="s">
        <v>64</v>
      </c>
      <c r="W4031">
        <v>221635</v>
      </c>
      <c r="X4031" t="s">
        <v>1674</v>
      </c>
      <c r="Y4031">
        <v>344</v>
      </c>
      <c r="Z4031">
        <v>1430</v>
      </c>
      <c r="AA4031">
        <v>8</v>
      </c>
      <c r="AB4031">
        <v>4576</v>
      </c>
      <c r="AC4031">
        <f>Table1_1[[#This Row],[Price]]*Table1_1[[#This Row],[Quantity]]</f>
        <v>11440</v>
      </c>
    </row>
    <row r="4032" spans="1:29" x14ac:dyDescent="0.3">
      <c r="A4032" t="s">
        <v>28</v>
      </c>
      <c r="B4032" t="s">
        <v>29</v>
      </c>
      <c r="C4032" t="s">
        <v>148</v>
      </c>
      <c r="D4032" t="s">
        <v>261</v>
      </c>
      <c r="E4032" t="s">
        <v>56</v>
      </c>
      <c r="F4032" t="s">
        <v>83</v>
      </c>
      <c r="G4032">
        <v>84</v>
      </c>
      <c r="H4032">
        <v>433227</v>
      </c>
      <c r="I4032" t="s">
        <v>34</v>
      </c>
      <c r="J4032" s="3">
        <v>45551</v>
      </c>
      <c r="K4032">
        <v>1400</v>
      </c>
      <c r="L4032" t="s">
        <v>16464</v>
      </c>
      <c r="M4032" t="s">
        <v>1147</v>
      </c>
      <c r="N4032" t="s">
        <v>16465</v>
      </c>
      <c r="O4032" t="s">
        <v>16466</v>
      </c>
      <c r="P4032" t="s">
        <v>71</v>
      </c>
      <c r="Q4032">
        <v>3</v>
      </c>
      <c r="R4032" t="s">
        <v>88</v>
      </c>
      <c r="S4032" t="s">
        <v>79</v>
      </c>
      <c r="T4032">
        <v>42118</v>
      </c>
      <c r="U4032" s="1">
        <v>45336</v>
      </c>
      <c r="V4032" t="s">
        <v>119</v>
      </c>
      <c r="W4032">
        <v>712053</v>
      </c>
      <c r="X4032" t="s">
        <v>16467</v>
      </c>
      <c r="Y4032">
        <v>380</v>
      </c>
      <c r="Z4032">
        <v>2240</v>
      </c>
      <c r="AA4032">
        <v>6</v>
      </c>
      <c r="AB4032">
        <v>5376</v>
      </c>
      <c r="AC4032">
        <f>Table1_1[[#This Row],[Price]]*Table1_1[[#This Row],[Quantity]]</f>
        <v>13440</v>
      </c>
    </row>
    <row r="4033" spans="1:29" x14ac:dyDescent="0.3">
      <c r="A4033" t="s">
        <v>28</v>
      </c>
      <c r="B4033" t="s">
        <v>29</v>
      </c>
      <c r="C4033" t="s">
        <v>91</v>
      </c>
      <c r="D4033" t="s">
        <v>364</v>
      </c>
      <c r="E4033" t="s">
        <v>32</v>
      </c>
      <c r="F4033" t="s">
        <v>113</v>
      </c>
      <c r="G4033">
        <v>62</v>
      </c>
      <c r="H4033">
        <v>426738</v>
      </c>
      <c r="I4033" t="s">
        <v>34</v>
      </c>
      <c r="J4033" s="3">
        <v>43956</v>
      </c>
      <c r="K4033">
        <v>1400</v>
      </c>
      <c r="L4033" t="s">
        <v>16468</v>
      </c>
      <c r="M4033" t="s">
        <v>843</v>
      </c>
      <c r="N4033" t="s">
        <v>16469</v>
      </c>
      <c r="O4033" t="s">
        <v>16470</v>
      </c>
      <c r="P4033" t="s">
        <v>39</v>
      </c>
      <c r="Q4033">
        <v>20</v>
      </c>
      <c r="R4033" t="s">
        <v>88</v>
      </c>
      <c r="S4033" t="s">
        <v>79</v>
      </c>
      <c r="T4033">
        <v>70350</v>
      </c>
      <c r="U4033" s="1">
        <v>45445</v>
      </c>
      <c r="V4033" t="s">
        <v>52</v>
      </c>
      <c r="W4033">
        <v>274426</v>
      </c>
      <c r="X4033" t="s">
        <v>16471</v>
      </c>
      <c r="Y4033">
        <v>855</v>
      </c>
      <c r="Z4033">
        <v>870</v>
      </c>
      <c r="AA4033">
        <v>4</v>
      </c>
      <c r="AB4033">
        <v>1392</v>
      </c>
      <c r="AC4033">
        <f>Table1_1[[#This Row],[Price]]*Table1_1[[#This Row],[Quantity]]</f>
        <v>3480</v>
      </c>
    </row>
    <row r="4034" spans="1:29" x14ac:dyDescent="0.3">
      <c r="A4034" t="s">
        <v>28</v>
      </c>
      <c r="B4034" t="s">
        <v>29</v>
      </c>
      <c r="C4034" t="s">
        <v>157</v>
      </c>
      <c r="D4034" t="s">
        <v>274</v>
      </c>
      <c r="E4034" t="s">
        <v>46</v>
      </c>
      <c r="F4034" t="s">
        <v>113</v>
      </c>
      <c r="G4034">
        <v>68</v>
      </c>
      <c r="H4034">
        <v>430207</v>
      </c>
      <c r="I4034" t="s">
        <v>58</v>
      </c>
      <c r="J4034" s="3">
        <v>44841</v>
      </c>
      <c r="K4034">
        <v>800</v>
      </c>
      <c r="L4034" t="s">
        <v>2977</v>
      </c>
      <c r="M4034" t="s">
        <v>239</v>
      </c>
      <c r="N4034" t="s">
        <v>16472</v>
      </c>
      <c r="O4034" t="s">
        <v>16473</v>
      </c>
      <c r="P4034" t="s">
        <v>51</v>
      </c>
      <c r="Q4034">
        <v>9</v>
      </c>
      <c r="R4034" t="s">
        <v>88</v>
      </c>
      <c r="S4034" t="s">
        <v>63</v>
      </c>
      <c r="T4034">
        <v>64788</v>
      </c>
      <c r="U4034" s="1">
        <v>45568</v>
      </c>
      <c r="V4034" t="s">
        <v>155</v>
      </c>
      <c r="W4034">
        <v>304161</v>
      </c>
      <c r="X4034" t="s">
        <v>16474</v>
      </c>
      <c r="Y4034">
        <v>244</v>
      </c>
      <c r="Z4034">
        <v>2649</v>
      </c>
      <c r="AA4034">
        <v>7</v>
      </c>
      <c r="AB4034">
        <v>7417.2000000000007</v>
      </c>
      <c r="AC4034">
        <f>Table1_1[[#This Row],[Price]]*Table1_1[[#This Row],[Quantity]]</f>
        <v>18543</v>
      </c>
    </row>
    <row r="4035" spans="1:29" x14ac:dyDescent="0.3">
      <c r="A4035" t="s">
        <v>28</v>
      </c>
      <c r="B4035" t="s">
        <v>29</v>
      </c>
      <c r="C4035" t="s">
        <v>157</v>
      </c>
      <c r="D4035" t="s">
        <v>621</v>
      </c>
      <c r="E4035" t="s">
        <v>56</v>
      </c>
      <c r="F4035" t="s">
        <v>106</v>
      </c>
      <c r="G4035">
        <v>4</v>
      </c>
      <c r="H4035">
        <v>418661</v>
      </c>
      <c r="I4035" t="s">
        <v>34</v>
      </c>
      <c r="J4035" s="3">
        <v>45402</v>
      </c>
      <c r="K4035">
        <v>1200</v>
      </c>
      <c r="L4035" t="s">
        <v>16475</v>
      </c>
      <c r="M4035" t="s">
        <v>1007</v>
      </c>
      <c r="N4035" t="s">
        <v>16476</v>
      </c>
      <c r="O4035" t="s">
        <v>16477</v>
      </c>
      <c r="P4035" t="s">
        <v>71</v>
      </c>
      <c r="Q4035">
        <v>18</v>
      </c>
      <c r="R4035" t="s">
        <v>88</v>
      </c>
      <c r="S4035" t="s">
        <v>63</v>
      </c>
      <c r="T4035">
        <v>84331</v>
      </c>
      <c r="U4035" s="1">
        <v>45349</v>
      </c>
      <c r="V4035" t="s">
        <v>119</v>
      </c>
      <c r="W4035">
        <v>971847</v>
      </c>
      <c r="X4035" t="s">
        <v>16478</v>
      </c>
      <c r="Y4035">
        <v>974</v>
      </c>
      <c r="Z4035">
        <v>1555</v>
      </c>
      <c r="AA4035">
        <v>5</v>
      </c>
      <c r="AB4035">
        <v>3110</v>
      </c>
      <c r="AC4035">
        <f>Table1_1[[#This Row],[Price]]*Table1_1[[#This Row],[Quantity]]</f>
        <v>7775</v>
      </c>
    </row>
    <row r="4036" spans="1:29" x14ac:dyDescent="0.3">
      <c r="A4036" t="s">
        <v>28</v>
      </c>
      <c r="B4036" t="s">
        <v>29</v>
      </c>
      <c r="C4036" t="s">
        <v>91</v>
      </c>
      <c r="D4036" t="s">
        <v>267</v>
      </c>
      <c r="E4036" t="s">
        <v>46</v>
      </c>
      <c r="F4036" t="s">
        <v>135</v>
      </c>
      <c r="G4036">
        <v>22</v>
      </c>
      <c r="H4036">
        <v>412498</v>
      </c>
      <c r="I4036" t="s">
        <v>34</v>
      </c>
      <c r="J4036" s="3">
        <v>44666</v>
      </c>
      <c r="K4036">
        <v>1000</v>
      </c>
      <c r="L4036" t="s">
        <v>16479</v>
      </c>
      <c r="M4036" t="s">
        <v>680</v>
      </c>
      <c r="N4036" t="s">
        <v>16480</v>
      </c>
      <c r="O4036" t="s">
        <v>16481</v>
      </c>
      <c r="P4036" t="s">
        <v>51</v>
      </c>
      <c r="Q4036">
        <v>13</v>
      </c>
      <c r="R4036" t="s">
        <v>40</v>
      </c>
      <c r="S4036" t="s">
        <v>41</v>
      </c>
      <c r="T4036">
        <v>51373</v>
      </c>
      <c r="U4036" s="1">
        <v>45467</v>
      </c>
      <c r="V4036" t="s">
        <v>52</v>
      </c>
      <c r="W4036">
        <v>153582</v>
      </c>
      <c r="X4036" t="s">
        <v>16482</v>
      </c>
      <c r="Y4036">
        <v>800</v>
      </c>
      <c r="Z4036">
        <v>617</v>
      </c>
      <c r="AA4036">
        <v>7</v>
      </c>
      <c r="AB4036">
        <v>1727.6000000000001</v>
      </c>
      <c r="AC4036">
        <f>Table1_1[[#This Row],[Price]]*Table1_1[[#This Row],[Quantity]]</f>
        <v>4319</v>
      </c>
    </row>
    <row r="4037" spans="1:29" x14ac:dyDescent="0.3">
      <c r="A4037" t="s">
        <v>28</v>
      </c>
      <c r="B4037" t="s">
        <v>29</v>
      </c>
      <c r="C4037" t="s">
        <v>30</v>
      </c>
      <c r="D4037" t="s">
        <v>149</v>
      </c>
      <c r="E4037" t="s">
        <v>46</v>
      </c>
      <c r="F4037" t="s">
        <v>99</v>
      </c>
      <c r="G4037">
        <v>15</v>
      </c>
      <c r="H4037">
        <v>432042</v>
      </c>
      <c r="I4037" t="s">
        <v>58</v>
      </c>
      <c r="J4037" s="3">
        <v>45505</v>
      </c>
      <c r="K4037">
        <v>950</v>
      </c>
      <c r="L4037" t="s">
        <v>16484</v>
      </c>
      <c r="M4037" t="s">
        <v>1118</v>
      </c>
      <c r="N4037" t="s">
        <v>16485</v>
      </c>
      <c r="O4037" t="s">
        <v>16486</v>
      </c>
      <c r="P4037" t="s">
        <v>39</v>
      </c>
      <c r="Q4037">
        <v>11</v>
      </c>
      <c r="R4037" t="s">
        <v>88</v>
      </c>
      <c r="S4037" t="s">
        <v>79</v>
      </c>
      <c r="T4037">
        <v>98517</v>
      </c>
      <c r="U4037" s="1">
        <v>45548</v>
      </c>
      <c r="V4037" t="s">
        <v>180</v>
      </c>
      <c r="W4037">
        <v>280048</v>
      </c>
      <c r="X4037" t="s">
        <v>16487</v>
      </c>
      <c r="Y4037">
        <v>860</v>
      </c>
      <c r="Z4037">
        <v>2373</v>
      </c>
      <c r="AA4037">
        <v>8</v>
      </c>
      <c r="AB4037">
        <v>7593.6</v>
      </c>
      <c r="AC4037">
        <f>Table1_1[[#This Row],[Price]]*Table1_1[[#This Row],[Quantity]]</f>
        <v>18984</v>
      </c>
    </row>
    <row r="4038" spans="1:29" x14ac:dyDescent="0.3">
      <c r="A4038" t="s">
        <v>28</v>
      </c>
      <c r="B4038" t="s">
        <v>29</v>
      </c>
      <c r="C4038" t="s">
        <v>54</v>
      </c>
      <c r="D4038" t="s">
        <v>31</v>
      </c>
      <c r="E4038" t="s">
        <v>56</v>
      </c>
      <c r="F4038" t="s">
        <v>99</v>
      </c>
      <c r="G4038">
        <v>89</v>
      </c>
      <c r="H4038">
        <v>419002</v>
      </c>
      <c r="I4038" t="s">
        <v>34</v>
      </c>
      <c r="J4038" s="3">
        <v>44619</v>
      </c>
      <c r="K4038">
        <v>1300</v>
      </c>
      <c r="L4038" t="s">
        <v>16488</v>
      </c>
      <c r="M4038" t="s">
        <v>239</v>
      </c>
      <c r="N4038" t="s">
        <v>16489</v>
      </c>
      <c r="O4038" t="s">
        <v>16490</v>
      </c>
      <c r="P4038" t="s">
        <v>51</v>
      </c>
      <c r="Q4038">
        <v>9</v>
      </c>
      <c r="R4038" t="s">
        <v>88</v>
      </c>
      <c r="S4038" t="s">
        <v>118</v>
      </c>
      <c r="T4038">
        <v>93825</v>
      </c>
      <c r="U4038" s="1">
        <v>45511</v>
      </c>
      <c r="V4038" t="s">
        <v>64</v>
      </c>
      <c r="W4038">
        <v>964465</v>
      </c>
      <c r="X4038" t="s">
        <v>16491</v>
      </c>
      <c r="Y4038">
        <v>330</v>
      </c>
      <c r="Z4038">
        <v>631</v>
      </c>
      <c r="AA4038">
        <v>1</v>
      </c>
      <c r="AB4038">
        <v>252.4</v>
      </c>
      <c r="AC4038">
        <f>Table1_1[[#This Row],[Price]]*Table1_1[[#This Row],[Quantity]]</f>
        <v>631</v>
      </c>
    </row>
    <row r="4039" spans="1:29" x14ac:dyDescent="0.3">
      <c r="A4039" t="s">
        <v>28</v>
      </c>
      <c r="B4039" t="s">
        <v>29</v>
      </c>
      <c r="C4039" t="s">
        <v>91</v>
      </c>
      <c r="D4039" t="s">
        <v>248</v>
      </c>
      <c r="E4039" t="s">
        <v>32</v>
      </c>
      <c r="F4039" t="s">
        <v>135</v>
      </c>
      <c r="G4039">
        <v>3</v>
      </c>
      <c r="H4039">
        <v>433800</v>
      </c>
      <c r="I4039" t="s">
        <v>58</v>
      </c>
      <c r="J4039" s="3">
        <v>45165</v>
      </c>
      <c r="K4039">
        <v>1000</v>
      </c>
      <c r="L4039" t="s">
        <v>16492</v>
      </c>
      <c r="M4039" t="s">
        <v>159</v>
      </c>
      <c r="N4039" t="s">
        <v>16493</v>
      </c>
      <c r="O4039" t="s">
        <v>16494</v>
      </c>
      <c r="P4039" t="s">
        <v>71</v>
      </c>
      <c r="Q4039">
        <v>13</v>
      </c>
      <c r="R4039" t="s">
        <v>40</v>
      </c>
      <c r="S4039" t="s">
        <v>63</v>
      </c>
      <c r="T4039">
        <v>88362</v>
      </c>
      <c r="U4039" s="1">
        <v>45619</v>
      </c>
      <c r="V4039" t="s">
        <v>42</v>
      </c>
      <c r="W4039">
        <v>247875</v>
      </c>
      <c r="X4039" t="s">
        <v>16495</v>
      </c>
      <c r="Y4039">
        <v>499</v>
      </c>
      <c r="Z4039">
        <v>1716</v>
      </c>
      <c r="AA4039">
        <v>7</v>
      </c>
      <c r="AB4039">
        <v>4804.8</v>
      </c>
      <c r="AC4039">
        <f>Table1_1[[#This Row],[Price]]*Table1_1[[#This Row],[Quantity]]</f>
        <v>12012</v>
      </c>
    </row>
    <row r="4040" spans="1:29" x14ac:dyDescent="0.3">
      <c r="A4040" t="s">
        <v>28</v>
      </c>
      <c r="B4040" t="s">
        <v>29</v>
      </c>
      <c r="C4040" t="s">
        <v>54</v>
      </c>
      <c r="D4040" t="s">
        <v>338</v>
      </c>
      <c r="E4040" t="s">
        <v>32</v>
      </c>
      <c r="F4040" t="s">
        <v>57</v>
      </c>
      <c r="G4040">
        <v>56</v>
      </c>
      <c r="H4040">
        <v>414639</v>
      </c>
      <c r="I4040" t="s">
        <v>58</v>
      </c>
      <c r="J4040" s="3">
        <v>45603</v>
      </c>
      <c r="K4040">
        <v>1000</v>
      </c>
      <c r="L4040" t="s">
        <v>16496</v>
      </c>
      <c r="M4040" t="s">
        <v>1017</v>
      </c>
      <c r="N4040" t="s">
        <v>16497</v>
      </c>
      <c r="O4040" t="s">
        <v>16498</v>
      </c>
      <c r="P4040" t="s">
        <v>87</v>
      </c>
      <c r="Q4040">
        <v>12</v>
      </c>
      <c r="R4040" t="s">
        <v>40</v>
      </c>
      <c r="S4040" t="s">
        <v>79</v>
      </c>
      <c r="T4040">
        <v>76509</v>
      </c>
      <c r="U4040" s="1">
        <v>45370</v>
      </c>
      <c r="V4040" t="s">
        <v>72</v>
      </c>
      <c r="W4040">
        <v>182522</v>
      </c>
      <c r="X4040" t="s">
        <v>16499</v>
      </c>
      <c r="Y4040">
        <v>280</v>
      </c>
      <c r="Z4040">
        <v>1847</v>
      </c>
      <c r="AA4040">
        <v>3</v>
      </c>
      <c r="AB4040">
        <v>2216.4</v>
      </c>
      <c r="AC4040">
        <f>Table1_1[[#This Row],[Price]]*Table1_1[[#This Row],[Quantity]]</f>
        <v>5541</v>
      </c>
    </row>
    <row r="4041" spans="1:29" x14ac:dyDescent="0.3">
      <c r="A4041" t="s">
        <v>28</v>
      </c>
      <c r="B4041" t="s">
        <v>29</v>
      </c>
      <c r="C4041" t="s">
        <v>30</v>
      </c>
      <c r="D4041" t="s">
        <v>248</v>
      </c>
      <c r="E4041" t="s">
        <v>32</v>
      </c>
      <c r="F4041" t="s">
        <v>355</v>
      </c>
      <c r="G4041">
        <v>45</v>
      </c>
      <c r="H4041">
        <v>403634</v>
      </c>
      <c r="I4041" t="s">
        <v>58</v>
      </c>
      <c r="J4041" s="3">
        <v>44514</v>
      </c>
      <c r="K4041">
        <v>800</v>
      </c>
      <c r="L4041" t="s">
        <v>16500</v>
      </c>
      <c r="M4041" t="s">
        <v>478</v>
      </c>
      <c r="N4041" t="s">
        <v>16501</v>
      </c>
      <c r="O4041" t="s">
        <v>16502</v>
      </c>
      <c r="P4041" t="s">
        <v>39</v>
      </c>
      <c r="Q4041">
        <v>12</v>
      </c>
      <c r="R4041" t="s">
        <v>40</v>
      </c>
      <c r="S4041" t="s">
        <v>79</v>
      </c>
      <c r="T4041">
        <v>86335</v>
      </c>
      <c r="U4041" s="1">
        <v>45597</v>
      </c>
      <c r="V4041" t="s">
        <v>42</v>
      </c>
      <c r="W4041">
        <v>537734</v>
      </c>
      <c r="X4041" t="s">
        <v>16503</v>
      </c>
      <c r="Y4041">
        <v>562</v>
      </c>
      <c r="Z4041">
        <v>1257</v>
      </c>
      <c r="AA4041">
        <v>7</v>
      </c>
      <c r="AB4041">
        <v>3519.6000000000004</v>
      </c>
      <c r="AC4041">
        <f>Table1_1[[#This Row],[Price]]*Table1_1[[#This Row],[Quantity]]</f>
        <v>8799</v>
      </c>
    </row>
    <row r="4042" spans="1:29" x14ac:dyDescent="0.3">
      <c r="A4042" t="s">
        <v>28</v>
      </c>
      <c r="B4042" t="s">
        <v>29</v>
      </c>
      <c r="C4042" t="s">
        <v>66</v>
      </c>
      <c r="D4042" t="s">
        <v>267</v>
      </c>
      <c r="E4042" t="s">
        <v>32</v>
      </c>
      <c r="F4042" t="s">
        <v>135</v>
      </c>
      <c r="G4042">
        <v>49</v>
      </c>
      <c r="H4042">
        <v>432890</v>
      </c>
      <c r="I4042" t="s">
        <v>34</v>
      </c>
      <c r="J4042" s="3">
        <v>44006</v>
      </c>
      <c r="K4042">
        <v>1200</v>
      </c>
      <c r="L4042" t="s">
        <v>16505</v>
      </c>
      <c r="M4042" t="s">
        <v>496</v>
      </c>
      <c r="N4042" t="s">
        <v>16506</v>
      </c>
      <c r="O4042" t="s">
        <v>16507</v>
      </c>
      <c r="P4042" t="s">
        <v>87</v>
      </c>
      <c r="Q4042">
        <v>4</v>
      </c>
      <c r="R4042" t="s">
        <v>40</v>
      </c>
      <c r="S4042" t="s">
        <v>118</v>
      </c>
      <c r="T4042">
        <v>39090</v>
      </c>
      <c r="U4042" s="1">
        <v>45356</v>
      </c>
      <c r="V4042" t="s">
        <v>72</v>
      </c>
      <c r="W4042">
        <v>654886</v>
      </c>
      <c r="X4042" t="s">
        <v>16508</v>
      </c>
      <c r="Y4042">
        <v>362</v>
      </c>
      <c r="Z4042">
        <v>2311</v>
      </c>
      <c r="AA4042">
        <v>7</v>
      </c>
      <c r="AB4042">
        <v>6470.8</v>
      </c>
      <c r="AC4042">
        <f>Table1_1[[#This Row],[Price]]*Table1_1[[#This Row],[Quantity]]</f>
        <v>16177</v>
      </c>
    </row>
    <row r="4043" spans="1:29" x14ac:dyDescent="0.3">
      <c r="A4043" t="s">
        <v>28</v>
      </c>
      <c r="B4043" t="s">
        <v>29</v>
      </c>
      <c r="C4043" t="s">
        <v>91</v>
      </c>
      <c r="D4043" t="s">
        <v>170</v>
      </c>
      <c r="E4043" t="s">
        <v>56</v>
      </c>
      <c r="F4043" t="s">
        <v>33</v>
      </c>
      <c r="G4043">
        <v>55</v>
      </c>
      <c r="H4043">
        <v>417045</v>
      </c>
      <c r="I4043" t="s">
        <v>58</v>
      </c>
      <c r="J4043" s="3">
        <v>44831</v>
      </c>
      <c r="K4043">
        <v>800</v>
      </c>
      <c r="L4043" t="s">
        <v>16509</v>
      </c>
      <c r="M4043" t="s">
        <v>1030</v>
      </c>
      <c r="N4043" t="s">
        <v>16510</v>
      </c>
      <c r="O4043">
        <v>6818155083</v>
      </c>
      <c r="P4043" t="s">
        <v>71</v>
      </c>
      <c r="Q4043">
        <v>19</v>
      </c>
      <c r="R4043" t="s">
        <v>40</v>
      </c>
      <c r="S4043" t="s">
        <v>41</v>
      </c>
      <c r="T4043">
        <v>36744</v>
      </c>
      <c r="U4043" s="1">
        <v>45329</v>
      </c>
      <c r="V4043" t="s">
        <v>119</v>
      </c>
      <c r="W4043">
        <v>751359</v>
      </c>
      <c r="X4043" t="s">
        <v>16511</v>
      </c>
      <c r="Y4043">
        <v>810</v>
      </c>
      <c r="Z4043">
        <v>2618</v>
      </c>
      <c r="AA4043">
        <v>1</v>
      </c>
      <c r="AB4043">
        <v>1047.2</v>
      </c>
      <c r="AC4043">
        <f>Table1_1[[#This Row],[Price]]*Table1_1[[#This Row],[Quantity]]</f>
        <v>2618</v>
      </c>
    </row>
    <row r="4044" spans="1:29" x14ac:dyDescent="0.3">
      <c r="A4044" t="s">
        <v>28</v>
      </c>
      <c r="B4044" t="s">
        <v>29</v>
      </c>
      <c r="C4044" t="s">
        <v>66</v>
      </c>
      <c r="D4044" t="s">
        <v>364</v>
      </c>
      <c r="E4044" t="s">
        <v>46</v>
      </c>
      <c r="F4044" t="s">
        <v>135</v>
      </c>
      <c r="G4044">
        <v>9</v>
      </c>
      <c r="H4044">
        <v>423921</v>
      </c>
      <c r="I4044" t="s">
        <v>58</v>
      </c>
      <c r="J4044" s="3">
        <v>45109</v>
      </c>
      <c r="K4044">
        <v>1000</v>
      </c>
      <c r="L4044" t="s">
        <v>16512</v>
      </c>
      <c r="M4044" t="s">
        <v>108</v>
      </c>
      <c r="N4044" t="s">
        <v>16513</v>
      </c>
      <c r="O4044" t="s">
        <v>16514</v>
      </c>
      <c r="P4044" t="s">
        <v>39</v>
      </c>
      <c r="Q4044">
        <v>16</v>
      </c>
      <c r="R4044" t="s">
        <v>40</v>
      </c>
      <c r="S4044" t="s">
        <v>79</v>
      </c>
      <c r="T4044">
        <v>54996</v>
      </c>
      <c r="U4044" s="1">
        <v>45546</v>
      </c>
      <c r="V4044" t="s">
        <v>180</v>
      </c>
      <c r="W4044">
        <v>999858</v>
      </c>
      <c r="X4044" t="s">
        <v>16515</v>
      </c>
      <c r="Y4044">
        <v>719</v>
      </c>
      <c r="Z4044">
        <v>703</v>
      </c>
      <c r="AA4044">
        <v>5</v>
      </c>
      <c r="AB4044">
        <v>1406</v>
      </c>
      <c r="AC4044">
        <f>Table1_1[[#This Row],[Price]]*Table1_1[[#This Row],[Quantity]]</f>
        <v>3515</v>
      </c>
    </row>
    <row r="4045" spans="1:29" x14ac:dyDescent="0.3">
      <c r="A4045" t="s">
        <v>28</v>
      </c>
      <c r="B4045" t="s">
        <v>29</v>
      </c>
      <c r="C4045" t="s">
        <v>193</v>
      </c>
      <c r="D4045" t="s">
        <v>524</v>
      </c>
      <c r="E4045" t="s">
        <v>56</v>
      </c>
      <c r="F4045" t="s">
        <v>106</v>
      </c>
      <c r="G4045">
        <v>22</v>
      </c>
      <c r="H4045">
        <v>431683</v>
      </c>
      <c r="I4045" t="s">
        <v>58</v>
      </c>
      <c r="J4045" s="3">
        <v>43917</v>
      </c>
      <c r="K4045">
        <v>800</v>
      </c>
      <c r="L4045" t="s">
        <v>16516</v>
      </c>
      <c r="M4045" t="s">
        <v>76</v>
      </c>
      <c r="N4045" t="s">
        <v>16517</v>
      </c>
      <c r="O4045">
        <v>6825576388</v>
      </c>
      <c r="P4045" t="s">
        <v>39</v>
      </c>
      <c r="Q4045">
        <v>8</v>
      </c>
      <c r="R4045" t="s">
        <v>88</v>
      </c>
      <c r="S4045" t="s">
        <v>118</v>
      </c>
      <c r="T4045">
        <v>96439</v>
      </c>
      <c r="U4045" s="1">
        <v>45294</v>
      </c>
      <c r="V4045" t="s">
        <v>111</v>
      </c>
      <c r="W4045">
        <v>869305</v>
      </c>
      <c r="X4045" t="s">
        <v>16518</v>
      </c>
      <c r="Y4045">
        <v>513</v>
      </c>
      <c r="Z4045">
        <v>821</v>
      </c>
      <c r="AA4045">
        <v>1</v>
      </c>
      <c r="AB4045">
        <v>328.40000000000003</v>
      </c>
      <c r="AC4045">
        <f>Table1_1[[#This Row],[Price]]*Table1_1[[#This Row],[Quantity]]</f>
        <v>821</v>
      </c>
    </row>
    <row r="4046" spans="1:29" x14ac:dyDescent="0.3">
      <c r="A4046" t="s">
        <v>28</v>
      </c>
      <c r="B4046" t="s">
        <v>29</v>
      </c>
      <c r="C4046" t="s">
        <v>157</v>
      </c>
      <c r="D4046" t="s">
        <v>182</v>
      </c>
      <c r="E4046" t="s">
        <v>46</v>
      </c>
      <c r="F4046" t="s">
        <v>99</v>
      </c>
      <c r="G4046">
        <v>92</v>
      </c>
      <c r="H4046">
        <v>425037</v>
      </c>
      <c r="I4046" t="s">
        <v>34</v>
      </c>
      <c r="J4046" s="3">
        <v>44593</v>
      </c>
      <c r="K4046">
        <v>1200</v>
      </c>
      <c r="L4046" t="s">
        <v>16520</v>
      </c>
      <c r="M4046" t="s">
        <v>394</v>
      </c>
      <c r="N4046" t="s">
        <v>16521</v>
      </c>
      <c r="O4046" t="s">
        <v>16522</v>
      </c>
      <c r="P4046" t="s">
        <v>51</v>
      </c>
      <c r="Q4046">
        <v>20</v>
      </c>
      <c r="R4046" t="s">
        <v>40</v>
      </c>
      <c r="S4046" t="s">
        <v>41</v>
      </c>
      <c r="T4046">
        <v>56333</v>
      </c>
      <c r="U4046" s="1">
        <v>45352</v>
      </c>
      <c r="V4046" t="s">
        <v>72</v>
      </c>
      <c r="W4046">
        <v>499296</v>
      </c>
      <c r="X4046" t="s">
        <v>16523</v>
      </c>
      <c r="Y4046">
        <v>936</v>
      </c>
      <c r="Z4046">
        <v>1599</v>
      </c>
      <c r="AA4046">
        <v>6</v>
      </c>
      <c r="AB4046">
        <v>3837.6000000000004</v>
      </c>
      <c r="AC4046">
        <f>Table1_1[[#This Row],[Price]]*Table1_1[[#This Row],[Quantity]]</f>
        <v>9594</v>
      </c>
    </row>
    <row r="4047" spans="1:29" x14ac:dyDescent="0.3">
      <c r="A4047" t="s">
        <v>28</v>
      </c>
      <c r="B4047" t="s">
        <v>29</v>
      </c>
      <c r="C4047" t="s">
        <v>193</v>
      </c>
      <c r="D4047" t="s">
        <v>380</v>
      </c>
      <c r="E4047" t="s">
        <v>56</v>
      </c>
      <c r="F4047" t="s">
        <v>175</v>
      </c>
      <c r="G4047">
        <v>75</v>
      </c>
      <c r="H4047">
        <v>426200</v>
      </c>
      <c r="I4047" t="s">
        <v>34</v>
      </c>
      <c r="J4047" s="3">
        <v>44409</v>
      </c>
      <c r="K4047">
        <v>1000</v>
      </c>
      <c r="L4047" t="s">
        <v>16525</v>
      </c>
      <c r="M4047" t="s">
        <v>1091</v>
      </c>
      <c r="N4047" t="s">
        <v>16526</v>
      </c>
      <c r="O4047" t="s">
        <v>16527</v>
      </c>
      <c r="P4047" t="s">
        <v>71</v>
      </c>
      <c r="Q4047">
        <v>6</v>
      </c>
      <c r="R4047" t="s">
        <v>40</v>
      </c>
      <c r="S4047" t="s">
        <v>63</v>
      </c>
      <c r="T4047">
        <v>28714</v>
      </c>
      <c r="U4047" s="1">
        <v>45394</v>
      </c>
      <c r="V4047" t="s">
        <v>80</v>
      </c>
      <c r="W4047">
        <v>188191</v>
      </c>
      <c r="X4047" t="s">
        <v>16528</v>
      </c>
      <c r="Y4047">
        <v>874</v>
      </c>
      <c r="Z4047">
        <v>2985</v>
      </c>
      <c r="AA4047">
        <v>2</v>
      </c>
      <c r="AB4047">
        <v>2388</v>
      </c>
      <c r="AC4047">
        <f>Table1_1[[#This Row],[Price]]*Table1_1[[#This Row],[Quantity]]</f>
        <v>5970</v>
      </c>
    </row>
    <row r="4048" spans="1:29" x14ac:dyDescent="0.3">
      <c r="A4048" t="s">
        <v>28</v>
      </c>
      <c r="B4048" t="s">
        <v>29</v>
      </c>
      <c r="C4048" t="s">
        <v>54</v>
      </c>
      <c r="D4048" t="s">
        <v>163</v>
      </c>
      <c r="E4048" t="s">
        <v>46</v>
      </c>
      <c r="F4048" t="s">
        <v>135</v>
      </c>
      <c r="G4048">
        <v>75</v>
      </c>
      <c r="H4048">
        <v>426806</v>
      </c>
      <c r="I4048" t="s">
        <v>34</v>
      </c>
      <c r="J4048" s="3">
        <v>45152</v>
      </c>
      <c r="K4048">
        <v>1100</v>
      </c>
      <c r="L4048" t="s">
        <v>16529</v>
      </c>
      <c r="M4048" t="s">
        <v>108</v>
      </c>
      <c r="N4048" t="s">
        <v>16530</v>
      </c>
      <c r="O4048" t="s">
        <v>16531</v>
      </c>
      <c r="P4048" t="s">
        <v>87</v>
      </c>
      <c r="Q4048">
        <v>17</v>
      </c>
      <c r="R4048" t="s">
        <v>88</v>
      </c>
      <c r="S4048" t="s">
        <v>79</v>
      </c>
      <c r="T4048">
        <v>59230</v>
      </c>
      <c r="U4048" s="1">
        <v>45589</v>
      </c>
      <c r="V4048" t="s">
        <v>155</v>
      </c>
      <c r="W4048">
        <v>270529</v>
      </c>
      <c r="X4048" t="s">
        <v>16532</v>
      </c>
      <c r="Y4048">
        <v>648</v>
      </c>
      <c r="Z4048">
        <v>2182</v>
      </c>
      <c r="AA4048">
        <v>2</v>
      </c>
      <c r="AB4048">
        <v>1745.6000000000001</v>
      </c>
      <c r="AC4048">
        <f>Table1_1[[#This Row],[Price]]*Table1_1[[#This Row],[Quantity]]</f>
        <v>4364</v>
      </c>
    </row>
    <row r="4049" spans="1:29" x14ac:dyDescent="0.3">
      <c r="A4049" t="s">
        <v>28</v>
      </c>
      <c r="B4049" t="s">
        <v>29</v>
      </c>
      <c r="C4049" t="s">
        <v>193</v>
      </c>
      <c r="D4049" t="s">
        <v>637</v>
      </c>
      <c r="E4049" t="s">
        <v>32</v>
      </c>
      <c r="F4049" t="s">
        <v>47</v>
      </c>
      <c r="G4049">
        <v>60</v>
      </c>
      <c r="H4049">
        <v>403285</v>
      </c>
      <c r="I4049" t="s">
        <v>58</v>
      </c>
      <c r="J4049" s="3">
        <v>44031</v>
      </c>
      <c r="K4049">
        <v>1100</v>
      </c>
      <c r="L4049" t="s">
        <v>16534</v>
      </c>
      <c r="M4049" t="s">
        <v>552</v>
      </c>
      <c r="N4049" t="s">
        <v>16535</v>
      </c>
      <c r="O4049" t="s">
        <v>16536</v>
      </c>
      <c r="P4049" t="s">
        <v>51</v>
      </c>
      <c r="Q4049">
        <v>18</v>
      </c>
      <c r="R4049" t="s">
        <v>40</v>
      </c>
      <c r="S4049" t="s">
        <v>63</v>
      </c>
      <c r="T4049">
        <v>17883</v>
      </c>
      <c r="U4049" s="1">
        <v>45525</v>
      </c>
      <c r="V4049" t="s">
        <v>64</v>
      </c>
      <c r="W4049">
        <v>688240</v>
      </c>
      <c r="X4049" t="s">
        <v>16537</v>
      </c>
      <c r="Y4049">
        <v>859</v>
      </c>
      <c r="Z4049">
        <v>1890</v>
      </c>
      <c r="AA4049">
        <v>5</v>
      </c>
      <c r="AB4049">
        <v>3780</v>
      </c>
      <c r="AC4049">
        <f>Table1_1[[#This Row],[Price]]*Table1_1[[#This Row],[Quantity]]</f>
        <v>9450</v>
      </c>
    </row>
    <row r="4050" spans="1:29" x14ac:dyDescent="0.3">
      <c r="A4050" t="s">
        <v>28</v>
      </c>
      <c r="B4050" t="s">
        <v>29</v>
      </c>
      <c r="C4050" t="s">
        <v>193</v>
      </c>
      <c r="D4050" t="s">
        <v>637</v>
      </c>
      <c r="E4050" t="s">
        <v>56</v>
      </c>
      <c r="F4050" t="s">
        <v>99</v>
      </c>
      <c r="G4050">
        <v>24</v>
      </c>
      <c r="H4050">
        <v>420549</v>
      </c>
      <c r="I4050" t="s">
        <v>34</v>
      </c>
      <c r="J4050" s="3">
        <v>44567</v>
      </c>
      <c r="K4050">
        <v>1200</v>
      </c>
      <c r="L4050" t="s">
        <v>16538</v>
      </c>
      <c r="M4050" t="s">
        <v>366</v>
      </c>
      <c r="N4050" t="s">
        <v>16539</v>
      </c>
      <c r="O4050">
        <v>-6016</v>
      </c>
      <c r="P4050" t="s">
        <v>87</v>
      </c>
      <c r="Q4050">
        <v>18</v>
      </c>
      <c r="R4050" t="s">
        <v>88</v>
      </c>
      <c r="S4050" t="s">
        <v>41</v>
      </c>
      <c r="T4050">
        <v>50652</v>
      </c>
      <c r="U4050" s="1">
        <v>45388</v>
      </c>
      <c r="V4050" t="s">
        <v>80</v>
      </c>
      <c r="W4050">
        <v>441000</v>
      </c>
      <c r="X4050" t="s">
        <v>16540</v>
      </c>
      <c r="Y4050">
        <v>933</v>
      </c>
      <c r="Z4050">
        <v>2221</v>
      </c>
      <c r="AA4050">
        <v>4</v>
      </c>
      <c r="AB4050">
        <v>3553.6000000000004</v>
      </c>
      <c r="AC4050">
        <f>Table1_1[[#This Row],[Price]]*Table1_1[[#This Row],[Quantity]]</f>
        <v>8884</v>
      </c>
    </row>
    <row r="4051" spans="1:29" x14ac:dyDescent="0.3">
      <c r="A4051" t="s">
        <v>28</v>
      </c>
      <c r="B4051" t="s">
        <v>29</v>
      </c>
      <c r="C4051" t="s">
        <v>157</v>
      </c>
      <c r="D4051" t="s">
        <v>163</v>
      </c>
      <c r="E4051" t="s">
        <v>32</v>
      </c>
      <c r="F4051" t="s">
        <v>175</v>
      </c>
      <c r="G4051">
        <v>55</v>
      </c>
      <c r="H4051">
        <v>422175</v>
      </c>
      <c r="I4051" t="s">
        <v>34</v>
      </c>
      <c r="J4051" s="3">
        <v>45431</v>
      </c>
      <c r="K4051">
        <v>800</v>
      </c>
      <c r="L4051" t="s">
        <v>16542</v>
      </c>
      <c r="M4051" t="s">
        <v>1356</v>
      </c>
      <c r="N4051" t="s">
        <v>16543</v>
      </c>
      <c r="O4051" t="s">
        <v>16544</v>
      </c>
      <c r="P4051" t="s">
        <v>39</v>
      </c>
      <c r="Q4051">
        <v>13</v>
      </c>
      <c r="R4051" t="s">
        <v>88</v>
      </c>
      <c r="S4051" t="s">
        <v>79</v>
      </c>
      <c r="T4051">
        <v>71561</v>
      </c>
      <c r="U4051" s="1">
        <v>45613</v>
      </c>
      <c r="V4051" t="s">
        <v>42</v>
      </c>
      <c r="W4051">
        <v>592246</v>
      </c>
      <c r="X4051" t="s">
        <v>16545</v>
      </c>
      <c r="Y4051">
        <v>462</v>
      </c>
      <c r="Z4051">
        <v>617</v>
      </c>
      <c r="AA4051">
        <v>8</v>
      </c>
      <c r="AB4051">
        <v>1974.4</v>
      </c>
      <c r="AC4051">
        <f>Table1_1[[#This Row],[Price]]*Table1_1[[#This Row],[Quantity]]</f>
        <v>4936</v>
      </c>
    </row>
    <row r="4052" spans="1:29" x14ac:dyDescent="0.3">
      <c r="A4052" t="s">
        <v>28</v>
      </c>
      <c r="B4052" t="s">
        <v>29</v>
      </c>
      <c r="C4052" t="s">
        <v>30</v>
      </c>
      <c r="D4052" t="s">
        <v>248</v>
      </c>
      <c r="E4052" t="s">
        <v>46</v>
      </c>
      <c r="F4052" t="s">
        <v>135</v>
      </c>
      <c r="G4052">
        <v>37</v>
      </c>
      <c r="H4052">
        <v>427840</v>
      </c>
      <c r="I4052" t="s">
        <v>34</v>
      </c>
      <c r="J4052" s="3">
        <v>43979</v>
      </c>
      <c r="K4052">
        <v>950</v>
      </c>
      <c r="L4052" t="s">
        <v>16546</v>
      </c>
      <c r="M4052" t="s">
        <v>49</v>
      </c>
      <c r="N4052" t="s">
        <v>16547</v>
      </c>
      <c r="O4052" t="s">
        <v>16548</v>
      </c>
      <c r="P4052" t="s">
        <v>51</v>
      </c>
      <c r="Q4052">
        <v>18</v>
      </c>
      <c r="R4052" t="s">
        <v>40</v>
      </c>
      <c r="S4052" t="s">
        <v>63</v>
      </c>
      <c r="T4052">
        <v>60862</v>
      </c>
      <c r="U4052" s="1">
        <v>45299</v>
      </c>
      <c r="V4052" t="s">
        <v>111</v>
      </c>
      <c r="W4052">
        <v>824375</v>
      </c>
      <c r="X4052" t="s">
        <v>16549</v>
      </c>
      <c r="Y4052">
        <v>939</v>
      </c>
      <c r="Z4052">
        <v>2178</v>
      </c>
      <c r="AA4052">
        <v>4</v>
      </c>
      <c r="AB4052">
        <v>3484.8</v>
      </c>
      <c r="AC4052">
        <f>Table1_1[[#This Row],[Price]]*Table1_1[[#This Row],[Quantity]]</f>
        <v>8712</v>
      </c>
    </row>
    <row r="4053" spans="1:29" x14ac:dyDescent="0.3">
      <c r="A4053" t="s">
        <v>28</v>
      </c>
      <c r="B4053" t="s">
        <v>29</v>
      </c>
      <c r="C4053" t="s">
        <v>44</v>
      </c>
      <c r="D4053" t="s">
        <v>31</v>
      </c>
      <c r="E4053" t="s">
        <v>32</v>
      </c>
      <c r="F4053" t="s">
        <v>113</v>
      </c>
      <c r="G4053">
        <v>53</v>
      </c>
      <c r="H4053">
        <v>414522</v>
      </c>
      <c r="I4053" t="s">
        <v>58</v>
      </c>
      <c r="J4053" s="3">
        <v>45000</v>
      </c>
      <c r="K4053">
        <v>950</v>
      </c>
      <c r="L4053" t="s">
        <v>16550</v>
      </c>
      <c r="M4053" t="s">
        <v>1366</v>
      </c>
      <c r="N4053" t="s">
        <v>16551</v>
      </c>
      <c r="O4053" t="s">
        <v>16552</v>
      </c>
      <c r="P4053" t="s">
        <v>51</v>
      </c>
      <c r="Q4053">
        <v>7</v>
      </c>
      <c r="R4053" t="s">
        <v>40</v>
      </c>
      <c r="S4053" t="s">
        <v>79</v>
      </c>
      <c r="T4053">
        <v>95521</v>
      </c>
      <c r="U4053" s="1">
        <v>45547</v>
      </c>
      <c r="V4053" t="s">
        <v>180</v>
      </c>
      <c r="W4053">
        <v>732752</v>
      </c>
      <c r="X4053" t="s">
        <v>16553</v>
      </c>
      <c r="Y4053">
        <v>540</v>
      </c>
      <c r="Z4053">
        <v>2598</v>
      </c>
      <c r="AA4053">
        <v>8</v>
      </c>
      <c r="AB4053">
        <v>8313.6</v>
      </c>
      <c r="AC4053">
        <f>Table1_1[[#This Row],[Price]]*Table1_1[[#This Row],[Quantity]]</f>
        <v>20784</v>
      </c>
    </row>
    <row r="4054" spans="1:29" x14ac:dyDescent="0.3">
      <c r="A4054" t="s">
        <v>28</v>
      </c>
      <c r="B4054" t="s">
        <v>29</v>
      </c>
      <c r="C4054" t="s">
        <v>66</v>
      </c>
      <c r="D4054" t="s">
        <v>248</v>
      </c>
      <c r="E4054" t="s">
        <v>56</v>
      </c>
      <c r="F4054" t="s">
        <v>175</v>
      </c>
      <c r="G4054">
        <v>75</v>
      </c>
      <c r="H4054">
        <v>426301</v>
      </c>
      <c r="I4054" t="s">
        <v>58</v>
      </c>
      <c r="J4054" s="3">
        <v>45009</v>
      </c>
      <c r="K4054">
        <v>1200</v>
      </c>
      <c r="L4054" t="s">
        <v>7251</v>
      </c>
      <c r="M4054" t="s">
        <v>1305</v>
      </c>
      <c r="N4054" t="s">
        <v>16554</v>
      </c>
      <c r="O4054" t="s">
        <v>16555</v>
      </c>
      <c r="P4054" t="s">
        <v>51</v>
      </c>
      <c r="Q4054">
        <v>6</v>
      </c>
      <c r="R4054" t="s">
        <v>40</v>
      </c>
      <c r="S4054" t="s">
        <v>79</v>
      </c>
      <c r="T4054">
        <v>89405</v>
      </c>
      <c r="U4054" s="1">
        <v>45573</v>
      </c>
      <c r="V4054" t="s">
        <v>155</v>
      </c>
      <c r="W4054">
        <v>784717</v>
      </c>
      <c r="X4054" t="s">
        <v>16556</v>
      </c>
      <c r="Y4054">
        <v>400</v>
      </c>
      <c r="Z4054">
        <v>2345</v>
      </c>
      <c r="AA4054">
        <v>4</v>
      </c>
      <c r="AB4054">
        <v>3752</v>
      </c>
      <c r="AC4054">
        <f>Table1_1[[#This Row],[Price]]*Table1_1[[#This Row],[Quantity]]</f>
        <v>9380</v>
      </c>
    </row>
    <row r="4055" spans="1:29" x14ac:dyDescent="0.3">
      <c r="A4055" t="s">
        <v>28</v>
      </c>
      <c r="B4055" t="s">
        <v>29</v>
      </c>
      <c r="C4055" t="s">
        <v>193</v>
      </c>
      <c r="D4055" t="s">
        <v>291</v>
      </c>
      <c r="E4055" t="s">
        <v>46</v>
      </c>
      <c r="F4055" t="s">
        <v>57</v>
      </c>
      <c r="G4055">
        <v>13</v>
      </c>
      <c r="H4055">
        <v>438364</v>
      </c>
      <c r="I4055" t="s">
        <v>34</v>
      </c>
      <c r="J4055" s="3">
        <v>45229</v>
      </c>
      <c r="K4055">
        <v>1000</v>
      </c>
      <c r="L4055" t="s">
        <v>16557</v>
      </c>
      <c r="M4055" t="s">
        <v>482</v>
      </c>
      <c r="N4055" t="s">
        <v>16558</v>
      </c>
      <c r="O4055" t="s">
        <v>16559</v>
      </c>
      <c r="P4055" t="s">
        <v>87</v>
      </c>
      <c r="Q4055">
        <v>7</v>
      </c>
      <c r="R4055" t="s">
        <v>40</v>
      </c>
      <c r="S4055" t="s">
        <v>79</v>
      </c>
      <c r="T4055">
        <v>54435</v>
      </c>
      <c r="U4055" s="1">
        <v>45528</v>
      </c>
      <c r="V4055" t="s">
        <v>64</v>
      </c>
      <c r="W4055">
        <v>572043</v>
      </c>
      <c r="X4055" t="s">
        <v>16560</v>
      </c>
      <c r="Y4055">
        <v>310</v>
      </c>
      <c r="Z4055">
        <v>967</v>
      </c>
      <c r="AA4055">
        <v>8</v>
      </c>
      <c r="AB4055">
        <v>3094.4</v>
      </c>
      <c r="AC4055">
        <f>Table1_1[[#This Row],[Price]]*Table1_1[[#This Row],[Quantity]]</f>
        <v>7736</v>
      </c>
    </row>
    <row r="4056" spans="1:29" x14ac:dyDescent="0.3">
      <c r="A4056" t="s">
        <v>28</v>
      </c>
      <c r="B4056" t="s">
        <v>29</v>
      </c>
      <c r="C4056" t="s">
        <v>44</v>
      </c>
      <c r="D4056" t="s">
        <v>442</v>
      </c>
      <c r="E4056" t="s">
        <v>32</v>
      </c>
      <c r="F4056" t="s">
        <v>106</v>
      </c>
      <c r="G4056">
        <v>73</v>
      </c>
      <c r="H4056">
        <v>436662</v>
      </c>
      <c r="I4056" t="s">
        <v>58</v>
      </c>
      <c r="J4056" s="3">
        <v>44422</v>
      </c>
      <c r="K4056">
        <v>1100</v>
      </c>
      <c r="L4056" t="s">
        <v>16561</v>
      </c>
      <c r="M4056" t="s">
        <v>818</v>
      </c>
      <c r="N4056" t="s">
        <v>16562</v>
      </c>
      <c r="O4056" t="s">
        <v>16563</v>
      </c>
      <c r="P4056" t="s">
        <v>39</v>
      </c>
      <c r="Q4056">
        <v>20</v>
      </c>
      <c r="R4056" t="s">
        <v>88</v>
      </c>
      <c r="S4056" t="s">
        <v>41</v>
      </c>
      <c r="T4056">
        <v>94174</v>
      </c>
      <c r="U4056" s="1">
        <v>45514</v>
      </c>
      <c r="V4056" t="s">
        <v>64</v>
      </c>
      <c r="W4056">
        <v>118470</v>
      </c>
      <c r="X4056" t="s">
        <v>9883</v>
      </c>
      <c r="Y4056">
        <v>271</v>
      </c>
      <c r="Z4056">
        <v>818</v>
      </c>
      <c r="AA4056">
        <v>8</v>
      </c>
      <c r="AB4056">
        <v>2617.6000000000004</v>
      </c>
      <c r="AC4056">
        <f>Table1_1[[#This Row],[Price]]*Table1_1[[#This Row],[Quantity]]</f>
        <v>6544</v>
      </c>
    </row>
    <row r="4057" spans="1:29" x14ac:dyDescent="0.3">
      <c r="A4057" t="s">
        <v>28</v>
      </c>
      <c r="B4057" t="s">
        <v>29</v>
      </c>
      <c r="C4057" t="s">
        <v>66</v>
      </c>
      <c r="D4057" t="s">
        <v>511</v>
      </c>
      <c r="E4057" t="s">
        <v>32</v>
      </c>
      <c r="F4057" t="s">
        <v>150</v>
      </c>
      <c r="G4057">
        <v>53</v>
      </c>
      <c r="H4057">
        <v>413773</v>
      </c>
      <c r="I4057" t="s">
        <v>34</v>
      </c>
      <c r="J4057" s="3">
        <v>43907</v>
      </c>
      <c r="K4057">
        <v>1200</v>
      </c>
      <c r="L4057" t="s">
        <v>7949</v>
      </c>
      <c r="M4057" t="s">
        <v>129</v>
      </c>
      <c r="N4057" t="s">
        <v>16564</v>
      </c>
      <c r="O4057" t="s">
        <v>16565</v>
      </c>
      <c r="P4057" t="s">
        <v>87</v>
      </c>
      <c r="Q4057">
        <v>11</v>
      </c>
      <c r="R4057" t="s">
        <v>40</v>
      </c>
      <c r="S4057" t="s">
        <v>41</v>
      </c>
      <c r="T4057">
        <v>46005</v>
      </c>
      <c r="U4057" s="1">
        <v>45571</v>
      </c>
      <c r="V4057" t="s">
        <v>155</v>
      </c>
      <c r="W4057">
        <v>731026</v>
      </c>
      <c r="X4057" t="s">
        <v>16566</v>
      </c>
      <c r="Y4057">
        <v>456</v>
      </c>
      <c r="Z4057">
        <v>565</v>
      </c>
      <c r="AA4057">
        <v>1</v>
      </c>
      <c r="AB4057">
        <v>226</v>
      </c>
      <c r="AC4057">
        <f>Table1_1[[#This Row],[Price]]*Table1_1[[#This Row],[Quantity]]</f>
        <v>565</v>
      </c>
    </row>
    <row r="4058" spans="1:29" x14ac:dyDescent="0.3">
      <c r="A4058" t="s">
        <v>28</v>
      </c>
      <c r="B4058" t="s">
        <v>29</v>
      </c>
      <c r="C4058" t="s">
        <v>91</v>
      </c>
      <c r="D4058" t="s">
        <v>134</v>
      </c>
      <c r="E4058" t="s">
        <v>46</v>
      </c>
      <c r="F4058" t="s">
        <v>106</v>
      </c>
      <c r="G4058">
        <v>94</v>
      </c>
      <c r="H4058">
        <v>422120</v>
      </c>
      <c r="I4058" t="s">
        <v>58</v>
      </c>
      <c r="J4058" s="3">
        <v>44952</v>
      </c>
      <c r="K4058">
        <v>1100</v>
      </c>
      <c r="L4058" t="s">
        <v>16567</v>
      </c>
      <c r="M4058" t="s">
        <v>36</v>
      </c>
      <c r="N4058" t="s">
        <v>16568</v>
      </c>
      <c r="O4058" t="s">
        <v>16569</v>
      </c>
      <c r="P4058" t="s">
        <v>71</v>
      </c>
      <c r="Q4058">
        <v>20</v>
      </c>
      <c r="R4058" t="s">
        <v>40</v>
      </c>
      <c r="S4058" t="s">
        <v>118</v>
      </c>
      <c r="T4058">
        <v>32127</v>
      </c>
      <c r="U4058" s="1">
        <v>45324</v>
      </c>
      <c r="V4058" t="s">
        <v>119</v>
      </c>
      <c r="W4058">
        <v>669227</v>
      </c>
      <c r="X4058" t="s">
        <v>16570</v>
      </c>
      <c r="Y4058">
        <v>664</v>
      </c>
      <c r="Z4058">
        <v>2592</v>
      </c>
      <c r="AA4058">
        <v>7</v>
      </c>
      <c r="AB4058">
        <v>7257.6</v>
      </c>
      <c r="AC4058">
        <f>Table1_1[[#This Row],[Price]]*Table1_1[[#This Row],[Quantity]]</f>
        <v>18144</v>
      </c>
    </row>
    <row r="4059" spans="1:29" x14ac:dyDescent="0.3">
      <c r="A4059" t="s">
        <v>28</v>
      </c>
      <c r="B4059" t="s">
        <v>29</v>
      </c>
      <c r="C4059" t="s">
        <v>30</v>
      </c>
      <c r="D4059" t="s">
        <v>163</v>
      </c>
      <c r="E4059" t="s">
        <v>32</v>
      </c>
      <c r="F4059" t="s">
        <v>175</v>
      </c>
      <c r="G4059">
        <v>91</v>
      </c>
      <c r="H4059">
        <v>439814</v>
      </c>
      <c r="I4059" t="s">
        <v>34</v>
      </c>
      <c r="J4059" s="3">
        <v>44540</v>
      </c>
      <c r="K4059">
        <v>1200</v>
      </c>
      <c r="L4059" t="s">
        <v>16571</v>
      </c>
      <c r="M4059" t="s">
        <v>856</v>
      </c>
      <c r="N4059" t="s">
        <v>16572</v>
      </c>
      <c r="O4059" t="s">
        <v>16573</v>
      </c>
      <c r="P4059" t="s">
        <v>87</v>
      </c>
      <c r="Q4059">
        <v>7</v>
      </c>
      <c r="R4059" t="s">
        <v>88</v>
      </c>
      <c r="S4059" t="s">
        <v>118</v>
      </c>
      <c r="T4059">
        <v>36836</v>
      </c>
      <c r="U4059" s="1">
        <v>45378</v>
      </c>
      <c r="V4059" t="s">
        <v>72</v>
      </c>
      <c r="W4059">
        <v>525538</v>
      </c>
      <c r="X4059" t="s">
        <v>16574</v>
      </c>
      <c r="Y4059">
        <v>399</v>
      </c>
      <c r="Z4059">
        <v>2654</v>
      </c>
      <c r="AA4059">
        <v>4</v>
      </c>
      <c r="AB4059">
        <v>4246.4000000000015</v>
      </c>
      <c r="AC4059">
        <f>Table1_1[[#This Row],[Price]]*Table1_1[[#This Row],[Quantity]]</f>
        <v>10616</v>
      </c>
    </row>
    <row r="4060" spans="1:29" x14ac:dyDescent="0.3">
      <c r="A4060" t="s">
        <v>28</v>
      </c>
      <c r="B4060" t="s">
        <v>29</v>
      </c>
      <c r="C4060" t="s">
        <v>91</v>
      </c>
      <c r="D4060" t="s">
        <v>317</v>
      </c>
      <c r="E4060" t="s">
        <v>56</v>
      </c>
      <c r="F4060" t="s">
        <v>175</v>
      </c>
      <c r="G4060">
        <v>59</v>
      </c>
      <c r="H4060">
        <v>416799</v>
      </c>
      <c r="I4060" t="s">
        <v>58</v>
      </c>
      <c r="J4060" s="3">
        <v>44169</v>
      </c>
      <c r="K4060">
        <v>1200</v>
      </c>
      <c r="L4060" t="s">
        <v>16576</v>
      </c>
      <c r="M4060" t="s">
        <v>250</v>
      </c>
      <c r="N4060" t="s">
        <v>16577</v>
      </c>
      <c r="O4060" t="s">
        <v>16578</v>
      </c>
      <c r="P4060" t="s">
        <v>71</v>
      </c>
      <c r="Q4060">
        <v>17</v>
      </c>
      <c r="R4060" t="s">
        <v>88</v>
      </c>
      <c r="S4060" t="s">
        <v>79</v>
      </c>
      <c r="T4060">
        <v>49082</v>
      </c>
      <c r="U4060" s="1">
        <v>45370</v>
      </c>
      <c r="V4060" t="s">
        <v>72</v>
      </c>
      <c r="W4060">
        <v>805202</v>
      </c>
      <c r="X4060" t="s">
        <v>16579</v>
      </c>
      <c r="Y4060">
        <v>864</v>
      </c>
      <c r="Z4060">
        <v>982</v>
      </c>
      <c r="AA4060">
        <v>8</v>
      </c>
      <c r="AB4060">
        <v>3142.4</v>
      </c>
      <c r="AC4060">
        <f>Table1_1[[#This Row],[Price]]*Table1_1[[#This Row],[Quantity]]</f>
        <v>7856</v>
      </c>
    </row>
    <row r="4061" spans="1:29" x14ac:dyDescent="0.3">
      <c r="A4061" t="s">
        <v>28</v>
      </c>
      <c r="B4061" t="s">
        <v>29</v>
      </c>
      <c r="C4061" t="s">
        <v>148</v>
      </c>
      <c r="D4061" t="s">
        <v>45</v>
      </c>
      <c r="E4061" t="s">
        <v>46</v>
      </c>
      <c r="F4061" t="s">
        <v>83</v>
      </c>
      <c r="G4061">
        <v>63</v>
      </c>
      <c r="H4061">
        <v>430662</v>
      </c>
      <c r="I4061" t="s">
        <v>34</v>
      </c>
      <c r="J4061" s="3">
        <v>44527</v>
      </c>
      <c r="K4061">
        <v>1100</v>
      </c>
      <c r="L4061" t="s">
        <v>16580</v>
      </c>
      <c r="M4061" t="s">
        <v>623</v>
      </c>
      <c r="N4061" t="s">
        <v>16581</v>
      </c>
      <c r="O4061" t="s">
        <v>16582</v>
      </c>
      <c r="P4061" t="s">
        <v>71</v>
      </c>
      <c r="Q4061">
        <v>19</v>
      </c>
      <c r="R4061" t="s">
        <v>88</v>
      </c>
      <c r="S4061" t="s">
        <v>79</v>
      </c>
      <c r="T4061">
        <v>95006</v>
      </c>
      <c r="U4061" s="1">
        <v>45528</v>
      </c>
      <c r="V4061" t="s">
        <v>64</v>
      </c>
      <c r="W4061">
        <v>525325</v>
      </c>
      <c r="X4061" t="s">
        <v>16583</v>
      </c>
      <c r="Y4061">
        <v>895</v>
      </c>
      <c r="Z4061">
        <v>2260</v>
      </c>
      <c r="AA4061">
        <v>2</v>
      </c>
      <c r="AB4061">
        <v>1808</v>
      </c>
      <c r="AC4061">
        <f>Table1_1[[#This Row],[Price]]*Table1_1[[#This Row],[Quantity]]</f>
        <v>4520</v>
      </c>
    </row>
    <row r="4062" spans="1:29" x14ac:dyDescent="0.3">
      <c r="A4062" t="s">
        <v>28</v>
      </c>
      <c r="B4062" t="s">
        <v>29</v>
      </c>
      <c r="C4062" t="s">
        <v>44</v>
      </c>
      <c r="D4062" t="s">
        <v>74</v>
      </c>
      <c r="E4062" t="s">
        <v>46</v>
      </c>
      <c r="F4062" t="s">
        <v>135</v>
      </c>
      <c r="G4062">
        <v>2</v>
      </c>
      <c r="H4062">
        <v>404374</v>
      </c>
      <c r="I4062" t="s">
        <v>58</v>
      </c>
      <c r="J4062" s="3">
        <v>43976</v>
      </c>
      <c r="K4062">
        <v>950</v>
      </c>
      <c r="L4062" t="s">
        <v>16584</v>
      </c>
      <c r="M4062" t="s">
        <v>68</v>
      </c>
      <c r="N4062" t="s">
        <v>16585</v>
      </c>
      <c r="O4062" t="s">
        <v>16586</v>
      </c>
      <c r="P4062" t="s">
        <v>39</v>
      </c>
      <c r="Q4062">
        <v>11</v>
      </c>
      <c r="R4062" t="s">
        <v>88</v>
      </c>
      <c r="S4062" t="s">
        <v>79</v>
      </c>
      <c r="T4062">
        <v>99880</v>
      </c>
      <c r="U4062" s="1">
        <v>45434</v>
      </c>
      <c r="V4062" t="s">
        <v>140</v>
      </c>
      <c r="W4062">
        <v>893189</v>
      </c>
      <c r="X4062" t="s">
        <v>16587</v>
      </c>
      <c r="Y4062">
        <v>505</v>
      </c>
      <c r="Z4062">
        <v>1667</v>
      </c>
      <c r="AA4062">
        <v>3</v>
      </c>
      <c r="AB4062">
        <v>2000.4</v>
      </c>
      <c r="AC4062">
        <f>Table1_1[[#This Row],[Price]]*Table1_1[[#This Row],[Quantity]]</f>
        <v>5001</v>
      </c>
    </row>
    <row r="4063" spans="1:29" x14ac:dyDescent="0.3">
      <c r="A4063" t="s">
        <v>28</v>
      </c>
      <c r="B4063" t="s">
        <v>29</v>
      </c>
      <c r="C4063" t="s">
        <v>44</v>
      </c>
      <c r="D4063" t="s">
        <v>349</v>
      </c>
      <c r="E4063" t="s">
        <v>32</v>
      </c>
      <c r="F4063" t="s">
        <v>175</v>
      </c>
      <c r="G4063">
        <v>72</v>
      </c>
      <c r="H4063">
        <v>411887</v>
      </c>
      <c r="I4063" t="s">
        <v>58</v>
      </c>
      <c r="J4063" s="3">
        <v>44654</v>
      </c>
      <c r="K4063">
        <v>1200</v>
      </c>
      <c r="L4063" t="s">
        <v>16588</v>
      </c>
      <c r="M4063" t="s">
        <v>1488</v>
      </c>
      <c r="N4063" t="s">
        <v>16589</v>
      </c>
      <c r="O4063" t="s">
        <v>16590</v>
      </c>
      <c r="P4063" t="s">
        <v>39</v>
      </c>
      <c r="Q4063">
        <v>16</v>
      </c>
      <c r="R4063" t="s">
        <v>40</v>
      </c>
      <c r="S4063" t="s">
        <v>118</v>
      </c>
      <c r="T4063">
        <v>85607</v>
      </c>
      <c r="U4063" s="1">
        <v>45624</v>
      </c>
      <c r="V4063" t="s">
        <v>42</v>
      </c>
      <c r="W4063">
        <v>658211</v>
      </c>
      <c r="X4063" t="s">
        <v>16591</v>
      </c>
      <c r="Y4063">
        <v>456</v>
      </c>
      <c r="Z4063">
        <v>1951</v>
      </c>
      <c r="AA4063">
        <v>5</v>
      </c>
      <c r="AB4063">
        <v>3902</v>
      </c>
      <c r="AC4063">
        <f>Table1_1[[#This Row],[Price]]*Table1_1[[#This Row],[Quantity]]</f>
        <v>9755</v>
      </c>
    </row>
    <row r="4064" spans="1:29" x14ac:dyDescent="0.3">
      <c r="A4064" t="s">
        <v>28</v>
      </c>
      <c r="B4064" t="s">
        <v>29</v>
      </c>
      <c r="C4064" t="s">
        <v>44</v>
      </c>
      <c r="D4064" t="s">
        <v>267</v>
      </c>
      <c r="E4064" t="s">
        <v>56</v>
      </c>
      <c r="F4064" t="s">
        <v>135</v>
      </c>
      <c r="G4064">
        <v>43</v>
      </c>
      <c r="H4064">
        <v>406992</v>
      </c>
      <c r="I4064" t="s">
        <v>58</v>
      </c>
      <c r="J4064" s="3">
        <v>44517</v>
      </c>
      <c r="K4064">
        <v>1300</v>
      </c>
      <c r="L4064" t="s">
        <v>16592</v>
      </c>
      <c r="M4064" t="s">
        <v>736</v>
      </c>
      <c r="N4064" t="s">
        <v>16593</v>
      </c>
      <c r="O4064" t="s">
        <v>16594</v>
      </c>
      <c r="P4064" t="s">
        <v>39</v>
      </c>
      <c r="Q4064">
        <v>5</v>
      </c>
      <c r="R4064" t="s">
        <v>40</v>
      </c>
      <c r="S4064" t="s">
        <v>118</v>
      </c>
      <c r="T4064">
        <v>22587</v>
      </c>
      <c r="U4064" s="1">
        <v>45623</v>
      </c>
      <c r="V4064" t="s">
        <v>42</v>
      </c>
      <c r="W4064">
        <v>779825</v>
      </c>
      <c r="X4064" t="s">
        <v>16595</v>
      </c>
      <c r="Y4064">
        <v>710</v>
      </c>
      <c r="Z4064">
        <v>1844</v>
      </c>
      <c r="AA4064">
        <v>2</v>
      </c>
      <c r="AB4064">
        <v>1475.2</v>
      </c>
      <c r="AC4064">
        <f>Table1_1[[#This Row],[Price]]*Table1_1[[#This Row],[Quantity]]</f>
        <v>3688</v>
      </c>
    </row>
    <row r="4065" spans="1:29" x14ac:dyDescent="0.3">
      <c r="A4065" t="s">
        <v>28</v>
      </c>
      <c r="B4065" t="s">
        <v>29</v>
      </c>
      <c r="C4065" t="s">
        <v>54</v>
      </c>
      <c r="D4065" t="s">
        <v>187</v>
      </c>
      <c r="E4065" t="s">
        <v>56</v>
      </c>
      <c r="F4065" t="s">
        <v>106</v>
      </c>
      <c r="G4065">
        <v>64</v>
      </c>
      <c r="H4065">
        <v>420665</v>
      </c>
      <c r="I4065" t="s">
        <v>34</v>
      </c>
      <c r="J4065" s="3">
        <v>44838</v>
      </c>
      <c r="K4065">
        <v>1200</v>
      </c>
      <c r="L4065" t="s">
        <v>6168</v>
      </c>
      <c r="M4065" t="s">
        <v>250</v>
      </c>
      <c r="N4065" t="s">
        <v>16596</v>
      </c>
      <c r="O4065" t="s">
        <v>16597</v>
      </c>
      <c r="P4065" t="s">
        <v>39</v>
      </c>
      <c r="Q4065">
        <v>9</v>
      </c>
      <c r="R4065" t="s">
        <v>40</v>
      </c>
      <c r="S4065" t="s">
        <v>63</v>
      </c>
      <c r="T4065">
        <v>78062</v>
      </c>
      <c r="U4065" s="1">
        <v>45458</v>
      </c>
      <c r="V4065" t="s">
        <v>52</v>
      </c>
      <c r="W4065">
        <v>157671</v>
      </c>
      <c r="X4065" t="s">
        <v>16598</v>
      </c>
      <c r="Y4065">
        <v>580</v>
      </c>
      <c r="Z4065">
        <v>2525</v>
      </c>
      <c r="AA4065">
        <v>6</v>
      </c>
      <c r="AB4065">
        <v>6060</v>
      </c>
      <c r="AC4065">
        <f>Table1_1[[#This Row],[Price]]*Table1_1[[#This Row],[Quantity]]</f>
        <v>15150</v>
      </c>
    </row>
    <row r="4066" spans="1:29" x14ac:dyDescent="0.3">
      <c r="A4066" t="s">
        <v>28</v>
      </c>
      <c r="B4066" t="s">
        <v>29</v>
      </c>
      <c r="C4066" t="s">
        <v>44</v>
      </c>
      <c r="D4066" t="s">
        <v>380</v>
      </c>
      <c r="E4066" t="s">
        <v>56</v>
      </c>
      <c r="F4066" t="s">
        <v>175</v>
      </c>
      <c r="G4066">
        <v>52</v>
      </c>
      <c r="H4066">
        <v>431445</v>
      </c>
      <c r="I4066" t="s">
        <v>34</v>
      </c>
      <c r="J4066" s="3">
        <v>44717</v>
      </c>
      <c r="K4066">
        <v>1400</v>
      </c>
      <c r="L4066" t="s">
        <v>16599</v>
      </c>
      <c r="M4066" t="s">
        <v>1366</v>
      </c>
      <c r="N4066" t="s">
        <v>16600</v>
      </c>
      <c r="O4066" t="s">
        <v>16601</v>
      </c>
      <c r="P4066" t="s">
        <v>51</v>
      </c>
      <c r="Q4066">
        <v>20</v>
      </c>
      <c r="R4066" t="s">
        <v>88</v>
      </c>
      <c r="S4066" t="s">
        <v>63</v>
      </c>
      <c r="T4066">
        <v>41976</v>
      </c>
      <c r="U4066" s="1">
        <v>45532</v>
      </c>
      <c r="V4066" t="s">
        <v>64</v>
      </c>
      <c r="W4066">
        <v>424695</v>
      </c>
      <c r="X4066" t="s">
        <v>16602</v>
      </c>
      <c r="Y4066">
        <v>708</v>
      </c>
      <c r="Z4066">
        <v>1202</v>
      </c>
      <c r="AA4066">
        <v>2</v>
      </c>
      <c r="AB4066">
        <v>961.6</v>
      </c>
      <c r="AC4066">
        <f>Table1_1[[#This Row],[Price]]*Table1_1[[#This Row],[Quantity]]</f>
        <v>2404</v>
      </c>
    </row>
    <row r="4067" spans="1:29" x14ac:dyDescent="0.3">
      <c r="A4067" t="s">
        <v>28</v>
      </c>
      <c r="B4067" t="s">
        <v>29</v>
      </c>
      <c r="C4067" t="s">
        <v>91</v>
      </c>
      <c r="D4067" t="s">
        <v>55</v>
      </c>
      <c r="E4067" t="s">
        <v>56</v>
      </c>
      <c r="F4067" t="s">
        <v>135</v>
      </c>
      <c r="G4067">
        <v>40</v>
      </c>
      <c r="H4067">
        <v>401524</v>
      </c>
      <c r="I4067" t="s">
        <v>34</v>
      </c>
      <c r="J4067" s="3">
        <v>44909</v>
      </c>
      <c r="K4067">
        <v>1200</v>
      </c>
      <c r="L4067" t="s">
        <v>16603</v>
      </c>
      <c r="M4067" t="s">
        <v>869</v>
      </c>
      <c r="N4067" t="s">
        <v>16604</v>
      </c>
      <c r="O4067" t="s">
        <v>16605</v>
      </c>
      <c r="P4067" t="s">
        <v>87</v>
      </c>
      <c r="Q4067">
        <v>19</v>
      </c>
      <c r="R4067" t="s">
        <v>88</v>
      </c>
      <c r="S4067" t="s">
        <v>118</v>
      </c>
      <c r="T4067">
        <v>62118</v>
      </c>
      <c r="U4067" s="1">
        <v>45536</v>
      </c>
      <c r="V4067" t="s">
        <v>180</v>
      </c>
      <c r="W4067">
        <v>191668</v>
      </c>
      <c r="X4067" t="s">
        <v>16606</v>
      </c>
      <c r="Y4067">
        <v>638</v>
      </c>
      <c r="Z4067">
        <v>1487</v>
      </c>
      <c r="AA4067">
        <v>1</v>
      </c>
      <c r="AB4067">
        <v>594.80000000000007</v>
      </c>
      <c r="AC4067">
        <f>Table1_1[[#This Row],[Price]]*Table1_1[[#This Row],[Quantity]]</f>
        <v>1487</v>
      </c>
    </row>
    <row r="4068" spans="1:29" x14ac:dyDescent="0.3">
      <c r="A4068" t="s">
        <v>28</v>
      </c>
      <c r="B4068" t="s">
        <v>29</v>
      </c>
      <c r="C4068" t="s">
        <v>54</v>
      </c>
      <c r="D4068" t="s">
        <v>254</v>
      </c>
      <c r="E4068" t="s">
        <v>32</v>
      </c>
      <c r="F4068" t="s">
        <v>83</v>
      </c>
      <c r="G4068">
        <v>19</v>
      </c>
      <c r="H4068">
        <v>417714</v>
      </c>
      <c r="I4068" t="s">
        <v>34</v>
      </c>
      <c r="J4068" s="3">
        <v>43983</v>
      </c>
      <c r="K4068">
        <v>800</v>
      </c>
      <c r="L4068" t="s">
        <v>16608</v>
      </c>
      <c r="M4068" t="s">
        <v>856</v>
      </c>
      <c r="N4068" t="s">
        <v>16609</v>
      </c>
      <c r="O4068" t="s">
        <v>16610</v>
      </c>
      <c r="P4068" t="s">
        <v>39</v>
      </c>
      <c r="Q4068">
        <v>11</v>
      </c>
      <c r="R4068" t="s">
        <v>40</v>
      </c>
      <c r="S4068" t="s">
        <v>118</v>
      </c>
      <c r="T4068">
        <v>93981</v>
      </c>
      <c r="U4068" s="1">
        <v>45452</v>
      </c>
      <c r="V4068" t="s">
        <v>52</v>
      </c>
      <c r="W4068">
        <v>703561</v>
      </c>
      <c r="X4068" t="s">
        <v>16611</v>
      </c>
      <c r="Y4068">
        <v>570</v>
      </c>
      <c r="Z4068">
        <v>2703</v>
      </c>
      <c r="AA4068">
        <v>8</v>
      </c>
      <c r="AB4068">
        <v>8649.6</v>
      </c>
      <c r="AC4068">
        <f>Table1_1[[#This Row],[Price]]*Table1_1[[#This Row],[Quantity]]</f>
        <v>21624</v>
      </c>
    </row>
    <row r="4069" spans="1:29" x14ac:dyDescent="0.3">
      <c r="A4069" t="s">
        <v>28</v>
      </c>
      <c r="B4069" t="s">
        <v>29</v>
      </c>
      <c r="C4069" t="s">
        <v>148</v>
      </c>
      <c r="D4069" t="s">
        <v>274</v>
      </c>
      <c r="E4069" t="s">
        <v>32</v>
      </c>
      <c r="F4069" t="s">
        <v>106</v>
      </c>
      <c r="G4069">
        <v>1</v>
      </c>
      <c r="H4069">
        <v>436317</v>
      </c>
      <c r="I4069" t="s">
        <v>34</v>
      </c>
      <c r="J4069" s="3">
        <v>44091</v>
      </c>
      <c r="K4069">
        <v>1200</v>
      </c>
      <c r="L4069" t="s">
        <v>16612</v>
      </c>
      <c r="M4069" t="s">
        <v>232</v>
      </c>
      <c r="N4069" t="s">
        <v>16613</v>
      </c>
      <c r="O4069" t="s">
        <v>16614</v>
      </c>
      <c r="P4069" t="s">
        <v>51</v>
      </c>
      <c r="Q4069">
        <v>13</v>
      </c>
      <c r="R4069" t="s">
        <v>88</v>
      </c>
      <c r="S4069" t="s">
        <v>41</v>
      </c>
      <c r="T4069">
        <v>82190</v>
      </c>
      <c r="U4069" s="1">
        <v>45507</v>
      </c>
      <c r="V4069" t="s">
        <v>64</v>
      </c>
      <c r="W4069">
        <v>468043</v>
      </c>
      <c r="X4069" t="s">
        <v>16615</v>
      </c>
      <c r="Y4069">
        <v>870</v>
      </c>
      <c r="Z4069">
        <v>2793</v>
      </c>
      <c r="AA4069">
        <v>3</v>
      </c>
      <c r="AB4069">
        <v>3351.6000000000004</v>
      </c>
      <c r="AC4069">
        <f>Table1_1[[#This Row],[Price]]*Table1_1[[#This Row],[Quantity]]</f>
        <v>8379</v>
      </c>
    </row>
    <row r="4070" spans="1:29" x14ac:dyDescent="0.3">
      <c r="A4070" t="s">
        <v>28</v>
      </c>
      <c r="B4070" t="s">
        <v>29</v>
      </c>
      <c r="C4070" t="s">
        <v>91</v>
      </c>
      <c r="D4070" t="s">
        <v>187</v>
      </c>
      <c r="E4070" t="s">
        <v>56</v>
      </c>
      <c r="F4070" t="s">
        <v>135</v>
      </c>
      <c r="G4070">
        <v>16</v>
      </c>
      <c r="H4070">
        <v>409453</v>
      </c>
      <c r="I4070" t="s">
        <v>34</v>
      </c>
      <c r="J4070" s="3">
        <v>45298</v>
      </c>
      <c r="K4070">
        <v>800</v>
      </c>
      <c r="L4070" t="s">
        <v>16617</v>
      </c>
      <c r="M4070" t="s">
        <v>1244</v>
      </c>
      <c r="N4070" t="s">
        <v>16618</v>
      </c>
      <c r="O4070" t="s">
        <v>16619</v>
      </c>
      <c r="P4070" t="s">
        <v>51</v>
      </c>
      <c r="Q4070">
        <v>14</v>
      </c>
      <c r="R4070" t="s">
        <v>88</v>
      </c>
      <c r="S4070" t="s">
        <v>118</v>
      </c>
      <c r="T4070">
        <v>63902</v>
      </c>
      <c r="U4070" s="1">
        <v>45449</v>
      </c>
      <c r="V4070" t="s">
        <v>52</v>
      </c>
      <c r="W4070">
        <v>932167</v>
      </c>
      <c r="X4070" t="s">
        <v>16620</v>
      </c>
      <c r="Y4070">
        <v>284</v>
      </c>
      <c r="Z4070">
        <v>516</v>
      </c>
      <c r="AA4070">
        <v>1</v>
      </c>
      <c r="AB4070">
        <v>206.4</v>
      </c>
      <c r="AC4070">
        <f>Table1_1[[#This Row],[Price]]*Table1_1[[#This Row],[Quantity]]</f>
        <v>516</v>
      </c>
    </row>
    <row r="4071" spans="1:29" x14ac:dyDescent="0.3">
      <c r="A4071" t="s">
        <v>28</v>
      </c>
      <c r="B4071" t="s">
        <v>29</v>
      </c>
      <c r="C4071" t="s">
        <v>91</v>
      </c>
      <c r="D4071" t="s">
        <v>237</v>
      </c>
      <c r="E4071" t="s">
        <v>56</v>
      </c>
      <c r="F4071" t="s">
        <v>135</v>
      </c>
      <c r="G4071">
        <v>32</v>
      </c>
      <c r="H4071">
        <v>422972</v>
      </c>
      <c r="I4071" t="s">
        <v>34</v>
      </c>
      <c r="J4071" s="3">
        <v>44853</v>
      </c>
      <c r="K4071">
        <v>1300</v>
      </c>
      <c r="L4071" t="s">
        <v>7674</v>
      </c>
      <c r="M4071" t="s">
        <v>1147</v>
      </c>
      <c r="N4071" t="s">
        <v>16621</v>
      </c>
      <c r="O4071" t="s">
        <v>16622</v>
      </c>
      <c r="P4071" t="s">
        <v>51</v>
      </c>
      <c r="Q4071">
        <v>20</v>
      </c>
      <c r="R4071" t="s">
        <v>88</v>
      </c>
      <c r="S4071" t="s">
        <v>41</v>
      </c>
      <c r="T4071">
        <v>42247</v>
      </c>
      <c r="U4071" s="1">
        <v>45494</v>
      </c>
      <c r="V4071" t="s">
        <v>126</v>
      </c>
      <c r="W4071">
        <v>259152</v>
      </c>
      <c r="X4071" t="s">
        <v>16623</v>
      </c>
      <c r="Y4071">
        <v>740</v>
      </c>
      <c r="Z4071">
        <v>1195</v>
      </c>
      <c r="AA4071">
        <v>4</v>
      </c>
      <c r="AB4071">
        <v>1912</v>
      </c>
      <c r="AC4071">
        <f>Table1_1[[#This Row],[Price]]*Table1_1[[#This Row],[Quantity]]</f>
        <v>4780</v>
      </c>
    </row>
    <row r="4072" spans="1:29" x14ac:dyDescent="0.3">
      <c r="A4072" t="s">
        <v>28</v>
      </c>
      <c r="B4072" t="s">
        <v>29</v>
      </c>
      <c r="C4072" t="s">
        <v>193</v>
      </c>
      <c r="D4072" t="s">
        <v>98</v>
      </c>
      <c r="E4072" t="s">
        <v>56</v>
      </c>
      <c r="F4072" t="s">
        <v>47</v>
      </c>
      <c r="G4072">
        <v>79</v>
      </c>
      <c r="H4072">
        <v>437748</v>
      </c>
      <c r="I4072" t="s">
        <v>58</v>
      </c>
      <c r="J4072" s="3">
        <v>45028</v>
      </c>
      <c r="K4072">
        <v>1200</v>
      </c>
      <c r="L4072" t="s">
        <v>4854</v>
      </c>
      <c r="M4072" t="s">
        <v>256</v>
      </c>
      <c r="N4072" t="s">
        <v>16624</v>
      </c>
      <c r="O4072" t="s">
        <v>16625</v>
      </c>
      <c r="P4072" t="s">
        <v>51</v>
      </c>
      <c r="Q4072">
        <v>13</v>
      </c>
      <c r="R4072" t="s">
        <v>88</v>
      </c>
      <c r="S4072" t="s">
        <v>118</v>
      </c>
      <c r="T4072">
        <v>39837</v>
      </c>
      <c r="U4072" s="1">
        <v>45541</v>
      </c>
      <c r="V4072" t="s">
        <v>180</v>
      </c>
      <c r="W4072">
        <v>470860</v>
      </c>
      <c r="X4072" t="s">
        <v>16626</v>
      </c>
      <c r="Y4072">
        <v>253</v>
      </c>
      <c r="Z4072">
        <v>911</v>
      </c>
      <c r="AA4072">
        <v>7</v>
      </c>
      <c r="AB4072">
        <v>2550.8000000000002</v>
      </c>
      <c r="AC4072">
        <f>Table1_1[[#This Row],[Price]]*Table1_1[[#This Row],[Quantity]]</f>
        <v>6377</v>
      </c>
    </row>
    <row r="4073" spans="1:29" x14ac:dyDescent="0.3">
      <c r="A4073" t="s">
        <v>28</v>
      </c>
      <c r="B4073" t="s">
        <v>29</v>
      </c>
      <c r="C4073" t="s">
        <v>54</v>
      </c>
      <c r="D4073" t="s">
        <v>248</v>
      </c>
      <c r="E4073" t="s">
        <v>32</v>
      </c>
      <c r="F4073" t="s">
        <v>33</v>
      </c>
      <c r="G4073">
        <v>47</v>
      </c>
      <c r="H4073">
        <v>417078</v>
      </c>
      <c r="I4073" t="s">
        <v>34</v>
      </c>
      <c r="J4073" s="3">
        <v>45286</v>
      </c>
      <c r="K4073">
        <v>1300</v>
      </c>
      <c r="L4073" t="s">
        <v>16627</v>
      </c>
      <c r="M4073" t="s">
        <v>172</v>
      </c>
      <c r="N4073" t="s">
        <v>16628</v>
      </c>
      <c r="O4073" t="s">
        <v>16629</v>
      </c>
      <c r="P4073" t="s">
        <v>51</v>
      </c>
      <c r="Q4073">
        <v>18</v>
      </c>
      <c r="R4073" t="s">
        <v>40</v>
      </c>
      <c r="S4073" t="s">
        <v>79</v>
      </c>
      <c r="T4073">
        <v>53556</v>
      </c>
      <c r="U4073" s="1">
        <v>45343</v>
      </c>
      <c r="V4073" t="s">
        <v>119</v>
      </c>
      <c r="W4073">
        <v>911610</v>
      </c>
      <c r="X4073" t="s">
        <v>16630</v>
      </c>
      <c r="Y4073">
        <v>909</v>
      </c>
      <c r="Z4073">
        <v>2827</v>
      </c>
      <c r="AA4073">
        <v>5</v>
      </c>
      <c r="AB4073">
        <v>5654</v>
      </c>
      <c r="AC4073">
        <f>Table1_1[[#This Row],[Price]]*Table1_1[[#This Row],[Quantity]]</f>
        <v>14135</v>
      </c>
    </row>
    <row r="4074" spans="1:29" x14ac:dyDescent="0.3">
      <c r="A4074" t="s">
        <v>28</v>
      </c>
      <c r="B4074" t="s">
        <v>29</v>
      </c>
      <c r="C4074" t="s">
        <v>193</v>
      </c>
      <c r="D4074" t="s">
        <v>560</v>
      </c>
      <c r="E4074" t="s">
        <v>56</v>
      </c>
      <c r="F4074" t="s">
        <v>175</v>
      </c>
      <c r="G4074">
        <v>26</v>
      </c>
      <c r="H4074">
        <v>439148</v>
      </c>
      <c r="I4074" t="s">
        <v>34</v>
      </c>
      <c r="J4074" s="3">
        <v>44374</v>
      </c>
      <c r="K4074">
        <v>1400</v>
      </c>
      <c r="L4074" t="s">
        <v>16631</v>
      </c>
      <c r="M4074" t="s">
        <v>287</v>
      </c>
      <c r="N4074" t="s">
        <v>16632</v>
      </c>
      <c r="O4074" t="s">
        <v>16633</v>
      </c>
      <c r="P4074" t="s">
        <v>71</v>
      </c>
      <c r="Q4074">
        <v>13</v>
      </c>
      <c r="R4074" t="s">
        <v>40</v>
      </c>
      <c r="S4074" t="s">
        <v>41</v>
      </c>
      <c r="T4074">
        <v>17562</v>
      </c>
      <c r="U4074" s="1">
        <v>45444</v>
      </c>
      <c r="V4074" t="s">
        <v>52</v>
      </c>
      <c r="W4074">
        <v>729603</v>
      </c>
      <c r="X4074" t="s">
        <v>16634</v>
      </c>
      <c r="Y4074">
        <v>453</v>
      </c>
      <c r="Z4074">
        <v>688</v>
      </c>
      <c r="AA4074">
        <v>7</v>
      </c>
      <c r="AB4074">
        <v>1926.4</v>
      </c>
      <c r="AC4074">
        <f>Table1_1[[#This Row],[Price]]*Table1_1[[#This Row],[Quantity]]</f>
        <v>4816</v>
      </c>
    </row>
    <row r="4075" spans="1:29" x14ac:dyDescent="0.3">
      <c r="A4075" t="s">
        <v>28</v>
      </c>
      <c r="B4075" t="s">
        <v>29</v>
      </c>
      <c r="C4075" t="s">
        <v>44</v>
      </c>
      <c r="D4075" t="s">
        <v>149</v>
      </c>
      <c r="E4075" t="s">
        <v>46</v>
      </c>
      <c r="F4075" t="s">
        <v>135</v>
      </c>
      <c r="G4075">
        <v>59</v>
      </c>
      <c r="H4075">
        <v>421823</v>
      </c>
      <c r="I4075" t="s">
        <v>34</v>
      </c>
      <c r="J4075" s="3">
        <v>45033</v>
      </c>
      <c r="K4075">
        <v>1100</v>
      </c>
      <c r="L4075" t="s">
        <v>16635</v>
      </c>
      <c r="M4075" t="s">
        <v>129</v>
      </c>
      <c r="N4075" t="s">
        <v>16636</v>
      </c>
      <c r="O4075" t="s">
        <v>16637</v>
      </c>
      <c r="P4075" t="s">
        <v>51</v>
      </c>
      <c r="Q4075">
        <v>14</v>
      </c>
      <c r="R4075" t="s">
        <v>40</v>
      </c>
      <c r="S4075" t="s">
        <v>63</v>
      </c>
      <c r="T4075">
        <v>85776</v>
      </c>
      <c r="U4075" s="1">
        <v>45375</v>
      </c>
      <c r="V4075" t="s">
        <v>72</v>
      </c>
      <c r="W4075">
        <v>554413</v>
      </c>
      <c r="X4075" t="s">
        <v>16638</v>
      </c>
      <c r="Y4075">
        <v>963</v>
      </c>
      <c r="Z4075">
        <v>1354</v>
      </c>
      <c r="AA4075">
        <v>2</v>
      </c>
      <c r="AB4075">
        <v>1083.2</v>
      </c>
      <c r="AC4075">
        <f>Table1_1[[#This Row],[Price]]*Table1_1[[#This Row],[Quantity]]</f>
        <v>2708</v>
      </c>
    </row>
    <row r="4076" spans="1:29" x14ac:dyDescent="0.3">
      <c r="A4076" t="s">
        <v>28</v>
      </c>
      <c r="B4076" t="s">
        <v>29</v>
      </c>
      <c r="C4076" t="s">
        <v>193</v>
      </c>
      <c r="D4076" t="s">
        <v>611</v>
      </c>
      <c r="E4076" t="s">
        <v>46</v>
      </c>
      <c r="F4076" t="s">
        <v>135</v>
      </c>
      <c r="G4076">
        <v>90</v>
      </c>
      <c r="H4076">
        <v>408668</v>
      </c>
      <c r="I4076" t="s">
        <v>58</v>
      </c>
      <c r="J4076" s="3">
        <v>45624</v>
      </c>
      <c r="K4076">
        <v>1200</v>
      </c>
      <c r="L4076" t="s">
        <v>6088</v>
      </c>
      <c r="M4076" t="s">
        <v>1460</v>
      </c>
      <c r="N4076" t="s">
        <v>16639</v>
      </c>
      <c r="O4076" t="s">
        <v>16640</v>
      </c>
      <c r="P4076" t="s">
        <v>39</v>
      </c>
      <c r="Q4076">
        <v>14</v>
      </c>
      <c r="R4076" t="s">
        <v>40</v>
      </c>
      <c r="S4076" t="s">
        <v>118</v>
      </c>
      <c r="T4076">
        <v>38560</v>
      </c>
      <c r="U4076" s="1">
        <v>45627</v>
      </c>
      <c r="V4076" t="s">
        <v>259</v>
      </c>
      <c r="W4076">
        <v>587226</v>
      </c>
      <c r="X4076" t="s">
        <v>16641</v>
      </c>
      <c r="Y4076">
        <v>445</v>
      </c>
      <c r="Z4076">
        <v>1786</v>
      </c>
      <c r="AA4076">
        <v>4</v>
      </c>
      <c r="AB4076">
        <v>2857.6000000000004</v>
      </c>
      <c r="AC4076">
        <f>Table1_1[[#This Row],[Price]]*Table1_1[[#This Row],[Quantity]]</f>
        <v>7144</v>
      </c>
    </row>
    <row r="4077" spans="1:29" x14ac:dyDescent="0.3">
      <c r="A4077" t="s">
        <v>28</v>
      </c>
      <c r="B4077" t="s">
        <v>29</v>
      </c>
      <c r="C4077" t="s">
        <v>148</v>
      </c>
      <c r="D4077" t="s">
        <v>105</v>
      </c>
      <c r="E4077" t="s">
        <v>32</v>
      </c>
      <c r="F4077" t="s">
        <v>33</v>
      </c>
      <c r="G4077">
        <v>25</v>
      </c>
      <c r="H4077">
        <v>418250</v>
      </c>
      <c r="I4077" t="s">
        <v>58</v>
      </c>
      <c r="J4077" s="3">
        <v>45077</v>
      </c>
      <c r="K4077">
        <v>1100</v>
      </c>
      <c r="L4077" t="s">
        <v>16643</v>
      </c>
      <c r="M4077" t="s">
        <v>68</v>
      </c>
      <c r="N4077" t="s">
        <v>16644</v>
      </c>
      <c r="O4077" t="s">
        <v>16645</v>
      </c>
      <c r="P4077" t="s">
        <v>71</v>
      </c>
      <c r="Q4077">
        <v>5</v>
      </c>
      <c r="R4077" t="s">
        <v>88</v>
      </c>
      <c r="S4077" t="s">
        <v>79</v>
      </c>
      <c r="T4077">
        <v>46762</v>
      </c>
      <c r="U4077" s="1">
        <v>45381</v>
      </c>
      <c r="V4077" t="s">
        <v>72</v>
      </c>
      <c r="W4077">
        <v>308243</v>
      </c>
      <c r="X4077" t="s">
        <v>16646</v>
      </c>
      <c r="Y4077">
        <v>618</v>
      </c>
      <c r="Z4077">
        <v>1371</v>
      </c>
      <c r="AA4077">
        <v>7</v>
      </c>
      <c r="AB4077">
        <v>3838.8</v>
      </c>
      <c r="AC4077">
        <f>Table1_1[[#This Row],[Price]]*Table1_1[[#This Row],[Quantity]]</f>
        <v>9597</v>
      </c>
    </row>
    <row r="4078" spans="1:29" x14ac:dyDescent="0.3">
      <c r="A4078" t="s">
        <v>28</v>
      </c>
      <c r="B4078" t="s">
        <v>29</v>
      </c>
      <c r="C4078" t="s">
        <v>148</v>
      </c>
      <c r="D4078" t="s">
        <v>220</v>
      </c>
      <c r="E4078" t="s">
        <v>46</v>
      </c>
      <c r="F4078" t="s">
        <v>57</v>
      </c>
      <c r="G4078">
        <v>68</v>
      </c>
      <c r="H4078">
        <v>406207</v>
      </c>
      <c r="I4078" t="s">
        <v>58</v>
      </c>
      <c r="J4078" s="3">
        <v>44389</v>
      </c>
      <c r="K4078">
        <v>1300</v>
      </c>
      <c r="L4078" t="s">
        <v>16647</v>
      </c>
      <c r="M4078" t="s">
        <v>869</v>
      </c>
      <c r="N4078" t="s">
        <v>16648</v>
      </c>
      <c r="O4078" t="s">
        <v>16649</v>
      </c>
      <c r="P4078" t="s">
        <v>87</v>
      </c>
      <c r="Q4078">
        <v>12</v>
      </c>
      <c r="R4078" t="s">
        <v>88</v>
      </c>
      <c r="S4078" t="s">
        <v>63</v>
      </c>
      <c r="T4078">
        <v>40282</v>
      </c>
      <c r="U4078" s="1">
        <v>45375</v>
      </c>
      <c r="V4078" t="s">
        <v>72</v>
      </c>
      <c r="W4078">
        <v>799762</v>
      </c>
      <c r="X4078" t="s">
        <v>16650</v>
      </c>
      <c r="Y4078">
        <v>418</v>
      </c>
      <c r="Z4078">
        <v>1818</v>
      </c>
      <c r="AA4078">
        <v>5</v>
      </c>
      <c r="AB4078">
        <v>3636</v>
      </c>
      <c r="AC4078">
        <f>Table1_1[[#This Row],[Price]]*Table1_1[[#This Row],[Quantity]]</f>
        <v>9090</v>
      </c>
    </row>
    <row r="4079" spans="1:29" x14ac:dyDescent="0.3">
      <c r="A4079" t="s">
        <v>28</v>
      </c>
      <c r="B4079" t="s">
        <v>29</v>
      </c>
      <c r="C4079" t="s">
        <v>66</v>
      </c>
      <c r="D4079" t="s">
        <v>237</v>
      </c>
      <c r="E4079" t="s">
        <v>56</v>
      </c>
      <c r="F4079" t="s">
        <v>150</v>
      </c>
      <c r="G4079">
        <v>83</v>
      </c>
      <c r="H4079">
        <v>421237</v>
      </c>
      <c r="I4079" t="s">
        <v>34</v>
      </c>
      <c r="J4079" s="3">
        <v>45104</v>
      </c>
      <c r="K4079">
        <v>1100</v>
      </c>
      <c r="L4079" t="s">
        <v>16651</v>
      </c>
      <c r="M4079" t="s">
        <v>115</v>
      </c>
      <c r="N4079" t="s">
        <v>16652</v>
      </c>
      <c r="O4079" t="s">
        <v>16653</v>
      </c>
      <c r="P4079" t="s">
        <v>39</v>
      </c>
      <c r="Q4079">
        <v>3</v>
      </c>
      <c r="R4079" t="s">
        <v>40</v>
      </c>
      <c r="S4079" t="s">
        <v>118</v>
      </c>
      <c r="T4079">
        <v>67411</v>
      </c>
      <c r="U4079" s="1">
        <v>45594</v>
      </c>
      <c r="V4079" t="s">
        <v>155</v>
      </c>
      <c r="W4079">
        <v>779336</v>
      </c>
      <c r="X4079" t="s">
        <v>8757</v>
      </c>
      <c r="Y4079">
        <v>389</v>
      </c>
      <c r="Z4079">
        <v>2375</v>
      </c>
      <c r="AA4079">
        <v>1</v>
      </c>
      <c r="AB4079">
        <v>950</v>
      </c>
      <c r="AC4079">
        <f>Table1_1[[#This Row],[Price]]*Table1_1[[#This Row],[Quantity]]</f>
        <v>2375</v>
      </c>
    </row>
    <row r="4080" spans="1:29" x14ac:dyDescent="0.3">
      <c r="A4080" t="s">
        <v>28</v>
      </c>
      <c r="B4080" t="s">
        <v>29</v>
      </c>
      <c r="C4080" t="s">
        <v>44</v>
      </c>
      <c r="D4080" t="s">
        <v>421</v>
      </c>
      <c r="E4080" t="s">
        <v>46</v>
      </c>
      <c r="F4080" t="s">
        <v>83</v>
      </c>
      <c r="G4080">
        <v>8</v>
      </c>
      <c r="H4080">
        <v>436526</v>
      </c>
      <c r="I4080" t="s">
        <v>34</v>
      </c>
      <c r="J4080" s="3">
        <v>44717</v>
      </c>
      <c r="K4080">
        <v>1200</v>
      </c>
      <c r="L4080" t="s">
        <v>16654</v>
      </c>
      <c r="M4080" t="s">
        <v>345</v>
      </c>
      <c r="N4080" t="s">
        <v>16655</v>
      </c>
      <c r="O4080" t="s">
        <v>16656</v>
      </c>
      <c r="P4080" t="s">
        <v>71</v>
      </c>
      <c r="Q4080">
        <v>18</v>
      </c>
      <c r="R4080" t="s">
        <v>40</v>
      </c>
      <c r="S4080" t="s">
        <v>79</v>
      </c>
      <c r="T4080">
        <v>18460</v>
      </c>
      <c r="U4080" s="1">
        <v>45624</v>
      </c>
      <c r="V4080" t="s">
        <v>42</v>
      </c>
      <c r="W4080">
        <v>403640</v>
      </c>
      <c r="X4080" t="s">
        <v>16657</v>
      </c>
      <c r="Y4080">
        <v>805</v>
      </c>
      <c r="Z4080">
        <v>2223</v>
      </c>
      <c r="AA4080">
        <v>2</v>
      </c>
      <c r="AB4080">
        <v>1778.4</v>
      </c>
      <c r="AC4080">
        <f>Table1_1[[#This Row],[Price]]*Table1_1[[#This Row],[Quantity]]</f>
        <v>4446</v>
      </c>
    </row>
    <row r="4081" spans="1:29" x14ac:dyDescent="0.3">
      <c r="A4081" t="s">
        <v>28</v>
      </c>
      <c r="B4081" t="s">
        <v>29</v>
      </c>
      <c r="C4081" t="s">
        <v>30</v>
      </c>
      <c r="D4081" t="s">
        <v>248</v>
      </c>
      <c r="E4081" t="s">
        <v>46</v>
      </c>
      <c r="F4081" t="s">
        <v>83</v>
      </c>
      <c r="G4081">
        <v>4</v>
      </c>
      <c r="H4081">
        <v>434854</v>
      </c>
      <c r="I4081" t="s">
        <v>58</v>
      </c>
      <c r="J4081" s="3">
        <v>44448</v>
      </c>
      <c r="K4081">
        <v>1000</v>
      </c>
      <c r="L4081" t="s">
        <v>16658</v>
      </c>
      <c r="M4081" t="s">
        <v>680</v>
      </c>
      <c r="N4081" t="s">
        <v>16659</v>
      </c>
      <c r="O4081" t="s">
        <v>16660</v>
      </c>
      <c r="P4081" t="s">
        <v>87</v>
      </c>
      <c r="Q4081">
        <v>19</v>
      </c>
      <c r="R4081" t="s">
        <v>88</v>
      </c>
      <c r="S4081" t="s">
        <v>79</v>
      </c>
      <c r="T4081">
        <v>59990</v>
      </c>
      <c r="U4081" s="1">
        <v>45599</v>
      </c>
      <c r="V4081" t="s">
        <v>42</v>
      </c>
      <c r="W4081">
        <v>359274</v>
      </c>
      <c r="X4081" t="s">
        <v>16661</v>
      </c>
      <c r="Y4081">
        <v>429</v>
      </c>
      <c r="Z4081">
        <v>2040</v>
      </c>
      <c r="AA4081">
        <v>5</v>
      </c>
      <c r="AB4081">
        <v>4080</v>
      </c>
      <c r="AC4081">
        <f>Table1_1[[#This Row],[Price]]*Table1_1[[#This Row],[Quantity]]</f>
        <v>10200</v>
      </c>
    </row>
    <row r="4082" spans="1:29" x14ac:dyDescent="0.3">
      <c r="A4082" t="s">
        <v>28</v>
      </c>
      <c r="B4082" t="s">
        <v>29</v>
      </c>
      <c r="C4082" t="s">
        <v>44</v>
      </c>
      <c r="D4082" t="s">
        <v>317</v>
      </c>
      <c r="E4082" t="s">
        <v>32</v>
      </c>
      <c r="F4082" t="s">
        <v>57</v>
      </c>
      <c r="G4082">
        <v>76</v>
      </c>
      <c r="H4082">
        <v>425009</v>
      </c>
      <c r="I4082" t="s">
        <v>34</v>
      </c>
      <c r="J4082" s="3">
        <v>43925</v>
      </c>
      <c r="K4082">
        <v>1300</v>
      </c>
      <c r="L4082" t="s">
        <v>16662</v>
      </c>
      <c r="M4082" t="s">
        <v>372</v>
      </c>
      <c r="N4082" t="s">
        <v>16663</v>
      </c>
      <c r="O4082" t="s">
        <v>16664</v>
      </c>
      <c r="P4082" t="s">
        <v>71</v>
      </c>
      <c r="Q4082">
        <v>11</v>
      </c>
      <c r="R4082" t="s">
        <v>88</v>
      </c>
      <c r="S4082" t="s">
        <v>63</v>
      </c>
      <c r="T4082">
        <v>73335</v>
      </c>
      <c r="U4082" s="1">
        <v>45346</v>
      </c>
      <c r="V4082" t="s">
        <v>119</v>
      </c>
      <c r="W4082">
        <v>329146</v>
      </c>
      <c r="X4082" t="s">
        <v>16665</v>
      </c>
      <c r="Y4082">
        <v>952</v>
      </c>
      <c r="Z4082">
        <v>1837</v>
      </c>
      <c r="AA4082">
        <v>5</v>
      </c>
      <c r="AB4082">
        <v>3674</v>
      </c>
      <c r="AC4082">
        <f>Table1_1[[#This Row],[Price]]*Table1_1[[#This Row],[Quantity]]</f>
        <v>9185</v>
      </c>
    </row>
    <row r="4083" spans="1:29" x14ac:dyDescent="0.3">
      <c r="A4083" t="s">
        <v>28</v>
      </c>
      <c r="B4083" t="s">
        <v>29</v>
      </c>
      <c r="C4083" t="s">
        <v>66</v>
      </c>
      <c r="D4083" t="s">
        <v>182</v>
      </c>
      <c r="E4083" t="s">
        <v>56</v>
      </c>
      <c r="F4083" t="s">
        <v>33</v>
      </c>
      <c r="G4083">
        <v>23</v>
      </c>
      <c r="H4083">
        <v>431599</v>
      </c>
      <c r="I4083" t="s">
        <v>34</v>
      </c>
      <c r="J4083" s="3">
        <v>44004</v>
      </c>
      <c r="K4083">
        <v>1000</v>
      </c>
      <c r="L4083" t="s">
        <v>16666</v>
      </c>
      <c r="M4083" t="s">
        <v>496</v>
      </c>
      <c r="N4083" t="s">
        <v>16667</v>
      </c>
      <c r="O4083">
        <v>-8828</v>
      </c>
      <c r="P4083" t="s">
        <v>87</v>
      </c>
      <c r="Q4083">
        <v>20</v>
      </c>
      <c r="R4083" t="s">
        <v>40</v>
      </c>
      <c r="S4083" t="s">
        <v>63</v>
      </c>
      <c r="T4083">
        <v>78638</v>
      </c>
      <c r="U4083" s="1">
        <v>45556</v>
      </c>
      <c r="V4083" t="s">
        <v>180</v>
      </c>
      <c r="W4083">
        <v>713286</v>
      </c>
      <c r="X4083" t="s">
        <v>16668</v>
      </c>
      <c r="Y4083">
        <v>586</v>
      </c>
      <c r="Z4083">
        <v>2433</v>
      </c>
      <c r="AA4083">
        <v>2</v>
      </c>
      <c r="AB4083">
        <v>1946.4</v>
      </c>
      <c r="AC4083">
        <f>Table1_1[[#This Row],[Price]]*Table1_1[[#This Row],[Quantity]]</f>
        <v>4866</v>
      </c>
    </row>
    <row r="4084" spans="1:29" x14ac:dyDescent="0.3">
      <c r="A4084" t="s">
        <v>28</v>
      </c>
      <c r="B4084" t="s">
        <v>29</v>
      </c>
      <c r="C4084" t="s">
        <v>193</v>
      </c>
      <c r="D4084" t="s">
        <v>291</v>
      </c>
      <c r="E4084" t="s">
        <v>56</v>
      </c>
      <c r="F4084" t="s">
        <v>83</v>
      </c>
      <c r="G4084">
        <v>93</v>
      </c>
      <c r="H4084">
        <v>427486</v>
      </c>
      <c r="I4084" t="s">
        <v>58</v>
      </c>
      <c r="J4084" s="3">
        <v>44703</v>
      </c>
      <c r="K4084">
        <v>800</v>
      </c>
      <c r="L4084" t="s">
        <v>16669</v>
      </c>
      <c r="M4084" t="s">
        <v>250</v>
      </c>
      <c r="N4084" t="s">
        <v>16670</v>
      </c>
      <c r="O4084" t="s">
        <v>16671</v>
      </c>
      <c r="P4084" t="s">
        <v>87</v>
      </c>
      <c r="Q4084">
        <v>13</v>
      </c>
      <c r="R4084" t="s">
        <v>40</v>
      </c>
      <c r="S4084" t="s">
        <v>41</v>
      </c>
      <c r="T4084">
        <v>75544</v>
      </c>
      <c r="U4084" s="1">
        <v>45539</v>
      </c>
      <c r="V4084" t="s">
        <v>180</v>
      </c>
      <c r="W4084">
        <v>890332</v>
      </c>
      <c r="X4084" t="s">
        <v>16672</v>
      </c>
      <c r="Y4084">
        <v>215</v>
      </c>
      <c r="Z4084">
        <v>2645</v>
      </c>
      <c r="AA4084">
        <v>7</v>
      </c>
      <c r="AB4084">
        <v>7406</v>
      </c>
      <c r="AC4084">
        <f>Table1_1[[#This Row],[Price]]*Table1_1[[#This Row],[Quantity]]</f>
        <v>18515</v>
      </c>
    </row>
    <row r="4085" spans="1:29" x14ac:dyDescent="0.3">
      <c r="A4085" t="s">
        <v>28</v>
      </c>
      <c r="B4085" t="s">
        <v>29</v>
      </c>
      <c r="C4085" t="s">
        <v>157</v>
      </c>
      <c r="D4085" t="s">
        <v>616</v>
      </c>
      <c r="E4085" t="s">
        <v>46</v>
      </c>
      <c r="F4085" t="s">
        <v>355</v>
      </c>
      <c r="G4085">
        <v>83</v>
      </c>
      <c r="H4085">
        <v>402962</v>
      </c>
      <c r="I4085" t="s">
        <v>34</v>
      </c>
      <c r="J4085" s="3">
        <v>43832</v>
      </c>
      <c r="K4085">
        <v>1100</v>
      </c>
      <c r="L4085" t="s">
        <v>16673</v>
      </c>
      <c r="M4085" t="s">
        <v>232</v>
      </c>
      <c r="N4085" t="s">
        <v>16674</v>
      </c>
      <c r="O4085" t="s">
        <v>16675</v>
      </c>
      <c r="P4085" t="s">
        <v>39</v>
      </c>
      <c r="Q4085">
        <v>19</v>
      </c>
      <c r="R4085" t="s">
        <v>40</v>
      </c>
      <c r="S4085" t="s">
        <v>79</v>
      </c>
      <c r="T4085">
        <v>47969</v>
      </c>
      <c r="U4085" s="1">
        <v>45328</v>
      </c>
      <c r="V4085" t="s">
        <v>119</v>
      </c>
      <c r="W4085">
        <v>773655</v>
      </c>
      <c r="X4085" t="s">
        <v>16676</v>
      </c>
      <c r="Y4085">
        <v>797</v>
      </c>
      <c r="Z4085">
        <v>1944</v>
      </c>
      <c r="AA4085">
        <v>8</v>
      </c>
      <c r="AB4085">
        <v>6220.8</v>
      </c>
      <c r="AC4085">
        <f>Table1_1[[#This Row],[Price]]*Table1_1[[#This Row],[Quantity]]</f>
        <v>15552</v>
      </c>
    </row>
    <row r="4086" spans="1:29" x14ac:dyDescent="0.3">
      <c r="A4086" t="s">
        <v>28</v>
      </c>
      <c r="B4086" t="s">
        <v>29</v>
      </c>
      <c r="C4086" t="s">
        <v>157</v>
      </c>
      <c r="D4086" t="s">
        <v>611</v>
      </c>
      <c r="E4086" t="s">
        <v>32</v>
      </c>
      <c r="F4086" t="s">
        <v>99</v>
      </c>
      <c r="G4086">
        <v>2</v>
      </c>
      <c r="H4086">
        <v>403152</v>
      </c>
      <c r="I4086" t="s">
        <v>58</v>
      </c>
      <c r="J4086" s="3">
        <v>45444</v>
      </c>
      <c r="K4086">
        <v>800</v>
      </c>
      <c r="L4086" t="s">
        <v>16677</v>
      </c>
      <c r="M4086" t="s">
        <v>1118</v>
      </c>
      <c r="N4086" t="s">
        <v>16678</v>
      </c>
      <c r="O4086" t="s">
        <v>16679</v>
      </c>
      <c r="P4086" t="s">
        <v>87</v>
      </c>
      <c r="Q4086">
        <v>5</v>
      </c>
      <c r="R4086" t="s">
        <v>40</v>
      </c>
      <c r="S4086" t="s">
        <v>79</v>
      </c>
      <c r="T4086">
        <v>84305</v>
      </c>
      <c r="U4086" s="1">
        <v>45570</v>
      </c>
      <c r="V4086" t="s">
        <v>155</v>
      </c>
      <c r="W4086">
        <v>521193</v>
      </c>
      <c r="X4086" t="s">
        <v>16680</v>
      </c>
      <c r="Y4086">
        <v>355</v>
      </c>
      <c r="Z4086">
        <v>2139</v>
      </c>
      <c r="AA4086">
        <v>6</v>
      </c>
      <c r="AB4086">
        <v>5133.6000000000004</v>
      </c>
      <c r="AC4086">
        <f>Table1_1[[#This Row],[Price]]*Table1_1[[#This Row],[Quantity]]</f>
        <v>12834</v>
      </c>
    </row>
    <row r="4087" spans="1:29" x14ac:dyDescent="0.3">
      <c r="A4087" t="s">
        <v>28</v>
      </c>
      <c r="B4087" t="s">
        <v>29</v>
      </c>
      <c r="C4087" t="s">
        <v>54</v>
      </c>
      <c r="D4087" t="s">
        <v>82</v>
      </c>
      <c r="E4087" t="s">
        <v>46</v>
      </c>
      <c r="F4087" t="s">
        <v>106</v>
      </c>
      <c r="G4087">
        <v>64</v>
      </c>
      <c r="H4087">
        <v>417937</v>
      </c>
      <c r="I4087" t="s">
        <v>34</v>
      </c>
      <c r="J4087" s="3">
        <v>45254</v>
      </c>
      <c r="K4087">
        <v>1000</v>
      </c>
      <c r="L4087" t="s">
        <v>16681</v>
      </c>
      <c r="M4087" t="s">
        <v>818</v>
      </c>
      <c r="N4087" t="s">
        <v>16682</v>
      </c>
      <c r="O4087" t="s">
        <v>16683</v>
      </c>
      <c r="P4087" t="s">
        <v>39</v>
      </c>
      <c r="Q4087">
        <v>6</v>
      </c>
      <c r="R4087" t="s">
        <v>40</v>
      </c>
      <c r="S4087" t="s">
        <v>118</v>
      </c>
      <c r="T4087">
        <v>29360</v>
      </c>
      <c r="U4087" s="1">
        <v>45516</v>
      </c>
      <c r="V4087" t="s">
        <v>64</v>
      </c>
      <c r="W4087">
        <v>810490</v>
      </c>
      <c r="X4087" t="s">
        <v>16684</v>
      </c>
      <c r="Y4087">
        <v>932</v>
      </c>
      <c r="Z4087">
        <v>2951</v>
      </c>
      <c r="AA4087">
        <v>1</v>
      </c>
      <c r="AB4087">
        <v>1180.4000000000001</v>
      </c>
      <c r="AC4087">
        <f>Table1_1[[#This Row],[Price]]*Table1_1[[#This Row],[Quantity]]</f>
        <v>2951</v>
      </c>
    </row>
    <row r="4088" spans="1:29" x14ac:dyDescent="0.3">
      <c r="A4088" t="s">
        <v>28</v>
      </c>
      <c r="B4088" t="s">
        <v>29</v>
      </c>
      <c r="C4088" t="s">
        <v>54</v>
      </c>
      <c r="D4088" t="s">
        <v>98</v>
      </c>
      <c r="E4088" t="s">
        <v>56</v>
      </c>
      <c r="F4088" t="s">
        <v>150</v>
      </c>
      <c r="G4088">
        <v>14</v>
      </c>
      <c r="H4088">
        <v>415576</v>
      </c>
      <c r="I4088" t="s">
        <v>34</v>
      </c>
      <c r="J4088" s="3">
        <v>45112</v>
      </c>
      <c r="K4088">
        <v>1200</v>
      </c>
      <c r="L4088" t="s">
        <v>16685</v>
      </c>
      <c r="M4088" t="s">
        <v>423</v>
      </c>
      <c r="N4088" t="s">
        <v>16686</v>
      </c>
      <c r="O4088" t="s">
        <v>16687</v>
      </c>
      <c r="P4088" t="s">
        <v>71</v>
      </c>
      <c r="Q4088">
        <v>11</v>
      </c>
      <c r="R4088" t="s">
        <v>88</v>
      </c>
      <c r="S4088" t="s">
        <v>63</v>
      </c>
      <c r="T4088">
        <v>53051</v>
      </c>
      <c r="U4088" s="1">
        <v>45343</v>
      </c>
      <c r="V4088" t="s">
        <v>119</v>
      </c>
      <c r="W4088">
        <v>812214</v>
      </c>
      <c r="X4088" t="s">
        <v>830</v>
      </c>
      <c r="Y4088">
        <v>205</v>
      </c>
      <c r="Z4088">
        <v>1484</v>
      </c>
      <c r="AA4088">
        <v>2</v>
      </c>
      <c r="AB4088">
        <v>1187.2</v>
      </c>
      <c r="AC4088">
        <f>Table1_1[[#This Row],[Price]]*Table1_1[[#This Row],[Quantity]]</f>
        <v>2968</v>
      </c>
    </row>
    <row r="4089" spans="1:29" x14ac:dyDescent="0.3">
      <c r="A4089" t="s">
        <v>28</v>
      </c>
      <c r="B4089" t="s">
        <v>29</v>
      </c>
      <c r="C4089" t="s">
        <v>193</v>
      </c>
      <c r="D4089" t="s">
        <v>267</v>
      </c>
      <c r="E4089" t="s">
        <v>56</v>
      </c>
      <c r="F4089" t="s">
        <v>175</v>
      </c>
      <c r="G4089">
        <v>34</v>
      </c>
      <c r="H4089">
        <v>426240</v>
      </c>
      <c r="I4089" t="s">
        <v>34</v>
      </c>
      <c r="J4089" s="3">
        <v>44458</v>
      </c>
      <c r="K4089">
        <v>1400</v>
      </c>
      <c r="L4089" t="s">
        <v>16688</v>
      </c>
      <c r="M4089" t="s">
        <v>542</v>
      </c>
      <c r="N4089" t="s">
        <v>16689</v>
      </c>
      <c r="O4089" t="s">
        <v>16690</v>
      </c>
      <c r="P4089" t="s">
        <v>71</v>
      </c>
      <c r="Q4089">
        <v>19</v>
      </c>
      <c r="R4089" t="s">
        <v>40</v>
      </c>
      <c r="S4089" t="s">
        <v>63</v>
      </c>
      <c r="T4089">
        <v>88560</v>
      </c>
      <c r="U4089" s="1">
        <v>45479</v>
      </c>
      <c r="V4089" t="s">
        <v>126</v>
      </c>
      <c r="W4089">
        <v>779184</v>
      </c>
      <c r="X4089" t="s">
        <v>5107</v>
      </c>
      <c r="Y4089">
        <v>934</v>
      </c>
      <c r="Z4089">
        <v>1919</v>
      </c>
      <c r="AA4089">
        <v>1</v>
      </c>
      <c r="AB4089">
        <v>767.6</v>
      </c>
      <c r="AC4089">
        <f>Table1_1[[#This Row],[Price]]*Table1_1[[#This Row],[Quantity]]</f>
        <v>1919</v>
      </c>
    </row>
    <row r="4090" spans="1:29" x14ac:dyDescent="0.3">
      <c r="A4090" t="s">
        <v>28</v>
      </c>
      <c r="B4090" t="s">
        <v>29</v>
      </c>
      <c r="C4090" t="s">
        <v>54</v>
      </c>
      <c r="D4090" t="s">
        <v>267</v>
      </c>
      <c r="E4090" t="s">
        <v>32</v>
      </c>
      <c r="F4090" t="s">
        <v>113</v>
      </c>
      <c r="G4090">
        <v>32</v>
      </c>
      <c r="H4090">
        <v>416135</v>
      </c>
      <c r="I4090" t="s">
        <v>58</v>
      </c>
      <c r="J4090" s="3">
        <v>44679</v>
      </c>
      <c r="K4090">
        <v>800</v>
      </c>
      <c r="L4090" t="s">
        <v>16691</v>
      </c>
      <c r="M4090" t="s">
        <v>2054</v>
      </c>
      <c r="N4090" t="s">
        <v>16692</v>
      </c>
      <c r="O4090" t="s">
        <v>16693</v>
      </c>
      <c r="P4090" t="s">
        <v>87</v>
      </c>
      <c r="Q4090">
        <v>5</v>
      </c>
      <c r="R4090" t="s">
        <v>40</v>
      </c>
      <c r="S4090" t="s">
        <v>118</v>
      </c>
      <c r="T4090">
        <v>82701</v>
      </c>
      <c r="U4090" s="1">
        <v>45539</v>
      </c>
      <c r="V4090" t="s">
        <v>180</v>
      </c>
      <c r="W4090">
        <v>789053</v>
      </c>
      <c r="X4090" t="s">
        <v>16694</v>
      </c>
      <c r="Y4090">
        <v>252</v>
      </c>
      <c r="Z4090">
        <v>1729</v>
      </c>
      <c r="AA4090">
        <v>5</v>
      </c>
      <c r="AB4090">
        <v>3458</v>
      </c>
      <c r="AC4090">
        <f>Table1_1[[#This Row],[Price]]*Table1_1[[#This Row],[Quantity]]</f>
        <v>8645</v>
      </c>
    </row>
    <row r="4091" spans="1:29" x14ac:dyDescent="0.3">
      <c r="A4091" t="s">
        <v>28</v>
      </c>
      <c r="B4091" t="s">
        <v>29</v>
      </c>
      <c r="C4091" t="s">
        <v>193</v>
      </c>
      <c r="D4091" t="s">
        <v>134</v>
      </c>
      <c r="E4091" t="s">
        <v>32</v>
      </c>
      <c r="F4091" t="s">
        <v>57</v>
      </c>
      <c r="G4091">
        <v>76</v>
      </c>
      <c r="H4091">
        <v>430628</v>
      </c>
      <c r="I4091" t="s">
        <v>34</v>
      </c>
      <c r="J4091" s="3">
        <v>43895</v>
      </c>
      <c r="K4091">
        <v>800</v>
      </c>
      <c r="L4091" t="s">
        <v>16695</v>
      </c>
      <c r="M4091" t="s">
        <v>129</v>
      </c>
      <c r="N4091" t="s">
        <v>16696</v>
      </c>
      <c r="O4091" t="s">
        <v>16697</v>
      </c>
      <c r="P4091" t="s">
        <v>87</v>
      </c>
      <c r="Q4091">
        <v>17</v>
      </c>
      <c r="R4091" t="s">
        <v>88</v>
      </c>
      <c r="S4091" t="s">
        <v>63</v>
      </c>
      <c r="T4091">
        <v>93050</v>
      </c>
      <c r="U4091" s="1">
        <v>45495</v>
      </c>
      <c r="V4091" t="s">
        <v>126</v>
      </c>
      <c r="W4091">
        <v>943636</v>
      </c>
      <c r="X4091" t="s">
        <v>16698</v>
      </c>
      <c r="Y4091">
        <v>985</v>
      </c>
      <c r="Z4091">
        <v>942</v>
      </c>
      <c r="AA4091">
        <v>3</v>
      </c>
      <c r="AB4091">
        <v>1130.4000000000001</v>
      </c>
      <c r="AC4091">
        <f>Table1_1[[#This Row],[Price]]*Table1_1[[#This Row],[Quantity]]</f>
        <v>2826</v>
      </c>
    </row>
    <row r="4092" spans="1:29" x14ac:dyDescent="0.3">
      <c r="A4092" t="s">
        <v>28</v>
      </c>
      <c r="B4092" t="s">
        <v>29</v>
      </c>
      <c r="C4092" t="s">
        <v>30</v>
      </c>
      <c r="D4092" t="s">
        <v>237</v>
      </c>
      <c r="E4092" t="s">
        <v>56</v>
      </c>
      <c r="F4092" t="s">
        <v>175</v>
      </c>
      <c r="G4092">
        <v>75</v>
      </c>
      <c r="H4092">
        <v>405128</v>
      </c>
      <c r="I4092" t="s">
        <v>34</v>
      </c>
      <c r="J4092" s="3">
        <v>44086</v>
      </c>
      <c r="K4092">
        <v>1000</v>
      </c>
      <c r="L4092" t="s">
        <v>16699</v>
      </c>
      <c r="M4092" t="s">
        <v>428</v>
      </c>
      <c r="N4092" t="s">
        <v>16700</v>
      </c>
      <c r="O4092" t="s">
        <v>16701</v>
      </c>
      <c r="P4092" t="s">
        <v>51</v>
      </c>
      <c r="Q4092">
        <v>4</v>
      </c>
      <c r="R4092" t="s">
        <v>40</v>
      </c>
      <c r="S4092" t="s">
        <v>41</v>
      </c>
      <c r="T4092">
        <v>16302</v>
      </c>
      <c r="U4092" s="1">
        <v>45340</v>
      </c>
      <c r="V4092" t="s">
        <v>119</v>
      </c>
      <c r="W4092">
        <v>581617</v>
      </c>
      <c r="X4092" t="s">
        <v>16702</v>
      </c>
      <c r="Y4092">
        <v>252</v>
      </c>
      <c r="Z4092">
        <v>2819</v>
      </c>
      <c r="AA4092">
        <v>2</v>
      </c>
      <c r="AB4092">
        <v>2255.2000000000003</v>
      </c>
      <c r="AC4092">
        <f>Table1_1[[#This Row],[Price]]*Table1_1[[#This Row],[Quantity]]</f>
        <v>5638</v>
      </c>
    </row>
    <row r="4093" spans="1:29" x14ac:dyDescent="0.3">
      <c r="A4093" t="s">
        <v>28</v>
      </c>
      <c r="B4093" t="s">
        <v>29</v>
      </c>
      <c r="C4093" t="s">
        <v>91</v>
      </c>
      <c r="D4093" t="s">
        <v>421</v>
      </c>
      <c r="E4093" t="s">
        <v>46</v>
      </c>
      <c r="F4093" t="s">
        <v>106</v>
      </c>
      <c r="G4093">
        <v>33</v>
      </c>
      <c r="H4093">
        <v>415817</v>
      </c>
      <c r="I4093" t="s">
        <v>58</v>
      </c>
      <c r="J4093" s="3">
        <v>44522</v>
      </c>
      <c r="K4093">
        <v>1300</v>
      </c>
      <c r="L4093" t="s">
        <v>16704</v>
      </c>
      <c r="M4093" t="s">
        <v>269</v>
      </c>
      <c r="N4093" t="s">
        <v>16705</v>
      </c>
      <c r="O4093" t="s">
        <v>16706</v>
      </c>
      <c r="P4093" t="s">
        <v>39</v>
      </c>
      <c r="Q4093">
        <v>5</v>
      </c>
      <c r="R4093" t="s">
        <v>40</v>
      </c>
      <c r="S4093" t="s">
        <v>118</v>
      </c>
      <c r="T4093">
        <v>37656</v>
      </c>
      <c r="U4093" s="1">
        <v>45309</v>
      </c>
      <c r="V4093" t="s">
        <v>111</v>
      </c>
      <c r="W4093">
        <v>607567</v>
      </c>
      <c r="X4093" t="s">
        <v>15198</v>
      </c>
      <c r="Y4093">
        <v>515</v>
      </c>
      <c r="Z4093">
        <v>1164</v>
      </c>
      <c r="AA4093">
        <v>4</v>
      </c>
      <c r="AB4093">
        <v>1862.4</v>
      </c>
      <c r="AC4093">
        <f>Table1_1[[#This Row],[Price]]*Table1_1[[#This Row],[Quantity]]</f>
        <v>4656</v>
      </c>
    </row>
    <row r="4094" spans="1:29" x14ac:dyDescent="0.3">
      <c r="A4094" t="s">
        <v>28</v>
      </c>
      <c r="B4094" t="s">
        <v>29</v>
      </c>
      <c r="C4094" t="s">
        <v>66</v>
      </c>
      <c r="D4094" t="s">
        <v>237</v>
      </c>
      <c r="E4094" t="s">
        <v>56</v>
      </c>
      <c r="F4094" t="s">
        <v>33</v>
      </c>
      <c r="G4094">
        <v>88</v>
      </c>
      <c r="H4094">
        <v>436945</v>
      </c>
      <c r="I4094" t="s">
        <v>34</v>
      </c>
      <c r="J4094" s="3">
        <v>44573</v>
      </c>
      <c r="K4094">
        <v>1400</v>
      </c>
      <c r="L4094" t="s">
        <v>10500</v>
      </c>
      <c r="M4094" t="s">
        <v>1017</v>
      </c>
      <c r="N4094" t="s">
        <v>16707</v>
      </c>
      <c r="O4094" t="s">
        <v>16708</v>
      </c>
      <c r="P4094" t="s">
        <v>87</v>
      </c>
      <c r="Q4094">
        <v>11</v>
      </c>
      <c r="R4094" t="s">
        <v>88</v>
      </c>
      <c r="S4094" t="s">
        <v>41</v>
      </c>
      <c r="T4094">
        <v>69481</v>
      </c>
      <c r="U4094" s="1">
        <v>45458</v>
      </c>
      <c r="V4094" t="s">
        <v>52</v>
      </c>
      <c r="W4094">
        <v>744578</v>
      </c>
      <c r="X4094" t="s">
        <v>16709</v>
      </c>
      <c r="Y4094">
        <v>523</v>
      </c>
      <c r="Z4094">
        <v>1646</v>
      </c>
      <c r="AA4094">
        <v>4</v>
      </c>
      <c r="AB4094">
        <v>2633.6000000000004</v>
      </c>
      <c r="AC4094">
        <f>Table1_1[[#This Row],[Price]]*Table1_1[[#This Row],[Quantity]]</f>
        <v>6584</v>
      </c>
    </row>
    <row r="4095" spans="1:29" x14ac:dyDescent="0.3">
      <c r="A4095" t="s">
        <v>28</v>
      </c>
      <c r="B4095" t="s">
        <v>29</v>
      </c>
      <c r="C4095" t="s">
        <v>157</v>
      </c>
      <c r="D4095" t="s">
        <v>524</v>
      </c>
      <c r="E4095" t="s">
        <v>56</v>
      </c>
      <c r="F4095" t="s">
        <v>83</v>
      </c>
      <c r="G4095">
        <v>3</v>
      </c>
      <c r="H4095">
        <v>421358</v>
      </c>
      <c r="I4095" t="s">
        <v>34</v>
      </c>
      <c r="J4095" s="3">
        <v>43863</v>
      </c>
      <c r="K4095">
        <v>800</v>
      </c>
      <c r="L4095" t="s">
        <v>16710</v>
      </c>
      <c r="M4095" t="s">
        <v>36</v>
      </c>
      <c r="N4095" t="s">
        <v>16711</v>
      </c>
      <c r="O4095" t="s">
        <v>16712</v>
      </c>
      <c r="P4095" t="s">
        <v>87</v>
      </c>
      <c r="Q4095">
        <v>9</v>
      </c>
      <c r="R4095" t="s">
        <v>40</v>
      </c>
      <c r="S4095" t="s">
        <v>63</v>
      </c>
      <c r="T4095">
        <v>89040</v>
      </c>
      <c r="U4095" s="1">
        <v>45552</v>
      </c>
      <c r="V4095" t="s">
        <v>180</v>
      </c>
      <c r="W4095">
        <v>994500</v>
      </c>
      <c r="X4095" t="s">
        <v>16713</v>
      </c>
      <c r="Y4095">
        <v>567</v>
      </c>
      <c r="Z4095">
        <v>1213</v>
      </c>
      <c r="AA4095">
        <v>5</v>
      </c>
      <c r="AB4095">
        <v>2426</v>
      </c>
      <c r="AC4095">
        <f>Table1_1[[#This Row],[Price]]*Table1_1[[#This Row],[Quantity]]</f>
        <v>6065</v>
      </c>
    </row>
    <row r="4096" spans="1:29" x14ac:dyDescent="0.3">
      <c r="A4096" t="s">
        <v>28</v>
      </c>
      <c r="B4096" t="s">
        <v>29</v>
      </c>
      <c r="C4096" t="s">
        <v>44</v>
      </c>
      <c r="D4096" t="s">
        <v>349</v>
      </c>
      <c r="E4096" t="s">
        <v>46</v>
      </c>
      <c r="F4096" t="s">
        <v>135</v>
      </c>
      <c r="G4096">
        <v>46</v>
      </c>
      <c r="H4096">
        <v>422861</v>
      </c>
      <c r="I4096" t="s">
        <v>58</v>
      </c>
      <c r="J4096" s="3">
        <v>44746</v>
      </c>
      <c r="K4096">
        <v>1300</v>
      </c>
      <c r="L4096" t="s">
        <v>16714</v>
      </c>
      <c r="M4096" t="s">
        <v>189</v>
      </c>
      <c r="N4096" t="s">
        <v>16715</v>
      </c>
      <c r="O4096" t="s">
        <v>16716</v>
      </c>
      <c r="P4096" t="s">
        <v>39</v>
      </c>
      <c r="Q4096">
        <v>7</v>
      </c>
      <c r="R4096" t="s">
        <v>88</v>
      </c>
      <c r="S4096" t="s">
        <v>41</v>
      </c>
      <c r="T4096">
        <v>80885</v>
      </c>
      <c r="U4096" s="1">
        <v>45366</v>
      </c>
      <c r="V4096" t="s">
        <v>72</v>
      </c>
      <c r="W4096">
        <v>522455</v>
      </c>
      <c r="X4096" t="s">
        <v>16717</v>
      </c>
      <c r="Y4096">
        <v>976</v>
      </c>
      <c r="Z4096">
        <v>1577</v>
      </c>
      <c r="AA4096">
        <v>6</v>
      </c>
      <c r="AB4096">
        <v>3784.8</v>
      </c>
      <c r="AC4096">
        <f>Table1_1[[#This Row],[Price]]*Table1_1[[#This Row],[Quantity]]</f>
        <v>9462</v>
      </c>
    </row>
    <row r="4097" spans="1:29" x14ac:dyDescent="0.3">
      <c r="A4097" t="s">
        <v>28</v>
      </c>
      <c r="B4097" t="s">
        <v>29</v>
      </c>
      <c r="C4097" t="s">
        <v>66</v>
      </c>
      <c r="D4097" t="s">
        <v>220</v>
      </c>
      <c r="E4097" t="s">
        <v>32</v>
      </c>
      <c r="F4097" t="s">
        <v>106</v>
      </c>
      <c r="G4097">
        <v>94</v>
      </c>
      <c r="H4097">
        <v>428198</v>
      </c>
      <c r="I4097" t="s">
        <v>34</v>
      </c>
      <c r="J4097" s="3">
        <v>45052</v>
      </c>
      <c r="K4097">
        <v>1200</v>
      </c>
      <c r="L4097" t="s">
        <v>16718</v>
      </c>
      <c r="M4097" t="s">
        <v>1291</v>
      </c>
      <c r="N4097" t="s">
        <v>16719</v>
      </c>
      <c r="O4097" t="s">
        <v>16720</v>
      </c>
      <c r="P4097" t="s">
        <v>87</v>
      </c>
      <c r="Q4097">
        <v>9</v>
      </c>
      <c r="R4097" t="s">
        <v>88</v>
      </c>
      <c r="S4097" t="s">
        <v>118</v>
      </c>
      <c r="T4097">
        <v>37733</v>
      </c>
      <c r="U4097" s="1">
        <v>45522</v>
      </c>
      <c r="V4097" t="s">
        <v>64</v>
      </c>
      <c r="W4097">
        <v>449951</v>
      </c>
      <c r="X4097" t="s">
        <v>653</v>
      </c>
      <c r="Y4097">
        <v>353</v>
      </c>
      <c r="Z4097">
        <v>2684</v>
      </c>
      <c r="AA4097">
        <v>1</v>
      </c>
      <c r="AB4097">
        <v>1073.6000000000001</v>
      </c>
      <c r="AC4097">
        <f>Table1_1[[#This Row],[Price]]*Table1_1[[#This Row],[Quantity]]</f>
        <v>2684</v>
      </c>
    </row>
    <row r="4098" spans="1:29" x14ac:dyDescent="0.3">
      <c r="A4098" t="s">
        <v>28</v>
      </c>
      <c r="B4098" t="s">
        <v>29</v>
      </c>
      <c r="C4098" t="s">
        <v>193</v>
      </c>
      <c r="D4098" t="s">
        <v>566</v>
      </c>
      <c r="E4098" t="s">
        <v>32</v>
      </c>
      <c r="F4098" t="s">
        <v>355</v>
      </c>
      <c r="G4098">
        <v>65</v>
      </c>
      <c r="H4098">
        <v>402341</v>
      </c>
      <c r="I4098" t="s">
        <v>58</v>
      </c>
      <c r="J4098" s="3">
        <v>44569</v>
      </c>
      <c r="K4098">
        <v>800</v>
      </c>
      <c r="L4098" t="s">
        <v>16722</v>
      </c>
      <c r="M4098" t="s">
        <v>222</v>
      </c>
      <c r="N4098" t="s">
        <v>16723</v>
      </c>
      <c r="O4098" t="s">
        <v>16724</v>
      </c>
      <c r="P4098" t="s">
        <v>71</v>
      </c>
      <c r="Q4098">
        <v>8</v>
      </c>
      <c r="R4098" t="s">
        <v>40</v>
      </c>
      <c r="S4098" t="s">
        <v>79</v>
      </c>
      <c r="T4098">
        <v>92296</v>
      </c>
      <c r="U4098" s="1">
        <v>45358</v>
      </c>
      <c r="V4098" t="s">
        <v>72</v>
      </c>
      <c r="W4098">
        <v>509998</v>
      </c>
      <c r="X4098" t="s">
        <v>16725</v>
      </c>
      <c r="Y4098">
        <v>290</v>
      </c>
      <c r="Z4098">
        <v>1479</v>
      </c>
      <c r="AA4098">
        <v>3</v>
      </c>
      <c r="AB4098">
        <v>1774.8000000000002</v>
      </c>
      <c r="AC4098">
        <f>Table1_1[[#This Row],[Price]]*Table1_1[[#This Row],[Quantity]]</f>
        <v>4437</v>
      </c>
    </row>
    <row r="4099" spans="1:29" x14ac:dyDescent="0.3">
      <c r="A4099" t="s">
        <v>28</v>
      </c>
      <c r="B4099" t="s">
        <v>29</v>
      </c>
      <c r="C4099" t="s">
        <v>66</v>
      </c>
      <c r="D4099" t="s">
        <v>511</v>
      </c>
      <c r="E4099" t="s">
        <v>32</v>
      </c>
      <c r="F4099" t="s">
        <v>83</v>
      </c>
      <c r="G4099">
        <v>93</v>
      </c>
      <c r="H4099">
        <v>428459</v>
      </c>
      <c r="I4099" t="s">
        <v>58</v>
      </c>
      <c r="J4099" s="3">
        <v>43878</v>
      </c>
      <c r="K4099">
        <v>800</v>
      </c>
      <c r="L4099" t="s">
        <v>16727</v>
      </c>
      <c r="M4099" t="s">
        <v>1488</v>
      </c>
      <c r="N4099" t="s">
        <v>16728</v>
      </c>
      <c r="O4099" t="s">
        <v>16729</v>
      </c>
      <c r="P4099" t="s">
        <v>51</v>
      </c>
      <c r="Q4099">
        <v>12</v>
      </c>
      <c r="R4099" t="s">
        <v>40</v>
      </c>
      <c r="S4099" t="s">
        <v>118</v>
      </c>
      <c r="T4099">
        <v>79008</v>
      </c>
      <c r="U4099" s="1">
        <v>45437</v>
      </c>
      <c r="V4099" t="s">
        <v>140</v>
      </c>
      <c r="W4099">
        <v>385926</v>
      </c>
      <c r="X4099" t="s">
        <v>16730</v>
      </c>
      <c r="Y4099">
        <v>607</v>
      </c>
      <c r="Z4099">
        <v>827</v>
      </c>
      <c r="AA4099">
        <v>6</v>
      </c>
      <c r="AB4099">
        <v>1984.8000000000002</v>
      </c>
      <c r="AC4099">
        <f>Table1_1[[#This Row],[Price]]*Table1_1[[#This Row],[Quantity]]</f>
        <v>4962</v>
      </c>
    </row>
    <row r="4100" spans="1:29" x14ac:dyDescent="0.3">
      <c r="A4100" t="s">
        <v>28</v>
      </c>
      <c r="B4100" t="s">
        <v>29</v>
      </c>
      <c r="C4100" t="s">
        <v>30</v>
      </c>
      <c r="D4100" t="s">
        <v>105</v>
      </c>
      <c r="E4100" t="s">
        <v>46</v>
      </c>
      <c r="F4100" t="s">
        <v>47</v>
      </c>
      <c r="G4100">
        <v>31</v>
      </c>
      <c r="H4100">
        <v>425438</v>
      </c>
      <c r="I4100" t="s">
        <v>34</v>
      </c>
      <c r="J4100" s="3">
        <v>44666</v>
      </c>
      <c r="K4100">
        <v>1200</v>
      </c>
      <c r="L4100" t="s">
        <v>16731</v>
      </c>
      <c r="M4100" t="s">
        <v>137</v>
      </c>
      <c r="N4100" t="s">
        <v>16732</v>
      </c>
      <c r="O4100" t="s">
        <v>16733</v>
      </c>
      <c r="P4100" t="s">
        <v>39</v>
      </c>
      <c r="Q4100">
        <v>8</v>
      </c>
      <c r="R4100" t="s">
        <v>88</v>
      </c>
      <c r="S4100" t="s">
        <v>63</v>
      </c>
      <c r="T4100">
        <v>36641</v>
      </c>
      <c r="U4100" s="1">
        <v>45602</v>
      </c>
      <c r="V4100" t="s">
        <v>42</v>
      </c>
      <c r="W4100">
        <v>511518</v>
      </c>
      <c r="X4100" t="s">
        <v>16734</v>
      </c>
      <c r="Y4100">
        <v>997</v>
      </c>
      <c r="Z4100">
        <v>1847</v>
      </c>
      <c r="AA4100">
        <v>6</v>
      </c>
      <c r="AB4100">
        <v>4432.8</v>
      </c>
      <c r="AC4100">
        <f>Table1_1[[#This Row],[Price]]*Table1_1[[#This Row],[Quantity]]</f>
        <v>11082</v>
      </c>
    </row>
    <row r="4101" spans="1:29" x14ac:dyDescent="0.3">
      <c r="A4101" t="s">
        <v>28</v>
      </c>
      <c r="B4101" t="s">
        <v>29</v>
      </c>
      <c r="C4101" t="s">
        <v>30</v>
      </c>
      <c r="D4101" t="s">
        <v>524</v>
      </c>
      <c r="E4101" t="s">
        <v>46</v>
      </c>
      <c r="F4101" t="s">
        <v>33</v>
      </c>
      <c r="G4101">
        <v>51</v>
      </c>
      <c r="H4101">
        <v>409060</v>
      </c>
      <c r="I4101" t="s">
        <v>34</v>
      </c>
      <c r="J4101" s="3">
        <v>45014</v>
      </c>
      <c r="K4101">
        <v>1200</v>
      </c>
      <c r="L4101" t="s">
        <v>16735</v>
      </c>
      <c r="M4101" t="s">
        <v>895</v>
      </c>
      <c r="N4101" t="s">
        <v>16736</v>
      </c>
      <c r="O4101" t="s">
        <v>16737</v>
      </c>
      <c r="P4101" t="s">
        <v>87</v>
      </c>
      <c r="Q4101">
        <v>9</v>
      </c>
      <c r="R4101" t="s">
        <v>40</v>
      </c>
      <c r="S4101" t="s">
        <v>79</v>
      </c>
      <c r="T4101">
        <v>86381</v>
      </c>
      <c r="U4101" s="1">
        <v>45427</v>
      </c>
      <c r="V4101" t="s">
        <v>140</v>
      </c>
      <c r="W4101">
        <v>838139</v>
      </c>
      <c r="X4101" t="s">
        <v>16738</v>
      </c>
      <c r="Y4101">
        <v>384</v>
      </c>
      <c r="Z4101">
        <v>1684</v>
      </c>
      <c r="AA4101">
        <v>4</v>
      </c>
      <c r="AB4101">
        <v>2694.4</v>
      </c>
      <c r="AC4101">
        <f>Table1_1[[#This Row],[Price]]*Table1_1[[#This Row],[Quantity]]</f>
        <v>6736</v>
      </c>
    </row>
    <row r="4102" spans="1:29" x14ac:dyDescent="0.3">
      <c r="A4102" t="s">
        <v>28</v>
      </c>
      <c r="B4102" t="s">
        <v>29</v>
      </c>
      <c r="C4102" t="s">
        <v>66</v>
      </c>
      <c r="D4102" t="s">
        <v>616</v>
      </c>
      <c r="E4102" t="s">
        <v>32</v>
      </c>
      <c r="F4102" t="s">
        <v>47</v>
      </c>
      <c r="G4102">
        <v>71</v>
      </c>
      <c r="H4102">
        <v>406906</v>
      </c>
      <c r="I4102" t="s">
        <v>58</v>
      </c>
      <c r="J4102" s="3">
        <v>45319</v>
      </c>
      <c r="K4102">
        <v>1400</v>
      </c>
      <c r="L4102" t="s">
        <v>16739</v>
      </c>
      <c r="M4102" t="s">
        <v>60</v>
      </c>
      <c r="N4102" t="s">
        <v>16740</v>
      </c>
      <c r="O4102" t="s">
        <v>16741</v>
      </c>
      <c r="P4102" t="s">
        <v>39</v>
      </c>
      <c r="Q4102">
        <v>14</v>
      </c>
      <c r="R4102" t="s">
        <v>88</v>
      </c>
      <c r="S4102" t="s">
        <v>79</v>
      </c>
      <c r="T4102">
        <v>37501</v>
      </c>
      <c r="U4102" s="1">
        <v>45552</v>
      </c>
      <c r="V4102" t="s">
        <v>180</v>
      </c>
      <c r="W4102">
        <v>302227</v>
      </c>
      <c r="X4102" t="s">
        <v>16742</v>
      </c>
      <c r="Y4102">
        <v>897</v>
      </c>
      <c r="Z4102">
        <v>1678</v>
      </c>
      <c r="AA4102">
        <v>7</v>
      </c>
      <c r="AB4102">
        <v>4698.4000000000015</v>
      </c>
      <c r="AC4102">
        <f>Table1_1[[#This Row],[Price]]*Table1_1[[#This Row],[Quantity]]</f>
        <v>11746</v>
      </c>
    </row>
    <row r="4103" spans="1:29" x14ac:dyDescent="0.3">
      <c r="A4103" t="s">
        <v>28</v>
      </c>
      <c r="B4103" t="s">
        <v>29</v>
      </c>
      <c r="C4103" t="s">
        <v>157</v>
      </c>
      <c r="D4103" t="s">
        <v>338</v>
      </c>
      <c r="E4103" t="s">
        <v>46</v>
      </c>
      <c r="F4103" t="s">
        <v>106</v>
      </c>
      <c r="G4103">
        <v>51</v>
      </c>
      <c r="H4103">
        <v>431862</v>
      </c>
      <c r="I4103" t="s">
        <v>34</v>
      </c>
      <c r="J4103" s="3">
        <v>44455</v>
      </c>
      <c r="K4103">
        <v>1200</v>
      </c>
      <c r="L4103" t="s">
        <v>16744</v>
      </c>
      <c r="M4103" t="s">
        <v>818</v>
      </c>
      <c r="N4103" t="s">
        <v>16745</v>
      </c>
      <c r="O4103" t="s">
        <v>16746</v>
      </c>
      <c r="P4103" t="s">
        <v>51</v>
      </c>
      <c r="Q4103">
        <v>5</v>
      </c>
      <c r="R4103" t="s">
        <v>40</v>
      </c>
      <c r="S4103" t="s">
        <v>118</v>
      </c>
      <c r="T4103">
        <v>21482</v>
      </c>
      <c r="U4103" s="1">
        <v>45557</v>
      </c>
      <c r="V4103" t="s">
        <v>180</v>
      </c>
      <c r="W4103">
        <v>758651</v>
      </c>
      <c r="X4103" t="s">
        <v>16747</v>
      </c>
      <c r="Y4103">
        <v>596</v>
      </c>
      <c r="Z4103">
        <v>2984</v>
      </c>
      <c r="AA4103">
        <v>3</v>
      </c>
      <c r="AB4103">
        <v>3580.8</v>
      </c>
      <c r="AC4103">
        <f>Table1_1[[#This Row],[Price]]*Table1_1[[#This Row],[Quantity]]</f>
        <v>8952</v>
      </c>
    </row>
    <row r="4104" spans="1:29" x14ac:dyDescent="0.3">
      <c r="A4104" t="s">
        <v>28</v>
      </c>
      <c r="B4104" t="s">
        <v>29</v>
      </c>
      <c r="C4104" t="s">
        <v>54</v>
      </c>
      <c r="D4104" t="s">
        <v>142</v>
      </c>
      <c r="E4104" t="s">
        <v>46</v>
      </c>
      <c r="F4104" t="s">
        <v>83</v>
      </c>
      <c r="G4104">
        <v>87</v>
      </c>
      <c r="H4104">
        <v>426002</v>
      </c>
      <c r="I4104" t="s">
        <v>58</v>
      </c>
      <c r="J4104" s="3">
        <v>44376</v>
      </c>
      <c r="K4104">
        <v>1300</v>
      </c>
      <c r="L4104" t="s">
        <v>16748</v>
      </c>
      <c r="M4104" t="s">
        <v>1305</v>
      </c>
      <c r="N4104" t="s">
        <v>16749</v>
      </c>
      <c r="O4104" t="s">
        <v>16750</v>
      </c>
      <c r="P4104" t="s">
        <v>51</v>
      </c>
      <c r="Q4104">
        <v>4</v>
      </c>
      <c r="R4104" t="s">
        <v>40</v>
      </c>
      <c r="S4104" t="s">
        <v>79</v>
      </c>
      <c r="T4104">
        <v>26133</v>
      </c>
      <c r="U4104" s="1">
        <v>45531</v>
      </c>
      <c r="V4104" t="s">
        <v>64</v>
      </c>
      <c r="W4104">
        <v>146156</v>
      </c>
      <c r="X4104" t="s">
        <v>16751</v>
      </c>
      <c r="Y4104">
        <v>966</v>
      </c>
      <c r="Z4104">
        <v>1805</v>
      </c>
      <c r="AA4104">
        <v>4</v>
      </c>
      <c r="AB4104">
        <v>2888</v>
      </c>
      <c r="AC4104">
        <f>Table1_1[[#This Row],[Price]]*Table1_1[[#This Row],[Quantity]]</f>
        <v>7220</v>
      </c>
    </row>
    <row r="4105" spans="1:29" x14ac:dyDescent="0.3">
      <c r="A4105" t="s">
        <v>28</v>
      </c>
      <c r="B4105" t="s">
        <v>29</v>
      </c>
      <c r="C4105" t="s">
        <v>91</v>
      </c>
      <c r="D4105" t="s">
        <v>31</v>
      </c>
      <c r="E4105" t="s">
        <v>46</v>
      </c>
      <c r="F4105" t="s">
        <v>175</v>
      </c>
      <c r="G4105">
        <v>19</v>
      </c>
      <c r="H4105">
        <v>417677</v>
      </c>
      <c r="I4105" t="s">
        <v>58</v>
      </c>
      <c r="J4105" s="3">
        <v>44259</v>
      </c>
      <c r="K4105">
        <v>800</v>
      </c>
      <c r="L4105" t="s">
        <v>16752</v>
      </c>
      <c r="M4105" t="s">
        <v>250</v>
      </c>
      <c r="N4105" t="s">
        <v>16753</v>
      </c>
      <c r="O4105">
        <v>7288189309</v>
      </c>
      <c r="P4105" t="s">
        <v>71</v>
      </c>
      <c r="Q4105">
        <v>7</v>
      </c>
      <c r="R4105" t="s">
        <v>88</v>
      </c>
      <c r="S4105" t="s">
        <v>118</v>
      </c>
      <c r="T4105">
        <v>18339</v>
      </c>
      <c r="U4105" s="1">
        <v>45452</v>
      </c>
      <c r="V4105" t="s">
        <v>52</v>
      </c>
      <c r="W4105">
        <v>614288</v>
      </c>
      <c r="X4105" t="s">
        <v>16754</v>
      </c>
      <c r="Y4105">
        <v>806</v>
      </c>
      <c r="Z4105">
        <v>1434</v>
      </c>
      <c r="AA4105">
        <v>7</v>
      </c>
      <c r="AB4105">
        <v>4015.2000000000003</v>
      </c>
      <c r="AC4105">
        <f>Table1_1[[#This Row],[Price]]*Table1_1[[#This Row],[Quantity]]</f>
        <v>10038</v>
      </c>
    </row>
    <row r="4106" spans="1:29" x14ac:dyDescent="0.3">
      <c r="A4106" t="s">
        <v>28</v>
      </c>
      <c r="B4106" t="s">
        <v>29</v>
      </c>
      <c r="C4106" t="s">
        <v>30</v>
      </c>
      <c r="D4106" t="s">
        <v>182</v>
      </c>
      <c r="E4106" t="s">
        <v>46</v>
      </c>
      <c r="F4106" t="s">
        <v>106</v>
      </c>
      <c r="G4106">
        <v>35</v>
      </c>
      <c r="H4106">
        <v>414740</v>
      </c>
      <c r="I4106" t="s">
        <v>58</v>
      </c>
      <c r="J4106" s="3">
        <v>44844</v>
      </c>
      <c r="K4106">
        <v>800</v>
      </c>
      <c r="L4106" t="s">
        <v>16755</v>
      </c>
      <c r="M4106" t="s">
        <v>591</v>
      </c>
      <c r="N4106" t="s">
        <v>16756</v>
      </c>
      <c r="O4106" t="s">
        <v>16757</v>
      </c>
      <c r="P4106" t="s">
        <v>71</v>
      </c>
      <c r="Q4106">
        <v>7</v>
      </c>
      <c r="R4106" t="s">
        <v>88</v>
      </c>
      <c r="S4106" t="s">
        <v>63</v>
      </c>
      <c r="T4106">
        <v>85169</v>
      </c>
      <c r="U4106" s="1">
        <v>45595</v>
      </c>
      <c r="V4106" t="s">
        <v>155</v>
      </c>
      <c r="W4106">
        <v>965834</v>
      </c>
      <c r="X4106" t="s">
        <v>16758</v>
      </c>
      <c r="Y4106">
        <v>278</v>
      </c>
      <c r="Z4106">
        <v>546</v>
      </c>
      <c r="AA4106">
        <v>2</v>
      </c>
      <c r="AB4106">
        <v>436.8</v>
      </c>
      <c r="AC4106">
        <f>Table1_1[[#This Row],[Price]]*Table1_1[[#This Row],[Quantity]]</f>
        <v>1092</v>
      </c>
    </row>
    <row r="4107" spans="1:29" x14ac:dyDescent="0.3">
      <c r="A4107" t="s">
        <v>28</v>
      </c>
      <c r="B4107" t="s">
        <v>29</v>
      </c>
      <c r="C4107" t="s">
        <v>148</v>
      </c>
      <c r="D4107" t="s">
        <v>170</v>
      </c>
      <c r="E4107" t="s">
        <v>56</v>
      </c>
      <c r="F4107" t="s">
        <v>99</v>
      </c>
      <c r="G4107">
        <v>74</v>
      </c>
      <c r="H4107">
        <v>402584</v>
      </c>
      <c r="I4107" t="s">
        <v>34</v>
      </c>
      <c r="J4107" s="3">
        <v>45404</v>
      </c>
      <c r="K4107">
        <v>950</v>
      </c>
      <c r="L4107" t="s">
        <v>16759</v>
      </c>
      <c r="M4107" t="s">
        <v>313</v>
      </c>
      <c r="N4107" t="s">
        <v>16760</v>
      </c>
      <c r="O4107" t="s">
        <v>16761</v>
      </c>
      <c r="P4107" t="s">
        <v>87</v>
      </c>
      <c r="Q4107">
        <v>17</v>
      </c>
      <c r="R4107" t="s">
        <v>40</v>
      </c>
      <c r="S4107" t="s">
        <v>118</v>
      </c>
      <c r="T4107">
        <v>12182</v>
      </c>
      <c r="U4107" s="1">
        <v>45447</v>
      </c>
      <c r="V4107" t="s">
        <v>52</v>
      </c>
      <c r="W4107">
        <v>482010</v>
      </c>
      <c r="X4107" t="s">
        <v>16762</v>
      </c>
      <c r="Y4107">
        <v>922</v>
      </c>
      <c r="Z4107">
        <v>2517</v>
      </c>
      <c r="AA4107">
        <v>1</v>
      </c>
      <c r="AB4107">
        <v>1006.8000000000001</v>
      </c>
      <c r="AC4107">
        <f>Table1_1[[#This Row],[Price]]*Table1_1[[#This Row],[Quantity]]</f>
        <v>2517</v>
      </c>
    </row>
    <row r="4108" spans="1:29" x14ac:dyDescent="0.3">
      <c r="A4108" t="s">
        <v>28</v>
      </c>
      <c r="B4108" t="s">
        <v>29</v>
      </c>
      <c r="C4108" t="s">
        <v>157</v>
      </c>
      <c r="D4108" t="s">
        <v>511</v>
      </c>
      <c r="E4108" t="s">
        <v>32</v>
      </c>
      <c r="F4108" t="s">
        <v>175</v>
      </c>
      <c r="G4108">
        <v>42</v>
      </c>
      <c r="H4108">
        <v>406535</v>
      </c>
      <c r="I4108" t="s">
        <v>58</v>
      </c>
      <c r="J4108" s="3">
        <v>45132</v>
      </c>
      <c r="K4108">
        <v>1400</v>
      </c>
      <c r="L4108" t="s">
        <v>16763</v>
      </c>
      <c r="M4108" t="s">
        <v>736</v>
      </c>
      <c r="N4108" t="s">
        <v>16764</v>
      </c>
      <c r="O4108" t="s">
        <v>16765</v>
      </c>
      <c r="P4108" t="s">
        <v>71</v>
      </c>
      <c r="Q4108">
        <v>15</v>
      </c>
      <c r="R4108" t="s">
        <v>40</v>
      </c>
      <c r="S4108" t="s">
        <v>63</v>
      </c>
      <c r="T4108">
        <v>51242</v>
      </c>
      <c r="U4108" s="1">
        <v>45333</v>
      </c>
      <c r="V4108" t="s">
        <v>119</v>
      </c>
      <c r="W4108">
        <v>283754</v>
      </c>
      <c r="X4108" t="s">
        <v>16766</v>
      </c>
      <c r="Y4108">
        <v>576</v>
      </c>
      <c r="Z4108">
        <v>2789</v>
      </c>
      <c r="AA4108">
        <v>3</v>
      </c>
      <c r="AB4108">
        <v>3346.8</v>
      </c>
      <c r="AC4108">
        <f>Table1_1[[#This Row],[Price]]*Table1_1[[#This Row],[Quantity]]</f>
        <v>8367</v>
      </c>
    </row>
    <row r="4109" spans="1:29" x14ac:dyDescent="0.3">
      <c r="A4109" t="s">
        <v>28</v>
      </c>
      <c r="B4109" t="s">
        <v>29</v>
      </c>
      <c r="C4109" t="s">
        <v>193</v>
      </c>
      <c r="D4109" t="s">
        <v>187</v>
      </c>
      <c r="E4109" t="s">
        <v>56</v>
      </c>
      <c r="F4109" t="s">
        <v>355</v>
      </c>
      <c r="G4109">
        <v>39</v>
      </c>
      <c r="H4109">
        <v>416080</v>
      </c>
      <c r="I4109" t="s">
        <v>34</v>
      </c>
      <c r="J4109" s="3">
        <v>45178</v>
      </c>
      <c r="K4109">
        <v>1200</v>
      </c>
      <c r="L4109" t="s">
        <v>16767</v>
      </c>
      <c r="M4109" t="s">
        <v>211</v>
      </c>
      <c r="N4109" t="s">
        <v>16768</v>
      </c>
      <c r="O4109" t="s">
        <v>16769</v>
      </c>
      <c r="P4109" t="s">
        <v>87</v>
      </c>
      <c r="Q4109">
        <v>11</v>
      </c>
      <c r="R4109" t="s">
        <v>40</v>
      </c>
      <c r="S4109" t="s">
        <v>63</v>
      </c>
      <c r="T4109">
        <v>64790</v>
      </c>
      <c r="U4109" s="1">
        <v>45567</v>
      </c>
      <c r="V4109" t="s">
        <v>155</v>
      </c>
      <c r="W4109">
        <v>369795</v>
      </c>
      <c r="X4109" t="s">
        <v>16770</v>
      </c>
      <c r="Y4109">
        <v>660</v>
      </c>
      <c r="Z4109">
        <v>1229</v>
      </c>
      <c r="AA4109">
        <v>6</v>
      </c>
      <c r="AB4109">
        <v>2949.6000000000004</v>
      </c>
      <c r="AC4109">
        <f>Table1_1[[#This Row],[Price]]*Table1_1[[#This Row],[Quantity]]</f>
        <v>7374</v>
      </c>
    </row>
    <row r="4110" spans="1:29" x14ac:dyDescent="0.3">
      <c r="A4110" t="s">
        <v>28</v>
      </c>
      <c r="B4110" t="s">
        <v>29</v>
      </c>
      <c r="C4110" t="s">
        <v>54</v>
      </c>
      <c r="D4110" t="s">
        <v>349</v>
      </c>
      <c r="E4110" t="s">
        <v>56</v>
      </c>
      <c r="F4110" t="s">
        <v>175</v>
      </c>
      <c r="G4110">
        <v>8</v>
      </c>
      <c r="H4110">
        <v>435077</v>
      </c>
      <c r="I4110" t="s">
        <v>34</v>
      </c>
      <c r="J4110" s="3">
        <v>44923</v>
      </c>
      <c r="K4110">
        <v>1400</v>
      </c>
      <c r="L4110" t="s">
        <v>16772</v>
      </c>
      <c r="M4110" t="s">
        <v>123</v>
      </c>
      <c r="N4110" t="s">
        <v>16773</v>
      </c>
      <c r="O4110" t="s">
        <v>16774</v>
      </c>
      <c r="P4110" t="s">
        <v>71</v>
      </c>
      <c r="Q4110">
        <v>8</v>
      </c>
      <c r="R4110" t="s">
        <v>88</v>
      </c>
      <c r="S4110" t="s">
        <v>118</v>
      </c>
      <c r="T4110">
        <v>97149</v>
      </c>
      <c r="U4110" s="1">
        <v>45332</v>
      </c>
      <c r="V4110" t="s">
        <v>119</v>
      </c>
      <c r="W4110">
        <v>443965</v>
      </c>
      <c r="X4110" t="s">
        <v>16775</v>
      </c>
      <c r="Y4110">
        <v>761</v>
      </c>
      <c r="Z4110">
        <v>2410</v>
      </c>
      <c r="AA4110">
        <v>1</v>
      </c>
      <c r="AB4110">
        <v>964</v>
      </c>
      <c r="AC4110">
        <f>Table1_1[[#This Row],[Price]]*Table1_1[[#This Row],[Quantity]]</f>
        <v>2410</v>
      </c>
    </row>
    <row r="4111" spans="1:29" x14ac:dyDescent="0.3">
      <c r="A4111" t="s">
        <v>28</v>
      </c>
      <c r="B4111" t="s">
        <v>29</v>
      </c>
      <c r="C4111" t="s">
        <v>54</v>
      </c>
      <c r="D4111" t="s">
        <v>267</v>
      </c>
      <c r="E4111" t="s">
        <v>46</v>
      </c>
      <c r="F4111" t="s">
        <v>47</v>
      </c>
      <c r="G4111">
        <v>48</v>
      </c>
      <c r="H4111">
        <v>430771</v>
      </c>
      <c r="I4111" t="s">
        <v>58</v>
      </c>
      <c r="J4111" s="3">
        <v>44737</v>
      </c>
      <c r="K4111">
        <v>950</v>
      </c>
      <c r="L4111" t="s">
        <v>16776</v>
      </c>
      <c r="M4111" t="s">
        <v>239</v>
      </c>
      <c r="N4111" t="s">
        <v>16777</v>
      </c>
      <c r="O4111" t="s">
        <v>16778</v>
      </c>
      <c r="P4111" t="s">
        <v>39</v>
      </c>
      <c r="Q4111">
        <v>10</v>
      </c>
      <c r="R4111" t="s">
        <v>40</v>
      </c>
      <c r="S4111" t="s">
        <v>79</v>
      </c>
      <c r="T4111">
        <v>26485</v>
      </c>
      <c r="U4111" s="1">
        <v>45388</v>
      </c>
      <c r="V4111" t="s">
        <v>80</v>
      </c>
      <c r="W4111">
        <v>901079</v>
      </c>
      <c r="X4111" t="s">
        <v>7218</v>
      </c>
      <c r="Y4111">
        <v>465</v>
      </c>
      <c r="Z4111">
        <v>821</v>
      </c>
      <c r="AA4111">
        <v>4</v>
      </c>
      <c r="AB4111">
        <v>1313.6000000000001</v>
      </c>
      <c r="AC4111">
        <f>Table1_1[[#This Row],[Price]]*Table1_1[[#This Row],[Quantity]]</f>
        <v>3284</v>
      </c>
    </row>
    <row r="4112" spans="1:29" x14ac:dyDescent="0.3">
      <c r="A4112" t="s">
        <v>28</v>
      </c>
      <c r="B4112" t="s">
        <v>29</v>
      </c>
      <c r="C4112" t="s">
        <v>30</v>
      </c>
      <c r="D4112" t="s">
        <v>421</v>
      </c>
      <c r="E4112" t="s">
        <v>32</v>
      </c>
      <c r="F4112" t="s">
        <v>135</v>
      </c>
      <c r="G4112">
        <v>29</v>
      </c>
      <c r="H4112">
        <v>430773</v>
      </c>
      <c r="I4112" t="s">
        <v>34</v>
      </c>
      <c r="J4112" s="3">
        <v>44732</v>
      </c>
      <c r="K4112">
        <v>1200</v>
      </c>
      <c r="L4112" t="s">
        <v>16780</v>
      </c>
      <c r="M4112" t="s">
        <v>417</v>
      </c>
      <c r="N4112" t="s">
        <v>16781</v>
      </c>
      <c r="O4112" t="s">
        <v>16782</v>
      </c>
      <c r="P4112" t="s">
        <v>87</v>
      </c>
      <c r="Q4112">
        <v>14</v>
      </c>
      <c r="R4112" t="s">
        <v>88</v>
      </c>
      <c r="S4112" t="s">
        <v>41</v>
      </c>
      <c r="T4112">
        <v>47619</v>
      </c>
      <c r="U4112" s="1">
        <v>45421</v>
      </c>
      <c r="V4112" t="s">
        <v>140</v>
      </c>
      <c r="W4112">
        <v>952014</v>
      </c>
      <c r="X4112" t="s">
        <v>16783</v>
      </c>
      <c r="Y4112">
        <v>310</v>
      </c>
      <c r="Z4112">
        <v>2138</v>
      </c>
      <c r="AA4112">
        <v>2</v>
      </c>
      <c r="AB4112">
        <v>1710.4</v>
      </c>
      <c r="AC4112">
        <f>Table1_1[[#This Row],[Price]]*Table1_1[[#This Row],[Quantity]]</f>
        <v>4276</v>
      </c>
    </row>
    <row r="4113" spans="1:29" x14ac:dyDescent="0.3">
      <c r="A4113" t="s">
        <v>28</v>
      </c>
      <c r="B4113" t="s">
        <v>29</v>
      </c>
      <c r="C4113" t="s">
        <v>148</v>
      </c>
      <c r="D4113" t="s">
        <v>274</v>
      </c>
      <c r="E4113" t="s">
        <v>56</v>
      </c>
      <c r="F4113" t="s">
        <v>135</v>
      </c>
      <c r="G4113">
        <v>16</v>
      </c>
      <c r="H4113">
        <v>437701</v>
      </c>
      <c r="I4113" t="s">
        <v>58</v>
      </c>
      <c r="J4113" s="3">
        <v>45249</v>
      </c>
      <c r="K4113">
        <v>1100</v>
      </c>
      <c r="L4113" t="s">
        <v>16784</v>
      </c>
      <c r="M4113" t="s">
        <v>334</v>
      </c>
      <c r="N4113" t="s">
        <v>16785</v>
      </c>
      <c r="O4113">
        <v>-1836</v>
      </c>
      <c r="P4113" t="s">
        <v>39</v>
      </c>
      <c r="Q4113">
        <v>19</v>
      </c>
      <c r="R4113" t="s">
        <v>40</v>
      </c>
      <c r="S4113" t="s">
        <v>118</v>
      </c>
      <c r="T4113">
        <v>28103</v>
      </c>
      <c r="U4113" s="1">
        <v>45325</v>
      </c>
      <c r="V4113" t="s">
        <v>119</v>
      </c>
      <c r="W4113">
        <v>705838</v>
      </c>
      <c r="X4113" t="s">
        <v>16786</v>
      </c>
      <c r="Y4113">
        <v>387</v>
      </c>
      <c r="Z4113">
        <v>1092</v>
      </c>
      <c r="AA4113">
        <v>2</v>
      </c>
      <c r="AB4113">
        <v>873.6</v>
      </c>
      <c r="AC4113">
        <f>Table1_1[[#This Row],[Price]]*Table1_1[[#This Row],[Quantity]]</f>
        <v>2184</v>
      </c>
    </row>
    <row r="4114" spans="1:29" x14ac:dyDescent="0.3">
      <c r="A4114" t="s">
        <v>28</v>
      </c>
      <c r="B4114" t="s">
        <v>29</v>
      </c>
      <c r="C4114" t="s">
        <v>44</v>
      </c>
      <c r="D4114" t="s">
        <v>364</v>
      </c>
      <c r="E4114" t="s">
        <v>46</v>
      </c>
      <c r="F4114" t="s">
        <v>99</v>
      </c>
      <c r="G4114">
        <v>65</v>
      </c>
      <c r="H4114">
        <v>407422</v>
      </c>
      <c r="I4114" t="s">
        <v>58</v>
      </c>
      <c r="J4114" s="3">
        <v>44520</v>
      </c>
      <c r="K4114">
        <v>1200</v>
      </c>
      <c r="L4114" t="s">
        <v>16787</v>
      </c>
      <c r="M4114" t="s">
        <v>1007</v>
      </c>
      <c r="N4114" t="s">
        <v>16788</v>
      </c>
      <c r="O4114" t="s">
        <v>16789</v>
      </c>
      <c r="P4114" t="s">
        <v>51</v>
      </c>
      <c r="Q4114">
        <v>3</v>
      </c>
      <c r="R4114" t="s">
        <v>88</v>
      </c>
      <c r="S4114" t="s">
        <v>41</v>
      </c>
      <c r="T4114">
        <v>97645</v>
      </c>
      <c r="U4114" s="1">
        <v>45350</v>
      </c>
      <c r="V4114" t="s">
        <v>119</v>
      </c>
      <c r="W4114">
        <v>650708</v>
      </c>
      <c r="X4114" t="s">
        <v>16790</v>
      </c>
      <c r="Y4114">
        <v>339</v>
      </c>
      <c r="Z4114">
        <v>1385</v>
      </c>
      <c r="AA4114">
        <v>2</v>
      </c>
      <c r="AB4114">
        <v>1108</v>
      </c>
      <c r="AC4114">
        <f>Table1_1[[#This Row],[Price]]*Table1_1[[#This Row],[Quantity]]</f>
        <v>2770</v>
      </c>
    </row>
    <row r="4115" spans="1:29" x14ac:dyDescent="0.3">
      <c r="A4115" t="s">
        <v>28</v>
      </c>
      <c r="B4115" t="s">
        <v>29</v>
      </c>
      <c r="C4115" t="s">
        <v>157</v>
      </c>
      <c r="D4115" t="s">
        <v>637</v>
      </c>
      <c r="E4115" t="s">
        <v>46</v>
      </c>
      <c r="F4115" t="s">
        <v>113</v>
      </c>
      <c r="G4115">
        <v>91</v>
      </c>
      <c r="H4115">
        <v>437874</v>
      </c>
      <c r="I4115" t="s">
        <v>34</v>
      </c>
      <c r="J4115" s="3">
        <v>45233</v>
      </c>
      <c r="K4115">
        <v>800</v>
      </c>
      <c r="L4115" t="s">
        <v>16791</v>
      </c>
      <c r="M4115" t="s">
        <v>1017</v>
      </c>
      <c r="N4115" t="s">
        <v>16792</v>
      </c>
      <c r="O4115" t="s">
        <v>16793</v>
      </c>
      <c r="P4115" t="s">
        <v>71</v>
      </c>
      <c r="Q4115">
        <v>8</v>
      </c>
      <c r="R4115" t="s">
        <v>40</v>
      </c>
      <c r="S4115" t="s">
        <v>63</v>
      </c>
      <c r="T4115">
        <v>26058</v>
      </c>
      <c r="U4115" s="1">
        <v>45515</v>
      </c>
      <c r="V4115" t="s">
        <v>64</v>
      </c>
      <c r="W4115">
        <v>854983</v>
      </c>
      <c r="X4115" t="s">
        <v>369</v>
      </c>
      <c r="Y4115">
        <v>939</v>
      </c>
      <c r="Z4115">
        <v>2324</v>
      </c>
      <c r="AA4115">
        <v>1</v>
      </c>
      <c r="AB4115">
        <v>929.6</v>
      </c>
      <c r="AC4115">
        <f>Table1_1[[#This Row],[Price]]*Table1_1[[#This Row],[Quantity]]</f>
        <v>2324</v>
      </c>
    </row>
    <row r="4116" spans="1:29" x14ac:dyDescent="0.3">
      <c r="A4116" t="s">
        <v>28</v>
      </c>
      <c r="B4116" t="s">
        <v>29</v>
      </c>
      <c r="C4116" t="s">
        <v>66</v>
      </c>
      <c r="D4116" t="s">
        <v>187</v>
      </c>
      <c r="E4116" t="s">
        <v>46</v>
      </c>
      <c r="F4116" t="s">
        <v>113</v>
      </c>
      <c r="G4116">
        <v>52</v>
      </c>
      <c r="H4116">
        <v>412428</v>
      </c>
      <c r="I4116" t="s">
        <v>58</v>
      </c>
      <c r="J4116" s="3">
        <v>44662</v>
      </c>
      <c r="K4116">
        <v>800</v>
      </c>
      <c r="L4116" t="s">
        <v>16794</v>
      </c>
      <c r="M4116" t="s">
        <v>36</v>
      </c>
      <c r="N4116" t="s">
        <v>16795</v>
      </c>
      <c r="O4116" t="s">
        <v>16796</v>
      </c>
      <c r="P4116" t="s">
        <v>71</v>
      </c>
      <c r="Q4116">
        <v>10</v>
      </c>
      <c r="R4116" t="s">
        <v>88</v>
      </c>
      <c r="S4116" t="s">
        <v>63</v>
      </c>
      <c r="T4116">
        <v>81565</v>
      </c>
      <c r="U4116" s="1">
        <v>45578</v>
      </c>
      <c r="V4116" t="s">
        <v>155</v>
      </c>
      <c r="W4116">
        <v>262942</v>
      </c>
      <c r="X4116" t="s">
        <v>6328</v>
      </c>
      <c r="Y4116">
        <v>737</v>
      </c>
      <c r="Z4116">
        <v>2013</v>
      </c>
      <c r="AA4116">
        <v>1</v>
      </c>
      <c r="AB4116">
        <v>805.2</v>
      </c>
      <c r="AC4116">
        <f>Table1_1[[#This Row],[Price]]*Table1_1[[#This Row],[Quantity]]</f>
        <v>2013</v>
      </c>
    </row>
    <row r="4117" spans="1:29" x14ac:dyDescent="0.3">
      <c r="A4117" t="s">
        <v>28</v>
      </c>
      <c r="B4117" t="s">
        <v>29</v>
      </c>
      <c r="C4117" t="s">
        <v>157</v>
      </c>
      <c r="D4117" t="s">
        <v>55</v>
      </c>
      <c r="E4117" t="s">
        <v>46</v>
      </c>
      <c r="F4117" t="s">
        <v>135</v>
      </c>
      <c r="G4117">
        <v>5</v>
      </c>
      <c r="H4117">
        <v>438250</v>
      </c>
      <c r="I4117" t="s">
        <v>58</v>
      </c>
      <c r="J4117" s="3">
        <v>45014</v>
      </c>
      <c r="K4117">
        <v>1300</v>
      </c>
      <c r="L4117" t="s">
        <v>3606</v>
      </c>
      <c r="M4117" t="s">
        <v>1118</v>
      </c>
      <c r="N4117" t="s">
        <v>16797</v>
      </c>
      <c r="O4117" t="s">
        <v>16798</v>
      </c>
      <c r="P4117" t="s">
        <v>71</v>
      </c>
      <c r="Q4117">
        <v>19</v>
      </c>
      <c r="R4117" t="s">
        <v>40</v>
      </c>
      <c r="S4117" t="s">
        <v>118</v>
      </c>
      <c r="T4117">
        <v>34967</v>
      </c>
      <c r="U4117" s="1">
        <v>45406</v>
      </c>
      <c r="V4117" t="s">
        <v>80</v>
      </c>
      <c r="W4117">
        <v>806990</v>
      </c>
      <c r="X4117" t="s">
        <v>16799</v>
      </c>
      <c r="Y4117">
        <v>263</v>
      </c>
      <c r="Z4117">
        <v>2277</v>
      </c>
      <c r="AA4117">
        <v>8</v>
      </c>
      <c r="AB4117">
        <v>7286.4000000000015</v>
      </c>
      <c r="AC4117">
        <f>Table1_1[[#This Row],[Price]]*Table1_1[[#This Row],[Quantity]]</f>
        <v>18216</v>
      </c>
    </row>
    <row r="4118" spans="1:29" x14ac:dyDescent="0.3">
      <c r="A4118" t="s">
        <v>28</v>
      </c>
      <c r="B4118" t="s">
        <v>29</v>
      </c>
      <c r="C4118" t="s">
        <v>148</v>
      </c>
      <c r="D4118" t="s">
        <v>248</v>
      </c>
      <c r="E4118" t="s">
        <v>32</v>
      </c>
      <c r="F4118" t="s">
        <v>355</v>
      </c>
      <c r="G4118">
        <v>39</v>
      </c>
      <c r="H4118">
        <v>412321</v>
      </c>
      <c r="I4118" t="s">
        <v>58</v>
      </c>
      <c r="J4118" s="3">
        <v>44036</v>
      </c>
      <c r="K4118">
        <v>1200</v>
      </c>
      <c r="L4118" t="s">
        <v>16801</v>
      </c>
      <c r="M4118" t="s">
        <v>165</v>
      </c>
      <c r="N4118" t="s">
        <v>16802</v>
      </c>
      <c r="O4118" t="s">
        <v>16803</v>
      </c>
      <c r="P4118" t="s">
        <v>51</v>
      </c>
      <c r="Q4118">
        <v>4</v>
      </c>
      <c r="R4118" t="s">
        <v>40</v>
      </c>
      <c r="S4118" t="s">
        <v>118</v>
      </c>
      <c r="T4118">
        <v>16189</v>
      </c>
      <c r="U4118" s="1">
        <v>45437</v>
      </c>
      <c r="V4118" t="s">
        <v>140</v>
      </c>
      <c r="W4118">
        <v>687367</v>
      </c>
      <c r="X4118" t="s">
        <v>16804</v>
      </c>
      <c r="Y4118">
        <v>872</v>
      </c>
      <c r="Z4118">
        <v>2591</v>
      </c>
      <c r="AA4118">
        <v>6</v>
      </c>
      <c r="AB4118">
        <v>6218.4000000000015</v>
      </c>
      <c r="AC4118">
        <f>Table1_1[[#This Row],[Price]]*Table1_1[[#This Row],[Quantity]]</f>
        <v>15546</v>
      </c>
    </row>
    <row r="4119" spans="1:29" x14ac:dyDescent="0.3">
      <c r="A4119" t="s">
        <v>28</v>
      </c>
      <c r="B4119" t="s">
        <v>29</v>
      </c>
      <c r="C4119" t="s">
        <v>66</v>
      </c>
      <c r="D4119" t="s">
        <v>142</v>
      </c>
      <c r="E4119" t="s">
        <v>46</v>
      </c>
      <c r="F4119" t="s">
        <v>135</v>
      </c>
      <c r="G4119">
        <v>66</v>
      </c>
      <c r="H4119">
        <v>433953</v>
      </c>
      <c r="I4119" t="s">
        <v>58</v>
      </c>
      <c r="J4119" s="3">
        <v>44985</v>
      </c>
      <c r="K4119">
        <v>800</v>
      </c>
      <c r="L4119" t="s">
        <v>16806</v>
      </c>
      <c r="M4119" t="s">
        <v>159</v>
      </c>
      <c r="N4119" t="s">
        <v>16807</v>
      </c>
      <c r="O4119" t="s">
        <v>16808</v>
      </c>
      <c r="P4119" t="s">
        <v>87</v>
      </c>
      <c r="Q4119">
        <v>13</v>
      </c>
      <c r="R4119" t="s">
        <v>40</v>
      </c>
      <c r="S4119" t="s">
        <v>118</v>
      </c>
      <c r="T4119">
        <v>48283</v>
      </c>
      <c r="U4119" s="1">
        <v>45579</v>
      </c>
      <c r="V4119" t="s">
        <v>155</v>
      </c>
      <c r="W4119">
        <v>954227</v>
      </c>
      <c r="X4119" t="s">
        <v>16809</v>
      </c>
      <c r="Y4119">
        <v>910</v>
      </c>
      <c r="Z4119">
        <v>2351</v>
      </c>
      <c r="AA4119">
        <v>3</v>
      </c>
      <c r="AB4119">
        <v>2821.2000000000003</v>
      </c>
      <c r="AC4119">
        <f>Table1_1[[#This Row],[Price]]*Table1_1[[#This Row],[Quantity]]</f>
        <v>7053</v>
      </c>
    </row>
    <row r="4120" spans="1:29" x14ac:dyDescent="0.3">
      <c r="A4120" t="s">
        <v>28</v>
      </c>
      <c r="B4120" t="s">
        <v>29</v>
      </c>
      <c r="C4120" t="s">
        <v>193</v>
      </c>
      <c r="D4120" t="s">
        <v>560</v>
      </c>
      <c r="E4120" t="s">
        <v>46</v>
      </c>
      <c r="F4120" t="s">
        <v>355</v>
      </c>
      <c r="G4120">
        <v>57</v>
      </c>
      <c r="H4120">
        <v>410922</v>
      </c>
      <c r="I4120" t="s">
        <v>34</v>
      </c>
      <c r="J4120" s="3">
        <v>43972</v>
      </c>
      <c r="K4120">
        <v>1000</v>
      </c>
      <c r="L4120" t="s">
        <v>16811</v>
      </c>
      <c r="M4120" t="s">
        <v>1058</v>
      </c>
      <c r="N4120" t="s">
        <v>16812</v>
      </c>
      <c r="O4120" t="s">
        <v>16813</v>
      </c>
      <c r="P4120" t="s">
        <v>51</v>
      </c>
      <c r="Q4120">
        <v>8</v>
      </c>
      <c r="R4120" t="s">
        <v>88</v>
      </c>
      <c r="S4120" t="s">
        <v>79</v>
      </c>
      <c r="T4120">
        <v>52749</v>
      </c>
      <c r="U4120" s="1">
        <v>45436</v>
      </c>
      <c r="V4120" t="s">
        <v>140</v>
      </c>
      <c r="W4120">
        <v>846963</v>
      </c>
      <c r="X4120" t="s">
        <v>16814</v>
      </c>
      <c r="Y4120">
        <v>752</v>
      </c>
      <c r="Z4120">
        <v>2663</v>
      </c>
      <c r="AA4120">
        <v>5</v>
      </c>
      <c r="AB4120">
        <v>5326</v>
      </c>
      <c r="AC4120">
        <f>Table1_1[[#This Row],[Price]]*Table1_1[[#This Row],[Quantity]]</f>
        <v>13315</v>
      </c>
    </row>
    <row r="4121" spans="1:29" x14ac:dyDescent="0.3">
      <c r="A4121" t="s">
        <v>28</v>
      </c>
      <c r="B4121" t="s">
        <v>29</v>
      </c>
      <c r="C4121" t="s">
        <v>91</v>
      </c>
      <c r="D4121" t="s">
        <v>98</v>
      </c>
      <c r="E4121" t="s">
        <v>46</v>
      </c>
      <c r="F4121" t="s">
        <v>57</v>
      </c>
      <c r="G4121">
        <v>100</v>
      </c>
      <c r="H4121">
        <v>413756</v>
      </c>
      <c r="I4121" t="s">
        <v>34</v>
      </c>
      <c r="J4121" s="3">
        <v>45154</v>
      </c>
      <c r="K4121">
        <v>1400</v>
      </c>
      <c r="L4121" t="s">
        <v>16815</v>
      </c>
      <c r="M4121" t="s">
        <v>108</v>
      </c>
      <c r="N4121" t="s">
        <v>16816</v>
      </c>
      <c r="O4121" t="s">
        <v>16817</v>
      </c>
      <c r="P4121" t="s">
        <v>71</v>
      </c>
      <c r="Q4121">
        <v>4</v>
      </c>
      <c r="R4121" t="s">
        <v>40</v>
      </c>
      <c r="S4121" t="s">
        <v>79</v>
      </c>
      <c r="T4121">
        <v>88166</v>
      </c>
      <c r="U4121" s="1">
        <v>45586</v>
      </c>
      <c r="V4121" t="s">
        <v>155</v>
      </c>
      <c r="W4121">
        <v>248120</v>
      </c>
      <c r="X4121" t="s">
        <v>16818</v>
      </c>
      <c r="Y4121">
        <v>473</v>
      </c>
      <c r="Z4121">
        <v>1095</v>
      </c>
      <c r="AA4121">
        <v>3</v>
      </c>
      <c r="AB4121">
        <v>1314</v>
      </c>
      <c r="AC4121">
        <f>Table1_1[[#This Row],[Price]]*Table1_1[[#This Row],[Quantity]]</f>
        <v>3285</v>
      </c>
    </row>
    <row r="4122" spans="1:29" x14ac:dyDescent="0.3">
      <c r="A4122" t="s">
        <v>28</v>
      </c>
      <c r="B4122" t="s">
        <v>29</v>
      </c>
      <c r="C4122" t="s">
        <v>66</v>
      </c>
      <c r="D4122" t="s">
        <v>546</v>
      </c>
      <c r="E4122" t="s">
        <v>32</v>
      </c>
      <c r="F4122" t="s">
        <v>33</v>
      </c>
      <c r="G4122">
        <v>51</v>
      </c>
      <c r="H4122">
        <v>426006</v>
      </c>
      <c r="I4122" t="s">
        <v>34</v>
      </c>
      <c r="J4122" s="3">
        <v>44226</v>
      </c>
      <c r="K4122">
        <v>950</v>
      </c>
      <c r="L4122" t="s">
        <v>16819</v>
      </c>
      <c r="M4122" t="s">
        <v>736</v>
      </c>
      <c r="N4122" t="s">
        <v>16820</v>
      </c>
      <c r="O4122" t="s">
        <v>16821</v>
      </c>
      <c r="P4122" t="s">
        <v>71</v>
      </c>
      <c r="Q4122">
        <v>5</v>
      </c>
      <c r="R4122" t="s">
        <v>40</v>
      </c>
      <c r="S4122" t="s">
        <v>79</v>
      </c>
      <c r="T4122">
        <v>82573</v>
      </c>
      <c r="U4122" s="1">
        <v>45387</v>
      </c>
      <c r="V4122" t="s">
        <v>80</v>
      </c>
      <c r="W4122">
        <v>425904</v>
      </c>
      <c r="X4122" t="s">
        <v>16822</v>
      </c>
      <c r="Y4122">
        <v>821</v>
      </c>
      <c r="Z4122">
        <v>2214</v>
      </c>
      <c r="AA4122">
        <v>1</v>
      </c>
      <c r="AB4122">
        <v>885.6</v>
      </c>
      <c r="AC4122">
        <f>Table1_1[[#This Row],[Price]]*Table1_1[[#This Row],[Quantity]]</f>
        <v>2214</v>
      </c>
    </row>
    <row r="4123" spans="1:29" x14ac:dyDescent="0.3">
      <c r="A4123" t="s">
        <v>28</v>
      </c>
      <c r="B4123" t="s">
        <v>29</v>
      </c>
      <c r="C4123" t="s">
        <v>66</v>
      </c>
      <c r="D4123" t="s">
        <v>616</v>
      </c>
      <c r="E4123" t="s">
        <v>46</v>
      </c>
      <c r="F4123" t="s">
        <v>83</v>
      </c>
      <c r="G4123">
        <v>42</v>
      </c>
      <c r="H4123">
        <v>432380</v>
      </c>
      <c r="I4123" t="s">
        <v>34</v>
      </c>
      <c r="J4123" s="3">
        <v>45564</v>
      </c>
      <c r="K4123">
        <v>1000</v>
      </c>
      <c r="L4123" t="s">
        <v>16823</v>
      </c>
      <c r="M4123" t="s">
        <v>818</v>
      </c>
      <c r="N4123" t="s">
        <v>16824</v>
      </c>
      <c r="O4123">
        <v>-3390</v>
      </c>
      <c r="P4123" t="s">
        <v>71</v>
      </c>
      <c r="Q4123">
        <v>13</v>
      </c>
      <c r="R4123" t="s">
        <v>88</v>
      </c>
      <c r="S4123" t="s">
        <v>41</v>
      </c>
      <c r="T4123">
        <v>34705</v>
      </c>
      <c r="U4123" s="1">
        <v>45612</v>
      </c>
      <c r="V4123" t="s">
        <v>42</v>
      </c>
      <c r="W4123">
        <v>440114</v>
      </c>
      <c r="X4123" t="s">
        <v>16825</v>
      </c>
      <c r="Y4123">
        <v>745</v>
      </c>
      <c r="Z4123">
        <v>2054</v>
      </c>
      <c r="AA4123">
        <v>3</v>
      </c>
      <c r="AB4123">
        <v>2464.8000000000002</v>
      </c>
      <c r="AC4123">
        <f>Table1_1[[#This Row],[Price]]*Table1_1[[#This Row],[Quantity]]</f>
        <v>6162</v>
      </c>
    </row>
    <row r="4124" spans="1:29" x14ac:dyDescent="0.3">
      <c r="A4124" t="s">
        <v>28</v>
      </c>
      <c r="B4124" t="s">
        <v>29</v>
      </c>
      <c r="C4124" t="s">
        <v>91</v>
      </c>
      <c r="D4124" t="s">
        <v>237</v>
      </c>
      <c r="E4124" t="s">
        <v>56</v>
      </c>
      <c r="F4124" t="s">
        <v>33</v>
      </c>
      <c r="G4124">
        <v>68</v>
      </c>
      <c r="H4124">
        <v>429272</v>
      </c>
      <c r="I4124" t="s">
        <v>34</v>
      </c>
      <c r="J4124" s="3">
        <v>45476</v>
      </c>
      <c r="K4124">
        <v>1000</v>
      </c>
      <c r="L4124" t="s">
        <v>2668</v>
      </c>
      <c r="M4124" t="s">
        <v>60</v>
      </c>
      <c r="N4124" t="s">
        <v>16826</v>
      </c>
      <c r="O4124" t="s">
        <v>16827</v>
      </c>
      <c r="P4124" t="s">
        <v>51</v>
      </c>
      <c r="Q4124">
        <v>13</v>
      </c>
      <c r="R4124" t="s">
        <v>88</v>
      </c>
      <c r="S4124" t="s">
        <v>41</v>
      </c>
      <c r="T4124">
        <v>64384</v>
      </c>
      <c r="U4124" s="1">
        <v>45322</v>
      </c>
      <c r="V4124" t="s">
        <v>111</v>
      </c>
      <c r="W4124">
        <v>513308</v>
      </c>
      <c r="X4124" t="s">
        <v>16828</v>
      </c>
      <c r="Y4124">
        <v>887</v>
      </c>
      <c r="Z4124">
        <v>517</v>
      </c>
      <c r="AA4124">
        <v>3</v>
      </c>
      <c r="AB4124">
        <v>620.40000000000009</v>
      </c>
      <c r="AC4124">
        <f>Table1_1[[#This Row],[Price]]*Table1_1[[#This Row],[Quantity]]</f>
        <v>1551</v>
      </c>
    </row>
    <row r="4125" spans="1:29" x14ac:dyDescent="0.3">
      <c r="A4125" t="s">
        <v>28</v>
      </c>
      <c r="B4125" t="s">
        <v>29</v>
      </c>
      <c r="C4125" t="s">
        <v>91</v>
      </c>
      <c r="D4125" t="s">
        <v>55</v>
      </c>
      <c r="E4125" t="s">
        <v>46</v>
      </c>
      <c r="F4125" t="s">
        <v>106</v>
      </c>
      <c r="G4125">
        <v>27</v>
      </c>
      <c r="H4125">
        <v>415089</v>
      </c>
      <c r="I4125" t="s">
        <v>34</v>
      </c>
      <c r="J4125" s="3">
        <v>44484</v>
      </c>
      <c r="K4125">
        <v>1400</v>
      </c>
      <c r="L4125" t="s">
        <v>16830</v>
      </c>
      <c r="M4125" t="s">
        <v>1305</v>
      </c>
      <c r="N4125" t="s">
        <v>16831</v>
      </c>
      <c r="O4125" t="s">
        <v>16832</v>
      </c>
      <c r="P4125" t="s">
        <v>51</v>
      </c>
      <c r="Q4125">
        <v>18</v>
      </c>
      <c r="R4125" t="s">
        <v>40</v>
      </c>
      <c r="S4125" t="s">
        <v>79</v>
      </c>
      <c r="T4125">
        <v>31305</v>
      </c>
      <c r="U4125" s="1">
        <v>45532</v>
      </c>
      <c r="V4125" t="s">
        <v>64</v>
      </c>
      <c r="W4125">
        <v>256895</v>
      </c>
      <c r="X4125" t="s">
        <v>16833</v>
      </c>
      <c r="Y4125">
        <v>838</v>
      </c>
      <c r="Z4125">
        <v>642</v>
      </c>
      <c r="AA4125">
        <v>5</v>
      </c>
      <c r="AB4125">
        <v>1284</v>
      </c>
      <c r="AC4125">
        <f>Table1_1[[#This Row],[Price]]*Table1_1[[#This Row],[Quantity]]</f>
        <v>3210</v>
      </c>
    </row>
    <row r="4126" spans="1:29" x14ac:dyDescent="0.3">
      <c r="A4126" t="s">
        <v>28</v>
      </c>
      <c r="B4126" t="s">
        <v>29</v>
      </c>
      <c r="C4126" t="s">
        <v>157</v>
      </c>
      <c r="D4126" t="s">
        <v>254</v>
      </c>
      <c r="E4126" t="s">
        <v>32</v>
      </c>
      <c r="F4126" t="s">
        <v>150</v>
      </c>
      <c r="G4126">
        <v>81</v>
      </c>
      <c r="H4126">
        <v>432604</v>
      </c>
      <c r="I4126" t="s">
        <v>58</v>
      </c>
      <c r="J4126" s="3">
        <v>43962</v>
      </c>
      <c r="K4126">
        <v>1300</v>
      </c>
      <c r="L4126" t="s">
        <v>16834</v>
      </c>
      <c r="M4126" t="s">
        <v>670</v>
      </c>
      <c r="N4126" t="s">
        <v>16835</v>
      </c>
      <c r="O4126" t="s">
        <v>16836</v>
      </c>
      <c r="P4126" t="s">
        <v>71</v>
      </c>
      <c r="Q4126">
        <v>3</v>
      </c>
      <c r="R4126" t="s">
        <v>88</v>
      </c>
      <c r="S4126" t="s">
        <v>118</v>
      </c>
      <c r="T4126">
        <v>21625</v>
      </c>
      <c r="U4126" s="1">
        <v>45535</v>
      </c>
      <c r="V4126" t="s">
        <v>64</v>
      </c>
      <c r="W4126">
        <v>803814</v>
      </c>
      <c r="X4126" t="s">
        <v>16837</v>
      </c>
      <c r="Y4126">
        <v>659</v>
      </c>
      <c r="Z4126">
        <v>2513</v>
      </c>
      <c r="AA4126">
        <v>4</v>
      </c>
      <c r="AB4126">
        <v>4020.8</v>
      </c>
      <c r="AC4126">
        <f>Table1_1[[#This Row],[Price]]*Table1_1[[#This Row],[Quantity]]</f>
        <v>10052</v>
      </c>
    </row>
    <row r="4127" spans="1:29" x14ac:dyDescent="0.3">
      <c r="A4127" t="s">
        <v>28</v>
      </c>
      <c r="B4127" t="s">
        <v>29</v>
      </c>
      <c r="C4127" t="s">
        <v>30</v>
      </c>
      <c r="D4127" t="s">
        <v>98</v>
      </c>
      <c r="E4127" t="s">
        <v>56</v>
      </c>
      <c r="F4127" t="s">
        <v>99</v>
      </c>
      <c r="G4127">
        <v>13</v>
      </c>
      <c r="H4127">
        <v>410109</v>
      </c>
      <c r="I4127" t="s">
        <v>34</v>
      </c>
      <c r="J4127" s="3">
        <v>44035</v>
      </c>
      <c r="K4127">
        <v>1400</v>
      </c>
      <c r="L4127" t="s">
        <v>16838</v>
      </c>
      <c r="M4127" t="s">
        <v>423</v>
      </c>
      <c r="N4127" t="s">
        <v>16839</v>
      </c>
      <c r="O4127" t="s">
        <v>16840</v>
      </c>
      <c r="P4127" t="s">
        <v>71</v>
      </c>
      <c r="Q4127">
        <v>5</v>
      </c>
      <c r="R4127" t="s">
        <v>88</v>
      </c>
      <c r="S4127" t="s">
        <v>41</v>
      </c>
      <c r="T4127">
        <v>89663</v>
      </c>
      <c r="U4127" s="1">
        <v>45588</v>
      </c>
      <c r="V4127" t="s">
        <v>155</v>
      </c>
      <c r="W4127">
        <v>466788</v>
      </c>
      <c r="X4127" t="s">
        <v>16841</v>
      </c>
      <c r="Y4127">
        <v>570</v>
      </c>
      <c r="Z4127">
        <v>819</v>
      </c>
      <c r="AA4127">
        <v>4</v>
      </c>
      <c r="AB4127">
        <v>1310.4000000000001</v>
      </c>
      <c r="AC4127">
        <f>Table1_1[[#This Row],[Price]]*Table1_1[[#This Row],[Quantity]]</f>
        <v>3276</v>
      </c>
    </row>
    <row r="4128" spans="1:29" x14ac:dyDescent="0.3">
      <c r="A4128" t="s">
        <v>28</v>
      </c>
      <c r="B4128" t="s">
        <v>29</v>
      </c>
      <c r="C4128" t="s">
        <v>44</v>
      </c>
      <c r="D4128" t="s">
        <v>82</v>
      </c>
      <c r="E4128" t="s">
        <v>32</v>
      </c>
      <c r="F4128" t="s">
        <v>106</v>
      </c>
      <c r="G4128">
        <v>40</v>
      </c>
      <c r="H4128">
        <v>403268</v>
      </c>
      <c r="I4128" t="s">
        <v>58</v>
      </c>
      <c r="J4128" s="3">
        <v>43968</v>
      </c>
      <c r="K4128">
        <v>950</v>
      </c>
      <c r="L4128" t="s">
        <v>16842</v>
      </c>
      <c r="M4128" t="s">
        <v>172</v>
      </c>
      <c r="N4128" t="s">
        <v>16843</v>
      </c>
      <c r="O4128" t="s">
        <v>16844</v>
      </c>
      <c r="P4128" t="s">
        <v>51</v>
      </c>
      <c r="Q4128">
        <v>12</v>
      </c>
      <c r="R4128" t="s">
        <v>40</v>
      </c>
      <c r="S4128" t="s">
        <v>79</v>
      </c>
      <c r="T4128">
        <v>48418</v>
      </c>
      <c r="U4128" s="1">
        <v>45520</v>
      </c>
      <c r="V4128" t="s">
        <v>64</v>
      </c>
      <c r="W4128">
        <v>756781</v>
      </c>
      <c r="X4128" t="s">
        <v>16845</v>
      </c>
      <c r="Y4128">
        <v>944</v>
      </c>
      <c r="Z4128">
        <v>1373</v>
      </c>
      <c r="AA4128">
        <v>8</v>
      </c>
      <c r="AB4128">
        <v>4393.6000000000004</v>
      </c>
      <c r="AC4128">
        <f>Table1_1[[#This Row],[Price]]*Table1_1[[#This Row],[Quantity]]</f>
        <v>10984</v>
      </c>
    </row>
    <row r="4129" spans="1:29" x14ac:dyDescent="0.3">
      <c r="A4129" t="s">
        <v>28</v>
      </c>
      <c r="B4129" t="s">
        <v>29</v>
      </c>
      <c r="C4129" t="s">
        <v>193</v>
      </c>
      <c r="D4129" t="s">
        <v>92</v>
      </c>
      <c r="E4129" t="s">
        <v>46</v>
      </c>
      <c r="F4129" t="s">
        <v>355</v>
      </c>
      <c r="G4129">
        <v>13</v>
      </c>
      <c r="H4129">
        <v>429284</v>
      </c>
      <c r="I4129" t="s">
        <v>34</v>
      </c>
      <c r="J4129" s="3">
        <v>45538</v>
      </c>
      <c r="K4129">
        <v>950</v>
      </c>
      <c r="L4129" t="s">
        <v>16846</v>
      </c>
      <c r="M4129" t="s">
        <v>269</v>
      </c>
      <c r="N4129" t="s">
        <v>16847</v>
      </c>
      <c r="O4129">
        <v>3554906637</v>
      </c>
      <c r="P4129" t="s">
        <v>39</v>
      </c>
      <c r="Q4129">
        <v>14</v>
      </c>
      <c r="R4129" t="s">
        <v>88</v>
      </c>
      <c r="S4129" t="s">
        <v>41</v>
      </c>
      <c r="T4129">
        <v>71893</v>
      </c>
      <c r="U4129" s="1">
        <v>45583</v>
      </c>
      <c r="V4129" t="s">
        <v>155</v>
      </c>
      <c r="W4129">
        <v>177529</v>
      </c>
      <c r="X4129" t="s">
        <v>16837</v>
      </c>
      <c r="Y4129">
        <v>948</v>
      </c>
      <c r="Z4129">
        <v>2200</v>
      </c>
      <c r="AA4129">
        <v>7</v>
      </c>
      <c r="AB4129">
        <v>6160</v>
      </c>
      <c r="AC4129">
        <f>Table1_1[[#This Row],[Price]]*Table1_1[[#This Row],[Quantity]]</f>
        <v>15400</v>
      </c>
    </row>
    <row r="4130" spans="1:29" x14ac:dyDescent="0.3">
      <c r="A4130" t="s">
        <v>28</v>
      </c>
      <c r="B4130" t="s">
        <v>29</v>
      </c>
      <c r="C4130" t="s">
        <v>30</v>
      </c>
      <c r="D4130" t="s">
        <v>274</v>
      </c>
      <c r="E4130" t="s">
        <v>56</v>
      </c>
      <c r="F4130" t="s">
        <v>83</v>
      </c>
      <c r="G4130">
        <v>92</v>
      </c>
      <c r="H4130">
        <v>415561</v>
      </c>
      <c r="I4130" t="s">
        <v>34</v>
      </c>
      <c r="J4130" s="3">
        <v>44628</v>
      </c>
      <c r="K4130">
        <v>800</v>
      </c>
      <c r="L4130" t="s">
        <v>16848</v>
      </c>
      <c r="M4130" t="s">
        <v>1147</v>
      </c>
      <c r="N4130" t="s">
        <v>16849</v>
      </c>
      <c r="O4130" t="s">
        <v>16850</v>
      </c>
      <c r="P4130" t="s">
        <v>71</v>
      </c>
      <c r="Q4130">
        <v>18</v>
      </c>
      <c r="R4130" t="s">
        <v>88</v>
      </c>
      <c r="S4130" t="s">
        <v>63</v>
      </c>
      <c r="T4130">
        <v>87886</v>
      </c>
      <c r="U4130" s="1">
        <v>45510</v>
      </c>
      <c r="V4130" t="s">
        <v>64</v>
      </c>
      <c r="W4130">
        <v>993470</v>
      </c>
      <c r="X4130" t="s">
        <v>16851</v>
      </c>
      <c r="Y4130">
        <v>527</v>
      </c>
      <c r="Z4130">
        <v>2521</v>
      </c>
      <c r="AA4130">
        <v>2</v>
      </c>
      <c r="AB4130">
        <v>2016.8000000000002</v>
      </c>
      <c r="AC4130">
        <f>Table1_1[[#This Row],[Price]]*Table1_1[[#This Row],[Quantity]]</f>
        <v>5042</v>
      </c>
    </row>
    <row r="4131" spans="1:29" x14ac:dyDescent="0.3">
      <c r="A4131" t="s">
        <v>28</v>
      </c>
      <c r="B4131" t="s">
        <v>29</v>
      </c>
      <c r="C4131" t="s">
        <v>30</v>
      </c>
      <c r="D4131" t="s">
        <v>560</v>
      </c>
      <c r="E4131" t="s">
        <v>46</v>
      </c>
      <c r="F4131" t="s">
        <v>33</v>
      </c>
      <c r="G4131">
        <v>51</v>
      </c>
      <c r="H4131">
        <v>403294</v>
      </c>
      <c r="I4131" t="s">
        <v>58</v>
      </c>
      <c r="J4131" s="3">
        <v>44227</v>
      </c>
      <c r="K4131">
        <v>1100</v>
      </c>
      <c r="L4131" t="s">
        <v>16853</v>
      </c>
      <c r="M4131" t="s">
        <v>1007</v>
      </c>
      <c r="N4131" t="s">
        <v>16854</v>
      </c>
      <c r="O4131" t="s">
        <v>16855</v>
      </c>
      <c r="P4131" t="s">
        <v>71</v>
      </c>
      <c r="Q4131">
        <v>10</v>
      </c>
      <c r="R4131" t="s">
        <v>40</v>
      </c>
      <c r="S4131" t="s">
        <v>63</v>
      </c>
      <c r="T4131">
        <v>96258</v>
      </c>
      <c r="U4131" s="1">
        <v>45604</v>
      </c>
      <c r="V4131" t="s">
        <v>42</v>
      </c>
      <c r="W4131">
        <v>816950</v>
      </c>
      <c r="X4131" t="s">
        <v>16856</v>
      </c>
      <c r="Y4131">
        <v>680</v>
      </c>
      <c r="Z4131">
        <v>1156</v>
      </c>
      <c r="AA4131">
        <v>8</v>
      </c>
      <c r="AB4131">
        <v>3699.2000000000003</v>
      </c>
      <c r="AC4131">
        <f>Table1_1[[#This Row],[Price]]*Table1_1[[#This Row],[Quantity]]</f>
        <v>9248</v>
      </c>
    </row>
    <row r="4132" spans="1:29" x14ac:dyDescent="0.3">
      <c r="A4132" t="s">
        <v>28</v>
      </c>
      <c r="B4132" t="s">
        <v>29</v>
      </c>
      <c r="C4132" t="s">
        <v>148</v>
      </c>
      <c r="D4132" t="s">
        <v>621</v>
      </c>
      <c r="E4132" t="s">
        <v>32</v>
      </c>
      <c r="F4132" t="s">
        <v>99</v>
      </c>
      <c r="G4132">
        <v>39</v>
      </c>
      <c r="H4132">
        <v>406443</v>
      </c>
      <c r="I4132" t="s">
        <v>58</v>
      </c>
      <c r="J4132" s="3">
        <v>43907</v>
      </c>
      <c r="K4132">
        <v>950</v>
      </c>
      <c r="L4132" t="s">
        <v>5857</v>
      </c>
      <c r="M4132" t="s">
        <v>76</v>
      </c>
      <c r="N4132" t="s">
        <v>16858</v>
      </c>
      <c r="O4132" t="s">
        <v>16859</v>
      </c>
      <c r="P4132" t="s">
        <v>39</v>
      </c>
      <c r="Q4132">
        <v>6</v>
      </c>
      <c r="R4132" t="s">
        <v>40</v>
      </c>
      <c r="S4132" t="s">
        <v>118</v>
      </c>
      <c r="T4132">
        <v>36428</v>
      </c>
      <c r="U4132" s="1">
        <v>45509</v>
      </c>
      <c r="V4132" t="s">
        <v>64</v>
      </c>
      <c r="W4132">
        <v>163096</v>
      </c>
      <c r="X4132" t="s">
        <v>16860</v>
      </c>
      <c r="Y4132">
        <v>644</v>
      </c>
      <c r="Z4132">
        <v>1648</v>
      </c>
      <c r="AA4132">
        <v>8</v>
      </c>
      <c r="AB4132">
        <v>5273.6</v>
      </c>
      <c r="AC4132">
        <f>Table1_1[[#This Row],[Price]]*Table1_1[[#This Row],[Quantity]]</f>
        <v>13184</v>
      </c>
    </row>
    <row r="4133" spans="1:29" x14ac:dyDescent="0.3">
      <c r="A4133" t="s">
        <v>28</v>
      </c>
      <c r="B4133" t="s">
        <v>29</v>
      </c>
      <c r="C4133" t="s">
        <v>66</v>
      </c>
      <c r="D4133" t="s">
        <v>163</v>
      </c>
      <c r="E4133" t="s">
        <v>56</v>
      </c>
      <c r="F4133" t="s">
        <v>355</v>
      </c>
      <c r="G4133">
        <v>93</v>
      </c>
      <c r="H4133">
        <v>429593</v>
      </c>
      <c r="I4133" t="s">
        <v>34</v>
      </c>
      <c r="J4133" s="3">
        <v>44798</v>
      </c>
      <c r="K4133">
        <v>1000</v>
      </c>
      <c r="L4133" t="s">
        <v>16861</v>
      </c>
      <c r="M4133" t="s">
        <v>345</v>
      </c>
      <c r="N4133" t="s">
        <v>16862</v>
      </c>
      <c r="O4133" t="s">
        <v>16863</v>
      </c>
      <c r="P4133" t="s">
        <v>71</v>
      </c>
      <c r="Q4133">
        <v>20</v>
      </c>
      <c r="R4133" t="s">
        <v>40</v>
      </c>
      <c r="S4133" t="s">
        <v>79</v>
      </c>
      <c r="T4133">
        <v>24335</v>
      </c>
      <c r="U4133" s="1">
        <v>45572</v>
      </c>
      <c r="V4133" t="s">
        <v>155</v>
      </c>
      <c r="W4133">
        <v>793105</v>
      </c>
      <c r="X4133" t="s">
        <v>3482</v>
      </c>
      <c r="Y4133">
        <v>920</v>
      </c>
      <c r="Z4133">
        <v>1981</v>
      </c>
      <c r="AA4133">
        <v>1</v>
      </c>
      <c r="AB4133">
        <v>792.40000000000009</v>
      </c>
      <c r="AC4133">
        <f>Table1_1[[#This Row],[Price]]*Table1_1[[#This Row],[Quantity]]</f>
        <v>1981</v>
      </c>
    </row>
    <row r="4134" spans="1:29" x14ac:dyDescent="0.3">
      <c r="A4134" t="s">
        <v>28</v>
      </c>
      <c r="B4134" t="s">
        <v>29</v>
      </c>
      <c r="C4134" t="s">
        <v>193</v>
      </c>
      <c r="D4134" t="s">
        <v>380</v>
      </c>
      <c r="E4134" t="s">
        <v>32</v>
      </c>
      <c r="F4134" t="s">
        <v>113</v>
      </c>
      <c r="G4134">
        <v>63</v>
      </c>
      <c r="H4134">
        <v>418330</v>
      </c>
      <c r="I4134" t="s">
        <v>34</v>
      </c>
      <c r="J4134" s="3">
        <v>44971</v>
      </c>
      <c r="K4134">
        <v>1400</v>
      </c>
      <c r="L4134" t="s">
        <v>16865</v>
      </c>
      <c r="M4134" t="s">
        <v>115</v>
      </c>
      <c r="N4134" t="s">
        <v>16866</v>
      </c>
      <c r="O4134" t="s">
        <v>16867</v>
      </c>
      <c r="P4134" t="s">
        <v>51</v>
      </c>
      <c r="Q4134">
        <v>18</v>
      </c>
      <c r="R4134" t="s">
        <v>40</v>
      </c>
      <c r="S4134" t="s">
        <v>79</v>
      </c>
      <c r="T4134">
        <v>44214</v>
      </c>
      <c r="U4134" s="1">
        <v>45593</v>
      </c>
      <c r="V4134" t="s">
        <v>155</v>
      </c>
      <c r="W4134">
        <v>103202</v>
      </c>
      <c r="X4134" t="s">
        <v>16868</v>
      </c>
      <c r="Y4134">
        <v>243</v>
      </c>
      <c r="Z4134">
        <v>605</v>
      </c>
      <c r="AA4134">
        <v>1</v>
      </c>
      <c r="AB4134">
        <v>242</v>
      </c>
      <c r="AC4134">
        <f>Table1_1[[#This Row],[Price]]*Table1_1[[#This Row],[Quantity]]</f>
        <v>605</v>
      </c>
    </row>
    <row r="4135" spans="1:29" x14ac:dyDescent="0.3">
      <c r="A4135" t="s">
        <v>28</v>
      </c>
      <c r="B4135" t="s">
        <v>29</v>
      </c>
      <c r="C4135" t="s">
        <v>44</v>
      </c>
      <c r="D4135" t="s">
        <v>380</v>
      </c>
      <c r="E4135" t="s">
        <v>46</v>
      </c>
      <c r="F4135" t="s">
        <v>33</v>
      </c>
      <c r="G4135">
        <v>4</v>
      </c>
      <c r="H4135">
        <v>434082</v>
      </c>
      <c r="I4135" t="s">
        <v>58</v>
      </c>
      <c r="J4135" s="3">
        <v>44625</v>
      </c>
      <c r="K4135">
        <v>800</v>
      </c>
      <c r="L4135" t="s">
        <v>8553</v>
      </c>
      <c r="M4135" t="s">
        <v>293</v>
      </c>
      <c r="N4135" t="s">
        <v>16869</v>
      </c>
      <c r="O4135" t="s">
        <v>16870</v>
      </c>
      <c r="P4135" t="s">
        <v>51</v>
      </c>
      <c r="Q4135">
        <v>19</v>
      </c>
      <c r="R4135" t="s">
        <v>88</v>
      </c>
      <c r="S4135" t="s">
        <v>118</v>
      </c>
      <c r="T4135">
        <v>15553</v>
      </c>
      <c r="U4135" s="1">
        <v>45576</v>
      </c>
      <c r="V4135" t="s">
        <v>155</v>
      </c>
      <c r="W4135">
        <v>579690</v>
      </c>
      <c r="X4135" t="s">
        <v>16871</v>
      </c>
      <c r="Y4135">
        <v>817</v>
      </c>
      <c r="Z4135">
        <v>1939</v>
      </c>
      <c r="AA4135">
        <v>7</v>
      </c>
      <c r="AB4135">
        <v>5429.2000000000007</v>
      </c>
      <c r="AC4135">
        <f>Table1_1[[#This Row],[Price]]*Table1_1[[#This Row],[Quantity]]</f>
        <v>13573</v>
      </c>
    </row>
    <row r="4136" spans="1:29" x14ac:dyDescent="0.3">
      <c r="A4136" t="s">
        <v>28</v>
      </c>
      <c r="B4136" t="s">
        <v>29</v>
      </c>
      <c r="C4136" t="s">
        <v>91</v>
      </c>
      <c r="D4136" t="s">
        <v>380</v>
      </c>
      <c r="E4136" t="s">
        <v>32</v>
      </c>
      <c r="F4136" t="s">
        <v>99</v>
      </c>
      <c r="G4136">
        <v>48</v>
      </c>
      <c r="H4136">
        <v>401007</v>
      </c>
      <c r="I4136" t="s">
        <v>34</v>
      </c>
      <c r="J4136" s="3">
        <v>43955</v>
      </c>
      <c r="K4136">
        <v>1400</v>
      </c>
      <c r="L4136" t="s">
        <v>16873</v>
      </c>
      <c r="M4136" t="s">
        <v>895</v>
      </c>
      <c r="N4136" t="s">
        <v>16874</v>
      </c>
      <c r="O4136" t="s">
        <v>16875</v>
      </c>
      <c r="P4136" t="s">
        <v>71</v>
      </c>
      <c r="Q4136">
        <v>12</v>
      </c>
      <c r="R4136" t="s">
        <v>40</v>
      </c>
      <c r="S4136" t="s">
        <v>63</v>
      </c>
      <c r="T4136">
        <v>13747</v>
      </c>
      <c r="U4136" s="1">
        <v>45349</v>
      </c>
      <c r="V4136" t="s">
        <v>119</v>
      </c>
      <c r="W4136">
        <v>807252</v>
      </c>
      <c r="X4136" t="s">
        <v>16876</v>
      </c>
      <c r="Y4136">
        <v>216</v>
      </c>
      <c r="Z4136">
        <v>762</v>
      </c>
      <c r="AA4136">
        <v>1</v>
      </c>
      <c r="AB4136">
        <v>304.8</v>
      </c>
      <c r="AC4136">
        <f>Table1_1[[#This Row],[Price]]*Table1_1[[#This Row],[Quantity]]</f>
        <v>762</v>
      </c>
    </row>
    <row r="4137" spans="1:29" x14ac:dyDescent="0.3">
      <c r="A4137" t="s">
        <v>28</v>
      </c>
      <c r="B4137" t="s">
        <v>29</v>
      </c>
      <c r="C4137" t="s">
        <v>44</v>
      </c>
      <c r="D4137" t="s">
        <v>566</v>
      </c>
      <c r="E4137" t="s">
        <v>46</v>
      </c>
      <c r="F4137" t="s">
        <v>83</v>
      </c>
      <c r="G4137">
        <v>64</v>
      </c>
      <c r="H4137">
        <v>421807</v>
      </c>
      <c r="I4137" t="s">
        <v>34</v>
      </c>
      <c r="J4137" s="3">
        <v>44655</v>
      </c>
      <c r="K4137">
        <v>800</v>
      </c>
      <c r="L4137" t="s">
        <v>16877</v>
      </c>
      <c r="M4137" t="s">
        <v>1030</v>
      </c>
      <c r="N4137" t="s">
        <v>16878</v>
      </c>
      <c r="O4137" t="s">
        <v>16879</v>
      </c>
      <c r="P4137" t="s">
        <v>71</v>
      </c>
      <c r="Q4137">
        <v>18</v>
      </c>
      <c r="R4137" t="s">
        <v>40</v>
      </c>
      <c r="S4137" t="s">
        <v>79</v>
      </c>
      <c r="T4137">
        <v>55273</v>
      </c>
      <c r="U4137" s="1">
        <v>45487</v>
      </c>
      <c r="V4137" t="s">
        <v>126</v>
      </c>
      <c r="W4137">
        <v>414707</v>
      </c>
      <c r="X4137" t="s">
        <v>16880</v>
      </c>
      <c r="Y4137">
        <v>925</v>
      </c>
      <c r="Z4137">
        <v>1815</v>
      </c>
      <c r="AA4137">
        <v>7</v>
      </c>
      <c r="AB4137">
        <v>5082</v>
      </c>
      <c r="AC4137">
        <f>Table1_1[[#This Row],[Price]]*Table1_1[[#This Row],[Quantity]]</f>
        <v>12705</v>
      </c>
    </row>
    <row r="4138" spans="1:29" x14ac:dyDescent="0.3">
      <c r="A4138" t="s">
        <v>28</v>
      </c>
      <c r="B4138" t="s">
        <v>29</v>
      </c>
      <c r="C4138" t="s">
        <v>193</v>
      </c>
      <c r="D4138" t="s">
        <v>31</v>
      </c>
      <c r="E4138" t="s">
        <v>46</v>
      </c>
      <c r="F4138" t="s">
        <v>33</v>
      </c>
      <c r="G4138">
        <v>32</v>
      </c>
      <c r="H4138">
        <v>406704</v>
      </c>
      <c r="I4138" t="s">
        <v>58</v>
      </c>
      <c r="J4138" s="3">
        <v>44915</v>
      </c>
      <c r="K4138">
        <v>1300</v>
      </c>
      <c r="L4138" t="s">
        <v>16881</v>
      </c>
      <c r="M4138" t="s">
        <v>269</v>
      </c>
      <c r="N4138" t="s">
        <v>16882</v>
      </c>
      <c r="O4138" t="s">
        <v>16883</v>
      </c>
      <c r="P4138" t="s">
        <v>39</v>
      </c>
      <c r="Q4138">
        <v>13</v>
      </c>
      <c r="R4138" t="s">
        <v>88</v>
      </c>
      <c r="S4138" t="s">
        <v>41</v>
      </c>
      <c r="T4138">
        <v>58867</v>
      </c>
      <c r="U4138" s="1">
        <v>45601</v>
      </c>
      <c r="V4138" t="s">
        <v>42</v>
      </c>
      <c r="W4138">
        <v>886543</v>
      </c>
      <c r="X4138" t="s">
        <v>16884</v>
      </c>
      <c r="Y4138">
        <v>565</v>
      </c>
      <c r="Z4138">
        <v>1857</v>
      </c>
      <c r="AA4138">
        <v>6</v>
      </c>
      <c r="AB4138">
        <v>4456.8</v>
      </c>
      <c r="AC4138">
        <f>Table1_1[[#This Row],[Price]]*Table1_1[[#This Row],[Quantity]]</f>
        <v>11142</v>
      </c>
    </row>
    <row r="4139" spans="1:29" x14ac:dyDescent="0.3">
      <c r="A4139" t="s">
        <v>28</v>
      </c>
      <c r="B4139" t="s">
        <v>29</v>
      </c>
      <c r="C4139" t="s">
        <v>54</v>
      </c>
      <c r="D4139" t="s">
        <v>637</v>
      </c>
      <c r="E4139" t="s">
        <v>46</v>
      </c>
      <c r="F4139" t="s">
        <v>83</v>
      </c>
      <c r="G4139">
        <v>3</v>
      </c>
      <c r="H4139">
        <v>411247</v>
      </c>
      <c r="I4139" t="s">
        <v>34</v>
      </c>
      <c r="J4139" s="3">
        <v>43980</v>
      </c>
      <c r="K4139">
        <v>1200</v>
      </c>
      <c r="L4139" t="s">
        <v>16885</v>
      </c>
      <c r="M4139" t="s">
        <v>2124</v>
      </c>
      <c r="N4139" t="s">
        <v>16886</v>
      </c>
      <c r="O4139" t="s">
        <v>16887</v>
      </c>
      <c r="P4139" t="s">
        <v>71</v>
      </c>
      <c r="Q4139">
        <v>4</v>
      </c>
      <c r="R4139" t="s">
        <v>40</v>
      </c>
      <c r="S4139" t="s">
        <v>79</v>
      </c>
      <c r="T4139">
        <v>57693</v>
      </c>
      <c r="U4139" s="1">
        <v>45436</v>
      </c>
      <c r="V4139" t="s">
        <v>140</v>
      </c>
      <c r="W4139">
        <v>225136</v>
      </c>
      <c r="X4139" t="s">
        <v>16888</v>
      </c>
      <c r="Y4139">
        <v>864</v>
      </c>
      <c r="Z4139">
        <v>846</v>
      </c>
      <c r="AA4139">
        <v>1</v>
      </c>
      <c r="AB4139">
        <v>338.40000000000003</v>
      </c>
      <c r="AC4139">
        <f>Table1_1[[#This Row],[Price]]*Table1_1[[#This Row],[Quantity]]</f>
        <v>846</v>
      </c>
    </row>
    <row r="4140" spans="1:29" x14ac:dyDescent="0.3">
      <c r="A4140" t="s">
        <v>28</v>
      </c>
      <c r="B4140" t="s">
        <v>29</v>
      </c>
      <c r="C4140" t="s">
        <v>157</v>
      </c>
      <c r="D4140" t="s">
        <v>149</v>
      </c>
      <c r="E4140" t="s">
        <v>32</v>
      </c>
      <c r="F4140" t="s">
        <v>33</v>
      </c>
      <c r="G4140">
        <v>58</v>
      </c>
      <c r="H4140">
        <v>415003</v>
      </c>
      <c r="I4140" t="s">
        <v>58</v>
      </c>
      <c r="J4140" s="3">
        <v>45001</v>
      </c>
      <c r="K4140">
        <v>1000</v>
      </c>
      <c r="L4140" t="s">
        <v>16890</v>
      </c>
      <c r="M4140" t="s">
        <v>856</v>
      </c>
      <c r="N4140" t="s">
        <v>16891</v>
      </c>
      <c r="O4140" t="s">
        <v>16892</v>
      </c>
      <c r="P4140" t="s">
        <v>51</v>
      </c>
      <c r="Q4140">
        <v>16</v>
      </c>
      <c r="R4140" t="s">
        <v>40</v>
      </c>
      <c r="S4140" t="s">
        <v>118</v>
      </c>
      <c r="T4140">
        <v>95993</v>
      </c>
      <c r="U4140" s="1">
        <v>45329</v>
      </c>
      <c r="V4140" t="s">
        <v>119</v>
      </c>
      <c r="W4140">
        <v>342872</v>
      </c>
      <c r="X4140" t="s">
        <v>16893</v>
      </c>
      <c r="Y4140">
        <v>670</v>
      </c>
      <c r="Z4140">
        <v>2490</v>
      </c>
      <c r="AA4140">
        <v>6</v>
      </c>
      <c r="AB4140">
        <v>5976</v>
      </c>
      <c r="AC4140">
        <f>Table1_1[[#This Row],[Price]]*Table1_1[[#This Row],[Quantity]]</f>
        <v>14940</v>
      </c>
    </row>
    <row r="4141" spans="1:29" x14ac:dyDescent="0.3">
      <c r="A4141" t="s">
        <v>28</v>
      </c>
      <c r="B4141" t="s">
        <v>29</v>
      </c>
      <c r="C4141" t="s">
        <v>66</v>
      </c>
      <c r="D4141" t="s">
        <v>248</v>
      </c>
      <c r="E4141" t="s">
        <v>32</v>
      </c>
      <c r="F4141" t="s">
        <v>47</v>
      </c>
      <c r="G4141">
        <v>52</v>
      </c>
      <c r="H4141">
        <v>405931</v>
      </c>
      <c r="I4141" t="s">
        <v>58</v>
      </c>
      <c r="J4141" s="3">
        <v>45132</v>
      </c>
      <c r="K4141">
        <v>1400</v>
      </c>
      <c r="L4141" t="s">
        <v>16894</v>
      </c>
      <c r="M4141" t="s">
        <v>276</v>
      </c>
      <c r="N4141" t="s">
        <v>16895</v>
      </c>
      <c r="O4141" t="s">
        <v>16896</v>
      </c>
      <c r="P4141" t="s">
        <v>71</v>
      </c>
      <c r="Q4141">
        <v>13</v>
      </c>
      <c r="R4141" t="s">
        <v>40</v>
      </c>
      <c r="S4141" t="s">
        <v>79</v>
      </c>
      <c r="T4141">
        <v>86551</v>
      </c>
      <c r="U4141" s="1">
        <v>45540</v>
      </c>
      <c r="V4141" t="s">
        <v>180</v>
      </c>
      <c r="W4141">
        <v>911555</v>
      </c>
      <c r="X4141" t="s">
        <v>16897</v>
      </c>
      <c r="Y4141">
        <v>941</v>
      </c>
      <c r="Z4141">
        <v>2299</v>
      </c>
      <c r="AA4141">
        <v>7</v>
      </c>
      <c r="AB4141">
        <v>6437.2000000000007</v>
      </c>
      <c r="AC4141">
        <f>Table1_1[[#This Row],[Price]]*Table1_1[[#This Row],[Quantity]]</f>
        <v>16093</v>
      </c>
    </row>
    <row r="4142" spans="1:29" x14ac:dyDescent="0.3">
      <c r="A4142" t="s">
        <v>28</v>
      </c>
      <c r="B4142" t="s">
        <v>29</v>
      </c>
      <c r="C4142" t="s">
        <v>54</v>
      </c>
      <c r="D4142" t="s">
        <v>82</v>
      </c>
      <c r="E4142" t="s">
        <v>46</v>
      </c>
      <c r="F4142" t="s">
        <v>175</v>
      </c>
      <c r="G4142">
        <v>31</v>
      </c>
      <c r="H4142">
        <v>430137</v>
      </c>
      <c r="I4142" t="s">
        <v>58</v>
      </c>
      <c r="J4142" s="3">
        <v>44787</v>
      </c>
      <c r="K4142">
        <v>1000</v>
      </c>
      <c r="L4142" t="s">
        <v>5342</v>
      </c>
      <c r="M4142" t="s">
        <v>216</v>
      </c>
      <c r="N4142" t="s">
        <v>16899</v>
      </c>
      <c r="O4142" t="s">
        <v>16900</v>
      </c>
      <c r="P4142" t="s">
        <v>39</v>
      </c>
      <c r="Q4142">
        <v>11</v>
      </c>
      <c r="R4142" t="s">
        <v>40</v>
      </c>
      <c r="S4142" t="s">
        <v>118</v>
      </c>
      <c r="T4142">
        <v>31416</v>
      </c>
      <c r="U4142" s="1">
        <v>45527</v>
      </c>
      <c r="V4142" t="s">
        <v>64</v>
      </c>
      <c r="W4142">
        <v>347916</v>
      </c>
      <c r="X4142" t="s">
        <v>5081</v>
      </c>
      <c r="Y4142">
        <v>576</v>
      </c>
      <c r="Z4142">
        <v>726</v>
      </c>
      <c r="AA4142">
        <v>8</v>
      </c>
      <c r="AB4142">
        <v>2323.2000000000003</v>
      </c>
      <c r="AC4142">
        <f>Table1_1[[#This Row],[Price]]*Table1_1[[#This Row],[Quantity]]</f>
        <v>5808</v>
      </c>
    </row>
    <row r="4143" spans="1:29" x14ac:dyDescent="0.3">
      <c r="A4143" t="s">
        <v>28</v>
      </c>
      <c r="B4143" t="s">
        <v>29</v>
      </c>
      <c r="C4143" t="s">
        <v>30</v>
      </c>
      <c r="D4143" t="s">
        <v>291</v>
      </c>
      <c r="E4143" t="s">
        <v>56</v>
      </c>
      <c r="F4143" t="s">
        <v>150</v>
      </c>
      <c r="G4143">
        <v>40</v>
      </c>
      <c r="H4143">
        <v>402089</v>
      </c>
      <c r="I4143" t="s">
        <v>34</v>
      </c>
      <c r="J4143" s="3">
        <v>44091</v>
      </c>
      <c r="K4143">
        <v>800</v>
      </c>
      <c r="L4143" t="s">
        <v>7818</v>
      </c>
      <c r="M4143" t="s">
        <v>478</v>
      </c>
      <c r="N4143" t="s">
        <v>16901</v>
      </c>
      <c r="O4143" t="s">
        <v>16902</v>
      </c>
      <c r="P4143" t="s">
        <v>39</v>
      </c>
      <c r="Q4143">
        <v>15</v>
      </c>
      <c r="R4143" t="s">
        <v>40</v>
      </c>
      <c r="S4143" t="s">
        <v>63</v>
      </c>
      <c r="T4143">
        <v>65564</v>
      </c>
      <c r="U4143" s="1">
        <v>45364</v>
      </c>
      <c r="V4143" t="s">
        <v>72</v>
      </c>
      <c r="W4143">
        <v>911969</v>
      </c>
      <c r="X4143" t="s">
        <v>16903</v>
      </c>
      <c r="Y4143">
        <v>970</v>
      </c>
      <c r="Z4143">
        <v>1105</v>
      </c>
      <c r="AA4143">
        <v>6</v>
      </c>
      <c r="AB4143">
        <v>2652</v>
      </c>
      <c r="AC4143">
        <f>Table1_1[[#This Row],[Price]]*Table1_1[[#This Row],[Quantity]]</f>
        <v>6630</v>
      </c>
    </row>
    <row r="4144" spans="1:29" x14ac:dyDescent="0.3">
      <c r="A4144" t="s">
        <v>28</v>
      </c>
      <c r="B4144" t="s">
        <v>29</v>
      </c>
      <c r="C4144" t="s">
        <v>91</v>
      </c>
      <c r="D4144" t="s">
        <v>267</v>
      </c>
      <c r="E4144" t="s">
        <v>32</v>
      </c>
      <c r="F4144" t="s">
        <v>47</v>
      </c>
      <c r="G4144">
        <v>38</v>
      </c>
      <c r="H4144">
        <v>438503</v>
      </c>
      <c r="I4144" t="s">
        <v>34</v>
      </c>
      <c r="J4144" s="3">
        <v>45173</v>
      </c>
      <c r="K4144">
        <v>800</v>
      </c>
      <c r="L4144" t="s">
        <v>16904</v>
      </c>
      <c r="M4144" t="s">
        <v>856</v>
      </c>
      <c r="N4144" t="s">
        <v>16905</v>
      </c>
      <c r="O4144" t="s">
        <v>16906</v>
      </c>
      <c r="P4144" t="s">
        <v>71</v>
      </c>
      <c r="Q4144">
        <v>17</v>
      </c>
      <c r="R4144" t="s">
        <v>40</v>
      </c>
      <c r="S4144" t="s">
        <v>79</v>
      </c>
      <c r="T4144">
        <v>45932</v>
      </c>
      <c r="U4144" s="1">
        <v>45589</v>
      </c>
      <c r="V4144" t="s">
        <v>155</v>
      </c>
      <c r="W4144">
        <v>352953</v>
      </c>
      <c r="X4144" t="s">
        <v>16907</v>
      </c>
      <c r="Y4144">
        <v>441</v>
      </c>
      <c r="Z4144">
        <v>1744</v>
      </c>
      <c r="AA4144">
        <v>2</v>
      </c>
      <c r="AB4144">
        <v>1395.2</v>
      </c>
      <c r="AC4144">
        <f>Table1_1[[#This Row],[Price]]*Table1_1[[#This Row],[Quantity]]</f>
        <v>3488</v>
      </c>
    </row>
    <row r="4145" spans="1:29" x14ac:dyDescent="0.3">
      <c r="A4145" t="s">
        <v>28</v>
      </c>
      <c r="B4145" t="s">
        <v>29</v>
      </c>
      <c r="C4145" t="s">
        <v>91</v>
      </c>
      <c r="D4145" t="s">
        <v>149</v>
      </c>
      <c r="E4145" t="s">
        <v>46</v>
      </c>
      <c r="F4145" t="s">
        <v>106</v>
      </c>
      <c r="G4145">
        <v>41</v>
      </c>
      <c r="H4145">
        <v>402133</v>
      </c>
      <c r="I4145" t="s">
        <v>58</v>
      </c>
      <c r="J4145" s="3">
        <v>44006</v>
      </c>
      <c r="K4145">
        <v>1200</v>
      </c>
      <c r="L4145" t="s">
        <v>16908</v>
      </c>
      <c r="M4145" t="s">
        <v>818</v>
      </c>
      <c r="N4145" t="s">
        <v>16909</v>
      </c>
      <c r="O4145" t="s">
        <v>16910</v>
      </c>
      <c r="P4145" t="s">
        <v>39</v>
      </c>
      <c r="Q4145">
        <v>3</v>
      </c>
      <c r="R4145" t="s">
        <v>40</v>
      </c>
      <c r="S4145" t="s">
        <v>118</v>
      </c>
      <c r="T4145">
        <v>75135</v>
      </c>
      <c r="U4145" s="1">
        <v>45603</v>
      </c>
      <c r="V4145" t="s">
        <v>42</v>
      </c>
      <c r="W4145">
        <v>391785</v>
      </c>
      <c r="X4145" t="s">
        <v>16911</v>
      </c>
      <c r="Y4145">
        <v>903</v>
      </c>
      <c r="Z4145">
        <v>1370</v>
      </c>
      <c r="AA4145">
        <v>7</v>
      </c>
      <c r="AB4145">
        <v>3836</v>
      </c>
      <c r="AC4145">
        <f>Table1_1[[#This Row],[Price]]*Table1_1[[#This Row],[Quantity]]</f>
        <v>9590</v>
      </c>
    </row>
    <row r="4146" spans="1:29" x14ac:dyDescent="0.3">
      <c r="A4146" t="s">
        <v>28</v>
      </c>
      <c r="B4146" t="s">
        <v>29</v>
      </c>
      <c r="C4146" t="s">
        <v>44</v>
      </c>
      <c r="D4146" t="s">
        <v>616</v>
      </c>
      <c r="E4146" t="s">
        <v>32</v>
      </c>
      <c r="F4146" t="s">
        <v>106</v>
      </c>
      <c r="G4146">
        <v>61</v>
      </c>
      <c r="H4146">
        <v>412992</v>
      </c>
      <c r="I4146" t="s">
        <v>34</v>
      </c>
      <c r="J4146" s="3">
        <v>45221</v>
      </c>
      <c r="K4146">
        <v>950</v>
      </c>
      <c r="L4146" t="s">
        <v>16912</v>
      </c>
      <c r="M4146" t="s">
        <v>366</v>
      </c>
      <c r="N4146" t="s">
        <v>16913</v>
      </c>
      <c r="O4146">
        <v>-10820</v>
      </c>
      <c r="P4146" t="s">
        <v>51</v>
      </c>
      <c r="Q4146">
        <v>18</v>
      </c>
      <c r="R4146" t="s">
        <v>40</v>
      </c>
      <c r="S4146" t="s">
        <v>118</v>
      </c>
      <c r="T4146">
        <v>34382</v>
      </c>
      <c r="U4146" s="1">
        <v>45341</v>
      </c>
      <c r="V4146" t="s">
        <v>119</v>
      </c>
      <c r="W4146">
        <v>518489</v>
      </c>
      <c r="X4146" t="s">
        <v>16914</v>
      </c>
      <c r="Y4146">
        <v>426</v>
      </c>
      <c r="Z4146">
        <v>1794</v>
      </c>
      <c r="AA4146">
        <v>7</v>
      </c>
      <c r="AB4146">
        <v>5023.2000000000007</v>
      </c>
      <c r="AC4146">
        <f>Table1_1[[#This Row],[Price]]*Table1_1[[#This Row],[Quantity]]</f>
        <v>12558</v>
      </c>
    </row>
    <row r="4147" spans="1:29" x14ac:dyDescent="0.3">
      <c r="A4147" t="s">
        <v>28</v>
      </c>
      <c r="B4147" t="s">
        <v>29</v>
      </c>
      <c r="C4147" t="s">
        <v>91</v>
      </c>
      <c r="D4147" t="s">
        <v>317</v>
      </c>
      <c r="E4147" t="s">
        <v>56</v>
      </c>
      <c r="F4147" t="s">
        <v>99</v>
      </c>
      <c r="G4147">
        <v>14</v>
      </c>
      <c r="H4147">
        <v>402604</v>
      </c>
      <c r="I4147" t="s">
        <v>58</v>
      </c>
      <c r="J4147" s="3">
        <v>44453</v>
      </c>
      <c r="K4147">
        <v>1400</v>
      </c>
      <c r="L4147" t="s">
        <v>16916</v>
      </c>
      <c r="M4147" t="s">
        <v>542</v>
      </c>
      <c r="N4147" t="s">
        <v>16917</v>
      </c>
      <c r="O4147" t="s">
        <v>16918</v>
      </c>
      <c r="P4147" t="s">
        <v>39</v>
      </c>
      <c r="Q4147">
        <v>16</v>
      </c>
      <c r="R4147" t="s">
        <v>88</v>
      </c>
      <c r="S4147" t="s">
        <v>41</v>
      </c>
      <c r="T4147">
        <v>96314</v>
      </c>
      <c r="U4147" s="1">
        <v>45342</v>
      </c>
      <c r="V4147" t="s">
        <v>119</v>
      </c>
      <c r="W4147">
        <v>285850</v>
      </c>
      <c r="X4147" t="s">
        <v>16919</v>
      </c>
      <c r="Y4147">
        <v>713</v>
      </c>
      <c r="Z4147">
        <v>812</v>
      </c>
      <c r="AA4147">
        <v>6</v>
      </c>
      <c r="AB4147">
        <v>1948.8000000000002</v>
      </c>
      <c r="AC4147">
        <f>Table1_1[[#This Row],[Price]]*Table1_1[[#This Row],[Quantity]]</f>
        <v>4872</v>
      </c>
    </row>
    <row r="4148" spans="1:29" x14ac:dyDescent="0.3">
      <c r="A4148" t="s">
        <v>28</v>
      </c>
      <c r="B4148" t="s">
        <v>29</v>
      </c>
      <c r="C4148" t="s">
        <v>148</v>
      </c>
      <c r="D4148" t="s">
        <v>637</v>
      </c>
      <c r="E4148" t="s">
        <v>46</v>
      </c>
      <c r="F4148" t="s">
        <v>106</v>
      </c>
      <c r="G4148">
        <v>56</v>
      </c>
      <c r="H4148">
        <v>433372</v>
      </c>
      <c r="I4148" t="s">
        <v>58</v>
      </c>
      <c r="J4148" s="3">
        <v>43881</v>
      </c>
      <c r="K4148">
        <v>1300</v>
      </c>
      <c r="L4148" t="s">
        <v>16920</v>
      </c>
      <c r="M4148" t="s">
        <v>361</v>
      </c>
      <c r="N4148" t="s">
        <v>16921</v>
      </c>
      <c r="O4148" t="s">
        <v>16922</v>
      </c>
      <c r="P4148" t="s">
        <v>39</v>
      </c>
      <c r="Q4148">
        <v>19</v>
      </c>
      <c r="R4148" t="s">
        <v>40</v>
      </c>
      <c r="S4148" t="s">
        <v>118</v>
      </c>
      <c r="T4148">
        <v>78853</v>
      </c>
      <c r="U4148" s="1">
        <v>45385</v>
      </c>
      <c r="V4148" t="s">
        <v>80</v>
      </c>
      <c r="W4148">
        <v>414581</v>
      </c>
      <c r="X4148" t="s">
        <v>16923</v>
      </c>
      <c r="Y4148">
        <v>855</v>
      </c>
      <c r="Z4148">
        <v>1979</v>
      </c>
      <c r="AA4148">
        <v>7</v>
      </c>
      <c r="AB4148">
        <v>5541.2000000000007</v>
      </c>
      <c r="AC4148">
        <f>Table1_1[[#This Row],[Price]]*Table1_1[[#This Row],[Quantity]]</f>
        <v>13853</v>
      </c>
    </row>
    <row r="4149" spans="1:29" x14ac:dyDescent="0.3">
      <c r="A4149" t="s">
        <v>28</v>
      </c>
      <c r="B4149" t="s">
        <v>29</v>
      </c>
      <c r="C4149" t="s">
        <v>157</v>
      </c>
      <c r="D4149" t="s">
        <v>611</v>
      </c>
      <c r="E4149" t="s">
        <v>32</v>
      </c>
      <c r="F4149" t="s">
        <v>135</v>
      </c>
      <c r="G4149">
        <v>35</v>
      </c>
      <c r="H4149">
        <v>433691</v>
      </c>
      <c r="I4149" t="s">
        <v>34</v>
      </c>
      <c r="J4149" s="3">
        <v>45354</v>
      </c>
      <c r="K4149">
        <v>1100</v>
      </c>
      <c r="L4149" t="s">
        <v>10217</v>
      </c>
      <c r="M4149" t="s">
        <v>1356</v>
      </c>
      <c r="N4149" t="s">
        <v>16925</v>
      </c>
      <c r="O4149" t="s">
        <v>16926</v>
      </c>
      <c r="P4149" t="s">
        <v>39</v>
      </c>
      <c r="Q4149">
        <v>13</v>
      </c>
      <c r="R4149" t="s">
        <v>88</v>
      </c>
      <c r="S4149" t="s">
        <v>79</v>
      </c>
      <c r="T4149">
        <v>54827</v>
      </c>
      <c r="U4149" s="1">
        <v>45601</v>
      </c>
      <c r="V4149" t="s">
        <v>42</v>
      </c>
      <c r="W4149">
        <v>584172</v>
      </c>
      <c r="X4149" t="s">
        <v>4739</v>
      </c>
      <c r="Y4149">
        <v>751</v>
      </c>
      <c r="Z4149">
        <v>1455</v>
      </c>
      <c r="AA4149">
        <v>7</v>
      </c>
      <c r="AB4149">
        <v>4074</v>
      </c>
      <c r="AC4149">
        <f>Table1_1[[#This Row],[Price]]*Table1_1[[#This Row],[Quantity]]</f>
        <v>10185</v>
      </c>
    </row>
    <row r="4150" spans="1:29" x14ac:dyDescent="0.3">
      <c r="A4150" t="s">
        <v>28</v>
      </c>
      <c r="B4150" t="s">
        <v>29</v>
      </c>
      <c r="C4150" t="s">
        <v>66</v>
      </c>
      <c r="D4150" t="s">
        <v>163</v>
      </c>
      <c r="E4150" t="s">
        <v>56</v>
      </c>
      <c r="F4150" t="s">
        <v>135</v>
      </c>
      <c r="G4150">
        <v>70</v>
      </c>
      <c r="H4150">
        <v>413222</v>
      </c>
      <c r="I4150" t="s">
        <v>34</v>
      </c>
      <c r="J4150" s="3">
        <v>45129</v>
      </c>
      <c r="K4150">
        <v>1300</v>
      </c>
      <c r="L4150" t="s">
        <v>16927</v>
      </c>
      <c r="M4150" t="s">
        <v>244</v>
      </c>
      <c r="N4150" t="s">
        <v>16928</v>
      </c>
      <c r="O4150" t="s">
        <v>16929</v>
      </c>
      <c r="P4150" t="s">
        <v>39</v>
      </c>
      <c r="Q4150">
        <v>6</v>
      </c>
      <c r="R4150" t="s">
        <v>88</v>
      </c>
      <c r="S4150" t="s">
        <v>41</v>
      </c>
      <c r="T4150">
        <v>92013</v>
      </c>
      <c r="U4150" s="1">
        <v>45347</v>
      </c>
      <c r="V4150" t="s">
        <v>119</v>
      </c>
      <c r="W4150">
        <v>679650</v>
      </c>
      <c r="X4150" t="s">
        <v>6724</v>
      </c>
      <c r="Y4150">
        <v>447</v>
      </c>
      <c r="Z4150">
        <v>653</v>
      </c>
      <c r="AA4150">
        <v>5</v>
      </c>
      <c r="AB4150">
        <v>1306</v>
      </c>
      <c r="AC4150">
        <f>Table1_1[[#This Row],[Price]]*Table1_1[[#This Row],[Quantity]]</f>
        <v>3265</v>
      </c>
    </row>
    <row r="4151" spans="1:29" x14ac:dyDescent="0.3">
      <c r="A4151" t="s">
        <v>28</v>
      </c>
      <c r="B4151" t="s">
        <v>29</v>
      </c>
      <c r="C4151" t="s">
        <v>193</v>
      </c>
      <c r="D4151" t="s">
        <v>45</v>
      </c>
      <c r="E4151" t="s">
        <v>46</v>
      </c>
      <c r="F4151" t="s">
        <v>150</v>
      </c>
      <c r="G4151">
        <v>31</v>
      </c>
      <c r="H4151">
        <v>416092</v>
      </c>
      <c r="I4151" t="s">
        <v>34</v>
      </c>
      <c r="J4151" s="3">
        <v>44297</v>
      </c>
      <c r="K4151">
        <v>1300</v>
      </c>
      <c r="L4151" t="s">
        <v>16930</v>
      </c>
      <c r="M4151" t="s">
        <v>552</v>
      </c>
      <c r="N4151" t="s">
        <v>16931</v>
      </c>
      <c r="O4151" t="s">
        <v>16932</v>
      </c>
      <c r="P4151" t="s">
        <v>51</v>
      </c>
      <c r="Q4151">
        <v>12</v>
      </c>
      <c r="R4151" t="s">
        <v>40</v>
      </c>
      <c r="S4151" t="s">
        <v>41</v>
      </c>
      <c r="T4151">
        <v>85405</v>
      </c>
      <c r="U4151" s="1">
        <v>45501</v>
      </c>
      <c r="V4151" t="s">
        <v>126</v>
      </c>
      <c r="W4151">
        <v>581254</v>
      </c>
      <c r="X4151" t="s">
        <v>7117</v>
      </c>
      <c r="Y4151">
        <v>518</v>
      </c>
      <c r="Z4151">
        <v>1641</v>
      </c>
      <c r="AA4151">
        <v>3</v>
      </c>
      <c r="AB4151">
        <v>1969.2</v>
      </c>
      <c r="AC4151">
        <f>Table1_1[[#This Row],[Price]]*Table1_1[[#This Row],[Quantity]]</f>
        <v>4923</v>
      </c>
    </row>
    <row r="4152" spans="1:29" x14ac:dyDescent="0.3">
      <c r="A4152" t="s">
        <v>28</v>
      </c>
      <c r="B4152" t="s">
        <v>29</v>
      </c>
      <c r="C4152" t="s">
        <v>193</v>
      </c>
      <c r="D4152" t="s">
        <v>467</v>
      </c>
      <c r="E4152" t="s">
        <v>46</v>
      </c>
      <c r="F4152" t="s">
        <v>106</v>
      </c>
      <c r="G4152">
        <v>73</v>
      </c>
      <c r="H4152">
        <v>417314</v>
      </c>
      <c r="I4152" t="s">
        <v>58</v>
      </c>
      <c r="J4152" s="3">
        <v>44564</v>
      </c>
      <c r="K4152">
        <v>1400</v>
      </c>
      <c r="L4152" t="s">
        <v>16933</v>
      </c>
      <c r="M4152" t="s">
        <v>351</v>
      </c>
      <c r="N4152" t="s">
        <v>16934</v>
      </c>
      <c r="O4152" t="s">
        <v>16935</v>
      </c>
      <c r="P4152" t="s">
        <v>87</v>
      </c>
      <c r="Q4152">
        <v>4</v>
      </c>
      <c r="R4152" t="s">
        <v>40</v>
      </c>
      <c r="S4152" t="s">
        <v>41</v>
      </c>
      <c r="T4152">
        <v>55214</v>
      </c>
      <c r="U4152" s="1">
        <v>45624</v>
      </c>
      <c r="V4152" t="s">
        <v>42</v>
      </c>
      <c r="W4152">
        <v>863943</v>
      </c>
      <c r="X4152" t="s">
        <v>16936</v>
      </c>
      <c r="Y4152">
        <v>298</v>
      </c>
      <c r="Z4152">
        <v>965</v>
      </c>
      <c r="AA4152">
        <v>6</v>
      </c>
      <c r="AB4152">
        <v>2316</v>
      </c>
      <c r="AC4152">
        <f>Table1_1[[#This Row],[Price]]*Table1_1[[#This Row],[Quantity]]</f>
        <v>5790</v>
      </c>
    </row>
    <row r="4153" spans="1:29" x14ac:dyDescent="0.3">
      <c r="A4153" t="s">
        <v>28</v>
      </c>
      <c r="B4153" t="s">
        <v>29</v>
      </c>
      <c r="C4153" t="s">
        <v>66</v>
      </c>
      <c r="D4153" t="s">
        <v>349</v>
      </c>
      <c r="E4153" t="s">
        <v>56</v>
      </c>
      <c r="F4153" t="s">
        <v>113</v>
      </c>
      <c r="G4153">
        <v>99</v>
      </c>
      <c r="H4153">
        <v>400274</v>
      </c>
      <c r="I4153" t="s">
        <v>58</v>
      </c>
      <c r="J4153" s="3">
        <v>44142</v>
      </c>
      <c r="K4153">
        <v>1000</v>
      </c>
      <c r="L4153" t="s">
        <v>16937</v>
      </c>
      <c r="M4153" t="s">
        <v>123</v>
      </c>
      <c r="N4153" t="s">
        <v>16938</v>
      </c>
      <c r="O4153" t="s">
        <v>16939</v>
      </c>
      <c r="P4153" t="s">
        <v>71</v>
      </c>
      <c r="Q4153">
        <v>9</v>
      </c>
      <c r="R4153" t="s">
        <v>88</v>
      </c>
      <c r="S4153" t="s">
        <v>79</v>
      </c>
      <c r="T4153">
        <v>79988</v>
      </c>
      <c r="U4153" s="1">
        <v>45429</v>
      </c>
      <c r="V4153" t="s">
        <v>140</v>
      </c>
      <c r="W4153">
        <v>229668</v>
      </c>
      <c r="X4153" t="s">
        <v>16940</v>
      </c>
      <c r="Y4153">
        <v>882</v>
      </c>
      <c r="Z4153">
        <v>505</v>
      </c>
      <c r="AA4153">
        <v>2</v>
      </c>
      <c r="AB4153">
        <v>404</v>
      </c>
      <c r="AC4153">
        <f>Table1_1[[#This Row],[Price]]*Table1_1[[#This Row],[Quantity]]</f>
        <v>1010</v>
      </c>
    </row>
    <row r="4154" spans="1:29" x14ac:dyDescent="0.3">
      <c r="A4154" t="s">
        <v>28</v>
      </c>
      <c r="B4154" t="s">
        <v>29</v>
      </c>
      <c r="C4154" t="s">
        <v>157</v>
      </c>
      <c r="D4154" t="s">
        <v>227</v>
      </c>
      <c r="E4154" t="s">
        <v>32</v>
      </c>
      <c r="F4154" t="s">
        <v>135</v>
      </c>
      <c r="G4154">
        <v>33</v>
      </c>
      <c r="H4154">
        <v>405561</v>
      </c>
      <c r="I4154" t="s">
        <v>34</v>
      </c>
      <c r="J4154" s="3">
        <v>45451</v>
      </c>
      <c r="K4154">
        <v>1100</v>
      </c>
      <c r="L4154" t="s">
        <v>16941</v>
      </c>
      <c r="M4154" t="s">
        <v>361</v>
      </c>
      <c r="N4154" t="s">
        <v>16942</v>
      </c>
      <c r="O4154" t="s">
        <v>16943</v>
      </c>
      <c r="P4154" t="s">
        <v>87</v>
      </c>
      <c r="Q4154">
        <v>18</v>
      </c>
      <c r="R4154" t="s">
        <v>40</v>
      </c>
      <c r="S4154" t="s">
        <v>118</v>
      </c>
      <c r="T4154">
        <v>42898</v>
      </c>
      <c r="U4154" s="1">
        <v>45618</v>
      </c>
      <c r="V4154" t="s">
        <v>42</v>
      </c>
      <c r="W4154">
        <v>471353</v>
      </c>
      <c r="X4154" t="s">
        <v>10506</v>
      </c>
      <c r="Y4154">
        <v>715</v>
      </c>
      <c r="Z4154">
        <v>2645</v>
      </c>
      <c r="AA4154">
        <v>3</v>
      </c>
      <c r="AB4154">
        <v>3174</v>
      </c>
      <c r="AC4154">
        <f>Table1_1[[#This Row],[Price]]*Table1_1[[#This Row],[Quantity]]</f>
        <v>7935</v>
      </c>
    </row>
    <row r="4155" spans="1:29" x14ac:dyDescent="0.3">
      <c r="A4155" t="s">
        <v>28</v>
      </c>
      <c r="B4155" t="s">
        <v>29</v>
      </c>
      <c r="C4155" t="s">
        <v>193</v>
      </c>
      <c r="D4155" t="s">
        <v>248</v>
      </c>
      <c r="E4155" t="s">
        <v>46</v>
      </c>
      <c r="F4155" t="s">
        <v>355</v>
      </c>
      <c r="G4155">
        <v>76</v>
      </c>
      <c r="H4155">
        <v>416909</v>
      </c>
      <c r="I4155" t="s">
        <v>58</v>
      </c>
      <c r="J4155" s="3">
        <v>44837</v>
      </c>
      <c r="K4155">
        <v>1200</v>
      </c>
      <c r="L4155" t="s">
        <v>16944</v>
      </c>
      <c r="M4155" t="s">
        <v>293</v>
      </c>
      <c r="N4155" t="s">
        <v>16945</v>
      </c>
      <c r="O4155" t="s">
        <v>16946</v>
      </c>
      <c r="P4155" t="s">
        <v>71</v>
      </c>
      <c r="Q4155">
        <v>4</v>
      </c>
      <c r="R4155" t="s">
        <v>40</v>
      </c>
      <c r="S4155" t="s">
        <v>79</v>
      </c>
      <c r="T4155">
        <v>75185</v>
      </c>
      <c r="U4155" s="1">
        <v>45299</v>
      </c>
      <c r="V4155" t="s">
        <v>111</v>
      </c>
      <c r="W4155">
        <v>857323</v>
      </c>
      <c r="X4155" t="s">
        <v>16947</v>
      </c>
      <c r="Y4155">
        <v>982</v>
      </c>
      <c r="Z4155">
        <v>1651</v>
      </c>
      <c r="AA4155">
        <v>4</v>
      </c>
      <c r="AB4155">
        <v>2641.6000000000004</v>
      </c>
      <c r="AC4155">
        <f>Table1_1[[#This Row],[Price]]*Table1_1[[#This Row],[Quantity]]</f>
        <v>6604</v>
      </c>
    </row>
    <row r="4156" spans="1:29" x14ac:dyDescent="0.3">
      <c r="A4156" t="s">
        <v>28</v>
      </c>
      <c r="B4156" t="s">
        <v>29</v>
      </c>
      <c r="C4156" t="s">
        <v>193</v>
      </c>
      <c r="D4156" t="s">
        <v>45</v>
      </c>
      <c r="E4156" t="s">
        <v>46</v>
      </c>
      <c r="F4156" t="s">
        <v>135</v>
      </c>
      <c r="G4156">
        <v>28</v>
      </c>
      <c r="H4156">
        <v>431746</v>
      </c>
      <c r="I4156" t="s">
        <v>34</v>
      </c>
      <c r="J4156" s="3">
        <v>45091</v>
      </c>
      <c r="K4156">
        <v>950</v>
      </c>
      <c r="L4156" t="s">
        <v>16949</v>
      </c>
      <c r="M4156" t="s">
        <v>478</v>
      </c>
      <c r="N4156" t="s">
        <v>16950</v>
      </c>
      <c r="O4156" t="s">
        <v>16951</v>
      </c>
      <c r="P4156" t="s">
        <v>39</v>
      </c>
      <c r="Q4156">
        <v>20</v>
      </c>
      <c r="R4156" t="s">
        <v>88</v>
      </c>
      <c r="S4156" t="s">
        <v>63</v>
      </c>
      <c r="T4156">
        <v>47385</v>
      </c>
      <c r="U4156" s="1">
        <v>45474</v>
      </c>
      <c r="V4156" t="s">
        <v>126</v>
      </c>
      <c r="W4156">
        <v>221437</v>
      </c>
      <c r="X4156" t="s">
        <v>16952</v>
      </c>
      <c r="Y4156">
        <v>913</v>
      </c>
      <c r="Z4156">
        <v>2209</v>
      </c>
      <c r="AA4156">
        <v>1</v>
      </c>
      <c r="AB4156">
        <v>883.6</v>
      </c>
      <c r="AC4156">
        <f>Table1_1[[#This Row],[Price]]*Table1_1[[#This Row],[Quantity]]</f>
        <v>2209</v>
      </c>
    </row>
    <row r="4157" spans="1:29" x14ac:dyDescent="0.3">
      <c r="A4157" t="s">
        <v>28</v>
      </c>
      <c r="B4157" t="s">
        <v>29</v>
      </c>
      <c r="C4157" t="s">
        <v>54</v>
      </c>
      <c r="D4157" t="s">
        <v>338</v>
      </c>
      <c r="E4157" t="s">
        <v>46</v>
      </c>
      <c r="F4157" t="s">
        <v>106</v>
      </c>
      <c r="G4157">
        <v>84</v>
      </c>
      <c r="H4157">
        <v>419796</v>
      </c>
      <c r="I4157" t="s">
        <v>58</v>
      </c>
      <c r="J4157" s="3">
        <v>44031</v>
      </c>
      <c r="K4157">
        <v>1100</v>
      </c>
      <c r="L4157" t="s">
        <v>16953</v>
      </c>
      <c r="M4157" t="s">
        <v>287</v>
      </c>
      <c r="N4157" t="s">
        <v>16954</v>
      </c>
      <c r="O4157" t="s">
        <v>16955</v>
      </c>
      <c r="P4157" t="s">
        <v>39</v>
      </c>
      <c r="Q4157">
        <v>4</v>
      </c>
      <c r="R4157" t="s">
        <v>40</v>
      </c>
      <c r="S4157" t="s">
        <v>63</v>
      </c>
      <c r="T4157">
        <v>79174</v>
      </c>
      <c r="U4157" s="1">
        <v>45370</v>
      </c>
      <c r="V4157" t="s">
        <v>72</v>
      </c>
      <c r="W4157">
        <v>882010</v>
      </c>
      <c r="X4157" t="s">
        <v>14856</v>
      </c>
      <c r="Y4157">
        <v>500</v>
      </c>
      <c r="Z4157">
        <v>2710</v>
      </c>
      <c r="AA4157">
        <v>2</v>
      </c>
      <c r="AB4157">
        <v>2168</v>
      </c>
      <c r="AC4157">
        <f>Table1_1[[#This Row],[Price]]*Table1_1[[#This Row],[Quantity]]</f>
        <v>5420</v>
      </c>
    </row>
    <row r="4158" spans="1:29" x14ac:dyDescent="0.3">
      <c r="A4158" t="s">
        <v>28</v>
      </c>
      <c r="B4158" t="s">
        <v>29</v>
      </c>
      <c r="C4158" t="s">
        <v>54</v>
      </c>
      <c r="D4158" t="s">
        <v>55</v>
      </c>
      <c r="E4158" t="s">
        <v>46</v>
      </c>
      <c r="F4158" t="s">
        <v>135</v>
      </c>
      <c r="G4158">
        <v>4</v>
      </c>
      <c r="H4158">
        <v>437728</v>
      </c>
      <c r="I4158" t="s">
        <v>58</v>
      </c>
      <c r="J4158" s="3">
        <v>44891</v>
      </c>
      <c r="K4158">
        <v>800</v>
      </c>
      <c r="L4158" t="s">
        <v>16956</v>
      </c>
      <c r="M4158" t="s">
        <v>623</v>
      </c>
      <c r="N4158" t="s">
        <v>16957</v>
      </c>
      <c r="O4158" t="s">
        <v>16958</v>
      </c>
      <c r="P4158" t="s">
        <v>87</v>
      </c>
      <c r="Q4158">
        <v>11</v>
      </c>
      <c r="R4158" t="s">
        <v>40</v>
      </c>
      <c r="S4158" t="s">
        <v>118</v>
      </c>
      <c r="T4158">
        <v>71024</v>
      </c>
      <c r="U4158" s="1">
        <v>45579</v>
      </c>
      <c r="V4158" t="s">
        <v>155</v>
      </c>
      <c r="W4158">
        <v>632621</v>
      </c>
      <c r="X4158" t="s">
        <v>16959</v>
      </c>
      <c r="Y4158">
        <v>919</v>
      </c>
      <c r="Z4158">
        <v>1215</v>
      </c>
      <c r="AA4158">
        <v>2</v>
      </c>
      <c r="AB4158">
        <v>972</v>
      </c>
      <c r="AC4158">
        <f>Table1_1[[#This Row],[Price]]*Table1_1[[#This Row],[Quantity]]</f>
        <v>2430</v>
      </c>
    </row>
    <row r="4159" spans="1:29" x14ac:dyDescent="0.3">
      <c r="A4159" t="s">
        <v>28</v>
      </c>
      <c r="B4159" t="s">
        <v>29</v>
      </c>
      <c r="C4159" t="s">
        <v>157</v>
      </c>
      <c r="D4159" t="s">
        <v>421</v>
      </c>
      <c r="E4159" t="s">
        <v>56</v>
      </c>
      <c r="F4159" t="s">
        <v>99</v>
      </c>
      <c r="G4159">
        <v>78</v>
      </c>
      <c r="H4159">
        <v>435387</v>
      </c>
      <c r="I4159" t="s">
        <v>34</v>
      </c>
      <c r="J4159" s="3">
        <v>45146</v>
      </c>
      <c r="K4159">
        <v>1400</v>
      </c>
      <c r="L4159" t="s">
        <v>16960</v>
      </c>
      <c r="M4159" t="s">
        <v>1091</v>
      </c>
      <c r="N4159" t="s">
        <v>16961</v>
      </c>
      <c r="O4159" t="s">
        <v>16962</v>
      </c>
      <c r="P4159" t="s">
        <v>39</v>
      </c>
      <c r="Q4159">
        <v>6</v>
      </c>
      <c r="R4159" t="s">
        <v>88</v>
      </c>
      <c r="S4159" t="s">
        <v>63</v>
      </c>
      <c r="T4159">
        <v>39730</v>
      </c>
      <c r="U4159" s="1">
        <v>45350</v>
      </c>
      <c r="V4159" t="s">
        <v>119</v>
      </c>
      <c r="W4159">
        <v>713995</v>
      </c>
      <c r="X4159" t="s">
        <v>10400</v>
      </c>
      <c r="Y4159">
        <v>896</v>
      </c>
      <c r="Z4159">
        <v>971</v>
      </c>
      <c r="AA4159">
        <v>5</v>
      </c>
      <c r="AB4159">
        <v>1942</v>
      </c>
      <c r="AC4159">
        <f>Table1_1[[#This Row],[Price]]*Table1_1[[#This Row],[Quantity]]</f>
        <v>4855</v>
      </c>
    </row>
    <row r="4160" spans="1:29" x14ac:dyDescent="0.3">
      <c r="A4160" t="s">
        <v>28</v>
      </c>
      <c r="B4160" t="s">
        <v>29</v>
      </c>
      <c r="C4160" t="s">
        <v>157</v>
      </c>
      <c r="D4160" t="s">
        <v>566</v>
      </c>
      <c r="E4160" t="s">
        <v>56</v>
      </c>
      <c r="F4160" t="s">
        <v>113</v>
      </c>
      <c r="G4160">
        <v>97</v>
      </c>
      <c r="H4160">
        <v>419191</v>
      </c>
      <c r="I4160" t="s">
        <v>34</v>
      </c>
      <c r="J4160" s="3">
        <v>45535</v>
      </c>
      <c r="K4160">
        <v>1300</v>
      </c>
      <c r="L4160" t="s">
        <v>16963</v>
      </c>
      <c r="M4160" t="s">
        <v>423</v>
      </c>
      <c r="N4160" t="s">
        <v>16964</v>
      </c>
      <c r="O4160" t="s">
        <v>16965</v>
      </c>
      <c r="P4160" t="s">
        <v>39</v>
      </c>
      <c r="Q4160">
        <v>16</v>
      </c>
      <c r="R4160" t="s">
        <v>88</v>
      </c>
      <c r="S4160" t="s">
        <v>41</v>
      </c>
      <c r="T4160">
        <v>10539</v>
      </c>
      <c r="U4160" s="1">
        <v>45565</v>
      </c>
      <c r="V4160" t="s">
        <v>180</v>
      </c>
      <c r="W4160">
        <v>479332</v>
      </c>
      <c r="X4160" t="s">
        <v>16966</v>
      </c>
      <c r="Y4160">
        <v>283</v>
      </c>
      <c r="Z4160">
        <v>1023</v>
      </c>
      <c r="AA4160">
        <v>2</v>
      </c>
      <c r="AB4160">
        <v>818.40000000000009</v>
      </c>
      <c r="AC4160">
        <f>Table1_1[[#This Row],[Price]]*Table1_1[[#This Row],[Quantity]]</f>
        <v>2046</v>
      </c>
    </row>
    <row r="4161" spans="1:29" x14ac:dyDescent="0.3">
      <c r="A4161" t="s">
        <v>28</v>
      </c>
      <c r="B4161" t="s">
        <v>29</v>
      </c>
      <c r="C4161" t="s">
        <v>30</v>
      </c>
      <c r="D4161" t="s">
        <v>31</v>
      </c>
      <c r="E4161" t="s">
        <v>46</v>
      </c>
      <c r="F4161" t="s">
        <v>83</v>
      </c>
      <c r="G4161">
        <v>13</v>
      </c>
      <c r="H4161">
        <v>420617</v>
      </c>
      <c r="I4161" t="s">
        <v>34</v>
      </c>
      <c r="J4161" s="3">
        <v>45542</v>
      </c>
      <c r="K4161">
        <v>800</v>
      </c>
      <c r="L4161" t="s">
        <v>16967</v>
      </c>
      <c r="M4161" t="s">
        <v>232</v>
      </c>
      <c r="N4161" t="s">
        <v>16968</v>
      </c>
      <c r="O4161" t="s">
        <v>16969</v>
      </c>
      <c r="P4161" t="s">
        <v>71</v>
      </c>
      <c r="Q4161">
        <v>11</v>
      </c>
      <c r="R4161" t="s">
        <v>88</v>
      </c>
      <c r="S4161" t="s">
        <v>79</v>
      </c>
      <c r="T4161">
        <v>58588</v>
      </c>
      <c r="U4161" s="1">
        <v>45534</v>
      </c>
      <c r="V4161" t="s">
        <v>64</v>
      </c>
      <c r="W4161">
        <v>423537</v>
      </c>
      <c r="X4161" t="s">
        <v>14939</v>
      </c>
      <c r="Y4161">
        <v>501</v>
      </c>
      <c r="Z4161">
        <v>1377</v>
      </c>
      <c r="AA4161">
        <v>8</v>
      </c>
      <c r="AB4161">
        <v>4406.4000000000015</v>
      </c>
      <c r="AC4161">
        <f>Table1_1[[#This Row],[Price]]*Table1_1[[#This Row],[Quantity]]</f>
        <v>11016</v>
      </c>
    </row>
    <row r="4162" spans="1:29" x14ac:dyDescent="0.3">
      <c r="A4162" t="s">
        <v>28</v>
      </c>
      <c r="B4162" t="s">
        <v>29</v>
      </c>
      <c r="C4162" t="s">
        <v>193</v>
      </c>
      <c r="D4162" t="s">
        <v>55</v>
      </c>
      <c r="E4162" t="s">
        <v>32</v>
      </c>
      <c r="F4162" t="s">
        <v>106</v>
      </c>
      <c r="G4162">
        <v>9</v>
      </c>
      <c r="H4162">
        <v>430484</v>
      </c>
      <c r="I4162" t="s">
        <v>58</v>
      </c>
      <c r="J4162" s="3">
        <v>44494</v>
      </c>
      <c r="K4162">
        <v>1400</v>
      </c>
      <c r="L4162" t="s">
        <v>16970</v>
      </c>
      <c r="M4162" t="s">
        <v>319</v>
      </c>
      <c r="N4162" t="s">
        <v>16971</v>
      </c>
      <c r="O4162" t="s">
        <v>16972</v>
      </c>
      <c r="P4162" t="s">
        <v>51</v>
      </c>
      <c r="Q4162">
        <v>16</v>
      </c>
      <c r="R4162" t="s">
        <v>88</v>
      </c>
      <c r="S4162" t="s">
        <v>79</v>
      </c>
      <c r="T4162">
        <v>27436</v>
      </c>
      <c r="U4162" s="1">
        <v>45321</v>
      </c>
      <c r="V4162" t="s">
        <v>111</v>
      </c>
      <c r="W4162">
        <v>473367</v>
      </c>
      <c r="X4162" t="s">
        <v>16973</v>
      </c>
      <c r="Y4162">
        <v>710</v>
      </c>
      <c r="Z4162">
        <v>901</v>
      </c>
      <c r="AA4162">
        <v>5</v>
      </c>
      <c r="AB4162">
        <v>1802</v>
      </c>
      <c r="AC4162">
        <f>Table1_1[[#This Row],[Price]]*Table1_1[[#This Row],[Quantity]]</f>
        <v>4505</v>
      </c>
    </row>
    <row r="4163" spans="1:29" x14ac:dyDescent="0.3">
      <c r="A4163" t="s">
        <v>28</v>
      </c>
      <c r="B4163" t="s">
        <v>29</v>
      </c>
      <c r="C4163" t="s">
        <v>66</v>
      </c>
      <c r="D4163" t="s">
        <v>74</v>
      </c>
      <c r="E4163" t="s">
        <v>46</v>
      </c>
      <c r="F4163" t="s">
        <v>99</v>
      </c>
      <c r="G4163">
        <v>97</v>
      </c>
      <c r="H4163">
        <v>423176</v>
      </c>
      <c r="I4163" t="s">
        <v>58</v>
      </c>
      <c r="J4163" s="3">
        <v>44609</v>
      </c>
      <c r="K4163">
        <v>1300</v>
      </c>
      <c r="L4163" t="s">
        <v>16974</v>
      </c>
      <c r="M4163" t="s">
        <v>200</v>
      </c>
      <c r="N4163" t="s">
        <v>16975</v>
      </c>
      <c r="O4163" t="s">
        <v>16976</v>
      </c>
      <c r="P4163" t="s">
        <v>39</v>
      </c>
      <c r="Q4163">
        <v>20</v>
      </c>
      <c r="R4163" t="s">
        <v>40</v>
      </c>
      <c r="S4163" t="s">
        <v>79</v>
      </c>
      <c r="T4163">
        <v>77010</v>
      </c>
      <c r="U4163" s="1">
        <v>45389</v>
      </c>
      <c r="V4163" t="s">
        <v>80</v>
      </c>
      <c r="W4163">
        <v>473033</v>
      </c>
      <c r="X4163" t="s">
        <v>16977</v>
      </c>
      <c r="Y4163">
        <v>902</v>
      </c>
      <c r="Z4163">
        <v>538</v>
      </c>
      <c r="AA4163">
        <v>7</v>
      </c>
      <c r="AB4163">
        <v>1506.4</v>
      </c>
      <c r="AC4163">
        <f>Table1_1[[#This Row],[Price]]*Table1_1[[#This Row],[Quantity]]</f>
        <v>3766</v>
      </c>
    </row>
    <row r="4164" spans="1:29" x14ac:dyDescent="0.3">
      <c r="A4164" t="s">
        <v>28</v>
      </c>
      <c r="B4164" t="s">
        <v>29</v>
      </c>
      <c r="C4164" t="s">
        <v>193</v>
      </c>
      <c r="D4164" t="s">
        <v>98</v>
      </c>
      <c r="E4164" t="s">
        <v>32</v>
      </c>
      <c r="F4164" t="s">
        <v>57</v>
      </c>
      <c r="G4164">
        <v>94</v>
      </c>
      <c r="H4164">
        <v>406313</v>
      </c>
      <c r="I4164" t="s">
        <v>34</v>
      </c>
      <c r="J4164" s="3">
        <v>45127</v>
      </c>
      <c r="K4164">
        <v>950</v>
      </c>
      <c r="L4164" t="s">
        <v>16978</v>
      </c>
      <c r="M4164" t="s">
        <v>1198</v>
      </c>
      <c r="N4164" t="s">
        <v>16979</v>
      </c>
      <c r="O4164" t="s">
        <v>16980</v>
      </c>
      <c r="P4164" t="s">
        <v>51</v>
      </c>
      <c r="Q4164">
        <v>10</v>
      </c>
      <c r="R4164" t="s">
        <v>88</v>
      </c>
      <c r="S4164" t="s">
        <v>118</v>
      </c>
      <c r="T4164">
        <v>30255</v>
      </c>
      <c r="U4164" s="1">
        <v>45506</v>
      </c>
      <c r="V4164" t="s">
        <v>64</v>
      </c>
      <c r="W4164">
        <v>709449</v>
      </c>
      <c r="X4164" t="s">
        <v>16981</v>
      </c>
      <c r="Y4164">
        <v>574</v>
      </c>
      <c r="Z4164">
        <v>1588</v>
      </c>
      <c r="AA4164">
        <v>8</v>
      </c>
      <c r="AB4164">
        <v>5081.6000000000004</v>
      </c>
      <c r="AC4164">
        <f>Table1_1[[#This Row],[Price]]*Table1_1[[#This Row],[Quantity]]</f>
        <v>12704</v>
      </c>
    </row>
    <row r="4165" spans="1:29" x14ac:dyDescent="0.3">
      <c r="A4165" t="s">
        <v>28</v>
      </c>
      <c r="B4165" t="s">
        <v>29</v>
      </c>
      <c r="C4165" t="s">
        <v>148</v>
      </c>
      <c r="D4165" t="s">
        <v>411</v>
      </c>
      <c r="E4165" t="s">
        <v>46</v>
      </c>
      <c r="F4165" t="s">
        <v>57</v>
      </c>
      <c r="G4165">
        <v>47</v>
      </c>
      <c r="H4165">
        <v>406250</v>
      </c>
      <c r="I4165" t="s">
        <v>34</v>
      </c>
      <c r="J4165" s="3">
        <v>44045</v>
      </c>
      <c r="K4165">
        <v>1200</v>
      </c>
      <c r="L4165" t="s">
        <v>16982</v>
      </c>
      <c r="M4165" t="s">
        <v>417</v>
      </c>
      <c r="N4165" t="s">
        <v>16983</v>
      </c>
      <c r="O4165" t="s">
        <v>16984</v>
      </c>
      <c r="P4165" t="s">
        <v>51</v>
      </c>
      <c r="Q4165">
        <v>10</v>
      </c>
      <c r="R4165" t="s">
        <v>40</v>
      </c>
      <c r="S4165" t="s">
        <v>118</v>
      </c>
      <c r="T4165">
        <v>89124</v>
      </c>
      <c r="U4165" s="1">
        <v>45294</v>
      </c>
      <c r="V4165" t="s">
        <v>111</v>
      </c>
      <c r="W4165">
        <v>254496</v>
      </c>
      <c r="X4165" t="s">
        <v>16985</v>
      </c>
      <c r="Y4165">
        <v>672</v>
      </c>
      <c r="Z4165">
        <v>739</v>
      </c>
      <c r="AA4165">
        <v>2</v>
      </c>
      <c r="AB4165">
        <v>591.20000000000005</v>
      </c>
      <c r="AC4165">
        <f>Table1_1[[#This Row],[Price]]*Table1_1[[#This Row],[Quantity]]</f>
        <v>1478</v>
      </c>
    </row>
    <row r="4166" spans="1:29" x14ac:dyDescent="0.3">
      <c r="A4166" t="s">
        <v>28</v>
      </c>
      <c r="B4166" t="s">
        <v>29</v>
      </c>
      <c r="C4166" t="s">
        <v>66</v>
      </c>
      <c r="D4166" t="s">
        <v>274</v>
      </c>
      <c r="E4166" t="s">
        <v>56</v>
      </c>
      <c r="F4166" t="s">
        <v>83</v>
      </c>
      <c r="G4166">
        <v>54</v>
      </c>
      <c r="H4166">
        <v>405745</v>
      </c>
      <c r="I4166" t="s">
        <v>58</v>
      </c>
      <c r="J4166" s="3">
        <v>44022</v>
      </c>
      <c r="K4166">
        <v>1400</v>
      </c>
      <c r="L4166" t="s">
        <v>16986</v>
      </c>
      <c r="M4166" t="s">
        <v>623</v>
      </c>
      <c r="N4166" t="s">
        <v>16987</v>
      </c>
      <c r="O4166" t="s">
        <v>16988</v>
      </c>
      <c r="P4166" t="s">
        <v>87</v>
      </c>
      <c r="Q4166">
        <v>5</v>
      </c>
      <c r="R4166" t="s">
        <v>40</v>
      </c>
      <c r="S4166" t="s">
        <v>63</v>
      </c>
      <c r="T4166">
        <v>13160</v>
      </c>
      <c r="U4166" s="1">
        <v>45323</v>
      </c>
      <c r="V4166" t="s">
        <v>119</v>
      </c>
      <c r="W4166">
        <v>368045</v>
      </c>
      <c r="X4166" t="s">
        <v>16989</v>
      </c>
      <c r="Y4166">
        <v>573</v>
      </c>
      <c r="Z4166">
        <v>1625</v>
      </c>
      <c r="AA4166">
        <v>2</v>
      </c>
      <c r="AB4166">
        <v>1300</v>
      </c>
      <c r="AC4166">
        <f>Table1_1[[#This Row],[Price]]*Table1_1[[#This Row],[Quantity]]</f>
        <v>3250</v>
      </c>
    </row>
    <row r="4167" spans="1:29" x14ac:dyDescent="0.3">
      <c r="A4167" t="s">
        <v>28</v>
      </c>
      <c r="B4167" t="s">
        <v>29</v>
      </c>
      <c r="C4167" t="s">
        <v>44</v>
      </c>
      <c r="D4167" t="s">
        <v>611</v>
      </c>
      <c r="E4167" t="s">
        <v>46</v>
      </c>
      <c r="F4167" t="s">
        <v>33</v>
      </c>
      <c r="G4167">
        <v>32</v>
      </c>
      <c r="H4167">
        <v>423489</v>
      </c>
      <c r="I4167" t="s">
        <v>34</v>
      </c>
      <c r="J4167" s="3">
        <v>45204</v>
      </c>
      <c r="K4167">
        <v>1200</v>
      </c>
      <c r="L4167" t="s">
        <v>16990</v>
      </c>
      <c r="M4167" t="s">
        <v>423</v>
      </c>
      <c r="N4167" t="s">
        <v>16991</v>
      </c>
      <c r="O4167" t="s">
        <v>16992</v>
      </c>
      <c r="P4167" t="s">
        <v>87</v>
      </c>
      <c r="Q4167">
        <v>20</v>
      </c>
      <c r="R4167" t="s">
        <v>40</v>
      </c>
      <c r="S4167" t="s">
        <v>118</v>
      </c>
      <c r="T4167">
        <v>29018</v>
      </c>
      <c r="U4167" s="1">
        <v>45438</v>
      </c>
      <c r="V4167" t="s">
        <v>140</v>
      </c>
      <c r="W4167">
        <v>806594</v>
      </c>
      <c r="X4167" t="s">
        <v>16993</v>
      </c>
      <c r="Y4167">
        <v>213</v>
      </c>
      <c r="Z4167">
        <v>2722</v>
      </c>
      <c r="AA4167">
        <v>6</v>
      </c>
      <c r="AB4167">
        <v>6532.8</v>
      </c>
      <c r="AC4167">
        <f>Table1_1[[#This Row],[Price]]*Table1_1[[#This Row],[Quantity]]</f>
        <v>16332</v>
      </c>
    </row>
    <row r="4168" spans="1:29" x14ac:dyDescent="0.3">
      <c r="A4168" t="s">
        <v>28</v>
      </c>
      <c r="B4168" t="s">
        <v>29</v>
      </c>
      <c r="C4168" t="s">
        <v>54</v>
      </c>
      <c r="D4168" t="s">
        <v>220</v>
      </c>
      <c r="E4168" t="s">
        <v>32</v>
      </c>
      <c r="F4168" t="s">
        <v>150</v>
      </c>
      <c r="G4168">
        <v>46</v>
      </c>
      <c r="H4168">
        <v>404642</v>
      </c>
      <c r="I4168" t="s">
        <v>58</v>
      </c>
      <c r="J4168" s="3">
        <v>45556</v>
      </c>
      <c r="K4168">
        <v>800</v>
      </c>
      <c r="L4168" t="s">
        <v>14752</v>
      </c>
      <c r="M4168" t="s">
        <v>1198</v>
      </c>
      <c r="N4168" t="s">
        <v>16994</v>
      </c>
      <c r="O4168" t="s">
        <v>16995</v>
      </c>
      <c r="P4168" t="s">
        <v>71</v>
      </c>
      <c r="Q4168">
        <v>11</v>
      </c>
      <c r="R4168" t="s">
        <v>88</v>
      </c>
      <c r="S4168" t="s">
        <v>63</v>
      </c>
      <c r="T4168">
        <v>94451</v>
      </c>
      <c r="U4168" s="1">
        <v>45569</v>
      </c>
      <c r="V4168" t="s">
        <v>155</v>
      </c>
      <c r="W4168">
        <v>468333</v>
      </c>
      <c r="X4168" t="s">
        <v>16996</v>
      </c>
      <c r="Y4168">
        <v>721</v>
      </c>
      <c r="Z4168">
        <v>2909</v>
      </c>
      <c r="AA4168">
        <v>2</v>
      </c>
      <c r="AB4168">
        <v>2327.2000000000003</v>
      </c>
      <c r="AC4168">
        <f>Table1_1[[#This Row],[Price]]*Table1_1[[#This Row],[Quantity]]</f>
        <v>5818</v>
      </c>
    </row>
    <row r="4169" spans="1:29" x14ac:dyDescent="0.3">
      <c r="A4169" t="s">
        <v>28</v>
      </c>
      <c r="B4169" t="s">
        <v>29</v>
      </c>
      <c r="C4169" t="s">
        <v>148</v>
      </c>
      <c r="D4169" t="s">
        <v>237</v>
      </c>
      <c r="E4169" t="s">
        <v>32</v>
      </c>
      <c r="F4169" t="s">
        <v>33</v>
      </c>
      <c r="G4169">
        <v>83</v>
      </c>
      <c r="H4169">
        <v>417064</v>
      </c>
      <c r="I4169" t="s">
        <v>58</v>
      </c>
      <c r="J4169" s="3">
        <v>44584</v>
      </c>
      <c r="K4169">
        <v>950</v>
      </c>
      <c r="L4169" t="s">
        <v>16998</v>
      </c>
      <c r="M4169" t="s">
        <v>165</v>
      </c>
      <c r="N4169" t="s">
        <v>16999</v>
      </c>
      <c r="O4169" t="s">
        <v>17000</v>
      </c>
      <c r="P4169" t="s">
        <v>71</v>
      </c>
      <c r="Q4169">
        <v>17</v>
      </c>
      <c r="R4169" t="s">
        <v>40</v>
      </c>
      <c r="S4169" t="s">
        <v>118</v>
      </c>
      <c r="T4169">
        <v>49889</v>
      </c>
      <c r="U4169" s="1">
        <v>45509</v>
      </c>
      <c r="V4169" t="s">
        <v>64</v>
      </c>
      <c r="W4169">
        <v>955661</v>
      </c>
      <c r="X4169" t="s">
        <v>17001</v>
      </c>
      <c r="Y4169">
        <v>737</v>
      </c>
      <c r="Z4169">
        <v>1361</v>
      </c>
      <c r="AA4169">
        <v>5</v>
      </c>
      <c r="AB4169">
        <v>2722</v>
      </c>
      <c r="AC4169">
        <f>Table1_1[[#This Row],[Price]]*Table1_1[[#This Row],[Quantity]]</f>
        <v>6805</v>
      </c>
    </row>
    <row r="4170" spans="1:29" x14ac:dyDescent="0.3">
      <c r="A4170" t="s">
        <v>28</v>
      </c>
      <c r="B4170" t="s">
        <v>29</v>
      </c>
      <c r="C4170" t="s">
        <v>91</v>
      </c>
      <c r="D4170" t="s">
        <v>616</v>
      </c>
      <c r="E4170" t="s">
        <v>46</v>
      </c>
      <c r="F4170" t="s">
        <v>33</v>
      </c>
      <c r="G4170">
        <v>26</v>
      </c>
      <c r="H4170">
        <v>405562</v>
      </c>
      <c r="I4170" t="s">
        <v>58</v>
      </c>
      <c r="J4170" s="3">
        <v>44537</v>
      </c>
      <c r="K4170">
        <v>1100</v>
      </c>
      <c r="L4170" t="s">
        <v>17002</v>
      </c>
      <c r="M4170" t="s">
        <v>319</v>
      </c>
      <c r="N4170" t="s">
        <v>17003</v>
      </c>
      <c r="O4170" t="s">
        <v>17004</v>
      </c>
      <c r="P4170" t="s">
        <v>87</v>
      </c>
      <c r="Q4170">
        <v>14</v>
      </c>
      <c r="R4170" t="s">
        <v>88</v>
      </c>
      <c r="S4170" t="s">
        <v>118</v>
      </c>
      <c r="T4170">
        <v>13916</v>
      </c>
      <c r="U4170" s="1">
        <v>45521</v>
      </c>
      <c r="V4170" t="s">
        <v>64</v>
      </c>
      <c r="W4170">
        <v>434815</v>
      </c>
      <c r="X4170" t="s">
        <v>1458</v>
      </c>
      <c r="Y4170">
        <v>382</v>
      </c>
      <c r="Z4170">
        <v>682</v>
      </c>
      <c r="AA4170">
        <v>6</v>
      </c>
      <c r="AB4170">
        <v>1636.8000000000002</v>
      </c>
      <c r="AC4170">
        <f>Table1_1[[#This Row],[Price]]*Table1_1[[#This Row],[Quantity]]</f>
        <v>4092</v>
      </c>
    </row>
    <row r="4171" spans="1:29" x14ac:dyDescent="0.3">
      <c r="A4171" t="s">
        <v>28</v>
      </c>
      <c r="B4171" t="s">
        <v>29</v>
      </c>
      <c r="C4171" t="s">
        <v>44</v>
      </c>
      <c r="D4171" t="s">
        <v>227</v>
      </c>
      <c r="E4171" t="s">
        <v>56</v>
      </c>
      <c r="F4171" t="s">
        <v>135</v>
      </c>
      <c r="G4171">
        <v>3</v>
      </c>
      <c r="H4171">
        <v>407152</v>
      </c>
      <c r="I4171" t="s">
        <v>34</v>
      </c>
      <c r="J4171" s="3">
        <v>45559</v>
      </c>
      <c r="K4171">
        <v>1400</v>
      </c>
      <c r="L4171" t="s">
        <v>17006</v>
      </c>
      <c r="M4171" t="s">
        <v>895</v>
      </c>
      <c r="N4171" t="s">
        <v>17007</v>
      </c>
      <c r="O4171" t="s">
        <v>17008</v>
      </c>
      <c r="P4171" t="s">
        <v>51</v>
      </c>
      <c r="Q4171">
        <v>8</v>
      </c>
      <c r="R4171" t="s">
        <v>88</v>
      </c>
      <c r="S4171" t="s">
        <v>41</v>
      </c>
      <c r="T4171">
        <v>68100</v>
      </c>
      <c r="U4171" s="1">
        <v>45526</v>
      </c>
      <c r="V4171" t="s">
        <v>64</v>
      </c>
      <c r="W4171">
        <v>154471</v>
      </c>
      <c r="X4171" t="s">
        <v>17009</v>
      </c>
      <c r="Y4171">
        <v>296</v>
      </c>
      <c r="Z4171">
        <v>2068</v>
      </c>
      <c r="AA4171">
        <v>5</v>
      </c>
      <c r="AB4171">
        <v>4136</v>
      </c>
      <c r="AC4171">
        <f>Table1_1[[#This Row],[Price]]*Table1_1[[#This Row],[Quantity]]</f>
        <v>10340</v>
      </c>
    </row>
    <row r="4172" spans="1:29" x14ac:dyDescent="0.3">
      <c r="A4172" t="s">
        <v>28</v>
      </c>
      <c r="B4172" t="s">
        <v>29</v>
      </c>
      <c r="C4172" t="s">
        <v>54</v>
      </c>
      <c r="D4172" t="s">
        <v>317</v>
      </c>
      <c r="E4172" t="s">
        <v>46</v>
      </c>
      <c r="F4172" t="s">
        <v>57</v>
      </c>
      <c r="G4172">
        <v>57</v>
      </c>
      <c r="H4172">
        <v>433465</v>
      </c>
      <c r="I4172" t="s">
        <v>58</v>
      </c>
      <c r="J4172" s="3">
        <v>44077</v>
      </c>
      <c r="K4172">
        <v>950</v>
      </c>
      <c r="L4172" t="s">
        <v>17010</v>
      </c>
      <c r="M4172" t="s">
        <v>172</v>
      </c>
      <c r="N4172" t="s">
        <v>17011</v>
      </c>
      <c r="O4172" t="s">
        <v>17012</v>
      </c>
      <c r="P4172" t="s">
        <v>39</v>
      </c>
      <c r="Q4172">
        <v>12</v>
      </c>
      <c r="R4172" t="s">
        <v>40</v>
      </c>
      <c r="S4172" t="s">
        <v>118</v>
      </c>
      <c r="T4172">
        <v>54562</v>
      </c>
      <c r="U4172" s="1">
        <v>45413</v>
      </c>
      <c r="V4172" t="s">
        <v>140</v>
      </c>
      <c r="W4172">
        <v>993860</v>
      </c>
      <c r="X4172" t="s">
        <v>17013</v>
      </c>
      <c r="Y4172">
        <v>552</v>
      </c>
      <c r="Z4172">
        <v>2515</v>
      </c>
      <c r="AA4172">
        <v>3</v>
      </c>
      <c r="AB4172">
        <v>3018</v>
      </c>
      <c r="AC4172">
        <f>Table1_1[[#This Row],[Price]]*Table1_1[[#This Row],[Quantity]]</f>
        <v>7545</v>
      </c>
    </row>
    <row r="4173" spans="1:29" x14ac:dyDescent="0.3">
      <c r="A4173" t="s">
        <v>28</v>
      </c>
      <c r="B4173" t="s">
        <v>29</v>
      </c>
      <c r="C4173" t="s">
        <v>66</v>
      </c>
      <c r="D4173" t="s">
        <v>92</v>
      </c>
      <c r="E4173" t="s">
        <v>56</v>
      </c>
      <c r="F4173" t="s">
        <v>83</v>
      </c>
      <c r="G4173">
        <v>50</v>
      </c>
      <c r="H4173">
        <v>411173</v>
      </c>
      <c r="I4173" t="s">
        <v>58</v>
      </c>
      <c r="J4173" s="3">
        <v>45246</v>
      </c>
      <c r="K4173">
        <v>1100</v>
      </c>
      <c r="L4173" t="s">
        <v>17014</v>
      </c>
      <c r="M4173" t="s">
        <v>417</v>
      </c>
      <c r="N4173" t="s">
        <v>17015</v>
      </c>
      <c r="O4173" t="s">
        <v>17016</v>
      </c>
      <c r="P4173" t="s">
        <v>51</v>
      </c>
      <c r="Q4173">
        <v>7</v>
      </c>
      <c r="R4173" t="s">
        <v>40</v>
      </c>
      <c r="S4173" t="s">
        <v>41</v>
      </c>
      <c r="T4173">
        <v>75536</v>
      </c>
      <c r="U4173" s="1">
        <v>45406</v>
      </c>
      <c r="V4173" t="s">
        <v>80</v>
      </c>
      <c r="W4173">
        <v>283287</v>
      </c>
      <c r="X4173" t="s">
        <v>17017</v>
      </c>
      <c r="Y4173">
        <v>714</v>
      </c>
      <c r="Z4173">
        <v>1908</v>
      </c>
      <c r="AA4173">
        <v>8</v>
      </c>
      <c r="AB4173">
        <v>6105.6</v>
      </c>
      <c r="AC4173">
        <f>Table1_1[[#This Row],[Price]]*Table1_1[[#This Row],[Quantity]]</f>
        <v>15264</v>
      </c>
    </row>
    <row r="4174" spans="1:29" x14ac:dyDescent="0.3">
      <c r="A4174" t="s">
        <v>28</v>
      </c>
      <c r="B4174" t="s">
        <v>29</v>
      </c>
      <c r="C4174" t="s">
        <v>44</v>
      </c>
      <c r="D4174" t="s">
        <v>442</v>
      </c>
      <c r="E4174" t="s">
        <v>32</v>
      </c>
      <c r="F4174" t="s">
        <v>175</v>
      </c>
      <c r="G4174">
        <v>2</v>
      </c>
      <c r="H4174">
        <v>426746</v>
      </c>
      <c r="I4174" t="s">
        <v>34</v>
      </c>
      <c r="J4174" s="3">
        <v>44412</v>
      </c>
      <c r="K4174">
        <v>1100</v>
      </c>
      <c r="L4174" t="s">
        <v>17018</v>
      </c>
      <c r="M4174" t="s">
        <v>478</v>
      </c>
      <c r="N4174" t="s">
        <v>17019</v>
      </c>
      <c r="O4174" t="s">
        <v>17020</v>
      </c>
      <c r="P4174" t="s">
        <v>71</v>
      </c>
      <c r="Q4174">
        <v>5</v>
      </c>
      <c r="R4174" t="s">
        <v>88</v>
      </c>
      <c r="S4174" t="s">
        <v>79</v>
      </c>
      <c r="T4174">
        <v>53578</v>
      </c>
      <c r="U4174" s="1">
        <v>45479</v>
      </c>
      <c r="V4174" t="s">
        <v>126</v>
      </c>
      <c r="W4174">
        <v>514072</v>
      </c>
      <c r="X4174" t="s">
        <v>17021</v>
      </c>
      <c r="Y4174">
        <v>803</v>
      </c>
      <c r="Z4174">
        <v>1415</v>
      </c>
      <c r="AA4174">
        <v>2</v>
      </c>
      <c r="AB4174">
        <v>1132</v>
      </c>
      <c r="AC4174">
        <f>Table1_1[[#This Row],[Price]]*Table1_1[[#This Row],[Quantity]]</f>
        <v>2830</v>
      </c>
    </row>
    <row r="4175" spans="1:29" x14ac:dyDescent="0.3">
      <c r="A4175" t="s">
        <v>28</v>
      </c>
      <c r="B4175" t="s">
        <v>29</v>
      </c>
      <c r="C4175" t="s">
        <v>54</v>
      </c>
      <c r="D4175" t="s">
        <v>220</v>
      </c>
      <c r="E4175" t="s">
        <v>32</v>
      </c>
      <c r="F4175" t="s">
        <v>106</v>
      </c>
      <c r="G4175">
        <v>66</v>
      </c>
      <c r="H4175">
        <v>416344</v>
      </c>
      <c r="I4175" t="s">
        <v>58</v>
      </c>
      <c r="J4175" s="3">
        <v>44923</v>
      </c>
      <c r="K4175">
        <v>1400</v>
      </c>
      <c r="L4175" t="s">
        <v>17022</v>
      </c>
      <c r="M4175" t="s">
        <v>596</v>
      </c>
      <c r="N4175" t="s">
        <v>17023</v>
      </c>
      <c r="O4175" t="s">
        <v>17024</v>
      </c>
      <c r="P4175" t="s">
        <v>87</v>
      </c>
      <c r="Q4175">
        <v>19</v>
      </c>
      <c r="R4175" t="s">
        <v>40</v>
      </c>
      <c r="S4175" t="s">
        <v>63</v>
      </c>
      <c r="T4175">
        <v>67074</v>
      </c>
      <c r="U4175" s="1">
        <v>45590</v>
      </c>
      <c r="V4175" t="s">
        <v>155</v>
      </c>
      <c r="W4175">
        <v>854187</v>
      </c>
      <c r="X4175" t="s">
        <v>17025</v>
      </c>
      <c r="Y4175">
        <v>616</v>
      </c>
      <c r="Z4175">
        <v>2336</v>
      </c>
      <c r="AA4175">
        <v>8</v>
      </c>
      <c r="AB4175">
        <v>7475.2000000000007</v>
      </c>
      <c r="AC4175">
        <f>Table1_1[[#This Row],[Price]]*Table1_1[[#This Row],[Quantity]]</f>
        <v>18688</v>
      </c>
    </row>
    <row r="4176" spans="1:29" x14ac:dyDescent="0.3">
      <c r="A4176" t="s">
        <v>28</v>
      </c>
      <c r="B4176" t="s">
        <v>29</v>
      </c>
      <c r="C4176" t="s">
        <v>193</v>
      </c>
      <c r="D4176" t="s">
        <v>421</v>
      </c>
      <c r="E4176" t="s">
        <v>46</v>
      </c>
      <c r="F4176" t="s">
        <v>175</v>
      </c>
      <c r="G4176">
        <v>22</v>
      </c>
      <c r="H4176">
        <v>434351</v>
      </c>
      <c r="I4176" t="s">
        <v>58</v>
      </c>
      <c r="J4176" s="3">
        <v>44951</v>
      </c>
      <c r="K4176">
        <v>1200</v>
      </c>
      <c r="L4176" t="s">
        <v>17026</v>
      </c>
      <c r="M4176" t="s">
        <v>361</v>
      </c>
      <c r="N4176" t="s">
        <v>17027</v>
      </c>
      <c r="O4176" t="s">
        <v>17028</v>
      </c>
      <c r="P4176" t="s">
        <v>71</v>
      </c>
      <c r="Q4176">
        <v>5</v>
      </c>
      <c r="R4176" t="s">
        <v>40</v>
      </c>
      <c r="S4176" t="s">
        <v>79</v>
      </c>
      <c r="T4176">
        <v>27127</v>
      </c>
      <c r="U4176" s="1">
        <v>45502</v>
      </c>
      <c r="V4176" t="s">
        <v>126</v>
      </c>
      <c r="W4176">
        <v>365210</v>
      </c>
      <c r="X4176" t="s">
        <v>6879</v>
      </c>
      <c r="Y4176">
        <v>208</v>
      </c>
      <c r="Z4176">
        <v>2526</v>
      </c>
      <c r="AA4176">
        <v>6</v>
      </c>
      <c r="AB4176">
        <v>6062.4000000000015</v>
      </c>
      <c r="AC4176">
        <f>Table1_1[[#This Row],[Price]]*Table1_1[[#This Row],[Quantity]]</f>
        <v>15156</v>
      </c>
    </row>
    <row r="4177" spans="1:29" x14ac:dyDescent="0.3">
      <c r="A4177" t="s">
        <v>28</v>
      </c>
      <c r="B4177" t="s">
        <v>29</v>
      </c>
      <c r="C4177" t="s">
        <v>66</v>
      </c>
      <c r="D4177" t="s">
        <v>134</v>
      </c>
      <c r="E4177" t="s">
        <v>46</v>
      </c>
      <c r="F4177" t="s">
        <v>99</v>
      </c>
      <c r="G4177">
        <v>27</v>
      </c>
      <c r="H4177">
        <v>436319</v>
      </c>
      <c r="I4177" t="s">
        <v>58</v>
      </c>
      <c r="J4177" s="3">
        <v>45318</v>
      </c>
      <c r="K4177">
        <v>950</v>
      </c>
      <c r="L4177" t="s">
        <v>17030</v>
      </c>
      <c r="M4177" t="s">
        <v>76</v>
      </c>
      <c r="N4177" t="s">
        <v>17031</v>
      </c>
      <c r="O4177" t="s">
        <v>17032</v>
      </c>
      <c r="P4177" t="s">
        <v>51</v>
      </c>
      <c r="Q4177">
        <v>20</v>
      </c>
      <c r="R4177" t="s">
        <v>88</v>
      </c>
      <c r="S4177" t="s">
        <v>63</v>
      </c>
      <c r="T4177">
        <v>18029</v>
      </c>
      <c r="U4177" s="1">
        <v>45293</v>
      </c>
      <c r="V4177" t="s">
        <v>111</v>
      </c>
      <c r="W4177">
        <v>565945</v>
      </c>
      <c r="X4177" t="s">
        <v>17033</v>
      </c>
      <c r="Y4177">
        <v>988</v>
      </c>
      <c r="Z4177">
        <v>2880</v>
      </c>
      <c r="AA4177">
        <v>2</v>
      </c>
      <c r="AB4177">
        <v>2304</v>
      </c>
      <c r="AC4177">
        <f>Table1_1[[#This Row],[Price]]*Table1_1[[#This Row],[Quantity]]</f>
        <v>5760</v>
      </c>
    </row>
    <row r="4178" spans="1:29" x14ac:dyDescent="0.3">
      <c r="A4178" t="s">
        <v>28</v>
      </c>
      <c r="B4178" t="s">
        <v>29</v>
      </c>
      <c r="C4178" t="s">
        <v>148</v>
      </c>
      <c r="D4178" t="s">
        <v>92</v>
      </c>
      <c r="E4178" t="s">
        <v>46</v>
      </c>
      <c r="F4178" t="s">
        <v>33</v>
      </c>
      <c r="G4178">
        <v>51</v>
      </c>
      <c r="H4178">
        <v>410024</v>
      </c>
      <c r="I4178" t="s">
        <v>34</v>
      </c>
      <c r="J4178" s="3">
        <v>44625</v>
      </c>
      <c r="K4178">
        <v>800</v>
      </c>
      <c r="L4178" t="s">
        <v>17034</v>
      </c>
      <c r="M4178" t="s">
        <v>478</v>
      </c>
      <c r="N4178" t="s">
        <v>17035</v>
      </c>
      <c r="O4178" t="s">
        <v>17036</v>
      </c>
      <c r="P4178" t="s">
        <v>87</v>
      </c>
      <c r="Q4178">
        <v>15</v>
      </c>
      <c r="R4178" t="s">
        <v>88</v>
      </c>
      <c r="S4178" t="s">
        <v>118</v>
      </c>
      <c r="T4178">
        <v>15400</v>
      </c>
      <c r="U4178" s="1">
        <v>45301</v>
      </c>
      <c r="V4178" t="s">
        <v>111</v>
      </c>
      <c r="W4178">
        <v>386403</v>
      </c>
      <c r="X4178" t="s">
        <v>17037</v>
      </c>
      <c r="Y4178">
        <v>443</v>
      </c>
      <c r="Z4178">
        <v>2449</v>
      </c>
      <c r="AA4178">
        <v>5</v>
      </c>
      <c r="AB4178">
        <v>4898</v>
      </c>
      <c r="AC4178">
        <f>Table1_1[[#This Row],[Price]]*Table1_1[[#This Row],[Quantity]]</f>
        <v>12245</v>
      </c>
    </row>
    <row r="4179" spans="1:29" x14ac:dyDescent="0.3">
      <c r="A4179" t="s">
        <v>28</v>
      </c>
      <c r="B4179" t="s">
        <v>29</v>
      </c>
      <c r="C4179" t="s">
        <v>66</v>
      </c>
      <c r="D4179" t="s">
        <v>98</v>
      </c>
      <c r="E4179" t="s">
        <v>32</v>
      </c>
      <c r="F4179" t="s">
        <v>135</v>
      </c>
      <c r="G4179">
        <v>11</v>
      </c>
      <c r="H4179">
        <v>432820</v>
      </c>
      <c r="I4179" t="s">
        <v>58</v>
      </c>
      <c r="J4179" s="3">
        <v>44519</v>
      </c>
      <c r="K4179">
        <v>1200</v>
      </c>
      <c r="L4179" t="s">
        <v>17038</v>
      </c>
      <c r="M4179" t="s">
        <v>366</v>
      </c>
      <c r="N4179" t="s">
        <v>17039</v>
      </c>
      <c r="O4179">
        <v>-3307</v>
      </c>
      <c r="P4179" t="s">
        <v>87</v>
      </c>
      <c r="Q4179">
        <v>4</v>
      </c>
      <c r="R4179" t="s">
        <v>88</v>
      </c>
      <c r="S4179" t="s">
        <v>79</v>
      </c>
      <c r="T4179">
        <v>87673</v>
      </c>
      <c r="U4179" s="1">
        <v>45496</v>
      </c>
      <c r="V4179" t="s">
        <v>126</v>
      </c>
      <c r="W4179">
        <v>504749</v>
      </c>
      <c r="X4179" t="s">
        <v>17040</v>
      </c>
      <c r="Y4179">
        <v>672</v>
      </c>
      <c r="Z4179">
        <v>1951</v>
      </c>
      <c r="AA4179">
        <v>8</v>
      </c>
      <c r="AB4179">
        <v>6243.2000000000007</v>
      </c>
      <c r="AC4179">
        <f>Table1_1[[#This Row],[Price]]*Table1_1[[#This Row],[Quantity]]</f>
        <v>15608</v>
      </c>
    </row>
    <row r="4180" spans="1:29" x14ac:dyDescent="0.3">
      <c r="A4180" t="s">
        <v>28</v>
      </c>
      <c r="B4180" t="s">
        <v>29</v>
      </c>
      <c r="C4180" t="s">
        <v>157</v>
      </c>
      <c r="D4180" t="s">
        <v>524</v>
      </c>
      <c r="E4180" t="s">
        <v>32</v>
      </c>
      <c r="F4180" t="s">
        <v>135</v>
      </c>
      <c r="G4180">
        <v>78</v>
      </c>
      <c r="H4180">
        <v>400911</v>
      </c>
      <c r="I4180" t="s">
        <v>58</v>
      </c>
      <c r="J4180" s="3">
        <v>44823</v>
      </c>
      <c r="K4180">
        <v>800</v>
      </c>
      <c r="L4180" t="s">
        <v>17042</v>
      </c>
      <c r="M4180" t="s">
        <v>115</v>
      </c>
      <c r="N4180" t="s">
        <v>17043</v>
      </c>
      <c r="O4180" t="s">
        <v>17044</v>
      </c>
      <c r="P4180" t="s">
        <v>51</v>
      </c>
      <c r="Q4180">
        <v>7</v>
      </c>
      <c r="R4180" t="s">
        <v>88</v>
      </c>
      <c r="S4180" t="s">
        <v>79</v>
      </c>
      <c r="T4180">
        <v>68788</v>
      </c>
      <c r="U4180" s="1">
        <v>45428</v>
      </c>
      <c r="V4180" t="s">
        <v>140</v>
      </c>
      <c r="W4180">
        <v>400850</v>
      </c>
      <c r="X4180" t="s">
        <v>17045</v>
      </c>
      <c r="Y4180">
        <v>888</v>
      </c>
      <c r="Z4180">
        <v>1899</v>
      </c>
      <c r="AA4180">
        <v>8</v>
      </c>
      <c r="AB4180">
        <v>6076.8</v>
      </c>
      <c r="AC4180">
        <f>Table1_1[[#This Row],[Price]]*Table1_1[[#This Row],[Quantity]]</f>
        <v>15192</v>
      </c>
    </row>
    <row r="4181" spans="1:29" x14ac:dyDescent="0.3">
      <c r="A4181" t="s">
        <v>28</v>
      </c>
      <c r="B4181" t="s">
        <v>29</v>
      </c>
      <c r="C4181" t="s">
        <v>148</v>
      </c>
      <c r="D4181" t="s">
        <v>621</v>
      </c>
      <c r="E4181" t="s">
        <v>46</v>
      </c>
      <c r="F4181" t="s">
        <v>150</v>
      </c>
      <c r="G4181">
        <v>82</v>
      </c>
      <c r="H4181">
        <v>420296</v>
      </c>
      <c r="I4181" t="s">
        <v>34</v>
      </c>
      <c r="J4181" s="3">
        <v>44461</v>
      </c>
      <c r="K4181">
        <v>950</v>
      </c>
      <c r="L4181" t="s">
        <v>17046</v>
      </c>
      <c r="M4181" t="s">
        <v>2054</v>
      </c>
      <c r="N4181" t="s">
        <v>17047</v>
      </c>
      <c r="O4181">
        <v>5319372354</v>
      </c>
      <c r="P4181" t="s">
        <v>71</v>
      </c>
      <c r="Q4181">
        <v>19</v>
      </c>
      <c r="R4181" t="s">
        <v>88</v>
      </c>
      <c r="S4181" t="s">
        <v>41</v>
      </c>
      <c r="T4181">
        <v>34338</v>
      </c>
      <c r="U4181" s="1">
        <v>45498</v>
      </c>
      <c r="V4181" t="s">
        <v>126</v>
      </c>
      <c r="W4181">
        <v>527616</v>
      </c>
      <c r="X4181" t="s">
        <v>17048</v>
      </c>
      <c r="Y4181">
        <v>971</v>
      </c>
      <c r="Z4181">
        <v>1332</v>
      </c>
      <c r="AA4181">
        <v>5</v>
      </c>
      <c r="AB4181">
        <v>2664</v>
      </c>
      <c r="AC4181">
        <f>Table1_1[[#This Row],[Price]]*Table1_1[[#This Row],[Quantity]]</f>
        <v>6660</v>
      </c>
    </row>
    <row r="4182" spans="1:29" x14ac:dyDescent="0.3">
      <c r="A4182" t="s">
        <v>28</v>
      </c>
      <c r="B4182" t="s">
        <v>29</v>
      </c>
      <c r="C4182" t="s">
        <v>66</v>
      </c>
      <c r="D4182" t="s">
        <v>254</v>
      </c>
      <c r="E4182" t="s">
        <v>32</v>
      </c>
      <c r="F4182" t="s">
        <v>355</v>
      </c>
      <c r="G4182">
        <v>48</v>
      </c>
      <c r="H4182">
        <v>410837</v>
      </c>
      <c r="I4182" t="s">
        <v>34</v>
      </c>
      <c r="J4182" s="3">
        <v>44460</v>
      </c>
      <c r="K4182">
        <v>1100</v>
      </c>
      <c r="L4182" t="s">
        <v>17049</v>
      </c>
      <c r="M4182" t="s">
        <v>731</v>
      </c>
      <c r="N4182" t="s">
        <v>17050</v>
      </c>
      <c r="O4182" t="s">
        <v>17051</v>
      </c>
      <c r="P4182" t="s">
        <v>39</v>
      </c>
      <c r="Q4182">
        <v>15</v>
      </c>
      <c r="R4182" t="s">
        <v>88</v>
      </c>
      <c r="S4182" t="s">
        <v>41</v>
      </c>
      <c r="T4182">
        <v>70997</v>
      </c>
      <c r="U4182" s="1">
        <v>45356</v>
      </c>
      <c r="V4182" t="s">
        <v>72</v>
      </c>
      <c r="W4182">
        <v>449766</v>
      </c>
      <c r="X4182" t="s">
        <v>17052</v>
      </c>
      <c r="Y4182">
        <v>541</v>
      </c>
      <c r="Z4182">
        <v>2679</v>
      </c>
      <c r="AA4182">
        <v>6</v>
      </c>
      <c r="AB4182">
        <v>6429.6</v>
      </c>
      <c r="AC4182">
        <f>Table1_1[[#This Row],[Price]]*Table1_1[[#This Row],[Quantity]]</f>
        <v>16074</v>
      </c>
    </row>
    <row r="4183" spans="1:29" x14ac:dyDescent="0.3">
      <c r="A4183" t="s">
        <v>28</v>
      </c>
      <c r="B4183" t="s">
        <v>29</v>
      </c>
      <c r="C4183" t="s">
        <v>157</v>
      </c>
      <c r="D4183" t="s">
        <v>267</v>
      </c>
      <c r="E4183" t="s">
        <v>32</v>
      </c>
      <c r="F4183" t="s">
        <v>99</v>
      </c>
      <c r="G4183">
        <v>5</v>
      </c>
      <c r="H4183">
        <v>407253</v>
      </c>
      <c r="I4183" t="s">
        <v>34</v>
      </c>
      <c r="J4183" s="3">
        <v>45299</v>
      </c>
      <c r="K4183">
        <v>950</v>
      </c>
      <c r="L4183" t="s">
        <v>17053</v>
      </c>
      <c r="M4183" t="s">
        <v>1198</v>
      </c>
      <c r="N4183" t="s">
        <v>17054</v>
      </c>
      <c r="O4183" t="s">
        <v>17055</v>
      </c>
      <c r="P4183" t="s">
        <v>39</v>
      </c>
      <c r="Q4183">
        <v>20</v>
      </c>
      <c r="R4183" t="s">
        <v>88</v>
      </c>
      <c r="S4183" t="s">
        <v>63</v>
      </c>
      <c r="T4183">
        <v>27033</v>
      </c>
      <c r="U4183" s="1">
        <v>45402</v>
      </c>
      <c r="V4183" t="s">
        <v>80</v>
      </c>
      <c r="W4183">
        <v>847405</v>
      </c>
      <c r="X4183" t="s">
        <v>17056</v>
      </c>
      <c r="Y4183">
        <v>390</v>
      </c>
      <c r="Z4183">
        <v>1802</v>
      </c>
      <c r="AA4183">
        <v>2</v>
      </c>
      <c r="AB4183">
        <v>1441.6000000000001</v>
      </c>
      <c r="AC4183">
        <f>Table1_1[[#This Row],[Price]]*Table1_1[[#This Row],[Quantity]]</f>
        <v>3604</v>
      </c>
    </row>
    <row r="4184" spans="1:29" x14ac:dyDescent="0.3">
      <c r="A4184" t="s">
        <v>28</v>
      </c>
      <c r="B4184" t="s">
        <v>29</v>
      </c>
      <c r="C4184" t="s">
        <v>91</v>
      </c>
      <c r="D4184" t="s">
        <v>149</v>
      </c>
      <c r="E4184" t="s">
        <v>46</v>
      </c>
      <c r="F4184" t="s">
        <v>57</v>
      </c>
      <c r="G4184">
        <v>22</v>
      </c>
      <c r="H4184">
        <v>407213</v>
      </c>
      <c r="I4184" t="s">
        <v>58</v>
      </c>
      <c r="J4184" s="3">
        <v>44439</v>
      </c>
      <c r="K4184">
        <v>1300</v>
      </c>
      <c r="L4184" t="s">
        <v>1051</v>
      </c>
      <c r="M4184" t="s">
        <v>250</v>
      </c>
      <c r="N4184" t="s">
        <v>17058</v>
      </c>
      <c r="O4184" t="s">
        <v>17059</v>
      </c>
      <c r="P4184" t="s">
        <v>71</v>
      </c>
      <c r="Q4184">
        <v>10</v>
      </c>
      <c r="R4184" t="s">
        <v>88</v>
      </c>
      <c r="S4184" t="s">
        <v>118</v>
      </c>
      <c r="T4184">
        <v>64102</v>
      </c>
      <c r="U4184" s="1">
        <v>45587</v>
      </c>
      <c r="V4184" t="s">
        <v>155</v>
      </c>
      <c r="W4184">
        <v>148881</v>
      </c>
      <c r="X4184" t="s">
        <v>17060</v>
      </c>
      <c r="Y4184">
        <v>337</v>
      </c>
      <c r="Z4184">
        <v>1738</v>
      </c>
      <c r="AA4184">
        <v>5</v>
      </c>
      <c r="AB4184">
        <v>3476</v>
      </c>
      <c r="AC4184">
        <f>Table1_1[[#This Row],[Price]]*Table1_1[[#This Row],[Quantity]]</f>
        <v>8690</v>
      </c>
    </row>
    <row r="4185" spans="1:29" x14ac:dyDescent="0.3">
      <c r="A4185" t="s">
        <v>28</v>
      </c>
      <c r="B4185" t="s">
        <v>29</v>
      </c>
      <c r="C4185" t="s">
        <v>66</v>
      </c>
      <c r="D4185" t="s">
        <v>248</v>
      </c>
      <c r="E4185" t="s">
        <v>32</v>
      </c>
      <c r="F4185" t="s">
        <v>355</v>
      </c>
      <c r="G4185">
        <v>39</v>
      </c>
      <c r="H4185">
        <v>416863</v>
      </c>
      <c r="I4185" t="s">
        <v>34</v>
      </c>
      <c r="J4185" s="3">
        <v>45570</v>
      </c>
      <c r="K4185">
        <v>1400</v>
      </c>
      <c r="L4185" t="s">
        <v>17061</v>
      </c>
      <c r="M4185" t="s">
        <v>1483</v>
      </c>
      <c r="N4185" t="s">
        <v>17062</v>
      </c>
      <c r="O4185" t="s">
        <v>17063</v>
      </c>
      <c r="P4185" t="s">
        <v>71</v>
      </c>
      <c r="Q4185">
        <v>4</v>
      </c>
      <c r="R4185" t="s">
        <v>40</v>
      </c>
      <c r="S4185" t="s">
        <v>79</v>
      </c>
      <c r="T4185">
        <v>65687</v>
      </c>
      <c r="U4185" s="1">
        <v>45519</v>
      </c>
      <c r="V4185" t="s">
        <v>64</v>
      </c>
      <c r="W4185">
        <v>706474</v>
      </c>
      <c r="X4185" t="s">
        <v>17064</v>
      </c>
      <c r="Y4185">
        <v>773</v>
      </c>
      <c r="Z4185">
        <v>1466</v>
      </c>
      <c r="AA4185">
        <v>6</v>
      </c>
      <c r="AB4185">
        <v>3518.4</v>
      </c>
      <c r="AC4185">
        <f>Table1_1[[#This Row],[Price]]*Table1_1[[#This Row],[Quantity]]</f>
        <v>8796</v>
      </c>
    </row>
    <row r="4186" spans="1:29" x14ac:dyDescent="0.3">
      <c r="A4186" t="s">
        <v>28</v>
      </c>
      <c r="B4186" t="s">
        <v>29</v>
      </c>
      <c r="C4186" t="s">
        <v>66</v>
      </c>
      <c r="D4186" t="s">
        <v>220</v>
      </c>
      <c r="E4186" t="s">
        <v>56</v>
      </c>
      <c r="F4186" t="s">
        <v>113</v>
      </c>
      <c r="G4186">
        <v>23</v>
      </c>
      <c r="H4186">
        <v>422758</v>
      </c>
      <c r="I4186" t="s">
        <v>34</v>
      </c>
      <c r="J4186" s="3">
        <v>44085</v>
      </c>
      <c r="K4186">
        <v>1300</v>
      </c>
      <c r="L4186" t="s">
        <v>17065</v>
      </c>
      <c r="M4186" t="s">
        <v>177</v>
      </c>
      <c r="N4186" t="s">
        <v>17066</v>
      </c>
      <c r="O4186" t="s">
        <v>17067</v>
      </c>
      <c r="P4186" t="s">
        <v>87</v>
      </c>
      <c r="Q4186">
        <v>11</v>
      </c>
      <c r="R4186" t="s">
        <v>88</v>
      </c>
      <c r="S4186" t="s">
        <v>63</v>
      </c>
      <c r="T4186">
        <v>40558</v>
      </c>
      <c r="U4186" s="1">
        <v>45518</v>
      </c>
      <c r="V4186" t="s">
        <v>64</v>
      </c>
      <c r="W4186">
        <v>234425</v>
      </c>
      <c r="X4186" t="s">
        <v>17068</v>
      </c>
      <c r="Y4186">
        <v>988</v>
      </c>
      <c r="Z4186">
        <v>1331</v>
      </c>
      <c r="AA4186">
        <v>7</v>
      </c>
      <c r="AB4186">
        <v>3726.8</v>
      </c>
      <c r="AC4186">
        <f>Table1_1[[#This Row],[Price]]*Table1_1[[#This Row],[Quantity]]</f>
        <v>9317</v>
      </c>
    </row>
    <row r="4187" spans="1:29" x14ac:dyDescent="0.3">
      <c r="A4187" t="s">
        <v>28</v>
      </c>
      <c r="B4187" t="s">
        <v>29</v>
      </c>
      <c r="C4187" t="s">
        <v>157</v>
      </c>
      <c r="D4187" t="s">
        <v>338</v>
      </c>
      <c r="E4187" t="s">
        <v>56</v>
      </c>
      <c r="F4187" t="s">
        <v>99</v>
      </c>
      <c r="G4187">
        <v>39</v>
      </c>
      <c r="H4187">
        <v>433713</v>
      </c>
      <c r="I4187" t="s">
        <v>34</v>
      </c>
      <c r="J4187" s="3">
        <v>45492</v>
      </c>
      <c r="K4187">
        <v>1100</v>
      </c>
      <c r="L4187" t="s">
        <v>17069</v>
      </c>
      <c r="M4187" t="s">
        <v>351</v>
      </c>
      <c r="N4187" t="s">
        <v>17070</v>
      </c>
      <c r="O4187" t="s">
        <v>17071</v>
      </c>
      <c r="P4187" t="s">
        <v>71</v>
      </c>
      <c r="Q4187">
        <v>13</v>
      </c>
      <c r="R4187" t="s">
        <v>40</v>
      </c>
      <c r="S4187" t="s">
        <v>118</v>
      </c>
      <c r="T4187">
        <v>24097</v>
      </c>
      <c r="U4187" s="1">
        <v>45618</v>
      </c>
      <c r="V4187" t="s">
        <v>42</v>
      </c>
      <c r="W4187">
        <v>486061</v>
      </c>
      <c r="X4187" t="s">
        <v>17072</v>
      </c>
      <c r="Y4187">
        <v>663</v>
      </c>
      <c r="Z4187">
        <v>2672</v>
      </c>
      <c r="AA4187">
        <v>1</v>
      </c>
      <c r="AB4187">
        <v>1068.8</v>
      </c>
      <c r="AC4187">
        <f>Table1_1[[#This Row],[Price]]*Table1_1[[#This Row],[Quantity]]</f>
        <v>2672</v>
      </c>
    </row>
    <row r="4188" spans="1:29" x14ac:dyDescent="0.3">
      <c r="A4188" t="s">
        <v>28</v>
      </c>
      <c r="B4188" t="s">
        <v>29</v>
      </c>
      <c r="C4188" t="s">
        <v>54</v>
      </c>
      <c r="D4188" t="s">
        <v>621</v>
      </c>
      <c r="E4188" t="s">
        <v>46</v>
      </c>
      <c r="F4188" t="s">
        <v>47</v>
      </c>
      <c r="G4188">
        <v>70</v>
      </c>
      <c r="H4188">
        <v>414461</v>
      </c>
      <c r="I4188" t="s">
        <v>58</v>
      </c>
      <c r="J4188" s="3">
        <v>45074</v>
      </c>
      <c r="K4188">
        <v>1200</v>
      </c>
      <c r="L4188" t="s">
        <v>17073</v>
      </c>
      <c r="M4188" t="s">
        <v>487</v>
      </c>
      <c r="N4188" t="s">
        <v>17074</v>
      </c>
      <c r="O4188" t="s">
        <v>17075</v>
      </c>
      <c r="P4188" t="s">
        <v>51</v>
      </c>
      <c r="Q4188">
        <v>9</v>
      </c>
      <c r="R4188" t="s">
        <v>40</v>
      </c>
      <c r="S4188" t="s">
        <v>63</v>
      </c>
      <c r="T4188">
        <v>83160</v>
      </c>
      <c r="U4188" s="1">
        <v>45515</v>
      </c>
      <c r="V4188" t="s">
        <v>64</v>
      </c>
      <c r="W4188">
        <v>988607</v>
      </c>
      <c r="X4188" t="s">
        <v>17076</v>
      </c>
      <c r="Y4188">
        <v>518</v>
      </c>
      <c r="Z4188">
        <v>1554</v>
      </c>
      <c r="AA4188">
        <v>7</v>
      </c>
      <c r="AB4188">
        <v>4351.2</v>
      </c>
      <c r="AC4188">
        <f>Table1_1[[#This Row],[Price]]*Table1_1[[#This Row],[Quantity]]</f>
        <v>10878</v>
      </c>
    </row>
    <row r="4189" spans="1:29" x14ac:dyDescent="0.3">
      <c r="A4189" t="s">
        <v>28</v>
      </c>
      <c r="B4189" t="s">
        <v>29</v>
      </c>
      <c r="C4189" t="s">
        <v>30</v>
      </c>
      <c r="D4189" t="s">
        <v>261</v>
      </c>
      <c r="E4189" t="s">
        <v>46</v>
      </c>
      <c r="F4189" t="s">
        <v>113</v>
      </c>
      <c r="G4189">
        <v>22</v>
      </c>
      <c r="H4189">
        <v>419438</v>
      </c>
      <c r="I4189" t="s">
        <v>58</v>
      </c>
      <c r="J4189" s="3">
        <v>43990</v>
      </c>
      <c r="K4189">
        <v>1300</v>
      </c>
      <c r="L4189" t="s">
        <v>17077</v>
      </c>
      <c r="M4189" t="s">
        <v>49</v>
      </c>
      <c r="N4189" t="s">
        <v>17078</v>
      </c>
      <c r="O4189" t="s">
        <v>17079</v>
      </c>
      <c r="P4189" t="s">
        <v>39</v>
      </c>
      <c r="Q4189">
        <v>4</v>
      </c>
      <c r="R4189" t="s">
        <v>40</v>
      </c>
      <c r="S4189" t="s">
        <v>41</v>
      </c>
      <c r="T4189">
        <v>63539</v>
      </c>
      <c r="U4189" s="1">
        <v>45517</v>
      </c>
      <c r="V4189" t="s">
        <v>64</v>
      </c>
      <c r="W4189">
        <v>463470</v>
      </c>
      <c r="X4189" t="s">
        <v>17080</v>
      </c>
      <c r="Y4189">
        <v>625</v>
      </c>
      <c r="Z4189">
        <v>2281</v>
      </c>
      <c r="AA4189">
        <v>6</v>
      </c>
      <c r="AB4189">
        <v>5474.4000000000015</v>
      </c>
      <c r="AC4189">
        <f>Table1_1[[#This Row],[Price]]*Table1_1[[#This Row],[Quantity]]</f>
        <v>13686</v>
      </c>
    </row>
    <row r="4190" spans="1:29" x14ac:dyDescent="0.3">
      <c r="A4190" t="s">
        <v>28</v>
      </c>
      <c r="B4190" t="s">
        <v>29</v>
      </c>
      <c r="C4190" t="s">
        <v>66</v>
      </c>
      <c r="D4190" t="s">
        <v>92</v>
      </c>
      <c r="E4190" t="s">
        <v>56</v>
      </c>
      <c r="F4190" t="s">
        <v>47</v>
      </c>
      <c r="G4190">
        <v>15</v>
      </c>
      <c r="H4190">
        <v>438406</v>
      </c>
      <c r="I4190" t="s">
        <v>58</v>
      </c>
      <c r="J4190" s="3">
        <v>44717</v>
      </c>
      <c r="K4190">
        <v>1000</v>
      </c>
      <c r="L4190" t="s">
        <v>17082</v>
      </c>
      <c r="M4190" t="s">
        <v>482</v>
      </c>
      <c r="N4190" t="s">
        <v>17083</v>
      </c>
      <c r="O4190" t="s">
        <v>17084</v>
      </c>
      <c r="P4190" t="s">
        <v>39</v>
      </c>
      <c r="Q4190">
        <v>6</v>
      </c>
      <c r="R4190" t="s">
        <v>88</v>
      </c>
      <c r="S4190" t="s">
        <v>79</v>
      </c>
      <c r="T4190">
        <v>23377</v>
      </c>
      <c r="U4190" s="1">
        <v>45513</v>
      </c>
      <c r="V4190" t="s">
        <v>64</v>
      </c>
      <c r="W4190">
        <v>791418</v>
      </c>
      <c r="X4190" t="s">
        <v>17085</v>
      </c>
      <c r="Y4190">
        <v>728</v>
      </c>
      <c r="Z4190">
        <v>2401</v>
      </c>
      <c r="AA4190">
        <v>5</v>
      </c>
      <c r="AB4190">
        <v>4802</v>
      </c>
      <c r="AC4190">
        <f>Table1_1[[#This Row],[Price]]*Table1_1[[#This Row],[Quantity]]</f>
        <v>12005</v>
      </c>
    </row>
    <row r="4191" spans="1:29" x14ac:dyDescent="0.3">
      <c r="A4191" t="s">
        <v>28</v>
      </c>
      <c r="B4191" t="s">
        <v>29</v>
      </c>
      <c r="C4191" t="s">
        <v>157</v>
      </c>
      <c r="D4191" t="s">
        <v>182</v>
      </c>
      <c r="E4191" t="s">
        <v>56</v>
      </c>
      <c r="F4191" t="s">
        <v>99</v>
      </c>
      <c r="G4191">
        <v>19</v>
      </c>
      <c r="H4191">
        <v>429493</v>
      </c>
      <c r="I4191" t="s">
        <v>34</v>
      </c>
      <c r="J4191" s="3">
        <v>43967</v>
      </c>
      <c r="K4191">
        <v>950</v>
      </c>
      <c r="L4191" t="s">
        <v>17086</v>
      </c>
      <c r="M4191" t="s">
        <v>115</v>
      </c>
      <c r="N4191" t="s">
        <v>17087</v>
      </c>
      <c r="O4191" t="s">
        <v>17088</v>
      </c>
      <c r="P4191" t="s">
        <v>39</v>
      </c>
      <c r="Q4191">
        <v>20</v>
      </c>
      <c r="R4191" t="s">
        <v>40</v>
      </c>
      <c r="S4191" t="s">
        <v>118</v>
      </c>
      <c r="T4191">
        <v>88928</v>
      </c>
      <c r="U4191" s="1">
        <v>45551</v>
      </c>
      <c r="V4191" t="s">
        <v>180</v>
      </c>
      <c r="W4191">
        <v>422182</v>
      </c>
      <c r="X4191" t="s">
        <v>17089</v>
      </c>
      <c r="Y4191">
        <v>908</v>
      </c>
      <c r="Z4191">
        <v>2330</v>
      </c>
      <c r="AA4191">
        <v>4</v>
      </c>
      <c r="AB4191">
        <v>3728</v>
      </c>
      <c r="AC4191">
        <f>Table1_1[[#This Row],[Price]]*Table1_1[[#This Row],[Quantity]]</f>
        <v>9320</v>
      </c>
    </row>
    <row r="4192" spans="1:29" x14ac:dyDescent="0.3">
      <c r="A4192" t="s">
        <v>28</v>
      </c>
      <c r="B4192" t="s">
        <v>29</v>
      </c>
      <c r="C4192" t="s">
        <v>193</v>
      </c>
      <c r="D4192" t="s">
        <v>524</v>
      </c>
      <c r="E4192" t="s">
        <v>46</v>
      </c>
      <c r="F4192" t="s">
        <v>57</v>
      </c>
      <c r="G4192">
        <v>89</v>
      </c>
      <c r="H4192">
        <v>428768</v>
      </c>
      <c r="I4192" t="s">
        <v>34</v>
      </c>
      <c r="J4192" s="3">
        <v>44985</v>
      </c>
      <c r="K4192">
        <v>1200</v>
      </c>
      <c r="L4192" t="s">
        <v>17090</v>
      </c>
      <c r="M4192" t="s">
        <v>1030</v>
      </c>
      <c r="N4192" t="s">
        <v>17091</v>
      </c>
      <c r="O4192" t="s">
        <v>17092</v>
      </c>
      <c r="P4192" t="s">
        <v>71</v>
      </c>
      <c r="Q4192">
        <v>14</v>
      </c>
      <c r="R4192" t="s">
        <v>88</v>
      </c>
      <c r="S4192" t="s">
        <v>118</v>
      </c>
      <c r="T4192">
        <v>18747</v>
      </c>
      <c r="U4192" s="1">
        <v>45334</v>
      </c>
      <c r="V4192" t="s">
        <v>119</v>
      </c>
      <c r="W4192">
        <v>579530</v>
      </c>
      <c r="X4192" t="s">
        <v>17093</v>
      </c>
      <c r="Y4192">
        <v>481</v>
      </c>
      <c r="Z4192">
        <v>2300</v>
      </c>
      <c r="AA4192">
        <v>4</v>
      </c>
      <c r="AB4192">
        <v>3680</v>
      </c>
      <c r="AC4192">
        <f>Table1_1[[#This Row],[Price]]*Table1_1[[#This Row],[Quantity]]</f>
        <v>9200</v>
      </c>
    </row>
    <row r="4193" spans="1:29" x14ac:dyDescent="0.3">
      <c r="A4193" t="s">
        <v>28</v>
      </c>
      <c r="B4193" t="s">
        <v>29</v>
      </c>
      <c r="C4193" t="s">
        <v>54</v>
      </c>
      <c r="D4193" t="s">
        <v>364</v>
      </c>
      <c r="E4193" t="s">
        <v>56</v>
      </c>
      <c r="F4193" t="s">
        <v>150</v>
      </c>
      <c r="G4193">
        <v>62</v>
      </c>
      <c r="H4193">
        <v>424814</v>
      </c>
      <c r="I4193" t="s">
        <v>34</v>
      </c>
      <c r="J4193" s="3">
        <v>45199</v>
      </c>
      <c r="K4193">
        <v>1200</v>
      </c>
      <c r="L4193" t="s">
        <v>17094</v>
      </c>
      <c r="M4193" t="s">
        <v>1007</v>
      </c>
      <c r="N4193" t="s">
        <v>17095</v>
      </c>
      <c r="O4193" t="s">
        <v>17096</v>
      </c>
      <c r="P4193" t="s">
        <v>39</v>
      </c>
      <c r="Q4193">
        <v>11</v>
      </c>
      <c r="R4193" t="s">
        <v>40</v>
      </c>
      <c r="S4193" t="s">
        <v>79</v>
      </c>
      <c r="T4193">
        <v>97579</v>
      </c>
      <c r="U4193" s="1">
        <v>45576</v>
      </c>
      <c r="V4193" t="s">
        <v>155</v>
      </c>
      <c r="W4193">
        <v>358832</v>
      </c>
      <c r="X4193" t="s">
        <v>17097</v>
      </c>
      <c r="Y4193">
        <v>846</v>
      </c>
      <c r="Z4193">
        <v>1579</v>
      </c>
      <c r="AA4193">
        <v>2</v>
      </c>
      <c r="AB4193">
        <v>1263.2</v>
      </c>
      <c r="AC4193">
        <f>Table1_1[[#This Row],[Price]]*Table1_1[[#This Row],[Quantity]]</f>
        <v>3158</v>
      </c>
    </row>
    <row r="4194" spans="1:29" x14ac:dyDescent="0.3">
      <c r="A4194" t="s">
        <v>28</v>
      </c>
      <c r="B4194" t="s">
        <v>29</v>
      </c>
      <c r="C4194" t="s">
        <v>193</v>
      </c>
      <c r="D4194" t="s">
        <v>291</v>
      </c>
      <c r="E4194" t="s">
        <v>46</v>
      </c>
      <c r="F4194" t="s">
        <v>135</v>
      </c>
      <c r="G4194">
        <v>34</v>
      </c>
      <c r="H4194">
        <v>411660</v>
      </c>
      <c r="I4194" t="s">
        <v>34</v>
      </c>
      <c r="J4194" s="3">
        <v>44620</v>
      </c>
      <c r="K4194">
        <v>1300</v>
      </c>
      <c r="L4194" t="s">
        <v>17098</v>
      </c>
      <c r="M4194" t="s">
        <v>172</v>
      </c>
      <c r="N4194" t="s">
        <v>17099</v>
      </c>
      <c r="O4194" t="s">
        <v>17100</v>
      </c>
      <c r="P4194" t="s">
        <v>51</v>
      </c>
      <c r="Q4194">
        <v>15</v>
      </c>
      <c r="R4194" t="s">
        <v>88</v>
      </c>
      <c r="S4194" t="s">
        <v>79</v>
      </c>
      <c r="T4194">
        <v>66720</v>
      </c>
      <c r="U4194" s="1">
        <v>45598</v>
      </c>
      <c r="V4194" t="s">
        <v>42</v>
      </c>
      <c r="W4194">
        <v>497592</v>
      </c>
      <c r="X4194" t="s">
        <v>17101</v>
      </c>
      <c r="Y4194">
        <v>994</v>
      </c>
      <c r="Z4194">
        <v>2828</v>
      </c>
      <c r="AA4194">
        <v>6</v>
      </c>
      <c r="AB4194">
        <v>6787.2000000000007</v>
      </c>
      <c r="AC4194">
        <f>Table1_1[[#This Row],[Price]]*Table1_1[[#This Row],[Quantity]]</f>
        <v>16968</v>
      </c>
    </row>
    <row r="4195" spans="1:29" x14ac:dyDescent="0.3">
      <c r="A4195" t="s">
        <v>28</v>
      </c>
      <c r="B4195" t="s">
        <v>29</v>
      </c>
      <c r="C4195" t="s">
        <v>157</v>
      </c>
      <c r="D4195" t="s">
        <v>248</v>
      </c>
      <c r="E4195" t="s">
        <v>56</v>
      </c>
      <c r="F4195" t="s">
        <v>33</v>
      </c>
      <c r="G4195">
        <v>75</v>
      </c>
      <c r="H4195">
        <v>435470</v>
      </c>
      <c r="I4195" t="s">
        <v>58</v>
      </c>
      <c r="J4195" s="3">
        <v>45096</v>
      </c>
      <c r="K4195">
        <v>1200</v>
      </c>
      <c r="L4195" t="s">
        <v>17102</v>
      </c>
      <c r="M4195" t="s">
        <v>1253</v>
      </c>
      <c r="N4195" t="s">
        <v>17103</v>
      </c>
      <c r="O4195" t="s">
        <v>17104</v>
      </c>
      <c r="P4195" t="s">
        <v>51</v>
      </c>
      <c r="Q4195">
        <v>15</v>
      </c>
      <c r="R4195" t="s">
        <v>40</v>
      </c>
      <c r="S4195" t="s">
        <v>41</v>
      </c>
      <c r="T4195">
        <v>69687</v>
      </c>
      <c r="U4195" s="1">
        <v>45421</v>
      </c>
      <c r="V4195" t="s">
        <v>140</v>
      </c>
      <c r="W4195">
        <v>730599</v>
      </c>
      <c r="X4195" t="s">
        <v>17105</v>
      </c>
      <c r="Y4195">
        <v>647</v>
      </c>
      <c r="Z4195">
        <v>2118</v>
      </c>
      <c r="AA4195">
        <v>6</v>
      </c>
      <c r="AB4195">
        <v>5083.2000000000007</v>
      </c>
      <c r="AC4195">
        <f>Table1_1[[#This Row],[Price]]*Table1_1[[#This Row],[Quantity]]</f>
        <v>12708</v>
      </c>
    </row>
    <row r="4196" spans="1:29" x14ac:dyDescent="0.3">
      <c r="A4196" t="s">
        <v>28</v>
      </c>
      <c r="B4196" t="s">
        <v>29</v>
      </c>
      <c r="C4196" t="s">
        <v>157</v>
      </c>
      <c r="D4196" t="s">
        <v>338</v>
      </c>
      <c r="E4196" t="s">
        <v>32</v>
      </c>
      <c r="F4196" t="s">
        <v>106</v>
      </c>
      <c r="G4196">
        <v>48</v>
      </c>
      <c r="H4196">
        <v>407275</v>
      </c>
      <c r="I4196" t="s">
        <v>58</v>
      </c>
      <c r="J4196" s="3">
        <v>45222</v>
      </c>
      <c r="K4196">
        <v>1400</v>
      </c>
      <c r="L4196" t="s">
        <v>17107</v>
      </c>
      <c r="M4196" t="s">
        <v>172</v>
      </c>
      <c r="N4196" t="s">
        <v>17108</v>
      </c>
      <c r="O4196" t="s">
        <v>17109</v>
      </c>
      <c r="P4196" t="s">
        <v>51</v>
      </c>
      <c r="Q4196">
        <v>3</v>
      </c>
      <c r="R4196" t="s">
        <v>88</v>
      </c>
      <c r="S4196" t="s">
        <v>118</v>
      </c>
      <c r="T4196">
        <v>85837</v>
      </c>
      <c r="U4196" s="1">
        <v>45478</v>
      </c>
      <c r="V4196" t="s">
        <v>126</v>
      </c>
      <c r="W4196">
        <v>515311</v>
      </c>
      <c r="X4196" t="s">
        <v>17110</v>
      </c>
      <c r="Y4196">
        <v>284</v>
      </c>
      <c r="Z4196">
        <v>2068</v>
      </c>
      <c r="AA4196">
        <v>3</v>
      </c>
      <c r="AB4196">
        <v>2481.6000000000004</v>
      </c>
      <c r="AC4196">
        <f>Table1_1[[#This Row],[Price]]*Table1_1[[#This Row],[Quantity]]</f>
        <v>6204</v>
      </c>
    </row>
    <row r="4197" spans="1:29" x14ac:dyDescent="0.3">
      <c r="A4197" t="s">
        <v>28</v>
      </c>
      <c r="B4197" t="s">
        <v>29</v>
      </c>
      <c r="C4197" t="s">
        <v>54</v>
      </c>
      <c r="D4197" t="s">
        <v>621</v>
      </c>
      <c r="E4197" t="s">
        <v>32</v>
      </c>
      <c r="F4197" t="s">
        <v>135</v>
      </c>
      <c r="G4197">
        <v>95</v>
      </c>
      <c r="H4197">
        <v>401739</v>
      </c>
      <c r="I4197" t="s">
        <v>34</v>
      </c>
      <c r="J4197" s="3">
        <v>45332</v>
      </c>
      <c r="K4197">
        <v>950</v>
      </c>
      <c r="L4197" t="s">
        <v>17111</v>
      </c>
      <c r="M4197" t="s">
        <v>216</v>
      </c>
      <c r="N4197" t="s">
        <v>17112</v>
      </c>
      <c r="O4197" t="s">
        <v>17113</v>
      </c>
      <c r="P4197" t="s">
        <v>51</v>
      </c>
      <c r="Q4197">
        <v>6</v>
      </c>
      <c r="R4197" t="s">
        <v>40</v>
      </c>
      <c r="S4197" t="s">
        <v>79</v>
      </c>
      <c r="T4197">
        <v>10744</v>
      </c>
      <c r="U4197" s="1">
        <v>45542</v>
      </c>
      <c r="V4197" t="s">
        <v>180</v>
      </c>
      <c r="W4197">
        <v>995071</v>
      </c>
      <c r="X4197" t="s">
        <v>17114</v>
      </c>
      <c r="Y4197">
        <v>284</v>
      </c>
      <c r="Z4197">
        <v>2422</v>
      </c>
      <c r="AA4197">
        <v>2</v>
      </c>
      <c r="AB4197">
        <v>1937.6000000000001</v>
      </c>
      <c r="AC4197">
        <f>Table1_1[[#This Row],[Price]]*Table1_1[[#This Row],[Quantity]]</f>
        <v>4844</v>
      </c>
    </row>
    <row r="4198" spans="1:29" x14ac:dyDescent="0.3">
      <c r="A4198" t="s">
        <v>28</v>
      </c>
      <c r="B4198" t="s">
        <v>29</v>
      </c>
      <c r="C4198" t="s">
        <v>44</v>
      </c>
      <c r="D4198" t="s">
        <v>248</v>
      </c>
      <c r="E4198" t="s">
        <v>46</v>
      </c>
      <c r="F4198" t="s">
        <v>113</v>
      </c>
      <c r="G4198">
        <v>54</v>
      </c>
      <c r="H4198">
        <v>403462</v>
      </c>
      <c r="I4198" t="s">
        <v>58</v>
      </c>
      <c r="J4198" s="3">
        <v>44010</v>
      </c>
      <c r="K4198">
        <v>1400</v>
      </c>
      <c r="L4198" t="s">
        <v>17116</v>
      </c>
      <c r="M4198" t="s">
        <v>1291</v>
      </c>
      <c r="N4198" t="s">
        <v>17117</v>
      </c>
      <c r="O4198" t="s">
        <v>17118</v>
      </c>
      <c r="P4198" t="s">
        <v>71</v>
      </c>
      <c r="Q4198">
        <v>20</v>
      </c>
      <c r="R4198" t="s">
        <v>40</v>
      </c>
      <c r="S4198" t="s">
        <v>41</v>
      </c>
      <c r="T4198">
        <v>51464</v>
      </c>
      <c r="U4198" s="1">
        <v>45471</v>
      </c>
      <c r="V4198" t="s">
        <v>52</v>
      </c>
      <c r="W4198">
        <v>870403</v>
      </c>
      <c r="X4198" t="s">
        <v>17119</v>
      </c>
      <c r="Y4198">
        <v>596</v>
      </c>
      <c r="Z4198">
        <v>501</v>
      </c>
      <c r="AA4198">
        <v>1</v>
      </c>
      <c r="AB4198">
        <v>200.4</v>
      </c>
      <c r="AC4198">
        <f>Table1_1[[#This Row],[Price]]*Table1_1[[#This Row],[Quantity]]</f>
        <v>501</v>
      </c>
    </row>
    <row r="4199" spans="1:29" x14ac:dyDescent="0.3">
      <c r="A4199" t="s">
        <v>28</v>
      </c>
      <c r="B4199" t="s">
        <v>29</v>
      </c>
      <c r="C4199" t="s">
        <v>148</v>
      </c>
      <c r="D4199" t="s">
        <v>546</v>
      </c>
      <c r="E4199" t="s">
        <v>46</v>
      </c>
      <c r="F4199" t="s">
        <v>99</v>
      </c>
      <c r="G4199">
        <v>19</v>
      </c>
      <c r="H4199">
        <v>430049</v>
      </c>
      <c r="I4199" t="s">
        <v>34</v>
      </c>
      <c r="J4199" s="3">
        <v>44470</v>
      </c>
      <c r="K4199">
        <v>1100</v>
      </c>
      <c r="L4199" t="s">
        <v>17120</v>
      </c>
      <c r="M4199" t="s">
        <v>313</v>
      </c>
      <c r="N4199" t="s">
        <v>17121</v>
      </c>
      <c r="O4199" t="s">
        <v>17122</v>
      </c>
      <c r="P4199" t="s">
        <v>51</v>
      </c>
      <c r="Q4199">
        <v>13</v>
      </c>
      <c r="R4199" t="s">
        <v>40</v>
      </c>
      <c r="S4199" t="s">
        <v>79</v>
      </c>
      <c r="T4199">
        <v>22239</v>
      </c>
      <c r="U4199" s="1">
        <v>45451</v>
      </c>
      <c r="V4199" t="s">
        <v>52</v>
      </c>
      <c r="W4199">
        <v>841362</v>
      </c>
      <c r="X4199" t="s">
        <v>17123</v>
      </c>
      <c r="Y4199">
        <v>457</v>
      </c>
      <c r="Z4199">
        <v>2675</v>
      </c>
      <c r="AA4199">
        <v>6</v>
      </c>
      <c r="AB4199">
        <v>6420</v>
      </c>
      <c r="AC4199">
        <f>Table1_1[[#This Row],[Price]]*Table1_1[[#This Row],[Quantity]]</f>
        <v>16050</v>
      </c>
    </row>
    <row r="4200" spans="1:29" x14ac:dyDescent="0.3">
      <c r="A4200" t="s">
        <v>28</v>
      </c>
      <c r="B4200" t="s">
        <v>29</v>
      </c>
      <c r="C4200" t="s">
        <v>30</v>
      </c>
      <c r="D4200" t="s">
        <v>82</v>
      </c>
      <c r="E4200" t="s">
        <v>46</v>
      </c>
      <c r="F4200" t="s">
        <v>113</v>
      </c>
      <c r="G4200">
        <v>94</v>
      </c>
      <c r="H4200">
        <v>428602</v>
      </c>
      <c r="I4200" t="s">
        <v>58</v>
      </c>
      <c r="J4200" s="3">
        <v>45420</v>
      </c>
      <c r="K4200">
        <v>950</v>
      </c>
      <c r="L4200" t="s">
        <v>17124</v>
      </c>
      <c r="M4200" t="s">
        <v>623</v>
      </c>
      <c r="N4200" t="s">
        <v>17125</v>
      </c>
      <c r="O4200" t="s">
        <v>17126</v>
      </c>
      <c r="P4200" t="s">
        <v>51</v>
      </c>
      <c r="Q4200">
        <v>20</v>
      </c>
      <c r="R4200" t="s">
        <v>40</v>
      </c>
      <c r="S4200" t="s">
        <v>118</v>
      </c>
      <c r="T4200">
        <v>33538</v>
      </c>
      <c r="U4200" s="1">
        <v>45413</v>
      </c>
      <c r="V4200" t="s">
        <v>140</v>
      </c>
      <c r="W4200">
        <v>233483</v>
      </c>
      <c r="X4200" t="s">
        <v>17127</v>
      </c>
      <c r="Y4200">
        <v>855</v>
      </c>
      <c r="Z4200">
        <v>2394</v>
      </c>
      <c r="AA4200">
        <v>6</v>
      </c>
      <c r="AB4200">
        <v>5745.6</v>
      </c>
      <c r="AC4200">
        <f>Table1_1[[#This Row],[Price]]*Table1_1[[#This Row],[Quantity]]</f>
        <v>14364</v>
      </c>
    </row>
    <row r="4201" spans="1:29" x14ac:dyDescent="0.3">
      <c r="A4201" t="s">
        <v>28</v>
      </c>
      <c r="B4201" t="s">
        <v>29</v>
      </c>
      <c r="C4201" t="s">
        <v>54</v>
      </c>
      <c r="D4201" t="s">
        <v>142</v>
      </c>
      <c r="E4201" t="s">
        <v>56</v>
      </c>
      <c r="F4201" t="s">
        <v>113</v>
      </c>
      <c r="G4201">
        <v>76</v>
      </c>
      <c r="H4201">
        <v>429804</v>
      </c>
      <c r="I4201" t="s">
        <v>34</v>
      </c>
      <c r="J4201" s="3">
        <v>44494</v>
      </c>
      <c r="K4201">
        <v>1400</v>
      </c>
      <c r="L4201" t="s">
        <v>8621</v>
      </c>
      <c r="M4201" t="s">
        <v>482</v>
      </c>
      <c r="N4201" t="s">
        <v>17128</v>
      </c>
      <c r="O4201" t="s">
        <v>17129</v>
      </c>
      <c r="P4201" t="s">
        <v>51</v>
      </c>
      <c r="Q4201">
        <v>10</v>
      </c>
      <c r="R4201" t="s">
        <v>40</v>
      </c>
      <c r="S4201" t="s">
        <v>118</v>
      </c>
      <c r="T4201">
        <v>44149</v>
      </c>
      <c r="U4201" s="1">
        <v>45452</v>
      </c>
      <c r="V4201" t="s">
        <v>52</v>
      </c>
      <c r="W4201">
        <v>489041</v>
      </c>
      <c r="X4201" t="s">
        <v>17130</v>
      </c>
      <c r="Y4201">
        <v>796</v>
      </c>
      <c r="Z4201">
        <v>1619</v>
      </c>
      <c r="AA4201">
        <v>3</v>
      </c>
      <c r="AB4201">
        <v>1942.8000000000002</v>
      </c>
      <c r="AC4201">
        <f>Table1_1[[#This Row],[Price]]*Table1_1[[#This Row],[Quantity]]</f>
        <v>4857</v>
      </c>
    </row>
    <row r="4202" spans="1:29" x14ac:dyDescent="0.3">
      <c r="A4202" t="s">
        <v>28</v>
      </c>
      <c r="B4202" t="s">
        <v>29</v>
      </c>
      <c r="C4202" t="s">
        <v>91</v>
      </c>
      <c r="D4202" t="s">
        <v>105</v>
      </c>
      <c r="E4202" t="s">
        <v>46</v>
      </c>
      <c r="F4202" t="s">
        <v>113</v>
      </c>
      <c r="G4202">
        <v>62</v>
      </c>
      <c r="H4202">
        <v>416276</v>
      </c>
      <c r="I4202" t="s">
        <v>34</v>
      </c>
      <c r="J4202" s="3">
        <v>45305</v>
      </c>
      <c r="K4202">
        <v>1200</v>
      </c>
      <c r="L4202" t="s">
        <v>17132</v>
      </c>
      <c r="M4202" t="s">
        <v>623</v>
      </c>
      <c r="N4202" t="s">
        <v>17133</v>
      </c>
      <c r="O4202" t="s">
        <v>17134</v>
      </c>
      <c r="P4202" t="s">
        <v>71</v>
      </c>
      <c r="Q4202">
        <v>4</v>
      </c>
      <c r="R4202" t="s">
        <v>40</v>
      </c>
      <c r="S4202" t="s">
        <v>79</v>
      </c>
      <c r="T4202">
        <v>32150</v>
      </c>
      <c r="U4202" s="1">
        <v>45334</v>
      </c>
      <c r="V4202" t="s">
        <v>119</v>
      </c>
      <c r="W4202">
        <v>183717</v>
      </c>
      <c r="X4202" t="s">
        <v>17135</v>
      </c>
      <c r="Y4202">
        <v>621</v>
      </c>
      <c r="Z4202">
        <v>1160</v>
      </c>
      <c r="AA4202">
        <v>8</v>
      </c>
      <c r="AB4202">
        <v>3712</v>
      </c>
      <c r="AC4202">
        <f>Table1_1[[#This Row],[Price]]*Table1_1[[#This Row],[Quantity]]</f>
        <v>9280</v>
      </c>
    </row>
    <row r="4203" spans="1:29" x14ac:dyDescent="0.3">
      <c r="A4203" t="s">
        <v>28</v>
      </c>
      <c r="B4203" t="s">
        <v>29</v>
      </c>
      <c r="C4203" t="s">
        <v>148</v>
      </c>
      <c r="D4203" t="s">
        <v>442</v>
      </c>
      <c r="E4203" t="s">
        <v>46</v>
      </c>
      <c r="F4203" t="s">
        <v>83</v>
      </c>
      <c r="G4203">
        <v>35</v>
      </c>
      <c r="H4203">
        <v>427446</v>
      </c>
      <c r="I4203" t="s">
        <v>58</v>
      </c>
      <c r="J4203" s="3">
        <v>45022</v>
      </c>
      <c r="K4203">
        <v>1000</v>
      </c>
      <c r="L4203" t="s">
        <v>17136</v>
      </c>
      <c r="M4203" t="s">
        <v>200</v>
      </c>
      <c r="N4203" t="s">
        <v>17137</v>
      </c>
      <c r="O4203" t="s">
        <v>17138</v>
      </c>
      <c r="P4203" t="s">
        <v>39</v>
      </c>
      <c r="Q4203">
        <v>11</v>
      </c>
      <c r="R4203" t="s">
        <v>40</v>
      </c>
      <c r="S4203" t="s">
        <v>41</v>
      </c>
      <c r="T4203">
        <v>75366</v>
      </c>
      <c r="U4203" s="1">
        <v>45591</v>
      </c>
      <c r="V4203" t="s">
        <v>155</v>
      </c>
      <c r="W4203">
        <v>192630</v>
      </c>
      <c r="X4203" t="s">
        <v>17139</v>
      </c>
      <c r="Y4203">
        <v>663</v>
      </c>
      <c r="Z4203">
        <v>1425</v>
      </c>
      <c r="AA4203">
        <v>4</v>
      </c>
      <c r="AB4203">
        <v>2280</v>
      </c>
      <c r="AC4203">
        <f>Table1_1[[#This Row],[Price]]*Table1_1[[#This Row],[Quantity]]</f>
        <v>5700</v>
      </c>
    </row>
    <row r="4204" spans="1:29" x14ac:dyDescent="0.3">
      <c r="A4204" t="s">
        <v>28</v>
      </c>
      <c r="B4204" t="s">
        <v>29</v>
      </c>
      <c r="C4204" t="s">
        <v>66</v>
      </c>
      <c r="D4204" t="s">
        <v>220</v>
      </c>
      <c r="E4204" t="s">
        <v>32</v>
      </c>
      <c r="F4204" t="s">
        <v>83</v>
      </c>
      <c r="G4204">
        <v>44</v>
      </c>
      <c r="H4204">
        <v>416169</v>
      </c>
      <c r="I4204" t="s">
        <v>34</v>
      </c>
      <c r="J4204" s="3">
        <v>44315</v>
      </c>
      <c r="K4204">
        <v>1200</v>
      </c>
      <c r="L4204" t="s">
        <v>17140</v>
      </c>
      <c r="M4204" t="s">
        <v>144</v>
      </c>
      <c r="N4204" t="s">
        <v>17141</v>
      </c>
      <c r="O4204" t="s">
        <v>17142</v>
      </c>
      <c r="P4204" t="s">
        <v>51</v>
      </c>
      <c r="Q4204">
        <v>4</v>
      </c>
      <c r="R4204" t="s">
        <v>40</v>
      </c>
      <c r="S4204" t="s">
        <v>41</v>
      </c>
      <c r="T4204">
        <v>84095</v>
      </c>
      <c r="U4204" s="1">
        <v>45473</v>
      </c>
      <c r="V4204" t="s">
        <v>52</v>
      </c>
      <c r="W4204">
        <v>779235</v>
      </c>
      <c r="X4204" t="s">
        <v>17143</v>
      </c>
      <c r="Y4204">
        <v>590</v>
      </c>
      <c r="Z4204">
        <v>1451</v>
      </c>
      <c r="AA4204">
        <v>8</v>
      </c>
      <c r="AB4204">
        <v>4643.2</v>
      </c>
      <c r="AC4204">
        <f>Table1_1[[#This Row],[Price]]*Table1_1[[#This Row],[Quantity]]</f>
        <v>11608</v>
      </c>
    </row>
    <row r="4205" spans="1:29" x14ac:dyDescent="0.3">
      <c r="A4205" t="s">
        <v>28</v>
      </c>
      <c r="B4205" t="s">
        <v>29</v>
      </c>
      <c r="C4205" t="s">
        <v>30</v>
      </c>
      <c r="D4205" t="s">
        <v>31</v>
      </c>
      <c r="E4205" t="s">
        <v>56</v>
      </c>
      <c r="F4205" t="s">
        <v>33</v>
      </c>
      <c r="G4205">
        <v>3</v>
      </c>
      <c r="H4205">
        <v>435476</v>
      </c>
      <c r="I4205" t="s">
        <v>58</v>
      </c>
      <c r="J4205" s="3">
        <v>44401</v>
      </c>
      <c r="K4205">
        <v>800</v>
      </c>
      <c r="L4205" t="s">
        <v>17144</v>
      </c>
      <c r="M4205" t="s">
        <v>1147</v>
      </c>
      <c r="N4205" t="s">
        <v>17145</v>
      </c>
      <c r="O4205" t="s">
        <v>17146</v>
      </c>
      <c r="P4205" t="s">
        <v>87</v>
      </c>
      <c r="Q4205">
        <v>10</v>
      </c>
      <c r="R4205" t="s">
        <v>88</v>
      </c>
      <c r="S4205" t="s">
        <v>79</v>
      </c>
      <c r="T4205">
        <v>73841</v>
      </c>
      <c r="U4205" s="1">
        <v>45348</v>
      </c>
      <c r="V4205" t="s">
        <v>119</v>
      </c>
      <c r="W4205">
        <v>289736</v>
      </c>
      <c r="X4205" t="s">
        <v>17147</v>
      </c>
      <c r="Y4205">
        <v>550</v>
      </c>
      <c r="Z4205">
        <v>2884</v>
      </c>
      <c r="AA4205">
        <v>4</v>
      </c>
      <c r="AB4205">
        <v>4614.4000000000015</v>
      </c>
      <c r="AC4205">
        <f>Table1_1[[#This Row],[Price]]*Table1_1[[#This Row],[Quantity]]</f>
        <v>11536</v>
      </c>
    </row>
    <row r="4206" spans="1:29" x14ac:dyDescent="0.3">
      <c r="A4206" t="s">
        <v>28</v>
      </c>
      <c r="B4206" t="s">
        <v>29</v>
      </c>
      <c r="C4206" t="s">
        <v>193</v>
      </c>
      <c r="D4206" t="s">
        <v>248</v>
      </c>
      <c r="E4206" t="s">
        <v>46</v>
      </c>
      <c r="F4206" t="s">
        <v>99</v>
      </c>
      <c r="G4206">
        <v>48</v>
      </c>
      <c r="H4206">
        <v>414591</v>
      </c>
      <c r="I4206" t="s">
        <v>34</v>
      </c>
      <c r="J4206" s="3">
        <v>44497</v>
      </c>
      <c r="K4206">
        <v>1400</v>
      </c>
      <c r="L4206" t="s">
        <v>17149</v>
      </c>
      <c r="M4206" t="s">
        <v>1030</v>
      </c>
      <c r="N4206" t="s">
        <v>17150</v>
      </c>
      <c r="O4206" t="s">
        <v>17151</v>
      </c>
      <c r="P4206" t="s">
        <v>87</v>
      </c>
      <c r="Q4206">
        <v>7</v>
      </c>
      <c r="R4206" t="s">
        <v>88</v>
      </c>
      <c r="S4206" t="s">
        <v>41</v>
      </c>
      <c r="T4206">
        <v>44823</v>
      </c>
      <c r="U4206" s="1">
        <v>45629</v>
      </c>
      <c r="V4206" t="s">
        <v>259</v>
      </c>
      <c r="W4206">
        <v>755136</v>
      </c>
      <c r="X4206" t="s">
        <v>17152</v>
      </c>
      <c r="Y4206">
        <v>605</v>
      </c>
      <c r="Z4206">
        <v>1135</v>
      </c>
      <c r="AA4206">
        <v>2</v>
      </c>
      <c r="AB4206">
        <v>908</v>
      </c>
      <c r="AC4206">
        <f>Table1_1[[#This Row],[Price]]*Table1_1[[#This Row],[Quantity]]</f>
        <v>2270</v>
      </c>
    </row>
    <row r="4207" spans="1:29" x14ac:dyDescent="0.3">
      <c r="A4207" t="s">
        <v>28</v>
      </c>
      <c r="B4207" t="s">
        <v>29</v>
      </c>
      <c r="C4207" t="s">
        <v>157</v>
      </c>
      <c r="D4207" t="s">
        <v>220</v>
      </c>
      <c r="E4207" t="s">
        <v>56</v>
      </c>
      <c r="F4207" t="s">
        <v>47</v>
      </c>
      <c r="G4207">
        <v>19</v>
      </c>
      <c r="H4207">
        <v>425614</v>
      </c>
      <c r="I4207" t="s">
        <v>34</v>
      </c>
      <c r="J4207" s="3">
        <v>45322</v>
      </c>
      <c r="K4207">
        <v>1200</v>
      </c>
      <c r="L4207" t="s">
        <v>9465</v>
      </c>
      <c r="M4207" t="s">
        <v>487</v>
      </c>
      <c r="N4207" t="s">
        <v>17153</v>
      </c>
      <c r="O4207" t="s">
        <v>17154</v>
      </c>
      <c r="P4207" t="s">
        <v>51</v>
      </c>
      <c r="Q4207">
        <v>16</v>
      </c>
      <c r="R4207" t="s">
        <v>88</v>
      </c>
      <c r="S4207" t="s">
        <v>41</v>
      </c>
      <c r="T4207">
        <v>60245</v>
      </c>
      <c r="U4207" s="1">
        <v>45382</v>
      </c>
      <c r="V4207" t="s">
        <v>72</v>
      </c>
      <c r="W4207">
        <v>729280</v>
      </c>
      <c r="X4207" t="s">
        <v>17155</v>
      </c>
      <c r="Y4207">
        <v>918</v>
      </c>
      <c r="Z4207">
        <v>2853</v>
      </c>
      <c r="AA4207">
        <v>4</v>
      </c>
      <c r="AB4207">
        <v>4564.8</v>
      </c>
      <c r="AC4207">
        <f>Table1_1[[#This Row],[Price]]*Table1_1[[#This Row],[Quantity]]</f>
        <v>11412</v>
      </c>
    </row>
    <row r="4208" spans="1:29" x14ac:dyDescent="0.3">
      <c r="A4208" t="s">
        <v>28</v>
      </c>
      <c r="B4208" t="s">
        <v>29</v>
      </c>
      <c r="C4208" t="s">
        <v>44</v>
      </c>
      <c r="D4208" t="s">
        <v>511</v>
      </c>
      <c r="E4208" t="s">
        <v>56</v>
      </c>
      <c r="F4208" t="s">
        <v>99</v>
      </c>
      <c r="G4208">
        <v>65</v>
      </c>
      <c r="H4208">
        <v>419707</v>
      </c>
      <c r="I4208" t="s">
        <v>58</v>
      </c>
      <c r="J4208" s="3">
        <v>44618</v>
      </c>
      <c r="K4208">
        <v>1100</v>
      </c>
      <c r="L4208" t="s">
        <v>17156</v>
      </c>
      <c r="M4208" t="s">
        <v>165</v>
      </c>
      <c r="N4208" t="s">
        <v>17157</v>
      </c>
      <c r="O4208" t="s">
        <v>17158</v>
      </c>
      <c r="P4208" t="s">
        <v>39</v>
      </c>
      <c r="Q4208">
        <v>7</v>
      </c>
      <c r="R4208" t="s">
        <v>40</v>
      </c>
      <c r="S4208" t="s">
        <v>41</v>
      </c>
      <c r="T4208">
        <v>78752</v>
      </c>
      <c r="U4208" s="1">
        <v>45345</v>
      </c>
      <c r="V4208" t="s">
        <v>119</v>
      </c>
      <c r="W4208">
        <v>245528</v>
      </c>
      <c r="X4208" t="s">
        <v>17159</v>
      </c>
      <c r="Y4208">
        <v>825</v>
      </c>
      <c r="Z4208">
        <v>2887</v>
      </c>
      <c r="AA4208">
        <v>7</v>
      </c>
      <c r="AB4208">
        <v>8083.6</v>
      </c>
      <c r="AC4208">
        <f>Table1_1[[#This Row],[Price]]*Table1_1[[#This Row],[Quantity]]</f>
        <v>20209</v>
      </c>
    </row>
    <row r="4209" spans="1:29" x14ac:dyDescent="0.3">
      <c r="A4209" t="s">
        <v>28</v>
      </c>
      <c r="B4209" t="s">
        <v>29</v>
      </c>
      <c r="C4209" t="s">
        <v>44</v>
      </c>
      <c r="D4209" t="s">
        <v>261</v>
      </c>
      <c r="E4209" t="s">
        <v>32</v>
      </c>
      <c r="F4209" t="s">
        <v>83</v>
      </c>
      <c r="G4209">
        <v>22</v>
      </c>
      <c r="H4209">
        <v>433109</v>
      </c>
      <c r="I4209" t="s">
        <v>58</v>
      </c>
      <c r="J4209" s="3">
        <v>43991</v>
      </c>
      <c r="K4209">
        <v>1000</v>
      </c>
      <c r="L4209" t="s">
        <v>17160</v>
      </c>
      <c r="M4209" t="s">
        <v>434</v>
      </c>
      <c r="N4209" t="s">
        <v>17161</v>
      </c>
      <c r="O4209" t="s">
        <v>17162</v>
      </c>
      <c r="P4209" t="s">
        <v>39</v>
      </c>
      <c r="Q4209">
        <v>14</v>
      </c>
      <c r="R4209" t="s">
        <v>40</v>
      </c>
      <c r="S4209" t="s">
        <v>41</v>
      </c>
      <c r="T4209">
        <v>30928</v>
      </c>
      <c r="U4209" s="1">
        <v>45346</v>
      </c>
      <c r="V4209" t="s">
        <v>119</v>
      </c>
      <c r="W4209">
        <v>215052</v>
      </c>
      <c r="X4209" t="s">
        <v>17163</v>
      </c>
      <c r="Y4209">
        <v>654</v>
      </c>
      <c r="Z4209">
        <v>1262</v>
      </c>
      <c r="AA4209">
        <v>8</v>
      </c>
      <c r="AB4209">
        <v>4038.4</v>
      </c>
      <c r="AC4209">
        <f>Table1_1[[#This Row],[Price]]*Table1_1[[#This Row],[Quantity]]</f>
        <v>10096</v>
      </c>
    </row>
    <row r="4210" spans="1:29" x14ac:dyDescent="0.3">
      <c r="A4210" t="s">
        <v>28</v>
      </c>
      <c r="B4210" t="s">
        <v>29</v>
      </c>
      <c r="C4210" t="s">
        <v>44</v>
      </c>
      <c r="D4210" t="s">
        <v>220</v>
      </c>
      <c r="E4210" t="s">
        <v>32</v>
      </c>
      <c r="F4210" t="s">
        <v>135</v>
      </c>
      <c r="G4210">
        <v>30</v>
      </c>
      <c r="H4210">
        <v>428608</v>
      </c>
      <c r="I4210" t="s">
        <v>58</v>
      </c>
      <c r="J4210" s="3">
        <v>45006</v>
      </c>
      <c r="K4210">
        <v>1100</v>
      </c>
      <c r="L4210" t="s">
        <v>17164</v>
      </c>
      <c r="M4210" t="s">
        <v>282</v>
      </c>
      <c r="N4210" t="s">
        <v>17165</v>
      </c>
      <c r="O4210">
        <v>7680832950</v>
      </c>
      <c r="P4210" t="s">
        <v>87</v>
      </c>
      <c r="Q4210">
        <v>15</v>
      </c>
      <c r="R4210" t="s">
        <v>40</v>
      </c>
      <c r="S4210" t="s">
        <v>118</v>
      </c>
      <c r="T4210">
        <v>29259</v>
      </c>
      <c r="U4210" s="1">
        <v>45553</v>
      </c>
      <c r="V4210" t="s">
        <v>180</v>
      </c>
      <c r="W4210">
        <v>592621</v>
      </c>
      <c r="X4210" t="s">
        <v>17166</v>
      </c>
      <c r="Y4210">
        <v>227</v>
      </c>
      <c r="Z4210">
        <v>1015</v>
      </c>
      <c r="AA4210">
        <v>5</v>
      </c>
      <c r="AB4210">
        <v>2030</v>
      </c>
      <c r="AC4210">
        <f>Table1_1[[#This Row],[Price]]*Table1_1[[#This Row],[Quantity]]</f>
        <v>5075</v>
      </c>
    </row>
    <row r="4211" spans="1:29" x14ac:dyDescent="0.3">
      <c r="A4211" t="s">
        <v>28</v>
      </c>
      <c r="B4211" t="s">
        <v>29</v>
      </c>
      <c r="C4211" t="s">
        <v>91</v>
      </c>
      <c r="D4211" t="s">
        <v>105</v>
      </c>
      <c r="E4211" t="s">
        <v>46</v>
      </c>
      <c r="F4211" t="s">
        <v>135</v>
      </c>
      <c r="G4211">
        <v>1</v>
      </c>
      <c r="H4211">
        <v>416520</v>
      </c>
      <c r="I4211" t="s">
        <v>34</v>
      </c>
      <c r="J4211" s="3">
        <v>43917</v>
      </c>
      <c r="K4211">
        <v>800</v>
      </c>
      <c r="L4211" t="s">
        <v>17167</v>
      </c>
      <c r="M4211" t="s">
        <v>394</v>
      </c>
      <c r="N4211" t="s">
        <v>17168</v>
      </c>
      <c r="O4211" t="s">
        <v>17169</v>
      </c>
      <c r="P4211" t="s">
        <v>71</v>
      </c>
      <c r="Q4211">
        <v>14</v>
      </c>
      <c r="R4211" t="s">
        <v>40</v>
      </c>
      <c r="S4211" t="s">
        <v>118</v>
      </c>
      <c r="T4211">
        <v>15492</v>
      </c>
      <c r="U4211" s="1">
        <v>45378</v>
      </c>
      <c r="V4211" t="s">
        <v>72</v>
      </c>
      <c r="W4211">
        <v>355201</v>
      </c>
      <c r="X4211" t="s">
        <v>17170</v>
      </c>
      <c r="Y4211">
        <v>762</v>
      </c>
      <c r="Z4211">
        <v>2544</v>
      </c>
      <c r="AA4211">
        <v>1</v>
      </c>
      <c r="AB4211">
        <v>1017.6</v>
      </c>
      <c r="AC4211">
        <f>Table1_1[[#This Row],[Price]]*Table1_1[[#This Row],[Quantity]]</f>
        <v>2544</v>
      </c>
    </row>
    <row r="4212" spans="1:29" x14ac:dyDescent="0.3">
      <c r="A4212" t="s">
        <v>28</v>
      </c>
      <c r="B4212" t="s">
        <v>29</v>
      </c>
      <c r="C4212" t="s">
        <v>66</v>
      </c>
      <c r="D4212" t="s">
        <v>98</v>
      </c>
      <c r="E4212" t="s">
        <v>46</v>
      </c>
      <c r="F4212" t="s">
        <v>33</v>
      </c>
      <c r="G4212">
        <v>64</v>
      </c>
      <c r="H4212">
        <v>402254</v>
      </c>
      <c r="I4212" t="s">
        <v>58</v>
      </c>
      <c r="J4212" s="3">
        <v>44869</v>
      </c>
      <c r="K4212">
        <v>1200</v>
      </c>
      <c r="L4212" t="s">
        <v>17171</v>
      </c>
      <c r="M4212" t="s">
        <v>552</v>
      </c>
      <c r="N4212" t="s">
        <v>17172</v>
      </c>
      <c r="O4212" t="s">
        <v>17173</v>
      </c>
      <c r="P4212" t="s">
        <v>87</v>
      </c>
      <c r="Q4212">
        <v>13</v>
      </c>
      <c r="R4212" t="s">
        <v>88</v>
      </c>
      <c r="S4212" t="s">
        <v>41</v>
      </c>
      <c r="T4212">
        <v>52060</v>
      </c>
      <c r="U4212" s="1">
        <v>45438</v>
      </c>
      <c r="V4212" t="s">
        <v>140</v>
      </c>
      <c r="W4212">
        <v>322702</v>
      </c>
      <c r="X4212" t="s">
        <v>17174</v>
      </c>
      <c r="Y4212">
        <v>213</v>
      </c>
      <c r="Z4212">
        <v>2622</v>
      </c>
      <c r="AA4212">
        <v>4</v>
      </c>
      <c r="AB4212">
        <v>4195.2</v>
      </c>
      <c r="AC4212">
        <f>Table1_1[[#This Row],[Price]]*Table1_1[[#This Row],[Quantity]]</f>
        <v>10488</v>
      </c>
    </row>
    <row r="4213" spans="1:29" x14ac:dyDescent="0.3">
      <c r="A4213" t="s">
        <v>28</v>
      </c>
      <c r="B4213" t="s">
        <v>29</v>
      </c>
      <c r="C4213" t="s">
        <v>54</v>
      </c>
      <c r="D4213" t="s">
        <v>467</v>
      </c>
      <c r="E4213" t="s">
        <v>32</v>
      </c>
      <c r="F4213" t="s">
        <v>113</v>
      </c>
      <c r="G4213">
        <v>21</v>
      </c>
      <c r="H4213">
        <v>400133</v>
      </c>
      <c r="I4213" t="s">
        <v>34</v>
      </c>
      <c r="J4213" s="3">
        <v>44760</v>
      </c>
      <c r="K4213">
        <v>800</v>
      </c>
      <c r="L4213" t="s">
        <v>17175</v>
      </c>
      <c r="M4213" t="s">
        <v>282</v>
      </c>
      <c r="N4213" t="s">
        <v>17176</v>
      </c>
      <c r="O4213" t="s">
        <v>17177</v>
      </c>
      <c r="P4213" t="s">
        <v>71</v>
      </c>
      <c r="Q4213">
        <v>10</v>
      </c>
      <c r="R4213" t="s">
        <v>88</v>
      </c>
      <c r="S4213" t="s">
        <v>118</v>
      </c>
      <c r="T4213">
        <v>94025</v>
      </c>
      <c r="U4213" s="1">
        <v>45552</v>
      </c>
      <c r="V4213" t="s">
        <v>180</v>
      </c>
      <c r="W4213">
        <v>954773</v>
      </c>
      <c r="X4213" t="s">
        <v>17178</v>
      </c>
      <c r="Y4213">
        <v>446</v>
      </c>
      <c r="Z4213">
        <v>2449</v>
      </c>
      <c r="AA4213">
        <v>7</v>
      </c>
      <c r="AB4213">
        <v>6857.2000000000007</v>
      </c>
      <c r="AC4213">
        <f>Table1_1[[#This Row],[Price]]*Table1_1[[#This Row],[Quantity]]</f>
        <v>17143</v>
      </c>
    </row>
    <row r="4214" spans="1:29" x14ac:dyDescent="0.3">
      <c r="A4214" t="s">
        <v>28</v>
      </c>
      <c r="B4214" t="s">
        <v>29</v>
      </c>
      <c r="C4214" t="s">
        <v>193</v>
      </c>
      <c r="D4214" t="s">
        <v>611</v>
      </c>
      <c r="E4214" t="s">
        <v>46</v>
      </c>
      <c r="F4214" t="s">
        <v>33</v>
      </c>
      <c r="G4214">
        <v>50</v>
      </c>
      <c r="H4214">
        <v>435983</v>
      </c>
      <c r="I4214" t="s">
        <v>34</v>
      </c>
      <c r="J4214" s="3">
        <v>45004</v>
      </c>
      <c r="K4214">
        <v>1200</v>
      </c>
      <c r="L4214" t="s">
        <v>17180</v>
      </c>
      <c r="M4214" t="s">
        <v>76</v>
      </c>
      <c r="N4214" t="s">
        <v>17181</v>
      </c>
      <c r="O4214" t="s">
        <v>17182</v>
      </c>
      <c r="P4214" t="s">
        <v>51</v>
      </c>
      <c r="Q4214">
        <v>3</v>
      </c>
      <c r="R4214" t="s">
        <v>40</v>
      </c>
      <c r="S4214" t="s">
        <v>79</v>
      </c>
      <c r="T4214">
        <v>35014</v>
      </c>
      <c r="U4214" s="1">
        <v>45356</v>
      </c>
      <c r="V4214" t="s">
        <v>72</v>
      </c>
      <c r="W4214">
        <v>674246</v>
      </c>
      <c r="X4214" t="s">
        <v>17183</v>
      </c>
      <c r="Y4214">
        <v>652</v>
      </c>
      <c r="Z4214">
        <v>1279</v>
      </c>
      <c r="AA4214">
        <v>8</v>
      </c>
      <c r="AB4214">
        <v>4092.8</v>
      </c>
      <c r="AC4214">
        <f>Table1_1[[#This Row],[Price]]*Table1_1[[#This Row],[Quantity]]</f>
        <v>10232</v>
      </c>
    </row>
    <row r="4215" spans="1:29" x14ac:dyDescent="0.3">
      <c r="A4215" t="s">
        <v>28</v>
      </c>
      <c r="B4215" t="s">
        <v>29</v>
      </c>
      <c r="C4215" t="s">
        <v>54</v>
      </c>
      <c r="D4215" t="s">
        <v>134</v>
      </c>
      <c r="E4215" t="s">
        <v>56</v>
      </c>
      <c r="F4215" t="s">
        <v>150</v>
      </c>
      <c r="G4215">
        <v>40</v>
      </c>
      <c r="H4215">
        <v>437998</v>
      </c>
      <c r="I4215" t="s">
        <v>58</v>
      </c>
      <c r="J4215" s="3">
        <v>44256</v>
      </c>
      <c r="K4215">
        <v>800</v>
      </c>
      <c r="L4215" t="s">
        <v>17184</v>
      </c>
      <c r="M4215" t="s">
        <v>256</v>
      </c>
      <c r="N4215" t="s">
        <v>17185</v>
      </c>
      <c r="O4215" t="s">
        <v>17186</v>
      </c>
      <c r="P4215" t="s">
        <v>39</v>
      </c>
      <c r="Q4215">
        <v>5</v>
      </c>
      <c r="R4215" t="s">
        <v>40</v>
      </c>
      <c r="S4215" t="s">
        <v>41</v>
      </c>
      <c r="T4215">
        <v>22907</v>
      </c>
      <c r="U4215" s="1">
        <v>45442</v>
      </c>
      <c r="V4215" t="s">
        <v>140</v>
      </c>
      <c r="W4215">
        <v>444308</v>
      </c>
      <c r="X4215" t="s">
        <v>17187</v>
      </c>
      <c r="Y4215">
        <v>600</v>
      </c>
      <c r="Z4215">
        <v>2698</v>
      </c>
      <c r="AA4215">
        <v>1</v>
      </c>
      <c r="AB4215">
        <v>1079.2</v>
      </c>
      <c r="AC4215">
        <f>Table1_1[[#This Row],[Price]]*Table1_1[[#This Row],[Quantity]]</f>
        <v>2698</v>
      </c>
    </row>
    <row r="4216" spans="1:29" x14ac:dyDescent="0.3">
      <c r="A4216" t="s">
        <v>28</v>
      </c>
      <c r="B4216" t="s">
        <v>29</v>
      </c>
      <c r="C4216" t="s">
        <v>193</v>
      </c>
      <c r="D4216" t="s">
        <v>380</v>
      </c>
      <c r="E4216" t="s">
        <v>46</v>
      </c>
      <c r="F4216" t="s">
        <v>135</v>
      </c>
      <c r="G4216">
        <v>42</v>
      </c>
      <c r="H4216">
        <v>408671</v>
      </c>
      <c r="I4216" t="s">
        <v>58</v>
      </c>
      <c r="J4216" s="3">
        <v>45120</v>
      </c>
      <c r="K4216">
        <v>1100</v>
      </c>
      <c r="L4216" t="s">
        <v>8588</v>
      </c>
      <c r="M4216" t="s">
        <v>287</v>
      </c>
      <c r="N4216" t="s">
        <v>17188</v>
      </c>
      <c r="O4216" t="s">
        <v>17189</v>
      </c>
      <c r="P4216" t="s">
        <v>87</v>
      </c>
      <c r="Q4216">
        <v>14</v>
      </c>
      <c r="R4216" t="s">
        <v>40</v>
      </c>
      <c r="S4216" t="s">
        <v>63</v>
      </c>
      <c r="T4216">
        <v>77102</v>
      </c>
      <c r="U4216" s="1">
        <v>45447</v>
      </c>
      <c r="V4216" t="s">
        <v>52</v>
      </c>
      <c r="W4216">
        <v>593455</v>
      </c>
      <c r="X4216" t="s">
        <v>17190</v>
      </c>
      <c r="Y4216">
        <v>660</v>
      </c>
      <c r="Z4216">
        <v>2060</v>
      </c>
      <c r="AA4216">
        <v>3</v>
      </c>
      <c r="AB4216">
        <v>2472</v>
      </c>
      <c r="AC4216">
        <f>Table1_1[[#This Row],[Price]]*Table1_1[[#This Row],[Quantity]]</f>
        <v>6180</v>
      </c>
    </row>
    <row r="4217" spans="1:29" x14ac:dyDescent="0.3">
      <c r="A4217" t="s">
        <v>28</v>
      </c>
      <c r="B4217" t="s">
        <v>29</v>
      </c>
      <c r="C4217" t="s">
        <v>91</v>
      </c>
      <c r="D4217" t="s">
        <v>637</v>
      </c>
      <c r="E4217" t="s">
        <v>46</v>
      </c>
      <c r="F4217" t="s">
        <v>113</v>
      </c>
      <c r="G4217">
        <v>75</v>
      </c>
      <c r="H4217">
        <v>409925</v>
      </c>
      <c r="I4217" t="s">
        <v>58</v>
      </c>
      <c r="J4217" s="3">
        <v>45006</v>
      </c>
      <c r="K4217">
        <v>800</v>
      </c>
      <c r="L4217" t="s">
        <v>17191</v>
      </c>
      <c r="M4217" t="s">
        <v>49</v>
      </c>
      <c r="N4217" t="s">
        <v>17192</v>
      </c>
      <c r="O4217" t="s">
        <v>17193</v>
      </c>
      <c r="P4217" t="s">
        <v>51</v>
      </c>
      <c r="Q4217">
        <v>14</v>
      </c>
      <c r="R4217" t="s">
        <v>40</v>
      </c>
      <c r="S4217" t="s">
        <v>118</v>
      </c>
      <c r="T4217">
        <v>22592</v>
      </c>
      <c r="U4217" s="1">
        <v>45322</v>
      </c>
      <c r="V4217" t="s">
        <v>111</v>
      </c>
      <c r="W4217">
        <v>407664</v>
      </c>
      <c r="X4217" t="s">
        <v>17194</v>
      </c>
      <c r="Y4217">
        <v>439</v>
      </c>
      <c r="Z4217">
        <v>2744</v>
      </c>
      <c r="AA4217">
        <v>1</v>
      </c>
      <c r="AB4217">
        <v>1097.6000000000001</v>
      </c>
      <c r="AC4217">
        <f>Table1_1[[#This Row],[Price]]*Table1_1[[#This Row],[Quantity]]</f>
        <v>2744</v>
      </c>
    </row>
    <row r="4218" spans="1:29" x14ac:dyDescent="0.3">
      <c r="A4218" t="s">
        <v>28</v>
      </c>
      <c r="B4218" t="s">
        <v>29</v>
      </c>
      <c r="C4218" t="s">
        <v>91</v>
      </c>
      <c r="D4218" t="s">
        <v>637</v>
      </c>
      <c r="E4218" t="s">
        <v>32</v>
      </c>
      <c r="F4218" t="s">
        <v>83</v>
      </c>
      <c r="G4218">
        <v>11</v>
      </c>
      <c r="H4218">
        <v>407797</v>
      </c>
      <c r="I4218" t="s">
        <v>34</v>
      </c>
      <c r="J4218" s="3">
        <v>44729</v>
      </c>
      <c r="K4218">
        <v>1000</v>
      </c>
      <c r="L4218" t="s">
        <v>17196</v>
      </c>
      <c r="M4218" t="s">
        <v>953</v>
      </c>
      <c r="N4218" t="s">
        <v>17197</v>
      </c>
      <c r="O4218" t="s">
        <v>17198</v>
      </c>
      <c r="P4218" t="s">
        <v>87</v>
      </c>
      <c r="Q4218">
        <v>13</v>
      </c>
      <c r="R4218" t="s">
        <v>88</v>
      </c>
      <c r="S4218" t="s">
        <v>118</v>
      </c>
      <c r="T4218">
        <v>45786</v>
      </c>
      <c r="U4218" s="1">
        <v>45359</v>
      </c>
      <c r="V4218" t="s">
        <v>72</v>
      </c>
      <c r="W4218">
        <v>886388</v>
      </c>
      <c r="X4218" t="s">
        <v>6866</v>
      </c>
      <c r="Y4218">
        <v>493</v>
      </c>
      <c r="Z4218">
        <v>1201</v>
      </c>
      <c r="AA4218">
        <v>1</v>
      </c>
      <c r="AB4218">
        <v>480.40000000000003</v>
      </c>
      <c r="AC4218">
        <f>Table1_1[[#This Row],[Price]]*Table1_1[[#This Row],[Quantity]]</f>
        <v>1201</v>
      </c>
    </row>
    <row r="4219" spans="1:29" x14ac:dyDescent="0.3">
      <c r="A4219" t="s">
        <v>28</v>
      </c>
      <c r="B4219" t="s">
        <v>29</v>
      </c>
      <c r="C4219" t="s">
        <v>91</v>
      </c>
      <c r="D4219" t="s">
        <v>467</v>
      </c>
      <c r="E4219" t="s">
        <v>32</v>
      </c>
      <c r="F4219" t="s">
        <v>33</v>
      </c>
      <c r="G4219">
        <v>21</v>
      </c>
      <c r="H4219">
        <v>425322</v>
      </c>
      <c r="I4219" t="s">
        <v>58</v>
      </c>
      <c r="J4219" s="3">
        <v>45051</v>
      </c>
      <c r="K4219">
        <v>950</v>
      </c>
      <c r="L4219" t="s">
        <v>17200</v>
      </c>
      <c r="M4219" t="s">
        <v>680</v>
      </c>
      <c r="N4219" t="s">
        <v>17201</v>
      </c>
      <c r="O4219" t="s">
        <v>17202</v>
      </c>
      <c r="P4219" t="s">
        <v>71</v>
      </c>
      <c r="Q4219">
        <v>5</v>
      </c>
      <c r="R4219" t="s">
        <v>88</v>
      </c>
      <c r="S4219" t="s">
        <v>63</v>
      </c>
      <c r="T4219">
        <v>38670</v>
      </c>
      <c r="U4219" s="1">
        <v>45346</v>
      </c>
      <c r="V4219" t="s">
        <v>119</v>
      </c>
      <c r="W4219">
        <v>478888</v>
      </c>
      <c r="X4219" t="s">
        <v>17203</v>
      </c>
      <c r="Y4219">
        <v>955</v>
      </c>
      <c r="Z4219">
        <v>2022</v>
      </c>
      <c r="AA4219">
        <v>1</v>
      </c>
      <c r="AB4219">
        <v>808.80000000000007</v>
      </c>
      <c r="AC4219">
        <f>Table1_1[[#This Row],[Price]]*Table1_1[[#This Row],[Quantity]]</f>
        <v>2022</v>
      </c>
    </row>
    <row r="4220" spans="1:29" x14ac:dyDescent="0.3">
      <c r="A4220" t="s">
        <v>28</v>
      </c>
      <c r="B4220" t="s">
        <v>29</v>
      </c>
      <c r="C4220" t="s">
        <v>157</v>
      </c>
      <c r="D4220" t="s">
        <v>149</v>
      </c>
      <c r="E4220" t="s">
        <v>46</v>
      </c>
      <c r="F4220" t="s">
        <v>83</v>
      </c>
      <c r="G4220">
        <v>22</v>
      </c>
      <c r="H4220">
        <v>409689</v>
      </c>
      <c r="I4220" t="s">
        <v>58</v>
      </c>
      <c r="J4220" s="3">
        <v>45397</v>
      </c>
      <c r="K4220">
        <v>1000</v>
      </c>
      <c r="L4220" t="s">
        <v>16156</v>
      </c>
      <c r="M4220" t="s">
        <v>1058</v>
      </c>
      <c r="N4220" t="s">
        <v>17205</v>
      </c>
      <c r="O4220" t="s">
        <v>17206</v>
      </c>
      <c r="P4220" t="s">
        <v>39</v>
      </c>
      <c r="Q4220">
        <v>4</v>
      </c>
      <c r="R4220" t="s">
        <v>88</v>
      </c>
      <c r="S4220" t="s">
        <v>63</v>
      </c>
      <c r="T4220">
        <v>10367</v>
      </c>
      <c r="U4220" s="1">
        <v>45497</v>
      </c>
      <c r="V4220" t="s">
        <v>126</v>
      </c>
      <c r="W4220">
        <v>814835</v>
      </c>
      <c r="X4220" t="s">
        <v>17207</v>
      </c>
      <c r="Y4220">
        <v>571</v>
      </c>
      <c r="Z4220">
        <v>1883</v>
      </c>
      <c r="AA4220">
        <v>5</v>
      </c>
      <c r="AB4220">
        <v>3766</v>
      </c>
      <c r="AC4220">
        <f>Table1_1[[#This Row],[Price]]*Table1_1[[#This Row],[Quantity]]</f>
        <v>9415</v>
      </c>
    </row>
    <row r="4221" spans="1:29" x14ac:dyDescent="0.3">
      <c r="A4221" t="s">
        <v>28</v>
      </c>
      <c r="B4221" t="s">
        <v>29</v>
      </c>
      <c r="C4221" t="s">
        <v>193</v>
      </c>
      <c r="D4221" t="s">
        <v>291</v>
      </c>
      <c r="E4221" t="s">
        <v>46</v>
      </c>
      <c r="F4221" t="s">
        <v>99</v>
      </c>
      <c r="G4221">
        <v>20</v>
      </c>
      <c r="H4221">
        <v>428587</v>
      </c>
      <c r="I4221" t="s">
        <v>58</v>
      </c>
      <c r="J4221" s="3">
        <v>44724</v>
      </c>
      <c r="K4221">
        <v>1200</v>
      </c>
      <c r="L4221" t="s">
        <v>17208</v>
      </c>
      <c r="M4221" t="s">
        <v>361</v>
      </c>
      <c r="N4221" t="s">
        <v>17209</v>
      </c>
      <c r="O4221" t="s">
        <v>17210</v>
      </c>
      <c r="P4221" t="s">
        <v>51</v>
      </c>
      <c r="Q4221">
        <v>4</v>
      </c>
      <c r="R4221" t="s">
        <v>40</v>
      </c>
      <c r="S4221" t="s">
        <v>63</v>
      </c>
      <c r="T4221">
        <v>80017</v>
      </c>
      <c r="U4221" s="1">
        <v>45469</v>
      </c>
      <c r="V4221" t="s">
        <v>52</v>
      </c>
      <c r="W4221">
        <v>904148</v>
      </c>
      <c r="X4221" t="s">
        <v>17211</v>
      </c>
      <c r="Y4221">
        <v>778</v>
      </c>
      <c r="Z4221">
        <v>2889</v>
      </c>
      <c r="AA4221">
        <v>7</v>
      </c>
      <c r="AB4221">
        <v>8089.2000000000007</v>
      </c>
      <c r="AC4221">
        <f>Table1_1[[#This Row],[Price]]*Table1_1[[#This Row],[Quantity]]</f>
        <v>20223</v>
      </c>
    </row>
    <row r="4222" spans="1:29" x14ac:dyDescent="0.3">
      <c r="A4222" t="s">
        <v>28</v>
      </c>
      <c r="B4222" t="s">
        <v>29</v>
      </c>
      <c r="C4222" t="s">
        <v>148</v>
      </c>
      <c r="D4222" t="s">
        <v>616</v>
      </c>
      <c r="E4222" t="s">
        <v>56</v>
      </c>
      <c r="F4222" t="s">
        <v>106</v>
      </c>
      <c r="G4222">
        <v>100</v>
      </c>
      <c r="H4222">
        <v>435928</v>
      </c>
      <c r="I4222" t="s">
        <v>58</v>
      </c>
      <c r="J4222" s="3">
        <v>44187</v>
      </c>
      <c r="K4222">
        <v>1100</v>
      </c>
      <c r="L4222" t="s">
        <v>17213</v>
      </c>
      <c r="M4222" t="s">
        <v>736</v>
      </c>
      <c r="N4222" t="s">
        <v>17214</v>
      </c>
      <c r="O4222">
        <v>-5506</v>
      </c>
      <c r="P4222" t="s">
        <v>51</v>
      </c>
      <c r="Q4222">
        <v>16</v>
      </c>
      <c r="R4222" t="s">
        <v>88</v>
      </c>
      <c r="S4222" t="s">
        <v>41</v>
      </c>
      <c r="T4222">
        <v>13286</v>
      </c>
      <c r="U4222" s="1">
        <v>45453</v>
      </c>
      <c r="V4222" t="s">
        <v>52</v>
      </c>
      <c r="W4222">
        <v>732020</v>
      </c>
      <c r="X4222" t="s">
        <v>17215</v>
      </c>
      <c r="Y4222">
        <v>537</v>
      </c>
      <c r="Z4222">
        <v>2633</v>
      </c>
      <c r="AA4222">
        <v>3</v>
      </c>
      <c r="AB4222">
        <v>3159.6000000000004</v>
      </c>
      <c r="AC4222">
        <f>Table1_1[[#This Row],[Price]]*Table1_1[[#This Row],[Quantity]]</f>
        <v>7899</v>
      </c>
    </row>
    <row r="4223" spans="1:29" x14ac:dyDescent="0.3">
      <c r="A4223" t="s">
        <v>28</v>
      </c>
      <c r="B4223" t="s">
        <v>29</v>
      </c>
      <c r="C4223" t="s">
        <v>193</v>
      </c>
      <c r="D4223" t="s">
        <v>31</v>
      </c>
      <c r="E4223" t="s">
        <v>56</v>
      </c>
      <c r="F4223" t="s">
        <v>99</v>
      </c>
      <c r="G4223">
        <v>82</v>
      </c>
      <c r="H4223">
        <v>415464</v>
      </c>
      <c r="I4223" t="s">
        <v>34</v>
      </c>
      <c r="J4223" s="3">
        <v>44981</v>
      </c>
      <c r="K4223">
        <v>950</v>
      </c>
      <c r="L4223" t="s">
        <v>17217</v>
      </c>
      <c r="M4223" t="s">
        <v>351</v>
      </c>
      <c r="N4223" t="s">
        <v>17218</v>
      </c>
      <c r="O4223" t="s">
        <v>17219</v>
      </c>
      <c r="P4223" t="s">
        <v>51</v>
      </c>
      <c r="Q4223">
        <v>3</v>
      </c>
      <c r="R4223" t="s">
        <v>88</v>
      </c>
      <c r="S4223" t="s">
        <v>41</v>
      </c>
      <c r="T4223">
        <v>35566</v>
      </c>
      <c r="U4223" s="1">
        <v>45611</v>
      </c>
      <c r="V4223" t="s">
        <v>42</v>
      </c>
      <c r="W4223">
        <v>563619</v>
      </c>
      <c r="X4223" t="s">
        <v>17220</v>
      </c>
      <c r="Y4223">
        <v>332</v>
      </c>
      <c r="Z4223">
        <v>2120</v>
      </c>
      <c r="AA4223">
        <v>4</v>
      </c>
      <c r="AB4223">
        <v>3392</v>
      </c>
      <c r="AC4223">
        <f>Table1_1[[#This Row],[Price]]*Table1_1[[#This Row],[Quantity]]</f>
        <v>8480</v>
      </c>
    </row>
    <row r="4224" spans="1:29" x14ac:dyDescent="0.3">
      <c r="A4224" t="s">
        <v>28</v>
      </c>
      <c r="B4224" t="s">
        <v>29</v>
      </c>
      <c r="C4224" t="s">
        <v>193</v>
      </c>
      <c r="D4224" t="s">
        <v>74</v>
      </c>
      <c r="E4224" t="s">
        <v>46</v>
      </c>
      <c r="F4224" t="s">
        <v>355</v>
      </c>
      <c r="G4224">
        <v>37</v>
      </c>
      <c r="H4224">
        <v>421238</v>
      </c>
      <c r="I4224" t="s">
        <v>58</v>
      </c>
      <c r="J4224" s="3">
        <v>44119</v>
      </c>
      <c r="K4224">
        <v>800</v>
      </c>
      <c r="L4224" t="s">
        <v>17221</v>
      </c>
      <c r="M4224" t="s">
        <v>232</v>
      </c>
      <c r="N4224" t="s">
        <v>17222</v>
      </c>
      <c r="O4224" t="s">
        <v>17223</v>
      </c>
      <c r="P4224" t="s">
        <v>51</v>
      </c>
      <c r="Q4224">
        <v>19</v>
      </c>
      <c r="R4224" t="s">
        <v>88</v>
      </c>
      <c r="S4224" t="s">
        <v>118</v>
      </c>
      <c r="T4224">
        <v>96799</v>
      </c>
      <c r="U4224" s="1">
        <v>45312</v>
      </c>
      <c r="V4224" t="s">
        <v>111</v>
      </c>
      <c r="W4224">
        <v>812164</v>
      </c>
      <c r="X4224" t="s">
        <v>17224</v>
      </c>
      <c r="Y4224">
        <v>718</v>
      </c>
      <c r="Z4224">
        <v>2685</v>
      </c>
      <c r="AA4224">
        <v>1</v>
      </c>
      <c r="AB4224">
        <v>1074</v>
      </c>
      <c r="AC4224">
        <f>Table1_1[[#This Row],[Price]]*Table1_1[[#This Row],[Quantity]]</f>
        <v>2685</v>
      </c>
    </row>
    <row r="4225" spans="1:29" x14ac:dyDescent="0.3">
      <c r="A4225" t="s">
        <v>28</v>
      </c>
      <c r="B4225" t="s">
        <v>29</v>
      </c>
      <c r="C4225" t="s">
        <v>91</v>
      </c>
      <c r="D4225" t="s">
        <v>621</v>
      </c>
      <c r="E4225" t="s">
        <v>56</v>
      </c>
      <c r="F4225" t="s">
        <v>57</v>
      </c>
      <c r="G4225">
        <v>93</v>
      </c>
      <c r="H4225">
        <v>416389</v>
      </c>
      <c r="I4225" t="s">
        <v>58</v>
      </c>
      <c r="J4225" s="3">
        <v>44532</v>
      </c>
      <c r="K4225">
        <v>1000</v>
      </c>
      <c r="L4225" t="s">
        <v>17225</v>
      </c>
      <c r="M4225" t="s">
        <v>94</v>
      </c>
      <c r="N4225" t="s">
        <v>17226</v>
      </c>
      <c r="O4225" t="s">
        <v>17227</v>
      </c>
      <c r="P4225" t="s">
        <v>51</v>
      </c>
      <c r="Q4225">
        <v>19</v>
      </c>
      <c r="R4225" t="s">
        <v>88</v>
      </c>
      <c r="S4225" t="s">
        <v>118</v>
      </c>
      <c r="T4225">
        <v>75383</v>
      </c>
      <c r="U4225" s="1">
        <v>45296</v>
      </c>
      <c r="V4225" t="s">
        <v>111</v>
      </c>
      <c r="W4225">
        <v>141582</v>
      </c>
      <c r="X4225" t="s">
        <v>17228</v>
      </c>
      <c r="Y4225">
        <v>500</v>
      </c>
      <c r="Z4225">
        <v>1430</v>
      </c>
      <c r="AA4225">
        <v>4</v>
      </c>
      <c r="AB4225">
        <v>2288</v>
      </c>
      <c r="AC4225">
        <f>Table1_1[[#This Row],[Price]]*Table1_1[[#This Row],[Quantity]]</f>
        <v>5720</v>
      </c>
    </row>
    <row r="4226" spans="1:29" x14ac:dyDescent="0.3">
      <c r="A4226" t="s">
        <v>28</v>
      </c>
      <c r="B4226" t="s">
        <v>29</v>
      </c>
      <c r="C4226" t="s">
        <v>157</v>
      </c>
      <c r="D4226" t="s">
        <v>163</v>
      </c>
      <c r="E4226" t="s">
        <v>32</v>
      </c>
      <c r="F4226" t="s">
        <v>175</v>
      </c>
      <c r="G4226">
        <v>98</v>
      </c>
      <c r="H4226">
        <v>409260</v>
      </c>
      <c r="I4226" t="s">
        <v>58</v>
      </c>
      <c r="J4226" s="3">
        <v>45582</v>
      </c>
      <c r="K4226">
        <v>950</v>
      </c>
      <c r="L4226" t="s">
        <v>17229</v>
      </c>
      <c r="M4226" t="s">
        <v>269</v>
      </c>
      <c r="N4226" t="s">
        <v>17230</v>
      </c>
      <c r="O4226" t="s">
        <v>17231</v>
      </c>
      <c r="P4226" t="s">
        <v>71</v>
      </c>
      <c r="Q4226">
        <v>13</v>
      </c>
      <c r="R4226" t="s">
        <v>40</v>
      </c>
      <c r="S4226" t="s">
        <v>118</v>
      </c>
      <c r="T4226">
        <v>13488</v>
      </c>
      <c r="U4226" s="1">
        <v>45376</v>
      </c>
      <c r="V4226" t="s">
        <v>72</v>
      </c>
      <c r="W4226">
        <v>570162</v>
      </c>
      <c r="X4226" t="s">
        <v>17232</v>
      </c>
      <c r="Y4226">
        <v>517</v>
      </c>
      <c r="Z4226">
        <v>2997</v>
      </c>
      <c r="AA4226">
        <v>3</v>
      </c>
      <c r="AB4226">
        <v>3596.4</v>
      </c>
      <c r="AC4226">
        <f>Table1_1[[#This Row],[Price]]*Table1_1[[#This Row],[Quantity]]</f>
        <v>8991</v>
      </c>
    </row>
    <row r="4227" spans="1:29" x14ac:dyDescent="0.3">
      <c r="A4227" t="s">
        <v>28</v>
      </c>
      <c r="B4227" t="s">
        <v>29</v>
      </c>
      <c r="C4227" t="s">
        <v>193</v>
      </c>
      <c r="D4227" t="s">
        <v>187</v>
      </c>
      <c r="E4227" t="s">
        <v>32</v>
      </c>
      <c r="F4227" t="s">
        <v>57</v>
      </c>
      <c r="G4227">
        <v>48</v>
      </c>
      <c r="H4227">
        <v>435876</v>
      </c>
      <c r="I4227" t="s">
        <v>34</v>
      </c>
      <c r="J4227" s="3">
        <v>44931</v>
      </c>
      <c r="K4227">
        <v>1000</v>
      </c>
      <c r="L4227" t="s">
        <v>17233</v>
      </c>
      <c r="M4227" t="s">
        <v>282</v>
      </c>
      <c r="N4227" t="s">
        <v>17234</v>
      </c>
      <c r="O4227" t="s">
        <v>17235</v>
      </c>
      <c r="P4227" t="s">
        <v>39</v>
      </c>
      <c r="Q4227">
        <v>12</v>
      </c>
      <c r="R4227" t="s">
        <v>40</v>
      </c>
      <c r="S4227" t="s">
        <v>41</v>
      </c>
      <c r="T4227">
        <v>92580</v>
      </c>
      <c r="U4227" s="1">
        <v>45366</v>
      </c>
      <c r="V4227" t="s">
        <v>72</v>
      </c>
      <c r="W4227">
        <v>533458</v>
      </c>
      <c r="X4227" t="s">
        <v>17236</v>
      </c>
      <c r="Y4227">
        <v>280</v>
      </c>
      <c r="Z4227">
        <v>2297</v>
      </c>
      <c r="AA4227">
        <v>8</v>
      </c>
      <c r="AB4227">
        <v>7350.4000000000015</v>
      </c>
      <c r="AC4227">
        <f>Table1_1[[#This Row],[Price]]*Table1_1[[#This Row],[Quantity]]</f>
        <v>18376</v>
      </c>
    </row>
    <row r="4228" spans="1:29" x14ac:dyDescent="0.3">
      <c r="A4228" t="s">
        <v>28</v>
      </c>
      <c r="B4228" t="s">
        <v>29</v>
      </c>
      <c r="C4228" t="s">
        <v>91</v>
      </c>
      <c r="D4228" t="s">
        <v>380</v>
      </c>
      <c r="E4228" t="s">
        <v>46</v>
      </c>
      <c r="F4228" t="s">
        <v>175</v>
      </c>
      <c r="G4228">
        <v>5</v>
      </c>
      <c r="H4228">
        <v>402449</v>
      </c>
      <c r="I4228" t="s">
        <v>34</v>
      </c>
      <c r="J4228" s="3">
        <v>44954</v>
      </c>
      <c r="K4228">
        <v>800</v>
      </c>
      <c r="L4228" t="s">
        <v>17238</v>
      </c>
      <c r="M4228" t="s">
        <v>596</v>
      </c>
      <c r="N4228" t="s">
        <v>17239</v>
      </c>
      <c r="O4228" t="s">
        <v>17240</v>
      </c>
      <c r="P4228" t="s">
        <v>87</v>
      </c>
      <c r="Q4228">
        <v>15</v>
      </c>
      <c r="R4228" t="s">
        <v>40</v>
      </c>
      <c r="S4228" t="s">
        <v>118</v>
      </c>
      <c r="T4228">
        <v>37207</v>
      </c>
      <c r="U4228" s="1">
        <v>45368</v>
      </c>
      <c r="V4228" t="s">
        <v>72</v>
      </c>
      <c r="W4228">
        <v>596586</v>
      </c>
      <c r="X4228" t="s">
        <v>8388</v>
      </c>
      <c r="Y4228">
        <v>570</v>
      </c>
      <c r="Z4228">
        <v>523</v>
      </c>
      <c r="AA4228">
        <v>7</v>
      </c>
      <c r="AB4228">
        <v>1464.4</v>
      </c>
      <c r="AC4228">
        <f>Table1_1[[#This Row],[Price]]*Table1_1[[#This Row],[Quantity]]</f>
        <v>3661</v>
      </c>
    </row>
    <row r="4229" spans="1:29" x14ac:dyDescent="0.3">
      <c r="A4229" t="s">
        <v>28</v>
      </c>
      <c r="B4229" t="s">
        <v>29</v>
      </c>
      <c r="C4229" t="s">
        <v>193</v>
      </c>
      <c r="D4229" t="s">
        <v>637</v>
      </c>
      <c r="E4229" t="s">
        <v>46</v>
      </c>
      <c r="F4229" t="s">
        <v>47</v>
      </c>
      <c r="G4229">
        <v>76</v>
      </c>
      <c r="H4229">
        <v>419471</v>
      </c>
      <c r="I4229" t="s">
        <v>34</v>
      </c>
      <c r="J4229" s="3">
        <v>45201</v>
      </c>
      <c r="K4229">
        <v>1400</v>
      </c>
      <c r="L4229" t="s">
        <v>17241</v>
      </c>
      <c r="M4229" t="s">
        <v>434</v>
      </c>
      <c r="N4229" t="s">
        <v>17242</v>
      </c>
      <c r="O4229">
        <v>5382046089</v>
      </c>
      <c r="P4229" t="s">
        <v>87</v>
      </c>
      <c r="Q4229">
        <v>20</v>
      </c>
      <c r="R4229" t="s">
        <v>88</v>
      </c>
      <c r="S4229" t="s">
        <v>118</v>
      </c>
      <c r="T4229">
        <v>12050</v>
      </c>
      <c r="U4229" s="1">
        <v>45610</v>
      </c>
      <c r="V4229" t="s">
        <v>42</v>
      </c>
      <c r="W4229">
        <v>358431</v>
      </c>
      <c r="X4229" t="s">
        <v>17243</v>
      </c>
      <c r="Y4229">
        <v>492</v>
      </c>
      <c r="Z4229">
        <v>509</v>
      </c>
      <c r="AA4229">
        <v>7</v>
      </c>
      <c r="AB4229">
        <v>1425.2</v>
      </c>
      <c r="AC4229">
        <f>Table1_1[[#This Row],[Price]]*Table1_1[[#This Row],[Quantity]]</f>
        <v>3563</v>
      </c>
    </row>
    <row r="4230" spans="1:29" x14ac:dyDescent="0.3">
      <c r="A4230" t="s">
        <v>28</v>
      </c>
      <c r="B4230" t="s">
        <v>29</v>
      </c>
      <c r="C4230" t="s">
        <v>193</v>
      </c>
      <c r="D4230" t="s">
        <v>142</v>
      </c>
      <c r="E4230" t="s">
        <v>46</v>
      </c>
      <c r="F4230" t="s">
        <v>47</v>
      </c>
      <c r="G4230">
        <v>34</v>
      </c>
      <c r="H4230">
        <v>423829</v>
      </c>
      <c r="I4230" t="s">
        <v>34</v>
      </c>
      <c r="J4230" s="3">
        <v>43913</v>
      </c>
      <c r="K4230">
        <v>1200</v>
      </c>
      <c r="L4230" t="s">
        <v>17244</v>
      </c>
      <c r="M4230" t="s">
        <v>670</v>
      </c>
      <c r="N4230" t="s">
        <v>17245</v>
      </c>
      <c r="O4230" t="s">
        <v>17246</v>
      </c>
      <c r="P4230" t="s">
        <v>71</v>
      </c>
      <c r="Q4230">
        <v>14</v>
      </c>
      <c r="R4230" t="s">
        <v>88</v>
      </c>
      <c r="S4230" t="s">
        <v>41</v>
      </c>
      <c r="T4230">
        <v>75979</v>
      </c>
      <c r="U4230" s="1">
        <v>45380</v>
      </c>
      <c r="V4230" t="s">
        <v>72</v>
      </c>
      <c r="W4230">
        <v>423502</v>
      </c>
      <c r="X4230" t="s">
        <v>5923</v>
      </c>
      <c r="Y4230">
        <v>946</v>
      </c>
      <c r="Z4230">
        <v>1694</v>
      </c>
      <c r="AA4230">
        <v>2</v>
      </c>
      <c r="AB4230">
        <v>1355.2</v>
      </c>
      <c r="AC4230">
        <f>Table1_1[[#This Row],[Price]]*Table1_1[[#This Row],[Quantity]]</f>
        <v>3388</v>
      </c>
    </row>
    <row r="4231" spans="1:29" x14ac:dyDescent="0.3">
      <c r="A4231" t="s">
        <v>28</v>
      </c>
      <c r="B4231" t="s">
        <v>29</v>
      </c>
      <c r="C4231" t="s">
        <v>30</v>
      </c>
      <c r="D4231" t="s">
        <v>616</v>
      </c>
      <c r="E4231" t="s">
        <v>56</v>
      </c>
      <c r="F4231" t="s">
        <v>57</v>
      </c>
      <c r="G4231">
        <v>88</v>
      </c>
      <c r="H4231">
        <v>436320</v>
      </c>
      <c r="I4231" t="s">
        <v>58</v>
      </c>
      <c r="J4231" s="3">
        <v>45331</v>
      </c>
      <c r="K4231">
        <v>800</v>
      </c>
      <c r="L4231" t="s">
        <v>17247</v>
      </c>
      <c r="M4231" t="s">
        <v>482</v>
      </c>
      <c r="N4231" t="s">
        <v>17248</v>
      </c>
      <c r="O4231" t="s">
        <v>17249</v>
      </c>
      <c r="P4231" t="s">
        <v>51</v>
      </c>
      <c r="Q4231">
        <v>13</v>
      </c>
      <c r="R4231" t="s">
        <v>40</v>
      </c>
      <c r="S4231" t="s">
        <v>118</v>
      </c>
      <c r="T4231">
        <v>57179</v>
      </c>
      <c r="U4231" s="1">
        <v>45591</v>
      </c>
      <c r="V4231" t="s">
        <v>155</v>
      </c>
      <c r="W4231">
        <v>614704</v>
      </c>
      <c r="X4231" t="s">
        <v>17250</v>
      </c>
      <c r="Y4231">
        <v>875</v>
      </c>
      <c r="Z4231">
        <v>2231</v>
      </c>
      <c r="AA4231">
        <v>7</v>
      </c>
      <c r="AB4231">
        <v>6246.8</v>
      </c>
      <c r="AC4231">
        <f>Table1_1[[#This Row],[Price]]*Table1_1[[#This Row],[Quantity]]</f>
        <v>15617</v>
      </c>
    </row>
    <row r="4232" spans="1:29" x14ac:dyDescent="0.3">
      <c r="A4232" t="s">
        <v>28</v>
      </c>
      <c r="B4232" t="s">
        <v>29</v>
      </c>
      <c r="C4232" t="s">
        <v>148</v>
      </c>
      <c r="D4232" t="s">
        <v>220</v>
      </c>
      <c r="E4232" t="s">
        <v>56</v>
      </c>
      <c r="F4232" t="s">
        <v>135</v>
      </c>
      <c r="G4232">
        <v>30</v>
      </c>
      <c r="H4232">
        <v>415226</v>
      </c>
      <c r="I4232" t="s">
        <v>34</v>
      </c>
      <c r="J4232" s="3">
        <v>44663</v>
      </c>
      <c r="K4232">
        <v>1000</v>
      </c>
      <c r="L4232" t="s">
        <v>17251</v>
      </c>
      <c r="M4232" t="s">
        <v>596</v>
      </c>
      <c r="N4232" t="s">
        <v>17252</v>
      </c>
      <c r="O4232" t="s">
        <v>17253</v>
      </c>
      <c r="P4232" t="s">
        <v>39</v>
      </c>
      <c r="Q4232">
        <v>19</v>
      </c>
      <c r="R4232" t="s">
        <v>40</v>
      </c>
      <c r="S4232" t="s">
        <v>118</v>
      </c>
      <c r="T4232">
        <v>81735</v>
      </c>
      <c r="U4232" s="1">
        <v>45484</v>
      </c>
      <c r="V4232" t="s">
        <v>126</v>
      </c>
      <c r="W4232">
        <v>860374</v>
      </c>
      <c r="X4232" t="s">
        <v>17254</v>
      </c>
      <c r="Y4232">
        <v>922</v>
      </c>
      <c r="Z4232">
        <v>2838</v>
      </c>
      <c r="AA4232">
        <v>4</v>
      </c>
      <c r="AB4232">
        <v>4540.8</v>
      </c>
      <c r="AC4232">
        <f>Table1_1[[#This Row],[Price]]*Table1_1[[#This Row],[Quantity]]</f>
        <v>11352</v>
      </c>
    </row>
    <row r="4233" spans="1:29" x14ac:dyDescent="0.3">
      <c r="A4233" t="s">
        <v>28</v>
      </c>
      <c r="B4233" t="s">
        <v>29</v>
      </c>
      <c r="C4233" t="s">
        <v>54</v>
      </c>
      <c r="D4233" t="s">
        <v>637</v>
      </c>
      <c r="E4233" t="s">
        <v>56</v>
      </c>
      <c r="F4233" t="s">
        <v>99</v>
      </c>
      <c r="G4233">
        <v>77</v>
      </c>
      <c r="H4233">
        <v>416687</v>
      </c>
      <c r="I4233" t="s">
        <v>34</v>
      </c>
      <c r="J4233" s="3">
        <v>44075</v>
      </c>
      <c r="K4233">
        <v>1000</v>
      </c>
      <c r="L4233" t="s">
        <v>17255</v>
      </c>
      <c r="M4233" t="s">
        <v>282</v>
      </c>
      <c r="N4233" t="s">
        <v>17256</v>
      </c>
      <c r="O4233" t="s">
        <v>17257</v>
      </c>
      <c r="P4233" t="s">
        <v>51</v>
      </c>
      <c r="Q4233">
        <v>20</v>
      </c>
      <c r="R4233" t="s">
        <v>40</v>
      </c>
      <c r="S4233" t="s">
        <v>63</v>
      </c>
      <c r="T4233">
        <v>95602</v>
      </c>
      <c r="U4233" s="1">
        <v>45342</v>
      </c>
      <c r="V4233" t="s">
        <v>119</v>
      </c>
      <c r="W4233">
        <v>645130</v>
      </c>
      <c r="X4233" t="s">
        <v>17258</v>
      </c>
      <c r="Y4233">
        <v>850</v>
      </c>
      <c r="Z4233">
        <v>1749</v>
      </c>
      <c r="AA4233">
        <v>4</v>
      </c>
      <c r="AB4233">
        <v>2798.4</v>
      </c>
      <c r="AC4233">
        <f>Table1_1[[#This Row],[Price]]*Table1_1[[#This Row],[Quantity]]</f>
        <v>6996</v>
      </c>
    </row>
    <row r="4234" spans="1:29" x14ac:dyDescent="0.3">
      <c r="A4234" t="s">
        <v>28</v>
      </c>
      <c r="B4234" t="s">
        <v>29</v>
      </c>
      <c r="C4234" t="s">
        <v>193</v>
      </c>
      <c r="D4234" t="s">
        <v>274</v>
      </c>
      <c r="E4234" t="s">
        <v>56</v>
      </c>
      <c r="F4234" t="s">
        <v>135</v>
      </c>
      <c r="G4234">
        <v>88</v>
      </c>
      <c r="H4234">
        <v>401093</v>
      </c>
      <c r="I4234" t="s">
        <v>58</v>
      </c>
      <c r="J4234" s="3">
        <v>44458</v>
      </c>
      <c r="K4234">
        <v>1200</v>
      </c>
      <c r="L4234" t="s">
        <v>17259</v>
      </c>
      <c r="M4234" t="s">
        <v>482</v>
      </c>
      <c r="N4234" t="s">
        <v>17260</v>
      </c>
      <c r="O4234" t="s">
        <v>17261</v>
      </c>
      <c r="P4234" t="s">
        <v>87</v>
      </c>
      <c r="Q4234">
        <v>7</v>
      </c>
      <c r="R4234" t="s">
        <v>88</v>
      </c>
      <c r="S4234" t="s">
        <v>118</v>
      </c>
      <c r="T4234">
        <v>65698</v>
      </c>
      <c r="U4234" s="1">
        <v>45536</v>
      </c>
      <c r="V4234" t="s">
        <v>180</v>
      </c>
      <c r="W4234">
        <v>520955</v>
      </c>
      <c r="X4234" t="s">
        <v>17262</v>
      </c>
      <c r="Y4234">
        <v>594</v>
      </c>
      <c r="Z4234">
        <v>808</v>
      </c>
      <c r="AA4234">
        <v>8</v>
      </c>
      <c r="AB4234">
        <v>2585.6000000000004</v>
      </c>
      <c r="AC4234">
        <f>Table1_1[[#This Row],[Price]]*Table1_1[[#This Row],[Quantity]]</f>
        <v>6464</v>
      </c>
    </row>
    <row r="4235" spans="1:29" x14ac:dyDescent="0.3">
      <c r="A4235" t="s">
        <v>28</v>
      </c>
      <c r="B4235" t="s">
        <v>29</v>
      </c>
      <c r="C4235" t="s">
        <v>157</v>
      </c>
      <c r="D4235" t="s">
        <v>380</v>
      </c>
      <c r="E4235" t="s">
        <v>32</v>
      </c>
      <c r="F4235" t="s">
        <v>99</v>
      </c>
      <c r="G4235">
        <v>50</v>
      </c>
      <c r="H4235">
        <v>401781</v>
      </c>
      <c r="I4235" t="s">
        <v>34</v>
      </c>
      <c r="J4235" s="3">
        <v>45391</v>
      </c>
      <c r="K4235">
        <v>800</v>
      </c>
      <c r="L4235" t="s">
        <v>17264</v>
      </c>
      <c r="M4235" t="s">
        <v>1305</v>
      </c>
      <c r="N4235" t="s">
        <v>17265</v>
      </c>
      <c r="O4235" t="s">
        <v>17266</v>
      </c>
      <c r="P4235" t="s">
        <v>87</v>
      </c>
      <c r="Q4235">
        <v>15</v>
      </c>
      <c r="R4235" t="s">
        <v>88</v>
      </c>
      <c r="S4235" t="s">
        <v>79</v>
      </c>
      <c r="T4235">
        <v>77970</v>
      </c>
      <c r="U4235" s="1">
        <v>45369</v>
      </c>
      <c r="V4235" t="s">
        <v>72</v>
      </c>
      <c r="W4235">
        <v>151389</v>
      </c>
      <c r="X4235" t="s">
        <v>17267</v>
      </c>
      <c r="Y4235">
        <v>907</v>
      </c>
      <c r="Z4235">
        <v>2220</v>
      </c>
      <c r="AA4235">
        <v>5</v>
      </c>
      <c r="AB4235">
        <v>4440</v>
      </c>
      <c r="AC4235">
        <f>Table1_1[[#This Row],[Price]]*Table1_1[[#This Row],[Quantity]]</f>
        <v>11100</v>
      </c>
    </row>
    <row r="4236" spans="1:29" x14ac:dyDescent="0.3">
      <c r="A4236" t="s">
        <v>28</v>
      </c>
      <c r="B4236" t="s">
        <v>29</v>
      </c>
      <c r="C4236" t="s">
        <v>30</v>
      </c>
      <c r="D4236" t="s">
        <v>349</v>
      </c>
      <c r="E4236" t="s">
        <v>46</v>
      </c>
      <c r="F4236" t="s">
        <v>99</v>
      </c>
      <c r="G4236">
        <v>16</v>
      </c>
      <c r="H4236">
        <v>435497</v>
      </c>
      <c r="I4236" t="s">
        <v>34</v>
      </c>
      <c r="J4236" s="3">
        <v>44779</v>
      </c>
      <c r="K4236">
        <v>1000</v>
      </c>
      <c r="L4236" t="s">
        <v>17268</v>
      </c>
      <c r="M4236" t="s">
        <v>1147</v>
      </c>
      <c r="N4236" t="s">
        <v>17269</v>
      </c>
      <c r="O4236" t="s">
        <v>17270</v>
      </c>
      <c r="P4236" t="s">
        <v>71</v>
      </c>
      <c r="Q4236">
        <v>7</v>
      </c>
      <c r="R4236" t="s">
        <v>40</v>
      </c>
      <c r="S4236" t="s">
        <v>118</v>
      </c>
      <c r="T4236">
        <v>72520</v>
      </c>
      <c r="U4236" s="1">
        <v>45508</v>
      </c>
      <c r="V4236" t="s">
        <v>64</v>
      </c>
      <c r="W4236">
        <v>290457</v>
      </c>
      <c r="X4236" t="s">
        <v>17271</v>
      </c>
      <c r="Y4236">
        <v>937</v>
      </c>
      <c r="Z4236">
        <v>1916</v>
      </c>
      <c r="AA4236">
        <v>1</v>
      </c>
      <c r="AB4236">
        <v>766.40000000000009</v>
      </c>
      <c r="AC4236">
        <f>Table1_1[[#This Row],[Price]]*Table1_1[[#This Row],[Quantity]]</f>
        <v>1916</v>
      </c>
    </row>
    <row r="4237" spans="1:29" x14ac:dyDescent="0.3">
      <c r="A4237" t="s">
        <v>28</v>
      </c>
      <c r="B4237" t="s">
        <v>29</v>
      </c>
      <c r="C4237" t="s">
        <v>44</v>
      </c>
      <c r="D4237" t="s">
        <v>637</v>
      </c>
      <c r="E4237" t="s">
        <v>32</v>
      </c>
      <c r="F4237" t="s">
        <v>57</v>
      </c>
      <c r="G4237">
        <v>52</v>
      </c>
      <c r="H4237">
        <v>439097</v>
      </c>
      <c r="I4237" t="s">
        <v>58</v>
      </c>
      <c r="J4237" s="3">
        <v>44462</v>
      </c>
      <c r="K4237">
        <v>1000</v>
      </c>
      <c r="L4237" t="s">
        <v>16248</v>
      </c>
      <c r="M4237" t="s">
        <v>222</v>
      </c>
      <c r="N4237" t="s">
        <v>17273</v>
      </c>
      <c r="O4237" t="s">
        <v>17274</v>
      </c>
      <c r="P4237" t="s">
        <v>39</v>
      </c>
      <c r="Q4237">
        <v>11</v>
      </c>
      <c r="R4237" t="s">
        <v>88</v>
      </c>
      <c r="S4237" t="s">
        <v>79</v>
      </c>
      <c r="T4237">
        <v>45984</v>
      </c>
      <c r="U4237" s="1">
        <v>45545</v>
      </c>
      <c r="V4237" t="s">
        <v>180</v>
      </c>
      <c r="W4237">
        <v>678477</v>
      </c>
      <c r="X4237" t="s">
        <v>17275</v>
      </c>
      <c r="Y4237">
        <v>591</v>
      </c>
      <c r="Z4237">
        <v>1720</v>
      </c>
      <c r="AA4237">
        <v>6</v>
      </c>
      <c r="AB4237">
        <v>4128</v>
      </c>
      <c r="AC4237">
        <f>Table1_1[[#This Row],[Price]]*Table1_1[[#This Row],[Quantity]]</f>
        <v>10320</v>
      </c>
    </row>
    <row r="4238" spans="1:29" x14ac:dyDescent="0.3">
      <c r="A4238" t="s">
        <v>28</v>
      </c>
      <c r="B4238" t="s">
        <v>29</v>
      </c>
      <c r="C4238" t="s">
        <v>91</v>
      </c>
      <c r="D4238" t="s">
        <v>566</v>
      </c>
      <c r="E4238" t="s">
        <v>32</v>
      </c>
      <c r="F4238" t="s">
        <v>57</v>
      </c>
      <c r="G4238">
        <v>80</v>
      </c>
      <c r="H4238">
        <v>405915</v>
      </c>
      <c r="I4238" t="s">
        <v>34</v>
      </c>
      <c r="J4238" s="3">
        <v>45533</v>
      </c>
      <c r="K4238">
        <v>1400</v>
      </c>
      <c r="L4238" t="s">
        <v>17276</v>
      </c>
      <c r="M4238" t="s">
        <v>60</v>
      </c>
      <c r="N4238" t="s">
        <v>17277</v>
      </c>
      <c r="O4238" t="s">
        <v>17278</v>
      </c>
      <c r="P4238" t="s">
        <v>51</v>
      </c>
      <c r="Q4238">
        <v>10</v>
      </c>
      <c r="R4238" t="s">
        <v>40</v>
      </c>
      <c r="S4238" t="s">
        <v>63</v>
      </c>
      <c r="T4238">
        <v>47788</v>
      </c>
      <c r="U4238" s="1">
        <v>45441</v>
      </c>
      <c r="V4238" t="s">
        <v>140</v>
      </c>
      <c r="W4238">
        <v>661873</v>
      </c>
      <c r="X4238" t="s">
        <v>17279</v>
      </c>
      <c r="Y4238">
        <v>676</v>
      </c>
      <c r="Z4238">
        <v>881</v>
      </c>
      <c r="AA4238">
        <v>6</v>
      </c>
      <c r="AB4238">
        <v>2114.4</v>
      </c>
      <c r="AC4238">
        <f>Table1_1[[#This Row],[Price]]*Table1_1[[#This Row],[Quantity]]</f>
        <v>5286</v>
      </c>
    </row>
    <row r="4239" spans="1:29" x14ac:dyDescent="0.3">
      <c r="A4239" t="s">
        <v>28</v>
      </c>
      <c r="B4239" t="s">
        <v>29</v>
      </c>
      <c r="C4239" t="s">
        <v>91</v>
      </c>
      <c r="D4239" t="s">
        <v>98</v>
      </c>
      <c r="E4239" t="s">
        <v>46</v>
      </c>
      <c r="F4239" t="s">
        <v>175</v>
      </c>
      <c r="G4239">
        <v>73</v>
      </c>
      <c r="H4239">
        <v>430519</v>
      </c>
      <c r="I4239" t="s">
        <v>34</v>
      </c>
      <c r="J4239" s="3">
        <v>44646</v>
      </c>
      <c r="K4239">
        <v>1200</v>
      </c>
      <c r="L4239" t="s">
        <v>17280</v>
      </c>
      <c r="M4239" t="s">
        <v>256</v>
      </c>
      <c r="N4239" t="s">
        <v>17281</v>
      </c>
      <c r="O4239" t="s">
        <v>17282</v>
      </c>
      <c r="P4239" t="s">
        <v>39</v>
      </c>
      <c r="Q4239">
        <v>13</v>
      </c>
      <c r="R4239" t="s">
        <v>88</v>
      </c>
      <c r="S4239" t="s">
        <v>41</v>
      </c>
      <c r="T4239">
        <v>81326</v>
      </c>
      <c r="U4239" s="1">
        <v>45508</v>
      </c>
      <c r="V4239" t="s">
        <v>64</v>
      </c>
      <c r="W4239">
        <v>922379</v>
      </c>
      <c r="X4239" t="s">
        <v>17283</v>
      </c>
      <c r="Y4239">
        <v>662</v>
      </c>
      <c r="Z4239">
        <v>952</v>
      </c>
      <c r="AA4239">
        <v>3</v>
      </c>
      <c r="AB4239">
        <v>1142.4000000000001</v>
      </c>
      <c r="AC4239">
        <f>Table1_1[[#This Row],[Price]]*Table1_1[[#This Row],[Quantity]]</f>
        <v>2856</v>
      </c>
    </row>
    <row r="4240" spans="1:29" x14ac:dyDescent="0.3">
      <c r="A4240" t="s">
        <v>28</v>
      </c>
      <c r="B4240" t="s">
        <v>29</v>
      </c>
      <c r="C4240" t="s">
        <v>54</v>
      </c>
      <c r="D4240" t="s">
        <v>92</v>
      </c>
      <c r="E4240" t="s">
        <v>56</v>
      </c>
      <c r="F4240" t="s">
        <v>33</v>
      </c>
      <c r="G4240">
        <v>78</v>
      </c>
      <c r="H4240">
        <v>405400</v>
      </c>
      <c r="I4240" t="s">
        <v>34</v>
      </c>
      <c r="J4240" s="3">
        <v>44839</v>
      </c>
      <c r="K4240">
        <v>1400</v>
      </c>
      <c r="L4240" t="s">
        <v>11328</v>
      </c>
      <c r="M4240" t="s">
        <v>428</v>
      </c>
      <c r="N4240" t="s">
        <v>17284</v>
      </c>
      <c r="O4240" t="s">
        <v>17285</v>
      </c>
      <c r="P4240" t="s">
        <v>71</v>
      </c>
      <c r="Q4240">
        <v>9</v>
      </c>
      <c r="R4240" t="s">
        <v>40</v>
      </c>
      <c r="S4240" t="s">
        <v>63</v>
      </c>
      <c r="T4240">
        <v>52105</v>
      </c>
      <c r="U4240" s="1">
        <v>45517</v>
      </c>
      <c r="V4240" t="s">
        <v>64</v>
      </c>
      <c r="W4240">
        <v>997118</v>
      </c>
      <c r="X4240" t="s">
        <v>17286</v>
      </c>
      <c r="Y4240">
        <v>372</v>
      </c>
      <c r="Z4240">
        <v>2232</v>
      </c>
      <c r="AA4240">
        <v>7</v>
      </c>
      <c r="AB4240">
        <v>6249.6</v>
      </c>
      <c r="AC4240">
        <f>Table1_1[[#This Row],[Price]]*Table1_1[[#This Row],[Quantity]]</f>
        <v>15624</v>
      </c>
    </row>
    <row r="4241" spans="1:29" x14ac:dyDescent="0.3">
      <c r="A4241" t="s">
        <v>28</v>
      </c>
      <c r="B4241" t="s">
        <v>29</v>
      </c>
      <c r="C4241" t="s">
        <v>30</v>
      </c>
      <c r="D4241" t="s">
        <v>82</v>
      </c>
      <c r="E4241" t="s">
        <v>56</v>
      </c>
      <c r="F4241" t="s">
        <v>47</v>
      </c>
      <c r="G4241">
        <v>55</v>
      </c>
      <c r="H4241">
        <v>438472</v>
      </c>
      <c r="I4241" t="s">
        <v>58</v>
      </c>
      <c r="J4241" s="3">
        <v>43914</v>
      </c>
      <c r="K4241">
        <v>1400</v>
      </c>
      <c r="L4241" t="s">
        <v>17287</v>
      </c>
      <c r="M4241" t="s">
        <v>1072</v>
      </c>
      <c r="N4241" t="s">
        <v>17288</v>
      </c>
      <c r="O4241" t="s">
        <v>17289</v>
      </c>
      <c r="P4241" t="s">
        <v>51</v>
      </c>
      <c r="Q4241">
        <v>12</v>
      </c>
      <c r="R4241" t="s">
        <v>40</v>
      </c>
      <c r="S4241" t="s">
        <v>41</v>
      </c>
      <c r="T4241">
        <v>87577</v>
      </c>
      <c r="U4241" s="1">
        <v>45563</v>
      </c>
      <c r="V4241" t="s">
        <v>180</v>
      </c>
      <c r="W4241">
        <v>200205</v>
      </c>
      <c r="X4241" t="s">
        <v>17290</v>
      </c>
      <c r="Y4241">
        <v>561</v>
      </c>
      <c r="Z4241">
        <v>2723</v>
      </c>
      <c r="AA4241">
        <v>3</v>
      </c>
      <c r="AB4241">
        <v>3267.6000000000004</v>
      </c>
      <c r="AC4241">
        <f>Table1_1[[#This Row],[Price]]*Table1_1[[#This Row],[Quantity]]</f>
        <v>8169</v>
      </c>
    </row>
    <row r="4242" spans="1:29" x14ac:dyDescent="0.3">
      <c r="A4242" t="s">
        <v>28</v>
      </c>
      <c r="B4242" t="s">
        <v>29</v>
      </c>
      <c r="C4242" t="s">
        <v>66</v>
      </c>
      <c r="D4242" t="s">
        <v>566</v>
      </c>
      <c r="E4242" t="s">
        <v>46</v>
      </c>
      <c r="F4242" t="s">
        <v>150</v>
      </c>
      <c r="G4242">
        <v>60</v>
      </c>
      <c r="H4242">
        <v>405250</v>
      </c>
      <c r="I4242" t="s">
        <v>58</v>
      </c>
      <c r="J4242" s="3">
        <v>45126</v>
      </c>
      <c r="K4242">
        <v>1000</v>
      </c>
      <c r="L4242" t="s">
        <v>17292</v>
      </c>
      <c r="M4242" t="s">
        <v>276</v>
      </c>
      <c r="N4242" t="s">
        <v>17293</v>
      </c>
      <c r="O4242">
        <v>7565908568</v>
      </c>
      <c r="P4242" t="s">
        <v>87</v>
      </c>
      <c r="Q4242">
        <v>19</v>
      </c>
      <c r="R4242" t="s">
        <v>88</v>
      </c>
      <c r="S4242" t="s">
        <v>118</v>
      </c>
      <c r="T4242">
        <v>56220</v>
      </c>
      <c r="U4242" s="1">
        <v>45302</v>
      </c>
      <c r="V4242" t="s">
        <v>111</v>
      </c>
      <c r="W4242">
        <v>556522</v>
      </c>
      <c r="X4242" t="s">
        <v>17294</v>
      </c>
      <c r="Y4242">
        <v>214</v>
      </c>
      <c r="Z4242">
        <v>2468</v>
      </c>
      <c r="AA4242">
        <v>7</v>
      </c>
      <c r="AB4242">
        <v>6910.4000000000015</v>
      </c>
      <c r="AC4242">
        <f>Table1_1[[#This Row],[Price]]*Table1_1[[#This Row],[Quantity]]</f>
        <v>17276</v>
      </c>
    </row>
    <row r="4243" spans="1:29" x14ac:dyDescent="0.3">
      <c r="A4243" t="s">
        <v>28</v>
      </c>
      <c r="B4243" t="s">
        <v>29</v>
      </c>
      <c r="C4243" t="s">
        <v>193</v>
      </c>
      <c r="D4243" t="s">
        <v>546</v>
      </c>
      <c r="E4243" t="s">
        <v>46</v>
      </c>
      <c r="F4243" t="s">
        <v>83</v>
      </c>
      <c r="G4243">
        <v>17</v>
      </c>
      <c r="H4243">
        <v>426904</v>
      </c>
      <c r="I4243" t="s">
        <v>58</v>
      </c>
      <c r="J4243" s="3">
        <v>44373</v>
      </c>
      <c r="K4243">
        <v>1200</v>
      </c>
      <c r="L4243" t="s">
        <v>17296</v>
      </c>
      <c r="M4243" t="s">
        <v>256</v>
      </c>
      <c r="N4243" t="s">
        <v>17297</v>
      </c>
      <c r="O4243" t="s">
        <v>17298</v>
      </c>
      <c r="P4243" t="s">
        <v>39</v>
      </c>
      <c r="Q4243">
        <v>19</v>
      </c>
      <c r="R4243" t="s">
        <v>40</v>
      </c>
      <c r="S4243" t="s">
        <v>118</v>
      </c>
      <c r="T4243">
        <v>98653</v>
      </c>
      <c r="U4243" s="1">
        <v>45574</v>
      </c>
      <c r="V4243" t="s">
        <v>155</v>
      </c>
      <c r="W4243">
        <v>993288</v>
      </c>
      <c r="X4243" t="s">
        <v>11153</v>
      </c>
      <c r="Y4243">
        <v>952</v>
      </c>
      <c r="Z4243">
        <v>1420</v>
      </c>
      <c r="AA4243">
        <v>6</v>
      </c>
      <c r="AB4243">
        <v>3408</v>
      </c>
      <c r="AC4243">
        <f>Table1_1[[#This Row],[Price]]*Table1_1[[#This Row],[Quantity]]</f>
        <v>8520</v>
      </c>
    </row>
    <row r="4244" spans="1:29" x14ac:dyDescent="0.3">
      <c r="A4244" t="s">
        <v>28</v>
      </c>
      <c r="B4244" t="s">
        <v>29</v>
      </c>
      <c r="C4244" t="s">
        <v>148</v>
      </c>
      <c r="D4244" t="s">
        <v>31</v>
      </c>
      <c r="E4244" t="s">
        <v>46</v>
      </c>
      <c r="F4244" t="s">
        <v>47</v>
      </c>
      <c r="G4244">
        <v>56</v>
      </c>
      <c r="H4244">
        <v>433631</v>
      </c>
      <c r="I4244" t="s">
        <v>34</v>
      </c>
      <c r="J4244" s="3">
        <v>45397</v>
      </c>
      <c r="K4244">
        <v>1400</v>
      </c>
      <c r="L4244" t="s">
        <v>17299</v>
      </c>
      <c r="M4244" t="s">
        <v>2538</v>
      </c>
      <c r="N4244" t="s">
        <v>17300</v>
      </c>
      <c r="O4244">
        <v>8268637724</v>
      </c>
      <c r="P4244" t="s">
        <v>51</v>
      </c>
      <c r="Q4244">
        <v>10</v>
      </c>
      <c r="R4244" t="s">
        <v>40</v>
      </c>
      <c r="S4244" t="s">
        <v>63</v>
      </c>
      <c r="T4244">
        <v>39185</v>
      </c>
      <c r="U4244" s="1">
        <v>45623</v>
      </c>
      <c r="V4244" t="s">
        <v>42</v>
      </c>
      <c r="W4244">
        <v>804498</v>
      </c>
      <c r="X4244" t="s">
        <v>17301</v>
      </c>
      <c r="Y4244">
        <v>311</v>
      </c>
      <c r="Z4244">
        <v>2101</v>
      </c>
      <c r="AA4244">
        <v>8</v>
      </c>
      <c r="AB4244">
        <v>6723.2000000000007</v>
      </c>
      <c r="AC4244">
        <f>Table1_1[[#This Row],[Price]]*Table1_1[[#This Row],[Quantity]]</f>
        <v>16808</v>
      </c>
    </row>
    <row r="4245" spans="1:29" x14ac:dyDescent="0.3">
      <c r="A4245" t="s">
        <v>28</v>
      </c>
      <c r="B4245" t="s">
        <v>29</v>
      </c>
      <c r="C4245" t="s">
        <v>44</v>
      </c>
      <c r="D4245" t="s">
        <v>74</v>
      </c>
      <c r="E4245" t="s">
        <v>32</v>
      </c>
      <c r="F4245" t="s">
        <v>106</v>
      </c>
      <c r="G4245">
        <v>93</v>
      </c>
      <c r="H4245">
        <v>419970</v>
      </c>
      <c r="I4245" t="s">
        <v>34</v>
      </c>
      <c r="J4245" s="3">
        <v>45353</v>
      </c>
      <c r="K4245">
        <v>1300</v>
      </c>
      <c r="L4245" t="s">
        <v>17303</v>
      </c>
      <c r="M4245" t="s">
        <v>428</v>
      </c>
      <c r="N4245" t="s">
        <v>17304</v>
      </c>
      <c r="O4245" t="s">
        <v>17305</v>
      </c>
      <c r="P4245" t="s">
        <v>71</v>
      </c>
      <c r="Q4245">
        <v>17</v>
      </c>
      <c r="R4245" t="s">
        <v>40</v>
      </c>
      <c r="S4245" t="s">
        <v>118</v>
      </c>
      <c r="T4245">
        <v>46895</v>
      </c>
      <c r="U4245" s="1">
        <v>45399</v>
      </c>
      <c r="V4245" t="s">
        <v>80</v>
      </c>
      <c r="W4245">
        <v>315668</v>
      </c>
      <c r="X4245" t="s">
        <v>8682</v>
      </c>
      <c r="Y4245">
        <v>349</v>
      </c>
      <c r="Z4245">
        <v>879</v>
      </c>
      <c r="AA4245">
        <v>6</v>
      </c>
      <c r="AB4245">
        <v>2109.6</v>
      </c>
      <c r="AC4245">
        <f>Table1_1[[#This Row],[Price]]*Table1_1[[#This Row],[Quantity]]</f>
        <v>5274</v>
      </c>
    </row>
    <row r="4246" spans="1:29" x14ac:dyDescent="0.3">
      <c r="A4246" t="s">
        <v>28</v>
      </c>
      <c r="B4246" t="s">
        <v>29</v>
      </c>
      <c r="C4246" t="s">
        <v>54</v>
      </c>
      <c r="D4246" t="s">
        <v>467</v>
      </c>
      <c r="E4246" t="s">
        <v>46</v>
      </c>
      <c r="F4246" t="s">
        <v>113</v>
      </c>
      <c r="G4246">
        <v>38</v>
      </c>
      <c r="H4246">
        <v>426306</v>
      </c>
      <c r="I4246" t="s">
        <v>58</v>
      </c>
      <c r="J4246" s="3">
        <v>45251</v>
      </c>
      <c r="K4246">
        <v>950</v>
      </c>
      <c r="L4246" t="s">
        <v>17306</v>
      </c>
      <c r="M4246" t="s">
        <v>115</v>
      </c>
      <c r="N4246" t="s">
        <v>17307</v>
      </c>
      <c r="O4246" t="s">
        <v>17308</v>
      </c>
      <c r="P4246" t="s">
        <v>87</v>
      </c>
      <c r="Q4246">
        <v>19</v>
      </c>
      <c r="R4246" t="s">
        <v>40</v>
      </c>
      <c r="S4246" t="s">
        <v>79</v>
      </c>
      <c r="T4246">
        <v>79853</v>
      </c>
      <c r="U4246" s="1">
        <v>45460</v>
      </c>
      <c r="V4246" t="s">
        <v>52</v>
      </c>
      <c r="W4246">
        <v>307803</v>
      </c>
      <c r="X4246" t="s">
        <v>17309</v>
      </c>
      <c r="Y4246">
        <v>843</v>
      </c>
      <c r="Z4246">
        <v>1229</v>
      </c>
      <c r="AA4246">
        <v>4</v>
      </c>
      <c r="AB4246">
        <v>1966.4</v>
      </c>
      <c r="AC4246">
        <f>Table1_1[[#This Row],[Price]]*Table1_1[[#This Row],[Quantity]]</f>
        <v>4916</v>
      </c>
    </row>
    <row r="4247" spans="1:29" x14ac:dyDescent="0.3">
      <c r="A4247" t="s">
        <v>28</v>
      </c>
      <c r="B4247" t="s">
        <v>29</v>
      </c>
      <c r="C4247" t="s">
        <v>44</v>
      </c>
      <c r="D4247" t="s">
        <v>349</v>
      </c>
      <c r="E4247" t="s">
        <v>46</v>
      </c>
      <c r="F4247" t="s">
        <v>175</v>
      </c>
      <c r="G4247">
        <v>14</v>
      </c>
      <c r="H4247">
        <v>403333</v>
      </c>
      <c r="I4247" t="s">
        <v>58</v>
      </c>
      <c r="J4247" s="3">
        <v>44921</v>
      </c>
      <c r="K4247">
        <v>1200</v>
      </c>
      <c r="L4247" t="s">
        <v>17310</v>
      </c>
      <c r="M4247" t="s">
        <v>282</v>
      </c>
      <c r="N4247" t="s">
        <v>17311</v>
      </c>
      <c r="O4247" t="s">
        <v>17312</v>
      </c>
      <c r="P4247" t="s">
        <v>39</v>
      </c>
      <c r="Q4247">
        <v>11</v>
      </c>
      <c r="R4247" t="s">
        <v>88</v>
      </c>
      <c r="S4247" t="s">
        <v>63</v>
      </c>
      <c r="T4247">
        <v>21269</v>
      </c>
      <c r="U4247" s="1">
        <v>45480</v>
      </c>
      <c r="V4247" t="s">
        <v>126</v>
      </c>
      <c r="W4247">
        <v>786469</v>
      </c>
      <c r="X4247" t="s">
        <v>17313</v>
      </c>
      <c r="Y4247">
        <v>236</v>
      </c>
      <c r="Z4247">
        <v>2636</v>
      </c>
      <c r="AA4247">
        <v>4</v>
      </c>
      <c r="AB4247">
        <v>4217.6000000000004</v>
      </c>
      <c r="AC4247">
        <f>Table1_1[[#This Row],[Price]]*Table1_1[[#This Row],[Quantity]]</f>
        <v>10544</v>
      </c>
    </row>
    <row r="4248" spans="1:29" x14ac:dyDescent="0.3">
      <c r="A4248" t="s">
        <v>28</v>
      </c>
      <c r="B4248" t="s">
        <v>29</v>
      </c>
      <c r="C4248" t="s">
        <v>66</v>
      </c>
      <c r="D4248" t="s">
        <v>380</v>
      </c>
      <c r="E4248" t="s">
        <v>56</v>
      </c>
      <c r="F4248" t="s">
        <v>135</v>
      </c>
      <c r="G4248">
        <v>97</v>
      </c>
      <c r="H4248">
        <v>426906</v>
      </c>
      <c r="I4248" t="s">
        <v>58</v>
      </c>
      <c r="J4248" s="3">
        <v>44126</v>
      </c>
      <c r="K4248">
        <v>1100</v>
      </c>
      <c r="L4248" t="s">
        <v>17314</v>
      </c>
      <c r="M4248" t="s">
        <v>211</v>
      </c>
      <c r="N4248" t="s">
        <v>17315</v>
      </c>
      <c r="O4248" t="s">
        <v>17316</v>
      </c>
      <c r="P4248" t="s">
        <v>39</v>
      </c>
      <c r="Q4248">
        <v>15</v>
      </c>
      <c r="R4248" t="s">
        <v>40</v>
      </c>
      <c r="S4248" t="s">
        <v>118</v>
      </c>
      <c r="T4248">
        <v>89218</v>
      </c>
      <c r="U4248" s="1">
        <v>45454</v>
      </c>
      <c r="V4248" t="s">
        <v>52</v>
      </c>
      <c r="W4248">
        <v>979544</v>
      </c>
      <c r="X4248" t="s">
        <v>17317</v>
      </c>
      <c r="Y4248">
        <v>636</v>
      </c>
      <c r="Z4248">
        <v>982</v>
      </c>
      <c r="AA4248">
        <v>5</v>
      </c>
      <c r="AB4248">
        <v>1964</v>
      </c>
      <c r="AC4248">
        <f>Table1_1[[#This Row],[Price]]*Table1_1[[#This Row],[Quantity]]</f>
        <v>4910</v>
      </c>
    </row>
    <row r="4249" spans="1:29" x14ac:dyDescent="0.3">
      <c r="A4249" t="s">
        <v>28</v>
      </c>
      <c r="B4249" t="s">
        <v>29</v>
      </c>
      <c r="C4249" t="s">
        <v>44</v>
      </c>
      <c r="D4249" t="s">
        <v>98</v>
      </c>
      <c r="E4249" t="s">
        <v>56</v>
      </c>
      <c r="F4249" t="s">
        <v>175</v>
      </c>
      <c r="G4249">
        <v>16</v>
      </c>
      <c r="H4249">
        <v>434900</v>
      </c>
      <c r="I4249" t="s">
        <v>58</v>
      </c>
      <c r="J4249" s="3">
        <v>45009</v>
      </c>
      <c r="K4249">
        <v>1200</v>
      </c>
      <c r="L4249" t="s">
        <v>17318</v>
      </c>
      <c r="M4249" t="s">
        <v>195</v>
      </c>
      <c r="N4249" t="s">
        <v>17319</v>
      </c>
      <c r="O4249" t="s">
        <v>17320</v>
      </c>
      <c r="P4249" t="s">
        <v>51</v>
      </c>
      <c r="Q4249">
        <v>4</v>
      </c>
      <c r="R4249" t="s">
        <v>88</v>
      </c>
      <c r="S4249" t="s">
        <v>63</v>
      </c>
      <c r="T4249">
        <v>39636</v>
      </c>
      <c r="U4249" s="1">
        <v>45411</v>
      </c>
      <c r="V4249" t="s">
        <v>80</v>
      </c>
      <c r="W4249">
        <v>446616</v>
      </c>
      <c r="X4249" t="s">
        <v>17321</v>
      </c>
      <c r="Y4249">
        <v>318</v>
      </c>
      <c r="Z4249">
        <v>679</v>
      </c>
      <c r="AA4249">
        <v>4</v>
      </c>
      <c r="AB4249">
        <v>1086.4000000000001</v>
      </c>
      <c r="AC4249">
        <f>Table1_1[[#This Row],[Price]]*Table1_1[[#This Row],[Quantity]]</f>
        <v>2716</v>
      </c>
    </row>
    <row r="4250" spans="1:29" x14ac:dyDescent="0.3">
      <c r="A4250" t="s">
        <v>28</v>
      </c>
      <c r="B4250" t="s">
        <v>29</v>
      </c>
      <c r="C4250" t="s">
        <v>30</v>
      </c>
      <c r="D4250" t="s">
        <v>267</v>
      </c>
      <c r="E4250" t="s">
        <v>56</v>
      </c>
      <c r="F4250" t="s">
        <v>83</v>
      </c>
      <c r="G4250">
        <v>47</v>
      </c>
      <c r="H4250">
        <v>421052</v>
      </c>
      <c r="I4250" t="s">
        <v>58</v>
      </c>
      <c r="J4250" s="3">
        <v>44590</v>
      </c>
      <c r="K4250">
        <v>1000</v>
      </c>
      <c r="L4250" t="s">
        <v>1715</v>
      </c>
      <c r="M4250" t="s">
        <v>919</v>
      </c>
      <c r="N4250" t="s">
        <v>17322</v>
      </c>
      <c r="O4250" t="s">
        <v>17323</v>
      </c>
      <c r="P4250" t="s">
        <v>87</v>
      </c>
      <c r="Q4250">
        <v>15</v>
      </c>
      <c r="R4250" t="s">
        <v>88</v>
      </c>
      <c r="S4250" t="s">
        <v>118</v>
      </c>
      <c r="T4250">
        <v>33277</v>
      </c>
      <c r="U4250" s="1">
        <v>45372</v>
      </c>
      <c r="V4250" t="s">
        <v>72</v>
      </c>
      <c r="W4250">
        <v>191119</v>
      </c>
      <c r="X4250" t="s">
        <v>17324</v>
      </c>
      <c r="Y4250">
        <v>854</v>
      </c>
      <c r="Z4250">
        <v>2610</v>
      </c>
      <c r="AA4250">
        <v>6</v>
      </c>
      <c r="AB4250">
        <v>6264</v>
      </c>
      <c r="AC4250">
        <f>Table1_1[[#This Row],[Price]]*Table1_1[[#This Row],[Quantity]]</f>
        <v>15660</v>
      </c>
    </row>
    <row r="4251" spans="1:29" x14ac:dyDescent="0.3">
      <c r="A4251" t="s">
        <v>28</v>
      </c>
      <c r="B4251" t="s">
        <v>29</v>
      </c>
      <c r="C4251" t="s">
        <v>157</v>
      </c>
      <c r="D4251" t="s">
        <v>227</v>
      </c>
      <c r="E4251" t="s">
        <v>56</v>
      </c>
      <c r="F4251" t="s">
        <v>355</v>
      </c>
      <c r="G4251">
        <v>61</v>
      </c>
      <c r="H4251">
        <v>431699</v>
      </c>
      <c r="I4251" t="s">
        <v>58</v>
      </c>
      <c r="J4251" s="3">
        <v>43854</v>
      </c>
      <c r="K4251">
        <v>1200</v>
      </c>
      <c r="L4251" t="s">
        <v>17325</v>
      </c>
      <c r="M4251" t="s">
        <v>165</v>
      </c>
      <c r="N4251" t="s">
        <v>17326</v>
      </c>
      <c r="O4251" t="s">
        <v>17327</v>
      </c>
      <c r="P4251" t="s">
        <v>51</v>
      </c>
      <c r="Q4251">
        <v>7</v>
      </c>
      <c r="R4251" t="s">
        <v>40</v>
      </c>
      <c r="S4251" t="s">
        <v>41</v>
      </c>
      <c r="T4251">
        <v>20575</v>
      </c>
      <c r="U4251" s="1">
        <v>45329</v>
      </c>
      <c r="V4251" t="s">
        <v>119</v>
      </c>
      <c r="W4251">
        <v>194661</v>
      </c>
      <c r="X4251" t="s">
        <v>17328</v>
      </c>
      <c r="Y4251">
        <v>977</v>
      </c>
      <c r="Z4251">
        <v>2503</v>
      </c>
      <c r="AA4251">
        <v>2</v>
      </c>
      <c r="AB4251">
        <v>2002.4</v>
      </c>
      <c r="AC4251">
        <f>Table1_1[[#This Row],[Price]]*Table1_1[[#This Row],[Quantity]]</f>
        <v>5006</v>
      </c>
    </row>
    <row r="4252" spans="1:29" x14ac:dyDescent="0.3">
      <c r="A4252" t="s">
        <v>28</v>
      </c>
      <c r="B4252" t="s">
        <v>29</v>
      </c>
      <c r="C4252" t="s">
        <v>193</v>
      </c>
      <c r="D4252" t="s">
        <v>261</v>
      </c>
      <c r="E4252" t="s">
        <v>46</v>
      </c>
      <c r="F4252" t="s">
        <v>175</v>
      </c>
      <c r="G4252">
        <v>17</v>
      </c>
      <c r="H4252">
        <v>415275</v>
      </c>
      <c r="I4252" t="s">
        <v>34</v>
      </c>
      <c r="J4252" s="3">
        <v>44146</v>
      </c>
      <c r="K4252">
        <v>1400</v>
      </c>
      <c r="L4252" t="s">
        <v>17329</v>
      </c>
      <c r="M4252" t="s">
        <v>843</v>
      </c>
      <c r="N4252" t="s">
        <v>17330</v>
      </c>
      <c r="O4252" t="s">
        <v>17331</v>
      </c>
      <c r="P4252" t="s">
        <v>39</v>
      </c>
      <c r="Q4252">
        <v>8</v>
      </c>
      <c r="R4252" t="s">
        <v>40</v>
      </c>
      <c r="S4252" t="s">
        <v>118</v>
      </c>
      <c r="T4252">
        <v>15933</v>
      </c>
      <c r="U4252" s="1">
        <v>45503</v>
      </c>
      <c r="V4252" t="s">
        <v>126</v>
      </c>
      <c r="W4252">
        <v>170359</v>
      </c>
      <c r="X4252" t="s">
        <v>17332</v>
      </c>
      <c r="Y4252">
        <v>943</v>
      </c>
      <c r="Z4252">
        <v>820</v>
      </c>
      <c r="AA4252">
        <v>4</v>
      </c>
      <c r="AB4252">
        <v>1312</v>
      </c>
      <c r="AC4252">
        <f>Table1_1[[#This Row],[Price]]*Table1_1[[#This Row],[Quantity]]</f>
        <v>3280</v>
      </c>
    </row>
    <row r="4253" spans="1:29" x14ac:dyDescent="0.3">
      <c r="A4253" t="s">
        <v>28</v>
      </c>
      <c r="B4253" t="s">
        <v>29</v>
      </c>
      <c r="C4253" t="s">
        <v>30</v>
      </c>
      <c r="D4253" t="s">
        <v>134</v>
      </c>
      <c r="E4253" t="s">
        <v>56</v>
      </c>
      <c r="F4253" t="s">
        <v>99</v>
      </c>
      <c r="G4253">
        <v>13</v>
      </c>
      <c r="H4253">
        <v>412605</v>
      </c>
      <c r="I4253" t="s">
        <v>58</v>
      </c>
      <c r="J4253" s="3">
        <v>44021</v>
      </c>
      <c r="K4253">
        <v>1200</v>
      </c>
      <c r="L4253" t="s">
        <v>17333</v>
      </c>
      <c r="M4253" t="s">
        <v>232</v>
      </c>
      <c r="N4253" t="s">
        <v>17334</v>
      </c>
      <c r="O4253">
        <v>2042146757</v>
      </c>
      <c r="P4253" t="s">
        <v>87</v>
      </c>
      <c r="Q4253">
        <v>3</v>
      </c>
      <c r="R4253" t="s">
        <v>88</v>
      </c>
      <c r="S4253" t="s">
        <v>63</v>
      </c>
      <c r="T4253">
        <v>17565</v>
      </c>
      <c r="U4253" s="1">
        <v>45368</v>
      </c>
      <c r="V4253" t="s">
        <v>72</v>
      </c>
      <c r="W4253">
        <v>717424</v>
      </c>
      <c r="X4253" t="s">
        <v>17335</v>
      </c>
      <c r="Y4253">
        <v>798</v>
      </c>
      <c r="Z4253">
        <v>683</v>
      </c>
      <c r="AA4253">
        <v>8</v>
      </c>
      <c r="AB4253">
        <v>2185.6</v>
      </c>
      <c r="AC4253">
        <f>Table1_1[[#This Row],[Price]]*Table1_1[[#This Row],[Quantity]]</f>
        <v>5464</v>
      </c>
    </row>
    <row r="4254" spans="1:29" x14ac:dyDescent="0.3">
      <c r="A4254" t="s">
        <v>28</v>
      </c>
      <c r="B4254" t="s">
        <v>29</v>
      </c>
      <c r="C4254" t="s">
        <v>91</v>
      </c>
      <c r="D4254" t="s">
        <v>254</v>
      </c>
      <c r="E4254" t="s">
        <v>56</v>
      </c>
      <c r="F4254" t="s">
        <v>99</v>
      </c>
      <c r="G4254">
        <v>15</v>
      </c>
      <c r="H4254">
        <v>418853</v>
      </c>
      <c r="I4254" t="s">
        <v>58</v>
      </c>
      <c r="J4254" s="3">
        <v>44126</v>
      </c>
      <c r="K4254">
        <v>1300</v>
      </c>
      <c r="L4254" t="s">
        <v>17336</v>
      </c>
      <c r="M4254" t="s">
        <v>856</v>
      </c>
      <c r="N4254" t="s">
        <v>17337</v>
      </c>
      <c r="O4254" t="s">
        <v>17338</v>
      </c>
      <c r="P4254" t="s">
        <v>51</v>
      </c>
      <c r="Q4254">
        <v>17</v>
      </c>
      <c r="R4254" t="s">
        <v>40</v>
      </c>
      <c r="S4254" t="s">
        <v>63</v>
      </c>
      <c r="T4254">
        <v>87451</v>
      </c>
      <c r="U4254" s="1">
        <v>45499</v>
      </c>
      <c r="V4254" t="s">
        <v>126</v>
      </c>
      <c r="W4254">
        <v>769253</v>
      </c>
      <c r="X4254" t="s">
        <v>17339</v>
      </c>
      <c r="Y4254">
        <v>697</v>
      </c>
      <c r="Z4254">
        <v>2724</v>
      </c>
      <c r="AA4254">
        <v>3</v>
      </c>
      <c r="AB4254">
        <v>3268.8</v>
      </c>
      <c r="AC4254">
        <f>Table1_1[[#This Row],[Price]]*Table1_1[[#This Row],[Quantity]]</f>
        <v>8172</v>
      </c>
    </row>
    <row r="4255" spans="1:29" x14ac:dyDescent="0.3">
      <c r="A4255" t="s">
        <v>28</v>
      </c>
      <c r="B4255" t="s">
        <v>29</v>
      </c>
      <c r="C4255" t="s">
        <v>30</v>
      </c>
      <c r="D4255" t="s">
        <v>637</v>
      </c>
      <c r="E4255" t="s">
        <v>32</v>
      </c>
      <c r="F4255" t="s">
        <v>99</v>
      </c>
      <c r="G4255">
        <v>45</v>
      </c>
      <c r="H4255">
        <v>432149</v>
      </c>
      <c r="I4255" t="s">
        <v>58</v>
      </c>
      <c r="J4255" s="3">
        <v>44019</v>
      </c>
      <c r="K4255">
        <v>1200</v>
      </c>
      <c r="L4255" t="s">
        <v>17340</v>
      </c>
      <c r="M4255" t="s">
        <v>542</v>
      </c>
      <c r="N4255" t="s">
        <v>17341</v>
      </c>
      <c r="O4255">
        <v>4354470493</v>
      </c>
      <c r="P4255" t="s">
        <v>39</v>
      </c>
      <c r="Q4255">
        <v>11</v>
      </c>
      <c r="R4255" t="s">
        <v>88</v>
      </c>
      <c r="S4255" t="s">
        <v>79</v>
      </c>
      <c r="T4255">
        <v>42272</v>
      </c>
      <c r="U4255" s="1">
        <v>45429</v>
      </c>
      <c r="V4255" t="s">
        <v>140</v>
      </c>
      <c r="W4255">
        <v>633178</v>
      </c>
      <c r="X4255" t="s">
        <v>17342</v>
      </c>
      <c r="Y4255">
        <v>614</v>
      </c>
      <c r="Z4255">
        <v>1691</v>
      </c>
      <c r="AA4255">
        <v>1</v>
      </c>
      <c r="AB4255">
        <v>676.40000000000009</v>
      </c>
      <c r="AC4255">
        <f>Table1_1[[#This Row],[Price]]*Table1_1[[#This Row],[Quantity]]</f>
        <v>1691</v>
      </c>
    </row>
    <row r="4256" spans="1:29" x14ac:dyDescent="0.3">
      <c r="A4256" t="s">
        <v>28</v>
      </c>
      <c r="B4256" t="s">
        <v>29</v>
      </c>
      <c r="C4256" t="s">
        <v>54</v>
      </c>
      <c r="D4256" t="s">
        <v>248</v>
      </c>
      <c r="E4256" t="s">
        <v>32</v>
      </c>
      <c r="F4256" t="s">
        <v>135</v>
      </c>
      <c r="G4256">
        <v>19</v>
      </c>
      <c r="H4256">
        <v>416921</v>
      </c>
      <c r="I4256" t="s">
        <v>58</v>
      </c>
      <c r="J4256" s="3">
        <v>44129</v>
      </c>
      <c r="K4256">
        <v>1400</v>
      </c>
      <c r="L4256" t="s">
        <v>17344</v>
      </c>
      <c r="M4256" t="s">
        <v>60</v>
      </c>
      <c r="N4256" t="s">
        <v>17345</v>
      </c>
      <c r="O4256" t="s">
        <v>17346</v>
      </c>
      <c r="P4256" t="s">
        <v>51</v>
      </c>
      <c r="Q4256">
        <v>16</v>
      </c>
      <c r="R4256" t="s">
        <v>40</v>
      </c>
      <c r="S4256" t="s">
        <v>118</v>
      </c>
      <c r="T4256">
        <v>59376</v>
      </c>
      <c r="U4256" s="1">
        <v>45422</v>
      </c>
      <c r="V4256" t="s">
        <v>140</v>
      </c>
      <c r="W4256">
        <v>784321</v>
      </c>
      <c r="X4256" t="s">
        <v>17347</v>
      </c>
      <c r="Y4256">
        <v>491</v>
      </c>
      <c r="Z4256">
        <v>2779</v>
      </c>
      <c r="AA4256">
        <v>7</v>
      </c>
      <c r="AB4256">
        <v>7781.2000000000007</v>
      </c>
      <c r="AC4256">
        <f>Table1_1[[#This Row],[Price]]*Table1_1[[#This Row],[Quantity]]</f>
        <v>19453</v>
      </c>
    </row>
    <row r="4257" spans="1:29" x14ac:dyDescent="0.3">
      <c r="A4257" t="s">
        <v>28</v>
      </c>
      <c r="B4257" t="s">
        <v>29</v>
      </c>
      <c r="C4257" t="s">
        <v>54</v>
      </c>
      <c r="D4257" t="s">
        <v>248</v>
      </c>
      <c r="E4257" t="s">
        <v>56</v>
      </c>
      <c r="F4257" t="s">
        <v>135</v>
      </c>
      <c r="G4257">
        <v>25</v>
      </c>
      <c r="H4257">
        <v>435336</v>
      </c>
      <c r="I4257" t="s">
        <v>58</v>
      </c>
      <c r="J4257" s="3">
        <v>44911</v>
      </c>
      <c r="K4257">
        <v>950</v>
      </c>
      <c r="L4257" t="s">
        <v>17349</v>
      </c>
      <c r="M4257" t="s">
        <v>1118</v>
      </c>
      <c r="N4257" t="s">
        <v>17350</v>
      </c>
      <c r="O4257" t="s">
        <v>17351</v>
      </c>
      <c r="P4257" t="s">
        <v>71</v>
      </c>
      <c r="Q4257">
        <v>16</v>
      </c>
      <c r="R4257" t="s">
        <v>40</v>
      </c>
      <c r="S4257" t="s">
        <v>79</v>
      </c>
      <c r="T4257">
        <v>33707</v>
      </c>
      <c r="U4257" s="1">
        <v>45575</v>
      </c>
      <c r="V4257" t="s">
        <v>155</v>
      </c>
      <c r="W4257">
        <v>532989</v>
      </c>
      <c r="X4257" t="s">
        <v>17352</v>
      </c>
      <c r="Y4257">
        <v>413</v>
      </c>
      <c r="Z4257">
        <v>2247</v>
      </c>
      <c r="AA4257">
        <v>5</v>
      </c>
      <c r="AB4257">
        <v>4494</v>
      </c>
      <c r="AC4257">
        <f>Table1_1[[#This Row],[Price]]*Table1_1[[#This Row],[Quantity]]</f>
        <v>11235</v>
      </c>
    </row>
    <row r="4258" spans="1:29" x14ac:dyDescent="0.3">
      <c r="A4258" t="s">
        <v>28</v>
      </c>
      <c r="B4258" t="s">
        <v>29</v>
      </c>
      <c r="C4258" t="s">
        <v>91</v>
      </c>
      <c r="D4258" t="s">
        <v>31</v>
      </c>
      <c r="E4258" t="s">
        <v>46</v>
      </c>
      <c r="F4258" t="s">
        <v>47</v>
      </c>
      <c r="G4258">
        <v>78</v>
      </c>
      <c r="H4258">
        <v>421607</v>
      </c>
      <c r="I4258" t="s">
        <v>34</v>
      </c>
      <c r="J4258" s="3">
        <v>44081</v>
      </c>
      <c r="K4258">
        <v>800</v>
      </c>
      <c r="L4258" t="s">
        <v>17353</v>
      </c>
      <c r="M4258" t="s">
        <v>76</v>
      </c>
      <c r="N4258" t="s">
        <v>17354</v>
      </c>
      <c r="O4258" t="s">
        <v>17355</v>
      </c>
      <c r="P4258" t="s">
        <v>39</v>
      </c>
      <c r="Q4258">
        <v>9</v>
      </c>
      <c r="R4258" t="s">
        <v>40</v>
      </c>
      <c r="S4258" t="s">
        <v>79</v>
      </c>
      <c r="T4258">
        <v>89414</v>
      </c>
      <c r="U4258" s="1">
        <v>45555</v>
      </c>
      <c r="V4258" t="s">
        <v>180</v>
      </c>
      <c r="W4258">
        <v>914546</v>
      </c>
      <c r="X4258" t="s">
        <v>17356</v>
      </c>
      <c r="Y4258">
        <v>871</v>
      </c>
      <c r="Z4258">
        <v>1617</v>
      </c>
      <c r="AA4258">
        <v>4</v>
      </c>
      <c r="AB4258">
        <v>2587.2000000000003</v>
      </c>
      <c r="AC4258">
        <f>Table1_1[[#This Row],[Price]]*Table1_1[[#This Row],[Quantity]]</f>
        <v>6468</v>
      </c>
    </row>
    <row r="4259" spans="1:29" x14ac:dyDescent="0.3">
      <c r="A4259" t="s">
        <v>28</v>
      </c>
      <c r="B4259" t="s">
        <v>29</v>
      </c>
      <c r="C4259" t="s">
        <v>44</v>
      </c>
      <c r="D4259" t="s">
        <v>237</v>
      </c>
      <c r="E4259" t="s">
        <v>56</v>
      </c>
      <c r="F4259" t="s">
        <v>47</v>
      </c>
      <c r="G4259">
        <v>45</v>
      </c>
      <c r="H4259">
        <v>408026</v>
      </c>
      <c r="I4259" t="s">
        <v>58</v>
      </c>
      <c r="J4259" s="3">
        <v>44299</v>
      </c>
      <c r="K4259">
        <v>950</v>
      </c>
      <c r="L4259" t="s">
        <v>17357</v>
      </c>
      <c r="M4259" t="s">
        <v>623</v>
      </c>
      <c r="N4259" t="s">
        <v>17358</v>
      </c>
      <c r="O4259" t="s">
        <v>17359</v>
      </c>
      <c r="P4259" t="s">
        <v>39</v>
      </c>
      <c r="Q4259">
        <v>17</v>
      </c>
      <c r="R4259" t="s">
        <v>40</v>
      </c>
      <c r="S4259" t="s">
        <v>79</v>
      </c>
      <c r="T4259">
        <v>46795</v>
      </c>
      <c r="U4259" s="1">
        <v>45391</v>
      </c>
      <c r="V4259" t="s">
        <v>80</v>
      </c>
      <c r="W4259">
        <v>138164</v>
      </c>
      <c r="X4259" t="s">
        <v>17360</v>
      </c>
      <c r="Y4259">
        <v>584</v>
      </c>
      <c r="Z4259">
        <v>830</v>
      </c>
      <c r="AA4259">
        <v>6</v>
      </c>
      <c r="AB4259">
        <v>1992</v>
      </c>
      <c r="AC4259">
        <f>Table1_1[[#This Row],[Price]]*Table1_1[[#This Row],[Quantity]]</f>
        <v>4980</v>
      </c>
    </row>
    <row r="4260" spans="1:29" x14ac:dyDescent="0.3">
      <c r="A4260" t="s">
        <v>28</v>
      </c>
      <c r="B4260" t="s">
        <v>29</v>
      </c>
      <c r="C4260" t="s">
        <v>148</v>
      </c>
      <c r="D4260" t="s">
        <v>105</v>
      </c>
      <c r="E4260" t="s">
        <v>56</v>
      </c>
      <c r="F4260" t="s">
        <v>106</v>
      </c>
      <c r="G4260">
        <v>39</v>
      </c>
      <c r="H4260">
        <v>425871</v>
      </c>
      <c r="I4260" t="s">
        <v>34</v>
      </c>
      <c r="J4260" s="3">
        <v>44730</v>
      </c>
      <c r="K4260">
        <v>800</v>
      </c>
      <c r="L4260" t="s">
        <v>17361</v>
      </c>
      <c r="M4260" t="s">
        <v>123</v>
      </c>
      <c r="N4260" t="s">
        <v>17362</v>
      </c>
      <c r="O4260" t="s">
        <v>17363</v>
      </c>
      <c r="P4260" t="s">
        <v>71</v>
      </c>
      <c r="Q4260">
        <v>9</v>
      </c>
      <c r="R4260" t="s">
        <v>88</v>
      </c>
      <c r="S4260" t="s">
        <v>118</v>
      </c>
      <c r="T4260">
        <v>96036</v>
      </c>
      <c r="U4260" s="1">
        <v>45350</v>
      </c>
      <c r="V4260" t="s">
        <v>119</v>
      </c>
      <c r="W4260">
        <v>633915</v>
      </c>
      <c r="X4260" t="s">
        <v>17364</v>
      </c>
      <c r="Y4260">
        <v>327</v>
      </c>
      <c r="Z4260">
        <v>2908</v>
      </c>
      <c r="AA4260">
        <v>8</v>
      </c>
      <c r="AB4260">
        <v>9305.6</v>
      </c>
      <c r="AC4260">
        <f>Table1_1[[#This Row],[Price]]*Table1_1[[#This Row],[Quantity]]</f>
        <v>23264</v>
      </c>
    </row>
    <row r="4261" spans="1:29" x14ac:dyDescent="0.3">
      <c r="A4261" t="s">
        <v>28</v>
      </c>
      <c r="B4261" t="s">
        <v>29</v>
      </c>
      <c r="C4261" t="s">
        <v>193</v>
      </c>
      <c r="D4261" t="s">
        <v>261</v>
      </c>
      <c r="E4261" t="s">
        <v>56</v>
      </c>
      <c r="F4261" t="s">
        <v>175</v>
      </c>
      <c r="G4261">
        <v>76</v>
      </c>
      <c r="H4261">
        <v>434613</v>
      </c>
      <c r="I4261" t="s">
        <v>34</v>
      </c>
      <c r="J4261" s="3">
        <v>45297</v>
      </c>
      <c r="K4261">
        <v>1000</v>
      </c>
      <c r="L4261" t="s">
        <v>17365</v>
      </c>
      <c r="M4261" t="s">
        <v>108</v>
      </c>
      <c r="N4261" t="s">
        <v>17366</v>
      </c>
      <c r="O4261">
        <v>3792161060</v>
      </c>
      <c r="P4261" t="s">
        <v>39</v>
      </c>
      <c r="Q4261">
        <v>9</v>
      </c>
      <c r="R4261" t="s">
        <v>88</v>
      </c>
      <c r="S4261" t="s">
        <v>118</v>
      </c>
      <c r="T4261">
        <v>59676</v>
      </c>
      <c r="U4261" s="1">
        <v>45603</v>
      </c>
      <c r="V4261" t="s">
        <v>42</v>
      </c>
      <c r="W4261">
        <v>807272</v>
      </c>
      <c r="X4261" t="s">
        <v>17367</v>
      </c>
      <c r="Y4261">
        <v>877</v>
      </c>
      <c r="Z4261">
        <v>2424</v>
      </c>
      <c r="AA4261">
        <v>6</v>
      </c>
      <c r="AB4261">
        <v>5817.6</v>
      </c>
      <c r="AC4261">
        <f>Table1_1[[#This Row],[Price]]*Table1_1[[#This Row],[Quantity]]</f>
        <v>14544</v>
      </c>
    </row>
    <row r="4262" spans="1:29" x14ac:dyDescent="0.3">
      <c r="A4262" t="s">
        <v>28</v>
      </c>
      <c r="B4262" t="s">
        <v>29</v>
      </c>
      <c r="C4262" t="s">
        <v>66</v>
      </c>
      <c r="D4262" t="s">
        <v>55</v>
      </c>
      <c r="E4262" t="s">
        <v>56</v>
      </c>
      <c r="F4262" t="s">
        <v>47</v>
      </c>
      <c r="G4262">
        <v>2</v>
      </c>
      <c r="H4262">
        <v>424114</v>
      </c>
      <c r="I4262" t="s">
        <v>58</v>
      </c>
      <c r="J4262" s="3">
        <v>45082</v>
      </c>
      <c r="K4262">
        <v>1000</v>
      </c>
      <c r="L4262" t="s">
        <v>17368</v>
      </c>
      <c r="M4262" t="s">
        <v>747</v>
      </c>
      <c r="N4262" t="s">
        <v>17369</v>
      </c>
      <c r="O4262" t="s">
        <v>17370</v>
      </c>
      <c r="P4262" t="s">
        <v>39</v>
      </c>
      <c r="Q4262">
        <v>15</v>
      </c>
      <c r="R4262" t="s">
        <v>40</v>
      </c>
      <c r="S4262" t="s">
        <v>79</v>
      </c>
      <c r="T4262">
        <v>17244</v>
      </c>
      <c r="U4262" s="1">
        <v>45454</v>
      </c>
      <c r="V4262" t="s">
        <v>52</v>
      </c>
      <c r="W4262">
        <v>430031</v>
      </c>
      <c r="X4262" t="s">
        <v>10535</v>
      </c>
      <c r="Y4262">
        <v>861</v>
      </c>
      <c r="Z4262">
        <v>2303</v>
      </c>
      <c r="AA4262">
        <v>1</v>
      </c>
      <c r="AB4262">
        <v>921.2</v>
      </c>
      <c r="AC4262">
        <f>Table1_1[[#This Row],[Price]]*Table1_1[[#This Row],[Quantity]]</f>
        <v>2303</v>
      </c>
    </row>
    <row r="4263" spans="1:29" x14ac:dyDescent="0.3">
      <c r="A4263" t="s">
        <v>28</v>
      </c>
      <c r="B4263" t="s">
        <v>29</v>
      </c>
      <c r="C4263" t="s">
        <v>30</v>
      </c>
      <c r="D4263" t="s">
        <v>349</v>
      </c>
      <c r="E4263" t="s">
        <v>46</v>
      </c>
      <c r="F4263" t="s">
        <v>355</v>
      </c>
      <c r="G4263">
        <v>48</v>
      </c>
      <c r="H4263">
        <v>438707</v>
      </c>
      <c r="I4263" t="s">
        <v>34</v>
      </c>
      <c r="J4263" s="3">
        <v>45619</v>
      </c>
      <c r="K4263">
        <v>1300</v>
      </c>
      <c r="L4263" t="s">
        <v>17371</v>
      </c>
      <c r="M4263" t="s">
        <v>591</v>
      </c>
      <c r="N4263" t="s">
        <v>17372</v>
      </c>
      <c r="O4263">
        <v>4574418239</v>
      </c>
      <c r="P4263" t="s">
        <v>51</v>
      </c>
      <c r="Q4263">
        <v>11</v>
      </c>
      <c r="R4263" t="s">
        <v>40</v>
      </c>
      <c r="S4263" t="s">
        <v>79</v>
      </c>
      <c r="T4263">
        <v>49238</v>
      </c>
      <c r="U4263" s="1">
        <v>45343</v>
      </c>
      <c r="V4263" t="s">
        <v>119</v>
      </c>
      <c r="W4263">
        <v>420332</v>
      </c>
      <c r="X4263" t="s">
        <v>17373</v>
      </c>
      <c r="Y4263">
        <v>758</v>
      </c>
      <c r="Z4263">
        <v>2124</v>
      </c>
      <c r="AA4263">
        <v>7</v>
      </c>
      <c r="AB4263">
        <v>5947.2000000000007</v>
      </c>
      <c r="AC4263">
        <f>Table1_1[[#This Row],[Price]]*Table1_1[[#This Row],[Quantity]]</f>
        <v>14868</v>
      </c>
    </row>
    <row r="4264" spans="1:29" x14ac:dyDescent="0.3">
      <c r="A4264" t="s">
        <v>28</v>
      </c>
      <c r="B4264" t="s">
        <v>29</v>
      </c>
      <c r="C4264" t="s">
        <v>54</v>
      </c>
      <c r="D4264" t="s">
        <v>421</v>
      </c>
      <c r="E4264" t="s">
        <v>46</v>
      </c>
      <c r="F4264" t="s">
        <v>47</v>
      </c>
      <c r="G4264">
        <v>45</v>
      </c>
      <c r="H4264">
        <v>405889</v>
      </c>
      <c r="I4264" t="s">
        <v>34</v>
      </c>
      <c r="J4264" s="3">
        <v>44695</v>
      </c>
      <c r="K4264">
        <v>1300</v>
      </c>
      <c r="L4264" t="s">
        <v>17375</v>
      </c>
      <c r="M4264" t="s">
        <v>222</v>
      </c>
      <c r="N4264" t="s">
        <v>17376</v>
      </c>
      <c r="O4264" t="s">
        <v>17377</v>
      </c>
      <c r="P4264" t="s">
        <v>39</v>
      </c>
      <c r="Q4264">
        <v>7</v>
      </c>
      <c r="R4264" t="s">
        <v>88</v>
      </c>
      <c r="S4264" t="s">
        <v>41</v>
      </c>
      <c r="T4264">
        <v>90238</v>
      </c>
      <c r="U4264" s="1">
        <v>45381</v>
      </c>
      <c r="V4264" t="s">
        <v>72</v>
      </c>
      <c r="W4264">
        <v>980892</v>
      </c>
      <c r="X4264" t="s">
        <v>17378</v>
      </c>
      <c r="Y4264">
        <v>732</v>
      </c>
      <c r="Z4264">
        <v>2113</v>
      </c>
      <c r="AA4264">
        <v>4</v>
      </c>
      <c r="AB4264">
        <v>3380.8</v>
      </c>
      <c r="AC4264">
        <f>Table1_1[[#This Row],[Price]]*Table1_1[[#This Row],[Quantity]]</f>
        <v>8452</v>
      </c>
    </row>
    <row r="4265" spans="1:29" x14ac:dyDescent="0.3">
      <c r="A4265" t="s">
        <v>28</v>
      </c>
      <c r="B4265" t="s">
        <v>29</v>
      </c>
      <c r="C4265" t="s">
        <v>30</v>
      </c>
      <c r="D4265" t="s">
        <v>621</v>
      </c>
      <c r="E4265" t="s">
        <v>46</v>
      </c>
      <c r="F4265" t="s">
        <v>106</v>
      </c>
      <c r="G4265">
        <v>30</v>
      </c>
      <c r="H4265">
        <v>422697</v>
      </c>
      <c r="I4265" t="s">
        <v>58</v>
      </c>
      <c r="J4265" s="3">
        <v>44179</v>
      </c>
      <c r="K4265">
        <v>1200</v>
      </c>
      <c r="L4265" t="s">
        <v>17379</v>
      </c>
      <c r="M4265" t="s">
        <v>747</v>
      </c>
      <c r="N4265" t="s">
        <v>17380</v>
      </c>
      <c r="O4265" t="s">
        <v>17381</v>
      </c>
      <c r="P4265" t="s">
        <v>87</v>
      </c>
      <c r="Q4265">
        <v>16</v>
      </c>
      <c r="R4265" t="s">
        <v>40</v>
      </c>
      <c r="S4265" t="s">
        <v>79</v>
      </c>
      <c r="T4265">
        <v>44139</v>
      </c>
      <c r="U4265" s="1">
        <v>45549</v>
      </c>
      <c r="V4265" t="s">
        <v>180</v>
      </c>
      <c r="W4265">
        <v>140973</v>
      </c>
      <c r="X4265" t="s">
        <v>17382</v>
      </c>
      <c r="Y4265">
        <v>968</v>
      </c>
      <c r="Z4265">
        <v>777</v>
      </c>
      <c r="AA4265">
        <v>5</v>
      </c>
      <c r="AB4265">
        <v>1554</v>
      </c>
      <c r="AC4265">
        <f>Table1_1[[#This Row],[Price]]*Table1_1[[#This Row],[Quantity]]</f>
        <v>3885</v>
      </c>
    </row>
    <row r="4266" spans="1:29" x14ac:dyDescent="0.3">
      <c r="A4266" t="s">
        <v>28</v>
      </c>
      <c r="B4266" t="s">
        <v>29</v>
      </c>
      <c r="C4266" t="s">
        <v>148</v>
      </c>
      <c r="D4266" t="s">
        <v>237</v>
      </c>
      <c r="E4266" t="s">
        <v>32</v>
      </c>
      <c r="F4266" t="s">
        <v>135</v>
      </c>
      <c r="G4266">
        <v>11</v>
      </c>
      <c r="H4266">
        <v>426022</v>
      </c>
      <c r="I4266" t="s">
        <v>34</v>
      </c>
      <c r="J4266" s="3">
        <v>44906</v>
      </c>
      <c r="K4266">
        <v>1100</v>
      </c>
      <c r="L4266" t="s">
        <v>17383</v>
      </c>
      <c r="M4266" t="s">
        <v>1244</v>
      </c>
      <c r="N4266" t="s">
        <v>17384</v>
      </c>
      <c r="O4266" t="s">
        <v>17385</v>
      </c>
      <c r="P4266" t="s">
        <v>71</v>
      </c>
      <c r="Q4266">
        <v>16</v>
      </c>
      <c r="R4266" t="s">
        <v>40</v>
      </c>
      <c r="S4266" t="s">
        <v>79</v>
      </c>
      <c r="T4266">
        <v>35233</v>
      </c>
      <c r="U4266" s="1">
        <v>45574</v>
      </c>
      <c r="V4266" t="s">
        <v>155</v>
      </c>
      <c r="W4266">
        <v>758630</v>
      </c>
      <c r="X4266" t="s">
        <v>17386</v>
      </c>
      <c r="Y4266">
        <v>453</v>
      </c>
      <c r="Z4266">
        <v>1361</v>
      </c>
      <c r="AA4266">
        <v>5</v>
      </c>
      <c r="AB4266">
        <v>2722</v>
      </c>
      <c r="AC4266">
        <f>Table1_1[[#This Row],[Price]]*Table1_1[[#This Row],[Quantity]]</f>
        <v>6805</v>
      </c>
    </row>
    <row r="4267" spans="1:29" x14ac:dyDescent="0.3">
      <c r="A4267" t="s">
        <v>28</v>
      </c>
      <c r="B4267" t="s">
        <v>29</v>
      </c>
      <c r="C4267" t="s">
        <v>66</v>
      </c>
      <c r="D4267" t="s">
        <v>55</v>
      </c>
      <c r="E4267" t="s">
        <v>32</v>
      </c>
      <c r="F4267" t="s">
        <v>57</v>
      </c>
      <c r="G4267">
        <v>36</v>
      </c>
      <c r="H4267">
        <v>422065</v>
      </c>
      <c r="I4267" t="s">
        <v>58</v>
      </c>
      <c r="J4267" s="3">
        <v>45059</v>
      </c>
      <c r="K4267">
        <v>1000</v>
      </c>
      <c r="L4267" t="s">
        <v>17387</v>
      </c>
      <c r="M4267" t="s">
        <v>478</v>
      </c>
      <c r="N4267" t="s">
        <v>17388</v>
      </c>
      <c r="O4267" t="s">
        <v>17389</v>
      </c>
      <c r="P4267" t="s">
        <v>87</v>
      </c>
      <c r="Q4267">
        <v>9</v>
      </c>
      <c r="R4267" t="s">
        <v>40</v>
      </c>
      <c r="S4267" t="s">
        <v>63</v>
      </c>
      <c r="T4267">
        <v>78257</v>
      </c>
      <c r="U4267" s="1">
        <v>45341</v>
      </c>
      <c r="V4267" t="s">
        <v>119</v>
      </c>
      <c r="W4267">
        <v>846622</v>
      </c>
      <c r="X4267" t="s">
        <v>4527</v>
      </c>
      <c r="Y4267">
        <v>916</v>
      </c>
      <c r="Z4267">
        <v>2260</v>
      </c>
      <c r="AA4267">
        <v>5</v>
      </c>
      <c r="AB4267">
        <v>4520</v>
      </c>
      <c r="AC4267">
        <f>Table1_1[[#This Row],[Price]]*Table1_1[[#This Row],[Quantity]]</f>
        <v>11300</v>
      </c>
    </row>
    <row r="4268" spans="1:29" x14ac:dyDescent="0.3">
      <c r="A4268" t="s">
        <v>28</v>
      </c>
      <c r="B4268" t="s">
        <v>29</v>
      </c>
      <c r="C4268" t="s">
        <v>66</v>
      </c>
      <c r="D4268" t="s">
        <v>616</v>
      </c>
      <c r="E4268" t="s">
        <v>56</v>
      </c>
      <c r="F4268" t="s">
        <v>135</v>
      </c>
      <c r="G4268">
        <v>8</v>
      </c>
      <c r="H4268">
        <v>405426</v>
      </c>
      <c r="I4268" t="s">
        <v>34</v>
      </c>
      <c r="J4268" s="3">
        <v>43835</v>
      </c>
      <c r="K4268">
        <v>1400</v>
      </c>
      <c r="L4268" t="s">
        <v>17390</v>
      </c>
      <c r="M4268" t="s">
        <v>1409</v>
      </c>
      <c r="N4268" t="s">
        <v>17391</v>
      </c>
      <c r="O4268" t="s">
        <v>17392</v>
      </c>
      <c r="P4268" t="s">
        <v>87</v>
      </c>
      <c r="Q4268">
        <v>5</v>
      </c>
      <c r="R4268" t="s">
        <v>40</v>
      </c>
      <c r="S4268" t="s">
        <v>118</v>
      </c>
      <c r="T4268">
        <v>65586</v>
      </c>
      <c r="U4268" s="1">
        <v>45523</v>
      </c>
      <c r="V4268" t="s">
        <v>64</v>
      </c>
      <c r="W4268">
        <v>855086</v>
      </c>
      <c r="X4268" t="s">
        <v>17393</v>
      </c>
      <c r="Y4268">
        <v>392</v>
      </c>
      <c r="Z4268">
        <v>2753</v>
      </c>
      <c r="AA4268">
        <v>4</v>
      </c>
      <c r="AB4268">
        <v>4404.8</v>
      </c>
      <c r="AC4268">
        <f>Table1_1[[#This Row],[Price]]*Table1_1[[#This Row],[Quantity]]</f>
        <v>11012</v>
      </c>
    </row>
    <row r="4269" spans="1:29" x14ac:dyDescent="0.3">
      <c r="A4269" t="s">
        <v>28</v>
      </c>
      <c r="B4269" t="s">
        <v>29</v>
      </c>
      <c r="C4269" t="s">
        <v>30</v>
      </c>
      <c r="D4269" t="s">
        <v>349</v>
      </c>
      <c r="E4269" t="s">
        <v>56</v>
      </c>
      <c r="F4269" t="s">
        <v>99</v>
      </c>
      <c r="G4269">
        <v>84</v>
      </c>
      <c r="H4269">
        <v>400336</v>
      </c>
      <c r="I4269" t="s">
        <v>34</v>
      </c>
      <c r="J4269" s="3">
        <v>45167</v>
      </c>
      <c r="K4269">
        <v>1400</v>
      </c>
      <c r="L4269" t="s">
        <v>17394</v>
      </c>
      <c r="M4269" t="s">
        <v>287</v>
      </c>
      <c r="N4269" t="s">
        <v>17395</v>
      </c>
      <c r="O4269" t="s">
        <v>17396</v>
      </c>
      <c r="P4269" t="s">
        <v>71</v>
      </c>
      <c r="Q4269">
        <v>5</v>
      </c>
      <c r="R4269" t="s">
        <v>40</v>
      </c>
      <c r="S4269" t="s">
        <v>41</v>
      </c>
      <c r="T4269">
        <v>22719</v>
      </c>
      <c r="U4269" s="1">
        <v>45557</v>
      </c>
      <c r="V4269" t="s">
        <v>180</v>
      </c>
      <c r="W4269">
        <v>332797</v>
      </c>
      <c r="X4269" t="s">
        <v>1294</v>
      </c>
      <c r="Y4269">
        <v>346</v>
      </c>
      <c r="Z4269">
        <v>1897</v>
      </c>
      <c r="AA4269">
        <v>7</v>
      </c>
      <c r="AB4269">
        <v>5311.6</v>
      </c>
      <c r="AC4269">
        <f>Table1_1[[#This Row],[Price]]*Table1_1[[#This Row],[Quantity]]</f>
        <v>13279</v>
      </c>
    </row>
    <row r="4270" spans="1:29" x14ac:dyDescent="0.3">
      <c r="A4270" t="s">
        <v>28</v>
      </c>
      <c r="B4270" t="s">
        <v>29</v>
      </c>
      <c r="C4270" t="s">
        <v>157</v>
      </c>
      <c r="D4270" t="s">
        <v>274</v>
      </c>
      <c r="E4270" t="s">
        <v>46</v>
      </c>
      <c r="F4270" t="s">
        <v>135</v>
      </c>
      <c r="G4270">
        <v>60</v>
      </c>
      <c r="H4270">
        <v>418881</v>
      </c>
      <c r="I4270" t="s">
        <v>58</v>
      </c>
      <c r="J4270" s="3">
        <v>44596</v>
      </c>
      <c r="K4270">
        <v>1300</v>
      </c>
      <c r="L4270" t="s">
        <v>17397</v>
      </c>
      <c r="M4270" t="s">
        <v>1147</v>
      </c>
      <c r="N4270" t="s">
        <v>17398</v>
      </c>
      <c r="O4270" t="s">
        <v>17399</v>
      </c>
      <c r="P4270" t="s">
        <v>51</v>
      </c>
      <c r="Q4270">
        <v>16</v>
      </c>
      <c r="R4270" t="s">
        <v>40</v>
      </c>
      <c r="S4270" t="s">
        <v>79</v>
      </c>
      <c r="T4270">
        <v>23229</v>
      </c>
      <c r="U4270" s="1">
        <v>45392</v>
      </c>
      <c r="V4270" t="s">
        <v>80</v>
      </c>
      <c r="W4270">
        <v>313620</v>
      </c>
      <c r="X4270" t="s">
        <v>14185</v>
      </c>
      <c r="Y4270">
        <v>326</v>
      </c>
      <c r="Z4270">
        <v>875</v>
      </c>
      <c r="AA4270">
        <v>2</v>
      </c>
      <c r="AB4270">
        <v>700</v>
      </c>
      <c r="AC4270">
        <f>Table1_1[[#This Row],[Price]]*Table1_1[[#This Row],[Quantity]]</f>
        <v>1750</v>
      </c>
    </row>
    <row r="4271" spans="1:29" x14ac:dyDescent="0.3">
      <c r="A4271" t="s">
        <v>28</v>
      </c>
      <c r="B4271" t="s">
        <v>29</v>
      </c>
      <c r="C4271" t="s">
        <v>54</v>
      </c>
      <c r="D4271" t="s">
        <v>566</v>
      </c>
      <c r="E4271" t="s">
        <v>32</v>
      </c>
      <c r="F4271" t="s">
        <v>33</v>
      </c>
      <c r="G4271">
        <v>62</v>
      </c>
      <c r="H4271">
        <v>430386</v>
      </c>
      <c r="I4271" t="s">
        <v>58</v>
      </c>
      <c r="J4271" s="3">
        <v>44551</v>
      </c>
      <c r="K4271">
        <v>1300</v>
      </c>
      <c r="L4271" t="s">
        <v>10998</v>
      </c>
      <c r="M4271" t="s">
        <v>49</v>
      </c>
      <c r="N4271" t="s">
        <v>17400</v>
      </c>
      <c r="O4271" t="s">
        <v>17401</v>
      </c>
      <c r="P4271" t="s">
        <v>51</v>
      </c>
      <c r="Q4271">
        <v>3</v>
      </c>
      <c r="R4271" t="s">
        <v>40</v>
      </c>
      <c r="S4271" t="s">
        <v>41</v>
      </c>
      <c r="T4271">
        <v>75635</v>
      </c>
      <c r="U4271" s="1">
        <v>45414</v>
      </c>
      <c r="V4271" t="s">
        <v>140</v>
      </c>
      <c r="W4271">
        <v>888773</v>
      </c>
      <c r="X4271" t="s">
        <v>17402</v>
      </c>
      <c r="Y4271">
        <v>280</v>
      </c>
      <c r="Z4271">
        <v>1144</v>
      </c>
      <c r="AA4271">
        <v>7</v>
      </c>
      <c r="AB4271">
        <v>3203.2000000000003</v>
      </c>
      <c r="AC4271">
        <f>Table1_1[[#This Row],[Price]]*Table1_1[[#This Row],[Quantity]]</f>
        <v>8008</v>
      </c>
    </row>
    <row r="4272" spans="1:29" x14ac:dyDescent="0.3">
      <c r="A4272" t="s">
        <v>28</v>
      </c>
      <c r="B4272" t="s">
        <v>29</v>
      </c>
      <c r="C4272" t="s">
        <v>44</v>
      </c>
      <c r="D4272" t="s">
        <v>254</v>
      </c>
      <c r="E4272" t="s">
        <v>56</v>
      </c>
      <c r="F4272" t="s">
        <v>57</v>
      </c>
      <c r="G4272">
        <v>73</v>
      </c>
      <c r="H4272">
        <v>426260</v>
      </c>
      <c r="I4272" t="s">
        <v>58</v>
      </c>
      <c r="J4272" s="3">
        <v>45538</v>
      </c>
      <c r="K4272">
        <v>1000</v>
      </c>
      <c r="L4272" t="s">
        <v>17404</v>
      </c>
      <c r="M4272" t="s">
        <v>1198</v>
      </c>
      <c r="N4272" t="s">
        <v>17405</v>
      </c>
      <c r="O4272" t="s">
        <v>17406</v>
      </c>
      <c r="P4272" t="s">
        <v>71</v>
      </c>
      <c r="Q4272">
        <v>7</v>
      </c>
      <c r="R4272" t="s">
        <v>88</v>
      </c>
      <c r="S4272" t="s">
        <v>41</v>
      </c>
      <c r="T4272">
        <v>55628</v>
      </c>
      <c r="U4272" s="1">
        <v>45470</v>
      </c>
      <c r="V4272" t="s">
        <v>52</v>
      </c>
      <c r="W4272">
        <v>188637</v>
      </c>
      <c r="X4272" t="s">
        <v>17407</v>
      </c>
      <c r="Y4272">
        <v>836</v>
      </c>
      <c r="Z4272">
        <v>1218</v>
      </c>
      <c r="AA4272">
        <v>8</v>
      </c>
      <c r="AB4272">
        <v>3897.6000000000004</v>
      </c>
      <c r="AC4272">
        <f>Table1_1[[#This Row],[Price]]*Table1_1[[#This Row],[Quantity]]</f>
        <v>9744</v>
      </c>
    </row>
    <row r="4273" spans="1:29" x14ac:dyDescent="0.3">
      <c r="A4273" t="s">
        <v>28</v>
      </c>
      <c r="B4273" t="s">
        <v>29</v>
      </c>
      <c r="C4273" t="s">
        <v>54</v>
      </c>
      <c r="D4273" t="s">
        <v>467</v>
      </c>
      <c r="E4273" t="s">
        <v>46</v>
      </c>
      <c r="F4273" t="s">
        <v>175</v>
      </c>
      <c r="G4273">
        <v>95</v>
      </c>
      <c r="H4273">
        <v>424668</v>
      </c>
      <c r="I4273" t="s">
        <v>34</v>
      </c>
      <c r="J4273" s="3">
        <v>44369</v>
      </c>
      <c r="K4273">
        <v>1100</v>
      </c>
      <c r="L4273" t="s">
        <v>17408</v>
      </c>
      <c r="M4273" t="s">
        <v>1244</v>
      </c>
      <c r="N4273" t="s">
        <v>17409</v>
      </c>
      <c r="O4273" t="s">
        <v>17410</v>
      </c>
      <c r="P4273" t="s">
        <v>51</v>
      </c>
      <c r="Q4273">
        <v>6</v>
      </c>
      <c r="R4273" t="s">
        <v>40</v>
      </c>
      <c r="S4273" t="s">
        <v>63</v>
      </c>
      <c r="T4273">
        <v>39373</v>
      </c>
      <c r="U4273" s="1">
        <v>45381</v>
      </c>
      <c r="V4273" t="s">
        <v>72</v>
      </c>
      <c r="W4273">
        <v>579135</v>
      </c>
      <c r="X4273" t="s">
        <v>14296</v>
      </c>
      <c r="Y4273">
        <v>640</v>
      </c>
      <c r="Z4273">
        <v>2039</v>
      </c>
      <c r="AA4273">
        <v>5</v>
      </c>
      <c r="AB4273">
        <v>4078</v>
      </c>
      <c r="AC4273">
        <f>Table1_1[[#This Row],[Price]]*Table1_1[[#This Row],[Quantity]]</f>
        <v>10195</v>
      </c>
    </row>
    <row r="4274" spans="1:29" x14ac:dyDescent="0.3">
      <c r="A4274" t="s">
        <v>28</v>
      </c>
      <c r="B4274" t="s">
        <v>29</v>
      </c>
      <c r="C4274" t="s">
        <v>193</v>
      </c>
      <c r="D4274" t="s">
        <v>349</v>
      </c>
      <c r="E4274" t="s">
        <v>32</v>
      </c>
      <c r="F4274" t="s">
        <v>113</v>
      </c>
      <c r="G4274">
        <v>82</v>
      </c>
      <c r="H4274">
        <v>401678</v>
      </c>
      <c r="I4274" t="s">
        <v>58</v>
      </c>
      <c r="J4274" s="3">
        <v>44241</v>
      </c>
      <c r="K4274">
        <v>800</v>
      </c>
      <c r="L4274" t="s">
        <v>17411</v>
      </c>
      <c r="M4274" t="s">
        <v>552</v>
      </c>
      <c r="N4274" t="s">
        <v>17412</v>
      </c>
      <c r="O4274">
        <v>-9885</v>
      </c>
      <c r="P4274" t="s">
        <v>39</v>
      </c>
      <c r="Q4274">
        <v>12</v>
      </c>
      <c r="R4274" t="s">
        <v>88</v>
      </c>
      <c r="S4274" t="s">
        <v>41</v>
      </c>
      <c r="T4274">
        <v>77186</v>
      </c>
      <c r="U4274" s="1">
        <v>45609</v>
      </c>
      <c r="V4274" t="s">
        <v>42</v>
      </c>
      <c r="W4274">
        <v>211056</v>
      </c>
      <c r="X4274" t="s">
        <v>17413</v>
      </c>
      <c r="Y4274">
        <v>927</v>
      </c>
      <c r="Z4274">
        <v>1960</v>
      </c>
      <c r="AA4274">
        <v>5</v>
      </c>
      <c r="AB4274">
        <v>3920</v>
      </c>
      <c r="AC4274">
        <f>Table1_1[[#This Row],[Price]]*Table1_1[[#This Row],[Quantity]]</f>
        <v>9800</v>
      </c>
    </row>
    <row r="4275" spans="1:29" x14ac:dyDescent="0.3">
      <c r="A4275" t="s">
        <v>28</v>
      </c>
      <c r="B4275" t="s">
        <v>29</v>
      </c>
      <c r="C4275" t="s">
        <v>157</v>
      </c>
      <c r="D4275" t="s">
        <v>349</v>
      </c>
      <c r="E4275" t="s">
        <v>46</v>
      </c>
      <c r="F4275" t="s">
        <v>106</v>
      </c>
      <c r="G4275">
        <v>75</v>
      </c>
      <c r="H4275">
        <v>402625</v>
      </c>
      <c r="I4275" t="s">
        <v>58</v>
      </c>
      <c r="J4275" s="3">
        <v>45393</v>
      </c>
      <c r="K4275">
        <v>1000</v>
      </c>
      <c r="L4275" t="s">
        <v>17414</v>
      </c>
      <c r="M4275" t="s">
        <v>85</v>
      </c>
      <c r="N4275" t="s">
        <v>17415</v>
      </c>
      <c r="O4275" t="s">
        <v>17416</v>
      </c>
      <c r="P4275" t="s">
        <v>51</v>
      </c>
      <c r="Q4275">
        <v>4</v>
      </c>
      <c r="R4275" t="s">
        <v>88</v>
      </c>
      <c r="S4275" t="s">
        <v>118</v>
      </c>
      <c r="T4275">
        <v>21265</v>
      </c>
      <c r="U4275" s="1">
        <v>45537</v>
      </c>
      <c r="V4275" t="s">
        <v>180</v>
      </c>
      <c r="W4275">
        <v>937714</v>
      </c>
      <c r="X4275" t="s">
        <v>17417</v>
      </c>
      <c r="Y4275">
        <v>241</v>
      </c>
      <c r="Z4275">
        <v>899</v>
      </c>
      <c r="AA4275">
        <v>7</v>
      </c>
      <c r="AB4275">
        <v>2517.2000000000003</v>
      </c>
      <c r="AC4275">
        <f>Table1_1[[#This Row],[Price]]*Table1_1[[#This Row],[Quantity]]</f>
        <v>6293</v>
      </c>
    </row>
    <row r="4276" spans="1:29" x14ac:dyDescent="0.3">
      <c r="A4276" t="s">
        <v>28</v>
      </c>
      <c r="B4276" t="s">
        <v>29</v>
      </c>
      <c r="C4276" t="s">
        <v>44</v>
      </c>
      <c r="D4276" t="s">
        <v>349</v>
      </c>
      <c r="E4276" t="s">
        <v>46</v>
      </c>
      <c r="F4276" t="s">
        <v>99</v>
      </c>
      <c r="G4276">
        <v>4</v>
      </c>
      <c r="H4276">
        <v>434095</v>
      </c>
      <c r="I4276" t="s">
        <v>58</v>
      </c>
      <c r="J4276" s="3">
        <v>45541</v>
      </c>
      <c r="K4276">
        <v>1200</v>
      </c>
      <c r="L4276" t="s">
        <v>17418</v>
      </c>
      <c r="M4276" t="s">
        <v>68</v>
      </c>
      <c r="N4276" t="s">
        <v>17419</v>
      </c>
      <c r="O4276" t="s">
        <v>17420</v>
      </c>
      <c r="P4276" t="s">
        <v>71</v>
      </c>
      <c r="Q4276">
        <v>18</v>
      </c>
      <c r="R4276" t="s">
        <v>88</v>
      </c>
      <c r="S4276" t="s">
        <v>63</v>
      </c>
      <c r="T4276">
        <v>31687</v>
      </c>
      <c r="U4276" s="1">
        <v>45463</v>
      </c>
      <c r="V4276" t="s">
        <v>52</v>
      </c>
      <c r="W4276">
        <v>479415</v>
      </c>
      <c r="X4276" t="s">
        <v>17421</v>
      </c>
      <c r="Y4276">
        <v>845</v>
      </c>
      <c r="Z4276">
        <v>520</v>
      </c>
      <c r="AA4276">
        <v>7</v>
      </c>
      <c r="AB4276">
        <v>1456</v>
      </c>
      <c r="AC4276">
        <f>Table1_1[[#This Row],[Price]]*Table1_1[[#This Row],[Quantity]]</f>
        <v>3640</v>
      </c>
    </row>
    <row r="4277" spans="1:29" x14ac:dyDescent="0.3">
      <c r="A4277" t="s">
        <v>28</v>
      </c>
      <c r="B4277" t="s">
        <v>29</v>
      </c>
      <c r="C4277" t="s">
        <v>54</v>
      </c>
      <c r="D4277" t="s">
        <v>74</v>
      </c>
      <c r="E4277" t="s">
        <v>32</v>
      </c>
      <c r="F4277" t="s">
        <v>99</v>
      </c>
      <c r="G4277">
        <v>90</v>
      </c>
      <c r="H4277">
        <v>421781</v>
      </c>
      <c r="I4277" t="s">
        <v>58</v>
      </c>
      <c r="J4277" s="3">
        <v>44689</v>
      </c>
      <c r="K4277">
        <v>1400</v>
      </c>
      <c r="L4277" t="s">
        <v>17422</v>
      </c>
      <c r="M4277" t="s">
        <v>250</v>
      </c>
      <c r="N4277" t="s">
        <v>17423</v>
      </c>
      <c r="O4277" t="s">
        <v>17424</v>
      </c>
      <c r="P4277" t="s">
        <v>71</v>
      </c>
      <c r="Q4277">
        <v>5</v>
      </c>
      <c r="R4277" t="s">
        <v>40</v>
      </c>
      <c r="S4277" t="s">
        <v>63</v>
      </c>
      <c r="T4277">
        <v>54950</v>
      </c>
      <c r="U4277" s="1">
        <v>45363</v>
      </c>
      <c r="V4277" t="s">
        <v>72</v>
      </c>
      <c r="W4277">
        <v>170028</v>
      </c>
      <c r="X4277" t="s">
        <v>17425</v>
      </c>
      <c r="Y4277">
        <v>820</v>
      </c>
      <c r="Z4277">
        <v>2536</v>
      </c>
      <c r="AA4277">
        <v>1</v>
      </c>
      <c r="AB4277">
        <v>1014.4000000000001</v>
      </c>
      <c r="AC4277">
        <f>Table1_1[[#This Row],[Price]]*Table1_1[[#This Row],[Quantity]]</f>
        <v>2536</v>
      </c>
    </row>
    <row r="4278" spans="1:29" x14ac:dyDescent="0.3">
      <c r="A4278" t="s">
        <v>28</v>
      </c>
      <c r="B4278" t="s">
        <v>29</v>
      </c>
      <c r="C4278" t="s">
        <v>157</v>
      </c>
      <c r="D4278" t="s">
        <v>187</v>
      </c>
      <c r="E4278" t="s">
        <v>56</v>
      </c>
      <c r="F4278" t="s">
        <v>33</v>
      </c>
      <c r="G4278">
        <v>99</v>
      </c>
      <c r="H4278">
        <v>425139</v>
      </c>
      <c r="I4278" t="s">
        <v>34</v>
      </c>
      <c r="J4278" s="3">
        <v>44585</v>
      </c>
      <c r="K4278">
        <v>1000</v>
      </c>
      <c r="L4278" t="s">
        <v>17426</v>
      </c>
      <c r="M4278" t="s">
        <v>1007</v>
      </c>
      <c r="N4278" t="s">
        <v>17427</v>
      </c>
      <c r="O4278" t="s">
        <v>17428</v>
      </c>
      <c r="P4278" t="s">
        <v>87</v>
      </c>
      <c r="Q4278">
        <v>14</v>
      </c>
      <c r="R4278" t="s">
        <v>40</v>
      </c>
      <c r="S4278" t="s">
        <v>79</v>
      </c>
      <c r="T4278">
        <v>86916</v>
      </c>
      <c r="U4278" s="1">
        <v>45565</v>
      </c>
      <c r="V4278" t="s">
        <v>180</v>
      </c>
      <c r="W4278">
        <v>228310</v>
      </c>
      <c r="X4278" t="s">
        <v>17429</v>
      </c>
      <c r="Y4278">
        <v>209</v>
      </c>
      <c r="Z4278">
        <v>1625</v>
      </c>
      <c r="AA4278">
        <v>5</v>
      </c>
      <c r="AB4278">
        <v>3250</v>
      </c>
      <c r="AC4278">
        <f>Table1_1[[#This Row],[Price]]*Table1_1[[#This Row],[Quantity]]</f>
        <v>8125</v>
      </c>
    </row>
    <row r="4279" spans="1:29" x14ac:dyDescent="0.3">
      <c r="A4279" t="s">
        <v>28</v>
      </c>
      <c r="B4279" t="s">
        <v>29</v>
      </c>
      <c r="C4279" t="s">
        <v>54</v>
      </c>
      <c r="D4279" t="s">
        <v>616</v>
      </c>
      <c r="E4279" t="s">
        <v>46</v>
      </c>
      <c r="F4279" t="s">
        <v>106</v>
      </c>
      <c r="G4279">
        <v>87</v>
      </c>
      <c r="H4279">
        <v>415864</v>
      </c>
      <c r="I4279" t="s">
        <v>34</v>
      </c>
      <c r="J4279" s="3">
        <v>44005</v>
      </c>
      <c r="K4279">
        <v>1400</v>
      </c>
      <c r="L4279" t="s">
        <v>17430</v>
      </c>
      <c r="M4279" t="s">
        <v>895</v>
      </c>
      <c r="N4279" t="s">
        <v>17431</v>
      </c>
      <c r="O4279" t="s">
        <v>17432</v>
      </c>
      <c r="P4279" t="s">
        <v>87</v>
      </c>
      <c r="Q4279">
        <v>4</v>
      </c>
      <c r="R4279" t="s">
        <v>88</v>
      </c>
      <c r="S4279" t="s">
        <v>79</v>
      </c>
      <c r="T4279">
        <v>48742</v>
      </c>
      <c r="U4279" s="1">
        <v>45581</v>
      </c>
      <c r="V4279" t="s">
        <v>155</v>
      </c>
      <c r="W4279">
        <v>848059</v>
      </c>
      <c r="X4279" t="s">
        <v>17433</v>
      </c>
      <c r="Y4279">
        <v>664</v>
      </c>
      <c r="Z4279">
        <v>844</v>
      </c>
      <c r="AA4279">
        <v>2</v>
      </c>
      <c r="AB4279">
        <v>675.2</v>
      </c>
      <c r="AC4279">
        <f>Table1_1[[#This Row],[Price]]*Table1_1[[#This Row],[Quantity]]</f>
        <v>1688</v>
      </c>
    </row>
    <row r="4280" spans="1:29" x14ac:dyDescent="0.3">
      <c r="A4280" t="s">
        <v>28</v>
      </c>
      <c r="B4280" t="s">
        <v>29</v>
      </c>
      <c r="C4280" t="s">
        <v>30</v>
      </c>
      <c r="D4280" t="s">
        <v>74</v>
      </c>
      <c r="E4280" t="s">
        <v>32</v>
      </c>
      <c r="F4280" t="s">
        <v>99</v>
      </c>
      <c r="G4280">
        <v>26</v>
      </c>
      <c r="H4280">
        <v>428201</v>
      </c>
      <c r="I4280" t="s">
        <v>58</v>
      </c>
      <c r="J4280" s="3">
        <v>45541</v>
      </c>
      <c r="K4280">
        <v>800</v>
      </c>
      <c r="L4280" t="s">
        <v>17434</v>
      </c>
      <c r="M4280" t="s">
        <v>361</v>
      </c>
      <c r="N4280" t="s">
        <v>17435</v>
      </c>
      <c r="O4280" t="s">
        <v>17436</v>
      </c>
      <c r="P4280" t="s">
        <v>39</v>
      </c>
      <c r="Q4280">
        <v>7</v>
      </c>
      <c r="R4280" t="s">
        <v>40</v>
      </c>
      <c r="S4280" t="s">
        <v>41</v>
      </c>
      <c r="T4280">
        <v>87743</v>
      </c>
      <c r="U4280" s="1">
        <v>45318</v>
      </c>
      <c r="V4280" t="s">
        <v>111</v>
      </c>
      <c r="W4280">
        <v>273360</v>
      </c>
      <c r="X4280" t="s">
        <v>17437</v>
      </c>
      <c r="Y4280">
        <v>896</v>
      </c>
      <c r="Z4280">
        <v>1563</v>
      </c>
      <c r="AA4280">
        <v>6</v>
      </c>
      <c r="AB4280">
        <v>3751.2000000000003</v>
      </c>
      <c r="AC4280">
        <f>Table1_1[[#This Row],[Price]]*Table1_1[[#This Row],[Quantity]]</f>
        <v>9378</v>
      </c>
    </row>
    <row r="4281" spans="1:29" x14ac:dyDescent="0.3">
      <c r="A4281" t="s">
        <v>28</v>
      </c>
      <c r="B4281" t="s">
        <v>29</v>
      </c>
      <c r="C4281" t="s">
        <v>91</v>
      </c>
      <c r="D4281" t="s">
        <v>616</v>
      </c>
      <c r="E4281" t="s">
        <v>56</v>
      </c>
      <c r="F4281" t="s">
        <v>175</v>
      </c>
      <c r="G4281">
        <v>22</v>
      </c>
      <c r="H4281">
        <v>433431</v>
      </c>
      <c r="I4281" t="s">
        <v>58</v>
      </c>
      <c r="J4281" s="3">
        <v>44185</v>
      </c>
      <c r="K4281">
        <v>1200</v>
      </c>
      <c r="L4281" t="s">
        <v>17439</v>
      </c>
      <c r="M4281" t="s">
        <v>276</v>
      </c>
      <c r="N4281" t="s">
        <v>17440</v>
      </c>
      <c r="O4281" t="s">
        <v>17441</v>
      </c>
      <c r="P4281" t="s">
        <v>87</v>
      </c>
      <c r="Q4281">
        <v>4</v>
      </c>
      <c r="R4281" t="s">
        <v>40</v>
      </c>
      <c r="S4281" t="s">
        <v>118</v>
      </c>
      <c r="T4281">
        <v>62928</v>
      </c>
      <c r="U4281" s="1">
        <v>45518</v>
      </c>
      <c r="V4281" t="s">
        <v>64</v>
      </c>
      <c r="W4281">
        <v>727995</v>
      </c>
      <c r="X4281" t="s">
        <v>17442</v>
      </c>
      <c r="Y4281">
        <v>876</v>
      </c>
      <c r="Z4281">
        <v>1274</v>
      </c>
      <c r="AA4281">
        <v>1</v>
      </c>
      <c r="AB4281">
        <v>509.6</v>
      </c>
      <c r="AC4281">
        <f>Table1_1[[#This Row],[Price]]*Table1_1[[#This Row],[Quantity]]</f>
        <v>1274</v>
      </c>
    </row>
    <row r="4282" spans="1:29" x14ac:dyDescent="0.3">
      <c r="A4282" t="s">
        <v>28</v>
      </c>
      <c r="B4282" t="s">
        <v>29</v>
      </c>
      <c r="C4282" t="s">
        <v>66</v>
      </c>
      <c r="D4282" t="s">
        <v>421</v>
      </c>
      <c r="E4282" t="s">
        <v>32</v>
      </c>
      <c r="F4282" t="s">
        <v>355</v>
      </c>
      <c r="G4282">
        <v>1</v>
      </c>
      <c r="H4282">
        <v>424389</v>
      </c>
      <c r="I4282" t="s">
        <v>58</v>
      </c>
      <c r="J4282" s="3">
        <v>44781</v>
      </c>
      <c r="K4282">
        <v>1400</v>
      </c>
      <c r="L4282" t="s">
        <v>17443</v>
      </c>
      <c r="M4282" t="s">
        <v>670</v>
      </c>
      <c r="N4282" t="s">
        <v>17444</v>
      </c>
      <c r="O4282">
        <v>3508082986</v>
      </c>
      <c r="P4282" t="s">
        <v>71</v>
      </c>
      <c r="Q4282">
        <v>16</v>
      </c>
      <c r="R4282" t="s">
        <v>88</v>
      </c>
      <c r="S4282" t="s">
        <v>41</v>
      </c>
      <c r="T4282">
        <v>65803</v>
      </c>
      <c r="U4282" s="1">
        <v>45597</v>
      </c>
      <c r="V4282" t="s">
        <v>42</v>
      </c>
      <c r="W4282">
        <v>225713</v>
      </c>
      <c r="X4282" t="s">
        <v>17445</v>
      </c>
      <c r="Y4282">
        <v>626</v>
      </c>
      <c r="Z4282">
        <v>1273</v>
      </c>
      <c r="AA4282">
        <v>5</v>
      </c>
      <c r="AB4282">
        <v>2546</v>
      </c>
      <c r="AC4282">
        <f>Table1_1[[#This Row],[Price]]*Table1_1[[#This Row],[Quantity]]</f>
        <v>6365</v>
      </c>
    </row>
    <row r="4283" spans="1:29" x14ac:dyDescent="0.3">
      <c r="A4283" t="s">
        <v>28</v>
      </c>
      <c r="B4283" t="s">
        <v>29</v>
      </c>
      <c r="C4283" t="s">
        <v>30</v>
      </c>
      <c r="D4283" t="s">
        <v>364</v>
      </c>
      <c r="E4283" t="s">
        <v>32</v>
      </c>
      <c r="F4283" t="s">
        <v>355</v>
      </c>
      <c r="G4283">
        <v>84</v>
      </c>
      <c r="H4283">
        <v>431780</v>
      </c>
      <c r="I4283" t="s">
        <v>34</v>
      </c>
      <c r="J4283" s="3">
        <v>44416</v>
      </c>
      <c r="K4283">
        <v>1000</v>
      </c>
      <c r="L4283" t="s">
        <v>17446</v>
      </c>
      <c r="M4283" t="s">
        <v>1305</v>
      </c>
      <c r="N4283" t="s">
        <v>17447</v>
      </c>
      <c r="O4283">
        <v>-5983</v>
      </c>
      <c r="P4283" t="s">
        <v>39</v>
      </c>
      <c r="Q4283">
        <v>9</v>
      </c>
      <c r="R4283" t="s">
        <v>40</v>
      </c>
      <c r="S4283" t="s">
        <v>63</v>
      </c>
      <c r="T4283">
        <v>88636</v>
      </c>
      <c r="U4283" s="1">
        <v>45589</v>
      </c>
      <c r="V4283" t="s">
        <v>155</v>
      </c>
      <c r="W4283">
        <v>530556</v>
      </c>
      <c r="X4283" t="s">
        <v>17448</v>
      </c>
      <c r="Y4283">
        <v>605</v>
      </c>
      <c r="Z4283">
        <v>2356</v>
      </c>
      <c r="AA4283">
        <v>1</v>
      </c>
      <c r="AB4283">
        <v>942.40000000000009</v>
      </c>
      <c r="AC4283">
        <f>Table1_1[[#This Row],[Price]]*Table1_1[[#This Row],[Quantity]]</f>
        <v>2356</v>
      </c>
    </row>
    <row r="4284" spans="1:29" x14ac:dyDescent="0.3">
      <c r="A4284" t="s">
        <v>28</v>
      </c>
      <c r="B4284" t="s">
        <v>29</v>
      </c>
      <c r="C4284" t="s">
        <v>193</v>
      </c>
      <c r="D4284" t="s">
        <v>524</v>
      </c>
      <c r="E4284" t="s">
        <v>32</v>
      </c>
      <c r="F4284" t="s">
        <v>47</v>
      </c>
      <c r="G4284">
        <v>76</v>
      </c>
      <c r="H4284">
        <v>430408</v>
      </c>
      <c r="I4284" t="s">
        <v>34</v>
      </c>
      <c r="J4284" s="3">
        <v>44720</v>
      </c>
      <c r="K4284">
        <v>1000</v>
      </c>
      <c r="L4284" t="s">
        <v>17449</v>
      </c>
      <c r="M4284" t="s">
        <v>1072</v>
      </c>
      <c r="N4284" t="s">
        <v>17450</v>
      </c>
      <c r="O4284">
        <v>8850682281</v>
      </c>
      <c r="P4284" t="s">
        <v>51</v>
      </c>
      <c r="Q4284">
        <v>8</v>
      </c>
      <c r="R4284" t="s">
        <v>40</v>
      </c>
      <c r="S4284" t="s">
        <v>79</v>
      </c>
      <c r="T4284">
        <v>34966</v>
      </c>
      <c r="U4284" s="1">
        <v>45575</v>
      </c>
      <c r="V4284" t="s">
        <v>155</v>
      </c>
      <c r="W4284">
        <v>660700</v>
      </c>
      <c r="X4284" t="s">
        <v>17451</v>
      </c>
      <c r="Y4284">
        <v>679</v>
      </c>
      <c r="Z4284">
        <v>1706</v>
      </c>
      <c r="AA4284">
        <v>3</v>
      </c>
      <c r="AB4284">
        <v>2047.2</v>
      </c>
      <c r="AC4284">
        <f>Table1_1[[#This Row],[Price]]*Table1_1[[#This Row],[Quantity]]</f>
        <v>5118</v>
      </c>
    </row>
    <row r="4285" spans="1:29" x14ac:dyDescent="0.3">
      <c r="A4285" t="s">
        <v>28</v>
      </c>
      <c r="B4285" t="s">
        <v>29</v>
      </c>
      <c r="C4285" t="s">
        <v>91</v>
      </c>
      <c r="D4285" t="s">
        <v>92</v>
      </c>
      <c r="E4285" t="s">
        <v>56</v>
      </c>
      <c r="F4285" t="s">
        <v>47</v>
      </c>
      <c r="G4285">
        <v>44</v>
      </c>
      <c r="H4285">
        <v>411438</v>
      </c>
      <c r="I4285" t="s">
        <v>58</v>
      </c>
      <c r="J4285" s="3">
        <v>43931</v>
      </c>
      <c r="K4285">
        <v>1300</v>
      </c>
      <c r="L4285" t="s">
        <v>17452</v>
      </c>
      <c r="M4285" t="s">
        <v>731</v>
      </c>
      <c r="N4285" t="s">
        <v>17453</v>
      </c>
      <c r="O4285" t="s">
        <v>17454</v>
      </c>
      <c r="P4285" t="s">
        <v>71</v>
      </c>
      <c r="Q4285">
        <v>8</v>
      </c>
      <c r="R4285" t="s">
        <v>40</v>
      </c>
      <c r="S4285" t="s">
        <v>41</v>
      </c>
      <c r="T4285">
        <v>72678</v>
      </c>
      <c r="U4285" s="1">
        <v>45406</v>
      </c>
      <c r="V4285" t="s">
        <v>80</v>
      </c>
      <c r="W4285">
        <v>222861</v>
      </c>
      <c r="X4285" t="s">
        <v>17455</v>
      </c>
      <c r="Y4285">
        <v>852</v>
      </c>
      <c r="Z4285">
        <v>2512</v>
      </c>
      <c r="AA4285">
        <v>6</v>
      </c>
      <c r="AB4285">
        <v>6028.8</v>
      </c>
      <c r="AC4285">
        <f>Table1_1[[#This Row],[Price]]*Table1_1[[#This Row],[Quantity]]</f>
        <v>15072</v>
      </c>
    </row>
    <row r="4286" spans="1:29" x14ac:dyDescent="0.3">
      <c r="A4286" t="s">
        <v>28</v>
      </c>
      <c r="B4286" t="s">
        <v>29</v>
      </c>
      <c r="C4286" t="s">
        <v>54</v>
      </c>
      <c r="D4286" t="s">
        <v>364</v>
      </c>
      <c r="E4286" t="s">
        <v>46</v>
      </c>
      <c r="F4286" t="s">
        <v>135</v>
      </c>
      <c r="G4286">
        <v>31</v>
      </c>
      <c r="H4286">
        <v>415968</v>
      </c>
      <c r="I4286" t="s">
        <v>34</v>
      </c>
      <c r="J4286" s="3">
        <v>44225</v>
      </c>
      <c r="K4286">
        <v>1100</v>
      </c>
      <c r="L4286" t="s">
        <v>17456</v>
      </c>
      <c r="M4286" t="s">
        <v>423</v>
      </c>
      <c r="N4286" t="s">
        <v>17457</v>
      </c>
      <c r="O4286" t="s">
        <v>17458</v>
      </c>
      <c r="P4286" t="s">
        <v>51</v>
      </c>
      <c r="Q4286">
        <v>9</v>
      </c>
      <c r="R4286" t="s">
        <v>40</v>
      </c>
      <c r="S4286" t="s">
        <v>79</v>
      </c>
      <c r="T4286">
        <v>63813</v>
      </c>
      <c r="U4286" s="1">
        <v>45451</v>
      </c>
      <c r="V4286" t="s">
        <v>52</v>
      </c>
      <c r="W4286">
        <v>291734</v>
      </c>
      <c r="X4286" t="s">
        <v>17459</v>
      </c>
      <c r="Y4286">
        <v>873</v>
      </c>
      <c r="Z4286">
        <v>2916</v>
      </c>
      <c r="AA4286">
        <v>1</v>
      </c>
      <c r="AB4286">
        <v>1166.4000000000001</v>
      </c>
      <c r="AC4286">
        <f>Table1_1[[#This Row],[Price]]*Table1_1[[#This Row],[Quantity]]</f>
        <v>2916</v>
      </c>
    </row>
    <row r="4287" spans="1:29" x14ac:dyDescent="0.3">
      <c r="A4287" t="s">
        <v>28</v>
      </c>
      <c r="B4287" t="s">
        <v>29</v>
      </c>
      <c r="C4287" t="s">
        <v>30</v>
      </c>
      <c r="D4287" t="s">
        <v>31</v>
      </c>
      <c r="E4287" t="s">
        <v>32</v>
      </c>
      <c r="F4287" t="s">
        <v>47</v>
      </c>
      <c r="G4287">
        <v>82</v>
      </c>
      <c r="H4287">
        <v>435778</v>
      </c>
      <c r="I4287" t="s">
        <v>58</v>
      </c>
      <c r="J4287" s="3">
        <v>44612</v>
      </c>
      <c r="K4287">
        <v>1000</v>
      </c>
      <c r="L4287" t="s">
        <v>17460</v>
      </c>
      <c r="M4287" t="s">
        <v>818</v>
      </c>
      <c r="N4287" t="s">
        <v>17461</v>
      </c>
      <c r="O4287">
        <v>5604287277</v>
      </c>
      <c r="P4287" t="s">
        <v>71</v>
      </c>
      <c r="Q4287">
        <v>7</v>
      </c>
      <c r="R4287" t="s">
        <v>88</v>
      </c>
      <c r="S4287" t="s">
        <v>79</v>
      </c>
      <c r="T4287">
        <v>20902</v>
      </c>
      <c r="U4287" s="1">
        <v>45310</v>
      </c>
      <c r="V4287" t="s">
        <v>111</v>
      </c>
      <c r="W4287">
        <v>243285</v>
      </c>
      <c r="X4287" t="s">
        <v>17462</v>
      </c>
      <c r="Y4287">
        <v>971</v>
      </c>
      <c r="Z4287">
        <v>1651</v>
      </c>
      <c r="AA4287">
        <v>6</v>
      </c>
      <c r="AB4287">
        <v>3962.4</v>
      </c>
      <c r="AC4287">
        <f>Table1_1[[#This Row],[Price]]*Table1_1[[#This Row],[Quantity]]</f>
        <v>9906</v>
      </c>
    </row>
    <row r="4288" spans="1:29" x14ac:dyDescent="0.3">
      <c r="A4288" t="s">
        <v>28</v>
      </c>
      <c r="B4288" t="s">
        <v>29</v>
      </c>
      <c r="C4288" t="s">
        <v>91</v>
      </c>
      <c r="D4288" t="s">
        <v>149</v>
      </c>
      <c r="E4288" t="s">
        <v>56</v>
      </c>
      <c r="F4288" t="s">
        <v>57</v>
      </c>
      <c r="G4288">
        <v>46</v>
      </c>
      <c r="H4288">
        <v>410876</v>
      </c>
      <c r="I4288" t="s">
        <v>34</v>
      </c>
      <c r="J4288" s="3">
        <v>44868</v>
      </c>
      <c r="K4288">
        <v>800</v>
      </c>
      <c r="L4288" t="s">
        <v>17463</v>
      </c>
      <c r="M4288" t="s">
        <v>1356</v>
      </c>
      <c r="N4288" t="s">
        <v>17464</v>
      </c>
      <c r="O4288" t="s">
        <v>17465</v>
      </c>
      <c r="P4288" t="s">
        <v>71</v>
      </c>
      <c r="Q4288">
        <v>18</v>
      </c>
      <c r="R4288" t="s">
        <v>88</v>
      </c>
      <c r="S4288" t="s">
        <v>118</v>
      </c>
      <c r="T4288">
        <v>43959</v>
      </c>
      <c r="U4288" s="1">
        <v>45429</v>
      </c>
      <c r="V4288" t="s">
        <v>140</v>
      </c>
      <c r="W4288">
        <v>443937</v>
      </c>
      <c r="X4288" t="s">
        <v>5254</v>
      </c>
      <c r="Y4288">
        <v>358</v>
      </c>
      <c r="Z4288">
        <v>2244</v>
      </c>
      <c r="AA4288">
        <v>2</v>
      </c>
      <c r="AB4288">
        <v>1795.2</v>
      </c>
      <c r="AC4288">
        <f>Table1_1[[#This Row],[Price]]*Table1_1[[#This Row],[Quantity]]</f>
        <v>4488</v>
      </c>
    </row>
    <row r="4289" spans="1:29" x14ac:dyDescent="0.3">
      <c r="A4289" t="s">
        <v>28</v>
      </c>
      <c r="B4289" t="s">
        <v>29</v>
      </c>
      <c r="C4289" t="s">
        <v>148</v>
      </c>
      <c r="D4289" t="s">
        <v>220</v>
      </c>
      <c r="E4289" t="s">
        <v>32</v>
      </c>
      <c r="F4289" t="s">
        <v>33</v>
      </c>
      <c r="G4289">
        <v>58</v>
      </c>
      <c r="H4289">
        <v>413912</v>
      </c>
      <c r="I4289" t="s">
        <v>58</v>
      </c>
      <c r="J4289" s="3">
        <v>45168</v>
      </c>
      <c r="K4289">
        <v>1300</v>
      </c>
      <c r="L4289" t="s">
        <v>17466</v>
      </c>
      <c r="M4289" t="s">
        <v>1212</v>
      </c>
      <c r="N4289" t="s">
        <v>17467</v>
      </c>
      <c r="O4289" t="s">
        <v>17468</v>
      </c>
      <c r="P4289" t="s">
        <v>39</v>
      </c>
      <c r="Q4289">
        <v>4</v>
      </c>
      <c r="R4289" t="s">
        <v>88</v>
      </c>
      <c r="S4289" t="s">
        <v>118</v>
      </c>
      <c r="T4289">
        <v>29394</v>
      </c>
      <c r="U4289" s="1">
        <v>45576</v>
      </c>
      <c r="V4289" t="s">
        <v>155</v>
      </c>
      <c r="W4289">
        <v>900559</v>
      </c>
      <c r="X4289" t="s">
        <v>17469</v>
      </c>
      <c r="Y4289">
        <v>364</v>
      </c>
      <c r="Z4289">
        <v>1935</v>
      </c>
      <c r="AA4289">
        <v>6</v>
      </c>
      <c r="AB4289">
        <v>4644</v>
      </c>
      <c r="AC4289">
        <f>Table1_1[[#This Row],[Price]]*Table1_1[[#This Row],[Quantity]]</f>
        <v>11610</v>
      </c>
    </row>
    <row r="4290" spans="1:29" x14ac:dyDescent="0.3">
      <c r="A4290" t="s">
        <v>28</v>
      </c>
      <c r="B4290" t="s">
        <v>29</v>
      </c>
      <c r="C4290" t="s">
        <v>148</v>
      </c>
      <c r="D4290" t="s">
        <v>261</v>
      </c>
      <c r="E4290" t="s">
        <v>56</v>
      </c>
      <c r="F4290" t="s">
        <v>106</v>
      </c>
      <c r="G4290">
        <v>15</v>
      </c>
      <c r="H4290">
        <v>415491</v>
      </c>
      <c r="I4290" t="s">
        <v>58</v>
      </c>
      <c r="J4290" s="3">
        <v>44252</v>
      </c>
      <c r="K4290">
        <v>1000</v>
      </c>
      <c r="L4290" t="s">
        <v>17470</v>
      </c>
      <c r="M4290" t="s">
        <v>372</v>
      </c>
      <c r="N4290" t="s">
        <v>17471</v>
      </c>
      <c r="O4290" t="s">
        <v>17472</v>
      </c>
      <c r="P4290" t="s">
        <v>39</v>
      </c>
      <c r="Q4290">
        <v>19</v>
      </c>
      <c r="R4290" t="s">
        <v>88</v>
      </c>
      <c r="S4290" t="s">
        <v>41</v>
      </c>
      <c r="T4290">
        <v>82075</v>
      </c>
      <c r="U4290" s="1">
        <v>45332</v>
      </c>
      <c r="V4290" t="s">
        <v>119</v>
      </c>
      <c r="W4290">
        <v>732913</v>
      </c>
      <c r="X4290" t="s">
        <v>17473</v>
      </c>
      <c r="Y4290">
        <v>970</v>
      </c>
      <c r="Z4290">
        <v>995</v>
      </c>
      <c r="AA4290">
        <v>3</v>
      </c>
      <c r="AB4290">
        <v>1194</v>
      </c>
      <c r="AC4290">
        <f>Table1_1[[#This Row],[Price]]*Table1_1[[#This Row],[Quantity]]</f>
        <v>2985</v>
      </c>
    </row>
    <row r="4291" spans="1:29" x14ac:dyDescent="0.3">
      <c r="A4291" t="s">
        <v>28</v>
      </c>
      <c r="B4291" t="s">
        <v>29</v>
      </c>
      <c r="C4291" t="s">
        <v>66</v>
      </c>
      <c r="D4291" t="s">
        <v>546</v>
      </c>
      <c r="E4291" t="s">
        <v>46</v>
      </c>
      <c r="F4291" t="s">
        <v>135</v>
      </c>
      <c r="G4291">
        <v>41</v>
      </c>
      <c r="H4291">
        <v>435755</v>
      </c>
      <c r="I4291" t="s">
        <v>34</v>
      </c>
      <c r="J4291" s="3">
        <v>45074</v>
      </c>
      <c r="K4291">
        <v>950</v>
      </c>
      <c r="L4291" t="s">
        <v>17474</v>
      </c>
      <c r="M4291" t="s">
        <v>496</v>
      </c>
      <c r="N4291" t="s">
        <v>17475</v>
      </c>
      <c r="O4291" t="s">
        <v>17476</v>
      </c>
      <c r="P4291" t="s">
        <v>87</v>
      </c>
      <c r="Q4291">
        <v>5</v>
      </c>
      <c r="R4291" t="s">
        <v>88</v>
      </c>
      <c r="S4291" t="s">
        <v>118</v>
      </c>
      <c r="T4291">
        <v>74560</v>
      </c>
      <c r="U4291" s="1">
        <v>45426</v>
      </c>
      <c r="V4291" t="s">
        <v>140</v>
      </c>
      <c r="W4291">
        <v>838568</v>
      </c>
      <c r="X4291" t="s">
        <v>17477</v>
      </c>
      <c r="Y4291">
        <v>292</v>
      </c>
      <c r="Z4291">
        <v>1418</v>
      </c>
      <c r="AA4291">
        <v>3</v>
      </c>
      <c r="AB4291">
        <v>1701.6000000000001</v>
      </c>
      <c r="AC4291">
        <f>Table1_1[[#This Row],[Price]]*Table1_1[[#This Row],[Quantity]]</f>
        <v>4254</v>
      </c>
    </row>
    <row r="4292" spans="1:29" x14ac:dyDescent="0.3">
      <c r="A4292" t="s">
        <v>28</v>
      </c>
      <c r="B4292" t="s">
        <v>29</v>
      </c>
      <c r="C4292" t="s">
        <v>44</v>
      </c>
      <c r="D4292" t="s">
        <v>274</v>
      </c>
      <c r="E4292" t="s">
        <v>56</v>
      </c>
      <c r="F4292" t="s">
        <v>33</v>
      </c>
      <c r="G4292">
        <v>68</v>
      </c>
      <c r="H4292">
        <v>406879</v>
      </c>
      <c r="I4292" t="s">
        <v>34</v>
      </c>
      <c r="J4292" s="3">
        <v>45236</v>
      </c>
      <c r="K4292">
        <v>1300</v>
      </c>
      <c r="L4292" t="s">
        <v>17478</v>
      </c>
      <c r="M4292" t="s">
        <v>313</v>
      </c>
      <c r="N4292" t="s">
        <v>17479</v>
      </c>
      <c r="O4292" t="s">
        <v>17480</v>
      </c>
      <c r="P4292" t="s">
        <v>51</v>
      </c>
      <c r="Q4292">
        <v>18</v>
      </c>
      <c r="R4292" t="s">
        <v>40</v>
      </c>
      <c r="S4292" t="s">
        <v>63</v>
      </c>
      <c r="T4292">
        <v>84710</v>
      </c>
      <c r="U4292" s="1">
        <v>45496</v>
      </c>
      <c r="V4292" t="s">
        <v>126</v>
      </c>
      <c r="W4292">
        <v>262354</v>
      </c>
      <c r="X4292" t="s">
        <v>17481</v>
      </c>
      <c r="Y4292">
        <v>799</v>
      </c>
      <c r="Z4292">
        <v>2410</v>
      </c>
      <c r="AA4292">
        <v>7</v>
      </c>
      <c r="AB4292">
        <v>6748</v>
      </c>
      <c r="AC4292">
        <f>Table1_1[[#This Row],[Price]]*Table1_1[[#This Row],[Quantity]]</f>
        <v>16870</v>
      </c>
    </row>
    <row r="4293" spans="1:29" x14ac:dyDescent="0.3">
      <c r="A4293" t="s">
        <v>28</v>
      </c>
      <c r="B4293" t="s">
        <v>29</v>
      </c>
      <c r="C4293" t="s">
        <v>91</v>
      </c>
      <c r="D4293" t="s">
        <v>621</v>
      </c>
      <c r="E4293" t="s">
        <v>56</v>
      </c>
      <c r="F4293" t="s">
        <v>113</v>
      </c>
      <c r="G4293">
        <v>18</v>
      </c>
      <c r="H4293">
        <v>413089</v>
      </c>
      <c r="I4293" t="s">
        <v>34</v>
      </c>
      <c r="J4293" s="3">
        <v>45171</v>
      </c>
      <c r="K4293">
        <v>1000</v>
      </c>
      <c r="L4293" t="s">
        <v>17482</v>
      </c>
      <c r="M4293" t="s">
        <v>334</v>
      </c>
      <c r="N4293" t="s">
        <v>17483</v>
      </c>
      <c r="O4293" t="s">
        <v>17484</v>
      </c>
      <c r="P4293" t="s">
        <v>39</v>
      </c>
      <c r="Q4293">
        <v>19</v>
      </c>
      <c r="R4293" t="s">
        <v>40</v>
      </c>
      <c r="S4293" t="s">
        <v>79</v>
      </c>
      <c r="T4293">
        <v>30198</v>
      </c>
      <c r="U4293" s="1">
        <v>45298</v>
      </c>
      <c r="V4293" t="s">
        <v>111</v>
      </c>
      <c r="W4293">
        <v>786071</v>
      </c>
      <c r="X4293" t="s">
        <v>17485</v>
      </c>
      <c r="Y4293">
        <v>748</v>
      </c>
      <c r="Z4293">
        <v>1811</v>
      </c>
      <c r="AA4293">
        <v>5</v>
      </c>
      <c r="AB4293">
        <v>3622</v>
      </c>
      <c r="AC4293">
        <f>Table1_1[[#This Row],[Price]]*Table1_1[[#This Row],[Quantity]]</f>
        <v>9055</v>
      </c>
    </row>
    <row r="4294" spans="1:29" x14ac:dyDescent="0.3">
      <c r="A4294" t="s">
        <v>28</v>
      </c>
      <c r="B4294" t="s">
        <v>29</v>
      </c>
      <c r="C4294" t="s">
        <v>193</v>
      </c>
      <c r="D4294" t="s">
        <v>182</v>
      </c>
      <c r="E4294" t="s">
        <v>46</v>
      </c>
      <c r="F4294" t="s">
        <v>355</v>
      </c>
      <c r="G4294">
        <v>32</v>
      </c>
      <c r="H4294">
        <v>415424</v>
      </c>
      <c r="I4294" t="s">
        <v>34</v>
      </c>
      <c r="J4294" s="3">
        <v>44167</v>
      </c>
      <c r="K4294">
        <v>1100</v>
      </c>
      <c r="L4294" t="s">
        <v>17486</v>
      </c>
      <c r="M4294" t="s">
        <v>428</v>
      </c>
      <c r="N4294" t="s">
        <v>17487</v>
      </c>
      <c r="O4294" t="s">
        <v>17488</v>
      </c>
      <c r="P4294" t="s">
        <v>87</v>
      </c>
      <c r="Q4294">
        <v>3</v>
      </c>
      <c r="R4294" t="s">
        <v>88</v>
      </c>
      <c r="S4294" t="s">
        <v>118</v>
      </c>
      <c r="T4294">
        <v>85889</v>
      </c>
      <c r="U4294" s="1">
        <v>45446</v>
      </c>
      <c r="V4294" t="s">
        <v>52</v>
      </c>
      <c r="W4294">
        <v>945871</v>
      </c>
      <c r="X4294" t="s">
        <v>17489</v>
      </c>
      <c r="Y4294">
        <v>521</v>
      </c>
      <c r="Z4294">
        <v>939</v>
      </c>
      <c r="AA4294">
        <v>2</v>
      </c>
      <c r="AB4294">
        <v>751.2</v>
      </c>
      <c r="AC4294">
        <f>Table1_1[[#This Row],[Price]]*Table1_1[[#This Row],[Quantity]]</f>
        <v>1878</v>
      </c>
    </row>
    <row r="4295" spans="1:29" x14ac:dyDescent="0.3">
      <c r="A4295" t="s">
        <v>28</v>
      </c>
      <c r="B4295" t="s">
        <v>29</v>
      </c>
      <c r="C4295" t="s">
        <v>148</v>
      </c>
      <c r="D4295" t="s">
        <v>31</v>
      </c>
      <c r="E4295" t="s">
        <v>56</v>
      </c>
      <c r="F4295" t="s">
        <v>106</v>
      </c>
      <c r="G4295">
        <v>67</v>
      </c>
      <c r="H4295">
        <v>433297</v>
      </c>
      <c r="I4295" t="s">
        <v>58</v>
      </c>
      <c r="J4295" s="3">
        <v>45356</v>
      </c>
      <c r="K4295">
        <v>1300</v>
      </c>
      <c r="L4295" t="s">
        <v>17490</v>
      </c>
      <c r="M4295" t="s">
        <v>496</v>
      </c>
      <c r="N4295" t="s">
        <v>17491</v>
      </c>
      <c r="O4295" t="s">
        <v>17492</v>
      </c>
      <c r="P4295" t="s">
        <v>51</v>
      </c>
      <c r="Q4295">
        <v>13</v>
      </c>
      <c r="R4295" t="s">
        <v>88</v>
      </c>
      <c r="S4295" t="s">
        <v>63</v>
      </c>
      <c r="T4295">
        <v>21308</v>
      </c>
      <c r="U4295" s="1">
        <v>45390</v>
      </c>
      <c r="V4295" t="s">
        <v>80</v>
      </c>
      <c r="W4295">
        <v>429953</v>
      </c>
      <c r="X4295" t="s">
        <v>17493</v>
      </c>
      <c r="Y4295">
        <v>817</v>
      </c>
      <c r="Z4295">
        <v>900</v>
      </c>
      <c r="AA4295">
        <v>3</v>
      </c>
      <c r="AB4295">
        <v>1080</v>
      </c>
      <c r="AC4295">
        <f>Table1_1[[#This Row],[Price]]*Table1_1[[#This Row],[Quantity]]</f>
        <v>2700</v>
      </c>
    </row>
    <row r="4296" spans="1:29" x14ac:dyDescent="0.3">
      <c r="A4296" t="s">
        <v>28</v>
      </c>
      <c r="B4296" t="s">
        <v>29</v>
      </c>
      <c r="C4296" t="s">
        <v>30</v>
      </c>
      <c r="D4296" t="s">
        <v>621</v>
      </c>
      <c r="E4296" t="s">
        <v>32</v>
      </c>
      <c r="F4296" t="s">
        <v>83</v>
      </c>
      <c r="G4296">
        <v>22</v>
      </c>
      <c r="H4296">
        <v>413740</v>
      </c>
      <c r="I4296" t="s">
        <v>34</v>
      </c>
      <c r="J4296" s="3">
        <v>44017</v>
      </c>
      <c r="K4296">
        <v>800</v>
      </c>
      <c r="L4296" t="s">
        <v>17494</v>
      </c>
      <c r="M4296" t="s">
        <v>478</v>
      </c>
      <c r="N4296" t="s">
        <v>17495</v>
      </c>
      <c r="O4296" t="s">
        <v>17496</v>
      </c>
      <c r="P4296" t="s">
        <v>71</v>
      </c>
      <c r="Q4296">
        <v>12</v>
      </c>
      <c r="R4296" t="s">
        <v>40</v>
      </c>
      <c r="S4296" t="s">
        <v>118</v>
      </c>
      <c r="T4296">
        <v>63025</v>
      </c>
      <c r="U4296" s="1">
        <v>45374</v>
      </c>
      <c r="V4296" t="s">
        <v>72</v>
      </c>
      <c r="W4296">
        <v>668061</v>
      </c>
      <c r="X4296" t="s">
        <v>17497</v>
      </c>
      <c r="Y4296">
        <v>307</v>
      </c>
      <c r="Z4296">
        <v>672</v>
      </c>
      <c r="AA4296">
        <v>3</v>
      </c>
      <c r="AB4296">
        <v>806.40000000000009</v>
      </c>
      <c r="AC4296">
        <f>Table1_1[[#This Row],[Price]]*Table1_1[[#This Row],[Quantity]]</f>
        <v>2016</v>
      </c>
    </row>
    <row r="4297" spans="1:29" x14ac:dyDescent="0.3">
      <c r="A4297" t="s">
        <v>28</v>
      </c>
      <c r="B4297" t="s">
        <v>29</v>
      </c>
      <c r="C4297" t="s">
        <v>148</v>
      </c>
      <c r="D4297" t="s">
        <v>411</v>
      </c>
      <c r="E4297" t="s">
        <v>56</v>
      </c>
      <c r="F4297" t="s">
        <v>47</v>
      </c>
      <c r="G4297">
        <v>95</v>
      </c>
      <c r="H4297">
        <v>430909</v>
      </c>
      <c r="I4297" t="s">
        <v>34</v>
      </c>
      <c r="J4297" s="3">
        <v>43884</v>
      </c>
      <c r="K4297">
        <v>1000</v>
      </c>
      <c r="L4297" t="s">
        <v>17499</v>
      </c>
      <c r="M4297" t="s">
        <v>108</v>
      </c>
      <c r="N4297" t="s">
        <v>17500</v>
      </c>
      <c r="O4297" t="s">
        <v>17501</v>
      </c>
      <c r="P4297" t="s">
        <v>71</v>
      </c>
      <c r="Q4297">
        <v>20</v>
      </c>
      <c r="R4297" t="s">
        <v>88</v>
      </c>
      <c r="S4297" t="s">
        <v>118</v>
      </c>
      <c r="T4297">
        <v>94845</v>
      </c>
      <c r="U4297" s="1">
        <v>45507</v>
      </c>
      <c r="V4297" t="s">
        <v>64</v>
      </c>
      <c r="W4297">
        <v>813667</v>
      </c>
      <c r="X4297" t="s">
        <v>5093</v>
      </c>
      <c r="Y4297">
        <v>374</v>
      </c>
      <c r="Z4297">
        <v>2472</v>
      </c>
      <c r="AA4297">
        <v>3</v>
      </c>
      <c r="AB4297">
        <v>2966.4</v>
      </c>
      <c r="AC4297">
        <f>Table1_1[[#This Row],[Price]]*Table1_1[[#This Row],[Quantity]]</f>
        <v>7416</v>
      </c>
    </row>
    <row r="4298" spans="1:29" x14ac:dyDescent="0.3">
      <c r="A4298" t="s">
        <v>28</v>
      </c>
      <c r="B4298" t="s">
        <v>29</v>
      </c>
      <c r="C4298" t="s">
        <v>91</v>
      </c>
      <c r="D4298" t="s">
        <v>566</v>
      </c>
      <c r="E4298" t="s">
        <v>56</v>
      </c>
      <c r="F4298" t="s">
        <v>83</v>
      </c>
      <c r="G4298">
        <v>21</v>
      </c>
      <c r="H4298">
        <v>421694</v>
      </c>
      <c r="I4298" t="s">
        <v>58</v>
      </c>
      <c r="J4298" s="3">
        <v>44619</v>
      </c>
      <c r="K4298">
        <v>1400</v>
      </c>
      <c r="L4298" t="s">
        <v>17502</v>
      </c>
      <c r="M4298" t="s">
        <v>1048</v>
      </c>
      <c r="N4298" t="s">
        <v>17503</v>
      </c>
      <c r="O4298" t="s">
        <v>17504</v>
      </c>
      <c r="P4298" t="s">
        <v>39</v>
      </c>
      <c r="Q4298">
        <v>12</v>
      </c>
      <c r="R4298" t="s">
        <v>88</v>
      </c>
      <c r="S4298" t="s">
        <v>63</v>
      </c>
      <c r="T4298">
        <v>92234</v>
      </c>
      <c r="U4298" s="1">
        <v>45507</v>
      </c>
      <c r="V4298" t="s">
        <v>64</v>
      </c>
      <c r="W4298">
        <v>369312</v>
      </c>
      <c r="X4298" t="s">
        <v>17505</v>
      </c>
      <c r="Y4298">
        <v>394</v>
      </c>
      <c r="Z4298">
        <v>652</v>
      </c>
      <c r="AA4298">
        <v>3</v>
      </c>
      <c r="AB4298">
        <v>782.40000000000009</v>
      </c>
      <c r="AC4298">
        <f>Table1_1[[#This Row],[Price]]*Table1_1[[#This Row],[Quantity]]</f>
        <v>1956</v>
      </c>
    </row>
    <row r="4299" spans="1:29" x14ac:dyDescent="0.3">
      <c r="A4299" t="s">
        <v>28</v>
      </c>
      <c r="B4299" t="s">
        <v>29</v>
      </c>
      <c r="C4299" t="s">
        <v>30</v>
      </c>
      <c r="D4299" t="s">
        <v>546</v>
      </c>
      <c r="E4299" t="s">
        <v>32</v>
      </c>
      <c r="F4299" t="s">
        <v>106</v>
      </c>
      <c r="G4299">
        <v>22</v>
      </c>
      <c r="H4299">
        <v>409649</v>
      </c>
      <c r="I4299" t="s">
        <v>34</v>
      </c>
      <c r="J4299" s="3">
        <v>43923</v>
      </c>
      <c r="K4299">
        <v>1400</v>
      </c>
      <c r="L4299" t="s">
        <v>17507</v>
      </c>
      <c r="M4299" t="s">
        <v>108</v>
      </c>
      <c r="N4299" t="s">
        <v>17508</v>
      </c>
      <c r="O4299" t="s">
        <v>17509</v>
      </c>
      <c r="P4299" t="s">
        <v>51</v>
      </c>
      <c r="Q4299">
        <v>18</v>
      </c>
      <c r="R4299" t="s">
        <v>40</v>
      </c>
      <c r="S4299" t="s">
        <v>63</v>
      </c>
      <c r="T4299">
        <v>50770</v>
      </c>
      <c r="U4299" s="1">
        <v>45440</v>
      </c>
      <c r="V4299" t="s">
        <v>140</v>
      </c>
      <c r="W4299">
        <v>514993</v>
      </c>
      <c r="X4299" t="s">
        <v>17510</v>
      </c>
      <c r="Y4299">
        <v>490</v>
      </c>
      <c r="Z4299">
        <v>2928</v>
      </c>
      <c r="AA4299">
        <v>5</v>
      </c>
      <c r="AB4299">
        <v>5856</v>
      </c>
      <c r="AC4299">
        <f>Table1_1[[#This Row],[Price]]*Table1_1[[#This Row],[Quantity]]</f>
        <v>14640</v>
      </c>
    </row>
    <row r="4300" spans="1:29" x14ac:dyDescent="0.3">
      <c r="A4300" t="s">
        <v>28</v>
      </c>
      <c r="B4300" t="s">
        <v>29</v>
      </c>
      <c r="C4300" t="s">
        <v>157</v>
      </c>
      <c r="D4300" t="s">
        <v>170</v>
      </c>
      <c r="E4300" t="s">
        <v>46</v>
      </c>
      <c r="F4300" t="s">
        <v>355</v>
      </c>
      <c r="G4300">
        <v>38</v>
      </c>
      <c r="H4300">
        <v>430917</v>
      </c>
      <c r="I4300" t="s">
        <v>34</v>
      </c>
      <c r="J4300" s="3">
        <v>44588</v>
      </c>
      <c r="K4300">
        <v>950</v>
      </c>
      <c r="L4300" t="s">
        <v>17511</v>
      </c>
      <c r="M4300" t="s">
        <v>195</v>
      </c>
      <c r="N4300" t="s">
        <v>17512</v>
      </c>
      <c r="O4300" t="s">
        <v>17513</v>
      </c>
      <c r="P4300" t="s">
        <v>87</v>
      </c>
      <c r="Q4300">
        <v>17</v>
      </c>
      <c r="R4300" t="s">
        <v>40</v>
      </c>
      <c r="S4300" t="s">
        <v>79</v>
      </c>
      <c r="T4300">
        <v>66145</v>
      </c>
      <c r="U4300" s="1">
        <v>45408</v>
      </c>
      <c r="V4300" t="s">
        <v>80</v>
      </c>
      <c r="W4300">
        <v>793223</v>
      </c>
      <c r="X4300" t="s">
        <v>17514</v>
      </c>
      <c r="Y4300">
        <v>855</v>
      </c>
      <c r="Z4300">
        <v>2296</v>
      </c>
      <c r="AA4300">
        <v>8</v>
      </c>
      <c r="AB4300">
        <v>7347.2000000000007</v>
      </c>
      <c r="AC4300">
        <f>Table1_1[[#This Row],[Price]]*Table1_1[[#This Row],[Quantity]]</f>
        <v>18368</v>
      </c>
    </row>
    <row r="4301" spans="1:29" x14ac:dyDescent="0.3">
      <c r="A4301" t="s">
        <v>28</v>
      </c>
      <c r="B4301" t="s">
        <v>29</v>
      </c>
      <c r="C4301" t="s">
        <v>66</v>
      </c>
      <c r="D4301" t="s">
        <v>442</v>
      </c>
      <c r="E4301" t="s">
        <v>32</v>
      </c>
      <c r="F4301" t="s">
        <v>113</v>
      </c>
      <c r="G4301">
        <v>9</v>
      </c>
      <c r="H4301">
        <v>400840</v>
      </c>
      <c r="I4301" t="s">
        <v>34</v>
      </c>
      <c r="J4301" s="3">
        <v>44814</v>
      </c>
      <c r="K4301">
        <v>1400</v>
      </c>
      <c r="L4301" t="s">
        <v>17516</v>
      </c>
      <c r="M4301" t="s">
        <v>423</v>
      </c>
      <c r="N4301" t="s">
        <v>17517</v>
      </c>
      <c r="O4301" t="s">
        <v>17518</v>
      </c>
      <c r="P4301" t="s">
        <v>71</v>
      </c>
      <c r="Q4301">
        <v>10</v>
      </c>
      <c r="R4301" t="s">
        <v>88</v>
      </c>
      <c r="S4301" t="s">
        <v>63</v>
      </c>
      <c r="T4301">
        <v>37076</v>
      </c>
      <c r="U4301" s="1">
        <v>45597</v>
      </c>
      <c r="V4301" t="s">
        <v>42</v>
      </c>
      <c r="W4301">
        <v>816021</v>
      </c>
      <c r="X4301" t="s">
        <v>17519</v>
      </c>
      <c r="Y4301">
        <v>868</v>
      </c>
      <c r="Z4301">
        <v>2455</v>
      </c>
      <c r="AA4301">
        <v>6</v>
      </c>
      <c r="AB4301">
        <v>5892</v>
      </c>
      <c r="AC4301">
        <f>Table1_1[[#This Row],[Price]]*Table1_1[[#This Row],[Quantity]]</f>
        <v>14730</v>
      </c>
    </row>
    <row r="4302" spans="1:29" x14ac:dyDescent="0.3">
      <c r="A4302" t="s">
        <v>28</v>
      </c>
      <c r="B4302" t="s">
        <v>29</v>
      </c>
      <c r="C4302" t="s">
        <v>157</v>
      </c>
      <c r="D4302" t="s">
        <v>182</v>
      </c>
      <c r="E4302" t="s">
        <v>56</v>
      </c>
      <c r="F4302" t="s">
        <v>150</v>
      </c>
      <c r="G4302">
        <v>25</v>
      </c>
      <c r="H4302">
        <v>403513</v>
      </c>
      <c r="I4302" t="s">
        <v>58</v>
      </c>
      <c r="J4302" s="3">
        <v>43928</v>
      </c>
      <c r="K4302">
        <v>1100</v>
      </c>
      <c r="L4302" t="s">
        <v>7035</v>
      </c>
      <c r="M4302" t="s">
        <v>68</v>
      </c>
      <c r="N4302" t="s">
        <v>17520</v>
      </c>
      <c r="O4302" t="s">
        <v>17521</v>
      </c>
      <c r="P4302" t="s">
        <v>39</v>
      </c>
      <c r="Q4302">
        <v>6</v>
      </c>
      <c r="R4302" t="s">
        <v>40</v>
      </c>
      <c r="S4302" t="s">
        <v>63</v>
      </c>
      <c r="T4302">
        <v>72549</v>
      </c>
      <c r="U4302" s="1">
        <v>45439</v>
      </c>
      <c r="V4302" t="s">
        <v>140</v>
      </c>
      <c r="W4302">
        <v>647777</v>
      </c>
      <c r="X4302" t="s">
        <v>17522</v>
      </c>
      <c r="Y4302">
        <v>375</v>
      </c>
      <c r="Z4302">
        <v>2376</v>
      </c>
      <c r="AA4302">
        <v>2</v>
      </c>
      <c r="AB4302">
        <v>1900.8000000000002</v>
      </c>
      <c r="AC4302">
        <f>Table1_1[[#This Row],[Price]]*Table1_1[[#This Row],[Quantity]]</f>
        <v>4752</v>
      </c>
    </row>
    <row r="4303" spans="1:29" x14ac:dyDescent="0.3">
      <c r="A4303" t="s">
        <v>28</v>
      </c>
      <c r="B4303" t="s">
        <v>29</v>
      </c>
      <c r="C4303" t="s">
        <v>157</v>
      </c>
      <c r="D4303" t="s">
        <v>98</v>
      </c>
      <c r="E4303" t="s">
        <v>56</v>
      </c>
      <c r="F4303" t="s">
        <v>33</v>
      </c>
      <c r="G4303">
        <v>82</v>
      </c>
      <c r="H4303">
        <v>414363</v>
      </c>
      <c r="I4303" t="s">
        <v>34</v>
      </c>
      <c r="J4303" s="3">
        <v>44038</v>
      </c>
      <c r="K4303">
        <v>1300</v>
      </c>
      <c r="L4303" t="s">
        <v>17523</v>
      </c>
      <c r="M4303" t="s">
        <v>334</v>
      </c>
      <c r="N4303" t="s">
        <v>17524</v>
      </c>
      <c r="O4303" t="s">
        <v>17525</v>
      </c>
      <c r="P4303" t="s">
        <v>71</v>
      </c>
      <c r="Q4303">
        <v>18</v>
      </c>
      <c r="R4303" t="s">
        <v>40</v>
      </c>
      <c r="S4303" t="s">
        <v>41</v>
      </c>
      <c r="T4303">
        <v>43684</v>
      </c>
      <c r="U4303" s="1">
        <v>45365</v>
      </c>
      <c r="V4303" t="s">
        <v>72</v>
      </c>
      <c r="W4303">
        <v>489365</v>
      </c>
      <c r="X4303" t="s">
        <v>17526</v>
      </c>
      <c r="Y4303">
        <v>265</v>
      </c>
      <c r="Z4303">
        <v>1122</v>
      </c>
      <c r="AA4303">
        <v>1</v>
      </c>
      <c r="AB4303">
        <v>448.8</v>
      </c>
      <c r="AC4303">
        <f>Table1_1[[#This Row],[Price]]*Table1_1[[#This Row],[Quantity]]</f>
        <v>1122</v>
      </c>
    </row>
    <row r="4304" spans="1:29" x14ac:dyDescent="0.3">
      <c r="A4304" t="s">
        <v>28</v>
      </c>
      <c r="B4304" t="s">
        <v>29</v>
      </c>
      <c r="C4304" t="s">
        <v>66</v>
      </c>
      <c r="D4304" t="s">
        <v>267</v>
      </c>
      <c r="E4304" t="s">
        <v>56</v>
      </c>
      <c r="F4304" t="s">
        <v>150</v>
      </c>
      <c r="G4304">
        <v>23</v>
      </c>
      <c r="H4304">
        <v>426675</v>
      </c>
      <c r="I4304" t="s">
        <v>58</v>
      </c>
      <c r="J4304" s="3">
        <v>43858</v>
      </c>
      <c r="K4304">
        <v>1400</v>
      </c>
      <c r="L4304" t="s">
        <v>17527</v>
      </c>
      <c r="M4304" t="s">
        <v>36</v>
      </c>
      <c r="N4304" t="s">
        <v>17528</v>
      </c>
      <c r="O4304" t="s">
        <v>17529</v>
      </c>
      <c r="P4304" t="s">
        <v>39</v>
      </c>
      <c r="Q4304">
        <v>18</v>
      </c>
      <c r="R4304" t="s">
        <v>40</v>
      </c>
      <c r="S4304" t="s">
        <v>79</v>
      </c>
      <c r="T4304">
        <v>52649</v>
      </c>
      <c r="U4304" s="1">
        <v>45528</v>
      </c>
      <c r="V4304" t="s">
        <v>64</v>
      </c>
      <c r="W4304">
        <v>230139</v>
      </c>
      <c r="X4304" t="s">
        <v>3409</v>
      </c>
      <c r="Y4304">
        <v>676</v>
      </c>
      <c r="Z4304">
        <v>2812</v>
      </c>
      <c r="AA4304">
        <v>5</v>
      </c>
      <c r="AB4304">
        <v>5624</v>
      </c>
      <c r="AC4304">
        <f>Table1_1[[#This Row],[Price]]*Table1_1[[#This Row],[Quantity]]</f>
        <v>14060</v>
      </c>
    </row>
    <row r="4305" spans="1:29" x14ac:dyDescent="0.3">
      <c r="A4305" t="s">
        <v>28</v>
      </c>
      <c r="B4305" t="s">
        <v>29</v>
      </c>
      <c r="C4305" t="s">
        <v>66</v>
      </c>
      <c r="D4305" t="s">
        <v>380</v>
      </c>
      <c r="E4305" t="s">
        <v>32</v>
      </c>
      <c r="F4305" t="s">
        <v>150</v>
      </c>
      <c r="G4305">
        <v>76</v>
      </c>
      <c r="H4305">
        <v>410128</v>
      </c>
      <c r="I4305" t="s">
        <v>58</v>
      </c>
      <c r="J4305" s="3">
        <v>44901</v>
      </c>
      <c r="K4305">
        <v>1000</v>
      </c>
      <c r="L4305" t="s">
        <v>17530</v>
      </c>
      <c r="M4305" t="s">
        <v>2538</v>
      </c>
      <c r="N4305" t="s">
        <v>17531</v>
      </c>
      <c r="O4305" t="s">
        <v>17532</v>
      </c>
      <c r="P4305" t="s">
        <v>51</v>
      </c>
      <c r="Q4305">
        <v>17</v>
      </c>
      <c r="R4305" t="s">
        <v>40</v>
      </c>
      <c r="S4305" t="s">
        <v>118</v>
      </c>
      <c r="T4305">
        <v>41323</v>
      </c>
      <c r="U4305" s="1">
        <v>45546</v>
      </c>
      <c r="V4305" t="s">
        <v>180</v>
      </c>
      <c r="W4305">
        <v>317497</v>
      </c>
      <c r="X4305" t="s">
        <v>17533</v>
      </c>
      <c r="Y4305">
        <v>527</v>
      </c>
      <c r="Z4305">
        <v>610</v>
      </c>
      <c r="AA4305">
        <v>3</v>
      </c>
      <c r="AB4305">
        <v>732</v>
      </c>
      <c r="AC4305">
        <f>Table1_1[[#This Row],[Price]]*Table1_1[[#This Row],[Quantity]]</f>
        <v>1830</v>
      </c>
    </row>
    <row r="4306" spans="1:29" x14ac:dyDescent="0.3">
      <c r="A4306" t="s">
        <v>28</v>
      </c>
      <c r="B4306" t="s">
        <v>29</v>
      </c>
      <c r="C4306" t="s">
        <v>66</v>
      </c>
      <c r="D4306" t="s">
        <v>411</v>
      </c>
      <c r="E4306" t="s">
        <v>56</v>
      </c>
      <c r="F4306" t="s">
        <v>106</v>
      </c>
      <c r="G4306">
        <v>70</v>
      </c>
      <c r="H4306">
        <v>411882</v>
      </c>
      <c r="I4306" t="s">
        <v>34</v>
      </c>
      <c r="J4306" s="3">
        <v>45276</v>
      </c>
      <c r="K4306">
        <v>1100</v>
      </c>
      <c r="L4306" t="s">
        <v>17534</v>
      </c>
      <c r="M4306" t="s">
        <v>2054</v>
      </c>
      <c r="N4306" t="s">
        <v>17535</v>
      </c>
      <c r="O4306" t="s">
        <v>17536</v>
      </c>
      <c r="P4306" t="s">
        <v>87</v>
      </c>
      <c r="Q4306">
        <v>5</v>
      </c>
      <c r="R4306" t="s">
        <v>40</v>
      </c>
      <c r="S4306" t="s">
        <v>118</v>
      </c>
      <c r="T4306">
        <v>37630</v>
      </c>
      <c r="U4306" s="1">
        <v>45400</v>
      </c>
      <c r="V4306" t="s">
        <v>80</v>
      </c>
      <c r="W4306">
        <v>588324</v>
      </c>
      <c r="X4306" t="s">
        <v>17537</v>
      </c>
      <c r="Y4306">
        <v>605</v>
      </c>
      <c r="Z4306">
        <v>1050</v>
      </c>
      <c r="AA4306">
        <v>5</v>
      </c>
      <c r="AB4306">
        <v>2100</v>
      </c>
      <c r="AC4306">
        <f>Table1_1[[#This Row],[Price]]*Table1_1[[#This Row],[Quantity]]</f>
        <v>5250</v>
      </c>
    </row>
    <row r="4307" spans="1:29" x14ac:dyDescent="0.3">
      <c r="A4307" t="s">
        <v>28</v>
      </c>
      <c r="B4307" t="s">
        <v>29</v>
      </c>
      <c r="C4307" t="s">
        <v>148</v>
      </c>
      <c r="D4307" t="s">
        <v>560</v>
      </c>
      <c r="E4307" t="s">
        <v>32</v>
      </c>
      <c r="F4307" t="s">
        <v>135</v>
      </c>
      <c r="G4307">
        <v>38</v>
      </c>
      <c r="H4307">
        <v>427022</v>
      </c>
      <c r="I4307" t="s">
        <v>58</v>
      </c>
      <c r="J4307" s="3">
        <v>45229</v>
      </c>
      <c r="K4307">
        <v>800</v>
      </c>
      <c r="L4307" t="s">
        <v>17538</v>
      </c>
      <c r="M4307" t="s">
        <v>478</v>
      </c>
      <c r="N4307" t="s">
        <v>17539</v>
      </c>
      <c r="O4307" t="s">
        <v>17540</v>
      </c>
      <c r="P4307" t="s">
        <v>51</v>
      </c>
      <c r="Q4307">
        <v>9</v>
      </c>
      <c r="R4307" t="s">
        <v>88</v>
      </c>
      <c r="S4307" t="s">
        <v>41</v>
      </c>
      <c r="T4307">
        <v>15660</v>
      </c>
      <c r="U4307" s="1">
        <v>45463</v>
      </c>
      <c r="V4307" t="s">
        <v>52</v>
      </c>
      <c r="W4307">
        <v>969787</v>
      </c>
      <c r="X4307" t="s">
        <v>17541</v>
      </c>
      <c r="Y4307">
        <v>913</v>
      </c>
      <c r="Z4307">
        <v>1365</v>
      </c>
      <c r="AA4307">
        <v>6</v>
      </c>
      <c r="AB4307">
        <v>3276</v>
      </c>
      <c r="AC4307">
        <f>Table1_1[[#This Row],[Price]]*Table1_1[[#This Row],[Quantity]]</f>
        <v>8190</v>
      </c>
    </row>
    <row r="4308" spans="1:29" x14ac:dyDescent="0.3">
      <c r="A4308" t="s">
        <v>28</v>
      </c>
      <c r="B4308" t="s">
        <v>29</v>
      </c>
      <c r="C4308" t="s">
        <v>66</v>
      </c>
      <c r="D4308" t="s">
        <v>349</v>
      </c>
      <c r="E4308" t="s">
        <v>32</v>
      </c>
      <c r="F4308" t="s">
        <v>83</v>
      </c>
      <c r="G4308">
        <v>14</v>
      </c>
      <c r="H4308">
        <v>424057</v>
      </c>
      <c r="I4308" t="s">
        <v>34</v>
      </c>
      <c r="J4308" s="3">
        <v>45078</v>
      </c>
      <c r="K4308">
        <v>1000</v>
      </c>
      <c r="L4308" t="s">
        <v>17542</v>
      </c>
      <c r="M4308" t="s">
        <v>137</v>
      </c>
      <c r="N4308" t="s">
        <v>17543</v>
      </c>
      <c r="O4308" t="s">
        <v>17544</v>
      </c>
      <c r="P4308" t="s">
        <v>71</v>
      </c>
      <c r="Q4308">
        <v>6</v>
      </c>
      <c r="R4308" t="s">
        <v>40</v>
      </c>
      <c r="S4308" t="s">
        <v>118</v>
      </c>
      <c r="T4308">
        <v>97669</v>
      </c>
      <c r="U4308" s="1">
        <v>45616</v>
      </c>
      <c r="V4308" t="s">
        <v>42</v>
      </c>
      <c r="W4308">
        <v>266833</v>
      </c>
      <c r="X4308" t="s">
        <v>17545</v>
      </c>
      <c r="Y4308">
        <v>381</v>
      </c>
      <c r="Z4308">
        <v>1829</v>
      </c>
      <c r="AA4308">
        <v>8</v>
      </c>
      <c r="AB4308">
        <v>5852.8</v>
      </c>
      <c r="AC4308">
        <f>Table1_1[[#This Row],[Price]]*Table1_1[[#This Row],[Quantity]]</f>
        <v>14632</v>
      </c>
    </row>
    <row r="4309" spans="1:29" x14ac:dyDescent="0.3">
      <c r="A4309" t="s">
        <v>28</v>
      </c>
      <c r="B4309" t="s">
        <v>29</v>
      </c>
      <c r="C4309" t="s">
        <v>148</v>
      </c>
      <c r="D4309" t="s">
        <v>170</v>
      </c>
      <c r="E4309" t="s">
        <v>32</v>
      </c>
      <c r="F4309" t="s">
        <v>355</v>
      </c>
      <c r="G4309">
        <v>4</v>
      </c>
      <c r="H4309">
        <v>406951</v>
      </c>
      <c r="I4309" t="s">
        <v>34</v>
      </c>
      <c r="J4309" s="3">
        <v>45215</v>
      </c>
      <c r="K4309">
        <v>1000</v>
      </c>
      <c r="L4309" t="s">
        <v>17546</v>
      </c>
      <c r="M4309" t="s">
        <v>115</v>
      </c>
      <c r="N4309" t="s">
        <v>17547</v>
      </c>
      <c r="O4309" t="s">
        <v>17548</v>
      </c>
      <c r="P4309" t="s">
        <v>51</v>
      </c>
      <c r="Q4309">
        <v>4</v>
      </c>
      <c r="R4309" t="s">
        <v>88</v>
      </c>
      <c r="S4309" t="s">
        <v>63</v>
      </c>
      <c r="T4309">
        <v>98790</v>
      </c>
      <c r="U4309" s="1">
        <v>45481</v>
      </c>
      <c r="V4309" t="s">
        <v>126</v>
      </c>
      <c r="W4309">
        <v>561137</v>
      </c>
      <c r="X4309" t="s">
        <v>17549</v>
      </c>
      <c r="Y4309">
        <v>766</v>
      </c>
      <c r="Z4309">
        <v>2309</v>
      </c>
      <c r="AA4309">
        <v>5</v>
      </c>
      <c r="AB4309">
        <v>4618</v>
      </c>
      <c r="AC4309">
        <f>Table1_1[[#This Row],[Price]]*Table1_1[[#This Row],[Quantity]]</f>
        <v>11545</v>
      </c>
    </row>
    <row r="4310" spans="1:29" x14ac:dyDescent="0.3">
      <c r="A4310" t="s">
        <v>28</v>
      </c>
      <c r="B4310" t="s">
        <v>29</v>
      </c>
      <c r="C4310" t="s">
        <v>30</v>
      </c>
      <c r="D4310" t="s">
        <v>105</v>
      </c>
      <c r="E4310" t="s">
        <v>46</v>
      </c>
      <c r="F4310" t="s">
        <v>33</v>
      </c>
      <c r="G4310">
        <v>2</v>
      </c>
      <c r="H4310">
        <v>436053</v>
      </c>
      <c r="I4310" t="s">
        <v>34</v>
      </c>
      <c r="J4310" s="3">
        <v>44331</v>
      </c>
      <c r="K4310">
        <v>1400</v>
      </c>
      <c r="L4310" t="s">
        <v>17550</v>
      </c>
      <c r="M4310" t="s">
        <v>216</v>
      </c>
      <c r="N4310" t="s">
        <v>17551</v>
      </c>
      <c r="O4310" t="s">
        <v>17552</v>
      </c>
      <c r="P4310" t="s">
        <v>71</v>
      </c>
      <c r="Q4310">
        <v>18</v>
      </c>
      <c r="R4310" t="s">
        <v>88</v>
      </c>
      <c r="S4310" t="s">
        <v>79</v>
      </c>
      <c r="T4310">
        <v>29209</v>
      </c>
      <c r="U4310" s="1">
        <v>45293</v>
      </c>
      <c r="V4310" t="s">
        <v>111</v>
      </c>
      <c r="W4310">
        <v>867718</v>
      </c>
      <c r="X4310" t="s">
        <v>17553</v>
      </c>
      <c r="Y4310">
        <v>207</v>
      </c>
      <c r="Z4310">
        <v>2607</v>
      </c>
      <c r="AA4310">
        <v>3</v>
      </c>
      <c r="AB4310">
        <v>3128.4</v>
      </c>
      <c r="AC4310">
        <f>Table1_1[[#This Row],[Price]]*Table1_1[[#This Row],[Quantity]]</f>
        <v>7821</v>
      </c>
    </row>
    <row r="4311" spans="1:29" x14ac:dyDescent="0.3">
      <c r="A4311" t="s">
        <v>28</v>
      </c>
      <c r="B4311" t="s">
        <v>29</v>
      </c>
      <c r="C4311" t="s">
        <v>44</v>
      </c>
      <c r="D4311" t="s">
        <v>637</v>
      </c>
      <c r="E4311" t="s">
        <v>56</v>
      </c>
      <c r="F4311" t="s">
        <v>83</v>
      </c>
      <c r="G4311">
        <v>17</v>
      </c>
      <c r="H4311">
        <v>438187</v>
      </c>
      <c r="I4311" t="s">
        <v>34</v>
      </c>
      <c r="J4311" s="3">
        <v>44983</v>
      </c>
      <c r="K4311">
        <v>800</v>
      </c>
      <c r="L4311" t="s">
        <v>17554</v>
      </c>
      <c r="M4311" t="s">
        <v>239</v>
      </c>
      <c r="N4311" t="s">
        <v>17555</v>
      </c>
      <c r="O4311" t="s">
        <v>17556</v>
      </c>
      <c r="P4311" t="s">
        <v>87</v>
      </c>
      <c r="Q4311">
        <v>9</v>
      </c>
      <c r="R4311" t="s">
        <v>88</v>
      </c>
      <c r="S4311" t="s">
        <v>63</v>
      </c>
      <c r="T4311">
        <v>20300</v>
      </c>
      <c r="U4311" s="1">
        <v>45407</v>
      </c>
      <c r="V4311" t="s">
        <v>80</v>
      </c>
      <c r="W4311">
        <v>632527</v>
      </c>
      <c r="X4311" t="s">
        <v>17557</v>
      </c>
      <c r="Y4311">
        <v>740</v>
      </c>
      <c r="Z4311">
        <v>1916</v>
      </c>
      <c r="AA4311">
        <v>3</v>
      </c>
      <c r="AB4311">
        <v>2299.2000000000003</v>
      </c>
      <c r="AC4311">
        <f>Table1_1[[#This Row],[Price]]*Table1_1[[#This Row],[Quantity]]</f>
        <v>5748</v>
      </c>
    </row>
    <row r="4312" spans="1:29" x14ac:dyDescent="0.3">
      <c r="A4312" t="s">
        <v>28</v>
      </c>
      <c r="B4312" t="s">
        <v>29</v>
      </c>
      <c r="C4312" t="s">
        <v>66</v>
      </c>
      <c r="D4312" t="s">
        <v>170</v>
      </c>
      <c r="E4312" t="s">
        <v>56</v>
      </c>
      <c r="F4312" t="s">
        <v>175</v>
      </c>
      <c r="G4312">
        <v>17</v>
      </c>
      <c r="H4312">
        <v>436581</v>
      </c>
      <c r="I4312" t="s">
        <v>34</v>
      </c>
      <c r="J4312" s="3">
        <v>45462</v>
      </c>
      <c r="K4312">
        <v>1200</v>
      </c>
      <c r="L4312" t="s">
        <v>17559</v>
      </c>
      <c r="M4312" t="s">
        <v>1058</v>
      </c>
      <c r="N4312" t="s">
        <v>17560</v>
      </c>
      <c r="O4312" t="s">
        <v>17561</v>
      </c>
      <c r="P4312" t="s">
        <v>87</v>
      </c>
      <c r="Q4312">
        <v>11</v>
      </c>
      <c r="R4312" t="s">
        <v>88</v>
      </c>
      <c r="S4312" t="s">
        <v>41</v>
      </c>
      <c r="T4312">
        <v>49164</v>
      </c>
      <c r="U4312" s="1">
        <v>45380</v>
      </c>
      <c r="V4312" t="s">
        <v>72</v>
      </c>
      <c r="W4312">
        <v>686618</v>
      </c>
      <c r="X4312" t="s">
        <v>17562</v>
      </c>
      <c r="Y4312">
        <v>264</v>
      </c>
      <c r="Z4312">
        <v>2436</v>
      </c>
      <c r="AA4312">
        <v>5</v>
      </c>
      <c r="AB4312">
        <v>4872</v>
      </c>
      <c r="AC4312">
        <f>Table1_1[[#This Row],[Price]]*Table1_1[[#This Row],[Quantity]]</f>
        <v>12180</v>
      </c>
    </row>
    <row r="4313" spans="1:29" x14ac:dyDescent="0.3">
      <c r="A4313" t="s">
        <v>28</v>
      </c>
      <c r="B4313" t="s">
        <v>29</v>
      </c>
      <c r="C4313" t="s">
        <v>157</v>
      </c>
      <c r="D4313" t="s">
        <v>31</v>
      </c>
      <c r="E4313" t="s">
        <v>56</v>
      </c>
      <c r="F4313" t="s">
        <v>106</v>
      </c>
      <c r="G4313">
        <v>94</v>
      </c>
      <c r="H4313">
        <v>411635</v>
      </c>
      <c r="I4313" t="s">
        <v>34</v>
      </c>
      <c r="J4313" s="3">
        <v>45426</v>
      </c>
      <c r="K4313">
        <v>1000</v>
      </c>
      <c r="L4313" t="s">
        <v>17563</v>
      </c>
      <c r="M4313" t="s">
        <v>2538</v>
      </c>
      <c r="N4313" t="s">
        <v>17564</v>
      </c>
      <c r="O4313" t="s">
        <v>17565</v>
      </c>
      <c r="P4313" t="s">
        <v>51</v>
      </c>
      <c r="Q4313">
        <v>3</v>
      </c>
      <c r="R4313" t="s">
        <v>88</v>
      </c>
      <c r="S4313" t="s">
        <v>63</v>
      </c>
      <c r="T4313">
        <v>23759</v>
      </c>
      <c r="U4313" s="1">
        <v>45398</v>
      </c>
      <c r="V4313" t="s">
        <v>80</v>
      </c>
      <c r="W4313">
        <v>820383</v>
      </c>
      <c r="X4313" t="s">
        <v>17566</v>
      </c>
      <c r="Y4313">
        <v>321</v>
      </c>
      <c r="Z4313">
        <v>1784</v>
      </c>
      <c r="AA4313">
        <v>2</v>
      </c>
      <c r="AB4313">
        <v>1427.2</v>
      </c>
      <c r="AC4313">
        <f>Table1_1[[#This Row],[Price]]*Table1_1[[#This Row],[Quantity]]</f>
        <v>3568</v>
      </c>
    </row>
    <row r="4314" spans="1:29" x14ac:dyDescent="0.3">
      <c r="A4314" t="s">
        <v>28</v>
      </c>
      <c r="B4314" t="s">
        <v>29</v>
      </c>
      <c r="C4314" t="s">
        <v>66</v>
      </c>
      <c r="D4314" t="s">
        <v>237</v>
      </c>
      <c r="E4314" t="s">
        <v>46</v>
      </c>
      <c r="F4314" t="s">
        <v>135</v>
      </c>
      <c r="G4314">
        <v>61</v>
      </c>
      <c r="H4314">
        <v>433545</v>
      </c>
      <c r="I4314" t="s">
        <v>34</v>
      </c>
      <c r="J4314" s="3">
        <v>44254</v>
      </c>
      <c r="K4314">
        <v>1300</v>
      </c>
      <c r="L4314" t="s">
        <v>17567</v>
      </c>
      <c r="M4314" t="s">
        <v>222</v>
      </c>
      <c r="N4314" t="s">
        <v>17568</v>
      </c>
      <c r="O4314" t="s">
        <v>17569</v>
      </c>
      <c r="P4314" t="s">
        <v>71</v>
      </c>
      <c r="Q4314">
        <v>4</v>
      </c>
      <c r="R4314" t="s">
        <v>40</v>
      </c>
      <c r="S4314" t="s">
        <v>118</v>
      </c>
      <c r="T4314">
        <v>98121</v>
      </c>
      <c r="U4314" s="1">
        <v>45594</v>
      </c>
      <c r="V4314" t="s">
        <v>155</v>
      </c>
      <c r="W4314">
        <v>515185</v>
      </c>
      <c r="X4314" t="s">
        <v>17570</v>
      </c>
      <c r="Y4314">
        <v>228</v>
      </c>
      <c r="Z4314">
        <v>1958</v>
      </c>
      <c r="AA4314">
        <v>7</v>
      </c>
      <c r="AB4314">
        <v>5482.4000000000015</v>
      </c>
      <c r="AC4314">
        <f>Table1_1[[#This Row],[Price]]*Table1_1[[#This Row],[Quantity]]</f>
        <v>13706</v>
      </c>
    </row>
    <row r="4315" spans="1:29" x14ac:dyDescent="0.3">
      <c r="A4315" t="s">
        <v>28</v>
      </c>
      <c r="B4315" t="s">
        <v>29</v>
      </c>
      <c r="C4315" t="s">
        <v>148</v>
      </c>
      <c r="D4315" t="s">
        <v>380</v>
      </c>
      <c r="E4315" t="s">
        <v>56</v>
      </c>
      <c r="F4315" t="s">
        <v>47</v>
      </c>
      <c r="G4315">
        <v>75</v>
      </c>
      <c r="H4315">
        <v>419785</v>
      </c>
      <c r="I4315" t="s">
        <v>58</v>
      </c>
      <c r="J4315" s="3">
        <v>44353</v>
      </c>
      <c r="K4315">
        <v>1200</v>
      </c>
      <c r="L4315" t="s">
        <v>17572</v>
      </c>
      <c r="M4315" t="s">
        <v>542</v>
      </c>
      <c r="N4315" t="s">
        <v>17573</v>
      </c>
      <c r="O4315" t="s">
        <v>17574</v>
      </c>
      <c r="P4315" t="s">
        <v>51</v>
      </c>
      <c r="Q4315">
        <v>5</v>
      </c>
      <c r="R4315" t="s">
        <v>40</v>
      </c>
      <c r="S4315" t="s">
        <v>79</v>
      </c>
      <c r="T4315">
        <v>93734</v>
      </c>
      <c r="U4315" s="1">
        <v>45510</v>
      </c>
      <c r="V4315" t="s">
        <v>64</v>
      </c>
      <c r="W4315">
        <v>330603</v>
      </c>
      <c r="X4315" t="s">
        <v>10523</v>
      </c>
      <c r="Y4315">
        <v>990</v>
      </c>
      <c r="Z4315">
        <v>2789</v>
      </c>
      <c r="AA4315">
        <v>6</v>
      </c>
      <c r="AB4315">
        <v>6693.6</v>
      </c>
      <c r="AC4315">
        <f>Table1_1[[#This Row],[Price]]*Table1_1[[#This Row],[Quantity]]</f>
        <v>16734</v>
      </c>
    </row>
    <row r="4316" spans="1:29" x14ac:dyDescent="0.3">
      <c r="A4316" t="s">
        <v>28</v>
      </c>
      <c r="B4316" t="s">
        <v>29</v>
      </c>
      <c r="C4316" t="s">
        <v>193</v>
      </c>
      <c r="D4316" t="s">
        <v>442</v>
      </c>
      <c r="E4316" t="s">
        <v>56</v>
      </c>
      <c r="F4316" t="s">
        <v>106</v>
      </c>
      <c r="G4316">
        <v>48</v>
      </c>
      <c r="H4316">
        <v>400922</v>
      </c>
      <c r="I4316" t="s">
        <v>34</v>
      </c>
      <c r="J4316" s="3">
        <v>45529</v>
      </c>
      <c r="K4316">
        <v>800</v>
      </c>
      <c r="L4316" t="s">
        <v>17575</v>
      </c>
      <c r="M4316" t="s">
        <v>496</v>
      </c>
      <c r="N4316" t="s">
        <v>17576</v>
      </c>
      <c r="O4316" t="s">
        <v>17577</v>
      </c>
      <c r="P4316" t="s">
        <v>87</v>
      </c>
      <c r="Q4316">
        <v>3</v>
      </c>
      <c r="R4316" t="s">
        <v>40</v>
      </c>
      <c r="S4316" t="s">
        <v>41</v>
      </c>
      <c r="T4316">
        <v>68353</v>
      </c>
      <c r="U4316" s="1">
        <v>45380</v>
      </c>
      <c r="V4316" t="s">
        <v>72</v>
      </c>
      <c r="W4316">
        <v>137382</v>
      </c>
      <c r="X4316" t="s">
        <v>17578</v>
      </c>
      <c r="Y4316">
        <v>370</v>
      </c>
      <c r="Z4316">
        <v>2549</v>
      </c>
      <c r="AA4316">
        <v>4</v>
      </c>
      <c r="AB4316">
        <v>4078.4</v>
      </c>
      <c r="AC4316">
        <f>Table1_1[[#This Row],[Price]]*Table1_1[[#This Row],[Quantity]]</f>
        <v>10196</v>
      </c>
    </row>
    <row r="4317" spans="1:29" x14ac:dyDescent="0.3">
      <c r="A4317" t="s">
        <v>28</v>
      </c>
      <c r="B4317" t="s">
        <v>29</v>
      </c>
      <c r="C4317" t="s">
        <v>44</v>
      </c>
      <c r="D4317" t="s">
        <v>254</v>
      </c>
      <c r="E4317" t="s">
        <v>32</v>
      </c>
      <c r="F4317" t="s">
        <v>33</v>
      </c>
      <c r="G4317">
        <v>43</v>
      </c>
      <c r="H4317">
        <v>429219</v>
      </c>
      <c r="I4317" t="s">
        <v>34</v>
      </c>
      <c r="J4317" s="3">
        <v>43999</v>
      </c>
      <c r="K4317">
        <v>1000</v>
      </c>
      <c r="L4317" t="s">
        <v>17579</v>
      </c>
      <c r="M4317" t="s">
        <v>869</v>
      </c>
      <c r="N4317" t="s">
        <v>17580</v>
      </c>
      <c r="O4317" t="s">
        <v>17581</v>
      </c>
      <c r="P4317" t="s">
        <v>51</v>
      </c>
      <c r="Q4317">
        <v>11</v>
      </c>
      <c r="R4317" t="s">
        <v>88</v>
      </c>
      <c r="S4317" t="s">
        <v>79</v>
      </c>
      <c r="T4317">
        <v>36699</v>
      </c>
      <c r="U4317" s="1">
        <v>45573</v>
      </c>
      <c r="V4317" t="s">
        <v>155</v>
      </c>
      <c r="W4317">
        <v>991352</v>
      </c>
      <c r="X4317" t="s">
        <v>17582</v>
      </c>
      <c r="Y4317">
        <v>733</v>
      </c>
      <c r="Z4317">
        <v>1946</v>
      </c>
      <c r="AA4317">
        <v>4</v>
      </c>
      <c r="AB4317">
        <v>3113.6000000000004</v>
      </c>
      <c r="AC4317">
        <f>Table1_1[[#This Row],[Price]]*Table1_1[[#This Row],[Quantity]]</f>
        <v>7784</v>
      </c>
    </row>
    <row r="4318" spans="1:29" x14ac:dyDescent="0.3">
      <c r="A4318" t="s">
        <v>28</v>
      </c>
      <c r="B4318" t="s">
        <v>29</v>
      </c>
      <c r="C4318" t="s">
        <v>157</v>
      </c>
      <c r="D4318" t="s">
        <v>411</v>
      </c>
      <c r="E4318" t="s">
        <v>32</v>
      </c>
      <c r="F4318" t="s">
        <v>47</v>
      </c>
      <c r="G4318">
        <v>87</v>
      </c>
      <c r="H4318">
        <v>409029</v>
      </c>
      <c r="I4318" t="s">
        <v>34</v>
      </c>
      <c r="J4318" s="3">
        <v>45450</v>
      </c>
      <c r="K4318">
        <v>1000</v>
      </c>
      <c r="L4318" t="s">
        <v>17583</v>
      </c>
      <c r="M4318" t="s">
        <v>428</v>
      </c>
      <c r="N4318" t="s">
        <v>17584</v>
      </c>
      <c r="O4318" t="s">
        <v>17585</v>
      </c>
      <c r="P4318" t="s">
        <v>51</v>
      </c>
      <c r="Q4318">
        <v>3</v>
      </c>
      <c r="R4318" t="s">
        <v>40</v>
      </c>
      <c r="S4318" t="s">
        <v>118</v>
      </c>
      <c r="T4318">
        <v>68696</v>
      </c>
      <c r="U4318" s="1">
        <v>45359</v>
      </c>
      <c r="V4318" t="s">
        <v>72</v>
      </c>
      <c r="W4318">
        <v>150773</v>
      </c>
      <c r="X4318" t="s">
        <v>17586</v>
      </c>
      <c r="Y4318">
        <v>772</v>
      </c>
      <c r="Z4318">
        <v>1450</v>
      </c>
      <c r="AA4318">
        <v>1</v>
      </c>
      <c r="AB4318">
        <v>580</v>
      </c>
      <c r="AC4318">
        <f>Table1_1[[#This Row],[Price]]*Table1_1[[#This Row],[Quantity]]</f>
        <v>1450</v>
      </c>
    </row>
    <row r="4319" spans="1:29" x14ac:dyDescent="0.3">
      <c r="A4319" t="s">
        <v>28</v>
      </c>
      <c r="B4319" t="s">
        <v>29</v>
      </c>
      <c r="C4319" t="s">
        <v>91</v>
      </c>
      <c r="D4319" t="s">
        <v>421</v>
      </c>
      <c r="E4319" t="s">
        <v>32</v>
      </c>
      <c r="F4319" t="s">
        <v>106</v>
      </c>
      <c r="G4319">
        <v>45</v>
      </c>
      <c r="H4319">
        <v>422270</v>
      </c>
      <c r="I4319" t="s">
        <v>58</v>
      </c>
      <c r="J4319" s="3">
        <v>45629</v>
      </c>
      <c r="K4319">
        <v>1100</v>
      </c>
      <c r="L4319" t="s">
        <v>17587</v>
      </c>
      <c r="M4319" t="s">
        <v>919</v>
      </c>
      <c r="N4319" t="s">
        <v>17588</v>
      </c>
      <c r="O4319" t="s">
        <v>17589</v>
      </c>
      <c r="P4319" t="s">
        <v>51</v>
      </c>
      <c r="Q4319">
        <v>18</v>
      </c>
      <c r="R4319" t="s">
        <v>88</v>
      </c>
      <c r="S4319" t="s">
        <v>118</v>
      </c>
      <c r="T4319">
        <v>16219</v>
      </c>
      <c r="U4319" s="1">
        <v>45379</v>
      </c>
      <c r="V4319" t="s">
        <v>72</v>
      </c>
      <c r="W4319">
        <v>951953</v>
      </c>
      <c r="X4319" t="s">
        <v>17590</v>
      </c>
      <c r="Y4319">
        <v>481</v>
      </c>
      <c r="Z4319">
        <v>2087</v>
      </c>
      <c r="AA4319">
        <v>8</v>
      </c>
      <c r="AB4319">
        <v>6678.4000000000015</v>
      </c>
      <c r="AC4319">
        <f>Table1_1[[#This Row],[Price]]*Table1_1[[#This Row],[Quantity]]</f>
        <v>16696</v>
      </c>
    </row>
    <row r="4320" spans="1:29" x14ac:dyDescent="0.3">
      <c r="A4320" t="s">
        <v>28</v>
      </c>
      <c r="B4320" t="s">
        <v>29</v>
      </c>
      <c r="C4320" t="s">
        <v>66</v>
      </c>
      <c r="D4320" t="s">
        <v>291</v>
      </c>
      <c r="E4320" t="s">
        <v>46</v>
      </c>
      <c r="F4320" t="s">
        <v>57</v>
      </c>
      <c r="G4320">
        <v>92</v>
      </c>
      <c r="H4320">
        <v>417705</v>
      </c>
      <c r="I4320" t="s">
        <v>58</v>
      </c>
      <c r="J4320" s="3">
        <v>44242</v>
      </c>
      <c r="K4320">
        <v>1400</v>
      </c>
      <c r="L4320" t="s">
        <v>17591</v>
      </c>
      <c r="M4320" t="s">
        <v>869</v>
      </c>
      <c r="N4320" t="s">
        <v>17592</v>
      </c>
      <c r="O4320" t="s">
        <v>17593</v>
      </c>
      <c r="P4320" t="s">
        <v>51</v>
      </c>
      <c r="Q4320">
        <v>14</v>
      </c>
      <c r="R4320" t="s">
        <v>88</v>
      </c>
      <c r="S4320" t="s">
        <v>63</v>
      </c>
      <c r="T4320">
        <v>57789</v>
      </c>
      <c r="U4320" s="1">
        <v>45569</v>
      </c>
      <c r="V4320" t="s">
        <v>155</v>
      </c>
      <c r="W4320">
        <v>466723</v>
      </c>
      <c r="X4320" t="s">
        <v>17594</v>
      </c>
      <c r="Y4320">
        <v>916</v>
      </c>
      <c r="Z4320">
        <v>1455</v>
      </c>
      <c r="AA4320">
        <v>7</v>
      </c>
      <c r="AB4320">
        <v>4074</v>
      </c>
      <c r="AC4320">
        <f>Table1_1[[#This Row],[Price]]*Table1_1[[#This Row],[Quantity]]</f>
        <v>10185</v>
      </c>
    </row>
    <row r="4321" spans="1:29" x14ac:dyDescent="0.3">
      <c r="A4321" t="s">
        <v>28</v>
      </c>
      <c r="B4321" t="s">
        <v>29</v>
      </c>
      <c r="C4321" t="s">
        <v>157</v>
      </c>
      <c r="D4321" t="s">
        <v>134</v>
      </c>
      <c r="E4321" t="s">
        <v>56</v>
      </c>
      <c r="F4321" t="s">
        <v>113</v>
      </c>
      <c r="G4321">
        <v>85</v>
      </c>
      <c r="H4321">
        <v>415352</v>
      </c>
      <c r="I4321" t="s">
        <v>58</v>
      </c>
      <c r="J4321" s="3">
        <v>45001</v>
      </c>
      <c r="K4321">
        <v>1400</v>
      </c>
      <c r="L4321" t="s">
        <v>4831</v>
      </c>
      <c r="M4321" t="s">
        <v>1483</v>
      </c>
      <c r="N4321" t="s">
        <v>17595</v>
      </c>
      <c r="O4321" t="s">
        <v>17596</v>
      </c>
      <c r="P4321" t="s">
        <v>71</v>
      </c>
      <c r="Q4321">
        <v>4</v>
      </c>
      <c r="R4321" t="s">
        <v>88</v>
      </c>
      <c r="S4321" t="s">
        <v>41</v>
      </c>
      <c r="T4321">
        <v>29081</v>
      </c>
      <c r="U4321" s="1">
        <v>45516</v>
      </c>
      <c r="V4321" t="s">
        <v>64</v>
      </c>
      <c r="W4321">
        <v>884333</v>
      </c>
      <c r="X4321" t="s">
        <v>17597</v>
      </c>
      <c r="Y4321">
        <v>773</v>
      </c>
      <c r="Z4321">
        <v>2153</v>
      </c>
      <c r="AA4321">
        <v>8</v>
      </c>
      <c r="AB4321">
        <v>6889.6</v>
      </c>
      <c r="AC4321">
        <f>Table1_1[[#This Row],[Price]]*Table1_1[[#This Row],[Quantity]]</f>
        <v>17224</v>
      </c>
    </row>
    <row r="4322" spans="1:29" x14ac:dyDescent="0.3">
      <c r="A4322" t="s">
        <v>28</v>
      </c>
      <c r="B4322" t="s">
        <v>29</v>
      </c>
      <c r="C4322" t="s">
        <v>66</v>
      </c>
      <c r="D4322" t="s">
        <v>291</v>
      </c>
      <c r="E4322" t="s">
        <v>32</v>
      </c>
      <c r="F4322" t="s">
        <v>83</v>
      </c>
      <c r="G4322">
        <v>72</v>
      </c>
      <c r="H4322">
        <v>439172</v>
      </c>
      <c r="I4322" t="s">
        <v>34</v>
      </c>
      <c r="J4322" s="3">
        <v>44869</v>
      </c>
      <c r="K4322">
        <v>1300</v>
      </c>
      <c r="L4322" t="s">
        <v>4739</v>
      </c>
      <c r="M4322" t="s">
        <v>372</v>
      </c>
      <c r="N4322" t="s">
        <v>17598</v>
      </c>
      <c r="O4322" t="s">
        <v>17599</v>
      </c>
      <c r="P4322" t="s">
        <v>71</v>
      </c>
      <c r="Q4322">
        <v>14</v>
      </c>
      <c r="R4322" t="s">
        <v>40</v>
      </c>
      <c r="S4322" t="s">
        <v>41</v>
      </c>
      <c r="T4322">
        <v>77591</v>
      </c>
      <c r="U4322" s="1">
        <v>45577</v>
      </c>
      <c r="V4322" t="s">
        <v>155</v>
      </c>
      <c r="W4322">
        <v>271939</v>
      </c>
      <c r="X4322" t="s">
        <v>17600</v>
      </c>
      <c r="Y4322">
        <v>472</v>
      </c>
      <c r="Z4322">
        <v>1709</v>
      </c>
      <c r="AA4322">
        <v>5</v>
      </c>
      <c r="AB4322">
        <v>3418</v>
      </c>
      <c r="AC4322">
        <f>Table1_1[[#This Row],[Price]]*Table1_1[[#This Row],[Quantity]]</f>
        <v>8545</v>
      </c>
    </row>
    <row r="4323" spans="1:29" x14ac:dyDescent="0.3">
      <c r="A4323" t="s">
        <v>28</v>
      </c>
      <c r="B4323" t="s">
        <v>29</v>
      </c>
      <c r="C4323" t="s">
        <v>91</v>
      </c>
      <c r="D4323" t="s">
        <v>98</v>
      </c>
      <c r="E4323" t="s">
        <v>46</v>
      </c>
      <c r="F4323" t="s">
        <v>175</v>
      </c>
      <c r="G4323">
        <v>71</v>
      </c>
      <c r="H4323">
        <v>422866</v>
      </c>
      <c r="I4323" t="s">
        <v>34</v>
      </c>
      <c r="J4323" s="3">
        <v>43889</v>
      </c>
      <c r="K4323">
        <v>1000</v>
      </c>
      <c r="L4323" t="s">
        <v>17601</v>
      </c>
      <c r="M4323" t="s">
        <v>1007</v>
      </c>
      <c r="N4323" t="s">
        <v>17602</v>
      </c>
      <c r="O4323" t="s">
        <v>17603</v>
      </c>
      <c r="P4323" t="s">
        <v>39</v>
      </c>
      <c r="Q4323">
        <v>20</v>
      </c>
      <c r="R4323" t="s">
        <v>40</v>
      </c>
      <c r="S4323" t="s">
        <v>41</v>
      </c>
      <c r="T4323">
        <v>70424</v>
      </c>
      <c r="U4323" s="1">
        <v>45320</v>
      </c>
      <c r="V4323" t="s">
        <v>111</v>
      </c>
      <c r="W4323">
        <v>198082</v>
      </c>
      <c r="X4323" t="s">
        <v>17604</v>
      </c>
      <c r="Y4323">
        <v>530</v>
      </c>
      <c r="Z4323">
        <v>1643</v>
      </c>
      <c r="AA4323">
        <v>2</v>
      </c>
      <c r="AB4323">
        <v>1314.4</v>
      </c>
      <c r="AC4323">
        <f>Table1_1[[#This Row],[Price]]*Table1_1[[#This Row],[Quantity]]</f>
        <v>3286</v>
      </c>
    </row>
    <row r="4324" spans="1:29" x14ac:dyDescent="0.3">
      <c r="A4324" t="s">
        <v>28</v>
      </c>
      <c r="B4324" t="s">
        <v>29</v>
      </c>
      <c r="C4324" t="s">
        <v>193</v>
      </c>
      <c r="D4324" t="s">
        <v>220</v>
      </c>
      <c r="E4324" t="s">
        <v>56</v>
      </c>
      <c r="F4324" t="s">
        <v>135</v>
      </c>
      <c r="G4324">
        <v>4</v>
      </c>
      <c r="H4324">
        <v>418757</v>
      </c>
      <c r="I4324" t="s">
        <v>58</v>
      </c>
      <c r="J4324" s="3">
        <v>44636</v>
      </c>
      <c r="K4324">
        <v>1200</v>
      </c>
      <c r="L4324" t="s">
        <v>17605</v>
      </c>
      <c r="M4324" t="s">
        <v>670</v>
      </c>
      <c r="N4324" t="s">
        <v>17606</v>
      </c>
      <c r="O4324" t="s">
        <v>17607</v>
      </c>
      <c r="P4324" t="s">
        <v>39</v>
      </c>
      <c r="Q4324">
        <v>8</v>
      </c>
      <c r="R4324" t="s">
        <v>88</v>
      </c>
      <c r="S4324" t="s">
        <v>63</v>
      </c>
      <c r="T4324">
        <v>78716</v>
      </c>
      <c r="U4324" s="1">
        <v>45475</v>
      </c>
      <c r="V4324" t="s">
        <v>126</v>
      </c>
      <c r="W4324">
        <v>239183</v>
      </c>
      <c r="X4324" t="s">
        <v>17608</v>
      </c>
      <c r="Y4324">
        <v>640</v>
      </c>
      <c r="Z4324">
        <v>667</v>
      </c>
      <c r="AA4324">
        <v>8</v>
      </c>
      <c r="AB4324">
        <v>2134.4</v>
      </c>
      <c r="AC4324">
        <f>Table1_1[[#This Row],[Price]]*Table1_1[[#This Row],[Quantity]]</f>
        <v>5336</v>
      </c>
    </row>
    <row r="4325" spans="1:29" x14ac:dyDescent="0.3">
      <c r="A4325" t="s">
        <v>28</v>
      </c>
      <c r="B4325" t="s">
        <v>29</v>
      </c>
      <c r="C4325" t="s">
        <v>30</v>
      </c>
      <c r="D4325" t="s">
        <v>274</v>
      </c>
      <c r="E4325" t="s">
        <v>46</v>
      </c>
      <c r="F4325" t="s">
        <v>113</v>
      </c>
      <c r="G4325">
        <v>1</v>
      </c>
      <c r="H4325">
        <v>418447</v>
      </c>
      <c r="I4325" t="s">
        <v>58</v>
      </c>
      <c r="J4325" s="3">
        <v>45086</v>
      </c>
      <c r="K4325">
        <v>1000</v>
      </c>
      <c r="L4325" t="s">
        <v>17609</v>
      </c>
      <c r="M4325" t="s">
        <v>953</v>
      </c>
      <c r="N4325" t="s">
        <v>17610</v>
      </c>
      <c r="O4325" t="s">
        <v>17611</v>
      </c>
      <c r="P4325" t="s">
        <v>39</v>
      </c>
      <c r="Q4325">
        <v>4</v>
      </c>
      <c r="R4325" t="s">
        <v>88</v>
      </c>
      <c r="S4325" t="s">
        <v>79</v>
      </c>
      <c r="T4325">
        <v>53460</v>
      </c>
      <c r="U4325" s="1">
        <v>45353</v>
      </c>
      <c r="V4325" t="s">
        <v>72</v>
      </c>
      <c r="W4325">
        <v>233109</v>
      </c>
      <c r="X4325" t="s">
        <v>14438</v>
      </c>
      <c r="Y4325">
        <v>386</v>
      </c>
      <c r="Z4325">
        <v>1782</v>
      </c>
      <c r="AA4325">
        <v>2</v>
      </c>
      <c r="AB4325">
        <v>1425.6000000000001</v>
      </c>
      <c r="AC4325">
        <f>Table1_1[[#This Row],[Price]]*Table1_1[[#This Row],[Quantity]]</f>
        <v>3564</v>
      </c>
    </row>
    <row r="4326" spans="1:29" x14ac:dyDescent="0.3">
      <c r="A4326" t="s">
        <v>28</v>
      </c>
      <c r="B4326" t="s">
        <v>29</v>
      </c>
      <c r="C4326" t="s">
        <v>91</v>
      </c>
      <c r="D4326" t="s">
        <v>621</v>
      </c>
      <c r="E4326" t="s">
        <v>56</v>
      </c>
      <c r="F4326" t="s">
        <v>33</v>
      </c>
      <c r="G4326">
        <v>71</v>
      </c>
      <c r="H4326">
        <v>400238</v>
      </c>
      <c r="I4326" t="s">
        <v>34</v>
      </c>
      <c r="J4326" s="3">
        <v>44013</v>
      </c>
      <c r="K4326">
        <v>950</v>
      </c>
      <c r="L4326" t="s">
        <v>17612</v>
      </c>
      <c r="M4326" t="s">
        <v>895</v>
      </c>
      <c r="N4326" t="s">
        <v>17613</v>
      </c>
      <c r="O4326" t="s">
        <v>17614</v>
      </c>
      <c r="P4326" t="s">
        <v>71</v>
      </c>
      <c r="Q4326">
        <v>5</v>
      </c>
      <c r="R4326" t="s">
        <v>88</v>
      </c>
      <c r="S4326" t="s">
        <v>41</v>
      </c>
      <c r="T4326">
        <v>86173</v>
      </c>
      <c r="U4326" s="1">
        <v>45565</v>
      </c>
      <c r="V4326" t="s">
        <v>180</v>
      </c>
      <c r="W4326">
        <v>967224</v>
      </c>
      <c r="X4326" t="s">
        <v>17615</v>
      </c>
      <c r="Y4326">
        <v>801</v>
      </c>
      <c r="Z4326">
        <v>1009</v>
      </c>
      <c r="AA4326">
        <v>6</v>
      </c>
      <c r="AB4326">
        <v>2421.6</v>
      </c>
      <c r="AC4326">
        <f>Table1_1[[#This Row],[Price]]*Table1_1[[#This Row],[Quantity]]</f>
        <v>6054</v>
      </c>
    </row>
    <row r="4327" spans="1:29" x14ac:dyDescent="0.3">
      <c r="A4327" t="s">
        <v>28</v>
      </c>
      <c r="B4327" t="s">
        <v>29</v>
      </c>
      <c r="C4327" t="s">
        <v>148</v>
      </c>
      <c r="D4327" t="s">
        <v>134</v>
      </c>
      <c r="E4327" t="s">
        <v>46</v>
      </c>
      <c r="F4327" t="s">
        <v>99</v>
      </c>
      <c r="G4327">
        <v>76</v>
      </c>
      <c r="H4327">
        <v>436547</v>
      </c>
      <c r="I4327" t="s">
        <v>34</v>
      </c>
      <c r="J4327" s="3">
        <v>45093</v>
      </c>
      <c r="K4327">
        <v>1000</v>
      </c>
      <c r="L4327" t="s">
        <v>17616</v>
      </c>
      <c r="M4327" t="s">
        <v>736</v>
      </c>
      <c r="N4327" t="s">
        <v>17617</v>
      </c>
      <c r="O4327" t="s">
        <v>17618</v>
      </c>
      <c r="P4327" t="s">
        <v>39</v>
      </c>
      <c r="Q4327">
        <v>7</v>
      </c>
      <c r="R4327" t="s">
        <v>40</v>
      </c>
      <c r="S4327" t="s">
        <v>79</v>
      </c>
      <c r="T4327">
        <v>24216</v>
      </c>
      <c r="U4327" s="1">
        <v>45596</v>
      </c>
      <c r="V4327" t="s">
        <v>155</v>
      </c>
      <c r="W4327">
        <v>756500</v>
      </c>
      <c r="X4327" t="s">
        <v>17619</v>
      </c>
      <c r="Y4327">
        <v>557</v>
      </c>
      <c r="Z4327">
        <v>1705</v>
      </c>
      <c r="AA4327">
        <v>8</v>
      </c>
      <c r="AB4327">
        <v>5456</v>
      </c>
      <c r="AC4327">
        <f>Table1_1[[#This Row],[Price]]*Table1_1[[#This Row],[Quantity]]</f>
        <v>13640</v>
      </c>
    </row>
    <row r="4328" spans="1:29" x14ac:dyDescent="0.3">
      <c r="A4328" t="s">
        <v>28</v>
      </c>
      <c r="B4328" t="s">
        <v>29</v>
      </c>
      <c r="C4328" t="s">
        <v>54</v>
      </c>
      <c r="D4328" t="s">
        <v>421</v>
      </c>
      <c r="E4328" t="s">
        <v>46</v>
      </c>
      <c r="F4328" t="s">
        <v>47</v>
      </c>
      <c r="G4328">
        <v>15</v>
      </c>
      <c r="H4328">
        <v>400147</v>
      </c>
      <c r="I4328" t="s">
        <v>34</v>
      </c>
      <c r="J4328" s="3">
        <v>45502</v>
      </c>
      <c r="K4328">
        <v>1000</v>
      </c>
      <c r="L4328" t="s">
        <v>9527</v>
      </c>
      <c r="M4328" t="s">
        <v>101</v>
      </c>
      <c r="N4328" t="s">
        <v>17620</v>
      </c>
      <c r="O4328" t="s">
        <v>17621</v>
      </c>
      <c r="P4328" t="s">
        <v>71</v>
      </c>
      <c r="Q4328">
        <v>8</v>
      </c>
      <c r="R4328" t="s">
        <v>40</v>
      </c>
      <c r="S4328" t="s">
        <v>79</v>
      </c>
      <c r="T4328">
        <v>30000</v>
      </c>
      <c r="U4328" s="1">
        <v>45566</v>
      </c>
      <c r="V4328" t="s">
        <v>155</v>
      </c>
      <c r="W4328">
        <v>595934</v>
      </c>
      <c r="X4328" t="s">
        <v>17622</v>
      </c>
      <c r="Y4328">
        <v>572</v>
      </c>
      <c r="Z4328">
        <v>2413</v>
      </c>
      <c r="AA4328">
        <v>6</v>
      </c>
      <c r="AB4328">
        <v>5791.2000000000007</v>
      </c>
      <c r="AC4328">
        <f>Table1_1[[#This Row],[Price]]*Table1_1[[#This Row],[Quantity]]</f>
        <v>14478</v>
      </c>
    </row>
    <row r="4329" spans="1:29" x14ac:dyDescent="0.3">
      <c r="A4329" t="s">
        <v>28</v>
      </c>
      <c r="B4329" t="s">
        <v>29</v>
      </c>
      <c r="C4329" t="s">
        <v>193</v>
      </c>
      <c r="D4329" t="s">
        <v>546</v>
      </c>
      <c r="E4329" t="s">
        <v>46</v>
      </c>
      <c r="F4329" t="s">
        <v>135</v>
      </c>
      <c r="G4329">
        <v>79</v>
      </c>
      <c r="H4329">
        <v>413402</v>
      </c>
      <c r="I4329" t="s">
        <v>58</v>
      </c>
      <c r="J4329" s="3">
        <v>45522</v>
      </c>
      <c r="K4329">
        <v>1100</v>
      </c>
      <c r="L4329" t="s">
        <v>17624</v>
      </c>
      <c r="M4329" t="s">
        <v>747</v>
      </c>
      <c r="N4329" t="s">
        <v>17625</v>
      </c>
      <c r="O4329" t="s">
        <v>17626</v>
      </c>
      <c r="P4329" t="s">
        <v>51</v>
      </c>
      <c r="Q4329">
        <v>9</v>
      </c>
      <c r="R4329" t="s">
        <v>40</v>
      </c>
      <c r="S4329" t="s">
        <v>41</v>
      </c>
      <c r="T4329">
        <v>59090</v>
      </c>
      <c r="U4329" s="1">
        <v>45497</v>
      </c>
      <c r="V4329" t="s">
        <v>126</v>
      </c>
      <c r="W4329">
        <v>509830</v>
      </c>
      <c r="X4329" t="s">
        <v>17627</v>
      </c>
      <c r="Y4329">
        <v>437</v>
      </c>
      <c r="Z4329">
        <v>1973</v>
      </c>
      <c r="AA4329">
        <v>3</v>
      </c>
      <c r="AB4329">
        <v>2367.6</v>
      </c>
      <c r="AC4329">
        <f>Table1_1[[#This Row],[Price]]*Table1_1[[#This Row],[Quantity]]</f>
        <v>5919</v>
      </c>
    </row>
    <row r="4330" spans="1:29" x14ac:dyDescent="0.3">
      <c r="A4330" t="s">
        <v>28</v>
      </c>
      <c r="B4330" t="s">
        <v>29</v>
      </c>
      <c r="C4330" t="s">
        <v>66</v>
      </c>
      <c r="D4330" t="s">
        <v>237</v>
      </c>
      <c r="E4330" t="s">
        <v>56</v>
      </c>
      <c r="F4330" t="s">
        <v>99</v>
      </c>
      <c r="G4330">
        <v>92</v>
      </c>
      <c r="H4330">
        <v>411502</v>
      </c>
      <c r="I4330" t="s">
        <v>58</v>
      </c>
      <c r="J4330" s="3">
        <v>44774</v>
      </c>
      <c r="K4330">
        <v>1400</v>
      </c>
      <c r="L4330" t="s">
        <v>17628</v>
      </c>
      <c r="M4330" t="s">
        <v>372</v>
      </c>
      <c r="N4330" t="s">
        <v>17629</v>
      </c>
      <c r="O4330" t="s">
        <v>17630</v>
      </c>
      <c r="P4330" t="s">
        <v>39</v>
      </c>
      <c r="Q4330">
        <v>4</v>
      </c>
      <c r="R4330" t="s">
        <v>40</v>
      </c>
      <c r="S4330" t="s">
        <v>41</v>
      </c>
      <c r="T4330">
        <v>74624</v>
      </c>
      <c r="U4330" s="1">
        <v>45463</v>
      </c>
      <c r="V4330" t="s">
        <v>52</v>
      </c>
      <c r="W4330">
        <v>235747</v>
      </c>
      <c r="X4330" t="s">
        <v>17631</v>
      </c>
      <c r="Y4330">
        <v>701</v>
      </c>
      <c r="Z4330">
        <v>913</v>
      </c>
      <c r="AA4330">
        <v>5</v>
      </c>
      <c r="AB4330">
        <v>1826</v>
      </c>
      <c r="AC4330">
        <f>Table1_1[[#This Row],[Price]]*Table1_1[[#This Row],[Quantity]]</f>
        <v>4565</v>
      </c>
    </row>
    <row r="4331" spans="1:29" x14ac:dyDescent="0.3">
      <c r="A4331" t="s">
        <v>28</v>
      </c>
      <c r="B4331" t="s">
        <v>29</v>
      </c>
      <c r="C4331" t="s">
        <v>91</v>
      </c>
      <c r="D4331" t="s">
        <v>31</v>
      </c>
      <c r="E4331" t="s">
        <v>32</v>
      </c>
      <c r="F4331" t="s">
        <v>57</v>
      </c>
      <c r="G4331">
        <v>4</v>
      </c>
      <c r="H4331">
        <v>429421</v>
      </c>
      <c r="I4331" t="s">
        <v>58</v>
      </c>
      <c r="J4331" s="3">
        <v>45154</v>
      </c>
      <c r="K4331">
        <v>1400</v>
      </c>
      <c r="L4331" t="s">
        <v>17632</v>
      </c>
      <c r="M4331" t="s">
        <v>269</v>
      </c>
      <c r="N4331" t="s">
        <v>17633</v>
      </c>
      <c r="O4331" t="s">
        <v>17634</v>
      </c>
      <c r="P4331" t="s">
        <v>87</v>
      </c>
      <c r="Q4331">
        <v>5</v>
      </c>
      <c r="R4331" t="s">
        <v>40</v>
      </c>
      <c r="S4331" t="s">
        <v>63</v>
      </c>
      <c r="T4331">
        <v>22368</v>
      </c>
      <c r="U4331" s="1">
        <v>45391</v>
      </c>
      <c r="V4331" t="s">
        <v>80</v>
      </c>
      <c r="W4331">
        <v>329664</v>
      </c>
      <c r="X4331" t="s">
        <v>17635</v>
      </c>
      <c r="Y4331">
        <v>745</v>
      </c>
      <c r="Z4331">
        <v>2205</v>
      </c>
      <c r="AA4331">
        <v>7</v>
      </c>
      <c r="AB4331">
        <v>6174</v>
      </c>
      <c r="AC4331">
        <f>Table1_1[[#This Row],[Price]]*Table1_1[[#This Row],[Quantity]]</f>
        <v>15435</v>
      </c>
    </row>
    <row r="4332" spans="1:29" x14ac:dyDescent="0.3">
      <c r="A4332" t="s">
        <v>28</v>
      </c>
      <c r="B4332" t="s">
        <v>29</v>
      </c>
      <c r="C4332" t="s">
        <v>66</v>
      </c>
      <c r="D4332" t="s">
        <v>92</v>
      </c>
      <c r="E4332" t="s">
        <v>32</v>
      </c>
      <c r="F4332" t="s">
        <v>57</v>
      </c>
      <c r="G4332">
        <v>94</v>
      </c>
      <c r="H4332">
        <v>438632</v>
      </c>
      <c r="I4332" t="s">
        <v>58</v>
      </c>
      <c r="J4332" s="3">
        <v>44682</v>
      </c>
      <c r="K4332">
        <v>950</v>
      </c>
      <c r="L4332" t="s">
        <v>17636</v>
      </c>
      <c r="M4332" t="s">
        <v>137</v>
      </c>
      <c r="N4332" t="s">
        <v>17637</v>
      </c>
      <c r="O4332">
        <v>8218278908</v>
      </c>
      <c r="P4332" t="s">
        <v>39</v>
      </c>
      <c r="Q4332">
        <v>10</v>
      </c>
      <c r="R4332" t="s">
        <v>88</v>
      </c>
      <c r="S4332" t="s">
        <v>118</v>
      </c>
      <c r="T4332">
        <v>12091</v>
      </c>
      <c r="U4332" s="1">
        <v>45528</v>
      </c>
      <c r="V4332" t="s">
        <v>64</v>
      </c>
      <c r="W4332">
        <v>307839</v>
      </c>
      <c r="X4332" t="s">
        <v>17638</v>
      </c>
      <c r="Y4332">
        <v>500</v>
      </c>
      <c r="Z4332">
        <v>611</v>
      </c>
      <c r="AA4332">
        <v>8</v>
      </c>
      <c r="AB4332">
        <v>1955.2</v>
      </c>
      <c r="AC4332">
        <f>Table1_1[[#This Row],[Price]]*Table1_1[[#This Row],[Quantity]]</f>
        <v>4888</v>
      </c>
    </row>
    <row r="4333" spans="1:29" x14ac:dyDescent="0.3">
      <c r="A4333" t="s">
        <v>28</v>
      </c>
      <c r="B4333" t="s">
        <v>29</v>
      </c>
      <c r="C4333" t="s">
        <v>66</v>
      </c>
      <c r="D4333" t="s">
        <v>511</v>
      </c>
      <c r="E4333" t="s">
        <v>32</v>
      </c>
      <c r="F4333" t="s">
        <v>33</v>
      </c>
      <c r="G4333">
        <v>14</v>
      </c>
      <c r="H4333">
        <v>439743</v>
      </c>
      <c r="I4333" t="s">
        <v>58</v>
      </c>
      <c r="J4333" s="3">
        <v>45461</v>
      </c>
      <c r="K4333">
        <v>800</v>
      </c>
      <c r="L4333" t="s">
        <v>17639</v>
      </c>
      <c r="M4333" t="s">
        <v>1147</v>
      </c>
      <c r="N4333" t="s">
        <v>17640</v>
      </c>
      <c r="O4333" t="s">
        <v>17641</v>
      </c>
      <c r="P4333" t="s">
        <v>87</v>
      </c>
      <c r="Q4333">
        <v>17</v>
      </c>
      <c r="R4333" t="s">
        <v>88</v>
      </c>
      <c r="S4333" t="s">
        <v>41</v>
      </c>
      <c r="T4333">
        <v>87405</v>
      </c>
      <c r="U4333" s="1">
        <v>45393</v>
      </c>
      <c r="V4333" t="s">
        <v>80</v>
      </c>
      <c r="W4333">
        <v>207217</v>
      </c>
      <c r="X4333" t="s">
        <v>17642</v>
      </c>
      <c r="Y4333">
        <v>281</v>
      </c>
      <c r="Z4333">
        <v>2059</v>
      </c>
      <c r="AA4333">
        <v>7</v>
      </c>
      <c r="AB4333">
        <v>5765.2000000000007</v>
      </c>
      <c r="AC4333">
        <f>Table1_1[[#This Row],[Price]]*Table1_1[[#This Row],[Quantity]]</f>
        <v>14413</v>
      </c>
    </row>
    <row r="4334" spans="1:29" x14ac:dyDescent="0.3">
      <c r="A4334" t="s">
        <v>28</v>
      </c>
      <c r="B4334" t="s">
        <v>29</v>
      </c>
      <c r="C4334" t="s">
        <v>44</v>
      </c>
      <c r="D4334" t="s">
        <v>105</v>
      </c>
      <c r="E4334" t="s">
        <v>32</v>
      </c>
      <c r="F4334" t="s">
        <v>57</v>
      </c>
      <c r="G4334">
        <v>31</v>
      </c>
      <c r="H4334">
        <v>404087</v>
      </c>
      <c r="I4334" t="s">
        <v>58</v>
      </c>
      <c r="J4334" s="3">
        <v>44812</v>
      </c>
      <c r="K4334">
        <v>1200</v>
      </c>
      <c r="L4334" t="s">
        <v>17644</v>
      </c>
      <c r="M4334" t="s">
        <v>334</v>
      </c>
      <c r="N4334" t="s">
        <v>17645</v>
      </c>
      <c r="O4334" t="s">
        <v>17646</v>
      </c>
      <c r="P4334" t="s">
        <v>39</v>
      </c>
      <c r="Q4334">
        <v>8</v>
      </c>
      <c r="R4334" t="s">
        <v>40</v>
      </c>
      <c r="S4334" t="s">
        <v>79</v>
      </c>
      <c r="T4334">
        <v>83164</v>
      </c>
      <c r="U4334" s="1">
        <v>45408</v>
      </c>
      <c r="V4334" t="s">
        <v>80</v>
      </c>
      <c r="W4334">
        <v>170235</v>
      </c>
      <c r="X4334" t="s">
        <v>17647</v>
      </c>
      <c r="Y4334">
        <v>836</v>
      </c>
      <c r="Z4334">
        <v>1113</v>
      </c>
      <c r="AA4334">
        <v>2</v>
      </c>
      <c r="AB4334">
        <v>890.40000000000009</v>
      </c>
      <c r="AC4334">
        <f>Table1_1[[#This Row],[Price]]*Table1_1[[#This Row],[Quantity]]</f>
        <v>2226</v>
      </c>
    </row>
    <row r="4335" spans="1:29" x14ac:dyDescent="0.3">
      <c r="A4335" t="s">
        <v>28</v>
      </c>
      <c r="B4335" t="s">
        <v>29</v>
      </c>
      <c r="C4335" t="s">
        <v>148</v>
      </c>
      <c r="D4335" t="s">
        <v>267</v>
      </c>
      <c r="E4335" t="s">
        <v>32</v>
      </c>
      <c r="F4335" t="s">
        <v>175</v>
      </c>
      <c r="G4335">
        <v>55</v>
      </c>
      <c r="H4335">
        <v>414193</v>
      </c>
      <c r="I4335" t="s">
        <v>58</v>
      </c>
      <c r="J4335" s="3">
        <v>44040</v>
      </c>
      <c r="K4335">
        <v>1400</v>
      </c>
      <c r="L4335" t="s">
        <v>11381</v>
      </c>
      <c r="M4335" t="s">
        <v>60</v>
      </c>
      <c r="N4335" t="s">
        <v>17648</v>
      </c>
      <c r="O4335" t="s">
        <v>17649</v>
      </c>
      <c r="P4335" t="s">
        <v>87</v>
      </c>
      <c r="Q4335">
        <v>13</v>
      </c>
      <c r="R4335" t="s">
        <v>40</v>
      </c>
      <c r="S4335" t="s">
        <v>41</v>
      </c>
      <c r="T4335">
        <v>30466</v>
      </c>
      <c r="U4335" s="1">
        <v>45610</v>
      </c>
      <c r="V4335" t="s">
        <v>42</v>
      </c>
      <c r="W4335">
        <v>382537</v>
      </c>
      <c r="X4335" t="s">
        <v>17650</v>
      </c>
      <c r="Y4335">
        <v>417</v>
      </c>
      <c r="Z4335">
        <v>2581</v>
      </c>
      <c r="AA4335">
        <v>7</v>
      </c>
      <c r="AB4335">
        <v>7226.8</v>
      </c>
      <c r="AC4335">
        <f>Table1_1[[#This Row],[Price]]*Table1_1[[#This Row],[Quantity]]</f>
        <v>18067</v>
      </c>
    </row>
    <row r="4336" spans="1:29" x14ac:dyDescent="0.3">
      <c r="A4336" t="s">
        <v>28</v>
      </c>
      <c r="B4336" t="s">
        <v>29</v>
      </c>
      <c r="C4336" t="s">
        <v>157</v>
      </c>
      <c r="D4336" t="s">
        <v>317</v>
      </c>
      <c r="E4336" t="s">
        <v>56</v>
      </c>
      <c r="F4336" t="s">
        <v>106</v>
      </c>
      <c r="G4336">
        <v>12</v>
      </c>
      <c r="H4336">
        <v>428164</v>
      </c>
      <c r="I4336" t="s">
        <v>58</v>
      </c>
      <c r="J4336" s="3">
        <v>45457</v>
      </c>
      <c r="K4336">
        <v>1200</v>
      </c>
      <c r="L4336" t="s">
        <v>17651</v>
      </c>
      <c r="M4336" t="s">
        <v>68</v>
      </c>
      <c r="N4336" t="s">
        <v>17652</v>
      </c>
      <c r="O4336">
        <v>-7965</v>
      </c>
      <c r="P4336" t="s">
        <v>39</v>
      </c>
      <c r="Q4336">
        <v>11</v>
      </c>
      <c r="R4336" t="s">
        <v>40</v>
      </c>
      <c r="S4336" t="s">
        <v>63</v>
      </c>
      <c r="T4336">
        <v>57524</v>
      </c>
      <c r="U4336" s="1">
        <v>45507</v>
      </c>
      <c r="V4336" t="s">
        <v>64</v>
      </c>
      <c r="W4336">
        <v>104501</v>
      </c>
      <c r="X4336" t="s">
        <v>17653</v>
      </c>
      <c r="Y4336">
        <v>878</v>
      </c>
      <c r="Z4336">
        <v>756</v>
      </c>
      <c r="AA4336">
        <v>5</v>
      </c>
      <c r="AB4336">
        <v>1512</v>
      </c>
      <c r="AC4336">
        <f>Table1_1[[#This Row],[Price]]*Table1_1[[#This Row],[Quantity]]</f>
        <v>3780</v>
      </c>
    </row>
    <row r="4337" spans="1:29" x14ac:dyDescent="0.3">
      <c r="A4337" t="s">
        <v>28</v>
      </c>
      <c r="B4337" t="s">
        <v>29</v>
      </c>
      <c r="C4337" t="s">
        <v>44</v>
      </c>
      <c r="D4337" t="s">
        <v>291</v>
      </c>
      <c r="E4337" t="s">
        <v>32</v>
      </c>
      <c r="F4337" t="s">
        <v>33</v>
      </c>
      <c r="G4337">
        <v>100</v>
      </c>
      <c r="H4337">
        <v>412372</v>
      </c>
      <c r="I4337" t="s">
        <v>58</v>
      </c>
      <c r="J4337" s="3">
        <v>44985</v>
      </c>
      <c r="K4337">
        <v>1000</v>
      </c>
      <c r="L4337" t="s">
        <v>17654</v>
      </c>
      <c r="M4337" t="s">
        <v>895</v>
      </c>
      <c r="N4337" t="s">
        <v>17655</v>
      </c>
      <c r="O4337" t="s">
        <v>17656</v>
      </c>
      <c r="P4337" t="s">
        <v>71</v>
      </c>
      <c r="Q4337">
        <v>8</v>
      </c>
      <c r="R4337" t="s">
        <v>88</v>
      </c>
      <c r="S4337" t="s">
        <v>79</v>
      </c>
      <c r="T4337">
        <v>60067</v>
      </c>
      <c r="U4337" s="1">
        <v>45386</v>
      </c>
      <c r="V4337" t="s">
        <v>80</v>
      </c>
      <c r="W4337">
        <v>158940</v>
      </c>
      <c r="X4337" t="s">
        <v>17657</v>
      </c>
      <c r="Y4337">
        <v>345</v>
      </c>
      <c r="Z4337">
        <v>2516</v>
      </c>
      <c r="AA4337">
        <v>4</v>
      </c>
      <c r="AB4337">
        <v>4025.6000000000004</v>
      </c>
      <c r="AC4337">
        <f>Table1_1[[#This Row],[Price]]*Table1_1[[#This Row],[Quantity]]</f>
        <v>10064</v>
      </c>
    </row>
    <row r="4338" spans="1:29" x14ac:dyDescent="0.3">
      <c r="A4338" t="s">
        <v>28</v>
      </c>
      <c r="B4338" t="s">
        <v>29</v>
      </c>
      <c r="C4338" t="s">
        <v>54</v>
      </c>
      <c r="D4338" t="s">
        <v>380</v>
      </c>
      <c r="E4338" t="s">
        <v>56</v>
      </c>
      <c r="F4338" t="s">
        <v>99</v>
      </c>
      <c r="G4338">
        <v>78</v>
      </c>
      <c r="H4338">
        <v>438055</v>
      </c>
      <c r="I4338" t="s">
        <v>34</v>
      </c>
      <c r="J4338" s="3">
        <v>45436</v>
      </c>
      <c r="K4338">
        <v>1200</v>
      </c>
      <c r="L4338" t="s">
        <v>17658</v>
      </c>
      <c r="M4338" t="s">
        <v>372</v>
      </c>
      <c r="N4338" t="s">
        <v>17659</v>
      </c>
      <c r="O4338">
        <v>4680567728</v>
      </c>
      <c r="P4338" t="s">
        <v>39</v>
      </c>
      <c r="Q4338">
        <v>9</v>
      </c>
      <c r="R4338" t="s">
        <v>40</v>
      </c>
      <c r="S4338" t="s">
        <v>41</v>
      </c>
      <c r="T4338">
        <v>63017</v>
      </c>
      <c r="U4338" s="1">
        <v>45392</v>
      </c>
      <c r="V4338" t="s">
        <v>80</v>
      </c>
      <c r="W4338">
        <v>206930</v>
      </c>
      <c r="X4338" t="s">
        <v>17660</v>
      </c>
      <c r="Y4338">
        <v>289</v>
      </c>
      <c r="Z4338">
        <v>1471</v>
      </c>
      <c r="AA4338">
        <v>7</v>
      </c>
      <c r="AB4338">
        <v>4118.8</v>
      </c>
      <c r="AC4338">
        <f>Table1_1[[#This Row],[Price]]*Table1_1[[#This Row],[Quantity]]</f>
        <v>10297</v>
      </c>
    </row>
    <row r="4339" spans="1:29" x14ac:dyDescent="0.3">
      <c r="A4339" t="s">
        <v>28</v>
      </c>
      <c r="B4339" t="s">
        <v>29</v>
      </c>
      <c r="C4339" t="s">
        <v>44</v>
      </c>
      <c r="D4339" t="s">
        <v>616</v>
      </c>
      <c r="E4339" t="s">
        <v>46</v>
      </c>
      <c r="F4339" t="s">
        <v>175</v>
      </c>
      <c r="G4339">
        <v>32</v>
      </c>
      <c r="H4339">
        <v>426236</v>
      </c>
      <c r="I4339" t="s">
        <v>34</v>
      </c>
      <c r="J4339" s="3">
        <v>45432</v>
      </c>
      <c r="K4339">
        <v>1400</v>
      </c>
      <c r="L4339" t="s">
        <v>17661</v>
      </c>
      <c r="M4339" t="s">
        <v>919</v>
      </c>
      <c r="N4339" t="s">
        <v>17662</v>
      </c>
      <c r="O4339" t="s">
        <v>17663</v>
      </c>
      <c r="P4339" t="s">
        <v>39</v>
      </c>
      <c r="Q4339">
        <v>6</v>
      </c>
      <c r="R4339" t="s">
        <v>88</v>
      </c>
      <c r="S4339" t="s">
        <v>79</v>
      </c>
      <c r="T4339">
        <v>76791</v>
      </c>
      <c r="U4339" s="1">
        <v>45593</v>
      </c>
      <c r="V4339" t="s">
        <v>155</v>
      </c>
      <c r="W4339">
        <v>829153</v>
      </c>
      <c r="X4339" t="s">
        <v>17664</v>
      </c>
      <c r="Y4339">
        <v>277</v>
      </c>
      <c r="Z4339">
        <v>2496</v>
      </c>
      <c r="AA4339">
        <v>2</v>
      </c>
      <c r="AB4339">
        <v>1996.8000000000002</v>
      </c>
      <c r="AC4339">
        <f>Table1_1[[#This Row],[Price]]*Table1_1[[#This Row],[Quantity]]</f>
        <v>4992</v>
      </c>
    </row>
    <row r="4340" spans="1:29" x14ac:dyDescent="0.3">
      <c r="A4340" t="s">
        <v>28</v>
      </c>
      <c r="B4340" t="s">
        <v>29</v>
      </c>
      <c r="C4340" t="s">
        <v>91</v>
      </c>
      <c r="D4340" t="s">
        <v>105</v>
      </c>
      <c r="E4340" t="s">
        <v>32</v>
      </c>
      <c r="F4340" t="s">
        <v>175</v>
      </c>
      <c r="G4340">
        <v>17</v>
      </c>
      <c r="H4340">
        <v>402236</v>
      </c>
      <c r="I4340" t="s">
        <v>34</v>
      </c>
      <c r="J4340" s="3">
        <v>45228</v>
      </c>
      <c r="K4340">
        <v>950</v>
      </c>
      <c r="L4340" t="s">
        <v>17666</v>
      </c>
      <c r="M4340" t="s">
        <v>165</v>
      </c>
      <c r="N4340" t="s">
        <v>17667</v>
      </c>
      <c r="O4340" t="s">
        <v>17668</v>
      </c>
      <c r="P4340" t="s">
        <v>51</v>
      </c>
      <c r="Q4340">
        <v>14</v>
      </c>
      <c r="R4340" t="s">
        <v>40</v>
      </c>
      <c r="S4340" t="s">
        <v>63</v>
      </c>
      <c r="T4340">
        <v>89525</v>
      </c>
      <c r="U4340" s="1">
        <v>45509</v>
      </c>
      <c r="V4340" t="s">
        <v>64</v>
      </c>
      <c r="W4340">
        <v>997149</v>
      </c>
      <c r="X4340" t="s">
        <v>17669</v>
      </c>
      <c r="Y4340">
        <v>747</v>
      </c>
      <c r="Z4340">
        <v>1557</v>
      </c>
      <c r="AA4340">
        <v>4</v>
      </c>
      <c r="AB4340">
        <v>2491.2000000000003</v>
      </c>
      <c r="AC4340">
        <f>Table1_1[[#This Row],[Price]]*Table1_1[[#This Row],[Quantity]]</f>
        <v>6228</v>
      </c>
    </row>
    <row r="4341" spans="1:29" x14ac:dyDescent="0.3">
      <c r="A4341" t="s">
        <v>28</v>
      </c>
      <c r="B4341" t="s">
        <v>29</v>
      </c>
      <c r="C4341" t="s">
        <v>66</v>
      </c>
      <c r="D4341" t="s">
        <v>511</v>
      </c>
      <c r="E4341" t="s">
        <v>46</v>
      </c>
      <c r="F4341" t="s">
        <v>113</v>
      </c>
      <c r="G4341">
        <v>52</v>
      </c>
      <c r="H4341">
        <v>427541</v>
      </c>
      <c r="I4341" t="s">
        <v>58</v>
      </c>
      <c r="J4341" s="3">
        <v>45368</v>
      </c>
      <c r="K4341">
        <v>1000</v>
      </c>
      <c r="L4341" t="s">
        <v>6981</v>
      </c>
      <c r="M4341" t="s">
        <v>1253</v>
      </c>
      <c r="N4341" t="s">
        <v>17671</v>
      </c>
      <c r="O4341" t="s">
        <v>17672</v>
      </c>
      <c r="P4341" t="s">
        <v>51</v>
      </c>
      <c r="Q4341">
        <v>9</v>
      </c>
      <c r="R4341" t="s">
        <v>88</v>
      </c>
      <c r="S4341" t="s">
        <v>41</v>
      </c>
      <c r="T4341">
        <v>92852</v>
      </c>
      <c r="U4341" s="1">
        <v>45590</v>
      </c>
      <c r="V4341" t="s">
        <v>155</v>
      </c>
      <c r="W4341">
        <v>626293</v>
      </c>
      <c r="X4341" t="s">
        <v>17673</v>
      </c>
      <c r="Y4341">
        <v>362</v>
      </c>
      <c r="Z4341">
        <v>2381</v>
      </c>
      <c r="AA4341">
        <v>5</v>
      </c>
      <c r="AB4341">
        <v>4762</v>
      </c>
      <c r="AC4341">
        <f>Table1_1[[#This Row],[Price]]*Table1_1[[#This Row],[Quantity]]</f>
        <v>11905</v>
      </c>
    </row>
    <row r="4342" spans="1:29" x14ac:dyDescent="0.3">
      <c r="A4342" t="s">
        <v>28</v>
      </c>
      <c r="B4342" t="s">
        <v>29</v>
      </c>
      <c r="C4342" t="s">
        <v>54</v>
      </c>
      <c r="D4342" t="s">
        <v>267</v>
      </c>
      <c r="E4342" t="s">
        <v>56</v>
      </c>
      <c r="F4342" t="s">
        <v>33</v>
      </c>
      <c r="G4342">
        <v>74</v>
      </c>
      <c r="H4342">
        <v>433127</v>
      </c>
      <c r="I4342" t="s">
        <v>58</v>
      </c>
      <c r="J4342" s="3">
        <v>44983</v>
      </c>
      <c r="K4342">
        <v>1100</v>
      </c>
      <c r="L4342" t="s">
        <v>17674</v>
      </c>
      <c r="M4342" t="s">
        <v>1488</v>
      </c>
      <c r="N4342" t="s">
        <v>17675</v>
      </c>
      <c r="O4342" t="s">
        <v>17676</v>
      </c>
      <c r="P4342" t="s">
        <v>51</v>
      </c>
      <c r="Q4342">
        <v>18</v>
      </c>
      <c r="R4342" t="s">
        <v>40</v>
      </c>
      <c r="S4342" t="s">
        <v>79</v>
      </c>
      <c r="T4342">
        <v>23964</v>
      </c>
      <c r="U4342" s="1">
        <v>45317</v>
      </c>
      <c r="V4342" t="s">
        <v>111</v>
      </c>
      <c r="W4342">
        <v>567919</v>
      </c>
      <c r="X4342" t="s">
        <v>17677</v>
      </c>
      <c r="Y4342">
        <v>828</v>
      </c>
      <c r="Z4342">
        <v>536</v>
      </c>
      <c r="AA4342">
        <v>3</v>
      </c>
      <c r="AB4342">
        <v>643.20000000000005</v>
      </c>
      <c r="AC4342">
        <f>Table1_1[[#This Row],[Price]]*Table1_1[[#This Row],[Quantity]]</f>
        <v>1608</v>
      </c>
    </row>
    <row r="4343" spans="1:29" x14ac:dyDescent="0.3">
      <c r="A4343" t="s">
        <v>28</v>
      </c>
      <c r="B4343" t="s">
        <v>29</v>
      </c>
      <c r="C4343" t="s">
        <v>54</v>
      </c>
      <c r="D4343" t="s">
        <v>621</v>
      </c>
      <c r="E4343" t="s">
        <v>32</v>
      </c>
      <c r="F4343" t="s">
        <v>175</v>
      </c>
      <c r="G4343">
        <v>18</v>
      </c>
      <c r="H4343">
        <v>425063</v>
      </c>
      <c r="I4343" t="s">
        <v>58</v>
      </c>
      <c r="J4343" s="3">
        <v>44922</v>
      </c>
      <c r="K4343">
        <v>1200</v>
      </c>
      <c r="L4343" t="s">
        <v>17678</v>
      </c>
      <c r="M4343" t="s">
        <v>1212</v>
      </c>
      <c r="N4343" t="s">
        <v>17679</v>
      </c>
      <c r="O4343" t="s">
        <v>17680</v>
      </c>
      <c r="P4343" t="s">
        <v>51</v>
      </c>
      <c r="Q4343">
        <v>3</v>
      </c>
      <c r="R4343" t="s">
        <v>88</v>
      </c>
      <c r="S4343" t="s">
        <v>79</v>
      </c>
      <c r="T4343">
        <v>64008</v>
      </c>
      <c r="U4343" s="1">
        <v>45549</v>
      </c>
      <c r="V4343" t="s">
        <v>180</v>
      </c>
      <c r="W4343">
        <v>521791</v>
      </c>
      <c r="X4343" t="s">
        <v>17681</v>
      </c>
      <c r="Y4343">
        <v>671</v>
      </c>
      <c r="Z4343">
        <v>1989</v>
      </c>
      <c r="AA4343">
        <v>2</v>
      </c>
      <c r="AB4343">
        <v>1591.2</v>
      </c>
      <c r="AC4343">
        <f>Table1_1[[#This Row],[Price]]*Table1_1[[#This Row],[Quantity]]</f>
        <v>3978</v>
      </c>
    </row>
    <row r="4344" spans="1:29" x14ac:dyDescent="0.3">
      <c r="A4344" t="s">
        <v>28</v>
      </c>
      <c r="B4344" t="s">
        <v>29</v>
      </c>
      <c r="C4344" t="s">
        <v>66</v>
      </c>
      <c r="D4344" t="s">
        <v>566</v>
      </c>
      <c r="E4344" t="s">
        <v>46</v>
      </c>
      <c r="F4344" t="s">
        <v>150</v>
      </c>
      <c r="G4344">
        <v>1</v>
      </c>
      <c r="H4344">
        <v>430801</v>
      </c>
      <c r="I4344" t="s">
        <v>58</v>
      </c>
      <c r="J4344" s="3">
        <v>45184</v>
      </c>
      <c r="K4344">
        <v>800</v>
      </c>
      <c r="L4344" t="s">
        <v>17682</v>
      </c>
      <c r="M4344" t="s">
        <v>361</v>
      </c>
      <c r="N4344" t="s">
        <v>17683</v>
      </c>
      <c r="O4344" t="s">
        <v>17684</v>
      </c>
      <c r="P4344" t="s">
        <v>51</v>
      </c>
      <c r="Q4344">
        <v>10</v>
      </c>
      <c r="R4344" t="s">
        <v>40</v>
      </c>
      <c r="S4344" t="s">
        <v>79</v>
      </c>
      <c r="T4344">
        <v>31404</v>
      </c>
      <c r="U4344" s="1">
        <v>45494</v>
      </c>
      <c r="V4344" t="s">
        <v>126</v>
      </c>
      <c r="W4344">
        <v>486706</v>
      </c>
      <c r="X4344" t="s">
        <v>1290</v>
      </c>
      <c r="Y4344">
        <v>335</v>
      </c>
      <c r="Z4344">
        <v>752</v>
      </c>
      <c r="AA4344">
        <v>4</v>
      </c>
      <c r="AB4344">
        <v>1203.2</v>
      </c>
      <c r="AC4344">
        <f>Table1_1[[#This Row],[Price]]*Table1_1[[#This Row],[Quantity]]</f>
        <v>3008</v>
      </c>
    </row>
    <row r="4345" spans="1:29" x14ac:dyDescent="0.3">
      <c r="A4345" t="s">
        <v>28</v>
      </c>
      <c r="B4345" t="s">
        <v>29</v>
      </c>
      <c r="C4345" t="s">
        <v>30</v>
      </c>
      <c r="D4345" t="s">
        <v>105</v>
      </c>
      <c r="E4345" t="s">
        <v>56</v>
      </c>
      <c r="F4345" t="s">
        <v>57</v>
      </c>
      <c r="G4345">
        <v>13</v>
      </c>
      <c r="H4345">
        <v>417810</v>
      </c>
      <c r="I4345" t="s">
        <v>58</v>
      </c>
      <c r="J4345" s="3">
        <v>44815</v>
      </c>
      <c r="K4345">
        <v>1300</v>
      </c>
      <c r="L4345" t="s">
        <v>17685</v>
      </c>
      <c r="M4345" t="s">
        <v>108</v>
      </c>
      <c r="N4345" t="s">
        <v>17686</v>
      </c>
      <c r="O4345" t="s">
        <v>17687</v>
      </c>
      <c r="P4345" t="s">
        <v>39</v>
      </c>
      <c r="Q4345">
        <v>15</v>
      </c>
      <c r="R4345" t="s">
        <v>88</v>
      </c>
      <c r="S4345" t="s">
        <v>63</v>
      </c>
      <c r="T4345">
        <v>37428</v>
      </c>
      <c r="U4345" s="1">
        <v>45559</v>
      </c>
      <c r="V4345" t="s">
        <v>180</v>
      </c>
      <c r="W4345">
        <v>155985</v>
      </c>
      <c r="X4345" t="s">
        <v>16818</v>
      </c>
      <c r="Y4345">
        <v>999</v>
      </c>
      <c r="Z4345">
        <v>1626</v>
      </c>
      <c r="AA4345">
        <v>5</v>
      </c>
      <c r="AB4345">
        <v>3252</v>
      </c>
      <c r="AC4345">
        <f>Table1_1[[#This Row],[Price]]*Table1_1[[#This Row],[Quantity]]</f>
        <v>8130</v>
      </c>
    </row>
    <row r="4346" spans="1:29" x14ac:dyDescent="0.3">
      <c r="A4346" t="s">
        <v>28</v>
      </c>
      <c r="B4346" t="s">
        <v>29</v>
      </c>
      <c r="C4346" t="s">
        <v>30</v>
      </c>
      <c r="D4346" t="s">
        <v>182</v>
      </c>
      <c r="E4346" t="s">
        <v>32</v>
      </c>
      <c r="F4346" t="s">
        <v>175</v>
      </c>
      <c r="G4346">
        <v>95</v>
      </c>
      <c r="H4346">
        <v>439590</v>
      </c>
      <c r="I4346" t="s">
        <v>34</v>
      </c>
      <c r="J4346" s="3">
        <v>44759</v>
      </c>
      <c r="K4346">
        <v>950</v>
      </c>
      <c r="L4346" t="s">
        <v>17688</v>
      </c>
      <c r="M4346" t="s">
        <v>478</v>
      </c>
      <c r="N4346" t="s">
        <v>17689</v>
      </c>
      <c r="O4346" t="s">
        <v>17690</v>
      </c>
      <c r="P4346" t="s">
        <v>71</v>
      </c>
      <c r="Q4346">
        <v>9</v>
      </c>
      <c r="R4346" t="s">
        <v>88</v>
      </c>
      <c r="S4346" t="s">
        <v>41</v>
      </c>
      <c r="T4346">
        <v>51983</v>
      </c>
      <c r="U4346" s="1">
        <v>45372</v>
      </c>
      <c r="V4346" t="s">
        <v>72</v>
      </c>
      <c r="W4346">
        <v>249980</v>
      </c>
      <c r="X4346" t="s">
        <v>17691</v>
      </c>
      <c r="Y4346">
        <v>745</v>
      </c>
      <c r="Z4346">
        <v>2064</v>
      </c>
      <c r="AA4346">
        <v>4</v>
      </c>
      <c r="AB4346">
        <v>3302.4</v>
      </c>
      <c r="AC4346">
        <f>Table1_1[[#This Row],[Price]]*Table1_1[[#This Row],[Quantity]]</f>
        <v>8256</v>
      </c>
    </row>
    <row r="4347" spans="1:29" x14ac:dyDescent="0.3">
      <c r="A4347" t="s">
        <v>28</v>
      </c>
      <c r="B4347" t="s">
        <v>29</v>
      </c>
      <c r="C4347" t="s">
        <v>66</v>
      </c>
      <c r="D4347" t="s">
        <v>182</v>
      </c>
      <c r="E4347" t="s">
        <v>32</v>
      </c>
      <c r="F4347" t="s">
        <v>33</v>
      </c>
      <c r="G4347">
        <v>6</v>
      </c>
      <c r="H4347">
        <v>408933</v>
      </c>
      <c r="I4347" t="s">
        <v>34</v>
      </c>
      <c r="J4347" s="3">
        <v>44348</v>
      </c>
      <c r="K4347">
        <v>1400</v>
      </c>
      <c r="L4347" t="s">
        <v>17692</v>
      </c>
      <c r="M4347" t="s">
        <v>542</v>
      </c>
      <c r="N4347" t="s">
        <v>17693</v>
      </c>
      <c r="O4347" t="s">
        <v>17694</v>
      </c>
      <c r="P4347" t="s">
        <v>71</v>
      </c>
      <c r="Q4347">
        <v>4</v>
      </c>
      <c r="R4347" t="s">
        <v>88</v>
      </c>
      <c r="S4347" t="s">
        <v>41</v>
      </c>
      <c r="T4347">
        <v>63422</v>
      </c>
      <c r="U4347" s="1">
        <v>45576</v>
      </c>
      <c r="V4347" t="s">
        <v>155</v>
      </c>
      <c r="W4347">
        <v>135063</v>
      </c>
      <c r="X4347" t="s">
        <v>17695</v>
      </c>
      <c r="Y4347">
        <v>567</v>
      </c>
      <c r="Z4347">
        <v>2178</v>
      </c>
      <c r="AA4347">
        <v>3</v>
      </c>
      <c r="AB4347">
        <v>2613.6000000000004</v>
      </c>
      <c r="AC4347">
        <f>Table1_1[[#This Row],[Price]]*Table1_1[[#This Row],[Quantity]]</f>
        <v>6534</v>
      </c>
    </row>
    <row r="4348" spans="1:29" x14ac:dyDescent="0.3">
      <c r="A4348" t="s">
        <v>28</v>
      </c>
      <c r="B4348" t="s">
        <v>29</v>
      </c>
      <c r="C4348" t="s">
        <v>66</v>
      </c>
      <c r="D4348" t="s">
        <v>560</v>
      </c>
      <c r="E4348" t="s">
        <v>32</v>
      </c>
      <c r="F4348" t="s">
        <v>175</v>
      </c>
      <c r="G4348">
        <v>31</v>
      </c>
      <c r="H4348">
        <v>435590</v>
      </c>
      <c r="I4348" t="s">
        <v>58</v>
      </c>
      <c r="J4348" s="3">
        <v>44885</v>
      </c>
      <c r="K4348">
        <v>1300</v>
      </c>
      <c r="L4348" t="s">
        <v>17697</v>
      </c>
      <c r="M4348" t="s">
        <v>1253</v>
      </c>
      <c r="N4348" t="s">
        <v>17698</v>
      </c>
      <c r="O4348" t="s">
        <v>17699</v>
      </c>
      <c r="P4348" t="s">
        <v>87</v>
      </c>
      <c r="Q4348">
        <v>3</v>
      </c>
      <c r="R4348" t="s">
        <v>88</v>
      </c>
      <c r="S4348" t="s">
        <v>118</v>
      </c>
      <c r="T4348">
        <v>57169</v>
      </c>
      <c r="U4348" s="1">
        <v>45439</v>
      </c>
      <c r="V4348" t="s">
        <v>140</v>
      </c>
      <c r="W4348">
        <v>984240</v>
      </c>
      <c r="X4348" t="s">
        <v>2288</v>
      </c>
      <c r="Y4348">
        <v>234</v>
      </c>
      <c r="Z4348">
        <v>772</v>
      </c>
      <c r="AA4348">
        <v>7</v>
      </c>
      <c r="AB4348">
        <v>2161.6</v>
      </c>
      <c r="AC4348">
        <f>Table1_1[[#This Row],[Price]]*Table1_1[[#This Row],[Quantity]]</f>
        <v>5404</v>
      </c>
    </row>
    <row r="4349" spans="1:29" x14ac:dyDescent="0.3">
      <c r="A4349" t="s">
        <v>28</v>
      </c>
      <c r="B4349" t="s">
        <v>29</v>
      </c>
      <c r="C4349" t="s">
        <v>66</v>
      </c>
      <c r="D4349" t="s">
        <v>560</v>
      </c>
      <c r="E4349" t="s">
        <v>46</v>
      </c>
      <c r="F4349" t="s">
        <v>113</v>
      </c>
      <c r="G4349">
        <v>31</v>
      </c>
      <c r="H4349">
        <v>439791</v>
      </c>
      <c r="I4349" t="s">
        <v>58</v>
      </c>
      <c r="J4349" s="3">
        <v>45106</v>
      </c>
      <c r="K4349">
        <v>1200</v>
      </c>
      <c r="L4349" t="s">
        <v>17700</v>
      </c>
      <c r="M4349" t="s">
        <v>596</v>
      </c>
      <c r="N4349" t="s">
        <v>17701</v>
      </c>
      <c r="O4349" t="s">
        <v>17702</v>
      </c>
      <c r="P4349" t="s">
        <v>39</v>
      </c>
      <c r="Q4349">
        <v>4</v>
      </c>
      <c r="R4349" t="s">
        <v>40</v>
      </c>
      <c r="S4349" t="s">
        <v>118</v>
      </c>
      <c r="T4349">
        <v>82735</v>
      </c>
      <c r="U4349" s="1">
        <v>45519</v>
      </c>
      <c r="V4349" t="s">
        <v>64</v>
      </c>
      <c r="W4349">
        <v>974761</v>
      </c>
      <c r="X4349" t="s">
        <v>17703</v>
      </c>
      <c r="Y4349">
        <v>949</v>
      </c>
      <c r="Z4349">
        <v>1883</v>
      </c>
      <c r="AA4349">
        <v>2</v>
      </c>
      <c r="AB4349">
        <v>1506.4</v>
      </c>
      <c r="AC4349">
        <f>Table1_1[[#This Row],[Price]]*Table1_1[[#This Row],[Quantity]]</f>
        <v>3766</v>
      </c>
    </row>
    <row r="4350" spans="1:29" x14ac:dyDescent="0.3">
      <c r="A4350" t="s">
        <v>28</v>
      </c>
      <c r="B4350" t="s">
        <v>29</v>
      </c>
      <c r="C4350" t="s">
        <v>54</v>
      </c>
      <c r="D4350" t="s">
        <v>105</v>
      </c>
      <c r="E4350" t="s">
        <v>32</v>
      </c>
      <c r="F4350" t="s">
        <v>150</v>
      </c>
      <c r="G4350">
        <v>83</v>
      </c>
      <c r="H4350">
        <v>439440</v>
      </c>
      <c r="I4350" t="s">
        <v>34</v>
      </c>
      <c r="J4350" s="3">
        <v>45297</v>
      </c>
      <c r="K4350">
        <v>1200</v>
      </c>
      <c r="L4350" t="s">
        <v>17704</v>
      </c>
      <c r="M4350" t="s">
        <v>366</v>
      </c>
      <c r="N4350" t="s">
        <v>17705</v>
      </c>
      <c r="O4350" t="s">
        <v>17706</v>
      </c>
      <c r="P4350" t="s">
        <v>39</v>
      </c>
      <c r="Q4350">
        <v>9</v>
      </c>
      <c r="R4350" t="s">
        <v>88</v>
      </c>
      <c r="S4350" t="s">
        <v>63</v>
      </c>
      <c r="T4350">
        <v>91858</v>
      </c>
      <c r="U4350" s="1">
        <v>45308</v>
      </c>
      <c r="V4350" t="s">
        <v>111</v>
      </c>
      <c r="W4350">
        <v>290061</v>
      </c>
      <c r="X4350" t="s">
        <v>17707</v>
      </c>
      <c r="Y4350">
        <v>760</v>
      </c>
      <c r="Z4350">
        <v>1478</v>
      </c>
      <c r="AA4350">
        <v>4</v>
      </c>
      <c r="AB4350">
        <v>2364.8000000000002</v>
      </c>
      <c r="AC4350">
        <f>Table1_1[[#This Row],[Price]]*Table1_1[[#This Row],[Quantity]]</f>
        <v>5912</v>
      </c>
    </row>
    <row r="4351" spans="1:29" x14ac:dyDescent="0.3">
      <c r="A4351" t="s">
        <v>28</v>
      </c>
      <c r="B4351" t="s">
        <v>29</v>
      </c>
      <c r="C4351" t="s">
        <v>54</v>
      </c>
      <c r="D4351" t="s">
        <v>45</v>
      </c>
      <c r="E4351" t="s">
        <v>32</v>
      </c>
      <c r="F4351" t="s">
        <v>135</v>
      </c>
      <c r="G4351">
        <v>71</v>
      </c>
      <c r="H4351">
        <v>407496</v>
      </c>
      <c r="I4351" t="s">
        <v>58</v>
      </c>
      <c r="J4351" s="3">
        <v>44009</v>
      </c>
      <c r="K4351">
        <v>1100</v>
      </c>
      <c r="L4351" t="s">
        <v>9827</v>
      </c>
      <c r="M4351" t="s">
        <v>568</v>
      </c>
      <c r="N4351" t="s">
        <v>17708</v>
      </c>
      <c r="O4351" t="s">
        <v>17709</v>
      </c>
      <c r="P4351" t="s">
        <v>51</v>
      </c>
      <c r="Q4351">
        <v>12</v>
      </c>
      <c r="R4351" t="s">
        <v>88</v>
      </c>
      <c r="S4351" t="s">
        <v>63</v>
      </c>
      <c r="T4351">
        <v>17607</v>
      </c>
      <c r="U4351" s="1">
        <v>45472</v>
      </c>
      <c r="V4351" t="s">
        <v>52</v>
      </c>
      <c r="W4351">
        <v>650192</v>
      </c>
      <c r="X4351" t="s">
        <v>17710</v>
      </c>
      <c r="Y4351">
        <v>981</v>
      </c>
      <c r="Z4351">
        <v>2380</v>
      </c>
      <c r="AA4351">
        <v>7</v>
      </c>
      <c r="AB4351">
        <v>6664</v>
      </c>
      <c r="AC4351">
        <f>Table1_1[[#This Row],[Price]]*Table1_1[[#This Row],[Quantity]]</f>
        <v>16660</v>
      </c>
    </row>
    <row r="4352" spans="1:29" x14ac:dyDescent="0.3">
      <c r="A4352" t="s">
        <v>28</v>
      </c>
      <c r="B4352" t="s">
        <v>29</v>
      </c>
      <c r="C4352" t="s">
        <v>30</v>
      </c>
      <c r="D4352" t="s">
        <v>267</v>
      </c>
      <c r="E4352" t="s">
        <v>46</v>
      </c>
      <c r="F4352" t="s">
        <v>57</v>
      </c>
      <c r="G4352">
        <v>34</v>
      </c>
      <c r="H4352">
        <v>438687</v>
      </c>
      <c r="I4352" t="s">
        <v>34</v>
      </c>
      <c r="J4352" s="3">
        <v>44830</v>
      </c>
      <c r="K4352">
        <v>1200</v>
      </c>
      <c r="L4352" t="s">
        <v>17711</v>
      </c>
      <c r="M4352" t="s">
        <v>552</v>
      </c>
      <c r="N4352" t="s">
        <v>17712</v>
      </c>
      <c r="O4352" t="s">
        <v>17713</v>
      </c>
      <c r="P4352" t="s">
        <v>87</v>
      </c>
      <c r="Q4352">
        <v>18</v>
      </c>
      <c r="R4352" t="s">
        <v>40</v>
      </c>
      <c r="S4352" t="s">
        <v>118</v>
      </c>
      <c r="T4352">
        <v>66547</v>
      </c>
      <c r="U4352" s="1">
        <v>45320</v>
      </c>
      <c r="V4352" t="s">
        <v>111</v>
      </c>
      <c r="W4352">
        <v>339322</v>
      </c>
      <c r="X4352" t="s">
        <v>17714</v>
      </c>
      <c r="Y4352">
        <v>726</v>
      </c>
      <c r="Z4352">
        <v>1536</v>
      </c>
      <c r="AA4352">
        <v>8</v>
      </c>
      <c r="AB4352">
        <v>4915.2000000000007</v>
      </c>
      <c r="AC4352">
        <f>Table1_1[[#This Row],[Price]]*Table1_1[[#This Row],[Quantity]]</f>
        <v>12288</v>
      </c>
    </row>
    <row r="4353" spans="1:29" x14ac:dyDescent="0.3">
      <c r="A4353" t="s">
        <v>28</v>
      </c>
      <c r="B4353" t="s">
        <v>29</v>
      </c>
      <c r="C4353" t="s">
        <v>157</v>
      </c>
      <c r="D4353" t="s">
        <v>142</v>
      </c>
      <c r="E4353" t="s">
        <v>46</v>
      </c>
      <c r="F4353" t="s">
        <v>57</v>
      </c>
      <c r="G4353">
        <v>76</v>
      </c>
      <c r="H4353">
        <v>427945</v>
      </c>
      <c r="I4353" t="s">
        <v>58</v>
      </c>
      <c r="J4353" s="3">
        <v>44414</v>
      </c>
      <c r="K4353">
        <v>1100</v>
      </c>
      <c r="L4353" t="s">
        <v>17716</v>
      </c>
      <c r="M4353" t="s">
        <v>731</v>
      </c>
      <c r="N4353" t="s">
        <v>17717</v>
      </c>
      <c r="O4353" t="s">
        <v>17718</v>
      </c>
      <c r="P4353" t="s">
        <v>39</v>
      </c>
      <c r="Q4353">
        <v>15</v>
      </c>
      <c r="R4353" t="s">
        <v>40</v>
      </c>
      <c r="S4353" t="s">
        <v>118</v>
      </c>
      <c r="T4353">
        <v>92232</v>
      </c>
      <c r="U4353" s="1">
        <v>45362</v>
      </c>
      <c r="V4353" t="s">
        <v>72</v>
      </c>
      <c r="W4353">
        <v>916092</v>
      </c>
      <c r="X4353" t="s">
        <v>10072</v>
      </c>
      <c r="Y4353">
        <v>767</v>
      </c>
      <c r="Z4353">
        <v>1866</v>
      </c>
      <c r="AA4353">
        <v>8</v>
      </c>
      <c r="AB4353">
        <v>5971.2000000000007</v>
      </c>
      <c r="AC4353">
        <f>Table1_1[[#This Row],[Price]]*Table1_1[[#This Row],[Quantity]]</f>
        <v>14928</v>
      </c>
    </row>
    <row r="4354" spans="1:29" x14ac:dyDescent="0.3">
      <c r="A4354" t="s">
        <v>28</v>
      </c>
      <c r="B4354" t="s">
        <v>29</v>
      </c>
      <c r="C4354" t="s">
        <v>30</v>
      </c>
      <c r="D4354" t="s">
        <v>274</v>
      </c>
      <c r="E4354" t="s">
        <v>56</v>
      </c>
      <c r="F4354" t="s">
        <v>47</v>
      </c>
      <c r="G4354">
        <v>17</v>
      </c>
      <c r="H4354">
        <v>409475</v>
      </c>
      <c r="I4354" t="s">
        <v>58</v>
      </c>
      <c r="J4354" s="3">
        <v>44725</v>
      </c>
      <c r="K4354">
        <v>1300</v>
      </c>
      <c r="L4354" t="s">
        <v>17720</v>
      </c>
      <c r="M4354" t="s">
        <v>1030</v>
      </c>
      <c r="N4354" t="s">
        <v>17721</v>
      </c>
      <c r="O4354" t="s">
        <v>17722</v>
      </c>
      <c r="P4354" t="s">
        <v>39</v>
      </c>
      <c r="Q4354">
        <v>6</v>
      </c>
      <c r="R4354" t="s">
        <v>40</v>
      </c>
      <c r="S4354" t="s">
        <v>118</v>
      </c>
      <c r="T4354">
        <v>22304</v>
      </c>
      <c r="U4354" s="1">
        <v>45460</v>
      </c>
      <c r="V4354" t="s">
        <v>52</v>
      </c>
      <c r="W4354">
        <v>545993</v>
      </c>
      <c r="X4354" t="s">
        <v>17723</v>
      </c>
      <c r="Y4354">
        <v>217</v>
      </c>
      <c r="Z4354">
        <v>1282</v>
      </c>
      <c r="AA4354">
        <v>6</v>
      </c>
      <c r="AB4354">
        <v>3076.8</v>
      </c>
      <c r="AC4354">
        <f>Table1_1[[#This Row],[Price]]*Table1_1[[#This Row],[Quantity]]</f>
        <v>7692</v>
      </c>
    </row>
    <row r="4355" spans="1:29" x14ac:dyDescent="0.3">
      <c r="A4355" t="s">
        <v>28</v>
      </c>
      <c r="B4355" t="s">
        <v>29</v>
      </c>
      <c r="C4355" t="s">
        <v>193</v>
      </c>
      <c r="D4355" t="s">
        <v>616</v>
      </c>
      <c r="E4355" t="s">
        <v>32</v>
      </c>
      <c r="F4355" t="s">
        <v>99</v>
      </c>
      <c r="G4355">
        <v>16</v>
      </c>
      <c r="H4355">
        <v>422830</v>
      </c>
      <c r="I4355" t="s">
        <v>58</v>
      </c>
      <c r="J4355" s="3">
        <v>44294</v>
      </c>
      <c r="K4355">
        <v>800</v>
      </c>
      <c r="L4355" t="s">
        <v>17724</v>
      </c>
      <c r="M4355" t="s">
        <v>680</v>
      </c>
      <c r="N4355" t="s">
        <v>17725</v>
      </c>
      <c r="O4355" t="s">
        <v>17726</v>
      </c>
      <c r="P4355" t="s">
        <v>87</v>
      </c>
      <c r="Q4355">
        <v>7</v>
      </c>
      <c r="R4355" t="s">
        <v>40</v>
      </c>
      <c r="S4355" t="s">
        <v>63</v>
      </c>
      <c r="T4355">
        <v>43713</v>
      </c>
      <c r="U4355" s="1">
        <v>45406</v>
      </c>
      <c r="V4355" t="s">
        <v>80</v>
      </c>
      <c r="W4355">
        <v>448275</v>
      </c>
      <c r="X4355" t="s">
        <v>17727</v>
      </c>
      <c r="Y4355">
        <v>456</v>
      </c>
      <c r="Z4355">
        <v>848</v>
      </c>
      <c r="AA4355">
        <v>5</v>
      </c>
      <c r="AB4355">
        <v>1696</v>
      </c>
      <c r="AC4355">
        <f>Table1_1[[#This Row],[Price]]*Table1_1[[#This Row],[Quantity]]</f>
        <v>4240</v>
      </c>
    </row>
    <row r="4356" spans="1:29" x14ac:dyDescent="0.3">
      <c r="A4356" t="s">
        <v>28</v>
      </c>
      <c r="B4356" t="s">
        <v>29</v>
      </c>
      <c r="C4356" t="s">
        <v>30</v>
      </c>
      <c r="D4356" t="s">
        <v>134</v>
      </c>
      <c r="E4356" t="s">
        <v>46</v>
      </c>
      <c r="F4356" t="s">
        <v>83</v>
      </c>
      <c r="G4356">
        <v>33</v>
      </c>
      <c r="H4356">
        <v>411407</v>
      </c>
      <c r="I4356" t="s">
        <v>58</v>
      </c>
      <c r="J4356" s="3">
        <v>45238</v>
      </c>
      <c r="K4356">
        <v>1400</v>
      </c>
      <c r="L4356" t="s">
        <v>17728</v>
      </c>
      <c r="M4356" t="s">
        <v>287</v>
      </c>
      <c r="N4356" t="s">
        <v>17729</v>
      </c>
      <c r="O4356" t="s">
        <v>17730</v>
      </c>
      <c r="P4356" t="s">
        <v>51</v>
      </c>
      <c r="Q4356">
        <v>15</v>
      </c>
      <c r="R4356" t="s">
        <v>40</v>
      </c>
      <c r="S4356" t="s">
        <v>79</v>
      </c>
      <c r="T4356">
        <v>26821</v>
      </c>
      <c r="U4356" s="1">
        <v>45349</v>
      </c>
      <c r="V4356" t="s">
        <v>119</v>
      </c>
      <c r="W4356">
        <v>257145</v>
      </c>
      <c r="X4356" t="s">
        <v>17731</v>
      </c>
      <c r="Y4356">
        <v>377</v>
      </c>
      <c r="Z4356">
        <v>1993</v>
      </c>
      <c r="AA4356">
        <v>4</v>
      </c>
      <c r="AB4356">
        <v>3188.8</v>
      </c>
      <c r="AC4356">
        <f>Table1_1[[#This Row],[Price]]*Table1_1[[#This Row],[Quantity]]</f>
        <v>7972</v>
      </c>
    </row>
    <row r="4357" spans="1:29" x14ac:dyDescent="0.3">
      <c r="A4357" t="s">
        <v>28</v>
      </c>
      <c r="B4357" t="s">
        <v>29</v>
      </c>
      <c r="C4357" t="s">
        <v>157</v>
      </c>
      <c r="D4357" t="s">
        <v>55</v>
      </c>
      <c r="E4357" t="s">
        <v>32</v>
      </c>
      <c r="F4357" t="s">
        <v>83</v>
      </c>
      <c r="G4357">
        <v>98</v>
      </c>
      <c r="H4357">
        <v>432053</v>
      </c>
      <c r="I4357" t="s">
        <v>58</v>
      </c>
      <c r="J4357" s="3">
        <v>44930</v>
      </c>
      <c r="K4357">
        <v>950</v>
      </c>
      <c r="L4357" t="s">
        <v>17732</v>
      </c>
      <c r="M4357" t="s">
        <v>123</v>
      </c>
      <c r="N4357" t="s">
        <v>17733</v>
      </c>
      <c r="O4357" t="s">
        <v>17734</v>
      </c>
      <c r="P4357" t="s">
        <v>39</v>
      </c>
      <c r="Q4357">
        <v>17</v>
      </c>
      <c r="R4357" t="s">
        <v>40</v>
      </c>
      <c r="S4357" t="s">
        <v>118</v>
      </c>
      <c r="T4357">
        <v>32014</v>
      </c>
      <c r="U4357" s="1">
        <v>45312</v>
      </c>
      <c r="V4357" t="s">
        <v>111</v>
      </c>
      <c r="W4357">
        <v>528657</v>
      </c>
      <c r="X4357" t="s">
        <v>17735</v>
      </c>
      <c r="Y4357">
        <v>785</v>
      </c>
      <c r="Z4357">
        <v>2183</v>
      </c>
      <c r="AA4357">
        <v>7</v>
      </c>
      <c r="AB4357">
        <v>6112.4000000000015</v>
      </c>
      <c r="AC4357">
        <f>Table1_1[[#This Row],[Price]]*Table1_1[[#This Row],[Quantity]]</f>
        <v>15281</v>
      </c>
    </row>
    <row r="4358" spans="1:29" x14ac:dyDescent="0.3">
      <c r="A4358" t="s">
        <v>28</v>
      </c>
      <c r="B4358" t="s">
        <v>29</v>
      </c>
      <c r="C4358" t="s">
        <v>193</v>
      </c>
      <c r="D4358" t="s">
        <v>142</v>
      </c>
      <c r="E4358" t="s">
        <v>56</v>
      </c>
      <c r="F4358" t="s">
        <v>57</v>
      </c>
      <c r="G4358">
        <v>27</v>
      </c>
      <c r="H4358">
        <v>425095</v>
      </c>
      <c r="I4358" t="s">
        <v>34</v>
      </c>
      <c r="J4358" s="3">
        <v>45391</v>
      </c>
      <c r="K4358">
        <v>1100</v>
      </c>
      <c r="L4358" t="s">
        <v>17737</v>
      </c>
      <c r="M4358" t="s">
        <v>1253</v>
      </c>
      <c r="N4358" t="s">
        <v>17738</v>
      </c>
      <c r="O4358" t="s">
        <v>17739</v>
      </c>
      <c r="P4358" t="s">
        <v>51</v>
      </c>
      <c r="Q4358">
        <v>13</v>
      </c>
      <c r="R4358" t="s">
        <v>88</v>
      </c>
      <c r="S4358" t="s">
        <v>63</v>
      </c>
      <c r="T4358">
        <v>61402</v>
      </c>
      <c r="U4358" s="1">
        <v>45605</v>
      </c>
      <c r="V4358" t="s">
        <v>42</v>
      </c>
      <c r="W4358">
        <v>988277</v>
      </c>
      <c r="X4358" t="s">
        <v>17740</v>
      </c>
      <c r="Y4358">
        <v>312</v>
      </c>
      <c r="Z4358">
        <v>1536</v>
      </c>
      <c r="AA4358">
        <v>2</v>
      </c>
      <c r="AB4358">
        <v>1228.8000000000002</v>
      </c>
      <c r="AC4358">
        <f>Table1_1[[#This Row],[Price]]*Table1_1[[#This Row],[Quantity]]</f>
        <v>3072</v>
      </c>
    </row>
    <row r="4359" spans="1:29" x14ac:dyDescent="0.3">
      <c r="A4359" t="s">
        <v>28</v>
      </c>
      <c r="B4359" t="s">
        <v>29</v>
      </c>
      <c r="C4359" t="s">
        <v>157</v>
      </c>
      <c r="D4359" t="s">
        <v>134</v>
      </c>
      <c r="E4359" t="s">
        <v>56</v>
      </c>
      <c r="F4359" t="s">
        <v>175</v>
      </c>
      <c r="G4359">
        <v>42</v>
      </c>
      <c r="H4359">
        <v>422586</v>
      </c>
      <c r="I4359" t="s">
        <v>34</v>
      </c>
      <c r="J4359" s="3">
        <v>44556</v>
      </c>
      <c r="K4359">
        <v>1000</v>
      </c>
      <c r="L4359" t="s">
        <v>17644</v>
      </c>
      <c r="M4359" t="s">
        <v>1091</v>
      </c>
      <c r="N4359" t="s">
        <v>17741</v>
      </c>
      <c r="O4359" t="s">
        <v>17742</v>
      </c>
      <c r="P4359" t="s">
        <v>39</v>
      </c>
      <c r="Q4359">
        <v>16</v>
      </c>
      <c r="R4359" t="s">
        <v>88</v>
      </c>
      <c r="S4359" t="s">
        <v>79</v>
      </c>
      <c r="T4359">
        <v>83914</v>
      </c>
      <c r="U4359" s="1">
        <v>45331</v>
      </c>
      <c r="V4359" t="s">
        <v>119</v>
      </c>
      <c r="W4359">
        <v>932128</v>
      </c>
      <c r="X4359" t="s">
        <v>17743</v>
      </c>
      <c r="Y4359">
        <v>982</v>
      </c>
      <c r="Z4359">
        <v>1729</v>
      </c>
      <c r="AA4359">
        <v>5</v>
      </c>
      <c r="AB4359">
        <v>3458</v>
      </c>
      <c r="AC4359">
        <f>Table1_1[[#This Row],[Price]]*Table1_1[[#This Row],[Quantity]]</f>
        <v>8645</v>
      </c>
    </row>
    <row r="4360" spans="1:29" x14ac:dyDescent="0.3">
      <c r="A4360" t="s">
        <v>28</v>
      </c>
      <c r="B4360" t="s">
        <v>29</v>
      </c>
      <c r="C4360" t="s">
        <v>148</v>
      </c>
      <c r="D4360" t="s">
        <v>411</v>
      </c>
      <c r="E4360" t="s">
        <v>56</v>
      </c>
      <c r="F4360" t="s">
        <v>99</v>
      </c>
      <c r="G4360">
        <v>48</v>
      </c>
      <c r="H4360">
        <v>408382</v>
      </c>
      <c r="I4360" t="s">
        <v>34</v>
      </c>
      <c r="J4360" s="3">
        <v>45336</v>
      </c>
      <c r="K4360">
        <v>1300</v>
      </c>
      <c r="L4360" t="s">
        <v>17744</v>
      </c>
      <c r="M4360" t="s">
        <v>313</v>
      </c>
      <c r="N4360" t="s">
        <v>17745</v>
      </c>
      <c r="O4360" t="s">
        <v>17746</v>
      </c>
      <c r="P4360" t="s">
        <v>39</v>
      </c>
      <c r="Q4360">
        <v>19</v>
      </c>
      <c r="R4360" t="s">
        <v>40</v>
      </c>
      <c r="S4360" t="s">
        <v>79</v>
      </c>
      <c r="T4360">
        <v>51876</v>
      </c>
      <c r="U4360" s="1">
        <v>45371</v>
      </c>
      <c r="V4360" t="s">
        <v>72</v>
      </c>
      <c r="W4360">
        <v>657806</v>
      </c>
      <c r="X4360" t="s">
        <v>17747</v>
      </c>
      <c r="Y4360">
        <v>525</v>
      </c>
      <c r="Z4360">
        <v>1027</v>
      </c>
      <c r="AA4360">
        <v>2</v>
      </c>
      <c r="AB4360">
        <v>821.6</v>
      </c>
      <c r="AC4360">
        <f>Table1_1[[#This Row],[Price]]*Table1_1[[#This Row],[Quantity]]</f>
        <v>2054</v>
      </c>
    </row>
    <row r="4361" spans="1:29" x14ac:dyDescent="0.3">
      <c r="A4361" t="s">
        <v>28</v>
      </c>
      <c r="B4361" t="s">
        <v>29</v>
      </c>
      <c r="C4361" t="s">
        <v>157</v>
      </c>
      <c r="D4361" t="s">
        <v>467</v>
      </c>
      <c r="E4361" t="s">
        <v>32</v>
      </c>
      <c r="F4361" t="s">
        <v>175</v>
      </c>
      <c r="G4361">
        <v>30</v>
      </c>
      <c r="H4361">
        <v>432130</v>
      </c>
      <c r="I4361" t="s">
        <v>34</v>
      </c>
      <c r="J4361" s="3">
        <v>44119</v>
      </c>
      <c r="K4361">
        <v>1400</v>
      </c>
      <c r="L4361" t="s">
        <v>17748</v>
      </c>
      <c r="M4361" t="s">
        <v>1118</v>
      </c>
      <c r="N4361" t="s">
        <v>17749</v>
      </c>
      <c r="O4361" t="s">
        <v>17750</v>
      </c>
      <c r="P4361" t="s">
        <v>51</v>
      </c>
      <c r="Q4361">
        <v>17</v>
      </c>
      <c r="R4361" t="s">
        <v>88</v>
      </c>
      <c r="S4361" t="s">
        <v>41</v>
      </c>
      <c r="T4361">
        <v>27912</v>
      </c>
      <c r="U4361" s="1">
        <v>45443</v>
      </c>
      <c r="V4361" t="s">
        <v>140</v>
      </c>
      <c r="W4361">
        <v>733597</v>
      </c>
      <c r="X4361" t="s">
        <v>17751</v>
      </c>
      <c r="Y4361">
        <v>336</v>
      </c>
      <c r="Z4361">
        <v>2551</v>
      </c>
      <c r="AA4361">
        <v>8</v>
      </c>
      <c r="AB4361">
        <v>8163.2000000000007</v>
      </c>
      <c r="AC4361">
        <f>Table1_1[[#This Row],[Price]]*Table1_1[[#This Row],[Quantity]]</f>
        <v>20408</v>
      </c>
    </row>
    <row r="4362" spans="1:29" x14ac:dyDescent="0.3">
      <c r="A4362" t="s">
        <v>28</v>
      </c>
      <c r="B4362" t="s">
        <v>29</v>
      </c>
      <c r="C4362" t="s">
        <v>148</v>
      </c>
      <c r="D4362" t="s">
        <v>98</v>
      </c>
      <c r="E4362" t="s">
        <v>32</v>
      </c>
      <c r="F4362" t="s">
        <v>150</v>
      </c>
      <c r="G4362">
        <v>92</v>
      </c>
      <c r="H4362">
        <v>432772</v>
      </c>
      <c r="I4362" t="s">
        <v>34</v>
      </c>
      <c r="J4362" s="3">
        <v>45506</v>
      </c>
      <c r="K4362">
        <v>1200</v>
      </c>
      <c r="L4362" t="s">
        <v>17753</v>
      </c>
      <c r="M4362" t="s">
        <v>313</v>
      </c>
      <c r="N4362" t="s">
        <v>17754</v>
      </c>
      <c r="O4362" t="s">
        <v>17755</v>
      </c>
      <c r="P4362" t="s">
        <v>87</v>
      </c>
      <c r="Q4362">
        <v>8</v>
      </c>
      <c r="R4362" t="s">
        <v>88</v>
      </c>
      <c r="S4362" t="s">
        <v>41</v>
      </c>
      <c r="T4362">
        <v>89322</v>
      </c>
      <c r="U4362" s="1">
        <v>45405</v>
      </c>
      <c r="V4362" t="s">
        <v>80</v>
      </c>
      <c r="W4362">
        <v>463801</v>
      </c>
      <c r="X4362" t="s">
        <v>17756</v>
      </c>
      <c r="Y4362">
        <v>584</v>
      </c>
      <c r="Z4362">
        <v>2313</v>
      </c>
      <c r="AA4362">
        <v>4</v>
      </c>
      <c r="AB4362">
        <v>3700.8</v>
      </c>
      <c r="AC4362">
        <f>Table1_1[[#This Row],[Price]]*Table1_1[[#This Row],[Quantity]]</f>
        <v>9252</v>
      </c>
    </row>
    <row r="4363" spans="1:29" x14ac:dyDescent="0.3">
      <c r="A4363" t="s">
        <v>28</v>
      </c>
      <c r="B4363" t="s">
        <v>29</v>
      </c>
      <c r="C4363" t="s">
        <v>44</v>
      </c>
      <c r="D4363" t="s">
        <v>267</v>
      </c>
      <c r="E4363" t="s">
        <v>56</v>
      </c>
      <c r="F4363" t="s">
        <v>57</v>
      </c>
      <c r="G4363">
        <v>92</v>
      </c>
      <c r="H4363">
        <v>419057</v>
      </c>
      <c r="I4363" t="s">
        <v>34</v>
      </c>
      <c r="J4363" s="3">
        <v>43838</v>
      </c>
      <c r="K4363">
        <v>1300</v>
      </c>
      <c r="L4363" t="s">
        <v>17757</v>
      </c>
      <c r="M4363" t="s">
        <v>115</v>
      </c>
      <c r="N4363" t="s">
        <v>17758</v>
      </c>
      <c r="O4363" t="s">
        <v>17759</v>
      </c>
      <c r="P4363" t="s">
        <v>87</v>
      </c>
      <c r="Q4363">
        <v>12</v>
      </c>
      <c r="R4363" t="s">
        <v>40</v>
      </c>
      <c r="S4363" t="s">
        <v>63</v>
      </c>
      <c r="T4363">
        <v>53110</v>
      </c>
      <c r="U4363" s="1">
        <v>45561</v>
      </c>
      <c r="V4363" t="s">
        <v>180</v>
      </c>
      <c r="W4363">
        <v>318833</v>
      </c>
      <c r="X4363" t="s">
        <v>17760</v>
      </c>
      <c r="Y4363">
        <v>700</v>
      </c>
      <c r="Z4363">
        <v>2438</v>
      </c>
      <c r="AA4363">
        <v>4</v>
      </c>
      <c r="AB4363">
        <v>3900.8</v>
      </c>
      <c r="AC4363">
        <f>Table1_1[[#This Row],[Price]]*Table1_1[[#This Row],[Quantity]]</f>
        <v>9752</v>
      </c>
    </row>
    <row r="4364" spans="1:29" x14ac:dyDescent="0.3">
      <c r="A4364" t="s">
        <v>28</v>
      </c>
      <c r="B4364" t="s">
        <v>29</v>
      </c>
      <c r="C4364" t="s">
        <v>66</v>
      </c>
      <c r="D4364" t="s">
        <v>237</v>
      </c>
      <c r="E4364" t="s">
        <v>56</v>
      </c>
      <c r="F4364" t="s">
        <v>106</v>
      </c>
      <c r="G4364">
        <v>64</v>
      </c>
      <c r="H4364">
        <v>429993</v>
      </c>
      <c r="I4364" t="s">
        <v>34</v>
      </c>
      <c r="J4364" s="3">
        <v>44528</v>
      </c>
      <c r="K4364">
        <v>1100</v>
      </c>
      <c r="L4364" t="s">
        <v>17761</v>
      </c>
      <c r="M4364" t="s">
        <v>1007</v>
      </c>
      <c r="N4364" t="s">
        <v>17762</v>
      </c>
      <c r="O4364" t="s">
        <v>17763</v>
      </c>
      <c r="P4364" t="s">
        <v>51</v>
      </c>
      <c r="Q4364">
        <v>17</v>
      </c>
      <c r="R4364" t="s">
        <v>40</v>
      </c>
      <c r="S4364" t="s">
        <v>63</v>
      </c>
      <c r="T4364">
        <v>71204</v>
      </c>
      <c r="U4364" s="1">
        <v>45531</v>
      </c>
      <c r="V4364" t="s">
        <v>64</v>
      </c>
      <c r="W4364">
        <v>141975</v>
      </c>
      <c r="X4364" t="s">
        <v>17764</v>
      </c>
      <c r="Y4364">
        <v>596</v>
      </c>
      <c r="Z4364">
        <v>2052</v>
      </c>
      <c r="AA4364">
        <v>6</v>
      </c>
      <c r="AB4364">
        <v>4924.8</v>
      </c>
      <c r="AC4364">
        <f>Table1_1[[#This Row],[Price]]*Table1_1[[#This Row],[Quantity]]</f>
        <v>12312</v>
      </c>
    </row>
    <row r="4365" spans="1:29" x14ac:dyDescent="0.3">
      <c r="A4365" t="s">
        <v>28</v>
      </c>
      <c r="B4365" t="s">
        <v>29</v>
      </c>
      <c r="C4365" t="s">
        <v>91</v>
      </c>
      <c r="D4365" t="s">
        <v>149</v>
      </c>
      <c r="E4365" t="s">
        <v>46</v>
      </c>
      <c r="F4365" t="s">
        <v>57</v>
      </c>
      <c r="G4365">
        <v>62</v>
      </c>
      <c r="H4365">
        <v>438871</v>
      </c>
      <c r="I4365" t="s">
        <v>58</v>
      </c>
      <c r="J4365" s="3">
        <v>44781</v>
      </c>
      <c r="K4365">
        <v>1300</v>
      </c>
      <c r="L4365" t="s">
        <v>17765</v>
      </c>
      <c r="M4365" t="s">
        <v>211</v>
      </c>
      <c r="N4365" t="s">
        <v>17766</v>
      </c>
      <c r="O4365" t="s">
        <v>17767</v>
      </c>
      <c r="P4365" t="s">
        <v>87</v>
      </c>
      <c r="Q4365">
        <v>11</v>
      </c>
      <c r="R4365" t="s">
        <v>88</v>
      </c>
      <c r="S4365" t="s">
        <v>41</v>
      </c>
      <c r="T4365">
        <v>86552</v>
      </c>
      <c r="U4365" s="1">
        <v>45385</v>
      </c>
      <c r="V4365" t="s">
        <v>80</v>
      </c>
      <c r="W4365">
        <v>943167</v>
      </c>
      <c r="X4365" t="s">
        <v>17768</v>
      </c>
      <c r="Y4365">
        <v>400</v>
      </c>
      <c r="Z4365">
        <v>2098</v>
      </c>
      <c r="AA4365">
        <v>7</v>
      </c>
      <c r="AB4365">
        <v>5874.4000000000015</v>
      </c>
      <c r="AC4365">
        <f>Table1_1[[#This Row],[Price]]*Table1_1[[#This Row],[Quantity]]</f>
        <v>14686</v>
      </c>
    </row>
    <row r="4366" spans="1:29" x14ac:dyDescent="0.3">
      <c r="A4366" t="s">
        <v>28</v>
      </c>
      <c r="B4366" t="s">
        <v>29</v>
      </c>
      <c r="C4366" t="s">
        <v>44</v>
      </c>
      <c r="D4366" t="s">
        <v>338</v>
      </c>
      <c r="E4366" t="s">
        <v>46</v>
      </c>
      <c r="F4366" t="s">
        <v>47</v>
      </c>
      <c r="G4366">
        <v>85</v>
      </c>
      <c r="H4366">
        <v>413271</v>
      </c>
      <c r="I4366" t="s">
        <v>58</v>
      </c>
      <c r="J4366" s="3">
        <v>44469</v>
      </c>
      <c r="K4366">
        <v>950</v>
      </c>
      <c r="L4366" t="s">
        <v>17770</v>
      </c>
      <c r="M4366" t="s">
        <v>36</v>
      </c>
      <c r="N4366" t="s">
        <v>17771</v>
      </c>
      <c r="O4366" t="s">
        <v>17772</v>
      </c>
      <c r="P4366" t="s">
        <v>39</v>
      </c>
      <c r="Q4366">
        <v>9</v>
      </c>
      <c r="R4366" t="s">
        <v>88</v>
      </c>
      <c r="S4366" t="s">
        <v>63</v>
      </c>
      <c r="T4366">
        <v>46137</v>
      </c>
      <c r="U4366" s="1">
        <v>45314</v>
      </c>
      <c r="V4366" t="s">
        <v>111</v>
      </c>
      <c r="W4366">
        <v>526682</v>
      </c>
      <c r="X4366" t="s">
        <v>17773</v>
      </c>
      <c r="Y4366">
        <v>232</v>
      </c>
      <c r="Z4366">
        <v>1749</v>
      </c>
      <c r="AA4366">
        <v>4</v>
      </c>
      <c r="AB4366">
        <v>2798.4</v>
      </c>
      <c r="AC4366">
        <f>Table1_1[[#This Row],[Price]]*Table1_1[[#This Row],[Quantity]]</f>
        <v>6996</v>
      </c>
    </row>
    <row r="4367" spans="1:29" x14ac:dyDescent="0.3">
      <c r="A4367" t="s">
        <v>28</v>
      </c>
      <c r="B4367" t="s">
        <v>29</v>
      </c>
      <c r="C4367" t="s">
        <v>66</v>
      </c>
      <c r="D4367" t="s">
        <v>149</v>
      </c>
      <c r="E4367" t="s">
        <v>46</v>
      </c>
      <c r="F4367" t="s">
        <v>113</v>
      </c>
      <c r="G4367">
        <v>36</v>
      </c>
      <c r="H4367">
        <v>436401</v>
      </c>
      <c r="I4367" t="s">
        <v>34</v>
      </c>
      <c r="J4367" s="3">
        <v>44267</v>
      </c>
      <c r="K4367">
        <v>1200</v>
      </c>
      <c r="L4367" t="s">
        <v>17774</v>
      </c>
      <c r="M4367" t="s">
        <v>108</v>
      </c>
      <c r="N4367" t="s">
        <v>17775</v>
      </c>
      <c r="O4367">
        <v>8848962095</v>
      </c>
      <c r="P4367" t="s">
        <v>39</v>
      </c>
      <c r="Q4367">
        <v>7</v>
      </c>
      <c r="R4367" t="s">
        <v>40</v>
      </c>
      <c r="S4367" t="s">
        <v>63</v>
      </c>
      <c r="T4367">
        <v>27548</v>
      </c>
      <c r="U4367" s="1">
        <v>45514</v>
      </c>
      <c r="V4367" t="s">
        <v>64</v>
      </c>
      <c r="W4367">
        <v>358831</v>
      </c>
      <c r="X4367" t="s">
        <v>17776</v>
      </c>
      <c r="Y4367">
        <v>865</v>
      </c>
      <c r="Z4367">
        <v>1691</v>
      </c>
      <c r="AA4367">
        <v>2</v>
      </c>
      <c r="AB4367">
        <v>1352.8000000000002</v>
      </c>
      <c r="AC4367">
        <f>Table1_1[[#This Row],[Price]]*Table1_1[[#This Row],[Quantity]]</f>
        <v>3382</v>
      </c>
    </row>
    <row r="4368" spans="1:29" x14ac:dyDescent="0.3">
      <c r="A4368" t="s">
        <v>28</v>
      </c>
      <c r="B4368" t="s">
        <v>29</v>
      </c>
      <c r="C4368" t="s">
        <v>30</v>
      </c>
      <c r="D4368" t="s">
        <v>182</v>
      </c>
      <c r="E4368" t="s">
        <v>32</v>
      </c>
      <c r="F4368" t="s">
        <v>33</v>
      </c>
      <c r="G4368">
        <v>43</v>
      </c>
      <c r="H4368">
        <v>419275</v>
      </c>
      <c r="I4368" t="s">
        <v>34</v>
      </c>
      <c r="J4368" s="3">
        <v>44261</v>
      </c>
      <c r="K4368">
        <v>1000</v>
      </c>
      <c r="L4368" t="s">
        <v>17778</v>
      </c>
      <c r="M4368" t="s">
        <v>1244</v>
      </c>
      <c r="N4368" t="s">
        <v>17779</v>
      </c>
      <c r="O4368" t="s">
        <v>17780</v>
      </c>
      <c r="P4368" t="s">
        <v>51</v>
      </c>
      <c r="Q4368">
        <v>6</v>
      </c>
      <c r="R4368" t="s">
        <v>40</v>
      </c>
      <c r="S4368" t="s">
        <v>118</v>
      </c>
      <c r="T4368">
        <v>49483</v>
      </c>
      <c r="U4368" s="1">
        <v>45571</v>
      </c>
      <c r="V4368" t="s">
        <v>155</v>
      </c>
      <c r="W4368">
        <v>777845</v>
      </c>
      <c r="X4368" t="s">
        <v>15448</v>
      </c>
      <c r="Y4368">
        <v>225</v>
      </c>
      <c r="Z4368">
        <v>1493</v>
      </c>
      <c r="AA4368">
        <v>6</v>
      </c>
      <c r="AB4368">
        <v>3583.2000000000003</v>
      </c>
      <c r="AC4368">
        <f>Table1_1[[#This Row],[Price]]*Table1_1[[#This Row],[Quantity]]</f>
        <v>8958</v>
      </c>
    </row>
    <row r="4369" spans="1:29" x14ac:dyDescent="0.3">
      <c r="A4369" t="s">
        <v>28</v>
      </c>
      <c r="B4369" t="s">
        <v>29</v>
      </c>
      <c r="C4369" t="s">
        <v>91</v>
      </c>
      <c r="D4369" t="s">
        <v>566</v>
      </c>
      <c r="E4369" t="s">
        <v>56</v>
      </c>
      <c r="F4369" t="s">
        <v>99</v>
      </c>
      <c r="G4369">
        <v>30</v>
      </c>
      <c r="H4369">
        <v>415104</v>
      </c>
      <c r="I4369" t="s">
        <v>58</v>
      </c>
      <c r="J4369" s="3">
        <v>43851</v>
      </c>
      <c r="K4369">
        <v>1300</v>
      </c>
      <c r="L4369" t="s">
        <v>17781</v>
      </c>
      <c r="M4369" t="s">
        <v>2538</v>
      </c>
      <c r="N4369" t="s">
        <v>17782</v>
      </c>
      <c r="O4369" t="s">
        <v>17783</v>
      </c>
      <c r="P4369" t="s">
        <v>39</v>
      </c>
      <c r="Q4369">
        <v>17</v>
      </c>
      <c r="R4369" t="s">
        <v>88</v>
      </c>
      <c r="S4369" t="s">
        <v>79</v>
      </c>
      <c r="T4369">
        <v>27999</v>
      </c>
      <c r="U4369" s="1">
        <v>45545</v>
      </c>
      <c r="V4369" t="s">
        <v>180</v>
      </c>
      <c r="W4369">
        <v>155026</v>
      </c>
      <c r="X4369" t="s">
        <v>17784</v>
      </c>
      <c r="Y4369">
        <v>298</v>
      </c>
      <c r="Z4369">
        <v>2364</v>
      </c>
      <c r="AA4369">
        <v>8</v>
      </c>
      <c r="AB4369">
        <v>7564.8</v>
      </c>
      <c r="AC4369">
        <f>Table1_1[[#This Row],[Price]]*Table1_1[[#This Row],[Quantity]]</f>
        <v>18912</v>
      </c>
    </row>
    <row r="4370" spans="1:29" x14ac:dyDescent="0.3">
      <c r="A4370" t="s">
        <v>28</v>
      </c>
      <c r="B4370" t="s">
        <v>29</v>
      </c>
      <c r="C4370" t="s">
        <v>193</v>
      </c>
      <c r="D4370" t="s">
        <v>142</v>
      </c>
      <c r="E4370" t="s">
        <v>46</v>
      </c>
      <c r="F4370" t="s">
        <v>47</v>
      </c>
      <c r="G4370">
        <v>42</v>
      </c>
      <c r="H4370">
        <v>401781</v>
      </c>
      <c r="I4370" t="s">
        <v>58</v>
      </c>
      <c r="J4370" s="3">
        <v>45110</v>
      </c>
      <c r="K4370">
        <v>1000</v>
      </c>
      <c r="L4370" t="s">
        <v>17785</v>
      </c>
      <c r="M4370" t="s">
        <v>654</v>
      </c>
      <c r="N4370" t="s">
        <v>17786</v>
      </c>
      <c r="O4370">
        <v>1526728983</v>
      </c>
      <c r="P4370" t="s">
        <v>87</v>
      </c>
      <c r="Q4370">
        <v>11</v>
      </c>
      <c r="R4370" t="s">
        <v>40</v>
      </c>
      <c r="S4370" t="s">
        <v>118</v>
      </c>
      <c r="T4370">
        <v>57750</v>
      </c>
      <c r="U4370" s="1">
        <v>45380</v>
      </c>
      <c r="V4370" t="s">
        <v>72</v>
      </c>
      <c r="W4370">
        <v>838973</v>
      </c>
      <c r="X4370" t="s">
        <v>17787</v>
      </c>
      <c r="Y4370">
        <v>896</v>
      </c>
      <c r="Z4370">
        <v>1124</v>
      </c>
      <c r="AA4370">
        <v>3</v>
      </c>
      <c r="AB4370">
        <v>1348.8000000000002</v>
      </c>
      <c r="AC4370">
        <f>Table1_1[[#This Row],[Price]]*Table1_1[[#This Row],[Quantity]]</f>
        <v>3372</v>
      </c>
    </row>
    <row r="4371" spans="1:29" x14ac:dyDescent="0.3">
      <c r="A4371" t="s">
        <v>28</v>
      </c>
      <c r="B4371" t="s">
        <v>29</v>
      </c>
      <c r="C4371" t="s">
        <v>193</v>
      </c>
      <c r="D4371" t="s">
        <v>442</v>
      </c>
      <c r="E4371" t="s">
        <v>32</v>
      </c>
      <c r="F4371" t="s">
        <v>355</v>
      </c>
      <c r="G4371">
        <v>96</v>
      </c>
      <c r="H4371">
        <v>408945</v>
      </c>
      <c r="I4371" t="s">
        <v>58</v>
      </c>
      <c r="J4371" s="3">
        <v>44245</v>
      </c>
      <c r="K4371">
        <v>1300</v>
      </c>
      <c r="L4371" t="s">
        <v>17789</v>
      </c>
      <c r="M4371" t="s">
        <v>287</v>
      </c>
      <c r="N4371" t="s">
        <v>17790</v>
      </c>
      <c r="O4371" t="s">
        <v>17791</v>
      </c>
      <c r="P4371" t="s">
        <v>87</v>
      </c>
      <c r="Q4371">
        <v>17</v>
      </c>
      <c r="R4371" t="s">
        <v>88</v>
      </c>
      <c r="S4371" t="s">
        <v>118</v>
      </c>
      <c r="T4371">
        <v>44585</v>
      </c>
      <c r="U4371" s="1">
        <v>45373</v>
      </c>
      <c r="V4371" t="s">
        <v>72</v>
      </c>
      <c r="W4371">
        <v>706204</v>
      </c>
      <c r="X4371" t="s">
        <v>17792</v>
      </c>
      <c r="Y4371">
        <v>521</v>
      </c>
      <c r="Z4371">
        <v>1571</v>
      </c>
      <c r="AA4371">
        <v>7</v>
      </c>
      <c r="AB4371">
        <v>4398.8</v>
      </c>
      <c r="AC4371">
        <f>Table1_1[[#This Row],[Price]]*Table1_1[[#This Row],[Quantity]]</f>
        <v>10997</v>
      </c>
    </row>
    <row r="4372" spans="1:29" x14ac:dyDescent="0.3">
      <c r="A4372" t="s">
        <v>28</v>
      </c>
      <c r="B4372" t="s">
        <v>29</v>
      </c>
      <c r="C4372" t="s">
        <v>193</v>
      </c>
      <c r="D4372" t="s">
        <v>55</v>
      </c>
      <c r="E4372" t="s">
        <v>46</v>
      </c>
      <c r="F4372" t="s">
        <v>33</v>
      </c>
      <c r="G4372">
        <v>93</v>
      </c>
      <c r="H4372">
        <v>420502</v>
      </c>
      <c r="I4372" t="s">
        <v>58</v>
      </c>
      <c r="J4372" s="3">
        <v>44612</v>
      </c>
      <c r="K4372">
        <v>1100</v>
      </c>
      <c r="L4372" t="s">
        <v>17793</v>
      </c>
      <c r="M4372" t="s">
        <v>1212</v>
      </c>
      <c r="N4372" t="s">
        <v>17794</v>
      </c>
      <c r="O4372" t="s">
        <v>17795</v>
      </c>
      <c r="P4372" t="s">
        <v>87</v>
      </c>
      <c r="Q4372">
        <v>7</v>
      </c>
      <c r="R4372" t="s">
        <v>40</v>
      </c>
      <c r="S4372" t="s">
        <v>79</v>
      </c>
      <c r="T4372">
        <v>81732</v>
      </c>
      <c r="U4372" s="1">
        <v>45462</v>
      </c>
      <c r="V4372" t="s">
        <v>52</v>
      </c>
      <c r="W4372">
        <v>841145</v>
      </c>
      <c r="X4372" t="s">
        <v>17796</v>
      </c>
      <c r="Y4372">
        <v>431</v>
      </c>
      <c r="Z4372">
        <v>1163</v>
      </c>
      <c r="AA4372">
        <v>4</v>
      </c>
      <c r="AB4372">
        <v>1860.8000000000002</v>
      </c>
      <c r="AC4372">
        <f>Table1_1[[#This Row],[Price]]*Table1_1[[#This Row],[Quantity]]</f>
        <v>4652</v>
      </c>
    </row>
    <row r="4373" spans="1:29" x14ac:dyDescent="0.3">
      <c r="A4373" t="s">
        <v>28</v>
      </c>
      <c r="B4373" t="s">
        <v>29</v>
      </c>
      <c r="C4373" t="s">
        <v>91</v>
      </c>
      <c r="D4373" t="s">
        <v>511</v>
      </c>
      <c r="E4373" t="s">
        <v>46</v>
      </c>
      <c r="F4373" t="s">
        <v>33</v>
      </c>
      <c r="G4373">
        <v>23</v>
      </c>
      <c r="H4373">
        <v>434416</v>
      </c>
      <c r="I4373" t="s">
        <v>34</v>
      </c>
      <c r="J4373" s="3">
        <v>45391</v>
      </c>
      <c r="K4373">
        <v>1200</v>
      </c>
      <c r="L4373" t="s">
        <v>17798</v>
      </c>
      <c r="M4373" t="s">
        <v>394</v>
      </c>
      <c r="N4373" t="s">
        <v>17799</v>
      </c>
      <c r="O4373" t="s">
        <v>17800</v>
      </c>
      <c r="P4373" t="s">
        <v>39</v>
      </c>
      <c r="Q4373">
        <v>6</v>
      </c>
      <c r="R4373" t="s">
        <v>40</v>
      </c>
      <c r="S4373" t="s">
        <v>79</v>
      </c>
      <c r="T4373">
        <v>97100</v>
      </c>
      <c r="U4373" s="1">
        <v>45580</v>
      </c>
      <c r="V4373" t="s">
        <v>155</v>
      </c>
      <c r="W4373">
        <v>182472</v>
      </c>
      <c r="X4373" t="s">
        <v>17801</v>
      </c>
      <c r="Y4373">
        <v>347</v>
      </c>
      <c r="Z4373">
        <v>2151</v>
      </c>
      <c r="AA4373">
        <v>5</v>
      </c>
      <c r="AB4373">
        <v>4302</v>
      </c>
      <c r="AC4373">
        <f>Table1_1[[#This Row],[Price]]*Table1_1[[#This Row],[Quantity]]</f>
        <v>10755</v>
      </c>
    </row>
    <row r="4374" spans="1:29" x14ac:dyDescent="0.3">
      <c r="A4374" t="s">
        <v>28</v>
      </c>
      <c r="B4374" t="s">
        <v>29</v>
      </c>
      <c r="C4374" t="s">
        <v>44</v>
      </c>
      <c r="D4374" t="s">
        <v>349</v>
      </c>
      <c r="E4374" t="s">
        <v>32</v>
      </c>
      <c r="F4374" t="s">
        <v>175</v>
      </c>
      <c r="G4374">
        <v>41</v>
      </c>
      <c r="H4374">
        <v>432416</v>
      </c>
      <c r="I4374" t="s">
        <v>58</v>
      </c>
      <c r="J4374" s="3">
        <v>43839</v>
      </c>
      <c r="K4374">
        <v>1100</v>
      </c>
      <c r="L4374" t="s">
        <v>17802</v>
      </c>
      <c r="M4374" t="s">
        <v>434</v>
      </c>
      <c r="N4374" t="s">
        <v>17803</v>
      </c>
      <c r="O4374" t="s">
        <v>17804</v>
      </c>
      <c r="P4374" t="s">
        <v>51</v>
      </c>
      <c r="Q4374">
        <v>19</v>
      </c>
      <c r="R4374" t="s">
        <v>40</v>
      </c>
      <c r="S4374" t="s">
        <v>79</v>
      </c>
      <c r="T4374">
        <v>28504</v>
      </c>
      <c r="U4374" s="1">
        <v>45486</v>
      </c>
      <c r="V4374" t="s">
        <v>126</v>
      </c>
      <c r="W4374">
        <v>753135</v>
      </c>
      <c r="X4374" t="s">
        <v>17805</v>
      </c>
      <c r="Y4374">
        <v>536</v>
      </c>
      <c r="Z4374">
        <v>2797</v>
      </c>
      <c r="AA4374">
        <v>7</v>
      </c>
      <c r="AB4374">
        <v>7831.6</v>
      </c>
      <c r="AC4374">
        <f>Table1_1[[#This Row],[Price]]*Table1_1[[#This Row],[Quantity]]</f>
        <v>19579</v>
      </c>
    </row>
    <row r="4375" spans="1:29" x14ac:dyDescent="0.3">
      <c r="A4375" t="s">
        <v>28</v>
      </c>
      <c r="B4375" t="s">
        <v>29</v>
      </c>
      <c r="C4375" t="s">
        <v>148</v>
      </c>
      <c r="D4375" t="s">
        <v>317</v>
      </c>
      <c r="E4375" t="s">
        <v>46</v>
      </c>
      <c r="F4375" t="s">
        <v>57</v>
      </c>
      <c r="G4375">
        <v>59</v>
      </c>
      <c r="H4375">
        <v>433955</v>
      </c>
      <c r="I4375" t="s">
        <v>34</v>
      </c>
      <c r="J4375" s="3">
        <v>45163</v>
      </c>
      <c r="K4375">
        <v>800</v>
      </c>
      <c r="L4375" t="s">
        <v>17806</v>
      </c>
      <c r="M4375" t="s">
        <v>919</v>
      </c>
      <c r="N4375" t="s">
        <v>17807</v>
      </c>
      <c r="O4375" t="s">
        <v>17808</v>
      </c>
      <c r="P4375" t="s">
        <v>39</v>
      </c>
      <c r="Q4375">
        <v>20</v>
      </c>
      <c r="R4375" t="s">
        <v>40</v>
      </c>
      <c r="S4375" t="s">
        <v>41</v>
      </c>
      <c r="T4375">
        <v>55693</v>
      </c>
      <c r="U4375" s="1">
        <v>45503</v>
      </c>
      <c r="V4375" t="s">
        <v>126</v>
      </c>
      <c r="W4375">
        <v>704063</v>
      </c>
      <c r="X4375" t="s">
        <v>17809</v>
      </c>
      <c r="Y4375">
        <v>795</v>
      </c>
      <c r="Z4375">
        <v>2119</v>
      </c>
      <c r="AA4375">
        <v>8</v>
      </c>
      <c r="AB4375">
        <v>6780.8</v>
      </c>
      <c r="AC4375">
        <f>Table1_1[[#This Row],[Price]]*Table1_1[[#This Row],[Quantity]]</f>
        <v>16952</v>
      </c>
    </row>
    <row r="4376" spans="1:29" x14ac:dyDescent="0.3">
      <c r="A4376" t="s">
        <v>28</v>
      </c>
      <c r="B4376" t="s">
        <v>29</v>
      </c>
      <c r="C4376" t="s">
        <v>30</v>
      </c>
      <c r="D4376" t="s">
        <v>261</v>
      </c>
      <c r="E4376" t="s">
        <v>32</v>
      </c>
      <c r="F4376" t="s">
        <v>113</v>
      </c>
      <c r="G4376">
        <v>25</v>
      </c>
      <c r="H4376">
        <v>431998</v>
      </c>
      <c r="I4376" t="s">
        <v>34</v>
      </c>
      <c r="J4376" s="3">
        <v>45094</v>
      </c>
      <c r="K4376">
        <v>1100</v>
      </c>
      <c r="L4376" t="s">
        <v>17810</v>
      </c>
      <c r="M4376" t="s">
        <v>2054</v>
      </c>
      <c r="N4376" t="s">
        <v>17811</v>
      </c>
      <c r="O4376" t="s">
        <v>17812</v>
      </c>
      <c r="P4376" t="s">
        <v>51</v>
      </c>
      <c r="Q4376">
        <v>12</v>
      </c>
      <c r="R4376" t="s">
        <v>40</v>
      </c>
      <c r="S4376" t="s">
        <v>41</v>
      </c>
      <c r="T4376">
        <v>20076</v>
      </c>
      <c r="U4376" s="1">
        <v>45444</v>
      </c>
      <c r="V4376" t="s">
        <v>52</v>
      </c>
      <c r="W4376">
        <v>176788</v>
      </c>
      <c r="X4376" t="s">
        <v>17813</v>
      </c>
      <c r="Y4376">
        <v>317</v>
      </c>
      <c r="Z4376">
        <v>2149</v>
      </c>
      <c r="AA4376">
        <v>3</v>
      </c>
      <c r="AB4376">
        <v>2578.8000000000002</v>
      </c>
      <c r="AC4376">
        <f>Table1_1[[#This Row],[Price]]*Table1_1[[#This Row],[Quantity]]</f>
        <v>6447</v>
      </c>
    </row>
    <row r="4377" spans="1:29" x14ac:dyDescent="0.3">
      <c r="A4377" t="s">
        <v>28</v>
      </c>
      <c r="B4377" t="s">
        <v>29</v>
      </c>
      <c r="C4377" t="s">
        <v>30</v>
      </c>
      <c r="D4377" t="s">
        <v>467</v>
      </c>
      <c r="E4377" t="s">
        <v>56</v>
      </c>
      <c r="F4377" t="s">
        <v>83</v>
      </c>
      <c r="G4377">
        <v>26</v>
      </c>
      <c r="H4377">
        <v>422980</v>
      </c>
      <c r="I4377" t="s">
        <v>58</v>
      </c>
      <c r="J4377" s="3">
        <v>45095</v>
      </c>
      <c r="K4377">
        <v>950</v>
      </c>
      <c r="L4377" t="s">
        <v>4399</v>
      </c>
      <c r="M4377" t="s">
        <v>670</v>
      </c>
      <c r="N4377" t="s">
        <v>17814</v>
      </c>
      <c r="O4377" t="s">
        <v>17815</v>
      </c>
      <c r="P4377" t="s">
        <v>51</v>
      </c>
      <c r="Q4377">
        <v>14</v>
      </c>
      <c r="R4377" t="s">
        <v>40</v>
      </c>
      <c r="S4377" t="s">
        <v>118</v>
      </c>
      <c r="T4377">
        <v>85999</v>
      </c>
      <c r="U4377" s="1">
        <v>45292</v>
      </c>
      <c r="V4377" t="s">
        <v>111</v>
      </c>
      <c r="W4377">
        <v>157169</v>
      </c>
      <c r="X4377" t="s">
        <v>17816</v>
      </c>
      <c r="Y4377">
        <v>217</v>
      </c>
      <c r="Z4377">
        <v>747</v>
      </c>
      <c r="AA4377">
        <v>1</v>
      </c>
      <c r="AB4377">
        <v>298.8</v>
      </c>
      <c r="AC4377">
        <f>Table1_1[[#This Row],[Price]]*Table1_1[[#This Row],[Quantity]]</f>
        <v>747</v>
      </c>
    </row>
    <row r="4378" spans="1:29" x14ac:dyDescent="0.3">
      <c r="A4378" t="s">
        <v>28</v>
      </c>
      <c r="B4378" t="s">
        <v>29</v>
      </c>
      <c r="C4378" t="s">
        <v>91</v>
      </c>
      <c r="D4378" t="s">
        <v>220</v>
      </c>
      <c r="E4378" t="s">
        <v>46</v>
      </c>
      <c r="F4378" t="s">
        <v>99</v>
      </c>
      <c r="G4378">
        <v>54</v>
      </c>
      <c r="H4378">
        <v>432896</v>
      </c>
      <c r="I4378" t="s">
        <v>34</v>
      </c>
      <c r="J4378" s="3">
        <v>44312</v>
      </c>
      <c r="K4378">
        <v>1100</v>
      </c>
      <c r="L4378" t="s">
        <v>17817</v>
      </c>
      <c r="M4378" t="s">
        <v>372</v>
      </c>
      <c r="N4378" t="s">
        <v>17818</v>
      </c>
      <c r="O4378" t="s">
        <v>17819</v>
      </c>
      <c r="P4378" t="s">
        <v>39</v>
      </c>
      <c r="Q4378">
        <v>8</v>
      </c>
      <c r="R4378" t="s">
        <v>88</v>
      </c>
      <c r="S4378" t="s">
        <v>118</v>
      </c>
      <c r="T4378">
        <v>44239</v>
      </c>
      <c r="U4378" s="1">
        <v>45358</v>
      </c>
      <c r="V4378" t="s">
        <v>72</v>
      </c>
      <c r="W4378">
        <v>296722</v>
      </c>
      <c r="X4378" t="s">
        <v>17414</v>
      </c>
      <c r="Y4378">
        <v>429</v>
      </c>
      <c r="Z4378">
        <v>829</v>
      </c>
      <c r="AA4378">
        <v>6</v>
      </c>
      <c r="AB4378">
        <v>1989.6000000000001</v>
      </c>
      <c r="AC4378">
        <f>Table1_1[[#This Row],[Price]]*Table1_1[[#This Row],[Quantity]]</f>
        <v>4974</v>
      </c>
    </row>
    <row r="4379" spans="1:29" x14ac:dyDescent="0.3">
      <c r="A4379" t="s">
        <v>28</v>
      </c>
      <c r="B4379" t="s">
        <v>29</v>
      </c>
      <c r="C4379" t="s">
        <v>54</v>
      </c>
      <c r="D4379" t="s">
        <v>274</v>
      </c>
      <c r="E4379" t="s">
        <v>46</v>
      </c>
      <c r="F4379" t="s">
        <v>47</v>
      </c>
      <c r="G4379">
        <v>10</v>
      </c>
      <c r="H4379">
        <v>407932</v>
      </c>
      <c r="I4379" t="s">
        <v>58</v>
      </c>
      <c r="J4379" s="3">
        <v>44742</v>
      </c>
      <c r="K4379">
        <v>1200</v>
      </c>
      <c r="L4379" t="s">
        <v>7574</v>
      </c>
      <c r="M4379" t="s">
        <v>334</v>
      </c>
      <c r="N4379" t="s">
        <v>17821</v>
      </c>
      <c r="O4379" t="s">
        <v>17822</v>
      </c>
      <c r="P4379" t="s">
        <v>51</v>
      </c>
      <c r="Q4379">
        <v>14</v>
      </c>
      <c r="R4379" t="s">
        <v>40</v>
      </c>
      <c r="S4379" t="s">
        <v>118</v>
      </c>
      <c r="T4379">
        <v>61633</v>
      </c>
      <c r="U4379" s="1">
        <v>45332</v>
      </c>
      <c r="V4379" t="s">
        <v>119</v>
      </c>
      <c r="W4379">
        <v>790658</v>
      </c>
      <c r="X4379" t="s">
        <v>17823</v>
      </c>
      <c r="Y4379">
        <v>417</v>
      </c>
      <c r="Z4379">
        <v>836</v>
      </c>
      <c r="AA4379">
        <v>5</v>
      </c>
      <c r="AB4379">
        <v>1672</v>
      </c>
      <c r="AC4379">
        <f>Table1_1[[#This Row],[Price]]*Table1_1[[#This Row],[Quantity]]</f>
        <v>4180</v>
      </c>
    </row>
    <row r="4380" spans="1:29" x14ac:dyDescent="0.3">
      <c r="A4380" t="s">
        <v>28</v>
      </c>
      <c r="B4380" t="s">
        <v>29</v>
      </c>
      <c r="C4380" t="s">
        <v>30</v>
      </c>
      <c r="D4380" t="s">
        <v>442</v>
      </c>
      <c r="E4380" t="s">
        <v>32</v>
      </c>
      <c r="F4380" t="s">
        <v>135</v>
      </c>
      <c r="G4380">
        <v>9</v>
      </c>
      <c r="H4380">
        <v>424816</v>
      </c>
      <c r="I4380" t="s">
        <v>34</v>
      </c>
      <c r="J4380" s="3">
        <v>44511</v>
      </c>
      <c r="K4380">
        <v>1000</v>
      </c>
      <c r="L4380" t="s">
        <v>17824</v>
      </c>
      <c r="M4380" t="s">
        <v>434</v>
      </c>
      <c r="N4380" t="s">
        <v>17825</v>
      </c>
      <c r="O4380" t="s">
        <v>17826</v>
      </c>
      <c r="P4380" t="s">
        <v>87</v>
      </c>
      <c r="Q4380">
        <v>20</v>
      </c>
      <c r="R4380" t="s">
        <v>40</v>
      </c>
      <c r="S4380" t="s">
        <v>41</v>
      </c>
      <c r="T4380">
        <v>77132</v>
      </c>
      <c r="U4380" s="1">
        <v>45624</v>
      </c>
      <c r="V4380" t="s">
        <v>42</v>
      </c>
      <c r="W4380">
        <v>508172</v>
      </c>
      <c r="X4380" t="s">
        <v>6939</v>
      </c>
      <c r="Y4380">
        <v>350</v>
      </c>
      <c r="Z4380">
        <v>1944</v>
      </c>
      <c r="AA4380">
        <v>5</v>
      </c>
      <c r="AB4380">
        <v>3888</v>
      </c>
      <c r="AC4380">
        <f>Table1_1[[#This Row],[Price]]*Table1_1[[#This Row],[Quantity]]</f>
        <v>9720</v>
      </c>
    </row>
    <row r="4381" spans="1:29" x14ac:dyDescent="0.3">
      <c r="A4381" t="s">
        <v>28</v>
      </c>
      <c r="B4381" t="s">
        <v>29</v>
      </c>
      <c r="C4381" t="s">
        <v>91</v>
      </c>
      <c r="D4381" t="s">
        <v>149</v>
      </c>
      <c r="E4381" t="s">
        <v>32</v>
      </c>
      <c r="F4381" t="s">
        <v>106</v>
      </c>
      <c r="G4381">
        <v>8</v>
      </c>
      <c r="H4381">
        <v>419372</v>
      </c>
      <c r="I4381" t="s">
        <v>34</v>
      </c>
      <c r="J4381" s="3">
        <v>45104</v>
      </c>
      <c r="K4381">
        <v>800</v>
      </c>
      <c r="L4381" t="s">
        <v>17827</v>
      </c>
      <c r="M4381" t="s">
        <v>2124</v>
      </c>
      <c r="N4381" t="s">
        <v>17828</v>
      </c>
      <c r="O4381" t="s">
        <v>17829</v>
      </c>
      <c r="P4381" t="s">
        <v>51</v>
      </c>
      <c r="Q4381">
        <v>3</v>
      </c>
      <c r="R4381" t="s">
        <v>40</v>
      </c>
      <c r="S4381" t="s">
        <v>79</v>
      </c>
      <c r="T4381">
        <v>90568</v>
      </c>
      <c r="U4381" s="1">
        <v>45620</v>
      </c>
      <c r="V4381" t="s">
        <v>42</v>
      </c>
      <c r="W4381">
        <v>925332</v>
      </c>
      <c r="X4381" t="s">
        <v>17830</v>
      </c>
      <c r="Y4381">
        <v>273</v>
      </c>
      <c r="Z4381">
        <v>524</v>
      </c>
      <c r="AA4381">
        <v>5</v>
      </c>
      <c r="AB4381">
        <v>1048</v>
      </c>
      <c r="AC4381">
        <f>Table1_1[[#This Row],[Price]]*Table1_1[[#This Row],[Quantity]]</f>
        <v>2620</v>
      </c>
    </row>
    <row r="4382" spans="1:29" x14ac:dyDescent="0.3">
      <c r="A4382" t="s">
        <v>28</v>
      </c>
      <c r="B4382" t="s">
        <v>29</v>
      </c>
      <c r="C4382" t="s">
        <v>44</v>
      </c>
      <c r="D4382" t="s">
        <v>227</v>
      </c>
      <c r="E4382" t="s">
        <v>56</v>
      </c>
      <c r="F4382" t="s">
        <v>106</v>
      </c>
      <c r="G4382">
        <v>20</v>
      </c>
      <c r="H4382">
        <v>429499</v>
      </c>
      <c r="I4382" t="s">
        <v>34</v>
      </c>
      <c r="J4382" s="3">
        <v>45189</v>
      </c>
      <c r="K4382">
        <v>950</v>
      </c>
      <c r="L4382" t="s">
        <v>17831</v>
      </c>
      <c r="M4382" t="s">
        <v>423</v>
      </c>
      <c r="N4382" t="s">
        <v>17832</v>
      </c>
      <c r="O4382" t="s">
        <v>17833</v>
      </c>
      <c r="P4382" t="s">
        <v>87</v>
      </c>
      <c r="Q4382">
        <v>12</v>
      </c>
      <c r="R4382" t="s">
        <v>88</v>
      </c>
      <c r="S4382" t="s">
        <v>118</v>
      </c>
      <c r="T4382">
        <v>91484</v>
      </c>
      <c r="U4382" s="1">
        <v>45554</v>
      </c>
      <c r="V4382" t="s">
        <v>180</v>
      </c>
      <c r="W4382">
        <v>272095</v>
      </c>
      <c r="X4382" t="s">
        <v>17834</v>
      </c>
      <c r="Y4382">
        <v>692</v>
      </c>
      <c r="Z4382">
        <v>566</v>
      </c>
      <c r="AA4382">
        <v>3</v>
      </c>
      <c r="AB4382">
        <v>679.2</v>
      </c>
      <c r="AC4382">
        <f>Table1_1[[#This Row],[Price]]*Table1_1[[#This Row],[Quantity]]</f>
        <v>1698</v>
      </c>
    </row>
    <row r="4383" spans="1:29" x14ac:dyDescent="0.3">
      <c r="A4383" t="s">
        <v>28</v>
      </c>
      <c r="B4383" t="s">
        <v>29</v>
      </c>
      <c r="C4383" t="s">
        <v>54</v>
      </c>
      <c r="D4383" t="s">
        <v>338</v>
      </c>
      <c r="E4383" t="s">
        <v>56</v>
      </c>
      <c r="F4383" t="s">
        <v>113</v>
      </c>
      <c r="G4383">
        <v>29</v>
      </c>
      <c r="H4383">
        <v>422759</v>
      </c>
      <c r="I4383" t="s">
        <v>58</v>
      </c>
      <c r="J4383" s="3">
        <v>45115</v>
      </c>
      <c r="K4383">
        <v>950</v>
      </c>
      <c r="L4383" t="s">
        <v>17835</v>
      </c>
      <c r="M4383" t="s">
        <v>152</v>
      </c>
      <c r="N4383" t="s">
        <v>17836</v>
      </c>
      <c r="O4383" t="s">
        <v>17837</v>
      </c>
      <c r="P4383" t="s">
        <v>51</v>
      </c>
      <c r="Q4383">
        <v>16</v>
      </c>
      <c r="R4383" t="s">
        <v>88</v>
      </c>
      <c r="S4383" t="s">
        <v>79</v>
      </c>
      <c r="T4383">
        <v>29301</v>
      </c>
      <c r="U4383" s="1">
        <v>45551</v>
      </c>
      <c r="V4383" t="s">
        <v>180</v>
      </c>
      <c r="W4383">
        <v>733936</v>
      </c>
      <c r="X4383" t="s">
        <v>17838</v>
      </c>
      <c r="Y4383">
        <v>579</v>
      </c>
      <c r="Z4383">
        <v>1527</v>
      </c>
      <c r="AA4383">
        <v>2</v>
      </c>
      <c r="AB4383">
        <v>1221.6000000000001</v>
      </c>
      <c r="AC4383">
        <f>Table1_1[[#This Row],[Price]]*Table1_1[[#This Row],[Quantity]]</f>
        <v>3054</v>
      </c>
    </row>
    <row r="4384" spans="1:29" x14ac:dyDescent="0.3">
      <c r="A4384" t="s">
        <v>28</v>
      </c>
      <c r="B4384" t="s">
        <v>29</v>
      </c>
      <c r="C4384" t="s">
        <v>44</v>
      </c>
      <c r="D4384" t="s">
        <v>546</v>
      </c>
      <c r="E4384" t="s">
        <v>32</v>
      </c>
      <c r="F4384" t="s">
        <v>150</v>
      </c>
      <c r="G4384">
        <v>52</v>
      </c>
      <c r="H4384">
        <v>433300</v>
      </c>
      <c r="I4384" t="s">
        <v>34</v>
      </c>
      <c r="J4384" s="3">
        <v>45281</v>
      </c>
      <c r="K4384">
        <v>1100</v>
      </c>
      <c r="L4384" t="s">
        <v>17839</v>
      </c>
      <c r="M4384" t="s">
        <v>1017</v>
      </c>
      <c r="N4384" t="s">
        <v>17840</v>
      </c>
      <c r="O4384" t="s">
        <v>17841</v>
      </c>
      <c r="P4384" t="s">
        <v>39</v>
      </c>
      <c r="Q4384">
        <v>19</v>
      </c>
      <c r="R4384" t="s">
        <v>88</v>
      </c>
      <c r="S4384" t="s">
        <v>118</v>
      </c>
      <c r="T4384">
        <v>74820</v>
      </c>
      <c r="U4384" s="1">
        <v>45432</v>
      </c>
      <c r="V4384" t="s">
        <v>140</v>
      </c>
      <c r="W4384">
        <v>887362</v>
      </c>
      <c r="X4384" t="s">
        <v>17842</v>
      </c>
      <c r="Y4384">
        <v>968</v>
      </c>
      <c r="Z4384">
        <v>2383</v>
      </c>
      <c r="AA4384">
        <v>5</v>
      </c>
      <c r="AB4384">
        <v>4766</v>
      </c>
      <c r="AC4384">
        <f>Table1_1[[#This Row],[Price]]*Table1_1[[#This Row],[Quantity]]</f>
        <v>11915</v>
      </c>
    </row>
    <row r="4385" spans="1:29" x14ac:dyDescent="0.3">
      <c r="A4385" t="s">
        <v>28</v>
      </c>
      <c r="B4385" t="s">
        <v>29</v>
      </c>
      <c r="C4385" t="s">
        <v>157</v>
      </c>
      <c r="D4385" t="s">
        <v>467</v>
      </c>
      <c r="E4385" t="s">
        <v>32</v>
      </c>
      <c r="F4385" t="s">
        <v>355</v>
      </c>
      <c r="G4385">
        <v>13</v>
      </c>
      <c r="H4385">
        <v>414554</v>
      </c>
      <c r="I4385" t="s">
        <v>58</v>
      </c>
      <c r="J4385" s="3">
        <v>44100</v>
      </c>
      <c r="K4385">
        <v>1200</v>
      </c>
      <c r="L4385" t="s">
        <v>17843</v>
      </c>
      <c r="M4385" t="s">
        <v>1017</v>
      </c>
      <c r="N4385" t="s">
        <v>17844</v>
      </c>
      <c r="O4385" t="s">
        <v>17845</v>
      </c>
      <c r="P4385" t="s">
        <v>71</v>
      </c>
      <c r="Q4385">
        <v>13</v>
      </c>
      <c r="R4385" t="s">
        <v>88</v>
      </c>
      <c r="S4385" t="s">
        <v>79</v>
      </c>
      <c r="T4385">
        <v>98362</v>
      </c>
      <c r="U4385" s="1">
        <v>45525</v>
      </c>
      <c r="V4385" t="s">
        <v>64</v>
      </c>
      <c r="W4385">
        <v>467373</v>
      </c>
      <c r="X4385" t="s">
        <v>17846</v>
      </c>
      <c r="Y4385">
        <v>613</v>
      </c>
      <c r="Z4385">
        <v>2461</v>
      </c>
      <c r="AA4385">
        <v>3</v>
      </c>
      <c r="AB4385">
        <v>2953.2000000000003</v>
      </c>
      <c r="AC4385">
        <f>Table1_1[[#This Row],[Price]]*Table1_1[[#This Row],[Quantity]]</f>
        <v>7383</v>
      </c>
    </row>
    <row r="4386" spans="1:29" x14ac:dyDescent="0.3">
      <c r="A4386" t="s">
        <v>28</v>
      </c>
      <c r="B4386" t="s">
        <v>29</v>
      </c>
      <c r="C4386" t="s">
        <v>91</v>
      </c>
      <c r="D4386" t="s">
        <v>220</v>
      </c>
      <c r="E4386" t="s">
        <v>32</v>
      </c>
      <c r="F4386" t="s">
        <v>150</v>
      </c>
      <c r="G4386">
        <v>4</v>
      </c>
      <c r="H4386">
        <v>411509</v>
      </c>
      <c r="I4386" t="s">
        <v>58</v>
      </c>
      <c r="J4386" s="3">
        <v>45125</v>
      </c>
      <c r="K4386">
        <v>1200</v>
      </c>
      <c r="L4386" t="s">
        <v>17848</v>
      </c>
      <c r="M4386" t="s">
        <v>1409</v>
      </c>
      <c r="N4386" t="s">
        <v>17849</v>
      </c>
      <c r="O4386" t="s">
        <v>17850</v>
      </c>
      <c r="P4386" t="s">
        <v>39</v>
      </c>
      <c r="Q4386">
        <v>14</v>
      </c>
      <c r="R4386" t="s">
        <v>88</v>
      </c>
      <c r="S4386" t="s">
        <v>41</v>
      </c>
      <c r="T4386">
        <v>15731</v>
      </c>
      <c r="U4386" s="1">
        <v>45398</v>
      </c>
      <c r="V4386" t="s">
        <v>80</v>
      </c>
      <c r="W4386">
        <v>930676</v>
      </c>
      <c r="X4386" t="s">
        <v>17851</v>
      </c>
      <c r="Y4386">
        <v>791</v>
      </c>
      <c r="Z4386">
        <v>627</v>
      </c>
      <c r="AA4386">
        <v>8</v>
      </c>
      <c r="AB4386">
        <v>2006.4</v>
      </c>
      <c r="AC4386">
        <f>Table1_1[[#This Row],[Price]]*Table1_1[[#This Row],[Quantity]]</f>
        <v>5016</v>
      </c>
    </row>
    <row r="4387" spans="1:29" x14ac:dyDescent="0.3">
      <c r="A4387" t="s">
        <v>28</v>
      </c>
      <c r="B4387" t="s">
        <v>29</v>
      </c>
      <c r="C4387" t="s">
        <v>91</v>
      </c>
      <c r="D4387" t="s">
        <v>611</v>
      </c>
      <c r="E4387" t="s">
        <v>46</v>
      </c>
      <c r="F4387" t="s">
        <v>83</v>
      </c>
      <c r="G4387">
        <v>10</v>
      </c>
      <c r="H4387">
        <v>432518</v>
      </c>
      <c r="I4387" t="s">
        <v>58</v>
      </c>
      <c r="J4387" s="3">
        <v>45048</v>
      </c>
      <c r="K4387">
        <v>950</v>
      </c>
      <c r="L4387" t="s">
        <v>17852</v>
      </c>
      <c r="M4387" t="s">
        <v>506</v>
      </c>
      <c r="N4387" t="s">
        <v>17853</v>
      </c>
      <c r="O4387" t="s">
        <v>17854</v>
      </c>
      <c r="P4387" t="s">
        <v>71</v>
      </c>
      <c r="Q4387">
        <v>18</v>
      </c>
      <c r="R4387" t="s">
        <v>40</v>
      </c>
      <c r="S4387" t="s">
        <v>79</v>
      </c>
      <c r="T4387">
        <v>43937</v>
      </c>
      <c r="U4387" s="1">
        <v>45510</v>
      </c>
      <c r="V4387" t="s">
        <v>64</v>
      </c>
      <c r="W4387">
        <v>230430</v>
      </c>
      <c r="X4387" t="s">
        <v>17855</v>
      </c>
      <c r="Y4387">
        <v>981</v>
      </c>
      <c r="Z4387">
        <v>782</v>
      </c>
      <c r="AA4387">
        <v>1</v>
      </c>
      <c r="AB4387">
        <v>312.8</v>
      </c>
      <c r="AC4387">
        <f>Table1_1[[#This Row],[Price]]*Table1_1[[#This Row],[Quantity]]</f>
        <v>782</v>
      </c>
    </row>
    <row r="4388" spans="1:29" x14ac:dyDescent="0.3">
      <c r="A4388" t="s">
        <v>28</v>
      </c>
      <c r="B4388" t="s">
        <v>29</v>
      </c>
      <c r="C4388" t="s">
        <v>148</v>
      </c>
      <c r="D4388" t="s">
        <v>560</v>
      </c>
      <c r="E4388" t="s">
        <v>32</v>
      </c>
      <c r="F4388" t="s">
        <v>33</v>
      </c>
      <c r="G4388">
        <v>82</v>
      </c>
      <c r="H4388">
        <v>421179</v>
      </c>
      <c r="I4388" t="s">
        <v>34</v>
      </c>
      <c r="J4388" s="3">
        <v>44236</v>
      </c>
      <c r="K4388">
        <v>800</v>
      </c>
      <c r="L4388" t="s">
        <v>17856</v>
      </c>
      <c r="M4388" t="s">
        <v>2538</v>
      </c>
      <c r="N4388" t="s">
        <v>17857</v>
      </c>
      <c r="O4388" t="s">
        <v>17858</v>
      </c>
      <c r="P4388" t="s">
        <v>39</v>
      </c>
      <c r="Q4388">
        <v>10</v>
      </c>
      <c r="R4388" t="s">
        <v>40</v>
      </c>
      <c r="S4388" t="s">
        <v>63</v>
      </c>
      <c r="T4388">
        <v>85291</v>
      </c>
      <c r="U4388" s="1">
        <v>45463</v>
      </c>
      <c r="V4388" t="s">
        <v>52</v>
      </c>
      <c r="W4388">
        <v>499029</v>
      </c>
      <c r="X4388" t="s">
        <v>17859</v>
      </c>
      <c r="Y4388">
        <v>677</v>
      </c>
      <c r="Z4388">
        <v>1778</v>
      </c>
      <c r="AA4388">
        <v>5</v>
      </c>
      <c r="AB4388">
        <v>3556</v>
      </c>
      <c r="AC4388">
        <f>Table1_1[[#This Row],[Price]]*Table1_1[[#This Row],[Quantity]]</f>
        <v>8890</v>
      </c>
    </row>
    <row r="4389" spans="1:29" x14ac:dyDescent="0.3">
      <c r="A4389" t="s">
        <v>28</v>
      </c>
      <c r="B4389" t="s">
        <v>29</v>
      </c>
      <c r="C4389" t="s">
        <v>30</v>
      </c>
      <c r="D4389" t="s">
        <v>364</v>
      </c>
      <c r="E4389" t="s">
        <v>46</v>
      </c>
      <c r="F4389" t="s">
        <v>106</v>
      </c>
      <c r="G4389">
        <v>4</v>
      </c>
      <c r="H4389">
        <v>438317</v>
      </c>
      <c r="I4389" t="s">
        <v>58</v>
      </c>
      <c r="J4389" s="3">
        <v>44391</v>
      </c>
      <c r="K4389">
        <v>1300</v>
      </c>
      <c r="L4389" t="s">
        <v>16372</v>
      </c>
      <c r="M4389" t="s">
        <v>2538</v>
      </c>
      <c r="N4389" t="s">
        <v>17860</v>
      </c>
      <c r="O4389" t="s">
        <v>17861</v>
      </c>
      <c r="P4389" t="s">
        <v>87</v>
      </c>
      <c r="Q4389">
        <v>11</v>
      </c>
      <c r="R4389" t="s">
        <v>40</v>
      </c>
      <c r="S4389" t="s">
        <v>79</v>
      </c>
      <c r="T4389">
        <v>82640</v>
      </c>
      <c r="U4389" s="1">
        <v>45570</v>
      </c>
      <c r="V4389" t="s">
        <v>155</v>
      </c>
      <c r="W4389">
        <v>600624</v>
      </c>
      <c r="X4389" t="s">
        <v>17862</v>
      </c>
      <c r="Y4389">
        <v>771</v>
      </c>
      <c r="Z4389">
        <v>791</v>
      </c>
      <c r="AA4389">
        <v>4</v>
      </c>
      <c r="AB4389">
        <v>1265.6000000000001</v>
      </c>
      <c r="AC4389">
        <f>Table1_1[[#This Row],[Price]]*Table1_1[[#This Row],[Quantity]]</f>
        <v>3164</v>
      </c>
    </row>
    <row r="4390" spans="1:29" x14ac:dyDescent="0.3">
      <c r="A4390" t="s">
        <v>28</v>
      </c>
      <c r="B4390" t="s">
        <v>29</v>
      </c>
      <c r="C4390" t="s">
        <v>91</v>
      </c>
      <c r="D4390" t="s">
        <v>163</v>
      </c>
      <c r="E4390" t="s">
        <v>56</v>
      </c>
      <c r="F4390" t="s">
        <v>106</v>
      </c>
      <c r="G4390">
        <v>74</v>
      </c>
      <c r="H4390">
        <v>420993</v>
      </c>
      <c r="I4390" t="s">
        <v>34</v>
      </c>
      <c r="J4390" s="3">
        <v>44812</v>
      </c>
      <c r="K4390">
        <v>1400</v>
      </c>
      <c r="L4390" t="s">
        <v>17863</v>
      </c>
      <c r="M4390" t="s">
        <v>287</v>
      </c>
      <c r="N4390" t="s">
        <v>17864</v>
      </c>
      <c r="O4390" t="s">
        <v>17865</v>
      </c>
      <c r="P4390" t="s">
        <v>87</v>
      </c>
      <c r="Q4390">
        <v>15</v>
      </c>
      <c r="R4390" t="s">
        <v>40</v>
      </c>
      <c r="S4390" t="s">
        <v>118</v>
      </c>
      <c r="T4390">
        <v>81047</v>
      </c>
      <c r="U4390" s="1">
        <v>45323</v>
      </c>
      <c r="V4390" t="s">
        <v>119</v>
      </c>
      <c r="W4390">
        <v>323242</v>
      </c>
      <c r="X4390" t="s">
        <v>17866</v>
      </c>
      <c r="Y4390">
        <v>768</v>
      </c>
      <c r="Z4390">
        <v>2390</v>
      </c>
      <c r="AA4390">
        <v>2</v>
      </c>
      <c r="AB4390">
        <v>1912</v>
      </c>
      <c r="AC4390">
        <f>Table1_1[[#This Row],[Price]]*Table1_1[[#This Row],[Quantity]]</f>
        <v>4780</v>
      </c>
    </row>
    <row r="4391" spans="1:29" x14ac:dyDescent="0.3">
      <c r="A4391" t="s">
        <v>28</v>
      </c>
      <c r="B4391" t="s">
        <v>29</v>
      </c>
      <c r="C4391" t="s">
        <v>44</v>
      </c>
      <c r="D4391" t="s">
        <v>616</v>
      </c>
      <c r="E4391" t="s">
        <v>32</v>
      </c>
      <c r="F4391" t="s">
        <v>33</v>
      </c>
      <c r="G4391">
        <v>33</v>
      </c>
      <c r="H4391">
        <v>405677</v>
      </c>
      <c r="I4391" t="s">
        <v>58</v>
      </c>
      <c r="J4391" s="3">
        <v>45167</v>
      </c>
      <c r="K4391">
        <v>950</v>
      </c>
      <c r="L4391" t="s">
        <v>17867</v>
      </c>
      <c r="M4391" t="s">
        <v>36</v>
      </c>
      <c r="N4391" t="s">
        <v>17868</v>
      </c>
      <c r="O4391" t="s">
        <v>17869</v>
      </c>
      <c r="P4391" t="s">
        <v>87</v>
      </c>
      <c r="Q4391">
        <v>8</v>
      </c>
      <c r="R4391" t="s">
        <v>40</v>
      </c>
      <c r="S4391" t="s">
        <v>41</v>
      </c>
      <c r="T4391">
        <v>73669</v>
      </c>
      <c r="U4391" s="1">
        <v>45325</v>
      </c>
      <c r="V4391" t="s">
        <v>119</v>
      </c>
      <c r="W4391">
        <v>560563</v>
      </c>
      <c r="X4391" t="s">
        <v>17870</v>
      </c>
      <c r="Y4391">
        <v>393</v>
      </c>
      <c r="Z4391">
        <v>1038</v>
      </c>
      <c r="AA4391">
        <v>5</v>
      </c>
      <c r="AB4391">
        <v>2076</v>
      </c>
      <c r="AC4391">
        <f>Table1_1[[#This Row],[Price]]*Table1_1[[#This Row],[Quantity]]</f>
        <v>5190</v>
      </c>
    </row>
    <row r="4392" spans="1:29" x14ac:dyDescent="0.3">
      <c r="A4392" t="s">
        <v>28</v>
      </c>
      <c r="B4392" t="s">
        <v>29</v>
      </c>
      <c r="C4392" t="s">
        <v>54</v>
      </c>
      <c r="D4392" t="s">
        <v>82</v>
      </c>
      <c r="E4392" t="s">
        <v>56</v>
      </c>
      <c r="F4392" t="s">
        <v>175</v>
      </c>
      <c r="G4392">
        <v>38</v>
      </c>
      <c r="H4392">
        <v>408601</v>
      </c>
      <c r="I4392" t="s">
        <v>58</v>
      </c>
      <c r="J4392" s="3">
        <v>45298</v>
      </c>
      <c r="K4392">
        <v>1100</v>
      </c>
      <c r="L4392" t="s">
        <v>15899</v>
      </c>
      <c r="M4392" t="s">
        <v>506</v>
      </c>
      <c r="N4392" t="s">
        <v>17871</v>
      </c>
      <c r="O4392" t="s">
        <v>17872</v>
      </c>
      <c r="P4392" t="s">
        <v>87</v>
      </c>
      <c r="Q4392">
        <v>5</v>
      </c>
      <c r="R4392" t="s">
        <v>40</v>
      </c>
      <c r="S4392" t="s">
        <v>118</v>
      </c>
      <c r="T4392">
        <v>71330</v>
      </c>
      <c r="U4392" s="1">
        <v>45407</v>
      </c>
      <c r="V4392" t="s">
        <v>80</v>
      </c>
      <c r="W4392">
        <v>463954</v>
      </c>
      <c r="X4392" t="s">
        <v>17873</v>
      </c>
      <c r="Y4392">
        <v>439</v>
      </c>
      <c r="Z4392">
        <v>1818</v>
      </c>
      <c r="AA4392">
        <v>1</v>
      </c>
      <c r="AB4392">
        <v>727.2</v>
      </c>
      <c r="AC4392">
        <f>Table1_1[[#This Row],[Price]]*Table1_1[[#This Row],[Quantity]]</f>
        <v>1818</v>
      </c>
    </row>
    <row r="4393" spans="1:29" x14ac:dyDescent="0.3">
      <c r="A4393" t="s">
        <v>28</v>
      </c>
      <c r="B4393" t="s">
        <v>29</v>
      </c>
      <c r="C4393" t="s">
        <v>148</v>
      </c>
      <c r="D4393" t="s">
        <v>45</v>
      </c>
      <c r="E4393" t="s">
        <v>46</v>
      </c>
      <c r="F4393" t="s">
        <v>33</v>
      </c>
      <c r="G4393">
        <v>16</v>
      </c>
      <c r="H4393">
        <v>416315</v>
      </c>
      <c r="I4393" t="s">
        <v>58</v>
      </c>
      <c r="J4393" s="3">
        <v>44297</v>
      </c>
      <c r="K4393">
        <v>1300</v>
      </c>
      <c r="L4393" t="s">
        <v>17874</v>
      </c>
      <c r="M4393" t="s">
        <v>308</v>
      </c>
      <c r="N4393" t="s">
        <v>17875</v>
      </c>
      <c r="O4393" t="s">
        <v>17876</v>
      </c>
      <c r="P4393" t="s">
        <v>39</v>
      </c>
      <c r="Q4393">
        <v>9</v>
      </c>
      <c r="R4393" t="s">
        <v>40</v>
      </c>
      <c r="S4393" t="s">
        <v>63</v>
      </c>
      <c r="T4393">
        <v>19060</v>
      </c>
      <c r="U4393" s="1">
        <v>45534</v>
      </c>
      <c r="V4393" t="s">
        <v>64</v>
      </c>
      <c r="W4393">
        <v>126411</v>
      </c>
      <c r="X4393" t="s">
        <v>17877</v>
      </c>
      <c r="Y4393">
        <v>481</v>
      </c>
      <c r="Z4393">
        <v>2152</v>
      </c>
      <c r="AA4393">
        <v>6</v>
      </c>
      <c r="AB4393">
        <v>5164.8</v>
      </c>
      <c r="AC4393">
        <f>Table1_1[[#This Row],[Price]]*Table1_1[[#This Row],[Quantity]]</f>
        <v>12912</v>
      </c>
    </row>
    <row r="4394" spans="1:29" x14ac:dyDescent="0.3">
      <c r="A4394" t="s">
        <v>28</v>
      </c>
      <c r="B4394" t="s">
        <v>29</v>
      </c>
      <c r="C4394" t="s">
        <v>148</v>
      </c>
      <c r="D4394" t="s">
        <v>142</v>
      </c>
      <c r="E4394" t="s">
        <v>46</v>
      </c>
      <c r="F4394" t="s">
        <v>33</v>
      </c>
      <c r="G4394">
        <v>38</v>
      </c>
      <c r="H4394">
        <v>417891</v>
      </c>
      <c r="I4394" t="s">
        <v>58</v>
      </c>
      <c r="J4394" s="3">
        <v>44859</v>
      </c>
      <c r="K4394">
        <v>1300</v>
      </c>
      <c r="L4394" t="s">
        <v>17878</v>
      </c>
      <c r="M4394" t="s">
        <v>256</v>
      </c>
      <c r="N4394" t="s">
        <v>17879</v>
      </c>
      <c r="O4394" t="s">
        <v>17880</v>
      </c>
      <c r="P4394" t="s">
        <v>87</v>
      </c>
      <c r="Q4394">
        <v>8</v>
      </c>
      <c r="R4394" t="s">
        <v>88</v>
      </c>
      <c r="S4394" t="s">
        <v>118</v>
      </c>
      <c r="T4394">
        <v>13571</v>
      </c>
      <c r="U4394" s="1">
        <v>45296</v>
      </c>
      <c r="V4394" t="s">
        <v>111</v>
      </c>
      <c r="W4394">
        <v>825249</v>
      </c>
      <c r="X4394" t="s">
        <v>17881</v>
      </c>
      <c r="Y4394">
        <v>752</v>
      </c>
      <c r="Z4394">
        <v>762</v>
      </c>
      <c r="AA4394">
        <v>3</v>
      </c>
      <c r="AB4394">
        <v>914.40000000000009</v>
      </c>
      <c r="AC4394">
        <f>Table1_1[[#This Row],[Price]]*Table1_1[[#This Row],[Quantity]]</f>
        <v>2286</v>
      </c>
    </row>
    <row r="4395" spans="1:29" x14ac:dyDescent="0.3">
      <c r="A4395" t="s">
        <v>28</v>
      </c>
      <c r="B4395" t="s">
        <v>29</v>
      </c>
      <c r="C4395" t="s">
        <v>193</v>
      </c>
      <c r="D4395" t="s">
        <v>254</v>
      </c>
      <c r="E4395" t="s">
        <v>46</v>
      </c>
      <c r="F4395" t="s">
        <v>113</v>
      </c>
      <c r="G4395">
        <v>93</v>
      </c>
      <c r="H4395">
        <v>401197</v>
      </c>
      <c r="I4395" t="s">
        <v>58</v>
      </c>
      <c r="J4395" s="3">
        <v>44584</v>
      </c>
      <c r="K4395">
        <v>1300</v>
      </c>
      <c r="L4395" t="s">
        <v>17882</v>
      </c>
      <c r="M4395" t="s">
        <v>319</v>
      </c>
      <c r="N4395" t="s">
        <v>17883</v>
      </c>
      <c r="O4395" t="s">
        <v>17884</v>
      </c>
      <c r="P4395" t="s">
        <v>51</v>
      </c>
      <c r="Q4395">
        <v>20</v>
      </c>
      <c r="R4395" t="s">
        <v>88</v>
      </c>
      <c r="S4395" t="s">
        <v>41</v>
      </c>
      <c r="T4395">
        <v>90169</v>
      </c>
      <c r="U4395" s="1">
        <v>45318</v>
      </c>
      <c r="V4395" t="s">
        <v>111</v>
      </c>
      <c r="W4395">
        <v>948145</v>
      </c>
      <c r="X4395" t="s">
        <v>17885</v>
      </c>
      <c r="Y4395">
        <v>527</v>
      </c>
      <c r="Z4395">
        <v>1532</v>
      </c>
      <c r="AA4395">
        <v>8</v>
      </c>
      <c r="AB4395">
        <v>4902.4000000000015</v>
      </c>
      <c r="AC4395">
        <f>Table1_1[[#This Row],[Price]]*Table1_1[[#This Row],[Quantity]]</f>
        <v>12256</v>
      </c>
    </row>
    <row r="4396" spans="1:29" x14ac:dyDescent="0.3">
      <c r="A4396" t="s">
        <v>28</v>
      </c>
      <c r="B4396" t="s">
        <v>29</v>
      </c>
      <c r="C4396" t="s">
        <v>54</v>
      </c>
      <c r="D4396" t="s">
        <v>611</v>
      </c>
      <c r="E4396" t="s">
        <v>46</v>
      </c>
      <c r="F4396" t="s">
        <v>150</v>
      </c>
      <c r="G4396">
        <v>51</v>
      </c>
      <c r="H4396">
        <v>400945</v>
      </c>
      <c r="I4396" t="s">
        <v>58</v>
      </c>
      <c r="J4396" s="3">
        <v>45340</v>
      </c>
      <c r="K4396">
        <v>800</v>
      </c>
      <c r="L4396" t="s">
        <v>17887</v>
      </c>
      <c r="M4396" t="s">
        <v>1356</v>
      </c>
      <c r="N4396" t="s">
        <v>17888</v>
      </c>
      <c r="O4396" t="s">
        <v>17889</v>
      </c>
      <c r="P4396" t="s">
        <v>51</v>
      </c>
      <c r="Q4396">
        <v>12</v>
      </c>
      <c r="R4396" t="s">
        <v>88</v>
      </c>
      <c r="S4396" t="s">
        <v>118</v>
      </c>
      <c r="T4396">
        <v>46385</v>
      </c>
      <c r="U4396" s="1">
        <v>45621</v>
      </c>
      <c r="V4396" t="s">
        <v>42</v>
      </c>
      <c r="W4396">
        <v>508761</v>
      </c>
      <c r="X4396" t="s">
        <v>17890</v>
      </c>
      <c r="Y4396">
        <v>791</v>
      </c>
      <c r="Z4396">
        <v>1015</v>
      </c>
      <c r="AA4396">
        <v>1</v>
      </c>
      <c r="AB4396">
        <v>406</v>
      </c>
      <c r="AC4396">
        <f>Table1_1[[#This Row],[Price]]*Table1_1[[#This Row],[Quantity]]</f>
        <v>1015</v>
      </c>
    </row>
    <row r="4397" spans="1:29" x14ac:dyDescent="0.3">
      <c r="A4397" t="s">
        <v>28</v>
      </c>
      <c r="B4397" t="s">
        <v>29</v>
      </c>
      <c r="C4397" t="s">
        <v>66</v>
      </c>
      <c r="D4397" t="s">
        <v>105</v>
      </c>
      <c r="E4397" t="s">
        <v>46</v>
      </c>
      <c r="F4397" t="s">
        <v>135</v>
      </c>
      <c r="G4397">
        <v>95</v>
      </c>
      <c r="H4397">
        <v>436467</v>
      </c>
      <c r="I4397" t="s">
        <v>58</v>
      </c>
      <c r="J4397" s="3">
        <v>45023</v>
      </c>
      <c r="K4397">
        <v>800</v>
      </c>
      <c r="L4397" t="s">
        <v>17891</v>
      </c>
      <c r="M4397" t="s">
        <v>76</v>
      </c>
      <c r="N4397" t="s">
        <v>17892</v>
      </c>
      <c r="O4397" t="s">
        <v>17893</v>
      </c>
      <c r="P4397" t="s">
        <v>71</v>
      </c>
      <c r="Q4397">
        <v>12</v>
      </c>
      <c r="R4397" t="s">
        <v>88</v>
      </c>
      <c r="S4397" t="s">
        <v>63</v>
      </c>
      <c r="T4397">
        <v>96914</v>
      </c>
      <c r="U4397" s="1">
        <v>45494</v>
      </c>
      <c r="V4397" t="s">
        <v>126</v>
      </c>
      <c r="W4397">
        <v>276278</v>
      </c>
      <c r="X4397" t="s">
        <v>17894</v>
      </c>
      <c r="Y4397">
        <v>445</v>
      </c>
      <c r="Z4397">
        <v>1022</v>
      </c>
      <c r="AA4397">
        <v>7</v>
      </c>
      <c r="AB4397">
        <v>2861.6000000000004</v>
      </c>
      <c r="AC4397">
        <f>Table1_1[[#This Row],[Price]]*Table1_1[[#This Row],[Quantity]]</f>
        <v>7154</v>
      </c>
    </row>
    <row r="4398" spans="1:29" x14ac:dyDescent="0.3">
      <c r="A4398" t="s">
        <v>28</v>
      </c>
      <c r="B4398" t="s">
        <v>29</v>
      </c>
      <c r="C4398" t="s">
        <v>91</v>
      </c>
      <c r="D4398" t="s">
        <v>182</v>
      </c>
      <c r="E4398" t="s">
        <v>32</v>
      </c>
      <c r="F4398" t="s">
        <v>135</v>
      </c>
      <c r="G4398">
        <v>17</v>
      </c>
      <c r="H4398">
        <v>431002</v>
      </c>
      <c r="I4398" t="s">
        <v>58</v>
      </c>
      <c r="J4398" s="3">
        <v>44648</v>
      </c>
      <c r="K4398">
        <v>1100</v>
      </c>
      <c r="L4398" t="s">
        <v>17896</v>
      </c>
      <c r="M4398" t="s">
        <v>1488</v>
      </c>
      <c r="N4398" t="s">
        <v>17897</v>
      </c>
      <c r="O4398" t="s">
        <v>17898</v>
      </c>
      <c r="P4398" t="s">
        <v>39</v>
      </c>
      <c r="Q4398">
        <v>19</v>
      </c>
      <c r="R4398" t="s">
        <v>40</v>
      </c>
      <c r="S4398" t="s">
        <v>63</v>
      </c>
      <c r="T4398">
        <v>44183</v>
      </c>
      <c r="U4398" s="1">
        <v>45487</v>
      </c>
      <c r="V4398" t="s">
        <v>126</v>
      </c>
      <c r="W4398">
        <v>290792</v>
      </c>
      <c r="X4398" t="s">
        <v>17899</v>
      </c>
      <c r="Y4398">
        <v>693</v>
      </c>
      <c r="Z4398">
        <v>2931</v>
      </c>
      <c r="AA4398">
        <v>3</v>
      </c>
      <c r="AB4398">
        <v>3517.2000000000003</v>
      </c>
      <c r="AC4398">
        <f>Table1_1[[#This Row],[Price]]*Table1_1[[#This Row],[Quantity]]</f>
        <v>8793</v>
      </c>
    </row>
    <row r="4399" spans="1:29" x14ac:dyDescent="0.3">
      <c r="A4399" t="s">
        <v>28</v>
      </c>
      <c r="B4399" t="s">
        <v>29</v>
      </c>
      <c r="C4399" t="s">
        <v>148</v>
      </c>
      <c r="D4399" t="s">
        <v>317</v>
      </c>
      <c r="E4399" t="s">
        <v>32</v>
      </c>
      <c r="F4399" t="s">
        <v>355</v>
      </c>
      <c r="G4399">
        <v>17</v>
      </c>
      <c r="H4399">
        <v>400660</v>
      </c>
      <c r="I4399" t="s">
        <v>58</v>
      </c>
      <c r="J4399" s="3">
        <v>45615</v>
      </c>
      <c r="K4399">
        <v>1300</v>
      </c>
      <c r="L4399" t="s">
        <v>17901</v>
      </c>
      <c r="M4399" t="s">
        <v>487</v>
      </c>
      <c r="N4399" t="s">
        <v>17902</v>
      </c>
      <c r="O4399" t="s">
        <v>17903</v>
      </c>
      <c r="P4399" t="s">
        <v>39</v>
      </c>
      <c r="Q4399">
        <v>14</v>
      </c>
      <c r="R4399" t="s">
        <v>88</v>
      </c>
      <c r="S4399" t="s">
        <v>79</v>
      </c>
      <c r="T4399">
        <v>70645</v>
      </c>
      <c r="U4399" s="1">
        <v>45626</v>
      </c>
      <c r="V4399" t="s">
        <v>42</v>
      </c>
      <c r="W4399">
        <v>151630</v>
      </c>
      <c r="X4399" t="s">
        <v>17904</v>
      </c>
      <c r="Y4399">
        <v>289</v>
      </c>
      <c r="Z4399">
        <v>1760</v>
      </c>
      <c r="AA4399">
        <v>8</v>
      </c>
      <c r="AB4399">
        <v>5632</v>
      </c>
      <c r="AC4399">
        <f>Table1_1[[#This Row],[Price]]*Table1_1[[#This Row],[Quantity]]</f>
        <v>14080</v>
      </c>
    </row>
    <row r="4400" spans="1:29" x14ac:dyDescent="0.3">
      <c r="A4400" t="s">
        <v>28</v>
      </c>
      <c r="B4400" t="s">
        <v>29</v>
      </c>
      <c r="C4400" t="s">
        <v>148</v>
      </c>
      <c r="D4400" t="s">
        <v>421</v>
      </c>
      <c r="E4400" t="s">
        <v>46</v>
      </c>
      <c r="F4400" t="s">
        <v>113</v>
      </c>
      <c r="G4400">
        <v>50</v>
      </c>
      <c r="H4400">
        <v>416457</v>
      </c>
      <c r="I4400" t="s">
        <v>34</v>
      </c>
      <c r="J4400" s="3">
        <v>44482</v>
      </c>
      <c r="K4400">
        <v>1100</v>
      </c>
      <c r="L4400" t="s">
        <v>17905</v>
      </c>
      <c r="M4400" t="s">
        <v>1483</v>
      </c>
      <c r="N4400" t="s">
        <v>17906</v>
      </c>
      <c r="O4400" t="s">
        <v>17907</v>
      </c>
      <c r="P4400" t="s">
        <v>87</v>
      </c>
      <c r="Q4400">
        <v>7</v>
      </c>
      <c r="R4400" t="s">
        <v>40</v>
      </c>
      <c r="S4400" t="s">
        <v>118</v>
      </c>
      <c r="T4400">
        <v>93501</v>
      </c>
      <c r="U4400" s="1">
        <v>45593</v>
      </c>
      <c r="V4400" t="s">
        <v>155</v>
      </c>
      <c r="W4400">
        <v>427722</v>
      </c>
      <c r="X4400" t="s">
        <v>17908</v>
      </c>
      <c r="Y4400">
        <v>632</v>
      </c>
      <c r="Z4400">
        <v>1821</v>
      </c>
      <c r="AA4400">
        <v>1</v>
      </c>
      <c r="AB4400">
        <v>728.40000000000009</v>
      </c>
      <c r="AC4400">
        <f>Table1_1[[#This Row],[Price]]*Table1_1[[#This Row],[Quantity]]</f>
        <v>1821</v>
      </c>
    </row>
    <row r="4401" spans="1:29" x14ac:dyDescent="0.3">
      <c r="A4401" t="s">
        <v>28</v>
      </c>
      <c r="B4401" t="s">
        <v>29</v>
      </c>
      <c r="C4401" t="s">
        <v>66</v>
      </c>
      <c r="D4401" t="s">
        <v>616</v>
      </c>
      <c r="E4401" t="s">
        <v>32</v>
      </c>
      <c r="F4401" t="s">
        <v>135</v>
      </c>
      <c r="G4401">
        <v>61</v>
      </c>
      <c r="H4401">
        <v>418605</v>
      </c>
      <c r="I4401" t="s">
        <v>34</v>
      </c>
      <c r="J4401" s="3">
        <v>44379</v>
      </c>
      <c r="K4401">
        <v>950</v>
      </c>
      <c r="L4401" t="s">
        <v>17910</v>
      </c>
      <c r="M4401" t="s">
        <v>108</v>
      </c>
      <c r="N4401" t="s">
        <v>17911</v>
      </c>
      <c r="O4401" t="s">
        <v>17912</v>
      </c>
      <c r="P4401" t="s">
        <v>51</v>
      </c>
      <c r="Q4401">
        <v>5</v>
      </c>
      <c r="R4401" t="s">
        <v>88</v>
      </c>
      <c r="S4401" t="s">
        <v>63</v>
      </c>
      <c r="T4401">
        <v>12594</v>
      </c>
      <c r="U4401" s="1">
        <v>45598</v>
      </c>
      <c r="V4401" t="s">
        <v>42</v>
      </c>
      <c r="W4401">
        <v>257273</v>
      </c>
      <c r="X4401" t="s">
        <v>7218</v>
      </c>
      <c r="Y4401">
        <v>289</v>
      </c>
      <c r="Z4401">
        <v>2586</v>
      </c>
      <c r="AA4401">
        <v>5</v>
      </c>
      <c r="AB4401">
        <v>5172</v>
      </c>
      <c r="AC4401">
        <f>Table1_1[[#This Row],[Price]]*Table1_1[[#This Row],[Quantity]]</f>
        <v>12930</v>
      </c>
    </row>
    <row r="4402" spans="1:29" x14ac:dyDescent="0.3">
      <c r="A4402" t="s">
        <v>28</v>
      </c>
      <c r="B4402" t="s">
        <v>29</v>
      </c>
      <c r="C4402" t="s">
        <v>157</v>
      </c>
      <c r="D4402" t="s">
        <v>98</v>
      </c>
      <c r="E4402" t="s">
        <v>46</v>
      </c>
      <c r="F4402" t="s">
        <v>47</v>
      </c>
      <c r="G4402">
        <v>100</v>
      </c>
      <c r="H4402">
        <v>436613</v>
      </c>
      <c r="I4402" t="s">
        <v>34</v>
      </c>
      <c r="J4402" s="3">
        <v>44161</v>
      </c>
      <c r="K4402">
        <v>1400</v>
      </c>
      <c r="L4402" t="s">
        <v>17913</v>
      </c>
      <c r="M4402" t="s">
        <v>313</v>
      </c>
      <c r="N4402" t="s">
        <v>17914</v>
      </c>
      <c r="O4402" t="s">
        <v>17915</v>
      </c>
      <c r="P4402" t="s">
        <v>51</v>
      </c>
      <c r="Q4402">
        <v>6</v>
      </c>
      <c r="R4402" t="s">
        <v>88</v>
      </c>
      <c r="S4402" t="s">
        <v>118</v>
      </c>
      <c r="T4402">
        <v>49493</v>
      </c>
      <c r="U4402" s="1">
        <v>45523</v>
      </c>
      <c r="V4402" t="s">
        <v>64</v>
      </c>
      <c r="W4402">
        <v>543057</v>
      </c>
      <c r="X4402" t="s">
        <v>17916</v>
      </c>
      <c r="Y4402">
        <v>660</v>
      </c>
      <c r="Z4402">
        <v>966</v>
      </c>
      <c r="AA4402">
        <v>1</v>
      </c>
      <c r="AB4402">
        <v>386.40000000000003</v>
      </c>
      <c r="AC4402">
        <f>Table1_1[[#This Row],[Price]]*Table1_1[[#This Row],[Quantity]]</f>
        <v>966</v>
      </c>
    </row>
    <row r="4403" spans="1:29" x14ac:dyDescent="0.3">
      <c r="A4403" t="s">
        <v>28</v>
      </c>
      <c r="B4403" t="s">
        <v>29</v>
      </c>
      <c r="C4403" t="s">
        <v>66</v>
      </c>
      <c r="D4403" t="s">
        <v>55</v>
      </c>
      <c r="E4403" t="s">
        <v>56</v>
      </c>
      <c r="F4403" t="s">
        <v>355</v>
      </c>
      <c r="G4403">
        <v>4</v>
      </c>
      <c r="H4403">
        <v>404683</v>
      </c>
      <c r="I4403" t="s">
        <v>58</v>
      </c>
      <c r="J4403" s="3">
        <v>45221</v>
      </c>
      <c r="K4403">
        <v>1400</v>
      </c>
      <c r="L4403" t="s">
        <v>17918</v>
      </c>
      <c r="M4403" t="s">
        <v>361</v>
      </c>
      <c r="N4403" t="s">
        <v>17919</v>
      </c>
      <c r="O4403" t="s">
        <v>17920</v>
      </c>
      <c r="P4403" t="s">
        <v>39</v>
      </c>
      <c r="Q4403">
        <v>8</v>
      </c>
      <c r="R4403" t="s">
        <v>40</v>
      </c>
      <c r="S4403" t="s">
        <v>118</v>
      </c>
      <c r="T4403">
        <v>93376</v>
      </c>
      <c r="U4403" s="1">
        <v>45622</v>
      </c>
      <c r="V4403" t="s">
        <v>42</v>
      </c>
      <c r="W4403">
        <v>372212</v>
      </c>
      <c r="X4403" t="s">
        <v>7060</v>
      </c>
      <c r="Y4403">
        <v>991</v>
      </c>
      <c r="Z4403">
        <v>1685</v>
      </c>
      <c r="AA4403">
        <v>7</v>
      </c>
      <c r="AB4403">
        <v>4718</v>
      </c>
      <c r="AC4403">
        <f>Table1_1[[#This Row],[Price]]*Table1_1[[#This Row],[Quantity]]</f>
        <v>11795</v>
      </c>
    </row>
    <row r="4404" spans="1:29" x14ac:dyDescent="0.3">
      <c r="A4404" t="s">
        <v>28</v>
      </c>
      <c r="B4404" t="s">
        <v>29</v>
      </c>
      <c r="C4404" t="s">
        <v>148</v>
      </c>
      <c r="D4404" t="s">
        <v>267</v>
      </c>
      <c r="E4404" t="s">
        <v>46</v>
      </c>
      <c r="F4404" t="s">
        <v>99</v>
      </c>
      <c r="G4404">
        <v>79</v>
      </c>
      <c r="H4404">
        <v>430965</v>
      </c>
      <c r="I4404" t="s">
        <v>58</v>
      </c>
      <c r="J4404" s="3">
        <v>45419</v>
      </c>
      <c r="K4404">
        <v>1000</v>
      </c>
      <c r="L4404" t="s">
        <v>8808</v>
      </c>
      <c r="M4404" t="s">
        <v>680</v>
      </c>
      <c r="N4404" t="s">
        <v>17921</v>
      </c>
      <c r="O4404" t="s">
        <v>17922</v>
      </c>
      <c r="P4404" t="s">
        <v>39</v>
      </c>
      <c r="Q4404">
        <v>7</v>
      </c>
      <c r="R4404" t="s">
        <v>40</v>
      </c>
      <c r="S4404" t="s">
        <v>79</v>
      </c>
      <c r="T4404">
        <v>54487</v>
      </c>
      <c r="U4404" s="1">
        <v>45496</v>
      </c>
      <c r="V4404" t="s">
        <v>126</v>
      </c>
      <c r="W4404">
        <v>543722</v>
      </c>
      <c r="X4404" t="s">
        <v>17923</v>
      </c>
      <c r="Y4404">
        <v>476</v>
      </c>
      <c r="Z4404">
        <v>975</v>
      </c>
      <c r="AA4404">
        <v>3</v>
      </c>
      <c r="AB4404">
        <v>1170</v>
      </c>
      <c r="AC4404">
        <f>Table1_1[[#This Row],[Price]]*Table1_1[[#This Row],[Quantity]]</f>
        <v>2925</v>
      </c>
    </row>
    <row r="4405" spans="1:29" x14ac:dyDescent="0.3">
      <c r="A4405" t="s">
        <v>28</v>
      </c>
      <c r="B4405" t="s">
        <v>29</v>
      </c>
      <c r="C4405" t="s">
        <v>30</v>
      </c>
      <c r="D4405" t="s">
        <v>182</v>
      </c>
      <c r="E4405" t="s">
        <v>46</v>
      </c>
      <c r="F4405" t="s">
        <v>47</v>
      </c>
      <c r="G4405">
        <v>96</v>
      </c>
      <c r="H4405">
        <v>421894</v>
      </c>
      <c r="I4405" t="s">
        <v>34</v>
      </c>
      <c r="J4405" s="3">
        <v>45533</v>
      </c>
      <c r="K4405">
        <v>1400</v>
      </c>
      <c r="L4405" t="s">
        <v>17924</v>
      </c>
      <c r="M4405" t="s">
        <v>76</v>
      </c>
      <c r="N4405" t="s">
        <v>17925</v>
      </c>
      <c r="O4405" t="s">
        <v>17926</v>
      </c>
      <c r="P4405" t="s">
        <v>39</v>
      </c>
      <c r="Q4405">
        <v>11</v>
      </c>
      <c r="R4405" t="s">
        <v>40</v>
      </c>
      <c r="S4405" t="s">
        <v>63</v>
      </c>
      <c r="T4405">
        <v>25616</v>
      </c>
      <c r="U4405" s="1">
        <v>45532</v>
      </c>
      <c r="V4405" t="s">
        <v>64</v>
      </c>
      <c r="W4405">
        <v>773947</v>
      </c>
      <c r="X4405" t="s">
        <v>17927</v>
      </c>
      <c r="Y4405">
        <v>481</v>
      </c>
      <c r="Z4405">
        <v>1729</v>
      </c>
      <c r="AA4405">
        <v>4</v>
      </c>
      <c r="AB4405">
        <v>2766.4</v>
      </c>
      <c r="AC4405">
        <f>Table1_1[[#This Row],[Price]]*Table1_1[[#This Row],[Quantity]]</f>
        <v>6916</v>
      </c>
    </row>
    <row r="4406" spans="1:29" x14ac:dyDescent="0.3">
      <c r="A4406" t="s">
        <v>28</v>
      </c>
      <c r="B4406" t="s">
        <v>29</v>
      </c>
      <c r="C4406" t="s">
        <v>30</v>
      </c>
      <c r="D4406" t="s">
        <v>317</v>
      </c>
      <c r="E4406" t="s">
        <v>46</v>
      </c>
      <c r="F4406" t="s">
        <v>106</v>
      </c>
      <c r="G4406">
        <v>52</v>
      </c>
      <c r="H4406">
        <v>419230</v>
      </c>
      <c r="I4406" t="s">
        <v>34</v>
      </c>
      <c r="J4406" s="3">
        <v>44681</v>
      </c>
      <c r="K4406">
        <v>1200</v>
      </c>
      <c r="L4406" t="s">
        <v>17928</v>
      </c>
      <c r="M4406" t="s">
        <v>232</v>
      </c>
      <c r="N4406" t="s">
        <v>17929</v>
      </c>
      <c r="O4406" t="s">
        <v>17930</v>
      </c>
      <c r="P4406" t="s">
        <v>87</v>
      </c>
      <c r="Q4406">
        <v>4</v>
      </c>
      <c r="R4406" t="s">
        <v>88</v>
      </c>
      <c r="S4406" t="s">
        <v>118</v>
      </c>
      <c r="T4406">
        <v>10217</v>
      </c>
      <c r="U4406" s="1">
        <v>45600</v>
      </c>
      <c r="V4406" t="s">
        <v>42</v>
      </c>
      <c r="W4406">
        <v>370798</v>
      </c>
      <c r="X4406" t="s">
        <v>17931</v>
      </c>
      <c r="Y4406">
        <v>493</v>
      </c>
      <c r="Z4406">
        <v>2544</v>
      </c>
      <c r="AA4406">
        <v>1</v>
      </c>
      <c r="AB4406">
        <v>1017.6</v>
      </c>
      <c r="AC4406">
        <f>Table1_1[[#This Row],[Price]]*Table1_1[[#This Row],[Quantity]]</f>
        <v>2544</v>
      </c>
    </row>
    <row r="4407" spans="1:29" x14ac:dyDescent="0.3">
      <c r="A4407" t="s">
        <v>28</v>
      </c>
      <c r="B4407" t="s">
        <v>29</v>
      </c>
      <c r="C4407" t="s">
        <v>44</v>
      </c>
      <c r="D4407" t="s">
        <v>105</v>
      </c>
      <c r="E4407" t="s">
        <v>56</v>
      </c>
      <c r="F4407" t="s">
        <v>135</v>
      </c>
      <c r="G4407">
        <v>32</v>
      </c>
      <c r="H4407">
        <v>412824</v>
      </c>
      <c r="I4407" t="s">
        <v>34</v>
      </c>
      <c r="J4407" s="3">
        <v>44767</v>
      </c>
      <c r="K4407">
        <v>1200</v>
      </c>
      <c r="L4407" t="s">
        <v>15187</v>
      </c>
      <c r="M4407" t="s">
        <v>68</v>
      </c>
      <c r="N4407" t="s">
        <v>17932</v>
      </c>
      <c r="O4407" t="s">
        <v>17933</v>
      </c>
      <c r="P4407" t="s">
        <v>87</v>
      </c>
      <c r="Q4407">
        <v>10</v>
      </c>
      <c r="R4407" t="s">
        <v>88</v>
      </c>
      <c r="S4407" t="s">
        <v>79</v>
      </c>
      <c r="T4407">
        <v>15304</v>
      </c>
      <c r="U4407" s="1">
        <v>45333</v>
      </c>
      <c r="V4407" t="s">
        <v>119</v>
      </c>
      <c r="W4407">
        <v>817911</v>
      </c>
      <c r="X4407" t="s">
        <v>17934</v>
      </c>
      <c r="Y4407">
        <v>433</v>
      </c>
      <c r="Z4407">
        <v>832</v>
      </c>
      <c r="AA4407">
        <v>4</v>
      </c>
      <c r="AB4407">
        <v>1331.2</v>
      </c>
      <c r="AC4407">
        <f>Table1_1[[#This Row],[Price]]*Table1_1[[#This Row],[Quantity]]</f>
        <v>3328</v>
      </c>
    </row>
    <row r="4408" spans="1:29" x14ac:dyDescent="0.3">
      <c r="A4408" t="s">
        <v>28</v>
      </c>
      <c r="B4408" t="s">
        <v>29</v>
      </c>
      <c r="C4408" t="s">
        <v>54</v>
      </c>
      <c r="D4408" t="s">
        <v>237</v>
      </c>
      <c r="E4408" t="s">
        <v>46</v>
      </c>
      <c r="F4408" t="s">
        <v>355</v>
      </c>
      <c r="G4408">
        <v>11</v>
      </c>
      <c r="H4408">
        <v>431687</v>
      </c>
      <c r="I4408" t="s">
        <v>58</v>
      </c>
      <c r="J4408" s="3">
        <v>45578</v>
      </c>
      <c r="K4408">
        <v>1100</v>
      </c>
      <c r="L4408" t="s">
        <v>9883</v>
      </c>
      <c r="M4408" t="s">
        <v>1253</v>
      </c>
      <c r="N4408" t="s">
        <v>17935</v>
      </c>
      <c r="O4408" t="s">
        <v>17936</v>
      </c>
      <c r="P4408" t="s">
        <v>87</v>
      </c>
      <c r="Q4408">
        <v>12</v>
      </c>
      <c r="R4408" t="s">
        <v>40</v>
      </c>
      <c r="S4408" t="s">
        <v>79</v>
      </c>
      <c r="T4408">
        <v>95593</v>
      </c>
      <c r="U4408" s="1">
        <v>45337</v>
      </c>
      <c r="V4408" t="s">
        <v>119</v>
      </c>
      <c r="W4408">
        <v>793792</v>
      </c>
      <c r="X4408" t="s">
        <v>17937</v>
      </c>
      <c r="Y4408">
        <v>684</v>
      </c>
      <c r="Z4408">
        <v>1809</v>
      </c>
      <c r="AA4408">
        <v>5</v>
      </c>
      <c r="AB4408">
        <v>3618</v>
      </c>
      <c r="AC4408">
        <f>Table1_1[[#This Row],[Price]]*Table1_1[[#This Row],[Quantity]]</f>
        <v>9045</v>
      </c>
    </row>
    <row r="4409" spans="1:29" x14ac:dyDescent="0.3">
      <c r="A4409" t="s">
        <v>28</v>
      </c>
      <c r="B4409" t="s">
        <v>29</v>
      </c>
      <c r="C4409" t="s">
        <v>30</v>
      </c>
      <c r="D4409" t="s">
        <v>74</v>
      </c>
      <c r="E4409" t="s">
        <v>56</v>
      </c>
      <c r="F4409" t="s">
        <v>33</v>
      </c>
      <c r="G4409">
        <v>21</v>
      </c>
      <c r="H4409">
        <v>436246</v>
      </c>
      <c r="I4409" t="s">
        <v>34</v>
      </c>
      <c r="J4409" s="3">
        <v>43903</v>
      </c>
      <c r="K4409">
        <v>1000</v>
      </c>
      <c r="L4409" t="s">
        <v>17938</v>
      </c>
      <c r="M4409" t="s">
        <v>487</v>
      </c>
      <c r="N4409" t="s">
        <v>17939</v>
      </c>
      <c r="O4409">
        <v>-2249</v>
      </c>
      <c r="P4409" t="s">
        <v>71</v>
      </c>
      <c r="Q4409">
        <v>6</v>
      </c>
      <c r="R4409" t="s">
        <v>88</v>
      </c>
      <c r="S4409" t="s">
        <v>41</v>
      </c>
      <c r="T4409">
        <v>95181</v>
      </c>
      <c r="U4409" s="1">
        <v>45522</v>
      </c>
      <c r="V4409" t="s">
        <v>64</v>
      </c>
      <c r="W4409">
        <v>628152</v>
      </c>
      <c r="X4409" t="s">
        <v>11256</v>
      </c>
      <c r="Y4409">
        <v>220</v>
      </c>
      <c r="Z4409">
        <v>2542</v>
      </c>
      <c r="AA4409">
        <v>6</v>
      </c>
      <c r="AB4409">
        <v>6100.8</v>
      </c>
      <c r="AC4409">
        <f>Table1_1[[#This Row],[Price]]*Table1_1[[#This Row],[Quantity]]</f>
        <v>15252</v>
      </c>
    </row>
    <row r="4410" spans="1:29" x14ac:dyDescent="0.3">
      <c r="A4410" t="s">
        <v>28</v>
      </c>
      <c r="B4410" t="s">
        <v>29</v>
      </c>
      <c r="C4410" t="s">
        <v>30</v>
      </c>
      <c r="D4410" t="s">
        <v>380</v>
      </c>
      <c r="E4410" t="s">
        <v>32</v>
      </c>
      <c r="F4410" t="s">
        <v>355</v>
      </c>
      <c r="G4410">
        <v>54</v>
      </c>
      <c r="H4410">
        <v>430839</v>
      </c>
      <c r="I4410" t="s">
        <v>34</v>
      </c>
      <c r="J4410" s="3">
        <v>43842</v>
      </c>
      <c r="K4410">
        <v>1300</v>
      </c>
      <c r="L4410" t="s">
        <v>17940</v>
      </c>
      <c r="M4410" t="s">
        <v>591</v>
      </c>
      <c r="N4410" t="s">
        <v>17941</v>
      </c>
      <c r="O4410" t="s">
        <v>17942</v>
      </c>
      <c r="P4410" t="s">
        <v>71</v>
      </c>
      <c r="Q4410">
        <v>6</v>
      </c>
      <c r="R4410" t="s">
        <v>40</v>
      </c>
      <c r="S4410" t="s">
        <v>79</v>
      </c>
      <c r="T4410">
        <v>41518</v>
      </c>
      <c r="U4410" s="1">
        <v>45501</v>
      </c>
      <c r="V4410" t="s">
        <v>126</v>
      </c>
      <c r="W4410">
        <v>588980</v>
      </c>
      <c r="X4410" t="s">
        <v>17943</v>
      </c>
      <c r="Y4410">
        <v>850</v>
      </c>
      <c r="Z4410">
        <v>1946</v>
      </c>
      <c r="AA4410">
        <v>1</v>
      </c>
      <c r="AB4410">
        <v>778.40000000000009</v>
      </c>
      <c r="AC4410">
        <f>Table1_1[[#This Row],[Price]]*Table1_1[[#This Row],[Quantity]]</f>
        <v>1946</v>
      </c>
    </row>
    <row r="4411" spans="1:29" x14ac:dyDescent="0.3">
      <c r="A4411" t="s">
        <v>28</v>
      </c>
      <c r="B4411" t="s">
        <v>29</v>
      </c>
      <c r="C4411" t="s">
        <v>193</v>
      </c>
      <c r="D4411" t="s">
        <v>163</v>
      </c>
      <c r="E4411" t="s">
        <v>46</v>
      </c>
      <c r="F4411" t="s">
        <v>135</v>
      </c>
      <c r="G4411">
        <v>4</v>
      </c>
      <c r="H4411">
        <v>438464</v>
      </c>
      <c r="I4411" t="s">
        <v>58</v>
      </c>
      <c r="J4411" s="3">
        <v>45323</v>
      </c>
      <c r="K4411">
        <v>950</v>
      </c>
      <c r="L4411" t="s">
        <v>17945</v>
      </c>
      <c r="M4411" t="s">
        <v>263</v>
      </c>
      <c r="N4411" t="s">
        <v>17946</v>
      </c>
      <c r="O4411" t="s">
        <v>17947</v>
      </c>
      <c r="P4411" t="s">
        <v>51</v>
      </c>
      <c r="Q4411">
        <v>18</v>
      </c>
      <c r="R4411" t="s">
        <v>40</v>
      </c>
      <c r="S4411" t="s">
        <v>63</v>
      </c>
      <c r="T4411">
        <v>58216</v>
      </c>
      <c r="U4411" s="1">
        <v>45351</v>
      </c>
      <c r="V4411" t="s">
        <v>119</v>
      </c>
      <c r="W4411">
        <v>654939</v>
      </c>
      <c r="X4411" t="s">
        <v>17948</v>
      </c>
      <c r="Y4411">
        <v>673</v>
      </c>
      <c r="Z4411">
        <v>2174</v>
      </c>
      <c r="AA4411">
        <v>8</v>
      </c>
      <c r="AB4411">
        <v>6956.8</v>
      </c>
      <c r="AC4411">
        <f>Table1_1[[#This Row],[Price]]*Table1_1[[#This Row],[Quantity]]</f>
        <v>17392</v>
      </c>
    </row>
    <row r="4412" spans="1:29" x14ac:dyDescent="0.3">
      <c r="A4412" t="s">
        <v>28</v>
      </c>
      <c r="B4412" t="s">
        <v>29</v>
      </c>
      <c r="C4412" t="s">
        <v>91</v>
      </c>
      <c r="D4412" t="s">
        <v>55</v>
      </c>
      <c r="E4412" t="s">
        <v>32</v>
      </c>
      <c r="F4412" t="s">
        <v>135</v>
      </c>
      <c r="G4412">
        <v>4</v>
      </c>
      <c r="H4412">
        <v>435539</v>
      </c>
      <c r="I4412" t="s">
        <v>34</v>
      </c>
      <c r="J4412" s="3">
        <v>45457</v>
      </c>
      <c r="K4412">
        <v>1200</v>
      </c>
      <c r="L4412" t="s">
        <v>17949</v>
      </c>
      <c r="M4412" t="s">
        <v>843</v>
      </c>
      <c r="N4412" t="s">
        <v>17950</v>
      </c>
      <c r="O4412" t="s">
        <v>17951</v>
      </c>
      <c r="P4412" t="s">
        <v>39</v>
      </c>
      <c r="Q4412">
        <v>5</v>
      </c>
      <c r="R4412" t="s">
        <v>88</v>
      </c>
      <c r="S4412" t="s">
        <v>118</v>
      </c>
      <c r="T4412">
        <v>65570</v>
      </c>
      <c r="U4412" s="1">
        <v>45330</v>
      </c>
      <c r="V4412" t="s">
        <v>119</v>
      </c>
      <c r="W4412">
        <v>127213</v>
      </c>
      <c r="X4412" t="s">
        <v>17952</v>
      </c>
      <c r="Y4412">
        <v>286</v>
      </c>
      <c r="Z4412">
        <v>1075</v>
      </c>
      <c r="AA4412">
        <v>3</v>
      </c>
      <c r="AB4412">
        <v>1290</v>
      </c>
      <c r="AC4412">
        <f>Table1_1[[#This Row],[Price]]*Table1_1[[#This Row],[Quantity]]</f>
        <v>3225</v>
      </c>
    </row>
    <row r="4413" spans="1:29" x14ac:dyDescent="0.3">
      <c r="A4413" t="s">
        <v>28</v>
      </c>
      <c r="B4413" t="s">
        <v>29</v>
      </c>
      <c r="C4413" t="s">
        <v>91</v>
      </c>
      <c r="D4413" t="s">
        <v>291</v>
      </c>
      <c r="E4413" t="s">
        <v>46</v>
      </c>
      <c r="F4413" t="s">
        <v>47</v>
      </c>
      <c r="G4413">
        <v>36</v>
      </c>
      <c r="H4413">
        <v>406717</v>
      </c>
      <c r="I4413" t="s">
        <v>34</v>
      </c>
      <c r="J4413" s="3">
        <v>44503</v>
      </c>
      <c r="K4413">
        <v>1300</v>
      </c>
      <c r="L4413" t="s">
        <v>5517</v>
      </c>
      <c r="M4413" t="s">
        <v>172</v>
      </c>
      <c r="N4413" t="s">
        <v>17953</v>
      </c>
      <c r="O4413">
        <v>4753103105</v>
      </c>
      <c r="P4413" t="s">
        <v>51</v>
      </c>
      <c r="Q4413">
        <v>14</v>
      </c>
      <c r="R4413" t="s">
        <v>88</v>
      </c>
      <c r="S4413" t="s">
        <v>79</v>
      </c>
      <c r="T4413">
        <v>76456</v>
      </c>
      <c r="U4413" s="1">
        <v>45420</v>
      </c>
      <c r="V4413" t="s">
        <v>140</v>
      </c>
      <c r="W4413">
        <v>455414</v>
      </c>
      <c r="X4413" t="s">
        <v>17954</v>
      </c>
      <c r="Y4413">
        <v>792</v>
      </c>
      <c r="Z4413">
        <v>1703</v>
      </c>
      <c r="AA4413">
        <v>2</v>
      </c>
      <c r="AB4413">
        <v>1362.4</v>
      </c>
      <c r="AC4413">
        <f>Table1_1[[#This Row],[Price]]*Table1_1[[#This Row],[Quantity]]</f>
        <v>3406</v>
      </c>
    </row>
    <row r="4414" spans="1:29" x14ac:dyDescent="0.3">
      <c r="A4414" t="s">
        <v>28</v>
      </c>
      <c r="B4414" t="s">
        <v>29</v>
      </c>
      <c r="C4414" t="s">
        <v>66</v>
      </c>
      <c r="D4414" t="s">
        <v>55</v>
      </c>
      <c r="E4414" t="s">
        <v>46</v>
      </c>
      <c r="F4414" t="s">
        <v>33</v>
      </c>
      <c r="G4414">
        <v>63</v>
      </c>
      <c r="H4414">
        <v>411944</v>
      </c>
      <c r="I4414" t="s">
        <v>34</v>
      </c>
      <c r="J4414" s="3">
        <v>45048</v>
      </c>
      <c r="K4414">
        <v>1200</v>
      </c>
      <c r="L4414" t="s">
        <v>17955</v>
      </c>
      <c r="M4414" t="s">
        <v>256</v>
      </c>
      <c r="N4414" t="s">
        <v>17956</v>
      </c>
      <c r="O4414" t="s">
        <v>17957</v>
      </c>
      <c r="P4414" t="s">
        <v>51</v>
      </c>
      <c r="Q4414">
        <v>18</v>
      </c>
      <c r="R4414" t="s">
        <v>88</v>
      </c>
      <c r="S4414" t="s">
        <v>63</v>
      </c>
      <c r="T4414">
        <v>46526</v>
      </c>
      <c r="U4414" s="1">
        <v>45460</v>
      </c>
      <c r="V4414" t="s">
        <v>52</v>
      </c>
      <c r="W4414">
        <v>310905</v>
      </c>
      <c r="X4414" t="s">
        <v>17958</v>
      </c>
      <c r="Y4414">
        <v>451</v>
      </c>
      <c r="Z4414">
        <v>912</v>
      </c>
      <c r="AA4414">
        <v>5</v>
      </c>
      <c r="AB4414">
        <v>1824</v>
      </c>
      <c r="AC4414">
        <f>Table1_1[[#This Row],[Price]]*Table1_1[[#This Row],[Quantity]]</f>
        <v>4560</v>
      </c>
    </row>
    <row r="4415" spans="1:29" x14ac:dyDescent="0.3">
      <c r="A4415" t="s">
        <v>28</v>
      </c>
      <c r="B4415" t="s">
        <v>29</v>
      </c>
      <c r="C4415" t="s">
        <v>30</v>
      </c>
      <c r="D4415" t="s">
        <v>291</v>
      </c>
      <c r="E4415" t="s">
        <v>56</v>
      </c>
      <c r="F4415" t="s">
        <v>57</v>
      </c>
      <c r="G4415">
        <v>3</v>
      </c>
      <c r="H4415">
        <v>429079</v>
      </c>
      <c r="I4415" t="s">
        <v>58</v>
      </c>
      <c r="J4415" s="3">
        <v>45527</v>
      </c>
      <c r="K4415">
        <v>1200</v>
      </c>
      <c r="L4415" t="s">
        <v>17959</v>
      </c>
      <c r="M4415" t="s">
        <v>552</v>
      </c>
      <c r="N4415" t="s">
        <v>17960</v>
      </c>
      <c r="O4415" t="s">
        <v>17961</v>
      </c>
      <c r="P4415" t="s">
        <v>71</v>
      </c>
      <c r="Q4415">
        <v>17</v>
      </c>
      <c r="R4415" t="s">
        <v>40</v>
      </c>
      <c r="S4415" t="s">
        <v>63</v>
      </c>
      <c r="T4415">
        <v>64096</v>
      </c>
      <c r="U4415" s="1">
        <v>45626</v>
      </c>
      <c r="V4415" t="s">
        <v>42</v>
      </c>
      <c r="W4415">
        <v>845127</v>
      </c>
      <c r="X4415" t="s">
        <v>17962</v>
      </c>
      <c r="Y4415">
        <v>332</v>
      </c>
      <c r="Z4415">
        <v>543</v>
      </c>
      <c r="AA4415">
        <v>1</v>
      </c>
      <c r="AB4415">
        <v>217.20000000000002</v>
      </c>
      <c r="AC4415">
        <f>Table1_1[[#This Row],[Price]]*Table1_1[[#This Row],[Quantity]]</f>
        <v>543</v>
      </c>
    </row>
    <row r="4416" spans="1:29" x14ac:dyDescent="0.3">
      <c r="A4416" t="s">
        <v>28</v>
      </c>
      <c r="B4416" t="s">
        <v>29</v>
      </c>
      <c r="C4416" t="s">
        <v>66</v>
      </c>
      <c r="D4416" t="s">
        <v>187</v>
      </c>
      <c r="E4416" t="s">
        <v>46</v>
      </c>
      <c r="F4416" t="s">
        <v>47</v>
      </c>
      <c r="G4416">
        <v>20</v>
      </c>
      <c r="H4416">
        <v>415888</v>
      </c>
      <c r="I4416" t="s">
        <v>58</v>
      </c>
      <c r="J4416" s="3">
        <v>44603</v>
      </c>
      <c r="K4416">
        <v>1000</v>
      </c>
      <c r="L4416" t="s">
        <v>17964</v>
      </c>
      <c r="M4416" t="s">
        <v>68</v>
      </c>
      <c r="N4416" t="s">
        <v>17965</v>
      </c>
      <c r="O4416" t="s">
        <v>17966</v>
      </c>
      <c r="P4416" t="s">
        <v>71</v>
      </c>
      <c r="Q4416">
        <v>5</v>
      </c>
      <c r="R4416" t="s">
        <v>88</v>
      </c>
      <c r="S4416" t="s">
        <v>79</v>
      </c>
      <c r="T4416">
        <v>78923</v>
      </c>
      <c r="U4416" s="1">
        <v>45307</v>
      </c>
      <c r="V4416" t="s">
        <v>111</v>
      </c>
      <c r="W4416">
        <v>473220</v>
      </c>
      <c r="X4416" t="s">
        <v>4375</v>
      </c>
      <c r="Y4416">
        <v>995</v>
      </c>
      <c r="Z4416">
        <v>1922</v>
      </c>
      <c r="AA4416">
        <v>3</v>
      </c>
      <c r="AB4416">
        <v>2306.4</v>
      </c>
      <c r="AC4416">
        <f>Table1_1[[#This Row],[Price]]*Table1_1[[#This Row],[Quantity]]</f>
        <v>5766</v>
      </c>
    </row>
    <row r="4417" spans="1:29" x14ac:dyDescent="0.3">
      <c r="A4417" t="s">
        <v>28</v>
      </c>
      <c r="B4417" t="s">
        <v>29</v>
      </c>
      <c r="C4417" t="s">
        <v>91</v>
      </c>
      <c r="D4417" t="s">
        <v>237</v>
      </c>
      <c r="E4417" t="s">
        <v>56</v>
      </c>
      <c r="F4417" t="s">
        <v>57</v>
      </c>
      <c r="G4417">
        <v>55</v>
      </c>
      <c r="H4417">
        <v>425357</v>
      </c>
      <c r="I4417" t="s">
        <v>58</v>
      </c>
      <c r="J4417" s="3">
        <v>44208</v>
      </c>
      <c r="K4417">
        <v>1100</v>
      </c>
      <c r="L4417" t="s">
        <v>17967</v>
      </c>
      <c r="M4417" t="s">
        <v>269</v>
      </c>
      <c r="N4417" t="s">
        <v>17968</v>
      </c>
      <c r="O4417" t="s">
        <v>17969</v>
      </c>
      <c r="P4417" t="s">
        <v>87</v>
      </c>
      <c r="Q4417">
        <v>19</v>
      </c>
      <c r="R4417" t="s">
        <v>88</v>
      </c>
      <c r="S4417" t="s">
        <v>63</v>
      </c>
      <c r="T4417">
        <v>28772</v>
      </c>
      <c r="U4417" s="1">
        <v>45523</v>
      </c>
      <c r="V4417" t="s">
        <v>64</v>
      </c>
      <c r="W4417">
        <v>528775</v>
      </c>
      <c r="X4417" t="s">
        <v>751</v>
      </c>
      <c r="Y4417">
        <v>329</v>
      </c>
      <c r="Z4417">
        <v>1648</v>
      </c>
      <c r="AA4417">
        <v>4</v>
      </c>
      <c r="AB4417">
        <v>2636.8</v>
      </c>
      <c r="AC4417">
        <f>Table1_1[[#This Row],[Price]]*Table1_1[[#This Row],[Quantity]]</f>
        <v>6592</v>
      </c>
    </row>
    <row r="4418" spans="1:29" x14ac:dyDescent="0.3">
      <c r="A4418" t="s">
        <v>28</v>
      </c>
      <c r="B4418" t="s">
        <v>29</v>
      </c>
      <c r="C4418" t="s">
        <v>30</v>
      </c>
      <c r="D4418" t="s">
        <v>254</v>
      </c>
      <c r="E4418" t="s">
        <v>32</v>
      </c>
      <c r="F4418" t="s">
        <v>57</v>
      </c>
      <c r="G4418">
        <v>87</v>
      </c>
      <c r="H4418">
        <v>436529</v>
      </c>
      <c r="I4418" t="s">
        <v>34</v>
      </c>
      <c r="J4418" s="3">
        <v>44190</v>
      </c>
      <c r="K4418">
        <v>1400</v>
      </c>
      <c r="L4418" t="s">
        <v>17970</v>
      </c>
      <c r="M4418" t="s">
        <v>1460</v>
      </c>
      <c r="N4418" t="s">
        <v>17971</v>
      </c>
      <c r="O4418" t="s">
        <v>17972</v>
      </c>
      <c r="P4418" t="s">
        <v>87</v>
      </c>
      <c r="Q4418">
        <v>13</v>
      </c>
      <c r="R4418" t="s">
        <v>88</v>
      </c>
      <c r="S4418" t="s">
        <v>79</v>
      </c>
      <c r="T4418">
        <v>67212</v>
      </c>
      <c r="U4418" s="1">
        <v>45459</v>
      </c>
      <c r="V4418" t="s">
        <v>52</v>
      </c>
      <c r="W4418">
        <v>230768</v>
      </c>
      <c r="X4418" t="s">
        <v>17973</v>
      </c>
      <c r="Y4418">
        <v>700</v>
      </c>
      <c r="Z4418">
        <v>2997</v>
      </c>
      <c r="AA4418">
        <v>8</v>
      </c>
      <c r="AB4418">
        <v>9590.4</v>
      </c>
      <c r="AC4418">
        <f>Table1_1[[#This Row],[Price]]*Table1_1[[#This Row],[Quantity]]</f>
        <v>23976</v>
      </c>
    </row>
    <row r="4419" spans="1:29" x14ac:dyDescent="0.3">
      <c r="A4419" t="s">
        <v>28</v>
      </c>
      <c r="B4419" t="s">
        <v>29</v>
      </c>
      <c r="C4419" t="s">
        <v>44</v>
      </c>
      <c r="D4419" t="s">
        <v>220</v>
      </c>
      <c r="E4419" t="s">
        <v>46</v>
      </c>
      <c r="F4419" t="s">
        <v>83</v>
      </c>
      <c r="G4419">
        <v>89</v>
      </c>
      <c r="H4419">
        <v>423424</v>
      </c>
      <c r="I4419" t="s">
        <v>34</v>
      </c>
      <c r="J4419" s="3">
        <v>45119</v>
      </c>
      <c r="K4419">
        <v>800</v>
      </c>
      <c r="L4419" t="s">
        <v>17974</v>
      </c>
      <c r="M4419" t="s">
        <v>895</v>
      </c>
      <c r="N4419" t="s">
        <v>17975</v>
      </c>
      <c r="O4419" t="s">
        <v>17976</v>
      </c>
      <c r="P4419" t="s">
        <v>87</v>
      </c>
      <c r="Q4419">
        <v>11</v>
      </c>
      <c r="R4419" t="s">
        <v>88</v>
      </c>
      <c r="S4419" t="s">
        <v>118</v>
      </c>
      <c r="T4419">
        <v>30452</v>
      </c>
      <c r="U4419" s="1">
        <v>45337</v>
      </c>
      <c r="V4419" t="s">
        <v>119</v>
      </c>
      <c r="W4419">
        <v>704583</v>
      </c>
      <c r="X4419" t="s">
        <v>17977</v>
      </c>
      <c r="Y4419">
        <v>612</v>
      </c>
      <c r="Z4419">
        <v>2359</v>
      </c>
      <c r="AA4419">
        <v>4</v>
      </c>
      <c r="AB4419">
        <v>3774.4</v>
      </c>
      <c r="AC4419">
        <f>Table1_1[[#This Row],[Price]]*Table1_1[[#This Row],[Quantity]]</f>
        <v>9436</v>
      </c>
    </row>
    <row r="4420" spans="1:29" x14ac:dyDescent="0.3">
      <c r="A4420" t="s">
        <v>28</v>
      </c>
      <c r="B4420" t="s">
        <v>29</v>
      </c>
      <c r="C4420" t="s">
        <v>66</v>
      </c>
      <c r="D4420" t="s">
        <v>237</v>
      </c>
      <c r="E4420" t="s">
        <v>56</v>
      </c>
      <c r="F4420" t="s">
        <v>106</v>
      </c>
      <c r="G4420">
        <v>75</v>
      </c>
      <c r="H4420">
        <v>400435</v>
      </c>
      <c r="I4420" t="s">
        <v>58</v>
      </c>
      <c r="J4420" s="3">
        <v>44745</v>
      </c>
      <c r="K4420">
        <v>1400</v>
      </c>
      <c r="L4420" t="s">
        <v>17978</v>
      </c>
      <c r="M4420" t="s">
        <v>670</v>
      </c>
      <c r="N4420" t="s">
        <v>17979</v>
      </c>
      <c r="O4420" t="s">
        <v>17980</v>
      </c>
      <c r="P4420" t="s">
        <v>39</v>
      </c>
      <c r="Q4420">
        <v>13</v>
      </c>
      <c r="R4420" t="s">
        <v>88</v>
      </c>
      <c r="S4420" t="s">
        <v>63</v>
      </c>
      <c r="T4420">
        <v>53947</v>
      </c>
      <c r="U4420" s="1">
        <v>45308</v>
      </c>
      <c r="V4420" t="s">
        <v>111</v>
      </c>
      <c r="W4420">
        <v>710578</v>
      </c>
      <c r="X4420" t="s">
        <v>17981</v>
      </c>
      <c r="Y4420">
        <v>931</v>
      </c>
      <c r="Z4420">
        <v>2291</v>
      </c>
      <c r="AA4420">
        <v>5</v>
      </c>
      <c r="AB4420">
        <v>4582</v>
      </c>
      <c r="AC4420">
        <f>Table1_1[[#This Row],[Price]]*Table1_1[[#This Row],[Quantity]]</f>
        <v>11455</v>
      </c>
    </row>
    <row r="4421" spans="1:29" x14ac:dyDescent="0.3">
      <c r="A4421" t="s">
        <v>28</v>
      </c>
      <c r="B4421" t="s">
        <v>29</v>
      </c>
      <c r="C4421" t="s">
        <v>44</v>
      </c>
      <c r="D4421" t="s">
        <v>45</v>
      </c>
      <c r="E4421" t="s">
        <v>46</v>
      </c>
      <c r="F4421" t="s">
        <v>135</v>
      </c>
      <c r="G4421">
        <v>70</v>
      </c>
      <c r="H4421">
        <v>405141</v>
      </c>
      <c r="I4421" t="s">
        <v>58</v>
      </c>
      <c r="J4421" s="3">
        <v>44638</v>
      </c>
      <c r="K4421">
        <v>1200</v>
      </c>
      <c r="L4421" t="s">
        <v>17982</v>
      </c>
      <c r="M4421" t="s">
        <v>361</v>
      </c>
      <c r="N4421" t="s">
        <v>17983</v>
      </c>
      <c r="O4421" t="s">
        <v>17984</v>
      </c>
      <c r="P4421" t="s">
        <v>51</v>
      </c>
      <c r="Q4421">
        <v>4</v>
      </c>
      <c r="R4421" t="s">
        <v>88</v>
      </c>
      <c r="S4421" t="s">
        <v>79</v>
      </c>
      <c r="T4421">
        <v>24661</v>
      </c>
      <c r="U4421" s="1">
        <v>45592</v>
      </c>
      <c r="V4421" t="s">
        <v>155</v>
      </c>
      <c r="W4421">
        <v>265258</v>
      </c>
      <c r="X4421" t="s">
        <v>17985</v>
      </c>
      <c r="Y4421">
        <v>585</v>
      </c>
      <c r="Z4421">
        <v>862</v>
      </c>
      <c r="AA4421">
        <v>1</v>
      </c>
      <c r="AB4421">
        <v>344.8</v>
      </c>
      <c r="AC4421">
        <f>Table1_1[[#This Row],[Price]]*Table1_1[[#This Row],[Quantity]]</f>
        <v>862</v>
      </c>
    </row>
    <row r="4422" spans="1:29" x14ac:dyDescent="0.3">
      <c r="A4422" t="s">
        <v>28</v>
      </c>
      <c r="B4422" t="s">
        <v>29</v>
      </c>
      <c r="C4422" t="s">
        <v>44</v>
      </c>
      <c r="D4422" t="s">
        <v>380</v>
      </c>
      <c r="E4422" t="s">
        <v>56</v>
      </c>
      <c r="F4422" t="s">
        <v>135</v>
      </c>
      <c r="G4422">
        <v>79</v>
      </c>
      <c r="H4422">
        <v>439057</v>
      </c>
      <c r="I4422" t="s">
        <v>34</v>
      </c>
      <c r="J4422" s="3">
        <v>43877</v>
      </c>
      <c r="K4422">
        <v>1000</v>
      </c>
      <c r="L4422" t="s">
        <v>17986</v>
      </c>
      <c r="M4422" t="s">
        <v>68</v>
      </c>
      <c r="N4422" t="s">
        <v>17987</v>
      </c>
      <c r="O4422" t="s">
        <v>17988</v>
      </c>
      <c r="P4422" t="s">
        <v>39</v>
      </c>
      <c r="Q4422">
        <v>14</v>
      </c>
      <c r="R4422" t="s">
        <v>40</v>
      </c>
      <c r="S4422" t="s">
        <v>41</v>
      </c>
      <c r="T4422">
        <v>43260</v>
      </c>
      <c r="U4422" s="1">
        <v>45398</v>
      </c>
      <c r="V4422" t="s">
        <v>80</v>
      </c>
      <c r="W4422">
        <v>508082</v>
      </c>
      <c r="X4422" t="s">
        <v>17989</v>
      </c>
      <c r="Y4422">
        <v>864</v>
      </c>
      <c r="Z4422">
        <v>2821</v>
      </c>
      <c r="AA4422">
        <v>8</v>
      </c>
      <c r="AB4422">
        <v>9027.2000000000007</v>
      </c>
      <c r="AC4422">
        <f>Table1_1[[#This Row],[Price]]*Table1_1[[#This Row],[Quantity]]</f>
        <v>22568</v>
      </c>
    </row>
    <row r="4423" spans="1:29" x14ac:dyDescent="0.3">
      <c r="A4423" t="s">
        <v>28</v>
      </c>
      <c r="B4423" t="s">
        <v>29</v>
      </c>
      <c r="C4423" t="s">
        <v>30</v>
      </c>
      <c r="D4423" t="s">
        <v>248</v>
      </c>
      <c r="E4423" t="s">
        <v>46</v>
      </c>
      <c r="F4423" t="s">
        <v>150</v>
      </c>
      <c r="G4423">
        <v>69</v>
      </c>
      <c r="H4423">
        <v>418526</v>
      </c>
      <c r="I4423" t="s">
        <v>34</v>
      </c>
      <c r="J4423" s="3">
        <v>45182</v>
      </c>
      <c r="K4423">
        <v>1400</v>
      </c>
      <c r="L4423" t="s">
        <v>17990</v>
      </c>
      <c r="M4423" t="s">
        <v>423</v>
      </c>
      <c r="N4423" t="s">
        <v>17991</v>
      </c>
      <c r="O4423" t="s">
        <v>17992</v>
      </c>
      <c r="P4423" t="s">
        <v>51</v>
      </c>
      <c r="Q4423">
        <v>8</v>
      </c>
      <c r="R4423" t="s">
        <v>88</v>
      </c>
      <c r="S4423" t="s">
        <v>63</v>
      </c>
      <c r="T4423">
        <v>88654</v>
      </c>
      <c r="U4423" s="1">
        <v>45417</v>
      </c>
      <c r="V4423" t="s">
        <v>140</v>
      </c>
      <c r="W4423">
        <v>642896</v>
      </c>
      <c r="X4423" t="s">
        <v>17993</v>
      </c>
      <c r="Y4423">
        <v>600</v>
      </c>
      <c r="Z4423">
        <v>602</v>
      </c>
      <c r="AA4423">
        <v>5</v>
      </c>
      <c r="AB4423">
        <v>1204</v>
      </c>
      <c r="AC4423">
        <f>Table1_1[[#This Row],[Price]]*Table1_1[[#This Row],[Quantity]]</f>
        <v>3010</v>
      </c>
    </row>
    <row r="4424" spans="1:29" x14ac:dyDescent="0.3">
      <c r="A4424" t="s">
        <v>28</v>
      </c>
      <c r="B4424" t="s">
        <v>29</v>
      </c>
      <c r="C4424" t="s">
        <v>148</v>
      </c>
      <c r="D4424" t="s">
        <v>611</v>
      </c>
      <c r="E4424" t="s">
        <v>56</v>
      </c>
      <c r="F4424" t="s">
        <v>175</v>
      </c>
      <c r="G4424">
        <v>12</v>
      </c>
      <c r="H4424">
        <v>408817</v>
      </c>
      <c r="I4424" t="s">
        <v>58</v>
      </c>
      <c r="J4424" s="3">
        <v>44676</v>
      </c>
      <c r="K4424">
        <v>1100</v>
      </c>
      <c r="L4424" t="s">
        <v>17994</v>
      </c>
      <c r="M4424" t="s">
        <v>2124</v>
      </c>
      <c r="N4424" t="s">
        <v>17995</v>
      </c>
      <c r="O4424" t="s">
        <v>17996</v>
      </c>
      <c r="P4424" t="s">
        <v>87</v>
      </c>
      <c r="Q4424">
        <v>17</v>
      </c>
      <c r="R4424" t="s">
        <v>88</v>
      </c>
      <c r="S4424" t="s">
        <v>41</v>
      </c>
      <c r="T4424">
        <v>40305</v>
      </c>
      <c r="U4424" s="1">
        <v>45462</v>
      </c>
      <c r="V4424" t="s">
        <v>52</v>
      </c>
      <c r="W4424">
        <v>674543</v>
      </c>
      <c r="X4424" t="s">
        <v>17997</v>
      </c>
      <c r="Y4424">
        <v>965</v>
      </c>
      <c r="Z4424">
        <v>942</v>
      </c>
      <c r="AA4424">
        <v>1</v>
      </c>
      <c r="AB4424">
        <v>376.8</v>
      </c>
      <c r="AC4424">
        <f>Table1_1[[#This Row],[Price]]*Table1_1[[#This Row],[Quantity]]</f>
        <v>942</v>
      </c>
    </row>
    <row r="4425" spans="1:29" x14ac:dyDescent="0.3">
      <c r="A4425" t="s">
        <v>28</v>
      </c>
      <c r="B4425" t="s">
        <v>29</v>
      </c>
      <c r="C4425" t="s">
        <v>44</v>
      </c>
      <c r="D4425" t="s">
        <v>364</v>
      </c>
      <c r="E4425" t="s">
        <v>56</v>
      </c>
      <c r="F4425" t="s">
        <v>106</v>
      </c>
      <c r="G4425">
        <v>10</v>
      </c>
      <c r="H4425">
        <v>404312</v>
      </c>
      <c r="I4425" t="s">
        <v>58</v>
      </c>
      <c r="J4425" s="3">
        <v>45442</v>
      </c>
      <c r="K4425">
        <v>1200</v>
      </c>
      <c r="L4425" t="s">
        <v>17998</v>
      </c>
      <c r="M4425" t="s">
        <v>94</v>
      </c>
      <c r="N4425" t="s">
        <v>17999</v>
      </c>
      <c r="O4425" t="s">
        <v>18000</v>
      </c>
      <c r="P4425" t="s">
        <v>87</v>
      </c>
      <c r="Q4425">
        <v>11</v>
      </c>
      <c r="R4425" t="s">
        <v>88</v>
      </c>
      <c r="S4425" t="s">
        <v>41</v>
      </c>
      <c r="T4425">
        <v>61095</v>
      </c>
      <c r="U4425" s="1">
        <v>45317</v>
      </c>
      <c r="V4425" t="s">
        <v>111</v>
      </c>
      <c r="W4425">
        <v>377461</v>
      </c>
      <c r="X4425" t="s">
        <v>18001</v>
      </c>
      <c r="Y4425">
        <v>276</v>
      </c>
      <c r="Z4425">
        <v>1818</v>
      </c>
      <c r="AA4425">
        <v>1</v>
      </c>
      <c r="AB4425">
        <v>727.2</v>
      </c>
      <c r="AC4425">
        <f>Table1_1[[#This Row],[Price]]*Table1_1[[#This Row],[Quantity]]</f>
        <v>1818</v>
      </c>
    </row>
    <row r="4426" spans="1:29" x14ac:dyDescent="0.3">
      <c r="A4426" t="s">
        <v>28</v>
      </c>
      <c r="B4426" t="s">
        <v>29</v>
      </c>
      <c r="C4426" t="s">
        <v>193</v>
      </c>
      <c r="D4426" t="s">
        <v>349</v>
      </c>
      <c r="E4426" t="s">
        <v>56</v>
      </c>
      <c r="F4426" t="s">
        <v>47</v>
      </c>
      <c r="G4426">
        <v>29</v>
      </c>
      <c r="H4426">
        <v>401765</v>
      </c>
      <c r="I4426" t="s">
        <v>34</v>
      </c>
      <c r="J4426" s="3">
        <v>44102</v>
      </c>
      <c r="K4426">
        <v>1300</v>
      </c>
      <c r="L4426" t="s">
        <v>18002</v>
      </c>
      <c r="M4426" t="s">
        <v>1030</v>
      </c>
      <c r="N4426" t="s">
        <v>18003</v>
      </c>
      <c r="O4426">
        <v>1952634020</v>
      </c>
      <c r="P4426" t="s">
        <v>87</v>
      </c>
      <c r="Q4426">
        <v>12</v>
      </c>
      <c r="R4426" t="s">
        <v>88</v>
      </c>
      <c r="S4426" t="s">
        <v>79</v>
      </c>
      <c r="T4426">
        <v>54509</v>
      </c>
      <c r="U4426" s="1">
        <v>45327</v>
      </c>
      <c r="V4426" t="s">
        <v>119</v>
      </c>
      <c r="W4426">
        <v>304424</v>
      </c>
      <c r="X4426" t="s">
        <v>18004</v>
      </c>
      <c r="Y4426">
        <v>526</v>
      </c>
      <c r="Z4426">
        <v>2994</v>
      </c>
      <c r="AA4426">
        <v>3</v>
      </c>
      <c r="AB4426">
        <v>3592.8</v>
      </c>
      <c r="AC4426">
        <f>Table1_1[[#This Row],[Price]]*Table1_1[[#This Row],[Quantity]]</f>
        <v>8982</v>
      </c>
    </row>
    <row r="4427" spans="1:29" x14ac:dyDescent="0.3">
      <c r="A4427" t="s">
        <v>28</v>
      </c>
      <c r="B4427" t="s">
        <v>29</v>
      </c>
      <c r="C4427" t="s">
        <v>91</v>
      </c>
      <c r="D4427" t="s">
        <v>98</v>
      </c>
      <c r="E4427" t="s">
        <v>56</v>
      </c>
      <c r="F4427" t="s">
        <v>150</v>
      </c>
      <c r="G4427">
        <v>76</v>
      </c>
      <c r="H4427">
        <v>402724</v>
      </c>
      <c r="I4427" t="s">
        <v>34</v>
      </c>
      <c r="J4427" s="3">
        <v>44378</v>
      </c>
      <c r="K4427">
        <v>1400</v>
      </c>
      <c r="L4427" t="s">
        <v>18005</v>
      </c>
      <c r="M4427" t="s">
        <v>1244</v>
      </c>
      <c r="N4427" t="s">
        <v>18006</v>
      </c>
      <c r="O4427" t="s">
        <v>18007</v>
      </c>
      <c r="P4427" t="s">
        <v>87</v>
      </c>
      <c r="Q4427">
        <v>4</v>
      </c>
      <c r="R4427" t="s">
        <v>88</v>
      </c>
      <c r="S4427" t="s">
        <v>41</v>
      </c>
      <c r="T4427">
        <v>26092</v>
      </c>
      <c r="U4427" s="1">
        <v>45602</v>
      </c>
      <c r="V4427" t="s">
        <v>42</v>
      </c>
      <c r="W4427">
        <v>911570</v>
      </c>
      <c r="X4427" t="s">
        <v>18008</v>
      </c>
      <c r="Y4427">
        <v>560</v>
      </c>
      <c r="Z4427">
        <v>861</v>
      </c>
      <c r="AA4427">
        <v>7</v>
      </c>
      <c r="AB4427">
        <v>2410.8000000000002</v>
      </c>
      <c r="AC4427">
        <f>Table1_1[[#This Row],[Price]]*Table1_1[[#This Row],[Quantity]]</f>
        <v>6027</v>
      </c>
    </row>
    <row r="4428" spans="1:29" x14ac:dyDescent="0.3">
      <c r="A4428" t="s">
        <v>28</v>
      </c>
      <c r="B4428" t="s">
        <v>29</v>
      </c>
      <c r="C4428" t="s">
        <v>44</v>
      </c>
      <c r="D4428" t="s">
        <v>621</v>
      </c>
      <c r="E4428" t="s">
        <v>56</v>
      </c>
      <c r="F4428" t="s">
        <v>33</v>
      </c>
      <c r="G4428">
        <v>78</v>
      </c>
      <c r="H4428">
        <v>422681</v>
      </c>
      <c r="I4428" t="s">
        <v>58</v>
      </c>
      <c r="J4428" s="3">
        <v>44487</v>
      </c>
      <c r="K4428">
        <v>950</v>
      </c>
      <c r="L4428" t="s">
        <v>18009</v>
      </c>
      <c r="M4428" t="s">
        <v>1483</v>
      </c>
      <c r="N4428" t="s">
        <v>18010</v>
      </c>
      <c r="O4428" t="s">
        <v>18011</v>
      </c>
      <c r="P4428" t="s">
        <v>87</v>
      </c>
      <c r="Q4428">
        <v>19</v>
      </c>
      <c r="R4428" t="s">
        <v>88</v>
      </c>
      <c r="S4428" t="s">
        <v>118</v>
      </c>
      <c r="T4428">
        <v>30504</v>
      </c>
      <c r="U4428" s="1">
        <v>45479</v>
      </c>
      <c r="V4428" t="s">
        <v>126</v>
      </c>
      <c r="W4428">
        <v>165100</v>
      </c>
      <c r="X4428" t="s">
        <v>2947</v>
      </c>
      <c r="Y4428">
        <v>856</v>
      </c>
      <c r="Z4428">
        <v>892</v>
      </c>
      <c r="AA4428">
        <v>8</v>
      </c>
      <c r="AB4428">
        <v>2854.4</v>
      </c>
      <c r="AC4428">
        <f>Table1_1[[#This Row],[Price]]*Table1_1[[#This Row],[Quantity]]</f>
        <v>7136</v>
      </c>
    </row>
    <row r="4429" spans="1:29" x14ac:dyDescent="0.3">
      <c r="A4429" t="s">
        <v>28</v>
      </c>
      <c r="B4429" t="s">
        <v>29</v>
      </c>
      <c r="C4429" t="s">
        <v>91</v>
      </c>
      <c r="D4429" t="s">
        <v>421</v>
      </c>
      <c r="E4429" t="s">
        <v>56</v>
      </c>
      <c r="F4429" t="s">
        <v>106</v>
      </c>
      <c r="G4429">
        <v>30</v>
      </c>
      <c r="H4429">
        <v>401848</v>
      </c>
      <c r="I4429" t="s">
        <v>58</v>
      </c>
      <c r="J4429" s="3">
        <v>45509</v>
      </c>
      <c r="K4429">
        <v>1400</v>
      </c>
      <c r="L4429" t="s">
        <v>18012</v>
      </c>
      <c r="M4429" t="s">
        <v>591</v>
      </c>
      <c r="N4429" t="s">
        <v>18013</v>
      </c>
      <c r="O4429" t="s">
        <v>18014</v>
      </c>
      <c r="P4429" t="s">
        <v>39</v>
      </c>
      <c r="Q4429">
        <v>14</v>
      </c>
      <c r="R4429" t="s">
        <v>40</v>
      </c>
      <c r="S4429" t="s">
        <v>63</v>
      </c>
      <c r="T4429">
        <v>25427</v>
      </c>
      <c r="U4429" s="1">
        <v>45562</v>
      </c>
      <c r="V4429" t="s">
        <v>180</v>
      </c>
      <c r="W4429">
        <v>327557</v>
      </c>
      <c r="X4429" t="s">
        <v>18015</v>
      </c>
      <c r="Y4429">
        <v>699</v>
      </c>
      <c r="Z4429">
        <v>999</v>
      </c>
      <c r="AA4429">
        <v>1</v>
      </c>
      <c r="AB4429">
        <v>399.6</v>
      </c>
      <c r="AC4429">
        <f>Table1_1[[#This Row],[Price]]*Table1_1[[#This Row],[Quantity]]</f>
        <v>999</v>
      </c>
    </row>
    <row r="4430" spans="1:29" x14ac:dyDescent="0.3">
      <c r="A4430" t="s">
        <v>28</v>
      </c>
      <c r="B4430" t="s">
        <v>29</v>
      </c>
      <c r="C4430" t="s">
        <v>54</v>
      </c>
      <c r="D4430" t="s">
        <v>142</v>
      </c>
      <c r="E4430" t="s">
        <v>32</v>
      </c>
      <c r="F4430" t="s">
        <v>33</v>
      </c>
      <c r="G4430">
        <v>30</v>
      </c>
      <c r="H4430">
        <v>423682</v>
      </c>
      <c r="I4430" t="s">
        <v>34</v>
      </c>
      <c r="J4430" s="3">
        <v>44568</v>
      </c>
      <c r="K4430">
        <v>1200</v>
      </c>
      <c r="L4430" t="s">
        <v>18016</v>
      </c>
      <c r="M4430" t="s">
        <v>256</v>
      </c>
      <c r="N4430" t="s">
        <v>18017</v>
      </c>
      <c r="O4430" t="s">
        <v>18018</v>
      </c>
      <c r="P4430" t="s">
        <v>87</v>
      </c>
      <c r="Q4430">
        <v>7</v>
      </c>
      <c r="R4430" t="s">
        <v>40</v>
      </c>
      <c r="S4430" t="s">
        <v>79</v>
      </c>
      <c r="T4430">
        <v>13375</v>
      </c>
      <c r="U4430" s="1">
        <v>45415</v>
      </c>
      <c r="V4430" t="s">
        <v>140</v>
      </c>
      <c r="W4430">
        <v>586201</v>
      </c>
      <c r="X4430" t="s">
        <v>18019</v>
      </c>
      <c r="Y4430">
        <v>375</v>
      </c>
      <c r="Z4430">
        <v>1962</v>
      </c>
      <c r="AA4430">
        <v>7</v>
      </c>
      <c r="AB4430">
        <v>5493.6</v>
      </c>
      <c r="AC4430">
        <f>Table1_1[[#This Row],[Price]]*Table1_1[[#This Row],[Quantity]]</f>
        <v>13734</v>
      </c>
    </row>
    <row r="4431" spans="1:29" x14ac:dyDescent="0.3">
      <c r="A4431" t="s">
        <v>28</v>
      </c>
      <c r="B4431" t="s">
        <v>29</v>
      </c>
      <c r="C4431" t="s">
        <v>44</v>
      </c>
      <c r="D4431" t="s">
        <v>163</v>
      </c>
      <c r="E4431" t="s">
        <v>32</v>
      </c>
      <c r="F4431" t="s">
        <v>175</v>
      </c>
      <c r="G4431">
        <v>13</v>
      </c>
      <c r="H4431">
        <v>406234</v>
      </c>
      <c r="I4431" t="s">
        <v>34</v>
      </c>
      <c r="J4431" s="3">
        <v>45209</v>
      </c>
      <c r="K4431">
        <v>800</v>
      </c>
      <c r="L4431" t="s">
        <v>18020</v>
      </c>
      <c r="M4431" t="s">
        <v>1007</v>
      </c>
      <c r="N4431" t="s">
        <v>18021</v>
      </c>
      <c r="O4431" t="s">
        <v>18022</v>
      </c>
      <c r="P4431" t="s">
        <v>71</v>
      </c>
      <c r="Q4431">
        <v>6</v>
      </c>
      <c r="R4431" t="s">
        <v>40</v>
      </c>
      <c r="S4431" t="s">
        <v>79</v>
      </c>
      <c r="T4431">
        <v>11028</v>
      </c>
      <c r="U4431" s="1">
        <v>45299</v>
      </c>
      <c r="V4431" t="s">
        <v>111</v>
      </c>
      <c r="W4431">
        <v>980962</v>
      </c>
      <c r="X4431" t="s">
        <v>18023</v>
      </c>
      <c r="Y4431">
        <v>316</v>
      </c>
      <c r="Z4431">
        <v>2057</v>
      </c>
      <c r="AA4431">
        <v>8</v>
      </c>
      <c r="AB4431">
        <v>6582.4000000000015</v>
      </c>
      <c r="AC4431">
        <f>Table1_1[[#This Row],[Price]]*Table1_1[[#This Row],[Quantity]]</f>
        <v>16456</v>
      </c>
    </row>
    <row r="4432" spans="1:29" x14ac:dyDescent="0.3">
      <c r="A4432" t="s">
        <v>28</v>
      </c>
      <c r="B4432" t="s">
        <v>29</v>
      </c>
      <c r="C4432" t="s">
        <v>157</v>
      </c>
      <c r="D4432" t="s">
        <v>227</v>
      </c>
      <c r="E4432" t="s">
        <v>32</v>
      </c>
      <c r="F4432" t="s">
        <v>33</v>
      </c>
      <c r="G4432">
        <v>100</v>
      </c>
      <c r="H4432">
        <v>412383</v>
      </c>
      <c r="I4432" t="s">
        <v>58</v>
      </c>
      <c r="J4432" s="3">
        <v>44482</v>
      </c>
      <c r="K4432">
        <v>800</v>
      </c>
      <c r="L4432" t="s">
        <v>18024</v>
      </c>
      <c r="M4432" t="s">
        <v>1356</v>
      </c>
      <c r="N4432" t="s">
        <v>18025</v>
      </c>
      <c r="O4432" t="s">
        <v>18026</v>
      </c>
      <c r="P4432" t="s">
        <v>87</v>
      </c>
      <c r="Q4432">
        <v>18</v>
      </c>
      <c r="R4432" t="s">
        <v>40</v>
      </c>
      <c r="S4432" t="s">
        <v>79</v>
      </c>
      <c r="T4432">
        <v>11984</v>
      </c>
      <c r="U4432" s="1">
        <v>45333</v>
      </c>
      <c r="V4432" t="s">
        <v>119</v>
      </c>
      <c r="W4432">
        <v>231607</v>
      </c>
      <c r="X4432" t="s">
        <v>18027</v>
      </c>
      <c r="Y4432">
        <v>610</v>
      </c>
      <c r="Z4432">
        <v>1307</v>
      </c>
      <c r="AA4432">
        <v>8</v>
      </c>
      <c r="AB4432">
        <v>4182.4000000000015</v>
      </c>
      <c r="AC4432">
        <f>Table1_1[[#This Row],[Price]]*Table1_1[[#This Row],[Quantity]]</f>
        <v>10456</v>
      </c>
    </row>
    <row r="4433" spans="1:29" x14ac:dyDescent="0.3">
      <c r="A4433" t="s">
        <v>28</v>
      </c>
      <c r="B4433" t="s">
        <v>29</v>
      </c>
      <c r="C4433" t="s">
        <v>91</v>
      </c>
      <c r="D4433" t="s">
        <v>380</v>
      </c>
      <c r="E4433" t="s">
        <v>56</v>
      </c>
      <c r="F4433" t="s">
        <v>150</v>
      </c>
      <c r="G4433">
        <v>17</v>
      </c>
      <c r="H4433">
        <v>412621</v>
      </c>
      <c r="I4433" t="s">
        <v>34</v>
      </c>
      <c r="J4433" s="3">
        <v>45377</v>
      </c>
      <c r="K4433">
        <v>800</v>
      </c>
      <c r="L4433" t="s">
        <v>18029</v>
      </c>
      <c r="M4433" t="s">
        <v>856</v>
      </c>
      <c r="N4433" t="s">
        <v>18030</v>
      </c>
      <c r="O4433" t="s">
        <v>18031</v>
      </c>
      <c r="P4433" t="s">
        <v>39</v>
      </c>
      <c r="Q4433">
        <v>19</v>
      </c>
      <c r="R4433" t="s">
        <v>40</v>
      </c>
      <c r="S4433" t="s">
        <v>118</v>
      </c>
      <c r="T4433">
        <v>87954</v>
      </c>
      <c r="U4433" s="1">
        <v>45601</v>
      </c>
      <c r="V4433" t="s">
        <v>42</v>
      </c>
      <c r="W4433">
        <v>290273</v>
      </c>
      <c r="X4433" t="s">
        <v>18032</v>
      </c>
      <c r="Y4433">
        <v>238</v>
      </c>
      <c r="Z4433">
        <v>1108</v>
      </c>
      <c r="AA4433">
        <v>7</v>
      </c>
      <c r="AB4433">
        <v>3102.4</v>
      </c>
      <c r="AC4433">
        <f>Table1_1[[#This Row],[Price]]*Table1_1[[#This Row],[Quantity]]</f>
        <v>7756</v>
      </c>
    </row>
    <row r="4434" spans="1:29" x14ac:dyDescent="0.3">
      <c r="A4434" t="s">
        <v>28</v>
      </c>
      <c r="B4434" t="s">
        <v>29</v>
      </c>
      <c r="C4434" t="s">
        <v>148</v>
      </c>
      <c r="D4434" t="s">
        <v>134</v>
      </c>
      <c r="E4434" t="s">
        <v>32</v>
      </c>
      <c r="F4434" t="s">
        <v>99</v>
      </c>
      <c r="G4434">
        <v>29</v>
      </c>
      <c r="H4434">
        <v>437980</v>
      </c>
      <c r="I4434" t="s">
        <v>34</v>
      </c>
      <c r="J4434" s="3">
        <v>44978</v>
      </c>
      <c r="K4434">
        <v>950</v>
      </c>
      <c r="L4434" t="s">
        <v>14581</v>
      </c>
      <c r="M4434" t="s">
        <v>487</v>
      </c>
      <c r="N4434" t="s">
        <v>18033</v>
      </c>
      <c r="O4434" t="s">
        <v>18034</v>
      </c>
      <c r="P4434" t="s">
        <v>87</v>
      </c>
      <c r="Q4434">
        <v>15</v>
      </c>
      <c r="R4434" t="s">
        <v>88</v>
      </c>
      <c r="S4434" t="s">
        <v>118</v>
      </c>
      <c r="T4434">
        <v>68876</v>
      </c>
      <c r="U4434" s="1">
        <v>45590</v>
      </c>
      <c r="V4434" t="s">
        <v>155</v>
      </c>
      <c r="W4434">
        <v>746272</v>
      </c>
      <c r="X4434" t="s">
        <v>18035</v>
      </c>
      <c r="Y4434">
        <v>476</v>
      </c>
      <c r="Z4434">
        <v>1986</v>
      </c>
      <c r="AA4434">
        <v>1</v>
      </c>
      <c r="AB4434">
        <v>794.40000000000009</v>
      </c>
      <c r="AC4434">
        <f>Table1_1[[#This Row],[Price]]*Table1_1[[#This Row],[Quantity]]</f>
        <v>1986</v>
      </c>
    </row>
    <row r="4435" spans="1:29" x14ac:dyDescent="0.3">
      <c r="A4435" t="s">
        <v>28</v>
      </c>
      <c r="B4435" t="s">
        <v>29</v>
      </c>
      <c r="C4435" t="s">
        <v>193</v>
      </c>
      <c r="D4435" t="s">
        <v>134</v>
      </c>
      <c r="E4435" t="s">
        <v>46</v>
      </c>
      <c r="F4435" t="s">
        <v>99</v>
      </c>
      <c r="G4435">
        <v>3</v>
      </c>
      <c r="H4435">
        <v>438388</v>
      </c>
      <c r="I4435" t="s">
        <v>58</v>
      </c>
      <c r="J4435" s="3">
        <v>45035</v>
      </c>
      <c r="K4435">
        <v>1100</v>
      </c>
      <c r="L4435" t="s">
        <v>2136</v>
      </c>
      <c r="M4435" t="s">
        <v>680</v>
      </c>
      <c r="N4435" t="s">
        <v>18036</v>
      </c>
      <c r="O4435" t="s">
        <v>18037</v>
      </c>
      <c r="P4435" t="s">
        <v>87</v>
      </c>
      <c r="Q4435">
        <v>12</v>
      </c>
      <c r="R4435" t="s">
        <v>88</v>
      </c>
      <c r="S4435" t="s">
        <v>41</v>
      </c>
      <c r="T4435">
        <v>90235</v>
      </c>
      <c r="U4435" s="1">
        <v>45356</v>
      </c>
      <c r="V4435" t="s">
        <v>72</v>
      </c>
      <c r="W4435">
        <v>690577</v>
      </c>
      <c r="X4435" t="s">
        <v>18038</v>
      </c>
      <c r="Y4435">
        <v>305</v>
      </c>
      <c r="Z4435">
        <v>1295</v>
      </c>
      <c r="AA4435">
        <v>8</v>
      </c>
      <c r="AB4435">
        <v>4144</v>
      </c>
      <c r="AC4435">
        <f>Table1_1[[#This Row],[Price]]*Table1_1[[#This Row],[Quantity]]</f>
        <v>10360</v>
      </c>
    </row>
    <row r="4436" spans="1:29" x14ac:dyDescent="0.3">
      <c r="A4436" t="s">
        <v>28</v>
      </c>
      <c r="B4436" t="s">
        <v>29</v>
      </c>
      <c r="C4436" t="s">
        <v>30</v>
      </c>
      <c r="D4436" t="s">
        <v>291</v>
      </c>
      <c r="E4436" t="s">
        <v>56</v>
      </c>
      <c r="F4436" t="s">
        <v>135</v>
      </c>
      <c r="G4436">
        <v>100</v>
      </c>
      <c r="H4436">
        <v>421825</v>
      </c>
      <c r="I4436" t="s">
        <v>34</v>
      </c>
      <c r="J4436" s="3">
        <v>45097</v>
      </c>
      <c r="K4436">
        <v>1300</v>
      </c>
      <c r="L4436" t="s">
        <v>18039</v>
      </c>
      <c r="M4436" t="s">
        <v>195</v>
      </c>
      <c r="N4436" t="s">
        <v>18040</v>
      </c>
      <c r="O4436" t="s">
        <v>18041</v>
      </c>
      <c r="P4436" t="s">
        <v>87</v>
      </c>
      <c r="Q4436">
        <v>13</v>
      </c>
      <c r="R4436" t="s">
        <v>88</v>
      </c>
      <c r="S4436" t="s">
        <v>63</v>
      </c>
      <c r="T4436">
        <v>31560</v>
      </c>
      <c r="U4436" s="1">
        <v>45443</v>
      </c>
      <c r="V4436" t="s">
        <v>140</v>
      </c>
      <c r="W4436">
        <v>422947</v>
      </c>
      <c r="X4436" t="s">
        <v>18042</v>
      </c>
      <c r="Y4436">
        <v>978</v>
      </c>
      <c r="Z4436">
        <v>505</v>
      </c>
      <c r="AA4436">
        <v>1</v>
      </c>
      <c r="AB4436">
        <v>202</v>
      </c>
      <c r="AC4436">
        <f>Table1_1[[#This Row],[Price]]*Table1_1[[#This Row],[Quantity]]</f>
        <v>505</v>
      </c>
    </row>
    <row r="4437" spans="1:29" x14ac:dyDescent="0.3">
      <c r="A4437" t="s">
        <v>28</v>
      </c>
      <c r="B4437" t="s">
        <v>29</v>
      </c>
      <c r="C4437" t="s">
        <v>44</v>
      </c>
      <c r="D4437" t="s">
        <v>442</v>
      </c>
      <c r="E4437" t="s">
        <v>46</v>
      </c>
      <c r="F4437" t="s">
        <v>33</v>
      </c>
      <c r="G4437">
        <v>18</v>
      </c>
      <c r="H4437">
        <v>424998</v>
      </c>
      <c r="I4437" t="s">
        <v>34</v>
      </c>
      <c r="J4437" s="3">
        <v>44479</v>
      </c>
      <c r="K4437">
        <v>800</v>
      </c>
      <c r="L4437" t="s">
        <v>18043</v>
      </c>
      <c r="M4437" t="s">
        <v>177</v>
      </c>
      <c r="N4437" t="s">
        <v>18044</v>
      </c>
      <c r="O4437" t="s">
        <v>18045</v>
      </c>
      <c r="P4437" t="s">
        <v>39</v>
      </c>
      <c r="Q4437">
        <v>16</v>
      </c>
      <c r="R4437" t="s">
        <v>88</v>
      </c>
      <c r="S4437" t="s">
        <v>41</v>
      </c>
      <c r="T4437">
        <v>41185</v>
      </c>
      <c r="U4437" s="1">
        <v>45628</v>
      </c>
      <c r="V4437" t="s">
        <v>259</v>
      </c>
      <c r="W4437">
        <v>849808</v>
      </c>
      <c r="X4437" t="s">
        <v>18046</v>
      </c>
      <c r="Y4437">
        <v>893</v>
      </c>
      <c r="Z4437">
        <v>2249</v>
      </c>
      <c r="AA4437">
        <v>8</v>
      </c>
      <c r="AB4437">
        <v>7196.8</v>
      </c>
      <c r="AC4437">
        <f>Table1_1[[#This Row],[Price]]*Table1_1[[#This Row],[Quantity]]</f>
        <v>17992</v>
      </c>
    </row>
    <row r="4438" spans="1:29" x14ac:dyDescent="0.3">
      <c r="A4438" t="s">
        <v>28</v>
      </c>
      <c r="B4438" t="s">
        <v>29</v>
      </c>
      <c r="C4438" t="s">
        <v>54</v>
      </c>
      <c r="D4438" t="s">
        <v>149</v>
      </c>
      <c r="E4438" t="s">
        <v>32</v>
      </c>
      <c r="F4438" t="s">
        <v>355</v>
      </c>
      <c r="G4438">
        <v>35</v>
      </c>
      <c r="H4438">
        <v>425887</v>
      </c>
      <c r="I4438" t="s">
        <v>58</v>
      </c>
      <c r="J4438" s="3">
        <v>44252</v>
      </c>
      <c r="K4438">
        <v>950</v>
      </c>
      <c r="L4438" t="s">
        <v>18047</v>
      </c>
      <c r="M4438" t="s">
        <v>269</v>
      </c>
      <c r="N4438" t="s">
        <v>18048</v>
      </c>
      <c r="O4438" t="s">
        <v>18049</v>
      </c>
      <c r="P4438" t="s">
        <v>71</v>
      </c>
      <c r="Q4438">
        <v>18</v>
      </c>
      <c r="R4438" t="s">
        <v>88</v>
      </c>
      <c r="S4438" t="s">
        <v>118</v>
      </c>
      <c r="T4438">
        <v>53628</v>
      </c>
      <c r="U4438" s="1">
        <v>45293</v>
      </c>
      <c r="V4438" t="s">
        <v>111</v>
      </c>
      <c r="W4438">
        <v>520286</v>
      </c>
      <c r="X4438" t="s">
        <v>18050</v>
      </c>
      <c r="Y4438">
        <v>986</v>
      </c>
      <c r="Z4438">
        <v>1761</v>
      </c>
      <c r="AA4438">
        <v>8</v>
      </c>
      <c r="AB4438">
        <v>5635.2000000000007</v>
      </c>
      <c r="AC4438">
        <f>Table1_1[[#This Row],[Price]]*Table1_1[[#This Row],[Quantity]]</f>
        <v>14088</v>
      </c>
    </row>
    <row r="4439" spans="1:29" x14ac:dyDescent="0.3">
      <c r="A4439" t="s">
        <v>28</v>
      </c>
      <c r="B4439" t="s">
        <v>29</v>
      </c>
      <c r="C4439" t="s">
        <v>44</v>
      </c>
      <c r="D4439" t="s">
        <v>467</v>
      </c>
      <c r="E4439" t="s">
        <v>32</v>
      </c>
      <c r="F4439" t="s">
        <v>57</v>
      </c>
      <c r="G4439">
        <v>45</v>
      </c>
      <c r="H4439">
        <v>439083</v>
      </c>
      <c r="I4439" t="s">
        <v>34</v>
      </c>
      <c r="J4439" s="3">
        <v>44696</v>
      </c>
      <c r="K4439">
        <v>1200</v>
      </c>
      <c r="L4439" t="s">
        <v>18052</v>
      </c>
      <c r="M4439" t="s">
        <v>308</v>
      </c>
      <c r="N4439" t="s">
        <v>18053</v>
      </c>
      <c r="O4439" t="s">
        <v>18054</v>
      </c>
      <c r="P4439" t="s">
        <v>51</v>
      </c>
      <c r="Q4439">
        <v>6</v>
      </c>
      <c r="R4439" t="s">
        <v>40</v>
      </c>
      <c r="S4439" t="s">
        <v>79</v>
      </c>
      <c r="T4439">
        <v>74553</v>
      </c>
      <c r="U4439" s="1">
        <v>45576</v>
      </c>
      <c r="V4439" t="s">
        <v>155</v>
      </c>
      <c r="W4439">
        <v>315504</v>
      </c>
      <c r="X4439" t="s">
        <v>18055</v>
      </c>
      <c r="Y4439">
        <v>802</v>
      </c>
      <c r="Z4439">
        <v>1215</v>
      </c>
      <c r="AA4439">
        <v>6</v>
      </c>
      <c r="AB4439">
        <v>2916</v>
      </c>
      <c r="AC4439">
        <f>Table1_1[[#This Row],[Price]]*Table1_1[[#This Row],[Quantity]]</f>
        <v>7290</v>
      </c>
    </row>
    <row r="4440" spans="1:29" x14ac:dyDescent="0.3">
      <c r="A4440" t="s">
        <v>28</v>
      </c>
      <c r="B4440" t="s">
        <v>29</v>
      </c>
      <c r="C4440" t="s">
        <v>54</v>
      </c>
      <c r="D4440" t="s">
        <v>92</v>
      </c>
      <c r="E4440" t="s">
        <v>56</v>
      </c>
      <c r="F4440" t="s">
        <v>33</v>
      </c>
      <c r="G4440">
        <v>30</v>
      </c>
      <c r="H4440">
        <v>403907</v>
      </c>
      <c r="I4440" t="s">
        <v>34</v>
      </c>
      <c r="J4440" s="3">
        <v>45036</v>
      </c>
      <c r="K4440">
        <v>1000</v>
      </c>
      <c r="L4440" t="s">
        <v>18056</v>
      </c>
      <c r="M4440" t="s">
        <v>542</v>
      </c>
      <c r="N4440" t="s">
        <v>18057</v>
      </c>
      <c r="O4440" t="s">
        <v>18058</v>
      </c>
      <c r="P4440" t="s">
        <v>87</v>
      </c>
      <c r="Q4440">
        <v>11</v>
      </c>
      <c r="R4440" t="s">
        <v>88</v>
      </c>
      <c r="S4440" t="s">
        <v>41</v>
      </c>
      <c r="T4440">
        <v>55409</v>
      </c>
      <c r="U4440" s="1">
        <v>45492</v>
      </c>
      <c r="V4440" t="s">
        <v>126</v>
      </c>
      <c r="W4440">
        <v>135652</v>
      </c>
      <c r="X4440" t="s">
        <v>18059</v>
      </c>
      <c r="Y4440">
        <v>637</v>
      </c>
      <c r="Z4440">
        <v>2074</v>
      </c>
      <c r="AA4440">
        <v>3</v>
      </c>
      <c r="AB4440">
        <v>2488.8000000000002</v>
      </c>
      <c r="AC4440">
        <f>Table1_1[[#This Row],[Price]]*Table1_1[[#This Row],[Quantity]]</f>
        <v>6222</v>
      </c>
    </row>
    <row r="4441" spans="1:29" x14ac:dyDescent="0.3">
      <c r="A4441" t="s">
        <v>28</v>
      </c>
      <c r="B4441" t="s">
        <v>29</v>
      </c>
      <c r="C4441" t="s">
        <v>44</v>
      </c>
      <c r="D4441" t="s">
        <v>92</v>
      </c>
      <c r="E4441" t="s">
        <v>56</v>
      </c>
      <c r="F4441" t="s">
        <v>150</v>
      </c>
      <c r="G4441">
        <v>63</v>
      </c>
      <c r="H4441">
        <v>436918</v>
      </c>
      <c r="I4441" t="s">
        <v>58</v>
      </c>
      <c r="J4441" s="3">
        <v>44291</v>
      </c>
      <c r="K4441">
        <v>1200</v>
      </c>
      <c r="L4441" t="s">
        <v>18060</v>
      </c>
      <c r="M4441" t="s">
        <v>172</v>
      </c>
      <c r="N4441" t="s">
        <v>18061</v>
      </c>
      <c r="O4441">
        <v>8048395755</v>
      </c>
      <c r="P4441" t="s">
        <v>87</v>
      </c>
      <c r="Q4441">
        <v>17</v>
      </c>
      <c r="R4441" t="s">
        <v>88</v>
      </c>
      <c r="S4441" t="s">
        <v>41</v>
      </c>
      <c r="T4441">
        <v>96889</v>
      </c>
      <c r="U4441" s="1">
        <v>45624</v>
      </c>
      <c r="V4441" t="s">
        <v>42</v>
      </c>
      <c r="W4441">
        <v>723014</v>
      </c>
      <c r="X4441" t="s">
        <v>18062</v>
      </c>
      <c r="Y4441">
        <v>870</v>
      </c>
      <c r="Z4441">
        <v>1725</v>
      </c>
      <c r="AA4441">
        <v>1</v>
      </c>
      <c r="AB4441">
        <v>690</v>
      </c>
      <c r="AC4441">
        <f>Table1_1[[#This Row],[Price]]*Table1_1[[#This Row],[Quantity]]</f>
        <v>1725</v>
      </c>
    </row>
    <row r="4442" spans="1:29" x14ac:dyDescent="0.3">
      <c r="A4442" t="s">
        <v>28</v>
      </c>
      <c r="B4442" t="s">
        <v>29</v>
      </c>
      <c r="C4442" t="s">
        <v>30</v>
      </c>
      <c r="D4442" t="s">
        <v>524</v>
      </c>
      <c r="E4442" t="s">
        <v>32</v>
      </c>
      <c r="F4442" t="s">
        <v>33</v>
      </c>
      <c r="G4442">
        <v>3</v>
      </c>
      <c r="H4442">
        <v>402842</v>
      </c>
      <c r="I4442" t="s">
        <v>58</v>
      </c>
      <c r="J4442" s="3">
        <v>45078</v>
      </c>
      <c r="K4442">
        <v>950</v>
      </c>
      <c r="L4442" t="s">
        <v>18063</v>
      </c>
      <c r="M4442" t="s">
        <v>1253</v>
      </c>
      <c r="N4442" t="s">
        <v>18064</v>
      </c>
      <c r="O4442" t="s">
        <v>18065</v>
      </c>
      <c r="P4442" t="s">
        <v>39</v>
      </c>
      <c r="Q4442">
        <v>10</v>
      </c>
      <c r="R4442" t="s">
        <v>40</v>
      </c>
      <c r="S4442" t="s">
        <v>79</v>
      </c>
      <c r="T4442">
        <v>29979</v>
      </c>
      <c r="U4442" s="1">
        <v>45299</v>
      </c>
      <c r="V4442" t="s">
        <v>111</v>
      </c>
      <c r="W4442">
        <v>467889</v>
      </c>
      <c r="X4442" t="s">
        <v>1167</v>
      </c>
      <c r="Y4442">
        <v>532</v>
      </c>
      <c r="Z4442">
        <v>964</v>
      </c>
      <c r="AA4442">
        <v>6</v>
      </c>
      <c r="AB4442">
        <v>2313.6</v>
      </c>
      <c r="AC4442">
        <f>Table1_1[[#This Row],[Price]]*Table1_1[[#This Row],[Quantity]]</f>
        <v>5784</v>
      </c>
    </row>
    <row r="4443" spans="1:29" x14ac:dyDescent="0.3">
      <c r="A4443" t="s">
        <v>28</v>
      </c>
      <c r="B4443" t="s">
        <v>29</v>
      </c>
      <c r="C4443" t="s">
        <v>157</v>
      </c>
      <c r="D4443" t="s">
        <v>149</v>
      </c>
      <c r="E4443" t="s">
        <v>56</v>
      </c>
      <c r="F4443" t="s">
        <v>175</v>
      </c>
      <c r="G4443">
        <v>89</v>
      </c>
      <c r="H4443">
        <v>432393</v>
      </c>
      <c r="I4443" t="s">
        <v>58</v>
      </c>
      <c r="J4443" s="3">
        <v>45621</v>
      </c>
      <c r="K4443">
        <v>1400</v>
      </c>
      <c r="L4443" t="s">
        <v>18066</v>
      </c>
      <c r="M4443" t="s">
        <v>1356</v>
      </c>
      <c r="N4443" t="s">
        <v>18067</v>
      </c>
      <c r="O4443" t="s">
        <v>18068</v>
      </c>
      <c r="P4443" t="s">
        <v>87</v>
      </c>
      <c r="Q4443">
        <v>12</v>
      </c>
      <c r="R4443" t="s">
        <v>40</v>
      </c>
      <c r="S4443" t="s">
        <v>63</v>
      </c>
      <c r="T4443">
        <v>64716</v>
      </c>
      <c r="U4443" s="1">
        <v>45400</v>
      </c>
      <c r="V4443" t="s">
        <v>80</v>
      </c>
      <c r="W4443">
        <v>506187</v>
      </c>
      <c r="X4443" t="s">
        <v>18069</v>
      </c>
      <c r="Y4443">
        <v>319</v>
      </c>
      <c r="Z4443">
        <v>1617</v>
      </c>
      <c r="AA4443">
        <v>1</v>
      </c>
      <c r="AB4443">
        <v>646.80000000000007</v>
      </c>
      <c r="AC4443">
        <f>Table1_1[[#This Row],[Price]]*Table1_1[[#This Row],[Quantity]]</f>
        <v>1617</v>
      </c>
    </row>
    <row r="4444" spans="1:29" x14ac:dyDescent="0.3">
      <c r="A4444" t="s">
        <v>28</v>
      </c>
      <c r="B4444" t="s">
        <v>29</v>
      </c>
      <c r="C4444" t="s">
        <v>91</v>
      </c>
      <c r="D4444" t="s">
        <v>411</v>
      </c>
      <c r="E4444" t="s">
        <v>32</v>
      </c>
      <c r="F4444" t="s">
        <v>106</v>
      </c>
      <c r="G4444">
        <v>87</v>
      </c>
      <c r="H4444">
        <v>421596</v>
      </c>
      <c r="I4444" t="s">
        <v>58</v>
      </c>
      <c r="J4444" s="3">
        <v>43895</v>
      </c>
      <c r="K4444">
        <v>1400</v>
      </c>
      <c r="L4444" t="s">
        <v>18071</v>
      </c>
      <c r="M4444" t="s">
        <v>496</v>
      </c>
      <c r="N4444" t="s">
        <v>18072</v>
      </c>
      <c r="O4444" t="s">
        <v>18073</v>
      </c>
      <c r="P4444" t="s">
        <v>39</v>
      </c>
      <c r="Q4444">
        <v>17</v>
      </c>
      <c r="R4444" t="s">
        <v>88</v>
      </c>
      <c r="S4444" t="s">
        <v>63</v>
      </c>
      <c r="T4444">
        <v>38984</v>
      </c>
      <c r="U4444" s="1">
        <v>45584</v>
      </c>
      <c r="V4444" t="s">
        <v>155</v>
      </c>
      <c r="W4444">
        <v>895991</v>
      </c>
      <c r="X4444" t="s">
        <v>18074</v>
      </c>
      <c r="Y4444">
        <v>307</v>
      </c>
      <c r="Z4444">
        <v>1154</v>
      </c>
      <c r="AA4444">
        <v>7</v>
      </c>
      <c r="AB4444">
        <v>3231.2000000000003</v>
      </c>
      <c r="AC4444">
        <f>Table1_1[[#This Row],[Price]]*Table1_1[[#This Row],[Quantity]]</f>
        <v>8078</v>
      </c>
    </row>
    <row r="4445" spans="1:29" x14ac:dyDescent="0.3">
      <c r="A4445" t="s">
        <v>28</v>
      </c>
      <c r="B4445" t="s">
        <v>29</v>
      </c>
      <c r="C4445" t="s">
        <v>30</v>
      </c>
      <c r="D4445" t="s">
        <v>105</v>
      </c>
      <c r="E4445" t="s">
        <v>32</v>
      </c>
      <c r="F4445" t="s">
        <v>355</v>
      </c>
      <c r="G4445">
        <v>47</v>
      </c>
      <c r="H4445">
        <v>419233</v>
      </c>
      <c r="I4445" t="s">
        <v>34</v>
      </c>
      <c r="J4445" s="3">
        <v>44046</v>
      </c>
      <c r="K4445">
        <v>800</v>
      </c>
      <c r="L4445" t="s">
        <v>18076</v>
      </c>
      <c r="M4445" t="s">
        <v>319</v>
      </c>
      <c r="N4445" t="s">
        <v>18077</v>
      </c>
      <c r="O4445" t="s">
        <v>18078</v>
      </c>
      <c r="P4445" t="s">
        <v>39</v>
      </c>
      <c r="Q4445">
        <v>7</v>
      </c>
      <c r="R4445" t="s">
        <v>40</v>
      </c>
      <c r="S4445" t="s">
        <v>118</v>
      </c>
      <c r="T4445">
        <v>71729</v>
      </c>
      <c r="U4445" s="1">
        <v>45453</v>
      </c>
      <c r="V4445" t="s">
        <v>52</v>
      </c>
      <c r="W4445">
        <v>536150</v>
      </c>
      <c r="X4445" t="s">
        <v>18079</v>
      </c>
      <c r="Y4445">
        <v>513</v>
      </c>
      <c r="Z4445">
        <v>1114</v>
      </c>
      <c r="AA4445">
        <v>3</v>
      </c>
      <c r="AB4445">
        <v>1336.8000000000002</v>
      </c>
      <c r="AC4445">
        <f>Table1_1[[#This Row],[Price]]*Table1_1[[#This Row],[Quantity]]</f>
        <v>3342</v>
      </c>
    </row>
    <row r="4446" spans="1:29" x14ac:dyDescent="0.3">
      <c r="A4446" t="s">
        <v>28</v>
      </c>
      <c r="B4446" t="s">
        <v>29</v>
      </c>
      <c r="C4446" t="s">
        <v>30</v>
      </c>
      <c r="D4446" t="s">
        <v>317</v>
      </c>
      <c r="E4446" t="s">
        <v>56</v>
      </c>
      <c r="F4446" t="s">
        <v>113</v>
      </c>
      <c r="G4446">
        <v>73</v>
      </c>
      <c r="H4446">
        <v>428992</v>
      </c>
      <c r="I4446" t="s">
        <v>58</v>
      </c>
      <c r="J4446" s="3">
        <v>45283</v>
      </c>
      <c r="K4446">
        <v>1300</v>
      </c>
      <c r="L4446" t="s">
        <v>18080</v>
      </c>
      <c r="M4446" t="s">
        <v>843</v>
      </c>
      <c r="N4446" t="s">
        <v>18081</v>
      </c>
      <c r="O4446" t="s">
        <v>18082</v>
      </c>
      <c r="P4446" t="s">
        <v>71</v>
      </c>
      <c r="Q4446">
        <v>6</v>
      </c>
      <c r="R4446" t="s">
        <v>88</v>
      </c>
      <c r="S4446" t="s">
        <v>63</v>
      </c>
      <c r="T4446">
        <v>27474</v>
      </c>
      <c r="U4446" s="1">
        <v>45330</v>
      </c>
      <c r="V4446" t="s">
        <v>119</v>
      </c>
      <c r="W4446">
        <v>777407</v>
      </c>
      <c r="X4446" t="s">
        <v>18083</v>
      </c>
      <c r="Y4446">
        <v>636</v>
      </c>
      <c r="Z4446">
        <v>1093</v>
      </c>
      <c r="AA4446">
        <v>8</v>
      </c>
      <c r="AB4446">
        <v>3497.6000000000004</v>
      </c>
      <c r="AC4446">
        <f>Table1_1[[#This Row],[Price]]*Table1_1[[#This Row],[Quantity]]</f>
        <v>8744</v>
      </c>
    </row>
    <row r="4447" spans="1:29" x14ac:dyDescent="0.3">
      <c r="A4447" t="s">
        <v>28</v>
      </c>
      <c r="B4447" t="s">
        <v>29</v>
      </c>
      <c r="C4447" t="s">
        <v>148</v>
      </c>
      <c r="D4447" t="s">
        <v>511</v>
      </c>
      <c r="E4447" t="s">
        <v>32</v>
      </c>
      <c r="F4447" t="s">
        <v>47</v>
      </c>
      <c r="G4447">
        <v>24</v>
      </c>
      <c r="H4447">
        <v>431754</v>
      </c>
      <c r="I4447" t="s">
        <v>34</v>
      </c>
      <c r="J4447" s="3">
        <v>44075</v>
      </c>
      <c r="K4447">
        <v>1300</v>
      </c>
      <c r="L4447" t="s">
        <v>18084</v>
      </c>
      <c r="M4447" t="s">
        <v>319</v>
      </c>
      <c r="N4447" t="s">
        <v>18085</v>
      </c>
      <c r="O4447" t="s">
        <v>18086</v>
      </c>
      <c r="P4447" t="s">
        <v>87</v>
      </c>
      <c r="Q4447">
        <v>14</v>
      </c>
      <c r="R4447" t="s">
        <v>88</v>
      </c>
      <c r="S4447" t="s">
        <v>63</v>
      </c>
      <c r="T4447">
        <v>87961</v>
      </c>
      <c r="U4447" s="1">
        <v>45381</v>
      </c>
      <c r="V4447" t="s">
        <v>72</v>
      </c>
      <c r="W4447">
        <v>518188</v>
      </c>
      <c r="X4447" t="s">
        <v>18087</v>
      </c>
      <c r="Y4447">
        <v>246</v>
      </c>
      <c r="Z4447">
        <v>1537</v>
      </c>
      <c r="AA4447">
        <v>8</v>
      </c>
      <c r="AB4447">
        <v>4918.4000000000015</v>
      </c>
      <c r="AC4447">
        <f>Table1_1[[#This Row],[Price]]*Table1_1[[#This Row],[Quantity]]</f>
        <v>12296</v>
      </c>
    </row>
    <row r="4448" spans="1:29" x14ac:dyDescent="0.3">
      <c r="A4448" t="s">
        <v>28</v>
      </c>
      <c r="B4448" t="s">
        <v>29</v>
      </c>
      <c r="C4448" t="s">
        <v>66</v>
      </c>
      <c r="D4448" t="s">
        <v>616</v>
      </c>
      <c r="E4448" t="s">
        <v>32</v>
      </c>
      <c r="F4448" t="s">
        <v>83</v>
      </c>
      <c r="G4448">
        <v>99</v>
      </c>
      <c r="H4448">
        <v>423486</v>
      </c>
      <c r="I4448" t="s">
        <v>34</v>
      </c>
      <c r="J4448" s="3">
        <v>45458</v>
      </c>
      <c r="K4448">
        <v>1300</v>
      </c>
      <c r="L4448" t="s">
        <v>18089</v>
      </c>
      <c r="M4448" t="s">
        <v>1147</v>
      </c>
      <c r="N4448" t="s">
        <v>18090</v>
      </c>
      <c r="O4448" t="s">
        <v>18091</v>
      </c>
      <c r="P4448" t="s">
        <v>39</v>
      </c>
      <c r="Q4448">
        <v>20</v>
      </c>
      <c r="R4448" t="s">
        <v>40</v>
      </c>
      <c r="S4448" t="s">
        <v>79</v>
      </c>
      <c r="T4448">
        <v>64482</v>
      </c>
      <c r="U4448" s="1">
        <v>45612</v>
      </c>
      <c r="V4448" t="s">
        <v>42</v>
      </c>
      <c r="W4448">
        <v>814885</v>
      </c>
      <c r="X4448" t="s">
        <v>14844</v>
      </c>
      <c r="Y4448">
        <v>904</v>
      </c>
      <c r="Z4448">
        <v>956</v>
      </c>
      <c r="AA4448">
        <v>6</v>
      </c>
      <c r="AB4448">
        <v>2294.4</v>
      </c>
      <c r="AC4448">
        <f>Table1_1[[#This Row],[Price]]*Table1_1[[#This Row],[Quantity]]</f>
        <v>5736</v>
      </c>
    </row>
    <row r="4449" spans="1:29" x14ac:dyDescent="0.3">
      <c r="A4449" t="s">
        <v>28</v>
      </c>
      <c r="B4449" t="s">
        <v>29</v>
      </c>
      <c r="C4449" t="s">
        <v>193</v>
      </c>
      <c r="D4449" t="s">
        <v>364</v>
      </c>
      <c r="E4449" t="s">
        <v>32</v>
      </c>
      <c r="F4449" t="s">
        <v>175</v>
      </c>
      <c r="G4449">
        <v>19</v>
      </c>
      <c r="H4449">
        <v>425549</v>
      </c>
      <c r="I4449" t="s">
        <v>34</v>
      </c>
      <c r="J4449" s="3">
        <v>44232</v>
      </c>
      <c r="K4449">
        <v>950</v>
      </c>
      <c r="L4449" t="s">
        <v>18092</v>
      </c>
      <c r="M4449" t="s">
        <v>222</v>
      </c>
      <c r="N4449" t="s">
        <v>18093</v>
      </c>
      <c r="O4449" t="s">
        <v>18094</v>
      </c>
      <c r="P4449" t="s">
        <v>87</v>
      </c>
      <c r="Q4449">
        <v>17</v>
      </c>
      <c r="R4449" t="s">
        <v>88</v>
      </c>
      <c r="S4449" t="s">
        <v>79</v>
      </c>
      <c r="T4449">
        <v>53183</v>
      </c>
      <c r="U4449" s="1">
        <v>45605</v>
      </c>
      <c r="V4449" t="s">
        <v>42</v>
      </c>
      <c r="W4449">
        <v>831162</v>
      </c>
      <c r="X4449" t="s">
        <v>18095</v>
      </c>
      <c r="Y4449">
        <v>917</v>
      </c>
      <c r="Z4449">
        <v>1850</v>
      </c>
      <c r="AA4449">
        <v>3</v>
      </c>
      <c r="AB4449">
        <v>2220</v>
      </c>
      <c r="AC4449">
        <f>Table1_1[[#This Row],[Price]]*Table1_1[[#This Row],[Quantity]]</f>
        <v>5550</v>
      </c>
    </row>
    <row r="4450" spans="1:29" x14ac:dyDescent="0.3">
      <c r="A4450" t="s">
        <v>28</v>
      </c>
      <c r="B4450" t="s">
        <v>29</v>
      </c>
      <c r="C4450" t="s">
        <v>44</v>
      </c>
      <c r="D4450" t="s">
        <v>560</v>
      </c>
      <c r="E4450" t="s">
        <v>46</v>
      </c>
      <c r="F4450" t="s">
        <v>47</v>
      </c>
      <c r="G4450">
        <v>94</v>
      </c>
      <c r="H4450">
        <v>426974</v>
      </c>
      <c r="I4450" t="s">
        <v>34</v>
      </c>
      <c r="J4450" s="3">
        <v>44814</v>
      </c>
      <c r="K4450">
        <v>1100</v>
      </c>
      <c r="L4450" t="s">
        <v>18096</v>
      </c>
      <c r="M4450" t="s">
        <v>482</v>
      </c>
      <c r="N4450" t="s">
        <v>18097</v>
      </c>
      <c r="O4450" t="s">
        <v>18098</v>
      </c>
      <c r="P4450" t="s">
        <v>87</v>
      </c>
      <c r="Q4450">
        <v>18</v>
      </c>
      <c r="R4450" t="s">
        <v>40</v>
      </c>
      <c r="S4450" t="s">
        <v>41</v>
      </c>
      <c r="T4450">
        <v>28717</v>
      </c>
      <c r="U4450" s="1">
        <v>45401</v>
      </c>
      <c r="V4450" t="s">
        <v>80</v>
      </c>
      <c r="W4450">
        <v>993557</v>
      </c>
      <c r="X4450" t="s">
        <v>18099</v>
      </c>
      <c r="Y4450">
        <v>683</v>
      </c>
      <c r="Z4450">
        <v>1886</v>
      </c>
      <c r="AA4450">
        <v>8</v>
      </c>
      <c r="AB4450">
        <v>6035.2000000000007</v>
      </c>
      <c r="AC4450">
        <f>Table1_1[[#This Row],[Price]]*Table1_1[[#This Row],[Quantity]]</f>
        <v>15088</v>
      </c>
    </row>
    <row r="4451" spans="1:29" x14ac:dyDescent="0.3">
      <c r="A4451" t="s">
        <v>28</v>
      </c>
      <c r="B4451" t="s">
        <v>29</v>
      </c>
      <c r="C4451" t="s">
        <v>91</v>
      </c>
      <c r="D4451" t="s">
        <v>637</v>
      </c>
      <c r="E4451" t="s">
        <v>32</v>
      </c>
      <c r="F4451" t="s">
        <v>175</v>
      </c>
      <c r="G4451">
        <v>93</v>
      </c>
      <c r="H4451">
        <v>427802</v>
      </c>
      <c r="I4451" t="s">
        <v>34</v>
      </c>
      <c r="J4451" s="3">
        <v>44337</v>
      </c>
      <c r="K4451">
        <v>800</v>
      </c>
      <c r="L4451" t="s">
        <v>18101</v>
      </c>
      <c r="M4451" t="s">
        <v>496</v>
      </c>
      <c r="N4451" t="s">
        <v>18102</v>
      </c>
      <c r="O4451" t="s">
        <v>18103</v>
      </c>
      <c r="P4451" t="s">
        <v>51</v>
      </c>
      <c r="Q4451">
        <v>18</v>
      </c>
      <c r="R4451" t="s">
        <v>88</v>
      </c>
      <c r="S4451" t="s">
        <v>118</v>
      </c>
      <c r="T4451">
        <v>64043</v>
      </c>
      <c r="U4451" s="1">
        <v>45454</v>
      </c>
      <c r="V4451" t="s">
        <v>52</v>
      </c>
      <c r="W4451">
        <v>177763</v>
      </c>
      <c r="X4451" t="s">
        <v>18104</v>
      </c>
      <c r="Y4451">
        <v>601</v>
      </c>
      <c r="Z4451">
        <v>1164</v>
      </c>
      <c r="AA4451">
        <v>8</v>
      </c>
      <c r="AB4451">
        <v>3724.8</v>
      </c>
      <c r="AC4451">
        <f>Table1_1[[#This Row],[Price]]*Table1_1[[#This Row],[Quantity]]</f>
        <v>9312</v>
      </c>
    </row>
    <row r="4452" spans="1:29" x14ac:dyDescent="0.3">
      <c r="A4452" t="s">
        <v>28</v>
      </c>
      <c r="B4452" t="s">
        <v>29</v>
      </c>
      <c r="C4452" t="s">
        <v>193</v>
      </c>
      <c r="D4452" t="s">
        <v>616</v>
      </c>
      <c r="E4452" t="s">
        <v>32</v>
      </c>
      <c r="F4452" t="s">
        <v>33</v>
      </c>
      <c r="G4452">
        <v>70</v>
      </c>
      <c r="H4452">
        <v>406467</v>
      </c>
      <c r="I4452" t="s">
        <v>34</v>
      </c>
      <c r="J4452" s="3">
        <v>44162</v>
      </c>
      <c r="K4452">
        <v>800</v>
      </c>
      <c r="L4452" t="s">
        <v>18105</v>
      </c>
      <c r="M4452" t="s">
        <v>319</v>
      </c>
      <c r="N4452" t="s">
        <v>18106</v>
      </c>
      <c r="O4452" t="s">
        <v>18107</v>
      </c>
      <c r="P4452" t="s">
        <v>39</v>
      </c>
      <c r="Q4452">
        <v>15</v>
      </c>
      <c r="R4452" t="s">
        <v>40</v>
      </c>
      <c r="S4452" t="s">
        <v>41</v>
      </c>
      <c r="T4452">
        <v>86478</v>
      </c>
      <c r="U4452" s="1">
        <v>45591</v>
      </c>
      <c r="V4452" t="s">
        <v>155</v>
      </c>
      <c r="W4452">
        <v>482750</v>
      </c>
      <c r="X4452" t="s">
        <v>18108</v>
      </c>
      <c r="Y4452">
        <v>892</v>
      </c>
      <c r="Z4452">
        <v>2970</v>
      </c>
      <c r="AA4452">
        <v>6</v>
      </c>
      <c r="AB4452">
        <v>7128</v>
      </c>
      <c r="AC4452">
        <f>Table1_1[[#This Row],[Price]]*Table1_1[[#This Row],[Quantity]]</f>
        <v>17820</v>
      </c>
    </row>
    <row r="4453" spans="1:29" x14ac:dyDescent="0.3">
      <c r="A4453" t="s">
        <v>28</v>
      </c>
      <c r="B4453" t="s">
        <v>29</v>
      </c>
      <c r="C4453" t="s">
        <v>193</v>
      </c>
      <c r="D4453" t="s">
        <v>317</v>
      </c>
      <c r="E4453" t="s">
        <v>46</v>
      </c>
      <c r="F4453" t="s">
        <v>57</v>
      </c>
      <c r="G4453">
        <v>31</v>
      </c>
      <c r="H4453">
        <v>415305</v>
      </c>
      <c r="I4453" t="s">
        <v>34</v>
      </c>
      <c r="J4453" s="3">
        <v>45006</v>
      </c>
      <c r="K4453">
        <v>950</v>
      </c>
      <c r="L4453" t="s">
        <v>18109</v>
      </c>
      <c r="M4453" t="s">
        <v>115</v>
      </c>
      <c r="N4453" t="s">
        <v>18110</v>
      </c>
      <c r="O4453" t="s">
        <v>18111</v>
      </c>
      <c r="P4453" t="s">
        <v>39</v>
      </c>
      <c r="Q4453">
        <v>15</v>
      </c>
      <c r="R4453" t="s">
        <v>88</v>
      </c>
      <c r="S4453" t="s">
        <v>63</v>
      </c>
      <c r="T4453">
        <v>49157</v>
      </c>
      <c r="U4453" s="1">
        <v>45329</v>
      </c>
      <c r="V4453" t="s">
        <v>119</v>
      </c>
      <c r="W4453">
        <v>419424</v>
      </c>
      <c r="X4453" t="s">
        <v>18112</v>
      </c>
      <c r="Y4453">
        <v>524</v>
      </c>
      <c r="Z4453">
        <v>830</v>
      </c>
      <c r="AA4453">
        <v>1</v>
      </c>
      <c r="AB4453">
        <v>332</v>
      </c>
      <c r="AC4453">
        <f>Table1_1[[#This Row],[Price]]*Table1_1[[#This Row],[Quantity]]</f>
        <v>830</v>
      </c>
    </row>
    <row r="4454" spans="1:29" x14ac:dyDescent="0.3">
      <c r="A4454" t="s">
        <v>28</v>
      </c>
      <c r="B4454" t="s">
        <v>29</v>
      </c>
      <c r="C4454" t="s">
        <v>91</v>
      </c>
      <c r="D4454" t="s">
        <v>74</v>
      </c>
      <c r="E4454" t="s">
        <v>56</v>
      </c>
      <c r="F4454" t="s">
        <v>83</v>
      </c>
      <c r="G4454">
        <v>78</v>
      </c>
      <c r="H4454">
        <v>417405</v>
      </c>
      <c r="I4454" t="s">
        <v>34</v>
      </c>
      <c r="J4454" s="3">
        <v>44463</v>
      </c>
      <c r="K4454">
        <v>1000</v>
      </c>
      <c r="L4454" t="s">
        <v>18113</v>
      </c>
      <c r="M4454" t="s">
        <v>129</v>
      </c>
      <c r="N4454" t="s">
        <v>18114</v>
      </c>
      <c r="O4454" t="s">
        <v>18115</v>
      </c>
      <c r="P4454" t="s">
        <v>87</v>
      </c>
      <c r="Q4454">
        <v>19</v>
      </c>
      <c r="R4454" t="s">
        <v>88</v>
      </c>
      <c r="S4454" t="s">
        <v>63</v>
      </c>
      <c r="T4454">
        <v>69678</v>
      </c>
      <c r="U4454" s="1">
        <v>45300</v>
      </c>
      <c r="V4454" t="s">
        <v>111</v>
      </c>
      <c r="W4454">
        <v>606851</v>
      </c>
      <c r="X4454" t="s">
        <v>18116</v>
      </c>
      <c r="Y4454">
        <v>399</v>
      </c>
      <c r="Z4454">
        <v>1078</v>
      </c>
      <c r="AA4454">
        <v>4</v>
      </c>
      <c r="AB4454">
        <v>1724.8000000000002</v>
      </c>
      <c r="AC4454">
        <f>Table1_1[[#This Row],[Price]]*Table1_1[[#This Row],[Quantity]]</f>
        <v>4312</v>
      </c>
    </row>
    <row r="4455" spans="1:29" x14ac:dyDescent="0.3">
      <c r="A4455" t="s">
        <v>28</v>
      </c>
      <c r="B4455" t="s">
        <v>29</v>
      </c>
      <c r="C4455" t="s">
        <v>44</v>
      </c>
      <c r="D4455" t="s">
        <v>421</v>
      </c>
      <c r="E4455" t="s">
        <v>56</v>
      </c>
      <c r="F4455" t="s">
        <v>175</v>
      </c>
      <c r="G4455">
        <v>74</v>
      </c>
      <c r="H4455">
        <v>432223</v>
      </c>
      <c r="I4455" t="s">
        <v>34</v>
      </c>
      <c r="J4455" s="3">
        <v>44155</v>
      </c>
      <c r="K4455">
        <v>950</v>
      </c>
      <c r="L4455" t="s">
        <v>18117</v>
      </c>
      <c r="M4455" t="s">
        <v>1356</v>
      </c>
      <c r="N4455" t="s">
        <v>18118</v>
      </c>
      <c r="O4455">
        <v>7513369944</v>
      </c>
      <c r="P4455" t="s">
        <v>71</v>
      </c>
      <c r="Q4455">
        <v>13</v>
      </c>
      <c r="R4455" t="s">
        <v>40</v>
      </c>
      <c r="S4455" t="s">
        <v>79</v>
      </c>
      <c r="T4455">
        <v>73126</v>
      </c>
      <c r="U4455" s="1">
        <v>45576</v>
      </c>
      <c r="V4455" t="s">
        <v>155</v>
      </c>
      <c r="W4455">
        <v>181624</v>
      </c>
      <c r="X4455" t="s">
        <v>18119</v>
      </c>
      <c r="Y4455">
        <v>622</v>
      </c>
      <c r="Z4455">
        <v>2626</v>
      </c>
      <c r="AA4455">
        <v>3</v>
      </c>
      <c r="AB4455">
        <v>3151.2000000000003</v>
      </c>
      <c r="AC4455">
        <f>Table1_1[[#This Row],[Price]]*Table1_1[[#This Row],[Quantity]]</f>
        <v>7878</v>
      </c>
    </row>
    <row r="4456" spans="1:29" x14ac:dyDescent="0.3">
      <c r="A4456" t="s">
        <v>28</v>
      </c>
      <c r="B4456" t="s">
        <v>29</v>
      </c>
      <c r="C4456" t="s">
        <v>148</v>
      </c>
      <c r="D4456" t="s">
        <v>261</v>
      </c>
      <c r="E4456" t="s">
        <v>56</v>
      </c>
      <c r="F4456" t="s">
        <v>57</v>
      </c>
      <c r="G4456">
        <v>37</v>
      </c>
      <c r="H4456">
        <v>401269</v>
      </c>
      <c r="I4456" t="s">
        <v>34</v>
      </c>
      <c r="J4456" s="3">
        <v>45350</v>
      </c>
      <c r="K4456">
        <v>1100</v>
      </c>
      <c r="L4456" t="s">
        <v>18120</v>
      </c>
      <c r="M4456" t="s">
        <v>1460</v>
      </c>
      <c r="N4456" t="s">
        <v>18121</v>
      </c>
      <c r="O4456" t="s">
        <v>18122</v>
      </c>
      <c r="P4456" t="s">
        <v>71</v>
      </c>
      <c r="Q4456">
        <v>13</v>
      </c>
      <c r="R4456" t="s">
        <v>88</v>
      </c>
      <c r="S4456" t="s">
        <v>79</v>
      </c>
      <c r="T4456">
        <v>97876</v>
      </c>
      <c r="U4456" s="1">
        <v>45552</v>
      </c>
      <c r="V4456" t="s">
        <v>180</v>
      </c>
      <c r="W4456">
        <v>206899</v>
      </c>
      <c r="X4456" t="s">
        <v>18123</v>
      </c>
      <c r="Y4456">
        <v>937</v>
      </c>
      <c r="Z4456">
        <v>2143</v>
      </c>
      <c r="AA4456">
        <v>7</v>
      </c>
      <c r="AB4456">
        <v>6000.4000000000015</v>
      </c>
      <c r="AC4456">
        <f>Table1_1[[#This Row],[Price]]*Table1_1[[#This Row],[Quantity]]</f>
        <v>15001</v>
      </c>
    </row>
    <row r="4457" spans="1:29" x14ac:dyDescent="0.3">
      <c r="A4457" t="s">
        <v>28</v>
      </c>
      <c r="B4457" t="s">
        <v>29</v>
      </c>
      <c r="C4457" t="s">
        <v>157</v>
      </c>
      <c r="D4457" t="s">
        <v>187</v>
      </c>
      <c r="E4457" t="s">
        <v>56</v>
      </c>
      <c r="F4457" t="s">
        <v>113</v>
      </c>
      <c r="G4457">
        <v>94</v>
      </c>
      <c r="H4457">
        <v>425663</v>
      </c>
      <c r="I4457" t="s">
        <v>34</v>
      </c>
      <c r="J4457" s="3">
        <v>44394</v>
      </c>
      <c r="K4457">
        <v>1400</v>
      </c>
      <c r="L4457" t="s">
        <v>2358</v>
      </c>
      <c r="M4457" t="s">
        <v>137</v>
      </c>
      <c r="N4457" t="s">
        <v>18125</v>
      </c>
      <c r="O4457" t="s">
        <v>18126</v>
      </c>
      <c r="P4457" t="s">
        <v>39</v>
      </c>
      <c r="Q4457">
        <v>13</v>
      </c>
      <c r="R4457" t="s">
        <v>40</v>
      </c>
      <c r="S4457" t="s">
        <v>118</v>
      </c>
      <c r="T4457">
        <v>52785</v>
      </c>
      <c r="U4457" s="1">
        <v>45365</v>
      </c>
      <c r="V4457" t="s">
        <v>72</v>
      </c>
      <c r="W4457">
        <v>492497</v>
      </c>
      <c r="X4457" t="s">
        <v>18127</v>
      </c>
      <c r="Y4457">
        <v>268</v>
      </c>
      <c r="Z4457">
        <v>2707</v>
      </c>
      <c r="AA4457">
        <v>4</v>
      </c>
      <c r="AB4457">
        <v>4331.2</v>
      </c>
      <c r="AC4457">
        <f>Table1_1[[#This Row],[Price]]*Table1_1[[#This Row],[Quantity]]</f>
        <v>10828</v>
      </c>
    </row>
    <row r="4458" spans="1:29" x14ac:dyDescent="0.3">
      <c r="A4458" t="s">
        <v>28</v>
      </c>
      <c r="B4458" t="s">
        <v>29</v>
      </c>
      <c r="C4458" t="s">
        <v>44</v>
      </c>
      <c r="D4458" t="s">
        <v>55</v>
      </c>
      <c r="E4458" t="s">
        <v>56</v>
      </c>
      <c r="F4458" t="s">
        <v>106</v>
      </c>
      <c r="G4458">
        <v>72</v>
      </c>
      <c r="H4458">
        <v>417689</v>
      </c>
      <c r="I4458" t="s">
        <v>34</v>
      </c>
      <c r="J4458" s="3">
        <v>44405</v>
      </c>
      <c r="K4458">
        <v>1200</v>
      </c>
      <c r="L4458" t="s">
        <v>18128</v>
      </c>
      <c r="M4458" t="s">
        <v>239</v>
      </c>
      <c r="N4458" t="s">
        <v>18129</v>
      </c>
      <c r="O4458" t="s">
        <v>18130</v>
      </c>
      <c r="P4458" t="s">
        <v>87</v>
      </c>
      <c r="Q4458">
        <v>16</v>
      </c>
      <c r="R4458" t="s">
        <v>40</v>
      </c>
      <c r="S4458" t="s">
        <v>63</v>
      </c>
      <c r="T4458">
        <v>67246</v>
      </c>
      <c r="U4458" s="1">
        <v>45466</v>
      </c>
      <c r="V4458" t="s">
        <v>52</v>
      </c>
      <c r="W4458">
        <v>522659</v>
      </c>
      <c r="X4458" t="s">
        <v>18131</v>
      </c>
      <c r="Y4458">
        <v>965</v>
      </c>
      <c r="Z4458">
        <v>2392</v>
      </c>
      <c r="AA4458">
        <v>2</v>
      </c>
      <c r="AB4458">
        <v>1913.6000000000001</v>
      </c>
      <c r="AC4458">
        <f>Table1_1[[#This Row],[Price]]*Table1_1[[#This Row],[Quantity]]</f>
        <v>4784</v>
      </c>
    </row>
    <row r="4459" spans="1:29" x14ac:dyDescent="0.3">
      <c r="A4459" t="s">
        <v>28</v>
      </c>
      <c r="B4459" t="s">
        <v>29</v>
      </c>
      <c r="C4459" t="s">
        <v>157</v>
      </c>
      <c r="D4459" t="s">
        <v>149</v>
      </c>
      <c r="E4459" t="s">
        <v>46</v>
      </c>
      <c r="F4459" t="s">
        <v>57</v>
      </c>
      <c r="G4459">
        <v>20</v>
      </c>
      <c r="H4459">
        <v>431945</v>
      </c>
      <c r="I4459" t="s">
        <v>58</v>
      </c>
      <c r="J4459" s="3">
        <v>45012</v>
      </c>
      <c r="K4459">
        <v>1100</v>
      </c>
      <c r="L4459" t="s">
        <v>18132</v>
      </c>
      <c r="M4459" t="s">
        <v>123</v>
      </c>
      <c r="N4459" t="s">
        <v>18133</v>
      </c>
      <c r="O4459" t="s">
        <v>18134</v>
      </c>
      <c r="P4459" t="s">
        <v>39</v>
      </c>
      <c r="Q4459">
        <v>20</v>
      </c>
      <c r="R4459" t="s">
        <v>40</v>
      </c>
      <c r="S4459" t="s">
        <v>79</v>
      </c>
      <c r="T4459">
        <v>79573</v>
      </c>
      <c r="U4459" s="1">
        <v>45582</v>
      </c>
      <c r="V4459" t="s">
        <v>155</v>
      </c>
      <c r="W4459">
        <v>652121</v>
      </c>
      <c r="X4459" t="s">
        <v>18135</v>
      </c>
      <c r="Y4459">
        <v>762</v>
      </c>
      <c r="Z4459">
        <v>1466</v>
      </c>
      <c r="AA4459">
        <v>5</v>
      </c>
      <c r="AB4459">
        <v>2932</v>
      </c>
      <c r="AC4459">
        <f>Table1_1[[#This Row],[Price]]*Table1_1[[#This Row],[Quantity]]</f>
        <v>7330</v>
      </c>
    </row>
    <row r="4460" spans="1:29" x14ac:dyDescent="0.3">
      <c r="A4460" t="s">
        <v>28</v>
      </c>
      <c r="B4460" t="s">
        <v>29</v>
      </c>
      <c r="C4460" t="s">
        <v>148</v>
      </c>
      <c r="D4460" t="s">
        <v>45</v>
      </c>
      <c r="E4460" t="s">
        <v>32</v>
      </c>
      <c r="F4460" t="s">
        <v>113</v>
      </c>
      <c r="G4460">
        <v>55</v>
      </c>
      <c r="H4460">
        <v>415293</v>
      </c>
      <c r="I4460" t="s">
        <v>34</v>
      </c>
      <c r="J4460" s="3">
        <v>44890</v>
      </c>
      <c r="K4460">
        <v>1300</v>
      </c>
      <c r="L4460" t="s">
        <v>18136</v>
      </c>
      <c r="M4460" t="s">
        <v>256</v>
      </c>
      <c r="N4460" t="s">
        <v>18137</v>
      </c>
      <c r="O4460" t="s">
        <v>18138</v>
      </c>
      <c r="P4460" t="s">
        <v>39</v>
      </c>
      <c r="Q4460">
        <v>10</v>
      </c>
      <c r="R4460" t="s">
        <v>40</v>
      </c>
      <c r="S4460" t="s">
        <v>118</v>
      </c>
      <c r="T4460">
        <v>68212</v>
      </c>
      <c r="U4460" s="1">
        <v>45588</v>
      </c>
      <c r="V4460" t="s">
        <v>155</v>
      </c>
      <c r="W4460">
        <v>370446</v>
      </c>
      <c r="X4460" t="s">
        <v>6442</v>
      </c>
      <c r="Y4460">
        <v>444</v>
      </c>
      <c r="Z4460">
        <v>1407</v>
      </c>
      <c r="AA4460">
        <v>1</v>
      </c>
      <c r="AB4460">
        <v>562.80000000000007</v>
      </c>
      <c r="AC4460">
        <f>Table1_1[[#This Row],[Price]]*Table1_1[[#This Row],[Quantity]]</f>
        <v>1407</v>
      </c>
    </row>
    <row r="4461" spans="1:29" x14ac:dyDescent="0.3">
      <c r="A4461" t="s">
        <v>28</v>
      </c>
      <c r="B4461" t="s">
        <v>29</v>
      </c>
      <c r="C4461" t="s">
        <v>148</v>
      </c>
      <c r="D4461" t="s">
        <v>134</v>
      </c>
      <c r="E4461" t="s">
        <v>46</v>
      </c>
      <c r="F4461" t="s">
        <v>135</v>
      </c>
      <c r="G4461">
        <v>5</v>
      </c>
      <c r="H4461">
        <v>433440</v>
      </c>
      <c r="I4461" t="s">
        <v>34</v>
      </c>
      <c r="J4461" s="3">
        <v>44843</v>
      </c>
      <c r="K4461">
        <v>800</v>
      </c>
      <c r="L4461" t="s">
        <v>18140</v>
      </c>
      <c r="M4461" t="s">
        <v>137</v>
      </c>
      <c r="N4461" t="s">
        <v>18141</v>
      </c>
      <c r="O4461" t="s">
        <v>18142</v>
      </c>
      <c r="P4461" t="s">
        <v>51</v>
      </c>
      <c r="Q4461">
        <v>3</v>
      </c>
      <c r="R4461" t="s">
        <v>40</v>
      </c>
      <c r="S4461" t="s">
        <v>41</v>
      </c>
      <c r="T4461">
        <v>27810</v>
      </c>
      <c r="U4461" s="1">
        <v>45590</v>
      </c>
      <c r="V4461" t="s">
        <v>155</v>
      </c>
      <c r="W4461">
        <v>325846</v>
      </c>
      <c r="X4461" t="s">
        <v>10054</v>
      </c>
      <c r="Y4461">
        <v>887</v>
      </c>
      <c r="Z4461">
        <v>971</v>
      </c>
      <c r="AA4461">
        <v>7</v>
      </c>
      <c r="AB4461">
        <v>2718.8</v>
      </c>
      <c r="AC4461">
        <f>Table1_1[[#This Row],[Price]]*Table1_1[[#This Row],[Quantity]]</f>
        <v>6797</v>
      </c>
    </row>
    <row r="4462" spans="1:29" x14ac:dyDescent="0.3">
      <c r="A4462" t="s">
        <v>28</v>
      </c>
      <c r="B4462" t="s">
        <v>29</v>
      </c>
      <c r="C4462" t="s">
        <v>91</v>
      </c>
      <c r="D4462" t="s">
        <v>546</v>
      </c>
      <c r="E4462" t="s">
        <v>32</v>
      </c>
      <c r="F4462" t="s">
        <v>113</v>
      </c>
      <c r="G4462">
        <v>95</v>
      </c>
      <c r="H4462">
        <v>416807</v>
      </c>
      <c r="I4462" t="s">
        <v>58</v>
      </c>
      <c r="J4462" s="3">
        <v>44242</v>
      </c>
      <c r="K4462">
        <v>1300</v>
      </c>
      <c r="L4462" t="s">
        <v>18143</v>
      </c>
      <c r="M4462" t="s">
        <v>1030</v>
      </c>
      <c r="N4462" t="s">
        <v>18144</v>
      </c>
      <c r="O4462" t="s">
        <v>18145</v>
      </c>
      <c r="P4462" t="s">
        <v>39</v>
      </c>
      <c r="Q4462">
        <v>3</v>
      </c>
      <c r="R4462" t="s">
        <v>40</v>
      </c>
      <c r="S4462" t="s">
        <v>41</v>
      </c>
      <c r="T4462">
        <v>23927</v>
      </c>
      <c r="U4462" s="1">
        <v>45305</v>
      </c>
      <c r="V4462" t="s">
        <v>111</v>
      </c>
      <c r="W4462">
        <v>630619</v>
      </c>
      <c r="X4462" t="s">
        <v>1314</v>
      </c>
      <c r="Y4462">
        <v>537</v>
      </c>
      <c r="Z4462">
        <v>2714</v>
      </c>
      <c r="AA4462">
        <v>2</v>
      </c>
      <c r="AB4462">
        <v>2171.2000000000003</v>
      </c>
      <c r="AC4462">
        <f>Table1_1[[#This Row],[Price]]*Table1_1[[#This Row],[Quantity]]</f>
        <v>5428</v>
      </c>
    </row>
    <row r="4463" spans="1:29" x14ac:dyDescent="0.3">
      <c r="A4463" t="s">
        <v>28</v>
      </c>
      <c r="B4463" t="s">
        <v>29</v>
      </c>
      <c r="C4463" t="s">
        <v>30</v>
      </c>
      <c r="D4463" t="s">
        <v>227</v>
      </c>
      <c r="E4463" t="s">
        <v>56</v>
      </c>
      <c r="F4463" t="s">
        <v>106</v>
      </c>
      <c r="G4463">
        <v>94</v>
      </c>
      <c r="H4463">
        <v>430670</v>
      </c>
      <c r="I4463" t="s">
        <v>34</v>
      </c>
      <c r="J4463" s="3">
        <v>45245</v>
      </c>
      <c r="K4463">
        <v>950</v>
      </c>
      <c r="L4463" t="s">
        <v>18147</v>
      </c>
      <c r="M4463" t="s">
        <v>211</v>
      </c>
      <c r="N4463" t="s">
        <v>18148</v>
      </c>
      <c r="O4463">
        <v>-1553</v>
      </c>
      <c r="P4463" t="s">
        <v>87</v>
      </c>
      <c r="Q4463">
        <v>5</v>
      </c>
      <c r="R4463" t="s">
        <v>40</v>
      </c>
      <c r="S4463" t="s">
        <v>41</v>
      </c>
      <c r="T4463">
        <v>80454</v>
      </c>
      <c r="U4463" s="1">
        <v>45573</v>
      </c>
      <c r="V4463" t="s">
        <v>155</v>
      </c>
      <c r="W4463">
        <v>557432</v>
      </c>
      <c r="X4463" t="s">
        <v>7069</v>
      </c>
      <c r="Y4463">
        <v>232</v>
      </c>
      <c r="Z4463">
        <v>1329</v>
      </c>
      <c r="AA4463">
        <v>7</v>
      </c>
      <c r="AB4463">
        <v>3721.2000000000003</v>
      </c>
      <c r="AC4463">
        <f>Table1_1[[#This Row],[Price]]*Table1_1[[#This Row],[Quantity]]</f>
        <v>9303</v>
      </c>
    </row>
    <row r="4464" spans="1:29" x14ac:dyDescent="0.3">
      <c r="A4464" t="s">
        <v>28</v>
      </c>
      <c r="B4464" t="s">
        <v>29</v>
      </c>
      <c r="C4464" t="s">
        <v>193</v>
      </c>
      <c r="D4464" t="s">
        <v>524</v>
      </c>
      <c r="E4464" t="s">
        <v>32</v>
      </c>
      <c r="F4464" t="s">
        <v>47</v>
      </c>
      <c r="G4464">
        <v>95</v>
      </c>
      <c r="H4464">
        <v>416202</v>
      </c>
      <c r="I4464" t="s">
        <v>34</v>
      </c>
      <c r="J4464" s="3">
        <v>45102</v>
      </c>
      <c r="K4464">
        <v>1400</v>
      </c>
      <c r="L4464" t="s">
        <v>18149</v>
      </c>
      <c r="M4464" t="s">
        <v>144</v>
      </c>
      <c r="N4464" t="s">
        <v>18150</v>
      </c>
      <c r="O4464" t="s">
        <v>18151</v>
      </c>
      <c r="P4464" t="s">
        <v>39</v>
      </c>
      <c r="Q4464">
        <v>8</v>
      </c>
      <c r="R4464" t="s">
        <v>88</v>
      </c>
      <c r="S4464" t="s">
        <v>41</v>
      </c>
      <c r="T4464">
        <v>44688</v>
      </c>
      <c r="U4464" s="1">
        <v>45487</v>
      </c>
      <c r="V4464" t="s">
        <v>126</v>
      </c>
      <c r="W4464">
        <v>435284</v>
      </c>
      <c r="X4464" t="s">
        <v>18152</v>
      </c>
      <c r="Y4464">
        <v>672</v>
      </c>
      <c r="Z4464">
        <v>832</v>
      </c>
      <c r="AA4464">
        <v>7</v>
      </c>
      <c r="AB4464">
        <v>2329.6</v>
      </c>
      <c r="AC4464">
        <f>Table1_1[[#This Row],[Price]]*Table1_1[[#This Row],[Quantity]]</f>
        <v>5824</v>
      </c>
    </row>
    <row r="4465" spans="1:29" x14ac:dyDescent="0.3">
      <c r="A4465" t="s">
        <v>28</v>
      </c>
      <c r="B4465" t="s">
        <v>29</v>
      </c>
      <c r="C4465" t="s">
        <v>44</v>
      </c>
      <c r="D4465" t="s">
        <v>31</v>
      </c>
      <c r="E4465" t="s">
        <v>56</v>
      </c>
      <c r="F4465" t="s">
        <v>33</v>
      </c>
      <c r="G4465">
        <v>2</v>
      </c>
      <c r="H4465">
        <v>403350</v>
      </c>
      <c r="I4465" t="s">
        <v>58</v>
      </c>
      <c r="J4465" s="3">
        <v>45365</v>
      </c>
      <c r="K4465">
        <v>950</v>
      </c>
      <c r="L4465" t="s">
        <v>18153</v>
      </c>
      <c r="M4465" t="s">
        <v>361</v>
      </c>
      <c r="N4465" t="s">
        <v>18154</v>
      </c>
      <c r="O4465" t="s">
        <v>18155</v>
      </c>
      <c r="P4465" t="s">
        <v>39</v>
      </c>
      <c r="Q4465">
        <v>3</v>
      </c>
      <c r="R4465" t="s">
        <v>40</v>
      </c>
      <c r="S4465" t="s">
        <v>63</v>
      </c>
      <c r="T4465">
        <v>77009</v>
      </c>
      <c r="U4465" s="1">
        <v>45430</v>
      </c>
      <c r="V4465" t="s">
        <v>140</v>
      </c>
      <c r="W4465">
        <v>764349</v>
      </c>
      <c r="X4465" t="s">
        <v>18156</v>
      </c>
      <c r="Y4465">
        <v>322</v>
      </c>
      <c r="Z4465">
        <v>901</v>
      </c>
      <c r="AA4465">
        <v>7</v>
      </c>
      <c r="AB4465">
        <v>2522.8000000000002</v>
      </c>
      <c r="AC4465">
        <f>Table1_1[[#This Row],[Price]]*Table1_1[[#This Row],[Quantity]]</f>
        <v>6307</v>
      </c>
    </row>
    <row r="4466" spans="1:29" x14ac:dyDescent="0.3">
      <c r="A4466" t="s">
        <v>28</v>
      </c>
      <c r="B4466" t="s">
        <v>29</v>
      </c>
      <c r="C4466" t="s">
        <v>30</v>
      </c>
      <c r="D4466" t="s">
        <v>170</v>
      </c>
      <c r="E4466" t="s">
        <v>46</v>
      </c>
      <c r="F4466" t="s">
        <v>106</v>
      </c>
      <c r="G4466">
        <v>73</v>
      </c>
      <c r="H4466">
        <v>421678</v>
      </c>
      <c r="I4466" t="s">
        <v>34</v>
      </c>
      <c r="J4466" s="3">
        <v>43896</v>
      </c>
      <c r="K4466">
        <v>1100</v>
      </c>
      <c r="L4466" t="s">
        <v>18157</v>
      </c>
      <c r="M4466" t="s">
        <v>1048</v>
      </c>
      <c r="N4466" t="s">
        <v>18158</v>
      </c>
      <c r="O4466" t="s">
        <v>18159</v>
      </c>
      <c r="P4466" t="s">
        <v>87</v>
      </c>
      <c r="Q4466">
        <v>7</v>
      </c>
      <c r="R4466" t="s">
        <v>40</v>
      </c>
      <c r="S4466" t="s">
        <v>63</v>
      </c>
      <c r="T4466">
        <v>68185</v>
      </c>
      <c r="U4466" s="1">
        <v>45407</v>
      </c>
      <c r="V4466" t="s">
        <v>80</v>
      </c>
      <c r="W4466">
        <v>112607</v>
      </c>
      <c r="X4466" t="s">
        <v>18160</v>
      </c>
      <c r="Y4466">
        <v>340</v>
      </c>
      <c r="Z4466">
        <v>2872</v>
      </c>
      <c r="AA4466">
        <v>7</v>
      </c>
      <c r="AB4466">
        <v>8041.6</v>
      </c>
      <c r="AC4466">
        <f>Table1_1[[#This Row],[Price]]*Table1_1[[#This Row],[Quantity]]</f>
        <v>20104</v>
      </c>
    </row>
    <row r="4467" spans="1:29" x14ac:dyDescent="0.3">
      <c r="A4467" t="s">
        <v>28</v>
      </c>
      <c r="B4467" t="s">
        <v>29</v>
      </c>
      <c r="C4467" t="s">
        <v>91</v>
      </c>
      <c r="D4467" t="s">
        <v>411</v>
      </c>
      <c r="E4467" t="s">
        <v>46</v>
      </c>
      <c r="F4467" t="s">
        <v>47</v>
      </c>
      <c r="G4467">
        <v>75</v>
      </c>
      <c r="H4467">
        <v>433530</v>
      </c>
      <c r="I4467" t="s">
        <v>34</v>
      </c>
      <c r="J4467" s="3">
        <v>44819</v>
      </c>
      <c r="K4467">
        <v>1100</v>
      </c>
      <c r="L4467" t="s">
        <v>18161</v>
      </c>
      <c r="M4467" t="s">
        <v>152</v>
      </c>
      <c r="N4467" t="s">
        <v>18162</v>
      </c>
      <c r="O4467" t="s">
        <v>18163</v>
      </c>
      <c r="P4467" t="s">
        <v>51</v>
      </c>
      <c r="Q4467">
        <v>8</v>
      </c>
      <c r="R4467" t="s">
        <v>40</v>
      </c>
      <c r="S4467" t="s">
        <v>118</v>
      </c>
      <c r="T4467">
        <v>92420</v>
      </c>
      <c r="U4467" s="1">
        <v>45513</v>
      </c>
      <c r="V4467" t="s">
        <v>64</v>
      </c>
      <c r="W4467">
        <v>966621</v>
      </c>
      <c r="X4467" t="s">
        <v>18164</v>
      </c>
      <c r="Y4467">
        <v>346</v>
      </c>
      <c r="Z4467">
        <v>2248</v>
      </c>
      <c r="AA4467">
        <v>2</v>
      </c>
      <c r="AB4467">
        <v>1798.4</v>
      </c>
      <c r="AC4467">
        <f>Table1_1[[#This Row],[Price]]*Table1_1[[#This Row],[Quantity]]</f>
        <v>4496</v>
      </c>
    </row>
    <row r="4468" spans="1:29" x14ac:dyDescent="0.3">
      <c r="A4468" t="s">
        <v>28</v>
      </c>
      <c r="B4468" t="s">
        <v>29</v>
      </c>
      <c r="C4468" t="s">
        <v>148</v>
      </c>
      <c r="D4468" t="s">
        <v>261</v>
      </c>
      <c r="E4468" t="s">
        <v>32</v>
      </c>
      <c r="F4468" t="s">
        <v>83</v>
      </c>
      <c r="G4468">
        <v>58</v>
      </c>
      <c r="H4468">
        <v>428589</v>
      </c>
      <c r="I4468" t="s">
        <v>34</v>
      </c>
      <c r="J4468" s="3">
        <v>45012</v>
      </c>
      <c r="K4468">
        <v>950</v>
      </c>
      <c r="L4468" t="s">
        <v>18165</v>
      </c>
      <c r="M4468" t="s">
        <v>1058</v>
      </c>
      <c r="N4468" t="s">
        <v>18166</v>
      </c>
      <c r="O4468" t="s">
        <v>18167</v>
      </c>
      <c r="P4468" t="s">
        <v>39</v>
      </c>
      <c r="Q4468">
        <v>14</v>
      </c>
      <c r="R4468" t="s">
        <v>88</v>
      </c>
      <c r="S4468" t="s">
        <v>79</v>
      </c>
      <c r="T4468">
        <v>67462</v>
      </c>
      <c r="U4468" s="1">
        <v>45504</v>
      </c>
      <c r="V4468" t="s">
        <v>126</v>
      </c>
      <c r="W4468">
        <v>341108</v>
      </c>
      <c r="X4468" t="s">
        <v>18168</v>
      </c>
      <c r="Y4468">
        <v>716</v>
      </c>
      <c r="Z4468">
        <v>1348</v>
      </c>
      <c r="AA4468">
        <v>2</v>
      </c>
      <c r="AB4468">
        <v>1078.4000000000001</v>
      </c>
      <c r="AC4468">
        <f>Table1_1[[#This Row],[Price]]*Table1_1[[#This Row],[Quantity]]</f>
        <v>2696</v>
      </c>
    </row>
    <row r="4469" spans="1:29" x14ac:dyDescent="0.3">
      <c r="A4469" t="s">
        <v>28</v>
      </c>
      <c r="B4469" t="s">
        <v>29</v>
      </c>
      <c r="C4469" t="s">
        <v>66</v>
      </c>
      <c r="D4469" t="s">
        <v>267</v>
      </c>
      <c r="E4469" t="s">
        <v>32</v>
      </c>
      <c r="F4469" t="s">
        <v>150</v>
      </c>
      <c r="G4469">
        <v>31</v>
      </c>
      <c r="H4469">
        <v>432597</v>
      </c>
      <c r="I4469" t="s">
        <v>58</v>
      </c>
      <c r="J4469" s="3">
        <v>44625</v>
      </c>
      <c r="K4469">
        <v>1400</v>
      </c>
      <c r="L4469" t="s">
        <v>18169</v>
      </c>
      <c r="M4469" t="s">
        <v>319</v>
      </c>
      <c r="N4469" t="s">
        <v>18170</v>
      </c>
      <c r="O4469" t="s">
        <v>18171</v>
      </c>
      <c r="P4469" t="s">
        <v>39</v>
      </c>
      <c r="Q4469">
        <v>13</v>
      </c>
      <c r="R4469" t="s">
        <v>40</v>
      </c>
      <c r="S4469" t="s">
        <v>41</v>
      </c>
      <c r="T4469">
        <v>12089</v>
      </c>
      <c r="U4469" s="1">
        <v>45561</v>
      </c>
      <c r="V4469" t="s">
        <v>180</v>
      </c>
      <c r="W4469">
        <v>705158</v>
      </c>
      <c r="X4469" t="s">
        <v>18172</v>
      </c>
      <c r="Y4469">
        <v>496</v>
      </c>
      <c r="Z4469">
        <v>2056</v>
      </c>
      <c r="AA4469">
        <v>7</v>
      </c>
      <c r="AB4469">
        <v>5756.8</v>
      </c>
      <c r="AC4469">
        <f>Table1_1[[#This Row],[Price]]*Table1_1[[#This Row],[Quantity]]</f>
        <v>14392</v>
      </c>
    </row>
    <row r="4470" spans="1:29" x14ac:dyDescent="0.3">
      <c r="A4470" t="s">
        <v>28</v>
      </c>
      <c r="B4470" t="s">
        <v>29</v>
      </c>
      <c r="C4470" t="s">
        <v>193</v>
      </c>
      <c r="D4470" t="s">
        <v>274</v>
      </c>
      <c r="E4470" t="s">
        <v>32</v>
      </c>
      <c r="F4470" t="s">
        <v>113</v>
      </c>
      <c r="G4470">
        <v>1</v>
      </c>
      <c r="H4470">
        <v>437784</v>
      </c>
      <c r="I4470" t="s">
        <v>34</v>
      </c>
      <c r="J4470" s="3">
        <v>44739</v>
      </c>
      <c r="K4470">
        <v>1200</v>
      </c>
      <c r="L4470" t="s">
        <v>18173</v>
      </c>
      <c r="M4470" t="s">
        <v>108</v>
      </c>
      <c r="N4470" t="s">
        <v>18174</v>
      </c>
      <c r="O4470" t="s">
        <v>18175</v>
      </c>
      <c r="P4470" t="s">
        <v>39</v>
      </c>
      <c r="Q4470">
        <v>8</v>
      </c>
      <c r="R4470" t="s">
        <v>88</v>
      </c>
      <c r="S4470" t="s">
        <v>63</v>
      </c>
      <c r="T4470">
        <v>56234</v>
      </c>
      <c r="U4470" s="1">
        <v>45355</v>
      </c>
      <c r="V4470" t="s">
        <v>72</v>
      </c>
      <c r="W4470">
        <v>224351</v>
      </c>
      <c r="X4470" t="s">
        <v>4498</v>
      </c>
      <c r="Y4470">
        <v>575</v>
      </c>
      <c r="Z4470">
        <v>896</v>
      </c>
      <c r="AA4470">
        <v>6</v>
      </c>
      <c r="AB4470">
        <v>2150.4</v>
      </c>
      <c r="AC4470">
        <f>Table1_1[[#This Row],[Price]]*Table1_1[[#This Row],[Quantity]]</f>
        <v>5376</v>
      </c>
    </row>
    <row r="4471" spans="1:29" x14ac:dyDescent="0.3">
      <c r="A4471" t="s">
        <v>28</v>
      </c>
      <c r="B4471" t="s">
        <v>29</v>
      </c>
      <c r="C4471" t="s">
        <v>193</v>
      </c>
      <c r="D4471" t="s">
        <v>74</v>
      </c>
      <c r="E4471" t="s">
        <v>56</v>
      </c>
      <c r="F4471" t="s">
        <v>106</v>
      </c>
      <c r="G4471">
        <v>23</v>
      </c>
      <c r="H4471">
        <v>409890</v>
      </c>
      <c r="I4471" t="s">
        <v>34</v>
      </c>
      <c r="J4471" s="3">
        <v>45433</v>
      </c>
      <c r="K4471">
        <v>950</v>
      </c>
      <c r="L4471" t="s">
        <v>18176</v>
      </c>
      <c r="M4471" t="s">
        <v>1366</v>
      </c>
      <c r="N4471" t="s">
        <v>18177</v>
      </c>
      <c r="O4471" t="s">
        <v>18178</v>
      </c>
      <c r="P4471" t="s">
        <v>71</v>
      </c>
      <c r="Q4471">
        <v>17</v>
      </c>
      <c r="R4471" t="s">
        <v>88</v>
      </c>
      <c r="S4471" t="s">
        <v>118</v>
      </c>
      <c r="T4471">
        <v>88170</v>
      </c>
      <c r="U4471" s="1">
        <v>45427</v>
      </c>
      <c r="V4471" t="s">
        <v>140</v>
      </c>
      <c r="W4471">
        <v>239104</v>
      </c>
      <c r="X4471" t="s">
        <v>18179</v>
      </c>
      <c r="Y4471">
        <v>576</v>
      </c>
      <c r="Z4471">
        <v>1592</v>
      </c>
      <c r="AA4471">
        <v>2</v>
      </c>
      <c r="AB4471">
        <v>1273.6000000000001</v>
      </c>
      <c r="AC4471">
        <f>Table1_1[[#This Row],[Price]]*Table1_1[[#This Row],[Quantity]]</f>
        <v>3184</v>
      </c>
    </row>
    <row r="4472" spans="1:29" x14ac:dyDescent="0.3">
      <c r="A4472" t="s">
        <v>28</v>
      </c>
      <c r="B4472" t="s">
        <v>29</v>
      </c>
      <c r="C4472" t="s">
        <v>66</v>
      </c>
      <c r="D4472" t="s">
        <v>82</v>
      </c>
      <c r="E4472" t="s">
        <v>46</v>
      </c>
      <c r="F4472" t="s">
        <v>113</v>
      </c>
      <c r="G4472">
        <v>6</v>
      </c>
      <c r="H4472">
        <v>432923</v>
      </c>
      <c r="I4472" t="s">
        <v>34</v>
      </c>
      <c r="J4472" s="3">
        <v>44264</v>
      </c>
      <c r="K4472">
        <v>1000</v>
      </c>
      <c r="L4472" t="s">
        <v>18181</v>
      </c>
      <c r="M4472" t="s">
        <v>108</v>
      </c>
      <c r="N4472" t="s">
        <v>18182</v>
      </c>
      <c r="O4472" t="s">
        <v>18183</v>
      </c>
      <c r="P4472" t="s">
        <v>87</v>
      </c>
      <c r="Q4472">
        <v>14</v>
      </c>
      <c r="R4472" t="s">
        <v>40</v>
      </c>
      <c r="S4472" t="s">
        <v>41</v>
      </c>
      <c r="T4472">
        <v>55125</v>
      </c>
      <c r="U4472" s="1">
        <v>45321</v>
      </c>
      <c r="V4472" t="s">
        <v>111</v>
      </c>
      <c r="W4472">
        <v>977643</v>
      </c>
      <c r="X4472" t="s">
        <v>18184</v>
      </c>
      <c r="Y4472">
        <v>956</v>
      </c>
      <c r="Z4472">
        <v>2970</v>
      </c>
      <c r="AA4472">
        <v>3</v>
      </c>
      <c r="AB4472">
        <v>3564</v>
      </c>
      <c r="AC4472">
        <f>Table1_1[[#This Row],[Price]]*Table1_1[[#This Row],[Quantity]]</f>
        <v>8910</v>
      </c>
    </row>
    <row r="4473" spans="1:29" x14ac:dyDescent="0.3">
      <c r="A4473" t="s">
        <v>28</v>
      </c>
      <c r="B4473" t="s">
        <v>29</v>
      </c>
      <c r="C4473" t="s">
        <v>44</v>
      </c>
      <c r="D4473" t="s">
        <v>254</v>
      </c>
      <c r="E4473" t="s">
        <v>32</v>
      </c>
      <c r="F4473" t="s">
        <v>135</v>
      </c>
      <c r="G4473">
        <v>64</v>
      </c>
      <c r="H4473">
        <v>414446</v>
      </c>
      <c r="I4473" t="s">
        <v>58</v>
      </c>
      <c r="J4473" s="3">
        <v>44963</v>
      </c>
      <c r="K4473">
        <v>950</v>
      </c>
      <c r="L4473" t="s">
        <v>18185</v>
      </c>
      <c r="M4473" t="s">
        <v>1091</v>
      </c>
      <c r="N4473" t="s">
        <v>18186</v>
      </c>
      <c r="O4473" t="s">
        <v>18187</v>
      </c>
      <c r="P4473" t="s">
        <v>87</v>
      </c>
      <c r="Q4473">
        <v>16</v>
      </c>
      <c r="R4473" t="s">
        <v>88</v>
      </c>
      <c r="S4473" t="s">
        <v>41</v>
      </c>
      <c r="T4473">
        <v>98917</v>
      </c>
      <c r="U4473" s="1">
        <v>45405</v>
      </c>
      <c r="V4473" t="s">
        <v>80</v>
      </c>
      <c r="W4473">
        <v>696408</v>
      </c>
      <c r="X4473" t="s">
        <v>18188</v>
      </c>
      <c r="Y4473">
        <v>564</v>
      </c>
      <c r="Z4473">
        <v>2116</v>
      </c>
      <c r="AA4473">
        <v>8</v>
      </c>
      <c r="AB4473">
        <v>6771.2000000000007</v>
      </c>
      <c r="AC4473">
        <f>Table1_1[[#This Row],[Price]]*Table1_1[[#This Row],[Quantity]]</f>
        <v>16928</v>
      </c>
    </row>
    <row r="4474" spans="1:29" x14ac:dyDescent="0.3">
      <c r="A4474" t="s">
        <v>28</v>
      </c>
      <c r="B4474" t="s">
        <v>29</v>
      </c>
      <c r="C4474" t="s">
        <v>157</v>
      </c>
      <c r="D4474" t="s">
        <v>187</v>
      </c>
      <c r="E4474" t="s">
        <v>46</v>
      </c>
      <c r="F4474" t="s">
        <v>33</v>
      </c>
      <c r="G4474">
        <v>69</v>
      </c>
      <c r="H4474">
        <v>434318</v>
      </c>
      <c r="I4474" t="s">
        <v>34</v>
      </c>
      <c r="J4474" s="3">
        <v>45317</v>
      </c>
      <c r="K4474">
        <v>800</v>
      </c>
      <c r="L4474" t="s">
        <v>18190</v>
      </c>
      <c r="M4474" t="s">
        <v>1048</v>
      </c>
      <c r="N4474" t="s">
        <v>18191</v>
      </c>
      <c r="O4474" t="s">
        <v>18192</v>
      </c>
      <c r="P4474" t="s">
        <v>51</v>
      </c>
      <c r="Q4474">
        <v>20</v>
      </c>
      <c r="R4474" t="s">
        <v>40</v>
      </c>
      <c r="S4474" t="s">
        <v>79</v>
      </c>
      <c r="T4474">
        <v>18529</v>
      </c>
      <c r="U4474" s="1">
        <v>45386</v>
      </c>
      <c r="V4474" t="s">
        <v>80</v>
      </c>
      <c r="W4474">
        <v>291775</v>
      </c>
      <c r="X4474" t="s">
        <v>18193</v>
      </c>
      <c r="Y4474">
        <v>656</v>
      </c>
      <c r="Z4474">
        <v>553</v>
      </c>
      <c r="AA4474">
        <v>4</v>
      </c>
      <c r="AB4474">
        <v>884.80000000000007</v>
      </c>
      <c r="AC4474">
        <f>Table1_1[[#This Row],[Price]]*Table1_1[[#This Row],[Quantity]]</f>
        <v>2212</v>
      </c>
    </row>
    <row r="4475" spans="1:29" x14ac:dyDescent="0.3">
      <c r="A4475" t="s">
        <v>28</v>
      </c>
      <c r="B4475" t="s">
        <v>29</v>
      </c>
      <c r="C4475" t="s">
        <v>91</v>
      </c>
      <c r="D4475" t="s">
        <v>566</v>
      </c>
      <c r="E4475" t="s">
        <v>46</v>
      </c>
      <c r="F4475" t="s">
        <v>99</v>
      </c>
      <c r="G4475">
        <v>2</v>
      </c>
      <c r="H4475">
        <v>410362</v>
      </c>
      <c r="I4475" t="s">
        <v>58</v>
      </c>
      <c r="J4475" s="3">
        <v>44925</v>
      </c>
      <c r="K4475">
        <v>1400</v>
      </c>
      <c r="L4475" t="s">
        <v>18195</v>
      </c>
      <c r="M4475" t="s">
        <v>1118</v>
      </c>
      <c r="N4475" t="s">
        <v>18196</v>
      </c>
      <c r="O4475" t="s">
        <v>18197</v>
      </c>
      <c r="P4475" t="s">
        <v>51</v>
      </c>
      <c r="Q4475">
        <v>11</v>
      </c>
      <c r="R4475" t="s">
        <v>40</v>
      </c>
      <c r="S4475" t="s">
        <v>118</v>
      </c>
      <c r="T4475">
        <v>58353</v>
      </c>
      <c r="U4475" s="1">
        <v>45614</v>
      </c>
      <c r="V4475" t="s">
        <v>42</v>
      </c>
      <c r="W4475">
        <v>242797</v>
      </c>
      <c r="X4475" t="s">
        <v>18198</v>
      </c>
      <c r="Y4475">
        <v>560</v>
      </c>
      <c r="Z4475">
        <v>2098</v>
      </c>
      <c r="AA4475">
        <v>7</v>
      </c>
      <c r="AB4475">
        <v>5874.4000000000015</v>
      </c>
      <c r="AC4475">
        <f>Table1_1[[#This Row],[Price]]*Table1_1[[#This Row],[Quantity]]</f>
        <v>14686</v>
      </c>
    </row>
    <row r="4476" spans="1:29" x14ac:dyDescent="0.3">
      <c r="A4476" t="s">
        <v>28</v>
      </c>
      <c r="B4476" t="s">
        <v>29</v>
      </c>
      <c r="C4476" t="s">
        <v>193</v>
      </c>
      <c r="D4476" t="s">
        <v>349</v>
      </c>
      <c r="E4476" t="s">
        <v>32</v>
      </c>
      <c r="F4476" t="s">
        <v>175</v>
      </c>
      <c r="G4476">
        <v>26</v>
      </c>
      <c r="H4476">
        <v>401998</v>
      </c>
      <c r="I4476" t="s">
        <v>34</v>
      </c>
      <c r="J4476" s="3">
        <v>43935</v>
      </c>
      <c r="K4476">
        <v>800</v>
      </c>
      <c r="L4476" t="s">
        <v>18199</v>
      </c>
      <c r="M4476" t="s">
        <v>2124</v>
      </c>
      <c r="N4476" t="s">
        <v>18200</v>
      </c>
      <c r="O4476" t="s">
        <v>18201</v>
      </c>
      <c r="P4476" t="s">
        <v>39</v>
      </c>
      <c r="Q4476">
        <v>13</v>
      </c>
      <c r="R4476" t="s">
        <v>40</v>
      </c>
      <c r="S4476" t="s">
        <v>63</v>
      </c>
      <c r="T4476">
        <v>32662</v>
      </c>
      <c r="U4476" s="1">
        <v>45370</v>
      </c>
      <c r="V4476" t="s">
        <v>72</v>
      </c>
      <c r="W4476">
        <v>615681</v>
      </c>
      <c r="X4476" t="s">
        <v>18202</v>
      </c>
      <c r="Y4476">
        <v>250</v>
      </c>
      <c r="Z4476">
        <v>1465</v>
      </c>
      <c r="AA4476">
        <v>4</v>
      </c>
      <c r="AB4476">
        <v>2344</v>
      </c>
      <c r="AC4476">
        <f>Table1_1[[#This Row],[Price]]*Table1_1[[#This Row],[Quantity]]</f>
        <v>5860</v>
      </c>
    </row>
    <row r="4477" spans="1:29" x14ac:dyDescent="0.3">
      <c r="A4477" t="s">
        <v>28</v>
      </c>
      <c r="B4477" t="s">
        <v>29</v>
      </c>
      <c r="C4477" t="s">
        <v>44</v>
      </c>
      <c r="D4477" t="s">
        <v>467</v>
      </c>
      <c r="E4477" t="s">
        <v>56</v>
      </c>
      <c r="F4477" t="s">
        <v>106</v>
      </c>
      <c r="G4477">
        <v>25</v>
      </c>
      <c r="H4477">
        <v>432453</v>
      </c>
      <c r="I4477" t="s">
        <v>34</v>
      </c>
      <c r="J4477" s="3">
        <v>44656</v>
      </c>
      <c r="K4477">
        <v>1000</v>
      </c>
      <c r="L4477" t="s">
        <v>18203</v>
      </c>
      <c r="M4477" t="s">
        <v>2124</v>
      </c>
      <c r="N4477" t="s">
        <v>18204</v>
      </c>
      <c r="O4477" t="s">
        <v>18205</v>
      </c>
      <c r="P4477" t="s">
        <v>87</v>
      </c>
      <c r="Q4477">
        <v>10</v>
      </c>
      <c r="R4477" t="s">
        <v>40</v>
      </c>
      <c r="S4477" t="s">
        <v>41</v>
      </c>
      <c r="T4477">
        <v>42270</v>
      </c>
      <c r="U4477" s="1">
        <v>45403</v>
      </c>
      <c r="V4477" t="s">
        <v>80</v>
      </c>
      <c r="W4477">
        <v>520800</v>
      </c>
      <c r="X4477" t="s">
        <v>18206</v>
      </c>
      <c r="Y4477">
        <v>581</v>
      </c>
      <c r="Z4477">
        <v>2836</v>
      </c>
      <c r="AA4477">
        <v>6</v>
      </c>
      <c r="AB4477">
        <v>6806.4000000000015</v>
      </c>
      <c r="AC4477">
        <f>Table1_1[[#This Row],[Price]]*Table1_1[[#This Row],[Quantity]]</f>
        <v>17016</v>
      </c>
    </row>
    <row r="4478" spans="1:29" x14ac:dyDescent="0.3">
      <c r="A4478" t="s">
        <v>28</v>
      </c>
      <c r="B4478" t="s">
        <v>29</v>
      </c>
      <c r="C4478" t="s">
        <v>193</v>
      </c>
      <c r="D4478" t="s">
        <v>149</v>
      </c>
      <c r="E4478" t="s">
        <v>46</v>
      </c>
      <c r="F4478" t="s">
        <v>57</v>
      </c>
      <c r="G4478">
        <v>95</v>
      </c>
      <c r="H4478">
        <v>422957</v>
      </c>
      <c r="I4478" t="s">
        <v>34</v>
      </c>
      <c r="J4478" s="3">
        <v>45220</v>
      </c>
      <c r="K4478">
        <v>1000</v>
      </c>
      <c r="L4478" t="s">
        <v>18207</v>
      </c>
      <c r="M4478" t="s">
        <v>731</v>
      </c>
      <c r="N4478" t="s">
        <v>18208</v>
      </c>
      <c r="O4478" t="s">
        <v>18209</v>
      </c>
      <c r="P4478" t="s">
        <v>39</v>
      </c>
      <c r="Q4478">
        <v>3</v>
      </c>
      <c r="R4478" t="s">
        <v>88</v>
      </c>
      <c r="S4478" t="s">
        <v>79</v>
      </c>
      <c r="T4478">
        <v>40017</v>
      </c>
      <c r="U4478" s="1">
        <v>45609</v>
      </c>
      <c r="V4478" t="s">
        <v>42</v>
      </c>
      <c r="W4478">
        <v>492300</v>
      </c>
      <c r="X4478" t="s">
        <v>18210</v>
      </c>
      <c r="Y4478">
        <v>334</v>
      </c>
      <c r="Z4478">
        <v>2141</v>
      </c>
      <c r="AA4478">
        <v>4</v>
      </c>
      <c r="AB4478">
        <v>3425.6000000000004</v>
      </c>
      <c r="AC4478">
        <f>Table1_1[[#This Row],[Price]]*Table1_1[[#This Row],[Quantity]]</f>
        <v>8564</v>
      </c>
    </row>
    <row r="4479" spans="1:29" x14ac:dyDescent="0.3">
      <c r="A4479" t="s">
        <v>28</v>
      </c>
      <c r="B4479" t="s">
        <v>29</v>
      </c>
      <c r="C4479" t="s">
        <v>91</v>
      </c>
      <c r="D4479" t="s">
        <v>364</v>
      </c>
      <c r="E4479" t="s">
        <v>46</v>
      </c>
      <c r="F4479" t="s">
        <v>355</v>
      </c>
      <c r="G4479">
        <v>52</v>
      </c>
      <c r="H4479">
        <v>412261</v>
      </c>
      <c r="I4479" t="s">
        <v>58</v>
      </c>
      <c r="J4479" s="3">
        <v>44010</v>
      </c>
      <c r="K4479">
        <v>1100</v>
      </c>
      <c r="L4479" t="s">
        <v>8604</v>
      </c>
      <c r="M4479" t="s">
        <v>129</v>
      </c>
      <c r="N4479" t="s">
        <v>18212</v>
      </c>
      <c r="O4479" t="s">
        <v>18213</v>
      </c>
      <c r="P4479" t="s">
        <v>51</v>
      </c>
      <c r="Q4479">
        <v>7</v>
      </c>
      <c r="R4479" t="s">
        <v>88</v>
      </c>
      <c r="S4479" t="s">
        <v>63</v>
      </c>
      <c r="T4479">
        <v>72071</v>
      </c>
      <c r="U4479" s="1">
        <v>45324</v>
      </c>
      <c r="V4479" t="s">
        <v>119</v>
      </c>
      <c r="W4479">
        <v>485836</v>
      </c>
      <c r="X4479" t="s">
        <v>18214</v>
      </c>
      <c r="Y4479">
        <v>615</v>
      </c>
      <c r="Z4479">
        <v>1212</v>
      </c>
      <c r="AA4479">
        <v>6</v>
      </c>
      <c r="AB4479">
        <v>2908.8</v>
      </c>
      <c r="AC4479">
        <f>Table1_1[[#This Row],[Price]]*Table1_1[[#This Row],[Quantity]]</f>
        <v>7272</v>
      </c>
    </row>
    <row r="4480" spans="1:29" x14ac:dyDescent="0.3">
      <c r="A4480" t="s">
        <v>28</v>
      </c>
      <c r="B4480" t="s">
        <v>29</v>
      </c>
      <c r="C4480" t="s">
        <v>44</v>
      </c>
      <c r="D4480" t="s">
        <v>149</v>
      </c>
      <c r="E4480" t="s">
        <v>56</v>
      </c>
      <c r="F4480" t="s">
        <v>33</v>
      </c>
      <c r="G4480">
        <v>24</v>
      </c>
      <c r="H4480">
        <v>416462</v>
      </c>
      <c r="I4480" t="s">
        <v>58</v>
      </c>
      <c r="J4480" s="3">
        <v>44204</v>
      </c>
      <c r="K4480">
        <v>950</v>
      </c>
      <c r="L4480" t="s">
        <v>18215</v>
      </c>
      <c r="M4480" t="s">
        <v>372</v>
      </c>
      <c r="N4480" t="s">
        <v>18216</v>
      </c>
      <c r="O4480" t="s">
        <v>18217</v>
      </c>
      <c r="P4480" t="s">
        <v>39</v>
      </c>
      <c r="Q4480">
        <v>16</v>
      </c>
      <c r="R4480" t="s">
        <v>88</v>
      </c>
      <c r="S4480" t="s">
        <v>118</v>
      </c>
      <c r="T4480">
        <v>30654</v>
      </c>
      <c r="U4480" s="1">
        <v>45563</v>
      </c>
      <c r="V4480" t="s">
        <v>180</v>
      </c>
      <c r="W4480">
        <v>414652</v>
      </c>
      <c r="X4480" t="s">
        <v>18218</v>
      </c>
      <c r="Y4480">
        <v>831</v>
      </c>
      <c r="Z4480">
        <v>1260</v>
      </c>
      <c r="AA4480">
        <v>7</v>
      </c>
      <c r="AB4480">
        <v>3528</v>
      </c>
      <c r="AC4480">
        <f>Table1_1[[#This Row],[Price]]*Table1_1[[#This Row],[Quantity]]</f>
        <v>8820</v>
      </c>
    </row>
    <row r="4481" spans="1:29" x14ac:dyDescent="0.3">
      <c r="A4481" t="s">
        <v>28</v>
      </c>
      <c r="B4481" t="s">
        <v>29</v>
      </c>
      <c r="C4481" t="s">
        <v>157</v>
      </c>
      <c r="D4481" t="s">
        <v>149</v>
      </c>
      <c r="E4481" t="s">
        <v>56</v>
      </c>
      <c r="F4481" t="s">
        <v>83</v>
      </c>
      <c r="G4481">
        <v>44</v>
      </c>
      <c r="H4481">
        <v>432047</v>
      </c>
      <c r="I4481" t="s">
        <v>58</v>
      </c>
      <c r="J4481" s="3">
        <v>44704</v>
      </c>
      <c r="K4481">
        <v>800</v>
      </c>
      <c r="L4481" t="s">
        <v>18219</v>
      </c>
      <c r="M4481" t="s">
        <v>195</v>
      </c>
      <c r="N4481" t="s">
        <v>18220</v>
      </c>
      <c r="O4481">
        <v>6899791140</v>
      </c>
      <c r="P4481" t="s">
        <v>71</v>
      </c>
      <c r="Q4481">
        <v>13</v>
      </c>
      <c r="R4481" t="s">
        <v>40</v>
      </c>
      <c r="S4481" t="s">
        <v>41</v>
      </c>
      <c r="T4481">
        <v>32288</v>
      </c>
      <c r="U4481" s="1">
        <v>45542</v>
      </c>
      <c r="V4481" t="s">
        <v>180</v>
      </c>
      <c r="W4481">
        <v>894896</v>
      </c>
      <c r="X4481" t="s">
        <v>18221</v>
      </c>
      <c r="Y4481">
        <v>513</v>
      </c>
      <c r="Z4481">
        <v>1771</v>
      </c>
      <c r="AA4481">
        <v>7</v>
      </c>
      <c r="AB4481">
        <v>4958.8</v>
      </c>
      <c r="AC4481">
        <f>Table1_1[[#This Row],[Price]]*Table1_1[[#This Row],[Quantity]]</f>
        <v>12397</v>
      </c>
    </row>
    <row r="4482" spans="1:29" x14ac:dyDescent="0.3">
      <c r="A4482" t="s">
        <v>28</v>
      </c>
      <c r="B4482" t="s">
        <v>29</v>
      </c>
      <c r="C4482" t="s">
        <v>148</v>
      </c>
      <c r="D4482" t="s">
        <v>227</v>
      </c>
      <c r="E4482" t="s">
        <v>32</v>
      </c>
      <c r="F4482" t="s">
        <v>355</v>
      </c>
      <c r="G4482">
        <v>30</v>
      </c>
      <c r="H4482">
        <v>423862</v>
      </c>
      <c r="I4482" t="s">
        <v>34</v>
      </c>
      <c r="J4482" s="3">
        <v>44550</v>
      </c>
      <c r="K4482">
        <v>1100</v>
      </c>
      <c r="L4482" t="s">
        <v>18222</v>
      </c>
      <c r="M4482" t="s">
        <v>361</v>
      </c>
      <c r="N4482" t="s">
        <v>18223</v>
      </c>
      <c r="O4482" t="s">
        <v>18224</v>
      </c>
      <c r="P4482" t="s">
        <v>71</v>
      </c>
      <c r="Q4482">
        <v>5</v>
      </c>
      <c r="R4482" t="s">
        <v>88</v>
      </c>
      <c r="S4482" t="s">
        <v>79</v>
      </c>
      <c r="T4482">
        <v>96389</v>
      </c>
      <c r="U4482" s="1">
        <v>45395</v>
      </c>
      <c r="V4482" t="s">
        <v>80</v>
      </c>
      <c r="W4482">
        <v>355011</v>
      </c>
      <c r="X4482" t="s">
        <v>18225</v>
      </c>
      <c r="Y4482">
        <v>477</v>
      </c>
      <c r="Z4482">
        <v>1008</v>
      </c>
      <c r="AA4482">
        <v>4</v>
      </c>
      <c r="AB4482">
        <v>1612.8000000000002</v>
      </c>
      <c r="AC4482">
        <f>Table1_1[[#This Row],[Price]]*Table1_1[[#This Row],[Quantity]]</f>
        <v>4032</v>
      </c>
    </row>
    <row r="4483" spans="1:29" x14ac:dyDescent="0.3">
      <c r="A4483" t="s">
        <v>28</v>
      </c>
      <c r="B4483" t="s">
        <v>29</v>
      </c>
      <c r="C4483" t="s">
        <v>148</v>
      </c>
      <c r="D4483" t="s">
        <v>55</v>
      </c>
      <c r="E4483" t="s">
        <v>56</v>
      </c>
      <c r="F4483" t="s">
        <v>106</v>
      </c>
      <c r="G4483">
        <v>35</v>
      </c>
      <c r="H4483">
        <v>422121</v>
      </c>
      <c r="I4483" t="s">
        <v>34</v>
      </c>
      <c r="J4483" s="3">
        <v>45010</v>
      </c>
      <c r="K4483">
        <v>1100</v>
      </c>
      <c r="L4483" t="s">
        <v>18226</v>
      </c>
      <c r="M4483" t="s">
        <v>394</v>
      </c>
      <c r="N4483" t="s">
        <v>18227</v>
      </c>
      <c r="O4483" t="s">
        <v>18228</v>
      </c>
      <c r="P4483" t="s">
        <v>87</v>
      </c>
      <c r="Q4483">
        <v>20</v>
      </c>
      <c r="R4483" t="s">
        <v>88</v>
      </c>
      <c r="S4483" t="s">
        <v>41</v>
      </c>
      <c r="T4483">
        <v>23728</v>
      </c>
      <c r="U4483" s="1">
        <v>45344</v>
      </c>
      <c r="V4483" t="s">
        <v>119</v>
      </c>
      <c r="W4483">
        <v>993777</v>
      </c>
      <c r="X4483" t="s">
        <v>18229</v>
      </c>
      <c r="Y4483">
        <v>672</v>
      </c>
      <c r="Z4483">
        <v>911</v>
      </c>
      <c r="AA4483">
        <v>2</v>
      </c>
      <c r="AB4483">
        <v>728.80000000000007</v>
      </c>
      <c r="AC4483">
        <f>Table1_1[[#This Row],[Price]]*Table1_1[[#This Row],[Quantity]]</f>
        <v>1822</v>
      </c>
    </row>
    <row r="4484" spans="1:29" x14ac:dyDescent="0.3">
      <c r="A4484" t="s">
        <v>28</v>
      </c>
      <c r="B4484" t="s">
        <v>29</v>
      </c>
      <c r="C4484" t="s">
        <v>30</v>
      </c>
      <c r="D4484" t="s">
        <v>248</v>
      </c>
      <c r="E4484" t="s">
        <v>56</v>
      </c>
      <c r="F4484" t="s">
        <v>57</v>
      </c>
      <c r="G4484">
        <v>68</v>
      </c>
      <c r="H4484">
        <v>416263</v>
      </c>
      <c r="I4484" t="s">
        <v>58</v>
      </c>
      <c r="J4484" s="3">
        <v>45032</v>
      </c>
      <c r="K4484">
        <v>800</v>
      </c>
      <c r="L4484" t="s">
        <v>18231</v>
      </c>
      <c r="M4484" t="s">
        <v>478</v>
      </c>
      <c r="N4484" t="s">
        <v>18232</v>
      </c>
      <c r="O4484" t="s">
        <v>18233</v>
      </c>
      <c r="P4484" t="s">
        <v>87</v>
      </c>
      <c r="Q4484">
        <v>13</v>
      </c>
      <c r="R4484" t="s">
        <v>88</v>
      </c>
      <c r="S4484" t="s">
        <v>63</v>
      </c>
      <c r="T4484">
        <v>20484</v>
      </c>
      <c r="U4484" s="1">
        <v>45439</v>
      </c>
      <c r="V4484" t="s">
        <v>140</v>
      </c>
      <c r="W4484">
        <v>909793</v>
      </c>
      <c r="X4484" t="s">
        <v>18234</v>
      </c>
      <c r="Y4484">
        <v>806</v>
      </c>
      <c r="Z4484">
        <v>2188</v>
      </c>
      <c r="AA4484">
        <v>7</v>
      </c>
      <c r="AB4484">
        <v>6126.4000000000015</v>
      </c>
      <c r="AC4484">
        <f>Table1_1[[#This Row],[Price]]*Table1_1[[#This Row],[Quantity]]</f>
        <v>15316</v>
      </c>
    </row>
    <row r="4485" spans="1:29" x14ac:dyDescent="0.3">
      <c r="A4485" t="s">
        <v>28</v>
      </c>
      <c r="B4485" t="s">
        <v>29</v>
      </c>
      <c r="C4485" t="s">
        <v>30</v>
      </c>
      <c r="D4485" t="s">
        <v>254</v>
      </c>
      <c r="E4485" t="s">
        <v>56</v>
      </c>
      <c r="F4485" t="s">
        <v>355</v>
      </c>
      <c r="G4485">
        <v>10</v>
      </c>
      <c r="H4485">
        <v>424302</v>
      </c>
      <c r="I4485" t="s">
        <v>58</v>
      </c>
      <c r="J4485" s="3">
        <v>45254</v>
      </c>
      <c r="K4485">
        <v>1200</v>
      </c>
      <c r="L4485" t="s">
        <v>18236</v>
      </c>
      <c r="M4485" t="s">
        <v>1030</v>
      </c>
      <c r="N4485" t="s">
        <v>18237</v>
      </c>
      <c r="O4485">
        <v>-8164</v>
      </c>
      <c r="P4485" t="s">
        <v>39</v>
      </c>
      <c r="Q4485">
        <v>18</v>
      </c>
      <c r="R4485" t="s">
        <v>40</v>
      </c>
      <c r="S4485" t="s">
        <v>63</v>
      </c>
      <c r="T4485">
        <v>12618</v>
      </c>
      <c r="U4485" s="1">
        <v>45548</v>
      </c>
      <c r="V4485" t="s">
        <v>180</v>
      </c>
      <c r="W4485">
        <v>534713</v>
      </c>
      <c r="X4485" t="s">
        <v>18238</v>
      </c>
      <c r="Y4485">
        <v>766</v>
      </c>
      <c r="Z4485">
        <v>1481</v>
      </c>
      <c r="AA4485">
        <v>6</v>
      </c>
      <c r="AB4485">
        <v>3554.4</v>
      </c>
      <c r="AC4485">
        <f>Table1_1[[#This Row],[Price]]*Table1_1[[#This Row],[Quantity]]</f>
        <v>8886</v>
      </c>
    </row>
    <row r="4486" spans="1:29" x14ac:dyDescent="0.3">
      <c r="A4486" t="s">
        <v>28</v>
      </c>
      <c r="B4486" t="s">
        <v>29</v>
      </c>
      <c r="C4486" t="s">
        <v>44</v>
      </c>
      <c r="D4486" t="s">
        <v>421</v>
      </c>
      <c r="E4486" t="s">
        <v>46</v>
      </c>
      <c r="F4486" t="s">
        <v>57</v>
      </c>
      <c r="G4486">
        <v>59</v>
      </c>
      <c r="H4486">
        <v>439113</v>
      </c>
      <c r="I4486" t="s">
        <v>34</v>
      </c>
      <c r="J4486" s="3">
        <v>44069</v>
      </c>
      <c r="K4486">
        <v>1100</v>
      </c>
      <c r="L4486" t="s">
        <v>18239</v>
      </c>
      <c r="M4486" t="s">
        <v>211</v>
      </c>
      <c r="N4486" t="s">
        <v>18240</v>
      </c>
      <c r="O4486">
        <v>-4569</v>
      </c>
      <c r="P4486" t="s">
        <v>51</v>
      </c>
      <c r="Q4486">
        <v>14</v>
      </c>
      <c r="R4486" t="s">
        <v>88</v>
      </c>
      <c r="S4486" t="s">
        <v>41</v>
      </c>
      <c r="T4486">
        <v>58706</v>
      </c>
      <c r="U4486" s="1">
        <v>45392</v>
      </c>
      <c r="V4486" t="s">
        <v>80</v>
      </c>
      <c r="W4486">
        <v>381763</v>
      </c>
      <c r="X4486" t="s">
        <v>18241</v>
      </c>
      <c r="Y4486">
        <v>735</v>
      </c>
      <c r="Z4486">
        <v>1133</v>
      </c>
      <c r="AA4486">
        <v>5</v>
      </c>
      <c r="AB4486">
        <v>2266</v>
      </c>
      <c r="AC4486">
        <f>Table1_1[[#This Row],[Price]]*Table1_1[[#This Row],[Quantity]]</f>
        <v>5665</v>
      </c>
    </row>
    <row r="4487" spans="1:29" x14ac:dyDescent="0.3">
      <c r="A4487" t="s">
        <v>28</v>
      </c>
      <c r="B4487" t="s">
        <v>29</v>
      </c>
      <c r="C4487" t="s">
        <v>157</v>
      </c>
      <c r="D4487" t="s">
        <v>182</v>
      </c>
      <c r="E4487" t="s">
        <v>56</v>
      </c>
      <c r="F4487" t="s">
        <v>150</v>
      </c>
      <c r="G4487">
        <v>98</v>
      </c>
      <c r="H4487">
        <v>418029</v>
      </c>
      <c r="I4487" t="s">
        <v>34</v>
      </c>
      <c r="J4487" s="3">
        <v>44566</v>
      </c>
      <c r="K4487">
        <v>1400</v>
      </c>
      <c r="L4487" t="s">
        <v>18242</v>
      </c>
      <c r="M4487" t="s">
        <v>1460</v>
      </c>
      <c r="N4487" t="s">
        <v>18243</v>
      </c>
      <c r="O4487" t="s">
        <v>18244</v>
      </c>
      <c r="P4487" t="s">
        <v>87</v>
      </c>
      <c r="Q4487">
        <v>15</v>
      </c>
      <c r="R4487" t="s">
        <v>88</v>
      </c>
      <c r="S4487" t="s">
        <v>118</v>
      </c>
      <c r="T4487">
        <v>38981</v>
      </c>
      <c r="U4487" s="1">
        <v>45419</v>
      </c>
      <c r="V4487" t="s">
        <v>140</v>
      </c>
      <c r="W4487">
        <v>487596</v>
      </c>
      <c r="X4487" t="s">
        <v>18245</v>
      </c>
      <c r="Y4487">
        <v>848</v>
      </c>
      <c r="Z4487">
        <v>2228</v>
      </c>
      <c r="AA4487">
        <v>8</v>
      </c>
      <c r="AB4487">
        <v>7129.6</v>
      </c>
      <c r="AC4487">
        <f>Table1_1[[#This Row],[Price]]*Table1_1[[#This Row],[Quantity]]</f>
        <v>17824</v>
      </c>
    </row>
    <row r="4488" spans="1:29" x14ac:dyDescent="0.3">
      <c r="A4488" t="s">
        <v>28</v>
      </c>
      <c r="B4488" t="s">
        <v>29</v>
      </c>
      <c r="C4488" t="s">
        <v>54</v>
      </c>
      <c r="D4488" t="s">
        <v>82</v>
      </c>
      <c r="E4488" t="s">
        <v>32</v>
      </c>
      <c r="F4488" t="s">
        <v>135</v>
      </c>
      <c r="G4488">
        <v>81</v>
      </c>
      <c r="H4488">
        <v>433285</v>
      </c>
      <c r="I4488" t="s">
        <v>34</v>
      </c>
      <c r="J4488" s="3">
        <v>45485</v>
      </c>
      <c r="K4488">
        <v>950</v>
      </c>
      <c r="L4488" t="s">
        <v>18246</v>
      </c>
      <c r="M4488" t="s">
        <v>239</v>
      </c>
      <c r="N4488" t="s">
        <v>18247</v>
      </c>
      <c r="O4488" t="s">
        <v>18248</v>
      </c>
      <c r="P4488" t="s">
        <v>71</v>
      </c>
      <c r="Q4488">
        <v>12</v>
      </c>
      <c r="R4488" t="s">
        <v>40</v>
      </c>
      <c r="S4488" t="s">
        <v>41</v>
      </c>
      <c r="T4488">
        <v>57862</v>
      </c>
      <c r="U4488" s="1">
        <v>45547</v>
      </c>
      <c r="V4488" t="s">
        <v>180</v>
      </c>
      <c r="W4488">
        <v>417383</v>
      </c>
      <c r="X4488" t="s">
        <v>18249</v>
      </c>
      <c r="Y4488">
        <v>216</v>
      </c>
      <c r="Z4488">
        <v>1369</v>
      </c>
      <c r="AA4488">
        <v>1</v>
      </c>
      <c r="AB4488">
        <v>547.6</v>
      </c>
      <c r="AC4488">
        <f>Table1_1[[#This Row],[Price]]*Table1_1[[#This Row],[Quantity]]</f>
        <v>1369</v>
      </c>
    </row>
    <row r="4489" spans="1:29" x14ac:dyDescent="0.3">
      <c r="A4489" t="s">
        <v>28</v>
      </c>
      <c r="B4489" t="s">
        <v>29</v>
      </c>
      <c r="C4489" t="s">
        <v>148</v>
      </c>
      <c r="D4489" t="s">
        <v>467</v>
      </c>
      <c r="E4489" t="s">
        <v>56</v>
      </c>
      <c r="F4489" t="s">
        <v>150</v>
      </c>
      <c r="G4489">
        <v>4</v>
      </c>
      <c r="H4489">
        <v>406687</v>
      </c>
      <c r="I4489" t="s">
        <v>34</v>
      </c>
      <c r="J4489" s="3">
        <v>44862</v>
      </c>
      <c r="K4489">
        <v>1300</v>
      </c>
      <c r="L4489" t="s">
        <v>18250</v>
      </c>
      <c r="M4489" t="s">
        <v>1198</v>
      </c>
      <c r="N4489" t="s">
        <v>18251</v>
      </c>
      <c r="O4489" t="s">
        <v>18252</v>
      </c>
      <c r="P4489" t="s">
        <v>87</v>
      </c>
      <c r="Q4489">
        <v>9</v>
      </c>
      <c r="R4489" t="s">
        <v>40</v>
      </c>
      <c r="S4489" t="s">
        <v>118</v>
      </c>
      <c r="T4489">
        <v>93717</v>
      </c>
      <c r="U4489" s="1">
        <v>45569</v>
      </c>
      <c r="V4489" t="s">
        <v>155</v>
      </c>
      <c r="W4489">
        <v>722408</v>
      </c>
      <c r="X4489" t="s">
        <v>18253</v>
      </c>
      <c r="Y4489">
        <v>283</v>
      </c>
      <c r="Z4489">
        <v>2538</v>
      </c>
      <c r="AA4489">
        <v>5</v>
      </c>
      <c r="AB4489">
        <v>5076</v>
      </c>
      <c r="AC4489">
        <f>Table1_1[[#This Row],[Price]]*Table1_1[[#This Row],[Quantity]]</f>
        <v>12690</v>
      </c>
    </row>
    <row r="4490" spans="1:29" x14ac:dyDescent="0.3">
      <c r="A4490" t="s">
        <v>28</v>
      </c>
      <c r="B4490" t="s">
        <v>29</v>
      </c>
      <c r="C4490" t="s">
        <v>193</v>
      </c>
      <c r="D4490" t="s">
        <v>149</v>
      </c>
      <c r="E4490" t="s">
        <v>56</v>
      </c>
      <c r="F4490" t="s">
        <v>83</v>
      </c>
      <c r="G4490">
        <v>82</v>
      </c>
      <c r="H4490">
        <v>433625</v>
      </c>
      <c r="I4490" t="s">
        <v>58</v>
      </c>
      <c r="J4490" s="3">
        <v>45164</v>
      </c>
      <c r="K4490">
        <v>1100</v>
      </c>
      <c r="L4490" t="s">
        <v>18254</v>
      </c>
      <c r="M4490" t="s">
        <v>1305</v>
      </c>
      <c r="N4490" t="s">
        <v>18255</v>
      </c>
      <c r="O4490" t="s">
        <v>18256</v>
      </c>
      <c r="P4490" t="s">
        <v>39</v>
      </c>
      <c r="Q4490">
        <v>3</v>
      </c>
      <c r="R4490" t="s">
        <v>88</v>
      </c>
      <c r="S4490" t="s">
        <v>79</v>
      </c>
      <c r="T4490">
        <v>93668</v>
      </c>
      <c r="U4490" s="1">
        <v>45371</v>
      </c>
      <c r="V4490" t="s">
        <v>72</v>
      </c>
      <c r="W4490">
        <v>931775</v>
      </c>
      <c r="X4490" t="s">
        <v>18257</v>
      </c>
      <c r="Y4490">
        <v>557</v>
      </c>
      <c r="Z4490">
        <v>2700</v>
      </c>
      <c r="AA4490">
        <v>8</v>
      </c>
      <c r="AB4490">
        <v>8640</v>
      </c>
      <c r="AC4490">
        <f>Table1_1[[#This Row],[Price]]*Table1_1[[#This Row],[Quantity]]</f>
        <v>21600</v>
      </c>
    </row>
    <row r="4491" spans="1:29" x14ac:dyDescent="0.3">
      <c r="A4491" t="s">
        <v>28</v>
      </c>
      <c r="B4491" t="s">
        <v>29</v>
      </c>
      <c r="C4491" t="s">
        <v>54</v>
      </c>
      <c r="D4491" t="s">
        <v>82</v>
      </c>
      <c r="E4491" t="s">
        <v>46</v>
      </c>
      <c r="F4491" t="s">
        <v>355</v>
      </c>
      <c r="G4491">
        <v>37</v>
      </c>
      <c r="H4491">
        <v>435783</v>
      </c>
      <c r="I4491" t="s">
        <v>58</v>
      </c>
      <c r="J4491" s="3">
        <v>44830</v>
      </c>
      <c r="K4491">
        <v>950</v>
      </c>
      <c r="L4491" t="s">
        <v>18258</v>
      </c>
      <c r="M4491" t="s">
        <v>1118</v>
      </c>
      <c r="N4491" t="s">
        <v>18259</v>
      </c>
      <c r="O4491" t="s">
        <v>18260</v>
      </c>
      <c r="P4491" t="s">
        <v>39</v>
      </c>
      <c r="Q4491">
        <v>18</v>
      </c>
      <c r="R4491" t="s">
        <v>88</v>
      </c>
      <c r="S4491" t="s">
        <v>41</v>
      </c>
      <c r="T4491">
        <v>75496</v>
      </c>
      <c r="U4491" s="1">
        <v>45499</v>
      </c>
      <c r="V4491" t="s">
        <v>126</v>
      </c>
      <c r="W4491">
        <v>366325</v>
      </c>
      <c r="X4491" t="s">
        <v>18261</v>
      </c>
      <c r="Y4491">
        <v>834</v>
      </c>
      <c r="Z4491">
        <v>1209</v>
      </c>
      <c r="AA4491">
        <v>4</v>
      </c>
      <c r="AB4491">
        <v>1934.4</v>
      </c>
      <c r="AC4491">
        <f>Table1_1[[#This Row],[Price]]*Table1_1[[#This Row],[Quantity]]</f>
        <v>4836</v>
      </c>
    </row>
    <row r="4492" spans="1:29" x14ac:dyDescent="0.3">
      <c r="A4492" t="s">
        <v>28</v>
      </c>
      <c r="B4492" t="s">
        <v>29</v>
      </c>
      <c r="C4492" t="s">
        <v>157</v>
      </c>
      <c r="D4492" t="s">
        <v>261</v>
      </c>
      <c r="E4492" t="s">
        <v>32</v>
      </c>
      <c r="F4492" t="s">
        <v>57</v>
      </c>
      <c r="G4492">
        <v>73</v>
      </c>
      <c r="H4492">
        <v>409410</v>
      </c>
      <c r="I4492" t="s">
        <v>58</v>
      </c>
      <c r="J4492" s="3">
        <v>44150</v>
      </c>
      <c r="K4492">
        <v>1200</v>
      </c>
      <c r="L4492" t="s">
        <v>18262</v>
      </c>
      <c r="M4492" t="s">
        <v>605</v>
      </c>
      <c r="N4492" t="s">
        <v>18263</v>
      </c>
      <c r="O4492" t="s">
        <v>18264</v>
      </c>
      <c r="P4492" t="s">
        <v>71</v>
      </c>
      <c r="Q4492">
        <v>18</v>
      </c>
      <c r="R4492" t="s">
        <v>88</v>
      </c>
      <c r="S4492" t="s">
        <v>79</v>
      </c>
      <c r="T4492">
        <v>13328</v>
      </c>
      <c r="U4492" s="1">
        <v>45486</v>
      </c>
      <c r="V4492" t="s">
        <v>126</v>
      </c>
      <c r="W4492">
        <v>961939</v>
      </c>
      <c r="X4492" t="s">
        <v>18265</v>
      </c>
      <c r="Y4492">
        <v>595</v>
      </c>
      <c r="Z4492">
        <v>2360</v>
      </c>
      <c r="AA4492">
        <v>4</v>
      </c>
      <c r="AB4492">
        <v>3776</v>
      </c>
      <c r="AC4492">
        <f>Table1_1[[#This Row],[Price]]*Table1_1[[#This Row],[Quantity]]</f>
        <v>9440</v>
      </c>
    </row>
    <row r="4493" spans="1:29" x14ac:dyDescent="0.3">
      <c r="A4493" t="s">
        <v>28</v>
      </c>
      <c r="B4493" t="s">
        <v>29</v>
      </c>
      <c r="C4493" t="s">
        <v>157</v>
      </c>
      <c r="D4493" t="s">
        <v>182</v>
      </c>
      <c r="E4493" t="s">
        <v>32</v>
      </c>
      <c r="F4493" t="s">
        <v>175</v>
      </c>
      <c r="G4493">
        <v>49</v>
      </c>
      <c r="H4493">
        <v>432871</v>
      </c>
      <c r="I4493" t="s">
        <v>34</v>
      </c>
      <c r="J4493" s="3">
        <v>43888</v>
      </c>
      <c r="K4493">
        <v>800</v>
      </c>
      <c r="L4493" t="s">
        <v>4265</v>
      </c>
      <c r="M4493" t="s">
        <v>60</v>
      </c>
      <c r="N4493" t="s">
        <v>18266</v>
      </c>
      <c r="O4493" t="s">
        <v>18267</v>
      </c>
      <c r="P4493" t="s">
        <v>71</v>
      </c>
      <c r="Q4493">
        <v>13</v>
      </c>
      <c r="R4493" t="s">
        <v>40</v>
      </c>
      <c r="S4493" t="s">
        <v>63</v>
      </c>
      <c r="T4493">
        <v>20141</v>
      </c>
      <c r="U4493" s="1">
        <v>45335</v>
      </c>
      <c r="V4493" t="s">
        <v>119</v>
      </c>
      <c r="W4493">
        <v>114962</v>
      </c>
      <c r="X4493" t="s">
        <v>18268</v>
      </c>
      <c r="Y4493">
        <v>623</v>
      </c>
      <c r="Z4493">
        <v>2290</v>
      </c>
      <c r="AA4493">
        <v>3</v>
      </c>
      <c r="AB4493">
        <v>2748</v>
      </c>
      <c r="AC4493">
        <f>Table1_1[[#This Row],[Price]]*Table1_1[[#This Row],[Quantity]]</f>
        <v>6870</v>
      </c>
    </row>
    <row r="4494" spans="1:29" x14ac:dyDescent="0.3">
      <c r="A4494" t="s">
        <v>28</v>
      </c>
      <c r="B4494" t="s">
        <v>29</v>
      </c>
      <c r="C4494" t="s">
        <v>30</v>
      </c>
      <c r="D4494" t="s">
        <v>546</v>
      </c>
      <c r="E4494" t="s">
        <v>56</v>
      </c>
      <c r="F4494" t="s">
        <v>113</v>
      </c>
      <c r="G4494">
        <v>46</v>
      </c>
      <c r="H4494">
        <v>407886</v>
      </c>
      <c r="I4494" t="s">
        <v>58</v>
      </c>
      <c r="J4494" s="3">
        <v>45150</v>
      </c>
      <c r="K4494">
        <v>1000</v>
      </c>
      <c r="L4494" t="s">
        <v>18269</v>
      </c>
      <c r="M4494" t="s">
        <v>1091</v>
      </c>
      <c r="N4494" t="s">
        <v>18270</v>
      </c>
      <c r="O4494" t="s">
        <v>18271</v>
      </c>
      <c r="P4494" t="s">
        <v>87</v>
      </c>
      <c r="Q4494">
        <v>15</v>
      </c>
      <c r="R4494" t="s">
        <v>88</v>
      </c>
      <c r="S4494" t="s">
        <v>63</v>
      </c>
      <c r="T4494">
        <v>27315</v>
      </c>
      <c r="U4494" s="1">
        <v>45528</v>
      </c>
      <c r="V4494" t="s">
        <v>64</v>
      </c>
      <c r="W4494">
        <v>367512</v>
      </c>
      <c r="X4494" t="s">
        <v>729</v>
      </c>
      <c r="Y4494">
        <v>629</v>
      </c>
      <c r="Z4494">
        <v>2365</v>
      </c>
      <c r="AA4494">
        <v>3</v>
      </c>
      <c r="AB4494">
        <v>2838</v>
      </c>
      <c r="AC4494">
        <f>Table1_1[[#This Row],[Price]]*Table1_1[[#This Row],[Quantity]]</f>
        <v>7095</v>
      </c>
    </row>
    <row r="4495" spans="1:29" x14ac:dyDescent="0.3">
      <c r="A4495" t="s">
        <v>28</v>
      </c>
      <c r="B4495" t="s">
        <v>29</v>
      </c>
      <c r="C4495" t="s">
        <v>30</v>
      </c>
      <c r="D4495" t="s">
        <v>411</v>
      </c>
      <c r="E4495" t="s">
        <v>56</v>
      </c>
      <c r="F4495" t="s">
        <v>135</v>
      </c>
      <c r="G4495">
        <v>87</v>
      </c>
      <c r="H4495">
        <v>406224</v>
      </c>
      <c r="I4495" t="s">
        <v>58</v>
      </c>
      <c r="J4495" s="3">
        <v>45470</v>
      </c>
      <c r="K4495">
        <v>950</v>
      </c>
      <c r="L4495" t="s">
        <v>18272</v>
      </c>
      <c r="M4495" t="s">
        <v>423</v>
      </c>
      <c r="N4495" t="s">
        <v>18273</v>
      </c>
      <c r="O4495" t="s">
        <v>18274</v>
      </c>
      <c r="P4495" t="s">
        <v>87</v>
      </c>
      <c r="Q4495">
        <v>8</v>
      </c>
      <c r="R4495" t="s">
        <v>40</v>
      </c>
      <c r="S4495" t="s">
        <v>63</v>
      </c>
      <c r="T4495">
        <v>18696</v>
      </c>
      <c r="U4495" s="1">
        <v>45332</v>
      </c>
      <c r="V4495" t="s">
        <v>119</v>
      </c>
      <c r="W4495">
        <v>695896</v>
      </c>
      <c r="X4495" t="s">
        <v>18275</v>
      </c>
      <c r="Y4495">
        <v>545</v>
      </c>
      <c r="Z4495">
        <v>2987</v>
      </c>
      <c r="AA4495">
        <v>3</v>
      </c>
      <c r="AB4495">
        <v>3584.4</v>
      </c>
      <c r="AC4495">
        <f>Table1_1[[#This Row],[Price]]*Table1_1[[#This Row],[Quantity]]</f>
        <v>8961</v>
      </c>
    </row>
    <row r="4496" spans="1:29" x14ac:dyDescent="0.3">
      <c r="A4496" t="s">
        <v>28</v>
      </c>
      <c r="B4496" t="s">
        <v>29</v>
      </c>
      <c r="C4496" t="s">
        <v>193</v>
      </c>
      <c r="D4496" t="s">
        <v>98</v>
      </c>
      <c r="E4496" t="s">
        <v>32</v>
      </c>
      <c r="F4496" t="s">
        <v>135</v>
      </c>
      <c r="G4496">
        <v>17</v>
      </c>
      <c r="H4496">
        <v>400618</v>
      </c>
      <c r="I4496" t="s">
        <v>34</v>
      </c>
      <c r="J4496" s="3">
        <v>44547</v>
      </c>
      <c r="K4496">
        <v>1400</v>
      </c>
      <c r="L4496" t="s">
        <v>18276</v>
      </c>
      <c r="M4496" t="s">
        <v>276</v>
      </c>
      <c r="N4496" t="s">
        <v>18277</v>
      </c>
      <c r="O4496" t="s">
        <v>18278</v>
      </c>
      <c r="P4496" t="s">
        <v>87</v>
      </c>
      <c r="Q4496">
        <v>14</v>
      </c>
      <c r="R4496" t="s">
        <v>88</v>
      </c>
      <c r="S4496" t="s">
        <v>63</v>
      </c>
      <c r="T4496">
        <v>31647</v>
      </c>
      <c r="U4496" s="1">
        <v>45431</v>
      </c>
      <c r="V4496" t="s">
        <v>140</v>
      </c>
      <c r="W4496">
        <v>672936</v>
      </c>
      <c r="X4496" t="s">
        <v>18279</v>
      </c>
      <c r="Y4496">
        <v>264</v>
      </c>
      <c r="Z4496">
        <v>1404</v>
      </c>
      <c r="AA4496">
        <v>3</v>
      </c>
      <c r="AB4496">
        <v>1684.8000000000002</v>
      </c>
      <c r="AC4496">
        <f>Table1_1[[#This Row],[Price]]*Table1_1[[#This Row],[Quantity]]</f>
        <v>4212</v>
      </c>
    </row>
    <row r="4497" spans="1:29" x14ac:dyDescent="0.3">
      <c r="A4497" t="s">
        <v>28</v>
      </c>
      <c r="B4497" t="s">
        <v>29</v>
      </c>
      <c r="C4497" t="s">
        <v>148</v>
      </c>
      <c r="D4497" t="s">
        <v>524</v>
      </c>
      <c r="E4497" t="s">
        <v>32</v>
      </c>
      <c r="F4497" t="s">
        <v>175</v>
      </c>
      <c r="G4497">
        <v>65</v>
      </c>
      <c r="H4497">
        <v>410351</v>
      </c>
      <c r="I4497" t="s">
        <v>34</v>
      </c>
      <c r="J4497" s="3">
        <v>45446</v>
      </c>
      <c r="K4497">
        <v>1400</v>
      </c>
      <c r="L4497" t="s">
        <v>751</v>
      </c>
      <c r="M4497" t="s">
        <v>747</v>
      </c>
      <c r="N4497" t="s">
        <v>18280</v>
      </c>
      <c r="O4497" t="s">
        <v>18281</v>
      </c>
      <c r="P4497" t="s">
        <v>87</v>
      </c>
      <c r="Q4497">
        <v>20</v>
      </c>
      <c r="R4497" t="s">
        <v>88</v>
      </c>
      <c r="S4497" t="s">
        <v>118</v>
      </c>
      <c r="T4497">
        <v>34683</v>
      </c>
      <c r="U4497" s="1">
        <v>45562</v>
      </c>
      <c r="V4497" t="s">
        <v>180</v>
      </c>
      <c r="W4497">
        <v>251632</v>
      </c>
      <c r="X4497" t="s">
        <v>18282</v>
      </c>
      <c r="Y4497">
        <v>662</v>
      </c>
      <c r="Z4497">
        <v>2776</v>
      </c>
      <c r="AA4497">
        <v>5</v>
      </c>
      <c r="AB4497">
        <v>5552</v>
      </c>
      <c r="AC4497">
        <f>Table1_1[[#This Row],[Price]]*Table1_1[[#This Row],[Quantity]]</f>
        <v>13880</v>
      </c>
    </row>
    <row r="4498" spans="1:29" x14ac:dyDescent="0.3">
      <c r="A4498" t="s">
        <v>28</v>
      </c>
      <c r="B4498" t="s">
        <v>29</v>
      </c>
      <c r="C4498" t="s">
        <v>193</v>
      </c>
      <c r="D4498" t="s">
        <v>611</v>
      </c>
      <c r="E4498" t="s">
        <v>56</v>
      </c>
      <c r="F4498" t="s">
        <v>113</v>
      </c>
      <c r="G4498">
        <v>74</v>
      </c>
      <c r="H4498">
        <v>439066</v>
      </c>
      <c r="I4498" t="s">
        <v>34</v>
      </c>
      <c r="J4498" s="3">
        <v>44431</v>
      </c>
      <c r="K4498">
        <v>1200</v>
      </c>
      <c r="L4498" t="s">
        <v>16467</v>
      </c>
      <c r="M4498" t="s">
        <v>843</v>
      </c>
      <c r="N4498" t="s">
        <v>18283</v>
      </c>
      <c r="O4498" t="s">
        <v>18284</v>
      </c>
      <c r="P4498" t="s">
        <v>71</v>
      </c>
      <c r="Q4498">
        <v>19</v>
      </c>
      <c r="R4498" t="s">
        <v>40</v>
      </c>
      <c r="S4498" t="s">
        <v>118</v>
      </c>
      <c r="T4498">
        <v>61911</v>
      </c>
      <c r="U4498" s="1">
        <v>45488</v>
      </c>
      <c r="V4498" t="s">
        <v>126</v>
      </c>
      <c r="W4498">
        <v>344116</v>
      </c>
      <c r="X4498" t="s">
        <v>18285</v>
      </c>
      <c r="Y4498">
        <v>635</v>
      </c>
      <c r="Z4498">
        <v>1553</v>
      </c>
      <c r="AA4498">
        <v>3</v>
      </c>
      <c r="AB4498">
        <v>1863.6000000000001</v>
      </c>
      <c r="AC4498">
        <f>Table1_1[[#This Row],[Price]]*Table1_1[[#This Row],[Quantity]]</f>
        <v>4659</v>
      </c>
    </row>
    <row r="4499" spans="1:29" x14ac:dyDescent="0.3">
      <c r="A4499" t="s">
        <v>28</v>
      </c>
      <c r="B4499" t="s">
        <v>29</v>
      </c>
      <c r="C4499" t="s">
        <v>66</v>
      </c>
      <c r="D4499" t="s">
        <v>31</v>
      </c>
      <c r="E4499" t="s">
        <v>32</v>
      </c>
      <c r="F4499" t="s">
        <v>113</v>
      </c>
      <c r="G4499">
        <v>72</v>
      </c>
      <c r="H4499">
        <v>438456</v>
      </c>
      <c r="I4499" t="s">
        <v>34</v>
      </c>
      <c r="J4499" s="3">
        <v>44788</v>
      </c>
      <c r="K4499">
        <v>950</v>
      </c>
      <c r="L4499" t="s">
        <v>18287</v>
      </c>
      <c r="M4499" t="s">
        <v>239</v>
      </c>
      <c r="N4499" t="s">
        <v>18288</v>
      </c>
      <c r="O4499" t="s">
        <v>18289</v>
      </c>
      <c r="P4499" t="s">
        <v>87</v>
      </c>
      <c r="Q4499">
        <v>18</v>
      </c>
      <c r="R4499" t="s">
        <v>40</v>
      </c>
      <c r="S4499" t="s">
        <v>63</v>
      </c>
      <c r="T4499">
        <v>71235</v>
      </c>
      <c r="U4499" s="1">
        <v>45394</v>
      </c>
      <c r="V4499" t="s">
        <v>80</v>
      </c>
      <c r="W4499">
        <v>332533</v>
      </c>
      <c r="X4499" t="s">
        <v>18290</v>
      </c>
      <c r="Y4499">
        <v>935</v>
      </c>
      <c r="Z4499">
        <v>2803</v>
      </c>
      <c r="AA4499">
        <v>5</v>
      </c>
      <c r="AB4499">
        <v>5606</v>
      </c>
      <c r="AC4499">
        <f>Table1_1[[#This Row],[Price]]*Table1_1[[#This Row],[Quantity]]</f>
        <v>14015</v>
      </c>
    </row>
    <row r="4500" spans="1:29" x14ac:dyDescent="0.3">
      <c r="A4500" t="s">
        <v>28</v>
      </c>
      <c r="B4500" t="s">
        <v>29</v>
      </c>
      <c r="C4500" t="s">
        <v>157</v>
      </c>
      <c r="D4500" t="s">
        <v>611</v>
      </c>
      <c r="E4500" t="s">
        <v>56</v>
      </c>
      <c r="F4500" t="s">
        <v>175</v>
      </c>
      <c r="G4500">
        <v>62</v>
      </c>
      <c r="H4500">
        <v>424517</v>
      </c>
      <c r="I4500" t="s">
        <v>34</v>
      </c>
      <c r="J4500" s="3">
        <v>44104</v>
      </c>
      <c r="K4500">
        <v>800</v>
      </c>
      <c r="L4500" t="s">
        <v>18291</v>
      </c>
      <c r="M4500" t="s">
        <v>568</v>
      </c>
      <c r="N4500" t="s">
        <v>18292</v>
      </c>
      <c r="O4500" t="s">
        <v>18293</v>
      </c>
      <c r="P4500" t="s">
        <v>39</v>
      </c>
      <c r="Q4500">
        <v>10</v>
      </c>
      <c r="R4500" t="s">
        <v>88</v>
      </c>
      <c r="S4500" t="s">
        <v>63</v>
      </c>
      <c r="T4500">
        <v>69953</v>
      </c>
      <c r="U4500" s="1">
        <v>45432</v>
      </c>
      <c r="V4500" t="s">
        <v>140</v>
      </c>
      <c r="W4500">
        <v>177159</v>
      </c>
      <c r="X4500" t="s">
        <v>18294</v>
      </c>
      <c r="Y4500">
        <v>343</v>
      </c>
      <c r="Z4500">
        <v>2634</v>
      </c>
      <c r="AA4500">
        <v>4</v>
      </c>
      <c r="AB4500">
        <v>4214.4000000000015</v>
      </c>
      <c r="AC4500">
        <f>Table1_1[[#This Row],[Price]]*Table1_1[[#This Row],[Quantity]]</f>
        <v>10536</v>
      </c>
    </row>
    <row r="4501" spans="1:29" x14ac:dyDescent="0.3">
      <c r="A4501" t="s">
        <v>28</v>
      </c>
      <c r="B4501" t="s">
        <v>29</v>
      </c>
      <c r="C4501" t="s">
        <v>30</v>
      </c>
      <c r="D4501" t="s">
        <v>149</v>
      </c>
      <c r="E4501" t="s">
        <v>46</v>
      </c>
      <c r="F4501" t="s">
        <v>57</v>
      </c>
      <c r="G4501">
        <v>19</v>
      </c>
      <c r="H4501">
        <v>403531</v>
      </c>
      <c r="I4501" t="s">
        <v>58</v>
      </c>
      <c r="J4501" s="3">
        <v>45507</v>
      </c>
      <c r="K4501">
        <v>1000</v>
      </c>
      <c r="L4501" t="s">
        <v>18295</v>
      </c>
      <c r="M4501" t="s">
        <v>1048</v>
      </c>
      <c r="N4501" t="s">
        <v>18296</v>
      </c>
      <c r="O4501" t="s">
        <v>18297</v>
      </c>
      <c r="P4501" t="s">
        <v>51</v>
      </c>
      <c r="Q4501">
        <v>7</v>
      </c>
      <c r="R4501" t="s">
        <v>40</v>
      </c>
      <c r="S4501" t="s">
        <v>79</v>
      </c>
      <c r="T4501">
        <v>33695</v>
      </c>
      <c r="U4501" s="1">
        <v>45533</v>
      </c>
      <c r="V4501" t="s">
        <v>64</v>
      </c>
      <c r="W4501">
        <v>878743</v>
      </c>
      <c r="X4501" t="s">
        <v>18298</v>
      </c>
      <c r="Y4501">
        <v>356</v>
      </c>
      <c r="Z4501">
        <v>613</v>
      </c>
      <c r="AA4501">
        <v>7</v>
      </c>
      <c r="AB4501">
        <v>1716.4</v>
      </c>
      <c r="AC4501">
        <f>Table1_1[[#This Row],[Price]]*Table1_1[[#This Row],[Quantity]]</f>
        <v>4291</v>
      </c>
    </row>
    <row r="4502" spans="1:29" x14ac:dyDescent="0.3">
      <c r="A4502" t="s">
        <v>28</v>
      </c>
      <c r="B4502" t="s">
        <v>29</v>
      </c>
      <c r="C4502" t="s">
        <v>148</v>
      </c>
      <c r="D4502" t="s">
        <v>55</v>
      </c>
      <c r="E4502" t="s">
        <v>46</v>
      </c>
      <c r="F4502" t="s">
        <v>83</v>
      </c>
      <c r="G4502">
        <v>38</v>
      </c>
      <c r="H4502">
        <v>420191</v>
      </c>
      <c r="I4502" t="s">
        <v>34</v>
      </c>
      <c r="J4502" s="3">
        <v>45495</v>
      </c>
      <c r="K4502">
        <v>1400</v>
      </c>
      <c r="L4502" t="s">
        <v>2241</v>
      </c>
      <c r="M4502" t="s">
        <v>605</v>
      </c>
      <c r="N4502" t="s">
        <v>18299</v>
      </c>
      <c r="O4502" t="s">
        <v>18300</v>
      </c>
      <c r="P4502" t="s">
        <v>51</v>
      </c>
      <c r="Q4502">
        <v>16</v>
      </c>
      <c r="R4502" t="s">
        <v>88</v>
      </c>
      <c r="S4502" t="s">
        <v>63</v>
      </c>
      <c r="T4502">
        <v>68045</v>
      </c>
      <c r="U4502" s="1">
        <v>45523</v>
      </c>
      <c r="V4502" t="s">
        <v>64</v>
      </c>
      <c r="W4502">
        <v>524589</v>
      </c>
      <c r="X4502" t="s">
        <v>18301</v>
      </c>
      <c r="Y4502">
        <v>806</v>
      </c>
      <c r="Z4502">
        <v>2359</v>
      </c>
      <c r="AA4502">
        <v>8</v>
      </c>
      <c r="AB4502">
        <v>7548.8</v>
      </c>
      <c r="AC4502">
        <f>Table1_1[[#This Row],[Price]]*Table1_1[[#This Row],[Quantity]]</f>
        <v>18872</v>
      </c>
    </row>
    <row r="4503" spans="1:29" x14ac:dyDescent="0.3">
      <c r="A4503" t="s">
        <v>28</v>
      </c>
      <c r="B4503" t="s">
        <v>29</v>
      </c>
      <c r="C4503" t="s">
        <v>66</v>
      </c>
      <c r="D4503" t="s">
        <v>546</v>
      </c>
      <c r="E4503" t="s">
        <v>46</v>
      </c>
      <c r="F4503" t="s">
        <v>47</v>
      </c>
      <c r="G4503">
        <v>52</v>
      </c>
      <c r="H4503">
        <v>436664</v>
      </c>
      <c r="I4503" t="s">
        <v>34</v>
      </c>
      <c r="J4503" s="3">
        <v>45572</v>
      </c>
      <c r="K4503">
        <v>1300</v>
      </c>
      <c r="L4503" t="s">
        <v>18302</v>
      </c>
      <c r="M4503" t="s">
        <v>1147</v>
      </c>
      <c r="N4503" t="s">
        <v>18303</v>
      </c>
      <c r="O4503" t="s">
        <v>18304</v>
      </c>
      <c r="P4503" t="s">
        <v>51</v>
      </c>
      <c r="Q4503">
        <v>5</v>
      </c>
      <c r="R4503" t="s">
        <v>40</v>
      </c>
      <c r="S4503" t="s">
        <v>118</v>
      </c>
      <c r="T4503">
        <v>42842</v>
      </c>
      <c r="U4503" s="1">
        <v>45627</v>
      </c>
      <c r="V4503" t="s">
        <v>259</v>
      </c>
      <c r="W4503">
        <v>278195</v>
      </c>
      <c r="X4503" t="s">
        <v>18305</v>
      </c>
      <c r="Y4503">
        <v>789</v>
      </c>
      <c r="Z4503">
        <v>618</v>
      </c>
      <c r="AA4503">
        <v>8</v>
      </c>
      <c r="AB4503">
        <v>1977.6000000000001</v>
      </c>
      <c r="AC4503">
        <f>Table1_1[[#This Row],[Price]]*Table1_1[[#This Row],[Quantity]]</f>
        <v>4944</v>
      </c>
    </row>
    <row r="4504" spans="1:29" x14ac:dyDescent="0.3">
      <c r="A4504" t="s">
        <v>28</v>
      </c>
      <c r="B4504" t="s">
        <v>29</v>
      </c>
      <c r="C4504" t="s">
        <v>157</v>
      </c>
      <c r="D4504" t="s">
        <v>637</v>
      </c>
      <c r="E4504" t="s">
        <v>56</v>
      </c>
      <c r="F4504" t="s">
        <v>355</v>
      </c>
      <c r="G4504">
        <v>20</v>
      </c>
      <c r="H4504">
        <v>401132</v>
      </c>
      <c r="I4504" t="s">
        <v>58</v>
      </c>
      <c r="J4504" s="3">
        <v>44625</v>
      </c>
      <c r="K4504">
        <v>1100</v>
      </c>
      <c r="L4504" t="s">
        <v>18306</v>
      </c>
      <c r="M4504" t="s">
        <v>654</v>
      </c>
      <c r="N4504" t="s">
        <v>18307</v>
      </c>
      <c r="O4504" t="s">
        <v>18308</v>
      </c>
      <c r="P4504" t="s">
        <v>51</v>
      </c>
      <c r="Q4504">
        <v>5</v>
      </c>
      <c r="R4504" t="s">
        <v>88</v>
      </c>
      <c r="S4504" t="s">
        <v>79</v>
      </c>
      <c r="T4504">
        <v>84907</v>
      </c>
      <c r="U4504" s="1">
        <v>45499</v>
      </c>
      <c r="V4504" t="s">
        <v>126</v>
      </c>
      <c r="W4504">
        <v>949348</v>
      </c>
      <c r="X4504" t="s">
        <v>18309</v>
      </c>
      <c r="Y4504">
        <v>503</v>
      </c>
      <c r="Z4504">
        <v>2736</v>
      </c>
      <c r="AA4504">
        <v>8</v>
      </c>
      <c r="AB4504">
        <v>8755.2000000000007</v>
      </c>
      <c r="AC4504">
        <f>Table1_1[[#This Row],[Price]]*Table1_1[[#This Row],[Quantity]]</f>
        <v>21888</v>
      </c>
    </row>
    <row r="4505" spans="1:29" x14ac:dyDescent="0.3">
      <c r="A4505" t="s">
        <v>28</v>
      </c>
      <c r="B4505" t="s">
        <v>29</v>
      </c>
      <c r="C4505" t="s">
        <v>44</v>
      </c>
      <c r="D4505" t="s">
        <v>134</v>
      </c>
      <c r="E4505" t="s">
        <v>32</v>
      </c>
      <c r="F4505" t="s">
        <v>135</v>
      </c>
      <c r="G4505">
        <v>49</v>
      </c>
      <c r="H4505">
        <v>409907</v>
      </c>
      <c r="I4505" t="s">
        <v>58</v>
      </c>
      <c r="J4505" s="3">
        <v>45257</v>
      </c>
      <c r="K4505">
        <v>1400</v>
      </c>
      <c r="L4505" t="s">
        <v>18310</v>
      </c>
      <c r="M4505" t="s">
        <v>232</v>
      </c>
      <c r="N4505" t="s">
        <v>18311</v>
      </c>
      <c r="O4505" t="s">
        <v>18312</v>
      </c>
      <c r="P4505" t="s">
        <v>71</v>
      </c>
      <c r="Q4505">
        <v>8</v>
      </c>
      <c r="R4505" t="s">
        <v>40</v>
      </c>
      <c r="S4505" t="s">
        <v>118</v>
      </c>
      <c r="T4505">
        <v>83564</v>
      </c>
      <c r="U4505" s="1">
        <v>45422</v>
      </c>
      <c r="V4505" t="s">
        <v>140</v>
      </c>
      <c r="W4505">
        <v>224759</v>
      </c>
      <c r="X4505" t="s">
        <v>18313</v>
      </c>
      <c r="Y4505">
        <v>978</v>
      </c>
      <c r="Z4505">
        <v>2488</v>
      </c>
      <c r="AA4505">
        <v>2</v>
      </c>
      <c r="AB4505">
        <v>1990.4</v>
      </c>
      <c r="AC4505">
        <f>Table1_1[[#This Row],[Price]]*Table1_1[[#This Row],[Quantity]]</f>
        <v>4976</v>
      </c>
    </row>
    <row r="4506" spans="1:29" x14ac:dyDescent="0.3">
      <c r="A4506" t="s">
        <v>28</v>
      </c>
      <c r="B4506" t="s">
        <v>29</v>
      </c>
      <c r="C4506" t="s">
        <v>66</v>
      </c>
      <c r="D4506" t="s">
        <v>349</v>
      </c>
      <c r="E4506" t="s">
        <v>46</v>
      </c>
      <c r="F4506" t="s">
        <v>83</v>
      </c>
      <c r="G4506">
        <v>97</v>
      </c>
      <c r="H4506">
        <v>400212</v>
      </c>
      <c r="I4506" t="s">
        <v>58</v>
      </c>
      <c r="J4506" s="3">
        <v>45318</v>
      </c>
      <c r="K4506">
        <v>950</v>
      </c>
      <c r="L4506" t="s">
        <v>18314</v>
      </c>
      <c r="M4506" t="s">
        <v>856</v>
      </c>
      <c r="N4506" t="s">
        <v>18315</v>
      </c>
      <c r="O4506" t="s">
        <v>18316</v>
      </c>
      <c r="P4506" t="s">
        <v>39</v>
      </c>
      <c r="Q4506">
        <v>18</v>
      </c>
      <c r="R4506" t="s">
        <v>88</v>
      </c>
      <c r="S4506" t="s">
        <v>63</v>
      </c>
      <c r="T4506">
        <v>14463</v>
      </c>
      <c r="U4506" s="1">
        <v>45568</v>
      </c>
      <c r="V4506" t="s">
        <v>155</v>
      </c>
      <c r="W4506">
        <v>752906</v>
      </c>
      <c r="X4506" t="s">
        <v>18317</v>
      </c>
      <c r="Y4506">
        <v>894</v>
      </c>
      <c r="Z4506">
        <v>2595</v>
      </c>
      <c r="AA4506">
        <v>1</v>
      </c>
      <c r="AB4506">
        <v>1038</v>
      </c>
      <c r="AC4506">
        <f>Table1_1[[#This Row],[Price]]*Table1_1[[#This Row],[Quantity]]</f>
        <v>2595</v>
      </c>
    </row>
    <row r="4507" spans="1:29" x14ac:dyDescent="0.3">
      <c r="A4507" t="s">
        <v>28</v>
      </c>
      <c r="B4507" t="s">
        <v>29</v>
      </c>
      <c r="C4507" t="s">
        <v>44</v>
      </c>
      <c r="D4507" t="s">
        <v>317</v>
      </c>
      <c r="E4507" t="s">
        <v>46</v>
      </c>
      <c r="F4507" t="s">
        <v>106</v>
      </c>
      <c r="G4507">
        <v>69</v>
      </c>
      <c r="H4507">
        <v>431293</v>
      </c>
      <c r="I4507" t="s">
        <v>34</v>
      </c>
      <c r="J4507" s="3">
        <v>44877</v>
      </c>
      <c r="K4507">
        <v>1100</v>
      </c>
      <c r="L4507" t="s">
        <v>18318</v>
      </c>
      <c r="M4507" t="s">
        <v>244</v>
      </c>
      <c r="N4507" t="s">
        <v>18319</v>
      </c>
      <c r="O4507" t="s">
        <v>18320</v>
      </c>
      <c r="P4507" t="s">
        <v>51</v>
      </c>
      <c r="Q4507">
        <v>3</v>
      </c>
      <c r="R4507" t="s">
        <v>88</v>
      </c>
      <c r="S4507" t="s">
        <v>118</v>
      </c>
      <c r="T4507">
        <v>85895</v>
      </c>
      <c r="U4507" s="1">
        <v>45340</v>
      </c>
      <c r="V4507" t="s">
        <v>119</v>
      </c>
      <c r="W4507">
        <v>568087</v>
      </c>
      <c r="X4507" t="s">
        <v>14238</v>
      </c>
      <c r="Y4507">
        <v>501</v>
      </c>
      <c r="Z4507">
        <v>2132</v>
      </c>
      <c r="AA4507">
        <v>6</v>
      </c>
      <c r="AB4507">
        <v>5116.8</v>
      </c>
      <c r="AC4507">
        <f>Table1_1[[#This Row],[Price]]*Table1_1[[#This Row],[Quantity]]</f>
        <v>12792</v>
      </c>
    </row>
    <row r="4508" spans="1:29" x14ac:dyDescent="0.3">
      <c r="A4508" t="s">
        <v>28</v>
      </c>
      <c r="B4508" t="s">
        <v>29</v>
      </c>
      <c r="C4508" t="s">
        <v>193</v>
      </c>
      <c r="D4508" t="s">
        <v>170</v>
      </c>
      <c r="E4508" t="s">
        <v>46</v>
      </c>
      <c r="F4508" t="s">
        <v>57</v>
      </c>
      <c r="G4508">
        <v>27</v>
      </c>
      <c r="H4508">
        <v>430107</v>
      </c>
      <c r="I4508" t="s">
        <v>58</v>
      </c>
      <c r="J4508" s="3">
        <v>44138</v>
      </c>
      <c r="K4508">
        <v>1000</v>
      </c>
      <c r="L4508" t="s">
        <v>18321</v>
      </c>
      <c r="M4508" t="s">
        <v>165</v>
      </c>
      <c r="N4508" t="s">
        <v>18322</v>
      </c>
      <c r="O4508" t="s">
        <v>18323</v>
      </c>
      <c r="P4508" t="s">
        <v>87</v>
      </c>
      <c r="Q4508">
        <v>13</v>
      </c>
      <c r="R4508" t="s">
        <v>40</v>
      </c>
      <c r="S4508" t="s">
        <v>41</v>
      </c>
      <c r="T4508">
        <v>41685</v>
      </c>
      <c r="U4508" s="1">
        <v>45348</v>
      </c>
      <c r="V4508" t="s">
        <v>119</v>
      </c>
      <c r="W4508">
        <v>469635</v>
      </c>
      <c r="X4508" t="s">
        <v>18324</v>
      </c>
      <c r="Y4508">
        <v>385</v>
      </c>
      <c r="Z4508">
        <v>2587</v>
      </c>
      <c r="AA4508">
        <v>1</v>
      </c>
      <c r="AB4508">
        <v>1034.8</v>
      </c>
      <c r="AC4508">
        <f>Table1_1[[#This Row],[Price]]*Table1_1[[#This Row],[Quantity]]</f>
        <v>2587</v>
      </c>
    </row>
    <row r="4509" spans="1:29" x14ac:dyDescent="0.3">
      <c r="A4509" t="s">
        <v>28</v>
      </c>
      <c r="B4509" t="s">
        <v>29</v>
      </c>
      <c r="C4509" t="s">
        <v>44</v>
      </c>
      <c r="D4509" t="s">
        <v>338</v>
      </c>
      <c r="E4509" t="s">
        <v>46</v>
      </c>
      <c r="F4509" t="s">
        <v>135</v>
      </c>
      <c r="G4509">
        <v>25</v>
      </c>
      <c r="H4509">
        <v>420571</v>
      </c>
      <c r="I4509" t="s">
        <v>34</v>
      </c>
      <c r="J4509" s="3">
        <v>44383</v>
      </c>
      <c r="K4509">
        <v>1200</v>
      </c>
      <c r="L4509" t="s">
        <v>18325</v>
      </c>
      <c r="M4509" t="s">
        <v>654</v>
      </c>
      <c r="N4509" t="s">
        <v>18326</v>
      </c>
      <c r="O4509">
        <v>9365135429</v>
      </c>
      <c r="P4509" t="s">
        <v>87</v>
      </c>
      <c r="Q4509">
        <v>13</v>
      </c>
      <c r="R4509" t="s">
        <v>40</v>
      </c>
      <c r="S4509" t="s">
        <v>79</v>
      </c>
      <c r="T4509">
        <v>64802</v>
      </c>
      <c r="U4509" s="1">
        <v>45576</v>
      </c>
      <c r="V4509" t="s">
        <v>155</v>
      </c>
      <c r="W4509">
        <v>883139</v>
      </c>
      <c r="X4509" t="s">
        <v>18327</v>
      </c>
      <c r="Y4509">
        <v>459</v>
      </c>
      <c r="Z4509">
        <v>2374</v>
      </c>
      <c r="AA4509">
        <v>1</v>
      </c>
      <c r="AB4509">
        <v>949.6</v>
      </c>
      <c r="AC4509">
        <f>Table1_1[[#This Row],[Price]]*Table1_1[[#This Row],[Quantity]]</f>
        <v>2374</v>
      </c>
    </row>
    <row r="4510" spans="1:29" x14ac:dyDescent="0.3">
      <c r="A4510" t="s">
        <v>28</v>
      </c>
      <c r="B4510" t="s">
        <v>29</v>
      </c>
      <c r="C4510" t="s">
        <v>91</v>
      </c>
      <c r="D4510" t="s">
        <v>182</v>
      </c>
      <c r="E4510" t="s">
        <v>32</v>
      </c>
      <c r="F4510" t="s">
        <v>33</v>
      </c>
      <c r="G4510">
        <v>78</v>
      </c>
      <c r="H4510">
        <v>408287</v>
      </c>
      <c r="I4510" t="s">
        <v>58</v>
      </c>
      <c r="J4510" s="3">
        <v>45558</v>
      </c>
      <c r="K4510">
        <v>1400</v>
      </c>
      <c r="L4510" t="s">
        <v>18328</v>
      </c>
      <c r="M4510" t="s">
        <v>123</v>
      </c>
      <c r="N4510" t="s">
        <v>18329</v>
      </c>
      <c r="O4510" t="s">
        <v>18330</v>
      </c>
      <c r="P4510" t="s">
        <v>39</v>
      </c>
      <c r="Q4510">
        <v>7</v>
      </c>
      <c r="R4510" t="s">
        <v>40</v>
      </c>
      <c r="S4510" t="s">
        <v>41</v>
      </c>
      <c r="T4510">
        <v>85515</v>
      </c>
      <c r="U4510" s="1">
        <v>45449</v>
      </c>
      <c r="V4510" t="s">
        <v>52</v>
      </c>
      <c r="W4510">
        <v>115625</v>
      </c>
      <c r="X4510" t="s">
        <v>11717</v>
      </c>
      <c r="Y4510">
        <v>542</v>
      </c>
      <c r="Z4510">
        <v>1408</v>
      </c>
      <c r="AA4510">
        <v>8</v>
      </c>
      <c r="AB4510">
        <v>4505.6000000000004</v>
      </c>
      <c r="AC4510">
        <f>Table1_1[[#This Row],[Price]]*Table1_1[[#This Row],[Quantity]]</f>
        <v>11264</v>
      </c>
    </row>
    <row r="4511" spans="1:29" x14ac:dyDescent="0.3">
      <c r="A4511" t="s">
        <v>28</v>
      </c>
      <c r="B4511" t="s">
        <v>29</v>
      </c>
      <c r="C4511" t="s">
        <v>30</v>
      </c>
      <c r="D4511" t="s">
        <v>267</v>
      </c>
      <c r="E4511" t="s">
        <v>56</v>
      </c>
      <c r="F4511" t="s">
        <v>33</v>
      </c>
      <c r="G4511">
        <v>38</v>
      </c>
      <c r="H4511">
        <v>419035</v>
      </c>
      <c r="I4511" t="s">
        <v>58</v>
      </c>
      <c r="J4511" s="3">
        <v>44511</v>
      </c>
      <c r="K4511">
        <v>800</v>
      </c>
      <c r="L4511" t="s">
        <v>18331</v>
      </c>
      <c r="M4511" t="s">
        <v>232</v>
      </c>
      <c r="N4511" t="s">
        <v>18332</v>
      </c>
      <c r="O4511">
        <v>-7671</v>
      </c>
      <c r="P4511" t="s">
        <v>51</v>
      </c>
      <c r="Q4511">
        <v>17</v>
      </c>
      <c r="R4511" t="s">
        <v>40</v>
      </c>
      <c r="S4511" t="s">
        <v>63</v>
      </c>
      <c r="T4511">
        <v>31363</v>
      </c>
      <c r="U4511" s="1">
        <v>45296</v>
      </c>
      <c r="V4511" t="s">
        <v>111</v>
      </c>
      <c r="W4511">
        <v>276082</v>
      </c>
      <c r="X4511" t="s">
        <v>18333</v>
      </c>
      <c r="Y4511">
        <v>867</v>
      </c>
      <c r="Z4511">
        <v>1873</v>
      </c>
      <c r="AA4511">
        <v>5</v>
      </c>
      <c r="AB4511">
        <v>3746</v>
      </c>
      <c r="AC4511">
        <f>Table1_1[[#This Row],[Price]]*Table1_1[[#This Row],[Quantity]]</f>
        <v>9365</v>
      </c>
    </row>
    <row r="4512" spans="1:29" x14ac:dyDescent="0.3">
      <c r="A4512" t="s">
        <v>28</v>
      </c>
      <c r="B4512" t="s">
        <v>29</v>
      </c>
      <c r="C4512" t="s">
        <v>193</v>
      </c>
      <c r="D4512" t="s">
        <v>267</v>
      </c>
      <c r="E4512" t="s">
        <v>46</v>
      </c>
      <c r="F4512" t="s">
        <v>33</v>
      </c>
      <c r="G4512">
        <v>47</v>
      </c>
      <c r="H4512">
        <v>421352</v>
      </c>
      <c r="I4512" t="s">
        <v>34</v>
      </c>
      <c r="J4512" s="3">
        <v>44189</v>
      </c>
      <c r="K4512">
        <v>950</v>
      </c>
      <c r="L4512" t="s">
        <v>1533</v>
      </c>
      <c r="M4512" t="s">
        <v>428</v>
      </c>
      <c r="N4512" t="s">
        <v>18334</v>
      </c>
      <c r="O4512" t="s">
        <v>18335</v>
      </c>
      <c r="P4512" t="s">
        <v>71</v>
      </c>
      <c r="Q4512">
        <v>20</v>
      </c>
      <c r="R4512" t="s">
        <v>40</v>
      </c>
      <c r="S4512" t="s">
        <v>41</v>
      </c>
      <c r="T4512">
        <v>73156</v>
      </c>
      <c r="U4512" s="1">
        <v>45410</v>
      </c>
      <c r="V4512" t="s">
        <v>80</v>
      </c>
      <c r="W4512">
        <v>696698</v>
      </c>
      <c r="X4512" t="s">
        <v>18336</v>
      </c>
      <c r="Y4512">
        <v>936</v>
      </c>
      <c r="Z4512">
        <v>2445</v>
      </c>
      <c r="AA4512">
        <v>4</v>
      </c>
      <c r="AB4512">
        <v>3912</v>
      </c>
      <c r="AC4512">
        <f>Table1_1[[#This Row],[Price]]*Table1_1[[#This Row],[Quantity]]</f>
        <v>9780</v>
      </c>
    </row>
    <row r="4513" spans="1:29" x14ac:dyDescent="0.3">
      <c r="A4513" t="s">
        <v>28</v>
      </c>
      <c r="B4513" t="s">
        <v>29</v>
      </c>
      <c r="C4513" t="s">
        <v>66</v>
      </c>
      <c r="D4513" t="s">
        <v>248</v>
      </c>
      <c r="E4513" t="s">
        <v>32</v>
      </c>
      <c r="F4513" t="s">
        <v>106</v>
      </c>
      <c r="G4513">
        <v>5</v>
      </c>
      <c r="H4513">
        <v>423761</v>
      </c>
      <c r="I4513" t="s">
        <v>34</v>
      </c>
      <c r="J4513" s="3">
        <v>44746</v>
      </c>
      <c r="K4513">
        <v>1300</v>
      </c>
      <c r="L4513" t="s">
        <v>9487</v>
      </c>
      <c r="M4513" t="s">
        <v>152</v>
      </c>
      <c r="N4513" t="s">
        <v>18337</v>
      </c>
      <c r="O4513" t="s">
        <v>18338</v>
      </c>
      <c r="P4513" t="s">
        <v>87</v>
      </c>
      <c r="Q4513">
        <v>13</v>
      </c>
      <c r="R4513" t="s">
        <v>40</v>
      </c>
      <c r="S4513" t="s">
        <v>79</v>
      </c>
      <c r="T4513">
        <v>62410</v>
      </c>
      <c r="U4513" s="1">
        <v>45411</v>
      </c>
      <c r="V4513" t="s">
        <v>80</v>
      </c>
      <c r="W4513">
        <v>246226</v>
      </c>
      <c r="X4513" t="s">
        <v>18339</v>
      </c>
      <c r="Y4513">
        <v>893</v>
      </c>
      <c r="Z4513">
        <v>2371</v>
      </c>
      <c r="AA4513">
        <v>1</v>
      </c>
      <c r="AB4513">
        <v>948.40000000000009</v>
      </c>
      <c r="AC4513">
        <f>Table1_1[[#This Row],[Price]]*Table1_1[[#This Row],[Quantity]]</f>
        <v>2371</v>
      </c>
    </row>
    <row r="4514" spans="1:29" x14ac:dyDescent="0.3">
      <c r="A4514" t="s">
        <v>28</v>
      </c>
      <c r="B4514" t="s">
        <v>29</v>
      </c>
      <c r="C4514" t="s">
        <v>66</v>
      </c>
      <c r="D4514" t="s">
        <v>411</v>
      </c>
      <c r="E4514" t="s">
        <v>46</v>
      </c>
      <c r="F4514" t="s">
        <v>106</v>
      </c>
      <c r="G4514">
        <v>87</v>
      </c>
      <c r="H4514">
        <v>402006</v>
      </c>
      <c r="I4514" t="s">
        <v>34</v>
      </c>
      <c r="J4514" s="3">
        <v>45420</v>
      </c>
      <c r="K4514">
        <v>950</v>
      </c>
      <c r="L4514" t="s">
        <v>18341</v>
      </c>
      <c r="M4514" t="s">
        <v>856</v>
      </c>
      <c r="N4514" t="s">
        <v>18342</v>
      </c>
      <c r="O4514" t="s">
        <v>18343</v>
      </c>
      <c r="P4514" t="s">
        <v>87</v>
      </c>
      <c r="Q4514">
        <v>9</v>
      </c>
      <c r="R4514" t="s">
        <v>88</v>
      </c>
      <c r="S4514" t="s">
        <v>79</v>
      </c>
      <c r="T4514">
        <v>39867</v>
      </c>
      <c r="U4514" s="1">
        <v>45419</v>
      </c>
      <c r="V4514" t="s">
        <v>140</v>
      </c>
      <c r="W4514">
        <v>375157</v>
      </c>
      <c r="X4514" t="s">
        <v>9418</v>
      </c>
      <c r="Y4514">
        <v>366</v>
      </c>
      <c r="Z4514">
        <v>1657</v>
      </c>
      <c r="AA4514">
        <v>8</v>
      </c>
      <c r="AB4514">
        <v>5302.4000000000015</v>
      </c>
      <c r="AC4514">
        <f>Table1_1[[#This Row],[Price]]*Table1_1[[#This Row],[Quantity]]</f>
        <v>13256</v>
      </c>
    </row>
    <row r="4515" spans="1:29" x14ac:dyDescent="0.3">
      <c r="A4515" t="s">
        <v>28</v>
      </c>
      <c r="B4515" t="s">
        <v>29</v>
      </c>
      <c r="C4515" t="s">
        <v>30</v>
      </c>
      <c r="D4515" t="s">
        <v>467</v>
      </c>
      <c r="E4515" t="s">
        <v>46</v>
      </c>
      <c r="F4515" t="s">
        <v>175</v>
      </c>
      <c r="G4515">
        <v>54</v>
      </c>
      <c r="H4515">
        <v>423775</v>
      </c>
      <c r="I4515" t="s">
        <v>34</v>
      </c>
      <c r="J4515" s="3">
        <v>45484</v>
      </c>
      <c r="K4515">
        <v>1000</v>
      </c>
      <c r="L4515" t="s">
        <v>18344</v>
      </c>
      <c r="M4515" t="s">
        <v>1253</v>
      </c>
      <c r="N4515" t="s">
        <v>18345</v>
      </c>
      <c r="O4515" t="s">
        <v>18346</v>
      </c>
      <c r="P4515" t="s">
        <v>39</v>
      </c>
      <c r="Q4515">
        <v>20</v>
      </c>
      <c r="R4515" t="s">
        <v>40</v>
      </c>
      <c r="S4515" t="s">
        <v>79</v>
      </c>
      <c r="T4515">
        <v>48596</v>
      </c>
      <c r="U4515" s="1">
        <v>45462</v>
      </c>
      <c r="V4515" t="s">
        <v>52</v>
      </c>
      <c r="W4515">
        <v>241624</v>
      </c>
      <c r="X4515" t="s">
        <v>18347</v>
      </c>
      <c r="Y4515">
        <v>351</v>
      </c>
      <c r="Z4515">
        <v>1123</v>
      </c>
      <c r="AA4515">
        <v>2</v>
      </c>
      <c r="AB4515">
        <v>898.40000000000009</v>
      </c>
      <c r="AC4515">
        <f>Table1_1[[#This Row],[Price]]*Table1_1[[#This Row],[Quantity]]</f>
        <v>2246</v>
      </c>
    </row>
    <row r="4516" spans="1:29" x14ac:dyDescent="0.3">
      <c r="A4516" t="s">
        <v>28</v>
      </c>
      <c r="B4516" t="s">
        <v>29</v>
      </c>
      <c r="C4516" t="s">
        <v>91</v>
      </c>
      <c r="D4516" t="s">
        <v>511</v>
      </c>
      <c r="E4516" t="s">
        <v>56</v>
      </c>
      <c r="F4516" t="s">
        <v>106</v>
      </c>
      <c r="G4516">
        <v>18</v>
      </c>
      <c r="H4516">
        <v>414561</v>
      </c>
      <c r="I4516" t="s">
        <v>34</v>
      </c>
      <c r="J4516" s="3">
        <v>44890</v>
      </c>
      <c r="K4516">
        <v>1200</v>
      </c>
      <c r="L4516" t="s">
        <v>18349</v>
      </c>
      <c r="M4516" t="s">
        <v>423</v>
      </c>
      <c r="N4516" t="s">
        <v>18350</v>
      </c>
      <c r="O4516">
        <v>2889917205</v>
      </c>
      <c r="P4516" t="s">
        <v>71</v>
      </c>
      <c r="Q4516">
        <v>17</v>
      </c>
      <c r="R4516" t="s">
        <v>88</v>
      </c>
      <c r="S4516" t="s">
        <v>79</v>
      </c>
      <c r="T4516">
        <v>39453</v>
      </c>
      <c r="U4516" s="1">
        <v>45537</v>
      </c>
      <c r="V4516" t="s">
        <v>180</v>
      </c>
      <c r="W4516">
        <v>433256</v>
      </c>
      <c r="X4516" t="s">
        <v>18351</v>
      </c>
      <c r="Y4516">
        <v>762</v>
      </c>
      <c r="Z4516">
        <v>2549</v>
      </c>
      <c r="AA4516">
        <v>6</v>
      </c>
      <c r="AB4516">
        <v>6117.6</v>
      </c>
      <c r="AC4516">
        <f>Table1_1[[#This Row],[Price]]*Table1_1[[#This Row],[Quantity]]</f>
        <v>15294</v>
      </c>
    </row>
    <row r="4517" spans="1:29" x14ac:dyDescent="0.3">
      <c r="A4517" t="s">
        <v>28</v>
      </c>
      <c r="B4517" t="s">
        <v>29</v>
      </c>
      <c r="C4517" t="s">
        <v>157</v>
      </c>
      <c r="D4517" t="s">
        <v>411</v>
      </c>
      <c r="E4517" t="s">
        <v>46</v>
      </c>
      <c r="F4517" t="s">
        <v>135</v>
      </c>
      <c r="G4517">
        <v>53</v>
      </c>
      <c r="H4517">
        <v>400587</v>
      </c>
      <c r="I4517" t="s">
        <v>34</v>
      </c>
      <c r="J4517" s="3">
        <v>45008</v>
      </c>
      <c r="K4517">
        <v>1000</v>
      </c>
      <c r="L4517" t="s">
        <v>18352</v>
      </c>
      <c r="M4517" t="s">
        <v>1007</v>
      </c>
      <c r="N4517" t="s">
        <v>18353</v>
      </c>
      <c r="O4517" t="s">
        <v>18354</v>
      </c>
      <c r="P4517" t="s">
        <v>39</v>
      </c>
      <c r="Q4517">
        <v>13</v>
      </c>
      <c r="R4517" t="s">
        <v>88</v>
      </c>
      <c r="S4517" t="s">
        <v>79</v>
      </c>
      <c r="T4517">
        <v>35651</v>
      </c>
      <c r="U4517" s="1">
        <v>45496</v>
      </c>
      <c r="V4517" t="s">
        <v>126</v>
      </c>
      <c r="W4517">
        <v>869297</v>
      </c>
      <c r="X4517" t="s">
        <v>18355</v>
      </c>
      <c r="Y4517">
        <v>486</v>
      </c>
      <c r="Z4517">
        <v>2314</v>
      </c>
      <c r="AA4517">
        <v>7</v>
      </c>
      <c r="AB4517">
        <v>6479.2000000000007</v>
      </c>
      <c r="AC4517">
        <f>Table1_1[[#This Row],[Price]]*Table1_1[[#This Row],[Quantity]]</f>
        <v>16198</v>
      </c>
    </row>
    <row r="4518" spans="1:29" x14ac:dyDescent="0.3">
      <c r="A4518" t="s">
        <v>28</v>
      </c>
      <c r="B4518" t="s">
        <v>29</v>
      </c>
      <c r="C4518" t="s">
        <v>91</v>
      </c>
      <c r="D4518" t="s">
        <v>149</v>
      </c>
      <c r="E4518" t="s">
        <v>56</v>
      </c>
      <c r="F4518" t="s">
        <v>113</v>
      </c>
      <c r="G4518">
        <v>42</v>
      </c>
      <c r="H4518">
        <v>432442</v>
      </c>
      <c r="I4518" t="s">
        <v>58</v>
      </c>
      <c r="J4518" s="3">
        <v>44171</v>
      </c>
      <c r="K4518">
        <v>1400</v>
      </c>
      <c r="L4518" t="s">
        <v>18357</v>
      </c>
      <c r="M4518" t="s">
        <v>293</v>
      </c>
      <c r="N4518" t="s">
        <v>18358</v>
      </c>
      <c r="O4518">
        <v>2403375507</v>
      </c>
      <c r="P4518" t="s">
        <v>51</v>
      </c>
      <c r="Q4518">
        <v>17</v>
      </c>
      <c r="R4518" t="s">
        <v>40</v>
      </c>
      <c r="S4518" t="s">
        <v>79</v>
      </c>
      <c r="T4518">
        <v>54722</v>
      </c>
      <c r="U4518" s="1">
        <v>45318</v>
      </c>
      <c r="V4518" t="s">
        <v>111</v>
      </c>
      <c r="W4518">
        <v>336324</v>
      </c>
      <c r="X4518" t="s">
        <v>18359</v>
      </c>
      <c r="Y4518">
        <v>985</v>
      </c>
      <c r="Z4518">
        <v>2971</v>
      </c>
      <c r="AA4518">
        <v>5</v>
      </c>
      <c r="AB4518">
        <v>5942</v>
      </c>
      <c r="AC4518">
        <f>Table1_1[[#This Row],[Price]]*Table1_1[[#This Row],[Quantity]]</f>
        <v>14855</v>
      </c>
    </row>
    <row r="4519" spans="1:29" x14ac:dyDescent="0.3">
      <c r="A4519" t="s">
        <v>28</v>
      </c>
      <c r="B4519" t="s">
        <v>29</v>
      </c>
      <c r="C4519" t="s">
        <v>193</v>
      </c>
      <c r="D4519" t="s">
        <v>274</v>
      </c>
      <c r="E4519" t="s">
        <v>56</v>
      </c>
      <c r="F4519" t="s">
        <v>113</v>
      </c>
      <c r="G4519">
        <v>83</v>
      </c>
      <c r="H4519">
        <v>436492</v>
      </c>
      <c r="I4519" t="s">
        <v>58</v>
      </c>
      <c r="J4519" s="3">
        <v>44937</v>
      </c>
      <c r="K4519">
        <v>800</v>
      </c>
      <c r="L4519" t="s">
        <v>18360</v>
      </c>
      <c r="M4519" t="s">
        <v>222</v>
      </c>
      <c r="N4519" t="s">
        <v>18361</v>
      </c>
      <c r="O4519" t="s">
        <v>18362</v>
      </c>
      <c r="P4519" t="s">
        <v>51</v>
      </c>
      <c r="Q4519">
        <v>13</v>
      </c>
      <c r="R4519" t="s">
        <v>88</v>
      </c>
      <c r="S4519" t="s">
        <v>63</v>
      </c>
      <c r="T4519">
        <v>32324</v>
      </c>
      <c r="U4519" s="1">
        <v>45626</v>
      </c>
      <c r="V4519" t="s">
        <v>42</v>
      </c>
      <c r="W4519">
        <v>262583</v>
      </c>
      <c r="X4519" t="s">
        <v>18363</v>
      </c>
      <c r="Y4519">
        <v>237</v>
      </c>
      <c r="Z4519">
        <v>2915</v>
      </c>
      <c r="AA4519">
        <v>5</v>
      </c>
      <c r="AB4519">
        <v>5830</v>
      </c>
      <c r="AC4519">
        <f>Table1_1[[#This Row],[Price]]*Table1_1[[#This Row],[Quantity]]</f>
        <v>14575</v>
      </c>
    </row>
    <row r="4520" spans="1:29" x14ac:dyDescent="0.3">
      <c r="A4520" t="s">
        <v>28</v>
      </c>
      <c r="B4520" t="s">
        <v>29</v>
      </c>
      <c r="C4520" t="s">
        <v>91</v>
      </c>
      <c r="D4520" t="s">
        <v>45</v>
      </c>
      <c r="E4520" t="s">
        <v>32</v>
      </c>
      <c r="F4520" t="s">
        <v>99</v>
      </c>
      <c r="G4520">
        <v>74</v>
      </c>
      <c r="H4520">
        <v>429375</v>
      </c>
      <c r="I4520" t="s">
        <v>58</v>
      </c>
      <c r="J4520" s="3">
        <v>43939</v>
      </c>
      <c r="K4520">
        <v>1300</v>
      </c>
      <c r="L4520" t="s">
        <v>18364</v>
      </c>
      <c r="M4520" t="s">
        <v>423</v>
      </c>
      <c r="N4520" t="s">
        <v>18365</v>
      </c>
      <c r="O4520" t="s">
        <v>18366</v>
      </c>
      <c r="P4520" t="s">
        <v>87</v>
      </c>
      <c r="Q4520">
        <v>17</v>
      </c>
      <c r="R4520" t="s">
        <v>88</v>
      </c>
      <c r="S4520" t="s">
        <v>41</v>
      </c>
      <c r="T4520">
        <v>39947</v>
      </c>
      <c r="U4520" s="1">
        <v>45340</v>
      </c>
      <c r="V4520" t="s">
        <v>119</v>
      </c>
      <c r="W4520">
        <v>344659</v>
      </c>
      <c r="X4520" t="s">
        <v>18367</v>
      </c>
      <c r="Y4520">
        <v>961</v>
      </c>
      <c r="Z4520">
        <v>2225</v>
      </c>
      <c r="AA4520">
        <v>4</v>
      </c>
      <c r="AB4520">
        <v>3560</v>
      </c>
      <c r="AC4520">
        <f>Table1_1[[#This Row],[Price]]*Table1_1[[#This Row],[Quantity]]</f>
        <v>8900</v>
      </c>
    </row>
    <row r="4521" spans="1:29" x14ac:dyDescent="0.3">
      <c r="A4521" t="s">
        <v>28</v>
      </c>
      <c r="B4521" t="s">
        <v>29</v>
      </c>
      <c r="C4521" t="s">
        <v>157</v>
      </c>
      <c r="D4521" t="s">
        <v>524</v>
      </c>
      <c r="E4521" t="s">
        <v>32</v>
      </c>
      <c r="F4521" t="s">
        <v>175</v>
      </c>
      <c r="G4521">
        <v>96</v>
      </c>
      <c r="H4521">
        <v>423058</v>
      </c>
      <c r="I4521" t="s">
        <v>34</v>
      </c>
      <c r="J4521" s="3">
        <v>44811</v>
      </c>
      <c r="K4521">
        <v>1100</v>
      </c>
      <c r="L4521" t="s">
        <v>18368</v>
      </c>
      <c r="M4521" t="s">
        <v>115</v>
      </c>
      <c r="N4521" t="s">
        <v>18369</v>
      </c>
      <c r="O4521" t="s">
        <v>18370</v>
      </c>
      <c r="P4521" t="s">
        <v>39</v>
      </c>
      <c r="Q4521">
        <v>13</v>
      </c>
      <c r="R4521" t="s">
        <v>40</v>
      </c>
      <c r="S4521" t="s">
        <v>79</v>
      </c>
      <c r="T4521">
        <v>95050</v>
      </c>
      <c r="U4521" s="1">
        <v>45382</v>
      </c>
      <c r="V4521" t="s">
        <v>72</v>
      </c>
      <c r="W4521">
        <v>709624</v>
      </c>
      <c r="X4521" t="s">
        <v>18371</v>
      </c>
      <c r="Y4521">
        <v>976</v>
      </c>
      <c r="Z4521">
        <v>2329</v>
      </c>
      <c r="AA4521">
        <v>3</v>
      </c>
      <c r="AB4521">
        <v>2794.8</v>
      </c>
      <c r="AC4521">
        <f>Table1_1[[#This Row],[Price]]*Table1_1[[#This Row],[Quantity]]</f>
        <v>6987</v>
      </c>
    </row>
    <row r="4522" spans="1:29" x14ac:dyDescent="0.3">
      <c r="A4522" t="s">
        <v>28</v>
      </c>
      <c r="B4522" t="s">
        <v>29</v>
      </c>
      <c r="C4522" t="s">
        <v>148</v>
      </c>
      <c r="D4522" t="s">
        <v>621</v>
      </c>
      <c r="E4522" t="s">
        <v>32</v>
      </c>
      <c r="F4522" t="s">
        <v>106</v>
      </c>
      <c r="G4522">
        <v>68</v>
      </c>
      <c r="H4522">
        <v>415467</v>
      </c>
      <c r="I4522" t="s">
        <v>34</v>
      </c>
      <c r="J4522" s="3">
        <v>44790</v>
      </c>
      <c r="K4522">
        <v>1200</v>
      </c>
      <c r="L4522" t="s">
        <v>16846</v>
      </c>
      <c r="M4522" t="s">
        <v>670</v>
      </c>
      <c r="N4522" t="s">
        <v>18372</v>
      </c>
      <c r="O4522" t="s">
        <v>18373</v>
      </c>
      <c r="P4522" t="s">
        <v>39</v>
      </c>
      <c r="Q4522">
        <v>15</v>
      </c>
      <c r="R4522" t="s">
        <v>40</v>
      </c>
      <c r="S4522" t="s">
        <v>79</v>
      </c>
      <c r="T4522">
        <v>98367</v>
      </c>
      <c r="U4522" s="1">
        <v>45536</v>
      </c>
      <c r="V4522" t="s">
        <v>180</v>
      </c>
      <c r="W4522">
        <v>925692</v>
      </c>
      <c r="X4522" t="s">
        <v>18374</v>
      </c>
      <c r="Y4522">
        <v>965</v>
      </c>
      <c r="Z4522">
        <v>977</v>
      </c>
      <c r="AA4522">
        <v>3</v>
      </c>
      <c r="AB4522">
        <v>1172.4000000000001</v>
      </c>
      <c r="AC4522">
        <f>Table1_1[[#This Row],[Price]]*Table1_1[[#This Row],[Quantity]]</f>
        <v>2931</v>
      </c>
    </row>
    <row r="4523" spans="1:29" x14ac:dyDescent="0.3">
      <c r="A4523" t="s">
        <v>28</v>
      </c>
      <c r="B4523" t="s">
        <v>29</v>
      </c>
      <c r="C4523" t="s">
        <v>148</v>
      </c>
      <c r="D4523" t="s">
        <v>237</v>
      </c>
      <c r="E4523" t="s">
        <v>56</v>
      </c>
      <c r="F4523" t="s">
        <v>106</v>
      </c>
      <c r="G4523">
        <v>1</v>
      </c>
      <c r="H4523">
        <v>436293</v>
      </c>
      <c r="I4523" t="s">
        <v>34</v>
      </c>
      <c r="J4523" s="3">
        <v>45439</v>
      </c>
      <c r="K4523">
        <v>1400</v>
      </c>
      <c r="L4523" t="s">
        <v>18375</v>
      </c>
      <c r="M4523" t="s">
        <v>94</v>
      </c>
      <c r="N4523" t="s">
        <v>18376</v>
      </c>
      <c r="O4523" t="s">
        <v>18377</v>
      </c>
      <c r="P4523" t="s">
        <v>39</v>
      </c>
      <c r="Q4523">
        <v>6</v>
      </c>
      <c r="R4523" t="s">
        <v>88</v>
      </c>
      <c r="S4523" t="s">
        <v>118</v>
      </c>
      <c r="T4523">
        <v>33476</v>
      </c>
      <c r="U4523" s="1">
        <v>45477</v>
      </c>
      <c r="V4523" t="s">
        <v>126</v>
      </c>
      <c r="W4523">
        <v>811424</v>
      </c>
      <c r="X4523" t="s">
        <v>18378</v>
      </c>
      <c r="Y4523">
        <v>299</v>
      </c>
      <c r="Z4523">
        <v>2444</v>
      </c>
      <c r="AA4523">
        <v>7</v>
      </c>
      <c r="AB4523">
        <v>6843.2000000000007</v>
      </c>
      <c r="AC4523">
        <f>Table1_1[[#This Row],[Price]]*Table1_1[[#This Row],[Quantity]]</f>
        <v>17108</v>
      </c>
    </row>
    <row r="4524" spans="1:29" x14ac:dyDescent="0.3">
      <c r="A4524" t="s">
        <v>28</v>
      </c>
      <c r="B4524" t="s">
        <v>29</v>
      </c>
      <c r="C4524" t="s">
        <v>54</v>
      </c>
      <c r="D4524" t="s">
        <v>291</v>
      </c>
      <c r="E4524" t="s">
        <v>32</v>
      </c>
      <c r="F4524" t="s">
        <v>33</v>
      </c>
      <c r="G4524">
        <v>24</v>
      </c>
      <c r="H4524">
        <v>411932</v>
      </c>
      <c r="I4524" t="s">
        <v>58</v>
      </c>
      <c r="J4524" s="3">
        <v>45132</v>
      </c>
      <c r="K4524">
        <v>800</v>
      </c>
      <c r="L4524" t="s">
        <v>18380</v>
      </c>
      <c r="M4524" t="s">
        <v>1048</v>
      </c>
      <c r="N4524" t="s">
        <v>18381</v>
      </c>
      <c r="O4524" t="s">
        <v>18382</v>
      </c>
      <c r="P4524" t="s">
        <v>87</v>
      </c>
      <c r="Q4524">
        <v>5</v>
      </c>
      <c r="R4524" t="s">
        <v>88</v>
      </c>
      <c r="S4524" t="s">
        <v>63</v>
      </c>
      <c r="T4524">
        <v>78804</v>
      </c>
      <c r="U4524" s="1">
        <v>45484</v>
      </c>
      <c r="V4524" t="s">
        <v>126</v>
      </c>
      <c r="W4524">
        <v>931733</v>
      </c>
      <c r="X4524" t="s">
        <v>18383</v>
      </c>
      <c r="Y4524">
        <v>629</v>
      </c>
      <c r="Z4524">
        <v>2876</v>
      </c>
      <c r="AA4524">
        <v>8</v>
      </c>
      <c r="AB4524">
        <v>9203.2000000000007</v>
      </c>
      <c r="AC4524">
        <f>Table1_1[[#This Row],[Price]]*Table1_1[[#This Row],[Quantity]]</f>
        <v>23008</v>
      </c>
    </row>
    <row r="4525" spans="1:29" x14ac:dyDescent="0.3">
      <c r="A4525" t="s">
        <v>28</v>
      </c>
      <c r="B4525" t="s">
        <v>29</v>
      </c>
      <c r="C4525" t="s">
        <v>157</v>
      </c>
      <c r="D4525" t="s">
        <v>163</v>
      </c>
      <c r="E4525" t="s">
        <v>32</v>
      </c>
      <c r="F4525" t="s">
        <v>47</v>
      </c>
      <c r="G4525">
        <v>99</v>
      </c>
      <c r="H4525">
        <v>408866</v>
      </c>
      <c r="I4525" t="s">
        <v>58</v>
      </c>
      <c r="J4525" s="3">
        <v>44148</v>
      </c>
      <c r="K4525">
        <v>1300</v>
      </c>
      <c r="L4525" t="s">
        <v>18384</v>
      </c>
      <c r="M4525" t="s">
        <v>856</v>
      </c>
      <c r="N4525" t="s">
        <v>18385</v>
      </c>
      <c r="O4525" t="s">
        <v>18386</v>
      </c>
      <c r="P4525" t="s">
        <v>39</v>
      </c>
      <c r="Q4525">
        <v>6</v>
      </c>
      <c r="R4525" t="s">
        <v>88</v>
      </c>
      <c r="S4525" t="s">
        <v>63</v>
      </c>
      <c r="T4525">
        <v>95960</v>
      </c>
      <c r="U4525" s="1">
        <v>45500</v>
      </c>
      <c r="V4525" t="s">
        <v>126</v>
      </c>
      <c r="W4525">
        <v>550298</v>
      </c>
      <c r="X4525" t="s">
        <v>18387</v>
      </c>
      <c r="Y4525">
        <v>914</v>
      </c>
      <c r="Z4525">
        <v>2002</v>
      </c>
      <c r="AA4525">
        <v>1</v>
      </c>
      <c r="AB4525">
        <v>800.80000000000007</v>
      </c>
      <c r="AC4525">
        <f>Table1_1[[#This Row],[Price]]*Table1_1[[#This Row],[Quantity]]</f>
        <v>2002</v>
      </c>
    </row>
    <row r="4526" spans="1:29" x14ac:dyDescent="0.3">
      <c r="A4526" t="s">
        <v>28</v>
      </c>
      <c r="B4526" t="s">
        <v>29</v>
      </c>
      <c r="C4526" t="s">
        <v>193</v>
      </c>
      <c r="D4526" t="s">
        <v>560</v>
      </c>
      <c r="E4526" t="s">
        <v>32</v>
      </c>
      <c r="F4526" t="s">
        <v>33</v>
      </c>
      <c r="G4526">
        <v>91</v>
      </c>
      <c r="H4526">
        <v>415159</v>
      </c>
      <c r="I4526" t="s">
        <v>34</v>
      </c>
      <c r="J4526" s="3">
        <v>45392</v>
      </c>
      <c r="K4526">
        <v>800</v>
      </c>
      <c r="L4526" t="s">
        <v>18388</v>
      </c>
      <c r="M4526" t="s">
        <v>361</v>
      </c>
      <c r="N4526" t="s">
        <v>18389</v>
      </c>
      <c r="O4526">
        <v>6261813528</v>
      </c>
      <c r="P4526" t="s">
        <v>39</v>
      </c>
      <c r="Q4526">
        <v>4</v>
      </c>
      <c r="R4526" t="s">
        <v>40</v>
      </c>
      <c r="S4526" t="s">
        <v>63</v>
      </c>
      <c r="T4526">
        <v>23910</v>
      </c>
      <c r="U4526" s="1">
        <v>45424</v>
      </c>
      <c r="V4526" t="s">
        <v>140</v>
      </c>
      <c r="W4526">
        <v>730049</v>
      </c>
      <c r="X4526" t="s">
        <v>18390</v>
      </c>
      <c r="Y4526">
        <v>523</v>
      </c>
      <c r="Z4526">
        <v>609</v>
      </c>
      <c r="AA4526">
        <v>5</v>
      </c>
      <c r="AB4526">
        <v>1218</v>
      </c>
      <c r="AC4526">
        <f>Table1_1[[#This Row],[Price]]*Table1_1[[#This Row],[Quantity]]</f>
        <v>3045</v>
      </c>
    </row>
    <row r="4527" spans="1:29" x14ac:dyDescent="0.3">
      <c r="A4527" t="s">
        <v>28</v>
      </c>
      <c r="B4527" t="s">
        <v>29</v>
      </c>
      <c r="C4527" t="s">
        <v>157</v>
      </c>
      <c r="D4527" t="s">
        <v>616</v>
      </c>
      <c r="E4527" t="s">
        <v>56</v>
      </c>
      <c r="F4527" t="s">
        <v>355</v>
      </c>
      <c r="G4527">
        <v>87</v>
      </c>
      <c r="H4527">
        <v>402980</v>
      </c>
      <c r="I4527" t="s">
        <v>58</v>
      </c>
      <c r="J4527" s="3">
        <v>44294</v>
      </c>
      <c r="K4527">
        <v>800</v>
      </c>
      <c r="L4527" t="s">
        <v>18391</v>
      </c>
      <c r="M4527" t="s">
        <v>319</v>
      </c>
      <c r="N4527" t="s">
        <v>18392</v>
      </c>
      <c r="O4527" t="s">
        <v>18393</v>
      </c>
      <c r="P4527" t="s">
        <v>51</v>
      </c>
      <c r="Q4527">
        <v>8</v>
      </c>
      <c r="R4527" t="s">
        <v>88</v>
      </c>
      <c r="S4527" t="s">
        <v>63</v>
      </c>
      <c r="T4527">
        <v>25501</v>
      </c>
      <c r="U4527" s="1">
        <v>45620</v>
      </c>
      <c r="V4527" t="s">
        <v>42</v>
      </c>
      <c r="W4527">
        <v>742891</v>
      </c>
      <c r="X4527" t="s">
        <v>18394</v>
      </c>
      <c r="Y4527">
        <v>695</v>
      </c>
      <c r="Z4527">
        <v>1006</v>
      </c>
      <c r="AA4527">
        <v>6</v>
      </c>
      <c r="AB4527">
        <v>2414.4</v>
      </c>
      <c r="AC4527">
        <f>Table1_1[[#This Row],[Price]]*Table1_1[[#This Row],[Quantity]]</f>
        <v>6036</v>
      </c>
    </row>
    <row r="4528" spans="1:29" x14ac:dyDescent="0.3">
      <c r="A4528" t="s">
        <v>28</v>
      </c>
      <c r="B4528" t="s">
        <v>29</v>
      </c>
      <c r="C4528" t="s">
        <v>91</v>
      </c>
      <c r="D4528" t="s">
        <v>349</v>
      </c>
      <c r="E4528" t="s">
        <v>56</v>
      </c>
      <c r="F4528" t="s">
        <v>47</v>
      </c>
      <c r="G4528">
        <v>62</v>
      </c>
      <c r="H4528">
        <v>414787</v>
      </c>
      <c r="I4528" t="s">
        <v>58</v>
      </c>
      <c r="J4528" s="3">
        <v>44375</v>
      </c>
      <c r="K4528">
        <v>1200</v>
      </c>
      <c r="L4528" t="s">
        <v>18395</v>
      </c>
      <c r="M4528" t="s">
        <v>895</v>
      </c>
      <c r="N4528" t="s">
        <v>18396</v>
      </c>
      <c r="O4528" t="s">
        <v>18397</v>
      </c>
      <c r="P4528" t="s">
        <v>51</v>
      </c>
      <c r="Q4528">
        <v>5</v>
      </c>
      <c r="R4528" t="s">
        <v>40</v>
      </c>
      <c r="S4528" t="s">
        <v>118</v>
      </c>
      <c r="T4528">
        <v>60287</v>
      </c>
      <c r="U4528" s="1">
        <v>45469</v>
      </c>
      <c r="V4528" t="s">
        <v>52</v>
      </c>
      <c r="W4528">
        <v>884248</v>
      </c>
      <c r="X4528" t="s">
        <v>18398</v>
      </c>
      <c r="Y4528">
        <v>382</v>
      </c>
      <c r="Z4528">
        <v>1181</v>
      </c>
      <c r="AA4528">
        <v>1</v>
      </c>
      <c r="AB4528">
        <v>472.40000000000003</v>
      </c>
      <c r="AC4528">
        <f>Table1_1[[#This Row],[Price]]*Table1_1[[#This Row],[Quantity]]</f>
        <v>1181</v>
      </c>
    </row>
    <row r="4529" spans="1:29" x14ac:dyDescent="0.3">
      <c r="A4529" t="s">
        <v>28</v>
      </c>
      <c r="B4529" t="s">
        <v>29</v>
      </c>
      <c r="C4529" t="s">
        <v>54</v>
      </c>
      <c r="D4529" t="s">
        <v>142</v>
      </c>
      <c r="E4529" t="s">
        <v>56</v>
      </c>
      <c r="F4529" t="s">
        <v>57</v>
      </c>
      <c r="G4529">
        <v>94</v>
      </c>
      <c r="H4529">
        <v>400402</v>
      </c>
      <c r="I4529" t="s">
        <v>58</v>
      </c>
      <c r="J4529" s="3">
        <v>44451</v>
      </c>
      <c r="K4529">
        <v>1400</v>
      </c>
      <c r="L4529" t="s">
        <v>18400</v>
      </c>
      <c r="M4529" t="s">
        <v>115</v>
      </c>
      <c r="N4529" t="s">
        <v>18401</v>
      </c>
      <c r="O4529" t="s">
        <v>18402</v>
      </c>
      <c r="P4529" t="s">
        <v>87</v>
      </c>
      <c r="Q4529">
        <v>5</v>
      </c>
      <c r="R4529" t="s">
        <v>88</v>
      </c>
      <c r="S4529" t="s">
        <v>79</v>
      </c>
      <c r="T4529">
        <v>28402</v>
      </c>
      <c r="U4529" s="1">
        <v>45509</v>
      </c>
      <c r="V4529" t="s">
        <v>64</v>
      </c>
      <c r="W4529">
        <v>366808</v>
      </c>
      <c r="X4529" t="s">
        <v>18403</v>
      </c>
      <c r="Y4529">
        <v>517</v>
      </c>
      <c r="Z4529">
        <v>745</v>
      </c>
      <c r="AA4529">
        <v>1</v>
      </c>
      <c r="AB4529">
        <v>298</v>
      </c>
      <c r="AC4529">
        <f>Table1_1[[#This Row],[Price]]*Table1_1[[#This Row],[Quantity]]</f>
        <v>745</v>
      </c>
    </row>
    <row r="4530" spans="1:29" x14ac:dyDescent="0.3">
      <c r="A4530" t="s">
        <v>28</v>
      </c>
      <c r="B4530" t="s">
        <v>29</v>
      </c>
      <c r="C4530" t="s">
        <v>66</v>
      </c>
      <c r="D4530" t="s">
        <v>566</v>
      </c>
      <c r="E4530" t="s">
        <v>32</v>
      </c>
      <c r="F4530" t="s">
        <v>150</v>
      </c>
      <c r="G4530">
        <v>88</v>
      </c>
      <c r="H4530">
        <v>408820</v>
      </c>
      <c r="I4530" t="s">
        <v>58</v>
      </c>
      <c r="J4530" s="3">
        <v>43948</v>
      </c>
      <c r="K4530">
        <v>1300</v>
      </c>
      <c r="L4530" t="s">
        <v>18404</v>
      </c>
      <c r="M4530" t="s">
        <v>1072</v>
      </c>
      <c r="N4530" t="s">
        <v>18405</v>
      </c>
      <c r="O4530" t="s">
        <v>18406</v>
      </c>
      <c r="P4530" t="s">
        <v>87</v>
      </c>
      <c r="Q4530">
        <v>14</v>
      </c>
      <c r="R4530" t="s">
        <v>40</v>
      </c>
      <c r="S4530" t="s">
        <v>41</v>
      </c>
      <c r="T4530">
        <v>31723</v>
      </c>
      <c r="U4530" s="1">
        <v>45345</v>
      </c>
      <c r="V4530" t="s">
        <v>119</v>
      </c>
      <c r="W4530">
        <v>446095</v>
      </c>
      <c r="X4530" t="s">
        <v>18407</v>
      </c>
      <c r="Y4530">
        <v>327</v>
      </c>
      <c r="Z4530">
        <v>2061</v>
      </c>
      <c r="AA4530">
        <v>7</v>
      </c>
      <c r="AB4530">
        <v>5770.8</v>
      </c>
      <c r="AC4530">
        <f>Table1_1[[#This Row],[Price]]*Table1_1[[#This Row],[Quantity]]</f>
        <v>14427</v>
      </c>
    </row>
    <row r="4531" spans="1:29" x14ac:dyDescent="0.3">
      <c r="A4531" t="s">
        <v>28</v>
      </c>
      <c r="B4531" t="s">
        <v>29</v>
      </c>
      <c r="C4531" t="s">
        <v>54</v>
      </c>
      <c r="D4531" t="s">
        <v>524</v>
      </c>
      <c r="E4531" t="s">
        <v>32</v>
      </c>
      <c r="F4531" t="s">
        <v>175</v>
      </c>
      <c r="G4531">
        <v>61</v>
      </c>
      <c r="H4531">
        <v>400586</v>
      </c>
      <c r="I4531" t="s">
        <v>34</v>
      </c>
      <c r="J4531" s="3">
        <v>45033</v>
      </c>
      <c r="K4531">
        <v>1100</v>
      </c>
      <c r="L4531" t="s">
        <v>18408</v>
      </c>
      <c r="M4531" t="s">
        <v>239</v>
      </c>
      <c r="N4531" t="s">
        <v>18409</v>
      </c>
      <c r="O4531" t="s">
        <v>18410</v>
      </c>
      <c r="P4531" t="s">
        <v>51</v>
      </c>
      <c r="Q4531">
        <v>4</v>
      </c>
      <c r="R4531" t="s">
        <v>88</v>
      </c>
      <c r="S4531" t="s">
        <v>118</v>
      </c>
      <c r="T4531">
        <v>91090</v>
      </c>
      <c r="U4531" s="1">
        <v>45418</v>
      </c>
      <c r="V4531" t="s">
        <v>140</v>
      </c>
      <c r="W4531">
        <v>973603</v>
      </c>
      <c r="X4531" t="s">
        <v>18411</v>
      </c>
      <c r="Y4531">
        <v>954</v>
      </c>
      <c r="Z4531">
        <v>2253</v>
      </c>
      <c r="AA4531">
        <v>1</v>
      </c>
      <c r="AB4531">
        <v>901.2</v>
      </c>
      <c r="AC4531">
        <f>Table1_1[[#This Row],[Price]]*Table1_1[[#This Row],[Quantity]]</f>
        <v>2253</v>
      </c>
    </row>
    <row r="4532" spans="1:29" x14ac:dyDescent="0.3">
      <c r="A4532" t="s">
        <v>28</v>
      </c>
      <c r="B4532" t="s">
        <v>29</v>
      </c>
      <c r="C4532" t="s">
        <v>44</v>
      </c>
      <c r="D4532" t="s">
        <v>187</v>
      </c>
      <c r="E4532" t="s">
        <v>46</v>
      </c>
      <c r="F4532" t="s">
        <v>113</v>
      </c>
      <c r="G4532">
        <v>36</v>
      </c>
      <c r="H4532">
        <v>405133</v>
      </c>
      <c r="I4532" t="s">
        <v>34</v>
      </c>
      <c r="J4532" s="3">
        <v>44320</v>
      </c>
      <c r="K4532">
        <v>1200</v>
      </c>
      <c r="L4532" t="s">
        <v>18412</v>
      </c>
      <c r="M4532" t="s">
        <v>568</v>
      </c>
      <c r="N4532" t="s">
        <v>18413</v>
      </c>
      <c r="O4532" t="s">
        <v>18414</v>
      </c>
      <c r="P4532" t="s">
        <v>51</v>
      </c>
      <c r="Q4532">
        <v>16</v>
      </c>
      <c r="R4532" t="s">
        <v>40</v>
      </c>
      <c r="S4532" t="s">
        <v>79</v>
      </c>
      <c r="T4532">
        <v>52071</v>
      </c>
      <c r="U4532" s="1">
        <v>45562</v>
      </c>
      <c r="V4532" t="s">
        <v>180</v>
      </c>
      <c r="W4532">
        <v>999374</v>
      </c>
      <c r="X4532" t="s">
        <v>18415</v>
      </c>
      <c r="Y4532">
        <v>640</v>
      </c>
      <c r="Z4532">
        <v>1978</v>
      </c>
      <c r="AA4532">
        <v>5</v>
      </c>
      <c r="AB4532">
        <v>3956</v>
      </c>
      <c r="AC4532">
        <f>Table1_1[[#This Row],[Price]]*Table1_1[[#This Row],[Quantity]]</f>
        <v>9890</v>
      </c>
    </row>
    <row r="4533" spans="1:29" x14ac:dyDescent="0.3">
      <c r="A4533" t="s">
        <v>28</v>
      </c>
      <c r="B4533" t="s">
        <v>29</v>
      </c>
      <c r="C4533" t="s">
        <v>91</v>
      </c>
      <c r="D4533" t="s">
        <v>149</v>
      </c>
      <c r="E4533" t="s">
        <v>32</v>
      </c>
      <c r="F4533" t="s">
        <v>150</v>
      </c>
      <c r="G4533">
        <v>5</v>
      </c>
      <c r="H4533">
        <v>427486</v>
      </c>
      <c r="I4533" t="s">
        <v>34</v>
      </c>
      <c r="J4533" s="3">
        <v>44870</v>
      </c>
      <c r="K4533">
        <v>1400</v>
      </c>
      <c r="L4533" t="s">
        <v>18416</v>
      </c>
      <c r="M4533" t="s">
        <v>542</v>
      </c>
      <c r="N4533" t="s">
        <v>18417</v>
      </c>
      <c r="O4533" t="s">
        <v>18418</v>
      </c>
      <c r="P4533" t="s">
        <v>71</v>
      </c>
      <c r="Q4533">
        <v>17</v>
      </c>
      <c r="R4533" t="s">
        <v>40</v>
      </c>
      <c r="S4533" t="s">
        <v>79</v>
      </c>
      <c r="T4533">
        <v>56947</v>
      </c>
      <c r="U4533" s="1">
        <v>45298</v>
      </c>
      <c r="V4533" t="s">
        <v>111</v>
      </c>
      <c r="W4533">
        <v>787498</v>
      </c>
      <c r="X4533" t="s">
        <v>18419</v>
      </c>
      <c r="Y4533">
        <v>218</v>
      </c>
      <c r="Z4533">
        <v>1921</v>
      </c>
      <c r="AA4533">
        <v>8</v>
      </c>
      <c r="AB4533">
        <v>6147.2000000000007</v>
      </c>
      <c r="AC4533">
        <f>Table1_1[[#This Row],[Price]]*Table1_1[[#This Row],[Quantity]]</f>
        <v>15368</v>
      </c>
    </row>
    <row r="4534" spans="1:29" x14ac:dyDescent="0.3">
      <c r="A4534" t="s">
        <v>28</v>
      </c>
      <c r="B4534" t="s">
        <v>29</v>
      </c>
      <c r="C4534" t="s">
        <v>66</v>
      </c>
      <c r="D4534" t="s">
        <v>149</v>
      </c>
      <c r="E4534" t="s">
        <v>46</v>
      </c>
      <c r="F4534" t="s">
        <v>135</v>
      </c>
      <c r="G4534">
        <v>74</v>
      </c>
      <c r="H4534">
        <v>410095</v>
      </c>
      <c r="I4534" t="s">
        <v>34</v>
      </c>
      <c r="J4534" s="3">
        <v>45164</v>
      </c>
      <c r="K4534">
        <v>1400</v>
      </c>
      <c r="L4534" t="s">
        <v>18421</v>
      </c>
      <c r="M4534" t="s">
        <v>2124</v>
      </c>
      <c r="N4534" t="s">
        <v>18422</v>
      </c>
      <c r="O4534" t="s">
        <v>18423</v>
      </c>
      <c r="P4534" t="s">
        <v>39</v>
      </c>
      <c r="Q4534">
        <v>19</v>
      </c>
      <c r="R4534" t="s">
        <v>88</v>
      </c>
      <c r="S4534" t="s">
        <v>79</v>
      </c>
      <c r="T4534">
        <v>17796</v>
      </c>
      <c r="U4534" s="1">
        <v>45400</v>
      </c>
      <c r="V4534" t="s">
        <v>80</v>
      </c>
      <c r="W4534">
        <v>770913</v>
      </c>
      <c r="X4534" t="s">
        <v>18424</v>
      </c>
      <c r="Y4534">
        <v>418</v>
      </c>
      <c r="Z4534">
        <v>987</v>
      </c>
      <c r="AA4534">
        <v>1</v>
      </c>
      <c r="AB4534">
        <v>394.8</v>
      </c>
      <c r="AC4534">
        <f>Table1_1[[#This Row],[Price]]*Table1_1[[#This Row],[Quantity]]</f>
        <v>987</v>
      </c>
    </row>
    <row r="4535" spans="1:29" x14ac:dyDescent="0.3">
      <c r="A4535" t="s">
        <v>28</v>
      </c>
      <c r="B4535" t="s">
        <v>29</v>
      </c>
      <c r="C4535" t="s">
        <v>66</v>
      </c>
      <c r="D4535" t="s">
        <v>411</v>
      </c>
      <c r="E4535" t="s">
        <v>46</v>
      </c>
      <c r="F4535" t="s">
        <v>135</v>
      </c>
      <c r="G4535">
        <v>2</v>
      </c>
      <c r="H4535">
        <v>434980</v>
      </c>
      <c r="I4535" t="s">
        <v>58</v>
      </c>
      <c r="J4535" s="3">
        <v>44858</v>
      </c>
      <c r="K4535">
        <v>950</v>
      </c>
      <c r="L4535" t="s">
        <v>18425</v>
      </c>
      <c r="M4535" t="s">
        <v>542</v>
      </c>
      <c r="N4535" t="s">
        <v>18426</v>
      </c>
      <c r="O4535" t="s">
        <v>18427</v>
      </c>
      <c r="P4535" t="s">
        <v>51</v>
      </c>
      <c r="Q4535">
        <v>14</v>
      </c>
      <c r="R4535" t="s">
        <v>40</v>
      </c>
      <c r="S4535" t="s">
        <v>41</v>
      </c>
      <c r="T4535">
        <v>31090</v>
      </c>
      <c r="U4535" s="1">
        <v>45331</v>
      </c>
      <c r="V4535" t="s">
        <v>119</v>
      </c>
      <c r="W4535">
        <v>245778</v>
      </c>
      <c r="X4535" t="s">
        <v>18428</v>
      </c>
      <c r="Y4535">
        <v>495</v>
      </c>
      <c r="Z4535">
        <v>585</v>
      </c>
      <c r="AA4535">
        <v>2</v>
      </c>
      <c r="AB4535">
        <v>468</v>
      </c>
      <c r="AC4535">
        <f>Table1_1[[#This Row],[Price]]*Table1_1[[#This Row],[Quantity]]</f>
        <v>1170</v>
      </c>
    </row>
    <row r="4536" spans="1:29" x14ac:dyDescent="0.3">
      <c r="A4536" t="s">
        <v>28</v>
      </c>
      <c r="B4536" t="s">
        <v>29</v>
      </c>
      <c r="C4536" t="s">
        <v>91</v>
      </c>
      <c r="D4536" t="s">
        <v>274</v>
      </c>
      <c r="E4536" t="s">
        <v>56</v>
      </c>
      <c r="F4536" t="s">
        <v>83</v>
      </c>
      <c r="G4536">
        <v>79</v>
      </c>
      <c r="H4536">
        <v>439166</v>
      </c>
      <c r="I4536" t="s">
        <v>34</v>
      </c>
      <c r="J4536" s="3">
        <v>44545</v>
      </c>
      <c r="K4536">
        <v>950</v>
      </c>
      <c r="L4536" t="s">
        <v>18429</v>
      </c>
      <c r="M4536" t="s">
        <v>308</v>
      </c>
      <c r="N4536" t="s">
        <v>18430</v>
      </c>
      <c r="O4536" t="s">
        <v>18431</v>
      </c>
      <c r="P4536" t="s">
        <v>39</v>
      </c>
      <c r="Q4536">
        <v>6</v>
      </c>
      <c r="R4536" t="s">
        <v>88</v>
      </c>
      <c r="S4536" t="s">
        <v>118</v>
      </c>
      <c r="T4536">
        <v>30932</v>
      </c>
      <c r="U4536" s="1">
        <v>45620</v>
      </c>
      <c r="V4536" t="s">
        <v>42</v>
      </c>
      <c r="W4536">
        <v>302325</v>
      </c>
      <c r="X4536" t="s">
        <v>18432</v>
      </c>
      <c r="Y4536">
        <v>539</v>
      </c>
      <c r="Z4536">
        <v>2370</v>
      </c>
      <c r="AA4536">
        <v>8</v>
      </c>
      <c r="AB4536">
        <v>7584</v>
      </c>
      <c r="AC4536">
        <f>Table1_1[[#This Row],[Price]]*Table1_1[[#This Row],[Quantity]]</f>
        <v>18960</v>
      </c>
    </row>
    <row r="4537" spans="1:29" x14ac:dyDescent="0.3">
      <c r="A4537" t="s">
        <v>28</v>
      </c>
      <c r="B4537" t="s">
        <v>29</v>
      </c>
      <c r="C4537" t="s">
        <v>44</v>
      </c>
      <c r="D4537" t="s">
        <v>611</v>
      </c>
      <c r="E4537" t="s">
        <v>32</v>
      </c>
      <c r="F4537" t="s">
        <v>57</v>
      </c>
      <c r="G4537">
        <v>74</v>
      </c>
      <c r="H4537">
        <v>427396</v>
      </c>
      <c r="I4537" t="s">
        <v>58</v>
      </c>
      <c r="J4537" s="3">
        <v>45085</v>
      </c>
      <c r="K4537">
        <v>1000</v>
      </c>
      <c r="L4537" t="s">
        <v>18433</v>
      </c>
      <c r="M4537" t="s">
        <v>417</v>
      </c>
      <c r="N4537" t="s">
        <v>18434</v>
      </c>
      <c r="O4537" t="s">
        <v>18435</v>
      </c>
      <c r="P4537" t="s">
        <v>87</v>
      </c>
      <c r="Q4537">
        <v>3</v>
      </c>
      <c r="R4537" t="s">
        <v>40</v>
      </c>
      <c r="S4537" t="s">
        <v>63</v>
      </c>
      <c r="T4537">
        <v>21693</v>
      </c>
      <c r="U4537" s="1">
        <v>45394</v>
      </c>
      <c r="V4537" t="s">
        <v>80</v>
      </c>
      <c r="W4537">
        <v>243582</v>
      </c>
      <c r="X4537" t="s">
        <v>18433</v>
      </c>
      <c r="Y4537">
        <v>794</v>
      </c>
      <c r="Z4537">
        <v>841</v>
      </c>
      <c r="AA4537">
        <v>7</v>
      </c>
      <c r="AB4537">
        <v>2354.8000000000002</v>
      </c>
      <c r="AC4537">
        <f>Table1_1[[#This Row],[Price]]*Table1_1[[#This Row],[Quantity]]</f>
        <v>5887</v>
      </c>
    </row>
    <row r="4538" spans="1:29" x14ac:dyDescent="0.3">
      <c r="A4538" t="s">
        <v>28</v>
      </c>
      <c r="B4538" t="s">
        <v>29</v>
      </c>
      <c r="C4538" t="s">
        <v>54</v>
      </c>
      <c r="D4538" t="s">
        <v>566</v>
      </c>
      <c r="E4538" t="s">
        <v>46</v>
      </c>
      <c r="F4538" t="s">
        <v>99</v>
      </c>
      <c r="G4538">
        <v>75</v>
      </c>
      <c r="H4538">
        <v>411806</v>
      </c>
      <c r="I4538" t="s">
        <v>58</v>
      </c>
      <c r="J4538" s="3">
        <v>44008</v>
      </c>
      <c r="K4538">
        <v>1000</v>
      </c>
      <c r="L4538" t="s">
        <v>18436</v>
      </c>
      <c r="M4538" t="s">
        <v>478</v>
      </c>
      <c r="N4538" t="s">
        <v>18437</v>
      </c>
      <c r="O4538" t="s">
        <v>18438</v>
      </c>
      <c r="P4538" t="s">
        <v>51</v>
      </c>
      <c r="Q4538">
        <v>12</v>
      </c>
      <c r="R4538" t="s">
        <v>40</v>
      </c>
      <c r="S4538" t="s">
        <v>118</v>
      </c>
      <c r="T4538">
        <v>56508</v>
      </c>
      <c r="U4538" s="1">
        <v>45406</v>
      </c>
      <c r="V4538" t="s">
        <v>80</v>
      </c>
      <c r="W4538">
        <v>787221</v>
      </c>
      <c r="X4538" t="s">
        <v>18439</v>
      </c>
      <c r="Y4538">
        <v>794</v>
      </c>
      <c r="Z4538">
        <v>2387</v>
      </c>
      <c r="AA4538">
        <v>1</v>
      </c>
      <c r="AB4538">
        <v>954.80000000000007</v>
      </c>
      <c r="AC4538">
        <f>Table1_1[[#This Row],[Price]]*Table1_1[[#This Row],[Quantity]]</f>
        <v>2387</v>
      </c>
    </row>
    <row r="4539" spans="1:29" x14ac:dyDescent="0.3">
      <c r="A4539" t="s">
        <v>28</v>
      </c>
      <c r="B4539" t="s">
        <v>29</v>
      </c>
      <c r="C4539" t="s">
        <v>54</v>
      </c>
      <c r="D4539" t="s">
        <v>421</v>
      </c>
      <c r="E4539" t="s">
        <v>46</v>
      </c>
      <c r="F4539" t="s">
        <v>47</v>
      </c>
      <c r="G4539">
        <v>17</v>
      </c>
      <c r="H4539">
        <v>424542</v>
      </c>
      <c r="I4539" t="s">
        <v>34</v>
      </c>
      <c r="J4539" s="3">
        <v>45435</v>
      </c>
      <c r="K4539">
        <v>1100</v>
      </c>
      <c r="L4539" t="s">
        <v>18441</v>
      </c>
      <c r="M4539" t="s">
        <v>394</v>
      </c>
      <c r="N4539" t="s">
        <v>18442</v>
      </c>
      <c r="O4539" t="s">
        <v>18443</v>
      </c>
      <c r="P4539" t="s">
        <v>51</v>
      </c>
      <c r="Q4539">
        <v>18</v>
      </c>
      <c r="R4539" t="s">
        <v>88</v>
      </c>
      <c r="S4539" t="s">
        <v>41</v>
      </c>
      <c r="T4539">
        <v>18752</v>
      </c>
      <c r="U4539" s="1">
        <v>45302</v>
      </c>
      <c r="V4539" t="s">
        <v>111</v>
      </c>
      <c r="W4539">
        <v>177819</v>
      </c>
      <c r="X4539" t="s">
        <v>18444</v>
      </c>
      <c r="Y4539">
        <v>912</v>
      </c>
      <c r="Z4539">
        <v>1222</v>
      </c>
      <c r="AA4539">
        <v>7</v>
      </c>
      <c r="AB4539">
        <v>3421.6000000000004</v>
      </c>
      <c r="AC4539">
        <f>Table1_1[[#This Row],[Price]]*Table1_1[[#This Row],[Quantity]]</f>
        <v>8554</v>
      </c>
    </row>
    <row r="4540" spans="1:29" x14ac:dyDescent="0.3">
      <c r="A4540" t="s">
        <v>28</v>
      </c>
      <c r="B4540" t="s">
        <v>29</v>
      </c>
      <c r="C4540" t="s">
        <v>44</v>
      </c>
      <c r="D4540" t="s">
        <v>566</v>
      </c>
      <c r="E4540" t="s">
        <v>32</v>
      </c>
      <c r="F4540" t="s">
        <v>150</v>
      </c>
      <c r="G4540">
        <v>57</v>
      </c>
      <c r="H4540">
        <v>407735</v>
      </c>
      <c r="I4540" t="s">
        <v>58</v>
      </c>
      <c r="J4540" s="3">
        <v>44501</v>
      </c>
      <c r="K4540">
        <v>800</v>
      </c>
      <c r="L4540" t="s">
        <v>18446</v>
      </c>
      <c r="M4540" t="s">
        <v>1118</v>
      </c>
      <c r="N4540" t="s">
        <v>18447</v>
      </c>
      <c r="O4540" t="s">
        <v>18448</v>
      </c>
      <c r="P4540" t="s">
        <v>39</v>
      </c>
      <c r="Q4540">
        <v>19</v>
      </c>
      <c r="R4540" t="s">
        <v>88</v>
      </c>
      <c r="S4540" t="s">
        <v>79</v>
      </c>
      <c r="T4540">
        <v>82588</v>
      </c>
      <c r="U4540" s="1">
        <v>45567</v>
      </c>
      <c r="V4540" t="s">
        <v>155</v>
      </c>
      <c r="W4540">
        <v>873335</v>
      </c>
      <c r="X4540" t="s">
        <v>18449</v>
      </c>
      <c r="Y4540">
        <v>295</v>
      </c>
      <c r="Z4540">
        <v>2554</v>
      </c>
      <c r="AA4540">
        <v>1</v>
      </c>
      <c r="AB4540">
        <v>1021.6</v>
      </c>
      <c r="AC4540">
        <f>Table1_1[[#This Row],[Price]]*Table1_1[[#This Row],[Quantity]]</f>
        <v>2554</v>
      </c>
    </row>
    <row r="4541" spans="1:29" x14ac:dyDescent="0.3">
      <c r="A4541" t="s">
        <v>28</v>
      </c>
      <c r="B4541" t="s">
        <v>29</v>
      </c>
      <c r="C4541" t="s">
        <v>66</v>
      </c>
      <c r="D4541" t="s">
        <v>227</v>
      </c>
      <c r="E4541" t="s">
        <v>56</v>
      </c>
      <c r="F4541" t="s">
        <v>83</v>
      </c>
      <c r="G4541">
        <v>99</v>
      </c>
      <c r="H4541">
        <v>422733</v>
      </c>
      <c r="I4541" t="s">
        <v>34</v>
      </c>
      <c r="J4541" s="3">
        <v>43992</v>
      </c>
      <c r="K4541">
        <v>1400</v>
      </c>
      <c r="L4541" t="s">
        <v>18450</v>
      </c>
      <c r="M4541" t="s">
        <v>2538</v>
      </c>
      <c r="N4541" t="s">
        <v>18451</v>
      </c>
      <c r="O4541" t="s">
        <v>18452</v>
      </c>
      <c r="P4541" t="s">
        <v>39</v>
      </c>
      <c r="Q4541">
        <v>17</v>
      </c>
      <c r="R4541" t="s">
        <v>88</v>
      </c>
      <c r="S4541" t="s">
        <v>118</v>
      </c>
      <c r="T4541">
        <v>57642</v>
      </c>
      <c r="U4541" s="1">
        <v>45465</v>
      </c>
      <c r="V4541" t="s">
        <v>52</v>
      </c>
      <c r="W4541">
        <v>223376</v>
      </c>
      <c r="X4541" t="s">
        <v>18453</v>
      </c>
      <c r="Y4541">
        <v>408</v>
      </c>
      <c r="Z4541">
        <v>1258</v>
      </c>
      <c r="AA4541">
        <v>8</v>
      </c>
      <c r="AB4541">
        <v>4025.6000000000004</v>
      </c>
      <c r="AC4541">
        <f>Table1_1[[#This Row],[Price]]*Table1_1[[#This Row],[Quantity]]</f>
        <v>10064</v>
      </c>
    </row>
    <row r="4542" spans="1:29" x14ac:dyDescent="0.3">
      <c r="A4542" t="s">
        <v>28</v>
      </c>
      <c r="B4542" t="s">
        <v>29</v>
      </c>
      <c r="C4542" t="s">
        <v>30</v>
      </c>
      <c r="D4542" t="s">
        <v>237</v>
      </c>
      <c r="E4542" t="s">
        <v>46</v>
      </c>
      <c r="F4542" t="s">
        <v>33</v>
      </c>
      <c r="G4542">
        <v>56</v>
      </c>
      <c r="H4542">
        <v>409746</v>
      </c>
      <c r="I4542" t="s">
        <v>58</v>
      </c>
      <c r="J4542" s="3">
        <v>44964</v>
      </c>
      <c r="K4542">
        <v>1100</v>
      </c>
      <c r="L4542" t="s">
        <v>18454</v>
      </c>
      <c r="M4542" t="s">
        <v>747</v>
      </c>
      <c r="N4542" t="s">
        <v>18455</v>
      </c>
      <c r="O4542" t="s">
        <v>18456</v>
      </c>
      <c r="P4542" t="s">
        <v>39</v>
      </c>
      <c r="Q4542">
        <v>11</v>
      </c>
      <c r="R4542" t="s">
        <v>40</v>
      </c>
      <c r="S4542" t="s">
        <v>118</v>
      </c>
      <c r="T4542">
        <v>88546</v>
      </c>
      <c r="U4542" s="1">
        <v>45542</v>
      </c>
      <c r="V4542" t="s">
        <v>180</v>
      </c>
      <c r="W4542">
        <v>917290</v>
      </c>
      <c r="X4542" t="s">
        <v>18457</v>
      </c>
      <c r="Y4542">
        <v>526</v>
      </c>
      <c r="Z4542">
        <v>727</v>
      </c>
      <c r="AA4542">
        <v>7</v>
      </c>
      <c r="AB4542">
        <v>2035.6000000000001</v>
      </c>
      <c r="AC4542">
        <f>Table1_1[[#This Row],[Price]]*Table1_1[[#This Row],[Quantity]]</f>
        <v>5089</v>
      </c>
    </row>
    <row r="4543" spans="1:29" x14ac:dyDescent="0.3">
      <c r="A4543" t="s">
        <v>28</v>
      </c>
      <c r="B4543" t="s">
        <v>29</v>
      </c>
      <c r="C4543" t="s">
        <v>44</v>
      </c>
      <c r="D4543" t="s">
        <v>170</v>
      </c>
      <c r="E4543" t="s">
        <v>56</v>
      </c>
      <c r="F4543" t="s">
        <v>355</v>
      </c>
      <c r="G4543">
        <v>46</v>
      </c>
      <c r="H4543">
        <v>428249</v>
      </c>
      <c r="I4543" t="s">
        <v>58</v>
      </c>
      <c r="J4543" s="3">
        <v>45395</v>
      </c>
      <c r="K4543">
        <v>1000</v>
      </c>
      <c r="L4543" t="s">
        <v>18459</v>
      </c>
      <c r="M4543" t="s">
        <v>144</v>
      </c>
      <c r="N4543" t="s">
        <v>18460</v>
      </c>
      <c r="O4543" t="s">
        <v>18461</v>
      </c>
      <c r="P4543" t="s">
        <v>87</v>
      </c>
      <c r="Q4543">
        <v>15</v>
      </c>
      <c r="R4543" t="s">
        <v>40</v>
      </c>
      <c r="S4543" t="s">
        <v>118</v>
      </c>
      <c r="T4543">
        <v>66870</v>
      </c>
      <c r="U4543" s="1">
        <v>45321</v>
      </c>
      <c r="V4543" t="s">
        <v>111</v>
      </c>
      <c r="W4543">
        <v>665930</v>
      </c>
      <c r="X4543" t="s">
        <v>8837</v>
      </c>
      <c r="Y4543">
        <v>569</v>
      </c>
      <c r="Z4543">
        <v>1686</v>
      </c>
      <c r="AA4543">
        <v>1</v>
      </c>
      <c r="AB4543">
        <v>674.40000000000009</v>
      </c>
      <c r="AC4543">
        <f>Table1_1[[#This Row],[Price]]*Table1_1[[#This Row],[Quantity]]</f>
        <v>1686</v>
      </c>
    </row>
    <row r="4544" spans="1:29" x14ac:dyDescent="0.3">
      <c r="A4544" t="s">
        <v>28</v>
      </c>
      <c r="B4544" t="s">
        <v>29</v>
      </c>
      <c r="C4544" t="s">
        <v>91</v>
      </c>
      <c r="D4544" t="s">
        <v>149</v>
      </c>
      <c r="E4544" t="s">
        <v>46</v>
      </c>
      <c r="F4544" t="s">
        <v>57</v>
      </c>
      <c r="G4544">
        <v>28</v>
      </c>
      <c r="H4544">
        <v>433033</v>
      </c>
      <c r="I4544" t="s">
        <v>58</v>
      </c>
      <c r="J4544" s="3">
        <v>45055</v>
      </c>
      <c r="K4544">
        <v>950</v>
      </c>
      <c r="L4544" t="s">
        <v>18462</v>
      </c>
      <c r="M4544" t="s">
        <v>1244</v>
      </c>
      <c r="N4544" t="s">
        <v>18463</v>
      </c>
      <c r="O4544" t="s">
        <v>18464</v>
      </c>
      <c r="P4544" t="s">
        <v>39</v>
      </c>
      <c r="Q4544">
        <v>8</v>
      </c>
      <c r="R4544" t="s">
        <v>88</v>
      </c>
      <c r="S4544" t="s">
        <v>41</v>
      </c>
      <c r="T4544">
        <v>26982</v>
      </c>
      <c r="U4544" s="1">
        <v>45628</v>
      </c>
      <c r="V4544" t="s">
        <v>259</v>
      </c>
      <c r="W4544">
        <v>325448</v>
      </c>
      <c r="X4544" t="s">
        <v>18465</v>
      </c>
      <c r="Y4544">
        <v>583</v>
      </c>
      <c r="Z4544">
        <v>1676</v>
      </c>
      <c r="AA4544">
        <v>4</v>
      </c>
      <c r="AB4544">
        <v>2681.6000000000004</v>
      </c>
      <c r="AC4544">
        <f>Table1_1[[#This Row],[Price]]*Table1_1[[#This Row],[Quantity]]</f>
        <v>6704</v>
      </c>
    </row>
    <row r="4545" spans="1:29" x14ac:dyDescent="0.3">
      <c r="A4545" t="s">
        <v>28</v>
      </c>
      <c r="B4545" t="s">
        <v>29</v>
      </c>
      <c r="C4545" t="s">
        <v>54</v>
      </c>
      <c r="D4545" t="s">
        <v>261</v>
      </c>
      <c r="E4545" t="s">
        <v>32</v>
      </c>
      <c r="F4545" t="s">
        <v>47</v>
      </c>
      <c r="G4545">
        <v>21</v>
      </c>
      <c r="H4545">
        <v>428678</v>
      </c>
      <c r="I4545" t="s">
        <v>58</v>
      </c>
      <c r="J4545" s="3">
        <v>45589</v>
      </c>
      <c r="K4545">
        <v>1300</v>
      </c>
      <c r="L4545" t="s">
        <v>4436</v>
      </c>
      <c r="M4545" t="s">
        <v>736</v>
      </c>
      <c r="N4545" t="s">
        <v>18467</v>
      </c>
      <c r="O4545" t="s">
        <v>18468</v>
      </c>
      <c r="P4545" t="s">
        <v>39</v>
      </c>
      <c r="Q4545">
        <v>16</v>
      </c>
      <c r="R4545" t="s">
        <v>40</v>
      </c>
      <c r="S4545" t="s">
        <v>79</v>
      </c>
      <c r="T4545">
        <v>37920</v>
      </c>
      <c r="U4545" s="1">
        <v>45404</v>
      </c>
      <c r="V4545" t="s">
        <v>80</v>
      </c>
      <c r="W4545">
        <v>361373</v>
      </c>
      <c r="X4545" t="s">
        <v>18469</v>
      </c>
      <c r="Y4545">
        <v>963</v>
      </c>
      <c r="Z4545">
        <v>840</v>
      </c>
      <c r="AA4545">
        <v>5</v>
      </c>
      <c r="AB4545">
        <v>1680</v>
      </c>
      <c r="AC4545">
        <f>Table1_1[[#This Row],[Price]]*Table1_1[[#This Row],[Quantity]]</f>
        <v>4200</v>
      </c>
    </row>
    <row r="4546" spans="1:29" x14ac:dyDescent="0.3">
      <c r="A4546" t="s">
        <v>28</v>
      </c>
      <c r="B4546" t="s">
        <v>29</v>
      </c>
      <c r="C4546" t="s">
        <v>148</v>
      </c>
      <c r="D4546" t="s">
        <v>227</v>
      </c>
      <c r="E4546" t="s">
        <v>56</v>
      </c>
      <c r="F4546" t="s">
        <v>355</v>
      </c>
      <c r="G4546">
        <v>68</v>
      </c>
      <c r="H4546">
        <v>404446</v>
      </c>
      <c r="I4546" t="s">
        <v>34</v>
      </c>
      <c r="J4546" s="3">
        <v>45626</v>
      </c>
      <c r="K4546">
        <v>1400</v>
      </c>
      <c r="L4546" t="s">
        <v>18470</v>
      </c>
      <c r="M4546" t="s">
        <v>596</v>
      </c>
      <c r="N4546" t="s">
        <v>18471</v>
      </c>
      <c r="O4546" t="s">
        <v>18472</v>
      </c>
      <c r="P4546" t="s">
        <v>87</v>
      </c>
      <c r="Q4546">
        <v>11</v>
      </c>
      <c r="R4546" t="s">
        <v>88</v>
      </c>
      <c r="S4546" t="s">
        <v>79</v>
      </c>
      <c r="T4546">
        <v>71115</v>
      </c>
      <c r="U4546" s="1">
        <v>45384</v>
      </c>
      <c r="V4546" t="s">
        <v>80</v>
      </c>
      <c r="W4546">
        <v>893018</v>
      </c>
      <c r="X4546" t="s">
        <v>18473</v>
      </c>
      <c r="Y4546">
        <v>515</v>
      </c>
      <c r="Z4546">
        <v>1728</v>
      </c>
      <c r="AA4546">
        <v>8</v>
      </c>
      <c r="AB4546">
        <v>5529.6</v>
      </c>
      <c r="AC4546">
        <f>Table1_1[[#This Row],[Price]]*Table1_1[[#This Row],[Quantity]]</f>
        <v>13824</v>
      </c>
    </row>
    <row r="4547" spans="1:29" x14ac:dyDescent="0.3">
      <c r="A4547" t="s">
        <v>28</v>
      </c>
      <c r="B4547" t="s">
        <v>29</v>
      </c>
      <c r="C4547" t="s">
        <v>54</v>
      </c>
      <c r="D4547" t="s">
        <v>267</v>
      </c>
      <c r="E4547" t="s">
        <v>32</v>
      </c>
      <c r="F4547" t="s">
        <v>355</v>
      </c>
      <c r="G4547">
        <v>51</v>
      </c>
      <c r="H4547">
        <v>421892</v>
      </c>
      <c r="I4547" t="s">
        <v>34</v>
      </c>
      <c r="J4547" s="3">
        <v>44732</v>
      </c>
      <c r="K4547">
        <v>800</v>
      </c>
      <c r="L4547" t="s">
        <v>18474</v>
      </c>
      <c r="M4547" t="s">
        <v>1291</v>
      </c>
      <c r="N4547" t="s">
        <v>18475</v>
      </c>
      <c r="O4547" t="s">
        <v>18476</v>
      </c>
      <c r="P4547" t="s">
        <v>71</v>
      </c>
      <c r="Q4547">
        <v>15</v>
      </c>
      <c r="R4547" t="s">
        <v>40</v>
      </c>
      <c r="S4547" t="s">
        <v>63</v>
      </c>
      <c r="T4547">
        <v>69870</v>
      </c>
      <c r="U4547" s="1">
        <v>45501</v>
      </c>
      <c r="V4547" t="s">
        <v>126</v>
      </c>
      <c r="W4547">
        <v>719923</v>
      </c>
      <c r="X4547" t="s">
        <v>18477</v>
      </c>
      <c r="Y4547">
        <v>925</v>
      </c>
      <c r="Z4547">
        <v>1884</v>
      </c>
      <c r="AA4547">
        <v>2</v>
      </c>
      <c r="AB4547">
        <v>1507.2</v>
      </c>
      <c r="AC4547">
        <f>Table1_1[[#This Row],[Price]]*Table1_1[[#This Row],[Quantity]]</f>
        <v>3768</v>
      </c>
    </row>
    <row r="4548" spans="1:29" x14ac:dyDescent="0.3">
      <c r="A4548" t="s">
        <v>28</v>
      </c>
      <c r="B4548" t="s">
        <v>29</v>
      </c>
      <c r="C4548" t="s">
        <v>193</v>
      </c>
      <c r="D4548" t="s">
        <v>467</v>
      </c>
      <c r="E4548" t="s">
        <v>46</v>
      </c>
      <c r="F4548" t="s">
        <v>106</v>
      </c>
      <c r="G4548">
        <v>21</v>
      </c>
      <c r="H4548">
        <v>421618</v>
      </c>
      <c r="I4548" t="s">
        <v>58</v>
      </c>
      <c r="J4548" s="3">
        <v>43884</v>
      </c>
      <c r="K4548">
        <v>1400</v>
      </c>
      <c r="L4548" t="s">
        <v>18478</v>
      </c>
      <c r="M4548" t="s">
        <v>623</v>
      </c>
      <c r="N4548" t="s">
        <v>18479</v>
      </c>
      <c r="O4548" t="s">
        <v>18480</v>
      </c>
      <c r="P4548" t="s">
        <v>39</v>
      </c>
      <c r="Q4548">
        <v>3</v>
      </c>
      <c r="R4548" t="s">
        <v>88</v>
      </c>
      <c r="S4548" t="s">
        <v>79</v>
      </c>
      <c r="T4548">
        <v>92460</v>
      </c>
      <c r="U4548" s="1">
        <v>45396</v>
      </c>
      <c r="V4548" t="s">
        <v>80</v>
      </c>
      <c r="W4548">
        <v>152485</v>
      </c>
      <c r="X4548" t="s">
        <v>18481</v>
      </c>
      <c r="Y4548">
        <v>266</v>
      </c>
      <c r="Z4548">
        <v>2615</v>
      </c>
      <c r="AA4548">
        <v>6</v>
      </c>
      <c r="AB4548">
        <v>6276</v>
      </c>
      <c r="AC4548">
        <f>Table1_1[[#This Row],[Price]]*Table1_1[[#This Row],[Quantity]]</f>
        <v>15690</v>
      </c>
    </row>
    <row r="4549" spans="1:29" x14ac:dyDescent="0.3">
      <c r="A4549" t="s">
        <v>28</v>
      </c>
      <c r="B4549" t="s">
        <v>29</v>
      </c>
      <c r="C4549" t="s">
        <v>66</v>
      </c>
      <c r="D4549" t="s">
        <v>82</v>
      </c>
      <c r="E4549" t="s">
        <v>56</v>
      </c>
      <c r="F4549" t="s">
        <v>355</v>
      </c>
      <c r="G4549">
        <v>19</v>
      </c>
      <c r="H4549">
        <v>409311</v>
      </c>
      <c r="I4549" t="s">
        <v>34</v>
      </c>
      <c r="J4549" s="3">
        <v>43971</v>
      </c>
      <c r="K4549">
        <v>1400</v>
      </c>
      <c r="L4549" t="s">
        <v>18482</v>
      </c>
      <c r="M4549" t="s">
        <v>36</v>
      </c>
      <c r="N4549" t="s">
        <v>18483</v>
      </c>
      <c r="O4549" t="s">
        <v>18484</v>
      </c>
      <c r="P4549" t="s">
        <v>71</v>
      </c>
      <c r="Q4549">
        <v>5</v>
      </c>
      <c r="R4549" t="s">
        <v>40</v>
      </c>
      <c r="S4549" t="s">
        <v>79</v>
      </c>
      <c r="T4549">
        <v>54542</v>
      </c>
      <c r="U4549" s="1">
        <v>45437</v>
      </c>
      <c r="V4549" t="s">
        <v>140</v>
      </c>
      <c r="W4549">
        <v>970821</v>
      </c>
      <c r="X4549" t="s">
        <v>18485</v>
      </c>
      <c r="Y4549">
        <v>542</v>
      </c>
      <c r="Z4549">
        <v>749</v>
      </c>
      <c r="AA4549">
        <v>8</v>
      </c>
      <c r="AB4549">
        <v>2396.8000000000002</v>
      </c>
      <c r="AC4549">
        <f>Table1_1[[#This Row],[Price]]*Table1_1[[#This Row],[Quantity]]</f>
        <v>5992</v>
      </c>
    </row>
    <row r="4550" spans="1:29" x14ac:dyDescent="0.3">
      <c r="A4550" t="s">
        <v>28</v>
      </c>
      <c r="B4550" t="s">
        <v>29</v>
      </c>
      <c r="C4550" t="s">
        <v>148</v>
      </c>
      <c r="D4550" t="s">
        <v>45</v>
      </c>
      <c r="E4550" t="s">
        <v>32</v>
      </c>
      <c r="F4550" t="s">
        <v>113</v>
      </c>
      <c r="G4550">
        <v>6</v>
      </c>
      <c r="H4550">
        <v>417483</v>
      </c>
      <c r="I4550" t="s">
        <v>34</v>
      </c>
      <c r="J4550" s="3">
        <v>45403</v>
      </c>
      <c r="K4550">
        <v>1200</v>
      </c>
      <c r="L4550" t="s">
        <v>18486</v>
      </c>
      <c r="M4550" t="s">
        <v>623</v>
      </c>
      <c r="N4550" t="s">
        <v>18487</v>
      </c>
      <c r="O4550" t="s">
        <v>18488</v>
      </c>
      <c r="P4550" t="s">
        <v>87</v>
      </c>
      <c r="Q4550">
        <v>5</v>
      </c>
      <c r="R4550" t="s">
        <v>40</v>
      </c>
      <c r="S4550" t="s">
        <v>63</v>
      </c>
      <c r="T4550">
        <v>15703</v>
      </c>
      <c r="U4550" s="1">
        <v>45470</v>
      </c>
      <c r="V4550" t="s">
        <v>52</v>
      </c>
      <c r="W4550">
        <v>266354</v>
      </c>
      <c r="X4550" t="s">
        <v>18489</v>
      </c>
      <c r="Y4550">
        <v>656</v>
      </c>
      <c r="Z4550">
        <v>2253</v>
      </c>
      <c r="AA4550">
        <v>7</v>
      </c>
      <c r="AB4550">
        <v>6308.4000000000015</v>
      </c>
      <c r="AC4550">
        <f>Table1_1[[#This Row],[Price]]*Table1_1[[#This Row],[Quantity]]</f>
        <v>15771</v>
      </c>
    </row>
    <row r="4551" spans="1:29" x14ac:dyDescent="0.3">
      <c r="A4551" t="s">
        <v>28</v>
      </c>
      <c r="B4551" t="s">
        <v>29</v>
      </c>
      <c r="C4551" t="s">
        <v>91</v>
      </c>
      <c r="D4551" t="s">
        <v>411</v>
      </c>
      <c r="E4551" t="s">
        <v>56</v>
      </c>
      <c r="F4551" t="s">
        <v>113</v>
      </c>
      <c r="G4551">
        <v>87</v>
      </c>
      <c r="H4551">
        <v>417050</v>
      </c>
      <c r="I4551" t="s">
        <v>58</v>
      </c>
      <c r="J4551" s="3">
        <v>44204</v>
      </c>
      <c r="K4551">
        <v>1400</v>
      </c>
      <c r="L4551" t="s">
        <v>18491</v>
      </c>
      <c r="M4551" t="s">
        <v>2054</v>
      </c>
      <c r="N4551" t="s">
        <v>18492</v>
      </c>
      <c r="O4551" t="s">
        <v>18493</v>
      </c>
      <c r="P4551" t="s">
        <v>87</v>
      </c>
      <c r="Q4551">
        <v>17</v>
      </c>
      <c r="R4551" t="s">
        <v>88</v>
      </c>
      <c r="S4551" t="s">
        <v>63</v>
      </c>
      <c r="T4551">
        <v>86452</v>
      </c>
      <c r="U4551" s="1">
        <v>45343</v>
      </c>
      <c r="V4551" t="s">
        <v>119</v>
      </c>
      <c r="W4551">
        <v>722876</v>
      </c>
      <c r="X4551" t="s">
        <v>18494</v>
      </c>
      <c r="Y4551">
        <v>597</v>
      </c>
      <c r="Z4551">
        <v>1369</v>
      </c>
      <c r="AA4551">
        <v>8</v>
      </c>
      <c r="AB4551">
        <v>4380.8</v>
      </c>
      <c r="AC4551">
        <f>Table1_1[[#This Row],[Price]]*Table1_1[[#This Row],[Quantity]]</f>
        <v>10952</v>
      </c>
    </row>
    <row r="4552" spans="1:29" x14ac:dyDescent="0.3">
      <c r="A4552" t="s">
        <v>28</v>
      </c>
      <c r="B4552" t="s">
        <v>29</v>
      </c>
      <c r="C4552" t="s">
        <v>157</v>
      </c>
      <c r="D4552" t="s">
        <v>105</v>
      </c>
      <c r="E4552" t="s">
        <v>56</v>
      </c>
      <c r="F4552" t="s">
        <v>83</v>
      </c>
      <c r="G4552">
        <v>98</v>
      </c>
      <c r="H4552">
        <v>424070</v>
      </c>
      <c r="I4552" t="s">
        <v>34</v>
      </c>
      <c r="J4552" s="3">
        <v>43851</v>
      </c>
      <c r="K4552">
        <v>950</v>
      </c>
      <c r="L4552" t="s">
        <v>18495</v>
      </c>
      <c r="M4552" t="s">
        <v>351</v>
      </c>
      <c r="N4552" t="s">
        <v>18496</v>
      </c>
      <c r="O4552" t="s">
        <v>18497</v>
      </c>
      <c r="P4552" t="s">
        <v>39</v>
      </c>
      <c r="Q4552">
        <v>18</v>
      </c>
      <c r="R4552" t="s">
        <v>88</v>
      </c>
      <c r="S4552" t="s">
        <v>63</v>
      </c>
      <c r="T4552">
        <v>18844</v>
      </c>
      <c r="U4552" s="1">
        <v>45489</v>
      </c>
      <c r="V4552" t="s">
        <v>126</v>
      </c>
      <c r="W4552">
        <v>362487</v>
      </c>
      <c r="X4552" t="s">
        <v>18498</v>
      </c>
      <c r="Y4552">
        <v>207</v>
      </c>
      <c r="Z4552">
        <v>1965</v>
      </c>
      <c r="AA4552">
        <v>4</v>
      </c>
      <c r="AB4552">
        <v>3144</v>
      </c>
      <c r="AC4552">
        <f>Table1_1[[#This Row],[Price]]*Table1_1[[#This Row],[Quantity]]</f>
        <v>7860</v>
      </c>
    </row>
    <row r="4553" spans="1:29" x14ac:dyDescent="0.3">
      <c r="A4553" t="s">
        <v>28</v>
      </c>
      <c r="B4553" t="s">
        <v>29</v>
      </c>
      <c r="C4553" t="s">
        <v>44</v>
      </c>
      <c r="D4553" t="s">
        <v>182</v>
      </c>
      <c r="E4553" t="s">
        <v>46</v>
      </c>
      <c r="F4553" t="s">
        <v>83</v>
      </c>
      <c r="G4553">
        <v>7</v>
      </c>
      <c r="H4553">
        <v>404263</v>
      </c>
      <c r="I4553" t="s">
        <v>34</v>
      </c>
      <c r="J4553" s="3">
        <v>44410</v>
      </c>
      <c r="K4553">
        <v>800</v>
      </c>
      <c r="L4553" t="s">
        <v>11699</v>
      </c>
      <c r="M4553" t="s">
        <v>49</v>
      </c>
      <c r="N4553" t="s">
        <v>18499</v>
      </c>
      <c r="O4553" t="s">
        <v>18500</v>
      </c>
      <c r="P4553" t="s">
        <v>71</v>
      </c>
      <c r="Q4553">
        <v>20</v>
      </c>
      <c r="R4553" t="s">
        <v>88</v>
      </c>
      <c r="S4553" t="s">
        <v>63</v>
      </c>
      <c r="T4553">
        <v>83489</v>
      </c>
      <c r="U4553" s="1">
        <v>45480</v>
      </c>
      <c r="V4553" t="s">
        <v>126</v>
      </c>
      <c r="W4553">
        <v>992279</v>
      </c>
      <c r="X4553" t="s">
        <v>18501</v>
      </c>
      <c r="Y4553">
        <v>665</v>
      </c>
      <c r="Z4553">
        <v>2211</v>
      </c>
      <c r="AA4553">
        <v>7</v>
      </c>
      <c r="AB4553">
        <v>6190.8</v>
      </c>
      <c r="AC4553">
        <f>Table1_1[[#This Row],[Price]]*Table1_1[[#This Row],[Quantity]]</f>
        <v>15477</v>
      </c>
    </row>
    <row r="4554" spans="1:29" x14ac:dyDescent="0.3">
      <c r="A4554" t="s">
        <v>28</v>
      </c>
      <c r="B4554" t="s">
        <v>29</v>
      </c>
      <c r="C4554" t="s">
        <v>157</v>
      </c>
      <c r="D4554" t="s">
        <v>621</v>
      </c>
      <c r="E4554" t="s">
        <v>32</v>
      </c>
      <c r="F4554" t="s">
        <v>57</v>
      </c>
      <c r="G4554">
        <v>56</v>
      </c>
      <c r="H4554">
        <v>415750</v>
      </c>
      <c r="I4554" t="s">
        <v>58</v>
      </c>
      <c r="J4554" s="3">
        <v>45012</v>
      </c>
      <c r="K4554">
        <v>1000</v>
      </c>
      <c r="L4554" t="s">
        <v>18502</v>
      </c>
      <c r="M4554" t="s">
        <v>49</v>
      </c>
      <c r="N4554" t="s">
        <v>18503</v>
      </c>
      <c r="O4554" t="s">
        <v>18504</v>
      </c>
      <c r="P4554" t="s">
        <v>51</v>
      </c>
      <c r="Q4554">
        <v>8</v>
      </c>
      <c r="R4554" t="s">
        <v>88</v>
      </c>
      <c r="S4554" t="s">
        <v>118</v>
      </c>
      <c r="T4554">
        <v>18244</v>
      </c>
      <c r="U4554" s="1">
        <v>45621</v>
      </c>
      <c r="V4554" t="s">
        <v>42</v>
      </c>
      <c r="W4554">
        <v>585337</v>
      </c>
      <c r="X4554" t="s">
        <v>18505</v>
      </c>
      <c r="Y4554">
        <v>938</v>
      </c>
      <c r="Z4554">
        <v>2041</v>
      </c>
      <c r="AA4554">
        <v>6</v>
      </c>
      <c r="AB4554">
        <v>4898.4000000000015</v>
      </c>
      <c r="AC4554">
        <f>Table1_1[[#This Row],[Price]]*Table1_1[[#This Row],[Quantity]]</f>
        <v>12246</v>
      </c>
    </row>
    <row r="4555" spans="1:29" x14ac:dyDescent="0.3">
      <c r="A4555" t="s">
        <v>28</v>
      </c>
      <c r="B4555" t="s">
        <v>29</v>
      </c>
      <c r="C4555" t="s">
        <v>30</v>
      </c>
      <c r="D4555" t="s">
        <v>92</v>
      </c>
      <c r="E4555" t="s">
        <v>32</v>
      </c>
      <c r="F4555" t="s">
        <v>135</v>
      </c>
      <c r="G4555">
        <v>40</v>
      </c>
      <c r="H4555">
        <v>426396</v>
      </c>
      <c r="I4555" t="s">
        <v>34</v>
      </c>
      <c r="J4555" s="3">
        <v>45422</v>
      </c>
      <c r="K4555">
        <v>1300</v>
      </c>
      <c r="L4555" t="s">
        <v>18507</v>
      </c>
      <c r="M4555" t="s">
        <v>101</v>
      </c>
      <c r="N4555" t="s">
        <v>18508</v>
      </c>
      <c r="O4555" t="s">
        <v>18509</v>
      </c>
      <c r="P4555" t="s">
        <v>51</v>
      </c>
      <c r="Q4555">
        <v>18</v>
      </c>
      <c r="R4555" t="s">
        <v>88</v>
      </c>
      <c r="S4555" t="s">
        <v>41</v>
      </c>
      <c r="T4555">
        <v>63273</v>
      </c>
      <c r="U4555" s="1">
        <v>45523</v>
      </c>
      <c r="V4555" t="s">
        <v>64</v>
      </c>
      <c r="W4555">
        <v>351892</v>
      </c>
      <c r="X4555" t="s">
        <v>18510</v>
      </c>
      <c r="Y4555">
        <v>887</v>
      </c>
      <c r="Z4555">
        <v>2934</v>
      </c>
      <c r="AA4555">
        <v>6</v>
      </c>
      <c r="AB4555">
        <v>7041.6</v>
      </c>
      <c r="AC4555">
        <f>Table1_1[[#This Row],[Price]]*Table1_1[[#This Row],[Quantity]]</f>
        <v>17604</v>
      </c>
    </row>
    <row r="4556" spans="1:29" x14ac:dyDescent="0.3">
      <c r="A4556" t="s">
        <v>28</v>
      </c>
      <c r="B4556" t="s">
        <v>29</v>
      </c>
      <c r="C4556" t="s">
        <v>66</v>
      </c>
      <c r="D4556" t="s">
        <v>170</v>
      </c>
      <c r="E4556" t="s">
        <v>46</v>
      </c>
      <c r="F4556" t="s">
        <v>135</v>
      </c>
      <c r="G4556">
        <v>77</v>
      </c>
      <c r="H4556">
        <v>408147</v>
      </c>
      <c r="I4556" t="s">
        <v>34</v>
      </c>
      <c r="J4556" s="3">
        <v>44784</v>
      </c>
      <c r="K4556">
        <v>800</v>
      </c>
      <c r="L4556" t="s">
        <v>18511</v>
      </c>
      <c r="M4556" t="s">
        <v>36</v>
      </c>
      <c r="N4556" t="s">
        <v>18512</v>
      </c>
      <c r="O4556" t="s">
        <v>18513</v>
      </c>
      <c r="P4556" t="s">
        <v>71</v>
      </c>
      <c r="Q4556">
        <v>17</v>
      </c>
      <c r="R4556" t="s">
        <v>88</v>
      </c>
      <c r="S4556" t="s">
        <v>63</v>
      </c>
      <c r="T4556">
        <v>55328</v>
      </c>
      <c r="U4556" s="1">
        <v>45624</v>
      </c>
      <c r="V4556" t="s">
        <v>42</v>
      </c>
      <c r="W4556">
        <v>814353</v>
      </c>
      <c r="X4556" t="s">
        <v>18514</v>
      </c>
      <c r="Y4556">
        <v>483</v>
      </c>
      <c r="Z4556">
        <v>2436</v>
      </c>
      <c r="AA4556">
        <v>6</v>
      </c>
      <c r="AB4556">
        <v>5846.4000000000015</v>
      </c>
      <c r="AC4556">
        <f>Table1_1[[#This Row],[Price]]*Table1_1[[#This Row],[Quantity]]</f>
        <v>14616</v>
      </c>
    </row>
    <row r="4557" spans="1:29" x14ac:dyDescent="0.3">
      <c r="A4557" t="s">
        <v>28</v>
      </c>
      <c r="B4557" t="s">
        <v>29</v>
      </c>
      <c r="C4557" t="s">
        <v>193</v>
      </c>
      <c r="D4557" t="s">
        <v>220</v>
      </c>
      <c r="E4557" t="s">
        <v>32</v>
      </c>
      <c r="F4557" t="s">
        <v>355</v>
      </c>
      <c r="G4557">
        <v>77</v>
      </c>
      <c r="H4557">
        <v>438216</v>
      </c>
      <c r="I4557" t="s">
        <v>58</v>
      </c>
      <c r="J4557" s="3">
        <v>44736</v>
      </c>
      <c r="K4557">
        <v>1100</v>
      </c>
      <c r="L4557" t="s">
        <v>18516</v>
      </c>
      <c r="M4557" t="s">
        <v>159</v>
      </c>
      <c r="N4557" t="s">
        <v>18517</v>
      </c>
      <c r="O4557" t="s">
        <v>18518</v>
      </c>
      <c r="P4557" t="s">
        <v>51</v>
      </c>
      <c r="Q4557">
        <v>12</v>
      </c>
      <c r="R4557" t="s">
        <v>40</v>
      </c>
      <c r="S4557" t="s">
        <v>63</v>
      </c>
      <c r="T4557">
        <v>87924</v>
      </c>
      <c r="U4557" s="1">
        <v>45481</v>
      </c>
      <c r="V4557" t="s">
        <v>126</v>
      </c>
      <c r="W4557">
        <v>446354</v>
      </c>
      <c r="X4557" t="s">
        <v>18519</v>
      </c>
      <c r="Y4557">
        <v>278</v>
      </c>
      <c r="Z4557">
        <v>649</v>
      </c>
      <c r="AA4557">
        <v>6</v>
      </c>
      <c r="AB4557">
        <v>1557.6000000000001</v>
      </c>
      <c r="AC4557">
        <f>Table1_1[[#This Row],[Price]]*Table1_1[[#This Row],[Quantity]]</f>
        <v>3894</v>
      </c>
    </row>
    <row r="4558" spans="1:29" x14ac:dyDescent="0.3">
      <c r="A4558" t="s">
        <v>28</v>
      </c>
      <c r="B4558" t="s">
        <v>29</v>
      </c>
      <c r="C4558" t="s">
        <v>54</v>
      </c>
      <c r="D4558" t="s">
        <v>546</v>
      </c>
      <c r="E4558" t="s">
        <v>32</v>
      </c>
      <c r="F4558" t="s">
        <v>106</v>
      </c>
      <c r="G4558">
        <v>12</v>
      </c>
      <c r="H4558">
        <v>412936</v>
      </c>
      <c r="I4558" t="s">
        <v>34</v>
      </c>
      <c r="J4558" s="3">
        <v>43931</v>
      </c>
      <c r="K4558">
        <v>950</v>
      </c>
      <c r="L4558" t="s">
        <v>18521</v>
      </c>
      <c r="M4558" t="s">
        <v>366</v>
      </c>
      <c r="N4558" t="s">
        <v>18522</v>
      </c>
      <c r="O4558" t="s">
        <v>18523</v>
      </c>
      <c r="P4558" t="s">
        <v>87</v>
      </c>
      <c r="Q4558">
        <v>10</v>
      </c>
      <c r="R4558" t="s">
        <v>88</v>
      </c>
      <c r="S4558" t="s">
        <v>41</v>
      </c>
      <c r="T4558">
        <v>74827</v>
      </c>
      <c r="U4558" s="1">
        <v>45474</v>
      </c>
      <c r="V4558" t="s">
        <v>126</v>
      </c>
      <c r="W4558">
        <v>545199</v>
      </c>
      <c r="X4558" t="s">
        <v>18524</v>
      </c>
      <c r="Y4558">
        <v>538</v>
      </c>
      <c r="Z4558">
        <v>1465</v>
      </c>
      <c r="AA4558">
        <v>6</v>
      </c>
      <c r="AB4558">
        <v>3516</v>
      </c>
      <c r="AC4558">
        <f>Table1_1[[#This Row],[Price]]*Table1_1[[#This Row],[Quantity]]</f>
        <v>8790</v>
      </c>
    </row>
    <row r="4559" spans="1:29" x14ac:dyDescent="0.3">
      <c r="A4559" t="s">
        <v>28</v>
      </c>
      <c r="B4559" t="s">
        <v>29</v>
      </c>
      <c r="C4559" t="s">
        <v>91</v>
      </c>
      <c r="D4559" t="s">
        <v>134</v>
      </c>
      <c r="E4559" t="s">
        <v>46</v>
      </c>
      <c r="F4559" t="s">
        <v>33</v>
      </c>
      <c r="G4559">
        <v>10</v>
      </c>
      <c r="H4559">
        <v>430014</v>
      </c>
      <c r="I4559" t="s">
        <v>34</v>
      </c>
      <c r="J4559" s="3">
        <v>44020</v>
      </c>
      <c r="K4559">
        <v>1400</v>
      </c>
      <c r="L4559" t="s">
        <v>18525</v>
      </c>
      <c r="M4559" t="s">
        <v>736</v>
      </c>
      <c r="N4559" t="s">
        <v>18526</v>
      </c>
      <c r="O4559" t="s">
        <v>18527</v>
      </c>
      <c r="P4559" t="s">
        <v>87</v>
      </c>
      <c r="Q4559">
        <v>14</v>
      </c>
      <c r="R4559" t="s">
        <v>40</v>
      </c>
      <c r="S4559" t="s">
        <v>41</v>
      </c>
      <c r="T4559">
        <v>37343</v>
      </c>
      <c r="U4559" s="1">
        <v>45501</v>
      </c>
      <c r="V4559" t="s">
        <v>126</v>
      </c>
      <c r="W4559">
        <v>325842</v>
      </c>
      <c r="X4559" t="s">
        <v>18528</v>
      </c>
      <c r="Y4559">
        <v>532</v>
      </c>
      <c r="Z4559">
        <v>1732</v>
      </c>
      <c r="AA4559">
        <v>2</v>
      </c>
      <c r="AB4559">
        <v>1385.6000000000001</v>
      </c>
      <c r="AC4559">
        <f>Table1_1[[#This Row],[Price]]*Table1_1[[#This Row],[Quantity]]</f>
        <v>3464</v>
      </c>
    </row>
    <row r="4560" spans="1:29" x14ac:dyDescent="0.3">
      <c r="A4560" t="s">
        <v>28</v>
      </c>
      <c r="B4560" t="s">
        <v>29</v>
      </c>
      <c r="C4560" t="s">
        <v>54</v>
      </c>
      <c r="D4560" t="s">
        <v>421</v>
      </c>
      <c r="E4560" t="s">
        <v>46</v>
      </c>
      <c r="F4560" t="s">
        <v>99</v>
      </c>
      <c r="G4560">
        <v>88</v>
      </c>
      <c r="H4560">
        <v>437287</v>
      </c>
      <c r="I4560" t="s">
        <v>34</v>
      </c>
      <c r="J4560" s="3">
        <v>44347</v>
      </c>
      <c r="K4560">
        <v>1400</v>
      </c>
      <c r="L4560" t="s">
        <v>7780</v>
      </c>
      <c r="M4560" t="s">
        <v>76</v>
      </c>
      <c r="N4560" t="s">
        <v>18529</v>
      </c>
      <c r="O4560" t="s">
        <v>18530</v>
      </c>
      <c r="P4560" t="s">
        <v>51</v>
      </c>
      <c r="Q4560">
        <v>7</v>
      </c>
      <c r="R4560" t="s">
        <v>88</v>
      </c>
      <c r="S4560" t="s">
        <v>63</v>
      </c>
      <c r="T4560">
        <v>52938</v>
      </c>
      <c r="U4560" s="1">
        <v>45514</v>
      </c>
      <c r="V4560" t="s">
        <v>64</v>
      </c>
      <c r="W4560">
        <v>413256</v>
      </c>
      <c r="X4560" t="s">
        <v>18531</v>
      </c>
      <c r="Y4560">
        <v>551</v>
      </c>
      <c r="Z4560">
        <v>1164</v>
      </c>
      <c r="AA4560">
        <v>8</v>
      </c>
      <c r="AB4560">
        <v>3724.8</v>
      </c>
      <c r="AC4560">
        <f>Table1_1[[#This Row],[Price]]*Table1_1[[#This Row],[Quantity]]</f>
        <v>9312</v>
      </c>
    </row>
    <row r="4561" spans="1:29" x14ac:dyDescent="0.3">
      <c r="A4561" t="s">
        <v>28</v>
      </c>
      <c r="B4561" t="s">
        <v>29</v>
      </c>
      <c r="C4561" t="s">
        <v>157</v>
      </c>
      <c r="D4561" t="s">
        <v>560</v>
      </c>
      <c r="E4561" t="s">
        <v>56</v>
      </c>
      <c r="F4561" t="s">
        <v>57</v>
      </c>
      <c r="G4561">
        <v>22</v>
      </c>
      <c r="H4561">
        <v>433054</v>
      </c>
      <c r="I4561" t="s">
        <v>58</v>
      </c>
      <c r="J4561" s="3">
        <v>45616</v>
      </c>
      <c r="K4561">
        <v>800</v>
      </c>
      <c r="L4561" t="s">
        <v>18532</v>
      </c>
      <c r="M4561" t="s">
        <v>94</v>
      </c>
      <c r="N4561" t="s">
        <v>18533</v>
      </c>
      <c r="O4561" t="s">
        <v>18534</v>
      </c>
      <c r="P4561" t="s">
        <v>87</v>
      </c>
      <c r="Q4561">
        <v>10</v>
      </c>
      <c r="R4561" t="s">
        <v>88</v>
      </c>
      <c r="S4561" t="s">
        <v>118</v>
      </c>
      <c r="T4561">
        <v>95561</v>
      </c>
      <c r="U4561" s="1">
        <v>45571</v>
      </c>
      <c r="V4561" t="s">
        <v>155</v>
      </c>
      <c r="W4561">
        <v>767888</v>
      </c>
      <c r="X4561" t="s">
        <v>18535</v>
      </c>
      <c r="Y4561">
        <v>481</v>
      </c>
      <c r="Z4561">
        <v>2979</v>
      </c>
      <c r="AA4561">
        <v>4</v>
      </c>
      <c r="AB4561">
        <v>4766.4000000000015</v>
      </c>
      <c r="AC4561">
        <f>Table1_1[[#This Row],[Price]]*Table1_1[[#This Row],[Quantity]]</f>
        <v>11916</v>
      </c>
    </row>
    <row r="4562" spans="1:29" x14ac:dyDescent="0.3">
      <c r="A4562" t="s">
        <v>28</v>
      </c>
      <c r="B4562" t="s">
        <v>29</v>
      </c>
      <c r="C4562" t="s">
        <v>157</v>
      </c>
      <c r="D4562" t="s">
        <v>254</v>
      </c>
      <c r="E4562" t="s">
        <v>56</v>
      </c>
      <c r="F4562" t="s">
        <v>355</v>
      </c>
      <c r="G4562">
        <v>94</v>
      </c>
      <c r="H4562">
        <v>430389</v>
      </c>
      <c r="I4562" t="s">
        <v>34</v>
      </c>
      <c r="J4562" s="3">
        <v>43945</v>
      </c>
      <c r="K4562">
        <v>1300</v>
      </c>
      <c r="L4562" t="s">
        <v>18536</v>
      </c>
      <c r="M4562" t="s">
        <v>1253</v>
      </c>
      <c r="N4562" t="s">
        <v>18537</v>
      </c>
      <c r="O4562" t="s">
        <v>18538</v>
      </c>
      <c r="P4562" t="s">
        <v>39</v>
      </c>
      <c r="Q4562">
        <v>15</v>
      </c>
      <c r="R4562" t="s">
        <v>88</v>
      </c>
      <c r="S4562" t="s">
        <v>63</v>
      </c>
      <c r="T4562">
        <v>29447</v>
      </c>
      <c r="U4562" s="1">
        <v>45505</v>
      </c>
      <c r="V4562" t="s">
        <v>64</v>
      </c>
      <c r="W4562">
        <v>777178</v>
      </c>
      <c r="X4562" t="s">
        <v>18539</v>
      </c>
      <c r="Y4562">
        <v>270</v>
      </c>
      <c r="Z4562">
        <v>1204</v>
      </c>
      <c r="AA4562">
        <v>4</v>
      </c>
      <c r="AB4562">
        <v>1926.4</v>
      </c>
      <c r="AC4562">
        <f>Table1_1[[#This Row],[Price]]*Table1_1[[#This Row],[Quantity]]</f>
        <v>4816</v>
      </c>
    </row>
    <row r="4563" spans="1:29" x14ac:dyDescent="0.3">
      <c r="A4563" t="s">
        <v>28</v>
      </c>
      <c r="B4563" t="s">
        <v>29</v>
      </c>
      <c r="C4563" t="s">
        <v>54</v>
      </c>
      <c r="D4563" t="s">
        <v>163</v>
      </c>
      <c r="E4563" t="s">
        <v>56</v>
      </c>
      <c r="F4563" t="s">
        <v>47</v>
      </c>
      <c r="G4563">
        <v>86</v>
      </c>
      <c r="H4563">
        <v>409382</v>
      </c>
      <c r="I4563" t="s">
        <v>58</v>
      </c>
      <c r="J4563" s="3">
        <v>44023</v>
      </c>
      <c r="K4563">
        <v>1000</v>
      </c>
      <c r="L4563" t="s">
        <v>18540</v>
      </c>
      <c r="M4563" t="s">
        <v>308</v>
      </c>
      <c r="N4563" t="s">
        <v>18541</v>
      </c>
      <c r="O4563" t="s">
        <v>18542</v>
      </c>
      <c r="P4563" t="s">
        <v>71</v>
      </c>
      <c r="Q4563">
        <v>20</v>
      </c>
      <c r="R4563" t="s">
        <v>88</v>
      </c>
      <c r="S4563" t="s">
        <v>79</v>
      </c>
      <c r="T4563">
        <v>91991</v>
      </c>
      <c r="U4563" s="1">
        <v>45540</v>
      </c>
      <c r="V4563" t="s">
        <v>180</v>
      </c>
      <c r="W4563">
        <v>175384</v>
      </c>
      <c r="X4563" t="s">
        <v>18543</v>
      </c>
      <c r="Y4563">
        <v>359</v>
      </c>
      <c r="Z4563">
        <v>1874</v>
      </c>
      <c r="AA4563">
        <v>2</v>
      </c>
      <c r="AB4563">
        <v>1499.2</v>
      </c>
      <c r="AC4563">
        <f>Table1_1[[#This Row],[Price]]*Table1_1[[#This Row],[Quantity]]</f>
        <v>3748</v>
      </c>
    </row>
    <row r="4564" spans="1:29" x14ac:dyDescent="0.3">
      <c r="A4564" t="s">
        <v>28</v>
      </c>
      <c r="B4564" t="s">
        <v>29</v>
      </c>
      <c r="C4564" t="s">
        <v>157</v>
      </c>
      <c r="D4564" t="s">
        <v>442</v>
      </c>
      <c r="E4564" t="s">
        <v>56</v>
      </c>
      <c r="F4564" t="s">
        <v>113</v>
      </c>
      <c r="G4564">
        <v>20</v>
      </c>
      <c r="H4564">
        <v>419350</v>
      </c>
      <c r="I4564" t="s">
        <v>58</v>
      </c>
      <c r="J4564" s="3">
        <v>44726</v>
      </c>
      <c r="K4564">
        <v>1400</v>
      </c>
      <c r="L4564" t="s">
        <v>18544</v>
      </c>
      <c r="M4564" t="s">
        <v>591</v>
      </c>
      <c r="N4564" t="s">
        <v>18545</v>
      </c>
      <c r="O4564" t="s">
        <v>18546</v>
      </c>
      <c r="P4564" t="s">
        <v>39</v>
      </c>
      <c r="Q4564">
        <v>7</v>
      </c>
      <c r="R4564" t="s">
        <v>40</v>
      </c>
      <c r="S4564" t="s">
        <v>118</v>
      </c>
      <c r="T4564">
        <v>32536</v>
      </c>
      <c r="U4564" s="1">
        <v>45311</v>
      </c>
      <c r="V4564" t="s">
        <v>111</v>
      </c>
      <c r="W4564">
        <v>445480</v>
      </c>
      <c r="X4564" t="s">
        <v>18547</v>
      </c>
      <c r="Y4564">
        <v>277</v>
      </c>
      <c r="Z4564">
        <v>1677</v>
      </c>
      <c r="AA4564">
        <v>1</v>
      </c>
      <c r="AB4564">
        <v>670.80000000000007</v>
      </c>
      <c r="AC4564">
        <f>Table1_1[[#This Row],[Price]]*Table1_1[[#This Row],[Quantity]]</f>
        <v>1677</v>
      </c>
    </row>
    <row r="4565" spans="1:29" x14ac:dyDescent="0.3">
      <c r="A4565" t="s">
        <v>28</v>
      </c>
      <c r="B4565" t="s">
        <v>29</v>
      </c>
      <c r="C4565" t="s">
        <v>193</v>
      </c>
      <c r="D4565" t="s">
        <v>45</v>
      </c>
      <c r="E4565" t="s">
        <v>56</v>
      </c>
      <c r="F4565" t="s">
        <v>83</v>
      </c>
      <c r="G4565">
        <v>48</v>
      </c>
      <c r="H4565">
        <v>414787</v>
      </c>
      <c r="I4565" t="s">
        <v>34</v>
      </c>
      <c r="J4565" s="3">
        <v>43988</v>
      </c>
      <c r="K4565">
        <v>1200</v>
      </c>
      <c r="L4565" t="s">
        <v>3697</v>
      </c>
      <c r="M4565" t="s">
        <v>287</v>
      </c>
      <c r="N4565" t="s">
        <v>18549</v>
      </c>
      <c r="O4565" t="s">
        <v>18550</v>
      </c>
      <c r="P4565" t="s">
        <v>71</v>
      </c>
      <c r="Q4565">
        <v>20</v>
      </c>
      <c r="R4565" t="s">
        <v>40</v>
      </c>
      <c r="S4565" t="s">
        <v>118</v>
      </c>
      <c r="T4565">
        <v>11883</v>
      </c>
      <c r="U4565" s="1">
        <v>45395</v>
      </c>
      <c r="V4565" t="s">
        <v>80</v>
      </c>
      <c r="W4565">
        <v>213815</v>
      </c>
      <c r="X4565" t="s">
        <v>18551</v>
      </c>
      <c r="Y4565">
        <v>942</v>
      </c>
      <c r="Z4565">
        <v>2543</v>
      </c>
      <c r="AA4565">
        <v>6</v>
      </c>
      <c r="AB4565">
        <v>6103.2000000000007</v>
      </c>
      <c r="AC4565">
        <f>Table1_1[[#This Row],[Price]]*Table1_1[[#This Row],[Quantity]]</f>
        <v>15258</v>
      </c>
    </row>
    <row r="4566" spans="1:29" x14ac:dyDescent="0.3">
      <c r="A4566" t="s">
        <v>28</v>
      </c>
      <c r="B4566" t="s">
        <v>29</v>
      </c>
      <c r="C4566" t="s">
        <v>54</v>
      </c>
      <c r="D4566" t="s">
        <v>616</v>
      </c>
      <c r="E4566" t="s">
        <v>46</v>
      </c>
      <c r="F4566" t="s">
        <v>106</v>
      </c>
      <c r="G4566">
        <v>22</v>
      </c>
      <c r="H4566">
        <v>421989</v>
      </c>
      <c r="I4566" t="s">
        <v>58</v>
      </c>
      <c r="J4566" s="3">
        <v>45607</v>
      </c>
      <c r="K4566">
        <v>1400</v>
      </c>
      <c r="L4566" t="s">
        <v>3409</v>
      </c>
      <c r="M4566" t="s">
        <v>1483</v>
      </c>
      <c r="N4566" t="s">
        <v>18553</v>
      </c>
      <c r="O4566" t="s">
        <v>18554</v>
      </c>
      <c r="P4566" t="s">
        <v>51</v>
      </c>
      <c r="Q4566">
        <v>18</v>
      </c>
      <c r="R4566" t="s">
        <v>40</v>
      </c>
      <c r="S4566" t="s">
        <v>63</v>
      </c>
      <c r="T4566">
        <v>47479</v>
      </c>
      <c r="U4566" s="1">
        <v>45330</v>
      </c>
      <c r="V4566" t="s">
        <v>119</v>
      </c>
      <c r="W4566">
        <v>811570</v>
      </c>
      <c r="X4566" t="s">
        <v>18555</v>
      </c>
      <c r="Y4566">
        <v>255</v>
      </c>
      <c r="Z4566">
        <v>809</v>
      </c>
      <c r="AA4566">
        <v>5</v>
      </c>
      <c r="AB4566">
        <v>1618</v>
      </c>
      <c r="AC4566">
        <f>Table1_1[[#This Row],[Price]]*Table1_1[[#This Row],[Quantity]]</f>
        <v>4045</v>
      </c>
    </row>
    <row r="4567" spans="1:29" x14ac:dyDescent="0.3">
      <c r="A4567" t="s">
        <v>28</v>
      </c>
      <c r="B4567" t="s">
        <v>29</v>
      </c>
      <c r="C4567" t="s">
        <v>91</v>
      </c>
      <c r="D4567" t="s">
        <v>248</v>
      </c>
      <c r="E4567" t="s">
        <v>32</v>
      </c>
      <c r="F4567" t="s">
        <v>175</v>
      </c>
      <c r="G4567">
        <v>45</v>
      </c>
      <c r="H4567">
        <v>423048</v>
      </c>
      <c r="I4567" t="s">
        <v>58</v>
      </c>
      <c r="J4567" s="3">
        <v>43968</v>
      </c>
      <c r="K4567">
        <v>800</v>
      </c>
      <c r="L4567" t="s">
        <v>18556</v>
      </c>
      <c r="M4567" t="s">
        <v>205</v>
      </c>
      <c r="N4567" t="s">
        <v>18557</v>
      </c>
      <c r="O4567" t="s">
        <v>18558</v>
      </c>
      <c r="P4567" t="s">
        <v>71</v>
      </c>
      <c r="Q4567">
        <v>17</v>
      </c>
      <c r="R4567" t="s">
        <v>40</v>
      </c>
      <c r="S4567" t="s">
        <v>79</v>
      </c>
      <c r="T4567">
        <v>28739</v>
      </c>
      <c r="U4567" s="1">
        <v>45414</v>
      </c>
      <c r="V4567" t="s">
        <v>140</v>
      </c>
      <c r="W4567">
        <v>639696</v>
      </c>
      <c r="X4567" t="s">
        <v>18559</v>
      </c>
      <c r="Y4567">
        <v>506</v>
      </c>
      <c r="Z4567">
        <v>2929</v>
      </c>
      <c r="AA4567">
        <v>4</v>
      </c>
      <c r="AB4567">
        <v>4686.4000000000015</v>
      </c>
      <c r="AC4567">
        <f>Table1_1[[#This Row],[Price]]*Table1_1[[#This Row],[Quantity]]</f>
        <v>11716</v>
      </c>
    </row>
    <row r="4568" spans="1:29" x14ac:dyDescent="0.3">
      <c r="A4568" t="s">
        <v>28</v>
      </c>
      <c r="B4568" t="s">
        <v>29</v>
      </c>
      <c r="C4568" t="s">
        <v>54</v>
      </c>
      <c r="D4568" t="s">
        <v>98</v>
      </c>
      <c r="E4568" t="s">
        <v>56</v>
      </c>
      <c r="F4568" t="s">
        <v>113</v>
      </c>
      <c r="G4568">
        <v>72</v>
      </c>
      <c r="H4568">
        <v>421730</v>
      </c>
      <c r="I4568" t="s">
        <v>34</v>
      </c>
      <c r="J4568" s="3">
        <v>44831</v>
      </c>
      <c r="K4568">
        <v>1300</v>
      </c>
      <c r="L4568" t="s">
        <v>9596</v>
      </c>
      <c r="M4568" t="s">
        <v>115</v>
      </c>
      <c r="N4568" t="s">
        <v>18561</v>
      </c>
      <c r="O4568" t="s">
        <v>18562</v>
      </c>
      <c r="P4568" t="s">
        <v>51</v>
      </c>
      <c r="Q4568">
        <v>13</v>
      </c>
      <c r="R4568" t="s">
        <v>88</v>
      </c>
      <c r="S4568" t="s">
        <v>63</v>
      </c>
      <c r="T4568">
        <v>40300</v>
      </c>
      <c r="U4568" s="1">
        <v>45458</v>
      </c>
      <c r="V4568" t="s">
        <v>52</v>
      </c>
      <c r="W4568">
        <v>513992</v>
      </c>
      <c r="X4568" t="s">
        <v>18563</v>
      </c>
      <c r="Y4568">
        <v>668</v>
      </c>
      <c r="Z4568">
        <v>2871</v>
      </c>
      <c r="AA4568">
        <v>7</v>
      </c>
      <c r="AB4568">
        <v>8038.8</v>
      </c>
      <c r="AC4568">
        <f>Table1_1[[#This Row],[Price]]*Table1_1[[#This Row],[Quantity]]</f>
        <v>20097</v>
      </c>
    </row>
    <row r="4569" spans="1:29" x14ac:dyDescent="0.3">
      <c r="A4569" t="s">
        <v>28</v>
      </c>
      <c r="B4569" t="s">
        <v>29</v>
      </c>
      <c r="C4569" t="s">
        <v>30</v>
      </c>
      <c r="D4569" t="s">
        <v>237</v>
      </c>
      <c r="E4569" t="s">
        <v>56</v>
      </c>
      <c r="F4569" t="s">
        <v>47</v>
      </c>
      <c r="G4569">
        <v>54</v>
      </c>
      <c r="H4569">
        <v>438201</v>
      </c>
      <c r="I4569" t="s">
        <v>34</v>
      </c>
      <c r="J4569" s="3">
        <v>45009</v>
      </c>
      <c r="K4569">
        <v>1000</v>
      </c>
      <c r="L4569" t="s">
        <v>18564</v>
      </c>
      <c r="M4569" t="s">
        <v>334</v>
      </c>
      <c r="N4569" t="s">
        <v>18565</v>
      </c>
      <c r="O4569" t="s">
        <v>18566</v>
      </c>
      <c r="P4569" t="s">
        <v>51</v>
      </c>
      <c r="Q4569">
        <v>19</v>
      </c>
      <c r="R4569" t="s">
        <v>40</v>
      </c>
      <c r="S4569" t="s">
        <v>41</v>
      </c>
      <c r="T4569">
        <v>31182</v>
      </c>
      <c r="U4569" s="1">
        <v>45603</v>
      </c>
      <c r="V4569" t="s">
        <v>42</v>
      </c>
      <c r="W4569">
        <v>415216</v>
      </c>
      <c r="X4569" t="s">
        <v>18567</v>
      </c>
      <c r="Y4569">
        <v>621</v>
      </c>
      <c r="Z4569">
        <v>2965</v>
      </c>
      <c r="AA4569">
        <v>7</v>
      </c>
      <c r="AB4569">
        <v>8302</v>
      </c>
      <c r="AC4569">
        <f>Table1_1[[#This Row],[Price]]*Table1_1[[#This Row],[Quantity]]</f>
        <v>20755</v>
      </c>
    </row>
    <row r="4570" spans="1:29" x14ac:dyDescent="0.3">
      <c r="A4570" t="s">
        <v>28</v>
      </c>
      <c r="B4570" t="s">
        <v>29</v>
      </c>
      <c r="C4570" t="s">
        <v>148</v>
      </c>
      <c r="D4570" t="s">
        <v>511</v>
      </c>
      <c r="E4570" t="s">
        <v>46</v>
      </c>
      <c r="F4570" t="s">
        <v>83</v>
      </c>
      <c r="G4570">
        <v>51</v>
      </c>
      <c r="H4570">
        <v>407487</v>
      </c>
      <c r="I4570" t="s">
        <v>34</v>
      </c>
      <c r="J4570" s="3">
        <v>44475</v>
      </c>
      <c r="K4570">
        <v>950</v>
      </c>
      <c r="L4570" t="s">
        <v>18568</v>
      </c>
      <c r="M4570" t="s">
        <v>165</v>
      </c>
      <c r="N4570" t="s">
        <v>18569</v>
      </c>
      <c r="O4570">
        <v>-11039</v>
      </c>
      <c r="P4570" t="s">
        <v>51</v>
      </c>
      <c r="Q4570">
        <v>12</v>
      </c>
      <c r="R4570" t="s">
        <v>40</v>
      </c>
      <c r="S4570" t="s">
        <v>41</v>
      </c>
      <c r="T4570">
        <v>72079</v>
      </c>
      <c r="U4570" s="1">
        <v>45310</v>
      </c>
      <c r="V4570" t="s">
        <v>111</v>
      </c>
      <c r="W4570">
        <v>548091</v>
      </c>
      <c r="X4570" t="s">
        <v>18570</v>
      </c>
      <c r="Y4570">
        <v>536</v>
      </c>
      <c r="Z4570">
        <v>773</v>
      </c>
      <c r="AA4570">
        <v>1</v>
      </c>
      <c r="AB4570">
        <v>309.20000000000005</v>
      </c>
      <c r="AC4570">
        <f>Table1_1[[#This Row],[Price]]*Table1_1[[#This Row],[Quantity]]</f>
        <v>773</v>
      </c>
    </row>
    <row r="4571" spans="1:29" x14ac:dyDescent="0.3">
      <c r="A4571" t="s">
        <v>28</v>
      </c>
      <c r="B4571" t="s">
        <v>29</v>
      </c>
      <c r="C4571" t="s">
        <v>44</v>
      </c>
      <c r="D4571" t="s">
        <v>92</v>
      </c>
      <c r="E4571" t="s">
        <v>56</v>
      </c>
      <c r="F4571" t="s">
        <v>113</v>
      </c>
      <c r="G4571">
        <v>65</v>
      </c>
      <c r="H4571">
        <v>433204</v>
      </c>
      <c r="I4571" t="s">
        <v>34</v>
      </c>
      <c r="J4571" s="3">
        <v>44387</v>
      </c>
      <c r="K4571">
        <v>800</v>
      </c>
      <c r="L4571" t="s">
        <v>18572</v>
      </c>
      <c r="M4571" t="s">
        <v>85</v>
      </c>
      <c r="N4571" t="s">
        <v>18573</v>
      </c>
      <c r="O4571">
        <v>-6944</v>
      </c>
      <c r="P4571" t="s">
        <v>71</v>
      </c>
      <c r="Q4571">
        <v>16</v>
      </c>
      <c r="R4571" t="s">
        <v>88</v>
      </c>
      <c r="S4571" t="s">
        <v>41</v>
      </c>
      <c r="T4571">
        <v>31446</v>
      </c>
      <c r="U4571" s="1">
        <v>45602</v>
      </c>
      <c r="V4571" t="s">
        <v>42</v>
      </c>
      <c r="W4571">
        <v>906717</v>
      </c>
      <c r="X4571" t="s">
        <v>18574</v>
      </c>
      <c r="Y4571">
        <v>450</v>
      </c>
      <c r="Z4571">
        <v>1339</v>
      </c>
      <c r="AA4571">
        <v>1</v>
      </c>
      <c r="AB4571">
        <v>535.6</v>
      </c>
      <c r="AC4571">
        <f>Table1_1[[#This Row],[Price]]*Table1_1[[#This Row],[Quantity]]</f>
        <v>1339</v>
      </c>
    </row>
    <row r="4572" spans="1:29" x14ac:dyDescent="0.3">
      <c r="A4572" t="s">
        <v>28</v>
      </c>
      <c r="B4572" t="s">
        <v>29</v>
      </c>
      <c r="C4572" t="s">
        <v>54</v>
      </c>
      <c r="D4572" t="s">
        <v>134</v>
      </c>
      <c r="E4572" t="s">
        <v>32</v>
      </c>
      <c r="F4572" t="s">
        <v>99</v>
      </c>
      <c r="G4572">
        <v>43</v>
      </c>
      <c r="H4572">
        <v>432906</v>
      </c>
      <c r="I4572" t="s">
        <v>58</v>
      </c>
      <c r="J4572" s="3">
        <v>44900</v>
      </c>
      <c r="K4572">
        <v>1400</v>
      </c>
      <c r="L4572" t="s">
        <v>18575</v>
      </c>
      <c r="M4572" t="s">
        <v>1409</v>
      </c>
      <c r="N4572" t="s">
        <v>18576</v>
      </c>
      <c r="O4572" t="s">
        <v>18577</v>
      </c>
      <c r="P4572" t="s">
        <v>71</v>
      </c>
      <c r="Q4572">
        <v>11</v>
      </c>
      <c r="R4572" t="s">
        <v>40</v>
      </c>
      <c r="S4572" t="s">
        <v>41</v>
      </c>
      <c r="T4572">
        <v>78158</v>
      </c>
      <c r="U4572" s="1">
        <v>45615</v>
      </c>
      <c r="V4572" t="s">
        <v>42</v>
      </c>
      <c r="W4572">
        <v>388353</v>
      </c>
      <c r="X4572" t="s">
        <v>18578</v>
      </c>
      <c r="Y4572">
        <v>722</v>
      </c>
      <c r="Z4572">
        <v>2171</v>
      </c>
      <c r="AA4572">
        <v>4</v>
      </c>
      <c r="AB4572">
        <v>3473.6000000000004</v>
      </c>
      <c r="AC4572">
        <f>Table1_1[[#This Row],[Price]]*Table1_1[[#This Row],[Quantity]]</f>
        <v>8684</v>
      </c>
    </row>
    <row r="4573" spans="1:29" x14ac:dyDescent="0.3">
      <c r="A4573" t="s">
        <v>28</v>
      </c>
      <c r="B4573" t="s">
        <v>29</v>
      </c>
      <c r="C4573" t="s">
        <v>193</v>
      </c>
      <c r="D4573" t="s">
        <v>74</v>
      </c>
      <c r="E4573" t="s">
        <v>56</v>
      </c>
      <c r="F4573" t="s">
        <v>83</v>
      </c>
      <c r="G4573">
        <v>82</v>
      </c>
      <c r="H4573">
        <v>400478</v>
      </c>
      <c r="I4573" t="s">
        <v>34</v>
      </c>
      <c r="J4573" s="3">
        <v>44538</v>
      </c>
      <c r="K4573">
        <v>1400</v>
      </c>
      <c r="L4573" t="s">
        <v>18580</v>
      </c>
      <c r="M4573" t="s">
        <v>308</v>
      </c>
      <c r="N4573" t="s">
        <v>18581</v>
      </c>
      <c r="O4573" t="s">
        <v>18582</v>
      </c>
      <c r="P4573" t="s">
        <v>51</v>
      </c>
      <c r="Q4573">
        <v>8</v>
      </c>
      <c r="R4573" t="s">
        <v>88</v>
      </c>
      <c r="S4573" t="s">
        <v>118</v>
      </c>
      <c r="T4573">
        <v>89900</v>
      </c>
      <c r="U4573" s="1">
        <v>45580</v>
      </c>
      <c r="V4573" t="s">
        <v>155</v>
      </c>
      <c r="W4573">
        <v>479745</v>
      </c>
      <c r="X4573" t="s">
        <v>18583</v>
      </c>
      <c r="Y4573">
        <v>863</v>
      </c>
      <c r="Z4573">
        <v>639</v>
      </c>
      <c r="AA4573">
        <v>1</v>
      </c>
      <c r="AB4573">
        <v>255.60000000000002</v>
      </c>
      <c r="AC4573">
        <f>Table1_1[[#This Row],[Price]]*Table1_1[[#This Row],[Quantity]]</f>
        <v>639</v>
      </c>
    </row>
    <row r="4574" spans="1:29" x14ac:dyDescent="0.3">
      <c r="A4574" t="s">
        <v>28</v>
      </c>
      <c r="B4574" t="s">
        <v>29</v>
      </c>
      <c r="C4574" t="s">
        <v>148</v>
      </c>
      <c r="D4574" t="s">
        <v>45</v>
      </c>
      <c r="E4574" t="s">
        <v>46</v>
      </c>
      <c r="F4574" t="s">
        <v>113</v>
      </c>
      <c r="G4574">
        <v>17</v>
      </c>
      <c r="H4574">
        <v>422376</v>
      </c>
      <c r="I4574" t="s">
        <v>58</v>
      </c>
      <c r="J4574" s="3">
        <v>45300</v>
      </c>
      <c r="K4574">
        <v>950</v>
      </c>
      <c r="L4574" t="s">
        <v>18585</v>
      </c>
      <c r="M4574" t="s">
        <v>366</v>
      </c>
      <c r="N4574" t="s">
        <v>18586</v>
      </c>
      <c r="O4574" t="s">
        <v>18587</v>
      </c>
      <c r="P4574" t="s">
        <v>39</v>
      </c>
      <c r="Q4574">
        <v>3</v>
      </c>
      <c r="R4574" t="s">
        <v>88</v>
      </c>
      <c r="S4574" t="s">
        <v>63</v>
      </c>
      <c r="T4574">
        <v>56686</v>
      </c>
      <c r="U4574" s="1">
        <v>45380</v>
      </c>
      <c r="V4574" t="s">
        <v>72</v>
      </c>
      <c r="W4574">
        <v>258119</v>
      </c>
      <c r="X4574" t="s">
        <v>18588</v>
      </c>
      <c r="Y4574">
        <v>657</v>
      </c>
      <c r="Z4574">
        <v>1150</v>
      </c>
      <c r="AA4574">
        <v>7</v>
      </c>
      <c r="AB4574">
        <v>3220</v>
      </c>
      <c r="AC4574">
        <f>Table1_1[[#This Row],[Price]]*Table1_1[[#This Row],[Quantity]]</f>
        <v>8050</v>
      </c>
    </row>
    <row r="4575" spans="1:29" x14ac:dyDescent="0.3">
      <c r="A4575" t="s">
        <v>28</v>
      </c>
      <c r="B4575" t="s">
        <v>29</v>
      </c>
      <c r="C4575" t="s">
        <v>54</v>
      </c>
      <c r="D4575" t="s">
        <v>291</v>
      </c>
      <c r="E4575" t="s">
        <v>32</v>
      </c>
      <c r="F4575" t="s">
        <v>175</v>
      </c>
      <c r="G4575">
        <v>37</v>
      </c>
      <c r="H4575">
        <v>436340</v>
      </c>
      <c r="I4575" t="s">
        <v>34</v>
      </c>
      <c r="J4575" s="3">
        <v>45250</v>
      </c>
      <c r="K4575">
        <v>950</v>
      </c>
      <c r="L4575" t="s">
        <v>18589</v>
      </c>
      <c r="M4575" t="s">
        <v>731</v>
      </c>
      <c r="N4575" t="s">
        <v>18590</v>
      </c>
      <c r="O4575" t="s">
        <v>18591</v>
      </c>
      <c r="P4575" t="s">
        <v>51</v>
      </c>
      <c r="Q4575">
        <v>20</v>
      </c>
      <c r="R4575" t="s">
        <v>40</v>
      </c>
      <c r="S4575" t="s">
        <v>41</v>
      </c>
      <c r="T4575">
        <v>59457</v>
      </c>
      <c r="U4575" s="1">
        <v>45590</v>
      </c>
      <c r="V4575" t="s">
        <v>155</v>
      </c>
      <c r="W4575">
        <v>318769</v>
      </c>
      <c r="X4575" t="s">
        <v>18592</v>
      </c>
      <c r="Y4575">
        <v>833</v>
      </c>
      <c r="Z4575">
        <v>861</v>
      </c>
      <c r="AA4575">
        <v>4</v>
      </c>
      <c r="AB4575">
        <v>1377.6000000000001</v>
      </c>
      <c r="AC4575">
        <f>Table1_1[[#This Row],[Price]]*Table1_1[[#This Row],[Quantity]]</f>
        <v>3444</v>
      </c>
    </row>
    <row r="4576" spans="1:29" x14ac:dyDescent="0.3">
      <c r="A4576" t="s">
        <v>28</v>
      </c>
      <c r="B4576" t="s">
        <v>29</v>
      </c>
      <c r="C4576" t="s">
        <v>193</v>
      </c>
      <c r="D4576" t="s">
        <v>611</v>
      </c>
      <c r="E4576" t="s">
        <v>56</v>
      </c>
      <c r="F4576" t="s">
        <v>175</v>
      </c>
      <c r="G4576">
        <v>63</v>
      </c>
      <c r="H4576">
        <v>426085</v>
      </c>
      <c r="I4576" t="s">
        <v>58</v>
      </c>
      <c r="J4576" s="3">
        <v>44885</v>
      </c>
      <c r="K4576">
        <v>1300</v>
      </c>
      <c r="L4576" t="s">
        <v>18594</v>
      </c>
      <c r="M4576" t="s">
        <v>2538</v>
      </c>
      <c r="N4576" t="s">
        <v>18595</v>
      </c>
      <c r="O4576" t="s">
        <v>18596</v>
      </c>
      <c r="P4576" t="s">
        <v>39</v>
      </c>
      <c r="Q4576">
        <v>18</v>
      </c>
      <c r="R4576" t="s">
        <v>40</v>
      </c>
      <c r="S4576" t="s">
        <v>41</v>
      </c>
      <c r="T4576">
        <v>55255</v>
      </c>
      <c r="U4576" s="1">
        <v>45361</v>
      </c>
      <c r="V4576" t="s">
        <v>72</v>
      </c>
      <c r="W4576">
        <v>905237</v>
      </c>
      <c r="X4576" t="s">
        <v>18597</v>
      </c>
      <c r="Y4576">
        <v>436</v>
      </c>
      <c r="Z4576">
        <v>1375</v>
      </c>
      <c r="AA4576">
        <v>5</v>
      </c>
      <c r="AB4576">
        <v>2750</v>
      </c>
      <c r="AC4576">
        <f>Table1_1[[#This Row],[Price]]*Table1_1[[#This Row],[Quantity]]</f>
        <v>6875</v>
      </c>
    </row>
    <row r="4577" spans="1:29" x14ac:dyDescent="0.3">
      <c r="A4577" t="s">
        <v>28</v>
      </c>
      <c r="B4577" t="s">
        <v>29</v>
      </c>
      <c r="C4577" t="s">
        <v>54</v>
      </c>
      <c r="D4577" t="s">
        <v>187</v>
      </c>
      <c r="E4577" t="s">
        <v>56</v>
      </c>
      <c r="F4577" t="s">
        <v>33</v>
      </c>
      <c r="G4577">
        <v>76</v>
      </c>
      <c r="H4577">
        <v>416741</v>
      </c>
      <c r="I4577" t="s">
        <v>58</v>
      </c>
      <c r="J4577" s="3">
        <v>44600</v>
      </c>
      <c r="K4577">
        <v>1400</v>
      </c>
      <c r="L4577" t="s">
        <v>18598</v>
      </c>
      <c r="M4577" t="s">
        <v>137</v>
      </c>
      <c r="N4577" t="s">
        <v>18599</v>
      </c>
      <c r="O4577" t="s">
        <v>18600</v>
      </c>
      <c r="P4577" t="s">
        <v>71</v>
      </c>
      <c r="Q4577">
        <v>17</v>
      </c>
      <c r="R4577" t="s">
        <v>40</v>
      </c>
      <c r="S4577" t="s">
        <v>41</v>
      </c>
      <c r="T4577">
        <v>97639</v>
      </c>
      <c r="U4577" s="1">
        <v>45338</v>
      </c>
      <c r="V4577" t="s">
        <v>119</v>
      </c>
      <c r="W4577">
        <v>231850</v>
      </c>
      <c r="X4577" t="s">
        <v>18601</v>
      </c>
      <c r="Y4577">
        <v>384</v>
      </c>
      <c r="Z4577">
        <v>2155</v>
      </c>
      <c r="AA4577">
        <v>7</v>
      </c>
      <c r="AB4577">
        <v>6034</v>
      </c>
      <c r="AC4577">
        <f>Table1_1[[#This Row],[Price]]*Table1_1[[#This Row],[Quantity]]</f>
        <v>15085</v>
      </c>
    </row>
    <row r="4578" spans="1:29" x14ac:dyDescent="0.3">
      <c r="A4578" t="s">
        <v>28</v>
      </c>
      <c r="B4578" t="s">
        <v>29</v>
      </c>
      <c r="C4578" t="s">
        <v>148</v>
      </c>
      <c r="D4578" t="s">
        <v>566</v>
      </c>
      <c r="E4578" t="s">
        <v>32</v>
      </c>
      <c r="F4578" t="s">
        <v>113</v>
      </c>
      <c r="G4578">
        <v>29</v>
      </c>
      <c r="H4578">
        <v>419381</v>
      </c>
      <c r="I4578" t="s">
        <v>58</v>
      </c>
      <c r="J4578" s="3">
        <v>44058</v>
      </c>
      <c r="K4578">
        <v>950</v>
      </c>
      <c r="L4578" t="s">
        <v>18602</v>
      </c>
      <c r="M4578" t="s">
        <v>596</v>
      </c>
      <c r="N4578" t="s">
        <v>18603</v>
      </c>
      <c r="O4578" t="s">
        <v>18604</v>
      </c>
      <c r="P4578" t="s">
        <v>71</v>
      </c>
      <c r="Q4578">
        <v>6</v>
      </c>
      <c r="R4578" t="s">
        <v>40</v>
      </c>
      <c r="S4578" t="s">
        <v>41</v>
      </c>
      <c r="T4578">
        <v>44604</v>
      </c>
      <c r="U4578" s="1">
        <v>45473</v>
      </c>
      <c r="V4578" t="s">
        <v>52</v>
      </c>
      <c r="W4578">
        <v>399263</v>
      </c>
      <c r="X4578" t="s">
        <v>18605</v>
      </c>
      <c r="Y4578">
        <v>965</v>
      </c>
      <c r="Z4578">
        <v>1956</v>
      </c>
      <c r="AA4578">
        <v>4</v>
      </c>
      <c r="AB4578">
        <v>3129.6000000000004</v>
      </c>
      <c r="AC4578">
        <f>Table1_1[[#This Row],[Price]]*Table1_1[[#This Row],[Quantity]]</f>
        <v>7824</v>
      </c>
    </row>
    <row r="4579" spans="1:29" x14ac:dyDescent="0.3">
      <c r="A4579" t="s">
        <v>28</v>
      </c>
      <c r="B4579" t="s">
        <v>29</v>
      </c>
      <c r="C4579" t="s">
        <v>66</v>
      </c>
      <c r="D4579" t="s">
        <v>560</v>
      </c>
      <c r="E4579" t="s">
        <v>56</v>
      </c>
      <c r="F4579" t="s">
        <v>57</v>
      </c>
      <c r="G4579">
        <v>49</v>
      </c>
      <c r="H4579">
        <v>438228</v>
      </c>
      <c r="I4579" t="s">
        <v>34</v>
      </c>
      <c r="J4579" s="3">
        <v>45290</v>
      </c>
      <c r="K4579">
        <v>1400</v>
      </c>
      <c r="L4579" t="s">
        <v>8735</v>
      </c>
      <c r="M4579" t="s">
        <v>1244</v>
      </c>
      <c r="N4579" t="s">
        <v>18607</v>
      </c>
      <c r="O4579" t="s">
        <v>18608</v>
      </c>
      <c r="P4579" t="s">
        <v>51</v>
      </c>
      <c r="Q4579">
        <v>9</v>
      </c>
      <c r="R4579" t="s">
        <v>88</v>
      </c>
      <c r="S4579" t="s">
        <v>118</v>
      </c>
      <c r="T4579">
        <v>55603</v>
      </c>
      <c r="U4579" s="1">
        <v>45602</v>
      </c>
      <c r="V4579" t="s">
        <v>42</v>
      </c>
      <c r="W4579">
        <v>751859</v>
      </c>
      <c r="X4579" t="s">
        <v>9281</v>
      </c>
      <c r="Y4579">
        <v>539</v>
      </c>
      <c r="Z4579">
        <v>509</v>
      </c>
      <c r="AA4579">
        <v>1</v>
      </c>
      <c r="AB4579">
        <v>203.60000000000002</v>
      </c>
      <c r="AC4579">
        <f>Table1_1[[#This Row],[Price]]*Table1_1[[#This Row],[Quantity]]</f>
        <v>509</v>
      </c>
    </row>
    <row r="4580" spans="1:29" x14ac:dyDescent="0.3">
      <c r="A4580" t="s">
        <v>28</v>
      </c>
      <c r="B4580" t="s">
        <v>29</v>
      </c>
      <c r="C4580" t="s">
        <v>66</v>
      </c>
      <c r="D4580" t="s">
        <v>349</v>
      </c>
      <c r="E4580" t="s">
        <v>56</v>
      </c>
      <c r="F4580" t="s">
        <v>150</v>
      </c>
      <c r="G4580">
        <v>21</v>
      </c>
      <c r="H4580">
        <v>412068</v>
      </c>
      <c r="I4580" t="s">
        <v>58</v>
      </c>
      <c r="J4580" s="3">
        <v>45426</v>
      </c>
      <c r="K4580">
        <v>950</v>
      </c>
      <c r="L4580" t="s">
        <v>18610</v>
      </c>
      <c r="M4580" t="s">
        <v>263</v>
      </c>
      <c r="N4580" t="s">
        <v>18611</v>
      </c>
      <c r="O4580" t="s">
        <v>18612</v>
      </c>
      <c r="P4580" t="s">
        <v>39</v>
      </c>
      <c r="Q4580">
        <v>16</v>
      </c>
      <c r="R4580" t="s">
        <v>88</v>
      </c>
      <c r="S4580" t="s">
        <v>79</v>
      </c>
      <c r="T4580">
        <v>39170</v>
      </c>
      <c r="U4580" s="1">
        <v>45579</v>
      </c>
      <c r="V4580" t="s">
        <v>155</v>
      </c>
      <c r="W4580">
        <v>462899</v>
      </c>
      <c r="X4580" t="s">
        <v>18613</v>
      </c>
      <c r="Y4580">
        <v>963</v>
      </c>
      <c r="Z4580">
        <v>1837</v>
      </c>
      <c r="AA4580">
        <v>5</v>
      </c>
      <c r="AB4580">
        <v>3674</v>
      </c>
      <c r="AC4580">
        <f>Table1_1[[#This Row],[Price]]*Table1_1[[#This Row],[Quantity]]</f>
        <v>9185</v>
      </c>
    </row>
    <row r="4581" spans="1:29" x14ac:dyDescent="0.3">
      <c r="A4581" t="s">
        <v>28</v>
      </c>
      <c r="B4581" t="s">
        <v>29</v>
      </c>
      <c r="C4581" t="s">
        <v>44</v>
      </c>
      <c r="D4581" t="s">
        <v>349</v>
      </c>
      <c r="E4581" t="s">
        <v>46</v>
      </c>
      <c r="F4581" t="s">
        <v>355</v>
      </c>
      <c r="G4581">
        <v>14</v>
      </c>
      <c r="H4581">
        <v>413914</v>
      </c>
      <c r="I4581" t="s">
        <v>34</v>
      </c>
      <c r="J4581" s="3">
        <v>44588</v>
      </c>
      <c r="K4581">
        <v>1100</v>
      </c>
      <c r="L4581" t="s">
        <v>5408</v>
      </c>
      <c r="M4581" t="s">
        <v>1147</v>
      </c>
      <c r="N4581" t="s">
        <v>18614</v>
      </c>
      <c r="O4581" t="s">
        <v>18615</v>
      </c>
      <c r="P4581" t="s">
        <v>71</v>
      </c>
      <c r="Q4581">
        <v>18</v>
      </c>
      <c r="R4581" t="s">
        <v>40</v>
      </c>
      <c r="S4581" t="s">
        <v>63</v>
      </c>
      <c r="T4581">
        <v>90501</v>
      </c>
      <c r="U4581" s="1">
        <v>45411</v>
      </c>
      <c r="V4581" t="s">
        <v>80</v>
      </c>
      <c r="W4581">
        <v>307951</v>
      </c>
      <c r="X4581" t="s">
        <v>18616</v>
      </c>
      <c r="Y4581">
        <v>682</v>
      </c>
      <c r="Z4581">
        <v>926</v>
      </c>
      <c r="AA4581">
        <v>5</v>
      </c>
      <c r="AB4581">
        <v>1852</v>
      </c>
      <c r="AC4581">
        <f>Table1_1[[#This Row],[Price]]*Table1_1[[#This Row],[Quantity]]</f>
        <v>4630</v>
      </c>
    </row>
    <row r="4582" spans="1:29" x14ac:dyDescent="0.3">
      <c r="A4582" t="s">
        <v>28</v>
      </c>
      <c r="B4582" t="s">
        <v>29</v>
      </c>
      <c r="C4582" t="s">
        <v>193</v>
      </c>
      <c r="D4582" t="s">
        <v>149</v>
      </c>
      <c r="E4582" t="s">
        <v>56</v>
      </c>
      <c r="F4582" t="s">
        <v>33</v>
      </c>
      <c r="G4582">
        <v>70</v>
      </c>
      <c r="H4582">
        <v>431463</v>
      </c>
      <c r="I4582" t="s">
        <v>34</v>
      </c>
      <c r="J4582" s="3">
        <v>45583</v>
      </c>
      <c r="K4582">
        <v>1300</v>
      </c>
      <c r="L4582" t="s">
        <v>18617</v>
      </c>
      <c r="M4582" t="s">
        <v>434</v>
      </c>
      <c r="N4582" t="s">
        <v>18618</v>
      </c>
      <c r="O4582" t="s">
        <v>18619</v>
      </c>
      <c r="P4582" t="s">
        <v>51</v>
      </c>
      <c r="Q4582">
        <v>20</v>
      </c>
      <c r="R4582" t="s">
        <v>40</v>
      </c>
      <c r="S4582" t="s">
        <v>79</v>
      </c>
      <c r="T4582">
        <v>99475</v>
      </c>
      <c r="U4582" s="1">
        <v>45420</v>
      </c>
      <c r="V4582" t="s">
        <v>140</v>
      </c>
      <c r="W4582">
        <v>865853</v>
      </c>
      <c r="X4582" t="s">
        <v>18620</v>
      </c>
      <c r="Y4582">
        <v>535</v>
      </c>
      <c r="Z4582">
        <v>2107</v>
      </c>
      <c r="AA4582">
        <v>7</v>
      </c>
      <c r="AB4582">
        <v>5899.6</v>
      </c>
      <c r="AC4582">
        <f>Table1_1[[#This Row],[Price]]*Table1_1[[#This Row],[Quantity]]</f>
        <v>14749</v>
      </c>
    </row>
    <row r="4583" spans="1:29" x14ac:dyDescent="0.3">
      <c r="A4583" t="s">
        <v>28</v>
      </c>
      <c r="B4583" t="s">
        <v>29</v>
      </c>
      <c r="C4583" t="s">
        <v>193</v>
      </c>
      <c r="D4583" t="s">
        <v>220</v>
      </c>
      <c r="E4583" t="s">
        <v>32</v>
      </c>
      <c r="F4583" t="s">
        <v>33</v>
      </c>
      <c r="G4583">
        <v>46</v>
      </c>
      <c r="H4583">
        <v>431628</v>
      </c>
      <c r="I4583" t="s">
        <v>34</v>
      </c>
      <c r="J4583" s="3">
        <v>44924</v>
      </c>
      <c r="K4583">
        <v>1300</v>
      </c>
      <c r="L4583" t="s">
        <v>18621</v>
      </c>
      <c r="M4583" t="s">
        <v>115</v>
      </c>
      <c r="N4583" t="s">
        <v>18622</v>
      </c>
      <c r="O4583" t="s">
        <v>18623</v>
      </c>
      <c r="P4583" t="s">
        <v>51</v>
      </c>
      <c r="Q4583">
        <v>10</v>
      </c>
      <c r="R4583" t="s">
        <v>40</v>
      </c>
      <c r="S4583" t="s">
        <v>79</v>
      </c>
      <c r="T4583">
        <v>87044</v>
      </c>
      <c r="U4583" s="1">
        <v>45300</v>
      </c>
      <c r="V4583" t="s">
        <v>111</v>
      </c>
      <c r="W4583">
        <v>775861</v>
      </c>
      <c r="X4583" t="s">
        <v>18624</v>
      </c>
      <c r="Y4583">
        <v>786</v>
      </c>
      <c r="Z4583">
        <v>2092</v>
      </c>
      <c r="AA4583">
        <v>1</v>
      </c>
      <c r="AB4583">
        <v>836.80000000000007</v>
      </c>
      <c r="AC4583">
        <f>Table1_1[[#This Row],[Price]]*Table1_1[[#This Row],[Quantity]]</f>
        <v>2092</v>
      </c>
    </row>
    <row r="4584" spans="1:29" x14ac:dyDescent="0.3">
      <c r="A4584" t="s">
        <v>28</v>
      </c>
      <c r="B4584" t="s">
        <v>29</v>
      </c>
      <c r="C4584" t="s">
        <v>148</v>
      </c>
      <c r="D4584" t="s">
        <v>98</v>
      </c>
      <c r="E4584" t="s">
        <v>56</v>
      </c>
      <c r="F4584" t="s">
        <v>355</v>
      </c>
      <c r="G4584">
        <v>95</v>
      </c>
      <c r="H4584">
        <v>415284</v>
      </c>
      <c r="I4584" t="s">
        <v>58</v>
      </c>
      <c r="J4584" s="3">
        <v>44136</v>
      </c>
      <c r="K4584">
        <v>1100</v>
      </c>
      <c r="L4584" t="s">
        <v>5628</v>
      </c>
      <c r="M4584" t="s">
        <v>85</v>
      </c>
      <c r="N4584" t="s">
        <v>18626</v>
      </c>
      <c r="O4584" t="s">
        <v>18627</v>
      </c>
      <c r="P4584" t="s">
        <v>39</v>
      </c>
      <c r="Q4584">
        <v>16</v>
      </c>
      <c r="R4584" t="s">
        <v>40</v>
      </c>
      <c r="S4584" t="s">
        <v>118</v>
      </c>
      <c r="T4584">
        <v>53739</v>
      </c>
      <c r="U4584" s="1">
        <v>45385</v>
      </c>
      <c r="V4584" t="s">
        <v>80</v>
      </c>
      <c r="W4584">
        <v>533901</v>
      </c>
      <c r="X4584" t="s">
        <v>18628</v>
      </c>
      <c r="Y4584">
        <v>595</v>
      </c>
      <c r="Z4584">
        <v>653</v>
      </c>
      <c r="AA4584">
        <v>2</v>
      </c>
      <c r="AB4584">
        <v>522.4</v>
      </c>
      <c r="AC4584">
        <f>Table1_1[[#This Row],[Price]]*Table1_1[[#This Row],[Quantity]]</f>
        <v>1306</v>
      </c>
    </row>
    <row r="4585" spans="1:29" x14ac:dyDescent="0.3">
      <c r="A4585" t="s">
        <v>28</v>
      </c>
      <c r="B4585" t="s">
        <v>29</v>
      </c>
      <c r="C4585" t="s">
        <v>148</v>
      </c>
      <c r="D4585" t="s">
        <v>511</v>
      </c>
      <c r="E4585" t="s">
        <v>46</v>
      </c>
      <c r="F4585" t="s">
        <v>355</v>
      </c>
      <c r="G4585">
        <v>11</v>
      </c>
      <c r="H4585">
        <v>438718</v>
      </c>
      <c r="I4585" t="s">
        <v>58</v>
      </c>
      <c r="J4585" s="3">
        <v>44882</v>
      </c>
      <c r="K4585">
        <v>1200</v>
      </c>
      <c r="L4585" t="s">
        <v>18629</v>
      </c>
      <c r="M4585" t="s">
        <v>269</v>
      </c>
      <c r="N4585" t="s">
        <v>18630</v>
      </c>
      <c r="O4585" t="s">
        <v>18631</v>
      </c>
      <c r="P4585" t="s">
        <v>51</v>
      </c>
      <c r="Q4585">
        <v>9</v>
      </c>
      <c r="R4585" t="s">
        <v>88</v>
      </c>
      <c r="S4585" t="s">
        <v>79</v>
      </c>
      <c r="T4585">
        <v>91391</v>
      </c>
      <c r="U4585" s="1">
        <v>45500</v>
      </c>
      <c r="V4585" t="s">
        <v>126</v>
      </c>
      <c r="W4585">
        <v>706802</v>
      </c>
      <c r="X4585" t="s">
        <v>18632</v>
      </c>
      <c r="Y4585">
        <v>514</v>
      </c>
      <c r="Z4585">
        <v>1979</v>
      </c>
      <c r="AA4585">
        <v>6</v>
      </c>
      <c r="AB4585">
        <v>4749.6000000000004</v>
      </c>
      <c r="AC4585">
        <f>Table1_1[[#This Row],[Price]]*Table1_1[[#This Row],[Quantity]]</f>
        <v>11874</v>
      </c>
    </row>
    <row r="4586" spans="1:29" x14ac:dyDescent="0.3">
      <c r="A4586" t="s">
        <v>28</v>
      </c>
      <c r="B4586" t="s">
        <v>29</v>
      </c>
      <c r="C4586" t="s">
        <v>44</v>
      </c>
      <c r="D4586" t="s">
        <v>566</v>
      </c>
      <c r="E4586" t="s">
        <v>32</v>
      </c>
      <c r="F4586" t="s">
        <v>113</v>
      </c>
      <c r="G4586">
        <v>90</v>
      </c>
      <c r="H4586">
        <v>408285</v>
      </c>
      <c r="I4586" t="s">
        <v>58</v>
      </c>
      <c r="J4586" s="3">
        <v>43903</v>
      </c>
      <c r="K4586">
        <v>1300</v>
      </c>
      <c r="L4586" t="s">
        <v>18633</v>
      </c>
      <c r="M4586" t="s">
        <v>144</v>
      </c>
      <c r="N4586" t="s">
        <v>18634</v>
      </c>
      <c r="O4586" t="s">
        <v>18635</v>
      </c>
      <c r="P4586" t="s">
        <v>87</v>
      </c>
      <c r="Q4586">
        <v>3</v>
      </c>
      <c r="R4586" t="s">
        <v>40</v>
      </c>
      <c r="S4586" t="s">
        <v>41</v>
      </c>
      <c r="T4586">
        <v>12576</v>
      </c>
      <c r="U4586" s="1">
        <v>45499</v>
      </c>
      <c r="V4586" t="s">
        <v>126</v>
      </c>
      <c r="W4586">
        <v>600665</v>
      </c>
      <c r="X4586" t="s">
        <v>18636</v>
      </c>
      <c r="Y4586">
        <v>775</v>
      </c>
      <c r="Z4586">
        <v>2896</v>
      </c>
      <c r="AA4586">
        <v>8</v>
      </c>
      <c r="AB4586">
        <v>9267.2000000000007</v>
      </c>
      <c r="AC4586">
        <f>Table1_1[[#This Row],[Price]]*Table1_1[[#This Row],[Quantity]]</f>
        <v>23168</v>
      </c>
    </row>
    <row r="4587" spans="1:29" x14ac:dyDescent="0.3">
      <c r="A4587" t="s">
        <v>28</v>
      </c>
      <c r="B4587" t="s">
        <v>29</v>
      </c>
      <c r="C4587" t="s">
        <v>193</v>
      </c>
      <c r="D4587" t="s">
        <v>105</v>
      </c>
      <c r="E4587" t="s">
        <v>46</v>
      </c>
      <c r="F4587" t="s">
        <v>135</v>
      </c>
      <c r="G4587">
        <v>67</v>
      </c>
      <c r="H4587">
        <v>416500</v>
      </c>
      <c r="I4587" t="s">
        <v>58</v>
      </c>
      <c r="J4587" s="3">
        <v>44553</v>
      </c>
      <c r="K4587">
        <v>1200</v>
      </c>
      <c r="L4587" t="s">
        <v>6998</v>
      </c>
      <c r="M4587" t="s">
        <v>85</v>
      </c>
      <c r="N4587" t="s">
        <v>18637</v>
      </c>
      <c r="O4587">
        <v>-5915</v>
      </c>
      <c r="P4587" t="s">
        <v>71</v>
      </c>
      <c r="Q4587">
        <v>17</v>
      </c>
      <c r="R4587" t="s">
        <v>88</v>
      </c>
      <c r="S4587" t="s">
        <v>63</v>
      </c>
      <c r="T4587">
        <v>21561</v>
      </c>
      <c r="U4587" s="1">
        <v>45397</v>
      </c>
      <c r="V4587" t="s">
        <v>80</v>
      </c>
      <c r="W4587">
        <v>456956</v>
      </c>
      <c r="X4587" t="s">
        <v>5431</v>
      </c>
      <c r="Y4587">
        <v>667</v>
      </c>
      <c r="Z4587">
        <v>2531</v>
      </c>
      <c r="AA4587">
        <v>4</v>
      </c>
      <c r="AB4587">
        <v>4049.6000000000004</v>
      </c>
      <c r="AC4587">
        <f>Table1_1[[#This Row],[Price]]*Table1_1[[#This Row],[Quantity]]</f>
        <v>10124</v>
      </c>
    </row>
    <row r="4588" spans="1:29" x14ac:dyDescent="0.3">
      <c r="A4588" t="s">
        <v>28</v>
      </c>
      <c r="B4588" t="s">
        <v>29</v>
      </c>
      <c r="C4588" t="s">
        <v>30</v>
      </c>
      <c r="D4588" t="s">
        <v>611</v>
      </c>
      <c r="E4588" t="s">
        <v>32</v>
      </c>
      <c r="F4588" t="s">
        <v>106</v>
      </c>
      <c r="G4588">
        <v>68</v>
      </c>
      <c r="H4588">
        <v>404600</v>
      </c>
      <c r="I4588" t="s">
        <v>34</v>
      </c>
      <c r="J4588" s="3">
        <v>45626</v>
      </c>
      <c r="K4588">
        <v>800</v>
      </c>
      <c r="L4588" t="s">
        <v>18639</v>
      </c>
      <c r="M4588" t="s">
        <v>552</v>
      </c>
      <c r="N4588" t="s">
        <v>18640</v>
      </c>
      <c r="O4588" t="s">
        <v>18641</v>
      </c>
      <c r="P4588" t="s">
        <v>87</v>
      </c>
      <c r="Q4588">
        <v>10</v>
      </c>
      <c r="R4588" t="s">
        <v>40</v>
      </c>
      <c r="S4588" t="s">
        <v>79</v>
      </c>
      <c r="T4588">
        <v>89344</v>
      </c>
      <c r="U4588" s="1">
        <v>45313</v>
      </c>
      <c r="V4588" t="s">
        <v>111</v>
      </c>
      <c r="W4588">
        <v>251341</v>
      </c>
      <c r="X4588" t="s">
        <v>11217</v>
      </c>
      <c r="Y4588">
        <v>235</v>
      </c>
      <c r="Z4588">
        <v>2910</v>
      </c>
      <c r="AA4588">
        <v>5</v>
      </c>
      <c r="AB4588">
        <v>5820</v>
      </c>
      <c r="AC4588">
        <f>Table1_1[[#This Row],[Price]]*Table1_1[[#This Row],[Quantity]]</f>
        <v>14550</v>
      </c>
    </row>
    <row r="4589" spans="1:29" x14ac:dyDescent="0.3">
      <c r="A4589" t="s">
        <v>28</v>
      </c>
      <c r="B4589" t="s">
        <v>29</v>
      </c>
      <c r="C4589" t="s">
        <v>54</v>
      </c>
      <c r="D4589" t="s">
        <v>105</v>
      </c>
      <c r="E4589" t="s">
        <v>46</v>
      </c>
      <c r="F4589" t="s">
        <v>150</v>
      </c>
      <c r="G4589">
        <v>63</v>
      </c>
      <c r="H4589">
        <v>415470</v>
      </c>
      <c r="I4589" t="s">
        <v>34</v>
      </c>
      <c r="J4589" s="3">
        <v>45456</v>
      </c>
      <c r="K4589">
        <v>800</v>
      </c>
      <c r="L4589" t="s">
        <v>18642</v>
      </c>
      <c r="M4589" t="s">
        <v>269</v>
      </c>
      <c r="N4589" t="s">
        <v>18643</v>
      </c>
      <c r="O4589" t="s">
        <v>18644</v>
      </c>
      <c r="P4589" t="s">
        <v>87</v>
      </c>
      <c r="Q4589">
        <v>7</v>
      </c>
      <c r="R4589" t="s">
        <v>88</v>
      </c>
      <c r="S4589" t="s">
        <v>63</v>
      </c>
      <c r="T4589">
        <v>77589</v>
      </c>
      <c r="U4589" s="1">
        <v>45364</v>
      </c>
      <c r="V4589" t="s">
        <v>72</v>
      </c>
      <c r="W4589">
        <v>762753</v>
      </c>
      <c r="X4589" t="s">
        <v>18645</v>
      </c>
      <c r="Y4589">
        <v>308</v>
      </c>
      <c r="Z4589">
        <v>1478</v>
      </c>
      <c r="AA4589">
        <v>8</v>
      </c>
      <c r="AB4589">
        <v>4729.6000000000004</v>
      </c>
      <c r="AC4589">
        <f>Table1_1[[#This Row],[Price]]*Table1_1[[#This Row],[Quantity]]</f>
        <v>11824</v>
      </c>
    </row>
    <row r="4590" spans="1:29" x14ac:dyDescent="0.3">
      <c r="A4590" t="s">
        <v>28</v>
      </c>
      <c r="B4590" t="s">
        <v>29</v>
      </c>
      <c r="C4590" t="s">
        <v>66</v>
      </c>
      <c r="D4590" t="s">
        <v>92</v>
      </c>
      <c r="E4590" t="s">
        <v>32</v>
      </c>
      <c r="F4590" t="s">
        <v>33</v>
      </c>
      <c r="G4590">
        <v>18</v>
      </c>
      <c r="H4590">
        <v>427142</v>
      </c>
      <c r="I4590" t="s">
        <v>58</v>
      </c>
      <c r="J4590" s="3">
        <v>45040</v>
      </c>
      <c r="K4590">
        <v>1400</v>
      </c>
      <c r="L4590" t="s">
        <v>18646</v>
      </c>
      <c r="M4590" t="s">
        <v>423</v>
      </c>
      <c r="N4590" t="s">
        <v>18647</v>
      </c>
      <c r="O4590" t="s">
        <v>18648</v>
      </c>
      <c r="P4590" t="s">
        <v>71</v>
      </c>
      <c r="Q4590">
        <v>17</v>
      </c>
      <c r="R4590" t="s">
        <v>40</v>
      </c>
      <c r="S4590" t="s">
        <v>63</v>
      </c>
      <c r="T4590">
        <v>85439</v>
      </c>
      <c r="U4590" s="1">
        <v>45372</v>
      </c>
      <c r="V4590" t="s">
        <v>72</v>
      </c>
      <c r="W4590">
        <v>111150</v>
      </c>
      <c r="X4590" t="s">
        <v>18649</v>
      </c>
      <c r="Y4590">
        <v>288</v>
      </c>
      <c r="Z4590">
        <v>2335</v>
      </c>
      <c r="AA4590">
        <v>4</v>
      </c>
      <c r="AB4590">
        <v>3736</v>
      </c>
      <c r="AC4590">
        <f>Table1_1[[#This Row],[Price]]*Table1_1[[#This Row],[Quantity]]</f>
        <v>9340</v>
      </c>
    </row>
    <row r="4591" spans="1:29" x14ac:dyDescent="0.3">
      <c r="A4591" t="s">
        <v>28</v>
      </c>
      <c r="B4591" t="s">
        <v>29</v>
      </c>
      <c r="C4591" t="s">
        <v>193</v>
      </c>
      <c r="D4591" t="s">
        <v>220</v>
      </c>
      <c r="E4591" t="s">
        <v>32</v>
      </c>
      <c r="F4591" t="s">
        <v>135</v>
      </c>
      <c r="G4591">
        <v>64</v>
      </c>
      <c r="H4591">
        <v>417528</v>
      </c>
      <c r="I4591" t="s">
        <v>34</v>
      </c>
      <c r="J4591" s="3">
        <v>44603</v>
      </c>
      <c r="K4591">
        <v>1300</v>
      </c>
      <c r="L4591" t="s">
        <v>18650</v>
      </c>
      <c r="M4591" t="s">
        <v>1007</v>
      </c>
      <c r="N4591" t="s">
        <v>18651</v>
      </c>
      <c r="O4591" t="s">
        <v>18652</v>
      </c>
      <c r="P4591" t="s">
        <v>39</v>
      </c>
      <c r="Q4591">
        <v>14</v>
      </c>
      <c r="R4591" t="s">
        <v>88</v>
      </c>
      <c r="S4591" t="s">
        <v>79</v>
      </c>
      <c r="T4591">
        <v>39023</v>
      </c>
      <c r="U4591" s="1">
        <v>45481</v>
      </c>
      <c r="V4591" t="s">
        <v>126</v>
      </c>
      <c r="W4591">
        <v>409911</v>
      </c>
      <c r="X4591" t="s">
        <v>18653</v>
      </c>
      <c r="Y4591">
        <v>579</v>
      </c>
      <c r="Z4591">
        <v>2977</v>
      </c>
      <c r="AA4591">
        <v>6</v>
      </c>
      <c r="AB4591">
        <v>7144.8</v>
      </c>
      <c r="AC4591">
        <f>Table1_1[[#This Row],[Price]]*Table1_1[[#This Row],[Quantity]]</f>
        <v>17862</v>
      </c>
    </row>
    <row r="4592" spans="1:29" x14ac:dyDescent="0.3">
      <c r="A4592" t="s">
        <v>28</v>
      </c>
      <c r="B4592" t="s">
        <v>29</v>
      </c>
      <c r="C4592" t="s">
        <v>54</v>
      </c>
      <c r="D4592" t="s">
        <v>611</v>
      </c>
      <c r="E4592" t="s">
        <v>46</v>
      </c>
      <c r="F4592" t="s">
        <v>106</v>
      </c>
      <c r="G4592">
        <v>11</v>
      </c>
      <c r="H4592">
        <v>420798</v>
      </c>
      <c r="I4592" t="s">
        <v>34</v>
      </c>
      <c r="J4592" s="3">
        <v>44375</v>
      </c>
      <c r="K4592">
        <v>1100</v>
      </c>
      <c r="L4592" t="s">
        <v>18654</v>
      </c>
      <c r="M4592" t="s">
        <v>1118</v>
      </c>
      <c r="N4592" t="s">
        <v>18655</v>
      </c>
      <c r="O4592">
        <v>8510044691</v>
      </c>
      <c r="P4592" t="s">
        <v>39</v>
      </c>
      <c r="Q4592">
        <v>10</v>
      </c>
      <c r="R4592" t="s">
        <v>88</v>
      </c>
      <c r="S4592" t="s">
        <v>41</v>
      </c>
      <c r="T4592">
        <v>14000</v>
      </c>
      <c r="U4592" s="1">
        <v>45345</v>
      </c>
      <c r="V4592" t="s">
        <v>119</v>
      </c>
      <c r="W4592">
        <v>939304</v>
      </c>
      <c r="X4592" t="s">
        <v>18656</v>
      </c>
      <c r="Y4592">
        <v>772</v>
      </c>
      <c r="Z4592">
        <v>2815</v>
      </c>
      <c r="AA4592">
        <v>8</v>
      </c>
      <c r="AB4592">
        <v>9008</v>
      </c>
      <c r="AC4592">
        <f>Table1_1[[#This Row],[Price]]*Table1_1[[#This Row],[Quantity]]</f>
        <v>22520</v>
      </c>
    </row>
    <row r="4593" spans="1:29" x14ac:dyDescent="0.3">
      <c r="A4593" t="s">
        <v>28</v>
      </c>
      <c r="B4593" t="s">
        <v>29</v>
      </c>
      <c r="C4593" t="s">
        <v>44</v>
      </c>
      <c r="D4593" t="s">
        <v>220</v>
      </c>
      <c r="E4593" t="s">
        <v>56</v>
      </c>
      <c r="F4593" t="s">
        <v>83</v>
      </c>
      <c r="G4593">
        <v>60</v>
      </c>
      <c r="H4593">
        <v>428152</v>
      </c>
      <c r="I4593" t="s">
        <v>34</v>
      </c>
      <c r="J4593" s="3">
        <v>44313</v>
      </c>
      <c r="K4593">
        <v>1300</v>
      </c>
      <c r="L4593" t="s">
        <v>18657</v>
      </c>
      <c r="M4593" t="s">
        <v>129</v>
      </c>
      <c r="N4593" t="s">
        <v>18658</v>
      </c>
      <c r="O4593" t="s">
        <v>18659</v>
      </c>
      <c r="P4593" t="s">
        <v>87</v>
      </c>
      <c r="Q4593">
        <v>15</v>
      </c>
      <c r="R4593" t="s">
        <v>88</v>
      </c>
      <c r="S4593" t="s">
        <v>118</v>
      </c>
      <c r="T4593">
        <v>62365</v>
      </c>
      <c r="U4593" s="1">
        <v>45363</v>
      </c>
      <c r="V4593" t="s">
        <v>72</v>
      </c>
      <c r="W4593">
        <v>319831</v>
      </c>
      <c r="X4593" t="s">
        <v>18660</v>
      </c>
      <c r="Y4593">
        <v>961</v>
      </c>
      <c r="Z4593">
        <v>1955</v>
      </c>
      <c r="AA4593">
        <v>5</v>
      </c>
      <c r="AB4593">
        <v>3910</v>
      </c>
      <c r="AC4593">
        <f>Table1_1[[#This Row],[Price]]*Table1_1[[#This Row],[Quantity]]</f>
        <v>9775</v>
      </c>
    </row>
    <row r="4594" spans="1:29" x14ac:dyDescent="0.3">
      <c r="A4594" t="s">
        <v>28</v>
      </c>
      <c r="B4594" t="s">
        <v>29</v>
      </c>
      <c r="C4594" t="s">
        <v>44</v>
      </c>
      <c r="D4594" t="s">
        <v>170</v>
      </c>
      <c r="E4594" t="s">
        <v>46</v>
      </c>
      <c r="F4594" t="s">
        <v>106</v>
      </c>
      <c r="G4594">
        <v>26</v>
      </c>
      <c r="H4594">
        <v>405701</v>
      </c>
      <c r="I4594" t="s">
        <v>34</v>
      </c>
      <c r="J4594" s="3">
        <v>44220</v>
      </c>
      <c r="K4594">
        <v>1300</v>
      </c>
      <c r="L4594" t="s">
        <v>18661</v>
      </c>
      <c r="M4594" t="s">
        <v>129</v>
      </c>
      <c r="N4594" t="s">
        <v>18662</v>
      </c>
      <c r="O4594" t="s">
        <v>18663</v>
      </c>
      <c r="P4594" t="s">
        <v>87</v>
      </c>
      <c r="Q4594">
        <v>9</v>
      </c>
      <c r="R4594" t="s">
        <v>88</v>
      </c>
      <c r="S4594" t="s">
        <v>79</v>
      </c>
      <c r="T4594">
        <v>26136</v>
      </c>
      <c r="U4594" s="1">
        <v>45504</v>
      </c>
      <c r="V4594" t="s">
        <v>126</v>
      </c>
      <c r="W4594">
        <v>231329</v>
      </c>
      <c r="X4594" t="s">
        <v>18664</v>
      </c>
      <c r="Y4594">
        <v>918</v>
      </c>
      <c r="Z4594">
        <v>2036</v>
      </c>
      <c r="AA4594">
        <v>4</v>
      </c>
      <c r="AB4594">
        <v>3257.6000000000004</v>
      </c>
      <c r="AC4594">
        <f>Table1_1[[#This Row],[Price]]*Table1_1[[#This Row],[Quantity]]</f>
        <v>8144</v>
      </c>
    </row>
    <row r="4595" spans="1:29" x14ac:dyDescent="0.3">
      <c r="A4595" t="s">
        <v>28</v>
      </c>
      <c r="B4595" t="s">
        <v>29</v>
      </c>
      <c r="C4595" t="s">
        <v>91</v>
      </c>
      <c r="D4595" t="s">
        <v>338</v>
      </c>
      <c r="E4595" t="s">
        <v>46</v>
      </c>
      <c r="F4595" t="s">
        <v>57</v>
      </c>
      <c r="G4595">
        <v>59</v>
      </c>
      <c r="H4595">
        <v>403074</v>
      </c>
      <c r="I4595" t="s">
        <v>34</v>
      </c>
      <c r="J4595" s="3">
        <v>45061</v>
      </c>
      <c r="K4595">
        <v>1300</v>
      </c>
      <c r="L4595" t="s">
        <v>18666</v>
      </c>
      <c r="M4595" t="s">
        <v>108</v>
      </c>
      <c r="N4595" t="s">
        <v>18667</v>
      </c>
      <c r="O4595" t="s">
        <v>18668</v>
      </c>
      <c r="P4595" t="s">
        <v>39</v>
      </c>
      <c r="Q4595">
        <v>10</v>
      </c>
      <c r="R4595" t="s">
        <v>88</v>
      </c>
      <c r="S4595" t="s">
        <v>79</v>
      </c>
      <c r="T4595">
        <v>19022</v>
      </c>
      <c r="U4595" s="1">
        <v>45604</v>
      </c>
      <c r="V4595" t="s">
        <v>42</v>
      </c>
      <c r="W4595">
        <v>293266</v>
      </c>
      <c r="X4595" t="s">
        <v>18669</v>
      </c>
      <c r="Y4595">
        <v>490</v>
      </c>
      <c r="Z4595">
        <v>2771</v>
      </c>
      <c r="AA4595">
        <v>8</v>
      </c>
      <c r="AB4595">
        <v>8867.2000000000007</v>
      </c>
      <c r="AC4595">
        <f>Table1_1[[#This Row],[Price]]*Table1_1[[#This Row],[Quantity]]</f>
        <v>22168</v>
      </c>
    </row>
    <row r="4596" spans="1:29" x14ac:dyDescent="0.3">
      <c r="A4596" t="s">
        <v>28</v>
      </c>
      <c r="B4596" t="s">
        <v>29</v>
      </c>
      <c r="C4596" t="s">
        <v>54</v>
      </c>
      <c r="D4596" t="s">
        <v>163</v>
      </c>
      <c r="E4596" t="s">
        <v>46</v>
      </c>
      <c r="F4596" t="s">
        <v>135</v>
      </c>
      <c r="G4596">
        <v>58</v>
      </c>
      <c r="H4596">
        <v>428684</v>
      </c>
      <c r="I4596" t="s">
        <v>58</v>
      </c>
      <c r="J4596" s="3">
        <v>43895</v>
      </c>
      <c r="K4596">
        <v>950</v>
      </c>
      <c r="L4596" t="s">
        <v>18670</v>
      </c>
      <c r="M4596" t="s">
        <v>1356</v>
      </c>
      <c r="N4596" t="s">
        <v>18671</v>
      </c>
      <c r="O4596" t="s">
        <v>18672</v>
      </c>
      <c r="P4596" t="s">
        <v>51</v>
      </c>
      <c r="Q4596">
        <v>18</v>
      </c>
      <c r="R4596" t="s">
        <v>88</v>
      </c>
      <c r="S4596" t="s">
        <v>63</v>
      </c>
      <c r="T4596">
        <v>73515</v>
      </c>
      <c r="U4596" s="1">
        <v>45346</v>
      </c>
      <c r="V4596" t="s">
        <v>119</v>
      </c>
      <c r="W4596">
        <v>960042</v>
      </c>
      <c r="X4596" t="s">
        <v>1137</v>
      </c>
      <c r="Y4596">
        <v>403</v>
      </c>
      <c r="Z4596">
        <v>1051</v>
      </c>
      <c r="AA4596">
        <v>5</v>
      </c>
      <c r="AB4596">
        <v>2102</v>
      </c>
      <c r="AC4596">
        <f>Table1_1[[#This Row],[Price]]*Table1_1[[#This Row],[Quantity]]</f>
        <v>5255</v>
      </c>
    </row>
    <row r="4597" spans="1:29" x14ac:dyDescent="0.3">
      <c r="A4597" t="s">
        <v>28</v>
      </c>
      <c r="B4597" t="s">
        <v>29</v>
      </c>
      <c r="C4597" t="s">
        <v>91</v>
      </c>
      <c r="D4597" t="s">
        <v>74</v>
      </c>
      <c r="E4597" t="s">
        <v>32</v>
      </c>
      <c r="F4597" t="s">
        <v>106</v>
      </c>
      <c r="G4597">
        <v>100</v>
      </c>
      <c r="H4597">
        <v>406387</v>
      </c>
      <c r="I4597" t="s">
        <v>34</v>
      </c>
      <c r="J4597" s="3">
        <v>45530</v>
      </c>
      <c r="K4597">
        <v>1400</v>
      </c>
      <c r="L4597" t="s">
        <v>6111</v>
      </c>
      <c r="M4597" t="s">
        <v>49</v>
      </c>
      <c r="N4597" t="s">
        <v>18673</v>
      </c>
      <c r="O4597">
        <v>8327319608</v>
      </c>
      <c r="P4597" t="s">
        <v>39</v>
      </c>
      <c r="Q4597">
        <v>17</v>
      </c>
      <c r="R4597" t="s">
        <v>40</v>
      </c>
      <c r="S4597" t="s">
        <v>41</v>
      </c>
      <c r="T4597">
        <v>66599</v>
      </c>
      <c r="U4597" s="1">
        <v>45571</v>
      </c>
      <c r="V4597" t="s">
        <v>155</v>
      </c>
      <c r="W4597">
        <v>335035</v>
      </c>
      <c r="X4597" t="s">
        <v>18674</v>
      </c>
      <c r="Y4597">
        <v>920</v>
      </c>
      <c r="Z4597">
        <v>2874</v>
      </c>
      <c r="AA4597">
        <v>7</v>
      </c>
      <c r="AB4597">
        <v>8047.2000000000007</v>
      </c>
      <c r="AC4597">
        <f>Table1_1[[#This Row],[Price]]*Table1_1[[#This Row],[Quantity]]</f>
        <v>20118</v>
      </c>
    </row>
    <row r="4598" spans="1:29" x14ac:dyDescent="0.3">
      <c r="A4598" t="s">
        <v>28</v>
      </c>
      <c r="B4598" t="s">
        <v>29</v>
      </c>
      <c r="C4598" t="s">
        <v>193</v>
      </c>
      <c r="D4598" t="s">
        <v>98</v>
      </c>
      <c r="E4598" t="s">
        <v>46</v>
      </c>
      <c r="F4598" t="s">
        <v>150</v>
      </c>
      <c r="G4598">
        <v>93</v>
      </c>
      <c r="H4598">
        <v>438185</v>
      </c>
      <c r="I4598" t="s">
        <v>34</v>
      </c>
      <c r="J4598" s="3">
        <v>44349</v>
      </c>
      <c r="K4598">
        <v>1200</v>
      </c>
      <c r="L4598" t="s">
        <v>18676</v>
      </c>
      <c r="M4598" t="s">
        <v>1198</v>
      </c>
      <c r="N4598" t="s">
        <v>18677</v>
      </c>
      <c r="O4598" t="s">
        <v>18678</v>
      </c>
      <c r="P4598" t="s">
        <v>71</v>
      </c>
      <c r="Q4598">
        <v>16</v>
      </c>
      <c r="R4598" t="s">
        <v>88</v>
      </c>
      <c r="S4598" t="s">
        <v>63</v>
      </c>
      <c r="T4598">
        <v>33805</v>
      </c>
      <c r="U4598" s="1">
        <v>45423</v>
      </c>
      <c r="V4598" t="s">
        <v>140</v>
      </c>
      <c r="W4598">
        <v>103677</v>
      </c>
      <c r="X4598" t="s">
        <v>18679</v>
      </c>
      <c r="Y4598">
        <v>931</v>
      </c>
      <c r="Z4598">
        <v>2201</v>
      </c>
      <c r="AA4598">
        <v>4</v>
      </c>
      <c r="AB4598">
        <v>3521.6000000000004</v>
      </c>
      <c r="AC4598">
        <f>Table1_1[[#This Row],[Price]]*Table1_1[[#This Row],[Quantity]]</f>
        <v>8804</v>
      </c>
    </row>
    <row r="4599" spans="1:29" x14ac:dyDescent="0.3">
      <c r="A4599" t="s">
        <v>28</v>
      </c>
      <c r="B4599" t="s">
        <v>29</v>
      </c>
      <c r="C4599" t="s">
        <v>44</v>
      </c>
      <c r="D4599" t="s">
        <v>92</v>
      </c>
      <c r="E4599" t="s">
        <v>46</v>
      </c>
      <c r="F4599" t="s">
        <v>83</v>
      </c>
      <c r="G4599">
        <v>91</v>
      </c>
      <c r="H4599">
        <v>401076</v>
      </c>
      <c r="I4599" t="s">
        <v>58</v>
      </c>
      <c r="J4599" s="3">
        <v>44267</v>
      </c>
      <c r="K4599">
        <v>1100</v>
      </c>
      <c r="L4599" t="s">
        <v>18681</v>
      </c>
      <c r="M4599" t="s">
        <v>428</v>
      </c>
      <c r="N4599" t="s">
        <v>18682</v>
      </c>
      <c r="O4599" t="s">
        <v>18683</v>
      </c>
      <c r="P4599" t="s">
        <v>51</v>
      </c>
      <c r="Q4599">
        <v>18</v>
      </c>
      <c r="R4599" t="s">
        <v>40</v>
      </c>
      <c r="S4599" t="s">
        <v>118</v>
      </c>
      <c r="T4599">
        <v>25594</v>
      </c>
      <c r="U4599" s="1">
        <v>45305</v>
      </c>
      <c r="V4599" t="s">
        <v>111</v>
      </c>
      <c r="W4599">
        <v>454376</v>
      </c>
      <c r="X4599" t="s">
        <v>18684</v>
      </c>
      <c r="Y4599">
        <v>234</v>
      </c>
      <c r="Z4599">
        <v>1118</v>
      </c>
      <c r="AA4599">
        <v>3</v>
      </c>
      <c r="AB4599">
        <v>1341.6000000000001</v>
      </c>
      <c r="AC4599">
        <f>Table1_1[[#This Row],[Price]]*Table1_1[[#This Row],[Quantity]]</f>
        <v>3354</v>
      </c>
    </row>
    <row r="4600" spans="1:29" x14ac:dyDescent="0.3">
      <c r="A4600" t="s">
        <v>28</v>
      </c>
      <c r="B4600" t="s">
        <v>29</v>
      </c>
      <c r="C4600" t="s">
        <v>66</v>
      </c>
      <c r="D4600" t="s">
        <v>317</v>
      </c>
      <c r="E4600" t="s">
        <v>32</v>
      </c>
      <c r="F4600" t="s">
        <v>47</v>
      </c>
      <c r="G4600">
        <v>16</v>
      </c>
      <c r="H4600">
        <v>434686</v>
      </c>
      <c r="I4600" t="s">
        <v>58</v>
      </c>
      <c r="J4600" s="3">
        <v>44202</v>
      </c>
      <c r="K4600">
        <v>1000</v>
      </c>
      <c r="L4600" t="s">
        <v>18685</v>
      </c>
      <c r="M4600" t="s">
        <v>1291</v>
      </c>
      <c r="N4600" t="s">
        <v>18686</v>
      </c>
      <c r="O4600" t="s">
        <v>18687</v>
      </c>
      <c r="P4600" t="s">
        <v>51</v>
      </c>
      <c r="Q4600">
        <v>9</v>
      </c>
      <c r="R4600" t="s">
        <v>40</v>
      </c>
      <c r="S4600" t="s">
        <v>79</v>
      </c>
      <c r="T4600">
        <v>11643</v>
      </c>
      <c r="U4600" s="1">
        <v>45501</v>
      </c>
      <c r="V4600" t="s">
        <v>126</v>
      </c>
      <c r="W4600">
        <v>211550</v>
      </c>
      <c r="X4600" t="s">
        <v>18688</v>
      </c>
      <c r="Y4600">
        <v>849</v>
      </c>
      <c r="Z4600">
        <v>754</v>
      </c>
      <c r="AA4600">
        <v>8</v>
      </c>
      <c r="AB4600">
        <v>2412.8000000000002</v>
      </c>
      <c r="AC4600">
        <f>Table1_1[[#This Row],[Price]]*Table1_1[[#This Row],[Quantity]]</f>
        <v>6032</v>
      </c>
    </row>
    <row r="4601" spans="1:29" x14ac:dyDescent="0.3">
      <c r="A4601" t="s">
        <v>28</v>
      </c>
      <c r="B4601" t="s">
        <v>29</v>
      </c>
      <c r="C4601" t="s">
        <v>66</v>
      </c>
      <c r="D4601" t="s">
        <v>560</v>
      </c>
      <c r="E4601" t="s">
        <v>46</v>
      </c>
      <c r="F4601" t="s">
        <v>57</v>
      </c>
      <c r="G4601">
        <v>57</v>
      </c>
      <c r="H4601">
        <v>418930</v>
      </c>
      <c r="I4601" t="s">
        <v>34</v>
      </c>
      <c r="J4601" s="3">
        <v>45334</v>
      </c>
      <c r="K4601">
        <v>1000</v>
      </c>
      <c r="L4601" t="s">
        <v>18689</v>
      </c>
      <c r="M4601" t="s">
        <v>680</v>
      </c>
      <c r="N4601" t="s">
        <v>18690</v>
      </c>
      <c r="O4601" t="s">
        <v>18691</v>
      </c>
      <c r="P4601" t="s">
        <v>71</v>
      </c>
      <c r="Q4601">
        <v>7</v>
      </c>
      <c r="R4601" t="s">
        <v>40</v>
      </c>
      <c r="S4601" t="s">
        <v>41</v>
      </c>
      <c r="T4601">
        <v>82382</v>
      </c>
      <c r="U4601" s="1">
        <v>45539</v>
      </c>
      <c r="V4601" t="s">
        <v>180</v>
      </c>
      <c r="W4601">
        <v>945279</v>
      </c>
      <c r="X4601" t="s">
        <v>18692</v>
      </c>
      <c r="Y4601">
        <v>279</v>
      </c>
      <c r="Z4601">
        <v>863</v>
      </c>
      <c r="AA4601">
        <v>7</v>
      </c>
      <c r="AB4601">
        <v>2416.4</v>
      </c>
      <c r="AC4601">
        <f>Table1_1[[#This Row],[Price]]*Table1_1[[#This Row],[Quantity]]</f>
        <v>6041</v>
      </c>
    </row>
    <row r="4602" spans="1:29" x14ac:dyDescent="0.3">
      <c r="A4602" t="s">
        <v>28</v>
      </c>
      <c r="B4602" t="s">
        <v>29</v>
      </c>
      <c r="C4602" t="s">
        <v>91</v>
      </c>
      <c r="D4602" t="s">
        <v>511</v>
      </c>
      <c r="E4602" t="s">
        <v>32</v>
      </c>
      <c r="F4602" t="s">
        <v>99</v>
      </c>
      <c r="G4602">
        <v>19</v>
      </c>
      <c r="H4602">
        <v>401117</v>
      </c>
      <c r="I4602" t="s">
        <v>58</v>
      </c>
      <c r="J4602" s="3">
        <v>45349</v>
      </c>
      <c r="K4602">
        <v>1100</v>
      </c>
      <c r="L4602" t="s">
        <v>18693</v>
      </c>
      <c r="M4602" t="s">
        <v>232</v>
      </c>
      <c r="N4602" t="s">
        <v>18694</v>
      </c>
      <c r="O4602" t="s">
        <v>18695</v>
      </c>
      <c r="P4602" t="s">
        <v>39</v>
      </c>
      <c r="Q4602">
        <v>16</v>
      </c>
      <c r="R4602" t="s">
        <v>88</v>
      </c>
      <c r="S4602" t="s">
        <v>41</v>
      </c>
      <c r="T4602">
        <v>48502</v>
      </c>
      <c r="U4602" s="1">
        <v>45410</v>
      </c>
      <c r="V4602" t="s">
        <v>80</v>
      </c>
      <c r="W4602">
        <v>323795</v>
      </c>
      <c r="X4602" t="s">
        <v>17542</v>
      </c>
      <c r="Y4602">
        <v>791</v>
      </c>
      <c r="Z4602">
        <v>2949</v>
      </c>
      <c r="AA4602">
        <v>2</v>
      </c>
      <c r="AB4602">
        <v>2359.2000000000003</v>
      </c>
      <c r="AC4602">
        <f>Table1_1[[#This Row],[Price]]*Table1_1[[#This Row],[Quantity]]</f>
        <v>5898</v>
      </c>
    </row>
    <row r="4603" spans="1:29" x14ac:dyDescent="0.3">
      <c r="A4603" t="s">
        <v>28</v>
      </c>
      <c r="B4603" t="s">
        <v>29</v>
      </c>
      <c r="C4603" t="s">
        <v>157</v>
      </c>
      <c r="D4603" t="s">
        <v>338</v>
      </c>
      <c r="E4603" t="s">
        <v>46</v>
      </c>
      <c r="F4603" t="s">
        <v>113</v>
      </c>
      <c r="G4603">
        <v>61</v>
      </c>
      <c r="H4603">
        <v>422324</v>
      </c>
      <c r="I4603" t="s">
        <v>58</v>
      </c>
      <c r="J4603" s="3">
        <v>45481</v>
      </c>
      <c r="K4603">
        <v>1400</v>
      </c>
      <c r="L4603" t="s">
        <v>18697</v>
      </c>
      <c r="M4603" t="s">
        <v>372</v>
      </c>
      <c r="N4603" t="s">
        <v>18698</v>
      </c>
      <c r="O4603" t="s">
        <v>18699</v>
      </c>
      <c r="P4603" t="s">
        <v>39</v>
      </c>
      <c r="Q4603">
        <v>16</v>
      </c>
      <c r="R4603" t="s">
        <v>40</v>
      </c>
      <c r="S4603" t="s">
        <v>41</v>
      </c>
      <c r="T4603">
        <v>26575</v>
      </c>
      <c r="U4603" s="1">
        <v>45541</v>
      </c>
      <c r="V4603" t="s">
        <v>180</v>
      </c>
      <c r="W4603">
        <v>900744</v>
      </c>
      <c r="X4603" t="s">
        <v>8665</v>
      </c>
      <c r="Y4603">
        <v>969</v>
      </c>
      <c r="Z4603">
        <v>1204</v>
      </c>
      <c r="AA4603">
        <v>6</v>
      </c>
      <c r="AB4603">
        <v>2889.6000000000004</v>
      </c>
      <c r="AC4603">
        <f>Table1_1[[#This Row],[Price]]*Table1_1[[#This Row],[Quantity]]</f>
        <v>7224</v>
      </c>
    </row>
    <row r="4604" spans="1:29" x14ac:dyDescent="0.3">
      <c r="A4604" t="s">
        <v>28</v>
      </c>
      <c r="B4604" t="s">
        <v>29</v>
      </c>
      <c r="C4604" t="s">
        <v>44</v>
      </c>
      <c r="D4604" t="s">
        <v>274</v>
      </c>
      <c r="E4604" t="s">
        <v>32</v>
      </c>
      <c r="F4604" t="s">
        <v>175</v>
      </c>
      <c r="G4604">
        <v>74</v>
      </c>
      <c r="H4604">
        <v>436937</v>
      </c>
      <c r="I4604" t="s">
        <v>58</v>
      </c>
      <c r="J4604" s="3">
        <v>45578</v>
      </c>
      <c r="K4604">
        <v>950</v>
      </c>
      <c r="L4604" t="s">
        <v>18701</v>
      </c>
      <c r="M4604" t="s">
        <v>1253</v>
      </c>
      <c r="N4604" t="s">
        <v>18702</v>
      </c>
      <c r="O4604" t="s">
        <v>18703</v>
      </c>
      <c r="P4604" t="s">
        <v>87</v>
      </c>
      <c r="Q4604">
        <v>4</v>
      </c>
      <c r="R4604" t="s">
        <v>88</v>
      </c>
      <c r="S4604" t="s">
        <v>63</v>
      </c>
      <c r="T4604">
        <v>48513</v>
      </c>
      <c r="U4604" s="1">
        <v>45582</v>
      </c>
      <c r="V4604" t="s">
        <v>155</v>
      </c>
      <c r="W4604">
        <v>101086</v>
      </c>
      <c r="X4604" t="s">
        <v>18704</v>
      </c>
      <c r="Y4604">
        <v>690</v>
      </c>
      <c r="Z4604">
        <v>2510</v>
      </c>
      <c r="AA4604">
        <v>5</v>
      </c>
      <c r="AB4604">
        <v>5020</v>
      </c>
      <c r="AC4604">
        <f>Table1_1[[#This Row],[Price]]*Table1_1[[#This Row],[Quantity]]</f>
        <v>12550</v>
      </c>
    </row>
    <row r="4605" spans="1:29" x14ac:dyDescent="0.3">
      <c r="A4605" t="s">
        <v>28</v>
      </c>
      <c r="B4605" t="s">
        <v>29</v>
      </c>
      <c r="C4605" t="s">
        <v>66</v>
      </c>
      <c r="D4605" t="s">
        <v>142</v>
      </c>
      <c r="E4605" t="s">
        <v>56</v>
      </c>
      <c r="F4605" t="s">
        <v>83</v>
      </c>
      <c r="G4605">
        <v>70</v>
      </c>
      <c r="H4605">
        <v>413681</v>
      </c>
      <c r="I4605" t="s">
        <v>58</v>
      </c>
      <c r="J4605" s="3">
        <v>44456</v>
      </c>
      <c r="K4605">
        <v>1100</v>
      </c>
      <c r="L4605" t="s">
        <v>18705</v>
      </c>
      <c r="M4605" t="s">
        <v>189</v>
      </c>
      <c r="N4605" t="s">
        <v>18706</v>
      </c>
      <c r="O4605" t="s">
        <v>18707</v>
      </c>
      <c r="P4605" t="s">
        <v>87</v>
      </c>
      <c r="Q4605">
        <v>10</v>
      </c>
      <c r="R4605" t="s">
        <v>40</v>
      </c>
      <c r="S4605" t="s">
        <v>118</v>
      </c>
      <c r="T4605">
        <v>69134</v>
      </c>
      <c r="U4605" s="1">
        <v>45453</v>
      </c>
      <c r="V4605" t="s">
        <v>52</v>
      </c>
      <c r="W4605">
        <v>964651</v>
      </c>
      <c r="X4605" t="s">
        <v>18708</v>
      </c>
      <c r="Y4605">
        <v>991</v>
      </c>
      <c r="Z4605">
        <v>711</v>
      </c>
      <c r="AA4605">
        <v>7</v>
      </c>
      <c r="AB4605">
        <v>1990.8000000000002</v>
      </c>
      <c r="AC4605">
        <f>Table1_1[[#This Row],[Price]]*Table1_1[[#This Row],[Quantity]]</f>
        <v>4977</v>
      </c>
    </row>
    <row r="4606" spans="1:29" x14ac:dyDescent="0.3">
      <c r="A4606" t="s">
        <v>28</v>
      </c>
      <c r="B4606" t="s">
        <v>29</v>
      </c>
      <c r="C4606" t="s">
        <v>157</v>
      </c>
      <c r="D4606" t="s">
        <v>248</v>
      </c>
      <c r="E4606" t="s">
        <v>32</v>
      </c>
      <c r="F4606" t="s">
        <v>113</v>
      </c>
      <c r="G4606">
        <v>17</v>
      </c>
      <c r="H4606">
        <v>438760</v>
      </c>
      <c r="I4606" t="s">
        <v>58</v>
      </c>
      <c r="J4606" s="3">
        <v>44233</v>
      </c>
      <c r="K4606">
        <v>1100</v>
      </c>
      <c r="L4606" t="s">
        <v>18710</v>
      </c>
      <c r="M4606" t="s">
        <v>195</v>
      </c>
      <c r="N4606" t="s">
        <v>18711</v>
      </c>
      <c r="O4606" t="s">
        <v>18712</v>
      </c>
      <c r="P4606" t="s">
        <v>39</v>
      </c>
      <c r="Q4606">
        <v>13</v>
      </c>
      <c r="R4606" t="s">
        <v>88</v>
      </c>
      <c r="S4606" t="s">
        <v>63</v>
      </c>
      <c r="T4606">
        <v>81907</v>
      </c>
      <c r="U4606" s="1">
        <v>45572</v>
      </c>
      <c r="V4606" t="s">
        <v>155</v>
      </c>
      <c r="W4606">
        <v>987404</v>
      </c>
      <c r="X4606" t="s">
        <v>1715</v>
      </c>
      <c r="Y4606">
        <v>873</v>
      </c>
      <c r="Z4606">
        <v>2115</v>
      </c>
      <c r="AA4606">
        <v>1</v>
      </c>
      <c r="AB4606">
        <v>846</v>
      </c>
      <c r="AC4606">
        <f>Table1_1[[#This Row],[Price]]*Table1_1[[#This Row],[Quantity]]</f>
        <v>2115</v>
      </c>
    </row>
    <row r="4607" spans="1:29" x14ac:dyDescent="0.3">
      <c r="A4607" t="s">
        <v>28</v>
      </c>
      <c r="B4607" t="s">
        <v>29</v>
      </c>
      <c r="C4607" t="s">
        <v>193</v>
      </c>
      <c r="D4607" t="s">
        <v>142</v>
      </c>
      <c r="E4607" t="s">
        <v>46</v>
      </c>
      <c r="F4607" t="s">
        <v>150</v>
      </c>
      <c r="G4607">
        <v>88</v>
      </c>
      <c r="H4607">
        <v>431066</v>
      </c>
      <c r="I4607" t="s">
        <v>58</v>
      </c>
      <c r="J4607" s="3">
        <v>44271</v>
      </c>
      <c r="K4607">
        <v>1400</v>
      </c>
      <c r="L4607" t="s">
        <v>18713</v>
      </c>
      <c r="M4607" t="s">
        <v>1253</v>
      </c>
      <c r="N4607" t="s">
        <v>18714</v>
      </c>
      <c r="O4607" t="s">
        <v>18715</v>
      </c>
      <c r="P4607" t="s">
        <v>51</v>
      </c>
      <c r="Q4607">
        <v>4</v>
      </c>
      <c r="R4607" t="s">
        <v>40</v>
      </c>
      <c r="S4607" t="s">
        <v>118</v>
      </c>
      <c r="T4607">
        <v>93276</v>
      </c>
      <c r="U4607" s="1">
        <v>45500</v>
      </c>
      <c r="V4607" t="s">
        <v>126</v>
      </c>
      <c r="W4607">
        <v>547724</v>
      </c>
      <c r="X4607" t="s">
        <v>612</v>
      </c>
      <c r="Y4607">
        <v>921</v>
      </c>
      <c r="Z4607">
        <v>692</v>
      </c>
      <c r="AA4607">
        <v>6</v>
      </c>
      <c r="AB4607">
        <v>1660.8000000000002</v>
      </c>
      <c r="AC4607">
        <f>Table1_1[[#This Row],[Price]]*Table1_1[[#This Row],[Quantity]]</f>
        <v>4152</v>
      </c>
    </row>
    <row r="4608" spans="1:29" x14ac:dyDescent="0.3">
      <c r="A4608" t="s">
        <v>28</v>
      </c>
      <c r="B4608" t="s">
        <v>29</v>
      </c>
      <c r="C4608" t="s">
        <v>66</v>
      </c>
      <c r="D4608" t="s">
        <v>142</v>
      </c>
      <c r="E4608" t="s">
        <v>56</v>
      </c>
      <c r="F4608" t="s">
        <v>83</v>
      </c>
      <c r="G4608">
        <v>28</v>
      </c>
      <c r="H4608">
        <v>402511</v>
      </c>
      <c r="I4608" t="s">
        <v>58</v>
      </c>
      <c r="J4608" s="3">
        <v>44553</v>
      </c>
      <c r="K4608">
        <v>1400</v>
      </c>
      <c r="L4608" t="s">
        <v>18717</v>
      </c>
      <c r="M4608" t="s">
        <v>115</v>
      </c>
      <c r="N4608" t="s">
        <v>18718</v>
      </c>
      <c r="O4608" t="s">
        <v>18719</v>
      </c>
      <c r="P4608" t="s">
        <v>71</v>
      </c>
      <c r="Q4608">
        <v>19</v>
      </c>
      <c r="R4608" t="s">
        <v>40</v>
      </c>
      <c r="S4608" t="s">
        <v>63</v>
      </c>
      <c r="T4608">
        <v>18264</v>
      </c>
      <c r="U4608" s="1">
        <v>45386</v>
      </c>
      <c r="V4608" t="s">
        <v>80</v>
      </c>
      <c r="W4608">
        <v>918054</v>
      </c>
      <c r="X4608" t="s">
        <v>18720</v>
      </c>
      <c r="Y4608">
        <v>450</v>
      </c>
      <c r="Z4608">
        <v>1477</v>
      </c>
      <c r="AA4608">
        <v>2</v>
      </c>
      <c r="AB4608">
        <v>1181.6000000000001</v>
      </c>
      <c r="AC4608">
        <f>Table1_1[[#This Row],[Price]]*Table1_1[[#This Row],[Quantity]]</f>
        <v>2954</v>
      </c>
    </row>
    <row r="4609" spans="1:29" x14ac:dyDescent="0.3">
      <c r="A4609" t="s">
        <v>28</v>
      </c>
      <c r="B4609" t="s">
        <v>29</v>
      </c>
      <c r="C4609" t="s">
        <v>157</v>
      </c>
      <c r="D4609" t="s">
        <v>182</v>
      </c>
      <c r="E4609" t="s">
        <v>32</v>
      </c>
      <c r="F4609" t="s">
        <v>135</v>
      </c>
      <c r="G4609">
        <v>20</v>
      </c>
      <c r="H4609">
        <v>431573</v>
      </c>
      <c r="I4609" t="s">
        <v>34</v>
      </c>
      <c r="J4609" s="3">
        <v>45497</v>
      </c>
      <c r="K4609">
        <v>1100</v>
      </c>
      <c r="L4609" t="s">
        <v>18722</v>
      </c>
      <c r="M4609" t="s">
        <v>1091</v>
      </c>
      <c r="N4609" t="s">
        <v>18723</v>
      </c>
      <c r="O4609" t="s">
        <v>18724</v>
      </c>
      <c r="P4609" t="s">
        <v>71</v>
      </c>
      <c r="Q4609">
        <v>5</v>
      </c>
      <c r="R4609" t="s">
        <v>88</v>
      </c>
      <c r="S4609" t="s">
        <v>79</v>
      </c>
      <c r="T4609">
        <v>56654</v>
      </c>
      <c r="U4609" s="1">
        <v>45374</v>
      </c>
      <c r="V4609" t="s">
        <v>72</v>
      </c>
      <c r="W4609">
        <v>621103</v>
      </c>
      <c r="X4609" t="s">
        <v>18725</v>
      </c>
      <c r="Y4609">
        <v>952</v>
      </c>
      <c r="Z4609">
        <v>2280</v>
      </c>
      <c r="AA4609">
        <v>6</v>
      </c>
      <c r="AB4609">
        <v>5472</v>
      </c>
      <c r="AC4609">
        <f>Table1_1[[#This Row],[Price]]*Table1_1[[#This Row],[Quantity]]</f>
        <v>13680</v>
      </c>
    </row>
    <row r="4610" spans="1:29" x14ac:dyDescent="0.3">
      <c r="A4610" t="s">
        <v>28</v>
      </c>
      <c r="B4610" t="s">
        <v>29</v>
      </c>
      <c r="C4610" t="s">
        <v>148</v>
      </c>
      <c r="D4610" t="s">
        <v>524</v>
      </c>
      <c r="E4610" t="s">
        <v>32</v>
      </c>
      <c r="F4610" t="s">
        <v>99</v>
      </c>
      <c r="G4610">
        <v>92</v>
      </c>
      <c r="H4610">
        <v>437674</v>
      </c>
      <c r="I4610" t="s">
        <v>34</v>
      </c>
      <c r="J4610" s="3">
        <v>44793</v>
      </c>
      <c r="K4610">
        <v>1100</v>
      </c>
      <c r="L4610" t="s">
        <v>18726</v>
      </c>
      <c r="M4610" t="s">
        <v>256</v>
      </c>
      <c r="N4610" t="s">
        <v>18727</v>
      </c>
      <c r="O4610" t="s">
        <v>18728</v>
      </c>
      <c r="P4610" t="s">
        <v>51</v>
      </c>
      <c r="Q4610">
        <v>6</v>
      </c>
      <c r="R4610" t="s">
        <v>40</v>
      </c>
      <c r="S4610" t="s">
        <v>118</v>
      </c>
      <c r="T4610">
        <v>74718</v>
      </c>
      <c r="U4610" s="1">
        <v>45401</v>
      </c>
      <c r="V4610" t="s">
        <v>80</v>
      </c>
      <c r="W4610">
        <v>658861</v>
      </c>
      <c r="X4610" t="s">
        <v>18729</v>
      </c>
      <c r="Y4610">
        <v>628</v>
      </c>
      <c r="Z4610">
        <v>853</v>
      </c>
      <c r="AA4610">
        <v>5</v>
      </c>
      <c r="AB4610">
        <v>1706</v>
      </c>
      <c r="AC4610">
        <f>Table1_1[[#This Row],[Price]]*Table1_1[[#This Row],[Quantity]]</f>
        <v>4265</v>
      </c>
    </row>
    <row r="4611" spans="1:29" x14ac:dyDescent="0.3">
      <c r="A4611" t="s">
        <v>28</v>
      </c>
      <c r="B4611" t="s">
        <v>29</v>
      </c>
      <c r="C4611" t="s">
        <v>30</v>
      </c>
      <c r="D4611" t="s">
        <v>317</v>
      </c>
      <c r="E4611" t="s">
        <v>32</v>
      </c>
      <c r="F4611" t="s">
        <v>106</v>
      </c>
      <c r="G4611">
        <v>98</v>
      </c>
      <c r="H4611">
        <v>421667</v>
      </c>
      <c r="I4611" t="s">
        <v>58</v>
      </c>
      <c r="J4611" s="3">
        <v>44351</v>
      </c>
      <c r="K4611">
        <v>800</v>
      </c>
      <c r="L4611" t="s">
        <v>18730</v>
      </c>
      <c r="M4611" t="s">
        <v>1305</v>
      </c>
      <c r="N4611" t="s">
        <v>18731</v>
      </c>
      <c r="O4611" t="s">
        <v>18732</v>
      </c>
      <c r="P4611" t="s">
        <v>87</v>
      </c>
      <c r="Q4611">
        <v>19</v>
      </c>
      <c r="R4611" t="s">
        <v>40</v>
      </c>
      <c r="S4611" t="s">
        <v>118</v>
      </c>
      <c r="T4611">
        <v>94100</v>
      </c>
      <c r="U4611" s="1">
        <v>45421</v>
      </c>
      <c r="V4611" t="s">
        <v>140</v>
      </c>
      <c r="W4611">
        <v>154337</v>
      </c>
      <c r="X4611" t="s">
        <v>18733</v>
      </c>
      <c r="Y4611">
        <v>993</v>
      </c>
      <c r="Z4611">
        <v>963</v>
      </c>
      <c r="AA4611">
        <v>3</v>
      </c>
      <c r="AB4611">
        <v>1155.6000000000001</v>
      </c>
      <c r="AC4611">
        <f>Table1_1[[#This Row],[Price]]*Table1_1[[#This Row],[Quantity]]</f>
        <v>2889</v>
      </c>
    </row>
    <row r="4612" spans="1:29" x14ac:dyDescent="0.3">
      <c r="A4612" t="s">
        <v>28</v>
      </c>
      <c r="B4612" t="s">
        <v>29</v>
      </c>
      <c r="C4612" t="s">
        <v>193</v>
      </c>
      <c r="D4612" t="s">
        <v>163</v>
      </c>
      <c r="E4612" t="s">
        <v>46</v>
      </c>
      <c r="F4612" t="s">
        <v>355</v>
      </c>
      <c r="G4612">
        <v>92</v>
      </c>
      <c r="H4612">
        <v>435294</v>
      </c>
      <c r="I4612" t="s">
        <v>34</v>
      </c>
      <c r="J4612" s="3">
        <v>44076</v>
      </c>
      <c r="K4612">
        <v>800</v>
      </c>
      <c r="L4612" t="s">
        <v>18735</v>
      </c>
      <c r="M4612" t="s">
        <v>1030</v>
      </c>
      <c r="N4612" t="s">
        <v>18736</v>
      </c>
      <c r="O4612" t="s">
        <v>18737</v>
      </c>
      <c r="P4612" t="s">
        <v>87</v>
      </c>
      <c r="Q4612">
        <v>15</v>
      </c>
      <c r="R4612" t="s">
        <v>88</v>
      </c>
      <c r="S4612" t="s">
        <v>118</v>
      </c>
      <c r="T4612">
        <v>66785</v>
      </c>
      <c r="U4612" s="1">
        <v>45501</v>
      </c>
      <c r="V4612" t="s">
        <v>126</v>
      </c>
      <c r="W4612">
        <v>756008</v>
      </c>
      <c r="X4612" t="s">
        <v>18738</v>
      </c>
      <c r="Y4612">
        <v>941</v>
      </c>
      <c r="Z4612">
        <v>1861</v>
      </c>
      <c r="AA4612">
        <v>8</v>
      </c>
      <c r="AB4612">
        <v>5955.2000000000007</v>
      </c>
      <c r="AC4612">
        <f>Table1_1[[#This Row],[Price]]*Table1_1[[#This Row],[Quantity]]</f>
        <v>14888</v>
      </c>
    </row>
    <row r="4613" spans="1:29" x14ac:dyDescent="0.3">
      <c r="A4613" t="s">
        <v>28</v>
      </c>
      <c r="B4613" t="s">
        <v>29</v>
      </c>
      <c r="C4613" t="s">
        <v>66</v>
      </c>
      <c r="D4613" t="s">
        <v>380</v>
      </c>
      <c r="E4613" t="s">
        <v>32</v>
      </c>
      <c r="F4613" t="s">
        <v>175</v>
      </c>
      <c r="G4613">
        <v>5</v>
      </c>
      <c r="H4613">
        <v>418136</v>
      </c>
      <c r="I4613" t="s">
        <v>58</v>
      </c>
      <c r="J4613" s="3">
        <v>44242</v>
      </c>
      <c r="K4613">
        <v>800</v>
      </c>
      <c r="L4613" t="s">
        <v>18740</v>
      </c>
      <c r="M4613" t="s">
        <v>68</v>
      </c>
      <c r="N4613" t="s">
        <v>18741</v>
      </c>
      <c r="O4613" t="s">
        <v>18742</v>
      </c>
      <c r="P4613" t="s">
        <v>51</v>
      </c>
      <c r="Q4613">
        <v>18</v>
      </c>
      <c r="R4613" t="s">
        <v>88</v>
      </c>
      <c r="S4613" t="s">
        <v>118</v>
      </c>
      <c r="T4613">
        <v>23438</v>
      </c>
      <c r="U4613" s="1">
        <v>45327</v>
      </c>
      <c r="V4613" t="s">
        <v>119</v>
      </c>
      <c r="W4613">
        <v>219030</v>
      </c>
      <c r="X4613" t="s">
        <v>18743</v>
      </c>
      <c r="Y4613">
        <v>290</v>
      </c>
      <c r="Z4613">
        <v>675</v>
      </c>
      <c r="AA4613">
        <v>2</v>
      </c>
      <c r="AB4613">
        <v>540</v>
      </c>
      <c r="AC4613">
        <f>Table1_1[[#This Row],[Price]]*Table1_1[[#This Row],[Quantity]]</f>
        <v>1350</v>
      </c>
    </row>
    <row r="4614" spans="1:29" x14ac:dyDescent="0.3">
      <c r="A4614" t="s">
        <v>28</v>
      </c>
      <c r="B4614" t="s">
        <v>29</v>
      </c>
      <c r="C4614" t="s">
        <v>148</v>
      </c>
      <c r="D4614" t="s">
        <v>105</v>
      </c>
      <c r="E4614" t="s">
        <v>56</v>
      </c>
      <c r="F4614" t="s">
        <v>83</v>
      </c>
      <c r="G4614">
        <v>68</v>
      </c>
      <c r="H4614">
        <v>436936</v>
      </c>
      <c r="I4614" t="s">
        <v>58</v>
      </c>
      <c r="J4614" s="3">
        <v>44941</v>
      </c>
      <c r="K4614">
        <v>1400</v>
      </c>
      <c r="L4614" t="s">
        <v>18744</v>
      </c>
      <c r="M4614" t="s">
        <v>101</v>
      </c>
      <c r="N4614" t="s">
        <v>18745</v>
      </c>
      <c r="O4614" t="s">
        <v>18746</v>
      </c>
      <c r="P4614" t="s">
        <v>39</v>
      </c>
      <c r="Q4614">
        <v>6</v>
      </c>
      <c r="R4614" t="s">
        <v>88</v>
      </c>
      <c r="S4614" t="s">
        <v>41</v>
      </c>
      <c r="T4614">
        <v>20609</v>
      </c>
      <c r="U4614" s="1">
        <v>45565</v>
      </c>
      <c r="V4614" t="s">
        <v>180</v>
      </c>
      <c r="W4614">
        <v>381163</v>
      </c>
      <c r="X4614" t="s">
        <v>18747</v>
      </c>
      <c r="Y4614">
        <v>632</v>
      </c>
      <c r="Z4614">
        <v>2468</v>
      </c>
      <c r="AA4614">
        <v>7</v>
      </c>
      <c r="AB4614">
        <v>6910.4000000000015</v>
      </c>
      <c r="AC4614">
        <f>Table1_1[[#This Row],[Price]]*Table1_1[[#This Row],[Quantity]]</f>
        <v>17276</v>
      </c>
    </row>
    <row r="4615" spans="1:29" x14ac:dyDescent="0.3">
      <c r="A4615" t="s">
        <v>28</v>
      </c>
      <c r="B4615" t="s">
        <v>29</v>
      </c>
      <c r="C4615" t="s">
        <v>30</v>
      </c>
      <c r="D4615" t="s">
        <v>220</v>
      </c>
      <c r="E4615" t="s">
        <v>46</v>
      </c>
      <c r="F4615" t="s">
        <v>175</v>
      </c>
      <c r="G4615">
        <v>99</v>
      </c>
      <c r="H4615">
        <v>421426</v>
      </c>
      <c r="I4615" t="s">
        <v>58</v>
      </c>
      <c r="J4615" s="3">
        <v>45412</v>
      </c>
      <c r="K4615">
        <v>1400</v>
      </c>
      <c r="L4615" t="s">
        <v>18748</v>
      </c>
      <c r="M4615" t="s">
        <v>542</v>
      </c>
      <c r="N4615" t="s">
        <v>18749</v>
      </c>
      <c r="O4615" t="s">
        <v>18750</v>
      </c>
      <c r="P4615" t="s">
        <v>87</v>
      </c>
      <c r="Q4615">
        <v>18</v>
      </c>
      <c r="R4615" t="s">
        <v>40</v>
      </c>
      <c r="S4615" t="s">
        <v>41</v>
      </c>
      <c r="T4615">
        <v>23414</v>
      </c>
      <c r="U4615" s="1">
        <v>45454</v>
      </c>
      <c r="V4615" t="s">
        <v>52</v>
      </c>
      <c r="W4615">
        <v>601183</v>
      </c>
      <c r="X4615" t="s">
        <v>18751</v>
      </c>
      <c r="Y4615">
        <v>220</v>
      </c>
      <c r="Z4615">
        <v>1627</v>
      </c>
      <c r="AA4615">
        <v>1</v>
      </c>
      <c r="AB4615">
        <v>650.80000000000007</v>
      </c>
      <c r="AC4615">
        <f>Table1_1[[#This Row],[Price]]*Table1_1[[#This Row],[Quantity]]</f>
        <v>1627</v>
      </c>
    </row>
    <row r="4616" spans="1:29" x14ac:dyDescent="0.3">
      <c r="A4616" t="s">
        <v>28</v>
      </c>
      <c r="B4616" t="s">
        <v>29</v>
      </c>
      <c r="C4616" t="s">
        <v>30</v>
      </c>
      <c r="D4616" t="s">
        <v>82</v>
      </c>
      <c r="E4616" t="s">
        <v>56</v>
      </c>
      <c r="F4616" t="s">
        <v>47</v>
      </c>
      <c r="G4616">
        <v>48</v>
      </c>
      <c r="H4616">
        <v>405007</v>
      </c>
      <c r="I4616" t="s">
        <v>58</v>
      </c>
      <c r="J4616" s="3">
        <v>44289</v>
      </c>
      <c r="K4616">
        <v>1300</v>
      </c>
      <c r="L4616" t="s">
        <v>18753</v>
      </c>
      <c r="M4616" t="s">
        <v>101</v>
      </c>
      <c r="N4616" t="s">
        <v>18754</v>
      </c>
      <c r="O4616" t="s">
        <v>18755</v>
      </c>
      <c r="P4616" t="s">
        <v>39</v>
      </c>
      <c r="Q4616">
        <v>4</v>
      </c>
      <c r="R4616" t="s">
        <v>88</v>
      </c>
      <c r="S4616" t="s">
        <v>41</v>
      </c>
      <c r="T4616">
        <v>19117</v>
      </c>
      <c r="U4616" s="1">
        <v>45313</v>
      </c>
      <c r="V4616" t="s">
        <v>111</v>
      </c>
      <c r="W4616">
        <v>242450</v>
      </c>
      <c r="X4616" t="s">
        <v>18756</v>
      </c>
      <c r="Y4616">
        <v>455</v>
      </c>
      <c r="Z4616">
        <v>1997</v>
      </c>
      <c r="AA4616">
        <v>4</v>
      </c>
      <c r="AB4616">
        <v>3195.2000000000003</v>
      </c>
      <c r="AC4616">
        <f>Table1_1[[#This Row],[Price]]*Table1_1[[#This Row],[Quantity]]</f>
        <v>7988</v>
      </c>
    </row>
    <row r="4617" spans="1:29" x14ac:dyDescent="0.3">
      <c r="A4617" t="s">
        <v>28</v>
      </c>
      <c r="B4617" t="s">
        <v>29</v>
      </c>
      <c r="C4617" t="s">
        <v>193</v>
      </c>
      <c r="D4617" t="s">
        <v>349</v>
      </c>
      <c r="E4617" t="s">
        <v>32</v>
      </c>
      <c r="F4617" t="s">
        <v>99</v>
      </c>
      <c r="G4617">
        <v>63</v>
      </c>
      <c r="H4617">
        <v>400839</v>
      </c>
      <c r="I4617" t="s">
        <v>58</v>
      </c>
      <c r="J4617" s="3">
        <v>45336</v>
      </c>
      <c r="K4617">
        <v>950</v>
      </c>
      <c r="L4617" t="s">
        <v>18757</v>
      </c>
      <c r="M4617" t="s">
        <v>895</v>
      </c>
      <c r="N4617" t="s">
        <v>18758</v>
      </c>
      <c r="O4617" t="s">
        <v>18759</v>
      </c>
      <c r="P4617" t="s">
        <v>71</v>
      </c>
      <c r="Q4617">
        <v>5</v>
      </c>
      <c r="R4617" t="s">
        <v>88</v>
      </c>
      <c r="S4617" t="s">
        <v>118</v>
      </c>
      <c r="T4617">
        <v>87203</v>
      </c>
      <c r="U4617" s="1">
        <v>45310</v>
      </c>
      <c r="V4617" t="s">
        <v>111</v>
      </c>
      <c r="W4617">
        <v>316117</v>
      </c>
      <c r="X4617" t="s">
        <v>18760</v>
      </c>
      <c r="Y4617">
        <v>776</v>
      </c>
      <c r="Z4617">
        <v>1877</v>
      </c>
      <c r="AA4617">
        <v>8</v>
      </c>
      <c r="AB4617">
        <v>6006.4000000000015</v>
      </c>
      <c r="AC4617">
        <f>Table1_1[[#This Row],[Price]]*Table1_1[[#This Row],[Quantity]]</f>
        <v>15016</v>
      </c>
    </row>
    <row r="4618" spans="1:29" x14ac:dyDescent="0.3">
      <c r="A4618" t="s">
        <v>28</v>
      </c>
      <c r="B4618" t="s">
        <v>29</v>
      </c>
      <c r="C4618" t="s">
        <v>193</v>
      </c>
      <c r="D4618" t="s">
        <v>45</v>
      </c>
      <c r="E4618" t="s">
        <v>56</v>
      </c>
      <c r="F4618" t="s">
        <v>33</v>
      </c>
      <c r="G4618">
        <v>93</v>
      </c>
      <c r="H4618">
        <v>413033</v>
      </c>
      <c r="I4618" t="s">
        <v>34</v>
      </c>
      <c r="J4618" s="3">
        <v>44055</v>
      </c>
      <c r="K4618">
        <v>1400</v>
      </c>
      <c r="L4618" t="s">
        <v>18762</v>
      </c>
      <c r="M4618" t="s">
        <v>736</v>
      </c>
      <c r="N4618" t="s">
        <v>18763</v>
      </c>
      <c r="O4618" t="s">
        <v>18764</v>
      </c>
      <c r="P4618" t="s">
        <v>87</v>
      </c>
      <c r="Q4618">
        <v>8</v>
      </c>
      <c r="R4618" t="s">
        <v>88</v>
      </c>
      <c r="S4618" t="s">
        <v>41</v>
      </c>
      <c r="T4618">
        <v>98422</v>
      </c>
      <c r="U4618" s="1">
        <v>45379</v>
      </c>
      <c r="V4618" t="s">
        <v>72</v>
      </c>
      <c r="W4618">
        <v>234376</v>
      </c>
      <c r="X4618" t="s">
        <v>18765</v>
      </c>
      <c r="Y4618">
        <v>884</v>
      </c>
      <c r="Z4618">
        <v>2350</v>
      </c>
      <c r="AA4618">
        <v>1</v>
      </c>
      <c r="AB4618">
        <v>940</v>
      </c>
      <c r="AC4618">
        <f>Table1_1[[#This Row],[Price]]*Table1_1[[#This Row],[Quantity]]</f>
        <v>2350</v>
      </c>
    </row>
    <row r="4619" spans="1:29" x14ac:dyDescent="0.3">
      <c r="A4619" t="s">
        <v>28</v>
      </c>
      <c r="B4619" t="s">
        <v>29</v>
      </c>
      <c r="C4619" t="s">
        <v>44</v>
      </c>
      <c r="D4619" t="s">
        <v>467</v>
      </c>
      <c r="E4619" t="s">
        <v>32</v>
      </c>
      <c r="F4619" t="s">
        <v>135</v>
      </c>
      <c r="G4619">
        <v>23</v>
      </c>
      <c r="H4619">
        <v>411413</v>
      </c>
      <c r="I4619" t="s">
        <v>34</v>
      </c>
      <c r="J4619" s="3">
        <v>44139</v>
      </c>
      <c r="K4619">
        <v>1000</v>
      </c>
      <c r="L4619" t="s">
        <v>18766</v>
      </c>
      <c r="M4619" t="s">
        <v>605</v>
      </c>
      <c r="N4619" t="s">
        <v>18767</v>
      </c>
      <c r="O4619">
        <v>6276567564</v>
      </c>
      <c r="P4619" t="s">
        <v>71</v>
      </c>
      <c r="Q4619">
        <v>8</v>
      </c>
      <c r="R4619" t="s">
        <v>40</v>
      </c>
      <c r="S4619" t="s">
        <v>41</v>
      </c>
      <c r="T4619">
        <v>86226</v>
      </c>
      <c r="U4619" s="1">
        <v>45527</v>
      </c>
      <c r="V4619" t="s">
        <v>64</v>
      </c>
      <c r="W4619">
        <v>388983</v>
      </c>
      <c r="X4619" t="s">
        <v>18768</v>
      </c>
      <c r="Y4619">
        <v>965</v>
      </c>
      <c r="Z4619">
        <v>2819</v>
      </c>
      <c r="AA4619">
        <v>5</v>
      </c>
      <c r="AB4619">
        <v>5638</v>
      </c>
      <c r="AC4619">
        <f>Table1_1[[#This Row],[Price]]*Table1_1[[#This Row],[Quantity]]</f>
        <v>14095</v>
      </c>
    </row>
    <row r="4620" spans="1:29" x14ac:dyDescent="0.3">
      <c r="A4620" t="s">
        <v>28</v>
      </c>
      <c r="B4620" t="s">
        <v>29</v>
      </c>
      <c r="C4620" t="s">
        <v>193</v>
      </c>
      <c r="D4620" t="s">
        <v>149</v>
      </c>
      <c r="E4620" t="s">
        <v>32</v>
      </c>
      <c r="F4620" t="s">
        <v>83</v>
      </c>
      <c r="G4620">
        <v>11</v>
      </c>
      <c r="H4620">
        <v>428646</v>
      </c>
      <c r="I4620" t="s">
        <v>58</v>
      </c>
      <c r="J4620" s="3">
        <v>44040</v>
      </c>
      <c r="K4620">
        <v>1300</v>
      </c>
      <c r="L4620" t="s">
        <v>18769</v>
      </c>
      <c r="M4620" t="s">
        <v>1072</v>
      </c>
      <c r="N4620" t="s">
        <v>18770</v>
      </c>
      <c r="O4620" t="s">
        <v>18771</v>
      </c>
      <c r="P4620" t="s">
        <v>71</v>
      </c>
      <c r="Q4620">
        <v>8</v>
      </c>
      <c r="R4620" t="s">
        <v>40</v>
      </c>
      <c r="S4620" t="s">
        <v>63</v>
      </c>
      <c r="T4620">
        <v>17677</v>
      </c>
      <c r="U4620" s="1">
        <v>45429</v>
      </c>
      <c r="V4620" t="s">
        <v>140</v>
      </c>
      <c r="W4620">
        <v>285876</v>
      </c>
      <c r="X4620" t="s">
        <v>18772</v>
      </c>
      <c r="Y4620">
        <v>726</v>
      </c>
      <c r="Z4620">
        <v>2382</v>
      </c>
      <c r="AA4620">
        <v>3</v>
      </c>
      <c r="AB4620">
        <v>2858.4</v>
      </c>
      <c r="AC4620">
        <f>Table1_1[[#This Row],[Price]]*Table1_1[[#This Row],[Quantity]]</f>
        <v>7146</v>
      </c>
    </row>
    <row r="4621" spans="1:29" x14ac:dyDescent="0.3">
      <c r="A4621" t="s">
        <v>28</v>
      </c>
      <c r="B4621" t="s">
        <v>29</v>
      </c>
      <c r="C4621" t="s">
        <v>148</v>
      </c>
      <c r="D4621" t="s">
        <v>291</v>
      </c>
      <c r="E4621" t="s">
        <v>46</v>
      </c>
      <c r="F4621" t="s">
        <v>135</v>
      </c>
      <c r="G4621">
        <v>23</v>
      </c>
      <c r="H4621">
        <v>412193</v>
      </c>
      <c r="I4621" t="s">
        <v>58</v>
      </c>
      <c r="J4621" s="3">
        <v>43907</v>
      </c>
      <c r="K4621">
        <v>1100</v>
      </c>
      <c r="L4621" t="s">
        <v>18773</v>
      </c>
      <c r="M4621" t="s">
        <v>263</v>
      </c>
      <c r="N4621" t="s">
        <v>18774</v>
      </c>
      <c r="O4621" t="s">
        <v>18775</v>
      </c>
      <c r="P4621" t="s">
        <v>39</v>
      </c>
      <c r="Q4621">
        <v>5</v>
      </c>
      <c r="R4621" t="s">
        <v>88</v>
      </c>
      <c r="S4621" t="s">
        <v>63</v>
      </c>
      <c r="T4621">
        <v>59429</v>
      </c>
      <c r="U4621" s="1">
        <v>45294</v>
      </c>
      <c r="V4621" t="s">
        <v>111</v>
      </c>
      <c r="W4621">
        <v>543689</v>
      </c>
      <c r="X4621" t="s">
        <v>18776</v>
      </c>
      <c r="Y4621">
        <v>823</v>
      </c>
      <c r="Z4621">
        <v>2547</v>
      </c>
      <c r="AA4621">
        <v>7</v>
      </c>
      <c r="AB4621">
        <v>7131.6</v>
      </c>
      <c r="AC4621">
        <f>Table1_1[[#This Row],[Price]]*Table1_1[[#This Row],[Quantity]]</f>
        <v>17829</v>
      </c>
    </row>
    <row r="4622" spans="1:29" x14ac:dyDescent="0.3">
      <c r="A4622" t="s">
        <v>28</v>
      </c>
      <c r="B4622" t="s">
        <v>29</v>
      </c>
      <c r="C4622" t="s">
        <v>157</v>
      </c>
      <c r="D4622" t="s">
        <v>98</v>
      </c>
      <c r="E4622" t="s">
        <v>56</v>
      </c>
      <c r="F4622" t="s">
        <v>106</v>
      </c>
      <c r="G4622">
        <v>72</v>
      </c>
      <c r="H4622">
        <v>424100</v>
      </c>
      <c r="I4622" t="s">
        <v>34</v>
      </c>
      <c r="J4622" s="3">
        <v>44935</v>
      </c>
      <c r="K4622">
        <v>1000</v>
      </c>
      <c r="L4622" t="s">
        <v>18777</v>
      </c>
      <c r="M4622" t="s">
        <v>605</v>
      </c>
      <c r="N4622" t="s">
        <v>18778</v>
      </c>
      <c r="O4622" t="s">
        <v>18779</v>
      </c>
      <c r="P4622" t="s">
        <v>51</v>
      </c>
      <c r="Q4622">
        <v>7</v>
      </c>
      <c r="R4622" t="s">
        <v>88</v>
      </c>
      <c r="S4622" t="s">
        <v>118</v>
      </c>
      <c r="T4622">
        <v>22374</v>
      </c>
      <c r="U4622" s="1">
        <v>45440</v>
      </c>
      <c r="V4622" t="s">
        <v>140</v>
      </c>
      <c r="W4622">
        <v>289498</v>
      </c>
      <c r="X4622" t="s">
        <v>18780</v>
      </c>
      <c r="Y4622">
        <v>394</v>
      </c>
      <c r="Z4622">
        <v>1590</v>
      </c>
      <c r="AA4622">
        <v>1</v>
      </c>
      <c r="AB4622">
        <v>636</v>
      </c>
      <c r="AC4622">
        <f>Table1_1[[#This Row],[Price]]*Table1_1[[#This Row],[Quantity]]</f>
        <v>1590</v>
      </c>
    </row>
    <row r="4623" spans="1:29" x14ac:dyDescent="0.3">
      <c r="A4623" t="s">
        <v>28</v>
      </c>
      <c r="B4623" t="s">
        <v>29</v>
      </c>
      <c r="C4623" t="s">
        <v>66</v>
      </c>
      <c r="D4623" t="s">
        <v>616</v>
      </c>
      <c r="E4623" t="s">
        <v>32</v>
      </c>
      <c r="F4623" t="s">
        <v>57</v>
      </c>
      <c r="G4623">
        <v>30</v>
      </c>
      <c r="H4623">
        <v>412337</v>
      </c>
      <c r="I4623" t="s">
        <v>58</v>
      </c>
      <c r="J4623" s="3">
        <v>45464</v>
      </c>
      <c r="K4623">
        <v>1000</v>
      </c>
      <c r="L4623" t="s">
        <v>18781</v>
      </c>
      <c r="M4623" t="s">
        <v>895</v>
      </c>
      <c r="N4623" t="s">
        <v>18782</v>
      </c>
      <c r="O4623" t="s">
        <v>18783</v>
      </c>
      <c r="P4623" t="s">
        <v>87</v>
      </c>
      <c r="Q4623">
        <v>12</v>
      </c>
      <c r="R4623" t="s">
        <v>88</v>
      </c>
      <c r="S4623" t="s">
        <v>79</v>
      </c>
      <c r="T4623">
        <v>76621</v>
      </c>
      <c r="U4623" s="1">
        <v>45448</v>
      </c>
      <c r="V4623" t="s">
        <v>52</v>
      </c>
      <c r="W4623">
        <v>498888</v>
      </c>
      <c r="X4623" t="s">
        <v>18784</v>
      </c>
      <c r="Y4623">
        <v>865</v>
      </c>
      <c r="Z4623">
        <v>2233</v>
      </c>
      <c r="AA4623">
        <v>5</v>
      </c>
      <c r="AB4623">
        <v>4466</v>
      </c>
      <c r="AC4623">
        <f>Table1_1[[#This Row],[Price]]*Table1_1[[#This Row],[Quantity]]</f>
        <v>11165</v>
      </c>
    </row>
    <row r="4624" spans="1:29" x14ac:dyDescent="0.3">
      <c r="A4624" t="s">
        <v>28</v>
      </c>
      <c r="B4624" t="s">
        <v>29</v>
      </c>
      <c r="C4624" t="s">
        <v>54</v>
      </c>
      <c r="D4624" t="s">
        <v>442</v>
      </c>
      <c r="E4624" t="s">
        <v>32</v>
      </c>
      <c r="F4624" t="s">
        <v>106</v>
      </c>
      <c r="G4624">
        <v>53</v>
      </c>
      <c r="H4624">
        <v>439212</v>
      </c>
      <c r="I4624" t="s">
        <v>34</v>
      </c>
      <c r="J4624" s="3">
        <v>44792</v>
      </c>
      <c r="K4624">
        <v>1200</v>
      </c>
      <c r="L4624" t="s">
        <v>18785</v>
      </c>
      <c r="M4624" t="s">
        <v>623</v>
      </c>
      <c r="N4624" t="s">
        <v>18786</v>
      </c>
      <c r="O4624" t="s">
        <v>18787</v>
      </c>
      <c r="P4624" t="s">
        <v>39</v>
      </c>
      <c r="Q4624">
        <v>13</v>
      </c>
      <c r="R4624" t="s">
        <v>88</v>
      </c>
      <c r="S4624" t="s">
        <v>63</v>
      </c>
      <c r="T4624">
        <v>72421</v>
      </c>
      <c r="U4624" s="1">
        <v>45341</v>
      </c>
      <c r="V4624" t="s">
        <v>119</v>
      </c>
      <c r="W4624">
        <v>655564</v>
      </c>
      <c r="X4624" t="s">
        <v>18788</v>
      </c>
      <c r="Y4624">
        <v>410</v>
      </c>
      <c r="Z4624">
        <v>2623</v>
      </c>
      <c r="AA4624">
        <v>1</v>
      </c>
      <c r="AB4624">
        <v>1049.2</v>
      </c>
      <c r="AC4624">
        <f>Table1_1[[#This Row],[Price]]*Table1_1[[#This Row],[Quantity]]</f>
        <v>2623</v>
      </c>
    </row>
    <row r="4625" spans="1:29" x14ac:dyDescent="0.3">
      <c r="A4625" t="s">
        <v>28</v>
      </c>
      <c r="B4625" t="s">
        <v>29</v>
      </c>
      <c r="C4625" t="s">
        <v>193</v>
      </c>
      <c r="D4625" t="s">
        <v>142</v>
      </c>
      <c r="E4625" t="s">
        <v>32</v>
      </c>
      <c r="F4625" t="s">
        <v>106</v>
      </c>
      <c r="G4625">
        <v>64</v>
      </c>
      <c r="H4625">
        <v>423729</v>
      </c>
      <c r="I4625" t="s">
        <v>34</v>
      </c>
      <c r="J4625" s="3">
        <v>44619</v>
      </c>
      <c r="K4625">
        <v>800</v>
      </c>
      <c r="L4625" t="s">
        <v>18789</v>
      </c>
      <c r="M4625" t="s">
        <v>144</v>
      </c>
      <c r="N4625" t="s">
        <v>18790</v>
      </c>
      <c r="O4625">
        <v>7266241769</v>
      </c>
      <c r="P4625" t="s">
        <v>51</v>
      </c>
      <c r="Q4625">
        <v>12</v>
      </c>
      <c r="R4625" t="s">
        <v>40</v>
      </c>
      <c r="S4625" t="s">
        <v>79</v>
      </c>
      <c r="T4625">
        <v>27032</v>
      </c>
      <c r="U4625" s="1">
        <v>45382</v>
      </c>
      <c r="V4625" t="s">
        <v>72</v>
      </c>
      <c r="W4625">
        <v>151932</v>
      </c>
      <c r="X4625" t="s">
        <v>18791</v>
      </c>
      <c r="Y4625">
        <v>572</v>
      </c>
      <c r="Z4625">
        <v>2080</v>
      </c>
      <c r="AA4625">
        <v>8</v>
      </c>
      <c r="AB4625">
        <v>6656</v>
      </c>
      <c r="AC4625">
        <f>Table1_1[[#This Row],[Price]]*Table1_1[[#This Row],[Quantity]]</f>
        <v>16640</v>
      </c>
    </row>
    <row r="4626" spans="1:29" x14ac:dyDescent="0.3">
      <c r="A4626" t="s">
        <v>28</v>
      </c>
      <c r="B4626" t="s">
        <v>29</v>
      </c>
      <c r="C4626" t="s">
        <v>193</v>
      </c>
      <c r="D4626" t="s">
        <v>349</v>
      </c>
      <c r="E4626" t="s">
        <v>56</v>
      </c>
      <c r="F4626" t="s">
        <v>83</v>
      </c>
      <c r="G4626">
        <v>22</v>
      </c>
      <c r="H4626">
        <v>437607</v>
      </c>
      <c r="I4626" t="s">
        <v>34</v>
      </c>
      <c r="J4626" s="3">
        <v>44235</v>
      </c>
      <c r="K4626">
        <v>800</v>
      </c>
      <c r="L4626" t="s">
        <v>18792</v>
      </c>
      <c r="M4626" t="s">
        <v>319</v>
      </c>
      <c r="N4626" t="s">
        <v>18793</v>
      </c>
      <c r="O4626" t="s">
        <v>18794</v>
      </c>
      <c r="P4626" t="s">
        <v>71</v>
      </c>
      <c r="Q4626">
        <v>11</v>
      </c>
      <c r="R4626" t="s">
        <v>40</v>
      </c>
      <c r="S4626" t="s">
        <v>118</v>
      </c>
      <c r="T4626">
        <v>37902</v>
      </c>
      <c r="U4626" s="1">
        <v>45415</v>
      </c>
      <c r="V4626" t="s">
        <v>140</v>
      </c>
      <c r="W4626">
        <v>436070</v>
      </c>
      <c r="X4626" t="s">
        <v>18795</v>
      </c>
      <c r="Y4626">
        <v>796</v>
      </c>
      <c r="Z4626">
        <v>1569</v>
      </c>
      <c r="AA4626">
        <v>5</v>
      </c>
      <c r="AB4626">
        <v>3138</v>
      </c>
      <c r="AC4626">
        <f>Table1_1[[#This Row],[Price]]*Table1_1[[#This Row],[Quantity]]</f>
        <v>7845</v>
      </c>
    </row>
    <row r="4627" spans="1:29" x14ac:dyDescent="0.3">
      <c r="A4627" t="s">
        <v>28</v>
      </c>
      <c r="B4627" t="s">
        <v>29</v>
      </c>
      <c r="C4627" t="s">
        <v>30</v>
      </c>
      <c r="D4627" t="s">
        <v>566</v>
      </c>
      <c r="E4627" t="s">
        <v>46</v>
      </c>
      <c r="F4627" t="s">
        <v>106</v>
      </c>
      <c r="G4627">
        <v>72</v>
      </c>
      <c r="H4627">
        <v>410235</v>
      </c>
      <c r="I4627" t="s">
        <v>58</v>
      </c>
      <c r="J4627" s="3">
        <v>44147</v>
      </c>
      <c r="K4627">
        <v>1400</v>
      </c>
      <c r="L4627" t="s">
        <v>18796</v>
      </c>
      <c r="M4627" t="s">
        <v>351</v>
      </c>
      <c r="N4627" t="s">
        <v>18797</v>
      </c>
      <c r="O4627" t="s">
        <v>18798</v>
      </c>
      <c r="P4627" t="s">
        <v>51</v>
      </c>
      <c r="Q4627">
        <v>15</v>
      </c>
      <c r="R4627" t="s">
        <v>88</v>
      </c>
      <c r="S4627" t="s">
        <v>79</v>
      </c>
      <c r="T4627">
        <v>95904</v>
      </c>
      <c r="U4627" s="1">
        <v>45373</v>
      </c>
      <c r="V4627" t="s">
        <v>72</v>
      </c>
      <c r="W4627">
        <v>362565</v>
      </c>
      <c r="X4627" t="s">
        <v>18799</v>
      </c>
      <c r="Y4627">
        <v>569</v>
      </c>
      <c r="Z4627">
        <v>2119</v>
      </c>
      <c r="AA4627">
        <v>3</v>
      </c>
      <c r="AB4627">
        <v>2542.8000000000002</v>
      </c>
      <c r="AC4627">
        <f>Table1_1[[#This Row],[Price]]*Table1_1[[#This Row],[Quantity]]</f>
        <v>6357</v>
      </c>
    </row>
    <row r="4628" spans="1:29" x14ac:dyDescent="0.3">
      <c r="A4628" t="s">
        <v>28</v>
      </c>
      <c r="B4628" t="s">
        <v>29</v>
      </c>
      <c r="C4628" t="s">
        <v>54</v>
      </c>
      <c r="D4628" t="s">
        <v>149</v>
      </c>
      <c r="E4628" t="s">
        <v>56</v>
      </c>
      <c r="F4628" t="s">
        <v>106</v>
      </c>
      <c r="G4628">
        <v>33</v>
      </c>
      <c r="H4628">
        <v>411777</v>
      </c>
      <c r="I4628" t="s">
        <v>58</v>
      </c>
      <c r="J4628" s="3">
        <v>44576</v>
      </c>
      <c r="K4628">
        <v>1300</v>
      </c>
      <c r="L4628" t="s">
        <v>18800</v>
      </c>
      <c r="M4628" t="s">
        <v>189</v>
      </c>
      <c r="N4628" t="s">
        <v>18801</v>
      </c>
      <c r="O4628">
        <v>8142352985</v>
      </c>
      <c r="P4628" t="s">
        <v>39</v>
      </c>
      <c r="Q4628">
        <v>15</v>
      </c>
      <c r="R4628" t="s">
        <v>40</v>
      </c>
      <c r="S4628" t="s">
        <v>118</v>
      </c>
      <c r="T4628">
        <v>51236</v>
      </c>
      <c r="U4628" s="1">
        <v>45422</v>
      </c>
      <c r="V4628" t="s">
        <v>140</v>
      </c>
      <c r="W4628">
        <v>685543</v>
      </c>
      <c r="X4628" t="s">
        <v>18802</v>
      </c>
      <c r="Y4628">
        <v>952</v>
      </c>
      <c r="Z4628">
        <v>548</v>
      </c>
      <c r="AA4628">
        <v>1</v>
      </c>
      <c r="AB4628">
        <v>219.20000000000002</v>
      </c>
      <c r="AC4628">
        <f>Table1_1[[#This Row],[Price]]*Table1_1[[#This Row],[Quantity]]</f>
        <v>548</v>
      </c>
    </row>
    <row r="4629" spans="1:29" x14ac:dyDescent="0.3">
      <c r="A4629" t="s">
        <v>28</v>
      </c>
      <c r="B4629" t="s">
        <v>29</v>
      </c>
      <c r="C4629" t="s">
        <v>44</v>
      </c>
      <c r="D4629" t="s">
        <v>546</v>
      </c>
      <c r="E4629" t="s">
        <v>46</v>
      </c>
      <c r="F4629" t="s">
        <v>99</v>
      </c>
      <c r="G4629">
        <v>92</v>
      </c>
      <c r="H4629">
        <v>403213</v>
      </c>
      <c r="I4629" t="s">
        <v>58</v>
      </c>
      <c r="J4629" s="3">
        <v>44899</v>
      </c>
      <c r="K4629">
        <v>1400</v>
      </c>
      <c r="L4629" t="s">
        <v>17463</v>
      </c>
      <c r="M4629" t="s">
        <v>361</v>
      </c>
      <c r="N4629" t="s">
        <v>18804</v>
      </c>
      <c r="O4629" t="s">
        <v>18805</v>
      </c>
      <c r="P4629" t="s">
        <v>51</v>
      </c>
      <c r="Q4629">
        <v>12</v>
      </c>
      <c r="R4629" t="s">
        <v>88</v>
      </c>
      <c r="S4629" t="s">
        <v>118</v>
      </c>
      <c r="T4629">
        <v>23446</v>
      </c>
      <c r="U4629" s="1">
        <v>45595</v>
      </c>
      <c r="V4629" t="s">
        <v>155</v>
      </c>
      <c r="W4629">
        <v>131502</v>
      </c>
      <c r="X4629" t="s">
        <v>13994</v>
      </c>
      <c r="Y4629">
        <v>293</v>
      </c>
      <c r="Z4629">
        <v>2329</v>
      </c>
      <c r="AA4629">
        <v>7</v>
      </c>
      <c r="AB4629">
        <v>6521.2000000000007</v>
      </c>
      <c r="AC4629">
        <f>Table1_1[[#This Row],[Price]]*Table1_1[[#This Row],[Quantity]]</f>
        <v>16303</v>
      </c>
    </row>
    <row r="4630" spans="1:29" x14ac:dyDescent="0.3">
      <c r="A4630" t="s">
        <v>28</v>
      </c>
      <c r="B4630" t="s">
        <v>29</v>
      </c>
      <c r="C4630" t="s">
        <v>54</v>
      </c>
      <c r="D4630" t="s">
        <v>254</v>
      </c>
      <c r="E4630" t="s">
        <v>32</v>
      </c>
      <c r="F4630" t="s">
        <v>175</v>
      </c>
      <c r="G4630">
        <v>22</v>
      </c>
      <c r="H4630">
        <v>403928</v>
      </c>
      <c r="I4630" t="s">
        <v>58</v>
      </c>
      <c r="J4630" s="3">
        <v>44523</v>
      </c>
      <c r="K4630">
        <v>800</v>
      </c>
      <c r="L4630" t="s">
        <v>18807</v>
      </c>
      <c r="M4630" t="s">
        <v>165</v>
      </c>
      <c r="N4630" t="s">
        <v>18808</v>
      </c>
      <c r="O4630" t="s">
        <v>18809</v>
      </c>
      <c r="P4630" t="s">
        <v>71</v>
      </c>
      <c r="Q4630">
        <v>20</v>
      </c>
      <c r="R4630" t="s">
        <v>40</v>
      </c>
      <c r="S4630" t="s">
        <v>41</v>
      </c>
      <c r="T4630">
        <v>41952</v>
      </c>
      <c r="U4630" s="1">
        <v>45423</v>
      </c>
      <c r="V4630" t="s">
        <v>140</v>
      </c>
      <c r="W4630">
        <v>284536</v>
      </c>
      <c r="X4630" t="s">
        <v>18810</v>
      </c>
      <c r="Y4630">
        <v>734</v>
      </c>
      <c r="Z4630">
        <v>1237</v>
      </c>
      <c r="AA4630">
        <v>2</v>
      </c>
      <c r="AB4630">
        <v>989.6</v>
      </c>
      <c r="AC4630">
        <f>Table1_1[[#This Row],[Price]]*Table1_1[[#This Row],[Quantity]]</f>
        <v>2474</v>
      </c>
    </row>
    <row r="4631" spans="1:29" x14ac:dyDescent="0.3">
      <c r="A4631" t="s">
        <v>28</v>
      </c>
      <c r="B4631" t="s">
        <v>29</v>
      </c>
      <c r="C4631" t="s">
        <v>44</v>
      </c>
      <c r="D4631" t="s">
        <v>338</v>
      </c>
      <c r="E4631" t="s">
        <v>56</v>
      </c>
      <c r="F4631" t="s">
        <v>33</v>
      </c>
      <c r="G4631">
        <v>52</v>
      </c>
      <c r="H4631">
        <v>436665</v>
      </c>
      <c r="I4631" t="s">
        <v>34</v>
      </c>
      <c r="J4631" s="3">
        <v>44950</v>
      </c>
      <c r="K4631">
        <v>1400</v>
      </c>
      <c r="L4631" t="s">
        <v>18811</v>
      </c>
      <c r="M4631" t="s">
        <v>172</v>
      </c>
      <c r="N4631" t="s">
        <v>18812</v>
      </c>
      <c r="O4631">
        <v>8375733060</v>
      </c>
      <c r="P4631" t="s">
        <v>51</v>
      </c>
      <c r="Q4631">
        <v>10</v>
      </c>
      <c r="R4631" t="s">
        <v>40</v>
      </c>
      <c r="S4631" t="s">
        <v>118</v>
      </c>
      <c r="T4631">
        <v>10055</v>
      </c>
      <c r="U4631" s="1">
        <v>45617</v>
      </c>
      <c r="V4631" t="s">
        <v>42</v>
      </c>
      <c r="W4631">
        <v>500708</v>
      </c>
      <c r="X4631" t="s">
        <v>18813</v>
      </c>
      <c r="Y4631">
        <v>304</v>
      </c>
      <c r="Z4631">
        <v>2891</v>
      </c>
      <c r="AA4631">
        <v>2</v>
      </c>
      <c r="AB4631">
        <v>2312.8000000000002</v>
      </c>
      <c r="AC4631">
        <f>Table1_1[[#This Row],[Price]]*Table1_1[[#This Row],[Quantity]]</f>
        <v>5782</v>
      </c>
    </row>
    <row r="4632" spans="1:29" x14ac:dyDescent="0.3">
      <c r="A4632" t="s">
        <v>28</v>
      </c>
      <c r="B4632" t="s">
        <v>29</v>
      </c>
      <c r="C4632" t="s">
        <v>193</v>
      </c>
      <c r="D4632" t="s">
        <v>82</v>
      </c>
      <c r="E4632" t="s">
        <v>56</v>
      </c>
      <c r="F4632" t="s">
        <v>47</v>
      </c>
      <c r="G4632">
        <v>75</v>
      </c>
      <c r="H4632">
        <v>422382</v>
      </c>
      <c r="I4632" t="s">
        <v>58</v>
      </c>
      <c r="J4632" s="3">
        <v>45454</v>
      </c>
      <c r="K4632">
        <v>950</v>
      </c>
      <c r="L4632" t="s">
        <v>18814</v>
      </c>
      <c r="M4632" t="s">
        <v>108</v>
      </c>
      <c r="N4632" t="s">
        <v>18815</v>
      </c>
      <c r="O4632">
        <v>5516425178</v>
      </c>
      <c r="P4632" t="s">
        <v>71</v>
      </c>
      <c r="Q4632">
        <v>4</v>
      </c>
      <c r="R4632" t="s">
        <v>40</v>
      </c>
      <c r="S4632" t="s">
        <v>118</v>
      </c>
      <c r="T4632">
        <v>34730</v>
      </c>
      <c r="U4632" s="1">
        <v>45563</v>
      </c>
      <c r="V4632" t="s">
        <v>180</v>
      </c>
      <c r="W4632">
        <v>551962</v>
      </c>
      <c r="X4632" t="s">
        <v>18816</v>
      </c>
      <c r="Y4632">
        <v>660</v>
      </c>
      <c r="Z4632">
        <v>831</v>
      </c>
      <c r="AA4632">
        <v>5</v>
      </c>
      <c r="AB4632">
        <v>1662</v>
      </c>
      <c r="AC4632">
        <f>Table1_1[[#This Row],[Price]]*Table1_1[[#This Row],[Quantity]]</f>
        <v>4155</v>
      </c>
    </row>
    <row r="4633" spans="1:29" x14ac:dyDescent="0.3">
      <c r="A4633" t="s">
        <v>28</v>
      </c>
      <c r="B4633" t="s">
        <v>29</v>
      </c>
      <c r="C4633" t="s">
        <v>54</v>
      </c>
      <c r="D4633" t="s">
        <v>149</v>
      </c>
      <c r="E4633" t="s">
        <v>32</v>
      </c>
      <c r="F4633" t="s">
        <v>150</v>
      </c>
      <c r="G4633">
        <v>71</v>
      </c>
      <c r="H4633">
        <v>403794</v>
      </c>
      <c r="I4633" t="s">
        <v>34</v>
      </c>
      <c r="J4633" s="3">
        <v>44250</v>
      </c>
      <c r="K4633">
        <v>800</v>
      </c>
      <c r="L4633" t="s">
        <v>18817</v>
      </c>
      <c r="M4633" t="s">
        <v>1017</v>
      </c>
      <c r="N4633" t="s">
        <v>18818</v>
      </c>
      <c r="O4633" t="s">
        <v>18819</v>
      </c>
      <c r="P4633" t="s">
        <v>39</v>
      </c>
      <c r="Q4633">
        <v>20</v>
      </c>
      <c r="R4633" t="s">
        <v>40</v>
      </c>
      <c r="S4633" t="s">
        <v>118</v>
      </c>
      <c r="T4633">
        <v>27654</v>
      </c>
      <c r="U4633" s="1">
        <v>45535</v>
      </c>
      <c r="V4633" t="s">
        <v>64</v>
      </c>
      <c r="W4633">
        <v>406565</v>
      </c>
      <c r="X4633" t="s">
        <v>18820</v>
      </c>
      <c r="Y4633">
        <v>615</v>
      </c>
      <c r="Z4633">
        <v>1934</v>
      </c>
      <c r="AA4633">
        <v>8</v>
      </c>
      <c r="AB4633">
        <v>6188.8</v>
      </c>
      <c r="AC4633">
        <f>Table1_1[[#This Row],[Price]]*Table1_1[[#This Row],[Quantity]]</f>
        <v>15472</v>
      </c>
    </row>
    <row r="4634" spans="1:29" x14ac:dyDescent="0.3">
      <c r="A4634" t="s">
        <v>28</v>
      </c>
      <c r="B4634" t="s">
        <v>29</v>
      </c>
      <c r="C4634" t="s">
        <v>54</v>
      </c>
      <c r="D4634" t="s">
        <v>105</v>
      </c>
      <c r="E4634" t="s">
        <v>32</v>
      </c>
      <c r="F4634" t="s">
        <v>47</v>
      </c>
      <c r="G4634">
        <v>90</v>
      </c>
      <c r="H4634">
        <v>431949</v>
      </c>
      <c r="I4634" t="s">
        <v>34</v>
      </c>
      <c r="J4634" s="3">
        <v>44066</v>
      </c>
      <c r="K4634">
        <v>1100</v>
      </c>
      <c r="L4634" t="s">
        <v>9969</v>
      </c>
      <c r="M4634" t="s">
        <v>1058</v>
      </c>
      <c r="N4634" t="s">
        <v>18821</v>
      </c>
      <c r="O4634" t="s">
        <v>18822</v>
      </c>
      <c r="P4634" t="s">
        <v>87</v>
      </c>
      <c r="Q4634">
        <v>4</v>
      </c>
      <c r="R4634" t="s">
        <v>88</v>
      </c>
      <c r="S4634" t="s">
        <v>63</v>
      </c>
      <c r="T4634">
        <v>91839</v>
      </c>
      <c r="U4634" s="1">
        <v>45531</v>
      </c>
      <c r="V4634" t="s">
        <v>64</v>
      </c>
      <c r="W4634">
        <v>555242</v>
      </c>
      <c r="X4634" t="s">
        <v>18823</v>
      </c>
      <c r="Y4634">
        <v>918</v>
      </c>
      <c r="Z4634">
        <v>2362</v>
      </c>
      <c r="AA4634">
        <v>6</v>
      </c>
      <c r="AB4634">
        <v>5668.8</v>
      </c>
      <c r="AC4634">
        <f>Table1_1[[#This Row],[Price]]*Table1_1[[#This Row],[Quantity]]</f>
        <v>14172</v>
      </c>
    </row>
    <row r="4635" spans="1:29" x14ac:dyDescent="0.3">
      <c r="A4635" t="s">
        <v>28</v>
      </c>
      <c r="B4635" t="s">
        <v>29</v>
      </c>
      <c r="C4635" t="s">
        <v>44</v>
      </c>
      <c r="D4635" t="s">
        <v>227</v>
      </c>
      <c r="E4635" t="s">
        <v>56</v>
      </c>
      <c r="F4635" t="s">
        <v>175</v>
      </c>
      <c r="G4635">
        <v>49</v>
      </c>
      <c r="H4635">
        <v>404639</v>
      </c>
      <c r="I4635" t="s">
        <v>34</v>
      </c>
      <c r="J4635" s="3">
        <v>44750</v>
      </c>
      <c r="K4635">
        <v>1400</v>
      </c>
      <c r="L4635" t="s">
        <v>18824</v>
      </c>
      <c r="M4635" t="s">
        <v>919</v>
      </c>
      <c r="N4635" t="s">
        <v>18825</v>
      </c>
      <c r="O4635">
        <v>9493824435</v>
      </c>
      <c r="P4635" t="s">
        <v>71</v>
      </c>
      <c r="Q4635">
        <v>17</v>
      </c>
      <c r="R4635" t="s">
        <v>88</v>
      </c>
      <c r="S4635" t="s">
        <v>118</v>
      </c>
      <c r="T4635">
        <v>61895</v>
      </c>
      <c r="U4635" s="1">
        <v>45592</v>
      </c>
      <c r="V4635" t="s">
        <v>155</v>
      </c>
      <c r="W4635">
        <v>564548</v>
      </c>
      <c r="X4635" t="s">
        <v>18826</v>
      </c>
      <c r="Y4635">
        <v>435</v>
      </c>
      <c r="Z4635">
        <v>858</v>
      </c>
      <c r="AA4635">
        <v>4</v>
      </c>
      <c r="AB4635">
        <v>1372.8000000000002</v>
      </c>
      <c r="AC4635">
        <f>Table1_1[[#This Row],[Price]]*Table1_1[[#This Row],[Quantity]]</f>
        <v>3432</v>
      </c>
    </row>
    <row r="4636" spans="1:29" x14ac:dyDescent="0.3">
      <c r="A4636" t="s">
        <v>28</v>
      </c>
      <c r="B4636" t="s">
        <v>29</v>
      </c>
      <c r="C4636" t="s">
        <v>148</v>
      </c>
      <c r="D4636" t="s">
        <v>274</v>
      </c>
      <c r="E4636" t="s">
        <v>46</v>
      </c>
      <c r="F4636" t="s">
        <v>175</v>
      </c>
      <c r="G4636">
        <v>45</v>
      </c>
      <c r="H4636">
        <v>409208</v>
      </c>
      <c r="I4636" t="s">
        <v>58</v>
      </c>
      <c r="J4636" s="3">
        <v>44377</v>
      </c>
      <c r="K4636">
        <v>1300</v>
      </c>
      <c r="L4636" t="s">
        <v>18828</v>
      </c>
      <c r="M4636" t="s">
        <v>856</v>
      </c>
      <c r="N4636" t="s">
        <v>18829</v>
      </c>
      <c r="O4636" t="s">
        <v>18830</v>
      </c>
      <c r="P4636" t="s">
        <v>71</v>
      </c>
      <c r="Q4636">
        <v>15</v>
      </c>
      <c r="R4636" t="s">
        <v>88</v>
      </c>
      <c r="S4636" t="s">
        <v>118</v>
      </c>
      <c r="T4636">
        <v>41902</v>
      </c>
      <c r="U4636" s="1">
        <v>45496</v>
      </c>
      <c r="V4636" t="s">
        <v>126</v>
      </c>
      <c r="W4636">
        <v>990221</v>
      </c>
      <c r="X4636" t="s">
        <v>18831</v>
      </c>
      <c r="Y4636">
        <v>691</v>
      </c>
      <c r="Z4636">
        <v>2953</v>
      </c>
      <c r="AA4636">
        <v>4</v>
      </c>
      <c r="AB4636">
        <v>4724.8</v>
      </c>
      <c r="AC4636">
        <f>Table1_1[[#This Row],[Price]]*Table1_1[[#This Row],[Quantity]]</f>
        <v>11812</v>
      </c>
    </row>
    <row r="4637" spans="1:29" x14ac:dyDescent="0.3">
      <c r="A4637" t="s">
        <v>28</v>
      </c>
      <c r="B4637" t="s">
        <v>29</v>
      </c>
      <c r="C4637" t="s">
        <v>148</v>
      </c>
      <c r="D4637" t="s">
        <v>134</v>
      </c>
      <c r="E4637" t="s">
        <v>46</v>
      </c>
      <c r="F4637" t="s">
        <v>33</v>
      </c>
      <c r="G4637">
        <v>18</v>
      </c>
      <c r="H4637">
        <v>411506</v>
      </c>
      <c r="I4637" t="s">
        <v>58</v>
      </c>
      <c r="J4637" s="3">
        <v>45360</v>
      </c>
      <c r="K4637">
        <v>1300</v>
      </c>
      <c r="L4637" t="s">
        <v>18832</v>
      </c>
      <c r="M4637" t="s">
        <v>144</v>
      </c>
      <c r="N4637" t="s">
        <v>18833</v>
      </c>
      <c r="O4637" t="s">
        <v>18834</v>
      </c>
      <c r="P4637" t="s">
        <v>87</v>
      </c>
      <c r="Q4637">
        <v>7</v>
      </c>
      <c r="R4637" t="s">
        <v>88</v>
      </c>
      <c r="S4637" t="s">
        <v>41</v>
      </c>
      <c r="T4637">
        <v>11225</v>
      </c>
      <c r="U4637" s="1">
        <v>45619</v>
      </c>
      <c r="V4637" t="s">
        <v>42</v>
      </c>
      <c r="W4637">
        <v>649530</v>
      </c>
      <c r="X4637" t="s">
        <v>18835</v>
      </c>
      <c r="Y4637">
        <v>791</v>
      </c>
      <c r="Z4637">
        <v>929</v>
      </c>
      <c r="AA4637">
        <v>2</v>
      </c>
      <c r="AB4637">
        <v>743.2</v>
      </c>
      <c r="AC4637">
        <f>Table1_1[[#This Row],[Price]]*Table1_1[[#This Row],[Quantity]]</f>
        <v>1858</v>
      </c>
    </row>
    <row r="4638" spans="1:29" x14ac:dyDescent="0.3">
      <c r="A4638" t="s">
        <v>28</v>
      </c>
      <c r="B4638" t="s">
        <v>29</v>
      </c>
      <c r="C4638" t="s">
        <v>148</v>
      </c>
      <c r="D4638" t="s">
        <v>237</v>
      </c>
      <c r="E4638" t="s">
        <v>56</v>
      </c>
      <c r="F4638" t="s">
        <v>175</v>
      </c>
      <c r="G4638">
        <v>37</v>
      </c>
      <c r="H4638">
        <v>416816</v>
      </c>
      <c r="I4638" t="s">
        <v>34</v>
      </c>
      <c r="J4638" s="3">
        <v>45426</v>
      </c>
      <c r="K4638">
        <v>1200</v>
      </c>
      <c r="L4638" t="s">
        <v>18836</v>
      </c>
      <c r="M4638" t="s">
        <v>1488</v>
      </c>
      <c r="N4638" t="s">
        <v>18837</v>
      </c>
      <c r="O4638" t="s">
        <v>18838</v>
      </c>
      <c r="P4638" t="s">
        <v>87</v>
      </c>
      <c r="Q4638">
        <v>17</v>
      </c>
      <c r="R4638" t="s">
        <v>88</v>
      </c>
      <c r="S4638" t="s">
        <v>63</v>
      </c>
      <c r="T4638">
        <v>94962</v>
      </c>
      <c r="U4638" s="1">
        <v>45435</v>
      </c>
      <c r="V4638" t="s">
        <v>140</v>
      </c>
      <c r="W4638">
        <v>638334</v>
      </c>
      <c r="X4638" t="s">
        <v>18839</v>
      </c>
      <c r="Y4638">
        <v>943</v>
      </c>
      <c r="Z4638">
        <v>1018</v>
      </c>
      <c r="AA4638">
        <v>4</v>
      </c>
      <c r="AB4638">
        <v>1628.8000000000002</v>
      </c>
      <c r="AC4638">
        <f>Table1_1[[#This Row],[Price]]*Table1_1[[#This Row],[Quantity]]</f>
        <v>4072</v>
      </c>
    </row>
    <row r="4639" spans="1:29" x14ac:dyDescent="0.3">
      <c r="A4639" t="s">
        <v>28</v>
      </c>
      <c r="B4639" t="s">
        <v>29</v>
      </c>
      <c r="C4639" t="s">
        <v>148</v>
      </c>
      <c r="D4639" t="s">
        <v>170</v>
      </c>
      <c r="E4639" t="s">
        <v>32</v>
      </c>
      <c r="F4639" t="s">
        <v>150</v>
      </c>
      <c r="G4639">
        <v>76</v>
      </c>
      <c r="H4639">
        <v>409111</v>
      </c>
      <c r="I4639" t="s">
        <v>34</v>
      </c>
      <c r="J4639" s="3">
        <v>45013</v>
      </c>
      <c r="K4639">
        <v>950</v>
      </c>
      <c r="L4639" t="s">
        <v>18841</v>
      </c>
      <c r="M4639" t="s">
        <v>487</v>
      </c>
      <c r="N4639" t="s">
        <v>18842</v>
      </c>
      <c r="O4639" t="s">
        <v>18843</v>
      </c>
      <c r="P4639" t="s">
        <v>51</v>
      </c>
      <c r="Q4639">
        <v>4</v>
      </c>
      <c r="R4639" t="s">
        <v>40</v>
      </c>
      <c r="S4639" t="s">
        <v>41</v>
      </c>
      <c r="T4639">
        <v>68625</v>
      </c>
      <c r="U4639" s="1">
        <v>45430</v>
      </c>
      <c r="V4639" t="s">
        <v>140</v>
      </c>
      <c r="W4639">
        <v>324306</v>
      </c>
      <c r="X4639" t="s">
        <v>18844</v>
      </c>
      <c r="Y4639">
        <v>817</v>
      </c>
      <c r="Z4639">
        <v>676</v>
      </c>
      <c r="AA4639">
        <v>3</v>
      </c>
      <c r="AB4639">
        <v>811.2</v>
      </c>
      <c r="AC4639">
        <f>Table1_1[[#This Row],[Price]]*Table1_1[[#This Row],[Quantity]]</f>
        <v>2028</v>
      </c>
    </row>
    <row r="4640" spans="1:29" x14ac:dyDescent="0.3">
      <c r="A4640" t="s">
        <v>28</v>
      </c>
      <c r="B4640" t="s">
        <v>29</v>
      </c>
      <c r="C4640" t="s">
        <v>157</v>
      </c>
      <c r="D4640" t="s">
        <v>442</v>
      </c>
      <c r="E4640" t="s">
        <v>32</v>
      </c>
      <c r="F4640" t="s">
        <v>33</v>
      </c>
      <c r="G4640">
        <v>38</v>
      </c>
      <c r="H4640">
        <v>430487</v>
      </c>
      <c r="I4640" t="s">
        <v>34</v>
      </c>
      <c r="J4640" s="3">
        <v>44619</v>
      </c>
      <c r="K4640">
        <v>1000</v>
      </c>
      <c r="L4640" t="s">
        <v>18845</v>
      </c>
      <c r="M4640" t="s">
        <v>189</v>
      </c>
      <c r="N4640" t="s">
        <v>18846</v>
      </c>
      <c r="O4640">
        <v>5146737593</v>
      </c>
      <c r="P4640" t="s">
        <v>51</v>
      </c>
      <c r="Q4640">
        <v>18</v>
      </c>
      <c r="R4640" t="s">
        <v>40</v>
      </c>
      <c r="S4640" t="s">
        <v>118</v>
      </c>
      <c r="T4640">
        <v>66223</v>
      </c>
      <c r="U4640" s="1">
        <v>45601</v>
      </c>
      <c r="V4640" t="s">
        <v>42</v>
      </c>
      <c r="W4640">
        <v>267586</v>
      </c>
      <c r="X4640" t="s">
        <v>18847</v>
      </c>
      <c r="Y4640">
        <v>764</v>
      </c>
      <c r="Z4640">
        <v>2266</v>
      </c>
      <c r="AA4640">
        <v>2</v>
      </c>
      <c r="AB4640">
        <v>1812.8000000000002</v>
      </c>
      <c r="AC4640">
        <f>Table1_1[[#This Row],[Price]]*Table1_1[[#This Row],[Quantity]]</f>
        <v>4532</v>
      </c>
    </row>
    <row r="4641" spans="1:29" x14ac:dyDescent="0.3">
      <c r="A4641" t="s">
        <v>28</v>
      </c>
      <c r="B4641" t="s">
        <v>29</v>
      </c>
      <c r="C4641" t="s">
        <v>30</v>
      </c>
      <c r="D4641" t="s">
        <v>274</v>
      </c>
      <c r="E4641" t="s">
        <v>56</v>
      </c>
      <c r="F4641" t="s">
        <v>135</v>
      </c>
      <c r="G4641">
        <v>73</v>
      </c>
      <c r="H4641">
        <v>409035</v>
      </c>
      <c r="I4641" t="s">
        <v>34</v>
      </c>
      <c r="J4641" s="3">
        <v>44595</v>
      </c>
      <c r="K4641">
        <v>800</v>
      </c>
      <c r="L4641" t="s">
        <v>18849</v>
      </c>
      <c r="M4641" t="s">
        <v>172</v>
      </c>
      <c r="N4641" t="s">
        <v>18850</v>
      </c>
      <c r="O4641" t="s">
        <v>18851</v>
      </c>
      <c r="P4641" t="s">
        <v>71</v>
      </c>
      <c r="Q4641">
        <v>14</v>
      </c>
      <c r="R4641" t="s">
        <v>40</v>
      </c>
      <c r="S4641" t="s">
        <v>63</v>
      </c>
      <c r="T4641">
        <v>70788</v>
      </c>
      <c r="U4641" s="1">
        <v>45475</v>
      </c>
      <c r="V4641" t="s">
        <v>126</v>
      </c>
      <c r="W4641">
        <v>588493</v>
      </c>
      <c r="X4641" t="s">
        <v>18852</v>
      </c>
      <c r="Y4641">
        <v>397</v>
      </c>
      <c r="Z4641">
        <v>559</v>
      </c>
      <c r="AA4641">
        <v>4</v>
      </c>
      <c r="AB4641">
        <v>894.40000000000009</v>
      </c>
      <c r="AC4641">
        <f>Table1_1[[#This Row],[Price]]*Table1_1[[#This Row],[Quantity]]</f>
        <v>2236</v>
      </c>
    </row>
    <row r="4642" spans="1:29" x14ac:dyDescent="0.3">
      <c r="A4642" t="s">
        <v>28</v>
      </c>
      <c r="B4642" t="s">
        <v>29</v>
      </c>
      <c r="C4642" t="s">
        <v>44</v>
      </c>
      <c r="D4642" t="s">
        <v>220</v>
      </c>
      <c r="E4642" t="s">
        <v>46</v>
      </c>
      <c r="F4642" t="s">
        <v>135</v>
      </c>
      <c r="G4642">
        <v>85</v>
      </c>
      <c r="H4642">
        <v>405686</v>
      </c>
      <c r="I4642" t="s">
        <v>34</v>
      </c>
      <c r="J4642" s="3">
        <v>44293</v>
      </c>
      <c r="K4642">
        <v>1200</v>
      </c>
      <c r="L4642" t="s">
        <v>18853</v>
      </c>
      <c r="M4642" t="s">
        <v>417</v>
      </c>
      <c r="N4642" t="s">
        <v>18854</v>
      </c>
      <c r="O4642" t="s">
        <v>18855</v>
      </c>
      <c r="P4642" t="s">
        <v>39</v>
      </c>
      <c r="Q4642">
        <v>15</v>
      </c>
      <c r="R4642" t="s">
        <v>40</v>
      </c>
      <c r="S4642" t="s">
        <v>63</v>
      </c>
      <c r="T4642">
        <v>25877</v>
      </c>
      <c r="U4642" s="1">
        <v>45388</v>
      </c>
      <c r="V4642" t="s">
        <v>80</v>
      </c>
      <c r="W4642">
        <v>820004</v>
      </c>
      <c r="X4642" t="s">
        <v>18856</v>
      </c>
      <c r="Y4642">
        <v>704</v>
      </c>
      <c r="Z4642">
        <v>759</v>
      </c>
      <c r="AA4642">
        <v>4</v>
      </c>
      <c r="AB4642">
        <v>1214.4000000000001</v>
      </c>
      <c r="AC4642">
        <f>Table1_1[[#This Row],[Price]]*Table1_1[[#This Row],[Quantity]]</f>
        <v>3036</v>
      </c>
    </row>
    <row r="4643" spans="1:29" x14ac:dyDescent="0.3">
      <c r="A4643" t="s">
        <v>28</v>
      </c>
      <c r="B4643" t="s">
        <v>29</v>
      </c>
      <c r="C4643" t="s">
        <v>30</v>
      </c>
      <c r="D4643" t="s">
        <v>163</v>
      </c>
      <c r="E4643" t="s">
        <v>32</v>
      </c>
      <c r="F4643" t="s">
        <v>150</v>
      </c>
      <c r="G4643">
        <v>60</v>
      </c>
      <c r="H4643">
        <v>410724</v>
      </c>
      <c r="I4643" t="s">
        <v>58</v>
      </c>
      <c r="J4643" s="3">
        <v>44327</v>
      </c>
      <c r="K4643">
        <v>1300</v>
      </c>
      <c r="L4643" t="s">
        <v>18857</v>
      </c>
      <c r="M4643" t="s">
        <v>85</v>
      </c>
      <c r="N4643" t="s">
        <v>18858</v>
      </c>
      <c r="O4643" t="s">
        <v>18859</v>
      </c>
      <c r="P4643" t="s">
        <v>87</v>
      </c>
      <c r="Q4643">
        <v>14</v>
      </c>
      <c r="R4643" t="s">
        <v>40</v>
      </c>
      <c r="S4643" t="s">
        <v>63</v>
      </c>
      <c r="T4643">
        <v>73734</v>
      </c>
      <c r="U4643" s="1">
        <v>45387</v>
      </c>
      <c r="V4643" t="s">
        <v>80</v>
      </c>
      <c r="W4643">
        <v>500573</v>
      </c>
      <c r="X4643" t="s">
        <v>18860</v>
      </c>
      <c r="Y4643">
        <v>314</v>
      </c>
      <c r="Z4643">
        <v>651</v>
      </c>
      <c r="AA4643">
        <v>4</v>
      </c>
      <c r="AB4643">
        <v>1041.6000000000001</v>
      </c>
      <c r="AC4643">
        <f>Table1_1[[#This Row],[Price]]*Table1_1[[#This Row],[Quantity]]</f>
        <v>2604</v>
      </c>
    </row>
    <row r="4644" spans="1:29" x14ac:dyDescent="0.3">
      <c r="A4644" t="s">
        <v>28</v>
      </c>
      <c r="B4644" t="s">
        <v>29</v>
      </c>
      <c r="C4644" t="s">
        <v>91</v>
      </c>
      <c r="D4644" t="s">
        <v>261</v>
      </c>
      <c r="E4644" t="s">
        <v>56</v>
      </c>
      <c r="F4644" t="s">
        <v>135</v>
      </c>
      <c r="G4644">
        <v>21</v>
      </c>
      <c r="H4644">
        <v>434475</v>
      </c>
      <c r="I4644" t="s">
        <v>58</v>
      </c>
      <c r="J4644" s="3">
        <v>45251</v>
      </c>
      <c r="K4644">
        <v>800</v>
      </c>
      <c r="L4644" t="s">
        <v>18861</v>
      </c>
      <c r="M4644" t="s">
        <v>250</v>
      </c>
      <c r="N4644" t="s">
        <v>18862</v>
      </c>
      <c r="O4644" t="s">
        <v>18863</v>
      </c>
      <c r="P4644" t="s">
        <v>39</v>
      </c>
      <c r="Q4644">
        <v>5</v>
      </c>
      <c r="R4644" t="s">
        <v>88</v>
      </c>
      <c r="S4644" t="s">
        <v>79</v>
      </c>
      <c r="T4644">
        <v>30259</v>
      </c>
      <c r="U4644" s="1">
        <v>45385</v>
      </c>
      <c r="V4644" t="s">
        <v>80</v>
      </c>
      <c r="W4644">
        <v>398387</v>
      </c>
      <c r="X4644" t="s">
        <v>18864</v>
      </c>
      <c r="Y4644">
        <v>495</v>
      </c>
      <c r="Z4644">
        <v>2152</v>
      </c>
      <c r="AA4644">
        <v>5</v>
      </c>
      <c r="AB4644">
        <v>4304</v>
      </c>
      <c r="AC4644">
        <f>Table1_1[[#This Row],[Price]]*Table1_1[[#This Row],[Quantity]]</f>
        <v>10760</v>
      </c>
    </row>
    <row r="4645" spans="1:29" x14ac:dyDescent="0.3">
      <c r="A4645" t="s">
        <v>28</v>
      </c>
      <c r="B4645" t="s">
        <v>29</v>
      </c>
      <c r="C4645" t="s">
        <v>157</v>
      </c>
      <c r="D4645" t="s">
        <v>254</v>
      </c>
      <c r="E4645" t="s">
        <v>56</v>
      </c>
      <c r="F4645" t="s">
        <v>150</v>
      </c>
      <c r="G4645">
        <v>42</v>
      </c>
      <c r="H4645">
        <v>406878</v>
      </c>
      <c r="I4645" t="s">
        <v>58</v>
      </c>
      <c r="J4645" s="3">
        <v>45120</v>
      </c>
      <c r="K4645">
        <v>1000</v>
      </c>
      <c r="L4645" t="s">
        <v>18865</v>
      </c>
      <c r="M4645" t="s">
        <v>222</v>
      </c>
      <c r="N4645" t="s">
        <v>18866</v>
      </c>
      <c r="O4645">
        <v>9605581149</v>
      </c>
      <c r="P4645" t="s">
        <v>51</v>
      </c>
      <c r="Q4645">
        <v>3</v>
      </c>
      <c r="R4645" t="s">
        <v>88</v>
      </c>
      <c r="S4645" t="s">
        <v>118</v>
      </c>
      <c r="T4645">
        <v>45480</v>
      </c>
      <c r="U4645" s="1">
        <v>45529</v>
      </c>
      <c r="V4645" t="s">
        <v>64</v>
      </c>
      <c r="W4645">
        <v>778983</v>
      </c>
      <c r="X4645" t="s">
        <v>18867</v>
      </c>
      <c r="Y4645">
        <v>284</v>
      </c>
      <c r="Z4645">
        <v>976</v>
      </c>
      <c r="AA4645">
        <v>6</v>
      </c>
      <c r="AB4645">
        <v>2342.4</v>
      </c>
      <c r="AC4645">
        <f>Table1_1[[#This Row],[Price]]*Table1_1[[#This Row],[Quantity]]</f>
        <v>5856</v>
      </c>
    </row>
    <row r="4646" spans="1:29" x14ac:dyDescent="0.3">
      <c r="A4646" t="s">
        <v>28</v>
      </c>
      <c r="B4646" t="s">
        <v>29</v>
      </c>
      <c r="C4646" t="s">
        <v>44</v>
      </c>
      <c r="D4646" t="s">
        <v>105</v>
      </c>
      <c r="E4646" t="s">
        <v>32</v>
      </c>
      <c r="F4646" t="s">
        <v>47</v>
      </c>
      <c r="G4646">
        <v>82</v>
      </c>
      <c r="H4646">
        <v>431763</v>
      </c>
      <c r="I4646" t="s">
        <v>58</v>
      </c>
      <c r="J4646" s="3">
        <v>44065</v>
      </c>
      <c r="K4646">
        <v>1100</v>
      </c>
      <c r="L4646" t="s">
        <v>18868</v>
      </c>
      <c r="M4646" t="s">
        <v>2054</v>
      </c>
      <c r="N4646" t="s">
        <v>18869</v>
      </c>
      <c r="O4646" t="s">
        <v>18870</v>
      </c>
      <c r="P4646" t="s">
        <v>71</v>
      </c>
      <c r="Q4646">
        <v>14</v>
      </c>
      <c r="R4646" t="s">
        <v>40</v>
      </c>
      <c r="S4646" t="s">
        <v>41</v>
      </c>
      <c r="T4646">
        <v>24933</v>
      </c>
      <c r="U4646" s="1">
        <v>45454</v>
      </c>
      <c r="V4646" t="s">
        <v>52</v>
      </c>
      <c r="W4646">
        <v>534784</v>
      </c>
      <c r="X4646" t="s">
        <v>18871</v>
      </c>
      <c r="Y4646">
        <v>909</v>
      </c>
      <c r="Z4646">
        <v>598</v>
      </c>
      <c r="AA4646">
        <v>3</v>
      </c>
      <c r="AB4646">
        <v>717.6</v>
      </c>
      <c r="AC4646">
        <f>Table1_1[[#This Row],[Price]]*Table1_1[[#This Row],[Quantity]]</f>
        <v>1794</v>
      </c>
    </row>
    <row r="4647" spans="1:29" x14ac:dyDescent="0.3">
      <c r="A4647" t="s">
        <v>28</v>
      </c>
      <c r="B4647" t="s">
        <v>29</v>
      </c>
      <c r="C4647" t="s">
        <v>30</v>
      </c>
      <c r="D4647" t="s">
        <v>467</v>
      </c>
      <c r="E4647" t="s">
        <v>46</v>
      </c>
      <c r="F4647" t="s">
        <v>150</v>
      </c>
      <c r="G4647">
        <v>26</v>
      </c>
      <c r="H4647">
        <v>403560</v>
      </c>
      <c r="I4647" t="s">
        <v>34</v>
      </c>
      <c r="J4647" s="3">
        <v>45600</v>
      </c>
      <c r="K4647">
        <v>950</v>
      </c>
      <c r="L4647" t="s">
        <v>18872</v>
      </c>
      <c r="M4647" t="s">
        <v>736</v>
      </c>
      <c r="N4647" t="s">
        <v>18873</v>
      </c>
      <c r="O4647" t="s">
        <v>18874</v>
      </c>
      <c r="P4647" t="s">
        <v>39</v>
      </c>
      <c r="Q4647">
        <v>11</v>
      </c>
      <c r="R4647" t="s">
        <v>40</v>
      </c>
      <c r="S4647" t="s">
        <v>63</v>
      </c>
      <c r="T4647">
        <v>76818</v>
      </c>
      <c r="U4647" s="1">
        <v>45375</v>
      </c>
      <c r="V4647" t="s">
        <v>72</v>
      </c>
      <c r="W4647">
        <v>544872</v>
      </c>
      <c r="X4647" t="s">
        <v>18875</v>
      </c>
      <c r="Y4647">
        <v>466</v>
      </c>
      <c r="Z4647">
        <v>1166</v>
      </c>
      <c r="AA4647">
        <v>7</v>
      </c>
      <c r="AB4647">
        <v>3264.8</v>
      </c>
      <c r="AC4647">
        <f>Table1_1[[#This Row],[Price]]*Table1_1[[#This Row],[Quantity]]</f>
        <v>8162</v>
      </c>
    </row>
    <row r="4648" spans="1:29" x14ac:dyDescent="0.3">
      <c r="A4648" t="s">
        <v>28</v>
      </c>
      <c r="B4648" t="s">
        <v>29</v>
      </c>
      <c r="C4648" t="s">
        <v>66</v>
      </c>
      <c r="D4648" t="s">
        <v>92</v>
      </c>
      <c r="E4648" t="s">
        <v>56</v>
      </c>
      <c r="F4648" t="s">
        <v>355</v>
      </c>
      <c r="G4648">
        <v>56</v>
      </c>
      <c r="H4648">
        <v>426809</v>
      </c>
      <c r="I4648" t="s">
        <v>34</v>
      </c>
      <c r="J4648" s="3">
        <v>43976</v>
      </c>
      <c r="K4648">
        <v>1000</v>
      </c>
      <c r="L4648" t="s">
        <v>18876</v>
      </c>
      <c r="M4648" t="s">
        <v>605</v>
      </c>
      <c r="N4648" t="s">
        <v>18877</v>
      </c>
      <c r="O4648" t="s">
        <v>18878</v>
      </c>
      <c r="P4648" t="s">
        <v>87</v>
      </c>
      <c r="Q4648">
        <v>18</v>
      </c>
      <c r="R4648" t="s">
        <v>88</v>
      </c>
      <c r="S4648" t="s">
        <v>63</v>
      </c>
      <c r="T4648">
        <v>92083</v>
      </c>
      <c r="U4648" s="1">
        <v>45467</v>
      </c>
      <c r="V4648" t="s">
        <v>52</v>
      </c>
      <c r="W4648">
        <v>738420</v>
      </c>
      <c r="X4648" t="s">
        <v>16709</v>
      </c>
      <c r="Y4648">
        <v>975</v>
      </c>
      <c r="Z4648">
        <v>1531</v>
      </c>
      <c r="AA4648">
        <v>2</v>
      </c>
      <c r="AB4648">
        <v>1224.8</v>
      </c>
      <c r="AC4648">
        <f>Table1_1[[#This Row],[Price]]*Table1_1[[#This Row],[Quantity]]</f>
        <v>3062</v>
      </c>
    </row>
    <row r="4649" spans="1:29" x14ac:dyDescent="0.3">
      <c r="A4649" t="s">
        <v>28</v>
      </c>
      <c r="B4649" t="s">
        <v>29</v>
      </c>
      <c r="C4649" t="s">
        <v>157</v>
      </c>
      <c r="D4649" t="s">
        <v>621</v>
      </c>
      <c r="E4649" t="s">
        <v>56</v>
      </c>
      <c r="F4649" t="s">
        <v>57</v>
      </c>
      <c r="G4649">
        <v>63</v>
      </c>
      <c r="H4649">
        <v>431132</v>
      </c>
      <c r="I4649" t="s">
        <v>34</v>
      </c>
      <c r="J4649" s="3">
        <v>44984</v>
      </c>
      <c r="K4649">
        <v>1100</v>
      </c>
      <c r="L4649" t="s">
        <v>18879</v>
      </c>
      <c r="M4649" t="s">
        <v>159</v>
      </c>
      <c r="N4649" t="s">
        <v>18880</v>
      </c>
      <c r="O4649" t="s">
        <v>18881</v>
      </c>
      <c r="P4649" t="s">
        <v>39</v>
      </c>
      <c r="Q4649">
        <v>12</v>
      </c>
      <c r="R4649" t="s">
        <v>40</v>
      </c>
      <c r="S4649" t="s">
        <v>118</v>
      </c>
      <c r="T4649">
        <v>32633</v>
      </c>
      <c r="U4649" s="1">
        <v>45363</v>
      </c>
      <c r="V4649" t="s">
        <v>72</v>
      </c>
      <c r="W4649">
        <v>796757</v>
      </c>
      <c r="X4649" t="s">
        <v>18882</v>
      </c>
      <c r="Y4649">
        <v>591</v>
      </c>
      <c r="Z4649">
        <v>1201</v>
      </c>
      <c r="AA4649">
        <v>1</v>
      </c>
      <c r="AB4649">
        <v>480.40000000000003</v>
      </c>
      <c r="AC4649">
        <f>Table1_1[[#This Row],[Price]]*Table1_1[[#This Row],[Quantity]]</f>
        <v>1201</v>
      </c>
    </row>
    <row r="4650" spans="1:29" x14ac:dyDescent="0.3">
      <c r="A4650" t="s">
        <v>28</v>
      </c>
      <c r="B4650" t="s">
        <v>29</v>
      </c>
      <c r="C4650" t="s">
        <v>157</v>
      </c>
      <c r="D4650" t="s">
        <v>149</v>
      </c>
      <c r="E4650" t="s">
        <v>32</v>
      </c>
      <c r="F4650" t="s">
        <v>99</v>
      </c>
      <c r="G4650">
        <v>8</v>
      </c>
      <c r="H4650">
        <v>415721</v>
      </c>
      <c r="I4650" t="s">
        <v>58</v>
      </c>
      <c r="J4650" s="3">
        <v>44041</v>
      </c>
      <c r="K4650">
        <v>1300</v>
      </c>
      <c r="L4650" t="s">
        <v>18883</v>
      </c>
      <c r="M4650" t="s">
        <v>843</v>
      </c>
      <c r="N4650" t="s">
        <v>18884</v>
      </c>
      <c r="O4650" t="s">
        <v>18885</v>
      </c>
      <c r="P4650" t="s">
        <v>51</v>
      </c>
      <c r="Q4650">
        <v>15</v>
      </c>
      <c r="R4650" t="s">
        <v>40</v>
      </c>
      <c r="S4650" t="s">
        <v>63</v>
      </c>
      <c r="T4650">
        <v>50589</v>
      </c>
      <c r="U4650" s="1">
        <v>45574</v>
      </c>
      <c r="V4650" t="s">
        <v>155</v>
      </c>
      <c r="W4650">
        <v>248940</v>
      </c>
      <c r="X4650" t="s">
        <v>18886</v>
      </c>
      <c r="Y4650">
        <v>676</v>
      </c>
      <c r="Z4650">
        <v>2565</v>
      </c>
      <c r="AA4650">
        <v>3</v>
      </c>
      <c r="AB4650">
        <v>3078</v>
      </c>
      <c r="AC4650">
        <f>Table1_1[[#This Row],[Price]]*Table1_1[[#This Row],[Quantity]]</f>
        <v>7695</v>
      </c>
    </row>
    <row r="4651" spans="1:29" x14ac:dyDescent="0.3">
      <c r="A4651" t="s">
        <v>28</v>
      </c>
      <c r="B4651" t="s">
        <v>29</v>
      </c>
      <c r="C4651" t="s">
        <v>148</v>
      </c>
      <c r="D4651" t="s">
        <v>467</v>
      </c>
      <c r="E4651" t="s">
        <v>56</v>
      </c>
      <c r="F4651" t="s">
        <v>113</v>
      </c>
      <c r="G4651">
        <v>63</v>
      </c>
      <c r="H4651">
        <v>405274</v>
      </c>
      <c r="I4651" t="s">
        <v>34</v>
      </c>
      <c r="J4651" s="3">
        <v>44978</v>
      </c>
      <c r="K4651">
        <v>800</v>
      </c>
      <c r="L4651" t="s">
        <v>18887</v>
      </c>
      <c r="M4651" t="s">
        <v>843</v>
      </c>
      <c r="N4651" t="s">
        <v>18888</v>
      </c>
      <c r="O4651" t="s">
        <v>18889</v>
      </c>
      <c r="P4651" t="s">
        <v>87</v>
      </c>
      <c r="Q4651">
        <v>20</v>
      </c>
      <c r="R4651" t="s">
        <v>40</v>
      </c>
      <c r="S4651" t="s">
        <v>118</v>
      </c>
      <c r="T4651">
        <v>65395</v>
      </c>
      <c r="U4651" s="1">
        <v>45381</v>
      </c>
      <c r="V4651" t="s">
        <v>72</v>
      </c>
      <c r="W4651">
        <v>571758</v>
      </c>
      <c r="X4651" t="s">
        <v>18890</v>
      </c>
      <c r="Y4651">
        <v>822</v>
      </c>
      <c r="Z4651">
        <v>2736</v>
      </c>
      <c r="AA4651">
        <v>5</v>
      </c>
      <c r="AB4651">
        <v>5472</v>
      </c>
      <c r="AC4651">
        <f>Table1_1[[#This Row],[Price]]*Table1_1[[#This Row],[Quantity]]</f>
        <v>13680</v>
      </c>
    </row>
    <row r="4652" spans="1:29" x14ac:dyDescent="0.3">
      <c r="A4652" t="s">
        <v>28</v>
      </c>
      <c r="B4652" t="s">
        <v>29</v>
      </c>
      <c r="C4652" t="s">
        <v>193</v>
      </c>
      <c r="D4652" t="s">
        <v>546</v>
      </c>
      <c r="E4652" t="s">
        <v>56</v>
      </c>
      <c r="F4652" t="s">
        <v>135</v>
      </c>
      <c r="G4652">
        <v>11</v>
      </c>
      <c r="H4652">
        <v>407535</v>
      </c>
      <c r="I4652" t="s">
        <v>34</v>
      </c>
      <c r="J4652" s="3">
        <v>44050</v>
      </c>
      <c r="K4652">
        <v>1300</v>
      </c>
      <c r="L4652" t="s">
        <v>18891</v>
      </c>
      <c r="M4652" t="s">
        <v>856</v>
      </c>
      <c r="N4652" t="s">
        <v>18892</v>
      </c>
      <c r="O4652" t="s">
        <v>18893</v>
      </c>
      <c r="P4652" t="s">
        <v>39</v>
      </c>
      <c r="Q4652">
        <v>3</v>
      </c>
      <c r="R4652" t="s">
        <v>40</v>
      </c>
      <c r="S4652" t="s">
        <v>118</v>
      </c>
      <c r="T4652">
        <v>14734</v>
      </c>
      <c r="U4652" s="1">
        <v>45602</v>
      </c>
      <c r="V4652" t="s">
        <v>42</v>
      </c>
      <c r="W4652">
        <v>144933</v>
      </c>
      <c r="X4652" t="s">
        <v>18894</v>
      </c>
      <c r="Y4652">
        <v>687</v>
      </c>
      <c r="Z4652">
        <v>2370</v>
      </c>
      <c r="AA4652">
        <v>5</v>
      </c>
      <c r="AB4652">
        <v>4740</v>
      </c>
      <c r="AC4652">
        <f>Table1_1[[#This Row],[Price]]*Table1_1[[#This Row],[Quantity]]</f>
        <v>11850</v>
      </c>
    </row>
    <row r="4653" spans="1:29" x14ac:dyDescent="0.3">
      <c r="A4653" t="s">
        <v>28</v>
      </c>
      <c r="B4653" t="s">
        <v>29</v>
      </c>
      <c r="C4653" t="s">
        <v>54</v>
      </c>
      <c r="D4653" t="s">
        <v>163</v>
      </c>
      <c r="E4653" t="s">
        <v>46</v>
      </c>
      <c r="F4653" t="s">
        <v>47</v>
      </c>
      <c r="G4653">
        <v>69</v>
      </c>
      <c r="H4653">
        <v>412292</v>
      </c>
      <c r="I4653" t="s">
        <v>58</v>
      </c>
      <c r="J4653" s="3">
        <v>44521</v>
      </c>
      <c r="K4653">
        <v>800</v>
      </c>
      <c r="L4653" t="s">
        <v>18895</v>
      </c>
      <c r="M4653" t="s">
        <v>159</v>
      </c>
      <c r="N4653" t="s">
        <v>18896</v>
      </c>
      <c r="O4653" t="s">
        <v>18897</v>
      </c>
      <c r="P4653" t="s">
        <v>87</v>
      </c>
      <c r="Q4653">
        <v>18</v>
      </c>
      <c r="R4653" t="s">
        <v>88</v>
      </c>
      <c r="S4653" t="s">
        <v>118</v>
      </c>
      <c r="T4653">
        <v>71038</v>
      </c>
      <c r="U4653" s="1">
        <v>45544</v>
      </c>
      <c r="V4653" t="s">
        <v>180</v>
      </c>
      <c r="W4653">
        <v>494081</v>
      </c>
      <c r="X4653" t="s">
        <v>18898</v>
      </c>
      <c r="Y4653">
        <v>813</v>
      </c>
      <c r="Z4653">
        <v>1765</v>
      </c>
      <c r="AA4653">
        <v>7</v>
      </c>
      <c r="AB4653">
        <v>4942</v>
      </c>
      <c r="AC4653">
        <f>Table1_1[[#This Row],[Price]]*Table1_1[[#This Row],[Quantity]]</f>
        <v>12355</v>
      </c>
    </row>
    <row r="4654" spans="1:29" x14ac:dyDescent="0.3">
      <c r="A4654" t="s">
        <v>28</v>
      </c>
      <c r="B4654" t="s">
        <v>29</v>
      </c>
      <c r="C4654" t="s">
        <v>54</v>
      </c>
      <c r="D4654" t="s">
        <v>187</v>
      </c>
      <c r="E4654" t="s">
        <v>32</v>
      </c>
      <c r="F4654" t="s">
        <v>135</v>
      </c>
      <c r="G4654">
        <v>79</v>
      </c>
      <c r="H4654">
        <v>423145</v>
      </c>
      <c r="I4654" t="s">
        <v>34</v>
      </c>
      <c r="J4654" s="3">
        <v>44157</v>
      </c>
      <c r="K4654">
        <v>1300</v>
      </c>
      <c r="L4654" t="s">
        <v>18899</v>
      </c>
      <c r="M4654" t="s">
        <v>1488</v>
      </c>
      <c r="N4654" t="s">
        <v>18900</v>
      </c>
      <c r="O4654" t="s">
        <v>18901</v>
      </c>
      <c r="P4654" t="s">
        <v>87</v>
      </c>
      <c r="Q4654">
        <v>11</v>
      </c>
      <c r="R4654" t="s">
        <v>88</v>
      </c>
      <c r="S4654" t="s">
        <v>118</v>
      </c>
      <c r="T4654">
        <v>32776</v>
      </c>
      <c r="U4654" s="1">
        <v>45467</v>
      </c>
      <c r="V4654" t="s">
        <v>52</v>
      </c>
      <c r="W4654">
        <v>716353</v>
      </c>
      <c r="X4654" t="s">
        <v>18902</v>
      </c>
      <c r="Y4654">
        <v>459</v>
      </c>
      <c r="Z4654">
        <v>1261</v>
      </c>
      <c r="AA4654">
        <v>5</v>
      </c>
      <c r="AB4654">
        <v>2522</v>
      </c>
      <c r="AC4654">
        <f>Table1_1[[#This Row],[Price]]*Table1_1[[#This Row],[Quantity]]</f>
        <v>6305</v>
      </c>
    </row>
    <row r="4655" spans="1:29" x14ac:dyDescent="0.3">
      <c r="A4655" t="s">
        <v>28</v>
      </c>
      <c r="B4655" t="s">
        <v>29</v>
      </c>
      <c r="C4655" t="s">
        <v>157</v>
      </c>
      <c r="D4655" t="s">
        <v>237</v>
      </c>
      <c r="E4655" t="s">
        <v>46</v>
      </c>
      <c r="F4655" t="s">
        <v>135</v>
      </c>
      <c r="G4655">
        <v>79</v>
      </c>
      <c r="H4655">
        <v>405183</v>
      </c>
      <c r="I4655" t="s">
        <v>58</v>
      </c>
      <c r="J4655" s="3">
        <v>44321</v>
      </c>
      <c r="K4655">
        <v>1000</v>
      </c>
      <c r="L4655" t="s">
        <v>18903</v>
      </c>
      <c r="M4655" t="s">
        <v>654</v>
      </c>
      <c r="N4655" t="s">
        <v>18904</v>
      </c>
      <c r="O4655">
        <v>5373531905</v>
      </c>
      <c r="P4655" t="s">
        <v>71</v>
      </c>
      <c r="Q4655">
        <v>9</v>
      </c>
      <c r="R4655" t="s">
        <v>40</v>
      </c>
      <c r="S4655" t="s">
        <v>41</v>
      </c>
      <c r="T4655">
        <v>99799</v>
      </c>
      <c r="U4655" s="1">
        <v>45483</v>
      </c>
      <c r="V4655" t="s">
        <v>126</v>
      </c>
      <c r="W4655">
        <v>877590</v>
      </c>
      <c r="X4655" t="s">
        <v>18905</v>
      </c>
      <c r="Y4655">
        <v>354</v>
      </c>
      <c r="Z4655">
        <v>2881</v>
      </c>
      <c r="AA4655">
        <v>4</v>
      </c>
      <c r="AB4655">
        <v>4609.6000000000004</v>
      </c>
      <c r="AC4655">
        <f>Table1_1[[#This Row],[Price]]*Table1_1[[#This Row],[Quantity]]</f>
        <v>11524</v>
      </c>
    </row>
    <row r="4656" spans="1:29" x14ac:dyDescent="0.3">
      <c r="A4656" t="s">
        <v>28</v>
      </c>
      <c r="B4656" t="s">
        <v>29</v>
      </c>
      <c r="C4656" t="s">
        <v>193</v>
      </c>
      <c r="D4656" t="s">
        <v>560</v>
      </c>
      <c r="E4656" t="s">
        <v>56</v>
      </c>
      <c r="F4656" t="s">
        <v>47</v>
      </c>
      <c r="G4656">
        <v>18</v>
      </c>
      <c r="H4656">
        <v>411245</v>
      </c>
      <c r="I4656" t="s">
        <v>34</v>
      </c>
      <c r="J4656" s="3">
        <v>44098</v>
      </c>
      <c r="K4656">
        <v>800</v>
      </c>
      <c r="L4656" t="s">
        <v>18906</v>
      </c>
      <c r="M4656" t="s">
        <v>542</v>
      </c>
      <c r="N4656" t="s">
        <v>18907</v>
      </c>
      <c r="O4656" t="s">
        <v>18908</v>
      </c>
      <c r="P4656" t="s">
        <v>39</v>
      </c>
      <c r="Q4656">
        <v>11</v>
      </c>
      <c r="R4656" t="s">
        <v>88</v>
      </c>
      <c r="S4656" t="s">
        <v>79</v>
      </c>
      <c r="T4656">
        <v>68055</v>
      </c>
      <c r="U4656" s="1">
        <v>45608</v>
      </c>
      <c r="V4656" t="s">
        <v>42</v>
      </c>
      <c r="W4656">
        <v>719258</v>
      </c>
      <c r="X4656" t="s">
        <v>18909</v>
      </c>
      <c r="Y4656">
        <v>451</v>
      </c>
      <c r="Z4656">
        <v>1852</v>
      </c>
      <c r="AA4656">
        <v>5</v>
      </c>
      <c r="AB4656">
        <v>3704</v>
      </c>
      <c r="AC4656">
        <f>Table1_1[[#This Row],[Price]]*Table1_1[[#This Row],[Quantity]]</f>
        <v>9260</v>
      </c>
    </row>
    <row r="4657" spans="1:29" x14ac:dyDescent="0.3">
      <c r="A4657" t="s">
        <v>28</v>
      </c>
      <c r="B4657" t="s">
        <v>29</v>
      </c>
      <c r="C4657" t="s">
        <v>91</v>
      </c>
      <c r="D4657" t="s">
        <v>364</v>
      </c>
      <c r="E4657" t="s">
        <v>46</v>
      </c>
      <c r="F4657" t="s">
        <v>113</v>
      </c>
      <c r="G4657">
        <v>82</v>
      </c>
      <c r="H4657">
        <v>409081</v>
      </c>
      <c r="I4657" t="s">
        <v>34</v>
      </c>
      <c r="J4657" s="3">
        <v>44598</v>
      </c>
      <c r="K4657">
        <v>1100</v>
      </c>
      <c r="L4657" t="s">
        <v>3970</v>
      </c>
      <c r="M4657" t="s">
        <v>680</v>
      </c>
      <c r="N4657" t="s">
        <v>18910</v>
      </c>
      <c r="O4657" t="s">
        <v>18911</v>
      </c>
      <c r="P4657" t="s">
        <v>71</v>
      </c>
      <c r="Q4657">
        <v>17</v>
      </c>
      <c r="R4657" t="s">
        <v>40</v>
      </c>
      <c r="S4657" t="s">
        <v>79</v>
      </c>
      <c r="T4657">
        <v>97975</v>
      </c>
      <c r="U4657" s="1">
        <v>45383</v>
      </c>
      <c r="V4657" t="s">
        <v>80</v>
      </c>
      <c r="W4657">
        <v>494323</v>
      </c>
      <c r="X4657" t="s">
        <v>18912</v>
      </c>
      <c r="Y4657">
        <v>646</v>
      </c>
      <c r="Z4657">
        <v>2478</v>
      </c>
      <c r="AA4657">
        <v>6</v>
      </c>
      <c r="AB4657">
        <v>5947.2000000000007</v>
      </c>
      <c r="AC4657">
        <f>Table1_1[[#This Row],[Price]]*Table1_1[[#This Row],[Quantity]]</f>
        <v>14868</v>
      </c>
    </row>
    <row r="4658" spans="1:29" x14ac:dyDescent="0.3">
      <c r="A4658" t="s">
        <v>28</v>
      </c>
      <c r="B4658" t="s">
        <v>29</v>
      </c>
      <c r="C4658" t="s">
        <v>91</v>
      </c>
      <c r="D4658" t="s">
        <v>616</v>
      </c>
      <c r="E4658" t="s">
        <v>56</v>
      </c>
      <c r="F4658" t="s">
        <v>355</v>
      </c>
      <c r="G4658">
        <v>6</v>
      </c>
      <c r="H4658">
        <v>432665</v>
      </c>
      <c r="I4658" t="s">
        <v>58</v>
      </c>
      <c r="J4658" s="3">
        <v>44060</v>
      </c>
      <c r="K4658">
        <v>1000</v>
      </c>
      <c r="L4658" t="s">
        <v>18913</v>
      </c>
      <c r="M4658" t="s">
        <v>239</v>
      </c>
      <c r="N4658" t="s">
        <v>18914</v>
      </c>
      <c r="O4658" t="s">
        <v>18915</v>
      </c>
      <c r="P4658" t="s">
        <v>87</v>
      </c>
      <c r="Q4658">
        <v>3</v>
      </c>
      <c r="R4658" t="s">
        <v>88</v>
      </c>
      <c r="S4658" t="s">
        <v>41</v>
      </c>
      <c r="T4658">
        <v>53698</v>
      </c>
      <c r="U4658" s="1">
        <v>45510</v>
      </c>
      <c r="V4658" t="s">
        <v>64</v>
      </c>
      <c r="W4658">
        <v>240119</v>
      </c>
      <c r="X4658" t="s">
        <v>18916</v>
      </c>
      <c r="Y4658">
        <v>456</v>
      </c>
      <c r="Z4658">
        <v>2785</v>
      </c>
      <c r="AA4658">
        <v>1</v>
      </c>
      <c r="AB4658">
        <v>1114</v>
      </c>
      <c r="AC4658">
        <f>Table1_1[[#This Row],[Price]]*Table1_1[[#This Row],[Quantity]]</f>
        <v>2785</v>
      </c>
    </row>
    <row r="4659" spans="1:29" x14ac:dyDescent="0.3">
      <c r="A4659" t="s">
        <v>28</v>
      </c>
      <c r="B4659" t="s">
        <v>29</v>
      </c>
      <c r="C4659" t="s">
        <v>66</v>
      </c>
      <c r="D4659" t="s">
        <v>237</v>
      </c>
      <c r="E4659" t="s">
        <v>32</v>
      </c>
      <c r="F4659" t="s">
        <v>135</v>
      </c>
      <c r="G4659">
        <v>53</v>
      </c>
      <c r="H4659">
        <v>405654</v>
      </c>
      <c r="I4659" t="s">
        <v>58</v>
      </c>
      <c r="J4659" s="3">
        <v>45102</v>
      </c>
      <c r="K4659">
        <v>1000</v>
      </c>
      <c r="L4659" t="s">
        <v>18917</v>
      </c>
      <c r="M4659" t="s">
        <v>895</v>
      </c>
      <c r="N4659" t="s">
        <v>18918</v>
      </c>
      <c r="O4659" t="s">
        <v>18919</v>
      </c>
      <c r="P4659" t="s">
        <v>39</v>
      </c>
      <c r="Q4659">
        <v>14</v>
      </c>
      <c r="R4659" t="s">
        <v>40</v>
      </c>
      <c r="S4659" t="s">
        <v>41</v>
      </c>
      <c r="T4659">
        <v>65904</v>
      </c>
      <c r="U4659" s="1">
        <v>45518</v>
      </c>
      <c r="V4659" t="s">
        <v>64</v>
      </c>
      <c r="W4659">
        <v>884360</v>
      </c>
      <c r="X4659" t="s">
        <v>18920</v>
      </c>
      <c r="Y4659">
        <v>871</v>
      </c>
      <c r="Z4659">
        <v>1484</v>
      </c>
      <c r="AA4659">
        <v>4</v>
      </c>
      <c r="AB4659">
        <v>2374.4</v>
      </c>
      <c r="AC4659">
        <f>Table1_1[[#This Row],[Price]]*Table1_1[[#This Row],[Quantity]]</f>
        <v>5936</v>
      </c>
    </row>
    <row r="4660" spans="1:29" x14ac:dyDescent="0.3">
      <c r="A4660" t="s">
        <v>28</v>
      </c>
      <c r="B4660" t="s">
        <v>29</v>
      </c>
      <c r="C4660" t="s">
        <v>54</v>
      </c>
      <c r="D4660" t="s">
        <v>142</v>
      </c>
      <c r="E4660" t="s">
        <v>46</v>
      </c>
      <c r="F4660" t="s">
        <v>33</v>
      </c>
      <c r="G4660">
        <v>24</v>
      </c>
      <c r="H4660">
        <v>412365</v>
      </c>
      <c r="I4660" t="s">
        <v>34</v>
      </c>
      <c r="J4660" s="3">
        <v>44107</v>
      </c>
      <c r="K4660">
        <v>1400</v>
      </c>
      <c r="L4660" t="s">
        <v>17171</v>
      </c>
      <c r="M4660" t="s">
        <v>189</v>
      </c>
      <c r="N4660" t="s">
        <v>18921</v>
      </c>
      <c r="O4660" t="s">
        <v>18922</v>
      </c>
      <c r="P4660" t="s">
        <v>71</v>
      </c>
      <c r="Q4660">
        <v>7</v>
      </c>
      <c r="R4660" t="s">
        <v>88</v>
      </c>
      <c r="S4660" t="s">
        <v>41</v>
      </c>
      <c r="T4660">
        <v>31472</v>
      </c>
      <c r="U4660" s="1">
        <v>45542</v>
      </c>
      <c r="V4660" t="s">
        <v>180</v>
      </c>
      <c r="W4660">
        <v>184808</v>
      </c>
      <c r="X4660" t="s">
        <v>18923</v>
      </c>
      <c r="Y4660">
        <v>463</v>
      </c>
      <c r="Z4660">
        <v>938</v>
      </c>
      <c r="AA4660">
        <v>4</v>
      </c>
      <c r="AB4660">
        <v>1500.8000000000002</v>
      </c>
      <c r="AC4660">
        <f>Table1_1[[#This Row],[Price]]*Table1_1[[#This Row],[Quantity]]</f>
        <v>3752</v>
      </c>
    </row>
    <row r="4661" spans="1:29" x14ac:dyDescent="0.3">
      <c r="A4661" t="s">
        <v>28</v>
      </c>
      <c r="B4661" t="s">
        <v>29</v>
      </c>
      <c r="C4661" t="s">
        <v>54</v>
      </c>
      <c r="D4661" t="s">
        <v>45</v>
      </c>
      <c r="E4661" t="s">
        <v>46</v>
      </c>
      <c r="F4661" t="s">
        <v>355</v>
      </c>
      <c r="G4661">
        <v>40</v>
      </c>
      <c r="H4661">
        <v>405391</v>
      </c>
      <c r="I4661" t="s">
        <v>58</v>
      </c>
      <c r="J4661" s="3">
        <v>45026</v>
      </c>
      <c r="K4661">
        <v>1400</v>
      </c>
      <c r="L4661" t="s">
        <v>18925</v>
      </c>
      <c r="M4661" t="s">
        <v>1488</v>
      </c>
      <c r="N4661" t="s">
        <v>18926</v>
      </c>
      <c r="O4661" t="s">
        <v>18927</v>
      </c>
      <c r="P4661" t="s">
        <v>87</v>
      </c>
      <c r="Q4661">
        <v>12</v>
      </c>
      <c r="R4661" t="s">
        <v>88</v>
      </c>
      <c r="S4661" t="s">
        <v>118</v>
      </c>
      <c r="T4661">
        <v>59483</v>
      </c>
      <c r="U4661" s="1">
        <v>45385</v>
      </c>
      <c r="V4661" t="s">
        <v>80</v>
      </c>
      <c r="W4661">
        <v>164008</v>
      </c>
      <c r="X4661" t="s">
        <v>18928</v>
      </c>
      <c r="Y4661">
        <v>895</v>
      </c>
      <c r="Z4661">
        <v>670</v>
      </c>
      <c r="AA4661">
        <v>5</v>
      </c>
      <c r="AB4661">
        <v>1340</v>
      </c>
      <c r="AC4661">
        <f>Table1_1[[#This Row],[Price]]*Table1_1[[#This Row],[Quantity]]</f>
        <v>3350</v>
      </c>
    </row>
    <row r="4662" spans="1:29" x14ac:dyDescent="0.3">
      <c r="A4662" t="s">
        <v>28</v>
      </c>
      <c r="B4662" t="s">
        <v>29</v>
      </c>
      <c r="C4662" t="s">
        <v>30</v>
      </c>
      <c r="D4662" t="s">
        <v>227</v>
      </c>
      <c r="E4662" t="s">
        <v>32</v>
      </c>
      <c r="F4662" t="s">
        <v>83</v>
      </c>
      <c r="G4662">
        <v>75</v>
      </c>
      <c r="H4662">
        <v>439084</v>
      </c>
      <c r="I4662" t="s">
        <v>58</v>
      </c>
      <c r="J4662" s="3">
        <v>44438</v>
      </c>
      <c r="K4662">
        <v>950</v>
      </c>
      <c r="L4662" t="s">
        <v>782</v>
      </c>
      <c r="M4662" t="s">
        <v>319</v>
      </c>
      <c r="N4662" t="s">
        <v>18929</v>
      </c>
      <c r="O4662" t="s">
        <v>18930</v>
      </c>
      <c r="P4662" t="s">
        <v>87</v>
      </c>
      <c r="Q4662">
        <v>4</v>
      </c>
      <c r="R4662" t="s">
        <v>88</v>
      </c>
      <c r="S4662" t="s">
        <v>41</v>
      </c>
      <c r="T4662">
        <v>36934</v>
      </c>
      <c r="U4662" s="1">
        <v>45337</v>
      </c>
      <c r="V4662" t="s">
        <v>119</v>
      </c>
      <c r="W4662">
        <v>478660</v>
      </c>
      <c r="X4662" t="s">
        <v>18931</v>
      </c>
      <c r="Y4662">
        <v>688</v>
      </c>
      <c r="Z4662">
        <v>2889</v>
      </c>
      <c r="AA4662">
        <v>7</v>
      </c>
      <c r="AB4662">
        <v>8089.2000000000007</v>
      </c>
      <c r="AC4662">
        <f>Table1_1[[#This Row],[Price]]*Table1_1[[#This Row],[Quantity]]</f>
        <v>20223</v>
      </c>
    </row>
    <row r="4663" spans="1:29" x14ac:dyDescent="0.3">
      <c r="A4663" t="s">
        <v>28</v>
      </c>
      <c r="B4663" t="s">
        <v>29</v>
      </c>
      <c r="C4663" t="s">
        <v>54</v>
      </c>
      <c r="D4663" t="s">
        <v>170</v>
      </c>
      <c r="E4663" t="s">
        <v>56</v>
      </c>
      <c r="F4663" t="s">
        <v>355</v>
      </c>
      <c r="G4663">
        <v>61</v>
      </c>
      <c r="H4663">
        <v>430201</v>
      </c>
      <c r="I4663" t="s">
        <v>34</v>
      </c>
      <c r="J4663" s="3">
        <v>44619</v>
      </c>
      <c r="K4663">
        <v>1300</v>
      </c>
      <c r="L4663" t="s">
        <v>18932</v>
      </c>
      <c r="M4663" t="s">
        <v>334</v>
      </c>
      <c r="N4663" t="s">
        <v>18933</v>
      </c>
      <c r="O4663" t="s">
        <v>18934</v>
      </c>
      <c r="P4663" t="s">
        <v>39</v>
      </c>
      <c r="Q4663">
        <v>16</v>
      </c>
      <c r="R4663" t="s">
        <v>40</v>
      </c>
      <c r="S4663" t="s">
        <v>79</v>
      </c>
      <c r="T4663">
        <v>61496</v>
      </c>
      <c r="U4663" s="1">
        <v>45427</v>
      </c>
      <c r="V4663" t="s">
        <v>140</v>
      </c>
      <c r="W4663">
        <v>401855</v>
      </c>
      <c r="X4663" t="s">
        <v>18935</v>
      </c>
      <c r="Y4663">
        <v>780</v>
      </c>
      <c r="Z4663">
        <v>2005</v>
      </c>
      <c r="AA4663">
        <v>2</v>
      </c>
      <c r="AB4663">
        <v>1604</v>
      </c>
      <c r="AC4663">
        <f>Table1_1[[#This Row],[Price]]*Table1_1[[#This Row],[Quantity]]</f>
        <v>4010</v>
      </c>
    </row>
    <row r="4664" spans="1:29" x14ac:dyDescent="0.3">
      <c r="A4664" t="s">
        <v>28</v>
      </c>
      <c r="B4664" t="s">
        <v>29</v>
      </c>
      <c r="C4664" t="s">
        <v>54</v>
      </c>
      <c r="D4664" t="s">
        <v>560</v>
      </c>
      <c r="E4664" t="s">
        <v>46</v>
      </c>
      <c r="F4664" t="s">
        <v>99</v>
      </c>
      <c r="G4664">
        <v>70</v>
      </c>
      <c r="H4664">
        <v>425843</v>
      </c>
      <c r="I4664" t="s">
        <v>34</v>
      </c>
      <c r="J4664" s="3">
        <v>44296</v>
      </c>
      <c r="K4664">
        <v>1000</v>
      </c>
      <c r="L4664" t="s">
        <v>18936</v>
      </c>
      <c r="M4664" t="s">
        <v>1212</v>
      </c>
      <c r="N4664" t="s">
        <v>18937</v>
      </c>
      <c r="O4664" t="s">
        <v>18938</v>
      </c>
      <c r="P4664" t="s">
        <v>71</v>
      </c>
      <c r="Q4664">
        <v>19</v>
      </c>
      <c r="R4664" t="s">
        <v>40</v>
      </c>
      <c r="S4664" t="s">
        <v>79</v>
      </c>
      <c r="T4664">
        <v>78376</v>
      </c>
      <c r="U4664" s="1">
        <v>45443</v>
      </c>
      <c r="V4664" t="s">
        <v>140</v>
      </c>
      <c r="W4664">
        <v>115280</v>
      </c>
      <c r="X4664" t="s">
        <v>454</v>
      </c>
      <c r="Y4664">
        <v>269</v>
      </c>
      <c r="Z4664">
        <v>2430</v>
      </c>
      <c r="AA4664">
        <v>8</v>
      </c>
      <c r="AB4664">
        <v>7776</v>
      </c>
      <c r="AC4664">
        <f>Table1_1[[#This Row],[Price]]*Table1_1[[#This Row],[Quantity]]</f>
        <v>19440</v>
      </c>
    </row>
    <row r="4665" spans="1:29" x14ac:dyDescent="0.3">
      <c r="A4665" t="s">
        <v>28</v>
      </c>
      <c r="B4665" t="s">
        <v>29</v>
      </c>
      <c r="C4665" t="s">
        <v>44</v>
      </c>
      <c r="D4665" t="s">
        <v>338</v>
      </c>
      <c r="E4665" t="s">
        <v>46</v>
      </c>
      <c r="F4665" t="s">
        <v>113</v>
      </c>
      <c r="G4665">
        <v>85</v>
      </c>
      <c r="H4665">
        <v>436369</v>
      </c>
      <c r="I4665" t="s">
        <v>34</v>
      </c>
      <c r="J4665" s="3">
        <v>44288</v>
      </c>
      <c r="K4665">
        <v>800</v>
      </c>
      <c r="L4665" t="s">
        <v>18939</v>
      </c>
      <c r="M4665" t="s">
        <v>313</v>
      </c>
      <c r="N4665" t="s">
        <v>18940</v>
      </c>
      <c r="O4665" t="s">
        <v>18941</v>
      </c>
      <c r="P4665" t="s">
        <v>39</v>
      </c>
      <c r="Q4665">
        <v>9</v>
      </c>
      <c r="R4665" t="s">
        <v>88</v>
      </c>
      <c r="S4665" t="s">
        <v>63</v>
      </c>
      <c r="T4665">
        <v>70674</v>
      </c>
      <c r="U4665" s="1">
        <v>45397</v>
      </c>
      <c r="V4665" t="s">
        <v>80</v>
      </c>
      <c r="W4665">
        <v>396881</v>
      </c>
      <c r="X4665" t="s">
        <v>18942</v>
      </c>
      <c r="Y4665">
        <v>372</v>
      </c>
      <c r="Z4665">
        <v>1120</v>
      </c>
      <c r="AA4665">
        <v>4</v>
      </c>
      <c r="AB4665">
        <v>1792</v>
      </c>
      <c r="AC4665">
        <f>Table1_1[[#This Row],[Price]]*Table1_1[[#This Row],[Quantity]]</f>
        <v>4480</v>
      </c>
    </row>
    <row r="4666" spans="1:29" x14ac:dyDescent="0.3">
      <c r="A4666" t="s">
        <v>28</v>
      </c>
      <c r="B4666" t="s">
        <v>29</v>
      </c>
      <c r="C4666" t="s">
        <v>193</v>
      </c>
      <c r="D4666" t="s">
        <v>546</v>
      </c>
      <c r="E4666" t="s">
        <v>32</v>
      </c>
      <c r="F4666" t="s">
        <v>33</v>
      </c>
      <c r="G4666">
        <v>90</v>
      </c>
      <c r="H4666">
        <v>427086</v>
      </c>
      <c r="I4666" t="s">
        <v>34</v>
      </c>
      <c r="J4666" s="3">
        <v>45588</v>
      </c>
      <c r="K4666">
        <v>1400</v>
      </c>
      <c r="L4666" t="s">
        <v>18943</v>
      </c>
      <c r="M4666" t="s">
        <v>843</v>
      </c>
      <c r="N4666" t="s">
        <v>18944</v>
      </c>
      <c r="O4666" t="s">
        <v>18945</v>
      </c>
      <c r="P4666" t="s">
        <v>39</v>
      </c>
      <c r="Q4666">
        <v>12</v>
      </c>
      <c r="R4666" t="s">
        <v>88</v>
      </c>
      <c r="S4666" t="s">
        <v>118</v>
      </c>
      <c r="T4666">
        <v>42286</v>
      </c>
      <c r="U4666" s="1">
        <v>45543</v>
      </c>
      <c r="V4666" t="s">
        <v>180</v>
      </c>
      <c r="W4666">
        <v>577612</v>
      </c>
      <c r="X4666" t="s">
        <v>18946</v>
      </c>
      <c r="Y4666">
        <v>833</v>
      </c>
      <c r="Z4666">
        <v>2771</v>
      </c>
      <c r="AA4666">
        <v>4</v>
      </c>
      <c r="AB4666">
        <v>4433.6000000000004</v>
      </c>
      <c r="AC4666">
        <f>Table1_1[[#This Row],[Price]]*Table1_1[[#This Row],[Quantity]]</f>
        <v>11084</v>
      </c>
    </row>
    <row r="4667" spans="1:29" x14ac:dyDescent="0.3">
      <c r="A4667" t="s">
        <v>28</v>
      </c>
      <c r="B4667" t="s">
        <v>29</v>
      </c>
      <c r="C4667" t="s">
        <v>66</v>
      </c>
      <c r="D4667" t="s">
        <v>142</v>
      </c>
      <c r="E4667" t="s">
        <v>56</v>
      </c>
      <c r="F4667" t="s">
        <v>113</v>
      </c>
      <c r="G4667">
        <v>15</v>
      </c>
      <c r="H4667">
        <v>433830</v>
      </c>
      <c r="I4667" t="s">
        <v>58</v>
      </c>
      <c r="J4667" s="3">
        <v>45235</v>
      </c>
      <c r="K4667">
        <v>1200</v>
      </c>
      <c r="L4667" t="s">
        <v>18947</v>
      </c>
      <c r="M4667" t="s">
        <v>1058</v>
      </c>
      <c r="N4667" t="s">
        <v>18948</v>
      </c>
      <c r="O4667" t="s">
        <v>18949</v>
      </c>
      <c r="P4667" t="s">
        <v>87</v>
      </c>
      <c r="Q4667">
        <v>19</v>
      </c>
      <c r="R4667" t="s">
        <v>88</v>
      </c>
      <c r="S4667" t="s">
        <v>41</v>
      </c>
      <c r="T4667">
        <v>10956</v>
      </c>
      <c r="U4667" s="1">
        <v>45344</v>
      </c>
      <c r="V4667" t="s">
        <v>119</v>
      </c>
      <c r="W4667">
        <v>360591</v>
      </c>
      <c r="X4667" t="s">
        <v>18950</v>
      </c>
      <c r="Y4667">
        <v>712</v>
      </c>
      <c r="Z4667">
        <v>2764</v>
      </c>
      <c r="AA4667">
        <v>8</v>
      </c>
      <c r="AB4667">
        <v>8844.8000000000011</v>
      </c>
      <c r="AC4667">
        <f>Table1_1[[#This Row],[Price]]*Table1_1[[#This Row],[Quantity]]</f>
        <v>22112</v>
      </c>
    </row>
    <row r="4668" spans="1:29" x14ac:dyDescent="0.3">
      <c r="A4668" t="s">
        <v>28</v>
      </c>
      <c r="B4668" t="s">
        <v>29</v>
      </c>
      <c r="C4668" t="s">
        <v>44</v>
      </c>
      <c r="D4668" t="s">
        <v>170</v>
      </c>
      <c r="E4668" t="s">
        <v>46</v>
      </c>
      <c r="F4668" t="s">
        <v>175</v>
      </c>
      <c r="G4668">
        <v>14</v>
      </c>
      <c r="H4668">
        <v>408507</v>
      </c>
      <c r="I4668" t="s">
        <v>34</v>
      </c>
      <c r="J4668" s="3">
        <v>44438</v>
      </c>
      <c r="K4668">
        <v>1100</v>
      </c>
      <c r="L4668" t="s">
        <v>10844</v>
      </c>
      <c r="M4668" t="s">
        <v>1048</v>
      </c>
      <c r="N4668" t="s">
        <v>18952</v>
      </c>
      <c r="O4668" t="s">
        <v>18953</v>
      </c>
      <c r="P4668" t="s">
        <v>51</v>
      </c>
      <c r="Q4668">
        <v>12</v>
      </c>
      <c r="R4668" t="s">
        <v>88</v>
      </c>
      <c r="S4668" t="s">
        <v>63</v>
      </c>
      <c r="T4668">
        <v>65593</v>
      </c>
      <c r="U4668" s="1">
        <v>45501</v>
      </c>
      <c r="V4668" t="s">
        <v>126</v>
      </c>
      <c r="W4668">
        <v>175151</v>
      </c>
      <c r="X4668" t="s">
        <v>18954</v>
      </c>
      <c r="Y4668">
        <v>223</v>
      </c>
      <c r="Z4668">
        <v>1442</v>
      </c>
      <c r="AA4668">
        <v>1</v>
      </c>
      <c r="AB4668">
        <v>576.80000000000007</v>
      </c>
      <c r="AC4668">
        <f>Table1_1[[#This Row],[Price]]*Table1_1[[#This Row],[Quantity]]</f>
        <v>1442</v>
      </c>
    </row>
    <row r="4669" spans="1:29" x14ac:dyDescent="0.3">
      <c r="A4669" t="s">
        <v>28</v>
      </c>
      <c r="B4669" t="s">
        <v>29</v>
      </c>
      <c r="C4669" t="s">
        <v>148</v>
      </c>
      <c r="D4669" t="s">
        <v>560</v>
      </c>
      <c r="E4669" t="s">
        <v>46</v>
      </c>
      <c r="F4669" t="s">
        <v>33</v>
      </c>
      <c r="G4669">
        <v>42</v>
      </c>
      <c r="H4669">
        <v>426947</v>
      </c>
      <c r="I4669" t="s">
        <v>58</v>
      </c>
      <c r="J4669" s="3">
        <v>43899</v>
      </c>
      <c r="K4669">
        <v>1000</v>
      </c>
      <c r="L4669" t="s">
        <v>18956</v>
      </c>
      <c r="M4669" t="s">
        <v>496</v>
      </c>
      <c r="N4669" t="s">
        <v>18957</v>
      </c>
      <c r="O4669">
        <v>-6062</v>
      </c>
      <c r="P4669" t="s">
        <v>87</v>
      </c>
      <c r="Q4669">
        <v>9</v>
      </c>
      <c r="R4669" t="s">
        <v>88</v>
      </c>
      <c r="S4669" t="s">
        <v>41</v>
      </c>
      <c r="T4669">
        <v>52972</v>
      </c>
      <c r="U4669" s="1">
        <v>45407</v>
      </c>
      <c r="V4669" t="s">
        <v>80</v>
      </c>
      <c r="W4669">
        <v>620562</v>
      </c>
      <c r="X4669" t="s">
        <v>2723</v>
      </c>
      <c r="Y4669">
        <v>461</v>
      </c>
      <c r="Z4669">
        <v>941</v>
      </c>
      <c r="AA4669">
        <v>3</v>
      </c>
      <c r="AB4669">
        <v>1129.2</v>
      </c>
      <c r="AC4669">
        <f>Table1_1[[#This Row],[Price]]*Table1_1[[#This Row],[Quantity]]</f>
        <v>2823</v>
      </c>
    </row>
    <row r="4670" spans="1:29" x14ac:dyDescent="0.3">
      <c r="A4670" t="s">
        <v>28</v>
      </c>
      <c r="B4670" t="s">
        <v>29</v>
      </c>
      <c r="C4670" t="s">
        <v>30</v>
      </c>
      <c r="D4670" t="s">
        <v>237</v>
      </c>
      <c r="E4670" t="s">
        <v>46</v>
      </c>
      <c r="F4670" t="s">
        <v>113</v>
      </c>
      <c r="G4670">
        <v>2</v>
      </c>
      <c r="H4670">
        <v>403491</v>
      </c>
      <c r="I4670" t="s">
        <v>58</v>
      </c>
      <c r="J4670" s="3">
        <v>45228</v>
      </c>
      <c r="K4670">
        <v>1300</v>
      </c>
      <c r="L4670" t="s">
        <v>5607</v>
      </c>
      <c r="M4670" t="s">
        <v>222</v>
      </c>
      <c r="N4670" t="s">
        <v>18958</v>
      </c>
      <c r="O4670">
        <v>2626923242</v>
      </c>
      <c r="P4670" t="s">
        <v>51</v>
      </c>
      <c r="Q4670">
        <v>13</v>
      </c>
      <c r="R4670" t="s">
        <v>40</v>
      </c>
      <c r="S4670" t="s">
        <v>79</v>
      </c>
      <c r="T4670">
        <v>46039</v>
      </c>
      <c r="U4670" s="1">
        <v>45515</v>
      </c>
      <c r="V4670" t="s">
        <v>64</v>
      </c>
      <c r="W4670">
        <v>780857</v>
      </c>
      <c r="X4670" t="s">
        <v>8388</v>
      </c>
      <c r="Y4670">
        <v>819</v>
      </c>
      <c r="Z4670">
        <v>543</v>
      </c>
      <c r="AA4670">
        <v>1</v>
      </c>
      <c r="AB4670">
        <v>217.20000000000002</v>
      </c>
      <c r="AC4670">
        <f>Table1_1[[#This Row],[Price]]*Table1_1[[#This Row],[Quantity]]</f>
        <v>543</v>
      </c>
    </row>
    <row r="4671" spans="1:29" x14ac:dyDescent="0.3">
      <c r="A4671" t="s">
        <v>28</v>
      </c>
      <c r="B4671" t="s">
        <v>29</v>
      </c>
      <c r="C4671" t="s">
        <v>54</v>
      </c>
      <c r="D4671" t="s">
        <v>338</v>
      </c>
      <c r="E4671" t="s">
        <v>56</v>
      </c>
      <c r="F4671" t="s">
        <v>113</v>
      </c>
      <c r="G4671">
        <v>15</v>
      </c>
      <c r="H4671">
        <v>415639</v>
      </c>
      <c r="I4671" t="s">
        <v>58</v>
      </c>
      <c r="J4671" s="3">
        <v>44755</v>
      </c>
      <c r="K4671">
        <v>1000</v>
      </c>
      <c r="L4671" t="s">
        <v>18959</v>
      </c>
      <c r="M4671" t="s">
        <v>129</v>
      </c>
      <c r="N4671" t="s">
        <v>18960</v>
      </c>
      <c r="O4671" t="s">
        <v>18961</v>
      </c>
      <c r="P4671" t="s">
        <v>39</v>
      </c>
      <c r="Q4671">
        <v>3</v>
      </c>
      <c r="R4671" t="s">
        <v>88</v>
      </c>
      <c r="S4671" t="s">
        <v>118</v>
      </c>
      <c r="T4671">
        <v>79744</v>
      </c>
      <c r="U4671" s="1">
        <v>45595</v>
      </c>
      <c r="V4671" t="s">
        <v>155</v>
      </c>
      <c r="W4671">
        <v>109175</v>
      </c>
      <c r="X4671" t="s">
        <v>18962</v>
      </c>
      <c r="Y4671">
        <v>252</v>
      </c>
      <c r="Z4671">
        <v>2559</v>
      </c>
      <c r="AA4671">
        <v>8</v>
      </c>
      <c r="AB4671">
        <v>8188.8</v>
      </c>
      <c r="AC4671">
        <f>Table1_1[[#This Row],[Price]]*Table1_1[[#This Row],[Quantity]]</f>
        <v>20472</v>
      </c>
    </row>
    <row r="4672" spans="1:29" x14ac:dyDescent="0.3">
      <c r="A4672" t="s">
        <v>28</v>
      </c>
      <c r="B4672" t="s">
        <v>29</v>
      </c>
      <c r="C4672" t="s">
        <v>193</v>
      </c>
      <c r="D4672" t="s">
        <v>105</v>
      </c>
      <c r="E4672" t="s">
        <v>46</v>
      </c>
      <c r="F4672" t="s">
        <v>106</v>
      </c>
      <c r="G4672">
        <v>80</v>
      </c>
      <c r="H4672">
        <v>430337</v>
      </c>
      <c r="I4672" t="s">
        <v>58</v>
      </c>
      <c r="J4672" s="3">
        <v>44590</v>
      </c>
      <c r="K4672">
        <v>1100</v>
      </c>
      <c r="L4672" t="s">
        <v>18963</v>
      </c>
      <c r="M4672" t="s">
        <v>680</v>
      </c>
      <c r="N4672" t="s">
        <v>18964</v>
      </c>
      <c r="O4672" t="s">
        <v>18965</v>
      </c>
      <c r="P4672" t="s">
        <v>87</v>
      </c>
      <c r="Q4672">
        <v>15</v>
      </c>
      <c r="R4672" t="s">
        <v>40</v>
      </c>
      <c r="S4672" t="s">
        <v>41</v>
      </c>
      <c r="T4672">
        <v>81341</v>
      </c>
      <c r="U4672" s="1">
        <v>45587</v>
      </c>
      <c r="V4672" t="s">
        <v>155</v>
      </c>
      <c r="W4672">
        <v>847916</v>
      </c>
      <c r="X4672" t="s">
        <v>18966</v>
      </c>
      <c r="Y4672">
        <v>339</v>
      </c>
      <c r="Z4672">
        <v>596</v>
      </c>
      <c r="AA4672">
        <v>7</v>
      </c>
      <c r="AB4672">
        <v>1668.8000000000002</v>
      </c>
      <c r="AC4672">
        <f>Table1_1[[#This Row],[Price]]*Table1_1[[#This Row],[Quantity]]</f>
        <v>4172</v>
      </c>
    </row>
    <row r="4673" spans="1:29" x14ac:dyDescent="0.3">
      <c r="A4673" t="s">
        <v>28</v>
      </c>
      <c r="B4673" t="s">
        <v>29</v>
      </c>
      <c r="C4673" t="s">
        <v>91</v>
      </c>
      <c r="D4673" t="s">
        <v>616</v>
      </c>
      <c r="E4673" t="s">
        <v>56</v>
      </c>
      <c r="F4673" t="s">
        <v>175</v>
      </c>
      <c r="G4673">
        <v>35</v>
      </c>
      <c r="H4673">
        <v>422645</v>
      </c>
      <c r="I4673" t="s">
        <v>58</v>
      </c>
      <c r="J4673" s="3">
        <v>43927</v>
      </c>
      <c r="K4673">
        <v>1000</v>
      </c>
      <c r="L4673" t="s">
        <v>18968</v>
      </c>
      <c r="M4673" t="s">
        <v>736</v>
      </c>
      <c r="N4673" t="s">
        <v>18969</v>
      </c>
      <c r="O4673" t="s">
        <v>18970</v>
      </c>
      <c r="P4673" t="s">
        <v>71</v>
      </c>
      <c r="Q4673">
        <v>16</v>
      </c>
      <c r="R4673" t="s">
        <v>40</v>
      </c>
      <c r="S4673" t="s">
        <v>79</v>
      </c>
      <c r="T4673">
        <v>60820</v>
      </c>
      <c r="U4673" s="1">
        <v>45603</v>
      </c>
      <c r="V4673" t="s">
        <v>42</v>
      </c>
      <c r="W4673">
        <v>934394</v>
      </c>
      <c r="X4673" t="s">
        <v>18971</v>
      </c>
      <c r="Y4673">
        <v>822</v>
      </c>
      <c r="Z4673">
        <v>537</v>
      </c>
      <c r="AA4673">
        <v>5</v>
      </c>
      <c r="AB4673">
        <v>1074</v>
      </c>
      <c r="AC4673">
        <f>Table1_1[[#This Row],[Price]]*Table1_1[[#This Row],[Quantity]]</f>
        <v>2685</v>
      </c>
    </row>
    <row r="4674" spans="1:29" x14ac:dyDescent="0.3">
      <c r="A4674" t="s">
        <v>28</v>
      </c>
      <c r="B4674" t="s">
        <v>29</v>
      </c>
      <c r="C4674" t="s">
        <v>193</v>
      </c>
      <c r="D4674" t="s">
        <v>467</v>
      </c>
      <c r="E4674" t="s">
        <v>56</v>
      </c>
      <c r="F4674" t="s">
        <v>47</v>
      </c>
      <c r="G4674">
        <v>40</v>
      </c>
      <c r="H4674">
        <v>409205</v>
      </c>
      <c r="I4674" t="s">
        <v>58</v>
      </c>
      <c r="J4674" s="3">
        <v>44383</v>
      </c>
      <c r="K4674">
        <v>1300</v>
      </c>
      <c r="L4674" t="s">
        <v>18972</v>
      </c>
      <c r="M4674" t="s">
        <v>1460</v>
      </c>
      <c r="N4674" t="s">
        <v>18973</v>
      </c>
      <c r="O4674">
        <v>4013924384</v>
      </c>
      <c r="P4674" t="s">
        <v>71</v>
      </c>
      <c r="Q4674">
        <v>5</v>
      </c>
      <c r="R4674" t="s">
        <v>88</v>
      </c>
      <c r="S4674" t="s">
        <v>63</v>
      </c>
      <c r="T4674">
        <v>34762</v>
      </c>
      <c r="U4674" s="1">
        <v>45615</v>
      </c>
      <c r="V4674" t="s">
        <v>42</v>
      </c>
      <c r="W4674">
        <v>850282</v>
      </c>
      <c r="X4674" t="s">
        <v>18974</v>
      </c>
      <c r="Y4674">
        <v>255</v>
      </c>
      <c r="Z4674">
        <v>526</v>
      </c>
      <c r="AA4674">
        <v>8</v>
      </c>
      <c r="AB4674">
        <v>1683.2</v>
      </c>
      <c r="AC4674">
        <f>Table1_1[[#This Row],[Price]]*Table1_1[[#This Row],[Quantity]]</f>
        <v>4208</v>
      </c>
    </row>
    <row r="4675" spans="1:29" x14ac:dyDescent="0.3">
      <c r="A4675" t="s">
        <v>28</v>
      </c>
      <c r="B4675" t="s">
        <v>29</v>
      </c>
      <c r="C4675" t="s">
        <v>66</v>
      </c>
      <c r="D4675" t="s">
        <v>274</v>
      </c>
      <c r="E4675" t="s">
        <v>32</v>
      </c>
      <c r="F4675" t="s">
        <v>150</v>
      </c>
      <c r="G4675">
        <v>47</v>
      </c>
      <c r="H4675">
        <v>421724</v>
      </c>
      <c r="I4675" t="s">
        <v>34</v>
      </c>
      <c r="J4675" s="3">
        <v>44737</v>
      </c>
      <c r="K4675">
        <v>1100</v>
      </c>
      <c r="L4675" t="s">
        <v>18975</v>
      </c>
      <c r="M4675" t="s">
        <v>287</v>
      </c>
      <c r="N4675" t="s">
        <v>18976</v>
      </c>
      <c r="O4675" t="s">
        <v>18977</v>
      </c>
      <c r="P4675" t="s">
        <v>39</v>
      </c>
      <c r="Q4675">
        <v>3</v>
      </c>
      <c r="R4675" t="s">
        <v>88</v>
      </c>
      <c r="S4675" t="s">
        <v>63</v>
      </c>
      <c r="T4675">
        <v>29047</v>
      </c>
      <c r="U4675" s="1">
        <v>45419</v>
      </c>
      <c r="V4675" t="s">
        <v>140</v>
      </c>
      <c r="W4675">
        <v>628926</v>
      </c>
      <c r="X4675" t="s">
        <v>18978</v>
      </c>
      <c r="Y4675">
        <v>508</v>
      </c>
      <c r="Z4675">
        <v>1087</v>
      </c>
      <c r="AA4675">
        <v>1</v>
      </c>
      <c r="AB4675">
        <v>434.8</v>
      </c>
      <c r="AC4675">
        <f>Table1_1[[#This Row],[Price]]*Table1_1[[#This Row],[Quantity]]</f>
        <v>1087</v>
      </c>
    </row>
    <row r="4676" spans="1:29" x14ac:dyDescent="0.3">
      <c r="A4676" t="s">
        <v>28</v>
      </c>
      <c r="B4676" t="s">
        <v>29</v>
      </c>
      <c r="C4676" t="s">
        <v>66</v>
      </c>
      <c r="D4676" t="s">
        <v>55</v>
      </c>
      <c r="E4676" t="s">
        <v>32</v>
      </c>
      <c r="F4676" t="s">
        <v>33</v>
      </c>
      <c r="G4676">
        <v>27</v>
      </c>
      <c r="H4676">
        <v>416943</v>
      </c>
      <c r="I4676" t="s">
        <v>58</v>
      </c>
      <c r="J4676" s="3">
        <v>44935</v>
      </c>
      <c r="K4676">
        <v>1100</v>
      </c>
      <c r="L4676" t="s">
        <v>18979</v>
      </c>
      <c r="M4676" t="s">
        <v>818</v>
      </c>
      <c r="N4676" t="s">
        <v>18980</v>
      </c>
      <c r="O4676" t="s">
        <v>18981</v>
      </c>
      <c r="P4676" t="s">
        <v>87</v>
      </c>
      <c r="Q4676">
        <v>13</v>
      </c>
      <c r="R4676" t="s">
        <v>40</v>
      </c>
      <c r="S4676" t="s">
        <v>63</v>
      </c>
      <c r="T4676">
        <v>44839</v>
      </c>
      <c r="U4676" s="1">
        <v>45318</v>
      </c>
      <c r="V4676" t="s">
        <v>111</v>
      </c>
      <c r="W4676">
        <v>672883</v>
      </c>
      <c r="X4676" t="s">
        <v>18982</v>
      </c>
      <c r="Y4676">
        <v>392</v>
      </c>
      <c r="Z4676">
        <v>1005</v>
      </c>
      <c r="AA4676">
        <v>4</v>
      </c>
      <c r="AB4676">
        <v>1608</v>
      </c>
      <c r="AC4676">
        <f>Table1_1[[#This Row],[Price]]*Table1_1[[#This Row],[Quantity]]</f>
        <v>4020</v>
      </c>
    </row>
    <row r="4677" spans="1:29" x14ac:dyDescent="0.3">
      <c r="A4677" t="s">
        <v>28</v>
      </c>
      <c r="B4677" t="s">
        <v>29</v>
      </c>
      <c r="C4677" t="s">
        <v>91</v>
      </c>
      <c r="D4677" t="s">
        <v>267</v>
      </c>
      <c r="E4677" t="s">
        <v>46</v>
      </c>
      <c r="F4677" t="s">
        <v>113</v>
      </c>
      <c r="G4677">
        <v>95</v>
      </c>
      <c r="H4677">
        <v>424831</v>
      </c>
      <c r="I4677" t="s">
        <v>34</v>
      </c>
      <c r="J4677" s="3">
        <v>44062</v>
      </c>
      <c r="K4677">
        <v>1400</v>
      </c>
      <c r="L4677" t="s">
        <v>18983</v>
      </c>
      <c r="M4677" t="s">
        <v>308</v>
      </c>
      <c r="N4677" t="s">
        <v>18984</v>
      </c>
      <c r="O4677" t="s">
        <v>18985</v>
      </c>
      <c r="P4677" t="s">
        <v>87</v>
      </c>
      <c r="Q4677">
        <v>12</v>
      </c>
      <c r="R4677" t="s">
        <v>88</v>
      </c>
      <c r="S4677" t="s">
        <v>79</v>
      </c>
      <c r="T4677">
        <v>65945</v>
      </c>
      <c r="U4677" s="1">
        <v>45537</v>
      </c>
      <c r="V4677" t="s">
        <v>180</v>
      </c>
      <c r="W4677">
        <v>215617</v>
      </c>
      <c r="X4677" t="s">
        <v>18986</v>
      </c>
      <c r="Y4677">
        <v>511</v>
      </c>
      <c r="Z4677">
        <v>1487</v>
      </c>
      <c r="AA4677">
        <v>5</v>
      </c>
      <c r="AB4677">
        <v>2974</v>
      </c>
      <c r="AC4677">
        <f>Table1_1[[#This Row],[Price]]*Table1_1[[#This Row],[Quantity]]</f>
        <v>7435</v>
      </c>
    </row>
    <row r="4678" spans="1:29" x14ac:dyDescent="0.3">
      <c r="A4678" t="s">
        <v>28</v>
      </c>
      <c r="B4678" t="s">
        <v>29</v>
      </c>
      <c r="C4678" t="s">
        <v>148</v>
      </c>
      <c r="D4678" t="s">
        <v>92</v>
      </c>
      <c r="E4678" t="s">
        <v>56</v>
      </c>
      <c r="F4678" t="s">
        <v>135</v>
      </c>
      <c r="G4678">
        <v>100</v>
      </c>
      <c r="H4678">
        <v>413999</v>
      </c>
      <c r="I4678" t="s">
        <v>34</v>
      </c>
      <c r="J4678" s="3">
        <v>44059</v>
      </c>
      <c r="K4678">
        <v>1000</v>
      </c>
      <c r="L4678" t="s">
        <v>18987</v>
      </c>
      <c r="M4678" t="s">
        <v>123</v>
      </c>
      <c r="N4678" t="s">
        <v>18988</v>
      </c>
      <c r="O4678" t="s">
        <v>18989</v>
      </c>
      <c r="P4678" t="s">
        <v>87</v>
      </c>
      <c r="Q4678">
        <v>14</v>
      </c>
      <c r="R4678" t="s">
        <v>88</v>
      </c>
      <c r="S4678" t="s">
        <v>63</v>
      </c>
      <c r="T4678">
        <v>24915</v>
      </c>
      <c r="U4678" s="1">
        <v>45573</v>
      </c>
      <c r="V4678" t="s">
        <v>155</v>
      </c>
      <c r="W4678">
        <v>342895</v>
      </c>
      <c r="X4678" t="s">
        <v>18990</v>
      </c>
      <c r="Y4678">
        <v>912</v>
      </c>
      <c r="Z4678">
        <v>2064</v>
      </c>
      <c r="AA4678">
        <v>5</v>
      </c>
      <c r="AB4678">
        <v>4128</v>
      </c>
      <c r="AC4678">
        <f>Table1_1[[#This Row],[Price]]*Table1_1[[#This Row],[Quantity]]</f>
        <v>10320</v>
      </c>
    </row>
    <row r="4679" spans="1:29" x14ac:dyDescent="0.3">
      <c r="A4679" t="s">
        <v>28</v>
      </c>
      <c r="B4679" t="s">
        <v>29</v>
      </c>
      <c r="C4679" t="s">
        <v>91</v>
      </c>
      <c r="D4679" t="s">
        <v>261</v>
      </c>
      <c r="E4679" t="s">
        <v>46</v>
      </c>
      <c r="F4679" t="s">
        <v>106</v>
      </c>
      <c r="G4679">
        <v>62</v>
      </c>
      <c r="H4679">
        <v>429981</v>
      </c>
      <c r="I4679" t="s">
        <v>34</v>
      </c>
      <c r="J4679" s="3">
        <v>44104</v>
      </c>
      <c r="K4679">
        <v>1100</v>
      </c>
      <c r="L4679" t="s">
        <v>18991</v>
      </c>
      <c r="M4679" t="s">
        <v>313</v>
      </c>
      <c r="N4679" t="s">
        <v>18992</v>
      </c>
      <c r="O4679" t="s">
        <v>18993</v>
      </c>
      <c r="P4679" t="s">
        <v>39</v>
      </c>
      <c r="Q4679">
        <v>11</v>
      </c>
      <c r="R4679" t="s">
        <v>88</v>
      </c>
      <c r="S4679" t="s">
        <v>79</v>
      </c>
      <c r="T4679">
        <v>41292</v>
      </c>
      <c r="U4679" s="1">
        <v>45315</v>
      </c>
      <c r="V4679" t="s">
        <v>111</v>
      </c>
      <c r="W4679">
        <v>241641</v>
      </c>
      <c r="X4679" t="s">
        <v>18994</v>
      </c>
      <c r="Y4679">
        <v>737</v>
      </c>
      <c r="Z4679">
        <v>1011</v>
      </c>
      <c r="AA4679">
        <v>3</v>
      </c>
      <c r="AB4679">
        <v>1213.2</v>
      </c>
      <c r="AC4679">
        <f>Table1_1[[#This Row],[Price]]*Table1_1[[#This Row],[Quantity]]</f>
        <v>3033</v>
      </c>
    </row>
    <row r="4680" spans="1:29" x14ac:dyDescent="0.3">
      <c r="A4680" t="s">
        <v>28</v>
      </c>
      <c r="B4680" t="s">
        <v>29</v>
      </c>
      <c r="C4680" t="s">
        <v>30</v>
      </c>
      <c r="D4680" t="s">
        <v>261</v>
      </c>
      <c r="E4680" t="s">
        <v>56</v>
      </c>
      <c r="F4680" t="s">
        <v>355</v>
      </c>
      <c r="G4680">
        <v>5</v>
      </c>
      <c r="H4680">
        <v>405210</v>
      </c>
      <c r="I4680" t="s">
        <v>58</v>
      </c>
      <c r="J4680" s="3">
        <v>43860</v>
      </c>
      <c r="K4680">
        <v>1400</v>
      </c>
      <c r="L4680" t="s">
        <v>18995</v>
      </c>
      <c r="M4680" t="s">
        <v>366</v>
      </c>
      <c r="N4680" t="s">
        <v>18996</v>
      </c>
      <c r="O4680" t="s">
        <v>18997</v>
      </c>
      <c r="P4680" t="s">
        <v>51</v>
      </c>
      <c r="Q4680">
        <v>13</v>
      </c>
      <c r="R4680" t="s">
        <v>88</v>
      </c>
      <c r="S4680" t="s">
        <v>118</v>
      </c>
      <c r="T4680">
        <v>70812</v>
      </c>
      <c r="U4680" s="1">
        <v>45470</v>
      </c>
      <c r="V4680" t="s">
        <v>52</v>
      </c>
      <c r="W4680">
        <v>663707</v>
      </c>
      <c r="X4680" t="s">
        <v>18998</v>
      </c>
      <c r="Y4680">
        <v>694</v>
      </c>
      <c r="Z4680">
        <v>1324</v>
      </c>
      <c r="AA4680">
        <v>5</v>
      </c>
      <c r="AB4680">
        <v>2648</v>
      </c>
      <c r="AC4680">
        <f>Table1_1[[#This Row],[Price]]*Table1_1[[#This Row],[Quantity]]</f>
        <v>6620</v>
      </c>
    </row>
    <row r="4681" spans="1:29" x14ac:dyDescent="0.3">
      <c r="A4681" t="s">
        <v>28</v>
      </c>
      <c r="B4681" t="s">
        <v>29</v>
      </c>
      <c r="C4681" t="s">
        <v>30</v>
      </c>
      <c r="D4681" t="s">
        <v>220</v>
      </c>
      <c r="E4681" t="s">
        <v>56</v>
      </c>
      <c r="F4681" t="s">
        <v>99</v>
      </c>
      <c r="G4681">
        <v>44</v>
      </c>
      <c r="H4681">
        <v>425296</v>
      </c>
      <c r="I4681" t="s">
        <v>58</v>
      </c>
      <c r="J4681" s="3">
        <v>44703</v>
      </c>
      <c r="K4681">
        <v>1300</v>
      </c>
      <c r="L4681" t="s">
        <v>18999</v>
      </c>
      <c r="M4681" t="s">
        <v>654</v>
      </c>
      <c r="N4681" t="s">
        <v>19000</v>
      </c>
      <c r="O4681" t="s">
        <v>19001</v>
      </c>
      <c r="P4681" t="s">
        <v>39</v>
      </c>
      <c r="Q4681">
        <v>13</v>
      </c>
      <c r="R4681" t="s">
        <v>88</v>
      </c>
      <c r="S4681" t="s">
        <v>118</v>
      </c>
      <c r="T4681">
        <v>85009</v>
      </c>
      <c r="U4681" s="1">
        <v>45599</v>
      </c>
      <c r="V4681" t="s">
        <v>42</v>
      </c>
      <c r="W4681">
        <v>242059</v>
      </c>
      <c r="X4681" t="s">
        <v>19002</v>
      </c>
      <c r="Y4681">
        <v>934</v>
      </c>
      <c r="Z4681">
        <v>1655</v>
      </c>
      <c r="AA4681">
        <v>8</v>
      </c>
      <c r="AB4681">
        <v>5296</v>
      </c>
      <c r="AC4681">
        <f>Table1_1[[#This Row],[Price]]*Table1_1[[#This Row],[Quantity]]</f>
        <v>13240</v>
      </c>
    </row>
    <row r="4682" spans="1:29" x14ac:dyDescent="0.3">
      <c r="A4682" t="s">
        <v>28</v>
      </c>
      <c r="B4682" t="s">
        <v>29</v>
      </c>
      <c r="C4682" t="s">
        <v>30</v>
      </c>
      <c r="D4682" t="s">
        <v>637</v>
      </c>
      <c r="E4682" t="s">
        <v>32</v>
      </c>
      <c r="F4682" t="s">
        <v>57</v>
      </c>
      <c r="G4682">
        <v>91</v>
      </c>
      <c r="H4682">
        <v>413993</v>
      </c>
      <c r="I4682" t="s">
        <v>58</v>
      </c>
      <c r="J4682" s="3">
        <v>44995</v>
      </c>
      <c r="K4682">
        <v>1000</v>
      </c>
      <c r="L4682" t="s">
        <v>19003</v>
      </c>
      <c r="M4682" t="s">
        <v>1007</v>
      </c>
      <c r="N4682" t="s">
        <v>19004</v>
      </c>
      <c r="O4682" t="s">
        <v>19005</v>
      </c>
      <c r="P4682" t="s">
        <v>87</v>
      </c>
      <c r="Q4682">
        <v>5</v>
      </c>
      <c r="R4682" t="s">
        <v>40</v>
      </c>
      <c r="S4682" t="s">
        <v>118</v>
      </c>
      <c r="T4682">
        <v>97474</v>
      </c>
      <c r="U4682" s="1">
        <v>45619</v>
      </c>
      <c r="V4682" t="s">
        <v>42</v>
      </c>
      <c r="W4682">
        <v>272820</v>
      </c>
      <c r="X4682" t="s">
        <v>19006</v>
      </c>
      <c r="Y4682">
        <v>875</v>
      </c>
      <c r="Z4682">
        <v>587</v>
      </c>
      <c r="AA4682">
        <v>7</v>
      </c>
      <c r="AB4682">
        <v>1643.6000000000001</v>
      </c>
      <c r="AC4682">
        <f>Table1_1[[#This Row],[Price]]*Table1_1[[#This Row],[Quantity]]</f>
        <v>4109</v>
      </c>
    </row>
    <row r="4683" spans="1:29" x14ac:dyDescent="0.3">
      <c r="A4683" t="s">
        <v>28</v>
      </c>
      <c r="B4683" t="s">
        <v>29</v>
      </c>
      <c r="C4683" t="s">
        <v>193</v>
      </c>
      <c r="D4683" t="s">
        <v>637</v>
      </c>
      <c r="E4683" t="s">
        <v>32</v>
      </c>
      <c r="F4683" t="s">
        <v>33</v>
      </c>
      <c r="G4683">
        <v>15</v>
      </c>
      <c r="H4683">
        <v>428136</v>
      </c>
      <c r="I4683" t="s">
        <v>34</v>
      </c>
      <c r="J4683" s="3">
        <v>44178</v>
      </c>
      <c r="K4683">
        <v>1300</v>
      </c>
      <c r="L4683" t="s">
        <v>19008</v>
      </c>
      <c r="M4683" t="s">
        <v>1244</v>
      </c>
      <c r="N4683" t="s">
        <v>19009</v>
      </c>
      <c r="O4683" t="s">
        <v>19010</v>
      </c>
      <c r="P4683" t="s">
        <v>39</v>
      </c>
      <c r="Q4683">
        <v>7</v>
      </c>
      <c r="R4683" t="s">
        <v>40</v>
      </c>
      <c r="S4683" t="s">
        <v>79</v>
      </c>
      <c r="T4683">
        <v>62634</v>
      </c>
      <c r="U4683" s="1">
        <v>45557</v>
      </c>
      <c r="V4683" t="s">
        <v>180</v>
      </c>
      <c r="W4683">
        <v>427281</v>
      </c>
      <c r="X4683" t="s">
        <v>19011</v>
      </c>
      <c r="Y4683">
        <v>722</v>
      </c>
      <c r="Z4683">
        <v>953</v>
      </c>
      <c r="AA4683">
        <v>5</v>
      </c>
      <c r="AB4683">
        <v>1906</v>
      </c>
      <c r="AC4683">
        <f>Table1_1[[#This Row],[Price]]*Table1_1[[#This Row],[Quantity]]</f>
        <v>4765</v>
      </c>
    </row>
    <row r="4684" spans="1:29" x14ac:dyDescent="0.3">
      <c r="A4684" t="s">
        <v>28</v>
      </c>
      <c r="B4684" t="s">
        <v>29</v>
      </c>
      <c r="C4684" t="s">
        <v>44</v>
      </c>
      <c r="D4684" t="s">
        <v>237</v>
      </c>
      <c r="E4684" t="s">
        <v>32</v>
      </c>
      <c r="F4684" t="s">
        <v>33</v>
      </c>
      <c r="G4684">
        <v>53</v>
      </c>
      <c r="H4684">
        <v>427900</v>
      </c>
      <c r="I4684" t="s">
        <v>58</v>
      </c>
      <c r="J4684" s="3">
        <v>44273</v>
      </c>
      <c r="K4684">
        <v>1300</v>
      </c>
      <c r="L4684" t="s">
        <v>17985</v>
      </c>
      <c r="M4684" t="s">
        <v>108</v>
      </c>
      <c r="N4684" t="s">
        <v>19012</v>
      </c>
      <c r="O4684" t="s">
        <v>19013</v>
      </c>
      <c r="P4684" t="s">
        <v>51</v>
      </c>
      <c r="Q4684">
        <v>5</v>
      </c>
      <c r="R4684" t="s">
        <v>40</v>
      </c>
      <c r="S4684" t="s">
        <v>79</v>
      </c>
      <c r="T4684">
        <v>38278</v>
      </c>
      <c r="U4684" s="1">
        <v>45334</v>
      </c>
      <c r="V4684" t="s">
        <v>119</v>
      </c>
      <c r="W4684">
        <v>414077</v>
      </c>
      <c r="X4684" t="s">
        <v>19014</v>
      </c>
      <c r="Y4684">
        <v>428</v>
      </c>
      <c r="Z4684">
        <v>580</v>
      </c>
      <c r="AA4684">
        <v>8</v>
      </c>
      <c r="AB4684">
        <v>1856</v>
      </c>
      <c r="AC4684">
        <f>Table1_1[[#This Row],[Price]]*Table1_1[[#This Row],[Quantity]]</f>
        <v>4640</v>
      </c>
    </row>
    <row r="4685" spans="1:29" x14ac:dyDescent="0.3">
      <c r="A4685" t="s">
        <v>28</v>
      </c>
      <c r="B4685" t="s">
        <v>29</v>
      </c>
      <c r="C4685" t="s">
        <v>91</v>
      </c>
      <c r="D4685" t="s">
        <v>261</v>
      </c>
      <c r="E4685" t="s">
        <v>32</v>
      </c>
      <c r="F4685" t="s">
        <v>33</v>
      </c>
      <c r="G4685">
        <v>62</v>
      </c>
      <c r="H4685">
        <v>421632</v>
      </c>
      <c r="I4685" t="s">
        <v>58</v>
      </c>
      <c r="J4685" s="3">
        <v>45088</v>
      </c>
      <c r="K4685">
        <v>1000</v>
      </c>
      <c r="L4685" t="s">
        <v>19015</v>
      </c>
      <c r="M4685" t="s">
        <v>1253</v>
      </c>
      <c r="N4685" t="s">
        <v>19016</v>
      </c>
      <c r="O4685" t="s">
        <v>19017</v>
      </c>
      <c r="P4685" t="s">
        <v>39</v>
      </c>
      <c r="Q4685">
        <v>16</v>
      </c>
      <c r="R4685" t="s">
        <v>40</v>
      </c>
      <c r="S4685" t="s">
        <v>79</v>
      </c>
      <c r="T4685">
        <v>34139</v>
      </c>
      <c r="U4685" s="1">
        <v>45602</v>
      </c>
      <c r="V4685" t="s">
        <v>42</v>
      </c>
      <c r="W4685">
        <v>585342</v>
      </c>
      <c r="X4685" t="s">
        <v>19018</v>
      </c>
      <c r="Y4685">
        <v>350</v>
      </c>
      <c r="Z4685">
        <v>2549</v>
      </c>
      <c r="AA4685">
        <v>1</v>
      </c>
      <c r="AB4685">
        <v>1019.6</v>
      </c>
      <c r="AC4685">
        <f>Table1_1[[#This Row],[Price]]*Table1_1[[#This Row],[Quantity]]</f>
        <v>2549</v>
      </c>
    </row>
    <row r="4686" spans="1:29" x14ac:dyDescent="0.3">
      <c r="A4686" t="s">
        <v>28</v>
      </c>
      <c r="B4686" t="s">
        <v>29</v>
      </c>
      <c r="C4686" t="s">
        <v>148</v>
      </c>
      <c r="D4686" t="s">
        <v>261</v>
      </c>
      <c r="E4686" t="s">
        <v>32</v>
      </c>
      <c r="F4686" t="s">
        <v>57</v>
      </c>
      <c r="G4686">
        <v>25</v>
      </c>
      <c r="H4686">
        <v>420746</v>
      </c>
      <c r="I4686" t="s">
        <v>58</v>
      </c>
      <c r="J4686" s="3">
        <v>45179</v>
      </c>
      <c r="K4686">
        <v>1400</v>
      </c>
      <c r="L4686" t="s">
        <v>19019</v>
      </c>
      <c r="M4686" t="s">
        <v>1356</v>
      </c>
      <c r="N4686" t="s">
        <v>19020</v>
      </c>
      <c r="O4686" t="s">
        <v>19021</v>
      </c>
      <c r="P4686" t="s">
        <v>87</v>
      </c>
      <c r="Q4686">
        <v>10</v>
      </c>
      <c r="R4686" t="s">
        <v>40</v>
      </c>
      <c r="S4686" t="s">
        <v>41</v>
      </c>
      <c r="T4686">
        <v>63321</v>
      </c>
      <c r="U4686" s="1">
        <v>45619</v>
      </c>
      <c r="V4686" t="s">
        <v>42</v>
      </c>
      <c r="W4686">
        <v>672271</v>
      </c>
      <c r="X4686" t="s">
        <v>19022</v>
      </c>
      <c r="Y4686">
        <v>752</v>
      </c>
      <c r="Z4686">
        <v>690</v>
      </c>
      <c r="AA4686">
        <v>1</v>
      </c>
      <c r="AB4686">
        <v>276</v>
      </c>
      <c r="AC4686">
        <f>Table1_1[[#This Row],[Price]]*Table1_1[[#This Row],[Quantity]]</f>
        <v>690</v>
      </c>
    </row>
    <row r="4687" spans="1:29" x14ac:dyDescent="0.3">
      <c r="A4687" t="s">
        <v>28</v>
      </c>
      <c r="B4687" t="s">
        <v>29</v>
      </c>
      <c r="C4687" t="s">
        <v>44</v>
      </c>
      <c r="D4687" t="s">
        <v>291</v>
      </c>
      <c r="E4687" t="s">
        <v>32</v>
      </c>
      <c r="F4687" t="s">
        <v>83</v>
      </c>
      <c r="G4687">
        <v>64</v>
      </c>
      <c r="H4687">
        <v>439245</v>
      </c>
      <c r="I4687" t="s">
        <v>58</v>
      </c>
      <c r="J4687" s="3">
        <v>44377</v>
      </c>
      <c r="K4687">
        <v>950</v>
      </c>
      <c r="L4687" t="s">
        <v>4628</v>
      </c>
      <c r="M4687" t="s">
        <v>250</v>
      </c>
      <c r="N4687" t="s">
        <v>19023</v>
      </c>
      <c r="O4687" t="s">
        <v>19024</v>
      </c>
      <c r="P4687" t="s">
        <v>39</v>
      </c>
      <c r="Q4687">
        <v>5</v>
      </c>
      <c r="R4687" t="s">
        <v>40</v>
      </c>
      <c r="S4687" t="s">
        <v>63</v>
      </c>
      <c r="T4687">
        <v>29604</v>
      </c>
      <c r="U4687" s="1">
        <v>45629</v>
      </c>
      <c r="V4687" t="s">
        <v>259</v>
      </c>
      <c r="W4687">
        <v>232793</v>
      </c>
      <c r="X4687" t="s">
        <v>19025</v>
      </c>
      <c r="Y4687">
        <v>957</v>
      </c>
      <c r="Z4687">
        <v>580</v>
      </c>
      <c r="AA4687">
        <v>7</v>
      </c>
      <c r="AB4687">
        <v>1624</v>
      </c>
      <c r="AC4687">
        <f>Table1_1[[#This Row],[Price]]*Table1_1[[#This Row],[Quantity]]</f>
        <v>4060</v>
      </c>
    </row>
    <row r="4688" spans="1:29" x14ac:dyDescent="0.3">
      <c r="A4688" t="s">
        <v>28</v>
      </c>
      <c r="B4688" t="s">
        <v>29</v>
      </c>
      <c r="C4688" t="s">
        <v>193</v>
      </c>
      <c r="D4688" t="s">
        <v>220</v>
      </c>
      <c r="E4688" t="s">
        <v>32</v>
      </c>
      <c r="F4688" t="s">
        <v>99</v>
      </c>
      <c r="G4688">
        <v>4</v>
      </c>
      <c r="H4688">
        <v>421531</v>
      </c>
      <c r="I4688" t="s">
        <v>34</v>
      </c>
      <c r="J4688" s="3">
        <v>44399</v>
      </c>
      <c r="K4688">
        <v>1000</v>
      </c>
      <c r="L4688" t="s">
        <v>19026</v>
      </c>
      <c r="M4688" t="s">
        <v>137</v>
      </c>
      <c r="N4688" t="s">
        <v>19027</v>
      </c>
      <c r="O4688" t="s">
        <v>19028</v>
      </c>
      <c r="P4688" t="s">
        <v>39</v>
      </c>
      <c r="Q4688">
        <v>19</v>
      </c>
      <c r="R4688" t="s">
        <v>88</v>
      </c>
      <c r="S4688" t="s">
        <v>41</v>
      </c>
      <c r="T4688">
        <v>85611</v>
      </c>
      <c r="U4688" s="1">
        <v>45465</v>
      </c>
      <c r="V4688" t="s">
        <v>52</v>
      </c>
      <c r="W4688">
        <v>972208</v>
      </c>
      <c r="X4688" t="s">
        <v>19029</v>
      </c>
      <c r="Y4688">
        <v>299</v>
      </c>
      <c r="Z4688">
        <v>1474</v>
      </c>
      <c r="AA4688">
        <v>4</v>
      </c>
      <c r="AB4688">
        <v>2358.4</v>
      </c>
      <c r="AC4688">
        <f>Table1_1[[#This Row],[Price]]*Table1_1[[#This Row],[Quantity]]</f>
        <v>5896</v>
      </c>
    </row>
    <row r="4689" spans="1:29" x14ac:dyDescent="0.3">
      <c r="A4689" t="s">
        <v>28</v>
      </c>
      <c r="B4689" t="s">
        <v>29</v>
      </c>
      <c r="C4689" t="s">
        <v>148</v>
      </c>
      <c r="D4689" t="s">
        <v>105</v>
      </c>
      <c r="E4689" t="s">
        <v>46</v>
      </c>
      <c r="F4689" t="s">
        <v>150</v>
      </c>
      <c r="G4689">
        <v>21</v>
      </c>
      <c r="H4689">
        <v>421531</v>
      </c>
      <c r="I4689" t="s">
        <v>58</v>
      </c>
      <c r="J4689" s="3">
        <v>45525</v>
      </c>
      <c r="K4689">
        <v>1200</v>
      </c>
      <c r="L4689" t="s">
        <v>19030</v>
      </c>
      <c r="M4689" t="s">
        <v>1366</v>
      </c>
      <c r="N4689" t="s">
        <v>19031</v>
      </c>
      <c r="O4689" t="s">
        <v>19032</v>
      </c>
      <c r="P4689" t="s">
        <v>51</v>
      </c>
      <c r="Q4689">
        <v>19</v>
      </c>
      <c r="R4689" t="s">
        <v>88</v>
      </c>
      <c r="S4689" t="s">
        <v>63</v>
      </c>
      <c r="T4689">
        <v>35545</v>
      </c>
      <c r="U4689" s="1">
        <v>45515</v>
      </c>
      <c r="V4689" t="s">
        <v>64</v>
      </c>
      <c r="W4689">
        <v>832387</v>
      </c>
      <c r="X4689" t="s">
        <v>19033</v>
      </c>
      <c r="Y4689">
        <v>813</v>
      </c>
      <c r="Z4689">
        <v>622</v>
      </c>
      <c r="AA4689">
        <v>8</v>
      </c>
      <c r="AB4689">
        <v>1990.4</v>
      </c>
      <c r="AC4689">
        <f>Table1_1[[#This Row],[Price]]*Table1_1[[#This Row],[Quantity]]</f>
        <v>4976</v>
      </c>
    </row>
    <row r="4690" spans="1:29" x14ac:dyDescent="0.3">
      <c r="A4690" t="s">
        <v>28</v>
      </c>
      <c r="B4690" t="s">
        <v>29</v>
      </c>
      <c r="C4690" t="s">
        <v>30</v>
      </c>
      <c r="D4690" t="s">
        <v>274</v>
      </c>
      <c r="E4690" t="s">
        <v>32</v>
      </c>
      <c r="F4690" t="s">
        <v>99</v>
      </c>
      <c r="G4690">
        <v>54</v>
      </c>
      <c r="H4690">
        <v>422963</v>
      </c>
      <c r="I4690" t="s">
        <v>34</v>
      </c>
      <c r="J4690" s="3">
        <v>45267</v>
      </c>
      <c r="K4690">
        <v>1300</v>
      </c>
      <c r="L4690" t="s">
        <v>15937</v>
      </c>
      <c r="M4690" t="s">
        <v>552</v>
      </c>
      <c r="N4690" t="s">
        <v>19034</v>
      </c>
      <c r="O4690" t="s">
        <v>19035</v>
      </c>
      <c r="P4690" t="s">
        <v>39</v>
      </c>
      <c r="Q4690">
        <v>5</v>
      </c>
      <c r="R4690" t="s">
        <v>40</v>
      </c>
      <c r="S4690" t="s">
        <v>118</v>
      </c>
      <c r="T4690">
        <v>48632</v>
      </c>
      <c r="U4690" s="1">
        <v>45427</v>
      </c>
      <c r="V4690" t="s">
        <v>140</v>
      </c>
      <c r="W4690">
        <v>229464</v>
      </c>
      <c r="X4690" t="s">
        <v>19036</v>
      </c>
      <c r="Y4690">
        <v>296</v>
      </c>
      <c r="Z4690">
        <v>527</v>
      </c>
      <c r="AA4690">
        <v>6</v>
      </c>
      <c r="AB4690">
        <v>1264.8000000000002</v>
      </c>
      <c r="AC4690">
        <f>Table1_1[[#This Row],[Price]]*Table1_1[[#This Row],[Quantity]]</f>
        <v>3162</v>
      </c>
    </row>
    <row r="4691" spans="1:29" x14ac:dyDescent="0.3">
      <c r="A4691" t="s">
        <v>28</v>
      </c>
      <c r="B4691" t="s">
        <v>29</v>
      </c>
      <c r="C4691" t="s">
        <v>30</v>
      </c>
      <c r="D4691" t="s">
        <v>142</v>
      </c>
      <c r="E4691" t="s">
        <v>56</v>
      </c>
      <c r="F4691" t="s">
        <v>83</v>
      </c>
      <c r="G4691">
        <v>83</v>
      </c>
      <c r="H4691">
        <v>427231</v>
      </c>
      <c r="I4691" t="s">
        <v>34</v>
      </c>
      <c r="J4691" s="3">
        <v>44826</v>
      </c>
      <c r="K4691">
        <v>800</v>
      </c>
      <c r="L4691" t="s">
        <v>19038</v>
      </c>
      <c r="M4691" t="s">
        <v>276</v>
      </c>
      <c r="N4691" t="s">
        <v>19039</v>
      </c>
      <c r="O4691" t="s">
        <v>19040</v>
      </c>
      <c r="P4691" t="s">
        <v>87</v>
      </c>
      <c r="Q4691">
        <v>16</v>
      </c>
      <c r="R4691" t="s">
        <v>88</v>
      </c>
      <c r="S4691" t="s">
        <v>63</v>
      </c>
      <c r="T4691">
        <v>88663</v>
      </c>
      <c r="U4691" s="1">
        <v>45382</v>
      </c>
      <c r="V4691" t="s">
        <v>72</v>
      </c>
      <c r="W4691">
        <v>125875</v>
      </c>
      <c r="X4691" t="s">
        <v>19041</v>
      </c>
      <c r="Y4691">
        <v>411</v>
      </c>
      <c r="Z4691">
        <v>2954</v>
      </c>
      <c r="AA4691">
        <v>8</v>
      </c>
      <c r="AB4691">
        <v>9452.8000000000011</v>
      </c>
      <c r="AC4691">
        <f>Table1_1[[#This Row],[Price]]*Table1_1[[#This Row],[Quantity]]</f>
        <v>23632</v>
      </c>
    </row>
    <row r="4692" spans="1:29" x14ac:dyDescent="0.3">
      <c r="A4692" t="s">
        <v>28</v>
      </c>
      <c r="B4692" t="s">
        <v>29</v>
      </c>
      <c r="C4692" t="s">
        <v>193</v>
      </c>
      <c r="D4692" t="s">
        <v>546</v>
      </c>
      <c r="E4692" t="s">
        <v>46</v>
      </c>
      <c r="F4692" t="s">
        <v>106</v>
      </c>
      <c r="G4692">
        <v>84</v>
      </c>
      <c r="H4692">
        <v>439380</v>
      </c>
      <c r="I4692" t="s">
        <v>58</v>
      </c>
      <c r="J4692" s="3">
        <v>45495</v>
      </c>
      <c r="K4692">
        <v>1200</v>
      </c>
      <c r="L4692" t="s">
        <v>19043</v>
      </c>
      <c r="M4692" t="s">
        <v>423</v>
      </c>
      <c r="N4692" t="s">
        <v>19044</v>
      </c>
      <c r="O4692" t="s">
        <v>19045</v>
      </c>
      <c r="P4692" t="s">
        <v>87</v>
      </c>
      <c r="Q4692">
        <v>17</v>
      </c>
      <c r="R4692" t="s">
        <v>88</v>
      </c>
      <c r="S4692" t="s">
        <v>79</v>
      </c>
      <c r="T4692">
        <v>38952</v>
      </c>
      <c r="U4692" s="1">
        <v>45611</v>
      </c>
      <c r="V4692" t="s">
        <v>42</v>
      </c>
      <c r="W4692">
        <v>144635</v>
      </c>
      <c r="X4692" t="s">
        <v>19046</v>
      </c>
      <c r="Y4692">
        <v>428</v>
      </c>
      <c r="Z4692">
        <v>2502</v>
      </c>
      <c r="AA4692">
        <v>4</v>
      </c>
      <c r="AB4692">
        <v>4003.2000000000003</v>
      </c>
      <c r="AC4692">
        <f>Table1_1[[#This Row],[Price]]*Table1_1[[#This Row],[Quantity]]</f>
        <v>10008</v>
      </c>
    </row>
    <row r="4693" spans="1:29" x14ac:dyDescent="0.3">
      <c r="A4693" t="s">
        <v>28</v>
      </c>
      <c r="B4693" t="s">
        <v>29</v>
      </c>
      <c r="C4693" t="s">
        <v>54</v>
      </c>
      <c r="D4693" t="s">
        <v>566</v>
      </c>
      <c r="E4693" t="s">
        <v>46</v>
      </c>
      <c r="F4693" t="s">
        <v>57</v>
      </c>
      <c r="G4693">
        <v>49</v>
      </c>
      <c r="H4693">
        <v>425923</v>
      </c>
      <c r="I4693" t="s">
        <v>58</v>
      </c>
      <c r="J4693" s="3">
        <v>44862</v>
      </c>
      <c r="K4693">
        <v>1200</v>
      </c>
      <c r="L4693" t="s">
        <v>18314</v>
      </c>
      <c r="M4693" t="s">
        <v>623</v>
      </c>
      <c r="N4693" t="s">
        <v>19047</v>
      </c>
      <c r="O4693" t="s">
        <v>19048</v>
      </c>
      <c r="P4693" t="s">
        <v>71</v>
      </c>
      <c r="Q4693">
        <v>4</v>
      </c>
      <c r="R4693" t="s">
        <v>40</v>
      </c>
      <c r="S4693" t="s">
        <v>63</v>
      </c>
      <c r="T4693">
        <v>16378</v>
      </c>
      <c r="U4693" s="1">
        <v>45531</v>
      </c>
      <c r="V4693" t="s">
        <v>64</v>
      </c>
      <c r="W4693">
        <v>785449</v>
      </c>
      <c r="X4693" t="s">
        <v>19049</v>
      </c>
      <c r="Y4693">
        <v>696</v>
      </c>
      <c r="Z4693">
        <v>1164</v>
      </c>
      <c r="AA4693">
        <v>2</v>
      </c>
      <c r="AB4693">
        <v>931.2</v>
      </c>
      <c r="AC4693">
        <f>Table1_1[[#This Row],[Price]]*Table1_1[[#This Row],[Quantity]]</f>
        <v>2328</v>
      </c>
    </row>
    <row r="4694" spans="1:29" x14ac:dyDescent="0.3">
      <c r="A4694" t="s">
        <v>28</v>
      </c>
      <c r="B4694" t="s">
        <v>29</v>
      </c>
      <c r="C4694" t="s">
        <v>66</v>
      </c>
      <c r="D4694" t="s">
        <v>170</v>
      </c>
      <c r="E4694" t="s">
        <v>32</v>
      </c>
      <c r="F4694" t="s">
        <v>47</v>
      </c>
      <c r="G4694">
        <v>99</v>
      </c>
      <c r="H4694">
        <v>426311</v>
      </c>
      <c r="I4694" t="s">
        <v>58</v>
      </c>
      <c r="J4694" s="3">
        <v>44311</v>
      </c>
      <c r="K4694">
        <v>950</v>
      </c>
      <c r="L4694" t="s">
        <v>19050</v>
      </c>
      <c r="M4694" t="s">
        <v>654</v>
      </c>
      <c r="N4694" t="s">
        <v>19051</v>
      </c>
      <c r="O4694" t="s">
        <v>19052</v>
      </c>
      <c r="P4694" t="s">
        <v>87</v>
      </c>
      <c r="Q4694">
        <v>11</v>
      </c>
      <c r="R4694" t="s">
        <v>40</v>
      </c>
      <c r="S4694" t="s">
        <v>63</v>
      </c>
      <c r="T4694">
        <v>69957</v>
      </c>
      <c r="U4694" s="1">
        <v>45490</v>
      </c>
      <c r="V4694" t="s">
        <v>126</v>
      </c>
      <c r="W4694">
        <v>226000</v>
      </c>
      <c r="X4694" t="s">
        <v>19053</v>
      </c>
      <c r="Y4694">
        <v>927</v>
      </c>
      <c r="Z4694">
        <v>2841</v>
      </c>
      <c r="AA4694">
        <v>1</v>
      </c>
      <c r="AB4694">
        <v>1136.4000000000001</v>
      </c>
      <c r="AC4694">
        <f>Table1_1[[#This Row],[Price]]*Table1_1[[#This Row],[Quantity]]</f>
        <v>2841</v>
      </c>
    </row>
    <row r="4695" spans="1:29" x14ac:dyDescent="0.3">
      <c r="A4695" t="s">
        <v>28</v>
      </c>
      <c r="B4695" t="s">
        <v>29</v>
      </c>
      <c r="C4695" t="s">
        <v>157</v>
      </c>
      <c r="D4695" t="s">
        <v>338</v>
      </c>
      <c r="E4695" t="s">
        <v>56</v>
      </c>
      <c r="F4695" t="s">
        <v>150</v>
      </c>
      <c r="G4695">
        <v>26</v>
      </c>
      <c r="H4695">
        <v>422029</v>
      </c>
      <c r="I4695" t="s">
        <v>58</v>
      </c>
      <c r="J4695" s="3">
        <v>45477</v>
      </c>
      <c r="K4695">
        <v>1200</v>
      </c>
      <c r="L4695" t="s">
        <v>19054</v>
      </c>
      <c r="M4695" t="s">
        <v>334</v>
      </c>
      <c r="N4695" t="s">
        <v>19055</v>
      </c>
      <c r="O4695" t="s">
        <v>19056</v>
      </c>
      <c r="P4695" t="s">
        <v>87</v>
      </c>
      <c r="Q4695">
        <v>20</v>
      </c>
      <c r="R4695" t="s">
        <v>88</v>
      </c>
      <c r="S4695" t="s">
        <v>63</v>
      </c>
      <c r="T4695">
        <v>75993</v>
      </c>
      <c r="U4695" s="1">
        <v>45554</v>
      </c>
      <c r="V4695" t="s">
        <v>180</v>
      </c>
      <c r="W4695">
        <v>544841</v>
      </c>
      <c r="X4695" t="s">
        <v>19057</v>
      </c>
      <c r="Y4695">
        <v>332</v>
      </c>
      <c r="Z4695">
        <v>2857</v>
      </c>
      <c r="AA4695">
        <v>3</v>
      </c>
      <c r="AB4695">
        <v>3428.4</v>
      </c>
      <c r="AC4695">
        <f>Table1_1[[#This Row],[Price]]*Table1_1[[#This Row],[Quantity]]</f>
        <v>8571</v>
      </c>
    </row>
    <row r="4696" spans="1:29" x14ac:dyDescent="0.3">
      <c r="A4696" t="s">
        <v>28</v>
      </c>
      <c r="B4696" t="s">
        <v>29</v>
      </c>
      <c r="C4696" t="s">
        <v>91</v>
      </c>
      <c r="D4696" t="s">
        <v>274</v>
      </c>
      <c r="E4696" t="s">
        <v>56</v>
      </c>
      <c r="F4696" t="s">
        <v>83</v>
      </c>
      <c r="G4696">
        <v>38</v>
      </c>
      <c r="H4696">
        <v>433575</v>
      </c>
      <c r="I4696" t="s">
        <v>58</v>
      </c>
      <c r="J4696" s="3">
        <v>45462</v>
      </c>
      <c r="K4696">
        <v>950</v>
      </c>
      <c r="L4696" t="s">
        <v>19058</v>
      </c>
      <c r="M4696" t="s">
        <v>244</v>
      </c>
      <c r="N4696" t="s">
        <v>19059</v>
      </c>
      <c r="O4696" t="s">
        <v>19060</v>
      </c>
      <c r="P4696" t="s">
        <v>39</v>
      </c>
      <c r="Q4696">
        <v>5</v>
      </c>
      <c r="R4696" t="s">
        <v>88</v>
      </c>
      <c r="S4696" t="s">
        <v>118</v>
      </c>
      <c r="T4696">
        <v>73107</v>
      </c>
      <c r="U4696" s="1">
        <v>45615</v>
      </c>
      <c r="V4696" t="s">
        <v>42</v>
      </c>
      <c r="W4696">
        <v>698045</v>
      </c>
      <c r="X4696" t="s">
        <v>19061</v>
      </c>
      <c r="Y4696">
        <v>671</v>
      </c>
      <c r="Z4696">
        <v>955</v>
      </c>
      <c r="AA4696">
        <v>8</v>
      </c>
      <c r="AB4696">
        <v>3056</v>
      </c>
      <c r="AC4696">
        <f>Table1_1[[#This Row],[Price]]*Table1_1[[#This Row],[Quantity]]</f>
        <v>7640</v>
      </c>
    </row>
    <row r="4697" spans="1:29" x14ac:dyDescent="0.3">
      <c r="A4697" t="s">
        <v>28</v>
      </c>
      <c r="B4697" t="s">
        <v>29</v>
      </c>
      <c r="C4697" t="s">
        <v>157</v>
      </c>
      <c r="D4697" t="s">
        <v>149</v>
      </c>
      <c r="E4697" t="s">
        <v>56</v>
      </c>
      <c r="F4697" t="s">
        <v>106</v>
      </c>
      <c r="G4697">
        <v>88</v>
      </c>
      <c r="H4697">
        <v>433516</v>
      </c>
      <c r="I4697" t="s">
        <v>58</v>
      </c>
      <c r="J4697" s="3">
        <v>44418</v>
      </c>
      <c r="K4697">
        <v>1200</v>
      </c>
      <c r="L4697" t="s">
        <v>19062</v>
      </c>
      <c r="M4697" t="s">
        <v>568</v>
      </c>
      <c r="N4697" t="s">
        <v>19063</v>
      </c>
      <c r="O4697" t="s">
        <v>19064</v>
      </c>
      <c r="P4697" t="s">
        <v>51</v>
      </c>
      <c r="Q4697">
        <v>9</v>
      </c>
      <c r="R4697" t="s">
        <v>40</v>
      </c>
      <c r="S4697" t="s">
        <v>63</v>
      </c>
      <c r="T4697">
        <v>49363</v>
      </c>
      <c r="U4697" s="1">
        <v>45628</v>
      </c>
      <c r="V4697" t="s">
        <v>259</v>
      </c>
      <c r="W4697">
        <v>896678</v>
      </c>
      <c r="X4697" t="s">
        <v>19065</v>
      </c>
      <c r="Y4697">
        <v>405</v>
      </c>
      <c r="Z4697">
        <v>1907</v>
      </c>
      <c r="AA4697">
        <v>8</v>
      </c>
      <c r="AB4697">
        <v>6102.4000000000015</v>
      </c>
      <c r="AC4697">
        <f>Table1_1[[#This Row],[Price]]*Table1_1[[#This Row],[Quantity]]</f>
        <v>15256</v>
      </c>
    </row>
    <row r="4698" spans="1:29" x14ac:dyDescent="0.3">
      <c r="A4698" t="s">
        <v>28</v>
      </c>
      <c r="B4698" t="s">
        <v>29</v>
      </c>
      <c r="C4698" t="s">
        <v>193</v>
      </c>
      <c r="D4698" t="s">
        <v>524</v>
      </c>
      <c r="E4698" t="s">
        <v>56</v>
      </c>
      <c r="F4698" t="s">
        <v>175</v>
      </c>
      <c r="G4698">
        <v>87</v>
      </c>
      <c r="H4698">
        <v>435764</v>
      </c>
      <c r="I4698" t="s">
        <v>58</v>
      </c>
      <c r="J4698" s="3">
        <v>45045</v>
      </c>
      <c r="K4698">
        <v>950</v>
      </c>
      <c r="L4698" t="s">
        <v>19067</v>
      </c>
      <c r="M4698" t="s">
        <v>205</v>
      </c>
      <c r="N4698" t="s">
        <v>19068</v>
      </c>
      <c r="O4698" t="s">
        <v>19069</v>
      </c>
      <c r="P4698" t="s">
        <v>87</v>
      </c>
      <c r="Q4698">
        <v>9</v>
      </c>
      <c r="R4698" t="s">
        <v>88</v>
      </c>
      <c r="S4698" t="s">
        <v>41</v>
      </c>
      <c r="T4698">
        <v>33058</v>
      </c>
      <c r="U4698" s="1">
        <v>45598</v>
      </c>
      <c r="V4698" t="s">
        <v>42</v>
      </c>
      <c r="W4698">
        <v>927151</v>
      </c>
      <c r="X4698" t="s">
        <v>19070</v>
      </c>
      <c r="Y4698">
        <v>616</v>
      </c>
      <c r="Z4698">
        <v>509</v>
      </c>
      <c r="AA4698">
        <v>4</v>
      </c>
      <c r="AB4698">
        <v>814.40000000000009</v>
      </c>
      <c r="AC4698">
        <f>Table1_1[[#This Row],[Price]]*Table1_1[[#This Row],[Quantity]]</f>
        <v>2036</v>
      </c>
    </row>
    <row r="4699" spans="1:29" x14ac:dyDescent="0.3">
      <c r="A4699" t="s">
        <v>28</v>
      </c>
      <c r="B4699" t="s">
        <v>29</v>
      </c>
      <c r="C4699" t="s">
        <v>54</v>
      </c>
      <c r="D4699" t="s">
        <v>317</v>
      </c>
      <c r="E4699" t="s">
        <v>32</v>
      </c>
      <c r="F4699" t="s">
        <v>135</v>
      </c>
      <c r="G4699">
        <v>27</v>
      </c>
      <c r="H4699">
        <v>423757</v>
      </c>
      <c r="I4699" t="s">
        <v>34</v>
      </c>
      <c r="J4699" s="3">
        <v>45358</v>
      </c>
      <c r="K4699">
        <v>1300</v>
      </c>
      <c r="L4699" t="s">
        <v>19072</v>
      </c>
      <c r="M4699" t="s">
        <v>1048</v>
      </c>
      <c r="N4699" t="s">
        <v>19073</v>
      </c>
      <c r="O4699" t="s">
        <v>19074</v>
      </c>
      <c r="P4699" t="s">
        <v>51</v>
      </c>
      <c r="Q4699">
        <v>18</v>
      </c>
      <c r="R4699" t="s">
        <v>88</v>
      </c>
      <c r="S4699" t="s">
        <v>79</v>
      </c>
      <c r="T4699">
        <v>22514</v>
      </c>
      <c r="U4699" s="1">
        <v>45599</v>
      </c>
      <c r="V4699" t="s">
        <v>42</v>
      </c>
      <c r="W4699">
        <v>713198</v>
      </c>
      <c r="X4699" t="s">
        <v>19075</v>
      </c>
      <c r="Y4699">
        <v>436</v>
      </c>
      <c r="Z4699">
        <v>2771</v>
      </c>
      <c r="AA4699">
        <v>4</v>
      </c>
      <c r="AB4699">
        <v>4433.6000000000004</v>
      </c>
      <c r="AC4699">
        <f>Table1_1[[#This Row],[Price]]*Table1_1[[#This Row],[Quantity]]</f>
        <v>11084</v>
      </c>
    </row>
    <row r="4700" spans="1:29" x14ac:dyDescent="0.3">
      <c r="A4700" t="s">
        <v>28</v>
      </c>
      <c r="B4700" t="s">
        <v>29</v>
      </c>
      <c r="C4700" t="s">
        <v>30</v>
      </c>
      <c r="D4700" t="s">
        <v>105</v>
      </c>
      <c r="E4700" t="s">
        <v>56</v>
      </c>
      <c r="F4700" t="s">
        <v>106</v>
      </c>
      <c r="G4700">
        <v>96</v>
      </c>
      <c r="H4700">
        <v>408031</v>
      </c>
      <c r="I4700" t="s">
        <v>34</v>
      </c>
      <c r="J4700" s="3">
        <v>44818</v>
      </c>
      <c r="K4700">
        <v>1100</v>
      </c>
      <c r="L4700" t="s">
        <v>8377</v>
      </c>
      <c r="M4700" t="s">
        <v>1488</v>
      </c>
      <c r="N4700" t="s">
        <v>19076</v>
      </c>
      <c r="O4700" t="s">
        <v>19077</v>
      </c>
      <c r="P4700" t="s">
        <v>71</v>
      </c>
      <c r="Q4700">
        <v>6</v>
      </c>
      <c r="R4700" t="s">
        <v>88</v>
      </c>
      <c r="S4700" t="s">
        <v>118</v>
      </c>
      <c r="T4700">
        <v>21262</v>
      </c>
      <c r="U4700" s="1">
        <v>45617</v>
      </c>
      <c r="V4700" t="s">
        <v>42</v>
      </c>
      <c r="W4700">
        <v>636118</v>
      </c>
      <c r="X4700" t="s">
        <v>13289</v>
      </c>
      <c r="Y4700">
        <v>791</v>
      </c>
      <c r="Z4700">
        <v>2029</v>
      </c>
      <c r="AA4700">
        <v>3</v>
      </c>
      <c r="AB4700">
        <v>2434.8000000000002</v>
      </c>
      <c r="AC4700">
        <f>Table1_1[[#This Row],[Price]]*Table1_1[[#This Row],[Quantity]]</f>
        <v>6087</v>
      </c>
    </row>
    <row r="4701" spans="1:29" x14ac:dyDescent="0.3">
      <c r="A4701" t="s">
        <v>28</v>
      </c>
      <c r="B4701" t="s">
        <v>29</v>
      </c>
      <c r="C4701" t="s">
        <v>54</v>
      </c>
      <c r="D4701" t="s">
        <v>566</v>
      </c>
      <c r="E4701" t="s">
        <v>56</v>
      </c>
      <c r="F4701" t="s">
        <v>175</v>
      </c>
      <c r="G4701">
        <v>100</v>
      </c>
      <c r="H4701">
        <v>411169</v>
      </c>
      <c r="I4701" t="s">
        <v>58</v>
      </c>
      <c r="J4701" s="3">
        <v>45227</v>
      </c>
      <c r="K4701">
        <v>800</v>
      </c>
      <c r="L4701" t="s">
        <v>19078</v>
      </c>
      <c r="M4701" t="s">
        <v>487</v>
      </c>
      <c r="N4701" t="s">
        <v>19079</v>
      </c>
      <c r="O4701" t="s">
        <v>19080</v>
      </c>
      <c r="P4701" t="s">
        <v>71</v>
      </c>
      <c r="Q4701">
        <v>11</v>
      </c>
      <c r="R4701" t="s">
        <v>88</v>
      </c>
      <c r="S4701" t="s">
        <v>41</v>
      </c>
      <c r="T4701">
        <v>85229</v>
      </c>
      <c r="U4701" s="1">
        <v>45565</v>
      </c>
      <c r="V4701" t="s">
        <v>180</v>
      </c>
      <c r="W4701">
        <v>855460</v>
      </c>
      <c r="X4701" t="s">
        <v>19081</v>
      </c>
      <c r="Y4701">
        <v>733</v>
      </c>
      <c r="Z4701">
        <v>1637</v>
      </c>
      <c r="AA4701">
        <v>5</v>
      </c>
      <c r="AB4701">
        <v>3274</v>
      </c>
      <c r="AC4701">
        <f>Table1_1[[#This Row],[Price]]*Table1_1[[#This Row],[Quantity]]</f>
        <v>8185</v>
      </c>
    </row>
    <row r="4702" spans="1:29" x14ac:dyDescent="0.3">
      <c r="A4702" t="s">
        <v>28</v>
      </c>
      <c r="B4702" t="s">
        <v>29</v>
      </c>
      <c r="C4702" t="s">
        <v>44</v>
      </c>
      <c r="D4702" t="s">
        <v>616</v>
      </c>
      <c r="E4702" t="s">
        <v>46</v>
      </c>
      <c r="F4702" t="s">
        <v>135</v>
      </c>
      <c r="G4702">
        <v>20</v>
      </c>
      <c r="H4702">
        <v>415932</v>
      </c>
      <c r="I4702" t="s">
        <v>58</v>
      </c>
      <c r="J4702" s="3">
        <v>44063</v>
      </c>
      <c r="K4702">
        <v>1000</v>
      </c>
      <c r="L4702" t="s">
        <v>7043</v>
      </c>
      <c r="M4702" t="s">
        <v>1291</v>
      </c>
      <c r="N4702" t="s">
        <v>19082</v>
      </c>
      <c r="O4702" t="s">
        <v>19083</v>
      </c>
      <c r="P4702" t="s">
        <v>39</v>
      </c>
      <c r="Q4702">
        <v>16</v>
      </c>
      <c r="R4702" t="s">
        <v>88</v>
      </c>
      <c r="S4702" t="s">
        <v>118</v>
      </c>
      <c r="T4702">
        <v>10869</v>
      </c>
      <c r="U4702" s="1">
        <v>45569</v>
      </c>
      <c r="V4702" t="s">
        <v>155</v>
      </c>
      <c r="W4702">
        <v>723081</v>
      </c>
      <c r="X4702" t="s">
        <v>19084</v>
      </c>
      <c r="Y4702">
        <v>899</v>
      </c>
      <c r="Z4702">
        <v>1506</v>
      </c>
      <c r="AA4702">
        <v>2</v>
      </c>
      <c r="AB4702">
        <v>1204.8</v>
      </c>
      <c r="AC4702">
        <f>Table1_1[[#This Row],[Price]]*Table1_1[[#This Row],[Quantity]]</f>
        <v>3012</v>
      </c>
    </row>
    <row r="4703" spans="1:29" x14ac:dyDescent="0.3">
      <c r="A4703" t="s">
        <v>28</v>
      </c>
      <c r="B4703" t="s">
        <v>29</v>
      </c>
      <c r="C4703" t="s">
        <v>66</v>
      </c>
      <c r="D4703" t="s">
        <v>105</v>
      </c>
      <c r="E4703" t="s">
        <v>56</v>
      </c>
      <c r="F4703" t="s">
        <v>150</v>
      </c>
      <c r="G4703">
        <v>34</v>
      </c>
      <c r="H4703">
        <v>417333</v>
      </c>
      <c r="I4703" t="s">
        <v>58</v>
      </c>
      <c r="J4703" s="3">
        <v>44576</v>
      </c>
      <c r="K4703">
        <v>1100</v>
      </c>
      <c r="L4703" t="s">
        <v>19085</v>
      </c>
      <c r="M4703" t="s">
        <v>172</v>
      </c>
      <c r="N4703" t="s">
        <v>19086</v>
      </c>
      <c r="O4703" t="s">
        <v>19087</v>
      </c>
      <c r="P4703" t="s">
        <v>71</v>
      </c>
      <c r="Q4703">
        <v>11</v>
      </c>
      <c r="R4703" t="s">
        <v>40</v>
      </c>
      <c r="S4703" t="s">
        <v>41</v>
      </c>
      <c r="T4703">
        <v>48893</v>
      </c>
      <c r="U4703" s="1">
        <v>45586</v>
      </c>
      <c r="V4703" t="s">
        <v>155</v>
      </c>
      <c r="W4703">
        <v>868284</v>
      </c>
      <c r="X4703" t="s">
        <v>19088</v>
      </c>
      <c r="Y4703">
        <v>449</v>
      </c>
      <c r="Z4703">
        <v>1864</v>
      </c>
      <c r="AA4703">
        <v>1</v>
      </c>
      <c r="AB4703">
        <v>745.6</v>
      </c>
      <c r="AC4703">
        <f>Table1_1[[#This Row],[Price]]*Table1_1[[#This Row],[Quantity]]</f>
        <v>1864</v>
      </c>
    </row>
    <row r="4704" spans="1:29" x14ac:dyDescent="0.3">
      <c r="A4704" t="s">
        <v>28</v>
      </c>
      <c r="B4704" t="s">
        <v>29</v>
      </c>
      <c r="C4704" t="s">
        <v>157</v>
      </c>
      <c r="D4704" t="s">
        <v>338</v>
      </c>
      <c r="E4704" t="s">
        <v>56</v>
      </c>
      <c r="F4704" t="s">
        <v>83</v>
      </c>
      <c r="G4704">
        <v>36</v>
      </c>
      <c r="H4704">
        <v>415487</v>
      </c>
      <c r="I4704" t="s">
        <v>34</v>
      </c>
      <c r="J4704" s="3">
        <v>45165</v>
      </c>
      <c r="K4704">
        <v>800</v>
      </c>
      <c r="L4704" t="s">
        <v>19089</v>
      </c>
      <c r="M4704" t="s">
        <v>200</v>
      </c>
      <c r="N4704" t="s">
        <v>19090</v>
      </c>
      <c r="O4704" t="s">
        <v>19091</v>
      </c>
      <c r="P4704" t="s">
        <v>87</v>
      </c>
      <c r="Q4704">
        <v>15</v>
      </c>
      <c r="R4704" t="s">
        <v>88</v>
      </c>
      <c r="S4704" t="s">
        <v>79</v>
      </c>
      <c r="T4704">
        <v>83050</v>
      </c>
      <c r="U4704" s="1">
        <v>45564</v>
      </c>
      <c r="V4704" t="s">
        <v>180</v>
      </c>
      <c r="W4704">
        <v>559838</v>
      </c>
      <c r="X4704" t="s">
        <v>19092</v>
      </c>
      <c r="Y4704">
        <v>971</v>
      </c>
      <c r="Z4704">
        <v>1910</v>
      </c>
      <c r="AA4704">
        <v>4</v>
      </c>
      <c r="AB4704">
        <v>3056</v>
      </c>
      <c r="AC4704">
        <f>Table1_1[[#This Row],[Price]]*Table1_1[[#This Row],[Quantity]]</f>
        <v>7640</v>
      </c>
    </row>
    <row r="4705" spans="1:29" x14ac:dyDescent="0.3">
      <c r="A4705" t="s">
        <v>28</v>
      </c>
      <c r="B4705" t="s">
        <v>29</v>
      </c>
      <c r="C4705" t="s">
        <v>91</v>
      </c>
      <c r="D4705" t="s">
        <v>442</v>
      </c>
      <c r="E4705" t="s">
        <v>46</v>
      </c>
      <c r="F4705" t="s">
        <v>135</v>
      </c>
      <c r="G4705">
        <v>30</v>
      </c>
      <c r="H4705">
        <v>414832</v>
      </c>
      <c r="I4705" t="s">
        <v>58</v>
      </c>
      <c r="J4705" s="3">
        <v>43970</v>
      </c>
      <c r="K4705">
        <v>1300</v>
      </c>
      <c r="L4705" t="s">
        <v>19093</v>
      </c>
      <c r="M4705" t="s">
        <v>478</v>
      </c>
      <c r="N4705" t="s">
        <v>19094</v>
      </c>
      <c r="O4705" t="s">
        <v>19095</v>
      </c>
      <c r="P4705" t="s">
        <v>39</v>
      </c>
      <c r="Q4705">
        <v>13</v>
      </c>
      <c r="R4705" t="s">
        <v>40</v>
      </c>
      <c r="S4705" t="s">
        <v>118</v>
      </c>
      <c r="T4705">
        <v>35725</v>
      </c>
      <c r="U4705" s="1">
        <v>45512</v>
      </c>
      <c r="V4705" t="s">
        <v>64</v>
      </c>
      <c r="W4705">
        <v>953172</v>
      </c>
      <c r="X4705" t="s">
        <v>19096</v>
      </c>
      <c r="Y4705">
        <v>567</v>
      </c>
      <c r="Z4705">
        <v>892</v>
      </c>
      <c r="AA4705">
        <v>4</v>
      </c>
      <c r="AB4705">
        <v>1427.2</v>
      </c>
      <c r="AC4705">
        <f>Table1_1[[#This Row],[Price]]*Table1_1[[#This Row],[Quantity]]</f>
        <v>3568</v>
      </c>
    </row>
    <row r="4706" spans="1:29" x14ac:dyDescent="0.3">
      <c r="A4706" t="s">
        <v>28</v>
      </c>
      <c r="B4706" t="s">
        <v>29</v>
      </c>
      <c r="C4706" t="s">
        <v>54</v>
      </c>
      <c r="D4706" t="s">
        <v>261</v>
      </c>
      <c r="E4706" t="s">
        <v>56</v>
      </c>
      <c r="F4706" t="s">
        <v>33</v>
      </c>
      <c r="G4706">
        <v>43</v>
      </c>
      <c r="H4706">
        <v>420597</v>
      </c>
      <c r="I4706" t="s">
        <v>34</v>
      </c>
      <c r="J4706" s="3">
        <v>44240</v>
      </c>
      <c r="K4706">
        <v>1400</v>
      </c>
      <c r="L4706" t="s">
        <v>19097</v>
      </c>
      <c r="M4706" t="s">
        <v>60</v>
      </c>
      <c r="N4706" t="s">
        <v>19098</v>
      </c>
      <c r="O4706" t="s">
        <v>19099</v>
      </c>
      <c r="P4706" t="s">
        <v>87</v>
      </c>
      <c r="Q4706">
        <v>10</v>
      </c>
      <c r="R4706" t="s">
        <v>88</v>
      </c>
      <c r="S4706" t="s">
        <v>118</v>
      </c>
      <c r="T4706">
        <v>51828</v>
      </c>
      <c r="U4706" s="1">
        <v>45603</v>
      </c>
      <c r="V4706" t="s">
        <v>42</v>
      </c>
      <c r="W4706">
        <v>665468</v>
      </c>
      <c r="X4706" t="s">
        <v>19100</v>
      </c>
      <c r="Y4706">
        <v>824</v>
      </c>
      <c r="Z4706">
        <v>2649</v>
      </c>
      <c r="AA4706">
        <v>4</v>
      </c>
      <c r="AB4706">
        <v>4238.4000000000015</v>
      </c>
      <c r="AC4706">
        <f>Table1_1[[#This Row],[Price]]*Table1_1[[#This Row],[Quantity]]</f>
        <v>10596</v>
      </c>
    </row>
    <row r="4707" spans="1:29" x14ac:dyDescent="0.3">
      <c r="A4707" t="s">
        <v>28</v>
      </c>
      <c r="B4707" t="s">
        <v>29</v>
      </c>
      <c r="C4707" t="s">
        <v>91</v>
      </c>
      <c r="D4707" t="s">
        <v>142</v>
      </c>
      <c r="E4707" t="s">
        <v>56</v>
      </c>
      <c r="F4707" t="s">
        <v>57</v>
      </c>
      <c r="G4707">
        <v>75</v>
      </c>
      <c r="H4707">
        <v>431270</v>
      </c>
      <c r="I4707" t="s">
        <v>58</v>
      </c>
      <c r="J4707" s="3">
        <v>44331</v>
      </c>
      <c r="K4707">
        <v>1200</v>
      </c>
      <c r="L4707" t="s">
        <v>19102</v>
      </c>
      <c r="M4707" t="s">
        <v>287</v>
      </c>
      <c r="N4707" t="s">
        <v>19103</v>
      </c>
      <c r="O4707" t="s">
        <v>19104</v>
      </c>
      <c r="P4707" t="s">
        <v>39</v>
      </c>
      <c r="Q4707">
        <v>3</v>
      </c>
      <c r="R4707" t="s">
        <v>40</v>
      </c>
      <c r="S4707" t="s">
        <v>118</v>
      </c>
      <c r="T4707">
        <v>44999</v>
      </c>
      <c r="U4707" s="1">
        <v>45614</v>
      </c>
      <c r="V4707" t="s">
        <v>42</v>
      </c>
      <c r="W4707">
        <v>191804</v>
      </c>
      <c r="X4707" t="s">
        <v>19105</v>
      </c>
      <c r="Y4707">
        <v>621</v>
      </c>
      <c r="Z4707">
        <v>2049</v>
      </c>
      <c r="AA4707">
        <v>1</v>
      </c>
      <c r="AB4707">
        <v>819.6</v>
      </c>
      <c r="AC4707">
        <f>Table1_1[[#This Row],[Price]]*Table1_1[[#This Row],[Quantity]]</f>
        <v>2049</v>
      </c>
    </row>
    <row r="4708" spans="1:29" x14ac:dyDescent="0.3">
      <c r="A4708" t="s">
        <v>28</v>
      </c>
      <c r="B4708" t="s">
        <v>29</v>
      </c>
      <c r="C4708" t="s">
        <v>148</v>
      </c>
      <c r="D4708" t="s">
        <v>411</v>
      </c>
      <c r="E4708" t="s">
        <v>56</v>
      </c>
      <c r="F4708" t="s">
        <v>83</v>
      </c>
      <c r="G4708">
        <v>17</v>
      </c>
      <c r="H4708">
        <v>415752</v>
      </c>
      <c r="I4708" t="s">
        <v>34</v>
      </c>
      <c r="J4708" s="3">
        <v>44666</v>
      </c>
      <c r="K4708">
        <v>1400</v>
      </c>
      <c r="L4708" t="s">
        <v>19106</v>
      </c>
      <c r="M4708" t="s">
        <v>165</v>
      </c>
      <c r="N4708" t="s">
        <v>19107</v>
      </c>
      <c r="O4708" t="s">
        <v>19108</v>
      </c>
      <c r="P4708" t="s">
        <v>71</v>
      </c>
      <c r="Q4708">
        <v>15</v>
      </c>
      <c r="R4708" t="s">
        <v>88</v>
      </c>
      <c r="S4708" t="s">
        <v>79</v>
      </c>
      <c r="T4708">
        <v>55589</v>
      </c>
      <c r="U4708" s="1">
        <v>45361</v>
      </c>
      <c r="V4708" t="s">
        <v>72</v>
      </c>
      <c r="W4708">
        <v>736472</v>
      </c>
      <c r="X4708" t="s">
        <v>19109</v>
      </c>
      <c r="Y4708">
        <v>262</v>
      </c>
      <c r="Z4708">
        <v>2012</v>
      </c>
      <c r="AA4708">
        <v>3</v>
      </c>
      <c r="AB4708">
        <v>2414.4</v>
      </c>
      <c r="AC4708">
        <f>Table1_1[[#This Row],[Price]]*Table1_1[[#This Row],[Quantity]]</f>
        <v>6036</v>
      </c>
    </row>
    <row r="4709" spans="1:29" x14ac:dyDescent="0.3">
      <c r="A4709" t="s">
        <v>28</v>
      </c>
      <c r="B4709" t="s">
        <v>29</v>
      </c>
      <c r="C4709" t="s">
        <v>193</v>
      </c>
      <c r="D4709" t="s">
        <v>511</v>
      </c>
      <c r="E4709" t="s">
        <v>56</v>
      </c>
      <c r="F4709" t="s">
        <v>47</v>
      </c>
      <c r="G4709">
        <v>53</v>
      </c>
      <c r="H4709">
        <v>411465</v>
      </c>
      <c r="I4709" t="s">
        <v>34</v>
      </c>
      <c r="J4709" s="3">
        <v>45007</v>
      </c>
      <c r="K4709">
        <v>1300</v>
      </c>
      <c r="L4709" t="s">
        <v>19110</v>
      </c>
      <c r="M4709" t="s">
        <v>49</v>
      </c>
      <c r="N4709" t="s">
        <v>19111</v>
      </c>
      <c r="O4709" t="s">
        <v>19112</v>
      </c>
      <c r="P4709" t="s">
        <v>87</v>
      </c>
      <c r="Q4709">
        <v>11</v>
      </c>
      <c r="R4709" t="s">
        <v>40</v>
      </c>
      <c r="S4709" t="s">
        <v>79</v>
      </c>
      <c r="T4709">
        <v>61504</v>
      </c>
      <c r="U4709" s="1">
        <v>45569</v>
      </c>
      <c r="V4709" t="s">
        <v>155</v>
      </c>
      <c r="W4709">
        <v>998138</v>
      </c>
      <c r="X4709" t="s">
        <v>19113</v>
      </c>
      <c r="Y4709">
        <v>270</v>
      </c>
      <c r="Z4709">
        <v>2702</v>
      </c>
      <c r="AA4709">
        <v>4</v>
      </c>
      <c r="AB4709">
        <v>4323.2</v>
      </c>
      <c r="AC4709">
        <f>Table1_1[[#This Row],[Price]]*Table1_1[[#This Row],[Quantity]]</f>
        <v>10808</v>
      </c>
    </row>
    <row r="4710" spans="1:29" x14ac:dyDescent="0.3">
      <c r="A4710" t="s">
        <v>28</v>
      </c>
      <c r="B4710" t="s">
        <v>29</v>
      </c>
      <c r="C4710" t="s">
        <v>157</v>
      </c>
      <c r="D4710" t="s">
        <v>524</v>
      </c>
      <c r="E4710" t="s">
        <v>56</v>
      </c>
      <c r="F4710" t="s">
        <v>175</v>
      </c>
      <c r="G4710">
        <v>19</v>
      </c>
      <c r="H4710">
        <v>435892</v>
      </c>
      <c r="I4710" t="s">
        <v>58</v>
      </c>
      <c r="J4710" s="3">
        <v>43887</v>
      </c>
      <c r="K4710">
        <v>950</v>
      </c>
      <c r="L4710" t="s">
        <v>19114</v>
      </c>
      <c r="M4710" t="s">
        <v>478</v>
      </c>
      <c r="N4710" t="s">
        <v>19115</v>
      </c>
      <c r="O4710">
        <v>7152447178</v>
      </c>
      <c r="P4710" t="s">
        <v>71</v>
      </c>
      <c r="Q4710">
        <v>4</v>
      </c>
      <c r="R4710" t="s">
        <v>40</v>
      </c>
      <c r="S4710" t="s">
        <v>79</v>
      </c>
      <c r="T4710">
        <v>67882</v>
      </c>
      <c r="U4710" s="1">
        <v>45623</v>
      </c>
      <c r="V4710" t="s">
        <v>42</v>
      </c>
      <c r="W4710">
        <v>929321</v>
      </c>
      <c r="X4710" t="s">
        <v>10173</v>
      </c>
      <c r="Y4710">
        <v>514</v>
      </c>
      <c r="Z4710">
        <v>2132</v>
      </c>
      <c r="AA4710">
        <v>3</v>
      </c>
      <c r="AB4710">
        <v>2558.4</v>
      </c>
      <c r="AC4710">
        <f>Table1_1[[#This Row],[Price]]*Table1_1[[#This Row],[Quantity]]</f>
        <v>6396</v>
      </c>
    </row>
    <row r="4711" spans="1:29" x14ac:dyDescent="0.3">
      <c r="A4711" t="s">
        <v>28</v>
      </c>
      <c r="B4711" t="s">
        <v>29</v>
      </c>
      <c r="C4711" t="s">
        <v>193</v>
      </c>
      <c r="D4711" t="s">
        <v>98</v>
      </c>
      <c r="E4711" t="s">
        <v>56</v>
      </c>
      <c r="F4711" t="s">
        <v>113</v>
      </c>
      <c r="G4711">
        <v>80</v>
      </c>
      <c r="H4711">
        <v>405996</v>
      </c>
      <c r="I4711" t="s">
        <v>58</v>
      </c>
      <c r="J4711" s="3">
        <v>44667</v>
      </c>
      <c r="K4711">
        <v>1200</v>
      </c>
      <c r="L4711" t="s">
        <v>19116</v>
      </c>
      <c r="M4711" t="s">
        <v>239</v>
      </c>
      <c r="N4711" t="s">
        <v>19117</v>
      </c>
      <c r="O4711" t="s">
        <v>19118</v>
      </c>
      <c r="P4711" t="s">
        <v>51</v>
      </c>
      <c r="Q4711">
        <v>11</v>
      </c>
      <c r="R4711" t="s">
        <v>88</v>
      </c>
      <c r="S4711" t="s">
        <v>41</v>
      </c>
      <c r="T4711">
        <v>37246</v>
      </c>
      <c r="U4711" s="1">
        <v>45429</v>
      </c>
      <c r="V4711" t="s">
        <v>140</v>
      </c>
      <c r="W4711">
        <v>627331</v>
      </c>
      <c r="X4711" t="s">
        <v>19119</v>
      </c>
      <c r="Y4711">
        <v>574</v>
      </c>
      <c r="Z4711">
        <v>725</v>
      </c>
      <c r="AA4711">
        <v>4</v>
      </c>
      <c r="AB4711">
        <v>1160</v>
      </c>
      <c r="AC4711">
        <f>Table1_1[[#This Row],[Price]]*Table1_1[[#This Row],[Quantity]]</f>
        <v>2900</v>
      </c>
    </row>
    <row r="4712" spans="1:29" x14ac:dyDescent="0.3">
      <c r="A4712" t="s">
        <v>28</v>
      </c>
      <c r="B4712" t="s">
        <v>29</v>
      </c>
      <c r="C4712" t="s">
        <v>66</v>
      </c>
      <c r="D4712" t="s">
        <v>274</v>
      </c>
      <c r="E4712" t="s">
        <v>46</v>
      </c>
      <c r="F4712" t="s">
        <v>135</v>
      </c>
      <c r="G4712">
        <v>69</v>
      </c>
      <c r="H4712">
        <v>436242</v>
      </c>
      <c r="I4712" t="s">
        <v>34</v>
      </c>
      <c r="J4712" s="3">
        <v>43991</v>
      </c>
      <c r="K4712">
        <v>800</v>
      </c>
      <c r="L4712" t="s">
        <v>14982</v>
      </c>
      <c r="M4712" t="s">
        <v>568</v>
      </c>
      <c r="N4712" t="s">
        <v>19120</v>
      </c>
      <c r="O4712" t="s">
        <v>19121</v>
      </c>
      <c r="P4712" t="s">
        <v>51</v>
      </c>
      <c r="Q4712">
        <v>20</v>
      </c>
      <c r="R4712" t="s">
        <v>40</v>
      </c>
      <c r="S4712" t="s">
        <v>63</v>
      </c>
      <c r="T4712">
        <v>10173</v>
      </c>
      <c r="U4712" s="1">
        <v>45444</v>
      </c>
      <c r="V4712" t="s">
        <v>52</v>
      </c>
      <c r="W4712">
        <v>368917</v>
      </c>
      <c r="X4712" t="s">
        <v>8280</v>
      </c>
      <c r="Y4712">
        <v>238</v>
      </c>
      <c r="Z4712">
        <v>2818</v>
      </c>
      <c r="AA4712">
        <v>4</v>
      </c>
      <c r="AB4712">
        <v>4508.8</v>
      </c>
      <c r="AC4712">
        <f>Table1_1[[#This Row],[Price]]*Table1_1[[#This Row],[Quantity]]</f>
        <v>11272</v>
      </c>
    </row>
    <row r="4713" spans="1:29" x14ac:dyDescent="0.3">
      <c r="A4713" t="s">
        <v>28</v>
      </c>
      <c r="B4713" t="s">
        <v>29</v>
      </c>
      <c r="C4713" t="s">
        <v>66</v>
      </c>
      <c r="D4713" t="s">
        <v>637</v>
      </c>
      <c r="E4713" t="s">
        <v>46</v>
      </c>
      <c r="F4713" t="s">
        <v>150</v>
      </c>
      <c r="G4713">
        <v>63</v>
      </c>
      <c r="H4713">
        <v>409601</v>
      </c>
      <c r="I4713" t="s">
        <v>34</v>
      </c>
      <c r="J4713" s="3">
        <v>44904</v>
      </c>
      <c r="K4713">
        <v>1100</v>
      </c>
      <c r="L4713" t="s">
        <v>2953</v>
      </c>
      <c r="M4713" t="s">
        <v>1058</v>
      </c>
      <c r="N4713" t="s">
        <v>19122</v>
      </c>
      <c r="O4713" t="s">
        <v>19123</v>
      </c>
      <c r="P4713" t="s">
        <v>39</v>
      </c>
      <c r="Q4713">
        <v>14</v>
      </c>
      <c r="R4713" t="s">
        <v>88</v>
      </c>
      <c r="S4713" t="s">
        <v>79</v>
      </c>
      <c r="T4713">
        <v>24135</v>
      </c>
      <c r="U4713" s="1">
        <v>45360</v>
      </c>
      <c r="V4713" t="s">
        <v>72</v>
      </c>
      <c r="W4713">
        <v>735215</v>
      </c>
      <c r="X4713" t="s">
        <v>19124</v>
      </c>
      <c r="Y4713">
        <v>724</v>
      </c>
      <c r="Z4713">
        <v>2051</v>
      </c>
      <c r="AA4713">
        <v>8</v>
      </c>
      <c r="AB4713">
        <v>6563.2000000000007</v>
      </c>
      <c r="AC4713">
        <f>Table1_1[[#This Row],[Price]]*Table1_1[[#This Row],[Quantity]]</f>
        <v>16408</v>
      </c>
    </row>
    <row r="4714" spans="1:29" x14ac:dyDescent="0.3">
      <c r="A4714" t="s">
        <v>28</v>
      </c>
      <c r="B4714" t="s">
        <v>29</v>
      </c>
      <c r="C4714" t="s">
        <v>30</v>
      </c>
      <c r="D4714" t="s">
        <v>170</v>
      </c>
      <c r="E4714" t="s">
        <v>46</v>
      </c>
      <c r="F4714" t="s">
        <v>135</v>
      </c>
      <c r="G4714">
        <v>81</v>
      </c>
      <c r="H4714">
        <v>428198</v>
      </c>
      <c r="I4714" t="s">
        <v>34</v>
      </c>
      <c r="J4714" s="3">
        <v>44553</v>
      </c>
      <c r="K4714">
        <v>1400</v>
      </c>
      <c r="L4714" t="s">
        <v>19126</v>
      </c>
      <c r="M4714" t="s">
        <v>1212</v>
      </c>
      <c r="N4714" t="s">
        <v>19127</v>
      </c>
      <c r="O4714" t="s">
        <v>19128</v>
      </c>
      <c r="P4714" t="s">
        <v>51</v>
      </c>
      <c r="Q4714">
        <v>15</v>
      </c>
      <c r="R4714" t="s">
        <v>40</v>
      </c>
      <c r="S4714" t="s">
        <v>79</v>
      </c>
      <c r="T4714">
        <v>38553</v>
      </c>
      <c r="U4714" s="1">
        <v>45445</v>
      </c>
      <c r="V4714" t="s">
        <v>52</v>
      </c>
      <c r="W4714">
        <v>551260</v>
      </c>
      <c r="X4714" t="s">
        <v>19129</v>
      </c>
      <c r="Y4714">
        <v>629</v>
      </c>
      <c r="Z4714">
        <v>1035</v>
      </c>
      <c r="AA4714">
        <v>3</v>
      </c>
      <c r="AB4714">
        <v>1242</v>
      </c>
      <c r="AC4714">
        <f>Table1_1[[#This Row],[Price]]*Table1_1[[#This Row],[Quantity]]</f>
        <v>3105</v>
      </c>
    </row>
    <row r="4715" spans="1:29" x14ac:dyDescent="0.3">
      <c r="A4715" t="s">
        <v>28</v>
      </c>
      <c r="B4715" t="s">
        <v>29</v>
      </c>
      <c r="C4715" t="s">
        <v>54</v>
      </c>
      <c r="D4715" t="s">
        <v>442</v>
      </c>
      <c r="E4715" t="s">
        <v>46</v>
      </c>
      <c r="F4715" t="s">
        <v>175</v>
      </c>
      <c r="G4715">
        <v>83</v>
      </c>
      <c r="H4715">
        <v>419276</v>
      </c>
      <c r="I4715" t="s">
        <v>34</v>
      </c>
      <c r="J4715" s="3">
        <v>45038</v>
      </c>
      <c r="K4715">
        <v>950</v>
      </c>
      <c r="L4715" t="s">
        <v>19130</v>
      </c>
      <c r="M4715" t="s">
        <v>68</v>
      </c>
      <c r="N4715" t="s">
        <v>19131</v>
      </c>
      <c r="O4715" t="s">
        <v>19132</v>
      </c>
      <c r="P4715" t="s">
        <v>71</v>
      </c>
      <c r="Q4715">
        <v>11</v>
      </c>
      <c r="R4715" t="s">
        <v>40</v>
      </c>
      <c r="S4715" t="s">
        <v>79</v>
      </c>
      <c r="T4715">
        <v>83393</v>
      </c>
      <c r="U4715" s="1">
        <v>45321</v>
      </c>
      <c r="V4715" t="s">
        <v>111</v>
      </c>
      <c r="W4715">
        <v>369903</v>
      </c>
      <c r="X4715" t="s">
        <v>19133</v>
      </c>
      <c r="Y4715">
        <v>505</v>
      </c>
      <c r="Z4715">
        <v>1846</v>
      </c>
      <c r="AA4715">
        <v>5</v>
      </c>
      <c r="AB4715">
        <v>3692</v>
      </c>
      <c r="AC4715">
        <f>Table1_1[[#This Row],[Price]]*Table1_1[[#This Row],[Quantity]]</f>
        <v>9230</v>
      </c>
    </row>
    <row r="4716" spans="1:29" x14ac:dyDescent="0.3">
      <c r="A4716" t="s">
        <v>28</v>
      </c>
      <c r="B4716" t="s">
        <v>29</v>
      </c>
      <c r="C4716" t="s">
        <v>30</v>
      </c>
      <c r="D4716" t="s">
        <v>637</v>
      </c>
      <c r="E4716" t="s">
        <v>46</v>
      </c>
      <c r="F4716" t="s">
        <v>47</v>
      </c>
      <c r="G4716">
        <v>27</v>
      </c>
      <c r="H4716">
        <v>434568</v>
      </c>
      <c r="I4716" t="s">
        <v>58</v>
      </c>
      <c r="J4716" s="3">
        <v>43918</v>
      </c>
      <c r="K4716">
        <v>1300</v>
      </c>
      <c r="L4716" t="s">
        <v>19134</v>
      </c>
      <c r="M4716" t="s">
        <v>313</v>
      </c>
      <c r="N4716" t="s">
        <v>19135</v>
      </c>
      <c r="O4716" t="s">
        <v>19136</v>
      </c>
      <c r="P4716" t="s">
        <v>71</v>
      </c>
      <c r="Q4716">
        <v>17</v>
      </c>
      <c r="R4716" t="s">
        <v>88</v>
      </c>
      <c r="S4716" t="s">
        <v>63</v>
      </c>
      <c r="T4716">
        <v>36938</v>
      </c>
      <c r="U4716" s="1">
        <v>45397</v>
      </c>
      <c r="V4716" t="s">
        <v>80</v>
      </c>
      <c r="W4716">
        <v>653649</v>
      </c>
      <c r="X4716" t="s">
        <v>19137</v>
      </c>
      <c r="Y4716">
        <v>333</v>
      </c>
      <c r="Z4716">
        <v>718</v>
      </c>
      <c r="AA4716">
        <v>2</v>
      </c>
      <c r="AB4716">
        <v>574.4</v>
      </c>
      <c r="AC4716">
        <f>Table1_1[[#This Row],[Price]]*Table1_1[[#This Row],[Quantity]]</f>
        <v>1436</v>
      </c>
    </row>
    <row r="4717" spans="1:29" x14ac:dyDescent="0.3">
      <c r="A4717" t="s">
        <v>28</v>
      </c>
      <c r="B4717" t="s">
        <v>29</v>
      </c>
      <c r="C4717" t="s">
        <v>54</v>
      </c>
      <c r="D4717" t="s">
        <v>317</v>
      </c>
      <c r="E4717" t="s">
        <v>46</v>
      </c>
      <c r="F4717" t="s">
        <v>33</v>
      </c>
      <c r="G4717">
        <v>86</v>
      </c>
      <c r="H4717">
        <v>429650</v>
      </c>
      <c r="I4717" t="s">
        <v>58</v>
      </c>
      <c r="J4717" s="3">
        <v>44812</v>
      </c>
      <c r="K4717">
        <v>1400</v>
      </c>
      <c r="L4717" t="s">
        <v>19138</v>
      </c>
      <c r="M4717" t="s">
        <v>1091</v>
      </c>
      <c r="N4717" t="s">
        <v>19139</v>
      </c>
      <c r="O4717" t="s">
        <v>19140</v>
      </c>
      <c r="P4717" t="s">
        <v>39</v>
      </c>
      <c r="Q4717">
        <v>15</v>
      </c>
      <c r="R4717" t="s">
        <v>40</v>
      </c>
      <c r="S4717" t="s">
        <v>41</v>
      </c>
      <c r="T4717">
        <v>96992</v>
      </c>
      <c r="U4717" s="1">
        <v>45379</v>
      </c>
      <c r="V4717" t="s">
        <v>72</v>
      </c>
      <c r="W4717">
        <v>123465</v>
      </c>
      <c r="X4717" t="s">
        <v>19141</v>
      </c>
      <c r="Y4717">
        <v>763</v>
      </c>
      <c r="Z4717">
        <v>2372</v>
      </c>
      <c r="AA4717">
        <v>4</v>
      </c>
      <c r="AB4717">
        <v>3795.2000000000003</v>
      </c>
      <c r="AC4717">
        <f>Table1_1[[#This Row],[Price]]*Table1_1[[#This Row],[Quantity]]</f>
        <v>9488</v>
      </c>
    </row>
    <row r="4718" spans="1:29" x14ac:dyDescent="0.3">
      <c r="A4718" t="s">
        <v>28</v>
      </c>
      <c r="B4718" t="s">
        <v>29</v>
      </c>
      <c r="C4718" t="s">
        <v>91</v>
      </c>
      <c r="D4718" t="s">
        <v>380</v>
      </c>
      <c r="E4718" t="s">
        <v>46</v>
      </c>
      <c r="F4718" t="s">
        <v>33</v>
      </c>
      <c r="G4718">
        <v>4</v>
      </c>
      <c r="H4718">
        <v>438400</v>
      </c>
      <c r="I4718" t="s">
        <v>34</v>
      </c>
      <c r="J4718" s="3">
        <v>43873</v>
      </c>
      <c r="K4718">
        <v>1000</v>
      </c>
      <c r="L4718" t="s">
        <v>19142</v>
      </c>
      <c r="M4718" t="s">
        <v>1291</v>
      </c>
      <c r="N4718" t="s">
        <v>19143</v>
      </c>
      <c r="O4718" t="s">
        <v>19144</v>
      </c>
      <c r="P4718" t="s">
        <v>71</v>
      </c>
      <c r="Q4718">
        <v>9</v>
      </c>
      <c r="R4718" t="s">
        <v>88</v>
      </c>
      <c r="S4718" t="s">
        <v>63</v>
      </c>
      <c r="T4718">
        <v>28722</v>
      </c>
      <c r="U4718" s="1">
        <v>45615</v>
      </c>
      <c r="V4718" t="s">
        <v>42</v>
      </c>
      <c r="W4718">
        <v>890276</v>
      </c>
      <c r="X4718" t="s">
        <v>8980</v>
      </c>
      <c r="Y4718">
        <v>685</v>
      </c>
      <c r="Z4718">
        <v>1589</v>
      </c>
      <c r="AA4718">
        <v>4</v>
      </c>
      <c r="AB4718">
        <v>2542.4</v>
      </c>
      <c r="AC4718">
        <f>Table1_1[[#This Row],[Price]]*Table1_1[[#This Row],[Quantity]]</f>
        <v>6356</v>
      </c>
    </row>
    <row r="4719" spans="1:29" x14ac:dyDescent="0.3">
      <c r="A4719" t="s">
        <v>28</v>
      </c>
      <c r="B4719" t="s">
        <v>29</v>
      </c>
      <c r="C4719" t="s">
        <v>44</v>
      </c>
      <c r="D4719" t="s">
        <v>92</v>
      </c>
      <c r="E4719" t="s">
        <v>46</v>
      </c>
      <c r="F4719" t="s">
        <v>355</v>
      </c>
      <c r="G4719">
        <v>53</v>
      </c>
      <c r="H4719">
        <v>426228</v>
      </c>
      <c r="I4719" t="s">
        <v>34</v>
      </c>
      <c r="J4719" s="3">
        <v>44879</v>
      </c>
      <c r="K4719">
        <v>1200</v>
      </c>
      <c r="L4719" t="s">
        <v>19145</v>
      </c>
      <c r="M4719" t="s">
        <v>895</v>
      </c>
      <c r="N4719" t="s">
        <v>19146</v>
      </c>
      <c r="O4719" t="s">
        <v>19147</v>
      </c>
      <c r="P4719" t="s">
        <v>39</v>
      </c>
      <c r="Q4719">
        <v>13</v>
      </c>
      <c r="R4719" t="s">
        <v>88</v>
      </c>
      <c r="S4719" t="s">
        <v>41</v>
      </c>
      <c r="T4719">
        <v>93993</v>
      </c>
      <c r="U4719" s="1">
        <v>45612</v>
      </c>
      <c r="V4719" t="s">
        <v>42</v>
      </c>
      <c r="W4719">
        <v>180900</v>
      </c>
      <c r="X4719" t="s">
        <v>19148</v>
      </c>
      <c r="Y4719">
        <v>481</v>
      </c>
      <c r="Z4719">
        <v>2199</v>
      </c>
      <c r="AA4719">
        <v>2</v>
      </c>
      <c r="AB4719">
        <v>1759.2</v>
      </c>
      <c r="AC4719">
        <f>Table1_1[[#This Row],[Price]]*Table1_1[[#This Row],[Quantity]]</f>
        <v>4398</v>
      </c>
    </row>
    <row r="4720" spans="1:29" x14ac:dyDescent="0.3">
      <c r="A4720" t="s">
        <v>28</v>
      </c>
      <c r="B4720" t="s">
        <v>29</v>
      </c>
      <c r="C4720" t="s">
        <v>157</v>
      </c>
      <c r="D4720" t="s">
        <v>467</v>
      </c>
      <c r="E4720" t="s">
        <v>56</v>
      </c>
      <c r="F4720" t="s">
        <v>113</v>
      </c>
      <c r="G4720">
        <v>78</v>
      </c>
      <c r="H4720">
        <v>429366</v>
      </c>
      <c r="I4720" t="s">
        <v>34</v>
      </c>
      <c r="J4720" s="3">
        <v>44813</v>
      </c>
      <c r="K4720">
        <v>1400</v>
      </c>
      <c r="L4720" t="s">
        <v>19149</v>
      </c>
      <c r="M4720" t="s">
        <v>293</v>
      </c>
      <c r="N4720" t="s">
        <v>19150</v>
      </c>
      <c r="O4720" t="s">
        <v>19151</v>
      </c>
      <c r="P4720" t="s">
        <v>71</v>
      </c>
      <c r="Q4720">
        <v>8</v>
      </c>
      <c r="R4720" t="s">
        <v>40</v>
      </c>
      <c r="S4720" t="s">
        <v>79</v>
      </c>
      <c r="T4720">
        <v>90321</v>
      </c>
      <c r="U4720" s="1">
        <v>45432</v>
      </c>
      <c r="V4720" t="s">
        <v>140</v>
      </c>
      <c r="W4720">
        <v>350008</v>
      </c>
      <c r="X4720" t="s">
        <v>2484</v>
      </c>
      <c r="Y4720">
        <v>913</v>
      </c>
      <c r="Z4720">
        <v>2496</v>
      </c>
      <c r="AA4720">
        <v>8</v>
      </c>
      <c r="AB4720">
        <v>7987.2000000000007</v>
      </c>
      <c r="AC4720">
        <f>Table1_1[[#This Row],[Price]]*Table1_1[[#This Row],[Quantity]]</f>
        <v>19968</v>
      </c>
    </row>
    <row r="4721" spans="1:29" x14ac:dyDescent="0.3">
      <c r="A4721" t="s">
        <v>28</v>
      </c>
      <c r="B4721" t="s">
        <v>29</v>
      </c>
      <c r="C4721" t="s">
        <v>54</v>
      </c>
      <c r="D4721" t="s">
        <v>163</v>
      </c>
      <c r="E4721" t="s">
        <v>46</v>
      </c>
      <c r="F4721" t="s">
        <v>355</v>
      </c>
      <c r="G4721">
        <v>20</v>
      </c>
      <c r="H4721">
        <v>411625</v>
      </c>
      <c r="I4721" t="s">
        <v>34</v>
      </c>
      <c r="J4721" s="3">
        <v>44724</v>
      </c>
      <c r="K4721">
        <v>1200</v>
      </c>
      <c r="L4721" t="s">
        <v>19153</v>
      </c>
      <c r="M4721" t="s">
        <v>165</v>
      </c>
      <c r="N4721" t="s">
        <v>19154</v>
      </c>
      <c r="O4721" t="s">
        <v>19155</v>
      </c>
      <c r="P4721" t="s">
        <v>51</v>
      </c>
      <c r="Q4721">
        <v>17</v>
      </c>
      <c r="R4721" t="s">
        <v>40</v>
      </c>
      <c r="S4721" t="s">
        <v>63</v>
      </c>
      <c r="T4721">
        <v>67003</v>
      </c>
      <c r="U4721" s="1">
        <v>45358</v>
      </c>
      <c r="V4721" t="s">
        <v>72</v>
      </c>
      <c r="W4721">
        <v>344914</v>
      </c>
      <c r="X4721" t="s">
        <v>19156</v>
      </c>
      <c r="Y4721">
        <v>240</v>
      </c>
      <c r="Z4721">
        <v>2785</v>
      </c>
      <c r="AA4721">
        <v>6</v>
      </c>
      <c r="AB4721">
        <v>6684</v>
      </c>
      <c r="AC4721">
        <f>Table1_1[[#This Row],[Price]]*Table1_1[[#This Row],[Quantity]]</f>
        <v>16710</v>
      </c>
    </row>
    <row r="4722" spans="1:29" x14ac:dyDescent="0.3">
      <c r="A4722" t="s">
        <v>28</v>
      </c>
      <c r="B4722" t="s">
        <v>29</v>
      </c>
      <c r="C4722" t="s">
        <v>193</v>
      </c>
      <c r="D4722" t="s">
        <v>82</v>
      </c>
      <c r="E4722" t="s">
        <v>56</v>
      </c>
      <c r="F4722" t="s">
        <v>150</v>
      </c>
      <c r="G4722">
        <v>7</v>
      </c>
      <c r="H4722">
        <v>400691</v>
      </c>
      <c r="I4722" t="s">
        <v>34</v>
      </c>
      <c r="J4722" s="3">
        <v>44244</v>
      </c>
      <c r="K4722">
        <v>1100</v>
      </c>
      <c r="L4722" t="s">
        <v>19157</v>
      </c>
      <c r="M4722" t="s">
        <v>843</v>
      </c>
      <c r="N4722" t="s">
        <v>19158</v>
      </c>
      <c r="O4722">
        <v>-6199</v>
      </c>
      <c r="P4722" t="s">
        <v>39</v>
      </c>
      <c r="Q4722">
        <v>3</v>
      </c>
      <c r="R4722" t="s">
        <v>88</v>
      </c>
      <c r="S4722" t="s">
        <v>79</v>
      </c>
      <c r="T4722">
        <v>57941</v>
      </c>
      <c r="U4722" s="1">
        <v>45459</v>
      </c>
      <c r="V4722" t="s">
        <v>52</v>
      </c>
      <c r="W4722">
        <v>997167</v>
      </c>
      <c r="X4722" t="s">
        <v>19159</v>
      </c>
      <c r="Y4722">
        <v>597</v>
      </c>
      <c r="Z4722">
        <v>1856</v>
      </c>
      <c r="AA4722">
        <v>7</v>
      </c>
      <c r="AB4722">
        <v>5196.8</v>
      </c>
      <c r="AC4722">
        <f>Table1_1[[#This Row],[Price]]*Table1_1[[#This Row],[Quantity]]</f>
        <v>12992</v>
      </c>
    </row>
    <row r="4723" spans="1:29" x14ac:dyDescent="0.3">
      <c r="A4723" t="s">
        <v>28</v>
      </c>
      <c r="B4723" t="s">
        <v>29</v>
      </c>
      <c r="C4723" t="s">
        <v>66</v>
      </c>
      <c r="D4723" t="s">
        <v>267</v>
      </c>
      <c r="E4723" t="s">
        <v>32</v>
      </c>
      <c r="F4723" t="s">
        <v>47</v>
      </c>
      <c r="G4723">
        <v>50</v>
      </c>
      <c r="H4723">
        <v>400872</v>
      </c>
      <c r="I4723" t="s">
        <v>58</v>
      </c>
      <c r="J4723" s="3">
        <v>43967</v>
      </c>
      <c r="K4723">
        <v>1100</v>
      </c>
      <c r="L4723" t="s">
        <v>19160</v>
      </c>
      <c r="M4723" t="s">
        <v>670</v>
      </c>
      <c r="N4723" t="s">
        <v>19161</v>
      </c>
      <c r="O4723">
        <v>1978656861</v>
      </c>
      <c r="P4723" t="s">
        <v>87</v>
      </c>
      <c r="Q4723">
        <v>10</v>
      </c>
      <c r="R4723" t="s">
        <v>40</v>
      </c>
      <c r="S4723" t="s">
        <v>41</v>
      </c>
      <c r="T4723">
        <v>46139</v>
      </c>
      <c r="U4723" s="1">
        <v>45363</v>
      </c>
      <c r="V4723" t="s">
        <v>72</v>
      </c>
      <c r="W4723">
        <v>139727</v>
      </c>
      <c r="X4723" t="s">
        <v>17877</v>
      </c>
      <c r="Y4723">
        <v>430</v>
      </c>
      <c r="Z4723">
        <v>1118</v>
      </c>
      <c r="AA4723">
        <v>3</v>
      </c>
      <c r="AB4723">
        <v>1341.6000000000001</v>
      </c>
      <c r="AC4723">
        <f>Table1_1[[#This Row],[Price]]*Table1_1[[#This Row],[Quantity]]</f>
        <v>3354</v>
      </c>
    </row>
    <row r="4724" spans="1:29" x14ac:dyDescent="0.3">
      <c r="A4724" t="s">
        <v>28</v>
      </c>
      <c r="B4724" t="s">
        <v>29</v>
      </c>
      <c r="C4724" t="s">
        <v>193</v>
      </c>
      <c r="D4724" t="s">
        <v>637</v>
      </c>
      <c r="E4724" t="s">
        <v>56</v>
      </c>
      <c r="F4724" t="s">
        <v>113</v>
      </c>
      <c r="G4724">
        <v>24</v>
      </c>
      <c r="H4724">
        <v>404049</v>
      </c>
      <c r="I4724" t="s">
        <v>58</v>
      </c>
      <c r="J4724" s="3">
        <v>44254</v>
      </c>
      <c r="K4724">
        <v>800</v>
      </c>
      <c r="L4724" t="s">
        <v>19162</v>
      </c>
      <c r="M4724" t="s">
        <v>200</v>
      </c>
      <c r="N4724" t="s">
        <v>19163</v>
      </c>
      <c r="O4724" t="s">
        <v>19164</v>
      </c>
      <c r="P4724" t="s">
        <v>71</v>
      </c>
      <c r="Q4724">
        <v>12</v>
      </c>
      <c r="R4724" t="s">
        <v>40</v>
      </c>
      <c r="S4724" t="s">
        <v>41</v>
      </c>
      <c r="T4724">
        <v>30812</v>
      </c>
      <c r="U4724" s="1">
        <v>45399</v>
      </c>
      <c r="V4724" t="s">
        <v>80</v>
      </c>
      <c r="W4724">
        <v>522935</v>
      </c>
      <c r="X4724" t="s">
        <v>19165</v>
      </c>
      <c r="Y4724">
        <v>665</v>
      </c>
      <c r="Z4724">
        <v>1011</v>
      </c>
      <c r="AA4724">
        <v>4</v>
      </c>
      <c r="AB4724">
        <v>1617.6000000000001</v>
      </c>
      <c r="AC4724">
        <f>Table1_1[[#This Row],[Price]]*Table1_1[[#This Row],[Quantity]]</f>
        <v>4044</v>
      </c>
    </row>
    <row r="4725" spans="1:29" x14ac:dyDescent="0.3">
      <c r="A4725" t="s">
        <v>28</v>
      </c>
      <c r="B4725" t="s">
        <v>29</v>
      </c>
      <c r="C4725" t="s">
        <v>193</v>
      </c>
      <c r="D4725" t="s">
        <v>105</v>
      </c>
      <c r="E4725" t="s">
        <v>46</v>
      </c>
      <c r="F4725" t="s">
        <v>83</v>
      </c>
      <c r="G4725">
        <v>62</v>
      </c>
      <c r="H4725">
        <v>422989</v>
      </c>
      <c r="I4725" t="s">
        <v>34</v>
      </c>
      <c r="J4725" s="3">
        <v>44708</v>
      </c>
      <c r="K4725">
        <v>800</v>
      </c>
      <c r="L4725" t="s">
        <v>19166</v>
      </c>
      <c r="M4725" t="s">
        <v>434</v>
      </c>
      <c r="N4725" t="s">
        <v>19167</v>
      </c>
      <c r="O4725" t="s">
        <v>19168</v>
      </c>
      <c r="P4725" t="s">
        <v>39</v>
      </c>
      <c r="Q4725">
        <v>5</v>
      </c>
      <c r="R4725" t="s">
        <v>88</v>
      </c>
      <c r="S4725" t="s">
        <v>63</v>
      </c>
      <c r="T4725">
        <v>26353</v>
      </c>
      <c r="U4725" s="1">
        <v>45524</v>
      </c>
      <c r="V4725" t="s">
        <v>64</v>
      </c>
      <c r="W4725">
        <v>281902</v>
      </c>
      <c r="X4725" t="s">
        <v>19169</v>
      </c>
      <c r="Y4725">
        <v>972</v>
      </c>
      <c r="Z4725">
        <v>1602</v>
      </c>
      <c r="AA4725">
        <v>5</v>
      </c>
      <c r="AB4725">
        <v>3204</v>
      </c>
      <c r="AC4725">
        <f>Table1_1[[#This Row],[Price]]*Table1_1[[#This Row],[Quantity]]</f>
        <v>8010</v>
      </c>
    </row>
    <row r="4726" spans="1:29" x14ac:dyDescent="0.3">
      <c r="A4726" t="s">
        <v>28</v>
      </c>
      <c r="B4726" t="s">
        <v>29</v>
      </c>
      <c r="C4726" t="s">
        <v>44</v>
      </c>
      <c r="D4726" t="s">
        <v>349</v>
      </c>
      <c r="E4726" t="s">
        <v>46</v>
      </c>
      <c r="F4726" t="s">
        <v>175</v>
      </c>
      <c r="G4726">
        <v>42</v>
      </c>
      <c r="H4726">
        <v>438519</v>
      </c>
      <c r="I4726" t="s">
        <v>58</v>
      </c>
      <c r="J4726" s="3">
        <v>44959</v>
      </c>
      <c r="K4726">
        <v>950</v>
      </c>
      <c r="L4726" t="s">
        <v>13706</v>
      </c>
      <c r="M4726" t="s">
        <v>2054</v>
      </c>
      <c r="N4726" t="s">
        <v>19170</v>
      </c>
      <c r="O4726" t="s">
        <v>19171</v>
      </c>
      <c r="P4726" t="s">
        <v>39</v>
      </c>
      <c r="Q4726">
        <v>13</v>
      </c>
      <c r="R4726" t="s">
        <v>40</v>
      </c>
      <c r="S4726" t="s">
        <v>41</v>
      </c>
      <c r="T4726">
        <v>67400</v>
      </c>
      <c r="U4726" s="1">
        <v>45493</v>
      </c>
      <c r="V4726" t="s">
        <v>126</v>
      </c>
      <c r="W4726">
        <v>173595</v>
      </c>
      <c r="X4726" t="s">
        <v>19172</v>
      </c>
      <c r="Y4726">
        <v>754</v>
      </c>
      <c r="Z4726">
        <v>678</v>
      </c>
      <c r="AA4726">
        <v>6</v>
      </c>
      <c r="AB4726">
        <v>1627.2</v>
      </c>
      <c r="AC4726">
        <f>Table1_1[[#This Row],[Price]]*Table1_1[[#This Row],[Quantity]]</f>
        <v>4068</v>
      </c>
    </row>
    <row r="4727" spans="1:29" x14ac:dyDescent="0.3">
      <c r="A4727" t="s">
        <v>28</v>
      </c>
      <c r="B4727" t="s">
        <v>29</v>
      </c>
      <c r="C4727" t="s">
        <v>30</v>
      </c>
      <c r="D4727" t="s">
        <v>421</v>
      </c>
      <c r="E4727" t="s">
        <v>32</v>
      </c>
      <c r="F4727" t="s">
        <v>355</v>
      </c>
      <c r="G4727">
        <v>87</v>
      </c>
      <c r="H4727">
        <v>410664</v>
      </c>
      <c r="I4727" t="s">
        <v>58</v>
      </c>
      <c r="J4727" s="3">
        <v>45317</v>
      </c>
      <c r="K4727">
        <v>1100</v>
      </c>
      <c r="L4727" t="s">
        <v>19173</v>
      </c>
      <c r="M4727" t="s">
        <v>417</v>
      </c>
      <c r="N4727" t="s">
        <v>19174</v>
      </c>
      <c r="O4727" t="s">
        <v>19175</v>
      </c>
      <c r="P4727" t="s">
        <v>39</v>
      </c>
      <c r="Q4727">
        <v>4</v>
      </c>
      <c r="R4727" t="s">
        <v>88</v>
      </c>
      <c r="S4727" t="s">
        <v>63</v>
      </c>
      <c r="T4727">
        <v>62810</v>
      </c>
      <c r="U4727" s="1">
        <v>45362</v>
      </c>
      <c r="V4727" t="s">
        <v>72</v>
      </c>
      <c r="W4727">
        <v>897060</v>
      </c>
      <c r="X4727" t="s">
        <v>19176</v>
      </c>
      <c r="Y4727">
        <v>982</v>
      </c>
      <c r="Z4727">
        <v>682</v>
      </c>
      <c r="AA4727">
        <v>8</v>
      </c>
      <c r="AB4727">
        <v>2182.4</v>
      </c>
      <c r="AC4727">
        <f>Table1_1[[#This Row],[Price]]*Table1_1[[#This Row],[Quantity]]</f>
        <v>5456</v>
      </c>
    </row>
    <row r="4728" spans="1:29" x14ac:dyDescent="0.3">
      <c r="A4728" t="s">
        <v>28</v>
      </c>
      <c r="B4728" t="s">
        <v>29</v>
      </c>
      <c r="C4728" t="s">
        <v>193</v>
      </c>
      <c r="D4728" t="s">
        <v>149</v>
      </c>
      <c r="E4728" t="s">
        <v>56</v>
      </c>
      <c r="F4728" t="s">
        <v>175</v>
      </c>
      <c r="G4728">
        <v>57</v>
      </c>
      <c r="H4728">
        <v>411567</v>
      </c>
      <c r="I4728" t="s">
        <v>34</v>
      </c>
      <c r="J4728" s="3">
        <v>45005</v>
      </c>
      <c r="K4728">
        <v>1000</v>
      </c>
      <c r="L4728" t="s">
        <v>19177</v>
      </c>
      <c r="M4728" t="s">
        <v>1147</v>
      </c>
      <c r="N4728" t="s">
        <v>19178</v>
      </c>
      <c r="O4728" t="s">
        <v>19179</v>
      </c>
      <c r="P4728" t="s">
        <v>51</v>
      </c>
      <c r="Q4728">
        <v>16</v>
      </c>
      <c r="R4728" t="s">
        <v>88</v>
      </c>
      <c r="S4728" t="s">
        <v>41</v>
      </c>
      <c r="T4728">
        <v>43749</v>
      </c>
      <c r="U4728" s="1">
        <v>45591</v>
      </c>
      <c r="V4728" t="s">
        <v>155</v>
      </c>
      <c r="W4728">
        <v>939162</v>
      </c>
      <c r="X4728" t="s">
        <v>19180</v>
      </c>
      <c r="Y4728">
        <v>550</v>
      </c>
      <c r="Z4728">
        <v>666</v>
      </c>
      <c r="AA4728">
        <v>7</v>
      </c>
      <c r="AB4728">
        <v>1864.8000000000002</v>
      </c>
      <c r="AC4728">
        <f>Table1_1[[#This Row],[Price]]*Table1_1[[#This Row],[Quantity]]</f>
        <v>4662</v>
      </c>
    </row>
    <row r="4729" spans="1:29" x14ac:dyDescent="0.3">
      <c r="A4729" t="s">
        <v>28</v>
      </c>
      <c r="B4729" t="s">
        <v>29</v>
      </c>
      <c r="C4729" t="s">
        <v>91</v>
      </c>
      <c r="D4729" t="s">
        <v>621</v>
      </c>
      <c r="E4729" t="s">
        <v>56</v>
      </c>
      <c r="F4729" t="s">
        <v>57</v>
      </c>
      <c r="G4729">
        <v>49</v>
      </c>
      <c r="H4729">
        <v>420610</v>
      </c>
      <c r="I4729" t="s">
        <v>58</v>
      </c>
      <c r="J4729" s="3">
        <v>44961</v>
      </c>
      <c r="K4729">
        <v>950</v>
      </c>
      <c r="L4729" t="s">
        <v>19181</v>
      </c>
      <c r="M4729" t="s">
        <v>423</v>
      </c>
      <c r="N4729" t="s">
        <v>19182</v>
      </c>
      <c r="O4729">
        <v>7808420504</v>
      </c>
      <c r="P4729" t="s">
        <v>71</v>
      </c>
      <c r="Q4729">
        <v>13</v>
      </c>
      <c r="R4729" t="s">
        <v>88</v>
      </c>
      <c r="S4729" t="s">
        <v>79</v>
      </c>
      <c r="T4729">
        <v>62718</v>
      </c>
      <c r="U4729" s="1">
        <v>45626</v>
      </c>
      <c r="V4729" t="s">
        <v>42</v>
      </c>
      <c r="W4729">
        <v>568417</v>
      </c>
      <c r="X4729" t="s">
        <v>19183</v>
      </c>
      <c r="Y4729">
        <v>481</v>
      </c>
      <c r="Z4729">
        <v>2735</v>
      </c>
      <c r="AA4729">
        <v>6</v>
      </c>
      <c r="AB4729">
        <v>6564</v>
      </c>
      <c r="AC4729">
        <f>Table1_1[[#This Row],[Price]]*Table1_1[[#This Row],[Quantity]]</f>
        <v>16410</v>
      </c>
    </row>
    <row r="4730" spans="1:29" x14ac:dyDescent="0.3">
      <c r="A4730" t="s">
        <v>28</v>
      </c>
      <c r="B4730" t="s">
        <v>29</v>
      </c>
      <c r="C4730" t="s">
        <v>157</v>
      </c>
      <c r="D4730" t="s">
        <v>254</v>
      </c>
      <c r="E4730" t="s">
        <v>32</v>
      </c>
      <c r="F4730" t="s">
        <v>113</v>
      </c>
      <c r="G4730">
        <v>69</v>
      </c>
      <c r="H4730">
        <v>435683</v>
      </c>
      <c r="I4730" t="s">
        <v>58</v>
      </c>
      <c r="J4730" s="3">
        <v>44640</v>
      </c>
      <c r="K4730">
        <v>1400</v>
      </c>
      <c r="L4730" t="s">
        <v>19184</v>
      </c>
      <c r="M4730" t="s">
        <v>1291</v>
      </c>
      <c r="N4730" t="s">
        <v>19185</v>
      </c>
      <c r="O4730" t="s">
        <v>19186</v>
      </c>
      <c r="P4730" t="s">
        <v>51</v>
      </c>
      <c r="Q4730">
        <v>10</v>
      </c>
      <c r="R4730" t="s">
        <v>40</v>
      </c>
      <c r="S4730" t="s">
        <v>41</v>
      </c>
      <c r="T4730">
        <v>44539</v>
      </c>
      <c r="U4730" s="1">
        <v>45627</v>
      </c>
      <c r="V4730" t="s">
        <v>259</v>
      </c>
      <c r="W4730">
        <v>356432</v>
      </c>
      <c r="X4730" t="s">
        <v>19187</v>
      </c>
      <c r="Y4730">
        <v>414</v>
      </c>
      <c r="Z4730">
        <v>1155</v>
      </c>
      <c r="AA4730">
        <v>1</v>
      </c>
      <c r="AB4730">
        <v>462</v>
      </c>
      <c r="AC4730">
        <f>Table1_1[[#This Row],[Price]]*Table1_1[[#This Row],[Quantity]]</f>
        <v>1155</v>
      </c>
    </row>
    <row r="4731" spans="1:29" x14ac:dyDescent="0.3">
      <c r="A4731" t="s">
        <v>28</v>
      </c>
      <c r="B4731" t="s">
        <v>29</v>
      </c>
      <c r="C4731" t="s">
        <v>148</v>
      </c>
      <c r="D4731" t="s">
        <v>31</v>
      </c>
      <c r="E4731" t="s">
        <v>46</v>
      </c>
      <c r="F4731" t="s">
        <v>355</v>
      </c>
      <c r="G4731">
        <v>2</v>
      </c>
      <c r="H4731">
        <v>427261</v>
      </c>
      <c r="I4731" t="s">
        <v>34</v>
      </c>
      <c r="J4731" s="3">
        <v>44783</v>
      </c>
      <c r="K4731">
        <v>950</v>
      </c>
      <c r="L4731" t="s">
        <v>19188</v>
      </c>
      <c r="M4731" t="s">
        <v>1091</v>
      </c>
      <c r="N4731" t="s">
        <v>19189</v>
      </c>
      <c r="O4731" t="s">
        <v>19190</v>
      </c>
      <c r="P4731" t="s">
        <v>39</v>
      </c>
      <c r="Q4731">
        <v>6</v>
      </c>
      <c r="R4731" t="s">
        <v>88</v>
      </c>
      <c r="S4731" t="s">
        <v>79</v>
      </c>
      <c r="T4731">
        <v>70796</v>
      </c>
      <c r="U4731" s="1">
        <v>45408</v>
      </c>
      <c r="V4731" t="s">
        <v>80</v>
      </c>
      <c r="W4731">
        <v>937259</v>
      </c>
      <c r="X4731" t="s">
        <v>19191</v>
      </c>
      <c r="Y4731">
        <v>538</v>
      </c>
      <c r="Z4731">
        <v>2364</v>
      </c>
      <c r="AA4731">
        <v>4</v>
      </c>
      <c r="AB4731">
        <v>3782.4</v>
      </c>
      <c r="AC4731">
        <f>Table1_1[[#This Row],[Price]]*Table1_1[[#This Row],[Quantity]]</f>
        <v>9456</v>
      </c>
    </row>
    <row r="4732" spans="1:29" x14ac:dyDescent="0.3">
      <c r="A4732" t="s">
        <v>28</v>
      </c>
      <c r="B4732" t="s">
        <v>29</v>
      </c>
      <c r="C4732" t="s">
        <v>148</v>
      </c>
      <c r="D4732" t="s">
        <v>616</v>
      </c>
      <c r="E4732" t="s">
        <v>32</v>
      </c>
      <c r="F4732" t="s">
        <v>33</v>
      </c>
      <c r="G4732">
        <v>87</v>
      </c>
      <c r="H4732">
        <v>419703</v>
      </c>
      <c r="I4732" t="s">
        <v>58</v>
      </c>
      <c r="J4732" s="3">
        <v>44232</v>
      </c>
      <c r="K4732">
        <v>1000</v>
      </c>
      <c r="L4732" t="s">
        <v>19192</v>
      </c>
      <c r="M4732" t="s">
        <v>2124</v>
      </c>
      <c r="N4732" t="s">
        <v>19193</v>
      </c>
      <c r="O4732" t="s">
        <v>19194</v>
      </c>
      <c r="P4732" t="s">
        <v>39</v>
      </c>
      <c r="Q4732">
        <v>19</v>
      </c>
      <c r="R4732" t="s">
        <v>40</v>
      </c>
      <c r="S4732" t="s">
        <v>79</v>
      </c>
      <c r="T4732">
        <v>42978</v>
      </c>
      <c r="U4732" s="1">
        <v>45586</v>
      </c>
      <c r="V4732" t="s">
        <v>155</v>
      </c>
      <c r="W4732">
        <v>136502</v>
      </c>
      <c r="X4732" t="s">
        <v>19195</v>
      </c>
      <c r="Y4732">
        <v>977</v>
      </c>
      <c r="Z4732">
        <v>2459</v>
      </c>
      <c r="AA4732">
        <v>8</v>
      </c>
      <c r="AB4732">
        <v>7868.8</v>
      </c>
      <c r="AC4732">
        <f>Table1_1[[#This Row],[Price]]*Table1_1[[#This Row],[Quantity]]</f>
        <v>19672</v>
      </c>
    </row>
    <row r="4733" spans="1:29" x14ac:dyDescent="0.3">
      <c r="A4733" t="s">
        <v>28</v>
      </c>
      <c r="B4733" t="s">
        <v>29</v>
      </c>
      <c r="C4733" t="s">
        <v>54</v>
      </c>
      <c r="D4733" t="s">
        <v>421</v>
      </c>
      <c r="E4733" t="s">
        <v>32</v>
      </c>
      <c r="F4733" t="s">
        <v>150</v>
      </c>
      <c r="G4733">
        <v>29</v>
      </c>
      <c r="H4733">
        <v>402339</v>
      </c>
      <c r="I4733" t="s">
        <v>58</v>
      </c>
      <c r="J4733" s="3">
        <v>44719</v>
      </c>
      <c r="K4733">
        <v>1300</v>
      </c>
      <c r="L4733" t="s">
        <v>9819</v>
      </c>
      <c r="M4733" t="s">
        <v>85</v>
      </c>
      <c r="N4733" t="s">
        <v>19196</v>
      </c>
      <c r="O4733" t="s">
        <v>19197</v>
      </c>
      <c r="P4733" t="s">
        <v>87</v>
      </c>
      <c r="Q4733">
        <v>11</v>
      </c>
      <c r="R4733" t="s">
        <v>88</v>
      </c>
      <c r="S4733" t="s">
        <v>118</v>
      </c>
      <c r="T4733">
        <v>17192</v>
      </c>
      <c r="U4733" s="1">
        <v>45518</v>
      </c>
      <c r="V4733" t="s">
        <v>64</v>
      </c>
      <c r="W4733">
        <v>792267</v>
      </c>
      <c r="X4733" t="s">
        <v>19198</v>
      </c>
      <c r="Y4733">
        <v>299</v>
      </c>
      <c r="Z4733">
        <v>1781</v>
      </c>
      <c r="AA4733">
        <v>4</v>
      </c>
      <c r="AB4733">
        <v>2849.6000000000004</v>
      </c>
      <c r="AC4733">
        <f>Table1_1[[#This Row],[Price]]*Table1_1[[#This Row],[Quantity]]</f>
        <v>7124</v>
      </c>
    </row>
    <row r="4734" spans="1:29" x14ac:dyDescent="0.3">
      <c r="A4734" t="s">
        <v>28</v>
      </c>
      <c r="B4734" t="s">
        <v>29</v>
      </c>
      <c r="C4734" t="s">
        <v>148</v>
      </c>
      <c r="D4734" t="s">
        <v>524</v>
      </c>
      <c r="E4734" t="s">
        <v>32</v>
      </c>
      <c r="F4734" t="s">
        <v>47</v>
      </c>
      <c r="G4734">
        <v>13</v>
      </c>
      <c r="H4734">
        <v>416397</v>
      </c>
      <c r="I4734" t="s">
        <v>34</v>
      </c>
      <c r="J4734" s="3">
        <v>44445</v>
      </c>
      <c r="K4734">
        <v>1400</v>
      </c>
      <c r="L4734" t="s">
        <v>19200</v>
      </c>
      <c r="M4734" t="s">
        <v>244</v>
      </c>
      <c r="N4734" t="s">
        <v>19201</v>
      </c>
      <c r="O4734" t="s">
        <v>19202</v>
      </c>
      <c r="P4734" t="s">
        <v>87</v>
      </c>
      <c r="Q4734">
        <v>16</v>
      </c>
      <c r="R4734" t="s">
        <v>40</v>
      </c>
      <c r="S4734" t="s">
        <v>118</v>
      </c>
      <c r="T4734">
        <v>16277</v>
      </c>
      <c r="U4734" s="1">
        <v>45471</v>
      </c>
      <c r="V4734" t="s">
        <v>52</v>
      </c>
      <c r="W4734">
        <v>240258</v>
      </c>
      <c r="X4734" t="s">
        <v>19203</v>
      </c>
      <c r="Y4734">
        <v>245</v>
      </c>
      <c r="Z4734">
        <v>1836</v>
      </c>
      <c r="AA4734">
        <v>2</v>
      </c>
      <c r="AB4734">
        <v>1468.8000000000002</v>
      </c>
      <c r="AC4734">
        <f>Table1_1[[#This Row],[Price]]*Table1_1[[#This Row],[Quantity]]</f>
        <v>3672</v>
      </c>
    </row>
    <row r="4735" spans="1:29" x14ac:dyDescent="0.3">
      <c r="A4735" t="s">
        <v>28</v>
      </c>
      <c r="B4735" t="s">
        <v>29</v>
      </c>
      <c r="C4735" t="s">
        <v>44</v>
      </c>
      <c r="D4735" t="s">
        <v>364</v>
      </c>
      <c r="E4735" t="s">
        <v>46</v>
      </c>
      <c r="F4735" t="s">
        <v>113</v>
      </c>
      <c r="G4735">
        <v>86</v>
      </c>
      <c r="H4735">
        <v>439876</v>
      </c>
      <c r="I4735" t="s">
        <v>34</v>
      </c>
      <c r="J4735" s="3">
        <v>43892</v>
      </c>
      <c r="K4735">
        <v>1100</v>
      </c>
      <c r="L4735" t="s">
        <v>19204</v>
      </c>
      <c r="M4735" t="s">
        <v>115</v>
      </c>
      <c r="N4735" t="s">
        <v>19205</v>
      </c>
      <c r="O4735" t="s">
        <v>19206</v>
      </c>
      <c r="P4735" t="s">
        <v>39</v>
      </c>
      <c r="Q4735">
        <v>11</v>
      </c>
      <c r="R4735" t="s">
        <v>88</v>
      </c>
      <c r="S4735" t="s">
        <v>79</v>
      </c>
      <c r="T4735">
        <v>18010</v>
      </c>
      <c r="U4735" s="1">
        <v>45493</v>
      </c>
      <c r="V4735" t="s">
        <v>126</v>
      </c>
      <c r="W4735">
        <v>761985</v>
      </c>
      <c r="X4735" t="s">
        <v>19207</v>
      </c>
      <c r="Y4735">
        <v>634</v>
      </c>
      <c r="Z4735">
        <v>2757</v>
      </c>
      <c r="AA4735">
        <v>8</v>
      </c>
      <c r="AB4735">
        <v>8822.4</v>
      </c>
      <c r="AC4735">
        <f>Table1_1[[#This Row],[Price]]*Table1_1[[#This Row],[Quantity]]</f>
        <v>22056</v>
      </c>
    </row>
    <row r="4736" spans="1:29" x14ac:dyDescent="0.3">
      <c r="A4736" t="s">
        <v>28</v>
      </c>
      <c r="B4736" t="s">
        <v>29</v>
      </c>
      <c r="C4736" t="s">
        <v>91</v>
      </c>
      <c r="D4736" t="s">
        <v>248</v>
      </c>
      <c r="E4736" t="s">
        <v>56</v>
      </c>
      <c r="F4736" t="s">
        <v>135</v>
      </c>
      <c r="G4736">
        <v>23</v>
      </c>
      <c r="H4736">
        <v>429204</v>
      </c>
      <c r="I4736" t="s">
        <v>34</v>
      </c>
      <c r="J4736" s="3">
        <v>44907</v>
      </c>
      <c r="K4736">
        <v>1400</v>
      </c>
      <c r="L4736" t="s">
        <v>19208</v>
      </c>
      <c r="M4736" t="s">
        <v>165</v>
      </c>
      <c r="N4736" t="s">
        <v>19209</v>
      </c>
      <c r="O4736">
        <v>5772992000</v>
      </c>
      <c r="P4736" t="s">
        <v>51</v>
      </c>
      <c r="Q4736">
        <v>19</v>
      </c>
      <c r="R4736" t="s">
        <v>88</v>
      </c>
      <c r="S4736" t="s">
        <v>41</v>
      </c>
      <c r="T4736">
        <v>96520</v>
      </c>
      <c r="U4736" s="1">
        <v>45480</v>
      </c>
      <c r="V4736" t="s">
        <v>126</v>
      </c>
      <c r="W4736">
        <v>879147</v>
      </c>
      <c r="X4736" t="s">
        <v>19210</v>
      </c>
      <c r="Y4736">
        <v>624</v>
      </c>
      <c r="Z4736">
        <v>1980</v>
      </c>
      <c r="AA4736">
        <v>1</v>
      </c>
      <c r="AB4736">
        <v>792</v>
      </c>
      <c r="AC4736">
        <f>Table1_1[[#This Row],[Price]]*Table1_1[[#This Row],[Quantity]]</f>
        <v>1980</v>
      </c>
    </row>
    <row r="4737" spans="1:29" x14ac:dyDescent="0.3">
      <c r="A4737" t="s">
        <v>28</v>
      </c>
      <c r="B4737" t="s">
        <v>29</v>
      </c>
      <c r="C4737" t="s">
        <v>54</v>
      </c>
      <c r="D4737" t="s">
        <v>616</v>
      </c>
      <c r="E4737" t="s">
        <v>32</v>
      </c>
      <c r="F4737" t="s">
        <v>150</v>
      </c>
      <c r="G4737">
        <v>41</v>
      </c>
      <c r="H4737">
        <v>422556</v>
      </c>
      <c r="I4737" t="s">
        <v>34</v>
      </c>
      <c r="J4737" s="3">
        <v>45274</v>
      </c>
      <c r="K4737">
        <v>800</v>
      </c>
      <c r="L4737" t="s">
        <v>19211</v>
      </c>
      <c r="M4737" t="s">
        <v>293</v>
      </c>
      <c r="N4737" t="s">
        <v>19212</v>
      </c>
      <c r="O4737" t="s">
        <v>19213</v>
      </c>
      <c r="P4737" t="s">
        <v>71</v>
      </c>
      <c r="Q4737">
        <v>10</v>
      </c>
      <c r="R4737" t="s">
        <v>40</v>
      </c>
      <c r="S4737" t="s">
        <v>79</v>
      </c>
      <c r="T4737">
        <v>43203</v>
      </c>
      <c r="U4737" s="1">
        <v>45578</v>
      </c>
      <c r="V4737" t="s">
        <v>155</v>
      </c>
      <c r="W4737">
        <v>839495</v>
      </c>
      <c r="X4737" t="s">
        <v>19214</v>
      </c>
      <c r="Y4737">
        <v>575</v>
      </c>
      <c r="Z4737">
        <v>2463</v>
      </c>
      <c r="AA4737">
        <v>4</v>
      </c>
      <c r="AB4737">
        <v>3940.8</v>
      </c>
      <c r="AC4737">
        <f>Table1_1[[#This Row],[Price]]*Table1_1[[#This Row],[Quantity]]</f>
        <v>9852</v>
      </c>
    </row>
    <row r="4738" spans="1:29" x14ac:dyDescent="0.3">
      <c r="A4738" t="s">
        <v>28</v>
      </c>
      <c r="B4738" t="s">
        <v>29</v>
      </c>
      <c r="C4738" t="s">
        <v>54</v>
      </c>
      <c r="D4738" t="s">
        <v>616</v>
      </c>
      <c r="E4738" t="s">
        <v>32</v>
      </c>
      <c r="F4738" t="s">
        <v>355</v>
      </c>
      <c r="G4738">
        <v>92</v>
      </c>
      <c r="H4738">
        <v>423236</v>
      </c>
      <c r="I4738" t="s">
        <v>58</v>
      </c>
      <c r="J4738" s="3">
        <v>44588</v>
      </c>
      <c r="K4738">
        <v>1400</v>
      </c>
      <c r="L4738" t="s">
        <v>19215</v>
      </c>
      <c r="M4738" t="s">
        <v>276</v>
      </c>
      <c r="N4738" t="s">
        <v>19216</v>
      </c>
      <c r="O4738" t="s">
        <v>19217</v>
      </c>
      <c r="P4738" t="s">
        <v>51</v>
      </c>
      <c r="Q4738">
        <v>19</v>
      </c>
      <c r="R4738" t="s">
        <v>40</v>
      </c>
      <c r="S4738" t="s">
        <v>118</v>
      </c>
      <c r="T4738">
        <v>98301</v>
      </c>
      <c r="U4738" s="1">
        <v>45539</v>
      </c>
      <c r="V4738" t="s">
        <v>180</v>
      </c>
      <c r="W4738">
        <v>390826</v>
      </c>
      <c r="X4738" t="s">
        <v>19218</v>
      </c>
      <c r="Y4738">
        <v>953</v>
      </c>
      <c r="Z4738">
        <v>2064</v>
      </c>
      <c r="AA4738">
        <v>4</v>
      </c>
      <c r="AB4738">
        <v>3302.4</v>
      </c>
      <c r="AC4738">
        <f>Table1_1[[#This Row],[Price]]*Table1_1[[#This Row],[Quantity]]</f>
        <v>8256</v>
      </c>
    </row>
    <row r="4739" spans="1:29" x14ac:dyDescent="0.3">
      <c r="A4739" t="s">
        <v>28</v>
      </c>
      <c r="B4739" t="s">
        <v>29</v>
      </c>
      <c r="C4739" t="s">
        <v>157</v>
      </c>
      <c r="D4739" t="s">
        <v>621</v>
      </c>
      <c r="E4739" t="s">
        <v>46</v>
      </c>
      <c r="F4739" t="s">
        <v>106</v>
      </c>
      <c r="G4739">
        <v>70</v>
      </c>
      <c r="H4739">
        <v>409272</v>
      </c>
      <c r="I4739" t="s">
        <v>58</v>
      </c>
      <c r="J4739" s="3">
        <v>44459</v>
      </c>
      <c r="K4739">
        <v>1000</v>
      </c>
      <c r="L4739" t="s">
        <v>19219</v>
      </c>
      <c r="M4739" t="s">
        <v>232</v>
      </c>
      <c r="N4739" t="s">
        <v>19220</v>
      </c>
      <c r="O4739" t="s">
        <v>19221</v>
      </c>
      <c r="P4739" t="s">
        <v>51</v>
      </c>
      <c r="Q4739">
        <v>12</v>
      </c>
      <c r="R4739" t="s">
        <v>40</v>
      </c>
      <c r="S4739" t="s">
        <v>63</v>
      </c>
      <c r="T4739">
        <v>81118</v>
      </c>
      <c r="U4739" s="1">
        <v>45322</v>
      </c>
      <c r="V4739" t="s">
        <v>111</v>
      </c>
      <c r="W4739">
        <v>213348</v>
      </c>
      <c r="X4739" t="s">
        <v>19222</v>
      </c>
      <c r="Y4739">
        <v>373</v>
      </c>
      <c r="Z4739">
        <v>979</v>
      </c>
      <c r="AA4739">
        <v>6</v>
      </c>
      <c r="AB4739">
        <v>2349.6</v>
      </c>
      <c r="AC4739">
        <f>Table1_1[[#This Row],[Price]]*Table1_1[[#This Row],[Quantity]]</f>
        <v>5874</v>
      </c>
    </row>
    <row r="4740" spans="1:29" x14ac:dyDescent="0.3">
      <c r="A4740" t="s">
        <v>28</v>
      </c>
      <c r="B4740" t="s">
        <v>29</v>
      </c>
      <c r="C4740" t="s">
        <v>30</v>
      </c>
      <c r="D4740" t="s">
        <v>411</v>
      </c>
      <c r="E4740" t="s">
        <v>32</v>
      </c>
      <c r="F4740" t="s">
        <v>135</v>
      </c>
      <c r="G4740">
        <v>45</v>
      </c>
      <c r="H4740">
        <v>418370</v>
      </c>
      <c r="I4740" t="s">
        <v>58</v>
      </c>
      <c r="J4740" s="3">
        <v>45137</v>
      </c>
      <c r="K4740">
        <v>1000</v>
      </c>
      <c r="L4740" t="s">
        <v>19223</v>
      </c>
      <c r="M4740" t="s">
        <v>159</v>
      </c>
      <c r="N4740" t="s">
        <v>19224</v>
      </c>
      <c r="O4740" t="s">
        <v>19225</v>
      </c>
      <c r="P4740" t="s">
        <v>71</v>
      </c>
      <c r="Q4740">
        <v>9</v>
      </c>
      <c r="R4740" t="s">
        <v>40</v>
      </c>
      <c r="S4740" t="s">
        <v>79</v>
      </c>
      <c r="T4740">
        <v>41427</v>
      </c>
      <c r="U4740" s="1">
        <v>45344</v>
      </c>
      <c r="V4740" t="s">
        <v>119</v>
      </c>
      <c r="W4740">
        <v>612544</v>
      </c>
      <c r="X4740" t="s">
        <v>19226</v>
      </c>
      <c r="Y4740">
        <v>730</v>
      </c>
      <c r="Z4740">
        <v>2422</v>
      </c>
      <c r="AA4740">
        <v>8</v>
      </c>
      <c r="AB4740">
        <v>7750.4000000000015</v>
      </c>
      <c r="AC4740">
        <f>Table1_1[[#This Row],[Price]]*Table1_1[[#This Row],[Quantity]]</f>
        <v>19376</v>
      </c>
    </row>
    <row r="4741" spans="1:29" x14ac:dyDescent="0.3">
      <c r="A4741" t="s">
        <v>28</v>
      </c>
      <c r="B4741" t="s">
        <v>29</v>
      </c>
      <c r="C4741" t="s">
        <v>157</v>
      </c>
      <c r="D4741" t="s">
        <v>566</v>
      </c>
      <c r="E4741" t="s">
        <v>46</v>
      </c>
      <c r="F4741" t="s">
        <v>57</v>
      </c>
      <c r="G4741">
        <v>23</v>
      </c>
      <c r="H4741">
        <v>432015</v>
      </c>
      <c r="I4741" t="s">
        <v>34</v>
      </c>
      <c r="J4741" s="3">
        <v>45077</v>
      </c>
      <c r="K4741">
        <v>1400</v>
      </c>
      <c r="L4741" t="s">
        <v>19228</v>
      </c>
      <c r="M4741" t="s">
        <v>108</v>
      </c>
      <c r="N4741" t="s">
        <v>19229</v>
      </c>
      <c r="O4741" t="s">
        <v>19230</v>
      </c>
      <c r="P4741" t="s">
        <v>87</v>
      </c>
      <c r="Q4741">
        <v>9</v>
      </c>
      <c r="R4741" t="s">
        <v>40</v>
      </c>
      <c r="S4741" t="s">
        <v>79</v>
      </c>
      <c r="T4741">
        <v>84324</v>
      </c>
      <c r="U4741" s="1">
        <v>45408</v>
      </c>
      <c r="V4741" t="s">
        <v>80</v>
      </c>
      <c r="W4741">
        <v>782871</v>
      </c>
      <c r="X4741" t="s">
        <v>19231</v>
      </c>
      <c r="Y4741">
        <v>560</v>
      </c>
      <c r="Z4741">
        <v>517</v>
      </c>
      <c r="AA4741">
        <v>7</v>
      </c>
      <c r="AB4741">
        <v>1447.6000000000001</v>
      </c>
      <c r="AC4741">
        <f>Table1_1[[#This Row],[Price]]*Table1_1[[#This Row],[Quantity]]</f>
        <v>3619</v>
      </c>
    </row>
    <row r="4742" spans="1:29" x14ac:dyDescent="0.3">
      <c r="A4742" t="s">
        <v>28</v>
      </c>
      <c r="B4742" t="s">
        <v>29</v>
      </c>
      <c r="C4742" t="s">
        <v>148</v>
      </c>
      <c r="D4742" t="s">
        <v>524</v>
      </c>
      <c r="E4742" t="s">
        <v>32</v>
      </c>
      <c r="F4742" t="s">
        <v>99</v>
      </c>
      <c r="G4742">
        <v>41</v>
      </c>
      <c r="H4742">
        <v>425946</v>
      </c>
      <c r="I4742" t="s">
        <v>34</v>
      </c>
      <c r="J4742" s="3">
        <v>45214</v>
      </c>
      <c r="K4742">
        <v>1000</v>
      </c>
      <c r="L4742" t="s">
        <v>19233</v>
      </c>
      <c r="M4742" t="s">
        <v>361</v>
      </c>
      <c r="N4742" t="s">
        <v>19234</v>
      </c>
      <c r="O4742" t="s">
        <v>19235</v>
      </c>
      <c r="P4742" t="s">
        <v>39</v>
      </c>
      <c r="Q4742">
        <v>17</v>
      </c>
      <c r="R4742" t="s">
        <v>40</v>
      </c>
      <c r="S4742" t="s">
        <v>63</v>
      </c>
      <c r="T4742">
        <v>79892</v>
      </c>
      <c r="U4742" s="1">
        <v>45353</v>
      </c>
      <c r="V4742" t="s">
        <v>72</v>
      </c>
      <c r="W4742">
        <v>614780</v>
      </c>
      <c r="X4742" t="s">
        <v>19236</v>
      </c>
      <c r="Y4742">
        <v>234</v>
      </c>
      <c r="Z4742">
        <v>2066</v>
      </c>
      <c r="AA4742">
        <v>2</v>
      </c>
      <c r="AB4742">
        <v>1652.8000000000002</v>
      </c>
      <c r="AC4742">
        <f>Table1_1[[#This Row],[Price]]*Table1_1[[#This Row],[Quantity]]</f>
        <v>4132</v>
      </c>
    </row>
    <row r="4743" spans="1:29" x14ac:dyDescent="0.3">
      <c r="A4743" t="s">
        <v>28</v>
      </c>
      <c r="B4743" t="s">
        <v>29</v>
      </c>
      <c r="C4743" t="s">
        <v>44</v>
      </c>
      <c r="D4743" t="s">
        <v>621</v>
      </c>
      <c r="E4743" t="s">
        <v>32</v>
      </c>
      <c r="F4743" t="s">
        <v>113</v>
      </c>
      <c r="G4743">
        <v>69</v>
      </c>
      <c r="H4743">
        <v>423098</v>
      </c>
      <c r="I4743" t="s">
        <v>58</v>
      </c>
      <c r="J4743" s="3">
        <v>44344</v>
      </c>
      <c r="K4743">
        <v>800</v>
      </c>
      <c r="L4743" t="s">
        <v>3520</v>
      </c>
      <c r="M4743" t="s">
        <v>1147</v>
      </c>
      <c r="N4743" t="s">
        <v>19238</v>
      </c>
      <c r="O4743" t="s">
        <v>19239</v>
      </c>
      <c r="P4743" t="s">
        <v>87</v>
      </c>
      <c r="Q4743">
        <v>16</v>
      </c>
      <c r="R4743" t="s">
        <v>88</v>
      </c>
      <c r="S4743" t="s">
        <v>79</v>
      </c>
      <c r="T4743">
        <v>96458</v>
      </c>
      <c r="U4743" s="1">
        <v>45429</v>
      </c>
      <c r="V4743" t="s">
        <v>140</v>
      </c>
      <c r="W4743">
        <v>837872</v>
      </c>
      <c r="X4743" t="s">
        <v>19240</v>
      </c>
      <c r="Y4743">
        <v>991</v>
      </c>
      <c r="Z4743">
        <v>2290</v>
      </c>
      <c r="AA4743">
        <v>8</v>
      </c>
      <c r="AB4743">
        <v>7328</v>
      </c>
      <c r="AC4743">
        <f>Table1_1[[#This Row],[Price]]*Table1_1[[#This Row],[Quantity]]</f>
        <v>18320</v>
      </c>
    </row>
    <row r="4744" spans="1:29" x14ac:dyDescent="0.3">
      <c r="A4744" t="s">
        <v>28</v>
      </c>
      <c r="B4744" t="s">
        <v>29</v>
      </c>
      <c r="C4744" t="s">
        <v>54</v>
      </c>
      <c r="D4744" t="s">
        <v>621</v>
      </c>
      <c r="E4744" t="s">
        <v>32</v>
      </c>
      <c r="F4744" t="s">
        <v>135</v>
      </c>
      <c r="G4744">
        <v>47</v>
      </c>
      <c r="H4744">
        <v>431304</v>
      </c>
      <c r="I4744" t="s">
        <v>58</v>
      </c>
      <c r="J4744" s="3">
        <v>44161</v>
      </c>
      <c r="K4744">
        <v>1300</v>
      </c>
      <c r="L4744" t="s">
        <v>10365</v>
      </c>
      <c r="M4744" t="s">
        <v>222</v>
      </c>
      <c r="N4744" t="s">
        <v>19241</v>
      </c>
      <c r="O4744" t="s">
        <v>19242</v>
      </c>
      <c r="P4744" t="s">
        <v>87</v>
      </c>
      <c r="Q4744">
        <v>7</v>
      </c>
      <c r="R4744" t="s">
        <v>40</v>
      </c>
      <c r="S4744" t="s">
        <v>79</v>
      </c>
      <c r="T4744">
        <v>76171</v>
      </c>
      <c r="U4744" s="1">
        <v>45426</v>
      </c>
      <c r="V4744" t="s">
        <v>140</v>
      </c>
      <c r="W4744">
        <v>961888</v>
      </c>
      <c r="X4744" t="s">
        <v>19243</v>
      </c>
      <c r="Y4744">
        <v>984</v>
      </c>
      <c r="Z4744">
        <v>680</v>
      </c>
      <c r="AA4744">
        <v>4</v>
      </c>
      <c r="AB4744">
        <v>1088</v>
      </c>
      <c r="AC4744">
        <f>Table1_1[[#This Row],[Price]]*Table1_1[[#This Row],[Quantity]]</f>
        <v>2720</v>
      </c>
    </row>
    <row r="4745" spans="1:29" x14ac:dyDescent="0.3">
      <c r="A4745" t="s">
        <v>28</v>
      </c>
      <c r="B4745" t="s">
        <v>29</v>
      </c>
      <c r="C4745" t="s">
        <v>193</v>
      </c>
      <c r="D4745" t="s">
        <v>163</v>
      </c>
      <c r="E4745" t="s">
        <v>32</v>
      </c>
      <c r="F4745" t="s">
        <v>106</v>
      </c>
      <c r="G4745">
        <v>68</v>
      </c>
      <c r="H4745">
        <v>400866</v>
      </c>
      <c r="I4745" t="s">
        <v>58</v>
      </c>
      <c r="J4745" s="3">
        <v>44012</v>
      </c>
      <c r="K4745">
        <v>1400</v>
      </c>
      <c r="L4745" t="s">
        <v>8735</v>
      </c>
      <c r="M4745" t="s">
        <v>670</v>
      </c>
      <c r="N4745" t="s">
        <v>19244</v>
      </c>
      <c r="O4745" t="s">
        <v>19245</v>
      </c>
      <c r="P4745" t="s">
        <v>39</v>
      </c>
      <c r="Q4745">
        <v>18</v>
      </c>
      <c r="R4745" t="s">
        <v>88</v>
      </c>
      <c r="S4745" t="s">
        <v>41</v>
      </c>
      <c r="T4745">
        <v>85710</v>
      </c>
      <c r="U4745" s="1">
        <v>45376</v>
      </c>
      <c r="V4745" t="s">
        <v>72</v>
      </c>
      <c r="W4745">
        <v>198495</v>
      </c>
      <c r="X4745" t="s">
        <v>19246</v>
      </c>
      <c r="Y4745">
        <v>735</v>
      </c>
      <c r="Z4745">
        <v>999</v>
      </c>
      <c r="AA4745">
        <v>1</v>
      </c>
      <c r="AB4745">
        <v>399.6</v>
      </c>
      <c r="AC4745">
        <f>Table1_1[[#This Row],[Price]]*Table1_1[[#This Row],[Quantity]]</f>
        <v>999</v>
      </c>
    </row>
    <row r="4746" spans="1:29" x14ac:dyDescent="0.3">
      <c r="A4746" t="s">
        <v>28</v>
      </c>
      <c r="B4746" t="s">
        <v>29</v>
      </c>
      <c r="C4746" t="s">
        <v>157</v>
      </c>
      <c r="D4746" t="s">
        <v>616</v>
      </c>
      <c r="E4746" t="s">
        <v>32</v>
      </c>
      <c r="F4746" t="s">
        <v>47</v>
      </c>
      <c r="G4746">
        <v>75</v>
      </c>
      <c r="H4746">
        <v>421296</v>
      </c>
      <c r="I4746" t="s">
        <v>34</v>
      </c>
      <c r="J4746" s="3">
        <v>45480</v>
      </c>
      <c r="K4746">
        <v>1200</v>
      </c>
      <c r="L4746" t="s">
        <v>19247</v>
      </c>
      <c r="M4746" t="s">
        <v>152</v>
      </c>
      <c r="N4746" t="s">
        <v>19248</v>
      </c>
      <c r="O4746" t="s">
        <v>19249</v>
      </c>
      <c r="P4746" t="s">
        <v>51</v>
      </c>
      <c r="Q4746">
        <v>10</v>
      </c>
      <c r="R4746" t="s">
        <v>40</v>
      </c>
      <c r="S4746" t="s">
        <v>63</v>
      </c>
      <c r="T4746">
        <v>48831</v>
      </c>
      <c r="U4746" s="1">
        <v>45420</v>
      </c>
      <c r="V4746" t="s">
        <v>140</v>
      </c>
      <c r="W4746">
        <v>867256</v>
      </c>
      <c r="X4746" t="s">
        <v>19250</v>
      </c>
      <c r="Y4746">
        <v>758</v>
      </c>
      <c r="Z4746">
        <v>2307</v>
      </c>
      <c r="AA4746">
        <v>3</v>
      </c>
      <c r="AB4746">
        <v>2768.4</v>
      </c>
      <c r="AC4746">
        <f>Table1_1[[#This Row],[Price]]*Table1_1[[#This Row],[Quantity]]</f>
        <v>6921</v>
      </c>
    </row>
    <row r="4747" spans="1:29" x14ac:dyDescent="0.3">
      <c r="A4747" t="s">
        <v>28</v>
      </c>
      <c r="B4747" t="s">
        <v>29</v>
      </c>
      <c r="C4747" t="s">
        <v>54</v>
      </c>
      <c r="D4747" t="s">
        <v>31</v>
      </c>
      <c r="E4747" t="s">
        <v>32</v>
      </c>
      <c r="F4747" t="s">
        <v>113</v>
      </c>
      <c r="G4747">
        <v>94</v>
      </c>
      <c r="H4747">
        <v>428163</v>
      </c>
      <c r="I4747" t="s">
        <v>58</v>
      </c>
      <c r="J4747" s="3">
        <v>44752</v>
      </c>
      <c r="K4747">
        <v>800</v>
      </c>
      <c r="L4747" t="s">
        <v>19251</v>
      </c>
      <c r="M4747" t="s">
        <v>1147</v>
      </c>
      <c r="N4747" t="s">
        <v>19252</v>
      </c>
      <c r="O4747" t="s">
        <v>19253</v>
      </c>
      <c r="P4747" t="s">
        <v>71</v>
      </c>
      <c r="Q4747">
        <v>3</v>
      </c>
      <c r="R4747" t="s">
        <v>88</v>
      </c>
      <c r="S4747" t="s">
        <v>79</v>
      </c>
      <c r="T4747">
        <v>95220</v>
      </c>
      <c r="U4747" s="1">
        <v>45552</v>
      </c>
      <c r="V4747" t="s">
        <v>180</v>
      </c>
      <c r="W4747">
        <v>240335</v>
      </c>
      <c r="X4747" t="s">
        <v>19254</v>
      </c>
      <c r="Y4747">
        <v>513</v>
      </c>
      <c r="Z4747">
        <v>1873</v>
      </c>
      <c r="AA4747">
        <v>8</v>
      </c>
      <c r="AB4747">
        <v>5993.6</v>
      </c>
      <c r="AC4747">
        <f>Table1_1[[#This Row],[Price]]*Table1_1[[#This Row],[Quantity]]</f>
        <v>14984</v>
      </c>
    </row>
    <row r="4748" spans="1:29" x14ac:dyDescent="0.3">
      <c r="A4748" t="s">
        <v>28</v>
      </c>
      <c r="B4748" t="s">
        <v>29</v>
      </c>
      <c r="C4748" t="s">
        <v>66</v>
      </c>
      <c r="D4748" t="s">
        <v>560</v>
      </c>
      <c r="E4748" t="s">
        <v>32</v>
      </c>
      <c r="F4748" t="s">
        <v>57</v>
      </c>
      <c r="G4748">
        <v>70</v>
      </c>
      <c r="H4748">
        <v>428906</v>
      </c>
      <c r="I4748" t="s">
        <v>34</v>
      </c>
      <c r="J4748" s="3">
        <v>44009</v>
      </c>
      <c r="K4748">
        <v>1100</v>
      </c>
      <c r="L4748" t="s">
        <v>19255</v>
      </c>
      <c r="M4748" t="s">
        <v>1030</v>
      </c>
      <c r="N4748" t="s">
        <v>19256</v>
      </c>
      <c r="O4748" t="s">
        <v>19257</v>
      </c>
      <c r="P4748" t="s">
        <v>51</v>
      </c>
      <c r="Q4748">
        <v>16</v>
      </c>
      <c r="R4748" t="s">
        <v>40</v>
      </c>
      <c r="S4748" t="s">
        <v>63</v>
      </c>
      <c r="T4748">
        <v>59316</v>
      </c>
      <c r="U4748" s="1">
        <v>45510</v>
      </c>
      <c r="V4748" t="s">
        <v>64</v>
      </c>
      <c r="W4748">
        <v>923172</v>
      </c>
      <c r="X4748" t="s">
        <v>19258</v>
      </c>
      <c r="Y4748">
        <v>355</v>
      </c>
      <c r="Z4748">
        <v>2509</v>
      </c>
      <c r="AA4748">
        <v>6</v>
      </c>
      <c r="AB4748">
        <v>6021.6</v>
      </c>
      <c r="AC4748">
        <f>Table1_1[[#This Row],[Price]]*Table1_1[[#This Row],[Quantity]]</f>
        <v>15054</v>
      </c>
    </row>
    <row r="4749" spans="1:29" x14ac:dyDescent="0.3">
      <c r="A4749" t="s">
        <v>28</v>
      </c>
      <c r="B4749" t="s">
        <v>29</v>
      </c>
      <c r="C4749" t="s">
        <v>157</v>
      </c>
      <c r="D4749" t="s">
        <v>317</v>
      </c>
      <c r="E4749" t="s">
        <v>56</v>
      </c>
      <c r="F4749" t="s">
        <v>83</v>
      </c>
      <c r="G4749">
        <v>33</v>
      </c>
      <c r="H4749">
        <v>423686</v>
      </c>
      <c r="I4749" t="s">
        <v>34</v>
      </c>
      <c r="J4749" s="3">
        <v>44595</v>
      </c>
      <c r="K4749">
        <v>1200</v>
      </c>
      <c r="L4749" t="s">
        <v>19259</v>
      </c>
      <c r="M4749" t="s">
        <v>568</v>
      </c>
      <c r="N4749" t="s">
        <v>19260</v>
      </c>
      <c r="O4749" t="s">
        <v>19261</v>
      </c>
      <c r="P4749" t="s">
        <v>39</v>
      </c>
      <c r="Q4749">
        <v>19</v>
      </c>
      <c r="R4749" t="s">
        <v>40</v>
      </c>
      <c r="S4749" t="s">
        <v>63</v>
      </c>
      <c r="T4749">
        <v>57921</v>
      </c>
      <c r="U4749" s="1">
        <v>45451</v>
      </c>
      <c r="V4749" t="s">
        <v>52</v>
      </c>
      <c r="W4749">
        <v>642706</v>
      </c>
      <c r="X4749" t="s">
        <v>19262</v>
      </c>
      <c r="Y4749">
        <v>342</v>
      </c>
      <c r="Z4749">
        <v>1347</v>
      </c>
      <c r="AA4749">
        <v>5</v>
      </c>
      <c r="AB4749">
        <v>2694</v>
      </c>
      <c r="AC4749">
        <f>Table1_1[[#This Row],[Price]]*Table1_1[[#This Row],[Quantity]]</f>
        <v>6735</v>
      </c>
    </row>
    <row r="4750" spans="1:29" x14ac:dyDescent="0.3">
      <c r="A4750" t="s">
        <v>28</v>
      </c>
      <c r="B4750" t="s">
        <v>29</v>
      </c>
      <c r="C4750" t="s">
        <v>54</v>
      </c>
      <c r="D4750" t="s">
        <v>142</v>
      </c>
      <c r="E4750" t="s">
        <v>32</v>
      </c>
      <c r="F4750" t="s">
        <v>106</v>
      </c>
      <c r="G4750">
        <v>7</v>
      </c>
      <c r="H4750">
        <v>427813</v>
      </c>
      <c r="I4750" t="s">
        <v>34</v>
      </c>
      <c r="J4750" s="3">
        <v>45447</v>
      </c>
      <c r="K4750">
        <v>1200</v>
      </c>
      <c r="L4750" t="s">
        <v>19263</v>
      </c>
      <c r="M4750" t="s">
        <v>1198</v>
      </c>
      <c r="N4750" t="s">
        <v>19264</v>
      </c>
      <c r="O4750" t="s">
        <v>19265</v>
      </c>
      <c r="P4750" t="s">
        <v>51</v>
      </c>
      <c r="Q4750">
        <v>14</v>
      </c>
      <c r="R4750" t="s">
        <v>40</v>
      </c>
      <c r="S4750" t="s">
        <v>79</v>
      </c>
      <c r="T4750">
        <v>34328</v>
      </c>
      <c r="U4750" s="1">
        <v>45315</v>
      </c>
      <c r="V4750" t="s">
        <v>111</v>
      </c>
      <c r="W4750">
        <v>787936</v>
      </c>
      <c r="X4750" t="s">
        <v>19266</v>
      </c>
      <c r="Y4750">
        <v>429</v>
      </c>
      <c r="Z4750">
        <v>2251</v>
      </c>
      <c r="AA4750">
        <v>8</v>
      </c>
      <c r="AB4750">
        <v>7203.2000000000007</v>
      </c>
      <c r="AC4750">
        <f>Table1_1[[#This Row],[Price]]*Table1_1[[#This Row],[Quantity]]</f>
        <v>18008</v>
      </c>
    </row>
    <row r="4751" spans="1:29" x14ac:dyDescent="0.3">
      <c r="A4751" t="s">
        <v>28</v>
      </c>
      <c r="B4751" t="s">
        <v>29</v>
      </c>
      <c r="C4751" t="s">
        <v>193</v>
      </c>
      <c r="D4751" t="s">
        <v>380</v>
      </c>
      <c r="E4751" t="s">
        <v>32</v>
      </c>
      <c r="F4751" t="s">
        <v>33</v>
      </c>
      <c r="G4751">
        <v>67</v>
      </c>
      <c r="H4751">
        <v>422652</v>
      </c>
      <c r="I4751" t="s">
        <v>58</v>
      </c>
      <c r="J4751" s="3">
        <v>44252</v>
      </c>
      <c r="K4751">
        <v>1100</v>
      </c>
      <c r="L4751" t="s">
        <v>19268</v>
      </c>
      <c r="M4751" t="s">
        <v>222</v>
      </c>
      <c r="N4751" t="s">
        <v>19269</v>
      </c>
      <c r="O4751">
        <v>-6235</v>
      </c>
      <c r="P4751" t="s">
        <v>39</v>
      </c>
      <c r="Q4751">
        <v>7</v>
      </c>
      <c r="R4751" t="s">
        <v>88</v>
      </c>
      <c r="S4751" t="s">
        <v>79</v>
      </c>
      <c r="T4751">
        <v>85219</v>
      </c>
      <c r="U4751" s="1">
        <v>45346</v>
      </c>
      <c r="V4751" t="s">
        <v>119</v>
      </c>
      <c r="W4751">
        <v>519297</v>
      </c>
      <c r="X4751" t="s">
        <v>19270</v>
      </c>
      <c r="Y4751">
        <v>722</v>
      </c>
      <c r="Z4751">
        <v>1369</v>
      </c>
      <c r="AA4751">
        <v>6</v>
      </c>
      <c r="AB4751">
        <v>3285.6000000000004</v>
      </c>
      <c r="AC4751">
        <f>Table1_1[[#This Row],[Price]]*Table1_1[[#This Row],[Quantity]]</f>
        <v>8214</v>
      </c>
    </row>
    <row r="4752" spans="1:29" x14ac:dyDescent="0.3">
      <c r="A4752" t="s">
        <v>28</v>
      </c>
      <c r="B4752" t="s">
        <v>29</v>
      </c>
      <c r="C4752" t="s">
        <v>193</v>
      </c>
      <c r="D4752" t="s">
        <v>267</v>
      </c>
      <c r="E4752" t="s">
        <v>32</v>
      </c>
      <c r="F4752" t="s">
        <v>57</v>
      </c>
      <c r="G4752">
        <v>42</v>
      </c>
      <c r="H4752">
        <v>437482</v>
      </c>
      <c r="I4752" t="s">
        <v>58</v>
      </c>
      <c r="J4752" s="3">
        <v>44551</v>
      </c>
      <c r="K4752">
        <v>1000</v>
      </c>
      <c r="L4752" t="s">
        <v>19272</v>
      </c>
      <c r="M4752" t="s">
        <v>1058</v>
      </c>
      <c r="N4752" t="s">
        <v>19273</v>
      </c>
      <c r="O4752" t="s">
        <v>19274</v>
      </c>
      <c r="P4752" t="s">
        <v>71</v>
      </c>
      <c r="Q4752">
        <v>17</v>
      </c>
      <c r="R4752" t="s">
        <v>40</v>
      </c>
      <c r="S4752" t="s">
        <v>118</v>
      </c>
      <c r="T4752">
        <v>80814</v>
      </c>
      <c r="U4752" s="1">
        <v>45398</v>
      </c>
      <c r="V4752" t="s">
        <v>80</v>
      </c>
      <c r="W4752">
        <v>794625</v>
      </c>
      <c r="X4752" t="s">
        <v>19275</v>
      </c>
      <c r="Y4752">
        <v>886</v>
      </c>
      <c r="Z4752">
        <v>678</v>
      </c>
      <c r="AA4752">
        <v>2</v>
      </c>
      <c r="AB4752">
        <v>542.4</v>
      </c>
      <c r="AC4752">
        <f>Table1_1[[#This Row],[Price]]*Table1_1[[#This Row],[Quantity]]</f>
        <v>1356</v>
      </c>
    </row>
    <row r="4753" spans="1:29" x14ac:dyDescent="0.3">
      <c r="A4753" t="s">
        <v>28</v>
      </c>
      <c r="B4753" t="s">
        <v>29</v>
      </c>
      <c r="C4753" t="s">
        <v>30</v>
      </c>
      <c r="D4753" t="s">
        <v>248</v>
      </c>
      <c r="E4753" t="s">
        <v>32</v>
      </c>
      <c r="F4753" t="s">
        <v>135</v>
      </c>
      <c r="G4753">
        <v>50</v>
      </c>
      <c r="H4753">
        <v>431185</v>
      </c>
      <c r="I4753" t="s">
        <v>34</v>
      </c>
      <c r="J4753" s="3">
        <v>45399</v>
      </c>
      <c r="K4753">
        <v>950</v>
      </c>
      <c r="L4753" t="s">
        <v>19276</v>
      </c>
      <c r="M4753" t="s">
        <v>123</v>
      </c>
      <c r="N4753" t="s">
        <v>19277</v>
      </c>
      <c r="O4753" t="s">
        <v>19278</v>
      </c>
      <c r="P4753" t="s">
        <v>71</v>
      </c>
      <c r="Q4753">
        <v>3</v>
      </c>
      <c r="R4753" t="s">
        <v>40</v>
      </c>
      <c r="S4753" t="s">
        <v>118</v>
      </c>
      <c r="T4753">
        <v>28193</v>
      </c>
      <c r="U4753" s="1">
        <v>45567</v>
      </c>
      <c r="V4753" t="s">
        <v>155</v>
      </c>
      <c r="W4753">
        <v>464599</v>
      </c>
      <c r="X4753" t="s">
        <v>19279</v>
      </c>
      <c r="Y4753">
        <v>722</v>
      </c>
      <c r="Z4753">
        <v>2517</v>
      </c>
      <c r="AA4753">
        <v>6</v>
      </c>
      <c r="AB4753">
        <v>6040.8</v>
      </c>
      <c r="AC4753">
        <f>Table1_1[[#This Row],[Price]]*Table1_1[[#This Row],[Quantity]]</f>
        <v>15102</v>
      </c>
    </row>
    <row r="4754" spans="1:29" x14ac:dyDescent="0.3">
      <c r="A4754" t="s">
        <v>28</v>
      </c>
      <c r="B4754" t="s">
        <v>29</v>
      </c>
      <c r="C4754" t="s">
        <v>157</v>
      </c>
      <c r="D4754" t="s">
        <v>82</v>
      </c>
      <c r="E4754" t="s">
        <v>32</v>
      </c>
      <c r="F4754" t="s">
        <v>106</v>
      </c>
      <c r="G4754">
        <v>34</v>
      </c>
      <c r="H4754">
        <v>425879</v>
      </c>
      <c r="I4754" t="s">
        <v>34</v>
      </c>
      <c r="J4754" s="3">
        <v>44224</v>
      </c>
      <c r="K4754">
        <v>950</v>
      </c>
      <c r="L4754" t="s">
        <v>19280</v>
      </c>
      <c r="M4754" t="s">
        <v>654</v>
      </c>
      <c r="N4754" t="s">
        <v>19281</v>
      </c>
      <c r="O4754" t="s">
        <v>19282</v>
      </c>
      <c r="P4754" t="s">
        <v>87</v>
      </c>
      <c r="Q4754">
        <v>4</v>
      </c>
      <c r="R4754" t="s">
        <v>40</v>
      </c>
      <c r="S4754" t="s">
        <v>41</v>
      </c>
      <c r="T4754">
        <v>95265</v>
      </c>
      <c r="U4754" s="1">
        <v>45316</v>
      </c>
      <c r="V4754" t="s">
        <v>111</v>
      </c>
      <c r="W4754">
        <v>118930</v>
      </c>
      <c r="X4754" t="s">
        <v>19283</v>
      </c>
      <c r="Y4754">
        <v>204</v>
      </c>
      <c r="Z4754">
        <v>946</v>
      </c>
      <c r="AA4754">
        <v>1</v>
      </c>
      <c r="AB4754">
        <v>378.40000000000003</v>
      </c>
      <c r="AC4754">
        <f>Table1_1[[#This Row],[Price]]*Table1_1[[#This Row],[Quantity]]</f>
        <v>946</v>
      </c>
    </row>
    <row r="4755" spans="1:29" x14ac:dyDescent="0.3">
      <c r="A4755" t="s">
        <v>28</v>
      </c>
      <c r="B4755" t="s">
        <v>29</v>
      </c>
      <c r="C4755" t="s">
        <v>30</v>
      </c>
      <c r="D4755" t="s">
        <v>349</v>
      </c>
      <c r="E4755" t="s">
        <v>46</v>
      </c>
      <c r="F4755" t="s">
        <v>106</v>
      </c>
      <c r="G4755">
        <v>86</v>
      </c>
      <c r="H4755">
        <v>424029</v>
      </c>
      <c r="I4755" t="s">
        <v>34</v>
      </c>
      <c r="J4755" s="3">
        <v>44841</v>
      </c>
      <c r="K4755">
        <v>1000</v>
      </c>
      <c r="L4755" t="s">
        <v>19285</v>
      </c>
      <c r="M4755" t="s">
        <v>293</v>
      </c>
      <c r="N4755" t="s">
        <v>19286</v>
      </c>
      <c r="O4755" t="s">
        <v>19287</v>
      </c>
      <c r="P4755" t="s">
        <v>87</v>
      </c>
      <c r="Q4755">
        <v>14</v>
      </c>
      <c r="R4755" t="s">
        <v>40</v>
      </c>
      <c r="S4755" t="s">
        <v>63</v>
      </c>
      <c r="T4755">
        <v>53374</v>
      </c>
      <c r="U4755" s="1">
        <v>45324</v>
      </c>
      <c r="V4755" t="s">
        <v>119</v>
      </c>
      <c r="W4755">
        <v>927682</v>
      </c>
      <c r="X4755" t="s">
        <v>19288</v>
      </c>
      <c r="Y4755">
        <v>519</v>
      </c>
      <c r="Z4755">
        <v>1124</v>
      </c>
      <c r="AA4755">
        <v>3</v>
      </c>
      <c r="AB4755">
        <v>1348.8000000000002</v>
      </c>
      <c r="AC4755">
        <f>Table1_1[[#This Row],[Price]]*Table1_1[[#This Row],[Quantity]]</f>
        <v>3372</v>
      </c>
    </row>
    <row r="4756" spans="1:29" x14ac:dyDescent="0.3">
      <c r="A4756" t="s">
        <v>28</v>
      </c>
      <c r="B4756" t="s">
        <v>29</v>
      </c>
      <c r="C4756" t="s">
        <v>54</v>
      </c>
      <c r="D4756" t="s">
        <v>254</v>
      </c>
      <c r="E4756" t="s">
        <v>46</v>
      </c>
      <c r="F4756" t="s">
        <v>135</v>
      </c>
      <c r="G4756">
        <v>51</v>
      </c>
      <c r="H4756">
        <v>402940</v>
      </c>
      <c r="I4756" t="s">
        <v>34</v>
      </c>
      <c r="J4756" s="3">
        <v>44210</v>
      </c>
      <c r="K4756">
        <v>1100</v>
      </c>
      <c r="L4756" t="s">
        <v>19289</v>
      </c>
      <c r="M4756" t="s">
        <v>137</v>
      </c>
      <c r="N4756" t="s">
        <v>19290</v>
      </c>
      <c r="O4756" t="s">
        <v>19291</v>
      </c>
      <c r="P4756" t="s">
        <v>51</v>
      </c>
      <c r="Q4756">
        <v>6</v>
      </c>
      <c r="R4756" t="s">
        <v>40</v>
      </c>
      <c r="S4756" t="s">
        <v>41</v>
      </c>
      <c r="T4756">
        <v>94592</v>
      </c>
      <c r="U4756" s="1">
        <v>45303</v>
      </c>
      <c r="V4756" t="s">
        <v>111</v>
      </c>
      <c r="W4756">
        <v>850046</v>
      </c>
      <c r="X4756" t="s">
        <v>19292</v>
      </c>
      <c r="Y4756">
        <v>814</v>
      </c>
      <c r="Z4756">
        <v>1872</v>
      </c>
      <c r="AA4756">
        <v>6</v>
      </c>
      <c r="AB4756">
        <v>4492.8</v>
      </c>
      <c r="AC4756">
        <f>Table1_1[[#This Row],[Price]]*Table1_1[[#This Row],[Quantity]]</f>
        <v>11232</v>
      </c>
    </row>
    <row r="4757" spans="1:29" x14ac:dyDescent="0.3">
      <c r="A4757" t="s">
        <v>28</v>
      </c>
      <c r="B4757" t="s">
        <v>29</v>
      </c>
      <c r="C4757" t="s">
        <v>66</v>
      </c>
      <c r="D4757" t="s">
        <v>98</v>
      </c>
      <c r="E4757" t="s">
        <v>32</v>
      </c>
      <c r="F4757" t="s">
        <v>57</v>
      </c>
      <c r="G4757">
        <v>74</v>
      </c>
      <c r="H4757">
        <v>403540</v>
      </c>
      <c r="I4757" t="s">
        <v>58</v>
      </c>
      <c r="J4757" s="3">
        <v>45303</v>
      </c>
      <c r="K4757">
        <v>1100</v>
      </c>
      <c r="L4757" t="s">
        <v>19293</v>
      </c>
      <c r="M4757" t="s">
        <v>1030</v>
      </c>
      <c r="N4757" t="s">
        <v>19294</v>
      </c>
      <c r="O4757">
        <v>-7833</v>
      </c>
      <c r="P4757" t="s">
        <v>71</v>
      </c>
      <c r="Q4757">
        <v>15</v>
      </c>
      <c r="R4757" t="s">
        <v>40</v>
      </c>
      <c r="S4757" t="s">
        <v>118</v>
      </c>
      <c r="T4757">
        <v>92791</v>
      </c>
      <c r="U4757" s="1">
        <v>45498</v>
      </c>
      <c r="V4757" t="s">
        <v>126</v>
      </c>
      <c r="W4757">
        <v>488688</v>
      </c>
      <c r="X4757" t="s">
        <v>19295</v>
      </c>
      <c r="Y4757">
        <v>549</v>
      </c>
      <c r="Z4757">
        <v>2890</v>
      </c>
      <c r="AA4757">
        <v>3</v>
      </c>
      <c r="AB4757">
        <v>3468</v>
      </c>
      <c r="AC4757">
        <f>Table1_1[[#This Row],[Price]]*Table1_1[[#This Row],[Quantity]]</f>
        <v>8670</v>
      </c>
    </row>
    <row r="4758" spans="1:29" x14ac:dyDescent="0.3">
      <c r="A4758" t="s">
        <v>28</v>
      </c>
      <c r="B4758" t="s">
        <v>29</v>
      </c>
      <c r="C4758" t="s">
        <v>30</v>
      </c>
      <c r="D4758" t="s">
        <v>170</v>
      </c>
      <c r="E4758" t="s">
        <v>32</v>
      </c>
      <c r="F4758" t="s">
        <v>33</v>
      </c>
      <c r="G4758">
        <v>40</v>
      </c>
      <c r="H4758">
        <v>410616</v>
      </c>
      <c r="I4758" t="s">
        <v>58</v>
      </c>
      <c r="J4758" s="3">
        <v>44618</v>
      </c>
      <c r="K4758">
        <v>1300</v>
      </c>
      <c r="L4758" t="s">
        <v>19296</v>
      </c>
      <c r="M4758" t="s">
        <v>137</v>
      </c>
      <c r="N4758" t="s">
        <v>19297</v>
      </c>
      <c r="O4758" t="s">
        <v>19298</v>
      </c>
      <c r="P4758" t="s">
        <v>87</v>
      </c>
      <c r="Q4758">
        <v>9</v>
      </c>
      <c r="R4758" t="s">
        <v>40</v>
      </c>
      <c r="S4758" t="s">
        <v>118</v>
      </c>
      <c r="T4758">
        <v>34897</v>
      </c>
      <c r="U4758" s="1">
        <v>45298</v>
      </c>
      <c r="V4758" t="s">
        <v>111</v>
      </c>
      <c r="W4758">
        <v>319753</v>
      </c>
      <c r="X4758" t="s">
        <v>19299</v>
      </c>
      <c r="Y4758">
        <v>376</v>
      </c>
      <c r="Z4758">
        <v>1630</v>
      </c>
      <c r="AA4758">
        <v>2</v>
      </c>
      <c r="AB4758">
        <v>1304</v>
      </c>
      <c r="AC4758">
        <f>Table1_1[[#This Row],[Price]]*Table1_1[[#This Row],[Quantity]]</f>
        <v>3260</v>
      </c>
    </row>
    <row r="4759" spans="1:29" x14ac:dyDescent="0.3">
      <c r="A4759" t="s">
        <v>28</v>
      </c>
      <c r="B4759" t="s">
        <v>29</v>
      </c>
      <c r="C4759" t="s">
        <v>157</v>
      </c>
      <c r="D4759" t="s">
        <v>421</v>
      </c>
      <c r="E4759" t="s">
        <v>32</v>
      </c>
      <c r="F4759" t="s">
        <v>355</v>
      </c>
      <c r="G4759">
        <v>92</v>
      </c>
      <c r="H4759">
        <v>411473</v>
      </c>
      <c r="I4759" t="s">
        <v>58</v>
      </c>
      <c r="J4759" s="3">
        <v>44239</v>
      </c>
      <c r="K4759">
        <v>800</v>
      </c>
      <c r="L4759" t="s">
        <v>19300</v>
      </c>
      <c r="M4759" t="s">
        <v>487</v>
      </c>
      <c r="N4759" t="s">
        <v>19301</v>
      </c>
      <c r="O4759">
        <v>-8080</v>
      </c>
      <c r="P4759" t="s">
        <v>71</v>
      </c>
      <c r="Q4759">
        <v>7</v>
      </c>
      <c r="R4759" t="s">
        <v>88</v>
      </c>
      <c r="S4759" t="s">
        <v>63</v>
      </c>
      <c r="T4759">
        <v>69319</v>
      </c>
      <c r="U4759" s="1">
        <v>45615</v>
      </c>
      <c r="V4759" t="s">
        <v>42</v>
      </c>
      <c r="W4759">
        <v>602386</v>
      </c>
      <c r="X4759" t="s">
        <v>19302</v>
      </c>
      <c r="Y4759">
        <v>227</v>
      </c>
      <c r="Z4759">
        <v>1455</v>
      </c>
      <c r="AA4759">
        <v>5</v>
      </c>
      <c r="AB4759">
        <v>2910</v>
      </c>
      <c r="AC4759">
        <f>Table1_1[[#This Row],[Price]]*Table1_1[[#This Row],[Quantity]]</f>
        <v>7275</v>
      </c>
    </row>
    <row r="4760" spans="1:29" x14ac:dyDescent="0.3">
      <c r="A4760" t="s">
        <v>28</v>
      </c>
      <c r="B4760" t="s">
        <v>29</v>
      </c>
      <c r="C4760" t="s">
        <v>193</v>
      </c>
      <c r="D4760" t="s">
        <v>611</v>
      </c>
      <c r="E4760" t="s">
        <v>46</v>
      </c>
      <c r="F4760" t="s">
        <v>106</v>
      </c>
      <c r="G4760">
        <v>3</v>
      </c>
      <c r="H4760">
        <v>435420</v>
      </c>
      <c r="I4760" t="s">
        <v>34</v>
      </c>
      <c r="J4760" s="3">
        <v>44653</v>
      </c>
      <c r="K4760">
        <v>1400</v>
      </c>
      <c r="L4760" t="s">
        <v>19303</v>
      </c>
      <c r="M4760" t="s">
        <v>423</v>
      </c>
      <c r="N4760" t="s">
        <v>19304</v>
      </c>
      <c r="O4760" t="s">
        <v>19305</v>
      </c>
      <c r="P4760" t="s">
        <v>87</v>
      </c>
      <c r="Q4760">
        <v>17</v>
      </c>
      <c r="R4760" t="s">
        <v>88</v>
      </c>
      <c r="S4760" t="s">
        <v>118</v>
      </c>
      <c r="T4760">
        <v>44866</v>
      </c>
      <c r="U4760" s="1">
        <v>45354</v>
      </c>
      <c r="V4760" t="s">
        <v>72</v>
      </c>
      <c r="W4760">
        <v>450021</v>
      </c>
      <c r="X4760" t="s">
        <v>19306</v>
      </c>
      <c r="Y4760">
        <v>786</v>
      </c>
      <c r="Z4760">
        <v>1898</v>
      </c>
      <c r="AA4760">
        <v>3</v>
      </c>
      <c r="AB4760">
        <v>2277.6</v>
      </c>
      <c r="AC4760">
        <f>Table1_1[[#This Row],[Price]]*Table1_1[[#This Row],[Quantity]]</f>
        <v>5694</v>
      </c>
    </row>
    <row r="4761" spans="1:29" x14ac:dyDescent="0.3">
      <c r="A4761" t="s">
        <v>28</v>
      </c>
      <c r="B4761" t="s">
        <v>29</v>
      </c>
      <c r="C4761" t="s">
        <v>148</v>
      </c>
      <c r="D4761" t="s">
        <v>149</v>
      </c>
      <c r="E4761" t="s">
        <v>56</v>
      </c>
      <c r="F4761" t="s">
        <v>135</v>
      </c>
      <c r="G4761">
        <v>30</v>
      </c>
      <c r="H4761">
        <v>432146</v>
      </c>
      <c r="I4761" t="s">
        <v>58</v>
      </c>
      <c r="J4761" s="3">
        <v>44617</v>
      </c>
      <c r="K4761">
        <v>1300</v>
      </c>
      <c r="L4761" t="s">
        <v>19307</v>
      </c>
      <c r="M4761" t="s">
        <v>361</v>
      </c>
      <c r="N4761" t="s">
        <v>19308</v>
      </c>
      <c r="O4761" t="s">
        <v>19309</v>
      </c>
      <c r="P4761" t="s">
        <v>87</v>
      </c>
      <c r="Q4761">
        <v>6</v>
      </c>
      <c r="R4761" t="s">
        <v>88</v>
      </c>
      <c r="S4761" t="s">
        <v>118</v>
      </c>
      <c r="T4761">
        <v>75964</v>
      </c>
      <c r="U4761" s="1">
        <v>45422</v>
      </c>
      <c r="V4761" t="s">
        <v>140</v>
      </c>
      <c r="W4761">
        <v>473630</v>
      </c>
      <c r="X4761" t="s">
        <v>19310</v>
      </c>
      <c r="Y4761">
        <v>893</v>
      </c>
      <c r="Z4761">
        <v>603</v>
      </c>
      <c r="AA4761">
        <v>3</v>
      </c>
      <c r="AB4761">
        <v>723.6</v>
      </c>
      <c r="AC4761">
        <f>Table1_1[[#This Row],[Price]]*Table1_1[[#This Row],[Quantity]]</f>
        <v>1809</v>
      </c>
    </row>
    <row r="4762" spans="1:29" x14ac:dyDescent="0.3">
      <c r="A4762" t="s">
        <v>28</v>
      </c>
      <c r="B4762" t="s">
        <v>29</v>
      </c>
      <c r="C4762" t="s">
        <v>44</v>
      </c>
      <c r="D4762" t="s">
        <v>31</v>
      </c>
      <c r="E4762" t="s">
        <v>56</v>
      </c>
      <c r="F4762" t="s">
        <v>175</v>
      </c>
      <c r="G4762">
        <v>26</v>
      </c>
      <c r="H4762">
        <v>428932</v>
      </c>
      <c r="I4762" t="s">
        <v>34</v>
      </c>
      <c r="J4762" s="3">
        <v>44680</v>
      </c>
      <c r="K4762">
        <v>950</v>
      </c>
      <c r="L4762" t="s">
        <v>19311</v>
      </c>
      <c r="M4762" t="s">
        <v>222</v>
      </c>
      <c r="N4762" t="s">
        <v>19312</v>
      </c>
      <c r="O4762" t="s">
        <v>19313</v>
      </c>
      <c r="P4762" t="s">
        <v>51</v>
      </c>
      <c r="Q4762">
        <v>15</v>
      </c>
      <c r="R4762" t="s">
        <v>88</v>
      </c>
      <c r="S4762" t="s">
        <v>63</v>
      </c>
      <c r="T4762">
        <v>58701</v>
      </c>
      <c r="U4762" s="1">
        <v>45443</v>
      </c>
      <c r="V4762" t="s">
        <v>140</v>
      </c>
      <c r="W4762">
        <v>308335</v>
      </c>
      <c r="X4762" t="s">
        <v>19314</v>
      </c>
      <c r="Y4762">
        <v>471</v>
      </c>
      <c r="Z4762">
        <v>635</v>
      </c>
      <c r="AA4762">
        <v>4</v>
      </c>
      <c r="AB4762">
        <v>1016</v>
      </c>
      <c r="AC4762">
        <f>Table1_1[[#This Row],[Price]]*Table1_1[[#This Row],[Quantity]]</f>
        <v>2540</v>
      </c>
    </row>
    <row r="4763" spans="1:29" x14ac:dyDescent="0.3">
      <c r="A4763" t="s">
        <v>28</v>
      </c>
      <c r="B4763" t="s">
        <v>29</v>
      </c>
      <c r="C4763" t="s">
        <v>157</v>
      </c>
      <c r="D4763" t="s">
        <v>98</v>
      </c>
      <c r="E4763" t="s">
        <v>32</v>
      </c>
      <c r="F4763" t="s">
        <v>99</v>
      </c>
      <c r="G4763">
        <v>48</v>
      </c>
      <c r="H4763">
        <v>438096</v>
      </c>
      <c r="I4763" t="s">
        <v>58</v>
      </c>
      <c r="J4763" s="3">
        <v>43918</v>
      </c>
      <c r="K4763">
        <v>1000</v>
      </c>
      <c r="L4763" t="s">
        <v>19315</v>
      </c>
      <c r="M4763" t="s">
        <v>680</v>
      </c>
      <c r="N4763" t="s">
        <v>19316</v>
      </c>
      <c r="O4763" t="s">
        <v>19317</v>
      </c>
      <c r="P4763" t="s">
        <v>39</v>
      </c>
      <c r="Q4763">
        <v>5</v>
      </c>
      <c r="R4763" t="s">
        <v>40</v>
      </c>
      <c r="S4763" t="s">
        <v>63</v>
      </c>
      <c r="T4763">
        <v>89041</v>
      </c>
      <c r="U4763" s="1">
        <v>45556</v>
      </c>
      <c r="V4763" t="s">
        <v>180</v>
      </c>
      <c r="W4763">
        <v>399810</v>
      </c>
      <c r="X4763" t="s">
        <v>19318</v>
      </c>
      <c r="Y4763">
        <v>655</v>
      </c>
      <c r="Z4763">
        <v>2893</v>
      </c>
      <c r="AA4763">
        <v>1</v>
      </c>
      <c r="AB4763">
        <v>1157.2</v>
      </c>
      <c r="AC4763">
        <f>Table1_1[[#This Row],[Price]]*Table1_1[[#This Row],[Quantity]]</f>
        <v>2893</v>
      </c>
    </row>
    <row r="4764" spans="1:29" x14ac:dyDescent="0.3">
      <c r="A4764" t="s">
        <v>28</v>
      </c>
      <c r="B4764" t="s">
        <v>29</v>
      </c>
      <c r="C4764" t="s">
        <v>30</v>
      </c>
      <c r="D4764" t="s">
        <v>142</v>
      </c>
      <c r="E4764" t="s">
        <v>46</v>
      </c>
      <c r="F4764" t="s">
        <v>83</v>
      </c>
      <c r="G4764">
        <v>82</v>
      </c>
      <c r="H4764">
        <v>407946</v>
      </c>
      <c r="I4764" t="s">
        <v>34</v>
      </c>
      <c r="J4764" s="3">
        <v>43980</v>
      </c>
      <c r="K4764">
        <v>1000</v>
      </c>
      <c r="L4764" t="s">
        <v>19319</v>
      </c>
      <c r="M4764" t="s">
        <v>172</v>
      </c>
      <c r="N4764" t="s">
        <v>19320</v>
      </c>
      <c r="O4764" t="s">
        <v>19321</v>
      </c>
      <c r="P4764" t="s">
        <v>87</v>
      </c>
      <c r="Q4764">
        <v>4</v>
      </c>
      <c r="R4764" t="s">
        <v>40</v>
      </c>
      <c r="S4764" t="s">
        <v>41</v>
      </c>
      <c r="T4764">
        <v>83014</v>
      </c>
      <c r="U4764" s="1">
        <v>45547</v>
      </c>
      <c r="V4764" t="s">
        <v>180</v>
      </c>
      <c r="W4764">
        <v>101301</v>
      </c>
      <c r="X4764" t="s">
        <v>19322</v>
      </c>
      <c r="Y4764">
        <v>433</v>
      </c>
      <c r="Z4764">
        <v>2703</v>
      </c>
      <c r="AA4764">
        <v>5</v>
      </c>
      <c r="AB4764">
        <v>5406</v>
      </c>
      <c r="AC4764">
        <f>Table1_1[[#This Row],[Price]]*Table1_1[[#This Row],[Quantity]]</f>
        <v>13515</v>
      </c>
    </row>
    <row r="4765" spans="1:29" x14ac:dyDescent="0.3">
      <c r="A4765" t="s">
        <v>28</v>
      </c>
      <c r="B4765" t="s">
        <v>29</v>
      </c>
      <c r="C4765" t="s">
        <v>54</v>
      </c>
      <c r="D4765" t="s">
        <v>134</v>
      </c>
      <c r="E4765" t="s">
        <v>56</v>
      </c>
      <c r="F4765" t="s">
        <v>355</v>
      </c>
      <c r="G4765">
        <v>43</v>
      </c>
      <c r="H4765">
        <v>412942</v>
      </c>
      <c r="I4765" t="s">
        <v>34</v>
      </c>
      <c r="J4765" s="3">
        <v>45012</v>
      </c>
      <c r="K4765">
        <v>1200</v>
      </c>
      <c r="L4765" t="s">
        <v>18729</v>
      </c>
      <c r="M4765" t="s">
        <v>137</v>
      </c>
      <c r="N4765" t="s">
        <v>19323</v>
      </c>
      <c r="O4765" t="s">
        <v>19324</v>
      </c>
      <c r="P4765" t="s">
        <v>39</v>
      </c>
      <c r="Q4765">
        <v>16</v>
      </c>
      <c r="R4765" t="s">
        <v>88</v>
      </c>
      <c r="S4765" t="s">
        <v>118</v>
      </c>
      <c r="T4765">
        <v>90227</v>
      </c>
      <c r="U4765" s="1">
        <v>45416</v>
      </c>
      <c r="V4765" t="s">
        <v>140</v>
      </c>
      <c r="W4765">
        <v>401124</v>
      </c>
      <c r="X4765" t="s">
        <v>19325</v>
      </c>
      <c r="Y4765">
        <v>613</v>
      </c>
      <c r="Z4765">
        <v>2441</v>
      </c>
      <c r="AA4765">
        <v>7</v>
      </c>
      <c r="AB4765">
        <v>6834.8</v>
      </c>
      <c r="AC4765">
        <f>Table1_1[[#This Row],[Price]]*Table1_1[[#This Row],[Quantity]]</f>
        <v>17087</v>
      </c>
    </row>
    <row r="4766" spans="1:29" x14ac:dyDescent="0.3">
      <c r="A4766" t="s">
        <v>28</v>
      </c>
      <c r="B4766" t="s">
        <v>29</v>
      </c>
      <c r="C4766" t="s">
        <v>66</v>
      </c>
      <c r="D4766" t="s">
        <v>237</v>
      </c>
      <c r="E4766" t="s">
        <v>32</v>
      </c>
      <c r="F4766" t="s">
        <v>57</v>
      </c>
      <c r="G4766">
        <v>33</v>
      </c>
      <c r="H4766">
        <v>429548</v>
      </c>
      <c r="I4766" t="s">
        <v>58</v>
      </c>
      <c r="J4766" s="3">
        <v>44327</v>
      </c>
      <c r="K4766">
        <v>1200</v>
      </c>
      <c r="L4766" t="s">
        <v>19326</v>
      </c>
      <c r="M4766" t="s">
        <v>152</v>
      </c>
      <c r="N4766" t="s">
        <v>19327</v>
      </c>
      <c r="O4766" t="s">
        <v>19328</v>
      </c>
      <c r="P4766" t="s">
        <v>87</v>
      </c>
      <c r="Q4766">
        <v>17</v>
      </c>
      <c r="R4766" t="s">
        <v>40</v>
      </c>
      <c r="S4766" t="s">
        <v>41</v>
      </c>
      <c r="T4766">
        <v>87642</v>
      </c>
      <c r="U4766" s="1">
        <v>45479</v>
      </c>
      <c r="V4766" t="s">
        <v>126</v>
      </c>
      <c r="W4766">
        <v>209155</v>
      </c>
      <c r="X4766" t="s">
        <v>19329</v>
      </c>
      <c r="Y4766">
        <v>838</v>
      </c>
      <c r="Z4766">
        <v>2627</v>
      </c>
      <c r="AA4766">
        <v>5</v>
      </c>
      <c r="AB4766">
        <v>5254</v>
      </c>
      <c r="AC4766">
        <f>Table1_1[[#This Row],[Price]]*Table1_1[[#This Row],[Quantity]]</f>
        <v>13135</v>
      </c>
    </row>
    <row r="4767" spans="1:29" x14ac:dyDescent="0.3">
      <c r="A4767" t="s">
        <v>28</v>
      </c>
      <c r="B4767" t="s">
        <v>29</v>
      </c>
      <c r="C4767" t="s">
        <v>66</v>
      </c>
      <c r="D4767" t="s">
        <v>611</v>
      </c>
      <c r="E4767" t="s">
        <v>46</v>
      </c>
      <c r="F4767" t="s">
        <v>355</v>
      </c>
      <c r="G4767">
        <v>47</v>
      </c>
      <c r="H4767">
        <v>432538</v>
      </c>
      <c r="I4767" t="s">
        <v>34</v>
      </c>
      <c r="J4767" s="3">
        <v>44828</v>
      </c>
      <c r="K4767">
        <v>1400</v>
      </c>
      <c r="L4767" t="s">
        <v>19330</v>
      </c>
      <c r="M4767" t="s">
        <v>1017</v>
      </c>
      <c r="N4767" t="s">
        <v>19331</v>
      </c>
      <c r="O4767" t="s">
        <v>19332</v>
      </c>
      <c r="P4767" t="s">
        <v>51</v>
      </c>
      <c r="Q4767">
        <v>13</v>
      </c>
      <c r="R4767" t="s">
        <v>88</v>
      </c>
      <c r="S4767" t="s">
        <v>63</v>
      </c>
      <c r="T4767">
        <v>61319</v>
      </c>
      <c r="U4767" s="1">
        <v>45554</v>
      </c>
      <c r="V4767" t="s">
        <v>180</v>
      </c>
      <c r="W4767">
        <v>535880</v>
      </c>
      <c r="X4767" t="s">
        <v>19333</v>
      </c>
      <c r="Y4767">
        <v>596</v>
      </c>
      <c r="Z4767">
        <v>2912</v>
      </c>
      <c r="AA4767">
        <v>8</v>
      </c>
      <c r="AB4767">
        <v>9318.4</v>
      </c>
      <c r="AC4767">
        <f>Table1_1[[#This Row],[Price]]*Table1_1[[#This Row],[Quantity]]</f>
        <v>23296</v>
      </c>
    </row>
    <row r="4768" spans="1:29" x14ac:dyDescent="0.3">
      <c r="A4768" t="s">
        <v>28</v>
      </c>
      <c r="B4768" t="s">
        <v>29</v>
      </c>
      <c r="C4768" t="s">
        <v>54</v>
      </c>
      <c r="D4768" t="s">
        <v>45</v>
      </c>
      <c r="E4768" t="s">
        <v>32</v>
      </c>
      <c r="F4768" t="s">
        <v>150</v>
      </c>
      <c r="G4768">
        <v>10</v>
      </c>
      <c r="H4768">
        <v>429432</v>
      </c>
      <c r="I4768" t="s">
        <v>34</v>
      </c>
      <c r="J4768" s="3">
        <v>44198</v>
      </c>
      <c r="K4768">
        <v>950</v>
      </c>
      <c r="L4768" t="s">
        <v>19334</v>
      </c>
      <c r="M4768" t="s">
        <v>293</v>
      </c>
      <c r="N4768" t="s">
        <v>19335</v>
      </c>
      <c r="O4768">
        <v>-5383</v>
      </c>
      <c r="P4768" t="s">
        <v>51</v>
      </c>
      <c r="Q4768">
        <v>3</v>
      </c>
      <c r="R4768" t="s">
        <v>88</v>
      </c>
      <c r="S4768" t="s">
        <v>118</v>
      </c>
      <c r="T4768">
        <v>57883</v>
      </c>
      <c r="U4768" s="1">
        <v>45451</v>
      </c>
      <c r="V4768" t="s">
        <v>52</v>
      </c>
      <c r="W4768">
        <v>575491</v>
      </c>
      <c r="X4768" t="s">
        <v>19336</v>
      </c>
      <c r="Y4768">
        <v>663</v>
      </c>
      <c r="Z4768">
        <v>2649</v>
      </c>
      <c r="AA4768">
        <v>4</v>
      </c>
      <c r="AB4768">
        <v>4238.4000000000015</v>
      </c>
      <c r="AC4768">
        <f>Table1_1[[#This Row],[Price]]*Table1_1[[#This Row],[Quantity]]</f>
        <v>10596</v>
      </c>
    </row>
    <row r="4769" spans="1:29" x14ac:dyDescent="0.3">
      <c r="A4769" t="s">
        <v>28</v>
      </c>
      <c r="B4769" t="s">
        <v>29</v>
      </c>
      <c r="C4769" t="s">
        <v>66</v>
      </c>
      <c r="D4769" t="s">
        <v>74</v>
      </c>
      <c r="E4769" t="s">
        <v>56</v>
      </c>
      <c r="F4769" t="s">
        <v>99</v>
      </c>
      <c r="G4769">
        <v>17</v>
      </c>
      <c r="H4769">
        <v>437927</v>
      </c>
      <c r="I4769" t="s">
        <v>34</v>
      </c>
      <c r="J4769" s="3">
        <v>44279</v>
      </c>
      <c r="K4769">
        <v>950</v>
      </c>
      <c r="L4769" t="s">
        <v>19337</v>
      </c>
      <c r="M4769" t="s">
        <v>1212</v>
      </c>
      <c r="N4769" t="s">
        <v>19338</v>
      </c>
      <c r="O4769" t="s">
        <v>19339</v>
      </c>
      <c r="P4769" t="s">
        <v>39</v>
      </c>
      <c r="Q4769">
        <v>5</v>
      </c>
      <c r="R4769" t="s">
        <v>88</v>
      </c>
      <c r="S4769" t="s">
        <v>118</v>
      </c>
      <c r="T4769">
        <v>22299</v>
      </c>
      <c r="U4769" s="1">
        <v>45512</v>
      </c>
      <c r="V4769" t="s">
        <v>64</v>
      </c>
      <c r="W4769">
        <v>939483</v>
      </c>
      <c r="X4769" t="s">
        <v>19340</v>
      </c>
      <c r="Y4769">
        <v>370</v>
      </c>
      <c r="Z4769">
        <v>1537</v>
      </c>
      <c r="AA4769">
        <v>5</v>
      </c>
      <c r="AB4769">
        <v>3074</v>
      </c>
      <c r="AC4769">
        <f>Table1_1[[#This Row],[Price]]*Table1_1[[#This Row],[Quantity]]</f>
        <v>7685</v>
      </c>
    </row>
    <row r="4770" spans="1:29" x14ac:dyDescent="0.3">
      <c r="A4770" t="s">
        <v>28</v>
      </c>
      <c r="B4770" t="s">
        <v>29</v>
      </c>
      <c r="C4770" t="s">
        <v>54</v>
      </c>
      <c r="D4770" t="s">
        <v>254</v>
      </c>
      <c r="E4770" t="s">
        <v>56</v>
      </c>
      <c r="F4770" t="s">
        <v>135</v>
      </c>
      <c r="G4770">
        <v>52</v>
      </c>
      <c r="H4770">
        <v>412205</v>
      </c>
      <c r="I4770" t="s">
        <v>58</v>
      </c>
      <c r="J4770" s="3">
        <v>45603</v>
      </c>
      <c r="K4770">
        <v>1400</v>
      </c>
      <c r="L4770" t="s">
        <v>13017</v>
      </c>
      <c r="M4770" t="s">
        <v>2124</v>
      </c>
      <c r="N4770" t="s">
        <v>19341</v>
      </c>
      <c r="O4770">
        <v>4949994648</v>
      </c>
      <c r="P4770" t="s">
        <v>39</v>
      </c>
      <c r="Q4770">
        <v>7</v>
      </c>
      <c r="R4770" t="s">
        <v>88</v>
      </c>
      <c r="S4770" t="s">
        <v>41</v>
      </c>
      <c r="T4770">
        <v>78410</v>
      </c>
      <c r="U4770" s="1">
        <v>45344</v>
      </c>
      <c r="V4770" t="s">
        <v>119</v>
      </c>
      <c r="W4770">
        <v>412084</v>
      </c>
      <c r="X4770" t="s">
        <v>19342</v>
      </c>
      <c r="Y4770">
        <v>234</v>
      </c>
      <c r="Z4770">
        <v>599</v>
      </c>
      <c r="AA4770">
        <v>8</v>
      </c>
      <c r="AB4770">
        <v>1916.8000000000002</v>
      </c>
      <c r="AC4770">
        <f>Table1_1[[#This Row],[Price]]*Table1_1[[#This Row],[Quantity]]</f>
        <v>4792</v>
      </c>
    </row>
    <row r="4771" spans="1:29" x14ac:dyDescent="0.3">
      <c r="A4771" t="s">
        <v>28</v>
      </c>
      <c r="B4771" t="s">
        <v>29</v>
      </c>
      <c r="C4771" t="s">
        <v>44</v>
      </c>
      <c r="D4771" t="s">
        <v>134</v>
      </c>
      <c r="E4771" t="s">
        <v>32</v>
      </c>
      <c r="F4771" t="s">
        <v>106</v>
      </c>
      <c r="G4771">
        <v>89</v>
      </c>
      <c r="H4771">
        <v>415787</v>
      </c>
      <c r="I4771" t="s">
        <v>58</v>
      </c>
      <c r="J4771" s="3">
        <v>45010</v>
      </c>
      <c r="K4771">
        <v>1400</v>
      </c>
      <c r="L4771" t="s">
        <v>19343</v>
      </c>
      <c r="M4771" t="s">
        <v>366</v>
      </c>
      <c r="N4771" t="s">
        <v>19344</v>
      </c>
      <c r="O4771" t="s">
        <v>19345</v>
      </c>
      <c r="P4771" t="s">
        <v>71</v>
      </c>
      <c r="Q4771">
        <v>15</v>
      </c>
      <c r="R4771" t="s">
        <v>88</v>
      </c>
      <c r="S4771" t="s">
        <v>79</v>
      </c>
      <c r="T4771">
        <v>14880</v>
      </c>
      <c r="U4771" s="1">
        <v>45486</v>
      </c>
      <c r="V4771" t="s">
        <v>126</v>
      </c>
      <c r="W4771">
        <v>863013</v>
      </c>
      <c r="X4771" t="s">
        <v>19346</v>
      </c>
      <c r="Y4771">
        <v>697</v>
      </c>
      <c r="Z4771">
        <v>1456</v>
      </c>
      <c r="AA4771">
        <v>6</v>
      </c>
      <c r="AB4771">
        <v>3494.4</v>
      </c>
      <c r="AC4771">
        <f>Table1_1[[#This Row],[Price]]*Table1_1[[#This Row],[Quantity]]</f>
        <v>8736</v>
      </c>
    </row>
    <row r="4772" spans="1:29" x14ac:dyDescent="0.3">
      <c r="A4772" t="s">
        <v>28</v>
      </c>
      <c r="B4772" t="s">
        <v>29</v>
      </c>
      <c r="C4772" t="s">
        <v>54</v>
      </c>
      <c r="D4772" t="s">
        <v>349</v>
      </c>
      <c r="E4772" t="s">
        <v>56</v>
      </c>
      <c r="F4772" t="s">
        <v>355</v>
      </c>
      <c r="G4772">
        <v>99</v>
      </c>
      <c r="H4772">
        <v>422377</v>
      </c>
      <c r="I4772" t="s">
        <v>58</v>
      </c>
      <c r="J4772" s="3">
        <v>44549</v>
      </c>
      <c r="K4772">
        <v>1400</v>
      </c>
      <c r="L4772" t="s">
        <v>19347</v>
      </c>
      <c r="M4772" t="s">
        <v>506</v>
      </c>
      <c r="N4772" t="s">
        <v>19348</v>
      </c>
      <c r="O4772" t="s">
        <v>19349</v>
      </c>
      <c r="P4772" t="s">
        <v>87</v>
      </c>
      <c r="Q4772">
        <v>7</v>
      </c>
      <c r="R4772" t="s">
        <v>40</v>
      </c>
      <c r="S4772" t="s">
        <v>41</v>
      </c>
      <c r="T4772">
        <v>86991</v>
      </c>
      <c r="U4772" s="1">
        <v>45407</v>
      </c>
      <c r="V4772" t="s">
        <v>80</v>
      </c>
      <c r="W4772">
        <v>318223</v>
      </c>
      <c r="X4772" t="s">
        <v>19350</v>
      </c>
      <c r="Y4772">
        <v>562</v>
      </c>
      <c r="Z4772">
        <v>2296</v>
      </c>
      <c r="AA4772">
        <v>3</v>
      </c>
      <c r="AB4772">
        <v>2755.2000000000003</v>
      </c>
      <c r="AC4772">
        <f>Table1_1[[#This Row],[Price]]*Table1_1[[#This Row],[Quantity]]</f>
        <v>6888</v>
      </c>
    </row>
    <row r="4773" spans="1:29" x14ac:dyDescent="0.3">
      <c r="A4773" t="s">
        <v>28</v>
      </c>
      <c r="B4773" t="s">
        <v>29</v>
      </c>
      <c r="C4773" t="s">
        <v>193</v>
      </c>
      <c r="D4773" t="s">
        <v>349</v>
      </c>
      <c r="E4773" t="s">
        <v>56</v>
      </c>
      <c r="F4773" t="s">
        <v>150</v>
      </c>
      <c r="G4773">
        <v>48</v>
      </c>
      <c r="H4773">
        <v>411039</v>
      </c>
      <c r="I4773" t="s">
        <v>34</v>
      </c>
      <c r="J4773" s="3">
        <v>43996</v>
      </c>
      <c r="K4773">
        <v>1400</v>
      </c>
      <c r="L4773" t="s">
        <v>14749</v>
      </c>
      <c r="M4773" t="s">
        <v>159</v>
      </c>
      <c r="N4773" t="s">
        <v>19352</v>
      </c>
      <c r="O4773" t="s">
        <v>19353</v>
      </c>
      <c r="P4773" t="s">
        <v>87</v>
      </c>
      <c r="Q4773">
        <v>17</v>
      </c>
      <c r="R4773" t="s">
        <v>88</v>
      </c>
      <c r="S4773" t="s">
        <v>41</v>
      </c>
      <c r="T4773">
        <v>36342</v>
      </c>
      <c r="U4773" s="1">
        <v>45382</v>
      </c>
      <c r="V4773" t="s">
        <v>72</v>
      </c>
      <c r="W4773">
        <v>464916</v>
      </c>
      <c r="X4773" t="s">
        <v>19354</v>
      </c>
      <c r="Y4773">
        <v>345</v>
      </c>
      <c r="Z4773">
        <v>2820</v>
      </c>
      <c r="AA4773">
        <v>1</v>
      </c>
      <c r="AB4773">
        <v>1128</v>
      </c>
      <c r="AC4773">
        <f>Table1_1[[#This Row],[Price]]*Table1_1[[#This Row],[Quantity]]</f>
        <v>2820</v>
      </c>
    </row>
    <row r="4774" spans="1:29" x14ac:dyDescent="0.3">
      <c r="A4774" t="s">
        <v>28</v>
      </c>
      <c r="B4774" t="s">
        <v>29</v>
      </c>
      <c r="C4774" t="s">
        <v>148</v>
      </c>
      <c r="D4774" t="s">
        <v>187</v>
      </c>
      <c r="E4774" t="s">
        <v>46</v>
      </c>
      <c r="F4774" t="s">
        <v>83</v>
      </c>
      <c r="G4774">
        <v>18</v>
      </c>
      <c r="H4774">
        <v>422828</v>
      </c>
      <c r="I4774" t="s">
        <v>58</v>
      </c>
      <c r="J4774" s="3">
        <v>45628</v>
      </c>
      <c r="K4774">
        <v>1400</v>
      </c>
      <c r="L4774" t="s">
        <v>19355</v>
      </c>
      <c r="M4774" t="s">
        <v>747</v>
      </c>
      <c r="N4774" t="s">
        <v>19356</v>
      </c>
      <c r="O4774" t="s">
        <v>19357</v>
      </c>
      <c r="P4774" t="s">
        <v>87</v>
      </c>
      <c r="Q4774">
        <v>4</v>
      </c>
      <c r="R4774" t="s">
        <v>40</v>
      </c>
      <c r="S4774" t="s">
        <v>41</v>
      </c>
      <c r="T4774">
        <v>68212</v>
      </c>
      <c r="U4774" s="1">
        <v>45567</v>
      </c>
      <c r="V4774" t="s">
        <v>155</v>
      </c>
      <c r="W4774">
        <v>390533</v>
      </c>
      <c r="X4774" t="s">
        <v>19358</v>
      </c>
      <c r="Y4774">
        <v>238</v>
      </c>
      <c r="Z4774">
        <v>2278</v>
      </c>
      <c r="AA4774">
        <v>6</v>
      </c>
      <c r="AB4774">
        <v>5467.2000000000007</v>
      </c>
      <c r="AC4774">
        <f>Table1_1[[#This Row],[Price]]*Table1_1[[#This Row],[Quantity]]</f>
        <v>13668</v>
      </c>
    </row>
    <row r="4775" spans="1:29" x14ac:dyDescent="0.3">
      <c r="A4775" t="s">
        <v>28</v>
      </c>
      <c r="B4775" t="s">
        <v>29</v>
      </c>
      <c r="C4775" t="s">
        <v>157</v>
      </c>
      <c r="D4775" t="s">
        <v>187</v>
      </c>
      <c r="E4775" t="s">
        <v>46</v>
      </c>
      <c r="F4775" t="s">
        <v>99</v>
      </c>
      <c r="G4775">
        <v>48</v>
      </c>
      <c r="H4775">
        <v>405319</v>
      </c>
      <c r="I4775" t="s">
        <v>34</v>
      </c>
      <c r="J4775" s="3">
        <v>44593</v>
      </c>
      <c r="K4775">
        <v>800</v>
      </c>
      <c r="L4775" t="s">
        <v>19359</v>
      </c>
      <c r="M4775" t="s">
        <v>244</v>
      </c>
      <c r="N4775" t="s">
        <v>19360</v>
      </c>
      <c r="O4775" t="s">
        <v>19361</v>
      </c>
      <c r="P4775" t="s">
        <v>87</v>
      </c>
      <c r="Q4775">
        <v>6</v>
      </c>
      <c r="R4775" t="s">
        <v>88</v>
      </c>
      <c r="S4775" t="s">
        <v>118</v>
      </c>
      <c r="T4775">
        <v>21321</v>
      </c>
      <c r="U4775" s="1">
        <v>45529</v>
      </c>
      <c r="V4775" t="s">
        <v>64</v>
      </c>
      <c r="W4775">
        <v>620535</v>
      </c>
      <c r="X4775" t="s">
        <v>19362</v>
      </c>
      <c r="Y4775">
        <v>501</v>
      </c>
      <c r="Z4775">
        <v>2383</v>
      </c>
      <c r="AA4775">
        <v>5</v>
      </c>
      <c r="AB4775">
        <v>4766</v>
      </c>
      <c r="AC4775">
        <f>Table1_1[[#This Row],[Price]]*Table1_1[[#This Row],[Quantity]]</f>
        <v>11915</v>
      </c>
    </row>
    <row r="4776" spans="1:29" x14ac:dyDescent="0.3">
      <c r="A4776" t="s">
        <v>28</v>
      </c>
      <c r="B4776" t="s">
        <v>29</v>
      </c>
      <c r="C4776" t="s">
        <v>157</v>
      </c>
      <c r="D4776" t="s">
        <v>274</v>
      </c>
      <c r="E4776" t="s">
        <v>46</v>
      </c>
      <c r="F4776" t="s">
        <v>355</v>
      </c>
      <c r="G4776">
        <v>27</v>
      </c>
      <c r="H4776">
        <v>414739</v>
      </c>
      <c r="I4776" t="s">
        <v>34</v>
      </c>
      <c r="J4776" s="3">
        <v>45433</v>
      </c>
      <c r="K4776">
        <v>1000</v>
      </c>
      <c r="L4776" t="s">
        <v>19363</v>
      </c>
      <c r="M4776" t="s">
        <v>256</v>
      </c>
      <c r="N4776" t="s">
        <v>19364</v>
      </c>
      <c r="O4776" t="s">
        <v>19365</v>
      </c>
      <c r="P4776" t="s">
        <v>71</v>
      </c>
      <c r="Q4776">
        <v>11</v>
      </c>
      <c r="R4776" t="s">
        <v>88</v>
      </c>
      <c r="S4776" t="s">
        <v>63</v>
      </c>
      <c r="T4776">
        <v>36708</v>
      </c>
      <c r="U4776" s="1">
        <v>45308</v>
      </c>
      <c r="V4776" t="s">
        <v>111</v>
      </c>
      <c r="W4776">
        <v>964559</v>
      </c>
      <c r="X4776" t="s">
        <v>2533</v>
      </c>
      <c r="Y4776">
        <v>382</v>
      </c>
      <c r="Z4776">
        <v>2822</v>
      </c>
      <c r="AA4776">
        <v>5</v>
      </c>
      <c r="AB4776">
        <v>5644</v>
      </c>
      <c r="AC4776">
        <f>Table1_1[[#This Row],[Price]]*Table1_1[[#This Row],[Quantity]]</f>
        <v>14110</v>
      </c>
    </row>
    <row r="4777" spans="1:29" x14ac:dyDescent="0.3">
      <c r="A4777" t="s">
        <v>28</v>
      </c>
      <c r="B4777" t="s">
        <v>29</v>
      </c>
      <c r="C4777" t="s">
        <v>91</v>
      </c>
      <c r="D4777" t="s">
        <v>442</v>
      </c>
      <c r="E4777" t="s">
        <v>46</v>
      </c>
      <c r="F4777" t="s">
        <v>57</v>
      </c>
      <c r="G4777">
        <v>44</v>
      </c>
      <c r="H4777">
        <v>419358</v>
      </c>
      <c r="I4777" t="s">
        <v>34</v>
      </c>
      <c r="J4777" s="3">
        <v>45105</v>
      </c>
      <c r="K4777">
        <v>950</v>
      </c>
      <c r="L4777" t="s">
        <v>19366</v>
      </c>
      <c r="M4777" t="s">
        <v>919</v>
      </c>
      <c r="N4777" t="s">
        <v>19367</v>
      </c>
      <c r="O4777" t="s">
        <v>19368</v>
      </c>
      <c r="P4777" t="s">
        <v>51</v>
      </c>
      <c r="Q4777">
        <v>5</v>
      </c>
      <c r="R4777" t="s">
        <v>88</v>
      </c>
      <c r="S4777" t="s">
        <v>41</v>
      </c>
      <c r="T4777">
        <v>62029</v>
      </c>
      <c r="U4777" s="1">
        <v>45436</v>
      </c>
      <c r="V4777" t="s">
        <v>140</v>
      </c>
      <c r="W4777">
        <v>355096</v>
      </c>
      <c r="X4777" t="s">
        <v>19369</v>
      </c>
      <c r="Y4777">
        <v>961</v>
      </c>
      <c r="Z4777">
        <v>1020</v>
      </c>
      <c r="AA4777">
        <v>4</v>
      </c>
      <c r="AB4777">
        <v>1632</v>
      </c>
      <c r="AC4777">
        <f>Table1_1[[#This Row],[Price]]*Table1_1[[#This Row],[Quantity]]</f>
        <v>4080</v>
      </c>
    </row>
    <row r="4778" spans="1:29" x14ac:dyDescent="0.3">
      <c r="A4778" t="s">
        <v>28</v>
      </c>
      <c r="B4778" t="s">
        <v>29</v>
      </c>
      <c r="C4778" t="s">
        <v>30</v>
      </c>
      <c r="D4778" t="s">
        <v>45</v>
      </c>
      <c r="E4778" t="s">
        <v>56</v>
      </c>
      <c r="F4778" t="s">
        <v>135</v>
      </c>
      <c r="G4778">
        <v>87</v>
      </c>
      <c r="H4778">
        <v>417127</v>
      </c>
      <c r="I4778" t="s">
        <v>58</v>
      </c>
      <c r="J4778" s="3">
        <v>44135</v>
      </c>
      <c r="K4778">
        <v>1300</v>
      </c>
      <c r="L4778" t="s">
        <v>19370</v>
      </c>
      <c r="M4778" t="s">
        <v>1017</v>
      </c>
      <c r="N4778" t="s">
        <v>19371</v>
      </c>
      <c r="O4778" t="s">
        <v>19372</v>
      </c>
      <c r="P4778" t="s">
        <v>39</v>
      </c>
      <c r="Q4778">
        <v>13</v>
      </c>
      <c r="R4778" t="s">
        <v>40</v>
      </c>
      <c r="S4778" t="s">
        <v>79</v>
      </c>
      <c r="T4778">
        <v>38936</v>
      </c>
      <c r="U4778" s="1">
        <v>45602</v>
      </c>
      <c r="V4778" t="s">
        <v>42</v>
      </c>
      <c r="W4778">
        <v>287971</v>
      </c>
      <c r="X4778" t="s">
        <v>19373</v>
      </c>
      <c r="Y4778">
        <v>886</v>
      </c>
      <c r="Z4778">
        <v>2180</v>
      </c>
      <c r="AA4778">
        <v>3</v>
      </c>
      <c r="AB4778">
        <v>2616</v>
      </c>
      <c r="AC4778">
        <f>Table1_1[[#This Row],[Price]]*Table1_1[[#This Row],[Quantity]]</f>
        <v>6540</v>
      </c>
    </row>
    <row r="4779" spans="1:29" x14ac:dyDescent="0.3">
      <c r="A4779" t="s">
        <v>28</v>
      </c>
      <c r="B4779" t="s">
        <v>29</v>
      </c>
      <c r="C4779" t="s">
        <v>30</v>
      </c>
      <c r="D4779" t="s">
        <v>616</v>
      </c>
      <c r="E4779" t="s">
        <v>56</v>
      </c>
      <c r="F4779" t="s">
        <v>57</v>
      </c>
      <c r="G4779">
        <v>69</v>
      </c>
      <c r="H4779">
        <v>400798</v>
      </c>
      <c r="I4779" t="s">
        <v>34</v>
      </c>
      <c r="J4779" s="3">
        <v>44116</v>
      </c>
      <c r="K4779">
        <v>1200</v>
      </c>
      <c r="L4779" t="s">
        <v>19374</v>
      </c>
      <c r="M4779" t="s">
        <v>276</v>
      </c>
      <c r="N4779" t="s">
        <v>19375</v>
      </c>
      <c r="O4779" t="s">
        <v>19376</v>
      </c>
      <c r="P4779" t="s">
        <v>51</v>
      </c>
      <c r="Q4779">
        <v>7</v>
      </c>
      <c r="R4779" t="s">
        <v>40</v>
      </c>
      <c r="S4779" t="s">
        <v>41</v>
      </c>
      <c r="T4779">
        <v>61279</v>
      </c>
      <c r="U4779" s="1">
        <v>45453</v>
      </c>
      <c r="V4779" t="s">
        <v>52</v>
      </c>
      <c r="W4779">
        <v>117357</v>
      </c>
      <c r="X4779" t="s">
        <v>19377</v>
      </c>
      <c r="Y4779">
        <v>575</v>
      </c>
      <c r="Z4779">
        <v>570</v>
      </c>
      <c r="AA4779">
        <v>6</v>
      </c>
      <c r="AB4779">
        <v>1368</v>
      </c>
      <c r="AC4779">
        <f>Table1_1[[#This Row],[Price]]*Table1_1[[#This Row],[Quantity]]</f>
        <v>3420</v>
      </c>
    </row>
    <row r="4780" spans="1:29" x14ac:dyDescent="0.3">
      <c r="A4780" t="s">
        <v>28</v>
      </c>
      <c r="B4780" t="s">
        <v>29</v>
      </c>
      <c r="C4780" t="s">
        <v>193</v>
      </c>
      <c r="D4780" t="s">
        <v>611</v>
      </c>
      <c r="E4780" t="s">
        <v>46</v>
      </c>
      <c r="F4780" t="s">
        <v>99</v>
      </c>
      <c r="G4780">
        <v>71</v>
      </c>
      <c r="H4780">
        <v>415157</v>
      </c>
      <c r="I4780" t="s">
        <v>58</v>
      </c>
      <c r="J4780" s="3">
        <v>45012</v>
      </c>
      <c r="K4780">
        <v>950</v>
      </c>
      <c r="L4780" t="s">
        <v>19378</v>
      </c>
      <c r="M4780" t="s">
        <v>287</v>
      </c>
      <c r="N4780" t="s">
        <v>19379</v>
      </c>
      <c r="O4780" t="s">
        <v>19380</v>
      </c>
      <c r="P4780" t="s">
        <v>39</v>
      </c>
      <c r="Q4780">
        <v>8</v>
      </c>
      <c r="R4780" t="s">
        <v>40</v>
      </c>
      <c r="S4780" t="s">
        <v>41</v>
      </c>
      <c r="T4780">
        <v>72789</v>
      </c>
      <c r="U4780" s="1">
        <v>45413</v>
      </c>
      <c r="V4780" t="s">
        <v>140</v>
      </c>
      <c r="W4780">
        <v>207992</v>
      </c>
      <c r="X4780" t="s">
        <v>19381</v>
      </c>
      <c r="Y4780">
        <v>860</v>
      </c>
      <c r="Z4780">
        <v>524</v>
      </c>
      <c r="AA4780">
        <v>1</v>
      </c>
      <c r="AB4780">
        <v>209.60000000000002</v>
      </c>
      <c r="AC4780">
        <f>Table1_1[[#This Row],[Price]]*Table1_1[[#This Row],[Quantity]]</f>
        <v>524</v>
      </c>
    </row>
    <row r="4781" spans="1:29" x14ac:dyDescent="0.3">
      <c r="A4781" t="s">
        <v>28</v>
      </c>
      <c r="B4781" t="s">
        <v>29</v>
      </c>
      <c r="C4781" t="s">
        <v>91</v>
      </c>
      <c r="D4781" t="s">
        <v>566</v>
      </c>
      <c r="E4781" t="s">
        <v>56</v>
      </c>
      <c r="F4781" t="s">
        <v>57</v>
      </c>
      <c r="G4781">
        <v>24</v>
      </c>
      <c r="H4781">
        <v>410274</v>
      </c>
      <c r="I4781" t="s">
        <v>58</v>
      </c>
      <c r="J4781" s="3">
        <v>45042</v>
      </c>
      <c r="K4781">
        <v>1000</v>
      </c>
      <c r="L4781" t="s">
        <v>19383</v>
      </c>
      <c r="M4781" t="s">
        <v>1072</v>
      </c>
      <c r="N4781" t="s">
        <v>19384</v>
      </c>
      <c r="O4781" t="s">
        <v>19385</v>
      </c>
      <c r="P4781" t="s">
        <v>39</v>
      </c>
      <c r="Q4781">
        <v>14</v>
      </c>
      <c r="R4781" t="s">
        <v>88</v>
      </c>
      <c r="S4781" t="s">
        <v>79</v>
      </c>
      <c r="T4781">
        <v>47574</v>
      </c>
      <c r="U4781" s="1">
        <v>45389</v>
      </c>
      <c r="V4781" t="s">
        <v>80</v>
      </c>
      <c r="W4781">
        <v>571553</v>
      </c>
      <c r="X4781" t="s">
        <v>19386</v>
      </c>
      <c r="Y4781">
        <v>285</v>
      </c>
      <c r="Z4781">
        <v>2371</v>
      </c>
      <c r="AA4781">
        <v>6</v>
      </c>
      <c r="AB4781">
        <v>5690.4000000000015</v>
      </c>
      <c r="AC4781">
        <f>Table1_1[[#This Row],[Price]]*Table1_1[[#This Row],[Quantity]]</f>
        <v>14226</v>
      </c>
    </row>
    <row r="4782" spans="1:29" x14ac:dyDescent="0.3">
      <c r="A4782" t="s">
        <v>28</v>
      </c>
      <c r="B4782" t="s">
        <v>29</v>
      </c>
      <c r="C4782" t="s">
        <v>66</v>
      </c>
      <c r="D4782" t="s">
        <v>338</v>
      </c>
      <c r="E4782" t="s">
        <v>46</v>
      </c>
      <c r="F4782" t="s">
        <v>33</v>
      </c>
      <c r="G4782">
        <v>72</v>
      </c>
      <c r="H4782">
        <v>419807</v>
      </c>
      <c r="I4782" t="s">
        <v>34</v>
      </c>
      <c r="J4782" s="3">
        <v>45435</v>
      </c>
      <c r="K4782">
        <v>1200</v>
      </c>
      <c r="L4782" t="s">
        <v>19388</v>
      </c>
      <c r="M4782" t="s">
        <v>129</v>
      </c>
      <c r="N4782" t="s">
        <v>19389</v>
      </c>
      <c r="O4782" t="s">
        <v>19390</v>
      </c>
      <c r="P4782" t="s">
        <v>87</v>
      </c>
      <c r="Q4782">
        <v>19</v>
      </c>
      <c r="R4782" t="s">
        <v>88</v>
      </c>
      <c r="S4782" t="s">
        <v>63</v>
      </c>
      <c r="T4782">
        <v>15204</v>
      </c>
      <c r="U4782" s="1">
        <v>45564</v>
      </c>
      <c r="V4782" t="s">
        <v>180</v>
      </c>
      <c r="W4782">
        <v>286903</v>
      </c>
      <c r="X4782" t="s">
        <v>19391</v>
      </c>
      <c r="Y4782">
        <v>547</v>
      </c>
      <c r="Z4782">
        <v>1666</v>
      </c>
      <c r="AA4782">
        <v>1</v>
      </c>
      <c r="AB4782">
        <v>666.40000000000009</v>
      </c>
      <c r="AC4782">
        <f>Table1_1[[#This Row],[Price]]*Table1_1[[#This Row],[Quantity]]</f>
        <v>1666</v>
      </c>
    </row>
    <row r="4783" spans="1:29" x14ac:dyDescent="0.3">
      <c r="A4783" t="s">
        <v>28</v>
      </c>
      <c r="B4783" t="s">
        <v>29</v>
      </c>
      <c r="C4783" t="s">
        <v>193</v>
      </c>
      <c r="D4783" t="s">
        <v>349</v>
      </c>
      <c r="E4783" t="s">
        <v>32</v>
      </c>
      <c r="F4783" t="s">
        <v>113</v>
      </c>
      <c r="G4783">
        <v>89</v>
      </c>
      <c r="H4783">
        <v>428839</v>
      </c>
      <c r="I4783" t="s">
        <v>34</v>
      </c>
      <c r="J4783" s="3">
        <v>45523</v>
      </c>
      <c r="K4783">
        <v>1200</v>
      </c>
      <c r="L4783" t="s">
        <v>19393</v>
      </c>
      <c r="M4783" t="s">
        <v>552</v>
      </c>
      <c r="N4783" t="s">
        <v>19394</v>
      </c>
      <c r="O4783">
        <v>-4606</v>
      </c>
      <c r="P4783" t="s">
        <v>71</v>
      </c>
      <c r="Q4783">
        <v>12</v>
      </c>
      <c r="R4783" t="s">
        <v>40</v>
      </c>
      <c r="S4783" t="s">
        <v>41</v>
      </c>
      <c r="T4783">
        <v>49257</v>
      </c>
      <c r="U4783" s="1">
        <v>45351</v>
      </c>
      <c r="V4783" t="s">
        <v>119</v>
      </c>
      <c r="W4783">
        <v>929460</v>
      </c>
      <c r="X4783" t="s">
        <v>19395</v>
      </c>
      <c r="Y4783">
        <v>418</v>
      </c>
      <c r="Z4783">
        <v>920</v>
      </c>
      <c r="AA4783">
        <v>8</v>
      </c>
      <c r="AB4783">
        <v>2944</v>
      </c>
      <c r="AC4783">
        <f>Table1_1[[#This Row],[Price]]*Table1_1[[#This Row],[Quantity]]</f>
        <v>7360</v>
      </c>
    </row>
    <row r="4784" spans="1:29" x14ac:dyDescent="0.3">
      <c r="A4784" t="s">
        <v>28</v>
      </c>
      <c r="B4784" t="s">
        <v>29</v>
      </c>
      <c r="C4784" t="s">
        <v>148</v>
      </c>
      <c r="D4784" t="s">
        <v>254</v>
      </c>
      <c r="E4784" t="s">
        <v>56</v>
      </c>
      <c r="F4784" t="s">
        <v>135</v>
      </c>
      <c r="G4784">
        <v>48</v>
      </c>
      <c r="H4784">
        <v>436198</v>
      </c>
      <c r="I4784" t="s">
        <v>58</v>
      </c>
      <c r="J4784" s="3">
        <v>43929</v>
      </c>
      <c r="K4784">
        <v>1100</v>
      </c>
      <c r="L4784" t="s">
        <v>19396</v>
      </c>
      <c r="M4784" t="s">
        <v>1212</v>
      </c>
      <c r="N4784" t="s">
        <v>19397</v>
      </c>
      <c r="O4784" t="s">
        <v>19398</v>
      </c>
      <c r="P4784" t="s">
        <v>39</v>
      </c>
      <c r="Q4784">
        <v>5</v>
      </c>
      <c r="R4784" t="s">
        <v>40</v>
      </c>
      <c r="S4784" t="s">
        <v>118</v>
      </c>
      <c r="T4784">
        <v>98791</v>
      </c>
      <c r="U4784" s="1">
        <v>45608</v>
      </c>
      <c r="V4784" t="s">
        <v>42</v>
      </c>
      <c r="W4784">
        <v>706720</v>
      </c>
      <c r="X4784" t="s">
        <v>19399</v>
      </c>
      <c r="Y4784">
        <v>805</v>
      </c>
      <c r="Z4784">
        <v>1595</v>
      </c>
      <c r="AA4784">
        <v>5</v>
      </c>
      <c r="AB4784">
        <v>3190</v>
      </c>
      <c r="AC4784">
        <f>Table1_1[[#This Row],[Price]]*Table1_1[[#This Row],[Quantity]]</f>
        <v>7975</v>
      </c>
    </row>
    <row r="4785" spans="1:29" x14ac:dyDescent="0.3">
      <c r="A4785" t="s">
        <v>28</v>
      </c>
      <c r="B4785" t="s">
        <v>29</v>
      </c>
      <c r="C4785" t="s">
        <v>54</v>
      </c>
      <c r="D4785" t="s">
        <v>55</v>
      </c>
      <c r="E4785" t="s">
        <v>56</v>
      </c>
      <c r="F4785" t="s">
        <v>175</v>
      </c>
      <c r="G4785">
        <v>33</v>
      </c>
      <c r="H4785">
        <v>417762</v>
      </c>
      <c r="I4785" t="s">
        <v>58</v>
      </c>
      <c r="J4785" s="3">
        <v>44492</v>
      </c>
      <c r="K4785">
        <v>1200</v>
      </c>
      <c r="L4785" t="s">
        <v>19400</v>
      </c>
      <c r="M4785" t="s">
        <v>605</v>
      </c>
      <c r="N4785" t="s">
        <v>19401</v>
      </c>
      <c r="O4785" t="s">
        <v>19402</v>
      </c>
      <c r="P4785" t="s">
        <v>39</v>
      </c>
      <c r="Q4785">
        <v>4</v>
      </c>
      <c r="R4785" t="s">
        <v>88</v>
      </c>
      <c r="S4785" t="s">
        <v>79</v>
      </c>
      <c r="T4785">
        <v>44622</v>
      </c>
      <c r="U4785" s="1">
        <v>45400</v>
      </c>
      <c r="V4785" t="s">
        <v>80</v>
      </c>
      <c r="W4785">
        <v>895774</v>
      </c>
      <c r="X4785" t="s">
        <v>19403</v>
      </c>
      <c r="Y4785">
        <v>678</v>
      </c>
      <c r="Z4785">
        <v>695</v>
      </c>
      <c r="AA4785">
        <v>4</v>
      </c>
      <c r="AB4785">
        <v>1112</v>
      </c>
      <c r="AC4785">
        <f>Table1_1[[#This Row],[Price]]*Table1_1[[#This Row],[Quantity]]</f>
        <v>2780</v>
      </c>
    </row>
    <row r="4786" spans="1:29" x14ac:dyDescent="0.3">
      <c r="A4786" t="s">
        <v>28</v>
      </c>
      <c r="B4786" t="s">
        <v>29</v>
      </c>
      <c r="C4786" t="s">
        <v>157</v>
      </c>
      <c r="D4786" t="s">
        <v>142</v>
      </c>
      <c r="E4786" t="s">
        <v>32</v>
      </c>
      <c r="F4786" t="s">
        <v>33</v>
      </c>
      <c r="G4786">
        <v>94</v>
      </c>
      <c r="H4786">
        <v>402814</v>
      </c>
      <c r="I4786" t="s">
        <v>58</v>
      </c>
      <c r="J4786" s="3">
        <v>45483</v>
      </c>
      <c r="K4786">
        <v>800</v>
      </c>
      <c r="L4786" t="s">
        <v>19404</v>
      </c>
      <c r="M4786" t="s">
        <v>108</v>
      </c>
      <c r="N4786" t="s">
        <v>19405</v>
      </c>
      <c r="O4786" t="s">
        <v>19406</v>
      </c>
      <c r="P4786" t="s">
        <v>39</v>
      </c>
      <c r="Q4786">
        <v>10</v>
      </c>
      <c r="R4786" t="s">
        <v>40</v>
      </c>
      <c r="S4786" t="s">
        <v>41</v>
      </c>
      <c r="T4786">
        <v>65231</v>
      </c>
      <c r="U4786" s="1">
        <v>45460</v>
      </c>
      <c r="V4786" t="s">
        <v>52</v>
      </c>
      <c r="W4786">
        <v>757613</v>
      </c>
      <c r="X4786" t="s">
        <v>19407</v>
      </c>
      <c r="Y4786">
        <v>884</v>
      </c>
      <c r="Z4786">
        <v>1040</v>
      </c>
      <c r="AA4786">
        <v>2</v>
      </c>
      <c r="AB4786">
        <v>832</v>
      </c>
      <c r="AC4786">
        <f>Table1_1[[#This Row],[Price]]*Table1_1[[#This Row],[Quantity]]</f>
        <v>2080</v>
      </c>
    </row>
    <row r="4787" spans="1:29" x14ac:dyDescent="0.3">
      <c r="A4787" t="s">
        <v>28</v>
      </c>
      <c r="B4787" t="s">
        <v>29</v>
      </c>
      <c r="C4787" t="s">
        <v>66</v>
      </c>
      <c r="D4787" t="s">
        <v>467</v>
      </c>
      <c r="E4787" t="s">
        <v>56</v>
      </c>
      <c r="F4787" t="s">
        <v>33</v>
      </c>
      <c r="G4787">
        <v>31</v>
      </c>
      <c r="H4787">
        <v>407450</v>
      </c>
      <c r="I4787" t="s">
        <v>58</v>
      </c>
      <c r="J4787" s="3">
        <v>44113</v>
      </c>
      <c r="K4787">
        <v>1100</v>
      </c>
      <c r="L4787" t="s">
        <v>19408</v>
      </c>
      <c r="M4787" t="s">
        <v>177</v>
      </c>
      <c r="N4787" t="s">
        <v>19409</v>
      </c>
      <c r="O4787">
        <v>3813279647</v>
      </c>
      <c r="P4787" t="s">
        <v>51</v>
      </c>
      <c r="Q4787">
        <v>9</v>
      </c>
      <c r="R4787" t="s">
        <v>40</v>
      </c>
      <c r="S4787" t="s">
        <v>79</v>
      </c>
      <c r="T4787">
        <v>99810</v>
      </c>
      <c r="U4787" s="1">
        <v>45395</v>
      </c>
      <c r="V4787" t="s">
        <v>80</v>
      </c>
      <c r="W4787">
        <v>607640</v>
      </c>
      <c r="X4787" t="s">
        <v>19410</v>
      </c>
      <c r="Y4787">
        <v>880</v>
      </c>
      <c r="Z4787">
        <v>1970</v>
      </c>
      <c r="AA4787">
        <v>4</v>
      </c>
      <c r="AB4787">
        <v>3152</v>
      </c>
      <c r="AC4787">
        <f>Table1_1[[#This Row],[Price]]*Table1_1[[#This Row],[Quantity]]</f>
        <v>7880</v>
      </c>
    </row>
    <row r="4788" spans="1:29" x14ac:dyDescent="0.3">
      <c r="A4788" t="s">
        <v>28</v>
      </c>
      <c r="B4788" t="s">
        <v>29</v>
      </c>
      <c r="C4788" t="s">
        <v>91</v>
      </c>
      <c r="D4788" t="s">
        <v>349</v>
      </c>
      <c r="E4788" t="s">
        <v>56</v>
      </c>
      <c r="F4788" t="s">
        <v>57</v>
      </c>
      <c r="G4788">
        <v>1</v>
      </c>
      <c r="H4788">
        <v>437289</v>
      </c>
      <c r="I4788" t="s">
        <v>58</v>
      </c>
      <c r="J4788" s="3">
        <v>45309</v>
      </c>
      <c r="K4788">
        <v>1000</v>
      </c>
      <c r="L4788" t="s">
        <v>19411</v>
      </c>
      <c r="M4788" t="s">
        <v>1058</v>
      </c>
      <c r="N4788" t="s">
        <v>19412</v>
      </c>
      <c r="O4788" t="s">
        <v>19413</v>
      </c>
      <c r="P4788" t="s">
        <v>87</v>
      </c>
      <c r="Q4788">
        <v>15</v>
      </c>
      <c r="R4788" t="s">
        <v>40</v>
      </c>
      <c r="S4788" t="s">
        <v>79</v>
      </c>
      <c r="T4788">
        <v>15926</v>
      </c>
      <c r="U4788" s="1">
        <v>45553</v>
      </c>
      <c r="V4788" t="s">
        <v>180</v>
      </c>
      <c r="W4788">
        <v>494344</v>
      </c>
      <c r="X4788" t="s">
        <v>19414</v>
      </c>
      <c r="Y4788">
        <v>910</v>
      </c>
      <c r="Z4788">
        <v>2230</v>
      </c>
      <c r="AA4788">
        <v>5</v>
      </c>
      <c r="AB4788">
        <v>4460</v>
      </c>
      <c r="AC4788">
        <f>Table1_1[[#This Row],[Price]]*Table1_1[[#This Row],[Quantity]]</f>
        <v>11150</v>
      </c>
    </row>
    <row r="4789" spans="1:29" x14ac:dyDescent="0.3">
      <c r="A4789" t="s">
        <v>28</v>
      </c>
      <c r="B4789" t="s">
        <v>29</v>
      </c>
      <c r="C4789" t="s">
        <v>66</v>
      </c>
      <c r="D4789" t="s">
        <v>291</v>
      </c>
      <c r="E4789" t="s">
        <v>56</v>
      </c>
      <c r="F4789" t="s">
        <v>33</v>
      </c>
      <c r="G4789">
        <v>42</v>
      </c>
      <c r="H4789">
        <v>438751</v>
      </c>
      <c r="I4789" t="s">
        <v>34</v>
      </c>
      <c r="J4789" s="3">
        <v>45162</v>
      </c>
      <c r="K4789">
        <v>1300</v>
      </c>
      <c r="L4789" t="s">
        <v>19415</v>
      </c>
      <c r="M4789" t="s">
        <v>250</v>
      </c>
      <c r="N4789" t="s">
        <v>19416</v>
      </c>
      <c r="O4789" t="s">
        <v>19417</v>
      </c>
      <c r="P4789" t="s">
        <v>87</v>
      </c>
      <c r="Q4789">
        <v>19</v>
      </c>
      <c r="R4789" t="s">
        <v>88</v>
      </c>
      <c r="S4789" t="s">
        <v>118</v>
      </c>
      <c r="T4789">
        <v>31497</v>
      </c>
      <c r="U4789" s="1">
        <v>45312</v>
      </c>
      <c r="V4789" t="s">
        <v>111</v>
      </c>
      <c r="W4789">
        <v>821365</v>
      </c>
      <c r="X4789" t="s">
        <v>19418</v>
      </c>
      <c r="Y4789">
        <v>414</v>
      </c>
      <c r="Z4789">
        <v>2790</v>
      </c>
      <c r="AA4789">
        <v>8</v>
      </c>
      <c r="AB4789">
        <v>8928</v>
      </c>
      <c r="AC4789">
        <f>Table1_1[[#This Row],[Price]]*Table1_1[[#This Row],[Quantity]]</f>
        <v>22320</v>
      </c>
    </row>
    <row r="4790" spans="1:29" x14ac:dyDescent="0.3">
      <c r="A4790" t="s">
        <v>28</v>
      </c>
      <c r="B4790" t="s">
        <v>29</v>
      </c>
      <c r="C4790" t="s">
        <v>44</v>
      </c>
      <c r="D4790" t="s">
        <v>338</v>
      </c>
      <c r="E4790" t="s">
        <v>32</v>
      </c>
      <c r="F4790" t="s">
        <v>150</v>
      </c>
      <c r="G4790">
        <v>79</v>
      </c>
      <c r="H4790">
        <v>421262</v>
      </c>
      <c r="I4790" t="s">
        <v>34</v>
      </c>
      <c r="J4790" s="3">
        <v>44692</v>
      </c>
      <c r="K4790">
        <v>1400</v>
      </c>
      <c r="L4790" t="s">
        <v>19419</v>
      </c>
      <c r="M4790" t="s">
        <v>2538</v>
      </c>
      <c r="N4790" t="s">
        <v>19420</v>
      </c>
      <c r="O4790" t="s">
        <v>19421</v>
      </c>
      <c r="P4790" t="s">
        <v>87</v>
      </c>
      <c r="Q4790">
        <v>17</v>
      </c>
      <c r="R4790" t="s">
        <v>40</v>
      </c>
      <c r="S4790" t="s">
        <v>118</v>
      </c>
      <c r="T4790">
        <v>54824</v>
      </c>
      <c r="U4790" s="1">
        <v>45562</v>
      </c>
      <c r="V4790" t="s">
        <v>180</v>
      </c>
      <c r="W4790">
        <v>535863</v>
      </c>
      <c r="X4790" t="s">
        <v>19422</v>
      </c>
      <c r="Y4790">
        <v>383</v>
      </c>
      <c r="Z4790">
        <v>2799</v>
      </c>
      <c r="AA4790">
        <v>8</v>
      </c>
      <c r="AB4790">
        <v>8956.8000000000011</v>
      </c>
      <c r="AC4790">
        <f>Table1_1[[#This Row],[Price]]*Table1_1[[#This Row],[Quantity]]</f>
        <v>22392</v>
      </c>
    </row>
    <row r="4791" spans="1:29" x14ac:dyDescent="0.3">
      <c r="A4791" t="s">
        <v>28</v>
      </c>
      <c r="B4791" t="s">
        <v>29</v>
      </c>
      <c r="C4791" t="s">
        <v>54</v>
      </c>
      <c r="D4791" t="s">
        <v>134</v>
      </c>
      <c r="E4791" t="s">
        <v>56</v>
      </c>
      <c r="F4791" t="s">
        <v>33</v>
      </c>
      <c r="G4791">
        <v>59</v>
      </c>
      <c r="H4791">
        <v>407673</v>
      </c>
      <c r="I4791" t="s">
        <v>34</v>
      </c>
      <c r="J4791" s="3">
        <v>45075</v>
      </c>
      <c r="K4791">
        <v>1100</v>
      </c>
      <c r="L4791" t="s">
        <v>19424</v>
      </c>
      <c r="M4791" t="s">
        <v>568</v>
      </c>
      <c r="N4791" t="s">
        <v>19425</v>
      </c>
      <c r="O4791">
        <v>-2864</v>
      </c>
      <c r="P4791" t="s">
        <v>39</v>
      </c>
      <c r="Q4791">
        <v>11</v>
      </c>
      <c r="R4791" t="s">
        <v>88</v>
      </c>
      <c r="S4791" t="s">
        <v>63</v>
      </c>
      <c r="T4791">
        <v>47275</v>
      </c>
      <c r="U4791" s="1">
        <v>45480</v>
      </c>
      <c r="V4791" t="s">
        <v>126</v>
      </c>
      <c r="W4791">
        <v>937044</v>
      </c>
      <c r="X4791" t="s">
        <v>19426</v>
      </c>
      <c r="Y4791">
        <v>969</v>
      </c>
      <c r="Z4791">
        <v>1792</v>
      </c>
      <c r="AA4791">
        <v>6</v>
      </c>
      <c r="AB4791">
        <v>4300.8</v>
      </c>
      <c r="AC4791">
        <f>Table1_1[[#This Row],[Price]]*Table1_1[[#This Row],[Quantity]]</f>
        <v>10752</v>
      </c>
    </row>
    <row r="4792" spans="1:29" x14ac:dyDescent="0.3">
      <c r="A4792" t="s">
        <v>28</v>
      </c>
      <c r="B4792" t="s">
        <v>29</v>
      </c>
      <c r="C4792" t="s">
        <v>193</v>
      </c>
      <c r="D4792" t="s">
        <v>98</v>
      </c>
      <c r="E4792" t="s">
        <v>32</v>
      </c>
      <c r="F4792" t="s">
        <v>83</v>
      </c>
      <c r="G4792">
        <v>70</v>
      </c>
      <c r="H4792">
        <v>411482</v>
      </c>
      <c r="I4792" t="s">
        <v>58</v>
      </c>
      <c r="J4792" s="3">
        <v>44339</v>
      </c>
      <c r="K4792">
        <v>800</v>
      </c>
      <c r="L4792" t="s">
        <v>19427</v>
      </c>
      <c r="M4792" t="s">
        <v>366</v>
      </c>
      <c r="N4792" t="s">
        <v>19428</v>
      </c>
      <c r="O4792" t="s">
        <v>19429</v>
      </c>
      <c r="P4792" t="s">
        <v>87</v>
      </c>
      <c r="Q4792">
        <v>12</v>
      </c>
      <c r="R4792" t="s">
        <v>88</v>
      </c>
      <c r="S4792" t="s">
        <v>79</v>
      </c>
      <c r="T4792">
        <v>96429</v>
      </c>
      <c r="U4792" s="1">
        <v>45457</v>
      </c>
      <c r="V4792" t="s">
        <v>52</v>
      </c>
      <c r="W4792">
        <v>873303</v>
      </c>
      <c r="X4792" t="s">
        <v>19430</v>
      </c>
      <c r="Y4792">
        <v>772</v>
      </c>
      <c r="Z4792">
        <v>2314</v>
      </c>
      <c r="AA4792">
        <v>2</v>
      </c>
      <c r="AB4792">
        <v>1851.2</v>
      </c>
      <c r="AC4792">
        <f>Table1_1[[#This Row],[Price]]*Table1_1[[#This Row],[Quantity]]</f>
        <v>4628</v>
      </c>
    </row>
    <row r="4793" spans="1:29" x14ac:dyDescent="0.3">
      <c r="A4793" t="s">
        <v>28</v>
      </c>
      <c r="B4793" t="s">
        <v>29</v>
      </c>
      <c r="C4793" t="s">
        <v>157</v>
      </c>
      <c r="D4793" t="s">
        <v>45</v>
      </c>
      <c r="E4793" t="s">
        <v>32</v>
      </c>
      <c r="F4793" t="s">
        <v>99</v>
      </c>
      <c r="G4793">
        <v>18</v>
      </c>
      <c r="H4793">
        <v>411356</v>
      </c>
      <c r="I4793" t="s">
        <v>34</v>
      </c>
      <c r="J4793" s="3">
        <v>45336</v>
      </c>
      <c r="K4793">
        <v>1400</v>
      </c>
      <c r="L4793" t="s">
        <v>19431</v>
      </c>
      <c r="M4793" t="s">
        <v>85</v>
      </c>
      <c r="N4793" t="s">
        <v>19432</v>
      </c>
      <c r="O4793" t="s">
        <v>19433</v>
      </c>
      <c r="P4793" t="s">
        <v>39</v>
      </c>
      <c r="Q4793">
        <v>8</v>
      </c>
      <c r="R4793" t="s">
        <v>88</v>
      </c>
      <c r="S4793" t="s">
        <v>41</v>
      </c>
      <c r="T4793">
        <v>22387</v>
      </c>
      <c r="U4793" s="1">
        <v>45554</v>
      </c>
      <c r="V4793" t="s">
        <v>180</v>
      </c>
      <c r="W4793">
        <v>531823</v>
      </c>
      <c r="X4793" t="s">
        <v>19434</v>
      </c>
      <c r="Y4793">
        <v>987</v>
      </c>
      <c r="Z4793">
        <v>868</v>
      </c>
      <c r="AA4793">
        <v>4</v>
      </c>
      <c r="AB4793">
        <v>1388.8000000000002</v>
      </c>
      <c r="AC4793">
        <f>Table1_1[[#This Row],[Price]]*Table1_1[[#This Row],[Quantity]]</f>
        <v>3472</v>
      </c>
    </row>
    <row r="4794" spans="1:29" x14ac:dyDescent="0.3">
      <c r="A4794" t="s">
        <v>28</v>
      </c>
      <c r="B4794" t="s">
        <v>29</v>
      </c>
      <c r="C4794" t="s">
        <v>148</v>
      </c>
      <c r="D4794" t="s">
        <v>182</v>
      </c>
      <c r="E4794" t="s">
        <v>56</v>
      </c>
      <c r="F4794" t="s">
        <v>355</v>
      </c>
      <c r="G4794">
        <v>76</v>
      </c>
      <c r="H4794">
        <v>411442</v>
      </c>
      <c r="I4794" t="s">
        <v>34</v>
      </c>
      <c r="J4794" s="3">
        <v>44805</v>
      </c>
      <c r="K4794">
        <v>1200</v>
      </c>
      <c r="L4794" t="s">
        <v>225</v>
      </c>
      <c r="M4794" t="s">
        <v>1305</v>
      </c>
      <c r="N4794" t="s">
        <v>19436</v>
      </c>
      <c r="O4794" t="s">
        <v>19437</v>
      </c>
      <c r="P4794" t="s">
        <v>51</v>
      </c>
      <c r="Q4794">
        <v>11</v>
      </c>
      <c r="R4794" t="s">
        <v>40</v>
      </c>
      <c r="S4794" t="s">
        <v>79</v>
      </c>
      <c r="T4794">
        <v>71151</v>
      </c>
      <c r="U4794" s="1">
        <v>45307</v>
      </c>
      <c r="V4794" t="s">
        <v>111</v>
      </c>
      <c r="W4794">
        <v>750888</v>
      </c>
      <c r="X4794" t="s">
        <v>19438</v>
      </c>
      <c r="Y4794">
        <v>440</v>
      </c>
      <c r="Z4794">
        <v>2858</v>
      </c>
      <c r="AA4794">
        <v>5</v>
      </c>
      <c r="AB4794">
        <v>5716</v>
      </c>
      <c r="AC4794">
        <f>Table1_1[[#This Row],[Price]]*Table1_1[[#This Row],[Quantity]]</f>
        <v>14290</v>
      </c>
    </row>
    <row r="4795" spans="1:29" x14ac:dyDescent="0.3">
      <c r="A4795" t="s">
        <v>28</v>
      </c>
      <c r="B4795" t="s">
        <v>29</v>
      </c>
      <c r="C4795" t="s">
        <v>44</v>
      </c>
      <c r="D4795" t="s">
        <v>364</v>
      </c>
      <c r="E4795" t="s">
        <v>32</v>
      </c>
      <c r="F4795" t="s">
        <v>113</v>
      </c>
      <c r="G4795">
        <v>27</v>
      </c>
      <c r="H4795">
        <v>430387</v>
      </c>
      <c r="I4795" t="s">
        <v>58</v>
      </c>
      <c r="J4795" s="3">
        <v>44650</v>
      </c>
      <c r="K4795">
        <v>800</v>
      </c>
      <c r="L4795" t="s">
        <v>19439</v>
      </c>
      <c r="M4795" t="s">
        <v>1198</v>
      </c>
      <c r="N4795" t="s">
        <v>19440</v>
      </c>
      <c r="O4795" t="s">
        <v>19441</v>
      </c>
      <c r="P4795" t="s">
        <v>39</v>
      </c>
      <c r="Q4795">
        <v>8</v>
      </c>
      <c r="R4795" t="s">
        <v>40</v>
      </c>
      <c r="S4795" t="s">
        <v>79</v>
      </c>
      <c r="T4795">
        <v>66004</v>
      </c>
      <c r="U4795" s="1">
        <v>45442</v>
      </c>
      <c r="V4795" t="s">
        <v>140</v>
      </c>
      <c r="W4795">
        <v>830304</v>
      </c>
      <c r="X4795" t="s">
        <v>19442</v>
      </c>
      <c r="Y4795">
        <v>550</v>
      </c>
      <c r="Z4795">
        <v>2508</v>
      </c>
      <c r="AA4795">
        <v>1</v>
      </c>
      <c r="AB4795">
        <v>1003.2</v>
      </c>
      <c r="AC4795">
        <f>Table1_1[[#This Row],[Price]]*Table1_1[[#This Row],[Quantity]]</f>
        <v>2508</v>
      </c>
    </row>
    <row r="4796" spans="1:29" x14ac:dyDescent="0.3">
      <c r="A4796" t="s">
        <v>28</v>
      </c>
      <c r="B4796" t="s">
        <v>29</v>
      </c>
      <c r="C4796" t="s">
        <v>193</v>
      </c>
      <c r="D4796" t="s">
        <v>74</v>
      </c>
      <c r="E4796" t="s">
        <v>46</v>
      </c>
      <c r="F4796" t="s">
        <v>113</v>
      </c>
      <c r="G4796">
        <v>81</v>
      </c>
      <c r="H4796">
        <v>427756</v>
      </c>
      <c r="I4796" t="s">
        <v>58</v>
      </c>
      <c r="J4796" s="3">
        <v>44698</v>
      </c>
      <c r="K4796">
        <v>800</v>
      </c>
      <c r="L4796" t="s">
        <v>19443</v>
      </c>
      <c r="M4796" t="s">
        <v>211</v>
      </c>
      <c r="N4796" t="s">
        <v>19444</v>
      </c>
      <c r="O4796" t="s">
        <v>19445</v>
      </c>
      <c r="P4796" t="s">
        <v>51</v>
      </c>
      <c r="Q4796">
        <v>7</v>
      </c>
      <c r="R4796" t="s">
        <v>88</v>
      </c>
      <c r="S4796" t="s">
        <v>63</v>
      </c>
      <c r="T4796">
        <v>28766</v>
      </c>
      <c r="U4796" s="1">
        <v>45617</v>
      </c>
      <c r="V4796" t="s">
        <v>42</v>
      </c>
      <c r="W4796">
        <v>475847</v>
      </c>
      <c r="X4796" t="s">
        <v>19446</v>
      </c>
      <c r="Y4796">
        <v>511</v>
      </c>
      <c r="Z4796">
        <v>1050</v>
      </c>
      <c r="AA4796">
        <v>2</v>
      </c>
      <c r="AB4796">
        <v>840</v>
      </c>
      <c r="AC4796">
        <f>Table1_1[[#This Row],[Price]]*Table1_1[[#This Row],[Quantity]]</f>
        <v>2100</v>
      </c>
    </row>
    <row r="4797" spans="1:29" x14ac:dyDescent="0.3">
      <c r="A4797" t="s">
        <v>28</v>
      </c>
      <c r="B4797" t="s">
        <v>29</v>
      </c>
      <c r="C4797" t="s">
        <v>157</v>
      </c>
      <c r="D4797" t="s">
        <v>45</v>
      </c>
      <c r="E4797" t="s">
        <v>32</v>
      </c>
      <c r="F4797" t="s">
        <v>355</v>
      </c>
      <c r="G4797">
        <v>89</v>
      </c>
      <c r="H4797">
        <v>412438</v>
      </c>
      <c r="I4797" t="s">
        <v>58</v>
      </c>
      <c r="J4797" s="3">
        <v>44644</v>
      </c>
      <c r="K4797">
        <v>950</v>
      </c>
      <c r="L4797" t="s">
        <v>19447</v>
      </c>
      <c r="M4797" t="s">
        <v>49</v>
      </c>
      <c r="N4797" t="s">
        <v>19448</v>
      </c>
      <c r="O4797" t="s">
        <v>19449</v>
      </c>
      <c r="P4797" t="s">
        <v>87</v>
      </c>
      <c r="Q4797">
        <v>18</v>
      </c>
      <c r="R4797" t="s">
        <v>40</v>
      </c>
      <c r="S4797" t="s">
        <v>41</v>
      </c>
      <c r="T4797">
        <v>23932</v>
      </c>
      <c r="U4797" s="1">
        <v>45548</v>
      </c>
      <c r="V4797" t="s">
        <v>180</v>
      </c>
      <c r="W4797">
        <v>916228</v>
      </c>
      <c r="X4797" t="s">
        <v>19450</v>
      </c>
      <c r="Y4797">
        <v>715</v>
      </c>
      <c r="Z4797">
        <v>2405</v>
      </c>
      <c r="AA4797">
        <v>1</v>
      </c>
      <c r="AB4797">
        <v>962</v>
      </c>
      <c r="AC4797">
        <f>Table1_1[[#This Row],[Price]]*Table1_1[[#This Row],[Quantity]]</f>
        <v>2405</v>
      </c>
    </row>
    <row r="4798" spans="1:29" x14ac:dyDescent="0.3">
      <c r="A4798" t="s">
        <v>28</v>
      </c>
      <c r="B4798" t="s">
        <v>29</v>
      </c>
      <c r="C4798" t="s">
        <v>193</v>
      </c>
      <c r="D4798" t="s">
        <v>566</v>
      </c>
      <c r="E4798" t="s">
        <v>32</v>
      </c>
      <c r="F4798" t="s">
        <v>106</v>
      </c>
      <c r="G4798">
        <v>30</v>
      </c>
      <c r="H4798">
        <v>427836</v>
      </c>
      <c r="I4798" t="s">
        <v>34</v>
      </c>
      <c r="J4798" s="3">
        <v>45212</v>
      </c>
      <c r="K4798">
        <v>1200</v>
      </c>
      <c r="L4798" t="s">
        <v>19451</v>
      </c>
      <c r="M4798" t="s">
        <v>319</v>
      </c>
      <c r="N4798" t="s">
        <v>19452</v>
      </c>
      <c r="O4798" t="s">
        <v>19453</v>
      </c>
      <c r="P4798" t="s">
        <v>39</v>
      </c>
      <c r="Q4798">
        <v>17</v>
      </c>
      <c r="R4798" t="s">
        <v>88</v>
      </c>
      <c r="S4798" t="s">
        <v>118</v>
      </c>
      <c r="T4798">
        <v>84372</v>
      </c>
      <c r="U4798" s="1">
        <v>45486</v>
      </c>
      <c r="V4798" t="s">
        <v>126</v>
      </c>
      <c r="W4798">
        <v>471813</v>
      </c>
      <c r="X4798" t="s">
        <v>19454</v>
      </c>
      <c r="Y4798">
        <v>722</v>
      </c>
      <c r="Z4798">
        <v>2334</v>
      </c>
      <c r="AA4798">
        <v>1</v>
      </c>
      <c r="AB4798">
        <v>933.6</v>
      </c>
      <c r="AC4798">
        <f>Table1_1[[#This Row],[Price]]*Table1_1[[#This Row],[Quantity]]</f>
        <v>2334</v>
      </c>
    </row>
    <row r="4799" spans="1:29" x14ac:dyDescent="0.3">
      <c r="A4799" t="s">
        <v>28</v>
      </c>
      <c r="B4799" t="s">
        <v>29</v>
      </c>
      <c r="C4799" t="s">
        <v>54</v>
      </c>
      <c r="D4799" t="s">
        <v>98</v>
      </c>
      <c r="E4799" t="s">
        <v>56</v>
      </c>
      <c r="F4799" t="s">
        <v>106</v>
      </c>
      <c r="G4799">
        <v>9</v>
      </c>
      <c r="H4799">
        <v>434239</v>
      </c>
      <c r="I4799" t="s">
        <v>34</v>
      </c>
      <c r="J4799" s="3">
        <v>43997</v>
      </c>
      <c r="K4799">
        <v>1200</v>
      </c>
      <c r="L4799" t="s">
        <v>19455</v>
      </c>
      <c r="M4799" t="s">
        <v>269</v>
      </c>
      <c r="N4799" t="s">
        <v>19456</v>
      </c>
      <c r="O4799">
        <v>7442311829</v>
      </c>
      <c r="P4799" t="s">
        <v>51</v>
      </c>
      <c r="Q4799">
        <v>12</v>
      </c>
      <c r="R4799" t="s">
        <v>88</v>
      </c>
      <c r="S4799" t="s">
        <v>41</v>
      </c>
      <c r="T4799">
        <v>35725</v>
      </c>
      <c r="U4799" s="1">
        <v>45433</v>
      </c>
      <c r="V4799" t="s">
        <v>140</v>
      </c>
      <c r="W4799">
        <v>105041</v>
      </c>
      <c r="X4799" t="s">
        <v>19457</v>
      </c>
      <c r="Y4799">
        <v>348</v>
      </c>
      <c r="Z4799">
        <v>582</v>
      </c>
      <c r="AA4799">
        <v>1</v>
      </c>
      <c r="AB4799">
        <v>232.8</v>
      </c>
      <c r="AC4799">
        <f>Table1_1[[#This Row],[Price]]*Table1_1[[#This Row],[Quantity]]</f>
        <v>582</v>
      </c>
    </row>
    <row r="4800" spans="1:29" x14ac:dyDescent="0.3">
      <c r="A4800" t="s">
        <v>28</v>
      </c>
      <c r="B4800" t="s">
        <v>29</v>
      </c>
      <c r="C4800" t="s">
        <v>30</v>
      </c>
      <c r="D4800" t="s">
        <v>511</v>
      </c>
      <c r="E4800" t="s">
        <v>56</v>
      </c>
      <c r="F4800" t="s">
        <v>47</v>
      </c>
      <c r="G4800">
        <v>24</v>
      </c>
      <c r="H4800">
        <v>436611</v>
      </c>
      <c r="I4800" t="s">
        <v>58</v>
      </c>
      <c r="J4800" s="3">
        <v>44394</v>
      </c>
      <c r="K4800">
        <v>1100</v>
      </c>
      <c r="L4800" t="s">
        <v>19458</v>
      </c>
      <c r="M4800" t="s">
        <v>152</v>
      </c>
      <c r="N4800" t="s">
        <v>19459</v>
      </c>
      <c r="O4800" t="s">
        <v>19460</v>
      </c>
      <c r="P4800" t="s">
        <v>87</v>
      </c>
      <c r="Q4800">
        <v>20</v>
      </c>
      <c r="R4800" t="s">
        <v>88</v>
      </c>
      <c r="S4800" t="s">
        <v>63</v>
      </c>
      <c r="T4800">
        <v>44049</v>
      </c>
      <c r="U4800" s="1">
        <v>45620</v>
      </c>
      <c r="V4800" t="s">
        <v>42</v>
      </c>
      <c r="W4800">
        <v>936159</v>
      </c>
      <c r="X4800" t="s">
        <v>19461</v>
      </c>
      <c r="Y4800">
        <v>349</v>
      </c>
      <c r="Z4800">
        <v>1569</v>
      </c>
      <c r="AA4800">
        <v>5</v>
      </c>
      <c r="AB4800">
        <v>3138</v>
      </c>
      <c r="AC4800">
        <f>Table1_1[[#This Row],[Price]]*Table1_1[[#This Row],[Quantity]]</f>
        <v>7845</v>
      </c>
    </row>
    <row r="4801" spans="1:29" x14ac:dyDescent="0.3">
      <c r="A4801" t="s">
        <v>28</v>
      </c>
      <c r="B4801" t="s">
        <v>29</v>
      </c>
      <c r="C4801" t="s">
        <v>148</v>
      </c>
      <c r="D4801" t="s">
        <v>364</v>
      </c>
      <c r="E4801" t="s">
        <v>32</v>
      </c>
      <c r="F4801" t="s">
        <v>83</v>
      </c>
      <c r="G4801">
        <v>78</v>
      </c>
      <c r="H4801">
        <v>414417</v>
      </c>
      <c r="I4801" t="s">
        <v>34</v>
      </c>
      <c r="J4801" s="3">
        <v>44470</v>
      </c>
      <c r="K4801">
        <v>1000</v>
      </c>
      <c r="L4801" t="s">
        <v>15781</v>
      </c>
      <c r="M4801" t="s">
        <v>244</v>
      </c>
      <c r="N4801" t="s">
        <v>19462</v>
      </c>
      <c r="O4801" t="s">
        <v>19463</v>
      </c>
      <c r="P4801" t="s">
        <v>39</v>
      </c>
      <c r="Q4801">
        <v>19</v>
      </c>
      <c r="R4801" t="s">
        <v>40</v>
      </c>
      <c r="S4801" t="s">
        <v>41</v>
      </c>
      <c r="T4801">
        <v>73391</v>
      </c>
      <c r="U4801" s="1">
        <v>45439</v>
      </c>
      <c r="V4801" t="s">
        <v>140</v>
      </c>
      <c r="W4801">
        <v>231711</v>
      </c>
      <c r="X4801" t="s">
        <v>19464</v>
      </c>
      <c r="Y4801">
        <v>206</v>
      </c>
      <c r="Z4801">
        <v>2031</v>
      </c>
      <c r="AA4801">
        <v>8</v>
      </c>
      <c r="AB4801">
        <v>6499.2000000000007</v>
      </c>
      <c r="AC4801">
        <f>Table1_1[[#This Row],[Price]]*Table1_1[[#This Row],[Quantity]]</f>
        <v>16248</v>
      </c>
    </row>
    <row r="4802" spans="1:29" x14ac:dyDescent="0.3">
      <c r="A4802" t="s">
        <v>28</v>
      </c>
      <c r="B4802" t="s">
        <v>29</v>
      </c>
      <c r="C4802" t="s">
        <v>66</v>
      </c>
      <c r="D4802" t="s">
        <v>524</v>
      </c>
      <c r="E4802" t="s">
        <v>56</v>
      </c>
      <c r="F4802" t="s">
        <v>47</v>
      </c>
      <c r="G4802">
        <v>51</v>
      </c>
      <c r="H4802">
        <v>438417</v>
      </c>
      <c r="I4802" t="s">
        <v>34</v>
      </c>
      <c r="J4802" s="3">
        <v>44173</v>
      </c>
      <c r="K4802">
        <v>950</v>
      </c>
      <c r="L4802" t="s">
        <v>19466</v>
      </c>
      <c r="M4802" t="s">
        <v>319</v>
      </c>
      <c r="N4802" t="s">
        <v>19467</v>
      </c>
      <c r="O4802" t="s">
        <v>19468</v>
      </c>
      <c r="P4802" t="s">
        <v>39</v>
      </c>
      <c r="Q4802">
        <v>7</v>
      </c>
      <c r="R4802" t="s">
        <v>40</v>
      </c>
      <c r="S4802" t="s">
        <v>41</v>
      </c>
      <c r="T4802">
        <v>89740</v>
      </c>
      <c r="U4802" s="1">
        <v>45584</v>
      </c>
      <c r="V4802" t="s">
        <v>155</v>
      </c>
      <c r="W4802">
        <v>777456</v>
      </c>
      <c r="X4802" t="s">
        <v>19469</v>
      </c>
      <c r="Y4802">
        <v>236</v>
      </c>
      <c r="Z4802">
        <v>1400</v>
      </c>
      <c r="AA4802">
        <v>6</v>
      </c>
      <c r="AB4802">
        <v>3360</v>
      </c>
      <c r="AC4802">
        <f>Table1_1[[#This Row],[Price]]*Table1_1[[#This Row],[Quantity]]</f>
        <v>8400</v>
      </c>
    </row>
    <row r="4803" spans="1:29" x14ac:dyDescent="0.3">
      <c r="A4803" t="s">
        <v>28</v>
      </c>
      <c r="B4803" t="s">
        <v>29</v>
      </c>
      <c r="C4803" t="s">
        <v>148</v>
      </c>
      <c r="D4803" t="s">
        <v>380</v>
      </c>
      <c r="E4803" t="s">
        <v>46</v>
      </c>
      <c r="F4803" t="s">
        <v>83</v>
      </c>
      <c r="G4803">
        <v>80</v>
      </c>
      <c r="H4803">
        <v>434996</v>
      </c>
      <c r="I4803" t="s">
        <v>58</v>
      </c>
      <c r="J4803" s="3">
        <v>44857</v>
      </c>
      <c r="K4803">
        <v>800</v>
      </c>
      <c r="L4803" t="s">
        <v>18986</v>
      </c>
      <c r="M4803" t="s">
        <v>818</v>
      </c>
      <c r="N4803" t="s">
        <v>19470</v>
      </c>
      <c r="O4803">
        <v>2373346626</v>
      </c>
      <c r="P4803" t="s">
        <v>71</v>
      </c>
      <c r="Q4803">
        <v>18</v>
      </c>
      <c r="R4803" t="s">
        <v>88</v>
      </c>
      <c r="S4803" t="s">
        <v>41</v>
      </c>
      <c r="T4803">
        <v>57605</v>
      </c>
      <c r="U4803" s="1">
        <v>45531</v>
      </c>
      <c r="V4803" t="s">
        <v>64</v>
      </c>
      <c r="W4803">
        <v>864050</v>
      </c>
      <c r="X4803" t="s">
        <v>19471</v>
      </c>
      <c r="Y4803">
        <v>495</v>
      </c>
      <c r="Z4803">
        <v>943</v>
      </c>
      <c r="AA4803">
        <v>2</v>
      </c>
      <c r="AB4803">
        <v>754.40000000000009</v>
      </c>
      <c r="AC4803">
        <f>Table1_1[[#This Row],[Price]]*Table1_1[[#This Row],[Quantity]]</f>
        <v>1886</v>
      </c>
    </row>
    <row r="4804" spans="1:29" x14ac:dyDescent="0.3">
      <c r="A4804" t="s">
        <v>28</v>
      </c>
      <c r="B4804" t="s">
        <v>29</v>
      </c>
      <c r="C4804" t="s">
        <v>91</v>
      </c>
      <c r="D4804" t="s">
        <v>82</v>
      </c>
      <c r="E4804" t="s">
        <v>32</v>
      </c>
      <c r="F4804" t="s">
        <v>83</v>
      </c>
      <c r="G4804">
        <v>47</v>
      </c>
      <c r="H4804">
        <v>433016</v>
      </c>
      <c r="I4804" t="s">
        <v>34</v>
      </c>
      <c r="J4804" s="3">
        <v>45506</v>
      </c>
      <c r="K4804">
        <v>1100</v>
      </c>
      <c r="L4804" t="s">
        <v>19473</v>
      </c>
      <c r="M4804" t="s">
        <v>1091</v>
      </c>
      <c r="N4804" t="s">
        <v>19474</v>
      </c>
      <c r="O4804" t="s">
        <v>19475</v>
      </c>
      <c r="P4804" t="s">
        <v>87</v>
      </c>
      <c r="Q4804">
        <v>9</v>
      </c>
      <c r="R4804" t="s">
        <v>88</v>
      </c>
      <c r="S4804" t="s">
        <v>118</v>
      </c>
      <c r="T4804">
        <v>99625</v>
      </c>
      <c r="U4804" s="1">
        <v>45590</v>
      </c>
      <c r="V4804" t="s">
        <v>155</v>
      </c>
      <c r="W4804">
        <v>945177</v>
      </c>
      <c r="X4804" t="s">
        <v>19476</v>
      </c>
      <c r="Y4804">
        <v>303</v>
      </c>
      <c r="Z4804">
        <v>2482</v>
      </c>
      <c r="AA4804">
        <v>3</v>
      </c>
      <c r="AB4804">
        <v>2978.4</v>
      </c>
      <c r="AC4804">
        <f>Table1_1[[#This Row],[Price]]*Table1_1[[#This Row],[Quantity]]</f>
        <v>7446</v>
      </c>
    </row>
    <row r="4805" spans="1:29" x14ac:dyDescent="0.3">
      <c r="A4805" t="s">
        <v>28</v>
      </c>
      <c r="B4805" t="s">
        <v>29</v>
      </c>
      <c r="C4805" t="s">
        <v>157</v>
      </c>
      <c r="D4805" t="s">
        <v>546</v>
      </c>
      <c r="E4805" t="s">
        <v>46</v>
      </c>
      <c r="F4805" t="s">
        <v>57</v>
      </c>
      <c r="G4805">
        <v>69</v>
      </c>
      <c r="H4805">
        <v>422517</v>
      </c>
      <c r="I4805" t="s">
        <v>58</v>
      </c>
      <c r="J4805" s="3">
        <v>45220</v>
      </c>
      <c r="K4805">
        <v>1400</v>
      </c>
      <c r="L4805" t="s">
        <v>19477</v>
      </c>
      <c r="M4805" t="s">
        <v>919</v>
      </c>
      <c r="N4805" t="s">
        <v>19478</v>
      </c>
      <c r="O4805">
        <v>-5940</v>
      </c>
      <c r="P4805" t="s">
        <v>39</v>
      </c>
      <c r="Q4805">
        <v>18</v>
      </c>
      <c r="R4805" t="s">
        <v>40</v>
      </c>
      <c r="S4805" t="s">
        <v>79</v>
      </c>
      <c r="T4805">
        <v>66281</v>
      </c>
      <c r="U4805" s="1">
        <v>45410</v>
      </c>
      <c r="V4805" t="s">
        <v>80</v>
      </c>
      <c r="W4805">
        <v>720049</v>
      </c>
      <c r="X4805" t="s">
        <v>19479</v>
      </c>
      <c r="Y4805">
        <v>686</v>
      </c>
      <c r="Z4805">
        <v>1308</v>
      </c>
      <c r="AA4805">
        <v>2</v>
      </c>
      <c r="AB4805">
        <v>1046.4000000000001</v>
      </c>
      <c r="AC4805">
        <f>Table1_1[[#This Row],[Price]]*Table1_1[[#This Row],[Quantity]]</f>
        <v>2616</v>
      </c>
    </row>
    <row r="4806" spans="1:29" x14ac:dyDescent="0.3">
      <c r="A4806" t="s">
        <v>28</v>
      </c>
      <c r="B4806" t="s">
        <v>29</v>
      </c>
      <c r="C4806" t="s">
        <v>193</v>
      </c>
      <c r="D4806" t="s">
        <v>237</v>
      </c>
      <c r="E4806" t="s">
        <v>56</v>
      </c>
      <c r="F4806" t="s">
        <v>150</v>
      </c>
      <c r="G4806">
        <v>46</v>
      </c>
      <c r="H4806">
        <v>437000</v>
      </c>
      <c r="I4806" t="s">
        <v>34</v>
      </c>
      <c r="J4806" s="3">
        <v>44216</v>
      </c>
      <c r="K4806">
        <v>1400</v>
      </c>
      <c r="L4806" t="s">
        <v>19480</v>
      </c>
      <c r="M4806" t="s">
        <v>108</v>
      </c>
      <c r="N4806" t="s">
        <v>19481</v>
      </c>
      <c r="O4806" t="s">
        <v>19482</v>
      </c>
      <c r="P4806" t="s">
        <v>39</v>
      </c>
      <c r="Q4806">
        <v>15</v>
      </c>
      <c r="R4806" t="s">
        <v>40</v>
      </c>
      <c r="S4806" t="s">
        <v>63</v>
      </c>
      <c r="T4806">
        <v>43014</v>
      </c>
      <c r="U4806" s="1">
        <v>45323</v>
      </c>
      <c r="V4806" t="s">
        <v>119</v>
      </c>
      <c r="W4806">
        <v>219054</v>
      </c>
      <c r="X4806" t="s">
        <v>19483</v>
      </c>
      <c r="Y4806">
        <v>833</v>
      </c>
      <c r="Z4806">
        <v>1479</v>
      </c>
      <c r="AA4806">
        <v>1</v>
      </c>
      <c r="AB4806">
        <v>591.6</v>
      </c>
      <c r="AC4806">
        <f>Table1_1[[#This Row],[Price]]*Table1_1[[#This Row],[Quantity]]</f>
        <v>1479</v>
      </c>
    </row>
    <row r="4807" spans="1:29" x14ac:dyDescent="0.3">
      <c r="A4807" t="s">
        <v>28</v>
      </c>
      <c r="B4807" t="s">
        <v>29</v>
      </c>
      <c r="C4807" t="s">
        <v>54</v>
      </c>
      <c r="D4807" t="s">
        <v>74</v>
      </c>
      <c r="E4807" t="s">
        <v>46</v>
      </c>
      <c r="F4807" t="s">
        <v>175</v>
      </c>
      <c r="G4807">
        <v>40</v>
      </c>
      <c r="H4807">
        <v>402261</v>
      </c>
      <c r="I4807" t="s">
        <v>58</v>
      </c>
      <c r="J4807" s="3">
        <v>45343</v>
      </c>
      <c r="K4807">
        <v>950</v>
      </c>
      <c r="L4807" t="s">
        <v>19484</v>
      </c>
      <c r="M4807" t="s">
        <v>1291</v>
      </c>
      <c r="N4807" t="s">
        <v>19485</v>
      </c>
      <c r="O4807" t="s">
        <v>19486</v>
      </c>
      <c r="P4807" t="s">
        <v>39</v>
      </c>
      <c r="Q4807">
        <v>19</v>
      </c>
      <c r="R4807" t="s">
        <v>88</v>
      </c>
      <c r="S4807" t="s">
        <v>79</v>
      </c>
      <c r="T4807">
        <v>67542</v>
      </c>
      <c r="U4807" s="1">
        <v>45369</v>
      </c>
      <c r="V4807" t="s">
        <v>72</v>
      </c>
      <c r="W4807">
        <v>245566</v>
      </c>
      <c r="X4807" t="s">
        <v>19487</v>
      </c>
      <c r="Y4807">
        <v>822</v>
      </c>
      <c r="Z4807">
        <v>2242</v>
      </c>
      <c r="AA4807">
        <v>8</v>
      </c>
      <c r="AB4807">
        <v>7174.4000000000015</v>
      </c>
      <c r="AC4807">
        <f>Table1_1[[#This Row],[Price]]*Table1_1[[#This Row],[Quantity]]</f>
        <v>17936</v>
      </c>
    </row>
    <row r="4808" spans="1:29" x14ac:dyDescent="0.3">
      <c r="A4808" t="s">
        <v>28</v>
      </c>
      <c r="B4808" t="s">
        <v>29</v>
      </c>
      <c r="C4808" t="s">
        <v>91</v>
      </c>
      <c r="D4808" t="s">
        <v>637</v>
      </c>
      <c r="E4808" t="s">
        <v>32</v>
      </c>
      <c r="F4808" t="s">
        <v>47</v>
      </c>
      <c r="G4808">
        <v>43</v>
      </c>
      <c r="H4808">
        <v>409355</v>
      </c>
      <c r="I4808" t="s">
        <v>34</v>
      </c>
      <c r="J4808" s="3">
        <v>44895</v>
      </c>
      <c r="K4808">
        <v>1300</v>
      </c>
      <c r="L4808" t="s">
        <v>19329</v>
      </c>
      <c r="M4808" t="s">
        <v>670</v>
      </c>
      <c r="N4808" t="s">
        <v>19489</v>
      </c>
      <c r="O4808" t="s">
        <v>19490</v>
      </c>
      <c r="P4808" t="s">
        <v>87</v>
      </c>
      <c r="Q4808">
        <v>12</v>
      </c>
      <c r="R4808" t="s">
        <v>88</v>
      </c>
      <c r="S4808" t="s">
        <v>41</v>
      </c>
      <c r="T4808">
        <v>94047</v>
      </c>
      <c r="U4808" s="1">
        <v>45586</v>
      </c>
      <c r="V4808" t="s">
        <v>155</v>
      </c>
      <c r="W4808">
        <v>885021</v>
      </c>
      <c r="X4808" t="s">
        <v>19491</v>
      </c>
      <c r="Y4808">
        <v>767</v>
      </c>
      <c r="Z4808">
        <v>1226</v>
      </c>
      <c r="AA4808">
        <v>6</v>
      </c>
      <c r="AB4808">
        <v>2942.4</v>
      </c>
      <c r="AC4808">
        <f>Table1_1[[#This Row],[Price]]*Table1_1[[#This Row],[Quantity]]</f>
        <v>7356</v>
      </c>
    </row>
    <row r="4809" spans="1:29" x14ac:dyDescent="0.3">
      <c r="A4809" t="s">
        <v>28</v>
      </c>
      <c r="B4809" t="s">
        <v>29</v>
      </c>
      <c r="C4809" t="s">
        <v>91</v>
      </c>
      <c r="D4809" t="s">
        <v>74</v>
      </c>
      <c r="E4809" t="s">
        <v>32</v>
      </c>
      <c r="F4809" t="s">
        <v>355</v>
      </c>
      <c r="G4809">
        <v>23</v>
      </c>
      <c r="H4809">
        <v>426278</v>
      </c>
      <c r="I4809" t="s">
        <v>34</v>
      </c>
      <c r="J4809" s="3">
        <v>44590</v>
      </c>
      <c r="K4809">
        <v>1200</v>
      </c>
      <c r="L4809" t="s">
        <v>19492</v>
      </c>
      <c r="M4809" t="s">
        <v>1058</v>
      </c>
      <c r="N4809" t="s">
        <v>19493</v>
      </c>
      <c r="O4809" t="s">
        <v>19494</v>
      </c>
      <c r="P4809" t="s">
        <v>39</v>
      </c>
      <c r="Q4809">
        <v>17</v>
      </c>
      <c r="R4809" t="s">
        <v>40</v>
      </c>
      <c r="S4809" t="s">
        <v>118</v>
      </c>
      <c r="T4809">
        <v>37060</v>
      </c>
      <c r="U4809" s="1">
        <v>45533</v>
      </c>
      <c r="V4809" t="s">
        <v>64</v>
      </c>
      <c r="W4809">
        <v>960920</v>
      </c>
      <c r="X4809" t="s">
        <v>19495</v>
      </c>
      <c r="Y4809">
        <v>973</v>
      </c>
      <c r="Z4809">
        <v>1399</v>
      </c>
      <c r="AA4809">
        <v>4</v>
      </c>
      <c r="AB4809">
        <v>2238.4</v>
      </c>
      <c r="AC4809">
        <f>Table1_1[[#This Row],[Price]]*Table1_1[[#This Row],[Quantity]]</f>
        <v>5596</v>
      </c>
    </row>
    <row r="4810" spans="1:29" x14ac:dyDescent="0.3">
      <c r="A4810" t="s">
        <v>28</v>
      </c>
      <c r="B4810" t="s">
        <v>29</v>
      </c>
      <c r="C4810" t="s">
        <v>157</v>
      </c>
      <c r="D4810" t="s">
        <v>442</v>
      </c>
      <c r="E4810" t="s">
        <v>32</v>
      </c>
      <c r="F4810" t="s">
        <v>83</v>
      </c>
      <c r="G4810">
        <v>40</v>
      </c>
      <c r="H4810">
        <v>438395</v>
      </c>
      <c r="I4810" t="s">
        <v>34</v>
      </c>
      <c r="J4810" s="3">
        <v>44646</v>
      </c>
      <c r="K4810">
        <v>1000</v>
      </c>
      <c r="L4810" t="s">
        <v>19496</v>
      </c>
      <c r="M4810" t="s">
        <v>172</v>
      </c>
      <c r="N4810" t="s">
        <v>19497</v>
      </c>
      <c r="O4810" t="s">
        <v>19498</v>
      </c>
      <c r="P4810" t="s">
        <v>39</v>
      </c>
      <c r="Q4810">
        <v>5</v>
      </c>
      <c r="R4810" t="s">
        <v>88</v>
      </c>
      <c r="S4810" t="s">
        <v>79</v>
      </c>
      <c r="T4810">
        <v>64777</v>
      </c>
      <c r="U4810" s="1">
        <v>45378</v>
      </c>
      <c r="V4810" t="s">
        <v>72</v>
      </c>
      <c r="W4810">
        <v>724892</v>
      </c>
      <c r="X4810" t="s">
        <v>19499</v>
      </c>
      <c r="Y4810">
        <v>722</v>
      </c>
      <c r="Z4810">
        <v>2322</v>
      </c>
      <c r="AA4810">
        <v>5</v>
      </c>
      <c r="AB4810">
        <v>4644</v>
      </c>
      <c r="AC4810">
        <f>Table1_1[[#This Row],[Price]]*Table1_1[[#This Row],[Quantity]]</f>
        <v>11610</v>
      </c>
    </row>
    <row r="4811" spans="1:29" x14ac:dyDescent="0.3">
      <c r="A4811" t="s">
        <v>28</v>
      </c>
      <c r="B4811" t="s">
        <v>29</v>
      </c>
      <c r="C4811" t="s">
        <v>44</v>
      </c>
      <c r="D4811" t="s">
        <v>142</v>
      </c>
      <c r="E4811" t="s">
        <v>56</v>
      </c>
      <c r="F4811" t="s">
        <v>355</v>
      </c>
      <c r="G4811">
        <v>57</v>
      </c>
      <c r="H4811">
        <v>417154</v>
      </c>
      <c r="I4811" t="s">
        <v>34</v>
      </c>
      <c r="J4811" s="3">
        <v>45208</v>
      </c>
      <c r="K4811">
        <v>1400</v>
      </c>
      <c r="L4811" t="s">
        <v>19500</v>
      </c>
      <c r="M4811" t="s">
        <v>680</v>
      </c>
      <c r="N4811" t="s">
        <v>19501</v>
      </c>
      <c r="O4811" t="s">
        <v>19502</v>
      </c>
      <c r="P4811" t="s">
        <v>71</v>
      </c>
      <c r="Q4811">
        <v>19</v>
      </c>
      <c r="R4811" t="s">
        <v>40</v>
      </c>
      <c r="S4811" t="s">
        <v>79</v>
      </c>
      <c r="T4811">
        <v>85784</v>
      </c>
      <c r="U4811" s="1">
        <v>45485</v>
      </c>
      <c r="V4811" t="s">
        <v>126</v>
      </c>
      <c r="W4811">
        <v>880363</v>
      </c>
      <c r="X4811" t="s">
        <v>19503</v>
      </c>
      <c r="Y4811">
        <v>511</v>
      </c>
      <c r="Z4811">
        <v>1540</v>
      </c>
      <c r="AA4811">
        <v>2</v>
      </c>
      <c r="AB4811">
        <v>1232</v>
      </c>
      <c r="AC4811">
        <f>Table1_1[[#This Row],[Price]]*Table1_1[[#This Row],[Quantity]]</f>
        <v>3080</v>
      </c>
    </row>
    <row r="4812" spans="1:29" x14ac:dyDescent="0.3">
      <c r="A4812" t="s">
        <v>28</v>
      </c>
      <c r="B4812" t="s">
        <v>29</v>
      </c>
      <c r="C4812" t="s">
        <v>30</v>
      </c>
      <c r="D4812" t="s">
        <v>227</v>
      </c>
      <c r="E4812" t="s">
        <v>46</v>
      </c>
      <c r="F4812" t="s">
        <v>175</v>
      </c>
      <c r="G4812">
        <v>53</v>
      </c>
      <c r="H4812">
        <v>439924</v>
      </c>
      <c r="I4812" t="s">
        <v>34</v>
      </c>
      <c r="J4812" s="3">
        <v>44007</v>
      </c>
      <c r="K4812">
        <v>950</v>
      </c>
      <c r="L4812" t="s">
        <v>3409</v>
      </c>
      <c r="M4812" t="s">
        <v>366</v>
      </c>
      <c r="N4812" t="s">
        <v>19504</v>
      </c>
      <c r="O4812" t="s">
        <v>19505</v>
      </c>
      <c r="P4812" t="s">
        <v>39</v>
      </c>
      <c r="Q4812">
        <v>13</v>
      </c>
      <c r="R4812" t="s">
        <v>40</v>
      </c>
      <c r="S4812" t="s">
        <v>41</v>
      </c>
      <c r="T4812">
        <v>65811</v>
      </c>
      <c r="U4812" s="1">
        <v>45515</v>
      </c>
      <c r="V4812" t="s">
        <v>64</v>
      </c>
      <c r="W4812">
        <v>366285</v>
      </c>
      <c r="X4812" t="s">
        <v>19506</v>
      </c>
      <c r="Y4812">
        <v>730</v>
      </c>
      <c r="Z4812">
        <v>673</v>
      </c>
      <c r="AA4812">
        <v>1</v>
      </c>
      <c r="AB4812">
        <v>269.2</v>
      </c>
      <c r="AC4812">
        <f>Table1_1[[#This Row],[Price]]*Table1_1[[#This Row],[Quantity]]</f>
        <v>673</v>
      </c>
    </row>
    <row r="4813" spans="1:29" x14ac:dyDescent="0.3">
      <c r="A4813" t="s">
        <v>28</v>
      </c>
      <c r="B4813" t="s">
        <v>29</v>
      </c>
      <c r="C4813" t="s">
        <v>66</v>
      </c>
      <c r="D4813" t="s">
        <v>237</v>
      </c>
      <c r="E4813" t="s">
        <v>46</v>
      </c>
      <c r="F4813" t="s">
        <v>135</v>
      </c>
      <c r="G4813">
        <v>28</v>
      </c>
      <c r="H4813">
        <v>401127</v>
      </c>
      <c r="I4813" t="s">
        <v>58</v>
      </c>
      <c r="J4813" s="3">
        <v>44247</v>
      </c>
      <c r="K4813">
        <v>950</v>
      </c>
      <c r="L4813" t="s">
        <v>19507</v>
      </c>
      <c r="M4813" t="s">
        <v>101</v>
      </c>
      <c r="N4813" t="s">
        <v>19508</v>
      </c>
      <c r="O4813" t="s">
        <v>19509</v>
      </c>
      <c r="P4813" t="s">
        <v>71</v>
      </c>
      <c r="Q4813">
        <v>20</v>
      </c>
      <c r="R4813" t="s">
        <v>88</v>
      </c>
      <c r="S4813" t="s">
        <v>63</v>
      </c>
      <c r="T4813">
        <v>87889</v>
      </c>
      <c r="U4813" s="1">
        <v>45296</v>
      </c>
      <c r="V4813" t="s">
        <v>111</v>
      </c>
      <c r="W4813">
        <v>602964</v>
      </c>
      <c r="X4813" t="s">
        <v>19510</v>
      </c>
      <c r="Y4813">
        <v>773</v>
      </c>
      <c r="Z4813">
        <v>1107</v>
      </c>
      <c r="AA4813">
        <v>6</v>
      </c>
      <c r="AB4813">
        <v>2656.8</v>
      </c>
      <c r="AC4813">
        <f>Table1_1[[#This Row],[Price]]*Table1_1[[#This Row],[Quantity]]</f>
        <v>6642</v>
      </c>
    </row>
    <row r="4814" spans="1:29" x14ac:dyDescent="0.3">
      <c r="A4814" t="s">
        <v>28</v>
      </c>
      <c r="B4814" t="s">
        <v>29</v>
      </c>
      <c r="C4814" t="s">
        <v>54</v>
      </c>
      <c r="D4814" t="s">
        <v>616</v>
      </c>
      <c r="E4814" t="s">
        <v>46</v>
      </c>
      <c r="F4814" t="s">
        <v>150</v>
      </c>
      <c r="G4814">
        <v>57</v>
      </c>
      <c r="H4814">
        <v>417581</v>
      </c>
      <c r="I4814" t="s">
        <v>58</v>
      </c>
      <c r="J4814" s="3">
        <v>44007</v>
      </c>
      <c r="K4814">
        <v>1300</v>
      </c>
      <c r="L4814" t="s">
        <v>19511</v>
      </c>
      <c r="M4814" t="s">
        <v>345</v>
      </c>
      <c r="N4814" t="s">
        <v>19512</v>
      </c>
      <c r="O4814" t="s">
        <v>19513</v>
      </c>
      <c r="P4814" t="s">
        <v>87</v>
      </c>
      <c r="Q4814">
        <v>17</v>
      </c>
      <c r="R4814" t="s">
        <v>88</v>
      </c>
      <c r="S4814" t="s">
        <v>118</v>
      </c>
      <c r="T4814">
        <v>19193</v>
      </c>
      <c r="U4814" s="1">
        <v>45561</v>
      </c>
      <c r="V4814" t="s">
        <v>180</v>
      </c>
      <c r="W4814">
        <v>242200</v>
      </c>
      <c r="X4814" t="s">
        <v>19514</v>
      </c>
      <c r="Y4814">
        <v>358</v>
      </c>
      <c r="Z4814">
        <v>2045</v>
      </c>
      <c r="AA4814">
        <v>7</v>
      </c>
      <c r="AB4814">
        <v>5726</v>
      </c>
      <c r="AC4814">
        <f>Table1_1[[#This Row],[Price]]*Table1_1[[#This Row],[Quantity]]</f>
        <v>14315</v>
      </c>
    </row>
    <row r="4815" spans="1:29" x14ac:dyDescent="0.3">
      <c r="A4815" t="s">
        <v>28</v>
      </c>
      <c r="B4815" t="s">
        <v>29</v>
      </c>
      <c r="C4815" t="s">
        <v>193</v>
      </c>
      <c r="D4815" t="s">
        <v>55</v>
      </c>
      <c r="E4815" t="s">
        <v>56</v>
      </c>
      <c r="F4815" t="s">
        <v>33</v>
      </c>
      <c r="G4815">
        <v>52</v>
      </c>
      <c r="H4815">
        <v>426846</v>
      </c>
      <c r="I4815" t="s">
        <v>34</v>
      </c>
      <c r="J4815" s="3">
        <v>45477</v>
      </c>
      <c r="K4815">
        <v>1400</v>
      </c>
      <c r="L4815" t="s">
        <v>5960</v>
      </c>
      <c r="M4815" t="s">
        <v>428</v>
      </c>
      <c r="N4815" t="s">
        <v>19515</v>
      </c>
      <c r="O4815" t="s">
        <v>19516</v>
      </c>
      <c r="P4815" t="s">
        <v>71</v>
      </c>
      <c r="Q4815">
        <v>13</v>
      </c>
      <c r="R4815" t="s">
        <v>40</v>
      </c>
      <c r="S4815" t="s">
        <v>41</v>
      </c>
      <c r="T4815">
        <v>65278</v>
      </c>
      <c r="U4815" s="1">
        <v>45577</v>
      </c>
      <c r="V4815" t="s">
        <v>155</v>
      </c>
      <c r="W4815">
        <v>316467</v>
      </c>
      <c r="X4815" t="s">
        <v>19517</v>
      </c>
      <c r="Y4815">
        <v>623</v>
      </c>
      <c r="Z4815">
        <v>2443</v>
      </c>
      <c r="AA4815">
        <v>7</v>
      </c>
      <c r="AB4815">
        <v>6840.4000000000015</v>
      </c>
      <c r="AC4815">
        <f>Table1_1[[#This Row],[Price]]*Table1_1[[#This Row],[Quantity]]</f>
        <v>17101</v>
      </c>
    </row>
    <row r="4816" spans="1:29" x14ac:dyDescent="0.3">
      <c r="A4816" t="s">
        <v>28</v>
      </c>
      <c r="B4816" t="s">
        <v>29</v>
      </c>
      <c r="C4816" t="s">
        <v>54</v>
      </c>
      <c r="D4816" t="s">
        <v>637</v>
      </c>
      <c r="E4816" t="s">
        <v>46</v>
      </c>
      <c r="F4816" t="s">
        <v>33</v>
      </c>
      <c r="G4816">
        <v>21</v>
      </c>
      <c r="H4816">
        <v>430177</v>
      </c>
      <c r="I4816" t="s">
        <v>34</v>
      </c>
      <c r="J4816" s="3">
        <v>45278</v>
      </c>
      <c r="K4816">
        <v>950</v>
      </c>
      <c r="L4816" t="s">
        <v>19518</v>
      </c>
      <c r="M4816" t="s">
        <v>256</v>
      </c>
      <c r="N4816" t="s">
        <v>19519</v>
      </c>
      <c r="O4816" t="s">
        <v>19520</v>
      </c>
      <c r="P4816" t="s">
        <v>51</v>
      </c>
      <c r="Q4816">
        <v>9</v>
      </c>
      <c r="R4816" t="s">
        <v>88</v>
      </c>
      <c r="S4816" t="s">
        <v>41</v>
      </c>
      <c r="T4816">
        <v>69592</v>
      </c>
      <c r="U4816" s="1">
        <v>45314</v>
      </c>
      <c r="V4816" t="s">
        <v>111</v>
      </c>
      <c r="W4816">
        <v>220735</v>
      </c>
      <c r="X4816" t="s">
        <v>19521</v>
      </c>
      <c r="Y4816">
        <v>670</v>
      </c>
      <c r="Z4816">
        <v>2417</v>
      </c>
      <c r="AA4816">
        <v>1</v>
      </c>
      <c r="AB4816">
        <v>966.80000000000007</v>
      </c>
      <c r="AC4816">
        <f>Table1_1[[#This Row],[Price]]*Table1_1[[#This Row],[Quantity]]</f>
        <v>2417</v>
      </c>
    </row>
    <row r="4817" spans="1:29" x14ac:dyDescent="0.3">
      <c r="A4817" t="s">
        <v>28</v>
      </c>
      <c r="B4817" t="s">
        <v>29</v>
      </c>
      <c r="C4817" t="s">
        <v>91</v>
      </c>
      <c r="D4817" t="s">
        <v>467</v>
      </c>
      <c r="E4817" t="s">
        <v>32</v>
      </c>
      <c r="F4817" t="s">
        <v>99</v>
      </c>
      <c r="G4817">
        <v>89</v>
      </c>
      <c r="H4817">
        <v>407676</v>
      </c>
      <c r="I4817" t="s">
        <v>58</v>
      </c>
      <c r="J4817" s="3">
        <v>44962</v>
      </c>
      <c r="K4817">
        <v>1000</v>
      </c>
      <c r="L4817" t="s">
        <v>19523</v>
      </c>
      <c r="M4817" t="s">
        <v>205</v>
      </c>
      <c r="N4817" t="s">
        <v>19524</v>
      </c>
      <c r="O4817" t="s">
        <v>19525</v>
      </c>
      <c r="P4817" t="s">
        <v>51</v>
      </c>
      <c r="Q4817">
        <v>18</v>
      </c>
      <c r="R4817" t="s">
        <v>40</v>
      </c>
      <c r="S4817" t="s">
        <v>79</v>
      </c>
      <c r="T4817">
        <v>13280</v>
      </c>
      <c r="U4817" s="1">
        <v>45574</v>
      </c>
      <c r="V4817" t="s">
        <v>155</v>
      </c>
      <c r="W4817">
        <v>521043</v>
      </c>
      <c r="X4817" t="s">
        <v>19526</v>
      </c>
      <c r="Y4817">
        <v>925</v>
      </c>
      <c r="Z4817">
        <v>736</v>
      </c>
      <c r="AA4817">
        <v>5</v>
      </c>
      <c r="AB4817">
        <v>1472</v>
      </c>
      <c r="AC4817">
        <f>Table1_1[[#This Row],[Price]]*Table1_1[[#This Row],[Quantity]]</f>
        <v>3680</v>
      </c>
    </row>
    <row r="4818" spans="1:29" x14ac:dyDescent="0.3">
      <c r="A4818" t="s">
        <v>28</v>
      </c>
      <c r="B4818" t="s">
        <v>29</v>
      </c>
      <c r="C4818" t="s">
        <v>148</v>
      </c>
      <c r="D4818" t="s">
        <v>163</v>
      </c>
      <c r="E4818" t="s">
        <v>46</v>
      </c>
      <c r="F4818" t="s">
        <v>175</v>
      </c>
      <c r="G4818">
        <v>68</v>
      </c>
      <c r="H4818">
        <v>430317</v>
      </c>
      <c r="I4818" t="s">
        <v>58</v>
      </c>
      <c r="J4818" s="3">
        <v>45349</v>
      </c>
      <c r="K4818">
        <v>950</v>
      </c>
      <c r="L4818" t="s">
        <v>19527</v>
      </c>
      <c r="M4818" t="s">
        <v>434</v>
      </c>
      <c r="N4818" t="s">
        <v>19528</v>
      </c>
      <c r="O4818" t="s">
        <v>19529</v>
      </c>
      <c r="P4818" t="s">
        <v>51</v>
      </c>
      <c r="Q4818">
        <v>16</v>
      </c>
      <c r="R4818" t="s">
        <v>40</v>
      </c>
      <c r="S4818" t="s">
        <v>63</v>
      </c>
      <c r="T4818">
        <v>23531</v>
      </c>
      <c r="U4818" s="1">
        <v>45589</v>
      </c>
      <c r="V4818" t="s">
        <v>155</v>
      </c>
      <c r="W4818">
        <v>618061</v>
      </c>
      <c r="X4818" t="s">
        <v>19530</v>
      </c>
      <c r="Y4818">
        <v>316</v>
      </c>
      <c r="Z4818">
        <v>1338</v>
      </c>
      <c r="AA4818">
        <v>1</v>
      </c>
      <c r="AB4818">
        <v>535.20000000000005</v>
      </c>
      <c r="AC4818">
        <f>Table1_1[[#This Row],[Price]]*Table1_1[[#This Row],[Quantity]]</f>
        <v>1338</v>
      </c>
    </row>
    <row r="4819" spans="1:29" x14ac:dyDescent="0.3">
      <c r="A4819" t="s">
        <v>28</v>
      </c>
      <c r="B4819" t="s">
        <v>29</v>
      </c>
      <c r="C4819" t="s">
        <v>193</v>
      </c>
      <c r="D4819" t="s">
        <v>163</v>
      </c>
      <c r="E4819" t="s">
        <v>32</v>
      </c>
      <c r="F4819" t="s">
        <v>175</v>
      </c>
      <c r="G4819">
        <v>32</v>
      </c>
      <c r="H4819">
        <v>435938</v>
      </c>
      <c r="I4819" t="s">
        <v>58</v>
      </c>
      <c r="J4819" s="3">
        <v>44258</v>
      </c>
      <c r="K4819">
        <v>1200</v>
      </c>
      <c r="L4819" t="s">
        <v>12816</v>
      </c>
      <c r="M4819" t="s">
        <v>101</v>
      </c>
      <c r="N4819" t="s">
        <v>19531</v>
      </c>
      <c r="O4819" t="s">
        <v>19532</v>
      </c>
      <c r="P4819" t="s">
        <v>51</v>
      </c>
      <c r="Q4819">
        <v>8</v>
      </c>
      <c r="R4819" t="s">
        <v>88</v>
      </c>
      <c r="S4819" t="s">
        <v>41</v>
      </c>
      <c r="T4819">
        <v>45381</v>
      </c>
      <c r="U4819" s="1">
        <v>45588</v>
      </c>
      <c r="V4819" t="s">
        <v>155</v>
      </c>
      <c r="W4819">
        <v>684544</v>
      </c>
      <c r="X4819" t="s">
        <v>19533</v>
      </c>
      <c r="Y4819">
        <v>954</v>
      </c>
      <c r="Z4819">
        <v>1916</v>
      </c>
      <c r="AA4819">
        <v>6</v>
      </c>
      <c r="AB4819">
        <v>4598.4000000000015</v>
      </c>
      <c r="AC4819">
        <f>Table1_1[[#This Row],[Price]]*Table1_1[[#This Row],[Quantity]]</f>
        <v>11496</v>
      </c>
    </row>
    <row r="4820" spans="1:29" x14ac:dyDescent="0.3">
      <c r="A4820" t="s">
        <v>28</v>
      </c>
      <c r="B4820" t="s">
        <v>29</v>
      </c>
      <c r="C4820" t="s">
        <v>54</v>
      </c>
      <c r="D4820" t="s">
        <v>74</v>
      </c>
      <c r="E4820" t="s">
        <v>32</v>
      </c>
      <c r="F4820" t="s">
        <v>355</v>
      </c>
      <c r="G4820">
        <v>45</v>
      </c>
      <c r="H4820">
        <v>436591</v>
      </c>
      <c r="I4820" t="s">
        <v>58</v>
      </c>
      <c r="J4820" s="3">
        <v>45603</v>
      </c>
      <c r="K4820">
        <v>1100</v>
      </c>
      <c r="L4820" t="s">
        <v>19535</v>
      </c>
      <c r="M4820" t="s">
        <v>919</v>
      </c>
      <c r="N4820" t="s">
        <v>19536</v>
      </c>
      <c r="O4820" t="s">
        <v>19537</v>
      </c>
      <c r="P4820" t="s">
        <v>39</v>
      </c>
      <c r="Q4820">
        <v>16</v>
      </c>
      <c r="R4820" t="s">
        <v>40</v>
      </c>
      <c r="S4820" t="s">
        <v>118</v>
      </c>
      <c r="T4820">
        <v>70810</v>
      </c>
      <c r="U4820" s="1">
        <v>45342</v>
      </c>
      <c r="V4820" t="s">
        <v>119</v>
      </c>
      <c r="W4820">
        <v>671467</v>
      </c>
      <c r="X4820" t="s">
        <v>19538</v>
      </c>
      <c r="Y4820">
        <v>570</v>
      </c>
      <c r="Z4820">
        <v>1387</v>
      </c>
      <c r="AA4820">
        <v>2</v>
      </c>
      <c r="AB4820">
        <v>1109.6000000000001</v>
      </c>
      <c r="AC4820">
        <f>Table1_1[[#This Row],[Price]]*Table1_1[[#This Row],[Quantity]]</f>
        <v>2774</v>
      </c>
    </row>
    <row r="4821" spans="1:29" x14ac:dyDescent="0.3">
      <c r="A4821" t="s">
        <v>28</v>
      </c>
      <c r="B4821" t="s">
        <v>29</v>
      </c>
      <c r="C4821" t="s">
        <v>91</v>
      </c>
      <c r="D4821" t="s">
        <v>74</v>
      </c>
      <c r="E4821" t="s">
        <v>56</v>
      </c>
      <c r="F4821" t="s">
        <v>99</v>
      </c>
      <c r="G4821">
        <v>32</v>
      </c>
      <c r="H4821">
        <v>425039</v>
      </c>
      <c r="I4821" t="s">
        <v>58</v>
      </c>
      <c r="J4821" s="3">
        <v>45087</v>
      </c>
      <c r="K4821">
        <v>1200</v>
      </c>
      <c r="L4821" t="s">
        <v>19540</v>
      </c>
      <c r="M4821" t="s">
        <v>115</v>
      </c>
      <c r="N4821" t="s">
        <v>19541</v>
      </c>
      <c r="O4821" t="s">
        <v>19542</v>
      </c>
      <c r="P4821" t="s">
        <v>39</v>
      </c>
      <c r="Q4821">
        <v>19</v>
      </c>
      <c r="R4821" t="s">
        <v>88</v>
      </c>
      <c r="S4821" t="s">
        <v>41</v>
      </c>
      <c r="T4821">
        <v>14235</v>
      </c>
      <c r="U4821" s="1">
        <v>45345</v>
      </c>
      <c r="V4821" t="s">
        <v>119</v>
      </c>
      <c r="W4821">
        <v>924103</v>
      </c>
      <c r="X4821" t="s">
        <v>19543</v>
      </c>
      <c r="Y4821">
        <v>477</v>
      </c>
      <c r="Z4821">
        <v>1976</v>
      </c>
      <c r="AA4821">
        <v>2</v>
      </c>
      <c r="AB4821">
        <v>1580.8000000000002</v>
      </c>
      <c r="AC4821">
        <f>Table1_1[[#This Row],[Price]]*Table1_1[[#This Row],[Quantity]]</f>
        <v>3952</v>
      </c>
    </row>
    <row r="4822" spans="1:29" x14ac:dyDescent="0.3">
      <c r="A4822" t="s">
        <v>28</v>
      </c>
      <c r="B4822" t="s">
        <v>29</v>
      </c>
      <c r="C4822" t="s">
        <v>157</v>
      </c>
      <c r="D4822" t="s">
        <v>467</v>
      </c>
      <c r="E4822" t="s">
        <v>46</v>
      </c>
      <c r="F4822" t="s">
        <v>135</v>
      </c>
      <c r="G4822">
        <v>53</v>
      </c>
      <c r="H4822">
        <v>430705</v>
      </c>
      <c r="I4822" t="s">
        <v>58</v>
      </c>
      <c r="J4822" s="3">
        <v>44218</v>
      </c>
      <c r="K4822">
        <v>950</v>
      </c>
      <c r="L4822" t="s">
        <v>19545</v>
      </c>
      <c r="M4822" t="s">
        <v>1356</v>
      </c>
      <c r="N4822" t="s">
        <v>19546</v>
      </c>
      <c r="O4822" t="s">
        <v>19547</v>
      </c>
      <c r="P4822" t="s">
        <v>39</v>
      </c>
      <c r="Q4822">
        <v>15</v>
      </c>
      <c r="R4822" t="s">
        <v>40</v>
      </c>
      <c r="S4822" t="s">
        <v>63</v>
      </c>
      <c r="T4822">
        <v>44509</v>
      </c>
      <c r="U4822" s="1">
        <v>45356</v>
      </c>
      <c r="V4822" t="s">
        <v>72</v>
      </c>
      <c r="W4822">
        <v>625389</v>
      </c>
      <c r="X4822" t="s">
        <v>19548</v>
      </c>
      <c r="Y4822">
        <v>232</v>
      </c>
      <c r="Z4822">
        <v>2721</v>
      </c>
      <c r="AA4822">
        <v>5</v>
      </c>
      <c r="AB4822">
        <v>5442</v>
      </c>
      <c r="AC4822">
        <f>Table1_1[[#This Row],[Price]]*Table1_1[[#This Row],[Quantity]]</f>
        <v>13605</v>
      </c>
    </row>
    <row r="4823" spans="1:29" x14ac:dyDescent="0.3">
      <c r="A4823" t="s">
        <v>28</v>
      </c>
      <c r="B4823" t="s">
        <v>29</v>
      </c>
      <c r="C4823" t="s">
        <v>148</v>
      </c>
      <c r="D4823" t="s">
        <v>261</v>
      </c>
      <c r="E4823" t="s">
        <v>32</v>
      </c>
      <c r="F4823" t="s">
        <v>355</v>
      </c>
      <c r="G4823">
        <v>15</v>
      </c>
      <c r="H4823">
        <v>416969</v>
      </c>
      <c r="I4823" t="s">
        <v>58</v>
      </c>
      <c r="J4823" s="3">
        <v>45608</v>
      </c>
      <c r="K4823">
        <v>1200</v>
      </c>
      <c r="L4823" t="s">
        <v>19549</v>
      </c>
      <c r="M4823" t="s">
        <v>919</v>
      </c>
      <c r="N4823" t="s">
        <v>19550</v>
      </c>
      <c r="O4823" t="s">
        <v>19551</v>
      </c>
      <c r="P4823" t="s">
        <v>51</v>
      </c>
      <c r="Q4823">
        <v>20</v>
      </c>
      <c r="R4823" t="s">
        <v>40</v>
      </c>
      <c r="S4823" t="s">
        <v>118</v>
      </c>
      <c r="T4823">
        <v>57870</v>
      </c>
      <c r="U4823" s="1">
        <v>45523</v>
      </c>
      <c r="V4823" t="s">
        <v>64</v>
      </c>
      <c r="W4823">
        <v>468897</v>
      </c>
      <c r="X4823" t="s">
        <v>19552</v>
      </c>
      <c r="Y4823">
        <v>732</v>
      </c>
      <c r="Z4823">
        <v>1125</v>
      </c>
      <c r="AA4823">
        <v>4</v>
      </c>
      <c r="AB4823">
        <v>1800</v>
      </c>
      <c r="AC4823">
        <f>Table1_1[[#This Row],[Price]]*Table1_1[[#This Row],[Quantity]]</f>
        <v>4500</v>
      </c>
    </row>
    <row r="4824" spans="1:29" x14ac:dyDescent="0.3">
      <c r="A4824" t="s">
        <v>28</v>
      </c>
      <c r="B4824" t="s">
        <v>29</v>
      </c>
      <c r="C4824" t="s">
        <v>30</v>
      </c>
      <c r="D4824" t="s">
        <v>105</v>
      </c>
      <c r="E4824" t="s">
        <v>46</v>
      </c>
      <c r="F4824" t="s">
        <v>99</v>
      </c>
      <c r="G4824">
        <v>44</v>
      </c>
      <c r="H4824">
        <v>414025</v>
      </c>
      <c r="I4824" t="s">
        <v>58</v>
      </c>
      <c r="J4824" s="3">
        <v>44512</v>
      </c>
      <c r="K4824">
        <v>800</v>
      </c>
      <c r="L4824" t="s">
        <v>13544</v>
      </c>
      <c r="M4824" t="s">
        <v>200</v>
      </c>
      <c r="N4824" t="s">
        <v>19553</v>
      </c>
      <c r="O4824" t="s">
        <v>19554</v>
      </c>
      <c r="P4824" t="s">
        <v>51</v>
      </c>
      <c r="Q4824">
        <v>8</v>
      </c>
      <c r="R4824" t="s">
        <v>88</v>
      </c>
      <c r="S4824" t="s">
        <v>41</v>
      </c>
      <c r="T4824">
        <v>71185</v>
      </c>
      <c r="U4824" s="1">
        <v>45326</v>
      </c>
      <c r="V4824" t="s">
        <v>119</v>
      </c>
      <c r="W4824">
        <v>550254</v>
      </c>
      <c r="X4824" t="s">
        <v>19555</v>
      </c>
      <c r="Y4824">
        <v>999</v>
      </c>
      <c r="Z4824">
        <v>1249</v>
      </c>
      <c r="AA4824">
        <v>6</v>
      </c>
      <c r="AB4824">
        <v>2997.6000000000004</v>
      </c>
      <c r="AC4824">
        <f>Table1_1[[#This Row],[Price]]*Table1_1[[#This Row],[Quantity]]</f>
        <v>7494</v>
      </c>
    </row>
    <row r="4825" spans="1:29" x14ac:dyDescent="0.3">
      <c r="A4825" t="s">
        <v>28</v>
      </c>
      <c r="B4825" t="s">
        <v>29</v>
      </c>
      <c r="C4825" t="s">
        <v>54</v>
      </c>
      <c r="D4825" t="s">
        <v>421</v>
      </c>
      <c r="E4825" t="s">
        <v>56</v>
      </c>
      <c r="F4825" t="s">
        <v>83</v>
      </c>
      <c r="G4825">
        <v>96</v>
      </c>
      <c r="H4825">
        <v>419175</v>
      </c>
      <c r="I4825" t="s">
        <v>58</v>
      </c>
      <c r="J4825" s="3">
        <v>44204</v>
      </c>
      <c r="K4825">
        <v>950</v>
      </c>
      <c r="L4825" t="s">
        <v>19557</v>
      </c>
      <c r="M4825" t="s">
        <v>747</v>
      </c>
      <c r="N4825" t="s">
        <v>19558</v>
      </c>
      <c r="O4825" t="s">
        <v>19559</v>
      </c>
      <c r="P4825" t="s">
        <v>71</v>
      </c>
      <c r="Q4825">
        <v>11</v>
      </c>
      <c r="R4825" t="s">
        <v>40</v>
      </c>
      <c r="S4825" t="s">
        <v>118</v>
      </c>
      <c r="T4825">
        <v>72706</v>
      </c>
      <c r="U4825" s="1">
        <v>45364</v>
      </c>
      <c r="V4825" t="s">
        <v>72</v>
      </c>
      <c r="W4825">
        <v>210916</v>
      </c>
      <c r="X4825" t="s">
        <v>19560</v>
      </c>
      <c r="Y4825">
        <v>297</v>
      </c>
      <c r="Z4825">
        <v>895</v>
      </c>
      <c r="AA4825">
        <v>2</v>
      </c>
      <c r="AB4825">
        <v>716</v>
      </c>
      <c r="AC4825">
        <f>Table1_1[[#This Row],[Price]]*Table1_1[[#This Row],[Quantity]]</f>
        <v>1790</v>
      </c>
    </row>
    <row r="4826" spans="1:29" x14ac:dyDescent="0.3">
      <c r="A4826" t="s">
        <v>28</v>
      </c>
      <c r="B4826" t="s">
        <v>29</v>
      </c>
      <c r="C4826" t="s">
        <v>91</v>
      </c>
      <c r="D4826" t="s">
        <v>163</v>
      </c>
      <c r="E4826" t="s">
        <v>46</v>
      </c>
      <c r="F4826" t="s">
        <v>135</v>
      </c>
      <c r="G4826">
        <v>43</v>
      </c>
      <c r="H4826">
        <v>422143</v>
      </c>
      <c r="I4826" t="s">
        <v>58</v>
      </c>
      <c r="J4826" s="3">
        <v>45346</v>
      </c>
      <c r="K4826">
        <v>1000</v>
      </c>
      <c r="L4826" t="s">
        <v>10894</v>
      </c>
      <c r="M4826" t="s">
        <v>1007</v>
      </c>
      <c r="N4826" t="s">
        <v>19561</v>
      </c>
      <c r="O4826" t="s">
        <v>19562</v>
      </c>
      <c r="P4826" t="s">
        <v>71</v>
      </c>
      <c r="Q4826">
        <v>11</v>
      </c>
      <c r="R4826" t="s">
        <v>88</v>
      </c>
      <c r="S4826" t="s">
        <v>79</v>
      </c>
      <c r="T4826">
        <v>53975</v>
      </c>
      <c r="U4826" s="1">
        <v>45306</v>
      </c>
      <c r="V4826" t="s">
        <v>111</v>
      </c>
      <c r="W4826">
        <v>477742</v>
      </c>
      <c r="X4826" t="s">
        <v>19563</v>
      </c>
      <c r="Y4826">
        <v>259</v>
      </c>
      <c r="Z4826">
        <v>2257</v>
      </c>
      <c r="AA4826">
        <v>3</v>
      </c>
      <c r="AB4826">
        <v>2708.4</v>
      </c>
      <c r="AC4826">
        <f>Table1_1[[#This Row],[Price]]*Table1_1[[#This Row],[Quantity]]</f>
        <v>6771</v>
      </c>
    </row>
    <row r="4827" spans="1:29" x14ac:dyDescent="0.3">
      <c r="A4827" t="s">
        <v>28</v>
      </c>
      <c r="B4827" t="s">
        <v>29</v>
      </c>
      <c r="C4827" t="s">
        <v>30</v>
      </c>
      <c r="D4827" t="s">
        <v>55</v>
      </c>
      <c r="E4827" t="s">
        <v>32</v>
      </c>
      <c r="F4827" t="s">
        <v>135</v>
      </c>
      <c r="G4827">
        <v>9</v>
      </c>
      <c r="H4827">
        <v>429888</v>
      </c>
      <c r="I4827" t="s">
        <v>34</v>
      </c>
      <c r="J4827" s="3">
        <v>44825</v>
      </c>
      <c r="K4827">
        <v>1200</v>
      </c>
      <c r="L4827" t="s">
        <v>583</v>
      </c>
      <c r="M4827" t="s">
        <v>919</v>
      </c>
      <c r="N4827" t="s">
        <v>19564</v>
      </c>
      <c r="O4827" t="s">
        <v>19565</v>
      </c>
      <c r="P4827" t="s">
        <v>51</v>
      </c>
      <c r="Q4827">
        <v>3</v>
      </c>
      <c r="R4827" t="s">
        <v>88</v>
      </c>
      <c r="S4827" t="s">
        <v>79</v>
      </c>
      <c r="T4827">
        <v>73537</v>
      </c>
      <c r="U4827" s="1">
        <v>45426</v>
      </c>
      <c r="V4827" t="s">
        <v>140</v>
      </c>
      <c r="W4827">
        <v>857392</v>
      </c>
      <c r="X4827" t="s">
        <v>19566</v>
      </c>
      <c r="Y4827">
        <v>575</v>
      </c>
      <c r="Z4827">
        <v>716</v>
      </c>
      <c r="AA4827">
        <v>5</v>
      </c>
      <c r="AB4827">
        <v>1432</v>
      </c>
      <c r="AC4827">
        <f>Table1_1[[#This Row],[Price]]*Table1_1[[#This Row],[Quantity]]</f>
        <v>3580</v>
      </c>
    </row>
    <row r="4828" spans="1:29" x14ac:dyDescent="0.3">
      <c r="A4828" t="s">
        <v>28</v>
      </c>
      <c r="B4828" t="s">
        <v>29</v>
      </c>
      <c r="C4828" t="s">
        <v>44</v>
      </c>
      <c r="D4828" t="s">
        <v>467</v>
      </c>
      <c r="E4828" t="s">
        <v>46</v>
      </c>
      <c r="F4828" t="s">
        <v>57</v>
      </c>
      <c r="G4828">
        <v>22</v>
      </c>
      <c r="H4828">
        <v>409873</v>
      </c>
      <c r="I4828" t="s">
        <v>58</v>
      </c>
      <c r="J4828" s="3">
        <v>44548</v>
      </c>
      <c r="K4828">
        <v>950</v>
      </c>
      <c r="L4828" t="s">
        <v>19567</v>
      </c>
      <c r="M4828" t="s">
        <v>953</v>
      </c>
      <c r="N4828" t="s">
        <v>19568</v>
      </c>
      <c r="O4828" t="s">
        <v>19569</v>
      </c>
      <c r="P4828" t="s">
        <v>39</v>
      </c>
      <c r="Q4828">
        <v>11</v>
      </c>
      <c r="R4828" t="s">
        <v>40</v>
      </c>
      <c r="S4828" t="s">
        <v>63</v>
      </c>
      <c r="T4828">
        <v>17804</v>
      </c>
      <c r="U4828" s="1">
        <v>45305</v>
      </c>
      <c r="V4828" t="s">
        <v>111</v>
      </c>
      <c r="W4828">
        <v>749685</v>
      </c>
      <c r="X4828" t="s">
        <v>19570</v>
      </c>
      <c r="Y4828">
        <v>728</v>
      </c>
      <c r="Z4828">
        <v>1227</v>
      </c>
      <c r="AA4828">
        <v>3</v>
      </c>
      <c r="AB4828">
        <v>1472.4</v>
      </c>
      <c r="AC4828">
        <f>Table1_1[[#This Row],[Price]]*Table1_1[[#This Row],[Quantity]]</f>
        <v>3681</v>
      </c>
    </row>
    <row r="4829" spans="1:29" x14ac:dyDescent="0.3">
      <c r="A4829" t="s">
        <v>28</v>
      </c>
      <c r="B4829" t="s">
        <v>29</v>
      </c>
      <c r="C4829" t="s">
        <v>66</v>
      </c>
      <c r="D4829" t="s">
        <v>511</v>
      </c>
      <c r="E4829" t="s">
        <v>46</v>
      </c>
      <c r="F4829" t="s">
        <v>47</v>
      </c>
      <c r="G4829">
        <v>2</v>
      </c>
      <c r="H4829">
        <v>439660</v>
      </c>
      <c r="I4829" t="s">
        <v>58</v>
      </c>
      <c r="J4829" s="3">
        <v>44740</v>
      </c>
      <c r="K4829">
        <v>1100</v>
      </c>
      <c r="L4829" t="s">
        <v>19571</v>
      </c>
      <c r="M4829" t="s">
        <v>76</v>
      </c>
      <c r="N4829" t="s">
        <v>19572</v>
      </c>
      <c r="O4829" t="s">
        <v>19573</v>
      </c>
      <c r="P4829" t="s">
        <v>71</v>
      </c>
      <c r="Q4829">
        <v>19</v>
      </c>
      <c r="R4829" t="s">
        <v>40</v>
      </c>
      <c r="S4829" t="s">
        <v>118</v>
      </c>
      <c r="T4829">
        <v>78379</v>
      </c>
      <c r="U4829" s="1">
        <v>45471</v>
      </c>
      <c r="V4829" t="s">
        <v>52</v>
      </c>
      <c r="W4829">
        <v>345631</v>
      </c>
      <c r="X4829" t="s">
        <v>19574</v>
      </c>
      <c r="Y4829">
        <v>759</v>
      </c>
      <c r="Z4829">
        <v>530</v>
      </c>
      <c r="AA4829">
        <v>8</v>
      </c>
      <c r="AB4829">
        <v>1696</v>
      </c>
      <c r="AC4829">
        <f>Table1_1[[#This Row],[Price]]*Table1_1[[#This Row],[Quantity]]</f>
        <v>4240</v>
      </c>
    </row>
    <row r="4830" spans="1:29" x14ac:dyDescent="0.3">
      <c r="A4830" t="s">
        <v>28</v>
      </c>
      <c r="B4830" t="s">
        <v>29</v>
      </c>
      <c r="C4830" t="s">
        <v>30</v>
      </c>
      <c r="D4830" t="s">
        <v>261</v>
      </c>
      <c r="E4830" t="s">
        <v>32</v>
      </c>
      <c r="F4830" t="s">
        <v>57</v>
      </c>
      <c r="G4830">
        <v>57</v>
      </c>
      <c r="H4830">
        <v>431589</v>
      </c>
      <c r="I4830" t="s">
        <v>58</v>
      </c>
      <c r="J4830" s="3">
        <v>44826</v>
      </c>
      <c r="K4830">
        <v>800</v>
      </c>
      <c r="L4830" t="s">
        <v>19575</v>
      </c>
      <c r="M4830" t="s">
        <v>478</v>
      </c>
      <c r="N4830" t="s">
        <v>19576</v>
      </c>
      <c r="O4830" t="s">
        <v>19577</v>
      </c>
      <c r="P4830" t="s">
        <v>71</v>
      </c>
      <c r="Q4830">
        <v>7</v>
      </c>
      <c r="R4830" t="s">
        <v>88</v>
      </c>
      <c r="S4830" t="s">
        <v>41</v>
      </c>
      <c r="T4830">
        <v>93298</v>
      </c>
      <c r="U4830" s="1">
        <v>45392</v>
      </c>
      <c r="V4830" t="s">
        <v>80</v>
      </c>
      <c r="W4830">
        <v>771667</v>
      </c>
      <c r="X4830" t="s">
        <v>19578</v>
      </c>
      <c r="Y4830">
        <v>944</v>
      </c>
      <c r="Z4830">
        <v>1908</v>
      </c>
      <c r="AA4830">
        <v>6</v>
      </c>
      <c r="AB4830">
        <v>4579.2</v>
      </c>
      <c r="AC4830">
        <f>Table1_1[[#This Row],[Price]]*Table1_1[[#This Row],[Quantity]]</f>
        <v>11448</v>
      </c>
    </row>
    <row r="4831" spans="1:29" x14ac:dyDescent="0.3">
      <c r="A4831" t="s">
        <v>28</v>
      </c>
      <c r="B4831" t="s">
        <v>29</v>
      </c>
      <c r="C4831" t="s">
        <v>193</v>
      </c>
      <c r="D4831" t="s">
        <v>411</v>
      </c>
      <c r="E4831" t="s">
        <v>32</v>
      </c>
      <c r="F4831" t="s">
        <v>175</v>
      </c>
      <c r="G4831">
        <v>98</v>
      </c>
      <c r="H4831">
        <v>426419</v>
      </c>
      <c r="I4831" t="s">
        <v>58</v>
      </c>
      <c r="J4831" s="3">
        <v>44465</v>
      </c>
      <c r="K4831">
        <v>1100</v>
      </c>
      <c r="L4831" t="s">
        <v>19579</v>
      </c>
      <c r="M4831" t="s">
        <v>1198</v>
      </c>
      <c r="N4831" t="s">
        <v>19580</v>
      </c>
      <c r="O4831" t="s">
        <v>19581</v>
      </c>
      <c r="P4831" t="s">
        <v>71</v>
      </c>
      <c r="Q4831">
        <v>15</v>
      </c>
      <c r="R4831" t="s">
        <v>88</v>
      </c>
      <c r="S4831" t="s">
        <v>118</v>
      </c>
      <c r="T4831">
        <v>67332</v>
      </c>
      <c r="U4831" s="1">
        <v>45455</v>
      </c>
      <c r="V4831" t="s">
        <v>52</v>
      </c>
      <c r="W4831">
        <v>579197</v>
      </c>
      <c r="X4831" t="s">
        <v>11845</v>
      </c>
      <c r="Y4831">
        <v>582</v>
      </c>
      <c r="Z4831">
        <v>1666</v>
      </c>
      <c r="AA4831">
        <v>2</v>
      </c>
      <c r="AB4831">
        <v>1332.8000000000002</v>
      </c>
      <c r="AC4831">
        <f>Table1_1[[#This Row],[Price]]*Table1_1[[#This Row],[Quantity]]</f>
        <v>3332</v>
      </c>
    </row>
    <row r="4832" spans="1:29" x14ac:dyDescent="0.3">
      <c r="A4832" t="s">
        <v>28</v>
      </c>
      <c r="B4832" t="s">
        <v>29</v>
      </c>
      <c r="C4832" t="s">
        <v>148</v>
      </c>
      <c r="D4832" t="s">
        <v>74</v>
      </c>
      <c r="E4832" t="s">
        <v>56</v>
      </c>
      <c r="F4832" t="s">
        <v>175</v>
      </c>
      <c r="G4832">
        <v>23</v>
      </c>
      <c r="H4832">
        <v>422741</v>
      </c>
      <c r="I4832" t="s">
        <v>34</v>
      </c>
      <c r="J4832" s="3">
        <v>45295</v>
      </c>
      <c r="K4832">
        <v>950</v>
      </c>
      <c r="L4832" t="s">
        <v>19582</v>
      </c>
      <c r="M4832" t="s">
        <v>129</v>
      </c>
      <c r="N4832" t="s">
        <v>19583</v>
      </c>
      <c r="O4832" t="s">
        <v>19584</v>
      </c>
      <c r="P4832" t="s">
        <v>51</v>
      </c>
      <c r="Q4832">
        <v>15</v>
      </c>
      <c r="R4832" t="s">
        <v>40</v>
      </c>
      <c r="S4832" t="s">
        <v>118</v>
      </c>
      <c r="T4832">
        <v>38928</v>
      </c>
      <c r="U4832" s="1">
        <v>45383</v>
      </c>
      <c r="V4832" t="s">
        <v>80</v>
      </c>
      <c r="W4832">
        <v>654209</v>
      </c>
      <c r="X4832" t="s">
        <v>19585</v>
      </c>
      <c r="Y4832">
        <v>871</v>
      </c>
      <c r="Z4832">
        <v>1850</v>
      </c>
      <c r="AA4832">
        <v>8</v>
      </c>
      <c r="AB4832">
        <v>5920</v>
      </c>
      <c r="AC4832">
        <f>Table1_1[[#This Row],[Price]]*Table1_1[[#This Row],[Quantity]]</f>
        <v>14800</v>
      </c>
    </row>
    <row r="4833" spans="1:29" x14ac:dyDescent="0.3">
      <c r="A4833" t="s">
        <v>28</v>
      </c>
      <c r="B4833" t="s">
        <v>29</v>
      </c>
      <c r="C4833" t="s">
        <v>30</v>
      </c>
      <c r="D4833" t="s">
        <v>442</v>
      </c>
      <c r="E4833" t="s">
        <v>56</v>
      </c>
      <c r="F4833" t="s">
        <v>33</v>
      </c>
      <c r="G4833">
        <v>76</v>
      </c>
      <c r="H4833">
        <v>412641</v>
      </c>
      <c r="I4833" t="s">
        <v>34</v>
      </c>
      <c r="J4833" s="3">
        <v>45008</v>
      </c>
      <c r="K4833">
        <v>1000</v>
      </c>
      <c r="L4833" t="s">
        <v>13696</v>
      </c>
      <c r="M4833" t="s">
        <v>747</v>
      </c>
      <c r="N4833" t="s">
        <v>19586</v>
      </c>
      <c r="O4833" t="s">
        <v>19587</v>
      </c>
      <c r="P4833" t="s">
        <v>39</v>
      </c>
      <c r="Q4833">
        <v>19</v>
      </c>
      <c r="R4833" t="s">
        <v>88</v>
      </c>
      <c r="S4833" t="s">
        <v>79</v>
      </c>
      <c r="T4833">
        <v>15237</v>
      </c>
      <c r="U4833" s="1">
        <v>45349</v>
      </c>
      <c r="V4833" t="s">
        <v>119</v>
      </c>
      <c r="W4833">
        <v>497710</v>
      </c>
      <c r="X4833" t="s">
        <v>19588</v>
      </c>
      <c r="Y4833">
        <v>321</v>
      </c>
      <c r="Z4833">
        <v>1863</v>
      </c>
      <c r="AA4833">
        <v>3</v>
      </c>
      <c r="AB4833">
        <v>2235.6</v>
      </c>
      <c r="AC4833">
        <f>Table1_1[[#This Row],[Price]]*Table1_1[[#This Row],[Quantity]]</f>
        <v>5589</v>
      </c>
    </row>
    <row r="4834" spans="1:29" x14ac:dyDescent="0.3">
      <c r="A4834" t="s">
        <v>28</v>
      </c>
      <c r="B4834" t="s">
        <v>29</v>
      </c>
      <c r="C4834" t="s">
        <v>44</v>
      </c>
      <c r="D4834" t="s">
        <v>524</v>
      </c>
      <c r="E4834" t="s">
        <v>46</v>
      </c>
      <c r="F4834" t="s">
        <v>113</v>
      </c>
      <c r="G4834">
        <v>59</v>
      </c>
      <c r="H4834">
        <v>431176</v>
      </c>
      <c r="I4834" t="s">
        <v>34</v>
      </c>
      <c r="J4834" s="3">
        <v>45181</v>
      </c>
      <c r="K4834">
        <v>1200</v>
      </c>
      <c r="L4834" t="s">
        <v>19589</v>
      </c>
      <c r="M4834" t="s">
        <v>1007</v>
      </c>
      <c r="N4834" t="s">
        <v>19590</v>
      </c>
      <c r="O4834" t="s">
        <v>19591</v>
      </c>
      <c r="P4834" t="s">
        <v>71</v>
      </c>
      <c r="Q4834">
        <v>14</v>
      </c>
      <c r="R4834" t="s">
        <v>40</v>
      </c>
      <c r="S4834" t="s">
        <v>79</v>
      </c>
      <c r="T4834">
        <v>87730</v>
      </c>
      <c r="U4834" s="1">
        <v>45335</v>
      </c>
      <c r="V4834" t="s">
        <v>119</v>
      </c>
      <c r="W4834">
        <v>411630</v>
      </c>
      <c r="X4834" t="s">
        <v>19592</v>
      </c>
      <c r="Y4834">
        <v>378</v>
      </c>
      <c r="Z4834">
        <v>535</v>
      </c>
      <c r="AA4834">
        <v>2</v>
      </c>
      <c r="AB4834">
        <v>428</v>
      </c>
      <c r="AC4834">
        <f>Table1_1[[#This Row],[Price]]*Table1_1[[#This Row],[Quantity]]</f>
        <v>1070</v>
      </c>
    </row>
    <row r="4835" spans="1:29" x14ac:dyDescent="0.3">
      <c r="A4835" t="s">
        <v>28</v>
      </c>
      <c r="B4835" t="s">
        <v>29</v>
      </c>
      <c r="C4835" t="s">
        <v>148</v>
      </c>
      <c r="D4835" t="s">
        <v>291</v>
      </c>
      <c r="E4835" t="s">
        <v>32</v>
      </c>
      <c r="F4835" t="s">
        <v>135</v>
      </c>
      <c r="G4835">
        <v>94</v>
      </c>
      <c r="H4835">
        <v>409792</v>
      </c>
      <c r="I4835" t="s">
        <v>58</v>
      </c>
      <c r="J4835" s="3">
        <v>45243</v>
      </c>
      <c r="K4835">
        <v>950</v>
      </c>
      <c r="L4835" t="s">
        <v>19593</v>
      </c>
      <c r="M4835" t="s">
        <v>506</v>
      </c>
      <c r="N4835" t="s">
        <v>19594</v>
      </c>
      <c r="O4835" t="s">
        <v>19595</v>
      </c>
      <c r="P4835" t="s">
        <v>87</v>
      </c>
      <c r="Q4835">
        <v>5</v>
      </c>
      <c r="R4835" t="s">
        <v>40</v>
      </c>
      <c r="S4835" t="s">
        <v>63</v>
      </c>
      <c r="T4835">
        <v>66870</v>
      </c>
      <c r="U4835" s="1">
        <v>45492</v>
      </c>
      <c r="V4835" t="s">
        <v>126</v>
      </c>
      <c r="W4835">
        <v>161610</v>
      </c>
      <c r="X4835" t="s">
        <v>19596</v>
      </c>
      <c r="Y4835">
        <v>311</v>
      </c>
      <c r="Z4835">
        <v>2505</v>
      </c>
      <c r="AA4835">
        <v>4</v>
      </c>
      <c r="AB4835">
        <v>4008</v>
      </c>
      <c r="AC4835">
        <f>Table1_1[[#This Row],[Price]]*Table1_1[[#This Row],[Quantity]]</f>
        <v>10020</v>
      </c>
    </row>
    <row r="4836" spans="1:29" x14ac:dyDescent="0.3">
      <c r="A4836" t="s">
        <v>28</v>
      </c>
      <c r="B4836" t="s">
        <v>29</v>
      </c>
      <c r="C4836" t="s">
        <v>44</v>
      </c>
      <c r="D4836" t="s">
        <v>616</v>
      </c>
      <c r="E4836" t="s">
        <v>56</v>
      </c>
      <c r="F4836" t="s">
        <v>106</v>
      </c>
      <c r="G4836">
        <v>47</v>
      </c>
      <c r="H4836">
        <v>404972</v>
      </c>
      <c r="I4836" t="s">
        <v>58</v>
      </c>
      <c r="J4836" s="3">
        <v>44394</v>
      </c>
      <c r="K4836">
        <v>1400</v>
      </c>
      <c r="L4836" t="s">
        <v>19597</v>
      </c>
      <c r="M4836" t="s">
        <v>747</v>
      </c>
      <c r="N4836" t="s">
        <v>19598</v>
      </c>
      <c r="O4836" t="s">
        <v>19599</v>
      </c>
      <c r="P4836" t="s">
        <v>87</v>
      </c>
      <c r="Q4836">
        <v>11</v>
      </c>
      <c r="R4836" t="s">
        <v>40</v>
      </c>
      <c r="S4836" t="s">
        <v>41</v>
      </c>
      <c r="T4836">
        <v>89434</v>
      </c>
      <c r="U4836" s="1">
        <v>45326</v>
      </c>
      <c r="V4836" t="s">
        <v>119</v>
      </c>
      <c r="W4836">
        <v>264132</v>
      </c>
      <c r="X4836" t="s">
        <v>19600</v>
      </c>
      <c r="Y4836">
        <v>629</v>
      </c>
      <c r="Z4836">
        <v>1008</v>
      </c>
      <c r="AA4836">
        <v>7</v>
      </c>
      <c r="AB4836">
        <v>2822.4</v>
      </c>
      <c r="AC4836">
        <f>Table1_1[[#This Row],[Price]]*Table1_1[[#This Row],[Quantity]]</f>
        <v>7056</v>
      </c>
    </row>
    <row r="4837" spans="1:29" x14ac:dyDescent="0.3">
      <c r="A4837" t="s">
        <v>28</v>
      </c>
      <c r="B4837" t="s">
        <v>29</v>
      </c>
      <c r="C4837" t="s">
        <v>148</v>
      </c>
      <c r="D4837" t="s">
        <v>611</v>
      </c>
      <c r="E4837" t="s">
        <v>56</v>
      </c>
      <c r="F4837" t="s">
        <v>150</v>
      </c>
      <c r="G4837">
        <v>58</v>
      </c>
      <c r="H4837">
        <v>416014</v>
      </c>
      <c r="I4837" t="s">
        <v>34</v>
      </c>
      <c r="J4837" s="3">
        <v>44416</v>
      </c>
      <c r="K4837">
        <v>1300</v>
      </c>
      <c r="L4837" t="s">
        <v>18419</v>
      </c>
      <c r="M4837" t="s">
        <v>434</v>
      </c>
      <c r="N4837" t="s">
        <v>19601</v>
      </c>
      <c r="O4837" t="s">
        <v>19602</v>
      </c>
      <c r="P4837" t="s">
        <v>51</v>
      </c>
      <c r="Q4837">
        <v>17</v>
      </c>
      <c r="R4837" t="s">
        <v>88</v>
      </c>
      <c r="S4837" t="s">
        <v>63</v>
      </c>
      <c r="T4837">
        <v>40579</v>
      </c>
      <c r="U4837" s="1">
        <v>45347</v>
      </c>
      <c r="V4837" t="s">
        <v>119</v>
      </c>
      <c r="W4837">
        <v>813582</v>
      </c>
      <c r="X4837" t="s">
        <v>19603</v>
      </c>
      <c r="Y4837">
        <v>728</v>
      </c>
      <c r="Z4837">
        <v>2083</v>
      </c>
      <c r="AA4837">
        <v>2</v>
      </c>
      <c r="AB4837">
        <v>1666.4</v>
      </c>
      <c r="AC4837">
        <f>Table1_1[[#This Row],[Price]]*Table1_1[[#This Row],[Quantity]]</f>
        <v>4166</v>
      </c>
    </row>
    <row r="4838" spans="1:29" x14ac:dyDescent="0.3">
      <c r="A4838" t="s">
        <v>28</v>
      </c>
      <c r="B4838" t="s">
        <v>29</v>
      </c>
      <c r="C4838" t="s">
        <v>44</v>
      </c>
      <c r="D4838" t="s">
        <v>248</v>
      </c>
      <c r="E4838" t="s">
        <v>46</v>
      </c>
      <c r="F4838" t="s">
        <v>150</v>
      </c>
      <c r="G4838">
        <v>10</v>
      </c>
      <c r="H4838">
        <v>408579</v>
      </c>
      <c r="I4838" t="s">
        <v>58</v>
      </c>
      <c r="J4838" s="3">
        <v>44969</v>
      </c>
      <c r="K4838">
        <v>1300</v>
      </c>
      <c r="L4838" t="s">
        <v>19604</v>
      </c>
      <c r="M4838" t="s">
        <v>843</v>
      </c>
      <c r="N4838" t="s">
        <v>19605</v>
      </c>
      <c r="O4838" t="s">
        <v>19606</v>
      </c>
      <c r="P4838" t="s">
        <v>71</v>
      </c>
      <c r="Q4838">
        <v>6</v>
      </c>
      <c r="R4838" t="s">
        <v>40</v>
      </c>
      <c r="S4838" t="s">
        <v>63</v>
      </c>
      <c r="T4838">
        <v>82941</v>
      </c>
      <c r="U4838" s="1">
        <v>45492</v>
      </c>
      <c r="V4838" t="s">
        <v>126</v>
      </c>
      <c r="W4838">
        <v>799779</v>
      </c>
      <c r="X4838" t="s">
        <v>19607</v>
      </c>
      <c r="Y4838">
        <v>966</v>
      </c>
      <c r="Z4838">
        <v>830</v>
      </c>
      <c r="AA4838">
        <v>1</v>
      </c>
      <c r="AB4838">
        <v>332</v>
      </c>
      <c r="AC4838">
        <f>Table1_1[[#This Row],[Price]]*Table1_1[[#This Row],[Quantity]]</f>
        <v>830</v>
      </c>
    </row>
    <row r="4839" spans="1:29" x14ac:dyDescent="0.3">
      <c r="A4839" t="s">
        <v>28</v>
      </c>
      <c r="B4839" t="s">
        <v>29</v>
      </c>
      <c r="C4839" t="s">
        <v>91</v>
      </c>
      <c r="D4839" t="s">
        <v>442</v>
      </c>
      <c r="E4839" t="s">
        <v>46</v>
      </c>
      <c r="F4839" t="s">
        <v>33</v>
      </c>
      <c r="G4839">
        <v>97</v>
      </c>
      <c r="H4839">
        <v>437559</v>
      </c>
      <c r="I4839" t="s">
        <v>34</v>
      </c>
      <c r="J4839" s="3">
        <v>44223</v>
      </c>
      <c r="K4839">
        <v>800</v>
      </c>
      <c r="L4839" t="s">
        <v>19608</v>
      </c>
      <c r="M4839" t="s">
        <v>36</v>
      </c>
      <c r="N4839" t="s">
        <v>19609</v>
      </c>
      <c r="O4839" t="s">
        <v>19610</v>
      </c>
      <c r="P4839" t="s">
        <v>71</v>
      </c>
      <c r="Q4839">
        <v>17</v>
      </c>
      <c r="R4839" t="s">
        <v>40</v>
      </c>
      <c r="S4839" t="s">
        <v>63</v>
      </c>
      <c r="T4839">
        <v>47866</v>
      </c>
      <c r="U4839" s="1">
        <v>45371</v>
      </c>
      <c r="V4839" t="s">
        <v>72</v>
      </c>
      <c r="W4839">
        <v>920671</v>
      </c>
      <c r="X4839" t="s">
        <v>19611</v>
      </c>
      <c r="Y4839">
        <v>863</v>
      </c>
      <c r="Z4839">
        <v>1767</v>
      </c>
      <c r="AA4839">
        <v>5</v>
      </c>
      <c r="AB4839">
        <v>3534</v>
      </c>
      <c r="AC4839">
        <f>Table1_1[[#This Row],[Price]]*Table1_1[[#This Row],[Quantity]]</f>
        <v>8835</v>
      </c>
    </row>
    <row r="4840" spans="1:29" x14ac:dyDescent="0.3">
      <c r="A4840" t="s">
        <v>28</v>
      </c>
      <c r="B4840" t="s">
        <v>29</v>
      </c>
      <c r="C4840" t="s">
        <v>30</v>
      </c>
      <c r="D4840" t="s">
        <v>291</v>
      </c>
      <c r="E4840" t="s">
        <v>46</v>
      </c>
      <c r="F4840" t="s">
        <v>135</v>
      </c>
      <c r="G4840">
        <v>74</v>
      </c>
      <c r="H4840">
        <v>426928</v>
      </c>
      <c r="I4840" t="s">
        <v>58</v>
      </c>
      <c r="J4840" s="3">
        <v>44738</v>
      </c>
      <c r="K4840">
        <v>800</v>
      </c>
      <c r="L4840" t="s">
        <v>19612</v>
      </c>
      <c r="M4840" t="s">
        <v>1118</v>
      </c>
      <c r="N4840" t="s">
        <v>19613</v>
      </c>
      <c r="O4840" t="s">
        <v>19614</v>
      </c>
      <c r="P4840" t="s">
        <v>87</v>
      </c>
      <c r="Q4840">
        <v>8</v>
      </c>
      <c r="R4840" t="s">
        <v>40</v>
      </c>
      <c r="S4840" t="s">
        <v>63</v>
      </c>
      <c r="T4840">
        <v>16780</v>
      </c>
      <c r="U4840" s="1">
        <v>45326</v>
      </c>
      <c r="V4840" t="s">
        <v>119</v>
      </c>
      <c r="W4840">
        <v>438087</v>
      </c>
      <c r="X4840" t="s">
        <v>19615</v>
      </c>
      <c r="Y4840">
        <v>330</v>
      </c>
      <c r="Z4840">
        <v>1384</v>
      </c>
      <c r="AA4840">
        <v>3</v>
      </c>
      <c r="AB4840">
        <v>1660.8000000000002</v>
      </c>
      <c r="AC4840">
        <f>Table1_1[[#This Row],[Price]]*Table1_1[[#This Row],[Quantity]]</f>
        <v>4152</v>
      </c>
    </row>
    <row r="4841" spans="1:29" x14ac:dyDescent="0.3">
      <c r="A4841" t="s">
        <v>28</v>
      </c>
      <c r="B4841" t="s">
        <v>29</v>
      </c>
      <c r="C4841" t="s">
        <v>193</v>
      </c>
      <c r="D4841" t="s">
        <v>338</v>
      </c>
      <c r="E4841" t="s">
        <v>46</v>
      </c>
      <c r="F4841" t="s">
        <v>57</v>
      </c>
      <c r="G4841">
        <v>34</v>
      </c>
      <c r="H4841">
        <v>433700</v>
      </c>
      <c r="I4841" t="s">
        <v>34</v>
      </c>
      <c r="J4841" s="3">
        <v>44554</v>
      </c>
      <c r="K4841">
        <v>1100</v>
      </c>
      <c r="L4841" t="s">
        <v>19616</v>
      </c>
      <c r="M4841" t="s">
        <v>129</v>
      </c>
      <c r="N4841" t="s">
        <v>19617</v>
      </c>
      <c r="O4841">
        <v>4465695936</v>
      </c>
      <c r="P4841" t="s">
        <v>51</v>
      </c>
      <c r="Q4841">
        <v>3</v>
      </c>
      <c r="R4841" t="s">
        <v>40</v>
      </c>
      <c r="S4841" t="s">
        <v>63</v>
      </c>
      <c r="T4841">
        <v>19472</v>
      </c>
      <c r="U4841" s="1">
        <v>45508</v>
      </c>
      <c r="V4841" t="s">
        <v>64</v>
      </c>
      <c r="W4841">
        <v>518779</v>
      </c>
      <c r="X4841" t="s">
        <v>19618</v>
      </c>
      <c r="Y4841">
        <v>297</v>
      </c>
      <c r="Z4841">
        <v>702</v>
      </c>
      <c r="AA4841">
        <v>4</v>
      </c>
      <c r="AB4841">
        <v>1123.2</v>
      </c>
      <c r="AC4841">
        <f>Table1_1[[#This Row],[Price]]*Table1_1[[#This Row],[Quantity]]</f>
        <v>2808</v>
      </c>
    </row>
    <row r="4842" spans="1:29" x14ac:dyDescent="0.3">
      <c r="A4842" t="s">
        <v>28</v>
      </c>
      <c r="B4842" t="s">
        <v>29</v>
      </c>
      <c r="C4842" t="s">
        <v>157</v>
      </c>
      <c r="D4842" t="s">
        <v>254</v>
      </c>
      <c r="E4842" t="s">
        <v>32</v>
      </c>
      <c r="F4842" t="s">
        <v>33</v>
      </c>
      <c r="G4842">
        <v>39</v>
      </c>
      <c r="H4842">
        <v>429174</v>
      </c>
      <c r="I4842" t="s">
        <v>58</v>
      </c>
      <c r="J4842" s="3">
        <v>44262</v>
      </c>
      <c r="K4842">
        <v>800</v>
      </c>
      <c r="L4842" t="s">
        <v>19619</v>
      </c>
      <c r="M4842" t="s">
        <v>1091</v>
      </c>
      <c r="N4842" t="s">
        <v>19620</v>
      </c>
      <c r="O4842" t="s">
        <v>19621</v>
      </c>
      <c r="P4842" t="s">
        <v>39</v>
      </c>
      <c r="Q4842">
        <v>11</v>
      </c>
      <c r="R4842" t="s">
        <v>88</v>
      </c>
      <c r="S4842" t="s">
        <v>118</v>
      </c>
      <c r="T4842">
        <v>70117</v>
      </c>
      <c r="U4842" s="1">
        <v>45409</v>
      </c>
      <c r="V4842" t="s">
        <v>80</v>
      </c>
      <c r="W4842">
        <v>770727</v>
      </c>
      <c r="X4842" t="s">
        <v>19622</v>
      </c>
      <c r="Y4842">
        <v>335</v>
      </c>
      <c r="Z4842">
        <v>1991</v>
      </c>
      <c r="AA4842">
        <v>3</v>
      </c>
      <c r="AB4842">
        <v>2389.2000000000003</v>
      </c>
      <c r="AC4842">
        <f>Table1_1[[#This Row],[Price]]*Table1_1[[#This Row],[Quantity]]</f>
        <v>5973</v>
      </c>
    </row>
    <row r="4843" spans="1:29" x14ac:dyDescent="0.3">
      <c r="A4843" t="s">
        <v>28</v>
      </c>
      <c r="B4843" t="s">
        <v>29</v>
      </c>
      <c r="C4843" t="s">
        <v>54</v>
      </c>
      <c r="D4843" t="s">
        <v>261</v>
      </c>
      <c r="E4843" t="s">
        <v>56</v>
      </c>
      <c r="F4843" t="s">
        <v>83</v>
      </c>
      <c r="G4843">
        <v>58</v>
      </c>
      <c r="H4843">
        <v>424885</v>
      </c>
      <c r="I4843" t="s">
        <v>34</v>
      </c>
      <c r="J4843" s="3">
        <v>43920</v>
      </c>
      <c r="K4843">
        <v>1400</v>
      </c>
      <c r="L4843" t="s">
        <v>19624</v>
      </c>
      <c r="M4843" t="s">
        <v>552</v>
      </c>
      <c r="N4843" t="s">
        <v>19625</v>
      </c>
      <c r="O4843">
        <v>3049935496</v>
      </c>
      <c r="P4843" t="s">
        <v>51</v>
      </c>
      <c r="Q4843">
        <v>17</v>
      </c>
      <c r="R4843" t="s">
        <v>88</v>
      </c>
      <c r="S4843" t="s">
        <v>63</v>
      </c>
      <c r="T4843">
        <v>65925</v>
      </c>
      <c r="U4843" s="1">
        <v>45292</v>
      </c>
      <c r="V4843" t="s">
        <v>111</v>
      </c>
      <c r="W4843">
        <v>905156</v>
      </c>
      <c r="X4843" t="s">
        <v>19626</v>
      </c>
      <c r="Y4843">
        <v>566</v>
      </c>
      <c r="Z4843">
        <v>2600</v>
      </c>
      <c r="AA4843">
        <v>1</v>
      </c>
      <c r="AB4843">
        <v>1040</v>
      </c>
      <c r="AC4843">
        <f>Table1_1[[#This Row],[Price]]*Table1_1[[#This Row],[Quantity]]</f>
        <v>2600</v>
      </c>
    </row>
    <row r="4844" spans="1:29" x14ac:dyDescent="0.3">
      <c r="A4844" t="s">
        <v>28</v>
      </c>
      <c r="B4844" t="s">
        <v>29</v>
      </c>
      <c r="C4844" t="s">
        <v>44</v>
      </c>
      <c r="D4844" t="s">
        <v>338</v>
      </c>
      <c r="E4844" t="s">
        <v>56</v>
      </c>
      <c r="F4844" t="s">
        <v>135</v>
      </c>
      <c r="G4844">
        <v>56</v>
      </c>
      <c r="H4844">
        <v>403752</v>
      </c>
      <c r="I4844" t="s">
        <v>58</v>
      </c>
      <c r="J4844" s="3">
        <v>44011</v>
      </c>
      <c r="K4844">
        <v>800</v>
      </c>
      <c r="L4844" t="s">
        <v>19627</v>
      </c>
      <c r="M4844" t="s">
        <v>747</v>
      </c>
      <c r="N4844" t="s">
        <v>19628</v>
      </c>
      <c r="O4844" t="s">
        <v>19629</v>
      </c>
      <c r="P4844" t="s">
        <v>51</v>
      </c>
      <c r="Q4844">
        <v>8</v>
      </c>
      <c r="R4844" t="s">
        <v>40</v>
      </c>
      <c r="S4844" t="s">
        <v>63</v>
      </c>
      <c r="T4844">
        <v>49204</v>
      </c>
      <c r="U4844" s="1">
        <v>45571</v>
      </c>
      <c r="V4844" t="s">
        <v>155</v>
      </c>
      <c r="W4844">
        <v>985358</v>
      </c>
      <c r="X4844" t="s">
        <v>19630</v>
      </c>
      <c r="Y4844">
        <v>684</v>
      </c>
      <c r="Z4844">
        <v>2031</v>
      </c>
      <c r="AA4844">
        <v>5</v>
      </c>
      <c r="AB4844">
        <v>4062</v>
      </c>
      <c r="AC4844">
        <f>Table1_1[[#This Row],[Price]]*Table1_1[[#This Row],[Quantity]]</f>
        <v>10155</v>
      </c>
    </row>
    <row r="4845" spans="1:29" x14ac:dyDescent="0.3">
      <c r="A4845" t="s">
        <v>28</v>
      </c>
      <c r="B4845" t="s">
        <v>29</v>
      </c>
      <c r="C4845" t="s">
        <v>54</v>
      </c>
      <c r="D4845" t="s">
        <v>31</v>
      </c>
      <c r="E4845" t="s">
        <v>32</v>
      </c>
      <c r="F4845" t="s">
        <v>47</v>
      </c>
      <c r="G4845">
        <v>29</v>
      </c>
      <c r="H4845">
        <v>405705</v>
      </c>
      <c r="I4845" t="s">
        <v>58</v>
      </c>
      <c r="J4845" s="3">
        <v>44585</v>
      </c>
      <c r="K4845">
        <v>1400</v>
      </c>
      <c r="L4845" t="s">
        <v>19631</v>
      </c>
      <c r="M4845" t="s">
        <v>591</v>
      </c>
      <c r="N4845" t="s">
        <v>19632</v>
      </c>
      <c r="O4845" t="s">
        <v>19633</v>
      </c>
      <c r="P4845" t="s">
        <v>39</v>
      </c>
      <c r="Q4845">
        <v>17</v>
      </c>
      <c r="R4845" t="s">
        <v>88</v>
      </c>
      <c r="S4845" t="s">
        <v>63</v>
      </c>
      <c r="T4845">
        <v>32656</v>
      </c>
      <c r="U4845" s="1">
        <v>45515</v>
      </c>
      <c r="V4845" t="s">
        <v>64</v>
      </c>
      <c r="W4845">
        <v>454993</v>
      </c>
      <c r="X4845" t="s">
        <v>19634</v>
      </c>
      <c r="Y4845">
        <v>232</v>
      </c>
      <c r="Z4845">
        <v>683</v>
      </c>
      <c r="AA4845">
        <v>8</v>
      </c>
      <c r="AB4845">
        <v>2185.6</v>
      </c>
      <c r="AC4845">
        <f>Table1_1[[#This Row],[Price]]*Table1_1[[#This Row],[Quantity]]</f>
        <v>5464</v>
      </c>
    </row>
    <row r="4846" spans="1:29" x14ac:dyDescent="0.3">
      <c r="A4846" t="s">
        <v>28</v>
      </c>
      <c r="B4846" t="s">
        <v>29</v>
      </c>
      <c r="C4846" t="s">
        <v>54</v>
      </c>
      <c r="D4846" t="s">
        <v>560</v>
      </c>
      <c r="E4846" t="s">
        <v>56</v>
      </c>
      <c r="F4846" t="s">
        <v>33</v>
      </c>
      <c r="G4846">
        <v>1</v>
      </c>
      <c r="H4846">
        <v>400038</v>
      </c>
      <c r="I4846" t="s">
        <v>58</v>
      </c>
      <c r="J4846" s="3">
        <v>45177</v>
      </c>
      <c r="K4846">
        <v>1400</v>
      </c>
      <c r="L4846" t="s">
        <v>19635</v>
      </c>
      <c r="M4846" t="s">
        <v>1366</v>
      </c>
      <c r="N4846" t="s">
        <v>19636</v>
      </c>
      <c r="O4846" t="s">
        <v>19637</v>
      </c>
      <c r="P4846" t="s">
        <v>39</v>
      </c>
      <c r="Q4846">
        <v>10</v>
      </c>
      <c r="R4846" t="s">
        <v>40</v>
      </c>
      <c r="S4846" t="s">
        <v>41</v>
      </c>
      <c r="T4846">
        <v>73261</v>
      </c>
      <c r="U4846" s="1">
        <v>45578</v>
      </c>
      <c r="V4846" t="s">
        <v>155</v>
      </c>
      <c r="W4846">
        <v>762520</v>
      </c>
      <c r="X4846" t="s">
        <v>1473</v>
      </c>
      <c r="Y4846">
        <v>996</v>
      </c>
      <c r="Z4846">
        <v>1405</v>
      </c>
      <c r="AA4846">
        <v>4</v>
      </c>
      <c r="AB4846">
        <v>2248</v>
      </c>
      <c r="AC4846">
        <f>Table1_1[[#This Row],[Price]]*Table1_1[[#This Row],[Quantity]]</f>
        <v>5620</v>
      </c>
    </row>
    <row r="4847" spans="1:29" x14ac:dyDescent="0.3">
      <c r="A4847" t="s">
        <v>28</v>
      </c>
      <c r="B4847" t="s">
        <v>29</v>
      </c>
      <c r="C4847" t="s">
        <v>30</v>
      </c>
      <c r="D4847" t="s">
        <v>267</v>
      </c>
      <c r="E4847" t="s">
        <v>32</v>
      </c>
      <c r="F4847" t="s">
        <v>47</v>
      </c>
      <c r="G4847">
        <v>83</v>
      </c>
      <c r="H4847">
        <v>432219</v>
      </c>
      <c r="I4847" t="s">
        <v>58</v>
      </c>
      <c r="J4847" s="3">
        <v>45094</v>
      </c>
      <c r="K4847">
        <v>1200</v>
      </c>
      <c r="L4847" t="s">
        <v>19638</v>
      </c>
      <c r="M4847" t="s">
        <v>623</v>
      </c>
      <c r="N4847" t="s">
        <v>19639</v>
      </c>
      <c r="O4847" t="s">
        <v>19640</v>
      </c>
      <c r="P4847" t="s">
        <v>39</v>
      </c>
      <c r="Q4847">
        <v>10</v>
      </c>
      <c r="R4847" t="s">
        <v>88</v>
      </c>
      <c r="S4847" t="s">
        <v>63</v>
      </c>
      <c r="T4847">
        <v>84508</v>
      </c>
      <c r="U4847" s="1">
        <v>45518</v>
      </c>
      <c r="V4847" t="s">
        <v>64</v>
      </c>
      <c r="W4847">
        <v>649450</v>
      </c>
      <c r="X4847" t="s">
        <v>19641</v>
      </c>
      <c r="Y4847">
        <v>285</v>
      </c>
      <c r="Z4847">
        <v>1298</v>
      </c>
      <c r="AA4847">
        <v>6</v>
      </c>
      <c r="AB4847">
        <v>3115.2000000000003</v>
      </c>
      <c r="AC4847">
        <f>Table1_1[[#This Row],[Price]]*Table1_1[[#This Row],[Quantity]]</f>
        <v>7788</v>
      </c>
    </row>
    <row r="4848" spans="1:29" x14ac:dyDescent="0.3">
      <c r="A4848" t="s">
        <v>28</v>
      </c>
      <c r="B4848" t="s">
        <v>29</v>
      </c>
      <c r="C4848" t="s">
        <v>91</v>
      </c>
      <c r="D4848" t="s">
        <v>170</v>
      </c>
      <c r="E4848" t="s">
        <v>56</v>
      </c>
      <c r="F4848" t="s">
        <v>175</v>
      </c>
      <c r="G4848">
        <v>47</v>
      </c>
      <c r="H4848">
        <v>437372</v>
      </c>
      <c r="I4848" t="s">
        <v>58</v>
      </c>
      <c r="J4848" s="3">
        <v>44551</v>
      </c>
      <c r="K4848">
        <v>1400</v>
      </c>
      <c r="L4848" t="s">
        <v>19642</v>
      </c>
      <c r="M4848" t="s">
        <v>36</v>
      </c>
      <c r="N4848" t="s">
        <v>19643</v>
      </c>
      <c r="O4848" t="s">
        <v>19644</v>
      </c>
      <c r="P4848" t="s">
        <v>51</v>
      </c>
      <c r="Q4848">
        <v>13</v>
      </c>
      <c r="R4848" t="s">
        <v>88</v>
      </c>
      <c r="S4848" t="s">
        <v>63</v>
      </c>
      <c r="T4848">
        <v>75817</v>
      </c>
      <c r="U4848" s="1">
        <v>45438</v>
      </c>
      <c r="V4848" t="s">
        <v>140</v>
      </c>
      <c r="W4848">
        <v>235726</v>
      </c>
      <c r="X4848" t="s">
        <v>19645</v>
      </c>
      <c r="Y4848">
        <v>556</v>
      </c>
      <c r="Z4848">
        <v>2199</v>
      </c>
      <c r="AA4848">
        <v>3</v>
      </c>
      <c r="AB4848">
        <v>2638.8</v>
      </c>
      <c r="AC4848">
        <f>Table1_1[[#This Row],[Price]]*Table1_1[[#This Row],[Quantity]]</f>
        <v>6597</v>
      </c>
    </row>
    <row r="4849" spans="1:29" x14ac:dyDescent="0.3">
      <c r="A4849" t="s">
        <v>28</v>
      </c>
      <c r="B4849" t="s">
        <v>29</v>
      </c>
      <c r="C4849" t="s">
        <v>54</v>
      </c>
      <c r="D4849" t="s">
        <v>364</v>
      </c>
      <c r="E4849" t="s">
        <v>46</v>
      </c>
      <c r="F4849" t="s">
        <v>106</v>
      </c>
      <c r="G4849">
        <v>74</v>
      </c>
      <c r="H4849">
        <v>404835</v>
      </c>
      <c r="I4849" t="s">
        <v>34</v>
      </c>
      <c r="J4849" s="3">
        <v>45093</v>
      </c>
      <c r="K4849">
        <v>1000</v>
      </c>
      <c r="L4849" t="s">
        <v>19646</v>
      </c>
      <c r="M4849" t="s">
        <v>552</v>
      </c>
      <c r="N4849" t="s">
        <v>19647</v>
      </c>
      <c r="O4849" t="s">
        <v>19648</v>
      </c>
      <c r="P4849" t="s">
        <v>71</v>
      </c>
      <c r="Q4849">
        <v>10</v>
      </c>
      <c r="R4849" t="s">
        <v>88</v>
      </c>
      <c r="S4849" t="s">
        <v>79</v>
      </c>
      <c r="T4849">
        <v>46083</v>
      </c>
      <c r="U4849" s="1">
        <v>45396</v>
      </c>
      <c r="V4849" t="s">
        <v>80</v>
      </c>
      <c r="W4849">
        <v>281851</v>
      </c>
      <c r="X4849" t="s">
        <v>19649</v>
      </c>
      <c r="Y4849">
        <v>448</v>
      </c>
      <c r="Z4849">
        <v>2398</v>
      </c>
      <c r="AA4849">
        <v>6</v>
      </c>
      <c r="AB4849">
        <v>5755.2000000000007</v>
      </c>
      <c r="AC4849">
        <f>Table1_1[[#This Row],[Price]]*Table1_1[[#This Row],[Quantity]]</f>
        <v>14388</v>
      </c>
    </row>
    <row r="4850" spans="1:29" x14ac:dyDescent="0.3">
      <c r="A4850" t="s">
        <v>28</v>
      </c>
      <c r="B4850" t="s">
        <v>29</v>
      </c>
      <c r="C4850" t="s">
        <v>54</v>
      </c>
      <c r="D4850" t="s">
        <v>149</v>
      </c>
      <c r="E4850" t="s">
        <v>46</v>
      </c>
      <c r="F4850" t="s">
        <v>83</v>
      </c>
      <c r="G4850">
        <v>58</v>
      </c>
      <c r="H4850">
        <v>403749</v>
      </c>
      <c r="I4850" t="s">
        <v>58</v>
      </c>
      <c r="J4850" s="3">
        <v>45004</v>
      </c>
      <c r="K4850">
        <v>1000</v>
      </c>
      <c r="L4850" t="s">
        <v>19651</v>
      </c>
      <c r="M4850" t="s">
        <v>1072</v>
      </c>
      <c r="N4850" t="s">
        <v>19652</v>
      </c>
      <c r="O4850" t="s">
        <v>19653</v>
      </c>
      <c r="P4850" t="s">
        <v>51</v>
      </c>
      <c r="Q4850">
        <v>17</v>
      </c>
      <c r="R4850" t="s">
        <v>40</v>
      </c>
      <c r="S4850" t="s">
        <v>41</v>
      </c>
      <c r="T4850">
        <v>60093</v>
      </c>
      <c r="U4850" s="1">
        <v>45331</v>
      </c>
      <c r="V4850" t="s">
        <v>119</v>
      </c>
      <c r="W4850">
        <v>793183</v>
      </c>
      <c r="X4850" t="s">
        <v>19654</v>
      </c>
      <c r="Y4850">
        <v>357</v>
      </c>
      <c r="Z4850">
        <v>2390</v>
      </c>
      <c r="AA4850">
        <v>2</v>
      </c>
      <c r="AB4850">
        <v>1912</v>
      </c>
      <c r="AC4850">
        <f>Table1_1[[#This Row],[Price]]*Table1_1[[#This Row],[Quantity]]</f>
        <v>4780</v>
      </c>
    </row>
    <row r="4851" spans="1:29" x14ac:dyDescent="0.3">
      <c r="A4851" t="s">
        <v>28</v>
      </c>
      <c r="B4851" t="s">
        <v>29</v>
      </c>
      <c r="C4851" t="s">
        <v>54</v>
      </c>
      <c r="D4851" t="s">
        <v>317</v>
      </c>
      <c r="E4851" t="s">
        <v>56</v>
      </c>
      <c r="F4851" t="s">
        <v>113</v>
      </c>
      <c r="G4851">
        <v>98</v>
      </c>
      <c r="H4851">
        <v>419738</v>
      </c>
      <c r="I4851" t="s">
        <v>58</v>
      </c>
      <c r="J4851" s="3">
        <v>45351</v>
      </c>
      <c r="K4851">
        <v>1200</v>
      </c>
      <c r="L4851" t="s">
        <v>19655</v>
      </c>
      <c r="M4851" t="s">
        <v>276</v>
      </c>
      <c r="N4851" t="s">
        <v>19656</v>
      </c>
      <c r="O4851" t="s">
        <v>19657</v>
      </c>
      <c r="P4851" t="s">
        <v>87</v>
      </c>
      <c r="Q4851">
        <v>19</v>
      </c>
      <c r="R4851" t="s">
        <v>88</v>
      </c>
      <c r="S4851" t="s">
        <v>79</v>
      </c>
      <c r="T4851">
        <v>22227</v>
      </c>
      <c r="U4851" s="1">
        <v>45387</v>
      </c>
      <c r="V4851" t="s">
        <v>80</v>
      </c>
      <c r="W4851">
        <v>427090</v>
      </c>
      <c r="X4851" t="s">
        <v>19658</v>
      </c>
      <c r="Y4851">
        <v>471</v>
      </c>
      <c r="Z4851">
        <v>1331</v>
      </c>
      <c r="AA4851">
        <v>3</v>
      </c>
      <c r="AB4851">
        <v>1597.2</v>
      </c>
      <c r="AC4851">
        <f>Table1_1[[#This Row],[Price]]*Table1_1[[#This Row],[Quantity]]</f>
        <v>3993</v>
      </c>
    </row>
    <row r="4852" spans="1:29" x14ac:dyDescent="0.3">
      <c r="A4852" t="s">
        <v>28</v>
      </c>
      <c r="B4852" t="s">
        <v>29</v>
      </c>
      <c r="C4852" t="s">
        <v>193</v>
      </c>
      <c r="D4852" t="s">
        <v>254</v>
      </c>
      <c r="E4852" t="s">
        <v>32</v>
      </c>
      <c r="F4852" t="s">
        <v>47</v>
      </c>
      <c r="G4852">
        <v>92</v>
      </c>
      <c r="H4852">
        <v>419947</v>
      </c>
      <c r="I4852" t="s">
        <v>34</v>
      </c>
      <c r="J4852" s="3">
        <v>43838</v>
      </c>
      <c r="K4852">
        <v>1400</v>
      </c>
      <c r="L4852" t="s">
        <v>19659</v>
      </c>
      <c r="M4852" t="s">
        <v>101</v>
      </c>
      <c r="N4852" t="s">
        <v>19660</v>
      </c>
      <c r="O4852" t="s">
        <v>19661</v>
      </c>
      <c r="P4852" t="s">
        <v>39</v>
      </c>
      <c r="Q4852">
        <v>17</v>
      </c>
      <c r="R4852" t="s">
        <v>88</v>
      </c>
      <c r="S4852" t="s">
        <v>63</v>
      </c>
      <c r="T4852">
        <v>63522</v>
      </c>
      <c r="U4852" s="1">
        <v>45414</v>
      </c>
      <c r="V4852" t="s">
        <v>140</v>
      </c>
      <c r="W4852">
        <v>660361</v>
      </c>
      <c r="X4852" t="s">
        <v>19662</v>
      </c>
      <c r="Y4852">
        <v>996</v>
      </c>
      <c r="Z4852">
        <v>713</v>
      </c>
      <c r="AA4852">
        <v>6</v>
      </c>
      <c r="AB4852">
        <v>1711.2</v>
      </c>
      <c r="AC4852">
        <f>Table1_1[[#This Row],[Price]]*Table1_1[[#This Row],[Quantity]]</f>
        <v>4278</v>
      </c>
    </row>
    <row r="4853" spans="1:29" x14ac:dyDescent="0.3">
      <c r="A4853" t="s">
        <v>28</v>
      </c>
      <c r="B4853" t="s">
        <v>29</v>
      </c>
      <c r="C4853" t="s">
        <v>66</v>
      </c>
      <c r="D4853" t="s">
        <v>182</v>
      </c>
      <c r="E4853" t="s">
        <v>32</v>
      </c>
      <c r="F4853" t="s">
        <v>99</v>
      </c>
      <c r="G4853">
        <v>58</v>
      </c>
      <c r="H4853">
        <v>403815</v>
      </c>
      <c r="I4853" t="s">
        <v>34</v>
      </c>
      <c r="J4853" s="3">
        <v>44795</v>
      </c>
      <c r="K4853">
        <v>1300</v>
      </c>
      <c r="L4853" t="s">
        <v>19663</v>
      </c>
      <c r="M4853" t="s">
        <v>2538</v>
      </c>
      <c r="N4853" t="s">
        <v>19664</v>
      </c>
      <c r="O4853" t="s">
        <v>19665</v>
      </c>
      <c r="P4853" t="s">
        <v>39</v>
      </c>
      <c r="Q4853">
        <v>10</v>
      </c>
      <c r="R4853" t="s">
        <v>40</v>
      </c>
      <c r="S4853" t="s">
        <v>41</v>
      </c>
      <c r="T4853">
        <v>74440</v>
      </c>
      <c r="U4853" s="1">
        <v>45336</v>
      </c>
      <c r="V4853" t="s">
        <v>119</v>
      </c>
      <c r="W4853">
        <v>892172</v>
      </c>
      <c r="X4853" t="s">
        <v>19666</v>
      </c>
      <c r="Y4853">
        <v>556</v>
      </c>
      <c r="Z4853">
        <v>1559</v>
      </c>
      <c r="AA4853">
        <v>7</v>
      </c>
      <c r="AB4853">
        <v>4365.2</v>
      </c>
      <c r="AC4853">
        <f>Table1_1[[#This Row],[Price]]*Table1_1[[#This Row],[Quantity]]</f>
        <v>10913</v>
      </c>
    </row>
    <row r="4854" spans="1:29" x14ac:dyDescent="0.3">
      <c r="A4854" t="s">
        <v>28</v>
      </c>
      <c r="B4854" t="s">
        <v>29</v>
      </c>
      <c r="C4854" t="s">
        <v>66</v>
      </c>
      <c r="D4854" t="s">
        <v>82</v>
      </c>
      <c r="E4854" t="s">
        <v>32</v>
      </c>
      <c r="F4854" t="s">
        <v>83</v>
      </c>
      <c r="G4854">
        <v>100</v>
      </c>
      <c r="H4854">
        <v>426898</v>
      </c>
      <c r="I4854" t="s">
        <v>34</v>
      </c>
      <c r="J4854" s="3">
        <v>44806</v>
      </c>
      <c r="K4854">
        <v>1200</v>
      </c>
      <c r="L4854" t="s">
        <v>19667</v>
      </c>
      <c r="M4854" t="s">
        <v>276</v>
      </c>
      <c r="N4854" t="s">
        <v>19668</v>
      </c>
      <c r="O4854" t="s">
        <v>19669</v>
      </c>
      <c r="P4854" t="s">
        <v>51</v>
      </c>
      <c r="Q4854">
        <v>4</v>
      </c>
      <c r="R4854" t="s">
        <v>40</v>
      </c>
      <c r="S4854" t="s">
        <v>41</v>
      </c>
      <c r="T4854">
        <v>32826</v>
      </c>
      <c r="U4854" s="1">
        <v>45324</v>
      </c>
      <c r="V4854" t="s">
        <v>119</v>
      </c>
      <c r="W4854">
        <v>125486</v>
      </c>
      <c r="X4854" t="s">
        <v>19670</v>
      </c>
      <c r="Y4854">
        <v>241</v>
      </c>
      <c r="Z4854">
        <v>1906</v>
      </c>
      <c r="AA4854">
        <v>4</v>
      </c>
      <c r="AB4854">
        <v>3049.6000000000004</v>
      </c>
      <c r="AC4854">
        <f>Table1_1[[#This Row],[Price]]*Table1_1[[#This Row],[Quantity]]</f>
        <v>7624</v>
      </c>
    </row>
    <row r="4855" spans="1:29" x14ac:dyDescent="0.3">
      <c r="A4855" t="s">
        <v>28</v>
      </c>
      <c r="B4855" t="s">
        <v>29</v>
      </c>
      <c r="C4855" t="s">
        <v>91</v>
      </c>
      <c r="D4855" t="s">
        <v>142</v>
      </c>
      <c r="E4855" t="s">
        <v>46</v>
      </c>
      <c r="F4855" t="s">
        <v>99</v>
      </c>
      <c r="G4855">
        <v>58</v>
      </c>
      <c r="H4855">
        <v>425558</v>
      </c>
      <c r="I4855" t="s">
        <v>58</v>
      </c>
      <c r="J4855" s="3">
        <v>45588</v>
      </c>
      <c r="K4855">
        <v>1300</v>
      </c>
      <c r="L4855" t="s">
        <v>19671</v>
      </c>
      <c r="M4855" t="s">
        <v>366</v>
      </c>
      <c r="N4855" t="s">
        <v>19672</v>
      </c>
      <c r="O4855" t="s">
        <v>19673</v>
      </c>
      <c r="P4855" t="s">
        <v>71</v>
      </c>
      <c r="Q4855">
        <v>5</v>
      </c>
      <c r="R4855" t="s">
        <v>88</v>
      </c>
      <c r="S4855" t="s">
        <v>63</v>
      </c>
      <c r="T4855">
        <v>89241</v>
      </c>
      <c r="U4855" s="1">
        <v>45463</v>
      </c>
      <c r="V4855" t="s">
        <v>52</v>
      </c>
      <c r="W4855">
        <v>498297</v>
      </c>
      <c r="X4855" t="s">
        <v>19674</v>
      </c>
      <c r="Y4855">
        <v>799</v>
      </c>
      <c r="Z4855">
        <v>606</v>
      </c>
      <c r="AA4855">
        <v>2</v>
      </c>
      <c r="AB4855">
        <v>484.8</v>
      </c>
      <c r="AC4855">
        <f>Table1_1[[#This Row],[Price]]*Table1_1[[#This Row],[Quantity]]</f>
        <v>1212</v>
      </c>
    </row>
    <row r="4856" spans="1:29" x14ac:dyDescent="0.3">
      <c r="A4856" t="s">
        <v>28</v>
      </c>
      <c r="B4856" t="s">
        <v>29</v>
      </c>
      <c r="C4856" t="s">
        <v>157</v>
      </c>
      <c r="D4856" t="s">
        <v>134</v>
      </c>
      <c r="E4856" t="s">
        <v>46</v>
      </c>
      <c r="F4856" t="s">
        <v>106</v>
      </c>
      <c r="G4856">
        <v>28</v>
      </c>
      <c r="H4856">
        <v>425068</v>
      </c>
      <c r="I4856" t="s">
        <v>58</v>
      </c>
      <c r="J4856" s="3">
        <v>45234</v>
      </c>
      <c r="K4856">
        <v>1100</v>
      </c>
      <c r="L4856" t="s">
        <v>19675</v>
      </c>
      <c r="M4856" t="s">
        <v>211</v>
      </c>
      <c r="N4856" t="s">
        <v>19676</v>
      </c>
      <c r="O4856" t="s">
        <v>19677</v>
      </c>
      <c r="P4856" t="s">
        <v>39</v>
      </c>
      <c r="Q4856">
        <v>17</v>
      </c>
      <c r="R4856" t="s">
        <v>88</v>
      </c>
      <c r="S4856" t="s">
        <v>118</v>
      </c>
      <c r="T4856">
        <v>56595</v>
      </c>
      <c r="U4856" s="1">
        <v>45504</v>
      </c>
      <c r="V4856" t="s">
        <v>126</v>
      </c>
      <c r="W4856">
        <v>488040</v>
      </c>
      <c r="X4856" t="s">
        <v>19678</v>
      </c>
      <c r="Y4856">
        <v>979</v>
      </c>
      <c r="Z4856">
        <v>2017</v>
      </c>
      <c r="AA4856">
        <v>5</v>
      </c>
      <c r="AB4856">
        <v>4034</v>
      </c>
      <c r="AC4856">
        <f>Table1_1[[#This Row],[Price]]*Table1_1[[#This Row],[Quantity]]</f>
        <v>10085</v>
      </c>
    </row>
    <row r="4857" spans="1:29" x14ac:dyDescent="0.3">
      <c r="A4857" t="s">
        <v>28</v>
      </c>
      <c r="B4857" t="s">
        <v>29</v>
      </c>
      <c r="C4857" t="s">
        <v>193</v>
      </c>
      <c r="D4857" t="s">
        <v>187</v>
      </c>
      <c r="E4857" t="s">
        <v>56</v>
      </c>
      <c r="F4857" t="s">
        <v>99</v>
      </c>
      <c r="G4857">
        <v>87</v>
      </c>
      <c r="H4857">
        <v>426298</v>
      </c>
      <c r="I4857" t="s">
        <v>58</v>
      </c>
      <c r="J4857" s="3">
        <v>45565</v>
      </c>
      <c r="K4857">
        <v>800</v>
      </c>
      <c r="L4857" t="s">
        <v>19679</v>
      </c>
      <c r="M4857" t="s">
        <v>85</v>
      </c>
      <c r="N4857" t="s">
        <v>19680</v>
      </c>
      <c r="O4857" t="s">
        <v>19681</v>
      </c>
      <c r="P4857" t="s">
        <v>51</v>
      </c>
      <c r="Q4857">
        <v>9</v>
      </c>
      <c r="R4857" t="s">
        <v>40</v>
      </c>
      <c r="S4857" t="s">
        <v>118</v>
      </c>
      <c r="T4857">
        <v>22836</v>
      </c>
      <c r="U4857" s="1">
        <v>45578</v>
      </c>
      <c r="V4857" t="s">
        <v>155</v>
      </c>
      <c r="W4857">
        <v>173717</v>
      </c>
      <c r="X4857" t="s">
        <v>19682</v>
      </c>
      <c r="Y4857">
        <v>503</v>
      </c>
      <c r="Z4857">
        <v>1504</v>
      </c>
      <c r="AA4857">
        <v>6</v>
      </c>
      <c r="AB4857">
        <v>3609.6000000000004</v>
      </c>
      <c r="AC4857">
        <f>Table1_1[[#This Row],[Price]]*Table1_1[[#This Row],[Quantity]]</f>
        <v>9024</v>
      </c>
    </row>
    <row r="4858" spans="1:29" x14ac:dyDescent="0.3">
      <c r="A4858" t="s">
        <v>28</v>
      </c>
      <c r="B4858" t="s">
        <v>29</v>
      </c>
      <c r="C4858" t="s">
        <v>148</v>
      </c>
      <c r="D4858" t="s">
        <v>621</v>
      </c>
      <c r="E4858" t="s">
        <v>32</v>
      </c>
      <c r="F4858" t="s">
        <v>175</v>
      </c>
      <c r="G4858">
        <v>49</v>
      </c>
      <c r="H4858">
        <v>408454</v>
      </c>
      <c r="I4858" t="s">
        <v>34</v>
      </c>
      <c r="J4858" s="3">
        <v>45287</v>
      </c>
      <c r="K4858">
        <v>1300</v>
      </c>
      <c r="L4858" t="s">
        <v>19683</v>
      </c>
      <c r="M4858" t="s">
        <v>319</v>
      </c>
      <c r="N4858" t="s">
        <v>19684</v>
      </c>
      <c r="O4858" t="s">
        <v>19685</v>
      </c>
      <c r="P4858" t="s">
        <v>87</v>
      </c>
      <c r="Q4858">
        <v>20</v>
      </c>
      <c r="R4858" t="s">
        <v>88</v>
      </c>
      <c r="S4858" t="s">
        <v>118</v>
      </c>
      <c r="T4858">
        <v>53439</v>
      </c>
      <c r="U4858" s="1">
        <v>45582</v>
      </c>
      <c r="V4858" t="s">
        <v>155</v>
      </c>
      <c r="W4858">
        <v>781951</v>
      </c>
      <c r="X4858" t="s">
        <v>19686</v>
      </c>
      <c r="Y4858">
        <v>303</v>
      </c>
      <c r="Z4858">
        <v>1871</v>
      </c>
      <c r="AA4858">
        <v>8</v>
      </c>
      <c r="AB4858">
        <v>5987.2000000000007</v>
      </c>
      <c r="AC4858">
        <f>Table1_1[[#This Row],[Price]]*Table1_1[[#This Row],[Quantity]]</f>
        <v>14968</v>
      </c>
    </row>
    <row r="4859" spans="1:29" x14ac:dyDescent="0.3">
      <c r="A4859" t="s">
        <v>28</v>
      </c>
      <c r="B4859" t="s">
        <v>29</v>
      </c>
      <c r="C4859" t="s">
        <v>30</v>
      </c>
      <c r="D4859" t="s">
        <v>227</v>
      </c>
      <c r="E4859" t="s">
        <v>46</v>
      </c>
      <c r="F4859" t="s">
        <v>106</v>
      </c>
      <c r="G4859">
        <v>91</v>
      </c>
      <c r="H4859">
        <v>437788</v>
      </c>
      <c r="I4859" t="s">
        <v>58</v>
      </c>
      <c r="J4859" s="3">
        <v>45232</v>
      </c>
      <c r="K4859">
        <v>1400</v>
      </c>
      <c r="L4859" t="s">
        <v>15781</v>
      </c>
      <c r="M4859" t="s">
        <v>94</v>
      </c>
      <c r="N4859" t="s">
        <v>19688</v>
      </c>
      <c r="O4859" t="s">
        <v>19689</v>
      </c>
      <c r="P4859" t="s">
        <v>71</v>
      </c>
      <c r="Q4859">
        <v>7</v>
      </c>
      <c r="R4859" t="s">
        <v>88</v>
      </c>
      <c r="S4859" t="s">
        <v>41</v>
      </c>
      <c r="T4859">
        <v>31921</v>
      </c>
      <c r="U4859" s="1">
        <v>45337</v>
      </c>
      <c r="V4859" t="s">
        <v>119</v>
      </c>
      <c r="W4859">
        <v>540045</v>
      </c>
      <c r="X4859" t="s">
        <v>19690</v>
      </c>
      <c r="Y4859">
        <v>573</v>
      </c>
      <c r="Z4859">
        <v>928</v>
      </c>
      <c r="AA4859">
        <v>3</v>
      </c>
      <c r="AB4859">
        <v>1113.6000000000001</v>
      </c>
      <c r="AC4859">
        <f>Table1_1[[#This Row],[Price]]*Table1_1[[#This Row],[Quantity]]</f>
        <v>2784</v>
      </c>
    </row>
    <row r="4860" spans="1:29" x14ac:dyDescent="0.3">
      <c r="A4860" t="s">
        <v>28</v>
      </c>
      <c r="B4860" t="s">
        <v>29</v>
      </c>
      <c r="C4860" t="s">
        <v>44</v>
      </c>
      <c r="D4860" t="s">
        <v>267</v>
      </c>
      <c r="E4860" t="s">
        <v>46</v>
      </c>
      <c r="F4860" t="s">
        <v>83</v>
      </c>
      <c r="G4860">
        <v>74</v>
      </c>
      <c r="H4860">
        <v>406691</v>
      </c>
      <c r="I4860" t="s">
        <v>34</v>
      </c>
      <c r="J4860" s="3">
        <v>45057</v>
      </c>
      <c r="K4860">
        <v>1400</v>
      </c>
      <c r="L4860" t="s">
        <v>13388</v>
      </c>
      <c r="M4860" t="s">
        <v>269</v>
      </c>
      <c r="N4860" t="s">
        <v>19692</v>
      </c>
      <c r="O4860" t="s">
        <v>19693</v>
      </c>
      <c r="P4860" t="s">
        <v>71</v>
      </c>
      <c r="Q4860">
        <v>10</v>
      </c>
      <c r="R4860" t="s">
        <v>40</v>
      </c>
      <c r="S4860" t="s">
        <v>118</v>
      </c>
      <c r="T4860">
        <v>52735</v>
      </c>
      <c r="U4860" s="1">
        <v>45602</v>
      </c>
      <c r="V4860" t="s">
        <v>42</v>
      </c>
      <c r="W4860">
        <v>924432</v>
      </c>
      <c r="X4860" t="s">
        <v>1470</v>
      </c>
      <c r="Y4860">
        <v>366</v>
      </c>
      <c r="Z4860">
        <v>2267</v>
      </c>
      <c r="AA4860">
        <v>8</v>
      </c>
      <c r="AB4860">
        <v>7254.4000000000015</v>
      </c>
      <c r="AC4860">
        <f>Table1_1[[#This Row],[Price]]*Table1_1[[#This Row],[Quantity]]</f>
        <v>18136</v>
      </c>
    </row>
    <row r="4861" spans="1:29" x14ac:dyDescent="0.3">
      <c r="A4861" t="s">
        <v>28</v>
      </c>
      <c r="B4861" t="s">
        <v>29</v>
      </c>
      <c r="C4861" t="s">
        <v>30</v>
      </c>
      <c r="D4861" t="s">
        <v>31</v>
      </c>
      <c r="E4861" t="s">
        <v>32</v>
      </c>
      <c r="F4861" t="s">
        <v>47</v>
      </c>
      <c r="G4861">
        <v>20</v>
      </c>
      <c r="H4861">
        <v>433812</v>
      </c>
      <c r="I4861" t="s">
        <v>58</v>
      </c>
      <c r="J4861" s="3">
        <v>45471</v>
      </c>
      <c r="K4861">
        <v>1100</v>
      </c>
      <c r="L4861" t="s">
        <v>19695</v>
      </c>
      <c r="M4861" t="s">
        <v>282</v>
      </c>
      <c r="N4861" t="s">
        <v>19696</v>
      </c>
      <c r="O4861" t="s">
        <v>19697</v>
      </c>
      <c r="P4861" t="s">
        <v>71</v>
      </c>
      <c r="Q4861">
        <v>12</v>
      </c>
      <c r="R4861" t="s">
        <v>40</v>
      </c>
      <c r="S4861" t="s">
        <v>63</v>
      </c>
      <c r="T4861">
        <v>93043</v>
      </c>
      <c r="U4861" s="1">
        <v>45460</v>
      </c>
      <c r="V4861" t="s">
        <v>52</v>
      </c>
      <c r="W4861">
        <v>290375</v>
      </c>
      <c r="X4861" t="s">
        <v>19698</v>
      </c>
      <c r="Y4861">
        <v>518</v>
      </c>
      <c r="Z4861">
        <v>2665</v>
      </c>
      <c r="AA4861">
        <v>5</v>
      </c>
      <c r="AB4861">
        <v>5330</v>
      </c>
      <c r="AC4861">
        <f>Table1_1[[#This Row],[Price]]*Table1_1[[#This Row],[Quantity]]</f>
        <v>13325</v>
      </c>
    </row>
    <row r="4862" spans="1:29" x14ac:dyDescent="0.3">
      <c r="A4862" t="s">
        <v>28</v>
      </c>
      <c r="B4862" t="s">
        <v>29</v>
      </c>
      <c r="C4862" t="s">
        <v>66</v>
      </c>
      <c r="D4862" t="s">
        <v>291</v>
      </c>
      <c r="E4862" t="s">
        <v>56</v>
      </c>
      <c r="F4862" t="s">
        <v>135</v>
      </c>
      <c r="G4862">
        <v>42</v>
      </c>
      <c r="H4862">
        <v>409841</v>
      </c>
      <c r="I4862" t="s">
        <v>34</v>
      </c>
      <c r="J4862" s="3">
        <v>44253</v>
      </c>
      <c r="K4862">
        <v>950</v>
      </c>
      <c r="L4862" t="s">
        <v>19699</v>
      </c>
      <c r="M4862" t="s">
        <v>232</v>
      </c>
      <c r="N4862" t="s">
        <v>19700</v>
      </c>
      <c r="O4862" t="s">
        <v>19701</v>
      </c>
      <c r="P4862" t="s">
        <v>39</v>
      </c>
      <c r="Q4862">
        <v>4</v>
      </c>
      <c r="R4862" t="s">
        <v>40</v>
      </c>
      <c r="S4862" t="s">
        <v>79</v>
      </c>
      <c r="T4862">
        <v>98222</v>
      </c>
      <c r="U4862" s="1">
        <v>45416</v>
      </c>
      <c r="V4862" t="s">
        <v>140</v>
      </c>
      <c r="W4862">
        <v>759808</v>
      </c>
      <c r="X4862" t="s">
        <v>19702</v>
      </c>
      <c r="Y4862">
        <v>374</v>
      </c>
      <c r="Z4862">
        <v>1213</v>
      </c>
      <c r="AA4862">
        <v>1</v>
      </c>
      <c r="AB4862">
        <v>485.20000000000005</v>
      </c>
      <c r="AC4862">
        <f>Table1_1[[#This Row],[Price]]*Table1_1[[#This Row],[Quantity]]</f>
        <v>1213</v>
      </c>
    </row>
    <row r="4863" spans="1:29" x14ac:dyDescent="0.3">
      <c r="A4863" t="s">
        <v>28</v>
      </c>
      <c r="B4863" t="s">
        <v>29</v>
      </c>
      <c r="C4863" t="s">
        <v>44</v>
      </c>
      <c r="D4863" t="s">
        <v>163</v>
      </c>
      <c r="E4863" t="s">
        <v>32</v>
      </c>
      <c r="F4863" t="s">
        <v>99</v>
      </c>
      <c r="G4863">
        <v>59</v>
      </c>
      <c r="H4863">
        <v>437170</v>
      </c>
      <c r="I4863" t="s">
        <v>58</v>
      </c>
      <c r="J4863" s="3">
        <v>44524</v>
      </c>
      <c r="K4863">
        <v>1200</v>
      </c>
      <c r="L4863" t="s">
        <v>19703</v>
      </c>
      <c r="M4863" t="s">
        <v>605</v>
      </c>
      <c r="N4863" t="s">
        <v>19704</v>
      </c>
      <c r="O4863" t="s">
        <v>19705</v>
      </c>
      <c r="P4863" t="s">
        <v>39</v>
      </c>
      <c r="Q4863">
        <v>9</v>
      </c>
      <c r="R4863" t="s">
        <v>40</v>
      </c>
      <c r="S4863" t="s">
        <v>41</v>
      </c>
      <c r="T4863">
        <v>67868</v>
      </c>
      <c r="U4863" s="1">
        <v>45324</v>
      </c>
      <c r="V4863" t="s">
        <v>119</v>
      </c>
      <c r="W4863">
        <v>168759</v>
      </c>
      <c r="X4863" t="s">
        <v>19706</v>
      </c>
      <c r="Y4863">
        <v>622</v>
      </c>
      <c r="Z4863">
        <v>2213</v>
      </c>
      <c r="AA4863">
        <v>1</v>
      </c>
      <c r="AB4863">
        <v>885.2</v>
      </c>
      <c r="AC4863">
        <f>Table1_1[[#This Row],[Price]]*Table1_1[[#This Row],[Quantity]]</f>
        <v>2213</v>
      </c>
    </row>
    <row r="4864" spans="1:29" x14ac:dyDescent="0.3">
      <c r="A4864" t="s">
        <v>28</v>
      </c>
      <c r="B4864" t="s">
        <v>29</v>
      </c>
      <c r="C4864" t="s">
        <v>91</v>
      </c>
      <c r="D4864" t="s">
        <v>546</v>
      </c>
      <c r="E4864" t="s">
        <v>56</v>
      </c>
      <c r="F4864" t="s">
        <v>355</v>
      </c>
      <c r="G4864">
        <v>6</v>
      </c>
      <c r="H4864">
        <v>421411</v>
      </c>
      <c r="I4864" t="s">
        <v>34</v>
      </c>
      <c r="J4864" s="3">
        <v>45375</v>
      </c>
      <c r="K4864">
        <v>800</v>
      </c>
      <c r="L4864" t="s">
        <v>19707</v>
      </c>
      <c r="M4864" t="s">
        <v>216</v>
      </c>
      <c r="N4864" t="s">
        <v>19708</v>
      </c>
      <c r="O4864" t="s">
        <v>19709</v>
      </c>
      <c r="P4864" t="s">
        <v>71</v>
      </c>
      <c r="Q4864">
        <v>3</v>
      </c>
      <c r="R4864" t="s">
        <v>40</v>
      </c>
      <c r="S4864" t="s">
        <v>118</v>
      </c>
      <c r="T4864">
        <v>27077</v>
      </c>
      <c r="U4864" s="1">
        <v>45315</v>
      </c>
      <c r="V4864" t="s">
        <v>111</v>
      </c>
      <c r="W4864">
        <v>310396</v>
      </c>
      <c r="X4864" t="s">
        <v>19710</v>
      </c>
      <c r="Y4864">
        <v>657</v>
      </c>
      <c r="Z4864">
        <v>1426</v>
      </c>
      <c r="AA4864">
        <v>7</v>
      </c>
      <c r="AB4864">
        <v>3992.8</v>
      </c>
      <c r="AC4864">
        <f>Table1_1[[#This Row],[Price]]*Table1_1[[#This Row],[Quantity]]</f>
        <v>9982</v>
      </c>
    </row>
    <row r="4865" spans="1:29" x14ac:dyDescent="0.3">
      <c r="A4865" t="s">
        <v>28</v>
      </c>
      <c r="B4865" t="s">
        <v>29</v>
      </c>
      <c r="C4865" t="s">
        <v>54</v>
      </c>
      <c r="D4865" t="s">
        <v>637</v>
      </c>
      <c r="E4865" t="s">
        <v>46</v>
      </c>
      <c r="F4865" t="s">
        <v>150</v>
      </c>
      <c r="G4865">
        <v>68</v>
      </c>
      <c r="H4865">
        <v>421852</v>
      </c>
      <c r="I4865" t="s">
        <v>58</v>
      </c>
      <c r="J4865" s="3">
        <v>44892</v>
      </c>
      <c r="K4865">
        <v>800</v>
      </c>
      <c r="L4865" t="s">
        <v>19711</v>
      </c>
      <c r="M4865" t="s">
        <v>869</v>
      </c>
      <c r="N4865" t="s">
        <v>19712</v>
      </c>
      <c r="O4865" t="s">
        <v>19713</v>
      </c>
      <c r="P4865" t="s">
        <v>87</v>
      </c>
      <c r="Q4865">
        <v>16</v>
      </c>
      <c r="R4865" t="s">
        <v>88</v>
      </c>
      <c r="S4865" t="s">
        <v>63</v>
      </c>
      <c r="T4865">
        <v>28621</v>
      </c>
      <c r="U4865" s="1">
        <v>45318</v>
      </c>
      <c r="V4865" t="s">
        <v>111</v>
      </c>
      <c r="W4865">
        <v>483849</v>
      </c>
      <c r="X4865" t="s">
        <v>19714</v>
      </c>
      <c r="Y4865">
        <v>836</v>
      </c>
      <c r="Z4865">
        <v>2932</v>
      </c>
      <c r="AA4865">
        <v>6</v>
      </c>
      <c r="AB4865">
        <v>7036.8</v>
      </c>
      <c r="AC4865">
        <f>Table1_1[[#This Row],[Price]]*Table1_1[[#This Row],[Quantity]]</f>
        <v>17592</v>
      </c>
    </row>
    <row r="4866" spans="1:29" x14ac:dyDescent="0.3">
      <c r="A4866" t="s">
        <v>28</v>
      </c>
      <c r="B4866" t="s">
        <v>29</v>
      </c>
      <c r="C4866" t="s">
        <v>91</v>
      </c>
      <c r="D4866" t="s">
        <v>227</v>
      </c>
      <c r="E4866" t="s">
        <v>46</v>
      </c>
      <c r="F4866" t="s">
        <v>150</v>
      </c>
      <c r="G4866">
        <v>75</v>
      </c>
      <c r="H4866">
        <v>407555</v>
      </c>
      <c r="I4866" t="s">
        <v>58</v>
      </c>
      <c r="J4866" s="3">
        <v>43853</v>
      </c>
      <c r="K4866">
        <v>800</v>
      </c>
      <c r="L4866" t="s">
        <v>19715</v>
      </c>
      <c r="M4866" t="s">
        <v>239</v>
      </c>
      <c r="N4866" t="s">
        <v>19716</v>
      </c>
      <c r="O4866">
        <v>7846167051</v>
      </c>
      <c r="P4866" t="s">
        <v>39</v>
      </c>
      <c r="Q4866">
        <v>18</v>
      </c>
      <c r="R4866" t="s">
        <v>88</v>
      </c>
      <c r="S4866" t="s">
        <v>41</v>
      </c>
      <c r="T4866">
        <v>71958</v>
      </c>
      <c r="U4866" s="1">
        <v>45392</v>
      </c>
      <c r="V4866" t="s">
        <v>80</v>
      </c>
      <c r="W4866">
        <v>755501</v>
      </c>
      <c r="X4866" t="s">
        <v>19717</v>
      </c>
      <c r="Y4866">
        <v>542</v>
      </c>
      <c r="Z4866">
        <v>1099</v>
      </c>
      <c r="AA4866">
        <v>5</v>
      </c>
      <c r="AB4866">
        <v>2198</v>
      </c>
      <c r="AC4866">
        <f>Table1_1[[#This Row],[Price]]*Table1_1[[#This Row],[Quantity]]</f>
        <v>5495</v>
      </c>
    </row>
    <row r="4867" spans="1:29" x14ac:dyDescent="0.3">
      <c r="A4867" t="s">
        <v>28</v>
      </c>
      <c r="B4867" t="s">
        <v>29</v>
      </c>
      <c r="C4867" t="s">
        <v>66</v>
      </c>
      <c r="D4867" t="s">
        <v>442</v>
      </c>
      <c r="E4867" t="s">
        <v>32</v>
      </c>
      <c r="F4867" t="s">
        <v>57</v>
      </c>
      <c r="G4867">
        <v>57</v>
      </c>
      <c r="H4867">
        <v>410823</v>
      </c>
      <c r="I4867" t="s">
        <v>58</v>
      </c>
      <c r="J4867" s="3">
        <v>44682</v>
      </c>
      <c r="K4867">
        <v>1200</v>
      </c>
      <c r="L4867" t="s">
        <v>19718</v>
      </c>
      <c r="M4867" t="s">
        <v>172</v>
      </c>
      <c r="N4867" t="s">
        <v>19719</v>
      </c>
      <c r="O4867" t="s">
        <v>19720</v>
      </c>
      <c r="P4867" t="s">
        <v>87</v>
      </c>
      <c r="Q4867">
        <v>10</v>
      </c>
      <c r="R4867" t="s">
        <v>88</v>
      </c>
      <c r="S4867" t="s">
        <v>118</v>
      </c>
      <c r="T4867">
        <v>65485</v>
      </c>
      <c r="U4867" s="1">
        <v>45356</v>
      </c>
      <c r="V4867" t="s">
        <v>72</v>
      </c>
      <c r="W4867">
        <v>603931</v>
      </c>
      <c r="X4867" t="s">
        <v>13771</v>
      </c>
      <c r="Y4867">
        <v>710</v>
      </c>
      <c r="Z4867">
        <v>1117</v>
      </c>
      <c r="AA4867">
        <v>5</v>
      </c>
      <c r="AB4867">
        <v>2234</v>
      </c>
      <c r="AC4867">
        <f>Table1_1[[#This Row],[Price]]*Table1_1[[#This Row],[Quantity]]</f>
        <v>5585</v>
      </c>
    </row>
    <row r="4868" spans="1:29" x14ac:dyDescent="0.3">
      <c r="A4868" t="s">
        <v>28</v>
      </c>
      <c r="B4868" t="s">
        <v>29</v>
      </c>
      <c r="C4868" t="s">
        <v>148</v>
      </c>
      <c r="D4868" t="s">
        <v>227</v>
      </c>
      <c r="E4868" t="s">
        <v>32</v>
      </c>
      <c r="F4868" t="s">
        <v>135</v>
      </c>
      <c r="G4868">
        <v>65</v>
      </c>
      <c r="H4868">
        <v>413242</v>
      </c>
      <c r="I4868" t="s">
        <v>34</v>
      </c>
      <c r="J4868" s="3">
        <v>43966</v>
      </c>
      <c r="K4868">
        <v>1400</v>
      </c>
      <c r="L4868" t="s">
        <v>19721</v>
      </c>
      <c r="M4868" t="s">
        <v>319</v>
      </c>
      <c r="N4868" t="s">
        <v>19722</v>
      </c>
      <c r="O4868" t="s">
        <v>19723</v>
      </c>
      <c r="P4868" t="s">
        <v>87</v>
      </c>
      <c r="Q4868">
        <v>20</v>
      </c>
      <c r="R4868" t="s">
        <v>40</v>
      </c>
      <c r="S4868" t="s">
        <v>41</v>
      </c>
      <c r="T4868">
        <v>59448</v>
      </c>
      <c r="U4868" s="1">
        <v>45409</v>
      </c>
      <c r="V4868" t="s">
        <v>80</v>
      </c>
      <c r="W4868">
        <v>445555</v>
      </c>
      <c r="X4868" t="s">
        <v>19724</v>
      </c>
      <c r="Y4868">
        <v>764</v>
      </c>
      <c r="Z4868">
        <v>1224</v>
      </c>
      <c r="AA4868">
        <v>2</v>
      </c>
      <c r="AB4868">
        <v>979.2</v>
      </c>
      <c r="AC4868">
        <f>Table1_1[[#This Row],[Price]]*Table1_1[[#This Row],[Quantity]]</f>
        <v>2448</v>
      </c>
    </row>
    <row r="4869" spans="1:29" x14ac:dyDescent="0.3">
      <c r="A4869" t="s">
        <v>28</v>
      </c>
      <c r="B4869" t="s">
        <v>29</v>
      </c>
      <c r="C4869" t="s">
        <v>148</v>
      </c>
      <c r="D4869" t="s">
        <v>566</v>
      </c>
      <c r="E4869" t="s">
        <v>32</v>
      </c>
      <c r="F4869" t="s">
        <v>355</v>
      </c>
      <c r="G4869">
        <v>7</v>
      </c>
      <c r="H4869">
        <v>410202</v>
      </c>
      <c r="I4869" t="s">
        <v>58</v>
      </c>
      <c r="J4869" s="3">
        <v>44189</v>
      </c>
      <c r="K4869">
        <v>950</v>
      </c>
      <c r="L4869" t="s">
        <v>19725</v>
      </c>
      <c r="M4869" t="s">
        <v>1488</v>
      </c>
      <c r="N4869" t="s">
        <v>19726</v>
      </c>
      <c r="O4869" t="s">
        <v>19727</v>
      </c>
      <c r="P4869" t="s">
        <v>39</v>
      </c>
      <c r="Q4869">
        <v>4</v>
      </c>
      <c r="R4869" t="s">
        <v>88</v>
      </c>
      <c r="S4869" t="s">
        <v>79</v>
      </c>
      <c r="T4869">
        <v>20355</v>
      </c>
      <c r="U4869" s="1">
        <v>45565</v>
      </c>
      <c r="V4869" t="s">
        <v>180</v>
      </c>
      <c r="W4869">
        <v>610224</v>
      </c>
      <c r="X4869" t="s">
        <v>19728</v>
      </c>
      <c r="Y4869">
        <v>983</v>
      </c>
      <c r="Z4869">
        <v>1835</v>
      </c>
      <c r="AA4869">
        <v>7</v>
      </c>
      <c r="AB4869">
        <v>5138</v>
      </c>
      <c r="AC4869">
        <f>Table1_1[[#This Row],[Price]]*Table1_1[[#This Row],[Quantity]]</f>
        <v>12845</v>
      </c>
    </row>
    <row r="4870" spans="1:29" x14ac:dyDescent="0.3">
      <c r="A4870" t="s">
        <v>28</v>
      </c>
      <c r="B4870" t="s">
        <v>29</v>
      </c>
      <c r="C4870" t="s">
        <v>157</v>
      </c>
      <c r="D4870" t="s">
        <v>637</v>
      </c>
      <c r="E4870" t="s">
        <v>56</v>
      </c>
      <c r="F4870" t="s">
        <v>47</v>
      </c>
      <c r="G4870">
        <v>32</v>
      </c>
      <c r="H4870">
        <v>434022</v>
      </c>
      <c r="I4870" t="s">
        <v>58</v>
      </c>
      <c r="J4870" s="3">
        <v>45197</v>
      </c>
      <c r="K4870">
        <v>1400</v>
      </c>
      <c r="L4870" t="s">
        <v>12190</v>
      </c>
      <c r="M4870" t="s">
        <v>542</v>
      </c>
      <c r="N4870" t="s">
        <v>19729</v>
      </c>
      <c r="O4870" t="s">
        <v>19730</v>
      </c>
      <c r="P4870" t="s">
        <v>71</v>
      </c>
      <c r="Q4870">
        <v>5</v>
      </c>
      <c r="R4870" t="s">
        <v>40</v>
      </c>
      <c r="S4870" t="s">
        <v>63</v>
      </c>
      <c r="T4870">
        <v>24153</v>
      </c>
      <c r="U4870" s="1">
        <v>45576</v>
      </c>
      <c r="V4870" t="s">
        <v>155</v>
      </c>
      <c r="W4870">
        <v>773043</v>
      </c>
      <c r="X4870" t="s">
        <v>9037</v>
      </c>
      <c r="Y4870">
        <v>263</v>
      </c>
      <c r="Z4870">
        <v>1892</v>
      </c>
      <c r="AA4870">
        <v>7</v>
      </c>
      <c r="AB4870">
        <v>5297.6</v>
      </c>
      <c r="AC4870">
        <f>Table1_1[[#This Row],[Price]]*Table1_1[[#This Row],[Quantity]]</f>
        <v>13244</v>
      </c>
    </row>
    <row r="4871" spans="1:29" x14ac:dyDescent="0.3">
      <c r="A4871" t="s">
        <v>28</v>
      </c>
      <c r="B4871" t="s">
        <v>29</v>
      </c>
      <c r="C4871" t="s">
        <v>66</v>
      </c>
      <c r="D4871" t="s">
        <v>55</v>
      </c>
      <c r="E4871" t="s">
        <v>32</v>
      </c>
      <c r="F4871" t="s">
        <v>47</v>
      </c>
      <c r="G4871">
        <v>21</v>
      </c>
      <c r="H4871">
        <v>415616</v>
      </c>
      <c r="I4871" t="s">
        <v>58</v>
      </c>
      <c r="J4871" s="3">
        <v>44322</v>
      </c>
      <c r="K4871">
        <v>1100</v>
      </c>
      <c r="L4871" t="s">
        <v>19731</v>
      </c>
      <c r="M4871" t="s">
        <v>123</v>
      </c>
      <c r="N4871" t="s">
        <v>19732</v>
      </c>
      <c r="O4871" t="s">
        <v>19733</v>
      </c>
      <c r="P4871" t="s">
        <v>87</v>
      </c>
      <c r="Q4871">
        <v>13</v>
      </c>
      <c r="R4871" t="s">
        <v>40</v>
      </c>
      <c r="S4871" t="s">
        <v>63</v>
      </c>
      <c r="T4871">
        <v>72189</v>
      </c>
      <c r="U4871" s="1">
        <v>45537</v>
      </c>
      <c r="V4871" t="s">
        <v>180</v>
      </c>
      <c r="W4871">
        <v>546651</v>
      </c>
      <c r="X4871" t="s">
        <v>19734</v>
      </c>
      <c r="Y4871">
        <v>428</v>
      </c>
      <c r="Z4871">
        <v>975</v>
      </c>
      <c r="AA4871">
        <v>8</v>
      </c>
      <c r="AB4871">
        <v>3120</v>
      </c>
      <c r="AC4871">
        <f>Table1_1[[#This Row],[Price]]*Table1_1[[#This Row],[Quantity]]</f>
        <v>7800</v>
      </c>
    </row>
    <row r="4872" spans="1:29" x14ac:dyDescent="0.3">
      <c r="A4872" t="s">
        <v>28</v>
      </c>
      <c r="B4872" t="s">
        <v>29</v>
      </c>
      <c r="C4872" t="s">
        <v>30</v>
      </c>
      <c r="D4872" t="s">
        <v>560</v>
      </c>
      <c r="E4872" t="s">
        <v>32</v>
      </c>
      <c r="F4872" t="s">
        <v>57</v>
      </c>
      <c r="G4872">
        <v>18</v>
      </c>
      <c r="H4872">
        <v>418923</v>
      </c>
      <c r="I4872" t="s">
        <v>58</v>
      </c>
      <c r="J4872" s="3">
        <v>43833</v>
      </c>
      <c r="K4872">
        <v>800</v>
      </c>
      <c r="L4872" t="s">
        <v>19735</v>
      </c>
      <c r="M4872" t="s">
        <v>68</v>
      </c>
      <c r="N4872" t="s">
        <v>19736</v>
      </c>
      <c r="O4872" t="s">
        <v>19737</v>
      </c>
      <c r="P4872" t="s">
        <v>39</v>
      </c>
      <c r="Q4872">
        <v>10</v>
      </c>
      <c r="R4872" t="s">
        <v>40</v>
      </c>
      <c r="S4872" t="s">
        <v>41</v>
      </c>
      <c r="T4872">
        <v>41386</v>
      </c>
      <c r="U4872" s="1">
        <v>45627</v>
      </c>
      <c r="V4872" t="s">
        <v>259</v>
      </c>
      <c r="W4872">
        <v>492124</v>
      </c>
      <c r="X4872" t="s">
        <v>2241</v>
      </c>
      <c r="Y4872">
        <v>494</v>
      </c>
      <c r="Z4872">
        <v>2272</v>
      </c>
      <c r="AA4872">
        <v>3</v>
      </c>
      <c r="AB4872">
        <v>2726.4</v>
      </c>
      <c r="AC4872">
        <f>Table1_1[[#This Row],[Price]]*Table1_1[[#This Row],[Quantity]]</f>
        <v>6816</v>
      </c>
    </row>
    <row r="4873" spans="1:29" x14ac:dyDescent="0.3">
      <c r="A4873" t="s">
        <v>28</v>
      </c>
      <c r="B4873" t="s">
        <v>29</v>
      </c>
      <c r="C4873" t="s">
        <v>30</v>
      </c>
      <c r="D4873" t="s">
        <v>261</v>
      </c>
      <c r="E4873" t="s">
        <v>32</v>
      </c>
      <c r="F4873" t="s">
        <v>57</v>
      </c>
      <c r="G4873">
        <v>12</v>
      </c>
      <c r="H4873">
        <v>400724</v>
      </c>
      <c r="I4873" t="s">
        <v>58</v>
      </c>
      <c r="J4873" s="3">
        <v>44777</v>
      </c>
      <c r="K4873">
        <v>1100</v>
      </c>
      <c r="L4873" t="s">
        <v>19738</v>
      </c>
      <c r="M4873" t="s">
        <v>1409</v>
      </c>
      <c r="N4873" t="s">
        <v>19739</v>
      </c>
      <c r="O4873" t="s">
        <v>19740</v>
      </c>
      <c r="P4873" t="s">
        <v>39</v>
      </c>
      <c r="Q4873">
        <v>19</v>
      </c>
      <c r="R4873" t="s">
        <v>88</v>
      </c>
      <c r="S4873" t="s">
        <v>63</v>
      </c>
      <c r="T4873">
        <v>70823</v>
      </c>
      <c r="U4873" s="1">
        <v>45610</v>
      </c>
      <c r="V4873" t="s">
        <v>42</v>
      </c>
      <c r="W4873">
        <v>140915</v>
      </c>
      <c r="X4873" t="s">
        <v>19741</v>
      </c>
      <c r="Y4873">
        <v>319</v>
      </c>
      <c r="Z4873">
        <v>1404</v>
      </c>
      <c r="AA4873">
        <v>6</v>
      </c>
      <c r="AB4873">
        <v>3369.6000000000004</v>
      </c>
      <c r="AC4873">
        <f>Table1_1[[#This Row],[Price]]*Table1_1[[#This Row],[Quantity]]</f>
        <v>8424</v>
      </c>
    </row>
    <row r="4874" spans="1:29" x14ac:dyDescent="0.3">
      <c r="A4874" t="s">
        <v>28</v>
      </c>
      <c r="B4874" t="s">
        <v>29</v>
      </c>
      <c r="C4874" t="s">
        <v>54</v>
      </c>
      <c r="D4874" t="s">
        <v>364</v>
      </c>
      <c r="E4874" t="s">
        <v>32</v>
      </c>
      <c r="F4874" t="s">
        <v>83</v>
      </c>
      <c r="G4874">
        <v>70</v>
      </c>
      <c r="H4874">
        <v>438794</v>
      </c>
      <c r="I4874" t="s">
        <v>58</v>
      </c>
      <c r="J4874" s="3">
        <v>44896</v>
      </c>
      <c r="K4874">
        <v>1100</v>
      </c>
      <c r="L4874" t="s">
        <v>6939</v>
      </c>
      <c r="M4874" t="s">
        <v>1409</v>
      </c>
      <c r="N4874" t="s">
        <v>19742</v>
      </c>
      <c r="O4874" t="s">
        <v>19743</v>
      </c>
      <c r="P4874" t="s">
        <v>71</v>
      </c>
      <c r="Q4874">
        <v>9</v>
      </c>
      <c r="R4874" t="s">
        <v>40</v>
      </c>
      <c r="S4874" t="s">
        <v>79</v>
      </c>
      <c r="T4874">
        <v>95362</v>
      </c>
      <c r="U4874" s="1">
        <v>45503</v>
      </c>
      <c r="V4874" t="s">
        <v>126</v>
      </c>
      <c r="W4874">
        <v>102055</v>
      </c>
      <c r="X4874" t="s">
        <v>19744</v>
      </c>
      <c r="Y4874">
        <v>267</v>
      </c>
      <c r="Z4874">
        <v>2793</v>
      </c>
      <c r="AA4874">
        <v>5</v>
      </c>
      <c r="AB4874">
        <v>5586</v>
      </c>
      <c r="AC4874">
        <f>Table1_1[[#This Row],[Price]]*Table1_1[[#This Row],[Quantity]]</f>
        <v>13965</v>
      </c>
    </row>
    <row r="4875" spans="1:29" x14ac:dyDescent="0.3">
      <c r="A4875" t="s">
        <v>28</v>
      </c>
      <c r="B4875" t="s">
        <v>29</v>
      </c>
      <c r="C4875" t="s">
        <v>157</v>
      </c>
      <c r="D4875" t="s">
        <v>442</v>
      </c>
      <c r="E4875" t="s">
        <v>56</v>
      </c>
      <c r="F4875" t="s">
        <v>33</v>
      </c>
      <c r="G4875">
        <v>14</v>
      </c>
      <c r="H4875">
        <v>419891</v>
      </c>
      <c r="I4875" t="s">
        <v>34</v>
      </c>
      <c r="J4875" s="3">
        <v>45475</v>
      </c>
      <c r="K4875">
        <v>800</v>
      </c>
      <c r="L4875" t="s">
        <v>19745</v>
      </c>
      <c r="M4875" t="s">
        <v>423</v>
      </c>
      <c r="N4875" t="s">
        <v>19746</v>
      </c>
      <c r="O4875" t="s">
        <v>19747</v>
      </c>
      <c r="P4875" t="s">
        <v>71</v>
      </c>
      <c r="Q4875">
        <v>17</v>
      </c>
      <c r="R4875" t="s">
        <v>40</v>
      </c>
      <c r="S4875" t="s">
        <v>63</v>
      </c>
      <c r="T4875">
        <v>47042</v>
      </c>
      <c r="U4875" s="1">
        <v>45598</v>
      </c>
      <c r="V4875" t="s">
        <v>42</v>
      </c>
      <c r="W4875">
        <v>743207</v>
      </c>
      <c r="X4875" t="s">
        <v>19748</v>
      </c>
      <c r="Y4875">
        <v>246</v>
      </c>
      <c r="Z4875">
        <v>2718</v>
      </c>
      <c r="AA4875">
        <v>1</v>
      </c>
      <c r="AB4875">
        <v>1087.2</v>
      </c>
      <c r="AC4875">
        <f>Table1_1[[#This Row],[Price]]*Table1_1[[#This Row],[Quantity]]</f>
        <v>2718</v>
      </c>
    </row>
    <row r="4876" spans="1:29" x14ac:dyDescent="0.3">
      <c r="A4876" t="s">
        <v>28</v>
      </c>
      <c r="B4876" t="s">
        <v>29</v>
      </c>
      <c r="C4876" t="s">
        <v>148</v>
      </c>
      <c r="D4876" t="s">
        <v>134</v>
      </c>
      <c r="E4876" t="s">
        <v>46</v>
      </c>
      <c r="F4876" t="s">
        <v>113</v>
      </c>
      <c r="G4876">
        <v>3</v>
      </c>
      <c r="H4876">
        <v>402754</v>
      </c>
      <c r="I4876" t="s">
        <v>58</v>
      </c>
      <c r="J4876" s="3">
        <v>44015</v>
      </c>
      <c r="K4876">
        <v>1400</v>
      </c>
      <c r="L4876" t="s">
        <v>19749</v>
      </c>
      <c r="M4876" t="s">
        <v>366</v>
      </c>
      <c r="N4876" t="s">
        <v>19750</v>
      </c>
      <c r="O4876" t="s">
        <v>19751</v>
      </c>
      <c r="P4876" t="s">
        <v>51</v>
      </c>
      <c r="Q4876">
        <v>3</v>
      </c>
      <c r="R4876" t="s">
        <v>88</v>
      </c>
      <c r="S4876" t="s">
        <v>41</v>
      </c>
      <c r="T4876">
        <v>93380</v>
      </c>
      <c r="U4876" s="1">
        <v>45356</v>
      </c>
      <c r="V4876" t="s">
        <v>72</v>
      </c>
      <c r="W4876">
        <v>324155</v>
      </c>
      <c r="X4876" t="s">
        <v>19752</v>
      </c>
      <c r="Y4876">
        <v>540</v>
      </c>
      <c r="Z4876">
        <v>1352</v>
      </c>
      <c r="AA4876">
        <v>2</v>
      </c>
      <c r="AB4876">
        <v>1081.6000000000001</v>
      </c>
      <c r="AC4876">
        <f>Table1_1[[#This Row],[Price]]*Table1_1[[#This Row],[Quantity]]</f>
        <v>2704</v>
      </c>
    </row>
    <row r="4877" spans="1:29" x14ac:dyDescent="0.3">
      <c r="A4877" t="s">
        <v>28</v>
      </c>
      <c r="B4877" t="s">
        <v>29</v>
      </c>
      <c r="C4877" t="s">
        <v>157</v>
      </c>
      <c r="D4877" t="s">
        <v>291</v>
      </c>
      <c r="E4877" t="s">
        <v>46</v>
      </c>
      <c r="F4877" t="s">
        <v>33</v>
      </c>
      <c r="G4877">
        <v>23</v>
      </c>
      <c r="H4877">
        <v>423315</v>
      </c>
      <c r="I4877" t="s">
        <v>58</v>
      </c>
      <c r="J4877" s="3">
        <v>44339</v>
      </c>
      <c r="K4877">
        <v>1200</v>
      </c>
      <c r="L4877" t="s">
        <v>19754</v>
      </c>
      <c r="M4877" t="s">
        <v>919</v>
      </c>
      <c r="N4877" t="s">
        <v>19755</v>
      </c>
      <c r="O4877" t="s">
        <v>19756</v>
      </c>
      <c r="P4877" t="s">
        <v>71</v>
      </c>
      <c r="Q4877">
        <v>12</v>
      </c>
      <c r="R4877" t="s">
        <v>88</v>
      </c>
      <c r="S4877" t="s">
        <v>63</v>
      </c>
      <c r="T4877">
        <v>72477</v>
      </c>
      <c r="U4877" s="1">
        <v>45380</v>
      </c>
      <c r="V4877" t="s">
        <v>72</v>
      </c>
      <c r="W4877">
        <v>737596</v>
      </c>
      <c r="X4877" t="s">
        <v>19757</v>
      </c>
      <c r="Y4877">
        <v>553</v>
      </c>
      <c r="Z4877">
        <v>2405</v>
      </c>
      <c r="AA4877">
        <v>7</v>
      </c>
      <c r="AB4877">
        <v>6734</v>
      </c>
      <c r="AC4877">
        <f>Table1_1[[#This Row],[Price]]*Table1_1[[#This Row],[Quantity]]</f>
        <v>16835</v>
      </c>
    </row>
    <row r="4878" spans="1:29" x14ac:dyDescent="0.3">
      <c r="A4878" t="s">
        <v>28</v>
      </c>
      <c r="B4878" t="s">
        <v>29</v>
      </c>
      <c r="C4878" t="s">
        <v>148</v>
      </c>
      <c r="D4878" t="s">
        <v>92</v>
      </c>
      <c r="E4878" t="s">
        <v>32</v>
      </c>
      <c r="F4878" t="s">
        <v>355</v>
      </c>
      <c r="G4878">
        <v>69</v>
      </c>
      <c r="H4878">
        <v>402174</v>
      </c>
      <c r="I4878" t="s">
        <v>34</v>
      </c>
      <c r="J4878" s="3">
        <v>43879</v>
      </c>
      <c r="K4878">
        <v>800</v>
      </c>
      <c r="L4878" t="s">
        <v>19758</v>
      </c>
      <c r="M4878" t="s">
        <v>1244</v>
      </c>
      <c r="N4878" t="s">
        <v>19759</v>
      </c>
      <c r="O4878" t="s">
        <v>19760</v>
      </c>
      <c r="P4878" t="s">
        <v>51</v>
      </c>
      <c r="Q4878">
        <v>6</v>
      </c>
      <c r="R4878" t="s">
        <v>40</v>
      </c>
      <c r="S4878" t="s">
        <v>63</v>
      </c>
      <c r="T4878">
        <v>47456</v>
      </c>
      <c r="U4878" s="1">
        <v>45505</v>
      </c>
      <c r="V4878" t="s">
        <v>64</v>
      </c>
      <c r="W4878">
        <v>246533</v>
      </c>
      <c r="X4878" t="s">
        <v>19761</v>
      </c>
      <c r="Y4878">
        <v>661</v>
      </c>
      <c r="Z4878">
        <v>1555</v>
      </c>
      <c r="AA4878">
        <v>3</v>
      </c>
      <c r="AB4878">
        <v>1866</v>
      </c>
      <c r="AC4878">
        <f>Table1_1[[#This Row],[Price]]*Table1_1[[#This Row],[Quantity]]</f>
        <v>4665</v>
      </c>
    </row>
    <row r="4879" spans="1:29" x14ac:dyDescent="0.3">
      <c r="A4879" t="s">
        <v>28</v>
      </c>
      <c r="B4879" t="s">
        <v>29</v>
      </c>
      <c r="C4879" t="s">
        <v>44</v>
      </c>
      <c r="D4879" t="s">
        <v>74</v>
      </c>
      <c r="E4879" t="s">
        <v>46</v>
      </c>
      <c r="F4879" t="s">
        <v>57</v>
      </c>
      <c r="G4879">
        <v>37</v>
      </c>
      <c r="H4879">
        <v>435909</v>
      </c>
      <c r="I4879" t="s">
        <v>34</v>
      </c>
      <c r="J4879" s="3">
        <v>45427</v>
      </c>
      <c r="K4879">
        <v>1300</v>
      </c>
      <c r="L4879" t="s">
        <v>19762</v>
      </c>
      <c r="M4879" t="s">
        <v>49</v>
      </c>
      <c r="N4879" t="s">
        <v>19763</v>
      </c>
      <c r="O4879" t="s">
        <v>19764</v>
      </c>
      <c r="P4879" t="s">
        <v>51</v>
      </c>
      <c r="Q4879">
        <v>10</v>
      </c>
      <c r="R4879" t="s">
        <v>88</v>
      </c>
      <c r="S4879" t="s">
        <v>41</v>
      </c>
      <c r="T4879">
        <v>11184</v>
      </c>
      <c r="U4879" s="1">
        <v>45551</v>
      </c>
      <c r="V4879" t="s">
        <v>180</v>
      </c>
      <c r="W4879">
        <v>509017</v>
      </c>
      <c r="X4879" t="s">
        <v>19765</v>
      </c>
      <c r="Y4879">
        <v>360</v>
      </c>
      <c r="Z4879">
        <v>2717</v>
      </c>
      <c r="AA4879">
        <v>2</v>
      </c>
      <c r="AB4879">
        <v>2173.6</v>
      </c>
      <c r="AC4879">
        <f>Table1_1[[#This Row],[Price]]*Table1_1[[#This Row],[Quantity]]</f>
        <v>5434</v>
      </c>
    </row>
    <row r="4880" spans="1:29" x14ac:dyDescent="0.3">
      <c r="A4880" t="s">
        <v>28</v>
      </c>
      <c r="B4880" t="s">
        <v>29</v>
      </c>
      <c r="C4880" t="s">
        <v>148</v>
      </c>
      <c r="D4880" t="s">
        <v>467</v>
      </c>
      <c r="E4880" t="s">
        <v>46</v>
      </c>
      <c r="F4880" t="s">
        <v>355</v>
      </c>
      <c r="G4880">
        <v>1</v>
      </c>
      <c r="H4880">
        <v>422877</v>
      </c>
      <c r="I4880" t="s">
        <v>58</v>
      </c>
      <c r="J4880" s="3">
        <v>44104</v>
      </c>
      <c r="K4880">
        <v>1200</v>
      </c>
      <c r="L4880" t="s">
        <v>19766</v>
      </c>
      <c r="M4880" t="s">
        <v>1147</v>
      </c>
      <c r="N4880" t="s">
        <v>19767</v>
      </c>
      <c r="O4880" t="s">
        <v>19768</v>
      </c>
      <c r="P4880" t="s">
        <v>87</v>
      </c>
      <c r="Q4880">
        <v>17</v>
      </c>
      <c r="R4880" t="s">
        <v>40</v>
      </c>
      <c r="S4880" t="s">
        <v>118</v>
      </c>
      <c r="T4880">
        <v>35588</v>
      </c>
      <c r="U4880" s="1">
        <v>45540</v>
      </c>
      <c r="V4880" t="s">
        <v>180</v>
      </c>
      <c r="W4880">
        <v>946940</v>
      </c>
      <c r="X4880" t="s">
        <v>19769</v>
      </c>
      <c r="Y4880">
        <v>240</v>
      </c>
      <c r="Z4880">
        <v>599</v>
      </c>
      <c r="AA4880">
        <v>8</v>
      </c>
      <c r="AB4880">
        <v>1916.8000000000002</v>
      </c>
      <c r="AC4880">
        <f>Table1_1[[#This Row],[Price]]*Table1_1[[#This Row],[Quantity]]</f>
        <v>4792</v>
      </c>
    </row>
    <row r="4881" spans="1:29" x14ac:dyDescent="0.3">
      <c r="A4881" t="s">
        <v>28</v>
      </c>
      <c r="B4881" t="s">
        <v>29</v>
      </c>
      <c r="C4881" t="s">
        <v>30</v>
      </c>
      <c r="D4881" t="s">
        <v>349</v>
      </c>
      <c r="E4881" t="s">
        <v>56</v>
      </c>
      <c r="F4881" t="s">
        <v>106</v>
      </c>
      <c r="G4881">
        <v>25</v>
      </c>
      <c r="H4881">
        <v>401953</v>
      </c>
      <c r="I4881" t="s">
        <v>34</v>
      </c>
      <c r="J4881" s="3">
        <v>43899</v>
      </c>
      <c r="K4881">
        <v>1100</v>
      </c>
      <c r="L4881" t="s">
        <v>19770</v>
      </c>
      <c r="M4881" t="s">
        <v>1030</v>
      </c>
      <c r="N4881" t="s">
        <v>19771</v>
      </c>
      <c r="O4881">
        <v>-4369</v>
      </c>
      <c r="P4881" t="s">
        <v>71</v>
      </c>
      <c r="Q4881">
        <v>20</v>
      </c>
      <c r="R4881" t="s">
        <v>88</v>
      </c>
      <c r="S4881" t="s">
        <v>41</v>
      </c>
      <c r="T4881">
        <v>19656</v>
      </c>
      <c r="U4881" s="1">
        <v>45372</v>
      </c>
      <c r="V4881" t="s">
        <v>72</v>
      </c>
      <c r="W4881">
        <v>831972</v>
      </c>
      <c r="X4881" t="s">
        <v>19772</v>
      </c>
      <c r="Y4881">
        <v>940</v>
      </c>
      <c r="Z4881">
        <v>2771</v>
      </c>
      <c r="AA4881">
        <v>6</v>
      </c>
      <c r="AB4881">
        <v>6650.4000000000015</v>
      </c>
      <c r="AC4881">
        <f>Table1_1[[#This Row],[Price]]*Table1_1[[#This Row],[Quantity]]</f>
        <v>16626</v>
      </c>
    </row>
    <row r="4882" spans="1:29" x14ac:dyDescent="0.3">
      <c r="A4882" t="s">
        <v>28</v>
      </c>
      <c r="B4882" t="s">
        <v>29</v>
      </c>
      <c r="C4882" t="s">
        <v>193</v>
      </c>
      <c r="D4882" t="s">
        <v>411</v>
      </c>
      <c r="E4882" t="s">
        <v>56</v>
      </c>
      <c r="F4882" t="s">
        <v>355</v>
      </c>
      <c r="G4882">
        <v>91</v>
      </c>
      <c r="H4882">
        <v>436507</v>
      </c>
      <c r="I4882" t="s">
        <v>58</v>
      </c>
      <c r="J4882" s="3">
        <v>45083</v>
      </c>
      <c r="K4882">
        <v>1100</v>
      </c>
      <c r="L4882" t="s">
        <v>19774</v>
      </c>
      <c r="M4882" t="s">
        <v>1058</v>
      </c>
      <c r="N4882" t="s">
        <v>19775</v>
      </c>
      <c r="O4882" t="s">
        <v>19776</v>
      </c>
      <c r="P4882" t="s">
        <v>71</v>
      </c>
      <c r="Q4882">
        <v>13</v>
      </c>
      <c r="R4882" t="s">
        <v>88</v>
      </c>
      <c r="S4882" t="s">
        <v>79</v>
      </c>
      <c r="T4882">
        <v>42726</v>
      </c>
      <c r="U4882" s="1">
        <v>45305</v>
      </c>
      <c r="V4882" t="s">
        <v>111</v>
      </c>
      <c r="W4882">
        <v>380550</v>
      </c>
      <c r="X4882" t="s">
        <v>19777</v>
      </c>
      <c r="Y4882">
        <v>314</v>
      </c>
      <c r="Z4882">
        <v>2854</v>
      </c>
      <c r="AA4882">
        <v>8</v>
      </c>
      <c r="AB4882">
        <v>9132.8000000000011</v>
      </c>
      <c r="AC4882">
        <f>Table1_1[[#This Row],[Price]]*Table1_1[[#This Row],[Quantity]]</f>
        <v>22832</v>
      </c>
    </row>
    <row r="4883" spans="1:29" x14ac:dyDescent="0.3">
      <c r="A4883" t="s">
        <v>28</v>
      </c>
      <c r="B4883" t="s">
        <v>29</v>
      </c>
      <c r="C4883" t="s">
        <v>157</v>
      </c>
      <c r="D4883" t="s">
        <v>349</v>
      </c>
      <c r="E4883" t="s">
        <v>32</v>
      </c>
      <c r="F4883" t="s">
        <v>113</v>
      </c>
      <c r="G4883">
        <v>54</v>
      </c>
      <c r="H4883">
        <v>405374</v>
      </c>
      <c r="I4883" t="s">
        <v>34</v>
      </c>
      <c r="J4883" s="3">
        <v>43956</v>
      </c>
      <c r="K4883">
        <v>1300</v>
      </c>
      <c r="L4883" t="s">
        <v>19779</v>
      </c>
      <c r="M4883" t="s">
        <v>216</v>
      </c>
      <c r="N4883" t="s">
        <v>19780</v>
      </c>
      <c r="O4883" t="s">
        <v>19781</v>
      </c>
      <c r="P4883" t="s">
        <v>87</v>
      </c>
      <c r="Q4883">
        <v>19</v>
      </c>
      <c r="R4883" t="s">
        <v>40</v>
      </c>
      <c r="S4883" t="s">
        <v>63</v>
      </c>
      <c r="T4883">
        <v>46499</v>
      </c>
      <c r="U4883" s="1">
        <v>45295</v>
      </c>
      <c r="V4883" t="s">
        <v>111</v>
      </c>
      <c r="W4883">
        <v>866294</v>
      </c>
      <c r="X4883" t="s">
        <v>19782</v>
      </c>
      <c r="Y4883">
        <v>612</v>
      </c>
      <c r="Z4883">
        <v>2441</v>
      </c>
      <c r="AA4883">
        <v>8</v>
      </c>
      <c r="AB4883">
        <v>7811.2000000000007</v>
      </c>
      <c r="AC4883">
        <f>Table1_1[[#This Row],[Price]]*Table1_1[[#This Row],[Quantity]]</f>
        <v>19528</v>
      </c>
    </row>
    <row r="4884" spans="1:29" x14ac:dyDescent="0.3">
      <c r="A4884" t="s">
        <v>28</v>
      </c>
      <c r="B4884" t="s">
        <v>29</v>
      </c>
      <c r="C4884" t="s">
        <v>66</v>
      </c>
      <c r="D4884" t="s">
        <v>338</v>
      </c>
      <c r="E4884" t="s">
        <v>46</v>
      </c>
      <c r="F4884" t="s">
        <v>83</v>
      </c>
      <c r="G4884">
        <v>98</v>
      </c>
      <c r="H4884">
        <v>408516</v>
      </c>
      <c r="I4884" t="s">
        <v>34</v>
      </c>
      <c r="J4884" s="3">
        <v>45074</v>
      </c>
      <c r="K4884">
        <v>1000</v>
      </c>
      <c r="L4884" t="s">
        <v>19784</v>
      </c>
      <c r="M4884" t="s">
        <v>843</v>
      </c>
      <c r="N4884" t="s">
        <v>19785</v>
      </c>
      <c r="O4884" t="s">
        <v>19786</v>
      </c>
      <c r="P4884" t="s">
        <v>51</v>
      </c>
      <c r="Q4884">
        <v>13</v>
      </c>
      <c r="R4884" t="s">
        <v>88</v>
      </c>
      <c r="S4884" t="s">
        <v>41</v>
      </c>
      <c r="T4884">
        <v>44414</v>
      </c>
      <c r="U4884" s="1">
        <v>45569</v>
      </c>
      <c r="V4884" t="s">
        <v>155</v>
      </c>
      <c r="W4884">
        <v>190822</v>
      </c>
      <c r="X4884" t="s">
        <v>19787</v>
      </c>
      <c r="Y4884">
        <v>945</v>
      </c>
      <c r="Z4884">
        <v>2746</v>
      </c>
      <c r="AA4884">
        <v>8</v>
      </c>
      <c r="AB4884">
        <v>8787.2000000000007</v>
      </c>
      <c r="AC4884">
        <f>Table1_1[[#This Row],[Price]]*Table1_1[[#This Row],[Quantity]]</f>
        <v>21968</v>
      </c>
    </row>
    <row r="4885" spans="1:29" x14ac:dyDescent="0.3">
      <c r="A4885" t="s">
        <v>28</v>
      </c>
      <c r="B4885" t="s">
        <v>29</v>
      </c>
      <c r="C4885" t="s">
        <v>157</v>
      </c>
      <c r="D4885" t="s">
        <v>163</v>
      </c>
      <c r="E4885" t="s">
        <v>56</v>
      </c>
      <c r="F4885" t="s">
        <v>135</v>
      </c>
      <c r="G4885">
        <v>61</v>
      </c>
      <c r="H4885">
        <v>434601</v>
      </c>
      <c r="I4885" t="s">
        <v>34</v>
      </c>
      <c r="J4885" s="3">
        <v>44797</v>
      </c>
      <c r="K4885">
        <v>1400</v>
      </c>
      <c r="L4885" t="s">
        <v>19788</v>
      </c>
      <c r="M4885" t="s">
        <v>1460</v>
      </c>
      <c r="N4885" t="s">
        <v>19789</v>
      </c>
      <c r="O4885" t="s">
        <v>19790</v>
      </c>
      <c r="P4885" t="s">
        <v>39</v>
      </c>
      <c r="Q4885">
        <v>8</v>
      </c>
      <c r="R4885" t="s">
        <v>40</v>
      </c>
      <c r="S4885" t="s">
        <v>63</v>
      </c>
      <c r="T4885">
        <v>25409</v>
      </c>
      <c r="U4885" s="1">
        <v>45416</v>
      </c>
      <c r="V4885" t="s">
        <v>140</v>
      </c>
      <c r="W4885">
        <v>168007</v>
      </c>
      <c r="X4885" t="s">
        <v>3089</v>
      </c>
      <c r="Y4885">
        <v>409</v>
      </c>
      <c r="Z4885">
        <v>2357</v>
      </c>
      <c r="AA4885">
        <v>4</v>
      </c>
      <c r="AB4885">
        <v>3771.2000000000003</v>
      </c>
      <c r="AC4885">
        <f>Table1_1[[#This Row],[Price]]*Table1_1[[#This Row],[Quantity]]</f>
        <v>9428</v>
      </c>
    </row>
    <row r="4886" spans="1:29" x14ac:dyDescent="0.3">
      <c r="A4886" t="s">
        <v>28</v>
      </c>
      <c r="B4886" t="s">
        <v>29</v>
      </c>
      <c r="C4886" t="s">
        <v>54</v>
      </c>
      <c r="D4886" t="s">
        <v>55</v>
      </c>
      <c r="E4886" t="s">
        <v>32</v>
      </c>
      <c r="F4886" t="s">
        <v>33</v>
      </c>
      <c r="G4886">
        <v>64</v>
      </c>
      <c r="H4886">
        <v>428235</v>
      </c>
      <c r="I4886" t="s">
        <v>34</v>
      </c>
      <c r="J4886" s="3">
        <v>44110</v>
      </c>
      <c r="K4886">
        <v>950</v>
      </c>
      <c r="L4886" t="s">
        <v>19792</v>
      </c>
      <c r="M4886" t="s">
        <v>623</v>
      </c>
      <c r="N4886" t="s">
        <v>19793</v>
      </c>
      <c r="O4886" t="s">
        <v>19794</v>
      </c>
      <c r="P4886" t="s">
        <v>87</v>
      </c>
      <c r="Q4886">
        <v>6</v>
      </c>
      <c r="R4886" t="s">
        <v>88</v>
      </c>
      <c r="S4886" t="s">
        <v>41</v>
      </c>
      <c r="T4886">
        <v>58950</v>
      </c>
      <c r="U4886" s="1">
        <v>45437</v>
      </c>
      <c r="V4886" t="s">
        <v>140</v>
      </c>
      <c r="W4886">
        <v>288381</v>
      </c>
      <c r="X4886" t="s">
        <v>19795</v>
      </c>
      <c r="Y4886">
        <v>570</v>
      </c>
      <c r="Z4886">
        <v>2089</v>
      </c>
      <c r="AA4886">
        <v>6</v>
      </c>
      <c r="AB4886">
        <v>5013.6000000000004</v>
      </c>
      <c r="AC4886">
        <f>Table1_1[[#This Row],[Price]]*Table1_1[[#This Row],[Quantity]]</f>
        <v>12534</v>
      </c>
    </row>
    <row r="4887" spans="1:29" x14ac:dyDescent="0.3">
      <c r="A4887" t="s">
        <v>28</v>
      </c>
      <c r="B4887" t="s">
        <v>29</v>
      </c>
      <c r="C4887" t="s">
        <v>193</v>
      </c>
      <c r="D4887" t="s">
        <v>92</v>
      </c>
      <c r="E4887" t="s">
        <v>56</v>
      </c>
      <c r="F4887" t="s">
        <v>99</v>
      </c>
      <c r="G4887">
        <v>18</v>
      </c>
      <c r="H4887">
        <v>425140</v>
      </c>
      <c r="I4887" t="s">
        <v>34</v>
      </c>
      <c r="J4887" s="3">
        <v>43975</v>
      </c>
      <c r="K4887">
        <v>1400</v>
      </c>
      <c r="L4887" t="s">
        <v>19796</v>
      </c>
      <c r="M4887" t="s">
        <v>417</v>
      </c>
      <c r="N4887" t="s">
        <v>19797</v>
      </c>
      <c r="O4887" t="s">
        <v>19798</v>
      </c>
      <c r="P4887" t="s">
        <v>39</v>
      </c>
      <c r="Q4887">
        <v>15</v>
      </c>
      <c r="R4887" t="s">
        <v>40</v>
      </c>
      <c r="S4887" t="s">
        <v>63</v>
      </c>
      <c r="T4887">
        <v>71928</v>
      </c>
      <c r="U4887" s="1">
        <v>45604</v>
      </c>
      <c r="V4887" t="s">
        <v>42</v>
      </c>
      <c r="W4887">
        <v>323237</v>
      </c>
      <c r="X4887" t="s">
        <v>19799</v>
      </c>
      <c r="Y4887">
        <v>538</v>
      </c>
      <c r="Z4887">
        <v>2000</v>
      </c>
      <c r="AA4887">
        <v>6</v>
      </c>
      <c r="AB4887">
        <v>4800</v>
      </c>
      <c r="AC4887">
        <f>Table1_1[[#This Row],[Price]]*Table1_1[[#This Row],[Quantity]]</f>
        <v>12000</v>
      </c>
    </row>
    <row r="4888" spans="1:29" x14ac:dyDescent="0.3">
      <c r="A4888" t="s">
        <v>28</v>
      </c>
      <c r="B4888" t="s">
        <v>29</v>
      </c>
      <c r="C4888" t="s">
        <v>54</v>
      </c>
      <c r="D4888" t="s">
        <v>566</v>
      </c>
      <c r="E4888" t="s">
        <v>56</v>
      </c>
      <c r="F4888" t="s">
        <v>57</v>
      </c>
      <c r="G4888">
        <v>60</v>
      </c>
      <c r="H4888">
        <v>405905</v>
      </c>
      <c r="I4888" t="s">
        <v>58</v>
      </c>
      <c r="J4888" s="3">
        <v>44092</v>
      </c>
      <c r="K4888">
        <v>950</v>
      </c>
      <c r="L4888" t="s">
        <v>19800</v>
      </c>
      <c r="M4888" t="s">
        <v>137</v>
      </c>
      <c r="N4888" t="s">
        <v>19801</v>
      </c>
      <c r="O4888" t="s">
        <v>19802</v>
      </c>
      <c r="P4888" t="s">
        <v>39</v>
      </c>
      <c r="Q4888">
        <v>16</v>
      </c>
      <c r="R4888" t="s">
        <v>40</v>
      </c>
      <c r="S4888" t="s">
        <v>63</v>
      </c>
      <c r="T4888">
        <v>28215</v>
      </c>
      <c r="U4888" s="1">
        <v>45306</v>
      </c>
      <c r="V4888" t="s">
        <v>111</v>
      </c>
      <c r="W4888">
        <v>772217</v>
      </c>
      <c r="X4888" t="s">
        <v>19803</v>
      </c>
      <c r="Y4888">
        <v>916</v>
      </c>
      <c r="Z4888">
        <v>2115</v>
      </c>
      <c r="AA4888">
        <v>2</v>
      </c>
      <c r="AB4888">
        <v>1692</v>
      </c>
      <c r="AC4888">
        <f>Table1_1[[#This Row],[Price]]*Table1_1[[#This Row],[Quantity]]</f>
        <v>4230</v>
      </c>
    </row>
    <row r="4889" spans="1:29" x14ac:dyDescent="0.3">
      <c r="A4889" t="s">
        <v>28</v>
      </c>
      <c r="B4889" t="s">
        <v>29</v>
      </c>
      <c r="C4889" t="s">
        <v>30</v>
      </c>
      <c r="D4889" t="s">
        <v>187</v>
      </c>
      <c r="E4889" t="s">
        <v>32</v>
      </c>
      <c r="F4889" t="s">
        <v>355</v>
      </c>
      <c r="G4889">
        <v>7</v>
      </c>
      <c r="H4889">
        <v>415405</v>
      </c>
      <c r="I4889" t="s">
        <v>58</v>
      </c>
      <c r="J4889" s="3">
        <v>44082</v>
      </c>
      <c r="K4889">
        <v>950</v>
      </c>
      <c r="L4889" t="s">
        <v>19804</v>
      </c>
      <c r="M4889" t="s">
        <v>177</v>
      </c>
      <c r="N4889" t="s">
        <v>19805</v>
      </c>
      <c r="O4889" t="s">
        <v>19806</v>
      </c>
      <c r="P4889" t="s">
        <v>51</v>
      </c>
      <c r="Q4889">
        <v>19</v>
      </c>
      <c r="R4889" t="s">
        <v>40</v>
      </c>
      <c r="S4889" t="s">
        <v>63</v>
      </c>
      <c r="T4889">
        <v>65215</v>
      </c>
      <c r="U4889" s="1">
        <v>45595</v>
      </c>
      <c r="V4889" t="s">
        <v>155</v>
      </c>
      <c r="W4889">
        <v>671268</v>
      </c>
      <c r="X4889" t="s">
        <v>19807</v>
      </c>
      <c r="Y4889">
        <v>717</v>
      </c>
      <c r="Z4889">
        <v>1774</v>
      </c>
      <c r="AA4889">
        <v>4</v>
      </c>
      <c r="AB4889">
        <v>2838.4</v>
      </c>
      <c r="AC4889">
        <f>Table1_1[[#This Row],[Price]]*Table1_1[[#This Row],[Quantity]]</f>
        <v>7096</v>
      </c>
    </row>
    <row r="4890" spans="1:29" x14ac:dyDescent="0.3">
      <c r="A4890" t="s">
        <v>28</v>
      </c>
      <c r="B4890" t="s">
        <v>29</v>
      </c>
      <c r="C4890" t="s">
        <v>54</v>
      </c>
      <c r="D4890" t="s">
        <v>380</v>
      </c>
      <c r="E4890" t="s">
        <v>46</v>
      </c>
      <c r="F4890" t="s">
        <v>83</v>
      </c>
      <c r="G4890">
        <v>64</v>
      </c>
      <c r="H4890">
        <v>408294</v>
      </c>
      <c r="I4890" t="s">
        <v>34</v>
      </c>
      <c r="J4890" s="3">
        <v>45204</v>
      </c>
      <c r="K4890">
        <v>1200</v>
      </c>
      <c r="L4890" t="s">
        <v>19808</v>
      </c>
      <c r="M4890" t="s">
        <v>953</v>
      </c>
      <c r="N4890" t="s">
        <v>19809</v>
      </c>
      <c r="O4890" t="s">
        <v>19810</v>
      </c>
      <c r="P4890" t="s">
        <v>39</v>
      </c>
      <c r="Q4890">
        <v>10</v>
      </c>
      <c r="R4890" t="s">
        <v>88</v>
      </c>
      <c r="S4890" t="s">
        <v>118</v>
      </c>
      <c r="T4890">
        <v>65939</v>
      </c>
      <c r="U4890" s="1">
        <v>45306</v>
      </c>
      <c r="V4890" t="s">
        <v>111</v>
      </c>
      <c r="W4890">
        <v>883541</v>
      </c>
      <c r="X4890" t="s">
        <v>19811</v>
      </c>
      <c r="Y4890">
        <v>447</v>
      </c>
      <c r="Z4890">
        <v>2441</v>
      </c>
      <c r="AA4890">
        <v>1</v>
      </c>
      <c r="AB4890">
        <v>976.40000000000009</v>
      </c>
      <c r="AC4890">
        <f>Table1_1[[#This Row],[Price]]*Table1_1[[#This Row],[Quantity]]</f>
        <v>2441</v>
      </c>
    </row>
    <row r="4891" spans="1:29" x14ac:dyDescent="0.3">
      <c r="A4891" t="s">
        <v>28</v>
      </c>
      <c r="B4891" t="s">
        <v>29</v>
      </c>
      <c r="C4891" t="s">
        <v>54</v>
      </c>
      <c r="D4891" t="s">
        <v>134</v>
      </c>
      <c r="E4891" t="s">
        <v>46</v>
      </c>
      <c r="F4891" t="s">
        <v>47</v>
      </c>
      <c r="G4891">
        <v>86</v>
      </c>
      <c r="H4891">
        <v>403848</v>
      </c>
      <c r="I4891" t="s">
        <v>58</v>
      </c>
      <c r="J4891" s="3">
        <v>44736</v>
      </c>
      <c r="K4891">
        <v>1100</v>
      </c>
      <c r="L4891" t="s">
        <v>14815</v>
      </c>
      <c r="M4891" t="s">
        <v>1198</v>
      </c>
      <c r="N4891" t="s">
        <v>19813</v>
      </c>
      <c r="O4891" t="s">
        <v>19814</v>
      </c>
      <c r="P4891" t="s">
        <v>51</v>
      </c>
      <c r="Q4891">
        <v>9</v>
      </c>
      <c r="R4891" t="s">
        <v>88</v>
      </c>
      <c r="S4891" t="s">
        <v>79</v>
      </c>
      <c r="T4891">
        <v>10113</v>
      </c>
      <c r="U4891" s="1">
        <v>45494</v>
      </c>
      <c r="V4891" t="s">
        <v>126</v>
      </c>
      <c r="W4891">
        <v>633015</v>
      </c>
      <c r="X4891" t="s">
        <v>19815</v>
      </c>
      <c r="Y4891">
        <v>487</v>
      </c>
      <c r="Z4891">
        <v>1430</v>
      </c>
      <c r="AA4891">
        <v>8</v>
      </c>
      <c r="AB4891">
        <v>4576</v>
      </c>
      <c r="AC4891">
        <f>Table1_1[[#This Row],[Price]]*Table1_1[[#This Row],[Quantity]]</f>
        <v>11440</v>
      </c>
    </row>
    <row r="4892" spans="1:29" x14ac:dyDescent="0.3">
      <c r="A4892" t="s">
        <v>28</v>
      </c>
      <c r="B4892" t="s">
        <v>29</v>
      </c>
      <c r="C4892" t="s">
        <v>157</v>
      </c>
      <c r="D4892" t="s">
        <v>511</v>
      </c>
      <c r="E4892" t="s">
        <v>32</v>
      </c>
      <c r="F4892" t="s">
        <v>47</v>
      </c>
      <c r="G4892">
        <v>16</v>
      </c>
      <c r="H4892">
        <v>418395</v>
      </c>
      <c r="I4892" t="s">
        <v>34</v>
      </c>
      <c r="J4892" s="3">
        <v>45276</v>
      </c>
      <c r="K4892">
        <v>1400</v>
      </c>
      <c r="L4892" t="s">
        <v>19816</v>
      </c>
      <c r="M4892" t="s">
        <v>361</v>
      </c>
      <c r="N4892" t="s">
        <v>19817</v>
      </c>
      <c r="O4892" t="s">
        <v>19818</v>
      </c>
      <c r="P4892" t="s">
        <v>87</v>
      </c>
      <c r="Q4892">
        <v>14</v>
      </c>
      <c r="R4892" t="s">
        <v>40</v>
      </c>
      <c r="S4892" t="s">
        <v>79</v>
      </c>
      <c r="T4892">
        <v>44042</v>
      </c>
      <c r="U4892" s="1">
        <v>45309</v>
      </c>
      <c r="V4892" t="s">
        <v>111</v>
      </c>
      <c r="W4892">
        <v>799159</v>
      </c>
      <c r="X4892" t="s">
        <v>19819</v>
      </c>
      <c r="Y4892">
        <v>244</v>
      </c>
      <c r="Z4892">
        <v>1208</v>
      </c>
      <c r="AA4892">
        <v>2</v>
      </c>
      <c r="AB4892">
        <v>966.40000000000009</v>
      </c>
      <c r="AC4892">
        <f>Table1_1[[#This Row],[Price]]*Table1_1[[#This Row],[Quantity]]</f>
        <v>2416</v>
      </c>
    </row>
    <row r="4893" spans="1:29" x14ac:dyDescent="0.3">
      <c r="A4893" t="s">
        <v>28</v>
      </c>
      <c r="B4893" t="s">
        <v>29</v>
      </c>
      <c r="C4893" t="s">
        <v>193</v>
      </c>
      <c r="D4893" t="s">
        <v>364</v>
      </c>
      <c r="E4893" t="s">
        <v>32</v>
      </c>
      <c r="F4893" t="s">
        <v>47</v>
      </c>
      <c r="G4893">
        <v>37</v>
      </c>
      <c r="H4893">
        <v>424674</v>
      </c>
      <c r="I4893" t="s">
        <v>34</v>
      </c>
      <c r="J4893" s="3">
        <v>44772</v>
      </c>
      <c r="K4893">
        <v>1000</v>
      </c>
      <c r="L4893" t="s">
        <v>19820</v>
      </c>
      <c r="M4893" t="s">
        <v>366</v>
      </c>
      <c r="N4893" t="s">
        <v>19821</v>
      </c>
      <c r="O4893" t="s">
        <v>19822</v>
      </c>
      <c r="P4893" t="s">
        <v>39</v>
      </c>
      <c r="Q4893">
        <v>17</v>
      </c>
      <c r="R4893" t="s">
        <v>88</v>
      </c>
      <c r="S4893" t="s">
        <v>41</v>
      </c>
      <c r="T4893">
        <v>65033</v>
      </c>
      <c r="U4893" s="1">
        <v>45301</v>
      </c>
      <c r="V4893" t="s">
        <v>111</v>
      </c>
      <c r="W4893">
        <v>396497</v>
      </c>
      <c r="X4893" t="s">
        <v>19823</v>
      </c>
      <c r="Y4893">
        <v>790</v>
      </c>
      <c r="Z4893">
        <v>593</v>
      </c>
      <c r="AA4893">
        <v>3</v>
      </c>
      <c r="AB4893">
        <v>711.6</v>
      </c>
      <c r="AC4893">
        <f>Table1_1[[#This Row],[Price]]*Table1_1[[#This Row],[Quantity]]</f>
        <v>1779</v>
      </c>
    </row>
    <row r="4894" spans="1:29" x14ac:dyDescent="0.3">
      <c r="A4894" t="s">
        <v>28</v>
      </c>
      <c r="B4894" t="s">
        <v>29</v>
      </c>
      <c r="C4894" t="s">
        <v>66</v>
      </c>
      <c r="D4894" t="s">
        <v>142</v>
      </c>
      <c r="E4894" t="s">
        <v>56</v>
      </c>
      <c r="F4894" t="s">
        <v>106</v>
      </c>
      <c r="G4894">
        <v>80</v>
      </c>
      <c r="H4894">
        <v>420315</v>
      </c>
      <c r="I4894" t="s">
        <v>34</v>
      </c>
      <c r="J4894" s="3">
        <v>45212</v>
      </c>
      <c r="K4894">
        <v>1100</v>
      </c>
      <c r="L4894" t="s">
        <v>13573</v>
      </c>
      <c r="M4894" t="s">
        <v>115</v>
      </c>
      <c r="N4894" t="s">
        <v>19824</v>
      </c>
      <c r="O4894" t="s">
        <v>19825</v>
      </c>
      <c r="P4894" t="s">
        <v>39</v>
      </c>
      <c r="Q4894">
        <v>16</v>
      </c>
      <c r="R4894" t="s">
        <v>40</v>
      </c>
      <c r="S4894" t="s">
        <v>118</v>
      </c>
      <c r="T4894">
        <v>45959</v>
      </c>
      <c r="U4894" s="1">
        <v>45326</v>
      </c>
      <c r="V4894" t="s">
        <v>119</v>
      </c>
      <c r="W4894">
        <v>865913</v>
      </c>
      <c r="X4894" t="s">
        <v>19826</v>
      </c>
      <c r="Y4894">
        <v>392</v>
      </c>
      <c r="Z4894">
        <v>2210</v>
      </c>
      <c r="AA4894">
        <v>1</v>
      </c>
      <c r="AB4894">
        <v>884</v>
      </c>
      <c r="AC4894">
        <f>Table1_1[[#This Row],[Price]]*Table1_1[[#This Row],[Quantity]]</f>
        <v>2210</v>
      </c>
    </row>
    <row r="4895" spans="1:29" x14ac:dyDescent="0.3">
      <c r="A4895" t="s">
        <v>28</v>
      </c>
      <c r="B4895" t="s">
        <v>29</v>
      </c>
      <c r="C4895" t="s">
        <v>193</v>
      </c>
      <c r="D4895" t="s">
        <v>82</v>
      </c>
      <c r="E4895" t="s">
        <v>32</v>
      </c>
      <c r="F4895" t="s">
        <v>83</v>
      </c>
      <c r="G4895">
        <v>42</v>
      </c>
      <c r="H4895">
        <v>407417</v>
      </c>
      <c r="I4895" t="s">
        <v>34</v>
      </c>
      <c r="J4895" s="3">
        <v>44088</v>
      </c>
      <c r="K4895">
        <v>1400</v>
      </c>
      <c r="L4895" t="s">
        <v>19827</v>
      </c>
      <c r="M4895" t="s">
        <v>1488</v>
      </c>
      <c r="N4895" t="s">
        <v>19828</v>
      </c>
      <c r="O4895" t="s">
        <v>19829</v>
      </c>
      <c r="P4895" t="s">
        <v>71</v>
      </c>
      <c r="Q4895">
        <v>9</v>
      </c>
      <c r="R4895" t="s">
        <v>40</v>
      </c>
      <c r="S4895" t="s">
        <v>41</v>
      </c>
      <c r="T4895">
        <v>77710</v>
      </c>
      <c r="U4895" s="1">
        <v>45363</v>
      </c>
      <c r="V4895" t="s">
        <v>72</v>
      </c>
      <c r="W4895">
        <v>895749</v>
      </c>
      <c r="X4895" t="s">
        <v>19830</v>
      </c>
      <c r="Y4895">
        <v>283</v>
      </c>
      <c r="Z4895">
        <v>668</v>
      </c>
      <c r="AA4895">
        <v>3</v>
      </c>
      <c r="AB4895">
        <v>801.6</v>
      </c>
      <c r="AC4895">
        <f>Table1_1[[#This Row],[Price]]*Table1_1[[#This Row],[Quantity]]</f>
        <v>2004</v>
      </c>
    </row>
    <row r="4896" spans="1:29" x14ac:dyDescent="0.3">
      <c r="A4896" t="s">
        <v>28</v>
      </c>
      <c r="B4896" t="s">
        <v>29</v>
      </c>
      <c r="C4896" t="s">
        <v>91</v>
      </c>
      <c r="D4896" t="s">
        <v>45</v>
      </c>
      <c r="E4896" t="s">
        <v>56</v>
      </c>
      <c r="F4896" t="s">
        <v>150</v>
      </c>
      <c r="G4896">
        <v>5</v>
      </c>
      <c r="H4896">
        <v>438996</v>
      </c>
      <c r="I4896" t="s">
        <v>58</v>
      </c>
      <c r="J4896" s="3">
        <v>44511</v>
      </c>
      <c r="K4896">
        <v>800</v>
      </c>
      <c r="L4896" t="s">
        <v>19831</v>
      </c>
      <c r="M4896" t="s">
        <v>129</v>
      </c>
      <c r="N4896" t="s">
        <v>19832</v>
      </c>
      <c r="O4896" t="s">
        <v>19833</v>
      </c>
      <c r="P4896" t="s">
        <v>51</v>
      </c>
      <c r="Q4896">
        <v>5</v>
      </c>
      <c r="R4896" t="s">
        <v>88</v>
      </c>
      <c r="S4896" t="s">
        <v>118</v>
      </c>
      <c r="T4896">
        <v>85587</v>
      </c>
      <c r="U4896" s="1">
        <v>45345</v>
      </c>
      <c r="V4896" t="s">
        <v>119</v>
      </c>
      <c r="W4896">
        <v>187328</v>
      </c>
      <c r="X4896" t="s">
        <v>19834</v>
      </c>
      <c r="Y4896">
        <v>756</v>
      </c>
      <c r="Z4896">
        <v>2583</v>
      </c>
      <c r="AA4896">
        <v>8</v>
      </c>
      <c r="AB4896">
        <v>8265.6</v>
      </c>
      <c r="AC4896">
        <f>Table1_1[[#This Row],[Price]]*Table1_1[[#This Row],[Quantity]]</f>
        <v>20664</v>
      </c>
    </row>
    <row r="4897" spans="1:29" x14ac:dyDescent="0.3">
      <c r="A4897" t="s">
        <v>28</v>
      </c>
      <c r="B4897" t="s">
        <v>29</v>
      </c>
      <c r="C4897" t="s">
        <v>193</v>
      </c>
      <c r="D4897" t="s">
        <v>611</v>
      </c>
      <c r="E4897" t="s">
        <v>56</v>
      </c>
      <c r="F4897" t="s">
        <v>33</v>
      </c>
      <c r="G4897">
        <v>22</v>
      </c>
      <c r="H4897">
        <v>424902</v>
      </c>
      <c r="I4897" t="s">
        <v>58</v>
      </c>
      <c r="J4897" s="3">
        <v>45226</v>
      </c>
      <c r="K4897">
        <v>1400</v>
      </c>
      <c r="L4897" t="s">
        <v>15735</v>
      </c>
      <c r="M4897" t="s">
        <v>115</v>
      </c>
      <c r="N4897" t="s">
        <v>19835</v>
      </c>
      <c r="O4897">
        <v>4140304608</v>
      </c>
      <c r="P4897" t="s">
        <v>87</v>
      </c>
      <c r="Q4897">
        <v>20</v>
      </c>
      <c r="R4897" t="s">
        <v>88</v>
      </c>
      <c r="S4897" t="s">
        <v>63</v>
      </c>
      <c r="T4897">
        <v>41207</v>
      </c>
      <c r="U4897" s="1">
        <v>45563</v>
      </c>
      <c r="V4897" t="s">
        <v>180</v>
      </c>
      <c r="W4897">
        <v>345600</v>
      </c>
      <c r="X4897" t="s">
        <v>19836</v>
      </c>
      <c r="Y4897">
        <v>600</v>
      </c>
      <c r="Z4897">
        <v>608</v>
      </c>
      <c r="AA4897">
        <v>7</v>
      </c>
      <c r="AB4897">
        <v>1702.4</v>
      </c>
      <c r="AC4897">
        <f>Table1_1[[#This Row],[Price]]*Table1_1[[#This Row],[Quantity]]</f>
        <v>4256</v>
      </c>
    </row>
    <row r="4898" spans="1:29" x14ac:dyDescent="0.3">
      <c r="A4898" t="s">
        <v>28</v>
      </c>
      <c r="B4898" t="s">
        <v>29</v>
      </c>
      <c r="C4898" t="s">
        <v>66</v>
      </c>
      <c r="D4898" t="s">
        <v>82</v>
      </c>
      <c r="E4898" t="s">
        <v>46</v>
      </c>
      <c r="F4898" t="s">
        <v>57</v>
      </c>
      <c r="G4898">
        <v>38</v>
      </c>
      <c r="H4898">
        <v>419155</v>
      </c>
      <c r="I4898" t="s">
        <v>34</v>
      </c>
      <c r="J4898" s="3">
        <v>43993</v>
      </c>
      <c r="K4898">
        <v>1100</v>
      </c>
      <c r="L4898" t="s">
        <v>19837</v>
      </c>
      <c r="M4898" t="s">
        <v>129</v>
      </c>
      <c r="N4898" t="s">
        <v>19838</v>
      </c>
      <c r="O4898" t="s">
        <v>19839</v>
      </c>
      <c r="P4898" t="s">
        <v>71</v>
      </c>
      <c r="Q4898">
        <v>13</v>
      </c>
      <c r="R4898" t="s">
        <v>88</v>
      </c>
      <c r="S4898" t="s">
        <v>79</v>
      </c>
      <c r="T4898">
        <v>65568</v>
      </c>
      <c r="U4898" s="1">
        <v>45490</v>
      </c>
      <c r="V4898" t="s">
        <v>126</v>
      </c>
      <c r="W4898">
        <v>248516</v>
      </c>
      <c r="X4898" t="s">
        <v>19840</v>
      </c>
      <c r="Y4898">
        <v>992</v>
      </c>
      <c r="Z4898">
        <v>876</v>
      </c>
      <c r="AA4898">
        <v>2</v>
      </c>
      <c r="AB4898">
        <v>700.80000000000007</v>
      </c>
      <c r="AC4898">
        <f>Table1_1[[#This Row],[Price]]*Table1_1[[#This Row],[Quantity]]</f>
        <v>1752</v>
      </c>
    </row>
    <row r="4899" spans="1:29" x14ac:dyDescent="0.3">
      <c r="A4899" t="s">
        <v>28</v>
      </c>
      <c r="B4899" t="s">
        <v>29</v>
      </c>
      <c r="C4899" t="s">
        <v>148</v>
      </c>
      <c r="D4899" t="s">
        <v>411</v>
      </c>
      <c r="E4899" t="s">
        <v>56</v>
      </c>
      <c r="F4899" t="s">
        <v>83</v>
      </c>
      <c r="G4899">
        <v>69</v>
      </c>
      <c r="H4899">
        <v>400045</v>
      </c>
      <c r="I4899" t="s">
        <v>34</v>
      </c>
      <c r="J4899" s="3">
        <v>44804</v>
      </c>
      <c r="K4899">
        <v>1100</v>
      </c>
      <c r="L4899" t="s">
        <v>19842</v>
      </c>
      <c r="M4899" t="s">
        <v>345</v>
      </c>
      <c r="N4899" t="s">
        <v>19843</v>
      </c>
      <c r="O4899" t="s">
        <v>19844</v>
      </c>
      <c r="P4899" t="s">
        <v>39</v>
      </c>
      <c r="Q4899">
        <v>20</v>
      </c>
      <c r="R4899" t="s">
        <v>88</v>
      </c>
      <c r="S4899" t="s">
        <v>41</v>
      </c>
      <c r="T4899">
        <v>24042</v>
      </c>
      <c r="U4899" s="1">
        <v>45629</v>
      </c>
      <c r="V4899" t="s">
        <v>259</v>
      </c>
      <c r="W4899">
        <v>170187</v>
      </c>
      <c r="X4899" t="s">
        <v>19845</v>
      </c>
      <c r="Y4899">
        <v>577</v>
      </c>
      <c r="Z4899">
        <v>1711</v>
      </c>
      <c r="AA4899">
        <v>2</v>
      </c>
      <c r="AB4899">
        <v>1368.8000000000002</v>
      </c>
      <c r="AC4899">
        <f>Table1_1[[#This Row],[Price]]*Table1_1[[#This Row],[Quantity]]</f>
        <v>3422</v>
      </c>
    </row>
    <row r="4900" spans="1:29" x14ac:dyDescent="0.3">
      <c r="A4900" t="s">
        <v>28</v>
      </c>
      <c r="B4900" t="s">
        <v>29</v>
      </c>
      <c r="C4900" t="s">
        <v>44</v>
      </c>
      <c r="D4900" t="s">
        <v>261</v>
      </c>
      <c r="E4900" t="s">
        <v>46</v>
      </c>
      <c r="F4900" t="s">
        <v>175</v>
      </c>
      <c r="G4900">
        <v>37</v>
      </c>
      <c r="H4900">
        <v>424100</v>
      </c>
      <c r="I4900" t="s">
        <v>58</v>
      </c>
      <c r="J4900" s="3">
        <v>44807</v>
      </c>
      <c r="K4900">
        <v>1200</v>
      </c>
      <c r="L4900" t="s">
        <v>19847</v>
      </c>
      <c r="M4900" t="s">
        <v>232</v>
      </c>
      <c r="N4900" t="s">
        <v>19848</v>
      </c>
      <c r="O4900" t="s">
        <v>19849</v>
      </c>
      <c r="P4900" t="s">
        <v>51</v>
      </c>
      <c r="Q4900">
        <v>15</v>
      </c>
      <c r="R4900" t="s">
        <v>88</v>
      </c>
      <c r="S4900" t="s">
        <v>79</v>
      </c>
      <c r="T4900">
        <v>64458</v>
      </c>
      <c r="U4900" s="1">
        <v>45301</v>
      </c>
      <c r="V4900" t="s">
        <v>111</v>
      </c>
      <c r="W4900">
        <v>812374</v>
      </c>
      <c r="X4900" t="s">
        <v>19850</v>
      </c>
      <c r="Y4900">
        <v>906</v>
      </c>
      <c r="Z4900">
        <v>549</v>
      </c>
      <c r="AA4900">
        <v>1</v>
      </c>
      <c r="AB4900">
        <v>219.60000000000002</v>
      </c>
      <c r="AC4900">
        <f>Table1_1[[#This Row],[Price]]*Table1_1[[#This Row],[Quantity]]</f>
        <v>549</v>
      </c>
    </row>
    <row r="4901" spans="1:29" x14ac:dyDescent="0.3">
      <c r="A4901" t="s">
        <v>28</v>
      </c>
      <c r="B4901" t="s">
        <v>29</v>
      </c>
      <c r="C4901" t="s">
        <v>44</v>
      </c>
      <c r="D4901" t="s">
        <v>524</v>
      </c>
      <c r="E4901" t="s">
        <v>46</v>
      </c>
      <c r="F4901" t="s">
        <v>175</v>
      </c>
      <c r="G4901">
        <v>29</v>
      </c>
      <c r="H4901">
        <v>404324</v>
      </c>
      <c r="I4901" t="s">
        <v>58</v>
      </c>
      <c r="J4901" s="3">
        <v>44432</v>
      </c>
      <c r="K4901">
        <v>1100</v>
      </c>
      <c r="L4901" t="s">
        <v>6446</v>
      </c>
      <c r="M4901" t="s">
        <v>2054</v>
      </c>
      <c r="N4901" t="s">
        <v>19852</v>
      </c>
      <c r="O4901" t="s">
        <v>19853</v>
      </c>
      <c r="P4901" t="s">
        <v>51</v>
      </c>
      <c r="Q4901">
        <v>8</v>
      </c>
      <c r="R4901" t="s">
        <v>88</v>
      </c>
      <c r="S4901" t="s">
        <v>41</v>
      </c>
      <c r="T4901">
        <v>69316</v>
      </c>
      <c r="U4901" s="1">
        <v>45452</v>
      </c>
      <c r="V4901" t="s">
        <v>52</v>
      </c>
      <c r="W4901">
        <v>746195</v>
      </c>
      <c r="X4901" t="s">
        <v>19854</v>
      </c>
      <c r="Y4901">
        <v>758</v>
      </c>
      <c r="Z4901">
        <v>697</v>
      </c>
      <c r="AA4901">
        <v>5</v>
      </c>
      <c r="AB4901">
        <v>1394</v>
      </c>
      <c r="AC4901">
        <f>Table1_1[[#This Row],[Price]]*Table1_1[[#This Row],[Quantity]]</f>
        <v>3485</v>
      </c>
    </row>
    <row r="4902" spans="1:29" x14ac:dyDescent="0.3">
      <c r="A4902" t="s">
        <v>28</v>
      </c>
      <c r="B4902" t="s">
        <v>29</v>
      </c>
      <c r="C4902" t="s">
        <v>91</v>
      </c>
      <c r="D4902" t="s">
        <v>546</v>
      </c>
      <c r="E4902" t="s">
        <v>46</v>
      </c>
      <c r="F4902" t="s">
        <v>99</v>
      </c>
      <c r="G4902">
        <v>14</v>
      </c>
      <c r="H4902">
        <v>439431</v>
      </c>
      <c r="I4902" t="s">
        <v>34</v>
      </c>
      <c r="J4902" s="3">
        <v>43921</v>
      </c>
      <c r="K4902">
        <v>950</v>
      </c>
      <c r="L4902" t="s">
        <v>19855</v>
      </c>
      <c r="M4902" t="s">
        <v>76</v>
      </c>
      <c r="N4902" t="s">
        <v>19856</v>
      </c>
      <c r="O4902" t="s">
        <v>19857</v>
      </c>
      <c r="P4902" t="s">
        <v>71</v>
      </c>
      <c r="Q4902">
        <v>8</v>
      </c>
      <c r="R4902" t="s">
        <v>40</v>
      </c>
      <c r="S4902" t="s">
        <v>63</v>
      </c>
      <c r="T4902">
        <v>50874</v>
      </c>
      <c r="U4902" s="1">
        <v>45577</v>
      </c>
      <c r="V4902" t="s">
        <v>155</v>
      </c>
      <c r="W4902">
        <v>474990</v>
      </c>
      <c r="X4902" t="s">
        <v>19858</v>
      </c>
      <c r="Y4902">
        <v>445</v>
      </c>
      <c r="Z4902">
        <v>1351</v>
      </c>
      <c r="AA4902">
        <v>6</v>
      </c>
      <c r="AB4902">
        <v>3242.4</v>
      </c>
      <c r="AC4902">
        <f>Table1_1[[#This Row],[Price]]*Table1_1[[#This Row],[Quantity]]</f>
        <v>8106</v>
      </c>
    </row>
    <row r="4903" spans="1:29" x14ac:dyDescent="0.3">
      <c r="A4903" t="s">
        <v>28</v>
      </c>
      <c r="B4903" t="s">
        <v>29</v>
      </c>
      <c r="C4903" t="s">
        <v>91</v>
      </c>
      <c r="D4903" t="s">
        <v>142</v>
      </c>
      <c r="E4903" t="s">
        <v>46</v>
      </c>
      <c r="F4903" t="s">
        <v>113</v>
      </c>
      <c r="G4903">
        <v>81</v>
      </c>
      <c r="H4903">
        <v>403646</v>
      </c>
      <c r="I4903" t="s">
        <v>34</v>
      </c>
      <c r="J4903" s="3">
        <v>44531</v>
      </c>
      <c r="K4903">
        <v>1200</v>
      </c>
      <c r="L4903" t="s">
        <v>11789</v>
      </c>
      <c r="M4903" t="s">
        <v>417</v>
      </c>
      <c r="N4903" t="s">
        <v>19859</v>
      </c>
      <c r="O4903" t="s">
        <v>19860</v>
      </c>
      <c r="P4903" t="s">
        <v>51</v>
      </c>
      <c r="Q4903">
        <v>7</v>
      </c>
      <c r="R4903" t="s">
        <v>88</v>
      </c>
      <c r="S4903" t="s">
        <v>79</v>
      </c>
      <c r="T4903">
        <v>62457</v>
      </c>
      <c r="U4903" s="1">
        <v>45340</v>
      </c>
      <c r="V4903" t="s">
        <v>119</v>
      </c>
      <c r="W4903">
        <v>655767</v>
      </c>
      <c r="X4903" t="s">
        <v>19861</v>
      </c>
      <c r="Y4903">
        <v>730</v>
      </c>
      <c r="Z4903">
        <v>793</v>
      </c>
      <c r="AA4903">
        <v>5</v>
      </c>
      <c r="AB4903">
        <v>1586</v>
      </c>
      <c r="AC4903">
        <f>Table1_1[[#This Row],[Price]]*Table1_1[[#This Row],[Quantity]]</f>
        <v>3965</v>
      </c>
    </row>
    <row r="4904" spans="1:29" x14ac:dyDescent="0.3">
      <c r="A4904" t="s">
        <v>28</v>
      </c>
      <c r="B4904" t="s">
        <v>29</v>
      </c>
      <c r="C4904" t="s">
        <v>30</v>
      </c>
      <c r="D4904" t="s">
        <v>261</v>
      </c>
      <c r="E4904" t="s">
        <v>46</v>
      </c>
      <c r="F4904" t="s">
        <v>47</v>
      </c>
      <c r="G4904">
        <v>69</v>
      </c>
      <c r="H4904">
        <v>426728</v>
      </c>
      <c r="I4904" t="s">
        <v>34</v>
      </c>
      <c r="J4904" s="3">
        <v>44465</v>
      </c>
      <c r="K4904">
        <v>1100</v>
      </c>
      <c r="L4904" t="s">
        <v>19862</v>
      </c>
      <c r="M4904" t="s">
        <v>1291</v>
      </c>
      <c r="N4904" t="s">
        <v>19863</v>
      </c>
      <c r="O4904" t="s">
        <v>19864</v>
      </c>
      <c r="P4904" t="s">
        <v>39</v>
      </c>
      <c r="Q4904">
        <v>12</v>
      </c>
      <c r="R4904" t="s">
        <v>88</v>
      </c>
      <c r="S4904" t="s">
        <v>79</v>
      </c>
      <c r="T4904">
        <v>26459</v>
      </c>
      <c r="U4904" s="1">
        <v>45375</v>
      </c>
      <c r="V4904" t="s">
        <v>72</v>
      </c>
      <c r="W4904">
        <v>669483</v>
      </c>
      <c r="X4904" t="s">
        <v>19865</v>
      </c>
      <c r="Y4904">
        <v>545</v>
      </c>
      <c r="Z4904">
        <v>2411</v>
      </c>
      <c r="AA4904">
        <v>6</v>
      </c>
      <c r="AB4904">
        <v>5786.4000000000015</v>
      </c>
      <c r="AC4904">
        <f>Table1_1[[#This Row],[Price]]*Table1_1[[#This Row],[Quantity]]</f>
        <v>14466</v>
      </c>
    </row>
    <row r="4905" spans="1:29" x14ac:dyDescent="0.3">
      <c r="A4905" t="s">
        <v>28</v>
      </c>
      <c r="B4905" t="s">
        <v>29</v>
      </c>
      <c r="C4905" t="s">
        <v>193</v>
      </c>
      <c r="D4905" t="s">
        <v>82</v>
      </c>
      <c r="E4905" t="s">
        <v>46</v>
      </c>
      <c r="F4905" t="s">
        <v>135</v>
      </c>
      <c r="G4905">
        <v>9</v>
      </c>
      <c r="H4905">
        <v>432547</v>
      </c>
      <c r="I4905" t="s">
        <v>58</v>
      </c>
      <c r="J4905" s="3">
        <v>44882</v>
      </c>
      <c r="K4905">
        <v>1300</v>
      </c>
      <c r="L4905" t="s">
        <v>19867</v>
      </c>
      <c r="M4905" t="s">
        <v>1244</v>
      </c>
      <c r="N4905" t="s">
        <v>19868</v>
      </c>
      <c r="O4905" t="s">
        <v>19869</v>
      </c>
      <c r="P4905" t="s">
        <v>39</v>
      </c>
      <c r="Q4905">
        <v>6</v>
      </c>
      <c r="R4905" t="s">
        <v>88</v>
      </c>
      <c r="S4905" t="s">
        <v>41</v>
      </c>
      <c r="T4905">
        <v>19918</v>
      </c>
      <c r="U4905" s="1">
        <v>45475</v>
      </c>
      <c r="V4905" t="s">
        <v>126</v>
      </c>
      <c r="W4905">
        <v>857147</v>
      </c>
      <c r="X4905" t="s">
        <v>19870</v>
      </c>
      <c r="Y4905">
        <v>867</v>
      </c>
      <c r="Z4905">
        <v>874</v>
      </c>
      <c r="AA4905">
        <v>4</v>
      </c>
      <c r="AB4905">
        <v>1398.4</v>
      </c>
      <c r="AC4905">
        <f>Table1_1[[#This Row],[Price]]*Table1_1[[#This Row],[Quantity]]</f>
        <v>3496</v>
      </c>
    </row>
    <row r="4906" spans="1:29" x14ac:dyDescent="0.3">
      <c r="A4906" t="s">
        <v>28</v>
      </c>
      <c r="B4906" t="s">
        <v>29</v>
      </c>
      <c r="C4906" t="s">
        <v>30</v>
      </c>
      <c r="D4906" t="s">
        <v>31</v>
      </c>
      <c r="E4906" t="s">
        <v>56</v>
      </c>
      <c r="F4906" t="s">
        <v>175</v>
      </c>
      <c r="G4906">
        <v>36</v>
      </c>
      <c r="H4906">
        <v>430956</v>
      </c>
      <c r="I4906" t="s">
        <v>34</v>
      </c>
      <c r="J4906" s="3">
        <v>44987</v>
      </c>
      <c r="K4906">
        <v>1100</v>
      </c>
      <c r="L4906" t="s">
        <v>19871</v>
      </c>
      <c r="M4906" t="s">
        <v>1058</v>
      </c>
      <c r="N4906" t="s">
        <v>19872</v>
      </c>
      <c r="O4906" t="s">
        <v>19873</v>
      </c>
      <c r="P4906" t="s">
        <v>51</v>
      </c>
      <c r="Q4906">
        <v>13</v>
      </c>
      <c r="R4906" t="s">
        <v>88</v>
      </c>
      <c r="S4906" t="s">
        <v>41</v>
      </c>
      <c r="T4906">
        <v>33791</v>
      </c>
      <c r="U4906" s="1">
        <v>45333</v>
      </c>
      <c r="V4906" t="s">
        <v>119</v>
      </c>
      <c r="W4906">
        <v>940545</v>
      </c>
      <c r="X4906" t="s">
        <v>19874</v>
      </c>
      <c r="Y4906">
        <v>277</v>
      </c>
      <c r="Z4906">
        <v>2434</v>
      </c>
      <c r="AA4906">
        <v>1</v>
      </c>
      <c r="AB4906">
        <v>973.6</v>
      </c>
      <c r="AC4906">
        <f>Table1_1[[#This Row],[Price]]*Table1_1[[#This Row],[Quantity]]</f>
        <v>2434</v>
      </c>
    </row>
    <row r="4907" spans="1:29" x14ac:dyDescent="0.3">
      <c r="A4907" t="s">
        <v>28</v>
      </c>
      <c r="B4907" t="s">
        <v>29</v>
      </c>
      <c r="C4907" t="s">
        <v>193</v>
      </c>
      <c r="D4907" t="s">
        <v>149</v>
      </c>
      <c r="E4907" t="s">
        <v>46</v>
      </c>
      <c r="F4907" t="s">
        <v>150</v>
      </c>
      <c r="G4907">
        <v>47</v>
      </c>
      <c r="H4907">
        <v>403012</v>
      </c>
      <c r="I4907" t="s">
        <v>58</v>
      </c>
      <c r="J4907" s="3">
        <v>45536</v>
      </c>
      <c r="K4907">
        <v>1400</v>
      </c>
      <c r="L4907" t="s">
        <v>19875</v>
      </c>
      <c r="M4907" t="s">
        <v>736</v>
      </c>
      <c r="N4907" t="s">
        <v>19876</v>
      </c>
      <c r="O4907" t="s">
        <v>19877</v>
      </c>
      <c r="P4907" t="s">
        <v>51</v>
      </c>
      <c r="Q4907">
        <v>7</v>
      </c>
      <c r="R4907" t="s">
        <v>40</v>
      </c>
      <c r="S4907" t="s">
        <v>63</v>
      </c>
      <c r="T4907">
        <v>10766</v>
      </c>
      <c r="U4907" s="1">
        <v>45357</v>
      </c>
      <c r="V4907" t="s">
        <v>72</v>
      </c>
      <c r="W4907">
        <v>300379</v>
      </c>
      <c r="X4907" t="s">
        <v>19878</v>
      </c>
      <c r="Y4907">
        <v>745</v>
      </c>
      <c r="Z4907">
        <v>1402</v>
      </c>
      <c r="AA4907">
        <v>4</v>
      </c>
      <c r="AB4907">
        <v>2243.2000000000003</v>
      </c>
      <c r="AC4907">
        <f>Table1_1[[#This Row],[Price]]*Table1_1[[#This Row],[Quantity]]</f>
        <v>5608</v>
      </c>
    </row>
    <row r="4908" spans="1:29" x14ac:dyDescent="0.3">
      <c r="A4908" t="s">
        <v>28</v>
      </c>
      <c r="B4908" t="s">
        <v>29</v>
      </c>
      <c r="C4908" t="s">
        <v>91</v>
      </c>
      <c r="D4908" t="s">
        <v>566</v>
      </c>
      <c r="E4908" t="s">
        <v>56</v>
      </c>
      <c r="F4908" t="s">
        <v>57</v>
      </c>
      <c r="G4908">
        <v>88</v>
      </c>
      <c r="H4908">
        <v>430957</v>
      </c>
      <c r="I4908" t="s">
        <v>58</v>
      </c>
      <c r="J4908" s="3">
        <v>44412</v>
      </c>
      <c r="K4908">
        <v>1200</v>
      </c>
      <c r="L4908" t="s">
        <v>19880</v>
      </c>
      <c r="M4908" t="s">
        <v>1048</v>
      </c>
      <c r="N4908" t="s">
        <v>19881</v>
      </c>
      <c r="O4908" t="s">
        <v>19882</v>
      </c>
      <c r="P4908" t="s">
        <v>39</v>
      </c>
      <c r="Q4908">
        <v>13</v>
      </c>
      <c r="R4908" t="s">
        <v>40</v>
      </c>
      <c r="S4908" t="s">
        <v>79</v>
      </c>
      <c r="T4908">
        <v>47159</v>
      </c>
      <c r="U4908" s="1">
        <v>45361</v>
      </c>
      <c r="V4908" t="s">
        <v>72</v>
      </c>
      <c r="W4908">
        <v>556308</v>
      </c>
      <c r="X4908" t="s">
        <v>19883</v>
      </c>
      <c r="Y4908">
        <v>432</v>
      </c>
      <c r="Z4908">
        <v>1989</v>
      </c>
      <c r="AA4908">
        <v>5</v>
      </c>
      <c r="AB4908">
        <v>3978</v>
      </c>
      <c r="AC4908">
        <f>Table1_1[[#This Row],[Price]]*Table1_1[[#This Row],[Quantity]]</f>
        <v>9945</v>
      </c>
    </row>
    <row r="4909" spans="1:29" x14ac:dyDescent="0.3">
      <c r="A4909" t="s">
        <v>28</v>
      </c>
      <c r="B4909" t="s">
        <v>29</v>
      </c>
      <c r="C4909" t="s">
        <v>66</v>
      </c>
      <c r="D4909" t="s">
        <v>182</v>
      </c>
      <c r="E4909" t="s">
        <v>32</v>
      </c>
      <c r="F4909" t="s">
        <v>47</v>
      </c>
      <c r="G4909">
        <v>64</v>
      </c>
      <c r="H4909">
        <v>435840</v>
      </c>
      <c r="I4909" t="s">
        <v>34</v>
      </c>
      <c r="J4909" s="3">
        <v>44934</v>
      </c>
      <c r="K4909">
        <v>800</v>
      </c>
      <c r="L4909" t="s">
        <v>19884</v>
      </c>
      <c r="M4909" t="s">
        <v>211</v>
      </c>
      <c r="N4909" t="s">
        <v>19885</v>
      </c>
      <c r="O4909" t="s">
        <v>19886</v>
      </c>
      <c r="P4909" t="s">
        <v>87</v>
      </c>
      <c r="Q4909">
        <v>7</v>
      </c>
      <c r="R4909" t="s">
        <v>88</v>
      </c>
      <c r="S4909" t="s">
        <v>118</v>
      </c>
      <c r="T4909">
        <v>17535</v>
      </c>
      <c r="U4909" s="1">
        <v>45618</v>
      </c>
      <c r="V4909" t="s">
        <v>42</v>
      </c>
      <c r="W4909">
        <v>902242</v>
      </c>
      <c r="X4909" t="s">
        <v>19887</v>
      </c>
      <c r="Y4909">
        <v>549</v>
      </c>
      <c r="Z4909">
        <v>2795</v>
      </c>
      <c r="AA4909">
        <v>6</v>
      </c>
      <c r="AB4909">
        <v>6708</v>
      </c>
      <c r="AC4909">
        <f>Table1_1[[#This Row],[Price]]*Table1_1[[#This Row],[Quantity]]</f>
        <v>16770</v>
      </c>
    </row>
    <row r="4910" spans="1:29" x14ac:dyDescent="0.3">
      <c r="A4910" t="s">
        <v>28</v>
      </c>
      <c r="B4910" t="s">
        <v>29</v>
      </c>
      <c r="C4910" t="s">
        <v>54</v>
      </c>
      <c r="D4910" t="s">
        <v>467</v>
      </c>
      <c r="E4910" t="s">
        <v>46</v>
      </c>
      <c r="F4910" t="s">
        <v>135</v>
      </c>
      <c r="G4910">
        <v>26</v>
      </c>
      <c r="H4910">
        <v>436917</v>
      </c>
      <c r="I4910" t="s">
        <v>58</v>
      </c>
      <c r="J4910" s="3">
        <v>44316</v>
      </c>
      <c r="K4910">
        <v>1000</v>
      </c>
      <c r="L4910" t="s">
        <v>19888</v>
      </c>
      <c r="M4910" t="s">
        <v>216</v>
      </c>
      <c r="N4910" t="s">
        <v>19889</v>
      </c>
      <c r="O4910" t="s">
        <v>19890</v>
      </c>
      <c r="P4910" t="s">
        <v>87</v>
      </c>
      <c r="Q4910">
        <v>12</v>
      </c>
      <c r="R4910" t="s">
        <v>40</v>
      </c>
      <c r="S4910" t="s">
        <v>63</v>
      </c>
      <c r="T4910">
        <v>11832</v>
      </c>
      <c r="U4910" s="1">
        <v>45457</v>
      </c>
      <c r="V4910" t="s">
        <v>52</v>
      </c>
      <c r="W4910">
        <v>190991</v>
      </c>
      <c r="X4910" t="s">
        <v>4469</v>
      </c>
      <c r="Y4910">
        <v>393</v>
      </c>
      <c r="Z4910">
        <v>2488</v>
      </c>
      <c r="AA4910">
        <v>1</v>
      </c>
      <c r="AB4910">
        <v>995.2</v>
      </c>
      <c r="AC4910">
        <f>Table1_1[[#This Row],[Price]]*Table1_1[[#This Row],[Quantity]]</f>
        <v>2488</v>
      </c>
    </row>
    <row r="4911" spans="1:29" x14ac:dyDescent="0.3">
      <c r="A4911" t="s">
        <v>28</v>
      </c>
      <c r="B4911" t="s">
        <v>29</v>
      </c>
      <c r="C4911" t="s">
        <v>66</v>
      </c>
      <c r="D4911" t="s">
        <v>566</v>
      </c>
      <c r="E4911" t="s">
        <v>56</v>
      </c>
      <c r="F4911" t="s">
        <v>99</v>
      </c>
      <c r="G4911">
        <v>34</v>
      </c>
      <c r="H4911">
        <v>436940</v>
      </c>
      <c r="I4911" t="s">
        <v>34</v>
      </c>
      <c r="J4911" s="3">
        <v>43931</v>
      </c>
      <c r="K4911">
        <v>950</v>
      </c>
      <c r="L4911" t="s">
        <v>19891</v>
      </c>
      <c r="M4911" t="s">
        <v>108</v>
      </c>
      <c r="N4911" t="s">
        <v>19892</v>
      </c>
      <c r="O4911" t="s">
        <v>19893</v>
      </c>
      <c r="P4911" t="s">
        <v>51</v>
      </c>
      <c r="Q4911">
        <v>4</v>
      </c>
      <c r="R4911" t="s">
        <v>40</v>
      </c>
      <c r="S4911" t="s">
        <v>63</v>
      </c>
      <c r="T4911">
        <v>29049</v>
      </c>
      <c r="U4911" s="1">
        <v>45588</v>
      </c>
      <c r="V4911" t="s">
        <v>155</v>
      </c>
      <c r="W4911">
        <v>313359</v>
      </c>
      <c r="X4911" t="s">
        <v>19894</v>
      </c>
      <c r="Y4911">
        <v>295</v>
      </c>
      <c r="Z4911">
        <v>892</v>
      </c>
      <c r="AA4911">
        <v>3</v>
      </c>
      <c r="AB4911">
        <v>1070.4000000000001</v>
      </c>
      <c r="AC4911">
        <f>Table1_1[[#This Row],[Price]]*Table1_1[[#This Row],[Quantity]]</f>
        <v>2676</v>
      </c>
    </row>
    <row r="4912" spans="1:29" x14ac:dyDescent="0.3">
      <c r="A4912" t="s">
        <v>28</v>
      </c>
      <c r="B4912" t="s">
        <v>29</v>
      </c>
      <c r="C4912" t="s">
        <v>30</v>
      </c>
      <c r="D4912" t="s">
        <v>338</v>
      </c>
      <c r="E4912" t="s">
        <v>56</v>
      </c>
      <c r="F4912" t="s">
        <v>33</v>
      </c>
      <c r="G4912">
        <v>9</v>
      </c>
      <c r="H4912">
        <v>423055</v>
      </c>
      <c r="I4912" t="s">
        <v>58</v>
      </c>
      <c r="J4912" s="3">
        <v>44495</v>
      </c>
      <c r="K4912">
        <v>950</v>
      </c>
      <c r="L4912" t="s">
        <v>19895</v>
      </c>
      <c r="M4912" t="s">
        <v>232</v>
      </c>
      <c r="N4912" t="s">
        <v>19896</v>
      </c>
      <c r="O4912" t="s">
        <v>19897</v>
      </c>
      <c r="P4912" t="s">
        <v>39</v>
      </c>
      <c r="Q4912">
        <v>15</v>
      </c>
      <c r="R4912" t="s">
        <v>40</v>
      </c>
      <c r="S4912" t="s">
        <v>79</v>
      </c>
      <c r="T4912">
        <v>49176</v>
      </c>
      <c r="U4912" s="1">
        <v>45593</v>
      </c>
      <c r="V4912" t="s">
        <v>155</v>
      </c>
      <c r="W4912">
        <v>912098</v>
      </c>
      <c r="X4912" t="s">
        <v>19898</v>
      </c>
      <c r="Y4912">
        <v>418</v>
      </c>
      <c r="Z4912">
        <v>1046</v>
      </c>
      <c r="AA4912">
        <v>4</v>
      </c>
      <c r="AB4912">
        <v>1673.6000000000001</v>
      </c>
      <c r="AC4912">
        <f>Table1_1[[#This Row],[Price]]*Table1_1[[#This Row],[Quantity]]</f>
        <v>4184</v>
      </c>
    </row>
    <row r="4913" spans="1:29" x14ac:dyDescent="0.3">
      <c r="A4913" t="s">
        <v>28</v>
      </c>
      <c r="B4913" t="s">
        <v>29</v>
      </c>
      <c r="C4913" t="s">
        <v>148</v>
      </c>
      <c r="D4913" t="s">
        <v>338</v>
      </c>
      <c r="E4913" t="s">
        <v>32</v>
      </c>
      <c r="F4913" t="s">
        <v>135</v>
      </c>
      <c r="G4913">
        <v>55</v>
      </c>
      <c r="H4913">
        <v>401801</v>
      </c>
      <c r="I4913" t="s">
        <v>58</v>
      </c>
      <c r="J4913" s="3">
        <v>43895</v>
      </c>
      <c r="K4913">
        <v>800</v>
      </c>
      <c r="L4913" t="s">
        <v>19899</v>
      </c>
      <c r="M4913" t="s">
        <v>250</v>
      </c>
      <c r="N4913" t="s">
        <v>19900</v>
      </c>
      <c r="O4913" t="s">
        <v>19901</v>
      </c>
      <c r="P4913" t="s">
        <v>71</v>
      </c>
      <c r="Q4913">
        <v>19</v>
      </c>
      <c r="R4913" t="s">
        <v>40</v>
      </c>
      <c r="S4913" t="s">
        <v>79</v>
      </c>
      <c r="T4913">
        <v>33201</v>
      </c>
      <c r="U4913" s="1">
        <v>45594</v>
      </c>
      <c r="V4913" t="s">
        <v>155</v>
      </c>
      <c r="W4913">
        <v>188981</v>
      </c>
      <c r="X4913" t="s">
        <v>19902</v>
      </c>
      <c r="Y4913">
        <v>902</v>
      </c>
      <c r="Z4913">
        <v>2612</v>
      </c>
      <c r="AA4913">
        <v>5</v>
      </c>
      <c r="AB4913">
        <v>5224</v>
      </c>
      <c r="AC4913">
        <f>Table1_1[[#This Row],[Price]]*Table1_1[[#This Row],[Quantity]]</f>
        <v>13060</v>
      </c>
    </row>
    <row r="4914" spans="1:29" x14ac:dyDescent="0.3">
      <c r="A4914" t="s">
        <v>28</v>
      </c>
      <c r="B4914" t="s">
        <v>29</v>
      </c>
      <c r="C4914" t="s">
        <v>30</v>
      </c>
      <c r="D4914" t="s">
        <v>82</v>
      </c>
      <c r="E4914" t="s">
        <v>32</v>
      </c>
      <c r="F4914" t="s">
        <v>57</v>
      </c>
      <c r="G4914">
        <v>25</v>
      </c>
      <c r="H4914">
        <v>414498</v>
      </c>
      <c r="I4914" t="s">
        <v>58</v>
      </c>
      <c r="J4914" s="3">
        <v>44429</v>
      </c>
      <c r="K4914">
        <v>1400</v>
      </c>
      <c r="L4914" t="s">
        <v>19903</v>
      </c>
      <c r="M4914" t="s">
        <v>1460</v>
      </c>
      <c r="N4914" t="s">
        <v>19904</v>
      </c>
      <c r="O4914" t="s">
        <v>19905</v>
      </c>
      <c r="P4914" t="s">
        <v>51</v>
      </c>
      <c r="Q4914">
        <v>10</v>
      </c>
      <c r="R4914" t="s">
        <v>88</v>
      </c>
      <c r="S4914" t="s">
        <v>63</v>
      </c>
      <c r="T4914">
        <v>86965</v>
      </c>
      <c r="U4914" s="1">
        <v>45421</v>
      </c>
      <c r="V4914" t="s">
        <v>140</v>
      </c>
      <c r="W4914">
        <v>358616</v>
      </c>
      <c r="X4914" t="s">
        <v>19906</v>
      </c>
      <c r="Y4914">
        <v>604</v>
      </c>
      <c r="Z4914">
        <v>2686</v>
      </c>
      <c r="AA4914">
        <v>6</v>
      </c>
      <c r="AB4914">
        <v>6446.4000000000015</v>
      </c>
      <c r="AC4914">
        <f>Table1_1[[#This Row],[Price]]*Table1_1[[#This Row],[Quantity]]</f>
        <v>16116</v>
      </c>
    </row>
    <row r="4915" spans="1:29" x14ac:dyDescent="0.3">
      <c r="A4915" t="s">
        <v>28</v>
      </c>
      <c r="B4915" t="s">
        <v>29</v>
      </c>
      <c r="C4915" t="s">
        <v>44</v>
      </c>
      <c r="D4915" t="s">
        <v>546</v>
      </c>
      <c r="E4915" t="s">
        <v>56</v>
      </c>
      <c r="F4915" t="s">
        <v>47</v>
      </c>
      <c r="G4915">
        <v>7</v>
      </c>
      <c r="H4915">
        <v>409964</v>
      </c>
      <c r="I4915" t="s">
        <v>34</v>
      </c>
      <c r="J4915" s="3">
        <v>45105</v>
      </c>
      <c r="K4915">
        <v>950</v>
      </c>
      <c r="L4915" t="s">
        <v>19908</v>
      </c>
      <c r="M4915" t="s">
        <v>144</v>
      </c>
      <c r="N4915" t="s">
        <v>19909</v>
      </c>
      <c r="O4915" t="s">
        <v>19910</v>
      </c>
      <c r="P4915" t="s">
        <v>51</v>
      </c>
      <c r="Q4915">
        <v>7</v>
      </c>
      <c r="R4915" t="s">
        <v>88</v>
      </c>
      <c r="S4915" t="s">
        <v>63</v>
      </c>
      <c r="T4915">
        <v>79620</v>
      </c>
      <c r="U4915" s="1">
        <v>45595</v>
      </c>
      <c r="V4915" t="s">
        <v>155</v>
      </c>
      <c r="W4915">
        <v>219628</v>
      </c>
      <c r="X4915" t="s">
        <v>19911</v>
      </c>
      <c r="Y4915">
        <v>231</v>
      </c>
      <c r="Z4915">
        <v>849</v>
      </c>
      <c r="AA4915">
        <v>7</v>
      </c>
      <c r="AB4915">
        <v>2377.2000000000003</v>
      </c>
      <c r="AC4915">
        <f>Table1_1[[#This Row],[Price]]*Table1_1[[#This Row],[Quantity]]</f>
        <v>5943</v>
      </c>
    </row>
    <row r="4916" spans="1:29" x14ac:dyDescent="0.3">
      <c r="A4916" t="s">
        <v>28</v>
      </c>
      <c r="B4916" t="s">
        <v>29</v>
      </c>
      <c r="C4916" t="s">
        <v>91</v>
      </c>
      <c r="D4916" t="s">
        <v>134</v>
      </c>
      <c r="E4916" t="s">
        <v>46</v>
      </c>
      <c r="F4916" t="s">
        <v>57</v>
      </c>
      <c r="G4916">
        <v>24</v>
      </c>
      <c r="H4916">
        <v>409892</v>
      </c>
      <c r="I4916" t="s">
        <v>58</v>
      </c>
      <c r="J4916" s="3">
        <v>44559</v>
      </c>
      <c r="K4916">
        <v>1400</v>
      </c>
      <c r="L4916" t="s">
        <v>19913</v>
      </c>
      <c r="M4916" t="s">
        <v>129</v>
      </c>
      <c r="N4916" t="s">
        <v>19914</v>
      </c>
      <c r="O4916" t="s">
        <v>19915</v>
      </c>
      <c r="P4916" t="s">
        <v>39</v>
      </c>
      <c r="Q4916">
        <v>16</v>
      </c>
      <c r="R4916" t="s">
        <v>40</v>
      </c>
      <c r="S4916" t="s">
        <v>118</v>
      </c>
      <c r="T4916">
        <v>56044</v>
      </c>
      <c r="U4916" s="1">
        <v>45426</v>
      </c>
      <c r="V4916" t="s">
        <v>140</v>
      </c>
      <c r="W4916">
        <v>807762</v>
      </c>
      <c r="X4916" t="s">
        <v>19916</v>
      </c>
      <c r="Y4916">
        <v>214</v>
      </c>
      <c r="Z4916">
        <v>1729</v>
      </c>
      <c r="AA4916">
        <v>7</v>
      </c>
      <c r="AB4916">
        <v>4841.2</v>
      </c>
      <c r="AC4916">
        <f>Table1_1[[#This Row],[Price]]*Table1_1[[#This Row],[Quantity]]</f>
        <v>12103</v>
      </c>
    </row>
    <row r="4917" spans="1:29" x14ac:dyDescent="0.3">
      <c r="A4917" t="s">
        <v>28</v>
      </c>
      <c r="B4917" t="s">
        <v>29</v>
      </c>
      <c r="C4917" t="s">
        <v>148</v>
      </c>
      <c r="D4917" t="s">
        <v>82</v>
      </c>
      <c r="E4917" t="s">
        <v>56</v>
      </c>
      <c r="F4917" t="s">
        <v>355</v>
      </c>
      <c r="G4917">
        <v>56</v>
      </c>
      <c r="H4917">
        <v>429404</v>
      </c>
      <c r="I4917" t="s">
        <v>34</v>
      </c>
      <c r="J4917" s="3">
        <v>44005</v>
      </c>
      <c r="K4917">
        <v>1200</v>
      </c>
      <c r="L4917" t="s">
        <v>19917</v>
      </c>
      <c r="M4917" t="s">
        <v>1118</v>
      </c>
      <c r="N4917" t="s">
        <v>19918</v>
      </c>
      <c r="O4917" t="s">
        <v>19919</v>
      </c>
      <c r="P4917" t="s">
        <v>71</v>
      </c>
      <c r="Q4917">
        <v>20</v>
      </c>
      <c r="R4917" t="s">
        <v>88</v>
      </c>
      <c r="S4917" t="s">
        <v>41</v>
      </c>
      <c r="T4917">
        <v>46246</v>
      </c>
      <c r="U4917" s="1">
        <v>45374</v>
      </c>
      <c r="V4917" t="s">
        <v>72</v>
      </c>
      <c r="W4917">
        <v>327710</v>
      </c>
      <c r="X4917" t="s">
        <v>3361</v>
      </c>
      <c r="Y4917">
        <v>692</v>
      </c>
      <c r="Z4917">
        <v>605</v>
      </c>
      <c r="AA4917">
        <v>7</v>
      </c>
      <c r="AB4917">
        <v>1694</v>
      </c>
      <c r="AC4917">
        <f>Table1_1[[#This Row],[Price]]*Table1_1[[#This Row],[Quantity]]</f>
        <v>4235</v>
      </c>
    </row>
    <row r="4918" spans="1:29" x14ac:dyDescent="0.3">
      <c r="A4918" t="s">
        <v>28</v>
      </c>
      <c r="B4918" t="s">
        <v>29</v>
      </c>
      <c r="C4918" t="s">
        <v>44</v>
      </c>
      <c r="D4918" t="s">
        <v>248</v>
      </c>
      <c r="E4918" t="s">
        <v>46</v>
      </c>
      <c r="F4918" t="s">
        <v>355</v>
      </c>
      <c r="G4918">
        <v>34</v>
      </c>
      <c r="H4918">
        <v>422286</v>
      </c>
      <c r="I4918" t="s">
        <v>34</v>
      </c>
      <c r="J4918" s="3">
        <v>43943</v>
      </c>
      <c r="K4918">
        <v>800</v>
      </c>
      <c r="L4918" t="s">
        <v>19920</v>
      </c>
      <c r="M4918" t="s">
        <v>1409</v>
      </c>
      <c r="N4918" t="s">
        <v>19921</v>
      </c>
      <c r="O4918">
        <v>6259448221</v>
      </c>
      <c r="P4918" t="s">
        <v>39</v>
      </c>
      <c r="Q4918">
        <v>12</v>
      </c>
      <c r="R4918" t="s">
        <v>88</v>
      </c>
      <c r="S4918" t="s">
        <v>118</v>
      </c>
      <c r="T4918">
        <v>73136</v>
      </c>
      <c r="U4918" s="1">
        <v>45551</v>
      </c>
      <c r="V4918" t="s">
        <v>180</v>
      </c>
      <c r="W4918">
        <v>535598</v>
      </c>
      <c r="X4918" t="s">
        <v>19922</v>
      </c>
      <c r="Y4918">
        <v>204</v>
      </c>
      <c r="Z4918">
        <v>1637</v>
      </c>
      <c r="AA4918">
        <v>2</v>
      </c>
      <c r="AB4918">
        <v>1309.6000000000001</v>
      </c>
      <c r="AC4918">
        <f>Table1_1[[#This Row],[Price]]*Table1_1[[#This Row],[Quantity]]</f>
        <v>3274</v>
      </c>
    </row>
    <row r="4919" spans="1:29" x14ac:dyDescent="0.3">
      <c r="A4919" t="s">
        <v>28</v>
      </c>
      <c r="B4919" t="s">
        <v>29</v>
      </c>
      <c r="C4919" t="s">
        <v>66</v>
      </c>
      <c r="D4919" t="s">
        <v>134</v>
      </c>
      <c r="E4919" t="s">
        <v>32</v>
      </c>
      <c r="F4919" t="s">
        <v>175</v>
      </c>
      <c r="G4919">
        <v>77</v>
      </c>
      <c r="H4919">
        <v>434870</v>
      </c>
      <c r="I4919" t="s">
        <v>58</v>
      </c>
      <c r="J4919" s="3">
        <v>45287</v>
      </c>
      <c r="K4919">
        <v>1400</v>
      </c>
      <c r="L4919" t="s">
        <v>19924</v>
      </c>
      <c r="M4919" t="s">
        <v>366</v>
      </c>
      <c r="N4919" t="s">
        <v>19925</v>
      </c>
      <c r="O4919" t="s">
        <v>19926</v>
      </c>
      <c r="P4919" t="s">
        <v>51</v>
      </c>
      <c r="Q4919">
        <v>6</v>
      </c>
      <c r="R4919" t="s">
        <v>88</v>
      </c>
      <c r="S4919" t="s">
        <v>79</v>
      </c>
      <c r="T4919">
        <v>60318</v>
      </c>
      <c r="U4919" s="1">
        <v>45479</v>
      </c>
      <c r="V4919" t="s">
        <v>126</v>
      </c>
      <c r="W4919">
        <v>396164</v>
      </c>
      <c r="X4919" t="s">
        <v>19927</v>
      </c>
      <c r="Y4919">
        <v>839</v>
      </c>
      <c r="Z4919">
        <v>830</v>
      </c>
      <c r="AA4919">
        <v>6</v>
      </c>
      <c r="AB4919">
        <v>1992</v>
      </c>
      <c r="AC4919">
        <f>Table1_1[[#This Row],[Price]]*Table1_1[[#This Row],[Quantity]]</f>
        <v>4980</v>
      </c>
    </row>
    <row r="4920" spans="1:29" x14ac:dyDescent="0.3">
      <c r="A4920" t="s">
        <v>28</v>
      </c>
      <c r="B4920" t="s">
        <v>29</v>
      </c>
      <c r="C4920" t="s">
        <v>54</v>
      </c>
      <c r="D4920" t="s">
        <v>467</v>
      </c>
      <c r="E4920" t="s">
        <v>46</v>
      </c>
      <c r="F4920" t="s">
        <v>83</v>
      </c>
      <c r="G4920">
        <v>14</v>
      </c>
      <c r="H4920">
        <v>434890</v>
      </c>
      <c r="I4920" t="s">
        <v>58</v>
      </c>
      <c r="J4920" s="3">
        <v>45061</v>
      </c>
      <c r="K4920">
        <v>1000</v>
      </c>
      <c r="L4920" t="s">
        <v>19928</v>
      </c>
      <c r="M4920" t="s">
        <v>1147</v>
      </c>
      <c r="N4920" t="s">
        <v>19929</v>
      </c>
      <c r="O4920" t="s">
        <v>19930</v>
      </c>
      <c r="P4920" t="s">
        <v>39</v>
      </c>
      <c r="Q4920">
        <v>11</v>
      </c>
      <c r="R4920" t="s">
        <v>88</v>
      </c>
      <c r="S4920" t="s">
        <v>41</v>
      </c>
      <c r="T4920">
        <v>86345</v>
      </c>
      <c r="U4920" s="1">
        <v>45581</v>
      </c>
      <c r="V4920" t="s">
        <v>155</v>
      </c>
      <c r="W4920">
        <v>144196</v>
      </c>
      <c r="X4920" t="s">
        <v>19931</v>
      </c>
      <c r="Y4920">
        <v>862</v>
      </c>
      <c r="Z4920">
        <v>2371</v>
      </c>
      <c r="AA4920">
        <v>6</v>
      </c>
      <c r="AB4920">
        <v>5690.4000000000015</v>
      </c>
      <c r="AC4920">
        <f>Table1_1[[#This Row],[Price]]*Table1_1[[#This Row],[Quantity]]</f>
        <v>14226</v>
      </c>
    </row>
    <row r="4921" spans="1:29" x14ac:dyDescent="0.3">
      <c r="A4921" t="s">
        <v>28</v>
      </c>
      <c r="B4921" t="s">
        <v>29</v>
      </c>
      <c r="C4921" t="s">
        <v>148</v>
      </c>
      <c r="D4921" t="s">
        <v>421</v>
      </c>
      <c r="E4921" t="s">
        <v>32</v>
      </c>
      <c r="F4921" t="s">
        <v>355</v>
      </c>
      <c r="G4921">
        <v>10</v>
      </c>
      <c r="H4921">
        <v>422744</v>
      </c>
      <c r="I4921" t="s">
        <v>34</v>
      </c>
      <c r="J4921" s="3">
        <v>45233</v>
      </c>
      <c r="K4921">
        <v>950</v>
      </c>
      <c r="L4921" t="s">
        <v>19932</v>
      </c>
      <c r="M4921" t="s">
        <v>216</v>
      </c>
      <c r="N4921" t="s">
        <v>19933</v>
      </c>
      <c r="O4921" t="s">
        <v>19934</v>
      </c>
      <c r="P4921" t="s">
        <v>51</v>
      </c>
      <c r="Q4921">
        <v>10</v>
      </c>
      <c r="R4921" t="s">
        <v>88</v>
      </c>
      <c r="S4921" t="s">
        <v>79</v>
      </c>
      <c r="T4921">
        <v>10440</v>
      </c>
      <c r="U4921" s="1">
        <v>45436</v>
      </c>
      <c r="V4921" t="s">
        <v>140</v>
      </c>
      <c r="W4921">
        <v>513854</v>
      </c>
      <c r="X4921" t="s">
        <v>19935</v>
      </c>
      <c r="Y4921">
        <v>963</v>
      </c>
      <c r="Z4921">
        <v>1550</v>
      </c>
      <c r="AA4921">
        <v>1</v>
      </c>
      <c r="AB4921">
        <v>620</v>
      </c>
      <c r="AC4921">
        <f>Table1_1[[#This Row],[Price]]*Table1_1[[#This Row],[Quantity]]</f>
        <v>1550</v>
      </c>
    </row>
    <row r="4922" spans="1:29" x14ac:dyDescent="0.3">
      <c r="A4922" t="s">
        <v>28</v>
      </c>
      <c r="B4922" t="s">
        <v>29</v>
      </c>
      <c r="C4922" t="s">
        <v>91</v>
      </c>
      <c r="D4922" t="s">
        <v>187</v>
      </c>
      <c r="E4922" t="s">
        <v>56</v>
      </c>
      <c r="F4922" t="s">
        <v>47</v>
      </c>
      <c r="G4922">
        <v>52</v>
      </c>
      <c r="H4922">
        <v>402705</v>
      </c>
      <c r="I4922" t="s">
        <v>58</v>
      </c>
      <c r="J4922" s="3">
        <v>44016</v>
      </c>
      <c r="K4922">
        <v>800</v>
      </c>
      <c r="L4922" t="s">
        <v>5487</v>
      </c>
      <c r="M4922" t="s">
        <v>417</v>
      </c>
      <c r="N4922" t="s">
        <v>19936</v>
      </c>
      <c r="O4922" t="s">
        <v>19937</v>
      </c>
      <c r="P4922" t="s">
        <v>51</v>
      </c>
      <c r="Q4922">
        <v>14</v>
      </c>
      <c r="R4922" t="s">
        <v>40</v>
      </c>
      <c r="S4922" t="s">
        <v>41</v>
      </c>
      <c r="T4922">
        <v>72077</v>
      </c>
      <c r="U4922" s="1">
        <v>45625</v>
      </c>
      <c r="V4922" t="s">
        <v>42</v>
      </c>
      <c r="W4922">
        <v>962001</v>
      </c>
      <c r="X4922" t="s">
        <v>19938</v>
      </c>
      <c r="Y4922">
        <v>451</v>
      </c>
      <c r="Z4922">
        <v>1890</v>
      </c>
      <c r="AA4922">
        <v>1</v>
      </c>
      <c r="AB4922">
        <v>756</v>
      </c>
      <c r="AC4922">
        <f>Table1_1[[#This Row],[Price]]*Table1_1[[#This Row],[Quantity]]</f>
        <v>1890</v>
      </c>
    </row>
    <row r="4923" spans="1:29" x14ac:dyDescent="0.3">
      <c r="A4923" t="s">
        <v>28</v>
      </c>
      <c r="B4923" t="s">
        <v>29</v>
      </c>
      <c r="C4923" t="s">
        <v>30</v>
      </c>
      <c r="D4923" t="s">
        <v>261</v>
      </c>
      <c r="E4923" t="s">
        <v>32</v>
      </c>
      <c r="F4923" t="s">
        <v>175</v>
      </c>
      <c r="G4923">
        <v>40</v>
      </c>
      <c r="H4923">
        <v>414835</v>
      </c>
      <c r="I4923" t="s">
        <v>34</v>
      </c>
      <c r="J4923" s="3">
        <v>45036</v>
      </c>
      <c r="K4923">
        <v>800</v>
      </c>
      <c r="L4923" t="s">
        <v>19939</v>
      </c>
      <c r="M4923" t="s">
        <v>654</v>
      </c>
      <c r="N4923" t="s">
        <v>19940</v>
      </c>
      <c r="O4923" t="s">
        <v>19941</v>
      </c>
      <c r="P4923" t="s">
        <v>39</v>
      </c>
      <c r="Q4923">
        <v>20</v>
      </c>
      <c r="R4923" t="s">
        <v>88</v>
      </c>
      <c r="S4923" t="s">
        <v>118</v>
      </c>
      <c r="T4923">
        <v>78682</v>
      </c>
      <c r="U4923" s="1">
        <v>45397</v>
      </c>
      <c r="V4923" t="s">
        <v>80</v>
      </c>
      <c r="W4923">
        <v>409718</v>
      </c>
      <c r="X4923" t="s">
        <v>19942</v>
      </c>
      <c r="Y4923">
        <v>319</v>
      </c>
      <c r="Z4923">
        <v>1632</v>
      </c>
      <c r="AA4923">
        <v>6</v>
      </c>
      <c r="AB4923">
        <v>3916.8</v>
      </c>
      <c r="AC4923">
        <f>Table1_1[[#This Row],[Price]]*Table1_1[[#This Row],[Quantity]]</f>
        <v>9792</v>
      </c>
    </row>
    <row r="4924" spans="1:29" x14ac:dyDescent="0.3">
      <c r="A4924" t="s">
        <v>28</v>
      </c>
      <c r="B4924" t="s">
        <v>29</v>
      </c>
      <c r="C4924" t="s">
        <v>54</v>
      </c>
      <c r="D4924" t="s">
        <v>338</v>
      </c>
      <c r="E4924" t="s">
        <v>46</v>
      </c>
      <c r="F4924" t="s">
        <v>113</v>
      </c>
      <c r="G4924">
        <v>33</v>
      </c>
      <c r="H4924">
        <v>429420</v>
      </c>
      <c r="I4924" t="s">
        <v>34</v>
      </c>
      <c r="J4924" s="3">
        <v>45292</v>
      </c>
      <c r="K4924">
        <v>1000</v>
      </c>
      <c r="L4924" t="s">
        <v>19943</v>
      </c>
      <c r="M4924" t="s">
        <v>293</v>
      </c>
      <c r="N4924" t="s">
        <v>19944</v>
      </c>
      <c r="O4924" t="s">
        <v>19945</v>
      </c>
      <c r="P4924" t="s">
        <v>71</v>
      </c>
      <c r="Q4924">
        <v>6</v>
      </c>
      <c r="R4924" t="s">
        <v>88</v>
      </c>
      <c r="S4924" t="s">
        <v>63</v>
      </c>
      <c r="T4924">
        <v>10220</v>
      </c>
      <c r="U4924" s="1">
        <v>45532</v>
      </c>
      <c r="V4924" t="s">
        <v>64</v>
      </c>
      <c r="W4924">
        <v>623344</v>
      </c>
      <c r="X4924" t="s">
        <v>19946</v>
      </c>
      <c r="Y4924">
        <v>480</v>
      </c>
      <c r="Z4924">
        <v>2473</v>
      </c>
      <c r="AA4924">
        <v>5</v>
      </c>
      <c r="AB4924">
        <v>4946</v>
      </c>
      <c r="AC4924">
        <f>Table1_1[[#This Row],[Price]]*Table1_1[[#This Row],[Quantity]]</f>
        <v>12365</v>
      </c>
    </row>
    <row r="4925" spans="1:29" x14ac:dyDescent="0.3">
      <c r="A4925" t="s">
        <v>28</v>
      </c>
      <c r="B4925" t="s">
        <v>29</v>
      </c>
      <c r="C4925" t="s">
        <v>54</v>
      </c>
      <c r="D4925" t="s">
        <v>637</v>
      </c>
      <c r="E4925" t="s">
        <v>46</v>
      </c>
      <c r="F4925" t="s">
        <v>150</v>
      </c>
      <c r="G4925">
        <v>82</v>
      </c>
      <c r="H4925">
        <v>424839</v>
      </c>
      <c r="I4925" t="s">
        <v>58</v>
      </c>
      <c r="J4925" s="3">
        <v>45231</v>
      </c>
      <c r="K4925">
        <v>800</v>
      </c>
      <c r="L4925" t="s">
        <v>19947</v>
      </c>
      <c r="M4925" t="s">
        <v>165</v>
      </c>
      <c r="N4925" t="s">
        <v>19948</v>
      </c>
      <c r="O4925" t="s">
        <v>19949</v>
      </c>
      <c r="P4925" t="s">
        <v>71</v>
      </c>
      <c r="Q4925">
        <v>3</v>
      </c>
      <c r="R4925" t="s">
        <v>88</v>
      </c>
      <c r="S4925" t="s">
        <v>79</v>
      </c>
      <c r="T4925">
        <v>60187</v>
      </c>
      <c r="U4925" s="1">
        <v>45440</v>
      </c>
      <c r="V4925" t="s">
        <v>140</v>
      </c>
      <c r="W4925">
        <v>494569</v>
      </c>
      <c r="X4925" t="s">
        <v>19950</v>
      </c>
      <c r="Y4925">
        <v>724</v>
      </c>
      <c r="Z4925">
        <v>2935</v>
      </c>
      <c r="AA4925">
        <v>5</v>
      </c>
      <c r="AB4925">
        <v>5870</v>
      </c>
      <c r="AC4925">
        <f>Table1_1[[#This Row],[Price]]*Table1_1[[#This Row],[Quantity]]</f>
        <v>14675</v>
      </c>
    </row>
    <row r="4926" spans="1:29" x14ac:dyDescent="0.3">
      <c r="A4926" t="s">
        <v>28</v>
      </c>
      <c r="B4926" t="s">
        <v>29</v>
      </c>
      <c r="C4926" t="s">
        <v>91</v>
      </c>
      <c r="D4926" t="s">
        <v>55</v>
      </c>
      <c r="E4926" t="s">
        <v>56</v>
      </c>
      <c r="F4926" t="s">
        <v>355</v>
      </c>
      <c r="G4926">
        <v>80</v>
      </c>
      <c r="H4926">
        <v>401711</v>
      </c>
      <c r="I4926" t="s">
        <v>34</v>
      </c>
      <c r="J4926" s="3">
        <v>43886</v>
      </c>
      <c r="K4926">
        <v>800</v>
      </c>
      <c r="L4926" t="s">
        <v>19951</v>
      </c>
      <c r="M4926" t="s">
        <v>670</v>
      </c>
      <c r="N4926" t="s">
        <v>19952</v>
      </c>
      <c r="O4926" t="s">
        <v>19953</v>
      </c>
      <c r="P4926" t="s">
        <v>39</v>
      </c>
      <c r="Q4926">
        <v>8</v>
      </c>
      <c r="R4926" t="s">
        <v>40</v>
      </c>
      <c r="S4926" t="s">
        <v>79</v>
      </c>
      <c r="T4926">
        <v>30157</v>
      </c>
      <c r="U4926" s="1">
        <v>45531</v>
      </c>
      <c r="V4926" t="s">
        <v>64</v>
      </c>
      <c r="W4926">
        <v>298583</v>
      </c>
      <c r="X4926" t="s">
        <v>17570</v>
      </c>
      <c r="Y4926">
        <v>279</v>
      </c>
      <c r="Z4926">
        <v>2756</v>
      </c>
      <c r="AA4926">
        <v>4</v>
      </c>
      <c r="AB4926">
        <v>4409.6000000000004</v>
      </c>
      <c r="AC4926">
        <f>Table1_1[[#This Row],[Price]]*Table1_1[[#This Row],[Quantity]]</f>
        <v>11024</v>
      </c>
    </row>
    <row r="4927" spans="1:29" x14ac:dyDescent="0.3">
      <c r="A4927" t="s">
        <v>28</v>
      </c>
      <c r="B4927" t="s">
        <v>29</v>
      </c>
      <c r="C4927" t="s">
        <v>91</v>
      </c>
      <c r="D4927" t="s">
        <v>31</v>
      </c>
      <c r="E4927" t="s">
        <v>32</v>
      </c>
      <c r="F4927" t="s">
        <v>57</v>
      </c>
      <c r="G4927">
        <v>6</v>
      </c>
      <c r="H4927">
        <v>427967</v>
      </c>
      <c r="I4927" t="s">
        <v>58</v>
      </c>
      <c r="J4927" s="3">
        <v>44587</v>
      </c>
      <c r="K4927">
        <v>800</v>
      </c>
      <c r="L4927" t="s">
        <v>19954</v>
      </c>
      <c r="M4927" t="s">
        <v>222</v>
      </c>
      <c r="N4927" t="s">
        <v>19955</v>
      </c>
      <c r="O4927" t="s">
        <v>19956</v>
      </c>
      <c r="P4927" t="s">
        <v>71</v>
      </c>
      <c r="Q4927">
        <v>16</v>
      </c>
      <c r="R4927" t="s">
        <v>40</v>
      </c>
      <c r="S4927" t="s">
        <v>118</v>
      </c>
      <c r="T4927">
        <v>73909</v>
      </c>
      <c r="U4927" s="1">
        <v>45428</v>
      </c>
      <c r="V4927" t="s">
        <v>140</v>
      </c>
      <c r="W4927">
        <v>774589</v>
      </c>
      <c r="X4927" t="s">
        <v>19957</v>
      </c>
      <c r="Y4927">
        <v>429</v>
      </c>
      <c r="Z4927">
        <v>2532</v>
      </c>
      <c r="AA4927">
        <v>8</v>
      </c>
      <c r="AB4927">
        <v>8102.4000000000015</v>
      </c>
      <c r="AC4927">
        <f>Table1_1[[#This Row],[Price]]*Table1_1[[#This Row],[Quantity]]</f>
        <v>20256</v>
      </c>
    </row>
    <row r="4928" spans="1:29" x14ac:dyDescent="0.3">
      <c r="A4928" t="s">
        <v>28</v>
      </c>
      <c r="B4928" t="s">
        <v>29</v>
      </c>
      <c r="C4928" t="s">
        <v>157</v>
      </c>
      <c r="D4928" t="s">
        <v>92</v>
      </c>
      <c r="E4928" t="s">
        <v>46</v>
      </c>
      <c r="F4928" t="s">
        <v>355</v>
      </c>
      <c r="G4928">
        <v>84</v>
      </c>
      <c r="H4928">
        <v>427721</v>
      </c>
      <c r="I4928" t="s">
        <v>34</v>
      </c>
      <c r="J4928" s="3">
        <v>45165</v>
      </c>
      <c r="K4928">
        <v>950</v>
      </c>
      <c r="L4928" t="s">
        <v>19959</v>
      </c>
      <c r="M4928" t="s">
        <v>313</v>
      </c>
      <c r="N4928" t="s">
        <v>19960</v>
      </c>
      <c r="O4928">
        <v>1236760593</v>
      </c>
      <c r="P4928" t="s">
        <v>87</v>
      </c>
      <c r="Q4928">
        <v>16</v>
      </c>
      <c r="R4928" t="s">
        <v>40</v>
      </c>
      <c r="S4928" t="s">
        <v>79</v>
      </c>
      <c r="T4928">
        <v>89525</v>
      </c>
      <c r="U4928" s="1">
        <v>45303</v>
      </c>
      <c r="V4928" t="s">
        <v>111</v>
      </c>
      <c r="W4928">
        <v>572783</v>
      </c>
      <c r="X4928" t="s">
        <v>19961</v>
      </c>
      <c r="Y4928">
        <v>548</v>
      </c>
      <c r="Z4928">
        <v>2611</v>
      </c>
      <c r="AA4928">
        <v>2</v>
      </c>
      <c r="AB4928">
        <v>2088.8000000000002</v>
      </c>
      <c r="AC4928">
        <f>Table1_1[[#This Row],[Price]]*Table1_1[[#This Row],[Quantity]]</f>
        <v>5222</v>
      </c>
    </row>
    <row r="4929" spans="1:29" x14ac:dyDescent="0.3">
      <c r="A4929" t="s">
        <v>28</v>
      </c>
      <c r="B4929" t="s">
        <v>29</v>
      </c>
      <c r="C4929" t="s">
        <v>54</v>
      </c>
      <c r="D4929" t="s">
        <v>227</v>
      </c>
      <c r="E4929" t="s">
        <v>32</v>
      </c>
      <c r="F4929" t="s">
        <v>33</v>
      </c>
      <c r="G4929">
        <v>25</v>
      </c>
      <c r="H4929">
        <v>422494</v>
      </c>
      <c r="I4929" t="s">
        <v>34</v>
      </c>
      <c r="J4929" s="3">
        <v>45549</v>
      </c>
      <c r="K4929">
        <v>1300</v>
      </c>
      <c r="L4929" t="s">
        <v>19962</v>
      </c>
      <c r="M4929" t="s">
        <v>596</v>
      </c>
      <c r="N4929" t="s">
        <v>19963</v>
      </c>
      <c r="O4929" t="s">
        <v>19964</v>
      </c>
      <c r="P4929" t="s">
        <v>71</v>
      </c>
      <c r="Q4929">
        <v>13</v>
      </c>
      <c r="R4929" t="s">
        <v>40</v>
      </c>
      <c r="S4929" t="s">
        <v>79</v>
      </c>
      <c r="T4929">
        <v>14136</v>
      </c>
      <c r="U4929" s="1">
        <v>45495</v>
      </c>
      <c r="V4929" t="s">
        <v>126</v>
      </c>
      <c r="W4929">
        <v>847177</v>
      </c>
      <c r="X4929" t="s">
        <v>19965</v>
      </c>
      <c r="Y4929">
        <v>641</v>
      </c>
      <c r="Z4929">
        <v>655</v>
      </c>
      <c r="AA4929">
        <v>5</v>
      </c>
      <c r="AB4929">
        <v>1310</v>
      </c>
      <c r="AC4929">
        <f>Table1_1[[#This Row],[Price]]*Table1_1[[#This Row],[Quantity]]</f>
        <v>3275</v>
      </c>
    </row>
    <row r="4930" spans="1:29" x14ac:dyDescent="0.3">
      <c r="A4930" t="s">
        <v>28</v>
      </c>
      <c r="B4930" t="s">
        <v>29</v>
      </c>
      <c r="C4930" t="s">
        <v>30</v>
      </c>
      <c r="D4930" t="s">
        <v>105</v>
      </c>
      <c r="E4930" t="s">
        <v>32</v>
      </c>
      <c r="F4930" t="s">
        <v>175</v>
      </c>
      <c r="G4930">
        <v>15</v>
      </c>
      <c r="H4930">
        <v>439374</v>
      </c>
      <c r="I4930" t="s">
        <v>34</v>
      </c>
      <c r="J4930" s="3">
        <v>44634</v>
      </c>
      <c r="K4930">
        <v>1300</v>
      </c>
      <c r="L4930" t="s">
        <v>19966</v>
      </c>
      <c r="M4930" t="s">
        <v>108</v>
      </c>
      <c r="N4930" t="s">
        <v>19967</v>
      </c>
      <c r="O4930" t="s">
        <v>19968</v>
      </c>
      <c r="P4930" t="s">
        <v>87</v>
      </c>
      <c r="Q4930">
        <v>11</v>
      </c>
      <c r="R4930" t="s">
        <v>40</v>
      </c>
      <c r="S4930" t="s">
        <v>79</v>
      </c>
      <c r="T4930">
        <v>38980</v>
      </c>
      <c r="U4930" s="1">
        <v>45588</v>
      </c>
      <c r="V4930" t="s">
        <v>155</v>
      </c>
      <c r="W4930">
        <v>799417</v>
      </c>
      <c r="X4930" t="s">
        <v>19969</v>
      </c>
      <c r="Y4930">
        <v>290</v>
      </c>
      <c r="Z4930">
        <v>1804</v>
      </c>
      <c r="AA4930">
        <v>1</v>
      </c>
      <c r="AB4930">
        <v>721.6</v>
      </c>
      <c r="AC4930">
        <f>Table1_1[[#This Row],[Price]]*Table1_1[[#This Row],[Quantity]]</f>
        <v>1804</v>
      </c>
    </row>
    <row r="4931" spans="1:29" x14ac:dyDescent="0.3">
      <c r="A4931" t="s">
        <v>28</v>
      </c>
      <c r="B4931" t="s">
        <v>29</v>
      </c>
      <c r="C4931" t="s">
        <v>91</v>
      </c>
      <c r="D4931" t="s">
        <v>142</v>
      </c>
      <c r="E4931" t="s">
        <v>46</v>
      </c>
      <c r="F4931" t="s">
        <v>106</v>
      </c>
      <c r="G4931">
        <v>12</v>
      </c>
      <c r="H4931">
        <v>410175</v>
      </c>
      <c r="I4931" t="s">
        <v>34</v>
      </c>
      <c r="J4931" s="3">
        <v>43861</v>
      </c>
      <c r="K4931">
        <v>1400</v>
      </c>
      <c r="L4931" t="s">
        <v>19970</v>
      </c>
      <c r="M4931" t="s">
        <v>953</v>
      </c>
      <c r="N4931" t="s">
        <v>19971</v>
      </c>
      <c r="O4931" t="s">
        <v>19972</v>
      </c>
      <c r="P4931" t="s">
        <v>87</v>
      </c>
      <c r="Q4931">
        <v>18</v>
      </c>
      <c r="R4931" t="s">
        <v>40</v>
      </c>
      <c r="S4931" t="s">
        <v>41</v>
      </c>
      <c r="T4931">
        <v>99841</v>
      </c>
      <c r="U4931" s="1">
        <v>45499</v>
      </c>
      <c r="V4931" t="s">
        <v>126</v>
      </c>
      <c r="W4931">
        <v>320743</v>
      </c>
      <c r="X4931" t="s">
        <v>1715</v>
      </c>
      <c r="Y4931">
        <v>572</v>
      </c>
      <c r="Z4931">
        <v>1745</v>
      </c>
      <c r="AA4931">
        <v>7</v>
      </c>
      <c r="AB4931">
        <v>4886</v>
      </c>
      <c r="AC4931">
        <f>Table1_1[[#This Row],[Price]]*Table1_1[[#This Row],[Quantity]]</f>
        <v>12215</v>
      </c>
    </row>
    <row r="4932" spans="1:29" x14ac:dyDescent="0.3">
      <c r="A4932" t="s">
        <v>28</v>
      </c>
      <c r="B4932" t="s">
        <v>29</v>
      </c>
      <c r="C4932" t="s">
        <v>91</v>
      </c>
      <c r="D4932" t="s">
        <v>170</v>
      </c>
      <c r="E4932" t="s">
        <v>56</v>
      </c>
      <c r="F4932" t="s">
        <v>113</v>
      </c>
      <c r="G4932">
        <v>14</v>
      </c>
      <c r="H4932">
        <v>400077</v>
      </c>
      <c r="I4932" t="s">
        <v>58</v>
      </c>
      <c r="J4932" s="3">
        <v>44391</v>
      </c>
      <c r="K4932">
        <v>1400</v>
      </c>
      <c r="L4932" t="s">
        <v>19973</v>
      </c>
      <c r="M4932" t="s">
        <v>1366</v>
      </c>
      <c r="N4932" t="s">
        <v>19974</v>
      </c>
      <c r="O4932" t="s">
        <v>19975</v>
      </c>
      <c r="P4932" t="s">
        <v>71</v>
      </c>
      <c r="Q4932">
        <v>19</v>
      </c>
      <c r="R4932" t="s">
        <v>40</v>
      </c>
      <c r="S4932" t="s">
        <v>41</v>
      </c>
      <c r="T4932">
        <v>23039</v>
      </c>
      <c r="U4932" s="1">
        <v>45453</v>
      </c>
      <c r="V4932" t="s">
        <v>52</v>
      </c>
      <c r="W4932">
        <v>131949</v>
      </c>
      <c r="X4932" t="s">
        <v>9656</v>
      </c>
      <c r="Y4932">
        <v>757</v>
      </c>
      <c r="Z4932">
        <v>2799</v>
      </c>
      <c r="AA4932">
        <v>2</v>
      </c>
      <c r="AB4932">
        <v>2239.2000000000003</v>
      </c>
      <c r="AC4932">
        <f>Table1_1[[#This Row],[Price]]*Table1_1[[#This Row],[Quantity]]</f>
        <v>5598</v>
      </c>
    </row>
    <row r="4933" spans="1:29" x14ac:dyDescent="0.3">
      <c r="A4933" t="s">
        <v>28</v>
      </c>
      <c r="B4933" t="s">
        <v>29</v>
      </c>
      <c r="C4933" t="s">
        <v>91</v>
      </c>
      <c r="D4933" t="s">
        <v>182</v>
      </c>
      <c r="E4933" t="s">
        <v>56</v>
      </c>
      <c r="F4933" t="s">
        <v>83</v>
      </c>
      <c r="G4933">
        <v>5</v>
      </c>
      <c r="H4933">
        <v>413044</v>
      </c>
      <c r="I4933" t="s">
        <v>34</v>
      </c>
      <c r="J4933" s="3">
        <v>44643</v>
      </c>
      <c r="K4933">
        <v>950</v>
      </c>
      <c r="L4933" t="s">
        <v>19977</v>
      </c>
      <c r="M4933" t="s">
        <v>351</v>
      </c>
      <c r="N4933" t="s">
        <v>19978</v>
      </c>
      <c r="O4933" t="s">
        <v>19979</v>
      </c>
      <c r="P4933" t="s">
        <v>87</v>
      </c>
      <c r="Q4933">
        <v>12</v>
      </c>
      <c r="R4933" t="s">
        <v>88</v>
      </c>
      <c r="S4933" t="s">
        <v>79</v>
      </c>
      <c r="T4933">
        <v>60969</v>
      </c>
      <c r="U4933" s="1">
        <v>45539</v>
      </c>
      <c r="V4933" t="s">
        <v>180</v>
      </c>
      <c r="W4933">
        <v>135509</v>
      </c>
      <c r="X4933" t="s">
        <v>19980</v>
      </c>
      <c r="Y4933">
        <v>677</v>
      </c>
      <c r="Z4933">
        <v>2692</v>
      </c>
      <c r="AA4933">
        <v>2</v>
      </c>
      <c r="AB4933">
        <v>2153.6</v>
      </c>
      <c r="AC4933">
        <f>Table1_1[[#This Row],[Price]]*Table1_1[[#This Row],[Quantity]]</f>
        <v>5384</v>
      </c>
    </row>
    <row r="4934" spans="1:29" x14ac:dyDescent="0.3">
      <c r="A4934" t="s">
        <v>28</v>
      </c>
      <c r="B4934" t="s">
        <v>29</v>
      </c>
      <c r="C4934" t="s">
        <v>148</v>
      </c>
      <c r="D4934" t="s">
        <v>338</v>
      </c>
      <c r="E4934" t="s">
        <v>56</v>
      </c>
      <c r="F4934" t="s">
        <v>47</v>
      </c>
      <c r="G4934">
        <v>75</v>
      </c>
      <c r="H4934">
        <v>401461</v>
      </c>
      <c r="I4934" t="s">
        <v>58</v>
      </c>
      <c r="J4934" s="3">
        <v>44443</v>
      </c>
      <c r="K4934">
        <v>1300</v>
      </c>
      <c r="L4934" t="s">
        <v>19981</v>
      </c>
      <c r="M4934" t="s">
        <v>172</v>
      </c>
      <c r="N4934" t="s">
        <v>19982</v>
      </c>
      <c r="O4934" t="s">
        <v>19983</v>
      </c>
      <c r="P4934" t="s">
        <v>51</v>
      </c>
      <c r="Q4934">
        <v>4</v>
      </c>
      <c r="R4934" t="s">
        <v>40</v>
      </c>
      <c r="S4934" t="s">
        <v>63</v>
      </c>
      <c r="T4934">
        <v>75313</v>
      </c>
      <c r="U4934" s="1">
        <v>45364</v>
      </c>
      <c r="V4934" t="s">
        <v>72</v>
      </c>
      <c r="W4934">
        <v>318363</v>
      </c>
      <c r="X4934" t="s">
        <v>19984</v>
      </c>
      <c r="Y4934">
        <v>761</v>
      </c>
      <c r="Z4934">
        <v>1643</v>
      </c>
      <c r="AA4934">
        <v>5</v>
      </c>
      <c r="AB4934">
        <v>3286</v>
      </c>
      <c r="AC4934">
        <f>Table1_1[[#This Row],[Price]]*Table1_1[[#This Row],[Quantity]]</f>
        <v>8215</v>
      </c>
    </row>
    <row r="4935" spans="1:29" x14ac:dyDescent="0.3">
      <c r="A4935" t="s">
        <v>28</v>
      </c>
      <c r="B4935" t="s">
        <v>29</v>
      </c>
      <c r="C4935" t="s">
        <v>66</v>
      </c>
      <c r="D4935" t="s">
        <v>338</v>
      </c>
      <c r="E4935" t="s">
        <v>46</v>
      </c>
      <c r="F4935" t="s">
        <v>150</v>
      </c>
      <c r="G4935">
        <v>88</v>
      </c>
      <c r="H4935">
        <v>424417</v>
      </c>
      <c r="I4935" t="s">
        <v>34</v>
      </c>
      <c r="J4935" s="3">
        <v>45492</v>
      </c>
      <c r="K4935">
        <v>1400</v>
      </c>
      <c r="L4935" t="s">
        <v>19985</v>
      </c>
      <c r="M4935" t="s">
        <v>123</v>
      </c>
      <c r="N4935" t="s">
        <v>19986</v>
      </c>
      <c r="O4935" t="s">
        <v>19987</v>
      </c>
      <c r="P4935" t="s">
        <v>39</v>
      </c>
      <c r="Q4935">
        <v>5</v>
      </c>
      <c r="R4935" t="s">
        <v>40</v>
      </c>
      <c r="S4935" t="s">
        <v>41</v>
      </c>
      <c r="T4935">
        <v>22078</v>
      </c>
      <c r="U4935" s="1">
        <v>45563</v>
      </c>
      <c r="V4935" t="s">
        <v>180</v>
      </c>
      <c r="W4935">
        <v>639237</v>
      </c>
      <c r="X4935" t="s">
        <v>19988</v>
      </c>
      <c r="Y4935">
        <v>700</v>
      </c>
      <c r="Z4935">
        <v>2899</v>
      </c>
      <c r="AA4935">
        <v>6</v>
      </c>
      <c r="AB4935">
        <v>6957.6</v>
      </c>
      <c r="AC4935">
        <f>Table1_1[[#This Row],[Price]]*Table1_1[[#This Row],[Quantity]]</f>
        <v>17394</v>
      </c>
    </row>
    <row r="4936" spans="1:29" x14ac:dyDescent="0.3">
      <c r="A4936" t="s">
        <v>28</v>
      </c>
      <c r="B4936" t="s">
        <v>29</v>
      </c>
      <c r="C4936" t="s">
        <v>54</v>
      </c>
      <c r="D4936" t="s">
        <v>105</v>
      </c>
      <c r="E4936" t="s">
        <v>32</v>
      </c>
      <c r="F4936" t="s">
        <v>33</v>
      </c>
      <c r="G4936">
        <v>12</v>
      </c>
      <c r="H4936">
        <v>432687</v>
      </c>
      <c r="I4936" t="s">
        <v>34</v>
      </c>
      <c r="J4936" s="3">
        <v>44290</v>
      </c>
      <c r="K4936">
        <v>950</v>
      </c>
      <c r="L4936" t="s">
        <v>19989</v>
      </c>
      <c r="M4936" t="s">
        <v>1483</v>
      </c>
      <c r="N4936" t="s">
        <v>19990</v>
      </c>
      <c r="O4936" t="s">
        <v>19991</v>
      </c>
      <c r="P4936" t="s">
        <v>39</v>
      </c>
      <c r="Q4936">
        <v>7</v>
      </c>
      <c r="R4936" t="s">
        <v>88</v>
      </c>
      <c r="S4936" t="s">
        <v>41</v>
      </c>
      <c r="T4936">
        <v>56057</v>
      </c>
      <c r="U4936" s="1">
        <v>45447</v>
      </c>
      <c r="V4936" t="s">
        <v>52</v>
      </c>
      <c r="W4936">
        <v>772865</v>
      </c>
      <c r="X4936" t="s">
        <v>19992</v>
      </c>
      <c r="Y4936">
        <v>723</v>
      </c>
      <c r="Z4936">
        <v>2905</v>
      </c>
      <c r="AA4936">
        <v>6</v>
      </c>
      <c r="AB4936">
        <v>6972</v>
      </c>
      <c r="AC4936">
        <f>Table1_1[[#This Row],[Price]]*Table1_1[[#This Row],[Quantity]]</f>
        <v>17430</v>
      </c>
    </row>
    <row r="4937" spans="1:29" x14ac:dyDescent="0.3">
      <c r="A4937" t="s">
        <v>28</v>
      </c>
      <c r="B4937" t="s">
        <v>29</v>
      </c>
      <c r="C4937" t="s">
        <v>91</v>
      </c>
      <c r="D4937" t="s">
        <v>291</v>
      </c>
      <c r="E4937" t="s">
        <v>32</v>
      </c>
      <c r="F4937" t="s">
        <v>113</v>
      </c>
      <c r="G4937">
        <v>63</v>
      </c>
      <c r="H4937">
        <v>422619</v>
      </c>
      <c r="I4937" t="s">
        <v>34</v>
      </c>
      <c r="J4937" s="3">
        <v>44929</v>
      </c>
      <c r="K4937">
        <v>1300</v>
      </c>
      <c r="L4937" t="s">
        <v>19993</v>
      </c>
      <c r="M4937" t="s">
        <v>591</v>
      </c>
      <c r="N4937" t="s">
        <v>19994</v>
      </c>
      <c r="O4937" t="s">
        <v>19995</v>
      </c>
      <c r="P4937" t="s">
        <v>87</v>
      </c>
      <c r="Q4937">
        <v>8</v>
      </c>
      <c r="R4937" t="s">
        <v>40</v>
      </c>
      <c r="S4937" t="s">
        <v>118</v>
      </c>
      <c r="T4937">
        <v>40618</v>
      </c>
      <c r="U4937" s="1">
        <v>45424</v>
      </c>
      <c r="V4937" t="s">
        <v>140</v>
      </c>
      <c r="W4937">
        <v>511792</v>
      </c>
      <c r="X4937" t="s">
        <v>19996</v>
      </c>
      <c r="Y4937">
        <v>558</v>
      </c>
      <c r="Z4937">
        <v>634</v>
      </c>
      <c r="AA4937">
        <v>8</v>
      </c>
      <c r="AB4937">
        <v>2028.8000000000002</v>
      </c>
      <c r="AC4937">
        <f>Table1_1[[#This Row],[Price]]*Table1_1[[#This Row],[Quantity]]</f>
        <v>5072</v>
      </c>
    </row>
    <row r="4938" spans="1:29" x14ac:dyDescent="0.3">
      <c r="A4938" t="s">
        <v>28</v>
      </c>
      <c r="B4938" t="s">
        <v>29</v>
      </c>
      <c r="C4938" t="s">
        <v>54</v>
      </c>
      <c r="D4938" t="s">
        <v>105</v>
      </c>
      <c r="E4938" t="s">
        <v>46</v>
      </c>
      <c r="F4938" t="s">
        <v>57</v>
      </c>
      <c r="G4938">
        <v>18</v>
      </c>
      <c r="H4938">
        <v>437207</v>
      </c>
      <c r="I4938" t="s">
        <v>34</v>
      </c>
      <c r="J4938" s="3">
        <v>43844</v>
      </c>
      <c r="K4938">
        <v>1400</v>
      </c>
      <c r="L4938" t="s">
        <v>19997</v>
      </c>
      <c r="M4938" t="s">
        <v>856</v>
      </c>
      <c r="N4938" t="s">
        <v>19998</v>
      </c>
      <c r="O4938" t="s">
        <v>19999</v>
      </c>
      <c r="P4938" t="s">
        <v>71</v>
      </c>
      <c r="Q4938">
        <v>8</v>
      </c>
      <c r="R4938" t="s">
        <v>88</v>
      </c>
      <c r="S4938" t="s">
        <v>41</v>
      </c>
      <c r="T4938">
        <v>43823</v>
      </c>
      <c r="U4938" s="1">
        <v>45469</v>
      </c>
      <c r="V4938" t="s">
        <v>52</v>
      </c>
      <c r="W4938">
        <v>942730</v>
      </c>
      <c r="X4938" t="s">
        <v>20000</v>
      </c>
      <c r="Y4938">
        <v>557</v>
      </c>
      <c r="Z4938">
        <v>1079</v>
      </c>
      <c r="AA4938">
        <v>1</v>
      </c>
      <c r="AB4938">
        <v>431.6</v>
      </c>
      <c r="AC4938">
        <f>Table1_1[[#This Row],[Price]]*Table1_1[[#This Row],[Quantity]]</f>
        <v>1079</v>
      </c>
    </row>
    <row r="4939" spans="1:29" x14ac:dyDescent="0.3">
      <c r="A4939" t="s">
        <v>28</v>
      </c>
      <c r="B4939" t="s">
        <v>29</v>
      </c>
      <c r="C4939" t="s">
        <v>66</v>
      </c>
      <c r="D4939" t="s">
        <v>45</v>
      </c>
      <c r="E4939" t="s">
        <v>46</v>
      </c>
      <c r="F4939" t="s">
        <v>150</v>
      </c>
      <c r="G4939">
        <v>11</v>
      </c>
      <c r="H4939">
        <v>439965</v>
      </c>
      <c r="I4939" t="s">
        <v>34</v>
      </c>
      <c r="J4939" s="3">
        <v>44771</v>
      </c>
      <c r="K4939">
        <v>800</v>
      </c>
      <c r="L4939" t="s">
        <v>20001</v>
      </c>
      <c r="M4939" t="s">
        <v>250</v>
      </c>
      <c r="N4939" t="s">
        <v>20002</v>
      </c>
      <c r="O4939" t="s">
        <v>20003</v>
      </c>
      <c r="P4939" t="s">
        <v>87</v>
      </c>
      <c r="Q4939">
        <v>7</v>
      </c>
      <c r="R4939" t="s">
        <v>40</v>
      </c>
      <c r="S4939" t="s">
        <v>118</v>
      </c>
      <c r="T4939">
        <v>82644</v>
      </c>
      <c r="U4939" s="1">
        <v>45339</v>
      </c>
      <c r="V4939" t="s">
        <v>119</v>
      </c>
      <c r="W4939">
        <v>150366</v>
      </c>
      <c r="X4939" t="s">
        <v>12319</v>
      </c>
      <c r="Y4939">
        <v>917</v>
      </c>
      <c r="Z4939">
        <v>2353</v>
      </c>
      <c r="AA4939">
        <v>8</v>
      </c>
      <c r="AB4939">
        <v>7529.6</v>
      </c>
      <c r="AC4939">
        <f>Table1_1[[#This Row],[Price]]*Table1_1[[#This Row],[Quantity]]</f>
        <v>18824</v>
      </c>
    </row>
    <row r="4940" spans="1:29" x14ac:dyDescent="0.3">
      <c r="A4940" t="s">
        <v>28</v>
      </c>
      <c r="B4940" t="s">
        <v>29</v>
      </c>
      <c r="C4940" t="s">
        <v>66</v>
      </c>
      <c r="D4940" t="s">
        <v>237</v>
      </c>
      <c r="E4940" t="s">
        <v>32</v>
      </c>
      <c r="F4940" t="s">
        <v>355</v>
      </c>
      <c r="G4940">
        <v>90</v>
      </c>
      <c r="H4940">
        <v>425139</v>
      </c>
      <c r="I4940" t="s">
        <v>34</v>
      </c>
      <c r="J4940" s="3">
        <v>43976</v>
      </c>
      <c r="K4940">
        <v>1200</v>
      </c>
      <c r="L4940" t="s">
        <v>20004</v>
      </c>
      <c r="M4940" t="s">
        <v>345</v>
      </c>
      <c r="N4940" t="s">
        <v>20005</v>
      </c>
      <c r="O4940">
        <v>3502176739</v>
      </c>
      <c r="P4940" t="s">
        <v>51</v>
      </c>
      <c r="Q4940">
        <v>3</v>
      </c>
      <c r="R4940" t="s">
        <v>40</v>
      </c>
      <c r="S4940" t="s">
        <v>118</v>
      </c>
      <c r="T4940">
        <v>32846</v>
      </c>
      <c r="U4940" s="1">
        <v>45316</v>
      </c>
      <c r="V4940" t="s">
        <v>111</v>
      </c>
      <c r="W4940">
        <v>752307</v>
      </c>
      <c r="X4940" t="s">
        <v>20006</v>
      </c>
      <c r="Y4940">
        <v>419</v>
      </c>
      <c r="Z4940">
        <v>570</v>
      </c>
      <c r="AA4940">
        <v>1</v>
      </c>
      <c r="AB4940">
        <v>228</v>
      </c>
      <c r="AC4940">
        <f>Table1_1[[#This Row],[Price]]*Table1_1[[#This Row],[Quantity]]</f>
        <v>570</v>
      </c>
    </row>
    <row r="4941" spans="1:29" x14ac:dyDescent="0.3">
      <c r="A4941" t="s">
        <v>28</v>
      </c>
      <c r="B4941" t="s">
        <v>29</v>
      </c>
      <c r="C4941" t="s">
        <v>193</v>
      </c>
      <c r="D4941" t="s">
        <v>566</v>
      </c>
      <c r="E4941" t="s">
        <v>56</v>
      </c>
      <c r="F4941" t="s">
        <v>47</v>
      </c>
      <c r="G4941">
        <v>68</v>
      </c>
      <c r="H4941">
        <v>439014</v>
      </c>
      <c r="I4941" t="s">
        <v>58</v>
      </c>
      <c r="J4941" s="3">
        <v>44879</v>
      </c>
      <c r="K4941">
        <v>1000</v>
      </c>
      <c r="L4941" t="s">
        <v>20007</v>
      </c>
      <c r="M4941" t="s">
        <v>222</v>
      </c>
      <c r="N4941" t="s">
        <v>20008</v>
      </c>
      <c r="O4941">
        <v>-3419</v>
      </c>
      <c r="P4941" t="s">
        <v>87</v>
      </c>
      <c r="Q4941">
        <v>9</v>
      </c>
      <c r="R4941" t="s">
        <v>40</v>
      </c>
      <c r="S4941" t="s">
        <v>79</v>
      </c>
      <c r="T4941">
        <v>75032</v>
      </c>
      <c r="U4941" s="1">
        <v>45358</v>
      </c>
      <c r="V4941" t="s">
        <v>72</v>
      </c>
      <c r="W4941">
        <v>567909</v>
      </c>
      <c r="X4941" t="s">
        <v>20009</v>
      </c>
      <c r="Y4941">
        <v>980</v>
      </c>
      <c r="Z4941">
        <v>1730</v>
      </c>
      <c r="AA4941">
        <v>6</v>
      </c>
      <c r="AB4941">
        <v>4152</v>
      </c>
      <c r="AC4941">
        <f>Table1_1[[#This Row],[Price]]*Table1_1[[#This Row],[Quantity]]</f>
        <v>10380</v>
      </c>
    </row>
    <row r="4942" spans="1:29" x14ac:dyDescent="0.3">
      <c r="A4942" t="s">
        <v>28</v>
      </c>
      <c r="B4942" t="s">
        <v>29</v>
      </c>
      <c r="C4942" t="s">
        <v>91</v>
      </c>
      <c r="D4942" t="s">
        <v>546</v>
      </c>
      <c r="E4942" t="s">
        <v>46</v>
      </c>
      <c r="F4942" t="s">
        <v>113</v>
      </c>
      <c r="G4942">
        <v>39</v>
      </c>
      <c r="H4942">
        <v>401308</v>
      </c>
      <c r="I4942" t="s">
        <v>58</v>
      </c>
      <c r="J4942" s="3">
        <v>44147</v>
      </c>
      <c r="K4942">
        <v>800</v>
      </c>
      <c r="L4942" t="s">
        <v>20010</v>
      </c>
      <c r="M4942" t="s">
        <v>334</v>
      </c>
      <c r="N4942" t="s">
        <v>20011</v>
      </c>
      <c r="O4942" t="s">
        <v>20012</v>
      </c>
      <c r="P4942" t="s">
        <v>71</v>
      </c>
      <c r="Q4942">
        <v>8</v>
      </c>
      <c r="R4942" t="s">
        <v>88</v>
      </c>
      <c r="S4942" t="s">
        <v>79</v>
      </c>
      <c r="T4942">
        <v>50675</v>
      </c>
      <c r="U4942" s="1">
        <v>45563</v>
      </c>
      <c r="V4942" t="s">
        <v>180</v>
      </c>
      <c r="W4942">
        <v>574830</v>
      </c>
      <c r="X4942" t="s">
        <v>3902</v>
      </c>
      <c r="Y4942">
        <v>871</v>
      </c>
      <c r="Z4942">
        <v>1730</v>
      </c>
      <c r="AA4942">
        <v>2</v>
      </c>
      <c r="AB4942">
        <v>1384</v>
      </c>
      <c r="AC4942">
        <f>Table1_1[[#This Row],[Price]]*Table1_1[[#This Row],[Quantity]]</f>
        <v>3460</v>
      </c>
    </row>
    <row r="4943" spans="1:29" x14ac:dyDescent="0.3">
      <c r="A4943" t="s">
        <v>28</v>
      </c>
      <c r="B4943" t="s">
        <v>29</v>
      </c>
      <c r="C4943" t="s">
        <v>157</v>
      </c>
      <c r="D4943" t="s">
        <v>134</v>
      </c>
      <c r="E4943" t="s">
        <v>56</v>
      </c>
      <c r="F4943" t="s">
        <v>33</v>
      </c>
      <c r="G4943">
        <v>99</v>
      </c>
      <c r="H4943">
        <v>403634</v>
      </c>
      <c r="I4943" t="s">
        <v>34</v>
      </c>
      <c r="J4943" s="3">
        <v>44870</v>
      </c>
      <c r="K4943">
        <v>1200</v>
      </c>
      <c r="L4943" t="s">
        <v>20013</v>
      </c>
      <c r="M4943" t="s">
        <v>1366</v>
      </c>
      <c r="N4943" t="s">
        <v>20014</v>
      </c>
      <c r="O4943" t="s">
        <v>20015</v>
      </c>
      <c r="P4943" t="s">
        <v>39</v>
      </c>
      <c r="Q4943">
        <v>17</v>
      </c>
      <c r="R4943" t="s">
        <v>40</v>
      </c>
      <c r="S4943" t="s">
        <v>79</v>
      </c>
      <c r="T4943">
        <v>93838</v>
      </c>
      <c r="U4943" s="1">
        <v>45368</v>
      </c>
      <c r="V4943" t="s">
        <v>72</v>
      </c>
      <c r="W4943">
        <v>539813</v>
      </c>
      <c r="X4943" t="s">
        <v>20016</v>
      </c>
      <c r="Y4943">
        <v>370</v>
      </c>
      <c r="Z4943">
        <v>1071</v>
      </c>
      <c r="AA4943">
        <v>7</v>
      </c>
      <c r="AB4943">
        <v>2998.8</v>
      </c>
      <c r="AC4943">
        <f>Table1_1[[#This Row],[Price]]*Table1_1[[#This Row],[Quantity]]</f>
        <v>7497</v>
      </c>
    </row>
    <row r="4944" spans="1:29" x14ac:dyDescent="0.3">
      <c r="A4944" t="s">
        <v>28</v>
      </c>
      <c r="B4944" t="s">
        <v>29</v>
      </c>
      <c r="C4944" t="s">
        <v>44</v>
      </c>
      <c r="D4944" t="s">
        <v>170</v>
      </c>
      <c r="E4944" t="s">
        <v>46</v>
      </c>
      <c r="F4944" t="s">
        <v>113</v>
      </c>
      <c r="G4944">
        <v>55</v>
      </c>
      <c r="H4944">
        <v>417196</v>
      </c>
      <c r="I4944" t="s">
        <v>58</v>
      </c>
      <c r="J4944" s="3">
        <v>44120</v>
      </c>
      <c r="K4944">
        <v>1300</v>
      </c>
      <c r="L4944" t="s">
        <v>20017</v>
      </c>
      <c r="M4944" t="s">
        <v>101</v>
      </c>
      <c r="N4944" t="s">
        <v>20018</v>
      </c>
      <c r="O4944" t="s">
        <v>20019</v>
      </c>
      <c r="P4944" t="s">
        <v>87</v>
      </c>
      <c r="Q4944">
        <v>6</v>
      </c>
      <c r="R4944" t="s">
        <v>88</v>
      </c>
      <c r="S4944" t="s">
        <v>118</v>
      </c>
      <c r="T4944">
        <v>10901</v>
      </c>
      <c r="U4944" s="1">
        <v>45506</v>
      </c>
      <c r="V4944" t="s">
        <v>64</v>
      </c>
      <c r="W4944">
        <v>376014</v>
      </c>
      <c r="X4944" t="s">
        <v>20020</v>
      </c>
      <c r="Y4944">
        <v>572</v>
      </c>
      <c r="Z4944">
        <v>2242</v>
      </c>
      <c r="AA4944">
        <v>2</v>
      </c>
      <c r="AB4944">
        <v>1793.6000000000001</v>
      </c>
      <c r="AC4944">
        <f>Table1_1[[#This Row],[Price]]*Table1_1[[#This Row],[Quantity]]</f>
        <v>4484</v>
      </c>
    </row>
    <row r="4945" spans="1:29" x14ac:dyDescent="0.3">
      <c r="A4945" t="s">
        <v>28</v>
      </c>
      <c r="B4945" t="s">
        <v>29</v>
      </c>
      <c r="C4945" t="s">
        <v>148</v>
      </c>
      <c r="D4945" t="s">
        <v>105</v>
      </c>
      <c r="E4945" t="s">
        <v>46</v>
      </c>
      <c r="F4945" t="s">
        <v>99</v>
      </c>
      <c r="G4945">
        <v>9</v>
      </c>
      <c r="H4945">
        <v>415940</v>
      </c>
      <c r="I4945" t="s">
        <v>34</v>
      </c>
      <c r="J4945" s="3">
        <v>43892</v>
      </c>
      <c r="K4945">
        <v>1200</v>
      </c>
      <c r="L4945" t="s">
        <v>20022</v>
      </c>
      <c r="M4945" t="s">
        <v>731</v>
      </c>
      <c r="N4945" t="s">
        <v>20023</v>
      </c>
      <c r="O4945" t="s">
        <v>20024</v>
      </c>
      <c r="P4945" t="s">
        <v>39</v>
      </c>
      <c r="Q4945">
        <v>9</v>
      </c>
      <c r="R4945" t="s">
        <v>88</v>
      </c>
      <c r="S4945" t="s">
        <v>41</v>
      </c>
      <c r="T4945">
        <v>36119</v>
      </c>
      <c r="U4945" s="1">
        <v>45476</v>
      </c>
      <c r="V4945" t="s">
        <v>126</v>
      </c>
      <c r="W4945">
        <v>109230</v>
      </c>
      <c r="X4945" t="s">
        <v>20025</v>
      </c>
      <c r="Y4945">
        <v>607</v>
      </c>
      <c r="Z4945">
        <v>2543</v>
      </c>
      <c r="AA4945">
        <v>5</v>
      </c>
      <c r="AB4945">
        <v>5086</v>
      </c>
      <c r="AC4945">
        <f>Table1_1[[#This Row],[Price]]*Table1_1[[#This Row],[Quantity]]</f>
        <v>12715</v>
      </c>
    </row>
    <row r="4946" spans="1:29" x14ac:dyDescent="0.3">
      <c r="A4946" t="s">
        <v>28</v>
      </c>
      <c r="B4946" t="s">
        <v>29</v>
      </c>
      <c r="C4946" t="s">
        <v>193</v>
      </c>
      <c r="D4946" t="s">
        <v>442</v>
      </c>
      <c r="E4946" t="s">
        <v>56</v>
      </c>
      <c r="F4946" t="s">
        <v>150</v>
      </c>
      <c r="G4946">
        <v>23</v>
      </c>
      <c r="H4946">
        <v>423445</v>
      </c>
      <c r="I4946" t="s">
        <v>58</v>
      </c>
      <c r="J4946" s="3">
        <v>45116</v>
      </c>
      <c r="K4946">
        <v>1000</v>
      </c>
      <c r="L4946" t="s">
        <v>20026</v>
      </c>
      <c r="M4946" t="s">
        <v>487</v>
      </c>
      <c r="N4946" t="s">
        <v>20027</v>
      </c>
      <c r="O4946" t="s">
        <v>20028</v>
      </c>
      <c r="P4946" t="s">
        <v>39</v>
      </c>
      <c r="Q4946">
        <v>20</v>
      </c>
      <c r="R4946" t="s">
        <v>88</v>
      </c>
      <c r="S4946" t="s">
        <v>63</v>
      </c>
      <c r="T4946">
        <v>22929</v>
      </c>
      <c r="U4946" s="1">
        <v>45494</v>
      </c>
      <c r="V4946" t="s">
        <v>126</v>
      </c>
      <c r="W4946">
        <v>577527</v>
      </c>
      <c r="X4946" t="s">
        <v>20029</v>
      </c>
      <c r="Y4946">
        <v>510</v>
      </c>
      <c r="Z4946">
        <v>2562</v>
      </c>
      <c r="AA4946">
        <v>7</v>
      </c>
      <c r="AB4946">
        <v>7173.6</v>
      </c>
      <c r="AC4946">
        <f>Table1_1[[#This Row],[Price]]*Table1_1[[#This Row],[Quantity]]</f>
        <v>17934</v>
      </c>
    </row>
    <row r="4947" spans="1:29" x14ac:dyDescent="0.3">
      <c r="A4947" t="s">
        <v>28</v>
      </c>
      <c r="B4947" t="s">
        <v>29</v>
      </c>
      <c r="C4947" t="s">
        <v>157</v>
      </c>
      <c r="D4947" t="s">
        <v>92</v>
      </c>
      <c r="E4947" t="s">
        <v>32</v>
      </c>
      <c r="F4947" t="s">
        <v>106</v>
      </c>
      <c r="G4947">
        <v>67</v>
      </c>
      <c r="H4947">
        <v>410886</v>
      </c>
      <c r="I4947" t="s">
        <v>58</v>
      </c>
      <c r="J4947" s="3">
        <v>44185</v>
      </c>
      <c r="K4947">
        <v>1000</v>
      </c>
      <c r="L4947" t="s">
        <v>20030</v>
      </c>
      <c r="M4947" t="s">
        <v>654</v>
      </c>
      <c r="N4947" t="s">
        <v>20031</v>
      </c>
      <c r="O4947" t="s">
        <v>20032</v>
      </c>
      <c r="P4947" t="s">
        <v>39</v>
      </c>
      <c r="Q4947">
        <v>6</v>
      </c>
      <c r="R4947" t="s">
        <v>88</v>
      </c>
      <c r="S4947" t="s">
        <v>63</v>
      </c>
      <c r="T4947">
        <v>19889</v>
      </c>
      <c r="U4947" s="1">
        <v>45585</v>
      </c>
      <c r="V4947" t="s">
        <v>155</v>
      </c>
      <c r="W4947">
        <v>854048</v>
      </c>
      <c r="X4947" t="s">
        <v>20033</v>
      </c>
      <c r="Y4947">
        <v>607</v>
      </c>
      <c r="Z4947">
        <v>933</v>
      </c>
      <c r="AA4947">
        <v>3</v>
      </c>
      <c r="AB4947">
        <v>1119.6000000000001</v>
      </c>
      <c r="AC4947">
        <f>Table1_1[[#This Row],[Price]]*Table1_1[[#This Row],[Quantity]]</f>
        <v>2799</v>
      </c>
    </row>
    <row r="4948" spans="1:29" x14ac:dyDescent="0.3">
      <c r="A4948" t="s">
        <v>28</v>
      </c>
      <c r="B4948" t="s">
        <v>29</v>
      </c>
      <c r="C4948" t="s">
        <v>91</v>
      </c>
      <c r="D4948" t="s">
        <v>105</v>
      </c>
      <c r="E4948" t="s">
        <v>46</v>
      </c>
      <c r="F4948" t="s">
        <v>113</v>
      </c>
      <c r="G4948">
        <v>99</v>
      </c>
      <c r="H4948">
        <v>422154</v>
      </c>
      <c r="I4948" t="s">
        <v>34</v>
      </c>
      <c r="J4948" s="3">
        <v>45072</v>
      </c>
      <c r="K4948">
        <v>1300</v>
      </c>
      <c r="L4948" t="s">
        <v>20035</v>
      </c>
      <c r="M4948" t="s">
        <v>1091</v>
      </c>
      <c r="N4948" t="s">
        <v>20036</v>
      </c>
      <c r="O4948">
        <v>9516702700</v>
      </c>
      <c r="P4948" t="s">
        <v>87</v>
      </c>
      <c r="Q4948">
        <v>19</v>
      </c>
      <c r="R4948" t="s">
        <v>40</v>
      </c>
      <c r="S4948" t="s">
        <v>41</v>
      </c>
      <c r="T4948">
        <v>34126</v>
      </c>
      <c r="U4948" s="1">
        <v>45303</v>
      </c>
      <c r="V4948" t="s">
        <v>111</v>
      </c>
      <c r="W4948">
        <v>326992</v>
      </c>
      <c r="X4948" t="s">
        <v>20037</v>
      </c>
      <c r="Y4948">
        <v>242</v>
      </c>
      <c r="Z4948">
        <v>795</v>
      </c>
      <c r="AA4948">
        <v>2</v>
      </c>
      <c r="AB4948">
        <v>636</v>
      </c>
      <c r="AC4948">
        <f>Table1_1[[#This Row],[Price]]*Table1_1[[#This Row],[Quantity]]</f>
        <v>1590</v>
      </c>
    </row>
    <row r="4949" spans="1:29" x14ac:dyDescent="0.3">
      <c r="A4949" t="s">
        <v>28</v>
      </c>
      <c r="B4949" t="s">
        <v>29</v>
      </c>
      <c r="C4949" t="s">
        <v>91</v>
      </c>
      <c r="D4949" t="s">
        <v>227</v>
      </c>
      <c r="E4949" t="s">
        <v>56</v>
      </c>
      <c r="F4949" t="s">
        <v>83</v>
      </c>
      <c r="G4949">
        <v>26</v>
      </c>
      <c r="H4949">
        <v>414231</v>
      </c>
      <c r="I4949" t="s">
        <v>34</v>
      </c>
      <c r="J4949" s="3">
        <v>45195</v>
      </c>
      <c r="K4949">
        <v>950</v>
      </c>
      <c r="L4949" t="s">
        <v>20038</v>
      </c>
      <c r="M4949" t="s">
        <v>856</v>
      </c>
      <c r="N4949" t="s">
        <v>20039</v>
      </c>
      <c r="O4949" t="s">
        <v>20040</v>
      </c>
      <c r="P4949" t="s">
        <v>51</v>
      </c>
      <c r="Q4949">
        <v>14</v>
      </c>
      <c r="R4949" t="s">
        <v>40</v>
      </c>
      <c r="S4949" t="s">
        <v>41</v>
      </c>
      <c r="T4949">
        <v>87425</v>
      </c>
      <c r="U4949" s="1">
        <v>45584</v>
      </c>
      <c r="V4949" t="s">
        <v>155</v>
      </c>
      <c r="W4949">
        <v>376473</v>
      </c>
      <c r="X4949" t="s">
        <v>20041</v>
      </c>
      <c r="Y4949">
        <v>605</v>
      </c>
      <c r="Z4949">
        <v>577</v>
      </c>
      <c r="AA4949">
        <v>7</v>
      </c>
      <c r="AB4949">
        <v>1615.6000000000001</v>
      </c>
      <c r="AC4949">
        <f>Table1_1[[#This Row],[Price]]*Table1_1[[#This Row],[Quantity]]</f>
        <v>4039</v>
      </c>
    </row>
    <row r="4950" spans="1:29" x14ac:dyDescent="0.3">
      <c r="A4950" t="s">
        <v>28</v>
      </c>
      <c r="B4950" t="s">
        <v>29</v>
      </c>
      <c r="C4950" t="s">
        <v>66</v>
      </c>
      <c r="D4950" t="s">
        <v>442</v>
      </c>
      <c r="E4950" t="s">
        <v>46</v>
      </c>
      <c r="F4950" t="s">
        <v>99</v>
      </c>
      <c r="G4950">
        <v>40</v>
      </c>
      <c r="H4950">
        <v>400209</v>
      </c>
      <c r="I4950" t="s">
        <v>34</v>
      </c>
      <c r="J4950" s="3">
        <v>44391</v>
      </c>
      <c r="K4950">
        <v>1100</v>
      </c>
      <c r="L4950" t="s">
        <v>20043</v>
      </c>
      <c r="M4950" t="s">
        <v>115</v>
      </c>
      <c r="N4950" t="s">
        <v>20044</v>
      </c>
      <c r="O4950" t="s">
        <v>20045</v>
      </c>
      <c r="P4950" t="s">
        <v>71</v>
      </c>
      <c r="Q4950">
        <v>5</v>
      </c>
      <c r="R4950" t="s">
        <v>40</v>
      </c>
      <c r="S4950" t="s">
        <v>79</v>
      </c>
      <c r="T4950">
        <v>34875</v>
      </c>
      <c r="U4950" s="1">
        <v>45420</v>
      </c>
      <c r="V4950" t="s">
        <v>140</v>
      </c>
      <c r="W4950">
        <v>882000</v>
      </c>
      <c r="X4950" t="s">
        <v>20046</v>
      </c>
      <c r="Y4950">
        <v>372</v>
      </c>
      <c r="Z4950">
        <v>545</v>
      </c>
      <c r="AA4950">
        <v>6</v>
      </c>
      <c r="AB4950">
        <v>1308</v>
      </c>
      <c r="AC4950">
        <f>Table1_1[[#This Row],[Price]]*Table1_1[[#This Row],[Quantity]]</f>
        <v>3270</v>
      </c>
    </row>
    <row r="4951" spans="1:29" x14ac:dyDescent="0.3">
      <c r="A4951" t="s">
        <v>28</v>
      </c>
      <c r="B4951" t="s">
        <v>29</v>
      </c>
      <c r="C4951" t="s">
        <v>157</v>
      </c>
      <c r="D4951" t="s">
        <v>338</v>
      </c>
      <c r="E4951" t="s">
        <v>32</v>
      </c>
      <c r="F4951" t="s">
        <v>83</v>
      </c>
      <c r="G4951">
        <v>72</v>
      </c>
      <c r="H4951">
        <v>439498</v>
      </c>
      <c r="I4951" t="s">
        <v>34</v>
      </c>
      <c r="J4951" s="3">
        <v>44186</v>
      </c>
      <c r="K4951">
        <v>1000</v>
      </c>
      <c r="L4951" t="s">
        <v>8052</v>
      </c>
      <c r="M4951" t="s">
        <v>313</v>
      </c>
      <c r="N4951" t="s">
        <v>20047</v>
      </c>
      <c r="O4951" t="s">
        <v>20048</v>
      </c>
      <c r="P4951" t="s">
        <v>39</v>
      </c>
      <c r="Q4951">
        <v>11</v>
      </c>
      <c r="R4951" t="s">
        <v>40</v>
      </c>
      <c r="S4951" t="s">
        <v>63</v>
      </c>
      <c r="T4951">
        <v>22443</v>
      </c>
      <c r="U4951" s="1">
        <v>45480</v>
      </c>
      <c r="V4951" t="s">
        <v>126</v>
      </c>
      <c r="W4951">
        <v>411023</v>
      </c>
      <c r="X4951" t="s">
        <v>20049</v>
      </c>
      <c r="Y4951">
        <v>968</v>
      </c>
      <c r="Z4951">
        <v>2936</v>
      </c>
      <c r="AA4951">
        <v>6</v>
      </c>
      <c r="AB4951">
        <v>7046.4000000000015</v>
      </c>
      <c r="AC4951">
        <f>Table1_1[[#This Row],[Price]]*Table1_1[[#This Row],[Quantity]]</f>
        <v>17616</v>
      </c>
    </row>
    <row r="4952" spans="1:29" x14ac:dyDescent="0.3">
      <c r="A4952" t="s">
        <v>28</v>
      </c>
      <c r="B4952" t="s">
        <v>29</v>
      </c>
      <c r="C4952" t="s">
        <v>193</v>
      </c>
      <c r="D4952" t="s">
        <v>227</v>
      </c>
      <c r="E4952" t="s">
        <v>32</v>
      </c>
      <c r="F4952" t="s">
        <v>150</v>
      </c>
      <c r="G4952">
        <v>95</v>
      </c>
      <c r="H4952">
        <v>433184</v>
      </c>
      <c r="I4952" t="s">
        <v>58</v>
      </c>
      <c r="J4952" s="3">
        <v>45067</v>
      </c>
      <c r="K4952">
        <v>800</v>
      </c>
      <c r="L4952" t="s">
        <v>20050</v>
      </c>
      <c r="M4952" t="s">
        <v>552</v>
      </c>
      <c r="N4952" t="s">
        <v>20051</v>
      </c>
      <c r="O4952" t="s">
        <v>20052</v>
      </c>
      <c r="P4952" t="s">
        <v>87</v>
      </c>
      <c r="Q4952">
        <v>3</v>
      </c>
      <c r="R4952" t="s">
        <v>40</v>
      </c>
      <c r="S4952" t="s">
        <v>41</v>
      </c>
      <c r="T4952">
        <v>84427</v>
      </c>
      <c r="U4952" s="1">
        <v>45476</v>
      </c>
      <c r="V4952" t="s">
        <v>126</v>
      </c>
      <c r="W4952">
        <v>541931</v>
      </c>
      <c r="X4952" t="s">
        <v>20053</v>
      </c>
      <c r="Y4952">
        <v>801</v>
      </c>
      <c r="Z4952">
        <v>2562</v>
      </c>
      <c r="AA4952">
        <v>1</v>
      </c>
      <c r="AB4952">
        <v>1024.8</v>
      </c>
      <c r="AC4952">
        <f>Table1_1[[#This Row],[Price]]*Table1_1[[#This Row],[Quantity]]</f>
        <v>2562</v>
      </c>
    </row>
    <row r="4953" spans="1:29" x14ac:dyDescent="0.3">
      <c r="A4953" t="s">
        <v>28</v>
      </c>
      <c r="B4953" t="s">
        <v>29</v>
      </c>
      <c r="C4953" t="s">
        <v>193</v>
      </c>
      <c r="D4953" t="s">
        <v>237</v>
      </c>
      <c r="E4953" t="s">
        <v>56</v>
      </c>
      <c r="F4953" t="s">
        <v>106</v>
      </c>
      <c r="G4953">
        <v>36</v>
      </c>
      <c r="H4953">
        <v>417262</v>
      </c>
      <c r="I4953" t="s">
        <v>58</v>
      </c>
      <c r="J4953" s="3">
        <v>44431</v>
      </c>
      <c r="K4953">
        <v>1300</v>
      </c>
      <c r="L4953" t="s">
        <v>11500</v>
      </c>
      <c r="M4953" t="s">
        <v>1366</v>
      </c>
      <c r="N4953" t="s">
        <v>20054</v>
      </c>
      <c r="O4953" t="s">
        <v>20055</v>
      </c>
      <c r="P4953" t="s">
        <v>87</v>
      </c>
      <c r="Q4953">
        <v>6</v>
      </c>
      <c r="R4953" t="s">
        <v>88</v>
      </c>
      <c r="S4953" t="s">
        <v>79</v>
      </c>
      <c r="T4953">
        <v>27183</v>
      </c>
      <c r="U4953" s="1">
        <v>45347</v>
      </c>
      <c r="V4953" t="s">
        <v>119</v>
      </c>
      <c r="W4953">
        <v>532642</v>
      </c>
      <c r="X4953" t="s">
        <v>20056</v>
      </c>
      <c r="Y4953">
        <v>613</v>
      </c>
      <c r="Z4953">
        <v>2186</v>
      </c>
      <c r="AA4953">
        <v>8</v>
      </c>
      <c r="AB4953">
        <v>6995.2000000000007</v>
      </c>
      <c r="AC4953">
        <f>Table1_1[[#This Row],[Price]]*Table1_1[[#This Row],[Quantity]]</f>
        <v>17488</v>
      </c>
    </row>
    <row r="4954" spans="1:29" x14ac:dyDescent="0.3">
      <c r="A4954" t="s">
        <v>28</v>
      </c>
      <c r="B4954" t="s">
        <v>29</v>
      </c>
      <c r="C4954" t="s">
        <v>30</v>
      </c>
      <c r="D4954" t="s">
        <v>411</v>
      </c>
      <c r="E4954" t="s">
        <v>46</v>
      </c>
      <c r="F4954" t="s">
        <v>175</v>
      </c>
      <c r="G4954">
        <v>4</v>
      </c>
      <c r="H4954">
        <v>427463</v>
      </c>
      <c r="I4954" t="s">
        <v>58</v>
      </c>
      <c r="J4954" s="3">
        <v>44208</v>
      </c>
      <c r="K4954">
        <v>1200</v>
      </c>
      <c r="L4954" t="s">
        <v>20058</v>
      </c>
      <c r="M4954" t="s">
        <v>1048</v>
      </c>
      <c r="N4954" t="s">
        <v>20059</v>
      </c>
      <c r="O4954" t="s">
        <v>20060</v>
      </c>
      <c r="P4954" t="s">
        <v>71</v>
      </c>
      <c r="Q4954">
        <v>13</v>
      </c>
      <c r="R4954" t="s">
        <v>40</v>
      </c>
      <c r="S4954" t="s">
        <v>79</v>
      </c>
      <c r="T4954">
        <v>48715</v>
      </c>
      <c r="U4954" s="1">
        <v>45476</v>
      </c>
      <c r="V4954" t="s">
        <v>126</v>
      </c>
      <c r="W4954">
        <v>405480</v>
      </c>
      <c r="X4954" t="s">
        <v>20061</v>
      </c>
      <c r="Y4954">
        <v>912</v>
      </c>
      <c r="Z4954">
        <v>1407</v>
      </c>
      <c r="AA4954">
        <v>8</v>
      </c>
      <c r="AB4954">
        <v>4502.4000000000015</v>
      </c>
      <c r="AC4954">
        <f>Table1_1[[#This Row],[Price]]*Table1_1[[#This Row],[Quantity]]</f>
        <v>11256</v>
      </c>
    </row>
    <row r="4955" spans="1:29" x14ac:dyDescent="0.3">
      <c r="A4955" t="s">
        <v>28</v>
      </c>
      <c r="B4955" t="s">
        <v>29</v>
      </c>
      <c r="C4955" t="s">
        <v>193</v>
      </c>
      <c r="D4955" t="s">
        <v>349</v>
      </c>
      <c r="E4955" t="s">
        <v>56</v>
      </c>
      <c r="F4955" t="s">
        <v>83</v>
      </c>
      <c r="G4955">
        <v>89</v>
      </c>
      <c r="H4955">
        <v>419068</v>
      </c>
      <c r="I4955" t="s">
        <v>34</v>
      </c>
      <c r="J4955" s="3">
        <v>45309</v>
      </c>
      <c r="K4955">
        <v>1400</v>
      </c>
      <c r="L4955" t="s">
        <v>20062</v>
      </c>
      <c r="M4955" t="s">
        <v>308</v>
      </c>
      <c r="N4955" t="s">
        <v>20063</v>
      </c>
      <c r="O4955" t="s">
        <v>20064</v>
      </c>
      <c r="P4955" t="s">
        <v>39</v>
      </c>
      <c r="Q4955">
        <v>19</v>
      </c>
      <c r="R4955" t="s">
        <v>88</v>
      </c>
      <c r="S4955" t="s">
        <v>63</v>
      </c>
      <c r="T4955">
        <v>63392</v>
      </c>
      <c r="U4955" s="1">
        <v>45495</v>
      </c>
      <c r="V4955" t="s">
        <v>126</v>
      </c>
      <c r="W4955">
        <v>229357</v>
      </c>
      <c r="X4955" t="s">
        <v>20065</v>
      </c>
      <c r="Y4955">
        <v>575</v>
      </c>
      <c r="Z4955">
        <v>2863</v>
      </c>
      <c r="AA4955">
        <v>5</v>
      </c>
      <c r="AB4955">
        <v>5726</v>
      </c>
      <c r="AC4955">
        <f>Table1_1[[#This Row],[Price]]*Table1_1[[#This Row],[Quantity]]</f>
        <v>14315</v>
      </c>
    </row>
    <row r="4956" spans="1:29" x14ac:dyDescent="0.3">
      <c r="A4956" t="s">
        <v>28</v>
      </c>
      <c r="B4956" t="s">
        <v>29</v>
      </c>
      <c r="C4956" t="s">
        <v>44</v>
      </c>
      <c r="D4956" t="s">
        <v>421</v>
      </c>
      <c r="E4956" t="s">
        <v>56</v>
      </c>
      <c r="F4956" t="s">
        <v>150</v>
      </c>
      <c r="G4956">
        <v>54</v>
      </c>
      <c r="H4956">
        <v>402809</v>
      </c>
      <c r="I4956" t="s">
        <v>58</v>
      </c>
      <c r="J4956" s="3">
        <v>43836</v>
      </c>
      <c r="K4956">
        <v>1300</v>
      </c>
      <c r="L4956" t="s">
        <v>20066</v>
      </c>
      <c r="M4956" t="s">
        <v>108</v>
      </c>
      <c r="N4956" t="s">
        <v>20067</v>
      </c>
      <c r="O4956" t="s">
        <v>20068</v>
      </c>
      <c r="P4956" t="s">
        <v>71</v>
      </c>
      <c r="Q4956">
        <v>8</v>
      </c>
      <c r="R4956" t="s">
        <v>88</v>
      </c>
      <c r="S4956" t="s">
        <v>79</v>
      </c>
      <c r="T4956">
        <v>12257</v>
      </c>
      <c r="U4956" s="1">
        <v>45298</v>
      </c>
      <c r="V4956" t="s">
        <v>111</v>
      </c>
      <c r="W4956">
        <v>864547</v>
      </c>
      <c r="X4956" t="s">
        <v>20069</v>
      </c>
      <c r="Y4956">
        <v>727</v>
      </c>
      <c r="Z4956">
        <v>2175</v>
      </c>
      <c r="AA4956">
        <v>8</v>
      </c>
      <c r="AB4956">
        <v>6960</v>
      </c>
      <c r="AC4956">
        <f>Table1_1[[#This Row],[Price]]*Table1_1[[#This Row],[Quantity]]</f>
        <v>17400</v>
      </c>
    </row>
    <row r="4957" spans="1:29" x14ac:dyDescent="0.3">
      <c r="A4957" t="s">
        <v>28</v>
      </c>
      <c r="B4957" t="s">
        <v>29</v>
      </c>
      <c r="C4957" t="s">
        <v>30</v>
      </c>
      <c r="D4957" t="s">
        <v>220</v>
      </c>
      <c r="E4957" t="s">
        <v>32</v>
      </c>
      <c r="F4957" t="s">
        <v>113</v>
      </c>
      <c r="G4957">
        <v>51</v>
      </c>
      <c r="H4957">
        <v>407734</v>
      </c>
      <c r="I4957" t="s">
        <v>58</v>
      </c>
      <c r="J4957" s="3">
        <v>44431</v>
      </c>
      <c r="K4957">
        <v>950</v>
      </c>
      <c r="L4957" t="s">
        <v>20070</v>
      </c>
      <c r="M4957" t="s">
        <v>2124</v>
      </c>
      <c r="N4957" t="s">
        <v>20071</v>
      </c>
      <c r="O4957" t="s">
        <v>20072</v>
      </c>
      <c r="P4957" t="s">
        <v>71</v>
      </c>
      <c r="Q4957">
        <v>18</v>
      </c>
      <c r="R4957" t="s">
        <v>40</v>
      </c>
      <c r="S4957" t="s">
        <v>41</v>
      </c>
      <c r="T4957">
        <v>87363</v>
      </c>
      <c r="U4957" s="1">
        <v>45577</v>
      </c>
      <c r="V4957" t="s">
        <v>155</v>
      </c>
      <c r="W4957">
        <v>447571</v>
      </c>
      <c r="X4957" t="s">
        <v>20073</v>
      </c>
      <c r="Y4957">
        <v>505</v>
      </c>
      <c r="Z4957">
        <v>2654</v>
      </c>
      <c r="AA4957">
        <v>7</v>
      </c>
      <c r="AB4957">
        <v>7431.2000000000007</v>
      </c>
      <c r="AC4957">
        <f>Table1_1[[#This Row],[Price]]*Table1_1[[#This Row],[Quantity]]</f>
        <v>18578</v>
      </c>
    </row>
    <row r="4958" spans="1:29" x14ac:dyDescent="0.3">
      <c r="A4958" t="s">
        <v>28</v>
      </c>
      <c r="B4958" t="s">
        <v>29</v>
      </c>
      <c r="C4958" t="s">
        <v>91</v>
      </c>
      <c r="D4958" t="s">
        <v>274</v>
      </c>
      <c r="E4958" t="s">
        <v>46</v>
      </c>
      <c r="F4958" t="s">
        <v>150</v>
      </c>
      <c r="G4958">
        <v>38</v>
      </c>
      <c r="H4958">
        <v>419681</v>
      </c>
      <c r="I4958" t="s">
        <v>34</v>
      </c>
      <c r="J4958" s="3">
        <v>44517</v>
      </c>
      <c r="K4958">
        <v>950</v>
      </c>
      <c r="L4958" t="s">
        <v>2241</v>
      </c>
      <c r="M4958" t="s">
        <v>1305</v>
      </c>
      <c r="N4958" t="s">
        <v>20074</v>
      </c>
      <c r="O4958" t="s">
        <v>20075</v>
      </c>
      <c r="P4958" t="s">
        <v>87</v>
      </c>
      <c r="Q4958">
        <v>19</v>
      </c>
      <c r="R4958" t="s">
        <v>88</v>
      </c>
      <c r="S4958" t="s">
        <v>118</v>
      </c>
      <c r="T4958">
        <v>31061</v>
      </c>
      <c r="U4958" s="1">
        <v>45516</v>
      </c>
      <c r="V4958" t="s">
        <v>64</v>
      </c>
      <c r="W4958">
        <v>180479</v>
      </c>
      <c r="X4958" t="s">
        <v>20076</v>
      </c>
      <c r="Y4958">
        <v>909</v>
      </c>
      <c r="Z4958">
        <v>973</v>
      </c>
      <c r="AA4958">
        <v>6</v>
      </c>
      <c r="AB4958">
        <v>2335.2000000000003</v>
      </c>
      <c r="AC4958">
        <f>Table1_1[[#This Row],[Price]]*Table1_1[[#This Row],[Quantity]]</f>
        <v>5838</v>
      </c>
    </row>
    <row r="4959" spans="1:29" x14ac:dyDescent="0.3">
      <c r="A4959" t="s">
        <v>28</v>
      </c>
      <c r="B4959" t="s">
        <v>29</v>
      </c>
      <c r="C4959" t="s">
        <v>91</v>
      </c>
      <c r="D4959" t="s">
        <v>291</v>
      </c>
      <c r="E4959" t="s">
        <v>56</v>
      </c>
      <c r="F4959" t="s">
        <v>33</v>
      </c>
      <c r="G4959">
        <v>34</v>
      </c>
      <c r="H4959">
        <v>410577</v>
      </c>
      <c r="I4959" t="s">
        <v>34</v>
      </c>
      <c r="J4959" s="3">
        <v>45060</v>
      </c>
      <c r="K4959">
        <v>1300</v>
      </c>
      <c r="L4959" t="s">
        <v>20077</v>
      </c>
      <c r="M4959" t="s">
        <v>123</v>
      </c>
      <c r="N4959" t="s">
        <v>20078</v>
      </c>
      <c r="O4959" t="s">
        <v>20079</v>
      </c>
      <c r="P4959" t="s">
        <v>71</v>
      </c>
      <c r="Q4959">
        <v>6</v>
      </c>
      <c r="R4959" t="s">
        <v>40</v>
      </c>
      <c r="S4959" t="s">
        <v>63</v>
      </c>
      <c r="T4959">
        <v>37141</v>
      </c>
      <c r="U4959" s="1">
        <v>45411</v>
      </c>
      <c r="V4959" t="s">
        <v>80</v>
      </c>
      <c r="W4959">
        <v>267722</v>
      </c>
      <c r="X4959" t="s">
        <v>8316</v>
      </c>
      <c r="Y4959">
        <v>335</v>
      </c>
      <c r="Z4959">
        <v>650</v>
      </c>
      <c r="AA4959">
        <v>8</v>
      </c>
      <c r="AB4959">
        <v>2080</v>
      </c>
      <c r="AC4959">
        <f>Table1_1[[#This Row],[Price]]*Table1_1[[#This Row],[Quantity]]</f>
        <v>5200</v>
      </c>
    </row>
    <row r="4960" spans="1:29" x14ac:dyDescent="0.3">
      <c r="A4960" t="s">
        <v>28</v>
      </c>
      <c r="B4960" t="s">
        <v>29</v>
      </c>
      <c r="C4960" t="s">
        <v>66</v>
      </c>
      <c r="D4960" t="s">
        <v>364</v>
      </c>
      <c r="E4960" t="s">
        <v>46</v>
      </c>
      <c r="F4960" t="s">
        <v>355</v>
      </c>
      <c r="G4960">
        <v>43</v>
      </c>
      <c r="H4960">
        <v>408388</v>
      </c>
      <c r="I4960" t="s">
        <v>34</v>
      </c>
      <c r="J4960" s="3">
        <v>45237</v>
      </c>
      <c r="K4960">
        <v>1200</v>
      </c>
      <c r="L4960" t="s">
        <v>20080</v>
      </c>
      <c r="M4960" t="s">
        <v>159</v>
      </c>
      <c r="N4960" t="s">
        <v>20081</v>
      </c>
      <c r="O4960" t="s">
        <v>20082</v>
      </c>
      <c r="P4960" t="s">
        <v>71</v>
      </c>
      <c r="Q4960">
        <v>4</v>
      </c>
      <c r="R4960" t="s">
        <v>40</v>
      </c>
      <c r="S4960" t="s">
        <v>63</v>
      </c>
      <c r="T4960">
        <v>16414</v>
      </c>
      <c r="U4960" s="1">
        <v>45396</v>
      </c>
      <c r="V4960" t="s">
        <v>80</v>
      </c>
      <c r="W4960">
        <v>572632</v>
      </c>
      <c r="X4960" t="s">
        <v>20083</v>
      </c>
      <c r="Y4960">
        <v>506</v>
      </c>
      <c r="Z4960">
        <v>1668</v>
      </c>
      <c r="AA4960">
        <v>7</v>
      </c>
      <c r="AB4960">
        <v>4670.4000000000005</v>
      </c>
      <c r="AC4960">
        <f>Table1_1[[#This Row],[Price]]*Table1_1[[#This Row],[Quantity]]</f>
        <v>11676</v>
      </c>
    </row>
    <row r="4961" spans="1:29" x14ac:dyDescent="0.3">
      <c r="A4961" t="s">
        <v>28</v>
      </c>
      <c r="B4961" t="s">
        <v>29</v>
      </c>
      <c r="C4961" t="s">
        <v>91</v>
      </c>
      <c r="D4961" t="s">
        <v>55</v>
      </c>
      <c r="E4961" t="s">
        <v>46</v>
      </c>
      <c r="F4961" t="s">
        <v>135</v>
      </c>
      <c r="G4961">
        <v>70</v>
      </c>
      <c r="H4961">
        <v>432342</v>
      </c>
      <c r="I4961" t="s">
        <v>34</v>
      </c>
      <c r="J4961" s="3">
        <v>45325</v>
      </c>
      <c r="K4961">
        <v>1000</v>
      </c>
      <c r="L4961" t="s">
        <v>20084</v>
      </c>
      <c r="M4961" t="s">
        <v>654</v>
      </c>
      <c r="N4961" t="s">
        <v>20085</v>
      </c>
      <c r="O4961" t="s">
        <v>20086</v>
      </c>
      <c r="P4961" t="s">
        <v>51</v>
      </c>
      <c r="Q4961">
        <v>5</v>
      </c>
      <c r="R4961" t="s">
        <v>40</v>
      </c>
      <c r="S4961" t="s">
        <v>118</v>
      </c>
      <c r="T4961">
        <v>81832</v>
      </c>
      <c r="U4961" s="1">
        <v>45563</v>
      </c>
      <c r="V4961" t="s">
        <v>180</v>
      </c>
      <c r="W4961">
        <v>410500</v>
      </c>
      <c r="X4961" t="s">
        <v>20087</v>
      </c>
      <c r="Y4961">
        <v>390</v>
      </c>
      <c r="Z4961">
        <v>2184</v>
      </c>
      <c r="AA4961">
        <v>5</v>
      </c>
      <c r="AB4961">
        <v>4368</v>
      </c>
      <c r="AC4961">
        <f>Table1_1[[#This Row],[Price]]*Table1_1[[#This Row],[Quantity]]</f>
        <v>10920</v>
      </c>
    </row>
    <row r="4962" spans="1:29" x14ac:dyDescent="0.3">
      <c r="A4962" t="s">
        <v>28</v>
      </c>
      <c r="B4962" t="s">
        <v>29</v>
      </c>
      <c r="C4962" t="s">
        <v>148</v>
      </c>
      <c r="D4962" t="s">
        <v>142</v>
      </c>
      <c r="E4962" t="s">
        <v>56</v>
      </c>
      <c r="F4962" t="s">
        <v>355</v>
      </c>
      <c r="G4962">
        <v>83</v>
      </c>
      <c r="H4962">
        <v>427328</v>
      </c>
      <c r="I4962" t="s">
        <v>58</v>
      </c>
      <c r="J4962" s="3">
        <v>44856</v>
      </c>
      <c r="K4962">
        <v>1400</v>
      </c>
      <c r="L4962" t="s">
        <v>20088</v>
      </c>
      <c r="M4962" t="s">
        <v>869</v>
      </c>
      <c r="N4962" t="s">
        <v>20089</v>
      </c>
      <c r="O4962" t="s">
        <v>20090</v>
      </c>
      <c r="P4962" t="s">
        <v>39</v>
      </c>
      <c r="Q4962">
        <v>18</v>
      </c>
      <c r="R4962" t="s">
        <v>40</v>
      </c>
      <c r="S4962" t="s">
        <v>63</v>
      </c>
      <c r="T4962">
        <v>56841</v>
      </c>
      <c r="U4962" s="1">
        <v>45364</v>
      </c>
      <c r="V4962" t="s">
        <v>72</v>
      </c>
      <c r="W4962">
        <v>445274</v>
      </c>
      <c r="X4962" t="s">
        <v>20091</v>
      </c>
      <c r="Y4962">
        <v>410</v>
      </c>
      <c r="Z4962">
        <v>2849</v>
      </c>
      <c r="AA4962">
        <v>1</v>
      </c>
      <c r="AB4962">
        <v>1139.6000000000001</v>
      </c>
      <c r="AC4962">
        <f>Table1_1[[#This Row],[Price]]*Table1_1[[#This Row],[Quantity]]</f>
        <v>2849</v>
      </c>
    </row>
    <row r="4963" spans="1:29" x14ac:dyDescent="0.3">
      <c r="A4963" t="s">
        <v>28</v>
      </c>
      <c r="B4963" t="s">
        <v>29</v>
      </c>
      <c r="C4963" t="s">
        <v>157</v>
      </c>
      <c r="D4963" t="s">
        <v>611</v>
      </c>
      <c r="E4963" t="s">
        <v>46</v>
      </c>
      <c r="F4963" t="s">
        <v>135</v>
      </c>
      <c r="G4963">
        <v>13</v>
      </c>
      <c r="H4963">
        <v>428398</v>
      </c>
      <c r="I4963" t="s">
        <v>34</v>
      </c>
      <c r="J4963" s="3">
        <v>44134</v>
      </c>
      <c r="K4963">
        <v>800</v>
      </c>
      <c r="L4963" t="s">
        <v>20093</v>
      </c>
      <c r="M4963" t="s">
        <v>144</v>
      </c>
      <c r="N4963" t="s">
        <v>20094</v>
      </c>
      <c r="O4963" t="s">
        <v>20095</v>
      </c>
      <c r="P4963" t="s">
        <v>51</v>
      </c>
      <c r="Q4963">
        <v>10</v>
      </c>
      <c r="R4963" t="s">
        <v>88</v>
      </c>
      <c r="S4963" t="s">
        <v>41</v>
      </c>
      <c r="T4963">
        <v>71964</v>
      </c>
      <c r="U4963" s="1">
        <v>45551</v>
      </c>
      <c r="V4963" t="s">
        <v>180</v>
      </c>
      <c r="W4963">
        <v>702071</v>
      </c>
      <c r="X4963" t="s">
        <v>20096</v>
      </c>
      <c r="Y4963">
        <v>457</v>
      </c>
      <c r="Z4963">
        <v>2659</v>
      </c>
      <c r="AA4963">
        <v>7</v>
      </c>
      <c r="AB4963">
        <v>7445.2000000000007</v>
      </c>
      <c r="AC4963">
        <f>Table1_1[[#This Row],[Price]]*Table1_1[[#This Row],[Quantity]]</f>
        <v>18613</v>
      </c>
    </row>
    <row r="4964" spans="1:29" x14ac:dyDescent="0.3">
      <c r="A4964" t="s">
        <v>28</v>
      </c>
      <c r="B4964" t="s">
        <v>29</v>
      </c>
      <c r="C4964" t="s">
        <v>157</v>
      </c>
      <c r="D4964" t="s">
        <v>134</v>
      </c>
      <c r="E4964" t="s">
        <v>46</v>
      </c>
      <c r="F4964" t="s">
        <v>83</v>
      </c>
      <c r="G4964">
        <v>25</v>
      </c>
      <c r="H4964">
        <v>434082</v>
      </c>
      <c r="I4964" t="s">
        <v>34</v>
      </c>
      <c r="J4964" s="3">
        <v>45304</v>
      </c>
      <c r="K4964">
        <v>800</v>
      </c>
      <c r="L4964" t="s">
        <v>20098</v>
      </c>
      <c r="M4964" t="s">
        <v>189</v>
      </c>
      <c r="N4964" t="s">
        <v>20099</v>
      </c>
      <c r="O4964" t="s">
        <v>20100</v>
      </c>
      <c r="P4964" t="s">
        <v>39</v>
      </c>
      <c r="Q4964">
        <v>7</v>
      </c>
      <c r="R4964" t="s">
        <v>88</v>
      </c>
      <c r="S4964" t="s">
        <v>79</v>
      </c>
      <c r="T4964">
        <v>35730</v>
      </c>
      <c r="U4964" s="1">
        <v>45440</v>
      </c>
      <c r="V4964" t="s">
        <v>140</v>
      </c>
      <c r="W4964">
        <v>993489</v>
      </c>
      <c r="X4964" t="s">
        <v>20101</v>
      </c>
      <c r="Y4964">
        <v>631</v>
      </c>
      <c r="Z4964">
        <v>1265</v>
      </c>
      <c r="AA4964">
        <v>2</v>
      </c>
      <c r="AB4964">
        <v>1012</v>
      </c>
      <c r="AC4964">
        <f>Table1_1[[#This Row],[Price]]*Table1_1[[#This Row],[Quantity]]</f>
        <v>2530</v>
      </c>
    </row>
    <row r="4965" spans="1:29" x14ac:dyDescent="0.3">
      <c r="A4965" t="s">
        <v>28</v>
      </c>
      <c r="B4965" t="s">
        <v>29</v>
      </c>
      <c r="C4965" t="s">
        <v>66</v>
      </c>
      <c r="D4965" t="s">
        <v>616</v>
      </c>
      <c r="E4965" t="s">
        <v>46</v>
      </c>
      <c r="F4965" t="s">
        <v>355</v>
      </c>
      <c r="G4965">
        <v>79</v>
      </c>
      <c r="H4965">
        <v>430468</v>
      </c>
      <c r="I4965" t="s">
        <v>34</v>
      </c>
      <c r="J4965" s="3">
        <v>45056</v>
      </c>
      <c r="K4965">
        <v>1300</v>
      </c>
      <c r="L4965" t="s">
        <v>20102</v>
      </c>
      <c r="M4965" t="s">
        <v>308</v>
      </c>
      <c r="N4965" t="s">
        <v>20103</v>
      </c>
      <c r="O4965" t="s">
        <v>20104</v>
      </c>
      <c r="P4965" t="s">
        <v>51</v>
      </c>
      <c r="Q4965">
        <v>18</v>
      </c>
      <c r="R4965" t="s">
        <v>40</v>
      </c>
      <c r="S4965" t="s">
        <v>79</v>
      </c>
      <c r="T4965">
        <v>15187</v>
      </c>
      <c r="U4965" s="1">
        <v>45475</v>
      </c>
      <c r="V4965" t="s">
        <v>126</v>
      </c>
      <c r="W4965">
        <v>363375</v>
      </c>
      <c r="X4965" t="s">
        <v>20105</v>
      </c>
      <c r="Y4965">
        <v>645</v>
      </c>
      <c r="Z4965">
        <v>2365</v>
      </c>
      <c r="AA4965">
        <v>5</v>
      </c>
      <c r="AB4965">
        <v>4730</v>
      </c>
      <c r="AC4965">
        <f>Table1_1[[#This Row],[Price]]*Table1_1[[#This Row],[Quantity]]</f>
        <v>11825</v>
      </c>
    </row>
    <row r="4966" spans="1:29" x14ac:dyDescent="0.3">
      <c r="A4966" t="s">
        <v>28</v>
      </c>
      <c r="B4966" t="s">
        <v>29</v>
      </c>
      <c r="C4966" t="s">
        <v>91</v>
      </c>
      <c r="D4966" t="s">
        <v>267</v>
      </c>
      <c r="E4966" t="s">
        <v>46</v>
      </c>
      <c r="F4966" t="s">
        <v>47</v>
      </c>
      <c r="G4966">
        <v>13</v>
      </c>
      <c r="H4966">
        <v>438300</v>
      </c>
      <c r="I4966" t="s">
        <v>34</v>
      </c>
      <c r="J4966" s="3">
        <v>44417</v>
      </c>
      <c r="K4966">
        <v>950</v>
      </c>
      <c r="L4966" t="s">
        <v>20106</v>
      </c>
      <c r="M4966" t="s">
        <v>736</v>
      </c>
      <c r="N4966" t="s">
        <v>20107</v>
      </c>
      <c r="O4966" t="s">
        <v>20108</v>
      </c>
      <c r="P4966" t="s">
        <v>71</v>
      </c>
      <c r="Q4966">
        <v>11</v>
      </c>
      <c r="R4966" t="s">
        <v>88</v>
      </c>
      <c r="S4966" t="s">
        <v>79</v>
      </c>
      <c r="T4966">
        <v>83482</v>
      </c>
      <c r="U4966" s="1">
        <v>45497</v>
      </c>
      <c r="V4966" t="s">
        <v>126</v>
      </c>
      <c r="W4966">
        <v>849038</v>
      </c>
      <c r="X4966" t="s">
        <v>13190</v>
      </c>
      <c r="Y4966">
        <v>262</v>
      </c>
      <c r="Z4966">
        <v>2716</v>
      </c>
      <c r="AA4966">
        <v>2</v>
      </c>
      <c r="AB4966">
        <v>2172.8000000000002</v>
      </c>
      <c r="AC4966">
        <f>Table1_1[[#This Row],[Price]]*Table1_1[[#This Row],[Quantity]]</f>
        <v>5432</v>
      </c>
    </row>
    <row r="4967" spans="1:29" x14ac:dyDescent="0.3">
      <c r="A4967" t="s">
        <v>28</v>
      </c>
      <c r="B4967" t="s">
        <v>29</v>
      </c>
      <c r="C4967" t="s">
        <v>66</v>
      </c>
      <c r="D4967" t="s">
        <v>254</v>
      </c>
      <c r="E4967" t="s">
        <v>32</v>
      </c>
      <c r="F4967" t="s">
        <v>135</v>
      </c>
      <c r="G4967">
        <v>70</v>
      </c>
      <c r="H4967">
        <v>418375</v>
      </c>
      <c r="I4967" t="s">
        <v>34</v>
      </c>
      <c r="J4967" s="3">
        <v>44316</v>
      </c>
      <c r="K4967">
        <v>800</v>
      </c>
      <c r="L4967" t="s">
        <v>20109</v>
      </c>
      <c r="M4967" t="s">
        <v>670</v>
      </c>
      <c r="N4967" t="s">
        <v>20110</v>
      </c>
      <c r="O4967" t="s">
        <v>20111</v>
      </c>
      <c r="P4967" t="s">
        <v>39</v>
      </c>
      <c r="Q4967">
        <v>10</v>
      </c>
      <c r="R4967" t="s">
        <v>88</v>
      </c>
      <c r="S4967" t="s">
        <v>79</v>
      </c>
      <c r="T4967">
        <v>76400</v>
      </c>
      <c r="U4967" s="1">
        <v>45374</v>
      </c>
      <c r="V4967" t="s">
        <v>72</v>
      </c>
      <c r="W4967">
        <v>584399</v>
      </c>
      <c r="X4967" t="s">
        <v>20112</v>
      </c>
      <c r="Y4967">
        <v>835</v>
      </c>
      <c r="Z4967">
        <v>1044</v>
      </c>
      <c r="AA4967">
        <v>1</v>
      </c>
      <c r="AB4967">
        <v>417.6</v>
      </c>
      <c r="AC4967">
        <f>Table1_1[[#This Row],[Price]]*Table1_1[[#This Row],[Quantity]]</f>
        <v>1044</v>
      </c>
    </row>
    <row r="4968" spans="1:29" x14ac:dyDescent="0.3">
      <c r="A4968" t="s">
        <v>28</v>
      </c>
      <c r="B4968" t="s">
        <v>29</v>
      </c>
      <c r="C4968" t="s">
        <v>148</v>
      </c>
      <c r="D4968" t="s">
        <v>149</v>
      </c>
      <c r="E4968" t="s">
        <v>32</v>
      </c>
      <c r="F4968" t="s">
        <v>150</v>
      </c>
      <c r="G4968">
        <v>76</v>
      </c>
      <c r="H4968">
        <v>420478</v>
      </c>
      <c r="I4968" t="s">
        <v>34</v>
      </c>
      <c r="J4968" s="3">
        <v>44061</v>
      </c>
      <c r="K4968">
        <v>1300</v>
      </c>
      <c r="L4968" t="s">
        <v>20113</v>
      </c>
      <c r="M4968" t="s">
        <v>200</v>
      </c>
      <c r="N4968" t="s">
        <v>20114</v>
      </c>
      <c r="O4968" t="s">
        <v>20115</v>
      </c>
      <c r="P4968" t="s">
        <v>51</v>
      </c>
      <c r="Q4968">
        <v>3</v>
      </c>
      <c r="R4968" t="s">
        <v>40</v>
      </c>
      <c r="S4968" t="s">
        <v>118</v>
      </c>
      <c r="T4968">
        <v>98537</v>
      </c>
      <c r="U4968" s="1">
        <v>45368</v>
      </c>
      <c r="V4968" t="s">
        <v>72</v>
      </c>
      <c r="W4968">
        <v>440574</v>
      </c>
      <c r="X4968" t="s">
        <v>2982</v>
      </c>
      <c r="Y4968">
        <v>304</v>
      </c>
      <c r="Z4968">
        <v>2039</v>
      </c>
      <c r="AA4968">
        <v>6</v>
      </c>
      <c r="AB4968">
        <v>4893.6000000000004</v>
      </c>
      <c r="AC4968">
        <f>Table1_1[[#This Row],[Price]]*Table1_1[[#This Row],[Quantity]]</f>
        <v>12234</v>
      </c>
    </row>
    <row r="4969" spans="1:29" x14ac:dyDescent="0.3">
      <c r="A4969" t="s">
        <v>28</v>
      </c>
      <c r="B4969" t="s">
        <v>29</v>
      </c>
      <c r="C4969" t="s">
        <v>157</v>
      </c>
      <c r="D4969" t="s">
        <v>611</v>
      </c>
      <c r="E4969" t="s">
        <v>46</v>
      </c>
      <c r="F4969" t="s">
        <v>33</v>
      </c>
      <c r="G4969">
        <v>14</v>
      </c>
      <c r="H4969">
        <v>404798</v>
      </c>
      <c r="I4969" t="s">
        <v>58</v>
      </c>
      <c r="J4969" s="3">
        <v>44376</v>
      </c>
      <c r="K4969">
        <v>950</v>
      </c>
      <c r="L4969" t="s">
        <v>20116</v>
      </c>
      <c r="M4969" t="s">
        <v>417</v>
      </c>
      <c r="N4969" t="s">
        <v>20117</v>
      </c>
      <c r="O4969" t="s">
        <v>20118</v>
      </c>
      <c r="P4969" t="s">
        <v>87</v>
      </c>
      <c r="Q4969">
        <v>13</v>
      </c>
      <c r="R4969" t="s">
        <v>40</v>
      </c>
      <c r="S4969" t="s">
        <v>41</v>
      </c>
      <c r="T4969">
        <v>54763</v>
      </c>
      <c r="U4969" s="1">
        <v>45351</v>
      </c>
      <c r="V4969" t="s">
        <v>119</v>
      </c>
      <c r="W4969">
        <v>881655</v>
      </c>
      <c r="X4969" t="s">
        <v>20119</v>
      </c>
      <c r="Y4969">
        <v>293</v>
      </c>
      <c r="Z4969">
        <v>2120</v>
      </c>
      <c r="AA4969">
        <v>3</v>
      </c>
      <c r="AB4969">
        <v>2544</v>
      </c>
      <c r="AC4969">
        <f>Table1_1[[#This Row],[Price]]*Table1_1[[#This Row],[Quantity]]</f>
        <v>6360</v>
      </c>
    </row>
    <row r="4970" spans="1:29" x14ac:dyDescent="0.3">
      <c r="A4970" t="s">
        <v>28</v>
      </c>
      <c r="B4970" t="s">
        <v>29</v>
      </c>
      <c r="C4970" t="s">
        <v>54</v>
      </c>
      <c r="D4970" t="s">
        <v>611</v>
      </c>
      <c r="E4970" t="s">
        <v>56</v>
      </c>
      <c r="F4970" t="s">
        <v>57</v>
      </c>
      <c r="G4970">
        <v>31</v>
      </c>
      <c r="H4970">
        <v>435763</v>
      </c>
      <c r="I4970" t="s">
        <v>58</v>
      </c>
      <c r="J4970" s="3">
        <v>44117</v>
      </c>
      <c r="K4970">
        <v>1000</v>
      </c>
      <c r="L4970" t="s">
        <v>20120</v>
      </c>
      <c r="M4970" t="s">
        <v>76</v>
      </c>
      <c r="N4970" t="s">
        <v>20121</v>
      </c>
      <c r="O4970" t="s">
        <v>20122</v>
      </c>
      <c r="P4970" t="s">
        <v>39</v>
      </c>
      <c r="Q4970">
        <v>10</v>
      </c>
      <c r="R4970" t="s">
        <v>40</v>
      </c>
      <c r="S4970" t="s">
        <v>118</v>
      </c>
      <c r="T4970">
        <v>25090</v>
      </c>
      <c r="U4970" s="1">
        <v>45349</v>
      </c>
      <c r="V4970" t="s">
        <v>119</v>
      </c>
      <c r="W4970">
        <v>433851</v>
      </c>
      <c r="X4970" t="s">
        <v>20123</v>
      </c>
      <c r="Y4970">
        <v>749</v>
      </c>
      <c r="Z4970">
        <v>2626</v>
      </c>
      <c r="AA4970">
        <v>8</v>
      </c>
      <c r="AB4970">
        <v>8403.2000000000007</v>
      </c>
      <c r="AC4970">
        <f>Table1_1[[#This Row],[Price]]*Table1_1[[#This Row],[Quantity]]</f>
        <v>21008</v>
      </c>
    </row>
    <row r="4971" spans="1:29" x14ac:dyDescent="0.3">
      <c r="A4971" t="s">
        <v>28</v>
      </c>
      <c r="B4971" t="s">
        <v>29</v>
      </c>
      <c r="C4971" t="s">
        <v>91</v>
      </c>
      <c r="D4971" t="s">
        <v>511</v>
      </c>
      <c r="E4971" t="s">
        <v>46</v>
      </c>
      <c r="F4971" t="s">
        <v>355</v>
      </c>
      <c r="G4971">
        <v>10</v>
      </c>
      <c r="H4971">
        <v>400858</v>
      </c>
      <c r="I4971" t="s">
        <v>58</v>
      </c>
      <c r="J4971" s="3">
        <v>44265</v>
      </c>
      <c r="K4971">
        <v>800</v>
      </c>
      <c r="L4971" t="s">
        <v>20124</v>
      </c>
      <c r="M4971" t="s">
        <v>137</v>
      </c>
      <c r="N4971" t="s">
        <v>20125</v>
      </c>
      <c r="O4971" t="s">
        <v>20126</v>
      </c>
      <c r="P4971" t="s">
        <v>39</v>
      </c>
      <c r="Q4971">
        <v>5</v>
      </c>
      <c r="R4971" t="s">
        <v>88</v>
      </c>
      <c r="S4971" t="s">
        <v>79</v>
      </c>
      <c r="T4971">
        <v>18578</v>
      </c>
      <c r="U4971" s="1">
        <v>45354</v>
      </c>
      <c r="V4971" t="s">
        <v>72</v>
      </c>
      <c r="W4971">
        <v>197415</v>
      </c>
      <c r="X4971" t="s">
        <v>20127</v>
      </c>
      <c r="Y4971">
        <v>389</v>
      </c>
      <c r="Z4971">
        <v>1349</v>
      </c>
      <c r="AA4971">
        <v>2</v>
      </c>
      <c r="AB4971">
        <v>1079.2</v>
      </c>
      <c r="AC4971">
        <f>Table1_1[[#This Row],[Price]]*Table1_1[[#This Row],[Quantity]]</f>
        <v>2698</v>
      </c>
    </row>
    <row r="4972" spans="1:29" x14ac:dyDescent="0.3">
      <c r="A4972" t="s">
        <v>28</v>
      </c>
      <c r="B4972" t="s">
        <v>29</v>
      </c>
      <c r="C4972" t="s">
        <v>30</v>
      </c>
      <c r="D4972" t="s">
        <v>31</v>
      </c>
      <c r="E4972" t="s">
        <v>46</v>
      </c>
      <c r="F4972" t="s">
        <v>33</v>
      </c>
      <c r="G4972">
        <v>51</v>
      </c>
      <c r="H4972">
        <v>438346</v>
      </c>
      <c r="I4972" t="s">
        <v>58</v>
      </c>
      <c r="J4972" s="3">
        <v>44021</v>
      </c>
      <c r="K4972">
        <v>1400</v>
      </c>
      <c r="L4972" t="s">
        <v>20128</v>
      </c>
      <c r="M4972" t="s">
        <v>216</v>
      </c>
      <c r="N4972" t="s">
        <v>20129</v>
      </c>
      <c r="O4972" t="s">
        <v>20130</v>
      </c>
      <c r="P4972" t="s">
        <v>71</v>
      </c>
      <c r="Q4972">
        <v>20</v>
      </c>
      <c r="R4972" t="s">
        <v>88</v>
      </c>
      <c r="S4972" t="s">
        <v>118</v>
      </c>
      <c r="T4972">
        <v>23227</v>
      </c>
      <c r="U4972" s="1">
        <v>45456</v>
      </c>
      <c r="V4972" t="s">
        <v>52</v>
      </c>
      <c r="W4972">
        <v>286199</v>
      </c>
      <c r="X4972" t="s">
        <v>20131</v>
      </c>
      <c r="Y4972">
        <v>258</v>
      </c>
      <c r="Z4972">
        <v>534</v>
      </c>
      <c r="AA4972">
        <v>7</v>
      </c>
      <c r="AB4972">
        <v>1495.2</v>
      </c>
      <c r="AC4972">
        <f>Table1_1[[#This Row],[Price]]*Table1_1[[#This Row],[Quantity]]</f>
        <v>3738</v>
      </c>
    </row>
    <row r="4973" spans="1:29" x14ac:dyDescent="0.3">
      <c r="A4973" t="s">
        <v>28</v>
      </c>
      <c r="B4973" t="s">
        <v>29</v>
      </c>
      <c r="C4973" t="s">
        <v>44</v>
      </c>
      <c r="D4973" t="s">
        <v>317</v>
      </c>
      <c r="E4973" t="s">
        <v>32</v>
      </c>
      <c r="F4973" t="s">
        <v>113</v>
      </c>
      <c r="G4973">
        <v>32</v>
      </c>
      <c r="H4973">
        <v>426084</v>
      </c>
      <c r="I4973" t="s">
        <v>34</v>
      </c>
      <c r="J4973" s="3">
        <v>44835</v>
      </c>
      <c r="K4973">
        <v>800</v>
      </c>
      <c r="L4973" t="s">
        <v>4943</v>
      </c>
      <c r="M4973" t="s">
        <v>605</v>
      </c>
      <c r="N4973" t="s">
        <v>20132</v>
      </c>
      <c r="O4973" t="s">
        <v>20133</v>
      </c>
      <c r="P4973" t="s">
        <v>39</v>
      </c>
      <c r="Q4973">
        <v>13</v>
      </c>
      <c r="R4973" t="s">
        <v>40</v>
      </c>
      <c r="S4973" t="s">
        <v>41</v>
      </c>
      <c r="T4973">
        <v>31582</v>
      </c>
      <c r="U4973" s="1">
        <v>45499</v>
      </c>
      <c r="V4973" t="s">
        <v>126</v>
      </c>
      <c r="W4973">
        <v>415917</v>
      </c>
      <c r="X4973" t="s">
        <v>20134</v>
      </c>
      <c r="Y4973">
        <v>963</v>
      </c>
      <c r="Z4973">
        <v>1989</v>
      </c>
      <c r="AA4973">
        <v>8</v>
      </c>
      <c r="AB4973">
        <v>6364.8</v>
      </c>
      <c r="AC4973">
        <f>Table1_1[[#This Row],[Price]]*Table1_1[[#This Row],[Quantity]]</f>
        <v>15912</v>
      </c>
    </row>
    <row r="4974" spans="1:29" x14ac:dyDescent="0.3">
      <c r="A4974" t="s">
        <v>28</v>
      </c>
      <c r="B4974" t="s">
        <v>29</v>
      </c>
      <c r="C4974" t="s">
        <v>66</v>
      </c>
      <c r="D4974" t="s">
        <v>237</v>
      </c>
      <c r="E4974" t="s">
        <v>32</v>
      </c>
      <c r="F4974" t="s">
        <v>175</v>
      </c>
      <c r="G4974">
        <v>68</v>
      </c>
      <c r="H4974">
        <v>426152</v>
      </c>
      <c r="I4974" t="s">
        <v>34</v>
      </c>
      <c r="J4974" s="3">
        <v>45460</v>
      </c>
      <c r="K4974">
        <v>950</v>
      </c>
      <c r="L4974" t="s">
        <v>20135</v>
      </c>
      <c r="M4974" t="s">
        <v>1118</v>
      </c>
      <c r="N4974" t="s">
        <v>20136</v>
      </c>
      <c r="O4974" t="s">
        <v>20137</v>
      </c>
      <c r="P4974" t="s">
        <v>87</v>
      </c>
      <c r="Q4974">
        <v>20</v>
      </c>
      <c r="R4974" t="s">
        <v>40</v>
      </c>
      <c r="S4974" t="s">
        <v>118</v>
      </c>
      <c r="T4974">
        <v>12764</v>
      </c>
      <c r="U4974" s="1">
        <v>45603</v>
      </c>
      <c r="V4974" t="s">
        <v>42</v>
      </c>
      <c r="W4974">
        <v>253783</v>
      </c>
      <c r="X4974" t="s">
        <v>20138</v>
      </c>
      <c r="Y4974">
        <v>382</v>
      </c>
      <c r="Z4974">
        <v>832</v>
      </c>
      <c r="AA4974">
        <v>5</v>
      </c>
      <c r="AB4974">
        <v>1664</v>
      </c>
      <c r="AC4974">
        <f>Table1_1[[#This Row],[Price]]*Table1_1[[#This Row],[Quantity]]</f>
        <v>4160</v>
      </c>
    </row>
    <row r="4975" spans="1:29" x14ac:dyDescent="0.3">
      <c r="A4975" t="s">
        <v>28</v>
      </c>
      <c r="B4975" t="s">
        <v>29</v>
      </c>
      <c r="C4975" t="s">
        <v>30</v>
      </c>
      <c r="D4975" t="s">
        <v>55</v>
      </c>
      <c r="E4975" t="s">
        <v>32</v>
      </c>
      <c r="F4975" t="s">
        <v>47</v>
      </c>
      <c r="G4975">
        <v>78</v>
      </c>
      <c r="H4975">
        <v>428731</v>
      </c>
      <c r="I4975" t="s">
        <v>34</v>
      </c>
      <c r="J4975" s="3">
        <v>44250</v>
      </c>
      <c r="K4975">
        <v>1300</v>
      </c>
      <c r="L4975" t="s">
        <v>20139</v>
      </c>
      <c r="M4975" t="s">
        <v>137</v>
      </c>
      <c r="N4975" t="s">
        <v>20140</v>
      </c>
      <c r="O4975" t="s">
        <v>20141</v>
      </c>
      <c r="P4975" t="s">
        <v>71</v>
      </c>
      <c r="Q4975">
        <v>7</v>
      </c>
      <c r="R4975" t="s">
        <v>88</v>
      </c>
      <c r="S4975" t="s">
        <v>63</v>
      </c>
      <c r="T4975">
        <v>79995</v>
      </c>
      <c r="U4975" s="1">
        <v>45460</v>
      </c>
      <c r="V4975" t="s">
        <v>52</v>
      </c>
      <c r="W4975">
        <v>992314</v>
      </c>
      <c r="X4975" t="s">
        <v>2934</v>
      </c>
      <c r="Y4975">
        <v>874</v>
      </c>
      <c r="Z4975">
        <v>2534</v>
      </c>
      <c r="AA4975">
        <v>8</v>
      </c>
      <c r="AB4975">
        <v>8108.8</v>
      </c>
      <c r="AC4975">
        <f>Table1_1[[#This Row],[Price]]*Table1_1[[#This Row],[Quantity]]</f>
        <v>20272</v>
      </c>
    </row>
    <row r="4976" spans="1:29" x14ac:dyDescent="0.3">
      <c r="A4976" t="s">
        <v>28</v>
      </c>
      <c r="B4976" t="s">
        <v>29</v>
      </c>
      <c r="C4976" t="s">
        <v>193</v>
      </c>
      <c r="D4976" t="s">
        <v>163</v>
      </c>
      <c r="E4976" t="s">
        <v>32</v>
      </c>
      <c r="F4976" t="s">
        <v>135</v>
      </c>
      <c r="G4976">
        <v>8</v>
      </c>
      <c r="H4976">
        <v>425479</v>
      </c>
      <c r="I4976" t="s">
        <v>58</v>
      </c>
      <c r="J4976" s="3">
        <v>44278</v>
      </c>
      <c r="K4976">
        <v>1300</v>
      </c>
      <c r="L4976" t="s">
        <v>20142</v>
      </c>
      <c r="M4976" t="s">
        <v>334</v>
      </c>
      <c r="N4976" t="s">
        <v>20143</v>
      </c>
      <c r="O4976" t="s">
        <v>20144</v>
      </c>
      <c r="P4976" t="s">
        <v>71</v>
      </c>
      <c r="Q4976">
        <v>9</v>
      </c>
      <c r="R4976" t="s">
        <v>88</v>
      </c>
      <c r="S4976" t="s">
        <v>41</v>
      </c>
      <c r="T4976">
        <v>26756</v>
      </c>
      <c r="U4976" s="1">
        <v>45549</v>
      </c>
      <c r="V4976" t="s">
        <v>180</v>
      </c>
      <c r="W4976">
        <v>343249</v>
      </c>
      <c r="X4976" t="s">
        <v>20145</v>
      </c>
      <c r="Y4976">
        <v>549</v>
      </c>
      <c r="Z4976">
        <v>2853</v>
      </c>
      <c r="AA4976">
        <v>7</v>
      </c>
      <c r="AB4976">
        <v>7988.4000000000015</v>
      </c>
      <c r="AC4976">
        <f>Table1_1[[#This Row],[Price]]*Table1_1[[#This Row],[Quantity]]</f>
        <v>19971</v>
      </c>
    </row>
    <row r="4977" spans="1:29" x14ac:dyDescent="0.3">
      <c r="A4977" t="s">
        <v>28</v>
      </c>
      <c r="B4977" t="s">
        <v>29</v>
      </c>
      <c r="C4977" t="s">
        <v>66</v>
      </c>
      <c r="D4977" t="s">
        <v>349</v>
      </c>
      <c r="E4977" t="s">
        <v>56</v>
      </c>
      <c r="F4977" t="s">
        <v>135</v>
      </c>
      <c r="G4977">
        <v>1</v>
      </c>
      <c r="H4977">
        <v>400662</v>
      </c>
      <c r="I4977" t="s">
        <v>58</v>
      </c>
      <c r="J4977" s="3">
        <v>44571</v>
      </c>
      <c r="K4977">
        <v>1400</v>
      </c>
      <c r="L4977" t="s">
        <v>20147</v>
      </c>
      <c r="M4977" t="s">
        <v>818</v>
      </c>
      <c r="N4977" t="s">
        <v>20148</v>
      </c>
      <c r="O4977" t="s">
        <v>20149</v>
      </c>
      <c r="P4977" t="s">
        <v>71</v>
      </c>
      <c r="Q4977">
        <v>12</v>
      </c>
      <c r="R4977" t="s">
        <v>40</v>
      </c>
      <c r="S4977" t="s">
        <v>41</v>
      </c>
      <c r="T4977">
        <v>35737</v>
      </c>
      <c r="U4977" s="1">
        <v>45429</v>
      </c>
      <c r="V4977" t="s">
        <v>140</v>
      </c>
      <c r="W4977">
        <v>135105</v>
      </c>
      <c r="X4977" t="s">
        <v>20150</v>
      </c>
      <c r="Y4977">
        <v>812</v>
      </c>
      <c r="Z4977">
        <v>540</v>
      </c>
      <c r="AA4977">
        <v>5</v>
      </c>
      <c r="AB4977">
        <v>1080</v>
      </c>
      <c r="AC4977">
        <f>Table1_1[[#This Row],[Price]]*Table1_1[[#This Row],[Quantity]]</f>
        <v>2700</v>
      </c>
    </row>
    <row r="4978" spans="1:29" x14ac:dyDescent="0.3">
      <c r="A4978" t="s">
        <v>28</v>
      </c>
      <c r="B4978" t="s">
        <v>29</v>
      </c>
      <c r="C4978" t="s">
        <v>193</v>
      </c>
      <c r="D4978" t="s">
        <v>142</v>
      </c>
      <c r="E4978" t="s">
        <v>32</v>
      </c>
      <c r="F4978" t="s">
        <v>175</v>
      </c>
      <c r="G4978">
        <v>64</v>
      </c>
      <c r="H4978">
        <v>403076</v>
      </c>
      <c r="I4978" t="s">
        <v>58</v>
      </c>
      <c r="J4978" s="3">
        <v>44811</v>
      </c>
      <c r="K4978">
        <v>1200</v>
      </c>
      <c r="L4978" t="s">
        <v>20151</v>
      </c>
      <c r="M4978" t="s">
        <v>1488</v>
      </c>
      <c r="N4978" t="s">
        <v>20152</v>
      </c>
      <c r="O4978" t="s">
        <v>20153</v>
      </c>
      <c r="P4978" t="s">
        <v>87</v>
      </c>
      <c r="Q4978">
        <v>11</v>
      </c>
      <c r="R4978" t="s">
        <v>40</v>
      </c>
      <c r="S4978" t="s">
        <v>41</v>
      </c>
      <c r="T4978">
        <v>34324</v>
      </c>
      <c r="U4978" s="1">
        <v>45622</v>
      </c>
      <c r="V4978" t="s">
        <v>42</v>
      </c>
      <c r="W4978">
        <v>604128</v>
      </c>
      <c r="X4978" t="s">
        <v>20154</v>
      </c>
      <c r="Y4978">
        <v>716</v>
      </c>
      <c r="Z4978">
        <v>1825</v>
      </c>
      <c r="AA4978">
        <v>3</v>
      </c>
      <c r="AB4978">
        <v>2190</v>
      </c>
      <c r="AC4978">
        <f>Table1_1[[#This Row],[Price]]*Table1_1[[#This Row],[Quantity]]</f>
        <v>5475</v>
      </c>
    </row>
    <row r="4979" spans="1:29" x14ac:dyDescent="0.3">
      <c r="A4979" t="s">
        <v>28</v>
      </c>
      <c r="B4979" t="s">
        <v>29</v>
      </c>
      <c r="C4979" t="s">
        <v>44</v>
      </c>
      <c r="D4979" t="s">
        <v>364</v>
      </c>
      <c r="E4979" t="s">
        <v>56</v>
      </c>
      <c r="F4979" t="s">
        <v>355</v>
      </c>
      <c r="G4979">
        <v>58</v>
      </c>
      <c r="H4979">
        <v>412245</v>
      </c>
      <c r="I4979" t="s">
        <v>34</v>
      </c>
      <c r="J4979" s="3">
        <v>45394</v>
      </c>
      <c r="K4979">
        <v>800</v>
      </c>
      <c r="L4979" t="s">
        <v>20155</v>
      </c>
      <c r="M4979" t="s">
        <v>856</v>
      </c>
      <c r="N4979" t="s">
        <v>20156</v>
      </c>
      <c r="O4979" t="s">
        <v>20157</v>
      </c>
      <c r="P4979" t="s">
        <v>51</v>
      </c>
      <c r="Q4979">
        <v>10</v>
      </c>
      <c r="R4979" t="s">
        <v>40</v>
      </c>
      <c r="S4979" t="s">
        <v>63</v>
      </c>
      <c r="T4979">
        <v>34050</v>
      </c>
      <c r="U4979" s="1">
        <v>45476</v>
      </c>
      <c r="V4979" t="s">
        <v>126</v>
      </c>
      <c r="W4979">
        <v>802481</v>
      </c>
      <c r="X4979" t="s">
        <v>20158</v>
      </c>
      <c r="Y4979">
        <v>349</v>
      </c>
      <c r="Z4979">
        <v>1559</v>
      </c>
      <c r="AA4979">
        <v>2</v>
      </c>
      <c r="AB4979">
        <v>1247.2</v>
      </c>
      <c r="AC4979">
        <f>Table1_1[[#This Row],[Price]]*Table1_1[[#This Row],[Quantity]]</f>
        <v>3118</v>
      </c>
    </row>
    <row r="4980" spans="1:29" x14ac:dyDescent="0.3">
      <c r="A4980" t="s">
        <v>28</v>
      </c>
      <c r="B4980" t="s">
        <v>29</v>
      </c>
      <c r="C4980" t="s">
        <v>30</v>
      </c>
      <c r="D4980" t="s">
        <v>291</v>
      </c>
      <c r="E4980" t="s">
        <v>46</v>
      </c>
      <c r="F4980" t="s">
        <v>355</v>
      </c>
      <c r="G4980">
        <v>41</v>
      </c>
      <c r="H4980">
        <v>424975</v>
      </c>
      <c r="I4980" t="s">
        <v>34</v>
      </c>
      <c r="J4980" s="3">
        <v>44053</v>
      </c>
      <c r="K4980">
        <v>950</v>
      </c>
      <c r="L4980" t="s">
        <v>20159</v>
      </c>
      <c r="M4980" t="s">
        <v>1305</v>
      </c>
      <c r="N4980" t="s">
        <v>20160</v>
      </c>
      <c r="O4980" t="s">
        <v>20161</v>
      </c>
      <c r="P4980" t="s">
        <v>87</v>
      </c>
      <c r="Q4980">
        <v>18</v>
      </c>
      <c r="R4980" t="s">
        <v>40</v>
      </c>
      <c r="S4980" t="s">
        <v>63</v>
      </c>
      <c r="T4980">
        <v>95954</v>
      </c>
      <c r="U4980" s="1">
        <v>45419</v>
      </c>
      <c r="V4980" t="s">
        <v>140</v>
      </c>
      <c r="W4980">
        <v>290294</v>
      </c>
      <c r="X4980" t="s">
        <v>20162</v>
      </c>
      <c r="Y4980">
        <v>826</v>
      </c>
      <c r="Z4980">
        <v>1161</v>
      </c>
      <c r="AA4980">
        <v>6</v>
      </c>
      <c r="AB4980">
        <v>2786.4</v>
      </c>
      <c r="AC4980">
        <f>Table1_1[[#This Row],[Price]]*Table1_1[[#This Row],[Quantity]]</f>
        <v>6966</v>
      </c>
    </row>
    <row r="4981" spans="1:29" x14ac:dyDescent="0.3">
      <c r="A4981" t="s">
        <v>28</v>
      </c>
      <c r="B4981" t="s">
        <v>29</v>
      </c>
      <c r="C4981" t="s">
        <v>91</v>
      </c>
      <c r="D4981" t="s">
        <v>45</v>
      </c>
      <c r="E4981" t="s">
        <v>46</v>
      </c>
      <c r="F4981" t="s">
        <v>150</v>
      </c>
      <c r="G4981">
        <v>91</v>
      </c>
      <c r="H4981">
        <v>403793</v>
      </c>
      <c r="I4981" t="s">
        <v>58</v>
      </c>
      <c r="J4981" s="3">
        <v>44674</v>
      </c>
      <c r="K4981">
        <v>800</v>
      </c>
      <c r="L4981" t="s">
        <v>20163</v>
      </c>
      <c r="M4981" t="s">
        <v>250</v>
      </c>
      <c r="N4981" t="s">
        <v>20164</v>
      </c>
      <c r="O4981" t="s">
        <v>20165</v>
      </c>
      <c r="P4981" t="s">
        <v>39</v>
      </c>
      <c r="Q4981">
        <v>4</v>
      </c>
      <c r="R4981" t="s">
        <v>88</v>
      </c>
      <c r="S4981" t="s">
        <v>41</v>
      </c>
      <c r="T4981">
        <v>52693</v>
      </c>
      <c r="U4981" s="1">
        <v>45443</v>
      </c>
      <c r="V4981" t="s">
        <v>140</v>
      </c>
      <c r="W4981">
        <v>676877</v>
      </c>
      <c r="X4981" t="s">
        <v>20166</v>
      </c>
      <c r="Y4981">
        <v>572</v>
      </c>
      <c r="Z4981">
        <v>2898</v>
      </c>
      <c r="AA4981">
        <v>5</v>
      </c>
      <c r="AB4981">
        <v>5796</v>
      </c>
      <c r="AC4981">
        <f>Table1_1[[#This Row],[Price]]*Table1_1[[#This Row],[Quantity]]</f>
        <v>14490</v>
      </c>
    </row>
    <row r="4982" spans="1:29" x14ac:dyDescent="0.3">
      <c r="A4982" t="s">
        <v>28</v>
      </c>
      <c r="B4982" t="s">
        <v>29</v>
      </c>
      <c r="C4982" t="s">
        <v>66</v>
      </c>
      <c r="D4982" t="s">
        <v>637</v>
      </c>
      <c r="E4982" t="s">
        <v>56</v>
      </c>
      <c r="F4982" t="s">
        <v>47</v>
      </c>
      <c r="G4982">
        <v>30</v>
      </c>
      <c r="H4982">
        <v>437220</v>
      </c>
      <c r="I4982" t="s">
        <v>58</v>
      </c>
      <c r="J4982" s="3">
        <v>44659</v>
      </c>
      <c r="K4982">
        <v>1400</v>
      </c>
      <c r="L4982" t="s">
        <v>20167</v>
      </c>
      <c r="M4982" t="s">
        <v>159</v>
      </c>
      <c r="N4982" t="s">
        <v>20168</v>
      </c>
      <c r="O4982" t="s">
        <v>20169</v>
      </c>
      <c r="P4982" t="s">
        <v>87</v>
      </c>
      <c r="Q4982">
        <v>9</v>
      </c>
      <c r="R4982" t="s">
        <v>88</v>
      </c>
      <c r="S4982" t="s">
        <v>79</v>
      </c>
      <c r="T4982">
        <v>26483</v>
      </c>
      <c r="U4982" s="1">
        <v>45418</v>
      </c>
      <c r="V4982" t="s">
        <v>140</v>
      </c>
      <c r="W4982">
        <v>906829</v>
      </c>
      <c r="X4982" t="s">
        <v>20170</v>
      </c>
      <c r="Y4982">
        <v>976</v>
      </c>
      <c r="Z4982">
        <v>2253</v>
      </c>
      <c r="AA4982">
        <v>7</v>
      </c>
      <c r="AB4982">
        <v>6308.4000000000015</v>
      </c>
      <c r="AC4982">
        <f>Table1_1[[#This Row],[Price]]*Table1_1[[#This Row],[Quantity]]</f>
        <v>15771</v>
      </c>
    </row>
    <row r="4983" spans="1:29" x14ac:dyDescent="0.3">
      <c r="A4983" t="s">
        <v>28</v>
      </c>
      <c r="B4983" t="s">
        <v>29</v>
      </c>
      <c r="C4983" t="s">
        <v>193</v>
      </c>
      <c r="D4983" t="s">
        <v>98</v>
      </c>
      <c r="E4983" t="s">
        <v>32</v>
      </c>
      <c r="F4983" t="s">
        <v>57</v>
      </c>
      <c r="G4983">
        <v>50</v>
      </c>
      <c r="H4983">
        <v>407754</v>
      </c>
      <c r="I4983" t="s">
        <v>34</v>
      </c>
      <c r="J4983" s="3">
        <v>45028</v>
      </c>
      <c r="K4983">
        <v>1000</v>
      </c>
      <c r="L4983" t="s">
        <v>20171</v>
      </c>
      <c r="M4983" t="s">
        <v>239</v>
      </c>
      <c r="N4983" t="s">
        <v>20172</v>
      </c>
      <c r="O4983" t="s">
        <v>20173</v>
      </c>
      <c r="P4983" t="s">
        <v>39</v>
      </c>
      <c r="Q4983">
        <v>3</v>
      </c>
      <c r="R4983" t="s">
        <v>88</v>
      </c>
      <c r="S4983" t="s">
        <v>79</v>
      </c>
      <c r="T4983">
        <v>72489</v>
      </c>
      <c r="U4983" s="1">
        <v>45443</v>
      </c>
      <c r="V4983" t="s">
        <v>140</v>
      </c>
      <c r="W4983">
        <v>448324</v>
      </c>
      <c r="X4983" t="s">
        <v>20174</v>
      </c>
      <c r="Y4983">
        <v>516</v>
      </c>
      <c r="Z4983">
        <v>638</v>
      </c>
      <c r="AA4983">
        <v>7</v>
      </c>
      <c r="AB4983">
        <v>1786.4</v>
      </c>
      <c r="AC4983">
        <f>Table1_1[[#This Row],[Price]]*Table1_1[[#This Row],[Quantity]]</f>
        <v>4466</v>
      </c>
    </row>
    <row r="4984" spans="1:29" x14ac:dyDescent="0.3">
      <c r="A4984" t="s">
        <v>28</v>
      </c>
      <c r="B4984" t="s">
        <v>29</v>
      </c>
      <c r="C4984" t="s">
        <v>91</v>
      </c>
      <c r="D4984" t="s">
        <v>616</v>
      </c>
      <c r="E4984" t="s">
        <v>46</v>
      </c>
      <c r="F4984" t="s">
        <v>99</v>
      </c>
      <c r="G4984">
        <v>30</v>
      </c>
      <c r="H4984">
        <v>419628</v>
      </c>
      <c r="I4984" t="s">
        <v>58</v>
      </c>
      <c r="J4984" s="3">
        <v>45411</v>
      </c>
      <c r="K4984">
        <v>1300</v>
      </c>
      <c r="L4984" t="s">
        <v>20175</v>
      </c>
      <c r="M4984" t="s">
        <v>596</v>
      </c>
      <c r="N4984" t="s">
        <v>20176</v>
      </c>
      <c r="O4984" t="s">
        <v>20177</v>
      </c>
      <c r="P4984" t="s">
        <v>87</v>
      </c>
      <c r="Q4984">
        <v>20</v>
      </c>
      <c r="R4984" t="s">
        <v>88</v>
      </c>
      <c r="S4984" t="s">
        <v>79</v>
      </c>
      <c r="T4984">
        <v>74987</v>
      </c>
      <c r="U4984" s="1">
        <v>45623</v>
      </c>
      <c r="V4984" t="s">
        <v>42</v>
      </c>
      <c r="W4984">
        <v>526538</v>
      </c>
      <c r="X4984" t="s">
        <v>20178</v>
      </c>
      <c r="Y4984">
        <v>952</v>
      </c>
      <c r="Z4984">
        <v>2941</v>
      </c>
      <c r="AA4984">
        <v>2</v>
      </c>
      <c r="AB4984">
        <v>2352.8000000000002</v>
      </c>
      <c r="AC4984">
        <f>Table1_1[[#This Row],[Price]]*Table1_1[[#This Row],[Quantity]]</f>
        <v>5882</v>
      </c>
    </row>
    <row r="4985" spans="1:29" x14ac:dyDescent="0.3">
      <c r="A4985" t="s">
        <v>28</v>
      </c>
      <c r="B4985" t="s">
        <v>29</v>
      </c>
      <c r="C4985" t="s">
        <v>66</v>
      </c>
      <c r="D4985" t="s">
        <v>142</v>
      </c>
      <c r="E4985" t="s">
        <v>56</v>
      </c>
      <c r="F4985" t="s">
        <v>150</v>
      </c>
      <c r="G4985">
        <v>79</v>
      </c>
      <c r="H4985">
        <v>405039</v>
      </c>
      <c r="I4985" t="s">
        <v>34</v>
      </c>
      <c r="J4985" s="3">
        <v>44944</v>
      </c>
      <c r="K4985">
        <v>800</v>
      </c>
      <c r="L4985" t="s">
        <v>7564</v>
      </c>
      <c r="M4985" t="s">
        <v>345</v>
      </c>
      <c r="N4985" t="s">
        <v>20179</v>
      </c>
      <c r="O4985" t="s">
        <v>20180</v>
      </c>
      <c r="P4985" t="s">
        <v>87</v>
      </c>
      <c r="Q4985">
        <v>6</v>
      </c>
      <c r="R4985" t="s">
        <v>88</v>
      </c>
      <c r="S4985" t="s">
        <v>79</v>
      </c>
      <c r="T4985">
        <v>47186</v>
      </c>
      <c r="U4985" s="1">
        <v>45315</v>
      </c>
      <c r="V4985" t="s">
        <v>111</v>
      </c>
      <c r="W4985">
        <v>632863</v>
      </c>
      <c r="X4985" t="s">
        <v>11560</v>
      </c>
      <c r="Y4985">
        <v>684</v>
      </c>
      <c r="Z4985">
        <v>2912</v>
      </c>
      <c r="AA4985">
        <v>5</v>
      </c>
      <c r="AB4985">
        <v>5824</v>
      </c>
      <c r="AC4985">
        <f>Table1_1[[#This Row],[Price]]*Table1_1[[#This Row],[Quantity]]</f>
        <v>14560</v>
      </c>
    </row>
    <row r="4986" spans="1:29" x14ac:dyDescent="0.3">
      <c r="A4986" t="s">
        <v>28</v>
      </c>
      <c r="B4986" t="s">
        <v>29</v>
      </c>
      <c r="C4986" t="s">
        <v>91</v>
      </c>
      <c r="D4986" t="s">
        <v>98</v>
      </c>
      <c r="E4986" t="s">
        <v>46</v>
      </c>
      <c r="F4986" t="s">
        <v>83</v>
      </c>
      <c r="G4986">
        <v>71</v>
      </c>
      <c r="H4986">
        <v>433724</v>
      </c>
      <c r="I4986" t="s">
        <v>58</v>
      </c>
      <c r="J4986" s="3">
        <v>45171</v>
      </c>
      <c r="K4986">
        <v>1400</v>
      </c>
      <c r="L4986" t="s">
        <v>11625</v>
      </c>
      <c r="M4986" t="s">
        <v>189</v>
      </c>
      <c r="N4986" t="s">
        <v>20181</v>
      </c>
      <c r="O4986" t="s">
        <v>20182</v>
      </c>
      <c r="P4986" t="s">
        <v>51</v>
      </c>
      <c r="Q4986">
        <v>19</v>
      </c>
      <c r="R4986" t="s">
        <v>40</v>
      </c>
      <c r="S4986" t="s">
        <v>79</v>
      </c>
      <c r="T4986">
        <v>74190</v>
      </c>
      <c r="U4986" s="1">
        <v>45362</v>
      </c>
      <c r="V4986" t="s">
        <v>72</v>
      </c>
      <c r="W4986">
        <v>338480</v>
      </c>
      <c r="X4986" t="s">
        <v>20183</v>
      </c>
      <c r="Y4986">
        <v>389</v>
      </c>
      <c r="Z4986">
        <v>1791</v>
      </c>
      <c r="AA4986">
        <v>5</v>
      </c>
      <c r="AB4986">
        <v>3582</v>
      </c>
      <c r="AC4986">
        <f>Table1_1[[#This Row],[Price]]*Table1_1[[#This Row],[Quantity]]</f>
        <v>8955</v>
      </c>
    </row>
    <row r="4987" spans="1:29" x14ac:dyDescent="0.3">
      <c r="A4987" t="s">
        <v>28</v>
      </c>
      <c r="B4987" t="s">
        <v>29</v>
      </c>
      <c r="C4987" t="s">
        <v>193</v>
      </c>
      <c r="D4987" t="s">
        <v>442</v>
      </c>
      <c r="E4987" t="s">
        <v>46</v>
      </c>
      <c r="F4987" t="s">
        <v>83</v>
      </c>
      <c r="G4987">
        <v>42</v>
      </c>
      <c r="H4987">
        <v>406902</v>
      </c>
      <c r="I4987" t="s">
        <v>58</v>
      </c>
      <c r="J4987" s="3">
        <v>44628</v>
      </c>
      <c r="K4987">
        <v>800</v>
      </c>
      <c r="L4987" t="s">
        <v>20184</v>
      </c>
      <c r="M4987" t="s">
        <v>482</v>
      </c>
      <c r="N4987" t="s">
        <v>20185</v>
      </c>
      <c r="O4987" t="s">
        <v>20186</v>
      </c>
      <c r="P4987" t="s">
        <v>87</v>
      </c>
      <c r="Q4987">
        <v>11</v>
      </c>
      <c r="R4987" t="s">
        <v>40</v>
      </c>
      <c r="S4987" t="s">
        <v>63</v>
      </c>
      <c r="T4987">
        <v>62102</v>
      </c>
      <c r="U4987" s="1">
        <v>45525</v>
      </c>
      <c r="V4987" t="s">
        <v>64</v>
      </c>
      <c r="W4987">
        <v>977750</v>
      </c>
      <c r="X4987" t="s">
        <v>20187</v>
      </c>
      <c r="Y4987">
        <v>250</v>
      </c>
      <c r="Z4987">
        <v>2515</v>
      </c>
      <c r="AA4987">
        <v>1</v>
      </c>
      <c r="AB4987">
        <v>1006</v>
      </c>
      <c r="AC4987">
        <f>Table1_1[[#This Row],[Price]]*Table1_1[[#This Row],[Quantity]]</f>
        <v>2515</v>
      </c>
    </row>
    <row r="4988" spans="1:29" x14ac:dyDescent="0.3">
      <c r="A4988" t="s">
        <v>28</v>
      </c>
      <c r="B4988" t="s">
        <v>29</v>
      </c>
      <c r="C4988" t="s">
        <v>30</v>
      </c>
      <c r="D4988" t="s">
        <v>261</v>
      </c>
      <c r="E4988" t="s">
        <v>56</v>
      </c>
      <c r="F4988" t="s">
        <v>113</v>
      </c>
      <c r="G4988">
        <v>86</v>
      </c>
      <c r="H4988">
        <v>436706</v>
      </c>
      <c r="I4988" t="s">
        <v>34</v>
      </c>
      <c r="J4988" s="3">
        <v>44807</v>
      </c>
      <c r="K4988">
        <v>1100</v>
      </c>
      <c r="L4988" t="s">
        <v>20188</v>
      </c>
      <c r="M4988" t="s">
        <v>177</v>
      </c>
      <c r="N4988" t="s">
        <v>20189</v>
      </c>
      <c r="O4988">
        <v>1753783037</v>
      </c>
      <c r="P4988" t="s">
        <v>87</v>
      </c>
      <c r="Q4988">
        <v>15</v>
      </c>
      <c r="R4988" t="s">
        <v>88</v>
      </c>
      <c r="S4988" t="s">
        <v>79</v>
      </c>
      <c r="T4988">
        <v>87545</v>
      </c>
      <c r="U4988" s="1">
        <v>45343</v>
      </c>
      <c r="V4988" t="s">
        <v>119</v>
      </c>
      <c r="W4988">
        <v>418578</v>
      </c>
      <c r="X4988" t="s">
        <v>4598</v>
      </c>
      <c r="Y4988">
        <v>806</v>
      </c>
      <c r="Z4988">
        <v>2246</v>
      </c>
      <c r="AA4988">
        <v>6</v>
      </c>
      <c r="AB4988">
        <v>5390.4000000000015</v>
      </c>
      <c r="AC4988">
        <f>Table1_1[[#This Row],[Price]]*Table1_1[[#This Row],[Quantity]]</f>
        <v>13476</v>
      </c>
    </row>
    <row r="4989" spans="1:29" x14ac:dyDescent="0.3">
      <c r="A4989" t="s">
        <v>28</v>
      </c>
      <c r="B4989" t="s">
        <v>29</v>
      </c>
      <c r="C4989" t="s">
        <v>148</v>
      </c>
      <c r="D4989" t="s">
        <v>637</v>
      </c>
      <c r="E4989" t="s">
        <v>46</v>
      </c>
      <c r="F4989" t="s">
        <v>106</v>
      </c>
      <c r="G4989">
        <v>66</v>
      </c>
      <c r="H4989">
        <v>432001</v>
      </c>
      <c r="I4989" t="s">
        <v>58</v>
      </c>
      <c r="J4989" s="3">
        <v>45018</v>
      </c>
      <c r="K4989">
        <v>950</v>
      </c>
      <c r="L4989" t="s">
        <v>20191</v>
      </c>
      <c r="M4989" t="s">
        <v>434</v>
      </c>
      <c r="N4989" t="s">
        <v>20192</v>
      </c>
      <c r="O4989" t="s">
        <v>20193</v>
      </c>
      <c r="P4989" t="s">
        <v>87</v>
      </c>
      <c r="Q4989">
        <v>10</v>
      </c>
      <c r="R4989" t="s">
        <v>40</v>
      </c>
      <c r="S4989" t="s">
        <v>118</v>
      </c>
      <c r="T4989">
        <v>27965</v>
      </c>
      <c r="U4989" s="1">
        <v>45414</v>
      </c>
      <c r="V4989" t="s">
        <v>140</v>
      </c>
      <c r="W4989">
        <v>838729</v>
      </c>
      <c r="X4989" t="s">
        <v>20194</v>
      </c>
      <c r="Y4989">
        <v>299</v>
      </c>
      <c r="Z4989">
        <v>2463</v>
      </c>
      <c r="AA4989">
        <v>1</v>
      </c>
      <c r="AB4989">
        <v>985.2</v>
      </c>
      <c r="AC4989">
        <f>Table1_1[[#This Row],[Price]]*Table1_1[[#This Row],[Quantity]]</f>
        <v>2463</v>
      </c>
    </row>
    <row r="4990" spans="1:29" x14ac:dyDescent="0.3">
      <c r="A4990" t="s">
        <v>28</v>
      </c>
      <c r="B4990" t="s">
        <v>29</v>
      </c>
      <c r="C4990" t="s">
        <v>91</v>
      </c>
      <c r="D4990" t="s">
        <v>616</v>
      </c>
      <c r="E4990" t="s">
        <v>46</v>
      </c>
      <c r="F4990" t="s">
        <v>113</v>
      </c>
      <c r="G4990">
        <v>84</v>
      </c>
      <c r="H4990">
        <v>400646</v>
      </c>
      <c r="I4990" t="s">
        <v>58</v>
      </c>
      <c r="J4990" s="3">
        <v>45457</v>
      </c>
      <c r="K4990">
        <v>1300</v>
      </c>
      <c r="L4990" t="s">
        <v>20195</v>
      </c>
      <c r="M4990" t="s">
        <v>568</v>
      </c>
      <c r="N4990" t="s">
        <v>20196</v>
      </c>
      <c r="O4990">
        <v>5053728967</v>
      </c>
      <c r="P4990" t="s">
        <v>71</v>
      </c>
      <c r="Q4990">
        <v>3</v>
      </c>
      <c r="R4990" t="s">
        <v>88</v>
      </c>
      <c r="S4990" t="s">
        <v>118</v>
      </c>
      <c r="T4990">
        <v>76271</v>
      </c>
      <c r="U4990" s="1">
        <v>45396</v>
      </c>
      <c r="V4990" t="s">
        <v>80</v>
      </c>
      <c r="W4990">
        <v>474934</v>
      </c>
      <c r="X4990" t="s">
        <v>20197</v>
      </c>
      <c r="Y4990">
        <v>972</v>
      </c>
      <c r="Z4990">
        <v>2935</v>
      </c>
      <c r="AA4990">
        <v>1</v>
      </c>
      <c r="AB4990">
        <v>1174</v>
      </c>
      <c r="AC4990">
        <f>Table1_1[[#This Row],[Price]]*Table1_1[[#This Row],[Quantity]]</f>
        <v>2935</v>
      </c>
    </row>
    <row r="4991" spans="1:29" x14ac:dyDescent="0.3">
      <c r="A4991" t="s">
        <v>28</v>
      </c>
      <c r="B4991" t="s">
        <v>29</v>
      </c>
      <c r="C4991" t="s">
        <v>157</v>
      </c>
      <c r="D4991" t="s">
        <v>611</v>
      </c>
      <c r="E4991" t="s">
        <v>32</v>
      </c>
      <c r="F4991" t="s">
        <v>33</v>
      </c>
      <c r="G4991">
        <v>32</v>
      </c>
      <c r="H4991">
        <v>436997</v>
      </c>
      <c r="I4991" t="s">
        <v>34</v>
      </c>
      <c r="J4991" s="3">
        <v>44376</v>
      </c>
      <c r="K4991">
        <v>1300</v>
      </c>
      <c r="L4991" t="s">
        <v>20198</v>
      </c>
      <c r="M4991" t="s">
        <v>552</v>
      </c>
      <c r="N4991" t="s">
        <v>20199</v>
      </c>
      <c r="O4991" t="s">
        <v>20200</v>
      </c>
      <c r="P4991" t="s">
        <v>87</v>
      </c>
      <c r="Q4991">
        <v>18</v>
      </c>
      <c r="R4991" t="s">
        <v>88</v>
      </c>
      <c r="S4991" t="s">
        <v>63</v>
      </c>
      <c r="T4991">
        <v>32238</v>
      </c>
      <c r="U4991" s="1">
        <v>45298</v>
      </c>
      <c r="V4991" t="s">
        <v>111</v>
      </c>
      <c r="W4991">
        <v>387466</v>
      </c>
      <c r="X4991" t="s">
        <v>20201</v>
      </c>
      <c r="Y4991">
        <v>951</v>
      </c>
      <c r="Z4991">
        <v>1291</v>
      </c>
      <c r="AA4991">
        <v>1</v>
      </c>
      <c r="AB4991">
        <v>516.4</v>
      </c>
      <c r="AC4991">
        <f>Table1_1[[#This Row],[Price]]*Table1_1[[#This Row],[Quantity]]</f>
        <v>1291</v>
      </c>
    </row>
    <row r="4992" spans="1:29" x14ac:dyDescent="0.3">
      <c r="A4992" t="s">
        <v>28</v>
      </c>
      <c r="B4992" t="s">
        <v>29</v>
      </c>
      <c r="C4992" t="s">
        <v>91</v>
      </c>
      <c r="D4992" t="s">
        <v>182</v>
      </c>
      <c r="E4992" t="s">
        <v>46</v>
      </c>
      <c r="F4992" t="s">
        <v>99</v>
      </c>
      <c r="G4992">
        <v>6</v>
      </c>
      <c r="H4992">
        <v>410694</v>
      </c>
      <c r="I4992" t="s">
        <v>58</v>
      </c>
      <c r="J4992" s="3">
        <v>45031</v>
      </c>
      <c r="K4992">
        <v>1000</v>
      </c>
      <c r="L4992" t="s">
        <v>20202</v>
      </c>
      <c r="M4992" t="s">
        <v>1017</v>
      </c>
      <c r="N4992" t="s">
        <v>20203</v>
      </c>
      <c r="O4992" t="s">
        <v>20204</v>
      </c>
      <c r="P4992" t="s">
        <v>71</v>
      </c>
      <c r="Q4992">
        <v>17</v>
      </c>
      <c r="R4992" t="s">
        <v>40</v>
      </c>
      <c r="S4992" t="s">
        <v>118</v>
      </c>
      <c r="T4992">
        <v>33521</v>
      </c>
      <c r="U4992" s="1">
        <v>45621</v>
      </c>
      <c r="V4992" t="s">
        <v>42</v>
      </c>
      <c r="W4992">
        <v>189419</v>
      </c>
      <c r="X4992" t="s">
        <v>20205</v>
      </c>
      <c r="Y4992">
        <v>513</v>
      </c>
      <c r="Z4992">
        <v>1111</v>
      </c>
      <c r="AA4992">
        <v>8</v>
      </c>
      <c r="AB4992">
        <v>3555.2000000000003</v>
      </c>
      <c r="AC4992">
        <f>Table1_1[[#This Row],[Price]]*Table1_1[[#This Row],[Quantity]]</f>
        <v>8888</v>
      </c>
    </row>
    <row r="4993" spans="1:29" x14ac:dyDescent="0.3">
      <c r="A4993" t="s">
        <v>28</v>
      </c>
      <c r="B4993" t="s">
        <v>29</v>
      </c>
      <c r="C4993" t="s">
        <v>44</v>
      </c>
      <c r="D4993" t="s">
        <v>142</v>
      </c>
      <c r="E4993" t="s">
        <v>46</v>
      </c>
      <c r="F4993" t="s">
        <v>33</v>
      </c>
      <c r="G4993">
        <v>92</v>
      </c>
      <c r="H4993">
        <v>418197</v>
      </c>
      <c r="I4993" t="s">
        <v>34</v>
      </c>
      <c r="J4993" s="3">
        <v>45452</v>
      </c>
      <c r="K4993">
        <v>1200</v>
      </c>
      <c r="L4993" t="s">
        <v>9146</v>
      </c>
      <c r="M4993" t="s">
        <v>1072</v>
      </c>
      <c r="N4993" t="s">
        <v>20207</v>
      </c>
      <c r="O4993" t="s">
        <v>20208</v>
      </c>
      <c r="P4993" t="s">
        <v>39</v>
      </c>
      <c r="Q4993">
        <v>5</v>
      </c>
      <c r="R4993" t="s">
        <v>40</v>
      </c>
      <c r="S4993" t="s">
        <v>79</v>
      </c>
      <c r="T4993">
        <v>39918</v>
      </c>
      <c r="U4993" s="1">
        <v>45333</v>
      </c>
      <c r="V4993" t="s">
        <v>119</v>
      </c>
      <c r="W4993">
        <v>817844</v>
      </c>
      <c r="X4993" t="s">
        <v>20209</v>
      </c>
      <c r="Y4993">
        <v>640</v>
      </c>
      <c r="Z4993">
        <v>2467</v>
      </c>
      <c r="AA4993">
        <v>3</v>
      </c>
      <c r="AB4993">
        <v>2960.4</v>
      </c>
      <c r="AC4993">
        <f>Table1_1[[#This Row],[Price]]*Table1_1[[#This Row],[Quantity]]</f>
        <v>7401</v>
      </c>
    </row>
    <row r="4994" spans="1:29" x14ac:dyDescent="0.3">
      <c r="A4994" t="s">
        <v>28</v>
      </c>
      <c r="B4994" t="s">
        <v>29</v>
      </c>
      <c r="C4994" t="s">
        <v>66</v>
      </c>
      <c r="D4994" t="s">
        <v>237</v>
      </c>
      <c r="E4994" t="s">
        <v>32</v>
      </c>
      <c r="F4994" t="s">
        <v>355</v>
      </c>
      <c r="G4994">
        <v>96</v>
      </c>
      <c r="H4994">
        <v>436900</v>
      </c>
      <c r="I4994" t="s">
        <v>58</v>
      </c>
      <c r="J4994" s="3">
        <v>44916</v>
      </c>
      <c r="K4994">
        <v>800</v>
      </c>
      <c r="L4994" t="s">
        <v>20210</v>
      </c>
      <c r="M4994" t="s">
        <v>239</v>
      </c>
      <c r="N4994" t="s">
        <v>20211</v>
      </c>
      <c r="O4994" t="s">
        <v>20212</v>
      </c>
      <c r="P4994" t="s">
        <v>39</v>
      </c>
      <c r="Q4994">
        <v>8</v>
      </c>
      <c r="R4994" t="s">
        <v>40</v>
      </c>
      <c r="S4994" t="s">
        <v>79</v>
      </c>
      <c r="T4994">
        <v>63262</v>
      </c>
      <c r="U4994" s="1">
        <v>45524</v>
      </c>
      <c r="V4994" t="s">
        <v>64</v>
      </c>
      <c r="W4994">
        <v>396022</v>
      </c>
      <c r="X4994" t="s">
        <v>6330</v>
      </c>
      <c r="Y4994">
        <v>848</v>
      </c>
      <c r="Z4994">
        <v>825</v>
      </c>
      <c r="AA4994">
        <v>7</v>
      </c>
      <c r="AB4994">
        <v>2310</v>
      </c>
      <c r="AC4994">
        <f>Table1_1[[#This Row],[Price]]*Table1_1[[#This Row],[Quantity]]</f>
        <v>5775</v>
      </c>
    </row>
    <row r="4995" spans="1:29" x14ac:dyDescent="0.3">
      <c r="A4995" t="s">
        <v>28</v>
      </c>
      <c r="B4995" t="s">
        <v>29</v>
      </c>
      <c r="C4995" t="s">
        <v>66</v>
      </c>
      <c r="D4995" t="s">
        <v>364</v>
      </c>
      <c r="E4995" t="s">
        <v>46</v>
      </c>
      <c r="F4995" t="s">
        <v>175</v>
      </c>
      <c r="G4995">
        <v>90</v>
      </c>
      <c r="H4995">
        <v>418889</v>
      </c>
      <c r="I4995" t="s">
        <v>58</v>
      </c>
      <c r="J4995" s="3">
        <v>45408</v>
      </c>
      <c r="K4995">
        <v>1100</v>
      </c>
      <c r="L4995" t="s">
        <v>20213</v>
      </c>
      <c r="M4995" t="s">
        <v>596</v>
      </c>
      <c r="N4995" t="s">
        <v>20214</v>
      </c>
      <c r="O4995" t="s">
        <v>20215</v>
      </c>
      <c r="P4995" t="s">
        <v>71</v>
      </c>
      <c r="Q4995">
        <v>16</v>
      </c>
      <c r="R4995" t="s">
        <v>88</v>
      </c>
      <c r="S4995" t="s">
        <v>79</v>
      </c>
      <c r="T4995">
        <v>40473</v>
      </c>
      <c r="U4995" s="1">
        <v>45400</v>
      </c>
      <c r="V4995" t="s">
        <v>80</v>
      </c>
      <c r="W4995">
        <v>436448</v>
      </c>
      <c r="X4995" t="s">
        <v>20216</v>
      </c>
      <c r="Y4995">
        <v>928</v>
      </c>
      <c r="Z4995">
        <v>2235</v>
      </c>
      <c r="AA4995">
        <v>6</v>
      </c>
      <c r="AB4995">
        <v>5364</v>
      </c>
      <c r="AC4995">
        <f>Table1_1[[#This Row],[Price]]*Table1_1[[#This Row],[Quantity]]</f>
        <v>13410</v>
      </c>
    </row>
    <row r="4996" spans="1:29" x14ac:dyDescent="0.3">
      <c r="A4996" t="s">
        <v>28</v>
      </c>
      <c r="B4996" t="s">
        <v>29</v>
      </c>
      <c r="C4996" t="s">
        <v>54</v>
      </c>
      <c r="D4996" t="s">
        <v>182</v>
      </c>
      <c r="E4996" t="s">
        <v>46</v>
      </c>
      <c r="F4996" t="s">
        <v>113</v>
      </c>
      <c r="G4996">
        <v>9</v>
      </c>
      <c r="H4996">
        <v>424350</v>
      </c>
      <c r="I4996" t="s">
        <v>34</v>
      </c>
      <c r="J4996" s="3">
        <v>44830</v>
      </c>
      <c r="K4996">
        <v>1000</v>
      </c>
      <c r="L4996" t="s">
        <v>20217</v>
      </c>
      <c r="M4996" t="s">
        <v>417</v>
      </c>
      <c r="N4996" t="s">
        <v>20218</v>
      </c>
      <c r="O4996" t="s">
        <v>20219</v>
      </c>
      <c r="P4996" t="s">
        <v>87</v>
      </c>
      <c r="Q4996">
        <v>9</v>
      </c>
      <c r="R4996" t="s">
        <v>40</v>
      </c>
      <c r="S4996" t="s">
        <v>79</v>
      </c>
      <c r="T4996">
        <v>77557</v>
      </c>
      <c r="U4996" s="1">
        <v>45488</v>
      </c>
      <c r="V4996" t="s">
        <v>126</v>
      </c>
      <c r="W4996">
        <v>302561</v>
      </c>
      <c r="X4996" t="s">
        <v>20220</v>
      </c>
      <c r="Y4996">
        <v>669</v>
      </c>
      <c r="Z4996">
        <v>1564</v>
      </c>
      <c r="AA4996">
        <v>6</v>
      </c>
      <c r="AB4996">
        <v>3753.6000000000004</v>
      </c>
      <c r="AC4996">
        <f>Table1_1[[#This Row],[Price]]*Table1_1[[#This Row],[Quantity]]</f>
        <v>9384</v>
      </c>
    </row>
    <row r="4997" spans="1:29" x14ac:dyDescent="0.3">
      <c r="A4997" t="s">
        <v>28</v>
      </c>
      <c r="B4997" t="s">
        <v>29</v>
      </c>
      <c r="C4997" t="s">
        <v>54</v>
      </c>
      <c r="D4997" t="s">
        <v>524</v>
      </c>
      <c r="E4997" t="s">
        <v>32</v>
      </c>
      <c r="F4997" t="s">
        <v>33</v>
      </c>
      <c r="G4997">
        <v>16</v>
      </c>
      <c r="H4997">
        <v>414187</v>
      </c>
      <c r="I4997" t="s">
        <v>34</v>
      </c>
      <c r="J4997" s="3">
        <v>45342</v>
      </c>
      <c r="K4997">
        <v>1000</v>
      </c>
      <c r="L4997" t="s">
        <v>20222</v>
      </c>
      <c r="M4997" t="s">
        <v>1244</v>
      </c>
      <c r="N4997" t="s">
        <v>20223</v>
      </c>
      <c r="O4997" t="s">
        <v>20224</v>
      </c>
      <c r="P4997" t="s">
        <v>71</v>
      </c>
      <c r="Q4997">
        <v>7</v>
      </c>
      <c r="R4997" t="s">
        <v>40</v>
      </c>
      <c r="S4997" t="s">
        <v>118</v>
      </c>
      <c r="T4997">
        <v>71253</v>
      </c>
      <c r="U4997" s="1">
        <v>45597</v>
      </c>
      <c r="V4997" t="s">
        <v>42</v>
      </c>
      <c r="W4997">
        <v>350493</v>
      </c>
      <c r="X4997" t="s">
        <v>20225</v>
      </c>
      <c r="Y4997">
        <v>646</v>
      </c>
      <c r="Z4997">
        <v>2801</v>
      </c>
      <c r="AA4997">
        <v>1</v>
      </c>
      <c r="AB4997">
        <v>1120.4000000000001</v>
      </c>
      <c r="AC4997">
        <f>Table1_1[[#This Row],[Price]]*Table1_1[[#This Row],[Quantity]]</f>
        <v>2801</v>
      </c>
    </row>
    <row r="4998" spans="1:29" x14ac:dyDescent="0.3">
      <c r="A4998" t="s">
        <v>28</v>
      </c>
      <c r="B4998" t="s">
        <v>29</v>
      </c>
      <c r="C4998" t="s">
        <v>193</v>
      </c>
      <c r="D4998" t="s">
        <v>267</v>
      </c>
      <c r="E4998" t="s">
        <v>46</v>
      </c>
      <c r="F4998" t="s">
        <v>150</v>
      </c>
      <c r="G4998">
        <v>41</v>
      </c>
      <c r="H4998">
        <v>436774</v>
      </c>
      <c r="I4998" t="s">
        <v>58</v>
      </c>
      <c r="J4998" s="3">
        <v>44087</v>
      </c>
      <c r="K4998">
        <v>1200</v>
      </c>
      <c r="L4998" t="s">
        <v>20226</v>
      </c>
      <c r="M4998" t="s">
        <v>487</v>
      </c>
      <c r="N4998" t="s">
        <v>20227</v>
      </c>
      <c r="O4998" t="s">
        <v>20228</v>
      </c>
      <c r="P4998" t="s">
        <v>39</v>
      </c>
      <c r="Q4998">
        <v>9</v>
      </c>
      <c r="R4998" t="s">
        <v>88</v>
      </c>
      <c r="S4998" t="s">
        <v>118</v>
      </c>
      <c r="T4998">
        <v>77139</v>
      </c>
      <c r="U4998" s="1">
        <v>45530</v>
      </c>
      <c r="V4998" t="s">
        <v>64</v>
      </c>
      <c r="W4998">
        <v>580196</v>
      </c>
      <c r="X4998" t="s">
        <v>20229</v>
      </c>
      <c r="Y4998">
        <v>642</v>
      </c>
      <c r="Z4998">
        <v>2143</v>
      </c>
      <c r="AA4998">
        <v>1</v>
      </c>
      <c r="AB4998">
        <v>857.2</v>
      </c>
      <c r="AC4998">
        <f>Table1_1[[#This Row],[Price]]*Table1_1[[#This Row],[Quantity]]</f>
        <v>2143</v>
      </c>
    </row>
    <row r="4999" spans="1:29" x14ac:dyDescent="0.3">
      <c r="A4999" t="s">
        <v>28</v>
      </c>
      <c r="B4999" t="s">
        <v>29</v>
      </c>
      <c r="C4999" t="s">
        <v>157</v>
      </c>
      <c r="D4999" t="s">
        <v>546</v>
      </c>
      <c r="E4999" t="s">
        <v>46</v>
      </c>
      <c r="F4999" t="s">
        <v>47</v>
      </c>
      <c r="G4999">
        <v>85</v>
      </c>
      <c r="H4999">
        <v>412738</v>
      </c>
      <c r="I4999" t="s">
        <v>58</v>
      </c>
      <c r="J4999" s="3">
        <v>44562</v>
      </c>
      <c r="K4999">
        <v>1300</v>
      </c>
      <c r="L4999" t="s">
        <v>20230</v>
      </c>
      <c r="M4999" t="s">
        <v>1253</v>
      </c>
      <c r="N4999" t="s">
        <v>20231</v>
      </c>
      <c r="O4999">
        <v>-4467</v>
      </c>
      <c r="P4999" t="s">
        <v>51</v>
      </c>
      <c r="Q4999">
        <v>13</v>
      </c>
      <c r="R4999" t="s">
        <v>88</v>
      </c>
      <c r="S4999" t="s">
        <v>63</v>
      </c>
      <c r="T4999">
        <v>24332</v>
      </c>
      <c r="U4999" s="1">
        <v>45398</v>
      </c>
      <c r="V4999" t="s">
        <v>80</v>
      </c>
      <c r="W4999">
        <v>854368</v>
      </c>
      <c r="X4999" t="s">
        <v>20232</v>
      </c>
      <c r="Y4999">
        <v>411</v>
      </c>
      <c r="Z4999">
        <v>2866</v>
      </c>
      <c r="AA4999">
        <v>2</v>
      </c>
      <c r="AB4999">
        <v>2292.8000000000002</v>
      </c>
      <c r="AC4999">
        <f>Table1_1[[#This Row],[Price]]*Table1_1[[#This Row],[Quantity]]</f>
        <v>5732</v>
      </c>
    </row>
    <row r="5000" spans="1:29" x14ac:dyDescent="0.3">
      <c r="A5000" t="s">
        <v>28</v>
      </c>
      <c r="B5000" t="s">
        <v>29</v>
      </c>
      <c r="C5000" t="s">
        <v>30</v>
      </c>
      <c r="D5000" t="s">
        <v>546</v>
      </c>
      <c r="E5000" t="s">
        <v>56</v>
      </c>
      <c r="F5000" t="s">
        <v>57</v>
      </c>
      <c r="G5000">
        <v>19</v>
      </c>
      <c r="H5000">
        <v>410488</v>
      </c>
      <c r="I5000" t="s">
        <v>34</v>
      </c>
      <c r="J5000" s="3">
        <v>44759</v>
      </c>
      <c r="K5000">
        <v>1400</v>
      </c>
      <c r="L5000" t="s">
        <v>20233</v>
      </c>
      <c r="M5000" t="s">
        <v>1291</v>
      </c>
      <c r="N5000" t="s">
        <v>20234</v>
      </c>
      <c r="O5000" t="s">
        <v>20235</v>
      </c>
      <c r="P5000" t="s">
        <v>87</v>
      </c>
      <c r="Q5000">
        <v>15</v>
      </c>
      <c r="R5000" t="s">
        <v>88</v>
      </c>
      <c r="S5000" t="s">
        <v>41</v>
      </c>
      <c r="T5000">
        <v>46453</v>
      </c>
      <c r="U5000" s="1">
        <v>45308</v>
      </c>
      <c r="V5000" t="s">
        <v>111</v>
      </c>
      <c r="W5000">
        <v>291741</v>
      </c>
      <c r="X5000" t="s">
        <v>20236</v>
      </c>
      <c r="Y5000">
        <v>968</v>
      </c>
      <c r="Z5000">
        <v>2128</v>
      </c>
      <c r="AA5000">
        <v>4</v>
      </c>
      <c r="AB5000">
        <v>3404.8</v>
      </c>
      <c r="AC5000">
        <f>Table1_1[[#This Row],[Price]]*Table1_1[[#This Row],[Quantity]]</f>
        <v>8512</v>
      </c>
    </row>
    <row r="5001" spans="1:29" x14ac:dyDescent="0.3">
      <c r="A5001" t="s">
        <v>28</v>
      </c>
      <c r="B5001" t="s">
        <v>29</v>
      </c>
      <c r="C5001" t="s">
        <v>54</v>
      </c>
      <c r="D5001" t="s">
        <v>31</v>
      </c>
      <c r="E5001" t="s">
        <v>56</v>
      </c>
      <c r="F5001" t="s">
        <v>47</v>
      </c>
      <c r="G5001">
        <v>32</v>
      </c>
      <c r="H5001">
        <v>406167</v>
      </c>
      <c r="I5001" t="s">
        <v>34</v>
      </c>
      <c r="J5001" s="3">
        <v>44861</v>
      </c>
      <c r="K5001">
        <v>1400</v>
      </c>
      <c r="L5001" t="s">
        <v>20237</v>
      </c>
      <c r="M5001" t="s">
        <v>417</v>
      </c>
      <c r="N5001" t="s">
        <v>20238</v>
      </c>
      <c r="O5001" t="s">
        <v>20239</v>
      </c>
      <c r="P5001" t="s">
        <v>87</v>
      </c>
      <c r="Q5001">
        <v>8</v>
      </c>
      <c r="R5001" t="s">
        <v>40</v>
      </c>
      <c r="S5001" t="s">
        <v>118</v>
      </c>
      <c r="T5001">
        <v>56672</v>
      </c>
      <c r="U5001" s="1">
        <v>45508</v>
      </c>
      <c r="V5001" t="s">
        <v>64</v>
      </c>
      <c r="W5001">
        <v>837120</v>
      </c>
      <c r="X5001" t="s">
        <v>4268</v>
      </c>
      <c r="Y5001">
        <v>585</v>
      </c>
      <c r="Z5001">
        <v>1801</v>
      </c>
      <c r="AA5001">
        <v>8</v>
      </c>
      <c r="AB5001">
        <v>5763.2000000000007</v>
      </c>
      <c r="AC5001">
        <f>Table1_1[[#This Row],[Price]]*Table1_1[[#This Row],[Quantity]]</f>
        <v>14408</v>
      </c>
    </row>
    <row r="5002" spans="1:29" x14ac:dyDescent="0.3">
      <c r="A5002" t="s">
        <v>28</v>
      </c>
      <c r="B5002" t="s">
        <v>29</v>
      </c>
      <c r="C5002" t="s">
        <v>66</v>
      </c>
      <c r="D5002" t="s">
        <v>92</v>
      </c>
      <c r="E5002" t="s">
        <v>32</v>
      </c>
      <c r="F5002" t="s">
        <v>135</v>
      </c>
      <c r="G5002">
        <v>43</v>
      </c>
      <c r="H5002">
        <v>412578</v>
      </c>
      <c r="I5002" t="s">
        <v>58</v>
      </c>
      <c r="J5002" s="3">
        <v>44747</v>
      </c>
      <c r="K5002">
        <v>950</v>
      </c>
      <c r="L5002" t="s">
        <v>20241</v>
      </c>
      <c r="M5002" t="s">
        <v>953</v>
      </c>
      <c r="N5002" t="s">
        <v>20242</v>
      </c>
      <c r="O5002" t="s">
        <v>20243</v>
      </c>
      <c r="P5002" t="s">
        <v>51</v>
      </c>
      <c r="Q5002">
        <v>20</v>
      </c>
      <c r="R5002" t="s">
        <v>40</v>
      </c>
      <c r="S5002" t="s">
        <v>41</v>
      </c>
      <c r="T5002">
        <v>51966</v>
      </c>
      <c r="U5002" s="1">
        <v>45498</v>
      </c>
      <c r="V5002" t="s">
        <v>126</v>
      </c>
      <c r="W5002">
        <v>833052</v>
      </c>
      <c r="X5002" t="s">
        <v>20244</v>
      </c>
      <c r="Y5002">
        <v>286</v>
      </c>
      <c r="Z5002">
        <v>2287</v>
      </c>
      <c r="AA5002">
        <v>1</v>
      </c>
      <c r="AB5002">
        <v>914.80000000000007</v>
      </c>
      <c r="AC5002">
        <f>Table1_1[[#This Row],[Price]]*Table1_1[[#This Row],[Quantity]]</f>
        <v>2287</v>
      </c>
    </row>
    <row r="5003" spans="1:29" x14ac:dyDescent="0.3">
      <c r="A5003" t="s">
        <v>28</v>
      </c>
      <c r="B5003" t="s">
        <v>29</v>
      </c>
      <c r="C5003" t="s">
        <v>54</v>
      </c>
      <c r="D5003" t="s">
        <v>134</v>
      </c>
      <c r="E5003" t="s">
        <v>56</v>
      </c>
      <c r="F5003" t="s">
        <v>33</v>
      </c>
      <c r="G5003">
        <v>32</v>
      </c>
      <c r="H5003">
        <v>411110</v>
      </c>
      <c r="I5003" t="s">
        <v>58</v>
      </c>
      <c r="J5003" s="3">
        <v>44340</v>
      </c>
      <c r="K5003">
        <v>1000</v>
      </c>
      <c r="L5003" t="s">
        <v>20246</v>
      </c>
      <c r="M5003" t="s">
        <v>313</v>
      </c>
      <c r="N5003" t="s">
        <v>20247</v>
      </c>
      <c r="O5003" t="s">
        <v>20248</v>
      </c>
      <c r="P5003" t="s">
        <v>39</v>
      </c>
      <c r="Q5003">
        <v>20</v>
      </c>
      <c r="R5003" t="s">
        <v>88</v>
      </c>
      <c r="S5003" t="s">
        <v>41</v>
      </c>
      <c r="T5003">
        <v>28139</v>
      </c>
      <c r="U5003" s="1">
        <v>45429</v>
      </c>
      <c r="V5003" t="s">
        <v>140</v>
      </c>
      <c r="W5003">
        <v>583173</v>
      </c>
      <c r="X5003" t="s">
        <v>20249</v>
      </c>
      <c r="Y5003">
        <v>330</v>
      </c>
      <c r="Z5003">
        <v>2277</v>
      </c>
      <c r="AA5003">
        <v>8</v>
      </c>
      <c r="AB5003">
        <v>7286.4000000000015</v>
      </c>
      <c r="AC5003">
        <f>Table1_1[[#This Row],[Price]]*Table1_1[[#This Row],[Quantity]]</f>
        <v>18216</v>
      </c>
    </row>
    <row r="5004" spans="1:29" x14ac:dyDescent="0.3">
      <c r="A5004" t="s">
        <v>28</v>
      </c>
      <c r="B5004" t="s">
        <v>29</v>
      </c>
      <c r="C5004" t="s">
        <v>157</v>
      </c>
      <c r="D5004" t="s">
        <v>134</v>
      </c>
      <c r="E5004" t="s">
        <v>32</v>
      </c>
      <c r="F5004" t="s">
        <v>83</v>
      </c>
      <c r="G5004">
        <v>47</v>
      </c>
      <c r="H5004">
        <v>413723</v>
      </c>
      <c r="I5004" t="s">
        <v>58</v>
      </c>
      <c r="J5004" s="3">
        <v>44886</v>
      </c>
      <c r="K5004">
        <v>950</v>
      </c>
      <c r="L5004" t="s">
        <v>20250</v>
      </c>
      <c r="M5004" t="s">
        <v>256</v>
      </c>
      <c r="N5004" t="s">
        <v>20251</v>
      </c>
      <c r="O5004" t="s">
        <v>20252</v>
      </c>
      <c r="P5004" t="s">
        <v>39</v>
      </c>
      <c r="Q5004">
        <v>12</v>
      </c>
      <c r="R5004" t="s">
        <v>40</v>
      </c>
      <c r="S5004" t="s">
        <v>118</v>
      </c>
      <c r="T5004">
        <v>41764</v>
      </c>
      <c r="U5004" s="1">
        <v>45481</v>
      </c>
      <c r="V5004" t="s">
        <v>126</v>
      </c>
      <c r="W5004">
        <v>868485</v>
      </c>
      <c r="X5004" t="s">
        <v>20020</v>
      </c>
      <c r="Y5004">
        <v>912</v>
      </c>
      <c r="Z5004">
        <v>1318</v>
      </c>
      <c r="AA5004">
        <v>6</v>
      </c>
      <c r="AB5004">
        <v>3163.2000000000003</v>
      </c>
      <c r="AC5004">
        <f>Table1_1[[#This Row],[Price]]*Table1_1[[#This Row],[Quantity]]</f>
        <v>7908</v>
      </c>
    </row>
    <row r="5005" spans="1:29" x14ac:dyDescent="0.3">
      <c r="A5005" t="s">
        <v>28</v>
      </c>
      <c r="B5005" t="s">
        <v>29</v>
      </c>
      <c r="C5005" t="s">
        <v>193</v>
      </c>
      <c r="D5005" t="s">
        <v>421</v>
      </c>
      <c r="E5005" t="s">
        <v>32</v>
      </c>
      <c r="F5005" t="s">
        <v>33</v>
      </c>
      <c r="G5005">
        <v>39</v>
      </c>
      <c r="H5005">
        <v>406686</v>
      </c>
      <c r="I5005" t="s">
        <v>58</v>
      </c>
      <c r="J5005" s="3">
        <v>43855</v>
      </c>
      <c r="K5005">
        <v>800</v>
      </c>
      <c r="L5005" t="s">
        <v>20254</v>
      </c>
      <c r="M5005" t="s">
        <v>1147</v>
      </c>
      <c r="N5005" t="s">
        <v>20255</v>
      </c>
      <c r="O5005" t="s">
        <v>20256</v>
      </c>
      <c r="P5005" t="s">
        <v>71</v>
      </c>
      <c r="Q5005">
        <v>12</v>
      </c>
      <c r="R5005" t="s">
        <v>88</v>
      </c>
      <c r="S5005" t="s">
        <v>79</v>
      </c>
      <c r="T5005">
        <v>55719</v>
      </c>
      <c r="U5005" s="1">
        <v>45581</v>
      </c>
      <c r="V5005" t="s">
        <v>155</v>
      </c>
      <c r="W5005">
        <v>242046</v>
      </c>
      <c r="X5005" t="s">
        <v>20257</v>
      </c>
      <c r="Y5005">
        <v>888</v>
      </c>
      <c r="Z5005">
        <v>1748</v>
      </c>
      <c r="AA5005">
        <v>7</v>
      </c>
      <c r="AB5005">
        <v>4894.4000000000015</v>
      </c>
      <c r="AC5005">
        <f>Table1_1[[#This Row],[Price]]*Table1_1[[#This Row],[Quantity]]</f>
        <v>12236</v>
      </c>
    </row>
    <row r="5006" spans="1:29" x14ac:dyDescent="0.3">
      <c r="A5006" t="s">
        <v>28</v>
      </c>
      <c r="B5006" t="s">
        <v>29</v>
      </c>
      <c r="C5006" t="s">
        <v>193</v>
      </c>
      <c r="D5006" t="s">
        <v>227</v>
      </c>
      <c r="E5006" t="s">
        <v>56</v>
      </c>
      <c r="F5006" t="s">
        <v>99</v>
      </c>
      <c r="G5006">
        <v>100</v>
      </c>
      <c r="H5006">
        <v>418256</v>
      </c>
      <c r="I5006" t="s">
        <v>34</v>
      </c>
      <c r="J5006" s="3">
        <v>43877</v>
      </c>
      <c r="K5006">
        <v>1200</v>
      </c>
      <c r="L5006" t="s">
        <v>20259</v>
      </c>
      <c r="M5006" t="s">
        <v>482</v>
      </c>
      <c r="N5006" t="s">
        <v>20260</v>
      </c>
      <c r="O5006" t="s">
        <v>20261</v>
      </c>
      <c r="P5006" t="s">
        <v>87</v>
      </c>
      <c r="Q5006">
        <v>18</v>
      </c>
      <c r="R5006" t="s">
        <v>40</v>
      </c>
      <c r="S5006" t="s">
        <v>41</v>
      </c>
      <c r="T5006">
        <v>85580</v>
      </c>
      <c r="U5006" s="1">
        <v>45296</v>
      </c>
      <c r="V5006" t="s">
        <v>111</v>
      </c>
      <c r="W5006">
        <v>879401</v>
      </c>
      <c r="X5006" t="s">
        <v>20262</v>
      </c>
      <c r="Y5006">
        <v>742</v>
      </c>
      <c r="Z5006">
        <v>549</v>
      </c>
      <c r="AA5006">
        <v>1</v>
      </c>
      <c r="AB5006">
        <v>219.60000000000002</v>
      </c>
      <c r="AC5006">
        <f>Table1_1[[#This Row],[Price]]*Table1_1[[#This Row],[Quantity]]</f>
        <v>549</v>
      </c>
    </row>
    <row r="5007" spans="1:29" x14ac:dyDescent="0.3">
      <c r="A5007" t="s">
        <v>28</v>
      </c>
      <c r="B5007" t="s">
        <v>29</v>
      </c>
      <c r="C5007" t="s">
        <v>30</v>
      </c>
      <c r="D5007" t="s">
        <v>291</v>
      </c>
      <c r="E5007" t="s">
        <v>32</v>
      </c>
      <c r="F5007" t="s">
        <v>33</v>
      </c>
      <c r="G5007">
        <v>94</v>
      </c>
      <c r="H5007">
        <v>418006</v>
      </c>
      <c r="I5007" t="s">
        <v>34</v>
      </c>
      <c r="J5007" s="3">
        <v>45077</v>
      </c>
      <c r="K5007">
        <v>1400</v>
      </c>
      <c r="L5007" t="s">
        <v>20263</v>
      </c>
      <c r="M5007" t="s">
        <v>129</v>
      </c>
      <c r="N5007" t="s">
        <v>20264</v>
      </c>
      <c r="O5007" t="s">
        <v>20265</v>
      </c>
      <c r="P5007" t="s">
        <v>39</v>
      </c>
      <c r="Q5007">
        <v>7</v>
      </c>
      <c r="R5007" t="s">
        <v>40</v>
      </c>
      <c r="S5007" t="s">
        <v>41</v>
      </c>
      <c r="T5007">
        <v>10211</v>
      </c>
      <c r="U5007" s="1">
        <v>45490</v>
      </c>
      <c r="V5007" t="s">
        <v>126</v>
      </c>
      <c r="W5007">
        <v>664600</v>
      </c>
      <c r="X5007" t="s">
        <v>918</v>
      </c>
      <c r="Y5007">
        <v>421</v>
      </c>
      <c r="Z5007">
        <v>2127</v>
      </c>
      <c r="AA5007">
        <v>4</v>
      </c>
      <c r="AB5007">
        <v>3403.2000000000003</v>
      </c>
      <c r="AC5007">
        <f>Table1_1[[#This Row],[Price]]*Table1_1[[#This Row],[Quantity]]</f>
        <v>8508</v>
      </c>
    </row>
    <row r="5008" spans="1:29" x14ac:dyDescent="0.3">
      <c r="A5008" t="s">
        <v>28</v>
      </c>
      <c r="B5008" t="s">
        <v>29</v>
      </c>
      <c r="C5008" t="s">
        <v>66</v>
      </c>
      <c r="D5008" t="s">
        <v>611</v>
      </c>
      <c r="E5008" t="s">
        <v>56</v>
      </c>
      <c r="F5008" t="s">
        <v>150</v>
      </c>
      <c r="G5008">
        <v>94</v>
      </c>
      <c r="H5008">
        <v>426464</v>
      </c>
      <c r="I5008" t="s">
        <v>58</v>
      </c>
      <c r="J5008" s="3">
        <v>44768</v>
      </c>
      <c r="K5008">
        <v>1300</v>
      </c>
      <c r="L5008" t="s">
        <v>20266</v>
      </c>
      <c r="M5008" t="s">
        <v>85</v>
      </c>
      <c r="N5008" t="s">
        <v>20267</v>
      </c>
      <c r="O5008" t="s">
        <v>20268</v>
      </c>
      <c r="P5008" t="s">
        <v>71</v>
      </c>
      <c r="Q5008">
        <v>12</v>
      </c>
      <c r="R5008" t="s">
        <v>40</v>
      </c>
      <c r="S5008" t="s">
        <v>118</v>
      </c>
      <c r="T5008">
        <v>31624</v>
      </c>
      <c r="U5008" s="1">
        <v>45562</v>
      </c>
      <c r="V5008" t="s">
        <v>180</v>
      </c>
      <c r="W5008">
        <v>434375</v>
      </c>
      <c r="X5008" t="s">
        <v>20269</v>
      </c>
      <c r="Y5008">
        <v>955</v>
      </c>
      <c r="Z5008">
        <v>2864</v>
      </c>
      <c r="AA5008">
        <v>5</v>
      </c>
      <c r="AB5008">
        <v>5728</v>
      </c>
      <c r="AC5008">
        <f>Table1_1[[#This Row],[Price]]*Table1_1[[#This Row],[Quantity]]</f>
        <v>14320</v>
      </c>
    </row>
    <row r="5009" spans="1:29" x14ac:dyDescent="0.3">
      <c r="A5009" t="s">
        <v>28</v>
      </c>
      <c r="B5009" t="s">
        <v>29</v>
      </c>
      <c r="C5009" t="s">
        <v>157</v>
      </c>
      <c r="D5009" t="s">
        <v>254</v>
      </c>
      <c r="E5009" t="s">
        <v>46</v>
      </c>
      <c r="F5009" t="s">
        <v>57</v>
      </c>
      <c r="G5009">
        <v>9</v>
      </c>
      <c r="H5009">
        <v>413999</v>
      </c>
      <c r="I5009" t="s">
        <v>34</v>
      </c>
      <c r="J5009" s="3">
        <v>44601</v>
      </c>
      <c r="K5009">
        <v>950</v>
      </c>
      <c r="L5009" t="s">
        <v>5198</v>
      </c>
      <c r="M5009" t="s">
        <v>282</v>
      </c>
      <c r="N5009" t="s">
        <v>20270</v>
      </c>
      <c r="O5009" t="s">
        <v>20271</v>
      </c>
      <c r="P5009" t="s">
        <v>39</v>
      </c>
      <c r="Q5009">
        <v>18</v>
      </c>
      <c r="R5009" t="s">
        <v>88</v>
      </c>
      <c r="S5009" t="s">
        <v>41</v>
      </c>
      <c r="T5009">
        <v>33763</v>
      </c>
      <c r="U5009" s="1">
        <v>45435</v>
      </c>
      <c r="V5009" t="s">
        <v>140</v>
      </c>
      <c r="W5009">
        <v>200098</v>
      </c>
      <c r="X5009" t="s">
        <v>7470</v>
      </c>
      <c r="Y5009">
        <v>338</v>
      </c>
      <c r="Z5009">
        <v>2373</v>
      </c>
      <c r="AA5009">
        <v>7</v>
      </c>
      <c r="AB5009">
        <v>6644.4000000000015</v>
      </c>
      <c r="AC5009">
        <f>Table1_1[[#This Row],[Price]]*Table1_1[[#This Row],[Quantity]]</f>
        <v>16611</v>
      </c>
    </row>
    <row r="5010" spans="1:29" x14ac:dyDescent="0.3">
      <c r="A5010" t="s">
        <v>28</v>
      </c>
      <c r="B5010" t="s">
        <v>29</v>
      </c>
      <c r="C5010" t="s">
        <v>30</v>
      </c>
      <c r="D5010" t="s">
        <v>55</v>
      </c>
      <c r="E5010" t="s">
        <v>32</v>
      </c>
      <c r="F5010" t="s">
        <v>57</v>
      </c>
      <c r="G5010">
        <v>15</v>
      </c>
      <c r="H5010">
        <v>410213</v>
      </c>
      <c r="I5010" t="s">
        <v>34</v>
      </c>
      <c r="J5010" s="3">
        <v>44636</v>
      </c>
      <c r="K5010">
        <v>1100</v>
      </c>
      <c r="L5010" t="s">
        <v>20273</v>
      </c>
      <c r="M5010" t="s">
        <v>423</v>
      </c>
      <c r="N5010" t="s">
        <v>20274</v>
      </c>
      <c r="O5010" t="s">
        <v>20275</v>
      </c>
      <c r="P5010" t="s">
        <v>39</v>
      </c>
      <c r="Q5010">
        <v>15</v>
      </c>
      <c r="R5010" t="s">
        <v>88</v>
      </c>
      <c r="S5010" t="s">
        <v>118</v>
      </c>
      <c r="T5010">
        <v>92908</v>
      </c>
      <c r="U5010" s="1">
        <v>45317</v>
      </c>
      <c r="V5010" t="s">
        <v>111</v>
      </c>
      <c r="W5010">
        <v>608527</v>
      </c>
      <c r="X5010" t="s">
        <v>18179</v>
      </c>
      <c r="Y5010">
        <v>541</v>
      </c>
      <c r="Z5010">
        <v>1453</v>
      </c>
      <c r="AA5010">
        <v>4</v>
      </c>
      <c r="AB5010">
        <v>2324.8000000000002</v>
      </c>
      <c r="AC5010">
        <f>Table1_1[[#This Row],[Price]]*Table1_1[[#This Row],[Quantity]]</f>
        <v>5812</v>
      </c>
    </row>
    <row r="5011" spans="1:29" x14ac:dyDescent="0.3">
      <c r="A5011" t="s">
        <v>28</v>
      </c>
      <c r="B5011" t="s">
        <v>29</v>
      </c>
      <c r="C5011" t="s">
        <v>44</v>
      </c>
      <c r="D5011" t="s">
        <v>31</v>
      </c>
      <c r="E5011" t="s">
        <v>56</v>
      </c>
      <c r="F5011" t="s">
        <v>113</v>
      </c>
      <c r="G5011">
        <v>7</v>
      </c>
      <c r="H5011">
        <v>411122</v>
      </c>
      <c r="I5011" t="s">
        <v>58</v>
      </c>
      <c r="J5011" s="3">
        <v>44610</v>
      </c>
      <c r="K5011">
        <v>1400</v>
      </c>
      <c r="L5011" t="s">
        <v>20276</v>
      </c>
      <c r="M5011" t="s">
        <v>282</v>
      </c>
      <c r="N5011" t="s">
        <v>20277</v>
      </c>
      <c r="O5011" t="s">
        <v>20278</v>
      </c>
      <c r="P5011" t="s">
        <v>87</v>
      </c>
      <c r="Q5011">
        <v>14</v>
      </c>
      <c r="R5011" t="s">
        <v>40</v>
      </c>
      <c r="S5011" t="s">
        <v>63</v>
      </c>
      <c r="T5011">
        <v>55709</v>
      </c>
      <c r="U5011" s="1">
        <v>45472</v>
      </c>
      <c r="V5011" t="s">
        <v>52</v>
      </c>
      <c r="W5011">
        <v>442182</v>
      </c>
      <c r="X5011" t="s">
        <v>20279</v>
      </c>
      <c r="Y5011">
        <v>483</v>
      </c>
      <c r="Z5011">
        <v>2827</v>
      </c>
      <c r="AA5011">
        <v>7</v>
      </c>
      <c r="AB5011">
        <v>7915.6</v>
      </c>
      <c r="AC5011">
        <f>Table1_1[[#This Row],[Price]]*Table1_1[[#This Row],[Quantity]]</f>
        <v>19789</v>
      </c>
    </row>
    <row r="5012" spans="1:29" x14ac:dyDescent="0.3">
      <c r="A5012" t="s">
        <v>28</v>
      </c>
      <c r="B5012" t="s">
        <v>29</v>
      </c>
      <c r="C5012" t="s">
        <v>91</v>
      </c>
      <c r="D5012" t="s">
        <v>254</v>
      </c>
      <c r="E5012" t="s">
        <v>32</v>
      </c>
      <c r="F5012" t="s">
        <v>106</v>
      </c>
      <c r="G5012">
        <v>68</v>
      </c>
      <c r="H5012">
        <v>437985</v>
      </c>
      <c r="I5012" t="s">
        <v>34</v>
      </c>
      <c r="J5012" s="3">
        <v>44231</v>
      </c>
      <c r="K5012">
        <v>1200</v>
      </c>
      <c r="L5012" t="s">
        <v>20280</v>
      </c>
      <c r="M5012" t="s">
        <v>189</v>
      </c>
      <c r="N5012" t="s">
        <v>20281</v>
      </c>
      <c r="O5012" t="s">
        <v>20282</v>
      </c>
      <c r="P5012" t="s">
        <v>39</v>
      </c>
      <c r="Q5012">
        <v>3</v>
      </c>
      <c r="R5012" t="s">
        <v>88</v>
      </c>
      <c r="S5012" t="s">
        <v>79</v>
      </c>
      <c r="T5012">
        <v>89127</v>
      </c>
      <c r="U5012" s="1">
        <v>45556</v>
      </c>
      <c r="V5012" t="s">
        <v>180</v>
      </c>
      <c r="W5012">
        <v>126507</v>
      </c>
      <c r="X5012" t="s">
        <v>20283</v>
      </c>
      <c r="Y5012">
        <v>336</v>
      </c>
      <c r="Z5012">
        <v>519</v>
      </c>
      <c r="AA5012">
        <v>8</v>
      </c>
      <c r="AB5012">
        <v>1660.8000000000002</v>
      </c>
      <c r="AC5012">
        <f>Table1_1[[#This Row],[Price]]*Table1_1[[#This Row],[Quantity]]</f>
        <v>4152</v>
      </c>
    </row>
    <row r="5013" spans="1:29" x14ac:dyDescent="0.3">
      <c r="A5013" t="s">
        <v>28</v>
      </c>
      <c r="B5013" t="s">
        <v>29</v>
      </c>
      <c r="C5013" t="s">
        <v>54</v>
      </c>
      <c r="D5013" t="s">
        <v>92</v>
      </c>
      <c r="E5013" t="s">
        <v>32</v>
      </c>
      <c r="F5013" t="s">
        <v>135</v>
      </c>
      <c r="G5013">
        <v>3</v>
      </c>
      <c r="H5013">
        <v>438974</v>
      </c>
      <c r="I5013" t="s">
        <v>58</v>
      </c>
      <c r="J5013" s="3">
        <v>45611</v>
      </c>
      <c r="K5013">
        <v>1200</v>
      </c>
      <c r="L5013" t="s">
        <v>20284</v>
      </c>
      <c r="M5013" t="s">
        <v>2538</v>
      </c>
      <c r="N5013" t="s">
        <v>20285</v>
      </c>
      <c r="O5013" t="s">
        <v>20286</v>
      </c>
      <c r="P5013" t="s">
        <v>51</v>
      </c>
      <c r="Q5013">
        <v>6</v>
      </c>
      <c r="R5013" t="s">
        <v>40</v>
      </c>
      <c r="S5013" t="s">
        <v>41</v>
      </c>
      <c r="T5013">
        <v>54194</v>
      </c>
      <c r="U5013" s="1">
        <v>45596</v>
      </c>
      <c r="V5013" t="s">
        <v>155</v>
      </c>
      <c r="W5013">
        <v>605550</v>
      </c>
      <c r="X5013" t="s">
        <v>20287</v>
      </c>
      <c r="Y5013">
        <v>940</v>
      </c>
      <c r="Z5013">
        <v>1582</v>
      </c>
      <c r="AA5013">
        <v>4</v>
      </c>
      <c r="AB5013">
        <v>2531.2000000000003</v>
      </c>
      <c r="AC5013">
        <f>Table1_1[[#This Row],[Price]]*Table1_1[[#This Row],[Quantity]]</f>
        <v>6328</v>
      </c>
    </row>
    <row r="5014" spans="1:29" x14ac:dyDescent="0.3">
      <c r="A5014" t="s">
        <v>28</v>
      </c>
      <c r="B5014" t="s">
        <v>29</v>
      </c>
      <c r="C5014" t="s">
        <v>44</v>
      </c>
      <c r="D5014" t="s">
        <v>248</v>
      </c>
      <c r="E5014" t="s">
        <v>32</v>
      </c>
      <c r="F5014" t="s">
        <v>135</v>
      </c>
      <c r="G5014">
        <v>100</v>
      </c>
      <c r="H5014">
        <v>407658</v>
      </c>
      <c r="I5014" t="s">
        <v>58</v>
      </c>
      <c r="J5014" s="3">
        <v>44060</v>
      </c>
      <c r="K5014">
        <v>1400</v>
      </c>
      <c r="L5014" t="s">
        <v>20288</v>
      </c>
      <c r="M5014" t="s">
        <v>670</v>
      </c>
      <c r="N5014" t="s">
        <v>20289</v>
      </c>
      <c r="O5014">
        <v>1534863276</v>
      </c>
      <c r="P5014" t="s">
        <v>71</v>
      </c>
      <c r="Q5014">
        <v>11</v>
      </c>
      <c r="R5014" t="s">
        <v>40</v>
      </c>
      <c r="S5014" t="s">
        <v>41</v>
      </c>
      <c r="T5014">
        <v>45138</v>
      </c>
      <c r="U5014" s="1">
        <v>45422</v>
      </c>
      <c r="V5014" t="s">
        <v>140</v>
      </c>
      <c r="W5014">
        <v>259289</v>
      </c>
      <c r="X5014" t="s">
        <v>20290</v>
      </c>
      <c r="Y5014">
        <v>550</v>
      </c>
      <c r="Z5014">
        <v>1544</v>
      </c>
      <c r="AA5014">
        <v>6</v>
      </c>
      <c r="AB5014">
        <v>3705.6000000000004</v>
      </c>
      <c r="AC5014">
        <f>Table1_1[[#This Row],[Price]]*Table1_1[[#This Row],[Quantity]]</f>
        <v>9264</v>
      </c>
    </row>
    <row r="5015" spans="1:29" x14ac:dyDescent="0.3">
      <c r="A5015" t="s">
        <v>28</v>
      </c>
      <c r="B5015" t="s">
        <v>29</v>
      </c>
      <c r="C5015" t="s">
        <v>193</v>
      </c>
      <c r="D5015" t="s">
        <v>105</v>
      </c>
      <c r="E5015" t="s">
        <v>56</v>
      </c>
      <c r="F5015" t="s">
        <v>47</v>
      </c>
      <c r="G5015">
        <v>66</v>
      </c>
      <c r="H5015">
        <v>425851</v>
      </c>
      <c r="I5015" t="s">
        <v>58</v>
      </c>
      <c r="J5015" s="3">
        <v>43889</v>
      </c>
      <c r="K5015">
        <v>1200</v>
      </c>
      <c r="L5015" t="s">
        <v>20292</v>
      </c>
      <c r="M5015" t="s">
        <v>205</v>
      </c>
      <c r="N5015" t="s">
        <v>20293</v>
      </c>
      <c r="O5015" t="s">
        <v>20294</v>
      </c>
      <c r="P5015" t="s">
        <v>71</v>
      </c>
      <c r="Q5015">
        <v>11</v>
      </c>
      <c r="R5015" t="s">
        <v>88</v>
      </c>
      <c r="S5015" t="s">
        <v>41</v>
      </c>
      <c r="T5015">
        <v>47077</v>
      </c>
      <c r="U5015" s="1">
        <v>45414</v>
      </c>
      <c r="V5015" t="s">
        <v>140</v>
      </c>
      <c r="W5015">
        <v>834908</v>
      </c>
      <c r="X5015" t="s">
        <v>20295</v>
      </c>
      <c r="Y5015">
        <v>785</v>
      </c>
      <c r="Z5015">
        <v>975</v>
      </c>
      <c r="AA5015">
        <v>6</v>
      </c>
      <c r="AB5015">
        <v>2340</v>
      </c>
      <c r="AC5015">
        <f>Table1_1[[#This Row],[Price]]*Table1_1[[#This Row],[Quantity]]</f>
        <v>5850</v>
      </c>
    </row>
    <row r="5016" spans="1:29" x14ac:dyDescent="0.3">
      <c r="A5016" t="s">
        <v>28</v>
      </c>
      <c r="B5016" t="s">
        <v>29</v>
      </c>
      <c r="C5016" t="s">
        <v>91</v>
      </c>
      <c r="D5016" t="s">
        <v>105</v>
      </c>
      <c r="E5016" t="s">
        <v>46</v>
      </c>
      <c r="F5016" t="s">
        <v>113</v>
      </c>
      <c r="G5016">
        <v>77</v>
      </c>
      <c r="H5016">
        <v>422643</v>
      </c>
      <c r="I5016" t="s">
        <v>58</v>
      </c>
      <c r="J5016" s="3">
        <v>45301</v>
      </c>
      <c r="K5016">
        <v>1000</v>
      </c>
      <c r="L5016" t="s">
        <v>20296</v>
      </c>
      <c r="M5016" t="s">
        <v>129</v>
      </c>
      <c r="N5016" t="s">
        <v>20297</v>
      </c>
      <c r="O5016">
        <v>-4529</v>
      </c>
      <c r="P5016" t="s">
        <v>71</v>
      </c>
      <c r="Q5016">
        <v>11</v>
      </c>
      <c r="R5016" t="s">
        <v>88</v>
      </c>
      <c r="S5016" t="s">
        <v>41</v>
      </c>
      <c r="T5016">
        <v>57209</v>
      </c>
      <c r="U5016" s="1">
        <v>45505</v>
      </c>
      <c r="V5016" t="s">
        <v>64</v>
      </c>
      <c r="W5016">
        <v>604142</v>
      </c>
      <c r="X5016" t="s">
        <v>20298</v>
      </c>
      <c r="Y5016">
        <v>830</v>
      </c>
      <c r="Z5016">
        <v>2880</v>
      </c>
      <c r="AA5016">
        <v>5</v>
      </c>
      <c r="AB5016">
        <v>5760</v>
      </c>
      <c r="AC5016">
        <f>Table1_1[[#This Row],[Price]]*Table1_1[[#This Row],[Quantity]]</f>
        <v>14400</v>
      </c>
    </row>
    <row r="5017" spans="1:29" x14ac:dyDescent="0.3">
      <c r="A5017" t="s">
        <v>28</v>
      </c>
      <c r="B5017" t="s">
        <v>29</v>
      </c>
      <c r="C5017" t="s">
        <v>66</v>
      </c>
      <c r="D5017" t="s">
        <v>31</v>
      </c>
      <c r="E5017" t="s">
        <v>56</v>
      </c>
      <c r="F5017" t="s">
        <v>150</v>
      </c>
      <c r="G5017">
        <v>32</v>
      </c>
      <c r="H5017">
        <v>408352</v>
      </c>
      <c r="I5017" t="s">
        <v>34</v>
      </c>
      <c r="J5017" s="3">
        <v>45278</v>
      </c>
      <c r="K5017">
        <v>1400</v>
      </c>
      <c r="L5017" t="s">
        <v>1648</v>
      </c>
      <c r="M5017" t="s">
        <v>319</v>
      </c>
      <c r="N5017" t="s">
        <v>20299</v>
      </c>
      <c r="O5017" t="s">
        <v>20300</v>
      </c>
      <c r="P5017" t="s">
        <v>87</v>
      </c>
      <c r="Q5017">
        <v>9</v>
      </c>
      <c r="R5017" t="s">
        <v>88</v>
      </c>
      <c r="S5017" t="s">
        <v>118</v>
      </c>
      <c r="T5017">
        <v>55465</v>
      </c>
      <c r="U5017" s="1">
        <v>45355</v>
      </c>
      <c r="V5017" t="s">
        <v>72</v>
      </c>
      <c r="W5017">
        <v>834737</v>
      </c>
      <c r="X5017" t="s">
        <v>20301</v>
      </c>
      <c r="Y5017">
        <v>567</v>
      </c>
      <c r="Z5017">
        <v>1957</v>
      </c>
      <c r="AA5017">
        <v>2</v>
      </c>
      <c r="AB5017">
        <v>1565.6000000000001</v>
      </c>
      <c r="AC5017">
        <f>Table1_1[[#This Row],[Price]]*Table1_1[[#This Row],[Quantity]]</f>
        <v>3914</v>
      </c>
    </row>
    <row r="5018" spans="1:29" x14ac:dyDescent="0.3">
      <c r="A5018" t="s">
        <v>28</v>
      </c>
      <c r="B5018" t="s">
        <v>29</v>
      </c>
      <c r="C5018" t="s">
        <v>30</v>
      </c>
      <c r="D5018" t="s">
        <v>267</v>
      </c>
      <c r="E5018" t="s">
        <v>56</v>
      </c>
      <c r="F5018" t="s">
        <v>150</v>
      </c>
      <c r="G5018">
        <v>94</v>
      </c>
      <c r="H5018">
        <v>427888</v>
      </c>
      <c r="I5018" t="s">
        <v>34</v>
      </c>
      <c r="J5018" s="3">
        <v>44321</v>
      </c>
      <c r="K5018">
        <v>1000</v>
      </c>
      <c r="L5018" t="s">
        <v>20303</v>
      </c>
      <c r="M5018" t="s">
        <v>818</v>
      </c>
      <c r="N5018" t="s">
        <v>20304</v>
      </c>
      <c r="O5018" t="s">
        <v>20305</v>
      </c>
      <c r="P5018" t="s">
        <v>51</v>
      </c>
      <c r="Q5018">
        <v>11</v>
      </c>
      <c r="R5018" t="s">
        <v>40</v>
      </c>
      <c r="S5018" t="s">
        <v>63</v>
      </c>
      <c r="T5018">
        <v>62313</v>
      </c>
      <c r="U5018" s="1">
        <v>45548</v>
      </c>
      <c r="V5018" t="s">
        <v>180</v>
      </c>
      <c r="W5018">
        <v>936952</v>
      </c>
      <c r="X5018" t="s">
        <v>20306</v>
      </c>
      <c r="Y5018">
        <v>573</v>
      </c>
      <c r="Z5018">
        <v>870</v>
      </c>
      <c r="AA5018">
        <v>8</v>
      </c>
      <c r="AB5018">
        <v>2784</v>
      </c>
      <c r="AC5018">
        <f>Table1_1[[#This Row],[Price]]*Table1_1[[#This Row],[Quantity]]</f>
        <v>6960</v>
      </c>
    </row>
    <row r="5019" spans="1:29" x14ac:dyDescent="0.3">
      <c r="A5019" t="s">
        <v>28</v>
      </c>
      <c r="B5019" t="s">
        <v>29</v>
      </c>
      <c r="C5019" t="s">
        <v>91</v>
      </c>
      <c r="D5019" t="s">
        <v>421</v>
      </c>
      <c r="E5019" t="s">
        <v>56</v>
      </c>
      <c r="F5019" t="s">
        <v>106</v>
      </c>
      <c r="G5019">
        <v>98</v>
      </c>
      <c r="H5019">
        <v>426328</v>
      </c>
      <c r="I5019" t="s">
        <v>34</v>
      </c>
      <c r="J5019" s="3">
        <v>43867</v>
      </c>
      <c r="K5019">
        <v>950</v>
      </c>
      <c r="L5019" t="s">
        <v>20307</v>
      </c>
      <c r="M5019" t="s">
        <v>177</v>
      </c>
      <c r="N5019" t="s">
        <v>20308</v>
      </c>
      <c r="O5019" t="s">
        <v>20309</v>
      </c>
      <c r="P5019" t="s">
        <v>39</v>
      </c>
      <c r="Q5019">
        <v>10</v>
      </c>
      <c r="R5019" t="s">
        <v>88</v>
      </c>
      <c r="S5019" t="s">
        <v>79</v>
      </c>
      <c r="T5019">
        <v>92851</v>
      </c>
      <c r="U5019" s="1">
        <v>45494</v>
      </c>
      <c r="V5019" t="s">
        <v>126</v>
      </c>
      <c r="W5019">
        <v>230781</v>
      </c>
      <c r="X5019" t="s">
        <v>10503</v>
      </c>
      <c r="Y5019">
        <v>688</v>
      </c>
      <c r="Z5019">
        <v>2974</v>
      </c>
      <c r="AA5019">
        <v>5</v>
      </c>
      <c r="AB5019">
        <v>5948</v>
      </c>
      <c r="AC5019">
        <f>Table1_1[[#This Row],[Price]]*Table1_1[[#This Row],[Quantity]]</f>
        <v>14870</v>
      </c>
    </row>
    <row r="5020" spans="1:29" x14ac:dyDescent="0.3">
      <c r="A5020" t="s">
        <v>28</v>
      </c>
      <c r="B5020" t="s">
        <v>29</v>
      </c>
      <c r="C5020" t="s">
        <v>157</v>
      </c>
      <c r="D5020" t="s">
        <v>254</v>
      </c>
      <c r="E5020" t="s">
        <v>46</v>
      </c>
      <c r="F5020" t="s">
        <v>175</v>
      </c>
      <c r="G5020">
        <v>42</v>
      </c>
      <c r="H5020">
        <v>431022</v>
      </c>
      <c r="I5020" t="s">
        <v>34</v>
      </c>
      <c r="J5020" s="3">
        <v>44437</v>
      </c>
      <c r="K5020">
        <v>950</v>
      </c>
      <c r="L5020" t="s">
        <v>3400</v>
      </c>
      <c r="M5020" t="s">
        <v>319</v>
      </c>
      <c r="N5020" t="s">
        <v>20310</v>
      </c>
      <c r="O5020" t="s">
        <v>20311</v>
      </c>
      <c r="P5020" t="s">
        <v>71</v>
      </c>
      <c r="Q5020">
        <v>9</v>
      </c>
      <c r="R5020" t="s">
        <v>40</v>
      </c>
      <c r="S5020" t="s">
        <v>118</v>
      </c>
      <c r="T5020">
        <v>47641</v>
      </c>
      <c r="U5020" s="1">
        <v>45321</v>
      </c>
      <c r="V5020" t="s">
        <v>111</v>
      </c>
      <c r="W5020">
        <v>786607</v>
      </c>
      <c r="X5020" t="s">
        <v>20312</v>
      </c>
      <c r="Y5020">
        <v>600</v>
      </c>
      <c r="Z5020">
        <v>1540</v>
      </c>
      <c r="AA5020">
        <v>2</v>
      </c>
      <c r="AB5020">
        <v>1232</v>
      </c>
      <c r="AC5020">
        <f>Table1_1[[#This Row],[Price]]*Table1_1[[#This Row],[Quantity]]</f>
        <v>3080</v>
      </c>
    </row>
    <row r="5021" spans="1:29" x14ac:dyDescent="0.3">
      <c r="A5021" t="s">
        <v>28</v>
      </c>
      <c r="B5021" t="s">
        <v>29</v>
      </c>
      <c r="C5021" t="s">
        <v>148</v>
      </c>
      <c r="D5021" t="s">
        <v>611</v>
      </c>
      <c r="E5021" t="s">
        <v>32</v>
      </c>
      <c r="F5021" t="s">
        <v>150</v>
      </c>
      <c r="G5021">
        <v>49</v>
      </c>
      <c r="H5021">
        <v>420272</v>
      </c>
      <c r="I5021" t="s">
        <v>58</v>
      </c>
      <c r="J5021" s="3">
        <v>45065</v>
      </c>
      <c r="K5021">
        <v>950</v>
      </c>
      <c r="L5021" t="s">
        <v>20313</v>
      </c>
      <c r="M5021" t="s">
        <v>482</v>
      </c>
      <c r="N5021" t="s">
        <v>20314</v>
      </c>
      <c r="O5021" t="s">
        <v>20315</v>
      </c>
      <c r="P5021" t="s">
        <v>51</v>
      </c>
      <c r="Q5021">
        <v>5</v>
      </c>
      <c r="R5021" t="s">
        <v>40</v>
      </c>
      <c r="S5021" t="s">
        <v>118</v>
      </c>
      <c r="T5021">
        <v>92151</v>
      </c>
      <c r="U5021" s="1">
        <v>45584</v>
      </c>
      <c r="V5021" t="s">
        <v>155</v>
      </c>
      <c r="W5021">
        <v>148641</v>
      </c>
      <c r="X5021" t="s">
        <v>20316</v>
      </c>
      <c r="Y5021">
        <v>866</v>
      </c>
      <c r="Z5021">
        <v>1058</v>
      </c>
      <c r="AA5021">
        <v>5</v>
      </c>
      <c r="AB5021">
        <v>2116</v>
      </c>
      <c r="AC5021">
        <f>Table1_1[[#This Row],[Price]]*Table1_1[[#This Row],[Quantity]]</f>
        <v>5290</v>
      </c>
    </row>
    <row r="5022" spans="1:29" x14ac:dyDescent="0.3">
      <c r="A5022" t="s">
        <v>28</v>
      </c>
      <c r="B5022" t="s">
        <v>29</v>
      </c>
      <c r="C5022" t="s">
        <v>44</v>
      </c>
      <c r="D5022" t="s">
        <v>74</v>
      </c>
      <c r="E5022" t="s">
        <v>46</v>
      </c>
      <c r="F5022" t="s">
        <v>106</v>
      </c>
      <c r="G5022">
        <v>83</v>
      </c>
      <c r="H5022">
        <v>432453</v>
      </c>
      <c r="I5022" t="s">
        <v>58</v>
      </c>
      <c r="J5022" s="3">
        <v>44567</v>
      </c>
      <c r="K5022">
        <v>1000</v>
      </c>
      <c r="L5022" t="s">
        <v>20317</v>
      </c>
      <c r="M5022" t="s">
        <v>670</v>
      </c>
      <c r="N5022" t="s">
        <v>20318</v>
      </c>
      <c r="O5022" t="s">
        <v>20319</v>
      </c>
      <c r="P5022" t="s">
        <v>39</v>
      </c>
      <c r="Q5022">
        <v>16</v>
      </c>
      <c r="R5022" t="s">
        <v>40</v>
      </c>
      <c r="S5022" t="s">
        <v>79</v>
      </c>
      <c r="T5022">
        <v>85078</v>
      </c>
      <c r="U5022" s="1">
        <v>45307</v>
      </c>
      <c r="V5022" t="s">
        <v>111</v>
      </c>
      <c r="W5022">
        <v>326687</v>
      </c>
      <c r="X5022" t="s">
        <v>20320</v>
      </c>
      <c r="Y5022">
        <v>332</v>
      </c>
      <c r="Z5022">
        <v>1181</v>
      </c>
      <c r="AA5022">
        <v>3</v>
      </c>
      <c r="AB5022">
        <v>1417.2</v>
      </c>
      <c r="AC5022">
        <f>Table1_1[[#This Row],[Price]]*Table1_1[[#This Row],[Quantity]]</f>
        <v>3543</v>
      </c>
    </row>
    <row r="5023" spans="1:29" x14ac:dyDescent="0.3">
      <c r="A5023" t="s">
        <v>28</v>
      </c>
      <c r="B5023" t="s">
        <v>29</v>
      </c>
      <c r="C5023" t="s">
        <v>148</v>
      </c>
      <c r="D5023" t="s">
        <v>442</v>
      </c>
      <c r="E5023" t="s">
        <v>56</v>
      </c>
      <c r="F5023" t="s">
        <v>99</v>
      </c>
      <c r="G5023">
        <v>24</v>
      </c>
      <c r="H5023">
        <v>414833</v>
      </c>
      <c r="I5023" t="s">
        <v>34</v>
      </c>
      <c r="J5023" s="3">
        <v>45142</v>
      </c>
      <c r="K5023">
        <v>800</v>
      </c>
      <c r="L5023" t="s">
        <v>20321</v>
      </c>
      <c r="M5023" t="s">
        <v>591</v>
      </c>
      <c r="N5023" t="s">
        <v>20322</v>
      </c>
      <c r="O5023" t="s">
        <v>20323</v>
      </c>
      <c r="P5023" t="s">
        <v>51</v>
      </c>
      <c r="Q5023">
        <v>14</v>
      </c>
      <c r="R5023" t="s">
        <v>88</v>
      </c>
      <c r="S5023" t="s">
        <v>63</v>
      </c>
      <c r="T5023">
        <v>66320</v>
      </c>
      <c r="U5023" s="1">
        <v>45492</v>
      </c>
      <c r="V5023" t="s">
        <v>126</v>
      </c>
      <c r="W5023">
        <v>785504</v>
      </c>
      <c r="X5023" t="s">
        <v>13771</v>
      </c>
      <c r="Y5023">
        <v>516</v>
      </c>
      <c r="Z5023">
        <v>2596</v>
      </c>
      <c r="AA5023">
        <v>5</v>
      </c>
      <c r="AB5023">
        <v>5192</v>
      </c>
      <c r="AC5023">
        <f>Table1_1[[#This Row],[Price]]*Table1_1[[#This Row],[Quantity]]</f>
        <v>12980</v>
      </c>
    </row>
    <row r="5024" spans="1:29" x14ac:dyDescent="0.3">
      <c r="A5024" t="s">
        <v>28</v>
      </c>
      <c r="B5024" t="s">
        <v>29</v>
      </c>
      <c r="C5024" t="s">
        <v>30</v>
      </c>
      <c r="D5024" t="s">
        <v>98</v>
      </c>
      <c r="E5024" t="s">
        <v>46</v>
      </c>
      <c r="F5024" t="s">
        <v>57</v>
      </c>
      <c r="G5024">
        <v>22</v>
      </c>
      <c r="H5024">
        <v>439952</v>
      </c>
      <c r="I5024" t="s">
        <v>34</v>
      </c>
      <c r="J5024" s="3">
        <v>45105</v>
      </c>
      <c r="K5024">
        <v>950</v>
      </c>
      <c r="L5024" t="s">
        <v>20324</v>
      </c>
      <c r="M5024" t="s">
        <v>216</v>
      </c>
      <c r="N5024" t="s">
        <v>20325</v>
      </c>
      <c r="O5024" t="s">
        <v>20326</v>
      </c>
      <c r="P5024" t="s">
        <v>71</v>
      </c>
      <c r="Q5024">
        <v>10</v>
      </c>
      <c r="R5024" t="s">
        <v>88</v>
      </c>
      <c r="S5024" t="s">
        <v>63</v>
      </c>
      <c r="T5024">
        <v>39159</v>
      </c>
      <c r="U5024" s="1">
        <v>45435</v>
      </c>
      <c r="V5024" t="s">
        <v>140</v>
      </c>
      <c r="W5024">
        <v>888619</v>
      </c>
      <c r="X5024" t="s">
        <v>20327</v>
      </c>
      <c r="Y5024">
        <v>297</v>
      </c>
      <c r="Z5024">
        <v>690</v>
      </c>
      <c r="AA5024">
        <v>4</v>
      </c>
      <c r="AB5024">
        <v>1104</v>
      </c>
      <c r="AC5024">
        <f>Table1_1[[#This Row],[Price]]*Table1_1[[#This Row],[Quantity]]</f>
        <v>2760</v>
      </c>
    </row>
    <row r="5025" spans="1:29" x14ac:dyDescent="0.3">
      <c r="A5025" t="s">
        <v>28</v>
      </c>
      <c r="B5025" t="s">
        <v>29</v>
      </c>
      <c r="C5025" t="s">
        <v>54</v>
      </c>
      <c r="D5025" t="s">
        <v>248</v>
      </c>
      <c r="E5025" t="s">
        <v>56</v>
      </c>
      <c r="F5025" t="s">
        <v>83</v>
      </c>
      <c r="G5025">
        <v>75</v>
      </c>
      <c r="H5025">
        <v>432651</v>
      </c>
      <c r="I5025" t="s">
        <v>58</v>
      </c>
      <c r="J5025" s="3">
        <v>44246</v>
      </c>
      <c r="K5025">
        <v>1300</v>
      </c>
      <c r="L5025" t="s">
        <v>20328</v>
      </c>
      <c r="M5025" t="s">
        <v>36</v>
      </c>
      <c r="N5025" t="s">
        <v>20329</v>
      </c>
      <c r="O5025" t="s">
        <v>20330</v>
      </c>
      <c r="P5025" t="s">
        <v>71</v>
      </c>
      <c r="Q5025">
        <v>10</v>
      </c>
      <c r="R5025" t="s">
        <v>40</v>
      </c>
      <c r="S5025" t="s">
        <v>79</v>
      </c>
      <c r="T5025">
        <v>62023</v>
      </c>
      <c r="U5025" s="1">
        <v>45380</v>
      </c>
      <c r="V5025" t="s">
        <v>72</v>
      </c>
      <c r="W5025">
        <v>947637</v>
      </c>
      <c r="X5025" t="s">
        <v>20331</v>
      </c>
      <c r="Y5025">
        <v>857</v>
      </c>
      <c r="Z5025">
        <v>917</v>
      </c>
      <c r="AA5025">
        <v>1</v>
      </c>
      <c r="AB5025">
        <v>366.8</v>
      </c>
      <c r="AC5025">
        <f>Table1_1[[#This Row],[Price]]*Table1_1[[#This Row],[Quantity]]</f>
        <v>917</v>
      </c>
    </row>
    <row r="5026" spans="1:29" x14ac:dyDescent="0.3">
      <c r="A5026" t="s">
        <v>28</v>
      </c>
      <c r="B5026" t="s">
        <v>29</v>
      </c>
      <c r="C5026" t="s">
        <v>44</v>
      </c>
      <c r="D5026" t="s">
        <v>31</v>
      </c>
      <c r="E5026" t="s">
        <v>46</v>
      </c>
      <c r="F5026" t="s">
        <v>175</v>
      </c>
      <c r="G5026">
        <v>84</v>
      </c>
      <c r="H5026">
        <v>426894</v>
      </c>
      <c r="I5026" t="s">
        <v>34</v>
      </c>
      <c r="J5026" s="3">
        <v>44247</v>
      </c>
      <c r="K5026">
        <v>950</v>
      </c>
      <c r="L5026" t="s">
        <v>20332</v>
      </c>
      <c r="M5026" t="s">
        <v>195</v>
      </c>
      <c r="N5026" t="s">
        <v>20333</v>
      </c>
      <c r="O5026" t="s">
        <v>20334</v>
      </c>
      <c r="P5026" t="s">
        <v>39</v>
      </c>
      <c r="Q5026">
        <v>10</v>
      </c>
      <c r="R5026" t="s">
        <v>88</v>
      </c>
      <c r="S5026" t="s">
        <v>79</v>
      </c>
      <c r="T5026">
        <v>68595</v>
      </c>
      <c r="U5026" s="1">
        <v>45446</v>
      </c>
      <c r="V5026" t="s">
        <v>52</v>
      </c>
      <c r="W5026">
        <v>332661</v>
      </c>
      <c r="X5026" t="s">
        <v>20335</v>
      </c>
      <c r="Y5026">
        <v>556</v>
      </c>
      <c r="Z5026">
        <v>1200</v>
      </c>
      <c r="AA5026">
        <v>3</v>
      </c>
      <c r="AB5026">
        <v>1440</v>
      </c>
      <c r="AC5026">
        <f>Table1_1[[#This Row],[Price]]*Table1_1[[#This Row],[Quantity]]</f>
        <v>3600</v>
      </c>
    </row>
    <row r="5027" spans="1:29" x14ac:dyDescent="0.3">
      <c r="A5027" t="s">
        <v>28</v>
      </c>
      <c r="B5027" t="s">
        <v>29</v>
      </c>
      <c r="C5027" t="s">
        <v>54</v>
      </c>
      <c r="D5027" t="s">
        <v>134</v>
      </c>
      <c r="E5027" t="s">
        <v>56</v>
      </c>
      <c r="F5027" t="s">
        <v>355</v>
      </c>
      <c r="G5027">
        <v>39</v>
      </c>
      <c r="H5027">
        <v>424513</v>
      </c>
      <c r="I5027" t="s">
        <v>34</v>
      </c>
      <c r="J5027" s="3">
        <v>44192</v>
      </c>
      <c r="K5027">
        <v>800</v>
      </c>
      <c r="L5027" t="s">
        <v>20336</v>
      </c>
      <c r="M5027" t="s">
        <v>423</v>
      </c>
      <c r="N5027" t="s">
        <v>20337</v>
      </c>
      <c r="O5027" t="s">
        <v>20338</v>
      </c>
      <c r="P5027" t="s">
        <v>87</v>
      </c>
      <c r="Q5027">
        <v>20</v>
      </c>
      <c r="R5027" t="s">
        <v>40</v>
      </c>
      <c r="S5027" t="s">
        <v>79</v>
      </c>
      <c r="T5027">
        <v>84313</v>
      </c>
      <c r="U5027" s="1">
        <v>45292</v>
      </c>
      <c r="V5027" t="s">
        <v>111</v>
      </c>
      <c r="W5027">
        <v>803882</v>
      </c>
      <c r="X5027" t="s">
        <v>20339</v>
      </c>
      <c r="Y5027">
        <v>654</v>
      </c>
      <c r="Z5027">
        <v>2785</v>
      </c>
      <c r="AA5027">
        <v>7</v>
      </c>
      <c r="AB5027">
        <v>7798</v>
      </c>
      <c r="AC5027">
        <f>Table1_1[[#This Row],[Price]]*Table1_1[[#This Row],[Quantity]]</f>
        <v>19495</v>
      </c>
    </row>
    <row r="5028" spans="1:29" x14ac:dyDescent="0.3">
      <c r="A5028" t="s">
        <v>28</v>
      </c>
      <c r="B5028" t="s">
        <v>29</v>
      </c>
      <c r="C5028" t="s">
        <v>66</v>
      </c>
      <c r="D5028" t="s">
        <v>45</v>
      </c>
      <c r="E5028" t="s">
        <v>56</v>
      </c>
      <c r="F5028" t="s">
        <v>57</v>
      </c>
      <c r="G5028">
        <v>82</v>
      </c>
      <c r="H5028">
        <v>427151</v>
      </c>
      <c r="I5028" t="s">
        <v>58</v>
      </c>
      <c r="J5028" s="3">
        <v>45282</v>
      </c>
      <c r="K5028">
        <v>800</v>
      </c>
      <c r="L5028" t="s">
        <v>20340</v>
      </c>
      <c r="M5028" t="s">
        <v>1147</v>
      </c>
      <c r="N5028" t="s">
        <v>20341</v>
      </c>
      <c r="O5028" t="s">
        <v>20342</v>
      </c>
      <c r="P5028" t="s">
        <v>51</v>
      </c>
      <c r="Q5028">
        <v>10</v>
      </c>
      <c r="R5028" t="s">
        <v>40</v>
      </c>
      <c r="S5028" t="s">
        <v>41</v>
      </c>
      <c r="T5028">
        <v>76589</v>
      </c>
      <c r="U5028" s="1">
        <v>45530</v>
      </c>
      <c r="V5028" t="s">
        <v>64</v>
      </c>
      <c r="W5028">
        <v>379926</v>
      </c>
      <c r="X5028" t="s">
        <v>20343</v>
      </c>
      <c r="Y5028">
        <v>975</v>
      </c>
      <c r="Z5028">
        <v>2488</v>
      </c>
      <c r="AA5028">
        <v>5</v>
      </c>
      <c r="AB5028">
        <v>4976</v>
      </c>
      <c r="AC5028">
        <f>Table1_1[[#This Row],[Price]]*Table1_1[[#This Row],[Quantity]]</f>
        <v>12440</v>
      </c>
    </row>
    <row r="5029" spans="1:29" x14ac:dyDescent="0.3">
      <c r="A5029" t="s">
        <v>28</v>
      </c>
      <c r="B5029" t="s">
        <v>29</v>
      </c>
      <c r="C5029" t="s">
        <v>66</v>
      </c>
      <c r="D5029" t="s">
        <v>82</v>
      </c>
      <c r="E5029" t="s">
        <v>46</v>
      </c>
      <c r="F5029" t="s">
        <v>113</v>
      </c>
      <c r="G5029">
        <v>47</v>
      </c>
      <c r="H5029">
        <v>426030</v>
      </c>
      <c r="I5029" t="s">
        <v>34</v>
      </c>
      <c r="J5029" s="3">
        <v>44381</v>
      </c>
      <c r="K5029">
        <v>1300</v>
      </c>
      <c r="L5029" t="s">
        <v>20344</v>
      </c>
      <c r="M5029" t="s">
        <v>1147</v>
      </c>
      <c r="N5029" t="s">
        <v>20345</v>
      </c>
      <c r="O5029" t="s">
        <v>20346</v>
      </c>
      <c r="P5029" t="s">
        <v>51</v>
      </c>
      <c r="Q5029">
        <v>12</v>
      </c>
      <c r="R5029" t="s">
        <v>40</v>
      </c>
      <c r="S5029" t="s">
        <v>41</v>
      </c>
      <c r="T5029">
        <v>94144</v>
      </c>
      <c r="U5029" s="1">
        <v>45369</v>
      </c>
      <c r="V5029" t="s">
        <v>72</v>
      </c>
      <c r="W5029">
        <v>788504</v>
      </c>
      <c r="X5029" t="s">
        <v>20347</v>
      </c>
      <c r="Y5029">
        <v>290</v>
      </c>
      <c r="Z5029">
        <v>836</v>
      </c>
      <c r="AA5029">
        <v>1</v>
      </c>
      <c r="AB5029">
        <v>334.40000000000003</v>
      </c>
      <c r="AC5029">
        <f>Table1_1[[#This Row],[Price]]*Table1_1[[#This Row],[Quantity]]</f>
        <v>836</v>
      </c>
    </row>
    <row r="5030" spans="1:29" x14ac:dyDescent="0.3">
      <c r="A5030" t="s">
        <v>28</v>
      </c>
      <c r="B5030" t="s">
        <v>29</v>
      </c>
      <c r="C5030" t="s">
        <v>30</v>
      </c>
      <c r="D5030" t="s">
        <v>182</v>
      </c>
      <c r="E5030" t="s">
        <v>32</v>
      </c>
      <c r="F5030" t="s">
        <v>47</v>
      </c>
      <c r="G5030">
        <v>77</v>
      </c>
      <c r="H5030">
        <v>407302</v>
      </c>
      <c r="I5030" t="s">
        <v>34</v>
      </c>
      <c r="J5030" s="3">
        <v>45377</v>
      </c>
      <c r="K5030">
        <v>800</v>
      </c>
      <c r="L5030" t="s">
        <v>20348</v>
      </c>
      <c r="M5030" t="s">
        <v>670</v>
      </c>
      <c r="N5030" t="s">
        <v>20349</v>
      </c>
      <c r="O5030" t="s">
        <v>20350</v>
      </c>
      <c r="P5030" t="s">
        <v>87</v>
      </c>
      <c r="Q5030">
        <v>11</v>
      </c>
      <c r="R5030" t="s">
        <v>40</v>
      </c>
      <c r="S5030" t="s">
        <v>41</v>
      </c>
      <c r="T5030">
        <v>13473</v>
      </c>
      <c r="U5030" s="1">
        <v>45526</v>
      </c>
      <c r="V5030" t="s">
        <v>64</v>
      </c>
      <c r="W5030">
        <v>478188</v>
      </c>
      <c r="X5030" t="s">
        <v>20351</v>
      </c>
      <c r="Y5030">
        <v>243</v>
      </c>
      <c r="Z5030">
        <v>1518</v>
      </c>
      <c r="AA5030">
        <v>3</v>
      </c>
      <c r="AB5030">
        <v>1821.6000000000001</v>
      </c>
      <c r="AC5030">
        <f>Table1_1[[#This Row],[Price]]*Table1_1[[#This Row],[Quantity]]</f>
        <v>4554</v>
      </c>
    </row>
    <row r="5031" spans="1:29" x14ac:dyDescent="0.3">
      <c r="A5031" t="s">
        <v>28</v>
      </c>
      <c r="B5031" t="s">
        <v>29</v>
      </c>
      <c r="C5031" t="s">
        <v>30</v>
      </c>
      <c r="D5031" t="s">
        <v>220</v>
      </c>
      <c r="E5031" t="s">
        <v>56</v>
      </c>
      <c r="F5031" t="s">
        <v>355</v>
      </c>
      <c r="G5031">
        <v>66</v>
      </c>
      <c r="H5031">
        <v>403049</v>
      </c>
      <c r="I5031" t="s">
        <v>34</v>
      </c>
      <c r="J5031" s="3">
        <v>44304</v>
      </c>
      <c r="K5031">
        <v>1400</v>
      </c>
      <c r="L5031" t="s">
        <v>20352</v>
      </c>
      <c r="M5031" t="s">
        <v>1017</v>
      </c>
      <c r="N5031" t="s">
        <v>20353</v>
      </c>
      <c r="O5031" t="s">
        <v>20354</v>
      </c>
      <c r="P5031" t="s">
        <v>39</v>
      </c>
      <c r="Q5031">
        <v>6</v>
      </c>
      <c r="R5031" t="s">
        <v>88</v>
      </c>
      <c r="S5031" t="s">
        <v>118</v>
      </c>
      <c r="T5031">
        <v>39814</v>
      </c>
      <c r="U5031" s="1">
        <v>45308</v>
      </c>
      <c r="V5031" t="s">
        <v>111</v>
      </c>
      <c r="W5031">
        <v>703452</v>
      </c>
      <c r="X5031" t="s">
        <v>20355</v>
      </c>
      <c r="Y5031">
        <v>366</v>
      </c>
      <c r="Z5031">
        <v>1494</v>
      </c>
      <c r="AA5031">
        <v>4</v>
      </c>
      <c r="AB5031">
        <v>2390.4</v>
      </c>
      <c r="AC5031">
        <f>Table1_1[[#This Row],[Price]]*Table1_1[[#This Row],[Quantity]]</f>
        <v>5976</v>
      </c>
    </row>
    <row r="5032" spans="1:29" x14ac:dyDescent="0.3">
      <c r="A5032" t="s">
        <v>28</v>
      </c>
      <c r="B5032" t="s">
        <v>29</v>
      </c>
      <c r="C5032" t="s">
        <v>157</v>
      </c>
      <c r="D5032" t="s">
        <v>611</v>
      </c>
      <c r="E5032" t="s">
        <v>46</v>
      </c>
      <c r="F5032" t="s">
        <v>175</v>
      </c>
      <c r="G5032">
        <v>22</v>
      </c>
      <c r="H5032">
        <v>419300</v>
      </c>
      <c r="I5032" t="s">
        <v>34</v>
      </c>
      <c r="J5032" s="3">
        <v>44309</v>
      </c>
      <c r="K5032">
        <v>950</v>
      </c>
      <c r="L5032" t="s">
        <v>20356</v>
      </c>
      <c r="M5032" t="s">
        <v>308</v>
      </c>
      <c r="N5032" t="s">
        <v>20357</v>
      </c>
      <c r="O5032" t="s">
        <v>20358</v>
      </c>
      <c r="P5032" t="s">
        <v>39</v>
      </c>
      <c r="Q5032">
        <v>20</v>
      </c>
      <c r="R5032" t="s">
        <v>40</v>
      </c>
      <c r="S5032" t="s">
        <v>41</v>
      </c>
      <c r="T5032">
        <v>96927</v>
      </c>
      <c r="U5032" s="1">
        <v>45325</v>
      </c>
      <c r="V5032" t="s">
        <v>119</v>
      </c>
      <c r="W5032">
        <v>246104</v>
      </c>
      <c r="X5032" t="s">
        <v>20359</v>
      </c>
      <c r="Y5032">
        <v>259</v>
      </c>
      <c r="Z5032">
        <v>2910</v>
      </c>
      <c r="AA5032">
        <v>1</v>
      </c>
      <c r="AB5032">
        <v>1164</v>
      </c>
      <c r="AC5032">
        <f>Table1_1[[#This Row],[Price]]*Table1_1[[#This Row],[Quantity]]</f>
        <v>2910</v>
      </c>
    </row>
    <row r="5033" spans="1:29" x14ac:dyDescent="0.3">
      <c r="A5033" t="s">
        <v>28</v>
      </c>
      <c r="B5033" t="s">
        <v>29</v>
      </c>
      <c r="C5033" t="s">
        <v>157</v>
      </c>
      <c r="D5033" t="s">
        <v>187</v>
      </c>
      <c r="E5033" t="s">
        <v>56</v>
      </c>
      <c r="F5033" t="s">
        <v>106</v>
      </c>
      <c r="G5033">
        <v>17</v>
      </c>
      <c r="H5033">
        <v>415195</v>
      </c>
      <c r="I5033" t="s">
        <v>58</v>
      </c>
      <c r="J5033" s="3">
        <v>45203</v>
      </c>
      <c r="K5033">
        <v>1400</v>
      </c>
      <c r="L5033" t="s">
        <v>20360</v>
      </c>
      <c r="M5033" t="s">
        <v>591</v>
      </c>
      <c r="N5033" t="s">
        <v>20361</v>
      </c>
      <c r="O5033" t="s">
        <v>20362</v>
      </c>
      <c r="P5033" t="s">
        <v>87</v>
      </c>
      <c r="Q5033">
        <v>15</v>
      </c>
      <c r="R5033" t="s">
        <v>88</v>
      </c>
      <c r="S5033" t="s">
        <v>118</v>
      </c>
      <c r="T5033">
        <v>68252</v>
      </c>
      <c r="U5033" s="1">
        <v>45521</v>
      </c>
      <c r="V5033" t="s">
        <v>64</v>
      </c>
      <c r="W5033">
        <v>269455</v>
      </c>
      <c r="X5033" t="s">
        <v>20363</v>
      </c>
      <c r="Y5033">
        <v>714</v>
      </c>
      <c r="Z5033">
        <v>742</v>
      </c>
      <c r="AA5033">
        <v>6</v>
      </c>
      <c r="AB5033">
        <v>1780.8000000000002</v>
      </c>
      <c r="AC5033">
        <f>Table1_1[[#This Row],[Price]]*Table1_1[[#This Row],[Quantity]]</f>
        <v>4452</v>
      </c>
    </row>
    <row r="5034" spans="1:29" x14ac:dyDescent="0.3">
      <c r="A5034" t="s">
        <v>28</v>
      </c>
      <c r="B5034" t="s">
        <v>29</v>
      </c>
      <c r="C5034" t="s">
        <v>91</v>
      </c>
      <c r="D5034" t="s">
        <v>45</v>
      </c>
      <c r="E5034" t="s">
        <v>46</v>
      </c>
      <c r="F5034" t="s">
        <v>355</v>
      </c>
      <c r="G5034">
        <v>84</v>
      </c>
      <c r="H5034">
        <v>406818</v>
      </c>
      <c r="I5034" t="s">
        <v>34</v>
      </c>
      <c r="J5034" s="3">
        <v>44502</v>
      </c>
      <c r="K5034">
        <v>1100</v>
      </c>
      <c r="L5034" t="s">
        <v>20364</v>
      </c>
      <c r="M5034" t="s">
        <v>108</v>
      </c>
      <c r="N5034" t="s">
        <v>20365</v>
      </c>
      <c r="O5034" t="s">
        <v>20366</v>
      </c>
      <c r="P5034" t="s">
        <v>51</v>
      </c>
      <c r="Q5034">
        <v>14</v>
      </c>
      <c r="R5034" t="s">
        <v>88</v>
      </c>
      <c r="S5034" t="s">
        <v>41</v>
      </c>
      <c r="T5034">
        <v>86963</v>
      </c>
      <c r="U5034" s="1">
        <v>45532</v>
      </c>
      <c r="V5034" t="s">
        <v>64</v>
      </c>
      <c r="W5034">
        <v>867797</v>
      </c>
      <c r="X5034" t="s">
        <v>20367</v>
      </c>
      <c r="Y5034">
        <v>962</v>
      </c>
      <c r="Z5034">
        <v>2024</v>
      </c>
      <c r="AA5034">
        <v>8</v>
      </c>
      <c r="AB5034">
        <v>6476.8</v>
      </c>
      <c r="AC5034">
        <f>Table1_1[[#This Row],[Price]]*Table1_1[[#This Row],[Quantity]]</f>
        <v>16192</v>
      </c>
    </row>
    <row r="5035" spans="1:29" x14ac:dyDescent="0.3">
      <c r="A5035" t="s">
        <v>28</v>
      </c>
      <c r="B5035" t="s">
        <v>29</v>
      </c>
      <c r="C5035" t="s">
        <v>157</v>
      </c>
      <c r="D5035" t="s">
        <v>411</v>
      </c>
      <c r="E5035" t="s">
        <v>46</v>
      </c>
      <c r="F5035" t="s">
        <v>113</v>
      </c>
      <c r="G5035">
        <v>27</v>
      </c>
      <c r="H5035">
        <v>431629</v>
      </c>
      <c r="I5035" t="s">
        <v>58</v>
      </c>
      <c r="J5035" s="3">
        <v>45250</v>
      </c>
      <c r="K5035">
        <v>1200</v>
      </c>
      <c r="L5035" t="s">
        <v>20368</v>
      </c>
      <c r="M5035" t="s">
        <v>605</v>
      </c>
      <c r="N5035" t="s">
        <v>20369</v>
      </c>
      <c r="O5035" t="s">
        <v>20370</v>
      </c>
      <c r="P5035" t="s">
        <v>71</v>
      </c>
      <c r="Q5035">
        <v>6</v>
      </c>
      <c r="R5035" t="s">
        <v>40</v>
      </c>
      <c r="S5035" t="s">
        <v>41</v>
      </c>
      <c r="T5035">
        <v>12046</v>
      </c>
      <c r="U5035" s="1">
        <v>45557</v>
      </c>
      <c r="V5035" t="s">
        <v>180</v>
      </c>
      <c r="W5035">
        <v>989679</v>
      </c>
      <c r="X5035" t="s">
        <v>20371</v>
      </c>
      <c r="Y5035">
        <v>973</v>
      </c>
      <c r="Z5035">
        <v>527</v>
      </c>
      <c r="AA5035">
        <v>1</v>
      </c>
      <c r="AB5035">
        <v>210.8</v>
      </c>
      <c r="AC5035">
        <f>Table1_1[[#This Row],[Price]]*Table1_1[[#This Row],[Quantity]]</f>
        <v>527</v>
      </c>
    </row>
    <row r="5036" spans="1:29" x14ac:dyDescent="0.3">
      <c r="A5036" t="s">
        <v>28</v>
      </c>
      <c r="B5036" t="s">
        <v>29</v>
      </c>
      <c r="C5036" t="s">
        <v>44</v>
      </c>
      <c r="D5036" t="s">
        <v>261</v>
      </c>
      <c r="E5036" t="s">
        <v>32</v>
      </c>
      <c r="F5036" t="s">
        <v>83</v>
      </c>
      <c r="G5036">
        <v>67</v>
      </c>
      <c r="H5036">
        <v>416931</v>
      </c>
      <c r="I5036" t="s">
        <v>58</v>
      </c>
      <c r="J5036" s="3">
        <v>44658</v>
      </c>
      <c r="K5036">
        <v>1100</v>
      </c>
      <c r="L5036" t="s">
        <v>20372</v>
      </c>
      <c r="M5036" t="s">
        <v>115</v>
      </c>
      <c r="N5036" t="s">
        <v>20373</v>
      </c>
      <c r="O5036" t="s">
        <v>20374</v>
      </c>
      <c r="P5036" t="s">
        <v>39</v>
      </c>
      <c r="Q5036">
        <v>17</v>
      </c>
      <c r="R5036" t="s">
        <v>88</v>
      </c>
      <c r="S5036" t="s">
        <v>41</v>
      </c>
      <c r="T5036">
        <v>66642</v>
      </c>
      <c r="U5036" s="1">
        <v>45581</v>
      </c>
      <c r="V5036" t="s">
        <v>155</v>
      </c>
      <c r="W5036">
        <v>356951</v>
      </c>
      <c r="X5036" t="s">
        <v>20375</v>
      </c>
      <c r="Y5036">
        <v>481</v>
      </c>
      <c r="Z5036">
        <v>1938</v>
      </c>
      <c r="AA5036">
        <v>4</v>
      </c>
      <c r="AB5036">
        <v>3100.8</v>
      </c>
      <c r="AC5036">
        <f>Table1_1[[#This Row],[Price]]*Table1_1[[#This Row],[Quantity]]</f>
        <v>7752</v>
      </c>
    </row>
    <row r="5037" spans="1:29" x14ac:dyDescent="0.3">
      <c r="A5037" t="s">
        <v>28</v>
      </c>
      <c r="B5037" t="s">
        <v>29</v>
      </c>
      <c r="C5037" t="s">
        <v>148</v>
      </c>
      <c r="D5037" t="s">
        <v>149</v>
      </c>
      <c r="E5037" t="s">
        <v>56</v>
      </c>
      <c r="F5037" t="s">
        <v>113</v>
      </c>
      <c r="G5037">
        <v>36</v>
      </c>
      <c r="H5037">
        <v>403131</v>
      </c>
      <c r="I5037" t="s">
        <v>34</v>
      </c>
      <c r="J5037" s="3">
        <v>44520</v>
      </c>
      <c r="K5037">
        <v>800</v>
      </c>
      <c r="L5037" t="s">
        <v>20376</v>
      </c>
      <c r="M5037" t="s">
        <v>159</v>
      </c>
      <c r="N5037" t="s">
        <v>20377</v>
      </c>
      <c r="O5037" t="s">
        <v>20378</v>
      </c>
      <c r="P5037" t="s">
        <v>87</v>
      </c>
      <c r="Q5037">
        <v>16</v>
      </c>
      <c r="R5037" t="s">
        <v>88</v>
      </c>
      <c r="S5037" t="s">
        <v>63</v>
      </c>
      <c r="T5037">
        <v>21934</v>
      </c>
      <c r="U5037" s="1">
        <v>45536</v>
      </c>
      <c r="V5037" t="s">
        <v>180</v>
      </c>
      <c r="W5037">
        <v>482565</v>
      </c>
      <c r="X5037" t="s">
        <v>20379</v>
      </c>
      <c r="Y5037">
        <v>457</v>
      </c>
      <c r="Z5037">
        <v>2590</v>
      </c>
      <c r="AA5037">
        <v>3</v>
      </c>
      <c r="AB5037">
        <v>3108</v>
      </c>
      <c r="AC5037">
        <f>Table1_1[[#This Row],[Price]]*Table1_1[[#This Row],[Quantity]]</f>
        <v>7770</v>
      </c>
    </row>
    <row r="5038" spans="1:29" x14ac:dyDescent="0.3">
      <c r="A5038" t="s">
        <v>28</v>
      </c>
      <c r="B5038" t="s">
        <v>29</v>
      </c>
      <c r="C5038" t="s">
        <v>91</v>
      </c>
      <c r="D5038" t="s">
        <v>220</v>
      </c>
      <c r="E5038" t="s">
        <v>32</v>
      </c>
      <c r="F5038" t="s">
        <v>135</v>
      </c>
      <c r="G5038">
        <v>69</v>
      </c>
      <c r="H5038">
        <v>407754</v>
      </c>
      <c r="I5038" t="s">
        <v>34</v>
      </c>
      <c r="J5038" s="3">
        <v>45118</v>
      </c>
      <c r="K5038">
        <v>1200</v>
      </c>
      <c r="L5038" t="s">
        <v>18788</v>
      </c>
      <c r="M5038" t="s">
        <v>731</v>
      </c>
      <c r="N5038" t="s">
        <v>20380</v>
      </c>
      <c r="O5038" t="s">
        <v>20381</v>
      </c>
      <c r="P5038" t="s">
        <v>39</v>
      </c>
      <c r="Q5038">
        <v>19</v>
      </c>
      <c r="R5038" t="s">
        <v>40</v>
      </c>
      <c r="S5038" t="s">
        <v>118</v>
      </c>
      <c r="T5038">
        <v>94661</v>
      </c>
      <c r="U5038" s="1">
        <v>45361</v>
      </c>
      <c r="V5038" t="s">
        <v>72</v>
      </c>
      <c r="W5038">
        <v>547792</v>
      </c>
      <c r="X5038" t="s">
        <v>20382</v>
      </c>
      <c r="Y5038">
        <v>719</v>
      </c>
      <c r="Z5038">
        <v>2652</v>
      </c>
      <c r="AA5038">
        <v>6</v>
      </c>
      <c r="AB5038">
        <v>6364.8</v>
      </c>
      <c r="AC5038">
        <f>Table1_1[[#This Row],[Price]]*Table1_1[[#This Row],[Quantity]]</f>
        <v>15912</v>
      </c>
    </row>
    <row r="5039" spans="1:29" x14ac:dyDescent="0.3">
      <c r="A5039" t="s">
        <v>28</v>
      </c>
      <c r="B5039" t="s">
        <v>29</v>
      </c>
      <c r="C5039" t="s">
        <v>148</v>
      </c>
      <c r="D5039" t="s">
        <v>611</v>
      </c>
      <c r="E5039" t="s">
        <v>32</v>
      </c>
      <c r="F5039" t="s">
        <v>135</v>
      </c>
      <c r="G5039">
        <v>20</v>
      </c>
      <c r="H5039">
        <v>403772</v>
      </c>
      <c r="I5039" t="s">
        <v>34</v>
      </c>
      <c r="J5039" s="3">
        <v>44084</v>
      </c>
      <c r="K5039">
        <v>1000</v>
      </c>
      <c r="L5039" t="s">
        <v>20383</v>
      </c>
      <c r="M5039" t="s">
        <v>1091</v>
      </c>
      <c r="N5039" t="s">
        <v>20384</v>
      </c>
      <c r="O5039" t="s">
        <v>20385</v>
      </c>
      <c r="P5039" t="s">
        <v>51</v>
      </c>
      <c r="Q5039">
        <v>20</v>
      </c>
      <c r="R5039" t="s">
        <v>88</v>
      </c>
      <c r="S5039" t="s">
        <v>79</v>
      </c>
      <c r="T5039">
        <v>40837</v>
      </c>
      <c r="U5039" s="1">
        <v>45478</v>
      </c>
      <c r="V5039" t="s">
        <v>126</v>
      </c>
      <c r="W5039">
        <v>446875</v>
      </c>
      <c r="X5039" t="s">
        <v>311</v>
      </c>
      <c r="Y5039">
        <v>540</v>
      </c>
      <c r="Z5039">
        <v>2989</v>
      </c>
      <c r="AA5039">
        <v>2</v>
      </c>
      <c r="AB5039">
        <v>2391.2000000000003</v>
      </c>
      <c r="AC5039">
        <f>Table1_1[[#This Row],[Price]]*Table1_1[[#This Row],[Quantity]]</f>
        <v>5978</v>
      </c>
    </row>
    <row r="5040" spans="1:29" x14ac:dyDescent="0.3">
      <c r="A5040" t="s">
        <v>28</v>
      </c>
      <c r="B5040" t="s">
        <v>29</v>
      </c>
      <c r="C5040" t="s">
        <v>148</v>
      </c>
      <c r="D5040" t="s">
        <v>105</v>
      </c>
      <c r="E5040" t="s">
        <v>32</v>
      </c>
      <c r="F5040" t="s">
        <v>57</v>
      </c>
      <c r="G5040">
        <v>9</v>
      </c>
      <c r="H5040">
        <v>411825</v>
      </c>
      <c r="I5040" t="s">
        <v>34</v>
      </c>
      <c r="J5040" s="3">
        <v>45500</v>
      </c>
      <c r="K5040">
        <v>1100</v>
      </c>
      <c r="L5040" t="s">
        <v>704</v>
      </c>
      <c r="M5040" t="s">
        <v>205</v>
      </c>
      <c r="N5040" t="s">
        <v>20387</v>
      </c>
      <c r="O5040" t="s">
        <v>20388</v>
      </c>
      <c r="P5040" t="s">
        <v>71</v>
      </c>
      <c r="Q5040">
        <v>16</v>
      </c>
      <c r="R5040" t="s">
        <v>40</v>
      </c>
      <c r="S5040" t="s">
        <v>79</v>
      </c>
      <c r="T5040">
        <v>21036</v>
      </c>
      <c r="U5040" s="1">
        <v>45336</v>
      </c>
      <c r="V5040" t="s">
        <v>119</v>
      </c>
      <c r="W5040">
        <v>308452</v>
      </c>
      <c r="X5040" t="s">
        <v>20389</v>
      </c>
      <c r="Y5040">
        <v>500</v>
      </c>
      <c r="Z5040">
        <v>2387</v>
      </c>
      <c r="AA5040">
        <v>3</v>
      </c>
      <c r="AB5040">
        <v>2864.4</v>
      </c>
      <c r="AC5040">
        <f>Table1_1[[#This Row],[Price]]*Table1_1[[#This Row],[Quantity]]</f>
        <v>7161</v>
      </c>
    </row>
    <row r="5041" spans="1:29" x14ac:dyDescent="0.3">
      <c r="A5041" t="s">
        <v>28</v>
      </c>
      <c r="B5041" t="s">
        <v>29</v>
      </c>
      <c r="C5041" t="s">
        <v>66</v>
      </c>
      <c r="D5041" t="s">
        <v>82</v>
      </c>
      <c r="E5041" t="s">
        <v>56</v>
      </c>
      <c r="F5041" t="s">
        <v>47</v>
      </c>
      <c r="G5041">
        <v>28</v>
      </c>
      <c r="H5041">
        <v>400443</v>
      </c>
      <c r="I5041" t="s">
        <v>58</v>
      </c>
      <c r="J5041" s="3">
        <v>45612</v>
      </c>
      <c r="K5041">
        <v>1100</v>
      </c>
      <c r="L5041" t="s">
        <v>20390</v>
      </c>
      <c r="M5041" t="s">
        <v>591</v>
      </c>
      <c r="N5041" t="s">
        <v>20391</v>
      </c>
      <c r="O5041" t="s">
        <v>20392</v>
      </c>
      <c r="P5041" t="s">
        <v>71</v>
      </c>
      <c r="Q5041">
        <v>9</v>
      </c>
      <c r="R5041" t="s">
        <v>88</v>
      </c>
      <c r="S5041" t="s">
        <v>63</v>
      </c>
      <c r="T5041">
        <v>81337</v>
      </c>
      <c r="U5041" s="1">
        <v>45544</v>
      </c>
      <c r="V5041" t="s">
        <v>180</v>
      </c>
      <c r="W5041">
        <v>639329</v>
      </c>
      <c r="X5041" t="s">
        <v>20393</v>
      </c>
      <c r="Y5041">
        <v>492</v>
      </c>
      <c r="Z5041">
        <v>704</v>
      </c>
      <c r="AA5041">
        <v>8</v>
      </c>
      <c r="AB5041">
        <v>2252.8000000000002</v>
      </c>
      <c r="AC5041">
        <f>Table1_1[[#This Row],[Price]]*Table1_1[[#This Row],[Quantity]]</f>
        <v>5632</v>
      </c>
    </row>
    <row r="5042" spans="1:29" x14ac:dyDescent="0.3">
      <c r="A5042" t="s">
        <v>28</v>
      </c>
      <c r="B5042" t="s">
        <v>29</v>
      </c>
      <c r="C5042" t="s">
        <v>157</v>
      </c>
      <c r="D5042" t="s">
        <v>149</v>
      </c>
      <c r="E5042" t="s">
        <v>32</v>
      </c>
      <c r="F5042" t="s">
        <v>175</v>
      </c>
      <c r="G5042">
        <v>53</v>
      </c>
      <c r="H5042">
        <v>437492</v>
      </c>
      <c r="I5042" t="s">
        <v>34</v>
      </c>
      <c r="J5042" s="3">
        <v>44819</v>
      </c>
      <c r="K5042">
        <v>1000</v>
      </c>
      <c r="L5042" t="s">
        <v>20394</v>
      </c>
      <c r="M5042" t="s">
        <v>869</v>
      </c>
      <c r="N5042" t="s">
        <v>20395</v>
      </c>
      <c r="O5042" t="s">
        <v>20396</v>
      </c>
      <c r="P5042" t="s">
        <v>39</v>
      </c>
      <c r="Q5042">
        <v>5</v>
      </c>
      <c r="R5042" t="s">
        <v>40</v>
      </c>
      <c r="S5042" t="s">
        <v>63</v>
      </c>
      <c r="T5042">
        <v>83687</v>
      </c>
      <c r="U5042" s="1">
        <v>45384</v>
      </c>
      <c r="V5042" t="s">
        <v>80</v>
      </c>
      <c r="W5042">
        <v>544373</v>
      </c>
      <c r="X5042" t="s">
        <v>20397</v>
      </c>
      <c r="Y5042">
        <v>603</v>
      </c>
      <c r="Z5042">
        <v>1119</v>
      </c>
      <c r="AA5042">
        <v>5</v>
      </c>
      <c r="AB5042">
        <v>2238</v>
      </c>
      <c r="AC5042">
        <f>Table1_1[[#This Row],[Price]]*Table1_1[[#This Row],[Quantity]]</f>
        <v>5595</v>
      </c>
    </row>
    <row r="5043" spans="1:29" x14ac:dyDescent="0.3">
      <c r="A5043" t="s">
        <v>28</v>
      </c>
      <c r="B5043" t="s">
        <v>29</v>
      </c>
      <c r="C5043" t="s">
        <v>30</v>
      </c>
      <c r="D5043" t="s">
        <v>149</v>
      </c>
      <c r="E5043" t="s">
        <v>32</v>
      </c>
      <c r="F5043" t="s">
        <v>175</v>
      </c>
      <c r="G5043">
        <v>98</v>
      </c>
      <c r="H5043">
        <v>416761</v>
      </c>
      <c r="I5043" t="s">
        <v>34</v>
      </c>
      <c r="J5043" s="3">
        <v>44905</v>
      </c>
      <c r="K5043">
        <v>1100</v>
      </c>
      <c r="L5043" t="s">
        <v>20398</v>
      </c>
      <c r="M5043" t="s">
        <v>1030</v>
      </c>
      <c r="N5043" t="s">
        <v>20399</v>
      </c>
      <c r="O5043">
        <v>8619863154</v>
      </c>
      <c r="P5043" t="s">
        <v>39</v>
      </c>
      <c r="Q5043">
        <v>7</v>
      </c>
      <c r="R5043" t="s">
        <v>40</v>
      </c>
      <c r="S5043" t="s">
        <v>41</v>
      </c>
      <c r="T5043">
        <v>39047</v>
      </c>
      <c r="U5043" s="1">
        <v>45468</v>
      </c>
      <c r="V5043" t="s">
        <v>52</v>
      </c>
      <c r="W5043">
        <v>912462</v>
      </c>
      <c r="X5043" t="s">
        <v>6146</v>
      </c>
      <c r="Y5043">
        <v>680</v>
      </c>
      <c r="Z5043">
        <v>2606</v>
      </c>
      <c r="AA5043">
        <v>5</v>
      </c>
      <c r="AB5043">
        <v>5212</v>
      </c>
      <c r="AC5043">
        <f>Table1_1[[#This Row],[Price]]*Table1_1[[#This Row],[Quantity]]</f>
        <v>13030</v>
      </c>
    </row>
    <row r="5044" spans="1:29" x14ac:dyDescent="0.3">
      <c r="A5044" t="s">
        <v>28</v>
      </c>
      <c r="B5044" t="s">
        <v>29</v>
      </c>
      <c r="C5044" t="s">
        <v>30</v>
      </c>
      <c r="D5044" t="s">
        <v>248</v>
      </c>
      <c r="E5044" t="s">
        <v>46</v>
      </c>
      <c r="F5044" t="s">
        <v>135</v>
      </c>
      <c r="G5044">
        <v>3</v>
      </c>
      <c r="H5044">
        <v>430760</v>
      </c>
      <c r="I5044" t="s">
        <v>58</v>
      </c>
      <c r="J5044" s="3">
        <v>45106</v>
      </c>
      <c r="K5044">
        <v>1400</v>
      </c>
      <c r="L5044" t="s">
        <v>20400</v>
      </c>
      <c r="M5044" t="s">
        <v>1291</v>
      </c>
      <c r="N5044" t="s">
        <v>20401</v>
      </c>
      <c r="O5044" t="s">
        <v>20402</v>
      </c>
      <c r="P5044" t="s">
        <v>51</v>
      </c>
      <c r="Q5044">
        <v>20</v>
      </c>
      <c r="R5044" t="s">
        <v>88</v>
      </c>
      <c r="S5044" t="s">
        <v>41</v>
      </c>
      <c r="T5044">
        <v>77424</v>
      </c>
      <c r="U5044" s="1">
        <v>45424</v>
      </c>
      <c r="V5044" t="s">
        <v>140</v>
      </c>
      <c r="W5044">
        <v>489921</v>
      </c>
      <c r="X5044" t="s">
        <v>2111</v>
      </c>
      <c r="Y5044">
        <v>530</v>
      </c>
      <c r="Z5044">
        <v>2679</v>
      </c>
      <c r="AA5044">
        <v>1</v>
      </c>
      <c r="AB5044">
        <v>1071.6000000000001</v>
      </c>
      <c r="AC5044">
        <f>Table1_1[[#This Row],[Price]]*Table1_1[[#This Row],[Quantity]]</f>
        <v>2679</v>
      </c>
    </row>
    <row r="5045" spans="1:29" x14ac:dyDescent="0.3">
      <c r="A5045" t="s">
        <v>28</v>
      </c>
      <c r="B5045" t="s">
        <v>29</v>
      </c>
      <c r="C5045" t="s">
        <v>30</v>
      </c>
      <c r="D5045" t="s">
        <v>31</v>
      </c>
      <c r="E5045" t="s">
        <v>46</v>
      </c>
      <c r="F5045" t="s">
        <v>135</v>
      </c>
      <c r="G5045">
        <v>15</v>
      </c>
      <c r="H5045">
        <v>428403</v>
      </c>
      <c r="I5045" t="s">
        <v>34</v>
      </c>
      <c r="J5045" s="3">
        <v>43898</v>
      </c>
      <c r="K5045">
        <v>1100</v>
      </c>
      <c r="L5045" t="s">
        <v>20404</v>
      </c>
      <c r="M5045" t="s">
        <v>1460</v>
      </c>
      <c r="N5045" t="s">
        <v>20405</v>
      </c>
      <c r="O5045" t="s">
        <v>20406</v>
      </c>
      <c r="P5045" t="s">
        <v>87</v>
      </c>
      <c r="Q5045">
        <v>3</v>
      </c>
      <c r="R5045" t="s">
        <v>40</v>
      </c>
      <c r="S5045" t="s">
        <v>41</v>
      </c>
      <c r="T5045">
        <v>19307</v>
      </c>
      <c r="U5045" s="1">
        <v>45579</v>
      </c>
      <c r="V5045" t="s">
        <v>155</v>
      </c>
      <c r="W5045">
        <v>970603</v>
      </c>
      <c r="X5045" t="s">
        <v>20407</v>
      </c>
      <c r="Y5045">
        <v>283</v>
      </c>
      <c r="Z5045">
        <v>2563</v>
      </c>
      <c r="AA5045">
        <v>7</v>
      </c>
      <c r="AB5045">
        <v>7176.4000000000015</v>
      </c>
      <c r="AC5045">
        <f>Table1_1[[#This Row],[Price]]*Table1_1[[#This Row],[Quantity]]</f>
        <v>17941</v>
      </c>
    </row>
    <row r="5046" spans="1:29" x14ac:dyDescent="0.3">
      <c r="A5046" t="s">
        <v>28</v>
      </c>
      <c r="B5046" t="s">
        <v>29</v>
      </c>
      <c r="C5046" t="s">
        <v>44</v>
      </c>
      <c r="D5046" t="s">
        <v>170</v>
      </c>
      <c r="E5046" t="s">
        <v>32</v>
      </c>
      <c r="F5046" t="s">
        <v>113</v>
      </c>
      <c r="G5046">
        <v>40</v>
      </c>
      <c r="H5046">
        <v>428857</v>
      </c>
      <c r="I5046" t="s">
        <v>58</v>
      </c>
      <c r="J5046" s="3">
        <v>44828</v>
      </c>
      <c r="K5046">
        <v>1300</v>
      </c>
      <c r="L5046" t="s">
        <v>13806</v>
      </c>
      <c r="M5046" t="s">
        <v>287</v>
      </c>
      <c r="N5046" t="s">
        <v>20409</v>
      </c>
      <c r="O5046" t="s">
        <v>20410</v>
      </c>
      <c r="P5046" t="s">
        <v>51</v>
      </c>
      <c r="Q5046">
        <v>15</v>
      </c>
      <c r="R5046" t="s">
        <v>88</v>
      </c>
      <c r="S5046" t="s">
        <v>79</v>
      </c>
      <c r="T5046">
        <v>78557</v>
      </c>
      <c r="U5046" s="1">
        <v>45414</v>
      </c>
      <c r="V5046" t="s">
        <v>140</v>
      </c>
      <c r="W5046">
        <v>769947</v>
      </c>
      <c r="X5046" t="s">
        <v>20411</v>
      </c>
      <c r="Y5046">
        <v>299</v>
      </c>
      <c r="Z5046">
        <v>719</v>
      </c>
      <c r="AA5046">
        <v>8</v>
      </c>
      <c r="AB5046">
        <v>2300.8000000000002</v>
      </c>
      <c r="AC5046">
        <f>Table1_1[[#This Row],[Price]]*Table1_1[[#This Row],[Quantity]]</f>
        <v>5752</v>
      </c>
    </row>
    <row r="5047" spans="1:29" x14ac:dyDescent="0.3">
      <c r="A5047" t="s">
        <v>28</v>
      </c>
      <c r="B5047" t="s">
        <v>29</v>
      </c>
      <c r="C5047" t="s">
        <v>193</v>
      </c>
      <c r="D5047" t="s">
        <v>248</v>
      </c>
      <c r="E5047" t="s">
        <v>56</v>
      </c>
      <c r="F5047" t="s">
        <v>47</v>
      </c>
      <c r="G5047">
        <v>89</v>
      </c>
      <c r="H5047">
        <v>431794</v>
      </c>
      <c r="I5047" t="s">
        <v>58</v>
      </c>
      <c r="J5047" s="3">
        <v>44718</v>
      </c>
      <c r="K5047">
        <v>1300</v>
      </c>
      <c r="L5047" t="s">
        <v>20412</v>
      </c>
      <c r="M5047" t="s">
        <v>287</v>
      </c>
      <c r="N5047" t="s">
        <v>20413</v>
      </c>
      <c r="O5047" t="s">
        <v>20414</v>
      </c>
      <c r="P5047" t="s">
        <v>87</v>
      </c>
      <c r="Q5047">
        <v>11</v>
      </c>
      <c r="R5047" t="s">
        <v>40</v>
      </c>
      <c r="S5047" t="s">
        <v>79</v>
      </c>
      <c r="T5047">
        <v>76827</v>
      </c>
      <c r="U5047" s="1">
        <v>45420</v>
      </c>
      <c r="V5047" t="s">
        <v>140</v>
      </c>
      <c r="W5047">
        <v>282523</v>
      </c>
      <c r="X5047" t="s">
        <v>20415</v>
      </c>
      <c r="Y5047">
        <v>524</v>
      </c>
      <c r="Z5047">
        <v>2371</v>
      </c>
      <c r="AA5047">
        <v>8</v>
      </c>
      <c r="AB5047">
        <v>7587.2000000000007</v>
      </c>
      <c r="AC5047">
        <f>Table1_1[[#This Row],[Price]]*Table1_1[[#This Row],[Quantity]]</f>
        <v>18968</v>
      </c>
    </row>
    <row r="5048" spans="1:29" x14ac:dyDescent="0.3">
      <c r="A5048" t="s">
        <v>28</v>
      </c>
      <c r="B5048" t="s">
        <v>29</v>
      </c>
      <c r="C5048" t="s">
        <v>148</v>
      </c>
      <c r="D5048" t="s">
        <v>74</v>
      </c>
      <c r="E5048" t="s">
        <v>56</v>
      </c>
      <c r="F5048" t="s">
        <v>106</v>
      </c>
      <c r="G5048">
        <v>47</v>
      </c>
      <c r="H5048">
        <v>425571</v>
      </c>
      <c r="I5048" t="s">
        <v>34</v>
      </c>
      <c r="J5048" s="3">
        <v>44035</v>
      </c>
      <c r="K5048">
        <v>1200</v>
      </c>
      <c r="L5048" t="s">
        <v>20417</v>
      </c>
      <c r="M5048" t="s">
        <v>60</v>
      </c>
      <c r="N5048" t="s">
        <v>20418</v>
      </c>
      <c r="O5048" t="s">
        <v>20419</v>
      </c>
      <c r="P5048" t="s">
        <v>51</v>
      </c>
      <c r="Q5048">
        <v>11</v>
      </c>
      <c r="R5048" t="s">
        <v>88</v>
      </c>
      <c r="S5048" t="s">
        <v>79</v>
      </c>
      <c r="T5048">
        <v>56688</v>
      </c>
      <c r="U5048" s="1">
        <v>45359</v>
      </c>
      <c r="V5048" t="s">
        <v>72</v>
      </c>
      <c r="W5048">
        <v>578745</v>
      </c>
      <c r="X5048" t="s">
        <v>20420</v>
      </c>
      <c r="Y5048">
        <v>283</v>
      </c>
      <c r="Z5048">
        <v>2941</v>
      </c>
      <c r="AA5048">
        <v>5</v>
      </c>
      <c r="AB5048">
        <v>5882</v>
      </c>
      <c r="AC5048">
        <f>Table1_1[[#This Row],[Price]]*Table1_1[[#This Row],[Quantity]]</f>
        <v>14705</v>
      </c>
    </row>
    <row r="5049" spans="1:29" x14ac:dyDescent="0.3">
      <c r="A5049" t="s">
        <v>28</v>
      </c>
      <c r="B5049" t="s">
        <v>29</v>
      </c>
      <c r="C5049" t="s">
        <v>54</v>
      </c>
      <c r="D5049" t="s">
        <v>467</v>
      </c>
      <c r="E5049" t="s">
        <v>32</v>
      </c>
      <c r="F5049" t="s">
        <v>83</v>
      </c>
      <c r="G5049">
        <v>85</v>
      </c>
      <c r="H5049">
        <v>400741</v>
      </c>
      <c r="I5049" t="s">
        <v>58</v>
      </c>
      <c r="J5049" s="3">
        <v>45475</v>
      </c>
      <c r="K5049">
        <v>1200</v>
      </c>
      <c r="L5049" t="s">
        <v>20421</v>
      </c>
      <c r="M5049" t="s">
        <v>366</v>
      </c>
      <c r="N5049" t="s">
        <v>20422</v>
      </c>
      <c r="O5049" t="s">
        <v>20423</v>
      </c>
      <c r="P5049" t="s">
        <v>87</v>
      </c>
      <c r="Q5049">
        <v>20</v>
      </c>
      <c r="R5049" t="s">
        <v>88</v>
      </c>
      <c r="S5049" t="s">
        <v>41</v>
      </c>
      <c r="T5049">
        <v>27586</v>
      </c>
      <c r="U5049" s="1">
        <v>45341</v>
      </c>
      <c r="V5049" t="s">
        <v>119</v>
      </c>
      <c r="W5049">
        <v>830673</v>
      </c>
      <c r="X5049" t="s">
        <v>20424</v>
      </c>
      <c r="Y5049">
        <v>542</v>
      </c>
      <c r="Z5049">
        <v>2336</v>
      </c>
      <c r="AA5049">
        <v>7</v>
      </c>
      <c r="AB5049">
        <v>6540.8</v>
      </c>
      <c r="AC5049">
        <f>Table1_1[[#This Row],[Price]]*Table1_1[[#This Row],[Quantity]]</f>
        <v>16352</v>
      </c>
    </row>
    <row r="5050" spans="1:29" x14ac:dyDescent="0.3">
      <c r="A5050" t="s">
        <v>28</v>
      </c>
      <c r="B5050" t="s">
        <v>29</v>
      </c>
      <c r="C5050" t="s">
        <v>54</v>
      </c>
      <c r="D5050" t="s">
        <v>134</v>
      </c>
      <c r="E5050" t="s">
        <v>56</v>
      </c>
      <c r="F5050" t="s">
        <v>33</v>
      </c>
      <c r="G5050">
        <v>52</v>
      </c>
      <c r="H5050">
        <v>404730</v>
      </c>
      <c r="I5050" t="s">
        <v>34</v>
      </c>
      <c r="J5050" s="3">
        <v>45261</v>
      </c>
      <c r="K5050">
        <v>950</v>
      </c>
      <c r="L5050" t="s">
        <v>20425</v>
      </c>
      <c r="M5050" t="s">
        <v>2054</v>
      </c>
      <c r="N5050" t="s">
        <v>20426</v>
      </c>
      <c r="O5050" t="s">
        <v>20427</v>
      </c>
      <c r="P5050" t="s">
        <v>87</v>
      </c>
      <c r="Q5050">
        <v>13</v>
      </c>
      <c r="R5050" t="s">
        <v>88</v>
      </c>
      <c r="S5050" t="s">
        <v>79</v>
      </c>
      <c r="T5050">
        <v>67398</v>
      </c>
      <c r="U5050" s="1">
        <v>45489</v>
      </c>
      <c r="V5050" t="s">
        <v>126</v>
      </c>
      <c r="W5050">
        <v>190007</v>
      </c>
      <c r="X5050" t="s">
        <v>67</v>
      </c>
      <c r="Y5050">
        <v>630</v>
      </c>
      <c r="Z5050">
        <v>1285</v>
      </c>
      <c r="AA5050">
        <v>4</v>
      </c>
      <c r="AB5050">
        <v>2056</v>
      </c>
      <c r="AC5050">
        <f>Table1_1[[#This Row],[Price]]*Table1_1[[#This Row],[Quantity]]</f>
        <v>5140</v>
      </c>
    </row>
    <row r="5051" spans="1:29" x14ac:dyDescent="0.3">
      <c r="A5051" t="s">
        <v>28</v>
      </c>
      <c r="B5051" t="s">
        <v>29</v>
      </c>
      <c r="C5051" t="s">
        <v>44</v>
      </c>
      <c r="D5051" t="s">
        <v>92</v>
      </c>
      <c r="E5051" t="s">
        <v>32</v>
      </c>
      <c r="F5051" t="s">
        <v>83</v>
      </c>
      <c r="G5051">
        <v>21</v>
      </c>
      <c r="H5051">
        <v>426189</v>
      </c>
      <c r="I5051" t="s">
        <v>34</v>
      </c>
      <c r="J5051" s="3">
        <v>44721</v>
      </c>
      <c r="K5051">
        <v>1100</v>
      </c>
      <c r="L5051" t="s">
        <v>19931</v>
      </c>
      <c r="M5051" t="s">
        <v>568</v>
      </c>
      <c r="N5051" t="s">
        <v>20428</v>
      </c>
      <c r="O5051">
        <v>-3046</v>
      </c>
      <c r="P5051" t="s">
        <v>39</v>
      </c>
      <c r="Q5051">
        <v>7</v>
      </c>
      <c r="R5051" t="s">
        <v>88</v>
      </c>
      <c r="S5051" t="s">
        <v>79</v>
      </c>
      <c r="T5051">
        <v>82413</v>
      </c>
      <c r="U5051" s="1">
        <v>45429</v>
      </c>
      <c r="V5051" t="s">
        <v>140</v>
      </c>
      <c r="W5051">
        <v>926618</v>
      </c>
      <c r="X5051" t="s">
        <v>20429</v>
      </c>
      <c r="Y5051">
        <v>632</v>
      </c>
      <c r="Z5051">
        <v>1558</v>
      </c>
      <c r="AA5051">
        <v>8</v>
      </c>
      <c r="AB5051">
        <v>4985.6000000000004</v>
      </c>
      <c r="AC5051">
        <f>Table1_1[[#This Row],[Price]]*Table1_1[[#This Row],[Quantity]]</f>
        <v>12464</v>
      </c>
    </row>
    <row r="5052" spans="1:29" x14ac:dyDescent="0.3">
      <c r="A5052" t="s">
        <v>28</v>
      </c>
      <c r="B5052" t="s">
        <v>29</v>
      </c>
      <c r="C5052" t="s">
        <v>148</v>
      </c>
      <c r="D5052" t="s">
        <v>31</v>
      </c>
      <c r="E5052" t="s">
        <v>46</v>
      </c>
      <c r="F5052" t="s">
        <v>355</v>
      </c>
      <c r="G5052">
        <v>71</v>
      </c>
      <c r="H5052">
        <v>421767</v>
      </c>
      <c r="I5052" t="s">
        <v>34</v>
      </c>
      <c r="J5052" s="3">
        <v>44045</v>
      </c>
      <c r="K5052">
        <v>1300</v>
      </c>
      <c r="L5052" t="s">
        <v>20430</v>
      </c>
      <c r="M5052" t="s">
        <v>542</v>
      </c>
      <c r="N5052" t="s">
        <v>20431</v>
      </c>
      <c r="O5052" t="s">
        <v>20432</v>
      </c>
      <c r="P5052" t="s">
        <v>39</v>
      </c>
      <c r="Q5052">
        <v>12</v>
      </c>
      <c r="R5052" t="s">
        <v>40</v>
      </c>
      <c r="S5052" t="s">
        <v>79</v>
      </c>
      <c r="T5052">
        <v>19853</v>
      </c>
      <c r="U5052" s="1">
        <v>45581</v>
      </c>
      <c r="V5052" t="s">
        <v>155</v>
      </c>
      <c r="W5052">
        <v>759737</v>
      </c>
      <c r="X5052" t="s">
        <v>20433</v>
      </c>
      <c r="Y5052">
        <v>874</v>
      </c>
      <c r="Z5052">
        <v>2246</v>
      </c>
      <c r="AA5052">
        <v>1</v>
      </c>
      <c r="AB5052">
        <v>898.40000000000009</v>
      </c>
      <c r="AC5052">
        <f>Table1_1[[#This Row],[Price]]*Table1_1[[#This Row],[Quantity]]</f>
        <v>2246</v>
      </c>
    </row>
    <row r="5053" spans="1:29" x14ac:dyDescent="0.3">
      <c r="A5053" t="s">
        <v>28</v>
      </c>
      <c r="B5053" t="s">
        <v>29</v>
      </c>
      <c r="C5053" t="s">
        <v>91</v>
      </c>
      <c r="D5053" t="s">
        <v>220</v>
      </c>
      <c r="E5053" t="s">
        <v>46</v>
      </c>
      <c r="F5053" t="s">
        <v>175</v>
      </c>
      <c r="G5053">
        <v>13</v>
      </c>
      <c r="H5053">
        <v>405640</v>
      </c>
      <c r="I5053" t="s">
        <v>58</v>
      </c>
      <c r="J5053" s="3">
        <v>44167</v>
      </c>
      <c r="K5053">
        <v>1000</v>
      </c>
      <c r="L5053" t="s">
        <v>2729</v>
      </c>
      <c r="M5053" t="s">
        <v>869</v>
      </c>
      <c r="N5053" t="s">
        <v>20434</v>
      </c>
      <c r="O5053" t="s">
        <v>20435</v>
      </c>
      <c r="P5053" t="s">
        <v>87</v>
      </c>
      <c r="Q5053">
        <v>8</v>
      </c>
      <c r="R5053" t="s">
        <v>40</v>
      </c>
      <c r="S5053" t="s">
        <v>79</v>
      </c>
      <c r="T5053">
        <v>29628</v>
      </c>
      <c r="U5053" s="1">
        <v>45565</v>
      </c>
      <c r="V5053" t="s">
        <v>180</v>
      </c>
      <c r="W5053">
        <v>726156</v>
      </c>
      <c r="X5053" t="s">
        <v>20436</v>
      </c>
      <c r="Y5053">
        <v>756</v>
      </c>
      <c r="Z5053">
        <v>558</v>
      </c>
      <c r="AA5053">
        <v>5</v>
      </c>
      <c r="AB5053">
        <v>1116</v>
      </c>
      <c r="AC5053">
        <f>Table1_1[[#This Row],[Price]]*Table1_1[[#This Row],[Quantity]]</f>
        <v>2790</v>
      </c>
    </row>
    <row r="5054" spans="1:29" x14ac:dyDescent="0.3">
      <c r="A5054" t="s">
        <v>28</v>
      </c>
      <c r="B5054" t="s">
        <v>29</v>
      </c>
      <c r="C5054" t="s">
        <v>54</v>
      </c>
      <c r="D5054" t="s">
        <v>546</v>
      </c>
      <c r="E5054" t="s">
        <v>56</v>
      </c>
      <c r="F5054" t="s">
        <v>33</v>
      </c>
      <c r="G5054">
        <v>85</v>
      </c>
      <c r="H5054">
        <v>427131</v>
      </c>
      <c r="I5054" t="s">
        <v>34</v>
      </c>
      <c r="J5054" s="3">
        <v>44110</v>
      </c>
      <c r="K5054">
        <v>800</v>
      </c>
      <c r="L5054" t="s">
        <v>20437</v>
      </c>
      <c r="M5054" t="s">
        <v>747</v>
      </c>
      <c r="N5054" t="s">
        <v>20438</v>
      </c>
      <c r="O5054" t="s">
        <v>20439</v>
      </c>
      <c r="P5054" t="s">
        <v>51</v>
      </c>
      <c r="Q5054">
        <v>6</v>
      </c>
      <c r="R5054" t="s">
        <v>88</v>
      </c>
      <c r="S5054" t="s">
        <v>41</v>
      </c>
      <c r="T5054">
        <v>76497</v>
      </c>
      <c r="U5054" s="1">
        <v>45376</v>
      </c>
      <c r="V5054" t="s">
        <v>72</v>
      </c>
      <c r="W5054">
        <v>635205</v>
      </c>
      <c r="X5054" t="s">
        <v>20440</v>
      </c>
      <c r="Y5054">
        <v>631</v>
      </c>
      <c r="Z5054">
        <v>539</v>
      </c>
      <c r="AA5054">
        <v>5</v>
      </c>
      <c r="AB5054">
        <v>1078</v>
      </c>
      <c r="AC5054">
        <f>Table1_1[[#This Row],[Price]]*Table1_1[[#This Row],[Quantity]]</f>
        <v>2695</v>
      </c>
    </row>
    <row r="5055" spans="1:29" x14ac:dyDescent="0.3">
      <c r="A5055" t="s">
        <v>28</v>
      </c>
      <c r="B5055" t="s">
        <v>29</v>
      </c>
      <c r="C5055" t="s">
        <v>91</v>
      </c>
      <c r="D5055" t="s">
        <v>274</v>
      </c>
      <c r="E5055" t="s">
        <v>46</v>
      </c>
      <c r="F5055" t="s">
        <v>135</v>
      </c>
      <c r="G5055">
        <v>91</v>
      </c>
      <c r="H5055">
        <v>435576</v>
      </c>
      <c r="I5055" t="s">
        <v>58</v>
      </c>
      <c r="J5055" s="3">
        <v>44936</v>
      </c>
      <c r="K5055">
        <v>1200</v>
      </c>
      <c r="L5055" t="s">
        <v>20441</v>
      </c>
      <c r="M5055" t="s">
        <v>1291</v>
      </c>
      <c r="N5055" t="s">
        <v>20442</v>
      </c>
      <c r="O5055">
        <v>-9083</v>
      </c>
      <c r="P5055" t="s">
        <v>71</v>
      </c>
      <c r="Q5055">
        <v>4</v>
      </c>
      <c r="R5055" t="s">
        <v>88</v>
      </c>
      <c r="S5055" t="s">
        <v>63</v>
      </c>
      <c r="T5055">
        <v>40013</v>
      </c>
      <c r="U5055" s="1">
        <v>45451</v>
      </c>
      <c r="V5055" t="s">
        <v>52</v>
      </c>
      <c r="W5055">
        <v>801646</v>
      </c>
      <c r="X5055" t="s">
        <v>20443</v>
      </c>
      <c r="Y5055">
        <v>700</v>
      </c>
      <c r="Z5055">
        <v>2162</v>
      </c>
      <c r="AA5055">
        <v>4</v>
      </c>
      <c r="AB5055">
        <v>3459.2000000000003</v>
      </c>
      <c r="AC5055">
        <f>Table1_1[[#This Row],[Price]]*Table1_1[[#This Row],[Quantity]]</f>
        <v>8648</v>
      </c>
    </row>
    <row r="5056" spans="1:29" x14ac:dyDescent="0.3">
      <c r="A5056" t="s">
        <v>28</v>
      </c>
      <c r="B5056" t="s">
        <v>29</v>
      </c>
      <c r="C5056" t="s">
        <v>193</v>
      </c>
      <c r="D5056" t="s">
        <v>442</v>
      </c>
      <c r="E5056" t="s">
        <v>46</v>
      </c>
      <c r="F5056" t="s">
        <v>113</v>
      </c>
      <c r="G5056">
        <v>34</v>
      </c>
      <c r="H5056">
        <v>419766</v>
      </c>
      <c r="I5056" t="s">
        <v>58</v>
      </c>
      <c r="J5056" s="3">
        <v>45441</v>
      </c>
      <c r="K5056">
        <v>800</v>
      </c>
      <c r="L5056" t="s">
        <v>13167</v>
      </c>
      <c r="M5056" t="s">
        <v>568</v>
      </c>
      <c r="N5056" t="s">
        <v>20445</v>
      </c>
      <c r="O5056" t="s">
        <v>20446</v>
      </c>
      <c r="P5056" t="s">
        <v>87</v>
      </c>
      <c r="Q5056">
        <v>5</v>
      </c>
      <c r="R5056" t="s">
        <v>40</v>
      </c>
      <c r="S5056" t="s">
        <v>79</v>
      </c>
      <c r="T5056">
        <v>79568</v>
      </c>
      <c r="U5056" s="1">
        <v>45325</v>
      </c>
      <c r="V5056" t="s">
        <v>119</v>
      </c>
      <c r="W5056">
        <v>830845</v>
      </c>
      <c r="X5056" t="s">
        <v>20447</v>
      </c>
      <c r="Y5056">
        <v>777</v>
      </c>
      <c r="Z5056">
        <v>2039</v>
      </c>
      <c r="AA5056">
        <v>4</v>
      </c>
      <c r="AB5056">
        <v>3262.4</v>
      </c>
      <c r="AC5056">
        <f>Table1_1[[#This Row],[Price]]*Table1_1[[#This Row],[Quantity]]</f>
        <v>8156</v>
      </c>
    </row>
    <row r="5057" spans="1:29" x14ac:dyDescent="0.3">
      <c r="A5057" t="s">
        <v>28</v>
      </c>
      <c r="B5057" t="s">
        <v>29</v>
      </c>
      <c r="C5057" t="s">
        <v>54</v>
      </c>
      <c r="D5057" t="s">
        <v>637</v>
      </c>
      <c r="E5057" t="s">
        <v>46</v>
      </c>
      <c r="F5057" t="s">
        <v>135</v>
      </c>
      <c r="G5057">
        <v>63</v>
      </c>
      <c r="H5057">
        <v>404289</v>
      </c>
      <c r="I5057" t="s">
        <v>58</v>
      </c>
      <c r="J5057" s="3">
        <v>44452</v>
      </c>
      <c r="K5057">
        <v>1200</v>
      </c>
      <c r="L5057" t="s">
        <v>20448</v>
      </c>
      <c r="M5057" t="s">
        <v>244</v>
      </c>
      <c r="N5057" t="s">
        <v>20449</v>
      </c>
      <c r="O5057" t="s">
        <v>20450</v>
      </c>
      <c r="P5057" t="s">
        <v>39</v>
      </c>
      <c r="Q5057">
        <v>5</v>
      </c>
      <c r="R5057" t="s">
        <v>40</v>
      </c>
      <c r="S5057" t="s">
        <v>79</v>
      </c>
      <c r="T5057">
        <v>60127</v>
      </c>
      <c r="U5057" s="1">
        <v>45510</v>
      </c>
      <c r="V5057" t="s">
        <v>64</v>
      </c>
      <c r="W5057">
        <v>402157</v>
      </c>
      <c r="X5057" t="s">
        <v>20451</v>
      </c>
      <c r="Y5057">
        <v>971</v>
      </c>
      <c r="Z5057">
        <v>2766</v>
      </c>
      <c r="AA5057">
        <v>2</v>
      </c>
      <c r="AB5057">
        <v>2212.8000000000002</v>
      </c>
      <c r="AC5057">
        <f>Table1_1[[#This Row],[Price]]*Table1_1[[#This Row],[Quantity]]</f>
        <v>5532</v>
      </c>
    </row>
    <row r="5058" spans="1:29" x14ac:dyDescent="0.3">
      <c r="A5058" t="s">
        <v>28</v>
      </c>
      <c r="B5058" t="s">
        <v>29</v>
      </c>
      <c r="C5058" t="s">
        <v>193</v>
      </c>
      <c r="D5058" t="s">
        <v>511</v>
      </c>
      <c r="E5058" t="s">
        <v>32</v>
      </c>
      <c r="F5058" t="s">
        <v>57</v>
      </c>
      <c r="G5058">
        <v>48</v>
      </c>
      <c r="H5058">
        <v>401575</v>
      </c>
      <c r="I5058" t="s">
        <v>34</v>
      </c>
      <c r="J5058" s="3">
        <v>44359</v>
      </c>
      <c r="K5058">
        <v>1000</v>
      </c>
      <c r="L5058" t="s">
        <v>20452</v>
      </c>
      <c r="M5058" t="s">
        <v>895</v>
      </c>
      <c r="N5058" t="s">
        <v>20453</v>
      </c>
      <c r="O5058" t="s">
        <v>20454</v>
      </c>
      <c r="P5058" t="s">
        <v>39</v>
      </c>
      <c r="Q5058">
        <v>3</v>
      </c>
      <c r="R5058" t="s">
        <v>88</v>
      </c>
      <c r="S5058" t="s">
        <v>118</v>
      </c>
      <c r="T5058">
        <v>39519</v>
      </c>
      <c r="U5058" s="1">
        <v>45386</v>
      </c>
      <c r="V5058" t="s">
        <v>80</v>
      </c>
      <c r="W5058">
        <v>366892</v>
      </c>
      <c r="X5058" t="s">
        <v>20455</v>
      </c>
      <c r="Y5058">
        <v>243</v>
      </c>
      <c r="Z5058">
        <v>1351</v>
      </c>
      <c r="AA5058">
        <v>4</v>
      </c>
      <c r="AB5058">
        <v>2161.6</v>
      </c>
      <c r="AC5058">
        <f>Table1_1[[#This Row],[Price]]*Table1_1[[#This Row],[Quantity]]</f>
        <v>5404</v>
      </c>
    </row>
    <row r="5059" spans="1:29" x14ac:dyDescent="0.3">
      <c r="A5059" t="s">
        <v>28</v>
      </c>
      <c r="B5059" t="s">
        <v>29</v>
      </c>
      <c r="C5059" t="s">
        <v>54</v>
      </c>
      <c r="D5059" t="s">
        <v>380</v>
      </c>
      <c r="E5059" t="s">
        <v>32</v>
      </c>
      <c r="F5059" t="s">
        <v>135</v>
      </c>
      <c r="G5059">
        <v>93</v>
      </c>
      <c r="H5059">
        <v>435279</v>
      </c>
      <c r="I5059" t="s">
        <v>58</v>
      </c>
      <c r="J5059" s="3">
        <v>45526</v>
      </c>
      <c r="K5059">
        <v>950</v>
      </c>
      <c r="L5059" t="s">
        <v>20456</v>
      </c>
      <c r="M5059" t="s">
        <v>256</v>
      </c>
      <c r="N5059" t="s">
        <v>20457</v>
      </c>
      <c r="O5059" t="s">
        <v>20458</v>
      </c>
      <c r="P5059" t="s">
        <v>39</v>
      </c>
      <c r="Q5059">
        <v>20</v>
      </c>
      <c r="R5059" t="s">
        <v>88</v>
      </c>
      <c r="S5059" t="s">
        <v>118</v>
      </c>
      <c r="T5059">
        <v>74136</v>
      </c>
      <c r="U5059" s="1">
        <v>45535</v>
      </c>
      <c r="V5059" t="s">
        <v>64</v>
      </c>
      <c r="W5059">
        <v>991945</v>
      </c>
      <c r="X5059" t="s">
        <v>20459</v>
      </c>
      <c r="Y5059">
        <v>378</v>
      </c>
      <c r="Z5059">
        <v>1310</v>
      </c>
      <c r="AA5059">
        <v>7</v>
      </c>
      <c r="AB5059">
        <v>3668</v>
      </c>
      <c r="AC5059">
        <f>Table1_1[[#This Row],[Price]]*Table1_1[[#This Row],[Quantity]]</f>
        <v>9170</v>
      </c>
    </row>
    <row r="5060" spans="1:29" x14ac:dyDescent="0.3">
      <c r="A5060" t="s">
        <v>28</v>
      </c>
      <c r="B5060" t="s">
        <v>29</v>
      </c>
      <c r="C5060" t="s">
        <v>30</v>
      </c>
      <c r="D5060" t="s">
        <v>163</v>
      </c>
      <c r="E5060" t="s">
        <v>46</v>
      </c>
      <c r="F5060" t="s">
        <v>99</v>
      </c>
      <c r="G5060">
        <v>17</v>
      </c>
      <c r="H5060">
        <v>424197</v>
      </c>
      <c r="I5060" t="s">
        <v>58</v>
      </c>
      <c r="J5060" s="3">
        <v>44160</v>
      </c>
      <c r="K5060">
        <v>1300</v>
      </c>
      <c r="L5060" t="s">
        <v>20460</v>
      </c>
      <c r="M5060" t="s">
        <v>222</v>
      </c>
      <c r="N5060" t="s">
        <v>20461</v>
      </c>
      <c r="O5060" t="s">
        <v>20462</v>
      </c>
      <c r="P5060" t="s">
        <v>87</v>
      </c>
      <c r="Q5060">
        <v>16</v>
      </c>
      <c r="R5060" t="s">
        <v>88</v>
      </c>
      <c r="S5060" t="s">
        <v>118</v>
      </c>
      <c r="T5060">
        <v>45024</v>
      </c>
      <c r="U5060" s="1">
        <v>45448</v>
      </c>
      <c r="V5060" t="s">
        <v>52</v>
      </c>
      <c r="W5060">
        <v>385209</v>
      </c>
      <c r="X5060" t="s">
        <v>18004</v>
      </c>
      <c r="Y5060">
        <v>418</v>
      </c>
      <c r="Z5060">
        <v>1115</v>
      </c>
      <c r="AA5060">
        <v>6</v>
      </c>
      <c r="AB5060">
        <v>2676</v>
      </c>
      <c r="AC5060">
        <f>Table1_1[[#This Row],[Price]]*Table1_1[[#This Row],[Quantity]]</f>
        <v>6690</v>
      </c>
    </row>
    <row r="5061" spans="1:29" x14ac:dyDescent="0.3">
      <c r="A5061" t="s">
        <v>28</v>
      </c>
      <c r="B5061" t="s">
        <v>29</v>
      </c>
      <c r="C5061" t="s">
        <v>193</v>
      </c>
      <c r="D5061" t="s">
        <v>98</v>
      </c>
      <c r="E5061" t="s">
        <v>56</v>
      </c>
      <c r="F5061" t="s">
        <v>47</v>
      </c>
      <c r="G5061">
        <v>13</v>
      </c>
      <c r="H5061">
        <v>419464</v>
      </c>
      <c r="I5061" t="s">
        <v>58</v>
      </c>
      <c r="J5061" s="3">
        <v>45388</v>
      </c>
      <c r="K5061">
        <v>1000</v>
      </c>
      <c r="L5061" t="s">
        <v>20463</v>
      </c>
      <c r="M5061" t="s">
        <v>1291</v>
      </c>
      <c r="N5061" t="s">
        <v>20464</v>
      </c>
      <c r="O5061" t="s">
        <v>20465</v>
      </c>
      <c r="P5061" t="s">
        <v>87</v>
      </c>
      <c r="Q5061">
        <v>15</v>
      </c>
      <c r="R5061" t="s">
        <v>88</v>
      </c>
      <c r="S5061" t="s">
        <v>41</v>
      </c>
      <c r="T5061">
        <v>70972</v>
      </c>
      <c r="U5061" s="1">
        <v>45301</v>
      </c>
      <c r="V5061" t="s">
        <v>111</v>
      </c>
      <c r="W5061">
        <v>913171</v>
      </c>
      <c r="X5061" t="s">
        <v>20466</v>
      </c>
      <c r="Y5061">
        <v>397</v>
      </c>
      <c r="Z5061">
        <v>556</v>
      </c>
      <c r="AA5061">
        <v>5</v>
      </c>
      <c r="AB5061">
        <v>1112</v>
      </c>
      <c r="AC5061">
        <f>Table1_1[[#This Row],[Price]]*Table1_1[[#This Row],[Quantity]]</f>
        <v>2780</v>
      </c>
    </row>
    <row r="5062" spans="1:29" x14ac:dyDescent="0.3">
      <c r="A5062" t="s">
        <v>28</v>
      </c>
      <c r="B5062" t="s">
        <v>29</v>
      </c>
      <c r="C5062" t="s">
        <v>54</v>
      </c>
      <c r="D5062" t="s">
        <v>248</v>
      </c>
      <c r="E5062" t="s">
        <v>32</v>
      </c>
      <c r="F5062" t="s">
        <v>47</v>
      </c>
      <c r="G5062">
        <v>43</v>
      </c>
      <c r="H5062">
        <v>427364</v>
      </c>
      <c r="I5062" t="s">
        <v>58</v>
      </c>
      <c r="J5062" s="3">
        <v>45538</v>
      </c>
      <c r="K5062">
        <v>1300</v>
      </c>
      <c r="L5062" t="s">
        <v>20467</v>
      </c>
      <c r="M5062" t="s">
        <v>76</v>
      </c>
      <c r="N5062" t="s">
        <v>20468</v>
      </c>
      <c r="O5062" t="s">
        <v>20469</v>
      </c>
      <c r="P5062" t="s">
        <v>71</v>
      </c>
      <c r="Q5062">
        <v>7</v>
      </c>
      <c r="R5062" t="s">
        <v>40</v>
      </c>
      <c r="S5062" t="s">
        <v>63</v>
      </c>
      <c r="T5062">
        <v>22281</v>
      </c>
      <c r="U5062" s="1">
        <v>45473</v>
      </c>
      <c r="V5062" t="s">
        <v>52</v>
      </c>
      <c r="W5062">
        <v>533444</v>
      </c>
      <c r="X5062" t="s">
        <v>20470</v>
      </c>
      <c r="Y5062">
        <v>552</v>
      </c>
      <c r="Z5062">
        <v>2000</v>
      </c>
      <c r="AA5062">
        <v>3</v>
      </c>
      <c r="AB5062">
        <v>2400</v>
      </c>
      <c r="AC5062">
        <f>Table1_1[[#This Row],[Price]]*Table1_1[[#This Row],[Quantity]]</f>
        <v>6000</v>
      </c>
    </row>
    <row r="5063" spans="1:29" x14ac:dyDescent="0.3">
      <c r="A5063" t="s">
        <v>28</v>
      </c>
      <c r="B5063" t="s">
        <v>29</v>
      </c>
      <c r="C5063" t="s">
        <v>44</v>
      </c>
      <c r="D5063" t="s">
        <v>364</v>
      </c>
      <c r="E5063" t="s">
        <v>46</v>
      </c>
      <c r="F5063" t="s">
        <v>113</v>
      </c>
      <c r="G5063">
        <v>96</v>
      </c>
      <c r="H5063">
        <v>412311</v>
      </c>
      <c r="I5063" t="s">
        <v>34</v>
      </c>
      <c r="J5063" s="3">
        <v>45138</v>
      </c>
      <c r="K5063">
        <v>1300</v>
      </c>
      <c r="L5063" t="s">
        <v>20471</v>
      </c>
      <c r="M5063" t="s">
        <v>1198</v>
      </c>
      <c r="N5063" t="s">
        <v>20472</v>
      </c>
      <c r="O5063" t="s">
        <v>20473</v>
      </c>
      <c r="P5063" t="s">
        <v>71</v>
      </c>
      <c r="Q5063">
        <v>7</v>
      </c>
      <c r="R5063" t="s">
        <v>40</v>
      </c>
      <c r="S5063" t="s">
        <v>118</v>
      </c>
      <c r="T5063">
        <v>68918</v>
      </c>
      <c r="U5063" s="1">
        <v>45335</v>
      </c>
      <c r="V5063" t="s">
        <v>119</v>
      </c>
      <c r="W5063">
        <v>386695</v>
      </c>
      <c r="X5063" t="s">
        <v>20201</v>
      </c>
      <c r="Y5063">
        <v>550</v>
      </c>
      <c r="Z5063">
        <v>781</v>
      </c>
      <c r="AA5063">
        <v>2</v>
      </c>
      <c r="AB5063">
        <v>624.80000000000007</v>
      </c>
      <c r="AC5063">
        <f>Table1_1[[#This Row],[Price]]*Table1_1[[#This Row],[Quantity]]</f>
        <v>1562</v>
      </c>
    </row>
    <row r="5064" spans="1:29" x14ac:dyDescent="0.3">
      <c r="A5064" t="s">
        <v>28</v>
      </c>
      <c r="B5064" t="s">
        <v>29</v>
      </c>
      <c r="C5064" t="s">
        <v>44</v>
      </c>
      <c r="D5064" t="s">
        <v>267</v>
      </c>
      <c r="E5064" t="s">
        <v>32</v>
      </c>
      <c r="F5064" t="s">
        <v>135</v>
      </c>
      <c r="G5064">
        <v>63</v>
      </c>
      <c r="H5064">
        <v>416280</v>
      </c>
      <c r="I5064" t="s">
        <v>34</v>
      </c>
      <c r="J5064" s="3">
        <v>43941</v>
      </c>
      <c r="K5064">
        <v>1300</v>
      </c>
      <c r="L5064" t="s">
        <v>20475</v>
      </c>
      <c r="M5064" t="s">
        <v>1488</v>
      </c>
      <c r="N5064" t="s">
        <v>20476</v>
      </c>
      <c r="O5064" t="s">
        <v>20477</v>
      </c>
      <c r="P5064" t="s">
        <v>39</v>
      </c>
      <c r="Q5064">
        <v>16</v>
      </c>
      <c r="R5064" t="s">
        <v>40</v>
      </c>
      <c r="S5064" t="s">
        <v>79</v>
      </c>
      <c r="T5064">
        <v>17009</v>
      </c>
      <c r="U5064" s="1">
        <v>45538</v>
      </c>
      <c r="V5064" t="s">
        <v>180</v>
      </c>
      <c r="W5064">
        <v>119190</v>
      </c>
      <c r="X5064" t="s">
        <v>20478</v>
      </c>
      <c r="Y5064">
        <v>895</v>
      </c>
      <c r="Z5064">
        <v>1156</v>
      </c>
      <c r="AA5064">
        <v>1</v>
      </c>
      <c r="AB5064">
        <v>462.40000000000003</v>
      </c>
      <c r="AC5064">
        <f>Table1_1[[#This Row],[Price]]*Table1_1[[#This Row],[Quantity]]</f>
        <v>1156</v>
      </c>
    </row>
    <row r="5065" spans="1:29" x14ac:dyDescent="0.3">
      <c r="A5065" t="s">
        <v>28</v>
      </c>
      <c r="B5065" t="s">
        <v>29</v>
      </c>
      <c r="C5065" t="s">
        <v>148</v>
      </c>
      <c r="D5065" t="s">
        <v>45</v>
      </c>
      <c r="E5065" t="s">
        <v>56</v>
      </c>
      <c r="F5065" t="s">
        <v>113</v>
      </c>
      <c r="G5065">
        <v>44</v>
      </c>
      <c r="H5065">
        <v>426841</v>
      </c>
      <c r="I5065" t="s">
        <v>34</v>
      </c>
      <c r="J5065" s="3">
        <v>45248</v>
      </c>
      <c r="K5065">
        <v>950</v>
      </c>
      <c r="L5065" t="s">
        <v>20479</v>
      </c>
      <c r="M5065" t="s">
        <v>276</v>
      </c>
      <c r="N5065" t="s">
        <v>20480</v>
      </c>
      <c r="O5065" t="s">
        <v>20481</v>
      </c>
      <c r="P5065" t="s">
        <v>87</v>
      </c>
      <c r="Q5065">
        <v>16</v>
      </c>
      <c r="R5065" t="s">
        <v>40</v>
      </c>
      <c r="S5065" t="s">
        <v>118</v>
      </c>
      <c r="T5065">
        <v>37978</v>
      </c>
      <c r="U5065" s="1">
        <v>45592</v>
      </c>
      <c r="V5065" t="s">
        <v>155</v>
      </c>
      <c r="W5065">
        <v>749898</v>
      </c>
      <c r="X5065" t="s">
        <v>8859</v>
      </c>
      <c r="Y5065">
        <v>258</v>
      </c>
      <c r="Z5065">
        <v>1144</v>
      </c>
      <c r="AA5065">
        <v>5</v>
      </c>
      <c r="AB5065">
        <v>2288</v>
      </c>
      <c r="AC5065">
        <f>Table1_1[[#This Row],[Price]]*Table1_1[[#This Row],[Quantity]]</f>
        <v>5720</v>
      </c>
    </row>
    <row r="5066" spans="1:29" x14ac:dyDescent="0.3">
      <c r="A5066" t="s">
        <v>28</v>
      </c>
      <c r="B5066" t="s">
        <v>29</v>
      </c>
      <c r="C5066" t="s">
        <v>30</v>
      </c>
      <c r="D5066" t="s">
        <v>74</v>
      </c>
      <c r="E5066" t="s">
        <v>32</v>
      </c>
      <c r="F5066" t="s">
        <v>47</v>
      </c>
      <c r="G5066">
        <v>100</v>
      </c>
      <c r="H5066">
        <v>425936</v>
      </c>
      <c r="I5066" t="s">
        <v>34</v>
      </c>
      <c r="J5066" s="3">
        <v>45057</v>
      </c>
      <c r="K5066">
        <v>1200</v>
      </c>
      <c r="L5066" t="s">
        <v>20482</v>
      </c>
      <c r="M5066" t="s">
        <v>115</v>
      </c>
      <c r="N5066" t="s">
        <v>20483</v>
      </c>
      <c r="O5066" t="s">
        <v>20484</v>
      </c>
      <c r="P5066" t="s">
        <v>51</v>
      </c>
      <c r="Q5066">
        <v>17</v>
      </c>
      <c r="R5066" t="s">
        <v>88</v>
      </c>
      <c r="S5066" t="s">
        <v>79</v>
      </c>
      <c r="T5066">
        <v>24554</v>
      </c>
      <c r="U5066" s="1">
        <v>45537</v>
      </c>
      <c r="V5066" t="s">
        <v>180</v>
      </c>
      <c r="W5066">
        <v>630040</v>
      </c>
      <c r="X5066" t="s">
        <v>20485</v>
      </c>
      <c r="Y5066">
        <v>967</v>
      </c>
      <c r="Z5066">
        <v>890</v>
      </c>
      <c r="AA5066">
        <v>1</v>
      </c>
      <c r="AB5066">
        <v>356</v>
      </c>
      <c r="AC5066">
        <f>Table1_1[[#This Row],[Price]]*Table1_1[[#This Row],[Quantity]]</f>
        <v>890</v>
      </c>
    </row>
    <row r="5067" spans="1:29" x14ac:dyDescent="0.3">
      <c r="A5067" t="s">
        <v>28</v>
      </c>
      <c r="B5067" t="s">
        <v>29</v>
      </c>
      <c r="C5067" t="s">
        <v>157</v>
      </c>
      <c r="D5067" t="s">
        <v>92</v>
      </c>
      <c r="E5067" t="s">
        <v>46</v>
      </c>
      <c r="F5067" t="s">
        <v>47</v>
      </c>
      <c r="G5067">
        <v>10</v>
      </c>
      <c r="H5067">
        <v>430006</v>
      </c>
      <c r="I5067" t="s">
        <v>34</v>
      </c>
      <c r="J5067" s="3">
        <v>44434</v>
      </c>
      <c r="K5067">
        <v>1400</v>
      </c>
      <c r="L5067" t="s">
        <v>20486</v>
      </c>
      <c r="M5067" t="s">
        <v>605</v>
      </c>
      <c r="N5067" t="s">
        <v>20487</v>
      </c>
      <c r="O5067">
        <v>-7620</v>
      </c>
      <c r="P5067" t="s">
        <v>87</v>
      </c>
      <c r="Q5067">
        <v>8</v>
      </c>
      <c r="R5067" t="s">
        <v>88</v>
      </c>
      <c r="S5067" t="s">
        <v>63</v>
      </c>
      <c r="T5067">
        <v>20510</v>
      </c>
      <c r="U5067" s="1">
        <v>45381</v>
      </c>
      <c r="V5067" t="s">
        <v>72</v>
      </c>
      <c r="W5067">
        <v>927157</v>
      </c>
      <c r="X5067" t="s">
        <v>20488</v>
      </c>
      <c r="Y5067">
        <v>877</v>
      </c>
      <c r="Z5067">
        <v>1622</v>
      </c>
      <c r="AA5067">
        <v>3</v>
      </c>
      <c r="AB5067">
        <v>1946.4</v>
      </c>
      <c r="AC5067">
        <f>Table1_1[[#This Row],[Price]]*Table1_1[[#This Row],[Quantity]]</f>
        <v>4866</v>
      </c>
    </row>
    <row r="5068" spans="1:29" x14ac:dyDescent="0.3">
      <c r="A5068" t="s">
        <v>28</v>
      </c>
      <c r="B5068" t="s">
        <v>29</v>
      </c>
      <c r="C5068" t="s">
        <v>193</v>
      </c>
      <c r="D5068" t="s">
        <v>338</v>
      </c>
      <c r="E5068" t="s">
        <v>32</v>
      </c>
      <c r="F5068" t="s">
        <v>83</v>
      </c>
      <c r="G5068">
        <v>8</v>
      </c>
      <c r="H5068">
        <v>417962</v>
      </c>
      <c r="I5068" t="s">
        <v>34</v>
      </c>
      <c r="J5068" s="3">
        <v>44677</v>
      </c>
      <c r="K5068">
        <v>1400</v>
      </c>
      <c r="L5068" t="s">
        <v>18729</v>
      </c>
      <c r="M5068" t="s">
        <v>177</v>
      </c>
      <c r="N5068" t="s">
        <v>20489</v>
      </c>
      <c r="O5068" t="s">
        <v>20490</v>
      </c>
      <c r="P5068" t="s">
        <v>51</v>
      </c>
      <c r="Q5068">
        <v>6</v>
      </c>
      <c r="R5068" t="s">
        <v>88</v>
      </c>
      <c r="S5068" t="s">
        <v>118</v>
      </c>
      <c r="T5068">
        <v>50959</v>
      </c>
      <c r="U5068" s="1">
        <v>45321</v>
      </c>
      <c r="V5068" t="s">
        <v>111</v>
      </c>
      <c r="W5068">
        <v>694382</v>
      </c>
      <c r="X5068" t="s">
        <v>4242</v>
      </c>
      <c r="Y5068">
        <v>667</v>
      </c>
      <c r="Z5068">
        <v>2916</v>
      </c>
      <c r="AA5068">
        <v>5</v>
      </c>
      <c r="AB5068">
        <v>5832</v>
      </c>
      <c r="AC5068">
        <f>Table1_1[[#This Row],[Price]]*Table1_1[[#This Row],[Quantity]]</f>
        <v>14580</v>
      </c>
    </row>
    <row r="5069" spans="1:29" x14ac:dyDescent="0.3">
      <c r="A5069" t="s">
        <v>28</v>
      </c>
      <c r="B5069" t="s">
        <v>29</v>
      </c>
      <c r="C5069" t="s">
        <v>44</v>
      </c>
      <c r="D5069" t="s">
        <v>98</v>
      </c>
      <c r="E5069" t="s">
        <v>56</v>
      </c>
      <c r="F5069" t="s">
        <v>106</v>
      </c>
      <c r="G5069">
        <v>66</v>
      </c>
      <c r="H5069">
        <v>407951</v>
      </c>
      <c r="I5069" t="s">
        <v>34</v>
      </c>
      <c r="J5069" s="3">
        <v>44646</v>
      </c>
      <c r="K5069">
        <v>1100</v>
      </c>
      <c r="L5069" t="s">
        <v>20491</v>
      </c>
      <c r="M5069" t="s">
        <v>205</v>
      </c>
      <c r="N5069" t="s">
        <v>20492</v>
      </c>
      <c r="O5069" t="s">
        <v>20493</v>
      </c>
      <c r="P5069" t="s">
        <v>71</v>
      </c>
      <c r="Q5069">
        <v>5</v>
      </c>
      <c r="R5069" t="s">
        <v>40</v>
      </c>
      <c r="S5069" t="s">
        <v>63</v>
      </c>
      <c r="T5069">
        <v>55406</v>
      </c>
      <c r="U5069" s="1">
        <v>45293</v>
      </c>
      <c r="V5069" t="s">
        <v>111</v>
      </c>
      <c r="W5069">
        <v>721081</v>
      </c>
      <c r="X5069" t="s">
        <v>20494</v>
      </c>
      <c r="Y5069">
        <v>653</v>
      </c>
      <c r="Z5069">
        <v>2565</v>
      </c>
      <c r="AA5069">
        <v>1</v>
      </c>
      <c r="AB5069">
        <v>1026</v>
      </c>
      <c r="AC5069">
        <f>Table1_1[[#This Row],[Price]]*Table1_1[[#This Row],[Quantity]]</f>
        <v>2565</v>
      </c>
    </row>
    <row r="5070" spans="1:29" x14ac:dyDescent="0.3">
      <c r="A5070" t="s">
        <v>28</v>
      </c>
      <c r="B5070" t="s">
        <v>29</v>
      </c>
      <c r="C5070" t="s">
        <v>91</v>
      </c>
      <c r="D5070" t="s">
        <v>511</v>
      </c>
      <c r="E5070" t="s">
        <v>56</v>
      </c>
      <c r="F5070" t="s">
        <v>33</v>
      </c>
      <c r="G5070">
        <v>3</v>
      </c>
      <c r="H5070">
        <v>429421</v>
      </c>
      <c r="I5070" t="s">
        <v>58</v>
      </c>
      <c r="J5070" s="3">
        <v>44855</v>
      </c>
      <c r="K5070">
        <v>1400</v>
      </c>
      <c r="L5070" t="s">
        <v>19450</v>
      </c>
      <c r="M5070" t="s">
        <v>1017</v>
      </c>
      <c r="N5070" t="s">
        <v>20495</v>
      </c>
      <c r="O5070" t="s">
        <v>20496</v>
      </c>
      <c r="P5070" t="s">
        <v>87</v>
      </c>
      <c r="Q5070">
        <v>17</v>
      </c>
      <c r="R5070" t="s">
        <v>88</v>
      </c>
      <c r="S5070" t="s">
        <v>63</v>
      </c>
      <c r="T5070">
        <v>96240</v>
      </c>
      <c r="U5070" s="1">
        <v>45427</v>
      </c>
      <c r="V5070" t="s">
        <v>140</v>
      </c>
      <c r="W5070">
        <v>483317</v>
      </c>
      <c r="X5070" t="s">
        <v>20497</v>
      </c>
      <c r="Y5070">
        <v>817</v>
      </c>
      <c r="Z5070">
        <v>531</v>
      </c>
      <c r="AA5070">
        <v>3</v>
      </c>
      <c r="AB5070">
        <v>637.20000000000005</v>
      </c>
      <c r="AC5070">
        <f>Table1_1[[#This Row],[Price]]*Table1_1[[#This Row],[Quantity]]</f>
        <v>1593</v>
      </c>
    </row>
    <row r="5071" spans="1:29" x14ac:dyDescent="0.3">
      <c r="A5071" t="s">
        <v>28</v>
      </c>
      <c r="B5071" t="s">
        <v>29</v>
      </c>
      <c r="C5071" t="s">
        <v>44</v>
      </c>
      <c r="D5071" t="s">
        <v>248</v>
      </c>
      <c r="E5071" t="s">
        <v>56</v>
      </c>
      <c r="F5071" t="s">
        <v>57</v>
      </c>
      <c r="G5071">
        <v>81</v>
      </c>
      <c r="H5071">
        <v>434394</v>
      </c>
      <c r="I5071" t="s">
        <v>58</v>
      </c>
      <c r="J5071" s="3">
        <v>44026</v>
      </c>
      <c r="K5071">
        <v>1300</v>
      </c>
      <c r="L5071" t="s">
        <v>20498</v>
      </c>
      <c r="M5071" t="s">
        <v>293</v>
      </c>
      <c r="N5071" t="s">
        <v>20499</v>
      </c>
      <c r="O5071" t="s">
        <v>20500</v>
      </c>
      <c r="P5071" t="s">
        <v>71</v>
      </c>
      <c r="Q5071">
        <v>16</v>
      </c>
      <c r="R5071" t="s">
        <v>40</v>
      </c>
      <c r="S5071" t="s">
        <v>41</v>
      </c>
      <c r="T5071">
        <v>48723</v>
      </c>
      <c r="U5071" s="1">
        <v>45587</v>
      </c>
      <c r="V5071" t="s">
        <v>155</v>
      </c>
      <c r="W5071">
        <v>306277</v>
      </c>
      <c r="X5071" t="s">
        <v>20501</v>
      </c>
      <c r="Y5071">
        <v>505</v>
      </c>
      <c r="Z5071">
        <v>1968</v>
      </c>
      <c r="AA5071">
        <v>8</v>
      </c>
      <c r="AB5071">
        <v>6297.6</v>
      </c>
      <c r="AC5071">
        <f>Table1_1[[#This Row],[Price]]*Table1_1[[#This Row],[Quantity]]</f>
        <v>15744</v>
      </c>
    </row>
    <row r="5072" spans="1:29" x14ac:dyDescent="0.3">
      <c r="A5072" t="s">
        <v>28</v>
      </c>
      <c r="B5072" t="s">
        <v>29</v>
      </c>
      <c r="C5072" t="s">
        <v>30</v>
      </c>
      <c r="D5072" t="s">
        <v>261</v>
      </c>
      <c r="E5072" t="s">
        <v>46</v>
      </c>
      <c r="F5072" t="s">
        <v>99</v>
      </c>
      <c r="G5072">
        <v>51</v>
      </c>
      <c r="H5072">
        <v>438139</v>
      </c>
      <c r="I5072" t="s">
        <v>58</v>
      </c>
      <c r="J5072" s="3">
        <v>44483</v>
      </c>
      <c r="K5072">
        <v>1300</v>
      </c>
      <c r="L5072" t="s">
        <v>20502</v>
      </c>
      <c r="M5072" t="s">
        <v>250</v>
      </c>
      <c r="N5072" t="s">
        <v>20503</v>
      </c>
      <c r="O5072" t="s">
        <v>20504</v>
      </c>
      <c r="P5072" t="s">
        <v>87</v>
      </c>
      <c r="Q5072">
        <v>20</v>
      </c>
      <c r="R5072" t="s">
        <v>40</v>
      </c>
      <c r="S5072" t="s">
        <v>79</v>
      </c>
      <c r="T5072">
        <v>53169</v>
      </c>
      <c r="U5072" s="1">
        <v>45349</v>
      </c>
      <c r="V5072" t="s">
        <v>119</v>
      </c>
      <c r="W5072">
        <v>781027</v>
      </c>
      <c r="X5072" t="s">
        <v>20505</v>
      </c>
      <c r="Y5072">
        <v>784</v>
      </c>
      <c r="Z5072">
        <v>1418</v>
      </c>
      <c r="AA5072">
        <v>8</v>
      </c>
      <c r="AB5072">
        <v>4537.6000000000004</v>
      </c>
      <c r="AC5072">
        <f>Table1_1[[#This Row],[Price]]*Table1_1[[#This Row],[Quantity]]</f>
        <v>11344</v>
      </c>
    </row>
    <row r="5073" spans="1:29" x14ac:dyDescent="0.3">
      <c r="A5073" t="s">
        <v>28</v>
      </c>
      <c r="B5073" t="s">
        <v>29</v>
      </c>
      <c r="C5073" t="s">
        <v>30</v>
      </c>
      <c r="D5073" t="s">
        <v>467</v>
      </c>
      <c r="E5073" t="s">
        <v>56</v>
      </c>
      <c r="F5073" t="s">
        <v>33</v>
      </c>
      <c r="G5073">
        <v>11</v>
      </c>
      <c r="H5073">
        <v>424492</v>
      </c>
      <c r="I5073" t="s">
        <v>58</v>
      </c>
      <c r="J5073" s="3">
        <v>45204</v>
      </c>
      <c r="K5073">
        <v>800</v>
      </c>
      <c r="L5073" t="s">
        <v>20506</v>
      </c>
      <c r="M5073" t="s">
        <v>216</v>
      </c>
      <c r="N5073" t="s">
        <v>20507</v>
      </c>
      <c r="O5073" t="s">
        <v>20508</v>
      </c>
      <c r="P5073" t="s">
        <v>87</v>
      </c>
      <c r="Q5073">
        <v>14</v>
      </c>
      <c r="R5073" t="s">
        <v>40</v>
      </c>
      <c r="S5073" t="s">
        <v>63</v>
      </c>
      <c r="T5073">
        <v>61153</v>
      </c>
      <c r="U5073" s="1">
        <v>45613</v>
      </c>
      <c r="V5073" t="s">
        <v>42</v>
      </c>
      <c r="W5073">
        <v>738923</v>
      </c>
      <c r="X5073" t="s">
        <v>20509</v>
      </c>
      <c r="Y5073">
        <v>872</v>
      </c>
      <c r="Z5073">
        <v>850</v>
      </c>
      <c r="AA5073">
        <v>1</v>
      </c>
      <c r="AB5073">
        <v>340</v>
      </c>
      <c r="AC5073">
        <f>Table1_1[[#This Row],[Price]]*Table1_1[[#This Row],[Quantity]]</f>
        <v>850</v>
      </c>
    </row>
    <row r="5074" spans="1:29" x14ac:dyDescent="0.3">
      <c r="A5074" t="s">
        <v>28</v>
      </c>
      <c r="B5074" t="s">
        <v>29</v>
      </c>
      <c r="C5074" t="s">
        <v>44</v>
      </c>
      <c r="D5074" t="s">
        <v>467</v>
      </c>
      <c r="E5074" t="s">
        <v>46</v>
      </c>
      <c r="F5074" t="s">
        <v>57</v>
      </c>
      <c r="G5074">
        <v>97</v>
      </c>
      <c r="H5074">
        <v>439105</v>
      </c>
      <c r="I5074" t="s">
        <v>58</v>
      </c>
      <c r="J5074" s="3">
        <v>44330</v>
      </c>
      <c r="K5074">
        <v>950</v>
      </c>
      <c r="L5074" t="s">
        <v>16423</v>
      </c>
      <c r="M5074" t="s">
        <v>313</v>
      </c>
      <c r="N5074" t="s">
        <v>20510</v>
      </c>
      <c r="O5074" t="s">
        <v>20511</v>
      </c>
      <c r="P5074" t="s">
        <v>71</v>
      </c>
      <c r="Q5074">
        <v>4</v>
      </c>
      <c r="R5074" t="s">
        <v>88</v>
      </c>
      <c r="S5074" t="s">
        <v>41</v>
      </c>
      <c r="T5074">
        <v>64654</v>
      </c>
      <c r="U5074" s="1">
        <v>45610</v>
      </c>
      <c r="V5074" t="s">
        <v>42</v>
      </c>
      <c r="W5074">
        <v>296446</v>
      </c>
      <c r="X5074" t="s">
        <v>20512</v>
      </c>
      <c r="Y5074">
        <v>833</v>
      </c>
      <c r="Z5074">
        <v>2512</v>
      </c>
      <c r="AA5074">
        <v>7</v>
      </c>
      <c r="AB5074">
        <v>7033.6</v>
      </c>
      <c r="AC5074">
        <f>Table1_1[[#This Row],[Price]]*Table1_1[[#This Row],[Quantity]]</f>
        <v>17584</v>
      </c>
    </row>
    <row r="5075" spans="1:29" x14ac:dyDescent="0.3">
      <c r="A5075" t="s">
        <v>28</v>
      </c>
      <c r="B5075" t="s">
        <v>29</v>
      </c>
      <c r="C5075" t="s">
        <v>157</v>
      </c>
      <c r="D5075" t="s">
        <v>261</v>
      </c>
      <c r="E5075" t="s">
        <v>32</v>
      </c>
      <c r="F5075" t="s">
        <v>106</v>
      </c>
      <c r="G5075">
        <v>68</v>
      </c>
      <c r="H5075">
        <v>410129</v>
      </c>
      <c r="I5075" t="s">
        <v>34</v>
      </c>
      <c r="J5075" s="3">
        <v>44945</v>
      </c>
      <c r="K5075">
        <v>950</v>
      </c>
      <c r="L5075" t="s">
        <v>20513</v>
      </c>
      <c r="M5075" t="s">
        <v>216</v>
      </c>
      <c r="N5075" t="s">
        <v>20514</v>
      </c>
      <c r="O5075" t="s">
        <v>20515</v>
      </c>
      <c r="P5075" t="s">
        <v>71</v>
      </c>
      <c r="Q5075">
        <v>6</v>
      </c>
      <c r="R5075" t="s">
        <v>88</v>
      </c>
      <c r="S5075" t="s">
        <v>79</v>
      </c>
      <c r="T5075">
        <v>41586</v>
      </c>
      <c r="U5075" s="1">
        <v>45472</v>
      </c>
      <c r="V5075" t="s">
        <v>52</v>
      </c>
      <c r="W5075">
        <v>525047</v>
      </c>
      <c r="X5075" t="s">
        <v>20516</v>
      </c>
      <c r="Y5075">
        <v>595</v>
      </c>
      <c r="Z5075">
        <v>1667</v>
      </c>
      <c r="AA5075">
        <v>6</v>
      </c>
      <c r="AB5075">
        <v>4000.8</v>
      </c>
      <c r="AC5075">
        <f>Table1_1[[#This Row],[Price]]*Table1_1[[#This Row],[Quantity]]</f>
        <v>10002</v>
      </c>
    </row>
    <row r="5076" spans="1:29" x14ac:dyDescent="0.3">
      <c r="A5076" t="s">
        <v>28</v>
      </c>
      <c r="B5076" t="s">
        <v>29</v>
      </c>
      <c r="C5076" t="s">
        <v>44</v>
      </c>
      <c r="D5076" t="s">
        <v>187</v>
      </c>
      <c r="E5076" t="s">
        <v>56</v>
      </c>
      <c r="F5076" t="s">
        <v>33</v>
      </c>
      <c r="G5076">
        <v>36</v>
      </c>
      <c r="H5076">
        <v>413414</v>
      </c>
      <c r="I5076" t="s">
        <v>58</v>
      </c>
      <c r="J5076" s="3">
        <v>44134</v>
      </c>
      <c r="K5076">
        <v>1300</v>
      </c>
      <c r="L5076" t="s">
        <v>20517</v>
      </c>
      <c r="M5076" t="s">
        <v>60</v>
      </c>
      <c r="N5076" t="s">
        <v>20518</v>
      </c>
      <c r="O5076" t="s">
        <v>20519</v>
      </c>
      <c r="P5076" t="s">
        <v>87</v>
      </c>
      <c r="Q5076">
        <v>8</v>
      </c>
      <c r="R5076" t="s">
        <v>40</v>
      </c>
      <c r="S5076" t="s">
        <v>41</v>
      </c>
      <c r="T5076">
        <v>62715</v>
      </c>
      <c r="U5076" s="1">
        <v>45404</v>
      </c>
      <c r="V5076" t="s">
        <v>80</v>
      </c>
      <c r="W5076">
        <v>811516</v>
      </c>
      <c r="X5076" t="s">
        <v>20520</v>
      </c>
      <c r="Y5076">
        <v>988</v>
      </c>
      <c r="Z5076">
        <v>1579</v>
      </c>
      <c r="AA5076">
        <v>4</v>
      </c>
      <c r="AB5076">
        <v>2526.4</v>
      </c>
      <c r="AC5076">
        <f>Table1_1[[#This Row],[Price]]*Table1_1[[#This Row],[Quantity]]</f>
        <v>6316</v>
      </c>
    </row>
    <row r="5077" spans="1:29" x14ac:dyDescent="0.3">
      <c r="A5077" t="s">
        <v>28</v>
      </c>
      <c r="B5077" t="s">
        <v>29</v>
      </c>
      <c r="C5077" t="s">
        <v>66</v>
      </c>
      <c r="D5077" t="s">
        <v>467</v>
      </c>
      <c r="E5077" t="s">
        <v>56</v>
      </c>
      <c r="F5077" t="s">
        <v>99</v>
      </c>
      <c r="G5077">
        <v>9</v>
      </c>
      <c r="H5077">
        <v>413466</v>
      </c>
      <c r="I5077" t="s">
        <v>58</v>
      </c>
      <c r="J5077" s="3">
        <v>43905</v>
      </c>
      <c r="K5077">
        <v>1000</v>
      </c>
      <c r="L5077" t="s">
        <v>20521</v>
      </c>
      <c r="M5077" t="s">
        <v>680</v>
      </c>
      <c r="N5077" t="s">
        <v>20522</v>
      </c>
      <c r="O5077" t="s">
        <v>20523</v>
      </c>
      <c r="P5077" t="s">
        <v>51</v>
      </c>
      <c r="Q5077">
        <v>9</v>
      </c>
      <c r="R5077" t="s">
        <v>40</v>
      </c>
      <c r="S5077" t="s">
        <v>118</v>
      </c>
      <c r="T5077">
        <v>25539</v>
      </c>
      <c r="U5077" s="1">
        <v>45560</v>
      </c>
      <c r="V5077" t="s">
        <v>180</v>
      </c>
      <c r="W5077">
        <v>324749</v>
      </c>
      <c r="X5077" t="s">
        <v>20524</v>
      </c>
      <c r="Y5077">
        <v>586</v>
      </c>
      <c r="Z5077">
        <v>2724</v>
      </c>
      <c r="AA5077">
        <v>3</v>
      </c>
      <c r="AB5077">
        <v>3268.8</v>
      </c>
      <c r="AC5077">
        <f>Table1_1[[#This Row],[Price]]*Table1_1[[#This Row],[Quantity]]</f>
        <v>8172</v>
      </c>
    </row>
    <row r="5078" spans="1:29" x14ac:dyDescent="0.3">
      <c r="A5078" t="s">
        <v>28</v>
      </c>
      <c r="B5078" t="s">
        <v>29</v>
      </c>
      <c r="C5078" t="s">
        <v>54</v>
      </c>
      <c r="D5078" t="s">
        <v>45</v>
      </c>
      <c r="E5078" t="s">
        <v>56</v>
      </c>
      <c r="F5078" t="s">
        <v>175</v>
      </c>
      <c r="G5078">
        <v>51</v>
      </c>
      <c r="H5078">
        <v>432297</v>
      </c>
      <c r="I5078" t="s">
        <v>58</v>
      </c>
      <c r="J5078" s="3">
        <v>43960</v>
      </c>
      <c r="K5078">
        <v>1300</v>
      </c>
      <c r="L5078" t="s">
        <v>20525</v>
      </c>
      <c r="M5078" t="s">
        <v>244</v>
      </c>
      <c r="N5078" t="s">
        <v>20526</v>
      </c>
      <c r="O5078">
        <v>-6025</v>
      </c>
      <c r="P5078" t="s">
        <v>51</v>
      </c>
      <c r="Q5078">
        <v>11</v>
      </c>
      <c r="R5078" t="s">
        <v>40</v>
      </c>
      <c r="S5078" t="s">
        <v>41</v>
      </c>
      <c r="T5078">
        <v>51325</v>
      </c>
      <c r="U5078" s="1">
        <v>45334</v>
      </c>
      <c r="V5078" t="s">
        <v>119</v>
      </c>
      <c r="W5078">
        <v>802910</v>
      </c>
      <c r="X5078" t="s">
        <v>10429</v>
      </c>
      <c r="Y5078">
        <v>819</v>
      </c>
      <c r="Z5078">
        <v>2518</v>
      </c>
      <c r="AA5078">
        <v>2</v>
      </c>
      <c r="AB5078">
        <v>2014.4</v>
      </c>
      <c r="AC5078">
        <f>Table1_1[[#This Row],[Price]]*Table1_1[[#This Row],[Quantity]]</f>
        <v>5036</v>
      </c>
    </row>
    <row r="5079" spans="1:29" x14ac:dyDescent="0.3">
      <c r="A5079" t="s">
        <v>28</v>
      </c>
      <c r="B5079" t="s">
        <v>29</v>
      </c>
      <c r="C5079" t="s">
        <v>193</v>
      </c>
      <c r="D5079" t="s">
        <v>616</v>
      </c>
      <c r="E5079" t="s">
        <v>46</v>
      </c>
      <c r="F5079" t="s">
        <v>99</v>
      </c>
      <c r="G5079">
        <v>43</v>
      </c>
      <c r="H5079">
        <v>431159</v>
      </c>
      <c r="I5079" t="s">
        <v>58</v>
      </c>
      <c r="J5079" s="3">
        <v>45334</v>
      </c>
      <c r="K5079">
        <v>1200</v>
      </c>
      <c r="L5079" t="s">
        <v>20527</v>
      </c>
      <c r="M5079" t="s">
        <v>319</v>
      </c>
      <c r="N5079" t="s">
        <v>20528</v>
      </c>
      <c r="O5079" t="s">
        <v>20529</v>
      </c>
      <c r="P5079" t="s">
        <v>39</v>
      </c>
      <c r="Q5079">
        <v>6</v>
      </c>
      <c r="R5079" t="s">
        <v>40</v>
      </c>
      <c r="S5079" t="s">
        <v>63</v>
      </c>
      <c r="T5079">
        <v>98285</v>
      </c>
      <c r="U5079" s="1">
        <v>45386</v>
      </c>
      <c r="V5079" t="s">
        <v>80</v>
      </c>
      <c r="W5079">
        <v>141246</v>
      </c>
      <c r="X5079" t="s">
        <v>20530</v>
      </c>
      <c r="Y5079">
        <v>327</v>
      </c>
      <c r="Z5079">
        <v>2989</v>
      </c>
      <c r="AA5079">
        <v>8</v>
      </c>
      <c r="AB5079">
        <v>9564.8000000000011</v>
      </c>
      <c r="AC5079">
        <f>Table1_1[[#This Row],[Price]]*Table1_1[[#This Row],[Quantity]]</f>
        <v>23912</v>
      </c>
    </row>
    <row r="5080" spans="1:29" x14ac:dyDescent="0.3">
      <c r="A5080" t="s">
        <v>28</v>
      </c>
      <c r="B5080" t="s">
        <v>29</v>
      </c>
      <c r="C5080" t="s">
        <v>91</v>
      </c>
      <c r="D5080" t="s">
        <v>55</v>
      </c>
      <c r="E5080" t="s">
        <v>46</v>
      </c>
      <c r="F5080" t="s">
        <v>57</v>
      </c>
      <c r="G5080">
        <v>14</v>
      </c>
      <c r="H5080">
        <v>401253</v>
      </c>
      <c r="I5080" t="s">
        <v>34</v>
      </c>
      <c r="J5080" s="3">
        <v>43974</v>
      </c>
      <c r="K5080">
        <v>1000</v>
      </c>
      <c r="L5080" t="s">
        <v>20532</v>
      </c>
      <c r="M5080" t="s">
        <v>152</v>
      </c>
      <c r="N5080" t="s">
        <v>20533</v>
      </c>
      <c r="O5080" t="s">
        <v>20534</v>
      </c>
      <c r="P5080" t="s">
        <v>71</v>
      </c>
      <c r="Q5080">
        <v>3</v>
      </c>
      <c r="R5080" t="s">
        <v>88</v>
      </c>
      <c r="S5080" t="s">
        <v>41</v>
      </c>
      <c r="T5080">
        <v>33764</v>
      </c>
      <c r="U5080" s="1">
        <v>45433</v>
      </c>
      <c r="V5080" t="s">
        <v>140</v>
      </c>
      <c r="W5080">
        <v>463200</v>
      </c>
      <c r="X5080" t="s">
        <v>20535</v>
      </c>
      <c r="Y5080">
        <v>544</v>
      </c>
      <c r="Z5080">
        <v>1647</v>
      </c>
      <c r="AA5080">
        <v>3</v>
      </c>
      <c r="AB5080">
        <v>1976.4</v>
      </c>
      <c r="AC5080">
        <f>Table1_1[[#This Row],[Price]]*Table1_1[[#This Row],[Quantity]]</f>
        <v>4941</v>
      </c>
    </row>
    <row r="5081" spans="1:29" x14ac:dyDescent="0.3">
      <c r="A5081" t="s">
        <v>28</v>
      </c>
      <c r="B5081" t="s">
        <v>29</v>
      </c>
      <c r="C5081" t="s">
        <v>157</v>
      </c>
      <c r="D5081" t="s">
        <v>74</v>
      </c>
      <c r="E5081" t="s">
        <v>32</v>
      </c>
      <c r="F5081" t="s">
        <v>99</v>
      </c>
      <c r="G5081">
        <v>56</v>
      </c>
      <c r="H5081">
        <v>437086</v>
      </c>
      <c r="I5081" t="s">
        <v>58</v>
      </c>
      <c r="J5081" s="3">
        <v>44241</v>
      </c>
      <c r="K5081">
        <v>950</v>
      </c>
      <c r="L5081" t="s">
        <v>20536</v>
      </c>
      <c r="M5081" t="s">
        <v>953</v>
      </c>
      <c r="N5081" t="s">
        <v>20537</v>
      </c>
      <c r="O5081" t="s">
        <v>20538</v>
      </c>
      <c r="P5081" t="s">
        <v>87</v>
      </c>
      <c r="Q5081">
        <v>10</v>
      </c>
      <c r="R5081" t="s">
        <v>40</v>
      </c>
      <c r="S5081" t="s">
        <v>118</v>
      </c>
      <c r="T5081">
        <v>94655</v>
      </c>
      <c r="U5081" s="1">
        <v>45568</v>
      </c>
      <c r="V5081" t="s">
        <v>155</v>
      </c>
      <c r="W5081">
        <v>115448</v>
      </c>
      <c r="X5081" t="s">
        <v>20539</v>
      </c>
      <c r="Y5081">
        <v>816</v>
      </c>
      <c r="Z5081">
        <v>2389</v>
      </c>
      <c r="AA5081">
        <v>5</v>
      </c>
      <c r="AB5081">
        <v>4778</v>
      </c>
      <c r="AC5081">
        <f>Table1_1[[#This Row],[Price]]*Table1_1[[#This Row],[Quantity]]</f>
        <v>11945</v>
      </c>
    </row>
    <row r="5082" spans="1:29" x14ac:dyDescent="0.3">
      <c r="A5082" t="s">
        <v>28</v>
      </c>
      <c r="B5082" t="s">
        <v>29</v>
      </c>
      <c r="C5082" t="s">
        <v>44</v>
      </c>
      <c r="D5082" t="s">
        <v>55</v>
      </c>
      <c r="E5082" t="s">
        <v>56</v>
      </c>
      <c r="F5082" t="s">
        <v>355</v>
      </c>
      <c r="G5082">
        <v>18</v>
      </c>
      <c r="H5082">
        <v>427494</v>
      </c>
      <c r="I5082" t="s">
        <v>58</v>
      </c>
      <c r="J5082" s="3">
        <v>44526</v>
      </c>
      <c r="K5082">
        <v>1000</v>
      </c>
      <c r="L5082" t="s">
        <v>20540</v>
      </c>
      <c r="M5082" t="s">
        <v>1409</v>
      </c>
      <c r="N5082" t="s">
        <v>20541</v>
      </c>
      <c r="O5082" t="s">
        <v>20542</v>
      </c>
      <c r="P5082" t="s">
        <v>87</v>
      </c>
      <c r="Q5082">
        <v>7</v>
      </c>
      <c r="R5082" t="s">
        <v>88</v>
      </c>
      <c r="S5082" t="s">
        <v>41</v>
      </c>
      <c r="T5082">
        <v>59150</v>
      </c>
      <c r="U5082" s="1">
        <v>45557</v>
      </c>
      <c r="V5082" t="s">
        <v>180</v>
      </c>
      <c r="W5082">
        <v>459556</v>
      </c>
      <c r="X5082" t="s">
        <v>20543</v>
      </c>
      <c r="Y5082">
        <v>634</v>
      </c>
      <c r="Z5082">
        <v>2550</v>
      </c>
      <c r="AA5082">
        <v>4</v>
      </c>
      <c r="AB5082">
        <v>4080</v>
      </c>
      <c r="AC5082">
        <f>Table1_1[[#This Row],[Price]]*Table1_1[[#This Row],[Quantity]]</f>
        <v>10200</v>
      </c>
    </row>
    <row r="5083" spans="1:29" x14ac:dyDescent="0.3">
      <c r="A5083" t="s">
        <v>28</v>
      </c>
      <c r="B5083" t="s">
        <v>29</v>
      </c>
      <c r="C5083" t="s">
        <v>66</v>
      </c>
      <c r="D5083" t="s">
        <v>511</v>
      </c>
      <c r="E5083" t="s">
        <v>46</v>
      </c>
      <c r="F5083" t="s">
        <v>355</v>
      </c>
      <c r="G5083">
        <v>90</v>
      </c>
      <c r="H5083">
        <v>413416</v>
      </c>
      <c r="I5083" t="s">
        <v>34</v>
      </c>
      <c r="J5083" s="3">
        <v>45259</v>
      </c>
      <c r="K5083">
        <v>1000</v>
      </c>
      <c r="L5083" t="s">
        <v>20544</v>
      </c>
      <c r="M5083" t="s">
        <v>319</v>
      </c>
      <c r="N5083" t="s">
        <v>20545</v>
      </c>
      <c r="O5083" t="s">
        <v>20546</v>
      </c>
      <c r="P5083" t="s">
        <v>87</v>
      </c>
      <c r="Q5083">
        <v>20</v>
      </c>
      <c r="R5083" t="s">
        <v>40</v>
      </c>
      <c r="S5083" t="s">
        <v>63</v>
      </c>
      <c r="T5083">
        <v>68989</v>
      </c>
      <c r="U5083" s="1">
        <v>45352</v>
      </c>
      <c r="V5083" t="s">
        <v>72</v>
      </c>
      <c r="W5083">
        <v>205289</v>
      </c>
      <c r="X5083" t="s">
        <v>20547</v>
      </c>
      <c r="Y5083">
        <v>842</v>
      </c>
      <c r="Z5083">
        <v>1435</v>
      </c>
      <c r="AA5083">
        <v>7</v>
      </c>
      <c r="AB5083">
        <v>4018</v>
      </c>
      <c r="AC5083">
        <f>Table1_1[[#This Row],[Price]]*Table1_1[[#This Row],[Quantity]]</f>
        <v>10045</v>
      </c>
    </row>
    <row r="5084" spans="1:29" x14ac:dyDescent="0.3">
      <c r="A5084" t="s">
        <v>28</v>
      </c>
      <c r="B5084" t="s">
        <v>29</v>
      </c>
      <c r="C5084" t="s">
        <v>193</v>
      </c>
      <c r="D5084" t="s">
        <v>31</v>
      </c>
      <c r="E5084" t="s">
        <v>32</v>
      </c>
      <c r="F5084" t="s">
        <v>175</v>
      </c>
      <c r="G5084">
        <v>85</v>
      </c>
      <c r="H5084">
        <v>431625</v>
      </c>
      <c r="I5084" t="s">
        <v>58</v>
      </c>
      <c r="J5084" s="3">
        <v>45504</v>
      </c>
      <c r="K5084">
        <v>1300</v>
      </c>
      <c r="L5084" t="s">
        <v>20548</v>
      </c>
      <c r="M5084" t="s">
        <v>76</v>
      </c>
      <c r="N5084" t="s">
        <v>20549</v>
      </c>
      <c r="O5084" t="s">
        <v>20550</v>
      </c>
      <c r="P5084" t="s">
        <v>87</v>
      </c>
      <c r="Q5084">
        <v>10</v>
      </c>
      <c r="R5084" t="s">
        <v>40</v>
      </c>
      <c r="S5084" t="s">
        <v>79</v>
      </c>
      <c r="T5084">
        <v>87632</v>
      </c>
      <c r="U5084" s="1">
        <v>45455</v>
      </c>
      <c r="V5084" t="s">
        <v>52</v>
      </c>
      <c r="W5084">
        <v>367307</v>
      </c>
      <c r="X5084" t="s">
        <v>20551</v>
      </c>
      <c r="Y5084">
        <v>559</v>
      </c>
      <c r="Z5084">
        <v>2069</v>
      </c>
      <c r="AA5084">
        <v>3</v>
      </c>
      <c r="AB5084">
        <v>2482.8000000000002</v>
      </c>
      <c r="AC5084">
        <f>Table1_1[[#This Row],[Price]]*Table1_1[[#This Row],[Quantity]]</f>
        <v>6207</v>
      </c>
    </row>
    <row r="5085" spans="1:29" x14ac:dyDescent="0.3">
      <c r="A5085" t="s">
        <v>28</v>
      </c>
      <c r="B5085" t="s">
        <v>29</v>
      </c>
      <c r="C5085" t="s">
        <v>193</v>
      </c>
      <c r="D5085" t="s">
        <v>380</v>
      </c>
      <c r="E5085" t="s">
        <v>32</v>
      </c>
      <c r="F5085" t="s">
        <v>150</v>
      </c>
      <c r="G5085">
        <v>20</v>
      </c>
      <c r="H5085">
        <v>424549</v>
      </c>
      <c r="I5085" t="s">
        <v>58</v>
      </c>
      <c r="J5085" s="3">
        <v>44168</v>
      </c>
      <c r="K5085">
        <v>1100</v>
      </c>
      <c r="L5085" t="s">
        <v>20552</v>
      </c>
      <c r="M5085" t="s">
        <v>605</v>
      </c>
      <c r="N5085" t="s">
        <v>20553</v>
      </c>
      <c r="O5085" t="s">
        <v>20554</v>
      </c>
      <c r="P5085" t="s">
        <v>71</v>
      </c>
      <c r="Q5085">
        <v>17</v>
      </c>
      <c r="R5085" t="s">
        <v>40</v>
      </c>
      <c r="S5085" t="s">
        <v>41</v>
      </c>
      <c r="T5085">
        <v>63729</v>
      </c>
      <c r="U5085" s="1">
        <v>45600</v>
      </c>
      <c r="V5085" t="s">
        <v>42</v>
      </c>
      <c r="W5085">
        <v>202052</v>
      </c>
      <c r="X5085" t="s">
        <v>20555</v>
      </c>
      <c r="Y5085">
        <v>520</v>
      </c>
      <c r="Z5085">
        <v>1725</v>
      </c>
      <c r="AA5085">
        <v>6</v>
      </c>
      <c r="AB5085">
        <v>4140</v>
      </c>
      <c r="AC5085">
        <f>Table1_1[[#This Row],[Price]]*Table1_1[[#This Row],[Quantity]]</f>
        <v>10350</v>
      </c>
    </row>
    <row r="5086" spans="1:29" x14ac:dyDescent="0.3">
      <c r="A5086" t="s">
        <v>28</v>
      </c>
      <c r="B5086" t="s">
        <v>29</v>
      </c>
      <c r="C5086" t="s">
        <v>91</v>
      </c>
      <c r="D5086" t="s">
        <v>170</v>
      </c>
      <c r="E5086" t="s">
        <v>56</v>
      </c>
      <c r="F5086" t="s">
        <v>175</v>
      </c>
      <c r="G5086">
        <v>10</v>
      </c>
      <c r="H5086">
        <v>436943</v>
      </c>
      <c r="I5086" t="s">
        <v>58</v>
      </c>
      <c r="J5086" s="3">
        <v>44718</v>
      </c>
      <c r="K5086">
        <v>950</v>
      </c>
      <c r="L5086" t="s">
        <v>13499</v>
      </c>
      <c r="M5086" t="s">
        <v>222</v>
      </c>
      <c r="N5086" t="s">
        <v>20556</v>
      </c>
      <c r="O5086" t="s">
        <v>20557</v>
      </c>
      <c r="P5086" t="s">
        <v>51</v>
      </c>
      <c r="Q5086">
        <v>10</v>
      </c>
      <c r="R5086" t="s">
        <v>88</v>
      </c>
      <c r="S5086" t="s">
        <v>41</v>
      </c>
      <c r="T5086">
        <v>27342</v>
      </c>
      <c r="U5086" s="1">
        <v>45499</v>
      </c>
      <c r="V5086" t="s">
        <v>126</v>
      </c>
      <c r="W5086">
        <v>651306</v>
      </c>
      <c r="X5086" t="s">
        <v>19578</v>
      </c>
      <c r="Y5086">
        <v>693</v>
      </c>
      <c r="Z5086">
        <v>1411</v>
      </c>
      <c r="AA5086">
        <v>5</v>
      </c>
      <c r="AB5086">
        <v>2822</v>
      </c>
      <c r="AC5086">
        <f>Table1_1[[#This Row],[Price]]*Table1_1[[#This Row],[Quantity]]</f>
        <v>7055</v>
      </c>
    </row>
    <row r="5087" spans="1:29" x14ac:dyDescent="0.3">
      <c r="A5087" t="s">
        <v>28</v>
      </c>
      <c r="B5087" t="s">
        <v>29</v>
      </c>
      <c r="C5087" t="s">
        <v>91</v>
      </c>
      <c r="D5087" t="s">
        <v>98</v>
      </c>
      <c r="E5087" t="s">
        <v>46</v>
      </c>
      <c r="F5087" t="s">
        <v>33</v>
      </c>
      <c r="G5087">
        <v>59</v>
      </c>
      <c r="H5087">
        <v>410113</v>
      </c>
      <c r="I5087" t="s">
        <v>58</v>
      </c>
      <c r="J5087" s="3">
        <v>44395</v>
      </c>
      <c r="K5087">
        <v>1300</v>
      </c>
      <c r="L5087" t="s">
        <v>20558</v>
      </c>
      <c r="M5087" t="s">
        <v>282</v>
      </c>
      <c r="N5087" t="s">
        <v>20559</v>
      </c>
      <c r="O5087" t="s">
        <v>20560</v>
      </c>
      <c r="P5087" t="s">
        <v>87</v>
      </c>
      <c r="Q5087">
        <v>11</v>
      </c>
      <c r="R5087" t="s">
        <v>88</v>
      </c>
      <c r="S5087" t="s">
        <v>63</v>
      </c>
      <c r="T5087">
        <v>33962</v>
      </c>
      <c r="U5087" s="1">
        <v>45530</v>
      </c>
      <c r="V5087" t="s">
        <v>64</v>
      </c>
      <c r="W5087">
        <v>387794</v>
      </c>
      <c r="X5087" t="s">
        <v>20561</v>
      </c>
      <c r="Y5087">
        <v>876</v>
      </c>
      <c r="Z5087">
        <v>2293</v>
      </c>
      <c r="AA5087">
        <v>8</v>
      </c>
      <c r="AB5087">
        <v>7337.6</v>
      </c>
      <c r="AC5087">
        <f>Table1_1[[#This Row],[Price]]*Table1_1[[#This Row],[Quantity]]</f>
        <v>18344</v>
      </c>
    </row>
    <row r="5088" spans="1:29" x14ac:dyDescent="0.3">
      <c r="A5088" t="s">
        <v>28</v>
      </c>
      <c r="B5088" t="s">
        <v>29</v>
      </c>
      <c r="C5088" t="s">
        <v>54</v>
      </c>
      <c r="D5088" t="s">
        <v>421</v>
      </c>
      <c r="E5088" t="s">
        <v>56</v>
      </c>
      <c r="F5088" t="s">
        <v>135</v>
      </c>
      <c r="G5088">
        <v>72</v>
      </c>
      <c r="H5088">
        <v>406824</v>
      </c>
      <c r="I5088" t="s">
        <v>58</v>
      </c>
      <c r="J5088" s="3">
        <v>44390</v>
      </c>
      <c r="K5088">
        <v>800</v>
      </c>
      <c r="L5088" t="s">
        <v>20562</v>
      </c>
      <c r="M5088" t="s">
        <v>895</v>
      </c>
      <c r="N5088" t="s">
        <v>20563</v>
      </c>
      <c r="O5088" t="s">
        <v>20564</v>
      </c>
      <c r="P5088" t="s">
        <v>51</v>
      </c>
      <c r="Q5088">
        <v>19</v>
      </c>
      <c r="R5088" t="s">
        <v>88</v>
      </c>
      <c r="S5088" t="s">
        <v>41</v>
      </c>
      <c r="T5088">
        <v>61476</v>
      </c>
      <c r="U5088" s="1">
        <v>45629</v>
      </c>
      <c r="V5088" t="s">
        <v>259</v>
      </c>
      <c r="W5088">
        <v>256691</v>
      </c>
      <c r="X5088" t="s">
        <v>20565</v>
      </c>
      <c r="Y5088">
        <v>611</v>
      </c>
      <c r="Z5088">
        <v>508</v>
      </c>
      <c r="AA5088">
        <v>6</v>
      </c>
      <c r="AB5088">
        <v>1219.2</v>
      </c>
      <c r="AC5088">
        <f>Table1_1[[#This Row],[Price]]*Table1_1[[#This Row],[Quantity]]</f>
        <v>3048</v>
      </c>
    </row>
    <row r="5089" spans="1:29" x14ac:dyDescent="0.3">
      <c r="A5089" t="s">
        <v>28</v>
      </c>
      <c r="B5089" t="s">
        <v>29</v>
      </c>
      <c r="C5089" t="s">
        <v>193</v>
      </c>
      <c r="D5089" t="s">
        <v>442</v>
      </c>
      <c r="E5089" t="s">
        <v>46</v>
      </c>
      <c r="F5089" t="s">
        <v>175</v>
      </c>
      <c r="G5089">
        <v>67</v>
      </c>
      <c r="H5089">
        <v>423888</v>
      </c>
      <c r="I5089" t="s">
        <v>58</v>
      </c>
      <c r="J5089" s="3">
        <v>43887</v>
      </c>
      <c r="K5089">
        <v>1400</v>
      </c>
      <c r="L5089" t="s">
        <v>20566</v>
      </c>
      <c r="M5089" t="s">
        <v>506</v>
      </c>
      <c r="N5089" t="s">
        <v>20567</v>
      </c>
      <c r="O5089" t="s">
        <v>20568</v>
      </c>
      <c r="P5089" t="s">
        <v>51</v>
      </c>
      <c r="Q5089">
        <v>12</v>
      </c>
      <c r="R5089" t="s">
        <v>88</v>
      </c>
      <c r="S5089" t="s">
        <v>79</v>
      </c>
      <c r="T5089">
        <v>80421</v>
      </c>
      <c r="U5089" s="1">
        <v>45396</v>
      </c>
      <c r="V5089" t="s">
        <v>80</v>
      </c>
      <c r="W5089">
        <v>247357</v>
      </c>
      <c r="X5089" t="s">
        <v>20569</v>
      </c>
      <c r="Y5089">
        <v>827</v>
      </c>
      <c r="Z5089">
        <v>1171</v>
      </c>
      <c r="AA5089">
        <v>7</v>
      </c>
      <c r="AB5089">
        <v>3278.8</v>
      </c>
      <c r="AC5089">
        <f>Table1_1[[#This Row],[Price]]*Table1_1[[#This Row],[Quantity]]</f>
        <v>8197</v>
      </c>
    </row>
    <row r="5090" spans="1:29" x14ac:dyDescent="0.3">
      <c r="A5090" t="s">
        <v>28</v>
      </c>
      <c r="B5090" t="s">
        <v>29</v>
      </c>
      <c r="C5090" t="s">
        <v>157</v>
      </c>
      <c r="D5090" t="s">
        <v>163</v>
      </c>
      <c r="E5090" t="s">
        <v>46</v>
      </c>
      <c r="F5090" t="s">
        <v>106</v>
      </c>
      <c r="G5090">
        <v>50</v>
      </c>
      <c r="H5090">
        <v>419826</v>
      </c>
      <c r="I5090" t="s">
        <v>34</v>
      </c>
      <c r="J5090" s="3">
        <v>45446</v>
      </c>
      <c r="K5090">
        <v>800</v>
      </c>
      <c r="L5090" t="s">
        <v>20570</v>
      </c>
      <c r="M5090" t="s">
        <v>591</v>
      </c>
      <c r="N5090" t="s">
        <v>20571</v>
      </c>
      <c r="O5090" t="s">
        <v>20572</v>
      </c>
      <c r="P5090" t="s">
        <v>87</v>
      </c>
      <c r="Q5090">
        <v>13</v>
      </c>
      <c r="R5090" t="s">
        <v>88</v>
      </c>
      <c r="S5090" t="s">
        <v>63</v>
      </c>
      <c r="T5090">
        <v>80858</v>
      </c>
      <c r="U5090" s="1">
        <v>45615</v>
      </c>
      <c r="V5090" t="s">
        <v>42</v>
      </c>
      <c r="W5090">
        <v>187248</v>
      </c>
      <c r="X5090" t="s">
        <v>20573</v>
      </c>
      <c r="Y5090">
        <v>347</v>
      </c>
      <c r="Z5090">
        <v>2646</v>
      </c>
      <c r="AA5090">
        <v>6</v>
      </c>
      <c r="AB5090">
        <v>6350.4000000000015</v>
      </c>
      <c r="AC5090">
        <f>Table1_1[[#This Row],[Price]]*Table1_1[[#This Row],[Quantity]]</f>
        <v>15876</v>
      </c>
    </row>
    <row r="5091" spans="1:29" x14ac:dyDescent="0.3">
      <c r="A5091" t="s">
        <v>28</v>
      </c>
      <c r="B5091" t="s">
        <v>29</v>
      </c>
      <c r="C5091" t="s">
        <v>91</v>
      </c>
      <c r="D5091" t="s">
        <v>220</v>
      </c>
      <c r="E5091" t="s">
        <v>56</v>
      </c>
      <c r="F5091" t="s">
        <v>113</v>
      </c>
      <c r="G5091">
        <v>50</v>
      </c>
      <c r="H5091">
        <v>405759</v>
      </c>
      <c r="I5091" t="s">
        <v>34</v>
      </c>
      <c r="J5091" s="3">
        <v>44641</v>
      </c>
      <c r="K5091">
        <v>1400</v>
      </c>
      <c r="L5091" t="s">
        <v>20575</v>
      </c>
      <c r="M5091" t="s">
        <v>482</v>
      </c>
      <c r="N5091" t="s">
        <v>20576</v>
      </c>
      <c r="O5091" t="s">
        <v>20577</v>
      </c>
      <c r="P5091" t="s">
        <v>39</v>
      </c>
      <c r="Q5091">
        <v>8</v>
      </c>
      <c r="R5091" t="s">
        <v>40</v>
      </c>
      <c r="S5091" t="s">
        <v>41</v>
      </c>
      <c r="T5091">
        <v>64746</v>
      </c>
      <c r="U5091" s="1">
        <v>45309</v>
      </c>
      <c r="V5091" t="s">
        <v>111</v>
      </c>
      <c r="W5091">
        <v>149589</v>
      </c>
      <c r="X5091" t="s">
        <v>20578</v>
      </c>
      <c r="Y5091">
        <v>266</v>
      </c>
      <c r="Z5091">
        <v>2483</v>
      </c>
      <c r="AA5091">
        <v>7</v>
      </c>
      <c r="AB5091">
        <v>6952.4000000000015</v>
      </c>
      <c r="AC5091">
        <f>Table1_1[[#This Row],[Price]]*Table1_1[[#This Row],[Quantity]]</f>
        <v>17381</v>
      </c>
    </row>
    <row r="5092" spans="1:29" x14ac:dyDescent="0.3">
      <c r="A5092" t="s">
        <v>28</v>
      </c>
      <c r="B5092" t="s">
        <v>29</v>
      </c>
      <c r="C5092" t="s">
        <v>157</v>
      </c>
      <c r="D5092" t="s">
        <v>163</v>
      </c>
      <c r="E5092" t="s">
        <v>32</v>
      </c>
      <c r="F5092" t="s">
        <v>99</v>
      </c>
      <c r="G5092">
        <v>100</v>
      </c>
      <c r="H5092">
        <v>439404</v>
      </c>
      <c r="I5092" t="s">
        <v>58</v>
      </c>
      <c r="J5092" s="3">
        <v>45624</v>
      </c>
      <c r="K5092">
        <v>800</v>
      </c>
      <c r="L5092" t="s">
        <v>20580</v>
      </c>
      <c r="M5092" t="s">
        <v>605</v>
      </c>
      <c r="N5092" t="s">
        <v>20581</v>
      </c>
      <c r="O5092" t="s">
        <v>20582</v>
      </c>
      <c r="P5092" t="s">
        <v>71</v>
      </c>
      <c r="Q5092">
        <v>18</v>
      </c>
      <c r="R5092" t="s">
        <v>88</v>
      </c>
      <c r="S5092" t="s">
        <v>79</v>
      </c>
      <c r="T5092">
        <v>94156</v>
      </c>
      <c r="U5092" s="1">
        <v>45332</v>
      </c>
      <c r="V5092" t="s">
        <v>119</v>
      </c>
      <c r="W5092">
        <v>816895</v>
      </c>
      <c r="X5092" t="s">
        <v>9486</v>
      </c>
      <c r="Y5092">
        <v>497</v>
      </c>
      <c r="Z5092">
        <v>1852</v>
      </c>
      <c r="AA5092">
        <v>7</v>
      </c>
      <c r="AB5092">
        <v>5185.6000000000004</v>
      </c>
      <c r="AC5092">
        <f>Table1_1[[#This Row],[Price]]*Table1_1[[#This Row],[Quantity]]</f>
        <v>12964</v>
      </c>
    </row>
    <row r="5093" spans="1:29" x14ac:dyDescent="0.3">
      <c r="A5093" t="s">
        <v>28</v>
      </c>
      <c r="B5093" t="s">
        <v>29</v>
      </c>
      <c r="C5093" t="s">
        <v>157</v>
      </c>
      <c r="D5093" t="s">
        <v>442</v>
      </c>
      <c r="E5093" t="s">
        <v>56</v>
      </c>
      <c r="F5093" t="s">
        <v>135</v>
      </c>
      <c r="G5093">
        <v>68</v>
      </c>
      <c r="H5093">
        <v>407653</v>
      </c>
      <c r="I5093" t="s">
        <v>34</v>
      </c>
      <c r="J5093" s="3">
        <v>45251</v>
      </c>
      <c r="K5093">
        <v>950</v>
      </c>
      <c r="L5093" t="s">
        <v>20583</v>
      </c>
      <c r="M5093" t="s">
        <v>2124</v>
      </c>
      <c r="N5093" t="s">
        <v>20584</v>
      </c>
      <c r="O5093" t="s">
        <v>20585</v>
      </c>
      <c r="P5093" t="s">
        <v>71</v>
      </c>
      <c r="Q5093">
        <v>16</v>
      </c>
      <c r="R5093" t="s">
        <v>88</v>
      </c>
      <c r="S5093" t="s">
        <v>63</v>
      </c>
      <c r="T5093">
        <v>23495</v>
      </c>
      <c r="U5093" s="1">
        <v>45562</v>
      </c>
      <c r="V5093" t="s">
        <v>180</v>
      </c>
      <c r="W5093">
        <v>148749</v>
      </c>
      <c r="X5093" t="s">
        <v>20586</v>
      </c>
      <c r="Y5093">
        <v>685</v>
      </c>
      <c r="Z5093">
        <v>2459</v>
      </c>
      <c r="AA5093">
        <v>5</v>
      </c>
      <c r="AB5093">
        <v>4918</v>
      </c>
      <c r="AC5093">
        <f>Table1_1[[#This Row],[Price]]*Table1_1[[#This Row],[Quantity]]</f>
        <v>12295</v>
      </c>
    </row>
    <row r="5094" spans="1:29" x14ac:dyDescent="0.3">
      <c r="A5094" t="s">
        <v>28</v>
      </c>
      <c r="B5094" t="s">
        <v>29</v>
      </c>
      <c r="C5094" t="s">
        <v>91</v>
      </c>
      <c r="D5094" t="s">
        <v>616</v>
      </c>
      <c r="E5094" t="s">
        <v>46</v>
      </c>
      <c r="F5094" t="s">
        <v>113</v>
      </c>
      <c r="G5094">
        <v>8</v>
      </c>
      <c r="H5094">
        <v>419286</v>
      </c>
      <c r="I5094" t="s">
        <v>34</v>
      </c>
      <c r="J5094" s="3">
        <v>45524</v>
      </c>
      <c r="K5094">
        <v>1300</v>
      </c>
      <c r="L5094" t="s">
        <v>20587</v>
      </c>
      <c r="M5094" t="s">
        <v>115</v>
      </c>
      <c r="N5094" t="s">
        <v>20588</v>
      </c>
      <c r="O5094" t="s">
        <v>20589</v>
      </c>
      <c r="P5094" t="s">
        <v>87</v>
      </c>
      <c r="Q5094">
        <v>7</v>
      </c>
      <c r="R5094" t="s">
        <v>88</v>
      </c>
      <c r="S5094" t="s">
        <v>41</v>
      </c>
      <c r="T5094">
        <v>99776</v>
      </c>
      <c r="U5094" s="1">
        <v>45396</v>
      </c>
      <c r="V5094" t="s">
        <v>80</v>
      </c>
      <c r="W5094">
        <v>802835</v>
      </c>
      <c r="X5094" t="s">
        <v>20590</v>
      </c>
      <c r="Y5094">
        <v>540</v>
      </c>
      <c r="Z5094">
        <v>1414</v>
      </c>
      <c r="AA5094">
        <v>2</v>
      </c>
      <c r="AB5094">
        <v>1131.2</v>
      </c>
      <c r="AC5094">
        <f>Table1_1[[#This Row],[Price]]*Table1_1[[#This Row],[Quantity]]</f>
        <v>2828</v>
      </c>
    </row>
    <row r="5095" spans="1:29" x14ac:dyDescent="0.3">
      <c r="A5095" t="s">
        <v>28</v>
      </c>
      <c r="B5095" t="s">
        <v>29</v>
      </c>
      <c r="C5095" t="s">
        <v>54</v>
      </c>
      <c r="D5095" t="s">
        <v>220</v>
      </c>
      <c r="E5095" t="s">
        <v>46</v>
      </c>
      <c r="F5095" t="s">
        <v>47</v>
      </c>
      <c r="G5095">
        <v>89</v>
      </c>
      <c r="H5095">
        <v>428829</v>
      </c>
      <c r="I5095" t="s">
        <v>58</v>
      </c>
      <c r="J5095" s="3">
        <v>44533</v>
      </c>
      <c r="K5095">
        <v>950</v>
      </c>
      <c r="L5095" t="s">
        <v>20591</v>
      </c>
      <c r="M5095" t="s">
        <v>2538</v>
      </c>
      <c r="N5095" t="s">
        <v>20592</v>
      </c>
      <c r="O5095">
        <v>2246220553</v>
      </c>
      <c r="P5095" t="s">
        <v>39</v>
      </c>
      <c r="Q5095">
        <v>19</v>
      </c>
      <c r="R5095" t="s">
        <v>88</v>
      </c>
      <c r="S5095" t="s">
        <v>79</v>
      </c>
      <c r="T5095">
        <v>95154</v>
      </c>
      <c r="U5095" s="1">
        <v>45542</v>
      </c>
      <c r="V5095" t="s">
        <v>180</v>
      </c>
      <c r="W5095">
        <v>207583</v>
      </c>
      <c r="X5095" t="s">
        <v>20593</v>
      </c>
      <c r="Y5095">
        <v>723</v>
      </c>
      <c r="Z5095">
        <v>2195</v>
      </c>
      <c r="AA5095">
        <v>1</v>
      </c>
      <c r="AB5095">
        <v>878</v>
      </c>
      <c r="AC5095">
        <f>Table1_1[[#This Row],[Price]]*Table1_1[[#This Row],[Quantity]]</f>
        <v>2195</v>
      </c>
    </row>
    <row r="5096" spans="1:29" x14ac:dyDescent="0.3">
      <c r="A5096" t="s">
        <v>28</v>
      </c>
      <c r="B5096" t="s">
        <v>29</v>
      </c>
      <c r="C5096" t="s">
        <v>30</v>
      </c>
      <c r="D5096" t="s">
        <v>55</v>
      </c>
      <c r="E5096" t="s">
        <v>56</v>
      </c>
      <c r="F5096" t="s">
        <v>355</v>
      </c>
      <c r="G5096">
        <v>59</v>
      </c>
      <c r="H5096">
        <v>427832</v>
      </c>
      <c r="I5096" t="s">
        <v>58</v>
      </c>
      <c r="J5096" s="3">
        <v>44638</v>
      </c>
      <c r="K5096">
        <v>1300</v>
      </c>
      <c r="L5096" t="s">
        <v>7908</v>
      </c>
      <c r="M5096" t="s">
        <v>287</v>
      </c>
      <c r="N5096" t="s">
        <v>20594</v>
      </c>
      <c r="O5096" t="s">
        <v>20595</v>
      </c>
      <c r="P5096" t="s">
        <v>39</v>
      </c>
      <c r="Q5096">
        <v>11</v>
      </c>
      <c r="R5096" t="s">
        <v>40</v>
      </c>
      <c r="S5096" t="s">
        <v>79</v>
      </c>
      <c r="T5096">
        <v>38564</v>
      </c>
      <c r="U5096" s="1">
        <v>45608</v>
      </c>
      <c r="V5096" t="s">
        <v>42</v>
      </c>
      <c r="W5096">
        <v>158457</v>
      </c>
      <c r="X5096" t="s">
        <v>20596</v>
      </c>
      <c r="Y5096">
        <v>274</v>
      </c>
      <c r="Z5096">
        <v>2164</v>
      </c>
      <c r="AA5096">
        <v>6</v>
      </c>
      <c r="AB5096">
        <v>5193.6000000000004</v>
      </c>
      <c r="AC5096">
        <f>Table1_1[[#This Row],[Price]]*Table1_1[[#This Row],[Quantity]]</f>
        <v>12984</v>
      </c>
    </row>
    <row r="5097" spans="1:29" x14ac:dyDescent="0.3">
      <c r="A5097" t="s">
        <v>28</v>
      </c>
      <c r="B5097" t="s">
        <v>29</v>
      </c>
      <c r="C5097" t="s">
        <v>148</v>
      </c>
      <c r="D5097" t="s">
        <v>637</v>
      </c>
      <c r="E5097" t="s">
        <v>32</v>
      </c>
      <c r="F5097" t="s">
        <v>83</v>
      </c>
      <c r="G5097">
        <v>54</v>
      </c>
      <c r="H5097">
        <v>414038</v>
      </c>
      <c r="I5097" t="s">
        <v>58</v>
      </c>
      <c r="J5097" s="3">
        <v>44418</v>
      </c>
      <c r="K5097">
        <v>1000</v>
      </c>
      <c r="L5097" t="s">
        <v>20597</v>
      </c>
      <c r="M5097" t="s">
        <v>623</v>
      </c>
      <c r="N5097" t="s">
        <v>20598</v>
      </c>
      <c r="O5097" t="s">
        <v>20599</v>
      </c>
      <c r="P5097" t="s">
        <v>51</v>
      </c>
      <c r="Q5097">
        <v>11</v>
      </c>
      <c r="R5097" t="s">
        <v>88</v>
      </c>
      <c r="S5097" t="s">
        <v>118</v>
      </c>
      <c r="T5097">
        <v>99689</v>
      </c>
      <c r="U5097" s="1">
        <v>45402</v>
      </c>
      <c r="V5097" t="s">
        <v>80</v>
      </c>
      <c r="W5097">
        <v>838245</v>
      </c>
      <c r="X5097" t="s">
        <v>5431</v>
      </c>
      <c r="Y5097">
        <v>503</v>
      </c>
      <c r="Z5097">
        <v>1990</v>
      </c>
      <c r="AA5097">
        <v>8</v>
      </c>
      <c r="AB5097">
        <v>6368</v>
      </c>
      <c r="AC5097">
        <f>Table1_1[[#This Row],[Price]]*Table1_1[[#This Row],[Quantity]]</f>
        <v>15920</v>
      </c>
    </row>
    <row r="5098" spans="1:29" x14ac:dyDescent="0.3">
      <c r="A5098" t="s">
        <v>28</v>
      </c>
      <c r="B5098" t="s">
        <v>29</v>
      </c>
      <c r="C5098" t="s">
        <v>157</v>
      </c>
      <c r="D5098" t="s">
        <v>220</v>
      </c>
      <c r="E5098" t="s">
        <v>46</v>
      </c>
      <c r="F5098" t="s">
        <v>135</v>
      </c>
      <c r="G5098">
        <v>25</v>
      </c>
      <c r="H5098">
        <v>424431</v>
      </c>
      <c r="I5098" t="s">
        <v>34</v>
      </c>
      <c r="J5098" s="3">
        <v>45589</v>
      </c>
      <c r="K5098">
        <v>1200</v>
      </c>
      <c r="L5098" t="s">
        <v>20600</v>
      </c>
      <c r="M5098" t="s">
        <v>1072</v>
      </c>
      <c r="N5098" t="s">
        <v>20601</v>
      </c>
      <c r="O5098" t="s">
        <v>20602</v>
      </c>
      <c r="P5098" t="s">
        <v>87</v>
      </c>
      <c r="Q5098">
        <v>18</v>
      </c>
      <c r="R5098" t="s">
        <v>40</v>
      </c>
      <c r="S5098" t="s">
        <v>63</v>
      </c>
      <c r="T5098">
        <v>32601</v>
      </c>
      <c r="U5098" s="1">
        <v>45525</v>
      </c>
      <c r="V5098" t="s">
        <v>64</v>
      </c>
      <c r="W5098">
        <v>678724</v>
      </c>
      <c r="X5098" t="s">
        <v>20603</v>
      </c>
      <c r="Y5098">
        <v>692</v>
      </c>
      <c r="Z5098">
        <v>2190</v>
      </c>
      <c r="AA5098">
        <v>3</v>
      </c>
      <c r="AB5098">
        <v>2628</v>
      </c>
      <c r="AC5098">
        <f>Table1_1[[#This Row],[Price]]*Table1_1[[#This Row],[Quantity]]</f>
        <v>6570</v>
      </c>
    </row>
    <row r="5099" spans="1:29" x14ac:dyDescent="0.3">
      <c r="A5099" t="s">
        <v>28</v>
      </c>
      <c r="B5099" t="s">
        <v>29</v>
      </c>
      <c r="C5099" t="s">
        <v>66</v>
      </c>
      <c r="D5099" t="s">
        <v>524</v>
      </c>
      <c r="E5099" t="s">
        <v>46</v>
      </c>
      <c r="F5099" t="s">
        <v>47</v>
      </c>
      <c r="G5099">
        <v>12</v>
      </c>
      <c r="H5099">
        <v>427952</v>
      </c>
      <c r="I5099" t="s">
        <v>58</v>
      </c>
      <c r="J5099" s="3">
        <v>44979</v>
      </c>
      <c r="K5099">
        <v>1000</v>
      </c>
      <c r="L5099" t="s">
        <v>20604</v>
      </c>
      <c r="M5099" t="s">
        <v>189</v>
      </c>
      <c r="N5099" t="s">
        <v>20605</v>
      </c>
      <c r="O5099" t="s">
        <v>20606</v>
      </c>
      <c r="P5099" t="s">
        <v>39</v>
      </c>
      <c r="Q5099">
        <v>12</v>
      </c>
      <c r="R5099" t="s">
        <v>40</v>
      </c>
      <c r="S5099" t="s">
        <v>63</v>
      </c>
      <c r="T5099">
        <v>25960</v>
      </c>
      <c r="U5099" s="1">
        <v>45447</v>
      </c>
      <c r="V5099" t="s">
        <v>52</v>
      </c>
      <c r="W5099">
        <v>842754</v>
      </c>
      <c r="X5099" t="s">
        <v>20607</v>
      </c>
      <c r="Y5099">
        <v>321</v>
      </c>
      <c r="Z5099">
        <v>1345</v>
      </c>
      <c r="AA5099">
        <v>2</v>
      </c>
      <c r="AB5099">
        <v>1076</v>
      </c>
      <c r="AC5099">
        <f>Table1_1[[#This Row],[Price]]*Table1_1[[#This Row],[Quantity]]</f>
        <v>2690</v>
      </c>
    </row>
    <row r="5100" spans="1:29" x14ac:dyDescent="0.3">
      <c r="A5100" t="s">
        <v>28</v>
      </c>
      <c r="B5100" t="s">
        <v>29</v>
      </c>
      <c r="C5100" t="s">
        <v>193</v>
      </c>
      <c r="D5100" t="s">
        <v>611</v>
      </c>
      <c r="E5100" t="s">
        <v>32</v>
      </c>
      <c r="F5100" t="s">
        <v>57</v>
      </c>
      <c r="G5100">
        <v>60</v>
      </c>
      <c r="H5100">
        <v>406202</v>
      </c>
      <c r="I5100" t="s">
        <v>34</v>
      </c>
      <c r="J5100" s="3">
        <v>44762</v>
      </c>
      <c r="K5100">
        <v>1000</v>
      </c>
      <c r="L5100" t="s">
        <v>20608</v>
      </c>
      <c r="M5100" t="s">
        <v>1291</v>
      </c>
      <c r="N5100" t="s">
        <v>20609</v>
      </c>
      <c r="O5100" t="s">
        <v>20610</v>
      </c>
      <c r="P5100" t="s">
        <v>71</v>
      </c>
      <c r="Q5100">
        <v>5</v>
      </c>
      <c r="R5100" t="s">
        <v>88</v>
      </c>
      <c r="S5100" t="s">
        <v>79</v>
      </c>
      <c r="T5100">
        <v>57082</v>
      </c>
      <c r="U5100" s="1">
        <v>45620</v>
      </c>
      <c r="V5100" t="s">
        <v>42</v>
      </c>
      <c r="W5100">
        <v>121583</v>
      </c>
      <c r="X5100" t="s">
        <v>20611</v>
      </c>
      <c r="Y5100">
        <v>646</v>
      </c>
      <c r="Z5100">
        <v>1067</v>
      </c>
      <c r="AA5100">
        <v>1</v>
      </c>
      <c r="AB5100">
        <v>426.8</v>
      </c>
      <c r="AC5100">
        <f>Table1_1[[#This Row],[Price]]*Table1_1[[#This Row],[Quantity]]</f>
        <v>1067</v>
      </c>
    </row>
    <row r="5101" spans="1:29" x14ac:dyDescent="0.3">
      <c r="A5101" t="s">
        <v>28</v>
      </c>
      <c r="B5101" t="s">
        <v>29</v>
      </c>
      <c r="C5101" t="s">
        <v>91</v>
      </c>
      <c r="D5101" t="s">
        <v>105</v>
      </c>
      <c r="E5101" t="s">
        <v>32</v>
      </c>
      <c r="F5101" t="s">
        <v>33</v>
      </c>
      <c r="G5101">
        <v>69</v>
      </c>
      <c r="H5101">
        <v>415810</v>
      </c>
      <c r="I5101" t="s">
        <v>58</v>
      </c>
      <c r="J5101" s="3">
        <v>44994</v>
      </c>
      <c r="K5101">
        <v>1300</v>
      </c>
      <c r="L5101" t="s">
        <v>20612</v>
      </c>
      <c r="M5101" t="s">
        <v>1244</v>
      </c>
      <c r="N5101" t="s">
        <v>20613</v>
      </c>
      <c r="O5101" t="s">
        <v>20614</v>
      </c>
      <c r="P5101" t="s">
        <v>39</v>
      </c>
      <c r="Q5101">
        <v>5</v>
      </c>
      <c r="R5101" t="s">
        <v>40</v>
      </c>
      <c r="S5101" t="s">
        <v>63</v>
      </c>
      <c r="T5101">
        <v>80265</v>
      </c>
      <c r="U5101" s="1">
        <v>45314</v>
      </c>
      <c r="V5101" t="s">
        <v>111</v>
      </c>
      <c r="W5101">
        <v>836753</v>
      </c>
      <c r="X5101" t="s">
        <v>20615</v>
      </c>
      <c r="Y5101">
        <v>447</v>
      </c>
      <c r="Z5101">
        <v>984</v>
      </c>
      <c r="AA5101">
        <v>1</v>
      </c>
      <c r="AB5101">
        <v>393.6</v>
      </c>
      <c r="AC5101">
        <f>Table1_1[[#This Row],[Price]]*Table1_1[[#This Row],[Quantity]]</f>
        <v>984</v>
      </c>
    </row>
    <row r="5102" spans="1:29" x14ac:dyDescent="0.3">
      <c r="A5102" t="s">
        <v>28</v>
      </c>
      <c r="B5102" t="s">
        <v>29</v>
      </c>
      <c r="C5102" t="s">
        <v>193</v>
      </c>
      <c r="D5102" t="s">
        <v>142</v>
      </c>
      <c r="E5102" t="s">
        <v>46</v>
      </c>
      <c r="F5102" t="s">
        <v>57</v>
      </c>
      <c r="G5102">
        <v>63</v>
      </c>
      <c r="H5102">
        <v>434093</v>
      </c>
      <c r="I5102" t="s">
        <v>34</v>
      </c>
      <c r="J5102" s="3">
        <v>44104</v>
      </c>
      <c r="K5102">
        <v>1000</v>
      </c>
      <c r="L5102" t="s">
        <v>20616</v>
      </c>
      <c r="M5102" t="s">
        <v>394</v>
      </c>
      <c r="N5102" t="s">
        <v>20617</v>
      </c>
      <c r="O5102" t="s">
        <v>20618</v>
      </c>
      <c r="P5102" t="s">
        <v>51</v>
      </c>
      <c r="Q5102">
        <v>3</v>
      </c>
      <c r="R5102" t="s">
        <v>40</v>
      </c>
      <c r="S5102" t="s">
        <v>79</v>
      </c>
      <c r="T5102">
        <v>15283</v>
      </c>
      <c r="U5102" s="1">
        <v>45571</v>
      </c>
      <c r="V5102" t="s">
        <v>155</v>
      </c>
      <c r="W5102">
        <v>262635</v>
      </c>
      <c r="X5102" t="s">
        <v>20619</v>
      </c>
      <c r="Y5102">
        <v>631</v>
      </c>
      <c r="Z5102">
        <v>2564</v>
      </c>
      <c r="AA5102">
        <v>7</v>
      </c>
      <c r="AB5102">
        <v>7179.2000000000007</v>
      </c>
      <c r="AC5102">
        <f>Table1_1[[#This Row],[Price]]*Table1_1[[#This Row],[Quantity]]</f>
        <v>17948</v>
      </c>
    </row>
    <row r="5103" spans="1:29" x14ac:dyDescent="0.3">
      <c r="A5103" t="s">
        <v>28</v>
      </c>
      <c r="B5103" t="s">
        <v>29</v>
      </c>
      <c r="C5103" t="s">
        <v>148</v>
      </c>
      <c r="D5103" t="s">
        <v>170</v>
      </c>
      <c r="E5103" t="s">
        <v>56</v>
      </c>
      <c r="F5103" t="s">
        <v>33</v>
      </c>
      <c r="G5103">
        <v>27</v>
      </c>
      <c r="H5103">
        <v>423291</v>
      </c>
      <c r="I5103" t="s">
        <v>58</v>
      </c>
      <c r="J5103" s="3">
        <v>44534</v>
      </c>
      <c r="K5103">
        <v>1000</v>
      </c>
      <c r="L5103" t="s">
        <v>20621</v>
      </c>
      <c r="M5103" t="s">
        <v>293</v>
      </c>
      <c r="N5103" t="s">
        <v>20622</v>
      </c>
      <c r="O5103" t="s">
        <v>20623</v>
      </c>
      <c r="P5103" t="s">
        <v>51</v>
      </c>
      <c r="Q5103">
        <v>12</v>
      </c>
      <c r="R5103" t="s">
        <v>88</v>
      </c>
      <c r="S5103" t="s">
        <v>41</v>
      </c>
      <c r="T5103">
        <v>98468</v>
      </c>
      <c r="U5103" s="1">
        <v>45566</v>
      </c>
      <c r="V5103" t="s">
        <v>155</v>
      </c>
      <c r="W5103">
        <v>970050</v>
      </c>
      <c r="X5103" t="s">
        <v>15533</v>
      </c>
      <c r="Y5103">
        <v>972</v>
      </c>
      <c r="Z5103">
        <v>2174</v>
      </c>
      <c r="AA5103">
        <v>8</v>
      </c>
      <c r="AB5103">
        <v>6956.8</v>
      </c>
      <c r="AC5103">
        <f>Table1_1[[#This Row],[Price]]*Table1_1[[#This Row],[Quantity]]</f>
        <v>17392</v>
      </c>
    </row>
    <row r="5104" spans="1:29" x14ac:dyDescent="0.3">
      <c r="A5104" t="s">
        <v>28</v>
      </c>
      <c r="B5104" t="s">
        <v>29</v>
      </c>
      <c r="C5104" t="s">
        <v>157</v>
      </c>
      <c r="D5104" t="s">
        <v>380</v>
      </c>
      <c r="E5104" t="s">
        <v>46</v>
      </c>
      <c r="F5104" t="s">
        <v>150</v>
      </c>
      <c r="G5104">
        <v>75</v>
      </c>
      <c r="H5104">
        <v>430663</v>
      </c>
      <c r="I5104" t="s">
        <v>58</v>
      </c>
      <c r="J5104" s="3">
        <v>44461</v>
      </c>
      <c r="K5104">
        <v>1200</v>
      </c>
      <c r="L5104" t="s">
        <v>11981</v>
      </c>
      <c r="M5104" t="s">
        <v>428</v>
      </c>
      <c r="N5104" t="s">
        <v>20624</v>
      </c>
      <c r="O5104" t="s">
        <v>20625</v>
      </c>
      <c r="P5104" t="s">
        <v>51</v>
      </c>
      <c r="Q5104">
        <v>18</v>
      </c>
      <c r="R5104" t="s">
        <v>40</v>
      </c>
      <c r="S5104" t="s">
        <v>79</v>
      </c>
      <c r="T5104">
        <v>81858</v>
      </c>
      <c r="U5104" s="1">
        <v>45412</v>
      </c>
      <c r="V5104" t="s">
        <v>80</v>
      </c>
      <c r="W5104">
        <v>209377</v>
      </c>
      <c r="X5104" t="s">
        <v>20626</v>
      </c>
      <c r="Y5104">
        <v>892</v>
      </c>
      <c r="Z5104">
        <v>2717</v>
      </c>
      <c r="AA5104">
        <v>1</v>
      </c>
      <c r="AB5104">
        <v>1086.8</v>
      </c>
      <c r="AC5104">
        <f>Table1_1[[#This Row],[Price]]*Table1_1[[#This Row],[Quantity]]</f>
        <v>2717</v>
      </c>
    </row>
    <row r="5105" spans="1:29" x14ac:dyDescent="0.3">
      <c r="A5105" t="s">
        <v>28</v>
      </c>
      <c r="B5105" t="s">
        <v>29</v>
      </c>
      <c r="C5105" t="s">
        <v>193</v>
      </c>
      <c r="D5105" t="s">
        <v>31</v>
      </c>
      <c r="E5105" t="s">
        <v>56</v>
      </c>
      <c r="F5105" t="s">
        <v>47</v>
      </c>
      <c r="G5105">
        <v>82</v>
      </c>
      <c r="H5105">
        <v>428823</v>
      </c>
      <c r="I5105" t="s">
        <v>34</v>
      </c>
      <c r="J5105" s="3">
        <v>45438</v>
      </c>
      <c r="K5105">
        <v>1000</v>
      </c>
      <c r="L5105" t="s">
        <v>20627</v>
      </c>
      <c r="M5105" t="s">
        <v>108</v>
      </c>
      <c r="N5105" t="s">
        <v>20628</v>
      </c>
      <c r="O5105">
        <v>-5094</v>
      </c>
      <c r="P5105" t="s">
        <v>51</v>
      </c>
      <c r="Q5105">
        <v>8</v>
      </c>
      <c r="R5105" t="s">
        <v>40</v>
      </c>
      <c r="S5105" t="s">
        <v>79</v>
      </c>
      <c r="T5105">
        <v>54962</v>
      </c>
      <c r="U5105" s="1">
        <v>45482</v>
      </c>
      <c r="V5105" t="s">
        <v>126</v>
      </c>
      <c r="W5105">
        <v>696860</v>
      </c>
      <c r="X5105" t="s">
        <v>4265</v>
      </c>
      <c r="Y5105">
        <v>623</v>
      </c>
      <c r="Z5105">
        <v>910</v>
      </c>
      <c r="AA5105">
        <v>7</v>
      </c>
      <c r="AB5105">
        <v>2548</v>
      </c>
      <c r="AC5105">
        <f>Table1_1[[#This Row],[Price]]*Table1_1[[#This Row],[Quantity]]</f>
        <v>6370</v>
      </c>
    </row>
    <row r="5106" spans="1:29" x14ac:dyDescent="0.3">
      <c r="A5106" t="s">
        <v>28</v>
      </c>
      <c r="B5106" t="s">
        <v>29</v>
      </c>
      <c r="C5106" t="s">
        <v>148</v>
      </c>
      <c r="D5106" t="s">
        <v>105</v>
      </c>
      <c r="E5106" t="s">
        <v>32</v>
      </c>
      <c r="F5106" t="s">
        <v>99</v>
      </c>
      <c r="G5106">
        <v>22</v>
      </c>
      <c r="H5106">
        <v>429382</v>
      </c>
      <c r="I5106" t="s">
        <v>34</v>
      </c>
      <c r="J5106" s="3">
        <v>45070</v>
      </c>
      <c r="K5106">
        <v>1400</v>
      </c>
      <c r="L5106" t="s">
        <v>20629</v>
      </c>
      <c r="M5106" t="s">
        <v>552</v>
      </c>
      <c r="N5106" t="s">
        <v>20630</v>
      </c>
      <c r="O5106" t="s">
        <v>20631</v>
      </c>
      <c r="P5106" t="s">
        <v>51</v>
      </c>
      <c r="Q5106">
        <v>10</v>
      </c>
      <c r="R5106" t="s">
        <v>88</v>
      </c>
      <c r="S5106" t="s">
        <v>79</v>
      </c>
      <c r="T5106">
        <v>82519</v>
      </c>
      <c r="U5106" s="1">
        <v>45404</v>
      </c>
      <c r="V5106" t="s">
        <v>80</v>
      </c>
      <c r="W5106">
        <v>309428</v>
      </c>
      <c r="X5106" t="s">
        <v>20632</v>
      </c>
      <c r="Y5106">
        <v>400</v>
      </c>
      <c r="Z5106">
        <v>2492</v>
      </c>
      <c r="AA5106">
        <v>7</v>
      </c>
      <c r="AB5106">
        <v>6977.6</v>
      </c>
      <c r="AC5106">
        <f>Table1_1[[#This Row],[Price]]*Table1_1[[#This Row],[Quantity]]</f>
        <v>17444</v>
      </c>
    </row>
    <row r="5107" spans="1:29" x14ac:dyDescent="0.3">
      <c r="A5107" t="s">
        <v>28</v>
      </c>
      <c r="B5107" t="s">
        <v>29</v>
      </c>
      <c r="C5107" t="s">
        <v>66</v>
      </c>
      <c r="D5107" t="s">
        <v>149</v>
      </c>
      <c r="E5107" t="s">
        <v>46</v>
      </c>
      <c r="F5107" t="s">
        <v>57</v>
      </c>
      <c r="G5107">
        <v>84</v>
      </c>
      <c r="H5107">
        <v>416865</v>
      </c>
      <c r="I5107" t="s">
        <v>58</v>
      </c>
      <c r="J5107" s="3">
        <v>44869</v>
      </c>
      <c r="K5107">
        <v>800</v>
      </c>
      <c r="L5107" t="s">
        <v>20633</v>
      </c>
      <c r="M5107" t="s">
        <v>216</v>
      </c>
      <c r="N5107" t="s">
        <v>20634</v>
      </c>
      <c r="O5107" t="s">
        <v>20635</v>
      </c>
      <c r="P5107" t="s">
        <v>87</v>
      </c>
      <c r="Q5107">
        <v>16</v>
      </c>
      <c r="R5107" t="s">
        <v>88</v>
      </c>
      <c r="S5107" t="s">
        <v>41</v>
      </c>
      <c r="T5107">
        <v>97312</v>
      </c>
      <c r="U5107" s="1">
        <v>45603</v>
      </c>
      <c r="V5107" t="s">
        <v>42</v>
      </c>
      <c r="W5107">
        <v>180709</v>
      </c>
      <c r="X5107" t="s">
        <v>20636</v>
      </c>
      <c r="Y5107">
        <v>721</v>
      </c>
      <c r="Z5107">
        <v>634</v>
      </c>
      <c r="AA5107">
        <v>1</v>
      </c>
      <c r="AB5107">
        <v>253.60000000000002</v>
      </c>
      <c r="AC5107">
        <f>Table1_1[[#This Row],[Price]]*Table1_1[[#This Row],[Quantity]]</f>
        <v>634</v>
      </c>
    </row>
    <row r="5108" spans="1:29" x14ac:dyDescent="0.3">
      <c r="A5108" t="s">
        <v>28</v>
      </c>
      <c r="B5108" t="s">
        <v>29</v>
      </c>
      <c r="C5108" t="s">
        <v>91</v>
      </c>
      <c r="D5108" t="s">
        <v>142</v>
      </c>
      <c r="E5108" t="s">
        <v>56</v>
      </c>
      <c r="F5108" t="s">
        <v>113</v>
      </c>
      <c r="G5108">
        <v>81</v>
      </c>
      <c r="H5108">
        <v>428162</v>
      </c>
      <c r="I5108" t="s">
        <v>58</v>
      </c>
      <c r="J5108" s="3">
        <v>43864</v>
      </c>
      <c r="K5108">
        <v>1000</v>
      </c>
      <c r="L5108" t="s">
        <v>20637</v>
      </c>
      <c r="M5108" t="s">
        <v>496</v>
      </c>
      <c r="N5108" t="s">
        <v>20638</v>
      </c>
      <c r="O5108" t="s">
        <v>20639</v>
      </c>
      <c r="P5108" t="s">
        <v>51</v>
      </c>
      <c r="Q5108">
        <v>19</v>
      </c>
      <c r="R5108" t="s">
        <v>88</v>
      </c>
      <c r="S5108" t="s">
        <v>63</v>
      </c>
      <c r="T5108">
        <v>38493</v>
      </c>
      <c r="U5108" s="1">
        <v>45512</v>
      </c>
      <c r="V5108" t="s">
        <v>64</v>
      </c>
      <c r="W5108">
        <v>835378</v>
      </c>
      <c r="X5108" t="s">
        <v>20640</v>
      </c>
      <c r="Y5108">
        <v>888</v>
      </c>
      <c r="Z5108">
        <v>860</v>
      </c>
      <c r="AA5108">
        <v>2</v>
      </c>
      <c r="AB5108">
        <v>688</v>
      </c>
      <c r="AC5108">
        <f>Table1_1[[#This Row],[Price]]*Table1_1[[#This Row],[Quantity]]</f>
        <v>1720</v>
      </c>
    </row>
    <row r="5109" spans="1:29" x14ac:dyDescent="0.3">
      <c r="A5109" t="s">
        <v>28</v>
      </c>
      <c r="B5109" t="s">
        <v>29</v>
      </c>
      <c r="C5109" t="s">
        <v>193</v>
      </c>
      <c r="D5109" t="s">
        <v>317</v>
      </c>
      <c r="E5109" t="s">
        <v>32</v>
      </c>
      <c r="F5109" t="s">
        <v>99</v>
      </c>
      <c r="G5109">
        <v>90</v>
      </c>
      <c r="H5109">
        <v>418458</v>
      </c>
      <c r="I5109" t="s">
        <v>34</v>
      </c>
      <c r="J5109" s="3">
        <v>44213</v>
      </c>
      <c r="K5109">
        <v>1200</v>
      </c>
      <c r="L5109" t="s">
        <v>20641</v>
      </c>
      <c r="M5109" t="s">
        <v>552</v>
      </c>
      <c r="N5109" t="s">
        <v>20642</v>
      </c>
      <c r="O5109">
        <v>-4851</v>
      </c>
      <c r="P5109" t="s">
        <v>87</v>
      </c>
      <c r="Q5109">
        <v>14</v>
      </c>
      <c r="R5109" t="s">
        <v>40</v>
      </c>
      <c r="S5109" t="s">
        <v>118</v>
      </c>
      <c r="T5109">
        <v>96063</v>
      </c>
      <c r="U5109" s="1">
        <v>45559</v>
      </c>
      <c r="V5109" t="s">
        <v>180</v>
      </c>
      <c r="W5109">
        <v>978144</v>
      </c>
      <c r="X5109" t="s">
        <v>20643</v>
      </c>
      <c r="Y5109">
        <v>221</v>
      </c>
      <c r="Z5109">
        <v>1811</v>
      </c>
      <c r="AA5109">
        <v>7</v>
      </c>
      <c r="AB5109">
        <v>5070.8</v>
      </c>
      <c r="AC5109">
        <f>Table1_1[[#This Row],[Price]]*Table1_1[[#This Row],[Quantity]]</f>
        <v>12677</v>
      </c>
    </row>
    <row r="5110" spans="1:29" x14ac:dyDescent="0.3">
      <c r="A5110" t="s">
        <v>28</v>
      </c>
      <c r="B5110" t="s">
        <v>29</v>
      </c>
      <c r="C5110" t="s">
        <v>157</v>
      </c>
      <c r="D5110" t="s">
        <v>227</v>
      </c>
      <c r="E5110" t="s">
        <v>46</v>
      </c>
      <c r="F5110" t="s">
        <v>83</v>
      </c>
      <c r="G5110">
        <v>44</v>
      </c>
      <c r="H5110">
        <v>403310</v>
      </c>
      <c r="I5110" t="s">
        <v>58</v>
      </c>
      <c r="J5110" s="3">
        <v>44911</v>
      </c>
      <c r="K5110">
        <v>1100</v>
      </c>
      <c r="L5110" t="s">
        <v>4084</v>
      </c>
      <c r="M5110" t="s">
        <v>605</v>
      </c>
      <c r="N5110" t="s">
        <v>20644</v>
      </c>
      <c r="O5110" t="s">
        <v>20645</v>
      </c>
      <c r="P5110" t="s">
        <v>39</v>
      </c>
      <c r="Q5110">
        <v>16</v>
      </c>
      <c r="R5110" t="s">
        <v>40</v>
      </c>
      <c r="S5110" t="s">
        <v>118</v>
      </c>
      <c r="T5110">
        <v>65109</v>
      </c>
      <c r="U5110" s="1">
        <v>45557</v>
      </c>
      <c r="V5110" t="s">
        <v>180</v>
      </c>
      <c r="W5110">
        <v>287763</v>
      </c>
      <c r="X5110" t="s">
        <v>20646</v>
      </c>
      <c r="Y5110">
        <v>427</v>
      </c>
      <c r="Z5110">
        <v>2498</v>
      </c>
      <c r="AA5110">
        <v>3</v>
      </c>
      <c r="AB5110">
        <v>2997.6000000000004</v>
      </c>
      <c r="AC5110">
        <f>Table1_1[[#This Row],[Price]]*Table1_1[[#This Row],[Quantity]]</f>
        <v>7494</v>
      </c>
    </row>
    <row r="5111" spans="1:29" x14ac:dyDescent="0.3">
      <c r="A5111" t="s">
        <v>28</v>
      </c>
      <c r="B5111" t="s">
        <v>29</v>
      </c>
      <c r="C5111" t="s">
        <v>30</v>
      </c>
      <c r="D5111" t="s">
        <v>254</v>
      </c>
      <c r="E5111" t="s">
        <v>46</v>
      </c>
      <c r="F5111" t="s">
        <v>57</v>
      </c>
      <c r="G5111">
        <v>30</v>
      </c>
      <c r="H5111">
        <v>435204</v>
      </c>
      <c r="I5111" t="s">
        <v>58</v>
      </c>
      <c r="J5111" s="3">
        <v>44417</v>
      </c>
      <c r="K5111">
        <v>950</v>
      </c>
      <c r="L5111" t="s">
        <v>20647</v>
      </c>
      <c r="M5111" t="s">
        <v>487</v>
      </c>
      <c r="N5111" t="s">
        <v>20648</v>
      </c>
      <c r="O5111" t="s">
        <v>20649</v>
      </c>
      <c r="P5111" t="s">
        <v>87</v>
      </c>
      <c r="Q5111">
        <v>7</v>
      </c>
      <c r="R5111" t="s">
        <v>40</v>
      </c>
      <c r="S5111" t="s">
        <v>118</v>
      </c>
      <c r="T5111">
        <v>89606</v>
      </c>
      <c r="U5111" s="1">
        <v>45319</v>
      </c>
      <c r="V5111" t="s">
        <v>111</v>
      </c>
      <c r="W5111">
        <v>595142</v>
      </c>
      <c r="X5111" t="s">
        <v>20650</v>
      </c>
      <c r="Y5111">
        <v>870</v>
      </c>
      <c r="Z5111">
        <v>1913</v>
      </c>
      <c r="AA5111">
        <v>6</v>
      </c>
      <c r="AB5111">
        <v>4591.2</v>
      </c>
      <c r="AC5111">
        <f>Table1_1[[#This Row],[Price]]*Table1_1[[#This Row],[Quantity]]</f>
        <v>11478</v>
      </c>
    </row>
    <row r="5112" spans="1:29" x14ac:dyDescent="0.3">
      <c r="A5112" t="s">
        <v>28</v>
      </c>
      <c r="B5112" t="s">
        <v>29</v>
      </c>
      <c r="C5112" t="s">
        <v>91</v>
      </c>
      <c r="D5112" t="s">
        <v>274</v>
      </c>
      <c r="E5112" t="s">
        <v>56</v>
      </c>
      <c r="F5112" t="s">
        <v>355</v>
      </c>
      <c r="G5112">
        <v>10</v>
      </c>
      <c r="H5112">
        <v>405177</v>
      </c>
      <c r="I5112" t="s">
        <v>34</v>
      </c>
      <c r="J5112" s="3">
        <v>43890</v>
      </c>
      <c r="K5112">
        <v>1400</v>
      </c>
      <c r="L5112" t="s">
        <v>20651</v>
      </c>
      <c r="M5112" t="s">
        <v>843</v>
      </c>
      <c r="N5112" t="s">
        <v>20652</v>
      </c>
      <c r="O5112" t="s">
        <v>20653</v>
      </c>
      <c r="P5112" t="s">
        <v>87</v>
      </c>
      <c r="Q5112">
        <v>11</v>
      </c>
      <c r="R5112" t="s">
        <v>40</v>
      </c>
      <c r="S5112" t="s">
        <v>63</v>
      </c>
      <c r="T5112">
        <v>23029</v>
      </c>
      <c r="U5112" s="1">
        <v>45376</v>
      </c>
      <c r="V5112" t="s">
        <v>72</v>
      </c>
      <c r="W5112">
        <v>669339</v>
      </c>
      <c r="X5112" t="s">
        <v>20654</v>
      </c>
      <c r="Y5112">
        <v>942</v>
      </c>
      <c r="Z5112">
        <v>2847</v>
      </c>
      <c r="AA5112">
        <v>3</v>
      </c>
      <c r="AB5112">
        <v>3416.4</v>
      </c>
      <c r="AC5112">
        <f>Table1_1[[#This Row],[Price]]*Table1_1[[#This Row],[Quantity]]</f>
        <v>8541</v>
      </c>
    </row>
    <row r="5113" spans="1:29" x14ac:dyDescent="0.3">
      <c r="A5113" t="s">
        <v>28</v>
      </c>
      <c r="B5113" t="s">
        <v>29</v>
      </c>
      <c r="C5113" t="s">
        <v>30</v>
      </c>
      <c r="D5113" t="s">
        <v>237</v>
      </c>
      <c r="E5113" t="s">
        <v>56</v>
      </c>
      <c r="F5113" t="s">
        <v>355</v>
      </c>
      <c r="G5113">
        <v>57</v>
      </c>
      <c r="H5113">
        <v>427228</v>
      </c>
      <c r="I5113" t="s">
        <v>34</v>
      </c>
      <c r="J5113" s="3">
        <v>45189</v>
      </c>
      <c r="K5113">
        <v>1300</v>
      </c>
      <c r="L5113" t="s">
        <v>20655</v>
      </c>
      <c r="M5113" t="s">
        <v>94</v>
      </c>
      <c r="N5113" t="s">
        <v>20656</v>
      </c>
      <c r="O5113" t="s">
        <v>20657</v>
      </c>
      <c r="P5113" t="s">
        <v>71</v>
      </c>
      <c r="Q5113">
        <v>15</v>
      </c>
      <c r="R5113" t="s">
        <v>88</v>
      </c>
      <c r="S5113" t="s">
        <v>118</v>
      </c>
      <c r="T5113">
        <v>95741</v>
      </c>
      <c r="U5113" s="1">
        <v>45305</v>
      </c>
      <c r="V5113" t="s">
        <v>111</v>
      </c>
      <c r="W5113">
        <v>301925</v>
      </c>
      <c r="X5113" t="s">
        <v>20658</v>
      </c>
      <c r="Y5113">
        <v>611</v>
      </c>
      <c r="Z5113">
        <v>2150</v>
      </c>
      <c r="AA5113">
        <v>1</v>
      </c>
      <c r="AB5113">
        <v>860</v>
      </c>
      <c r="AC5113">
        <f>Table1_1[[#This Row],[Price]]*Table1_1[[#This Row],[Quantity]]</f>
        <v>2150</v>
      </c>
    </row>
    <row r="5114" spans="1:29" x14ac:dyDescent="0.3">
      <c r="A5114" t="s">
        <v>28</v>
      </c>
      <c r="B5114" t="s">
        <v>29</v>
      </c>
      <c r="C5114" t="s">
        <v>66</v>
      </c>
      <c r="D5114" t="s">
        <v>187</v>
      </c>
      <c r="E5114" t="s">
        <v>56</v>
      </c>
      <c r="F5114" t="s">
        <v>150</v>
      </c>
      <c r="G5114">
        <v>40</v>
      </c>
      <c r="H5114">
        <v>419030</v>
      </c>
      <c r="I5114" t="s">
        <v>34</v>
      </c>
      <c r="J5114" s="3">
        <v>44225</v>
      </c>
      <c r="K5114">
        <v>1100</v>
      </c>
      <c r="L5114" t="s">
        <v>20659</v>
      </c>
      <c r="M5114" t="s">
        <v>542</v>
      </c>
      <c r="N5114" t="s">
        <v>20660</v>
      </c>
      <c r="O5114" t="s">
        <v>20661</v>
      </c>
      <c r="P5114" t="s">
        <v>51</v>
      </c>
      <c r="Q5114">
        <v>12</v>
      </c>
      <c r="R5114" t="s">
        <v>40</v>
      </c>
      <c r="S5114" t="s">
        <v>79</v>
      </c>
      <c r="T5114">
        <v>41303</v>
      </c>
      <c r="U5114" s="1">
        <v>45400</v>
      </c>
      <c r="V5114" t="s">
        <v>80</v>
      </c>
      <c r="W5114">
        <v>112714</v>
      </c>
      <c r="X5114" t="s">
        <v>20662</v>
      </c>
      <c r="Y5114">
        <v>427</v>
      </c>
      <c r="Z5114">
        <v>1709</v>
      </c>
      <c r="AA5114">
        <v>7</v>
      </c>
      <c r="AB5114">
        <v>4785.2</v>
      </c>
      <c r="AC5114">
        <f>Table1_1[[#This Row],[Price]]*Table1_1[[#This Row],[Quantity]]</f>
        <v>11963</v>
      </c>
    </row>
    <row r="5115" spans="1:29" x14ac:dyDescent="0.3">
      <c r="A5115" t="s">
        <v>28</v>
      </c>
      <c r="B5115" t="s">
        <v>29</v>
      </c>
      <c r="C5115" t="s">
        <v>193</v>
      </c>
      <c r="D5115" t="s">
        <v>380</v>
      </c>
      <c r="E5115" t="s">
        <v>56</v>
      </c>
      <c r="F5115" t="s">
        <v>47</v>
      </c>
      <c r="G5115">
        <v>29</v>
      </c>
      <c r="H5115">
        <v>410439</v>
      </c>
      <c r="I5115" t="s">
        <v>34</v>
      </c>
      <c r="J5115" s="3">
        <v>44907</v>
      </c>
      <c r="K5115">
        <v>1400</v>
      </c>
      <c r="L5115" t="s">
        <v>20663</v>
      </c>
      <c r="M5115" t="s">
        <v>287</v>
      </c>
      <c r="N5115" t="s">
        <v>20664</v>
      </c>
      <c r="O5115" t="s">
        <v>20665</v>
      </c>
      <c r="P5115" t="s">
        <v>71</v>
      </c>
      <c r="Q5115">
        <v>17</v>
      </c>
      <c r="R5115" t="s">
        <v>40</v>
      </c>
      <c r="S5115" t="s">
        <v>79</v>
      </c>
      <c r="T5115">
        <v>46031</v>
      </c>
      <c r="U5115" s="1">
        <v>45401</v>
      </c>
      <c r="V5115" t="s">
        <v>80</v>
      </c>
      <c r="W5115">
        <v>341232</v>
      </c>
      <c r="X5115" t="s">
        <v>15453</v>
      </c>
      <c r="Y5115">
        <v>596</v>
      </c>
      <c r="Z5115">
        <v>1676</v>
      </c>
      <c r="AA5115">
        <v>3</v>
      </c>
      <c r="AB5115">
        <v>2011.2</v>
      </c>
      <c r="AC5115">
        <f>Table1_1[[#This Row],[Price]]*Table1_1[[#This Row],[Quantity]]</f>
        <v>5028</v>
      </c>
    </row>
    <row r="5116" spans="1:29" x14ac:dyDescent="0.3">
      <c r="A5116" t="s">
        <v>28</v>
      </c>
      <c r="B5116" t="s">
        <v>29</v>
      </c>
      <c r="C5116" t="s">
        <v>30</v>
      </c>
      <c r="D5116" t="s">
        <v>274</v>
      </c>
      <c r="E5116" t="s">
        <v>56</v>
      </c>
      <c r="F5116" t="s">
        <v>33</v>
      </c>
      <c r="G5116">
        <v>32</v>
      </c>
      <c r="H5116">
        <v>422233</v>
      </c>
      <c r="I5116" t="s">
        <v>58</v>
      </c>
      <c r="J5116" s="3">
        <v>44581</v>
      </c>
      <c r="K5116">
        <v>1200</v>
      </c>
      <c r="L5116" t="s">
        <v>20666</v>
      </c>
      <c r="M5116" t="s">
        <v>108</v>
      </c>
      <c r="N5116" t="s">
        <v>20667</v>
      </c>
      <c r="O5116" t="s">
        <v>20668</v>
      </c>
      <c r="P5116" t="s">
        <v>51</v>
      </c>
      <c r="Q5116">
        <v>13</v>
      </c>
      <c r="R5116" t="s">
        <v>40</v>
      </c>
      <c r="S5116" t="s">
        <v>79</v>
      </c>
      <c r="T5116">
        <v>74471</v>
      </c>
      <c r="U5116" s="1">
        <v>45618</v>
      </c>
      <c r="V5116" t="s">
        <v>42</v>
      </c>
      <c r="W5116">
        <v>467644</v>
      </c>
      <c r="X5116" t="s">
        <v>7795</v>
      </c>
      <c r="Y5116">
        <v>715</v>
      </c>
      <c r="Z5116">
        <v>2004</v>
      </c>
      <c r="AA5116">
        <v>6</v>
      </c>
      <c r="AB5116">
        <v>4809.6000000000004</v>
      </c>
      <c r="AC5116">
        <f>Table1_1[[#This Row],[Price]]*Table1_1[[#This Row],[Quantity]]</f>
        <v>12024</v>
      </c>
    </row>
    <row r="5117" spans="1:29" x14ac:dyDescent="0.3">
      <c r="A5117" t="s">
        <v>28</v>
      </c>
      <c r="B5117" t="s">
        <v>29</v>
      </c>
      <c r="C5117" t="s">
        <v>54</v>
      </c>
      <c r="D5117" t="s">
        <v>611</v>
      </c>
      <c r="E5117" t="s">
        <v>56</v>
      </c>
      <c r="F5117" t="s">
        <v>106</v>
      </c>
      <c r="G5117">
        <v>27</v>
      </c>
      <c r="H5117">
        <v>429121</v>
      </c>
      <c r="I5117" t="s">
        <v>34</v>
      </c>
      <c r="J5117" s="3">
        <v>45540</v>
      </c>
      <c r="K5117">
        <v>1300</v>
      </c>
      <c r="L5117" t="s">
        <v>20669</v>
      </c>
      <c r="M5117" t="s">
        <v>1253</v>
      </c>
      <c r="N5117" t="s">
        <v>20670</v>
      </c>
      <c r="O5117" t="s">
        <v>20671</v>
      </c>
      <c r="P5117" t="s">
        <v>87</v>
      </c>
      <c r="Q5117">
        <v>13</v>
      </c>
      <c r="R5117" t="s">
        <v>40</v>
      </c>
      <c r="S5117" t="s">
        <v>41</v>
      </c>
      <c r="T5117">
        <v>46748</v>
      </c>
      <c r="U5117" s="1">
        <v>45362</v>
      </c>
      <c r="V5117" t="s">
        <v>72</v>
      </c>
      <c r="W5117">
        <v>234399</v>
      </c>
      <c r="X5117" t="s">
        <v>20672</v>
      </c>
      <c r="Y5117">
        <v>399</v>
      </c>
      <c r="Z5117">
        <v>2318</v>
      </c>
      <c r="AA5117">
        <v>8</v>
      </c>
      <c r="AB5117">
        <v>7417.6</v>
      </c>
      <c r="AC5117">
        <f>Table1_1[[#This Row],[Price]]*Table1_1[[#This Row],[Quantity]]</f>
        <v>18544</v>
      </c>
    </row>
    <row r="5118" spans="1:29" x14ac:dyDescent="0.3">
      <c r="A5118" t="s">
        <v>28</v>
      </c>
      <c r="B5118" t="s">
        <v>29</v>
      </c>
      <c r="C5118" t="s">
        <v>91</v>
      </c>
      <c r="D5118" t="s">
        <v>220</v>
      </c>
      <c r="E5118" t="s">
        <v>32</v>
      </c>
      <c r="F5118" t="s">
        <v>175</v>
      </c>
      <c r="G5118">
        <v>67</v>
      </c>
      <c r="H5118">
        <v>429640</v>
      </c>
      <c r="I5118" t="s">
        <v>58</v>
      </c>
      <c r="J5118" s="3">
        <v>43966</v>
      </c>
      <c r="K5118">
        <v>1400</v>
      </c>
      <c r="L5118" t="s">
        <v>20673</v>
      </c>
      <c r="M5118" t="s">
        <v>856</v>
      </c>
      <c r="N5118" t="s">
        <v>20674</v>
      </c>
      <c r="O5118" t="s">
        <v>20675</v>
      </c>
      <c r="P5118" t="s">
        <v>87</v>
      </c>
      <c r="Q5118">
        <v>10</v>
      </c>
      <c r="R5118" t="s">
        <v>88</v>
      </c>
      <c r="S5118" t="s">
        <v>79</v>
      </c>
      <c r="T5118">
        <v>47075</v>
      </c>
      <c r="U5118" s="1">
        <v>45612</v>
      </c>
      <c r="V5118" t="s">
        <v>42</v>
      </c>
      <c r="W5118">
        <v>124229</v>
      </c>
      <c r="X5118" t="s">
        <v>20676</v>
      </c>
      <c r="Y5118">
        <v>987</v>
      </c>
      <c r="Z5118">
        <v>2823</v>
      </c>
      <c r="AA5118">
        <v>3</v>
      </c>
      <c r="AB5118">
        <v>3387.6000000000004</v>
      </c>
      <c r="AC5118">
        <f>Table1_1[[#This Row],[Price]]*Table1_1[[#This Row],[Quantity]]</f>
        <v>8469</v>
      </c>
    </row>
    <row r="5119" spans="1:29" x14ac:dyDescent="0.3">
      <c r="A5119" t="s">
        <v>28</v>
      </c>
      <c r="B5119" t="s">
        <v>29</v>
      </c>
      <c r="C5119" t="s">
        <v>91</v>
      </c>
      <c r="D5119" t="s">
        <v>55</v>
      </c>
      <c r="E5119" t="s">
        <v>46</v>
      </c>
      <c r="F5119" t="s">
        <v>83</v>
      </c>
      <c r="G5119">
        <v>72</v>
      </c>
      <c r="H5119">
        <v>431737</v>
      </c>
      <c r="I5119" t="s">
        <v>58</v>
      </c>
      <c r="J5119" s="3">
        <v>45491</v>
      </c>
      <c r="K5119">
        <v>800</v>
      </c>
      <c r="L5119" t="s">
        <v>20678</v>
      </c>
      <c r="M5119" t="s">
        <v>287</v>
      </c>
      <c r="N5119" t="s">
        <v>20679</v>
      </c>
      <c r="O5119" t="s">
        <v>20680</v>
      </c>
      <c r="P5119" t="s">
        <v>71</v>
      </c>
      <c r="Q5119">
        <v>17</v>
      </c>
      <c r="R5119" t="s">
        <v>88</v>
      </c>
      <c r="S5119" t="s">
        <v>118</v>
      </c>
      <c r="T5119">
        <v>85892</v>
      </c>
      <c r="U5119" s="1">
        <v>45512</v>
      </c>
      <c r="V5119" t="s">
        <v>64</v>
      </c>
      <c r="W5119">
        <v>919562</v>
      </c>
      <c r="X5119" t="s">
        <v>20681</v>
      </c>
      <c r="Y5119">
        <v>332</v>
      </c>
      <c r="Z5119">
        <v>963</v>
      </c>
      <c r="AA5119">
        <v>6</v>
      </c>
      <c r="AB5119">
        <v>2311.2000000000003</v>
      </c>
      <c r="AC5119">
        <f>Table1_1[[#This Row],[Price]]*Table1_1[[#This Row],[Quantity]]</f>
        <v>5778</v>
      </c>
    </row>
    <row r="5120" spans="1:29" x14ac:dyDescent="0.3">
      <c r="A5120" t="s">
        <v>28</v>
      </c>
      <c r="B5120" t="s">
        <v>29</v>
      </c>
      <c r="C5120" t="s">
        <v>44</v>
      </c>
      <c r="D5120" t="s">
        <v>187</v>
      </c>
      <c r="E5120" t="s">
        <v>46</v>
      </c>
      <c r="F5120" t="s">
        <v>33</v>
      </c>
      <c r="G5120">
        <v>69</v>
      </c>
      <c r="H5120">
        <v>424550</v>
      </c>
      <c r="I5120" t="s">
        <v>34</v>
      </c>
      <c r="J5120" s="3">
        <v>44524</v>
      </c>
      <c r="K5120">
        <v>1300</v>
      </c>
      <c r="L5120" t="s">
        <v>20037</v>
      </c>
      <c r="M5120" t="s">
        <v>568</v>
      </c>
      <c r="N5120" t="s">
        <v>20682</v>
      </c>
      <c r="O5120" t="s">
        <v>20683</v>
      </c>
      <c r="P5120" t="s">
        <v>71</v>
      </c>
      <c r="Q5120">
        <v>5</v>
      </c>
      <c r="R5120" t="s">
        <v>88</v>
      </c>
      <c r="S5120" t="s">
        <v>79</v>
      </c>
      <c r="T5120">
        <v>44581</v>
      </c>
      <c r="U5120" s="1">
        <v>45335</v>
      </c>
      <c r="V5120" t="s">
        <v>119</v>
      </c>
      <c r="W5120">
        <v>615243</v>
      </c>
      <c r="X5120" t="s">
        <v>20684</v>
      </c>
      <c r="Y5120">
        <v>728</v>
      </c>
      <c r="Z5120">
        <v>1555</v>
      </c>
      <c r="AA5120">
        <v>8</v>
      </c>
      <c r="AB5120">
        <v>4976</v>
      </c>
      <c r="AC5120">
        <f>Table1_1[[#This Row],[Price]]*Table1_1[[#This Row],[Quantity]]</f>
        <v>12440</v>
      </c>
    </row>
    <row r="5121" spans="1:29" x14ac:dyDescent="0.3">
      <c r="A5121" t="s">
        <v>28</v>
      </c>
      <c r="B5121" t="s">
        <v>29</v>
      </c>
      <c r="C5121" t="s">
        <v>66</v>
      </c>
      <c r="D5121" t="s">
        <v>45</v>
      </c>
      <c r="E5121" t="s">
        <v>46</v>
      </c>
      <c r="F5121" t="s">
        <v>47</v>
      </c>
      <c r="G5121">
        <v>33</v>
      </c>
      <c r="H5121">
        <v>403249</v>
      </c>
      <c r="I5121" t="s">
        <v>58</v>
      </c>
      <c r="J5121" s="3">
        <v>44559</v>
      </c>
      <c r="K5121">
        <v>800</v>
      </c>
      <c r="L5121" t="s">
        <v>20685</v>
      </c>
      <c r="M5121" t="s">
        <v>239</v>
      </c>
      <c r="N5121" t="s">
        <v>20686</v>
      </c>
      <c r="O5121" t="s">
        <v>20687</v>
      </c>
      <c r="P5121" t="s">
        <v>39</v>
      </c>
      <c r="Q5121">
        <v>7</v>
      </c>
      <c r="R5121" t="s">
        <v>88</v>
      </c>
      <c r="S5121" t="s">
        <v>63</v>
      </c>
      <c r="T5121">
        <v>11996</v>
      </c>
      <c r="U5121" s="1">
        <v>45391</v>
      </c>
      <c r="V5121" t="s">
        <v>80</v>
      </c>
      <c r="W5121">
        <v>650906</v>
      </c>
      <c r="X5121" t="s">
        <v>20688</v>
      </c>
      <c r="Y5121">
        <v>991</v>
      </c>
      <c r="Z5121">
        <v>764</v>
      </c>
      <c r="AA5121">
        <v>6</v>
      </c>
      <c r="AB5121">
        <v>1833.6000000000001</v>
      </c>
      <c r="AC5121">
        <f>Table1_1[[#This Row],[Price]]*Table1_1[[#This Row],[Quantity]]</f>
        <v>4584</v>
      </c>
    </row>
    <row r="5122" spans="1:29" x14ac:dyDescent="0.3">
      <c r="A5122" t="s">
        <v>28</v>
      </c>
      <c r="B5122" t="s">
        <v>29</v>
      </c>
      <c r="C5122" t="s">
        <v>44</v>
      </c>
      <c r="D5122" t="s">
        <v>511</v>
      </c>
      <c r="E5122" t="s">
        <v>46</v>
      </c>
      <c r="F5122" t="s">
        <v>150</v>
      </c>
      <c r="G5122">
        <v>91</v>
      </c>
      <c r="H5122">
        <v>430855</v>
      </c>
      <c r="I5122" t="s">
        <v>34</v>
      </c>
      <c r="J5122" s="3">
        <v>43967</v>
      </c>
      <c r="K5122">
        <v>1400</v>
      </c>
      <c r="L5122" t="s">
        <v>20690</v>
      </c>
      <c r="M5122" t="s">
        <v>222</v>
      </c>
      <c r="N5122" t="s">
        <v>20691</v>
      </c>
      <c r="O5122" t="s">
        <v>20692</v>
      </c>
      <c r="P5122" t="s">
        <v>39</v>
      </c>
      <c r="Q5122">
        <v>12</v>
      </c>
      <c r="R5122" t="s">
        <v>40</v>
      </c>
      <c r="S5122" t="s">
        <v>63</v>
      </c>
      <c r="T5122">
        <v>38400</v>
      </c>
      <c r="U5122" s="1">
        <v>45626</v>
      </c>
      <c r="V5122" t="s">
        <v>42</v>
      </c>
      <c r="W5122">
        <v>817190</v>
      </c>
      <c r="X5122" t="s">
        <v>20693</v>
      </c>
      <c r="Y5122">
        <v>390</v>
      </c>
      <c r="Z5122">
        <v>1156</v>
      </c>
      <c r="AA5122">
        <v>2</v>
      </c>
      <c r="AB5122">
        <v>924.80000000000007</v>
      </c>
      <c r="AC5122">
        <f>Table1_1[[#This Row],[Price]]*Table1_1[[#This Row],[Quantity]]</f>
        <v>2312</v>
      </c>
    </row>
    <row r="5123" spans="1:29" x14ac:dyDescent="0.3">
      <c r="A5123" t="s">
        <v>28</v>
      </c>
      <c r="B5123" t="s">
        <v>29</v>
      </c>
      <c r="C5123" t="s">
        <v>54</v>
      </c>
      <c r="D5123" t="s">
        <v>421</v>
      </c>
      <c r="E5123" t="s">
        <v>46</v>
      </c>
      <c r="F5123" t="s">
        <v>175</v>
      </c>
      <c r="G5123">
        <v>87</v>
      </c>
      <c r="H5123">
        <v>429950</v>
      </c>
      <c r="I5123" t="s">
        <v>58</v>
      </c>
      <c r="J5123" s="3">
        <v>45457</v>
      </c>
      <c r="K5123">
        <v>1200</v>
      </c>
      <c r="L5123" t="s">
        <v>20694</v>
      </c>
      <c r="M5123" t="s">
        <v>177</v>
      </c>
      <c r="N5123" t="s">
        <v>20695</v>
      </c>
      <c r="O5123" t="s">
        <v>20696</v>
      </c>
      <c r="P5123" t="s">
        <v>39</v>
      </c>
      <c r="Q5123">
        <v>20</v>
      </c>
      <c r="R5123" t="s">
        <v>88</v>
      </c>
      <c r="S5123" t="s">
        <v>63</v>
      </c>
      <c r="T5123">
        <v>85891</v>
      </c>
      <c r="U5123" s="1">
        <v>45542</v>
      </c>
      <c r="V5123" t="s">
        <v>180</v>
      </c>
      <c r="W5123">
        <v>118018</v>
      </c>
      <c r="X5123" t="s">
        <v>20697</v>
      </c>
      <c r="Y5123">
        <v>700</v>
      </c>
      <c r="Z5123">
        <v>2401</v>
      </c>
      <c r="AA5123">
        <v>4</v>
      </c>
      <c r="AB5123">
        <v>3841.6000000000004</v>
      </c>
      <c r="AC5123">
        <f>Table1_1[[#This Row],[Price]]*Table1_1[[#This Row],[Quantity]]</f>
        <v>9604</v>
      </c>
    </row>
    <row r="5124" spans="1:29" x14ac:dyDescent="0.3">
      <c r="A5124" t="s">
        <v>28</v>
      </c>
      <c r="B5124" t="s">
        <v>29</v>
      </c>
      <c r="C5124" t="s">
        <v>30</v>
      </c>
      <c r="D5124" t="s">
        <v>142</v>
      </c>
      <c r="E5124" t="s">
        <v>56</v>
      </c>
      <c r="F5124" t="s">
        <v>113</v>
      </c>
      <c r="G5124">
        <v>66</v>
      </c>
      <c r="H5124">
        <v>405610</v>
      </c>
      <c r="I5124" t="s">
        <v>58</v>
      </c>
      <c r="J5124" s="3">
        <v>45164</v>
      </c>
      <c r="K5124">
        <v>950</v>
      </c>
      <c r="L5124" t="s">
        <v>20699</v>
      </c>
      <c r="M5124" t="s">
        <v>428</v>
      </c>
      <c r="N5124" t="s">
        <v>20700</v>
      </c>
      <c r="O5124" t="s">
        <v>20701</v>
      </c>
      <c r="P5124" t="s">
        <v>39</v>
      </c>
      <c r="Q5124">
        <v>5</v>
      </c>
      <c r="R5124" t="s">
        <v>40</v>
      </c>
      <c r="S5124" t="s">
        <v>41</v>
      </c>
      <c r="T5124">
        <v>69314</v>
      </c>
      <c r="U5124" s="1">
        <v>45558</v>
      </c>
      <c r="V5124" t="s">
        <v>180</v>
      </c>
      <c r="W5124">
        <v>874363</v>
      </c>
      <c r="X5124" t="s">
        <v>20702</v>
      </c>
      <c r="Y5124">
        <v>909</v>
      </c>
      <c r="Z5124">
        <v>2447</v>
      </c>
      <c r="AA5124">
        <v>3</v>
      </c>
      <c r="AB5124">
        <v>2936.4</v>
      </c>
      <c r="AC5124">
        <f>Table1_1[[#This Row],[Price]]*Table1_1[[#This Row],[Quantity]]</f>
        <v>7341</v>
      </c>
    </row>
    <row r="5125" spans="1:29" x14ac:dyDescent="0.3">
      <c r="A5125" t="s">
        <v>28</v>
      </c>
      <c r="B5125" t="s">
        <v>29</v>
      </c>
      <c r="C5125" t="s">
        <v>66</v>
      </c>
      <c r="D5125" t="s">
        <v>267</v>
      </c>
      <c r="E5125" t="s">
        <v>32</v>
      </c>
      <c r="F5125" t="s">
        <v>83</v>
      </c>
      <c r="G5125">
        <v>67</v>
      </c>
      <c r="H5125">
        <v>401894</v>
      </c>
      <c r="I5125" t="s">
        <v>34</v>
      </c>
      <c r="J5125" s="3">
        <v>45079</v>
      </c>
      <c r="K5125">
        <v>1200</v>
      </c>
      <c r="L5125" t="s">
        <v>20703</v>
      </c>
      <c r="M5125" t="s">
        <v>428</v>
      </c>
      <c r="N5125" t="s">
        <v>20704</v>
      </c>
      <c r="O5125">
        <v>7287504946</v>
      </c>
      <c r="P5125" t="s">
        <v>51</v>
      </c>
      <c r="Q5125">
        <v>17</v>
      </c>
      <c r="R5125" t="s">
        <v>88</v>
      </c>
      <c r="S5125" t="s">
        <v>118</v>
      </c>
      <c r="T5125">
        <v>78276</v>
      </c>
      <c r="U5125" s="1">
        <v>45374</v>
      </c>
      <c r="V5125" t="s">
        <v>72</v>
      </c>
      <c r="W5125">
        <v>468356</v>
      </c>
      <c r="X5125" t="s">
        <v>17533</v>
      </c>
      <c r="Y5125">
        <v>713</v>
      </c>
      <c r="Z5125">
        <v>2723</v>
      </c>
      <c r="AA5125">
        <v>2</v>
      </c>
      <c r="AB5125">
        <v>2178.4</v>
      </c>
      <c r="AC5125">
        <f>Table1_1[[#This Row],[Price]]*Table1_1[[#This Row],[Quantity]]</f>
        <v>5446</v>
      </c>
    </row>
    <row r="5126" spans="1:29" x14ac:dyDescent="0.3">
      <c r="A5126" t="s">
        <v>28</v>
      </c>
      <c r="B5126" t="s">
        <v>29</v>
      </c>
      <c r="C5126" t="s">
        <v>157</v>
      </c>
      <c r="D5126" t="s">
        <v>92</v>
      </c>
      <c r="E5126" t="s">
        <v>46</v>
      </c>
      <c r="F5126" t="s">
        <v>355</v>
      </c>
      <c r="G5126">
        <v>79</v>
      </c>
      <c r="H5126">
        <v>428379</v>
      </c>
      <c r="I5126" t="s">
        <v>34</v>
      </c>
      <c r="J5126" s="3">
        <v>43960</v>
      </c>
      <c r="K5126">
        <v>800</v>
      </c>
      <c r="L5126" t="s">
        <v>20705</v>
      </c>
      <c r="M5126" t="s">
        <v>496</v>
      </c>
      <c r="N5126" t="s">
        <v>20706</v>
      </c>
      <c r="O5126" t="s">
        <v>20707</v>
      </c>
      <c r="P5126" t="s">
        <v>71</v>
      </c>
      <c r="Q5126">
        <v>18</v>
      </c>
      <c r="R5126" t="s">
        <v>40</v>
      </c>
      <c r="S5126" t="s">
        <v>79</v>
      </c>
      <c r="T5126">
        <v>53162</v>
      </c>
      <c r="U5126" s="1">
        <v>45396</v>
      </c>
      <c r="V5126" t="s">
        <v>80</v>
      </c>
      <c r="W5126">
        <v>808343</v>
      </c>
      <c r="X5126" t="s">
        <v>20708</v>
      </c>
      <c r="Y5126">
        <v>838</v>
      </c>
      <c r="Z5126">
        <v>2607</v>
      </c>
      <c r="AA5126">
        <v>7</v>
      </c>
      <c r="AB5126">
        <v>7299.6</v>
      </c>
      <c r="AC5126">
        <f>Table1_1[[#This Row],[Price]]*Table1_1[[#This Row],[Quantity]]</f>
        <v>18249</v>
      </c>
    </row>
    <row r="5127" spans="1:29" x14ac:dyDescent="0.3">
      <c r="A5127" t="s">
        <v>28</v>
      </c>
      <c r="B5127" t="s">
        <v>29</v>
      </c>
      <c r="C5127" t="s">
        <v>54</v>
      </c>
      <c r="D5127" t="s">
        <v>616</v>
      </c>
      <c r="E5127" t="s">
        <v>56</v>
      </c>
      <c r="F5127" t="s">
        <v>135</v>
      </c>
      <c r="G5127">
        <v>87</v>
      </c>
      <c r="H5127">
        <v>435613</v>
      </c>
      <c r="I5127" t="s">
        <v>34</v>
      </c>
      <c r="J5127" s="3">
        <v>45460</v>
      </c>
      <c r="K5127">
        <v>1400</v>
      </c>
      <c r="L5127" t="s">
        <v>20709</v>
      </c>
      <c r="M5127" t="s">
        <v>2124</v>
      </c>
      <c r="N5127" t="s">
        <v>20710</v>
      </c>
      <c r="O5127" t="s">
        <v>20711</v>
      </c>
      <c r="P5127" t="s">
        <v>39</v>
      </c>
      <c r="Q5127">
        <v>3</v>
      </c>
      <c r="R5127" t="s">
        <v>88</v>
      </c>
      <c r="S5127" t="s">
        <v>118</v>
      </c>
      <c r="T5127">
        <v>34751</v>
      </c>
      <c r="U5127" s="1">
        <v>45324</v>
      </c>
      <c r="V5127" t="s">
        <v>119</v>
      </c>
      <c r="W5127">
        <v>448824</v>
      </c>
      <c r="X5127" t="s">
        <v>20712</v>
      </c>
      <c r="Y5127">
        <v>770</v>
      </c>
      <c r="Z5127">
        <v>1905</v>
      </c>
      <c r="AA5127">
        <v>5</v>
      </c>
      <c r="AB5127">
        <v>3810</v>
      </c>
      <c r="AC5127">
        <f>Table1_1[[#This Row],[Price]]*Table1_1[[#This Row],[Quantity]]</f>
        <v>9525</v>
      </c>
    </row>
    <row r="5128" spans="1:29" x14ac:dyDescent="0.3">
      <c r="A5128" t="s">
        <v>28</v>
      </c>
      <c r="B5128" t="s">
        <v>29</v>
      </c>
      <c r="C5128" t="s">
        <v>148</v>
      </c>
      <c r="D5128" t="s">
        <v>621</v>
      </c>
      <c r="E5128" t="s">
        <v>46</v>
      </c>
      <c r="F5128" t="s">
        <v>106</v>
      </c>
      <c r="G5128">
        <v>44</v>
      </c>
      <c r="H5128">
        <v>423095</v>
      </c>
      <c r="I5128" t="s">
        <v>58</v>
      </c>
      <c r="J5128" s="3">
        <v>45342</v>
      </c>
      <c r="K5128">
        <v>1200</v>
      </c>
      <c r="L5128" t="s">
        <v>20713</v>
      </c>
      <c r="M5128" t="s">
        <v>654</v>
      </c>
      <c r="N5128" t="s">
        <v>20714</v>
      </c>
      <c r="O5128" t="s">
        <v>20715</v>
      </c>
      <c r="P5128" t="s">
        <v>39</v>
      </c>
      <c r="Q5128">
        <v>9</v>
      </c>
      <c r="R5128" t="s">
        <v>40</v>
      </c>
      <c r="S5128" t="s">
        <v>63</v>
      </c>
      <c r="T5128">
        <v>23443</v>
      </c>
      <c r="U5128" s="1">
        <v>45538</v>
      </c>
      <c r="V5128" t="s">
        <v>180</v>
      </c>
      <c r="W5128">
        <v>101952</v>
      </c>
      <c r="X5128" t="s">
        <v>20716</v>
      </c>
      <c r="Y5128">
        <v>664</v>
      </c>
      <c r="Z5128">
        <v>1986</v>
      </c>
      <c r="AA5128">
        <v>8</v>
      </c>
      <c r="AB5128">
        <v>6355.2000000000007</v>
      </c>
      <c r="AC5128">
        <f>Table1_1[[#This Row],[Price]]*Table1_1[[#This Row],[Quantity]]</f>
        <v>15888</v>
      </c>
    </row>
    <row r="5129" spans="1:29" x14ac:dyDescent="0.3">
      <c r="A5129" t="s">
        <v>28</v>
      </c>
      <c r="B5129" t="s">
        <v>29</v>
      </c>
      <c r="C5129" t="s">
        <v>44</v>
      </c>
      <c r="D5129" t="s">
        <v>317</v>
      </c>
      <c r="E5129" t="s">
        <v>56</v>
      </c>
      <c r="F5129" t="s">
        <v>47</v>
      </c>
      <c r="G5129">
        <v>43</v>
      </c>
      <c r="H5129">
        <v>431771</v>
      </c>
      <c r="I5129" t="s">
        <v>58</v>
      </c>
      <c r="J5129" s="3">
        <v>45187</v>
      </c>
      <c r="K5129">
        <v>1100</v>
      </c>
      <c r="L5129" t="s">
        <v>20718</v>
      </c>
      <c r="M5129" t="s">
        <v>101</v>
      </c>
      <c r="N5129" t="s">
        <v>20719</v>
      </c>
      <c r="O5129" t="s">
        <v>20720</v>
      </c>
      <c r="P5129" t="s">
        <v>71</v>
      </c>
      <c r="Q5129">
        <v>20</v>
      </c>
      <c r="R5129" t="s">
        <v>88</v>
      </c>
      <c r="S5129" t="s">
        <v>118</v>
      </c>
      <c r="T5129">
        <v>15242</v>
      </c>
      <c r="U5129" s="1">
        <v>45382</v>
      </c>
      <c r="V5129" t="s">
        <v>72</v>
      </c>
      <c r="W5129">
        <v>992502</v>
      </c>
      <c r="X5129" t="s">
        <v>20721</v>
      </c>
      <c r="Y5129">
        <v>639</v>
      </c>
      <c r="Z5129">
        <v>2054</v>
      </c>
      <c r="AA5129">
        <v>5</v>
      </c>
      <c r="AB5129">
        <v>4108</v>
      </c>
      <c r="AC5129">
        <f>Table1_1[[#This Row],[Price]]*Table1_1[[#This Row],[Quantity]]</f>
        <v>10270</v>
      </c>
    </row>
    <row r="5130" spans="1:29" x14ac:dyDescent="0.3">
      <c r="A5130" t="s">
        <v>28</v>
      </c>
      <c r="B5130" t="s">
        <v>29</v>
      </c>
      <c r="C5130" t="s">
        <v>148</v>
      </c>
      <c r="D5130" t="s">
        <v>621</v>
      </c>
      <c r="E5130" t="s">
        <v>32</v>
      </c>
      <c r="F5130" t="s">
        <v>113</v>
      </c>
      <c r="G5130">
        <v>84</v>
      </c>
      <c r="H5130">
        <v>403355</v>
      </c>
      <c r="I5130" t="s">
        <v>58</v>
      </c>
      <c r="J5130" s="3">
        <v>45530</v>
      </c>
      <c r="K5130">
        <v>1200</v>
      </c>
      <c r="L5130" t="s">
        <v>20722</v>
      </c>
      <c r="M5130" t="s">
        <v>287</v>
      </c>
      <c r="N5130" t="s">
        <v>20723</v>
      </c>
      <c r="O5130" t="s">
        <v>20724</v>
      </c>
      <c r="P5130" t="s">
        <v>87</v>
      </c>
      <c r="Q5130">
        <v>12</v>
      </c>
      <c r="R5130" t="s">
        <v>88</v>
      </c>
      <c r="S5130" t="s">
        <v>79</v>
      </c>
      <c r="T5130">
        <v>97726</v>
      </c>
      <c r="U5130" s="1">
        <v>45347</v>
      </c>
      <c r="V5130" t="s">
        <v>119</v>
      </c>
      <c r="W5130">
        <v>474945</v>
      </c>
      <c r="X5130" t="s">
        <v>20725</v>
      </c>
      <c r="Y5130">
        <v>970</v>
      </c>
      <c r="Z5130">
        <v>1989</v>
      </c>
      <c r="AA5130">
        <v>1</v>
      </c>
      <c r="AB5130">
        <v>795.6</v>
      </c>
      <c r="AC5130">
        <f>Table1_1[[#This Row],[Price]]*Table1_1[[#This Row],[Quantity]]</f>
        <v>1989</v>
      </c>
    </row>
    <row r="5131" spans="1:29" x14ac:dyDescent="0.3">
      <c r="A5131" t="s">
        <v>28</v>
      </c>
      <c r="B5131" t="s">
        <v>29</v>
      </c>
      <c r="C5131" t="s">
        <v>193</v>
      </c>
      <c r="D5131" t="s">
        <v>134</v>
      </c>
      <c r="E5131" t="s">
        <v>56</v>
      </c>
      <c r="F5131" t="s">
        <v>83</v>
      </c>
      <c r="G5131">
        <v>67</v>
      </c>
      <c r="H5131">
        <v>419259</v>
      </c>
      <c r="I5131" t="s">
        <v>34</v>
      </c>
      <c r="J5131" s="3">
        <v>44319</v>
      </c>
      <c r="K5131">
        <v>1300</v>
      </c>
      <c r="L5131" t="s">
        <v>20726</v>
      </c>
      <c r="M5131" t="s">
        <v>232</v>
      </c>
      <c r="N5131" t="s">
        <v>20727</v>
      </c>
      <c r="O5131" t="s">
        <v>20728</v>
      </c>
      <c r="P5131" t="s">
        <v>51</v>
      </c>
      <c r="Q5131">
        <v>8</v>
      </c>
      <c r="R5131" t="s">
        <v>40</v>
      </c>
      <c r="S5131" t="s">
        <v>63</v>
      </c>
      <c r="T5131">
        <v>38834</v>
      </c>
      <c r="U5131" s="1">
        <v>45555</v>
      </c>
      <c r="V5131" t="s">
        <v>180</v>
      </c>
      <c r="W5131">
        <v>891036</v>
      </c>
      <c r="X5131" t="s">
        <v>20729</v>
      </c>
      <c r="Y5131">
        <v>605</v>
      </c>
      <c r="Z5131">
        <v>1232</v>
      </c>
      <c r="AA5131">
        <v>2</v>
      </c>
      <c r="AB5131">
        <v>985.6</v>
      </c>
      <c r="AC5131">
        <f>Table1_1[[#This Row],[Price]]*Table1_1[[#This Row],[Quantity]]</f>
        <v>2464</v>
      </c>
    </row>
    <row r="5132" spans="1:29" x14ac:dyDescent="0.3">
      <c r="A5132" t="s">
        <v>28</v>
      </c>
      <c r="B5132" t="s">
        <v>29</v>
      </c>
      <c r="C5132" t="s">
        <v>193</v>
      </c>
      <c r="D5132" t="s">
        <v>317</v>
      </c>
      <c r="E5132" t="s">
        <v>32</v>
      </c>
      <c r="F5132" t="s">
        <v>57</v>
      </c>
      <c r="G5132">
        <v>99</v>
      </c>
      <c r="H5132">
        <v>422901</v>
      </c>
      <c r="I5132" t="s">
        <v>58</v>
      </c>
      <c r="J5132" s="3">
        <v>43911</v>
      </c>
      <c r="K5132">
        <v>1100</v>
      </c>
      <c r="L5132" t="s">
        <v>10975</v>
      </c>
      <c r="M5132" t="s">
        <v>394</v>
      </c>
      <c r="N5132" t="s">
        <v>20730</v>
      </c>
      <c r="O5132" t="s">
        <v>20731</v>
      </c>
      <c r="P5132" t="s">
        <v>71</v>
      </c>
      <c r="Q5132">
        <v>10</v>
      </c>
      <c r="R5132" t="s">
        <v>40</v>
      </c>
      <c r="S5132" t="s">
        <v>41</v>
      </c>
      <c r="T5132">
        <v>57429</v>
      </c>
      <c r="U5132" s="1">
        <v>45520</v>
      </c>
      <c r="V5132" t="s">
        <v>64</v>
      </c>
      <c r="W5132">
        <v>944989</v>
      </c>
      <c r="X5132" t="s">
        <v>20732</v>
      </c>
      <c r="Y5132">
        <v>517</v>
      </c>
      <c r="Z5132">
        <v>1753</v>
      </c>
      <c r="AA5132">
        <v>4</v>
      </c>
      <c r="AB5132">
        <v>2804.8</v>
      </c>
      <c r="AC5132">
        <f>Table1_1[[#This Row],[Price]]*Table1_1[[#This Row],[Quantity]]</f>
        <v>7012</v>
      </c>
    </row>
    <row r="5133" spans="1:29" x14ac:dyDescent="0.3">
      <c r="A5133" t="s">
        <v>28</v>
      </c>
      <c r="B5133" t="s">
        <v>29</v>
      </c>
      <c r="C5133" t="s">
        <v>30</v>
      </c>
      <c r="D5133" t="s">
        <v>227</v>
      </c>
      <c r="E5133" t="s">
        <v>32</v>
      </c>
      <c r="F5133" t="s">
        <v>355</v>
      </c>
      <c r="G5133">
        <v>8</v>
      </c>
      <c r="H5133">
        <v>404638</v>
      </c>
      <c r="I5133" t="s">
        <v>58</v>
      </c>
      <c r="J5133" s="3">
        <v>44176</v>
      </c>
      <c r="K5133">
        <v>800</v>
      </c>
      <c r="L5133" t="s">
        <v>20733</v>
      </c>
      <c r="M5133" t="s">
        <v>366</v>
      </c>
      <c r="N5133" t="s">
        <v>20734</v>
      </c>
      <c r="O5133" t="s">
        <v>20735</v>
      </c>
      <c r="P5133" t="s">
        <v>39</v>
      </c>
      <c r="Q5133">
        <v>8</v>
      </c>
      <c r="R5133" t="s">
        <v>40</v>
      </c>
      <c r="S5133" t="s">
        <v>63</v>
      </c>
      <c r="T5133">
        <v>25885</v>
      </c>
      <c r="U5133" s="1">
        <v>45426</v>
      </c>
      <c r="V5133" t="s">
        <v>140</v>
      </c>
      <c r="W5133">
        <v>307183</v>
      </c>
      <c r="X5133" t="s">
        <v>20736</v>
      </c>
      <c r="Y5133">
        <v>838</v>
      </c>
      <c r="Z5133">
        <v>2278</v>
      </c>
      <c r="AA5133">
        <v>7</v>
      </c>
      <c r="AB5133">
        <v>6378.4000000000015</v>
      </c>
      <c r="AC5133">
        <f>Table1_1[[#This Row],[Price]]*Table1_1[[#This Row],[Quantity]]</f>
        <v>15946</v>
      </c>
    </row>
    <row r="5134" spans="1:29" x14ac:dyDescent="0.3">
      <c r="A5134" t="s">
        <v>28</v>
      </c>
      <c r="B5134" t="s">
        <v>29</v>
      </c>
      <c r="C5134" t="s">
        <v>66</v>
      </c>
      <c r="D5134" t="s">
        <v>55</v>
      </c>
      <c r="E5134" t="s">
        <v>56</v>
      </c>
      <c r="F5134" t="s">
        <v>57</v>
      </c>
      <c r="G5134">
        <v>80</v>
      </c>
      <c r="H5134">
        <v>438268</v>
      </c>
      <c r="I5134" t="s">
        <v>34</v>
      </c>
      <c r="J5134" s="3">
        <v>44747</v>
      </c>
      <c r="K5134">
        <v>1000</v>
      </c>
      <c r="L5134" t="s">
        <v>20738</v>
      </c>
      <c r="M5134" t="s">
        <v>394</v>
      </c>
      <c r="N5134" t="s">
        <v>20739</v>
      </c>
      <c r="O5134">
        <v>-2384</v>
      </c>
      <c r="P5134" t="s">
        <v>71</v>
      </c>
      <c r="Q5134">
        <v>9</v>
      </c>
      <c r="R5134" t="s">
        <v>88</v>
      </c>
      <c r="S5134" t="s">
        <v>63</v>
      </c>
      <c r="T5134">
        <v>29193</v>
      </c>
      <c r="U5134" s="1">
        <v>45464</v>
      </c>
      <c r="V5134" t="s">
        <v>52</v>
      </c>
      <c r="W5134">
        <v>891313</v>
      </c>
      <c r="X5134" t="s">
        <v>16496</v>
      </c>
      <c r="Y5134">
        <v>780</v>
      </c>
      <c r="Z5134">
        <v>1147</v>
      </c>
      <c r="AA5134">
        <v>8</v>
      </c>
      <c r="AB5134">
        <v>3670.4</v>
      </c>
      <c r="AC5134">
        <f>Table1_1[[#This Row],[Price]]*Table1_1[[#This Row],[Quantity]]</f>
        <v>9176</v>
      </c>
    </row>
    <row r="5135" spans="1:29" x14ac:dyDescent="0.3">
      <c r="A5135" t="s">
        <v>28</v>
      </c>
      <c r="B5135" t="s">
        <v>29</v>
      </c>
      <c r="C5135" t="s">
        <v>66</v>
      </c>
      <c r="D5135" t="s">
        <v>566</v>
      </c>
      <c r="E5135" t="s">
        <v>32</v>
      </c>
      <c r="F5135" t="s">
        <v>355</v>
      </c>
      <c r="G5135">
        <v>96</v>
      </c>
      <c r="H5135">
        <v>425367</v>
      </c>
      <c r="I5135" t="s">
        <v>58</v>
      </c>
      <c r="J5135" s="3">
        <v>44937</v>
      </c>
      <c r="K5135">
        <v>1300</v>
      </c>
      <c r="L5135" t="s">
        <v>20740</v>
      </c>
      <c r="M5135" t="s">
        <v>953</v>
      </c>
      <c r="N5135" t="s">
        <v>20741</v>
      </c>
      <c r="O5135" t="s">
        <v>20742</v>
      </c>
      <c r="P5135" t="s">
        <v>71</v>
      </c>
      <c r="Q5135">
        <v>11</v>
      </c>
      <c r="R5135" t="s">
        <v>40</v>
      </c>
      <c r="S5135" t="s">
        <v>79</v>
      </c>
      <c r="T5135">
        <v>44455</v>
      </c>
      <c r="U5135" s="1">
        <v>45604</v>
      </c>
      <c r="V5135" t="s">
        <v>42</v>
      </c>
      <c r="W5135">
        <v>655401</v>
      </c>
      <c r="X5135" t="s">
        <v>20743</v>
      </c>
      <c r="Y5135">
        <v>244</v>
      </c>
      <c r="Z5135">
        <v>1111</v>
      </c>
      <c r="AA5135">
        <v>4</v>
      </c>
      <c r="AB5135">
        <v>1777.6000000000001</v>
      </c>
      <c r="AC5135">
        <f>Table1_1[[#This Row],[Price]]*Table1_1[[#This Row],[Quantity]]</f>
        <v>4444</v>
      </c>
    </row>
    <row r="5136" spans="1:29" x14ac:dyDescent="0.3">
      <c r="A5136" t="s">
        <v>28</v>
      </c>
      <c r="B5136" t="s">
        <v>29</v>
      </c>
      <c r="C5136" t="s">
        <v>66</v>
      </c>
      <c r="D5136" t="s">
        <v>546</v>
      </c>
      <c r="E5136" t="s">
        <v>46</v>
      </c>
      <c r="F5136" t="s">
        <v>83</v>
      </c>
      <c r="G5136">
        <v>28</v>
      </c>
      <c r="H5136">
        <v>403412</v>
      </c>
      <c r="I5136" t="s">
        <v>58</v>
      </c>
      <c r="J5136" s="3">
        <v>44979</v>
      </c>
      <c r="K5136">
        <v>1200</v>
      </c>
      <c r="L5136" t="s">
        <v>20745</v>
      </c>
      <c r="M5136" t="s">
        <v>623</v>
      </c>
      <c r="N5136" t="s">
        <v>20746</v>
      </c>
      <c r="O5136" t="s">
        <v>20747</v>
      </c>
      <c r="P5136" t="s">
        <v>51</v>
      </c>
      <c r="Q5136">
        <v>15</v>
      </c>
      <c r="R5136" t="s">
        <v>88</v>
      </c>
      <c r="S5136" t="s">
        <v>118</v>
      </c>
      <c r="T5136">
        <v>56917</v>
      </c>
      <c r="U5136" s="1">
        <v>45402</v>
      </c>
      <c r="V5136" t="s">
        <v>80</v>
      </c>
      <c r="W5136">
        <v>717339</v>
      </c>
      <c r="X5136" t="s">
        <v>20748</v>
      </c>
      <c r="Y5136">
        <v>798</v>
      </c>
      <c r="Z5136">
        <v>2897</v>
      </c>
      <c r="AA5136">
        <v>4</v>
      </c>
      <c r="AB5136">
        <v>4635.2</v>
      </c>
      <c r="AC5136">
        <f>Table1_1[[#This Row],[Price]]*Table1_1[[#This Row],[Quantity]]</f>
        <v>11588</v>
      </c>
    </row>
    <row r="5137" spans="1:29" x14ac:dyDescent="0.3">
      <c r="A5137" t="s">
        <v>28</v>
      </c>
      <c r="B5137" t="s">
        <v>29</v>
      </c>
      <c r="C5137" t="s">
        <v>148</v>
      </c>
      <c r="D5137" t="s">
        <v>511</v>
      </c>
      <c r="E5137" t="s">
        <v>56</v>
      </c>
      <c r="F5137" t="s">
        <v>106</v>
      </c>
      <c r="G5137">
        <v>86</v>
      </c>
      <c r="H5137">
        <v>410435</v>
      </c>
      <c r="I5137" t="s">
        <v>58</v>
      </c>
      <c r="J5137" s="3">
        <v>45465</v>
      </c>
      <c r="K5137">
        <v>1200</v>
      </c>
      <c r="L5137" t="s">
        <v>20749</v>
      </c>
      <c r="M5137" t="s">
        <v>76</v>
      </c>
      <c r="N5137" t="s">
        <v>20750</v>
      </c>
      <c r="O5137" t="s">
        <v>20751</v>
      </c>
      <c r="P5137" t="s">
        <v>71</v>
      </c>
      <c r="Q5137">
        <v>16</v>
      </c>
      <c r="R5137" t="s">
        <v>40</v>
      </c>
      <c r="S5137" t="s">
        <v>63</v>
      </c>
      <c r="T5137">
        <v>18727</v>
      </c>
      <c r="U5137" s="1">
        <v>45626</v>
      </c>
      <c r="V5137" t="s">
        <v>42</v>
      </c>
      <c r="W5137">
        <v>282528</v>
      </c>
      <c r="X5137" t="s">
        <v>20752</v>
      </c>
      <c r="Y5137">
        <v>872</v>
      </c>
      <c r="Z5137">
        <v>942</v>
      </c>
      <c r="AA5137">
        <v>3</v>
      </c>
      <c r="AB5137">
        <v>1130.4000000000001</v>
      </c>
      <c r="AC5137">
        <f>Table1_1[[#This Row],[Price]]*Table1_1[[#This Row],[Quantity]]</f>
        <v>2826</v>
      </c>
    </row>
    <row r="5138" spans="1:29" x14ac:dyDescent="0.3">
      <c r="A5138" t="s">
        <v>28</v>
      </c>
      <c r="B5138" t="s">
        <v>29</v>
      </c>
      <c r="C5138" t="s">
        <v>193</v>
      </c>
      <c r="D5138" t="s">
        <v>274</v>
      </c>
      <c r="E5138" t="s">
        <v>32</v>
      </c>
      <c r="F5138" t="s">
        <v>135</v>
      </c>
      <c r="G5138">
        <v>33</v>
      </c>
      <c r="H5138">
        <v>418398</v>
      </c>
      <c r="I5138" t="s">
        <v>58</v>
      </c>
      <c r="J5138" s="3">
        <v>45280</v>
      </c>
      <c r="K5138">
        <v>1000</v>
      </c>
      <c r="L5138" t="s">
        <v>20753</v>
      </c>
      <c r="M5138" t="s">
        <v>366</v>
      </c>
      <c r="N5138" t="s">
        <v>20754</v>
      </c>
      <c r="O5138" t="s">
        <v>20755</v>
      </c>
      <c r="P5138" t="s">
        <v>51</v>
      </c>
      <c r="Q5138">
        <v>16</v>
      </c>
      <c r="R5138" t="s">
        <v>88</v>
      </c>
      <c r="S5138" t="s">
        <v>41</v>
      </c>
      <c r="T5138">
        <v>97173</v>
      </c>
      <c r="U5138" s="1">
        <v>45302</v>
      </c>
      <c r="V5138" t="s">
        <v>111</v>
      </c>
      <c r="W5138">
        <v>515726</v>
      </c>
      <c r="X5138" t="s">
        <v>20756</v>
      </c>
      <c r="Y5138">
        <v>684</v>
      </c>
      <c r="Z5138">
        <v>1574</v>
      </c>
      <c r="AA5138">
        <v>3</v>
      </c>
      <c r="AB5138">
        <v>1888.8000000000002</v>
      </c>
      <c r="AC5138">
        <f>Table1_1[[#This Row],[Price]]*Table1_1[[#This Row],[Quantity]]</f>
        <v>4722</v>
      </c>
    </row>
    <row r="5139" spans="1:29" x14ac:dyDescent="0.3">
      <c r="A5139" t="s">
        <v>28</v>
      </c>
      <c r="B5139" t="s">
        <v>29</v>
      </c>
      <c r="C5139" t="s">
        <v>44</v>
      </c>
      <c r="D5139" t="s">
        <v>349</v>
      </c>
      <c r="E5139" t="s">
        <v>32</v>
      </c>
      <c r="F5139" t="s">
        <v>99</v>
      </c>
      <c r="G5139">
        <v>94</v>
      </c>
      <c r="H5139">
        <v>405089</v>
      </c>
      <c r="I5139" t="s">
        <v>58</v>
      </c>
      <c r="J5139" s="3">
        <v>45521</v>
      </c>
      <c r="K5139">
        <v>800</v>
      </c>
      <c r="L5139" t="s">
        <v>20757</v>
      </c>
      <c r="M5139" t="s">
        <v>244</v>
      </c>
      <c r="N5139" t="s">
        <v>20758</v>
      </c>
      <c r="O5139" t="s">
        <v>20759</v>
      </c>
      <c r="P5139" t="s">
        <v>39</v>
      </c>
      <c r="Q5139">
        <v>19</v>
      </c>
      <c r="R5139" t="s">
        <v>88</v>
      </c>
      <c r="S5139" t="s">
        <v>118</v>
      </c>
      <c r="T5139">
        <v>13088</v>
      </c>
      <c r="U5139" s="1">
        <v>45560</v>
      </c>
      <c r="V5139" t="s">
        <v>180</v>
      </c>
      <c r="W5139">
        <v>772662</v>
      </c>
      <c r="X5139" t="s">
        <v>20760</v>
      </c>
      <c r="Y5139">
        <v>692</v>
      </c>
      <c r="Z5139">
        <v>1528</v>
      </c>
      <c r="AA5139">
        <v>7</v>
      </c>
      <c r="AB5139">
        <v>4278.4000000000015</v>
      </c>
      <c r="AC5139">
        <f>Table1_1[[#This Row],[Price]]*Table1_1[[#This Row],[Quantity]]</f>
        <v>10696</v>
      </c>
    </row>
    <row r="5140" spans="1:29" x14ac:dyDescent="0.3">
      <c r="A5140" t="s">
        <v>28</v>
      </c>
      <c r="B5140" t="s">
        <v>29</v>
      </c>
      <c r="C5140" t="s">
        <v>66</v>
      </c>
      <c r="D5140" t="s">
        <v>248</v>
      </c>
      <c r="E5140" t="s">
        <v>46</v>
      </c>
      <c r="F5140" t="s">
        <v>47</v>
      </c>
      <c r="G5140">
        <v>45</v>
      </c>
      <c r="H5140">
        <v>437641</v>
      </c>
      <c r="I5140" t="s">
        <v>58</v>
      </c>
      <c r="J5140" s="3">
        <v>44989</v>
      </c>
      <c r="K5140">
        <v>1000</v>
      </c>
      <c r="L5140" t="s">
        <v>20761</v>
      </c>
      <c r="M5140" t="s">
        <v>108</v>
      </c>
      <c r="N5140" t="s">
        <v>20762</v>
      </c>
      <c r="O5140" t="s">
        <v>20763</v>
      </c>
      <c r="P5140" t="s">
        <v>51</v>
      </c>
      <c r="Q5140">
        <v>3</v>
      </c>
      <c r="R5140" t="s">
        <v>88</v>
      </c>
      <c r="S5140" t="s">
        <v>118</v>
      </c>
      <c r="T5140">
        <v>31159</v>
      </c>
      <c r="U5140" s="1">
        <v>45385</v>
      </c>
      <c r="V5140" t="s">
        <v>80</v>
      </c>
      <c r="W5140">
        <v>808904</v>
      </c>
      <c r="X5140" t="s">
        <v>17190</v>
      </c>
      <c r="Y5140">
        <v>314</v>
      </c>
      <c r="Z5140">
        <v>2535</v>
      </c>
      <c r="AA5140">
        <v>1</v>
      </c>
      <c r="AB5140">
        <v>1014</v>
      </c>
      <c r="AC5140">
        <f>Table1_1[[#This Row],[Price]]*Table1_1[[#This Row],[Quantity]]</f>
        <v>2535</v>
      </c>
    </row>
    <row r="5141" spans="1:29" x14ac:dyDescent="0.3">
      <c r="A5141" t="s">
        <v>28</v>
      </c>
      <c r="B5141" t="s">
        <v>29</v>
      </c>
      <c r="C5141" t="s">
        <v>30</v>
      </c>
      <c r="D5141" t="s">
        <v>411</v>
      </c>
      <c r="E5141" t="s">
        <v>46</v>
      </c>
      <c r="F5141" t="s">
        <v>57</v>
      </c>
      <c r="G5141">
        <v>41</v>
      </c>
      <c r="H5141">
        <v>413046</v>
      </c>
      <c r="I5141" t="s">
        <v>34</v>
      </c>
      <c r="J5141" s="3">
        <v>45146</v>
      </c>
      <c r="K5141">
        <v>1400</v>
      </c>
      <c r="L5141" t="s">
        <v>20764</v>
      </c>
      <c r="M5141" t="s">
        <v>68</v>
      </c>
      <c r="N5141" t="s">
        <v>20765</v>
      </c>
      <c r="O5141" t="s">
        <v>20766</v>
      </c>
      <c r="P5141" t="s">
        <v>51</v>
      </c>
      <c r="Q5141">
        <v>20</v>
      </c>
      <c r="R5141" t="s">
        <v>88</v>
      </c>
      <c r="S5141" t="s">
        <v>79</v>
      </c>
      <c r="T5141">
        <v>60208</v>
      </c>
      <c r="U5141" s="1">
        <v>45398</v>
      </c>
      <c r="V5141" t="s">
        <v>80</v>
      </c>
      <c r="W5141">
        <v>744135</v>
      </c>
      <c r="X5141" t="s">
        <v>20767</v>
      </c>
      <c r="Y5141">
        <v>974</v>
      </c>
      <c r="Z5141">
        <v>641</v>
      </c>
      <c r="AA5141">
        <v>3</v>
      </c>
      <c r="AB5141">
        <v>769.2</v>
      </c>
      <c r="AC5141">
        <f>Table1_1[[#This Row],[Price]]*Table1_1[[#This Row],[Quantity]]</f>
        <v>1923</v>
      </c>
    </row>
    <row r="5142" spans="1:29" x14ac:dyDescent="0.3">
      <c r="A5142" t="s">
        <v>28</v>
      </c>
      <c r="B5142" t="s">
        <v>29</v>
      </c>
      <c r="C5142" t="s">
        <v>30</v>
      </c>
      <c r="D5142" t="s">
        <v>227</v>
      </c>
      <c r="E5142" t="s">
        <v>56</v>
      </c>
      <c r="F5142" t="s">
        <v>106</v>
      </c>
      <c r="G5142">
        <v>72</v>
      </c>
      <c r="H5142">
        <v>401034</v>
      </c>
      <c r="I5142" t="s">
        <v>58</v>
      </c>
      <c r="J5142" s="3">
        <v>45219</v>
      </c>
      <c r="K5142">
        <v>950</v>
      </c>
      <c r="L5142" t="s">
        <v>20768</v>
      </c>
      <c r="M5142" t="s">
        <v>115</v>
      </c>
      <c r="N5142" t="s">
        <v>20769</v>
      </c>
      <c r="O5142" t="s">
        <v>20770</v>
      </c>
      <c r="P5142" t="s">
        <v>39</v>
      </c>
      <c r="Q5142">
        <v>9</v>
      </c>
      <c r="R5142" t="s">
        <v>40</v>
      </c>
      <c r="S5142" t="s">
        <v>63</v>
      </c>
      <c r="T5142">
        <v>62802</v>
      </c>
      <c r="U5142" s="1">
        <v>45459</v>
      </c>
      <c r="V5142" t="s">
        <v>52</v>
      </c>
      <c r="W5142">
        <v>206898</v>
      </c>
      <c r="X5142" t="s">
        <v>20771</v>
      </c>
      <c r="Y5142">
        <v>948</v>
      </c>
      <c r="Z5142">
        <v>2286</v>
      </c>
      <c r="AA5142">
        <v>8</v>
      </c>
      <c r="AB5142">
        <v>7315.2000000000007</v>
      </c>
      <c r="AC5142">
        <f>Table1_1[[#This Row],[Price]]*Table1_1[[#This Row],[Quantity]]</f>
        <v>18288</v>
      </c>
    </row>
    <row r="5143" spans="1:29" x14ac:dyDescent="0.3">
      <c r="A5143" t="s">
        <v>28</v>
      </c>
      <c r="B5143" t="s">
        <v>29</v>
      </c>
      <c r="C5143" t="s">
        <v>54</v>
      </c>
      <c r="D5143" t="s">
        <v>31</v>
      </c>
      <c r="E5143" t="s">
        <v>46</v>
      </c>
      <c r="F5143" t="s">
        <v>175</v>
      </c>
      <c r="G5143">
        <v>100</v>
      </c>
      <c r="H5143">
        <v>438687</v>
      </c>
      <c r="I5143" t="s">
        <v>34</v>
      </c>
      <c r="J5143" s="3">
        <v>45204</v>
      </c>
      <c r="K5143">
        <v>1200</v>
      </c>
      <c r="L5143" t="s">
        <v>20773</v>
      </c>
      <c r="M5143" t="s">
        <v>101</v>
      </c>
      <c r="N5143" t="s">
        <v>20774</v>
      </c>
      <c r="O5143" t="s">
        <v>20775</v>
      </c>
      <c r="P5143" t="s">
        <v>71</v>
      </c>
      <c r="Q5143">
        <v>7</v>
      </c>
      <c r="R5143" t="s">
        <v>88</v>
      </c>
      <c r="S5143" t="s">
        <v>118</v>
      </c>
      <c r="T5143">
        <v>58671</v>
      </c>
      <c r="U5143" s="1">
        <v>45560</v>
      </c>
      <c r="V5143" t="s">
        <v>180</v>
      </c>
      <c r="W5143">
        <v>513451</v>
      </c>
      <c r="X5143" t="s">
        <v>20776</v>
      </c>
      <c r="Y5143">
        <v>509</v>
      </c>
      <c r="Z5143">
        <v>1039</v>
      </c>
      <c r="AA5143">
        <v>7</v>
      </c>
      <c r="AB5143">
        <v>2909.2000000000003</v>
      </c>
      <c r="AC5143">
        <f>Table1_1[[#This Row],[Price]]*Table1_1[[#This Row],[Quantity]]</f>
        <v>7273</v>
      </c>
    </row>
    <row r="5144" spans="1:29" x14ac:dyDescent="0.3">
      <c r="A5144" t="s">
        <v>28</v>
      </c>
      <c r="B5144" t="s">
        <v>29</v>
      </c>
      <c r="C5144" t="s">
        <v>54</v>
      </c>
      <c r="D5144" t="s">
        <v>55</v>
      </c>
      <c r="E5144" t="s">
        <v>46</v>
      </c>
      <c r="F5144" t="s">
        <v>57</v>
      </c>
      <c r="G5144">
        <v>29</v>
      </c>
      <c r="H5144">
        <v>411684</v>
      </c>
      <c r="I5144" t="s">
        <v>34</v>
      </c>
      <c r="J5144" s="3">
        <v>45348</v>
      </c>
      <c r="K5144">
        <v>1300</v>
      </c>
      <c r="L5144" t="s">
        <v>17578</v>
      </c>
      <c r="M5144" t="s">
        <v>623</v>
      </c>
      <c r="N5144" t="s">
        <v>20778</v>
      </c>
      <c r="O5144" t="s">
        <v>20779</v>
      </c>
      <c r="P5144" t="s">
        <v>39</v>
      </c>
      <c r="Q5144">
        <v>15</v>
      </c>
      <c r="R5144" t="s">
        <v>40</v>
      </c>
      <c r="S5144" t="s">
        <v>63</v>
      </c>
      <c r="T5144">
        <v>43631</v>
      </c>
      <c r="U5144" s="1">
        <v>45611</v>
      </c>
      <c r="V5144" t="s">
        <v>42</v>
      </c>
      <c r="W5144">
        <v>261181</v>
      </c>
      <c r="X5144" t="s">
        <v>12314</v>
      </c>
      <c r="Y5144">
        <v>421</v>
      </c>
      <c r="Z5144">
        <v>2723</v>
      </c>
      <c r="AA5144">
        <v>2</v>
      </c>
      <c r="AB5144">
        <v>2178.4</v>
      </c>
      <c r="AC5144">
        <f>Table1_1[[#This Row],[Price]]*Table1_1[[#This Row],[Quantity]]</f>
        <v>5446</v>
      </c>
    </row>
    <row r="5145" spans="1:29" x14ac:dyDescent="0.3">
      <c r="A5145" t="s">
        <v>28</v>
      </c>
      <c r="B5145" t="s">
        <v>29</v>
      </c>
      <c r="C5145" t="s">
        <v>66</v>
      </c>
      <c r="D5145" t="s">
        <v>442</v>
      </c>
      <c r="E5145" t="s">
        <v>56</v>
      </c>
      <c r="F5145" t="s">
        <v>47</v>
      </c>
      <c r="G5145">
        <v>8</v>
      </c>
      <c r="H5145">
        <v>433303</v>
      </c>
      <c r="I5145" t="s">
        <v>34</v>
      </c>
      <c r="J5145" s="3">
        <v>44137</v>
      </c>
      <c r="K5145">
        <v>1300</v>
      </c>
      <c r="L5145" t="s">
        <v>20780</v>
      </c>
      <c r="M5145" t="s">
        <v>216</v>
      </c>
      <c r="N5145" t="s">
        <v>20781</v>
      </c>
      <c r="O5145">
        <v>1150966509</v>
      </c>
      <c r="P5145" t="s">
        <v>87</v>
      </c>
      <c r="Q5145">
        <v>20</v>
      </c>
      <c r="R5145" t="s">
        <v>40</v>
      </c>
      <c r="S5145" t="s">
        <v>79</v>
      </c>
      <c r="T5145">
        <v>88420</v>
      </c>
      <c r="U5145" s="1">
        <v>45333</v>
      </c>
      <c r="V5145" t="s">
        <v>119</v>
      </c>
      <c r="W5145">
        <v>691402</v>
      </c>
      <c r="X5145" t="s">
        <v>20782</v>
      </c>
      <c r="Y5145">
        <v>693</v>
      </c>
      <c r="Z5145">
        <v>861</v>
      </c>
      <c r="AA5145">
        <v>7</v>
      </c>
      <c r="AB5145">
        <v>2410.8000000000002</v>
      </c>
      <c r="AC5145">
        <f>Table1_1[[#This Row],[Price]]*Table1_1[[#This Row],[Quantity]]</f>
        <v>6027</v>
      </c>
    </row>
    <row r="5146" spans="1:29" x14ac:dyDescent="0.3">
      <c r="A5146" t="s">
        <v>28</v>
      </c>
      <c r="B5146" t="s">
        <v>29</v>
      </c>
      <c r="C5146" t="s">
        <v>30</v>
      </c>
      <c r="D5146" t="s">
        <v>511</v>
      </c>
      <c r="E5146" t="s">
        <v>46</v>
      </c>
      <c r="F5146" t="s">
        <v>135</v>
      </c>
      <c r="G5146">
        <v>25</v>
      </c>
      <c r="H5146">
        <v>401423</v>
      </c>
      <c r="I5146" t="s">
        <v>34</v>
      </c>
      <c r="J5146" s="3">
        <v>44725</v>
      </c>
      <c r="K5146">
        <v>950</v>
      </c>
      <c r="L5146" t="s">
        <v>20783</v>
      </c>
      <c r="M5146" t="s">
        <v>263</v>
      </c>
      <c r="N5146" t="s">
        <v>20784</v>
      </c>
      <c r="O5146">
        <v>5831636507</v>
      </c>
      <c r="P5146" t="s">
        <v>39</v>
      </c>
      <c r="Q5146">
        <v>7</v>
      </c>
      <c r="R5146" t="s">
        <v>88</v>
      </c>
      <c r="S5146" t="s">
        <v>79</v>
      </c>
      <c r="T5146">
        <v>97622</v>
      </c>
      <c r="U5146" s="1">
        <v>45441</v>
      </c>
      <c r="V5146" t="s">
        <v>140</v>
      </c>
      <c r="W5146">
        <v>645778</v>
      </c>
      <c r="X5146" t="s">
        <v>20785</v>
      </c>
      <c r="Y5146">
        <v>408</v>
      </c>
      <c r="Z5146">
        <v>869</v>
      </c>
      <c r="AA5146">
        <v>3</v>
      </c>
      <c r="AB5146">
        <v>1042.8</v>
      </c>
      <c r="AC5146">
        <f>Table1_1[[#This Row],[Price]]*Table1_1[[#This Row],[Quantity]]</f>
        <v>2607</v>
      </c>
    </row>
    <row r="5147" spans="1:29" x14ac:dyDescent="0.3">
      <c r="A5147" t="s">
        <v>28</v>
      </c>
      <c r="B5147" t="s">
        <v>29</v>
      </c>
      <c r="C5147" t="s">
        <v>157</v>
      </c>
      <c r="D5147" t="s">
        <v>98</v>
      </c>
      <c r="E5147" t="s">
        <v>32</v>
      </c>
      <c r="F5147" t="s">
        <v>135</v>
      </c>
      <c r="G5147">
        <v>10</v>
      </c>
      <c r="H5147">
        <v>400151</v>
      </c>
      <c r="I5147" t="s">
        <v>34</v>
      </c>
      <c r="J5147" s="3">
        <v>44414</v>
      </c>
      <c r="K5147">
        <v>1100</v>
      </c>
      <c r="L5147" t="s">
        <v>20786</v>
      </c>
      <c r="M5147" t="s">
        <v>670</v>
      </c>
      <c r="N5147" t="s">
        <v>20787</v>
      </c>
      <c r="O5147" t="s">
        <v>20788</v>
      </c>
      <c r="P5147" t="s">
        <v>39</v>
      </c>
      <c r="Q5147">
        <v>8</v>
      </c>
      <c r="R5147" t="s">
        <v>40</v>
      </c>
      <c r="S5147" t="s">
        <v>118</v>
      </c>
      <c r="T5147">
        <v>99205</v>
      </c>
      <c r="U5147" s="1">
        <v>45441</v>
      </c>
      <c r="V5147" t="s">
        <v>140</v>
      </c>
      <c r="W5147">
        <v>469769</v>
      </c>
      <c r="X5147" t="s">
        <v>20789</v>
      </c>
      <c r="Y5147">
        <v>736</v>
      </c>
      <c r="Z5147">
        <v>1582</v>
      </c>
      <c r="AA5147">
        <v>1</v>
      </c>
      <c r="AB5147">
        <v>632.80000000000007</v>
      </c>
      <c r="AC5147">
        <f>Table1_1[[#This Row],[Price]]*Table1_1[[#This Row],[Quantity]]</f>
        <v>1582</v>
      </c>
    </row>
    <row r="5148" spans="1:29" x14ac:dyDescent="0.3">
      <c r="A5148" t="s">
        <v>28</v>
      </c>
      <c r="B5148" t="s">
        <v>29</v>
      </c>
      <c r="C5148" t="s">
        <v>148</v>
      </c>
      <c r="D5148" t="s">
        <v>31</v>
      </c>
      <c r="E5148" t="s">
        <v>56</v>
      </c>
      <c r="F5148" t="s">
        <v>99</v>
      </c>
      <c r="G5148">
        <v>65</v>
      </c>
      <c r="H5148">
        <v>400281</v>
      </c>
      <c r="I5148" t="s">
        <v>58</v>
      </c>
      <c r="J5148" s="3">
        <v>44076</v>
      </c>
      <c r="K5148">
        <v>1100</v>
      </c>
      <c r="L5148" t="s">
        <v>20791</v>
      </c>
      <c r="M5148" t="s">
        <v>394</v>
      </c>
      <c r="N5148" t="s">
        <v>20792</v>
      </c>
      <c r="O5148" t="s">
        <v>20793</v>
      </c>
      <c r="P5148" t="s">
        <v>51</v>
      </c>
      <c r="Q5148">
        <v>7</v>
      </c>
      <c r="R5148" t="s">
        <v>88</v>
      </c>
      <c r="S5148" t="s">
        <v>63</v>
      </c>
      <c r="T5148">
        <v>13592</v>
      </c>
      <c r="U5148" s="1">
        <v>45626</v>
      </c>
      <c r="V5148" t="s">
        <v>42</v>
      </c>
      <c r="W5148">
        <v>944613</v>
      </c>
      <c r="X5148" t="s">
        <v>20794</v>
      </c>
      <c r="Y5148">
        <v>477</v>
      </c>
      <c r="Z5148">
        <v>1675</v>
      </c>
      <c r="AA5148">
        <v>1</v>
      </c>
      <c r="AB5148">
        <v>670</v>
      </c>
      <c r="AC5148">
        <f>Table1_1[[#This Row],[Price]]*Table1_1[[#This Row],[Quantity]]</f>
        <v>1675</v>
      </c>
    </row>
    <row r="5149" spans="1:29" x14ac:dyDescent="0.3">
      <c r="A5149" t="s">
        <v>28</v>
      </c>
      <c r="B5149" t="s">
        <v>29</v>
      </c>
      <c r="C5149" t="s">
        <v>54</v>
      </c>
      <c r="D5149" t="s">
        <v>291</v>
      </c>
      <c r="E5149" t="s">
        <v>32</v>
      </c>
      <c r="F5149" t="s">
        <v>175</v>
      </c>
      <c r="G5149">
        <v>48</v>
      </c>
      <c r="H5149">
        <v>424058</v>
      </c>
      <c r="I5149" t="s">
        <v>34</v>
      </c>
      <c r="J5149" s="3">
        <v>45138</v>
      </c>
      <c r="K5149">
        <v>950</v>
      </c>
      <c r="L5149" t="s">
        <v>20795</v>
      </c>
      <c r="M5149" t="s">
        <v>1147</v>
      </c>
      <c r="N5149" t="s">
        <v>20796</v>
      </c>
      <c r="O5149">
        <v>-9082</v>
      </c>
      <c r="P5149" t="s">
        <v>39</v>
      </c>
      <c r="Q5149">
        <v>12</v>
      </c>
      <c r="R5149" t="s">
        <v>40</v>
      </c>
      <c r="S5149" t="s">
        <v>79</v>
      </c>
      <c r="T5149">
        <v>51497</v>
      </c>
      <c r="U5149" s="1">
        <v>45527</v>
      </c>
      <c r="V5149" t="s">
        <v>64</v>
      </c>
      <c r="W5149">
        <v>278257</v>
      </c>
      <c r="X5149" t="s">
        <v>20797</v>
      </c>
      <c r="Y5149">
        <v>909</v>
      </c>
      <c r="Z5149">
        <v>2524</v>
      </c>
      <c r="AA5149">
        <v>5</v>
      </c>
      <c r="AB5149">
        <v>5048</v>
      </c>
      <c r="AC5149">
        <f>Table1_1[[#This Row],[Price]]*Table1_1[[#This Row],[Quantity]]</f>
        <v>12620</v>
      </c>
    </row>
    <row r="5150" spans="1:29" x14ac:dyDescent="0.3">
      <c r="A5150" t="s">
        <v>28</v>
      </c>
      <c r="B5150" t="s">
        <v>29</v>
      </c>
      <c r="C5150" t="s">
        <v>148</v>
      </c>
      <c r="D5150" t="s">
        <v>621</v>
      </c>
      <c r="E5150" t="s">
        <v>46</v>
      </c>
      <c r="F5150" t="s">
        <v>83</v>
      </c>
      <c r="G5150">
        <v>2</v>
      </c>
      <c r="H5150">
        <v>433655</v>
      </c>
      <c r="I5150" t="s">
        <v>58</v>
      </c>
      <c r="J5150" s="3">
        <v>45148</v>
      </c>
      <c r="K5150">
        <v>800</v>
      </c>
      <c r="L5150" t="s">
        <v>20798</v>
      </c>
      <c r="M5150" t="s">
        <v>159</v>
      </c>
      <c r="N5150" t="s">
        <v>20799</v>
      </c>
      <c r="O5150" t="s">
        <v>20800</v>
      </c>
      <c r="P5150" t="s">
        <v>71</v>
      </c>
      <c r="Q5150">
        <v>20</v>
      </c>
      <c r="R5150" t="s">
        <v>40</v>
      </c>
      <c r="S5150" t="s">
        <v>63</v>
      </c>
      <c r="T5150">
        <v>85151</v>
      </c>
      <c r="U5150" s="1">
        <v>45338</v>
      </c>
      <c r="V5150" t="s">
        <v>119</v>
      </c>
      <c r="W5150">
        <v>497257</v>
      </c>
      <c r="X5150" t="s">
        <v>20801</v>
      </c>
      <c r="Y5150">
        <v>240</v>
      </c>
      <c r="Z5150">
        <v>2607</v>
      </c>
      <c r="AA5150">
        <v>2</v>
      </c>
      <c r="AB5150">
        <v>2085.6</v>
      </c>
      <c r="AC5150">
        <f>Table1_1[[#This Row],[Price]]*Table1_1[[#This Row],[Quantity]]</f>
        <v>5214</v>
      </c>
    </row>
    <row r="5151" spans="1:29" x14ac:dyDescent="0.3">
      <c r="A5151" t="s">
        <v>28</v>
      </c>
      <c r="B5151" t="s">
        <v>29</v>
      </c>
      <c r="C5151" t="s">
        <v>30</v>
      </c>
      <c r="D5151" t="s">
        <v>187</v>
      </c>
      <c r="E5151" t="s">
        <v>32</v>
      </c>
      <c r="F5151" t="s">
        <v>175</v>
      </c>
      <c r="G5151">
        <v>68</v>
      </c>
      <c r="H5151">
        <v>430402</v>
      </c>
      <c r="I5151" t="s">
        <v>34</v>
      </c>
      <c r="J5151" s="3">
        <v>44443</v>
      </c>
      <c r="K5151">
        <v>1400</v>
      </c>
      <c r="L5151" t="s">
        <v>20802</v>
      </c>
      <c r="M5151" t="s">
        <v>1253</v>
      </c>
      <c r="N5151" t="s">
        <v>20803</v>
      </c>
      <c r="O5151" t="s">
        <v>20804</v>
      </c>
      <c r="P5151" t="s">
        <v>71</v>
      </c>
      <c r="Q5151">
        <v>18</v>
      </c>
      <c r="R5151" t="s">
        <v>40</v>
      </c>
      <c r="S5151" t="s">
        <v>41</v>
      </c>
      <c r="T5151">
        <v>67840</v>
      </c>
      <c r="U5151" s="1">
        <v>45577</v>
      </c>
      <c r="V5151" t="s">
        <v>155</v>
      </c>
      <c r="W5151">
        <v>792270</v>
      </c>
      <c r="X5151" t="s">
        <v>20805</v>
      </c>
      <c r="Y5151">
        <v>226</v>
      </c>
      <c r="Z5151">
        <v>2066</v>
      </c>
      <c r="AA5151">
        <v>5</v>
      </c>
      <c r="AB5151">
        <v>4132</v>
      </c>
      <c r="AC5151">
        <f>Table1_1[[#This Row],[Price]]*Table1_1[[#This Row],[Quantity]]</f>
        <v>10330</v>
      </c>
    </row>
    <row r="5152" spans="1:29" x14ac:dyDescent="0.3">
      <c r="A5152" t="s">
        <v>28</v>
      </c>
      <c r="B5152" t="s">
        <v>29</v>
      </c>
      <c r="C5152" t="s">
        <v>148</v>
      </c>
      <c r="D5152" t="s">
        <v>380</v>
      </c>
      <c r="E5152" t="s">
        <v>46</v>
      </c>
      <c r="F5152" t="s">
        <v>99</v>
      </c>
      <c r="G5152">
        <v>69</v>
      </c>
      <c r="H5152">
        <v>423798</v>
      </c>
      <c r="I5152" t="s">
        <v>58</v>
      </c>
      <c r="J5152" s="3">
        <v>45206</v>
      </c>
      <c r="K5152">
        <v>1300</v>
      </c>
      <c r="L5152" t="s">
        <v>20806</v>
      </c>
      <c r="M5152" t="s">
        <v>293</v>
      </c>
      <c r="N5152" t="s">
        <v>20807</v>
      </c>
      <c r="O5152" t="s">
        <v>20808</v>
      </c>
      <c r="P5152" t="s">
        <v>87</v>
      </c>
      <c r="Q5152">
        <v>13</v>
      </c>
      <c r="R5152" t="s">
        <v>40</v>
      </c>
      <c r="S5152" t="s">
        <v>118</v>
      </c>
      <c r="T5152">
        <v>44167</v>
      </c>
      <c r="U5152" s="1">
        <v>45315</v>
      </c>
      <c r="V5152" t="s">
        <v>111</v>
      </c>
      <c r="W5152">
        <v>762142</v>
      </c>
      <c r="X5152" t="s">
        <v>20809</v>
      </c>
      <c r="Y5152">
        <v>956</v>
      </c>
      <c r="Z5152">
        <v>1389</v>
      </c>
      <c r="AA5152">
        <v>7</v>
      </c>
      <c r="AB5152">
        <v>3889.2000000000003</v>
      </c>
      <c r="AC5152">
        <f>Table1_1[[#This Row],[Price]]*Table1_1[[#This Row],[Quantity]]</f>
        <v>9723</v>
      </c>
    </row>
    <row r="5153" spans="1:29" x14ac:dyDescent="0.3">
      <c r="A5153" t="s">
        <v>28</v>
      </c>
      <c r="B5153" t="s">
        <v>29</v>
      </c>
      <c r="C5153" t="s">
        <v>148</v>
      </c>
      <c r="D5153" t="s">
        <v>616</v>
      </c>
      <c r="E5153" t="s">
        <v>56</v>
      </c>
      <c r="F5153" t="s">
        <v>355</v>
      </c>
      <c r="G5153">
        <v>3</v>
      </c>
      <c r="H5153">
        <v>400265</v>
      </c>
      <c r="I5153" t="s">
        <v>58</v>
      </c>
      <c r="J5153" s="3">
        <v>45442</v>
      </c>
      <c r="K5153">
        <v>1000</v>
      </c>
      <c r="L5153" t="s">
        <v>17997</v>
      </c>
      <c r="M5153" t="s">
        <v>366</v>
      </c>
      <c r="N5153" t="s">
        <v>20811</v>
      </c>
      <c r="O5153" t="s">
        <v>20812</v>
      </c>
      <c r="P5153" t="s">
        <v>71</v>
      </c>
      <c r="Q5153">
        <v>7</v>
      </c>
      <c r="R5153" t="s">
        <v>88</v>
      </c>
      <c r="S5153" t="s">
        <v>41</v>
      </c>
      <c r="T5153">
        <v>37451</v>
      </c>
      <c r="U5153" s="1">
        <v>45562</v>
      </c>
      <c r="V5153" t="s">
        <v>180</v>
      </c>
      <c r="W5153">
        <v>366558</v>
      </c>
      <c r="X5153" t="s">
        <v>20813</v>
      </c>
      <c r="Y5153">
        <v>753</v>
      </c>
      <c r="Z5153">
        <v>641</v>
      </c>
      <c r="AA5153">
        <v>1</v>
      </c>
      <c r="AB5153">
        <v>256.40000000000003</v>
      </c>
      <c r="AC5153">
        <f>Table1_1[[#This Row],[Price]]*Table1_1[[#This Row],[Quantity]]</f>
        <v>641</v>
      </c>
    </row>
    <row r="5154" spans="1:29" x14ac:dyDescent="0.3">
      <c r="A5154" t="s">
        <v>28</v>
      </c>
      <c r="B5154" t="s">
        <v>29</v>
      </c>
      <c r="C5154" t="s">
        <v>157</v>
      </c>
      <c r="D5154" t="s">
        <v>338</v>
      </c>
      <c r="E5154" t="s">
        <v>46</v>
      </c>
      <c r="F5154" t="s">
        <v>113</v>
      </c>
      <c r="G5154">
        <v>99</v>
      </c>
      <c r="H5154">
        <v>427679</v>
      </c>
      <c r="I5154" t="s">
        <v>58</v>
      </c>
      <c r="J5154" s="3">
        <v>45402</v>
      </c>
      <c r="K5154">
        <v>800</v>
      </c>
      <c r="L5154" t="s">
        <v>20815</v>
      </c>
      <c r="M5154" t="s">
        <v>195</v>
      </c>
      <c r="N5154" t="s">
        <v>20816</v>
      </c>
      <c r="O5154">
        <v>8055003436</v>
      </c>
      <c r="P5154" t="s">
        <v>71</v>
      </c>
      <c r="Q5154">
        <v>12</v>
      </c>
      <c r="R5154" t="s">
        <v>40</v>
      </c>
      <c r="S5154" t="s">
        <v>79</v>
      </c>
      <c r="T5154">
        <v>11545</v>
      </c>
      <c r="U5154" s="1">
        <v>45390</v>
      </c>
      <c r="V5154" t="s">
        <v>80</v>
      </c>
      <c r="W5154">
        <v>966222</v>
      </c>
      <c r="X5154" t="s">
        <v>18269</v>
      </c>
      <c r="Y5154">
        <v>271</v>
      </c>
      <c r="Z5154">
        <v>2593</v>
      </c>
      <c r="AA5154">
        <v>8</v>
      </c>
      <c r="AB5154">
        <v>8297.6</v>
      </c>
      <c r="AC5154">
        <f>Table1_1[[#This Row],[Price]]*Table1_1[[#This Row],[Quantity]]</f>
        <v>20744</v>
      </c>
    </row>
    <row r="5155" spans="1:29" x14ac:dyDescent="0.3">
      <c r="A5155" t="s">
        <v>28</v>
      </c>
      <c r="B5155" t="s">
        <v>29</v>
      </c>
      <c r="C5155" t="s">
        <v>148</v>
      </c>
      <c r="D5155" t="s">
        <v>74</v>
      </c>
      <c r="E5155" t="s">
        <v>56</v>
      </c>
      <c r="F5155" t="s">
        <v>113</v>
      </c>
      <c r="G5155">
        <v>25</v>
      </c>
      <c r="H5155">
        <v>431391</v>
      </c>
      <c r="I5155" t="s">
        <v>34</v>
      </c>
      <c r="J5155" s="3">
        <v>44628</v>
      </c>
      <c r="K5155">
        <v>1100</v>
      </c>
      <c r="L5155" t="s">
        <v>20817</v>
      </c>
      <c r="M5155" t="s">
        <v>282</v>
      </c>
      <c r="N5155" t="s">
        <v>20818</v>
      </c>
      <c r="O5155" t="s">
        <v>20819</v>
      </c>
      <c r="P5155" t="s">
        <v>51</v>
      </c>
      <c r="Q5155">
        <v>9</v>
      </c>
      <c r="R5155" t="s">
        <v>40</v>
      </c>
      <c r="S5155" t="s">
        <v>63</v>
      </c>
      <c r="T5155">
        <v>50603</v>
      </c>
      <c r="U5155" s="1">
        <v>45476</v>
      </c>
      <c r="V5155" t="s">
        <v>126</v>
      </c>
      <c r="W5155">
        <v>824229</v>
      </c>
      <c r="X5155" t="s">
        <v>20820</v>
      </c>
      <c r="Y5155">
        <v>412</v>
      </c>
      <c r="Z5155">
        <v>617</v>
      </c>
      <c r="AA5155">
        <v>2</v>
      </c>
      <c r="AB5155">
        <v>493.6</v>
      </c>
      <c r="AC5155">
        <f>Table1_1[[#This Row],[Price]]*Table1_1[[#This Row],[Quantity]]</f>
        <v>1234</v>
      </c>
    </row>
    <row r="5156" spans="1:29" x14ac:dyDescent="0.3">
      <c r="A5156" t="s">
        <v>28</v>
      </c>
      <c r="B5156" t="s">
        <v>29</v>
      </c>
      <c r="C5156" t="s">
        <v>30</v>
      </c>
      <c r="D5156" t="s">
        <v>560</v>
      </c>
      <c r="E5156" t="s">
        <v>32</v>
      </c>
      <c r="F5156" t="s">
        <v>83</v>
      </c>
      <c r="G5156">
        <v>100</v>
      </c>
      <c r="H5156">
        <v>403584</v>
      </c>
      <c r="I5156" t="s">
        <v>58</v>
      </c>
      <c r="J5156" s="3">
        <v>45101</v>
      </c>
      <c r="K5156">
        <v>800</v>
      </c>
      <c r="L5156" t="s">
        <v>20821</v>
      </c>
      <c r="M5156" t="s">
        <v>654</v>
      </c>
      <c r="N5156" t="s">
        <v>20822</v>
      </c>
      <c r="O5156" t="s">
        <v>20823</v>
      </c>
      <c r="P5156" t="s">
        <v>51</v>
      </c>
      <c r="Q5156">
        <v>18</v>
      </c>
      <c r="R5156" t="s">
        <v>88</v>
      </c>
      <c r="S5156" t="s">
        <v>79</v>
      </c>
      <c r="T5156">
        <v>95840</v>
      </c>
      <c r="U5156" s="1">
        <v>45470</v>
      </c>
      <c r="V5156" t="s">
        <v>52</v>
      </c>
      <c r="W5156">
        <v>240336</v>
      </c>
      <c r="X5156" t="s">
        <v>20824</v>
      </c>
      <c r="Y5156">
        <v>309</v>
      </c>
      <c r="Z5156">
        <v>2330</v>
      </c>
      <c r="AA5156">
        <v>6</v>
      </c>
      <c r="AB5156">
        <v>5592</v>
      </c>
      <c r="AC5156">
        <f>Table1_1[[#This Row],[Price]]*Table1_1[[#This Row],[Quantity]]</f>
        <v>13980</v>
      </c>
    </row>
    <row r="5157" spans="1:29" x14ac:dyDescent="0.3">
      <c r="A5157" t="s">
        <v>28</v>
      </c>
      <c r="B5157" t="s">
        <v>29</v>
      </c>
      <c r="C5157" t="s">
        <v>44</v>
      </c>
      <c r="D5157" t="s">
        <v>338</v>
      </c>
      <c r="E5157" t="s">
        <v>46</v>
      </c>
      <c r="F5157" t="s">
        <v>150</v>
      </c>
      <c r="G5157">
        <v>64</v>
      </c>
      <c r="H5157">
        <v>421035</v>
      </c>
      <c r="I5157" t="s">
        <v>58</v>
      </c>
      <c r="J5157" s="3">
        <v>44286</v>
      </c>
      <c r="K5157">
        <v>1400</v>
      </c>
      <c r="L5157" t="s">
        <v>20825</v>
      </c>
      <c r="M5157" t="s">
        <v>680</v>
      </c>
      <c r="N5157" t="s">
        <v>20826</v>
      </c>
      <c r="O5157" t="s">
        <v>20827</v>
      </c>
      <c r="P5157" t="s">
        <v>51</v>
      </c>
      <c r="Q5157">
        <v>17</v>
      </c>
      <c r="R5157" t="s">
        <v>88</v>
      </c>
      <c r="S5157" t="s">
        <v>118</v>
      </c>
      <c r="T5157">
        <v>99849</v>
      </c>
      <c r="U5157" s="1">
        <v>45391</v>
      </c>
      <c r="V5157" t="s">
        <v>80</v>
      </c>
      <c r="W5157">
        <v>253994</v>
      </c>
      <c r="X5157" t="s">
        <v>20828</v>
      </c>
      <c r="Y5157">
        <v>553</v>
      </c>
      <c r="Z5157">
        <v>1993</v>
      </c>
      <c r="AA5157">
        <v>5</v>
      </c>
      <c r="AB5157">
        <v>3986</v>
      </c>
      <c r="AC5157">
        <f>Table1_1[[#This Row],[Price]]*Table1_1[[#This Row],[Quantity]]</f>
        <v>9965</v>
      </c>
    </row>
    <row r="5158" spans="1:29" x14ac:dyDescent="0.3">
      <c r="A5158" t="s">
        <v>28</v>
      </c>
      <c r="B5158" t="s">
        <v>29</v>
      </c>
      <c r="C5158" t="s">
        <v>66</v>
      </c>
      <c r="D5158" t="s">
        <v>560</v>
      </c>
      <c r="E5158" t="s">
        <v>46</v>
      </c>
      <c r="F5158" t="s">
        <v>135</v>
      </c>
      <c r="G5158">
        <v>72</v>
      </c>
      <c r="H5158">
        <v>421289</v>
      </c>
      <c r="I5158" t="s">
        <v>34</v>
      </c>
      <c r="J5158" s="3">
        <v>45163</v>
      </c>
      <c r="K5158">
        <v>1200</v>
      </c>
      <c r="L5158" t="s">
        <v>20829</v>
      </c>
      <c r="M5158" t="s">
        <v>269</v>
      </c>
      <c r="N5158" t="s">
        <v>20830</v>
      </c>
      <c r="O5158" t="s">
        <v>20831</v>
      </c>
      <c r="P5158" t="s">
        <v>71</v>
      </c>
      <c r="Q5158">
        <v>7</v>
      </c>
      <c r="R5158" t="s">
        <v>40</v>
      </c>
      <c r="S5158" t="s">
        <v>63</v>
      </c>
      <c r="T5158">
        <v>99406</v>
      </c>
      <c r="U5158" s="1">
        <v>45431</v>
      </c>
      <c r="V5158" t="s">
        <v>140</v>
      </c>
      <c r="W5158">
        <v>514724</v>
      </c>
      <c r="X5158" t="s">
        <v>20832</v>
      </c>
      <c r="Y5158">
        <v>540</v>
      </c>
      <c r="Z5158">
        <v>1315</v>
      </c>
      <c r="AA5158">
        <v>8</v>
      </c>
      <c r="AB5158">
        <v>4208</v>
      </c>
      <c r="AC5158">
        <f>Table1_1[[#This Row],[Price]]*Table1_1[[#This Row],[Quantity]]</f>
        <v>10520</v>
      </c>
    </row>
    <row r="5159" spans="1:29" x14ac:dyDescent="0.3">
      <c r="A5159" t="s">
        <v>28</v>
      </c>
      <c r="B5159" t="s">
        <v>29</v>
      </c>
      <c r="C5159" t="s">
        <v>157</v>
      </c>
      <c r="D5159" t="s">
        <v>163</v>
      </c>
      <c r="E5159" t="s">
        <v>56</v>
      </c>
      <c r="F5159" t="s">
        <v>175</v>
      </c>
      <c r="G5159">
        <v>42</v>
      </c>
      <c r="H5159">
        <v>405904</v>
      </c>
      <c r="I5159" t="s">
        <v>58</v>
      </c>
      <c r="J5159" s="3">
        <v>43868</v>
      </c>
      <c r="K5159">
        <v>1000</v>
      </c>
      <c r="L5159" t="s">
        <v>20833</v>
      </c>
      <c r="M5159" t="s">
        <v>1305</v>
      </c>
      <c r="N5159" t="s">
        <v>20834</v>
      </c>
      <c r="O5159" t="s">
        <v>20835</v>
      </c>
      <c r="P5159" t="s">
        <v>39</v>
      </c>
      <c r="Q5159">
        <v>5</v>
      </c>
      <c r="R5159" t="s">
        <v>40</v>
      </c>
      <c r="S5159" t="s">
        <v>63</v>
      </c>
      <c r="T5159">
        <v>31587</v>
      </c>
      <c r="U5159" s="1">
        <v>45408</v>
      </c>
      <c r="V5159" t="s">
        <v>80</v>
      </c>
      <c r="W5159">
        <v>833601</v>
      </c>
      <c r="X5159" t="s">
        <v>20836</v>
      </c>
      <c r="Y5159">
        <v>970</v>
      </c>
      <c r="Z5159">
        <v>2321</v>
      </c>
      <c r="AA5159">
        <v>3</v>
      </c>
      <c r="AB5159">
        <v>2785.2000000000003</v>
      </c>
      <c r="AC5159">
        <f>Table1_1[[#This Row],[Price]]*Table1_1[[#This Row],[Quantity]]</f>
        <v>6963</v>
      </c>
    </row>
    <row r="5160" spans="1:29" x14ac:dyDescent="0.3">
      <c r="A5160" t="s">
        <v>28</v>
      </c>
      <c r="B5160" t="s">
        <v>29</v>
      </c>
      <c r="C5160" t="s">
        <v>148</v>
      </c>
      <c r="D5160" t="s">
        <v>364</v>
      </c>
      <c r="E5160" t="s">
        <v>56</v>
      </c>
      <c r="F5160" t="s">
        <v>135</v>
      </c>
      <c r="G5160">
        <v>63</v>
      </c>
      <c r="H5160">
        <v>426150</v>
      </c>
      <c r="I5160" t="s">
        <v>34</v>
      </c>
      <c r="J5160" s="3">
        <v>44057</v>
      </c>
      <c r="K5160">
        <v>1300</v>
      </c>
      <c r="L5160" t="s">
        <v>20837</v>
      </c>
      <c r="M5160" t="s">
        <v>1118</v>
      </c>
      <c r="N5160" t="s">
        <v>20838</v>
      </c>
      <c r="O5160" t="s">
        <v>20839</v>
      </c>
      <c r="P5160" t="s">
        <v>39</v>
      </c>
      <c r="Q5160">
        <v>19</v>
      </c>
      <c r="R5160" t="s">
        <v>88</v>
      </c>
      <c r="S5160" t="s">
        <v>118</v>
      </c>
      <c r="T5160">
        <v>97036</v>
      </c>
      <c r="U5160" s="1">
        <v>45556</v>
      </c>
      <c r="V5160" t="s">
        <v>180</v>
      </c>
      <c r="W5160">
        <v>391421</v>
      </c>
      <c r="X5160" t="s">
        <v>20840</v>
      </c>
      <c r="Y5160">
        <v>379</v>
      </c>
      <c r="Z5160">
        <v>1977</v>
      </c>
      <c r="AA5160">
        <v>7</v>
      </c>
      <c r="AB5160">
        <v>5535.6</v>
      </c>
      <c r="AC5160">
        <f>Table1_1[[#This Row],[Price]]*Table1_1[[#This Row],[Quantity]]</f>
        <v>13839</v>
      </c>
    </row>
    <row r="5161" spans="1:29" x14ac:dyDescent="0.3">
      <c r="A5161" t="s">
        <v>28</v>
      </c>
      <c r="B5161" t="s">
        <v>29</v>
      </c>
      <c r="C5161" t="s">
        <v>193</v>
      </c>
      <c r="D5161" t="s">
        <v>92</v>
      </c>
      <c r="E5161" t="s">
        <v>46</v>
      </c>
      <c r="F5161" t="s">
        <v>175</v>
      </c>
      <c r="G5161">
        <v>33</v>
      </c>
      <c r="H5161">
        <v>423939</v>
      </c>
      <c r="I5161" t="s">
        <v>58</v>
      </c>
      <c r="J5161" s="3">
        <v>44096</v>
      </c>
      <c r="K5161">
        <v>1300</v>
      </c>
      <c r="L5161" t="s">
        <v>20841</v>
      </c>
      <c r="M5161" t="s">
        <v>351</v>
      </c>
      <c r="N5161" t="s">
        <v>20842</v>
      </c>
      <c r="O5161" t="s">
        <v>20843</v>
      </c>
      <c r="P5161" t="s">
        <v>71</v>
      </c>
      <c r="Q5161">
        <v>18</v>
      </c>
      <c r="R5161" t="s">
        <v>88</v>
      </c>
      <c r="S5161" t="s">
        <v>79</v>
      </c>
      <c r="T5161">
        <v>75220</v>
      </c>
      <c r="U5161" s="1">
        <v>45403</v>
      </c>
      <c r="V5161" t="s">
        <v>80</v>
      </c>
      <c r="W5161">
        <v>745745</v>
      </c>
      <c r="X5161" t="s">
        <v>20844</v>
      </c>
      <c r="Y5161">
        <v>859</v>
      </c>
      <c r="Z5161">
        <v>2744</v>
      </c>
      <c r="AA5161">
        <v>5</v>
      </c>
      <c r="AB5161">
        <v>5488</v>
      </c>
      <c r="AC5161">
        <f>Table1_1[[#This Row],[Price]]*Table1_1[[#This Row],[Quantity]]</f>
        <v>13720</v>
      </c>
    </row>
    <row r="5162" spans="1:29" x14ac:dyDescent="0.3">
      <c r="A5162" t="s">
        <v>28</v>
      </c>
      <c r="B5162" t="s">
        <v>29</v>
      </c>
      <c r="C5162" t="s">
        <v>148</v>
      </c>
      <c r="D5162" t="s">
        <v>74</v>
      </c>
      <c r="E5162" t="s">
        <v>46</v>
      </c>
      <c r="F5162" t="s">
        <v>106</v>
      </c>
      <c r="G5162">
        <v>53</v>
      </c>
      <c r="H5162">
        <v>431317</v>
      </c>
      <c r="I5162" t="s">
        <v>58</v>
      </c>
      <c r="J5162" s="3">
        <v>44391</v>
      </c>
      <c r="K5162">
        <v>1400</v>
      </c>
      <c r="L5162" t="s">
        <v>20845</v>
      </c>
      <c r="M5162" t="s">
        <v>568</v>
      </c>
      <c r="N5162" t="s">
        <v>20846</v>
      </c>
      <c r="O5162" t="s">
        <v>20847</v>
      </c>
      <c r="P5162" t="s">
        <v>39</v>
      </c>
      <c r="Q5162">
        <v>16</v>
      </c>
      <c r="R5162" t="s">
        <v>40</v>
      </c>
      <c r="S5162" t="s">
        <v>41</v>
      </c>
      <c r="T5162">
        <v>84651</v>
      </c>
      <c r="U5162" s="1">
        <v>45327</v>
      </c>
      <c r="V5162" t="s">
        <v>119</v>
      </c>
      <c r="W5162">
        <v>600108</v>
      </c>
      <c r="X5162" t="s">
        <v>20848</v>
      </c>
      <c r="Y5162">
        <v>265</v>
      </c>
      <c r="Z5162">
        <v>1504</v>
      </c>
      <c r="AA5162">
        <v>3</v>
      </c>
      <c r="AB5162">
        <v>1804.8000000000002</v>
      </c>
      <c r="AC5162">
        <f>Table1_1[[#This Row],[Price]]*Table1_1[[#This Row],[Quantity]]</f>
        <v>4512</v>
      </c>
    </row>
    <row r="5163" spans="1:29" x14ac:dyDescent="0.3">
      <c r="A5163" t="s">
        <v>28</v>
      </c>
      <c r="B5163" t="s">
        <v>29</v>
      </c>
      <c r="C5163" t="s">
        <v>44</v>
      </c>
      <c r="D5163" t="s">
        <v>637</v>
      </c>
      <c r="E5163" t="s">
        <v>46</v>
      </c>
      <c r="F5163" t="s">
        <v>135</v>
      </c>
      <c r="G5163">
        <v>63</v>
      </c>
      <c r="H5163">
        <v>418595</v>
      </c>
      <c r="I5163" t="s">
        <v>58</v>
      </c>
      <c r="J5163" s="3">
        <v>45038</v>
      </c>
      <c r="K5163">
        <v>950</v>
      </c>
      <c r="L5163" t="s">
        <v>20850</v>
      </c>
      <c r="M5163" t="s">
        <v>1291</v>
      </c>
      <c r="N5163" t="s">
        <v>20851</v>
      </c>
      <c r="O5163">
        <v>5137999698</v>
      </c>
      <c r="P5163" t="s">
        <v>71</v>
      </c>
      <c r="Q5163">
        <v>16</v>
      </c>
      <c r="R5163" t="s">
        <v>88</v>
      </c>
      <c r="S5163" t="s">
        <v>79</v>
      </c>
      <c r="T5163">
        <v>18670</v>
      </c>
      <c r="U5163" s="1">
        <v>45511</v>
      </c>
      <c r="V5163" t="s">
        <v>64</v>
      </c>
      <c r="W5163">
        <v>810216</v>
      </c>
      <c r="X5163" t="s">
        <v>20852</v>
      </c>
      <c r="Y5163">
        <v>210</v>
      </c>
      <c r="Z5163">
        <v>1640</v>
      </c>
      <c r="AA5163">
        <v>7</v>
      </c>
      <c r="AB5163">
        <v>4592</v>
      </c>
      <c r="AC5163">
        <f>Table1_1[[#This Row],[Price]]*Table1_1[[#This Row],[Quantity]]</f>
        <v>11480</v>
      </c>
    </row>
    <row r="5164" spans="1:29" x14ac:dyDescent="0.3">
      <c r="A5164" t="s">
        <v>28</v>
      </c>
      <c r="B5164" t="s">
        <v>29</v>
      </c>
      <c r="C5164" t="s">
        <v>54</v>
      </c>
      <c r="D5164" t="s">
        <v>338</v>
      </c>
      <c r="E5164" t="s">
        <v>46</v>
      </c>
      <c r="F5164" t="s">
        <v>135</v>
      </c>
      <c r="G5164">
        <v>89</v>
      </c>
      <c r="H5164">
        <v>406291</v>
      </c>
      <c r="I5164" t="s">
        <v>58</v>
      </c>
      <c r="J5164" s="3">
        <v>43838</v>
      </c>
      <c r="K5164">
        <v>950</v>
      </c>
      <c r="L5164" t="s">
        <v>20853</v>
      </c>
      <c r="M5164" t="s">
        <v>496</v>
      </c>
      <c r="N5164" t="s">
        <v>20854</v>
      </c>
      <c r="O5164" t="s">
        <v>20855</v>
      </c>
      <c r="P5164" t="s">
        <v>87</v>
      </c>
      <c r="Q5164">
        <v>15</v>
      </c>
      <c r="R5164" t="s">
        <v>88</v>
      </c>
      <c r="S5164" t="s">
        <v>118</v>
      </c>
      <c r="T5164">
        <v>18307</v>
      </c>
      <c r="U5164" s="1">
        <v>45611</v>
      </c>
      <c r="V5164" t="s">
        <v>42</v>
      </c>
      <c r="W5164">
        <v>760292</v>
      </c>
      <c r="X5164" t="s">
        <v>20856</v>
      </c>
      <c r="Y5164">
        <v>490</v>
      </c>
      <c r="Z5164">
        <v>1478</v>
      </c>
      <c r="AA5164">
        <v>3</v>
      </c>
      <c r="AB5164">
        <v>1773.6000000000001</v>
      </c>
      <c r="AC5164">
        <f>Table1_1[[#This Row],[Price]]*Table1_1[[#This Row],[Quantity]]</f>
        <v>4434</v>
      </c>
    </row>
    <row r="5165" spans="1:29" x14ac:dyDescent="0.3">
      <c r="A5165" t="s">
        <v>28</v>
      </c>
      <c r="B5165" t="s">
        <v>29</v>
      </c>
      <c r="C5165" t="s">
        <v>157</v>
      </c>
      <c r="D5165" t="s">
        <v>560</v>
      </c>
      <c r="E5165" t="s">
        <v>32</v>
      </c>
      <c r="F5165" t="s">
        <v>83</v>
      </c>
      <c r="G5165">
        <v>64</v>
      </c>
      <c r="H5165">
        <v>424363</v>
      </c>
      <c r="I5165" t="s">
        <v>58</v>
      </c>
      <c r="J5165" s="3">
        <v>44992</v>
      </c>
      <c r="K5165">
        <v>950</v>
      </c>
      <c r="L5165" t="s">
        <v>20857</v>
      </c>
      <c r="M5165" t="s">
        <v>137</v>
      </c>
      <c r="N5165" t="s">
        <v>20858</v>
      </c>
      <c r="O5165" t="s">
        <v>20859</v>
      </c>
      <c r="P5165" t="s">
        <v>39</v>
      </c>
      <c r="Q5165">
        <v>6</v>
      </c>
      <c r="R5165" t="s">
        <v>40</v>
      </c>
      <c r="S5165" t="s">
        <v>118</v>
      </c>
      <c r="T5165">
        <v>88139</v>
      </c>
      <c r="U5165" s="1">
        <v>45320</v>
      </c>
      <c r="V5165" t="s">
        <v>111</v>
      </c>
      <c r="W5165">
        <v>425399</v>
      </c>
      <c r="X5165" t="s">
        <v>20860</v>
      </c>
      <c r="Y5165">
        <v>573</v>
      </c>
      <c r="Z5165">
        <v>981</v>
      </c>
      <c r="AA5165">
        <v>7</v>
      </c>
      <c r="AB5165">
        <v>2746.8</v>
      </c>
      <c r="AC5165">
        <f>Table1_1[[#This Row],[Price]]*Table1_1[[#This Row],[Quantity]]</f>
        <v>6867</v>
      </c>
    </row>
    <row r="5166" spans="1:29" x14ac:dyDescent="0.3">
      <c r="A5166" t="s">
        <v>28</v>
      </c>
      <c r="B5166" t="s">
        <v>29</v>
      </c>
      <c r="C5166" t="s">
        <v>193</v>
      </c>
      <c r="D5166" t="s">
        <v>616</v>
      </c>
      <c r="E5166" t="s">
        <v>56</v>
      </c>
      <c r="F5166" t="s">
        <v>106</v>
      </c>
      <c r="G5166">
        <v>92</v>
      </c>
      <c r="H5166">
        <v>402834</v>
      </c>
      <c r="I5166" t="s">
        <v>34</v>
      </c>
      <c r="J5166" s="3">
        <v>45509</v>
      </c>
      <c r="K5166">
        <v>1300</v>
      </c>
      <c r="L5166" t="s">
        <v>20861</v>
      </c>
      <c r="M5166" t="s">
        <v>1147</v>
      </c>
      <c r="N5166" t="s">
        <v>20862</v>
      </c>
      <c r="O5166" t="s">
        <v>20863</v>
      </c>
      <c r="P5166" t="s">
        <v>71</v>
      </c>
      <c r="Q5166">
        <v>16</v>
      </c>
      <c r="R5166" t="s">
        <v>88</v>
      </c>
      <c r="S5166" t="s">
        <v>41</v>
      </c>
      <c r="T5166">
        <v>18155</v>
      </c>
      <c r="U5166" s="1">
        <v>45519</v>
      </c>
      <c r="V5166" t="s">
        <v>64</v>
      </c>
      <c r="W5166">
        <v>773408</v>
      </c>
      <c r="X5166" t="s">
        <v>17881</v>
      </c>
      <c r="Y5166">
        <v>685</v>
      </c>
      <c r="Z5166">
        <v>2918</v>
      </c>
      <c r="AA5166">
        <v>8</v>
      </c>
      <c r="AB5166">
        <v>9337.6</v>
      </c>
      <c r="AC5166">
        <f>Table1_1[[#This Row],[Price]]*Table1_1[[#This Row],[Quantity]]</f>
        <v>23344</v>
      </c>
    </row>
    <row r="5167" spans="1:29" x14ac:dyDescent="0.3">
      <c r="A5167" t="s">
        <v>28</v>
      </c>
      <c r="B5167" t="s">
        <v>29</v>
      </c>
      <c r="C5167" t="s">
        <v>44</v>
      </c>
      <c r="D5167" t="s">
        <v>611</v>
      </c>
      <c r="E5167" t="s">
        <v>32</v>
      </c>
      <c r="F5167" t="s">
        <v>47</v>
      </c>
      <c r="G5167">
        <v>83</v>
      </c>
      <c r="H5167">
        <v>430589</v>
      </c>
      <c r="I5167" t="s">
        <v>58</v>
      </c>
      <c r="J5167" s="3">
        <v>44636</v>
      </c>
      <c r="K5167">
        <v>1000</v>
      </c>
      <c r="L5167" t="s">
        <v>20864</v>
      </c>
      <c r="M5167" t="s">
        <v>736</v>
      </c>
      <c r="N5167" t="s">
        <v>20865</v>
      </c>
      <c r="O5167" t="s">
        <v>20866</v>
      </c>
      <c r="P5167" t="s">
        <v>39</v>
      </c>
      <c r="Q5167">
        <v>8</v>
      </c>
      <c r="R5167" t="s">
        <v>88</v>
      </c>
      <c r="S5167" t="s">
        <v>118</v>
      </c>
      <c r="T5167">
        <v>67109</v>
      </c>
      <c r="U5167" s="1">
        <v>45367</v>
      </c>
      <c r="V5167" t="s">
        <v>72</v>
      </c>
      <c r="W5167">
        <v>947136</v>
      </c>
      <c r="X5167" t="s">
        <v>20867</v>
      </c>
      <c r="Y5167">
        <v>386</v>
      </c>
      <c r="Z5167">
        <v>601</v>
      </c>
      <c r="AA5167">
        <v>7</v>
      </c>
      <c r="AB5167">
        <v>1682.8000000000002</v>
      </c>
      <c r="AC5167">
        <f>Table1_1[[#This Row],[Price]]*Table1_1[[#This Row],[Quantity]]</f>
        <v>4207</v>
      </c>
    </row>
    <row r="5168" spans="1:29" x14ac:dyDescent="0.3">
      <c r="A5168" t="s">
        <v>28</v>
      </c>
      <c r="B5168" t="s">
        <v>29</v>
      </c>
      <c r="C5168" t="s">
        <v>157</v>
      </c>
      <c r="D5168" t="s">
        <v>237</v>
      </c>
      <c r="E5168" t="s">
        <v>56</v>
      </c>
      <c r="F5168" t="s">
        <v>83</v>
      </c>
      <c r="G5168">
        <v>31</v>
      </c>
      <c r="H5168">
        <v>417832</v>
      </c>
      <c r="I5168" t="s">
        <v>58</v>
      </c>
      <c r="J5168" s="3">
        <v>45289</v>
      </c>
      <c r="K5168">
        <v>1200</v>
      </c>
      <c r="L5168" t="s">
        <v>6826</v>
      </c>
      <c r="M5168" t="s">
        <v>1488</v>
      </c>
      <c r="N5168" t="s">
        <v>20868</v>
      </c>
      <c r="O5168" t="s">
        <v>20869</v>
      </c>
      <c r="P5168" t="s">
        <v>87</v>
      </c>
      <c r="Q5168">
        <v>7</v>
      </c>
      <c r="R5168" t="s">
        <v>40</v>
      </c>
      <c r="S5168" t="s">
        <v>79</v>
      </c>
      <c r="T5168">
        <v>15123</v>
      </c>
      <c r="U5168" s="1">
        <v>45429</v>
      </c>
      <c r="V5168" t="s">
        <v>140</v>
      </c>
      <c r="W5168">
        <v>923858</v>
      </c>
      <c r="X5168" t="s">
        <v>20870</v>
      </c>
      <c r="Y5168">
        <v>258</v>
      </c>
      <c r="Z5168">
        <v>2110</v>
      </c>
      <c r="AA5168">
        <v>5</v>
      </c>
      <c r="AB5168">
        <v>4220</v>
      </c>
      <c r="AC5168">
        <f>Table1_1[[#This Row],[Price]]*Table1_1[[#This Row],[Quantity]]</f>
        <v>10550</v>
      </c>
    </row>
    <row r="5169" spans="1:29" x14ac:dyDescent="0.3">
      <c r="A5169" t="s">
        <v>28</v>
      </c>
      <c r="B5169" t="s">
        <v>29</v>
      </c>
      <c r="C5169" t="s">
        <v>66</v>
      </c>
      <c r="D5169" t="s">
        <v>380</v>
      </c>
      <c r="E5169" t="s">
        <v>32</v>
      </c>
      <c r="F5169" t="s">
        <v>355</v>
      </c>
      <c r="G5169">
        <v>50</v>
      </c>
      <c r="H5169">
        <v>425114</v>
      </c>
      <c r="I5169" t="s">
        <v>34</v>
      </c>
      <c r="J5169" s="3">
        <v>44798</v>
      </c>
      <c r="K5169">
        <v>800</v>
      </c>
      <c r="L5169" t="s">
        <v>20871</v>
      </c>
      <c r="M5169" t="s">
        <v>506</v>
      </c>
      <c r="N5169" t="s">
        <v>20872</v>
      </c>
      <c r="O5169" t="s">
        <v>20873</v>
      </c>
      <c r="P5169" t="s">
        <v>71</v>
      </c>
      <c r="Q5169">
        <v>10</v>
      </c>
      <c r="R5169" t="s">
        <v>40</v>
      </c>
      <c r="S5169" t="s">
        <v>79</v>
      </c>
      <c r="T5169">
        <v>33656</v>
      </c>
      <c r="U5169" s="1">
        <v>45443</v>
      </c>
      <c r="V5169" t="s">
        <v>140</v>
      </c>
      <c r="W5169">
        <v>837150</v>
      </c>
      <c r="X5169" t="s">
        <v>20874</v>
      </c>
      <c r="Y5169">
        <v>747</v>
      </c>
      <c r="Z5169">
        <v>2980</v>
      </c>
      <c r="AA5169">
        <v>1</v>
      </c>
      <c r="AB5169">
        <v>1192</v>
      </c>
      <c r="AC5169">
        <f>Table1_1[[#This Row],[Price]]*Table1_1[[#This Row],[Quantity]]</f>
        <v>2980</v>
      </c>
    </row>
    <row r="5170" spans="1:29" x14ac:dyDescent="0.3">
      <c r="A5170" t="s">
        <v>28</v>
      </c>
      <c r="B5170" t="s">
        <v>29</v>
      </c>
      <c r="C5170" t="s">
        <v>193</v>
      </c>
      <c r="D5170" t="s">
        <v>98</v>
      </c>
      <c r="E5170" t="s">
        <v>32</v>
      </c>
      <c r="F5170" t="s">
        <v>106</v>
      </c>
      <c r="G5170">
        <v>47</v>
      </c>
      <c r="H5170">
        <v>421213</v>
      </c>
      <c r="I5170" t="s">
        <v>34</v>
      </c>
      <c r="J5170" s="3">
        <v>44969</v>
      </c>
      <c r="K5170">
        <v>1200</v>
      </c>
      <c r="L5170" t="s">
        <v>3148</v>
      </c>
      <c r="M5170" t="s">
        <v>1212</v>
      </c>
      <c r="N5170" t="s">
        <v>20875</v>
      </c>
      <c r="O5170" t="s">
        <v>20876</v>
      </c>
      <c r="P5170" t="s">
        <v>87</v>
      </c>
      <c r="Q5170">
        <v>19</v>
      </c>
      <c r="R5170" t="s">
        <v>40</v>
      </c>
      <c r="S5170" t="s">
        <v>41</v>
      </c>
      <c r="T5170">
        <v>32868</v>
      </c>
      <c r="U5170" s="1">
        <v>45610</v>
      </c>
      <c r="V5170" t="s">
        <v>42</v>
      </c>
      <c r="W5170">
        <v>548474</v>
      </c>
      <c r="X5170" t="s">
        <v>20877</v>
      </c>
      <c r="Y5170">
        <v>919</v>
      </c>
      <c r="Z5170">
        <v>2171</v>
      </c>
      <c r="AA5170">
        <v>6</v>
      </c>
      <c r="AB5170">
        <v>5210.4000000000015</v>
      </c>
      <c r="AC5170">
        <f>Table1_1[[#This Row],[Price]]*Table1_1[[#This Row],[Quantity]]</f>
        <v>13026</v>
      </c>
    </row>
    <row r="5171" spans="1:29" x14ac:dyDescent="0.3">
      <c r="A5171" t="s">
        <v>28</v>
      </c>
      <c r="B5171" t="s">
        <v>29</v>
      </c>
      <c r="C5171" t="s">
        <v>66</v>
      </c>
      <c r="D5171" t="s">
        <v>82</v>
      </c>
      <c r="E5171" t="s">
        <v>32</v>
      </c>
      <c r="F5171" t="s">
        <v>83</v>
      </c>
      <c r="G5171">
        <v>87</v>
      </c>
      <c r="H5171">
        <v>413980</v>
      </c>
      <c r="I5171" t="s">
        <v>58</v>
      </c>
      <c r="J5171" s="3">
        <v>44708</v>
      </c>
      <c r="K5171">
        <v>1000</v>
      </c>
      <c r="L5171" t="s">
        <v>20879</v>
      </c>
      <c r="M5171" t="s">
        <v>482</v>
      </c>
      <c r="N5171" t="s">
        <v>20880</v>
      </c>
      <c r="O5171" t="s">
        <v>20881</v>
      </c>
      <c r="P5171" t="s">
        <v>39</v>
      </c>
      <c r="Q5171">
        <v>3</v>
      </c>
      <c r="R5171" t="s">
        <v>40</v>
      </c>
      <c r="S5171" t="s">
        <v>118</v>
      </c>
      <c r="T5171">
        <v>77311</v>
      </c>
      <c r="U5171" s="1">
        <v>45340</v>
      </c>
      <c r="V5171" t="s">
        <v>119</v>
      </c>
      <c r="W5171">
        <v>947754</v>
      </c>
      <c r="X5171" t="s">
        <v>20882</v>
      </c>
      <c r="Y5171">
        <v>375</v>
      </c>
      <c r="Z5171">
        <v>2638</v>
      </c>
      <c r="AA5171">
        <v>4</v>
      </c>
      <c r="AB5171">
        <v>4220.8</v>
      </c>
      <c r="AC5171">
        <f>Table1_1[[#This Row],[Price]]*Table1_1[[#This Row],[Quantity]]</f>
        <v>10552</v>
      </c>
    </row>
    <row r="5172" spans="1:29" x14ac:dyDescent="0.3">
      <c r="A5172" t="s">
        <v>28</v>
      </c>
      <c r="B5172" t="s">
        <v>29</v>
      </c>
      <c r="C5172" t="s">
        <v>193</v>
      </c>
      <c r="D5172" t="s">
        <v>291</v>
      </c>
      <c r="E5172" t="s">
        <v>56</v>
      </c>
      <c r="F5172" t="s">
        <v>135</v>
      </c>
      <c r="G5172">
        <v>92</v>
      </c>
      <c r="H5172">
        <v>419738</v>
      </c>
      <c r="I5172" t="s">
        <v>58</v>
      </c>
      <c r="J5172" s="3">
        <v>44904</v>
      </c>
      <c r="K5172">
        <v>1000</v>
      </c>
      <c r="L5172" t="s">
        <v>20201</v>
      </c>
      <c r="M5172" t="s">
        <v>205</v>
      </c>
      <c r="N5172" t="s">
        <v>20883</v>
      </c>
      <c r="O5172" t="s">
        <v>20884</v>
      </c>
      <c r="P5172" t="s">
        <v>87</v>
      </c>
      <c r="Q5172">
        <v>5</v>
      </c>
      <c r="R5172" t="s">
        <v>40</v>
      </c>
      <c r="S5172" t="s">
        <v>41</v>
      </c>
      <c r="T5172">
        <v>79330</v>
      </c>
      <c r="U5172" s="1">
        <v>45452</v>
      </c>
      <c r="V5172" t="s">
        <v>52</v>
      </c>
      <c r="W5172">
        <v>468166</v>
      </c>
      <c r="X5172" t="s">
        <v>20885</v>
      </c>
      <c r="Y5172">
        <v>825</v>
      </c>
      <c r="Z5172">
        <v>1376</v>
      </c>
      <c r="AA5172">
        <v>8</v>
      </c>
      <c r="AB5172">
        <v>4403.2</v>
      </c>
      <c r="AC5172">
        <f>Table1_1[[#This Row],[Price]]*Table1_1[[#This Row],[Quantity]]</f>
        <v>11008</v>
      </c>
    </row>
    <row r="5173" spans="1:29" x14ac:dyDescent="0.3">
      <c r="A5173" t="s">
        <v>28</v>
      </c>
      <c r="B5173" t="s">
        <v>29</v>
      </c>
      <c r="C5173" t="s">
        <v>157</v>
      </c>
      <c r="D5173" t="s">
        <v>261</v>
      </c>
      <c r="E5173" t="s">
        <v>32</v>
      </c>
      <c r="F5173" t="s">
        <v>99</v>
      </c>
      <c r="G5173">
        <v>9</v>
      </c>
      <c r="H5173">
        <v>435261</v>
      </c>
      <c r="I5173" t="s">
        <v>58</v>
      </c>
      <c r="J5173" s="3">
        <v>45075</v>
      </c>
      <c r="K5173">
        <v>950</v>
      </c>
      <c r="L5173" t="s">
        <v>20886</v>
      </c>
      <c r="M5173" t="s">
        <v>919</v>
      </c>
      <c r="N5173" t="s">
        <v>20887</v>
      </c>
      <c r="O5173" t="s">
        <v>20888</v>
      </c>
      <c r="P5173" t="s">
        <v>87</v>
      </c>
      <c r="Q5173">
        <v>20</v>
      </c>
      <c r="R5173" t="s">
        <v>88</v>
      </c>
      <c r="S5173" t="s">
        <v>63</v>
      </c>
      <c r="T5173">
        <v>89839</v>
      </c>
      <c r="U5173" s="1">
        <v>45326</v>
      </c>
      <c r="V5173" t="s">
        <v>119</v>
      </c>
      <c r="W5173">
        <v>280123</v>
      </c>
      <c r="X5173" t="s">
        <v>20889</v>
      </c>
      <c r="Y5173">
        <v>785</v>
      </c>
      <c r="Z5173">
        <v>1316</v>
      </c>
      <c r="AA5173">
        <v>6</v>
      </c>
      <c r="AB5173">
        <v>3158.4</v>
      </c>
      <c r="AC5173">
        <f>Table1_1[[#This Row],[Price]]*Table1_1[[#This Row],[Quantity]]</f>
        <v>7896</v>
      </c>
    </row>
    <row r="5174" spans="1:29" x14ac:dyDescent="0.3">
      <c r="A5174" t="s">
        <v>28</v>
      </c>
      <c r="B5174" t="s">
        <v>29</v>
      </c>
      <c r="C5174" t="s">
        <v>148</v>
      </c>
      <c r="D5174" t="s">
        <v>338</v>
      </c>
      <c r="E5174" t="s">
        <v>32</v>
      </c>
      <c r="F5174" t="s">
        <v>355</v>
      </c>
      <c r="G5174">
        <v>66</v>
      </c>
      <c r="H5174">
        <v>410697</v>
      </c>
      <c r="I5174" t="s">
        <v>34</v>
      </c>
      <c r="J5174" s="3">
        <v>44846</v>
      </c>
      <c r="K5174">
        <v>950</v>
      </c>
      <c r="L5174" t="s">
        <v>20890</v>
      </c>
      <c r="M5174" t="s">
        <v>731</v>
      </c>
      <c r="N5174" t="s">
        <v>20891</v>
      </c>
      <c r="O5174" t="s">
        <v>20892</v>
      </c>
      <c r="P5174" t="s">
        <v>39</v>
      </c>
      <c r="Q5174">
        <v>14</v>
      </c>
      <c r="R5174" t="s">
        <v>88</v>
      </c>
      <c r="S5174" t="s">
        <v>79</v>
      </c>
      <c r="T5174">
        <v>43377</v>
      </c>
      <c r="U5174" s="1">
        <v>45515</v>
      </c>
      <c r="V5174" t="s">
        <v>64</v>
      </c>
      <c r="W5174">
        <v>789909</v>
      </c>
      <c r="X5174" t="s">
        <v>20893</v>
      </c>
      <c r="Y5174">
        <v>730</v>
      </c>
      <c r="Z5174">
        <v>1788</v>
      </c>
      <c r="AA5174">
        <v>1</v>
      </c>
      <c r="AB5174">
        <v>715.2</v>
      </c>
      <c r="AC5174">
        <f>Table1_1[[#This Row],[Price]]*Table1_1[[#This Row],[Quantity]]</f>
        <v>1788</v>
      </c>
    </row>
    <row r="5175" spans="1:29" x14ac:dyDescent="0.3">
      <c r="A5175" t="s">
        <v>28</v>
      </c>
      <c r="B5175" t="s">
        <v>29</v>
      </c>
      <c r="C5175" t="s">
        <v>91</v>
      </c>
      <c r="D5175" t="s">
        <v>364</v>
      </c>
      <c r="E5175" t="s">
        <v>32</v>
      </c>
      <c r="F5175" t="s">
        <v>175</v>
      </c>
      <c r="G5175">
        <v>10</v>
      </c>
      <c r="H5175">
        <v>425136</v>
      </c>
      <c r="I5175" t="s">
        <v>34</v>
      </c>
      <c r="J5175" s="3">
        <v>43889</v>
      </c>
      <c r="K5175">
        <v>1300</v>
      </c>
      <c r="L5175" t="s">
        <v>20894</v>
      </c>
      <c r="M5175" t="s">
        <v>1198</v>
      </c>
      <c r="N5175" t="s">
        <v>20895</v>
      </c>
      <c r="O5175" t="s">
        <v>20896</v>
      </c>
      <c r="P5175" t="s">
        <v>87</v>
      </c>
      <c r="Q5175">
        <v>19</v>
      </c>
      <c r="R5175" t="s">
        <v>88</v>
      </c>
      <c r="S5175" t="s">
        <v>41</v>
      </c>
      <c r="T5175">
        <v>23840</v>
      </c>
      <c r="U5175" s="1">
        <v>45390</v>
      </c>
      <c r="V5175" t="s">
        <v>80</v>
      </c>
      <c r="W5175">
        <v>689497</v>
      </c>
      <c r="X5175" t="s">
        <v>20897</v>
      </c>
      <c r="Y5175">
        <v>914</v>
      </c>
      <c r="Z5175">
        <v>2677</v>
      </c>
      <c r="AA5175">
        <v>6</v>
      </c>
      <c r="AB5175">
        <v>6424.8</v>
      </c>
      <c r="AC5175">
        <f>Table1_1[[#This Row],[Price]]*Table1_1[[#This Row],[Quantity]]</f>
        <v>16062</v>
      </c>
    </row>
    <row r="5176" spans="1:29" x14ac:dyDescent="0.3">
      <c r="A5176" t="s">
        <v>28</v>
      </c>
      <c r="B5176" t="s">
        <v>29</v>
      </c>
      <c r="C5176" t="s">
        <v>157</v>
      </c>
      <c r="D5176" t="s">
        <v>82</v>
      </c>
      <c r="E5176" t="s">
        <v>56</v>
      </c>
      <c r="F5176" t="s">
        <v>355</v>
      </c>
      <c r="G5176">
        <v>67</v>
      </c>
      <c r="H5176">
        <v>403087</v>
      </c>
      <c r="I5176" t="s">
        <v>34</v>
      </c>
      <c r="J5176" s="3">
        <v>43867</v>
      </c>
      <c r="K5176">
        <v>1300</v>
      </c>
      <c r="L5176" t="s">
        <v>20898</v>
      </c>
      <c r="M5176" t="s">
        <v>2054</v>
      </c>
      <c r="N5176" t="s">
        <v>20899</v>
      </c>
      <c r="O5176" t="s">
        <v>20900</v>
      </c>
      <c r="P5176" t="s">
        <v>71</v>
      </c>
      <c r="Q5176">
        <v>6</v>
      </c>
      <c r="R5176" t="s">
        <v>88</v>
      </c>
      <c r="S5176" t="s">
        <v>118</v>
      </c>
      <c r="T5176">
        <v>63440</v>
      </c>
      <c r="U5176" s="1">
        <v>45347</v>
      </c>
      <c r="V5176" t="s">
        <v>119</v>
      </c>
      <c r="W5176">
        <v>498685</v>
      </c>
      <c r="X5176" t="s">
        <v>20901</v>
      </c>
      <c r="Y5176">
        <v>974</v>
      </c>
      <c r="Z5176">
        <v>1129</v>
      </c>
      <c r="AA5176">
        <v>1</v>
      </c>
      <c r="AB5176">
        <v>451.6</v>
      </c>
      <c r="AC5176">
        <f>Table1_1[[#This Row],[Price]]*Table1_1[[#This Row],[Quantity]]</f>
        <v>1129</v>
      </c>
    </row>
    <row r="5177" spans="1:29" x14ac:dyDescent="0.3">
      <c r="A5177" t="s">
        <v>28</v>
      </c>
      <c r="B5177" t="s">
        <v>29</v>
      </c>
      <c r="C5177" t="s">
        <v>148</v>
      </c>
      <c r="D5177" t="s">
        <v>248</v>
      </c>
      <c r="E5177" t="s">
        <v>46</v>
      </c>
      <c r="F5177" t="s">
        <v>106</v>
      </c>
      <c r="G5177">
        <v>28</v>
      </c>
      <c r="H5177">
        <v>426795</v>
      </c>
      <c r="I5177" t="s">
        <v>34</v>
      </c>
      <c r="J5177" s="3">
        <v>44081</v>
      </c>
      <c r="K5177">
        <v>800</v>
      </c>
      <c r="L5177" t="s">
        <v>20902</v>
      </c>
      <c r="M5177" t="s">
        <v>211</v>
      </c>
      <c r="N5177" t="s">
        <v>20903</v>
      </c>
      <c r="O5177" t="s">
        <v>20904</v>
      </c>
      <c r="P5177" t="s">
        <v>39</v>
      </c>
      <c r="Q5177">
        <v>15</v>
      </c>
      <c r="R5177" t="s">
        <v>40</v>
      </c>
      <c r="S5177" t="s">
        <v>63</v>
      </c>
      <c r="T5177">
        <v>47964</v>
      </c>
      <c r="U5177" s="1">
        <v>45363</v>
      </c>
      <c r="V5177" t="s">
        <v>72</v>
      </c>
      <c r="W5177">
        <v>869641</v>
      </c>
      <c r="X5177" t="s">
        <v>20905</v>
      </c>
      <c r="Y5177">
        <v>669</v>
      </c>
      <c r="Z5177">
        <v>2966</v>
      </c>
      <c r="AA5177">
        <v>6</v>
      </c>
      <c r="AB5177">
        <v>7118.4000000000015</v>
      </c>
      <c r="AC5177">
        <f>Table1_1[[#This Row],[Price]]*Table1_1[[#This Row],[Quantity]]</f>
        <v>17796</v>
      </c>
    </row>
    <row r="5178" spans="1:29" x14ac:dyDescent="0.3">
      <c r="A5178" t="s">
        <v>28</v>
      </c>
      <c r="B5178" t="s">
        <v>29</v>
      </c>
      <c r="C5178" t="s">
        <v>66</v>
      </c>
      <c r="D5178" t="s">
        <v>621</v>
      </c>
      <c r="E5178" t="s">
        <v>46</v>
      </c>
      <c r="F5178" t="s">
        <v>99</v>
      </c>
      <c r="G5178">
        <v>44</v>
      </c>
      <c r="H5178">
        <v>434410</v>
      </c>
      <c r="I5178" t="s">
        <v>34</v>
      </c>
      <c r="J5178" s="3">
        <v>44436</v>
      </c>
      <c r="K5178">
        <v>1300</v>
      </c>
      <c r="L5178" t="s">
        <v>20907</v>
      </c>
      <c r="M5178" t="s">
        <v>172</v>
      </c>
      <c r="N5178" t="s">
        <v>20908</v>
      </c>
      <c r="O5178" t="s">
        <v>20909</v>
      </c>
      <c r="P5178" t="s">
        <v>71</v>
      </c>
      <c r="Q5178">
        <v>8</v>
      </c>
      <c r="R5178" t="s">
        <v>40</v>
      </c>
      <c r="S5178" t="s">
        <v>41</v>
      </c>
      <c r="T5178">
        <v>57592</v>
      </c>
      <c r="U5178" s="1">
        <v>45531</v>
      </c>
      <c r="V5178" t="s">
        <v>64</v>
      </c>
      <c r="W5178">
        <v>502546</v>
      </c>
      <c r="X5178" t="s">
        <v>20910</v>
      </c>
      <c r="Y5178">
        <v>252</v>
      </c>
      <c r="Z5178">
        <v>1542</v>
      </c>
      <c r="AA5178">
        <v>2</v>
      </c>
      <c r="AB5178">
        <v>1233.6000000000001</v>
      </c>
      <c r="AC5178">
        <f>Table1_1[[#This Row],[Price]]*Table1_1[[#This Row],[Quantity]]</f>
        <v>3084</v>
      </c>
    </row>
    <row r="5179" spans="1:29" x14ac:dyDescent="0.3">
      <c r="A5179" t="s">
        <v>28</v>
      </c>
      <c r="B5179" t="s">
        <v>29</v>
      </c>
      <c r="C5179" t="s">
        <v>193</v>
      </c>
      <c r="D5179" t="s">
        <v>546</v>
      </c>
      <c r="E5179" t="s">
        <v>56</v>
      </c>
      <c r="F5179" t="s">
        <v>57</v>
      </c>
      <c r="G5179">
        <v>29</v>
      </c>
      <c r="H5179">
        <v>431720</v>
      </c>
      <c r="I5179" t="s">
        <v>58</v>
      </c>
      <c r="J5179" s="3">
        <v>44727</v>
      </c>
      <c r="K5179">
        <v>1400</v>
      </c>
      <c r="L5179" t="s">
        <v>20912</v>
      </c>
      <c r="M5179" t="s">
        <v>1198</v>
      </c>
      <c r="N5179" t="s">
        <v>20913</v>
      </c>
      <c r="O5179" t="s">
        <v>20914</v>
      </c>
      <c r="P5179" t="s">
        <v>51</v>
      </c>
      <c r="Q5179">
        <v>19</v>
      </c>
      <c r="R5179" t="s">
        <v>40</v>
      </c>
      <c r="S5179" t="s">
        <v>118</v>
      </c>
      <c r="T5179">
        <v>24085</v>
      </c>
      <c r="U5179" s="1">
        <v>45431</v>
      </c>
      <c r="V5179" t="s">
        <v>140</v>
      </c>
      <c r="W5179">
        <v>408082</v>
      </c>
      <c r="X5179" t="s">
        <v>20915</v>
      </c>
      <c r="Y5179">
        <v>934</v>
      </c>
      <c r="Z5179">
        <v>2723</v>
      </c>
      <c r="AA5179">
        <v>4</v>
      </c>
      <c r="AB5179">
        <v>4356.8</v>
      </c>
      <c r="AC5179">
        <f>Table1_1[[#This Row],[Price]]*Table1_1[[#This Row],[Quantity]]</f>
        <v>10892</v>
      </c>
    </row>
    <row r="5180" spans="1:29" x14ac:dyDescent="0.3">
      <c r="A5180" t="s">
        <v>28</v>
      </c>
      <c r="B5180" t="s">
        <v>29</v>
      </c>
      <c r="C5180" t="s">
        <v>30</v>
      </c>
      <c r="D5180" t="s">
        <v>524</v>
      </c>
      <c r="E5180" t="s">
        <v>46</v>
      </c>
      <c r="F5180" t="s">
        <v>47</v>
      </c>
      <c r="G5180">
        <v>59</v>
      </c>
      <c r="H5180">
        <v>409990</v>
      </c>
      <c r="I5180" t="s">
        <v>34</v>
      </c>
      <c r="J5180" s="3">
        <v>43905</v>
      </c>
      <c r="K5180">
        <v>1200</v>
      </c>
      <c r="L5180" t="s">
        <v>20916</v>
      </c>
      <c r="M5180" t="s">
        <v>263</v>
      </c>
      <c r="N5180" t="s">
        <v>20917</v>
      </c>
      <c r="O5180" t="s">
        <v>20918</v>
      </c>
      <c r="P5180" t="s">
        <v>39</v>
      </c>
      <c r="Q5180">
        <v>12</v>
      </c>
      <c r="R5180" t="s">
        <v>88</v>
      </c>
      <c r="S5180" t="s">
        <v>63</v>
      </c>
      <c r="T5180">
        <v>76060</v>
      </c>
      <c r="U5180" s="1">
        <v>45408</v>
      </c>
      <c r="V5180" t="s">
        <v>80</v>
      </c>
      <c r="W5180">
        <v>511431</v>
      </c>
      <c r="X5180" t="s">
        <v>20919</v>
      </c>
      <c r="Y5180">
        <v>242</v>
      </c>
      <c r="Z5180">
        <v>533</v>
      </c>
      <c r="AA5180">
        <v>8</v>
      </c>
      <c r="AB5180">
        <v>1705.6000000000001</v>
      </c>
      <c r="AC5180">
        <f>Table1_1[[#This Row],[Price]]*Table1_1[[#This Row],[Quantity]]</f>
        <v>4264</v>
      </c>
    </row>
    <row r="5181" spans="1:29" x14ac:dyDescent="0.3">
      <c r="A5181" t="s">
        <v>28</v>
      </c>
      <c r="B5181" t="s">
        <v>29</v>
      </c>
      <c r="C5181" t="s">
        <v>193</v>
      </c>
      <c r="D5181" t="s">
        <v>637</v>
      </c>
      <c r="E5181" t="s">
        <v>46</v>
      </c>
      <c r="F5181" t="s">
        <v>355</v>
      </c>
      <c r="G5181">
        <v>4</v>
      </c>
      <c r="H5181">
        <v>428077</v>
      </c>
      <c r="I5181" t="s">
        <v>58</v>
      </c>
      <c r="J5181" s="3">
        <v>44971</v>
      </c>
      <c r="K5181">
        <v>1300</v>
      </c>
      <c r="L5181" t="s">
        <v>17664</v>
      </c>
      <c r="M5181" t="s">
        <v>60</v>
      </c>
      <c r="N5181" t="s">
        <v>20921</v>
      </c>
      <c r="O5181" t="s">
        <v>20922</v>
      </c>
      <c r="P5181" t="s">
        <v>39</v>
      </c>
      <c r="Q5181">
        <v>17</v>
      </c>
      <c r="R5181" t="s">
        <v>88</v>
      </c>
      <c r="S5181" t="s">
        <v>79</v>
      </c>
      <c r="T5181">
        <v>63279</v>
      </c>
      <c r="U5181" s="1">
        <v>45320</v>
      </c>
      <c r="V5181" t="s">
        <v>111</v>
      </c>
      <c r="W5181">
        <v>964123</v>
      </c>
      <c r="X5181" t="s">
        <v>20923</v>
      </c>
      <c r="Y5181">
        <v>524</v>
      </c>
      <c r="Z5181">
        <v>1840</v>
      </c>
      <c r="AA5181">
        <v>1</v>
      </c>
      <c r="AB5181">
        <v>736</v>
      </c>
      <c r="AC5181">
        <f>Table1_1[[#This Row],[Price]]*Table1_1[[#This Row],[Quantity]]</f>
        <v>1840</v>
      </c>
    </row>
    <row r="5182" spans="1:29" x14ac:dyDescent="0.3">
      <c r="A5182" t="s">
        <v>28</v>
      </c>
      <c r="B5182" t="s">
        <v>29</v>
      </c>
      <c r="C5182" t="s">
        <v>193</v>
      </c>
      <c r="D5182" t="s">
        <v>237</v>
      </c>
      <c r="E5182" t="s">
        <v>46</v>
      </c>
      <c r="F5182" t="s">
        <v>135</v>
      </c>
      <c r="G5182">
        <v>39</v>
      </c>
      <c r="H5182">
        <v>408384</v>
      </c>
      <c r="I5182" t="s">
        <v>58</v>
      </c>
      <c r="J5182" s="3">
        <v>44333</v>
      </c>
      <c r="K5182">
        <v>1000</v>
      </c>
      <c r="L5182" t="s">
        <v>20924</v>
      </c>
      <c r="M5182" t="s">
        <v>1291</v>
      </c>
      <c r="N5182" t="s">
        <v>20925</v>
      </c>
      <c r="O5182" t="s">
        <v>20926</v>
      </c>
      <c r="P5182" t="s">
        <v>71</v>
      </c>
      <c r="Q5182">
        <v>13</v>
      </c>
      <c r="R5182" t="s">
        <v>88</v>
      </c>
      <c r="S5182" t="s">
        <v>63</v>
      </c>
      <c r="T5182">
        <v>62257</v>
      </c>
      <c r="U5182" s="1">
        <v>45409</v>
      </c>
      <c r="V5182" t="s">
        <v>80</v>
      </c>
      <c r="W5182">
        <v>108976</v>
      </c>
      <c r="X5182" t="s">
        <v>20927</v>
      </c>
      <c r="Y5182">
        <v>831</v>
      </c>
      <c r="Z5182">
        <v>2576</v>
      </c>
      <c r="AA5182">
        <v>8</v>
      </c>
      <c r="AB5182">
        <v>8243.2000000000007</v>
      </c>
      <c r="AC5182">
        <f>Table1_1[[#This Row],[Price]]*Table1_1[[#This Row],[Quantity]]</f>
        <v>20608</v>
      </c>
    </row>
    <row r="5183" spans="1:29" x14ac:dyDescent="0.3">
      <c r="A5183" t="s">
        <v>28</v>
      </c>
      <c r="B5183" t="s">
        <v>29</v>
      </c>
      <c r="C5183" t="s">
        <v>193</v>
      </c>
      <c r="D5183" t="s">
        <v>170</v>
      </c>
      <c r="E5183" t="s">
        <v>56</v>
      </c>
      <c r="F5183" t="s">
        <v>106</v>
      </c>
      <c r="G5183">
        <v>90</v>
      </c>
      <c r="H5183">
        <v>437075</v>
      </c>
      <c r="I5183" t="s">
        <v>34</v>
      </c>
      <c r="J5183" s="3">
        <v>45444</v>
      </c>
      <c r="K5183">
        <v>1400</v>
      </c>
      <c r="L5183" t="s">
        <v>20928</v>
      </c>
      <c r="M5183" t="s">
        <v>1007</v>
      </c>
      <c r="N5183" t="s">
        <v>20929</v>
      </c>
      <c r="O5183" t="s">
        <v>20930</v>
      </c>
      <c r="P5183" t="s">
        <v>39</v>
      </c>
      <c r="Q5183">
        <v>13</v>
      </c>
      <c r="R5183" t="s">
        <v>88</v>
      </c>
      <c r="S5183" t="s">
        <v>79</v>
      </c>
      <c r="T5183">
        <v>37970</v>
      </c>
      <c r="U5183" s="1">
        <v>45573</v>
      </c>
      <c r="V5183" t="s">
        <v>155</v>
      </c>
      <c r="W5183">
        <v>616154</v>
      </c>
      <c r="X5183" t="s">
        <v>20931</v>
      </c>
      <c r="Y5183">
        <v>684</v>
      </c>
      <c r="Z5183">
        <v>1330</v>
      </c>
      <c r="AA5183">
        <v>7</v>
      </c>
      <c r="AB5183">
        <v>3724</v>
      </c>
      <c r="AC5183">
        <f>Table1_1[[#This Row],[Price]]*Table1_1[[#This Row],[Quantity]]</f>
        <v>9310</v>
      </c>
    </row>
    <row r="5184" spans="1:29" x14ac:dyDescent="0.3">
      <c r="A5184" t="s">
        <v>28</v>
      </c>
      <c r="B5184" t="s">
        <v>29</v>
      </c>
      <c r="C5184" t="s">
        <v>148</v>
      </c>
      <c r="D5184" t="s">
        <v>317</v>
      </c>
      <c r="E5184" t="s">
        <v>46</v>
      </c>
      <c r="F5184" t="s">
        <v>175</v>
      </c>
      <c r="G5184">
        <v>22</v>
      </c>
      <c r="H5184">
        <v>429127</v>
      </c>
      <c r="I5184" t="s">
        <v>34</v>
      </c>
      <c r="J5184" s="3">
        <v>45556</v>
      </c>
      <c r="K5184">
        <v>1400</v>
      </c>
      <c r="L5184" t="s">
        <v>20932</v>
      </c>
      <c r="M5184" t="s">
        <v>423</v>
      </c>
      <c r="N5184" t="s">
        <v>20933</v>
      </c>
      <c r="O5184" t="s">
        <v>20934</v>
      </c>
      <c r="P5184" t="s">
        <v>39</v>
      </c>
      <c r="Q5184">
        <v>19</v>
      </c>
      <c r="R5184" t="s">
        <v>88</v>
      </c>
      <c r="S5184" t="s">
        <v>63</v>
      </c>
      <c r="T5184">
        <v>90591</v>
      </c>
      <c r="U5184" s="1">
        <v>45445</v>
      </c>
      <c r="V5184" t="s">
        <v>52</v>
      </c>
      <c r="W5184">
        <v>677761</v>
      </c>
      <c r="X5184" t="s">
        <v>20935</v>
      </c>
      <c r="Y5184">
        <v>726</v>
      </c>
      <c r="Z5184">
        <v>630</v>
      </c>
      <c r="AA5184">
        <v>5</v>
      </c>
      <c r="AB5184">
        <v>1260</v>
      </c>
      <c r="AC5184">
        <f>Table1_1[[#This Row],[Price]]*Table1_1[[#This Row],[Quantity]]</f>
        <v>3150</v>
      </c>
    </row>
    <row r="5185" spans="1:29" x14ac:dyDescent="0.3">
      <c r="A5185" t="s">
        <v>28</v>
      </c>
      <c r="B5185" t="s">
        <v>29</v>
      </c>
      <c r="C5185" t="s">
        <v>66</v>
      </c>
      <c r="D5185" t="s">
        <v>105</v>
      </c>
      <c r="E5185" t="s">
        <v>32</v>
      </c>
      <c r="F5185" t="s">
        <v>150</v>
      </c>
      <c r="G5185">
        <v>18</v>
      </c>
      <c r="H5185">
        <v>410573</v>
      </c>
      <c r="I5185" t="s">
        <v>58</v>
      </c>
      <c r="J5185" s="3">
        <v>45111</v>
      </c>
      <c r="K5185">
        <v>1300</v>
      </c>
      <c r="L5185" t="s">
        <v>20936</v>
      </c>
      <c r="M5185" t="s">
        <v>654</v>
      </c>
      <c r="N5185" t="s">
        <v>20937</v>
      </c>
      <c r="O5185" t="s">
        <v>20938</v>
      </c>
      <c r="P5185" t="s">
        <v>87</v>
      </c>
      <c r="Q5185">
        <v>19</v>
      </c>
      <c r="R5185" t="s">
        <v>40</v>
      </c>
      <c r="S5185" t="s">
        <v>63</v>
      </c>
      <c r="T5185">
        <v>81893</v>
      </c>
      <c r="U5185" s="1">
        <v>45444</v>
      </c>
      <c r="V5185" t="s">
        <v>52</v>
      </c>
      <c r="W5185">
        <v>652707</v>
      </c>
      <c r="X5185" t="s">
        <v>20939</v>
      </c>
      <c r="Y5185">
        <v>668</v>
      </c>
      <c r="Z5185">
        <v>2069</v>
      </c>
      <c r="AA5185">
        <v>2</v>
      </c>
      <c r="AB5185">
        <v>1655.2</v>
      </c>
      <c r="AC5185">
        <f>Table1_1[[#This Row],[Price]]*Table1_1[[#This Row],[Quantity]]</f>
        <v>4138</v>
      </c>
    </row>
    <row r="5186" spans="1:29" x14ac:dyDescent="0.3">
      <c r="A5186" t="s">
        <v>28</v>
      </c>
      <c r="B5186" t="s">
        <v>29</v>
      </c>
      <c r="C5186" t="s">
        <v>193</v>
      </c>
      <c r="D5186" t="s">
        <v>134</v>
      </c>
      <c r="E5186" t="s">
        <v>46</v>
      </c>
      <c r="F5186" t="s">
        <v>355</v>
      </c>
      <c r="G5186">
        <v>37</v>
      </c>
      <c r="H5186">
        <v>424769</v>
      </c>
      <c r="I5186" t="s">
        <v>34</v>
      </c>
      <c r="J5186" s="3">
        <v>45040</v>
      </c>
      <c r="K5186">
        <v>800</v>
      </c>
      <c r="L5186" t="s">
        <v>20940</v>
      </c>
      <c r="M5186" t="s">
        <v>1291</v>
      </c>
      <c r="N5186" t="s">
        <v>20941</v>
      </c>
      <c r="O5186" t="s">
        <v>20942</v>
      </c>
      <c r="P5186" t="s">
        <v>87</v>
      </c>
      <c r="Q5186">
        <v>3</v>
      </c>
      <c r="R5186" t="s">
        <v>40</v>
      </c>
      <c r="S5186" t="s">
        <v>79</v>
      </c>
      <c r="T5186">
        <v>39354</v>
      </c>
      <c r="U5186" s="1">
        <v>45334</v>
      </c>
      <c r="V5186" t="s">
        <v>119</v>
      </c>
      <c r="W5186">
        <v>535722</v>
      </c>
      <c r="X5186" t="s">
        <v>20943</v>
      </c>
      <c r="Y5186">
        <v>602</v>
      </c>
      <c r="Z5186">
        <v>1668</v>
      </c>
      <c r="AA5186">
        <v>7</v>
      </c>
      <c r="AB5186">
        <v>4670.4000000000005</v>
      </c>
      <c r="AC5186">
        <f>Table1_1[[#This Row],[Price]]*Table1_1[[#This Row],[Quantity]]</f>
        <v>11676</v>
      </c>
    </row>
    <row r="5187" spans="1:29" x14ac:dyDescent="0.3">
      <c r="A5187" t="s">
        <v>28</v>
      </c>
      <c r="B5187" t="s">
        <v>29</v>
      </c>
      <c r="C5187" t="s">
        <v>193</v>
      </c>
      <c r="D5187" t="s">
        <v>267</v>
      </c>
      <c r="E5187" t="s">
        <v>32</v>
      </c>
      <c r="F5187" t="s">
        <v>99</v>
      </c>
      <c r="G5187">
        <v>23</v>
      </c>
      <c r="H5187">
        <v>435341</v>
      </c>
      <c r="I5187" t="s">
        <v>58</v>
      </c>
      <c r="J5187" s="3">
        <v>45599</v>
      </c>
      <c r="K5187">
        <v>1000</v>
      </c>
      <c r="L5187" t="s">
        <v>20944</v>
      </c>
      <c r="M5187" t="s">
        <v>478</v>
      </c>
      <c r="N5187" t="s">
        <v>20945</v>
      </c>
      <c r="O5187" t="s">
        <v>20946</v>
      </c>
      <c r="P5187" t="s">
        <v>39</v>
      </c>
      <c r="Q5187">
        <v>17</v>
      </c>
      <c r="R5187" t="s">
        <v>88</v>
      </c>
      <c r="S5187" t="s">
        <v>118</v>
      </c>
      <c r="T5187">
        <v>39514</v>
      </c>
      <c r="U5187" s="1">
        <v>45625</v>
      </c>
      <c r="V5187" t="s">
        <v>42</v>
      </c>
      <c r="W5187">
        <v>988138</v>
      </c>
      <c r="X5187" t="s">
        <v>20947</v>
      </c>
      <c r="Y5187">
        <v>605</v>
      </c>
      <c r="Z5187">
        <v>1769</v>
      </c>
      <c r="AA5187">
        <v>6</v>
      </c>
      <c r="AB5187">
        <v>4245.6000000000004</v>
      </c>
      <c r="AC5187">
        <f>Table1_1[[#This Row],[Price]]*Table1_1[[#This Row],[Quantity]]</f>
        <v>10614</v>
      </c>
    </row>
    <row r="5188" spans="1:29" x14ac:dyDescent="0.3">
      <c r="A5188" t="s">
        <v>28</v>
      </c>
      <c r="B5188" t="s">
        <v>29</v>
      </c>
      <c r="C5188" t="s">
        <v>91</v>
      </c>
      <c r="D5188" t="s">
        <v>105</v>
      </c>
      <c r="E5188" t="s">
        <v>46</v>
      </c>
      <c r="F5188" t="s">
        <v>150</v>
      </c>
      <c r="G5188">
        <v>83</v>
      </c>
      <c r="H5188">
        <v>438273</v>
      </c>
      <c r="I5188" t="s">
        <v>58</v>
      </c>
      <c r="J5188" s="3">
        <v>44577</v>
      </c>
      <c r="K5188">
        <v>1100</v>
      </c>
      <c r="L5188" t="s">
        <v>17390</v>
      </c>
      <c r="M5188" t="s">
        <v>895</v>
      </c>
      <c r="N5188" t="s">
        <v>20948</v>
      </c>
      <c r="O5188">
        <v>-10647</v>
      </c>
      <c r="P5188" t="s">
        <v>51</v>
      </c>
      <c r="Q5188">
        <v>7</v>
      </c>
      <c r="R5188" t="s">
        <v>88</v>
      </c>
      <c r="S5188" t="s">
        <v>41</v>
      </c>
      <c r="T5188">
        <v>36854</v>
      </c>
      <c r="U5188" s="1">
        <v>45370</v>
      </c>
      <c r="V5188" t="s">
        <v>72</v>
      </c>
      <c r="W5188">
        <v>160096</v>
      </c>
      <c r="X5188" t="s">
        <v>9388</v>
      </c>
      <c r="Y5188">
        <v>461</v>
      </c>
      <c r="Z5188">
        <v>2261</v>
      </c>
      <c r="AA5188">
        <v>2</v>
      </c>
      <c r="AB5188">
        <v>1808.8000000000002</v>
      </c>
      <c r="AC5188">
        <f>Table1_1[[#This Row],[Price]]*Table1_1[[#This Row],[Quantity]]</f>
        <v>4522</v>
      </c>
    </row>
    <row r="5189" spans="1:29" x14ac:dyDescent="0.3">
      <c r="A5189" t="s">
        <v>28</v>
      </c>
      <c r="B5189" t="s">
        <v>29</v>
      </c>
      <c r="C5189" t="s">
        <v>66</v>
      </c>
      <c r="D5189" t="s">
        <v>227</v>
      </c>
      <c r="E5189" t="s">
        <v>56</v>
      </c>
      <c r="F5189" t="s">
        <v>150</v>
      </c>
      <c r="G5189">
        <v>75</v>
      </c>
      <c r="H5189">
        <v>413851</v>
      </c>
      <c r="I5189" t="s">
        <v>58</v>
      </c>
      <c r="J5189" s="3">
        <v>44131</v>
      </c>
      <c r="K5189">
        <v>1000</v>
      </c>
      <c r="L5189" t="s">
        <v>20949</v>
      </c>
      <c r="M5189" t="s">
        <v>417</v>
      </c>
      <c r="N5189" t="s">
        <v>20950</v>
      </c>
      <c r="O5189" t="s">
        <v>20951</v>
      </c>
      <c r="P5189" t="s">
        <v>87</v>
      </c>
      <c r="Q5189">
        <v>14</v>
      </c>
      <c r="R5189" t="s">
        <v>88</v>
      </c>
      <c r="S5189" t="s">
        <v>41</v>
      </c>
      <c r="T5189">
        <v>10320</v>
      </c>
      <c r="U5189" s="1">
        <v>45567</v>
      </c>
      <c r="V5189" t="s">
        <v>155</v>
      </c>
      <c r="W5189">
        <v>425857</v>
      </c>
      <c r="X5189" t="s">
        <v>20952</v>
      </c>
      <c r="Y5189">
        <v>458</v>
      </c>
      <c r="Z5189">
        <v>2991</v>
      </c>
      <c r="AA5189">
        <v>3</v>
      </c>
      <c r="AB5189">
        <v>3589.2000000000003</v>
      </c>
      <c r="AC5189">
        <f>Table1_1[[#This Row],[Price]]*Table1_1[[#This Row],[Quantity]]</f>
        <v>8973</v>
      </c>
    </row>
    <row r="5190" spans="1:29" x14ac:dyDescent="0.3">
      <c r="A5190" t="s">
        <v>28</v>
      </c>
      <c r="B5190" t="s">
        <v>29</v>
      </c>
      <c r="C5190" t="s">
        <v>193</v>
      </c>
      <c r="D5190" t="s">
        <v>92</v>
      </c>
      <c r="E5190" t="s">
        <v>46</v>
      </c>
      <c r="F5190" t="s">
        <v>175</v>
      </c>
      <c r="G5190">
        <v>87</v>
      </c>
      <c r="H5190">
        <v>412260</v>
      </c>
      <c r="I5190" t="s">
        <v>58</v>
      </c>
      <c r="J5190" s="3">
        <v>43937</v>
      </c>
      <c r="K5190">
        <v>1300</v>
      </c>
      <c r="L5190" t="s">
        <v>20954</v>
      </c>
      <c r="M5190" t="s">
        <v>953</v>
      </c>
      <c r="N5190" t="s">
        <v>20955</v>
      </c>
      <c r="O5190" t="s">
        <v>20956</v>
      </c>
      <c r="P5190" t="s">
        <v>39</v>
      </c>
      <c r="Q5190">
        <v>14</v>
      </c>
      <c r="R5190" t="s">
        <v>88</v>
      </c>
      <c r="S5190" t="s">
        <v>41</v>
      </c>
      <c r="T5190">
        <v>67425</v>
      </c>
      <c r="U5190" s="1">
        <v>45486</v>
      </c>
      <c r="V5190" t="s">
        <v>126</v>
      </c>
      <c r="W5190">
        <v>766549</v>
      </c>
      <c r="X5190" t="s">
        <v>20957</v>
      </c>
      <c r="Y5190">
        <v>757</v>
      </c>
      <c r="Z5190">
        <v>1567</v>
      </c>
      <c r="AA5190">
        <v>1</v>
      </c>
      <c r="AB5190">
        <v>626.80000000000007</v>
      </c>
      <c r="AC5190">
        <f>Table1_1[[#This Row],[Price]]*Table1_1[[#This Row],[Quantity]]</f>
        <v>1567</v>
      </c>
    </row>
    <row r="5191" spans="1:29" x14ac:dyDescent="0.3">
      <c r="A5191" t="s">
        <v>28</v>
      </c>
      <c r="B5191" t="s">
        <v>29</v>
      </c>
      <c r="C5191" t="s">
        <v>54</v>
      </c>
      <c r="D5191" t="s">
        <v>227</v>
      </c>
      <c r="E5191" t="s">
        <v>32</v>
      </c>
      <c r="F5191" t="s">
        <v>99</v>
      </c>
      <c r="G5191">
        <v>69</v>
      </c>
      <c r="H5191">
        <v>430133</v>
      </c>
      <c r="I5191" t="s">
        <v>58</v>
      </c>
      <c r="J5191" s="3">
        <v>45274</v>
      </c>
      <c r="K5191">
        <v>950</v>
      </c>
      <c r="L5191" t="s">
        <v>20959</v>
      </c>
      <c r="M5191" t="s">
        <v>76</v>
      </c>
      <c r="N5191" t="s">
        <v>20960</v>
      </c>
      <c r="O5191" t="s">
        <v>20961</v>
      </c>
      <c r="P5191" t="s">
        <v>87</v>
      </c>
      <c r="Q5191">
        <v>10</v>
      </c>
      <c r="R5191" t="s">
        <v>88</v>
      </c>
      <c r="S5191" t="s">
        <v>118</v>
      </c>
      <c r="T5191">
        <v>75486</v>
      </c>
      <c r="U5191" s="1">
        <v>45295</v>
      </c>
      <c r="V5191" t="s">
        <v>111</v>
      </c>
      <c r="W5191">
        <v>365009</v>
      </c>
      <c r="X5191" t="s">
        <v>20962</v>
      </c>
      <c r="Y5191">
        <v>344</v>
      </c>
      <c r="Z5191">
        <v>2500</v>
      </c>
      <c r="AA5191">
        <v>6</v>
      </c>
      <c r="AB5191">
        <v>6000</v>
      </c>
      <c r="AC5191">
        <f>Table1_1[[#This Row],[Price]]*Table1_1[[#This Row],[Quantity]]</f>
        <v>15000</v>
      </c>
    </row>
    <row r="5192" spans="1:29" x14ac:dyDescent="0.3">
      <c r="A5192" t="s">
        <v>28</v>
      </c>
      <c r="B5192" t="s">
        <v>29</v>
      </c>
      <c r="C5192" t="s">
        <v>91</v>
      </c>
      <c r="D5192" t="s">
        <v>261</v>
      </c>
      <c r="E5192" t="s">
        <v>56</v>
      </c>
      <c r="F5192" t="s">
        <v>113</v>
      </c>
      <c r="G5192">
        <v>61</v>
      </c>
      <c r="H5192">
        <v>421059</v>
      </c>
      <c r="I5192" t="s">
        <v>34</v>
      </c>
      <c r="J5192" s="3">
        <v>44313</v>
      </c>
      <c r="K5192">
        <v>1400</v>
      </c>
      <c r="L5192" t="s">
        <v>13234</v>
      </c>
      <c r="M5192" t="s">
        <v>1244</v>
      </c>
      <c r="N5192" t="s">
        <v>20963</v>
      </c>
      <c r="O5192" t="s">
        <v>20964</v>
      </c>
      <c r="P5192" t="s">
        <v>71</v>
      </c>
      <c r="Q5192">
        <v>17</v>
      </c>
      <c r="R5192" t="s">
        <v>88</v>
      </c>
      <c r="S5192" t="s">
        <v>41</v>
      </c>
      <c r="T5192">
        <v>18162</v>
      </c>
      <c r="U5192" s="1">
        <v>45568</v>
      </c>
      <c r="V5192" t="s">
        <v>155</v>
      </c>
      <c r="W5192">
        <v>547898</v>
      </c>
      <c r="X5192" t="s">
        <v>20965</v>
      </c>
      <c r="Y5192">
        <v>620</v>
      </c>
      <c r="Z5192">
        <v>2461</v>
      </c>
      <c r="AA5192">
        <v>2</v>
      </c>
      <c r="AB5192">
        <v>1968.8000000000002</v>
      </c>
      <c r="AC5192">
        <f>Table1_1[[#This Row],[Price]]*Table1_1[[#This Row],[Quantity]]</f>
        <v>4922</v>
      </c>
    </row>
    <row r="5193" spans="1:29" x14ac:dyDescent="0.3">
      <c r="A5193" t="s">
        <v>28</v>
      </c>
      <c r="B5193" t="s">
        <v>29</v>
      </c>
      <c r="C5193" t="s">
        <v>193</v>
      </c>
      <c r="D5193" t="s">
        <v>380</v>
      </c>
      <c r="E5193" t="s">
        <v>32</v>
      </c>
      <c r="F5193" t="s">
        <v>355</v>
      </c>
      <c r="G5193">
        <v>5</v>
      </c>
      <c r="H5193">
        <v>416639</v>
      </c>
      <c r="I5193" t="s">
        <v>58</v>
      </c>
      <c r="J5193" s="3">
        <v>43985</v>
      </c>
      <c r="K5193">
        <v>1000</v>
      </c>
      <c r="L5193" t="s">
        <v>20967</v>
      </c>
      <c r="M5193" t="s">
        <v>1198</v>
      </c>
      <c r="N5193" t="s">
        <v>20968</v>
      </c>
      <c r="O5193" t="s">
        <v>20969</v>
      </c>
      <c r="P5193" t="s">
        <v>71</v>
      </c>
      <c r="Q5193">
        <v>4</v>
      </c>
      <c r="R5193" t="s">
        <v>40</v>
      </c>
      <c r="S5193" t="s">
        <v>63</v>
      </c>
      <c r="T5193">
        <v>93070</v>
      </c>
      <c r="U5193" s="1">
        <v>45383</v>
      </c>
      <c r="V5193" t="s">
        <v>80</v>
      </c>
      <c r="W5193">
        <v>431945</v>
      </c>
      <c r="X5193" t="s">
        <v>20970</v>
      </c>
      <c r="Y5193">
        <v>785</v>
      </c>
      <c r="Z5193">
        <v>970</v>
      </c>
      <c r="AA5193">
        <v>7</v>
      </c>
      <c r="AB5193">
        <v>2716</v>
      </c>
      <c r="AC5193">
        <f>Table1_1[[#This Row],[Price]]*Table1_1[[#This Row],[Quantity]]</f>
        <v>6790</v>
      </c>
    </row>
    <row r="5194" spans="1:29" x14ac:dyDescent="0.3">
      <c r="A5194" t="s">
        <v>28</v>
      </c>
      <c r="B5194" t="s">
        <v>29</v>
      </c>
      <c r="C5194" t="s">
        <v>157</v>
      </c>
      <c r="D5194" t="s">
        <v>55</v>
      </c>
      <c r="E5194" t="s">
        <v>56</v>
      </c>
      <c r="F5194" t="s">
        <v>113</v>
      </c>
      <c r="G5194">
        <v>90</v>
      </c>
      <c r="H5194">
        <v>408309</v>
      </c>
      <c r="I5194" t="s">
        <v>34</v>
      </c>
      <c r="J5194" s="3">
        <v>44677</v>
      </c>
      <c r="K5194">
        <v>950</v>
      </c>
      <c r="L5194" t="s">
        <v>20971</v>
      </c>
      <c r="M5194" t="s">
        <v>2124</v>
      </c>
      <c r="N5194" t="s">
        <v>20972</v>
      </c>
      <c r="O5194" t="s">
        <v>20973</v>
      </c>
      <c r="P5194" t="s">
        <v>87</v>
      </c>
      <c r="Q5194">
        <v>8</v>
      </c>
      <c r="R5194" t="s">
        <v>88</v>
      </c>
      <c r="S5194" t="s">
        <v>118</v>
      </c>
      <c r="T5194">
        <v>82731</v>
      </c>
      <c r="U5194" s="1">
        <v>45524</v>
      </c>
      <c r="V5194" t="s">
        <v>64</v>
      </c>
      <c r="W5194">
        <v>488683</v>
      </c>
      <c r="X5194" t="s">
        <v>20974</v>
      </c>
      <c r="Y5194">
        <v>325</v>
      </c>
      <c r="Z5194">
        <v>880</v>
      </c>
      <c r="AA5194">
        <v>7</v>
      </c>
      <c r="AB5194">
        <v>2464</v>
      </c>
      <c r="AC5194">
        <f>Table1_1[[#This Row],[Price]]*Table1_1[[#This Row],[Quantity]]</f>
        <v>6160</v>
      </c>
    </row>
    <row r="5195" spans="1:29" x14ac:dyDescent="0.3">
      <c r="A5195" t="s">
        <v>28</v>
      </c>
      <c r="B5195" t="s">
        <v>29</v>
      </c>
      <c r="C5195" t="s">
        <v>44</v>
      </c>
      <c r="D5195" t="s">
        <v>170</v>
      </c>
      <c r="E5195" t="s">
        <v>46</v>
      </c>
      <c r="F5195" t="s">
        <v>99</v>
      </c>
      <c r="G5195">
        <v>43</v>
      </c>
      <c r="H5195">
        <v>438512</v>
      </c>
      <c r="I5195" t="s">
        <v>58</v>
      </c>
      <c r="J5195" s="3">
        <v>45302</v>
      </c>
      <c r="K5195">
        <v>1300</v>
      </c>
      <c r="L5195" t="s">
        <v>20975</v>
      </c>
      <c r="M5195" t="s">
        <v>2054</v>
      </c>
      <c r="N5195" t="s">
        <v>20976</v>
      </c>
      <c r="O5195" t="s">
        <v>20977</v>
      </c>
      <c r="P5195" t="s">
        <v>71</v>
      </c>
      <c r="Q5195">
        <v>5</v>
      </c>
      <c r="R5195" t="s">
        <v>40</v>
      </c>
      <c r="S5195" t="s">
        <v>41</v>
      </c>
      <c r="T5195">
        <v>50733</v>
      </c>
      <c r="U5195" s="1">
        <v>45308</v>
      </c>
      <c r="V5195" t="s">
        <v>111</v>
      </c>
      <c r="W5195">
        <v>653510</v>
      </c>
      <c r="X5195" t="s">
        <v>20978</v>
      </c>
      <c r="Y5195">
        <v>506</v>
      </c>
      <c r="Z5195">
        <v>1263</v>
      </c>
      <c r="AA5195">
        <v>6</v>
      </c>
      <c r="AB5195">
        <v>3031.2000000000003</v>
      </c>
      <c r="AC5195">
        <f>Table1_1[[#This Row],[Price]]*Table1_1[[#This Row],[Quantity]]</f>
        <v>7578</v>
      </c>
    </row>
    <row r="5196" spans="1:29" x14ac:dyDescent="0.3">
      <c r="A5196" t="s">
        <v>28</v>
      </c>
      <c r="B5196" t="s">
        <v>29</v>
      </c>
      <c r="C5196" t="s">
        <v>193</v>
      </c>
      <c r="D5196" t="s">
        <v>149</v>
      </c>
      <c r="E5196" t="s">
        <v>56</v>
      </c>
      <c r="F5196" t="s">
        <v>57</v>
      </c>
      <c r="G5196">
        <v>95</v>
      </c>
      <c r="H5196">
        <v>401315</v>
      </c>
      <c r="I5196" t="s">
        <v>58</v>
      </c>
      <c r="J5196" s="3">
        <v>44428</v>
      </c>
      <c r="K5196">
        <v>950</v>
      </c>
      <c r="L5196" t="s">
        <v>20979</v>
      </c>
      <c r="M5196" t="s">
        <v>542</v>
      </c>
      <c r="N5196" t="s">
        <v>20980</v>
      </c>
      <c r="O5196" t="s">
        <v>20981</v>
      </c>
      <c r="P5196" t="s">
        <v>51</v>
      </c>
      <c r="Q5196">
        <v>7</v>
      </c>
      <c r="R5196" t="s">
        <v>40</v>
      </c>
      <c r="S5196" t="s">
        <v>118</v>
      </c>
      <c r="T5196">
        <v>27067</v>
      </c>
      <c r="U5196" s="1">
        <v>45457</v>
      </c>
      <c r="V5196" t="s">
        <v>52</v>
      </c>
      <c r="W5196">
        <v>479229</v>
      </c>
      <c r="X5196" t="s">
        <v>20982</v>
      </c>
      <c r="Y5196">
        <v>262</v>
      </c>
      <c r="Z5196">
        <v>2752</v>
      </c>
      <c r="AA5196">
        <v>8</v>
      </c>
      <c r="AB5196">
        <v>8806.4</v>
      </c>
      <c r="AC5196">
        <f>Table1_1[[#This Row],[Price]]*Table1_1[[#This Row],[Quantity]]</f>
        <v>22016</v>
      </c>
    </row>
    <row r="5197" spans="1:29" x14ac:dyDescent="0.3">
      <c r="A5197" t="s">
        <v>28</v>
      </c>
      <c r="B5197" t="s">
        <v>29</v>
      </c>
      <c r="C5197" t="s">
        <v>44</v>
      </c>
      <c r="D5197" t="s">
        <v>134</v>
      </c>
      <c r="E5197" t="s">
        <v>46</v>
      </c>
      <c r="F5197" t="s">
        <v>99</v>
      </c>
      <c r="G5197">
        <v>24</v>
      </c>
      <c r="H5197">
        <v>425028</v>
      </c>
      <c r="I5197" t="s">
        <v>58</v>
      </c>
      <c r="J5197" s="3">
        <v>45512</v>
      </c>
      <c r="K5197">
        <v>950</v>
      </c>
      <c r="L5197" t="s">
        <v>20983</v>
      </c>
      <c r="M5197" t="s">
        <v>351</v>
      </c>
      <c r="N5197" t="s">
        <v>20984</v>
      </c>
      <c r="O5197" t="s">
        <v>20985</v>
      </c>
      <c r="P5197" t="s">
        <v>51</v>
      </c>
      <c r="Q5197">
        <v>4</v>
      </c>
      <c r="R5197" t="s">
        <v>88</v>
      </c>
      <c r="S5197" t="s">
        <v>79</v>
      </c>
      <c r="T5197">
        <v>60894</v>
      </c>
      <c r="U5197" s="1">
        <v>45396</v>
      </c>
      <c r="V5197" t="s">
        <v>80</v>
      </c>
      <c r="W5197">
        <v>626339</v>
      </c>
      <c r="X5197" t="s">
        <v>20986</v>
      </c>
      <c r="Y5197">
        <v>258</v>
      </c>
      <c r="Z5197">
        <v>1387</v>
      </c>
      <c r="AA5197">
        <v>6</v>
      </c>
      <c r="AB5197">
        <v>3328.8</v>
      </c>
      <c r="AC5197">
        <f>Table1_1[[#This Row],[Price]]*Table1_1[[#This Row],[Quantity]]</f>
        <v>8322</v>
      </c>
    </row>
    <row r="5198" spans="1:29" x14ac:dyDescent="0.3">
      <c r="A5198" t="s">
        <v>28</v>
      </c>
      <c r="B5198" t="s">
        <v>29</v>
      </c>
      <c r="C5198" t="s">
        <v>30</v>
      </c>
      <c r="D5198" t="s">
        <v>546</v>
      </c>
      <c r="E5198" t="s">
        <v>46</v>
      </c>
      <c r="F5198" t="s">
        <v>106</v>
      </c>
      <c r="G5198">
        <v>50</v>
      </c>
      <c r="H5198">
        <v>436287</v>
      </c>
      <c r="I5198" t="s">
        <v>34</v>
      </c>
      <c r="J5198" s="3">
        <v>44761</v>
      </c>
      <c r="K5198">
        <v>800</v>
      </c>
      <c r="L5198" t="s">
        <v>20987</v>
      </c>
      <c r="M5198" t="s">
        <v>239</v>
      </c>
      <c r="N5198" t="s">
        <v>20988</v>
      </c>
      <c r="O5198">
        <v>-7045</v>
      </c>
      <c r="P5198" t="s">
        <v>39</v>
      </c>
      <c r="Q5198">
        <v>7</v>
      </c>
      <c r="R5198" t="s">
        <v>40</v>
      </c>
      <c r="S5198" t="s">
        <v>63</v>
      </c>
      <c r="T5198">
        <v>78730</v>
      </c>
      <c r="U5198" s="1">
        <v>45421</v>
      </c>
      <c r="V5198" t="s">
        <v>140</v>
      </c>
      <c r="W5198">
        <v>758246</v>
      </c>
      <c r="X5198" t="s">
        <v>20989</v>
      </c>
      <c r="Y5198">
        <v>900</v>
      </c>
      <c r="Z5198">
        <v>889</v>
      </c>
      <c r="AA5198">
        <v>1</v>
      </c>
      <c r="AB5198">
        <v>355.6</v>
      </c>
      <c r="AC5198">
        <f>Table1_1[[#This Row],[Price]]*Table1_1[[#This Row],[Quantity]]</f>
        <v>889</v>
      </c>
    </row>
    <row r="5199" spans="1:29" x14ac:dyDescent="0.3">
      <c r="A5199" t="s">
        <v>28</v>
      </c>
      <c r="B5199" t="s">
        <v>29</v>
      </c>
      <c r="C5199" t="s">
        <v>30</v>
      </c>
      <c r="D5199" t="s">
        <v>248</v>
      </c>
      <c r="E5199" t="s">
        <v>46</v>
      </c>
      <c r="F5199" t="s">
        <v>113</v>
      </c>
      <c r="G5199">
        <v>61</v>
      </c>
      <c r="H5199">
        <v>438670</v>
      </c>
      <c r="I5199" t="s">
        <v>58</v>
      </c>
      <c r="J5199" s="3">
        <v>45359</v>
      </c>
      <c r="K5199">
        <v>1400</v>
      </c>
      <c r="L5199" t="s">
        <v>20990</v>
      </c>
      <c r="M5199" t="s">
        <v>1147</v>
      </c>
      <c r="N5199" t="s">
        <v>20991</v>
      </c>
      <c r="O5199" t="s">
        <v>20992</v>
      </c>
      <c r="P5199" t="s">
        <v>51</v>
      </c>
      <c r="Q5199">
        <v>18</v>
      </c>
      <c r="R5199" t="s">
        <v>40</v>
      </c>
      <c r="S5199" t="s">
        <v>41</v>
      </c>
      <c r="T5199">
        <v>48908</v>
      </c>
      <c r="U5199" s="1">
        <v>45431</v>
      </c>
      <c r="V5199" t="s">
        <v>140</v>
      </c>
      <c r="W5199">
        <v>296141</v>
      </c>
      <c r="X5199" t="s">
        <v>20993</v>
      </c>
      <c r="Y5199">
        <v>633</v>
      </c>
      <c r="Z5199">
        <v>755</v>
      </c>
      <c r="AA5199">
        <v>1</v>
      </c>
      <c r="AB5199">
        <v>302</v>
      </c>
      <c r="AC5199">
        <f>Table1_1[[#This Row],[Price]]*Table1_1[[#This Row],[Quantity]]</f>
        <v>755</v>
      </c>
    </row>
    <row r="5200" spans="1:29" x14ac:dyDescent="0.3">
      <c r="A5200" t="s">
        <v>28</v>
      </c>
      <c r="B5200" t="s">
        <v>29</v>
      </c>
      <c r="C5200" t="s">
        <v>54</v>
      </c>
      <c r="D5200" t="s">
        <v>134</v>
      </c>
      <c r="E5200" t="s">
        <v>46</v>
      </c>
      <c r="F5200" t="s">
        <v>113</v>
      </c>
      <c r="G5200">
        <v>57</v>
      </c>
      <c r="H5200">
        <v>429669</v>
      </c>
      <c r="I5200" t="s">
        <v>34</v>
      </c>
      <c r="J5200" s="3">
        <v>45464</v>
      </c>
      <c r="K5200">
        <v>800</v>
      </c>
      <c r="L5200" t="s">
        <v>20994</v>
      </c>
      <c r="M5200" t="s">
        <v>165</v>
      </c>
      <c r="N5200" t="s">
        <v>20995</v>
      </c>
      <c r="O5200" t="s">
        <v>20996</v>
      </c>
      <c r="P5200" t="s">
        <v>39</v>
      </c>
      <c r="Q5200">
        <v>19</v>
      </c>
      <c r="R5200" t="s">
        <v>88</v>
      </c>
      <c r="S5200" t="s">
        <v>118</v>
      </c>
      <c r="T5200">
        <v>97756</v>
      </c>
      <c r="U5200" s="1">
        <v>45576</v>
      </c>
      <c r="V5200" t="s">
        <v>155</v>
      </c>
      <c r="W5200">
        <v>300186</v>
      </c>
      <c r="X5200" t="s">
        <v>20997</v>
      </c>
      <c r="Y5200">
        <v>983</v>
      </c>
      <c r="Z5200">
        <v>2892</v>
      </c>
      <c r="AA5200">
        <v>1</v>
      </c>
      <c r="AB5200">
        <v>1156.8</v>
      </c>
      <c r="AC5200">
        <f>Table1_1[[#This Row],[Price]]*Table1_1[[#This Row],[Quantity]]</f>
        <v>2892</v>
      </c>
    </row>
    <row r="5201" spans="1:29" x14ac:dyDescent="0.3">
      <c r="A5201" t="s">
        <v>28</v>
      </c>
      <c r="B5201" t="s">
        <v>29</v>
      </c>
      <c r="C5201" t="s">
        <v>44</v>
      </c>
      <c r="D5201" t="s">
        <v>163</v>
      </c>
      <c r="E5201" t="s">
        <v>56</v>
      </c>
      <c r="F5201" t="s">
        <v>57</v>
      </c>
      <c r="G5201">
        <v>35</v>
      </c>
      <c r="H5201">
        <v>419090</v>
      </c>
      <c r="I5201" t="s">
        <v>58</v>
      </c>
      <c r="J5201" s="3">
        <v>44080</v>
      </c>
      <c r="K5201">
        <v>1000</v>
      </c>
      <c r="L5201" t="s">
        <v>20998</v>
      </c>
      <c r="M5201" t="s">
        <v>200</v>
      </c>
      <c r="N5201" t="s">
        <v>20999</v>
      </c>
      <c r="O5201" t="s">
        <v>21000</v>
      </c>
      <c r="P5201" t="s">
        <v>87</v>
      </c>
      <c r="Q5201">
        <v>13</v>
      </c>
      <c r="R5201" t="s">
        <v>88</v>
      </c>
      <c r="S5201" t="s">
        <v>41</v>
      </c>
      <c r="T5201">
        <v>88190</v>
      </c>
      <c r="U5201" s="1">
        <v>45464</v>
      </c>
      <c r="V5201" t="s">
        <v>52</v>
      </c>
      <c r="W5201">
        <v>698381</v>
      </c>
      <c r="X5201" t="s">
        <v>21001</v>
      </c>
      <c r="Y5201">
        <v>447</v>
      </c>
      <c r="Z5201">
        <v>2389</v>
      </c>
      <c r="AA5201">
        <v>5</v>
      </c>
      <c r="AB5201">
        <v>4778</v>
      </c>
      <c r="AC5201">
        <f>Table1_1[[#This Row],[Price]]*Table1_1[[#This Row],[Quantity]]</f>
        <v>11945</v>
      </c>
    </row>
    <row r="5202" spans="1:29" x14ac:dyDescent="0.3">
      <c r="A5202" t="s">
        <v>28</v>
      </c>
      <c r="B5202" t="s">
        <v>29</v>
      </c>
      <c r="C5202" t="s">
        <v>193</v>
      </c>
      <c r="D5202" t="s">
        <v>182</v>
      </c>
      <c r="E5202" t="s">
        <v>56</v>
      </c>
      <c r="F5202" t="s">
        <v>33</v>
      </c>
      <c r="G5202">
        <v>96</v>
      </c>
      <c r="H5202">
        <v>405933</v>
      </c>
      <c r="I5202" t="s">
        <v>58</v>
      </c>
      <c r="J5202" s="3">
        <v>44062</v>
      </c>
      <c r="K5202">
        <v>1100</v>
      </c>
      <c r="L5202" t="s">
        <v>21002</v>
      </c>
      <c r="M5202" t="s">
        <v>1488</v>
      </c>
      <c r="N5202" t="s">
        <v>21003</v>
      </c>
      <c r="O5202" t="s">
        <v>21004</v>
      </c>
      <c r="P5202" t="s">
        <v>87</v>
      </c>
      <c r="Q5202">
        <v>10</v>
      </c>
      <c r="R5202" t="s">
        <v>40</v>
      </c>
      <c r="S5202" t="s">
        <v>79</v>
      </c>
      <c r="T5202">
        <v>81083</v>
      </c>
      <c r="U5202" s="1">
        <v>45523</v>
      </c>
      <c r="V5202" t="s">
        <v>64</v>
      </c>
      <c r="W5202">
        <v>537114</v>
      </c>
      <c r="X5202" t="s">
        <v>21005</v>
      </c>
      <c r="Y5202">
        <v>230</v>
      </c>
      <c r="Z5202">
        <v>2839</v>
      </c>
      <c r="AA5202">
        <v>1</v>
      </c>
      <c r="AB5202">
        <v>1135.6000000000001</v>
      </c>
      <c r="AC5202">
        <f>Table1_1[[#This Row],[Price]]*Table1_1[[#This Row],[Quantity]]</f>
        <v>2839</v>
      </c>
    </row>
    <row r="5203" spans="1:29" x14ac:dyDescent="0.3">
      <c r="A5203" t="s">
        <v>28</v>
      </c>
      <c r="B5203" t="s">
        <v>29</v>
      </c>
      <c r="C5203" t="s">
        <v>44</v>
      </c>
      <c r="D5203" t="s">
        <v>467</v>
      </c>
      <c r="E5203" t="s">
        <v>56</v>
      </c>
      <c r="F5203" t="s">
        <v>135</v>
      </c>
      <c r="G5203">
        <v>30</v>
      </c>
      <c r="H5203">
        <v>435382</v>
      </c>
      <c r="I5203" t="s">
        <v>34</v>
      </c>
      <c r="J5203" s="3">
        <v>44125</v>
      </c>
      <c r="K5203">
        <v>1200</v>
      </c>
      <c r="L5203" t="s">
        <v>21006</v>
      </c>
      <c r="M5203" t="s">
        <v>605</v>
      </c>
      <c r="N5203" t="s">
        <v>21007</v>
      </c>
      <c r="O5203" t="s">
        <v>21008</v>
      </c>
      <c r="P5203" t="s">
        <v>39</v>
      </c>
      <c r="Q5203">
        <v>10</v>
      </c>
      <c r="R5203" t="s">
        <v>88</v>
      </c>
      <c r="S5203" t="s">
        <v>118</v>
      </c>
      <c r="T5203">
        <v>75670</v>
      </c>
      <c r="U5203" s="1">
        <v>45393</v>
      </c>
      <c r="V5203" t="s">
        <v>80</v>
      </c>
      <c r="W5203">
        <v>736417</v>
      </c>
      <c r="X5203" t="s">
        <v>21009</v>
      </c>
      <c r="Y5203">
        <v>426</v>
      </c>
      <c r="Z5203">
        <v>1862</v>
      </c>
      <c r="AA5203">
        <v>7</v>
      </c>
      <c r="AB5203">
        <v>5213.6000000000004</v>
      </c>
      <c r="AC5203">
        <f>Table1_1[[#This Row],[Price]]*Table1_1[[#This Row],[Quantity]]</f>
        <v>13034</v>
      </c>
    </row>
    <row r="5204" spans="1:29" x14ac:dyDescent="0.3">
      <c r="A5204" t="s">
        <v>28</v>
      </c>
      <c r="B5204" t="s">
        <v>29</v>
      </c>
      <c r="C5204" t="s">
        <v>148</v>
      </c>
      <c r="D5204" t="s">
        <v>317</v>
      </c>
      <c r="E5204" t="s">
        <v>32</v>
      </c>
      <c r="F5204" t="s">
        <v>135</v>
      </c>
      <c r="G5204">
        <v>21</v>
      </c>
      <c r="H5204">
        <v>424766</v>
      </c>
      <c r="I5204" t="s">
        <v>34</v>
      </c>
      <c r="J5204" s="3">
        <v>44029</v>
      </c>
      <c r="K5204">
        <v>1200</v>
      </c>
      <c r="L5204" t="s">
        <v>21010</v>
      </c>
      <c r="M5204" t="s">
        <v>144</v>
      </c>
      <c r="N5204" t="s">
        <v>21011</v>
      </c>
      <c r="O5204" t="s">
        <v>21012</v>
      </c>
      <c r="P5204" t="s">
        <v>71</v>
      </c>
      <c r="Q5204">
        <v>8</v>
      </c>
      <c r="R5204" t="s">
        <v>88</v>
      </c>
      <c r="S5204" t="s">
        <v>41</v>
      </c>
      <c r="T5204">
        <v>56676</v>
      </c>
      <c r="U5204" s="1">
        <v>45487</v>
      </c>
      <c r="V5204" t="s">
        <v>126</v>
      </c>
      <c r="W5204">
        <v>580727</v>
      </c>
      <c r="X5204" t="s">
        <v>21013</v>
      </c>
      <c r="Y5204">
        <v>275</v>
      </c>
      <c r="Z5204">
        <v>1698</v>
      </c>
      <c r="AA5204">
        <v>8</v>
      </c>
      <c r="AB5204">
        <v>5433.6</v>
      </c>
      <c r="AC5204">
        <f>Table1_1[[#This Row],[Price]]*Table1_1[[#This Row],[Quantity]]</f>
        <v>13584</v>
      </c>
    </row>
    <row r="5205" spans="1:29" x14ac:dyDescent="0.3">
      <c r="A5205" t="s">
        <v>28</v>
      </c>
      <c r="B5205" t="s">
        <v>29</v>
      </c>
      <c r="C5205" t="s">
        <v>91</v>
      </c>
      <c r="D5205" t="s">
        <v>74</v>
      </c>
      <c r="E5205" t="s">
        <v>32</v>
      </c>
      <c r="F5205" t="s">
        <v>175</v>
      </c>
      <c r="G5205">
        <v>66</v>
      </c>
      <c r="H5205">
        <v>426106</v>
      </c>
      <c r="I5205" t="s">
        <v>34</v>
      </c>
      <c r="J5205" s="3">
        <v>45217</v>
      </c>
      <c r="K5205">
        <v>1400</v>
      </c>
      <c r="L5205" t="s">
        <v>21014</v>
      </c>
      <c r="M5205" t="s">
        <v>108</v>
      </c>
      <c r="N5205" t="s">
        <v>21015</v>
      </c>
      <c r="O5205" t="s">
        <v>21016</v>
      </c>
      <c r="P5205" t="s">
        <v>51</v>
      </c>
      <c r="Q5205">
        <v>19</v>
      </c>
      <c r="R5205" t="s">
        <v>88</v>
      </c>
      <c r="S5205" t="s">
        <v>63</v>
      </c>
      <c r="T5205">
        <v>37697</v>
      </c>
      <c r="U5205" s="1">
        <v>45325</v>
      </c>
      <c r="V5205" t="s">
        <v>119</v>
      </c>
      <c r="W5205">
        <v>744828</v>
      </c>
      <c r="X5205" t="s">
        <v>21017</v>
      </c>
      <c r="Y5205">
        <v>887</v>
      </c>
      <c r="Z5205">
        <v>1561</v>
      </c>
      <c r="AA5205">
        <v>7</v>
      </c>
      <c r="AB5205">
        <v>4370.8</v>
      </c>
      <c r="AC5205">
        <f>Table1_1[[#This Row],[Price]]*Table1_1[[#This Row],[Quantity]]</f>
        <v>10927</v>
      </c>
    </row>
    <row r="5206" spans="1:29" x14ac:dyDescent="0.3">
      <c r="A5206" t="s">
        <v>28</v>
      </c>
      <c r="B5206" t="s">
        <v>29</v>
      </c>
      <c r="C5206" t="s">
        <v>66</v>
      </c>
      <c r="D5206" t="s">
        <v>317</v>
      </c>
      <c r="E5206" t="s">
        <v>32</v>
      </c>
      <c r="F5206" t="s">
        <v>83</v>
      </c>
      <c r="G5206">
        <v>38</v>
      </c>
      <c r="H5206">
        <v>427288</v>
      </c>
      <c r="I5206" t="s">
        <v>58</v>
      </c>
      <c r="J5206" s="3">
        <v>44671</v>
      </c>
      <c r="K5206">
        <v>800</v>
      </c>
      <c r="L5206" t="s">
        <v>21018</v>
      </c>
      <c r="M5206" t="s">
        <v>85</v>
      </c>
      <c r="N5206" t="s">
        <v>21019</v>
      </c>
      <c r="O5206" t="s">
        <v>21020</v>
      </c>
      <c r="P5206" t="s">
        <v>39</v>
      </c>
      <c r="Q5206">
        <v>11</v>
      </c>
      <c r="R5206" t="s">
        <v>40</v>
      </c>
      <c r="S5206" t="s">
        <v>79</v>
      </c>
      <c r="T5206">
        <v>45171</v>
      </c>
      <c r="U5206" s="1">
        <v>45339</v>
      </c>
      <c r="V5206" t="s">
        <v>119</v>
      </c>
      <c r="W5206">
        <v>645784</v>
      </c>
      <c r="X5206" t="s">
        <v>21021</v>
      </c>
      <c r="Y5206">
        <v>557</v>
      </c>
      <c r="Z5206">
        <v>514</v>
      </c>
      <c r="AA5206">
        <v>1</v>
      </c>
      <c r="AB5206">
        <v>205.60000000000002</v>
      </c>
      <c r="AC5206">
        <f>Table1_1[[#This Row],[Price]]*Table1_1[[#This Row],[Quantity]]</f>
        <v>514</v>
      </c>
    </row>
    <row r="5207" spans="1:29" x14ac:dyDescent="0.3">
      <c r="A5207" t="s">
        <v>28</v>
      </c>
      <c r="B5207" t="s">
        <v>29</v>
      </c>
      <c r="C5207" t="s">
        <v>44</v>
      </c>
      <c r="D5207" t="s">
        <v>442</v>
      </c>
      <c r="E5207" t="s">
        <v>56</v>
      </c>
      <c r="F5207" t="s">
        <v>83</v>
      </c>
      <c r="G5207">
        <v>20</v>
      </c>
      <c r="H5207">
        <v>430024</v>
      </c>
      <c r="I5207" t="s">
        <v>34</v>
      </c>
      <c r="J5207" s="3">
        <v>44515</v>
      </c>
      <c r="K5207">
        <v>950</v>
      </c>
      <c r="L5207" t="s">
        <v>21023</v>
      </c>
      <c r="M5207" t="s">
        <v>308</v>
      </c>
      <c r="N5207" t="s">
        <v>21024</v>
      </c>
      <c r="O5207" t="s">
        <v>21025</v>
      </c>
      <c r="P5207" t="s">
        <v>39</v>
      </c>
      <c r="Q5207">
        <v>9</v>
      </c>
      <c r="R5207" t="s">
        <v>88</v>
      </c>
      <c r="S5207" t="s">
        <v>41</v>
      </c>
      <c r="T5207">
        <v>30917</v>
      </c>
      <c r="U5207" s="1">
        <v>45292</v>
      </c>
      <c r="V5207" t="s">
        <v>111</v>
      </c>
      <c r="W5207">
        <v>241950</v>
      </c>
      <c r="X5207" t="s">
        <v>16709</v>
      </c>
      <c r="Y5207">
        <v>298</v>
      </c>
      <c r="Z5207">
        <v>1403</v>
      </c>
      <c r="AA5207">
        <v>3</v>
      </c>
      <c r="AB5207">
        <v>1683.6000000000001</v>
      </c>
      <c r="AC5207">
        <f>Table1_1[[#This Row],[Price]]*Table1_1[[#This Row],[Quantity]]</f>
        <v>4209</v>
      </c>
    </row>
    <row r="5208" spans="1:29" x14ac:dyDescent="0.3">
      <c r="A5208" t="s">
        <v>28</v>
      </c>
      <c r="B5208" t="s">
        <v>29</v>
      </c>
      <c r="C5208" t="s">
        <v>66</v>
      </c>
      <c r="D5208" t="s">
        <v>55</v>
      </c>
      <c r="E5208" t="s">
        <v>46</v>
      </c>
      <c r="F5208" t="s">
        <v>355</v>
      </c>
      <c r="G5208">
        <v>56</v>
      </c>
      <c r="H5208">
        <v>421558</v>
      </c>
      <c r="I5208" t="s">
        <v>34</v>
      </c>
      <c r="J5208" s="3">
        <v>45258</v>
      </c>
      <c r="K5208">
        <v>1300</v>
      </c>
      <c r="L5208" t="s">
        <v>21027</v>
      </c>
      <c r="M5208" t="s">
        <v>1017</v>
      </c>
      <c r="N5208" t="s">
        <v>21028</v>
      </c>
      <c r="O5208" t="s">
        <v>21029</v>
      </c>
      <c r="P5208" t="s">
        <v>71</v>
      </c>
      <c r="Q5208">
        <v>5</v>
      </c>
      <c r="R5208" t="s">
        <v>40</v>
      </c>
      <c r="S5208" t="s">
        <v>118</v>
      </c>
      <c r="T5208">
        <v>93555</v>
      </c>
      <c r="U5208" s="1">
        <v>45475</v>
      </c>
      <c r="V5208" t="s">
        <v>126</v>
      </c>
      <c r="W5208">
        <v>814632</v>
      </c>
      <c r="X5208" t="s">
        <v>21030</v>
      </c>
      <c r="Y5208">
        <v>236</v>
      </c>
      <c r="Z5208">
        <v>2473</v>
      </c>
      <c r="AA5208">
        <v>7</v>
      </c>
      <c r="AB5208">
        <v>6924.4000000000015</v>
      </c>
      <c r="AC5208">
        <f>Table1_1[[#This Row],[Price]]*Table1_1[[#This Row],[Quantity]]</f>
        <v>17311</v>
      </c>
    </row>
    <row r="5209" spans="1:29" x14ac:dyDescent="0.3">
      <c r="A5209" t="s">
        <v>28</v>
      </c>
      <c r="B5209" t="s">
        <v>29</v>
      </c>
      <c r="C5209" t="s">
        <v>148</v>
      </c>
      <c r="D5209" t="s">
        <v>616</v>
      </c>
      <c r="E5209" t="s">
        <v>56</v>
      </c>
      <c r="F5209" t="s">
        <v>57</v>
      </c>
      <c r="G5209">
        <v>78</v>
      </c>
      <c r="H5209">
        <v>404763</v>
      </c>
      <c r="I5209" t="s">
        <v>34</v>
      </c>
      <c r="J5209" s="3">
        <v>45268</v>
      </c>
      <c r="K5209">
        <v>1000</v>
      </c>
      <c r="L5209" t="s">
        <v>21032</v>
      </c>
      <c r="M5209" t="s">
        <v>394</v>
      </c>
      <c r="N5209" t="s">
        <v>21033</v>
      </c>
      <c r="O5209" t="s">
        <v>21034</v>
      </c>
      <c r="P5209" t="s">
        <v>71</v>
      </c>
      <c r="Q5209">
        <v>11</v>
      </c>
      <c r="R5209" t="s">
        <v>88</v>
      </c>
      <c r="S5209" t="s">
        <v>63</v>
      </c>
      <c r="T5209">
        <v>52344</v>
      </c>
      <c r="U5209" s="1">
        <v>45317</v>
      </c>
      <c r="V5209" t="s">
        <v>111</v>
      </c>
      <c r="W5209">
        <v>845517</v>
      </c>
      <c r="X5209" t="s">
        <v>8009</v>
      </c>
      <c r="Y5209">
        <v>465</v>
      </c>
      <c r="Z5209">
        <v>1834</v>
      </c>
      <c r="AA5209">
        <v>1</v>
      </c>
      <c r="AB5209">
        <v>733.6</v>
      </c>
      <c r="AC5209">
        <f>Table1_1[[#This Row],[Price]]*Table1_1[[#This Row],[Quantity]]</f>
        <v>1834</v>
      </c>
    </row>
    <row r="5210" spans="1:29" x14ac:dyDescent="0.3">
      <c r="A5210" t="s">
        <v>28</v>
      </c>
      <c r="B5210" t="s">
        <v>29</v>
      </c>
      <c r="C5210" t="s">
        <v>30</v>
      </c>
      <c r="D5210" t="s">
        <v>92</v>
      </c>
      <c r="E5210" t="s">
        <v>32</v>
      </c>
      <c r="F5210" t="s">
        <v>113</v>
      </c>
      <c r="G5210">
        <v>65</v>
      </c>
      <c r="H5210">
        <v>410231</v>
      </c>
      <c r="I5210" t="s">
        <v>34</v>
      </c>
      <c r="J5210" s="3">
        <v>45457</v>
      </c>
      <c r="K5210">
        <v>1300</v>
      </c>
      <c r="L5210" t="s">
        <v>21035</v>
      </c>
      <c r="M5210" t="s">
        <v>1253</v>
      </c>
      <c r="N5210" t="s">
        <v>21036</v>
      </c>
      <c r="O5210" t="s">
        <v>21037</v>
      </c>
      <c r="P5210" t="s">
        <v>51</v>
      </c>
      <c r="Q5210">
        <v>5</v>
      </c>
      <c r="R5210" t="s">
        <v>40</v>
      </c>
      <c r="S5210" t="s">
        <v>79</v>
      </c>
      <c r="T5210">
        <v>52870</v>
      </c>
      <c r="U5210" s="1">
        <v>45420</v>
      </c>
      <c r="V5210" t="s">
        <v>140</v>
      </c>
      <c r="W5210">
        <v>369496</v>
      </c>
      <c r="X5210" t="s">
        <v>21038</v>
      </c>
      <c r="Y5210">
        <v>734</v>
      </c>
      <c r="Z5210">
        <v>1212</v>
      </c>
      <c r="AA5210">
        <v>8</v>
      </c>
      <c r="AB5210">
        <v>3878.4</v>
      </c>
      <c r="AC5210">
        <f>Table1_1[[#This Row],[Price]]*Table1_1[[#This Row],[Quantity]]</f>
        <v>9696</v>
      </c>
    </row>
    <row r="5211" spans="1:29" x14ac:dyDescent="0.3">
      <c r="A5211" t="s">
        <v>28</v>
      </c>
      <c r="B5211" t="s">
        <v>29</v>
      </c>
      <c r="C5211" t="s">
        <v>193</v>
      </c>
      <c r="D5211" t="s">
        <v>261</v>
      </c>
      <c r="E5211" t="s">
        <v>56</v>
      </c>
      <c r="F5211" t="s">
        <v>175</v>
      </c>
      <c r="G5211">
        <v>40</v>
      </c>
      <c r="H5211">
        <v>407849</v>
      </c>
      <c r="I5211" t="s">
        <v>58</v>
      </c>
      <c r="J5211" s="3">
        <v>44154</v>
      </c>
      <c r="K5211">
        <v>1000</v>
      </c>
      <c r="L5211" t="s">
        <v>21039</v>
      </c>
      <c r="M5211" t="s">
        <v>1305</v>
      </c>
      <c r="N5211" t="s">
        <v>21040</v>
      </c>
      <c r="O5211" t="s">
        <v>21041</v>
      </c>
      <c r="P5211" t="s">
        <v>71</v>
      </c>
      <c r="Q5211">
        <v>7</v>
      </c>
      <c r="R5211" t="s">
        <v>40</v>
      </c>
      <c r="S5211" t="s">
        <v>63</v>
      </c>
      <c r="T5211">
        <v>25758</v>
      </c>
      <c r="U5211" s="1">
        <v>45303</v>
      </c>
      <c r="V5211" t="s">
        <v>111</v>
      </c>
      <c r="W5211">
        <v>930851</v>
      </c>
      <c r="X5211" t="s">
        <v>21042</v>
      </c>
      <c r="Y5211">
        <v>455</v>
      </c>
      <c r="Z5211">
        <v>2947</v>
      </c>
      <c r="AA5211">
        <v>3</v>
      </c>
      <c r="AB5211">
        <v>3536.4</v>
      </c>
      <c r="AC5211">
        <f>Table1_1[[#This Row],[Price]]*Table1_1[[#This Row],[Quantity]]</f>
        <v>8841</v>
      </c>
    </row>
    <row r="5212" spans="1:29" x14ac:dyDescent="0.3">
      <c r="A5212" t="s">
        <v>28</v>
      </c>
      <c r="B5212" t="s">
        <v>29</v>
      </c>
      <c r="C5212" t="s">
        <v>30</v>
      </c>
      <c r="D5212" t="s">
        <v>134</v>
      </c>
      <c r="E5212" t="s">
        <v>46</v>
      </c>
      <c r="F5212" t="s">
        <v>106</v>
      </c>
      <c r="G5212">
        <v>69</v>
      </c>
      <c r="H5212">
        <v>409852</v>
      </c>
      <c r="I5212" t="s">
        <v>58</v>
      </c>
      <c r="J5212" s="3">
        <v>44818</v>
      </c>
      <c r="K5212">
        <v>1400</v>
      </c>
      <c r="L5212" t="s">
        <v>8684</v>
      </c>
      <c r="M5212" t="s">
        <v>818</v>
      </c>
      <c r="N5212" t="s">
        <v>21043</v>
      </c>
      <c r="O5212" t="s">
        <v>21044</v>
      </c>
      <c r="P5212" t="s">
        <v>39</v>
      </c>
      <c r="Q5212">
        <v>8</v>
      </c>
      <c r="R5212" t="s">
        <v>88</v>
      </c>
      <c r="S5212" t="s">
        <v>79</v>
      </c>
      <c r="T5212">
        <v>90354</v>
      </c>
      <c r="U5212" s="1">
        <v>45292</v>
      </c>
      <c r="V5212" t="s">
        <v>111</v>
      </c>
      <c r="W5212">
        <v>257292</v>
      </c>
      <c r="X5212" t="s">
        <v>21045</v>
      </c>
      <c r="Y5212">
        <v>380</v>
      </c>
      <c r="Z5212">
        <v>2264</v>
      </c>
      <c r="AA5212">
        <v>6</v>
      </c>
      <c r="AB5212">
        <v>5433.6</v>
      </c>
      <c r="AC5212">
        <f>Table1_1[[#This Row],[Price]]*Table1_1[[#This Row],[Quantity]]</f>
        <v>13584</v>
      </c>
    </row>
    <row r="5213" spans="1:29" x14ac:dyDescent="0.3">
      <c r="A5213" t="s">
        <v>28</v>
      </c>
      <c r="B5213" t="s">
        <v>29</v>
      </c>
      <c r="C5213" t="s">
        <v>157</v>
      </c>
      <c r="D5213" t="s">
        <v>616</v>
      </c>
      <c r="E5213" t="s">
        <v>56</v>
      </c>
      <c r="F5213" t="s">
        <v>83</v>
      </c>
      <c r="G5213">
        <v>16</v>
      </c>
      <c r="H5213">
        <v>433066</v>
      </c>
      <c r="I5213" t="s">
        <v>58</v>
      </c>
      <c r="J5213" s="3">
        <v>44479</v>
      </c>
      <c r="K5213">
        <v>800</v>
      </c>
      <c r="L5213" t="s">
        <v>21046</v>
      </c>
      <c r="M5213" t="s">
        <v>818</v>
      </c>
      <c r="N5213" t="s">
        <v>21047</v>
      </c>
      <c r="O5213" t="s">
        <v>21048</v>
      </c>
      <c r="P5213" t="s">
        <v>51</v>
      </c>
      <c r="Q5213">
        <v>19</v>
      </c>
      <c r="R5213" t="s">
        <v>40</v>
      </c>
      <c r="S5213" t="s">
        <v>41</v>
      </c>
      <c r="T5213">
        <v>89142</v>
      </c>
      <c r="U5213" s="1">
        <v>45554</v>
      </c>
      <c r="V5213" t="s">
        <v>180</v>
      </c>
      <c r="W5213">
        <v>488812</v>
      </c>
      <c r="X5213" t="s">
        <v>21049</v>
      </c>
      <c r="Y5213">
        <v>612</v>
      </c>
      <c r="Z5213">
        <v>1629</v>
      </c>
      <c r="AA5213">
        <v>7</v>
      </c>
      <c r="AB5213">
        <v>4561.2</v>
      </c>
      <c r="AC5213">
        <f>Table1_1[[#This Row],[Price]]*Table1_1[[#This Row],[Quantity]]</f>
        <v>11403</v>
      </c>
    </row>
    <row r="5214" spans="1:29" x14ac:dyDescent="0.3">
      <c r="A5214" t="s">
        <v>28</v>
      </c>
      <c r="B5214" t="s">
        <v>29</v>
      </c>
      <c r="C5214" t="s">
        <v>44</v>
      </c>
      <c r="D5214" t="s">
        <v>149</v>
      </c>
      <c r="E5214" t="s">
        <v>46</v>
      </c>
      <c r="F5214" t="s">
        <v>355</v>
      </c>
      <c r="G5214">
        <v>17</v>
      </c>
      <c r="H5214">
        <v>428737</v>
      </c>
      <c r="I5214" t="s">
        <v>58</v>
      </c>
      <c r="J5214" s="3">
        <v>45414</v>
      </c>
      <c r="K5214">
        <v>1100</v>
      </c>
      <c r="L5214" t="s">
        <v>21050</v>
      </c>
      <c r="M5214" t="s">
        <v>1291</v>
      </c>
      <c r="N5214" t="s">
        <v>21051</v>
      </c>
      <c r="O5214" t="s">
        <v>21052</v>
      </c>
      <c r="P5214" t="s">
        <v>51</v>
      </c>
      <c r="Q5214">
        <v>20</v>
      </c>
      <c r="R5214" t="s">
        <v>40</v>
      </c>
      <c r="S5214" t="s">
        <v>118</v>
      </c>
      <c r="T5214">
        <v>80619</v>
      </c>
      <c r="U5214" s="1">
        <v>45553</v>
      </c>
      <c r="V5214" t="s">
        <v>180</v>
      </c>
      <c r="W5214">
        <v>782648</v>
      </c>
      <c r="X5214" t="s">
        <v>21053</v>
      </c>
      <c r="Y5214">
        <v>777</v>
      </c>
      <c r="Z5214">
        <v>1552</v>
      </c>
      <c r="AA5214">
        <v>7</v>
      </c>
      <c r="AB5214">
        <v>4345.6000000000004</v>
      </c>
      <c r="AC5214">
        <f>Table1_1[[#This Row],[Price]]*Table1_1[[#This Row],[Quantity]]</f>
        <v>10864</v>
      </c>
    </row>
    <row r="5215" spans="1:29" x14ac:dyDescent="0.3">
      <c r="A5215" t="s">
        <v>28</v>
      </c>
      <c r="B5215" t="s">
        <v>29</v>
      </c>
      <c r="C5215" t="s">
        <v>91</v>
      </c>
      <c r="D5215" t="s">
        <v>237</v>
      </c>
      <c r="E5215" t="s">
        <v>46</v>
      </c>
      <c r="F5215" t="s">
        <v>355</v>
      </c>
      <c r="G5215">
        <v>24</v>
      </c>
      <c r="H5215">
        <v>431573</v>
      </c>
      <c r="I5215" t="s">
        <v>58</v>
      </c>
      <c r="J5215" s="3">
        <v>44568</v>
      </c>
      <c r="K5215">
        <v>1200</v>
      </c>
      <c r="L5215" t="s">
        <v>1898</v>
      </c>
      <c r="M5215" t="s">
        <v>2124</v>
      </c>
      <c r="N5215" t="s">
        <v>21054</v>
      </c>
      <c r="O5215" t="s">
        <v>21055</v>
      </c>
      <c r="P5215" t="s">
        <v>87</v>
      </c>
      <c r="Q5215">
        <v>10</v>
      </c>
      <c r="R5215" t="s">
        <v>40</v>
      </c>
      <c r="S5215" t="s">
        <v>79</v>
      </c>
      <c r="T5215">
        <v>56144</v>
      </c>
      <c r="U5215" s="1">
        <v>45355</v>
      </c>
      <c r="V5215" t="s">
        <v>72</v>
      </c>
      <c r="W5215">
        <v>987792</v>
      </c>
      <c r="X5215" t="s">
        <v>21056</v>
      </c>
      <c r="Y5215">
        <v>207</v>
      </c>
      <c r="Z5215">
        <v>2092</v>
      </c>
      <c r="AA5215">
        <v>1</v>
      </c>
      <c r="AB5215">
        <v>836.80000000000007</v>
      </c>
      <c r="AC5215">
        <f>Table1_1[[#This Row],[Price]]*Table1_1[[#This Row],[Quantity]]</f>
        <v>2092</v>
      </c>
    </row>
    <row r="5216" spans="1:29" x14ac:dyDescent="0.3">
      <c r="A5216" t="s">
        <v>28</v>
      </c>
      <c r="B5216" t="s">
        <v>29</v>
      </c>
      <c r="C5216" t="s">
        <v>193</v>
      </c>
      <c r="D5216" t="s">
        <v>55</v>
      </c>
      <c r="E5216" t="s">
        <v>56</v>
      </c>
      <c r="F5216" t="s">
        <v>106</v>
      </c>
      <c r="G5216">
        <v>53</v>
      </c>
      <c r="H5216">
        <v>426716</v>
      </c>
      <c r="I5216" t="s">
        <v>58</v>
      </c>
      <c r="J5216" s="3">
        <v>45206</v>
      </c>
      <c r="K5216">
        <v>950</v>
      </c>
      <c r="L5216" t="s">
        <v>2597</v>
      </c>
      <c r="M5216" t="s">
        <v>308</v>
      </c>
      <c r="N5216" t="s">
        <v>21057</v>
      </c>
      <c r="O5216" t="s">
        <v>21058</v>
      </c>
      <c r="P5216" t="s">
        <v>87</v>
      </c>
      <c r="Q5216">
        <v>6</v>
      </c>
      <c r="R5216" t="s">
        <v>40</v>
      </c>
      <c r="S5216" t="s">
        <v>79</v>
      </c>
      <c r="T5216">
        <v>89368</v>
      </c>
      <c r="U5216" s="1">
        <v>45315</v>
      </c>
      <c r="V5216" t="s">
        <v>111</v>
      </c>
      <c r="W5216">
        <v>496540</v>
      </c>
      <c r="X5216" t="s">
        <v>21059</v>
      </c>
      <c r="Y5216">
        <v>375</v>
      </c>
      <c r="Z5216">
        <v>828</v>
      </c>
      <c r="AA5216">
        <v>4</v>
      </c>
      <c r="AB5216">
        <v>1324.8000000000002</v>
      </c>
      <c r="AC5216">
        <f>Table1_1[[#This Row],[Price]]*Table1_1[[#This Row],[Quantity]]</f>
        <v>3312</v>
      </c>
    </row>
    <row r="5217" spans="1:29" x14ac:dyDescent="0.3">
      <c r="A5217" t="s">
        <v>28</v>
      </c>
      <c r="B5217" t="s">
        <v>29</v>
      </c>
      <c r="C5217" t="s">
        <v>66</v>
      </c>
      <c r="D5217" t="s">
        <v>442</v>
      </c>
      <c r="E5217" t="s">
        <v>56</v>
      </c>
      <c r="F5217" t="s">
        <v>99</v>
      </c>
      <c r="G5217">
        <v>11</v>
      </c>
      <c r="H5217">
        <v>400101</v>
      </c>
      <c r="I5217" t="s">
        <v>58</v>
      </c>
      <c r="J5217" s="3">
        <v>45050</v>
      </c>
      <c r="K5217">
        <v>950</v>
      </c>
      <c r="L5217" t="s">
        <v>21060</v>
      </c>
      <c r="M5217" t="s">
        <v>747</v>
      </c>
      <c r="N5217" t="s">
        <v>21061</v>
      </c>
      <c r="O5217" t="s">
        <v>21062</v>
      </c>
      <c r="P5217" t="s">
        <v>71</v>
      </c>
      <c r="Q5217">
        <v>12</v>
      </c>
      <c r="R5217" t="s">
        <v>88</v>
      </c>
      <c r="S5217" t="s">
        <v>63</v>
      </c>
      <c r="T5217">
        <v>41965</v>
      </c>
      <c r="U5217" s="1">
        <v>45459</v>
      </c>
      <c r="V5217" t="s">
        <v>52</v>
      </c>
      <c r="W5217">
        <v>860830</v>
      </c>
      <c r="X5217" t="s">
        <v>21063</v>
      </c>
      <c r="Y5217">
        <v>979</v>
      </c>
      <c r="Z5217">
        <v>1323</v>
      </c>
      <c r="AA5217">
        <v>1</v>
      </c>
      <c r="AB5217">
        <v>529.20000000000005</v>
      </c>
      <c r="AC5217">
        <f>Table1_1[[#This Row],[Price]]*Table1_1[[#This Row],[Quantity]]</f>
        <v>1323</v>
      </c>
    </row>
    <row r="5218" spans="1:29" x14ac:dyDescent="0.3">
      <c r="A5218" t="s">
        <v>28</v>
      </c>
      <c r="B5218" t="s">
        <v>29</v>
      </c>
      <c r="C5218" t="s">
        <v>44</v>
      </c>
      <c r="D5218" t="s">
        <v>546</v>
      </c>
      <c r="E5218" t="s">
        <v>46</v>
      </c>
      <c r="F5218" t="s">
        <v>150</v>
      </c>
      <c r="G5218">
        <v>2</v>
      </c>
      <c r="H5218">
        <v>432041</v>
      </c>
      <c r="I5218" t="s">
        <v>34</v>
      </c>
      <c r="J5218" s="3">
        <v>44839</v>
      </c>
      <c r="K5218">
        <v>1100</v>
      </c>
      <c r="L5218" t="s">
        <v>21064</v>
      </c>
      <c r="M5218" t="s">
        <v>144</v>
      </c>
      <c r="N5218" t="s">
        <v>21065</v>
      </c>
      <c r="O5218" t="s">
        <v>21066</v>
      </c>
      <c r="P5218" t="s">
        <v>39</v>
      </c>
      <c r="Q5218">
        <v>18</v>
      </c>
      <c r="R5218" t="s">
        <v>88</v>
      </c>
      <c r="S5218" t="s">
        <v>79</v>
      </c>
      <c r="T5218">
        <v>85138</v>
      </c>
      <c r="U5218" s="1">
        <v>45615</v>
      </c>
      <c r="V5218" t="s">
        <v>42</v>
      </c>
      <c r="W5218">
        <v>692328</v>
      </c>
      <c r="X5218" t="s">
        <v>21067</v>
      </c>
      <c r="Y5218">
        <v>923</v>
      </c>
      <c r="Z5218">
        <v>2908</v>
      </c>
      <c r="AA5218">
        <v>6</v>
      </c>
      <c r="AB5218">
        <v>6979.2000000000007</v>
      </c>
      <c r="AC5218">
        <f>Table1_1[[#This Row],[Price]]*Table1_1[[#This Row],[Quantity]]</f>
        <v>17448</v>
      </c>
    </row>
    <row r="5219" spans="1:29" x14ac:dyDescent="0.3">
      <c r="A5219" t="s">
        <v>28</v>
      </c>
      <c r="B5219" t="s">
        <v>29</v>
      </c>
      <c r="C5219" t="s">
        <v>193</v>
      </c>
      <c r="D5219" t="s">
        <v>261</v>
      </c>
      <c r="E5219" t="s">
        <v>56</v>
      </c>
      <c r="F5219" t="s">
        <v>83</v>
      </c>
      <c r="G5219">
        <v>25</v>
      </c>
      <c r="H5219">
        <v>411149</v>
      </c>
      <c r="I5219" t="s">
        <v>34</v>
      </c>
      <c r="J5219" s="3">
        <v>45299</v>
      </c>
      <c r="K5219">
        <v>1400</v>
      </c>
      <c r="L5219" t="s">
        <v>21068</v>
      </c>
      <c r="M5219" t="s">
        <v>1147</v>
      </c>
      <c r="N5219" t="s">
        <v>21069</v>
      </c>
      <c r="O5219" t="s">
        <v>21070</v>
      </c>
      <c r="P5219" t="s">
        <v>71</v>
      </c>
      <c r="Q5219">
        <v>13</v>
      </c>
      <c r="R5219" t="s">
        <v>88</v>
      </c>
      <c r="S5219" t="s">
        <v>118</v>
      </c>
      <c r="T5219">
        <v>46160</v>
      </c>
      <c r="U5219" s="1">
        <v>45375</v>
      </c>
      <c r="V5219" t="s">
        <v>72</v>
      </c>
      <c r="W5219">
        <v>104641</v>
      </c>
      <c r="X5219" t="s">
        <v>21071</v>
      </c>
      <c r="Y5219">
        <v>352</v>
      </c>
      <c r="Z5219">
        <v>2546</v>
      </c>
      <c r="AA5219">
        <v>4</v>
      </c>
      <c r="AB5219">
        <v>4073.6000000000004</v>
      </c>
      <c r="AC5219">
        <f>Table1_1[[#This Row],[Price]]*Table1_1[[#This Row],[Quantity]]</f>
        <v>10184</v>
      </c>
    </row>
    <row r="5220" spans="1:29" x14ac:dyDescent="0.3">
      <c r="A5220" t="s">
        <v>28</v>
      </c>
      <c r="B5220" t="s">
        <v>29</v>
      </c>
      <c r="C5220" t="s">
        <v>157</v>
      </c>
      <c r="D5220" t="s">
        <v>170</v>
      </c>
      <c r="E5220" t="s">
        <v>32</v>
      </c>
      <c r="F5220" t="s">
        <v>106</v>
      </c>
      <c r="G5220">
        <v>87</v>
      </c>
      <c r="H5220">
        <v>416800</v>
      </c>
      <c r="I5220" t="s">
        <v>34</v>
      </c>
      <c r="J5220" s="3">
        <v>44226</v>
      </c>
      <c r="K5220">
        <v>1400</v>
      </c>
      <c r="L5220" t="s">
        <v>21073</v>
      </c>
      <c r="M5220" t="s">
        <v>276</v>
      </c>
      <c r="N5220" t="s">
        <v>21074</v>
      </c>
      <c r="O5220" t="s">
        <v>21075</v>
      </c>
      <c r="P5220" t="s">
        <v>39</v>
      </c>
      <c r="Q5220">
        <v>15</v>
      </c>
      <c r="R5220" t="s">
        <v>40</v>
      </c>
      <c r="S5220" t="s">
        <v>79</v>
      </c>
      <c r="T5220">
        <v>73326</v>
      </c>
      <c r="U5220" s="1">
        <v>45292</v>
      </c>
      <c r="V5220" t="s">
        <v>111</v>
      </c>
      <c r="W5220">
        <v>164853</v>
      </c>
      <c r="X5220" t="s">
        <v>21076</v>
      </c>
      <c r="Y5220">
        <v>710</v>
      </c>
      <c r="Z5220">
        <v>1003</v>
      </c>
      <c r="AA5220">
        <v>4</v>
      </c>
      <c r="AB5220">
        <v>1604.8000000000002</v>
      </c>
      <c r="AC5220">
        <f>Table1_1[[#This Row],[Price]]*Table1_1[[#This Row],[Quantity]]</f>
        <v>4012</v>
      </c>
    </row>
    <row r="5221" spans="1:29" x14ac:dyDescent="0.3">
      <c r="A5221" t="s">
        <v>28</v>
      </c>
      <c r="B5221" t="s">
        <v>29</v>
      </c>
      <c r="C5221" t="s">
        <v>54</v>
      </c>
      <c r="D5221" t="s">
        <v>170</v>
      </c>
      <c r="E5221" t="s">
        <v>32</v>
      </c>
      <c r="F5221" t="s">
        <v>175</v>
      </c>
      <c r="G5221">
        <v>70</v>
      </c>
      <c r="H5221">
        <v>436148</v>
      </c>
      <c r="I5221" t="s">
        <v>34</v>
      </c>
      <c r="J5221" s="3">
        <v>44964</v>
      </c>
      <c r="K5221">
        <v>1300</v>
      </c>
      <c r="L5221" t="s">
        <v>21078</v>
      </c>
      <c r="M5221" t="s">
        <v>308</v>
      </c>
      <c r="N5221" t="s">
        <v>21079</v>
      </c>
      <c r="O5221" t="s">
        <v>21080</v>
      </c>
      <c r="P5221" t="s">
        <v>51</v>
      </c>
      <c r="Q5221">
        <v>11</v>
      </c>
      <c r="R5221" t="s">
        <v>88</v>
      </c>
      <c r="S5221" t="s">
        <v>118</v>
      </c>
      <c r="T5221">
        <v>31448</v>
      </c>
      <c r="U5221" s="1">
        <v>45382</v>
      </c>
      <c r="V5221" t="s">
        <v>72</v>
      </c>
      <c r="W5221">
        <v>193614</v>
      </c>
      <c r="X5221" t="s">
        <v>21081</v>
      </c>
      <c r="Y5221">
        <v>792</v>
      </c>
      <c r="Z5221">
        <v>694</v>
      </c>
      <c r="AA5221">
        <v>7</v>
      </c>
      <c r="AB5221">
        <v>1943.2</v>
      </c>
      <c r="AC5221">
        <f>Table1_1[[#This Row],[Price]]*Table1_1[[#This Row],[Quantity]]</f>
        <v>4858</v>
      </c>
    </row>
    <row r="5222" spans="1:29" x14ac:dyDescent="0.3">
      <c r="A5222" t="s">
        <v>28</v>
      </c>
      <c r="B5222" t="s">
        <v>29</v>
      </c>
      <c r="C5222" t="s">
        <v>54</v>
      </c>
      <c r="D5222" t="s">
        <v>134</v>
      </c>
      <c r="E5222" t="s">
        <v>46</v>
      </c>
      <c r="F5222" t="s">
        <v>113</v>
      </c>
      <c r="G5222">
        <v>99</v>
      </c>
      <c r="H5222">
        <v>406915</v>
      </c>
      <c r="I5222" t="s">
        <v>34</v>
      </c>
      <c r="J5222" s="3">
        <v>44236</v>
      </c>
      <c r="K5222">
        <v>800</v>
      </c>
      <c r="L5222" t="s">
        <v>21082</v>
      </c>
      <c r="M5222" t="s">
        <v>731</v>
      </c>
      <c r="N5222" t="s">
        <v>21083</v>
      </c>
      <c r="O5222" t="s">
        <v>21084</v>
      </c>
      <c r="P5222" t="s">
        <v>51</v>
      </c>
      <c r="Q5222">
        <v>8</v>
      </c>
      <c r="R5222" t="s">
        <v>88</v>
      </c>
      <c r="S5222" t="s">
        <v>79</v>
      </c>
      <c r="T5222">
        <v>40774</v>
      </c>
      <c r="U5222" s="1">
        <v>45509</v>
      </c>
      <c r="V5222" t="s">
        <v>64</v>
      </c>
      <c r="W5222">
        <v>606492</v>
      </c>
      <c r="X5222" t="s">
        <v>21085</v>
      </c>
      <c r="Y5222">
        <v>412</v>
      </c>
      <c r="Z5222">
        <v>1410</v>
      </c>
      <c r="AA5222">
        <v>6</v>
      </c>
      <c r="AB5222">
        <v>3384</v>
      </c>
      <c r="AC5222">
        <f>Table1_1[[#This Row],[Price]]*Table1_1[[#This Row],[Quantity]]</f>
        <v>8460</v>
      </c>
    </row>
    <row r="5223" spans="1:29" x14ac:dyDescent="0.3">
      <c r="A5223" t="s">
        <v>28</v>
      </c>
      <c r="B5223" t="s">
        <v>29</v>
      </c>
      <c r="C5223" t="s">
        <v>91</v>
      </c>
      <c r="D5223" t="s">
        <v>82</v>
      </c>
      <c r="E5223" t="s">
        <v>56</v>
      </c>
      <c r="F5223" t="s">
        <v>57</v>
      </c>
      <c r="G5223">
        <v>30</v>
      </c>
      <c r="H5223">
        <v>436909</v>
      </c>
      <c r="I5223" t="s">
        <v>34</v>
      </c>
      <c r="J5223" s="3">
        <v>45598</v>
      </c>
      <c r="K5223">
        <v>1300</v>
      </c>
      <c r="L5223" t="s">
        <v>21086</v>
      </c>
      <c r="M5223" t="s">
        <v>308</v>
      </c>
      <c r="N5223" t="s">
        <v>21087</v>
      </c>
      <c r="O5223" t="s">
        <v>21088</v>
      </c>
      <c r="P5223" t="s">
        <v>39</v>
      </c>
      <c r="Q5223">
        <v>9</v>
      </c>
      <c r="R5223" t="s">
        <v>88</v>
      </c>
      <c r="S5223" t="s">
        <v>63</v>
      </c>
      <c r="T5223">
        <v>62242</v>
      </c>
      <c r="U5223" s="1">
        <v>45351</v>
      </c>
      <c r="V5223" t="s">
        <v>119</v>
      </c>
      <c r="W5223">
        <v>161367</v>
      </c>
      <c r="X5223" t="s">
        <v>21089</v>
      </c>
      <c r="Y5223">
        <v>244</v>
      </c>
      <c r="Z5223">
        <v>2257</v>
      </c>
      <c r="AA5223">
        <v>4</v>
      </c>
      <c r="AB5223">
        <v>3611.2000000000003</v>
      </c>
      <c r="AC5223">
        <f>Table1_1[[#This Row],[Price]]*Table1_1[[#This Row],[Quantity]]</f>
        <v>9028</v>
      </c>
    </row>
    <row r="5224" spans="1:29" x14ac:dyDescent="0.3">
      <c r="A5224" t="s">
        <v>28</v>
      </c>
      <c r="B5224" t="s">
        <v>29</v>
      </c>
      <c r="C5224" t="s">
        <v>54</v>
      </c>
      <c r="D5224" t="s">
        <v>220</v>
      </c>
      <c r="E5224" t="s">
        <v>32</v>
      </c>
      <c r="F5224" t="s">
        <v>99</v>
      </c>
      <c r="G5224">
        <v>76</v>
      </c>
      <c r="H5224">
        <v>428768</v>
      </c>
      <c r="I5224" t="s">
        <v>58</v>
      </c>
      <c r="J5224" s="3">
        <v>44704</v>
      </c>
      <c r="K5224">
        <v>950</v>
      </c>
      <c r="L5224" t="s">
        <v>21091</v>
      </c>
      <c r="M5224" t="s">
        <v>596</v>
      </c>
      <c r="N5224" t="s">
        <v>21092</v>
      </c>
      <c r="O5224" t="s">
        <v>21093</v>
      </c>
      <c r="P5224" t="s">
        <v>39</v>
      </c>
      <c r="Q5224">
        <v>5</v>
      </c>
      <c r="R5224" t="s">
        <v>40</v>
      </c>
      <c r="S5224" t="s">
        <v>79</v>
      </c>
      <c r="T5224">
        <v>99548</v>
      </c>
      <c r="U5224" s="1">
        <v>45574</v>
      </c>
      <c r="V5224" t="s">
        <v>155</v>
      </c>
      <c r="W5224">
        <v>833302</v>
      </c>
      <c r="X5224" t="s">
        <v>21094</v>
      </c>
      <c r="Y5224">
        <v>799</v>
      </c>
      <c r="Z5224">
        <v>2045</v>
      </c>
      <c r="AA5224">
        <v>7</v>
      </c>
      <c r="AB5224">
        <v>5726</v>
      </c>
      <c r="AC5224">
        <f>Table1_1[[#This Row],[Price]]*Table1_1[[#This Row],[Quantity]]</f>
        <v>14315</v>
      </c>
    </row>
    <row r="5225" spans="1:29" x14ac:dyDescent="0.3">
      <c r="A5225" t="s">
        <v>28</v>
      </c>
      <c r="B5225" t="s">
        <v>29</v>
      </c>
      <c r="C5225" t="s">
        <v>193</v>
      </c>
      <c r="D5225" t="s">
        <v>421</v>
      </c>
      <c r="E5225" t="s">
        <v>32</v>
      </c>
      <c r="F5225" t="s">
        <v>57</v>
      </c>
      <c r="G5225">
        <v>79</v>
      </c>
      <c r="H5225">
        <v>416407</v>
      </c>
      <c r="I5225" t="s">
        <v>58</v>
      </c>
      <c r="J5225" s="3">
        <v>45091</v>
      </c>
      <c r="K5225">
        <v>1400</v>
      </c>
      <c r="L5225" t="s">
        <v>21095</v>
      </c>
      <c r="M5225" t="s">
        <v>428</v>
      </c>
      <c r="N5225" t="s">
        <v>21096</v>
      </c>
      <c r="O5225" t="s">
        <v>21097</v>
      </c>
      <c r="P5225" t="s">
        <v>51</v>
      </c>
      <c r="Q5225">
        <v>13</v>
      </c>
      <c r="R5225" t="s">
        <v>88</v>
      </c>
      <c r="S5225" t="s">
        <v>79</v>
      </c>
      <c r="T5225">
        <v>35669</v>
      </c>
      <c r="U5225" s="1">
        <v>45531</v>
      </c>
      <c r="V5225" t="s">
        <v>64</v>
      </c>
      <c r="W5225">
        <v>100153</v>
      </c>
      <c r="X5225" t="s">
        <v>21098</v>
      </c>
      <c r="Y5225">
        <v>404</v>
      </c>
      <c r="Z5225">
        <v>654</v>
      </c>
      <c r="AA5225">
        <v>1</v>
      </c>
      <c r="AB5225">
        <v>261.60000000000002</v>
      </c>
      <c r="AC5225">
        <f>Table1_1[[#This Row],[Price]]*Table1_1[[#This Row],[Quantity]]</f>
        <v>654</v>
      </c>
    </row>
    <row r="5226" spans="1:29" x14ac:dyDescent="0.3">
      <c r="A5226" t="s">
        <v>28</v>
      </c>
      <c r="B5226" t="s">
        <v>29</v>
      </c>
      <c r="C5226" t="s">
        <v>157</v>
      </c>
      <c r="D5226" t="s">
        <v>182</v>
      </c>
      <c r="E5226" t="s">
        <v>56</v>
      </c>
      <c r="F5226" t="s">
        <v>47</v>
      </c>
      <c r="G5226">
        <v>64</v>
      </c>
      <c r="H5226">
        <v>403315</v>
      </c>
      <c r="I5226" t="s">
        <v>58</v>
      </c>
      <c r="J5226" s="3">
        <v>43908</v>
      </c>
      <c r="K5226">
        <v>1100</v>
      </c>
      <c r="L5226" t="s">
        <v>21099</v>
      </c>
      <c r="M5226" t="s">
        <v>200</v>
      </c>
      <c r="N5226" t="s">
        <v>21100</v>
      </c>
      <c r="O5226" t="s">
        <v>21101</v>
      </c>
      <c r="P5226" t="s">
        <v>87</v>
      </c>
      <c r="Q5226">
        <v>6</v>
      </c>
      <c r="R5226" t="s">
        <v>40</v>
      </c>
      <c r="S5226" t="s">
        <v>118</v>
      </c>
      <c r="T5226">
        <v>18204</v>
      </c>
      <c r="U5226" s="1">
        <v>45422</v>
      </c>
      <c r="V5226" t="s">
        <v>140</v>
      </c>
      <c r="W5226">
        <v>808608</v>
      </c>
      <c r="X5226" t="s">
        <v>21102</v>
      </c>
      <c r="Y5226">
        <v>745</v>
      </c>
      <c r="Z5226">
        <v>1793</v>
      </c>
      <c r="AA5226">
        <v>1</v>
      </c>
      <c r="AB5226">
        <v>717.2</v>
      </c>
      <c r="AC5226">
        <f>Table1_1[[#This Row],[Price]]*Table1_1[[#This Row],[Quantity]]</f>
        <v>1793</v>
      </c>
    </row>
    <row r="5227" spans="1:29" x14ac:dyDescent="0.3">
      <c r="A5227" t="s">
        <v>28</v>
      </c>
      <c r="B5227" t="s">
        <v>29</v>
      </c>
      <c r="C5227" t="s">
        <v>148</v>
      </c>
      <c r="D5227" t="s">
        <v>134</v>
      </c>
      <c r="E5227" t="s">
        <v>32</v>
      </c>
      <c r="F5227" t="s">
        <v>106</v>
      </c>
      <c r="G5227">
        <v>16</v>
      </c>
      <c r="H5227">
        <v>432115</v>
      </c>
      <c r="I5227" t="s">
        <v>58</v>
      </c>
      <c r="J5227" s="3">
        <v>44401</v>
      </c>
      <c r="K5227">
        <v>950</v>
      </c>
      <c r="L5227" t="s">
        <v>21103</v>
      </c>
      <c r="M5227" t="s">
        <v>482</v>
      </c>
      <c r="N5227" t="s">
        <v>21104</v>
      </c>
      <c r="O5227" t="s">
        <v>21105</v>
      </c>
      <c r="P5227" t="s">
        <v>51</v>
      </c>
      <c r="Q5227">
        <v>13</v>
      </c>
      <c r="R5227" t="s">
        <v>40</v>
      </c>
      <c r="S5227" t="s">
        <v>79</v>
      </c>
      <c r="T5227">
        <v>86670</v>
      </c>
      <c r="U5227" s="1">
        <v>45582</v>
      </c>
      <c r="V5227" t="s">
        <v>155</v>
      </c>
      <c r="W5227">
        <v>696241</v>
      </c>
      <c r="X5227" t="s">
        <v>13507</v>
      </c>
      <c r="Y5227">
        <v>206</v>
      </c>
      <c r="Z5227">
        <v>1694</v>
      </c>
      <c r="AA5227">
        <v>7</v>
      </c>
      <c r="AB5227">
        <v>4743.2</v>
      </c>
      <c r="AC5227">
        <f>Table1_1[[#This Row],[Price]]*Table1_1[[#This Row],[Quantity]]</f>
        <v>11858</v>
      </c>
    </row>
    <row r="5228" spans="1:29" x14ac:dyDescent="0.3">
      <c r="A5228" t="s">
        <v>28</v>
      </c>
      <c r="B5228" t="s">
        <v>29</v>
      </c>
      <c r="C5228" t="s">
        <v>193</v>
      </c>
      <c r="D5228" t="s">
        <v>134</v>
      </c>
      <c r="E5228" t="s">
        <v>32</v>
      </c>
      <c r="F5228" t="s">
        <v>113</v>
      </c>
      <c r="G5228">
        <v>55</v>
      </c>
      <c r="H5228">
        <v>427062</v>
      </c>
      <c r="I5228" t="s">
        <v>58</v>
      </c>
      <c r="J5228" s="3">
        <v>45379</v>
      </c>
      <c r="K5228">
        <v>800</v>
      </c>
      <c r="L5228" t="s">
        <v>10020</v>
      </c>
      <c r="M5228" t="s">
        <v>680</v>
      </c>
      <c r="N5228" t="s">
        <v>21106</v>
      </c>
      <c r="O5228" t="s">
        <v>21107</v>
      </c>
      <c r="P5228" t="s">
        <v>87</v>
      </c>
      <c r="Q5228">
        <v>12</v>
      </c>
      <c r="R5228" t="s">
        <v>88</v>
      </c>
      <c r="S5228" t="s">
        <v>118</v>
      </c>
      <c r="T5228">
        <v>17070</v>
      </c>
      <c r="U5228" s="1">
        <v>45593</v>
      </c>
      <c r="V5228" t="s">
        <v>155</v>
      </c>
      <c r="W5228">
        <v>651660</v>
      </c>
      <c r="X5228" t="s">
        <v>21108</v>
      </c>
      <c r="Y5228">
        <v>568</v>
      </c>
      <c r="Z5228">
        <v>1424</v>
      </c>
      <c r="AA5228">
        <v>1</v>
      </c>
      <c r="AB5228">
        <v>569.6</v>
      </c>
      <c r="AC5228">
        <f>Table1_1[[#This Row],[Price]]*Table1_1[[#This Row],[Quantity]]</f>
        <v>1424</v>
      </c>
    </row>
    <row r="5229" spans="1:29" x14ac:dyDescent="0.3">
      <c r="A5229" t="s">
        <v>28</v>
      </c>
      <c r="B5229" t="s">
        <v>29</v>
      </c>
      <c r="C5229" t="s">
        <v>157</v>
      </c>
      <c r="D5229" t="s">
        <v>182</v>
      </c>
      <c r="E5229" t="s">
        <v>32</v>
      </c>
      <c r="F5229" t="s">
        <v>135</v>
      </c>
      <c r="G5229">
        <v>62</v>
      </c>
      <c r="H5229">
        <v>411086</v>
      </c>
      <c r="I5229" t="s">
        <v>34</v>
      </c>
      <c r="J5229" s="3">
        <v>45364</v>
      </c>
      <c r="K5229">
        <v>1000</v>
      </c>
      <c r="L5229" t="s">
        <v>4732</v>
      </c>
      <c r="M5229" t="s">
        <v>542</v>
      </c>
      <c r="N5229" t="s">
        <v>21109</v>
      </c>
      <c r="O5229">
        <v>9991769750</v>
      </c>
      <c r="P5229" t="s">
        <v>39</v>
      </c>
      <c r="Q5229">
        <v>16</v>
      </c>
      <c r="R5229" t="s">
        <v>88</v>
      </c>
      <c r="S5229" t="s">
        <v>79</v>
      </c>
      <c r="T5229">
        <v>49740</v>
      </c>
      <c r="U5229" s="1">
        <v>45534</v>
      </c>
      <c r="V5229" t="s">
        <v>64</v>
      </c>
      <c r="W5229">
        <v>930203</v>
      </c>
      <c r="X5229" t="s">
        <v>21110</v>
      </c>
      <c r="Y5229">
        <v>884</v>
      </c>
      <c r="Z5229">
        <v>2240</v>
      </c>
      <c r="AA5229">
        <v>4</v>
      </c>
      <c r="AB5229">
        <v>3584</v>
      </c>
      <c r="AC5229">
        <f>Table1_1[[#This Row],[Price]]*Table1_1[[#This Row],[Quantity]]</f>
        <v>8960</v>
      </c>
    </row>
    <row r="5230" spans="1:29" x14ac:dyDescent="0.3">
      <c r="A5230" t="s">
        <v>28</v>
      </c>
      <c r="B5230" t="s">
        <v>29</v>
      </c>
      <c r="C5230" t="s">
        <v>44</v>
      </c>
      <c r="D5230" t="s">
        <v>291</v>
      </c>
      <c r="E5230" t="s">
        <v>32</v>
      </c>
      <c r="F5230" t="s">
        <v>83</v>
      </c>
      <c r="G5230">
        <v>89</v>
      </c>
      <c r="H5230">
        <v>420811</v>
      </c>
      <c r="I5230" t="s">
        <v>58</v>
      </c>
      <c r="J5230" s="3">
        <v>44147</v>
      </c>
      <c r="K5230">
        <v>1400</v>
      </c>
      <c r="L5230" t="s">
        <v>21111</v>
      </c>
      <c r="M5230" t="s">
        <v>2124</v>
      </c>
      <c r="N5230" t="s">
        <v>21112</v>
      </c>
      <c r="O5230" t="s">
        <v>21113</v>
      </c>
      <c r="P5230" t="s">
        <v>71</v>
      </c>
      <c r="Q5230">
        <v>6</v>
      </c>
      <c r="R5230" t="s">
        <v>88</v>
      </c>
      <c r="S5230" t="s">
        <v>118</v>
      </c>
      <c r="T5230">
        <v>82195</v>
      </c>
      <c r="U5230" s="1">
        <v>45619</v>
      </c>
      <c r="V5230" t="s">
        <v>42</v>
      </c>
      <c r="W5230">
        <v>303553</v>
      </c>
      <c r="X5230" t="s">
        <v>21114</v>
      </c>
      <c r="Y5230">
        <v>212</v>
      </c>
      <c r="Z5230">
        <v>2740</v>
      </c>
      <c r="AA5230">
        <v>7</v>
      </c>
      <c r="AB5230">
        <v>7672</v>
      </c>
      <c r="AC5230">
        <f>Table1_1[[#This Row],[Price]]*Table1_1[[#This Row],[Quantity]]</f>
        <v>19180</v>
      </c>
    </row>
    <row r="5231" spans="1:29" x14ac:dyDescent="0.3">
      <c r="A5231" t="s">
        <v>28</v>
      </c>
      <c r="B5231" t="s">
        <v>29</v>
      </c>
      <c r="C5231" t="s">
        <v>148</v>
      </c>
      <c r="D5231" t="s">
        <v>261</v>
      </c>
      <c r="E5231" t="s">
        <v>32</v>
      </c>
      <c r="F5231" t="s">
        <v>150</v>
      </c>
      <c r="G5231">
        <v>15</v>
      </c>
      <c r="H5231">
        <v>415552</v>
      </c>
      <c r="I5231" t="s">
        <v>34</v>
      </c>
      <c r="J5231" s="3">
        <v>45216</v>
      </c>
      <c r="K5231">
        <v>1000</v>
      </c>
      <c r="L5231" t="s">
        <v>21115</v>
      </c>
      <c r="M5231" t="s">
        <v>670</v>
      </c>
      <c r="N5231" t="s">
        <v>21116</v>
      </c>
      <c r="O5231" t="s">
        <v>21117</v>
      </c>
      <c r="P5231" t="s">
        <v>87</v>
      </c>
      <c r="Q5231">
        <v>4</v>
      </c>
      <c r="R5231" t="s">
        <v>88</v>
      </c>
      <c r="S5231" t="s">
        <v>118</v>
      </c>
      <c r="T5231">
        <v>28676</v>
      </c>
      <c r="U5231" s="1">
        <v>45343</v>
      </c>
      <c r="V5231" t="s">
        <v>119</v>
      </c>
      <c r="W5231">
        <v>336139</v>
      </c>
      <c r="X5231" t="s">
        <v>21118</v>
      </c>
      <c r="Y5231">
        <v>241</v>
      </c>
      <c r="Z5231">
        <v>2243</v>
      </c>
      <c r="AA5231">
        <v>8</v>
      </c>
      <c r="AB5231">
        <v>7177.6</v>
      </c>
      <c r="AC5231">
        <f>Table1_1[[#This Row],[Price]]*Table1_1[[#This Row],[Quantity]]</f>
        <v>17944</v>
      </c>
    </row>
    <row r="5232" spans="1:29" x14ac:dyDescent="0.3">
      <c r="A5232" t="s">
        <v>28</v>
      </c>
      <c r="B5232" t="s">
        <v>29</v>
      </c>
      <c r="C5232" t="s">
        <v>157</v>
      </c>
      <c r="D5232" t="s">
        <v>566</v>
      </c>
      <c r="E5232" t="s">
        <v>56</v>
      </c>
      <c r="F5232" t="s">
        <v>47</v>
      </c>
      <c r="G5232">
        <v>38</v>
      </c>
      <c r="H5232">
        <v>425518</v>
      </c>
      <c r="I5232" t="s">
        <v>58</v>
      </c>
      <c r="J5232" s="3">
        <v>43841</v>
      </c>
      <c r="K5232">
        <v>1200</v>
      </c>
      <c r="L5232" t="s">
        <v>21119</v>
      </c>
      <c r="M5232" t="s">
        <v>1483</v>
      </c>
      <c r="N5232" t="s">
        <v>21120</v>
      </c>
      <c r="O5232" t="s">
        <v>21121</v>
      </c>
      <c r="P5232" t="s">
        <v>51</v>
      </c>
      <c r="Q5232">
        <v>8</v>
      </c>
      <c r="R5232" t="s">
        <v>88</v>
      </c>
      <c r="S5232" t="s">
        <v>79</v>
      </c>
      <c r="T5232">
        <v>92112</v>
      </c>
      <c r="U5232" s="1">
        <v>45332</v>
      </c>
      <c r="V5232" t="s">
        <v>119</v>
      </c>
      <c r="W5232">
        <v>687260</v>
      </c>
      <c r="X5232" t="s">
        <v>21122</v>
      </c>
      <c r="Y5232">
        <v>236</v>
      </c>
      <c r="Z5232">
        <v>614</v>
      </c>
      <c r="AA5232">
        <v>5</v>
      </c>
      <c r="AB5232">
        <v>1228</v>
      </c>
      <c r="AC5232">
        <f>Table1_1[[#This Row],[Price]]*Table1_1[[#This Row],[Quantity]]</f>
        <v>3070</v>
      </c>
    </row>
    <row r="5233" spans="1:29" x14ac:dyDescent="0.3">
      <c r="A5233" t="s">
        <v>28</v>
      </c>
      <c r="B5233" t="s">
        <v>29</v>
      </c>
      <c r="C5233" t="s">
        <v>66</v>
      </c>
      <c r="D5233" t="s">
        <v>621</v>
      </c>
      <c r="E5233" t="s">
        <v>46</v>
      </c>
      <c r="F5233" t="s">
        <v>355</v>
      </c>
      <c r="G5233">
        <v>76</v>
      </c>
      <c r="H5233">
        <v>432341</v>
      </c>
      <c r="I5233" t="s">
        <v>58</v>
      </c>
      <c r="J5233" s="3">
        <v>44296</v>
      </c>
      <c r="K5233">
        <v>1400</v>
      </c>
      <c r="L5233" t="s">
        <v>21123</v>
      </c>
      <c r="M5233" t="s">
        <v>2054</v>
      </c>
      <c r="N5233" t="s">
        <v>21124</v>
      </c>
      <c r="O5233" t="s">
        <v>21125</v>
      </c>
      <c r="P5233" t="s">
        <v>51</v>
      </c>
      <c r="Q5233">
        <v>6</v>
      </c>
      <c r="R5233" t="s">
        <v>88</v>
      </c>
      <c r="S5233" t="s">
        <v>79</v>
      </c>
      <c r="T5233">
        <v>28416</v>
      </c>
      <c r="U5233" s="1">
        <v>45568</v>
      </c>
      <c r="V5233" t="s">
        <v>155</v>
      </c>
      <c r="W5233">
        <v>763501</v>
      </c>
      <c r="X5233" t="s">
        <v>13079</v>
      </c>
      <c r="Y5233">
        <v>927</v>
      </c>
      <c r="Z5233">
        <v>891</v>
      </c>
      <c r="AA5233">
        <v>4</v>
      </c>
      <c r="AB5233">
        <v>1425.6000000000001</v>
      </c>
      <c r="AC5233">
        <f>Table1_1[[#This Row],[Price]]*Table1_1[[#This Row],[Quantity]]</f>
        <v>3564</v>
      </c>
    </row>
    <row r="5234" spans="1:29" x14ac:dyDescent="0.3">
      <c r="A5234" t="s">
        <v>28</v>
      </c>
      <c r="B5234" t="s">
        <v>29</v>
      </c>
      <c r="C5234" t="s">
        <v>91</v>
      </c>
      <c r="D5234" t="s">
        <v>98</v>
      </c>
      <c r="E5234" t="s">
        <v>32</v>
      </c>
      <c r="F5234" t="s">
        <v>150</v>
      </c>
      <c r="G5234">
        <v>71</v>
      </c>
      <c r="H5234">
        <v>428692</v>
      </c>
      <c r="I5234" t="s">
        <v>34</v>
      </c>
      <c r="J5234" s="3">
        <v>44341</v>
      </c>
      <c r="K5234">
        <v>950</v>
      </c>
      <c r="L5234" t="s">
        <v>21126</v>
      </c>
      <c r="M5234" t="s">
        <v>123</v>
      </c>
      <c r="N5234" t="s">
        <v>21127</v>
      </c>
      <c r="O5234">
        <v>2612702262</v>
      </c>
      <c r="P5234" t="s">
        <v>51</v>
      </c>
      <c r="Q5234">
        <v>7</v>
      </c>
      <c r="R5234" t="s">
        <v>40</v>
      </c>
      <c r="S5234" t="s">
        <v>118</v>
      </c>
      <c r="T5234">
        <v>24222</v>
      </c>
      <c r="U5234" s="1">
        <v>45405</v>
      </c>
      <c r="V5234" t="s">
        <v>80</v>
      </c>
      <c r="W5234">
        <v>149311</v>
      </c>
      <c r="X5234" t="s">
        <v>21128</v>
      </c>
      <c r="Y5234">
        <v>847</v>
      </c>
      <c r="Z5234">
        <v>2731</v>
      </c>
      <c r="AA5234">
        <v>8</v>
      </c>
      <c r="AB5234">
        <v>8739.2000000000007</v>
      </c>
      <c r="AC5234">
        <f>Table1_1[[#This Row],[Price]]*Table1_1[[#This Row],[Quantity]]</f>
        <v>21848</v>
      </c>
    </row>
    <row r="5235" spans="1:29" x14ac:dyDescent="0.3">
      <c r="A5235" t="s">
        <v>28</v>
      </c>
      <c r="B5235" t="s">
        <v>29</v>
      </c>
      <c r="C5235" t="s">
        <v>148</v>
      </c>
      <c r="D5235" t="s">
        <v>566</v>
      </c>
      <c r="E5235" t="s">
        <v>32</v>
      </c>
      <c r="F5235" t="s">
        <v>355</v>
      </c>
      <c r="G5235">
        <v>98</v>
      </c>
      <c r="H5235">
        <v>402699</v>
      </c>
      <c r="I5235" t="s">
        <v>34</v>
      </c>
      <c r="J5235" s="3">
        <v>45248</v>
      </c>
      <c r="K5235">
        <v>1400</v>
      </c>
      <c r="L5235" t="s">
        <v>21129</v>
      </c>
      <c r="M5235" t="s">
        <v>417</v>
      </c>
      <c r="N5235" t="s">
        <v>21130</v>
      </c>
      <c r="O5235" t="s">
        <v>21131</v>
      </c>
      <c r="P5235" t="s">
        <v>39</v>
      </c>
      <c r="Q5235">
        <v>5</v>
      </c>
      <c r="R5235" t="s">
        <v>40</v>
      </c>
      <c r="S5235" t="s">
        <v>118</v>
      </c>
      <c r="T5235">
        <v>68960</v>
      </c>
      <c r="U5235" s="1">
        <v>45295</v>
      </c>
      <c r="V5235" t="s">
        <v>111</v>
      </c>
      <c r="W5235">
        <v>996116</v>
      </c>
      <c r="X5235" t="s">
        <v>21132</v>
      </c>
      <c r="Y5235">
        <v>783</v>
      </c>
      <c r="Z5235">
        <v>2826</v>
      </c>
      <c r="AA5235">
        <v>1</v>
      </c>
      <c r="AB5235">
        <v>1130.4000000000001</v>
      </c>
      <c r="AC5235">
        <f>Table1_1[[#This Row],[Price]]*Table1_1[[#This Row],[Quantity]]</f>
        <v>2826</v>
      </c>
    </row>
    <row r="5236" spans="1:29" x14ac:dyDescent="0.3">
      <c r="A5236" t="s">
        <v>28</v>
      </c>
      <c r="B5236" t="s">
        <v>29</v>
      </c>
      <c r="C5236" t="s">
        <v>66</v>
      </c>
      <c r="D5236" t="s">
        <v>442</v>
      </c>
      <c r="E5236" t="s">
        <v>32</v>
      </c>
      <c r="F5236" t="s">
        <v>106</v>
      </c>
      <c r="G5236">
        <v>9</v>
      </c>
      <c r="H5236">
        <v>406726</v>
      </c>
      <c r="I5236" t="s">
        <v>58</v>
      </c>
      <c r="J5236" s="3">
        <v>44970</v>
      </c>
      <c r="K5236">
        <v>1400</v>
      </c>
      <c r="L5236" t="s">
        <v>21133</v>
      </c>
      <c r="M5236" t="s">
        <v>200</v>
      </c>
      <c r="N5236" t="s">
        <v>21134</v>
      </c>
      <c r="O5236">
        <v>6446266763</v>
      </c>
      <c r="P5236" t="s">
        <v>39</v>
      </c>
      <c r="Q5236">
        <v>16</v>
      </c>
      <c r="R5236" t="s">
        <v>40</v>
      </c>
      <c r="S5236" t="s">
        <v>118</v>
      </c>
      <c r="T5236">
        <v>90409</v>
      </c>
      <c r="U5236" s="1">
        <v>45605</v>
      </c>
      <c r="V5236" t="s">
        <v>42</v>
      </c>
      <c r="W5236">
        <v>299625</v>
      </c>
      <c r="X5236" t="s">
        <v>21135</v>
      </c>
      <c r="Y5236">
        <v>432</v>
      </c>
      <c r="Z5236">
        <v>1956</v>
      </c>
      <c r="AA5236">
        <v>7</v>
      </c>
      <c r="AB5236">
        <v>5476.8</v>
      </c>
      <c r="AC5236">
        <f>Table1_1[[#This Row],[Price]]*Table1_1[[#This Row],[Quantity]]</f>
        <v>13692</v>
      </c>
    </row>
    <row r="5237" spans="1:29" x14ac:dyDescent="0.3">
      <c r="A5237" t="s">
        <v>28</v>
      </c>
      <c r="B5237" t="s">
        <v>29</v>
      </c>
      <c r="C5237" t="s">
        <v>148</v>
      </c>
      <c r="D5237" t="s">
        <v>74</v>
      </c>
      <c r="E5237" t="s">
        <v>46</v>
      </c>
      <c r="F5237" t="s">
        <v>113</v>
      </c>
      <c r="G5237">
        <v>12</v>
      </c>
      <c r="H5237">
        <v>400190</v>
      </c>
      <c r="I5237" t="s">
        <v>58</v>
      </c>
      <c r="J5237" s="3">
        <v>44648</v>
      </c>
      <c r="K5237">
        <v>1300</v>
      </c>
      <c r="L5237" t="s">
        <v>20902</v>
      </c>
      <c r="M5237" t="s">
        <v>1030</v>
      </c>
      <c r="N5237" t="s">
        <v>21136</v>
      </c>
      <c r="O5237" t="s">
        <v>21137</v>
      </c>
      <c r="P5237" t="s">
        <v>51</v>
      </c>
      <c r="Q5237">
        <v>15</v>
      </c>
      <c r="R5237" t="s">
        <v>40</v>
      </c>
      <c r="S5237" t="s">
        <v>63</v>
      </c>
      <c r="T5237">
        <v>82503</v>
      </c>
      <c r="U5237" s="1">
        <v>45515</v>
      </c>
      <c r="V5237" t="s">
        <v>64</v>
      </c>
      <c r="W5237">
        <v>169771</v>
      </c>
      <c r="X5237" t="s">
        <v>350</v>
      </c>
      <c r="Y5237">
        <v>866</v>
      </c>
      <c r="Z5237">
        <v>1064</v>
      </c>
      <c r="AA5237">
        <v>5</v>
      </c>
      <c r="AB5237">
        <v>2128</v>
      </c>
      <c r="AC5237">
        <f>Table1_1[[#This Row],[Price]]*Table1_1[[#This Row],[Quantity]]</f>
        <v>5320</v>
      </c>
    </row>
    <row r="5238" spans="1:29" x14ac:dyDescent="0.3">
      <c r="A5238" t="s">
        <v>28</v>
      </c>
      <c r="B5238" t="s">
        <v>29</v>
      </c>
      <c r="C5238" t="s">
        <v>91</v>
      </c>
      <c r="D5238" t="s">
        <v>621</v>
      </c>
      <c r="E5238" t="s">
        <v>56</v>
      </c>
      <c r="F5238" t="s">
        <v>175</v>
      </c>
      <c r="G5238">
        <v>12</v>
      </c>
      <c r="H5238">
        <v>406136</v>
      </c>
      <c r="I5238" t="s">
        <v>34</v>
      </c>
      <c r="J5238" s="3">
        <v>44407</v>
      </c>
      <c r="K5238">
        <v>1000</v>
      </c>
      <c r="L5238" t="s">
        <v>21138</v>
      </c>
      <c r="M5238" t="s">
        <v>211</v>
      </c>
      <c r="N5238" t="s">
        <v>21139</v>
      </c>
      <c r="O5238" t="s">
        <v>21140</v>
      </c>
      <c r="P5238" t="s">
        <v>71</v>
      </c>
      <c r="Q5238">
        <v>3</v>
      </c>
      <c r="R5238" t="s">
        <v>40</v>
      </c>
      <c r="S5238" t="s">
        <v>41</v>
      </c>
      <c r="T5238">
        <v>41305</v>
      </c>
      <c r="U5238" s="1">
        <v>45418</v>
      </c>
      <c r="V5238" t="s">
        <v>140</v>
      </c>
      <c r="W5238">
        <v>112491</v>
      </c>
      <c r="X5238" t="s">
        <v>21141</v>
      </c>
      <c r="Y5238">
        <v>613</v>
      </c>
      <c r="Z5238">
        <v>1988</v>
      </c>
      <c r="AA5238">
        <v>6</v>
      </c>
      <c r="AB5238">
        <v>4771.2</v>
      </c>
      <c r="AC5238">
        <f>Table1_1[[#This Row],[Price]]*Table1_1[[#This Row],[Quantity]]</f>
        <v>11928</v>
      </c>
    </row>
    <row r="5239" spans="1:29" x14ac:dyDescent="0.3">
      <c r="A5239" t="s">
        <v>28</v>
      </c>
      <c r="B5239" t="s">
        <v>29</v>
      </c>
      <c r="C5239" t="s">
        <v>66</v>
      </c>
      <c r="D5239" t="s">
        <v>170</v>
      </c>
      <c r="E5239" t="s">
        <v>56</v>
      </c>
      <c r="F5239" t="s">
        <v>33</v>
      </c>
      <c r="G5239">
        <v>42</v>
      </c>
      <c r="H5239">
        <v>404817</v>
      </c>
      <c r="I5239" t="s">
        <v>58</v>
      </c>
      <c r="J5239" s="3">
        <v>45337</v>
      </c>
      <c r="K5239">
        <v>1200</v>
      </c>
      <c r="L5239" t="s">
        <v>21142</v>
      </c>
      <c r="M5239" t="s">
        <v>417</v>
      </c>
      <c r="N5239" t="s">
        <v>21143</v>
      </c>
      <c r="O5239" t="s">
        <v>21144</v>
      </c>
      <c r="P5239" t="s">
        <v>39</v>
      </c>
      <c r="Q5239">
        <v>20</v>
      </c>
      <c r="R5239" t="s">
        <v>88</v>
      </c>
      <c r="S5239" t="s">
        <v>118</v>
      </c>
      <c r="T5239">
        <v>30779</v>
      </c>
      <c r="U5239" s="1">
        <v>45510</v>
      </c>
      <c r="V5239" t="s">
        <v>64</v>
      </c>
      <c r="W5239">
        <v>581462</v>
      </c>
      <c r="X5239" t="s">
        <v>21145</v>
      </c>
      <c r="Y5239">
        <v>371</v>
      </c>
      <c r="Z5239">
        <v>1550</v>
      </c>
      <c r="AA5239">
        <v>5</v>
      </c>
      <c r="AB5239">
        <v>3100</v>
      </c>
      <c r="AC5239">
        <f>Table1_1[[#This Row],[Price]]*Table1_1[[#This Row],[Quantity]]</f>
        <v>7750</v>
      </c>
    </row>
    <row r="5240" spans="1:29" x14ac:dyDescent="0.3">
      <c r="A5240" t="s">
        <v>28</v>
      </c>
      <c r="B5240" t="s">
        <v>29</v>
      </c>
      <c r="C5240" t="s">
        <v>193</v>
      </c>
      <c r="D5240" t="s">
        <v>170</v>
      </c>
      <c r="E5240" t="s">
        <v>56</v>
      </c>
      <c r="F5240" t="s">
        <v>47</v>
      </c>
      <c r="G5240">
        <v>96</v>
      </c>
      <c r="H5240">
        <v>416897</v>
      </c>
      <c r="I5240" t="s">
        <v>58</v>
      </c>
      <c r="J5240" s="3">
        <v>45565</v>
      </c>
      <c r="K5240">
        <v>1000</v>
      </c>
      <c r="L5240" t="s">
        <v>21146</v>
      </c>
      <c r="M5240" t="s">
        <v>496</v>
      </c>
      <c r="N5240" t="s">
        <v>21147</v>
      </c>
      <c r="O5240" t="s">
        <v>21148</v>
      </c>
      <c r="P5240" t="s">
        <v>87</v>
      </c>
      <c r="Q5240">
        <v>4</v>
      </c>
      <c r="R5240" t="s">
        <v>40</v>
      </c>
      <c r="S5240" t="s">
        <v>63</v>
      </c>
      <c r="T5240">
        <v>73970</v>
      </c>
      <c r="U5240" s="1">
        <v>45355</v>
      </c>
      <c r="V5240" t="s">
        <v>72</v>
      </c>
      <c r="W5240">
        <v>357788</v>
      </c>
      <c r="X5240" t="s">
        <v>21149</v>
      </c>
      <c r="Y5240">
        <v>714</v>
      </c>
      <c r="Z5240">
        <v>1689</v>
      </c>
      <c r="AA5240">
        <v>6</v>
      </c>
      <c r="AB5240">
        <v>4053.6000000000004</v>
      </c>
      <c r="AC5240">
        <f>Table1_1[[#This Row],[Price]]*Table1_1[[#This Row],[Quantity]]</f>
        <v>10134</v>
      </c>
    </row>
    <row r="5241" spans="1:29" x14ac:dyDescent="0.3">
      <c r="A5241" t="s">
        <v>28</v>
      </c>
      <c r="B5241" t="s">
        <v>29</v>
      </c>
      <c r="C5241" t="s">
        <v>157</v>
      </c>
      <c r="D5241" t="s">
        <v>411</v>
      </c>
      <c r="E5241" t="s">
        <v>32</v>
      </c>
      <c r="F5241" t="s">
        <v>135</v>
      </c>
      <c r="G5241">
        <v>61</v>
      </c>
      <c r="H5241">
        <v>418045</v>
      </c>
      <c r="I5241" t="s">
        <v>34</v>
      </c>
      <c r="J5241" s="3">
        <v>45625</v>
      </c>
      <c r="K5241">
        <v>800</v>
      </c>
      <c r="L5241" t="s">
        <v>21151</v>
      </c>
      <c r="M5241" t="s">
        <v>76</v>
      </c>
      <c r="N5241" t="s">
        <v>21152</v>
      </c>
      <c r="O5241" t="s">
        <v>21153</v>
      </c>
      <c r="P5241" t="s">
        <v>51</v>
      </c>
      <c r="Q5241">
        <v>6</v>
      </c>
      <c r="R5241" t="s">
        <v>88</v>
      </c>
      <c r="S5241" t="s">
        <v>79</v>
      </c>
      <c r="T5241">
        <v>74840</v>
      </c>
      <c r="U5241" s="1">
        <v>45578</v>
      </c>
      <c r="V5241" t="s">
        <v>155</v>
      </c>
      <c r="W5241">
        <v>772580</v>
      </c>
      <c r="X5241" t="s">
        <v>21154</v>
      </c>
      <c r="Y5241">
        <v>957</v>
      </c>
      <c r="Z5241">
        <v>1351</v>
      </c>
      <c r="AA5241">
        <v>5</v>
      </c>
      <c r="AB5241">
        <v>2702</v>
      </c>
      <c r="AC5241">
        <f>Table1_1[[#This Row],[Price]]*Table1_1[[#This Row],[Quantity]]</f>
        <v>6755</v>
      </c>
    </row>
    <row r="5242" spans="1:29" x14ac:dyDescent="0.3">
      <c r="A5242" t="s">
        <v>28</v>
      </c>
      <c r="B5242" t="s">
        <v>29</v>
      </c>
      <c r="C5242" t="s">
        <v>44</v>
      </c>
      <c r="D5242" t="s">
        <v>291</v>
      </c>
      <c r="E5242" t="s">
        <v>32</v>
      </c>
      <c r="F5242" t="s">
        <v>47</v>
      </c>
      <c r="G5242">
        <v>29</v>
      </c>
      <c r="H5242">
        <v>406795</v>
      </c>
      <c r="I5242" t="s">
        <v>58</v>
      </c>
      <c r="J5242" s="3">
        <v>45033</v>
      </c>
      <c r="K5242">
        <v>1100</v>
      </c>
      <c r="L5242" t="s">
        <v>21155</v>
      </c>
      <c r="M5242" t="s">
        <v>361</v>
      </c>
      <c r="N5242" t="s">
        <v>21156</v>
      </c>
      <c r="O5242" t="s">
        <v>21157</v>
      </c>
      <c r="P5242" t="s">
        <v>39</v>
      </c>
      <c r="Q5242">
        <v>19</v>
      </c>
      <c r="R5242" t="s">
        <v>88</v>
      </c>
      <c r="S5242" t="s">
        <v>118</v>
      </c>
      <c r="T5242">
        <v>70460</v>
      </c>
      <c r="U5242" s="1">
        <v>45443</v>
      </c>
      <c r="V5242" t="s">
        <v>140</v>
      </c>
      <c r="W5242">
        <v>423326</v>
      </c>
      <c r="X5242" t="s">
        <v>21158</v>
      </c>
      <c r="Y5242">
        <v>408</v>
      </c>
      <c r="Z5242">
        <v>1773</v>
      </c>
      <c r="AA5242">
        <v>1</v>
      </c>
      <c r="AB5242">
        <v>709.2</v>
      </c>
      <c r="AC5242">
        <f>Table1_1[[#This Row],[Price]]*Table1_1[[#This Row],[Quantity]]</f>
        <v>1773</v>
      </c>
    </row>
    <row r="5243" spans="1:29" x14ac:dyDescent="0.3">
      <c r="A5243" t="s">
        <v>28</v>
      </c>
      <c r="B5243" t="s">
        <v>29</v>
      </c>
      <c r="C5243" t="s">
        <v>30</v>
      </c>
      <c r="D5243" t="s">
        <v>149</v>
      </c>
      <c r="E5243" t="s">
        <v>32</v>
      </c>
      <c r="F5243" t="s">
        <v>175</v>
      </c>
      <c r="G5243">
        <v>48</v>
      </c>
      <c r="H5243">
        <v>426314</v>
      </c>
      <c r="I5243" t="s">
        <v>34</v>
      </c>
      <c r="J5243" s="3">
        <v>45012</v>
      </c>
      <c r="K5243">
        <v>950</v>
      </c>
      <c r="L5243" t="s">
        <v>21159</v>
      </c>
      <c r="M5243" t="s">
        <v>345</v>
      </c>
      <c r="N5243" t="s">
        <v>21160</v>
      </c>
      <c r="O5243" t="s">
        <v>21161</v>
      </c>
      <c r="P5243" t="s">
        <v>39</v>
      </c>
      <c r="Q5243">
        <v>12</v>
      </c>
      <c r="R5243" t="s">
        <v>40</v>
      </c>
      <c r="S5243" t="s">
        <v>41</v>
      </c>
      <c r="T5243">
        <v>28234</v>
      </c>
      <c r="U5243" s="1">
        <v>45580</v>
      </c>
      <c r="V5243" t="s">
        <v>155</v>
      </c>
      <c r="W5243">
        <v>986909</v>
      </c>
      <c r="X5243" t="s">
        <v>21162</v>
      </c>
      <c r="Y5243">
        <v>829</v>
      </c>
      <c r="Z5243">
        <v>2601</v>
      </c>
      <c r="AA5243">
        <v>8</v>
      </c>
      <c r="AB5243">
        <v>8323.2000000000007</v>
      </c>
      <c r="AC5243">
        <f>Table1_1[[#This Row],[Price]]*Table1_1[[#This Row],[Quantity]]</f>
        <v>20808</v>
      </c>
    </row>
    <row r="5244" spans="1:29" x14ac:dyDescent="0.3">
      <c r="A5244" t="s">
        <v>28</v>
      </c>
      <c r="B5244" t="s">
        <v>29</v>
      </c>
      <c r="C5244" t="s">
        <v>157</v>
      </c>
      <c r="D5244" t="s">
        <v>134</v>
      </c>
      <c r="E5244" t="s">
        <v>32</v>
      </c>
      <c r="F5244" t="s">
        <v>106</v>
      </c>
      <c r="G5244">
        <v>64</v>
      </c>
      <c r="H5244">
        <v>414769</v>
      </c>
      <c r="I5244" t="s">
        <v>34</v>
      </c>
      <c r="J5244" s="3">
        <v>45535</v>
      </c>
      <c r="K5244">
        <v>1100</v>
      </c>
      <c r="L5244" t="s">
        <v>21163</v>
      </c>
      <c r="M5244" t="s">
        <v>731</v>
      </c>
      <c r="N5244" t="s">
        <v>21164</v>
      </c>
      <c r="O5244" t="s">
        <v>21165</v>
      </c>
      <c r="P5244" t="s">
        <v>87</v>
      </c>
      <c r="Q5244">
        <v>17</v>
      </c>
      <c r="R5244" t="s">
        <v>40</v>
      </c>
      <c r="S5244" t="s">
        <v>79</v>
      </c>
      <c r="T5244">
        <v>37054</v>
      </c>
      <c r="U5244" s="1">
        <v>45590</v>
      </c>
      <c r="V5244" t="s">
        <v>155</v>
      </c>
      <c r="W5244">
        <v>688110</v>
      </c>
      <c r="X5244" t="s">
        <v>21166</v>
      </c>
      <c r="Y5244">
        <v>716</v>
      </c>
      <c r="Z5244">
        <v>2117</v>
      </c>
      <c r="AA5244">
        <v>5</v>
      </c>
      <c r="AB5244">
        <v>4234</v>
      </c>
      <c r="AC5244">
        <f>Table1_1[[#This Row],[Price]]*Table1_1[[#This Row],[Quantity]]</f>
        <v>10585</v>
      </c>
    </row>
    <row r="5245" spans="1:29" x14ac:dyDescent="0.3">
      <c r="A5245" t="s">
        <v>28</v>
      </c>
      <c r="B5245" t="s">
        <v>29</v>
      </c>
      <c r="C5245" t="s">
        <v>148</v>
      </c>
      <c r="D5245" t="s">
        <v>267</v>
      </c>
      <c r="E5245" t="s">
        <v>46</v>
      </c>
      <c r="F5245" t="s">
        <v>47</v>
      </c>
      <c r="G5245">
        <v>43</v>
      </c>
      <c r="H5245">
        <v>410236</v>
      </c>
      <c r="I5245" t="s">
        <v>34</v>
      </c>
      <c r="J5245" s="3">
        <v>44071</v>
      </c>
      <c r="K5245">
        <v>1300</v>
      </c>
      <c r="L5245" t="s">
        <v>17723</v>
      </c>
      <c r="M5245" t="s">
        <v>818</v>
      </c>
      <c r="N5245" t="s">
        <v>21167</v>
      </c>
      <c r="O5245" t="s">
        <v>21168</v>
      </c>
      <c r="P5245" t="s">
        <v>51</v>
      </c>
      <c r="Q5245">
        <v>4</v>
      </c>
      <c r="R5245" t="s">
        <v>40</v>
      </c>
      <c r="S5245" t="s">
        <v>79</v>
      </c>
      <c r="T5245">
        <v>68861</v>
      </c>
      <c r="U5245" s="1">
        <v>45340</v>
      </c>
      <c r="V5245" t="s">
        <v>119</v>
      </c>
      <c r="W5245">
        <v>767494</v>
      </c>
      <c r="X5245" t="s">
        <v>21169</v>
      </c>
      <c r="Y5245">
        <v>814</v>
      </c>
      <c r="Z5245">
        <v>2870</v>
      </c>
      <c r="AA5245">
        <v>8</v>
      </c>
      <c r="AB5245">
        <v>9184</v>
      </c>
      <c r="AC5245">
        <f>Table1_1[[#This Row],[Price]]*Table1_1[[#This Row],[Quantity]]</f>
        <v>22960</v>
      </c>
    </row>
    <row r="5246" spans="1:29" x14ac:dyDescent="0.3">
      <c r="A5246" t="s">
        <v>28</v>
      </c>
      <c r="B5246" t="s">
        <v>29</v>
      </c>
      <c r="C5246" t="s">
        <v>54</v>
      </c>
      <c r="D5246" t="s">
        <v>637</v>
      </c>
      <c r="E5246" t="s">
        <v>32</v>
      </c>
      <c r="F5246" t="s">
        <v>57</v>
      </c>
      <c r="G5246">
        <v>87</v>
      </c>
      <c r="H5246">
        <v>437113</v>
      </c>
      <c r="I5246" t="s">
        <v>34</v>
      </c>
      <c r="J5246" s="3">
        <v>44011</v>
      </c>
      <c r="K5246">
        <v>800</v>
      </c>
      <c r="L5246" t="s">
        <v>21170</v>
      </c>
      <c r="M5246" t="s">
        <v>308</v>
      </c>
      <c r="N5246" t="s">
        <v>21171</v>
      </c>
      <c r="O5246">
        <v>-9345</v>
      </c>
      <c r="P5246" t="s">
        <v>71</v>
      </c>
      <c r="Q5246">
        <v>19</v>
      </c>
      <c r="R5246" t="s">
        <v>40</v>
      </c>
      <c r="S5246" t="s">
        <v>63</v>
      </c>
      <c r="T5246">
        <v>80989</v>
      </c>
      <c r="U5246" s="1">
        <v>45626</v>
      </c>
      <c r="V5246" t="s">
        <v>42</v>
      </c>
      <c r="W5246">
        <v>746123</v>
      </c>
      <c r="X5246" t="s">
        <v>21172</v>
      </c>
      <c r="Y5246">
        <v>846</v>
      </c>
      <c r="Z5246">
        <v>1983</v>
      </c>
      <c r="AA5246">
        <v>3</v>
      </c>
      <c r="AB5246">
        <v>2379.6</v>
      </c>
      <c r="AC5246">
        <f>Table1_1[[#This Row],[Price]]*Table1_1[[#This Row],[Quantity]]</f>
        <v>5949</v>
      </c>
    </row>
    <row r="5247" spans="1:29" x14ac:dyDescent="0.3">
      <c r="A5247" t="s">
        <v>28</v>
      </c>
      <c r="B5247" t="s">
        <v>29</v>
      </c>
      <c r="C5247" t="s">
        <v>66</v>
      </c>
      <c r="D5247" t="s">
        <v>511</v>
      </c>
      <c r="E5247" t="s">
        <v>56</v>
      </c>
      <c r="F5247" t="s">
        <v>57</v>
      </c>
      <c r="G5247">
        <v>45</v>
      </c>
      <c r="H5247">
        <v>428740</v>
      </c>
      <c r="I5247" t="s">
        <v>34</v>
      </c>
      <c r="J5247" s="3">
        <v>44336</v>
      </c>
      <c r="K5247">
        <v>950</v>
      </c>
      <c r="L5247" t="s">
        <v>21173</v>
      </c>
      <c r="M5247" t="s">
        <v>1091</v>
      </c>
      <c r="N5247" t="s">
        <v>21174</v>
      </c>
      <c r="O5247" t="s">
        <v>21175</v>
      </c>
      <c r="P5247" t="s">
        <v>39</v>
      </c>
      <c r="Q5247">
        <v>12</v>
      </c>
      <c r="R5247" t="s">
        <v>40</v>
      </c>
      <c r="S5247" t="s">
        <v>41</v>
      </c>
      <c r="T5247">
        <v>97224</v>
      </c>
      <c r="U5247" s="1">
        <v>45346</v>
      </c>
      <c r="V5247" t="s">
        <v>119</v>
      </c>
      <c r="W5247">
        <v>612865</v>
      </c>
      <c r="X5247" t="s">
        <v>21176</v>
      </c>
      <c r="Y5247">
        <v>860</v>
      </c>
      <c r="Z5247">
        <v>1971</v>
      </c>
      <c r="AA5247">
        <v>3</v>
      </c>
      <c r="AB5247">
        <v>2365.2000000000003</v>
      </c>
      <c r="AC5247">
        <f>Table1_1[[#This Row],[Price]]*Table1_1[[#This Row],[Quantity]]</f>
        <v>5913</v>
      </c>
    </row>
    <row r="5248" spans="1:29" x14ac:dyDescent="0.3">
      <c r="A5248" t="s">
        <v>28</v>
      </c>
      <c r="B5248" t="s">
        <v>29</v>
      </c>
      <c r="C5248" t="s">
        <v>91</v>
      </c>
      <c r="D5248" t="s">
        <v>82</v>
      </c>
      <c r="E5248" t="s">
        <v>46</v>
      </c>
      <c r="F5248" t="s">
        <v>175</v>
      </c>
      <c r="G5248">
        <v>68</v>
      </c>
      <c r="H5248">
        <v>438631</v>
      </c>
      <c r="I5248" t="s">
        <v>58</v>
      </c>
      <c r="J5248" s="3">
        <v>45623</v>
      </c>
      <c r="K5248">
        <v>1300</v>
      </c>
      <c r="L5248" t="s">
        <v>1227</v>
      </c>
      <c r="M5248" t="s">
        <v>1366</v>
      </c>
      <c r="N5248" t="s">
        <v>21178</v>
      </c>
      <c r="O5248" t="s">
        <v>21179</v>
      </c>
      <c r="P5248" t="s">
        <v>51</v>
      </c>
      <c r="Q5248">
        <v>6</v>
      </c>
      <c r="R5248" t="s">
        <v>40</v>
      </c>
      <c r="S5248" t="s">
        <v>63</v>
      </c>
      <c r="T5248">
        <v>87460</v>
      </c>
      <c r="U5248" s="1">
        <v>45595</v>
      </c>
      <c r="V5248" t="s">
        <v>155</v>
      </c>
      <c r="W5248">
        <v>400241</v>
      </c>
      <c r="X5248" t="s">
        <v>19615</v>
      </c>
      <c r="Y5248">
        <v>555</v>
      </c>
      <c r="Z5248">
        <v>2780</v>
      </c>
      <c r="AA5248">
        <v>7</v>
      </c>
      <c r="AB5248">
        <v>7784</v>
      </c>
      <c r="AC5248">
        <f>Table1_1[[#This Row],[Price]]*Table1_1[[#This Row],[Quantity]]</f>
        <v>19460</v>
      </c>
    </row>
    <row r="5249" spans="1:29" x14ac:dyDescent="0.3">
      <c r="A5249" t="s">
        <v>28</v>
      </c>
      <c r="B5249" t="s">
        <v>29</v>
      </c>
      <c r="C5249" t="s">
        <v>157</v>
      </c>
      <c r="D5249" t="s">
        <v>338</v>
      </c>
      <c r="E5249" t="s">
        <v>32</v>
      </c>
      <c r="F5249" t="s">
        <v>175</v>
      </c>
      <c r="G5249">
        <v>95</v>
      </c>
      <c r="H5249">
        <v>402221</v>
      </c>
      <c r="I5249" t="s">
        <v>34</v>
      </c>
      <c r="J5249" s="3">
        <v>44201</v>
      </c>
      <c r="K5249">
        <v>1300</v>
      </c>
      <c r="L5249" t="s">
        <v>21180</v>
      </c>
      <c r="M5249" t="s">
        <v>366</v>
      </c>
      <c r="N5249" t="s">
        <v>21181</v>
      </c>
      <c r="O5249" t="s">
        <v>21182</v>
      </c>
      <c r="P5249" t="s">
        <v>39</v>
      </c>
      <c r="Q5249">
        <v>6</v>
      </c>
      <c r="R5249" t="s">
        <v>40</v>
      </c>
      <c r="S5249" t="s">
        <v>63</v>
      </c>
      <c r="T5249">
        <v>97955</v>
      </c>
      <c r="U5249" s="1">
        <v>45495</v>
      </c>
      <c r="V5249" t="s">
        <v>126</v>
      </c>
      <c r="W5249">
        <v>653667</v>
      </c>
      <c r="X5249" t="s">
        <v>21183</v>
      </c>
      <c r="Y5249">
        <v>771</v>
      </c>
      <c r="Z5249">
        <v>2229</v>
      </c>
      <c r="AA5249">
        <v>8</v>
      </c>
      <c r="AB5249">
        <v>7132.8</v>
      </c>
      <c r="AC5249">
        <f>Table1_1[[#This Row],[Price]]*Table1_1[[#This Row],[Quantity]]</f>
        <v>17832</v>
      </c>
    </row>
    <row r="5250" spans="1:29" x14ac:dyDescent="0.3">
      <c r="A5250" t="s">
        <v>28</v>
      </c>
      <c r="B5250" t="s">
        <v>29</v>
      </c>
      <c r="C5250" t="s">
        <v>91</v>
      </c>
      <c r="D5250" t="s">
        <v>163</v>
      </c>
      <c r="E5250" t="s">
        <v>56</v>
      </c>
      <c r="F5250" t="s">
        <v>113</v>
      </c>
      <c r="G5250">
        <v>99</v>
      </c>
      <c r="H5250">
        <v>421468</v>
      </c>
      <c r="I5250" t="s">
        <v>34</v>
      </c>
      <c r="J5250" s="3">
        <v>45398</v>
      </c>
      <c r="K5250">
        <v>800</v>
      </c>
      <c r="L5250" t="s">
        <v>15803</v>
      </c>
      <c r="M5250" t="s">
        <v>250</v>
      </c>
      <c r="N5250" t="s">
        <v>21184</v>
      </c>
      <c r="O5250" t="s">
        <v>21185</v>
      </c>
      <c r="P5250" t="s">
        <v>51</v>
      </c>
      <c r="Q5250">
        <v>17</v>
      </c>
      <c r="R5250" t="s">
        <v>40</v>
      </c>
      <c r="S5250" t="s">
        <v>79</v>
      </c>
      <c r="T5250">
        <v>43867</v>
      </c>
      <c r="U5250" s="1">
        <v>45412</v>
      </c>
      <c r="V5250" t="s">
        <v>80</v>
      </c>
      <c r="W5250">
        <v>149655</v>
      </c>
      <c r="X5250" t="s">
        <v>9427</v>
      </c>
      <c r="Y5250">
        <v>343</v>
      </c>
      <c r="Z5250">
        <v>1561</v>
      </c>
      <c r="AA5250">
        <v>6</v>
      </c>
      <c r="AB5250">
        <v>3746.4</v>
      </c>
      <c r="AC5250">
        <f>Table1_1[[#This Row],[Price]]*Table1_1[[#This Row],[Quantity]]</f>
        <v>9366</v>
      </c>
    </row>
    <row r="5251" spans="1:29" x14ac:dyDescent="0.3">
      <c r="A5251" t="s">
        <v>28</v>
      </c>
      <c r="B5251" t="s">
        <v>29</v>
      </c>
      <c r="C5251" t="s">
        <v>91</v>
      </c>
      <c r="D5251" t="s">
        <v>291</v>
      </c>
      <c r="E5251" t="s">
        <v>46</v>
      </c>
      <c r="F5251" t="s">
        <v>106</v>
      </c>
      <c r="G5251">
        <v>19</v>
      </c>
      <c r="H5251">
        <v>429746</v>
      </c>
      <c r="I5251" t="s">
        <v>58</v>
      </c>
      <c r="J5251" s="3">
        <v>45032</v>
      </c>
      <c r="K5251">
        <v>950</v>
      </c>
      <c r="L5251" t="s">
        <v>21186</v>
      </c>
      <c r="M5251" t="s">
        <v>2538</v>
      </c>
      <c r="N5251" t="s">
        <v>21187</v>
      </c>
      <c r="O5251" t="s">
        <v>21188</v>
      </c>
      <c r="P5251" t="s">
        <v>87</v>
      </c>
      <c r="Q5251">
        <v>8</v>
      </c>
      <c r="R5251" t="s">
        <v>88</v>
      </c>
      <c r="S5251" t="s">
        <v>79</v>
      </c>
      <c r="T5251">
        <v>67911</v>
      </c>
      <c r="U5251" s="1">
        <v>45475</v>
      </c>
      <c r="V5251" t="s">
        <v>126</v>
      </c>
      <c r="W5251">
        <v>858808</v>
      </c>
      <c r="X5251" t="s">
        <v>21189</v>
      </c>
      <c r="Y5251">
        <v>901</v>
      </c>
      <c r="Z5251">
        <v>2795</v>
      </c>
      <c r="AA5251">
        <v>8</v>
      </c>
      <c r="AB5251">
        <v>8944</v>
      </c>
      <c r="AC5251">
        <f>Table1_1[[#This Row],[Price]]*Table1_1[[#This Row],[Quantity]]</f>
        <v>22360</v>
      </c>
    </row>
    <row r="5252" spans="1:29" x14ac:dyDescent="0.3">
      <c r="A5252" t="s">
        <v>28</v>
      </c>
      <c r="B5252" t="s">
        <v>29</v>
      </c>
      <c r="C5252" t="s">
        <v>44</v>
      </c>
      <c r="D5252" t="s">
        <v>261</v>
      </c>
      <c r="E5252" t="s">
        <v>46</v>
      </c>
      <c r="F5252" t="s">
        <v>106</v>
      </c>
      <c r="G5252">
        <v>47</v>
      </c>
      <c r="H5252">
        <v>413742</v>
      </c>
      <c r="I5252" t="s">
        <v>58</v>
      </c>
      <c r="J5252" s="3">
        <v>44405</v>
      </c>
      <c r="K5252">
        <v>1400</v>
      </c>
      <c r="L5252" t="s">
        <v>18095</v>
      </c>
      <c r="M5252" t="s">
        <v>282</v>
      </c>
      <c r="N5252" t="s">
        <v>21190</v>
      </c>
      <c r="O5252" t="s">
        <v>21191</v>
      </c>
      <c r="P5252" t="s">
        <v>51</v>
      </c>
      <c r="Q5252">
        <v>9</v>
      </c>
      <c r="R5252" t="s">
        <v>40</v>
      </c>
      <c r="S5252" t="s">
        <v>41</v>
      </c>
      <c r="T5252">
        <v>32947</v>
      </c>
      <c r="U5252" s="1">
        <v>45396</v>
      </c>
      <c r="V5252" t="s">
        <v>80</v>
      </c>
      <c r="W5252">
        <v>735813</v>
      </c>
      <c r="X5252" t="s">
        <v>10216</v>
      </c>
      <c r="Y5252">
        <v>821</v>
      </c>
      <c r="Z5252">
        <v>1514</v>
      </c>
      <c r="AA5252">
        <v>2</v>
      </c>
      <c r="AB5252">
        <v>1211.2</v>
      </c>
      <c r="AC5252">
        <f>Table1_1[[#This Row],[Price]]*Table1_1[[#This Row],[Quantity]]</f>
        <v>3028</v>
      </c>
    </row>
    <row r="5253" spans="1:29" x14ac:dyDescent="0.3">
      <c r="A5253" t="s">
        <v>28</v>
      </c>
      <c r="B5253" t="s">
        <v>29</v>
      </c>
      <c r="C5253" t="s">
        <v>148</v>
      </c>
      <c r="D5253" t="s">
        <v>227</v>
      </c>
      <c r="E5253" t="s">
        <v>46</v>
      </c>
      <c r="F5253" t="s">
        <v>83</v>
      </c>
      <c r="G5253">
        <v>27</v>
      </c>
      <c r="H5253">
        <v>415818</v>
      </c>
      <c r="I5253" t="s">
        <v>34</v>
      </c>
      <c r="J5253" s="3">
        <v>43895</v>
      </c>
      <c r="K5253">
        <v>1000</v>
      </c>
      <c r="L5253" t="s">
        <v>21192</v>
      </c>
      <c r="M5253" t="s">
        <v>2054</v>
      </c>
      <c r="N5253" t="s">
        <v>21193</v>
      </c>
      <c r="O5253" t="s">
        <v>21194</v>
      </c>
      <c r="P5253" t="s">
        <v>39</v>
      </c>
      <c r="Q5253">
        <v>7</v>
      </c>
      <c r="R5253" t="s">
        <v>88</v>
      </c>
      <c r="S5253" t="s">
        <v>41</v>
      </c>
      <c r="T5253">
        <v>56170</v>
      </c>
      <c r="U5253" s="1">
        <v>45501</v>
      </c>
      <c r="V5253" t="s">
        <v>126</v>
      </c>
      <c r="W5253">
        <v>768663</v>
      </c>
      <c r="X5253" t="s">
        <v>21195</v>
      </c>
      <c r="Y5253">
        <v>768</v>
      </c>
      <c r="Z5253">
        <v>1657</v>
      </c>
      <c r="AA5253">
        <v>1</v>
      </c>
      <c r="AB5253">
        <v>662.80000000000007</v>
      </c>
      <c r="AC5253">
        <f>Table1_1[[#This Row],[Price]]*Table1_1[[#This Row],[Quantity]]</f>
        <v>1657</v>
      </c>
    </row>
    <row r="5254" spans="1:29" x14ac:dyDescent="0.3">
      <c r="A5254" t="s">
        <v>28</v>
      </c>
      <c r="B5254" t="s">
        <v>29</v>
      </c>
      <c r="C5254" t="s">
        <v>148</v>
      </c>
      <c r="D5254" t="s">
        <v>267</v>
      </c>
      <c r="E5254" t="s">
        <v>46</v>
      </c>
      <c r="F5254" t="s">
        <v>175</v>
      </c>
      <c r="G5254">
        <v>93</v>
      </c>
      <c r="H5254">
        <v>417279</v>
      </c>
      <c r="I5254" t="s">
        <v>58</v>
      </c>
      <c r="J5254" s="3">
        <v>44013</v>
      </c>
      <c r="K5254">
        <v>1100</v>
      </c>
      <c r="L5254" t="s">
        <v>21197</v>
      </c>
      <c r="M5254" t="s">
        <v>287</v>
      </c>
      <c r="N5254" t="s">
        <v>21198</v>
      </c>
      <c r="O5254" t="s">
        <v>21199</v>
      </c>
      <c r="P5254" t="s">
        <v>87</v>
      </c>
      <c r="Q5254">
        <v>11</v>
      </c>
      <c r="R5254" t="s">
        <v>40</v>
      </c>
      <c r="S5254" t="s">
        <v>63</v>
      </c>
      <c r="T5254">
        <v>33821</v>
      </c>
      <c r="U5254" s="1">
        <v>45577</v>
      </c>
      <c r="V5254" t="s">
        <v>155</v>
      </c>
      <c r="W5254">
        <v>180390</v>
      </c>
      <c r="X5254" t="s">
        <v>21200</v>
      </c>
      <c r="Y5254">
        <v>589</v>
      </c>
      <c r="Z5254">
        <v>2201</v>
      </c>
      <c r="AA5254">
        <v>6</v>
      </c>
      <c r="AB5254">
        <v>5282.4000000000015</v>
      </c>
      <c r="AC5254">
        <f>Table1_1[[#This Row],[Price]]*Table1_1[[#This Row],[Quantity]]</f>
        <v>13206</v>
      </c>
    </row>
    <row r="5255" spans="1:29" x14ac:dyDescent="0.3">
      <c r="A5255" t="s">
        <v>28</v>
      </c>
      <c r="B5255" t="s">
        <v>29</v>
      </c>
      <c r="C5255" t="s">
        <v>193</v>
      </c>
      <c r="D5255" t="s">
        <v>170</v>
      </c>
      <c r="E5255" t="s">
        <v>32</v>
      </c>
      <c r="F5255" t="s">
        <v>99</v>
      </c>
      <c r="G5255">
        <v>71</v>
      </c>
      <c r="H5255">
        <v>424879</v>
      </c>
      <c r="I5255" t="s">
        <v>34</v>
      </c>
      <c r="J5255" s="3">
        <v>44426</v>
      </c>
      <c r="K5255">
        <v>1200</v>
      </c>
      <c r="L5255" t="s">
        <v>19142</v>
      </c>
      <c r="M5255" t="s">
        <v>372</v>
      </c>
      <c r="N5255" t="s">
        <v>21202</v>
      </c>
      <c r="O5255" t="s">
        <v>21203</v>
      </c>
      <c r="P5255" t="s">
        <v>51</v>
      </c>
      <c r="Q5255">
        <v>14</v>
      </c>
      <c r="R5255" t="s">
        <v>40</v>
      </c>
      <c r="S5255" t="s">
        <v>41</v>
      </c>
      <c r="T5255">
        <v>72113</v>
      </c>
      <c r="U5255" s="1">
        <v>45354</v>
      </c>
      <c r="V5255" t="s">
        <v>72</v>
      </c>
      <c r="W5255">
        <v>533713</v>
      </c>
      <c r="X5255" t="s">
        <v>21204</v>
      </c>
      <c r="Y5255">
        <v>780</v>
      </c>
      <c r="Z5255">
        <v>1979</v>
      </c>
      <c r="AA5255">
        <v>2</v>
      </c>
      <c r="AB5255">
        <v>1583.2</v>
      </c>
      <c r="AC5255">
        <f>Table1_1[[#This Row],[Price]]*Table1_1[[#This Row],[Quantity]]</f>
        <v>3958</v>
      </c>
    </row>
    <row r="5256" spans="1:29" x14ac:dyDescent="0.3">
      <c r="A5256" t="s">
        <v>28</v>
      </c>
      <c r="B5256" t="s">
        <v>29</v>
      </c>
      <c r="C5256" t="s">
        <v>193</v>
      </c>
      <c r="D5256" t="s">
        <v>163</v>
      </c>
      <c r="E5256" t="s">
        <v>56</v>
      </c>
      <c r="F5256" t="s">
        <v>175</v>
      </c>
      <c r="G5256">
        <v>40</v>
      </c>
      <c r="H5256">
        <v>435809</v>
      </c>
      <c r="I5256" t="s">
        <v>58</v>
      </c>
      <c r="J5256" s="3">
        <v>44380</v>
      </c>
      <c r="K5256">
        <v>800</v>
      </c>
      <c r="L5256" t="s">
        <v>21205</v>
      </c>
      <c r="M5256" t="s">
        <v>172</v>
      </c>
      <c r="N5256" t="s">
        <v>21206</v>
      </c>
      <c r="O5256" t="s">
        <v>21207</v>
      </c>
      <c r="P5256" t="s">
        <v>71</v>
      </c>
      <c r="Q5256">
        <v>14</v>
      </c>
      <c r="R5256" t="s">
        <v>40</v>
      </c>
      <c r="S5256" t="s">
        <v>63</v>
      </c>
      <c r="T5256">
        <v>35931</v>
      </c>
      <c r="U5256" s="1">
        <v>45450</v>
      </c>
      <c r="V5256" t="s">
        <v>52</v>
      </c>
      <c r="W5256">
        <v>180580</v>
      </c>
      <c r="X5256" t="s">
        <v>21208</v>
      </c>
      <c r="Y5256">
        <v>617</v>
      </c>
      <c r="Z5256">
        <v>505</v>
      </c>
      <c r="AA5256">
        <v>7</v>
      </c>
      <c r="AB5256">
        <v>1414</v>
      </c>
      <c r="AC5256">
        <f>Table1_1[[#This Row],[Price]]*Table1_1[[#This Row],[Quantity]]</f>
        <v>3535</v>
      </c>
    </row>
    <row r="5257" spans="1:29" x14ac:dyDescent="0.3">
      <c r="A5257" t="s">
        <v>28</v>
      </c>
      <c r="B5257" t="s">
        <v>29</v>
      </c>
      <c r="C5257" t="s">
        <v>44</v>
      </c>
      <c r="D5257" t="s">
        <v>237</v>
      </c>
      <c r="E5257" t="s">
        <v>32</v>
      </c>
      <c r="F5257" t="s">
        <v>175</v>
      </c>
      <c r="G5257">
        <v>3</v>
      </c>
      <c r="H5257">
        <v>408462</v>
      </c>
      <c r="I5257" t="s">
        <v>34</v>
      </c>
      <c r="J5257" s="3">
        <v>44706</v>
      </c>
      <c r="K5257">
        <v>950</v>
      </c>
      <c r="L5257" t="s">
        <v>21209</v>
      </c>
      <c r="M5257" t="s">
        <v>85</v>
      </c>
      <c r="N5257" t="s">
        <v>21210</v>
      </c>
      <c r="O5257" t="s">
        <v>21211</v>
      </c>
      <c r="P5257" t="s">
        <v>87</v>
      </c>
      <c r="Q5257">
        <v>10</v>
      </c>
      <c r="R5257" t="s">
        <v>40</v>
      </c>
      <c r="S5257" t="s">
        <v>118</v>
      </c>
      <c r="T5257">
        <v>35088</v>
      </c>
      <c r="U5257" s="1">
        <v>45399</v>
      </c>
      <c r="V5257" t="s">
        <v>80</v>
      </c>
      <c r="W5257">
        <v>634065</v>
      </c>
      <c r="X5257" t="s">
        <v>21212</v>
      </c>
      <c r="Y5257">
        <v>777</v>
      </c>
      <c r="Z5257">
        <v>780</v>
      </c>
      <c r="AA5257">
        <v>2</v>
      </c>
      <c r="AB5257">
        <v>624</v>
      </c>
      <c r="AC5257">
        <f>Table1_1[[#This Row],[Price]]*Table1_1[[#This Row],[Quantity]]</f>
        <v>1560</v>
      </c>
    </row>
    <row r="5258" spans="1:29" x14ac:dyDescent="0.3">
      <c r="A5258" t="s">
        <v>28</v>
      </c>
      <c r="B5258" t="s">
        <v>29</v>
      </c>
      <c r="C5258" t="s">
        <v>54</v>
      </c>
      <c r="D5258" t="s">
        <v>55</v>
      </c>
      <c r="E5258" t="s">
        <v>46</v>
      </c>
      <c r="F5258" t="s">
        <v>83</v>
      </c>
      <c r="G5258">
        <v>74</v>
      </c>
      <c r="H5258">
        <v>410181</v>
      </c>
      <c r="I5258" t="s">
        <v>58</v>
      </c>
      <c r="J5258" s="3">
        <v>44282</v>
      </c>
      <c r="K5258">
        <v>950</v>
      </c>
      <c r="L5258" t="s">
        <v>21213</v>
      </c>
      <c r="M5258" t="s">
        <v>1198</v>
      </c>
      <c r="N5258" t="s">
        <v>21214</v>
      </c>
      <c r="O5258">
        <v>-7997</v>
      </c>
      <c r="P5258" t="s">
        <v>39</v>
      </c>
      <c r="Q5258">
        <v>10</v>
      </c>
      <c r="R5258" t="s">
        <v>88</v>
      </c>
      <c r="S5258" t="s">
        <v>63</v>
      </c>
      <c r="T5258">
        <v>10263</v>
      </c>
      <c r="U5258" s="1">
        <v>45358</v>
      </c>
      <c r="V5258" t="s">
        <v>72</v>
      </c>
      <c r="W5258">
        <v>863665</v>
      </c>
      <c r="X5258" t="s">
        <v>21215</v>
      </c>
      <c r="Y5258">
        <v>381</v>
      </c>
      <c r="Z5258">
        <v>2294</v>
      </c>
      <c r="AA5258">
        <v>4</v>
      </c>
      <c r="AB5258">
        <v>3670.4</v>
      </c>
      <c r="AC5258">
        <f>Table1_1[[#This Row],[Price]]*Table1_1[[#This Row],[Quantity]]</f>
        <v>9176</v>
      </c>
    </row>
    <row r="5259" spans="1:29" x14ac:dyDescent="0.3">
      <c r="A5259" t="s">
        <v>28</v>
      </c>
      <c r="B5259" t="s">
        <v>29</v>
      </c>
      <c r="C5259" t="s">
        <v>30</v>
      </c>
      <c r="D5259" t="s">
        <v>170</v>
      </c>
      <c r="E5259" t="s">
        <v>46</v>
      </c>
      <c r="F5259" t="s">
        <v>175</v>
      </c>
      <c r="G5259">
        <v>33</v>
      </c>
      <c r="H5259">
        <v>427966</v>
      </c>
      <c r="I5259" t="s">
        <v>34</v>
      </c>
      <c r="J5259" s="3">
        <v>45587</v>
      </c>
      <c r="K5259">
        <v>1100</v>
      </c>
      <c r="L5259" t="s">
        <v>21216</v>
      </c>
      <c r="M5259" t="s">
        <v>313</v>
      </c>
      <c r="N5259" t="s">
        <v>21217</v>
      </c>
      <c r="O5259" t="s">
        <v>21218</v>
      </c>
      <c r="P5259" t="s">
        <v>71</v>
      </c>
      <c r="Q5259">
        <v>18</v>
      </c>
      <c r="R5259" t="s">
        <v>88</v>
      </c>
      <c r="S5259" t="s">
        <v>41</v>
      </c>
      <c r="T5259">
        <v>72760</v>
      </c>
      <c r="U5259" s="1">
        <v>45426</v>
      </c>
      <c r="V5259" t="s">
        <v>140</v>
      </c>
      <c r="W5259">
        <v>482516</v>
      </c>
      <c r="X5259" t="s">
        <v>21219</v>
      </c>
      <c r="Y5259">
        <v>257</v>
      </c>
      <c r="Z5259">
        <v>1094</v>
      </c>
      <c r="AA5259">
        <v>3</v>
      </c>
      <c r="AB5259">
        <v>1312.8000000000002</v>
      </c>
      <c r="AC5259">
        <f>Table1_1[[#This Row],[Price]]*Table1_1[[#This Row],[Quantity]]</f>
        <v>3282</v>
      </c>
    </row>
    <row r="5260" spans="1:29" x14ac:dyDescent="0.3">
      <c r="A5260" t="s">
        <v>28</v>
      </c>
      <c r="B5260" t="s">
        <v>29</v>
      </c>
      <c r="C5260" t="s">
        <v>193</v>
      </c>
      <c r="D5260" t="s">
        <v>82</v>
      </c>
      <c r="E5260" t="s">
        <v>46</v>
      </c>
      <c r="F5260" t="s">
        <v>57</v>
      </c>
      <c r="G5260">
        <v>91</v>
      </c>
      <c r="H5260">
        <v>401546</v>
      </c>
      <c r="I5260" t="s">
        <v>58</v>
      </c>
      <c r="J5260" s="3">
        <v>44918</v>
      </c>
      <c r="K5260">
        <v>1300</v>
      </c>
      <c r="L5260" t="s">
        <v>8341</v>
      </c>
      <c r="M5260" t="s">
        <v>736</v>
      </c>
      <c r="N5260" t="s">
        <v>21221</v>
      </c>
      <c r="O5260" t="s">
        <v>21222</v>
      </c>
      <c r="P5260" t="s">
        <v>39</v>
      </c>
      <c r="Q5260">
        <v>15</v>
      </c>
      <c r="R5260" t="s">
        <v>88</v>
      </c>
      <c r="S5260" t="s">
        <v>41</v>
      </c>
      <c r="T5260">
        <v>86379</v>
      </c>
      <c r="U5260" s="1">
        <v>45572</v>
      </c>
      <c r="V5260" t="s">
        <v>155</v>
      </c>
      <c r="W5260">
        <v>570675</v>
      </c>
      <c r="X5260" t="s">
        <v>21223</v>
      </c>
      <c r="Y5260">
        <v>639</v>
      </c>
      <c r="Z5260">
        <v>1630</v>
      </c>
      <c r="AA5260">
        <v>8</v>
      </c>
      <c r="AB5260">
        <v>5216</v>
      </c>
      <c r="AC5260">
        <f>Table1_1[[#This Row],[Price]]*Table1_1[[#This Row],[Quantity]]</f>
        <v>13040</v>
      </c>
    </row>
    <row r="5261" spans="1:29" x14ac:dyDescent="0.3">
      <c r="A5261" t="s">
        <v>28</v>
      </c>
      <c r="B5261" t="s">
        <v>29</v>
      </c>
      <c r="C5261" t="s">
        <v>66</v>
      </c>
      <c r="D5261" t="s">
        <v>98</v>
      </c>
      <c r="E5261" t="s">
        <v>46</v>
      </c>
      <c r="F5261" t="s">
        <v>83</v>
      </c>
      <c r="G5261">
        <v>83</v>
      </c>
      <c r="H5261">
        <v>438027</v>
      </c>
      <c r="I5261" t="s">
        <v>34</v>
      </c>
      <c r="J5261" s="3">
        <v>44033</v>
      </c>
      <c r="K5261">
        <v>1100</v>
      </c>
      <c r="L5261" t="s">
        <v>1614</v>
      </c>
      <c r="M5261" t="s">
        <v>596</v>
      </c>
      <c r="N5261" t="s">
        <v>21224</v>
      </c>
      <c r="O5261" t="s">
        <v>21225</v>
      </c>
      <c r="P5261" t="s">
        <v>87</v>
      </c>
      <c r="Q5261">
        <v>17</v>
      </c>
      <c r="R5261" t="s">
        <v>88</v>
      </c>
      <c r="S5261" t="s">
        <v>118</v>
      </c>
      <c r="T5261">
        <v>23477</v>
      </c>
      <c r="U5261" s="1">
        <v>45428</v>
      </c>
      <c r="V5261" t="s">
        <v>140</v>
      </c>
      <c r="W5261">
        <v>688880</v>
      </c>
      <c r="X5261" t="s">
        <v>21226</v>
      </c>
      <c r="Y5261">
        <v>409</v>
      </c>
      <c r="Z5261">
        <v>717</v>
      </c>
      <c r="AA5261">
        <v>8</v>
      </c>
      <c r="AB5261">
        <v>2294.4</v>
      </c>
      <c r="AC5261">
        <f>Table1_1[[#This Row],[Price]]*Table1_1[[#This Row],[Quantity]]</f>
        <v>5736</v>
      </c>
    </row>
    <row r="5262" spans="1:29" x14ac:dyDescent="0.3">
      <c r="A5262" t="s">
        <v>28</v>
      </c>
      <c r="B5262" t="s">
        <v>29</v>
      </c>
      <c r="C5262" t="s">
        <v>66</v>
      </c>
      <c r="D5262" t="s">
        <v>291</v>
      </c>
      <c r="E5262" t="s">
        <v>56</v>
      </c>
      <c r="F5262" t="s">
        <v>175</v>
      </c>
      <c r="G5262">
        <v>4</v>
      </c>
      <c r="H5262">
        <v>408350</v>
      </c>
      <c r="I5262" t="s">
        <v>34</v>
      </c>
      <c r="J5262" s="3">
        <v>44383</v>
      </c>
      <c r="K5262">
        <v>1200</v>
      </c>
      <c r="L5262" t="s">
        <v>21227</v>
      </c>
      <c r="M5262" t="s">
        <v>552</v>
      </c>
      <c r="N5262" t="s">
        <v>21228</v>
      </c>
      <c r="O5262" t="s">
        <v>21229</v>
      </c>
      <c r="P5262" t="s">
        <v>39</v>
      </c>
      <c r="Q5262">
        <v>6</v>
      </c>
      <c r="R5262" t="s">
        <v>88</v>
      </c>
      <c r="S5262" t="s">
        <v>63</v>
      </c>
      <c r="T5262">
        <v>61128</v>
      </c>
      <c r="U5262" s="1">
        <v>45532</v>
      </c>
      <c r="V5262" t="s">
        <v>64</v>
      </c>
      <c r="W5262">
        <v>821107</v>
      </c>
      <c r="X5262" t="s">
        <v>21230</v>
      </c>
      <c r="Y5262">
        <v>914</v>
      </c>
      <c r="Z5262">
        <v>1515</v>
      </c>
      <c r="AA5262">
        <v>4</v>
      </c>
      <c r="AB5262">
        <v>2424</v>
      </c>
      <c r="AC5262">
        <f>Table1_1[[#This Row],[Price]]*Table1_1[[#This Row],[Quantity]]</f>
        <v>6060</v>
      </c>
    </row>
    <row r="5263" spans="1:29" x14ac:dyDescent="0.3">
      <c r="A5263" t="s">
        <v>28</v>
      </c>
      <c r="B5263" t="s">
        <v>29</v>
      </c>
      <c r="C5263" t="s">
        <v>30</v>
      </c>
      <c r="D5263" t="s">
        <v>98</v>
      </c>
      <c r="E5263" t="s">
        <v>46</v>
      </c>
      <c r="F5263" t="s">
        <v>83</v>
      </c>
      <c r="G5263">
        <v>46</v>
      </c>
      <c r="H5263">
        <v>410480</v>
      </c>
      <c r="I5263" t="s">
        <v>34</v>
      </c>
      <c r="J5263" s="3">
        <v>44713</v>
      </c>
      <c r="K5263">
        <v>800</v>
      </c>
      <c r="L5263" t="s">
        <v>21231</v>
      </c>
      <c r="M5263" t="s">
        <v>591</v>
      </c>
      <c r="N5263" t="s">
        <v>21232</v>
      </c>
      <c r="O5263" t="s">
        <v>21233</v>
      </c>
      <c r="P5263" t="s">
        <v>87</v>
      </c>
      <c r="Q5263">
        <v>5</v>
      </c>
      <c r="R5263" t="s">
        <v>40</v>
      </c>
      <c r="S5263" t="s">
        <v>63</v>
      </c>
      <c r="T5263">
        <v>62115</v>
      </c>
      <c r="U5263" s="1">
        <v>45307</v>
      </c>
      <c r="V5263" t="s">
        <v>111</v>
      </c>
      <c r="W5263">
        <v>202932</v>
      </c>
      <c r="X5263" t="s">
        <v>21234</v>
      </c>
      <c r="Y5263">
        <v>676</v>
      </c>
      <c r="Z5263">
        <v>967</v>
      </c>
      <c r="AA5263">
        <v>2</v>
      </c>
      <c r="AB5263">
        <v>773.6</v>
      </c>
      <c r="AC5263">
        <f>Table1_1[[#This Row],[Price]]*Table1_1[[#This Row],[Quantity]]</f>
        <v>1934</v>
      </c>
    </row>
    <row r="5264" spans="1:29" x14ac:dyDescent="0.3">
      <c r="A5264" t="s">
        <v>28</v>
      </c>
      <c r="B5264" t="s">
        <v>29</v>
      </c>
      <c r="C5264" t="s">
        <v>30</v>
      </c>
      <c r="D5264" t="s">
        <v>149</v>
      </c>
      <c r="E5264" t="s">
        <v>32</v>
      </c>
      <c r="F5264" t="s">
        <v>106</v>
      </c>
      <c r="G5264">
        <v>86</v>
      </c>
      <c r="H5264">
        <v>404281</v>
      </c>
      <c r="I5264" t="s">
        <v>34</v>
      </c>
      <c r="J5264" s="3">
        <v>44656</v>
      </c>
      <c r="K5264">
        <v>1200</v>
      </c>
      <c r="L5264" t="s">
        <v>21235</v>
      </c>
      <c r="M5264" t="s">
        <v>670</v>
      </c>
      <c r="N5264" t="s">
        <v>21236</v>
      </c>
      <c r="O5264" t="s">
        <v>21237</v>
      </c>
      <c r="P5264" t="s">
        <v>39</v>
      </c>
      <c r="Q5264">
        <v>7</v>
      </c>
      <c r="R5264" t="s">
        <v>40</v>
      </c>
      <c r="S5264" t="s">
        <v>63</v>
      </c>
      <c r="T5264">
        <v>38373</v>
      </c>
      <c r="U5264" s="1">
        <v>45438</v>
      </c>
      <c r="V5264" t="s">
        <v>140</v>
      </c>
      <c r="W5264">
        <v>378859</v>
      </c>
      <c r="X5264" t="s">
        <v>21238</v>
      </c>
      <c r="Y5264">
        <v>436</v>
      </c>
      <c r="Z5264">
        <v>2541</v>
      </c>
      <c r="AA5264">
        <v>5</v>
      </c>
      <c r="AB5264">
        <v>5082</v>
      </c>
      <c r="AC5264">
        <f>Table1_1[[#This Row],[Price]]*Table1_1[[#This Row],[Quantity]]</f>
        <v>12705</v>
      </c>
    </row>
    <row r="5265" spans="1:29" x14ac:dyDescent="0.3">
      <c r="A5265" t="s">
        <v>28</v>
      </c>
      <c r="B5265" t="s">
        <v>29</v>
      </c>
      <c r="C5265" t="s">
        <v>30</v>
      </c>
      <c r="D5265" t="s">
        <v>291</v>
      </c>
      <c r="E5265" t="s">
        <v>46</v>
      </c>
      <c r="F5265" t="s">
        <v>113</v>
      </c>
      <c r="G5265">
        <v>48</v>
      </c>
      <c r="H5265">
        <v>425407</v>
      </c>
      <c r="I5265" t="s">
        <v>58</v>
      </c>
      <c r="J5265" s="3">
        <v>45482</v>
      </c>
      <c r="K5265">
        <v>1000</v>
      </c>
      <c r="L5265" t="s">
        <v>21239</v>
      </c>
      <c r="M5265" t="s">
        <v>1212</v>
      </c>
      <c r="N5265" t="s">
        <v>21240</v>
      </c>
      <c r="O5265" t="s">
        <v>21241</v>
      </c>
      <c r="P5265" t="s">
        <v>39</v>
      </c>
      <c r="Q5265">
        <v>19</v>
      </c>
      <c r="R5265" t="s">
        <v>88</v>
      </c>
      <c r="S5265" t="s">
        <v>118</v>
      </c>
      <c r="T5265">
        <v>37763</v>
      </c>
      <c r="U5265" s="1">
        <v>45400</v>
      </c>
      <c r="V5265" t="s">
        <v>80</v>
      </c>
      <c r="W5265">
        <v>418616</v>
      </c>
      <c r="X5265" t="s">
        <v>21242</v>
      </c>
      <c r="Y5265">
        <v>249</v>
      </c>
      <c r="Z5265">
        <v>2592</v>
      </c>
      <c r="AA5265">
        <v>6</v>
      </c>
      <c r="AB5265">
        <v>6220.8</v>
      </c>
      <c r="AC5265">
        <f>Table1_1[[#This Row],[Price]]*Table1_1[[#This Row],[Quantity]]</f>
        <v>15552</v>
      </c>
    </row>
    <row r="5266" spans="1:29" x14ac:dyDescent="0.3">
      <c r="A5266" t="s">
        <v>28</v>
      </c>
      <c r="B5266" t="s">
        <v>29</v>
      </c>
      <c r="C5266" t="s">
        <v>44</v>
      </c>
      <c r="D5266" t="s">
        <v>274</v>
      </c>
      <c r="E5266" t="s">
        <v>32</v>
      </c>
      <c r="F5266" t="s">
        <v>99</v>
      </c>
      <c r="G5266">
        <v>78</v>
      </c>
      <c r="H5266">
        <v>421799</v>
      </c>
      <c r="I5266" t="s">
        <v>34</v>
      </c>
      <c r="J5266" s="3">
        <v>44698</v>
      </c>
      <c r="K5266">
        <v>1000</v>
      </c>
      <c r="L5266" t="s">
        <v>21243</v>
      </c>
      <c r="M5266" t="s">
        <v>60</v>
      </c>
      <c r="N5266" t="s">
        <v>21244</v>
      </c>
      <c r="O5266" t="s">
        <v>21245</v>
      </c>
      <c r="P5266" t="s">
        <v>71</v>
      </c>
      <c r="Q5266">
        <v>9</v>
      </c>
      <c r="R5266" t="s">
        <v>40</v>
      </c>
      <c r="S5266" t="s">
        <v>118</v>
      </c>
      <c r="T5266">
        <v>12929</v>
      </c>
      <c r="U5266" s="1">
        <v>45506</v>
      </c>
      <c r="V5266" t="s">
        <v>64</v>
      </c>
      <c r="W5266">
        <v>568931</v>
      </c>
      <c r="X5266" t="s">
        <v>21246</v>
      </c>
      <c r="Y5266">
        <v>682</v>
      </c>
      <c r="Z5266">
        <v>1008</v>
      </c>
      <c r="AA5266">
        <v>7</v>
      </c>
      <c r="AB5266">
        <v>2822.4</v>
      </c>
      <c r="AC5266">
        <f>Table1_1[[#This Row],[Price]]*Table1_1[[#This Row],[Quantity]]</f>
        <v>7056</v>
      </c>
    </row>
    <row r="5267" spans="1:29" x14ac:dyDescent="0.3">
      <c r="A5267" t="s">
        <v>28</v>
      </c>
      <c r="B5267" t="s">
        <v>29</v>
      </c>
      <c r="C5267" t="s">
        <v>30</v>
      </c>
      <c r="D5267" t="s">
        <v>364</v>
      </c>
      <c r="E5267" t="s">
        <v>46</v>
      </c>
      <c r="F5267" t="s">
        <v>33</v>
      </c>
      <c r="G5267">
        <v>19</v>
      </c>
      <c r="H5267">
        <v>434944</v>
      </c>
      <c r="I5267" t="s">
        <v>58</v>
      </c>
      <c r="J5267" s="3">
        <v>45388</v>
      </c>
      <c r="K5267">
        <v>950</v>
      </c>
      <c r="L5267" t="s">
        <v>21247</v>
      </c>
      <c r="M5267" t="s">
        <v>313</v>
      </c>
      <c r="N5267" t="s">
        <v>21248</v>
      </c>
      <c r="O5267" t="s">
        <v>21249</v>
      </c>
      <c r="P5267" t="s">
        <v>87</v>
      </c>
      <c r="Q5267">
        <v>5</v>
      </c>
      <c r="R5267" t="s">
        <v>88</v>
      </c>
      <c r="S5267" t="s">
        <v>63</v>
      </c>
      <c r="T5267">
        <v>55308</v>
      </c>
      <c r="U5267" s="1">
        <v>45324</v>
      </c>
      <c r="V5267" t="s">
        <v>119</v>
      </c>
      <c r="W5267">
        <v>951408</v>
      </c>
      <c r="X5267" t="s">
        <v>21250</v>
      </c>
      <c r="Y5267">
        <v>896</v>
      </c>
      <c r="Z5267">
        <v>906</v>
      </c>
      <c r="AA5267">
        <v>6</v>
      </c>
      <c r="AB5267">
        <v>2174.4</v>
      </c>
      <c r="AC5267">
        <f>Table1_1[[#This Row],[Price]]*Table1_1[[#This Row],[Quantity]]</f>
        <v>5436</v>
      </c>
    </row>
    <row r="5268" spans="1:29" x14ac:dyDescent="0.3">
      <c r="A5268" t="s">
        <v>28</v>
      </c>
      <c r="B5268" t="s">
        <v>29</v>
      </c>
      <c r="C5268" t="s">
        <v>44</v>
      </c>
      <c r="D5268" t="s">
        <v>560</v>
      </c>
      <c r="E5268" t="s">
        <v>32</v>
      </c>
      <c r="F5268" t="s">
        <v>33</v>
      </c>
      <c r="G5268">
        <v>62</v>
      </c>
      <c r="H5268">
        <v>419053</v>
      </c>
      <c r="I5268" t="s">
        <v>58</v>
      </c>
      <c r="J5268" s="3">
        <v>44341</v>
      </c>
      <c r="K5268">
        <v>950</v>
      </c>
      <c r="L5268" t="s">
        <v>21251</v>
      </c>
      <c r="M5268" t="s">
        <v>60</v>
      </c>
      <c r="N5268" t="s">
        <v>21252</v>
      </c>
      <c r="O5268" t="s">
        <v>21253</v>
      </c>
      <c r="P5268" t="s">
        <v>51</v>
      </c>
      <c r="Q5268">
        <v>12</v>
      </c>
      <c r="R5268" t="s">
        <v>40</v>
      </c>
      <c r="S5268" t="s">
        <v>118</v>
      </c>
      <c r="T5268">
        <v>85488</v>
      </c>
      <c r="U5268" s="1">
        <v>45502</v>
      </c>
      <c r="V5268" t="s">
        <v>126</v>
      </c>
      <c r="W5268">
        <v>138355</v>
      </c>
      <c r="X5268" t="s">
        <v>21254</v>
      </c>
      <c r="Y5268">
        <v>412</v>
      </c>
      <c r="Z5268">
        <v>668</v>
      </c>
      <c r="AA5268">
        <v>3</v>
      </c>
      <c r="AB5268">
        <v>801.6</v>
      </c>
      <c r="AC5268">
        <f>Table1_1[[#This Row],[Price]]*Table1_1[[#This Row],[Quantity]]</f>
        <v>2004</v>
      </c>
    </row>
    <row r="5269" spans="1:29" x14ac:dyDescent="0.3">
      <c r="A5269" t="s">
        <v>28</v>
      </c>
      <c r="B5269" t="s">
        <v>29</v>
      </c>
      <c r="C5269" t="s">
        <v>148</v>
      </c>
      <c r="D5269" t="s">
        <v>134</v>
      </c>
      <c r="E5269" t="s">
        <v>32</v>
      </c>
      <c r="F5269" t="s">
        <v>150</v>
      </c>
      <c r="G5269">
        <v>8</v>
      </c>
      <c r="H5269">
        <v>408191</v>
      </c>
      <c r="I5269" t="s">
        <v>34</v>
      </c>
      <c r="J5269" s="3">
        <v>45563</v>
      </c>
      <c r="K5269">
        <v>1400</v>
      </c>
      <c r="L5269" t="s">
        <v>14557</v>
      </c>
      <c r="M5269" t="s">
        <v>856</v>
      </c>
      <c r="N5269" t="s">
        <v>21255</v>
      </c>
      <c r="O5269" t="s">
        <v>21256</v>
      </c>
      <c r="P5269" t="s">
        <v>71</v>
      </c>
      <c r="Q5269">
        <v>18</v>
      </c>
      <c r="R5269" t="s">
        <v>40</v>
      </c>
      <c r="S5269" t="s">
        <v>41</v>
      </c>
      <c r="T5269">
        <v>24360</v>
      </c>
      <c r="U5269" s="1">
        <v>45484</v>
      </c>
      <c r="V5269" t="s">
        <v>126</v>
      </c>
      <c r="W5269">
        <v>124673</v>
      </c>
      <c r="X5269" t="s">
        <v>21257</v>
      </c>
      <c r="Y5269">
        <v>414</v>
      </c>
      <c r="Z5269">
        <v>1297</v>
      </c>
      <c r="AA5269">
        <v>8</v>
      </c>
      <c r="AB5269">
        <v>4150.4000000000015</v>
      </c>
      <c r="AC5269">
        <f>Table1_1[[#This Row],[Price]]*Table1_1[[#This Row],[Quantity]]</f>
        <v>10376</v>
      </c>
    </row>
    <row r="5270" spans="1:29" x14ac:dyDescent="0.3">
      <c r="A5270" t="s">
        <v>28</v>
      </c>
      <c r="B5270" t="s">
        <v>29</v>
      </c>
      <c r="C5270" t="s">
        <v>54</v>
      </c>
      <c r="D5270" t="s">
        <v>187</v>
      </c>
      <c r="E5270" t="s">
        <v>56</v>
      </c>
      <c r="F5270" t="s">
        <v>150</v>
      </c>
      <c r="G5270">
        <v>8</v>
      </c>
      <c r="H5270">
        <v>436635</v>
      </c>
      <c r="I5270" t="s">
        <v>34</v>
      </c>
      <c r="J5270" s="3">
        <v>45113</v>
      </c>
      <c r="K5270">
        <v>950</v>
      </c>
      <c r="L5270" t="s">
        <v>21259</v>
      </c>
      <c r="M5270" t="s">
        <v>895</v>
      </c>
      <c r="N5270" t="s">
        <v>21260</v>
      </c>
      <c r="O5270" t="s">
        <v>21261</v>
      </c>
      <c r="P5270" t="s">
        <v>87</v>
      </c>
      <c r="Q5270">
        <v>8</v>
      </c>
      <c r="R5270" t="s">
        <v>88</v>
      </c>
      <c r="S5270" t="s">
        <v>63</v>
      </c>
      <c r="T5270">
        <v>21097</v>
      </c>
      <c r="U5270" s="1">
        <v>45385</v>
      </c>
      <c r="V5270" t="s">
        <v>80</v>
      </c>
      <c r="W5270">
        <v>421231</v>
      </c>
      <c r="X5270" t="s">
        <v>21262</v>
      </c>
      <c r="Y5270">
        <v>683</v>
      </c>
      <c r="Z5270">
        <v>927</v>
      </c>
      <c r="AA5270">
        <v>8</v>
      </c>
      <c r="AB5270">
        <v>2966.4</v>
      </c>
      <c r="AC5270">
        <f>Table1_1[[#This Row],[Price]]*Table1_1[[#This Row],[Quantity]]</f>
        <v>7416</v>
      </c>
    </row>
    <row r="5271" spans="1:29" x14ac:dyDescent="0.3">
      <c r="A5271" t="s">
        <v>28</v>
      </c>
      <c r="B5271" t="s">
        <v>29</v>
      </c>
      <c r="C5271" t="s">
        <v>157</v>
      </c>
      <c r="D5271" t="s">
        <v>524</v>
      </c>
      <c r="E5271" t="s">
        <v>56</v>
      </c>
      <c r="F5271" t="s">
        <v>175</v>
      </c>
      <c r="G5271">
        <v>71</v>
      </c>
      <c r="H5271">
        <v>400696</v>
      </c>
      <c r="I5271" t="s">
        <v>58</v>
      </c>
      <c r="J5271" s="3">
        <v>44135</v>
      </c>
      <c r="K5271">
        <v>1400</v>
      </c>
      <c r="L5271" t="s">
        <v>10116</v>
      </c>
      <c r="M5271" t="s">
        <v>313</v>
      </c>
      <c r="N5271" t="s">
        <v>21263</v>
      </c>
      <c r="O5271" t="s">
        <v>21264</v>
      </c>
      <c r="P5271" t="s">
        <v>71</v>
      </c>
      <c r="Q5271">
        <v>8</v>
      </c>
      <c r="R5271" t="s">
        <v>88</v>
      </c>
      <c r="S5271" t="s">
        <v>63</v>
      </c>
      <c r="T5271">
        <v>64118</v>
      </c>
      <c r="U5271" s="1">
        <v>45358</v>
      </c>
      <c r="V5271" t="s">
        <v>72</v>
      </c>
      <c r="W5271">
        <v>702184</v>
      </c>
      <c r="X5271" t="s">
        <v>21265</v>
      </c>
      <c r="Y5271">
        <v>578</v>
      </c>
      <c r="Z5271">
        <v>516</v>
      </c>
      <c r="AA5271">
        <v>8</v>
      </c>
      <c r="AB5271">
        <v>1651.2</v>
      </c>
      <c r="AC5271">
        <f>Table1_1[[#This Row],[Price]]*Table1_1[[#This Row],[Quantity]]</f>
        <v>4128</v>
      </c>
    </row>
    <row r="5272" spans="1:29" x14ac:dyDescent="0.3">
      <c r="A5272" t="s">
        <v>28</v>
      </c>
      <c r="B5272" t="s">
        <v>29</v>
      </c>
      <c r="C5272" t="s">
        <v>193</v>
      </c>
      <c r="D5272" t="s">
        <v>616</v>
      </c>
      <c r="E5272" t="s">
        <v>32</v>
      </c>
      <c r="F5272" t="s">
        <v>135</v>
      </c>
      <c r="G5272">
        <v>11</v>
      </c>
      <c r="H5272">
        <v>439021</v>
      </c>
      <c r="I5272" t="s">
        <v>34</v>
      </c>
      <c r="J5272" s="3">
        <v>44907</v>
      </c>
      <c r="K5272">
        <v>800</v>
      </c>
      <c r="L5272" t="s">
        <v>21266</v>
      </c>
      <c r="M5272" t="s">
        <v>1409</v>
      </c>
      <c r="N5272" t="s">
        <v>21267</v>
      </c>
      <c r="O5272" t="s">
        <v>21268</v>
      </c>
      <c r="P5272" t="s">
        <v>51</v>
      </c>
      <c r="Q5272">
        <v>5</v>
      </c>
      <c r="R5272" t="s">
        <v>40</v>
      </c>
      <c r="S5272" t="s">
        <v>63</v>
      </c>
      <c r="T5272">
        <v>47331</v>
      </c>
      <c r="U5272" s="1">
        <v>45322</v>
      </c>
      <c r="V5272" t="s">
        <v>111</v>
      </c>
      <c r="W5272">
        <v>743858</v>
      </c>
      <c r="X5272" t="s">
        <v>21269</v>
      </c>
      <c r="Y5272">
        <v>485</v>
      </c>
      <c r="Z5272">
        <v>1211</v>
      </c>
      <c r="AA5272">
        <v>3</v>
      </c>
      <c r="AB5272">
        <v>1453.2</v>
      </c>
      <c r="AC5272">
        <f>Table1_1[[#This Row],[Price]]*Table1_1[[#This Row],[Quantity]]</f>
        <v>3633</v>
      </c>
    </row>
    <row r="5273" spans="1:29" x14ac:dyDescent="0.3">
      <c r="A5273" t="s">
        <v>28</v>
      </c>
      <c r="B5273" t="s">
        <v>29</v>
      </c>
      <c r="C5273" t="s">
        <v>30</v>
      </c>
      <c r="D5273" t="s">
        <v>546</v>
      </c>
      <c r="E5273" t="s">
        <v>32</v>
      </c>
      <c r="F5273" t="s">
        <v>175</v>
      </c>
      <c r="G5273">
        <v>11</v>
      </c>
      <c r="H5273">
        <v>439599</v>
      </c>
      <c r="I5273" t="s">
        <v>34</v>
      </c>
      <c r="J5273" s="3">
        <v>44581</v>
      </c>
      <c r="K5273">
        <v>800</v>
      </c>
      <c r="L5273" t="s">
        <v>21270</v>
      </c>
      <c r="M5273" t="s">
        <v>159</v>
      </c>
      <c r="N5273" t="s">
        <v>21271</v>
      </c>
      <c r="O5273" t="s">
        <v>21272</v>
      </c>
      <c r="P5273" t="s">
        <v>39</v>
      </c>
      <c r="Q5273">
        <v>4</v>
      </c>
      <c r="R5273" t="s">
        <v>40</v>
      </c>
      <c r="S5273" t="s">
        <v>41</v>
      </c>
      <c r="T5273">
        <v>58882</v>
      </c>
      <c r="U5273" s="1">
        <v>45407</v>
      </c>
      <c r="V5273" t="s">
        <v>80</v>
      </c>
      <c r="W5273">
        <v>769913</v>
      </c>
      <c r="X5273" t="s">
        <v>21273</v>
      </c>
      <c r="Y5273">
        <v>814</v>
      </c>
      <c r="Z5273">
        <v>2282</v>
      </c>
      <c r="AA5273">
        <v>5</v>
      </c>
      <c r="AB5273">
        <v>4564</v>
      </c>
      <c r="AC5273">
        <f>Table1_1[[#This Row],[Price]]*Table1_1[[#This Row],[Quantity]]</f>
        <v>11410</v>
      </c>
    </row>
    <row r="5274" spans="1:29" x14ac:dyDescent="0.3">
      <c r="A5274" t="s">
        <v>28</v>
      </c>
      <c r="B5274" t="s">
        <v>29</v>
      </c>
      <c r="C5274" t="s">
        <v>148</v>
      </c>
      <c r="D5274" t="s">
        <v>248</v>
      </c>
      <c r="E5274" t="s">
        <v>56</v>
      </c>
      <c r="F5274" t="s">
        <v>99</v>
      </c>
      <c r="G5274">
        <v>10</v>
      </c>
      <c r="H5274">
        <v>407634</v>
      </c>
      <c r="I5274" t="s">
        <v>58</v>
      </c>
      <c r="J5274" s="3">
        <v>45199</v>
      </c>
      <c r="K5274">
        <v>1200</v>
      </c>
      <c r="L5274" t="s">
        <v>21274</v>
      </c>
      <c r="M5274" t="s">
        <v>334</v>
      </c>
      <c r="N5274" t="s">
        <v>21275</v>
      </c>
      <c r="O5274" t="s">
        <v>21276</v>
      </c>
      <c r="P5274" t="s">
        <v>87</v>
      </c>
      <c r="Q5274">
        <v>9</v>
      </c>
      <c r="R5274" t="s">
        <v>40</v>
      </c>
      <c r="S5274" t="s">
        <v>79</v>
      </c>
      <c r="T5274">
        <v>60744</v>
      </c>
      <c r="U5274" s="1">
        <v>45312</v>
      </c>
      <c r="V5274" t="s">
        <v>111</v>
      </c>
      <c r="W5274">
        <v>460584</v>
      </c>
      <c r="X5274" t="s">
        <v>21277</v>
      </c>
      <c r="Y5274">
        <v>852</v>
      </c>
      <c r="Z5274">
        <v>810</v>
      </c>
      <c r="AA5274">
        <v>6</v>
      </c>
      <c r="AB5274">
        <v>1944</v>
      </c>
      <c r="AC5274">
        <f>Table1_1[[#This Row],[Price]]*Table1_1[[#This Row],[Quantity]]</f>
        <v>4860</v>
      </c>
    </row>
    <row r="5275" spans="1:29" x14ac:dyDescent="0.3">
      <c r="A5275" t="s">
        <v>28</v>
      </c>
      <c r="B5275" t="s">
        <v>29</v>
      </c>
      <c r="C5275" t="s">
        <v>91</v>
      </c>
      <c r="D5275" t="s">
        <v>170</v>
      </c>
      <c r="E5275" t="s">
        <v>32</v>
      </c>
      <c r="F5275" t="s">
        <v>33</v>
      </c>
      <c r="G5275">
        <v>61</v>
      </c>
      <c r="H5275">
        <v>431494</v>
      </c>
      <c r="I5275" t="s">
        <v>34</v>
      </c>
      <c r="J5275" s="3">
        <v>45191</v>
      </c>
      <c r="K5275">
        <v>1200</v>
      </c>
      <c r="L5275" t="s">
        <v>21278</v>
      </c>
      <c r="M5275" t="s">
        <v>843</v>
      </c>
      <c r="N5275" t="s">
        <v>21279</v>
      </c>
      <c r="O5275" t="s">
        <v>21280</v>
      </c>
      <c r="P5275" t="s">
        <v>87</v>
      </c>
      <c r="Q5275">
        <v>5</v>
      </c>
      <c r="R5275" t="s">
        <v>88</v>
      </c>
      <c r="S5275" t="s">
        <v>79</v>
      </c>
      <c r="T5275">
        <v>83437</v>
      </c>
      <c r="U5275" s="1">
        <v>45487</v>
      </c>
      <c r="V5275" t="s">
        <v>126</v>
      </c>
      <c r="W5275">
        <v>530222</v>
      </c>
      <c r="X5275" t="s">
        <v>21281</v>
      </c>
      <c r="Y5275">
        <v>384</v>
      </c>
      <c r="Z5275">
        <v>1030</v>
      </c>
      <c r="AA5275">
        <v>4</v>
      </c>
      <c r="AB5275">
        <v>1648</v>
      </c>
      <c r="AC5275">
        <f>Table1_1[[#This Row],[Price]]*Table1_1[[#This Row],[Quantity]]</f>
        <v>4120</v>
      </c>
    </row>
    <row r="5276" spans="1:29" x14ac:dyDescent="0.3">
      <c r="A5276" t="s">
        <v>28</v>
      </c>
      <c r="B5276" t="s">
        <v>29</v>
      </c>
      <c r="C5276" t="s">
        <v>193</v>
      </c>
      <c r="D5276" t="s">
        <v>149</v>
      </c>
      <c r="E5276" t="s">
        <v>46</v>
      </c>
      <c r="F5276" t="s">
        <v>99</v>
      </c>
      <c r="G5276">
        <v>50</v>
      </c>
      <c r="H5276">
        <v>405953</v>
      </c>
      <c r="I5276" t="s">
        <v>34</v>
      </c>
      <c r="J5276" s="3">
        <v>44620</v>
      </c>
      <c r="K5276">
        <v>1200</v>
      </c>
      <c r="L5276" t="s">
        <v>21282</v>
      </c>
      <c r="M5276" t="s">
        <v>1356</v>
      </c>
      <c r="N5276" t="s">
        <v>21283</v>
      </c>
      <c r="O5276" t="s">
        <v>21284</v>
      </c>
      <c r="P5276" t="s">
        <v>71</v>
      </c>
      <c r="Q5276">
        <v>8</v>
      </c>
      <c r="R5276" t="s">
        <v>88</v>
      </c>
      <c r="S5276" t="s">
        <v>63</v>
      </c>
      <c r="T5276">
        <v>72667</v>
      </c>
      <c r="U5276" s="1">
        <v>45402</v>
      </c>
      <c r="V5276" t="s">
        <v>80</v>
      </c>
      <c r="W5276">
        <v>848232</v>
      </c>
      <c r="X5276" t="s">
        <v>21285</v>
      </c>
      <c r="Y5276">
        <v>848</v>
      </c>
      <c r="Z5276">
        <v>995</v>
      </c>
      <c r="AA5276">
        <v>7</v>
      </c>
      <c r="AB5276">
        <v>2786</v>
      </c>
      <c r="AC5276">
        <f>Table1_1[[#This Row],[Price]]*Table1_1[[#This Row],[Quantity]]</f>
        <v>6965</v>
      </c>
    </row>
    <row r="5277" spans="1:29" x14ac:dyDescent="0.3">
      <c r="A5277" t="s">
        <v>28</v>
      </c>
      <c r="B5277" t="s">
        <v>29</v>
      </c>
      <c r="C5277" t="s">
        <v>30</v>
      </c>
      <c r="D5277" t="s">
        <v>82</v>
      </c>
      <c r="E5277" t="s">
        <v>56</v>
      </c>
      <c r="F5277" t="s">
        <v>83</v>
      </c>
      <c r="G5277">
        <v>94</v>
      </c>
      <c r="H5277">
        <v>432635</v>
      </c>
      <c r="I5277" t="s">
        <v>34</v>
      </c>
      <c r="J5277" s="3">
        <v>45603</v>
      </c>
      <c r="K5277">
        <v>1100</v>
      </c>
      <c r="L5277" t="s">
        <v>21286</v>
      </c>
      <c r="M5277" t="s">
        <v>552</v>
      </c>
      <c r="N5277" t="s">
        <v>21287</v>
      </c>
      <c r="O5277" t="s">
        <v>21288</v>
      </c>
      <c r="P5277" t="s">
        <v>71</v>
      </c>
      <c r="Q5277">
        <v>13</v>
      </c>
      <c r="R5277" t="s">
        <v>40</v>
      </c>
      <c r="S5277" t="s">
        <v>41</v>
      </c>
      <c r="T5277">
        <v>15488</v>
      </c>
      <c r="U5277" s="1">
        <v>45464</v>
      </c>
      <c r="V5277" t="s">
        <v>52</v>
      </c>
      <c r="W5277">
        <v>606934</v>
      </c>
      <c r="X5277" t="s">
        <v>21289</v>
      </c>
      <c r="Y5277">
        <v>702</v>
      </c>
      <c r="Z5277">
        <v>778</v>
      </c>
      <c r="AA5277">
        <v>2</v>
      </c>
      <c r="AB5277">
        <v>622.40000000000009</v>
      </c>
      <c r="AC5277">
        <f>Table1_1[[#This Row],[Price]]*Table1_1[[#This Row],[Quantity]]</f>
        <v>1556</v>
      </c>
    </row>
    <row r="5278" spans="1:29" x14ac:dyDescent="0.3">
      <c r="A5278" t="s">
        <v>28</v>
      </c>
      <c r="B5278" t="s">
        <v>29</v>
      </c>
      <c r="C5278" t="s">
        <v>157</v>
      </c>
      <c r="D5278" t="s">
        <v>92</v>
      </c>
      <c r="E5278" t="s">
        <v>46</v>
      </c>
      <c r="F5278" t="s">
        <v>135</v>
      </c>
      <c r="G5278">
        <v>94</v>
      </c>
      <c r="H5278">
        <v>428784</v>
      </c>
      <c r="I5278" t="s">
        <v>58</v>
      </c>
      <c r="J5278" s="3">
        <v>44168</v>
      </c>
      <c r="K5278">
        <v>1000</v>
      </c>
      <c r="L5278" t="s">
        <v>21290</v>
      </c>
      <c r="M5278" t="s">
        <v>1356</v>
      </c>
      <c r="N5278" t="s">
        <v>21291</v>
      </c>
      <c r="O5278" t="s">
        <v>21292</v>
      </c>
      <c r="P5278" t="s">
        <v>87</v>
      </c>
      <c r="Q5278">
        <v>14</v>
      </c>
      <c r="R5278" t="s">
        <v>88</v>
      </c>
      <c r="S5278" t="s">
        <v>63</v>
      </c>
      <c r="T5278">
        <v>63330</v>
      </c>
      <c r="U5278" s="1">
        <v>45584</v>
      </c>
      <c r="V5278" t="s">
        <v>155</v>
      </c>
      <c r="W5278">
        <v>579551</v>
      </c>
      <c r="X5278" t="s">
        <v>20552</v>
      </c>
      <c r="Y5278">
        <v>735</v>
      </c>
      <c r="Z5278">
        <v>2701</v>
      </c>
      <c r="AA5278">
        <v>2</v>
      </c>
      <c r="AB5278">
        <v>2160.8000000000002</v>
      </c>
      <c r="AC5278">
        <f>Table1_1[[#This Row],[Price]]*Table1_1[[#This Row],[Quantity]]</f>
        <v>5402</v>
      </c>
    </row>
    <row r="5279" spans="1:29" x14ac:dyDescent="0.3">
      <c r="A5279" t="s">
        <v>28</v>
      </c>
      <c r="B5279" t="s">
        <v>29</v>
      </c>
      <c r="C5279" t="s">
        <v>157</v>
      </c>
      <c r="D5279" t="s">
        <v>248</v>
      </c>
      <c r="E5279" t="s">
        <v>56</v>
      </c>
      <c r="F5279" t="s">
        <v>135</v>
      </c>
      <c r="G5279">
        <v>81</v>
      </c>
      <c r="H5279">
        <v>422012</v>
      </c>
      <c r="I5279" t="s">
        <v>58</v>
      </c>
      <c r="J5279" s="3">
        <v>45122</v>
      </c>
      <c r="K5279">
        <v>1200</v>
      </c>
      <c r="L5279" t="s">
        <v>21293</v>
      </c>
      <c r="M5279" t="s">
        <v>869</v>
      </c>
      <c r="N5279" t="s">
        <v>21294</v>
      </c>
      <c r="O5279" t="s">
        <v>21295</v>
      </c>
      <c r="P5279" t="s">
        <v>71</v>
      </c>
      <c r="Q5279">
        <v>5</v>
      </c>
      <c r="R5279" t="s">
        <v>88</v>
      </c>
      <c r="S5279" t="s">
        <v>79</v>
      </c>
      <c r="T5279">
        <v>77404</v>
      </c>
      <c r="U5279" s="1">
        <v>45364</v>
      </c>
      <c r="V5279" t="s">
        <v>72</v>
      </c>
      <c r="W5279">
        <v>795909</v>
      </c>
      <c r="X5279" t="s">
        <v>21296</v>
      </c>
      <c r="Y5279">
        <v>467</v>
      </c>
      <c r="Z5279">
        <v>2211</v>
      </c>
      <c r="AA5279">
        <v>4</v>
      </c>
      <c r="AB5279">
        <v>3537.6000000000004</v>
      </c>
      <c r="AC5279">
        <f>Table1_1[[#This Row],[Price]]*Table1_1[[#This Row],[Quantity]]</f>
        <v>8844</v>
      </c>
    </row>
    <row r="5280" spans="1:29" x14ac:dyDescent="0.3">
      <c r="A5280" t="s">
        <v>28</v>
      </c>
      <c r="B5280" t="s">
        <v>29</v>
      </c>
      <c r="C5280" t="s">
        <v>148</v>
      </c>
      <c r="D5280" t="s">
        <v>467</v>
      </c>
      <c r="E5280" t="s">
        <v>46</v>
      </c>
      <c r="F5280" t="s">
        <v>106</v>
      </c>
      <c r="G5280">
        <v>61</v>
      </c>
      <c r="H5280">
        <v>409905</v>
      </c>
      <c r="I5280" t="s">
        <v>58</v>
      </c>
      <c r="J5280" s="3">
        <v>44200</v>
      </c>
      <c r="K5280">
        <v>1300</v>
      </c>
      <c r="L5280" t="s">
        <v>2533</v>
      </c>
      <c r="M5280" t="s">
        <v>818</v>
      </c>
      <c r="N5280" t="s">
        <v>21297</v>
      </c>
      <c r="O5280" t="s">
        <v>21298</v>
      </c>
      <c r="P5280" t="s">
        <v>87</v>
      </c>
      <c r="Q5280">
        <v>11</v>
      </c>
      <c r="R5280" t="s">
        <v>40</v>
      </c>
      <c r="S5280" t="s">
        <v>118</v>
      </c>
      <c r="T5280">
        <v>69027</v>
      </c>
      <c r="U5280" s="1">
        <v>45372</v>
      </c>
      <c r="V5280" t="s">
        <v>72</v>
      </c>
      <c r="W5280">
        <v>941829</v>
      </c>
      <c r="X5280" t="s">
        <v>21299</v>
      </c>
      <c r="Y5280">
        <v>790</v>
      </c>
      <c r="Z5280">
        <v>2912</v>
      </c>
      <c r="AA5280">
        <v>2</v>
      </c>
      <c r="AB5280">
        <v>2329.6</v>
      </c>
      <c r="AC5280">
        <f>Table1_1[[#This Row],[Price]]*Table1_1[[#This Row],[Quantity]]</f>
        <v>5824</v>
      </c>
    </row>
    <row r="5281" spans="1:29" x14ac:dyDescent="0.3">
      <c r="A5281" t="s">
        <v>28</v>
      </c>
      <c r="B5281" t="s">
        <v>29</v>
      </c>
      <c r="C5281" t="s">
        <v>157</v>
      </c>
      <c r="D5281" t="s">
        <v>291</v>
      </c>
      <c r="E5281" t="s">
        <v>32</v>
      </c>
      <c r="F5281" t="s">
        <v>106</v>
      </c>
      <c r="G5281">
        <v>47</v>
      </c>
      <c r="H5281">
        <v>406916</v>
      </c>
      <c r="I5281" t="s">
        <v>58</v>
      </c>
      <c r="J5281" s="3">
        <v>44200</v>
      </c>
      <c r="K5281">
        <v>1400</v>
      </c>
      <c r="L5281" t="s">
        <v>21300</v>
      </c>
      <c r="M5281" t="s">
        <v>2538</v>
      </c>
      <c r="N5281" t="s">
        <v>21301</v>
      </c>
      <c r="O5281" t="s">
        <v>21302</v>
      </c>
      <c r="P5281" t="s">
        <v>51</v>
      </c>
      <c r="Q5281">
        <v>20</v>
      </c>
      <c r="R5281" t="s">
        <v>88</v>
      </c>
      <c r="S5281" t="s">
        <v>118</v>
      </c>
      <c r="T5281">
        <v>90798</v>
      </c>
      <c r="U5281" s="1">
        <v>45464</v>
      </c>
      <c r="V5281" t="s">
        <v>52</v>
      </c>
      <c r="W5281">
        <v>889630</v>
      </c>
      <c r="X5281" t="s">
        <v>21303</v>
      </c>
      <c r="Y5281">
        <v>899</v>
      </c>
      <c r="Z5281">
        <v>2717</v>
      </c>
      <c r="AA5281">
        <v>3</v>
      </c>
      <c r="AB5281">
        <v>3260.4</v>
      </c>
      <c r="AC5281">
        <f>Table1_1[[#This Row],[Price]]*Table1_1[[#This Row],[Quantity]]</f>
        <v>8151</v>
      </c>
    </row>
    <row r="5282" spans="1:29" x14ac:dyDescent="0.3">
      <c r="A5282" t="s">
        <v>28</v>
      </c>
      <c r="B5282" t="s">
        <v>29</v>
      </c>
      <c r="C5282" t="s">
        <v>44</v>
      </c>
      <c r="D5282" t="s">
        <v>442</v>
      </c>
      <c r="E5282" t="s">
        <v>56</v>
      </c>
      <c r="F5282" t="s">
        <v>33</v>
      </c>
      <c r="G5282">
        <v>93</v>
      </c>
      <c r="H5282">
        <v>427350</v>
      </c>
      <c r="I5282" t="s">
        <v>34</v>
      </c>
      <c r="J5282" s="3">
        <v>45160</v>
      </c>
      <c r="K5282">
        <v>1200</v>
      </c>
      <c r="L5282" t="s">
        <v>21304</v>
      </c>
      <c r="M5282" t="s">
        <v>76</v>
      </c>
      <c r="N5282" t="s">
        <v>21305</v>
      </c>
      <c r="O5282" t="s">
        <v>21306</v>
      </c>
      <c r="P5282" t="s">
        <v>39</v>
      </c>
      <c r="Q5282">
        <v>17</v>
      </c>
      <c r="R5282" t="s">
        <v>88</v>
      </c>
      <c r="S5282" t="s">
        <v>118</v>
      </c>
      <c r="T5282">
        <v>60728</v>
      </c>
      <c r="U5282" s="1">
        <v>45453</v>
      </c>
      <c r="V5282" t="s">
        <v>52</v>
      </c>
      <c r="W5282">
        <v>179636</v>
      </c>
      <c r="X5282" t="s">
        <v>21307</v>
      </c>
      <c r="Y5282">
        <v>780</v>
      </c>
      <c r="Z5282">
        <v>846</v>
      </c>
      <c r="AA5282">
        <v>4</v>
      </c>
      <c r="AB5282">
        <v>1353.6000000000001</v>
      </c>
      <c r="AC5282">
        <f>Table1_1[[#This Row],[Price]]*Table1_1[[#This Row],[Quantity]]</f>
        <v>3384</v>
      </c>
    </row>
    <row r="5283" spans="1:29" x14ac:dyDescent="0.3">
      <c r="A5283" t="s">
        <v>28</v>
      </c>
      <c r="B5283" t="s">
        <v>29</v>
      </c>
      <c r="C5283" t="s">
        <v>157</v>
      </c>
      <c r="D5283" t="s">
        <v>82</v>
      </c>
      <c r="E5283" t="s">
        <v>46</v>
      </c>
      <c r="F5283" t="s">
        <v>106</v>
      </c>
      <c r="G5283">
        <v>31</v>
      </c>
      <c r="H5283">
        <v>401339</v>
      </c>
      <c r="I5283" t="s">
        <v>34</v>
      </c>
      <c r="J5283" s="3">
        <v>45601</v>
      </c>
      <c r="K5283">
        <v>1400</v>
      </c>
      <c r="L5283" t="s">
        <v>21308</v>
      </c>
      <c r="M5283" t="s">
        <v>101</v>
      </c>
      <c r="N5283" t="s">
        <v>21309</v>
      </c>
      <c r="O5283" t="s">
        <v>21310</v>
      </c>
      <c r="P5283" t="s">
        <v>71</v>
      </c>
      <c r="Q5283">
        <v>18</v>
      </c>
      <c r="R5283" t="s">
        <v>88</v>
      </c>
      <c r="S5283" t="s">
        <v>79</v>
      </c>
      <c r="T5283">
        <v>40087</v>
      </c>
      <c r="U5283" s="1">
        <v>45451</v>
      </c>
      <c r="V5283" t="s">
        <v>52</v>
      </c>
      <c r="W5283">
        <v>737242</v>
      </c>
      <c r="X5283" t="s">
        <v>21311</v>
      </c>
      <c r="Y5283">
        <v>223</v>
      </c>
      <c r="Z5283">
        <v>2818</v>
      </c>
      <c r="AA5283">
        <v>4</v>
      </c>
      <c r="AB5283">
        <v>4508.8</v>
      </c>
      <c r="AC5283">
        <f>Table1_1[[#This Row],[Price]]*Table1_1[[#This Row],[Quantity]]</f>
        <v>11272</v>
      </c>
    </row>
    <row r="5284" spans="1:29" x14ac:dyDescent="0.3">
      <c r="A5284" t="s">
        <v>28</v>
      </c>
      <c r="B5284" t="s">
        <v>29</v>
      </c>
      <c r="C5284" t="s">
        <v>30</v>
      </c>
      <c r="D5284" t="s">
        <v>511</v>
      </c>
      <c r="E5284" t="s">
        <v>32</v>
      </c>
      <c r="F5284" t="s">
        <v>135</v>
      </c>
      <c r="G5284">
        <v>40</v>
      </c>
      <c r="H5284">
        <v>417547</v>
      </c>
      <c r="I5284" t="s">
        <v>34</v>
      </c>
      <c r="J5284" s="3">
        <v>43924</v>
      </c>
      <c r="K5284">
        <v>950</v>
      </c>
      <c r="L5284" t="s">
        <v>21312</v>
      </c>
      <c r="M5284" t="s">
        <v>434</v>
      </c>
      <c r="N5284" t="s">
        <v>21313</v>
      </c>
      <c r="O5284" t="s">
        <v>21314</v>
      </c>
      <c r="P5284" t="s">
        <v>87</v>
      </c>
      <c r="Q5284">
        <v>18</v>
      </c>
      <c r="R5284" t="s">
        <v>40</v>
      </c>
      <c r="S5284" t="s">
        <v>118</v>
      </c>
      <c r="T5284">
        <v>52724</v>
      </c>
      <c r="U5284" s="1">
        <v>45514</v>
      </c>
      <c r="V5284" t="s">
        <v>64</v>
      </c>
      <c r="W5284">
        <v>396806</v>
      </c>
      <c r="X5284" t="s">
        <v>21315</v>
      </c>
      <c r="Y5284">
        <v>925</v>
      </c>
      <c r="Z5284">
        <v>1605</v>
      </c>
      <c r="AA5284">
        <v>3</v>
      </c>
      <c r="AB5284">
        <v>1926</v>
      </c>
      <c r="AC5284">
        <f>Table1_1[[#This Row],[Price]]*Table1_1[[#This Row],[Quantity]]</f>
        <v>4815</v>
      </c>
    </row>
    <row r="5285" spans="1:29" x14ac:dyDescent="0.3">
      <c r="A5285" t="s">
        <v>28</v>
      </c>
      <c r="B5285" t="s">
        <v>29</v>
      </c>
      <c r="C5285" t="s">
        <v>157</v>
      </c>
      <c r="D5285" t="s">
        <v>98</v>
      </c>
      <c r="E5285" t="s">
        <v>56</v>
      </c>
      <c r="F5285" t="s">
        <v>175</v>
      </c>
      <c r="G5285">
        <v>100</v>
      </c>
      <c r="H5285">
        <v>428411</v>
      </c>
      <c r="I5285" t="s">
        <v>58</v>
      </c>
      <c r="J5285" s="3">
        <v>44551</v>
      </c>
      <c r="K5285">
        <v>800</v>
      </c>
      <c r="L5285" t="s">
        <v>21316</v>
      </c>
      <c r="M5285" t="s">
        <v>263</v>
      </c>
      <c r="N5285" t="s">
        <v>21317</v>
      </c>
      <c r="O5285" t="s">
        <v>21318</v>
      </c>
      <c r="P5285" t="s">
        <v>87</v>
      </c>
      <c r="Q5285">
        <v>13</v>
      </c>
      <c r="R5285" t="s">
        <v>88</v>
      </c>
      <c r="S5285" t="s">
        <v>118</v>
      </c>
      <c r="T5285">
        <v>74746</v>
      </c>
      <c r="U5285" s="1">
        <v>45360</v>
      </c>
      <c r="V5285" t="s">
        <v>72</v>
      </c>
      <c r="W5285">
        <v>995228</v>
      </c>
      <c r="X5285" t="s">
        <v>21319</v>
      </c>
      <c r="Y5285">
        <v>401</v>
      </c>
      <c r="Z5285">
        <v>1231</v>
      </c>
      <c r="AA5285">
        <v>6</v>
      </c>
      <c r="AB5285">
        <v>2954.4</v>
      </c>
      <c r="AC5285">
        <f>Table1_1[[#This Row],[Price]]*Table1_1[[#This Row],[Quantity]]</f>
        <v>7386</v>
      </c>
    </row>
    <row r="5286" spans="1:29" x14ac:dyDescent="0.3">
      <c r="A5286" t="s">
        <v>28</v>
      </c>
      <c r="B5286" t="s">
        <v>29</v>
      </c>
      <c r="C5286" t="s">
        <v>157</v>
      </c>
      <c r="D5286" t="s">
        <v>267</v>
      </c>
      <c r="E5286" t="s">
        <v>56</v>
      </c>
      <c r="F5286" t="s">
        <v>106</v>
      </c>
      <c r="G5286">
        <v>4</v>
      </c>
      <c r="H5286">
        <v>435401</v>
      </c>
      <c r="I5286" t="s">
        <v>58</v>
      </c>
      <c r="J5286" s="3">
        <v>45213</v>
      </c>
      <c r="K5286">
        <v>950</v>
      </c>
      <c r="L5286" t="s">
        <v>21320</v>
      </c>
      <c r="M5286" t="s">
        <v>1091</v>
      </c>
      <c r="N5286" t="s">
        <v>21321</v>
      </c>
      <c r="O5286">
        <v>2854882564</v>
      </c>
      <c r="P5286" t="s">
        <v>39</v>
      </c>
      <c r="Q5286">
        <v>20</v>
      </c>
      <c r="R5286" t="s">
        <v>88</v>
      </c>
      <c r="S5286" t="s">
        <v>41</v>
      </c>
      <c r="T5286">
        <v>33748</v>
      </c>
      <c r="U5286" s="1">
        <v>45489</v>
      </c>
      <c r="V5286" t="s">
        <v>126</v>
      </c>
      <c r="W5286">
        <v>337912</v>
      </c>
      <c r="X5286" t="s">
        <v>21322</v>
      </c>
      <c r="Y5286">
        <v>585</v>
      </c>
      <c r="Z5286">
        <v>595</v>
      </c>
      <c r="AA5286">
        <v>6</v>
      </c>
      <c r="AB5286">
        <v>1428</v>
      </c>
      <c r="AC5286">
        <f>Table1_1[[#This Row],[Price]]*Table1_1[[#This Row],[Quantity]]</f>
        <v>3570</v>
      </c>
    </row>
    <row r="5287" spans="1:29" x14ac:dyDescent="0.3">
      <c r="A5287" t="s">
        <v>28</v>
      </c>
      <c r="B5287" t="s">
        <v>29</v>
      </c>
      <c r="C5287" t="s">
        <v>157</v>
      </c>
      <c r="D5287" t="s">
        <v>364</v>
      </c>
      <c r="E5287" t="s">
        <v>46</v>
      </c>
      <c r="F5287" t="s">
        <v>113</v>
      </c>
      <c r="G5287">
        <v>29</v>
      </c>
      <c r="H5287">
        <v>428160</v>
      </c>
      <c r="I5287" t="s">
        <v>34</v>
      </c>
      <c r="J5287" s="3">
        <v>43945</v>
      </c>
      <c r="K5287">
        <v>950</v>
      </c>
      <c r="L5287" t="s">
        <v>2363</v>
      </c>
      <c r="M5287" t="s">
        <v>596</v>
      </c>
      <c r="N5287" t="s">
        <v>21323</v>
      </c>
      <c r="O5287" t="s">
        <v>21324</v>
      </c>
      <c r="P5287" t="s">
        <v>71</v>
      </c>
      <c r="Q5287">
        <v>18</v>
      </c>
      <c r="R5287" t="s">
        <v>40</v>
      </c>
      <c r="S5287" t="s">
        <v>41</v>
      </c>
      <c r="T5287">
        <v>73587</v>
      </c>
      <c r="U5287" s="1">
        <v>45596</v>
      </c>
      <c r="V5287" t="s">
        <v>155</v>
      </c>
      <c r="W5287">
        <v>572045</v>
      </c>
      <c r="X5287" t="s">
        <v>21325</v>
      </c>
      <c r="Y5287">
        <v>866</v>
      </c>
      <c r="Z5287">
        <v>1037</v>
      </c>
      <c r="AA5287">
        <v>6</v>
      </c>
      <c r="AB5287">
        <v>2488.8000000000002</v>
      </c>
      <c r="AC5287">
        <f>Table1_1[[#This Row],[Price]]*Table1_1[[#This Row],[Quantity]]</f>
        <v>6222</v>
      </c>
    </row>
    <row r="5288" spans="1:29" x14ac:dyDescent="0.3">
      <c r="A5288" t="s">
        <v>28</v>
      </c>
      <c r="B5288" t="s">
        <v>29</v>
      </c>
      <c r="C5288" t="s">
        <v>148</v>
      </c>
      <c r="D5288" t="s">
        <v>267</v>
      </c>
      <c r="E5288" t="s">
        <v>56</v>
      </c>
      <c r="F5288" t="s">
        <v>106</v>
      </c>
      <c r="G5288">
        <v>72</v>
      </c>
      <c r="H5288">
        <v>411310</v>
      </c>
      <c r="I5288" t="s">
        <v>58</v>
      </c>
      <c r="J5288" s="3">
        <v>44364</v>
      </c>
      <c r="K5288">
        <v>1100</v>
      </c>
      <c r="L5288" t="s">
        <v>21326</v>
      </c>
      <c r="M5288" t="s">
        <v>60</v>
      </c>
      <c r="N5288" t="s">
        <v>21327</v>
      </c>
      <c r="O5288" t="s">
        <v>21328</v>
      </c>
      <c r="P5288" t="s">
        <v>71</v>
      </c>
      <c r="Q5288">
        <v>6</v>
      </c>
      <c r="R5288" t="s">
        <v>88</v>
      </c>
      <c r="S5288" t="s">
        <v>79</v>
      </c>
      <c r="T5288">
        <v>89352</v>
      </c>
      <c r="U5288" s="1">
        <v>45442</v>
      </c>
      <c r="V5288" t="s">
        <v>140</v>
      </c>
      <c r="W5288">
        <v>578897</v>
      </c>
      <c r="X5288" t="s">
        <v>21329</v>
      </c>
      <c r="Y5288">
        <v>752</v>
      </c>
      <c r="Z5288">
        <v>698</v>
      </c>
      <c r="AA5288">
        <v>6</v>
      </c>
      <c r="AB5288">
        <v>1675.2</v>
      </c>
      <c r="AC5288">
        <f>Table1_1[[#This Row],[Price]]*Table1_1[[#This Row],[Quantity]]</f>
        <v>4188</v>
      </c>
    </row>
    <row r="5289" spans="1:29" x14ac:dyDescent="0.3">
      <c r="A5289" t="s">
        <v>28</v>
      </c>
      <c r="B5289" t="s">
        <v>29</v>
      </c>
      <c r="C5289" t="s">
        <v>157</v>
      </c>
      <c r="D5289" t="s">
        <v>511</v>
      </c>
      <c r="E5289" t="s">
        <v>56</v>
      </c>
      <c r="F5289" t="s">
        <v>175</v>
      </c>
      <c r="G5289">
        <v>99</v>
      </c>
      <c r="H5289">
        <v>421210</v>
      </c>
      <c r="I5289" t="s">
        <v>34</v>
      </c>
      <c r="J5289" s="3">
        <v>44836</v>
      </c>
      <c r="K5289">
        <v>800</v>
      </c>
      <c r="L5289" t="s">
        <v>21330</v>
      </c>
      <c r="M5289" t="s">
        <v>843</v>
      </c>
      <c r="N5289" t="s">
        <v>21331</v>
      </c>
      <c r="O5289" t="s">
        <v>21332</v>
      </c>
      <c r="P5289" t="s">
        <v>71</v>
      </c>
      <c r="Q5289">
        <v>20</v>
      </c>
      <c r="R5289" t="s">
        <v>88</v>
      </c>
      <c r="S5289" t="s">
        <v>41</v>
      </c>
      <c r="T5289">
        <v>12661</v>
      </c>
      <c r="U5289" s="1">
        <v>45601</v>
      </c>
      <c r="V5289" t="s">
        <v>42</v>
      </c>
      <c r="W5289">
        <v>783853</v>
      </c>
      <c r="X5289" t="s">
        <v>21333</v>
      </c>
      <c r="Y5289">
        <v>646</v>
      </c>
      <c r="Z5289">
        <v>2588</v>
      </c>
      <c r="AA5289">
        <v>4</v>
      </c>
      <c r="AB5289">
        <v>4140.8</v>
      </c>
      <c r="AC5289">
        <f>Table1_1[[#This Row],[Price]]*Table1_1[[#This Row],[Quantity]]</f>
        <v>10352</v>
      </c>
    </row>
    <row r="5290" spans="1:29" x14ac:dyDescent="0.3">
      <c r="A5290" t="s">
        <v>28</v>
      </c>
      <c r="B5290" t="s">
        <v>29</v>
      </c>
      <c r="C5290" t="s">
        <v>91</v>
      </c>
      <c r="D5290" t="s">
        <v>267</v>
      </c>
      <c r="E5290" t="s">
        <v>32</v>
      </c>
      <c r="F5290" t="s">
        <v>57</v>
      </c>
      <c r="G5290">
        <v>29</v>
      </c>
      <c r="H5290">
        <v>419909</v>
      </c>
      <c r="I5290" t="s">
        <v>34</v>
      </c>
      <c r="J5290" s="3">
        <v>45239</v>
      </c>
      <c r="K5290">
        <v>1300</v>
      </c>
      <c r="L5290" t="s">
        <v>21334</v>
      </c>
      <c r="M5290" t="s">
        <v>843</v>
      </c>
      <c r="N5290" t="s">
        <v>21335</v>
      </c>
      <c r="O5290" t="s">
        <v>21336</v>
      </c>
      <c r="P5290" t="s">
        <v>51</v>
      </c>
      <c r="Q5290">
        <v>7</v>
      </c>
      <c r="R5290" t="s">
        <v>40</v>
      </c>
      <c r="S5290" t="s">
        <v>41</v>
      </c>
      <c r="T5290">
        <v>25588</v>
      </c>
      <c r="U5290" s="1">
        <v>45389</v>
      </c>
      <c r="V5290" t="s">
        <v>80</v>
      </c>
      <c r="W5290">
        <v>963210</v>
      </c>
      <c r="X5290" t="s">
        <v>21337</v>
      </c>
      <c r="Y5290">
        <v>918</v>
      </c>
      <c r="Z5290">
        <v>1539</v>
      </c>
      <c r="AA5290">
        <v>8</v>
      </c>
      <c r="AB5290">
        <v>4924.8</v>
      </c>
      <c r="AC5290">
        <f>Table1_1[[#This Row],[Price]]*Table1_1[[#This Row],[Quantity]]</f>
        <v>12312</v>
      </c>
    </row>
    <row r="5291" spans="1:29" x14ac:dyDescent="0.3">
      <c r="A5291" t="s">
        <v>28</v>
      </c>
      <c r="B5291" t="s">
        <v>29</v>
      </c>
      <c r="C5291" t="s">
        <v>44</v>
      </c>
      <c r="D5291" t="s">
        <v>220</v>
      </c>
      <c r="E5291" t="s">
        <v>56</v>
      </c>
      <c r="F5291" t="s">
        <v>99</v>
      </c>
      <c r="G5291">
        <v>34</v>
      </c>
      <c r="H5291">
        <v>435524</v>
      </c>
      <c r="I5291" t="s">
        <v>58</v>
      </c>
      <c r="J5291" s="3">
        <v>43851</v>
      </c>
      <c r="K5291">
        <v>800</v>
      </c>
      <c r="L5291" t="s">
        <v>21338</v>
      </c>
      <c r="M5291" t="s">
        <v>129</v>
      </c>
      <c r="N5291" t="s">
        <v>21339</v>
      </c>
      <c r="O5291" t="s">
        <v>21340</v>
      </c>
      <c r="P5291" t="s">
        <v>71</v>
      </c>
      <c r="Q5291">
        <v>16</v>
      </c>
      <c r="R5291" t="s">
        <v>40</v>
      </c>
      <c r="S5291" t="s">
        <v>79</v>
      </c>
      <c r="T5291">
        <v>87811</v>
      </c>
      <c r="U5291" s="1">
        <v>45421</v>
      </c>
      <c r="V5291" t="s">
        <v>140</v>
      </c>
      <c r="W5291">
        <v>576086</v>
      </c>
      <c r="X5291" t="s">
        <v>21341</v>
      </c>
      <c r="Y5291">
        <v>403</v>
      </c>
      <c r="Z5291">
        <v>1813</v>
      </c>
      <c r="AA5291">
        <v>2</v>
      </c>
      <c r="AB5291">
        <v>1450.4</v>
      </c>
      <c r="AC5291">
        <f>Table1_1[[#This Row],[Price]]*Table1_1[[#This Row],[Quantity]]</f>
        <v>3626</v>
      </c>
    </row>
    <row r="5292" spans="1:29" x14ac:dyDescent="0.3">
      <c r="A5292" t="s">
        <v>28</v>
      </c>
      <c r="B5292" t="s">
        <v>29</v>
      </c>
      <c r="C5292" t="s">
        <v>44</v>
      </c>
      <c r="D5292" t="s">
        <v>31</v>
      </c>
      <c r="E5292" t="s">
        <v>46</v>
      </c>
      <c r="F5292" t="s">
        <v>113</v>
      </c>
      <c r="G5292">
        <v>22</v>
      </c>
      <c r="H5292">
        <v>400733</v>
      </c>
      <c r="I5292" t="s">
        <v>58</v>
      </c>
      <c r="J5292" s="3">
        <v>44445</v>
      </c>
      <c r="K5292">
        <v>1400</v>
      </c>
      <c r="L5292" t="s">
        <v>21342</v>
      </c>
      <c r="M5292" t="s">
        <v>137</v>
      </c>
      <c r="N5292" t="s">
        <v>21343</v>
      </c>
      <c r="O5292" t="s">
        <v>21344</v>
      </c>
      <c r="P5292" t="s">
        <v>87</v>
      </c>
      <c r="Q5292">
        <v>5</v>
      </c>
      <c r="R5292" t="s">
        <v>40</v>
      </c>
      <c r="S5292" t="s">
        <v>118</v>
      </c>
      <c r="T5292">
        <v>68822</v>
      </c>
      <c r="U5292" s="1">
        <v>45526</v>
      </c>
      <c r="V5292" t="s">
        <v>64</v>
      </c>
      <c r="W5292">
        <v>534115</v>
      </c>
      <c r="X5292" t="s">
        <v>21345</v>
      </c>
      <c r="Y5292">
        <v>380</v>
      </c>
      <c r="Z5292">
        <v>2778</v>
      </c>
      <c r="AA5292">
        <v>7</v>
      </c>
      <c r="AB5292">
        <v>7778.4000000000015</v>
      </c>
      <c r="AC5292">
        <f>Table1_1[[#This Row],[Price]]*Table1_1[[#This Row],[Quantity]]</f>
        <v>19446</v>
      </c>
    </row>
    <row r="5293" spans="1:29" x14ac:dyDescent="0.3">
      <c r="A5293" t="s">
        <v>28</v>
      </c>
      <c r="B5293" t="s">
        <v>29</v>
      </c>
      <c r="C5293" t="s">
        <v>193</v>
      </c>
      <c r="D5293" t="s">
        <v>163</v>
      </c>
      <c r="E5293" t="s">
        <v>56</v>
      </c>
      <c r="F5293" t="s">
        <v>47</v>
      </c>
      <c r="G5293">
        <v>76</v>
      </c>
      <c r="H5293">
        <v>433625</v>
      </c>
      <c r="I5293" t="s">
        <v>58</v>
      </c>
      <c r="J5293" s="3">
        <v>44036</v>
      </c>
      <c r="K5293">
        <v>1100</v>
      </c>
      <c r="L5293" t="s">
        <v>21347</v>
      </c>
      <c r="M5293" t="s">
        <v>189</v>
      </c>
      <c r="N5293" t="s">
        <v>21348</v>
      </c>
      <c r="O5293" t="s">
        <v>21349</v>
      </c>
      <c r="P5293" t="s">
        <v>71</v>
      </c>
      <c r="Q5293">
        <v>6</v>
      </c>
      <c r="R5293" t="s">
        <v>40</v>
      </c>
      <c r="S5293" t="s">
        <v>79</v>
      </c>
      <c r="T5293">
        <v>70909</v>
      </c>
      <c r="U5293" s="1">
        <v>45524</v>
      </c>
      <c r="V5293" t="s">
        <v>64</v>
      </c>
      <c r="W5293">
        <v>745106</v>
      </c>
      <c r="X5293" t="s">
        <v>21350</v>
      </c>
      <c r="Y5293">
        <v>793</v>
      </c>
      <c r="Z5293">
        <v>2403</v>
      </c>
      <c r="AA5293">
        <v>1</v>
      </c>
      <c r="AB5293">
        <v>961.2</v>
      </c>
      <c r="AC5293">
        <f>Table1_1[[#This Row],[Price]]*Table1_1[[#This Row],[Quantity]]</f>
        <v>2403</v>
      </c>
    </row>
    <row r="5294" spans="1:29" x14ac:dyDescent="0.3">
      <c r="A5294" t="s">
        <v>28</v>
      </c>
      <c r="B5294" t="s">
        <v>29</v>
      </c>
      <c r="C5294" t="s">
        <v>148</v>
      </c>
      <c r="D5294" t="s">
        <v>524</v>
      </c>
      <c r="E5294" t="s">
        <v>46</v>
      </c>
      <c r="F5294" t="s">
        <v>99</v>
      </c>
      <c r="G5294">
        <v>47</v>
      </c>
      <c r="H5294">
        <v>423528</v>
      </c>
      <c r="I5294" t="s">
        <v>34</v>
      </c>
      <c r="J5294" s="3">
        <v>44455</v>
      </c>
      <c r="K5294">
        <v>1400</v>
      </c>
      <c r="L5294" t="s">
        <v>21351</v>
      </c>
      <c r="M5294" t="s">
        <v>747</v>
      </c>
      <c r="N5294" t="s">
        <v>21352</v>
      </c>
      <c r="O5294" t="s">
        <v>21353</v>
      </c>
      <c r="P5294" t="s">
        <v>87</v>
      </c>
      <c r="Q5294">
        <v>16</v>
      </c>
      <c r="R5294" t="s">
        <v>88</v>
      </c>
      <c r="S5294" t="s">
        <v>41</v>
      </c>
      <c r="T5294">
        <v>30634</v>
      </c>
      <c r="U5294" s="1">
        <v>45309</v>
      </c>
      <c r="V5294" t="s">
        <v>111</v>
      </c>
      <c r="W5294">
        <v>925153</v>
      </c>
      <c r="X5294" t="s">
        <v>21354</v>
      </c>
      <c r="Y5294">
        <v>468</v>
      </c>
      <c r="Z5294">
        <v>1187</v>
      </c>
      <c r="AA5294">
        <v>2</v>
      </c>
      <c r="AB5294">
        <v>949.6</v>
      </c>
      <c r="AC5294">
        <f>Table1_1[[#This Row],[Price]]*Table1_1[[#This Row],[Quantity]]</f>
        <v>2374</v>
      </c>
    </row>
    <row r="5295" spans="1:29" x14ac:dyDescent="0.3">
      <c r="A5295" t="s">
        <v>28</v>
      </c>
      <c r="B5295" t="s">
        <v>29</v>
      </c>
      <c r="C5295" t="s">
        <v>66</v>
      </c>
      <c r="D5295" t="s">
        <v>227</v>
      </c>
      <c r="E5295" t="s">
        <v>32</v>
      </c>
      <c r="F5295" t="s">
        <v>355</v>
      </c>
      <c r="G5295">
        <v>7</v>
      </c>
      <c r="H5295">
        <v>419947</v>
      </c>
      <c r="I5295" t="s">
        <v>58</v>
      </c>
      <c r="J5295" s="3">
        <v>45178</v>
      </c>
      <c r="K5295">
        <v>1100</v>
      </c>
      <c r="L5295" t="s">
        <v>21355</v>
      </c>
      <c r="M5295" t="s">
        <v>1007</v>
      </c>
      <c r="N5295" t="s">
        <v>21356</v>
      </c>
      <c r="O5295" t="s">
        <v>21357</v>
      </c>
      <c r="P5295" t="s">
        <v>71</v>
      </c>
      <c r="Q5295">
        <v>8</v>
      </c>
      <c r="R5295" t="s">
        <v>88</v>
      </c>
      <c r="S5295" t="s">
        <v>63</v>
      </c>
      <c r="T5295">
        <v>17660</v>
      </c>
      <c r="U5295" s="1">
        <v>45339</v>
      </c>
      <c r="V5295" t="s">
        <v>119</v>
      </c>
      <c r="W5295">
        <v>414868</v>
      </c>
      <c r="X5295" t="s">
        <v>21358</v>
      </c>
      <c r="Y5295">
        <v>314</v>
      </c>
      <c r="Z5295">
        <v>1723</v>
      </c>
      <c r="AA5295">
        <v>8</v>
      </c>
      <c r="AB5295">
        <v>5513.6</v>
      </c>
      <c r="AC5295">
        <f>Table1_1[[#This Row],[Price]]*Table1_1[[#This Row],[Quantity]]</f>
        <v>13784</v>
      </c>
    </row>
    <row r="5296" spans="1:29" x14ac:dyDescent="0.3">
      <c r="A5296" t="s">
        <v>28</v>
      </c>
      <c r="B5296" t="s">
        <v>29</v>
      </c>
      <c r="C5296" t="s">
        <v>54</v>
      </c>
      <c r="D5296" t="s">
        <v>611</v>
      </c>
      <c r="E5296" t="s">
        <v>32</v>
      </c>
      <c r="F5296" t="s">
        <v>57</v>
      </c>
      <c r="G5296">
        <v>44</v>
      </c>
      <c r="H5296">
        <v>422642</v>
      </c>
      <c r="I5296" t="s">
        <v>58</v>
      </c>
      <c r="J5296" s="3">
        <v>44132</v>
      </c>
      <c r="K5296">
        <v>950</v>
      </c>
      <c r="L5296" t="s">
        <v>21359</v>
      </c>
      <c r="M5296" t="s">
        <v>596</v>
      </c>
      <c r="N5296" t="s">
        <v>21360</v>
      </c>
      <c r="O5296" t="s">
        <v>21361</v>
      </c>
      <c r="P5296" t="s">
        <v>51</v>
      </c>
      <c r="Q5296">
        <v>13</v>
      </c>
      <c r="R5296" t="s">
        <v>40</v>
      </c>
      <c r="S5296" t="s">
        <v>63</v>
      </c>
      <c r="T5296">
        <v>64265</v>
      </c>
      <c r="U5296" s="1">
        <v>45360</v>
      </c>
      <c r="V5296" t="s">
        <v>72</v>
      </c>
      <c r="W5296">
        <v>672434</v>
      </c>
      <c r="X5296" t="s">
        <v>21362</v>
      </c>
      <c r="Y5296">
        <v>893</v>
      </c>
      <c r="Z5296">
        <v>1840</v>
      </c>
      <c r="AA5296">
        <v>3</v>
      </c>
      <c r="AB5296">
        <v>2208</v>
      </c>
      <c r="AC5296">
        <f>Table1_1[[#This Row],[Price]]*Table1_1[[#This Row],[Quantity]]</f>
        <v>5520</v>
      </c>
    </row>
    <row r="5297" spans="1:29" x14ac:dyDescent="0.3">
      <c r="A5297" t="s">
        <v>28</v>
      </c>
      <c r="B5297" t="s">
        <v>29</v>
      </c>
      <c r="C5297" t="s">
        <v>30</v>
      </c>
      <c r="D5297" t="s">
        <v>637</v>
      </c>
      <c r="E5297" t="s">
        <v>32</v>
      </c>
      <c r="F5297" t="s">
        <v>150</v>
      </c>
      <c r="G5297">
        <v>32</v>
      </c>
      <c r="H5297">
        <v>435020</v>
      </c>
      <c r="I5297" t="s">
        <v>34</v>
      </c>
      <c r="J5297" s="3">
        <v>44918</v>
      </c>
      <c r="K5297">
        <v>1200</v>
      </c>
      <c r="L5297" t="s">
        <v>21363</v>
      </c>
      <c r="M5297" t="s">
        <v>1244</v>
      </c>
      <c r="N5297" t="s">
        <v>21364</v>
      </c>
      <c r="O5297" t="s">
        <v>21365</v>
      </c>
      <c r="P5297" t="s">
        <v>87</v>
      </c>
      <c r="Q5297">
        <v>16</v>
      </c>
      <c r="R5297" t="s">
        <v>88</v>
      </c>
      <c r="S5297" t="s">
        <v>41</v>
      </c>
      <c r="T5297">
        <v>77487</v>
      </c>
      <c r="U5297" s="1">
        <v>45612</v>
      </c>
      <c r="V5297" t="s">
        <v>42</v>
      </c>
      <c r="W5297">
        <v>280724</v>
      </c>
      <c r="X5297" t="s">
        <v>21366</v>
      </c>
      <c r="Y5297">
        <v>879</v>
      </c>
      <c r="Z5297">
        <v>1842</v>
      </c>
      <c r="AA5297">
        <v>7</v>
      </c>
      <c r="AB5297">
        <v>5157.6000000000004</v>
      </c>
      <c r="AC5297">
        <f>Table1_1[[#This Row],[Price]]*Table1_1[[#This Row],[Quantity]]</f>
        <v>12894</v>
      </c>
    </row>
    <row r="5298" spans="1:29" x14ac:dyDescent="0.3">
      <c r="A5298" t="s">
        <v>28</v>
      </c>
      <c r="B5298" t="s">
        <v>29</v>
      </c>
      <c r="C5298" t="s">
        <v>44</v>
      </c>
      <c r="D5298" t="s">
        <v>248</v>
      </c>
      <c r="E5298" t="s">
        <v>32</v>
      </c>
      <c r="F5298" t="s">
        <v>175</v>
      </c>
      <c r="G5298">
        <v>52</v>
      </c>
      <c r="H5298">
        <v>407675</v>
      </c>
      <c r="I5298" t="s">
        <v>58</v>
      </c>
      <c r="J5298" s="3">
        <v>44814</v>
      </c>
      <c r="K5298">
        <v>1100</v>
      </c>
      <c r="L5298" t="s">
        <v>21367</v>
      </c>
      <c r="M5298" t="s">
        <v>591</v>
      </c>
      <c r="N5298" t="s">
        <v>21368</v>
      </c>
      <c r="O5298" t="s">
        <v>21369</v>
      </c>
      <c r="P5298" t="s">
        <v>71</v>
      </c>
      <c r="Q5298">
        <v>20</v>
      </c>
      <c r="R5298" t="s">
        <v>88</v>
      </c>
      <c r="S5298" t="s">
        <v>63</v>
      </c>
      <c r="T5298">
        <v>95250</v>
      </c>
      <c r="U5298" s="1">
        <v>45376</v>
      </c>
      <c r="V5298" t="s">
        <v>72</v>
      </c>
      <c r="W5298">
        <v>944364</v>
      </c>
      <c r="X5298" t="s">
        <v>21370</v>
      </c>
      <c r="Y5298">
        <v>251</v>
      </c>
      <c r="Z5298">
        <v>2429</v>
      </c>
      <c r="AA5298">
        <v>1</v>
      </c>
      <c r="AB5298">
        <v>971.6</v>
      </c>
      <c r="AC5298">
        <f>Table1_1[[#This Row],[Price]]*Table1_1[[#This Row],[Quantity]]</f>
        <v>2429</v>
      </c>
    </row>
    <row r="5299" spans="1:29" x14ac:dyDescent="0.3">
      <c r="A5299" t="s">
        <v>28</v>
      </c>
      <c r="B5299" t="s">
        <v>29</v>
      </c>
      <c r="C5299" t="s">
        <v>157</v>
      </c>
      <c r="D5299" t="s">
        <v>170</v>
      </c>
      <c r="E5299" t="s">
        <v>46</v>
      </c>
      <c r="F5299" t="s">
        <v>355</v>
      </c>
      <c r="G5299">
        <v>62</v>
      </c>
      <c r="H5299">
        <v>437748</v>
      </c>
      <c r="I5299" t="s">
        <v>58</v>
      </c>
      <c r="J5299" s="3">
        <v>44810</v>
      </c>
      <c r="K5299">
        <v>1300</v>
      </c>
      <c r="L5299" t="s">
        <v>21371</v>
      </c>
      <c r="M5299" t="s">
        <v>417</v>
      </c>
      <c r="N5299" t="s">
        <v>21372</v>
      </c>
      <c r="O5299" t="s">
        <v>21373</v>
      </c>
      <c r="P5299" t="s">
        <v>51</v>
      </c>
      <c r="Q5299">
        <v>13</v>
      </c>
      <c r="R5299" t="s">
        <v>88</v>
      </c>
      <c r="S5299" t="s">
        <v>118</v>
      </c>
      <c r="T5299">
        <v>49786</v>
      </c>
      <c r="U5299" s="1">
        <v>45405</v>
      </c>
      <c r="V5299" t="s">
        <v>80</v>
      </c>
      <c r="W5299">
        <v>231384</v>
      </c>
      <c r="X5299" t="s">
        <v>21374</v>
      </c>
      <c r="Y5299">
        <v>204</v>
      </c>
      <c r="Z5299">
        <v>1099</v>
      </c>
      <c r="AA5299">
        <v>2</v>
      </c>
      <c r="AB5299">
        <v>879.2</v>
      </c>
      <c r="AC5299">
        <f>Table1_1[[#This Row],[Price]]*Table1_1[[#This Row],[Quantity]]</f>
        <v>2198</v>
      </c>
    </row>
    <row r="5300" spans="1:29" x14ac:dyDescent="0.3">
      <c r="A5300" t="s">
        <v>28</v>
      </c>
      <c r="B5300" t="s">
        <v>29</v>
      </c>
      <c r="C5300" t="s">
        <v>44</v>
      </c>
      <c r="D5300" t="s">
        <v>170</v>
      </c>
      <c r="E5300" t="s">
        <v>32</v>
      </c>
      <c r="F5300" t="s">
        <v>106</v>
      </c>
      <c r="G5300">
        <v>13</v>
      </c>
      <c r="H5300">
        <v>422640</v>
      </c>
      <c r="I5300" t="s">
        <v>34</v>
      </c>
      <c r="J5300" s="3">
        <v>44136</v>
      </c>
      <c r="K5300">
        <v>1400</v>
      </c>
      <c r="L5300" t="s">
        <v>21375</v>
      </c>
      <c r="M5300" t="s">
        <v>159</v>
      </c>
      <c r="N5300" t="s">
        <v>21376</v>
      </c>
      <c r="O5300" t="s">
        <v>21377</v>
      </c>
      <c r="P5300" t="s">
        <v>39</v>
      </c>
      <c r="Q5300">
        <v>7</v>
      </c>
      <c r="R5300" t="s">
        <v>40</v>
      </c>
      <c r="S5300" t="s">
        <v>118</v>
      </c>
      <c r="T5300">
        <v>94410</v>
      </c>
      <c r="U5300" s="1">
        <v>45536</v>
      </c>
      <c r="V5300" t="s">
        <v>180</v>
      </c>
      <c r="W5300">
        <v>845668</v>
      </c>
      <c r="X5300" t="s">
        <v>21378</v>
      </c>
      <c r="Y5300">
        <v>735</v>
      </c>
      <c r="Z5300">
        <v>1984</v>
      </c>
      <c r="AA5300">
        <v>8</v>
      </c>
      <c r="AB5300">
        <v>6348.8</v>
      </c>
      <c r="AC5300">
        <f>Table1_1[[#This Row],[Price]]*Table1_1[[#This Row],[Quantity]]</f>
        <v>15872</v>
      </c>
    </row>
    <row r="5301" spans="1:29" x14ac:dyDescent="0.3">
      <c r="A5301" t="s">
        <v>28</v>
      </c>
      <c r="B5301" t="s">
        <v>29</v>
      </c>
      <c r="C5301" t="s">
        <v>148</v>
      </c>
      <c r="D5301" t="s">
        <v>82</v>
      </c>
      <c r="E5301" t="s">
        <v>46</v>
      </c>
      <c r="F5301" t="s">
        <v>150</v>
      </c>
      <c r="G5301">
        <v>21</v>
      </c>
      <c r="H5301">
        <v>403774</v>
      </c>
      <c r="I5301" t="s">
        <v>34</v>
      </c>
      <c r="J5301" s="3">
        <v>44437</v>
      </c>
      <c r="K5301">
        <v>1300</v>
      </c>
      <c r="L5301" t="s">
        <v>16156</v>
      </c>
      <c r="M5301" t="s">
        <v>1366</v>
      </c>
      <c r="N5301" t="s">
        <v>21379</v>
      </c>
      <c r="O5301" t="s">
        <v>21380</v>
      </c>
      <c r="P5301" t="s">
        <v>39</v>
      </c>
      <c r="Q5301">
        <v>18</v>
      </c>
      <c r="R5301" t="s">
        <v>40</v>
      </c>
      <c r="S5301" t="s">
        <v>118</v>
      </c>
      <c r="T5301">
        <v>29310</v>
      </c>
      <c r="U5301" s="1">
        <v>45366</v>
      </c>
      <c r="V5301" t="s">
        <v>72</v>
      </c>
      <c r="W5301">
        <v>854275</v>
      </c>
      <c r="X5301" t="s">
        <v>21381</v>
      </c>
      <c r="Y5301">
        <v>438</v>
      </c>
      <c r="Z5301">
        <v>2265</v>
      </c>
      <c r="AA5301">
        <v>7</v>
      </c>
      <c r="AB5301">
        <v>6342</v>
      </c>
      <c r="AC5301">
        <f>Table1_1[[#This Row],[Price]]*Table1_1[[#This Row],[Quantity]]</f>
        <v>15855</v>
      </c>
    </row>
    <row r="5302" spans="1:29" x14ac:dyDescent="0.3">
      <c r="A5302" t="s">
        <v>28</v>
      </c>
      <c r="B5302" t="s">
        <v>29</v>
      </c>
      <c r="C5302" t="s">
        <v>44</v>
      </c>
      <c r="D5302" t="s">
        <v>566</v>
      </c>
      <c r="E5302" t="s">
        <v>46</v>
      </c>
      <c r="F5302" t="s">
        <v>47</v>
      </c>
      <c r="G5302">
        <v>44</v>
      </c>
      <c r="H5302">
        <v>410713</v>
      </c>
      <c r="I5302" t="s">
        <v>58</v>
      </c>
      <c r="J5302" s="3">
        <v>44207</v>
      </c>
      <c r="K5302">
        <v>1400</v>
      </c>
      <c r="L5302" t="s">
        <v>10956</v>
      </c>
      <c r="M5302" t="s">
        <v>361</v>
      </c>
      <c r="N5302" t="s">
        <v>21382</v>
      </c>
      <c r="O5302" t="s">
        <v>21383</v>
      </c>
      <c r="P5302" t="s">
        <v>39</v>
      </c>
      <c r="Q5302">
        <v>13</v>
      </c>
      <c r="R5302" t="s">
        <v>88</v>
      </c>
      <c r="S5302" t="s">
        <v>41</v>
      </c>
      <c r="T5302">
        <v>84696</v>
      </c>
      <c r="U5302" s="1">
        <v>45603</v>
      </c>
      <c r="V5302" t="s">
        <v>42</v>
      </c>
      <c r="W5302">
        <v>229844</v>
      </c>
      <c r="X5302" t="s">
        <v>21384</v>
      </c>
      <c r="Y5302">
        <v>944</v>
      </c>
      <c r="Z5302">
        <v>1913</v>
      </c>
      <c r="AA5302">
        <v>3</v>
      </c>
      <c r="AB5302">
        <v>2295.6</v>
      </c>
      <c r="AC5302">
        <f>Table1_1[[#This Row],[Price]]*Table1_1[[#This Row],[Quantity]]</f>
        <v>5739</v>
      </c>
    </row>
    <row r="5303" spans="1:29" x14ac:dyDescent="0.3">
      <c r="A5303" t="s">
        <v>28</v>
      </c>
      <c r="B5303" t="s">
        <v>29</v>
      </c>
      <c r="C5303" t="s">
        <v>148</v>
      </c>
      <c r="D5303" t="s">
        <v>566</v>
      </c>
      <c r="E5303" t="s">
        <v>46</v>
      </c>
      <c r="F5303" t="s">
        <v>106</v>
      </c>
      <c r="G5303">
        <v>42</v>
      </c>
      <c r="H5303">
        <v>421709</v>
      </c>
      <c r="I5303" t="s">
        <v>58</v>
      </c>
      <c r="J5303" s="3">
        <v>44895</v>
      </c>
      <c r="K5303">
        <v>1000</v>
      </c>
      <c r="L5303" t="s">
        <v>21385</v>
      </c>
      <c r="M5303" t="s">
        <v>596</v>
      </c>
      <c r="N5303" t="s">
        <v>21386</v>
      </c>
      <c r="O5303" t="s">
        <v>21387</v>
      </c>
      <c r="P5303" t="s">
        <v>87</v>
      </c>
      <c r="Q5303">
        <v>7</v>
      </c>
      <c r="R5303" t="s">
        <v>40</v>
      </c>
      <c r="S5303" t="s">
        <v>118</v>
      </c>
      <c r="T5303">
        <v>61864</v>
      </c>
      <c r="U5303" s="1">
        <v>45485</v>
      </c>
      <c r="V5303" t="s">
        <v>126</v>
      </c>
      <c r="W5303">
        <v>224777</v>
      </c>
      <c r="X5303" t="s">
        <v>21388</v>
      </c>
      <c r="Y5303">
        <v>947</v>
      </c>
      <c r="Z5303">
        <v>1017</v>
      </c>
      <c r="AA5303">
        <v>6</v>
      </c>
      <c r="AB5303">
        <v>2440.8000000000002</v>
      </c>
      <c r="AC5303">
        <f>Table1_1[[#This Row],[Price]]*Table1_1[[#This Row],[Quantity]]</f>
        <v>6102</v>
      </c>
    </row>
    <row r="5304" spans="1:29" x14ac:dyDescent="0.3">
      <c r="A5304" t="s">
        <v>28</v>
      </c>
      <c r="B5304" t="s">
        <v>29</v>
      </c>
      <c r="C5304" t="s">
        <v>30</v>
      </c>
      <c r="D5304" t="s">
        <v>227</v>
      </c>
      <c r="E5304" t="s">
        <v>46</v>
      </c>
      <c r="F5304" t="s">
        <v>355</v>
      </c>
      <c r="G5304">
        <v>53</v>
      </c>
      <c r="H5304">
        <v>400400</v>
      </c>
      <c r="I5304" t="s">
        <v>58</v>
      </c>
      <c r="J5304" s="3">
        <v>44140</v>
      </c>
      <c r="K5304">
        <v>1100</v>
      </c>
      <c r="L5304" t="s">
        <v>21389</v>
      </c>
      <c r="M5304" t="s">
        <v>68</v>
      </c>
      <c r="N5304" t="s">
        <v>21390</v>
      </c>
      <c r="O5304" t="s">
        <v>21391</v>
      </c>
      <c r="P5304" t="s">
        <v>87</v>
      </c>
      <c r="Q5304">
        <v>3</v>
      </c>
      <c r="R5304" t="s">
        <v>40</v>
      </c>
      <c r="S5304" t="s">
        <v>118</v>
      </c>
      <c r="T5304">
        <v>55506</v>
      </c>
      <c r="U5304" s="1">
        <v>45568</v>
      </c>
      <c r="V5304" t="s">
        <v>155</v>
      </c>
      <c r="W5304">
        <v>500703</v>
      </c>
      <c r="X5304" t="s">
        <v>21392</v>
      </c>
      <c r="Y5304">
        <v>570</v>
      </c>
      <c r="Z5304">
        <v>2595</v>
      </c>
      <c r="AA5304">
        <v>1</v>
      </c>
      <c r="AB5304">
        <v>1038</v>
      </c>
      <c r="AC5304">
        <f>Table1_1[[#This Row],[Price]]*Table1_1[[#This Row],[Quantity]]</f>
        <v>2595</v>
      </c>
    </row>
    <row r="5305" spans="1:29" x14ac:dyDescent="0.3">
      <c r="A5305" t="s">
        <v>28</v>
      </c>
      <c r="B5305" t="s">
        <v>29</v>
      </c>
      <c r="C5305" t="s">
        <v>193</v>
      </c>
      <c r="D5305" t="s">
        <v>142</v>
      </c>
      <c r="E5305" t="s">
        <v>32</v>
      </c>
      <c r="F5305" t="s">
        <v>355</v>
      </c>
      <c r="G5305">
        <v>63</v>
      </c>
      <c r="H5305">
        <v>418708</v>
      </c>
      <c r="I5305" t="s">
        <v>34</v>
      </c>
      <c r="J5305" s="3">
        <v>44716</v>
      </c>
      <c r="K5305">
        <v>950</v>
      </c>
      <c r="L5305" t="s">
        <v>21393</v>
      </c>
      <c r="M5305" t="s">
        <v>205</v>
      </c>
      <c r="N5305" t="s">
        <v>21394</v>
      </c>
      <c r="O5305" t="s">
        <v>21395</v>
      </c>
      <c r="P5305" t="s">
        <v>51</v>
      </c>
      <c r="Q5305">
        <v>18</v>
      </c>
      <c r="R5305" t="s">
        <v>40</v>
      </c>
      <c r="S5305" t="s">
        <v>63</v>
      </c>
      <c r="T5305">
        <v>62670</v>
      </c>
      <c r="U5305" s="1">
        <v>45415</v>
      </c>
      <c r="V5305" t="s">
        <v>140</v>
      </c>
      <c r="W5305">
        <v>106004</v>
      </c>
      <c r="X5305" t="s">
        <v>21396</v>
      </c>
      <c r="Y5305">
        <v>593</v>
      </c>
      <c r="Z5305">
        <v>2429</v>
      </c>
      <c r="AA5305">
        <v>5</v>
      </c>
      <c r="AB5305">
        <v>4858</v>
      </c>
      <c r="AC5305">
        <f>Table1_1[[#This Row],[Price]]*Table1_1[[#This Row],[Quantity]]</f>
        <v>12145</v>
      </c>
    </row>
    <row r="5306" spans="1:29" x14ac:dyDescent="0.3">
      <c r="A5306" t="s">
        <v>28</v>
      </c>
      <c r="B5306" t="s">
        <v>29</v>
      </c>
      <c r="C5306" t="s">
        <v>44</v>
      </c>
      <c r="D5306" t="s">
        <v>421</v>
      </c>
      <c r="E5306" t="s">
        <v>32</v>
      </c>
      <c r="F5306" t="s">
        <v>355</v>
      </c>
      <c r="G5306">
        <v>8</v>
      </c>
      <c r="H5306">
        <v>402565</v>
      </c>
      <c r="I5306" t="s">
        <v>34</v>
      </c>
      <c r="J5306" s="3">
        <v>44475</v>
      </c>
      <c r="K5306">
        <v>1300</v>
      </c>
      <c r="L5306" t="s">
        <v>21397</v>
      </c>
      <c r="M5306" t="s">
        <v>1483</v>
      </c>
      <c r="N5306" t="s">
        <v>21398</v>
      </c>
      <c r="O5306" t="s">
        <v>21399</v>
      </c>
      <c r="P5306" t="s">
        <v>71</v>
      </c>
      <c r="Q5306">
        <v>8</v>
      </c>
      <c r="R5306" t="s">
        <v>88</v>
      </c>
      <c r="S5306" t="s">
        <v>41</v>
      </c>
      <c r="T5306">
        <v>74080</v>
      </c>
      <c r="U5306" s="1">
        <v>45611</v>
      </c>
      <c r="V5306" t="s">
        <v>42</v>
      </c>
      <c r="W5306">
        <v>593286</v>
      </c>
      <c r="X5306" t="s">
        <v>21400</v>
      </c>
      <c r="Y5306">
        <v>649</v>
      </c>
      <c r="Z5306">
        <v>2559</v>
      </c>
      <c r="AA5306">
        <v>6</v>
      </c>
      <c r="AB5306">
        <v>6141.6</v>
      </c>
      <c r="AC5306">
        <f>Table1_1[[#This Row],[Price]]*Table1_1[[#This Row],[Quantity]]</f>
        <v>15354</v>
      </c>
    </row>
    <row r="5307" spans="1:29" x14ac:dyDescent="0.3">
      <c r="A5307" t="s">
        <v>28</v>
      </c>
      <c r="B5307" t="s">
        <v>29</v>
      </c>
      <c r="C5307" t="s">
        <v>44</v>
      </c>
      <c r="D5307" t="s">
        <v>274</v>
      </c>
      <c r="E5307" t="s">
        <v>56</v>
      </c>
      <c r="F5307" t="s">
        <v>99</v>
      </c>
      <c r="G5307">
        <v>48</v>
      </c>
      <c r="H5307">
        <v>412534</v>
      </c>
      <c r="I5307" t="s">
        <v>34</v>
      </c>
      <c r="J5307" s="3">
        <v>44942</v>
      </c>
      <c r="K5307">
        <v>950</v>
      </c>
      <c r="L5307" t="s">
        <v>21401</v>
      </c>
      <c r="M5307" t="s">
        <v>919</v>
      </c>
      <c r="N5307" t="s">
        <v>21402</v>
      </c>
      <c r="O5307" t="s">
        <v>21403</v>
      </c>
      <c r="P5307" t="s">
        <v>71</v>
      </c>
      <c r="Q5307">
        <v>18</v>
      </c>
      <c r="R5307" t="s">
        <v>40</v>
      </c>
      <c r="S5307" t="s">
        <v>79</v>
      </c>
      <c r="T5307">
        <v>47161</v>
      </c>
      <c r="U5307" s="1">
        <v>45447</v>
      </c>
      <c r="V5307" t="s">
        <v>52</v>
      </c>
      <c r="W5307">
        <v>979881</v>
      </c>
      <c r="X5307" t="s">
        <v>21404</v>
      </c>
      <c r="Y5307">
        <v>366</v>
      </c>
      <c r="Z5307">
        <v>832</v>
      </c>
      <c r="AA5307">
        <v>7</v>
      </c>
      <c r="AB5307">
        <v>2329.6</v>
      </c>
      <c r="AC5307">
        <f>Table1_1[[#This Row],[Price]]*Table1_1[[#This Row],[Quantity]]</f>
        <v>5824</v>
      </c>
    </row>
    <row r="5308" spans="1:29" x14ac:dyDescent="0.3">
      <c r="A5308" t="s">
        <v>28</v>
      </c>
      <c r="B5308" t="s">
        <v>29</v>
      </c>
      <c r="C5308" t="s">
        <v>66</v>
      </c>
      <c r="D5308" t="s">
        <v>511</v>
      </c>
      <c r="E5308" t="s">
        <v>56</v>
      </c>
      <c r="F5308" t="s">
        <v>99</v>
      </c>
      <c r="G5308">
        <v>21</v>
      </c>
      <c r="H5308">
        <v>403292</v>
      </c>
      <c r="I5308" t="s">
        <v>34</v>
      </c>
      <c r="J5308" s="3">
        <v>45067</v>
      </c>
      <c r="K5308">
        <v>800</v>
      </c>
      <c r="L5308" t="s">
        <v>21405</v>
      </c>
      <c r="M5308" t="s">
        <v>115</v>
      </c>
      <c r="N5308" t="s">
        <v>21406</v>
      </c>
      <c r="O5308" t="s">
        <v>21407</v>
      </c>
      <c r="P5308" t="s">
        <v>51</v>
      </c>
      <c r="Q5308">
        <v>5</v>
      </c>
      <c r="R5308" t="s">
        <v>40</v>
      </c>
      <c r="S5308" t="s">
        <v>79</v>
      </c>
      <c r="T5308">
        <v>52919</v>
      </c>
      <c r="U5308" s="1">
        <v>45386</v>
      </c>
      <c r="V5308" t="s">
        <v>80</v>
      </c>
      <c r="W5308">
        <v>941037</v>
      </c>
      <c r="X5308" t="s">
        <v>21408</v>
      </c>
      <c r="Y5308">
        <v>798</v>
      </c>
      <c r="Z5308">
        <v>545</v>
      </c>
      <c r="AA5308">
        <v>7</v>
      </c>
      <c r="AB5308">
        <v>1526</v>
      </c>
      <c r="AC5308">
        <f>Table1_1[[#This Row],[Price]]*Table1_1[[#This Row],[Quantity]]</f>
        <v>3815</v>
      </c>
    </row>
    <row r="5309" spans="1:29" x14ac:dyDescent="0.3">
      <c r="A5309" t="s">
        <v>28</v>
      </c>
      <c r="B5309" t="s">
        <v>29</v>
      </c>
      <c r="C5309" t="s">
        <v>54</v>
      </c>
      <c r="D5309" t="s">
        <v>291</v>
      </c>
      <c r="E5309" t="s">
        <v>46</v>
      </c>
      <c r="F5309" t="s">
        <v>150</v>
      </c>
      <c r="G5309">
        <v>80</v>
      </c>
      <c r="H5309">
        <v>407623</v>
      </c>
      <c r="I5309" t="s">
        <v>34</v>
      </c>
      <c r="J5309" s="3">
        <v>44322</v>
      </c>
      <c r="K5309">
        <v>1300</v>
      </c>
      <c r="L5309" t="s">
        <v>21409</v>
      </c>
      <c r="M5309" t="s">
        <v>1007</v>
      </c>
      <c r="N5309" t="s">
        <v>21410</v>
      </c>
      <c r="O5309" t="s">
        <v>21411</v>
      </c>
      <c r="P5309" t="s">
        <v>87</v>
      </c>
      <c r="Q5309">
        <v>8</v>
      </c>
      <c r="R5309" t="s">
        <v>40</v>
      </c>
      <c r="S5309" t="s">
        <v>41</v>
      </c>
      <c r="T5309">
        <v>26251</v>
      </c>
      <c r="U5309" s="1">
        <v>45505</v>
      </c>
      <c r="V5309" t="s">
        <v>64</v>
      </c>
      <c r="W5309">
        <v>550729</v>
      </c>
      <c r="X5309" t="s">
        <v>21412</v>
      </c>
      <c r="Y5309">
        <v>581</v>
      </c>
      <c r="Z5309">
        <v>1659</v>
      </c>
      <c r="AA5309">
        <v>1</v>
      </c>
      <c r="AB5309">
        <v>663.6</v>
      </c>
      <c r="AC5309">
        <f>Table1_1[[#This Row],[Price]]*Table1_1[[#This Row],[Quantity]]</f>
        <v>1659</v>
      </c>
    </row>
    <row r="5310" spans="1:29" x14ac:dyDescent="0.3">
      <c r="A5310" t="s">
        <v>28</v>
      </c>
      <c r="B5310" t="s">
        <v>29</v>
      </c>
      <c r="C5310" t="s">
        <v>157</v>
      </c>
      <c r="D5310" t="s">
        <v>170</v>
      </c>
      <c r="E5310" t="s">
        <v>56</v>
      </c>
      <c r="F5310" t="s">
        <v>113</v>
      </c>
      <c r="G5310">
        <v>94</v>
      </c>
      <c r="H5310">
        <v>412277</v>
      </c>
      <c r="I5310" t="s">
        <v>58</v>
      </c>
      <c r="J5310" s="3">
        <v>45251</v>
      </c>
      <c r="K5310">
        <v>950</v>
      </c>
      <c r="L5310" t="s">
        <v>21413</v>
      </c>
      <c r="M5310" t="s">
        <v>1212</v>
      </c>
      <c r="N5310" t="s">
        <v>21414</v>
      </c>
      <c r="O5310">
        <v>-9468</v>
      </c>
      <c r="P5310" t="s">
        <v>51</v>
      </c>
      <c r="Q5310">
        <v>9</v>
      </c>
      <c r="R5310" t="s">
        <v>40</v>
      </c>
      <c r="S5310" t="s">
        <v>41</v>
      </c>
      <c r="T5310">
        <v>37951</v>
      </c>
      <c r="U5310" s="1">
        <v>45311</v>
      </c>
      <c r="V5310" t="s">
        <v>111</v>
      </c>
      <c r="W5310">
        <v>327422</v>
      </c>
      <c r="X5310" t="s">
        <v>21415</v>
      </c>
      <c r="Y5310">
        <v>804</v>
      </c>
      <c r="Z5310">
        <v>1213</v>
      </c>
      <c r="AA5310">
        <v>7</v>
      </c>
      <c r="AB5310">
        <v>3396.4</v>
      </c>
      <c r="AC5310">
        <f>Table1_1[[#This Row],[Price]]*Table1_1[[#This Row],[Quantity]]</f>
        <v>8491</v>
      </c>
    </row>
    <row r="5311" spans="1:29" x14ac:dyDescent="0.3">
      <c r="A5311" t="s">
        <v>28</v>
      </c>
      <c r="B5311" t="s">
        <v>29</v>
      </c>
      <c r="C5311" t="s">
        <v>30</v>
      </c>
      <c r="D5311" t="s">
        <v>442</v>
      </c>
      <c r="E5311" t="s">
        <v>56</v>
      </c>
      <c r="F5311" t="s">
        <v>355</v>
      </c>
      <c r="G5311">
        <v>4</v>
      </c>
      <c r="H5311">
        <v>431627</v>
      </c>
      <c r="I5311" t="s">
        <v>58</v>
      </c>
      <c r="J5311" s="3">
        <v>45599</v>
      </c>
      <c r="K5311">
        <v>1300</v>
      </c>
      <c r="L5311" t="s">
        <v>21416</v>
      </c>
      <c r="M5311" t="s">
        <v>552</v>
      </c>
      <c r="N5311" t="s">
        <v>21417</v>
      </c>
      <c r="O5311" t="s">
        <v>21418</v>
      </c>
      <c r="P5311" t="s">
        <v>71</v>
      </c>
      <c r="Q5311">
        <v>8</v>
      </c>
      <c r="R5311" t="s">
        <v>40</v>
      </c>
      <c r="S5311" t="s">
        <v>79</v>
      </c>
      <c r="T5311">
        <v>89807</v>
      </c>
      <c r="U5311" s="1">
        <v>45457</v>
      </c>
      <c r="V5311" t="s">
        <v>52</v>
      </c>
      <c r="W5311">
        <v>868573</v>
      </c>
      <c r="X5311" t="s">
        <v>21419</v>
      </c>
      <c r="Y5311">
        <v>457</v>
      </c>
      <c r="Z5311">
        <v>2935</v>
      </c>
      <c r="AA5311">
        <v>6</v>
      </c>
      <c r="AB5311">
        <v>7044</v>
      </c>
      <c r="AC5311">
        <f>Table1_1[[#This Row],[Price]]*Table1_1[[#This Row],[Quantity]]</f>
        <v>17610</v>
      </c>
    </row>
    <row r="5312" spans="1:29" x14ac:dyDescent="0.3">
      <c r="A5312" t="s">
        <v>28</v>
      </c>
      <c r="B5312" t="s">
        <v>29</v>
      </c>
      <c r="C5312" t="s">
        <v>30</v>
      </c>
      <c r="D5312" t="s">
        <v>45</v>
      </c>
      <c r="E5312" t="s">
        <v>46</v>
      </c>
      <c r="F5312" t="s">
        <v>99</v>
      </c>
      <c r="G5312">
        <v>15</v>
      </c>
      <c r="H5312">
        <v>411944</v>
      </c>
      <c r="I5312" t="s">
        <v>58</v>
      </c>
      <c r="J5312" s="3">
        <v>44197</v>
      </c>
      <c r="K5312">
        <v>1000</v>
      </c>
      <c r="L5312" t="s">
        <v>21420</v>
      </c>
      <c r="M5312" t="s">
        <v>591</v>
      </c>
      <c r="N5312" t="s">
        <v>21421</v>
      </c>
      <c r="O5312" t="s">
        <v>21422</v>
      </c>
      <c r="P5312" t="s">
        <v>87</v>
      </c>
      <c r="Q5312">
        <v>10</v>
      </c>
      <c r="R5312" t="s">
        <v>88</v>
      </c>
      <c r="S5312" t="s">
        <v>41</v>
      </c>
      <c r="T5312">
        <v>57177</v>
      </c>
      <c r="U5312" s="1">
        <v>45490</v>
      </c>
      <c r="V5312" t="s">
        <v>126</v>
      </c>
      <c r="W5312">
        <v>763534</v>
      </c>
      <c r="X5312" t="s">
        <v>21423</v>
      </c>
      <c r="Y5312">
        <v>410</v>
      </c>
      <c r="Z5312">
        <v>2523</v>
      </c>
      <c r="AA5312">
        <v>2</v>
      </c>
      <c r="AB5312">
        <v>2018.4</v>
      </c>
      <c r="AC5312">
        <f>Table1_1[[#This Row],[Price]]*Table1_1[[#This Row],[Quantity]]</f>
        <v>5046</v>
      </c>
    </row>
    <row r="5313" spans="1:29" x14ac:dyDescent="0.3">
      <c r="A5313" t="s">
        <v>28</v>
      </c>
      <c r="B5313" t="s">
        <v>29</v>
      </c>
      <c r="C5313" t="s">
        <v>148</v>
      </c>
      <c r="D5313" t="s">
        <v>364</v>
      </c>
      <c r="E5313" t="s">
        <v>56</v>
      </c>
      <c r="F5313" t="s">
        <v>106</v>
      </c>
      <c r="G5313">
        <v>13</v>
      </c>
      <c r="H5313">
        <v>425798</v>
      </c>
      <c r="I5313" t="s">
        <v>34</v>
      </c>
      <c r="J5313" s="3">
        <v>44884</v>
      </c>
      <c r="K5313">
        <v>950</v>
      </c>
      <c r="L5313" t="s">
        <v>21424</v>
      </c>
      <c r="M5313" t="s">
        <v>361</v>
      </c>
      <c r="N5313" t="s">
        <v>21425</v>
      </c>
      <c r="O5313" t="s">
        <v>21426</v>
      </c>
      <c r="P5313" t="s">
        <v>71</v>
      </c>
      <c r="Q5313">
        <v>10</v>
      </c>
      <c r="R5313" t="s">
        <v>40</v>
      </c>
      <c r="S5313" t="s">
        <v>41</v>
      </c>
      <c r="T5313">
        <v>59575</v>
      </c>
      <c r="U5313" s="1">
        <v>45351</v>
      </c>
      <c r="V5313" t="s">
        <v>119</v>
      </c>
      <c r="W5313">
        <v>360728</v>
      </c>
      <c r="X5313" t="s">
        <v>21427</v>
      </c>
      <c r="Y5313">
        <v>827</v>
      </c>
      <c r="Z5313">
        <v>2022</v>
      </c>
      <c r="AA5313">
        <v>5</v>
      </c>
      <c r="AB5313">
        <v>4044</v>
      </c>
      <c r="AC5313">
        <f>Table1_1[[#This Row],[Price]]*Table1_1[[#This Row],[Quantity]]</f>
        <v>10110</v>
      </c>
    </row>
    <row r="5314" spans="1:29" x14ac:dyDescent="0.3">
      <c r="A5314" t="s">
        <v>28</v>
      </c>
      <c r="B5314" t="s">
        <v>29</v>
      </c>
      <c r="C5314" t="s">
        <v>44</v>
      </c>
      <c r="D5314" t="s">
        <v>364</v>
      </c>
      <c r="E5314" t="s">
        <v>46</v>
      </c>
      <c r="F5314" t="s">
        <v>150</v>
      </c>
      <c r="G5314">
        <v>9</v>
      </c>
      <c r="H5314">
        <v>418139</v>
      </c>
      <c r="I5314" t="s">
        <v>34</v>
      </c>
      <c r="J5314" s="3">
        <v>45189</v>
      </c>
      <c r="K5314">
        <v>800</v>
      </c>
      <c r="L5314" t="s">
        <v>21428</v>
      </c>
      <c r="M5314" t="s">
        <v>423</v>
      </c>
      <c r="N5314" t="s">
        <v>21429</v>
      </c>
      <c r="O5314" t="s">
        <v>21430</v>
      </c>
      <c r="P5314" t="s">
        <v>51</v>
      </c>
      <c r="Q5314">
        <v>3</v>
      </c>
      <c r="R5314" t="s">
        <v>88</v>
      </c>
      <c r="S5314" t="s">
        <v>79</v>
      </c>
      <c r="T5314">
        <v>80450</v>
      </c>
      <c r="U5314" s="1">
        <v>45459</v>
      </c>
      <c r="V5314" t="s">
        <v>52</v>
      </c>
      <c r="W5314">
        <v>853526</v>
      </c>
      <c r="X5314" t="s">
        <v>2178</v>
      </c>
      <c r="Y5314">
        <v>513</v>
      </c>
      <c r="Z5314">
        <v>833</v>
      </c>
      <c r="AA5314">
        <v>4</v>
      </c>
      <c r="AB5314">
        <v>1332.8000000000002</v>
      </c>
      <c r="AC5314">
        <f>Table1_1[[#This Row],[Price]]*Table1_1[[#This Row],[Quantity]]</f>
        <v>3332</v>
      </c>
    </row>
    <row r="5315" spans="1:29" x14ac:dyDescent="0.3">
      <c r="A5315" t="s">
        <v>28</v>
      </c>
      <c r="B5315" t="s">
        <v>29</v>
      </c>
      <c r="C5315" t="s">
        <v>148</v>
      </c>
      <c r="D5315" t="s">
        <v>566</v>
      </c>
      <c r="E5315" t="s">
        <v>32</v>
      </c>
      <c r="F5315" t="s">
        <v>135</v>
      </c>
      <c r="G5315">
        <v>60</v>
      </c>
      <c r="H5315">
        <v>408229</v>
      </c>
      <c r="I5315" t="s">
        <v>58</v>
      </c>
      <c r="J5315" s="3">
        <v>44665</v>
      </c>
      <c r="K5315">
        <v>800</v>
      </c>
      <c r="L5315" t="s">
        <v>15088</v>
      </c>
      <c r="M5315" t="s">
        <v>1058</v>
      </c>
      <c r="N5315" t="s">
        <v>21431</v>
      </c>
      <c r="O5315" t="s">
        <v>21432</v>
      </c>
      <c r="P5315" t="s">
        <v>71</v>
      </c>
      <c r="Q5315">
        <v>15</v>
      </c>
      <c r="R5315" t="s">
        <v>40</v>
      </c>
      <c r="S5315" t="s">
        <v>79</v>
      </c>
      <c r="T5315">
        <v>76246</v>
      </c>
      <c r="U5315" s="1">
        <v>45327</v>
      </c>
      <c r="V5315" t="s">
        <v>119</v>
      </c>
      <c r="W5315">
        <v>671048</v>
      </c>
      <c r="X5315" t="s">
        <v>21433</v>
      </c>
      <c r="Y5315">
        <v>810</v>
      </c>
      <c r="Z5315">
        <v>2435</v>
      </c>
      <c r="AA5315">
        <v>1</v>
      </c>
      <c r="AB5315">
        <v>974</v>
      </c>
      <c r="AC5315">
        <f>Table1_1[[#This Row],[Price]]*Table1_1[[#This Row],[Quantity]]</f>
        <v>2435</v>
      </c>
    </row>
    <row r="5316" spans="1:29" x14ac:dyDescent="0.3">
      <c r="A5316" t="s">
        <v>28</v>
      </c>
      <c r="B5316" t="s">
        <v>29</v>
      </c>
      <c r="C5316" t="s">
        <v>91</v>
      </c>
      <c r="D5316" t="s">
        <v>364</v>
      </c>
      <c r="E5316" t="s">
        <v>32</v>
      </c>
      <c r="F5316" t="s">
        <v>175</v>
      </c>
      <c r="G5316">
        <v>88</v>
      </c>
      <c r="H5316">
        <v>415626</v>
      </c>
      <c r="I5316" t="s">
        <v>58</v>
      </c>
      <c r="J5316" s="3">
        <v>44696</v>
      </c>
      <c r="K5316">
        <v>1400</v>
      </c>
      <c r="L5316" t="s">
        <v>21434</v>
      </c>
      <c r="M5316" t="s">
        <v>165</v>
      </c>
      <c r="N5316" t="s">
        <v>21435</v>
      </c>
      <c r="O5316" t="s">
        <v>21436</v>
      </c>
      <c r="P5316" t="s">
        <v>87</v>
      </c>
      <c r="Q5316">
        <v>5</v>
      </c>
      <c r="R5316" t="s">
        <v>40</v>
      </c>
      <c r="S5316" t="s">
        <v>79</v>
      </c>
      <c r="T5316">
        <v>95132</v>
      </c>
      <c r="U5316" s="1">
        <v>45478</v>
      </c>
      <c r="V5316" t="s">
        <v>126</v>
      </c>
      <c r="W5316">
        <v>475300</v>
      </c>
      <c r="X5316" t="s">
        <v>21437</v>
      </c>
      <c r="Y5316">
        <v>729</v>
      </c>
      <c r="Z5316">
        <v>559</v>
      </c>
      <c r="AA5316">
        <v>4</v>
      </c>
      <c r="AB5316">
        <v>894.40000000000009</v>
      </c>
      <c r="AC5316">
        <f>Table1_1[[#This Row],[Price]]*Table1_1[[#This Row],[Quantity]]</f>
        <v>2236</v>
      </c>
    </row>
    <row r="5317" spans="1:29" x14ac:dyDescent="0.3">
      <c r="A5317" t="s">
        <v>28</v>
      </c>
      <c r="B5317" t="s">
        <v>29</v>
      </c>
      <c r="C5317" t="s">
        <v>30</v>
      </c>
      <c r="D5317" t="s">
        <v>31</v>
      </c>
      <c r="E5317" t="s">
        <v>56</v>
      </c>
      <c r="F5317" t="s">
        <v>57</v>
      </c>
      <c r="G5317">
        <v>88</v>
      </c>
      <c r="H5317">
        <v>416672</v>
      </c>
      <c r="I5317" t="s">
        <v>58</v>
      </c>
      <c r="J5317" s="3">
        <v>44562</v>
      </c>
      <c r="K5317">
        <v>1200</v>
      </c>
      <c r="L5317" t="s">
        <v>21438</v>
      </c>
      <c r="M5317" t="s">
        <v>623</v>
      </c>
      <c r="N5317" t="s">
        <v>21439</v>
      </c>
      <c r="O5317" t="s">
        <v>21440</v>
      </c>
      <c r="P5317" t="s">
        <v>39</v>
      </c>
      <c r="Q5317">
        <v>15</v>
      </c>
      <c r="R5317" t="s">
        <v>40</v>
      </c>
      <c r="S5317" t="s">
        <v>79</v>
      </c>
      <c r="T5317">
        <v>96625</v>
      </c>
      <c r="U5317" s="1">
        <v>45597</v>
      </c>
      <c r="V5317" t="s">
        <v>42</v>
      </c>
      <c r="W5317">
        <v>506876</v>
      </c>
      <c r="X5317" t="s">
        <v>21441</v>
      </c>
      <c r="Y5317">
        <v>321</v>
      </c>
      <c r="Z5317">
        <v>2652</v>
      </c>
      <c r="AA5317">
        <v>6</v>
      </c>
      <c r="AB5317">
        <v>6364.8</v>
      </c>
      <c r="AC5317">
        <f>Table1_1[[#This Row],[Price]]*Table1_1[[#This Row],[Quantity]]</f>
        <v>15912</v>
      </c>
    </row>
    <row r="5318" spans="1:29" x14ac:dyDescent="0.3">
      <c r="A5318" t="s">
        <v>28</v>
      </c>
      <c r="B5318" t="s">
        <v>29</v>
      </c>
      <c r="C5318" t="s">
        <v>66</v>
      </c>
      <c r="D5318" t="s">
        <v>248</v>
      </c>
      <c r="E5318" t="s">
        <v>56</v>
      </c>
      <c r="F5318" t="s">
        <v>33</v>
      </c>
      <c r="G5318">
        <v>53</v>
      </c>
      <c r="H5318">
        <v>433360</v>
      </c>
      <c r="I5318" t="s">
        <v>58</v>
      </c>
      <c r="J5318" s="3">
        <v>44086</v>
      </c>
      <c r="K5318">
        <v>1000</v>
      </c>
      <c r="L5318" t="s">
        <v>21442</v>
      </c>
      <c r="M5318" t="s">
        <v>731</v>
      </c>
      <c r="N5318" t="s">
        <v>21443</v>
      </c>
      <c r="O5318" t="s">
        <v>21444</v>
      </c>
      <c r="P5318" t="s">
        <v>51</v>
      </c>
      <c r="Q5318">
        <v>3</v>
      </c>
      <c r="R5318" t="s">
        <v>88</v>
      </c>
      <c r="S5318" t="s">
        <v>41</v>
      </c>
      <c r="T5318">
        <v>85456</v>
      </c>
      <c r="U5318" s="1">
        <v>45422</v>
      </c>
      <c r="V5318" t="s">
        <v>140</v>
      </c>
      <c r="W5318">
        <v>199874</v>
      </c>
      <c r="X5318" t="s">
        <v>21445</v>
      </c>
      <c r="Y5318">
        <v>871</v>
      </c>
      <c r="Z5318">
        <v>2052</v>
      </c>
      <c r="AA5318">
        <v>1</v>
      </c>
      <c r="AB5318">
        <v>820.80000000000007</v>
      </c>
      <c r="AC5318">
        <f>Table1_1[[#This Row],[Price]]*Table1_1[[#This Row],[Quantity]]</f>
        <v>2052</v>
      </c>
    </row>
    <row r="5319" spans="1:29" x14ac:dyDescent="0.3">
      <c r="A5319" t="s">
        <v>28</v>
      </c>
      <c r="B5319" t="s">
        <v>29</v>
      </c>
      <c r="C5319" t="s">
        <v>30</v>
      </c>
      <c r="D5319" t="s">
        <v>31</v>
      </c>
      <c r="E5319" t="s">
        <v>46</v>
      </c>
      <c r="F5319" t="s">
        <v>175</v>
      </c>
      <c r="G5319">
        <v>51</v>
      </c>
      <c r="H5319">
        <v>423891</v>
      </c>
      <c r="I5319" t="s">
        <v>58</v>
      </c>
      <c r="J5319" s="3">
        <v>45218</v>
      </c>
      <c r="K5319">
        <v>800</v>
      </c>
      <c r="L5319" t="s">
        <v>21446</v>
      </c>
      <c r="M5319" t="s">
        <v>1291</v>
      </c>
      <c r="N5319" t="s">
        <v>21447</v>
      </c>
      <c r="O5319" t="s">
        <v>21448</v>
      </c>
      <c r="P5319" t="s">
        <v>39</v>
      </c>
      <c r="Q5319">
        <v>3</v>
      </c>
      <c r="R5319" t="s">
        <v>88</v>
      </c>
      <c r="S5319" t="s">
        <v>118</v>
      </c>
      <c r="T5319">
        <v>77183</v>
      </c>
      <c r="U5319" s="1">
        <v>45318</v>
      </c>
      <c r="V5319" t="s">
        <v>111</v>
      </c>
      <c r="W5319">
        <v>487942</v>
      </c>
      <c r="X5319" t="s">
        <v>21449</v>
      </c>
      <c r="Y5319">
        <v>984</v>
      </c>
      <c r="Z5319">
        <v>1069</v>
      </c>
      <c r="AA5319">
        <v>6</v>
      </c>
      <c r="AB5319">
        <v>2565.6000000000004</v>
      </c>
      <c r="AC5319">
        <f>Table1_1[[#This Row],[Price]]*Table1_1[[#This Row],[Quantity]]</f>
        <v>6414</v>
      </c>
    </row>
    <row r="5320" spans="1:29" x14ac:dyDescent="0.3">
      <c r="A5320" t="s">
        <v>28</v>
      </c>
      <c r="B5320" t="s">
        <v>29</v>
      </c>
      <c r="C5320" t="s">
        <v>193</v>
      </c>
      <c r="D5320" t="s">
        <v>237</v>
      </c>
      <c r="E5320" t="s">
        <v>32</v>
      </c>
      <c r="F5320" t="s">
        <v>47</v>
      </c>
      <c r="G5320">
        <v>6</v>
      </c>
      <c r="H5320">
        <v>427684</v>
      </c>
      <c r="I5320" t="s">
        <v>58</v>
      </c>
      <c r="J5320" s="3">
        <v>43957</v>
      </c>
      <c r="K5320">
        <v>950</v>
      </c>
      <c r="L5320" t="s">
        <v>21450</v>
      </c>
      <c r="M5320" t="s">
        <v>496</v>
      </c>
      <c r="N5320" t="s">
        <v>21451</v>
      </c>
      <c r="O5320" t="s">
        <v>21452</v>
      </c>
      <c r="P5320" t="s">
        <v>51</v>
      </c>
      <c r="Q5320">
        <v>15</v>
      </c>
      <c r="R5320" t="s">
        <v>40</v>
      </c>
      <c r="S5320" t="s">
        <v>79</v>
      </c>
      <c r="T5320">
        <v>68834</v>
      </c>
      <c r="U5320" s="1">
        <v>45322</v>
      </c>
      <c r="V5320" t="s">
        <v>111</v>
      </c>
      <c r="W5320">
        <v>467648</v>
      </c>
      <c r="X5320" t="s">
        <v>21453</v>
      </c>
      <c r="Y5320">
        <v>496</v>
      </c>
      <c r="Z5320">
        <v>2447</v>
      </c>
      <c r="AA5320">
        <v>8</v>
      </c>
      <c r="AB5320">
        <v>7830.4000000000015</v>
      </c>
      <c r="AC5320">
        <f>Table1_1[[#This Row],[Price]]*Table1_1[[#This Row],[Quantity]]</f>
        <v>19576</v>
      </c>
    </row>
    <row r="5321" spans="1:29" x14ac:dyDescent="0.3">
      <c r="A5321" t="s">
        <v>28</v>
      </c>
      <c r="B5321" t="s">
        <v>29</v>
      </c>
      <c r="C5321" t="s">
        <v>193</v>
      </c>
      <c r="D5321" t="s">
        <v>338</v>
      </c>
      <c r="E5321" t="s">
        <v>56</v>
      </c>
      <c r="F5321" t="s">
        <v>47</v>
      </c>
      <c r="G5321">
        <v>52</v>
      </c>
      <c r="H5321">
        <v>405957</v>
      </c>
      <c r="I5321" t="s">
        <v>58</v>
      </c>
      <c r="J5321" s="3">
        <v>45254</v>
      </c>
      <c r="K5321">
        <v>1400</v>
      </c>
      <c r="L5321" t="s">
        <v>21455</v>
      </c>
      <c r="M5321" t="s">
        <v>1058</v>
      </c>
      <c r="N5321" t="s">
        <v>21456</v>
      </c>
      <c r="O5321" t="s">
        <v>21457</v>
      </c>
      <c r="P5321" t="s">
        <v>87</v>
      </c>
      <c r="Q5321">
        <v>19</v>
      </c>
      <c r="R5321" t="s">
        <v>88</v>
      </c>
      <c r="S5321" t="s">
        <v>118</v>
      </c>
      <c r="T5321">
        <v>68144</v>
      </c>
      <c r="U5321" s="1">
        <v>45447</v>
      </c>
      <c r="V5321" t="s">
        <v>52</v>
      </c>
      <c r="W5321">
        <v>685337</v>
      </c>
      <c r="X5321" t="s">
        <v>21458</v>
      </c>
      <c r="Y5321">
        <v>449</v>
      </c>
      <c r="Z5321">
        <v>1705</v>
      </c>
      <c r="AA5321">
        <v>1</v>
      </c>
      <c r="AB5321">
        <v>682</v>
      </c>
      <c r="AC5321">
        <f>Table1_1[[#This Row],[Price]]*Table1_1[[#This Row],[Quantity]]</f>
        <v>1705</v>
      </c>
    </row>
    <row r="5322" spans="1:29" x14ac:dyDescent="0.3">
      <c r="A5322" t="s">
        <v>28</v>
      </c>
      <c r="B5322" t="s">
        <v>29</v>
      </c>
      <c r="C5322" t="s">
        <v>157</v>
      </c>
      <c r="D5322" t="s">
        <v>317</v>
      </c>
      <c r="E5322" t="s">
        <v>32</v>
      </c>
      <c r="F5322" t="s">
        <v>175</v>
      </c>
      <c r="G5322">
        <v>47</v>
      </c>
      <c r="H5322">
        <v>432221</v>
      </c>
      <c r="I5322" t="s">
        <v>58</v>
      </c>
      <c r="J5322" s="3">
        <v>44042</v>
      </c>
      <c r="K5322">
        <v>1000</v>
      </c>
      <c r="L5322" t="s">
        <v>21459</v>
      </c>
      <c r="M5322" t="s">
        <v>487</v>
      </c>
      <c r="N5322" t="s">
        <v>21460</v>
      </c>
      <c r="O5322" t="s">
        <v>21461</v>
      </c>
      <c r="P5322" t="s">
        <v>87</v>
      </c>
      <c r="Q5322">
        <v>14</v>
      </c>
      <c r="R5322" t="s">
        <v>88</v>
      </c>
      <c r="S5322" t="s">
        <v>79</v>
      </c>
      <c r="T5322">
        <v>87747</v>
      </c>
      <c r="U5322" s="1">
        <v>45354</v>
      </c>
      <c r="V5322" t="s">
        <v>72</v>
      </c>
      <c r="W5322">
        <v>925376</v>
      </c>
      <c r="X5322" t="s">
        <v>21462</v>
      </c>
      <c r="Y5322">
        <v>837</v>
      </c>
      <c r="Z5322">
        <v>2036</v>
      </c>
      <c r="AA5322">
        <v>4</v>
      </c>
      <c r="AB5322">
        <v>3257.6000000000004</v>
      </c>
      <c r="AC5322">
        <f>Table1_1[[#This Row],[Price]]*Table1_1[[#This Row],[Quantity]]</f>
        <v>8144</v>
      </c>
    </row>
    <row r="5323" spans="1:29" x14ac:dyDescent="0.3">
      <c r="A5323" t="s">
        <v>28</v>
      </c>
      <c r="B5323" t="s">
        <v>29</v>
      </c>
      <c r="C5323" t="s">
        <v>193</v>
      </c>
      <c r="D5323" t="s">
        <v>55</v>
      </c>
      <c r="E5323" t="s">
        <v>32</v>
      </c>
      <c r="F5323" t="s">
        <v>106</v>
      </c>
      <c r="G5323">
        <v>68</v>
      </c>
      <c r="H5323">
        <v>427473</v>
      </c>
      <c r="I5323" t="s">
        <v>34</v>
      </c>
      <c r="J5323" s="3">
        <v>44708</v>
      </c>
      <c r="K5323">
        <v>1100</v>
      </c>
      <c r="L5323" t="s">
        <v>9888</v>
      </c>
      <c r="M5323" t="s">
        <v>1460</v>
      </c>
      <c r="N5323" t="s">
        <v>21463</v>
      </c>
      <c r="O5323" t="s">
        <v>21464</v>
      </c>
      <c r="P5323" t="s">
        <v>51</v>
      </c>
      <c r="Q5323">
        <v>10</v>
      </c>
      <c r="R5323" t="s">
        <v>88</v>
      </c>
      <c r="S5323" t="s">
        <v>79</v>
      </c>
      <c r="T5323">
        <v>90303</v>
      </c>
      <c r="U5323" s="1">
        <v>45428</v>
      </c>
      <c r="V5323" t="s">
        <v>140</v>
      </c>
      <c r="W5323">
        <v>614339</v>
      </c>
      <c r="X5323" t="s">
        <v>21465</v>
      </c>
      <c r="Y5323">
        <v>574</v>
      </c>
      <c r="Z5323">
        <v>2079</v>
      </c>
      <c r="AA5323">
        <v>8</v>
      </c>
      <c r="AB5323">
        <v>6652.8</v>
      </c>
      <c r="AC5323">
        <f>Table1_1[[#This Row],[Price]]*Table1_1[[#This Row],[Quantity]]</f>
        <v>16632</v>
      </c>
    </row>
    <row r="5324" spans="1:29" x14ac:dyDescent="0.3">
      <c r="A5324" t="s">
        <v>28</v>
      </c>
      <c r="B5324" t="s">
        <v>29</v>
      </c>
      <c r="C5324" t="s">
        <v>44</v>
      </c>
      <c r="D5324" t="s">
        <v>261</v>
      </c>
      <c r="E5324" t="s">
        <v>56</v>
      </c>
      <c r="F5324" t="s">
        <v>83</v>
      </c>
      <c r="G5324">
        <v>2</v>
      </c>
      <c r="H5324">
        <v>431071</v>
      </c>
      <c r="I5324" t="s">
        <v>34</v>
      </c>
      <c r="J5324" s="3">
        <v>45424</v>
      </c>
      <c r="K5324">
        <v>950</v>
      </c>
      <c r="L5324" t="s">
        <v>21466</v>
      </c>
      <c r="M5324" t="s">
        <v>895</v>
      </c>
      <c r="N5324" t="s">
        <v>21467</v>
      </c>
      <c r="O5324" t="s">
        <v>21468</v>
      </c>
      <c r="P5324" t="s">
        <v>71</v>
      </c>
      <c r="Q5324">
        <v>4</v>
      </c>
      <c r="R5324" t="s">
        <v>40</v>
      </c>
      <c r="S5324" t="s">
        <v>79</v>
      </c>
      <c r="T5324">
        <v>43010</v>
      </c>
      <c r="U5324" s="1">
        <v>45461</v>
      </c>
      <c r="V5324" t="s">
        <v>52</v>
      </c>
      <c r="W5324">
        <v>399643</v>
      </c>
      <c r="X5324" t="s">
        <v>8566</v>
      </c>
      <c r="Y5324">
        <v>566</v>
      </c>
      <c r="Z5324">
        <v>1941</v>
      </c>
      <c r="AA5324">
        <v>1</v>
      </c>
      <c r="AB5324">
        <v>776.40000000000009</v>
      </c>
      <c r="AC5324">
        <f>Table1_1[[#This Row],[Price]]*Table1_1[[#This Row],[Quantity]]</f>
        <v>1941</v>
      </c>
    </row>
    <row r="5325" spans="1:29" x14ac:dyDescent="0.3">
      <c r="A5325" t="s">
        <v>28</v>
      </c>
      <c r="B5325" t="s">
        <v>29</v>
      </c>
      <c r="C5325" t="s">
        <v>148</v>
      </c>
      <c r="D5325" t="s">
        <v>616</v>
      </c>
      <c r="E5325" t="s">
        <v>56</v>
      </c>
      <c r="F5325" t="s">
        <v>47</v>
      </c>
      <c r="G5325">
        <v>70</v>
      </c>
      <c r="H5325">
        <v>408314</v>
      </c>
      <c r="I5325" t="s">
        <v>58</v>
      </c>
      <c r="J5325" s="3">
        <v>44742</v>
      </c>
      <c r="K5325">
        <v>1100</v>
      </c>
      <c r="L5325" t="s">
        <v>21469</v>
      </c>
      <c r="M5325" t="s">
        <v>568</v>
      </c>
      <c r="N5325" t="s">
        <v>21470</v>
      </c>
      <c r="O5325" t="s">
        <v>21471</v>
      </c>
      <c r="P5325" t="s">
        <v>87</v>
      </c>
      <c r="Q5325">
        <v>18</v>
      </c>
      <c r="R5325" t="s">
        <v>40</v>
      </c>
      <c r="S5325" t="s">
        <v>63</v>
      </c>
      <c r="T5325">
        <v>41938</v>
      </c>
      <c r="U5325" s="1">
        <v>45344</v>
      </c>
      <c r="V5325" t="s">
        <v>119</v>
      </c>
      <c r="W5325">
        <v>572923</v>
      </c>
      <c r="X5325" t="s">
        <v>9390</v>
      </c>
      <c r="Y5325">
        <v>630</v>
      </c>
      <c r="Z5325">
        <v>692</v>
      </c>
      <c r="AA5325">
        <v>7</v>
      </c>
      <c r="AB5325">
        <v>1937.6000000000001</v>
      </c>
      <c r="AC5325">
        <f>Table1_1[[#This Row],[Price]]*Table1_1[[#This Row],[Quantity]]</f>
        <v>4844</v>
      </c>
    </row>
    <row r="5326" spans="1:29" x14ac:dyDescent="0.3">
      <c r="A5326" t="s">
        <v>28</v>
      </c>
      <c r="B5326" t="s">
        <v>29</v>
      </c>
      <c r="C5326" t="s">
        <v>54</v>
      </c>
      <c r="D5326" t="s">
        <v>467</v>
      </c>
      <c r="E5326" t="s">
        <v>32</v>
      </c>
      <c r="F5326" t="s">
        <v>355</v>
      </c>
      <c r="G5326">
        <v>18</v>
      </c>
      <c r="H5326">
        <v>423213</v>
      </c>
      <c r="I5326" t="s">
        <v>58</v>
      </c>
      <c r="J5326" s="3">
        <v>45109</v>
      </c>
      <c r="K5326">
        <v>1400</v>
      </c>
      <c r="L5326" t="s">
        <v>21472</v>
      </c>
      <c r="M5326" t="s">
        <v>244</v>
      </c>
      <c r="N5326" t="s">
        <v>21473</v>
      </c>
      <c r="O5326">
        <v>-6215</v>
      </c>
      <c r="P5326" t="s">
        <v>87</v>
      </c>
      <c r="Q5326">
        <v>7</v>
      </c>
      <c r="R5326" t="s">
        <v>88</v>
      </c>
      <c r="S5326" t="s">
        <v>41</v>
      </c>
      <c r="T5326">
        <v>47910</v>
      </c>
      <c r="U5326" s="1">
        <v>45323</v>
      </c>
      <c r="V5326" t="s">
        <v>119</v>
      </c>
      <c r="W5326">
        <v>469249</v>
      </c>
      <c r="X5326" t="s">
        <v>21474</v>
      </c>
      <c r="Y5326">
        <v>581</v>
      </c>
      <c r="Z5326">
        <v>1170</v>
      </c>
      <c r="AA5326">
        <v>8</v>
      </c>
      <c r="AB5326">
        <v>3744</v>
      </c>
      <c r="AC5326">
        <f>Table1_1[[#This Row],[Price]]*Table1_1[[#This Row],[Quantity]]</f>
        <v>9360</v>
      </c>
    </row>
    <row r="5327" spans="1:29" x14ac:dyDescent="0.3">
      <c r="A5327" t="s">
        <v>28</v>
      </c>
      <c r="B5327" t="s">
        <v>29</v>
      </c>
      <c r="C5327" t="s">
        <v>66</v>
      </c>
      <c r="D5327" t="s">
        <v>98</v>
      </c>
      <c r="E5327" t="s">
        <v>32</v>
      </c>
      <c r="F5327" t="s">
        <v>47</v>
      </c>
      <c r="G5327">
        <v>56</v>
      </c>
      <c r="H5327">
        <v>425355</v>
      </c>
      <c r="I5327" t="s">
        <v>34</v>
      </c>
      <c r="J5327" s="3">
        <v>44071</v>
      </c>
      <c r="K5327">
        <v>1000</v>
      </c>
      <c r="L5327" t="s">
        <v>21475</v>
      </c>
      <c r="M5327" t="s">
        <v>361</v>
      </c>
      <c r="N5327" t="s">
        <v>21476</v>
      </c>
      <c r="O5327" t="s">
        <v>21477</v>
      </c>
      <c r="P5327" t="s">
        <v>39</v>
      </c>
      <c r="Q5327">
        <v>10</v>
      </c>
      <c r="R5327" t="s">
        <v>40</v>
      </c>
      <c r="S5327" t="s">
        <v>63</v>
      </c>
      <c r="T5327">
        <v>46752</v>
      </c>
      <c r="U5327" s="1">
        <v>45543</v>
      </c>
      <c r="V5327" t="s">
        <v>180</v>
      </c>
      <c r="W5327">
        <v>829660</v>
      </c>
      <c r="X5327" t="s">
        <v>21478</v>
      </c>
      <c r="Y5327">
        <v>957</v>
      </c>
      <c r="Z5327">
        <v>1213</v>
      </c>
      <c r="AA5327">
        <v>3</v>
      </c>
      <c r="AB5327">
        <v>1455.6000000000001</v>
      </c>
      <c r="AC5327">
        <f>Table1_1[[#This Row],[Price]]*Table1_1[[#This Row],[Quantity]]</f>
        <v>3639</v>
      </c>
    </row>
    <row r="5328" spans="1:29" x14ac:dyDescent="0.3">
      <c r="A5328" t="s">
        <v>28</v>
      </c>
      <c r="B5328" t="s">
        <v>29</v>
      </c>
      <c r="C5328" t="s">
        <v>44</v>
      </c>
      <c r="D5328" t="s">
        <v>566</v>
      </c>
      <c r="E5328" t="s">
        <v>56</v>
      </c>
      <c r="F5328" t="s">
        <v>175</v>
      </c>
      <c r="G5328">
        <v>1</v>
      </c>
      <c r="H5328">
        <v>400059</v>
      </c>
      <c r="I5328" t="s">
        <v>58</v>
      </c>
      <c r="J5328" s="3">
        <v>44251</v>
      </c>
      <c r="K5328">
        <v>1000</v>
      </c>
      <c r="L5328" t="s">
        <v>21479</v>
      </c>
      <c r="M5328" t="s">
        <v>478</v>
      </c>
      <c r="N5328" t="s">
        <v>21480</v>
      </c>
      <c r="O5328" t="s">
        <v>21481</v>
      </c>
      <c r="P5328" t="s">
        <v>51</v>
      </c>
      <c r="Q5328">
        <v>20</v>
      </c>
      <c r="R5328" t="s">
        <v>40</v>
      </c>
      <c r="S5328" t="s">
        <v>79</v>
      </c>
      <c r="T5328">
        <v>98984</v>
      </c>
      <c r="U5328" s="1">
        <v>45544</v>
      </c>
      <c r="V5328" t="s">
        <v>180</v>
      </c>
      <c r="W5328">
        <v>738792</v>
      </c>
      <c r="X5328" t="s">
        <v>21482</v>
      </c>
      <c r="Y5328">
        <v>337</v>
      </c>
      <c r="Z5328">
        <v>670</v>
      </c>
      <c r="AA5328">
        <v>8</v>
      </c>
      <c r="AB5328">
        <v>2144</v>
      </c>
      <c r="AC5328">
        <f>Table1_1[[#This Row],[Price]]*Table1_1[[#This Row],[Quantity]]</f>
        <v>5360</v>
      </c>
    </row>
    <row r="5329" spans="1:29" x14ac:dyDescent="0.3">
      <c r="A5329" t="s">
        <v>28</v>
      </c>
      <c r="B5329" t="s">
        <v>29</v>
      </c>
      <c r="C5329" t="s">
        <v>193</v>
      </c>
      <c r="D5329" t="s">
        <v>163</v>
      </c>
      <c r="E5329" t="s">
        <v>56</v>
      </c>
      <c r="F5329" t="s">
        <v>113</v>
      </c>
      <c r="G5329">
        <v>90</v>
      </c>
      <c r="H5329">
        <v>404573</v>
      </c>
      <c r="I5329" t="s">
        <v>58</v>
      </c>
      <c r="J5329" s="3">
        <v>44431</v>
      </c>
      <c r="K5329">
        <v>950</v>
      </c>
      <c r="L5329" t="s">
        <v>21483</v>
      </c>
      <c r="M5329" t="s">
        <v>239</v>
      </c>
      <c r="N5329" t="s">
        <v>21484</v>
      </c>
      <c r="O5329" t="s">
        <v>21485</v>
      </c>
      <c r="P5329" t="s">
        <v>51</v>
      </c>
      <c r="Q5329">
        <v>14</v>
      </c>
      <c r="R5329" t="s">
        <v>88</v>
      </c>
      <c r="S5329" t="s">
        <v>79</v>
      </c>
      <c r="T5329">
        <v>73644</v>
      </c>
      <c r="U5329" s="1">
        <v>45629</v>
      </c>
      <c r="V5329" t="s">
        <v>259</v>
      </c>
      <c r="W5329">
        <v>567676</v>
      </c>
      <c r="X5329" t="s">
        <v>21486</v>
      </c>
      <c r="Y5329">
        <v>859</v>
      </c>
      <c r="Z5329">
        <v>2292</v>
      </c>
      <c r="AA5329">
        <v>8</v>
      </c>
      <c r="AB5329">
        <v>7334.4000000000015</v>
      </c>
      <c r="AC5329">
        <f>Table1_1[[#This Row],[Price]]*Table1_1[[#This Row],[Quantity]]</f>
        <v>18336</v>
      </c>
    </row>
    <row r="5330" spans="1:29" x14ac:dyDescent="0.3">
      <c r="A5330" t="s">
        <v>28</v>
      </c>
      <c r="B5330" t="s">
        <v>29</v>
      </c>
      <c r="C5330" t="s">
        <v>148</v>
      </c>
      <c r="D5330" t="s">
        <v>261</v>
      </c>
      <c r="E5330" t="s">
        <v>46</v>
      </c>
      <c r="F5330" t="s">
        <v>150</v>
      </c>
      <c r="G5330">
        <v>96</v>
      </c>
      <c r="H5330">
        <v>436500</v>
      </c>
      <c r="I5330" t="s">
        <v>34</v>
      </c>
      <c r="J5330" s="3">
        <v>45233</v>
      </c>
      <c r="K5330">
        <v>1100</v>
      </c>
      <c r="L5330" t="s">
        <v>21488</v>
      </c>
      <c r="M5330" t="s">
        <v>843</v>
      </c>
      <c r="N5330" t="s">
        <v>21489</v>
      </c>
      <c r="O5330" t="s">
        <v>21490</v>
      </c>
      <c r="P5330" t="s">
        <v>71</v>
      </c>
      <c r="Q5330">
        <v>10</v>
      </c>
      <c r="R5330" t="s">
        <v>88</v>
      </c>
      <c r="S5330" t="s">
        <v>63</v>
      </c>
      <c r="T5330">
        <v>20467</v>
      </c>
      <c r="U5330" s="1">
        <v>45604</v>
      </c>
      <c r="V5330" t="s">
        <v>42</v>
      </c>
      <c r="W5330">
        <v>351326</v>
      </c>
      <c r="X5330" t="s">
        <v>21491</v>
      </c>
      <c r="Y5330">
        <v>553</v>
      </c>
      <c r="Z5330">
        <v>1702</v>
      </c>
      <c r="AA5330">
        <v>8</v>
      </c>
      <c r="AB5330">
        <v>5446.4000000000015</v>
      </c>
      <c r="AC5330">
        <f>Table1_1[[#This Row],[Price]]*Table1_1[[#This Row],[Quantity]]</f>
        <v>13616</v>
      </c>
    </row>
    <row r="5331" spans="1:29" x14ac:dyDescent="0.3">
      <c r="A5331" t="s">
        <v>28</v>
      </c>
      <c r="B5331" t="s">
        <v>29</v>
      </c>
      <c r="C5331" t="s">
        <v>91</v>
      </c>
      <c r="D5331" t="s">
        <v>170</v>
      </c>
      <c r="E5331" t="s">
        <v>56</v>
      </c>
      <c r="F5331" t="s">
        <v>175</v>
      </c>
      <c r="G5331">
        <v>99</v>
      </c>
      <c r="H5331">
        <v>423661</v>
      </c>
      <c r="I5331" t="s">
        <v>34</v>
      </c>
      <c r="J5331" s="3">
        <v>44627</v>
      </c>
      <c r="K5331">
        <v>1200</v>
      </c>
      <c r="L5331" t="s">
        <v>21492</v>
      </c>
      <c r="M5331" t="s">
        <v>177</v>
      </c>
      <c r="N5331" t="s">
        <v>21493</v>
      </c>
      <c r="O5331" t="s">
        <v>21494</v>
      </c>
      <c r="P5331" t="s">
        <v>87</v>
      </c>
      <c r="Q5331">
        <v>18</v>
      </c>
      <c r="R5331" t="s">
        <v>88</v>
      </c>
      <c r="S5331" t="s">
        <v>63</v>
      </c>
      <c r="T5331">
        <v>25414</v>
      </c>
      <c r="U5331" s="1">
        <v>45606</v>
      </c>
      <c r="V5331" t="s">
        <v>42</v>
      </c>
      <c r="W5331">
        <v>892453</v>
      </c>
      <c r="X5331" t="s">
        <v>21495</v>
      </c>
      <c r="Y5331">
        <v>777</v>
      </c>
      <c r="Z5331">
        <v>2635</v>
      </c>
      <c r="AA5331">
        <v>2</v>
      </c>
      <c r="AB5331">
        <v>2108</v>
      </c>
      <c r="AC5331">
        <f>Table1_1[[#This Row],[Price]]*Table1_1[[#This Row],[Quantity]]</f>
        <v>5270</v>
      </c>
    </row>
    <row r="5332" spans="1:29" x14ac:dyDescent="0.3">
      <c r="A5332" t="s">
        <v>28</v>
      </c>
      <c r="B5332" t="s">
        <v>29</v>
      </c>
      <c r="C5332" t="s">
        <v>193</v>
      </c>
      <c r="D5332" t="s">
        <v>421</v>
      </c>
      <c r="E5332" t="s">
        <v>32</v>
      </c>
      <c r="F5332" t="s">
        <v>150</v>
      </c>
      <c r="G5332">
        <v>1</v>
      </c>
      <c r="H5332">
        <v>418046</v>
      </c>
      <c r="I5332" t="s">
        <v>34</v>
      </c>
      <c r="J5332" s="3">
        <v>43896</v>
      </c>
      <c r="K5332">
        <v>1000</v>
      </c>
      <c r="L5332" t="s">
        <v>21496</v>
      </c>
      <c r="M5332" t="s">
        <v>1118</v>
      </c>
      <c r="N5332" t="s">
        <v>21497</v>
      </c>
      <c r="O5332" t="s">
        <v>21498</v>
      </c>
      <c r="P5332" t="s">
        <v>39</v>
      </c>
      <c r="Q5332">
        <v>15</v>
      </c>
      <c r="R5332" t="s">
        <v>88</v>
      </c>
      <c r="S5332" t="s">
        <v>79</v>
      </c>
      <c r="T5332">
        <v>56936</v>
      </c>
      <c r="U5332" s="1">
        <v>45335</v>
      </c>
      <c r="V5332" t="s">
        <v>119</v>
      </c>
      <c r="W5332">
        <v>749034</v>
      </c>
      <c r="X5332" t="s">
        <v>21499</v>
      </c>
      <c r="Y5332">
        <v>373</v>
      </c>
      <c r="Z5332">
        <v>1736</v>
      </c>
      <c r="AA5332">
        <v>6</v>
      </c>
      <c r="AB5332">
        <v>4166.4000000000015</v>
      </c>
      <c r="AC5332">
        <f>Table1_1[[#This Row],[Price]]*Table1_1[[#This Row],[Quantity]]</f>
        <v>10416</v>
      </c>
    </row>
    <row r="5333" spans="1:29" x14ac:dyDescent="0.3">
      <c r="A5333" t="s">
        <v>28</v>
      </c>
      <c r="B5333" t="s">
        <v>29</v>
      </c>
      <c r="C5333" t="s">
        <v>66</v>
      </c>
      <c r="D5333" t="s">
        <v>187</v>
      </c>
      <c r="E5333" t="s">
        <v>46</v>
      </c>
      <c r="F5333" t="s">
        <v>57</v>
      </c>
      <c r="G5333">
        <v>80</v>
      </c>
      <c r="H5333">
        <v>430395</v>
      </c>
      <c r="I5333" t="s">
        <v>34</v>
      </c>
      <c r="J5333" s="3">
        <v>45391</v>
      </c>
      <c r="K5333">
        <v>1300</v>
      </c>
      <c r="L5333" t="s">
        <v>21501</v>
      </c>
      <c r="M5333" t="s">
        <v>487</v>
      </c>
      <c r="N5333" t="s">
        <v>21502</v>
      </c>
      <c r="O5333" t="s">
        <v>21503</v>
      </c>
      <c r="P5333" t="s">
        <v>51</v>
      </c>
      <c r="Q5333">
        <v>12</v>
      </c>
      <c r="R5333" t="s">
        <v>88</v>
      </c>
      <c r="S5333" t="s">
        <v>118</v>
      </c>
      <c r="T5333">
        <v>26649</v>
      </c>
      <c r="U5333" s="1">
        <v>45426</v>
      </c>
      <c r="V5333" t="s">
        <v>140</v>
      </c>
      <c r="W5333">
        <v>733682</v>
      </c>
      <c r="X5333" t="s">
        <v>4036</v>
      </c>
      <c r="Y5333">
        <v>222</v>
      </c>
      <c r="Z5333">
        <v>965</v>
      </c>
      <c r="AA5333">
        <v>3</v>
      </c>
      <c r="AB5333">
        <v>1158</v>
      </c>
      <c r="AC5333">
        <f>Table1_1[[#This Row],[Price]]*Table1_1[[#This Row],[Quantity]]</f>
        <v>2895</v>
      </c>
    </row>
    <row r="5334" spans="1:29" x14ac:dyDescent="0.3">
      <c r="A5334" t="s">
        <v>28</v>
      </c>
      <c r="B5334" t="s">
        <v>29</v>
      </c>
      <c r="C5334" t="s">
        <v>148</v>
      </c>
      <c r="D5334" t="s">
        <v>105</v>
      </c>
      <c r="E5334" t="s">
        <v>32</v>
      </c>
      <c r="F5334" t="s">
        <v>57</v>
      </c>
      <c r="G5334">
        <v>52</v>
      </c>
      <c r="H5334">
        <v>436104</v>
      </c>
      <c r="I5334" t="s">
        <v>34</v>
      </c>
      <c r="J5334" s="3">
        <v>43888</v>
      </c>
      <c r="K5334">
        <v>1000</v>
      </c>
      <c r="L5334" t="s">
        <v>21504</v>
      </c>
      <c r="M5334" t="s">
        <v>1198</v>
      </c>
      <c r="N5334" t="s">
        <v>21505</v>
      </c>
      <c r="O5334" t="s">
        <v>21506</v>
      </c>
      <c r="P5334" t="s">
        <v>51</v>
      </c>
      <c r="Q5334">
        <v>16</v>
      </c>
      <c r="R5334" t="s">
        <v>40</v>
      </c>
      <c r="S5334" t="s">
        <v>79</v>
      </c>
      <c r="T5334">
        <v>48560</v>
      </c>
      <c r="U5334" s="1">
        <v>45325</v>
      </c>
      <c r="V5334" t="s">
        <v>119</v>
      </c>
      <c r="W5334">
        <v>793516</v>
      </c>
      <c r="X5334" t="s">
        <v>21507</v>
      </c>
      <c r="Y5334">
        <v>828</v>
      </c>
      <c r="Z5334">
        <v>2834</v>
      </c>
      <c r="AA5334">
        <v>1</v>
      </c>
      <c r="AB5334">
        <v>1133.6000000000001</v>
      </c>
      <c r="AC5334">
        <f>Table1_1[[#This Row],[Price]]*Table1_1[[#This Row],[Quantity]]</f>
        <v>2834</v>
      </c>
    </row>
    <row r="5335" spans="1:29" x14ac:dyDescent="0.3">
      <c r="A5335" t="s">
        <v>28</v>
      </c>
      <c r="B5335" t="s">
        <v>29</v>
      </c>
      <c r="C5335" t="s">
        <v>66</v>
      </c>
      <c r="D5335" t="s">
        <v>182</v>
      </c>
      <c r="E5335" t="s">
        <v>46</v>
      </c>
      <c r="F5335" t="s">
        <v>33</v>
      </c>
      <c r="G5335">
        <v>17</v>
      </c>
      <c r="H5335">
        <v>429235</v>
      </c>
      <c r="I5335" t="s">
        <v>34</v>
      </c>
      <c r="J5335" s="3">
        <v>43951</v>
      </c>
      <c r="K5335">
        <v>1000</v>
      </c>
      <c r="L5335" t="s">
        <v>21509</v>
      </c>
      <c r="M5335" t="s">
        <v>1356</v>
      </c>
      <c r="N5335" t="s">
        <v>21510</v>
      </c>
      <c r="O5335" t="s">
        <v>21511</v>
      </c>
      <c r="P5335" t="s">
        <v>71</v>
      </c>
      <c r="Q5335">
        <v>17</v>
      </c>
      <c r="R5335" t="s">
        <v>40</v>
      </c>
      <c r="S5335" t="s">
        <v>79</v>
      </c>
      <c r="T5335">
        <v>85787</v>
      </c>
      <c r="U5335" s="1">
        <v>45625</v>
      </c>
      <c r="V5335" t="s">
        <v>42</v>
      </c>
      <c r="W5335">
        <v>426246</v>
      </c>
      <c r="X5335" t="s">
        <v>21512</v>
      </c>
      <c r="Y5335">
        <v>645</v>
      </c>
      <c r="Z5335">
        <v>2997</v>
      </c>
      <c r="AA5335">
        <v>2</v>
      </c>
      <c r="AB5335">
        <v>2397.6</v>
      </c>
      <c r="AC5335">
        <f>Table1_1[[#This Row],[Price]]*Table1_1[[#This Row],[Quantity]]</f>
        <v>5994</v>
      </c>
    </row>
    <row r="5336" spans="1:29" x14ac:dyDescent="0.3">
      <c r="A5336" t="s">
        <v>28</v>
      </c>
      <c r="B5336" t="s">
        <v>29</v>
      </c>
      <c r="C5336" t="s">
        <v>44</v>
      </c>
      <c r="D5336" t="s">
        <v>524</v>
      </c>
      <c r="E5336" t="s">
        <v>56</v>
      </c>
      <c r="F5336" t="s">
        <v>57</v>
      </c>
      <c r="G5336">
        <v>19</v>
      </c>
      <c r="H5336">
        <v>404870</v>
      </c>
      <c r="I5336" t="s">
        <v>58</v>
      </c>
      <c r="J5336" s="3">
        <v>45230</v>
      </c>
      <c r="K5336">
        <v>1100</v>
      </c>
      <c r="L5336" t="s">
        <v>21513</v>
      </c>
      <c r="M5336" t="s">
        <v>152</v>
      </c>
      <c r="N5336" t="s">
        <v>21514</v>
      </c>
      <c r="O5336">
        <v>3488467998</v>
      </c>
      <c r="P5336" t="s">
        <v>39</v>
      </c>
      <c r="Q5336">
        <v>15</v>
      </c>
      <c r="R5336" t="s">
        <v>88</v>
      </c>
      <c r="S5336" t="s">
        <v>41</v>
      </c>
      <c r="T5336">
        <v>57441</v>
      </c>
      <c r="U5336" s="1">
        <v>45363</v>
      </c>
      <c r="V5336" t="s">
        <v>72</v>
      </c>
      <c r="W5336">
        <v>148850</v>
      </c>
      <c r="X5336" t="s">
        <v>21515</v>
      </c>
      <c r="Y5336">
        <v>465</v>
      </c>
      <c r="Z5336">
        <v>2128</v>
      </c>
      <c r="AA5336">
        <v>3</v>
      </c>
      <c r="AB5336">
        <v>2553.6000000000004</v>
      </c>
      <c r="AC5336">
        <f>Table1_1[[#This Row],[Price]]*Table1_1[[#This Row],[Quantity]]</f>
        <v>6384</v>
      </c>
    </row>
    <row r="5337" spans="1:29" x14ac:dyDescent="0.3">
      <c r="A5337" t="s">
        <v>28</v>
      </c>
      <c r="B5337" t="s">
        <v>29</v>
      </c>
      <c r="C5337" t="s">
        <v>148</v>
      </c>
      <c r="D5337" t="s">
        <v>566</v>
      </c>
      <c r="E5337" t="s">
        <v>56</v>
      </c>
      <c r="F5337" t="s">
        <v>47</v>
      </c>
      <c r="G5337">
        <v>11</v>
      </c>
      <c r="H5337">
        <v>417854</v>
      </c>
      <c r="I5337" t="s">
        <v>34</v>
      </c>
      <c r="J5337" s="3">
        <v>45552</v>
      </c>
      <c r="K5337">
        <v>1300</v>
      </c>
      <c r="L5337" t="s">
        <v>21516</v>
      </c>
      <c r="M5337" t="s">
        <v>159</v>
      </c>
      <c r="N5337" t="s">
        <v>21517</v>
      </c>
      <c r="O5337" t="s">
        <v>21518</v>
      </c>
      <c r="P5337" t="s">
        <v>51</v>
      </c>
      <c r="Q5337">
        <v>18</v>
      </c>
      <c r="R5337" t="s">
        <v>88</v>
      </c>
      <c r="S5337" t="s">
        <v>63</v>
      </c>
      <c r="T5337">
        <v>44577</v>
      </c>
      <c r="U5337" s="1">
        <v>45361</v>
      </c>
      <c r="V5337" t="s">
        <v>72</v>
      </c>
      <c r="W5337">
        <v>328654</v>
      </c>
      <c r="X5337" t="s">
        <v>21519</v>
      </c>
      <c r="Y5337">
        <v>937</v>
      </c>
      <c r="Z5337">
        <v>2366</v>
      </c>
      <c r="AA5337">
        <v>1</v>
      </c>
      <c r="AB5337">
        <v>946.40000000000009</v>
      </c>
      <c r="AC5337">
        <f>Table1_1[[#This Row],[Price]]*Table1_1[[#This Row],[Quantity]]</f>
        <v>2366</v>
      </c>
    </row>
    <row r="5338" spans="1:29" x14ac:dyDescent="0.3">
      <c r="A5338" t="s">
        <v>28</v>
      </c>
      <c r="B5338" t="s">
        <v>29</v>
      </c>
      <c r="C5338" t="s">
        <v>30</v>
      </c>
      <c r="D5338" t="s">
        <v>442</v>
      </c>
      <c r="E5338" t="s">
        <v>56</v>
      </c>
      <c r="F5338" t="s">
        <v>99</v>
      </c>
      <c r="G5338">
        <v>87</v>
      </c>
      <c r="H5338">
        <v>405649</v>
      </c>
      <c r="I5338" t="s">
        <v>58</v>
      </c>
      <c r="J5338" s="3">
        <v>44521</v>
      </c>
      <c r="K5338">
        <v>1400</v>
      </c>
      <c r="L5338" t="s">
        <v>21521</v>
      </c>
      <c r="M5338" t="s">
        <v>2124</v>
      </c>
      <c r="N5338" t="s">
        <v>21522</v>
      </c>
      <c r="O5338" t="s">
        <v>21523</v>
      </c>
      <c r="P5338" t="s">
        <v>71</v>
      </c>
      <c r="Q5338">
        <v>5</v>
      </c>
      <c r="R5338" t="s">
        <v>88</v>
      </c>
      <c r="S5338" t="s">
        <v>118</v>
      </c>
      <c r="T5338">
        <v>17855</v>
      </c>
      <c r="U5338" s="1">
        <v>45594</v>
      </c>
      <c r="V5338" t="s">
        <v>155</v>
      </c>
      <c r="W5338">
        <v>271025</v>
      </c>
      <c r="X5338" t="s">
        <v>21524</v>
      </c>
      <c r="Y5338">
        <v>351</v>
      </c>
      <c r="Z5338">
        <v>1619</v>
      </c>
      <c r="AA5338">
        <v>8</v>
      </c>
      <c r="AB5338">
        <v>5180.8</v>
      </c>
      <c r="AC5338">
        <f>Table1_1[[#This Row],[Price]]*Table1_1[[#This Row],[Quantity]]</f>
        <v>12952</v>
      </c>
    </row>
    <row r="5339" spans="1:29" x14ac:dyDescent="0.3">
      <c r="A5339" t="s">
        <v>28</v>
      </c>
      <c r="B5339" t="s">
        <v>29</v>
      </c>
      <c r="C5339" t="s">
        <v>157</v>
      </c>
      <c r="D5339" t="s">
        <v>237</v>
      </c>
      <c r="E5339" t="s">
        <v>46</v>
      </c>
      <c r="F5339" t="s">
        <v>355</v>
      </c>
      <c r="G5339">
        <v>27</v>
      </c>
      <c r="H5339">
        <v>436019</v>
      </c>
      <c r="I5339" t="s">
        <v>34</v>
      </c>
      <c r="J5339" s="3">
        <v>43932</v>
      </c>
      <c r="K5339">
        <v>1300</v>
      </c>
      <c r="L5339" t="s">
        <v>528</v>
      </c>
      <c r="M5339" t="s">
        <v>654</v>
      </c>
      <c r="N5339" t="s">
        <v>21525</v>
      </c>
      <c r="O5339" t="s">
        <v>21526</v>
      </c>
      <c r="P5339" t="s">
        <v>51</v>
      </c>
      <c r="Q5339">
        <v>12</v>
      </c>
      <c r="R5339" t="s">
        <v>88</v>
      </c>
      <c r="S5339" t="s">
        <v>118</v>
      </c>
      <c r="T5339">
        <v>43761</v>
      </c>
      <c r="U5339" s="1">
        <v>45414</v>
      </c>
      <c r="V5339" t="s">
        <v>140</v>
      </c>
      <c r="W5339">
        <v>823304</v>
      </c>
      <c r="X5339" t="s">
        <v>21527</v>
      </c>
      <c r="Y5339">
        <v>979</v>
      </c>
      <c r="Z5339">
        <v>2153</v>
      </c>
      <c r="AA5339">
        <v>5</v>
      </c>
      <c r="AB5339">
        <v>4306</v>
      </c>
      <c r="AC5339">
        <f>Table1_1[[#This Row],[Price]]*Table1_1[[#This Row],[Quantity]]</f>
        <v>10765</v>
      </c>
    </row>
    <row r="5340" spans="1:29" x14ac:dyDescent="0.3">
      <c r="A5340" t="s">
        <v>28</v>
      </c>
      <c r="B5340" t="s">
        <v>29</v>
      </c>
      <c r="C5340" t="s">
        <v>30</v>
      </c>
      <c r="D5340" t="s">
        <v>421</v>
      </c>
      <c r="E5340" t="s">
        <v>56</v>
      </c>
      <c r="F5340" t="s">
        <v>355</v>
      </c>
      <c r="G5340">
        <v>59</v>
      </c>
      <c r="H5340">
        <v>401816</v>
      </c>
      <c r="I5340" t="s">
        <v>58</v>
      </c>
      <c r="J5340" s="3">
        <v>45403</v>
      </c>
      <c r="K5340">
        <v>1000</v>
      </c>
      <c r="L5340" t="s">
        <v>21528</v>
      </c>
      <c r="M5340" t="s">
        <v>1198</v>
      </c>
      <c r="N5340" t="s">
        <v>21529</v>
      </c>
      <c r="O5340" t="s">
        <v>21530</v>
      </c>
      <c r="P5340" t="s">
        <v>71</v>
      </c>
      <c r="Q5340">
        <v>19</v>
      </c>
      <c r="R5340" t="s">
        <v>40</v>
      </c>
      <c r="S5340" t="s">
        <v>118</v>
      </c>
      <c r="T5340">
        <v>50015</v>
      </c>
      <c r="U5340" s="1">
        <v>45355</v>
      </c>
      <c r="V5340" t="s">
        <v>72</v>
      </c>
      <c r="W5340">
        <v>885168</v>
      </c>
      <c r="X5340" t="s">
        <v>21531</v>
      </c>
      <c r="Y5340">
        <v>974</v>
      </c>
      <c r="Z5340">
        <v>2754</v>
      </c>
      <c r="AA5340">
        <v>2</v>
      </c>
      <c r="AB5340">
        <v>2203.2000000000003</v>
      </c>
      <c r="AC5340">
        <f>Table1_1[[#This Row],[Price]]*Table1_1[[#This Row],[Quantity]]</f>
        <v>5508</v>
      </c>
    </row>
    <row r="5341" spans="1:29" x14ac:dyDescent="0.3">
      <c r="A5341" t="s">
        <v>28</v>
      </c>
      <c r="B5341" t="s">
        <v>29</v>
      </c>
      <c r="C5341" t="s">
        <v>44</v>
      </c>
      <c r="D5341" t="s">
        <v>237</v>
      </c>
      <c r="E5341" t="s">
        <v>46</v>
      </c>
      <c r="F5341" t="s">
        <v>135</v>
      </c>
      <c r="G5341">
        <v>62</v>
      </c>
      <c r="H5341">
        <v>408909</v>
      </c>
      <c r="I5341" t="s">
        <v>58</v>
      </c>
      <c r="J5341" s="3">
        <v>45117</v>
      </c>
      <c r="K5341">
        <v>800</v>
      </c>
      <c r="L5341" t="s">
        <v>21533</v>
      </c>
      <c r="M5341" t="s">
        <v>244</v>
      </c>
      <c r="N5341" t="s">
        <v>21534</v>
      </c>
      <c r="O5341" t="s">
        <v>21535</v>
      </c>
      <c r="P5341" t="s">
        <v>87</v>
      </c>
      <c r="Q5341">
        <v>11</v>
      </c>
      <c r="R5341" t="s">
        <v>88</v>
      </c>
      <c r="S5341" t="s">
        <v>118</v>
      </c>
      <c r="T5341">
        <v>88479</v>
      </c>
      <c r="U5341" s="1">
        <v>45547</v>
      </c>
      <c r="V5341" t="s">
        <v>180</v>
      </c>
      <c r="W5341">
        <v>447296</v>
      </c>
      <c r="X5341" t="s">
        <v>21536</v>
      </c>
      <c r="Y5341">
        <v>859</v>
      </c>
      <c r="Z5341">
        <v>926</v>
      </c>
      <c r="AA5341">
        <v>3</v>
      </c>
      <c r="AB5341">
        <v>1111.2</v>
      </c>
      <c r="AC5341">
        <f>Table1_1[[#This Row],[Price]]*Table1_1[[#This Row],[Quantity]]</f>
        <v>2778</v>
      </c>
    </row>
    <row r="5342" spans="1:29" x14ac:dyDescent="0.3">
      <c r="A5342" t="s">
        <v>28</v>
      </c>
      <c r="B5342" t="s">
        <v>29</v>
      </c>
      <c r="C5342" t="s">
        <v>193</v>
      </c>
      <c r="D5342" t="s">
        <v>105</v>
      </c>
      <c r="E5342" t="s">
        <v>56</v>
      </c>
      <c r="F5342" t="s">
        <v>83</v>
      </c>
      <c r="G5342">
        <v>15</v>
      </c>
      <c r="H5342">
        <v>415586</v>
      </c>
      <c r="I5342" t="s">
        <v>34</v>
      </c>
      <c r="J5342" s="3">
        <v>43932</v>
      </c>
      <c r="K5342">
        <v>1000</v>
      </c>
      <c r="L5342" t="s">
        <v>21537</v>
      </c>
      <c r="M5342" t="s">
        <v>222</v>
      </c>
      <c r="N5342" t="s">
        <v>21538</v>
      </c>
      <c r="O5342" t="s">
        <v>21539</v>
      </c>
      <c r="P5342" t="s">
        <v>71</v>
      </c>
      <c r="Q5342">
        <v>4</v>
      </c>
      <c r="R5342" t="s">
        <v>40</v>
      </c>
      <c r="S5342" t="s">
        <v>41</v>
      </c>
      <c r="T5342">
        <v>78224</v>
      </c>
      <c r="U5342" s="1">
        <v>45376</v>
      </c>
      <c r="V5342" t="s">
        <v>72</v>
      </c>
      <c r="W5342">
        <v>947969</v>
      </c>
      <c r="X5342" t="s">
        <v>21540</v>
      </c>
      <c r="Y5342">
        <v>608</v>
      </c>
      <c r="Z5342">
        <v>900</v>
      </c>
      <c r="AA5342">
        <v>2</v>
      </c>
      <c r="AB5342">
        <v>720</v>
      </c>
      <c r="AC5342">
        <f>Table1_1[[#This Row],[Price]]*Table1_1[[#This Row],[Quantity]]</f>
        <v>1800</v>
      </c>
    </row>
    <row r="5343" spans="1:29" x14ac:dyDescent="0.3">
      <c r="A5343" t="s">
        <v>28</v>
      </c>
      <c r="B5343" t="s">
        <v>29</v>
      </c>
      <c r="C5343" t="s">
        <v>91</v>
      </c>
      <c r="D5343" t="s">
        <v>261</v>
      </c>
      <c r="E5343" t="s">
        <v>46</v>
      </c>
      <c r="F5343" t="s">
        <v>113</v>
      </c>
      <c r="G5343">
        <v>94</v>
      </c>
      <c r="H5343">
        <v>426477</v>
      </c>
      <c r="I5343" t="s">
        <v>58</v>
      </c>
      <c r="J5343" s="3">
        <v>44925</v>
      </c>
      <c r="K5343">
        <v>1100</v>
      </c>
      <c r="L5343" t="s">
        <v>21541</v>
      </c>
      <c r="M5343" t="s">
        <v>1058</v>
      </c>
      <c r="N5343" t="s">
        <v>21542</v>
      </c>
      <c r="O5343" t="s">
        <v>21543</v>
      </c>
      <c r="P5343" t="s">
        <v>39</v>
      </c>
      <c r="Q5343">
        <v>15</v>
      </c>
      <c r="R5343" t="s">
        <v>88</v>
      </c>
      <c r="S5343" t="s">
        <v>79</v>
      </c>
      <c r="T5343">
        <v>38212</v>
      </c>
      <c r="U5343" s="1">
        <v>45305</v>
      </c>
      <c r="V5343" t="s">
        <v>111</v>
      </c>
      <c r="W5343">
        <v>703087</v>
      </c>
      <c r="X5343" t="s">
        <v>21544</v>
      </c>
      <c r="Y5343">
        <v>474</v>
      </c>
      <c r="Z5343">
        <v>1998</v>
      </c>
      <c r="AA5343">
        <v>5</v>
      </c>
      <c r="AB5343">
        <v>3996</v>
      </c>
      <c r="AC5343">
        <f>Table1_1[[#This Row],[Price]]*Table1_1[[#This Row],[Quantity]]</f>
        <v>9990</v>
      </c>
    </row>
    <row r="5344" spans="1:29" x14ac:dyDescent="0.3">
      <c r="A5344" t="s">
        <v>28</v>
      </c>
      <c r="B5344" t="s">
        <v>29</v>
      </c>
      <c r="C5344" t="s">
        <v>157</v>
      </c>
      <c r="D5344" t="s">
        <v>261</v>
      </c>
      <c r="E5344" t="s">
        <v>46</v>
      </c>
      <c r="F5344" t="s">
        <v>99</v>
      </c>
      <c r="G5344">
        <v>3</v>
      </c>
      <c r="H5344">
        <v>432188</v>
      </c>
      <c r="I5344" t="s">
        <v>58</v>
      </c>
      <c r="J5344" s="3">
        <v>44000</v>
      </c>
      <c r="K5344">
        <v>1300</v>
      </c>
      <c r="L5344" t="s">
        <v>21545</v>
      </c>
      <c r="M5344" t="s">
        <v>108</v>
      </c>
      <c r="N5344" t="s">
        <v>21546</v>
      </c>
      <c r="O5344" t="s">
        <v>21547</v>
      </c>
      <c r="P5344" t="s">
        <v>87</v>
      </c>
      <c r="Q5344">
        <v>12</v>
      </c>
      <c r="R5344" t="s">
        <v>40</v>
      </c>
      <c r="S5344" t="s">
        <v>41</v>
      </c>
      <c r="T5344">
        <v>31751</v>
      </c>
      <c r="U5344" s="1">
        <v>45536</v>
      </c>
      <c r="V5344" t="s">
        <v>180</v>
      </c>
      <c r="W5344">
        <v>107917</v>
      </c>
      <c r="X5344" t="s">
        <v>21548</v>
      </c>
      <c r="Y5344">
        <v>507</v>
      </c>
      <c r="Z5344">
        <v>1948</v>
      </c>
      <c r="AA5344">
        <v>5</v>
      </c>
      <c r="AB5344">
        <v>3896</v>
      </c>
      <c r="AC5344">
        <f>Table1_1[[#This Row],[Price]]*Table1_1[[#This Row],[Quantity]]</f>
        <v>9740</v>
      </c>
    </row>
    <row r="5345" spans="1:29" x14ac:dyDescent="0.3">
      <c r="A5345" t="s">
        <v>28</v>
      </c>
      <c r="B5345" t="s">
        <v>29</v>
      </c>
      <c r="C5345" t="s">
        <v>30</v>
      </c>
      <c r="D5345" t="s">
        <v>261</v>
      </c>
      <c r="E5345" t="s">
        <v>56</v>
      </c>
      <c r="F5345" t="s">
        <v>57</v>
      </c>
      <c r="G5345">
        <v>33</v>
      </c>
      <c r="H5345">
        <v>401943</v>
      </c>
      <c r="I5345" t="s">
        <v>58</v>
      </c>
      <c r="J5345" s="3">
        <v>44807</v>
      </c>
      <c r="K5345">
        <v>1000</v>
      </c>
      <c r="L5345" t="s">
        <v>21549</v>
      </c>
      <c r="M5345" t="s">
        <v>269</v>
      </c>
      <c r="N5345" t="s">
        <v>21550</v>
      </c>
      <c r="O5345" t="s">
        <v>21551</v>
      </c>
      <c r="P5345" t="s">
        <v>71</v>
      </c>
      <c r="Q5345">
        <v>10</v>
      </c>
      <c r="R5345" t="s">
        <v>40</v>
      </c>
      <c r="S5345" t="s">
        <v>118</v>
      </c>
      <c r="T5345">
        <v>61771</v>
      </c>
      <c r="U5345" s="1">
        <v>45621</v>
      </c>
      <c r="V5345" t="s">
        <v>42</v>
      </c>
      <c r="W5345">
        <v>896920</v>
      </c>
      <c r="X5345" t="s">
        <v>21552</v>
      </c>
      <c r="Y5345">
        <v>607</v>
      </c>
      <c r="Z5345">
        <v>1924</v>
      </c>
      <c r="AA5345">
        <v>3</v>
      </c>
      <c r="AB5345">
        <v>2308.8000000000002</v>
      </c>
      <c r="AC5345">
        <f>Table1_1[[#This Row],[Price]]*Table1_1[[#This Row],[Quantity]]</f>
        <v>5772</v>
      </c>
    </row>
    <row r="5346" spans="1:29" x14ac:dyDescent="0.3">
      <c r="A5346" t="s">
        <v>28</v>
      </c>
      <c r="B5346" t="s">
        <v>29</v>
      </c>
      <c r="C5346" t="s">
        <v>66</v>
      </c>
      <c r="D5346" t="s">
        <v>170</v>
      </c>
      <c r="E5346" t="s">
        <v>46</v>
      </c>
      <c r="F5346" t="s">
        <v>175</v>
      </c>
      <c r="G5346">
        <v>99</v>
      </c>
      <c r="H5346">
        <v>425545</v>
      </c>
      <c r="I5346" t="s">
        <v>58</v>
      </c>
      <c r="J5346" s="3">
        <v>44080</v>
      </c>
      <c r="K5346">
        <v>800</v>
      </c>
      <c r="L5346" t="s">
        <v>21553</v>
      </c>
      <c r="M5346" t="s">
        <v>123</v>
      </c>
      <c r="N5346" t="s">
        <v>21554</v>
      </c>
      <c r="O5346" t="s">
        <v>21555</v>
      </c>
      <c r="P5346" t="s">
        <v>39</v>
      </c>
      <c r="Q5346">
        <v>3</v>
      </c>
      <c r="R5346" t="s">
        <v>40</v>
      </c>
      <c r="S5346" t="s">
        <v>41</v>
      </c>
      <c r="T5346">
        <v>39878</v>
      </c>
      <c r="U5346" s="1">
        <v>45424</v>
      </c>
      <c r="V5346" t="s">
        <v>140</v>
      </c>
      <c r="W5346">
        <v>796268</v>
      </c>
      <c r="X5346" t="s">
        <v>16550</v>
      </c>
      <c r="Y5346">
        <v>750</v>
      </c>
      <c r="Z5346">
        <v>2651</v>
      </c>
      <c r="AA5346">
        <v>3</v>
      </c>
      <c r="AB5346">
        <v>3181.2000000000003</v>
      </c>
      <c r="AC5346">
        <f>Table1_1[[#This Row],[Price]]*Table1_1[[#This Row],[Quantity]]</f>
        <v>7953</v>
      </c>
    </row>
    <row r="5347" spans="1:29" x14ac:dyDescent="0.3">
      <c r="A5347" t="s">
        <v>28</v>
      </c>
      <c r="B5347" t="s">
        <v>29</v>
      </c>
      <c r="C5347" t="s">
        <v>148</v>
      </c>
      <c r="D5347" t="s">
        <v>248</v>
      </c>
      <c r="E5347" t="s">
        <v>32</v>
      </c>
      <c r="F5347" t="s">
        <v>57</v>
      </c>
      <c r="G5347">
        <v>47</v>
      </c>
      <c r="H5347">
        <v>423205</v>
      </c>
      <c r="I5347" t="s">
        <v>34</v>
      </c>
      <c r="J5347" s="3">
        <v>45089</v>
      </c>
      <c r="K5347">
        <v>800</v>
      </c>
      <c r="L5347" t="s">
        <v>21557</v>
      </c>
      <c r="M5347" t="s">
        <v>152</v>
      </c>
      <c r="N5347" t="s">
        <v>21558</v>
      </c>
      <c r="O5347" t="s">
        <v>21559</v>
      </c>
      <c r="P5347" t="s">
        <v>39</v>
      </c>
      <c r="Q5347">
        <v>5</v>
      </c>
      <c r="R5347" t="s">
        <v>40</v>
      </c>
      <c r="S5347" t="s">
        <v>118</v>
      </c>
      <c r="T5347">
        <v>59084</v>
      </c>
      <c r="U5347" s="1">
        <v>45621</v>
      </c>
      <c r="V5347" t="s">
        <v>42</v>
      </c>
      <c r="W5347">
        <v>456739</v>
      </c>
      <c r="X5347" t="s">
        <v>21560</v>
      </c>
      <c r="Y5347">
        <v>951</v>
      </c>
      <c r="Z5347">
        <v>2141</v>
      </c>
      <c r="AA5347">
        <v>8</v>
      </c>
      <c r="AB5347">
        <v>6851.2000000000007</v>
      </c>
      <c r="AC5347">
        <f>Table1_1[[#This Row],[Price]]*Table1_1[[#This Row],[Quantity]]</f>
        <v>17128</v>
      </c>
    </row>
    <row r="5348" spans="1:29" x14ac:dyDescent="0.3">
      <c r="A5348" t="s">
        <v>28</v>
      </c>
      <c r="B5348" t="s">
        <v>29</v>
      </c>
      <c r="C5348" t="s">
        <v>54</v>
      </c>
      <c r="D5348" t="s">
        <v>31</v>
      </c>
      <c r="E5348" t="s">
        <v>56</v>
      </c>
      <c r="F5348" t="s">
        <v>99</v>
      </c>
      <c r="G5348">
        <v>5</v>
      </c>
      <c r="H5348">
        <v>427650</v>
      </c>
      <c r="I5348" t="s">
        <v>34</v>
      </c>
      <c r="J5348" s="3">
        <v>44029</v>
      </c>
      <c r="K5348">
        <v>1000</v>
      </c>
      <c r="L5348" t="s">
        <v>21562</v>
      </c>
      <c r="M5348" t="s">
        <v>1212</v>
      </c>
      <c r="N5348" t="s">
        <v>21563</v>
      </c>
      <c r="O5348" t="s">
        <v>21564</v>
      </c>
      <c r="P5348" t="s">
        <v>39</v>
      </c>
      <c r="Q5348">
        <v>13</v>
      </c>
      <c r="R5348" t="s">
        <v>88</v>
      </c>
      <c r="S5348" t="s">
        <v>118</v>
      </c>
      <c r="T5348">
        <v>67458</v>
      </c>
      <c r="U5348" s="1">
        <v>45618</v>
      </c>
      <c r="V5348" t="s">
        <v>42</v>
      </c>
      <c r="W5348">
        <v>887316</v>
      </c>
      <c r="X5348" t="s">
        <v>21565</v>
      </c>
      <c r="Y5348">
        <v>702</v>
      </c>
      <c r="Z5348">
        <v>989</v>
      </c>
      <c r="AA5348">
        <v>2</v>
      </c>
      <c r="AB5348">
        <v>791.2</v>
      </c>
      <c r="AC5348">
        <f>Table1_1[[#This Row],[Price]]*Table1_1[[#This Row],[Quantity]]</f>
        <v>1978</v>
      </c>
    </row>
    <row r="5349" spans="1:29" x14ac:dyDescent="0.3">
      <c r="A5349" t="s">
        <v>28</v>
      </c>
      <c r="B5349" t="s">
        <v>29</v>
      </c>
      <c r="C5349" t="s">
        <v>66</v>
      </c>
      <c r="D5349" t="s">
        <v>170</v>
      </c>
      <c r="E5349" t="s">
        <v>56</v>
      </c>
      <c r="F5349" t="s">
        <v>47</v>
      </c>
      <c r="G5349">
        <v>80</v>
      </c>
      <c r="H5349">
        <v>426885</v>
      </c>
      <c r="I5349" t="s">
        <v>34</v>
      </c>
      <c r="J5349" s="3">
        <v>44738</v>
      </c>
      <c r="K5349">
        <v>800</v>
      </c>
      <c r="L5349" t="s">
        <v>21566</v>
      </c>
      <c r="M5349" t="s">
        <v>282</v>
      </c>
      <c r="N5349" t="s">
        <v>21567</v>
      </c>
      <c r="O5349" t="s">
        <v>21568</v>
      </c>
      <c r="P5349" t="s">
        <v>71</v>
      </c>
      <c r="Q5349">
        <v>5</v>
      </c>
      <c r="R5349" t="s">
        <v>40</v>
      </c>
      <c r="S5349" t="s">
        <v>63</v>
      </c>
      <c r="T5349">
        <v>70374</v>
      </c>
      <c r="U5349" s="1">
        <v>45557</v>
      </c>
      <c r="V5349" t="s">
        <v>180</v>
      </c>
      <c r="W5349">
        <v>263370</v>
      </c>
      <c r="X5349" t="s">
        <v>21569</v>
      </c>
      <c r="Y5349">
        <v>866</v>
      </c>
      <c r="Z5349">
        <v>2604</v>
      </c>
      <c r="AA5349">
        <v>3</v>
      </c>
      <c r="AB5349">
        <v>3124.8</v>
      </c>
      <c r="AC5349">
        <f>Table1_1[[#This Row],[Price]]*Table1_1[[#This Row],[Quantity]]</f>
        <v>7812</v>
      </c>
    </row>
    <row r="5350" spans="1:29" x14ac:dyDescent="0.3">
      <c r="A5350" t="s">
        <v>28</v>
      </c>
      <c r="B5350" t="s">
        <v>29</v>
      </c>
      <c r="C5350" t="s">
        <v>44</v>
      </c>
      <c r="D5350" t="s">
        <v>31</v>
      </c>
      <c r="E5350" t="s">
        <v>56</v>
      </c>
      <c r="F5350" t="s">
        <v>106</v>
      </c>
      <c r="G5350">
        <v>57</v>
      </c>
      <c r="H5350">
        <v>439926</v>
      </c>
      <c r="I5350" t="s">
        <v>34</v>
      </c>
      <c r="J5350" s="3">
        <v>44429</v>
      </c>
      <c r="K5350">
        <v>1300</v>
      </c>
      <c r="L5350" t="s">
        <v>21570</v>
      </c>
      <c r="M5350" t="s">
        <v>172</v>
      </c>
      <c r="N5350" t="s">
        <v>21571</v>
      </c>
      <c r="O5350">
        <v>6254994198</v>
      </c>
      <c r="P5350" t="s">
        <v>39</v>
      </c>
      <c r="Q5350">
        <v>3</v>
      </c>
      <c r="R5350" t="s">
        <v>88</v>
      </c>
      <c r="S5350" t="s">
        <v>79</v>
      </c>
      <c r="T5350">
        <v>15498</v>
      </c>
      <c r="U5350" s="1">
        <v>45483</v>
      </c>
      <c r="V5350" t="s">
        <v>126</v>
      </c>
      <c r="W5350">
        <v>154989</v>
      </c>
      <c r="X5350" t="s">
        <v>21572</v>
      </c>
      <c r="Y5350">
        <v>652</v>
      </c>
      <c r="Z5350">
        <v>2893</v>
      </c>
      <c r="AA5350">
        <v>6</v>
      </c>
      <c r="AB5350">
        <v>6943.2000000000007</v>
      </c>
      <c r="AC5350">
        <f>Table1_1[[#This Row],[Price]]*Table1_1[[#This Row],[Quantity]]</f>
        <v>17358</v>
      </c>
    </row>
    <row r="5351" spans="1:29" x14ac:dyDescent="0.3">
      <c r="A5351" t="s">
        <v>28</v>
      </c>
      <c r="B5351" t="s">
        <v>29</v>
      </c>
      <c r="C5351" t="s">
        <v>91</v>
      </c>
      <c r="D5351" t="s">
        <v>317</v>
      </c>
      <c r="E5351" t="s">
        <v>46</v>
      </c>
      <c r="F5351" t="s">
        <v>113</v>
      </c>
      <c r="G5351">
        <v>54</v>
      </c>
      <c r="H5351">
        <v>430107</v>
      </c>
      <c r="I5351" t="s">
        <v>34</v>
      </c>
      <c r="J5351" s="3">
        <v>44999</v>
      </c>
      <c r="K5351">
        <v>950</v>
      </c>
      <c r="L5351" t="s">
        <v>8735</v>
      </c>
      <c r="M5351" t="s">
        <v>478</v>
      </c>
      <c r="N5351" t="s">
        <v>21574</v>
      </c>
      <c r="O5351" t="s">
        <v>21575</v>
      </c>
      <c r="P5351" t="s">
        <v>51</v>
      </c>
      <c r="Q5351">
        <v>16</v>
      </c>
      <c r="R5351" t="s">
        <v>40</v>
      </c>
      <c r="S5351" t="s">
        <v>63</v>
      </c>
      <c r="T5351">
        <v>64038</v>
      </c>
      <c r="U5351" s="1">
        <v>45321</v>
      </c>
      <c r="V5351" t="s">
        <v>111</v>
      </c>
      <c r="W5351">
        <v>882958</v>
      </c>
      <c r="X5351" t="s">
        <v>21576</v>
      </c>
      <c r="Y5351">
        <v>484</v>
      </c>
      <c r="Z5351">
        <v>1886</v>
      </c>
      <c r="AA5351">
        <v>6</v>
      </c>
      <c r="AB5351">
        <v>4526.4000000000005</v>
      </c>
      <c r="AC5351">
        <f>Table1_1[[#This Row],[Price]]*Table1_1[[#This Row],[Quantity]]</f>
        <v>11316</v>
      </c>
    </row>
    <row r="5352" spans="1:29" x14ac:dyDescent="0.3">
      <c r="A5352" t="s">
        <v>28</v>
      </c>
      <c r="B5352" t="s">
        <v>29</v>
      </c>
      <c r="C5352" t="s">
        <v>193</v>
      </c>
      <c r="D5352" t="s">
        <v>364</v>
      </c>
      <c r="E5352" t="s">
        <v>46</v>
      </c>
      <c r="F5352" t="s">
        <v>355</v>
      </c>
      <c r="G5352">
        <v>86</v>
      </c>
      <c r="H5352">
        <v>429376</v>
      </c>
      <c r="I5352" t="s">
        <v>34</v>
      </c>
      <c r="J5352" s="3">
        <v>44980</v>
      </c>
      <c r="K5352">
        <v>1100</v>
      </c>
      <c r="L5352" t="s">
        <v>21578</v>
      </c>
      <c r="M5352" t="s">
        <v>1366</v>
      </c>
      <c r="N5352" t="s">
        <v>21579</v>
      </c>
      <c r="O5352" t="s">
        <v>21580</v>
      </c>
      <c r="P5352" t="s">
        <v>51</v>
      </c>
      <c r="Q5352">
        <v>16</v>
      </c>
      <c r="R5352" t="s">
        <v>40</v>
      </c>
      <c r="S5352" t="s">
        <v>118</v>
      </c>
      <c r="T5352">
        <v>18112</v>
      </c>
      <c r="U5352" s="1">
        <v>45540</v>
      </c>
      <c r="V5352" t="s">
        <v>180</v>
      </c>
      <c r="W5352">
        <v>442822</v>
      </c>
      <c r="X5352" t="s">
        <v>21581</v>
      </c>
      <c r="Y5352">
        <v>373</v>
      </c>
      <c r="Z5352">
        <v>800</v>
      </c>
      <c r="AA5352">
        <v>4</v>
      </c>
      <c r="AB5352">
        <v>1280</v>
      </c>
      <c r="AC5352">
        <f>Table1_1[[#This Row],[Price]]*Table1_1[[#This Row],[Quantity]]</f>
        <v>3200</v>
      </c>
    </row>
    <row r="5353" spans="1:29" x14ac:dyDescent="0.3">
      <c r="A5353" t="s">
        <v>28</v>
      </c>
      <c r="B5353" t="s">
        <v>29</v>
      </c>
      <c r="C5353" t="s">
        <v>44</v>
      </c>
      <c r="D5353" t="s">
        <v>621</v>
      </c>
      <c r="E5353" t="s">
        <v>46</v>
      </c>
      <c r="F5353" t="s">
        <v>33</v>
      </c>
      <c r="G5353">
        <v>24</v>
      </c>
      <c r="H5353">
        <v>419923</v>
      </c>
      <c r="I5353" t="s">
        <v>34</v>
      </c>
      <c r="J5353" s="3">
        <v>45489</v>
      </c>
      <c r="K5353">
        <v>1200</v>
      </c>
      <c r="L5353" t="s">
        <v>21582</v>
      </c>
      <c r="M5353" t="s">
        <v>137</v>
      </c>
      <c r="N5353" t="s">
        <v>21583</v>
      </c>
      <c r="O5353" t="s">
        <v>21584</v>
      </c>
      <c r="P5353" t="s">
        <v>71</v>
      </c>
      <c r="Q5353">
        <v>16</v>
      </c>
      <c r="R5353" t="s">
        <v>40</v>
      </c>
      <c r="S5353" t="s">
        <v>41</v>
      </c>
      <c r="T5353">
        <v>32279</v>
      </c>
      <c r="U5353" s="1">
        <v>45433</v>
      </c>
      <c r="V5353" t="s">
        <v>140</v>
      </c>
      <c r="W5353">
        <v>661956</v>
      </c>
      <c r="X5353" t="s">
        <v>21585</v>
      </c>
      <c r="Y5353">
        <v>978</v>
      </c>
      <c r="Z5353">
        <v>661</v>
      </c>
      <c r="AA5353">
        <v>2</v>
      </c>
      <c r="AB5353">
        <v>528.80000000000007</v>
      </c>
      <c r="AC5353">
        <f>Table1_1[[#This Row],[Price]]*Table1_1[[#This Row],[Quantity]]</f>
        <v>1322</v>
      </c>
    </row>
    <row r="5354" spans="1:29" x14ac:dyDescent="0.3">
      <c r="A5354" t="s">
        <v>28</v>
      </c>
      <c r="B5354" t="s">
        <v>29</v>
      </c>
      <c r="C5354" t="s">
        <v>66</v>
      </c>
      <c r="D5354" t="s">
        <v>267</v>
      </c>
      <c r="E5354" t="s">
        <v>56</v>
      </c>
      <c r="F5354" t="s">
        <v>33</v>
      </c>
      <c r="G5354">
        <v>67</v>
      </c>
      <c r="H5354">
        <v>436896</v>
      </c>
      <c r="I5354" t="s">
        <v>58</v>
      </c>
      <c r="J5354" s="3">
        <v>45087</v>
      </c>
      <c r="K5354">
        <v>1200</v>
      </c>
      <c r="L5354" t="s">
        <v>21586</v>
      </c>
      <c r="M5354" t="s">
        <v>1147</v>
      </c>
      <c r="N5354" t="s">
        <v>21587</v>
      </c>
      <c r="O5354" t="s">
        <v>21588</v>
      </c>
      <c r="P5354" t="s">
        <v>71</v>
      </c>
      <c r="Q5354">
        <v>16</v>
      </c>
      <c r="R5354" t="s">
        <v>88</v>
      </c>
      <c r="S5354" t="s">
        <v>41</v>
      </c>
      <c r="T5354">
        <v>64833</v>
      </c>
      <c r="U5354" s="1">
        <v>45371</v>
      </c>
      <c r="V5354" t="s">
        <v>72</v>
      </c>
      <c r="W5354">
        <v>986033</v>
      </c>
      <c r="X5354" t="s">
        <v>21589</v>
      </c>
      <c r="Y5354">
        <v>354</v>
      </c>
      <c r="Z5354">
        <v>1638</v>
      </c>
      <c r="AA5354">
        <v>4</v>
      </c>
      <c r="AB5354">
        <v>2620.8000000000002</v>
      </c>
      <c r="AC5354">
        <f>Table1_1[[#This Row],[Price]]*Table1_1[[#This Row],[Quantity]]</f>
        <v>6552</v>
      </c>
    </row>
    <row r="5355" spans="1:29" x14ac:dyDescent="0.3">
      <c r="A5355" t="s">
        <v>28</v>
      </c>
      <c r="B5355" t="s">
        <v>29</v>
      </c>
      <c r="C5355" t="s">
        <v>44</v>
      </c>
      <c r="D5355" t="s">
        <v>616</v>
      </c>
      <c r="E5355" t="s">
        <v>32</v>
      </c>
      <c r="F5355" t="s">
        <v>355</v>
      </c>
      <c r="G5355">
        <v>65</v>
      </c>
      <c r="H5355">
        <v>432056</v>
      </c>
      <c r="I5355" t="s">
        <v>58</v>
      </c>
      <c r="J5355" s="3">
        <v>44630</v>
      </c>
      <c r="K5355">
        <v>1000</v>
      </c>
      <c r="L5355" t="s">
        <v>21590</v>
      </c>
      <c r="M5355" t="s">
        <v>68</v>
      </c>
      <c r="N5355" t="s">
        <v>21591</v>
      </c>
      <c r="O5355" t="s">
        <v>21592</v>
      </c>
      <c r="P5355" t="s">
        <v>51</v>
      </c>
      <c r="Q5355">
        <v>10</v>
      </c>
      <c r="R5355" t="s">
        <v>40</v>
      </c>
      <c r="S5355" t="s">
        <v>63</v>
      </c>
      <c r="T5355">
        <v>81581</v>
      </c>
      <c r="U5355" s="1">
        <v>45531</v>
      </c>
      <c r="V5355" t="s">
        <v>64</v>
      </c>
      <c r="W5355">
        <v>238052</v>
      </c>
      <c r="X5355" t="s">
        <v>21593</v>
      </c>
      <c r="Y5355">
        <v>423</v>
      </c>
      <c r="Z5355">
        <v>1921</v>
      </c>
      <c r="AA5355">
        <v>6</v>
      </c>
      <c r="AB5355">
        <v>4610.4000000000015</v>
      </c>
      <c r="AC5355">
        <f>Table1_1[[#This Row],[Price]]*Table1_1[[#This Row],[Quantity]]</f>
        <v>11526</v>
      </c>
    </row>
    <row r="5356" spans="1:29" x14ac:dyDescent="0.3">
      <c r="A5356" t="s">
        <v>28</v>
      </c>
      <c r="B5356" t="s">
        <v>29</v>
      </c>
      <c r="C5356" t="s">
        <v>44</v>
      </c>
      <c r="D5356" t="s">
        <v>291</v>
      </c>
      <c r="E5356" t="s">
        <v>56</v>
      </c>
      <c r="F5356" t="s">
        <v>113</v>
      </c>
      <c r="G5356">
        <v>76</v>
      </c>
      <c r="H5356">
        <v>418305</v>
      </c>
      <c r="I5356" t="s">
        <v>34</v>
      </c>
      <c r="J5356" s="3">
        <v>44341</v>
      </c>
      <c r="K5356">
        <v>1400</v>
      </c>
      <c r="L5356" t="s">
        <v>21595</v>
      </c>
      <c r="M5356" t="s">
        <v>232</v>
      </c>
      <c r="N5356" t="s">
        <v>21596</v>
      </c>
      <c r="O5356" t="s">
        <v>21597</v>
      </c>
      <c r="P5356" t="s">
        <v>87</v>
      </c>
      <c r="Q5356">
        <v>6</v>
      </c>
      <c r="R5356" t="s">
        <v>88</v>
      </c>
      <c r="S5356" t="s">
        <v>41</v>
      </c>
      <c r="T5356">
        <v>15218</v>
      </c>
      <c r="U5356" s="1">
        <v>45349</v>
      </c>
      <c r="V5356" t="s">
        <v>119</v>
      </c>
      <c r="W5356">
        <v>424933</v>
      </c>
      <c r="X5356" t="s">
        <v>5966</v>
      </c>
      <c r="Y5356">
        <v>322</v>
      </c>
      <c r="Z5356">
        <v>772</v>
      </c>
      <c r="AA5356">
        <v>5</v>
      </c>
      <c r="AB5356">
        <v>1544</v>
      </c>
      <c r="AC5356">
        <f>Table1_1[[#This Row],[Price]]*Table1_1[[#This Row],[Quantity]]</f>
        <v>3860</v>
      </c>
    </row>
    <row r="5357" spans="1:29" x14ac:dyDescent="0.3">
      <c r="A5357" t="s">
        <v>28</v>
      </c>
      <c r="B5357" t="s">
        <v>29</v>
      </c>
      <c r="C5357" t="s">
        <v>91</v>
      </c>
      <c r="D5357" t="s">
        <v>267</v>
      </c>
      <c r="E5357" t="s">
        <v>56</v>
      </c>
      <c r="F5357" t="s">
        <v>33</v>
      </c>
      <c r="G5357">
        <v>13</v>
      </c>
      <c r="H5357">
        <v>402331</v>
      </c>
      <c r="I5357" t="s">
        <v>58</v>
      </c>
      <c r="J5357" s="3">
        <v>44993</v>
      </c>
      <c r="K5357">
        <v>1200</v>
      </c>
      <c r="L5357" t="s">
        <v>21598</v>
      </c>
      <c r="M5357" t="s">
        <v>670</v>
      </c>
      <c r="N5357" t="s">
        <v>21599</v>
      </c>
      <c r="O5357" t="s">
        <v>21600</v>
      </c>
      <c r="P5357" t="s">
        <v>87</v>
      </c>
      <c r="Q5357">
        <v>13</v>
      </c>
      <c r="R5357" t="s">
        <v>40</v>
      </c>
      <c r="S5357" t="s">
        <v>41</v>
      </c>
      <c r="T5357">
        <v>30270</v>
      </c>
      <c r="U5357" s="1">
        <v>45508</v>
      </c>
      <c r="V5357" t="s">
        <v>64</v>
      </c>
      <c r="W5357">
        <v>464883</v>
      </c>
      <c r="X5357" t="s">
        <v>21601</v>
      </c>
      <c r="Y5357">
        <v>463</v>
      </c>
      <c r="Z5357">
        <v>2018</v>
      </c>
      <c r="AA5357">
        <v>4</v>
      </c>
      <c r="AB5357">
        <v>3228.8</v>
      </c>
      <c r="AC5357">
        <f>Table1_1[[#This Row],[Price]]*Table1_1[[#This Row],[Quantity]]</f>
        <v>8072</v>
      </c>
    </row>
    <row r="5358" spans="1:29" x14ac:dyDescent="0.3">
      <c r="A5358" t="s">
        <v>28</v>
      </c>
      <c r="B5358" t="s">
        <v>29</v>
      </c>
      <c r="C5358" t="s">
        <v>157</v>
      </c>
      <c r="D5358" t="s">
        <v>55</v>
      </c>
      <c r="E5358" t="s">
        <v>32</v>
      </c>
      <c r="F5358" t="s">
        <v>83</v>
      </c>
      <c r="G5358">
        <v>50</v>
      </c>
      <c r="H5358">
        <v>408977</v>
      </c>
      <c r="I5358" t="s">
        <v>58</v>
      </c>
      <c r="J5358" s="3">
        <v>44337</v>
      </c>
      <c r="K5358">
        <v>1400</v>
      </c>
      <c r="L5358" t="s">
        <v>21602</v>
      </c>
      <c r="M5358" t="s">
        <v>123</v>
      </c>
      <c r="N5358" t="s">
        <v>21603</v>
      </c>
      <c r="O5358" t="s">
        <v>21604</v>
      </c>
      <c r="P5358" t="s">
        <v>39</v>
      </c>
      <c r="Q5358">
        <v>19</v>
      </c>
      <c r="R5358" t="s">
        <v>40</v>
      </c>
      <c r="S5358" t="s">
        <v>118</v>
      </c>
      <c r="T5358">
        <v>51488</v>
      </c>
      <c r="U5358" s="1">
        <v>45358</v>
      </c>
      <c r="V5358" t="s">
        <v>72</v>
      </c>
      <c r="W5358">
        <v>136993</v>
      </c>
      <c r="X5358" t="s">
        <v>21605</v>
      </c>
      <c r="Y5358">
        <v>889</v>
      </c>
      <c r="Z5358">
        <v>1647</v>
      </c>
      <c r="AA5358">
        <v>8</v>
      </c>
      <c r="AB5358">
        <v>5270.4000000000015</v>
      </c>
      <c r="AC5358">
        <f>Table1_1[[#This Row],[Price]]*Table1_1[[#This Row],[Quantity]]</f>
        <v>13176</v>
      </c>
    </row>
    <row r="5359" spans="1:29" x14ac:dyDescent="0.3">
      <c r="A5359" t="s">
        <v>28</v>
      </c>
      <c r="B5359" t="s">
        <v>29</v>
      </c>
      <c r="C5359" t="s">
        <v>66</v>
      </c>
      <c r="D5359" t="s">
        <v>566</v>
      </c>
      <c r="E5359" t="s">
        <v>32</v>
      </c>
      <c r="F5359" t="s">
        <v>355</v>
      </c>
      <c r="G5359">
        <v>6</v>
      </c>
      <c r="H5359">
        <v>436904</v>
      </c>
      <c r="I5359" t="s">
        <v>34</v>
      </c>
      <c r="J5359" s="3">
        <v>44652</v>
      </c>
      <c r="K5359">
        <v>1300</v>
      </c>
      <c r="L5359" t="s">
        <v>21607</v>
      </c>
      <c r="M5359" t="s">
        <v>605</v>
      </c>
      <c r="N5359" t="s">
        <v>21608</v>
      </c>
      <c r="O5359" t="s">
        <v>21609</v>
      </c>
      <c r="P5359" t="s">
        <v>71</v>
      </c>
      <c r="Q5359">
        <v>13</v>
      </c>
      <c r="R5359" t="s">
        <v>88</v>
      </c>
      <c r="S5359" t="s">
        <v>118</v>
      </c>
      <c r="T5359">
        <v>96487</v>
      </c>
      <c r="U5359" s="1">
        <v>45480</v>
      </c>
      <c r="V5359" t="s">
        <v>126</v>
      </c>
      <c r="W5359">
        <v>407562</v>
      </c>
      <c r="X5359" t="s">
        <v>21610</v>
      </c>
      <c r="Y5359">
        <v>760</v>
      </c>
      <c r="Z5359">
        <v>519</v>
      </c>
      <c r="AA5359">
        <v>4</v>
      </c>
      <c r="AB5359">
        <v>830.40000000000009</v>
      </c>
      <c r="AC5359">
        <f>Table1_1[[#This Row],[Price]]*Table1_1[[#This Row],[Quantity]]</f>
        <v>2076</v>
      </c>
    </row>
    <row r="5360" spans="1:29" x14ac:dyDescent="0.3">
      <c r="A5360" t="s">
        <v>28</v>
      </c>
      <c r="B5360" t="s">
        <v>29</v>
      </c>
      <c r="C5360" t="s">
        <v>54</v>
      </c>
      <c r="D5360" t="s">
        <v>55</v>
      </c>
      <c r="E5360" t="s">
        <v>32</v>
      </c>
      <c r="F5360" t="s">
        <v>113</v>
      </c>
      <c r="G5360">
        <v>46</v>
      </c>
      <c r="H5360">
        <v>411273</v>
      </c>
      <c r="I5360" t="s">
        <v>58</v>
      </c>
      <c r="J5360" s="3">
        <v>44532</v>
      </c>
      <c r="K5360">
        <v>800</v>
      </c>
      <c r="L5360" t="s">
        <v>21612</v>
      </c>
      <c r="M5360" t="s">
        <v>487</v>
      </c>
      <c r="N5360" t="s">
        <v>21613</v>
      </c>
      <c r="O5360" t="s">
        <v>21614</v>
      </c>
      <c r="P5360" t="s">
        <v>87</v>
      </c>
      <c r="Q5360">
        <v>15</v>
      </c>
      <c r="R5360" t="s">
        <v>40</v>
      </c>
      <c r="S5360" t="s">
        <v>63</v>
      </c>
      <c r="T5360">
        <v>25939</v>
      </c>
      <c r="U5360" s="1">
        <v>45339</v>
      </c>
      <c r="V5360" t="s">
        <v>119</v>
      </c>
      <c r="W5360">
        <v>376437</v>
      </c>
      <c r="X5360" t="s">
        <v>21615</v>
      </c>
      <c r="Y5360">
        <v>802</v>
      </c>
      <c r="Z5360">
        <v>1666</v>
      </c>
      <c r="AA5360">
        <v>6</v>
      </c>
      <c r="AB5360">
        <v>3998.4</v>
      </c>
      <c r="AC5360">
        <f>Table1_1[[#This Row],[Price]]*Table1_1[[#This Row],[Quantity]]</f>
        <v>9996</v>
      </c>
    </row>
    <row r="5361" spans="1:29" x14ac:dyDescent="0.3">
      <c r="A5361" t="s">
        <v>28</v>
      </c>
      <c r="B5361" t="s">
        <v>29</v>
      </c>
      <c r="C5361" t="s">
        <v>148</v>
      </c>
      <c r="D5361" t="s">
        <v>611</v>
      </c>
      <c r="E5361" t="s">
        <v>32</v>
      </c>
      <c r="F5361" t="s">
        <v>33</v>
      </c>
      <c r="G5361">
        <v>74</v>
      </c>
      <c r="H5361">
        <v>427296</v>
      </c>
      <c r="I5361" t="s">
        <v>34</v>
      </c>
      <c r="J5361" s="3">
        <v>44276</v>
      </c>
      <c r="K5361">
        <v>1000</v>
      </c>
      <c r="L5361" t="s">
        <v>21616</v>
      </c>
      <c r="M5361" t="s">
        <v>76</v>
      </c>
      <c r="N5361" t="s">
        <v>21617</v>
      </c>
      <c r="O5361">
        <v>6478958653</v>
      </c>
      <c r="P5361" t="s">
        <v>39</v>
      </c>
      <c r="Q5361">
        <v>9</v>
      </c>
      <c r="R5361" t="s">
        <v>40</v>
      </c>
      <c r="S5361" t="s">
        <v>118</v>
      </c>
      <c r="T5361">
        <v>70673</v>
      </c>
      <c r="U5361" s="1">
        <v>45488</v>
      </c>
      <c r="V5361" t="s">
        <v>126</v>
      </c>
      <c r="W5361">
        <v>600267</v>
      </c>
      <c r="X5361" t="s">
        <v>21618</v>
      </c>
      <c r="Y5361">
        <v>769</v>
      </c>
      <c r="Z5361">
        <v>2771</v>
      </c>
      <c r="AA5361">
        <v>6</v>
      </c>
      <c r="AB5361">
        <v>6650.4000000000015</v>
      </c>
      <c r="AC5361">
        <f>Table1_1[[#This Row],[Price]]*Table1_1[[#This Row],[Quantity]]</f>
        <v>16626</v>
      </c>
    </row>
    <row r="5362" spans="1:29" x14ac:dyDescent="0.3">
      <c r="A5362" t="s">
        <v>28</v>
      </c>
      <c r="B5362" t="s">
        <v>29</v>
      </c>
      <c r="C5362" t="s">
        <v>91</v>
      </c>
      <c r="D5362" t="s">
        <v>149</v>
      </c>
      <c r="E5362" t="s">
        <v>56</v>
      </c>
      <c r="F5362" t="s">
        <v>150</v>
      </c>
      <c r="G5362">
        <v>96</v>
      </c>
      <c r="H5362">
        <v>435096</v>
      </c>
      <c r="I5362" t="s">
        <v>34</v>
      </c>
      <c r="J5362" s="3">
        <v>45190</v>
      </c>
      <c r="K5362">
        <v>1000</v>
      </c>
      <c r="L5362" t="s">
        <v>21619</v>
      </c>
      <c r="M5362" t="s">
        <v>428</v>
      </c>
      <c r="N5362" t="s">
        <v>21620</v>
      </c>
      <c r="O5362">
        <v>6483852674</v>
      </c>
      <c r="P5362" t="s">
        <v>39</v>
      </c>
      <c r="Q5362">
        <v>13</v>
      </c>
      <c r="R5362" t="s">
        <v>40</v>
      </c>
      <c r="S5362" t="s">
        <v>118</v>
      </c>
      <c r="T5362">
        <v>87479</v>
      </c>
      <c r="U5362" s="1">
        <v>45451</v>
      </c>
      <c r="V5362" t="s">
        <v>52</v>
      </c>
      <c r="W5362">
        <v>722172</v>
      </c>
      <c r="X5362" t="s">
        <v>21621</v>
      </c>
      <c r="Y5362">
        <v>454</v>
      </c>
      <c r="Z5362">
        <v>1841</v>
      </c>
      <c r="AA5362">
        <v>5</v>
      </c>
      <c r="AB5362">
        <v>3682</v>
      </c>
      <c r="AC5362">
        <f>Table1_1[[#This Row],[Price]]*Table1_1[[#This Row],[Quantity]]</f>
        <v>9205</v>
      </c>
    </row>
    <row r="5363" spans="1:29" x14ac:dyDescent="0.3">
      <c r="A5363" t="s">
        <v>28</v>
      </c>
      <c r="B5363" t="s">
        <v>29</v>
      </c>
      <c r="C5363" t="s">
        <v>44</v>
      </c>
      <c r="D5363" t="s">
        <v>274</v>
      </c>
      <c r="E5363" t="s">
        <v>46</v>
      </c>
      <c r="F5363" t="s">
        <v>113</v>
      </c>
      <c r="G5363">
        <v>8</v>
      </c>
      <c r="H5363">
        <v>408476</v>
      </c>
      <c r="I5363" t="s">
        <v>34</v>
      </c>
      <c r="J5363" s="3">
        <v>45367</v>
      </c>
      <c r="K5363">
        <v>1300</v>
      </c>
      <c r="L5363" t="s">
        <v>21622</v>
      </c>
      <c r="M5363" t="s">
        <v>256</v>
      </c>
      <c r="N5363" t="s">
        <v>21623</v>
      </c>
      <c r="O5363" t="s">
        <v>21624</v>
      </c>
      <c r="P5363" t="s">
        <v>39</v>
      </c>
      <c r="Q5363">
        <v>6</v>
      </c>
      <c r="R5363" t="s">
        <v>88</v>
      </c>
      <c r="S5363" t="s">
        <v>118</v>
      </c>
      <c r="T5363">
        <v>72102</v>
      </c>
      <c r="U5363" s="1">
        <v>45629</v>
      </c>
      <c r="V5363" t="s">
        <v>259</v>
      </c>
      <c r="W5363">
        <v>497026</v>
      </c>
      <c r="X5363" t="s">
        <v>21625</v>
      </c>
      <c r="Y5363">
        <v>530</v>
      </c>
      <c r="Z5363">
        <v>2119</v>
      </c>
      <c r="AA5363">
        <v>6</v>
      </c>
      <c r="AB5363">
        <v>5085.6000000000004</v>
      </c>
      <c r="AC5363">
        <f>Table1_1[[#This Row],[Price]]*Table1_1[[#This Row],[Quantity]]</f>
        <v>12714</v>
      </c>
    </row>
    <row r="5364" spans="1:29" x14ac:dyDescent="0.3">
      <c r="A5364" t="s">
        <v>28</v>
      </c>
      <c r="B5364" t="s">
        <v>29</v>
      </c>
      <c r="C5364" t="s">
        <v>148</v>
      </c>
      <c r="D5364" t="s">
        <v>524</v>
      </c>
      <c r="E5364" t="s">
        <v>32</v>
      </c>
      <c r="F5364" t="s">
        <v>106</v>
      </c>
      <c r="G5364">
        <v>81</v>
      </c>
      <c r="H5364">
        <v>409039</v>
      </c>
      <c r="I5364" t="s">
        <v>58</v>
      </c>
      <c r="J5364" s="3">
        <v>43934</v>
      </c>
      <c r="K5364">
        <v>1000</v>
      </c>
      <c r="L5364" t="s">
        <v>21626</v>
      </c>
      <c r="M5364" t="s">
        <v>144</v>
      </c>
      <c r="N5364" t="s">
        <v>21627</v>
      </c>
      <c r="O5364" t="s">
        <v>21628</v>
      </c>
      <c r="P5364" t="s">
        <v>87</v>
      </c>
      <c r="Q5364">
        <v>3</v>
      </c>
      <c r="R5364" t="s">
        <v>40</v>
      </c>
      <c r="S5364" t="s">
        <v>63</v>
      </c>
      <c r="T5364">
        <v>62206</v>
      </c>
      <c r="U5364" s="1">
        <v>45508</v>
      </c>
      <c r="V5364" t="s">
        <v>64</v>
      </c>
      <c r="W5364">
        <v>616771</v>
      </c>
      <c r="X5364" t="s">
        <v>21629</v>
      </c>
      <c r="Y5364">
        <v>377</v>
      </c>
      <c r="Z5364">
        <v>659</v>
      </c>
      <c r="AA5364">
        <v>3</v>
      </c>
      <c r="AB5364">
        <v>790.80000000000007</v>
      </c>
      <c r="AC5364">
        <f>Table1_1[[#This Row],[Price]]*Table1_1[[#This Row],[Quantity]]</f>
        <v>1977</v>
      </c>
    </row>
    <row r="5365" spans="1:29" x14ac:dyDescent="0.3">
      <c r="A5365" t="s">
        <v>28</v>
      </c>
      <c r="B5365" t="s">
        <v>29</v>
      </c>
      <c r="C5365" t="s">
        <v>148</v>
      </c>
      <c r="D5365" t="s">
        <v>74</v>
      </c>
      <c r="E5365" t="s">
        <v>46</v>
      </c>
      <c r="F5365" t="s">
        <v>99</v>
      </c>
      <c r="G5365">
        <v>92</v>
      </c>
      <c r="H5365">
        <v>438074</v>
      </c>
      <c r="I5365" t="s">
        <v>34</v>
      </c>
      <c r="J5365" s="3">
        <v>45418</v>
      </c>
      <c r="K5365">
        <v>1300</v>
      </c>
      <c r="L5365" t="s">
        <v>21631</v>
      </c>
      <c r="M5365" t="s">
        <v>1488</v>
      </c>
      <c r="N5365" t="s">
        <v>21632</v>
      </c>
      <c r="O5365" t="s">
        <v>21633</v>
      </c>
      <c r="P5365" t="s">
        <v>39</v>
      </c>
      <c r="Q5365">
        <v>6</v>
      </c>
      <c r="R5365" t="s">
        <v>88</v>
      </c>
      <c r="S5365" t="s">
        <v>79</v>
      </c>
      <c r="T5365">
        <v>63073</v>
      </c>
      <c r="U5365" s="1">
        <v>45329</v>
      </c>
      <c r="V5365" t="s">
        <v>119</v>
      </c>
      <c r="W5365">
        <v>980714</v>
      </c>
      <c r="X5365" t="s">
        <v>21634</v>
      </c>
      <c r="Y5365">
        <v>364</v>
      </c>
      <c r="Z5365">
        <v>1157</v>
      </c>
      <c r="AA5365">
        <v>5</v>
      </c>
      <c r="AB5365">
        <v>2314</v>
      </c>
      <c r="AC5365">
        <f>Table1_1[[#This Row],[Price]]*Table1_1[[#This Row],[Quantity]]</f>
        <v>5785</v>
      </c>
    </row>
    <row r="5366" spans="1:29" x14ac:dyDescent="0.3">
      <c r="A5366" t="s">
        <v>28</v>
      </c>
      <c r="B5366" t="s">
        <v>29</v>
      </c>
      <c r="C5366" t="s">
        <v>157</v>
      </c>
      <c r="D5366" t="s">
        <v>105</v>
      </c>
      <c r="E5366" t="s">
        <v>46</v>
      </c>
      <c r="F5366" t="s">
        <v>99</v>
      </c>
      <c r="G5366">
        <v>87</v>
      </c>
      <c r="H5366">
        <v>419445</v>
      </c>
      <c r="I5366" t="s">
        <v>34</v>
      </c>
      <c r="J5366" s="3">
        <v>45528</v>
      </c>
      <c r="K5366">
        <v>1100</v>
      </c>
      <c r="L5366" t="s">
        <v>21635</v>
      </c>
      <c r="M5366" t="s">
        <v>129</v>
      </c>
      <c r="N5366" t="s">
        <v>21636</v>
      </c>
      <c r="O5366">
        <v>6134890547</v>
      </c>
      <c r="P5366" t="s">
        <v>39</v>
      </c>
      <c r="Q5366">
        <v>4</v>
      </c>
      <c r="R5366" t="s">
        <v>88</v>
      </c>
      <c r="S5366" t="s">
        <v>118</v>
      </c>
      <c r="T5366">
        <v>86397</v>
      </c>
      <c r="U5366" s="1">
        <v>45441</v>
      </c>
      <c r="V5366" t="s">
        <v>140</v>
      </c>
      <c r="W5366">
        <v>547291</v>
      </c>
      <c r="X5366" t="s">
        <v>21637</v>
      </c>
      <c r="Y5366">
        <v>652</v>
      </c>
      <c r="Z5366">
        <v>2950</v>
      </c>
      <c r="AA5366">
        <v>3</v>
      </c>
      <c r="AB5366">
        <v>3540</v>
      </c>
      <c r="AC5366">
        <f>Table1_1[[#This Row],[Price]]*Table1_1[[#This Row],[Quantity]]</f>
        <v>8850</v>
      </c>
    </row>
    <row r="5367" spans="1:29" x14ac:dyDescent="0.3">
      <c r="A5367" t="s">
        <v>28</v>
      </c>
      <c r="B5367" t="s">
        <v>29</v>
      </c>
      <c r="C5367" t="s">
        <v>66</v>
      </c>
      <c r="D5367" t="s">
        <v>616</v>
      </c>
      <c r="E5367" t="s">
        <v>56</v>
      </c>
      <c r="F5367" t="s">
        <v>355</v>
      </c>
      <c r="G5367">
        <v>83</v>
      </c>
      <c r="H5367">
        <v>429646</v>
      </c>
      <c r="I5367" t="s">
        <v>58</v>
      </c>
      <c r="J5367" s="3">
        <v>45193</v>
      </c>
      <c r="K5367">
        <v>1100</v>
      </c>
      <c r="L5367" t="s">
        <v>21638</v>
      </c>
      <c r="M5367" t="s">
        <v>361</v>
      </c>
      <c r="N5367" t="s">
        <v>21639</v>
      </c>
      <c r="O5367" t="s">
        <v>21640</v>
      </c>
      <c r="P5367" t="s">
        <v>71</v>
      </c>
      <c r="Q5367">
        <v>14</v>
      </c>
      <c r="R5367" t="s">
        <v>88</v>
      </c>
      <c r="S5367" t="s">
        <v>63</v>
      </c>
      <c r="T5367">
        <v>66697</v>
      </c>
      <c r="U5367" s="1">
        <v>45577</v>
      </c>
      <c r="V5367" t="s">
        <v>155</v>
      </c>
      <c r="W5367">
        <v>860670</v>
      </c>
      <c r="X5367" t="s">
        <v>17225</v>
      </c>
      <c r="Y5367">
        <v>583</v>
      </c>
      <c r="Z5367">
        <v>1950</v>
      </c>
      <c r="AA5367">
        <v>2</v>
      </c>
      <c r="AB5367">
        <v>1560</v>
      </c>
      <c r="AC5367">
        <f>Table1_1[[#This Row],[Price]]*Table1_1[[#This Row],[Quantity]]</f>
        <v>3900</v>
      </c>
    </row>
    <row r="5368" spans="1:29" x14ac:dyDescent="0.3">
      <c r="A5368" t="s">
        <v>28</v>
      </c>
      <c r="B5368" t="s">
        <v>29</v>
      </c>
      <c r="C5368" t="s">
        <v>91</v>
      </c>
      <c r="D5368" t="s">
        <v>349</v>
      </c>
      <c r="E5368" t="s">
        <v>46</v>
      </c>
      <c r="F5368" t="s">
        <v>150</v>
      </c>
      <c r="G5368">
        <v>23</v>
      </c>
      <c r="H5368">
        <v>430327</v>
      </c>
      <c r="I5368" t="s">
        <v>58</v>
      </c>
      <c r="J5368" s="3">
        <v>45199</v>
      </c>
      <c r="K5368">
        <v>950</v>
      </c>
      <c r="L5368" t="s">
        <v>21641</v>
      </c>
      <c r="M5368" t="s">
        <v>542</v>
      </c>
      <c r="N5368" t="s">
        <v>21642</v>
      </c>
      <c r="O5368" t="s">
        <v>21643</v>
      </c>
      <c r="P5368" t="s">
        <v>71</v>
      </c>
      <c r="Q5368">
        <v>20</v>
      </c>
      <c r="R5368" t="s">
        <v>40</v>
      </c>
      <c r="S5368" t="s">
        <v>118</v>
      </c>
      <c r="T5368">
        <v>61886</v>
      </c>
      <c r="U5368" s="1">
        <v>45312</v>
      </c>
      <c r="V5368" t="s">
        <v>111</v>
      </c>
      <c r="W5368">
        <v>686128</v>
      </c>
      <c r="X5368" t="s">
        <v>21644</v>
      </c>
      <c r="Y5368">
        <v>575</v>
      </c>
      <c r="Z5368">
        <v>1903</v>
      </c>
      <c r="AA5368">
        <v>4</v>
      </c>
      <c r="AB5368">
        <v>3044.8</v>
      </c>
      <c r="AC5368">
        <f>Table1_1[[#This Row],[Price]]*Table1_1[[#This Row],[Quantity]]</f>
        <v>7612</v>
      </c>
    </row>
    <row r="5369" spans="1:29" x14ac:dyDescent="0.3">
      <c r="A5369" t="s">
        <v>28</v>
      </c>
      <c r="B5369" t="s">
        <v>29</v>
      </c>
      <c r="C5369" t="s">
        <v>157</v>
      </c>
      <c r="D5369" t="s">
        <v>55</v>
      </c>
      <c r="E5369" t="s">
        <v>46</v>
      </c>
      <c r="F5369" t="s">
        <v>47</v>
      </c>
      <c r="G5369">
        <v>87</v>
      </c>
      <c r="H5369">
        <v>403815</v>
      </c>
      <c r="I5369" t="s">
        <v>58</v>
      </c>
      <c r="J5369" s="3">
        <v>44467</v>
      </c>
      <c r="K5369">
        <v>800</v>
      </c>
      <c r="L5369" t="s">
        <v>2331</v>
      </c>
      <c r="M5369" t="s">
        <v>345</v>
      </c>
      <c r="N5369" t="s">
        <v>21645</v>
      </c>
      <c r="O5369" t="s">
        <v>21646</v>
      </c>
      <c r="P5369" t="s">
        <v>87</v>
      </c>
      <c r="Q5369">
        <v>16</v>
      </c>
      <c r="R5369" t="s">
        <v>88</v>
      </c>
      <c r="S5369" t="s">
        <v>118</v>
      </c>
      <c r="T5369">
        <v>71543</v>
      </c>
      <c r="U5369" s="1">
        <v>45348</v>
      </c>
      <c r="V5369" t="s">
        <v>119</v>
      </c>
      <c r="W5369">
        <v>147551</v>
      </c>
      <c r="X5369" t="s">
        <v>21647</v>
      </c>
      <c r="Y5369">
        <v>898</v>
      </c>
      <c r="Z5369">
        <v>2697</v>
      </c>
      <c r="AA5369">
        <v>6</v>
      </c>
      <c r="AB5369">
        <v>6472.8</v>
      </c>
      <c r="AC5369">
        <f>Table1_1[[#This Row],[Price]]*Table1_1[[#This Row],[Quantity]]</f>
        <v>16182</v>
      </c>
    </row>
    <row r="5370" spans="1:29" x14ac:dyDescent="0.3">
      <c r="A5370" t="s">
        <v>28</v>
      </c>
      <c r="B5370" t="s">
        <v>29</v>
      </c>
      <c r="C5370" t="s">
        <v>66</v>
      </c>
      <c r="D5370" t="s">
        <v>411</v>
      </c>
      <c r="E5370" t="s">
        <v>32</v>
      </c>
      <c r="F5370" t="s">
        <v>47</v>
      </c>
      <c r="G5370">
        <v>53</v>
      </c>
      <c r="H5370">
        <v>415784</v>
      </c>
      <c r="I5370" t="s">
        <v>58</v>
      </c>
      <c r="J5370" s="3">
        <v>45102</v>
      </c>
      <c r="K5370">
        <v>800</v>
      </c>
      <c r="L5370" t="s">
        <v>17877</v>
      </c>
      <c r="M5370" t="s">
        <v>394</v>
      </c>
      <c r="N5370" t="s">
        <v>21648</v>
      </c>
      <c r="O5370" t="s">
        <v>21649</v>
      </c>
      <c r="P5370" t="s">
        <v>39</v>
      </c>
      <c r="Q5370">
        <v>4</v>
      </c>
      <c r="R5370" t="s">
        <v>40</v>
      </c>
      <c r="S5370" t="s">
        <v>63</v>
      </c>
      <c r="T5370">
        <v>14674</v>
      </c>
      <c r="U5370" s="1">
        <v>45380</v>
      </c>
      <c r="V5370" t="s">
        <v>72</v>
      </c>
      <c r="W5370">
        <v>591961</v>
      </c>
      <c r="X5370" t="s">
        <v>21650</v>
      </c>
      <c r="Y5370">
        <v>856</v>
      </c>
      <c r="Z5370">
        <v>1609</v>
      </c>
      <c r="AA5370">
        <v>2</v>
      </c>
      <c r="AB5370">
        <v>1287.2</v>
      </c>
      <c r="AC5370">
        <f>Table1_1[[#This Row],[Price]]*Table1_1[[#This Row],[Quantity]]</f>
        <v>3218</v>
      </c>
    </row>
    <row r="5371" spans="1:29" x14ac:dyDescent="0.3">
      <c r="A5371" t="s">
        <v>28</v>
      </c>
      <c r="B5371" t="s">
        <v>29</v>
      </c>
      <c r="C5371" t="s">
        <v>91</v>
      </c>
      <c r="D5371" t="s">
        <v>291</v>
      </c>
      <c r="E5371" t="s">
        <v>32</v>
      </c>
      <c r="F5371" t="s">
        <v>57</v>
      </c>
      <c r="G5371">
        <v>44</v>
      </c>
      <c r="H5371">
        <v>403660</v>
      </c>
      <c r="I5371" t="s">
        <v>58</v>
      </c>
      <c r="J5371" s="3">
        <v>44085</v>
      </c>
      <c r="K5371">
        <v>1000</v>
      </c>
      <c r="L5371" t="s">
        <v>21651</v>
      </c>
      <c r="M5371" t="s">
        <v>869</v>
      </c>
      <c r="N5371" t="s">
        <v>21652</v>
      </c>
      <c r="O5371" t="s">
        <v>21653</v>
      </c>
      <c r="P5371" t="s">
        <v>51</v>
      </c>
      <c r="Q5371">
        <v>15</v>
      </c>
      <c r="R5371" t="s">
        <v>40</v>
      </c>
      <c r="S5371" t="s">
        <v>41</v>
      </c>
      <c r="T5371">
        <v>97573</v>
      </c>
      <c r="U5371" s="1">
        <v>45393</v>
      </c>
      <c r="V5371" t="s">
        <v>80</v>
      </c>
      <c r="W5371">
        <v>509013</v>
      </c>
      <c r="X5371" t="s">
        <v>21654</v>
      </c>
      <c r="Y5371">
        <v>827</v>
      </c>
      <c r="Z5371">
        <v>819</v>
      </c>
      <c r="AA5371">
        <v>7</v>
      </c>
      <c r="AB5371">
        <v>2293.2000000000003</v>
      </c>
      <c r="AC5371">
        <f>Table1_1[[#This Row],[Price]]*Table1_1[[#This Row],[Quantity]]</f>
        <v>5733</v>
      </c>
    </row>
    <row r="5372" spans="1:29" x14ac:dyDescent="0.3">
      <c r="A5372" t="s">
        <v>28</v>
      </c>
      <c r="B5372" t="s">
        <v>29</v>
      </c>
      <c r="C5372" t="s">
        <v>157</v>
      </c>
      <c r="D5372" t="s">
        <v>511</v>
      </c>
      <c r="E5372" t="s">
        <v>56</v>
      </c>
      <c r="F5372" t="s">
        <v>57</v>
      </c>
      <c r="G5372">
        <v>78</v>
      </c>
      <c r="H5372">
        <v>415264</v>
      </c>
      <c r="I5372" t="s">
        <v>34</v>
      </c>
      <c r="J5372" s="3">
        <v>44101</v>
      </c>
      <c r="K5372">
        <v>1200</v>
      </c>
      <c r="L5372" t="s">
        <v>21656</v>
      </c>
      <c r="M5372" t="s">
        <v>496</v>
      </c>
      <c r="N5372" t="s">
        <v>21657</v>
      </c>
      <c r="O5372" t="s">
        <v>21658</v>
      </c>
      <c r="P5372" t="s">
        <v>87</v>
      </c>
      <c r="Q5372">
        <v>16</v>
      </c>
      <c r="R5372" t="s">
        <v>88</v>
      </c>
      <c r="S5372" t="s">
        <v>41</v>
      </c>
      <c r="T5372">
        <v>83042</v>
      </c>
      <c r="U5372" s="1">
        <v>45487</v>
      </c>
      <c r="V5372" t="s">
        <v>126</v>
      </c>
      <c r="W5372">
        <v>528666</v>
      </c>
      <c r="X5372" t="s">
        <v>21659</v>
      </c>
      <c r="Y5372">
        <v>380</v>
      </c>
      <c r="Z5372">
        <v>608</v>
      </c>
      <c r="AA5372">
        <v>2</v>
      </c>
      <c r="AB5372">
        <v>486.40000000000003</v>
      </c>
      <c r="AC5372">
        <f>Table1_1[[#This Row],[Price]]*Table1_1[[#This Row],[Quantity]]</f>
        <v>1216</v>
      </c>
    </row>
    <row r="5373" spans="1:29" x14ac:dyDescent="0.3">
      <c r="A5373" t="s">
        <v>28</v>
      </c>
      <c r="B5373" t="s">
        <v>29</v>
      </c>
      <c r="C5373" t="s">
        <v>148</v>
      </c>
      <c r="D5373" t="s">
        <v>637</v>
      </c>
      <c r="E5373" t="s">
        <v>46</v>
      </c>
      <c r="F5373" t="s">
        <v>355</v>
      </c>
      <c r="G5373">
        <v>42</v>
      </c>
      <c r="H5373">
        <v>402946</v>
      </c>
      <c r="I5373" t="s">
        <v>34</v>
      </c>
      <c r="J5373" s="3">
        <v>45298</v>
      </c>
      <c r="K5373">
        <v>1200</v>
      </c>
      <c r="L5373" t="s">
        <v>21661</v>
      </c>
      <c r="M5373" t="s">
        <v>1091</v>
      </c>
      <c r="N5373" t="s">
        <v>21662</v>
      </c>
      <c r="O5373" t="s">
        <v>21663</v>
      </c>
      <c r="P5373" t="s">
        <v>39</v>
      </c>
      <c r="Q5373">
        <v>18</v>
      </c>
      <c r="R5373" t="s">
        <v>88</v>
      </c>
      <c r="S5373" t="s">
        <v>118</v>
      </c>
      <c r="T5373">
        <v>52446</v>
      </c>
      <c r="U5373" s="1">
        <v>45546</v>
      </c>
      <c r="V5373" t="s">
        <v>180</v>
      </c>
      <c r="W5373">
        <v>429560</v>
      </c>
      <c r="X5373" t="s">
        <v>21664</v>
      </c>
      <c r="Y5373">
        <v>486</v>
      </c>
      <c r="Z5373">
        <v>1144</v>
      </c>
      <c r="AA5373">
        <v>6</v>
      </c>
      <c r="AB5373">
        <v>2745.6000000000004</v>
      </c>
      <c r="AC5373">
        <f>Table1_1[[#This Row],[Price]]*Table1_1[[#This Row],[Quantity]]</f>
        <v>6864</v>
      </c>
    </row>
    <row r="5374" spans="1:29" x14ac:dyDescent="0.3">
      <c r="A5374" t="s">
        <v>28</v>
      </c>
      <c r="B5374" t="s">
        <v>29</v>
      </c>
      <c r="C5374" t="s">
        <v>91</v>
      </c>
      <c r="D5374" t="s">
        <v>560</v>
      </c>
      <c r="E5374" t="s">
        <v>56</v>
      </c>
      <c r="F5374" t="s">
        <v>113</v>
      </c>
      <c r="G5374">
        <v>40</v>
      </c>
      <c r="H5374">
        <v>407244</v>
      </c>
      <c r="I5374" t="s">
        <v>34</v>
      </c>
      <c r="J5374" s="3">
        <v>44964</v>
      </c>
      <c r="K5374">
        <v>1200</v>
      </c>
      <c r="L5374" t="s">
        <v>21665</v>
      </c>
      <c r="M5374" t="s">
        <v>361</v>
      </c>
      <c r="N5374" t="s">
        <v>21666</v>
      </c>
      <c r="O5374" t="s">
        <v>21667</v>
      </c>
      <c r="P5374" t="s">
        <v>71</v>
      </c>
      <c r="Q5374">
        <v>11</v>
      </c>
      <c r="R5374" t="s">
        <v>40</v>
      </c>
      <c r="S5374" t="s">
        <v>63</v>
      </c>
      <c r="T5374">
        <v>76047</v>
      </c>
      <c r="U5374" s="1">
        <v>45620</v>
      </c>
      <c r="V5374" t="s">
        <v>42</v>
      </c>
      <c r="W5374">
        <v>413122</v>
      </c>
      <c r="X5374" t="s">
        <v>21668</v>
      </c>
      <c r="Y5374">
        <v>550</v>
      </c>
      <c r="Z5374">
        <v>920</v>
      </c>
      <c r="AA5374">
        <v>2</v>
      </c>
      <c r="AB5374">
        <v>736</v>
      </c>
      <c r="AC5374">
        <f>Table1_1[[#This Row],[Price]]*Table1_1[[#This Row],[Quantity]]</f>
        <v>1840</v>
      </c>
    </row>
    <row r="5375" spans="1:29" x14ac:dyDescent="0.3">
      <c r="A5375" t="s">
        <v>28</v>
      </c>
      <c r="B5375" t="s">
        <v>29</v>
      </c>
      <c r="C5375" t="s">
        <v>157</v>
      </c>
      <c r="D5375" t="s">
        <v>637</v>
      </c>
      <c r="E5375" t="s">
        <v>46</v>
      </c>
      <c r="F5375" t="s">
        <v>83</v>
      </c>
      <c r="G5375">
        <v>80</v>
      </c>
      <c r="H5375">
        <v>409535</v>
      </c>
      <c r="I5375" t="s">
        <v>34</v>
      </c>
      <c r="J5375" s="3">
        <v>44140</v>
      </c>
      <c r="K5375">
        <v>1300</v>
      </c>
      <c r="L5375" t="s">
        <v>21669</v>
      </c>
      <c r="M5375" t="s">
        <v>263</v>
      </c>
      <c r="N5375" t="s">
        <v>21670</v>
      </c>
      <c r="O5375" t="s">
        <v>21671</v>
      </c>
      <c r="P5375" t="s">
        <v>39</v>
      </c>
      <c r="Q5375">
        <v>9</v>
      </c>
      <c r="R5375" t="s">
        <v>40</v>
      </c>
      <c r="S5375" t="s">
        <v>63</v>
      </c>
      <c r="T5375">
        <v>66550</v>
      </c>
      <c r="U5375" s="1">
        <v>45592</v>
      </c>
      <c r="V5375" t="s">
        <v>155</v>
      </c>
      <c r="W5375">
        <v>217973</v>
      </c>
      <c r="X5375" t="s">
        <v>21672</v>
      </c>
      <c r="Y5375">
        <v>354</v>
      </c>
      <c r="Z5375">
        <v>996</v>
      </c>
      <c r="AA5375">
        <v>6</v>
      </c>
      <c r="AB5375">
        <v>2390.4</v>
      </c>
      <c r="AC5375">
        <f>Table1_1[[#This Row],[Price]]*Table1_1[[#This Row],[Quantity]]</f>
        <v>5976</v>
      </c>
    </row>
    <row r="5376" spans="1:29" x14ac:dyDescent="0.3">
      <c r="A5376" t="s">
        <v>28</v>
      </c>
      <c r="B5376" t="s">
        <v>29</v>
      </c>
      <c r="C5376" t="s">
        <v>44</v>
      </c>
      <c r="D5376" t="s">
        <v>182</v>
      </c>
      <c r="E5376" t="s">
        <v>32</v>
      </c>
      <c r="F5376" t="s">
        <v>150</v>
      </c>
      <c r="G5376">
        <v>12</v>
      </c>
      <c r="H5376">
        <v>437946</v>
      </c>
      <c r="I5376" t="s">
        <v>58</v>
      </c>
      <c r="J5376" s="3">
        <v>44703</v>
      </c>
      <c r="K5376">
        <v>1400</v>
      </c>
      <c r="L5376" t="s">
        <v>21673</v>
      </c>
      <c r="M5376" t="s">
        <v>205</v>
      </c>
      <c r="N5376" t="s">
        <v>21674</v>
      </c>
      <c r="O5376" t="s">
        <v>21675</v>
      </c>
      <c r="P5376" t="s">
        <v>39</v>
      </c>
      <c r="Q5376">
        <v>9</v>
      </c>
      <c r="R5376" t="s">
        <v>40</v>
      </c>
      <c r="S5376" t="s">
        <v>63</v>
      </c>
      <c r="T5376">
        <v>10234</v>
      </c>
      <c r="U5376" s="1">
        <v>45314</v>
      </c>
      <c r="V5376" t="s">
        <v>111</v>
      </c>
      <c r="W5376">
        <v>440372</v>
      </c>
      <c r="X5376" t="s">
        <v>21676</v>
      </c>
      <c r="Y5376">
        <v>488</v>
      </c>
      <c r="Z5376">
        <v>2603</v>
      </c>
      <c r="AA5376">
        <v>6</v>
      </c>
      <c r="AB5376">
        <v>6247.2000000000007</v>
      </c>
      <c r="AC5376">
        <f>Table1_1[[#This Row],[Price]]*Table1_1[[#This Row],[Quantity]]</f>
        <v>15618</v>
      </c>
    </row>
    <row r="5377" spans="1:29" x14ac:dyDescent="0.3">
      <c r="A5377" t="s">
        <v>28</v>
      </c>
      <c r="B5377" t="s">
        <v>29</v>
      </c>
      <c r="C5377" t="s">
        <v>148</v>
      </c>
      <c r="D5377" t="s">
        <v>92</v>
      </c>
      <c r="E5377" t="s">
        <v>32</v>
      </c>
      <c r="F5377" t="s">
        <v>106</v>
      </c>
      <c r="G5377">
        <v>78</v>
      </c>
      <c r="H5377">
        <v>401261</v>
      </c>
      <c r="I5377" t="s">
        <v>58</v>
      </c>
      <c r="J5377" s="3">
        <v>44569</v>
      </c>
      <c r="K5377">
        <v>1300</v>
      </c>
      <c r="L5377" t="s">
        <v>21678</v>
      </c>
      <c r="M5377" t="s">
        <v>263</v>
      </c>
      <c r="N5377" t="s">
        <v>21679</v>
      </c>
      <c r="O5377" t="s">
        <v>21680</v>
      </c>
      <c r="P5377" t="s">
        <v>39</v>
      </c>
      <c r="Q5377">
        <v>4</v>
      </c>
      <c r="R5377" t="s">
        <v>88</v>
      </c>
      <c r="S5377" t="s">
        <v>79</v>
      </c>
      <c r="T5377">
        <v>31701</v>
      </c>
      <c r="U5377" s="1">
        <v>45450</v>
      </c>
      <c r="V5377" t="s">
        <v>52</v>
      </c>
      <c r="W5377">
        <v>558842</v>
      </c>
      <c r="X5377" t="s">
        <v>21681</v>
      </c>
      <c r="Y5377">
        <v>290</v>
      </c>
      <c r="Z5377">
        <v>1671</v>
      </c>
      <c r="AA5377">
        <v>4</v>
      </c>
      <c r="AB5377">
        <v>2673.6000000000004</v>
      </c>
      <c r="AC5377">
        <f>Table1_1[[#This Row],[Price]]*Table1_1[[#This Row],[Quantity]]</f>
        <v>6684</v>
      </c>
    </row>
    <row r="5378" spans="1:29" x14ac:dyDescent="0.3">
      <c r="A5378" t="s">
        <v>28</v>
      </c>
      <c r="B5378" t="s">
        <v>29</v>
      </c>
      <c r="C5378" t="s">
        <v>44</v>
      </c>
      <c r="D5378" t="s">
        <v>261</v>
      </c>
      <c r="E5378" t="s">
        <v>56</v>
      </c>
      <c r="F5378" t="s">
        <v>47</v>
      </c>
      <c r="G5378">
        <v>80</v>
      </c>
      <c r="H5378">
        <v>433539</v>
      </c>
      <c r="I5378" t="s">
        <v>34</v>
      </c>
      <c r="J5378" s="3">
        <v>45160</v>
      </c>
      <c r="K5378">
        <v>800</v>
      </c>
      <c r="L5378" t="s">
        <v>21683</v>
      </c>
      <c r="M5378" t="s">
        <v>736</v>
      </c>
      <c r="N5378" t="s">
        <v>21684</v>
      </c>
      <c r="O5378" t="s">
        <v>21685</v>
      </c>
      <c r="P5378" t="s">
        <v>87</v>
      </c>
      <c r="Q5378">
        <v>8</v>
      </c>
      <c r="R5378" t="s">
        <v>40</v>
      </c>
      <c r="S5378" t="s">
        <v>41</v>
      </c>
      <c r="T5378">
        <v>38746</v>
      </c>
      <c r="U5378" s="1">
        <v>45586</v>
      </c>
      <c r="V5378" t="s">
        <v>155</v>
      </c>
      <c r="W5378">
        <v>633812</v>
      </c>
      <c r="X5378" t="s">
        <v>11822</v>
      </c>
      <c r="Y5378">
        <v>737</v>
      </c>
      <c r="Z5378">
        <v>1123</v>
      </c>
      <c r="AA5378">
        <v>7</v>
      </c>
      <c r="AB5378">
        <v>3144.4</v>
      </c>
      <c r="AC5378">
        <f>Table1_1[[#This Row],[Price]]*Table1_1[[#This Row],[Quantity]]</f>
        <v>7861</v>
      </c>
    </row>
    <row r="5379" spans="1:29" x14ac:dyDescent="0.3">
      <c r="A5379" t="s">
        <v>28</v>
      </c>
      <c r="B5379" t="s">
        <v>29</v>
      </c>
      <c r="C5379" t="s">
        <v>91</v>
      </c>
      <c r="D5379" t="s">
        <v>105</v>
      </c>
      <c r="E5379" t="s">
        <v>46</v>
      </c>
      <c r="F5379" t="s">
        <v>135</v>
      </c>
      <c r="G5379">
        <v>38</v>
      </c>
      <c r="H5379">
        <v>429877</v>
      </c>
      <c r="I5379" t="s">
        <v>58</v>
      </c>
      <c r="J5379" s="3">
        <v>44383</v>
      </c>
      <c r="K5379">
        <v>800</v>
      </c>
      <c r="L5379" t="s">
        <v>21686</v>
      </c>
      <c r="M5379" t="s">
        <v>2538</v>
      </c>
      <c r="N5379" t="s">
        <v>21687</v>
      </c>
      <c r="O5379" t="s">
        <v>21688</v>
      </c>
      <c r="P5379" t="s">
        <v>51</v>
      </c>
      <c r="Q5379">
        <v>19</v>
      </c>
      <c r="R5379" t="s">
        <v>40</v>
      </c>
      <c r="S5379" t="s">
        <v>41</v>
      </c>
      <c r="T5379">
        <v>16889</v>
      </c>
      <c r="U5379" s="1">
        <v>45384</v>
      </c>
      <c r="V5379" t="s">
        <v>80</v>
      </c>
      <c r="W5379">
        <v>463671</v>
      </c>
      <c r="X5379" t="s">
        <v>21689</v>
      </c>
      <c r="Y5379">
        <v>355</v>
      </c>
      <c r="Z5379">
        <v>1249</v>
      </c>
      <c r="AA5379">
        <v>4</v>
      </c>
      <c r="AB5379">
        <v>1998.4</v>
      </c>
      <c r="AC5379">
        <f>Table1_1[[#This Row],[Price]]*Table1_1[[#This Row],[Quantity]]</f>
        <v>4996</v>
      </c>
    </row>
    <row r="5380" spans="1:29" x14ac:dyDescent="0.3">
      <c r="A5380" t="s">
        <v>28</v>
      </c>
      <c r="B5380" t="s">
        <v>29</v>
      </c>
      <c r="C5380" t="s">
        <v>148</v>
      </c>
      <c r="D5380" t="s">
        <v>254</v>
      </c>
      <c r="E5380" t="s">
        <v>56</v>
      </c>
      <c r="F5380" t="s">
        <v>355</v>
      </c>
      <c r="G5380">
        <v>55</v>
      </c>
      <c r="H5380">
        <v>427582</v>
      </c>
      <c r="I5380" t="s">
        <v>34</v>
      </c>
      <c r="J5380" s="3">
        <v>44038</v>
      </c>
      <c r="K5380">
        <v>1200</v>
      </c>
      <c r="L5380" t="s">
        <v>21690</v>
      </c>
      <c r="M5380" t="s">
        <v>366</v>
      </c>
      <c r="N5380" t="s">
        <v>21691</v>
      </c>
      <c r="O5380" t="s">
        <v>21692</v>
      </c>
      <c r="P5380" t="s">
        <v>87</v>
      </c>
      <c r="Q5380">
        <v>10</v>
      </c>
      <c r="R5380" t="s">
        <v>88</v>
      </c>
      <c r="S5380" t="s">
        <v>63</v>
      </c>
      <c r="T5380">
        <v>74816</v>
      </c>
      <c r="U5380" s="1">
        <v>45312</v>
      </c>
      <c r="V5380" t="s">
        <v>111</v>
      </c>
      <c r="W5380">
        <v>966921</v>
      </c>
      <c r="X5380" t="s">
        <v>21693</v>
      </c>
      <c r="Y5380">
        <v>881</v>
      </c>
      <c r="Z5380">
        <v>2223</v>
      </c>
      <c r="AA5380">
        <v>2</v>
      </c>
      <c r="AB5380">
        <v>1778.4</v>
      </c>
      <c r="AC5380">
        <f>Table1_1[[#This Row],[Price]]*Table1_1[[#This Row],[Quantity]]</f>
        <v>4446</v>
      </c>
    </row>
    <row r="5381" spans="1:29" x14ac:dyDescent="0.3">
      <c r="A5381" t="s">
        <v>28</v>
      </c>
      <c r="B5381" t="s">
        <v>29</v>
      </c>
      <c r="C5381" t="s">
        <v>193</v>
      </c>
      <c r="D5381" t="s">
        <v>170</v>
      </c>
      <c r="E5381" t="s">
        <v>32</v>
      </c>
      <c r="F5381" t="s">
        <v>150</v>
      </c>
      <c r="G5381">
        <v>80</v>
      </c>
      <c r="H5381">
        <v>411992</v>
      </c>
      <c r="I5381" t="s">
        <v>58</v>
      </c>
      <c r="J5381" s="3">
        <v>44383</v>
      </c>
      <c r="K5381">
        <v>950</v>
      </c>
      <c r="L5381" t="s">
        <v>21694</v>
      </c>
      <c r="M5381" t="s">
        <v>361</v>
      </c>
      <c r="N5381" t="s">
        <v>21695</v>
      </c>
      <c r="O5381" t="s">
        <v>21696</v>
      </c>
      <c r="P5381" t="s">
        <v>87</v>
      </c>
      <c r="Q5381">
        <v>3</v>
      </c>
      <c r="R5381" t="s">
        <v>88</v>
      </c>
      <c r="S5381" t="s">
        <v>41</v>
      </c>
      <c r="T5381">
        <v>51900</v>
      </c>
      <c r="U5381" s="1">
        <v>45454</v>
      </c>
      <c r="V5381" t="s">
        <v>52</v>
      </c>
      <c r="W5381">
        <v>721788</v>
      </c>
      <c r="X5381" t="s">
        <v>9752</v>
      </c>
      <c r="Y5381">
        <v>773</v>
      </c>
      <c r="Z5381">
        <v>2795</v>
      </c>
      <c r="AA5381">
        <v>8</v>
      </c>
      <c r="AB5381">
        <v>8944</v>
      </c>
      <c r="AC5381">
        <f>Table1_1[[#This Row],[Price]]*Table1_1[[#This Row],[Quantity]]</f>
        <v>22360</v>
      </c>
    </row>
    <row r="5382" spans="1:29" x14ac:dyDescent="0.3">
      <c r="A5382" t="s">
        <v>28</v>
      </c>
      <c r="B5382" t="s">
        <v>29</v>
      </c>
      <c r="C5382" t="s">
        <v>148</v>
      </c>
      <c r="D5382" t="s">
        <v>467</v>
      </c>
      <c r="E5382" t="s">
        <v>46</v>
      </c>
      <c r="F5382" t="s">
        <v>47</v>
      </c>
      <c r="G5382">
        <v>44</v>
      </c>
      <c r="H5382">
        <v>400679</v>
      </c>
      <c r="I5382" t="s">
        <v>58</v>
      </c>
      <c r="J5382" s="3">
        <v>44152</v>
      </c>
      <c r="K5382">
        <v>1100</v>
      </c>
      <c r="L5382" t="s">
        <v>21697</v>
      </c>
      <c r="M5382" t="s">
        <v>478</v>
      </c>
      <c r="N5382" t="s">
        <v>21698</v>
      </c>
      <c r="O5382" t="s">
        <v>21699</v>
      </c>
      <c r="P5382" t="s">
        <v>51</v>
      </c>
      <c r="Q5382">
        <v>10</v>
      </c>
      <c r="R5382" t="s">
        <v>40</v>
      </c>
      <c r="S5382" t="s">
        <v>41</v>
      </c>
      <c r="T5382">
        <v>37714</v>
      </c>
      <c r="U5382" s="1">
        <v>45429</v>
      </c>
      <c r="V5382" t="s">
        <v>140</v>
      </c>
      <c r="W5382">
        <v>584214</v>
      </c>
      <c r="X5382" t="s">
        <v>18485</v>
      </c>
      <c r="Y5382">
        <v>630</v>
      </c>
      <c r="Z5382">
        <v>2619</v>
      </c>
      <c r="AA5382">
        <v>7</v>
      </c>
      <c r="AB5382">
        <v>7333.2000000000007</v>
      </c>
      <c r="AC5382">
        <f>Table1_1[[#This Row],[Price]]*Table1_1[[#This Row],[Quantity]]</f>
        <v>18333</v>
      </c>
    </row>
    <row r="5383" spans="1:29" x14ac:dyDescent="0.3">
      <c r="A5383" t="s">
        <v>28</v>
      </c>
      <c r="B5383" t="s">
        <v>29</v>
      </c>
      <c r="C5383" t="s">
        <v>30</v>
      </c>
      <c r="D5383" t="s">
        <v>142</v>
      </c>
      <c r="E5383" t="s">
        <v>46</v>
      </c>
      <c r="F5383" t="s">
        <v>355</v>
      </c>
      <c r="G5383">
        <v>11</v>
      </c>
      <c r="H5383">
        <v>414687</v>
      </c>
      <c r="I5383" t="s">
        <v>58</v>
      </c>
      <c r="J5383" s="3">
        <v>44273</v>
      </c>
      <c r="K5383">
        <v>800</v>
      </c>
      <c r="L5383" t="s">
        <v>21701</v>
      </c>
      <c r="M5383" t="s">
        <v>1488</v>
      </c>
      <c r="N5383" t="s">
        <v>21702</v>
      </c>
      <c r="O5383" t="s">
        <v>21703</v>
      </c>
      <c r="P5383" t="s">
        <v>87</v>
      </c>
      <c r="Q5383">
        <v>11</v>
      </c>
      <c r="R5383" t="s">
        <v>88</v>
      </c>
      <c r="S5383" t="s">
        <v>41</v>
      </c>
      <c r="T5383">
        <v>43881</v>
      </c>
      <c r="U5383" s="1">
        <v>45445</v>
      </c>
      <c r="V5383" t="s">
        <v>52</v>
      </c>
      <c r="W5383">
        <v>798947</v>
      </c>
      <c r="X5383" t="s">
        <v>21704</v>
      </c>
      <c r="Y5383">
        <v>841</v>
      </c>
      <c r="Z5383">
        <v>742</v>
      </c>
      <c r="AA5383">
        <v>2</v>
      </c>
      <c r="AB5383">
        <v>593.6</v>
      </c>
      <c r="AC5383">
        <f>Table1_1[[#This Row],[Price]]*Table1_1[[#This Row],[Quantity]]</f>
        <v>1484</v>
      </c>
    </row>
    <row r="5384" spans="1:29" x14ac:dyDescent="0.3">
      <c r="A5384" t="s">
        <v>28</v>
      </c>
      <c r="B5384" t="s">
        <v>29</v>
      </c>
      <c r="C5384" t="s">
        <v>148</v>
      </c>
      <c r="D5384" t="s">
        <v>170</v>
      </c>
      <c r="E5384" t="s">
        <v>56</v>
      </c>
      <c r="F5384" t="s">
        <v>175</v>
      </c>
      <c r="G5384">
        <v>88</v>
      </c>
      <c r="H5384">
        <v>407013</v>
      </c>
      <c r="I5384" t="s">
        <v>34</v>
      </c>
      <c r="J5384" s="3">
        <v>44269</v>
      </c>
      <c r="K5384">
        <v>1100</v>
      </c>
      <c r="L5384" t="s">
        <v>21705</v>
      </c>
      <c r="M5384" t="s">
        <v>1091</v>
      </c>
      <c r="N5384" t="s">
        <v>21706</v>
      </c>
      <c r="O5384" t="s">
        <v>21707</v>
      </c>
      <c r="P5384" t="s">
        <v>71</v>
      </c>
      <c r="Q5384">
        <v>13</v>
      </c>
      <c r="R5384" t="s">
        <v>88</v>
      </c>
      <c r="S5384" t="s">
        <v>79</v>
      </c>
      <c r="T5384">
        <v>98471</v>
      </c>
      <c r="U5384" s="1">
        <v>45572</v>
      </c>
      <c r="V5384" t="s">
        <v>155</v>
      </c>
      <c r="W5384">
        <v>606873</v>
      </c>
      <c r="X5384" t="s">
        <v>21708</v>
      </c>
      <c r="Y5384">
        <v>572</v>
      </c>
      <c r="Z5384">
        <v>1744</v>
      </c>
      <c r="AA5384">
        <v>2</v>
      </c>
      <c r="AB5384">
        <v>1395.2</v>
      </c>
      <c r="AC5384">
        <f>Table1_1[[#This Row],[Price]]*Table1_1[[#This Row],[Quantity]]</f>
        <v>3488</v>
      </c>
    </row>
    <row r="5385" spans="1:29" x14ac:dyDescent="0.3">
      <c r="A5385" t="s">
        <v>28</v>
      </c>
      <c r="B5385" t="s">
        <v>29</v>
      </c>
      <c r="C5385" t="s">
        <v>54</v>
      </c>
      <c r="D5385" t="s">
        <v>55</v>
      </c>
      <c r="E5385" t="s">
        <v>46</v>
      </c>
      <c r="F5385" t="s">
        <v>355</v>
      </c>
      <c r="G5385">
        <v>95</v>
      </c>
      <c r="H5385">
        <v>406266</v>
      </c>
      <c r="I5385" t="s">
        <v>58</v>
      </c>
      <c r="J5385" s="3">
        <v>44365</v>
      </c>
      <c r="K5385">
        <v>800</v>
      </c>
      <c r="L5385" t="s">
        <v>21709</v>
      </c>
      <c r="M5385" t="s">
        <v>731</v>
      </c>
      <c r="N5385" t="s">
        <v>21710</v>
      </c>
      <c r="O5385" t="s">
        <v>21711</v>
      </c>
      <c r="P5385" t="s">
        <v>39</v>
      </c>
      <c r="Q5385">
        <v>11</v>
      </c>
      <c r="R5385" t="s">
        <v>88</v>
      </c>
      <c r="S5385" t="s">
        <v>63</v>
      </c>
      <c r="T5385">
        <v>49702</v>
      </c>
      <c r="U5385" s="1">
        <v>45532</v>
      </c>
      <c r="V5385" t="s">
        <v>64</v>
      </c>
      <c r="W5385">
        <v>838626</v>
      </c>
      <c r="X5385" t="s">
        <v>21712</v>
      </c>
      <c r="Y5385">
        <v>868</v>
      </c>
      <c r="Z5385">
        <v>2032</v>
      </c>
      <c r="AA5385">
        <v>6</v>
      </c>
      <c r="AB5385">
        <v>4876.8</v>
      </c>
      <c r="AC5385">
        <f>Table1_1[[#This Row],[Price]]*Table1_1[[#This Row],[Quantity]]</f>
        <v>12192</v>
      </c>
    </row>
    <row r="5386" spans="1:29" x14ac:dyDescent="0.3">
      <c r="A5386" t="s">
        <v>28</v>
      </c>
      <c r="B5386" t="s">
        <v>29</v>
      </c>
      <c r="C5386" t="s">
        <v>148</v>
      </c>
      <c r="D5386" t="s">
        <v>220</v>
      </c>
      <c r="E5386" t="s">
        <v>32</v>
      </c>
      <c r="F5386" t="s">
        <v>113</v>
      </c>
      <c r="G5386">
        <v>51</v>
      </c>
      <c r="H5386">
        <v>427420</v>
      </c>
      <c r="I5386" t="s">
        <v>34</v>
      </c>
      <c r="J5386" s="3">
        <v>44367</v>
      </c>
      <c r="K5386">
        <v>800</v>
      </c>
      <c r="L5386" t="s">
        <v>7451</v>
      </c>
      <c r="M5386" t="s">
        <v>417</v>
      </c>
      <c r="N5386" t="s">
        <v>21713</v>
      </c>
      <c r="O5386" t="s">
        <v>21714</v>
      </c>
      <c r="P5386" t="s">
        <v>51</v>
      </c>
      <c r="Q5386">
        <v>7</v>
      </c>
      <c r="R5386" t="s">
        <v>40</v>
      </c>
      <c r="S5386" t="s">
        <v>41</v>
      </c>
      <c r="T5386">
        <v>27419</v>
      </c>
      <c r="U5386" s="1">
        <v>45467</v>
      </c>
      <c r="V5386" t="s">
        <v>52</v>
      </c>
      <c r="W5386">
        <v>119840</v>
      </c>
      <c r="X5386" t="s">
        <v>21715</v>
      </c>
      <c r="Y5386">
        <v>739</v>
      </c>
      <c r="Z5386">
        <v>1552</v>
      </c>
      <c r="AA5386">
        <v>3</v>
      </c>
      <c r="AB5386">
        <v>1862.4</v>
      </c>
      <c r="AC5386">
        <f>Table1_1[[#This Row],[Price]]*Table1_1[[#This Row],[Quantity]]</f>
        <v>4656</v>
      </c>
    </row>
    <row r="5387" spans="1:29" x14ac:dyDescent="0.3">
      <c r="A5387" t="s">
        <v>28</v>
      </c>
      <c r="B5387" t="s">
        <v>29</v>
      </c>
      <c r="C5387" t="s">
        <v>66</v>
      </c>
      <c r="D5387" t="s">
        <v>524</v>
      </c>
      <c r="E5387" t="s">
        <v>56</v>
      </c>
      <c r="F5387" t="s">
        <v>150</v>
      </c>
      <c r="G5387">
        <v>28</v>
      </c>
      <c r="H5387">
        <v>417513</v>
      </c>
      <c r="I5387" t="s">
        <v>58</v>
      </c>
      <c r="J5387" s="3">
        <v>45016</v>
      </c>
      <c r="K5387">
        <v>1300</v>
      </c>
      <c r="L5387" t="s">
        <v>21716</v>
      </c>
      <c r="M5387" t="s">
        <v>1147</v>
      </c>
      <c r="N5387" t="s">
        <v>21717</v>
      </c>
      <c r="O5387" t="s">
        <v>21718</v>
      </c>
      <c r="P5387" t="s">
        <v>87</v>
      </c>
      <c r="Q5387">
        <v>16</v>
      </c>
      <c r="R5387" t="s">
        <v>40</v>
      </c>
      <c r="S5387" t="s">
        <v>118</v>
      </c>
      <c r="T5387">
        <v>30089</v>
      </c>
      <c r="U5387" s="1">
        <v>45336</v>
      </c>
      <c r="V5387" t="s">
        <v>119</v>
      </c>
      <c r="W5387">
        <v>234814</v>
      </c>
      <c r="X5387" t="s">
        <v>21719</v>
      </c>
      <c r="Y5387">
        <v>521</v>
      </c>
      <c r="Z5387">
        <v>1518</v>
      </c>
      <c r="AA5387">
        <v>4</v>
      </c>
      <c r="AB5387">
        <v>2428.8000000000002</v>
      </c>
      <c r="AC5387">
        <f>Table1_1[[#This Row],[Price]]*Table1_1[[#This Row],[Quantity]]</f>
        <v>6072</v>
      </c>
    </row>
    <row r="5388" spans="1:29" x14ac:dyDescent="0.3">
      <c r="A5388" t="s">
        <v>28</v>
      </c>
      <c r="B5388" t="s">
        <v>29</v>
      </c>
      <c r="C5388" t="s">
        <v>54</v>
      </c>
      <c r="D5388" t="s">
        <v>74</v>
      </c>
      <c r="E5388" t="s">
        <v>56</v>
      </c>
      <c r="F5388" t="s">
        <v>106</v>
      </c>
      <c r="G5388">
        <v>45</v>
      </c>
      <c r="H5388">
        <v>436129</v>
      </c>
      <c r="I5388" t="s">
        <v>58</v>
      </c>
      <c r="J5388" s="3">
        <v>45605</v>
      </c>
      <c r="K5388">
        <v>800</v>
      </c>
      <c r="L5388" t="s">
        <v>21720</v>
      </c>
      <c r="M5388" t="s">
        <v>319</v>
      </c>
      <c r="N5388" t="s">
        <v>21721</v>
      </c>
      <c r="O5388" t="s">
        <v>21722</v>
      </c>
      <c r="P5388" t="s">
        <v>39</v>
      </c>
      <c r="Q5388">
        <v>20</v>
      </c>
      <c r="R5388" t="s">
        <v>88</v>
      </c>
      <c r="S5388" t="s">
        <v>79</v>
      </c>
      <c r="T5388">
        <v>24773</v>
      </c>
      <c r="U5388" s="1">
        <v>45591</v>
      </c>
      <c r="V5388" t="s">
        <v>155</v>
      </c>
      <c r="W5388">
        <v>499624</v>
      </c>
      <c r="X5388" t="s">
        <v>21723</v>
      </c>
      <c r="Y5388">
        <v>421</v>
      </c>
      <c r="Z5388">
        <v>2768</v>
      </c>
      <c r="AA5388">
        <v>7</v>
      </c>
      <c r="AB5388">
        <v>7750.4000000000015</v>
      </c>
      <c r="AC5388">
        <f>Table1_1[[#This Row],[Price]]*Table1_1[[#This Row],[Quantity]]</f>
        <v>19376</v>
      </c>
    </row>
    <row r="5389" spans="1:29" x14ac:dyDescent="0.3">
      <c r="A5389" t="s">
        <v>28</v>
      </c>
      <c r="B5389" t="s">
        <v>29</v>
      </c>
      <c r="C5389" t="s">
        <v>30</v>
      </c>
      <c r="D5389" t="s">
        <v>546</v>
      </c>
      <c r="E5389" t="s">
        <v>46</v>
      </c>
      <c r="F5389" t="s">
        <v>113</v>
      </c>
      <c r="G5389">
        <v>68</v>
      </c>
      <c r="H5389">
        <v>422547</v>
      </c>
      <c r="I5389" t="s">
        <v>58</v>
      </c>
      <c r="J5389" s="3">
        <v>44867</v>
      </c>
      <c r="K5389">
        <v>800</v>
      </c>
      <c r="L5389" t="s">
        <v>21724</v>
      </c>
      <c r="M5389" t="s">
        <v>195</v>
      </c>
      <c r="N5389" t="s">
        <v>21725</v>
      </c>
      <c r="O5389" t="s">
        <v>21726</v>
      </c>
      <c r="P5389" t="s">
        <v>87</v>
      </c>
      <c r="Q5389">
        <v>9</v>
      </c>
      <c r="R5389" t="s">
        <v>40</v>
      </c>
      <c r="S5389" t="s">
        <v>41</v>
      </c>
      <c r="T5389">
        <v>43140</v>
      </c>
      <c r="U5389" s="1">
        <v>45551</v>
      </c>
      <c r="V5389" t="s">
        <v>180</v>
      </c>
      <c r="W5389">
        <v>940059</v>
      </c>
      <c r="X5389" t="s">
        <v>21727</v>
      </c>
      <c r="Y5389">
        <v>425</v>
      </c>
      <c r="Z5389">
        <v>2999</v>
      </c>
      <c r="AA5389">
        <v>3</v>
      </c>
      <c r="AB5389">
        <v>3598.8</v>
      </c>
      <c r="AC5389">
        <f>Table1_1[[#This Row],[Price]]*Table1_1[[#This Row],[Quantity]]</f>
        <v>8997</v>
      </c>
    </row>
    <row r="5390" spans="1:29" x14ac:dyDescent="0.3">
      <c r="A5390" t="s">
        <v>28</v>
      </c>
      <c r="B5390" t="s">
        <v>29</v>
      </c>
      <c r="C5390" t="s">
        <v>66</v>
      </c>
      <c r="D5390" t="s">
        <v>92</v>
      </c>
      <c r="E5390" t="s">
        <v>46</v>
      </c>
      <c r="F5390" t="s">
        <v>47</v>
      </c>
      <c r="G5390">
        <v>13</v>
      </c>
      <c r="H5390">
        <v>437602</v>
      </c>
      <c r="I5390" t="s">
        <v>34</v>
      </c>
      <c r="J5390" s="3">
        <v>44061</v>
      </c>
      <c r="K5390">
        <v>1300</v>
      </c>
      <c r="L5390" t="s">
        <v>3109</v>
      </c>
      <c r="M5390" t="s">
        <v>351</v>
      </c>
      <c r="N5390" t="s">
        <v>21728</v>
      </c>
      <c r="O5390" t="s">
        <v>21729</v>
      </c>
      <c r="P5390" t="s">
        <v>87</v>
      </c>
      <c r="Q5390">
        <v>12</v>
      </c>
      <c r="R5390" t="s">
        <v>40</v>
      </c>
      <c r="S5390" t="s">
        <v>41</v>
      </c>
      <c r="T5390">
        <v>64205</v>
      </c>
      <c r="U5390" s="1">
        <v>45441</v>
      </c>
      <c r="V5390" t="s">
        <v>140</v>
      </c>
      <c r="W5390">
        <v>428710</v>
      </c>
      <c r="X5390" t="s">
        <v>21730</v>
      </c>
      <c r="Y5390">
        <v>889</v>
      </c>
      <c r="Z5390">
        <v>2449</v>
      </c>
      <c r="AA5390">
        <v>7</v>
      </c>
      <c r="AB5390">
        <v>6857.2000000000007</v>
      </c>
      <c r="AC5390">
        <f>Table1_1[[#This Row],[Price]]*Table1_1[[#This Row],[Quantity]]</f>
        <v>17143</v>
      </c>
    </row>
    <row r="5391" spans="1:29" x14ac:dyDescent="0.3">
      <c r="A5391" t="s">
        <v>28</v>
      </c>
      <c r="B5391" t="s">
        <v>29</v>
      </c>
      <c r="C5391" t="s">
        <v>148</v>
      </c>
      <c r="D5391" t="s">
        <v>45</v>
      </c>
      <c r="E5391" t="s">
        <v>32</v>
      </c>
      <c r="F5391" t="s">
        <v>47</v>
      </c>
      <c r="G5391">
        <v>50</v>
      </c>
      <c r="H5391">
        <v>421367</v>
      </c>
      <c r="I5391" t="s">
        <v>58</v>
      </c>
      <c r="J5391" s="3">
        <v>45404</v>
      </c>
      <c r="K5391">
        <v>1400</v>
      </c>
      <c r="L5391" t="s">
        <v>21731</v>
      </c>
      <c r="M5391" t="s">
        <v>123</v>
      </c>
      <c r="N5391" t="s">
        <v>21732</v>
      </c>
      <c r="O5391" t="s">
        <v>21733</v>
      </c>
      <c r="P5391" t="s">
        <v>39</v>
      </c>
      <c r="Q5391">
        <v>16</v>
      </c>
      <c r="R5391" t="s">
        <v>88</v>
      </c>
      <c r="S5391" t="s">
        <v>79</v>
      </c>
      <c r="T5391">
        <v>46156</v>
      </c>
      <c r="U5391" s="1">
        <v>45480</v>
      </c>
      <c r="V5391" t="s">
        <v>126</v>
      </c>
      <c r="W5391">
        <v>109863</v>
      </c>
      <c r="X5391" t="s">
        <v>21734</v>
      </c>
      <c r="Y5391">
        <v>873</v>
      </c>
      <c r="Z5391">
        <v>1674</v>
      </c>
      <c r="AA5391">
        <v>8</v>
      </c>
      <c r="AB5391">
        <v>5356.8</v>
      </c>
      <c r="AC5391">
        <f>Table1_1[[#This Row],[Price]]*Table1_1[[#This Row],[Quantity]]</f>
        <v>13392</v>
      </c>
    </row>
    <row r="5392" spans="1:29" x14ac:dyDescent="0.3">
      <c r="A5392" t="s">
        <v>28</v>
      </c>
      <c r="B5392" t="s">
        <v>29</v>
      </c>
      <c r="C5392" t="s">
        <v>30</v>
      </c>
      <c r="D5392" t="s">
        <v>142</v>
      </c>
      <c r="E5392" t="s">
        <v>56</v>
      </c>
      <c r="F5392" t="s">
        <v>99</v>
      </c>
      <c r="G5392">
        <v>94</v>
      </c>
      <c r="H5392">
        <v>405903</v>
      </c>
      <c r="I5392" t="s">
        <v>58</v>
      </c>
      <c r="J5392" s="3">
        <v>44220</v>
      </c>
      <c r="K5392">
        <v>1400</v>
      </c>
      <c r="L5392" t="s">
        <v>21735</v>
      </c>
      <c r="M5392" t="s">
        <v>736</v>
      </c>
      <c r="N5392" t="s">
        <v>21736</v>
      </c>
      <c r="O5392">
        <v>8639000926</v>
      </c>
      <c r="P5392" t="s">
        <v>87</v>
      </c>
      <c r="Q5392">
        <v>3</v>
      </c>
      <c r="R5392" t="s">
        <v>40</v>
      </c>
      <c r="S5392" t="s">
        <v>41</v>
      </c>
      <c r="T5392">
        <v>23372</v>
      </c>
      <c r="U5392" s="1">
        <v>45460</v>
      </c>
      <c r="V5392" t="s">
        <v>52</v>
      </c>
      <c r="W5392">
        <v>131490</v>
      </c>
      <c r="X5392" t="s">
        <v>21737</v>
      </c>
      <c r="Y5392">
        <v>933</v>
      </c>
      <c r="Z5392">
        <v>2905</v>
      </c>
      <c r="AA5392">
        <v>1</v>
      </c>
      <c r="AB5392">
        <v>1162</v>
      </c>
      <c r="AC5392">
        <f>Table1_1[[#This Row],[Price]]*Table1_1[[#This Row],[Quantity]]</f>
        <v>2905</v>
      </c>
    </row>
    <row r="5393" spans="1:29" x14ac:dyDescent="0.3">
      <c r="A5393" t="s">
        <v>28</v>
      </c>
      <c r="B5393" t="s">
        <v>29</v>
      </c>
      <c r="C5393" t="s">
        <v>91</v>
      </c>
      <c r="D5393" t="s">
        <v>261</v>
      </c>
      <c r="E5393" t="s">
        <v>32</v>
      </c>
      <c r="F5393" t="s">
        <v>175</v>
      </c>
      <c r="G5393">
        <v>59</v>
      </c>
      <c r="H5393">
        <v>402151</v>
      </c>
      <c r="I5393" t="s">
        <v>58</v>
      </c>
      <c r="J5393" s="3">
        <v>44893</v>
      </c>
      <c r="K5393">
        <v>1100</v>
      </c>
      <c r="L5393" t="s">
        <v>21738</v>
      </c>
      <c r="M5393" t="s">
        <v>895</v>
      </c>
      <c r="N5393" t="s">
        <v>21739</v>
      </c>
      <c r="O5393" t="s">
        <v>21740</v>
      </c>
      <c r="P5393" t="s">
        <v>71</v>
      </c>
      <c r="Q5393">
        <v>17</v>
      </c>
      <c r="R5393" t="s">
        <v>88</v>
      </c>
      <c r="S5393" t="s">
        <v>118</v>
      </c>
      <c r="T5393">
        <v>46838</v>
      </c>
      <c r="U5393" s="1">
        <v>45323</v>
      </c>
      <c r="V5393" t="s">
        <v>119</v>
      </c>
      <c r="W5393">
        <v>901227</v>
      </c>
      <c r="X5393" t="s">
        <v>21741</v>
      </c>
      <c r="Y5393">
        <v>686</v>
      </c>
      <c r="Z5393">
        <v>1610</v>
      </c>
      <c r="AA5393">
        <v>4</v>
      </c>
      <c r="AB5393">
        <v>2576</v>
      </c>
      <c r="AC5393">
        <f>Table1_1[[#This Row],[Price]]*Table1_1[[#This Row],[Quantity]]</f>
        <v>6440</v>
      </c>
    </row>
    <row r="5394" spans="1:29" x14ac:dyDescent="0.3">
      <c r="A5394" t="s">
        <v>28</v>
      </c>
      <c r="B5394" t="s">
        <v>29</v>
      </c>
      <c r="C5394" t="s">
        <v>148</v>
      </c>
      <c r="D5394" t="s">
        <v>380</v>
      </c>
      <c r="E5394" t="s">
        <v>46</v>
      </c>
      <c r="F5394" t="s">
        <v>57</v>
      </c>
      <c r="G5394">
        <v>58</v>
      </c>
      <c r="H5394">
        <v>434049</v>
      </c>
      <c r="I5394" t="s">
        <v>58</v>
      </c>
      <c r="J5394" s="3">
        <v>45064</v>
      </c>
      <c r="K5394">
        <v>1100</v>
      </c>
      <c r="L5394" t="s">
        <v>21742</v>
      </c>
      <c r="M5394" t="s">
        <v>1488</v>
      </c>
      <c r="N5394" t="s">
        <v>21743</v>
      </c>
      <c r="O5394" t="s">
        <v>21744</v>
      </c>
      <c r="P5394" t="s">
        <v>87</v>
      </c>
      <c r="Q5394">
        <v>18</v>
      </c>
      <c r="R5394" t="s">
        <v>88</v>
      </c>
      <c r="S5394" t="s">
        <v>118</v>
      </c>
      <c r="T5394">
        <v>96323</v>
      </c>
      <c r="U5394" s="1">
        <v>45401</v>
      </c>
      <c r="V5394" t="s">
        <v>80</v>
      </c>
      <c r="W5394">
        <v>713561</v>
      </c>
      <c r="X5394" t="s">
        <v>21745</v>
      </c>
      <c r="Y5394">
        <v>280</v>
      </c>
      <c r="Z5394">
        <v>1046</v>
      </c>
      <c r="AA5394">
        <v>1</v>
      </c>
      <c r="AB5394">
        <v>418.40000000000003</v>
      </c>
      <c r="AC5394">
        <f>Table1_1[[#This Row],[Price]]*Table1_1[[#This Row],[Quantity]]</f>
        <v>1046</v>
      </c>
    </row>
    <row r="5395" spans="1:29" x14ac:dyDescent="0.3">
      <c r="A5395" t="s">
        <v>28</v>
      </c>
      <c r="B5395" t="s">
        <v>29</v>
      </c>
      <c r="C5395" t="s">
        <v>193</v>
      </c>
      <c r="D5395" t="s">
        <v>616</v>
      </c>
      <c r="E5395" t="s">
        <v>56</v>
      </c>
      <c r="F5395" t="s">
        <v>113</v>
      </c>
      <c r="G5395">
        <v>4</v>
      </c>
      <c r="H5395">
        <v>424966</v>
      </c>
      <c r="I5395" t="s">
        <v>58</v>
      </c>
      <c r="J5395" s="3">
        <v>45127</v>
      </c>
      <c r="K5395">
        <v>1000</v>
      </c>
      <c r="L5395" t="s">
        <v>21747</v>
      </c>
      <c r="M5395" t="s">
        <v>282</v>
      </c>
      <c r="N5395" t="s">
        <v>21748</v>
      </c>
      <c r="O5395">
        <v>3880946467</v>
      </c>
      <c r="P5395" t="s">
        <v>71</v>
      </c>
      <c r="Q5395">
        <v>15</v>
      </c>
      <c r="R5395" t="s">
        <v>40</v>
      </c>
      <c r="S5395" t="s">
        <v>79</v>
      </c>
      <c r="T5395">
        <v>40285</v>
      </c>
      <c r="U5395" s="1">
        <v>45305</v>
      </c>
      <c r="V5395" t="s">
        <v>111</v>
      </c>
      <c r="W5395">
        <v>533388</v>
      </c>
      <c r="X5395" t="s">
        <v>21749</v>
      </c>
      <c r="Y5395">
        <v>428</v>
      </c>
      <c r="Z5395">
        <v>1080</v>
      </c>
      <c r="AA5395">
        <v>2</v>
      </c>
      <c r="AB5395">
        <v>864</v>
      </c>
      <c r="AC5395">
        <f>Table1_1[[#This Row],[Price]]*Table1_1[[#This Row],[Quantity]]</f>
        <v>2160</v>
      </c>
    </row>
    <row r="5396" spans="1:29" x14ac:dyDescent="0.3">
      <c r="A5396" t="s">
        <v>28</v>
      </c>
      <c r="B5396" t="s">
        <v>29</v>
      </c>
      <c r="C5396" t="s">
        <v>54</v>
      </c>
      <c r="D5396" t="s">
        <v>566</v>
      </c>
      <c r="E5396" t="s">
        <v>32</v>
      </c>
      <c r="F5396" t="s">
        <v>150</v>
      </c>
      <c r="G5396">
        <v>9</v>
      </c>
      <c r="H5396">
        <v>421548</v>
      </c>
      <c r="I5396" t="s">
        <v>34</v>
      </c>
      <c r="J5396" s="3">
        <v>43849</v>
      </c>
      <c r="K5396">
        <v>1000</v>
      </c>
      <c r="L5396" t="s">
        <v>21750</v>
      </c>
      <c r="M5396" t="s">
        <v>177</v>
      </c>
      <c r="N5396" t="s">
        <v>21751</v>
      </c>
      <c r="O5396" t="s">
        <v>21752</v>
      </c>
      <c r="P5396" t="s">
        <v>87</v>
      </c>
      <c r="Q5396">
        <v>18</v>
      </c>
      <c r="R5396" t="s">
        <v>88</v>
      </c>
      <c r="S5396" t="s">
        <v>118</v>
      </c>
      <c r="T5396">
        <v>76593</v>
      </c>
      <c r="U5396" s="1">
        <v>45515</v>
      </c>
      <c r="V5396" t="s">
        <v>64</v>
      </c>
      <c r="W5396">
        <v>815306</v>
      </c>
      <c r="X5396" t="s">
        <v>21753</v>
      </c>
      <c r="Y5396">
        <v>631</v>
      </c>
      <c r="Z5396">
        <v>1021</v>
      </c>
      <c r="AA5396">
        <v>7</v>
      </c>
      <c r="AB5396">
        <v>2858.8</v>
      </c>
      <c r="AC5396">
        <f>Table1_1[[#This Row],[Price]]*Table1_1[[#This Row],[Quantity]]</f>
        <v>7147</v>
      </c>
    </row>
    <row r="5397" spans="1:29" x14ac:dyDescent="0.3">
      <c r="A5397" t="s">
        <v>28</v>
      </c>
      <c r="B5397" t="s">
        <v>29</v>
      </c>
      <c r="C5397" t="s">
        <v>30</v>
      </c>
      <c r="D5397" t="s">
        <v>380</v>
      </c>
      <c r="E5397" t="s">
        <v>56</v>
      </c>
      <c r="F5397" t="s">
        <v>57</v>
      </c>
      <c r="G5397">
        <v>43</v>
      </c>
      <c r="H5397">
        <v>402876</v>
      </c>
      <c r="I5397" t="s">
        <v>58</v>
      </c>
      <c r="J5397" s="3">
        <v>45614</v>
      </c>
      <c r="K5397">
        <v>1100</v>
      </c>
      <c r="L5397" t="s">
        <v>21754</v>
      </c>
      <c r="M5397" t="s">
        <v>605</v>
      </c>
      <c r="N5397" t="s">
        <v>21755</v>
      </c>
      <c r="O5397" t="s">
        <v>21756</v>
      </c>
      <c r="P5397" t="s">
        <v>87</v>
      </c>
      <c r="Q5397">
        <v>18</v>
      </c>
      <c r="R5397" t="s">
        <v>88</v>
      </c>
      <c r="S5397" t="s">
        <v>63</v>
      </c>
      <c r="T5397">
        <v>35113</v>
      </c>
      <c r="U5397" s="1">
        <v>45419</v>
      </c>
      <c r="V5397" t="s">
        <v>140</v>
      </c>
      <c r="W5397">
        <v>612639</v>
      </c>
      <c r="X5397" t="s">
        <v>21757</v>
      </c>
      <c r="Y5397">
        <v>592</v>
      </c>
      <c r="Z5397">
        <v>2402</v>
      </c>
      <c r="AA5397">
        <v>6</v>
      </c>
      <c r="AB5397">
        <v>5764.8</v>
      </c>
      <c r="AC5397">
        <f>Table1_1[[#This Row],[Price]]*Table1_1[[#This Row],[Quantity]]</f>
        <v>14412</v>
      </c>
    </row>
    <row r="5398" spans="1:29" x14ac:dyDescent="0.3">
      <c r="A5398" t="s">
        <v>28</v>
      </c>
      <c r="B5398" t="s">
        <v>29</v>
      </c>
      <c r="C5398" t="s">
        <v>91</v>
      </c>
      <c r="D5398" t="s">
        <v>611</v>
      </c>
      <c r="E5398" t="s">
        <v>56</v>
      </c>
      <c r="F5398" t="s">
        <v>150</v>
      </c>
      <c r="G5398">
        <v>15</v>
      </c>
      <c r="H5398">
        <v>415470</v>
      </c>
      <c r="I5398" t="s">
        <v>34</v>
      </c>
      <c r="J5398" s="3">
        <v>45367</v>
      </c>
      <c r="K5398">
        <v>1400</v>
      </c>
      <c r="L5398" t="s">
        <v>21758</v>
      </c>
      <c r="M5398" t="s">
        <v>1366</v>
      </c>
      <c r="N5398" t="s">
        <v>21759</v>
      </c>
      <c r="O5398" t="s">
        <v>21760</v>
      </c>
      <c r="P5398" t="s">
        <v>71</v>
      </c>
      <c r="Q5398">
        <v>14</v>
      </c>
      <c r="R5398" t="s">
        <v>88</v>
      </c>
      <c r="S5398" t="s">
        <v>79</v>
      </c>
      <c r="T5398">
        <v>80243</v>
      </c>
      <c r="U5398" s="1">
        <v>45550</v>
      </c>
      <c r="V5398" t="s">
        <v>180</v>
      </c>
      <c r="W5398">
        <v>785749</v>
      </c>
      <c r="X5398" t="s">
        <v>19654</v>
      </c>
      <c r="Y5398">
        <v>607</v>
      </c>
      <c r="Z5398">
        <v>949</v>
      </c>
      <c r="AA5398">
        <v>7</v>
      </c>
      <c r="AB5398">
        <v>2657.2000000000003</v>
      </c>
      <c r="AC5398">
        <f>Table1_1[[#This Row],[Price]]*Table1_1[[#This Row],[Quantity]]</f>
        <v>6643</v>
      </c>
    </row>
    <row r="5399" spans="1:29" x14ac:dyDescent="0.3">
      <c r="A5399" t="s">
        <v>28</v>
      </c>
      <c r="B5399" t="s">
        <v>29</v>
      </c>
      <c r="C5399" t="s">
        <v>54</v>
      </c>
      <c r="D5399" t="s">
        <v>317</v>
      </c>
      <c r="E5399" t="s">
        <v>32</v>
      </c>
      <c r="F5399" t="s">
        <v>150</v>
      </c>
      <c r="G5399">
        <v>78</v>
      </c>
      <c r="H5399">
        <v>425981</v>
      </c>
      <c r="I5399" t="s">
        <v>34</v>
      </c>
      <c r="J5399" s="3">
        <v>44199</v>
      </c>
      <c r="K5399">
        <v>1000</v>
      </c>
      <c r="L5399" t="s">
        <v>21762</v>
      </c>
      <c r="M5399" t="s">
        <v>244</v>
      </c>
      <c r="N5399" t="s">
        <v>21763</v>
      </c>
      <c r="O5399" t="s">
        <v>21764</v>
      </c>
      <c r="P5399" t="s">
        <v>71</v>
      </c>
      <c r="Q5399">
        <v>13</v>
      </c>
      <c r="R5399" t="s">
        <v>40</v>
      </c>
      <c r="S5399" t="s">
        <v>79</v>
      </c>
      <c r="T5399">
        <v>55718</v>
      </c>
      <c r="U5399" s="1">
        <v>45300</v>
      </c>
      <c r="V5399" t="s">
        <v>111</v>
      </c>
      <c r="W5399">
        <v>656627</v>
      </c>
      <c r="X5399" t="s">
        <v>21765</v>
      </c>
      <c r="Y5399">
        <v>456</v>
      </c>
      <c r="Z5399">
        <v>2992</v>
      </c>
      <c r="AA5399">
        <v>8</v>
      </c>
      <c r="AB5399">
        <v>9574.4</v>
      </c>
      <c r="AC5399">
        <f>Table1_1[[#This Row],[Price]]*Table1_1[[#This Row],[Quantity]]</f>
        <v>23936</v>
      </c>
    </row>
    <row r="5400" spans="1:29" x14ac:dyDescent="0.3">
      <c r="A5400" t="s">
        <v>28</v>
      </c>
      <c r="B5400" t="s">
        <v>29</v>
      </c>
      <c r="C5400" t="s">
        <v>193</v>
      </c>
      <c r="D5400" t="s">
        <v>98</v>
      </c>
      <c r="E5400" t="s">
        <v>56</v>
      </c>
      <c r="F5400" t="s">
        <v>83</v>
      </c>
      <c r="G5400">
        <v>8</v>
      </c>
      <c r="H5400">
        <v>432929</v>
      </c>
      <c r="I5400" t="s">
        <v>34</v>
      </c>
      <c r="J5400" s="3">
        <v>44961</v>
      </c>
      <c r="K5400">
        <v>1000</v>
      </c>
      <c r="L5400" t="s">
        <v>21766</v>
      </c>
      <c r="M5400" t="s">
        <v>843</v>
      </c>
      <c r="N5400" t="s">
        <v>21767</v>
      </c>
      <c r="O5400">
        <v>6558854859</v>
      </c>
      <c r="P5400" t="s">
        <v>71</v>
      </c>
      <c r="Q5400">
        <v>3</v>
      </c>
      <c r="R5400" t="s">
        <v>88</v>
      </c>
      <c r="S5400" t="s">
        <v>63</v>
      </c>
      <c r="T5400">
        <v>55977</v>
      </c>
      <c r="U5400" s="1">
        <v>45343</v>
      </c>
      <c r="V5400" t="s">
        <v>119</v>
      </c>
      <c r="W5400">
        <v>582160</v>
      </c>
      <c r="X5400" t="s">
        <v>21768</v>
      </c>
      <c r="Y5400">
        <v>638</v>
      </c>
      <c r="Z5400">
        <v>2134</v>
      </c>
      <c r="AA5400">
        <v>1</v>
      </c>
      <c r="AB5400">
        <v>853.6</v>
      </c>
      <c r="AC5400">
        <f>Table1_1[[#This Row],[Price]]*Table1_1[[#This Row],[Quantity]]</f>
        <v>2134</v>
      </c>
    </row>
    <row r="5401" spans="1:29" x14ac:dyDescent="0.3">
      <c r="A5401" t="s">
        <v>28</v>
      </c>
      <c r="B5401" t="s">
        <v>29</v>
      </c>
      <c r="C5401" t="s">
        <v>44</v>
      </c>
      <c r="D5401" t="s">
        <v>442</v>
      </c>
      <c r="E5401" t="s">
        <v>32</v>
      </c>
      <c r="F5401" t="s">
        <v>83</v>
      </c>
      <c r="G5401">
        <v>71</v>
      </c>
      <c r="H5401">
        <v>439635</v>
      </c>
      <c r="I5401" t="s">
        <v>58</v>
      </c>
      <c r="J5401" s="3">
        <v>45120</v>
      </c>
      <c r="K5401">
        <v>1300</v>
      </c>
      <c r="L5401" t="s">
        <v>21769</v>
      </c>
      <c r="M5401" t="s">
        <v>605</v>
      </c>
      <c r="N5401" t="s">
        <v>21770</v>
      </c>
      <c r="O5401">
        <v>6686118865</v>
      </c>
      <c r="P5401" t="s">
        <v>87</v>
      </c>
      <c r="Q5401">
        <v>15</v>
      </c>
      <c r="R5401" t="s">
        <v>40</v>
      </c>
      <c r="S5401" t="s">
        <v>79</v>
      </c>
      <c r="T5401">
        <v>20716</v>
      </c>
      <c r="U5401" s="1">
        <v>45440</v>
      </c>
      <c r="V5401" t="s">
        <v>140</v>
      </c>
      <c r="W5401">
        <v>980237</v>
      </c>
      <c r="X5401" t="s">
        <v>21771</v>
      </c>
      <c r="Y5401">
        <v>329</v>
      </c>
      <c r="Z5401">
        <v>1130</v>
      </c>
      <c r="AA5401">
        <v>6</v>
      </c>
      <c r="AB5401">
        <v>2712</v>
      </c>
      <c r="AC5401">
        <f>Table1_1[[#This Row],[Price]]*Table1_1[[#This Row],[Quantity]]</f>
        <v>6780</v>
      </c>
    </row>
    <row r="5402" spans="1:29" x14ac:dyDescent="0.3">
      <c r="A5402" t="s">
        <v>28</v>
      </c>
      <c r="B5402" t="s">
        <v>29</v>
      </c>
      <c r="C5402" t="s">
        <v>193</v>
      </c>
      <c r="D5402" t="s">
        <v>92</v>
      </c>
      <c r="E5402" t="s">
        <v>32</v>
      </c>
      <c r="F5402" t="s">
        <v>355</v>
      </c>
      <c r="G5402">
        <v>44</v>
      </c>
      <c r="H5402">
        <v>418607</v>
      </c>
      <c r="I5402" t="s">
        <v>34</v>
      </c>
      <c r="J5402" s="3">
        <v>45627</v>
      </c>
      <c r="K5402">
        <v>800</v>
      </c>
      <c r="L5402" t="s">
        <v>21772</v>
      </c>
      <c r="M5402" t="s">
        <v>282</v>
      </c>
      <c r="N5402" t="s">
        <v>21773</v>
      </c>
      <c r="O5402" t="s">
        <v>21774</v>
      </c>
      <c r="P5402" t="s">
        <v>51</v>
      </c>
      <c r="Q5402">
        <v>19</v>
      </c>
      <c r="R5402" t="s">
        <v>88</v>
      </c>
      <c r="S5402" t="s">
        <v>41</v>
      </c>
      <c r="T5402">
        <v>72083</v>
      </c>
      <c r="U5402" s="1">
        <v>45333</v>
      </c>
      <c r="V5402" t="s">
        <v>119</v>
      </c>
      <c r="W5402">
        <v>642741</v>
      </c>
      <c r="X5402" t="s">
        <v>21775</v>
      </c>
      <c r="Y5402">
        <v>909</v>
      </c>
      <c r="Z5402">
        <v>1987</v>
      </c>
      <c r="AA5402">
        <v>3</v>
      </c>
      <c r="AB5402">
        <v>2384.4</v>
      </c>
      <c r="AC5402">
        <f>Table1_1[[#This Row],[Price]]*Table1_1[[#This Row],[Quantity]]</f>
        <v>5961</v>
      </c>
    </row>
    <row r="5403" spans="1:29" x14ac:dyDescent="0.3">
      <c r="A5403" t="s">
        <v>28</v>
      </c>
      <c r="B5403" t="s">
        <v>29</v>
      </c>
      <c r="C5403" t="s">
        <v>193</v>
      </c>
      <c r="D5403" t="s">
        <v>616</v>
      </c>
      <c r="E5403" t="s">
        <v>46</v>
      </c>
      <c r="F5403" t="s">
        <v>175</v>
      </c>
      <c r="G5403">
        <v>8</v>
      </c>
      <c r="H5403">
        <v>416264</v>
      </c>
      <c r="I5403" t="s">
        <v>58</v>
      </c>
      <c r="J5403" s="3">
        <v>43839</v>
      </c>
      <c r="K5403">
        <v>1400</v>
      </c>
      <c r="L5403" t="s">
        <v>21776</v>
      </c>
      <c r="M5403" t="s">
        <v>670</v>
      </c>
      <c r="N5403" t="s">
        <v>21777</v>
      </c>
      <c r="O5403" t="s">
        <v>21778</v>
      </c>
      <c r="P5403" t="s">
        <v>51</v>
      </c>
      <c r="Q5403">
        <v>3</v>
      </c>
      <c r="R5403" t="s">
        <v>40</v>
      </c>
      <c r="S5403" t="s">
        <v>118</v>
      </c>
      <c r="T5403">
        <v>40055</v>
      </c>
      <c r="U5403" s="1">
        <v>45451</v>
      </c>
      <c r="V5403" t="s">
        <v>52</v>
      </c>
      <c r="W5403">
        <v>217085</v>
      </c>
      <c r="X5403" t="s">
        <v>11600</v>
      </c>
      <c r="Y5403">
        <v>956</v>
      </c>
      <c r="Z5403">
        <v>700</v>
      </c>
      <c r="AA5403">
        <v>5</v>
      </c>
      <c r="AB5403">
        <v>1400</v>
      </c>
      <c r="AC5403">
        <f>Table1_1[[#This Row],[Price]]*Table1_1[[#This Row],[Quantity]]</f>
        <v>3500</v>
      </c>
    </row>
    <row r="5404" spans="1:29" x14ac:dyDescent="0.3">
      <c r="A5404" t="s">
        <v>28</v>
      </c>
      <c r="B5404" t="s">
        <v>29</v>
      </c>
      <c r="C5404" t="s">
        <v>91</v>
      </c>
      <c r="D5404" t="s">
        <v>98</v>
      </c>
      <c r="E5404" t="s">
        <v>46</v>
      </c>
      <c r="F5404" t="s">
        <v>113</v>
      </c>
      <c r="G5404">
        <v>68</v>
      </c>
      <c r="H5404">
        <v>433543</v>
      </c>
      <c r="I5404" t="s">
        <v>58</v>
      </c>
      <c r="J5404" s="3">
        <v>44466</v>
      </c>
      <c r="K5404">
        <v>1300</v>
      </c>
      <c r="L5404" t="s">
        <v>21779</v>
      </c>
      <c r="M5404" t="s">
        <v>1253</v>
      </c>
      <c r="N5404" t="s">
        <v>21780</v>
      </c>
      <c r="O5404" t="s">
        <v>21781</v>
      </c>
      <c r="P5404" t="s">
        <v>39</v>
      </c>
      <c r="Q5404">
        <v>11</v>
      </c>
      <c r="R5404" t="s">
        <v>88</v>
      </c>
      <c r="S5404" t="s">
        <v>41</v>
      </c>
      <c r="T5404">
        <v>13878</v>
      </c>
      <c r="U5404" s="1">
        <v>45384</v>
      </c>
      <c r="V5404" t="s">
        <v>80</v>
      </c>
      <c r="W5404">
        <v>835956</v>
      </c>
      <c r="X5404" t="s">
        <v>21782</v>
      </c>
      <c r="Y5404">
        <v>504</v>
      </c>
      <c r="Z5404">
        <v>2381</v>
      </c>
      <c r="AA5404">
        <v>7</v>
      </c>
      <c r="AB5404">
        <v>6666.8</v>
      </c>
      <c r="AC5404">
        <f>Table1_1[[#This Row],[Price]]*Table1_1[[#This Row],[Quantity]]</f>
        <v>16667</v>
      </c>
    </row>
    <row r="5405" spans="1:29" x14ac:dyDescent="0.3">
      <c r="A5405" t="s">
        <v>28</v>
      </c>
      <c r="B5405" t="s">
        <v>29</v>
      </c>
      <c r="C5405" t="s">
        <v>91</v>
      </c>
      <c r="D5405" t="s">
        <v>442</v>
      </c>
      <c r="E5405" t="s">
        <v>56</v>
      </c>
      <c r="F5405" t="s">
        <v>113</v>
      </c>
      <c r="G5405">
        <v>8</v>
      </c>
      <c r="H5405">
        <v>417119</v>
      </c>
      <c r="I5405" t="s">
        <v>58</v>
      </c>
      <c r="J5405" s="3">
        <v>45566</v>
      </c>
      <c r="K5405">
        <v>1100</v>
      </c>
      <c r="L5405" t="s">
        <v>15083</v>
      </c>
      <c r="M5405" t="s">
        <v>263</v>
      </c>
      <c r="N5405" t="s">
        <v>21783</v>
      </c>
      <c r="O5405" t="s">
        <v>21784</v>
      </c>
      <c r="P5405" t="s">
        <v>39</v>
      </c>
      <c r="Q5405">
        <v>15</v>
      </c>
      <c r="R5405" t="s">
        <v>40</v>
      </c>
      <c r="S5405" t="s">
        <v>63</v>
      </c>
      <c r="T5405">
        <v>98818</v>
      </c>
      <c r="U5405" s="1">
        <v>45470</v>
      </c>
      <c r="V5405" t="s">
        <v>52</v>
      </c>
      <c r="W5405">
        <v>655385</v>
      </c>
      <c r="X5405" t="s">
        <v>21785</v>
      </c>
      <c r="Y5405">
        <v>491</v>
      </c>
      <c r="Z5405">
        <v>2729</v>
      </c>
      <c r="AA5405">
        <v>5</v>
      </c>
      <c r="AB5405">
        <v>5458</v>
      </c>
      <c r="AC5405">
        <f>Table1_1[[#This Row],[Price]]*Table1_1[[#This Row],[Quantity]]</f>
        <v>13645</v>
      </c>
    </row>
    <row r="5406" spans="1:29" x14ac:dyDescent="0.3">
      <c r="A5406" t="s">
        <v>28</v>
      </c>
      <c r="B5406" t="s">
        <v>29</v>
      </c>
      <c r="C5406" t="s">
        <v>54</v>
      </c>
      <c r="D5406" t="s">
        <v>261</v>
      </c>
      <c r="E5406" t="s">
        <v>56</v>
      </c>
      <c r="F5406" t="s">
        <v>83</v>
      </c>
      <c r="G5406">
        <v>68</v>
      </c>
      <c r="H5406">
        <v>406337</v>
      </c>
      <c r="I5406" t="s">
        <v>34</v>
      </c>
      <c r="J5406" s="3">
        <v>45412</v>
      </c>
      <c r="K5406">
        <v>950</v>
      </c>
      <c r="L5406" t="s">
        <v>21786</v>
      </c>
      <c r="M5406" t="s">
        <v>670</v>
      </c>
      <c r="N5406" t="s">
        <v>21787</v>
      </c>
      <c r="O5406" t="s">
        <v>21788</v>
      </c>
      <c r="P5406" t="s">
        <v>39</v>
      </c>
      <c r="Q5406">
        <v>6</v>
      </c>
      <c r="R5406" t="s">
        <v>88</v>
      </c>
      <c r="S5406" t="s">
        <v>118</v>
      </c>
      <c r="T5406">
        <v>24466</v>
      </c>
      <c r="U5406" s="1">
        <v>45509</v>
      </c>
      <c r="V5406" t="s">
        <v>64</v>
      </c>
      <c r="W5406">
        <v>837330</v>
      </c>
      <c r="X5406" t="s">
        <v>21789</v>
      </c>
      <c r="Y5406">
        <v>636</v>
      </c>
      <c r="Z5406">
        <v>2408</v>
      </c>
      <c r="AA5406">
        <v>2</v>
      </c>
      <c r="AB5406">
        <v>1926.4</v>
      </c>
      <c r="AC5406">
        <f>Table1_1[[#This Row],[Price]]*Table1_1[[#This Row],[Quantity]]</f>
        <v>4816</v>
      </c>
    </row>
    <row r="5407" spans="1:29" x14ac:dyDescent="0.3">
      <c r="A5407" t="s">
        <v>28</v>
      </c>
      <c r="B5407" t="s">
        <v>29</v>
      </c>
      <c r="C5407" t="s">
        <v>54</v>
      </c>
      <c r="D5407" t="s">
        <v>511</v>
      </c>
      <c r="E5407" t="s">
        <v>56</v>
      </c>
      <c r="F5407" t="s">
        <v>99</v>
      </c>
      <c r="G5407">
        <v>53</v>
      </c>
      <c r="H5407">
        <v>419070</v>
      </c>
      <c r="I5407" t="s">
        <v>34</v>
      </c>
      <c r="J5407" s="3">
        <v>44210</v>
      </c>
      <c r="K5407">
        <v>950</v>
      </c>
      <c r="L5407" t="s">
        <v>21790</v>
      </c>
      <c r="M5407" t="s">
        <v>1147</v>
      </c>
      <c r="N5407" t="s">
        <v>21791</v>
      </c>
      <c r="O5407" t="s">
        <v>21792</v>
      </c>
      <c r="P5407" t="s">
        <v>39</v>
      </c>
      <c r="Q5407">
        <v>6</v>
      </c>
      <c r="R5407" t="s">
        <v>88</v>
      </c>
      <c r="S5407" t="s">
        <v>41</v>
      </c>
      <c r="T5407">
        <v>50863</v>
      </c>
      <c r="U5407" s="1">
        <v>45311</v>
      </c>
      <c r="V5407" t="s">
        <v>111</v>
      </c>
      <c r="W5407">
        <v>377487</v>
      </c>
      <c r="X5407" t="s">
        <v>21793</v>
      </c>
      <c r="Y5407">
        <v>590</v>
      </c>
      <c r="Z5407">
        <v>1229</v>
      </c>
      <c r="AA5407">
        <v>7</v>
      </c>
      <c r="AB5407">
        <v>3441.2000000000003</v>
      </c>
      <c r="AC5407">
        <f>Table1_1[[#This Row],[Price]]*Table1_1[[#This Row],[Quantity]]</f>
        <v>8603</v>
      </c>
    </row>
    <row r="5408" spans="1:29" x14ac:dyDescent="0.3">
      <c r="A5408" t="s">
        <v>28</v>
      </c>
      <c r="B5408" t="s">
        <v>29</v>
      </c>
      <c r="C5408" t="s">
        <v>193</v>
      </c>
      <c r="D5408" t="s">
        <v>105</v>
      </c>
      <c r="E5408" t="s">
        <v>32</v>
      </c>
      <c r="F5408" t="s">
        <v>47</v>
      </c>
      <c r="G5408">
        <v>47</v>
      </c>
      <c r="H5408">
        <v>439247</v>
      </c>
      <c r="I5408" t="s">
        <v>34</v>
      </c>
      <c r="J5408" s="3">
        <v>44998</v>
      </c>
      <c r="K5408">
        <v>1300</v>
      </c>
      <c r="L5408" t="s">
        <v>21794</v>
      </c>
      <c r="M5408" t="s">
        <v>165</v>
      </c>
      <c r="N5408" t="s">
        <v>21795</v>
      </c>
      <c r="O5408" t="s">
        <v>21796</v>
      </c>
      <c r="P5408" t="s">
        <v>51</v>
      </c>
      <c r="Q5408">
        <v>7</v>
      </c>
      <c r="R5408" t="s">
        <v>40</v>
      </c>
      <c r="S5408" t="s">
        <v>79</v>
      </c>
      <c r="T5408">
        <v>38515</v>
      </c>
      <c r="U5408" s="1">
        <v>45318</v>
      </c>
      <c r="V5408" t="s">
        <v>111</v>
      </c>
      <c r="W5408">
        <v>309138</v>
      </c>
      <c r="X5408" t="s">
        <v>21797</v>
      </c>
      <c r="Y5408">
        <v>931</v>
      </c>
      <c r="Z5408">
        <v>2609</v>
      </c>
      <c r="AA5408">
        <v>4</v>
      </c>
      <c r="AB5408">
        <v>4174.4000000000015</v>
      </c>
      <c r="AC5408">
        <f>Table1_1[[#This Row],[Price]]*Table1_1[[#This Row],[Quantity]]</f>
        <v>10436</v>
      </c>
    </row>
    <row r="5409" spans="1:29" x14ac:dyDescent="0.3">
      <c r="A5409" t="s">
        <v>28</v>
      </c>
      <c r="B5409" t="s">
        <v>29</v>
      </c>
      <c r="C5409" t="s">
        <v>30</v>
      </c>
      <c r="D5409" t="s">
        <v>411</v>
      </c>
      <c r="E5409" t="s">
        <v>46</v>
      </c>
      <c r="F5409" t="s">
        <v>83</v>
      </c>
      <c r="G5409">
        <v>67</v>
      </c>
      <c r="H5409">
        <v>421520</v>
      </c>
      <c r="I5409" t="s">
        <v>34</v>
      </c>
      <c r="J5409" s="3">
        <v>44557</v>
      </c>
      <c r="K5409">
        <v>1000</v>
      </c>
      <c r="L5409" t="s">
        <v>6188</v>
      </c>
      <c r="M5409" t="s">
        <v>269</v>
      </c>
      <c r="N5409" t="s">
        <v>21799</v>
      </c>
      <c r="O5409" t="s">
        <v>21800</v>
      </c>
      <c r="P5409" t="s">
        <v>87</v>
      </c>
      <c r="Q5409">
        <v>3</v>
      </c>
      <c r="R5409" t="s">
        <v>88</v>
      </c>
      <c r="S5409" t="s">
        <v>63</v>
      </c>
      <c r="T5409">
        <v>98647</v>
      </c>
      <c r="U5409" s="1">
        <v>45434</v>
      </c>
      <c r="V5409" t="s">
        <v>140</v>
      </c>
      <c r="W5409">
        <v>689810</v>
      </c>
      <c r="X5409" t="s">
        <v>21801</v>
      </c>
      <c r="Y5409">
        <v>534</v>
      </c>
      <c r="Z5409">
        <v>2299</v>
      </c>
      <c r="AA5409">
        <v>2</v>
      </c>
      <c r="AB5409">
        <v>1839.2</v>
      </c>
      <c r="AC5409">
        <f>Table1_1[[#This Row],[Price]]*Table1_1[[#This Row],[Quantity]]</f>
        <v>4598</v>
      </c>
    </row>
    <row r="5410" spans="1:29" x14ac:dyDescent="0.3">
      <c r="A5410" t="s">
        <v>28</v>
      </c>
      <c r="B5410" t="s">
        <v>29</v>
      </c>
      <c r="C5410" t="s">
        <v>44</v>
      </c>
      <c r="D5410" t="s">
        <v>237</v>
      </c>
      <c r="E5410" t="s">
        <v>32</v>
      </c>
      <c r="F5410" t="s">
        <v>175</v>
      </c>
      <c r="G5410">
        <v>49</v>
      </c>
      <c r="H5410">
        <v>401562</v>
      </c>
      <c r="I5410" t="s">
        <v>34</v>
      </c>
      <c r="J5410" s="3">
        <v>43989</v>
      </c>
      <c r="K5410">
        <v>950</v>
      </c>
      <c r="L5410" t="s">
        <v>21802</v>
      </c>
      <c r="M5410" t="s">
        <v>60</v>
      </c>
      <c r="N5410" t="s">
        <v>21803</v>
      </c>
      <c r="O5410" t="s">
        <v>21804</v>
      </c>
      <c r="P5410" t="s">
        <v>39</v>
      </c>
      <c r="Q5410">
        <v>14</v>
      </c>
      <c r="R5410" t="s">
        <v>40</v>
      </c>
      <c r="S5410" t="s">
        <v>118</v>
      </c>
      <c r="T5410">
        <v>35292</v>
      </c>
      <c r="U5410" s="1">
        <v>45336</v>
      </c>
      <c r="V5410" t="s">
        <v>119</v>
      </c>
      <c r="W5410">
        <v>407636</v>
      </c>
      <c r="X5410" t="s">
        <v>21805</v>
      </c>
      <c r="Y5410">
        <v>435</v>
      </c>
      <c r="Z5410">
        <v>2215</v>
      </c>
      <c r="AA5410">
        <v>7</v>
      </c>
      <c r="AB5410">
        <v>6202</v>
      </c>
      <c r="AC5410">
        <f>Table1_1[[#This Row],[Price]]*Table1_1[[#This Row],[Quantity]]</f>
        <v>15505</v>
      </c>
    </row>
    <row r="5411" spans="1:29" x14ac:dyDescent="0.3">
      <c r="A5411" t="s">
        <v>28</v>
      </c>
      <c r="B5411" t="s">
        <v>29</v>
      </c>
      <c r="C5411" t="s">
        <v>157</v>
      </c>
      <c r="D5411" t="s">
        <v>149</v>
      </c>
      <c r="E5411" t="s">
        <v>32</v>
      </c>
      <c r="F5411" t="s">
        <v>355</v>
      </c>
      <c r="G5411">
        <v>50</v>
      </c>
      <c r="H5411">
        <v>431107</v>
      </c>
      <c r="I5411" t="s">
        <v>58</v>
      </c>
      <c r="J5411" s="3">
        <v>44859</v>
      </c>
      <c r="K5411">
        <v>1300</v>
      </c>
      <c r="L5411" t="s">
        <v>11107</v>
      </c>
      <c r="M5411" t="s">
        <v>144</v>
      </c>
      <c r="N5411" t="s">
        <v>21806</v>
      </c>
      <c r="O5411" t="s">
        <v>21807</v>
      </c>
      <c r="P5411" t="s">
        <v>39</v>
      </c>
      <c r="Q5411">
        <v>8</v>
      </c>
      <c r="R5411" t="s">
        <v>88</v>
      </c>
      <c r="S5411" t="s">
        <v>41</v>
      </c>
      <c r="T5411">
        <v>33300</v>
      </c>
      <c r="U5411" s="1">
        <v>45623</v>
      </c>
      <c r="V5411" t="s">
        <v>42</v>
      </c>
      <c r="W5411">
        <v>973668</v>
      </c>
      <c r="X5411" t="s">
        <v>16277</v>
      </c>
      <c r="Y5411">
        <v>778</v>
      </c>
      <c r="Z5411">
        <v>2789</v>
      </c>
      <c r="AA5411">
        <v>1</v>
      </c>
      <c r="AB5411">
        <v>1115.6000000000001</v>
      </c>
      <c r="AC5411">
        <f>Table1_1[[#This Row],[Price]]*Table1_1[[#This Row],[Quantity]]</f>
        <v>2789</v>
      </c>
    </row>
    <row r="5412" spans="1:29" x14ac:dyDescent="0.3">
      <c r="A5412" t="s">
        <v>28</v>
      </c>
      <c r="B5412" t="s">
        <v>29</v>
      </c>
      <c r="C5412" t="s">
        <v>91</v>
      </c>
      <c r="D5412" t="s">
        <v>92</v>
      </c>
      <c r="E5412" t="s">
        <v>46</v>
      </c>
      <c r="F5412" t="s">
        <v>106</v>
      </c>
      <c r="G5412">
        <v>25</v>
      </c>
      <c r="H5412">
        <v>420094</v>
      </c>
      <c r="I5412" t="s">
        <v>34</v>
      </c>
      <c r="J5412" s="3">
        <v>44025</v>
      </c>
      <c r="K5412">
        <v>950</v>
      </c>
      <c r="L5412" t="s">
        <v>11615</v>
      </c>
      <c r="M5412" t="s">
        <v>1147</v>
      </c>
      <c r="N5412" t="s">
        <v>21809</v>
      </c>
      <c r="O5412" t="s">
        <v>21810</v>
      </c>
      <c r="P5412" t="s">
        <v>39</v>
      </c>
      <c r="Q5412">
        <v>8</v>
      </c>
      <c r="R5412" t="s">
        <v>88</v>
      </c>
      <c r="S5412" t="s">
        <v>79</v>
      </c>
      <c r="T5412">
        <v>31884</v>
      </c>
      <c r="U5412" s="1">
        <v>45340</v>
      </c>
      <c r="V5412" t="s">
        <v>119</v>
      </c>
      <c r="W5412">
        <v>774704</v>
      </c>
      <c r="X5412" t="s">
        <v>21811</v>
      </c>
      <c r="Y5412">
        <v>507</v>
      </c>
      <c r="Z5412">
        <v>1808</v>
      </c>
      <c r="AA5412">
        <v>5</v>
      </c>
      <c r="AB5412">
        <v>3616</v>
      </c>
      <c r="AC5412">
        <f>Table1_1[[#This Row],[Price]]*Table1_1[[#This Row],[Quantity]]</f>
        <v>9040</v>
      </c>
    </row>
    <row r="5413" spans="1:29" x14ac:dyDescent="0.3">
      <c r="A5413" t="s">
        <v>28</v>
      </c>
      <c r="B5413" t="s">
        <v>29</v>
      </c>
      <c r="C5413" t="s">
        <v>91</v>
      </c>
      <c r="D5413" t="s">
        <v>546</v>
      </c>
      <c r="E5413" t="s">
        <v>46</v>
      </c>
      <c r="F5413" t="s">
        <v>175</v>
      </c>
      <c r="G5413">
        <v>23</v>
      </c>
      <c r="H5413">
        <v>411585</v>
      </c>
      <c r="I5413" t="s">
        <v>34</v>
      </c>
      <c r="J5413" s="3">
        <v>45548</v>
      </c>
      <c r="K5413">
        <v>1400</v>
      </c>
      <c r="L5413" t="s">
        <v>21750</v>
      </c>
      <c r="M5413" t="s">
        <v>1091</v>
      </c>
      <c r="N5413" t="s">
        <v>21812</v>
      </c>
      <c r="O5413" t="s">
        <v>21813</v>
      </c>
      <c r="P5413" t="s">
        <v>51</v>
      </c>
      <c r="Q5413">
        <v>16</v>
      </c>
      <c r="R5413" t="s">
        <v>88</v>
      </c>
      <c r="S5413" t="s">
        <v>41</v>
      </c>
      <c r="T5413">
        <v>74931</v>
      </c>
      <c r="U5413" s="1">
        <v>45545</v>
      </c>
      <c r="V5413" t="s">
        <v>180</v>
      </c>
      <c r="W5413">
        <v>214354</v>
      </c>
      <c r="X5413" t="s">
        <v>21814</v>
      </c>
      <c r="Y5413">
        <v>528</v>
      </c>
      <c r="Z5413">
        <v>668</v>
      </c>
      <c r="AA5413">
        <v>7</v>
      </c>
      <c r="AB5413">
        <v>1870.4</v>
      </c>
      <c r="AC5413">
        <f>Table1_1[[#This Row],[Price]]*Table1_1[[#This Row],[Quantity]]</f>
        <v>4676</v>
      </c>
    </row>
    <row r="5414" spans="1:29" x14ac:dyDescent="0.3">
      <c r="A5414" t="s">
        <v>28</v>
      </c>
      <c r="B5414" t="s">
        <v>29</v>
      </c>
      <c r="C5414" t="s">
        <v>54</v>
      </c>
      <c r="D5414" t="s">
        <v>349</v>
      </c>
      <c r="E5414" t="s">
        <v>32</v>
      </c>
      <c r="F5414" t="s">
        <v>135</v>
      </c>
      <c r="G5414">
        <v>51</v>
      </c>
      <c r="H5414">
        <v>435356</v>
      </c>
      <c r="I5414" t="s">
        <v>34</v>
      </c>
      <c r="J5414" s="3">
        <v>44869</v>
      </c>
      <c r="K5414">
        <v>800</v>
      </c>
      <c r="L5414" t="s">
        <v>21815</v>
      </c>
      <c r="M5414" t="s">
        <v>94</v>
      </c>
      <c r="N5414" t="s">
        <v>21816</v>
      </c>
      <c r="O5414" t="s">
        <v>21817</v>
      </c>
      <c r="P5414" t="s">
        <v>39</v>
      </c>
      <c r="Q5414">
        <v>7</v>
      </c>
      <c r="R5414" t="s">
        <v>40</v>
      </c>
      <c r="S5414" t="s">
        <v>41</v>
      </c>
      <c r="T5414">
        <v>79152</v>
      </c>
      <c r="U5414" s="1">
        <v>45478</v>
      </c>
      <c r="V5414" t="s">
        <v>126</v>
      </c>
      <c r="W5414">
        <v>758860</v>
      </c>
      <c r="X5414" t="s">
        <v>21818</v>
      </c>
      <c r="Y5414">
        <v>476</v>
      </c>
      <c r="Z5414">
        <v>748</v>
      </c>
      <c r="AA5414">
        <v>2</v>
      </c>
      <c r="AB5414">
        <v>598.4</v>
      </c>
      <c r="AC5414">
        <f>Table1_1[[#This Row],[Price]]*Table1_1[[#This Row],[Quantity]]</f>
        <v>1496</v>
      </c>
    </row>
    <row r="5415" spans="1:29" x14ac:dyDescent="0.3">
      <c r="A5415" t="s">
        <v>28</v>
      </c>
      <c r="B5415" t="s">
        <v>29</v>
      </c>
      <c r="C5415" t="s">
        <v>157</v>
      </c>
      <c r="D5415" t="s">
        <v>82</v>
      </c>
      <c r="E5415" t="s">
        <v>46</v>
      </c>
      <c r="F5415" t="s">
        <v>106</v>
      </c>
      <c r="G5415">
        <v>3</v>
      </c>
      <c r="H5415">
        <v>419496</v>
      </c>
      <c r="I5415" t="s">
        <v>34</v>
      </c>
      <c r="J5415" s="3">
        <v>44096</v>
      </c>
      <c r="K5415">
        <v>800</v>
      </c>
      <c r="L5415" t="s">
        <v>21819</v>
      </c>
      <c r="M5415" t="s">
        <v>1212</v>
      </c>
      <c r="N5415" t="s">
        <v>21820</v>
      </c>
      <c r="O5415" t="s">
        <v>21821</v>
      </c>
      <c r="P5415" t="s">
        <v>87</v>
      </c>
      <c r="Q5415">
        <v>4</v>
      </c>
      <c r="R5415" t="s">
        <v>88</v>
      </c>
      <c r="S5415" t="s">
        <v>79</v>
      </c>
      <c r="T5415">
        <v>85678</v>
      </c>
      <c r="U5415" s="1">
        <v>45435</v>
      </c>
      <c r="V5415" t="s">
        <v>140</v>
      </c>
      <c r="W5415">
        <v>108755</v>
      </c>
      <c r="X5415" t="s">
        <v>21822</v>
      </c>
      <c r="Y5415">
        <v>490</v>
      </c>
      <c r="Z5415">
        <v>2043</v>
      </c>
      <c r="AA5415">
        <v>5</v>
      </c>
      <c r="AB5415">
        <v>4086</v>
      </c>
      <c r="AC5415">
        <f>Table1_1[[#This Row],[Price]]*Table1_1[[#This Row],[Quantity]]</f>
        <v>10215</v>
      </c>
    </row>
    <row r="5416" spans="1:29" x14ac:dyDescent="0.3">
      <c r="A5416" t="s">
        <v>28</v>
      </c>
      <c r="B5416" t="s">
        <v>29</v>
      </c>
      <c r="C5416" t="s">
        <v>30</v>
      </c>
      <c r="D5416" t="s">
        <v>467</v>
      </c>
      <c r="E5416" t="s">
        <v>46</v>
      </c>
      <c r="F5416" t="s">
        <v>47</v>
      </c>
      <c r="G5416">
        <v>53</v>
      </c>
      <c r="H5416">
        <v>432560</v>
      </c>
      <c r="I5416" t="s">
        <v>34</v>
      </c>
      <c r="J5416" s="3">
        <v>44083</v>
      </c>
      <c r="K5416">
        <v>950</v>
      </c>
      <c r="L5416" t="s">
        <v>21823</v>
      </c>
      <c r="M5416" t="s">
        <v>232</v>
      </c>
      <c r="N5416" t="s">
        <v>21824</v>
      </c>
      <c r="O5416" t="s">
        <v>21825</v>
      </c>
      <c r="P5416" t="s">
        <v>87</v>
      </c>
      <c r="Q5416">
        <v>13</v>
      </c>
      <c r="R5416" t="s">
        <v>40</v>
      </c>
      <c r="S5416" t="s">
        <v>118</v>
      </c>
      <c r="T5416">
        <v>49006</v>
      </c>
      <c r="U5416" s="1">
        <v>45430</v>
      </c>
      <c r="V5416" t="s">
        <v>140</v>
      </c>
      <c r="W5416">
        <v>767352</v>
      </c>
      <c r="X5416" t="s">
        <v>21826</v>
      </c>
      <c r="Y5416">
        <v>880</v>
      </c>
      <c r="Z5416">
        <v>2571</v>
      </c>
      <c r="AA5416">
        <v>2</v>
      </c>
      <c r="AB5416">
        <v>2056.8000000000002</v>
      </c>
      <c r="AC5416">
        <f>Table1_1[[#This Row],[Price]]*Table1_1[[#This Row],[Quantity]]</f>
        <v>5142</v>
      </c>
    </row>
    <row r="5417" spans="1:29" x14ac:dyDescent="0.3">
      <c r="A5417" t="s">
        <v>28</v>
      </c>
      <c r="B5417" t="s">
        <v>29</v>
      </c>
      <c r="C5417" t="s">
        <v>54</v>
      </c>
      <c r="D5417" t="s">
        <v>31</v>
      </c>
      <c r="E5417" t="s">
        <v>56</v>
      </c>
      <c r="F5417" t="s">
        <v>355</v>
      </c>
      <c r="G5417">
        <v>66</v>
      </c>
      <c r="H5417">
        <v>408594</v>
      </c>
      <c r="I5417" t="s">
        <v>58</v>
      </c>
      <c r="J5417" s="3">
        <v>44254</v>
      </c>
      <c r="K5417">
        <v>950</v>
      </c>
      <c r="L5417" t="s">
        <v>21827</v>
      </c>
      <c r="M5417" t="s">
        <v>1356</v>
      </c>
      <c r="N5417" t="s">
        <v>21828</v>
      </c>
      <c r="O5417" t="s">
        <v>21829</v>
      </c>
      <c r="P5417" t="s">
        <v>71</v>
      </c>
      <c r="Q5417">
        <v>14</v>
      </c>
      <c r="R5417" t="s">
        <v>88</v>
      </c>
      <c r="S5417" t="s">
        <v>118</v>
      </c>
      <c r="T5417">
        <v>96446</v>
      </c>
      <c r="U5417" s="1">
        <v>45308</v>
      </c>
      <c r="V5417" t="s">
        <v>111</v>
      </c>
      <c r="W5417">
        <v>658678</v>
      </c>
      <c r="X5417" t="s">
        <v>21830</v>
      </c>
      <c r="Y5417">
        <v>552</v>
      </c>
      <c r="Z5417">
        <v>1013</v>
      </c>
      <c r="AA5417">
        <v>3</v>
      </c>
      <c r="AB5417">
        <v>1215.6000000000001</v>
      </c>
      <c r="AC5417">
        <f>Table1_1[[#This Row],[Price]]*Table1_1[[#This Row],[Quantity]]</f>
        <v>3039</v>
      </c>
    </row>
    <row r="5418" spans="1:29" x14ac:dyDescent="0.3">
      <c r="A5418" t="s">
        <v>28</v>
      </c>
      <c r="B5418" t="s">
        <v>29</v>
      </c>
      <c r="C5418" t="s">
        <v>66</v>
      </c>
      <c r="D5418" t="s">
        <v>637</v>
      </c>
      <c r="E5418" t="s">
        <v>32</v>
      </c>
      <c r="F5418" t="s">
        <v>83</v>
      </c>
      <c r="G5418">
        <v>40</v>
      </c>
      <c r="H5418">
        <v>426790</v>
      </c>
      <c r="I5418" t="s">
        <v>58</v>
      </c>
      <c r="J5418" s="3">
        <v>44339</v>
      </c>
      <c r="K5418">
        <v>1300</v>
      </c>
      <c r="L5418" t="s">
        <v>21831</v>
      </c>
      <c r="M5418" t="s">
        <v>205</v>
      </c>
      <c r="N5418" t="s">
        <v>21832</v>
      </c>
      <c r="O5418" t="s">
        <v>21833</v>
      </c>
      <c r="P5418" t="s">
        <v>87</v>
      </c>
      <c r="Q5418">
        <v>12</v>
      </c>
      <c r="R5418" t="s">
        <v>88</v>
      </c>
      <c r="S5418" t="s">
        <v>118</v>
      </c>
      <c r="T5418">
        <v>67211</v>
      </c>
      <c r="U5418" s="1">
        <v>45362</v>
      </c>
      <c r="V5418" t="s">
        <v>72</v>
      </c>
      <c r="W5418">
        <v>605486</v>
      </c>
      <c r="X5418" t="s">
        <v>21834</v>
      </c>
      <c r="Y5418">
        <v>365</v>
      </c>
      <c r="Z5418">
        <v>1593</v>
      </c>
      <c r="AA5418">
        <v>3</v>
      </c>
      <c r="AB5418">
        <v>1911.6000000000001</v>
      </c>
      <c r="AC5418">
        <f>Table1_1[[#This Row],[Price]]*Table1_1[[#This Row],[Quantity]]</f>
        <v>4779</v>
      </c>
    </row>
    <row r="5419" spans="1:29" x14ac:dyDescent="0.3">
      <c r="A5419" t="s">
        <v>28</v>
      </c>
      <c r="B5419" t="s">
        <v>29</v>
      </c>
      <c r="C5419" t="s">
        <v>66</v>
      </c>
      <c r="D5419" t="s">
        <v>291</v>
      </c>
      <c r="E5419" t="s">
        <v>46</v>
      </c>
      <c r="F5419" t="s">
        <v>150</v>
      </c>
      <c r="G5419">
        <v>59</v>
      </c>
      <c r="H5419">
        <v>400813</v>
      </c>
      <c r="I5419" t="s">
        <v>34</v>
      </c>
      <c r="J5419" s="3">
        <v>45066</v>
      </c>
      <c r="K5419">
        <v>1400</v>
      </c>
      <c r="L5419" t="s">
        <v>3481</v>
      </c>
      <c r="M5419" t="s">
        <v>129</v>
      </c>
      <c r="N5419" t="s">
        <v>21835</v>
      </c>
      <c r="O5419" t="s">
        <v>21836</v>
      </c>
      <c r="P5419" t="s">
        <v>39</v>
      </c>
      <c r="Q5419">
        <v>19</v>
      </c>
      <c r="R5419" t="s">
        <v>88</v>
      </c>
      <c r="S5419" t="s">
        <v>63</v>
      </c>
      <c r="T5419">
        <v>80967</v>
      </c>
      <c r="U5419" s="1">
        <v>45336</v>
      </c>
      <c r="V5419" t="s">
        <v>119</v>
      </c>
      <c r="W5419">
        <v>899050</v>
      </c>
      <c r="X5419" t="s">
        <v>21837</v>
      </c>
      <c r="Y5419">
        <v>407</v>
      </c>
      <c r="Z5419">
        <v>1570</v>
      </c>
      <c r="AA5419">
        <v>1</v>
      </c>
      <c r="AB5419">
        <v>628</v>
      </c>
      <c r="AC5419">
        <f>Table1_1[[#This Row],[Price]]*Table1_1[[#This Row],[Quantity]]</f>
        <v>1570</v>
      </c>
    </row>
    <row r="5420" spans="1:29" x14ac:dyDescent="0.3">
      <c r="A5420" t="s">
        <v>28</v>
      </c>
      <c r="B5420" t="s">
        <v>29</v>
      </c>
      <c r="C5420" t="s">
        <v>44</v>
      </c>
      <c r="D5420" t="s">
        <v>45</v>
      </c>
      <c r="E5420" t="s">
        <v>32</v>
      </c>
      <c r="F5420" t="s">
        <v>175</v>
      </c>
      <c r="G5420">
        <v>10</v>
      </c>
      <c r="H5420">
        <v>427828</v>
      </c>
      <c r="I5420" t="s">
        <v>58</v>
      </c>
      <c r="J5420" s="3">
        <v>45371</v>
      </c>
      <c r="K5420">
        <v>1000</v>
      </c>
      <c r="L5420" t="s">
        <v>21838</v>
      </c>
      <c r="M5420" t="s">
        <v>123</v>
      </c>
      <c r="N5420" t="s">
        <v>21839</v>
      </c>
      <c r="O5420" t="s">
        <v>21840</v>
      </c>
      <c r="P5420" t="s">
        <v>71</v>
      </c>
      <c r="Q5420">
        <v>12</v>
      </c>
      <c r="R5420" t="s">
        <v>40</v>
      </c>
      <c r="S5420" t="s">
        <v>41</v>
      </c>
      <c r="T5420">
        <v>81956</v>
      </c>
      <c r="U5420" s="1">
        <v>45422</v>
      </c>
      <c r="V5420" t="s">
        <v>140</v>
      </c>
      <c r="W5420">
        <v>827292</v>
      </c>
      <c r="X5420" t="s">
        <v>21841</v>
      </c>
      <c r="Y5420">
        <v>746</v>
      </c>
      <c r="Z5420">
        <v>2064</v>
      </c>
      <c r="AA5420">
        <v>8</v>
      </c>
      <c r="AB5420">
        <v>6604.8</v>
      </c>
      <c r="AC5420">
        <f>Table1_1[[#This Row],[Price]]*Table1_1[[#This Row],[Quantity]]</f>
        <v>16512</v>
      </c>
    </row>
    <row r="5421" spans="1:29" x14ac:dyDescent="0.3">
      <c r="A5421" t="s">
        <v>28</v>
      </c>
      <c r="B5421" t="s">
        <v>29</v>
      </c>
      <c r="C5421" t="s">
        <v>44</v>
      </c>
      <c r="D5421" t="s">
        <v>267</v>
      </c>
      <c r="E5421" t="s">
        <v>56</v>
      </c>
      <c r="F5421" t="s">
        <v>106</v>
      </c>
      <c r="G5421">
        <v>61</v>
      </c>
      <c r="H5421">
        <v>402355</v>
      </c>
      <c r="I5421" t="s">
        <v>58</v>
      </c>
      <c r="J5421" s="3">
        <v>44806</v>
      </c>
      <c r="K5421">
        <v>1200</v>
      </c>
      <c r="L5421" t="s">
        <v>21842</v>
      </c>
      <c r="M5421" t="s">
        <v>308</v>
      </c>
      <c r="N5421" t="s">
        <v>21843</v>
      </c>
      <c r="O5421" t="s">
        <v>21844</v>
      </c>
      <c r="P5421" t="s">
        <v>71</v>
      </c>
      <c r="Q5421">
        <v>11</v>
      </c>
      <c r="R5421" t="s">
        <v>88</v>
      </c>
      <c r="S5421" t="s">
        <v>118</v>
      </c>
      <c r="T5421">
        <v>38302</v>
      </c>
      <c r="U5421" s="1">
        <v>45598</v>
      </c>
      <c r="V5421" t="s">
        <v>42</v>
      </c>
      <c r="W5421">
        <v>400271</v>
      </c>
      <c r="X5421" t="s">
        <v>21845</v>
      </c>
      <c r="Y5421">
        <v>366</v>
      </c>
      <c r="Z5421">
        <v>768</v>
      </c>
      <c r="AA5421">
        <v>8</v>
      </c>
      <c r="AB5421">
        <v>2457.6000000000004</v>
      </c>
      <c r="AC5421">
        <f>Table1_1[[#This Row],[Price]]*Table1_1[[#This Row],[Quantity]]</f>
        <v>6144</v>
      </c>
    </row>
    <row r="5422" spans="1:29" x14ac:dyDescent="0.3">
      <c r="A5422" t="s">
        <v>28</v>
      </c>
      <c r="B5422" t="s">
        <v>29</v>
      </c>
      <c r="C5422" t="s">
        <v>157</v>
      </c>
      <c r="D5422" t="s">
        <v>227</v>
      </c>
      <c r="E5422" t="s">
        <v>32</v>
      </c>
      <c r="F5422" t="s">
        <v>113</v>
      </c>
      <c r="G5422">
        <v>92</v>
      </c>
      <c r="H5422">
        <v>435181</v>
      </c>
      <c r="I5422" t="s">
        <v>58</v>
      </c>
      <c r="J5422" s="3">
        <v>45479</v>
      </c>
      <c r="K5422">
        <v>950</v>
      </c>
      <c r="L5422" t="s">
        <v>21846</v>
      </c>
      <c r="M5422" t="s">
        <v>2054</v>
      </c>
      <c r="N5422" t="s">
        <v>21847</v>
      </c>
      <c r="O5422" t="s">
        <v>21848</v>
      </c>
      <c r="P5422" t="s">
        <v>39</v>
      </c>
      <c r="Q5422">
        <v>12</v>
      </c>
      <c r="R5422" t="s">
        <v>40</v>
      </c>
      <c r="S5422" t="s">
        <v>118</v>
      </c>
      <c r="T5422">
        <v>11817</v>
      </c>
      <c r="U5422" s="1">
        <v>45387</v>
      </c>
      <c r="V5422" t="s">
        <v>80</v>
      </c>
      <c r="W5422">
        <v>824555</v>
      </c>
      <c r="X5422" t="s">
        <v>21849</v>
      </c>
      <c r="Y5422">
        <v>947</v>
      </c>
      <c r="Z5422">
        <v>735</v>
      </c>
      <c r="AA5422">
        <v>7</v>
      </c>
      <c r="AB5422">
        <v>2058</v>
      </c>
      <c r="AC5422">
        <f>Table1_1[[#This Row],[Price]]*Table1_1[[#This Row],[Quantity]]</f>
        <v>5145</v>
      </c>
    </row>
    <row r="5423" spans="1:29" x14ac:dyDescent="0.3">
      <c r="A5423" t="s">
        <v>28</v>
      </c>
      <c r="B5423" t="s">
        <v>29</v>
      </c>
      <c r="C5423" t="s">
        <v>91</v>
      </c>
      <c r="D5423" t="s">
        <v>511</v>
      </c>
      <c r="E5423" t="s">
        <v>46</v>
      </c>
      <c r="F5423" t="s">
        <v>47</v>
      </c>
      <c r="G5423">
        <v>59</v>
      </c>
      <c r="H5423">
        <v>423002</v>
      </c>
      <c r="I5423" t="s">
        <v>34</v>
      </c>
      <c r="J5423" s="3">
        <v>45560</v>
      </c>
      <c r="K5423">
        <v>1300</v>
      </c>
      <c r="L5423" t="s">
        <v>21850</v>
      </c>
      <c r="M5423" t="s">
        <v>189</v>
      </c>
      <c r="N5423" t="s">
        <v>21851</v>
      </c>
      <c r="O5423" t="s">
        <v>21852</v>
      </c>
      <c r="P5423" t="s">
        <v>71</v>
      </c>
      <c r="Q5423">
        <v>16</v>
      </c>
      <c r="R5423" t="s">
        <v>40</v>
      </c>
      <c r="S5423" t="s">
        <v>63</v>
      </c>
      <c r="T5423">
        <v>76517</v>
      </c>
      <c r="U5423" s="1">
        <v>45622</v>
      </c>
      <c r="V5423" t="s">
        <v>42</v>
      </c>
      <c r="W5423">
        <v>336374</v>
      </c>
      <c r="X5423" t="s">
        <v>13814</v>
      </c>
      <c r="Y5423">
        <v>644</v>
      </c>
      <c r="Z5423">
        <v>1421</v>
      </c>
      <c r="AA5423">
        <v>1</v>
      </c>
      <c r="AB5423">
        <v>568.4</v>
      </c>
      <c r="AC5423">
        <f>Table1_1[[#This Row],[Price]]*Table1_1[[#This Row],[Quantity]]</f>
        <v>1421</v>
      </c>
    </row>
    <row r="5424" spans="1:29" x14ac:dyDescent="0.3">
      <c r="A5424" t="s">
        <v>28</v>
      </c>
      <c r="B5424" t="s">
        <v>29</v>
      </c>
      <c r="C5424" t="s">
        <v>54</v>
      </c>
      <c r="D5424" t="s">
        <v>45</v>
      </c>
      <c r="E5424" t="s">
        <v>56</v>
      </c>
      <c r="F5424" t="s">
        <v>33</v>
      </c>
      <c r="G5424">
        <v>11</v>
      </c>
      <c r="H5424">
        <v>428688</v>
      </c>
      <c r="I5424" t="s">
        <v>34</v>
      </c>
      <c r="J5424" s="3">
        <v>44140</v>
      </c>
      <c r="K5424">
        <v>950</v>
      </c>
      <c r="L5424" t="s">
        <v>21853</v>
      </c>
      <c r="M5424" t="s">
        <v>843</v>
      </c>
      <c r="N5424" t="s">
        <v>21854</v>
      </c>
      <c r="O5424" t="s">
        <v>21855</v>
      </c>
      <c r="P5424" t="s">
        <v>71</v>
      </c>
      <c r="Q5424">
        <v>18</v>
      </c>
      <c r="R5424" t="s">
        <v>40</v>
      </c>
      <c r="S5424" t="s">
        <v>118</v>
      </c>
      <c r="T5424">
        <v>56924</v>
      </c>
      <c r="U5424" s="1">
        <v>45571</v>
      </c>
      <c r="V5424" t="s">
        <v>155</v>
      </c>
      <c r="W5424">
        <v>485404</v>
      </c>
      <c r="X5424" t="s">
        <v>21856</v>
      </c>
      <c r="Y5424">
        <v>461</v>
      </c>
      <c r="Z5424">
        <v>1183</v>
      </c>
      <c r="AA5424">
        <v>4</v>
      </c>
      <c r="AB5424">
        <v>1892.8000000000002</v>
      </c>
      <c r="AC5424">
        <f>Table1_1[[#This Row],[Price]]*Table1_1[[#This Row],[Quantity]]</f>
        <v>4732</v>
      </c>
    </row>
    <row r="5425" spans="1:29" x14ac:dyDescent="0.3">
      <c r="A5425" t="s">
        <v>28</v>
      </c>
      <c r="B5425" t="s">
        <v>29</v>
      </c>
      <c r="C5425" t="s">
        <v>193</v>
      </c>
      <c r="D5425" t="s">
        <v>248</v>
      </c>
      <c r="E5425" t="s">
        <v>56</v>
      </c>
      <c r="F5425" t="s">
        <v>99</v>
      </c>
      <c r="G5425">
        <v>60</v>
      </c>
      <c r="H5425">
        <v>422688</v>
      </c>
      <c r="I5425" t="s">
        <v>58</v>
      </c>
      <c r="J5425" s="3">
        <v>45151</v>
      </c>
      <c r="K5425">
        <v>1000</v>
      </c>
      <c r="L5425" t="s">
        <v>21857</v>
      </c>
      <c r="M5425" t="s">
        <v>159</v>
      </c>
      <c r="N5425" t="s">
        <v>21858</v>
      </c>
      <c r="O5425" t="s">
        <v>21859</v>
      </c>
      <c r="P5425" t="s">
        <v>71</v>
      </c>
      <c r="Q5425">
        <v>14</v>
      </c>
      <c r="R5425" t="s">
        <v>88</v>
      </c>
      <c r="S5425" t="s">
        <v>118</v>
      </c>
      <c r="T5425">
        <v>53667</v>
      </c>
      <c r="U5425" s="1">
        <v>45568</v>
      </c>
      <c r="V5425" t="s">
        <v>155</v>
      </c>
      <c r="W5425">
        <v>362768</v>
      </c>
      <c r="X5425" t="s">
        <v>21860</v>
      </c>
      <c r="Y5425">
        <v>301</v>
      </c>
      <c r="Z5425">
        <v>2513</v>
      </c>
      <c r="AA5425">
        <v>2</v>
      </c>
      <c r="AB5425">
        <v>2010.4</v>
      </c>
      <c r="AC5425">
        <f>Table1_1[[#This Row],[Price]]*Table1_1[[#This Row],[Quantity]]</f>
        <v>5026</v>
      </c>
    </row>
    <row r="5426" spans="1:29" x14ac:dyDescent="0.3">
      <c r="A5426" t="s">
        <v>28</v>
      </c>
      <c r="B5426" t="s">
        <v>29</v>
      </c>
      <c r="C5426" t="s">
        <v>30</v>
      </c>
      <c r="D5426" t="s">
        <v>182</v>
      </c>
      <c r="E5426" t="s">
        <v>46</v>
      </c>
      <c r="F5426" t="s">
        <v>83</v>
      </c>
      <c r="G5426">
        <v>89</v>
      </c>
      <c r="H5426">
        <v>433798</v>
      </c>
      <c r="I5426" t="s">
        <v>34</v>
      </c>
      <c r="J5426" s="3">
        <v>45094</v>
      </c>
      <c r="K5426">
        <v>950</v>
      </c>
      <c r="L5426" t="s">
        <v>21861</v>
      </c>
      <c r="M5426" t="s">
        <v>76</v>
      </c>
      <c r="N5426" t="s">
        <v>21862</v>
      </c>
      <c r="O5426" t="s">
        <v>21863</v>
      </c>
      <c r="P5426" t="s">
        <v>71</v>
      </c>
      <c r="Q5426">
        <v>7</v>
      </c>
      <c r="R5426" t="s">
        <v>40</v>
      </c>
      <c r="S5426" t="s">
        <v>79</v>
      </c>
      <c r="T5426">
        <v>51931</v>
      </c>
      <c r="U5426" s="1">
        <v>45563</v>
      </c>
      <c r="V5426" t="s">
        <v>180</v>
      </c>
      <c r="W5426">
        <v>697507</v>
      </c>
      <c r="X5426" t="s">
        <v>21864</v>
      </c>
      <c r="Y5426">
        <v>871</v>
      </c>
      <c r="Z5426">
        <v>957</v>
      </c>
      <c r="AA5426">
        <v>5</v>
      </c>
      <c r="AB5426">
        <v>1914</v>
      </c>
      <c r="AC5426">
        <f>Table1_1[[#This Row],[Price]]*Table1_1[[#This Row],[Quantity]]</f>
        <v>4785</v>
      </c>
    </row>
    <row r="5427" spans="1:29" x14ac:dyDescent="0.3">
      <c r="A5427" t="s">
        <v>28</v>
      </c>
      <c r="B5427" t="s">
        <v>29</v>
      </c>
      <c r="C5427" t="s">
        <v>148</v>
      </c>
      <c r="D5427" t="s">
        <v>163</v>
      </c>
      <c r="E5427" t="s">
        <v>32</v>
      </c>
      <c r="F5427" t="s">
        <v>135</v>
      </c>
      <c r="G5427">
        <v>18</v>
      </c>
      <c r="H5427">
        <v>437253</v>
      </c>
      <c r="I5427" t="s">
        <v>34</v>
      </c>
      <c r="J5427" s="3">
        <v>44917</v>
      </c>
      <c r="K5427">
        <v>1300</v>
      </c>
      <c r="L5427" t="s">
        <v>21865</v>
      </c>
      <c r="M5427" t="s">
        <v>372</v>
      </c>
      <c r="N5427" t="s">
        <v>21866</v>
      </c>
      <c r="O5427">
        <v>8756390622</v>
      </c>
      <c r="P5427" t="s">
        <v>87</v>
      </c>
      <c r="Q5427">
        <v>11</v>
      </c>
      <c r="R5427" t="s">
        <v>40</v>
      </c>
      <c r="S5427" t="s">
        <v>79</v>
      </c>
      <c r="T5427">
        <v>59319</v>
      </c>
      <c r="U5427" s="1">
        <v>45552</v>
      </c>
      <c r="V5427" t="s">
        <v>180</v>
      </c>
      <c r="W5427">
        <v>361351</v>
      </c>
      <c r="X5427" t="s">
        <v>21867</v>
      </c>
      <c r="Y5427">
        <v>970</v>
      </c>
      <c r="Z5427">
        <v>883</v>
      </c>
      <c r="AA5427">
        <v>8</v>
      </c>
      <c r="AB5427">
        <v>2825.6000000000004</v>
      </c>
      <c r="AC5427">
        <f>Table1_1[[#This Row],[Price]]*Table1_1[[#This Row],[Quantity]]</f>
        <v>7064</v>
      </c>
    </row>
    <row r="5428" spans="1:29" x14ac:dyDescent="0.3">
      <c r="A5428" t="s">
        <v>28</v>
      </c>
      <c r="B5428" t="s">
        <v>29</v>
      </c>
      <c r="C5428" t="s">
        <v>44</v>
      </c>
      <c r="D5428" t="s">
        <v>421</v>
      </c>
      <c r="E5428" t="s">
        <v>56</v>
      </c>
      <c r="F5428" t="s">
        <v>83</v>
      </c>
      <c r="G5428">
        <v>66</v>
      </c>
      <c r="H5428">
        <v>423441</v>
      </c>
      <c r="I5428" t="s">
        <v>58</v>
      </c>
      <c r="J5428" s="3">
        <v>44135</v>
      </c>
      <c r="K5428">
        <v>950</v>
      </c>
      <c r="L5428" t="s">
        <v>21869</v>
      </c>
      <c r="M5428" t="s">
        <v>478</v>
      </c>
      <c r="N5428" t="s">
        <v>21870</v>
      </c>
      <c r="O5428" t="s">
        <v>21871</v>
      </c>
      <c r="P5428" t="s">
        <v>51</v>
      </c>
      <c r="Q5428">
        <v>6</v>
      </c>
      <c r="R5428" t="s">
        <v>88</v>
      </c>
      <c r="S5428" t="s">
        <v>79</v>
      </c>
      <c r="T5428">
        <v>64123</v>
      </c>
      <c r="U5428" s="1">
        <v>45601</v>
      </c>
      <c r="V5428" t="s">
        <v>42</v>
      </c>
      <c r="W5428">
        <v>224735</v>
      </c>
      <c r="X5428" t="s">
        <v>21872</v>
      </c>
      <c r="Y5428">
        <v>863</v>
      </c>
      <c r="Z5428">
        <v>1180</v>
      </c>
      <c r="AA5428">
        <v>1</v>
      </c>
      <c r="AB5428">
        <v>472</v>
      </c>
      <c r="AC5428">
        <f>Table1_1[[#This Row],[Price]]*Table1_1[[#This Row],[Quantity]]</f>
        <v>1180</v>
      </c>
    </row>
    <row r="5429" spans="1:29" x14ac:dyDescent="0.3">
      <c r="A5429" t="s">
        <v>28</v>
      </c>
      <c r="B5429" t="s">
        <v>29</v>
      </c>
      <c r="C5429" t="s">
        <v>44</v>
      </c>
      <c r="D5429" t="s">
        <v>421</v>
      </c>
      <c r="E5429" t="s">
        <v>46</v>
      </c>
      <c r="F5429" t="s">
        <v>135</v>
      </c>
      <c r="G5429">
        <v>25</v>
      </c>
      <c r="H5429">
        <v>430617</v>
      </c>
      <c r="I5429" t="s">
        <v>58</v>
      </c>
      <c r="J5429" s="3">
        <v>44578</v>
      </c>
      <c r="K5429">
        <v>1100</v>
      </c>
      <c r="L5429" t="s">
        <v>21873</v>
      </c>
      <c r="M5429" t="s">
        <v>552</v>
      </c>
      <c r="N5429" t="s">
        <v>21874</v>
      </c>
      <c r="O5429" t="s">
        <v>21875</v>
      </c>
      <c r="P5429" t="s">
        <v>51</v>
      </c>
      <c r="Q5429">
        <v>10</v>
      </c>
      <c r="R5429" t="s">
        <v>88</v>
      </c>
      <c r="S5429" t="s">
        <v>63</v>
      </c>
      <c r="T5429">
        <v>55070</v>
      </c>
      <c r="U5429" s="1">
        <v>45395</v>
      </c>
      <c r="V5429" t="s">
        <v>80</v>
      </c>
      <c r="W5429">
        <v>674563</v>
      </c>
      <c r="X5429" t="s">
        <v>21876</v>
      </c>
      <c r="Y5429">
        <v>340</v>
      </c>
      <c r="Z5429">
        <v>1306</v>
      </c>
      <c r="AA5429">
        <v>3</v>
      </c>
      <c r="AB5429">
        <v>1567.2</v>
      </c>
      <c r="AC5429">
        <f>Table1_1[[#This Row],[Price]]*Table1_1[[#This Row],[Quantity]]</f>
        <v>3918</v>
      </c>
    </row>
    <row r="5430" spans="1:29" x14ac:dyDescent="0.3">
      <c r="A5430" t="s">
        <v>28</v>
      </c>
      <c r="B5430" t="s">
        <v>29</v>
      </c>
      <c r="C5430" t="s">
        <v>66</v>
      </c>
      <c r="D5430" t="s">
        <v>637</v>
      </c>
      <c r="E5430" t="s">
        <v>46</v>
      </c>
      <c r="F5430" t="s">
        <v>113</v>
      </c>
      <c r="G5430">
        <v>10</v>
      </c>
      <c r="H5430">
        <v>402312</v>
      </c>
      <c r="I5430" t="s">
        <v>58</v>
      </c>
      <c r="J5430" s="3">
        <v>45496</v>
      </c>
      <c r="K5430">
        <v>1000</v>
      </c>
      <c r="L5430" t="s">
        <v>21315</v>
      </c>
      <c r="M5430" t="s">
        <v>1091</v>
      </c>
      <c r="N5430" t="s">
        <v>21877</v>
      </c>
      <c r="O5430" t="s">
        <v>21878</v>
      </c>
      <c r="P5430" t="s">
        <v>39</v>
      </c>
      <c r="Q5430">
        <v>17</v>
      </c>
      <c r="R5430" t="s">
        <v>88</v>
      </c>
      <c r="S5430" t="s">
        <v>63</v>
      </c>
      <c r="T5430">
        <v>53447</v>
      </c>
      <c r="U5430" s="1">
        <v>45412</v>
      </c>
      <c r="V5430" t="s">
        <v>80</v>
      </c>
      <c r="W5430">
        <v>579916</v>
      </c>
      <c r="X5430" t="s">
        <v>21879</v>
      </c>
      <c r="Y5430">
        <v>677</v>
      </c>
      <c r="Z5430">
        <v>1443</v>
      </c>
      <c r="AA5430">
        <v>3</v>
      </c>
      <c r="AB5430">
        <v>1731.6000000000001</v>
      </c>
      <c r="AC5430">
        <f>Table1_1[[#This Row],[Price]]*Table1_1[[#This Row],[Quantity]]</f>
        <v>4329</v>
      </c>
    </row>
    <row r="5431" spans="1:29" x14ac:dyDescent="0.3">
      <c r="A5431" t="s">
        <v>28</v>
      </c>
      <c r="B5431" t="s">
        <v>29</v>
      </c>
      <c r="C5431" t="s">
        <v>54</v>
      </c>
      <c r="D5431" t="s">
        <v>524</v>
      </c>
      <c r="E5431" t="s">
        <v>32</v>
      </c>
      <c r="F5431" t="s">
        <v>150</v>
      </c>
      <c r="G5431">
        <v>88</v>
      </c>
      <c r="H5431">
        <v>405571</v>
      </c>
      <c r="I5431" t="s">
        <v>58</v>
      </c>
      <c r="J5431" s="3">
        <v>44650</v>
      </c>
      <c r="K5431">
        <v>1100</v>
      </c>
      <c r="L5431" t="s">
        <v>21881</v>
      </c>
      <c r="M5431" t="s">
        <v>308</v>
      </c>
      <c r="N5431" t="s">
        <v>21882</v>
      </c>
      <c r="O5431" t="s">
        <v>21883</v>
      </c>
      <c r="P5431" t="s">
        <v>39</v>
      </c>
      <c r="Q5431">
        <v>14</v>
      </c>
      <c r="R5431" t="s">
        <v>40</v>
      </c>
      <c r="S5431" t="s">
        <v>79</v>
      </c>
      <c r="T5431">
        <v>51078</v>
      </c>
      <c r="U5431" s="1">
        <v>45615</v>
      </c>
      <c r="V5431" t="s">
        <v>42</v>
      </c>
      <c r="W5431">
        <v>111255</v>
      </c>
      <c r="X5431" t="s">
        <v>21884</v>
      </c>
      <c r="Y5431">
        <v>582</v>
      </c>
      <c r="Z5431">
        <v>1001</v>
      </c>
      <c r="AA5431">
        <v>4</v>
      </c>
      <c r="AB5431">
        <v>1601.6000000000001</v>
      </c>
      <c r="AC5431">
        <f>Table1_1[[#This Row],[Price]]*Table1_1[[#This Row],[Quantity]]</f>
        <v>4004</v>
      </c>
    </row>
    <row r="5432" spans="1:29" x14ac:dyDescent="0.3">
      <c r="A5432" t="s">
        <v>28</v>
      </c>
      <c r="B5432" t="s">
        <v>29</v>
      </c>
      <c r="C5432" t="s">
        <v>91</v>
      </c>
      <c r="D5432" t="s">
        <v>611</v>
      </c>
      <c r="E5432" t="s">
        <v>46</v>
      </c>
      <c r="F5432" t="s">
        <v>57</v>
      </c>
      <c r="G5432">
        <v>42</v>
      </c>
      <c r="H5432">
        <v>438381</v>
      </c>
      <c r="I5432" t="s">
        <v>58</v>
      </c>
      <c r="J5432" s="3">
        <v>44582</v>
      </c>
      <c r="K5432">
        <v>1100</v>
      </c>
      <c r="L5432" t="s">
        <v>21886</v>
      </c>
      <c r="M5432" t="s">
        <v>1091</v>
      </c>
      <c r="N5432" t="s">
        <v>21887</v>
      </c>
      <c r="O5432" t="s">
        <v>21888</v>
      </c>
      <c r="P5432" t="s">
        <v>39</v>
      </c>
      <c r="Q5432">
        <v>11</v>
      </c>
      <c r="R5432" t="s">
        <v>40</v>
      </c>
      <c r="S5432" t="s">
        <v>118</v>
      </c>
      <c r="T5432">
        <v>91259</v>
      </c>
      <c r="U5432" s="1">
        <v>45376</v>
      </c>
      <c r="V5432" t="s">
        <v>72</v>
      </c>
      <c r="W5432">
        <v>655597</v>
      </c>
      <c r="X5432" t="s">
        <v>21889</v>
      </c>
      <c r="Y5432">
        <v>495</v>
      </c>
      <c r="Z5432">
        <v>1144</v>
      </c>
      <c r="AA5432">
        <v>4</v>
      </c>
      <c r="AB5432">
        <v>1830.4</v>
      </c>
      <c r="AC5432">
        <f>Table1_1[[#This Row],[Price]]*Table1_1[[#This Row],[Quantity]]</f>
        <v>4576</v>
      </c>
    </row>
    <row r="5433" spans="1:29" x14ac:dyDescent="0.3">
      <c r="A5433" t="s">
        <v>28</v>
      </c>
      <c r="B5433" t="s">
        <v>29</v>
      </c>
      <c r="C5433" t="s">
        <v>91</v>
      </c>
      <c r="D5433" t="s">
        <v>254</v>
      </c>
      <c r="E5433" t="s">
        <v>56</v>
      </c>
      <c r="F5433" t="s">
        <v>175</v>
      </c>
      <c r="G5433">
        <v>50</v>
      </c>
      <c r="H5433">
        <v>433719</v>
      </c>
      <c r="I5433" t="s">
        <v>34</v>
      </c>
      <c r="J5433" s="3">
        <v>43891</v>
      </c>
      <c r="K5433">
        <v>800</v>
      </c>
      <c r="L5433" t="s">
        <v>21890</v>
      </c>
      <c r="M5433" t="s">
        <v>159</v>
      </c>
      <c r="N5433" t="s">
        <v>21891</v>
      </c>
      <c r="O5433" t="s">
        <v>21892</v>
      </c>
      <c r="P5433" t="s">
        <v>87</v>
      </c>
      <c r="Q5433">
        <v>5</v>
      </c>
      <c r="R5433" t="s">
        <v>40</v>
      </c>
      <c r="S5433" t="s">
        <v>118</v>
      </c>
      <c r="T5433">
        <v>71660</v>
      </c>
      <c r="U5433" s="1">
        <v>45584</v>
      </c>
      <c r="V5433" t="s">
        <v>155</v>
      </c>
      <c r="W5433">
        <v>706228</v>
      </c>
      <c r="X5433" t="s">
        <v>21893</v>
      </c>
      <c r="Y5433">
        <v>877</v>
      </c>
      <c r="Z5433">
        <v>996</v>
      </c>
      <c r="AA5433">
        <v>6</v>
      </c>
      <c r="AB5433">
        <v>2390.4</v>
      </c>
      <c r="AC5433">
        <f>Table1_1[[#This Row],[Price]]*Table1_1[[#This Row],[Quantity]]</f>
        <v>5976</v>
      </c>
    </row>
    <row r="5434" spans="1:29" x14ac:dyDescent="0.3">
      <c r="A5434" t="s">
        <v>28</v>
      </c>
      <c r="B5434" t="s">
        <v>29</v>
      </c>
      <c r="C5434" t="s">
        <v>148</v>
      </c>
      <c r="D5434" t="s">
        <v>616</v>
      </c>
      <c r="E5434" t="s">
        <v>46</v>
      </c>
      <c r="F5434" t="s">
        <v>113</v>
      </c>
      <c r="G5434">
        <v>87</v>
      </c>
      <c r="H5434">
        <v>418401</v>
      </c>
      <c r="I5434" t="s">
        <v>34</v>
      </c>
      <c r="J5434" s="3">
        <v>43900</v>
      </c>
      <c r="K5434">
        <v>1200</v>
      </c>
      <c r="L5434" t="s">
        <v>21894</v>
      </c>
      <c r="M5434" t="s">
        <v>1017</v>
      </c>
      <c r="N5434" t="s">
        <v>21895</v>
      </c>
      <c r="O5434" t="s">
        <v>21896</v>
      </c>
      <c r="P5434" t="s">
        <v>71</v>
      </c>
      <c r="Q5434">
        <v>8</v>
      </c>
      <c r="R5434" t="s">
        <v>88</v>
      </c>
      <c r="S5434" t="s">
        <v>118</v>
      </c>
      <c r="T5434">
        <v>48282</v>
      </c>
      <c r="U5434" s="1">
        <v>45319</v>
      </c>
      <c r="V5434" t="s">
        <v>111</v>
      </c>
      <c r="W5434">
        <v>532185</v>
      </c>
      <c r="X5434" t="s">
        <v>21897</v>
      </c>
      <c r="Y5434">
        <v>302</v>
      </c>
      <c r="Z5434">
        <v>1736</v>
      </c>
      <c r="AA5434">
        <v>4</v>
      </c>
      <c r="AB5434">
        <v>2777.6000000000004</v>
      </c>
      <c r="AC5434">
        <f>Table1_1[[#This Row],[Price]]*Table1_1[[#This Row],[Quantity]]</f>
        <v>6944</v>
      </c>
    </row>
    <row r="5435" spans="1:29" x14ac:dyDescent="0.3">
      <c r="A5435" t="s">
        <v>28</v>
      </c>
      <c r="B5435" t="s">
        <v>29</v>
      </c>
      <c r="C5435" t="s">
        <v>193</v>
      </c>
      <c r="D5435" t="s">
        <v>105</v>
      </c>
      <c r="E5435" t="s">
        <v>32</v>
      </c>
      <c r="F5435" t="s">
        <v>99</v>
      </c>
      <c r="G5435">
        <v>9</v>
      </c>
      <c r="H5435">
        <v>438428</v>
      </c>
      <c r="I5435" t="s">
        <v>58</v>
      </c>
      <c r="J5435" s="3">
        <v>45133</v>
      </c>
      <c r="K5435">
        <v>1400</v>
      </c>
      <c r="L5435" t="s">
        <v>21898</v>
      </c>
      <c r="M5435" t="s">
        <v>172</v>
      </c>
      <c r="N5435" t="s">
        <v>21899</v>
      </c>
      <c r="O5435" t="s">
        <v>21900</v>
      </c>
      <c r="P5435" t="s">
        <v>51</v>
      </c>
      <c r="Q5435">
        <v>7</v>
      </c>
      <c r="R5435" t="s">
        <v>88</v>
      </c>
      <c r="S5435" t="s">
        <v>41</v>
      </c>
      <c r="T5435">
        <v>38552</v>
      </c>
      <c r="U5435" s="1">
        <v>45292</v>
      </c>
      <c r="V5435" t="s">
        <v>111</v>
      </c>
      <c r="W5435">
        <v>982152</v>
      </c>
      <c r="X5435" t="s">
        <v>21901</v>
      </c>
      <c r="Y5435">
        <v>948</v>
      </c>
      <c r="Z5435">
        <v>2767</v>
      </c>
      <c r="AA5435">
        <v>7</v>
      </c>
      <c r="AB5435">
        <v>7747.6</v>
      </c>
      <c r="AC5435">
        <f>Table1_1[[#This Row],[Price]]*Table1_1[[#This Row],[Quantity]]</f>
        <v>19369</v>
      </c>
    </row>
    <row r="5436" spans="1:29" x14ac:dyDescent="0.3">
      <c r="A5436" t="s">
        <v>28</v>
      </c>
      <c r="B5436" t="s">
        <v>29</v>
      </c>
      <c r="C5436" t="s">
        <v>44</v>
      </c>
      <c r="D5436" t="s">
        <v>267</v>
      </c>
      <c r="E5436" t="s">
        <v>32</v>
      </c>
      <c r="F5436" t="s">
        <v>106</v>
      </c>
      <c r="G5436">
        <v>98</v>
      </c>
      <c r="H5436">
        <v>411425</v>
      </c>
      <c r="I5436" t="s">
        <v>34</v>
      </c>
      <c r="J5436" s="3">
        <v>44125</v>
      </c>
      <c r="K5436">
        <v>1000</v>
      </c>
      <c r="L5436" t="s">
        <v>9297</v>
      </c>
      <c r="M5436" t="s">
        <v>108</v>
      </c>
      <c r="N5436" t="s">
        <v>21902</v>
      </c>
      <c r="O5436" t="s">
        <v>21903</v>
      </c>
      <c r="P5436" t="s">
        <v>87</v>
      </c>
      <c r="Q5436">
        <v>16</v>
      </c>
      <c r="R5436" t="s">
        <v>40</v>
      </c>
      <c r="S5436" t="s">
        <v>79</v>
      </c>
      <c r="T5436">
        <v>73163</v>
      </c>
      <c r="U5436" s="1">
        <v>45541</v>
      </c>
      <c r="V5436" t="s">
        <v>180</v>
      </c>
      <c r="W5436">
        <v>436376</v>
      </c>
      <c r="X5436" t="s">
        <v>21904</v>
      </c>
      <c r="Y5436">
        <v>792</v>
      </c>
      <c r="Z5436">
        <v>2044</v>
      </c>
      <c r="AA5436">
        <v>3</v>
      </c>
      <c r="AB5436">
        <v>2452.8000000000002</v>
      </c>
      <c r="AC5436">
        <f>Table1_1[[#This Row],[Price]]*Table1_1[[#This Row],[Quantity]]</f>
        <v>6132</v>
      </c>
    </row>
    <row r="5437" spans="1:29" x14ac:dyDescent="0.3">
      <c r="A5437" t="s">
        <v>28</v>
      </c>
      <c r="B5437" t="s">
        <v>29</v>
      </c>
      <c r="C5437" t="s">
        <v>148</v>
      </c>
      <c r="D5437" t="s">
        <v>349</v>
      </c>
      <c r="E5437" t="s">
        <v>46</v>
      </c>
      <c r="F5437" t="s">
        <v>83</v>
      </c>
      <c r="G5437">
        <v>14</v>
      </c>
      <c r="H5437">
        <v>414846</v>
      </c>
      <c r="I5437" t="s">
        <v>34</v>
      </c>
      <c r="J5437" s="3">
        <v>43910</v>
      </c>
      <c r="K5437">
        <v>1400</v>
      </c>
      <c r="L5437" t="s">
        <v>21905</v>
      </c>
      <c r="M5437" t="s">
        <v>654</v>
      </c>
      <c r="N5437" t="s">
        <v>21906</v>
      </c>
      <c r="O5437" t="s">
        <v>21907</v>
      </c>
      <c r="P5437" t="s">
        <v>51</v>
      </c>
      <c r="Q5437">
        <v>4</v>
      </c>
      <c r="R5437" t="s">
        <v>88</v>
      </c>
      <c r="S5437" t="s">
        <v>79</v>
      </c>
      <c r="T5437">
        <v>49403</v>
      </c>
      <c r="U5437" s="1">
        <v>45508</v>
      </c>
      <c r="V5437" t="s">
        <v>64</v>
      </c>
      <c r="W5437">
        <v>425762</v>
      </c>
      <c r="X5437" t="s">
        <v>21908</v>
      </c>
      <c r="Y5437">
        <v>873</v>
      </c>
      <c r="Z5437">
        <v>2392</v>
      </c>
      <c r="AA5437">
        <v>7</v>
      </c>
      <c r="AB5437">
        <v>6697.6</v>
      </c>
      <c r="AC5437">
        <f>Table1_1[[#This Row],[Price]]*Table1_1[[#This Row],[Quantity]]</f>
        <v>16744</v>
      </c>
    </row>
    <row r="5438" spans="1:29" x14ac:dyDescent="0.3">
      <c r="A5438" t="s">
        <v>28</v>
      </c>
      <c r="B5438" t="s">
        <v>29</v>
      </c>
      <c r="C5438" t="s">
        <v>44</v>
      </c>
      <c r="D5438" t="s">
        <v>267</v>
      </c>
      <c r="E5438" t="s">
        <v>46</v>
      </c>
      <c r="F5438" t="s">
        <v>135</v>
      </c>
      <c r="G5438">
        <v>9</v>
      </c>
      <c r="H5438">
        <v>407135</v>
      </c>
      <c r="I5438" t="s">
        <v>34</v>
      </c>
      <c r="J5438" s="3">
        <v>44656</v>
      </c>
      <c r="K5438">
        <v>800</v>
      </c>
      <c r="L5438" t="s">
        <v>21909</v>
      </c>
      <c r="M5438" t="s">
        <v>308</v>
      </c>
      <c r="N5438" t="s">
        <v>21910</v>
      </c>
      <c r="O5438" t="s">
        <v>21911</v>
      </c>
      <c r="P5438" t="s">
        <v>71</v>
      </c>
      <c r="Q5438">
        <v>20</v>
      </c>
      <c r="R5438" t="s">
        <v>40</v>
      </c>
      <c r="S5438" t="s">
        <v>63</v>
      </c>
      <c r="T5438">
        <v>16402</v>
      </c>
      <c r="U5438" s="1">
        <v>45444</v>
      </c>
      <c r="V5438" t="s">
        <v>52</v>
      </c>
      <c r="W5438">
        <v>184783</v>
      </c>
      <c r="X5438" t="s">
        <v>21912</v>
      </c>
      <c r="Y5438">
        <v>984</v>
      </c>
      <c r="Z5438">
        <v>1038</v>
      </c>
      <c r="AA5438">
        <v>7</v>
      </c>
      <c r="AB5438">
        <v>2906.4</v>
      </c>
      <c r="AC5438">
        <f>Table1_1[[#This Row],[Price]]*Table1_1[[#This Row],[Quantity]]</f>
        <v>7266</v>
      </c>
    </row>
    <row r="5439" spans="1:29" x14ac:dyDescent="0.3">
      <c r="A5439" t="s">
        <v>28</v>
      </c>
      <c r="B5439" t="s">
        <v>29</v>
      </c>
      <c r="C5439" t="s">
        <v>66</v>
      </c>
      <c r="D5439" t="s">
        <v>187</v>
      </c>
      <c r="E5439" t="s">
        <v>32</v>
      </c>
      <c r="F5439" t="s">
        <v>106</v>
      </c>
      <c r="G5439">
        <v>47</v>
      </c>
      <c r="H5439">
        <v>433186</v>
      </c>
      <c r="I5439" t="s">
        <v>58</v>
      </c>
      <c r="J5439" s="3">
        <v>44249</v>
      </c>
      <c r="K5439">
        <v>1100</v>
      </c>
      <c r="L5439" t="s">
        <v>21913</v>
      </c>
      <c r="M5439" t="s">
        <v>211</v>
      </c>
      <c r="N5439" t="s">
        <v>21914</v>
      </c>
      <c r="O5439" t="s">
        <v>21915</v>
      </c>
      <c r="P5439" t="s">
        <v>71</v>
      </c>
      <c r="Q5439">
        <v>4</v>
      </c>
      <c r="R5439" t="s">
        <v>88</v>
      </c>
      <c r="S5439" t="s">
        <v>63</v>
      </c>
      <c r="T5439">
        <v>35791</v>
      </c>
      <c r="U5439" s="1">
        <v>45625</v>
      </c>
      <c r="V5439" t="s">
        <v>42</v>
      </c>
      <c r="W5439">
        <v>846749</v>
      </c>
      <c r="X5439" t="s">
        <v>21916</v>
      </c>
      <c r="Y5439">
        <v>587</v>
      </c>
      <c r="Z5439">
        <v>2400</v>
      </c>
      <c r="AA5439">
        <v>6</v>
      </c>
      <c r="AB5439">
        <v>5760</v>
      </c>
      <c r="AC5439">
        <f>Table1_1[[#This Row],[Price]]*Table1_1[[#This Row],[Quantity]]</f>
        <v>14400</v>
      </c>
    </row>
    <row r="5440" spans="1:29" x14ac:dyDescent="0.3">
      <c r="A5440" t="s">
        <v>28</v>
      </c>
      <c r="B5440" t="s">
        <v>29</v>
      </c>
      <c r="C5440" t="s">
        <v>66</v>
      </c>
      <c r="D5440" t="s">
        <v>74</v>
      </c>
      <c r="E5440" t="s">
        <v>32</v>
      </c>
      <c r="F5440" t="s">
        <v>33</v>
      </c>
      <c r="G5440">
        <v>91</v>
      </c>
      <c r="H5440">
        <v>439178</v>
      </c>
      <c r="I5440" t="s">
        <v>34</v>
      </c>
      <c r="J5440" s="3">
        <v>45109</v>
      </c>
      <c r="K5440">
        <v>1300</v>
      </c>
      <c r="L5440" t="s">
        <v>21917</v>
      </c>
      <c r="M5440" t="s">
        <v>232</v>
      </c>
      <c r="N5440" t="s">
        <v>21918</v>
      </c>
      <c r="O5440" t="s">
        <v>21919</v>
      </c>
      <c r="P5440" t="s">
        <v>71</v>
      </c>
      <c r="Q5440">
        <v>4</v>
      </c>
      <c r="R5440" t="s">
        <v>40</v>
      </c>
      <c r="S5440" t="s">
        <v>41</v>
      </c>
      <c r="T5440">
        <v>45728</v>
      </c>
      <c r="U5440" s="1">
        <v>45613</v>
      </c>
      <c r="V5440" t="s">
        <v>42</v>
      </c>
      <c r="W5440">
        <v>520353</v>
      </c>
      <c r="X5440" t="s">
        <v>21920</v>
      </c>
      <c r="Y5440">
        <v>515</v>
      </c>
      <c r="Z5440">
        <v>1031</v>
      </c>
      <c r="AA5440">
        <v>3</v>
      </c>
      <c r="AB5440">
        <v>1237.2</v>
      </c>
      <c r="AC5440">
        <f>Table1_1[[#This Row],[Price]]*Table1_1[[#This Row],[Quantity]]</f>
        <v>3093</v>
      </c>
    </row>
    <row r="5441" spans="1:29" x14ac:dyDescent="0.3">
      <c r="A5441" t="s">
        <v>28</v>
      </c>
      <c r="B5441" t="s">
        <v>29</v>
      </c>
      <c r="C5441" t="s">
        <v>193</v>
      </c>
      <c r="D5441" t="s">
        <v>511</v>
      </c>
      <c r="E5441" t="s">
        <v>56</v>
      </c>
      <c r="F5441" t="s">
        <v>33</v>
      </c>
      <c r="G5441">
        <v>86</v>
      </c>
      <c r="H5441">
        <v>430499</v>
      </c>
      <c r="I5441" t="s">
        <v>34</v>
      </c>
      <c r="J5441" s="3">
        <v>45574</v>
      </c>
      <c r="K5441">
        <v>1400</v>
      </c>
      <c r="L5441" t="s">
        <v>4592</v>
      </c>
      <c r="M5441" t="s">
        <v>165</v>
      </c>
      <c r="N5441" t="s">
        <v>21921</v>
      </c>
      <c r="O5441" t="s">
        <v>21922</v>
      </c>
      <c r="P5441" t="s">
        <v>39</v>
      </c>
      <c r="Q5441">
        <v>11</v>
      </c>
      <c r="R5441" t="s">
        <v>88</v>
      </c>
      <c r="S5441" t="s">
        <v>41</v>
      </c>
      <c r="T5441">
        <v>58747</v>
      </c>
      <c r="U5441" s="1">
        <v>45452</v>
      </c>
      <c r="V5441" t="s">
        <v>52</v>
      </c>
      <c r="W5441">
        <v>471136</v>
      </c>
      <c r="X5441" t="s">
        <v>21923</v>
      </c>
      <c r="Y5441">
        <v>674</v>
      </c>
      <c r="Z5441">
        <v>1431</v>
      </c>
      <c r="AA5441">
        <v>3</v>
      </c>
      <c r="AB5441">
        <v>1717.2</v>
      </c>
      <c r="AC5441">
        <f>Table1_1[[#This Row],[Price]]*Table1_1[[#This Row],[Quantity]]</f>
        <v>4293</v>
      </c>
    </row>
    <row r="5442" spans="1:29" x14ac:dyDescent="0.3">
      <c r="A5442" t="s">
        <v>28</v>
      </c>
      <c r="B5442" t="s">
        <v>29</v>
      </c>
      <c r="C5442" t="s">
        <v>91</v>
      </c>
      <c r="D5442" t="s">
        <v>134</v>
      </c>
      <c r="E5442" t="s">
        <v>32</v>
      </c>
      <c r="F5442" t="s">
        <v>47</v>
      </c>
      <c r="G5442">
        <v>40</v>
      </c>
      <c r="H5442">
        <v>433541</v>
      </c>
      <c r="I5442" t="s">
        <v>58</v>
      </c>
      <c r="J5442" s="3">
        <v>45577</v>
      </c>
      <c r="K5442">
        <v>1300</v>
      </c>
      <c r="L5442" t="s">
        <v>21924</v>
      </c>
      <c r="M5442" t="s">
        <v>2538</v>
      </c>
      <c r="N5442" t="s">
        <v>21925</v>
      </c>
      <c r="O5442" t="s">
        <v>21926</v>
      </c>
      <c r="P5442" t="s">
        <v>71</v>
      </c>
      <c r="Q5442">
        <v>3</v>
      </c>
      <c r="R5442" t="s">
        <v>88</v>
      </c>
      <c r="S5442" t="s">
        <v>63</v>
      </c>
      <c r="T5442">
        <v>92470</v>
      </c>
      <c r="U5442" s="1">
        <v>45595</v>
      </c>
      <c r="V5442" t="s">
        <v>155</v>
      </c>
      <c r="W5442">
        <v>514646</v>
      </c>
      <c r="X5442" t="s">
        <v>21927</v>
      </c>
      <c r="Y5442">
        <v>890</v>
      </c>
      <c r="Z5442">
        <v>1409</v>
      </c>
      <c r="AA5442">
        <v>5</v>
      </c>
      <c r="AB5442">
        <v>2818</v>
      </c>
      <c r="AC5442">
        <f>Table1_1[[#This Row],[Price]]*Table1_1[[#This Row],[Quantity]]</f>
        <v>7045</v>
      </c>
    </row>
    <row r="5443" spans="1:29" x14ac:dyDescent="0.3">
      <c r="A5443" t="s">
        <v>28</v>
      </c>
      <c r="B5443" t="s">
        <v>29</v>
      </c>
      <c r="C5443" t="s">
        <v>30</v>
      </c>
      <c r="D5443" t="s">
        <v>566</v>
      </c>
      <c r="E5443" t="s">
        <v>32</v>
      </c>
      <c r="F5443" t="s">
        <v>83</v>
      </c>
      <c r="G5443">
        <v>83</v>
      </c>
      <c r="H5443">
        <v>418243</v>
      </c>
      <c r="I5443" t="s">
        <v>34</v>
      </c>
      <c r="J5443" s="3">
        <v>45370</v>
      </c>
      <c r="K5443">
        <v>1300</v>
      </c>
      <c r="L5443" t="s">
        <v>21928</v>
      </c>
      <c r="M5443" t="s">
        <v>172</v>
      </c>
      <c r="N5443" t="s">
        <v>21929</v>
      </c>
      <c r="O5443" t="s">
        <v>21930</v>
      </c>
      <c r="P5443" t="s">
        <v>87</v>
      </c>
      <c r="Q5443">
        <v>4</v>
      </c>
      <c r="R5443" t="s">
        <v>40</v>
      </c>
      <c r="S5443" t="s">
        <v>118</v>
      </c>
      <c r="T5443">
        <v>62236</v>
      </c>
      <c r="U5443" s="1">
        <v>45304</v>
      </c>
      <c r="V5443" t="s">
        <v>111</v>
      </c>
      <c r="W5443">
        <v>464066</v>
      </c>
      <c r="X5443" t="s">
        <v>21931</v>
      </c>
      <c r="Y5443">
        <v>317</v>
      </c>
      <c r="Z5443">
        <v>1763</v>
      </c>
      <c r="AA5443">
        <v>8</v>
      </c>
      <c r="AB5443">
        <v>5641.6</v>
      </c>
      <c r="AC5443">
        <f>Table1_1[[#This Row],[Price]]*Table1_1[[#This Row],[Quantity]]</f>
        <v>14104</v>
      </c>
    </row>
    <row r="5444" spans="1:29" x14ac:dyDescent="0.3">
      <c r="A5444" t="s">
        <v>28</v>
      </c>
      <c r="B5444" t="s">
        <v>29</v>
      </c>
      <c r="C5444" t="s">
        <v>193</v>
      </c>
      <c r="D5444" t="s">
        <v>105</v>
      </c>
      <c r="E5444" t="s">
        <v>56</v>
      </c>
      <c r="F5444" t="s">
        <v>355</v>
      </c>
      <c r="G5444">
        <v>84</v>
      </c>
      <c r="H5444">
        <v>428983</v>
      </c>
      <c r="I5444" t="s">
        <v>34</v>
      </c>
      <c r="J5444" s="3">
        <v>44834</v>
      </c>
      <c r="K5444">
        <v>950</v>
      </c>
      <c r="L5444" t="s">
        <v>21932</v>
      </c>
      <c r="M5444" t="s">
        <v>747</v>
      </c>
      <c r="N5444" t="s">
        <v>21933</v>
      </c>
      <c r="O5444" t="s">
        <v>21934</v>
      </c>
      <c r="P5444" t="s">
        <v>71</v>
      </c>
      <c r="Q5444">
        <v>13</v>
      </c>
      <c r="R5444" t="s">
        <v>40</v>
      </c>
      <c r="S5444" t="s">
        <v>41</v>
      </c>
      <c r="T5444">
        <v>60767</v>
      </c>
      <c r="U5444" s="1">
        <v>45485</v>
      </c>
      <c r="V5444" t="s">
        <v>126</v>
      </c>
      <c r="W5444">
        <v>405181</v>
      </c>
      <c r="X5444" t="s">
        <v>21935</v>
      </c>
      <c r="Y5444">
        <v>439</v>
      </c>
      <c r="Z5444">
        <v>2229</v>
      </c>
      <c r="AA5444">
        <v>1</v>
      </c>
      <c r="AB5444">
        <v>891.6</v>
      </c>
      <c r="AC5444">
        <f>Table1_1[[#This Row],[Price]]*Table1_1[[#This Row],[Quantity]]</f>
        <v>2229</v>
      </c>
    </row>
    <row r="5445" spans="1:29" x14ac:dyDescent="0.3">
      <c r="A5445" t="s">
        <v>28</v>
      </c>
      <c r="B5445" t="s">
        <v>29</v>
      </c>
      <c r="C5445" t="s">
        <v>54</v>
      </c>
      <c r="D5445" t="s">
        <v>317</v>
      </c>
      <c r="E5445" t="s">
        <v>56</v>
      </c>
      <c r="F5445" t="s">
        <v>150</v>
      </c>
      <c r="G5445">
        <v>59</v>
      </c>
      <c r="H5445">
        <v>416130</v>
      </c>
      <c r="I5445" t="s">
        <v>58</v>
      </c>
      <c r="J5445" s="3">
        <v>44251</v>
      </c>
      <c r="K5445">
        <v>950</v>
      </c>
      <c r="L5445" t="s">
        <v>21936</v>
      </c>
      <c r="M5445" t="s">
        <v>232</v>
      </c>
      <c r="N5445" t="s">
        <v>21937</v>
      </c>
      <c r="O5445" t="s">
        <v>21938</v>
      </c>
      <c r="P5445" t="s">
        <v>39</v>
      </c>
      <c r="Q5445">
        <v>9</v>
      </c>
      <c r="R5445" t="s">
        <v>88</v>
      </c>
      <c r="S5445" t="s">
        <v>63</v>
      </c>
      <c r="T5445">
        <v>79960</v>
      </c>
      <c r="U5445" s="1">
        <v>45376</v>
      </c>
      <c r="V5445" t="s">
        <v>72</v>
      </c>
      <c r="W5445">
        <v>574354</v>
      </c>
      <c r="X5445" t="s">
        <v>21939</v>
      </c>
      <c r="Y5445">
        <v>919</v>
      </c>
      <c r="Z5445">
        <v>2395</v>
      </c>
      <c r="AA5445">
        <v>1</v>
      </c>
      <c r="AB5445">
        <v>958</v>
      </c>
      <c r="AC5445">
        <f>Table1_1[[#This Row],[Price]]*Table1_1[[#This Row],[Quantity]]</f>
        <v>2395</v>
      </c>
    </row>
    <row r="5446" spans="1:29" x14ac:dyDescent="0.3">
      <c r="A5446" t="s">
        <v>28</v>
      </c>
      <c r="B5446" t="s">
        <v>29</v>
      </c>
      <c r="C5446" t="s">
        <v>66</v>
      </c>
      <c r="D5446" t="s">
        <v>317</v>
      </c>
      <c r="E5446" t="s">
        <v>46</v>
      </c>
      <c r="F5446" t="s">
        <v>106</v>
      </c>
      <c r="G5446">
        <v>32</v>
      </c>
      <c r="H5446">
        <v>422690</v>
      </c>
      <c r="I5446" t="s">
        <v>34</v>
      </c>
      <c r="J5446" s="3">
        <v>44034</v>
      </c>
      <c r="K5446">
        <v>1400</v>
      </c>
      <c r="L5446" t="s">
        <v>21940</v>
      </c>
      <c r="M5446" t="s">
        <v>287</v>
      </c>
      <c r="N5446" t="s">
        <v>21941</v>
      </c>
      <c r="O5446" t="s">
        <v>21942</v>
      </c>
      <c r="P5446" t="s">
        <v>51</v>
      </c>
      <c r="Q5446">
        <v>15</v>
      </c>
      <c r="R5446" t="s">
        <v>40</v>
      </c>
      <c r="S5446" t="s">
        <v>118</v>
      </c>
      <c r="T5446">
        <v>83124</v>
      </c>
      <c r="U5446" s="1">
        <v>45384</v>
      </c>
      <c r="V5446" t="s">
        <v>80</v>
      </c>
      <c r="W5446">
        <v>430061</v>
      </c>
      <c r="X5446" t="s">
        <v>21943</v>
      </c>
      <c r="Y5446">
        <v>285</v>
      </c>
      <c r="Z5446">
        <v>2452</v>
      </c>
      <c r="AA5446">
        <v>7</v>
      </c>
      <c r="AB5446">
        <v>6865.6</v>
      </c>
      <c r="AC5446">
        <f>Table1_1[[#This Row],[Price]]*Table1_1[[#This Row],[Quantity]]</f>
        <v>17164</v>
      </c>
    </row>
    <row r="5447" spans="1:29" x14ac:dyDescent="0.3">
      <c r="A5447" t="s">
        <v>28</v>
      </c>
      <c r="B5447" t="s">
        <v>29</v>
      </c>
      <c r="C5447" t="s">
        <v>54</v>
      </c>
      <c r="D5447" t="s">
        <v>511</v>
      </c>
      <c r="E5447" t="s">
        <v>56</v>
      </c>
      <c r="F5447" t="s">
        <v>113</v>
      </c>
      <c r="G5447">
        <v>94</v>
      </c>
      <c r="H5447">
        <v>401992</v>
      </c>
      <c r="I5447" t="s">
        <v>58</v>
      </c>
      <c r="J5447" s="3">
        <v>44907</v>
      </c>
      <c r="K5447">
        <v>1100</v>
      </c>
      <c r="L5447" t="s">
        <v>21944</v>
      </c>
      <c r="M5447" t="s">
        <v>1366</v>
      </c>
      <c r="N5447" t="s">
        <v>21945</v>
      </c>
      <c r="O5447" t="s">
        <v>21946</v>
      </c>
      <c r="P5447" t="s">
        <v>71</v>
      </c>
      <c r="Q5447">
        <v>11</v>
      </c>
      <c r="R5447" t="s">
        <v>88</v>
      </c>
      <c r="S5447" t="s">
        <v>118</v>
      </c>
      <c r="T5447">
        <v>55611</v>
      </c>
      <c r="U5447" s="1">
        <v>45546</v>
      </c>
      <c r="V5447" t="s">
        <v>180</v>
      </c>
      <c r="W5447">
        <v>356414</v>
      </c>
      <c r="X5447" t="s">
        <v>21947</v>
      </c>
      <c r="Y5447">
        <v>910</v>
      </c>
      <c r="Z5447">
        <v>1009</v>
      </c>
      <c r="AA5447">
        <v>8</v>
      </c>
      <c r="AB5447">
        <v>3228.8</v>
      </c>
      <c r="AC5447">
        <f>Table1_1[[#This Row],[Price]]*Table1_1[[#This Row],[Quantity]]</f>
        <v>8072</v>
      </c>
    </row>
    <row r="5448" spans="1:29" x14ac:dyDescent="0.3">
      <c r="A5448" t="s">
        <v>28</v>
      </c>
      <c r="B5448" t="s">
        <v>29</v>
      </c>
      <c r="C5448" t="s">
        <v>148</v>
      </c>
      <c r="D5448" t="s">
        <v>546</v>
      </c>
      <c r="E5448" t="s">
        <v>56</v>
      </c>
      <c r="F5448" t="s">
        <v>57</v>
      </c>
      <c r="G5448">
        <v>7</v>
      </c>
      <c r="H5448">
        <v>405446</v>
      </c>
      <c r="I5448" t="s">
        <v>34</v>
      </c>
      <c r="J5448" s="3">
        <v>44626</v>
      </c>
      <c r="K5448">
        <v>1200</v>
      </c>
      <c r="L5448" t="s">
        <v>21948</v>
      </c>
      <c r="M5448" t="s">
        <v>1017</v>
      </c>
      <c r="N5448" t="s">
        <v>21949</v>
      </c>
      <c r="O5448" t="s">
        <v>21950</v>
      </c>
      <c r="P5448" t="s">
        <v>87</v>
      </c>
      <c r="Q5448">
        <v>10</v>
      </c>
      <c r="R5448" t="s">
        <v>40</v>
      </c>
      <c r="S5448" t="s">
        <v>118</v>
      </c>
      <c r="T5448">
        <v>59271</v>
      </c>
      <c r="U5448" s="1">
        <v>45360</v>
      </c>
      <c r="V5448" t="s">
        <v>72</v>
      </c>
      <c r="W5448">
        <v>146241</v>
      </c>
      <c r="X5448" t="s">
        <v>18285</v>
      </c>
      <c r="Y5448">
        <v>280</v>
      </c>
      <c r="Z5448">
        <v>828</v>
      </c>
      <c r="AA5448">
        <v>4</v>
      </c>
      <c r="AB5448">
        <v>1324.8000000000002</v>
      </c>
      <c r="AC5448">
        <f>Table1_1[[#This Row],[Price]]*Table1_1[[#This Row],[Quantity]]</f>
        <v>3312</v>
      </c>
    </row>
    <row r="5449" spans="1:29" x14ac:dyDescent="0.3">
      <c r="A5449" t="s">
        <v>28</v>
      </c>
      <c r="B5449" t="s">
        <v>29</v>
      </c>
      <c r="C5449" t="s">
        <v>54</v>
      </c>
      <c r="D5449" t="s">
        <v>170</v>
      </c>
      <c r="E5449" t="s">
        <v>56</v>
      </c>
      <c r="F5449" t="s">
        <v>33</v>
      </c>
      <c r="G5449">
        <v>78</v>
      </c>
      <c r="H5449">
        <v>410374</v>
      </c>
      <c r="I5449" t="s">
        <v>58</v>
      </c>
      <c r="J5449" s="3">
        <v>45271</v>
      </c>
      <c r="K5449">
        <v>1400</v>
      </c>
      <c r="L5449" t="s">
        <v>21951</v>
      </c>
      <c r="M5449" t="s">
        <v>172</v>
      </c>
      <c r="N5449" t="s">
        <v>21952</v>
      </c>
      <c r="O5449" t="s">
        <v>21953</v>
      </c>
      <c r="P5449" t="s">
        <v>51</v>
      </c>
      <c r="Q5449">
        <v>20</v>
      </c>
      <c r="R5449" t="s">
        <v>40</v>
      </c>
      <c r="S5449" t="s">
        <v>79</v>
      </c>
      <c r="T5449">
        <v>38683</v>
      </c>
      <c r="U5449" s="1">
        <v>45408</v>
      </c>
      <c r="V5449" t="s">
        <v>80</v>
      </c>
      <c r="W5449">
        <v>908377</v>
      </c>
      <c r="X5449" t="s">
        <v>21954</v>
      </c>
      <c r="Y5449">
        <v>269</v>
      </c>
      <c r="Z5449">
        <v>952</v>
      </c>
      <c r="AA5449">
        <v>5</v>
      </c>
      <c r="AB5449">
        <v>1904</v>
      </c>
      <c r="AC5449">
        <f>Table1_1[[#This Row],[Price]]*Table1_1[[#This Row],[Quantity]]</f>
        <v>4760</v>
      </c>
    </row>
    <row r="5450" spans="1:29" x14ac:dyDescent="0.3">
      <c r="A5450" t="s">
        <v>28</v>
      </c>
      <c r="B5450" t="s">
        <v>29</v>
      </c>
      <c r="C5450" t="s">
        <v>66</v>
      </c>
      <c r="D5450" t="s">
        <v>163</v>
      </c>
      <c r="E5450" t="s">
        <v>32</v>
      </c>
      <c r="F5450" t="s">
        <v>355</v>
      </c>
      <c r="G5450">
        <v>90</v>
      </c>
      <c r="H5450">
        <v>416315</v>
      </c>
      <c r="I5450" t="s">
        <v>34</v>
      </c>
      <c r="J5450" s="3">
        <v>44230</v>
      </c>
      <c r="K5450">
        <v>950</v>
      </c>
      <c r="L5450" t="s">
        <v>21955</v>
      </c>
      <c r="M5450" t="s">
        <v>216</v>
      </c>
      <c r="N5450" t="s">
        <v>21956</v>
      </c>
      <c r="O5450" t="s">
        <v>21957</v>
      </c>
      <c r="P5450" t="s">
        <v>51</v>
      </c>
      <c r="Q5450">
        <v>6</v>
      </c>
      <c r="R5450" t="s">
        <v>88</v>
      </c>
      <c r="S5450" t="s">
        <v>118</v>
      </c>
      <c r="T5450">
        <v>15259</v>
      </c>
      <c r="U5450" s="1">
        <v>45360</v>
      </c>
      <c r="V5450" t="s">
        <v>72</v>
      </c>
      <c r="W5450">
        <v>835626</v>
      </c>
      <c r="X5450" t="s">
        <v>21958</v>
      </c>
      <c r="Y5450">
        <v>670</v>
      </c>
      <c r="Z5450">
        <v>1290</v>
      </c>
      <c r="AA5450">
        <v>2</v>
      </c>
      <c r="AB5450">
        <v>1032</v>
      </c>
      <c r="AC5450">
        <f>Table1_1[[#This Row],[Price]]*Table1_1[[#This Row],[Quantity]]</f>
        <v>2580</v>
      </c>
    </row>
    <row r="5451" spans="1:29" x14ac:dyDescent="0.3">
      <c r="A5451" t="s">
        <v>28</v>
      </c>
      <c r="B5451" t="s">
        <v>29</v>
      </c>
      <c r="C5451" t="s">
        <v>91</v>
      </c>
      <c r="D5451" t="s">
        <v>274</v>
      </c>
      <c r="E5451" t="s">
        <v>56</v>
      </c>
      <c r="F5451" t="s">
        <v>355</v>
      </c>
      <c r="G5451">
        <v>31</v>
      </c>
      <c r="H5451">
        <v>438530</v>
      </c>
      <c r="I5451" t="s">
        <v>58</v>
      </c>
      <c r="J5451" s="3">
        <v>44181</v>
      </c>
      <c r="K5451">
        <v>1200</v>
      </c>
      <c r="L5451" t="s">
        <v>21959</v>
      </c>
      <c r="M5451" t="s">
        <v>591</v>
      </c>
      <c r="N5451" t="s">
        <v>21960</v>
      </c>
      <c r="O5451" t="s">
        <v>21961</v>
      </c>
      <c r="P5451" t="s">
        <v>39</v>
      </c>
      <c r="Q5451">
        <v>11</v>
      </c>
      <c r="R5451" t="s">
        <v>40</v>
      </c>
      <c r="S5451" t="s">
        <v>118</v>
      </c>
      <c r="T5451">
        <v>57722</v>
      </c>
      <c r="U5451" s="1">
        <v>45312</v>
      </c>
      <c r="V5451" t="s">
        <v>111</v>
      </c>
      <c r="W5451">
        <v>124316</v>
      </c>
      <c r="X5451" t="s">
        <v>21962</v>
      </c>
      <c r="Y5451">
        <v>543</v>
      </c>
      <c r="Z5451">
        <v>1213</v>
      </c>
      <c r="AA5451">
        <v>4</v>
      </c>
      <c r="AB5451">
        <v>1940.8000000000002</v>
      </c>
      <c r="AC5451">
        <f>Table1_1[[#This Row],[Price]]*Table1_1[[#This Row],[Quantity]]</f>
        <v>4852</v>
      </c>
    </row>
    <row r="5452" spans="1:29" x14ac:dyDescent="0.3">
      <c r="A5452" t="s">
        <v>28</v>
      </c>
      <c r="B5452" t="s">
        <v>29</v>
      </c>
      <c r="C5452" t="s">
        <v>44</v>
      </c>
      <c r="D5452" t="s">
        <v>274</v>
      </c>
      <c r="E5452" t="s">
        <v>32</v>
      </c>
      <c r="F5452" t="s">
        <v>113</v>
      </c>
      <c r="G5452">
        <v>95</v>
      </c>
      <c r="H5452">
        <v>418354</v>
      </c>
      <c r="I5452" t="s">
        <v>58</v>
      </c>
      <c r="J5452" s="3">
        <v>44253</v>
      </c>
      <c r="K5452">
        <v>1400</v>
      </c>
      <c r="L5452" t="s">
        <v>21963</v>
      </c>
      <c r="M5452" t="s">
        <v>423</v>
      </c>
      <c r="N5452" t="s">
        <v>21964</v>
      </c>
      <c r="O5452" t="s">
        <v>21965</v>
      </c>
      <c r="P5452" t="s">
        <v>39</v>
      </c>
      <c r="Q5452">
        <v>15</v>
      </c>
      <c r="R5452" t="s">
        <v>40</v>
      </c>
      <c r="S5452" t="s">
        <v>79</v>
      </c>
      <c r="T5452">
        <v>66708</v>
      </c>
      <c r="U5452" s="1">
        <v>45459</v>
      </c>
      <c r="V5452" t="s">
        <v>52</v>
      </c>
      <c r="W5452">
        <v>452674</v>
      </c>
      <c r="X5452" t="s">
        <v>21966</v>
      </c>
      <c r="Y5452">
        <v>238</v>
      </c>
      <c r="Z5452">
        <v>1998</v>
      </c>
      <c r="AA5452">
        <v>4</v>
      </c>
      <c r="AB5452">
        <v>3196.8</v>
      </c>
      <c r="AC5452">
        <f>Table1_1[[#This Row],[Price]]*Table1_1[[#This Row],[Quantity]]</f>
        <v>7992</v>
      </c>
    </row>
    <row r="5453" spans="1:29" x14ac:dyDescent="0.3">
      <c r="A5453" t="s">
        <v>28</v>
      </c>
      <c r="B5453" t="s">
        <v>29</v>
      </c>
      <c r="C5453" t="s">
        <v>157</v>
      </c>
      <c r="D5453" t="s">
        <v>248</v>
      </c>
      <c r="E5453" t="s">
        <v>32</v>
      </c>
      <c r="F5453" t="s">
        <v>99</v>
      </c>
      <c r="G5453">
        <v>87</v>
      </c>
      <c r="H5453">
        <v>406846</v>
      </c>
      <c r="I5453" t="s">
        <v>34</v>
      </c>
      <c r="J5453" s="3">
        <v>44910</v>
      </c>
      <c r="K5453">
        <v>950</v>
      </c>
      <c r="L5453" t="s">
        <v>11898</v>
      </c>
      <c r="M5453" t="s">
        <v>101</v>
      </c>
      <c r="N5453" t="s">
        <v>21967</v>
      </c>
      <c r="O5453" t="s">
        <v>21968</v>
      </c>
      <c r="P5453" t="s">
        <v>51</v>
      </c>
      <c r="Q5453">
        <v>10</v>
      </c>
      <c r="R5453" t="s">
        <v>40</v>
      </c>
      <c r="S5453" t="s">
        <v>63</v>
      </c>
      <c r="T5453">
        <v>94044</v>
      </c>
      <c r="U5453" s="1">
        <v>45601</v>
      </c>
      <c r="V5453" t="s">
        <v>42</v>
      </c>
      <c r="W5453">
        <v>407467</v>
      </c>
      <c r="X5453" t="s">
        <v>4242</v>
      </c>
      <c r="Y5453">
        <v>521</v>
      </c>
      <c r="Z5453">
        <v>1099</v>
      </c>
      <c r="AA5453">
        <v>4</v>
      </c>
      <c r="AB5453">
        <v>1758.4</v>
      </c>
      <c r="AC5453">
        <f>Table1_1[[#This Row],[Price]]*Table1_1[[#This Row],[Quantity]]</f>
        <v>4396</v>
      </c>
    </row>
    <row r="5454" spans="1:29" x14ac:dyDescent="0.3">
      <c r="A5454" t="s">
        <v>28</v>
      </c>
      <c r="B5454" t="s">
        <v>29</v>
      </c>
      <c r="C5454" t="s">
        <v>30</v>
      </c>
      <c r="D5454" t="s">
        <v>248</v>
      </c>
      <c r="E5454" t="s">
        <v>46</v>
      </c>
      <c r="F5454" t="s">
        <v>83</v>
      </c>
      <c r="G5454">
        <v>99</v>
      </c>
      <c r="H5454">
        <v>419226</v>
      </c>
      <c r="I5454" t="s">
        <v>34</v>
      </c>
      <c r="J5454" s="3">
        <v>44126</v>
      </c>
      <c r="K5454">
        <v>1300</v>
      </c>
      <c r="L5454" t="s">
        <v>14301</v>
      </c>
      <c r="M5454" t="s">
        <v>239</v>
      </c>
      <c r="N5454" t="s">
        <v>21969</v>
      </c>
      <c r="O5454" t="s">
        <v>21970</v>
      </c>
      <c r="P5454" t="s">
        <v>71</v>
      </c>
      <c r="Q5454">
        <v>3</v>
      </c>
      <c r="R5454" t="s">
        <v>40</v>
      </c>
      <c r="S5454" t="s">
        <v>63</v>
      </c>
      <c r="T5454">
        <v>22739</v>
      </c>
      <c r="U5454" s="1">
        <v>45417</v>
      </c>
      <c r="V5454" t="s">
        <v>140</v>
      </c>
      <c r="W5454">
        <v>770847</v>
      </c>
      <c r="X5454" t="s">
        <v>6608</v>
      </c>
      <c r="Y5454">
        <v>251</v>
      </c>
      <c r="Z5454">
        <v>1465</v>
      </c>
      <c r="AA5454">
        <v>3</v>
      </c>
      <c r="AB5454">
        <v>1758</v>
      </c>
      <c r="AC5454">
        <f>Table1_1[[#This Row],[Price]]*Table1_1[[#This Row],[Quantity]]</f>
        <v>4395</v>
      </c>
    </row>
    <row r="5455" spans="1:29" x14ac:dyDescent="0.3">
      <c r="A5455" t="s">
        <v>28</v>
      </c>
      <c r="B5455" t="s">
        <v>29</v>
      </c>
      <c r="C5455" t="s">
        <v>30</v>
      </c>
      <c r="D5455" t="s">
        <v>227</v>
      </c>
      <c r="E5455" t="s">
        <v>32</v>
      </c>
      <c r="F5455" t="s">
        <v>47</v>
      </c>
      <c r="G5455">
        <v>8</v>
      </c>
      <c r="H5455">
        <v>404960</v>
      </c>
      <c r="I5455" t="s">
        <v>34</v>
      </c>
      <c r="J5455" s="3">
        <v>43858</v>
      </c>
      <c r="K5455">
        <v>800</v>
      </c>
      <c r="L5455" t="s">
        <v>21971</v>
      </c>
      <c r="M5455" t="s">
        <v>496</v>
      </c>
      <c r="N5455" t="s">
        <v>21972</v>
      </c>
      <c r="O5455" t="s">
        <v>21973</v>
      </c>
      <c r="P5455" t="s">
        <v>71</v>
      </c>
      <c r="Q5455">
        <v>15</v>
      </c>
      <c r="R5455" t="s">
        <v>40</v>
      </c>
      <c r="S5455" t="s">
        <v>118</v>
      </c>
      <c r="T5455">
        <v>75404</v>
      </c>
      <c r="U5455" s="1">
        <v>45579</v>
      </c>
      <c r="V5455" t="s">
        <v>155</v>
      </c>
      <c r="W5455">
        <v>630282</v>
      </c>
      <c r="X5455" t="s">
        <v>21974</v>
      </c>
      <c r="Y5455">
        <v>879</v>
      </c>
      <c r="Z5455">
        <v>782</v>
      </c>
      <c r="AA5455">
        <v>5</v>
      </c>
      <c r="AB5455">
        <v>1564</v>
      </c>
      <c r="AC5455">
        <f>Table1_1[[#This Row],[Price]]*Table1_1[[#This Row],[Quantity]]</f>
        <v>3910</v>
      </c>
    </row>
    <row r="5456" spans="1:29" x14ac:dyDescent="0.3">
      <c r="A5456" t="s">
        <v>28</v>
      </c>
      <c r="B5456" t="s">
        <v>29</v>
      </c>
      <c r="C5456" t="s">
        <v>148</v>
      </c>
      <c r="D5456" t="s">
        <v>227</v>
      </c>
      <c r="E5456" t="s">
        <v>56</v>
      </c>
      <c r="F5456" t="s">
        <v>47</v>
      </c>
      <c r="G5456">
        <v>10</v>
      </c>
      <c r="H5456">
        <v>434837</v>
      </c>
      <c r="I5456" t="s">
        <v>34</v>
      </c>
      <c r="J5456" s="3">
        <v>44135</v>
      </c>
      <c r="K5456">
        <v>1300</v>
      </c>
      <c r="L5456" t="s">
        <v>21975</v>
      </c>
      <c r="M5456" t="s">
        <v>94</v>
      </c>
      <c r="N5456" t="s">
        <v>21976</v>
      </c>
      <c r="O5456" t="s">
        <v>21977</v>
      </c>
      <c r="P5456" t="s">
        <v>87</v>
      </c>
      <c r="Q5456">
        <v>4</v>
      </c>
      <c r="R5456" t="s">
        <v>88</v>
      </c>
      <c r="S5456" t="s">
        <v>41</v>
      </c>
      <c r="T5456">
        <v>61477</v>
      </c>
      <c r="U5456" s="1">
        <v>45480</v>
      </c>
      <c r="V5456" t="s">
        <v>126</v>
      </c>
      <c r="W5456">
        <v>335871</v>
      </c>
      <c r="X5456" t="s">
        <v>21978</v>
      </c>
      <c r="Y5456">
        <v>614</v>
      </c>
      <c r="Z5456">
        <v>1748</v>
      </c>
      <c r="AA5456">
        <v>1</v>
      </c>
      <c r="AB5456">
        <v>699.2</v>
      </c>
      <c r="AC5456">
        <f>Table1_1[[#This Row],[Price]]*Table1_1[[#This Row],[Quantity]]</f>
        <v>1748</v>
      </c>
    </row>
    <row r="5457" spans="1:29" x14ac:dyDescent="0.3">
      <c r="A5457" t="s">
        <v>28</v>
      </c>
      <c r="B5457" t="s">
        <v>29</v>
      </c>
      <c r="C5457" t="s">
        <v>157</v>
      </c>
      <c r="D5457" t="s">
        <v>621</v>
      </c>
      <c r="E5457" t="s">
        <v>46</v>
      </c>
      <c r="F5457" t="s">
        <v>150</v>
      </c>
      <c r="G5457">
        <v>69</v>
      </c>
      <c r="H5457">
        <v>401211</v>
      </c>
      <c r="I5457" t="s">
        <v>58</v>
      </c>
      <c r="J5457" s="3">
        <v>45218</v>
      </c>
      <c r="K5457">
        <v>1400</v>
      </c>
      <c r="L5457" t="s">
        <v>21979</v>
      </c>
      <c r="M5457" t="s">
        <v>1212</v>
      </c>
      <c r="N5457" t="s">
        <v>21980</v>
      </c>
      <c r="O5457" t="s">
        <v>21981</v>
      </c>
      <c r="P5457" t="s">
        <v>71</v>
      </c>
      <c r="Q5457">
        <v>16</v>
      </c>
      <c r="R5457" t="s">
        <v>88</v>
      </c>
      <c r="S5457" t="s">
        <v>118</v>
      </c>
      <c r="T5457">
        <v>72560</v>
      </c>
      <c r="U5457" s="1">
        <v>45403</v>
      </c>
      <c r="V5457" t="s">
        <v>80</v>
      </c>
      <c r="W5457">
        <v>408971</v>
      </c>
      <c r="X5457" t="s">
        <v>2080</v>
      </c>
      <c r="Y5457">
        <v>500</v>
      </c>
      <c r="Z5457">
        <v>936</v>
      </c>
      <c r="AA5457">
        <v>7</v>
      </c>
      <c r="AB5457">
        <v>2620.8000000000002</v>
      </c>
      <c r="AC5457">
        <f>Table1_1[[#This Row],[Price]]*Table1_1[[#This Row],[Quantity]]</f>
        <v>6552</v>
      </c>
    </row>
    <row r="5458" spans="1:29" x14ac:dyDescent="0.3">
      <c r="A5458" t="s">
        <v>28</v>
      </c>
      <c r="B5458" t="s">
        <v>29</v>
      </c>
      <c r="C5458" t="s">
        <v>193</v>
      </c>
      <c r="D5458" t="s">
        <v>511</v>
      </c>
      <c r="E5458" t="s">
        <v>46</v>
      </c>
      <c r="F5458" t="s">
        <v>135</v>
      </c>
      <c r="G5458">
        <v>23</v>
      </c>
      <c r="H5458">
        <v>423562</v>
      </c>
      <c r="I5458" t="s">
        <v>58</v>
      </c>
      <c r="J5458" s="3">
        <v>45133</v>
      </c>
      <c r="K5458">
        <v>800</v>
      </c>
      <c r="L5458" t="s">
        <v>21982</v>
      </c>
      <c r="M5458" t="s">
        <v>68</v>
      </c>
      <c r="N5458" t="s">
        <v>21983</v>
      </c>
      <c r="O5458" t="s">
        <v>21984</v>
      </c>
      <c r="P5458" t="s">
        <v>71</v>
      </c>
      <c r="Q5458">
        <v>4</v>
      </c>
      <c r="R5458" t="s">
        <v>40</v>
      </c>
      <c r="S5458" t="s">
        <v>41</v>
      </c>
      <c r="T5458">
        <v>71955</v>
      </c>
      <c r="U5458" s="1">
        <v>45364</v>
      </c>
      <c r="V5458" t="s">
        <v>72</v>
      </c>
      <c r="W5458">
        <v>997397</v>
      </c>
      <c r="X5458" t="s">
        <v>21985</v>
      </c>
      <c r="Y5458">
        <v>714</v>
      </c>
      <c r="Z5458">
        <v>1240</v>
      </c>
      <c r="AA5458">
        <v>8</v>
      </c>
      <c r="AB5458">
        <v>3968</v>
      </c>
      <c r="AC5458">
        <f>Table1_1[[#This Row],[Price]]*Table1_1[[#This Row],[Quantity]]</f>
        <v>9920</v>
      </c>
    </row>
    <row r="5459" spans="1:29" x14ac:dyDescent="0.3">
      <c r="A5459" t="s">
        <v>28</v>
      </c>
      <c r="B5459" t="s">
        <v>29</v>
      </c>
      <c r="C5459" t="s">
        <v>148</v>
      </c>
      <c r="D5459" t="s">
        <v>149</v>
      </c>
      <c r="E5459" t="s">
        <v>46</v>
      </c>
      <c r="F5459" t="s">
        <v>83</v>
      </c>
      <c r="G5459">
        <v>72</v>
      </c>
      <c r="H5459">
        <v>428584</v>
      </c>
      <c r="I5459" t="s">
        <v>34</v>
      </c>
      <c r="J5459" s="3">
        <v>45622</v>
      </c>
      <c r="K5459">
        <v>1300</v>
      </c>
      <c r="L5459" t="s">
        <v>21986</v>
      </c>
      <c r="M5459" t="s">
        <v>2538</v>
      </c>
      <c r="N5459" t="s">
        <v>21987</v>
      </c>
      <c r="O5459" t="s">
        <v>21988</v>
      </c>
      <c r="P5459" t="s">
        <v>51</v>
      </c>
      <c r="Q5459">
        <v>19</v>
      </c>
      <c r="R5459" t="s">
        <v>40</v>
      </c>
      <c r="S5459" t="s">
        <v>63</v>
      </c>
      <c r="T5459">
        <v>14286</v>
      </c>
      <c r="U5459" s="1">
        <v>45605</v>
      </c>
      <c r="V5459" t="s">
        <v>42</v>
      </c>
      <c r="W5459">
        <v>721307</v>
      </c>
      <c r="X5459" t="s">
        <v>11396</v>
      </c>
      <c r="Y5459">
        <v>276</v>
      </c>
      <c r="Z5459">
        <v>944</v>
      </c>
      <c r="AA5459">
        <v>6</v>
      </c>
      <c r="AB5459">
        <v>2265.6</v>
      </c>
      <c r="AC5459">
        <f>Table1_1[[#This Row],[Price]]*Table1_1[[#This Row],[Quantity]]</f>
        <v>5664</v>
      </c>
    </row>
    <row r="5460" spans="1:29" x14ac:dyDescent="0.3">
      <c r="A5460" t="s">
        <v>28</v>
      </c>
      <c r="B5460" t="s">
        <v>29</v>
      </c>
      <c r="C5460" t="s">
        <v>66</v>
      </c>
      <c r="D5460" t="s">
        <v>82</v>
      </c>
      <c r="E5460" t="s">
        <v>46</v>
      </c>
      <c r="F5460" t="s">
        <v>113</v>
      </c>
      <c r="G5460">
        <v>65</v>
      </c>
      <c r="H5460">
        <v>404866</v>
      </c>
      <c r="I5460" t="s">
        <v>58</v>
      </c>
      <c r="J5460" s="3">
        <v>44798</v>
      </c>
      <c r="K5460">
        <v>1200</v>
      </c>
      <c r="L5460" t="s">
        <v>21989</v>
      </c>
      <c r="M5460" t="s">
        <v>68</v>
      </c>
      <c r="N5460" t="s">
        <v>21990</v>
      </c>
      <c r="O5460" t="s">
        <v>21991</v>
      </c>
      <c r="P5460" t="s">
        <v>39</v>
      </c>
      <c r="Q5460">
        <v>20</v>
      </c>
      <c r="R5460" t="s">
        <v>88</v>
      </c>
      <c r="S5460" t="s">
        <v>41</v>
      </c>
      <c r="T5460">
        <v>69943</v>
      </c>
      <c r="U5460" s="1">
        <v>45509</v>
      </c>
      <c r="V5460" t="s">
        <v>64</v>
      </c>
      <c r="W5460">
        <v>614689</v>
      </c>
      <c r="X5460" t="s">
        <v>21992</v>
      </c>
      <c r="Y5460">
        <v>373</v>
      </c>
      <c r="Z5460">
        <v>2214</v>
      </c>
      <c r="AA5460">
        <v>2</v>
      </c>
      <c r="AB5460">
        <v>1771.2</v>
      </c>
      <c r="AC5460">
        <f>Table1_1[[#This Row],[Price]]*Table1_1[[#This Row],[Quantity]]</f>
        <v>4428</v>
      </c>
    </row>
    <row r="5461" spans="1:29" x14ac:dyDescent="0.3">
      <c r="A5461" t="s">
        <v>28</v>
      </c>
      <c r="B5461" t="s">
        <v>29</v>
      </c>
      <c r="C5461" t="s">
        <v>91</v>
      </c>
      <c r="D5461" t="s">
        <v>248</v>
      </c>
      <c r="E5461" t="s">
        <v>46</v>
      </c>
      <c r="F5461" t="s">
        <v>150</v>
      </c>
      <c r="G5461">
        <v>25</v>
      </c>
      <c r="H5461">
        <v>433045</v>
      </c>
      <c r="I5461" t="s">
        <v>58</v>
      </c>
      <c r="J5461" s="3">
        <v>44314</v>
      </c>
      <c r="K5461">
        <v>800</v>
      </c>
      <c r="L5461" t="s">
        <v>17002</v>
      </c>
      <c r="M5461" t="s">
        <v>953</v>
      </c>
      <c r="N5461" t="s">
        <v>21993</v>
      </c>
      <c r="O5461" t="s">
        <v>21994</v>
      </c>
      <c r="P5461" t="s">
        <v>51</v>
      </c>
      <c r="Q5461">
        <v>20</v>
      </c>
      <c r="R5461" t="s">
        <v>40</v>
      </c>
      <c r="S5461" t="s">
        <v>63</v>
      </c>
      <c r="T5461">
        <v>10729</v>
      </c>
      <c r="U5461" s="1">
        <v>45369</v>
      </c>
      <c r="V5461" t="s">
        <v>72</v>
      </c>
      <c r="W5461">
        <v>877380</v>
      </c>
      <c r="X5461" t="s">
        <v>21995</v>
      </c>
      <c r="Y5461">
        <v>588</v>
      </c>
      <c r="Z5461">
        <v>1017</v>
      </c>
      <c r="AA5461">
        <v>5</v>
      </c>
      <c r="AB5461">
        <v>2034</v>
      </c>
      <c r="AC5461">
        <f>Table1_1[[#This Row],[Price]]*Table1_1[[#This Row],[Quantity]]</f>
        <v>5085</v>
      </c>
    </row>
    <row r="5462" spans="1:29" x14ac:dyDescent="0.3">
      <c r="A5462" t="s">
        <v>28</v>
      </c>
      <c r="B5462" t="s">
        <v>29</v>
      </c>
      <c r="C5462" t="s">
        <v>157</v>
      </c>
      <c r="D5462" t="s">
        <v>291</v>
      </c>
      <c r="E5462" t="s">
        <v>32</v>
      </c>
      <c r="F5462" t="s">
        <v>33</v>
      </c>
      <c r="G5462">
        <v>93</v>
      </c>
      <c r="H5462">
        <v>421892</v>
      </c>
      <c r="I5462" t="s">
        <v>58</v>
      </c>
      <c r="J5462" s="3">
        <v>45418</v>
      </c>
      <c r="K5462">
        <v>800</v>
      </c>
      <c r="L5462" t="s">
        <v>13902</v>
      </c>
      <c r="M5462" t="s">
        <v>361</v>
      </c>
      <c r="N5462" t="s">
        <v>21996</v>
      </c>
      <c r="O5462" t="s">
        <v>21997</v>
      </c>
      <c r="P5462" t="s">
        <v>71</v>
      </c>
      <c r="Q5462">
        <v>19</v>
      </c>
      <c r="R5462" t="s">
        <v>88</v>
      </c>
      <c r="S5462" t="s">
        <v>63</v>
      </c>
      <c r="T5462">
        <v>80616</v>
      </c>
      <c r="U5462" s="1">
        <v>45440</v>
      </c>
      <c r="V5462" t="s">
        <v>140</v>
      </c>
      <c r="W5462">
        <v>217123</v>
      </c>
      <c r="X5462" t="s">
        <v>2836</v>
      </c>
      <c r="Y5462">
        <v>993</v>
      </c>
      <c r="Z5462">
        <v>2602</v>
      </c>
      <c r="AA5462">
        <v>5</v>
      </c>
      <c r="AB5462">
        <v>5204</v>
      </c>
      <c r="AC5462">
        <f>Table1_1[[#This Row],[Price]]*Table1_1[[#This Row],[Quantity]]</f>
        <v>13010</v>
      </c>
    </row>
    <row r="5463" spans="1:29" x14ac:dyDescent="0.3">
      <c r="A5463" t="s">
        <v>28</v>
      </c>
      <c r="B5463" t="s">
        <v>29</v>
      </c>
      <c r="C5463" t="s">
        <v>91</v>
      </c>
      <c r="D5463" t="s">
        <v>98</v>
      </c>
      <c r="E5463" t="s">
        <v>56</v>
      </c>
      <c r="F5463" t="s">
        <v>99</v>
      </c>
      <c r="G5463">
        <v>25</v>
      </c>
      <c r="H5463">
        <v>403796</v>
      </c>
      <c r="I5463" t="s">
        <v>58</v>
      </c>
      <c r="J5463" s="3">
        <v>45552</v>
      </c>
      <c r="K5463">
        <v>950</v>
      </c>
      <c r="L5463" t="s">
        <v>192</v>
      </c>
      <c r="M5463" t="s">
        <v>239</v>
      </c>
      <c r="N5463" t="s">
        <v>21998</v>
      </c>
      <c r="O5463">
        <v>7659921123</v>
      </c>
      <c r="P5463" t="s">
        <v>87</v>
      </c>
      <c r="Q5463">
        <v>9</v>
      </c>
      <c r="R5463" t="s">
        <v>40</v>
      </c>
      <c r="S5463" t="s">
        <v>79</v>
      </c>
      <c r="T5463">
        <v>60956</v>
      </c>
      <c r="U5463" s="1">
        <v>45311</v>
      </c>
      <c r="V5463" t="s">
        <v>111</v>
      </c>
      <c r="W5463">
        <v>602572</v>
      </c>
      <c r="X5463" t="s">
        <v>21999</v>
      </c>
      <c r="Y5463">
        <v>392</v>
      </c>
      <c r="Z5463">
        <v>1966</v>
      </c>
      <c r="AA5463">
        <v>3</v>
      </c>
      <c r="AB5463">
        <v>2359.2000000000003</v>
      </c>
      <c r="AC5463">
        <f>Table1_1[[#This Row],[Price]]*Table1_1[[#This Row],[Quantity]]</f>
        <v>5898</v>
      </c>
    </row>
    <row r="5464" spans="1:29" x14ac:dyDescent="0.3">
      <c r="A5464" t="s">
        <v>28</v>
      </c>
      <c r="B5464" t="s">
        <v>29</v>
      </c>
      <c r="C5464" t="s">
        <v>91</v>
      </c>
      <c r="D5464" t="s">
        <v>248</v>
      </c>
      <c r="E5464" t="s">
        <v>56</v>
      </c>
      <c r="F5464" t="s">
        <v>150</v>
      </c>
      <c r="G5464">
        <v>67</v>
      </c>
      <c r="H5464">
        <v>403608</v>
      </c>
      <c r="I5464" t="s">
        <v>34</v>
      </c>
      <c r="J5464" s="3">
        <v>44715</v>
      </c>
      <c r="K5464">
        <v>950</v>
      </c>
      <c r="L5464" t="s">
        <v>22000</v>
      </c>
      <c r="M5464" t="s">
        <v>2538</v>
      </c>
      <c r="N5464" t="s">
        <v>22001</v>
      </c>
      <c r="O5464" t="s">
        <v>22002</v>
      </c>
      <c r="P5464" t="s">
        <v>87</v>
      </c>
      <c r="Q5464">
        <v>11</v>
      </c>
      <c r="R5464" t="s">
        <v>40</v>
      </c>
      <c r="S5464" t="s">
        <v>63</v>
      </c>
      <c r="T5464">
        <v>22435</v>
      </c>
      <c r="U5464" s="1">
        <v>45587</v>
      </c>
      <c r="V5464" t="s">
        <v>155</v>
      </c>
      <c r="W5464">
        <v>468562</v>
      </c>
      <c r="X5464" t="s">
        <v>22003</v>
      </c>
      <c r="Y5464">
        <v>637</v>
      </c>
      <c r="Z5464">
        <v>2746</v>
      </c>
      <c r="AA5464">
        <v>7</v>
      </c>
      <c r="AB5464">
        <v>7688.8</v>
      </c>
      <c r="AC5464">
        <f>Table1_1[[#This Row],[Price]]*Table1_1[[#This Row],[Quantity]]</f>
        <v>19222</v>
      </c>
    </row>
    <row r="5465" spans="1:29" x14ac:dyDescent="0.3">
      <c r="A5465" t="s">
        <v>28</v>
      </c>
      <c r="B5465" t="s">
        <v>29</v>
      </c>
      <c r="C5465" t="s">
        <v>91</v>
      </c>
      <c r="D5465" t="s">
        <v>31</v>
      </c>
      <c r="E5465" t="s">
        <v>46</v>
      </c>
      <c r="F5465" t="s">
        <v>47</v>
      </c>
      <c r="G5465">
        <v>92</v>
      </c>
      <c r="H5465">
        <v>400868</v>
      </c>
      <c r="I5465" t="s">
        <v>34</v>
      </c>
      <c r="J5465" s="3">
        <v>44594</v>
      </c>
      <c r="K5465">
        <v>1300</v>
      </c>
      <c r="L5465" t="s">
        <v>22004</v>
      </c>
      <c r="M5465" t="s">
        <v>76</v>
      </c>
      <c r="N5465" t="s">
        <v>22005</v>
      </c>
      <c r="O5465" t="s">
        <v>22006</v>
      </c>
      <c r="P5465" t="s">
        <v>71</v>
      </c>
      <c r="Q5465">
        <v>11</v>
      </c>
      <c r="R5465" t="s">
        <v>88</v>
      </c>
      <c r="S5465" t="s">
        <v>41</v>
      </c>
      <c r="T5465">
        <v>44102</v>
      </c>
      <c r="U5465" s="1">
        <v>45333</v>
      </c>
      <c r="V5465" t="s">
        <v>119</v>
      </c>
      <c r="W5465">
        <v>224728</v>
      </c>
      <c r="X5465" t="s">
        <v>22007</v>
      </c>
      <c r="Y5465">
        <v>776</v>
      </c>
      <c r="Z5465">
        <v>1274</v>
      </c>
      <c r="AA5465">
        <v>1</v>
      </c>
      <c r="AB5465">
        <v>509.6</v>
      </c>
      <c r="AC5465">
        <f>Table1_1[[#This Row],[Price]]*Table1_1[[#This Row],[Quantity]]</f>
        <v>1274</v>
      </c>
    </row>
    <row r="5466" spans="1:29" x14ac:dyDescent="0.3">
      <c r="A5466" t="s">
        <v>28</v>
      </c>
      <c r="B5466" t="s">
        <v>29</v>
      </c>
      <c r="C5466" t="s">
        <v>148</v>
      </c>
      <c r="D5466" t="s">
        <v>98</v>
      </c>
      <c r="E5466" t="s">
        <v>32</v>
      </c>
      <c r="F5466" t="s">
        <v>113</v>
      </c>
      <c r="G5466">
        <v>70</v>
      </c>
      <c r="H5466">
        <v>423501</v>
      </c>
      <c r="I5466" t="s">
        <v>34</v>
      </c>
      <c r="J5466" s="3">
        <v>44606</v>
      </c>
      <c r="K5466">
        <v>1400</v>
      </c>
      <c r="L5466" t="s">
        <v>22008</v>
      </c>
      <c r="M5466" t="s">
        <v>372</v>
      </c>
      <c r="N5466" t="s">
        <v>22009</v>
      </c>
      <c r="O5466" t="s">
        <v>22010</v>
      </c>
      <c r="P5466" t="s">
        <v>39</v>
      </c>
      <c r="Q5466">
        <v>12</v>
      </c>
      <c r="R5466" t="s">
        <v>88</v>
      </c>
      <c r="S5466" t="s">
        <v>118</v>
      </c>
      <c r="T5466">
        <v>31201</v>
      </c>
      <c r="U5466" s="1">
        <v>45407</v>
      </c>
      <c r="V5466" t="s">
        <v>80</v>
      </c>
      <c r="W5466">
        <v>146384</v>
      </c>
      <c r="X5466" t="s">
        <v>22011</v>
      </c>
      <c r="Y5466">
        <v>215</v>
      </c>
      <c r="Z5466">
        <v>2644</v>
      </c>
      <c r="AA5466">
        <v>6</v>
      </c>
      <c r="AB5466">
        <v>6345.6</v>
      </c>
      <c r="AC5466">
        <f>Table1_1[[#This Row],[Price]]*Table1_1[[#This Row],[Quantity]]</f>
        <v>15864</v>
      </c>
    </row>
    <row r="5467" spans="1:29" x14ac:dyDescent="0.3">
      <c r="A5467" t="s">
        <v>28</v>
      </c>
      <c r="B5467" t="s">
        <v>29</v>
      </c>
      <c r="C5467" t="s">
        <v>66</v>
      </c>
      <c r="D5467" t="s">
        <v>546</v>
      </c>
      <c r="E5467" t="s">
        <v>32</v>
      </c>
      <c r="F5467" t="s">
        <v>83</v>
      </c>
      <c r="G5467">
        <v>30</v>
      </c>
      <c r="H5467">
        <v>417969</v>
      </c>
      <c r="I5467" t="s">
        <v>58</v>
      </c>
      <c r="J5467" s="3">
        <v>45479</v>
      </c>
      <c r="K5467">
        <v>1300</v>
      </c>
      <c r="L5467" t="s">
        <v>22012</v>
      </c>
      <c r="M5467" t="s">
        <v>394</v>
      </c>
      <c r="N5467" t="s">
        <v>22013</v>
      </c>
      <c r="O5467">
        <v>7022483868</v>
      </c>
      <c r="P5467" t="s">
        <v>87</v>
      </c>
      <c r="Q5467">
        <v>6</v>
      </c>
      <c r="R5467" t="s">
        <v>40</v>
      </c>
      <c r="S5467" t="s">
        <v>118</v>
      </c>
      <c r="T5467">
        <v>36833</v>
      </c>
      <c r="U5467" s="1">
        <v>45482</v>
      </c>
      <c r="V5467" t="s">
        <v>126</v>
      </c>
      <c r="W5467">
        <v>126020</v>
      </c>
      <c r="X5467" t="s">
        <v>22014</v>
      </c>
      <c r="Y5467">
        <v>651</v>
      </c>
      <c r="Z5467">
        <v>1481</v>
      </c>
      <c r="AA5467">
        <v>1</v>
      </c>
      <c r="AB5467">
        <v>592.4</v>
      </c>
      <c r="AC5467">
        <f>Table1_1[[#This Row],[Price]]*Table1_1[[#This Row],[Quantity]]</f>
        <v>1481</v>
      </c>
    </row>
    <row r="5468" spans="1:29" x14ac:dyDescent="0.3">
      <c r="A5468" t="s">
        <v>28</v>
      </c>
      <c r="B5468" t="s">
        <v>29</v>
      </c>
      <c r="C5468" t="s">
        <v>54</v>
      </c>
      <c r="D5468" t="s">
        <v>274</v>
      </c>
      <c r="E5468" t="s">
        <v>32</v>
      </c>
      <c r="F5468" t="s">
        <v>150</v>
      </c>
      <c r="G5468">
        <v>53</v>
      </c>
      <c r="H5468">
        <v>426700</v>
      </c>
      <c r="I5468" t="s">
        <v>58</v>
      </c>
      <c r="J5468" s="3">
        <v>45286</v>
      </c>
      <c r="K5468">
        <v>1100</v>
      </c>
      <c r="L5468" t="s">
        <v>22015</v>
      </c>
      <c r="M5468" t="s">
        <v>313</v>
      </c>
      <c r="N5468" t="s">
        <v>22016</v>
      </c>
      <c r="O5468" t="s">
        <v>22017</v>
      </c>
      <c r="P5468" t="s">
        <v>51</v>
      </c>
      <c r="Q5468">
        <v>16</v>
      </c>
      <c r="R5468" t="s">
        <v>88</v>
      </c>
      <c r="S5468" t="s">
        <v>41</v>
      </c>
      <c r="T5468">
        <v>76715</v>
      </c>
      <c r="U5468" s="1">
        <v>45332</v>
      </c>
      <c r="V5468" t="s">
        <v>119</v>
      </c>
      <c r="W5468">
        <v>309398</v>
      </c>
      <c r="X5468" t="s">
        <v>22018</v>
      </c>
      <c r="Y5468">
        <v>696</v>
      </c>
      <c r="Z5468">
        <v>1502</v>
      </c>
      <c r="AA5468">
        <v>1</v>
      </c>
      <c r="AB5468">
        <v>600.80000000000007</v>
      </c>
      <c r="AC5468">
        <f>Table1_1[[#This Row],[Price]]*Table1_1[[#This Row],[Quantity]]</f>
        <v>1502</v>
      </c>
    </row>
    <row r="5469" spans="1:29" x14ac:dyDescent="0.3">
      <c r="A5469" t="s">
        <v>28</v>
      </c>
      <c r="B5469" t="s">
        <v>29</v>
      </c>
      <c r="C5469" t="s">
        <v>91</v>
      </c>
      <c r="D5469" t="s">
        <v>364</v>
      </c>
      <c r="E5469" t="s">
        <v>32</v>
      </c>
      <c r="F5469" t="s">
        <v>83</v>
      </c>
      <c r="G5469">
        <v>5</v>
      </c>
      <c r="H5469">
        <v>437069</v>
      </c>
      <c r="I5469" t="s">
        <v>34</v>
      </c>
      <c r="J5469" s="3">
        <v>44612</v>
      </c>
      <c r="K5469">
        <v>1100</v>
      </c>
      <c r="L5469" t="s">
        <v>22020</v>
      </c>
      <c r="M5469" t="s">
        <v>239</v>
      </c>
      <c r="N5469" t="s">
        <v>22021</v>
      </c>
      <c r="O5469" t="s">
        <v>22022</v>
      </c>
      <c r="P5469" t="s">
        <v>51</v>
      </c>
      <c r="Q5469">
        <v>20</v>
      </c>
      <c r="R5469" t="s">
        <v>88</v>
      </c>
      <c r="S5469" t="s">
        <v>79</v>
      </c>
      <c r="T5469">
        <v>59271</v>
      </c>
      <c r="U5469" s="1">
        <v>45569</v>
      </c>
      <c r="V5469" t="s">
        <v>155</v>
      </c>
      <c r="W5469">
        <v>910463</v>
      </c>
      <c r="X5469" t="s">
        <v>22023</v>
      </c>
      <c r="Y5469">
        <v>702</v>
      </c>
      <c r="Z5469">
        <v>2519</v>
      </c>
      <c r="AA5469">
        <v>1</v>
      </c>
      <c r="AB5469">
        <v>1007.6</v>
      </c>
      <c r="AC5469">
        <f>Table1_1[[#This Row],[Price]]*Table1_1[[#This Row],[Quantity]]</f>
        <v>2519</v>
      </c>
    </row>
    <row r="5470" spans="1:29" x14ac:dyDescent="0.3">
      <c r="A5470" t="s">
        <v>28</v>
      </c>
      <c r="B5470" t="s">
        <v>29</v>
      </c>
      <c r="C5470" t="s">
        <v>148</v>
      </c>
      <c r="D5470" t="s">
        <v>637</v>
      </c>
      <c r="E5470" t="s">
        <v>46</v>
      </c>
      <c r="F5470" t="s">
        <v>175</v>
      </c>
      <c r="G5470">
        <v>4</v>
      </c>
      <c r="H5470">
        <v>414572</v>
      </c>
      <c r="I5470" t="s">
        <v>58</v>
      </c>
      <c r="J5470" s="3">
        <v>44836</v>
      </c>
      <c r="K5470">
        <v>1300</v>
      </c>
      <c r="L5470" t="s">
        <v>22024</v>
      </c>
      <c r="M5470" t="s">
        <v>76</v>
      </c>
      <c r="N5470" t="s">
        <v>22025</v>
      </c>
      <c r="O5470" t="s">
        <v>22026</v>
      </c>
      <c r="P5470" t="s">
        <v>39</v>
      </c>
      <c r="Q5470">
        <v>13</v>
      </c>
      <c r="R5470" t="s">
        <v>40</v>
      </c>
      <c r="S5470" t="s">
        <v>41</v>
      </c>
      <c r="T5470">
        <v>16048</v>
      </c>
      <c r="U5470" s="1">
        <v>45459</v>
      </c>
      <c r="V5470" t="s">
        <v>52</v>
      </c>
      <c r="W5470">
        <v>581591</v>
      </c>
      <c r="X5470" t="s">
        <v>22027</v>
      </c>
      <c r="Y5470">
        <v>826</v>
      </c>
      <c r="Z5470">
        <v>2493</v>
      </c>
      <c r="AA5470">
        <v>6</v>
      </c>
      <c r="AB5470">
        <v>5983.2000000000007</v>
      </c>
      <c r="AC5470">
        <f>Table1_1[[#This Row],[Price]]*Table1_1[[#This Row],[Quantity]]</f>
        <v>14958</v>
      </c>
    </row>
    <row r="5471" spans="1:29" x14ac:dyDescent="0.3">
      <c r="A5471" t="s">
        <v>28</v>
      </c>
      <c r="B5471" t="s">
        <v>29</v>
      </c>
      <c r="C5471" t="s">
        <v>66</v>
      </c>
      <c r="D5471" t="s">
        <v>621</v>
      </c>
      <c r="E5471" t="s">
        <v>46</v>
      </c>
      <c r="F5471" t="s">
        <v>135</v>
      </c>
      <c r="G5471">
        <v>72</v>
      </c>
      <c r="H5471">
        <v>409028</v>
      </c>
      <c r="I5471" t="s">
        <v>58</v>
      </c>
      <c r="J5471" s="3">
        <v>44420</v>
      </c>
      <c r="K5471">
        <v>1100</v>
      </c>
      <c r="L5471" t="s">
        <v>22029</v>
      </c>
      <c r="M5471" t="s">
        <v>159</v>
      </c>
      <c r="N5471" t="s">
        <v>22030</v>
      </c>
      <c r="O5471" t="s">
        <v>22031</v>
      </c>
      <c r="P5471" t="s">
        <v>71</v>
      </c>
      <c r="Q5471">
        <v>15</v>
      </c>
      <c r="R5471" t="s">
        <v>40</v>
      </c>
      <c r="S5471" t="s">
        <v>41</v>
      </c>
      <c r="T5471">
        <v>98694</v>
      </c>
      <c r="U5471" s="1">
        <v>45515</v>
      </c>
      <c r="V5471" t="s">
        <v>64</v>
      </c>
      <c r="W5471">
        <v>607077</v>
      </c>
      <c r="X5471" t="s">
        <v>22032</v>
      </c>
      <c r="Y5471">
        <v>832</v>
      </c>
      <c r="Z5471">
        <v>2889</v>
      </c>
      <c r="AA5471">
        <v>4</v>
      </c>
      <c r="AB5471">
        <v>4622.4000000000015</v>
      </c>
      <c r="AC5471">
        <f>Table1_1[[#This Row],[Price]]*Table1_1[[#This Row],[Quantity]]</f>
        <v>11556</v>
      </c>
    </row>
    <row r="5472" spans="1:29" x14ac:dyDescent="0.3">
      <c r="A5472" t="s">
        <v>28</v>
      </c>
      <c r="B5472" t="s">
        <v>29</v>
      </c>
      <c r="C5472" t="s">
        <v>54</v>
      </c>
      <c r="D5472" t="s">
        <v>317</v>
      </c>
      <c r="E5472" t="s">
        <v>32</v>
      </c>
      <c r="F5472" t="s">
        <v>99</v>
      </c>
      <c r="G5472">
        <v>38</v>
      </c>
      <c r="H5472">
        <v>414912</v>
      </c>
      <c r="I5472" t="s">
        <v>58</v>
      </c>
      <c r="J5472" s="3">
        <v>45020</v>
      </c>
      <c r="K5472">
        <v>1300</v>
      </c>
      <c r="L5472" t="s">
        <v>22034</v>
      </c>
      <c r="M5472" t="s">
        <v>747</v>
      </c>
      <c r="N5472" t="s">
        <v>22035</v>
      </c>
      <c r="O5472" t="s">
        <v>22036</v>
      </c>
      <c r="P5472" t="s">
        <v>51</v>
      </c>
      <c r="Q5472">
        <v>9</v>
      </c>
      <c r="R5472" t="s">
        <v>40</v>
      </c>
      <c r="S5472" t="s">
        <v>41</v>
      </c>
      <c r="T5472">
        <v>43441</v>
      </c>
      <c r="U5472" s="1">
        <v>45458</v>
      </c>
      <c r="V5472" t="s">
        <v>52</v>
      </c>
      <c r="W5472">
        <v>800371</v>
      </c>
      <c r="X5472" t="s">
        <v>22037</v>
      </c>
      <c r="Y5472">
        <v>719</v>
      </c>
      <c r="Z5472">
        <v>1603</v>
      </c>
      <c r="AA5472">
        <v>8</v>
      </c>
      <c r="AB5472">
        <v>5129.6000000000004</v>
      </c>
      <c r="AC5472">
        <f>Table1_1[[#This Row],[Price]]*Table1_1[[#This Row],[Quantity]]</f>
        <v>12824</v>
      </c>
    </row>
    <row r="5473" spans="1:29" x14ac:dyDescent="0.3">
      <c r="A5473" t="s">
        <v>28</v>
      </c>
      <c r="B5473" t="s">
        <v>29</v>
      </c>
      <c r="C5473" t="s">
        <v>54</v>
      </c>
      <c r="D5473" t="s">
        <v>380</v>
      </c>
      <c r="E5473" t="s">
        <v>46</v>
      </c>
      <c r="F5473" t="s">
        <v>135</v>
      </c>
      <c r="G5473">
        <v>96</v>
      </c>
      <c r="H5473">
        <v>400749</v>
      </c>
      <c r="I5473" t="s">
        <v>58</v>
      </c>
      <c r="J5473" s="3">
        <v>45397</v>
      </c>
      <c r="K5473">
        <v>1400</v>
      </c>
      <c r="L5473" t="s">
        <v>22038</v>
      </c>
      <c r="M5473" t="s">
        <v>487</v>
      </c>
      <c r="N5473" t="s">
        <v>22039</v>
      </c>
      <c r="O5473" t="s">
        <v>22040</v>
      </c>
      <c r="P5473" t="s">
        <v>51</v>
      </c>
      <c r="Q5473">
        <v>16</v>
      </c>
      <c r="R5473" t="s">
        <v>40</v>
      </c>
      <c r="S5473" t="s">
        <v>79</v>
      </c>
      <c r="T5473">
        <v>95047</v>
      </c>
      <c r="U5473" s="1">
        <v>45374</v>
      </c>
      <c r="V5473" t="s">
        <v>72</v>
      </c>
      <c r="W5473">
        <v>357985</v>
      </c>
      <c r="X5473" t="s">
        <v>22041</v>
      </c>
      <c r="Y5473">
        <v>724</v>
      </c>
      <c r="Z5473">
        <v>1284</v>
      </c>
      <c r="AA5473">
        <v>7</v>
      </c>
      <c r="AB5473">
        <v>3595.2000000000003</v>
      </c>
      <c r="AC5473">
        <f>Table1_1[[#This Row],[Price]]*Table1_1[[#This Row],[Quantity]]</f>
        <v>8988</v>
      </c>
    </row>
    <row r="5474" spans="1:29" x14ac:dyDescent="0.3">
      <c r="A5474" t="s">
        <v>28</v>
      </c>
      <c r="B5474" t="s">
        <v>29</v>
      </c>
      <c r="C5474" t="s">
        <v>157</v>
      </c>
      <c r="D5474" t="s">
        <v>227</v>
      </c>
      <c r="E5474" t="s">
        <v>56</v>
      </c>
      <c r="F5474" t="s">
        <v>99</v>
      </c>
      <c r="G5474">
        <v>34</v>
      </c>
      <c r="H5474">
        <v>438807</v>
      </c>
      <c r="I5474" t="s">
        <v>58</v>
      </c>
      <c r="J5474" s="3">
        <v>44644</v>
      </c>
      <c r="K5474">
        <v>1300</v>
      </c>
      <c r="L5474" t="s">
        <v>22043</v>
      </c>
      <c r="M5474" t="s">
        <v>596</v>
      </c>
      <c r="N5474" t="s">
        <v>22044</v>
      </c>
      <c r="O5474" t="s">
        <v>22045</v>
      </c>
      <c r="P5474" t="s">
        <v>39</v>
      </c>
      <c r="Q5474">
        <v>5</v>
      </c>
      <c r="R5474" t="s">
        <v>40</v>
      </c>
      <c r="S5474" t="s">
        <v>41</v>
      </c>
      <c r="T5474">
        <v>56704</v>
      </c>
      <c r="U5474" s="1">
        <v>45460</v>
      </c>
      <c r="V5474" t="s">
        <v>52</v>
      </c>
      <c r="W5474">
        <v>201039</v>
      </c>
      <c r="X5474" t="s">
        <v>2085</v>
      </c>
      <c r="Y5474">
        <v>262</v>
      </c>
      <c r="Z5474">
        <v>1035</v>
      </c>
      <c r="AA5474">
        <v>2</v>
      </c>
      <c r="AB5474">
        <v>828</v>
      </c>
      <c r="AC5474">
        <f>Table1_1[[#This Row],[Price]]*Table1_1[[#This Row],[Quantity]]</f>
        <v>2070</v>
      </c>
    </row>
    <row r="5475" spans="1:29" x14ac:dyDescent="0.3">
      <c r="A5475" t="s">
        <v>28</v>
      </c>
      <c r="B5475" t="s">
        <v>29</v>
      </c>
      <c r="C5475" t="s">
        <v>157</v>
      </c>
      <c r="D5475" t="s">
        <v>566</v>
      </c>
      <c r="E5475" t="s">
        <v>56</v>
      </c>
      <c r="F5475" t="s">
        <v>113</v>
      </c>
      <c r="G5475">
        <v>9</v>
      </c>
      <c r="H5475">
        <v>429954</v>
      </c>
      <c r="I5475" t="s">
        <v>58</v>
      </c>
      <c r="J5475" s="3">
        <v>44714</v>
      </c>
      <c r="K5475">
        <v>950</v>
      </c>
      <c r="L5475" t="s">
        <v>22046</v>
      </c>
      <c r="M5475" t="s">
        <v>623</v>
      </c>
      <c r="N5475" t="s">
        <v>22047</v>
      </c>
      <c r="O5475" t="s">
        <v>22048</v>
      </c>
      <c r="P5475" t="s">
        <v>39</v>
      </c>
      <c r="Q5475">
        <v>11</v>
      </c>
      <c r="R5475" t="s">
        <v>40</v>
      </c>
      <c r="S5475" t="s">
        <v>63</v>
      </c>
      <c r="T5475">
        <v>96430</v>
      </c>
      <c r="U5475" s="1">
        <v>45535</v>
      </c>
      <c r="V5475" t="s">
        <v>64</v>
      </c>
      <c r="W5475">
        <v>681135</v>
      </c>
      <c r="X5475" t="s">
        <v>22049</v>
      </c>
      <c r="Y5475">
        <v>324</v>
      </c>
      <c r="Z5475">
        <v>2009</v>
      </c>
      <c r="AA5475">
        <v>7</v>
      </c>
      <c r="AB5475">
        <v>5625.2000000000007</v>
      </c>
      <c r="AC5475">
        <f>Table1_1[[#This Row],[Price]]*Table1_1[[#This Row],[Quantity]]</f>
        <v>14063</v>
      </c>
    </row>
    <row r="5476" spans="1:29" x14ac:dyDescent="0.3">
      <c r="A5476" t="s">
        <v>28</v>
      </c>
      <c r="B5476" t="s">
        <v>29</v>
      </c>
      <c r="C5476" t="s">
        <v>44</v>
      </c>
      <c r="D5476" t="s">
        <v>267</v>
      </c>
      <c r="E5476" t="s">
        <v>46</v>
      </c>
      <c r="F5476" t="s">
        <v>175</v>
      </c>
      <c r="G5476">
        <v>10</v>
      </c>
      <c r="H5476">
        <v>401312</v>
      </c>
      <c r="I5476" t="s">
        <v>34</v>
      </c>
      <c r="J5476" s="3">
        <v>44169</v>
      </c>
      <c r="K5476">
        <v>950</v>
      </c>
      <c r="L5476" t="s">
        <v>22051</v>
      </c>
      <c r="M5476" t="s">
        <v>1048</v>
      </c>
      <c r="N5476" t="s">
        <v>22052</v>
      </c>
      <c r="O5476" t="s">
        <v>22053</v>
      </c>
      <c r="P5476" t="s">
        <v>71</v>
      </c>
      <c r="Q5476">
        <v>3</v>
      </c>
      <c r="R5476" t="s">
        <v>40</v>
      </c>
      <c r="S5476" t="s">
        <v>63</v>
      </c>
      <c r="T5476">
        <v>30955</v>
      </c>
      <c r="U5476" s="1">
        <v>45375</v>
      </c>
      <c r="V5476" t="s">
        <v>72</v>
      </c>
      <c r="W5476">
        <v>751808</v>
      </c>
      <c r="X5476" t="s">
        <v>22054</v>
      </c>
      <c r="Y5476">
        <v>783</v>
      </c>
      <c r="Z5476">
        <v>2805</v>
      </c>
      <c r="AA5476">
        <v>6</v>
      </c>
      <c r="AB5476">
        <v>6732</v>
      </c>
      <c r="AC5476">
        <f>Table1_1[[#This Row],[Price]]*Table1_1[[#This Row],[Quantity]]</f>
        <v>16830</v>
      </c>
    </row>
    <row r="5477" spans="1:29" x14ac:dyDescent="0.3">
      <c r="A5477" t="s">
        <v>28</v>
      </c>
      <c r="B5477" t="s">
        <v>29</v>
      </c>
      <c r="C5477" t="s">
        <v>148</v>
      </c>
      <c r="D5477" t="s">
        <v>248</v>
      </c>
      <c r="E5477" t="s">
        <v>46</v>
      </c>
      <c r="F5477" t="s">
        <v>113</v>
      </c>
      <c r="G5477">
        <v>86</v>
      </c>
      <c r="H5477">
        <v>420286</v>
      </c>
      <c r="I5477" t="s">
        <v>58</v>
      </c>
      <c r="J5477" s="3">
        <v>44214</v>
      </c>
      <c r="K5477">
        <v>800</v>
      </c>
      <c r="L5477" t="s">
        <v>22055</v>
      </c>
      <c r="M5477" t="s">
        <v>2538</v>
      </c>
      <c r="N5477" t="s">
        <v>22056</v>
      </c>
      <c r="O5477">
        <v>-10454</v>
      </c>
      <c r="P5477" t="s">
        <v>51</v>
      </c>
      <c r="Q5477">
        <v>14</v>
      </c>
      <c r="R5477" t="s">
        <v>40</v>
      </c>
      <c r="S5477" t="s">
        <v>63</v>
      </c>
      <c r="T5477">
        <v>59830</v>
      </c>
      <c r="U5477" s="1">
        <v>45462</v>
      </c>
      <c r="V5477" t="s">
        <v>52</v>
      </c>
      <c r="W5477">
        <v>399097</v>
      </c>
      <c r="X5477" t="s">
        <v>22057</v>
      </c>
      <c r="Y5477">
        <v>714</v>
      </c>
      <c r="Z5477">
        <v>1337</v>
      </c>
      <c r="AA5477">
        <v>5</v>
      </c>
      <c r="AB5477">
        <v>2674</v>
      </c>
      <c r="AC5477">
        <f>Table1_1[[#This Row],[Price]]*Table1_1[[#This Row],[Quantity]]</f>
        <v>6685</v>
      </c>
    </row>
    <row r="5478" spans="1:29" x14ac:dyDescent="0.3">
      <c r="A5478" t="s">
        <v>28</v>
      </c>
      <c r="B5478" t="s">
        <v>29</v>
      </c>
      <c r="C5478" t="s">
        <v>157</v>
      </c>
      <c r="D5478" t="s">
        <v>546</v>
      </c>
      <c r="E5478" t="s">
        <v>32</v>
      </c>
      <c r="F5478" t="s">
        <v>106</v>
      </c>
      <c r="G5478">
        <v>76</v>
      </c>
      <c r="H5478">
        <v>406645</v>
      </c>
      <c r="I5478" t="s">
        <v>58</v>
      </c>
      <c r="J5478" s="3">
        <v>44271</v>
      </c>
      <c r="K5478">
        <v>1200</v>
      </c>
      <c r="L5478" t="s">
        <v>22058</v>
      </c>
      <c r="M5478" t="s">
        <v>670</v>
      </c>
      <c r="N5478" t="s">
        <v>22059</v>
      </c>
      <c r="O5478" t="s">
        <v>22060</v>
      </c>
      <c r="P5478" t="s">
        <v>39</v>
      </c>
      <c r="Q5478">
        <v>16</v>
      </c>
      <c r="R5478" t="s">
        <v>88</v>
      </c>
      <c r="S5478" t="s">
        <v>63</v>
      </c>
      <c r="T5478">
        <v>95833</v>
      </c>
      <c r="U5478" s="1">
        <v>45464</v>
      </c>
      <c r="V5478" t="s">
        <v>52</v>
      </c>
      <c r="W5478">
        <v>800615</v>
      </c>
      <c r="X5478" t="s">
        <v>22061</v>
      </c>
      <c r="Y5478">
        <v>595</v>
      </c>
      <c r="Z5478">
        <v>1787</v>
      </c>
      <c r="AA5478">
        <v>3</v>
      </c>
      <c r="AB5478">
        <v>2144.4</v>
      </c>
      <c r="AC5478">
        <f>Table1_1[[#This Row],[Price]]*Table1_1[[#This Row],[Quantity]]</f>
        <v>5361</v>
      </c>
    </row>
    <row r="5479" spans="1:29" x14ac:dyDescent="0.3">
      <c r="A5479" t="s">
        <v>28</v>
      </c>
      <c r="B5479" t="s">
        <v>29</v>
      </c>
      <c r="C5479" t="s">
        <v>44</v>
      </c>
      <c r="D5479" t="s">
        <v>182</v>
      </c>
      <c r="E5479" t="s">
        <v>46</v>
      </c>
      <c r="F5479" t="s">
        <v>99</v>
      </c>
      <c r="G5479">
        <v>80</v>
      </c>
      <c r="H5479">
        <v>411573</v>
      </c>
      <c r="I5479" t="s">
        <v>34</v>
      </c>
      <c r="J5479" s="3">
        <v>44651</v>
      </c>
      <c r="K5479">
        <v>1000</v>
      </c>
      <c r="L5479" t="s">
        <v>22062</v>
      </c>
      <c r="M5479" t="s">
        <v>152</v>
      </c>
      <c r="N5479" t="s">
        <v>22063</v>
      </c>
      <c r="O5479" t="s">
        <v>22064</v>
      </c>
      <c r="P5479" t="s">
        <v>87</v>
      </c>
      <c r="Q5479">
        <v>13</v>
      </c>
      <c r="R5479" t="s">
        <v>88</v>
      </c>
      <c r="S5479" t="s">
        <v>79</v>
      </c>
      <c r="T5479">
        <v>84768</v>
      </c>
      <c r="U5479" s="1">
        <v>45522</v>
      </c>
      <c r="V5479" t="s">
        <v>64</v>
      </c>
      <c r="W5479">
        <v>835727</v>
      </c>
      <c r="X5479" t="s">
        <v>22065</v>
      </c>
      <c r="Y5479">
        <v>547</v>
      </c>
      <c r="Z5479">
        <v>2346</v>
      </c>
      <c r="AA5479">
        <v>7</v>
      </c>
      <c r="AB5479">
        <v>6568.8</v>
      </c>
      <c r="AC5479">
        <f>Table1_1[[#This Row],[Price]]*Table1_1[[#This Row],[Quantity]]</f>
        <v>16422</v>
      </c>
    </row>
    <row r="5480" spans="1:29" x14ac:dyDescent="0.3">
      <c r="A5480" t="s">
        <v>28</v>
      </c>
      <c r="B5480" t="s">
        <v>29</v>
      </c>
      <c r="C5480" t="s">
        <v>148</v>
      </c>
      <c r="D5480" t="s">
        <v>187</v>
      </c>
      <c r="E5480" t="s">
        <v>56</v>
      </c>
      <c r="F5480" t="s">
        <v>113</v>
      </c>
      <c r="G5480">
        <v>29</v>
      </c>
      <c r="H5480">
        <v>437270</v>
      </c>
      <c r="I5480" t="s">
        <v>58</v>
      </c>
      <c r="J5480" s="3">
        <v>45547</v>
      </c>
      <c r="K5480">
        <v>800</v>
      </c>
      <c r="L5480" t="s">
        <v>22066</v>
      </c>
      <c r="M5480" t="s">
        <v>1409</v>
      </c>
      <c r="N5480" t="s">
        <v>22067</v>
      </c>
      <c r="O5480" t="s">
        <v>22068</v>
      </c>
      <c r="P5480" t="s">
        <v>39</v>
      </c>
      <c r="Q5480">
        <v>5</v>
      </c>
      <c r="R5480" t="s">
        <v>88</v>
      </c>
      <c r="S5480" t="s">
        <v>118</v>
      </c>
      <c r="T5480">
        <v>74363</v>
      </c>
      <c r="U5480" s="1">
        <v>45505</v>
      </c>
      <c r="V5480" t="s">
        <v>64</v>
      </c>
      <c r="W5480">
        <v>366776</v>
      </c>
      <c r="X5480" t="s">
        <v>22069</v>
      </c>
      <c r="Y5480">
        <v>533</v>
      </c>
      <c r="Z5480">
        <v>892</v>
      </c>
      <c r="AA5480">
        <v>6</v>
      </c>
      <c r="AB5480">
        <v>2140.8000000000002</v>
      </c>
      <c r="AC5480">
        <f>Table1_1[[#This Row],[Price]]*Table1_1[[#This Row],[Quantity]]</f>
        <v>5352</v>
      </c>
    </row>
    <row r="5481" spans="1:29" x14ac:dyDescent="0.3">
      <c r="A5481" t="s">
        <v>28</v>
      </c>
      <c r="B5481" t="s">
        <v>29</v>
      </c>
      <c r="C5481" t="s">
        <v>91</v>
      </c>
      <c r="D5481" t="s">
        <v>467</v>
      </c>
      <c r="E5481" t="s">
        <v>32</v>
      </c>
      <c r="F5481" t="s">
        <v>135</v>
      </c>
      <c r="G5481">
        <v>7</v>
      </c>
      <c r="H5481">
        <v>431428</v>
      </c>
      <c r="I5481" t="s">
        <v>34</v>
      </c>
      <c r="J5481" s="3">
        <v>44457</v>
      </c>
      <c r="K5481">
        <v>1400</v>
      </c>
      <c r="L5481" t="s">
        <v>22070</v>
      </c>
      <c r="M5481" t="s">
        <v>313</v>
      </c>
      <c r="N5481" t="s">
        <v>22071</v>
      </c>
      <c r="O5481" t="s">
        <v>22072</v>
      </c>
      <c r="P5481" t="s">
        <v>87</v>
      </c>
      <c r="Q5481">
        <v>4</v>
      </c>
      <c r="R5481" t="s">
        <v>88</v>
      </c>
      <c r="S5481" t="s">
        <v>41</v>
      </c>
      <c r="T5481">
        <v>19953</v>
      </c>
      <c r="U5481" s="1">
        <v>45582</v>
      </c>
      <c r="V5481" t="s">
        <v>155</v>
      </c>
      <c r="W5481">
        <v>713205</v>
      </c>
      <c r="X5481" t="s">
        <v>22073</v>
      </c>
      <c r="Y5481">
        <v>876</v>
      </c>
      <c r="Z5481">
        <v>1616</v>
      </c>
      <c r="AA5481">
        <v>1</v>
      </c>
      <c r="AB5481">
        <v>646.40000000000009</v>
      </c>
      <c r="AC5481">
        <f>Table1_1[[#This Row],[Price]]*Table1_1[[#This Row],[Quantity]]</f>
        <v>1616</v>
      </c>
    </row>
    <row r="5482" spans="1:29" x14ac:dyDescent="0.3">
      <c r="A5482" t="s">
        <v>28</v>
      </c>
      <c r="B5482" t="s">
        <v>29</v>
      </c>
      <c r="C5482" t="s">
        <v>44</v>
      </c>
      <c r="D5482" t="s">
        <v>55</v>
      </c>
      <c r="E5482" t="s">
        <v>46</v>
      </c>
      <c r="F5482" t="s">
        <v>135</v>
      </c>
      <c r="G5482">
        <v>62</v>
      </c>
      <c r="H5482">
        <v>424798</v>
      </c>
      <c r="I5482" t="s">
        <v>34</v>
      </c>
      <c r="J5482" s="3">
        <v>44187</v>
      </c>
      <c r="K5482">
        <v>1200</v>
      </c>
      <c r="L5482" t="s">
        <v>22074</v>
      </c>
      <c r="M5482" t="s">
        <v>1409</v>
      </c>
      <c r="N5482" t="s">
        <v>22075</v>
      </c>
      <c r="O5482">
        <v>-10753</v>
      </c>
      <c r="P5482" t="s">
        <v>51</v>
      </c>
      <c r="Q5482">
        <v>12</v>
      </c>
      <c r="R5482" t="s">
        <v>88</v>
      </c>
      <c r="S5482" t="s">
        <v>63</v>
      </c>
      <c r="T5482">
        <v>66233</v>
      </c>
      <c r="U5482" s="1">
        <v>45465</v>
      </c>
      <c r="V5482" t="s">
        <v>52</v>
      </c>
      <c r="W5482">
        <v>383266</v>
      </c>
      <c r="X5482" t="s">
        <v>22076</v>
      </c>
      <c r="Y5482">
        <v>549</v>
      </c>
      <c r="Z5482">
        <v>1491</v>
      </c>
      <c r="AA5482">
        <v>2</v>
      </c>
      <c r="AB5482">
        <v>1192.8</v>
      </c>
      <c r="AC5482">
        <f>Table1_1[[#This Row],[Price]]*Table1_1[[#This Row],[Quantity]]</f>
        <v>2982</v>
      </c>
    </row>
    <row r="5483" spans="1:29" x14ac:dyDescent="0.3">
      <c r="A5483" t="s">
        <v>28</v>
      </c>
      <c r="B5483" t="s">
        <v>29</v>
      </c>
      <c r="C5483" t="s">
        <v>148</v>
      </c>
      <c r="D5483" t="s">
        <v>134</v>
      </c>
      <c r="E5483" t="s">
        <v>46</v>
      </c>
      <c r="F5483" t="s">
        <v>135</v>
      </c>
      <c r="G5483">
        <v>74</v>
      </c>
      <c r="H5483">
        <v>407604</v>
      </c>
      <c r="I5483" t="s">
        <v>58</v>
      </c>
      <c r="J5483" s="3">
        <v>45383</v>
      </c>
      <c r="K5483">
        <v>950</v>
      </c>
      <c r="L5483" t="s">
        <v>22077</v>
      </c>
      <c r="M5483" t="s">
        <v>115</v>
      </c>
      <c r="N5483" t="s">
        <v>22078</v>
      </c>
      <c r="O5483">
        <v>-8335</v>
      </c>
      <c r="P5483" t="s">
        <v>51</v>
      </c>
      <c r="Q5483">
        <v>11</v>
      </c>
      <c r="R5483" t="s">
        <v>88</v>
      </c>
      <c r="S5483" t="s">
        <v>63</v>
      </c>
      <c r="T5483">
        <v>11431</v>
      </c>
      <c r="U5483" s="1">
        <v>45602</v>
      </c>
      <c r="V5483" t="s">
        <v>42</v>
      </c>
      <c r="W5483">
        <v>518545</v>
      </c>
      <c r="X5483" t="s">
        <v>22079</v>
      </c>
      <c r="Y5483">
        <v>651</v>
      </c>
      <c r="Z5483">
        <v>2264</v>
      </c>
      <c r="AA5483">
        <v>5</v>
      </c>
      <c r="AB5483">
        <v>4528</v>
      </c>
      <c r="AC5483">
        <f>Table1_1[[#This Row],[Price]]*Table1_1[[#This Row],[Quantity]]</f>
        <v>11320</v>
      </c>
    </row>
    <row r="5484" spans="1:29" x14ac:dyDescent="0.3">
      <c r="A5484" t="s">
        <v>28</v>
      </c>
      <c r="B5484" t="s">
        <v>29</v>
      </c>
      <c r="C5484" t="s">
        <v>30</v>
      </c>
      <c r="D5484" t="s">
        <v>637</v>
      </c>
      <c r="E5484" t="s">
        <v>32</v>
      </c>
      <c r="F5484" t="s">
        <v>106</v>
      </c>
      <c r="G5484">
        <v>23</v>
      </c>
      <c r="H5484">
        <v>413026</v>
      </c>
      <c r="I5484" t="s">
        <v>58</v>
      </c>
      <c r="J5484" s="3">
        <v>44659</v>
      </c>
      <c r="K5484">
        <v>800</v>
      </c>
      <c r="L5484" t="s">
        <v>22080</v>
      </c>
      <c r="M5484" t="s">
        <v>1212</v>
      </c>
      <c r="N5484" t="s">
        <v>22081</v>
      </c>
      <c r="O5484" t="s">
        <v>22082</v>
      </c>
      <c r="P5484" t="s">
        <v>39</v>
      </c>
      <c r="Q5484">
        <v>18</v>
      </c>
      <c r="R5484" t="s">
        <v>88</v>
      </c>
      <c r="S5484" t="s">
        <v>118</v>
      </c>
      <c r="T5484">
        <v>80840</v>
      </c>
      <c r="U5484" s="1">
        <v>45536</v>
      </c>
      <c r="V5484" t="s">
        <v>180</v>
      </c>
      <c r="W5484">
        <v>374211</v>
      </c>
      <c r="X5484" t="s">
        <v>22083</v>
      </c>
      <c r="Y5484">
        <v>981</v>
      </c>
      <c r="Z5484">
        <v>584</v>
      </c>
      <c r="AA5484">
        <v>2</v>
      </c>
      <c r="AB5484">
        <v>467.20000000000005</v>
      </c>
      <c r="AC5484">
        <f>Table1_1[[#This Row],[Price]]*Table1_1[[#This Row],[Quantity]]</f>
        <v>1168</v>
      </c>
    </row>
    <row r="5485" spans="1:29" x14ac:dyDescent="0.3">
      <c r="A5485" t="s">
        <v>28</v>
      </c>
      <c r="B5485" t="s">
        <v>29</v>
      </c>
      <c r="C5485" t="s">
        <v>193</v>
      </c>
      <c r="D5485" t="s">
        <v>421</v>
      </c>
      <c r="E5485" t="s">
        <v>32</v>
      </c>
      <c r="F5485" t="s">
        <v>355</v>
      </c>
      <c r="G5485">
        <v>63</v>
      </c>
      <c r="H5485">
        <v>433147</v>
      </c>
      <c r="I5485" t="s">
        <v>58</v>
      </c>
      <c r="J5485" s="3">
        <v>45065</v>
      </c>
      <c r="K5485">
        <v>1300</v>
      </c>
      <c r="L5485" t="s">
        <v>22084</v>
      </c>
      <c r="M5485" t="s">
        <v>216</v>
      </c>
      <c r="N5485" t="s">
        <v>22085</v>
      </c>
      <c r="O5485" t="s">
        <v>22086</v>
      </c>
      <c r="P5485" t="s">
        <v>51</v>
      </c>
      <c r="Q5485">
        <v>4</v>
      </c>
      <c r="R5485" t="s">
        <v>88</v>
      </c>
      <c r="S5485" t="s">
        <v>41</v>
      </c>
      <c r="T5485">
        <v>75523</v>
      </c>
      <c r="U5485" s="1">
        <v>45332</v>
      </c>
      <c r="V5485" t="s">
        <v>119</v>
      </c>
      <c r="W5485">
        <v>613823</v>
      </c>
      <c r="X5485" t="s">
        <v>22087</v>
      </c>
      <c r="Y5485">
        <v>386</v>
      </c>
      <c r="Z5485">
        <v>1297</v>
      </c>
      <c r="AA5485">
        <v>2</v>
      </c>
      <c r="AB5485">
        <v>1037.6000000000001</v>
      </c>
      <c r="AC5485">
        <f>Table1_1[[#This Row],[Price]]*Table1_1[[#This Row],[Quantity]]</f>
        <v>2594</v>
      </c>
    </row>
    <row r="5486" spans="1:29" x14ac:dyDescent="0.3">
      <c r="A5486" t="s">
        <v>28</v>
      </c>
      <c r="B5486" t="s">
        <v>29</v>
      </c>
      <c r="C5486" t="s">
        <v>54</v>
      </c>
      <c r="D5486" t="s">
        <v>261</v>
      </c>
      <c r="E5486" t="s">
        <v>46</v>
      </c>
      <c r="F5486" t="s">
        <v>47</v>
      </c>
      <c r="G5486">
        <v>99</v>
      </c>
      <c r="H5486">
        <v>436393</v>
      </c>
      <c r="I5486" t="s">
        <v>58</v>
      </c>
      <c r="J5486" s="3">
        <v>45313</v>
      </c>
      <c r="K5486">
        <v>1000</v>
      </c>
      <c r="L5486" t="s">
        <v>22089</v>
      </c>
      <c r="M5486" t="s">
        <v>869</v>
      </c>
      <c r="N5486" t="s">
        <v>22090</v>
      </c>
      <c r="O5486" t="s">
        <v>22091</v>
      </c>
      <c r="P5486" t="s">
        <v>39</v>
      </c>
      <c r="Q5486">
        <v>5</v>
      </c>
      <c r="R5486" t="s">
        <v>40</v>
      </c>
      <c r="S5486" t="s">
        <v>79</v>
      </c>
      <c r="T5486">
        <v>21137</v>
      </c>
      <c r="U5486" s="1">
        <v>45504</v>
      </c>
      <c r="V5486" t="s">
        <v>126</v>
      </c>
      <c r="W5486">
        <v>850240</v>
      </c>
      <c r="X5486" t="s">
        <v>22092</v>
      </c>
      <c r="Y5486">
        <v>712</v>
      </c>
      <c r="Z5486">
        <v>1832</v>
      </c>
      <c r="AA5486">
        <v>1</v>
      </c>
      <c r="AB5486">
        <v>732.80000000000007</v>
      </c>
      <c r="AC5486">
        <f>Table1_1[[#This Row],[Price]]*Table1_1[[#This Row],[Quantity]]</f>
        <v>1832</v>
      </c>
    </row>
    <row r="5487" spans="1:29" x14ac:dyDescent="0.3">
      <c r="A5487" t="s">
        <v>28</v>
      </c>
      <c r="B5487" t="s">
        <v>29</v>
      </c>
      <c r="C5487" t="s">
        <v>193</v>
      </c>
      <c r="D5487" t="s">
        <v>261</v>
      </c>
      <c r="E5487" t="s">
        <v>46</v>
      </c>
      <c r="F5487" t="s">
        <v>99</v>
      </c>
      <c r="G5487">
        <v>23</v>
      </c>
      <c r="H5487">
        <v>420670</v>
      </c>
      <c r="I5487" t="s">
        <v>58</v>
      </c>
      <c r="J5487" s="3">
        <v>44041</v>
      </c>
      <c r="K5487">
        <v>1100</v>
      </c>
      <c r="L5487" t="s">
        <v>2700</v>
      </c>
      <c r="M5487" t="s">
        <v>843</v>
      </c>
      <c r="N5487" t="s">
        <v>22094</v>
      </c>
      <c r="O5487" t="s">
        <v>22095</v>
      </c>
      <c r="P5487" t="s">
        <v>51</v>
      </c>
      <c r="Q5487">
        <v>19</v>
      </c>
      <c r="R5487" t="s">
        <v>40</v>
      </c>
      <c r="S5487" t="s">
        <v>79</v>
      </c>
      <c r="T5487">
        <v>91536</v>
      </c>
      <c r="U5487" s="1">
        <v>45321</v>
      </c>
      <c r="V5487" t="s">
        <v>111</v>
      </c>
      <c r="W5487">
        <v>793075</v>
      </c>
      <c r="X5487" t="s">
        <v>22096</v>
      </c>
      <c r="Y5487">
        <v>804</v>
      </c>
      <c r="Z5487">
        <v>2747</v>
      </c>
      <c r="AA5487">
        <v>1</v>
      </c>
      <c r="AB5487">
        <v>1098.8</v>
      </c>
      <c r="AC5487">
        <f>Table1_1[[#This Row],[Price]]*Table1_1[[#This Row],[Quantity]]</f>
        <v>2747</v>
      </c>
    </row>
    <row r="5488" spans="1:29" x14ac:dyDescent="0.3">
      <c r="A5488" t="s">
        <v>28</v>
      </c>
      <c r="B5488" t="s">
        <v>29</v>
      </c>
      <c r="C5488" t="s">
        <v>148</v>
      </c>
      <c r="D5488" t="s">
        <v>380</v>
      </c>
      <c r="E5488" t="s">
        <v>32</v>
      </c>
      <c r="F5488" t="s">
        <v>150</v>
      </c>
      <c r="G5488">
        <v>98</v>
      </c>
      <c r="H5488">
        <v>438455</v>
      </c>
      <c r="I5488" t="s">
        <v>34</v>
      </c>
      <c r="J5488" s="3">
        <v>44013</v>
      </c>
      <c r="K5488">
        <v>1200</v>
      </c>
      <c r="L5488" t="s">
        <v>22097</v>
      </c>
      <c r="M5488" t="s">
        <v>394</v>
      </c>
      <c r="N5488" t="s">
        <v>22098</v>
      </c>
      <c r="O5488" t="s">
        <v>22099</v>
      </c>
      <c r="P5488" t="s">
        <v>87</v>
      </c>
      <c r="Q5488">
        <v>7</v>
      </c>
      <c r="R5488" t="s">
        <v>40</v>
      </c>
      <c r="S5488" t="s">
        <v>118</v>
      </c>
      <c r="T5488">
        <v>57043</v>
      </c>
      <c r="U5488" s="1">
        <v>45328</v>
      </c>
      <c r="V5488" t="s">
        <v>119</v>
      </c>
      <c r="W5488">
        <v>676071</v>
      </c>
      <c r="X5488" t="s">
        <v>22100</v>
      </c>
      <c r="Y5488">
        <v>214</v>
      </c>
      <c r="Z5488">
        <v>2254</v>
      </c>
      <c r="AA5488">
        <v>2</v>
      </c>
      <c r="AB5488">
        <v>1803.2</v>
      </c>
      <c r="AC5488">
        <f>Table1_1[[#This Row],[Price]]*Table1_1[[#This Row],[Quantity]]</f>
        <v>4508</v>
      </c>
    </row>
    <row r="5489" spans="1:29" x14ac:dyDescent="0.3">
      <c r="A5489" t="s">
        <v>28</v>
      </c>
      <c r="B5489" t="s">
        <v>29</v>
      </c>
      <c r="C5489" t="s">
        <v>91</v>
      </c>
      <c r="D5489" t="s">
        <v>611</v>
      </c>
      <c r="E5489" t="s">
        <v>56</v>
      </c>
      <c r="F5489" t="s">
        <v>47</v>
      </c>
      <c r="G5489">
        <v>61</v>
      </c>
      <c r="H5489">
        <v>421440</v>
      </c>
      <c r="I5489" t="s">
        <v>58</v>
      </c>
      <c r="J5489" s="3">
        <v>44102</v>
      </c>
      <c r="K5489">
        <v>1100</v>
      </c>
      <c r="L5489" t="s">
        <v>22101</v>
      </c>
      <c r="M5489" t="s">
        <v>2054</v>
      </c>
      <c r="N5489" t="s">
        <v>22102</v>
      </c>
      <c r="O5489" t="s">
        <v>22103</v>
      </c>
      <c r="P5489" t="s">
        <v>71</v>
      </c>
      <c r="Q5489">
        <v>4</v>
      </c>
      <c r="R5489" t="s">
        <v>88</v>
      </c>
      <c r="S5489" t="s">
        <v>63</v>
      </c>
      <c r="T5489">
        <v>17778</v>
      </c>
      <c r="U5489" s="1">
        <v>45379</v>
      </c>
      <c r="V5489" t="s">
        <v>72</v>
      </c>
      <c r="W5489">
        <v>208006</v>
      </c>
      <c r="X5489" t="s">
        <v>22104</v>
      </c>
      <c r="Y5489">
        <v>834</v>
      </c>
      <c r="Z5489">
        <v>1346</v>
      </c>
      <c r="AA5489">
        <v>6</v>
      </c>
      <c r="AB5489">
        <v>3230.4</v>
      </c>
      <c r="AC5489">
        <f>Table1_1[[#This Row],[Price]]*Table1_1[[#This Row],[Quantity]]</f>
        <v>8076</v>
      </c>
    </row>
    <row r="5490" spans="1:29" x14ac:dyDescent="0.3">
      <c r="A5490" t="s">
        <v>28</v>
      </c>
      <c r="B5490" t="s">
        <v>29</v>
      </c>
      <c r="C5490" t="s">
        <v>91</v>
      </c>
      <c r="D5490" t="s">
        <v>187</v>
      </c>
      <c r="E5490" t="s">
        <v>56</v>
      </c>
      <c r="F5490" t="s">
        <v>99</v>
      </c>
      <c r="G5490">
        <v>30</v>
      </c>
      <c r="H5490">
        <v>431311</v>
      </c>
      <c r="I5490" t="s">
        <v>34</v>
      </c>
      <c r="J5490" s="3">
        <v>44411</v>
      </c>
      <c r="K5490">
        <v>800</v>
      </c>
      <c r="L5490" t="s">
        <v>22105</v>
      </c>
      <c r="M5490" t="s">
        <v>345</v>
      </c>
      <c r="N5490" t="s">
        <v>22106</v>
      </c>
      <c r="O5490" t="s">
        <v>22107</v>
      </c>
      <c r="P5490" t="s">
        <v>71</v>
      </c>
      <c r="Q5490">
        <v>16</v>
      </c>
      <c r="R5490" t="s">
        <v>88</v>
      </c>
      <c r="S5490" t="s">
        <v>118</v>
      </c>
      <c r="T5490">
        <v>81473</v>
      </c>
      <c r="U5490" s="1">
        <v>45441</v>
      </c>
      <c r="V5490" t="s">
        <v>140</v>
      </c>
      <c r="W5490">
        <v>997984</v>
      </c>
      <c r="X5490" t="s">
        <v>10217</v>
      </c>
      <c r="Y5490">
        <v>773</v>
      </c>
      <c r="Z5490">
        <v>2460</v>
      </c>
      <c r="AA5490">
        <v>4</v>
      </c>
      <c r="AB5490">
        <v>3936</v>
      </c>
      <c r="AC5490">
        <f>Table1_1[[#This Row],[Price]]*Table1_1[[#This Row],[Quantity]]</f>
        <v>9840</v>
      </c>
    </row>
    <row r="5491" spans="1:29" x14ac:dyDescent="0.3">
      <c r="A5491" t="s">
        <v>28</v>
      </c>
      <c r="B5491" t="s">
        <v>29</v>
      </c>
      <c r="C5491" t="s">
        <v>54</v>
      </c>
      <c r="D5491" t="s">
        <v>611</v>
      </c>
      <c r="E5491" t="s">
        <v>46</v>
      </c>
      <c r="F5491" t="s">
        <v>150</v>
      </c>
      <c r="G5491">
        <v>97</v>
      </c>
      <c r="H5491">
        <v>423473</v>
      </c>
      <c r="I5491" t="s">
        <v>58</v>
      </c>
      <c r="J5491" s="3">
        <v>44630</v>
      </c>
      <c r="K5491">
        <v>1300</v>
      </c>
      <c r="L5491" t="s">
        <v>22108</v>
      </c>
      <c r="M5491" t="s">
        <v>366</v>
      </c>
      <c r="N5491" t="s">
        <v>22109</v>
      </c>
      <c r="O5491" t="s">
        <v>22110</v>
      </c>
      <c r="P5491" t="s">
        <v>51</v>
      </c>
      <c r="Q5491">
        <v>17</v>
      </c>
      <c r="R5491" t="s">
        <v>88</v>
      </c>
      <c r="S5491" t="s">
        <v>41</v>
      </c>
      <c r="T5491">
        <v>89523</v>
      </c>
      <c r="U5491" s="1">
        <v>45340</v>
      </c>
      <c r="V5491" t="s">
        <v>119</v>
      </c>
      <c r="W5491">
        <v>996456</v>
      </c>
      <c r="X5491" t="s">
        <v>13934</v>
      </c>
      <c r="Y5491">
        <v>596</v>
      </c>
      <c r="Z5491">
        <v>2800</v>
      </c>
      <c r="AA5491">
        <v>5</v>
      </c>
      <c r="AB5491">
        <v>5600</v>
      </c>
      <c r="AC5491">
        <f>Table1_1[[#This Row],[Price]]*Table1_1[[#This Row],[Quantity]]</f>
        <v>14000</v>
      </c>
    </row>
    <row r="5492" spans="1:29" x14ac:dyDescent="0.3">
      <c r="A5492" t="s">
        <v>28</v>
      </c>
      <c r="B5492" t="s">
        <v>29</v>
      </c>
      <c r="C5492" t="s">
        <v>148</v>
      </c>
      <c r="D5492" t="s">
        <v>338</v>
      </c>
      <c r="E5492" t="s">
        <v>46</v>
      </c>
      <c r="F5492" t="s">
        <v>33</v>
      </c>
      <c r="G5492">
        <v>23</v>
      </c>
      <c r="H5492">
        <v>437642</v>
      </c>
      <c r="I5492" t="s">
        <v>34</v>
      </c>
      <c r="J5492" s="3">
        <v>44911</v>
      </c>
      <c r="K5492">
        <v>1200</v>
      </c>
      <c r="L5492" t="s">
        <v>22111</v>
      </c>
      <c r="M5492" t="s">
        <v>129</v>
      </c>
      <c r="N5492" t="s">
        <v>22112</v>
      </c>
      <c r="O5492" t="s">
        <v>22113</v>
      </c>
      <c r="P5492" t="s">
        <v>71</v>
      </c>
      <c r="Q5492">
        <v>3</v>
      </c>
      <c r="R5492" t="s">
        <v>88</v>
      </c>
      <c r="S5492" t="s">
        <v>79</v>
      </c>
      <c r="T5492">
        <v>61520</v>
      </c>
      <c r="U5492" s="1">
        <v>45408</v>
      </c>
      <c r="V5492" t="s">
        <v>80</v>
      </c>
      <c r="W5492">
        <v>205797</v>
      </c>
      <c r="X5492" t="s">
        <v>22114</v>
      </c>
      <c r="Y5492">
        <v>839</v>
      </c>
      <c r="Z5492">
        <v>1132</v>
      </c>
      <c r="AA5492">
        <v>1</v>
      </c>
      <c r="AB5492">
        <v>452.8</v>
      </c>
      <c r="AC5492">
        <f>Table1_1[[#This Row],[Price]]*Table1_1[[#This Row],[Quantity]]</f>
        <v>1132</v>
      </c>
    </row>
    <row r="5493" spans="1:29" x14ac:dyDescent="0.3">
      <c r="A5493" t="s">
        <v>28</v>
      </c>
      <c r="B5493" t="s">
        <v>29</v>
      </c>
      <c r="C5493" t="s">
        <v>157</v>
      </c>
      <c r="D5493" t="s">
        <v>364</v>
      </c>
      <c r="E5493" t="s">
        <v>56</v>
      </c>
      <c r="F5493" t="s">
        <v>33</v>
      </c>
      <c r="G5493">
        <v>40</v>
      </c>
      <c r="H5493">
        <v>433451</v>
      </c>
      <c r="I5493" t="s">
        <v>34</v>
      </c>
      <c r="J5493" s="3">
        <v>45612</v>
      </c>
      <c r="K5493">
        <v>950</v>
      </c>
      <c r="L5493" t="s">
        <v>22115</v>
      </c>
      <c r="M5493" t="s">
        <v>818</v>
      </c>
      <c r="N5493" t="s">
        <v>22116</v>
      </c>
      <c r="O5493">
        <v>9402742469</v>
      </c>
      <c r="P5493" t="s">
        <v>87</v>
      </c>
      <c r="Q5493">
        <v>13</v>
      </c>
      <c r="R5493" t="s">
        <v>88</v>
      </c>
      <c r="S5493" t="s">
        <v>118</v>
      </c>
      <c r="T5493">
        <v>17696</v>
      </c>
      <c r="U5493" s="1">
        <v>45616</v>
      </c>
      <c r="V5493" t="s">
        <v>42</v>
      </c>
      <c r="W5493">
        <v>284795</v>
      </c>
      <c r="X5493" t="s">
        <v>22117</v>
      </c>
      <c r="Y5493">
        <v>310</v>
      </c>
      <c r="Z5493">
        <v>1169</v>
      </c>
      <c r="AA5493">
        <v>7</v>
      </c>
      <c r="AB5493">
        <v>3273.2000000000003</v>
      </c>
      <c r="AC5493">
        <f>Table1_1[[#This Row],[Price]]*Table1_1[[#This Row],[Quantity]]</f>
        <v>8183</v>
      </c>
    </row>
    <row r="5494" spans="1:29" x14ac:dyDescent="0.3">
      <c r="A5494" t="s">
        <v>28</v>
      </c>
      <c r="B5494" t="s">
        <v>29</v>
      </c>
      <c r="C5494" t="s">
        <v>148</v>
      </c>
      <c r="D5494" t="s">
        <v>616</v>
      </c>
      <c r="E5494" t="s">
        <v>32</v>
      </c>
      <c r="F5494" t="s">
        <v>57</v>
      </c>
      <c r="G5494">
        <v>12</v>
      </c>
      <c r="H5494">
        <v>409429</v>
      </c>
      <c r="I5494" t="s">
        <v>58</v>
      </c>
      <c r="J5494" s="3">
        <v>45319</v>
      </c>
      <c r="K5494">
        <v>1100</v>
      </c>
      <c r="L5494" t="s">
        <v>6944</v>
      </c>
      <c r="M5494" t="s">
        <v>856</v>
      </c>
      <c r="N5494" t="s">
        <v>22118</v>
      </c>
      <c r="O5494">
        <v>7369043490</v>
      </c>
      <c r="P5494" t="s">
        <v>87</v>
      </c>
      <c r="Q5494">
        <v>13</v>
      </c>
      <c r="R5494" t="s">
        <v>40</v>
      </c>
      <c r="S5494" t="s">
        <v>41</v>
      </c>
      <c r="T5494">
        <v>79074</v>
      </c>
      <c r="U5494" s="1">
        <v>45409</v>
      </c>
      <c r="V5494" t="s">
        <v>80</v>
      </c>
      <c r="W5494">
        <v>339136</v>
      </c>
      <c r="X5494" t="s">
        <v>22119</v>
      </c>
      <c r="Y5494">
        <v>546</v>
      </c>
      <c r="Z5494">
        <v>832</v>
      </c>
      <c r="AA5494">
        <v>3</v>
      </c>
      <c r="AB5494">
        <v>998.40000000000009</v>
      </c>
      <c r="AC5494">
        <f>Table1_1[[#This Row],[Price]]*Table1_1[[#This Row],[Quantity]]</f>
        <v>2496</v>
      </c>
    </row>
    <row r="5495" spans="1:29" x14ac:dyDescent="0.3">
      <c r="A5495" t="s">
        <v>28</v>
      </c>
      <c r="B5495" t="s">
        <v>29</v>
      </c>
      <c r="C5495" t="s">
        <v>30</v>
      </c>
      <c r="D5495" t="s">
        <v>621</v>
      </c>
      <c r="E5495" t="s">
        <v>46</v>
      </c>
      <c r="F5495" t="s">
        <v>99</v>
      </c>
      <c r="G5495">
        <v>24</v>
      </c>
      <c r="H5495">
        <v>435851</v>
      </c>
      <c r="I5495" t="s">
        <v>34</v>
      </c>
      <c r="J5495" s="3">
        <v>45562</v>
      </c>
      <c r="K5495">
        <v>950</v>
      </c>
      <c r="L5495" t="s">
        <v>22120</v>
      </c>
      <c r="M5495" t="s">
        <v>591</v>
      </c>
      <c r="N5495" t="s">
        <v>22121</v>
      </c>
      <c r="O5495" t="s">
        <v>22122</v>
      </c>
      <c r="P5495" t="s">
        <v>51</v>
      </c>
      <c r="Q5495">
        <v>5</v>
      </c>
      <c r="R5495" t="s">
        <v>88</v>
      </c>
      <c r="S5495" t="s">
        <v>63</v>
      </c>
      <c r="T5495">
        <v>44988</v>
      </c>
      <c r="U5495" s="1">
        <v>45590</v>
      </c>
      <c r="V5495" t="s">
        <v>155</v>
      </c>
      <c r="W5495">
        <v>602575</v>
      </c>
      <c r="X5495" t="s">
        <v>22123</v>
      </c>
      <c r="Y5495">
        <v>478</v>
      </c>
      <c r="Z5495">
        <v>1737</v>
      </c>
      <c r="AA5495">
        <v>8</v>
      </c>
      <c r="AB5495">
        <v>5558.4000000000015</v>
      </c>
      <c r="AC5495">
        <f>Table1_1[[#This Row],[Price]]*Table1_1[[#This Row],[Quantity]]</f>
        <v>13896</v>
      </c>
    </row>
    <row r="5496" spans="1:29" x14ac:dyDescent="0.3">
      <c r="A5496" t="s">
        <v>28</v>
      </c>
      <c r="B5496" t="s">
        <v>29</v>
      </c>
      <c r="C5496" t="s">
        <v>193</v>
      </c>
      <c r="D5496" t="s">
        <v>134</v>
      </c>
      <c r="E5496" t="s">
        <v>32</v>
      </c>
      <c r="F5496" t="s">
        <v>355</v>
      </c>
      <c r="G5496">
        <v>9</v>
      </c>
      <c r="H5496">
        <v>429716</v>
      </c>
      <c r="I5496" t="s">
        <v>34</v>
      </c>
      <c r="J5496" s="3">
        <v>44564</v>
      </c>
      <c r="K5496">
        <v>950</v>
      </c>
      <c r="L5496" t="s">
        <v>22125</v>
      </c>
      <c r="M5496" t="s">
        <v>351</v>
      </c>
      <c r="N5496" t="s">
        <v>22126</v>
      </c>
      <c r="O5496" t="s">
        <v>22127</v>
      </c>
      <c r="P5496" t="s">
        <v>51</v>
      </c>
      <c r="Q5496">
        <v>20</v>
      </c>
      <c r="R5496" t="s">
        <v>40</v>
      </c>
      <c r="S5496" t="s">
        <v>63</v>
      </c>
      <c r="T5496">
        <v>92386</v>
      </c>
      <c r="U5496" s="1">
        <v>45475</v>
      </c>
      <c r="V5496" t="s">
        <v>126</v>
      </c>
      <c r="W5496">
        <v>887056</v>
      </c>
      <c r="X5496" t="s">
        <v>22128</v>
      </c>
      <c r="Y5496">
        <v>718</v>
      </c>
      <c r="Z5496">
        <v>2403</v>
      </c>
      <c r="AA5496">
        <v>8</v>
      </c>
      <c r="AB5496">
        <v>7689.6</v>
      </c>
      <c r="AC5496">
        <f>Table1_1[[#This Row],[Price]]*Table1_1[[#This Row],[Quantity]]</f>
        <v>19224</v>
      </c>
    </row>
    <row r="5497" spans="1:29" x14ac:dyDescent="0.3">
      <c r="A5497" t="s">
        <v>28</v>
      </c>
      <c r="B5497" t="s">
        <v>29</v>
      </c>
      <c r="C5497" t="s">
        <v>66</v>
      </c>
      <c r="D5497" t="s">
        <v>170</v>
      </c>
      <c r="E5497" t="s">
        <v>32</v>
      </c>
      <c r="F5497" t="s">
        <v>175</v>
      </c>
      <c r="G5497">
        <v>85</v>
      </c>
      <c r="H5497">
        <v>439730</v>
      </c>
      <c r="I5497" t="s">
        <v>58</v>
      </c>
      <c r="J5497" s="3">
        <v>45448</v>
      </c>
      <c r="K5497">
        <v>1300</v>
      </c>
      <c r="L5497" t="s">
        <v>2110</v>
      </c>
      <c r="M5497" t="s">
        <v>434</v>
      </c>
      <c r="N5497" t="s">
        <v>22129</v>
      </c>
      <c r="O5497">
        <v>5898435905</v>
      </c>
      <c r="P5497" t="s">
        <v>87</v>
      </c>
      <c r="Q5497">
        <v>12</v>
      </c>
      <c r="R5497" t="s">
        <v>40</v>
      </c>
      <c r="S5497" t="s">
        <v>41</v>
      </c>
      <c r="T5497">
        <v>98247</v>
      </c>
      <c r="U5497" s="1">
        <v>45572</v>
      </c>
      <c r="V5497" t="s">
        <v>155</v>
      </c>
      <c r="W5497">
        <v>988862</v>
      </c>
      <c r="X5497" t="s">
        <v>22130</v>
      </c>
      <c r="Y5497">
        <v>303</v>
      </c>
      <c r="Z5497">
        <v>1914</v>
      </c>
      <c r="AA5497">
        <v>4</v>
      </c>
      <c r="AB5497">
        <v>3062.4</v>
      </c>
      <c r="AC5497">
        <f>Table1_1[[#This Row],[Price]]*Table1_1[[#This Row],[Quantity]]</f>
        <v>7656</v>
      </c>
    </row>
    <row r="5498" spans="1:29" x14ac:dyDescent="0.3">
      <c r="A5498" t="s">
        <v>28</v>
      </c>
      <c r="B5498" t="s">
        <v>29</v>
      </c>
      <c r="C5498" t="s">
        <v>30</v>
      </c>
      <c r="D5498" t="s">
        <v>55</v>
      </c>
      <c r="E5498" t="s">
        <v>46</v>
      </c>
      <c r="F5498" t="s">
        <v>83</v>
      </c>
      <c r="G5498">
        <v>88</v>
      </c>
      <c r="H5498">
        <v>403078</v>
      </c>
      <c r="I5498" t="s">
        <v>58</v>
      </c>
      <c r="J5498" s="3">
        <v>44624</v>
      </c>
      <c r="K5498">
        <v>1000</v>
      </c>
      <c r="L5498" t="s">
        <v>22131</v>
      </c>
      <c r="M5498" t="s">
        <v>1198</v>
      </c>
      <c r="N5498" t="s">
        <v>22132</v>
      </c>
      <c r="O5498" t="s">
        <v>22133</v>
      </c>
      <c r="P5498" t="s">
        <v>51</v>
      </c>
      <c r="Q5498">
        <v>8</v>
      </c>
      <c r="R5498" t="s">
        <v>88</v>
      </c>
      <c r="S5498" t="s">
        <v>118</v>
      </c>
      <c r="T5498">
        <v>94470</v>
      </c>
      <c r="U5498" s="1">
        <v>45374</v>
      </c>
      <c r="V5498" t="s">
        <v>72</v>
      </c>
      <c r="W5498">
        <v>511373</v>
      </c>
      <c r="X5498" t="s">
        <v>22134</v>
      </c>
      <c r="Y5498">
        <v>354</v>
      </c>
      <c r="Z5498">
        <v>1421</v>
      </c>
      <c r="AA5498">
        <v>7</v>
      </c>
      <c r="AB5498">
        <v>3978.8</v>
      </c>
      <c r="AC5498">
        <f>Table1_1[[#This Row],[Price]]*Table1_1[[#This Row],[Quantity]]</f>
        <v>9947</v>
      </c>
    </row>
    <row r="5499" spans="1:29" x14ac:dyDescent="0.3">
      <c r="A5499" t="s">
        <v>28</v>
      </c>
      <c r="B5499" t="s">
        <v>29</v>
      </c>
      <c r="C5499" t="s">
        <v>148</v>
      </c>
      <c r="D5499" t="s">
        <v>142</v>
      </c>
      <c r="E5499" t="s">
        <v>56</v>
      </c>
      <c r="F5499" t="s">
        <v>175</v>
      </c>
      <c r="G5499">
        <v>4</v>
      </c>
      <c r="H5499">
        <v>409639</v>
      </c>
      <c r="I5499" t="s">
        <v>58</v>
      </c>
      <c r="J5499" s="3">
        <v>45526</v>
      </c>
      <c r="K5499">
        <v>1000</v>
      </c>
      <c r="L5499" t="s">
        <v>22135</v>
      </c>
      <c r="M5499" t="s">
        <v>1291</v>
      </c>
      <c r="N5499" t="s">
        <v>22136</v>
      </c>
      <c r="O5499" t="s">
        <v>22137</v>
      </c>
      <c r="P5499" t="s">
        <v>87</v>
      </c>
      <c r="Q5499">
        <v>17</v>
      </c>
      <c r="R5499" t="s">
        <v>40</v>
      </c>
      <c r="S5499" t="s">
        <v>63</v>
      </c>
      <c r="T5499">
        <v>11707</v>
      </c>
      <c r="U5499" s="1">
        <v>45432</v>
      </c>
      <c r="V5499" t="s">
        <v>140</v>
      </c>
      <c r="W5499">
        <v>127328</v>
      </c>
      <c r="X5499" t="s">
        <v>22138</v>
      </c>
      <c r="Y5499">
        <v>227</v>
      </c>
      <c r="Z5499">
        <v>1619</v>
      </c>
      <c r="AA5499">
        <v>8</v>
      </c>
      <c r="AB5499">
        <v>5180.8</v>
      </c>
      <c r="AC5499">
        <f>Table1_1[[#This Row],[Price]]*Table1_1[[#This Row],[Quantity]]</f>
        <v>12952</v>
      </c>
    </row>
    <row r="5500" spans="1:29" x14ac:dyDescent="0.3">
      <c r="A5500" t="s">
        <v>28</v>
      </c>
      <c r="B5500" t="s">
        <v>29</v>
      </c>
      <c r="C5500" t="s">
        <v>193</v>
      </c>
      <c r="D5500" t="s">
        <v>442</v>
      </c>
      <c r="E5500" t="s">
        <v>32</v>
      </c>
      <c r="F5500" t="s">
        <v>175</v>
      </c>
      <c r="G5500">
        <v>31</v>
      </c>
      <c r="H5500">
        <v>413136</v>
      </c>
      <c r="I5500" t="s">
        <v>34</v>
      </c>
      <c r="J5500" s="3">
        <v>44460</v>
      </c>
      <c r="K5500">
        <v>1000</v>
      </c>
      <c r="L5500" t="s">
        <v>21209</v>
      </c>
      <c r="M5500" t="s">
        <v>361</v>
      </c>
      <c r="N5500" t="s">
        <v>22139</v>
      </c>
      <c r="O5500" t="s">
        <v>22140</v>
      </c>
      <c r="P5500" t="s">
        <v>51</v>
      </c>
      <c r="Q5500">
        <v>17</v>
      </c>
      <c r="R5500" t="s">
        <v>40</v>
      </c>
      <c r="S5500" t="s">
        <v>118</v>
      </c>
      <c r="T5500">
        <v>71910</v>
      </c>
      <c r="U5500" s="1">
        <v>45571</v>
      </c>
      <c r="V5500" t="s">
        <v>155</v>
      </c>
      <c r="W5500">
        <v>816610</v>
      </c>
      <c r="X5500" t="s">
        <v>14869</v>
      </c>
      <c r="Y5500">
        <v>246</v>
      </c>
      <c r="Z5500">
        <v>2151</v>
      </c>
      <c r="AA5500">
        <v>1</v>
      </c>
      <c r="AB5500">
        <v>860.40000000000009</v>
      </c>
      <c r="AC5500">
        <f>Table1_1[[#This Row],[Price]]*Table1_1[[#This Row],[Quantity]]</f>
        <v>2151</v>
      </c>
    </row>
    <row r="5501" spans="1:29" x14ac:dyDescent="0.3">
      <c r="A5501" t="s">
        <v>28</v>
      </c>
      <c r="B5501" t="s">
        <v>29</v>
      </c>
      <c r="C5501" t="s">
        <v>30</v>
      </c>
      <c r="D5501" t="s">
        <v>611</v>
      </c>
      <c r="E5501" t="s">
        <v>46</v>
      </c>
      <c r="F5501" t="s">
        <v>150</v>
      </c>
      <c r="G5501">
        <v>4</v>
      </c>
      <c r="H5501">
        <v>410391</v>
      </c>
      <c r="I5501" t="s">
        <v>58</v>
      </c>
      <c r="J5501" s="3">
        <v>44197</v>
      </c>
      <c r="K5501">
        <v>1400</v>
      </c>
      <c r="L5501" t="s">
        <v>22142</v>
      </c>
      <c r="M5501" t="s">
        <v>1058</v>
      </c>
      <c r="N5501" t="s">
        <v>22143</v>
      </c>
      <c r="O5501" t="s">
        <v>22144</v>
      </c>
      <c r="P5501" t="s">
        <v>71</v>
      </c>
      <c r="Q5501">
        <v>3</v>
      </c>
      <c r="R5501" t="s">
        <v>88</v>
      </c>
      <c r="S5501" t="s">
        <v>63</v>
      </c>
      <c r="T5501">
        <v>41136</v>
      </c>
      <c r="U5501" s="1">
        <v>45505</v>
      </c>
      <c r="V5501" t="s">
        <v>64</v>
      </c>
      <c r="W5501">
        <v>583921</v>
      </c>
      <c r="X5501" t="s">
        <v>536</v>
      </c>
      <c r="Y5501">
        <v>729</v>
      </c>
      <c r="Z5501">
        <v>1821</v>
      </c>
      <c r="AA5501">
        <v>8</v>
      </c>
      <c r="AB5501">
        <v>5827.2000000000007</v>
      </c>
      <c r="AC5501">
        <f>Table1_1[[#This Row],[Price]]*Table1_1[[#This Row],[Quantity]]</f>
        <v>14568</v>
      </c>
    </row>
    <row r="5502" spans="1:29" x14ac:dyDescent="0.3">
      <c r="A5502" t="s">
        <v>28</v>
      </c>
      <c r="B5502" t="s">
        <v>29</v>
      </c>
      <c r="C5502" t="s">
        <v>91</v>
      </c>
      <c r="D5502" t="s">
        <v>616</v>
      </c>
      <c r="E5502" t="s">
        <v>32</v>
      </c>
      <c r="F5502" t="s">
        <v>150</v>
      </c>
      <c r="G5502">
        <v>62</v>
      </c>
      <c r="H5502">
        <v>437434</v>
      </c>
      <c r="I5502" t="s">
        <v>34</v>
      </c>
      <c r="J5502" s="3">
        <v>44009</v>
      </c>
      <c r="K5502">
        <v>1200</v>
      </c>
      <c r="L5502" t="s">
        <v>22146</v>
      </c>
      <c r="M5502" t="s">
        <v>2054</v>
      </c>
      <c r="N5502" t="s">
        <v>22147</v>
      </c>
      <c r="O5502">
        <v>-5535</v>
      </c>
      <c r="P5502" t="s">
        <v>39</v>
      </c>
      <c r="Q5502">
        <v>5</v>
      </c>
      <c r="R5502" t="s">
        <v>88</v>
      </c>
      <c r="S5502" t="s">
        <v>79</v>
      </c>
      <c r="T5502">
        <v>80102</v>
      </c>
      <c r="U5502" s="1">
        <v>45365</v>
      </c>
      <c r="V5502" t="s">
        <v>72</v>
      </c>
      <c r="W5502">
        <v>952289</v>
      </c>
      <c r="X5502" t="s">
        <v>22148</v>
      </c>
      <c r="Y5502">
        <v>616</v>
      </c>
      <c r="Z5502">
        <v>587</v>
      </c>
      <c r="AA5502">
        <v>8</v>
      </c>
      <c r="AB5502">
        <v>1878.4</v>
      </c>
      <c r="AC5502">
        <f>Table1_1[[#This Row],[Price]]*Table1_1[[#This Row],[Quantity]]</f>
        <v>4696</v>
      </c>
    </row>
    <row r="5503" spans="1:29" x14ac:dyDescent="0.3">
      <c r="A5503" t="s">
        <v>28</v>
      </c>
      <c r="B5503" t="s">
        <v>29</v>
      </c>
      <c r="C5503" t="s">
        <v>66</v>
      </c>
      <c r="D5503" t="s">
        <v>92</v>
      </c>
      <c r="E5503" t="s">
        <v>32</v>
      </c>
      <c r="F5503" t="s">
        <v>57</v>
      </c>
      <c r="G5503">
        <v>80</v>
      </c>
      <c r="H5503">
        <v>404045</v>
      </c>
      <c r="I5503" t="s">
        <v>34</v>
      </c>
      <c r="J5503" s="3">
        <v>44105</v>
      </c>
      <c r="K5503">
        <v>1300</v>
      </c>
      <c r="L5503" t="s">
        <v>22149</v>
      </c>
      <c r="M5503" t="s">
        <v>177</v>
      </c>
      <c r="N5503" t="s">
        <v>22150</v>
      </c>
      <c r="O5503">
        <v>3286889079</v>
      </c>
      <c r="P5503" t="s">
        <v>87</v>
      </c>
      <c r="Q5503">
        <v>19</v>
      </c>
      <c r="R5503" t="s">
        <v>88</v>
      </c>
      <c r="S5503" t="s">
        <v>79</v>
      </c>
      <c r="T5503">
        <v>37763</v>
      </c>
      <c r="U5503" s="1">
        <v>45417</v>
      </c>
      <c r="V5503" t="s">
        <v>140</v>
      </c>
      <c r="W5503">
        <v>787406</v>
      </c>
      <c r="X5503" t="s">
        <v>22151</v>
      </c>
      <c r="Y5503">
        <v>347</v>
      </c>
      <c r="Z5503">
        <v>2106</v>
      </c>
      <c r="AA5503">
        <v>4</v>
      </c>
      <c r="AB5503">
        <v>3369.6000000000004</v>
      </c>
      <c r="AC5503">
        <f>Table1_1[[#This Row],[Price]]*Table1_1[[#This Row],[Quantity]]</f>
        <v>8424</v>
      </c>
    </row>
    <row r="5504" spans="1:29" x14ac:dyDescent="0.3">
      <c r="A5504" t="s">
        <v>28</v>
      </c>
      <c r="B5504" t="s">
        <v>29</v>
      </c>
      <c r="C5504" t="s">
        <v>54</v>
      </c>
      <c r="D5504" t="s">
        <v>82</v>
      </c>
      <c r="E5504" t="s">
        <v>32</v>
      </c>
      <c r="F5504" t="s">
        <v>47</v>
      </c>
      <c r="G5504">
        <v>66</v>
      </c>
      <c r="H5504">
        <v>433594</v>
      </c>
      <c r="I5504" t="s">
        <v>34</v>
      </c>
      <c r="J5504" s="3">
        <v>45493</v>
      </c>
      <c r="K5504">
        <v>800</v>
      </c>
      <c r="L5504" t="s">
        <v>22152</v>
      </c>
      <c r="M5504" t="s">
        <v>36</v>
      </c>
      <c r="N5504" t="s">
        <v>22153</v>
      </c>
      <c r="O5504" t="s">
        <v>22154</v>
      </c>
      <c r="P5504" t="s">
        <v>51</v>
      </c>
      <c r="Q5504">
        <v>4</v>
      </c>
      <c r="R5504" t="s">
        <v>40</v>
      </c>
      <c r="S5504" t="s">
        <v>63</v>
      </c>
      <c r="T5504">
        <v>54436</v>
      </c>
      <c r="U5504" s="1">
        <v>45361</v>
      </c>
      <c r="V5504" t="s">
        <v>72</v>
      </c>
      <c r="W5504">
        <v>606756</v>
      </c>
      <c r="X5504" t="s">
        <v>22155</v>
      </c>
      <c r="Y5504">
        <v>504</v>
      </c>
      <c r="Z5504">
        <v>2396</v>
      </c>
      <c r="AA5504">
        <v>5</v>
      </c>
      <c r="AB5504">
        <v>4792</v>
      </c>
      <c r="AC5504">
        <f>Table1_1[[#This Row],[Price]]*Table1_1[[#This Row],[Quantity]]</f>
        <v>11980</v>
      </c>
    </row>
    <row r="5505" spans="1:29" x14ac:dyDescent="0.3">
      <c r="A5505" t="s">
        <v>28</v>
      </c>
      <c r="B5505" t="s">
        <v>29</v>
      </c>
      <c r="C5505" t="s">
        <v>157</v>
      </c>
      <c r="D5505" t="s">
        <v>611</v>
      </c>
      <c r="E5505" t="s">
        <v>56</v>
      </c>
      <c r="F5505" t="s">
        <v>47</v>
      </c>
      <c r="G5505">
        <v>92</v>
      </c>
      <c r="H5505">
        <v>408742</v>
      </c>
      <c r="I5505" t="s">
        <v>58</v>
      </c>
      <c r="J5505" s="3">
        <v>44231</v>
      </c>
      <c r="K5505">
        <v>1300</v>
      </c>
      <c r="L5505" t="s">
        <v>22156</v>
      </c>
      <c r="M5505" t="s">
        <v>334</v>
      </c>
      <c r="N5505" t="s">
        <v>22157</v>
      </c>
      <c r="O5505" t="s">
        <v>22158</v>
      </c>
      <c r="P5505" t="s">
        <v>51</v>
      </c>
      <c r="Q5505">
        <v>16</v>
      </c>
      <c r="R5505" t="s">
        <v>40</v>
      </c>
      <c r="S5505" t="s">
        <v>118</v>
      </c>
      <c r="T5505">
        <v>92005</v>
      </c>
      <c r="U5505" s="1">
        <v>45338</v>
      </c>
      <c r="V5505" t="s">
        <v>119</v>
      </c>
      <c r="W5505">
        <v>324545</v>
      </c>
      <c r="X5505" t="s">
        <v>22159</v>
      </c>
      <c r="Y5505">
        <v>587</v>
      </c>
      <c r="Z5505">
        <v>1287</v>
      </c>
      <c r="AA5505">
        <v>3</v>
      </c>
      <c r="AB5505">
        <v>1544.4</v>
      </c>
      <c r="AC5505">
        <f>Table1_1[[#This Row],[Price]]*Table1_1[[#This Row],[Quantity]]</f>
        <v>3861</v>
      </c>
    </row>
    <row r="5506" spans="1:29" x14ac:dyDescent="0.3">
      <c r="A5506" t="s">
        <v>28</v>
      </c>
      <c r="B5506" t="s">
        <v>29</v>
      </c>
      <c r="C5506" t="s">
        <v>148</v>
      </c>
      <c r="D5506" t="s">
        <v>55</v>
      </c>
      <c r="E5506" t="s">
        <v>56</v>
      </c>
      <c r="F5506" t="s">
        <v>99</v>
      </c>
      <c r="G5506">
        <v>34</v>
      </c>
      <c r="H5506">
        <v>417969</v>
      </c>
      <c r="I5506" t="s">
        <v>58</v>
      </c>
      <c r="J5506" s="3">
        <v>44019</v>
      </c>
      <c r="K5506">
        <v>1300</v>
      </c>
      <c r="L5506" t="s">
        <v>5862</v>
      </c>
      <c r="M5506" t="s">
        <v>428</v>
      </c>
      <c r="N5506" t="s">
        <v>22160</v>
      </c>
      <c r="O5506" t="s">
        <v>22161</v>
      </c>
      <c r="P5506" t="s">
        <v>71</v>
      </c>
      <c r="Q5506">
        <v>8</v>
      </c>
      <c r="R5506" t="s">
        <v>40</v>
      </c>
      <c r="S5506" t="s">
        <v>79</v>
      </c>
      <c r="T5506">
        <v>41638</v>
      </c>
      <c r="U5506" s="1">
        <v>45320</v>
      </c>
      <c r="V5506" t="s">
        <v>111</v>
      </c>
      <c r="W5506">
        <v>884731</v>
      </c>
      <c r="X5506" t="s">
        <v>22162</v>
      </c>
      <c r="Y5506">
        <v>898</v>
      </c>
      <c r="Z5506">
        <v>2130</v>
      </c>
      <c r="AA5506">
        <v>2</v>
      </c>
      <c r="AB5506">
        <v>1704</v>
      </c>
      <c r="AC5506">
        <f>Table1_1[[#This Row],[Price]]*Table1_1[[#This Row],[Quantity]]</f>
        <v>4260</v>
      </c>
    </row>
    <row r="5507" spans="1:29" x14ac:dyDescent="0.3">
      <c r="A5507" t="s">
        <v>28</v>
      </c>
      <c r="B5507" t="s">
        <v>29</v>
      </c>
      <c r="C5507" t="s">
        <v>91</v>
      </c>
      <c r="D5507" t="s">
        <v>182</v>
      </c>
      <c r="E5507" t="s">
        <v>46</v>
      </c>
      <c r="F5507" t="s">
        <v>99</v>
      </c>
      <c r="G5507">
        <v>23</v>
      </c>
      <c r="H5507">
        <v>404031</v>
      </c>
      <c r="I5507" t="s">
        <v>58</v>
      </c>
      <c r="J5507" s="3">
        <v>44302</v>
      </c>
      <c r="K5507">
        <v>1000</v>
      </c>
      <c r="L5507" t="s">
        <v>22163</v>
      </c>
      <c r="M5507" t="s">
        <v>428</v>
      </c>
      <c r="N5507" t="s">
        <v>22164</v>
      </c>
      <c r="O5507" t="s">
        <v>22165</v>
      </c>
      <c r="P5507" t="s">
        <v>71</v>
      </c>
      <c r="Q5507">
        <v>19</v>
      </c>
      <c r="R5507" t="s">
        <v>88</v>
      </c>
      <c r="S5507" t="s">
        <v>41</v>
      </c>
      <c r="T5507">
        <v>69044</v>
      </c>
      <c r="U5507" s="1">
        <v>45436</v>
      </c>
      <c r="V5507" t="s">
        <v>140</v>
      </c>
      <c r="W5507">
        <v>278274</v>
      </c>
      <c r="X5507" t="s">
        <v>22166</v>
      </c>
      <c r="Y5507">
        <v>357</v>
      </c>
      <c r="Z5507">
        <v>2767</v>
      </c>
      <c r="AA5507">
        <v>5</v>
      </c>
      <c r="AB5507">
        <v>5534</v>
      </c>
      <c r="AC5507">
        <f>Table1_1[[#This Row],[Price]]*Table1_1[[#This Row],[Quantity]]</f>
        <v>13835</v>
      </c>
    </row>
    <row r="5508" spans="1:29" x14ac:dyDescent="0.3">
      <c r="A5508" t="s">
        <v>28</v>
      </c>
      <c r="B5508" t="s">
        <v>29</v>
      </c>
      <c r="C5508" t="s">
        <v>44</v>
      </c>
      <c r="D5508" t="s">
        <v>616</v>
      </c>
      <c r="E5508" t="s">
        <v>46</v>
      </c>
      <c r="F5508" t="s">
        <v>135</v>
      </c>
      <c r="G5508">
        <v>68</v>
      </c>
      <c r="H5508">
        <v>432224</v>
      </c>
      <c r="I5508" t="s">
        <v>58</v>
      </c>
      <c r="J5508" s="3">
        <v>45615</v>
      </c>
      <c r="K5508">
        <v>1400</v>
      </c>
      <c r="L5508" t="s">
        <v>22167</v>
      </c>
      <c r="M5508" t="s">
        <v>351</v>
      </c>
      <c r="N5508" t="s">
        <v>22168</v>
      </c>
      <c r="O5508" t="s">
        <v>22169</v>
      </c>
      <c r="P5508" t="s">
        <v>71</v>
      </c>
      <c r="Q5508">
        <v>20</v>
      </c>
      <c r="R5508" t="s">
        <v>40</v>
      </c>
      <c r="S5508" t="s">
        <v>118</v>
      </c>
      <c r="T5508">
        <v>97958</v>
      </c>
      <c r="U5508" s="1">
        <v>45628</v>
      </c>
      <c r="V5508" t="s">
        <v>259</v>
      </c>
      <c r="W5508">
        <v>312414</v>
      </c>
      <c r="X5508" t="s">
        <v>22170</v>
      </c>
      <c r="Y5508">
        <v>783</v>
      </c>
      <c r="Z5508">
        <v>2041</v>
      </c>
      <c r="AA5508">
        <v>3</v>
      </c>
      <c r="AB5508">
        <v>2449.2000000000003</v>
      </c>
      <c r="AC5508">
        <f>Table1_1[[#This Row],[Price]]*Table1_1[[#This Row],[Quantity]]</f>
        <v>6123</v>
      </c>
    </row>
    <row r="5509" spans="1:29" x14ac:dyDescent="0.3">
      <c r="A5509" t="s">
        <v>28</v>
      </c>
      <c r="B5509" t="s">
        <v>29</v>
      </c>
      <c r="C5509" t="s">
        <v>157</v>
      </c>
      <c r="D5509" t="s">
        <v>421</v>
      </c>
      <c r="E5509" t="s">
        <v>46</v>
      </c>
      <c r="F5509" t="s">
        <v>57</v>
      </c>
      <c r="G5509">
        <v>35</v>
      </c>
      <c r="H5509">
        <v>421277</v>
      </c>
      <c r="I5509" t="s">
        <v>34</v>
      </c>
      <c r="J5509" s="3">
        <v>45560</v>
      </c>
      <c r="K5509">
        <v>1200</v>
      </c>
      <c r="L5509" t="s">
        <v>22172</v>
      </c>
      <c r="M5509" t="s">
        <v>417</v>
      </c>
      <c r="N5509" t="s">
        <v>22173</v>
      </c>
      <c r="O5509" t="s">
        <v>22174</v>
      </c>
      <c r="P5509" t="s">
        <v>39</v>
      </c>
      <c r="Q5509">
        <v>15</v>
      </c>
      <c r="R5509" t="s">
        <v>88</v>
      </c>
      <c r="S5509" t="s">
        <v>118</v>
      </c>
      <c r="T5509">
        <v>11022</v>
      </c>
      <c r="U5509" s="1">
        <v>45604</v>
      </c>
      <c r="V5509" t="s">
        <v>42</v>
      </c>
      <c r="W5509">
        <v>863325</v>
      </c>
      <c r="X5509" t="s">
        <v>22175</v>
      </c>
      <c r="Y5509">
        <v>690</v>
      </c>
      <c r="Z5509">
        <v>977</v>
      </c>
      <c r="AA5509">
        <v>5</v>
      </c>
      <c r="AB5509">
        <v>1954</v>
      </c>
      <c r="AC5509">
        <f>Table1_1[[#This Row],[Price]]*Table1_1[[#This Row],[Quantity]]</f>
        <v>4885</v>
      </c>
    </row>
    <row r="5510" spans="1:29" x14ac:dyDescent="0.3">
      <c r="A5510" t="s">
        <v>28</v>
      </c>
      <c r="B5510" t="s">
        <v>29</v>
      </c>
      <c r="C5510" t="s">
        <v>193</v>
      </c>
      <c r="D5510" t="s">
        <v>380</v>
      </c>
      <c r="E5510" t="s">
        <v>46</v>
      </c>
      <c r="F5510" t="s">
        <v>135</v>
      </c>
      <c r="G5510">
        <v>75</v>
      </c>
      <c r="H5510">
        <v>402558</v>
      </c>
      <c r="I5510" t="s">
        <v>58</v>
      </c>
      <c r="J5510" s="3">
        <v>44089</v>
      </c>
      <c r="K5510">
        <v>1100</v>
      </c>
      <c r="L5510" t="s">
        <v>22176</v>
      </c>
      <c r="M5510" t="s">
        <v>428</v>
      </c>
      <c r="N5510" t="s">
        <v>22177</v>
      </c>
      <c r="O5510" t="s">
        <v>22178</v>
      </c>
      <c r="P5510" t="s">
        <v>51</v>
      </c>
      <c r="Q5510">
        <v>17</v>
      </c>
      <c r="R5510" t="s">
        <v>40</v>
      </c>
      <c r="S5510" t="s">
        <v>79</v>
      </c>
      <c r="T5510">
        <v>71469</v>
      </c>
      <c r="U5510" s="1">
        <v>45459</v>
      </c>
      <c r="V5510" t="s">
        <v>52</v>
      </c>
      <c r="W5510">
        <v>831393</v>
      </c>
      <c r="X5510" t="s">
        <v>22179</v>
      </c>
      <c r="Y5510">
        <v>890</v>
      </c>
      <c r="Z5510">
        <v>2699</v>
      </c>
      <c r="AA5510">
        <v>7</v>
      </c>
      <c r="AB5510">
        <v>7557.2000000000007</v>
      </c>
      <c r="AC5510">
        <f>Table1_1[[#This Row],[Price]]*Table1_1[[#This Row],[Quantity]]</f>
        <v>18893</v>
      </c>
    </row>
    <row r="5511" spans="1:29" x14ac:dyDescent="0.3">
      <c r="A5511" t="s">
        <v>28</v>
      </c>
      <c r="B5511" t="s">
        <v>29</v>
      </c>
      <c r="C5511" t="s">
        <v>30</v>
      </c>
      <c r="D5511" t="s">
        <v>274</v>
      </c>
      <c r="E5511" t="s">
        <v>32</v>
      </c>
      <c r="F5511" t="s">
        <v>113</v>
      </c>
      <c r="G5511">
        <v>99</v>
      </c>
      <c r="H5511">
        <v>426573</v>
      </c>
      <c r="I5511" t="s">
        <v>58</v>
      </c>
      <c r="J5511" s="3">
        <v>43973</v>
      </c>
      <c r="K5511">
        <v>1100</v>
      </c>
      <c r="L5511" t="s">
        <v>22180</v>
      </c>
      <c r="M5511" t="s">
        <v>239</v>
      </c>
      <c r="N5511" t="s">
        <v>22181</v>
      </c>
      <c r="O5511">
        <v>9715622613</v>
      </c>
      <c r="P5511" t="s">
        <v>39</v>
      </c>
      <c r="Q5511">
        <v>11</v>
      </c>
      <c r="R5511" t="s">
        <v>88</v>
      </c>
      <c r="S5511" t="s">
        <v>63</v>
      </c>
      <c r="T5511">
        <v>99189</v>
      </c>
      <c r="U5511" s="1">
        <v>45370</v>
      </c>
      <c r="V5511" t="s">
        <v>72</v>
      </c>
      <c r="W5511">
        <v>850845</v>
      </c>
      <c r="X5511" t="s">
        <v>22182</v>
      </c>
      <c r="Y5511">
        <v>712</v>
      </c>
      <c r="Z5511">
        <v>1865</v>
      </c>
      <c r="AA5511">
        <v>2</v>
      </c>
      <c r="AB5511">
        <v>1492</v>
      </c>
      <c r="AC5511">
        <f>Table1_1[[#This Row],[Price]]*Table1_1[[#This Row],[Quantity]]</f>
        <v>3730</v>
      </c>
    </row>
    <row r="5512" spans="1:29" x14ac:dyDescent="0.3">
      <c r="A5512" t="s">
        <v>28</v>
      </c>
      <c r="B5512" t="s">
        <v>29</v>
      </c>
      <c r="C5512" t="s">
        <v>148</v>
      </c>
      <c r="D5512" t="s">
        <v>611</v>
      </c>
      <c r="E5512" t="s">
        <v>32</v>
      </c>
      <c r="F5512" t="s">
        <v>135</v>
      </c>
      <c r="G5512">
        <v>8</v>
      </c>
      <c r="H5512">
        <v>422776</v>
      </c>
      <c r="I5512" t="s">
        <v>34</v>
      </c>
      <c r="J5512" s="3">
        <v>45445</v>
      </c>
      <c r="K5512">
        <v>1100</v>
      </c>
      <c r="L5512" t="s">
        <v>22183</v>
      </c>
      <c r="M5512" t="s">
        <v>542</v>
      </c>
      <c r="N5512" t="s">
        <v>22184</v>
      </c>
      <c r="O5512" t="s">
        <v>22185</v>
      </c>
      <c r="P5512" t="s">
        <v>87</v>
      </c>
      <c r="Q5512">
        <v>17</v>
      </c>
      <c r="R5512" t="s">
        <v>88</v>
      </c>
      <c r="S5512" t="s">
        <v>118</v>
      </c>
      <c r="T5512">
        <v>62863</v>
      </c>
      <c r="U5512" s="1">
        <v>45528</v>
      </c>
      <c r="V5512" t="s">
        <v>64</v>
      </c>
      <c r="W5512">
        <v>101108</v>
      </c>
      <c r="X5512" t="s">
        <v>22186</v>
      </c>
      <c r="Y5512">
        <v>798</v>
      </c>
      <c r="Z5512">
        <v>2396</v>
      </c>
      <c r="AA5512">
        <v>4</v>
      </c>
      <c r="AB5512">
        <v>3833.6000000000004</v>
      </c>
      <c r="AC5512">
        <f>Table1_1[[#This Row],[Price]]*Table1_1[[#This Row],[Quantity]]</f>
        <v>9584</v>
      </c>
    </row>
    <row r="5513" spans="1:29" x14ac:dyDescent="0.3">
      <c r="A5513" t="s">
        <v>28</v>
      </c>
      <c r="B5513" t="s">
        <v>29</v>
      </c>
      <c r="C5513" t="s">
        <v>193</v>
      </c>
      <c r="D5513" t="s">
        <v>237</v>
      </c>
      <c r="E5513" t="s">
        <v>32</v>
      </c>
      <c r="F5513" t="s">
        <v>113</v>
      </c>
      <c r="G5513">
        <v>33</v>
      </c>
      <c r="H5513">
        <v>426428</v>
      </c>
      <c r="I5513" t="s">
        <v>58</v>
      </c>
      <c r="J5513" s="3">
        <v>45374</v>
      </c>
      <c r="K5513">
        <v>950</v>
      </c>
      <c r="L5513" t="s">
        <v>22187</v>
      </c>
      <c r="M5513" t="s">
        <v>94</v>
      </c>
      <c r="N5513" t="s">
        <v>22188</v>
      </c>
      <c r="O5513" t="s">
        <v>22189</v>
      </c>
      <c r="P5513" t="s">
        <v>51</v>
      </c>
      <c r="Q5513">
        <v>8</v>
      </c>
      <c r="R5513" t="s">
        <v>40</v>
      </c>
      <c r="S5513" t="s">
        <v>118</v>
      </c>
      <c r="T5513">
        <v>41241</v>
      </c>
      <c r="U5513" s="1">
        <v>45357</v>
      </c>
      <c r="V5513" t="s">
        <v>72</v>
      </c>
      <c r="W5513">
        <v>274938</v>
      </c>
      <c r="X5513" t="s">
        <v>22190</v>
      </c>
      <c r="Y5513">
        <v>439</v>
      </c>
      <c r="Z5513">
        <v>1096</v>
      </c>
      <c r="AA5513">
        <v>2</v>
      </c>
      <c r="AB5513">
        <v>876.80000000000007</v>
      </c>
      <c r="AC5513">
        <f>Table1_1[[#This Row],[Price]]*Table1_1[[#This Row],[Quantity]]</f>
        <v>2192</v>
      </c>
    </row>
    <row r="5514" spans="1:29" x14ac:dyDescent="0.3">
      <c r="A5514" t="s">
        <v>28</v>
      </c>
      <c r="B5514" t="s">
        <v>29</v>
      </c>
      <c r="C5514" t="s">
        <v>30</v>
      </c>
      <c r="D5514" t="s">
        <v>45</v>
      </c>
      <c r="E5514" t="s">
        <v>32</v>
      </c>
      <c r="F5514" t="s">
        <v>33</v>
      </c>
      <c r="G5514">
        <v>7</v>
      </c>
      <c r="H5514">
        <v>413333</v>
      </c>
      <c r="I5514" t="s">
        <v>58</v>
      </c>
      <c r="J5514" s="3">
        <v>44040</v>
      </c>
      <c r="K5514">
        <v>1200</v>
      </c>
      <c r="L5514" t="s">
        <v>17835</v>
      </c>
      <c r="M5514" t="s">
        <v>256</v>
      </c>
      <c r="N5514" t="s">
        <v>22192</v>
      </c>
      <c r="O5514" t="s">
        <v>22193</v>
      </c>
      <c r="P5514" t="s">
        <v>51</v>
      </c>
      <c r="Q5514">
        <v>10</v>
      </c>
      <c r="R5514" t="s">
        <v>40</v>
      </c>
      <c r="S5514" t="s">
        <v>79</v>
      </c>
      <c r="T5514">
        <v>57817</v>
      </c>
      <c r="U5514" s="1">
        <v>45589</v>
      </c>
      <c r="V5514" t="s">
        <v>155</v>
      </c>
      <c r="W5514">
        <v>739183</v>
      </c>
      <c r="X5514" t="s">
        <v>22194</v>
      </c>
      <c r="Y5514">
        <v>364</v>
      </c>
      <c r="Z5514">
        <v>1592</v>
      </c>
      <c r="AA5514">
        <v>1</v>
      </c>
      <c r="AB5514">
        <v>636.80000000000007</v>
      </c>
      <c r="AC5514">
        <f>Table1_1[[#This Row],[Price]]*Table1_1[[#This Row],[Quantity]]</f>
        <v>1592</v>
      </c>
    </row>
    <row r="5515" spans="1:29" x14ac:dyDescent="0.3">
      <c r="A5515" t="s">
        <v>28</v>
      </c>
      <c r="B5515" t="s">
        <v>29</v>
      </c>
      <c r="C5515" t="s">
        <v>54</v>
      </c>
      <c r="D5515" t="s">
        <v>621</v>
      </c>
      <c r="E5515" t="s">
        <v>56</v>
      </c>
      <c r="F5515" t="s">
        <v>355</v>
      </c>
      <c r="G5515">
        <v>10</v>
      </c>
      <c r="H5515">
        <v>432931</v>
      </c>
      <c r="I5515" t="s">
        <v>34</v>
      </c>
      <c r="J5515" s="3">
        <v>44786</v>
      </c>
      <c r="K5515">
        <v>1200</v>
      </c>
      <c r="L5515" t="s">
        <v>22196</v>
      </c>
      <c r="M5515" t="s">
        <v>49</v>
      </c>
      <c r="N5515" t="s">
        <v>22197</v>
      </c>
      <c r="O5515" t="s">
        <v>22198</v>
      </c>
      <c r="P5515" t="s">
        <v>71</v>
      </c>
      <c r="Q5515">
        <v>4</v>
      </c>
      <c r="R5515" t="s">
        <v>40</v>
      </c>
      <c r="S5515" t="s">
        <v>41</v>
      </c>
      <c r="T5515">
        <v>21642</v>
      </c>
      <c r="U5515" s="1">
        <v>45297</v>
      </c>
      <c r="V5515" t="s">
        <v>111</v>
      </c>
      <c r="W5515">
        <v>297592</v>
      </c>
      <c r="X5515" t="s">
        <v>22199</v>
      </c>
      <c r="Y5515">
        <v>965</v>
      </c>
      <c r="Z5515">
        <v>1938</v>
      </c>
      <c r="AA5515">
        <v>4</v>
      </c>
      <c r="AB5515">
        <v>3100.8</v>
      </c>
      <c r="AC5515">
        <f>Table1_1[[#This Row],[Price]]*Table1_1[[#This Row],[Quantity]]</f>
        <v>7752</v>
      </c>
    </row>
    <row r="5516" spans="1:29" x14ac:dyDescent="0.3">
      <c r="A5516" t="s">
        <v>28</v>
      </c>
      <c r="B5516" t="s">
        <v>29</v>
      </c>
      <c r="C5516" t="s">
        <v>91</v>
      </c>
      <c r="D5516" t="s">
        <v>170</v>
      </c>
      <c r="E5516" t="s">
        <v>46</v>
      </c>
      <c r="F5516" t="s">
        <v>113</v>
      </c>
      <c r="G5516">
        <v>93</v>
      </c>
      <c r="H5516">
        <v>412083</v>
      </c>
      <c r="I5516" t="s">
        <v>34</v>
      </c>
      <c r="J5516" s="3">
        <v>44761</v>
      </c>
      <c r="K5516">
        <v>1000</v>
      </c>
      <c r="L5516" t="s">
        <v>22200</v>
      </c>
      <c r="M5516" t="s">
        <v>1291</v>
      </c>
      <c r="N5516" t="s">
        <v>22201</v>
      </c>
      <c r="O5516" t="s">
        <v>22202</v>
      </c>
      <c r="P5516" t="s">
        <v>87</v>
      </c>
      <c r="Q5516">
        <v>8</v>
      </c>
      <c r="R5516" t="s">
        <v>40</v>
      </c>
      <c r="S5516" t="s">
        <v>41</v>
      </c>
      <c r="T5516">
        <v>22408</v>
      </c>
      <c r="U5516" s="1">
        <v>45445</v>
      </c>
      <c r="V5516" t="s">
        <v>52</v>
      </c>
      <c r="W5516">
        <v>748062</v>
      </c>
      <c r="X5516" t="s">
        <v>22203</v>
      </c>
      <c r="Y5516">
        <v>694</v>
      </c>
      <c r="Z5516">
        <v>763</v>
      </c>
      <c r="AA5516">
        <v>1</v>
      </c>
      <c r="AB5516">
        <v>305.2</v>
      </c>
      <c r="AC5516">
        <f>Table1_1[[#This Row],[Price]]*Table1_1[[#This Row],[Quantity]]</f>
        <v>763</v>
      </c>
    </row>
    <row r="5517" spans="1:29" x14ac:dyDescent="0.3">
      <c r="A5517" t="s">
        <v>28</v>
      </c>
      <c r="B5517" t="s">
        <v>29</v>
      </c>
      <c r="C5517" t="s">
        <v>54</v>
      </c>
      <c r="D5517" t="s">
        <v>364</v>
      </c>
      <c r="E5517" t="s">
        <v>32</v>
      </c>
      <c r="F5517" t="s">
        <v>33</v>
      </c>
      <c r="G5517">
        <v>57</v>
      </c>
      <c r="H5517">
        <v>417120</v>
      </c>
      <c r="I5517" t="s">
        <v>34</v>
      </c>
      <c r="J5517" s="3">
        <v>45376</v>
      </c>
      <c r="K5517">
        <v>1000</v>
      </c>
      <c r="L5517" t="s">
        <v>22204</v>
      </c>
      <c r="M5517" t="s">
        <v>1305</v>
      </c>
      <c r="N5517" t="s">
        <v>22205</v>
      </c>
      <c r="O5517" t="s">
        <v>22206</v>
      </c>
      <c r="P5517" t="s">
        <v>39</v>
      </c>
      <c r="Q5517">
        <v>9</v>
      </c>
      <c r="R5517" t="s">
        <v>40</v>
      </c>
      <c r="S5517" t="s">
        <v>118</v>
      </c>
      <c r="T5517">
        <v>45400</v>
      </c>
      <c r="U5517" s="1">
        <v>45326</v>
      </c>
      <c r="V5517" t="s">
        <v>119</v>
      </c>
      <c r="W5517">
        <v>158717</v>
      </c>
      <c r="X5517" t="s">
        <v>9752</v>
      </c>
      <c r="Y5517">
        <v>213</v>
      </c>
      <c r="Z5517">
        <v>1354</v>
      </c>
      <c r="AA5517">
        <v>6</v>
      </c>
      <c r="AB5517">
        <v>3249.6000000000004</v>
      </c>
      <c r="AC5517">
        <f>Table1_1[[#This Row],[Price]]*Table1_1[[#This Row],[Quantity]]</f>
        <v>8124</v>
      </c>
    </row>
    <row r="5518" spans="1:29" x14ac:dyDescent="0.3">
      <c r="A5518" t="s">
        <v>28</v>
      </c>
      <c r="B5518" t="s">
        <v>29</v>
      </c>
      <c r="C5518" t="s">
        <v>66</v>
      </c>
      <c r="D5518" t="s">
        <v>45</v>
      </c>
      <c r="E5518" t="s">
        <v>32</v>
      </c>
      <c r="F5518" t="s">
        <v>106</v>
      </c>
      <c r="G5518">
        <v>87</v>
      </c>
      <c r="H5518">
        <v>426381</v>
      </c>
      <c r="I5518" t="s">
        <v>34</v>
      </c>
      <c r="J5518" s="3">
        <v>45063</v>
      </c>
      <c r="K5518">
        <v>1300</v>
      </c>
      <c r="L5518" t="s">
        <v>22208</v>
      </c>
      <c r="M5518" t="s">
        <v>152</v>
      </c>
      <c r="N5518" t="s">
        <v>22209</v>
      </c>
      <c r="O5518" t="s">
        <v>22210</v>
      </c>
      <c r="P5518" t="s">
        <v>39</v>
      </c>
      <c r="Q5518">
        <v>3</v>
      </c>
      <c r="R5518" t="s">
        <v>40</v>
      </c>
      <c r="S5518" t="s">
        <v>79</v>
      </c>
      <c r="T5518">
        <v>18005</v>
      </c>
      <c r="U5518" s="1">
        <v>45545</v>
      </c>
      <c r="V5518" t="s">
        <v>180</v>
      </c>
      <c r="W5518">
        <v>400025</v>
      </c>
      <c r="X5518" t="s">
        <v>22211</v>
      </c>
      <c r="Y5518">
        <v>677</v>
      </c>
      <c r="Z5518">
        <v>2025</v>
      </c>
      <c r="AA5518">
        <v>8</v>
      </c>
      <c r="AB5518">
        <v>6480</v>
      </c>
      <c r="AC5518">
        <f>Table1_1[[#This Row],[Price]]*Table1_1[[#This Row],[Quantity]]</f>
        <v>16200</v>
      </c>
    </row>
    <row r="5519" spans="1:29" x14ac:dyDescent="0.3">
      <c r="A5519" t="s">
        <v>28</v>
      </c>
      <c r="B5519" t="s">
        <v>29</v>
      </c>
      <c r="C5519" t="s">
        <v>54</v>
      </c>
      <c r="D5519" t="s">
        <v>511</v>
      </c>
      <c r="E5519" t="s">
        <v>32</v>
      </c>
      <c r="F5519" t="s">
        <v>83</v>
      </c>
      <c r="G5519">
        <v>65</v>
      </c>
      <c r="H5519">
        <v>428985</v>
      </c>
      <c r="I5519" t="s">
        <v>58</v>
      </c>
      <c r="J5519" s="3">
        <v>44094</v>
      </c>
      <c r="K5519">
        <v>950</v>
      </c>
      <c r="L5519" t="s">
        <v>22212</v>
      </c>
      <c r="M5519" t="s">
        <v>869</v>
      </c>
      <c r="N5519" t="s">
        <v>22213</v>
      </c>
      <c r="O5519" t="s">
        <v>22214</v>
      </c>
      <c r="P5519" t="s">
        <v>87</v>
      </c>
      <c r="Q5519">
        <v>6</v>
      </c>
      <c r="R5519" t="s">
        <v>88</v>
      </c>
      <c r="S5519" t="s">
        <v>41</v>
      </c>
      <c r="T5519">
        <v>55281</v>
      </c>
      <c r="U5519" s="1">
        <v>45569</v>
      </c>
      <c r="V5519" t="s">
        <v>155</v>
      </c>
      <c r="W5519">
        <v>525613</v>
      </c>
      <c r="X5519" t="s">
        <v>22215</v>
      </c>
      <c r="Y5519">
        <v>735</v>
      </c>
      <c r="Z5519">
        <v>2103</v>
      </c>
      <c r="AA5519">
        <v>1</v>
      </c>
      <c r="AB5519">
        <v>841.2</v>
      </c>
      <c r="AC5519">
        <f>Table1_1[[#This Row],[Price]]*Table1_1[[#This Row],[Quantity]]</f>
        <v>2103</v>
      </c>
    </row>
    <row r="5520" spans="1:29" x14ac:dyDescent="0.3">
      <c r="A5520" t="s">
        <v>28</v>
      </c>
      <c r="B5520" t="s">
        <v>29</v>
      </c>
      <c r="C5520" t="s">
        <v>157</v>
      </c>
      <c r="D5520" t="s">
        <v>55</v>
      </c>
      <c r="E5520" t="s">
        <v>46</v>
      </c>
      <c r="F5520" t="s">
        <v>355</v>
      </c>
      <c r="G5520">
        <v>90</v>
      </c>
      <c r="H5520">
        <v>437925</v>
      </c>
      <c r="I5520" t="s">
        <v>34</v>
      </c>
      <c r="J5520" s="3">
        <v>43859</v>
      </c>
      <c r="K5520">
        <v>1300</v>
      </c>
      <c r="L5520" t="s">
        <v>22216</v>
      </c>
      <c r="M5520" t="s">
        <v>361</v>
      </c>
      <c r="N5520" t="s">
        <v>22217</v>
      </c>
      <c r="O5520" t="s">
        <v>22218</v>
      </c>
      <c r="P5520" t="s">
        <v>51</v>
      </c>
      <c r="Q5520">
        <v>18</v>
      </c>
      <c r="R5520" t="s">
        <v>40</v>
      </c>
      <c r="S5520" t="s">
        <v>79</v>
      </c>
      <c r="T5520">
        <v>32016</v>
      </c>
      <c r="U5520" s="1">
        <v>45574</v>
      </c>
      <c r="V5520" t="s">
        <v>155</v>
      </c>
      <c r="W5520">
        <v>602740</v>
      </c>
      <c r="X5520" t="s">
        <v>22219</v>
      </c>
      <c r="Y5520">
        <v>828</v>
      </c>
      <c r="Z5520">
        <v>2295</v>
      </c>
      <c r="AA5520">
        <v>5</v>
      </c>
      <c r="AB5520">
        <v>4590</v>
      </c>
      <c r="AC5520">
        <f>Table1_1[[#This Row],[Price]]*Table1_1[[#This Row],[Quantity]]</f>
        <v>11475</v>
      </c>
    </row>
    <row r="5521" spans="1:29" x14ac:dyDescent="0.3">
      <c r="A5521" t="s">
        <v>28</v>
      </c>
      <c r="B5521" t="s">
        <v>29</v>
      </c>
      <c r="C5521" t="s">
        <v>30</v>
      </c>
      <c r="D5521" t="s">
        <v>637</v>
      </c>
      <c r="E5521" t="s">
        <v>46</v>
      </c>
      <c r="F5521" t="s">
        <v>106</v>
      </c>
      <c r="G5521">
        <v>78</v>
      </c>
      <c r="H5521">
        <v>407582</v>
      </c>
      <c r="I5521" t="s">
        <v>58</v>
      </c>
      <c r="J5521" s="3">
        <v>43938</v>
      </c>
      <c r="K5521">
        <v>1000</v>
      </c>
      <c r="L5521" t="s">
        <v>22220</v>
      </c>
      <c r="M5521" t="s">
        <v>1305</v>
      </c>
      <c r="N5521" t="s">
        <v>22221</v>
      </c>
      <c r="O5521" t="s">
        <v>22222</v>
      </c>
      <c r="P5521" t="s">
        <v>39</v>
      </c>
      <c r="Q5521">
        <v>14</v>
      </c>
      <c r="R5521" t="s">
        <v>88</v>
      </c>
      <c r="S5521" t="s">
        <v>63</v>
      </c>
      <c r="T5521">
        <v>11456</v>
      </c>
      <c r="U5521" s="1">
        <v>45503</v>
      </c>
      <c r="V5521" t="s">
        <v>126</v>
      </c>
      <c r="W5521">
        <v>565183</v>
      </c>
      <c r="X5521" t="s">
        <v>16885</v>
      </c>
      <c r="Y5521">
        <v>969</v>
      </c>
      <c r="Z5521">
        <v>2805</v>
      </c>
      <c r="AA5521">
        <v>1</v>
      </c>
      <c r="AB5521">
        <v>1122</v>
      </c>
      <c r="AC5521">
        <f>Table1_1[[#This Row],[Price]]*Table1_1[[#This Row],[Quantity]]</f>
        <v>2805</v>
      </c>
    </row>
    <row r="5522" spans="1:29" x14ac:dyDescent="0.3">
      <c r="A5522" t="s">
        <v>28</v>
      </c>
      <c r="B5522" t="s">
        <v>29</v>
      </c>
      <c r="C5522" t="s">
        <v>30</v>
      </c>
      <c r="D5522" t="s">
        <v>560</v>
      </c>
      <c r="E5522" t="s">
        <v>46</v>
      </c>
      <c r="F5522" t="s">
        <v>57</v>
      </c>
      <c r="G5522">
        <v>75</v>
      </c>
      <c r="H5522">
        <v>418330</v>
      </c>
      <c r="I5522" t="s">
        <v>34</v>
      </c>
      <c r="J5522" s="3">
        <v>44766</v>
      </c>
      <c r="K5522">
        <v>950</v>
      </c>
      <c r="L5522" t="s">
        <v>22223</v>
      </c>
      <c r="M5522" t="s">
        <v>1356</v>
      </c>
      <c r="N5522" t="s">
        <v>22224</v>
      </c>
      <c r="O5522" t="s">
        <v>22225</v>
      </c>
      <c r="P5522" t="s">
        <v>39</v>
      </c>
      <c r="Q5522">
        <v>8</v>
      </c>
      <c r="R5522" t="s">
        <v>40</v>
      </c>
      <c r="S5522" t="s">
        <v>41</v>
      </c>
      <c r="T5522">
        <v>24802</v>
      </c>
      <c r="U5522" s="1">
        <v>45397</v>
      </c>
      <c r="V5522" t="s">
        <v>80</v>
      </c>
      <c r="W5522">
        <v>804444</v>
      </c>
      <c r="X5522" t="s">
        <v>22226</v>
      </c>
      <c r="Y5522">
        <v>735</v>
      </c>
      <c r="Z5522">
        <v>1155</v>
      </c>
      <c r="AA5522">
        <v>2</v>
      </c>
      <c r="AB5522">
        <v>924</v>
      </c>
      <c r="AC5522">
        <f>Table1_1[[#This Row],[Price]]*Table1_1[[#This Row],[Quantity]]</f>
        <v>2310</v>
      </c>
    </row>
    <row r="5523" spans="1:29" x14ac:dyDescent="0.3">
      <c r="A5523" t="s">
        <v>28</v>
      </c>
      <c r="B5523" t="s">
        <v>29</v>
      </c>
      <c r="C5523" t="s">
        <v>193</v>
      </c>
      <c r="D5523" t="s">
        <v>511</v>
      </c>
      <c r="E5523" t="s">
        <v>32</v>
      </c>
      <c r="F5523" t="s">
        <v>135</v>
      </c>
      <c r="G5523">
        <v>41</v>
      </c>
      <c r="H5523">
        <v>430068</v>
      </c>
      <c r="I5523" t="s">
        <v>58</v>
      </c>
      <c r="J5523" s="3">
        <v>43865</v>
      </c>
      <c r="K5523">
        <v>1100</v>
      </c>
      <c r="L5523" t="s">
        <v>5247</v>
      </c>
      <c r="M5523" t="s">
        <v>1147</v>
      </c>
      <c r="N5523" t="s">
        <v>22227</v>
      </c>
      <c r="O5523" t="s">
        <v>22228</v>
      </c>
      <c r="P5523" t="s">
        <v>51</v>
      </c>
      <c r="Q5523">
        <v>7</v>
      </c>
      <c r="R5523" t="s">
        <v>40</v>
      </c>
      <c r="S5523" t="s">
        <v>118</v>
      </c>
      <c r="T5523">
        <v>65929</v>
      </c>
      <c r="U5523" s="1">
        <v>45495</v>
      </c>
      <c r="V5523" t="s">
        <v>126</v>
      </c>
      <c r="W5523">
        <v>109213</v>
      </c>
      <c r="X5523" t="s">
        <v>22229</v>
      </c>
      <c r="Y5523">
        <v>362</v>
      </c>
      <c r="Z5523">
        <v>729</v>
      </c>
      <c r="AA5523">
        <v>7</v>
      </c>
      <c r="AB5523">
        <v>2041.2</v>
      </c>
      <c r="AC5523">
        <f>Table1_1[[#This Row],[Price]]*Table1_1[[#This Row],[Quantity]]</f>
        <v>5103</v>
      </c>
    </row>
    <row r="5524" spans="1:29" x14ac:dyDescent="0.3">
      <c r="A5524" t="s">
        <v>28</v>
      </c>
      <c r="B5524" t="s">
        <v>29</v>
      </c>
      <c r="C5524" t="s">
        <v>157</v>
      </c>
      <c r="D5524" t="s">
        <v>637</v>
      </c>
      <c r="E5524" t="s">
        <v>32</v>
      </c>
      <c r="F5524" t="s">
        <v>175</v>
      </c>
      <c r="G5524">
        <v>58</v>
      </c>
      <c r="H5524">
        <v>435115</v>
      </c>
      <c r="I5524" t="s">
        <v>58</v>
      </c>
      <c r="J5524" s="3">
        <v>44942</v>
      </c>
      <c r="K5524">
        <v>1000</v>
      </c>
      <c r="L5524" t="s">
        <v>22230</v>
      </c>
      <c r="M5524" t="s">
        <v>1460</v>
      </c>
      <c r="N5524" t="s">
        <v>22231</v>
      </c>
      <c r="O5524" t="s">
        <v>22232</v>
      </c>
      <c r="P5524" t="s">
        <v>51</v>
      </c>
      <c r="Q5524">
        <v>5</v>
      </c>
      <c r="R5524" t="s">
        <v>40</v>
      </c>
      <c r="S5524" t="s">
        <v>118</v>
      </c>
      <c r="T5524">
        <v>13312</v>
      </c>
      <c r="U5524" s="1">
        <v>45491</v>
      </c>
      <c r="V5524" t="s">
        <v>126</v>
      </c>
      <c r="W5524">
        <v>341424</v>
      </c>
      <c r="X5524" t="s">
        <v>17877</v>
      </c>
      <c r="Y5524">
        <v>232</v>
      </c>
      <c r="Z5524">
        <v>656</v>
      </c>
      <c r="AA5524">
        <v>5</v>
      </c>
      <c r="AB5524">
        <v>1312</v>
      </c>
      <c r="AC5524">
        <f>Table1_1[[#This Row],[Price]]*Table1_1[[#This Row],[Quantity]]</f>
        <v>3280</v>
      </c>
    </row>
    <row r="5525" spans="1:29" x14ac:dyDescent="0.3">
      <c r="A5525" t="s">
        <v>28</v>
      </c>
      <c r="B5525" t="s">
        <v>29</v>
      </c>
      <c r="C5525" t="s">
        <v>30</v>
      </c>
      <c r="D5525" t="s">
        <v>163</v>
      </c>
      <c r="E5525" t="s">
        <v>56</v>
      </c>
      <c r="F5525" t="s">
        <v>47</v>
      </c>
      <c r="G5525">
        <v>93</v>
      </c>
      <c r="H5525">
        <v>427345</v>
      </c>
      <c r="I5525" t="s">
        <v>34</v>
      </c>
      <c r="J5525" s="3">
        <v>45292</v>
      </c>
      <c r="K5525">
        <v>1000</v>
      </c>
      <c r="L5525" t="s">
        <v>22233</v>
      </c>
      <c r="M5525" t="s">
        <v>76</v>
      </c>
      <c r="N5525" t="s">
        <v>22234</v>
      </c>
      <c r="O5525" t="s">
        <v>22235</v>
      </c>
      <c r="P5525" t="s">
        <v>87</v>
      </c>
      <c r="Q5525">
        <v>20</v>
      </c>
      <c r="R5525" t="s">
        <v>40</v>
      </c>
      <c r="S5525" t="s">
        <v>63</v>
      </c>
      <c r="T5525">
        <v>57951</v>
      </c>
      <c r="U5525" s="1">
        <v>45603</v>
      </c>
      <c r="V5525" t="s">
        <v>42</v>
      </c>
      <c r="W5525">
        <v>387723</v>
      </c>
      <c r="X5525" t="s">
        <v>22236</v>
      </c>
      <c r="Y5525">
        <v>615</v>
      </c>
      <c r="Z5525">
        <v>678</v>
      </c>
      <c r="AA5525">
        <v>4</v>
      </c>
      <c r="AB5525">
        <v>1084.8</v>
      </c>
      <c r="AC5525">
        <f>Table1_1[[#This Row],[Price]]*Table1_1[[#This Row],[Quantity]]</f>
        <v>2712</v>
      </c>
    </row>
    <row r="5526" spans="1:29" x14ac:dyDescent="0.3">
      <c r="A5526" t="s">
        <v>28</v>
      </c>
      <c r="B5526" t="s">
        <v>29</v>
      </c>
      <c r="C5526" t="s">
        <v>157</v>
      </c>
      <c r="D5526" t="s">
        <v>546</v>
      </c>
      <c r="E5526" t="s">
        <v>32</v>
      </c>
      <c r="F5526" t="s">
        <v>83</v>
      </c>
      <c r="G5526">
        <v>46</v>
      </c>
      <c r="H5526">
        <v>418237</v>
      </c>
      <c r="I5526" t="s">
        <v>58</v>
      </c>
      <c r="J5526" s="3">
        <v>44888</v>
      </c>
      <c r="K5526">
        <v>1100</v>
      </c>
      <c r="L5526" t="s">
        <v>22237</v>
      </c>
      <c r="M5526" t="s">
        <v>205</v>
      </c>
      <c r="N5526" t="s">
        <v>22238</v>
      </c>
      <c r="O5526">
        <v>6006841577</v>
      </c>
      <c r="P5526" t="s">
        <v>71</v>
      </c>
      <c r="Q5526">
        <v>3</v>
      </c>
      <c r="R5526" t="s">
        <v>40</v>
      </c>
      <c r="S5526" t="s">
        <v>118</v>
      </c>
      <c r="T5526">
        <v>34395</v>
      </c>
      <c r="U5526" s="1">
        <v>45584</v>
      </c>
      <c r="V5526" t="s">
        <v>155</v>
      </c>
      <c r="W5526">
        <v>945253</v>
      </c>
      <c r="X5526" t="s">
        <v>22239</v>
      </c>
      <c r="Y5526">
        <v>804</v>
      </c>
      <c r="Z5526">
        <v>2698</v>
      </c>
      <c r="AA5526">
        <v>3</v>
      </c>
      <c r="AB5526">
        <v>3237.6000000000004</v>
      </c>
      <c r="AC5526">
        <f>Table1_1[[#This Row],[Price]]*Table1_1[[#This Row],[Quantity]]</f>
        <v>8094</v>
      </c>
    </row>
    <row r="5527" spans="1:29" x14ac:dyDescent="0.3">
      <c r="A5527" t="s">
        <v>28</v>
      </c>
      <c r="B5527" t="s">
        <v>29</v>
      </c>
      <c r="C5527" t="s">
        <v>91</v>
      </c>
      <c r="D5527" t="s">
        <v>170</v>
      </c>
      <c r="E5527" t="s">
        <v>46</v>
      </c>
      <c r="F5527" t="s">
        <v>355</v>
      </c>
      <c r="G5527">
        <v>21</v>
      </c>
      <c r="H5527">
        <v>406138</v>
      </c>
      <c r="I5527" t="s">
        <v>34</v>
      </c>
      <c r="J5527" s="3">
        <v>44551</v>
      </c>
      <c r="K5527">
        <v>800</v>
      </c>
      <c r="L5527" t="s">
        <v>22241</v>
      </c>
      <c r="M5527" t="s">
        <v>1488</v>
      </c>
      <c r="N5527" t="s">
        <v>22242</v>
      </c>
      <c r="O5527" t="s">
        <v>22243</v>
      </c>
      <c r="P5527" t="s">
        <v>39</v>
      </c>
      <c r="Q5527">
        <v>3</v>
      </c>
      <c r="R5527" t="s">
        <v>40</v>
      </c>
      <c r="S5527" t="s">
        <v>41</v>
      </c>
      <c r="T5527">
        <v>63280</v>
      </c>
      <c r="U5527" s="1">
        <v>45360</v>
      </c>
      <c r="V5527" t="s">
        <v>72</v>
      </c>
      <c r="W5527">
        <v>346617</v>
      </c>
      <c r="X5527" t="s">
        <v>22244</v>
      </c>
      <c r="Y5527">
        <v>740</v>
      </c>
      <c r="Z5527">
        <v>1283</v>
      </c>
      <c r="AA5527">
        <v>8</v>
      </c>
      <c r="AB5527">
        <v>4105.6000000000004</v>
      </c>
      <c r="AC5527">
        <f>Table1_1[[#This Row],[Price]]*Table1_1[[#This Row],[Quantity]]</f>
        <v>10264</v>
      </c>
    </row>
    <row r="5528" spans="1:29" x14ac:dyDescent="0.3">
      <c r="A5528" t="s">
        <v>28</v>
      </c>
      <c r="B5528" t="s">
        <v>29</v>
      </c>
      <c r="C5528" t="s">
        <v>54</v>
      </c>
      <c r="D5528" t="s">
        <v>261</v>
      </c>
      <c r="E5528" t="s">
        <v>56</v>
      </c>
      <c r="F5528" t="s">
        <v>113</v>
      </c>
      <c r="G5528">
        <v>20</v>
      </c>
      <c r="H5528">
        <v>433933</v>
      </c>
      <c r="I5528" t="s">
        <v>58</v>
      </c>
      <c r="J5528" s="3">
        <v>44059</v>
      </c>
      <c r="K5528">
        <v>1200</v>
      </c>
      <c r="L5528" t="s">
        <v>22245</v>
      </c>
      <c r="M5528" t="s">
        <v>1072</v>
      </c>
      <c r="N5528" t="s">
        <v>22246</v>
      </c>
      <c r="O5528" t="s">
        <v>22247</v>
      </c>
      <c r="P5528" t="s">
        <v>51</v>
      </c>
      <c r="Q5528">
        <v>4</v>
      </c>
      <c r="R5528" t="s">
        <v>88</v>
      </c>
      <c r="S5528" t="s">
        <v>63</v>
      </c>
      <c r="T5528">
        <v>97871</v>
      </c>
      <c r="U5528" s="1">
        <v>45347</v>
      </c>
      <c r="V5528" t="s">
        <v>119</v>
      </c>
      <c r="W5528">
        <v>354984</v>
      </c>
      <c r="X5528" t="s">
        <v>22248</v>
      </c>
      <c r="Y5528">
        <v>688</v>
      </c>
      <c r="Z5528">
        <v>859</v>
      </c>
      <c r="AA5528">
        <v>8</v>
      </c>
      <c r="AB5528">
        <v>2748.8</v>
      </c>
      <c r="AC5528">
        <f>Table1_1[[#This Row],[Price]]*Table1_1[[#This Row],[Quantity]]</f>
        <v>6872</v>
      </c>
    </row>
    <row r="5529" spans="1:29" x14ac:dyDescent="0.3">
      <c r="A5529" t="s">
        <v>28</v>
      </c>
      <c r="B5529" t="s">
        <v>29</v>
      </c>
      <c r="C5529" t="s">
        <v>66</v>
      </c>
      <c r="D5529" t="s">
        <v>220</v>
      </c>
      <c r="E5529" t="s">
        <v>56</v>
      </c>
      <c r="F5529" t="s">
        <v>83</v>
      </c>
      <c r="G5529">
        <v>42</v>
      </c>
      <c r="H5529">
        <v>432319</v>
      </c>
      <c r="I5529" t="s">
        <v>58</v>
      </c>
      <c r="J5529" s="3">
        <v>45433</v>
      </c>
      <c r="K5529">
        <v>1300</v>
      </c>
      <c r="L5529" t="s">
        <v>22249</v>
      </c>
      <c r="M5529" t="s">
        <v>144</v>
      </c>
      <c r="N5529" t="s">
        <v>22250</v>
      </c>
      <c r="O5529" t="s">
        <v>22251</v>
      </c>
      <c r="P5529" t="s">
        <v>51</v>
      </c>
      <c r="Q5529">
        <v>11</v>
      </c>
      <c r="R5529" t="s">
        <v>88</v>
      </c>
      <c r="S5529" t="s">
        <v>41</v>
      </c>
      <c r="T5529">
        <v>86086</v>
      </c>
      <c r="U5529" s="1">
        <v>45355</v>
      </c>
      <c r="V5529" t="s">
        <v>72</v>
      </c>
      <c r="W5529">
        <v>152024</v>
      </c>
      <c r="X5529" t="s">
        <v>22252</v>
      </c>
      <c r="Y5529">
        <v>771</v>
      </c>
      <c r="Z5529">
        <v>1554</v>
      </c>
      <c r="AA5529">
        <v>8</v>
      </c>
      <c r="AB5529">
        <v>4972.8</v>
      </c>
      <c r="AC5529">
        <f>Table1_1[[#This Row],[Price]]*Table1_1[[#This Row],[Quantity]]</f>
        <v>12432</v>
      </c>
    </row>
    <row r="5530" spans="1:29" x14ac:dyDescent="0.3">
      <c r="A5530" t="s">
        <v>28</v>
      </c>
      <c r="B5530" t="s">
        <v>29</v>
      </c>
      <c r="C5530" t="s">
        <v>54</v>
      </c>
      <c r="D5530" t="s">
        <v>170</v>
      </c>
      <c r="E5530" t="s">
        <v>46</v>
      </c>
      <c r="F5530" t="s">
        <v>135</v>
      </c>
      <c r="G5530">
        <v>82</v>
      </c>
      <c r="H5530">
        <v>436834</v>
      </c>
      <c r="I5530" t="s">
        <v>58</v>
      </c>
      <c r="J5530" s="3">
        <v>45216</v>
      </c>
      <c r="K5530">
        <v>1200</v>
      </c>
      <c r="L5530" t="s">
        <v>22253</v>
      </c>
      <c r="M5530" t="s">
        <v>1305</v>
      </c>
      <c r="N5530" t="s">
        <v>22254</v>
      </c>
      <c r="O5530" t="s">
        <v>22255</v>
      </c>
      <c r="P5530" t="s">
        <v>71</v>
      </c>
      <c r="Q5530">
        <v>13</v>
      </c>
      <c r="R5530" t="s">
        <v>88</v>
      </c>
      <c r="S5530" t="s">
        <v>79</v>
      </c>
      <c r="T5530">
        <v>85713</v>
      </c>
      <c r="U5530" s="1">
        <v>45303</v>
      </c>
      <c r="V5530" t="s">
        <v>111</v>
      </c>
      <c r="W5530">
        <v>230321</v>
      </c>
      <c r="X5530" t="s">
        <v>22256</v>
      </c>
      <c r="Y5530">
        <v>738</v>
      </c>
      <c r="Z5530">
        <v>838</v>
      </c>
      <c r="AA5530">
        <v>1</v>
      </c>
      <c r="AB5530">
        <v>335.20000000000005</v>
      </c>
      <c r="AC5530">
        <f>Table1_1[[#This Row],[Price]]*Table1_1[[#This Row],[Quantity]]</f>
        <v>838</v>
      </c>
    </row>
    <row r="5531" spans="1:29" x14ac:dyDescent="0.3">
      <c r="A5531" t="s">
        <v>28</v>
      </c>
      <c r="B5531" t="s">
        <v>29</v>
      </c>
      <c r="C5531" t="s">
        <v>54</v>
      </c>
      <c r="D5531" t="s">
        <v>82</v>
      </c>
      <c r="E5531" t="s">
        <v>32</v>
      </c>
      <c r="F5531" t="s">
        <v>57</v>
      </c>
      <c r="G5531">
        <v>95</v>
      </c>
      <c r="H5531">
        <v>418100</v>
      </c>
      <c r="I5531" t="s">
        <v>34</v>
      </c>
      <c r="J5531" s="3">
        <v>43874</v>
      </c>
      <c r="K5531">
        <v>1000</v>
      </c>
      <c r="L5531" t="s">
        <v>22258</v>
      </c>
      <c r="M5531" t="s">
        <v>211</v>
      </c>
      <c r="N5531" t="s">
        <v>22259</v>
      </c>
      <c r="O5531" t="s">
        <v>22260</v>
      </c>
      <c r="P5531" t="s">
        <v>71</v>
      </c>
      <c r="Q5531">
        <v>13</v>
      </c>
      <c r="R5531" t="s">
        <v>40</v>
      </c>
      <c r="S5531" t="s">
        <v>63</v>
      </c>
      <c r="T5531">
        <v>60090</v>
      </c>
      <c r="U5531" s="1">
        <v>45446</v>
      </c>
      <c r="V5531" t="s">
        <v>52</v>
      </c>
      <c r="W5531">
        <v>120769</v>
      </c>
      <c r="X5531" t="s">
        <v>22261</v>
      </c>
      <c r="Y5531">
        <v>670</v>
      </c>
      <c r="Z5531">
        <v>2523</v>
      </c>
      <c r="AA5531">
        <v>3</v>
      </c>
      <c r="AB5531">
        <v>3027.6000000000004</v>
      </c>
      <c r="AC5531">
        <f>Table1_1[[#This Row],[Price]]*Table1_1[[#This Row],[Quantity]]</f>
        <v>7569</v>
      </c>
    </row>
    <row r="5532" spans="1:29" x14ac:dyDescent="0.3">
      <c r="A5532" t="s">
        <v>28</v>
      </c>
      <c r="B5532" t="s">
        <v>29</v>
      </c>
      <c r="C5532" t="s">
        <v>30</v>
      </c>
      <c r="D5532" t="s">
        <v>267</v>
      </c>
      <c r="E5532" t="s">
        <v>46</v>
      </c>
      <c r="F5532" t="s">
        <v>33</v>
      </c>
      <c r="G5532">
        <v>25</v>
      </c>
      <c r="H5532">
        <v>400697</v>
      </c>
      <c r="I5532" t="s">
        <v>58</v>
      </c>
      <c r="J5532" s="3">
        <v>43842</v>
      </c>
      <c r="K5532">
        <v>1000</v>
      </c>
      <c r="L5532" t="s">
        <v>22263</v>
      </c>
      <c r="M5532" t="s">
        <v>428</v>
      </c>
      <c r="N5532" t="s">
        <v>22264</v>
      </c>
      <c r="O5532" t="s">
        <v>22265</v>
      </c>
      <c r="P5532" t="s">
        <v>87</v>
      </c>
      <c r="Q5532">
        <v>10</v>
      </c>
      <c r="R5532" t="s">
        <v>88</v>
      </c>
      <c r="S5532" t="s">
        <v>41</v>
      </c>
      <c r="T5532">
        <v>42748</v>
      </c>
      <c r="U5532" s="1">
        <v>45406</v>
      </c>
      <c r="V5532" t="s">
        <v>80</v>
      </c>
      <c r="W5532">
        <v>177092</v>
      </c>
      <c r="X5532" t="s">
        <v>22266</v>
      </c>
      <c r="Y5532">
        <v>938</v>
      </c>
      <c r="Z5532">
        <v>1300</v>
      </c>
      <c r="AA5532">
        <v>6</v>
      </c>
      <c r="AB5532">
        <v>3120</v>
      </c>
      <c r="AC5532">
        <f>Table1_1[[#This Row],[Price]]*Table1_1[[#This Row],[Quantity]]</f>
        <v>7800</v>
      </c>
    </row>
    <row r="5533" spans="1:29" x14ac:dyDescent="0.3">
      <c r="A5533" t="s">
        <v>28</v>
      </c>
      <c r="B5533" t="s">
        <v>29</v>
      </c>
      <c r="C5533" t="s">
        <v>193</v>
      </c>
      <c r="D5533" t="s">
        <v>511</v>
      </c>
      <c r="E5533" t="s">
        <v>46</v>
      </c>
      <c r="F5533" t="s">
        <v>113</v>
      </c>
      <c r="G5533">
        <v>27</v>
      </c>
      <c r="H5533">
        <v>410155</v>
      </c>
      <c r="I5533" t="s">
        <v>58</v>
      </c>
      <c r="J5533" s="3">
        <v>44340</v>
      </c>
      <c r="K5533">
        <v>1000</v>
      </c>
      <c r="L5533" t="s">
        <v>21720</v>
      </c>
      <c r="M5533" t="s">
        <v>394</v>
      </c>
      <c r="N5533" t="s">
        <v>22267</v>
      </c>
      <c r="O5533" t="s">
        <v>22268</v>
      </c>
      <c r="P5533" t="s">
        <v>39</v>
      </c>
      <c r="Q5533">
        <v>15</v>
      </c>
      <c r="R5533" t="s">
        <v>40</v>
      </c>
      <c r="S5533" t="s">
        <v>118</v>
      </c>
      <c r="T5533">
        <v>76828</v>
      </c>
      <c r="U5533" s="1">
        <v>45338</v>
      </c>
      <c r="V5533" t="s">
        <v>119</v>
      </c>
      <c r="W5533">
        <v>983693</v>
      </c>
      <c r="X5533" t="s">
        <v>22269</v>
      </c>
      <c r="Y5533">
        <v>372</v>
      </c>
      <c r="Z5533">
        <v>1836</v>
      </c>
      <c r="AA5533">
        <v>7</v>
      </c>
      <c r="AB5533">
        <v>5140.8</v>
      </c>
      <c r="AC5533">
        <f>Table1_1[[#This Row],[Price]]*Table1_1[[#This Row],[Quantity]]</f>
        <v>12852</v>
      </c>
    </row>
    <row r="5534" spans="1:29" x14ac:dyDescent="0.3">
      <c r="A5534" t="s">
        <v>28</v>
      </c>
      <c r="B5534" t="s">
        <v>29</v>
      </c>
      <c r="C5534" t="s">
        <v>30</v>
      </c>
      <c r="D5534" t="s">
        <v>421</v>
      </c>
      <c r="E5534" t="s">
        <v>56</v>
      </c>
      <c r="F5534" t="s">
        <v>355</v>
      </c>
      <c r="G5534">
        <v>62</v>
      </c>
      <c r="H5534">
        <v>415331</v>
      </c>
      <c r="I5534" t="s">
        <v>58</v>
      </c>
      <c r="J5534" s="3">
        <v>44248</v>
      </c>
      <c r="K5534">
        <v>1200</v>
      </c>
      <c r="L5534" t="s">
        <v>22270</v>
      </c>
      <c r="M5534" t="s">
        <v>417</v>
      </c>
      <c r="N5534" t="s">
        <v>22271</v>
      </c>
      <c r="O5534" t="s">
        <v>22272</v>
      </c>
      <c r="P5534" t="s">
        <v>87</v>
      </c>
      <c r="Q5534">
        <v>4</v>
      </c>
      <c r="R5534" t="s">
        <v>88</v>
      </c>
      <c r="S5534" t="s">
        <v>41</v>
      </c>
      <c r="T5534">
        <v>71663</v>
      </c>
      <c r="U5534" s="1">
        <v>45617</v>
      </c>
      <c r="V5534" t="s">
        <v>42</v>
      </c>
      <c r="W5534">
        <v>373079</v>
      </c>
      <c r="X5534" t="s">
        <v>18950</v>
      </c>
      <c r="Y5534">
        <v>690</v>
      </c>
      <c r="Z5534">
        <v>804</v>
      </c>
      <c r="AA5534">
        <v>4</v>
      </c>
      <c r="AB5534">
        <v>1286.4000000000001</v>
      </c>
      <c r="AC5534">
        <f>Table1_1[[#This Row],[Price]]*Table1_1[[#This Row],[Quantity]]</f>
        <v>3216</v>
      </c>
    </row>
    <row r="5535" spans="1:29" x14ac:dyDescent="0.3">
      <c r="A5535" t="s">
        <v>28</v>
      </c>
      <c r="B5535" t="s">
        <v>29</v>
      </c>
      <c r="C5535" t="s">
        <v>44</v>
      </c>
      <c r="D5535" t="s">
        <v>442</v>
      </c>
      <c r="E5535" t="s">
        <v>32</v>
      </c>
      <c r="F5535" t="s">
        <v>150</v>
      </c>
      <c r="G5535">
        <v>26</v>
      </c>
      <c r="H5535">
        <v>411090</v>
      </c>
      <c r="I5535" t="s">
        <v>34</v>
      </c>
      <c r="J5535" s="3">
        <v>45208</v>
      </c>
      <c r="K5535">
        <v>1300</v>
      </c>
      <c r="L5535" t="s">
        <v>22273</v>
      </c>
      <c r="M5535" t="s">
        <v>1058</v>
      </c>
      <c r="N5535" t="s">
        <v>22274</v>
      </c>
      <c r="O5535" t="s">
        <v>22275</v>
      </c>
      <c r="P5535" t="s">
        <v>51</v>
      </c>
      <c r="Q5535">
        <v>6</v>
      </c>
      <c r="R5535" t="s">
        <v>40</v>
      </c>
      <c r="S5535" t="s">
        <v>118</v>
      </c>
      <c r="T5535">
        <v>62007</v>
      </c>
      <c r="U5535" s="1">
        <v>45575</v>
      </c>
      <c r="V5535" t="s">
        <v>155</v>
      </c>
      <c r="W5535">
        <v>803003</v>
      </c>
      <c r="X5535" t="s">
        <v>22276</v>
      </c>
      <c r="Y5535">
        <v>873</v>
      </c>
      <c r="Z5535">
        <v>2956</v>
      </c>
      <c r="AA5535">
        <v>1</v>
      </c>
      <c r="AB5535">
        <v>1182.4000000000001</v>
      </c>
      <c r="AC5535">
        <f>Table1_1[[#This Row],[Price]]*Table1_1[[#This Row],[Quantity]]</f>
        <v>2956</v>
      </c>
    </row>
    <row r="5536" spans="1:29" x14ac:dyDescent="0.3">
      <c r="A5536" t="s">
        <v>28</v>
      </c>
      <c r="B5536" t="s">
        <v>29</v>
      </c>
      <c r="C5536" t="s">
        <v>44</v>
      </c>
      <c r="D5536" t="s">
        <v>82</v>
      </c>
      <c r="E5536" t="s">
        <v>46</v>
      </c>
      <c r="F5536" t="s">
        <v>83</v>
      </c>
      <c r="G5536">
        <v>3</v>
      </c>
      <c r="H5536">
        <v>423855</v>
      </c>
      <c r="I5536" t="s">
        <v>58</v>
      </c>
      <c r="J5536" s="3">
        <v>45039</v>
      </c>
      <c r="K5536">
        <v>1000</v>
      </c>
      <c r="L5536" t="s">
        <v>22277</v>
      </c>
      <c r="M5536" t="s">
        <v>68</v>
      </c>
      <c r="N5536" t="s">
        <v>22278</v>
      </c>
      <c r="O5536" t="s">
        <v>22279</v>
      </c>
      <c r="P5536" t="s">
        <v>51</v>
      </c>
      <c r="Q5536">
        <v>19</v>
      </c>
      <c r="R5536" t="s">
        <v>88</v>
      </c>
      <c r="S5536" t="s">
        <v>79</v>
      </c>
      <c r="T5536">
        <v>79834</v>
      </c>
      <c r="U5536" s="1">
        <v>45618</v>
      </c>
      <c r="V5536" t="s">
        <v>42</v>
      </c>
      <c r="W5536">
        <v>222696</v>
      </c>
      <c r="X5536" t="s">
        <v>22280</v>
      </c>
      <c r="Y5536">
        <v>427</v>
      </c>
      <c r="Z5536">
        <v>2907</v>
      </c>
      <c r="AA5536">
        <v>1</v>
      </c>
      <c r="AB5536">
        <v>1162.8</v>
      </c>
      <c r="AC5536">
        <f>Table1_1[[#This Row],[Price]]*Table1_1[[#This Row],[Quantity]]</f>
        <v>2907</v>
      </c>
    </row>
    <row r="5537" spans="1:29" x14ac:dyDescent="0.3">
      <c r="A5537" t="s">
        <v>28</v>
      </c>
      <c r="B5537" t="s">
        <v>29</v>
      </c>
      <c r="C5537" t="s">
        <v>44</v>
      </c>
      <c r="D5537" t="s">
        <v>511</v>
      </c>
      <c r="E5537" t="s">
        <v>32</v>
      </c>
      <c r="F5537" t="s">
        <v>57</v>
      </c>
      <c r="G5537">
        <v>69</v>
      </c>
      <c r="H5537">
        <v>414800</v>
      </c>
      <c r="I5537" t="s">
        <v>58</v>
      </c>
      <c r="J5537" s="3">
        <v>45333</v>
      </c>
      <c r="K5537">
        <v>1400</v>
      </c>
      <c r="L5537" t="s">
        <v>22281</v>
      </c>
      <c r="M5537" t="s">
        <v>953</v>
      </c>
      <c r="N5537" t="s">
        <v>22282</v>
      </c>
      <c r="O5537" t="s">
        <v>22283</v>
      </c>
      <c r="P5537" t="s">
        <v>39</v>
      </c>
      <c r="Q5537">
        <v>19</v>
      </c>
      <c r="R5537" t="s">
        <v>88</v>
      </c>
      <c r="S5537" t="s">
        <v>41</v>
      </c>
      <c r="T5537">
        <v>14026</v>
      </c>
      <c r="U5537" s="1">
        <v>45466</v>
      </c>
      <c r="V5537" t="s">
        <v>52</v>
      </c>
      <c r="W5537">
        <v>304963</v>
      </c>
      <c r="X5537" t="s">
        <v>22284</v>
      </c>
      <c r="Y5537">
        <v>836</v>
      </c>
      <c r="Z5537">
        <v>1300</v>
      </c>
      <c r="AA5537">
        <v>1</v>
      </c>
      <c r="AB5537">
        <v>520</v>
      </c>
      <c r="AC5537">
        <f>Table1_1[[#This Row],[Price]]*Table1_1[[#This Row],[Quantity]]</f>
        <v>1300</v>
      </c>
    </row>
    <row r="5538" spans="1:29" x14ac:dyDescent="0.3">
      <c r="A5538" t="s">
        <v>28</v>
      </c>
      <c r="B5538" t="s">
        <v>29</v>
      </c>
      <c r="C5538" t="s">
        <v>54</v>
      </c>
      <c r="D5538" t="s">
        <v>187</v>
      </c>
      <c r="E5538" t="s">
        <v>56</v>
      </c>
      <c r="F5538" t="s">
        <v>99</v>
      </c>
      <c r="G5538">
        <v>78</v>
      </c>
      <c r="H5538">
        <v>437106</v>
      </c>
      <c r="I5538" t="s">
        <v>58</v>
      </c>
      <c r="J5538" s="3">
        <v>44627</v>
      </c>
      <c r="K5538">
        <v>950</v>
      </c>
      <c r="L5538" t="s">
        <v>22285</v>
      </c>
      <c r="M5538" t="s">
        <v>1356</v>
      </c>
      <c r="N5538" t="s">
        <v>22286</v>
      </c>
      <c r="O5538">
        <v>3077280209</v>
      </c>
      <c r="P5538" t="s">
        <v>87</v>
      </c>
      <c r="Q5538">
        <v>20</v>
      </c>
      <c r="R5538" t="s">
        <v>88</v>
      </c>
      <c r="S5538" t="s">
        <v>79</v>
      </c>
      <c r="T5538">
        <v>65352</v>
      </c>
      <c r="U5538" s="1">
        <v>45381</v>
      </c>
      <c r="V5538" t="s">
        <v>72</v>
      </c>
      <c r="W5538">
        <v>355172</v>
      </c>
      <c r="X5538" t="s">
        <v>22287</v>
      </c>
      <c r="Y5538">
        <v>350</v>
      </c>
      <c r="Z5538">
        <v>1063</v>
      </c>
      <c r="AA5538">
        <v>7</v>
      </c>
      <c r="AB5538">
        <v>2976.4</v>
      </c>
      <c r="AC5538">
        <f>Table1_1[[#This Row],[Price]]*Table1_1[[#This Row],[Quantity]]</f>
        <v>7441</v>
      </c>
    </row>
    <row r="5539" spans="1:29" x14ac:dyDescent="0.3">
      <c r="A5539" t="s">
        <v>28</v>
      </c>
      <c r="B5539" t="s">
        <v>29</v>
      </c>
      <c r="C5539" t="s">
        <v>30</v>
      </c>
      <c r="D5539" t="s">
        <v>637</v>
      </c>
      <c r="E5539" t="s">
        <v>56</v>
      </c>
      <c r="F5539" t="s">
        <v>355</v>
      </c>
      <c r="G5539">
        <v>73</v>
      </c>
      <c r="H5539">
        <v>439022</v>
      </c>
      <c r="I5539" t="s">
        <v>58</v>
      </c>
      <c r="J5539" s="3">
        <v>45179</v>
      </c>
      <c r="K5539">
        <v>1300</v>
      </c>
      <c r="L5539" t="s">
        <v>22288</v>
      </c>
      <c r="M5539" t="s">
        <v>244</v>
      </c>
      <c r="N5539" t="s">
        <v>22289</v>
      </c>
      <c r="O5539" t="s">
        <v>22290</v>
      </c>
      <c r="P5539" t="s">
        <v>39</v>
      </c>
      <c r="Q5539">
        <v>16</v>
      </c>
      <c r="R5539" t="s">
        <v>88</v>
      </c>
      <c r="S5539" t="s">
        <v>118</v>
      </c>
      <c r="T5539">
        <v>53972</v>
      </c>
      <c r="U5539" s="1">
        <v>45482</v>
      </c>
      <c r="V5539" t="s">
        <v>126</v>
      </c>
      <c r="W5539">
        <v>549978</v>
      </c>
      <c r="X5539" t="s">
        <v>22291</v>
      </c>
      <c r="Y5539">
        <v>874</v>
      </c>
      <c r="Z5539">
        <v>2286</v>
      </c>
      <c r="AA5539">
        <v>6</v>
      </c>
      <c r="AB5539">
        <v>5486.4000000000015</v>
      </c>
      <c r="AC5539">
        <f>Table1_1[[#This Row],[Price]]*Table1_1[[#This Row],[Quantity]]</f>
        <v>13716</v>
      </c>
    </row>
    <row r="5540" spans="1:29" x14ac:dyDescent="0.3">
      <c r="A5540" t="s">
        <v>28</v>
      </c>
      <c r="B5540" t="s">
        <v>29</v>
      </c>
      <c r="C5540" t="s">
        <v>66</v>
      </c>
      <c r="D5540" t="s">
        <v>31</v>
      </c>
      <c r="E5540" t="s">
        <v>46</v>
      </c>
      <c r="F5540" t="s">
        <v>106</v>
      </c>
      <c r="G5540">
        <v>83</v>
      </c>
      <c r="H5540">
        <v>421266</v>
      </c>
      <c r="I5540" t="s">
        <v>34</v>
      </c>
      <c r="J5540" s="3">
        <v>44180</v>
      </c>
      <c r="K5540">
        <v>1100</v>
      </c>
      <c r="L5540" t="s">
        <v>20901</v>
      </c>
      <c r="M5540" t="s">
        <v>428</v>
      </c>
      <c r="N5540" t="s">
        <v>22292</v>
      </c>
      <c r="O5540" t="s">
        <v>22293</v>
      </c>
      <c r="P5540" t="s">
        <v>87</v>
      </c>
      <c r="Q5540">
        <v>4</v>
      </c>
      <c r="R5540" t="s">
        <v>88</v>
      </c>
      <c r="S5540" t="s">
        <v>79</v>
      </c>
      <c r="T5540">
        <v>51369</v>
      </c>
      <c r="U5540" s="1">
        <v>45529</v>
      </c>
      <c r="V5540" t="s">
        <v>64</v>
      </c>
      <c r="W5540">
        <v>247348</v>
      </c>
      <c r="X5540" t="s">
        <v>22294</v>
      </c>
      <c r="Y5540">
        <v>411</v>
      </c>
      <c r="Z5540">
        <v>753</v>
      </c>
      <c r="AA5540">
        <v>3</v>
      </c>
      <c r="AB5540">
        <v>903.6</v>
      </c>
      <c r="AC5540">
        <f>Table1_1[[#This Row],[Price]]*Table1_1[[#This Row],[Quantity]]</f>
        <v>2259</v>
      </c>
    </row>
    <row r="5541" spans="1:29" x14ac:dyDescent="0.3">
      <c r="A5541" t="s">
        <v>28</v>
      </c>
      <c r="B5541" t="s">
        <v>29</v>
      </c>
      <c r="C5541" t="s">
        <v>66</v>
      </c>
      <c r="D5541" t="s">
        <v>105</v>
      </c>
      <c r="E5541" t="s">
        <v>32</v>
      </c>
      <c r="F5541" t="s">
        <v>113</v>
      </c>
      <c r="G5541">
        <v>6</v>
      </c>
      <c r="H5541">
        <v>429949</v>
      </c>
      <c r="I5541" t="s">
        <v>34</v>
      </c>
      <c r="J5541" s="3">
        <v>44875</v>
      </c>
      <c r="K5541">
        <v>1200</v>
      </c>
      <c r="L5541" t="s">
        <v>1383</v>
      </c>
      <c r="M5541" t="s">
        <v>1017</v>
      </c>
      <c r="N5541" t="s">
        <v>22295</v>
      </c>
      <c r="O5541" t="s">
        <v>22296</v>
      </c>
      <c r="P5541" t="s">
        <v>87</v>
      </c>
      <c r="Q5541">
        <v>16</v>
      </c>
      <c r="R5541" t="s">
        <v>88</v>
      </c>
      <c r="S5541" t="s">
        <v>79</v>
      </c>
      <c r="T5541">
        <v>24403</v>
      </c>
      <c r="U5541" s="1">
        <v>45538</v>
      </c>
      <c r="V5541" t="s">
        <v>180</v>
      </c>
      <c r="W5541">
        <v>471287</v>
      </c>
      <c r="X5541" t="s">
        <v>22297</v>
      </c>
      <c r="Y5541">
        <v>829</v>
      </c>
      <c r="Z5541">
        <v>1705</v>
      </c>
      <c r="AA5541">
        <v>7</v>
      </c>
      <c r="AB5541">
        <v>4774</v>
      </c>
      <c r="AC5541">
        <f>Table1_1[[#This Row],[Price]]*Table1_1[[#This Row],[Quantity]]</f>
        <v>11935</v>
      </c>
    </row>
    <row r="5542" spans="1:29" x14ac:dyDescent="0.3">
      <c r="A5542" t="s">
        <v>28</v>
      </c>
      <c r="B5542" t="s">
        <v>29</v>
      </c>
      <c r="C5542" t="s">
        <v>148</v>
      </c>
      <c r="D5542" t="s">
        <v>421</v>
      </c>
      <c r="E5542" t="s">
        <v>46</v>
      </c>
      <c r="F5542" t="s">
        <v>83</v>
      </c>
      <c r="G5542">
        <v>100</v>
      </c>
      <c r="H5542">
        <v>414317</v>
      </c>
      <c r="I5542" t="s">
        <v>34</v>
      </c>
      <c r="J5542" s="3">
        <v>44598</v>
      </c>
      <c r="K5542">
        <v>950</v>
      </c>
      <c r="L5542" t="s">
        <v>8389</v>
      </c>
      <c r="M5542" t="s">
        <v>68</v>
      </c>
      <c r="N5542" t="s">
        <v>22298</v>
      </c>
      <c r="O5542" t="s">
        <v>22299</v>
      </c>
      <c r="P5542" t="s">
        <v>39</v>
      </c>
      <c r="Q5542">
        <v>18</v>
      </c>
      <c r="R5542" t="s">
        <v>88</v>
      </c>
      <c r="S5542" t="s">
        <v>63</v>
      </c>
      <c r="T5542">
        <v>93317</v>
      </c>
      <c r="U5542" s="1">
        <v>45344</v>
      </c>
      <c r="V5542" t="s">
        <v>119</v>
      </c>
      <c r="W5542">
        <v>112422</v>
      </c>
      <c r="X5542" t="s">
        <v>22300</v>
      </c>
      <c r="Y5542">
        <v>789</v>
      </c>
      <c r="Z5542">
        <v>2626</v>
      </c>
      <c r="AA5542">
        <v>5</v>
      </c>
      <c r="AB5542">
        <v>5252</v>
      </c>
      <c r="AC5542">
        <f>Table1_1[[#This Row],[Price]]*Table1_1[[#This Row],[Quantity]]</f>
        <v>13130</v>
      </c>
    </row>
    <row r="5543" spans="1:29" x14ac:dyDescent="0.3">
      <c r="A5543" t="s">
        <v>28</v>
      </c>
      <c r="B5543" t="s">
        <v>29</v>
      </c>
      <c r="C5543" t="s">
        <v>44</v>
      </c>
      <c r="D5543" t="s">
        <v>248</v>
      </c>
      <c r="E5543" t="s">
        <v>46</v>
      </c>
      <c r="F5543" t="s">
        <v>83</v>
      </c>
      <c r="G5543">
        <v>7</v>
      </c>
      <c r="H5543">
        <v>413984</v>
      </c>
      <c r="I5543" t="s">
        <v>58</v>
      </c>
      <c r="J5543" s="3">
        <v>44606</v>
      </c>
      <c r="K5543">
        <v>1300</v>
      </c>
      <c r="L5543" t="s">
        <v>22301</v>
      </c>
      <c r="M5543" t="s">
        <v>250</v>
      </c>
      <c r="N5543" t="s">
        <v>22302</v>
      </c>
      <c r="O5543" t="s">
        <v>22303</v>
      </c>
      <c r="P5543" t="s">
        <v>51</v>
      </c>
      <c r="Q5543">
        <v>14</v>
      </c>
      <c r="R5543" t="s">
        <v>88</v>
      </c>
      <c r="S5543" t="s">
        <v>79</v>
      </c>
      <c r="T5543">
        <v>70804</v>
      </c>
      <c r="U5543" s="1">
        <v>45430</v>
      </c>
      <c r="V5543" t="s">
        <v>140</v>
      </c>
      <c r="W5543">
        <v>164987</v>
      </c>
      <c r="X5543" t="s">
        <v>22304</v>
      </c>
      <c r="Y5543">
        <v>663</v>
      </c>
      <c r="Z5543">
        <v>779</v>
      </c>
      <c r="AA5543">
        <v>8</v>
      </c>
      <c r="AB5543">
        <v>2492.8000000000002</v>
      </c>
      <c r="AC5543">
        <f>Table1_1[[#This Row],[Price]]*Table1_1[[#This Row],[Quantity]]</f>
        <v>6232</v>
      </c>
    </row>
    <row r="5544" spans="1:29" x14ac:dyDescent="0.3">
      <c r="A5544" t="s">
        <v>28</v>
      </c>
      <c r="B5544" t="s">
        <v>29</v>
      </c>
      <c r="C5544" t="s">
        <v>66</v>
      </c>
      <c r="D5544" t="s">
        <v>291</v>
      </c>
      <c r="E5544" t="s">
        <v>32</v>
      </c>
      <c r="F5544" t="s">
        <v>33</v>
      </c>
      <c r="G5544">
        <v>26</v>
      </c>
      <c r="H5544">
        <v>418271</v>
      </c>
      <c r="I5544" t="s">
        <v>34</v>
      </c>
      <c r="J5544" s="3">
        <v>44325</v>
      </c>
      <c r="K5544">
        <v>1000</v>
      </c>
      <c r="L5544" t="s">
        <v>22305</v>
      </c>
      <c r="M5544" t="s">
        <v>736</v>
      </c>
      <c r="N5544" t="s">
        <v>22306</v>
      </c>
      <c r="O5544" t="s">
        <v>22307</v>
      </c>
      <c r="P5544" t="s">
        <v>71</v>
      </c>
      <c r="Q5544">
        <v>9</v>
      </c>
      <c r="R5544" t="s">
        <v>88</v>
      </c>
      <c r="S5544" t="s">
        <v>118</v>
      </c>
      <c r="T5544">
        <v>69146</v>
      </c>
      <c r="U5544" s="1">
        <v>45514</v>
      </c>
      <c r="V5544" t="s">
        <v>64</v>
      </c>
      <c r="W5544">
        <v>205400</v>
      </c>
      <c r="X5544" t="s">
        <v>22308</v>
      </c>
      <c r="Y5544">
        <v>627</v>
      </c>
      <c r="Z5544">
        <v>2634</v>
      </c>
      <c r="AA5544">
        <v>5</v>
      </c>
      <c r="AB5544">
        <v>5268</v>
      </c>
      <c r="AC5544">
        <f>Table1_1[[#This Row],[Price]]*Table1_1[[#This Row],[Quantity]]</f>
        <v>13170</v>
      </c>
    </row>
    <row r="5545" spans="1:29" x14ac:dyDescent="0.3">
      <c r="A5545" t="s">
        <v>28</v>
      </c>
      <c r="B5545" t="s">
        <v>29</v>
      </c>
      <c r="C5545" t="s">
        <v>91</v>
      </c>
      <c r="D5545" t="s">
        <v>616</v>
      </c>
      <c r="E5545" t="s">
        <v>56</v>
      </c>
      <c r="F5545" t="s">
        <v>150</v>
      </c>
      <c r="G5545">
        <v>78</v>
      </c>
      <c r="H5545">
        <v>419947</v>
      </c>
      <c r="I5545" t="s">
        <v>58</v>
      </c>
      <c r="J5545" s="3">
        <v>45182</v>
      </c>
      <c r="K5545">
        <v>1400</v>
      </c>
      <c r="L5545" t="s">
        <v>22309</v>
      </c>
      <c r="M5545" t="s">
        <v>428</v>
      </c>
      <c r="N5545" t="s">
        <v>22310</v>
      </c>
      <c r="O5545" t="s">
        <v>22311</v>
      </c>
      <c r="P5545" t="s">
        <v>51</v>
      </c>
      <c r="Q5545">
        <v>6</v>
      </c>
      <c r="R5545" t="s">
        <v>88</v>
      </c>
      <c r="S5545" t="s">
        <v>41</v>
      </c>
      <c r="T5545">
        <v>94950</v>
      </c>
      <c r="U5545" s="1">
        <v>45435</v>
      </c>
      <c r="V5545" t="s">
        <v>140</v>
      </c>
      <c r="W5545">
        <v>562160</v>
      </c>
      <c r="X5545" t="s">
        <v>22312</v>
      </c>
      <c r="Y5545">
        <v>228</v>
      </c>
      <c r="Z5545">
        <v>1009</v>
      </c>
      <c r="AA5545">
        <v>6</v>
      </c>
      <c r="AB5545">
        <v>2421.6</v>
      </c>
      <c r="AC5545">
        <f>Table1_1[[#This Row],[Price]]*Table1_1[[#This Row],[Quantity]]</f>
        <v>6054</v>
      </c>
    </row>
    <row r="5546" spans="1:29" x14ac:dyDescent="0.3">
      <c r="A5546" t="s">
        <v>28</v>
      </c>
      <c r="B5546" t="s">
        <v>29</v>
      </c>
      <c r="C5546" t="s">
        <v>193</v>
      </c>
      <c r="D5546" t="s">
        <v>637</v>
      </c>
      <c r="E5546" t="s">
        <v>32</v>
      </c>
      <c r="F5546" t="s">
        <v>113</v>
      </c>
      <c r="G5546">
        <v>44</v>
      </c>
      <c r="H5546">
        <v>429400</v>
      </c>
      <c r="I5546" t="s">
        <v>58</v>
      </c>
      <c r="J5546" s="3">
        <v>45225</v>
      </c>
      <c r="K5546">
        <v>1100</v>
      </c>
      <c r="L5546" t="s">
        <v>22313</v>
      </c>
      <c r="M5546" t="s">
        <v>654</v>
      </c>
      <c r="N5546" t="s">
        <v>22314</v>
      </c>
      <c r="O5546" t="s">
        <v>22315</v>
      </c>
      <c r="P5546" t="s">
        <v>39</v>
      </c>
      <c r="Q5546">
        <v>5</v>
      </c>
      <c r="R5546" t="s">
        <v>40</v>
      </c>
      <c r="S5546" t="s">
        <v>118</v>
      </c>
      <c r="T5546">
        <v>79373</v>
      </c>
      <c r="U5546" s="1">
        <v>45499</v>
      </c>
      <c r="V5546" t="s">
        <v>126</v>
      </c>
      <c r="W5546">
        <v>897403</v>
      </c>
      <c r="X5546" t="s">
        <v>22316</v>
      </c>
      <c r="Y5546">
        <v>229</v>
      </c>
      <c r="Z5546">
        <v>1990</v>
      </c>
      <c r="AA5546">
        <v>7</v>
      </c>
      <c r="AB5546">
        <v>5572</v>
      </c>
      <c r="AC5546">
        <f>Table1_1[[#This Row],[Price]]*Table1_1[[#This Row],[Quantity]]</f>
        <v>13930</v>
      </c>
    </row>
    <row r="5547" spans="1:29" x14ac:dyDescent="0.3">
      <c r="A5547" t="s">
        <v>28</v>
      </c>
      <c r="B5547" t="s">
        <v>29</v>
      </c>
      <c r="C5547" t="s">
        <v>30</v>
      </c>
      <c r="D5547" t="s">
        <v>524</v>
      </c>
      <c r="E5547" t="s">
        <v>32</v>
      </c>
      <c r="F5547" t="s">
        <v>57</v>
      </c>
      <c r="G5547">
        <v>34</v>
      </c>
      <c r="H5547">
        <v>439149</v>
      </c>
      <c r="I5547" t="s">
        <v>58</v>
      </c>
      <c r="J5547" s="3">
        <v>44906</v>
      </c>
      <c r="K5547">
        <v>800</v>
      </c>
      <c r="L5547" t="s">
        <v>22317</v>
      </c>
      <c r="M5547" t="s">
        <v>1147</v>
      </c>
      <c r="N5547" t="s">
        <v>22318</v>
      </c>
      <c r="O5547" t="s">
        <v>22319</v>
      </c>
      <c r="P5547" t="s">
        <v>39</v>
      </c>
      <c r="Q5547">
        <v>4</v>
      </c>
      <c r="R5547" t="s">
        <v>40</v>
      </c>
      <c r="S5547" t="s">
        <v>79</v>
      </c>
      <c r="T5547">
        <v>74371</v>
      </c>
      <c r="U5547" s="1">
        <v>45333</v>
      </c>
      <c r="V5547" t="s">
        <v>119</v>
      </c>
      <c r="W5547">
        <v>214406</v>
      </c>
      <c r="X5547" t="s">
        <v>22320</v>
      </c>
      <c r="Y5547">
        <v>729</v>
      </c>
      <c r="Z5547">
        <v>1664</v>
      </c>
      <c r="AA5547">
        <v>8</v>
      </c>
      <c r="AB5547">
        <v>5324.8</v>
      </c>
      <c r="AC5547">
        <f>Table1_1[[#This Row],[Price]]*Table1_1[[#This Row],[Quantity]]</f>
        <v>13312</v>
      </c>
    </row>
    <row r="5548" spans="1:29" x14ac:dyDescent="0.3">
      <c r="A5548" t="s">
        <v>28</v>
      </c>
      <c r="B5548" t="s">
        <v>29</v>
      </c>
      <c r="C5548" t="s">
        <v>193</v>
      </c>
      <c r="D5548" t="s">
        <v>254</v>
      </c>
      <c r="E5548" t="s">
        <v>56</v>
      </c>
      <c r="F5548" t="s">
        <v>175</v>
      </c>
      <c r="G5548">
        <v>78</v>
      </c>
      <c r="H5548">
        <v>408044</v>
      </c>
      <c r="I5548" t="s">
        <v>58</v>
      </c>
      <c r="J5548" s="3">
        <v>44925</v>
      </c>
      <c r="K5548">
        <v>1000</v>
      </c>
      <c r="L5548" t="s">
        <v>22321</v>
      </c>
      <c r="M5548" t="s">
        <v>1007</v>
      </c>
      <c r="N5548" t="s">
        <v>22322</v>
      </c>
      <c r="O5548" t="s">
        <v>22323</v>
      </c>
      <c r="P5548" t="s">
        <v>39</v>
      </c>
      <c r="Q5548">
        <v>13</v>
      </c>
      <c r="R5548" t="s">
        <v>88</v>
      </c>
      <c r="S5548" t="s">
        <v>79</v>
      </c>
      <c r="T5548">
        <v>71674</v>
      </c>
      <c r="U5548" s="1">
        <v>45563</v>
      </c>
      <c r="V5548" t="s">
        <v>180</v>
      </c>
      <c r="W5548">
        <v>843411</v>
      </c>
      <c r="X5548" t="s">
        <v>22324</v>
      </c>
      <c r="Y5548">
        <v>274</v>
      </c>
      <c r="Z5548">
        <v>2528</v>
      </c>
      <c r="AA5548">
        <v>8</v>
      </c>
      <c r="AB5548">
        <v>8089.6</v>
      </c>
      <c r="AC5548">
        <f>Table1_1[[#This Row],[Price]]*Table1_1[[#This Row],[Quantity]]</f>
        <v>20224</v>
      </c>
    </row>
    <row r="5549" spans="1:29" x14ac:dyDescent="0.3">
      <c r="A5549" t="s">
        <v>28</v>
      </c>
      <c r="B5549" t="s">
        <v>29</v>
      </c>
      <c r="C5549" t="s">
        <v>193</v>
      </c>
      <c r="D5549" t="s">
        <v>31</v>
      </c>
      <c r="E5549" t="s">
        <v>56</v>
      </c>
      <c r="F5549" t="s">
        <v>150</v>
      </c>
      <c r="G5549">
        <v>21</v>
      </c>
      <c r="H5549">
        <v>424975</v>
      </c>
      <c r="I5549" t="s">
        <v>34</v>
      </c>
      <c r="J5549" s="3">
        <v>44503</v>
      </c>
      <c r="K5549">
        <v>1300</v>
      </c>
      <c r="L5549" t="s">
        <v>22325</v>
      </c>
      <c r="M5549" t="s">
        <v>731</v>
      </c>
      <c r="N5549" t="s">
        <v>22326</v>
      </c>
      <c r="O5549" t="s">
        <v>22327</v>
      </c>
      <c r="P5549" t="s">
        <v>87</v>
      </c>
      <c r="Q5549">
        <v>14</v>
      </c>
      <c r="R5549" t="s">
        <v>40</v>
      </c>
      <c r="S5549" t="s">
        <v>63</v>
      </c>
      <c r="T5549">
        <v>77516</v>
      </c>
      <c r="U5549" s="1">
        <v>45336</v>
      </c>
      <c r="V5549" t="s">
        <v>119</v>
      </c>
      <c r="W5549">
        <v>293420</v>
      </c>
      <c r="X5549" t="s">
        <v>22328</v>
      </c>
      <c r="Y5549">
        <v>304</v>
      </c>
      <c r="Z5549">
        <v>2453</v>
      </c>
      <c r="AA5549">
        <v>6</v>
      </c>
      <c r="AB5549">
        <v>5887.2000000000007</v>
      </c>
      <c r="AC5549">
        <f>Table1_1[[#This Row],[Price]]*Table1_1[[#This Row],[Quantity]]</f>
        <v>14718</v>
      </c>
    </row>
    <row r="5550" spans="1:29" x14ac:dyDescent="0.3">
      <c r="A5550" t="s">
        <v>28</v>
      </c>
      <c r="B5550" t="s">
        <v>29</v>
      </c>
      <c r="C5550" t="s">
        <v>157</v>
      </c>
      <c r="D5550" t="s">
        <v>611</v>
      </c>
      <c r="E5550" t="s">
        <v>56</v>
      </c>
      <c r="F5550" t="s">
        <v>135</v>
      </c>
      <c r="G5550">
        <v>35</v>
      </c>
      <c r="H5550">
        <v>430892</v>
      </c>
      <c r="I5550" t="s">
        <v>58</v>
      </c>
      <c r="J5550" s="3">
        <v>44804</v>
      </c>
      <c r="K5550">
        <v>800</v>
      </c>
      <c r="L5550" t="s">
        <v>22330</v>
      </c>
      <c r="M5550" t="s">
        <v>487</v>
      </c>
      <c r="N5550" t="s">
        <v>22331</v>
      </c>
      <c r="O5550" t="s">
        <v>22332</v>
      </c>
      <c r="P5550" t="s">
        <v>71</v>
      </c>
      <c r="Q5550">
        <v>10</v>
      </c>
      <c r="R5550" t="s">
        <v>40</v>
      </c>
      <c r="S5550" t="s">
        <v>41</v>
      </c>
      <c r="T5550">
        <v>43028</v>
      </c>
      <c r="U5550" s="1">
        <v>45449</v>
      </c>
      <c r="V5550" t="s">
        <v>52</v>
      </c>
      <c r="W5550">
        <v>805456</v>
      </c>
      <c r="X5550" t="s">
        <v>22333</v>
      </c>
      <c r="Y5550">
        <v>491</v>
      </c>
      <c r="Z5550">
        <v>1735</v>
      </c>
      <c r="AA5550">
        <v>8</v>
      </c>
      <c r="AB5550">
        <v>5552</v>
      </c>
      <c r="AC5550">
        <f>Table1_1[[#This Row],[Price]]*Table1_1[[#This Row],[Quantity]]</f>
        <v>13880</v>
      </c>
    </row>
    <row r="5551" spans="1:29" x14ac:dyDescent="0.3">
      <c r="A5551" t="s">
        <v>28</v>
      </c>
      <c r="B5551" t="s">
        <v>29</v>
      </c>
      <c r="C5551" t="s">
        <v>54</v>
      </c>
      <c r="D5551" t="s">
        <v>621</v>
      </c>
      <c r="E5551" t="s">
        <v>56</v>
      </c>
      <c r="F5551" t="s">
        <v>99</v>
      </c>
      <c r="G5551">
        <v>71</v>
      </c>
      <c r="H5551">
        <v>417498</v>
      </c>
      <c r="I5551" t="s">
        <v>34</v>
      </c>
      <c r="J5551" s="3">
        <v>44235</v>
      </c>
      <c r="K5551">
        <v>950</v>
      </c>
      <c r="L5551" t="s">
        <v>22334</v>
      </c>
      <c r="M5551" t="s">
        <v>101</v>
      </c>
      <c r="N5551" t="s">
        <v>22335</v>
      </c>
      <c r="O5551">
        <v>-10262</v>
      </c>
      <c r="P5551" t="s">
        <v>39</v>
      </c>
      <c r="Q5551">
        <v>17</v>
      </c>
      <c r="R5551" t="s">
        <v>88</v>
      </c>
      <c r="S5551" t="s">
        <v>41</v>
      </c>
      <c r="T5551">
        <v>39484</v>
      </c>
      <c r="U5551" s="1">
        <v>45477</v>
      </c>
      <c r="V5551" t="s">
        <v>126</v>
      </c>
      <c r="W5551">
        <v>795930</v>
      </c>
      <c r="X5551" t="s">
        <v>22336</v>
      </c>
      <c r="Y5551">
        <v>979</v>
      </c>
      <c r="Z5551">
        <v>2463</v>
      </c>
      <c r="AA5551">
        <v>5</v>
      </c>
      <c r="AB5551">
        <v>4926</v>
      </c>
      <c r="AC5551">
        <f>Table1_1[[#This Row],[Price]]*Table1_1[[#This Row],[Quantity]]</f>
        <v>12315</v>
      </c>
    </row>
    <row r="5552" spans="1:29" x14ac:dyDescent="0.3">
      <c r="A5552" t="s">
        <v>28</v>
      </c>
      <c r="B5552" t="s">
        <v>29</v>
      </c>
      <c r="C5552" t="s">
        <v>30</v>
      </c>
      <c r="D5552" t="s">
        <v>616</v>
      </c>
      <c r="E5552" t="s">
        <v>32</v>
      </c>
      <c r="F5552" t="s">
        <v>57</v>
      </c>
      <c r="G5552">
        <v>29</v>
      </c>
      <c r="H5552">
        <v>429911</v>
      </c>
      <c r="I5552" t="s">
        <v>34</v>
      </c>
      <c r="J5552" s="3">
        <v>45379</v>
      </c>
      <c r="K5552">
        <v>1100</v>
      </c>
      <c r="L5552" t="s">
        <v>22337</v>
      </c>
      <c r="M5552" t="s">
        <v>417</v>
      </c>
      <c r="N5552" t="s">
        <v>22338</v>
      </c>
      <c r="O5552" t="s">
        <v>22339</v>
      </c>
      <c r="P5552" t="s">
        <v>39</v>
      </c>
      <c r="Q5552">
        <v>9</v>
      </c>
      <c r="R5552" t="s">
        <v>40</v>
      </c>
      <c r="S5552" t="s">
        <v>118</v>
      </c>
      <c r="T5552">
        <v>64727</v>
      </c>
      <c r="U5552" s="1">
        <v>45307</v>
      </c>
      <c r="V5552" t="s">
        <v>111</v>
      </c>
      <c r="W5552">
        <v>596064</v>
      </c>
      <c r="X5552" t="s">
        <v>22340</v>
      </c>
      <c r="Y5552">
        <v>561</v>
      </c>
      <c r="Z5552">
        <v>1021</v>
      </c>
      <c r="AA5552">
        <v>8</v>
      </c>
      <c r="AB5552">
        <v>3267.2000000000003</v>
      </c>
      <c r="AC5552">
        <f>Table1_1[[#This Row],[Price]]*Table1_1[[#This Row],[Quantity]]</f>
        <v>8168</v>
      </c>
    </row>
    <row r="5553" spans="1:29" x14ac:dyDescent="0.3">
      <c r="A5553" t="s">
        <v>28</v>
      </c>
      <c r="B5553" t="s">
        <v>29</v>
      </c>
      <c r="C5553" t="s">
        <v>148</v>
      </c>
      <c r="D5553" t="s">
        <v>227</v>
      </c>
      <c r="E5553" t="s">
        <v>56</v>
      </c>
      <c r="F5553" t="s">
        <v>57</v>
      </c>
      <c r="G5553">
        <v>95</v>
      </c>
      <c r="H5553">
        <v>432322</v>
      </c>
      <c r="I5553" t="s">
        <v>34</v>
      </c>
      <c r="J5553" s="3">
        <v>44547</v>
      </c>
      <c r="K5553">
        <v>1300</v>
      </c>
      <c r="L5553" t="s">
        <v>22341</v>
      </c>
      <c r="M5553" t="s">
        <v>478</v>
      </c>
      <c r="N5553" t="s">
        <v>22342</v>
      </c>
      <c r="O5553" t="s">
        <v>22343</v>
      </c>
      <c r="P5553" t="s">
        <v>51</v>
      </c>
      <c r="Q5553">
        <v>6</v>
      </c>
      <c r="R5553" t="s">
        <v>88</v>
      </c>
      <c r="S5553" t="s">
        <v>41</v>
      </c>
      <c r="T5553">
        <v>36321</v>
      </c>
      <c r="U5553" s="1">
        <v>45470</v>
      </c>
      <c r="V5553" t="s">
        <v>52</v>
      </c>
      <c r="W5553">
        <v>245703</v>
      </c>
      <c r="X5553" t="s">
        <v>22344</v>
      </c>
      <c r="Y5553">
        <v>498</v>
      </c>
      <c r="Z5553">
        <v>698</v>
      </c>
      <c r="AA5553">
        <v>1</v>
      </c>
      <c r="AB5553">
        <v>279.2</v>
      </c>
      <c r="AC5553">
        <f>Table1_1[[#This Row],[Price]]*Table1_1[[#This Row],[Quantity]]</f>
        <v>698</v>
      </c>
    </row>
    <row r="5554" spans="1:29" x14ac:dyDescent="0.3">
      <c r="A5554" t="s">
        <v>28</v>
      </c>
      <c r="B5554" t="s">
        <v>29</v>
      </c>
      <c r="C5554" t="s">
        <v>66</v>
      </c>
      <c r="D5554" t="s">
        <v>421</v>
      </c>
      <c r="E5554" t="s">
        <v>56</v>
      </c>
      <c r="F5554" t="s">
        <v>83</v>
      </c>
      <c r="G5554">
        <v>47</v>
      </c>
      <c r="H5554">
        <v>406130</v>
      </c>
      <c r="I5554" t="s">
        <v>34</v>
      </c>
      <c r="J5554" s="3">
        <v>44466</v>
      </c>
      <c r="K5554">
        <v>1400</v>
      </c>
      <c r="L5554" t="s">
        <v>22345</v>
      </c>
      <c r="M5554" t="s">
        <v>36</v>
      </c>
      <c r="N5554" t="s">
        <v>22346</v>
      </c>
      <c r="O5554" t="s">
        <v>22347</v>
      </c>
      <c r="P5554" t="s">
        <v>39</v>
      </c>
      <c r="Q5554">
        <v>3</v>
      </c>
      <c r="R5554" t="s">
        <v>40</v>
      </c>
      <c r="S5554" t="s">
        <v>79</v>
      </c>
      <c r="T5554">
        <v>28736</v>
      </c>
      <c r="U5554" s="1">
        <v>45609</v>
      </c>
      <c r="V5554" t="s">
        <v>42</v>
      </c>
      <c r="W5554">
        <v>960247</v>
      </c>
      <c r="X5554" t="s">
        <v>22348</v>
      </c>
      <c r="Y5554">
        <v>939</v>
      </c>
      <c r="Z5554">
        <v>1965</v>
      </c>
      <c r="AA5554">
        <v>1</v>
      </c>
      <c r="AB5554">
        <v>786</v>
      </c>
      <c r="AC5554">
        <f>Table1_1[[#This Row],[Price]]*Table1_1[[#This Row],[Quantity]]</f>
        <v>1965</v>
      </c>
    </row>
    <row r="5555" spans="1:29" x14ac:dyDescent="0.3">
      <c r="A5555" t="s">
        <v>28</v>
      </c>
      <c r="B5555" t="s">
        <v>29</v>
      </c>
      <c r="C5555" t="s">
        <v>30</v>
      </c>
      <c r="D5555" t="s">
        <v>98</v>
      </c>
      <c r="E5555" t="s">
        <v>32</v>
      </c>
      <c r="F5555" t="s">
        <v>135</v>
      </c>
      <c r="G5555">
        <v>50</v>
      </c>
      <c r="H5555">
        <v>411871</v>
      </c>
      <c r="I5555" t="s">
        <v>34</v>
      </c>
      <c r="J5555" s="3">
        <v>44546</v>
      </c>
      <c r="K5555">
        <v>1000</v>
      </c>
      <c r="L5555" t="s">
        <v>22349</v>
      </c>
      <c r="M5555" t="s">
        <v>137</v>
      </c>
      <c r="N5555" t="s">
        <v>22350</v>
      </c>
      <c r="O5555" t="s">
        <v>22351</v>
      </c>
      <c r="P5555" t="s">
        <v>87</v>
      </c>
      <c r="Q5555">
        <v>13</v>
      </c>
      <c r="R5555" t="s">
        <v>40</v>
      </c>
      <c r="S5555" t="s">
        <v>63</v>
      </c>
      <c r="T5555">
        <v>85453</v>
      </c>
      <c r="U5555" s="1">
        <v>45547</v>
      </c>
      <c r="V5555" t="s">
        <v>180</v>
      </c>
      <c r="W5555">
        <v>248001</v>
      </c>
      <c r="X5555" t="s">
        <v>16299</v>
      </c>
      <c r="Y5555">
        <v>347</v>
      </c>
      <c r="Z5555">
        <v>985</v>
      </c>
      <c r="AA5555">
        <v>5</v>
      </c>
      <c r="AB5555">
        <v>1970</v>
      </c>
      <c r="AC5555">
        <f>Table1_1[[#This Row],[Price]]*Table1_1[[#This Row],[Quantity]]</f>
        <v>4925</v>
      </c>
    </row>
    <row r="5556" spans="1:29" x14ac:dyDescent="0.3">
      <c r="A5556" t="s">
        <v>28</v>
      </c>
      <c r="B5556" t="s">
        <v>29</v>
      </c>
      <c r="C5556" t="s">
        <v>157</v>
      </c>
      <c r="D5556" t="s">
        <v>380</v>
      </c>
      <c r="E5556" t="s">
        <v>32</v>
      </c>
      <c r="F5556" t="s">
        <v>175</v>
      </c>
      <c r="G5556">
        <v>75</v>
      </c>
      <c r="H5556">
        <v>401373</v>
      </c>
      <c r="I5556" t="s">
        <v>34</v>
      </c>
      <c r="J5556" s="3">
        <v>44152</v>
      </c>
      <c r="K5556">
        <v>1300</v>
      </c>
      <c r="L5556" t="s">
        <v>17579</v>
      </c>
      <c r="M5556" t="s">
        <v>856</v>
      </c>
      <c r="N5556" t="s">
        <v>22352</v>
      </c>
      <c r="O5556" t="s">
        <v>22353</v>
      </c>
      <c r="P5556" t="s">
        <v>39</v>
      </c>
      <c r="Q5556">
        <v>17</v>
      </c>
      <c r="R5556" t="s">
        <v>88</v>
      </c>
      <c r="S5556" t="s">
        <v>41</v>
      </c>
      <c r="T5556">
        <v>72218</v>
      </c>
      <c r="U5556" s="1">
        <v>45628</v>
      </c>
      <c r="V5556" t="s">
        <v>259</v>
      </c>
      <c r="W5556">
        <v>243258</v>
      </c>
      <c r="X5556" t="s">
        <v>5099</v>
      </c>
      <c r="Y5556">
        <v>632</v>
      </c>
      <c r="Z5556">
        <v>821</v>
      </c>
      <c r="AA5556">
        <v>2</v>
      </c>
      <c r="AB5556">
        <v>656.80000000000007</v>
      </c>
      <c r="AC5556">
        <f>Table1_1[[#This Row],[Price]]*Table1_1[[#This Row],[Quantity]]</f>
        <v>1642</v>
      </c>
    </row>
    <row r="5557" spans="1:29" x14ac:dyDescent="0.3">
      <c r="A5557" t="s">
        <v>28</v>
      </c>
      <c r="B5557" t="s">
        <v>29</v>
      </c>
      <c r="C5557" t="s">
        <v>91</v>
      </c>
      <c r="D5557" t="s">
        <v>380</v>
      </c>
      <c r="E5557" t="s">
        <v>46</v>
      </c>
      <c r="F5557" t="s">
        <v>113</v>
      </c>
      <c r="G5557">
        <v>52</v>
      </c>
      <c r="H5557">
        <v>406268</v>
      </c>
      <c r="I5557" t="s">
        <v>58</v>
      </c>
      <c r="J5557" s="3">
        <v>44280</v>
      </c>
      <c r="K5557">
        <v>1000</v>
      </c>
      <c r="L5557" t="s">
        <v>22355</v>
      </c>
      <c r="M5557" t="s">
        <v>623</v>
      </c>
      <c r="N5557" t="s">
        <v>22356</v>
      </c>
      <c r="O5557" t="s">
        <v>22357</v>
      </c>
      <c r="P5557" t="s">
        <v>39</v>
      </c>
      <c r="Q5557">
        <v>3</v>
      </c>
      <c r="R5557" t="s">
        <v>88</v>
      </c>
      <c r="S5557" t="s">
        <v>41</v>
      </c>
      <c r="T5557">
        <v>61714</v>
      </c>
      <c r="U5557" s="1">
        <v>45422</v>
      </c>
      <c r="V5557" t="s">
        <v>140</v>
      </c>
      <c r="W5557">
        <v>649988</v>
      </c>
      <c r="X5557" t="s">
        <v>22358</v>
      </c>
      <c r="Y5557">
        <v>251</v>
      </c>
      <c r="Z5557">
        <v>2762</v>
      </c>
      <c r="AA5557">
        <v>1</v>
      </c>
      <c r="AB5557">
        <v>1104.8</v>
      </c>
      <c r="AC5557">
        <f>Table1_1[[#This Row],[Price]]*Table1_1[[#This Row],[Quantity]]</f>
        <v>2762</v>
      </c>
    </row>
    <row r="5558" spans="1:29" x14ac:dyDescent="0.3">
      <c r="A5558" t="s">
        <v>28</v>
      </c>
      <c r="B5558" t="s">
        <v>29</v>
      </c>
      <c r="C5558" t="s">
        <v>44</v>
      </c>
      <c r="D5558" t="s">
        <v>291</v>
      </c>
      <c r="E5558" t="s">
        <v>56</v>
      </c>
      <c r="F5558" t="s">
        <v>57</v>
      </c>
      <c r="G5558">
        <v>75</v>
      </c>
      <c r="H5558">
        <v>410934</v>
      </c>
      <c r="I5558" t="s">
        <v>58</v>
      </c>
      <c r="J5558" s="3">
        <v>45453</v>
      </c>
      <c r="K5558">
        <v>1100</v>
      </c>
      <c r="L5558" t="s">
        <v>22359</v>
      </c>
      <c r="M5558" t="s">
        <v>1253</v>
      </c>
      <c r="N5558" t="s">
        <v>22360</v>
      </c>
      <c r="O5558" t="s">
        <v>22361</v>
      </c>
      <c r="P5558" t="s">
        <v>71</v>
      </c>
      <c r="Q5558">
        <v>5</v>
      </c>
      <c r="R5558" t="s">
        <v>40</v>
      </c>
      <c r="S5558" t="s">
        <v>118</v>
      </c>
      <c r="T5558">
        <v>55742</v>
      </c>
      <c r="U5558" s="1">
        <v>45454</v>
      </c>
      <c r="V5558" t="s">
        <v>52</v>
      </c>
      <c r="W5558">
        <v>424151</v>
      </c>
      <c r="X5558" t="s">
        <v>22362</v>
      </c>
      <c r="Y5558">
        <v>998</v>
      </c>
      <c r="Z5558">
        <v>1812</v>
      </c>
      <c r="AA5558">
        <v>6</v>
      </c>
      <c r="AB5558">
        <v>4348.8</v>
      </c>
      <c r="AC5558">
        <f>Table1_1[[#This Row],[Price]]*Table1_1[[#This Row],[Quantity]]</f>
        <v>10872</v>
      </c>
    </row>
    <row r="5559" spans="1:29" x14ac:dyDescent="0.3">
      <c r="A5559" t="s">
        <v>28</v>
      </c>
      <c r="B5559" t="s">
        <v>29</v>
      </c>
      <c r="C5559" t="s">
        <v>193</v>
      </c>
      <c r="D5559" t="s">
        <v>227</v>
      </c>
      <c r="E5559" t="s">
        <v>46</v>
      </c>
      <c r="F5559" t="s">
        <v>135</v>
      </c>
      <c r="G5559">
        <v>34</v>
      </c>
      <c r="H5559">
        <v>410682</v>
      </c>
      <c r="I5559" t="s">
        <v>58</v>
      </c>
      <c r="J5559" s="3">
        <v>44545</v>
      </c>
      <c r="K5559">
        <v>1300</v>
      </c>
      <c r="L5559" t="s">
        <v>22363</v>
      </c>
      <c r="M5559" t="s">
        <v>1409</v>
      </c>
      <c r="N5559" t="s">
        <v>22364</v>
      </c>
      <c r="O5559" t="s">
        <v>22365</v>
      </c>
      <c r="P5559" t="s">
        <v>87</v>
      </c>
      <c r="Q5559">
        <v>9</v>
      </c>
      <c r="R5559" t="s">
        <v>40</v>
      </c>
      <c r="S5559" t="s">
        <v>63</v>
      </c>
      <c r="T5559">
        <v>56088</v>
      </c>
      <c r="U5559" s="1">
        <v>45451</v>
      </c>
      <c r="V5559" t="s">
        <v>52</v>
      </c>
      <c r="W5559">
        <v>307885</v>
      </c>
      <c r="X5559" t="s">
        <v>3898</v>
      </c>
      <c r="Y5559">
        <v>443</v>
      </c>
      <c r="Z5559">
        <v>2115</v>
      </c>
      <c r="AA5559">
        <v>3</v>
      </c>
      <c r="AB5559">
        <v>2538</v>
      </c>
      <c r="AC5559">
        <f>Table1_1[[#This Row],[Price]]*Table1_1[[#This Row],[Quantity]]</f>
        <v>6345</v>
      </c>
    </row>
    <row r="5560" spans="1:29" x14ac:dyDescent="0.3">
      <c r="A5560" t="s">
        <v>28</v>
      </c>
      <c r="B5560" t="s">
        <v>29</v>
      </c>
      <c r="C5560" t="s">
        <v>193</v>
      </c>
      <c r="D5560" t="s">
        <v>74</v>
      </c>
      <c r="E5560" t="s">
        <v>46</v>
      </c>
      <c r="F5560" t="s">
        <v>135</v>
      </c>
      <c r="G5560">
        <v>20</v>
      </c>
      <c r="H5560">
        <v>424969</v>
      </c>
      <c r="I5560" t="s">
        <v>58</v>
      </c>
      <c r="J5560" s="3">
        <v>45504</v>
      </c>
      <c r="K5560">
        <v>1400</v>
      </c>
      <c r="L5560" t="s">
        <v>22366</v>
      </c>
      <c r="M5560" t="s">
        <v>487</v>
      </c>
      <c r="N5560" t="s">
        <v>22367</v>
      </c>
      <c r="O5560" t="s">
        <v>22368</v>
      </c>
      <c r="P5560" t="s">
        <v>71</v>
      </c>
      <c r="Q5560">
        <v>4</v>
      </c>
      <c r="R5560" t="s">
        <v>88</v>
      </c>
      <c r="S5560" t="s">
        <v>63</v>
      </c>
      <c r="T5560">
        <v>97285</v>
      </c>
      <c r="U5560" s="1">
        <v>45567</v>
      </c>
      <c r="V5560" t="s">
        <v>155</v>
      </c>
      <c r="W5560">
        <v>286855</v>
      </c>
      <c r="X5560" t="s">
        <v>22369</v>
      </c>
      <c r="Y5560">
        <v>706</v>
      </c>
      <c r="Z5560">
        <v>959</v>
      </c>
      <c r="AA5560">
        <v>2</v>
      </c>
      <c r="AB5560">
        <v>767.2</v>
      </c>
      <c r="AC5560">
        <f>Table1_1[[#This Row],[Price]]*Table1_1[[#This Row],[Quantity]]</f>
        <v>1918</v>
      </c>
    </row>
    <row r="5561" spans="1:29" x14ac:dyDescent="0.3">
      <c r="A5561" t="s">
        <v>28</v>
      </c>
      <c r="B5561" t="s">
        <v>29</v>
      </c>
      <c r="C5561" t="s">
        <v>91</v>
      </c>
      <c r="D5561" t="s">
        <v>45</v>
      </c>
      <c r="E5561" t="s">
        <v>56</v>
      </c>
      <c r="F5561" t="s">
        <v>355</v>
      </c>
      <c r="G5561">
        <v>17</v>
      </c>
      <c r="H5561">
        <v>415977</v>
      </c>
      <c r="I5561" t="s">
        <v>34</v>
      </c>
      <c r="J5561" s="3">
        <v>44862</v>
      </c>
      <c r="K5561">
        <v>950</v>
      </c>
      <c r="L5561" t="s">
        <v>22370</v>
      </c>
      <c r="M5561" t="s">
        <v>144</v>
      </c>
      <c r="N5561" t="s">
        <v>22371</v>
      </c>
      <c r="O5561" t="s">
        <v>22372</v>
      </c>
      <c r="P5561" t="s">
        <v>39</v>
      </c>
      <c r="Q5561">
        <v>15</v>
      </c>
      <c r="R5561" t="s">
        <v>40</v>
      </c>
      <c r="S5561" t="s">
        <v>41</v>
      </c>
      <c r="T5561">
        <v>19506</v>
      </c>
      <c r="U5561" s="1">
        <v>45579</v>
      </c>
      <c r="V5561" t="s">
        <v>155</v>
      </c>
      <c r="W5561">
        <v>171125</v>
      </c>
      <c r="X5561" t="s">
        <v>22373</v>
      </c>
      <c r="Y5561">
        <v>226</v>
      </c>
      <c r="Z5561">
        <v>1289</v>
      </c>
      <c r="AA5561">
        <v>8</v>
      </c>
      <c r="AB5561">
        <v>4124.8</v>
      </c>
      <c r="AC5561">
        <f>Table1_1[[#This Row],[Price]]*Table1_1[[#This Row],[Quantity]]</f>
        <v>10312</v>
      </c>
    </row>
    <row r="5562" spans="1:29" x14ac:dyDescent="0.3">
      <c r="A5562" t="s">
        <v>28</v>
      </c>
      <c r="B5562" t="s">
        <v>29</v>
      </c>
      <c r="C5562" t="s">
        <v>30</v>
      </c>
      <c r="D5562" t="s">
        <v>616</v>
      </c>
      <c r="E5562" t="s">
        <v>46</v>
      </c>
      <c r="F5562" t="s">
        <v>135</v>
      </c>
      <c r="G5562">
        <v>49</v>
      </c>
      <c r="H5562">
        <v>424587</v>
      </c>
      <c r="I5562" t="s">
        <v>34</v>
      </c>
      <c r="J5562" s="3">
        <v>45362</v>
      </c>
      <c r="K5562">
        <v>1200</v>
      </c>
      <c r="L5562" t="s">
        <v>22374</v>
      </c>
      <c r="M5562" t="s">
        <v>869</v>
      </c>
      <c r="N5562" t="s">
        <v>22375</v>
      </c>
      <c r="O5562">
        <v>9199892156</v>
      </c>
      <c r="P5562" t="s">
        <v>51</v>
      </c>
      <c r="Q5562">
        <v>7</v>
      </c>
      <c r="R5562" t="s">
        <v>88</v>
      </c>
      <c r="S5562" t="s">
        <v>41</v>
      </c>
      <c r="T5562">
        <v>35375</v>
      </c>
      <c r="U5562" s="1">
        <v>45570</v>
      </c>
      <c r="V5562" t="s">
        <v>155</v>
      </c>
      <c r="W5562">
        <v>574754</v>
      </c>
      <c r="X5562" t="s">
        <v>22376</v>
      </c>
      <c r="Y5562">
        <v>514</v>
      </c>
      <c r="Z5562">
        <v>501</v>
      </c>
      <c r="AA5562">
        <v>8</v>
      </c>
      <c r="AB5562">
        <v>1603.2</v>
      </c>
      <c r="AC5562">
        <f>Table1_1[[#This Row],[Price]]*Table1_1[[#This Row],[Quantity]]</f>
        <v>4008</v>
      </c>
    </row>
    <row r="5563" spans="1:29" x14ac:dyDescent="0.3">
      <c r="A5563" t="s">
        <v>28</v>
      </c>
      <c r="B5563" t="s">
        <v>29</v>
      </c>
      <c r="C5563" t="s">
        <v>91</v>
      </c>
      <c r="D5563" t="s">
        <v>237</v>
      </c>
      <c r="E5563" t="s">
        <v>46</v>
      </c>
      <c r="F5563" t="s">
        <v>175</v>
      </c>
      <c r="G5563">
        <v>66</v>
      </c>
      <c r="H5563">
        <v>410601</v>
      </c>
      <c r="I5563" t="s">
        <v>58</v>
      </c>
      <c r="J5563" s="3">
        <v>44135</v>
      </c>
      <c r="K5563">
        <v>1100</v>
      </c>
      <c r="L5563" t="s">
        <v>5607</v>
      </c>
      <c r="M5563" t="s">
        <v>165</v>
      </c>
      <c r="N5563" t="s">
        <v>22377</v>
      </c>
      <c r="O5563" t="s">
        <v>22378</v>
      </c>
      <c r="P5563" t="s">
        <v>87</v>
      </c>
      <c r="Q5563">
        <v>5</v>
      </c>
      <c r="R5563" t="s">
        <v>88</v>
      </c>
      <c r="S5563" t="s">
        <v>41</v>
      </c>
      <c r="T5563">
        <v>46815</v>
      </c>
      <c r="U5563" s="1">
        <v>45433</v>
      </c>
      <c r="V5563" t="s">
        <v>140</v>
      </c>
      <c r="W5563">
        <v>987835</v>
      </c>
      <c r="X5563" t="s">
        <v>22379</v>
      </c>
      <c r="Y5563">
        <v>735</v>
      </c>
      <c r="Z5563">
        <v>1156</v>
      </c>
      <c r="AA5563">
        <v>3</v>
      </c>
      <c r="AB5563">
        <v>1387.2</v>
      </c>
      <c r="AC5563">
        <f>Table1_1[[#This Row],[Price]]*Table1_1[[#This Row],[Quantity]]</f>
        <v>3468</v>
      </c>
    </row>
    <row r="5564" spans="1:29" x14ac:dyDescent="0.3">
      <c r="A5564" t="s">
        <v>28</v>
      </c>
      <c r="B5564" t="s">
        <v>29</v>
      </c>
      <c r="C5564" t="s">
        <v>148</v>
      </c>
      <c r="D5564" t="s">
        <v>349</v>
      </c>
      <c r="E5564" t="s">
        <v>56</v>
      </c>
      <c r="F5564" t="s">
        <v>99</v>
      </c>
      <c r="G5564">
        <v>92</v>
      </c>
      <c r="H5564">
        <v>410077</v>
      </c>
      <c r="I5564" t="s">
        <v>58</v>
      </c>
      <c r="J5564" s="3">
        <v>43946</v>
      </c>
      <c r="K5564">
        <v>1000</v>
      </c>
      <c r="L5564" t="s">
        <v>22380</v>
      </c>
      <c r="M5564" t="s">
        <v>417</v>
      </c>
      <c r="N5564" t="s">
        <v>22381</v>
      </c>
      <c r="O5564" t="s">
        <v>22382</v>
      </c>
      <c r="P5564" t="s">
        <v>39</v>
      </c>
      <c r="Q5564">
        <v>20</v>
      </c>
      <c r="R5564" t="s">
        <v>40</v>
      </c>
      <c r="S5564" t="s">
        <v>63</v>
      </c>
      <c r="T5564">
        <v>77639</v>
      </c>
      <c r="U5564" s="1">
        <v>45365</v>
      </c>
      <c r="V5564" t="s">
        <v>72</v>
      </c>
      <c r="W5564">
        <v>120402</v>
      </c>
      <c r="X5564" t="s">
        <v>22383</v>
      </c>
      <c r="Y5564">
        <v>498</v>
      </c>
      <c r="Z5564">
        <v>2294</v>
      </c>
      <c r="AA5564">
        <v>3</v>
      </c>
      <c r="AB5564">
        <v>2752.8</v>
      </c>
      <c r="AC5564">
        <f>Table1_1[[#This Row],[Price]]*Table1_1[[#This Row],[Quantity]]</f>
        <v>6882</v>
      </c>
    </row>
    <row r="5565" spans="1:29" x14ac:dyDescent="0.3">
      <c r="A5565" t="s">
        <v>28</v>
      </c>
      <c r="B5565" t="s">
        <v>29</v>
      </c>
      <c r="C5565" t="s">
        <v>91</v>
      </c>
      <c r="D5565" t="s">
        <v>621</v>
      </c>
      <c r="E5565" t="s">
        <v>32</v>
      </c>
      <c r="F5565" t="s">
        <v>83</v>
      </c>
      <c r="G5565">
        <v>61</v>
      </c>
      <c r="H5565">
        <v>431812</v>
      </c>
      <c r="I5565" t="s">
        <v>34</v>
      </c>
      <c r="J5565" s="3">
        <v>44759</v>
      </c>
      <c r="K5565">
        <v>1100</v>
      </c>
      <c r="L5565" t="s">
        <v>22384</v>
      </c>
      <c r="M5565" t="s">
        <v>263</v>
      </c>
      <c r="N5565" t="s">
        <v>22385</v>
      </c>
      <c r="O5565" t="s">
        <v>22386</v>
      </c>
      <c r="P5565" t="s">
        <v>39</v>
      </c>
      <c r="Q5565">
        <v>8</v>
      </c>
      <c r="R5565" t="s">
        <v>88</v>
      </c>
      <c r="S5565" t="s">
        <v>63</v>
      </c>
      <c r="T5565">
        <v>33287</v>
      </c>
      <c r="U5565" s="1">
        <v>45546</v>
      </c>
      <c r="V5565" t="s">
        <v>180</v>
      </c>
      <c r="W5565">
        <v>345730</v>
      </c>
      <c r="X5565" t="s">
        <v>22387</v>
      </c>
      <c r="Y5565">
        <v>737</v>
      </c>
      <c r="Z5565">
        <v>890</v>
      </c>
      <c r="AA5565">
        <v>2</v>
      </c>
      <c r="AB5565">
        <v>712</v>
      </c>
      <c r="AC5565">
        <f>Table1_1[[#This Row],[Price]]*Table1_1[[#This Row],[Quantity]]</f>
        <v>1780</v>
      </c>
    </row>
    <row r="5566" spans="1:29" x14ac:dyDescent="0.3">
      <c r="A5566" t="s">
        <v>28</v>
      </c>
      <c r="B5566" t="s">
        <v>29</v>
      </c>
      <c r="C5566" t="s">
        <v>148</v>
      </c>
      <c r="D5566" t="s">
        <v>182</v>
      </c>
      <c r="E5566" t="s">
        <v>56</v>
      </c>
      <c r="F5566" t="s">
        <v>99</v>
      </c>
      <c r="G5566">
        <v>97</v>
      </c>
      <c r="H5566">
        <v>429648</v>
      </c>
      <c r="I5566" t="s">
        <v>34</v>
      </c>
      <c r="J5566" s="3">
        <v>45377</v>
      </c>
      <c r="K5566">
        <v>1400</v>
      </c>
      <c r="L5566" t="s">
        <v>22388</v>
      </c>
      <c r="M5566" t="s">
        <v>1291</v>
      </c>
      <c r="N5566" t="s">
        <v>22389</v>
      </c>
      <c r="O5566" t="s">
        <v>22390</v>
      </c>
      <c r="P5566" t="s">
        <v>51</v>
      </c>
      <c r="Q5566">
        <v>17</v>
      </c>
      <c r="R5566" t="s">
        <v>40</v>
      </c>
      <c r="S5566" t="s">
        <v>41</v>
      </c>
      <c r="T5566">
        <v>87101</v>
      </c>
      <c r="U5566" s="1">
        <v>45331</v>
      </c>
      <c r="V5566" t="s">
        <v>119</v>
      </c>
      <c r="W5566">
        <v>590073</v>
      </c>
      <c r="X5566" t="s">
        <v>22391</v>
      </c>
      <c r="Y5566">
        <v>558</v>
      </c>
      <c r="Z5566">
        <v>725</v>
      </c>
      <c r="AA5566">
        <v>8</v>
      </c>
      <c r="AB5566">
        <v>2320</v>
      </c>
      <c r="AC5566">
        <f>Table1_1[[#This Row],[Price]]*Table1_1[[#This Row],[Quantity]]</f>
        <v>5800</v>
      </c>
    </row>
    <row r="5567" spans="1:29" x14ac:dyDescent="0.3">
      <c r="A5567" t="s">
        <v>28</v>
      </c>
      <c r="B5567" t="s">
        <v>29</v>
      </c>
      <c r="C5567" t="s">
        <v>44</v>
      </c>
      <c r="D5567" t="s">
        <v>421</v>
      </c>
      <c r="E5567" t="s">
        <v>46</v>
      </c>
      <c r="F5567" t="s">
        <v>33</v>
      </c>
      <c r="G5567">
        <v>65</v>
      </c>
      <c r="H5567">
        <v>439259</v>
      </c>
      <c r="I5567" t="s">
        <v>34</v>
      </c>
      <c r="J5567" s="3">
        <v>44605</v>
      </c>
      <c r="K5567">
        <v>800</v>
      </c>
      <c r="L5567" t="s">
        <v>22392</v>
      </c>
      <c r="M5567" t="s">
        <v>287</v>
      </c>
      <c r="N5567" t="s">
        <v>22393</v>
      </c>
      <c r="O5567" t="s">
        <v>22394</v>
      </c>
      <c r="P5567" t="s">
        <v>71</v>
      </c>
      <c r="Q5567">
        <v>14</v>
      </c>
      <c r="R5567" t="s">
        <v>88</v>
      </c>
      <c r="S5567" t="s">
        <v>63</v>
      </c>
      <c r="T5567">
        <v>21965</v>
      </c>
      <c r="U5567" s="1">
        <v>45329</v>
      </c>
      <c r="V5567" t="s">
        <v>119</v>
      </c>
      <c r="W5567">
        <v>402094</v>
      </c>
      <c r="X5567" t="s">
        <v>22395</v>
      </c>
      <c r="Y5567">
        <v>333</v>
      </c>
      <c r="Z5567">
        <v>850</v>
      </c>
      <c r="AA5567">
        <v>4</v>
      </c>
      <c r="AB5567">
        <v>1360</v>
      </c>
      <c r="AC5567">
        <f>Table1_1[[#This Row],[Price]]*Table1_1[[#This Row],[Quantity]]</f>
        <v>3400</v>
      </c>
    </row>
    <row r="5568" spans="1:29" x14ac:dyDescent="0.3">
      <c r="A5568" t="s">
        <v>28</v>
      </c>
      <c r="B5568" t="s">
        <v>29</v>
      </c>
      <c r="C5568" t="s">
        <v>54</v>
      </c>
      <c r="D5568" t="s">
        <v>467</v>
      </c>
      <c r="E5568" t="s">
        <v>32</v>
      </c>
      <c r="F5568" t="s">
        <v>135</v>
      </c>
      <c r="G5568">
        <v>23</v>
      </c>
      <c r="H5568">
        <v>414205</v>
      </c>
      <c r="I5568" t="s">
        <v>34</v>
      </c>
      <c r="J5568" s="3">
        <v>44330</v>
      </c>
      <c r="K5568">
        <v>1100</v>
      </c>
      <c r="L5568" t="s">
        <v>22396</v>
      </c>
      <c r="M5568" t="s">
        <v>417</v>
      </c>
      <c r="N5568" t="s">
        <v>22397</v>
      </c>
      <c r="O5568" t="s">
        <v>22398</v>
      </c>
      <c r="P5568" t="s">
        <v>39</v>
      </c>
      <c r="Q5568">
        <v>5</v>
      </c>
      <c r="R5568" t="s">
        <v>88</v>
      </c>
      <c r="S5568" t="s">
        <v>118</v>
      </c>
      <c r="T5568">
        <v>11551</v>
      </c>
      <c r="U5568" s="1">
        <v>45467</v>
      </c>
      <c r="V5568" t="s">
        <v>52</v>
      </c>
      <c r="W5568">
        <v>166551</v>
      </c>
      <c r="X5568" t="s">
        <v>22399</v>
      </c>
      <c r="Y5568">
        <v>248</v>
      </c>
      <c r="Z5568">
        <v>2327</v>
      </c>
      <c r="AA5568">
        <v>3</v>
      </c>
      <c r="AB5568">
        <v>2792.4</v>
      </c>
      <c r="AC5568">
        <f>Table1_1[[#This Row],[Price]]*Table1_1[[#This Row],[Quantity]]</f>
        <v>6981</v>
      </c>
    </row>
    <row r="5569" spans="1:29" x14ac:dyDescent="0.3">
      <c r="A5569" t="s">
        <v>28</v>
      </c>
      <c r="B5569" t="s">
        <v>29</v>
      </c>
      <c r="C5569" t="s">
        <v>30</v>
      </c>
      <c r="D5569" t="s">
        <v>170</v>
      </c>
      <c r="E5569" t="s">
        <v>46</v>
      </c>
      <c r="F5569" t="s">
        <v>57</v>
      </c>
      <c r="G5569">
        <v>4</v>
      </c>
      <c r="H5569">
        <v>402287</v>
      </c>
      <c r="I5569" t="s">
        <v>34</v>
      </c>
      <c r="J5569" s="3">
        <v>44077</v>
      </c>
      <c r="K5569">
        <v>1400</v>
      </c>
      <c r="L5569" t="s">
        <v>22400</v>
      </c>
      <c r="M5569" t="s">
        <v>351</v>
      </c>
      <c r="N5569" t="s">
        <v>22401</v>
      </c>
      <c r="O5569" t="s">
        <v>22402</v>
      </c>
      <c r="P5569" t="s">
        <v>71</v>
      </c>
      <c r="Q5569">
        <v>10</v>
      </c>
      <c r="R5569" t="s">
        <v>88</v>
      </c>
      <c r="S5569" t="s">
        <v>79</v>
      </c>
      <c r="T5569">
        <v>29699</v>
      </c>
      <c r="U5569" s="1">
        <v>45573</v>
      </c>
      <c r="V5569" t="s">
        <v>155</v>
      </c>
      <c r="W5569">
        <v>217928</v>
      </c>
      <c r="X5569" t="s">
        <v>22403</v>
      </c>
      <c r="Y5569">
        <v>568</v>
      </c>
      <c r="Z5569">
        <v>1581</v>
      </c>
      <c r="AA5569">
        <v>7</v>
      </c>
      <c r="AB5569">
        <v>4426.8</v>
      </c>
      <c r="AC5569">
        <f>Table1_1[[#This Row],[Price]]*Table1_1[[#This Row],[Quantity]]</f>
        <v>11067</v>
      </c>
    </row>
    <row r="5570" spans="1:29" x14ac:dyDescent="0.3">
      <c r="A5570" t="s">
        <v>28</v>
      </c>
      <c r="B5570" t="s">
        <v>29</v>
      </c>
      <c r="C5570" t="s">
        <v>91</v>
      </c>
      <c r="D5570" t="s">
        <v>92</v>
      </c>
      <c r="E5570" t="s">
        <v>56</v>
      </c>
      <c r="F5570" t="s">
        <v>135</v>
      </c>
      <c r="G5570">
        <v>30</v>
      </c>
      <c r="H5570">
        <v>419726</v>
      </c>
      <c r="I5570" t="s">
        <v>58</v>
      </c>
      <c r="J5570" s="3">
        <v>44218</v>
      </c>
      <c r="K5570">
        <v>800</v>
      </c>
      <c r="L5570" t="s">
        <v>18649</v>
      </c>
      <c r="M5570" t="s">
        <v>482</v>
      </c>
      <c r="N5570" t="s">
        <v>22404</v>
      </c>
      <c r="O5570">
        <v>-3051</v>
      </c>
      <c r="P5570" t="s">
        <v>51</v>
      </c>
      <c r="Q5570">
        <v>11</v>
      </c>
      <c r="R5570" t="s">
        <v>40</v>
      </c>
      <c r="S5570" t="s">
        <v>41</v>
      </c>
      <c r="T5570">
        <v>56381</v>
      </c>
      <c r="U5570" s="1">
        <v>45621</v>
      </c>
      <c r="V5570" t="s">
        <v>42</v>
      </c>
      <c r="W5570">
        <v>830841</v>
      </c>
      <c r="X5570" t="s">
        <v>22405</v>
      </c>
      <c r="Y5570">
        <v>583</v>
      </c>
      <c r="Z5570">
        <v>2859</v>
      </c>
      <c r="AA5570">
        <v>2</v>
      </c>
      <c r="AB5570">
        <v>2287.2000000000003</v>
      </c>
      <c r="AC5570">
        <f>Table1_1[[#This Row],[Price]]*Table1_1[[#This Row],[Quantity]]</f>
        <v>5718</v>
      </c>
    </row>
    <row r="5571" spans="1:29" x14ac:dyDescent="0.3">
      <c r="A5571" t="s">
        <v>28</v>
      </c>
      <c r="B5571" t="s">
        <v>29</v>
      </c>
      <c r="C5571" t="s">
        <v>30</v>
      </c>
      <c r="D5571" t="s">
        <v>338</v>
      </c>
      <c r="E5571" t="s">
        <v>46</v>
      </c>
      <c r="F5571" t="s">
        <v>57</v>
      </c>
      <c r="G5571">
        <v>43</v>
      </c>
      <c r="H5571">
        <v>432512</v>
      </c>
      <c r="I5571" t="s">
        <v>58</v>
      </c>
      <c r="J5571" s="3">
        <v>44665</v>
      </c>
      <c r="K5571">
        <v>1000</v>
      </c>
      <c r="L5571" t="s">
        <v>22406</v>
      </c>
      <c r="M5571" t="s">
        <v>478</v>
      </c>
      <c r="N5571" t="s">
        <v>22407</v>
      </c>
      <c r="O5571" t="s">
        <v>22408</v>
      </c>
      <c r="P5571" t="s">
        <v>51</v>
      </c>
      <c r="Q5571">
        <v>11</v>
      </c>
      <c r="R5571" t="s">
        <v>88</v>
      </c>
      <c r="S5571" t="s">
        <v>79</v>
      </c>
      <c r="T5571">
        <v>17111</v>
      </c>
      <c r="U5571" s="1">
        <v>45364</v>
      </c>
      <c r="V5571" t="s">
        <v>72</v>
      </c>
      <c r="W5571">
        <v>276895</v>
      </c>
      <c r="X5571" t="s">
        <v>22409</v>
      </c>
      <c r="Y5571">
        <v>537</v>
      </c>
      <c r="Z5571">
        <v>1712</v>
      </c>
      <c r="AA5571">
        <v>1</v>
      </c>
      <c r="AB5571">
        <v>684.80000000000007</v>
      </c>
      <c r="AC5571">
        <f>Table1_1[[#This Row],[Price]]*Table1_1[[#This Row],[Quantity]]</f>
        <v>1712</v>
      </c>
    </row>
    <row r="5572" spans="1:29" x14ac:dyDescent="0.3">
      <c r="A5572" t="s">
        <v>28</v>
      </c>
      <c r="B5572" t="s">
        <v>29</v>
      </c>
      <c r="C5572" t="s">
        <v>54</v>
      </c>
      <c r="D5572" t="s">
        <v>291</v>
      </c>
      <c r="E5572" t="s">
        <v>56</v>
      </c>
      <c r="F5572" t="s">
        <v>33</v>
      </c>
      <c r="G5572">
        <v>15</v>
      </c>
      <c r="H5572">
        <v>436759</v>
      </c>
      <c r="I5572" t="s">
        <v>58</v>
      </c>
      <c r="J5572" s="3">
        <v>44711</v>
      </c>
      <c r="K5572">
        <v>1200</v>
      </c>
      <c r="L5572" t="s">
        <v>22411</v>
      </c>
      <c r="M5572" t="s">
        <v>605</v>
      </c>
      <c r="N5572" t="s">
        <v>22412</v>
      </c>
      <c r="O5572" t="s">
        <v>22413</v>
      </c>
      <c r="P5572" t="s">
        <v>51</v>
      </c>
      <c r="Q5572">
        <v>17</v>
      </c>
      <c r="R5572" t="s">
        <v>40</v>
      </c>
      <c r="S5572" t="s">
        <v>41</v>
      </c>
      <c r="T5572">
        <v>85615</v>
      </c>
      <c r="U5572" s="1">
        <v>45450</v>
      </c>
      <c r="V5572" t="s">
        <v>52</v>
      </c>
      <c r="W5572">
        <v>620418</v>
      </c>
      <c r="X5572" t="s">
        <v>22414</v>
      </c>
      <c r="Y5572">
        <v>450</v>
      </c>
      <c r="Z5572">
        <v>2619</v>
      </c>
      <c r="AA5572">
        <v>5</v>
      </c>
      <c r="AB5572">
        <v>5238</v>
      </c>
      <c r="AC5572">
        <f>Table1_1[[#This Row],[Price]]*Table1_1[[#This Row],[Quantity]]</f>
        <v>13095</v>
      </c>
    </row>
    <row r="5573" spans="1:29" x14ac:dyDescent="0.3">
      <c r="A5573" t="s">
        <v>28</v>
      </c>
      <c r="B5573" t="s">
        <v>29</v>
      </c>
      <c r="C5573" t="s">
        <v>30</v>
      </c>
      <c r="D5573" t="s">
        <v>467</v>
      </c>
      <c r="E5573" t="s">
        <v>46</v>
      </c>
      <c r="F5573" t="s">
        <v>83</v>
      </c>
      <c r="G5573">
        <v>65</v>
      </c>
      <c r="H5573">
        <v>434983</v>
      </c>
      <c r="I5573" t="s">
        <v>58</v>
      </c>
      <c r="J5573" s="3">
        <v>44279</v>
      </c>
      <c r="K5573">
        <v>1100</v>
      </c>
      <c r="L5573" t="s">
        <v>22415</v>
      </c>
      <c r="M5573" t="s">
        <v>76</v>
      </c>
      <c r="N5573" t="s">
        <v>22416</v>
      </c>
      <c r="O5573" t="s">
        <v>22417</v>
      </c>
      <c r="P5573" t="s">
        <v>39</v>
      </c>
      <c r="Q5573">
        <v>10</v>
      </c>
      <c r="R5573" t="s">
        <v>40</v>
      </c>
      <c r="S5573" t="s">
        <v>79</v>
      </c>
      <c r="T5573">
        <v>92575</v>
      </c>
      <c r="U5573" s="1">
        <v>45571</v>
      </c>
      <c r="V5573" t="s">
        <v>155</v>
      </c>
      <c r="W5573">
        <v>121586</v>
      </c>
      <c r="X5573" t="s">
        <v>22418</v>
      </c>
      <c r="Y5573">
        <v>392</v>
      </c>
      <c r="Z5573">
        <v>2831</v>
      </c>
      <c r="AA5573">
        <v>6</v>
      </c>
      <c r="AB5573">
        <v>6794.4000000000015</v>
      </c>
      <c r="AC5573">
        <f>Table1_1[[#This Row],[Price]]*Table1_1[[#This Row],[Quantity]]</f>
        <v>16986</v>
      </c>
    </row>
    <row r="5574" spans="1:29" x14ac:dyDescent="0.3">
      <c r="A5574" t="s">
        <v>28</v>
      </c>
      <c r="B5574" t="s">
        <v>29</v>
      </c>
      <c r="C5574" t="s">
        <v>54</v>
      </c>
      <c r="D5574" t="s">
        <v>546</v>
      </c>
      <c r="E5574" t="s">
        <v>32</v>
      </c>
      <c r="F5574" t="s">
        <v>113</v>
      </c>
      <c r="G5574">
        <v>42</v>
      </c>
      <c r="H5574">
        <v>435208</v>
      </c>
      <c r="I5574" t="s">
        <v>34</v>
      </c>
      <c r="J5574" s="3">
        <v>45263</v>
      </c>
      <c r="K5574">
        <v>1100</v>
      </c>
      <c r="L5574" t="s">
        <v>22420</v>
      </c>
      <c r="M5574" t="s">
        <v>172</v>
      </c>
      <c r="N5574" t="s">
        <v>22421</v>
      </c>
      <c r="O5574" t="s">
        <v>22422</v>
      </c>
      <c r="P5574" t="s">
        <v>87</v>
      </c>
      <c r="Q5574">
        <v>19</v>
      </c>
      <c r="R5574" t="s">
        <v>88</v>
      </c>
      <c r="S5574" t="s">
        <v>79</v>
      </c>
      <c r="T5574">
        <v>74163</v>
      </c>
      <c r="U5574" s="1">
        <v>45600</v>
      </c>
      <c r="V5574" t="s">
        <v>42</v>
      </c>
      <c r="W5574">
        <v>655620</v>
      </c>
      <c r="X5574" t="s">
        <v>22423</v>
      </c>
      <c r="Y5574">
        <v>355</v>
      </c>
      <c r="Z5574">
        <v>823</v>
      </c>
      <c r="AA5574">
        <v>8</v>
      </c>
      <c r="AB5574">
        <v>2633.6000000000004</v>
      </c>
      <c r="AC5574">
        <f>Table1_1[[#This Row],[Price]]*Table1_1[[#This Row],[Quantity]]</f>
        <v>6584</v>
      </c>
    </row>
    <row r="5575" spans="1:29" x14ac:dyDescent="0.3">
      <c r="A5575" t="s">
        <v>28</v>
      </c>
      <c r="B5575" t="s">
        <v>29</v>
      </c>
      <c r="C5575" t="s">
        <v>148</v>
      </c>
      <c r="D5575" t="s">
        <v>364</v>
      </c>
      <c r="E5575" t="s">
        <v>32</v>
      </c>
      <c r="F5575" t="s">
        <v>57</v>
      </c>
      <c r="G5575">
        <v>41</v>
      </c>
      <c r="H5575">
        <v>415233</v>
      </c>
      <c r="I5575" t="s">
        <v>34</v>
      </c>
      <c r="J5575" s="3">
        <v>44824</v>
      </c>
      <c r="K5575">
        <v>1100</v>
      </c>
      <c r="L5575" t="s">
        <v>22424</v>
      </c>
      <c r="M5575" t="s">
        <v>165</v>
      </c>
      <c r="N5575" t="s">
        <v>22425</v>
      </c>
      <c r="O5575" t="s">
        <v>22426</v>
      </c>
      <c r="P5575" t="s">
        <v>39</v>
      </c>
      <c r="Q5575">
        <v>9</v>
      </c>
      <c r="R5575" t="s">
        <v>88</v>
      </c>
      <c r="S5575" t="s">
        <v>79</v>
      </c>
      <c r="T5575">
        <v>50052</v>
      </c>
      <c r="U5575" s="1">
        <v>45503</v>
      </c>
      <c r="V5575" t="s">
        <v>126</v>
      </c>
      <c r="W5575">
        <v>883136</v>
      </c>
      <c r="X5575" t="s">
        <v>22427</v>
      </c>
      <c r="Y5575">
        <v>790</v>
      </c>
      <c r="Z5575">
        <v>1691</v>
      </c>
      <c r="AA5575">
        <v>1</v>
      </c>
      <c r="AB5575">
        <v>676.40000000000009</v>
      </c>
      <c r="AC5575">
        <f>Table1_1[[#This Row],[Price]]*Table1_1[[#This Row],[Quantity]]</f>
        <v>1691</v>
      </c>
    </row>
    <row r="5576" spans="1:29" x14ac:dyDescent="0.3">
      <c r="A5576" t="s">
        <v>28</v>
      </c>
      <c r="B5576" t="s">
        <v>29</v>
      </c>
      <c r="C5576" t="s">
        <v>193</v>
      </c>
      <c r="D5576" t="s">
        <v>55</v>
      </c>
      <c r="E5576" t="s">
        <v>56</v>
      </c>
      <c r="F5576" t="s">
        <v>175</v>
      </c>
      <c r="G5576">
        <v>13</v>
      </c>
      <c r="H5576">
        <v>415850</v>
      </c>
      <c r="I5576" t="s">
        <v>34</v>
      </c>
      <c r="J5576" s="3">
        <v>44228</v>
      </c>
      <c r="K5576">
        <v>1300</v>
      </c>
      <c r="L5576" t="s">
        <v>22428</v>
      </c>
      <c r="M5576" t="s">
        <v>334</v>
      </c>
      <c r="N5576" t="s">
        <v>22429</v>
      </c>
      <c r="O5576" t="s">
        <v>22430</v>
      </c>
      <c r="P5576" t="s">
        <v>51</v>
      </c>
      <c r="Q5576">
        <v>4</v>
      </c>
      <c r="R5576" t="s">
        <v>88</v>
      </c>
      <c r="S5576" t="s">
        <v>118</v>
      </c>
      <c r="T5576">
        <v>71554</v>
      </c>
      <c r="U5576" s="1">
        <v>45566</v>
      </c>
      <c r="V5576" t="s">
        <v>155</v>
      </c>
      <c r="W5576">
        <v>526326</v>
      </c>
      <c r="X5576" t="s">
        <v>22431</v>
      </c>
      <c r="Y5576">
        <v>960</v>
      </c>
      <c r="Z5576">
        <v>1097</v>
      </c>
      <c r="AA5576">
        <v>3</v>
      </c>
      <c r="AB5576">
        <v>1316.4</v>
      </c>
      <c r="AC5576">
        <f>Table1_1[[#This Row],[Price]]*Table1_1[[#This Row],[Quantity]]</f>
        <v>3291</v>
      </c>
    </row>
    <row r="5577" spans="1:29" x14ac:dyDescent="0.3">
      <c r="A5577" t="s">
        <v>28</v>
      </c>
      <c r="B5577" t="s">
        <v>29</v>
      </c>
      <c r="C5577" t="s">
        <v>54</v>
      </c>
      <c r="D5577" t="s">
        <v>338</v>
      </c>
      <c r="E5577" t="s">
        <v>56</v>
      </c>
      <c r="F5577" t="s">
        <v>135</v>
      </c>
      <c r="G5577">
        <v>56</v>
      </c>
      <c r="H5577">
        <v>421208</v>
      </c>
      <c r="I5577" t="s">
        <v>58</v>
      </c>
      <c r="J5577" s="3">
        <v>45446</v>
      </c>
      <c r="K5577">
        <v>800</v>
      </c>
      <c r="L5577" t="s">
        <v>22432</v>
      </c>
      <c r="M5577" t="s">
        <v>591</v>
      </c>
      <c r="N5577" t="s">
        <v>22433</v>
      </c>
      <c r="O5577">
        <v>1944529496</v>
      </c>
      <c r="P5577" t="s">
        <v>39</v>
      </c>
      <c r="Q5577">
        <v>4</v>
      </c>
      <c r="R5577" t="s">
        <v>88</v>
      </c>
      <c r="S5577" t="s">
        <v>79</v>
      </c>
      <c r="T5577">
        <v>18894</v>
      </c>
      <c r="U5577" s="1">
        <v>45383</v>
      </c>
      <c r="V5577" t="s">
        <v>80</v>
      </c>
      <c r="W5577">
        <v>262070</v>
      </c>
      <c r="X5577" t="s">
        <v>22434</v>
      </c>
      <c r="Y5577">
        <v>932</v>
      </c>
      <c r="Z5577">
        <v>2295</v>
      </c>
      <c r="AA5577">
        <v>2</v>
      </c>
      <c r="AB5577">
        <v>1836</v>
      </c>
      <c r="AC5577">
        <f>Table1_1[[#This Row],[Price]]*Table1_1[[#This Row],[Quantity]]</f>
        <v>4590</v>
      </c>
    </row>
    <row r="5578" spans="1:29" x14ac:dyDescent="0.3">
      <c r="A5578" t="s">
        <v>28</v>
      </c>
      <c r="B5578" t="s">
        <v>29</v>
      </c>
      <c r="C5578" t="s">
        <v>148</v>
      </c>
      <c r="D5578" t="s">
        <v>220</v>
      </c>
      <c r="E5578" t="s">
        <v>56</v>
      </c>
      <c r="F5578" t="s">
        <v>57</v>
      </c>
      <c r="G5578">
        <v>77</v>
      </c>
      <c r="H5578">
        <v>404914</v>
      </c>
      <c r="I5578" t="s">
        <v>58</v>
      </c>
      <c r="J5578" s="3">
        <v>43978</v>
      </c>
      <c r="K5578">
        <v>1000</v>
      </c>
      <c r="L5578" t="s">
        <v>22435</v>
      </c>
      <c r="M5578" t="s">
        <v>256</v>
      </c>
      <c r="N5578" t="s">
        <v>22436</v>
      </c>
      <c r="O5578" t="s">
        <v>22437</v>
      </c>
      <c r="P5578" t="s">
        <v>87</v>
      </c>
      <c r="Q5578">
        <v>16</v>
      </c>
      <c r="R5578" t="s">
        <v>88</v>
      </c>
      <c r="S5578" t="s">
        <v>79</v>
      </c>
      <c r="T5578">
        <v>30332</v>
      </c>
      <c r="U5578" s="1">
        <v>45392</v>
      </c>
      <c r="V5578" t="s">
        <v>80</v>
      </c>
      <c r="W5578">
        <v>730983</v>
      </c>
      <c r="X5578" t="s">
        <v>22438</v>
      </c>
      <c r="Y5578">
        <v>474</v>
      </c>
      <c r="Z5578">
        <v>1498</v>
      </c>
      <c r="AA5578">
        <v>8</v>
      </c>
      <c r="AB5578">
        <v>4793.6000000000004</v>
      </c>
      <c r="AC5578">
        <f>Table1_1[[#This Row],[Price]]*Table1_1[[#This Row],[Quantity]]</f>
        <v>11984</v>
      </c>
    </row>
    <row r="5579" spans="1:29" x14ac:dyDescent="0.3">
      <c r="A5579" t="s">
        <v>28</v>
      </c>
      <c r="B5579" t="s">
        <v>29</v>
      </c>
      <c r="C5579" t="s">
        <v>44</v>
      </c>
      <c r="D5579" t="s">
        <v>616</v>
      </c>
      <c r="E5579" t="s">
        <v>56</v>
      </c>
      <c r="F5579" t="s">
        <v>355</v>
      </c>
      <c r="G5579">
        <v>12</v>
      </c>
      <c r="H5579">
        <v>407900</v>
      </c>
      <c r="I5579" t="s">
        <v>34</v>
      </c>
      <c r="J5579" s="3">
        <v>44738</v>
      </c>
      <c r="K5579">
        <v>1300</v>
      </c>
      <c r="L5579" t="s">
        <v>22439</v>
      </c>
      <c r="M5579" t="s">
        <v>345</v>
      </c>
      <c r="N5579" t="s">
        <v>22440</v>
      </c>
      <c r="O5579" t="s">
        <v>22441</v>
      </c>
      <c r="P5579" t="s">
        <v>87</v>
      </c>
      <c r="Q5579">
        <v>17</v>
      </c>
      <c r="R5579" t="s">
        <v>88</v>
      </c>
      <c r="S5579" t="s">
        <v>41</v>
      </c>
      <c r="T5579">
        <v>29846</v>
      </c>
      <c r="U5579" s="1">
        <v>45542</v>
      </c>
      <c r="V5579" t="s">
        <v>180</v>
      </c>
      <c r="W5579">
        <v>695914</v>
      </c>
      <c r="X5579" t="s">
        <v>22442</v>
      </c>
      <c r="Y5579">
        <v>842</v>
      </c>
      <c r="Z5579">
        <v>2915</v>
      </c>
      <c r="AA5579">
        <v>7</v>
      </c>
      <c r="AB5579">
        <v>8162</v>
      </c>
      <c r="AC5579">
        <f>Table1_1[[#This Row],[Price]]*Table1_1[[#This Row],[Quantity]]</f>
        <v>20405</v>
      </c>
    </row>
    <row r="5580" spans="1:29" x14ac:dyDescent="0.3">
      <c r="A5580" t="s">
        <v>28</v>
      </c>
      <c r="B5580" t="s">
        <v>29</v>
      </c>
      <c r="C5580" t="s">
        <v>148</v>
      </c>
      <c r="D5580" t="s">
        <v>524</v>
      </c>
      <c r="E5580" t="s">
        <v>56</v>
      </c>
      <c r="F5580" t="s">
        <v>47</v>
      </c>
      <c r="G5580">
        <v>69</v>
      </c>
      <c r="H5580">
        <v>414893</v>
      </c>
      <c r="I5580" t="s">
        <v>34</v>
      </c>
      <c r="J5580" s="3">
        <v>44207</v>
      </c>
      <c r="K5580">
        <v>1300</v>
      </c>
      <c r="L5580" t="s">
        <v>22443</v>
      </c>
      <c r="M5580" t="s">
        <v>269</v>
      </c>
      <c r="N5580" t="s">
        <v>22444</v>
      </c>
      <c r="O5580" t="s">
        <v>22445</v>
      </c>
      <c r="P5580" t="s">
        <v>51</v>
      </c>
      <c r="Q5580">
        <v>7</v>
      </c>
      <c r="R5580" t="s">
        <v>88</v>
      </c>
      <c r="S5580" t="s">
        <v>118</v>
      </c>
      <c r="T5580">
        <v>45704</v>
      </c>
      <c r="U5580" s="1">
        <v>45297</v>
      </c>
      <c r="V5580" t="s">
        <v>111</v>
      </c>
      <c r="W5580">
        <v>599486</v>
      </c>
      <c r="X5580" t="s">
        <v>22446</v>
      </c>
      <c r="Y5580">
        <v>775</v>
      </c>
      <c r="Z5580">
        <v>2920</v>
      </c>
      <c r="AA5580">
        <v>1</v>
      </c>
      <c r="AB5580">
        <v>1168</v>
      </c>
      <c r="AC5580">
        <f>Table1_1[[#This Row],[Price]]*Table1_1[[#This Row],[Quantity]]</f>
        <v>2920</v>
      </c>
    </row>
    <row r="5581" spans="1:29" x14ac:dyDescent="0.3">
      <c r="A5581" t="s">
        <v>28</v>
      </c>
      <c r="B5581" t="s">
        <v>29</v>
      </c>
      <c r="C5581" t="s">
        <v>54</v>
      </c>
      <c r="D5581" t="s">
        <v>291</v>
      </c>
      <c r="E5581" t="s">
        <v>32</v>
      </c>
      <c r="F5581" t="s">
        <v>355</v>
      </c>
      <c r="G5581">
        <v>79</v>
      </c>
      <c r="H5581">
        <v>438963</v>
      </c>
      <c r="I5581" t="s">
        <v>34</v>
      </c>
      <c r="J5581" s="3">
        <v>44790</v>
      </c>
      <c r="K5581">
        <v>1400</v>
      </c>
      <c r="L5581" t="s">
        <v>22447</v>
      </c>
      <c r="M5581" t="s">
        <v>239</v>
      </c>
      <c r="N5581" t="s">
        <v>22448</v>
      </c>
      <c r="O5581" t="s">
        <v>22449</v>
      </c>
      <c r="P5581" t="s">
        <v>39</v>
      </c>
      <c r="Q5581">
        <v>3</v>
      </c>
      <c r="R5581" t="s">
        <v>88</v>
      </c>
      <c r="S5581" t="s">
        <v>63</v>
      </c>
      <c r="T5581">
        <v>26051</v>
      </c>
      <c r="U5581" s="1">
        <v>45471</v>
      </c>
      <c r="V5581" t="s">
        <v>52</v>
      </c>
      <c r="W5581">
        <v>911220</v>
      </c>
      <c r="X5581" t="s">
        <v>22450</v>
      </c>
      <c r="Y5581">
        <v>270</v>
      </c>
      <c r="Z5581">
        <v>2687</v>
      </c>
      <c r="AA5581">
        <v>3</v>
      </c>
      <c r="AB5581">
        <v>3224.4</v>
      </c>
      <c r="AC5581">
        <f>Table1_1[[#This Row],[Price]]*Table1_1[[#This Row],[Quantity]]</f>
        <v>8061</v>
      </c>
    </row>
    <row r="5582" spans="1:29" x14ac:dyDescent="0.3">
      <c r="A5582" t="s">
        <v>28</v>
      </c>
      <c r="B5582" t="s">
        <v>29</v>
      </c>
      <c r="C5582" t="s">
        <v>66</v>
      </c>
      <c r="D5582" t="s">
        <v>55</v>
      </c>
      <c r="E5582" t="s">
        <v>46</v>
      </c>
      <c r="F5582" t="s">
        <v>113</v>
      </c>
      <c r="G5582">
        <v>45</v>
      </c>
      <c r="H5582">
        <v>433512</v>
      </c>
      <c r="I5582" t="s">
        <v>34</v>
      </c>
      <c r="J5582" s="3">
        <v>44371</v>
      </c>
      <c r="K5582">
        <v>950</v>
      </c>
      <c r="L5582" t="s">
        <v>22451</v>
      </c>
      <c r="M5582" t="s">
        <v>319</v>
      </c>
      <c r="N5582" t="s">
        <v>22452</v>
      </c>
      <c r="O5582" t="s">
        <v>22453</v>
      </c>
      <c r="P5582" t="s">
        <v>39</v>
      </c>
      <c r="Q5582">
        <v>14</v>
      </c>
      <c r="R5582" t="s">
        <v>88</v>
      </c>
      <c r="S5582" t="s">
        <v>41</v>
      </c>
      <c r="T5582">
        <v>76940</v>
      </c>
      <c r="U5582" s="1">
        <v>45582</v>
      </c>
      <c r="V5582" t="s">
        <v>155</v>
      </c>
      <c r="W5582">
        <v>698007</v>
      </c>
      <c r="X5582" t="s">
        <v>22454</v>
      </c>
      <c r="Y5582">
        <v>219</v>
      </c>
      <c r="Z5582">
        <v>2599</v>
      </c>
      <c r="AA5582">
        <v>2</v>
      </c>
      <c r="AB5582">
        <v>2079.2000000000003</v>
      </c>
      <c r="AC5582">
        <f>Table1_1[[#This Row],[Price]]*Table1_1[[#This Row],[Quantity]]</f>
        <v>5198</v>
      </c>
    </row>
    <row r="5583" spans="1:29" x14ac:dyDescent="0.3">
      <c r="A5583" t="s">
        <v>28</v>
      </c>
      <c r="B5583" t="s">
        <v>29</v>
      </c>
      <c r="C5583" t="s">
        <v>44</v>
      </c>
      <c r="D5583" t="s">
        <v>187</v>
      </c>
      <c r="E5583" t="s">
        <v>46</v>
      </c>
      <c r="F5583" t="s">
        <v>57</v>
      </c>
      <c r="G5583">
        <v>57</v>
      </c>
      <c r="H5583">
        <v>424679</v>
      </c>
      <c r="I5583" t="s">
        <v>34</v>
      </c>
      <c r="J5583" s="3">
        <v>45039</v>
      </c>
      <c r="K5583">
        <v>800</v>
      </c>
      <c r="L5583" t="s">
        <v>9032</v>
      </c>
      <c r="M5583" t="s">
        <v>1198</v>
      </c>
      <c r="N5583" t="s">
        <v>22456</v>
      </c>
      <c r="O5583" t="s">
        <v>22457</v>
      </c>
      <c r="P5583" t="s">
        <v>87</v>
      </c>
      <c r="Q5583">
        <v>8</v>
      </c>
      <c r="R5583" t="s">
        <v>40</v>
      </c>
      <c r="S5583" t="s">
        <v>41</v>
      </c>
      <c r="T5583">
        <v>31827</v>
      </c>
      <c r="U5583" s="1">
        <v>45573</v>
      </c>
      <c r="V5583" t="s">
        <v>155</v>
      </c>
      <c r="W5583">
        <v>781446</v>
      </c>
      <c r="X5583" t="s">
        <v>22458</v>
      </c>
      <c r="Y5583">
        <v>856</v>
      </c>
      <c r="Z5583">
        <v>1329</v>
      </c>
      <c r="AA5583">
        <v>6</v>
      </c>
      <c r="AB5583">
        <v>3189.6000000000004</v>
      </c>
      <c r="AC5583">
        <f>Table1_1[[#This Row],[Price]]*Table1_1[[#This Row],[Quantity]]</f>
        <v>7974</v>
      </c>
    </row>
    <row r="5584" spans="1:29" x14ac:dyDescent="0.3">
      <c r="A5584" t="s">
        <v>28</v>
      </c>
      <c r="B5584" t="s">
        <v>29</v>
      </c>
      <c r="C5584" t="s">
        <v>193</v>
      </c>
      <c r="D5584" t="s">
        <v>163</v>
      </c>
      <c r="E5584" t="s">
        <v>46</v>
      </c>
      <c r="F5584" t="s">
        <v>113</v>
      </c>
      <c r="G5584">
        <v>65</v>
      </c>
      <c r="H5584">
        <v>436209</v>
      </c>
      <c r="I5584" t="s">
        <v>34</v>
      </c>
      <c r="J5584" s="3">
        <v>45478</v>
      </c>
      <c r="K5584">
        <v>1400</v>
      </c>
      <c r="L5584" t="s">
        <v>22459</v>
      </c>
      <c r="M5584" t="s">
        <v>1017</v>
      </c>
      <c r="N5584" t="s">
        <v>22460</v>
      </c>
      <c r="O5584" t="s">
        <v>22461</v>
      </c>
      <c r="P5584" t="s">
        <v>39</v>
      </c>
      <c r="Q5584">
        <v>6</v>
      </c>
      <c r="R5584" t="s">
        <v>88</v>
      </c>
      <c r="S5584" t="s">
        <v>63</v>
      </c>
      <c r="T5584">
        <v>54262</v>
      </c>
      <c r="U5584" s="1">
        <v>45389</v>
      </c>
      <c r="V5584" t="s">
        <v>80</v>
      </c>
      <c r="W5584">
        <v>306766</v>
      </c>
      <c r="X5584" t="s">
        <v>22462</v>
      </c>
      <c r="Y5584">
        <v>413</v>
      </c>
      <c r="Z5584">
        <v>1189</v>
      </c>
      <c r="AA5584">
        <v>2</v>
      </c>
      <c r="AB5584">
        <v>951.2</v>
      </c>
      <c r="AC5584">
        <f>Table1_1[[#This Row],[Price]]*Table1_1[[#This Row],[Quantity]]</f>
        <v>2378</v>
      </c>
    </row>
    <row r="5585" spans="1:29" x14ac:dyDescent="0.3">
      <c r="A5585" t="s">
        <v>28</v>
      </c>
      <c r="B5585" t="s">
        <v>29</v>
      </c>
      <c r="C5585" t="s">
        <v>66</v>
      </c>
      <c r="D5585" t="s">
        <v>566</v>
      </c>
      <c r="E5585" t="s">
        <v>46</v>
      </c>
      <c r="F5585" t="s">
        <v>47</v>
      </c>
      <c r="G5585">
        <v>13</v>
      </c>
      <c r="H5585">
        <v>430375</v>
      </c>
      <c r="I5585" t="s">
        <v>58</v>
      </c>
      <c r="J5585" s="3">
        <v>43877</v>
      </c>
      <c r="K5585">
        <v>1400</v>
      </c>
      <c r="L5585" t="s">
        <v>22463</v>
      </c>
      <c r="M5585" t="s">
        <v>345</v>
      </c>
      <c r="N5585" t="s">
        <v>22464</v>
      </c>
      <c r="O5585" t="s">
        <v>22465</v>
      </c>
      <c r="P5585" t="s">
        <v>51</v>
      </c>
      <c r="Q5585">
        <v>18</v>
      </c>
      <c r="R5585" t="s">
        <v>88</v>
      </c>
      <c r="S5585" t="s">
        <v>41</v>
      </c>
      <c r="T5585">
        <v>94346</v>
      </c>
      <c r="U5585" s="1">
        <v>45380</v>
      </c>
      <c r="V5585" t="s">
        <v>72</v>
      </c>
      <c r="W5585">
        <v>300223</v>
      </c>
      <c r="X5585" t="s">
        <v>22466</v>
      </c>
      <c r="Y5585">
        <v>386</v>
      </c>
      <c r="Z5585">
        <v>1576</v>
      </c>
      <c r="AA5585">
        <v>7</v>
      </c>
      <c r="AB5585">
        <v>4412.8</v>
      </c>
      <c r="AC5585">
        <f>Table1_1[[#This Row],[Price]]*Table1_1[[#This Row],[Quantity]]</f>
        <v>11032</v>
      </c>
    </row>
    <row r="5586" spans="1:29" x14ac:dyDescent="0.3">
      <c r="A5586" t="s">
        <v>28</v>
      </c>
      <c r="B5586" t="s">
        <v>29</v>
      </c>
      <c r="C5586" t="s">
        <v>54</v>
      </c>
      <c r="D5586" t="s">
        <v>149</v>
      </c>
      <c r="E5586" t="s">
        <v>56</v>
      </c>
      <c r="F5586" t="s">
        <v>33</v>
      </c>
      <c r="G5586">
        <v>98</v>
      </c>
      <c r="H5586">
        <v>418677</v>
      </c>
      <c r="I5586" t="s">
        <v>58</v>
      </c>
      <c r="J5586" s="3">
        <v>45485</v>
      </c>
      <c r="K5586">
        <v>1200</v>
      </c>
      <c r="L5586" t="s">
        <v>22467</v>
      </c>
      <c r="M5586" t="s">
        <v>256</v>
      </c>
      <c r="N5586" t="s">
        <v>22468</v>
      </c>
      <c r="O5586" t="s">
        <v>22469</v>
      </c>
      <c r="P5586" t="s">
        <v>71</v>
      </c>
      <c r="Q5586">
        <v>15</v>
      </c>
      <c r="R5586" t="s">
        <v>88</v>
      </c>
      <c r="S5586" t="s">
        <v>79</v>
      </c>
      <c r="T5586">
        <v>85455</v>
      </c>
      <c r="U5586" s="1">
        <v>45532</v>
      </c>
      <c r="V5586" t="s">
        <v>64</v>
      </c>
      <c r="W5586">
        <v>936028</v>
      </c>
      <c r="X5586" t="s">
        <v>22470</v>
      </c>
      <c r="Y5586">
        <v>856</v>
      </c>
      <c r="Z5586">
        <v>1819</v>
      </c>
      <c r="AA5586">
        <v>6</v>
      </c>
      <c r="AB5586">
        <v>4365.6000000000004</v>
      </c>
      <c r="AC5586">
        <f>Table1_1[[#This Row],[Price]]*Table1_1[[#This Row],[Quantity]]</f>
        <v>10914</v>
      </c>
    </row>
    <row r="5587" spans="1:29" x14ac:dyDescent="0.3">
      <c r="A5587" t="s">
        <v>28</v>
      </c>
      <c r="B5587" t="s">
        <v>29</v>
      </c>
      <c r="C5587" t="s">
        <v>66</v>
      </c>
      <c r="D5587" t="s">
        <v>105</v>
      </c>
      <c r="E5587" t="s">
        <v>56</v>
      </c>
      <c r="F5587" t="s">
        <v>113</v>
      </c>
      <c r="G5587">
        <v>81</v>
      </c>
      <c r="H5587">
        <v>411187</v>
      </c>
      <c r="I5587" t="s">
        <v>34</v>
      </c>
      <c r="J5587" s="3">
        <v>44151</v>
      </c>
      <c r="K5587">
        <v>1000</v>
      </c>
      <c r="L5587" t="s">
        <v>9487</v>
      </c>
      <c r="M5587" t="s">
        <v>568</v>
      </c>
      <c r="N5587" t="s">
        <v>22471</v>
      </c>
      <c r="O5587" t="s">
        <v>22472</v>
      </c>
      <c r="P5587" t="s">
        <v>71</v>
      </c>
      <c r="Q5587">
        <v>16</v>
      </c>
      <c r="R5587" t="s">
        <v>40</v>
      </c>
      <c r="S5587" t="s">
        <v>41</v>
      </c>
      <c r="T5587">
        <v>66687</v>
      </c>
      <c r="U5587" s="1">
        <v>45317</v>
      </c>
      <c r="V5587" t="s">
        <v>111</v>
      </c>
      <c r="W5587">
        <v>160121</v>
      </c>
      <c r="X5587" t="s">
        <v>22473</v>
      </c>
      <c r="Y5587">
        <v>831</v>
      </c>
      <c r="Z5587">
        <v>2645</v>
      </c>
      <c r="AA5587">
        <v>2</v>
      </c>
      <c r="AB5587">
        <v>2116</v>
      </c>
      <c r="AC5587">
        <f>Table1_1[[#This Row],[Price]]*Table1_1[[#This Row],[Quantity]]</f>
        <v>5290</v>
      </c>
    </row>
    <row r="5588" spans="1:29" x14ac:dyDescent="0.3">
      <c r="A5588" t="s">
        <v>28</v>
      </c>
      <c r="B5588" t="s">
        <v>29</v>
      </c>
      <c r="C5588" t="s">
        <v>66</v>
      </c>
      <c r="D5588" t="s">
        <v>291</v>
      </c>
      <c r="E5588" t="s">
        <v>56</v>
      </c>
      <c r="F5588" t="s">
        <v>83</v>
      </c>
      <c r="G5588">
        <v>21</v>
      </c>
      <c r="H5588">
        <v>401527</v>
      </c>
      <c r="I5588" t="s">
        <v>58</v>
      </c>
      <c r="J5588" s="3">
        <v>44649</v>
      </c>
      <c r="K5588">
        <v>950</v>
      </c>
      <c r="L5588" t="s">
        <v>14208</v>
      </c>
      <c r="M5588" t="s">
        <v>496</v>
      </c>
      <c r="N5588" t="s">
        <v>22474</v>
      </c>
      <c r="O5588">
        <v>5082615315</v>
      </c>
      <c r="P5588" t="s">
        <v>71</v>
      </c>
      <c r="Q5588">
        <v>16</v>
      </c>
      <c r="R5588" t="s">
        <v>88</v>
      </c>
      <c r="S5588" t="s">
        <v>63</v>
      </c>
      <c r="T5588">
        <v>95099</v>
      </c>
      <c r="U5588" s="1">
        <v>45331</v>
      </c>
      <c r="V5588" t="s">
        <v>119</v>
      </c>
      <c r="W5588">
        <v>881889</v>
      </c>
      <c r="X5588" t="s">
        <v>22475</v>
      </c>
      <c r="Y5588">
        <v>833</v>
      </c>
      <c r="Z5588">
        <v>2258</v>
      </c>
      <c r="AA5588">
        <v>2</v>
      </c>
      <c r="AB5588">
        <v>1806.4</v>
      </c>
      <c r="AC5588">
        <f>Table1_1[[#This Row],[Price]]*Table1_1[[#This Row],[Quantity]]</f>
        <v>4516</v>
      </c>
    </row>
    <row r="5589" spans="1:29" x14ac:dyDescent="0.3">
      <c r="A5589" t="s">
        <v>28</v>
      </c>
      <c r="B5589" t="s">
        <v>29</v>
      </c>
      <c r="C5589" t="s">
        <v>157</v>
      </c>
      <c r="D5589" t="s">
        <v>421</v>
      </c>
      <c r="E5589" t="s">
        <v>32</v>
      </c>
      <c r="F5589" t="s">
        <v>33</v>
      </c>
      <c r="G5589">
        <v>32</v>
      </c>
      <c r="H5589">
        <v>434868</v>
      </c>
      <c r="I5589" t="s">
        <v>34</v>
      </c>
      <c r="J5589" s="3">
        <v>44207</v>
      </c>
      <c r="K5589">
        <v>1000</v>
      </c>
      <c r="L5589" t="s">
        <v>13424</v>
      </c>
      <c r="M5589" t="s">
        <v>482</v>
      </c>
      <c r="N5589" t="s">
        <v>22476</v>
      </c>
      <c r="O5589" t="s">
        <v>22477</v>
      </c>
      <c r="P5589" t="s">
        <v>87</v>
      </c>
      <c r="Q5589">
        <v>14</v>
      </c>
      <c r="R5589" t="s">
        <v>40</v>
      </c>
      <c r="S5589" t="s">
        <v>63</v>
      </c>
      <c r="T5589">
        <v>73602</v>
      </c>
      <c r="U5589" s="1">
        <v>45472</v>
      </c>
      <c r="V5589" t="s">
        <v>52</v>
      </c>
      <c r="W5589">
        <v>255871</v>
      </c>
      <c r="X5589" t="s">
        <v>22478</v>
      </c>
      <c r="Y5589">
        <v>471</v>
      </c>
      <c r="Z5589">
        <v>767</v>
      </c>
      <c r="AA5589">
        <v>4</v>
      </c>
      <c r="AB5589">
        <v>1227.2</v>
      </c>
      <c r="AC5589">
        <f>Table1_1[[#This Row],[Price]]*Table1_1[[#This Row],[Quantity]]</f>
        <v>3068</v>
      </c>
    </row>
    <row r="5590" spans="1:29" x14ac:dyDescent="0.3">
      <c r="A5590" t="s">
        <v>28</v>
      </c>
      <c r="B5590" t="s">
        <v>29</v>
      </c>
      <c r="C5590" t="s">
        <v>91</v>
      </c>
      <c r="D5590" t="s">
        <v>616</v>
      </c>
      <c r="E5590" t="s">
        <v>46</v>
      </c>
      <c r="F5590" t="s">
        <v>99</v>
      </c>
      <c r="G5590">
        <v>61</v>
      </c>
      <c r="H5590">
        <v>437397</v>
      </c>
      <c r="I5590" t="s">
        <v>34</v>
      </c>
      <c r="J5590" s="3">
        <v>44091</v>
      </c>
      <c r="K5590">
        <v>1100</v>
      </c>
      <c r="L5590" t="s">
        <v>22479</v>
      </c>
      <c r="M5590" t="s">
        <v>144</v>
      </c>
      <c r="N5590" t="s">
        <v>22480</v>
      </c>
      <c r="O5590" t="s">
        <v>22481</v>
      </c>
      <c r="P5590" t="s">
        <v>71</v>
      </c>
      <c r="Q5590">
        <v>5</v>
      </c>
      <c r="R5590" t="s">
        <v>40</v>
      </c>
      <c r="S5590" t="s">
        <v>79</v>
      </c>
      <c r="T5590">
        <v>70377</v>
      </c>
      <c r="U5590" s="1">
        <v>45392</v>
      </c>
      <c r="V5590" t="s">
        <v>80</v>
      </c>
      <c r="W5590">
        <v>145733</v>
      </c>
      <c r="X5590" t="s">
        <v>22482</v>
      </c>
      <c r="Y5590">
        <v>663</v>
      </c>
      <c r="Z5590">
        <v>660</v>
      </c>
      <c r="AA5590">
        <v>7</v>
      </c>
      <c r="AB5590">
        <v>1848</v>
      </c>
      <c r="AC5590">
        <f>Table1_1[[#This Row],[Price]]*Table1_1[[#This Row],[Quantity]]</f>
        <v>4620</v>
      </c>
    </row>
    <row r="5591" spans="1:29" x14ac:dyDescent="0.3">
      <c r="A5591" t="s">
        <v>28</v>
      </c>
      <c r="B5591" t="s">
        <v>29</v>
      </c>
      <c r="C5591" t="s">
        <v>30</v>
      </c>
      <c r="D5591" t="s">
        <v>31</v>
      </c>
      <c r="E5591" t="s">
        <v>46</v>
      </c>
      <c r="F5591" t="s">
        <v>33</v>
      </c>
      <c r="G5591">
        <v>22</v>
      </c>
      <c r="H5591">
        <v>419567</v>
      </c>
      <c r="I5591" t="s">
        <v>34</v>
      </c>
      <c r="J5591" s="3">
        <v>45484</v>
      </c>
      <c r="K5591">
        <v>1100</v>
      </c>
      <c r="L5591" t="s">
        <v>14934</v>
      </c>
      <c r="M5591" t="s">
        <v>591</v>
      </c>
      <c r="N5591" t="s">
        <v>22483</v>
      </c>
      <c r="O5591" t="s">
        <v>22484</v>
      </c>
      <c r="P5591" t="s">
        <v>71</v>
      </c>
      <c r="Q5591">
        <v>13</v>
      </c>
      <c r="R5591" t="s">
        <v>40</v>
      </c>
      <c r="S5591" t="s">
        <v>63</v>
      </c>
      <c r="T5591">
        <v>17166</v>
      </c>
      <c r="U5591" s="1">
        <v>45427</v>
      </c>
      <c r="V5591" t="s">
        <v>140</v>
      </c>
      <c r="W5591">
        <v>238494</v>
      </c>
      <c r="X5591" t="s">
        <v>22485</v>
      </c>
      <c r="Y5591">
        <v>600</v>
      </c>
      <c r="Z5591">
        <v>1098</v>
      </c>
      <c r="AA5591">
        <v>8</v>
      </c>
      <c r="AB5591">
        <v>3513.6000000000004</v>
      </c>
      <c r="AC5591">
        <f>Table1_1[[#This Row],[Price]]*Table1_1[[#This Row],[Quantity]]</f>
        <v>8784</v>
      </c>
    </row>
    <row r="5592" spans="1:29" x14ac:dyDescent="0.3">
      <c r="A5592" t="s">
        <v>28</v>
      </c>
      <c r="B5592" t="s">
        <v>29</v>
      </c>
      <c r="C5592" t="s">
        <v>30</v>
      </c>
      <c r="D5592" t="s">
        <v>616</v>
      </c>
      <c r="E5592" t="s">
        <v>32</v>
      </c>
      <c r="F5592" t="s">
        <v>135</v>
      </c>
      <c r="G5592">
        <v>16</v>
      </c>
      <c r="H5592">
        <v>432465</v>
      </c>
      <c r="I5592" t="s">
        <v>58</v>
      </c>
      <c r="J5592" s="3">
        <v>44328</v>
      </c>
      <c r="K5592">
        <v>1200</v>
      </c>
      <c r="L5592" t="s">
        <v>22486</v>
      </c>
      <c r="M5592" t="s">
        <v>1058</v>
      </c>
      <c r="N5592" t="s">
        <v>22487</v>
      </c>
      <c r="O5592" t="s">
        <v>22488</v>
      </c>
      <c r="P5592" t="s">
        <v>39</v>
      </c>
      <c r="Q5592">
        <v>4</v>
      </c>
      <c r="R5592" t="s">
        <v>88</v>
      </c>
      <c r="S5592" t="s">
        <v>118</v>
      </c>
      <c r="T5592">
        <v>18656</v>
      </c>
      <c r="U5592" s="1">
        <v>45317</v>
      </c>
      <c r="V5592" t="s">
        <v>111</v>
      </c>
      <c r="W5592">
        <v>996887</v>
      </c>
      <c r="X5592" t="s">
        <v>1252</v>
      </c>
      <c r="Y5592">
        <v>447</v>
      </c>
      <c r="Z5592">
        <v>904</v>
      </c>
      <c r="AA5592">
        <v>5</v>
      </c>
      <c r="AB5592">
        <v>1808</v>
      </c>
      <c r="AC5592">
        <f>Table1_1[[#This Row],[Price]]*Table1_1[[#This Row],[Quantity]]</f>
        <v>4520</v>
      </c>
    </row>
    <row r="5593" spans="1:29" x14ac:dyDescent="0.3">
      <c r="A5593" t="s">
        <v>28</v>
      </c>
      <c r="B5593" t="s">
        <v>29</v>
      </c>
      <c r="C5593" t="s">
        <v>148</v>
      </c>
      <c r="D5593" t="s">
        <v>45</v>
      </c>
      <c r="E5593" t="s">
        <v>32</v>
      </c>
      <c r="F5593" t="s">
        <v>135</v>
      </c>
      <c r="G5593">
        <v>98</v>
      </c>
      <c r="H5593">
        <v>419646</v>
      </c>
      <c r="I5593" t="s">
        <v>34</v>
      </c>
      <c r="J5593" s="3">
        <v>44501</v>
      </c>
      <c r="K5593">
        <v>800</v>
      </c>
      <c r="L5593" t="s">
        <v>22489</v>
      </c>
      <c r="M5593" t="s">
        <v>372</v>
      </c>
      <c r="N5593" t="s">
        <v>22490</v>
      </c>
      <c r="O5593" t="s">
        <v>22491</v>
      </c>
      <c r="P5593" t="s">
        <v>51</v>
      </c>
      <c r="Q5593">
        <v>4</v>
      </c>
      <c r="R5593" t="s">
        <v>40</v>
      </c>
      <c r="S5593" t="s">
        <v>118</v>
      </c>
      <c r="T5593">
        <v>97189</v>
      </c>
      <c r="U5593" s="1">
        <v>45372</v>
      </c>
      <c r="V5593" t="s">
        <v>72</v>
      </c>
      <c r="W5593">
        <v>318949</v>
      </c>
      <c r="X5593" t="s">
        <v>22492</v>
      </c>
      <c r="Y5593">
        <v>328</v>
      </c>
      <c r="Z5593">
        <v>683</v>
      </c>
      <c r="AA5593">
        <v>2</v>
      </c>
      <c r="AB5593">
        <v>546.4</v>
      </c>
      <c r="AC5593">
        <f>Table1_1[[#This Row],[Price]]*Table1_1[[#This Row],[Quantity]]</f>
        <v>1366</v>
      </c>
    </row>
    <row r="5594" spans="1:29" x14ac:dyDescent="0.3">
      <c r="A5594" t="s">
        <v>28</v>
      </c>
      <c r="B5594" t="s">
        <v>29</v>
      </c>
      <c r="C5594" t="s">
        <v>157</v>
      </c>
      <c r="D5594" t="s">
        <v>163</v>
      </c>
      <c r="E5594" t="s">
        <v>32</v>
      </c>
      <c r="F5594" t="s">
        <v>175</v>
      </c>
      <c r="G5594">
        <v>88</v>
      </c>
      <c r="H5594">
        <v>400778</v>
      </c>
      <c r="I5594" t="s">
        <v>58</v>
      </c>
      <c r="J5594" s="3">
        <v>44606</v>
      </c>
      <c r="K5594">
        <v>1000</v>
      </c>
      <c r="L5594" t="s">
        <v>22493</v>
      </c>
      <c r="M5594" t="s">
        <v>1091</v>
      </c>
      <c r="N5594" t="s">
        <v>22494</v>
      </c>
      <c r="O5594" t="s">
        <v>22495</v>
      </c>
      <c r="P5594" t="s">
        <v>71</v>
      </c>
      <c r="Q5594">
        <v>17</v>
      </c>
      <c r="R5594" t="s">
        <v>88</v>
      </c>
      <c r="S5594" t="s">
        <v>63</v>
      </c>
      <c r="T5594">
        <v>21188</v>
      </c>
      <c r="U5594" s="1">
        <v>45392</v>
      </c>
      <c r="V5594" t="s">
        <v>80</v>
      </c>
      <c r="W5594">
        <v>879432</v>
      </c>
      <c r="X5594" t="s">
        <v>17175</v>
      </c>
      <c r="Y5594">
        <v>952</v>
      </c>
      <c r="Z5594">
        <v>2181</v>
      </c>
      <c r="AA5594">
        <v>2</v>
      </c>
      <c r="AB5594">
        <v>1744.8000000000002</v>
      </c>
      <c r="AC5594">
        <f>Table1_1[[#This Row],[Price]]*Table1_1[[#This Row],[Quantity]]</f>
        <v>4362</v>
      </c>
    </row>
    <row r="5595" spans="1:29" x14ac:dyDescent="0.3">
      <c r="A5595" t="s">
        <v>28</v>
      </c>
      <c r="B5595" t="s">
        <v>29</v>
      </c>
      <c r="C5595" t="s">
        <v>54</v>
      </c>
      <c r="D5595" t="s">
        <v>364</v>
      </c>
      <c r="E5595" t="s">
        <v>46</v>
      </c>
      <c r="F5595" t="s">
        <v>355</v>
      </c>
      <c r="G5595">
        <v>37</v>
      </c>
      <c r="H5595">
        <v>422529</v>
      </c>
      <c r="I5595" t="s">
        <v>58</v>
      </c>
      <c r="J5595" s="3">
        <v>45470</v>
      </c>
      <c r="K5595">
        <v>1200</v>
      </c>
      <c r="L5595" t="s">
        <v>13289</v>
      </c>
      <c r="M5595" t="s">
        <v>129</v>
      </c>
      <c r="N5595" t="s">
        <v>22497</v>
      </c>
      <c r="O5595" t="s">
        <v>22498</v>
      </c>
      <c r="P5595" t="s">
        <v>71</v>
      </c>
      <c r="Q5595">
        <v>9</v>
      </c>
      <c r="R5595" t="s">
        <v>88</v>
      </c>
      <c r="S5595" t="s">
        <v>63</v>
      </c>
      <c r="T5595">
        <v>64728</v>
      </c>
      <c r="U5595" s="1">
        <v>45516</v>
      </c>
      <c r="V5595" t="s">
        <v>64</v>
      </c>
      <c r="W5595">
        <v>663155</v>
      </c>
      <c r="X5595" t="s">
        <v>22499</v>
      </c>
      <c r="Y5595">
        <v>625</v>
      </c>
      <c r="Z5595">
        <v>1218</v>
      </c>
      <c r="AA5595">
        <v>8</v>
      </c>
      <c r="AB5595">
        <v>3897.6000000000004</v>
      </c>
      <c r="AC5595">
        <f>Table1_1[[#This Row],[Price]]*Table1_1[[#This Row],[Quantity]]</f>
        <v>9744</v>
      </c>
    </row>
    <row r="5596" spans="1:29" x14ac:dyDescent="0.3">
      <c r="A5596" t="s">
        <v>28</v>
      </c>
      <c r="B5596" t="s">
        <v>29</v>
      </c>
      <c r="C5596" t="s">
        <v>44</v>
      </c>
      <c r="D5596" t="s">
        <v>442</v>
      </c>
      <c r="E5596" t="s">
        <v>32</v>
      </c>
      <c r="F5596" t="s">
        <v>47</v>
      </c>
      <c r="G5596">
        <v>14</v>
      </c>
      <c r="H5596">
        <v>429373</v>
      </c>
      <c r="I5596" t="s">
        <v>34</v>
      </c>
      <c r="J5596" s="3">
        <v>45223</v>
      </c>
      <c r="K5596">
        <v>1200</v>
      </c>
      <c r="L5596" t="s">
        <v>22500</v>
      </c>
      <c r="M5596" t="s">
        <v>542</v>
      </c>
      <c r="N5596" t="s">
        <v>22501</v>
      </c>
      <c r="O5596" t="s">
        <v>22502</v>
      </c>
      <c r="P5596" t="s">
        <v>51</v>
      </c>
      <c r="Q5596">
        <v>4</v>
      </c>
      <c r="R5596" t="s">
        <v>40</v>
      </c>
      <c r="S5596" t="s">
        <v>118</v>
      </c>
      <c r="T5596">
        <v>30649</v>
      </c>
      <c r="U5596" s="1">
        <v>45570</v>
      </c>
      <c r="V5596" t="s">
        <v>155</v>
      </c>
      <c r="W5596">
        <v>762481</v>
      </c>
      <c r="X5596" t="s">
        <v>9230</v>
      </c>
      <c r="Y5596">
        <v>438</v>
      </c>
      <c r="Z5596">
        <v>1574</v>
      </c>
      <c r="AA5596">
        <v>3</v>
      </c>
      <c r="AB5596">
        <v>1888.8000000000002</v>
      </c>
      <c r="AC5596">
        <f>Table1_1[[#This Row],[Price]]*Table1_1[[#This Row],[Quantity]]</f>
        <v>4722</v>
      </c>
    </row>
    <row r="5597" spans="1:29" x14ac:dyDescent="0.3">
      <c r="A5597" t="s">
        <v>28</v>
      </c>
      <c r="B5597" t="s">
        <v>29</v>
      </c>
      <c r="C5597" t="s">
        <v>66</v>
      </c>
      <c r="D5597" t="s">
        <v>237</v>
      </c>
      <c r="E5597" t="s">
        <v>56</v>
      </c>
      <c r="F5597" t="s">
        <v>113</v>
      </c>
      <c r="G5597">
        <v>15</v>
      </c>
      <c r="H5597">
        <v>422974</v>
      </c>
      <c r="I5597" t="s">
        <v>34</v>
      </c>
      <c r="J5597" s="3">
        <v>43859</v>
      </c>
      <c r="K5597">
        <v>1400</v>
      </c>
      <c r="L5597" t="s">
        <v>22503</v>
      </c>
      <c r="M5597" t="s">
        <v>366</v>
      </c>
      <c r="N5597" t="s">
        <v>22504</v>
      </c>
      <c r="O5597" t="s">
        <v>22505</v>
      </c>
      <c r="P5597" t="s">
        <v>39</v>
      </c>
      <c r="Q5597">
        <v>3</v>
      </c>
      <c r="R5597" t="s">
        <v>40</v>
      </c>
      <c r="S5597" t="s">
        <v>41</v>
      </c>
      <c r="T5597">
        <v>35666</v>
      </c>
      <c r="U5597" s="1">
        <v>45624</v>
      </c>
      <c r="V5597" t="s">
        <v>42</v>
      </c>
      <c r="W5597">
        <v>251942</v>
      </c>
      <c r="X5597" t="s">
        <v>22506</v>
      </c>
      <c r="Y5597">
        <v>550</v>
      </c>
      <c r="Z5597">
        <v>2658</v>
      </c>
      <c r="AA5597">
        <v>4</v>
      </c>
      <c r="AB5597">
        <v>4252.8</v>
      </c>
      <c r="AC5597">
        <f>Table1_1[[#This Row],[Price]]*Table1_1[[#This Row],[Quantity]]</f>
        <v>10632</v>
      </c>
    </row>
    <row r="5598" spans="1:29" x14ac:dyDescent="0.3">
      <c r="A5598" t="s">
        <v>28</v>
      </c>
      <c r="B5598" t="s">
        <v>29</v>
      </c>
      <c r="C5598" t="s">
        <v>148</v>
      </c>
      <c r="D5598" t="s">
        <v>237</v>
      </c>
      <c r="E5598" t="s">
        <v>46</v>
      </c>
      <c r="F5598" t="s">
        <v>33</v>
      </c>
      <c r="G5598">
        <v>14</v>
      </c>
      <c r="H5598">
        <v>403715</v>
      </c>
      <c r="I5598" t="s">
        <v>34</v>
      </c>
      <c r="J5598" s="3">
        <v>44081</v>
      </c>
      <c r="K5598">
        <v>1000</v>
      </c>
      <c r="L5598" t="s">
        <v>22507</v>
      </c>
      <c r="M5598" t="s">
        <v>334</v>
      </c>
      <c r="N5598" t="s">
        <v>22508</v>
      </c>
      <c r="O5598" t="s">
        <v>22509</v>
      </c>
      <c r="P5598" t="s">
        <v>39</v>
      </c>
      <c r="Q5598">
        <v>6</v>
      </c>
      <c r="R5598" t="s">
        <v>40</v>
      </c>
      <c r="S5598" t="s">
        <v>41</v>
      </c>
      <c r="T5598">
        <v>59558</v>
      </c>
      <c r="U5598" s="1">
        <v>45573</v>
      </c>
      <c r="V5598" t="s">
        <v>155</v>
      </c>
      <c r="W5598">
        <v>124123</v>
      </c>
      <c r="X5598" t="s">
        <v>22510</v>
      </c>
      <c r="Y5598">
        <v>655</v>
      </c>
      <c r="Z5598">
        <v>2599</v>
      </c>
      <c r="AA5598">
        <v>6</v>
      </c>
      <c r="AB5598">
        <v>6237.6</v>
      </c>
      <c r="AC5598">
        <f>Table1_1[[#This Row],[Price]]*Table1_1[[#This Row],[Quantity]]</f>
        <v>15594</v>
      </c>
    </row>
    <row r="5599" spans="1:29" x14ac:dyDescent="0.3">
      <c r="A5599" t="s">
        <v>28</v>
      </c>
      <c r="B5599" t="s">
        <v>29</v>
      </c>
      <c r="C5599" t="s">
        <v>30</v>
      </c>
      <c r="D5599" t="s">
        <v>82</v>
      </c>
      <c r="E5599" t="s">
        <v>56</v>
      </c>
      <c r="F5599" t="s">
        <v>57</v>
      </c>
      <c r="G5599">
        <v>3</v>
      </c>
      <c r="H5599">
        <v>402922</v>
      </c>
      <c r="I5599" t="s">
        <v>34</v>
      </c>
      <c r="J5599" s="3">
        <v>44295</v>
      </c>
      <c r="K5599">
        <v>1100</v>
      </c>
      <c r="L5599" t="s">
        <v>8480</v>
      </c>
      <c r="M5599" t="s">
        <v>1253</v>
      </c>
      <c r="N5599" t="s">
        <v>22511</v>
      </c>
      <c r="O5599" t="s">
        <v>22512</v>
      </c>
      <c r="P5599" t="s">
        <v>71</v>
      </c>
      <c r="Q5599">
        <v>18</v>
      </c>
      <c r="R5599" t="s">
        <v>88</v>
      </c>
      <c r="S5599" t="s">
        <v>118</v>
      </c>
      <c r="T5599">
        <v>15104</v>
      </c>
      <c r="U5599" s="1">
        <v>45543</v>
      </c>
      <c r="V5599" t="s">
        <v>180</v>
      </c>
      <c r="W5599">
        <v>509831</v>
      </c>
      <c r="X5599" t="s">
        <v>22513</v>
      </c>
      <c r="Y5599">
        <v>401</v>
      </c>
      <c r="Z5599">
        <v>1851</v>
      </c>
      <c r="AA5599">
        <v>7</v>
      </c>
      <c r="AB5599">
        <v>5182.8</v>
      </c>
      <c r="AC5599">
        <f>Table1_1[[#This Row],[Price]]*Table1_1[[#This Row],[Quantity]]</f>
        <v>12957</v>
      </c>
    </row>
    <row r="5600" spans="1:29" x14ac:dyDescent="0.3">
      <c r="A5600" t="s">
        <v>28</v>
      </c>
      <c r="B5600" t="s">
        <v>29</v>
      </c>
      <c r="C5600" t="s">
        <v>66</v>
      </c>
      <c r="D5600" t="s">
        <v>524</v>
      </c>
      <c r="E5600" t="s">
        <v>46</v>
      </c>
      <c r="F5600" t="s">
        <v>33</v>
      </c>
      <c r="G5600">
        <v>53</v>
      </c>
      <c r="H5600">
        <v>429657</v>
      </c>
      <c r="I5600" t="s">
        <v>34</v>
      </c>
      <c r="J5600" s="3">
        <v>45203</v>
      </c>
      <c r="K5600">
        <v>1200</v>
      </c>
      <c r="L5600" t="s">
        <v>22514</v>
      </c>
      <c r="M5600" t="s">
        <v>108</v>
      </c>
      <c r="N5600" t="s">
        <v>22515</v>
      </c>
      <c r="O5600" t="s">
        <v>22516</v>
      </c>
      <c r="P5600" t="s">
        <v>51</v>
      </c>
      <c r="Q5600">
        <v>16</v>
      </c>
      <c r="R5600" t="s">
        <v>40</v>
      </c>
      <c r="S5600" t="s">
        <v>79</v>
      </c>
      <c r="T5600">
        <v>49533</v>
      </c>
      <c r="U5600" s="1">
        <v>45294</v>
      </c>
      <c r="V5600" t="s">
        <v>111</v>
      </c>
      <c r="W5600">
        <v>177764</v>
      </c>
      <c r="X5600" t="s">
        <v>22517</v>
      </c>
      <c r="Y5600">
        <v>234</v>
      </c>
      <c r="Z5600">
        <v>1284</v>
      </c>
      <c r="AA5600">
        <v>6</v>
      </c>
      <c r="AB5600">
        <v>3081.6000000000004</v>
      </c>
      <c r="AC5600">
        <f>Table1_1[[#This Row],[Price]]*Table1_1[[#This Row],[Quantity]]</f>
        <v>7704</v>
      </c>
    </row>
    <row r="5601" spans="1:29" x14ac:dyDescent="0.3">
      <c r="A5601" t="s">
        <v>28</v>
      </c>
      <c r="B5601" t="s">
        <v>29</v>
      </c>
      <c r="C5601" t="s">
        <v>54</v>
      </c>
      <c r="D5601" t="s">
        <v>566</v>
      </c>
      <c r="E5601" t="s">
        <v>46</v>
      </c>
      <c r="F5601" t="s">
        <v>355</v>
      </c>
      <c r="G5601">
        <v>18</v>
      </c>
      <c r="H5601">
        <v>414524</v>
      </c>
      <c r="I5601" t="s">
        <v>34</v>
      </c>
      <c r="J5601" s="3">
        <v>43973</v>
      </c>
      <c r="K5601">
        <v>1200</v>
      </c>
      <c r="L5601" t="s">
        <v>22518</v>
      </c>
      <c r="M5601" t="s">
        <v>487</v>
      </c>
      <c r="N5601" t="s">
        <v>22519</v>
      </c>
      <c r="O5601" t="s">
        <v>22520</v>
      </c>
      <c r="P5601" t="s">
        <v>87</v>
      </c>
      <c r="Q5601">
        <v>18</v>
      </c>
      <c r="R5601" t="s">
        <v>88</v>
      </c>
      <c r="S5601" t="s">
        <v>63</v>
      </c>
      <c r="T5601">
        <v>99532</v>
      </c>
      <c r="U5601" s="1">
        <v>45557</v>
      </c>
      <c r="V5601" t="s">
        <v>180</v>
      </c>
      <c r="W5601">
        <v>164061</v>
      </c>
      <c r="X5601" t="s">
        <v>22521</v>
      </c>
      <c r="Y5601">
        <v>286</v>
      </c>
      <c r="Z5601">
        <v>2347</v>
      </c>
      <c r="AA5601">
        <v>5</v>
      </c>
      <c r="AB5601">
        <v>4694</v>
      </c>
      <c r="AC5601">
        <f>Table1_1[[#This Row],[Price]]*Table1_1[[#This Row],[Quantity]]</f>
        <v>11735</v>
      </c>
    </row>
    <row r="5602" spans="1:29" x14ac:dyDescent="0.3">
      <c r="A5602" t="s">
        <v>28</v>
      </c>
      <c r="B5602" t="s">
        <v>29</v>
      </c>
      <c r="C5602" t="s">
        <v>54</v>
      </c>
      <c r="D5602" t="s">
        <v>142</v>
      </c>
      <c r="E5602" t="s">
        <v>46</v>
      </c>
      <c r="F5602" t="s">
        <v>47</v>
      </c>
      <c r="G5602">
        <v>70</v>
      </c>
      <c r="H5602">
        <v>428250</v>
      </c>
      <c r="I5602" t="s">
        <v>58</v>
      </c>
      <c r="J5602" s="3">
        <v>45403</v>
      </c>
      <c r="K5602">
        <v>1400</v>
      </c>
      <c r="L5602" t="s">
        <v>4360</v>
      </c>
      <c r="M5602" t="s">
        <v>1253</v>
      </c>
      <c r="N5602" t="s">
        <v>22522</v>
      </c>
      <c r="O5602" t="s">
        <v>22523</v>
      </c>
      <c r="P5602" t="s">
        <v>51</v>
      </c>
      <c r="Q5602">
        <v>16</v>
      </c>
      <c r="R5602" t="s">
        <v>40</v>
      </c>
      <c r="S5602" t="s">
        <v>79</v>
      </c>
      <c r="T5602">
        <v>41166</v>
      </c>
      <c r="U5602" s="1">
        <v>45621</v>
      </c>
      <c r="V5602" t="s">
        <v>42</v>
      </c>
      <c r="W5602">
        <v>827566</v>
      </c>
      <c r="X5602" t="s">
        <v>22524</v>
      </c>
      <c r="Y5602">
        <v>343</v>
      </c>
      <c r="Z5602">
        <v>713</v>
      </c>
      <c r="AA5602">
        <v>4</v>
      </c>
      <c r="AB5602">
        <v>1140.8</v>
      </c>
      <c r="AC5602">
        <f>Table1_1[[#This Row],[Price]]*Table1_1[[#This Row],[Quantity]]</f>
        <v>2852</v>
      </c>
    </row>
    <row r="5603" spans="1:29" x14ac:dyDescent="0.3">
      <c r="A5603" t="s">
        <v>28</v>
      </c>
      <c r="B5603" t="s">
        <v>29</v>
      </c>
      <c r="C5603" t="s">
        <v>157</v>
      </c>
      <c r="D5603" t="s">
        <v>338</v>
      </c>
      <c r="E5603" t="s">
        <v>46</v>
      </c>
      <c r="F5603" t="s">
        <v>83</v>
      </c>
      <c r="G5603">
        <v>69</v>
      </c>
      <c r="H5603">
        <v>427416</v>
      </c>
      <c r="I5603" t="s">
        <v>58</v>
      </c>
      <c r="J5603" s="3">
        <v>43932</v>
      </c>
      <c r="K5603">
        <v>800</v>
      </c>
      <c r="L5603" t="s">
        <v>22525</v>
      </c>
      <c r="M5603" t="s">
        <v>366</v>
      </c>
      <c r="N5603" t="s">
        <v>22526</v>
      </c>
      <c r="O5603" t="s">
        <v>22527</v>
      </c>
      <c r="P5603" t="s">
        <v>71</v>
      </c>
      <c r="Q5603">
        <v>18</v>
      </c>
      <c r="R5603" t="s">
        <v>40</v>
      </c>
      <c r="S5603" t="s">
        <v>79</v>
      </c>
      <c r="T5603">
        <v>64768</v>
      </c>
      <c r="U5603" s="1">
        <v>45442</v>
      </c>
      <c r="V5603" t="s">
        <v>140</v>
      </c>
      <c r="W5603">
        <v>968690</v>
      </c>
      <c r="X5603" t="s">
        <v>22528</v>
      </c>
      <c r="Y5603">
        <v>934</v>
      </c>
      <c r="Z5603">
        <v>2528</v>
      </c>
      <c r="AA5603">
        <v>1</v>
      </c>
      <c r="AB5603">
        <v>1011.2</v>
      </c>
      <c r="AC5603">
        <f>Table1_1[[#This Row],[Price]]*Table1_1[[#This Row],[Quantity]]</f>
        <v>2528</v>
      </c>
    </row>
    <row r="5604" spans="1:29" x14ac:dyDescent="0.3">
      <c r="A5604" t="s">
        <v>28</v>
      </c>
      <c r="B5604" t="s">
        <v>29</v>
      </c>
      <c r="C5604" t="s">
        <v>91</v>
      </c>
      <c r="D5604" t="s">
        <v>338</v>
      </c>
      <c r="E5604" t="s">
        <v>32</v>
      </c>
      <c r="F5604" t="s">
        <v>33</v>
      </c>
      <c r="G5604">
        <v>34</v>
      </c>
      <c r="H5604">
        <v>403674</v>
      </c>
      <c r="I5604" t="s">
        <v>58</v>
      </c>
      <c r="J5604" s="3">
        <v>45104</v>
      </c>
      <c r="K5604">
        <v>1300</v>
      </c>
      <c r="L5604" t="s">
        <v>22529</v>
      </c>
      <c r="M5604" t="s">
        <v>287</v>
      </c>
      <c r="N5604" t="s">
        <v>22530</v>
      </c>
      <c r="O5604" t="s">
        <v>22531</v>
      </c>
      <c r="P5604" t="s">
        <v>87</v>
      </c>
      <c r="Q5604">
        <v>9</v>
      </c>
      <c r="R5604" t="s">
        <v>40</v>
      </c>
      <c r="S5604" t="s">
        <v>79</v>
      </c>
      <c r="T5604">
        <v>41382</v>
      </c>
      <c r="U5604" s="1">
        <v>45300</v>
      </c>
      <c r="V5604" t="s">
        <v>111</v>
      </c>
      <c r="W5604">
        <v>181130</v>
      </c>
      <c r="X5604" t="s">
        <v>22532</v>
      </c>
      <c r="Y5604">
        <v>544</v>
      </c>
      <c r="Z5604">
        <v>612</v>
      </c>
      <c r="AA5604">
        <v>8</v>
      </c>
      <c r="AB5604">
        <v>1958.4</v>
      </c>
      <c r="AC5604">
        <f>Table1_1[[#This Row],[Price]]*Table1_1[[#This Row],[Quantity]]</f>
        <v>4896</v>
      </c>
    </row>
    <row r="5605" spans="1:29" x14ac:dyDescent="0.3">
      <c r="A5605" t="s">
        <v>28</v>
      </c>
      <c r="B5605" t="s">
        <v>29</v>
      </c>
      <c r="C5605" t="s">
        <v>66</v>
      </c>
      <c r="D5605" t="s">
        <v>92</v>
      </c>
      <c r="E5605" t="s">
        <v>46</v>
      </c>
      <c r="F5605" t="s">
        <v>99</v>
      </c>
      <c r="G5605">
        <v>73</v>
      </c>
      <c r="H5605">
        <v>401343</v>
      </c>
      <c r="I5605" t="s">
        <v>58</v>
      </c>
      <c r="J5605" s="3">
        <v>44777</v>
      </c>
      <c r="K5605">
        <v>1200</v>
      </c>
      <c r="L5605" t="s">
        <v>22533</v>
      </c>
      <c r="M5605" t="s">
        <v>361</v>
      </c>
      <c r="N5605" t="s">
        <v>22534</v>
      </c>
      <c r="O5605" t="s">
        <v>22535</v>
      </c>
      <c r="P5605" t="s">
        <v>71</v>
      </c>
      <c r="Q5605">
        <v>15</v>
      </c>
      <c r="R5605" t="s">
        <v>88</v>
      </c>
      <c r="S5605" t="s">
        <v>41</v>
      </c>
      <c r="T5605">
        <v>25120</v>
      </c>
      <c r="U5605" s="1">
        <v>45415</v>
      </c>
      <c r="V5605" t="s">
        <v>140</v>
      </c>
      <c r="W5605">
        <v>991013</v>
      </c>
      <c r="X5605" t="s">
        <v>22536</v>
      </c>
      <c r="Y5605">
        <v>230</v>
      </c>
      <c r="Z5605">
        <v>834</v>
      </c>
      <c r="AA5605">
        <v>4</v>
      </c>
      <c r="AB5605">
        <v>1334.4</v>
      </c>
      <c r="AC5605">
        <f>Table1_1[[#This Row],[Price]]*Table1_1[[#This Row],[Quantity]]</f>
        <v>3336</v>
      </c>
    </row>
    <row r="5606" spans="1:29" x14ac:dyDescent="0.3">
      <c r="A5606" t="s">
        <v>28</v>
      </c>
      <c r="B5606" t="s">
        <v>29</v>
      </c>
      <c r="C5606" t="s">
        <v>148</v>
      </c>
      <c r="D5606" t="s">
        <v>182</v>
      </c>
      <c r="E5606" t="s">
        <v>56</v>
      </c>
      <c r="F5606" t="s">
        <v>47</v>
      </c>
      <c r="G5606">
        <v>94</v>
      </c>
      <c r="H5606">
        <v>405206</v>
      </c>
      <c r="I5606" t="s">
        <v>58</v>
      </c>
      <c r="J5606" s="3">
        <v>45285</v>
      </c>
      <c r="K5606">
        <v>1200</v>
      </c>
      <c r="L5606" t="s">
        <v>22537</v>
      </c>
      <c r="M5606" t="s">
        <v>101</v>
      </c>
      <c r="N5606" t="s">
        <v>22538</v>
      </c>
      <c r="O5606" t="s">
        <v>22539</v>
      </c>
      <c r="P5606" t="s">
        <v>39</v>
      </c>
      <c r="Q5606">
        <v>12</v>
      </c>
      <c r="R5606" t="s">
        <v>88</v>
      </c>
      <c r="S5606" t="s">
        <v>118</v>
      </c>
      <c r="T5606">
        <v>38739</v>
      </c>
      <c r="U5606" s="1">
        <v>45530</v>
      </c>
      <c r="V5606" t="s">
        <v>64</v>
      </c>
      <c r="W5606">
        <v>662835</v>
      </c>
      <c r="X5606" t="s">
        <v>22540</v>
      </c>
      <c r="Y5606">
        <v>533</v>
      </c>
      <c r="Z5606">
        <v>1415</v>
      </c>
      <c r="AA5606">
        <v>8</v>
      </c>
      <c r="AB5606">
        <v>4528</v>
      </c>
      <c r="AC5606">
        <f>Table1_1[[#This Row],[Price]]*Table1_1[[#This Row],[Quantity]]</f>
        <v>11320</v>
      </c>
    </row>
    <row r="5607" spans="1:29" x14ac:dyDescent="0.3">
      <c r="A5607" t="s">
        <v>28</v>
      </c>
      <c r="B5607" t="s">
        <v>29</v>
      </c>
      <c r="C5607" t="s">
        <v>157</v>
      </c>
      <c r="D5607" t="s">
        <v>105</v>
      </c>
      <c r="E5607" t="s">
        <v>32</v>
      </c>
      <c r="F5607" t="s">
        <v>99</v>
      </c>
      <c r="G5607">
        <v>1</v>
      </c>
      <c r="H5607">
        <v>415558</v>
      </c>
      <c r="I5607" t="s">
        <v>34</v>
      </c>
      <c r="J5607" s="3">
        <v>44299</v>
      </c>
      <c r="K5607">
        <v>1200</v>
      </c>
      <c r="L5607" t="s">
        <v>22541</v>
      </c>
      <c r="M5607" t="s">
        <v>115</v>
      </c>
      <c r="N5607" t="s">
        <v>22542</v>
      </c>
      <c r="O5607" t="s">
        <v>22543</v>
      </c>
      <c r="P5607" t="s">
        <v>39</v>
      </c>
      <c r="Q5607">
        <v>4</v>
      </c>
      <c r="R5607" t="s">
        <v>40</v>
      </c>
      <c r="S5607" t="s">
        <v>79</v>
      </c>
      <c r="T5607">
        <v>72296</v>
      </c>
      <c r="U5607" s="1">
        <v>45441</v>
      </c>
      <c r="V5607" t="s">
        <v>140</v>
      </c>
      <c r="W5607">
        <v>377602</v>
      </c>
      <c r="X5607" t="s">
        <v>22544</v>
      </c>
      <c r="Y5607">
        <v>961</v>
      </c>
      <c r="Z5607">
        <v>1169</v>
      </c>
      <c r="AA5607">
        <v>7</v>
      </c>
      <c r="AB5607">
        <v>3273.2000000000003</v>
      </c>
      <c r="AC5607">
        <f>Table1_1[[#This Row],[Price]]*Table1_1[[#This Row],[Quantity]]</f>
        <v>8183</v>
      </c>
    </row>
    <row r="5608" spans="1:29" x14ac:dyDescent="0.3">
      <c r="A5608" t="s">
        <v>28</v>
      </c>
      <c r="B5608" t="s">
        <v>29</v>
      </c>
      <c r="C5608" t="s">
        <v>66</v>
      </c>
      <c r="D5608" t="s">
        <v>82</v>
      </c>
      <c r="E5608" t="s">
        <v>56</v>
      </c>
      <c r="F5608" t="s">
        <v>99</v>
      </c>
      <c r="G5608">
        <v>52</v>
      </c>
      <c r="H5608">
        <v>403112</v>
      </c>
      <c r="I5608" t="s">
        <v>34</v>
      </c>
      <c r="J5608" s="3">
        <v>44838</v>
      </c>
      <c r="K5608">
        <v>1000</v>
      </c>
      <c r="L5608" t="s">
        <v>22545</v>
      </c>
      <c r="M5608" t="s">
        <v>60</v>
      </c>
      <c r="N5608" t="s">
        <v>22546</v>
      </c>
      <c r="O5608" t="s">
        <v>22547</v>
      </c>
      <c r="P5608" t="s">
        <v>71</v>
      </c>
      <c r="Q5608">
        <v>4</v>
      </c>
      <c r="R5608" t="s">
        <v>88</v>
      </c>
      <c r="S5608" t="s">
        <v>79</v>
      </c>
      <c r="T5608">
        <v>56713</v>
      </c>
      <c r="U5608" s="1">
        <v>45576</v>
      </c>
      <c r="V5608" t="s">
        <v>155</v>
      </c>
      <c r="W5608">
        <v>917112</v>
      </c>
      <c r="X5608" t="s">
        <v>22548</v>
      </c>
      <c r="Y5608">
        <v>368</v>
      </c>
      <c r="Z5608">
        <v>2763</v>
      </c>
      <c r="AA5608">
        <v>5</v>
      </c>
      <c r="AB5608">
        <v>5526</v>
      </c>
      <c r="AC5608">
        <f>Table1_1[[#This Row],[Price]]*Table1_1[[#This Row],[Quantity]]</f>
        <v>13815</v>
      </c>
    </row>
    <row r="5609" spans="1:29" x14ac:dyDescent="0.3">
      <c r="A5609" t="s">
        <v>28</v>
      </c>
      <c r="B5609" t="s">
        <v>29</v>
      </c>
      <c r="C5609" t="s">
        <v>30</v>
      </c>
      <c r="D5609" t="s">
        <v>163</v>
      </c>
      <c r="E5609" t="s">
        <v>56</v>
      </c>
      <c r="F5609" t="s">
        <v>355</v>
      </c>
      <c r="G5609">
        <v>28</v>
      </c>
      <c r="H5609">
        <v>439849</v>
      </c>
      <c r="I5609" t="s">
        <v>58</v>
      </c>
      <c r="J5609" s="3">
        <v>43945</v>
      </c>
      <c r="K5609">
        <v>1400</v>
      </c>
      <c r="L5609" t="s">
        <v>22549</v>
      </c>
      <c r="M5609" t="s">
        <v>434</v>
      </c>
      <c r="N5609" t="s">
        <v>22550</v>
      </c>
      <c r="O5609" t="s">
        <v>22551</v>
      </c>
      <c r="P5609" t="s">
        <v>51</v>
      </c>
      <c r="Q5609">
        <v>9</v>
      </c>
      <c r="R5609" t="s">
        <v>88</v>
      </c>
      <c r="S5609" t="s">
        <v>41</v>
      </c>
      <c r="T5609">
        <v>86658</v>
      </c>
      <c r="U5609" s="1">
        <v>45470</v>
      </c>
      <c r="V5609" t="s">
        <v>52</v>
      </c>
      <c r="W5609">
        <v>167031</v>
      </c>
      <c r="X5609" t="s">
        <v>22552</v>
      </c>
      <c r="Y5609">
        <v>836</v>
      </c>
      <c r="Z5609">
        <v>1599</v>
      </c>
      <c r="AA5609">
        <v>6</v>
      </c>
      <c r="AB5609">
        <v>3837.6000000000004</v>
      </c>
      <c r="AC5609">
        <f>Table1_1[[#This Row],[Price]]*Table1_1[[#This Row],[Quantity]]</f>
        <v>9594</v>
      </c>
    </row>
    <row r="5610" spans="1:29" x14ac:dyDescent="0.3">
      <c r="A5610" t="s">
        <v>28</v>
      </c>
      <c r="B5610" t="s">
        <v>29</v>
      </c>
      <c r="C5610" t="s">
        <v>44</v>
      </c>
      <c r="D5610" t="s">
        <v>187</v>
      </c>
      <c r="E5610" t="s">
        <v>46</v>
      </c>
      <c r="F5610" t="s">
        <v>150</v>
      </c>
      <c r="G5610">
        <v>77</v>
      </c>
      <c r="H5610">
        <v>407271</v>
      </c>
      <c r="I5610" t="s">
        <v>34</v>
      </c>
      <c r="J5610" s="3">
        <v>44761</v>
      </c>
      <c r="K5610">
        <v>1200</v>
      </c>
      <c r="L5610" t="s">
        <v>22553</v>
      </c>
      <c r="M5610" t="s">
        <v>269</v>
      </c>
      <c r="N5610" t="s">
        <v>22554</v>
      </c>
      <c r="O5610">
        <v>6916443003</v>
      </c>
      <c r="P5610" t="s">
        <v>51</v>
      </c>
      <c r="Q5610">
        <v>12</v>
      </c>
      <c r="R5610" t="s">
        <v>40</v>
      </c>
      <c r="S5610" t="s">
        <v>41</v>
      </c>
      <c r="T5610">
        <v>84678</v>
      </c>
      <c r="U5610" s="1">
        <v>45447</v>
      </c>
      <c r="V5610" t="s">
        <v>52</v>
      </c>
      <c r="W5610">
        <v>936043</v>
      </c>
      <c r="X5610" t="s">
        <v>4023</v>
      </c>
      <c r="Y5610">
        <v>939</v>
      </c>
      <c r="Z5610">
        <v>928</v>
      </c>
      <c r="AA5610">
        <v>5</v>
      </c>
      <c r="AB5610">
        <v>1856</v>
      </c>
      <c r="AC5610">
        <f>Table1_1[[#This Row],[Price]]*Table1_1[[#This Row],[Quantity]]</f>
        <v>4640</v>
      </c>
    </row>
    <row r="5611" spans="1:29" x14ac:dyDescent="0.3">
      <c r="A5611" t="s">
        <v>28</v>
      </c>
      <c r="B5611" t="s">
        <v>29</v>
      </c>
      <c r="C5611" t="s">
        <v>91</v>
      </c>
      <c r="D5611" t="s">
        <v>421</v>
      </c>
      <c r="E5611" t="s">
        <v>32</v>
      </c>
      <c r="F5611" t="s">
        <v>47</v>
      </c>
      <c r="G5611">
        <v>67</v>
      </c>
      <c r="H5611">
        <v>421842</v>
      </c>
      <c r="I5611" t="s">
        <v>58</v>
      </c>
      <c r="J5611" s="3">
        <v>44733</v>
      </c>
      <c r="K5611">
        <v>1000</v>
      </c>
      <c r="L5611" t="s">
        <v>22555</v>
      </c>
      <c r="M5611" t="s">
        <v>1305</v>
      </c>
      <c r="N5611" t="s">
        <v>22556</v>
      </c>
      <c r="O5611" t="s">
        <v>22557</v>
      </c>
      <c r="P5611" t="s">
        <v>51</v>
      </c>
      <c r="Q5611">
        <v>12</v>
      </c>
      <c r="R5611" t="s">
        <v>88</v>
      </c>
      <c r="S5611" t="s">
        <v>79</v>
      </c>
      <c r="T5611">
        <v>78196</v>
      </c>
      <c r="U5611" s="1">
        <v>45388</v>
      </c>
      <c r="V5611" t="s">
        <v>80</v>
      </c>
      <c r="W5611">
        <v>118824</v>
      </c>
      <c r="X5611" t="s">
        <v>22558</v>
      </c>
      <c r="Y5611">
        <v>625</v>
      </c>
      <c r="Z5611">
        <v>1590</v>
      </c>
      <c r="AA5611">
        <v>2</v>
      </c>
      <c r="AB5611">
        <v>1272</v>
      </c>
      <c r="AC5611">
        <f>Table1_1[[#This Row],[Price]]*Table1_1[[#This Row],[Quantity]]</f>
        <v>3180</v>
      </c>
    </row>
    <row r="5612" spans="1:29" x14ac:dyDescent="0.3">
      <c r="A5612" t="s">
        <v>28</v>
      </c>
      <c r="B5612" t="s">
        <v>29</v>
      </c>
      <c r="C5612" t="s">
        <v>91</v>
      </c>
      <c r="D5612" t="s">
        <v>411</v>
      </c>
      <c r="E5612" t="s">
        <v>56</v>
      </c>
      <c r="F5612" t="s">
        <v>57</v>
      </c>
      <c r="G5612">
        <v>4</v>
      </c>
      <c r="H5612">
        <v>424196</v>
      </c>
      <c r="I5612" t="s">
        <v>34</v>
      </c>
      <c r="J5612" s="3">
        <v>44161</v>
      </c>
      <c r="K5612">
        <v>800</v>
      </c>
      <c r="L5612" t="s">
        <v>22559</v>
      </c>
      <c r="M5612" t="s">
        <v>623</v>
      </c>
      <c r="N5612" t="s">
        <v>22560</v>
      </c>
      <c r="O5612" t="s">
        <v>22561</v>
      </c>
      <c r="P5612" t="s">
        <v>51</v>
      </c>
      <c r="Q5612">
        <v>15</v>
      </c>
      <c r="R5612" t="s">
        <v>40</v>
      </c>
      <c r="S5612" t="s">
        <v>63</v>
      </c>
      <c r="T5612">
        <v>59481</v>
      </c>
      <c r="U5612" s="1">
        <v>45426</v>
      </c>
      <c r="V5612" t="s">
        <v>140</v>
      </c>
      <c r="W5612">
        <v>480614</v>
      </c>
      <c r="X5612" t="s">
        <v>2482</v>
      </c>
      <c r="Y5612">
        <v>414</v>
      </c>
      <c r="Z5612">
        <v>2370</v>
      </c>
      <c r="AA5612">
        <v>3</v>
      </c>
      <c r="AB5612">
        <v>2844</v>
      </c>
      <c r="AC5612">
        <f>Table1_1[[#This Row],[Price]]*Table1_1[[#This Row],[Quantity]]</f>
        <v>7110</v>
      </c>
    </row>
    <row r="5613" spans="1:29" x14ac:dyDescent="0.3">
      <c r="A5613" t="s">
        <v>28</v>
      </c>
      <c r="B5613" t="s">
        <v>29</v>
      </c>
      <c r="C5613" t="s">
        <v>157</v>
      </c>
      <c r="D5613" t="s">
        <v>142</v>
      </c>
      <c r="E5613" t="s">
        <v>56</v>
      </c>
      <c r="F5613" t="s">
        <v>33</v>
      </c>
      <c r="G5613">
        <v>88</v>
      </c>
      <c r="H5613">
        <v>426373</v>
      </c>
      <c r="I5613" t="s">
        <v>58</v>
      </c>
      <c r="J5613" s="3">
        <v>44067</v>
      </c>
      <c r="K5613">
        <v>1400</v>
      </c>
      <c r="L5613" t="s">
        <v>22562</v>
      </c>
      <c r="M5613" t="s">
        <v>506</v>
      </c>
      <c r="N5613" t="s">
        <v>22563</v>
      </c>
      <c r="O5613" t="s">
        <v>22564</v>
      </c>
      <c r="P5613" t="s">
        <v>71</v>
      </c>
      <c r="Q5613">
        <v>9</v>
      </c>
      <c r="R5613" t="s">
        <v>40</v>
      </c>
      <c r="S5613" t="s">
        <v>41</v>
      </c>
      <c r="T5613">
        <v>38405</v>
      </c>
      <c r="U5613" s="1">
        <v>45617</v>
      </c>
      <c r="V5613" t="s">
        <v>42</v>
      </c>
      <c r="W5613">
        <v>558468</v>
      </c>
      <c r="X5613" t="s">
        <v>22565</v>
      </c>
      <c r="Y5613">
        <v>872</v>
      </c>
      <c r="Z5613">
        <v>2790</v>
      </c>
      <c r="AA5613">
        <v>8</v>
      </c>
      <c r="AB5613">
        <v>8928</v>
      </c>
      <c r="AC5613">
        <f>Table1_1[[#This Row],[Price]]*Table1_1[[#This Row],[Quantity]]</f>
        <v>22320</v>
      </c>
    </row>
    <row r="5614" spans="1:29" x14ac:dyDescent="0.3">
      <c r="A5614" t="s">
        <v>28</v>
      </c>
      <c r="B5614" t="s">
        <v>29</v>
      </c>
      <c r="C5614" t="s">
        <v>66</v>
      </c>
      <c r="D5614" t="s">
        <v>55</v>
      </c>
      <c r="E5614" t="s">
        <v>32</v>
      </c>
      <c r="F5614" t="s">
        <v>83</v>
      </c>
      <c r="G5614">
        <v>98</v>
      </c>
      <c r="H5614">
        <v>433936</v>
      </c>
      <c r="I5614" t="s">
        <v>34</v>
      </c>
      <c r="J5614" s="3">
        <v>44898</v>
      </c>
      <c r="K5614">
        <v>1400</v>
      </c>
      <c r="L5614" t="s">
        <v>22566</v>
      </c>
      <c r="M5614" t="s">
        <v>731</v>
      </c>
      <c r="N5614" t="s">
        <v>22567</v>
      </c>
      <c r="O5614" t="s">
        <v>22568</v>
      </c>
      <c r="P5614" t="s">
        <v>51</v>
      </c>
      <c r="Q5614">
        <v>17</v>
      </c>
      <c r="R5614" t="s">
        <v>88</v>
      </c>
      <c r="S5614" t="s">
        <v>79</v>
      </c>
      <c r="T5614">
        <v>12547</v>
      </c>
      <c r="U5614" s="1">
        <v>45612</v>
      </c>
      <c r="V5614" t="s">
        <v>42</v>
      </c>
      <c r="W5614">
        <v>646890</v>
      </c>
      <c r="X5614" t="s">
        <v>22569</v>
      </c>
      <c r="Y5614">
        <v>305</v>
      </c>
      <c r="Z5614">
        <v>2482</v>
      </c>
      <c r="AA5614">
        <v>1</v>
      </c>
      <c r="AB5614">
        <v>992.80000000000007</v>
      </c>
      <c r="AC5614">
        <f>Table1_1[[#This Row],[Price]]*Table1_1[[#This Row],[Quantity]]</f>
        <v>2482</v>
      </c>
    </row>
    <row r="5615" spans="1:29" x14ac:dyDescent="0.3">
      <c r="A5615" t="s">
        <v>28</v>
      </c>
      <c r="B5615" t="s">
        <v>29</v>
      </c>
      <c r="C5615" t="s">
        <v>30</v>
      </c>
      <c r="D5615" t="s">
        <v>637</v>
      </c>
      <c r="E5615" t="s">
        <v>46</v>
      </c>
      <c r="F5615" t="s">
        <v>106</v>
      </c>
      <c r="G5615">
        <v>97</v>
      </c>
      <c r="H5615">
        <v>401493</v>
      </c>
      <c r="I5615" t="s">
        <v>58</v>
      </c>
      <c r="J5615" s="3">
        <v>44465</v>
      </c>
      <c r="K5615">
        <v>950</v>
      </c>
      <c r="L5615" t="s">
        <v>22571</v>
      </c>
      <c r="M5615" t="s">
        <v>101</v>
      </c>
      <c r="N5615" t="s">
        <v>22572</v>
      </c>
      <c r="O5615">
        <v>5630268573</v>
      </c>
      <c r="P5615" t="s">
        <v>71</v>
      </c>
      <c r="Q5615">
        <v>5</v>
      </c>
      <c r="R5615" t="s">
        <v>88</v>
      </c>
      <c r="S5615" t="s">
        <v>63</v>
      </c>
      <c r="T5615">
        <v>53608</v>
      </c>
      <c r="U5615" s="1">
        <v>45542</v>
      </c>
      <c r="V5615" t="s">
        <v>180</v>
      </c>
      <c r="W5615">
        <v>325794</v>
      </c>
      <c r="X5615" t="s">
        <v>22573</v>
      </c>
      <c r="Y5615">
        <v>912</v>
      </c>
      <c r="Z5615">
        <v>873</v>
      </c>
      <c r="AA5615">
        <v>3</v>
      </c>
      <c r="AB5615">
        <v>1047.6000000000001</v>
      </c>
      <c r="AC5615">
        <f>Table1_1[[#This Row],[Price]]*Table1_1[[#This Row],[Quantity]]</f>
        <v>2619</v>
      </c>
    </row>
    <row r="5616" spans="1:29" x14ac:dyDescent="0.3">
      <c r="A5616" t="s">
        <v>28</v>
      </c>
      <c r="B5616" t="s">
        <v>29</v>
      </c>
      <c r="C5616" t="s">
        <v>30</v>
      </c>
      <c r="D5616" t="s">
        <v>182</v>
      </c>
      <c r="E5616" t="s">
        <v>32</v>
      </c>
      <c r="F5616" t="s">
        <v>33</v>
      </c>
      <c r="G5616">
        <v>94</v>
      </c>
      <c r="H5616">
        <v>418673</v>
      </c>
      <c r="I5616" t="s">
        <v>34</v>
      </c>
      <c r="J5616" s="3">
        <v>45067</v>
      </c>
      <c r="K5616">
        <v>1000</v>
      </c>
      <c r="L5616" t="s">
        <v>1314</v>
      </c>
      <c r="M5616" t="s">
        <v>308</v>
      </c>
      <c r="N5616" t="s">
        <v>22574</v>
      </c>
      <c r="O5616" t="s">
        <v>22575</v>
      </c>
      <c r="P5616" t="s">
        <v>71</v>
      </c>
      <c r="Q5616">
        <v>4</v>
      </c>
      <c r="R5616" t="s">
        <v>88</v>
      </c>
      <c r="S5616" t="s">
        <v>63</v>
      </c>
      <c r="T5616">
        <v>18915</v>
      </c>
      <c r="U5616" s="1">
        <v>45510</v>
      </c>
      <c r="V5616" t="s">
        <v>64</v>
      </c>
      <c r="W5616">
        <v>122842</v>
      </c>
      <c r="X5616" t="s">
        <v>22576</v>
      </c>
      <c r="Y5616">
        <v>478</v>
      </c>
      <c r="Z5616">
        <v>2045</v>
      </c>
      <c r="AA5616">
        <v>8</v>
      </c>
      <c r="AB5616">
        <v>6544</v>
      </c>
      <c r="AC5616">
        <f>Table1_1[[#This Row],[Price]]*Table1_1[[#This Row],[Quantity]]</f>
        <v>16360</v>
      </c>
    </row>
    <row r="5617" spans="1:29" x14ac:dyDescent="0.3">
      <c r="A5617" t="s">
        <v>28</v>
      </c>
      <c r="B5617" t="s">
        <v>29</v>
      </c>
      <c r="C5617" t="s">
        <v>148</v>
      </c>
      <c r="D5617" t="s">
        <v>380</v>
      </c>
      <c r="E5617" t="s">
        <v>46</v>
      </c>
      <c r="F5617" t="s">
        <v>99</v>
      </c>
      <c r="G5617">
        <v>99</v>
      </c>
      <c r="H5617">
        <v>438307</v>
      </c>
      <c r="I5617" t="s">
        <v>34</v>
      </c>
      <c r="J5617" s="3">
        <v>44236</v>
      </c>
      <c r="K5617">
        <v>1100</v>
      </c>
      <c r="L5617" t="s">
        <v>22577</v>
      </c>
      <c r="M5617" t="s">
        <v>94</v>
      </c>
      <c r="N5617" t="s">
        <v>22578</v>
      </c>
      <c r="O5617" t="s">
        <v>22579</v>
      </c>
      <c r="P5617" t="s">
        <v>87</v>
      </c>
      <c r="Q5617">
        <v>4</v>
      </c>
      <c r="R5617" t="s">
        <v>40</v>
      </c>
      <c r="S5617" t="s">
        <v>118</v>
      </c>
      <c r="T5617">
        <v>20143</v>
      </c>
      <c r="U5617" s="1">
        <v>45560</v>
      </c>
      <c r="V5617" t="s">
        <v>180</v>
      </c>
      <c r="W5617">
        <v>926001</v>
      </c>
      <c r="X5617" t="s">
        <v>22580</v>
      </c>
      <c r="Y5617">
        <v>782</v>
      </c>
      <c r="Z5617">
        <v>919</v>
      </c>
      <c r="AA5617">
        <v>4</v>
      </c>
      <c r="AB5617">
        <v>1470.4</v>
      </c>
      <c r="AC5617">
        <f>Table1_1[[#This Row],[Price]]*Table1_1[[#This Row],[Quantity]]</f>
        <v>3676</v>
      </c>
    </row>
    <row r="5618" spans="1:29" x14ac:dyDescent="0.3">
      <c r="A5618" t="s">
        <v>28</v>
      </c>
      <c r="B5618" t="s">
        <v>29</v>
      </c>
      <c r="C5618" t="s">
        <v>54</v>
      </c>
      <c r="D5618" t="s">
        <v>74</v>
      </c>
      <c r="E5618" t="s">
        <v>46</v>
      </c>
      <c r="F5618" t="s">
        <v>83</v>
      </c>
      <c r="G5618">
        <v>33</v>
      </c>
      <c r="H5618">
        <v>403771</v>
      </c>
      <c r="I5618" t="s">
        <v>34</v>
      </c>
      <c r="J5618" s="3">
        <v>44273</v>
      </c>
      <c r="K5618">
        <v>1300</v>
      </c>
      <c r="L5618" t="s">
        <v>21098</v>
      </c>
      <c r="M5618" t="s">
        <v>293</v>
      </c>
      <c r="N5618" t="s">
        <v>22581</v>
      </c>
      <c r="O5618" t="s">
        <v>22582</v>
      </c>
      <c r="P5618" t="s">
        <v>71</v>
      </c>
      <c r="Q5618">
        <v>17</v>
      </c>
      <c r="R5618" t="s">
        <v>88</v>
      </c>
      <c r="S5618" t="s">
        <v>118</v>
      </c>
      <c r="T5618">
        <v>53845</v>
      </c>
      <c r="U5618" s="1">
        <v>45532</v>
      </c>
      <c r="V5618" t="s">
        <v>64</v>
      </c>
      <c r="W5618">
        <v>824926</v>
      </c>
      <c r="X5618" t="s">
        <v>22583</v>
      </c>
      <c r="Y5618">
        <v>780</v>
      </c>
      <c r="Z5618">
        <v>638</v>
      </c>
      <c r="AA5618">
        <v>1</v>
      </c>
      <c r="AB5618">
        <v>255.20000000000002</v>
      </c>
      <c r="AC5618">
        <f>Table1_1[[#This Row],[Price]]*Table1_1[[#This Row],[Quantity]]</f>
        <v>638</v>
      </c>
    </row>
    <row r="5619" spans="1:29" x14ac:dyDescent="0.3">
      <c r="A5619" t="s">
        <v>28</v>
      </c>
      <c r="B5619" t="s">
        <v>29</v>
      </c>
      <c r="C5619" t="s">
        <v>30</v>
      </c>
      <c r="D5619" t="s">
        <v>442</v>
      </c>
      <c r="E5619" t="s">
        <v>46</v>
      </c>
      <c r="F5619" t="s">
        <v>150</v>
      </c>
      <c r="G5619">
        <v>81</v>
      </c>
      <c r="H5619">
        <v>415001</v>
      </c>
      <c r="I5619" t="s">
        <v>58</v>
      </c>
      <c r="J5619" s="3">
        <v>44720</v>
      </c>
      <c r="K5619">
        <v>1000</v>
      </c>
      <c r="L5619" t="s">
        <v>22585</v>
      </c>
      <c r="M5619" t="s">
        <v>654</v>
      </c>
      <c r="N5619" t="s">
        <v>22586</v>
      </c>
      <c r="O5619" t="s">
        <v>22587</v>
      </c>
      <c r="P5619" t="s">
        <v>87</v>
      </c>
      <c r="Q5619">
        <v>12</v>
      </c>
      <c r="R5619" t="s">
        <v>88</v>
      </c>
      <c r="S5619" t="s">
        <v>118</v>
      </c>
      <c r="T5619">
        <v>57983</v>
      </c>
      <c r="U5619" s="1">
        <v>45420</v>
      </c>
      <c r="V5619" t="s">
        <v>140</v>
      </c>
      <c r="W5619">
        <v>992929</v>
      </c>
      <c r="X5619" t="s">
        <v>22588</v>
      </c>
      <c r="Y5619">
        <v>905</v>
      </c>
      <c r="Z5619">
        <v>2025</v>
      </c>
      <c r="AA5619">
        <v>5</v>
      </c>
      <c r="AB5619">
        <v>4050</v>
      </c>
      <c r="AC5619">
        <f>Table1_1[[#This Row],[Price]]*Table1_1[[#This Row],[Quantity]]</f>
        <v>10125</v>
      </c>
    </row>
    <row r="5620" spans="1:29" x14ac:dyDescent="0.3">
      <c r="A5620" t="s">
        <v>28</v>
      </c>
      <c r="B5620" t="s">
        <v>29</v>
      </c>
      <c r="C5620" t="s">
        <v>54</v>
      </c>
      <c r="D5620" t="s">
        <v>616</v>
      </c>
      <c r="E5620" t="s">
        <v>32</v>
      </c>
      <c r="F5620" t="s">
        <v>175</v>
      </c>
      <c r="G5620">
        <v>12</v>
      </c>
      <c r="H5620">
        <v>407840</v>
      </c>
      <c r="I5620" t="s">
        <v>58</v>
      </c>
      <c r="J5620" s="3">
        <v>44685</v>
      </c>
      <c r="K5620">
        <v>800</v>
      </c>
      <c r="L5620" t="s">
        <v>22589</v>
      </c>
      <c r="M5620" t="s">
        <v>654</v>
      </c>
      <c r="N5620" t="s">
        <v>22590</v>
      </c>
      <c r="O5620" t="s">
        <v>22591</v>
      </c>
      <c r="P5620" t="s">
        <v>39</v>
      </c>
      <c r="Q5620">
        <v>16</v>
      </c>
      <c r="R5620" t="s">
        <v>88</v>
      </c>
      <c r="S5620" t="s">
        <v>118</v>
      </c>
      <c r="T5620">
        <v>56256</v>
      </c>
      <c r="U5620" s="1">
        <v>45482</v>
      </c>
      <c r="V5620" t="s">
        <v>126</v>
      </c>
      <c r="W5620">
        <v>434636</v>
      </c>
      <c r="X5620" t="s">
        <v>22592</v>
      </c>
      <c r="Y5620">
        <v>257</v>
      </c>
      <c r="Z5620">
        <v>2226</v>
      </c>
      <c r="AA5620">
        <v>1</v>
      </c>
      <c r="AB5620">
        <v>890.40000000000009</v>
      </c>
      <c r="AC5620">
        <f>Table1_1[[#This Row],[Price]]*Table1_1[[#This Row],[Quantity]]</f>
        <v>2226</v>
      </c>
    </row>
    <row r="5621" spans="1:29" x14ac:dyDescent="0.3">
      <c r="A5621" t="s">
        <v>28</v>
      </c>
      <c r="B5621" t="s">
        <v>29</v>
      </c>
      <c r="C5621" t="s">
        <v>44</v>
      </c>
      <c r="D5621" t="s">
        <v>566</v>
      </c>
      <c r="E5621" t="s">
        <v>56</v>
      </c>
      <c r="F5621" t="s">
        <v>33</v>
      </c>
      <c r="G5621">
        <v>28</v>
      </c>
      <c r="H5621">
        <v>422843</v>
      </c>
      <c r="I5621" t="s">
        <v>34</v>
      </c>
      <c r="J5621" s="3">
        <v>44536</v>
      </c>
      <c r="K5621">
        <v>950</v>
      </c>
      <c r="L5621" t="s">
        <v>22593</v>
      </c>
      <c r="M5621" t="s">
        <v>200</v>
      </c>
      <c r="N5621" t="s">
        <v>22594</v>
      </c>
      <c r="O5621">
        <v>3919429263</v>
      </c>
      <c r="P5621" t="s">
        <v>39</v>
      </c>
      <c r="Q5621">
        <v>12</v>
      </c>
      <c r="R5621" t="s">
        <v>40</v>
      </c>
      <c r="S5621" t="s">
        <v>41</v>
      </c>
      <c r="T5621">
        <v>29772</v>
      </c>
      <c r="U5621" s="1">
        <v>45588</v>
      </c>
      <c r="V5621" t="s">
        <v>155</v>
      </c>
      <c r="W5621">
        <v>349730</v>
      </c>
      <c r="X5621" t="s">
        <v>22595</v>
      </c>
      <c r="Y5621">
        <v>242</v>
      </c>
      <c r="Z5621">
        <v>2770</v>
      </c>
      <c r="AA5621">
        <v>2</v>
      </c>
      <c r="AB5621">
        <v>2216</v>
      </c>
      <c r="AC5621">
        <f>Table1_1[[#This Row],[Price]]*Table1_1[[#This Row],[Quantity]]</f>
        <v>5540</v>
      </c>
    </row>
    <row r="5622" spans="1:29" x14ac:dyDescent="0.3">
      <c r="A5622" t="s">
        <v>28</v>
      </c>
      <c r="B5622" t="s">
        <v>29</v>
      </c>
      <c r="C5622" t="s">
        <v>157</v>
      </c>
      <c r="D5622" t="s">
        <v>248</v>
      </c>
      <c r="E5622" t="s">
        <v>46</v>
      </c>
      <c r="F5622" t="s">
        <v>135</v>
      </c>
      <c r="G5622">
        <v>47</v>
      </c>
      <c r="H5622">
        <v>400232</v>
      </c>
      <c r="I5622" t="s">
        <v>34</v>
      </c>
      <c r="J5622" s="3">
        <v>43858</v>
      </c>
      <c r="K5622">
        <v>950</v>
      </c>
      <c r="L5622" t="s">
        <v>22596</v>
      </c>
      <c r="M5622" t="s">
        <v>496</v>
      </c>
      <c r="N5622" t="s">
        <v>22597</v>
      </c>
      <c r="O5622">
        <v>5507223053</v>
      </c>
      <c r="P5622" t="s">
        <v>39</v>
      </c>
      <c r="Q5622">
        <v>11</v>
      </c>
      <c r="R5622" t="s">
        <v>88</v>
      </c>
      <c r="S5622" t="s">
        <v>63</v>
      </c>
      <c r="T5622">
        <v>86287</v>
      </c>
      <c r="U5622" s="1">
        <v>45432</v>
      </c>
      <c r="V5622" t="s">
        <v>140</v>
      </c>
      <c r="W5622">
        <v>730688</v>
      </c>
      <c r="X5622" t="s">
        <v>10350</v>
      </c>
      <c r="Y5622">
        <v>575</v>
      </c>
      <c r="Z5622">
        <v>1434</v>
      </c>
      <c r="AA5622">
        <v>3</v>
      </c>
      <c r="AB5622">
        <v>1720.8000000000002</v>
      </c>
      <c r="AC5622">
        <f>Table1_1[[#This Row],[Price]]*Table1_1[[#This Row],[Quantity]]</f>
        <v>4302</v>
      </c>
    </row>
    <row r="5623" spans="1:29" x14ac:dyDescent="0.3">
      <c r="A5623" t="s">
        <v>28</v>
      </c>
      <c r="B5623" t="s">
        <v>29</v>
      </c>
      <c r="C5623" t="s">
        <v>44</v>
      </c>
      <c r="D5623" t="s">
        <v>267</v>
      </c>
      <c r="E5623" t="s">
        <v>46</v>
      </c>
      <c r="F5623" t="s">
        <v>57</v>
      </c>
      <c r="G5623">
        <v>57</v>
      </c>
      <c r="H5623">
        <v>415911</v>
      </c>
      <c r="I5623" t="s">
        <v>34</v>
      </c>
      <c r="J5623" s="3">
        <v>44377</v>
      </c>
      <c r="K5623">
        <v>1400</v>
      </c>
      <c r="L5623" t="s">
        <v>22598</v>
      </c>
      <c r="M5623" t="s">
        <v>1460</v>
      </c>
      <c r="N5623" t="s">
        <v>22599</v>
      </c>
      <c r="O5623" t="s">
        <v>22600</v>
      </c>
      <c r="P5623" t="s">
        <v>51</v>
      </c>
      <c r="Q5623">
        <v>15</v>
      </c>
      <c r="R5623" t="s">
        <v>88</v>
      </c>
      <c r="S5623" t="s">
        <v>79</v>
      </c>
      <c r="T5623">
        <v>68445</v>
      </c>
      <c r="U5623" s="1">
        <v>45353</v>
      </c>
      <c r="V5623" t="s">
        <v>72</v>
      </c>
      <c r="W5623">
        <v>947631</v>
      </c>
      <c r="X5623" t="s">
        <v>22601</v>
      </c>
      <c r="Y5623">
        <v>746</v>
      </c>
      <c r="Z5623">
        <v>1020</v>
      </c>
      <c r="AA5623">
        <v>1</v>
      </c>
      <c r="AB5623">
        <v>408</v>
      </c>
      <c r="AC5623">
        <f>Table1_1[[#This Row],[Price]]*Table1_1[[#This Row],[Quantity]]</f>
        <v>1020</v>
      </c>
    </row>
    <row r="5624" spans="1:29" x14ac:dyDescent="0.3">
      <c r="A5624" t="s">
        <v>28</v>
      </c>
      <c r="B5624" t="s">
        <v>29</v>
      </c>
      <c r="C5624" t="s">
        <v>44</v>
      </c>
      <c r="D5624" t="s">
        <v>511</v>
      </c>
      <c r="E5624" t="s">
        <v>56</v>
      </c>
      <c r="F5624" t="s">
        <v>57</v>
      </c>
      <c r="G5624">
        <v>15</v>
      </c>
      <c r="H5624">
        <v>414241</v>
      </c>
      <c r="I5624" t="s">
        <v>58</v>
      </c>
      <c r="J5624" s="3">
        <v>44058</v>
      </c>
      <c r="K5624">
        <v>1100</v>
      </c>
      <c r="L5624" t="s">
        <v>22602</v>
      </c>
      <c r="M5624" t="s">
        <v>1030</v>
      </c>
      <c r="N5624" t="s">
        <v>22603</v>
      </c>
      <c r="O5624" t="s">
        <v>22604</v>
      </c>
      <c r="P5624" t="s">
        <v>39</v>
      </c>
      <c r="Q5624">
        <v>18</v>
      </c>
      <c r="R5624" t="s">
        <v>88</v>
      </c>
      <c r="S5624" t="s">
        <v>63</v>
      </c>
      <c r="T5624">
        <v>48432</v>
      </c>
      <c r="U5624" s="1">
        <v>45517</v>
      </c>
      <c r="V5624" t="s">
        <v>64</v>
      </c>
      <c r="W5624">
        <v>186513</v>
      </c>
      <c r="X5624" t="s">
        <v>22605</v>
      </c>
      <c r="Y5624">
        <v>297</v>
      </c>
      <c r="Z5624">
        <v>954</v>
      </c>
      <c r="AA5624">
        <v>2</v>
      </c>
      <c r="AB5624">
        <v>763.2</v>
      </c>
      <c r="AC5624">
        <f>Table1_1[[#This Row],[Price]]*Table1_1[[#This Row],[Quantity]]</f>
        <v>1908</v>
      </c>
    </row>
    <row r="5625" spans="1:29" x14ac:dyDescent="0.3">
      <c r="A5625" t="s">
        <v>28</v>
      </c>
      <c r="B5625" t="s">
        <v>29</v>
      </c>
      <c r="C5625" t="s">
        <v>44</v>
      </c>
      <c r="D5625" t="s">
        <v>82</v>
      </c>
      <c r="E5625" t="s">
        <v>56</v>
      </c>
      <c r="F5625" t="s">
        <v>150</v>
      </c>
      <c r="G5625">
        <v>1</v>
      </c>
      <c r="H5625">
        <v>422948</v>
      </c>
      <c r="I5625" t="s">
        <v>34</v>
      </c>
      <c r="J5625" s="3">
        <v>45278</v>
      </c>
      <c r="K5625">
        <v>1200</v>
      </c>
      <c r="L5625" t="s">
        <v>22606</v>
      </c>
      <c r="M5625" t="s">
        <v>478</v>
      </c>
      <c r="N5625" t="s">
        <v>22607</v>
      </c>
      <c r="O5625" t="s">
        <v>22608</v>
      </c>
      <c r="P5625" t="s">
        <v>87</v>
      </c>
      <c r="Q5625">
        <v>7</v>
      </c>
      <c r="R5625" t="s">
        <v>88</v>
      </c>
      <c r="S5625" t="s">
        <v>63</v>
      </c>
      <c r="T5625">
        <v>10053</v>
      </c>
      <c r="U5625" s="1">
        <v>45448</v>
      </c>
      <c r="V5625" t="s">
        <v>52</v>
      </c>
      <c r="W5625">
        <v>423149</v>
      </c>
      <c r="X5625" t="s">
        <v>22609</v>
      </c>
      <c r="Y5625">
        <v>550</v>
      </c>
      <c r="Z5625">
        <v>2761</v>
      </c>
      <c r="AA5625">
        <v>4</v>
      </c>
      <c r="AB5625">
        <v>4417.6000000000004</v>
      </c>
      <c r="AC5625">
        <f>Table1_1[[#This Row],[Price]]*Table1_1[[#This Row],[Quantity]]</f>
        <v>11044</v>
      </c>
    </row>
    <row r="5626" spans="1:29" x14ac:dyDescent="0.3">
      <c r="A5626" t="s">
        <v>28</v>
      </c>
      <c r="B5626" t="s">
        <v>29</v>
      </c>
      <c r="C5626" t="s">
        <v>148</v>
      </c>
      <c r="D5626" t="s">
        <v>261</v>
      </c>
      <c r="E5626" t="s">
        <v>56</v>
      </c>
      <c r="F5626" t="s">
        <v>150</v>
      </c>
      <c r="G5626">
        <v>21</v>
      </c>
      <c r="H5626">
        <v>424330</v>
      </c>
      <c r="I5626" t="s">
        <v>58</v>
      </c>
      <c r="J5626" s="3">
        <v>45003</v>
      </c>
      <c r="K5626">
        <v>1000</v>
      </c>
      <c r="L5626" t="s">
        <v>7242</v>
      </c>
      <c r="M5626" t="s">
        <v>919</v>
      </c>
      <c r="N5626" t="s">
        <v>22610</v>
      </c>
      <c r="O5626" t="s">
        <v>22611</v>
      </c>
      <c r="P5626" t="s">
        <v>87</v>
      </c>
      <c r="Q5626">
        <v>9</v>
      </c>
      <c r="R5626" t="s">
        <v>88</v>
      </c>
      <c r="S5626" t="s">
        <v>118</v>
      </c>
      <c r="T5626">
        <v>84828</v>
      </c>
      <c r="U5626" s="1">
        <v>45597</v>
      </c>
      <c r="V5626" t="s">
        <v>42</v>
      </c>
      <c r="W5626">
        <v>160297</v>
      </c>
      <c r="X5626" t="s">
        <v>22612</v>
      </c>
      <c r="Y5626">
        <v>270</v>
      </c>
      <c r="Z5626">
        <v>1196</v>
      </c>
      <c r="AA5626">
        <v>3</v>
      </c>
      <c r="AB5626">
        <v>1435.2</v>
      </c>
      <c r="AC5626">
        <f>Table1_1[[#This Row],[Price]]*Table1_1[[#This Row],[Quantity]]</f>
        <v>3588</v>
      </c>
    </row>
    <row r="5627" spans="1:29" x14ac:dyDescent="0.3">
      <c r="A5627" t="s">
        <v>28</v>
      </c>
      <c r="B5627" t="s">
        <v>29</v>
      </c>
      <c r="C5627" t="s">
        <v>66</v>
      </c>
      <c r="D5627" t="s">
        <v>274</v>
      </c>
      <c r="E5627" t="s">
        <v>32</v>
      </c>
      <c r="F5627" t="s">
        <v>355</v>
      </c>
      <c r="G5627">
        <v>26</v>
      </c>
      <c r="H5627">
        <v>432992</v>
      </c>
      <c r="I5627" t="s">
        <v>34</v>
      </c>
      <c r="J5627" s="3">
        <v>45341</v>
      </c>
      <c r="K5627">
        <v>1300</v>
      </c>
      <c r="L5627" t="s">
        <v>22613</v>
      </c>
      <c r="M5627" t="s">
        <v>250</v>
      </c>
      <c r="N5627" t="s">
        <v>22614</v>
      </c>
      <c r="O5627" t="s">
        <v>22615</v>
      </c>
      <c r="P5627" t="s">
        <v>51</v>
      </c>
      <c r="Q5627">
        <v>4</v>
      </c>
      <c r="R5627" t="s">
        <v>88</v>
      </c>
      <c r="S5627" t="s">
        <v>118</v>
      </c>
      <c r="T5627">
        <v>36268</v>
      </c>
      <c r="U5627" s="1">
        <v>45536</v>
      </c>
      <c r="V5627" t="s">
        <v>180</v>
      </c>
      <c r="W5627">
        <v>537937</v>
      </c>
      <c r="X5627" t="s">
        <v>22616</v>
      </c>
      <c r="Y5627">
        <v>998</v>
      </c>
      <c r="Z5627">
        <v>2311</v>
      </c>
      <c r="AA5627">
        <v>6</v>
      </c>
      <c r="AB5627">
        <v>5546.4000000000015</v>
      </c>
      <c r="AC5627">
        <f>Table1_1[[#This Row],[Price]]*Table1_1[[#This Row],[Quantity]]</f>
        <v>13866</v>
      </c>
    </row>
    <row r="5628" spans="1:29" x14ac:dyDescent="0.3">
      <c r="A5628" t="s">
        <v>28</v>
      </c>
      <c r="B5628" t="s">
        <v>29</v>
      </c>
      <c r="C5628" t="s">
        <v>66</v>
      </c>
      <c r="D5628" t="s">
        <v>267</v>
      </c>
      <c r="E5628" t="s">
        <v>32</v>
      </c>
      <c r="F5628" t="s">
        <v>33</v>
      </c>
      <c r="G5628">
        <v>56</v>
      </c>
      <c r="H5628">
        <v>403968</v>
      </c>
      <c r="I5628" t="s">
        <v>34</v>
      </c>
      <c r="J5628" s="3">
        <v>45164</v>
      </c>
      <c r="K5628">
        <v>1100</v>
      </c>
      <c r="L5628" t="s">
        <v>22618</v>
      </c>
      <c r="M5628" t="s">
        <v>189</v>
      </c>
      <c r="N5628" t="s">
        <v>22619</v>
      </c>
      <c r="O5628" t="s">
        <v>22620</v>
      </c>
      <c r="P5628" t="s">
        <v>39</v>
      </c>
      <c r="Q5628">
        <v>5</v>
      </c>
      <c r="R5628" t="s">
        <v>88</v>
      </c>
      <c r="S5628" t="s">
        <v>79</v>
      </c>
      <c r="T5628">
        <v>65060</v>
      </c>
      <c r="U5628" s="1">
        <v>45364</v>
      </c>
      <c r="V5628" t="s">
        <v>72</v>
      </c>
      <c r="W5628">
        <v>759410</v>
      </c>
      <c r="X5628" t="s">
        <v>22621</v>
      </c>
      <c r="Y5628">
        <v>359</v>
      </c>
      <c r="Z5628">
        <v>1117</v>
      </c>
      <c r="AA5628">
        <v>2</v>
      </c>
      <c r="AB5628">
        <v>893.6</v>
      </c>
      <c r="AC5628">
        <f>Table1_1[[#This Row],[Price]]*Table1_1[[#This Row],[Quantity]]</f>
        <v>2234</v>
      </c>
    </row>
    <row r="5629" spans="1:29" x14ac:dyDescent="0.3">
      <c r="A5629" t="s">
        <v>28</v>
      </c>
      <c r="B5629" t="s">
        <v>29</v>
      </c>
      <c r="C5629" t="s">
        <v>44</v>
      </c>
      <c r="D5629" t="s">
        <v>227</v>
      </c>
      <c r="E5629" t="s">
        <v>46</v>
      </c>
      <c r="F5629" t="s">
        <v>135</v>
      </c>
      <c r="G5629">
        <v>22</v>
      </c>
      <c r="H5629">
        <v>417963</v>
      </c>
      <c r="I5629" t="s">
        <v>58</v>
      </c>
      <c r="J5629" s="3">
        <v>44231</v>
      </c>
      <c r="K5629">
        <v>1000</v>
      </c>
      <c r="L5629" t="s">
        <v>22622</v>
      </c>
      <c r="M5629" t="s">
        <v>276</v>
      </c>
      <c r="N5629" t="s">
        <v>22623</v>
      </c>
      <c r="O5629" t="s">
        <v>22624</v>
      </c>
      <c r="P5629" t="s">
        <v>51</v>
      </c>
      <c r="Q5629">
        <v>13</v>
      </c>
      <c r="R5629" t="s">
        <v>40</v>
      </c>
      <c r="S5629" t="s">
        <v>79</v>
      </c>
      <c r="T5629">
        <v>24797</v>
      </c>
      <c r="U5629" s="1">
        <v>45438</v>
      </c>
      <c r="V5629" t="s">
        <v>140</v>
      </c>
      <c r="W5629">
        <v>405547</v>
      </c>
      <c r="X5629" t="s">
        <v>22625</v>
      </c>
      <c r="Y5629">
        <v>854</v>
      </c>
      <c r="Z5629">
        <v>2310</v>
      </c>
      <c r="AA5629">
        <v>7</v>
      </c>
      <c r="AB5629">
        <v>6468</v>
      </c>
      <c r="AC5629">
        <f>Table1_1[[#This Row],[Price]]*Table1_1[[#This Row],[Quantity]]</f>
        <v>16170</v>
      </c>
    </row>
    <row r="5630" spans="1:29" x14ac:dyDescent="0.3">
      <c r="A5630" t="s">
        <v>28</v>
      </c>
      <c r="B5630" t="s">
        <v>29</v>
      </c>
      <c r="C5630" t="s">
        <v>148</v>
      </c>
      <c r="D5630" t="s">
        <v>511</v>
      </c>
      <c r="E5630" t="s">
        <v>56</v>
      </c>
      <c r="F5630" t="s">
        <v>175</v>
      </c>
      <c r="G5630">
        <v>75</v>
      </c>
      <c r="H5630">
        <v>439416</v>
      </c>
      <c r="I5630" t="s">
        <v>34</v>
      </c>
      <c r="J5630" s="3">
        <v>44234</v>
      </c>
      <c r="K5630">
        <v>1400</v>
      </c>
      <c r="L5630" t="s">
        <v>22626</v>
      </c>
      <c r="M5630" t="s">
        <v>1253</v>
      </c>
      <c r="N5630" t="s">
        <v>22627</v>
      </c>
      <c r="O5630" t="s">
        <v>22628</v>
      </c>
      <c r="P5630" t="s">
        <v>87</v>
      </c>
      <c r="Q5630">
        <v>15</v>
      </c>
      <c r="R5630" t="s">
        <v>40</v>
      </c>
      <c r="S5630" t="s">
        <v>118</v>
      </c>
      <c r="T5630">
        <v>83266</v>
      </c>
      <c r="U5630" s="1">
        <v>45563</v>
      </c>
      <c r="V5630" t="s">
        <v>180</v>
      </c>
      <c r="W5630">
        <v>742636</v>
      </c>
      <c r="X5630" t="s">
        <v>22629</v>
      </c>
      <c r="Y5630">
        <v>400</v>
      </c>
      <c r="Z5630">
        <v>2920</v>
      </c>
      <c r="AA5630">
        <v>2</v>
      </c>
      <c r="AB5630">
        <v>2336</v>
      </c>
      <c r="AC5630">
        <f>Table1_1[[#This Row],[Price]]*Table1_1[[#This Row],[Quantity]]</f>
        <v>5840</v>
      </c>
    </row>
    <row r="5631" spans="1:29" x14ac:dyDescent="0.3">
      <c r="A5631" t="s">
        <v>28</v>
      </c>
      <c r="B5631" t="s">
        <v>29</v>
      </c>
      <c r="C5631" t="s">
        <v>30</v>
      </c>
      <c r="D5631" t="s">
        <v>421</v>
      </c>
      <c r="E5631" t="s">
        <v>46</v>
      </c>
      <c r="F5631" t="s">
        <v>113</v>
      </c>
      <c r="G5631">
        <v>8</v>
      </c>
      <c r="H5631">
        <v>404959</v>
      </c>
      <c r="I5631" t="s">
        <v>58</v>
      </c>
      <c r="J5631" s="3">
        <v>44803</v>
      </c>
      <c r="K5631">
        <v>800</v>
      </c>
      <c r="L5631" t="s">
        <v>22630</v>
      </c>
      <c r="M5631" t="s">
        <v>869</v>
      </c>
      <c r="N5631" t="s">
        <v>22631</v>
      </c>
      <c r="O5631" t="s">
        <v>22632</v>
      </c>
      <c r="P5631" t="s">
        <v>87</v>
      </c>
      <c r="Q5631">
        <v>15</v>
      </c>
      <c r="R5631" t="s">
        <v>88</v>
      </c>
      <c r="S5631" t="s">
        <v>79</v>
      </c>
      <c r="T5631">
        <v>23902</v>
      </c>
      <c r="U5631" s="1">
        <v>45555</v>
      </c>
      <c r="V5631" t="s">
        <v>180</v>
      </c>
      <c r="W5631">
        <v>111657</v>
      </c>
      <c r="X5631" t="s">
        <v>22633</v>
      </c>
      <c r="Y5631">
        <v>894</v>
      </c>
      <c r="Z5631">
        <v>1850</v>
      </c>
      <c r="AA5631">
        <v>6</v>
      </c>
      <c r="AB5631">
        <v>4440</v>
      </c>
      <c r="AC5631">
        <f>Table1_1[[#This Row],[Price]]*Table1_1[[#This Row],[Quantity]]</f>
        <v>11100</v>
      </c>
    </row>
    <row r="5632" spans="1:29" x14ac:dyDescent="0.3">
      <c r="A5632" t="s">
        <v>28</v>
      </c>
      <c r="B5632" t="s">
        <v>29</v>
      </c>
      <c r="C5632" t="s">
        <v>54</v>
      </c>
      <c r="D5632" t="s">
        <v>105</v>
      </c>
      <c r="E5632" t="s">
        <v>32</v>
      </c>
      <c r="F5632" t="s">
        <v>135</v>
      </c>
      <c r="G5632">
        <v>40</v>
      </c>
      <c r="H5632">
        <v>428898</v>
      </c>
      <c r="I5632" t="s">
        <v>34</v>
      </c>
      <c r="J5632" s="3">
        <v>45081</v>
      </c>
      <c r="K5632">
        <v>800</v>
      </c>
      <c r="L5632" t="s">
        <v>22634</v>
      </c>
      <c r="M5632" t="s">
        <v>1198</v>
      </c>
      <c r="N5632" t="s">
        <v>22635</v>
      </c>
      <c r="O5632" t="s">
        <v>22636</v>
      </c>
      <c r="P5632" t="s">
        <v>51</v>
      </c>
      <c r="Q5632">
        <v>8</v>
      </c>
      <c r="R5632" t="s">
        <v>88</v>
      </c>
      <c r="S5632" t="s">
        <v>41</v>
      </c>
      <c r="T5632">
        <v>43724</v>
      </c>
      <c r="U5632" s="1">
        <v>45322</v>
      </c>
      <c r="V5632" t="s">
        <v>111</v>
      </c>
      <c r="W5632">
        <v>711096</v>
      </c>
      <c r="X5632" t="s">
        <v>22637</v>
      </c>
      <c r="Y5632">
        <v>216</v>
      </c>
      <c r="Z5632">
        <v>1375</v>
      </c>
      <c r="AA5632">
        <v>5</v>
      </c>
      <c r="AB5632">
        <v>2750</v>
      </c>
      <c r="AC5632">
        <f>Table1_1[[#This Row],[Price]]*Table1_1[[#This Row],[Quantity]]</f>
        <v>6875</v>
      </c>
    </row>
    <row r="5633" spans="1:29" x14ac:dyDescent="0.3">
      <c r="A5633" t="s">
        <v>28</v>
      </c>
      <c r="B5633" t="s">
        <v>29</v>
      </c>
      <c r="C5633" t="s">
        <v>54</v>
      </c>
      <c r="D5633" t="s">
        <v>611</v>
      </c>
      <c r="E5633" t="s">
        <v>56</v>
      </c>
      <c r="F5633" t="s">
        <v>33</v>
      </c>
      <c r="G5633">
        <v>22</v>
      </c>
      <c r="H5633">
        <v>435672</v>
      </c>
      <c r="I5633" t="s">
        <v>58</v>
      </c>
      <c r="J5633" s="3">
        <v>45473</v>
      </c>
      <c r="K5633">
        <v>1100</v>
      </c>
      <c r="L5633" t="s">
        <v>22638</v>
      </c>
      <c r="M5633" t="s">
        <v>1253</v>
      </c>
      <c r="N5633" t="s">
        <v>22639</v>
      </c>
      <c r="O5633" t="s">
        <v>22640</v>
      </c>
      <c r="P5633" t="s">
        <v>87</v>
      </c>
      <c r="Q5633">
        <v>10</v>
      </c>
      <c r="R5633" t="s">
        <v>40</v>
      </c>
      <c r="S5633" t="s">
        <v>63</v>
      </c>
      <c r="T5633">
        <v>66648</v>
      </c>
      <c r="U5633" s="1">
        <v>45454</v>
      </c>
      <c r="V5633" t="s">
        <v>52</v>
      </c>
      <c r="W5633">
        <v>510672</v>
      </c>
      <c r="X5633" t="s">
        <v>22641</v>
      </c>
      <c r="Y5633">
        <v>444</v>
      </c>
      <c r="Z5633">
        <v>2225</v>
      </c>
      <c r="AA5633">
        <v>5</v>
      </c>
      <c r="AB5633">
        <v>4450</v>
      </c>
      <c r="AC5633">
        <f>Table1_1[[#This Row],[Price]]*Table1_1[[#This Row],[Quantity]]</f>
        <v>11125</v>
      </c>
    </row>
    <row r="5634" spans="1:29" x14ac:dyDescent="0.3">
      <c r="A5634" t="s">
        <v>28</v>
      </c>
      <c r="B5634" t="s">
        <v>29</v>
      </c>
      <c r="C5634" t="s">
        <v>66</v>
      </c>
      <c r="D5634" t="s">
        <v>380</v>
      </c>
      <c r="E5634" t="s">
        <v>46</v>
      </c>
      <c r="F5634" t="s">
        <v>83</v>
      </c>
      <c r="G5634">
        <v>89</v>
      </c>
      <c r="H5634">
        <v>422857</v>
      </c>
      <c r="I5634" t="s">
        <v>58</v>
      </c>
      <c r="J5634" s="3">
        <v>43860</v>
      </c>
      <c r="K5634">
        <v>1300</v>
      </c>
      <c r="L5634" t="s">
        <v>22642</v>
      </c>
      <c r="M5634" t="s">
        <v>308</v>
      </c>
      <c r="N5634" t="s">
        <v>22643</v>
      </c>
      <c r="O5634" t="s">
        <v>22644</v>
      </c>
      <c r="P5634" t="s">
        <v>71</v>
      </c>
      <c r="Q5634">
        <v>13</v>
      </c>
      <c r="R5634" t="s">
        <v>40</v>
      </c>
      <c r="S5634" t="s">
        <v>118</v>
      </c>
      <c r="T5634">
        <v>14480</v>
      </c>
      <c r="U5634" s="1">
        <v>45521</v>
      </c>
      <c r="V5634" t="s">
        <v>64</v>
      </c>
      <c r="W5634">
        <v>185114</v>
      </c>
      <c r="X5634" t="s">
        <v>22645</v>
      </c>
      <c r="Y5634">
        <v>410</v>
      </c>
      <c r="Z5634">
        <v>2456</v>
      </c>
      <c r="AA5634">
        <v>2</v>
      </c>
      <c r="AB5634">
        <v>1964.8000000000002</v>
      </c>
      <c r="AC5634">
        <f>Table1_1[[#This Row],[Price]]*Table1_1[[#This Row],[Quantity]]</f>
        <v>4912</v>
      </c>
    </row>
    <row r="5635" spans="1:29" x14ac:dyDescent="0.3">
      <c r="A5635" t="s">
        <v>28</v>
      </c>
      <c r="B5635" t="s">
        <v>29</v>
      </c>
      <c r="C5635" t="s">
        <v>44</v>
      </c>
      <c r="D5635" t="s">
        <v>411</v>
      </c>
      <c r="E5635" t="s">
        <v>32</v>
      </c>
      <c r="F5635" t="s">
        <v>135</v>
      </c>
      <c r="G5635">
        <v>45</v>
      </c>
      <c r="H5635">
        <v>426407</v>
      </c>
      <c r="I5635" t="s">
        <v>58</v>
      </c>
      <c r="J5635" s="3">
        <v>44975</v>
      </c>
      <c r="K5635">
        <v>1200</v>
      </c>
      <c r="L5635" t="s">
        <v>22647</v>
      </c>
      <c r="M5635" t="s">
        <v>680</v>
      </c>
      <c r="N5635" t="s">
        <v>22648</v>
      </c>
      <c r="O5635" t="s">
        <v>22649</v>
      </c>
      <c r="P5635" t="s">
        <v>71</v>
      </c>
      <c r="Q5635">
        <v>14</v>
      </c>
      <c r="R5635" t="s">
        <v>40</v>
      </c>
      <c r="S5635" t="s">
        <v>118</v>
      </c>
      <c r="T5635">
        <v>17255</v>
      </c>
      <c r="U5635" s="1">
        <v>45622</v>
      </c>
      <c r="V5635" t="s">
        <v>42</v>
      </c>
      <c r="W5635">
        <v>264813</v>
      </c>
      <c r="X5635" t="s">
        <v>22650</v>
      </c>
      <c r="Y5635">
        <v>525</v>
      </c>
      <c r="Z5635">
        <v>2944</v>
      </c>
      <c r="AA5635">
        <v>7</v>
      </c>
      <c r="AB5635">
        <v>8243.2000000000007</v>
      </c>
      <c r="AC5635">
        <f>Table1_1[[#This Row],[Price]]*Table1_1[[#This Row],[Quantity]]</f>
        <v>20608</v>
      </c>
    </row>
    <row r="5636" spans="1:29" x14ac:dyDescent="0.3">
      <c r="A5636" t="s">
        <v>28</v>
      </c>
      <c r="B5636" t="s">
        <v>29</v>
      </c>
      <c r="C5636" t="s">
        <v>30</v>
      </c>
      <c r="D5636" t="s">
        <v>467</v>
      </c>
      <c r="E5636" t="s">
        <v>46</v>
      </c>
      <c r="F5636" t="s">
        <v>106</v>
      </c>
      <c r="G5636">
        <v>8</v>
      </c>
      <c r="H5636">
        <v>401549</v>
      </c>
      <c r="I5636" t="s">
        <v>58</v>
      </c>
      <c r="J5636" s="3">
        <v>44926</v>
      </c>
      <c r="K5636">
        <v>950</v>
      </c>
      <c r="L5636" t="s">
        <v>22651</v>
      </c>
      <c r="M5636" t="s">
        <v>345</v>
      </c>
      <c r="N5636" t="s">
        <v>22652</v>
      </c>
      <c r="O5636" t="s">
        <v>22653</v>
      </c>
      <c r="P5636" t="s">
        <v>87</v>
      </c>
      <c r="Q5636">
        <v>20</v>
      </c>
      <c r="R5636" t="s">
        <v>40</v>
      </c>
      <c r="S5636" t="s">
        <v>79</v>
      </c>
      <c r="T5636">
        <v>22071</v>
      </c>
      <c r="U5636" s="1">
        <v>45531</v>
      </c>
      <c r="V5636" t="s">
        <v>64</v>
      </c>
      <c r="W5636">
        <v>283671</v>
      </c>
      <c r="X5636" t="s">
        <v>22654</v>
      </c>
      <c r="Y5636">
        <v>922</v>
      </c>
      <c r="Z5636">
        <v>1595</v>
      </c>
      <c r="AA5636">
        <v>1</v>
      </c>
      <c r="AB5636">
        <v>638</v>
      </c>
      <c r="AC5636">
        <f>Table1_1[[#This Row],[Price]]*Table1_1[[#This Row],[Quantity]]</f>
        <v>1595</v>
      </c>
    </row>
    <row r="5637" spans="1:29" x14ac:dyDescent="0.3">
      <c r="A5637" t="s">
        <v>28</v>
      </c>
      <c r="B5637" t="s">
        <v>29</v>
      </c>
      <c r="C5637" t="s">
        <v>148</v>
      </c>
      <c r="D5637" t="s">
        <v>45</v>
      </c>
      <c r="E5637" t="s">
        <v>32</v>
      </c>
      <c r="F5637" t="s">
        <v>355</v>
      </c>
      <c r="G5637">
        <v>38</v>
      </c>
      <c r="H5637">
        <v>423085</v>
      </c>
      <c r="I5637" t="s">
        <v>58</v>
      </c>
      <c r="J5637" s="3">
        <v>44851</v>
      </c>
      <c r="K5637">
        <v>1400</v>
      </c>
      <c r="L5637" t="s">
        <v>22655</v>
      </c>
      <c r="M5637" t="s">
        <v>172</v>
      </c>
      <c r="N5637" t="s">
        <v>22656</v>
      </c>
      <c r="O5637" t="s">
        <v>22657</v>
      </c>
      <c r="P5637" t="s">
        <v>51</v>
      </c>
      <c r="Q5637">
        <v>16</v>
      </c>
      <c r="R5637" t="s">
        <v>40</v>
      </c>
      <c r="S5637" t="s">
        <v>41</v>
      </c>
      <c r="T5637">
        <v>26766</v>
      </c>
      <c r="U5637" s="1">
        <v>45354</v>
      </c>
      <c r="V5637" t="s">
        <v>72</v>
      </c>
      <c r="W5637">
        <v>372236</v>
      </c>
      <c r="X5637" t="s">
        <v>22658</v>
      </c>
      <c r="Y5637">
        <v>276</v>
      </c>
      <c r="Z5637">
        <v>1636</v>
      </c>
      <c r="AA5637">
        <v>6</v>
      </c>
      <c r="AB5637">
        <v>3926.4</v>
      </c>
      <c r="AC5637">
        <f>Table1_1[[#This Row],[Price]]*Table1_1[[#This Row],[Quantity]]</f>
        <v>9816</v>
      </c>
    </row>
    <row r="5638" spans="1:29" x14ac:dyDescent="0.3">
      <c r="A5638" t="s">
        <v>28</v>
      </c>
      <c r="B5638" t="s">
        <v>29</v>
      </c>
      <c r="C5638" t="s">
        <v>148</v>
      </c>
      <c r="D5638" t="s">
        <v>149</v>
      </c>
      <c r="E5638" t="s">
        <v>32</v>
      </c>
      <c r="F5638" t="s">
        <v>83</v>
      </c>
      <c r="G5638">
        <v>27</v>
      </c>
      <c r="H5638">
        <v>401264</v>
      </c>
      <c r="I5638" t="s">
        <v>34</v>
      </c>
      <c r="J5638" s="3">
        <v>44930</v>
      </c>
      <c r="K5638">
        <v>950</v>
      </c>
      <c r="L5638" t="s">
        <v>22659</v>
      </c>
      <c r="M5638" t="s">
        <v>1409</v>
      </c>
      <c r="N5638" t="s">
        <v>22660</v>
      </c>
      <c r="O5638" t="s">
        <v>22661</v>
      </c>
      <c r="P5638" t="s">
        <v>87</v>
      </c>
      <c r="Q5638">
        <v>6</v>
      </c>
      <c r="R5638" t="s">
        <v>40</v>
      </c>
      <c r="S5638" t="s">
        <v>79</v>
      </c>
      <c r="T5638">
        <v>16479</v>
      </c>
      <c r="U5638" s="1">
        <v>45465</v>
      </c>
      <c r="V5638" t="s">
        <v>52</v>
      </c>
      <c r="W5638">
        <v>283411</v>
      </c>
      <c r="X5638" t="s">
        <v>3837</v>
      </c>
      <c r="Y5638">
        <v>365</v>
      </c>
      <c r="Z5638">
        <v>1952</v>
      </c>
      <c r="AA5638">
        <v>3</v>
      </c>
      <c r="AB5638">
        <v>2342.4</v>
      </c>
      <c r="AC5638">
        <f>Table1_1[[#This Row],[Price]]*Table1_1[[#This Row],[Quantity]]</f>
        <v>5856</v>
      </c>
    </row>
    <row r="5639" spans="1:29" x14ac:dyDescent="0.3">
      <c r="A5639" t="s">
        <v>28</v>
      </c>
      <c r="B5639" t="s">
        <v>29</v>
      </c>
      <c r="C5639" t="s">
        <v>30</v>
      </c>
      <c r="D5639" t="s">
        <v>274</v>
      </c>
      <c r="E5639" t="s">
        <v>56</v>
      </c>
      <c r="F5639" t="s">
        <v>113</v>
      </c>
      <c r="G5639">
        <v>23</v>
      </c>
      <c r="H5639">
        <v>413682</v>
      </c>
      <c r="I5639" t="s">
        <v>34</v>
      </c>
      <c r="J5639" s="3">
        <v>45162</v>
      </c>
      <c r="K5639">
        <v>1400</v>
      </c>
      <c r="L5639" t="s">
        <v>22662</v>
      </c>
      <c r="M5639" t="s">
        <v>552</v>
      </c>
      <c r="N5639" t="s">
        <v>22663</v>
      </c>
      <c r="O5639" t="s">
        <v>22664</v>
      </c>
      <c r="P5639" t="s">
        <v>87</v>
      </c>
      <c r="Q5639">
        <v>4</v>
      </c>
      <c r="R5639" t="s">
        <v>40</v>
      </c>
      <c r="S5639" t="s">
        <v>79</v>
      </c>
      <c r="T5639">
        <v>34314</v>
      </c>
      <c r="U5639" s="1">
        <v>45570</v>
      </c>
      <c r="V5639" t="s">
        <v>155</v>
      </c>
      <c r="W5639">
        <v>580310</v>
      </c>
      <c r="X5639" t="s">
        <v>22665</v>
      </c>
      <c r="Y5639">
        <v>599</v>
      </c>
      <c r="Z5639">
        <v>863</v>
      </c>
      <c r="AA5639">
        <v>2</v>
      </c>
      <c r="AB5639">
        <v>690.40000000000009</v>
      </c>
      <c r="AC5639">
        <f>Table1_1[[#This Row],[Price]]*Table1_1[[#This Row],[Quantity]]</f>
        <v>1726</v>
      </c>
    </row>
    <row r="5640" spans="1:29" x14ac:dyDescent="0.3">
      <c r="A5640" t="s">
        <v>28</v>
      </c>
      <c r="B5640" t="s">
        <v>29</v>
      </c>
      <c r="C5640" t="s">
        <v>193</v>
      </c>
      <c r="D5640" t="s">
        <v>55</v>
      </c>
      <c r="E5640" t="s">
        <v>32</v>
      </c>
      <c r="F5640" t="s">
        <v>106</v>
      </c>
      <c r="G5640">
        <v>24</v>
      </c>
      <c r="H5640">
        <v>426484</v>
      </c>
      <c r="I5640" t="s">
        <v>34</v>
      </c>
      <c r="J5640" s="3">
        <v>44542</v>
      </c>
      <c r="K5640">
        <v>1300</v>
      </c>
      <c r="L5640" t="s">
        <v>22667</v>
      </c>
      <c r="M5640" t="s">
        <v>818</v>
      </c>
      <c r="N5640" t="s">
        <v>22668</v>
      </c>
      <c r="O5640" t="s">
        <v>22669</v>
      </c>
      <c r="P5640" t="s">
        <v>87</v>
      </c>
      <c r="Q5640">
        <v>11</v>
      </c>
      <c r="R5640" t="s">
        <v>40</v>
      </c>
      <c r="S5640" t="s">
        <v>41</v>
      </c>
      <c r="T5640">
        <v>49999</v>
      </c>
      <c r="U5640" s="1">
        <v>45300</v>
      </c>
      <c r="V5640" t="s">
        <v>111</v>
      </c>
      <c r="W5640">
        <v>306519</v>
      </c>
      <c r="X5640" t="s">
        <v>22670</v>
      </c>
      <c r="Y5640">
        <v>523</v>
      </c>
      <c r="Z5640">
        <v>1978</v>
      </c>
      <c r="AA5640">
        <v>7</v>
      </c>
      <c r="AB5640">
        <v>5538.4000000000015</v>
      </c>
      <c r="AC5640">
        <f>Table1_1[[#This Row],[Price]]*Table1_1[[#This Row],[Quantity]]</f>
        <v>13846</v>
      </c>
    </row>
    <row r="5641" spans="1:29" x14ac:dyDescent="0.3">
      <c r="A5641" t="s">
        <v>28</v>
      </c>
      <c r="B5641" t="s">
        <v>29</v>
      </c>
      <c r="C5641" t="s">
        <v>91</v>
      </c>
      <c r="D5641" t="s">
        <v>31</v>
      </c>
      <c r="E5641" t="s">
        <v>46</v>
      </c>
      <c r="F5641" t="s">
        <v>113</v>
      </c>
      <c r="G5641">
        <v>58</v>
      </c>
      <c r="H5641">
        <v>433463</v>
      </c>
      <c r="I5641" t="s">
        <v>58</v>
      </c>
      <c r="J5641" s="3">
        <v>44206</v>
      </c>
      <c r="K5641">
        <v>1200</v>
      </c>
      <c r="L5641" t="s">
        <v>22671</v>
      </c>
      <c r="M5641" t="s">
        <v>222</v>
      </c>
      <c r="N5641" t="s">
        <v>22672</v>
      </c>
      <c r="O5641" t="s">
        <v>22673</v>
      </c>
      <c r="P5641" t="s">
        <v>87</v>
      </c>
      <c r="Q5641">
        <v>10</v>
      </c>
      <c r="R5641" t="s">
        <v>88</v>
      </c>
      <c r="S5641" t="s">
        <v>63</v>
      </c>
      <c r="T5641">
        <v>39463</v>
      </c>
      <c r="U5641" s="1">
        <v>45369</v>
      </c>
      <c r="V5641" t="s">
        <v>72</v>
      </c>
      <c r="W5641">
        <v>451603</v>
      </c>
      <c r="X5641" t="s">
        <v>22674</v>
      </c>
      <c r="Y5641">
        <v>457</v>
      </c>
      <c r="Z5641">
        <v>1615</v>
      </c>
      <c r="AA5641">
        <v>5</v>
      </c>
      <c r="AB5641">
        <v>3230</v>
      </c>
      <c r="AC5641">
        <f>Table1_1[[#This Row],[Price]]*Table1_1[[#This Row],[Quantity]]</f>
        <v>8075</v>
      </c>
    </row>
    <row r="5642" spans="1:29" x14ac:dyDescent="0.3">
      <c r="A5642" t="s">
        <v>28</v>
      </c>
      <c r="B5642" t="s">
        <v>29</v>
      </c>
      <c r="C5642" t="s">
        <v>91</v>
      </c>
      <c r="D5642" t="s">
        <v>546</v>
      </c>
      <c r="E5642" t="s">
        <v>32</v>
      </c>
      <c r="F5642" t="s">
        <v>83</v>
      </c>
      <c r="G5642">
        <v>92</v>
      </c>
      <c r="H5642">
        <v>422300</v>
      </c>
      <c r="I5642" t="s">
        <v>58</v>
      </c>
      <c r="J5642" s="3">
        <v>45034</v>
      </c>
      <c r="K5642">
        <v>1000</v>
      </c>
      <c r="L5642" t="s">
        <v>22675</v>
      </c>
      <c r="M5642" t="s">
        <v>195</v>
      </c>
      <c r="N5642" t="s">
        <v>22676</v>
      </c>
      <c r="O5642" t="s">
        <v>22677</v>
      </c>
      <c r="P5642" t="s">
        <v>39</v>
      </c>
      <c r="Q5642">
        <v>6</v>
      </c>
      <c r="R5642" t="s">
        <v>88</v>
      </c>
      <c r="S5642" t="s">
        <v>79</v>
      </c>
      <c r="T5642">
        <v>92056</v>
      </c>
      <c r="U5642" s="1">
        <v>45382</v>
      </c>
      <c r="V5642" t="s">
        <v>72</v>
      </c>
      <c r="W5642">
        <v>235621</v>
      </c>
      <c r="X5642" t="s">
        <v>22678</v>
      </c>
      <c r="Y5642">
        <v>418</v>
      </c>
      <c r="Z5642">
        <v>1714</v>
      </c>
      <c r="AA5642">
        <v>7</v>
      </c>
      <c r="AB5642">
        <v>4799.2</v>
      </c>
      <c r="AC5642">
        <f>Table1_1[[#This Row],[Price]]*Table1_1[[#This Row],[Quantity]]</f>
        <v>11998</v>
      </c>
    </row>
    <row r="5643" spans="1:29" x14ac:dyDescent="0.3">
      <c r="A5643" t="s">
        <v>28</v>
      </c>
      <c r="B5643" t="s">
        <v>29</v>
      </c>
      <c r="C5643" t="s">
        <v>193</v>
      </c>
      <c r="D5643" t="s">
        <v>524</v>
      </c>
      <c r="E5643" t="s">
        <v>46</v>
      </c>
      <c r="F5643" t="s">
        <v>175</v>
      </c>
      <c r="G5643">
        <v>99</v>
      </c>
      <c r="H5643">
        <v>416848</v>
      </c>
      <c r="I5643" t="s">
        <v>58</v>
      </c>
      <c r="J5643" s="3">
        <v>45271</v>
      </c>
      <c r="K5643">
        <v>1400</v>
      </c>
      <c r="L5643" t="s">
        <v>22679</v>
      </c>
      <c r="M5643" t="s">
        <v>319</v>
      </c>
      <c r="N5643" t="s">
        <v>22680</v>
      </c>
      <c r="O5643" t="s">
        <v>22681</v>
      </c>
      <c r="P5643" t="s">
        <v>87</v>
      </c>
      <c r="Q5643">
        <v>18</v>
      </c>
      <c r="R5643" t="s">
        <v>40</v>
      </c>
      <c r="S5643" t="s">
        <v>118</v>
      </c>
      <c r="T5643">
        <v>94535</v>
      </c>
      <c r="U5643" s="1">
        <v>45459</v>
      </c>
      <c r="V5643" t="s">
        <v>52</v>
      </c>
      <c r="W5643">
        <v>699236</v>
      </c>
      <c r="X5643" t="s">
        <v>22682</v>
      </c>
      <c r="Y5643">
        <v>819</v>
      </c>
      <c r="Z5643">
        <v>965</v>
      </c>
      <c r="AA5643">
        <v>7</v>
      </c>
      <c r="AB5643">
        <v>2702</v>
      </c>
      <c r="AC5643">
        <f>Table1_1[[#This Row],[Price]]*Table1_1[[#This Row],[Quantity]]</f>
        <v>6755</v>
      </c>
    </row>
    <row r="5644" spans="1:29" x14ac:dyDescent="0.3">
      <c r="A5644" t="s">
        <v>28</v>
      </c>
      <c r="B5644" t="s">
        <v>29</v>
      </c>
      <c r="C5644" t="s">
        <v>193</v>
      </c>
      <c r="D5644" t="s">
        <v>411</v>
      </c>
      <c r="E5644" t="s">
        <v>56</v>
      </c>
      <c r="F5644" t="s">
        <v>57</v>
      </c>
      <c r="G5644">
        <v>82</v>
      </c>
      <c r="H5644">
        <v>424720</v>
      </c>
      <c r="I5644" t="s">
        <v>34</v>
      </c>
      <c r="J5644" s="3">
        <v>45149</v>
      </c>
      <c r="K5644">
        <v>1000</v>
      </c>
      <c r="L5644" t="s">
        <v>22683</v>
      </c>
      <c r="M5644" t="s">
        <v>216</v>
      </c>
      <c r="N5644" t="s">
        <v>22684</v>
      </c>
      <c r="O5644" t="s">
        <v>22685</v>
      </c>
      <c r="P5644" t="s">
        <v>87</v>
      </c>
      <c r="Q5644">
        <v>12</v>
      </c>
      <c r="R5644" t="s">
        <v>40</v>
      </c>
      <c r="S5644" t="s">
        <v>41</v>
      </c>
      <c r="T5644">
        <v>45663</v>
      </c>
      <c r="U5644" s="1">
        <v>45350</v>
      </c>
      <c r="V5644" t="s">
        <v>119</v>
      </c>
      <c r="W5644">
        <v>956723</v>
      </c>
      <c r="X5644" t="s">
        <v>22686</v>
      </c>
      <c r="Y5644">
        <v>417</v>
      </c>
      <c r="Z5644">
        <v>2834</v>
      </c>
      <c r="AA5644">
        <v>4</v>
      </c>
      <c r="AB5644">
        <v>4534.4000000000015</v>
      </c>
      <c r="AC5644">
        <f>Table1_1[[#This Row],[Price]]*Table1_1[[#This Row],[Quantity]]</f>
        <v>11336</v>
      </c>
    </row>
    <row r="5645" spans="1:29" x14ac:dyDescent="0.3">
      <c r="A5645" t="s">
        <v>28</v>
      </c>
      <c r="B5645" t="s">
        <v>29</v>
      </c>
      <c r="C5645" t="s">
        <v>157</v>
      </c>
      <c r="D5645" t="s">
        <v>55</v>
      </c>
      <c r="E5645" t="s">
        <v>46</v>
      </c>
      <c r="F5645" t="s">
        <v>106</v>
      </c>
      <c r="G5645">
        <v>28</v>
      </c>
      <c r="H5645">
        <v>414955</v>
      </c>
      <c r="I5645" t="s">
        <v>34</v>
      </c>
      <c r="J5645" s="3">
        <v>44901</v>
      </c>
      <c r="K5645">
        <v>1100</v>
      </c>
      <c r="L5645" t="s">
        <v>22688</v>
      </c>
      <c r="M5645" t="s">
        <v>159</v>
      </c>
      <c r="N5645" t="s">
        <v>22689</v>
      </c>
      <c r="O5645">
        <v>1306292464</v>
      </c>
      <c r="P5645" t="s">
        <v>71</v>
      </c>
      <c r="Q5645">
        <v>16</v>
      </c>
      <c r="R5645" t="s">
        <v>40</v>
      </c>
      <c r="S5645" t="s">
        <v>118</v>
      </c>
      <c r="T5645">
        <v>56348</v>
      </c>
      <c r="U5645" s="1">
        <v>45296</v>
      </c>
      <c r="V5645" t="s">
        <v>111</v>
      </c>
      <c r="W5645">
        <v>658096</v>
      </c>
      <c r="X5645" t="s">
        <v>22690</v>
      </c>
      <c r="Y5645">
        <v>775</v>
      </c>
      <c r="Z5645">
        <v>2387</v>
      </c>
      <c r="AA5645">
        <v>6</v>
      </c>
      <c r="AB5645">
        <v>5728.8</v>
      </c>
      <c r="AC5645">
        <f>Table1_1[[#This Row],[Price]]*Table1_1[[#This Row],[Quantity]]</f>
        <v>14322</v>
      </c>
    </row>
    <row r="5646" spans="1:29" x14ac:dyDescent="0.3">
      <c r="A5646" t="s">
        <v>28</v>
      </c>
      <c r="B5646" t="s">
        <v>29</v>
      </c>
      <c r="C5646" t="s">
        <v>148</v>
      </c>
      <c r="D5646" t="s">
        <v>149</v>
      </c>
      <c r="E5646" t="s">
        <v>46</v>
      </c>
      <c r="F5646" t="s">
        <v>33</v>
      </c>
      <c r="G5646">
        <v>23</v>
      </c>
      <c r="H5646">
        <v>410184</v>
      </c>
      <c r="I5646" t="s">
        <v>34</v>
      </c>
      <c r="J5646" s="3">
        <v>43902</v>
      </c>
      <c r="K5646">
        <v>1400</v>
      </c>
      <c r="L5646" t="s">
        <v>22691</v>
      </c>
      <c r="M5646" t="s">
        <v>244</v>
      </c>
      <c r="N5646" t="s">
        <v>22692</v>
      </c>
      <c r="O5646" t="s">
        <v>22693</v>
      </c>
      <c r="P5646" t="s">
        <v>87</v>
      </c>
      <c r="Q5646">
        <v>5</v>
      </c>
      <c r="R5646" t="s">
        <v>88</v>
      </c>
      <c r="S5646" t="s">
        <v>79</v>
      </c>
      <c r="T5646">
        <v>42770</v>
      </c>
      <c r="U5646" s="1">
        <v>45418</v>
      </c>
      <c r="V5646" t="s">
        <v>140</v>
      </c>
      <c r="W5646">
        <v>942904</v>
      </c>
      <c r="X5646" t="s">
        <v>22694</v>
      </c>
      <c r="Y5646">
        <v>830</v>
      </c>
      <c r="Z5646">
        <v>2708</v>
      </c>
      <c r="AA5646">
        <v>6</v>
      </c>
      <c r="AB5646">
        <v>6499.2000000000007</v>
      </c>
      <c r="AC5646">
        <f>Table1_1[[#This Row],[Price]]*Table1_1[[#This Row],[Quantity]]</f>
        <v>16248</v>
      </c>
    </row>
    <row r="5647" spans="1:29" x14ac:dyDescent="0.3">
      <c r="A5647" t="s">
        <v>28</v>
      </c>
      <c r="B5647" t="s">
        <v>29</v>
      </c>
      <c r="C5647" t="s">
        <v>193</v>
      </c>
      <c r="D5647" t="s">
        <v>254</v>
      </c>
      <c r="E5647" t="s">
        <v>56</v>
      </c>
      <c r="F5647" t="s">
        <v>99</v>
      </c>
      <c r="G5647">
        <v>65</v>
      </c>
      <c r="H5647">
        <v>406532</v>
      </c>
      <c r="I5647" t="s">
        <v>58</v>
      </c>
      <c r="J5647" s="3">
        <v>44799</v>
      </c>
      <c r="K5647">
        <v>1000</v>
      </c>
      <c r="L5647" t="s">
        <v>22695</v>
      </c>
      <c r="M5647" t="s">
        <v>287</v>
      </c>
      <c r="N5647" t="s">
        <v>22696</v>
      </c>
      <c r="O5647">
        <v>3004091573</v>
      </c>
      <c r="P5647" t="s">
        <v>87</v>
      </c>
      <c r="Q5647">
        <v>9</v>
      </c>
      <c r="R5647" t="s">
        <v>88</v>
      </c>
      <c r="S5647" t="s">
        <v>118</v>
      </c>
      <c r="T5647">
        <v>50116</v>
      </c>
      <c r="U5647" s="1">
        <v>45327</v>
      </c>
      <c r="V5647" t="s">
        <v>119</v>
      </c>
      <c r="W5647">
        <v>546932</v>
      </c>
      <c r="X5647" t="s">
        <v>22697</v>
      </c>
      <c r="Y5647">
        <v>825</v>
      </c>
      <c r="Z5647">
        <v>2950</v>
      </c>
      <c r="AA5647">
        <v>1</v>
      </c>
      <c r="AB5647">
        <v>1180</v>
      </c>
      <c r="AC5647">
        <f>Table1_1[[#This Row],[Price]]*Table1_1[[#This Row],[Quantity]]</f>
        <v>2950</v>
      </c>
    </row>
    <row r="5648" spans="1:29" x14ac:dyDescent="0.3">
      <c r="A5648" t="s">
        <v>28</v>
      </c>
      <c r="B5648" t="s">
        <v>29</v>
      </c>
      <c r="C5648" t="s">
        <v>66</v>
      </c>
      <c r="D5648" t="s">
        <v>237</v>
      </c>
      <c r="E5648" t="s">
        <v>56</v>
      </c>
      <c r="F5648" t="s">
        <v>175</v>
      </c>
      <c r="G5648">
        <v>99</v>
      </c>
      <c r="H5648">
        <v>438709</v>
      </c>
      <c r="I5648" t="s">
        <v>34</v>
      </c>
      <c r="J5648" s="3">
        <v>44721</v>
      </c>
      <c r="K5648">
        <v>1100</v>
      </c>
      <c r="L5648" t="s">
        <v>22698</v>
      </c>
      <c r="M5648" t="s">
        <v>313</v>
      </c>
      <c r="N5648" t="s">
        <v>22699</v>
      </c>
      <c r="O5648" t="s">
        <v>22700</v>
      </c>
      <c r="P5648" t="s">
        <v>71</v>
      </c>
      <c r="Q5648">
        <v>20</v>
      </c>
      <c r="R5648" t="s">
        <v>40</v>
      </c>
      <c r="S5648" t="s">
        <v>118</v>
      </c>
      <c r="T5648">
        <v>74307</v>
      </c>
      <c r="U5648" s="1">
        <v>45629</v>
      </c>
      <c r="V5648" t="s">
        <v>259</v>
      </c>
      <c r="W5648">
        <v>875127</v>
      </c>
      <c r="X5648" t="s">
        <v>22701</v>
      </c>
      <c r="Y5648">
        <v>385</v>
      </c>
      <c r="Z5648">
        <v>846</v>
      </c>
      <c r="AA5648">
        <v>5</v>
      </c>
      <c r="AB5648">
        <v>1692</v>
      </c>
      <c r="AC5648">
        <f>Table1_1[[#This Row],[Price]]*Table1_1[[#This Row],[Quantity]]</f>
        <v>4230</v>
      </c>
    </row>
    <row r="5649" spans="1:29" x14ac:dyDescent="0.3">
      <c r="A5649" t="s">
        <v>28</v>
      </c>
      <c r="B5649" t="s">
        <v>29</v>
      </c>
      <c r="C5649" t="s">
        <v>66</v>
      </c>
      <c r="D5649" t="s">
        <v>267</v>
      </c>
      <c r="E5649" t="s">
        <v>32</v>
      </c>
      <c r="F5649" t="s">
        <v>47</v>
      </c>
      <c r="G5649">
        <v>72</v>
      </c>
      <c r="H5649">
        <v>409348</v>
      </c>
      <c r="I5649" t="s">
        <v>58</v>
      </c>
      <c r="J5649" s="3">
        <v>44961</v>
      </c>
      <c r="K5649">
        <v>1200</v>
      </c>
      <c r="L5649" t="s">
        <v>22702</v>
      </c>
      <c r="M5649" t="s">
        <v>293</v>
      </c>
      <c r="N5649" t="s">
        <v>22703</v>
      </c>
      <c r="O5649" t="s">
        <v>22704</v>
      </c>
      <c r="P5649" t="s">
        <v>51</v>
      </c>
      <c r="Q5649">
        <v>12</v>
      </c>
      <c r="R5649" t="s">
        <v>88</v>
      </c>
      <c r="S5649" t="s">
        <v>41</v>
      </c>
      <c r="T5649">
        <v>98280</v>
      </c>
      <c r="U5649" s="1">
        <v>45384</v>
      </c>
      <c r="V5649" t="s">
        <v>80</v>
      </c>
      <c r="W5649">
        <v>758511</v>
      </c>
      <c r="X5649" t="s">
        <v>22705</v>
      </c>
      <c r="Y5649">
        <v>672</v>
      </c>
      <c r="Z5649">
        <v>891</v>
      </c>
      <c r="AA5649">
        <v>5</v>
      </c>
      <c r="AB5649">
        <v>1782</v>
      </c>
      <c r="AC5649">
        <f>Table1_1[[#This Row],[Price]]*Table1_1[[#This Row],[Quantity]]</f>
        <v>4455</v>
      </c>
    </row>
    <row r="5650" spans="1:29" x14ac:dyDescent="0.3">
      <c r="A5650" t="s">
        <v>28</v>
      </c>
      <c r="B5650" t="s">
        <v>29</v>
      </c>
      <c r="C5650" t="s">
        <v>44</v>
      </c>
      <c r="D5650" t="s">
        <v>411</v>
      </c>
      <c r="E5650" t="s">
        <v>46</v>
      </c>
      <c r="F5650" t="s">
        <v>99</v>
      </c>
      <c r="G5650">
        <v>63</v>
      </c>
      <c r="H5650">
        <v>423726</v>
      </c>
      <c r="I5650" t="s">
        <v>58</v>
      </c>
      <c r="J5650" s="3">
        <v>45510</v>
      </c>
      <c r="K5650">
        <v>1000</v>
      </c>
      <c r="L5650" t="s">
        <v>6616</v>
      </c>
      <c r="M5650" t="s">
        <v>591</v>
      </c>
      <c r="N5650" t="s">
        <v>22706</v>
      </c>
      <c r="O5650" t="s">
        <v>22707</v>
      </c>
      <c r="P5650" t="s">
        <v>39</v>
      </c>
      <c r="Q5650">
        <v>11</v>
      </c>
      <c r="R5650" t="s">
        <v>88</v>
      </c>
      <c r="S5650" t="s">
        <v>79</v>
      </c>
      <c r="T5650">
        <v>80559</v>
      </c>
      <c r="U5650" s="1">
        <v>45384</v>
      </c>
      <c r="V5650" t="s">
        <v>80</v>
      </c>
      <c r="W5650">
        <v>406425</v>
      </c>
      <c r="X5650" t="s">
        <v>22708</v>
      </c>
      <c r="Y5650">
        <v>743</v>
      </c>
      <c r="Z5650">
        <v>2886</v>
      </c>
      <c r="AA5650">
        <v>1</v>
      </c>
      <c r="AB5650">
        <v>1154.4000000000001</v>
      </c>
      <c r="AC5650">
        <f>Table1_1[[#This Row],[Price]]*Table1_1[[#This Row],[Quantity]]</f>
        <v>2886</v>
      </c>
    </row>
    <row r="5651" spans="1:29" x14ac:dyDescent="0.3">
      <c r="A5651" t="s">
        <v>28</v>
      </c>
      <c r="B5651" t="s">
        <v>29</v>
      </c>
      <c r="C5651" t="s">
        <v>30</v>
      </c>
      <c r="D5651" t="s">
        <v>274</v>
      </c>
      <c r="E5651" t="s">
        <v>46</v>
      </c>
      <c r="F5651" t="s">
        <v>99</v>
      </c>
      <c r="G5651">
        <v>3</v>
      </c>
      <c r="H5651">
        <v>407652</v>
      </c>
      <c r="I5651" t="s">
        <v>34</v>
      </c>
      <c r="J5651" s="3">
        <v>44573</v>
      </c>
      <c r="K5651">
        <v>1400</v>
      </c>
      <c r="L5651" t="s">
        <v>22709</v>
      </c>
      <c r="M5651" t="s">
        <v>552</v>
      </c>
      <c r="N5651" t="s">
        <v>22710</v>
      </c>
      <c r="O5651" t="s">
        <v>22711</v>
      </c>
      <c r="P5651" t="s">
        <v>87</v>
      </c>
      <c r="Q5651">
        <v>4</v>
      </c>
      <c r="R5651" t="s">
        <v>40</v>
      </c>
      <c r="S5651" t="s">
        <v>63</v>
      </c>
      <c r="T5651">
        <v>40830</v>
      </c>
      <c r="U5651" s="1">
        <v>45599</v>
      </c>
      <c r="V5651" t="s">
        <v>42</v>
      </c>
      <c r="W5651">
        <v>329163</v>
      </c>
      <c r="X5651" t="s">
        <v>22712</v>
      </c>
      <c r="Y5651">
        <v>976</v>
      </c>
      <c r="Z5651">
        <v>1200</v>
      </c>
      <c r="AA5651">
        <v>7</v>
      </c>
      <c r="AB5651">
        <v>3360</v>
      </c>
      <c r="AC5651">
        <f>Table1_1[[#This Row],[Price]]*Table1_1[[#This Row],[Quantity]]</f>
        <v>8400</v>
      </c>
    </row>
    <row r="5652" spans="1:29" x14ac:dyDescent="0.3">
      <c r="A5652" t="s">
        <v>28</v>
      </c>
      <c r="B5652" t="s">
        <v>29</v>
      </c>
      <c r="C5652" t="s">
        <v>44</v>
      </c>
      <c r="D5652" t="s">
        <v>274</v>
      </c>
      <c r="E5652" t="s">
        <v>32</v>
      </c>
      <c r="F5652" t="s">
        <v>106</v>
      </c>
      <c r="G5652">
        <v>36</v>
      </c>
      <c r="H5652">
        <v>424427</v>
      </c>
      <c r="I5652" t="s">
        <v>34</v>
      </c>
      <c r="J5652" s="3">
        <v>44392</v>
      </c>
      <c r="K5652">
        <v>800</v>
      </c>
      <c r="L5652" t="s">
        <v>22713</v>
      </c>
      <c r="M5652" t="s">
        <v>276</v>
      </c>
      <c r="N5652" t="s">
        <v>22714</v>
      </c>
      <c r="O5652">
        <v>3817207835</v>
      </c>
      <c r="P5652" t="s">
        <v>51</v>
      </c>
      <c r="Q5652">
        <v>15</v>
      </c>
      <c r="R5652" t="s">
        <v>88</v>
      </c>
      <c r="S5652" t="s">
        <v>63</v>
      </c>
      <c r="T5652">
        <v>82851</v>
      </c>
      <c r="U5652" s="1">
        <v>45608</v>
      </c>
      <c r="V5652" t="s">
        <v>42</v>
      </c>
      <c r="W5652">
        <v>487147</v>
      </c>
      <c r="X5652" t="s">
        <v>1458</v>
      </c>
      <c r="Y5652">
        <v>652</v>
      </c>
      <c r="Z5652">
        <v>1729</v>
      </c>
      <c r="AA5652">
        <v>6</v>
      </c>
      <c r="AB5652">
        <v>4149.6000000000004</v>
      </c>
      <c r="AC5652">
        <f>Table1_1[[#This Row],[Price]]*Table1_1[[#This Row],[Quantity]]</f>
        <v>10374</v>
      </c>
    </row>
    <row r="5653" spans="1:29" x14ac:dyDescent="0.3">
      <c r="A5653" t="s">
        <v>28</v>
      </c>
      <c r="B5653" t="s">
        <v>29</v>
      </c>
      <c r="C5653" t="s">
        <v>157</v>
      </c>
      <c r="D5653" t="s">
        <v>611</v>
      </c>
      <c r="E5653" t="s">
        <v>56</v>
      </c>
      <c r="F5653" t="s">
        <v>150</v>
      </c>
      <c r="G5653">
        <v>40</v>
      </c>
      <c r="H5653">
        <v>402792</v>
      </c>
      <c r="I5653" t="s">
        <v>34</v>
      </c>
      <c r="J5653" s="3">
        <v>45189</v>
      </c>
      <c r="K5653">
        <v>1300</v>
      </c>
      <c r="L5653" t="s">
        <v>22715</v>
      </c>
      <c r="M5653" t="s">
        <v>108</v>
      </c>
      <c r="N5653" t="s">
        <v>22716</v>
      </c>
      <c r="O5653" t="s">
        <v>22717</v>
      </c>
      <c r="P5653" t="s">
        <v>39</v>
      </c>
      <c r="Q5653">
        <v>20</v>
      </c>
      <c r="R5653" t="s">
        <v>40</v>
      </c>
      <c r="S5653" t="s">
        <v>41</v>
      </c>
      <c r="T5653">
        <v>94188</v>
      </c>
      <c r="U5653" s="1">
        <v>45315</v>
      </c>
      <c r="V5653" t="s">
        <v>111</v>
      </c>
      <c r="W5653">
        <v>749480</v>
      </c>
      <c r="X5653" t="s">
        <v>22718</v>
      </c>
      <c r="Y5653">
        <v>661</v>
      </c>
      <c r="Z5653">
        <v>953</v>
      </c>
      <c r="AA5653">
        <v>2</v>
      </c>
      <c r="AB5653">
        <v>762.40000000000009</v>
      </c>
      <c r="AC5653">
        <f>Table1_1[[#This Row],[Price]]*Table1_1[[#This Row],[Quantity]]</f>
        <v>1906</v>
      </c>
    </row>
    <row r="5654" spans="1:29" x14ac:dyDescent="0.3">
      <c r="A5654" t="s">
        <v>28</v>
      </c>
      <c r="B5654" t="s">
        <v>29</v>
      </c>
      <c r="C5654" t="s">
        <v>193</v>
      </c>
      <c r="D5654" t="s">
        <v>291</v>
      </c>
      <c r="E5654" t="s">
        <v>32</v>
      </c>
      <c r="F5654" t="s">
        <v>135</v>
      </c>
      <c r="G5654">
        <v>93</v>
      </c>
      <c r="H5654">
        <v>409479</v>
      </c>
      <c r="I5654" t="s">
        <v>58</v>
      </c>
      <c r="J5654" s="3">
        <v>44136</v>
      </c>
      <c r="K5654">
        <v>1300</v>
      </c>
      <c r="L5654" t="s">
        <v>22719</v>
      </c>
      <c r="M5654" t="s">
        <v>366</v>
      </c>
      <c r="N5654" t="s">
        <v>22720</v>
      </c>
      <c r="O5654" t="s">
        <v>22721</v>
      </c>
      <c r="P5654" t="s">
        <v>87</v>
      </c>
      <c r="Q5654">
        <v>18</v>
      </c>
      <c r="R5654" t="s">
        <v>40</v>
      </c>
      <c r="S5654" t="s">
        <v>63</v>
      </c>
      <c r="T5654">
        <v>76424</v>
      </c>
      <c r="U5654" s="1">
        <v>45558</v>
      </c>
      <c r="V5654" t="s">
        <v>180</v>
      </c>
      <c r="W5654">
        <v>890816</v>
      </c>
      <c r="X5654" t="s">
        <v>22722</v>
      </c>
      <c r="Y5654">
        <v>758</v>
      </c>
      <c r="Z5654">
        <v>1719</v>
      </c>
      <c r="AA5654">
        <v>6</v>
      </c>
      <c r="AB5654">
        <v>4125.6000000000004</v>
      </c>
      <c r="AC5654">
        <f>Table1_1[[#This Row],[Price]]*Table1_1[[#This Row],[Quantity]]</f>
        <v>10314</v>
      </c>
    </row>
    <row r="5655" spans="1:29" x14ac:dyDescent="0.3">
      <c r="A5655" t="s">
        <v>28</v>
      </c>
      <c r="B5655" t="s">
        <v>29</v>
      </c>
      <c r="C5655" t="s">
        <v>54</v>
      </c>
      <c r="D5655" t="s">
        <v>74</v>
      </c>
      <c r="E5655" t="s">
        <v>56</v>
      </c>
      <c r="F5655" t="s">
        <v>99</v>
      </c>
      <c r="G5655">
        <v>21</v>
      </c>
      <c r="H5655">
        <v>434044</v>
      </c>
      <c r="I5655" t="s">
        <v>58</v>
      </c>
      <c r="J5655" s="3">
        <v>44345</v>
      </c>
      <c r="K5655">
        <v>800</v>
      </c>
      <c r="L5655" t="s">
        <v>22723</v>
      </c>
      <c r="M5655" t="s">
        <v>1017</v>
      </c>
      <c r="N5655" t="s">
        <v>22724</v>
      </c>
      <c r="O5655" t="s">
        <v>22725</v>
      </c>
      <c r="P5655" t="s">
        <v>87</v>
      </c>
      <c r="Q5655">
        <v>10</v>
      </c>
      <c r="R5655" t="s">
        <v>40</v>
      </c>
      <c r="S5655" t="s">
        <v>79</v>
      </c>
      <c r="T5655">
        <v>59865</v>
      </c>
      <c r="U5655" s="1">
        <v>45399</v>
      </c>
      <c r="V5655" t="s">
        <v>80</v>
      </c>
      <c r="W5655">
        <v>871472</v>
      </c>
      <c r="X5655" t="s">
        <v>22726</v>
      </c>
      <c r="Y5655">
        <v>684</v>
      </c>
      <c r="Z5655">
        <v>1452</v>
      </c>
      <c r="AA5655">
        <v>4</v>
      </c>
      <c r="AB5655">
        <v>2323.2000000000003</v>
      </c>
      <c r="AC5655">
        <f>Table1_1[[#This Row],[Price]]*Table1_1[[#This Row],[Quantity]]</f>
        <v>5808</v>
      </c>
    </row>
    <row r="5656" spans="1:29" x14ac:dyDescent="0.3">
      <c r="A5656" t="s">
        <v>28</v>
      </c>
      <c r="B5656" t="s">
        <v>29</v>
      </c>
      <c r="C5656" t="s">
        <v>30</v>
      </c>
      <c r="D5656" t="s">
        <v>31</v>
      </c>
      <c r="E5656" t="s">
        <v>46</v>
      </c>
      <c r="F5656" t="s">
        <v>57</v>
      </c>
      <c r="G5656">
        <v>9</v>
      </c>
      <c r="H5656">
        <v>427292</v>
      </c>
      <c r="I5656" t="s">
        <v>58</v>
      </c>
      <c r="J5656" s="3">
        <v>44663</v>
      </c>
      <c r="K5656">
        <v>1400</v>
      </c>
      <c r="L5656" t="s">
        <v>17554</v>
      </c>
      <c r="M5656" t="s">
        <v>818</v>
      </c>
      <c r="N5656" t="s">
        <v>22727</v>
      </c>
      <c r="O5656" t="s">
        <v>22728</v>
      </c>
      <c r="P5656" t="s">
        <v>39</v>
      </c>
      <c r="Q5656">
        <v>20</v>
      </c>
      <c r="R5656" t="s">
        <v>88</v>
      </c>
      <c r="S5656" t="s">
        <v>79</v>
      </c>
      <c r="T5656">
        <v>36398</v>
      </c>
      <c r="U5656" s="1">
        <v>45469</v>
      </c>
      <c r="V5656" t="s">
        <v>52</v>
      </c>
      <c r="W5656">
        <v>315503</v>
      </c>
      <c r="X5656" t="s">
        <v>22729</v>
      </c>
      <c r="Y5656">
        <v>754</v>
      </c>
      <c r="Z5656">
        <v>1971</v>
      </c>
      <c r="AA5656">
        <v>7</v>
      </c>
      <c r="AB5656">
        <v>5518.8</v>
      </c>
      <c r="AC5656">
        <f>Table1_1[[#This Row],[Price]]*Table1_1[[#This Row],[Quantity]]</f>
        <v>13797</v>
      </c>
    </row>
    <row r="5657" spans="1:29" x14ac:dyDescent="0.3">
      <c r="A5657" t="s">
        <v>28</v>
      </c>
      <c r="B5657" t="s">
        <v>29</v>
      </c>
      <c r="C5657" t="s">
        <v>91</v>
      </c>
      <c r="D5657" t="s">
        <v>163</v>
      </c>
      <c r="E5657" t="s">
        <v>56</v>
      </c>
      <c r="F5657" t="s">
        <v>57</v>
      </c>
      <c r="G5657">
        <v>1</v>
      </c>
      <c r="H5657">
        <v>411637</v>
      </c>
      <c r="I5657" t="s">
        <v>58</v>
      </c>
      <c r="J5657" s="3">
        <v>45014</v>
      </c>
      <c r="K5657">
        <v>1400</v>
      </c>
      <c r="L5657" t="s">
        <v>22730</v>
      </c>
      <c r="M5657" t="s">
        <v>144</v>
      </c>
      <c r="N5657" t="s">
        <v>22731</v>
      </c>
      <c r="O5657" t="s">
        <v>22732</v>
      </c>
      <c r="P5657" t="s">
        <v>51</v>
      </c>
      <c r="Q5657">
        <v>6</v>
      </c>
      <c r="R5657" t="s">
        <v>88</v>
      </c>
      <c r="S5657" t="s">
        <v>118</v>
      </c>
      <c r="T5657">
        <v>94205</v>
      </c>
      <c r="U5657" s="1">
        <v>45359</v>
      </c>
      <c r="V5657" t="s">
        <v>72</v>
      </c>
      <c r="W5657">
        <v>833360</v>
      </c>
      <c r="X5657" t="s">
        <v>22733</v>
      </c>
      <c r="Y5657">
        <v>745</v>
      </c>
      <c r="Z5657">
        <v>1842</v>
      </c>
      <c r="AA5657">
        <v>8</v>
      </c>
      <c r="AB5657">
        <v>5894.4000000000015</v>
      </c>
      <c r="AC5657">
        <f>Table1_1[[#This Row],[Price]]*Table1_1[[#This Row],[Quantity]]</f>
        <v>14736</v>
      </c>
    </row>
    <row r="5658" spans="1:29" x14ac:dyDescent="0.3">
      <c r="A5658" t="s">
        <v>28</v>
      </c>
      <c r="B5658" t="s">
        <v>29</v>
      </c>
      <c r="C5658" t="s">
        <v>66</v>
      </c>
      <c r="D5658" t="s">
        <v>637</v>
      </c>
      <c r="E5658" t="s">
        <v>56</v>
      </c>
      <c r="F5658" t="s">
        <v>150</v>
      </c>
      <c r="G5658">
        <v>13</v>
      </c>
      <c r="H5658">
        <v>412825</v>
      </c>
      <c r="I5658" t="s">
        <v>58</v>
      </c>
      <c r="J5658" s="3">
        <v>44655</v>
      </c>
      <c r="K5658">
        <v>1400</v>
      </c>
      <c r="L5658" t="s">
        <v>22735</v>
      </c>
      <c r="M5658" t="s">
        <v>129</v>
      </c>
      <c r="N5658" t="s">
        <v>22736</v>
      </c>
      <c r="O5658">
        <v>8491200444</v>
      </c>
      <c r="P5658" t="s">
        <v>51</v>
      </c>
      <c r="Q5658">
        <v>8</v>
      </c>
      <c r="R5658" t="s">
        <v>88</v>
      </c>
      <c r="S5658" t="s">
        <v>63</v>
      </c>
      <c r="T5658">
        <v>46996</v>
      </c>
      <c r="U5658" s="1">
        <v>45518</v>
      </c>
      <c r="V5658" t="s">
        <v>64</v>
      </c>
      <c r="W5658">
        <v>943068</v>
      </c>
      <c r="X5658" t="s">
        <v>22737</v>
      </c>
      <c r="Y5658">
        <v>389</v>
      </c>
      <c r="Z5658">
        <v>1896</v>
      </c>
      <c r="AA5658">
        <v>7</v>
      </c>
      <c r="AB5658">
        <v>5308.8</v>
      </c>
      <c r="AC5658">
        <f>Table1_1[[#This Row],[Price]]*Table1_1[[#This Row],[Quantity]]</f>
        <v>13272</v>
      </c>
    </row>
    <row r="5659" spans="1:29" x14ac:dyDescent="0.3">
      <c r="A5659" t="s">
        <v>28</v>
      </c>
      <c r="B5659" t="s">
        <v>29</v>
      </c>
      <c r="C5659" t="s">
        <v>157</v>
      </c>
      <c r="D5659" t="s">
        <v>421</v>
      </c>
      <c r="E5659" t="s">
        <v>46</v>
      </c>
      <c r="F5659" t="s">
        <v>47</v>
      </c>
      <c r="G5659">
        <v>81</v>
      </c>
      <c r="H5659">
        <v>429240</v>
      </c>
      <c r="I5659" t="s">
        <v>58</v>
      </c>
      <c r="J5659" s="3">
        <v>45328</v>
      </c>
      <c r="K5659">
        <v>1200</v>
      </c>
      <c r="L5659" t="s">
        <v>22738</v>
      </c>
      <c r="M5659" t="s">
        <v>189</v>
      </c>
      <c r="N5659" t="s">
        <v>22739</v>
      </c>
      <c r="O5659">
        <v>-5457</v>
      </c>
      <c r="P5659" t="s">
        <v>87</v>
      </c>
      <c r="Q5659">
        <v>15</v>
      </c>
      <c r="R5659" t="s">
        <v>88</v>
      </c>
      <c r="S5659" t="s">
        <v>63</v>
      </c>
      <c r="T5659">
        <v>19513</v>
      </c>
      <c r="U5659" s="1">
        <v>45593</v>
      </c>
      <c r="V5659" t="s">
        <v>155</v>
      </c>
      <c r="W5659">
        <v>264144</v>
      </c>
      <c r="X5659" t="s">
        <v>22740</v>
      </c>
      <c r="Y5659">
        <v>791</v>
      </c>
      <c r="Z5659">
        <v>564</v>
      </c>
      <c r="AA5659">
        <v>1</v>
      </c>
      <c r="AB5659">
        <v>225.60000000000002</v>
      </c>
      <c r="AC5659">
        <f>Table1_1[[#This Row],[Price]]*Table1_1[[#This Row],[Quantity]]</f>
        <v>564</v>
      </c>
    </row>
    <row r="5660" spans="1:29" x14ac:dyDescent="0.3">
      <c r="A5660" t="s">
        <v>28</v>
      </c>
      <c r="B5660" t="s">
        <v>29</v>
      </c>
      <c r="C5660" t="s">
        <v>193</v>
      </c>
      <c r="D5660" t="s">
        <v>524</v>
      </c>
      <c r="E5660" t="s">
        <v>46</v>
      </c>
      <c r="F5660" t="s">
        <v>99</v>
      </c>
      <c r="G5660">
        <v>69</v>
      </c>
      <c r="H5660">
        <v>437686</v>
      </c>
      <c r="I5660" t="s">
        <v>58</v>
      </c>
      <c r="J5660" s="3">
        <v>45376</v>
      </c>
      <c r="K5660">
        <v>1100</v>
      </c>
      <c r="L5660" t="s">
        <v>22742</v>
      </c>
      <c r="M5660" t="s">
        <v>818</v>
      </c>
      <c r="N5660" t="s">
        <v>22743</v>
      </c>
      <c r="O5660" t="s">
        <v>22744</v>
      </c>
      <c r="P5660" t="s">
        <v>51</v>
      </c>
      <c r="Q5660">
        <v>14</v>
      </c>
      <c r="R5660" t="s">
        <v>40</v>
      </c>
      <c r="S5660" t="s">
        <v>79</v>
      </c>
      <c r="T5660">
        <v>21706</v>
      </c>
      <c r="U5660" s="1">
        <v>45489</v>
      </c>
      <c r="V5660" t="s">
        <v>126</v>
      </c>
      <c r="W5660">
        <v>820993</v>
      </c>
      <c r="X5660" t="s">
        <v>22745</v>
      </c>
      <c r="Y5660">
        <v>602</v>
      </c>
      <c r="Z5660">
        <v>1447</v>
      </c>
      <c r="AA5660">
        <v>5</v>
      </c>
      <c r="AB5660">
        <v>2894</v>
      </c>
      <c r="AC5660">
        <f>Table1_1[[#This Row],[Price]]*Table1_1[[#This Row],[Quantity]]</f>
        <v>7235</v>
      </c>
    </row>
    <row r="5661" spans="1:29" x14ac:dyDescent="0.3">
      <c r="A5661" t="s">
        <v>28</v>
      </c>
      <c r="B5661" t="s">
        <v>29</v>
      </c>
      <c r="C5661" t="s">
        <v>193</v>
      </c>
      <c r="D5661" t="s">
        <v>524</v>
      </c>
      <c r="E5661" t="s">
        <v>56</v>
      </c>
      <c r="F5661" t="s">
        <v>135</v>
      </c>
      <c r="G5661">
        <v>32</v>
      </c>
      <c r="H5661">
        <v>438244</v>
      </c>
      <c r="I5661" t="s">
        <v>34</v>
      </c>
      <c r="J5661" s="3">
        <v>44432</v>
      </c>
      <c r="K5661">
        <v>950</v>
      </c>
      <c r="L5661" t="s">
        <v>22746</v>
      </c>
      <c r="M5661" t="s">
        <v>49</v>
      </c>
      <c r="N5661" t="s">
        <v>22747</v>
      </c>
      <c r="O5661" t="s">
        <v>22748</v>
      </c>
      <c r="P5661" t="s">
        <v>51</v>
      </c>
      <c r="Q5661">
        <v>10</v>
      </c>
      <c r="R5661" t="s">
        <v>40</v>
      </c>
      <c r="S5661" t="s">
        <v>63</v>
      </c>
      <c r="T5661">
        <v>64952</v>
      </c>
      <c r="U5661" s="1">
        <v>45366</v>
      </c>
      <c r="V5661" t="s">
        <v>72</v>
      </c>
      <c r="W5661">
        <v>616028</v>
      </c>
      <c r="X5661" t="s">
        <v>22749</v>
      </c>
      <c r="Y5661">
        <v>420</v>
      </c>
      <c r="Z5661">
        <v>2572</v>
      </c>
      <c r="AA5661">
        <v>4</v>
      </c>
      <c r="AB5661">
        <v>4115.2</v>
      </c>
      <c r="AC5661">
        <f>Table1_1[[#This Row],[Price]]*Table1_1[[#This Row],[Quantity]]</f>
        <v>10288</v>
      </c>
    </row>
    <row r="5662" spans="1:29" x14ac:dyDescent="0.3">
      <c r="A5662" t="s">
        <v>28</v>
      </c>
      <c r="B5662" t="s">
        <v>29</v>
      </c>
      <c r="C5662" t="s">
        <v>148</v>
      </c>
      <c r="D5662" t="s">
        <v>560</v>
      </c>
      <c r="E5662" t="s">
        <v>46</v>
      </c>
      <c r="F5662" t="s">
        <v>99</v>
      </c>
      <c r="G5662">
        <v>37</v>
      </c>
      <c r="H5662">
        <v>418878</v>
      </c>
      <c r="I5662" t="s">
        <v>34</v>
      </c>
      <c r="J5662" s="3">
        <v>44233</v>
      </c>
      <c r="K5662">
        <v>1100</v>
      </c>
      <c r="L5662" t="s">
        <v>22750</v>
      </c>
      <c r="M5662" t="s">
        <v>1483</v>
      </c>
      <c r="N5662" t="s">
        <v>22751</v>
      </c>
      <c r="O5662" t="s">
        <v>22752</v>
      </c>
      <c r="P5662" t="s">
        <v>39</v>
      </c>
      <c r="Q5662">
        <v>19</v>
      </c>
      <c r="R5662" t="s">
        <v>88</v>
      </c>
      <c r="S5662" t="s">
        <v>63</v>
      </c>
      <c r="T5662">
        <v>64222</v>
      </c>
      <c r="U5662" s="1">
        <v>45534</v>
      </c>
      <c r="V5662" t="s">
        <v>64</v>
      </c>
      <c r="W5662">
        <v>524398</v>
      </c>
      <c r="X5662" t="s">
        <v>22753</v>
      </c>
      <c r="Y5662">
        <v>490</v>
      </c>
      <c r="Z5662">
        <v>2200</v>
      </c>
      <c r="AA5662">
        <v>6</v>
      </c>
      <c r="AB5662">
        <v>5280</v>
      </c>
      <c r="AC5662">
        <f>Table1_1[[#This Row],[Price]]*Table1_1[[#This Row],[Quantity]]</f>
        <v>13200</v>
      </c>
    </row>
    <row r="5663" spans="1:29" x14ac:dyDescent="0.3">
      <c r="A5663" t="s">
        <v>28</v>
      </c>
      <c r="B5663" t="s">
        <v>29</v>
      </c>
      <c r="C5663" t="s">
        <v>148</v>
      </c>
      <c r="D5663" t="s">
        <v>237</v>
      </c>
      <c r="E5663" t="s">
        <v>46</v>
      </c>
      <c r="F5663" t="s">
        <v>355</v>
      </c>
      <c r="G5663">
        <v>58</v>
      </c>
      <c r="H5663">
        <v>415579</v>
      </c>
      <c r="I5663" t="s">
        <v>34</v>
      </c>
      <c r="J5663" s="3">
        <v>44130</v>
      </c>
      <c r="K5663">
        <v>950</v>
      </c>
      <c r="L5663" t="s">
        <v>22754</v>
      </c>
      <c r="M5663" t="s">
        <v>1291</v>
      </c>
      <c r="N5663" t="s">
        <v>22755</v>
      </c>
      <c r="O5663" t="s">
        <v>22756</v>
      </c>
      <c r="P5663" t="s">
        <v>51</v>
      </c>
      <c r="Q5663">
        <v>9</v>
      </c>
      <c r="R5663" t="s">
        <v>88</v>
      </c>
      <c r="S5663" t="s">
        <v>118</v>
      </c>
      <c r="T5663">
        <v>69935</v>
      </c>
      <c r="U5663" s="1">
        <v>45343</v>
      </c>
      <c r="V5663" t="s">
        <v>119</v>
      </c>
      <c r="W5663">
        <v>507371</v>
      </c>
      <c r="X5663" t="s">
        <v>22757</v>
      </c>
      <c r="Y5663">
        <v>721</v>
      </c>
      <c r="Z5663">
        <v>2534</v>
      </c>
      <c r="AA5663">
        <v>3</v>
      </c>
      <c r="AB5663">
        <v>3040.8</v>
      </c>
      <c r="AC5663">
        <f>Table1_1[[#This Row],[Price]]*Table1_1[[#This Row],[Quantity]]</f>
        <v>7602</v>
      </c>
    </row>
    <row r="5664" spans="1:29" x14ac:dyDescent="0.3">
      <c r="A5664" t="s">
        <v>28</v>
      </c>
      <c r="B5664" t="s">
        <v>29</v>
      </c>
      <c r="C5664" t="s">
        <v>44</v>
      </c>
      <c r="D5664" t="s">
        <v>149</v>
      </c>
      <c r="E5664" t="s">
        <v>32</v>
      </c>
      <c r="F5664" t="s">
        <v>106</v>
      </c>
      <c r="G5664">
        <v>10</v>
      </c>
      <c r="H5664">
        <v>439824</v>
      </c>
      <c r="I5664" t="s">
        <v>34</v>
      </c>
      <c r="J5664" s="3">
        <v>45451</v>
      </c>
      <c r="K5664">
        <v>1200</v>
      </c>
      <c r="L5664" t="s">
        <v>22758</v>
      </c>
      <c r="M5664" t="s">
        <v>152</v>
      </c>
      <c r="N5664" t="s">
        <v>22759</v>
      </c>
      <c r="O5664" t="s">
        <v>22760</v>
      </c>
      <c r="P5664" t="s">
        <v>71</v>
      </c>
      <c r="Q5664">
        <v>10</v>
      </c>
      <c r="R5664" t="s">
        <v>88</v>
      </c>
      <c r="S5664" t="s">
        <v>79</v>
      </c>
      <c r="T5664">
        <v>39849</v>
      </c>
      <c r="U5664" s="1">
        <v>45408</v>
      </c>
      <c r="V5664" t="s">
        <v>80</v>
      </c>
      <c r="W5664">
        <v>797067</v>
      </c>
      <c r="X5664" t="s">
        <v>22761</v>
      </c>
      <c r="Y5664">
        <v>800</v>
      </c>
      <c r="Z5664">
        <v>2284</v>
      </c>
      <c r="AA5664">
        <v>5</v>
      </c>
      <c r="AB5664">
        <v>4568</v>
      </c>
      <c r="AC5664">
        <f>Table1_1[[#This Row],[Price]]*Table1_1[[#This Row],[Quantity]]</f>
        <v>11420</v>
      </c>
    </row>
    <row r="5665" spans="1:29" x14ac:dyDescent="0.3">
      <c r="A5665" t="s">
        <v>28</v>
      </c>
      <c r="B5665" t="s">
        <v>29</v>
      </c>
      <c r="C5665" t="s">
        <v>44</v>
      </c>
      <c r="D5665" t="s">
        <v>637</v>
      </c>
      <c r="E5665" t="s">
        <v>46</v>
      </c>
      <c r="F5665" t="s">
        <v>150</v>
      </c>
      <c r="G5665">
        <v>96</v>
      </c>
      <c r="H5665">
        <v>430397</v>
      </c>
      <c r="I5665" t="s">
        <v>34</v>
      </c>
      <c r="J5665" s="3">
        <v>44426</v>
      </c>
      <c r="K5665">
        <v>1300</v>
      </c>
      <c r="L5665" t="s">
        <v>22762</v>
      </c>
      <c r="M5665" t="s">
        <v>1409</v>
      </c>
      <c r="N5665" t="s">
        <v>22763</v>
      </c>
      <c r="O5665" t="s">
        <v>22764</v>
      </c>
      <c r="P5665" t="s">
        <v>71</v>
      </c>
      <c r="Q5665">
        <v>13</v>
      </c>
      <c r="R5665" t="s">
        <v>88</v>
      </c>
      <c r="S5665" t="s">
        <v>118</v>
      </c>
      <c r="T5665">
        <v>11516</v>
      </c>
      <c r="U5665" s="1">
        <v>45365</v>
      </c>
      <c r="V5665" t="s">
        <v>72</v>
      </c>
      <c r="W5665">
        <v>945347</v>
      </c>
      <c r="X5665" t="s">
        <v>1450</v>
      </c>
      <c r="Y5665">
        <v>910</v>
      </c>
      <c r="Z5665">
        <v>2031</v>
      </c>
      <c r="AA5665">
        <v>7</v>
      </c>
      <c r="AB5665">
        <v>5686.8</v>
      </c>
      <c r="AC5665">
        <f>Table1_1[[#This Row],[Price]]*Table1_1[[#This Row],[Quantity]]</f>
        <v>14217</v>
      </c>
    </row>
    <row r="5666" spans="1:29" x14ac:dyDescent="0.3">
      <c r="A5666" t="s">
        <v>28</v>
      </c>
      <c r="B5666" t="s">
        <v>29</v>
      </c>
      <c r="C5666" t="s">
        <v>30</v>
      </c>
      <c r="D5666" t="s">
        <v>74</v>
      </c>
      <c r="E5666" t="s">
        <v>56</v>
      </c>
      <c r="F5666" t="s">
        <v>57</v>
      </c>
      <c r="G5666">
        <v>15</v>
      </c>
      <c r="H5666">
        <v>430639</v>
      </c>
      <c r="I5666" t="s">
        <v>58</v>
      </c>
      <c r="J5666" s="3">
        <v>45060</v>
      </c>
      <c r="K5666">
        <v>1100</v>
      </c>
      <c r="L5666" t="s">
        <v>10970</v>
      </c>
      <c r="M5666" t="s">
        <v>680</v>
      </c>
      <c r="N5666" t="s">
        <v>22765</v>
      </c>
      <c r="O5666">
        <v>-9525</v>
      </c>
      <c r="P5666" t="s">
        <v>71</v>
      </c>
      <c r="Q5666">
        <v>5</v>
      </c>
      <c r="R5666" t="s">
        <v>40</v>
      </c>
      <c r="S5666" t="s">
        <v>41</v>
      </c>
      <c r="T5666">
        <v>41362</v>
      </c>
      <c r="U5666" s="1">
        <v>45436</v>
      </c>
      <c r="V5666" t="s">
        <v>140</v>
      </c>
      <c r="W5666">
        <v>420843</v>
      </c>
      <c r="X5666" t="s">
        <v>22766</v>
      </c>
      <c r="Y5666">
        <v>522</v>
      </c>
      <c r="Z5666">
        <v>2806</v>
      </c>
      <c r="AA5666">
        <v>3</v>
      </c>
      <c r="AB5666">
        <v>3367.2000000000003</v>
      </c>
      <c r="AC5666">
        <f>Table1_1[[#This Row],[Price]]*Table1_1[[#This Row],[Quantity]]</f>
        <v>8418</v>
      </c>
    </row>
    <row r="5667" spans="1:29" x14ac:dyDescent="0.3">
      <c r="A5667" t="s">
        <v>28</v>
      </c>
      <c r="B5667" t="s">
        <v>29</v>
      </c>
      <c r="C5667" t="s">
        <v>148</v>
      </c>
      <c r="D5667" t="s">
        <v>227</v>
      </c>
      <c r="E5667" t="s">
        <v>56</v>
      </c>
      <c r="F5667" t="s">
        <v>150</v>
      </c>
      <c r="G5667">
        <v>25</v>
      </c>
      <c r="H5667">
        <v>406208</v>
      </c>
      <c r="I5667" t="s">
        <v>58</v>
      </c>
      <c r="J5667" s="3">
        <v>44339</v>
      </c>
      <c r="K5667">
        <v>1400</v>
      </c>
      <c r="L5667" t="s">
        <v>22768</v>
      </c>
      <c r="M5667" t="s">
        <v>1017</v>
      </c>
      <c r="N5667" t="s">
        <v>22769</v>
      </c>
      <c r="O5667" t="s">
        <v>22770</v>
      </c>
      <c r="P5667" t="s">
        <v>87</v>
      </c>
      <c r="Q5667">
        <v>19</v>
      </c>
      <c r="R5667" t="s">
        <v>40</v>
      </c>
      <c r="S5667" t="s">
        <v>118</v>
      </c>
      <c r="T5667">
        <v>30934</v>
      </c>
      <c r="U5667" s="1">
        <v>45300</v>
      </c>
      <c r="V5667" t="s">
        <v>111</v>
      </c>
      <c r="W5667">
        <v>115056</v>
      </c>
      <c r="X5667" t="s">
        <v>22771</v>
      </c>
      <c r="Y5667">
        <v>247</v>
      </c>
      <c r="Z5667">
        <v>857</v>
      </c>
      <c r="AA5667">
        <v>7</v>
      </c>
      <c r="AB5667">
        <v>2399.6</v>
      </c>
      <c r="AC5667">
        <f>Table1_1[[#This Row],[Price]]*Table1_1[[#This Row],[Quantity]]</f>
        <v>5999</v>
      </c>
    </row>
    <row r="5668" spans="1:29" x14ac:dyDescent="0.3">
      <c r="A5668" t="s">
        <v>28</v>
      </c>
      <c r="B5668" t="s">
        <v>29</v>
      </c>
      <c r="C5668" t="s">
        <v>193</v>
      </c>
      <c r="D5668" t="s">
        <v>511</v>
      </c>
      <c r="E5668" t="s">
        <v>46</v>
      </c>
      <c r="F5668" t="s">
        <v>33</v>
      </c>
      <c r="G5668">
        <v>69</v>
      </c>
      <c r="H5668">
        <v>431138</v>
      </c>
      <c r="I5668" t="s">
        <v>34</v>
      </c>
      <c r="J5668" s="3">
        <v>45486</v>
      </c>
      <c r="K5668">
        <v>800</v>
      </c>
      <c r="L5668" t="s">
        <v>22772</v>
      </c>
      <c r="M5668" t="s">
        <v>1366</v>
      </c>
      <c r="N5668" t="s">
        <v>22773</v>
      </c>
      <c r="O5668" t="s">
        <v>22774</v>
      </c>
      <c r="P5668" t="s">
        <v>71</v>
      </c>
      <c r="Q5668">
        <v>5</v>
      </c>
      <c r="R5668" t="s">
        <v>40</v>
      </c>
      <c r="S5668" t="s">
        <v>63</v>
      </c>
      <c r="T5668">
        <v>10891</v>
      </c>
      <c r="U5668" s="1">
        <v>45417</v>
      </c>
      <c r="V5668" t="s">
        <v>140</v>
      </c>
      <c r="W5668">
        <v>129396</v>
      </c>
      <c r="X5668" t="s">
        <v>22775</v>
      </c>
      <c r="Y5668">
        <v>432</v>
      </c>
      <c r="Z5668">
        <v>1044</v>
      </c>
      <c r="AA5668">
        <v>4</v>
      </c>
      <c r="AB5668">
        <v>1670.4</v>
      </c>
      <c r="AC5668">
        <f>Table1_1[[#This Row],[Price]]*Table1_1[[#This Row],[Quantity]]</f>
        <v>4176</v>
      </c>
    </row>
    <row r="5669" spans="1:29" x14ac:dyDescent="0.3">
      <c r="A5669" t="s">
        <v>28</v>
      </c>
      <c r="B5669" t="s">
        <v>29</v>
      </c>
      <c r="C5669" t="s">
        <v>30</v>
      </c>
      <c r="D5669" t="s">
        <v>254</v>
      </c>
      <c r="E5669" t="s">
        <v>56</v>
      </c>
      <c r="F5669" t="s">
        <v>83</v>
      </c>
      <c r="G5669">
        <v>14</v>
      </c>
      <c r="H5669">
        <v>428409</v>
      </c>
      <c r="I5669" t="s">
        <v>34</v>
      </c>
      <c r="J5669" s="3">
        <v>44497</v>
      </c>
      <c r="K5669">
        <v>1200</v>
      </c>
      <c r="L5669" t="s">
        <v>22776</v>
      </c>
      <c r="M5669" t="s">
        <v>263</v>
      </c>
      <c r="N5669" t="s">
        <v>22777</v>
      </c>
      <c r="O5669" t="s">
        <v>22778</v>
      </c>
      <c r="P5669" t="s">
        <v>71</v>
      </c>
      <c r="Q5669">
        <v>7</v>
      </c>
      <c r="R5669" t="s">
        <v>40</v>
      </c>
      <c r="S5669" t="s">
        <v>63</v>
      </c>
      <c r="T5669">
        <v>42157</v>
      </c>
      <c r="U5669" s="1">
        <v>45461</v>
      </c>
      <c r="V5669" t="s">
        <v>52</v>
      </c>
      <c r="W5669">
        <v>786165</v>
      </c>
      <c r="X5669" t="s">
        <v>22779</v>
      </c>
      <c r="Y5669">
        <v>415</v>
      </c>
      <c r="Z5669">
        <v>1651</v>
      </c>
      <c r="AA5669">
        <v>4</v>
      </c>
      <c r="AB5669">
        <v>2641.6000000000004</v>
      </c>
      <c r="AC5669">
        <f>Table1_1[[#This Row],[Price]]*Table1_1[[#This Row],[Quantity]]</f>
        <v>6604</v>
      </c>
    </row>
    <row r="5670" spans="1:29" x14ac:dyDescent="0.3">
      <c r="A5670" t="s">
        <v>28</v>
      </c>
      <c r="B5670" t="s">
        <v>29</v>
      </c>
      <c r="C5670" t="s">
        <v>30</v>
      </c>
      <c r="D5670" t="s">
        <v>142</v>
      </c>
      <c r="E5670" t="s">
        <v>56</v>
      </c>
      <c r="F5670" t="s">
        <v>99</v>
      </c>
      <c r="G5670">
        <v>4</v>
      </c>
      <c r="H5670">
        <v>438369</v>
      </c>
      <c r="I5670" t="s">
        <v>34</v>
      </c>
      <c r="J5670" s="3">
        <v>45176</v>
      </c>
      <c r="K5670">
        <v>950</v>
      </c>
      <c r="L5670" t="s">
        <v>22780</v>
      </c>
      <c r="M5670" t="s">
        <v>1007</v>
      </c>
      <c r="N5670" t="s">
        <v>22781</v>
      </c>
      <c r="O5670" t="s">
        <v>22782</v>
      </c>
      <c r="P5670" t="s">
        <v>71</v>
      </c>
      <c r="Q5670">
        <v>10</v>
      </c>
      <c r="R5670" t="s">
        <v>88</v>
      </c>
      <c r="S5670" t="s">
        <v>63</v>
      </c>
      <c r="T5670">
        <v>54514</v>
      </c>
      <c r="U5670" s="1">
        <v>45561</v>
      </c>
      <c r="V5670" t="s">
        <v>180</v>
      </c>
      <c r="W5670">
        <v>343939</v>
      </c>
      <c r="X5670" t="s">
        <v>22783</v>
      </c>
      <c r="Y5670">
        <v>406</v>
      </c>
      <c r="Z5670">
        <v>1287</v>
      </c>
      <c r="AA5670">
        <v>6</v>
      </c>
      <c r="AB5670">
        <v>3088.8</v>
      </c>
      <c r="AC5670">
        <f>Table1_1[[#This Row],[Price]]*Table1_1[[#This Row],[Quantity]]</f>
        <v>7722</v>
      </c>
    </row>
    <row r="5671" spans="1:29" x14ac:dyDescent="0.3">
      <c r="A5671" t="s">
        <v>28</v>
      </c>
      <c r="B5671" t="s">
        <v>29</v>
      </c>
      <c r="C5671" t="s">
        <v>148</v>
      </c>
      <c r="D5671" t="s">
        <v>45</v>
      </c>
      <c r="E5671" t="s">
        <v>46</v>
      </c>
      <c r="F5671" t="s">
        <v>355</v>
      </c>
      <c r="G5671">
        <v>43</v>
      </c>
      <c r="H5671">
        <v>416830</v>
      </c>
      <c r="I5671" t="s">
        <v>58</v>
      </c>
      <c r="J5671" s="3">
        <v>43905</v>
      </c>
      <c r="K5671">
        <v>1200</v>
      </c>
      <c r="L5671" t="s">
        <v>9070</v>
      </c>
      <c r="M5671" t="s">
        <v>108</v>
      </c>
      <c r="N5671" t="s">
        <v>22784</v>
      </c>
      <c r="O5671" t="s">
        <v>22785</v>
      </c>
      <c r="P5671" t="s">
        <v>87</v>
      </c>
      <c r="Q5671">
        <v>19</v>
      </c>
      <c r="R5671" t="s">
        <v>88</v>
      </c>
      <c r="S5671" t="s">
        <v>41</v>
      </c>
      <c r="T5671">
        <v>82351</v>
      </c>
      <c r="U5671" s="1">
        <v>45616</v>
      </c>
      <c r="V5671" t="s">
        <v>42</v>
      </c>
      <c r="W5671">
        <v>118397</v>
      </c>
      <c r="X5671" t="s">
        <v>22786</v>
      </c>
      <c r="Y5671">
        <v>941</v>
      </c>
      <c r="Z5671">
        <v>937</v>
      </c>
      <c r="AA5671">
        <v>2</v>
      </c>
      <c r="AB5671">
        <v>749.6</v>
      </c>
      <c r="AC5671">
        <f>Table1_1[[#This Row],[Price]]*Table1_1[[#This Row],[Quantity]]</f>
        <v>1874</v>
      </c>
    </row>
    <row r="5672" spans="1:29" x14ac:dyDescent="0.3">
      <c r="A5672" t="s">
        <v>28</v>
      </c>
      <c r="B5672" t="s">
        <v>29</v>
      </c>
      <c r="C5672" t="s">
        <v>44</v>
      </c>
      <c r="D5672" t="s">
        <v>421</v>
      </c>
      <c r="E5672" t="s">
        <v>32</v>
      </c>
      <c r="F5672" t="s">
        <v>83</v>
      </c>
      <c r="G5672">
        <v>85</v>
      </c>
      <c r="H5672">
        <v>426272</v>
      </c>
      <c r="I5672" t="s">
        <v>58</v>
      </c>
      <c r="J5672" s="3">
        <v>45127</v>
      </c>
      <c r="K5672">
        <v>1400</v>
      </c>
      <c r="L5672" t="s">
        <v>22787</v>
      </c>
      <c r="M5672" t="s">
        <v>1091</v>
      </c>
      <c r="N5672" t="s">
        <v>22788</v>
      </c>
      <c r="O5672" t="s">
        <v>22789</v>
      </c>
      <c r="P5672" t="s">
        <v>71</v>
      </c>
      <c r="Q5672">
        <v>18</v>
      </c>
      <c r="R5672" t="s">
        <v>88</v>
      </c>
      <c r="S5672" t="s">
        <v>79</v>
      </c>
      <c r="T5672">
        <v>49545</v>
      </c>
      <c r="U5672" s="1">
        <v>45572</v>
      </c>
      <c r="V5672" t="s">
        <v>155</v>
      </c>
      <c r="W5672">
        <v>449748</v>
      </c>
      <c r="X5672" t="s">
        <v>22790</v>
      </c>
      <c r="Y5672">
        <v>771</v>
      </c>
      <c r="Z5672">
        <v>1644</v>
      </c>
      <c r="AA5672">
        <v>1</v>
      </c>
      <c r="AB5672">
        <v>657.6</v>
      </c>
      <c r="AC5672">
        <f>Table1_1[[#This Row],[Price]]*Table1_1[[#This Row],[Quantity]]</f>
        <v>1644</v>
      </c>
    </row>
    <row r="5673" spans="1:29" x14ac:dyDescent="0.3">
      <c r="A5673" t="s">
        <v>28</v>
      </c>
      <c r="B5673" t="s">
        <v>29</v>
      </c>
      <c r="C5673" t="s">
        <v>157</v>
      </c>
      <c r="D5673" t="s">
        <v>92</v>
      </c>
      <c r="E5673" t="s">
        <v>46</v>
      </c>
      <c r="F5673" t="s">
        <v>47</v>
      </c>
      <c r="G5673">
        <v>22</v>
      </c>
      <c r="H5673">
        <v>425960</v>
      </c>
      <c r="I5673" t="s">
        <v>34</v>
      </c>
      <c r="J5673" s="3">
        <v>44539</v>
      </c>
      <c r="K5673">
        <v>1300</v>
      </c>
      <c r="L5673" t="s">
        <v>22791</v>
      </c>
      <c r="M5673" t="s">
        <v>731</v>
      </c>
      <c r="N5673" t="s">
        <v>22792</v>
      </c>
      <c r="O5673" t="s">
        <v>22793</v>
      </c>
      <c r="P5673" t="s">
        <v>87</v>
      </c>
      <c r="Q5673">
        <v>3</v>
      </c>
      <c r="R5673" t="s">
        <v>88</v>
      </c>
      <c r="S5673" t="s">
        <v>41</v>
      </c>
      <c r="T5673">
        <v>11047</v>
      </c>
      <c r="U5673" s="1">
        <v>45480</v>
      </c>
      <c r="V5673" t="s">
        <v>126</v>
      </c>
      <c r="W5673">
        <v>960023</v>
      </c>
      <c r="X5673" t="s">
        <v>22794</v>
      </c>
      <c r="Y5673">
        <v>917</v>
      </c>
      <c r="Z5673">
        <v>1498</v>
      </c>
      <c r="AA5673">
        <v>8</v>
      </c>
      <c r="AB5673">
        <v>4793.6000000000004</v>
      </c>
      <c r="AC5673">
        <f>Table1_1[[#This Row],[Price]]*Table1_1[[#This Row],[Quantity]]</f>
        <v>11984</v>
      </c>
    </row>
    <row r="5674" spans="1:29" x14ac:dyDescent="0.3">
      <c r="A5674" t="s">
        <v>28</v>
      </c>
      <c r="B5674" t="s">
        <v>29</v>
      </c>
      <c r="C5674" t="s">
        <v>30</v>
      </c>
      <c r="D5674" t="s">
        <v>248</v>
      </c>
      <c r="E5674" t="s">
        <v>46</v>
      </c>
      <c r="F5674" t="s">
        <v>113</v>
      </c>
      <c r="G5674">
        <v>76</v>
      </c>
      <c r="H5674">
        <v>425415</v>
      </c>
      <c r="I5674" t="s">
        <v>58</v>
      </c>
      <c r="J5674" s="3">
        <v>44621</v>
      </c>
      <c r="K5674">
        <v>1200</v>
      </c>
      <c r="L5674" t="s">
        <v>22795</v>
      </c>
      <c r="M5674" t="s">
        <v>195</v>
      </c>
      <c r="N5674" t="s">
        <v>22796</v>
      </c>
      <c r="O5674" t="s">
        <v>22797</v>
      </c>
      <c r="P5674" t="s">
        <v>51</v>
      </c>
      <c r="Q5674">
        <v>4</v>
      </c>
      <c r="R5674" t="s">
        <v>40</v>
      </c>
      <c r="S5674" t="s">
        <v>118</v>
      </c>
      <c r="T5674">
        <v>89328</v>
      </c>
      <c r="U5674" s="1">
        <v>45302</v>
      </c>
      <c r="V5674" t="s">
        <v>111</v>
      </c>
      <c r="W5674">
        <v>190824</v>
      </c>
      <c r="X5674" t="s">
        <v>20825</v>
      </c>
      <c r="Y5674">
        <v>816</v>
      </c>
      <c r="Z5674">
        <v>878</v>
      </c>
      <c r="AA5674">
        <v>2</v>
      </c>
      <c r="AB5674">
        <v>702.40000000000009</v>
      </c>
      <c r="AC5674">
        <f>Table1_1[[#This Row],[Price]]*Table1_1[[#This Row],[Quantity]]</f>
        <v>1756</v>
      </c>
    </row>
    <row r="5675" spans="1:29" x14ac:dyDescent="0.3">
      <c r="A5675" t="s">
        <v>28</v>
      </c>
      <c r="B5675" t="s">
        <v>29</v>
      </c>
      <c r="C5675" t="s">
        <v>66</v>
      </c>
      <c r="D5675" t="s">
        <v>170</v>
      </c>
      <c r="E5675" t="s">
        <v>46</v>
      </c>
      <c r="F5675" t="s">
        <v>150</v>
      </c>
      <c r="G5675">
        <v>59</v>
      </c>
      <c r="H5675">
        <v>411392</v>
      </c>
      <c r="I5675" t="s">
        <v>34</v>
      </c>
      <c r="J5675" s="3">
        <v>45384</v>
      </c>
      <c r="K5675">
        <v>800</v>
      </c>
      <c r="L5675" t="s">
        <v>22799</v>
      </c>
      <c r="M5675" t="s">
        <v>372</v>
      </c>
      <c r="N5675" t="s">
        <v>22800</v>
      </c>
      <c r="O5675" t="s">
        <v>22801</v>
      </c>
      <c r="P5675" t="s">
        <v>71</v>
      </c>
      <c r="Q5675">
        <v>20</v>
      </c>
      <c r="R5675" t="s">
        <v>40</v>
      </c>
      <c r="S5675" t="s">
        <v>118</v>
      </c>
      <c r="T5675">
        <v>62570</v>
      </c>
      <c r="U5675" s="1">
        <v>45521</v>
      </c>
      <c r="V5675" t="s">
        <v>64</v>
      </c>
      <c r="W5675">
        <v>394092</v>
      </c>
      <c r="X5675" t="s">
        <v>22802</v>
      </c>
      <c r="Y5675">
        <v>446</v>
      </c>
      <c r="Z5675">
        <v>859</v>
      </c>
      <c r="AA5675">
        <v>4</v>
      </c>
      <c r="AB5675">
        <v>1374.4</v>
      </c>
      <c r="AC5675">
        <f>Table1_1[[#This Row],[Price]]*Table1_1[[#This Row],[Quantity]]</f>
        <v>3436</v>
      </c>
    </row>
    <row r="5676" spans="1:29" x14ac:dyDescent="0.3">
      <c r="A5676" t="s">
        <v>28</v>
      </c>
      <c r="B5676" t="s">
        <v>29</v>
      </c>
      <c r="C5676" t="s">
        <v>30</v>
      </c>
      <c r="D5676" t="s">
        <v>338</v>
      </c>
      <c r="E5676" t="s">
        <v>32</v>
      </c>
      <c r="F5676" t="s">
        <v>33</v>
      </c>
      <c r="G5676">
        <v>100</v>
      </c>
      <c r="H5676">
        <v>439005</v>
      </c>
      <c r="I5676" t="s">
        <v>58</v>
      </c>
      <c r="J5676" s="3">
        <v>44884</v>
      </c>
      <c r="K5676">
        <v>1300</v>
      </c>
      <c r="L5676" t="s">
        <v>5940</v>
      </c>
      <c r="M5676" t="s">
        <v>654</v>
      </c>
      <c r="N5676" t="s">
        <v>22803</v>
      </c>
      <c r="O5676" t="s">
        <v>22804</v>
      </c>
      <c r="P5676" t="s">
        <v>39</v>
      </c>
      <c r="Q5676">
        <v>11</v>
      </c>
      <c r="R5676" t="s">
        <v>88</v>
      </c>
      <c r="S5676" t="s">
        <v>41</v>
      </c>
      <c r="T5676">
        <v>36129</v>
      </c>
      <c r="U5676" s="1">
        <v>45342</v>
      </c>
      <c r="V5676" t="s">
        <v>119</v>
      </c>
      <c r="W5676">
        <v>633403</v>
      </c>
      <c r="X5676" t="s">
        <v>16996</v>
      </c>
      <c r="Y5676">
        <v>535</v>
      </c>
      <c r="Z5676">
        <v>1777</v>
      </c>
      <c r="AA5676">
        <v>4</v>
      </c>
      <c r="AB5676">
        <v>2843.2000000000003</v>
      </c>
      <c r="AC5676">
        <f>Table1_1[[#This Row],[Price]]*Table1_1[[#This Row],[Quantity]]</f>
        <v>7108</v>
      </c>
    </row>
    <row r="5677" spans="1:29" x14ac:dyDescent="0.3">
      <c r="A5677" t="s">
        <v>28</v>
      </c>
      <c r="B5677" t="s">
        <v>29</v>
      </c>
      <c r="C5677" t="s">
        <v>193</v>
      </c>
      <c r="D5677" t="s">
        <v>560</v>
      </c>
      <c r="E5677" t="s">
        <v>56</v>
      </c>
      <c r="F5677" t="s">
        <v>33</v>
      </c>
      <c r="G5677">
        <v>68</v>
      </c>
      <c r="H5677">
        <v>421615</v>
      </c>
      <c r="I5677" t="s">
        <v>58</v>
      </c>
      <c r="J5677" s="3">
        <v>45394</v>
      </c>
      <c r="K5677">
        <v>1300</v>
      </c>
      <c r="L5677" t="s">
        <v>22806</v>
      </c>
      <c r="M5677" t="s">
        <v>293</v>
      </c>
      <c r="N5677" t="s">
        <v>22807</v>
      </c>
      <c r="O5677" t="s">
        <v>22808</v>
      </c>
      <c r="P5677" t="s">
        <v>51</v>
      </c>
      <c r="Q5677">
        <v>3</v>
      </c>
      <c r="R5677" t="s">
        <v>40</v>
      </c>
      <c r="S5677" t="s">
        <v>118</v>
      </c>
      <c r="T5677">
        <v>86401</v>
      </c>
      <c r="U5677" s="1">
        <v>45537</v>
      </c>
      <c r="V5677" t="s">
        <v>180</v>
      </c>
      <c r="W5677">
        <v>598330</v>
      </c>
      <c r="X5677" t="s">
        <v>22809</v>
      </c>
      <c r="Y5677">
        <v>986</v>
      </c>
      <c r="Z5677">
        <v>2832</v>
      </c>
      <c r="AA5677">
        <v>5</v>
      </c>
      <c r="AB5677">
        <v>5664</v>
      </c>
      <c r="AC5677">
        <f>Table1_1[[#This Row],[Price]]*Table1_1[[#This Row],[Quantity]]</f>
        <v>14160</v>
      </c>
    </row>
    <row r="5678" spans="1:29" x14ac:dyDescent="0.3">
      <c r="A5678" t="s">
        <v>28</v>
      </c>
      <c r="B5678" t="s">
        <v>29</v>
      </c>
      <c r="C5678" t="s">
        <v>44</v>
      </c>
      <c r="D5678" t="s">
        <v>291</v>
      </c>
      <c r="E5678" t="s">
        <v>56</v>
      </c>
      <c r="F5678" t="s">
        <v>57</v>
      </c>
      <c r="G5678">
        <v>88</v>
      </c>
      <c r="H5678">
        <v>417993</v>
      </c>
      <c r="I5678" t="s">
        <v>58</v>
      </c>
      <c r="J5678" s="3">
        <v>44947</v>
      </c>
      <c r="K5678">
        <v>1300</v>
      </c>
      <c r="L5678" t="s">
        <v>22810</v>
      </c>
      <c r="M5678" t="s">
        <v>108</v>
      </c>
      <c r="N5678" t="s">
        <v>22811</v>
      </c>
      <c r="O5678" t="s">
        <v>22812</v>
      </c>
      <c r="P5678" t="s">
        <v>51</v>
      </c>
      <c r="Q5678">
        <v>20</v>
      </c>
      <c r="R5678" t="s">
        <v>40</v>
      </c>
      <c r="S5678" t="s">
        <v>118</v>
      </c>
      <c r="T5678">
        <v>65231</v>
      </c>
      <c r="U5678" s="1">
        <v>45314</v>
      </c>
      <c r="V5678" t="s">
        <v>111</v>
      </c>
      <c r="W5678">
        <v>886795</v>
      </c>
      <c r="X5678" t="s">
        <v>22813</v>
      </c>
      <c r="Y5678">
        <v>564</v>
      </c>
      <c r="Z5678">
        <v>2459</v>
      </c>
      <c r="AA5678">
        <v>1</v>
      </c>
      <c r="AB5678">
        <v>983.6</v>
      </c>
      <c r="AC5678">
        <f>Table1_1[[#This Row],[Price]]*Table1_1[[#This Row],[Quantity]]</f>
        <v>2459</v>
      </c>
    </row>
    <row r="5679" spans="1:29" x14ac:dyDescent="0.3">
      <c r="A5679" t="s">
        <v>28</v>
      </c>
      <c r="B5679" t="s">
        <v>29</v>
      </c>
      <c r="C5679" t="s">
        <v>44</v>
      </c>
      <c r="D5679" t="s">
        <v>338</v>
      </c>
      <c r="E5679" t="s">
        <v>32</v>
      </c>
      <c r="F5679" t="s">
        <v>113</v>
      </c>
      <c r="G5679">
        <v>54</v>
      </c>
      <c r="H5679">
        <v>439137</v>
      </c>
      <c r="I5679" t="s">
        <v>58</v>
      </c>
      <c r="J5679" s="3">
        <v>44289</v>
      </c>
      <c r="K5679">
        <v>950</v>
      </c>
      <c r="L5679" t="s">
        <v>22814</v>
      </c>
      <c r="M5679" t="s">
        <v>654</v>
      </c>
      <c r="N5679" t="s">
        <v>22815</v>
      </c>
      <c r="O5679">
        <v>9544684578</v>
      </c>
      <c r="P5679" t="s">
        <v>87</v>
      </c>
      <c r="Q5679">
        <v>12</v>
      </c>
      <c r="R5679" t="s">
        <v>40</v>
      </c>
      <c r="S5679" t="s">
        <v>79</v>
      </c>
      <c r="T5679">
        <v>32419</v>
      </c>
      <c r="U5679" s="1">
        <v>45588</v>
      </c>
      <c r="V5679" t="s">
        <v>155</v>
      </c>
      <c r="W5679">
        <v>535646</v>
      </c>
      <c r="X5679" t="s">
        <v>22816</v>
      </c>
      <c r="Y5679">
        <v>419</v>
      </c>
      <c r="Z5679">
        <v>1003</v>
      </c>
      <c r="AA5679">
        <v>5</v>
      </c>
      <c r="AB5679">
        <v>2006</v>
      </c>
      <c r="AC5679">
        <f>Table1_1[[#This Row],[Price]]*Table1_1[[#This Row],[Quantity]]</f>
        <v>5015</v>
      </c>
    </row>
    <row r="5680" spans="1:29" x14ac:dyDescent="0.3">
      <c r="A5680" t="s">
        <v>28</v>
      </c>
      <c r="B5680" t="s">
        <v>29</v>
      </c>
      <c r="C5680" t="s">
        <v>30</v>
      </c>
      <c r="D5680" t="s">
        <v>349</v>
      </c>
      <c r="E5680" t="s">
        <v>46</v>
      </c>
      <c r="F5680" t="s">
        <v>135</v>
      </c>
      <c r="G5680">
        <v>83</v>
      </c>
      <c r="H5680">
        <v>422512</v>
      </c>
      <c r="I5680" t="s">
        <v>34</v>
      </c>
      <c r="J5680" s="3">
        <v>45375</v>
      </c>
      <c r="K5680">
        <v>1400</v>
      </c>
      <c r="L5680" t="s">
        <v>22817</v>
      </c>
      <c r="M5680" t="s">
        <v>115</v>
      </c>
      <c r="N5680" t="s">
        <v>22818</v>
      </c>
      <c r="O5680" t="s">
        <v>22819</v>
      </c>
      <c r="P5680" t="s">
        <v>39</v>
      </c>
      <c r="Q5680">
        <v>4</v>
      </c>
      <c r="R5680" t="s">
        <v>40</v>
      </c>
      <c r="S5680" t="s">
        <v>118</v>
      </c>
      <c r="T5680">
        <v>35168</v>
      </c>
      <c r="U5680" s="1">
        <v>45566</v>
      </c>
      <c r="V5680" t="s">
        <v>155</v>
      </c>
      <c r="W5680">
        <v>584689</v>
      </c>
      <c r="X5680" t="s">
        <v>1686</v>
      </c>
      <c r="Y5680">
        <v>845</v>
      </c>
      <c r="Z5680">
        <v>2517</v>
      </c>
      <c r="AA5680">
        <v>7</v>
      </c>
      <c r="AB5680">
        <v>7047.6</v>
      </c>
      <c r="AC5680">
        <f>Table1_1[[#This Row],[Price]]*Table1_1[[#This Row],[Quantity]]</f>
        <v>17619</v>
      </c>
    </row>
    <row r="5681" spans="1:29" x14ac:dyDescent="0.3">
      <c r="A5681" t="s">
        <v>28</v>
      </c>
      <c r="B5681" t="s">
        <v>29</v>
      </c>
      <c r="C5681" t="s">
        <v>157</v>
      </c>
      <c r="D5681" t="s">
        <v>182</v>
      </c>
      <c r="E5681" t="s">
        <v>56</v>
      </c>
      <c r="F5681" t="s">
        <v>175</v>
      </c>
      <c r="G5681">
        <v>61</v>
      </c>
      <c r="H5681">
        <v>403861</v>
      </c>
      <c r="I5681" t="s">
        <v>34</v>
      </c>
      <c r="J5681" s="3">
        <v>45415</v>
      </c>
      <c r="K5681">
        <v>950</v>
      </c>
      <c r="L5681" t="s">
        <v>22820</v>
      </c>
      <c r="M5681" t="s">
        <v>239</v>
      </c>
      <c r="N5681" t="s">
        <v>22821</v>
      </c>
      <c r="O5681" t="s">
        <v>22822</v>
      </c>
      <c r="P5681" t="s">
        <v>39</v>
      </c>
      <c r="Q5681">
        <v>10</v>
      </c>
      <c r="R5681" t="s">
        <v>88</v>
      </c>
      <c r="S5681" t="s">
        <v>118</v>
      </c>
      <c r="T5681">
        <v>86446</v>
      </c>
      <c r="U5681" s="1">
        <v>45463</v>
      </c>
      <c r="V5681" t="s">
        <v>52</v>
      </c>
      <c r="W5681">
        <v>947215</v>
      </c>
      <c r="X5681" t="s">
        <v>22823</v>
      </c>
      <c r="Y5681">
        <v>335</v>
      </c>
      <c r="Z5681">
        <v>742</v>
      </c>
      <c r="AA5681">
        <v>2</v>
      </c>
      <c r="AB5681">
        <v>593.6</v>
      </c>
      <c r="AC5681">
        <f>Table1_1[[#This Row],[Price]]*Table1_1[[#This Row],[Quantity]]</f>
        <v>1484</v>
      </c>
    </row>
    <row r="5682" spans="1:29" x14ac:dyDescent="0.3">
      <c r="A5682" t="s">
        <v>28</v>
      </c>
      <c r="B5682" t="s">
        <v>29</v>
      </c>
      <c r="C5682" t="s">
        <v>148</v>
      </c>
      <c r="D5682" t="s">
        <v>98</v>
      </c>
      <c r="E5682" t="s">
        <v>56</v>
      </c>
      <c r="F5682" t="s">
        <v>47</v>
      </c>
      <c r="G5682">
        <v>55</v>
      </c>
      <c r="H5682">
        <v>406451</v>
      </c>
      <c r="I5682" t="s">
        <v>58</v>
      </c>
      <c r="J5682" s="3">
        <v>44502</v>
      </c>
      <c r="K5682">
        <v>1300</v>
      </c>
      <c r="L5682" t="s">
        <v>22824</v>
      </c>
      <c r="M5682" t="s">
        <v>165</v>
      </c>
      <c r="N5682" t="s">
        <v>22825</v>
      </c>
      <c r="O5682" t="s">
        <v>22826</v>
      </c>
      <c r="P5682" t="s">
        <v>51</v>
      </c>
      <c r="Q5682">
        <v>15</v>
      </c>
      <c r="R5682" t="s">
        <v>40</v>
      </c>
      <c r="S5682" t="s">
        <v>118</v>
      </c>
      <c r="T5682">
        <v>92305</v>
      </c>
      <c r="U5682" s="1">
        <v>45399</v>
      </c>
      <c r="V5682" t="s">
        <v>80</v>
      </c>
      <c r="W5682">
        <v>943638</v>
      </c>
      <c r="X5682" t="s">
        <v>22827</v>
      </c>
      <c r="Y5682">
        <v>876</v>
      </c>
      <c r="Z5682">
        <v>1883</v>
      </c>
      <c r="AA5682">
        <v>7</v>
      </c>
      <c r="AB5682">
        <v>5272.4000000000015</v>
      </c>
      <c r="AC5682">
        <f>Table1_1[[#This Row],[Price]]*Table1_1[[#This Row],[Quantity]]</f>
        <v>13181</v>
      </c>
    </row>
    <row r="5683" spans="1:29" x14ac:dyDescent="0.3">
      <c r="A5683" t="s">
        <v>28</v>
      </c>
      <c r="B5683" t="s">
        <v>29</v>
      </c>
      <c r="C5683" t="s">
        <v>66</v>
      </c>
      <c r="D5683" t="s">
        <v>637</v>
      </c>
      <c r="E5683" t="s">
        <v>46</v>
      </c>
      <c r="F5683" t="s">
        <v>175</v>
      </c>
      <c r="G5683">
        <v>50</v>
      </c>
      <c r="H5683">
        <v>422448</v>
      </c>
      <c r="I5683" t="s">
        <v>34</v>
      </c>
      <c r="J5683" s="3">
        <v>44047</v>
      </c>
      <c r="K5683">
        <v>950</v>
      </c>
      <c r="L5683" t="s">
        <v>22829</v>
      </c>
      <c r="M5683" t="s">
        <v>361</v>
      </c>
      <c r="N5683" t="s">
        <v>22830</v>
      </c>
      <c r="O5683" t="s">
        <v>22831</v>
      </c>
      <c r="P5683" t="s">
        <v>51</v>
      </c>
      <c r="Q5683">
        <v>17</v>
      </c>
      <c r="R5683" t="s">
        <v>40</v>
      </c>
      <c r="S5683" t="s">
        <v>63</v>
      </c>
      <c r="T5683">
        <v>57631</v>
      </c>
      <c r="U5683" s="1">
        <v>45359</v>
      </c>
      <c r="V5683" t="s">
        <v>72</v>
      </c>
      <c r="W5683">
        <v>738171</v>
      </c>
      <c r="X5683" t="s">
        <v>22832</v>
      </c>
      <c r="Y5683">
        <v>660</v>
      </c>
      <c r="Z5683">
        <v>2450</v>
      </c>
      <c r="AA5683">
        <v>5</v>
      </c>
      <c r="AB5683">
        <v>4900</v>
      </c>
      <c r="AC5683">
        <f>Table1_1[[#This Row],[Price]]*Table1_1[[#This Row],[Quantity]]</f>
        <v>12250</v>
      </c>
    </row>
    <row r="5684" spans="1:29" x14ac:dyDescent="0.3">
      <c r="A5684" t="s">
        <v>28</v>
      </c>
      <c r="B5684" t="s">
        <v>29</v>
      </c>
      <c r="C5684" t="s">
        <v>66</v>
      </c>
      <c r="D5684" t="s">
        <v>163</v>
      </c>
      <c r="E5684" t="s">
        <v>32</v>
      </c>
      <c r="F5684" t="s">
        <v>135</v>
      </c>
      <c r="G5684">
        <v>50</v>
      </c>
      <c r="H5684">
        <v>432588</v>
      </c>
      <c r="I5684" t="s">
        <v>58</v>
      </c>
      <c r="J5684" s="3">
        <v>44899</v>
      </c>
      <c r="K5684">
        <v>1400</v>
      </c>
      <c r="L5684" t="s">
        <v>10523</v>
      </c>
      <c r="M5684" t="s">
        <v>568</v>
      </c>
      <c r="N5684" t="s">
        <v>22833</v>
      </c>
      <c r="O5684">
        <v>8349347614</v>
      </c>
      <c r="P5684" t="s">
        <v>87</v>
      </c>
      <c r="Q5684">
        <v>12</v>
      </c>
      <c r="R5684" t="s">
        <v>40</v>
      </c>
      <c r="S5684" t="s">
        <v>118</v>
      </c>
      <c r="T5684">
        <v>16279</v>
      </c>
      <c r="U5684" s="1">
        <v>45293</v>
      </c>
      <c r="V5684" t="s">
        <v>111</v>
      </c>
      <c r="W5684">
        <v>616245</v>
      </c>
      <c r="X5684" t="s">
        <v>22834</v>
      </c>
      <c r="Y5684">
        <v>467</v>
      </c>
      <c r="Z5684">
        <v>1899</v>
      </c>
      <c r="AA5684">
        <v>1</v>
      </c>
      <c r="AB5684">
        <v>759.6</v>
      </c>
      <c r="AC5684">
        <f>Table1_1[[#This Row],[Price]]*Table1_1[[#This Row],[Quantity]]</f>
        <v>1899</v>
      </c>
    </row>
    <row r="5685" spans="1:29" x14ac:dyDescent="0.3">
      <c r="A5685" t="s">
        <v>28</v>
      </c>
      <c r="B5685" t="s">
        <v>29</v>
      </c>
      <c r="C5685" t="s">
        <v>66</v>
      </c>
      <c r="D5685" t="s">
        <v>560</v>
      </c>
      <c r="E5685" t="s">
        <v>56</v>
      </c>
      <c r="F5685" t="s">
        <v>57</v>
      </c>
      <c r="G5685">
        <v>43</v>
      </c>
      <c r="H5685">
        <v>429611</v>
      </c>
      <c r="I5685" t="s">
        <v>58</v>
      </c>
      <c r="J5685" s="3">
        <v>45150</v>
      </c>
      <c r="K5685">
        <v>1400</v>
      </c>
      <c r="L5685" t="s">
        <v>22835</v>
      </c>
      <c r="M5685" t="s">
        <v>953</v>
      </c>
      <c r="N5685" t="s">
        <v>22836</v>
      </c>
      <c r="O5685" t="s">
        <v>22837</v>
      </c>
      <c r="P5685" t="s">
        <v>39</v>
      </c>
      <c r="Q5685">
        <v>3</v>
      </c>
      <c r="R5685" t="s">
        <v>88</v>
      </c>
      <c r="S5685" t="s">
        <v>41</v>
      </c>
      <c r="T5685">
        <v>65928</v>
      </c>
      <c r="U5685" s="1">
        <v>45485</v>
      </c>
      <c r="V5685" t="s">
        <v>126</v>
      </c>
      <c r="W5685">
        <v>859931</v>
      </c>
      <c r="X5685" t="s">
        <v>22838</v>
      </c>
      <c r="Y5685">
        <v>528</v>
      </c>
      <c r="Z5685">
        <v>597</v>
      </c>
      <c r="AA5685">
        <v>6</v>
      </c>
      <c r="AB5685">
        <v>1432.8000000000002</v>
      </c>
      <c r="AC5685">
        <f>Table1_1[[#This Row],[Price]]*Table1_1[[#This Row],[Quantity]]</f>
        <v>3582</v>
      </c>
    </row>
    <row r="5686" spans="1:29" x14ac:dyDescent="0.3">
      <c r="A5686" t="s">
        <v>28</v>
      </c>
      <c r="B5686" t="s">
        <v>29</v>
      </c>
      <c r="C5686" t="s">
        <v>44</v>
      </c>
      <c r="D5686" t="s">
        <v>134</v>
      </c>
      <c r="E5686" t="s">
        <v>56</v>
      </c>
      <c r="F5686" t="s">
        <v>83</v>
      </c>
      <c r="G5686">
        <v>5</v>
      </c>
      <c r="H5686">
        <v>424943</v>
      </c>
      <c r="I5686" t="s">
        <v>34</v>
      </c>
      <c r="J5686" s="3">
        <v>45480</v>
      </c>
      <c r="K5686">
        <v>950</v>
      </c>
      <c r="L5686" t="s">
        <v>22840</v>
      </c>
      <c r="M5686" t="s">
        <v>101</v>
      </c>
      <c r="N5686" t="s">
        <v>22841</v>
      </c>
      <c r="O5686" t="s">
        <v>22842</v>
      </c>
      <c r="P5686" t="s">
        <v>51</v>
      </c>
      <c r="Q5686">
        <v>19</v>
      </c>
      <c r="R5686" t="s">
        <v>88</v>
      </c>
      <c r="S5686" t="s">
        <v>63</v>
      </c>
      <c r="T5686">
        <v>95424</v>
      </c>
      <c r="U5686" s="1">
        <v>45450</v>
      </c>
      <c r="V5686" t="s">
        <v>52</v>
      </c>
      <c r="W5686">
        <v>839823</v>
      </c>
      <c r="X5686" t="s">
        <v>22843</v>
      </c>
      <c r="Y5686">
        <v>223</v>
      </c>
      <c r="Z5686">
        <v>871</v>
      </c>
      <c r="AA5686">
        <v>6</v>
      </c>
      <c r="AB5686">
        <v>2090.4</v>
      </c>
      <c r="AC5686">
        <f>Table1_1[[#This Row],[Price]]*Table1_1[[#This Row],[Quantity]]</f>
        <v>5226</v>
      </c>
    </row>
    <row r="5687" spans="1:29" x14ac:dyDescent="0.3">
      <c r="A5687" t="s">
        <v>28</v>
      </c>
      <c r="B5687" t="s">
        <v>29</v>
      </c>
      <c r="C5687" t="s">
        <v>148</v>
      </c>
      <c r="D5687" t="s">
        <v>149</v>
      </c>
      <c r="E5687" t="s">
        <v>46</v>
      </c>
      <c r="F5687" t="s">
        <v>355</v>
      </c>
      <c r="G5687">
        <v>82</v>
      </c>
      <c r="H5687">
        <v>427134</v>
      </c>
      <c r="I5687" t="s">
        <v>34</v>
      </c>
      <c r="J5687" s="3">
        <v>45279</v>
      </c>
      <c r="K5687">
        <v>1000</v>
      </c>
      <c r="L5687" t="s">
        <v>22844</v>
      </c>
      <c r="M5687" t="s">
        <v>731</v>
      </c>
      <c r="N5687" t="s">
        <v>22845</v>
      </c>
      <c r="O5687">
        <v>4128725949</v>
      </c>
      <c r="P5687" t="s">
        <v>51</v>
      </c>
      <c r="Q5687">
        <v>15</v>
      </c>
      <c r="R5687" t="s">
        <v>88</v>
      </c>
      <c r="S5687" t="s">
        <v>118</v>
      </c>
      <c r="T5687">
        <v>90205</v>
      </c>
      <c r="U5687" s="1">
        <v>45322</v>
      </c>
      <c r="V5687" t="s">
        <v>111</v>
      </c>
      <c r="W5687">
        <v>814336</v>
      </c>
      <c r="X5687" t="s">
        <v>22846</v>
      </c>
      <c r="Y5687">
        <v>470</v>
      </c>
      <c r="Z5687">
        <v>710</v>
      </c>
      <c r="AA5687">
        <v>1</v>
      </c>
      <c r="AB5687">
        <v>284</v>
      </c>
      <c r="AC5687">
        <f>Table1_1[[#This Row],[Price]]*Table1_1[[#This Row],[Quantity]]</f>
        <v>710</v>
      </c>
    </row>
    <row r="5688" spans="1:29" x14ac:dyDescent="0.3">
      <c r="A5688" t="s">
        <v>28</v>
      </c>
      <c r="B5688" t="s">
        <v>29</v>
      </c>
      <c r="C5688" t="s">
        <v>157</v>
      </c>
      <c r="D5688" t="s">
        <v>317</v>
      </c>
      <c r="E5688" t="s">
        <v>32</v>
      </c>
      <c r="F5688" t="s">
        <v>355</v>
      </c>
      <c r="G5688">
        <v>68</v>
      </c>
      <c r="H5688">
        <v>433933</v>
      </c>
      <c r="I5688" t="s">
        <v>58</v>
      </c>
      <c r="J5688" s="3">
        <v>44766</v>
      </c>
      <c r="K5688">
        <v>1400</v>
      </c>
      <c r="L5688" t="s">
        <v>22847</v>
      </c>
      <c r="M5688" t="s">
        <v>361</v>
      </c>
      <c r="N5688" t="s">
        <v>22848</v>
      </c>
      <c r="O5688" t="s">
        <v>22849</v>
      </c>
      <c r="P5688" t="s">
        <v>51</v>
      </c>
      <c r="Q5688">
        <v>11</v>
      </c>
      <c r="R5688" t="s">
        <v>40</v>
      </c>
      <c r="S5688" t="s">
        <v>41</v>
      </c>
      <c r="T5688">
        <v>53932</v>
      </c>
      <c r="U5688" s="1">
        <v>45527</v>
      </c>
      <c r="V5688" t="s">
        <v>64</v>
      </c>
      <c r="W5688">
        <v>931151</v>
      </c>
      <c r="X5688" t="s">
        <v>22850</v>
      </c>
      <c r="Y5688">
        <v>572</v>
      </c>
      <c r="Z5688">
        <v>1692</v>
      </c>
      <c r="AA5688">
        <v>5</v>
      </c>
      <c r="AB5688">
        <v>3384</v>
      </c>
      <c r="AC5688">
        <f>Table1_1[[#This Row],[Price]]*Table1_1[[#This Row],[Quantity]]</f>
        <v>8460</v>
      </c>
    </row>
    <row r="5689" spans="1:29" x14ac:dyDescent="0.3">
      <c r="A5689" t="s">
        <v>28</v>
      </c>
      <c r="B5689" t="s">
        <v>29</v>
      </c>
      <c r="C5689" t="s">
        <v>157</v>
      </c>
      <c r="D5689" t="s">
        <v>411</v>
      </c>
      <c r="E5689" t="s">
        <v>46</v>
      </c>
      <c r="F5689" t="s">
        <v>83</v>
      </c>
      <c r="G5689">
        <v>45</v>
      </c>
      <c r="H5689">
        <v>407790</v>
      </c>
      <c r="I5689" t="s">
        <v>58</v>
      </c>
      <c r="J5689" s="3">
        <v>44020</v>
      </c>
      <c r="K5689">
        <v>800</v>
      </c>
      <c r="L5689" t="s">
        <v>22851</v>
      </c>
      <c r="M5689" t="s">
        <v>101</v>
      </c>
      <c r="N5689" t="s">
        <v>22852</v>
      </c>
      <c r="O5689" t="s">
        <v>22853</v>
      </c>
      <c r="P5689" t="s">
        <v>87</v>
      </c>
      <c r="Q5689">
        <v>8</v>
      </c>
      <c r="R5689" t="s">
        <v>40</v>
      </c>
      <c r="S5689" t="s">
        <v>63</v>
      </c>
      <c r="T5689">
        <v>28372</v>
      </c>
      <c r="U5689" s="1">
        <v>45492</v>
      </c>
      <c r="V5689" t="s">
        <v>126</v>
      </c>
      <c r="W5689">
        <v>644229</v>
      </c>
      <c r="X5689" t="s">
        <v>22854</v>
      </c>
      <c r="Y5689">
        <v>434</v>
      </c>
      <c r="Z5689">
        <v>1537</v>
      </c>
      <c r="AA5689">
        <v>3</v>
      </c>
      <c r="AB5689">
        <v>1844.4</v>
      </c>
      <c r="AC5689">
        <f>Table1_1[[#This Row],[Price]]*Table1_1[[#This Row],[Quantity]]</f>
        <v>4611</v>
      </c>
    </row>
    <row r="5690" spans="1:29" x14ac:dyDescent="0.3">
      <c r="A5690" t="s">
        <v>28</v>
      </c>
      <c r="B5690" t="s">
        <v>29</v>
      </c>
      <c r="C5690" t="s">
        <v>44</v>
      </c>
      <c r="D5690" t="s">
        <v>274</v>
      </c>
      <c r="E5690" t="s">
        <v>56</v>
      </c>
      <c r="F5690" t="s">
        <v>57</v>
      </c>
      <c r="G5690">
        <v>19</v>
      </c>
      <c r="H5690">
        <v>419988</v>
      </c>
      <c r="I5690" t="s">
        <v>58</v>
      </c>
      <c r="J5690" s="3">
        <v>44121</v>
      </c>
      <c r="K5690">
        <v>1300</v>
      </c>
      <c r="L5690" t="s">
        <v>22855</v>
      </c>
      <c r="M5690" t="s">
        <v>85</v>
      </c>
      <c r="N5690" t="s">
        <v>22856</v>
      </c>
      <c r="O5690" t="s">
        <v>22857</v>
      </c>
      <c r="P5690" t="s">
        <v>71</v>
      </c>
      <c r="Q5690">
        <v>16</v>
      </c>
      <c r="R5690" t="s">
        <v>88</v>
      </c>
      <c r="S5690" t="s">
        <v>63</v>
      </c>
      <c r="T5690">
        <v>86386</v>
      </c>
      <c r="U5690" s="1">
        <v>45385</v>
      </c>
      <c r="V5690" t="s">
        <v>80</v>
      </c>
      <c r="W5690">
        <v>237083</v>
      </c>
      <c r="X5690" t="s">
        <v>22858</v>
      </c>
      <c r="Y5690">
        <v>287</v>
      </c>
      <c r="Z5690">
        <v>2285</v>
      </c>
      <c r="AA5690">
        <v>3</v>
      </c>
      <c r="AB5690">
        <v>2742</v>
      </c>
      <c r="AC5690">
        <f>Table1_1[[#This Row],[Price]]*Table1_1[[#This Row],[Quantity]]</f>
        <v>6855</v>
      </c>
    </row>
    <row r="5691" spans="1:29" x14ac:dyDescent="0.3">
      <c r="A5691" t="s">
        <v>28</v>
      </c>
      <c r="B5691" t="s">
        <v>29</v>
      </c>
      <c r="C5691" t="s">
        <v>44</v>
      </c>
      <c r="D5691" t="s">
        <v>149</v>
      </c>
      <c r="E5691" t="s">
        <v>56</v>
      </c>
      <c r="F5691" t="s">
        <v>99</v>
      </c>
      <c r="G5691">
        <v>9</v>
      </c>
      <c r="H5691">
        <v>403834</v>
      </c>
      <c r="I5691" t="s">
        <v>58</v>
      </c>
      <c r="J5691" s="3">
        <v>44550</v>
      </c>
      <c r="K5691">
        <v>1000</v>
      </c>
      <c r="L5691" t="s">
        <v>22859</v>
      </c>
      <c r="M5691" t="s">
        <v>856</v>
      </c>
      <c r="N5691" t="s">
        <v>22860</v>
      </c>
      <c r="O5691" t="s">
        <v>22861</v>
      </c>
      <c r="P5691" t="s">
        <v>39</v>
      </c>
      <c r="Q5691">
        <v>4</v>
      </c>
      <c r="R5691" t="s">
        <v>40</v>
      </c>
      <c r="S5691" t="s">
        <v>41</v>
      </c>
      <c r="T5691">
        <v>47189</v>
      </c>
      <c r="U5691" s="1">
        <v>45622</v>
      </c>
      <c r="V5691" t="s">
        <v>42</v>
      </c>
      <c r="W5691">
        <v>819001</v>
      </c>
      <c r="X5691" t="s">
        <v>22862</v>
      </c>
      <c r="Y5691">
        <v>264</v>
      </c>
      <c r="Z5691">
        <v>2367</v>
      </c>
      <c r="AA5691">
        <v>5</v>
      </c>
      <c r="AB5691">
        <v>4734</v>
      </c>
      <c r="AC5691">
        <f>Table1_1[[#This Row],[Price]]*Table1_1[[#This Row],[Quantity]]</f>
        <v>11835</v>
      </c>
    </row>
    <row r="5692" spans="1:29" x14ac:dyDescent="0.3">
      <c r="A5692" t="s">
        <v>28</v>
      </c>
      <c r="B5692" t="s">
        <v>29</v>
      </c>
      <c r="C5692" t="s">
        <v>44</v>
      </c>
      <c r="D5692" t="s">
        <v>349</v>
      </c>
      <c r="E5692" t="s">
        <v>56</v>
      </c>
      <c r="F5692" t="s">
        <v>106</v>
      </c>
      <c r="G5692">
        <v>33</v>
      </c>
      <c r="H5692">
        <v>419723</v>
      </c>
      <c r="I5692" t="s">
        <v>34</v>
      </c>
      <c r="J5692" s="3">
        <v>45313</v>
      </c>
      <c r="K5692">
        <v>1400</v>
      </c>
      <c r="L5692" t="s">
        <v>13692</v>
      </c>
      <c r="M5692" t="s">
        <v>680</v>
      </c>
      <c r="N5692" t="s">
        <v>22863</v>
      </c>
      <c r="O5692" t="s">
        <v>22864</v>
      </c>
      <c r="P5692" t="s">
        <v>87</v>
      </c>
      <c r="Q5692">
        <v>18</v>
      </c>
      <c r="R5692" t="s">
        <v>40</v>
      </c>
      <c r="S5692" t="s">
        <v>79</v>
      </c>
      <c r="T5692">
        <v>29869</v>
      </c>
      <c r="U5692" s="1">
        <v>45508</v>
      </c>
      <c r="V5692" t="s">
        <v>64</v>
      </c>
      <c r="W5692">
        <v>363427</v>
      </c>
      <c r="X5692" t="s">
        <v>22865</v>
      </c>
      <c r="Y5692">
        <v>900</v>
      </c>
      <c r="Z5692">
        <v>828</v>
      </c>
      <c r="AA5692">
        <v>6</v>
      </c>
      <c r="AB5692">
        <v>1987.2</v>
      </c>
      <c r="AC5692">
        <f>Table1_1[[#This Row],[Price]]*Table1_1[[#This Row],[Quantity]]</f>
        <v>4968</v>
      </c>
    </row>
    <row r="5693" spans="1:29" x14ac:dyDescent="0.3">
      <c r="A5693" t="s">
        <v>28</v>
      </c>
      <c r="B5693" t="s">
        <v>29</v>
      </c>
      <c r="C5693" t="s">
        <v>157</v>
      </c>
      <c r="D5693" t="s">
        <v>467</v>
      </c>
      <c r="E5693" t="s">
        <v>32</v>
      </c>
      <c r="F5693" t="s">
        <v>33</v>
      </c>
      <c r="G5693">
        <v>32</v>
      </c>
      <c r="H5693">
        <v>415589</v>
      </c>
      <c r="I5693" t="s">
        <v>58</v>
      </c>
      <c r="J5693" s="3">
        <v>43962</v>
      </c>
      <c r="K5693">
        <v>1300</v>
      </c>
      <c r="L5693" t="s">
        <v>22866</v>
      </c>
      <c r="M5693" t="s">
        <v>159</v>
      </c>
      <c r="N5693" t="s">
        <v>22867</v>
      </c>
      <c r="O5693">
        <v>4416842424</v>
      </c>
      <c r="P5693" t="s">
        <v>71</v>
      </c>
      <c r="Q5693">
        <v>13</v>
      </c>
      <c r="R5693" t="s">
        <v>88</v>
      </c>
      <c r="S5693" t="s">
        <v>118</v>
      </c>
      <c r="T5693">
        <v>41773</v>
      </c>
      <c r="U5693" s="1">
        <v>45581</v>
      </c>
      <c r="V5693" t="s">
        <v>155</v>
      </c>
      <c r="W5693">
        <v>553884</v>
      </c>
      <c r="X5693" t="s">
        <v>704</v>
      </c>
      <c r="Y5693">
        <v>729</v>
      </c>
      <c r="Z5693">
        <v>2073</v>
      </c>
      <c r="AA5693">
        <v>8</v>
      </c>
      <c r="AB5693">
        <v>6633.6</v>
      </c>
      <c r="AC5693">
        <f>Table1_1[[#This Row],[Price]]*Table1_1[[#This Row],[Quantity]]</f>
        <v>16584</v>
      </c>
    </row>
    <row r="5694" spans="1:29" x14ac:dyDescent="0.3">
      <c r="A5694" t="s">
        <v>28</v>
      </c>
      <c r="B5694" t="s">
        <v>29</v>
      </c>
      <c r="C5694" t="s">
        <v>157</v>
      </c>
      <c r="D5694" t="s">
        <v>349</v>
      </c>
      <c r="E5694" t="s">
        <v>46</v>
      </c>
      <c r="F5694" t="s">
        <v>135</v>
      </c>
      <c r="G5694">
        <v>12</v>
      </c>
      <c r="H5694">
        <v>413575</v>
      </c>
      <c r="I5694" t="s">
        <v>34</v>
      </c>
      <c r="J5694" s="3">
        <v>44337</v>
      </c>
      <c r="K5694">
        <v>1400</v>
      </c>
      <c r="L5694" t="s">
        <v>22868</v>
      </c>
      <c r="M5694" t="s">
        <v>423</v>
      </c>
      <c r="N5694" t="s">
        <v>22869</v>
      </c>
      <c r="O5694" t="s">
        <v>22870</v>
      </c>
      <c r="P5694" t="s">
        <v>71</v>
      </c>
      <c r="Q5694">
        <v>19</v>
      </c>
      <c r="R5694" t="s">
        <v>40</v>
      </c>
      <c r="S5694" t="s">
        <v>79</v>
      </c>
      <c r="T5694">
        <v>32050</v>
      </c>
      <c r="U5694" s="1">
        <v>45379</v>
      </c>
      <c r="V5694" t="s">
        <v>72</v>
      </c>
      <c r="W5694">
        <v>329526</v>
      </c>
      <c r="X5694" t="s">
        <v>22871</v>
      </c>
      <c r="Y5694">
        <v>554</v>
      </c>
      <c r="Z5694">
        <v>1721</v>
      </c>
      <c r="AA5694">
        <v>6</v>
      </c>
      <c r="AB5694">
        <v>4130.4000000000015</v>
      </c>
      <c r="AC5694">
        <f>Table1_1[[#This Row],[Price]]*Table1_1[[#This Row],[Quantity]]</f>
        <v>10326</v>
      </c>
    </row>
    <row r="5695" spans="1:29" x14ac:dyDescent="0.3">
      <c r="A5695" t="s">
        <v>28</v>
      </c>
      <c r="B5695" t="s">
        <v>29</v>
      </c>
      <c r="C5695" t="s">
        <v>44</v>
      </c>
      <c r="D5695" t="s">
        <v>82</v>
      </c>
      <c r="E5695" t="s">
        <v>56</v>
      </c>
      <c r="F5695" t="s">
        <v>47</v>
      </c>
      <c r="G5695">
        <v>68</v>
      </c>
      <c r="H5695">
        <v>420351</v>
      </c>
      <c r="I5695" t="s">
        <v>58</v>
      </c>
      <c r="J5695" s="3">
        <v>45120</v>
      </c>
      <c r="K5695">
        <v>1200</v>
      </c>
      <c r="L5695" t="s">
        <v>22873</v>
      </c>
      <c r="M5695" t="s">
        <v>76</v>
      </c>
      <c r="N5695" t="s">
        <v>22874</v>
      </c>
      <c r="O5695" t="s">
        <v>22875</v>
      </c>
      <c r="P5695" t="s">
        <v>39</v>
      </c>
      <c r="Q5695">
        <v>11</v>
      </c>
      <c r="R5695" t="s">
        <v>40</v>
      </c>
      <c r="S5695" t="s">
        <v>118</v>
      </c>
      <c r="T5695">
        <v>41901</v>
      </c>
      <c r="U5695" s="1">
        <v>45347</v>
      </c>
      <c r="V5695" t="s">
        <v>119</v>
      </c>
      <c r="W5695">
        <v>121535</v>
      </c>
      <c r="X5695" t="s">
        <v>22876</v>
      </c>
      <c r="Y5695">
        <v>330</v>
      </c>
      <c r="Z5695">
        <v>598</v>
      </c>
      <c r="AA5695">
        <v>1</v>
      </c>
      <c r="AB5695">
        <v>239.20000000000002</v>
      </c>
      <c r="AC5695">
        <f>Table1_1[[#This Row],[Price]]*Table1_1[[#This Row],[Quantity]]</f>
        <v>598</v>
      </c>
    </row>
    <row r="5696" spans="1:29" x14ac:dyDescent="0.3">
      <c r="A5696" t="s">
        <v>28</v>
      </c>
      <c r="B5696" t="s">
        <v>29</v>
      </c>
      <c r="C5696" t="s">
        <v>66</v>
      </c>
      <c r="D5696" t="s">
        <v>611</v>
      </c>
      <c r="E5696" t="s">
        <v>32</v>
      </c>
      <c r="F5696" t="s">
        <v>355</v>
      </c>
      <c r="G5696">
        <v>76</v>
      </c>
      <c r="H5696">
        <v>437424</v>
      </c>
      <c r="I5696" t="s">
        <v>34</v>
      </c>
      <c r="J5696" s="3">
        <v>45048</v>
      </c>
      <c r="K5696">
        <v>1300</v>
      </c>
      <c r="L5696" t="s">
        <v>9131</v>
      </c>
      <c r="M5696" t="s">
        <v>1253</v>
      </c>
      <c r="N5696" t="s">
        <v>22877</v>
      </c>
      <c r="O5696" t="s">
        <v>22878</v>
      </c>
      <c r="P5696" t="s">
        <v>87</v>
      </c>
      <c r="Q5696">
        <v>12</v>
      </c>
      <c r="R5696" t="s">
        <v>88</v>
      </c>
      <c r="S5696" t="s">
        <v>79</v>
      </c>
      <c r="T5696">
        <v>92184</v>
      </c>
      <c r="U5696" s="1">
        <v>45397</v>
      </c>
      <c r="V5696" t="s">
        <v>80</v>
      </c>
      <c r="W5696">
        <v>761072</v>
      </c>
      <c r="X5696" t="s">
        <v>22879</v>
      </c>
      <c r="Y5696">
        <v>544</v>
      </c>
      <c r="Z5696">
        <v>2446</v>
      </c>
      <c r="AA5696">
        <v>7</v>
      </c>
      <c r="AB5696">
        <v>6848.8</v>
      </c>
      <c r="AC5696">
        <f>Table1_1[[#This Row],[Price]]*Table1_1[[#This Row],[Quantity]]</f>
        <v>17122</v>
      </c>
    </row>
    <row r="5697" spans="1:29" x14ac:dyDescent="0.3">
      <c r="A5697" t="s">
        <v>28</v>
      </c>
      <c r="B5697" t="s">
        <v>29</v>
      </c>
      <c r="C5697" t="s">
        <v>148</v>
      </c>
      <c r="D5697" t="s">
        <v>621</v>
      </c>
      <c r="E5697" t="s">
        <v>56</v>
      </c>
      <c r="F5697" t="s">
        <v>83</v>
      </c>
      <c r="G5697">
        <v>82</v>
      </c>
      <c r="H5697">
        <v>436926</v>
      </c>
      <c r="I5697" t="s">
        <v>34</v>
      </c>
      <c r="J5697" s="3">
        <v>45057</v>
      </c>
      <c r="K5697">
        <v>1400</v>
      </c>
      <c r="L5697" t="s">
        <v>22880</v>
      </c>
      <c r="M5697" t="s">
        <v>152</v>
      </c>
      <c r="N5697" t="s">
        <v>22881</v>
      </c>
      <c r="O5697" t="s">
        <v>22882</v>
      </c>
      <c r="P5697" t="s">
        <v>71</v>
      </c>
      <c r="Q5697">
        <v>13</v>
      </c>
      <c r="R5697" t="s">
        <v>88</v>
      </c>
      <c r="S5697" t="s">
        <v>118</v>
      </c>
      <c r="T5697">
        <v>20418</v>
      </c>
      <c r="U5697" s="1">
        <v>45510</v>
      </c>
      <c r="V5697" t="s">
        <v>64</v>
      </c>
      <c r="W5697">
        <v>214792</v>
      </c>
      <c r="X5697" t="s">
        <v>22883</v>
      </c>
      <c r="Y5697">
        <v>702</v>
      </c>
      <c r="Z5697">
        <v>1099</v>
      </c>
      <c r="AA5697">
        <v>7</v>
      </c>
      <c r="AB5697">
        <v>3077.2000000000003</v>
      </c>
      <c r="AC5697">
        <f>Table1_1[[#This Row],[Price]]*Table1_1[[#This Row],[Quantity]]</f>
        <v>7693</v>
      </c>
    </row>
    <row r="5698" spans="1:29" x14ac:dyDescent="0.3">
      <c r="A5698" t="s">
        <v>28</v>
      </c>
      <c r="B5698" t="s">
        <v>29</v>
      </c>
      <c r="C5698" t="s">
        <v>157</v>
      </c>
      <c r="D5698" t="s">
        <v>82</v>
      </c>
      <c r="E5698" t="s">
        <v>46</v>
      </c>
      <c r="F5698" t="s">
        <v>33</v>
      </c>
      <c r="G5698">
        <v>98</v>
      </c>
      <c r="H5698">
        <v>425291</v>
      </c>
      <c r="I5698" t="s">
        <v>34</v>
      </c>
      <c r="J5698" s="3">
        <v>45091</v>
      </c>
      <c r="K5698">
        <v>1400</v>
      </c>
      <c r="L5698" t="s">
        <v>19088</v>
      </c>
      <c r="M5698" t="s">
        <v>428</v>
      </c>
      <c r="N5698" t="s">
        <v>22885</v>
      </c>
      <c r="O5698" t="s">
        <v>22886</v>
      </c>
      <c r="P5698" t="s">
        <v>39</v>
      </c>
      <c r="Q5698">
        <v>18</v>
      </c>
      <c r="R5698" t="s">
        <v>88</v>
      </c>
      <c r="S5698" t="s">
        <v>63</v>
      </c>
      <c r="T5698">
        <v>63094</v>
      </c>
      <c r="U5698" s="1">
        <v>45532</v>
      </c>
      <c r="V5698" t="s">
        <v>64</v>
      </c>
      <c r="W5698">
        <v>459489</v>
      </c>
      <c r="X5698" t="s">
        <v>22887</v>
      </c>
      <c r="Y5698">
        <v>780</v>
      </c>
      <c r="Z5698">
        <v>975</v>
      </c>
      <c r="AA5698">
        <v>7</v>
      </c>
      <c r="AB5698">
        <v>2730</v>
      </c>
      <c r="AC5698">
        <f>Table1_1[[#This Row],[Price]]*Table1_1[[#This Row],[Quantity]]</f>
        <v>6825</v>
      </c>
    </row>
    <row r="5699" spans="1:29" x14ac:dyDescent="0.3">
      <c r="A5699" t="s">
        <v>28</v>
      </c>
      <c r="B5699" t="s">
        <v>29</v>
      </c>
      <c r="C5699" t="s">
        <v>66</v>
      </c>
      <c r="D5699" t="s">
        <v>248</v>
      </c>
      <c r="E5699" t="s">
        <v>46</v>
      </c>
      <c r="F5699" t="s">
        <v>113</v>
      </c>
      <c r="G5699">
        <v>10</v>
      </c>
      <c r="H5699">
        <v>406679</v>
      </c>
      <c r="I5699" t="s">
        <v>34</v>
      </c>
      <c r="J5699" s="3">
        <v>44565</v>
      </c>
      <c r="K5699">
        <v>1300</v>
      </c>
      <c r="L5699" t="s">
        <v>22888</v>
      </c>
      <c r="M5699" t="s">
        <v>351</v>
      </c>
      <c r="N5699" t="s">
        <v>22889</v>
      </c>
      <c r="O5699">
        <v>-2490</v>
      </c>
      <c r="P5699" t="s">
        <v>51</v>
      </c>
      <c r="Q5699">
        <v>10</v>
      </c>
      <c r="R5699" t="s">
        <v>40</v>
      </c>
      <c r="S5699" t="s">
        <v>118</v>
      </c>
      <c r="T5699">
        <v>63356</v>
      </c>
      <c r="U5699" s="1">
        <v>45576</v>
      </c>
      <c r="V5699" t="s">
        <v>155</v>
      </c>
      <c r="W5699">
        <v>371798</v>
      </c>
      <c r="X5699" t="s">
        <v>891</v>
      </c>
      <c r="Y5699">
        <v>575</v>
      </c>
      <c r="Z5699">
        <v>1998</v>
      </c>
      <c r="AA5699">
        <v>4</v>
      </c>
      <c r="AB5699">
        <v>3196.8</v>
      </c>
      <c r="AC5699">
        <f>Table1_1[[#This Row],[Price]]*Table1_1[[#This Row],[Quantity]]</f>
        <v>7992</v>
      </c>
    </row>
    <row r="5700" spans="1:29" x14ac:dyDescent="0.3">
      <c r="A5700" t="s">
        <v>28</v>
      </c>
      <c r="B5700" t="s">
        <v>29</v>
      </c>
      <c r="C5700" t="s">
        <v>44</v>
      </c>
      <c r="D5700" t="s">
        <v>291</v>
      </c>
      <c r="E5700" t="s">
        <v>46</v>
      </c>
      <c r="F5700" t="s">
        <v>150</v>
      </c>
      <c r="G5700">
        <v>87</v>
      </c>
      <c r="H5700">
        <v>420707</v>
      </c>
      <c r="I5700" t="s">
        <v>58</v>
      </c>
      <c r="J5700" s="3">
        <v>45138</v>
      </c>
      <c r="K5700">
        <v>1100</v>
      </c>
      <c r="L5700" t="s">
        <v>22890</v>
      </c>
      <c r="M5700" t="s">
        <v>953</v>
      </c>
      <c r="N5700" t="s">
        <v>22891</v>
      </c>
      <c r="O5700" t="s">
        <v>22892</v>
      </c>
      <c r="P5700" t="s">
        <v>39</v>
      </c>
      <c r="Q5700">
        <v>15</v>
      </c>
      <c r="R5700" t="s">
        <v>40</v>
      </c>
      <c r="S5700" t="s">
        <v>118</v>
      </c>
      <c r="T5700">
        <v>12491</v>
      </c>
      <c r="U5700" s="1">
        <v>45515</v>
      </c>
      <c r="V5700" t="s">
        <v>64</v>
      </c>
      <c r="W5700">
        <v>833644</v>
      </c>
      <c r="X5700" t="s">
        <v>22893</v>
      </c>
      <c r="Y5700">
        <v>454</v>
      </c>
      <c r="Z5700">
        <v>1869</v>
      </c>
      <c r="AA5700">
        <v>8</v>
      </c>
      <c r="AB5700">
        <v>5980.8</v>
      </c>
      <c r="AC5700">
        <f>Table1_1[[#This Row],[Price]]*Table1_1[[#This Row],[Quantity]]</f>
        <v>14952</v>
      </c>
    </row>
    <row r="5701" spans="1:29" x14ac:dyDescent="0.3">
      <c r="A5701" t="s">
        <v>28</v>
      </c>
      <c r="B5701" t="s">
        <v>29</v>
      </c>
      <c r="C5701" t="s">
        <v>193</v>
      </c>
      <c r="D5701" t="s">
        <v>637</v>
      </c>
      <c r="E5701" t="s">
        <v>32</v>
      </c>
      <c r="F5701" t="s">
        <v>47</v>
      </c>
      <c r="G5701">
        <v>59</v>
      </c>
      <c r="H5701">
        <v>410629</v>
      </c>
      <c r="I5701" t="s">
        <v>58</v>
      </c>
      <c r="J5701" s="3">
        <v>44336</v>
      </c>
      <c r="K5701">
        <v>1400</v>
      </c>
      <c r="L5701" t="s">
        <v>22894</v>
      </c>
      <c r="M5701" t="s">
        <v>366</v>
      </c>
      <c r="N5701" t="s">
        <v>22895</v>
      </c>
      <c r="O5701" t="s">
        <v>22896</v>
      </c>
      <c r="P5701" t="s">
        <v>39</v>
      </c>
      <c r="Q5701">
        <v>10</v>
      </c>
      <c r="R5701" t="s">
        <v>88</v>
      </c>
      <c r="S5701" t="s">
        <v>118</v>
      </c>
      <c r="T5701">
        <v>65583</v>
      </c>
      <c r="U5701" s="1">
        <v>45610</v>
      </c>
      <c r="V5701" t="s">
        <v>42</v>
      </c>
      <c r="W5701">
        <v>745753</v>
      </c>
      <c r="X5701" t="s">
        <v>22897</v>
      </c>
      <c r="Y5701">
        <v>512</v>
      </c>
      <c r="Z5701">
        <v>2612</v>
      </c>
      <c r="AA5701">
        <v>4</v>
      </c>
      <c r="AB5701">
        <v>4179.2</v>
      </c>
      <c r="AC5701">
        <f>Table1_1[[#This Row],[Price]]*Table1_1[[#This Row],[Quantity]]</f>
        <v>10448</v>
      </c>
    </row>
    <row r="5702" spans="1:29" x14ac:dyDescent="0.3">
      <c r="A5702" t="s">
        <v>28</v>
      </c>
      <c r="B5702" t="s">
        <v>29</v>
      </c>
      <c r="C5702" t="s">
        <v>30</v>
      </c>
      <c r="D5702" t="s">
        <v>74</v>
      </c>
      <c r="E5702" t="s">
        <v>46</v>
      </c>
      <c r="F5702" t="s">
        <v>47</v>
      </c>
      <c r="G5702">
        <v>100</v>
      </c>
      <c r="H5702">
        <v>432183</v>
      </c>
      <c r="I5702" t="s">
        <v>34</v>
      </c>
      <c r="J5702" s="3">
        <v>45004</v>
      </c>
      <c r="K5702">
        <v>950</v>
      </c>
      <c r="L5702" t="s">
        <v>22898</v>
      </c>
      <c r="M5702" t="s">
        <v>434</v>
      </c>
      <c r="N5702" t="s">
        <v>22899</v>
      </c>
      <c r="O5702" t="s">
        <v>22900</v>
      </c>
      <c r="P5702" t="s">
        <v>87</v>
      </c>
      <c r="Q5702">
        <v>20</v>
      </c>
      <c r="R5702" t="s">
        <v>88</v>
      </c>
      <c r="S5702" t="s">
        <v>41</v>
      </c>
      <c r="T5702">
        <v>54623</v>
      </c>
      <c r="U5702" s="1">
        <v>45396</v>
      </c>
      <c r="V5702" t="s">
        <v>80</v>
      </c>
      <c r="W5702">
        <v>546012</v>
      </c>
      <c r="X5702" t="s">
        <v>22901</v>
      </c>
      <c r="Y5702">
        <v>246</v>
      </c>
      <c r="Z5702">
        <v>1919</v>
      </c>
      <c r="AA5702">
        <v>4</v>
      </c>
      <c r="AB5702">
        <v>3070.4</v>
      </c>
      <c r="AC5702">
        <f>Table1_1[[#This Row],[Price]]*Table1_1[[#This Row],[Quantity]]</f>
        <v>7676</v>
      </c>
    </row>
    <row r="5703" spans="1:29" x14ac:dyDescent="0.3">
      <c r="A5703" t="s">
        <v>28</v>
      </c>
      <c r="B5703" t="s">
        <v>29</v>
      </c>
      <c r="C5703" t="s">
        <v>54</v>
      </c>
      <c r="D5703" t="s">
        <v>45</v>
      </c>
      <c r="E5703" t="s">
        <v>32</v>
      </c>
      <c r="F5703" t="s">
        <v>99</v>
      </c>
      <c r="G5703">
        <v>63</v>
      </c>
      <c r="H5703">
        <v>422160</v>
      </c>
      <c r="I5703" t="s">
        <v>58</v>
      </c>
      <c r="J5703" s="3">
        <v>44592</v>
      </c>
      <c r="K5703">
        <v>800</v>
      </c>
      <c r="L5703" t="s">
        <v>22902</v>
      </c>
      <c r="M5703" t="s">
        <v>172</v>
      </c>
      <c r="N5703" t="s">
        <v>22903</v>
      </c>
      <c r="O5703" t="s">
        <v>22904</v>
      </c>
      <c r="P5703" t="s">
        <v>87</v>
      </c>
      <c r="Q5703">
        <v>19</v>
      </c>
      <c r="R5703" t="s">
        <v>40</v>
      </c>
      <c r="S5703" t="s">
        <v>79</v>
      </c>
      <c r="T5703">
        <v>40746</v>
      </c>
      <c r="U5703" s="1">
        <v>45441</v>
      </c>
      <c r="V5703" t="s">
        <v>140</v>
      </c>
      <c r="W5703">
        <v>768226</v>
      </c>
      <c r="X5703" t="s">
        <v>22905</v>
      </c>
      <c r="Y5703">
        <v>798</v>
      </c>
      <c r="Z5703">
        <v>1212</v>
      </c>
      <c r="AA5703">
        <v>4</v>
      </c>
      <c r="AB5703">
        <v>1939.2</v>
      </c>
      <c r="AC5703">
        <f>Table1_1[[#This Row],[Price]]*Table1_1[[#This Row],[Quantity]]</f>
        <v>4848</v>
      </c>
    </row>
    <row r="5704" spans="1:29" x14ac:dyDescent="0.3">
      <c r="A5704" t="s">
        <v>28</v>
      </c>
      <c r="B5704" t="s">
        <v>29</v>
      </c>
      <c r="C5704" t="s">
        <v>54</v>
      </c>
      <c r="D5704" t="s">
        <v>220</v>
      </c>
      <c r="E5704" t="s">
        <v>56</v>
      </c>
      <c r="F5704" t="s">
        <v>355</v>
      </c>
      <c r="G5704">
        <v>4</v>
      </c>
      <c r="H5704">
        <v>427480</v>
      </c>
      <c r="I5704" t="s">
        <v>58</v>
      </c>
      <c r="J5704" s="3">
        <v>44393</v>
      </c>
      <c r="K5704">
        <v>950</v>
      </c>
      <c r="L5704" t="s">
        <v>22906</v>
      </c>
      <c r="M5704" t="s">
        <v>366</v>
      </c>
      <c r="N5704" t="s">
        <v>22907</v>
      </c>
      <c r="O5704" t="s">
        <v>22908</v>
      </c>
      <c r="P5704" t="s">
        <v>51</v>
      </c>
      <c r="Q5704">
        <v>12</v>
      </c>
      <c r="R5704" t="s">
        <v>40</v>
      </c>
      <c r="S5704" t="s">
        <v>79</v>
      </c>
      <c r="T5704">
        <v>11189</v>
      </c>
      <c r="U5704" s="1">
        <v>45399</v>
      </c>
      <c r="V5704" t="s">
        <v>80</v>
      </c>
      <c r="W5704">
        <v>168066</v>
      </c>
      <c r="X5704" t="s">
        <v>22909</v>
      </c>
      <c r="Y5704">
        <v>876</v>
      </c>
      <c r="Z5704">
        <v>963</v>
      </c>
      <c r="AA5704">
        <v>3</v>
      </c>
      <c r="AB5704">
        <v>1155.6000000000001</v>
      </c>
      <c r="AC5704">
        <f>Table1_1[[#This Row],[Price]]*Table1_1[[#This Row],[Quantity]]</f>
        <v>2889</v>
      </c>
    </row>
    <row r="5705" spans="1:29" x14ac:dyDescent="0.3">
      <c r="A5705" t="s">
        <v>28</v>
      </c>
      <c r="B5705" t="s">
        <v>29</v>
      </c>
      <c r="C5705" t="s">
        <v>91</v>
      </c>
      <c r="D5705" t="s">
        <v>611</v>
      </c>
      <c r="E5705" t="s">
        <v>46</v>
      </c>
      <c r="F5705" t="s">
        <v>135</v>
      </c>
      <c r="G5705">
        <v>49</v>
      </c>
      <c r="H5705">
        <v>429614</v>
      </c>
      <c r="I5705" t="s">
        <v>34</v>
      </c>
      <c r="J5705" s="3">
        <v>44128</v>
      </c>
      <c r="K5705">
        <v>800</v>
      </c>
      <c r="L5705" t="s">
        <v>22910</v>
      </c>
      <c r="M5705" t="s">
        <v>2124</v>
      </c>
      <c r="N5705" t="s">
        <v>22911</v>
      </c>
      <c r="O5705">
        <v>2885399695</v>
      </c>
      <c r="P5705" t="s">
        <v>87</v>
      </c>
      <c r="Q5705">
        <v>20</v>
      </c>
      <c r="R5705" t="s">
        <v>88</v>
      </c>
      <c r="S5705" t="s">
        <v>79</v>
      </c>
      <c r="T5705">
        <v>11062</v>
      </c>
      <c r="U5705" s="1">
        <v>45625</v>
      </c>
      <c r="V5705" t="s">
        <v>42</v>
      </c>
      <c r="W5705">
        <v>646746</v>
      </c>
      <c r="X5705" t="s">
        <v>22912</v>
      </c>
      <c r="Y5705">
        <v>224</v>
      </c>
      <c r="Z5705">
        <v>858</v>
      </c>
      <c r="AA5705">
        <v>5</v>
      </c>
      <c r="AB5705">
        <v>1716</v>
      </c>
      <c r="AC5705">
        <f>Table1_1[[#This Row],[Price]]*Table1_1[[#This Row],[Quantity]]</f>
        <v>4290</v>
      </c>
    </row>
    <row r="5706" spans="1:29" x14ac:dyDescent="0.3">
      <c r="A5706" t="s">
        <v>28</v>
      </c>
      <c r="B5706" t="s">
        <v>29</v>
      </c>
      <c r="C5706" t="s">
        <v>54</v>
      </c>
      <c r="D5706" t="s">
        <v>74</v>
      </c>
      <c r="E5706" t="s">
        <v>56</v>
      </c>
      <c r="F5706" t="s">
        <v>106</v>
      </c>
      <c r="G5706">
        <v>37</v>
      </c>
      <c r="H5706">
        <v>404703</v>
      </c>
      <c r="I5706" t="s">
        <v>34</v>
      </c>
      <c r="J5706" s="3">
        <v>45008</v>
      </c>
      <c r="K5706">
        <v>1300</v>
      </c>
      <c r="L5706" t="s">
        <v>22913</v>
      </c>
      <c r="M5706" t="s">
        <v>1409</v>
      </c>
      <c r="N5706" t="s">
        <v>22914</v>
      </c>
      <c r="O5706" t="s">
        <v>22915</v>
      </c>
      <c r="P5706" t="s">
        <v>51</v>
      </c>
      <c r="Q5706">
        <v>16</v>
      </c>
      <c r="R5706" t="s">
        <v>88</v>
      </c>
      <c r="S5706" t="s">
        <v>63</v>
      </c>
      <c r="T5706">
        <v>96493</v>
      </c>
      <c r="U5706" s="1">
        <v>45588</v>
      </c>
      <c r="V5706" t="s">
        <v>155</v>
      </c>
      <c r="W5706">
        <v>334454</v>
      </c>
      <c r="X5706" t="s">
        <v>22916</v>
      </c>
      <c r="Y5706">
        <v>931</v>
      </c>
      <c r="Z5706">
        <v>2884</v>
      </c>
      <c r="AA5706">
        <v>7</v>
      </c>
      <c r="AB5706">
        <v>8075.2000000000007</v>
      </c>
      <c r="AC5706">
        <f>Table1_1[[#This Row],[Price]]*Table1_1[[#This Row],[Quantity]]</f>
        <v>20188</v>
      </c>
    </row>
    <row r="5707" spans="1:29" x14ac:dyDescent="0.3">
      <c r="A5707" t="s">
        <v>28</v>
      </c>
      <c r="B5707" t="s">
        <v>29</v>
      </c>
      <c r="C5707" t="s">
        <v>54</v>
      </c>
      <c r="D5707" t="s">
        <v>291</v>
      </c>
      <c r="E5707" t="s">
        <v>56</v>
      </c>
      <c r="F5707" t="s">
        <v>33</v>
      </c>
      <c r="G5707">
        <v>3</v>
      </c>
      <c r="H5707">
        <v>414472</v>
      </c>
      <c r="I5707" t="s">
        <v>34</v>
      </c>
      <c r="J5707" s="3">
        <v>44794</v>
      </c>
      <c r="K5707">
        <v>1000</v>
      </c>
      <c r="L5707" t="s">
        <v>22918</v>
      </c>
      <c r="M5707" t="s">
        <v>552</v>
      </c>
      <c r="N5707" t="s">
        <v>22919</v>
      </c>
      <c r="O5707" t="s">
        <v>22920</v>
      </c>
      <c r="P5707" t="s">
        <v>51</v>
      </c>
      <c r="Q5707">
        <v>5</v>
      </c>
      <c r="R5707" t="s">
        <v>40</v>
      </c>
      <c r="S5707" t="s">
        <v>118</v>
      </c>
      <c r="T5707">
        <v>23034</v>
      </c>
      <c r="U5707" s="1">
        <v>45294</v>
      </c>
      <c r="V5707" t="s">
        <v>111</v>
      </c>
      <c r="W5707">
        <v>595945</v>
      </c>
      <c r="X5707" t="s">
        <v>22921</v>
      </c>
      <c r="Y5707">
        <v>962</v>
      </c>
      <c r="Z5707">
        <v>2836</v>
      </c>
      <c r="AA5707">
        <v>3</v>
      </c>
      <c r="AB5707">
        <v>3403.2000000000003</v>
      </c>
      <c r="AC5707">
        <f>Table1_1[[#This Row],[Price]]*Table1_1[[#This Row],[Quantity]]</f>
        <v>8508</v>
      </c>
    </row>
    <row r="5708" spans="1:29" x14ac:dyDescent="0.3">
      <c r="A5708" t="s">
        <v>28</v>
      </c>
      <c r="B5708" t="s">
        <v>29</v>
      </c>
      <c r="C5708" t="s">
        <v>30</v>
      </c>
      <c r="D5708" t="s">
        <v>380</v>
      </c>
      <c r="E5708" t="s">
        <v>46</v>
      </c>
      <c r="F5708" t="s">
        <v>47</v>
      </c>
      <c r="G5708">
        <v>37</v>
      </c>
      <c r="H5708">
        <v>409485</v>
      </c>
      <c r="I5708" t="s">
        <v>34</v>
      </c>
      <c r="J5708" s="3">
        <v>44903</v>
      </c>
      <c r="K5708">
        <v>1400</v>
      </c>
      <c r="L5708" t="s">
        <v>22922</v>
      </c>
      <c r="M5708" t="s">
        <v>680</v>
      </c>
      <c r="N5708" t="s">
        <v>22923</v>
      </c>
      <c r="O5708" t="s">
        <v>22924</v>
      </c>
      <c r="P5708" t="s">
        <v>71</v>
      </c>
      <c r="Q5708">
        <v>14</v>
      </c>
      <c r="R5708" t="s">
        <v>88</v>
      </c>
      <c r="S5708" t="s">
        <v>118</v>
      </c>
      <c r="T5708">
        <v>46668</v>
      </c>
      <c r="U5708" s="1">
        <v>45628</v>
      </c>
      <c r="V5708" t="s">
        <v>259</v>
      </c>
      <c r="W5708">
        <v>973832</v>
      </c>
      <c r="X5708" t="s">
        <v>22925</v>
      </c>
      <c r="Y5708">
        <v>793</v>
      </c>
      <c r="Z5708">
        <v>508</v>
      </c>
      <c r="AA5708">
        <v>2</v>
      </c>
      <c r="AB5708">
        <v>406.40000000000003</v>
      </c>
      <c r="AC5708">
        <f>Table1_1[[#This Row],[Price]]*Table1_1[[#This Row],[Quantity]]</f>
        <v>1016</v>
      </c>
    </row>
    <row r="5709" spans="1:29" x14ac:dyDescent="0.3">
      <c r="A5709" t="s">
        <v>28</v>
      </c>
      <c r="B5709" t="s">
        <v>29</v>
      </c>
      <c r="C5709" t="s">
        <v>30</v>
      </c>
      <c r="D5709" t="s">
        <v>267</v>
      </c>
      <c r="E5709" t="s">
        <v>56</v>
      </c>
      <c r="F5709" t="s">
        <v>47</v>
      </c>
      <c r="G5709">
        <v>66</v>
      </c>
      <c r="H5709">
        <v>435184</v>
      </c>
      <c r="I5709" t="s">
        <v>58</v>
      </c>
      <c r="J5709" s="3">
        <v>43846</v>
      </c>
      <c r="K5709">
        <v>1400</v>
      </c>
      <c r="L5709" t="s">
        <v>22927</v>
      </c>
      <c r="M5709" t="s">
        <v>434</v>
      </c>
      <c r="N5709" t="s">
        <v>22928</v>
      </c>
      <c r="O5709" t="s">
        <v>22929</v>
      </c>
      <c r="P5709" t="s">
        <v>87</v>
      </c>
      <c r="Q5709">
        <v>9</v>
      </c>
      <c r="R5709" t="s">
        <v>88</v>
      </c>
      <c r="S5709" t="s">
        <v>63</v>
      </c>
      <c r="T5709">
        <v>35356</v>
      </c>
      <c r="U5709" s="1">
        <v>45316</v>
      </c>
      <c r="V5709" t="s">
        <v>111</v>
      </c>
      <c r="W5709">
        <v>883187</v>
      </c>
      <c r="X5709" t="s">
        <v>22930</v>
      </c>
      <c r="Y5709">
        <v>319</v>
      </c>
      <c r="Z5709">
        <v>1047</v>
      </c>
      <c r="AA5709">
        <v>6</v>
      </c>
      <c r="AB5709">
        <v>2512.8000000000002</v>
      </c>
      <c r="AC5709">
        <f>Table1_1[[#This Row],[Price]]*Table1_1[[#This Row],[Quantity]]</f>
        <v>6282</v>
      </c>
    </row>
    <row r="5710" spans="1:29" x14ac:dyDescent="0.3">
      <c r="A5710" t="s">
        <v>28</v>
      </c>
      <c r="B5710" t="s">
        <v>29</v>
      </c>
      <c r="C5710" t="s">
        <v>148</v>
      </c>
      <c r="D5710" t="s">
        <v>237</v>
      </c>
      <c r="E5710" t="s">
        <v>56</v>
      </c>
      <c r="F5710" t="s">
        <v>106</v>
      </c>
      <c r="G5710">
        <v>97</v>
      </c>
      <c r="H5710">
        <v>403974</v>
      </c>
      <c r="I5710" t="s">
        <v>58</v>
      </c>
      <c r="J5710" s="3">
        <v>45440</v>
      </c>
      <c r="K5710">
        <v>1400</v>
      </c>
      <c r="L5710" t="s">
        <v>22931</v>
      </c>
      <c r="M5710" t="s">
        <v>2124</v>
      </c>
      <c r="N5710" t="s">
        <v>22932</v>
      </c>
      <c r="O5710" t="s">
        <v>22933</v>
      </c>
      <c r="P5710" t="s">
        <v>87</v>
      </c>
      <c r="Q5710">
        <v>13</v>
      </c>
      <c r="R5710" t="s">
        <v>88</v>
      </c>
      <c r="S5710" t="s">
        <v>118</v>
      </c>
      <c r="T5710">
        <v>37988</v>
      </c>
      <c r="U5710" s="1">
        <v>45468</v>
      </c>
      <c r="V5710" t="s">
        <v>52</v>
      </c>
      <c r="W5710">
        <v>964235</v>
      </c>
      <c r="X5710" t="s">
        <v>22934</v>
      </c>
      <c r="Y5710">
        <v>530</v>
      </c>
      <c r="Z5710">
        <v>2948</v>
      </c>
      <c r="AA5710">
        <v>2</v>
      </c>
      <c r="AB5710">
        <v>2358.4</v>
      </c>
      <c r="AC5710">
        <f>Table1_1[[#This Row],[Price]]*Table1_1[[#This Row],[Quantity]]</f>
        <v>5896</v>
      </c>
    </row>
    <row r="5711" spans="1:29" x14ac:dyDescent="0.3">
      <c r="A5711" t="s">
        <v>28</v>
      </c>
      <c r="B5711" t="s">
        <v>29</v>
      </c>
      <c r="C5711" t="s">
        <v>91</v>
      </c>
      <c r="D5711" t="s">
        <v>248</v>
      </c>
      <c r="E5711" t="s">
        <v>46</v>
      </c>
      <c r="F5711" t="s">
        <v>33</v>
      </c>
      <c r="G5711">
        <v>28</v>
      </c>
      <c r="H5711">
        <v>431671</v>
      </c>
      <c r="I5711" t="s">
        <v>58</v>
      </c>
      <c r="J5711" s="3">
        <v>44082</v>
      </c>
      <c r="K5711">
        <v>1400</v>
      </c>
      <c r="L5711" t="s">
        <v>22935</v>
      </c>
      <c r="M5711" t="s">
        <v>85</v>
      </c>
      <c r="N5711" t="s">
        <v>22936</v>
      </c>
      <c r="O5711" t="s">
        <v>22937</v>
      </c>
      <c r="P5711" t="s">
        <v>87</v>
      </c>
      <c r="Q5711">
        <v>4</v>
      </c>
      <c r="R5711" t="s">
        <v>88</v>
      </c>
      <c r="S5711" t="s">
        <v>41</v>
      </c>
      <c r="T5711">
        <v>22163</v>
      </c>
      <c r="U5711" s="1">
        <v>45567</v>
      </c>
      <c r="V5711" t="s">
        <v>155</v>
      </c>
      <c r="W5711">
        <v>564673</v>
      </c>
      <c r="X5711" t="s">
        <v>22938</v>
      </c>
      <c r="Y5711">
        <v>305</v>
      </c>
      <c r="Z5711">
        <v>2994</v>
      </c>
      <c r="AA5711">
        <v>8</v>
      </c>
      <c r="AB5711">
        <v>9580.8000000000011</v>
      </c>
      <c r="AC5711">
        <f>Table1_1[[#This Row],[Price]]*Table1_1[[#This Row],[Quantity]]</f>
        <v>23952</v>
      </c>
    </row>
    <row r="5712" spans="1:29" x14ac:dyDescent="0.3">
      <c r="A5712" t="s">
        <v>28</v>
      </c>
      <c r="B5712" t="s">
        <v>29</v>
      </c>
      <c r="C5712" t="s">
        <v>30</v>
      </c>
      <c r="D5712" t="s">
        <v>338</v>
      </c>
      <c r="E5712" t="s">
        <v>56</v>
      </c>
      <c r="F5712" t="s">
        <v>47</v>
      </c>
      <c r="G5712">
        <v>53</v>
      </c>
      <c r="H5712">
        <v>429899</v>
      </c>
      <c r="I5712" t="s">
        <v>58</v>
      </c>
      <c r="J5712" s="3">
        <v>43865</v>
      </c>
      <c r="K5712">
        <v>1000</v>
      </c>
      <c r="L5712" t="s">
        <v>22940</v>
      </c>
      <c r="M5712" t="s">
        <v>747</v>
      </c>
      <c r="N5712" t="s">
        <v>22941</v>
      </c>
      <c r="O5712" t="s">
        <v>22942</v>
      </c>
      <c r="P5712" t="s">
        <v>87</v>
      </c>
      <c r="Q5712">
        <v>12</v>
      </c>
      <c r="R5712" t="s">
        <v>40</v>
      </c>
      <c r="S5712" t="s">
        <v>118</v>
      </c>
      <c r="T5712">
        <v>99710</v>
      </c>
      <c r="U5712" s="1">
        <v>45411</v>
      </c>
      <c r="V5712" t="s">
        <v>80</v>
      </c>
      <c r="W5712">
        <v>364364</v>
      </c>
      <c r="X5712" t="s">
        <v>22943</v>
      </c>
      <c r="Y5712">
        <v>357</v>
      </c>
      <c r="Z5712">
        <v>2811</v>
      </c>
      <c r="AA5712">
        <v>5</v>
      </c>
      <c r="AB5712">
        <v>5622</v>
      </c>
      <c r="AC5712">
        <f>Table1_1[[#This Row],[Price]]*Table1_1[[#This Row],[Quantity]]</f>
        <v>14055</v>
      </c>
    </row>
    <row r="5713" spans="1:29" x14ac:dyDescent="0.3">
      <c r="A5713" t="s">
        <v>28</v>
      </c>
      <c r="B5713" t="s">
        <v>29</v>
      </c>
      <c r="C5713" t="s">
        <v>44</v>
      </c>
      <c r="D5713" t="s">
        <v>546</v>
      </c>
      <c r="E5713" t="s">
        <v>46</v>
      </c>
      <c r="F5713" t="s">
        <v>57</v>
      </c>
      <c r="G5713">
        <v>72</v>
      </c>
      <c r="H5713">
        <v>428731</v>
      </c>
      <c r="I5713" t="s">
        <v>58</v>
      </c>
      <c r="J5713" s="3">
        <v>44792</v>
      </c>
      <c r="K5713">
        <v>1000</v>
      </c>
      <c r="L5713" t="s">
        <v>15334</v>
      </c>
      <c r="M5713" t="s">
        <v>856</v>
      </c>
      <c r="N5713" t="s">
        <v>22944</v>
      </c>
      <c r="O5713" t="s">
        <v>22945</v>
      </c>
      <c r="P5713" t="s">
        <v>87</v>
      </c>
      <c r="Q5713">
        <v>8</v>
      </c>
      <c r="R5713" t="s">
        <v>40</v>
      </c>
      <c r="S5713" t="s">
        <v>41</v>
      </c>
      <c r="T5713">
        <v>64062</v>
      </c>
      <c r="U5713" s="1">
        <v>45525</v>
      </c>
      <c r="V5713" t="s">
        <v>64</v>
      </c>
      <c r="W5713">
        <v>889983</v>
      </c>
      <c r="X5713" t="s">
        <v>22946</v>
      </c>
      <c r="Y5713">
        <v>330</v>
      </c>
      <c r="Z5713">
        <v>1667</v>
      </c>
      <c r="AA5713">
        <v>3</v>
      </c>
      <c r="AB5713">
        <v>2000.4</v>
      </c>
      <c r="AC5713">
        <f>Table1_1[[#This Row],[Price]]*Table1_1[[#This Row],[Quantity]]</f>
        <v>5001</v>
      </c>
    </row>
    <row r="5714" spans="1:29" x14ac:dyDescent="0.3">
      <c r="A5714" t="s">
        <v>28</v>
      </c>
      <c r="B5714" t="s">
        <v>29</v>
      </c>
      <c r="C5714" t="s">
        <v>193</v>
      </c>
      <c r="D5714" t="s">
        <v>560</v>
      </c>
      <c r="E5714" t="s">
        <v>46</v>
      </c>
      <c r="F5714" t="s">
        <v>135</v>
      </c>
      <c r="G5714">
        <v>71</v>
      </c>
      <c r="H5714">
        <v>424991</v>
      </c>
      <c r="I5714" t="s">
        <v>58</v>
      </c>
      <c r="J5714" s="3">
        <v>44047</v>
      </c>
      <c r="K5714">
        <v>1100</v>
      </c>
      <c r="L5714" t="s">
        <v>22947</v>
      </c>
      <c r="M5714" t="s">
        <v>1460</v>
      </c>
      <c r="N5714" t="s">
        <v>22948</v>
      </c>
      <c r="O5714" t="s">
        <v>22949</v>
      </c>
      <c r="P5714" t="s">
        <v>39</v>
      </c>
      <c r="Q5714">
        <v>6</v>
      </c>
      <c r="R5714" t="s">
        <v>40</v>
      </c>
      <c r="S5714" t="s">
        <v>79</v>
      </c>
      <c r="T5714">
        <v>52194</v>
      </c>
      <c r="U5714" s="1">
        <v>45310</v>
      </c>
      <c r="V5714" t="s">
        <v>111</v>
      </c>
      <c r="W5714">
        <v>699757</v>
      </c>
      <c r="X5714" t="s">
        <v>22950</v>
      </c>
      <c r="Y5714">
        <v>810</v>
      </c>
      <c r="Z5714">
        <v>808</v>
      </c>
      <c r="AA5714">
        <v>4</v>
      </c>
      <c r="AB5714">
        <v>1292.8000000000002</v>
      </c>
      <c r="AC5714">
        <f>Table1_1[[#This Row],[Price]]*Table1_1[[#This Row],[Quantity]]</f>
        <v>3232</v>
      </c>
    </row>
    <row r="5715" spans="1:29" x14ac:dyDescent="0.3">
      <c r="A5715" t="s">
        <v>28</v>
      </c>
      <c r="B5715" t="s">
        <v>29</v>
      </c>
      <c r="C5715" t="s">
        <v>157</v>
      </c>
      <c r="D5715" t="s">
        <v>134</v>
      </c>
      <c r="E5715" t="s">
        <v>32</v>
      </c>
      <c r="F5715" t="s">
        <v>83</v>
      </c>
      <c r="G5715">
        <v>53</v>
      </c>
      <c r="H5715">
        <v>409574</v>
      </c>
      <c r="I5715" t="s">
        <v>58</v>
      </c>
      <c r="J5715" s="3">
        <v>44840</v>
      </c>
      <c r="K5715">
        <v>1300</v>
      </c>
      <c r="L5715" t="s">
        <v>22952</v>
      </c>
      <c r="M5715" t="s">
        <v>366</v>
      </c>
      <c r="N5715" t="s">
        <v>22953</v>
      </c>
      <c r="O5715" t="s">
        <v>22954</v>
      </c>
      <c r="P5715" t="s">
        <v>51</v>
      </c>
      <c r="Q5715">
        <v>8</v>
      </c>
      <c r="R5715" t="s">
        <v>40</v>
      </c>
      <c r="S5715" t="s">
        <v>79</v>
      </c>
      <c r="T5715">
        <v>20670</v>
      </c>
      <c r="U5715" s="1">
        <v>45600</v>
      </c>
      <c r="V5715" t="s">
        <v>42</v>
      </c>
      <c r="W5715">
        <v>713941</v>
      </c>
      <c r="X5715" t="s">
        <v>19766</v>
      </c>
      <c r="Y5715">
        <v>444</v>
      </c>
      <c r="Z5715">
        <v>2405</v>
      </c>
      <c r="AA5715">
        <v>1</v>
      </c>
      <c r="AB5715">
        <v>962</v>
      </c>
      <c r="AC5715">
        <f>Table1_1[[#This Row],[Price]]*Table1_1[[#This Row],[Quantity]]</f>
        <v>2405</v>
      </c>
    </row>
    <row r="5716" spans="1:29" x14ac:dyDescent="0.3">
      <c r="A5716" t="s">
        <v>28</v>
      </c>
      <c r="B5716" t="s">
        <v>29</v>
      </c>
      <c r="C5716" t="s">
        <v>193</v>
      </c>
      <c r="D5716" t="s">
        <v>149</v>
      </c>
      <c r="E5716" t="s">
        <v>56</v>
      </c>
      <c r="F5716" t="s">
        <v>113</v>
      </c>
      <c r="G5716">
        <v>6</v>
      </c>
      <c r="H5716">
        <v>433984</v>
      </c>
      <c r="I5716" t="s">
        <v>34</v>
      </c>
      <c r="J5716" s="3">
        <v>44935</v>
      </c>
      <c r="K5716">
        <v>1000</v>
      </c>
      <c r="L5716" t="s">
        <v>22955</v>
      </c>
      <c r="M5716" t="s">
        <v>129</v>
      </c>
      <c r="N5716" t="s">
        <v>22956</v>
      </c>
      <c r="O5716" t="s">
        <v>22957</v>
      </c>
      <c r="P5716" t="s">
        <v>39</v>
      </c>
      <c r="Q5716">
        <v>8</v>
      </c>
      <c r="R5716" t="s">
        <v>88</v>
      </c>
      <c r="S5716" t="s">
        <v>41</v>
      </c>
      <c r="T5716">
        <v>16411</v>
      </c>
      <c r="U5716" s="1">
        <v>45600</v>
      </c>
      <c r="V5716" t="s">
        <v>42</v>
      </c>
      <c r="W5716">
        <v>541091</v>
      </c>
      <c r="X5716" t="s">
        <v>22958</v>
      </c>
      <c r="Y5716">
        <v>225</v>
      </c>
      <c r="Z5716">
        <v>2418</v>
      </c>
      <c r="AA5716">
        <v>3</v>
      </c>
      <c r="AB5716">
        <v>2901.6000000000004</v>
      </c>
      <c r="AC5716">
        <f>Table1_1[[#This Row],[Price]]*Table1_1[[#This Row],[Quantity]]</f>
        <v>7254</v>
      </c>
    </row>
    <row r="5717" spans="1:29" x14ac:dyDescent="0.3">
      <c r="A5717" t="s">
        <v>28</v>
      </c>
      <c r="B5717" t="s">
        <v>29</v>
      </c>
      <c r="C5717" t="s">
        <v>193</v>
      </c>
      <c r="D5717" t="s">
        <v>621</v>
      </c>
      <c r="E5717" t="s">
        <v>46</v>
      </c>
      <c r="F5717" t="s">
        <v>113</v>
      </c>
      <c r="G5717">
        <v>45</v>
      </c>
      <c r="H5717">
        <v>403617</v>
      </c>
      <c r="I5717" t="s">
        <v>58</v>
      </c>
      <c r="J5717" s="3">
        <v>44393</v>
      </c>
      <c r="K5717">
        <v>1300</v>
      </c>
      <c r="L5717" t="s">
        <v>6862</v>
      </c>
      <c r="M5717" t="s">
        <v>417</v>
      </c>
      <c r="N5717" t="s">
        <v>22960</v>
      </c>
      <c r="O5717" t="s">
        <v>22961</v>
      </c>
      <c r="P5717" t="s">
        <v>71</v>
      </c>
      <c r="Q5717">
        <v>8</v>
      </c>
      <c r="R5717" t="s">
        <v>40</v>
      </c>
      <c r="S5717" t="s">
        <v>118</v>
      </c>
      <c r="T5717">
        <v>69417</v>
      </c>
      <c r="U5717" s="1">
        <v>45318</v>
      </c>
      <c r="V5717" t="s">
        <v>111</v>
      </c>
      <c r="W5717">
        <v>274005</v>
      </c>
      <c r="X5717" t="s">
        <v>22962</v>
      </c>
      <c r="Y5717">
        <v>649</v>
      </c>
      <c r="Z5717">
        <v>1533</v>
      </c>
      <c r="AA5717">
        <v>5</v>
      </c>
      <c r="AB5717">
        <v>3066</v>
      </c>
      <c r="AC5717">
        <f>Table1_1[[#This Row],[Price]]*Table1_1[[#This Row],[Quantity]]</f>
        <v>7665</v>
      </c>
    </row>
    <row r="5718" spans="1:29" x14ac:dyDescent="0.3">
      <c r="A5718" t="s">
        <v>28</v>
      </c>
      <c r="B5718" t="s">
        <v>29</v>
      </c>
      <c r="C5718" t="s">
        <v>91</v>
      </c>
      <c r="D5718" t="s">
        <v>31</v>
      </c>
      <c r="E5718" t="s">
        <v>56</v>
      </c>
      <c r="F5718" t="s">
        <v>150</v>
      </c>
      <c r="G5718">
        <v>21</v>
      </c>
      <c r="H5718">
        <v>413104</v>
      </c>
      <c r="I5718" t="s">
        <v>58</v>
      </c>
      <c r="J5718" s="3">
        <v>45336</v>
      </c>
      <c r="K5718">
        <v>1100</v>
      </c>
      <c r="L5718" t="s">
        <v>22963</v>
      </c>
      <c r="M5718" t="s">
        <v>394</v>
      </c>
      <c r="N5718" t="s">
        <v>22964</v>
      </c>
      <c r="O5718" t="s">
        <v>22965</v>
      </c>
      <c r="P5718" t="s">
        <v>87</v>
      </c>
      <c r="Q5718">
        <v>3</v>
      </c>
      <c r="R5718" t="s">
        <v>40</v>
      </c>
      <c r="S5718" t="s">
        <v>118</v>
      </c>
      <c r="T5718">
        <v>48305</v>
      </c>
      <c r="U5718" s="1">
        <v>45374</v>
      </c>
      <c r="V5718" t="s">
        <v>72</v>
      </c>
      <c r="W5718">
        <v>226824</v>
      </c>
      <c r="X5718" t="s">
        <v>22966</v>
      </c>
      <c r="Y5718">
        <v>462</v>
      </c>
      <c r="Z5718">
        <v>1582</v>
      </c>
      <c r="AA5718">
        <v>3</v>
      </c>
      <c r="AB5718">
        <v>1898.4</v>
      </c>
      <c r="AC5718">
        <f>Table1_1[[#This Row],[Price]]*Table1_1[[#This Row],[Quantity]]</f>
        <v>4746</v>
      </c>
    </row>
    <row r="5719" spans="1:29" x14ac:dyDescent="0.3">
      <c r="A5719" t="s">
        <v>28</v>
      </c>
      <c r="B5719" t="s">
        <v>29</v>
      </c>
      <c r="C5719" t="s">
        <v>44</v>
      </c>
      <c r="D5719" t="s">
        <v>546</v>
      </c>
      <c r="E5719" t="s">
        <v>46</v>
      </c>
      <c r="F5719" t="s">
        <v>47</v>
      </c>
      <c r="G5719">
        <v>78</v>
      </c>
      <c r="H5719">
        <v>403105</v>
      </c>
      <c r="I5719" t="s">
        <v>34</v>
      </c>
      <c r="J5719" s="3">
        <v>45361</v>
      </c>
      <c r="K5719">
        <v>1000</v>
      </c>
      <c r="L5719" t="s">
        <v>22967</v>
      </c>
      <c r="M5719" t="s">
        <v>552</v>
      </c>
      <c r="N5719" t="s">
        <v>22968</v>
      </c>
      <c r="O5719" t="s">
        <v>22969</v>
      </c>
      <c r="P5719" t="s">
        <v>39</v>
      </c>
      <c r="Q5719">
        <v>18</v>
      </c>
      <c r="R5719" t="s">
        <v>40</v>
      </c>
      <c r="S5719" t="s">
        <v>79</v>
      </c>
      <c r="T5719">
        <v>99685</v>
      </c>
      <c r="U5719" s="1">
        <v>45466</v>
      </c>
      <c r="V5719" t="s">
        <v>52</v>
      </c>
      <c r="W5719">
        <v>776320</v>
      </c>
      <c r="X5719" t="s">
        <v>812</v>
      </c>
      <c r="Y5719">
        <v>804</v>
      </c>
      <c r="Z5719">
        <v>1064</v>
      </c>
      <c r="AA5719">
        <v>5</v>
      </c>
      <c r="AB5719">
        <v>2128</v>
      </c>
      <c r="AC5719">
        <f>Table1_1[[#This Row],[Price]]*Table1_1[[#This Row],[Quantity]]</f>
        <v>5320</v>
      </c>
    </row>
    <row r="5720" spans="1:29" x14ac:dyDescent="0.3">
      <c r="A5720" t="s">
        <v>28</v>
      </c>
      <c r="B5720" t="s">
        <v>29</v>
      </c>
      <c r="C5720" t="s">
        <v>193</v>
      </c>
      <c r="D5720" t="s">
        <v>55</v>
      </c>
      <c r="E5720" t="s">
        <v>32</v>
      </c>
      <c r="F5720" t="s">
        <v>175</v>
      </c>
      <c r="G5720">
        <v>49</v>
      </c>
      <c r="H5720">
        <v>416079</v>
      </c>
      <c r="I5720" t="s">
        <v>58</v>
      </c>
      <c r="J5720" s="3">
        <v>45143</v>
      </c>
      <c r="K5720">
        <v>800</v>
      </c>
      <c r="L5720" t="s">
        <v>22970</v>
      </c>
      <c r="M5720" t="s">
        <v>313</v>
      </c>
      <c r="N5720" t="s">
        <v>22971</v>
      </c>
      <c r="O5720" t="s">
        <v>22972</v>
      </c>
      <c r="P5720" t="s">
        <v>39</v>
      </c>
      <c r="Q5720">
        <v>7</v>
      </c>
      <c r="R5720" t="s">
        <v>40</v>
      </c>
      <c r="S5720" t="s">
        <v>63</v>
      </c>
      <c r="T5720">
        <v>84766</v>
      </c>
      <c r="U5720" s="1">
        <v>45463</v>
      </c>
      <c r="V5720" t="s">
        <v>52</v>
      </c>
      <c r="W5720">
        <v>338639</v>
      </c>
      <c r="X5720" t="s">
        <v>22973</v>
      </c>
      <c r="Y5720">
        <v>691</v>
      </c>
      <c r="Z5720">
        <v>719</v>
      </c>
      <c r="AA5720">
        <v>3</v>
      </c>
      <c r="AB5720">
        <v>862.80000000000007</v>
      </c>
      <c r="AC5720">
        <f>Table1_1[[#This Row],[Price]]*Table1_1[[#This Row],[Quantity]]</f>
        <v>2157</v>
      </c>
    </row>
    <row r="5721" spans="1:29" x14ac:dyDescent="0.3">
      <c r="A5721" t="s">
        <v>28</v>
      </c>
      <c r="B5721" t="s">
        <v>29</v>
      </c>
      <c r="C5721" t="s">
        <v>148</v>
      </c>
      <c r="D5721" t="s">
        <v>616</v>
      </c>
      <c r="E5721" t="s">
        <v>32</v>
      </c>
      <c r="F5721" t="s">
        <v>355</v>
      </c>
      <c r="G5721">
        <v>89</v>
      </c>
      <c r="H5721">
        <v>422588</v>
      </c>
      <c r="I5721" t="s">
        <v>34</v>
      </c>
      <c r="J5721" s="3">
        <v>44302</v>
      </c>
      <c r="K5721">
        <v>1300</v>
      </c>
      <c r="L5721" t="s">
        <v>22974</v>
      </c>
      <c r="M5721" t="s">
        <v>211</v>
      </c>
      <c r="N5721" t="s">
        <v>22975</v>
      </c>
      <c r="O5721" t="s">
        <v>22976</v>
      </c>
      <c r="P5721" t="s">
        <v>39</v>
      </c>
      <c r="Q5721">
        <v>10</v>
      </c>
      <c r="R5721" t="s">
        <v>88</v>
      </c>
      <c r="S5721" t="s">
        <v>118</v>
      </c>
      <c r="T5721">
        <v>56218</v>
      </c>
      <c r="U5721" s="1">
        <v>45577</v>
      </c>
      <c r="V5721" t="s">
        <v>155</v>
      </c>
      <c r="W5721">
        <v>185579</v>
      </c>
      <c r="X5721" t="s">
        <v>22977</v>
      </c>
      <c r="Y5721">
        <v>870</v>
      </c>
      <c r="Z5721">
        <v>1200</v>
      </c>
      <c r="AA5721">
        <v>8</v>
      </c>
      <c r="AB5721">
        <v>3840</v>
      </c>
      <c r="AC5721">
        <f>Table1_1[[#This Row],[Price]]*Table1_1[[#This Row],[Quantity]]</f>
        <v>9600</v>
      </c>
    </row>
    <row r="5722" spans="1:29" x14ac:dyDescent="0.3">
      <c r="A5722" t="s">
        <v>28</v>
      </c>
      <c r="B5722" t="s">
        <v>29</v>
      </c>
      <c r="C5722" t="s">
        <v>193</v>
      </c>
      <c r="D5722" t="s">
        <v>182</v>
      </c>
      <c r="E5722" t="s">
        <v>46</v>
      </c>
      <c r="F5722" t="s">
        <v>57</v>
      </c>
      <c r="G5722">
        <v>13</v>
      </c>
      <c r="H5722">
        <v>411635</v>
      </c>
      <c r="I5722" t="s">
        <v>34</v>
      </c>
      <c r="J5722" s="3">
        <v>44995</v>
      </c>
      <c r="K5722">
        <v>1400</v>
      </c>
      <c r="L5722" t="s">
        <v>5012</v>
      </c>
      <c r="M5722" t="s">
        <v>129</v>
      </c>
      <c r="N5722" t="s">
        <v>22978</v>
      </c>
      <c r="O5722" t="s">
        <v>22979</v>
      </c>
      <c r="P5722" t="s">
        <v>51</v>
      </c>
      <c r="Q5722">
        <v>18</v>
      </c>
      <c r="R5722" t="s">
        <v>40</v>
      </c>
      <c r="S5722" t="s">
        <v>63</v>
      </c>
      <c r="T5722">
        <v>37385</v>
      </c>
      <c r="U5722" s="1">
        <v>45523</v>
      </c>
      <c r="V5722" t="s">
        <v>64</v>
      </c>
      <c r="W5722">
        <v>170838</v>
      </c>
      <c r="X5722" t="s">
        <v>22980</v>
      </c>
      <c r="Y5722">
        <v>545</v>
      </c>
      <c r="Z5722">
        <v>1861</v>
      </c>
      <c r="AA5722">
        <v>6</v>
      </c>
      <c r="AB5722">
        <v>4466.4000000000015</v>
      </c>
      <c r="AC5722">
        <f>Table1_1[[#This Row],[Price]]*Table1_1[[#This Row],[Quantity]]</f>
        <v>11166</v>
      </c>
    </row>
    <row r="5723" spans="1:29" x14ac:dyDescent="0.3">
      <c r="A5723" t="s">
        <v>28</v>
      </c>
      <c r="B5723" t="s">
        <v>29</v>
      </c>
      <c r="C5723" t="s">
        <v>91</v>
      </c>
      <c r="D5723" t="s">
        <v>142</v>
      </c>
      <c r="E5723" t="s">
        <v>32</v>
      </c>
      <c r="F5723" t="s">
        <v>83</v>
      </c>
      <c r="G5723">
        <v>36</v>
      </c>
      <c r="H5723">
        <v>423095</v>
      </c>
      <c r="I5723" t="s">
        <v>58</v>
      </c>
      <c r="J5723" s="3">
        <v>45070</v>
      </c>
      <c r="K5723">
        <v>950</v>
      </c>
      <c r="L5723" t="s">
        <v>22982</v>
      </c>
      <c r="M5723" t="s">
        <v>487</v>
      </c>
      <c r="N5723" t="s">
        <v>22983</v>
      </c>
      <c r="O5723" t="s">
        <v>22984</v>
      </c>
      <c r="P5723" t="s">
        <v>71</v>
      </c>
      <c r="Q5723">
        <v>9</v>
      </c>
      <c r="R5723" t="s">
        <v>40</v>
      </c>
      <c r="S5723" t="s">
        <v>41</v>
      </c>
      <c r="T5723">
        <v>24387</v>
      </c>
      <c r="U5723" s="1">
        <v>45296</v>
      </c>
      <c r="V5723" t="s">
        <v>111</v>
      </c>
      <c r="W5723">
        <v>937789</v>
      </c>
      <c r="X5723" t="s">
        <v>22985</v>
      </c>
      <c r="Y5723">
        <v>515</v>
      </c>
      <c r="Z5723">
        <v>1446</v>
      </c>
      <c r="AA5723">
        <v>8</v>
      </c>
      <c r="AB5723">
        <v>4627.2</v>
      </c>
      <c r="AC5723">
        <f>Table1_1[[#This Row],[Price]]*Table1_1[[#This Row],[Quantity]]</f>
        <v>11568</v>
      </c>
    </row>
    <row r="5724" spans="1:29" x14ac:dyDescent="0.3">
      <c r="A5724" t="s">
        <v>28</v>
      </c>
      <c r="B5724" t="s">
        <v>29</v>
      </c>
      <c r="C5724" t="s">
        <v>157</v>
      </c>
      <c r="D5724" t="s">
        <v>566</v>
      </c>
      <c r="E5724" t="s">
        <v>56</v>
      </c>
      <c r="F5724" t="s">
        <v>175</v>
      </c>
      <c r="G5724">
        <v>89</v>
      </c>
      <c r="H5724">
        <v>429123</v>
      </c>
      <c r="I5724" t="s">
        <v>34</v>
      </c>
      <c r="J5724" s="3">
        <v>44667</v>
      </c>
      <c r="K5724">
        <v>800</v>
      </c>
      <c r="L5724" t="s">
        <v>22986</v>
      </c>
      <c r="M5724" t="s">
        <v>49</v>
      </c>
      <c r="N5724" t="s">
        <v>22987</v>
      </c>
      <c r="O5724">
        <v>-2150</v>
      </c>
      <c r="P5724" t="s">
        <v>71</v>
      </c>
      <c r="Q5724">
        <v>20</v>
      </c>
      <c r="R5724" t="s">
        <v>40</v>
      </c>
      <c r="S5724" t="s">
        <v>63</v>
      </c>
      <c r="T5724">
        <v>11004</v>
      </c>
      <c r="U5724" s="1">
        <v>45618</v>
      </c>
      <c r="V5724" t="s">
        <v>42</v>
      </c>
      <c r="W5724">
        <v>166656</v>
      </c>
      <c r="X5724" t="s">
        <v>22988</v>
      </c>
      <c r="Y5724">
        <v>215</v>
      </c>
      <c r="Z5724">
        <v>1409</v>
      </c>
      <c r="AA5724">
        <v>1</v>
      </c>
      <c r="AB5724">
        <v>563.6</v>
      </c>
      <c r="AC5724">
        <f>Table1_1[[#This Row],[Price]]*Table1_1[[#This Row],[Quantity]]</f>
        <v>1409</v>
      </c>
    </row>
    <row r="5725" spans="1:29" x14ac:dyDescent="0.3">
      <c r="A5725" t="s">
        <v>28</v>
      </c>
      <c r="B5725" t="s">
        <v>29</v>
      </c>
      <c r="C5725" t="s">
        <v>66</v>
      </c>
      <c r="D5725" t="s">
        <v>637</v>
      </c>
      <c r="E5725" t="s">
        <v>56</v>
      </c>
      <c r="F5725" t="s">
        <v>355</v>
      </c>
      <c r="G5725">
        <v>77</v>
      </c>
      <c r="H5725">
        <v>408706</v>
      </c>
      <c r="I5725" t="s">
        <v>34</v>
      </c>
      <c r="J5725" s="3">
        <v>44359</v>
      </c>
      <c r="K5725">
        <v>950</v>
      </c>
      <c r="L5725" t="s">
        <v>22989</v>
      </c>
      <c r="M5725" t="s">
        <v>818</v>
      </c>
      <c r="N5725" t="s">
        <v>22990</v>
      </c>
      <c r="O5725" t="s">
        <v>22991</v>
      </c>
      <c r="P5725" t="s">
        <v>87</v>
      </c>
      <c r="Q5725">
        <v>12</v>
      </c>
      <c r="R5725" t="s">
        <v>88</v>
      </c>
      <c r="S5725" t="s">
        <v>63</v>
      </c>
      <c r="T5725">
        <v>98906</v>
      </c>
      <c r="U5725" s="1">
        <v>45490</v>
      </c>
      <c r="V5725" t="s">
        <v>126</v>
      </c>
      <c r="W5725">
        <v>659003</v>
      </c>
      <c r="X5725" t="s">
        <v>22992</v>
      </c>
      <c r="Y5725">
        <v>713</v>
      </c>
      <c r="Z5725">
        <v>2180</v>
      </c>
      <c r="AA5725">
        <v>7</v>
      </c>
      <c r="AB5725">
        <v>6104</v>
      </c>
      <c r="AC5725">
        <f>Table1_1[[#This Row],[Price]]*Table1_1[[#This Row],[Quantity]]</f>
        <v>15260</v>
      </c>
    </row>
    <row r="5726" spans="1:29" x14ac:dyDescent="0.3">
      <c r="A5726" t="s">
        <v>28</v>
      </c>
      <c r="B5726" t="s">
        <v>29</v>
      </c>
      <c r="C5726" t="s">
        <v>148</v>
      </c>
      <c r="D5726" t="s">
        <v>92</v>
      </c>
      <c r="E5726" t="s">
        <v>46</v>
      </c>
      <c r="F5726" t="s">
        <v>106</v>
      </c>
      <c r="G5726">
        <v>22</v>
      </c>
      <c r="H5726">
        <v>428021</v>
      </c>
      <c r="I5726" t="s">
        <v>58</v>
      </c>
      <c r="J5726" s="3">
        <v>44986</v>
      </c>
      <c r="K5726">
        <v>1200</v>
      </c>
      <c r="L5726" t="s">
        <v>22993</v>
      </c>
      <c r="M5726" t="s">
        <v>1147</v>
      </c>
      <c r="N5726" t="s">
        <v>22994</v>
      </c>
      <c r="O5726" t="s">
        <v>22995</v>
      </c>
      <c r="P5726" t="s">
        <v>51</v>
      </c>
      <c r="Q5726">
        <v>13</v>
      </c>
      <c r="R5726" t="s">
        <v>88</v>
      </c>
      <c r="S5726" t="s">
        <v>118</v>
      </c>
      <c r="T5726">
        <v>81041</v>
      </c>
      <c r="U5726" s="1">
        <v>45534</v>
      </c>
      <c r="V5726" t="s">
        <v>64</v>
      </c>
      <c r="W5726">
        <v>653136</v>
      </c>
      <c r="X5726" t="s">
        <v>22996</v>
      </c>
      <c r="Y5726">
        <v>719</v>
      </c>
      <c r="Z5726">
        <v>1801</v>
      </c>
      <c r="AA5726">
        <v>4</v>
      </c>
      <c r="AB5726">
        <v>2881.6000000000004</v>
      </c>
      <c r="AC5726">
        <f>Table1_1[[#This Row],[Price]]*Table1_1[[#This Row],[Quantity]]</f>
        <v>7204</v>
      </c>
    </row>
    <row r="5727" spans="1:29" x14ac:dyDescent="0.3">
      <c r="A5727" t="s">
        <v>28</v>
      </c>
      <c r="B5727" t="s">
        <v>29</v>
      </c>
      <c r="C5727" t="s">
        <v>44</v>
      </c>
      <c r="D5727" t="s">
        <v>421</v>
      </c>
      <c r="E5727" t="s">
        <v>46</v>
      </c>
      <c r="F5727" t="s">
        <v>33</v>
      </c>
      <c r="G5727">
        <v>67</v>
      </c>
      <c r="H5727">
        <v>435852</v>
      </c>
      <c r="I5727" t="s">
        <v>34</v>
      </c>
      <c r="J5727" s="3">
        <v>45158</v>
      </c>
      <c r="K5727">
        <v>800</v>
      </c>
      <c r="L5727" t="s">
        <v>10186</v>
      </c>
      <c r="M5727" t="s">
        <v>496</v>
      </c>
      <c r="N5727" t="s">
        <v>22998</v>
      </c>
      <c r="O5727" t="s">
        <v>22999</v>
      </c>
      <c r="P5727" t="s">
        <v>71</v>
      </c>
      <c r="Q5727">
        <v>11</v>
      </c>
      <c r="R5727" t="s">
        <v>40</v>
      </c>
      <c r="S5727" t="s">
        <v>41</v>
      </c>
      <c r="T5727">
        <v>33663</v>
      </c>
      <c r="U5727" s="1">
        <v>45421</v>
      </c>
      <c r="V5727" t="s">
        <v>140</v>
      </c>
      <c r="W5727">
        <v>972963</v>
      </c>
      <c r="X5727" t="s">
        <v>23000</v>
      </c>
      <c r="Y5727">
        <v>991</v>
      </c>
      <c r="Z5727">
        <v>2744</v>
      </c>
      <c r="AA5727">
        <v>2</v>
      </c>
      <c r="AB5727">
        <v>2195.2000000000003</v>
      </c>
      <c r="AC5727">
        <f>Table1_1[[#This Row],[Price]]*Table1_1[[#This Row],[Quantity]]</f>
        <v>5488</v>
      </c>
    </row>
    <row r="5728" spans="1:29" x14ac:dyDescent="0.3">
      <c r="A5728" t="s">
        <v>28</v>
      </c>
      <c r="B5728" t="s">
        <v>29</v>
      </c>
      <c r="C5728" t="s">
        <v>157</v>
      </c>
      <c r="D5728" t="s">
        <v>261</v>
      </c>
      <c r="E5728" t="s">
        <v>46</v>
      </c>
      <c r="F5728" t="s">
        <v>47</v>
      </c>
      <c r="G5728">
        <v>71</v>
      </c>
      <c r="H5728">
        <v>415080</v>
      </c>
      <c r="I5728" t="s">
        <v>34</v>
      </c>
      <c r="J5728" s="3">
        <v>45571</v>
      </c>
      <c r="K5728">
        <v>1100</v>
      </c>
      <c r="L5728" t="s">
        <v>23001</v>
      </c>
      <c r="M5728" t="s">
        <v>308</v>
      </c>
      <c r="N5728" t="s">
        <v>23002</v>
      </c>
      <c r="O5728">
        <v>2247823919</v>
      </c>
      <c r="P5728" t="s">
        <v>71</v>
      </c>
      <c r="Q5728">
        <v>9</v>
      </c>
      <c r="R5728" t="s">
        <v>88</v>
      </c>
      <c r="S5728" t="s">
        <v>79</v>
      </c>
      <c r="T5728">
        <v>65886</v>
      </c>
      <c r="U5728" s="1">
        <v>45410</v>
      </c>
      <c r="V5728" t="s">
        <v>80</v>
      </c>
      <c r="W5728">
        <v>319274</v>
      </c>
      <c r="X5728" t="s">
        <v>23003</v>
      </c>
      <c r="Y5728">
        <v>838</v>
      </c>
      <c r="Z5728">
        <v>2631</v>
      </c>
      <c r="AA5728">
        <v>3</v>
      </c>
      <c r="AB5728">
        <v>3157.2000000000003</v>
      </c>
      <c r="AC5728">
        <f>Table1_1[[#This Row],[Price]]*Table1_1[[#This Row],[Quantity]]</f>
        <v>7893</v>
      </c>
    </row>
    <row r="5729" spans="1:29" x14ac:dyDescent="0.3">
      <c r="A5729" t="s">
        <v>28</v>
      </c>
      <c r="B5729" t="s">
        <v>29</v>
      </c>
      <c r="C5729" t="s">
        <v>44</v>
      </c>
      <c r="D5729" t="s">
        <v>261</v>
      </c>
      <c r="E5729" t="s">
        <v>56</v>
      </c>
      <c r="F5729" t="s">
        <v>150</v>
      </c>
      <c r="G5729">
        <v>68</v>
      </c>
      <c r="H5729">
        <v>432214</v>
      </c>
      <c r="I5729" t="s">
        <v>34</v>
      </c>
      <c r="J5729" s="3">
        <v>44631</v>
      </c>
      <c r="K5729">
        <v>1100</v>
      </c>
      <c r="L5729" t="s">
        <v>14127</v>
      </c>
      <c r="M5729" t="s">
        <v>115</v>
      </c>
      <c r="N5729" t="s">
        <v>23005</v>
      </c>
      <c r="O5729" t="s">
        <v>23006</v>
      </c>
      <c r="P5729" t="s">
        <v>87</v>
      </c>
      <c r="Q5729">
        <v>3</v>
      </c>
      <c r="R5729" t="s">
        <v>88</v>
      </c>
      <c r="S5729" t="s">
        <v>63</v>
      </c>
      <c r="T5729">
        <v>54462</v>
      </c>
      <c r="U5729" s="1">
        <v>45425</v>
      </c>
      <c r="V5729" t="s">
        <v>140</v>
      </c>
      <c r="W5729">
        <v>768151</v>
      </c>
      <c r="X5729" t="s">
        <v>13013</v>
      </c>
      <c r="Y5729">
        <v>926</v>
      </c>
      <c r="Z5729">
        <v>2804</v>
      </c>
      <c r="AA5729">
        <v>6</v>
      </c>
      <c r="AB5729">
        <v>6729.6</v>
      </c>
      <c r="AC5729">
        <f>Table1_1[[#This Row],[Price]]*Table1_1[[#This Row],[Quantity]]</f>
        <v>16824</v>
      </c>
    </row>
    <row r="5730" spans="1:29" x14ac:dyDescent="0.3">
      <c r="A5730" t="s">
        <v>28</v>
      </c>
      <c r="B5730" t="s">
        <v>29</v>
      </c>
      <c r="C5730" t="s">
        <v>91</v>
      </c>
      <c r="D5730" t="s">
        <v>261</v>
      </c>
      <c r="E5730" t="s">
        <v>56</v>
      </c>
      <c r="F5730" t="s">
        <v>83</v>
      </c>
      <c r="G5730">
        <v>74</v>
      </c>
      <c r="H5730">
        <v>429299</v>
      </c>
      <c r="I5730" t="s">
        <v>34</v>
      </c>
      <c r="J5730" s="3">
        <v>44928</v>
      </c>
      <c r="K5730">
        <v>1400</v>
      </c>
      <c r="L5730" t="s">
        <v>23007</v>
      </c>
      <c r="M5730" t="s">
        <v>256</v>
      </c>
      <c r="N5730" t="s">
        <v>23008</v>
      </c>
      <c r="O5730" t="s">
        <v>23009</v>
      </c>
      <c r="P5730" t="s">
        <v>39</v>
      </c>
      <c r="Q5730">
        <v>8</v>
      </c>
      <c r="R5730" t="s">
        <v>40</v>
      </c>
      <c r="S5730" t="s">
        <v>63</v>
      </c>
      <c r="T5730">
        <v>25666</v>
      </c>
      <c r="U5730" s="1">
        <v>45534</v>
      </c>
      <c r="V5730" t="s">
        <v>64</v>
      </c>
      <c r="W5730">
        <v>620279</v>
      </c>
      <c r="X5730" t="s">
        <v>23010</v>
      </c>
      <c r="Y5730">
        <v>268</v>
      </c>
      <c r="Z5730">
        <v>2275</v>
      </c>
      <c r="AA5730">
        <v>4</v>
      </c>
      <c r="AB5730">
        <v>3640</v>
      </c>
      <c r="AC5730">
        <f>Table1_1[[#This Row],[Price]]*Table1_1[[#This Row],[Quantity]]</f>
        <v>9100</v>
      </c>
    </row>
    <row r="5731" spans="1:29" x14ac:dyDescent="0.3">
      <c r="A5731" t="s">
        <v>28</v>
      </c>
      <c r="B5731" t="s">
        <v>29</v>
      </c>
      <c r="C5731" t="s">
        <v>148</v>
      </c>
      <c r="D5731" t="s">
        <v>467</v>
      </c>
      <c r="E5731" t="s">
        <v>46</v>
      </c>
      <c r="F5731" t="s">
        <v>106</v>
      </c>
      <c r="G5731">
        <v>32</v>
      </c>
      <c r="H5731">
        <v>430251</v>
      </c>
      <c r="I5731" t="s">
        <v>34</v>
      </c>
      <c r="J5731" s="3">
        <v>45558</v>
      </c>
      <c r="K5731">
        <v>800</v>
      </c>
      <c r="L5731" t="s">
        <v>23011</v>
      </c>
      <c r="M5731" t="s">
        <v>423</v>
      </c>
      <c r="N5731" t="s">
        <v>23012</v>
      </c>
      <c r="O5731" t="s">
        <v>23013</v>
      </c>
      <c r="P5731" t="s">
        <v>51</v>
      </c>
      <c r="Q5731">
        <v>14</v>
      </c>
      <c r="R5731" t="s">
        <v>88</v>
      </c>
      <c r="S5731" t="s">
        <v>41</v>
      </c>
      <c r="T5731">
        <v>34296</v>
      </c>
      <c r="U5731" s="1">
        <v>45448</v>
      </c>
      <c r="V5731" t="s">
        <v>52</v>
      </c>
      <c r="W5731">
        <v>790685</v>
      </c>
      <c r="X5731" t="s">
        <v>23014</v>
      </c>
      <c r="Y5731">
        <v>854</v>
      </c>
      <c r="Z5731">
        <v>2121</v>
      </c>
      <c r="AA5731">
        <v>4</v>
      </c>
      <c r="AB5731">
        <v>3393.6000000000004</v>
      </c>
      <c r="AC5731">
        <f>Table1_1[[#This Row],[Price]]*Table1_1[[#This Row],[Quantity]]</f>
        <v>8484</v>
      </c>
    </row>
    <row r="5732" spans="1:29" x14ac:dyDescent="0.3">
      <c r="A5732" t="s">
        <v>28</v>
      </c>
      <c r="B5732" t="s">
        <v>29</v>
      </c>
      <c r="C5732" t="s">
        <v>66</v>
      </c>
      <c r="D5732" t="s">
        <v>261</v>
      </c>
      <c r="E5732" t="s">
        <v>56</v>
      </c>
      <c r="F5732" t="s">
        <v>355</v>
      </c>
      <c r="G5732">
        <v>39</v>
      </c>
      <c r="H5732">
        <v>401342</v>
      </c>
      <c r="I5732" t="s">
        <v>34</v>
      </c>
      <c r="J5732" s="3">
        <v>43838</v>
      </c>
      <c r="K5732">
        <v>950</v>
      </c>
      <c r="L5732" t="s">
        <v>23016</v>
      </c>
      <c r="M5732" t="s">
        <v>1460</v>
      </c>
      <c r="N5732" t="s">
        <v>23017</v>
      </c>
      <c r="O5732" t="s">
        <v>23018</v>
      </c>
      <c r="P5732" t="s">
        <v>87</v>
      </c>
      <c r="Q5732">
        <v>11</v>
      </c>
      <c r="R5732" t="s">
        <v>40</v>
      </c>
      <c r="S5732" t="s">
        <v>41</v>
      </c>
      <c r="T5732">
        <v>87604</v>
      </c>
      <c r="U5732" s="1">
        <v>45466</v>
      </c>
      <c r="V5732" t="s">
        <v>52</v>
      </c>
      <c r="W5732">
        <v>939226</v>
      </c>
      <c r="X5732" t="s">
        <v>23019</v>
      </c>
      <c r="Y5732">
        <v>882</v>
      </c>
      <c r="Z5732">
        <v>1010</v>
      </c>
      <c r="AA5732">
        <v>7</v>
      </c>
      <c r="AB5732">
        <v>2828</v>
      </c>
      <c r="AC5732">
        <f>Table1_1[[#This Row],[Price]]*Table1_1[[#This Row],[Quantity]]</f>
        <v>7070</v>
      </c>
    </row>
    <row r="5733" spans="1:29" x14ac:dyDescent="0.3">
      <c r="A5733" t="s">
        <v>28</v>
      </c>
      <c r="B5733" t="s">
        <v>29</v>
      </c>
      <c r="C5733" t="s">
        <v>54</v>
      </c>
      <c r="D5733" t="s">
        <v>560</v>
      </c>
      <c r="E5733" t="s">
        <v>32</v>
      </c>
      <c r="F5733" t="s">
        <v>106</v>
      </c>
      <c r="G5733">
        <v>100</v>
      </c>
      <c r="H5733">
        <v>411974</v>
      </c>
      <c r="I5733" t="s">
        <v>58</v>
      </c>
      <c r="J5733" s="3">
        <v>44047</v>
      </c>
      <c r="K5733">
        <v>1000</v>
      </c>
      <c r="L5733" t="s">
        <v>23020</v>
      </c>
      <c r="M5733" t="s">
        <v>1147</v>
      </c>
      <c r="N5733" t="s">
        <v>23021</v>
      </c>
      <c r="O5733" t="s">
        <v>23022</v>
      </c>
      <c r="P5733" t="s">
        <v>39</v>
      </c>
      <c r="Q5733">
        <v>11</v>
      </c>
      <c r="R5733" t="s">
        <v>40</v>
      </c>
      <c r="S5733" t="s">
        <v>41</v>
      </c>
      <c r="T5733">
        <v>68824</v>
      </c>
      <c r="U5733" s="1">
        <v>45508</v>
      </c>
      <c r="V5733" t="s">
        <v>64</v>
      </c>
      <c r="W5733">
        <v>312021</v>
      </c>
      <c r="X5733" t="s">
        <v>23023</v>
      </c>
      <c r="Y5733">
        <v>310</v>
      </c>
      <c r="Z5733">
        <v>2174</v>
      </c>
      <c r="AA5733">
        <v>6</v>
      </c>
      <c r="AB5733">
        <v>5217.6000000000004</v>
      </c>
      <c r="AC5733">
        <f>Table1_1[[#This Row],[Price]]*Table1_1[[#This Row],[Quantity]]</f>
        <v>13044</v>
      </c>
    </row>
    <row r="5734" spans="1:29" x14ac:dyDescent="0.3">
      <c r="A5734" t="s">
        <v>28</v>
      </c>
      <c r="B5734" t="s">
        <v>29</v>
      </c>
      <c r="C5734" t="s">
        <v>54</v>
      </c>
      <c r="D5734" t="s">
        <v>637</v>
      </c>
      <c r="E5734" t="s">
        <v>56</v>
      </c>
      <c r="F5734" t="s">
        <v>83</v>
      </c>
      <c r="G5734">
        <v>100</v>
      </c>
      <c r="H5734">
        <v>414471</v>
      </c>
      <c r="I5734" t="s">
        <v>34</v>
      </c>
      <c r="J5734" s="3">
        <v>45256</v>
      </c>
      <c r="K5734">
        <v>1300</v>
      </c>
      <c r="L5734" t="s">
        <v>23024</v>
      </c>
      <c r="M5734" t="s">
        <v>101</v>
      </c>
      <c r="N5734" t="s">
        <v>23025</v>
      </c>
      <c r="O5734" t="s">
        <v>23026</v>
      </c>
      <c r="P5734" t="s">
        <v>51</v>
      </c>
      <c r="Q5734">
        <v>6</v>
      </c>
      <c r="R5734" t="s">
        <v>40</v>
      </c>
      <c r="S5734" t="s">
        <v>118</v>
      </c>
      <c r="T5734">
        <v>98486</v>
      </c>
      <c r="U5734" s="1">
        <v>45389</v>
      </c>
      <c r="V5734" t="s">
        <v>80</v>
      </c>
      <c r="W5734">
        <v>841260</v>
      </c>
      <c r="X5734" t="s">
        <v>23027</v>
      </c>
      <c r="Y5734">
        <v>668</v>
      </c>
      <c r="Z5734">
        <v>1640</v>
      </c>
      <c r="AA5734">
        <v>7</v>
      </c>
      <c r="AB5734">
        <v>4592</v>
      </c>
      <c r="AC5734">
        <f>Table1_1[[#This Row],[Price]]*Table1_1[[#This Row],[Quantity]]</f>
        <v>11480</v>
      </c>
    </row>
    <row r="5735" spans="1:29" x14ac:dyDescent="0.3">
      <c r="A5735" t="s">
        <v>28</v>
      </c>
      <c r="B5735" t="s">
        <v>29</v>
      </c>
      <c r="C5735" t="s">
        <v>193</v>
      </c>
      <c r="D5735" t="s">
        <v>380</v>
      </c>
      <c r="E5735" t="s">
        <v>32</v>
      </c>
      <c r="F5735" t="s">
        <v>113</v>
      </c>
      <c r="G5735">
        <v>80</v>
      </c>
      <c r="H5735">
        <v>412140</v>
      </c>
      <c r="I5735" t="s">
        <v>58</v>
      </c>
      <c r="J5735" s="3">
        <v>44006</v>
      </c>
      <c r="K5735">
        <v>1300</v>
      </c>
      <c r="L5735" t="s">
        <v>18314</v>
      </c>
      <c r="M5735" t="s">
        <v>542</v>
      </c>
      <c r="N5735" t="s">
        <v>23028</v>
      </c>
      <c r="O5735" t="s">
        <v>23029</v>
      </c>
      <c r="P5735" t="s">
        <v>71</v>
      </c>
      <c r="Q5735">
        <v>6</v>
      </c>
      <c r="R5735" t="s">
        <v>40</v>
      </c>
      <c r="S5735" t="s">
        <v>63</v>
      </c>
      <c r="T5735">
        <v>17302</v>
      </c>
      <c r="U5735" s="1">
        <v>45505</v>
      </c>
      <c r="V5735" t="s">
        <v>64</v>
      </c>
      <c r="W5735">
        <v>103939</v>
      </c>
      <c r="X5735" t="s">
        <v>23030</v>
      </c>
      <c r="Y5735">
        <v>466</v>
      </c>
      <c r="Z5735">
        <v>1592</v>
      </c>
      <c r="AA5735">
        <v>5</v>
      </c>
      <c r="AB5735">
        <v>3184</v>
      </c>
      <c r="AC5735">
        <f>Table1_1[[#This Row],[Price]]*Table1_1[[#This Row],[Quantity]]</f>
        <v>7960</v>
      </c>
    </row>
    <row r="5736" spans="1:29" x14ac:dyDescent="0.3">
      <c r="A5736" t="s">
        <v>28</v>
      </c>
      <c r="B5736" t="s">
        <v>29</v>
      </c>
      <c r="C5736" t="s">
        <v>44</v>
      </c>
      <c r="D5736" t="s">
        <v>149</v>
      </c>
      <c r="E5736" t="s">
        <v>32</v>
      </c>
      <c r="F5736" t="s">
        <v>135</v>
      </c>
      <c r="G5736">
        <v>94</v>
      </c>
      <c r="H5736">
        <v>404418</v>
      </c>
      <c r="I5736" t="s">
        <v>34</v>
      </c>
      <c r="J5736" s="3">
        <v>45605</v>
      </c>
      <c r="K5736">
        <v>1300</v>
      </c>
      <c r="L5736" t="s">
        <v>23031</v>
      </c>
      <c r="M5736" t="s">
        <v>428</v>
      </c>
      <c r="N5736" t="s">
        <v>23032</v>
      </c>
      <c r="O5736" t="s">
        <v>23033</v>
      </c>
      <c r="P5736" t="s">
        <v>51</v>
      </c>
      <c r="Q5736">
        <v>20</v>
      </c>
      <c r="R5736" t="s">
        <v>88</v>
      </c>
      <c r="S5736" t="s">
        <v>118</v>
      </c>
      <c r="T5736">
        <v>66493</v>
      </c>
      <c r="U5736" s="1">
        <v>45460</v>
      </c>
      <c r="V5736" t="s">
        <v>52</v>
      </c>
      <c r="W5736">
        <v>267607</v>
      </c>
      <c r="X5736" t="s">
        <v>23034</v>
      </c>
      <c r="Y5736">
        <v>803</v>
      </c>
      <c r="Z5736">
        <v>1612</v>
      </c>
      <c r="AA5736">
        <v>5</v>
      </c>
      <c r="AB5736">
        <v>3224</v>
      </c>
      <c r="AC5736">
        <f>Table1_1[[#This Row],[Price]]*Table1_1[[#This Row],[Quantity]]</f>
        <v>8060</v>
      </c>
    </row>
    <row r="5737" spans="1:29" x14ac:dyDescent="0.3">
      <c r="A5737" t="s">
        <v>28</v>
      </c>
      <c r="B5737" t="s">
        <v>29</v>
      </c>
      <c r="C5737" t="s">
        <v>193</v>
      </c>
      <c r="D5737" t="s">
        <v>31</v>
      </c>
      <c r="E5737" t="s">
        <v>56</v>
      </c>
      <c r="F5737" t="s">
        <v>135</v>
      </c>
      <c r="G5737">
        <v>61</v>
      </c>
      <c r="H5737">
        <v>415019</v>
      </c>
      <c r="I5737" t="s">
        <v>58</v>
      </c>
      <c r="J5737" s="3">
        <v>44353</v>
      </c>
      <c r="K5737">
        <v>800</v>
      </c>
      <c r="L5737" t="s">
        <v>23035</v>
      </c>
      <c r="M5737" t="s">
        <v>394</v>
      </c>
      <c r="N5737" t="s">
        <v>23036</v>
      </c>
      <c r="O5737" t="s">
        <v>23037</v>
      </c>
      <c r="P5737" t="s">
        <v>39</v>
      </c>
      <c r="Q5737">
        <v>16</v>
      </c>
      <c r="R5737" t="s">
        <v>40</v>
      </c>
      <c r="S5737" t="s">
        <v>118</v>
      </c>
      <c r="T5737">
        <v>98450</v>
      </c>
      <c r="U5737" s="1">
        <v>45539</v>
      </c>
      <c r="V5737" t="s">
        <v>180</v>
      </c>
      <c r="W5737">
        <v>742180</v>
      </c>
      <c r="X5737" t="s">
        <v>23038</v>
      </c>
      <c r="Y5737">
        <v>775</v>
      </c>
      <c r="Z5737">
        <v>576</v>
      </c>
      <c r="AA5737">
        <v>6</v>
      </c>
      <c r="AB5737">
        <v>1382.4</v>
      </c>
      <c r="AC5737">
        <f>Table1_1[[#This Row],[Price]]*Table1_1[[#This Row],[Quantity]]</f>
        <v>3456</v>
      </c>
    </row>
    <row r="5738" spans="1:29" x14ac:dyDescent="0.3">
      <c r="A5738" t="s">
        <v>28</v>
      </c>
      <c r="B5738" t="s">
        <v>29</v>
      </c>
      <c r="C5738" t="s">
        <v>44</v>
      </c>
      <c r="D5738" t="s">
        <v>616</v>
      </c>
      <c r="E5738" t="s">
        <v>56</v>
      </c>
      <c r="F5738" t="s">
        <v>57</v>
      </c>
      <c r="G5738">
        <v>63</v>
      </c>
      <c r="H5738">
        <v>430114</v>
      </c>
      <c r="I5738" t="s">
        <v>58</v>
      </c>
      <c r="J5738" s="3">
        <v>44281</v>
      </c>
      <c r="K5738">
        <v>800</v>
      </c>
      <c r="L5738" t="s">
        <v>23039</v>
      </c>
      <c r="M5738" t="s">
        <v>200</v>
      </c>
      <c r="N5738" t="s">
        <v>23040</v>
      </c>
      <c r="O5738" t="s">
        <v>23041</v>
      </c>
      <c r="P5738" t="s">
        <v>71</v>
      </c>
      <c r="Q5738">
        <v>8</v>
      </c>
      <c r="R5738" t="s">
        <v>88</v>
      </c>
      <c r="S5738" t="s">
        <v>41</v>
      </c>
      <c r="T5738">
        <v>44498</v>
      </c>
      <c r="U5738" s="1">
        <v>45316</v>
      </c>
      <c r="V5738" t="s">
        <v>111</v>
      </c>
      <c r="W5738">
        <v>453582</v>
      </c>
      <c r="X5738" t="s">
        <v>23042</v>
      </c>
      <c r="Y5738">
        <v>903</v>
      </c>
      <c r="Z5738">
        <v>873</v>
      </c>
      <c r="AA5738">
        <v>5</v>
      </c>
      <c r="AB5738">
        <v>1746</v>
      </c>
      <c r="AC5738">
        <f>Table1_1[[#This Row],[Price]]*Table1_1[[#This Row],[Quantity]]</f>
        <v>4365</v>
      </c>
    </row>
    <row r="5739" spans="1:29" x14ac:dyDescent="0.3">
      <c r="A5739" t="s">
        <v>28</v>
      </c>
      <c r="B5739" t="s">
        <v>29</v>
      </c>
      <c r="C5739" t="s">
        <v>91</v>
      </c>
      <c r="D5739" t="s">
        <v>611</v>
      </c>
      <c r="E5739" t="s">
        <v>32</v>
      </c>
      <c r="F5739" t="s">
        <v>99</v>
      </c>
      <c r="G5739">
        <v>26</v>
      </c>
      <c r="H5739">
        <v>414534</v>
      </c>
      <c r="I5739" t="s">
        <v>34</v>
      </c>
      <c r="J5739" s="3">
        <v>45583</v>
      </c>
      <c r="K5739">
        <v>1400</v>
      </c>
      <c r="L5739" t="s">
        <v>23043</v>
      </c>
      <c r="M5739" t="s">
        <v>263</v>
      </c>
      <c r="N5739" t="s">
        <v>23044</v>
      </c>
      <c r="O5739" t="s">
        <v>23045</v>
      </c>
      <c r="P5739" t="s">
        <v>71</v>
      </c>
      <c r="Q5739">
        <v>8</v>
      </c>
      <c r="R5739" t="s">
        <v>40</v>
      </c>
      <c r="S5739" t="s">
        <v>63</v>
      </c>
      <c r="T5739">
        <v>45384</v>
      </c>
      <c r="U5739" s="1">
        <v>45532</v>
      </c>
      <c r="V5739" t="s">
        <v>64</v>
      </c>
      <c r="W5739">
        <v>578995</v>
      </c>
      <c r="X5739" t="s">
        <v>23046</v>
      </c>
      <c r="Y5739">
        <v>781</v>
      </c>
      <c r="Z5739">
        <v>2359</v>
      </c>
      <c r="AA5739">
        <v>3</v>
      </c>
      <c r="AB5739">
        <v>2830.8</v>
      </c>
      <c r="AC5739">
        <f>Table1_1[[#This Row],[Price]]*Table1_1[[#This Row],[Quantity]]</f>
        <v>7077</v>
      </c>
    </row>
    <row r="5740" spans="1:29" x14ac:dyDescent="0.3">
      <c r="A5740" t="s">
        <v>28</v>
      </c>
      <c r="B5740" t="s">
        <v>29</v>
      </c>
      <c r="C5740" t="s">
        <v>148</v>
      </c>
      <c r="D5740" t="s">
        <v>142</v>
      </c>
      <c r="E5740" t="s">
        <v>56</v>
      </c>
      <c r="F5740" t="s">
        <v>355</v>
      </c>
      <c r="G5740">
        <v>38</v>
      </c>
      <c r="H5740">
        <v>413355</v>
      </c>
      <c r="I5740" t="s">
        <v>58</v>
      </c>
      <c r="J5740" s="3">
        <v>44122</v>
      </c>
      <c r="K5740">
        <v>1200</v>
      </c>
      <c r="L5740" t="s">
        <v>23047</v>
      </c>
      <c r="M5740" t="s">
        <v>108</v>
      </c>
      <c r="N5740" t="s">
        <v>23048</v>
      </c>
      <c r="O5740" t="s">
        <v>23049</v>
      </c>
      <c r="P5740" t="s">
        <v>87</v>
      </c>
      <c r="Q5740">
        <v>17</v>
      </c>
      <c r="R5740" t="s">
        <v>88</v>
      </c>
      <c r="S5740" t="s">
        <v>41</v>
      </c>
      <c r="T5740">
        <v>67595</v>
      </c>
      <c r="U5740" s="1">
        <v>45414</v>
      </c>
      <c r="V5740" t="s">
        <v>140</v>
      </c>
      <c r="W5740">
        <v>234539</v>
      </c>
      <c r="X5740" t="s">
        <v>23050</v>
      </c>
      <c r="Y5740">
        <v>679</v>
      </c>
      <c r="Z5740">
        <v>624</v>
      </c>
      <c r="AA5740">
        <v>4</v>
      </c>
      <c r="AB5740">
        <v>998.40000000000009</v>
      </c>
      <c r="AC5740">
        <f>Table1_1[[#This Row],[Price]]*Table1_1[[#This Row],[Quantity]]</f>
        <v>2496</v>
      </c>
    </row>
    <row r="5741" spans="1:29" x14ac:dyDescent="0.3">
      <c r="A5741" t="s">
        <v>28</v>
      </c>
      <c r="B5741" t="s">
        <v>29</v>
      </c>
      <c r="C5741" t="s">
        <v>66</v>
      </c>
      <c r="D5741" t="s">
        <v>163</v>
      </c>
      <c r="E5741" t="s">
        <v>32</v>
      </c>
      <c r="F5741" t="s">
        <v>83</v>
      </c>
      <c r="G5741">
        <v>13</v>
      </c>
      <c r="H5741">
        <v>420463</v>
      </c>
      <c r="I5741" t="s">
        <v>58</v>
      </c>
      <c r="J5741" s="3">
        <v>44170</v>
      </c>
      <c r="K5741">
        <v>1000</v>
      </c>
      <c r="L5741" t="s">
        <v>23051</v>
      </c>
      <c r="M5741" t="s">
        <v>165</v>
      </c>
      <c r="N5741" t="s">
        <v>23052</v>
      </c>
      <c r="O5741" t="s">
        <v>23053</v>
      </c>
      <c r="P5741" t="s">
        <v>39</v>
      </c>
      <c r="Q5741">
        <v>3</v>
      </c>
      <c r="R5741" t="s">
        <v>88</v>
      </c>
      <c r="S5741" t="s">
        <v>79</v>
      </c>
      <c r="T5741">
        <v>29793</v>
      </c>
      <c r="U5741" s="1">
        <v>45592</v>
      </c>
      <c r="V5741" t="s">
        <v>155</v>
      </c>
      <c r="W5741">
        <v>456265</v>
      </c>
      <c r="X5741" t="s">
        <v>23054</v>
      </c>
      <c r="Y5741">
        <v>908</v>
      </c>
      <c r="Z5741">
        <v>2067</v>
      </c>
      <c r="AA5741">
        <v>4</v>
      </c>
      <c r="AB5741">
        <v>3307.2000000000003</v>
      </c>
      <c r="AC5741">
        <f>Table1_1[[#This Row],[Price]]*Table1_1[[#This Row],[Quantity]]</f>
        <v>8268</v>
      </c>
    </row>
    <row r="5742" spans="1:29" x14ac:dyDescent="0.3">
      <c r="A5742" t="s">
        <v>28</v>
      </c>
      <c r="B5742" t="s">
        <v>29</v>
      </c>
      <c r="C5742" t="s">
        <v>91</v>
      </c>
      <c r="D5742" t="s">
        <v>566</v>
      </c>
      <c r="E5742" t="s">
        <v>32</v>
      </c>
      <c r="F5742" t="s">
        <v>106</v>
      </c>
      <c r="G5742">
        <v>97</v>
      </c>
      <c r="H5742">
        <v>429531</v>
      </c>
      <c r="I5742" t="s">
        <v>34</v>
      </c>
      <c r="J5742" s="3">
        <v>43968</v>
      </c>
      <c r="K5742">
        <v>1200</v>
      </c>
      <c r="L5742" t="s">
        <v>23056</v>
      </c>
      <c r="M5742" t="s">
        <v>366</v>
      </c>
      <c r="N5742" t="s">
        <v>23057</v>
      </c>
      <c r="O5742" t="s">
        <v>23058</v>
      </c>
      <c r="P5742" t="s">
        <v>71</v>
      </c>
      <c r="Q5742">
        <v>16</v>
      </c>
      <c r="R5742" t="s">
        <v>88</v>
      </c>
      <c r="S5742" t="s">
        <v>63</v>
      </c>
      <c r="T5742">
        <v>72929</v>
      </c>
      <c r="U5742" s="1">
        <v>45423</v>
      </c>
      <c r="V5742" t="s">
        <v>140</v>
      </c>
      <c r="W5742">
        <v>796612</v>
      </c>
      <c r="X5742" t="s">
        <v>23059</v>
      </c>
      <c r="Y5742">
        <v>673</v>
      </c>
      <c r="Z5742">
        <v>2365</v>
      </c>
      <c r="AA5742">
        <v>2</v>
      </c>
      <c r="AB5742">
        <v>1892</v>
      </c>
      <c r="AC5742">
        <f>Table1_1[[#This Row],[Price]]*Table1_1[[#This Row],[Quantity]]</f>
        <v>4730</v>
      </c>
    </row>
    <row r="5743" spans="1:29" x14ac:dyDescent="0.3">
      <c r="A5743" t="s">
        <v>28</v>
      </c>
      <c r="B5743" t="s">
        <v>29</v>
      </c>
      <c r="C5743" t="s">
        <v>54</v>
      </c>
      <c r="D5743" t="s">
        <v>227</v>
      </c>
      <c r="E5743" t="s">
        <v>32</v>
      </c>
      <c r="F5743" t="s">
        <v>355</v>
      </c>
      <c r="G5743">
        <v>82</v>
      </c>
      <c r="H5743">
        <v>426945</v>
      </c>
      <c r="I5743" t="s">
        <v>34</v>
      </c>
      <c r="J5743" s="3">
        <v>44541</v>
      </c>
      <c r="K5743">
        <v>950</v>
      </c>
      <c r="L5743" t="s">
        <v>23060</v>
      </c>
      <c r="M5743" t="s">
        <v>1072</v>
      </c>
      <c r="N5743" t="s">
        <v>23061</v>
      </c>
      <c r="O5743" t="s">
        <v>23062</v>
      </c>
      <c r="P5743" t="s">
        <v>39</v>
      </c>
      <c r="Q5743">
        <v>6</v>
      </c>
      <c r="R5743" t="s">
        <v>40</v>
      </c>
      <c r="S5743" t="s">
        <v>41</v>
      </c>
      <c r="T5743">
        <v>50702</v>
      </c>
      <c r="U5743" s="1">
        <v>45373</v>
      </c>
      <c r="V5743" t="s">
        <v>72</v>
      </c>
      <c r="W5743">
        <v>188876</v>
      </c>
      <c r="X5743" t="s">
        <v>23063</v>
      </c>
      <c r="Y5743">
        <v>746</v>
      </c>
      <c r="Z5743">
        <v>1942</v>
      </c>
      <c r="AA5743">
        <v>2</v>
      </c>
      <c r="AB5743">
        <v>1553.6000000000001</v>
      </c>
      <c r="AC5743">
        <f>Table1_1[[#This Row],[Price]]*Table1_1[[#This Row],[Quantity]]</f>
        <v>3884</v>
      </c>
    </row>
    <row r="5744" spans="1:29" x14ac:dyDescent="0.3">
      <c r="A5744" t="s">
        <v>28</v>
      </c>
      <c r="B5744" t="s">
        <v>29</v>
      </c>
      <c r="C5744" t="s">
        <v>66</v>
      </c>
      <c r="D5744" t="s">
        <v>55</v>
      </c>
      <c r="E5744" t="s">
        <v>32</v>
      </c>
      <c r="F5744" t="s">
        <v>175</v>
      </c>
      <c r="G5744">
        <v>97</v>
      </c>
      <c r="H5744">
        <v>432483</v>
      </c>
      <c r="I5744" t="s">
        <v>34</v>
      </c>
      <c r="J5744" s="3">
        <v>43977</v>
      </c>
      <c r="K5744">
        <v>950</v>
      </c>
      <c r="L5744" t="s">
        <v>23064</v>
      </c>
      <c r="M5744" t="s">
        <v>747</v>
      </c>
      <c r="N5744" t="s">
        <v>23065</v>
      </c>
      <c r="O5744" t="s">
        <v>23066</v>
      </c>
      <c r="P5744" t="s">
        <v>51</v>
      </c>
      <c r="Q5744">
        <v>8</v>
      </c>
      <c r="R5744" t="s">
        <v>40</v>
      </c>
      <c r="S5744" t="s">
        <v>63</v>
      </c>
      <c r="T5744">
        <v>19279</v>
      </c>
      <c r="U5744" s="1">
        <v>45576</v>
      </c>
      <c r="V5744" t="s">
        <v>155</v>
      </c>
      <c r="W5744">
        <v>895863</v>
      </c>
      <c r="X5744" t="s">
        <v>23067</v>
      </c>
      <c r="Y5744">
        <v>865</v>
      </c>
      <c r="Z5744">
        <v>2528</v>
      </c>
      <c r="AA5744">
        <v>3</v>
      </c>
      <c r="AB5744">
        <v>3033.6000000000004</v>
      </c>
      <c r="AC5744">
        <f>Table1_1[[#This Row],[Price]]*Table1_1[[#This Row],[Quantity]]</f>
        <v>7584</v>
      </c>
    </row>
    <row r="5745" spans="1:29" x14ac:dyDescent="0.3">
      <c r="A5745" t="s">
        <v>28</v>
      </c>
      <c r="B5745" t="s">
        <v>29</v>
      </c>
      <c r="C5745" t="s">
        <v>193</v>
      </c>
      <c r="D5745" t="s">
        <v>467</v>
      </c>
      <c r="E5745" t="s">
        <v>46</v>
      </c>
      <c r="F5745" t="s">
        <v>57</v>
      </c>
      <c r="G5745">
        <v>54</v>
      </c>
      <c r="H5745">
        <v>429866</v>
      </c>
      <c r="I5745" t="s">
        <v>58</v>
      </c>
      <c r="J5745" s="3">
        <v>45624</v>
      </c>
      <c r="K5745">
        <v>1000</v>
      </c>
      <c r="L5745" t="s">
        <v>21750</v>
      </c>
      <c r="M5745" t="s">
        <v>159</v>
      </c>
      <c r="N5745" t="s">
        <v>23069</v>
      </c>
      <c r="O5745" t="s">
        <v>23070</v>
      </c>
      <c r="P5745" t="s">
        <v>87</v>
      </c>
      <c r="Q5745">
        <v>14</v>
      </c>
      <c r="R5745" t="s">
        <v>88</v>
      </c>
      <c r="S5745" t="s">
        <v>41</v>
      </c>
      <c r="T5745">
        <v>20039</v>
      </c>
      <c r="U5745" s="1">
        <v>45578</v>
      </c>
      <c r="V5745" t="s">
        <v>155</v>
      </c>
      <c r="W5745">
        <v>877019</v>
      </c>
      <c r="X5745" t="s">
        <v>23071</v>
      </c>
      <c r="Y5745">
        <v>687</v>
      </c>
      <c r="Z5745">
        <v>2147</v>
      </c>
      <c r="AA5745">
        <v>2</v>
      </c>
      <c r="AB5745">
        <v>1717.6000000000001</v>
      </c>
      <c r="AC5745">
        <f>Table1_1[[#This Row],[Price]]*Table1_1[[#This Row],[Quantity]]</f>
        <v>4294</v>
      </c>
    </row>
    <row r="5746" spans="1:29" x14ac:dyDescent="0.3">
      <c r="A5746" t="s">
        <v>28</v>
      </c>
      <c r="B5746" t="s">
        <v>29</v>
      </c>
      <c r="C5746" t="s">
        <v>54</v>
      </c>
      <c r="D5746" t="s">
        <v>82</v>
      </c>
      <c r="E5746" t="s">
        <v>56</v>
      </c>
      <c r="F5746" t="s">
        <v>106</v>
      </c>
      <c r="G5746">
        <v>67</v>
      </c>
      <c r="H5746">
        <v>415273</v>
      </c>
      <c r="I5746" t="s">
        <v>34</v>
      </c>
      <c r="J5746" s="3">
        <v>44067</v>
      </c>
      <c r="K5746">
        <v>1200</v>
      </c>
      <c r="L5746" t="s">
        <v>23073</v>
      </c>
      <c r="M5746" t="s">
        <v>895</v>
      </c>
      <c r="N5746" t="s">
        <v>23074</v>
      </c>
      <c r="O5746" t="s">
        <v>23075</v>
      </c>
      <c r="P5746" t="s">
        <v>71</v>
      </c>
      <c r="Q5746">
        <v>13</v>
      </c>
      <c r="R5746" t="s">
        <v>88</v>
      </c>
      <c r="S5746" t="s">
        <v>41</v>
      </c>
      <c r="T5746">
        <v>41899</v>
      </c>
      <c r="U5746" s="1">
        <v>45526</v>
      </c>
      <c r="V5746" t="s">
        <v>64</v>
      </c>
      <c r="W5746">
        <v>144418</v>
      </c>
      <c r="X5746" t="s">
        <v>23076</v>
      </c>
      <c r="Y5746">
        <v>653</v>
      </c>
      <c r="Z5746">
        <v>899</v>
      </c>
      <c r="AA5746">
        <v>3</v>
      </c>
      <c r="AB5746">
        <v>1078.8</v>
      </c>
      <c r="AC5746">
        <f>Table1_1[[#This Row],[Price]]*Table1_1[[#This Row],[Quantity]]</f>
        <v>2697</v>
      </c>
    </row>
    <row r="5747" spans="1:29" x14ac:dyDescent="0.3">
      <c r="A5747" t="s">
        <v>28</v>
      </c>
      <c r="B5747" t="s">
        <v>29</v>
      </c>
      <c r="C5747" t="s">
        <v>44</v>
      </c>
      <c r="D5747" t="s">
        <v>182</v>
      </c>
      <c r="E5747" t="s">
        <v>56</v>
      </c>
      <c r="F5747" t="s">
        <v>99</v>
      </c>
      <c r="G5747">
        <v>48</v>
      </c>
      <c r="H5747">
        <v>436456</v>
      </c>
      <c r="I5747" t="s">
        <v>58</v>
      </c>
      <c r="J5747" s="3">
        <v>44469</v>
      </c>
      <c r="K5747">
        <v>1300</v>
      </c>
      <c r="L5747" t="s">
        <v>23077</v>
      </c>
      <c r="M5747" t="s">
        <v>1017</v>
      </c>
      <c r="N5747" t="s">
        <v>23078</v>
      </c>
      <c r="O5747" t="s">
        <v>23079</v>
      </c>
      <c r="P5747" t="s">
        <v>71</v>
      </c>
      <c r="Q5747">
        <v>19</v>
      </c>
      <c r="R5747" t="s">
        <v>88</v>
      </c>
      <c r="S5747" t="s">
        <v>118</v>
      </c>
      <c r="T5747">
        <v>16005</v>
      </c>
      <c r="U5747" s="1">
        <v>45604</v>
      </c>
      <c r="V5747" t="s">
        <v>42</v>
      </c>
      <c r="W5747">
        <v>202476</v>
      </c>
      <c r="X5747" t="s">
        <v>23080</v>
      </c>
      <c r="Y5747">
        <v>728</v>
      </c>
      <c r="Z5747">
        <v>1049</v>
      </c>
      <c r="AA5747">
        <v>6</v>
      </c>
      <c r="AB5747">
        <v>2517.6000000000004</v>
      </c>
      <c r="AC5747">
        <f>Table1_1[[#This Row],[Price]]*Table1_1[[#This Row],[Quantity]]</f>
        <v>6294</v>
      </c>
    </row>
    <row r="5748" spans="1:29" x14ac:dyDescent="0.3">
      <c r="A5748" t="s">
        <v>28</v>
      </c>
      <c r="B5748" t="s">
        <v>29</v>
      </c>
      <c r="C5748" t="s">
        <v>148</v>
      </c>
      <c r="D5748" t="s">
        <v>291</v>
      </c>
      <c r="E5748" t="s">
        <v>32</v>
      </c>
      <c r="F5748" t="s">
        <v>150</v>
      </c>
      <c r="G5748">
        <v>66</v>
      </c>
      <c r="H5748">
        <v>433246</v>
      </c>
      <c r="I5748" t="s">
        <v>34</v>
      </c>
      <c r="J5748" s="3">
        <v>44777</v>
      </c>
      <c r="K5748">
        <v>1100</v>
      </c>
      <c r="L5748" t="s">
        <v>23082</v>
      </c>
      <c r="M5748" t="s">
        <v>1460</v>
      </c>
      <c r="N5748" t="s">
        <v>23083</v>
      </c>
      <c r="O5748" t="s">
        <v>23084</v>
      </c>
      <c r="P5748" t="s">
        <v>51</v>
      </c>
      <c r="Q5748">
        <v>8</v>
      </c>
      <c r="R5748" t="s">
        <v>88</v>
      </c>
      <c r="S5748" t="s">
        <v>63</v>
      </c>
      <c r="T5748">
        <v>74601</v>
      </c>
      <c r="U5748" s="1">
        <v>45482</v>
      </c>
      <c r="V5748" t="s">
        <v>126</v>
      </c>
      <c r="W5748">
        <v>230528</v>
      </c>
      <c r="X5748" t="s">
        <v>23085</v>
      </c>
      <c r="Y5748">
        <v>500</v>
      </c>
      <c r="Z5748">
        <v>2551</v>
      </c>
      <c r="AA5748">
        <v>1</v>
      </c>
      <c r="AB5748">
        <v>1020.4000000000001</v>
      </c>
      <c r="AC5748">
        <f>Table1_1[[#This Row],[Price]]*Table1_1[[#This Row],[Quantity]]</f>
        <v>2551</v>
      </c>
    </row>
    <row r="5749" spans="1:29" x14ac:dyDescent="0.3">
      <c r="A5749" t="s">
        <v>28</v>
      </c>
      <c r="B5749" t="s">
        <v>29</v>
      </c>
      <c r="C5749" t="s">
        <v>54</v>
      </c>
      <c r="D5749" t="s">
        <v>421</v>
      </c>
      <c r="E5749" t="s">
        <v>46</v>
      </c>
      <c r="F5749" t="s">
        <v>47</v>
      </c>
      <c r="G5749">
        <v>96</v>
      </c>
      <c r="H5749">
        <v>426809</v>
      </c>
      <c r="I5749" t="s">
        <v>34</v>
      </c>
      <c r="J5749" s="3">
        <v>44441</v>
      </c>
      <c r="K5749">
        <v>1300</v>
      </c>
      <c r="L5749" t="s">
        <v>23087</v>
      </c>
      <c r="M5749" t="s">
        <v>345</v>
      </c>
      <c r="N5749" t="s">
        <v>23088</v>
      </c>
      <c r="O5749" t="s">
        <v>23089</v>
      </c>
      <c r="P5749" t="s">
        <v>87</v>
      </c>
      <c r="Q5749">
        <v>13</v>
      </c>
      <c r="R5749" t="s">
        <v>88</v>
      </c>
      <c r="S5749" t="s">
        <v>79</v>
      </c>
      <c r="T5749">
        <v>96354</v>
      </c>
      <c r="U5749" s="1">
        <v>45463</v>
      </c>
      <c r="V5749" t="s">
        <v>52</v>
      </c>
      <c r="W5749">
        <v>630396</v>
      </c>
      <c r="X5749" t="s">
        <v>23090</v>
      </c>
      <c r="Y5749">
        <v>508</v>
      </c>
      <c r="Z5749">
        <v>1130</v>
      </c>
      <c r="AA5749">
        <v>7</v>
      </c>
      <c r="AB5749">
        <v>3164</v>
      </c>
      <c r="AC5749">
        <f>Table1_1[[#This Row],[Price]]*Table1_1[[#This Row],[Quantity]]</f>
        <v>7910</v>
      </c>
    </row>
    <row r="5750" spans="1:29" x14ac:dyDescent="0.3">
      <c r="A5750" t="s">
        <v>28</v>
      </c>
      <c r="B5750" t="s">
        <v>29</v>
      </c>
      <c r="C5750" t="s">
        <v>91</v>
      </c>
      <c r="D5750" t="s">
        <v>349</v>
      </c>
      <c r="E5750" t="s">
        <v>32</v>
      </c>
      <c r="F5750" t="s">
        <v>47</v>
      </c>
      <c r="G5750">
        <v>58</v>
      </c>
      <c r="H5750">
        <v>416768</v>
      </c>
      <c r="I5750" t="s">
        <v>34</v>
      </c>
      <c r="J5750" s="3">
        <v>44943</v>
      </c>
      <c r="K5750">
        <v>1200</v>
      </c>
      <c r="L5750" t="s">
        <v>23091</v>
      </c>
      <c r="M5750" t="s">
        <v>736</v>
      </c>
      <c r="N5750" t="s">
        <v>23092</v>
      </c>
      <c r="O5750" t="s">
        <v>23093</v>
      </c>
      <c r="P5750" t="s">
        <v>51</v>
      </c>
      <c r="Q5750">
        <v>19</v>
      </c>
      <c r="R5750" t="s">
        <v>40</v>
      </c>
      <c r="S5750" t="s">
        <v>79</v>
      </c>
      <c r="T5750">
        <v>99471</v>
      </c>
      <c r="U5750" s="1">
        <v>45581</v>
      </c>
      <c r="V5750" t="s">
        <v>155</v>
      </c>
      <c r="W5750">
        <v>637131</v>
      </c>
      <c r="X5750" t="s">
        <v>23094</v>
      </c>
      <c r="Y5750">
        <v>501</v>
      </c>
      <c r="Z5750">
        <v>674</v>
      </c>
      <c r="AA5750">
        <v>3</v>
      </c>
      <c r="AB5750">
        <v>808.80000000000007</v>
      </c>
      <c r="AC5750">
        <f>Table1_1[[#This Row],[Price]]*Table1_1[[#This Row],[Quantity]]</f>
        <v>2022</v>
      </c>
    </row>
    <row r="5751" spans="1:29" x14ac:dyDescent="0.3">
      <c r="A5751" t="s">
        <v>28</v>
      </c>
      <c r="B5751" t="s">
        <v>29</v>
      </c>
      <c r="C5751" t="s">
        <v>54</v>
      </c>
      <c r="D5751" t="s">
        <v>560</v>
      </c>
      <c r="E5751" t="s">
        <v>46</v>
      </c>
      <c r="F5751" t="s">
        <v>150</v>
      </c>
      <c r="G5751">
        <v>73</v>
      </c>
      <c r="H5751">
        <v>404669</v>
      </c>
      <c r="I5751" t="s">
        <v>34</v>
      </c>
      <c r="J5751" s="3">
        <v>44189</v>
      </c>
      <c r="K5751">
        <v>800</v>
      </c>
      <c r="L5751" t="s">
        <v>23095</v>
      </c>
      <c r="M5751" t="s">
        <v>250</v>
      </c>
      <c r="N5751" t="s">
        <v>23096</v>
      </c>
      <c r="O5751" t="s">
        <v>23097</v>
      </c>
      <c r="P5751" t="s">
        <v>71</v>
      </c>
      <c r="Q5751">
        <v>7</v>
      </c>
      <c r="R5751" t="s">
        <v>40</v>
      </c>
      <c r="S5751" t="s">
        <v>79</v>
      </c>
      <c r="T5751">
        <v>13934</v>
      </c>
      <c r="U5751" s="1">
        <v>45485</v>
      </c>
      <c r="V5751" t="s">
        <v>126</v>
      </c>
      <c r="W5751">
        <v>937453</v>
      </c>
      <c r="X5751" t="s">
        <v>23098</v>
      </c>
      <c r="Y5751">
        <v>959</v>
      </c>
      <c r="Z5751">
        <v>585</v>
      </c>
      <c r="AA5751">
        <v>6</v>
      </c>
      <c r="AB5751">
        <v>1404</v>
      </c>
      <c r="AC5751">
        <f>Table1_1[[#This Row],[Price]]*Table1_1[[#This Row],[Quantity]]</f>
        <v>3510</v>
      </c>
    </row>
    <row r="5752" spans="1:29" x14ac:dyDescent="0.3">
      <c r="A5752" t="s">
        <v>28</v>
      </c>
      <c r="B5752" t="s">
        <v>29</v>
      </c>
      <c r="C5752" t="s">
        <v>30</v>
      </c>
      <c r="D5752" t="s">
        <v>421</v>
      </c>
      <c r="E5752" t="s">
        <v>32</v>
      </c>
      <c r="F5752" t="s">
        <v>150</v>
      </c>
      <c r="G5752">
        <v>74</v>
      </c>
      <c r="H5752">
        <v>439383</v>
      </c>
      <c r="I5752" t="s">
        <v>34</v>
      </c>
      <c r="J5752" s="3">
        <v>45350</v>
      </c>
      <c r="K5752">
        <v>1300</v>
      </c>
      <c r="L5752" t="s">
        <v>23099</v>
      </c>
      <c r="M5752" t="s">
        <v>263</v>
      </c>
      <c r="N5752" t="s">
        <v>23100</v>
      </c>
      <c r="O5752" t="s">
        <v>23101</v>
      </c>
      <c r="P5752" t="s">
        <v>71</v>
      </c>
      <c r="Q5752">
        <v>13</v>
      </c>
      <c r="R5752" t="s">
        <v>88</v>
      </c>
      <c r="S5752" t="s">
        <v>63</v>
      </c>
      <c r="T5752">
        <v>78271</v>
      </c>
      <c r="U5752" s="1">
        <v>45406</v>
      </c>
      <c r="V5752" t="s">
        <v>80</v>
      </c>
      <c r="W5752">
        <v>923361</v>
      </c>
      <c r="X5752" t="s">
        <v>23102</v>
      </c>
      <c r="Y5752">
        <v>837</v>
      </c>
      <c r="Z5752">
        <v>1269</v>
      </c>
      <c r="AA5752">
        <v>4</v>
      </c>
      <c r="AB5752">
        <v>2030.4</v>
      </c>
      <c r="AC5752">
        <f>Table1_1[[#This Row],[Price]]*Table1_1[[#This Row],[Quantity]]</f>
        <v>5076</v>
      </c>
    </row>
    <row r="5753" spans="1:29" x14ac:dyDescent="0.3">
      <c r="A5753" t="s">
        <v>28</v>
      </c>
      <c r="B5753" t="s">
        <v>29</v>
      </c>
      <c r="C5753" t="s">
        <v>66</v>
      </c>
      <c r="D5753" t="s">
        <v>149</v>
      </c>
      <c r="E5753" t="s">
        <v>56</v>
      </c>
      <c r="F5753" t="s">
        <v>57</v>
      </c>
      <c r="G5753">
        <v>97</v>
      </c>
      <c r="H5753">
        <v>432586</v>
      </c>
      <c r="I5753" t="s">
        <v>34</v>
      </c>
      <c r="J5753" s="3">
        <v>45134</v>
      </c>
      <c r="K5753">
        <v>1000</v>
      </c>
      <c r="L5753" t="s">
        <v>23103</v>
      </c>
      <c r="M5753" t="s">
        <v>1460</v>
      </c>
      <c r="N5753" t="s">
        <v>23104</v>
      </c>
      <c r="O5753" t="s">
        <v>23105</v>
      </c>
      <c r="P5753" t="s">
        <v>39</v>
      </c>
      <c r="Q5753">
        <v>14</v>
      </c>
      <c r="R5753" t="s">
        <v>40</v>
      </c>
      <c r="S5753" t="s">
        <v>63</v>
      </c>
      <c r="T5753">
        <v>14952</v>
      </c>
      <c r="U5753" s="1">
        <v>45399</v>
      </c>
      <c r="V5753" t="s">
        <v>80</v>
      </c>
      <c r="W5753">
        <v>589936</v>
      </c>
      <c r="X5753" t="s">
        <v>23106</v>
      </c>
      <c r="Y5753">
        <v>955</v>
      </c>
      <c r="Z5753">
        <v>661</v>
      </c>
      <c r="AA5753">
        <v>4</v>
      </c>
      <c r="AB5753">
        <v>1057.6000000000001</v>
      </c>
      <c r="AC5753">
        <f>Table1_1[[#This Row],[Price]]*Table1_1[[#This Row],[Quantity]]</f>
        <v>2644</v>
      </c>
    </row>
    <row r="5754" spans="1:29" x14ac:dyDescent="0.3">
      <c r="A5754" t="s">
        <v>28</v>
      </c>
      <c r="B5754" t="s">
        <v>29</v>
      </c>
      <c r="C5754" t="s">
        <v>91</v>
      </c>
      <c r="D5754" t="s">
        <v>227</v>
      </c>
      <c r="E5754" t="s">
        <v>32</v>
      </c>
      <c r="F5754" t="s">
        <v>57</v>
      </c>
      <c r="G5754">
        <v>47</v>
      </c>
      <c r="H5754">
        <v>409454</v>
      </c>
      <c r="I5754" t="s">
        <v>34</v>
      </c>
      <c r="J5754" s="3">
        <v>44436</v>
      </c>
      <c r="K5754">
        <v>1200</v>
      </c>
      <c r="L5754" t="s">
        <v>23108</v>
      </c>
      <c r="M5754" t="s">
        <v>282</v>
      </c>
      <c r="N5754" t="s">
        <v>23109</v>
      </c>
      <c r="O5754" t="s">
        <v>23110</v>
      </c>
      <c r="P5754" t="s">
        <v>51</v>
      </c>
      <c r="Q5754">
        <v>19</v>
      </c>
      <c r="R5754" t="s">
        <v>88</v>
      </c>
      <c r="S5754" t="s">
        <v>118</v>
      </c>
      <c r="T5754">
        <v>38252</v>
      </c>
      <c r="U5754" s="1">
        <v>45413</v>
      </c>
      <c r="V5754" t="s">
        <v>140</v>
      </c>
      <c r="W5754">
        <v>492495</v>
      </c>
      <c r="X5754" t="s">
        <v>23111</v>
      </c>
      <c r="Y5754">
        <v>580</v>
      </c>
      <c r="Z5754">
        <v>2377</v>
      </c>
      <c r="AA5754">
        <v>6</v>
      </c>
      <c r="AB5754">
        <v>5704.8</v>
      </c>
      <c r="AC5754">
        <f>Table1_1[[#This Row],[Price]]*Table1_1[[#This Row],[Quantity]]</f>
        <v>14262</v>
      </c>
    </row>
    <row r="5755" spans="1:29" x14ac:dyDescent="0.3">
      <c r="A5755" t="s">
        <v>28</v>
      </c>
      <c r="B5755" t="s">
        <v>29</v>
      </c>
      <c r="C5755" t="s">
        <v>44</v>
      </c>
      <c r="D5755" t="s">
        <v>442</v>
      </c>
      <c r="E5755" t="s">
        <v>32</v>
      </c>
      <c r="F5755" t="s">
        <v>355</v>
      </c>
      <c r="G5755">
        <v>55</v>
      </c>
      <c r="H5755">
        <v>430150</v>
      </c>
      <c r="I5755" t="s">
        <v>58</v>
      </c>
      <c r="J5755" s="3">
        <v>44782</v>
      </c>
      <c r="K5755">
        <v>1200</v>
      </c>
      <c r="L5755" t="s">
        <v>23112</v>
      </c>
      <c r="M5755" t="s">
        <v>250</v>
      </c>
      <c r="N5755" t="s">
        <v>23113</v>
      </c>
      <c r="O5755" t="s">
        <v>23114</v>
      </c>
      <c r="P5755" t="s">
        <v>71</v>
      </c>
      <c r="Q5755">
        <v>6</v>
      </c>
      <c r="R5755" t="s">
        <v>88</v>
      </c>
      <c r="S5755" t="s">
        <v>79</v>
      </c>
      <c r="T5755">
        <v>98105</v>
      </c>
      <c r="U5755" s="1">
        <v>45522</v>
      </c>
      <c r="V5755" t="s">
        <v>64</v>
      </c>
      <c r="W5755">
        <v>821077</v>
      </c>
      <c r="X5755" t="s">
        <v>23115</v>
      </c>
      <c r="Y5755">
        <v>222</v>
      </c>
      <c r="Z5755">
        <v>1906</v>
      </c>
      <c r="AA5755">
        <v>5</v>
      </c>
      <c r="AB5755">
        <v>3812</v>
      </c>
      <c r="AC5755">
        <f>Table1_1[[#This Row],[Price]]*Table1_1[[#This Row],[Quantity]]</f>
        <v>9530</v>
      </c>
    </row>
    <row r="5756" spans="1:29" x14ac:dyDescent="0.3">
      <c r="A5756" t="s">
        <v>28</v>
      </c>
      <c r="B5756" t="s">
        <v>29</v>
      </c>
      <c r="C5756" t="s">
        <v>44</v>
      </c>
      <c r="D5756" t="s">
        <v>142</v>
      </c>
      <c r="E5756" t="s">
        <v>56</v>
      </c>
      <c r="F5756" t="s">
        <v>135</v>
      </c>
      <c r="G5756">
        <v>64</v>
      </c>
      <c r="H5756">
        <v>426417</v>
      </c>
      <c r="I5756" t="s">
        <v>34</v>
      </c>
      <c r="J5756" s="3">
        <v>45110</v>
      </c>
      <c r="K5756">
        <v>1100</v>
      </c>
      <c r="L5756" t="s">
        <v>23116</v>
      </c>
      <c r="M5756" t="s">
        <v>1091</v>
      </c>
      <c r="N5756" t="s">
        <v>23117</v>
      </c>
      <c r="O5756" t="s">
        <v>23118</v>
      </c>
      <c r="P5756" t="s">
        <v>71</v>
      </c>
      <c r="Q5756">
        <v>18</v>
      </c>
      <c r="R5756" t="s">
        <v>40</v>
      </c>
      <c r="S5756" t="s">
        <v>118</v>
      </c>
      <c r="T5756">
        <v>81981</v>
      </c>
      <c r="U5756" s="1">
        <v>45574</v>
      </c>
      <c r="V5756" t="s">
        <v>155</v>
      </c>
      <c r="W5756">
        <v>550771</v>
      </c>
      <c r="X5756" t="s">
        <v>23119</v>
      </c>
      <c r="Y5756">
        <v>897</v>
      </c>
      <c r="Z5756">
        <v>686</v>
      </c>
      <c r="AA5756">
        <v>8</v>
      </c>
      <c r="AB5756">
        <v>2195.2000000000003</v>
      </c>
      <c r="AC5756">
        <f>Table1_1[[#This Row],[Price]]*Table1_1[[#This Row],[Quantity]]</f>
        <v>5488</v>
      </c>
    </row>
    <row r="5757" spans="1:29" x14ac:dyDescent="0.3">
      <c r="A5757" t="s">
        <v>28</v>
      </c>
      <c r="B5757" t="s">
        <v>29</v>
      </c>
      <c r="C5757" t="s">
        <v>54</v>
      </c>
      <c r="D5757" t="s">
        <v>566</v>
      </c>
      <c r="E5757" t="s">
        <v>46</v>
      </c>
      <c r="F5757" t="s">
        <v>99</v>
      </c>
      <c r="G5757">
        <v>74</v>
      </c>
      <c r="H5757">
        <v>406555</v>
      </c>
      <c r="I5757" t="s">
        <v>58</v>
      </c>
      <c r="J5757" s="3">
        <v>44837</v>
      </c>
      <c r="K5757">
        <v>1000</v>
      </c>
      <c r="L5757" t="s">
        <v>23120</v>
      </c>
      <c r="M5757" t="s">
        <v>1198</v>
      </c>
      <c r="N5757" t="s">
        <v>23121</v>
      </c>
      <c r="O5757" t="s">
        <v>23122</v>
      </c>
      <c r="P5757" t="s">
        <v>87</v>
      </c>
      <c r="Q5757">
        <v>5</v>
      </c>
      <c r="R5757" t="s">
        <v>88</v>
      </c>
      <c r="S5757" t="s">
        <v>63</v>
      </c>
      <c r="T5757">
        <v>50570</v>
      </c>
      <c r="U5757" s="1">
        <v>45610</v>
      </c>
      <c r="V5757" t="s">
        <v>42</v>
      </c>
      <c r="W5757">
        <v>903356</v>
      </c>
      <c r="X5757" t="s">
        <v>23123</v>
      </c>
      <c r="Y5757">
        <v>283</v>
      </c>
      <c r="Z5757">
        <v>556</v>
      </c>
      <c r="AA5757">
        <v>8</v>
      </c>
      <c r="AB5757">
        <v>1779.2</v>
      </c>
      <c r="AC5757">
        <f>Table1_1[[#This Row],[Price]]*Table1_1[[#This Row],[Quantity]]</f>
        <v>4448</v>
      </c>
    </row>
    <row r="5758" spans="1:29" x14ac:dyDescent="0.3">
      <c r="A5758" t="s">
        <v>28</v>
      </c>
      <c r="B5758" t="s">
        <v>29</v>
      </c>
      <c r="C5758" t="s">
        <v>44</v>
      </c>
      <c r="D5758" t="s">
        <v>621</v>
      </c>
      <c r="E5758" t="s">
        <v>46</v>
      </c>
      <c r="F5758" t="s">
        <v>83</v>
      </c>
      <c r="G5758">
        <v>86</v>
      </c>
      <c r="H5758">
        <v>433023</v>
      </c>
      <c r="I5758" t="s">
        <v>58</v>
      </c>
      <c r="J5758" s="3">
        <v>44890</v>
      </c>
      <c r="K5758">
        <v>1100</v>
      </c>
      <c r="L5758" t="s">
        <v>23124</v>
      </c>
      <c r="M5758" t="s">
        <v>68</v>
      </c>
      <c r="N5758" t="s">
        <v>23125</v>
      </c>
      <c r="O5758" t="s">
        <v>23126</v>
      </c>
      <c r="P5758" t="s">
        <v>51</v>
      </c>
      <c r="Q5758">
        <v>12</v>
      </c>
      <c r="R5758" t="s">
        <v>88</v>
      </c>
      <c r="S5758" t="s">
        <v>118</v>
      </c>
      <c r="T5758">
        <v>37139</v>
      </c>
      <c r="U5758" s="1">
        <v>45616</v>
      </c>
      <c r="V5758" t="s">
        <v>42</v>
      </c>
      <c r="W5758">
        <v>657402</v>
      </c>
      <c r="X5758" t="s">
        <v>23127</v>
      </c>
      <c r="Y5758">
        <v>696</v>
      </c>
      <c r="Z5758">
        <v>923</v>
      </c>
      <c r="AA5758">
        <v>6</v>
      </c>
      <c r="AB5758">
        <v>2215.2000000000003</v>
      </c>
      <c r="AC5758">
        <f>Table1_1[[#This Row],[Price]]*Table1_1[[#This Row],[Quantity]]</f>
        <v>5538</v>
      </c>
    </row>
    <row r="5759" spans="1:29" x14ac:dyDescent="0.3">
      <c r="A5759" t="s">
        <v>28</v>
      </c>
      <c r="B5759" t="s">
        <v>29</v>
      </c>
      <c r="C5759" t="s">
        <v>30</v>
      </c>
      <c r="D5759" t="s">
        <v>98</v>
      </c>
      <c r="E5759" t="s">
        <v>32</v>
      </c>
      <c r="F5759" t="s">
        <v>355</v>
      </c>
      <c r="G5759">
        <v>74</v>
      </c>
      <c r="H5759">
        <v>404968</v>
      </c>
      <c r="I5759" t="s">
        <v>58</v>
      </c>
      <c r="J5759" s="3">
        <v>44363</v>
      </c>
      <c r="K5759">
        <v>1400</v>
      </c>
      <c r="L5759" t="s">
        <v>23128</v>
      </c>
      <c r="M5759" t="s">
        <v>361</v>
      </c>
      <c r="N5759" t="s">
        <v>23129</v>
      </c>
      <c r="O5759">
        <v>-8321</v>
      </c>
      <c r="P5759" t="s">
        <v>39</v>
      </c>
      <c r="Q5759">
        <v>17</v>
      </c>
      <c r="R5759" t="s">
        <v>40</v>
      </c>
      <c r="S5759" t="s">
        <v>79</v>
      </c>
      <c r="T5759">
        <v>96016</v>
      </c>
      <c r="U5759" s="1">
        <v>45381</v>
      </c>
      <c r="V5759" t="s">
        <v>72</v>
      </c>
      <c r="W5759">
        <v>556959</v>
      </c>
      <c r="X5759" t="s">
        <v>23130</v>
      </c>
      <c r="Y5759">
        <v>389</v>
      </c>
      <c r="Z5759">
        <v>1351</v>
      </c>
      <c r="AA5759">
        <v>4</v>
      </c>
      <c r="AB5759">
        <v>2161.6</v>
      </c>
      <c r="AC5759">
        <f>Table1_1[[#This Row],[Price]]*Table1_1[[#This Row],[Quantity]]</f>
        <v>5404</v>
      </c>
    </row>
    <row r="5760" spans="1:29" x14ac:dyDescent="0.3">
      <c r="A5760" t="s">
        <v>28</v>
      </c>
      <c r="B5760" t="s">
        <v>29</v>
      </c>
      <c r="C5760" t="s">
        <v>91</v>
      </c>
      <c r="D5760" t="s">
        <v>187</v>
      </c>
      <c r="E5760" t="s">
        <v>46</v>
      </c>
      <c r="F5760" t="s">
        <v>355</v>
      </c>
      <c r="G5760">
        <v>52</v>
      </c>
      <c r="H5760">
        <v>416797</v>
      </c>
      <c r="I5760" t="s">
        <v>34</v>
      </c>
      <c r="J5760" s="3">
        <v>43914</v>
      </c>
      <c r="K5760">
        <v>950</v>
      </c>
      <c r="L5760" t="s">
        <v>6836</v>
      </c>
      <c r="M5760" t="s">
        <v>623</v>
      </c>
      <c r="N5760" t="s">
        <v>23131</v>
      </c>
      <c r="O5760" t="s">
        <v>23132</v>
      </c>
      <c r="P5760" t="s">
        <v>87</v>
      </c>
      <c r="Q5760">
        <v>10</v>
      </c>
      <c r="R5760" t="s">
        <v>88</v>
      </c>
      <c r="S5760" t="s">
        <v>79</v>
      </c>
      <c r="T5760">
        <v>30779</v>
      </c>
      <c r="U5760" s="1">
        <v>45569</v>
      </c>
      <c r="V5760" t="s">
        <v>155</v>
      </c>
      <c r="W5760">
        <v>884784</v>
      </c>
      <c r="X5760" t="s">
        <v>11967</v>
      </c>
      <c r="Y5760">
        <v>749</v>
      </c>
      <c r="Z5760">
        <v>746</v>
      </c>
      <c r="AA5760">
        <v>7</v>
      </c>
      <c r="AB5760">
        <v>2088.8000000000002</v>
      </c>
      <c r="AC5760">
        <f>Table1_1[[#This Row],[Price]]*Table1_1[[#This Row],[Quantity]]</f>
        <v>5222</v>
      </c>
    </row>
    <row r="5761" spans="1:29" x14ac:dyDescent="0.3">
      <c r="A5761" t="s">
        <v>28</v>
      </c>
      <c r="B5761" t="s">
        <v>29</v>
      </c>
      <c r="C5761" t="s">
        <v>30</v>
      </c>
      <c r="D5761" t="s">
        <v>187</v>
      </c>
      <c r="E5761" t="s">
        <v>32</v>
      </c>
      <c r="F5761" t="s">
        <v>57</v>
      </c>
      <c r="G5761">
        <v>77</v>
      </c>
      <c r="H5761">
        <v>431069</v>
      </c>
      <c r="I5761" t="s">
        <v>58</v>
      </c>
      <c r="J5761" s="3">
        <v>44310</v>
      </c>
      <c r="K5761">
        <v>800</v>
      </c>
      <c r="L5761" t="s">
        <v>23133</v>
      </c>
      <c r="M5761" t="s">
        <v>2054</v>
      </c>
      <c r="N5761" t="s">
        <v>23134</v>
      </c>
      <c r="O5761" t="s">
        <v>23135</v>
      </c>
      <c r="P5761" t="s">
        <v>71</v>
      </c>
      <c r="Q5761">
        <v>12</v>
      </c>
      <c r="R5761" t="s">
        <v>88</v>
      </c>
      <c r="S5761" t="s">
        <v>41</v>
      </c>
      <c r="T5761">
        <v>23259</v>
      </c>
      <c r="U5761" s="1">
        <v>45405</v>
      </c>
      <c r="V5761" t="s">
        <v>80</v>
      </c>
      <c r="W5761">
        <v>446241</v>
      </c>
      <c r="X5761" t="s">
        <v>23136</v>
      </c>
      <c r="Y5761">
        <v>454</v>
      </c>
      <c r="Z5761">
        <v>1714</v>
      </c>
      <c r="AA5761">
        <v>2</v>
      </c>
      <c r="AB5761">
        <v>1371.2</v>
      </c>
      <c r="AC5761">
        <f>Table1_1[[#This Row],[Price]]*Table1_1[[#This Row],[Quantity]]</f>
        <v>3428</v>
      </c>
    </row>
    <row r="5762" spans="1:29" x14ac:dyDescent="0.3">
      <c r="A5762" t="s">
        <v>28</v>
      </c>
      <c r="B5762" t="s">
        <v>29</v>
      </c>
      <c r="C5762" t="s">
        <v>54</v>
      </c>
      <c r="D5762" t="s">
        <v>45</v>
      </c>
      <c r="E5762" t="s">
        <v>46</v>
      </c>
      <c r="F5762" t="s">
        <v>150</v>
      </c>
      <c r="G5762">
        <v>32</v>
      </c>
      <c r="H5762">
        <v>430253</v>
      </c>
      <c r="I5762" t="s">
        <v>34</v>
      </c>
      <c r="J5762" s="3">
        <v>45077</v>
      </c>
      <c r="K5762">
        <v>1300</v>
      </c>
      <c r="L5762" t="s">
        <v>23137</v>
      </c>
      <c r="M5762" t="s">
        <v>1118</v>
      </c>
      <c r="N5762" t="s">
        <v>23138</v>
      </c>
      <c r="O5762">
        <v>6768270696</v>
      </c>
      <c r="P5762" t="s">
        <v>39</v>
      </c>
      <c r="Q5762">
        <v>17</v>
      </c>
      <c r="R5762" t="s">
        <v>88</v>
      </c>
      <c r="S5762" t="s">
        <v>118</v>
      </c>
      <c r="T5762">
        <v>96940</v>
      </c>
      <c r="U5762" s="1">
        <v>45627</v>
      </c>
      <c r="V5762" t="s">
        <v>259</v>
      </c>
      <c r="W5762">
        <v>432828</v>
      </c>
      <c r="X5762" t="s">
        <v>23139</v>
      </c>
      <c r="Y5762">
        <v>306</v>
      </c>
      <c r="Z5762">
        <v>2457</v>
      </c>
      <c r="AA5762">
        <v>3</v>
      </c>
      <c r="AB5762">
        <v>2948.4</v>
      </c>
      <c r="AC5762">
        <f>Table1_1[[#This Row],[Price]]*Table1_1[[#This Row],[Quantity]]</f>
        <v>7371</v>
      </c>
    </row>
    <row r="5763" spans="1:29" x14ac:dyDescent="0.3">
      <c r="A5763" t="s">
        <v>28</v>
      </c>
      <c r="B5763" t="s">
        <v>29</v>
      </c>
      <c r="C5763" t="s">
        <v>54</v>
      </c>
      <c r="D5763" t="s">
        <v>566</v>
      </c>
      <c r="E5763" t="s">
        <v>32</v>
      </c>
      <c r="F5763" t="s">
        <v>355</v>
      </c>
      <c r="G5763">
        <v>57</v>
      </c>
      <c r="H5763">
        <v>421290</v>
      </c>
      <c r="I5763" t="s">
        <v>34</v>
      </c>
      <c r="J5763" s="3">
        <v>45535</v>
      </c>
      <c r="K5763">
        <v>950</v>
      </c>
      <c r="L5763" t="s">
        <v>23140</v>
      </c>
      <c r="M5763" t="s">
        <v>1460</v>
      </c>
      <c r="N5763" t="s">
        <v>23141</v>
      </c>
      <c r="O5763" t="s">
        <v>23142</v>
      </c>
      <c r="P5763" t="s">
        <v>51</v>
      </c>
      <c r="Q5763">
        <v>10</v>
      </c>
      <c r="R5763" t="s">
        <v>40</v>
      </c>
      <c r="S5763" t="s">
        <v>41</v>
      </c>
      <c r="T5763">
        <v>79388</v>
      </c>
      <c r="U5763" s="1">
        <v>45304</v>
      </c>
      <c r="V5763" t="s">
        <v>111</v>
      </c>
      <c r="W5763">
        <v>839767</v>
      </c>
      <c r="X5763" t="s">
        <v>23143</v>
      </c>
      <c r="Y5763">
        <v>944</v>
      </c>
      <c r="Z5763">
        <v>1094</v>
      </c>
      <c r="AA5763">
        <v>6</v>
      </c>
      <c r="AB5763">
        <v>2625.6000000000004</v>
      </c>
      <c r="AC5763">
        <f>Table1_1[[#This Row],[Price]]*Table1_1[[#This Row],[Quantity]]</f>
        <v>6564</v>
      </c>
    </row>
    <row r="5764" spans="1:29" x14ac:dyDescent="0.3">
      <c r="A5764" t="s">
        <v>28</v>
      </c>
      <c r="B5764" t="s">
        <v>29</v>
      </c>
      <c r="C5764" t="s">
        <v>157</v>
      </c>
      <c r="D5764" t="s">
        <v>82</v>
      </c>
      <c r="E5764" t="s">
        <v>46</v>
      </c>
      <c r="F5764" t="s">
        <v>113</v>
      </c>
      <c r="G5764">
        <v>38</v>
      </c>
      <c r="H5764">
        <v>404756</v>
      </c>
      <c r="I5764" t="s">
        <v>34</v>
      </c>
      <c r="J5764" s="3">
        <v>43945</v>
      </c>
      <c r="K5764">
        <v>1300</v>
      </c>
      <c r="L5764" t="s">
        <v>23145</v>
      </c>
      <c r="M5764" t="s">
        <v>85</v>
      </c>
      <c r="N5764" t="s">
        <v>23146</v>
      </c>
      <c r="O5764" t="s">
        <v>23147</v>
      </c>
      <c r="P5764" t="s">
        <v>39</v>
      </c>
      <c r="Q5764">
        <v>7</v>
      </c>
      <c r="R5764" t="s">
        <v>40</v>
      </c>
      <c r="S5764" t="s">
        <v>63</v>
      </c>
      <c r="T5764">
        <v>88788</v>
      </c>
      <c r="U5764" s="1">
        <v>45459</v>
      </c>
      <c r="V5764" t="s">
        <v>52</v>
      </c>
      <c r="W5764">
        <v>934102</v>
      </c>
      <c r="X5764" t="s">
        <v>11600</v>
      </c>
      <c r="Y5764">
        <v>258</v>
      </c>
      <c r="Z5764">
        <v>1061</v>
      </c>
      <c r="AA5764">
        <v>2</v>
      </c>
      <c r="AB5764">
        <v>848.80000000000007</v>
      </c>
      <c r="AC5764">
        <f>Table1_1[[#This Row],[Price]]*Table1_1[[#This Row],[Quantity]]</f>
        <v>2122</v>
      </c>
    </row>
    <row r="5765" spans="1:29" x14ac:dyDescent="0.3">
      <c r="A5765" t="s">
        <v>28</v>
      </c>
      <c r="B5765" t="s">
        <v>29</v>
      </c>
      <c r="C5765" t="s">
        <v>44</v>
      </c>
      <c r="D5765" t="s">
        <v>546</v>
      </c>
      <c r="E5765" t="s">
        <v>46</v>
      </c>
      <c r="F5765" t="s">
        <v>355</v>
      </c>
      <c r="G5765">
        <v>22</v>
      </c>
      <c r="H5765">
        <v>416739</v>
      </c>
      <c r="I5765" t="s">
        <v>58</v>
      </c>
      <c r="J5765" s="3">
        <v>44777</v>
      </c>
      <c r="K5765">
        <v>1000</v>
      </c>
      <c r="L5765" t="s">
        <v>8020</v>
      </c>
      <c r="M5765" t="s">
        <v>313</v>
      </c>
      <c r="N5765" t="s">
        <v>23148</v>
      </c>
      <c r="O5765" t="s">
        <v>23149</v>
      </c>
      <c r="P5765" t="s">
        <v>87</v>
      </c>
      <c r="Q5765">
        <v>6</v>
      </c>
      <c r="R5765" t="s">
        <v>88</v>
      </c>
      <c r="S5765" t="s">
        <v>41</v>
      </c>
      <c r="T5765">
        <v>61408</v>
      </c>
      <c r="U5765" s="1">
        <v>45488</v>
      </c>
      <c r="V5765" t="s">
        <v>126</v>
      </c>
      <c r="W5765">
        <v>822224</v>
      </c>
      <c r="X5765" t="s">
        <v>23150</v>
      </c>
      <c r="Y5765">
        <v>205</v>
      </c>
      <c r="Z5765">
        <v>1537</v>
      </c>
      <c r="AA5765">
        <v>8</v>
      </c>
      <c r="AB5765">
        <v>4918.4000000000015</v>
      </c>
      <c r="AC5765">
        <f>Table1_1[[#This Row],[Price]]*Table1_1[[#This Row],[Quantity]]</f>
        <v>12296</v>
      </c>
    </row>
    <row r="5766" spans="1:29" x14ac:dyDescent="0.3">
      <c r="A5766" t="s">
        <v>28</v>
      </c>
      <c r="B5766" t="s">
        <v>29</v>
      </c>
      <c r="C5766" t="s">
        <v>44</v>
      </c>
      <c r="D5766" t="s">
        <v>317</v>
      </c>
      <c r="E5766" t="s">
        <v>56</v>
      </c>
      <c r="F5766" t="s">
        <v>57</v>
      </c>
      <c r="G5766">
        <v>57</v>
      </c>
      <c r="H5766">
        <v>400707</v>
      </c>
      <c r="I5766" t="s">
        <v>58</v>
      </c>
      <c r="J5766" s="3">
        <v>44444</v>
      </c>
      <c r="K5766">
        <v>1300</v>
      </c>
      <c r="L5766" t="s">
        <v>23151</v>
      </c>
      <c r="M5766" t="s">
        <v>680</v>
      </c>
      <c r="N5766" t="s">
        <v>23152</v>
      </c>
      <c r="O5766" t="s">
        <v>23153</v>
      </c>
      <c r="P5766" t="s">
        <v>71</v>
      </c>
      <c r="Q5766">
        <v>18</v>
      </c>
      <c r="R5766" t="s">
        <v>40</v>
      </c>
      <c r="S5766" t="s">
        <v>118</v>
      </c>
      <c r="T5766">
        <v>33351</v>
      </c>
      <c r="U5766" s="1">
        <v>45478</v>
      </c>
      <c r="V5766" t="s">
        <v>126</v>
      </c>
      <c r="W5766">
        <v>280350</v>
      </c>
      <c r="X5766" t="s">
        <v>23154</v>
      </c>
      <c r="Y5766">
        <v>484</v>
      </c>
      <c r="Z5766">
        <v>2240</v>
      </c>
      <c r="AA5766">
        <v>4</v>
      </c>
      <c r="AB5766">
        <v>3584</v>
      </c>
      <c r="AC5766">
        <f>Table1_1[[#This Row],[Price]]*Table1_1[[#This Row],[Quantity]]</f>
        <v>8960</v>
      </c>
    </row>
    <row r="5767" spans="1:29" x14ac:dyDescent="0.3">
      <c r="A5767" t="s">
        <v>28</v>
      </c>
      <c r="B5767" t="s">
        <v>29</v>
      </c>
      <c r="C5767" t="s">
        <v>54</v>
      </c>
      <c r="D5767" t="s">
        <v>55</v>
      </c>
      <c r="E5767" t="s">
        <v>32</v>
      </c>
      <c r="F5767" t="s">
        <v>83</v>
      </c>
      <c r="G5767">
        <v>89</v>
      </c>
      <c r="H5767">
        <v>429626</v>
      </c>
      <c r="I5767" t="s">
        <v>34</v>
      </c>
      <c r="J5767" s="3">
        <v>44683</v>
      </c>
      <c r="K5767">
        <v>1400</v>
      </c>
      <c r="L5767" t="s">
        <v>23155</v>
      </c>
      <c r="M5767" t="s">
        <v>123</v>
      </c>
      <c r="N5767" t="s">
        <v>23156</v>
      </c>
      <c r="O5767" t="s">
        <v>23157</v>
      </c>
      <c r="P5767" t="s">
        <v>39</v>
      </c>
      <c r="Q5767">
        <v>9</v>
      </c>
      <c r="R5767" t="s">
        <v>40</v>
      </c>
      <c r="S5767" t="s">
        <v>118</v>
      </c>
      <c r="T5767">
        <v>57998</v>
      </c>
      <c r="U5767" s="1">
        <v>45376</v>
      </c>
      <c r="V5767" t="s">
        <v>72</v>
      </c>
      <c r="W5767">
        <v>657522</v>
      </c>
      <c r="X5767" t="s">
        <v>9965</v>
      </c>
      <c r="Y5767">
        <v>723</v>
      </c>
      <c r="Z5767">
        <v>897</v>
      </c>
      <c r="AA5767">
        <v>7</v>
      </c>
      <c r="AB5767">
        <v>2511.6000000000004</v>
      </c>
      <c r="AC5767">
        <f>Table1_1[[#This Row],[Price]]*Table1_1[[#This Row],[Quantity]]</f>
        <v>6279</v>
      </c>
    </row>
    <row r="5768" spans="1:29" x14ac:dyDescent="0.3">
      <c r="A5768" t="s">
        <v>28</v>
      </c>
      <c r="B5768" t="s">
        <v>29</v>
      </c>
      <c r="C5768" t="s">
        <v>54</v>
      </c>
      <c r="D5768" t="s">
        <v>55</v>
      </c>
      <c r="E5768" t="s">
        <v>32</v>
      </c>
      <c r="F5768" t="s">
        <v>175</v>
      </c>
      <c r="G5768">
        <v>90</v>
      </c>
      <c r="H5768">
        <v>400743</v>
      </c>
      <c r="I5768" t="s">
        <v>34</v>
      </c>
      <c r="J5768" s="3">
        <v>44014</v>
      </c>
      <c r="K5768">
        <v>1300</v>
      </c>
      <c r="L5768" t="s">
        <v>15605</v>
      </c>
      <c r="M5768" t="s">
        <v>1118</v>
      </c>
      <c r="N5768" t="s">
        <v>23158</v>
      </c>
      <c r="O5768" t="s">
        <v>23159</v>
      </c>
      <c r="P5768" t="s">
        <v>51</v>
      </c>
      <c r="Q5768">
        <v>14</v>
      </c>
      <c r="R5768" t="s">
        <v>88</v>
      </c>
      <c r="S5768" t="s">
        <v>63</v>
      </c>
      <c r="T5768">
        <v>18159</v>
      </c>
      <c r="U5768" s="1">
        <v>45627</v>
      </c>
      <c r="V5768" t="s">
        <v>259</v>
      </c>
      <c r="W5768">
        <v>189249</v>
      </c>
      <c r="X5768" t="s">
        <v>23160</v>
      </c>
      <c r="Y5768">
        <v>311</v>
      </c>
      <c r="Z5768">
        <v>647</v>
      </c>
      <c r="AA5768">
        <v>4</v>
      </c>
      <c r="AB5768">
        <v>1035.2</v>
      </c>
      <c r="AC5768">
        <f>Table1_1[[#This Row],[Price]]*Table1_1[[#This Row],[Quantity]]</f>
        <v>2588</v>
      </c>
    </row>
    <row r="5769" spans="1:29" x14ac:dyDescent="0.3">
      <c r="A5769" t="s">
        <v>28</v>
      </c>
      <c r="B5769" t="s">
        <v>29</v>
      </c>
      <c r="C5769" t="s">
        <v>66</v>
      </c>
      <c r="D5769" t="s">
        <v>411</v>
      </c>
      <c r="E5769" t="s">
        <v>32</v>
      </c>
      <c r="F5769" t="s">
        <v>135</v>
      </c>
      <c r="G5769">
        <v>94</v>
      </c>
      <c r="H5769">
        <v>406775</v>
      </c>
      <c r="I5769" t="s">
        <v>58</v>
      </c>
      <c r="J5769" s="3">
        <v>44981</v>
      </c>
      <c r="K5769">
        <v>1200</v>
      </c>
      <c r="L5769" t="s">
        <v>23161</v>
      </c>
      <c r="M5769" t="s">
        <v>189</v>
      </c>
      <c r="N5769" t="s">
        <v>23162</v>
      </c>
      <c r="O5769" t="s">
        <v>23163</v>
      </c>
      <c r="P5769" t="s">
        <v>87</v>
      </c>
      <c r="Q5769">
        <v>12</v>
      </c>
      <c r="R5769" t="s">
        <v>40</v>
      </c>
      <c r="S5769" t="s">
        <v>63</v>
      </c>
      <c r="T5769">
        <v>69813</v>
      </c>
      <c r="U5769" s="1">
        <v>45311</v>
      </c>
      <c r="V5769" t="s">
        <v>111</v>
      </c>
      <c r="W5769">
        <v>525621</v>
      </c>
      <c r="X5769" t="s">
        <v>23164</v>
      </c>
      <c r="Y5769">
        <v>590</v>
      </c>
      <c r="Z5769">
        <v>1337</v>
      </c>
      <c r="AA5769">
        <v>5</v>
      </c>
      <c r="AB5769">
        <v>2674</v>
      </c>
      <c r="AC5769">
        <f>Table1_1[[#This Row],[Price]]*Table1_1[[#This Row],[Quantity]]</f>
        <v>6685</v>
      </c>
    </row>
    <row r="5770" spans="1:29" x14ac:dyDescent="0.3">
      <c r="A5770" t="s">
        <v>28</v>
      </c>
      <c r="B5770" t="s">
        <v>29</v>
      </c>
      <c r="C5770" t="s">
        <v>193</v>
      </c>
      <c r="D5770" t="s">
        <v>349</v>
      </c>
      <c r="E5770" t="s">
        <v>32</v>
      </c>
      <c r="F5770" t="s">
        <v>113</v>
      </c>
      <c r="G5770">
        <v>62</v>
      </c>
      <c r="H5770">
        <v>409659</v>
      </c>
      <c r="I5770" t="s">
        <v>34</v>
      </c>
      <c r="J5770" s="3">
        <v>44655</v>
      </c>
      <c r="K5770">
        <v>1000</v>
      </c>
      <c r="L5770" t="s">
        <v>23165</v>
      </c>
      <c r="M5770" t="s">
        <v>263</v>
      </c>
      <c r="N5770" t="s">
        <v>23166</v>
      </c>
      <c r="O5770" t="s">
        <v>23167</v>
      </c>
      <c r="P5770" t="s">
        <v>87</v>
      </c>
      <c r="Q5770">
        <v>13</v>
      </c>
      <c r="R5770" t="s">
        <v>40</v>
      </c>
      <c r="S5770" t="s">
        <v>41</v>
      </c>
      <c r="T5770">
        <v>70382</v>
      </c>
      <c r="U5770" s="1">
        <v>45518</v>
      </c>
      <c r="V5770" t="s">
        <v>64</v>
      </c>
      <c r="W5770">
        <v>465850</v>
      </c>
      <c r="X5770" t="s">
        <v>23168</v>
      </c>
      <c r="Y5770">
        <v>637</v>
      </c>
      <c r="Z5770">
        <v>1888</v>
      </c>
      <c r="AA5770">
        <v>5</v>
      </c>
      <c r="AB5770">
        <v>3776</v>
      </c>
      <c r="AC5770">
        <f>Table1_1[[#This Row],[Price]]*Table1_1[[#This Row],[Quantity]]</f>
        <v>9440</v>
      </c>
    </row>
    <row r="5771" spans="1:29" x14ac:dyDescent="0.3">
      <c r="A5771" t="s">
        <v>28</v>
      </c>
      <c r="B5771" t="s">
        <v>29</v>
      </c>
      <c r="C5771" t="s">
        <v>91</v>
      </c>
      <c r="D5771" t="s">
        <v>317</v>
      </c>
      <c r="E5771" t="s">
        <v>32</v>
      </c>
      <c r="F5771" t="s">
        <v>150</v>
      </c>
      <c r="G5771">
        <v>41</v>
      </c>
      <c r="H5771">
        <v>433941</v>
      </c>
      <c r="I5771" t="s">
        <v>58</v>
      </c>
      <c r="J5771" s="3">
        <v>44859</v>
      </c>
      <c r="K5771">
        <v>1100</v>
      </c>
      <c r="L5771" t="s">
        <v>23169</v>
      </c>
      <c r="M5771" t="s">
        <v>1244</v>
      </c>
      <c r="N5771" t="s">
        <v>23170</v>
      </c>
      <c r="O5771" t="s">
        <v>23171</v>
      </c>
      <c r="P5771" t="s">
        <v>71</v>
      </c>
      <c r="Q5771">
        <v>12</v>
      </c>
      <c r="R5771" t="s">
        <v>40</v>
      </c>
      <c r="S5771" t="s">
        <v>79</v>
      </c>
      <c r="T5771">
        <v>91857</v>
      </c>
      <c r="U5771" s="1">
        <v>45603</v>
      </c>
      <c r="V5771" t="s">
        <v>42</v>
      </c>
      <c r="W5771">
        <v>690569</v>
      </c>
      <c r="X5771" t="s">
        <v>23172</v>
      </c>
      <c r="Y5771">
        <v>830</v>
      </c>
      <c r="Z5771">
        <v>1472</v>
      </c>
      <c r="AA5771">
        <v>3</v>
      </c>
      <c r="AB5771">
        <v>1766.4</v>
      </c>
      <c r="AC5771">
        <f>Table1_1[[#This Row],[Price]]*Table1_1[[#This Row],[Quantity]]</f>
        <v>4416</v>
      </c>
    </row>
    <row r="5772" spans="1:29" x14ac:dyDescent="0.3">
      <c r="A5772" t="s">
        <v>28</v>
      </c>
      <c r="B5772" t="s">
        <v>29</v>
      </c>
      <c r="C5772" t="s">
        <v>193</v>
      </c>
      <c r="D5772" t="s">
        <v>261</v>
      </c>
      <c r="E5772" t="s">
        <v>46</v>
      </c>
      <c r="F5772" t="s">
        <v>175</v>
      </c>
      <c r="G5772">
        <v>18</v>
      </c>
      <c r="H5772">
        <v>424579</v>
      </c>
      <c r="I5772" t="s">
        <v>58</v>
      </c>
      <c r="J5772" s="3">
        <v>45606</v>
      </c>
      <c r="K5772">
        <v>1200</v>
      </c>
      <c r="L5772" t="s">
        <v>23173</v>
      </c>
      <c r="M5772" t="s">
        <v>1118</v>
      </c>
      <c r="N5772" t="s">
        <v>23174</v>
      </c>
      <c r="O5772" t="s">
        <v>23175</v>
      </c>
      <c r="P5772" t="s">
        <v>51</v>
      </c>
      <c r="Q5772">
        <v>20</v>
      </c>
      <c r="R5772" t="s">
        <v>40</v>
      </c>
      <c r="S5772" t="s">
        <v>79</v>
      </c>
      <c r="T5772">
        <v>23854</v>
      </c>
      <c r="U5772" s="1">
        <v>45294</v>
      </c>
      <c r="V5772" t="s">
        <v>111</v>
      </c>
      <c r="W5772">
        <v>779752</v>
      </c>
      <c r="X5772" t="s">
        <v>18453</v>
      </c>
      <c r="Y5772">
        <v>757</v>
      </c>
      <c r="Z5772">
        <v>1372</v>
      </c>
      <c r="AA5772">
        <v>7</v>
      </c>
      <c r="AB5772">
        <v>3841.6000000000004</v>
      </c>
      <c r="AC5772">
        <f>Table1_1[[#This Row],[Price]]*Table1_1[[#This Row],[Quantity]]</f>
        <v>9604</v>
      </c>
    </row>
    <row r="5773" spans="1:29" x14ac:dyDescent="0.3">
      <c r="A5773" t="s">
        <v>28</v>
      </c>
      <c r="B5773" t="s">
        <v>29</v>
      </c>
      <c r="C5773" t="s">
        <v>54</v>
      </c>
      <c r="D5773" t="s">
        <v>98</v>
      </c>
      <c r="E5773" t="s">
        <v>56</v>
      </c>
      <c r="F5773" t="s">
        <v>83</v>
      </c>
      <c r="G5773">
        <v>61</v>
      </c>
      <c r="H5773">
        <v>420745</v>
      </c>
      <c r="I5773" t="s">
        <v>58</v>
      </c>
      <c r="J5773" s="3">
        <v>44249</v>
      </c>
      <c r="K5773">
        <v>1000</v>
      </c>
      <c r="L5773" t="s">
        <v>23176</v>
      </c>
      <c r="M5773" t="s">
        <v>189</v>
      </c>
      <c r="N5773" t="s">
        <v>23177</v>
      </c>
      <c r="O5773" t="s">
        <v>23178</v>
      </c>
      <c r="P5773" t="s">
        <v>71</v>
      </c>
      <c r="Q5773">
        <v>5</v>
      </c>
      <c r="R5773" t="s">
        <v>40</v>
      </c>
      <c r="S5773" t="s">
        <v>118</v>
      </c>
      <c r="T5773">
        <v>22627</v>
      </c>
      <c r="U5773" s="1">
        <v>45601</v>
      </c>
      <c r="V5773" t="s">
        <v>42</v>
      </c>
      <c r="W5773">
        <v>447273</v>
      </c>
      <c r="X5773" t="s">
        <v>23179</v>
      </c>
      <c r="Y5773">
        <v>852</v>
      </c>
      <c r="Z5773">
        <v>2504</v>
      </c>
      <c r="AA5773">
        <v>1</v>
      </c>
      <c r="AB5773">
        <v>1001.6</v>
      </c>
      <c r="AC5773">
        <f>Table1_1[[#This Row],[Price]]*Table1_1[[#This Row],[Quantity]]</f>
        <v>2504</v>
      </c>
    </row>
    <row r="5774" spans="1:29" x14ac:dyDescent="0.3">
      <c r="A5774" t="s">
        <v>28</v>
      </c>
      <c r="B5774" t="s">
        <v>29</v>
      </c>
      <c r="C5774" t="s">
        <v>193</v>
      </c>
      <c r="D5774" t="s">
        <v>105</v>
      </c>
      <c r="E5774" t="s">
        <v>46</v>
      </c>
      <c r="F5774" t="s">
        <v>150</v>
      </c>
      <c r="G5774">
        <v>39</v>
      </c>
      <c r="H5774">
        <v>415944</v>
      </c>
      <c r="I5774" t="s">
        <v>34</v>
      </c>
      <c r="J5774" s="3">
        <v>43924</v>
      </c>
      <c r="K5774">
        <v>1400</v>
      </c>
      <c r="L5774" t="s">
        <v>23180</v>
      </c>
      <c r="M5774" t="s">
        <v>1305</v>
      </c>
      <c r="N5774" t="s">
        <v>23181</v>
      </c>
      <c r="O5774" t="s">
        <v>23182</v>
      </c>
      <c r="P5774" t="s">
        <v>71</v>
      </c>
      <c r="Q5774">
        <v>17</v>
      </c>
      <c r="R5774" t="s">
        <v>40</v>
      </c>
      <c r="S5774" t="s">
        <v>79</v>
      </c>
      <c r="T5774">
        <v>29473</v>
      </c>
      <c r="U5774" s="1">
        <v>45292</v>
      </c>
      <c r="V5774" t="s">
        <v>111</v>
      </c>
      <c r="W5774">
        <v>121595</v>
      </c>
      <c r="X5774" t="s">
        <v>23183</v>
      </c>
      <c r="Y5774">
        <v>211</v>
      </c>
      <c r="Z5774">
        <v>2414</v>
      </c>
      <c r="AA5774">
        <v>1</v>
      </c>
      <c r="AB5774">
        <v>965.6</v>
      </c>
      <c r="AC5774">
        <f>Table1_1[[#This Row],[Price]]*Table1_1[[#This Row],[Quantity]]</f>
        <v>2414</v>
      </c>
    </row>
    <row r="5775" spans="1:29" x14ac:dyDescent="0.3">
      <c r="A5775" t="s">
        <v>28</v>
      </c>
      <c r="B5775" t="s">
        <v>29</v>
      </c>
      <c r="C5775" t="s">
        <v>44</v>
      </c>
      <c r="D5775" t="s">
        <v>92</v>
      </c>
      <c r="E5775" t="s">
        <v>56</v>
      </c>
      <c r="F5775" t="s">
        <v>113</v>
      </c>
      <c r="G5775">
        <v>28</v>
      </c>
      <c r="H5775">
        <v>438623</v>
      </c>
      <c r="I5775" t="s">
        <v>34</v>
      </c>
      <c r="J5775" s="3">
        <v>45191</v>
      </c>
      <c r="K5775">
        <v>1400</v>
      </c>
      <c r="L5775" t="s">
        <v>23184</v>
      </c>
      <c r="M5775" t="s">
        <v>843</v>
      </c>
      <c r="N5775" t="s">
        <v>23185</v>
      </c>
      <c r="O5775" t="s">
        <v>23186</v>
      </c>
      <c r="P5775" t="s">
        <v>39</v>
      </c>
      <c r="Q5775">
        <v>5</v>
      </c>
      <c r="R5775" t="s">
        <v>88</v>
      </c>
      <c r="S5775" t="s">
        <v>41</v>
      </c>
      <c r="T5775">
        <v>71093</v>
      </c>
      <c r="U5775" s="1">
        <v>45342</v>
      </c>
      <c r="V5775" t="s">
        <v>119</v>
      </c>
      <c r="W5775">
        <v>202009</v>
      </c>
      <c r="X5775" t="s">
        <v>23187</v>
      </c>
      <c r="Y5775">
        <v>566</v>
      </c>
      <c r="Z5775">
        <v>2533</v>
      </c>
      <c r="AA5775">
        <v>1</v>
      </c>
      <c r="AB5775">
        <v>1013.2</v>
      </c>
      <c r="AC5775">
        <f>Table1_1[[#This Row],[Price]]*Table1_1[[#This Row],[Quantity]]</f>
        <v>2533</v>
      </c>
    </row>
    <row r="5776" spans="1:29" x14ac:dyDescent="0.3">
      <c r="A5776" t="s">
        <v>28</v>
      </c>
      <c r="B5776" t="s">
        <v>29</v>
      </c>
      <c r="C5776" t="s">
        <v>44</v>
      </c>
      <c r="D5776" t="s">
        <v>411</v>
      </c>
      <c r="E5776" t="s">
        <v>32</v>
      </c>
      <c r="F5776" t="s">
        <v>150</v>
      </c>
      <c r="G5776">
        <v>1</v>
      </c>
      <c r="H5776">
        <v>414600</v>
      </c>
      <c r="I5776" t="s">
        <v>58</v>
      </c>
      <c r="J5776" s="3">
        <v>44719</v>
      </c>
      <c r="K5776">
        <v>1300</v>
      </c>
      <c r="L5776" t="s">
        <v>12627</v>
      </c>
      <c r="M5776" t="s">
        <v>1483</v>
      </c>
      <c r="N5776" t="s">
        <v>23188</v>
      </c>
      <c r="O5776" t="s">
        <v>23189</v>
      </c>
      <c r="P5776" t="s">
        <v>39</v>
      </c>
      <c r="Q5776">
        <v>10</v>
      </c>
      <c r="R5776" t="s">
        <v>88</v>
      </c>
      <c r="S5776" t="s">
        <v>118</v>
      </c>
      <c r="T5776">
        <v>40775</v>
      </c>
      <c r="U5776" s="1">
        <v>45387</v>
      </c>
      <c r="V5776" t="s">
        <v>80</v>
      </c>
      <c r="W5776">
        <v>635545</v>
      </c>
      <c r="X5776" t="s">
        <v>23190</v>
      </c>
      <c r="Y5776">
        <v>767</v>
      </c>
      <c r="Z5776">
        <v>536</v>
      </c>
      <c r="AA5776">
        <v>4</v>
      </c>
      <c r="AB5776">
        <v>857.6</v>
      </c>
      <c r="AC5776">
        <f>Table1_1[[#This Row],[Price]]*Table1_1[[#This Row],[Quantity]]</f>
        <v>2144</v>
      </c>
    </row>
    <row r="5777" spans="1:29" x14ac:dyDescent="0.3">
      <c r="A5777" t="s">
        <v>28</v>
      </c>
      <c r="B5777" t="s">
        <v>29</v>
      </c>
      <c r="C5777" t="s">
        <v>66</v>
      </c>
      <c r="D5777" t="s">
        <v>274</v>
      </c>
      <c r="E5777" t="s">
        <v>32</v>
      </c>
      <c r="F5777" t="s">
        <v>83</v>
      </c>
      <c r="G5777">
        <v>8</v>
      </c>
      <c r="H5777">
        <v>415306</v>
      </c>
      <c r="I5777" t="s">
        <v>58</v>
      </c>
      <c r="J5777" s="3">
        <v>45304</v>
      </c>
      <c r="K5777">
        <v>1100</v>
      </c>
      <c r="L5777" t="s">
        <v>23191</v>
      </c>
      <c r="M5777" t="s">
        <v>211</v>
      </c>
      <c r="N5777" t="s">
        <v>23192</v>
      </c>
      <c r="O5777" t="s">
        <v>23193</v>
      </c>
      <c r="P5777" t="s">
        <v>39</v>
      </c>
      <c r="Q5777">
        <v>16</v>
      </c>
      <c r="R5777" t="s">
        <v>88</v>
      </c>
      <c r="S5777" t="s">
        <v>41</v>
      </c>
      <c r="T5777">
        <v>14037</v>
      </c>
      <c r="U5777" s="1">
        <v>45551</v>
      </c>
      <c r="V5777" t="s">
        <v>180</v>
      </c>
      <c r="W5777">
        <v>805460</v>
      </c>
      <c r="X5777" t="s">
        <v>1898</v>
      </c>
      <c r="Y5777">
        <v>378</v>
      </c>
      <c r="Z5777">
        <v>561</v>
      </c>
      <c r="AA5777">
        <v>2</v>
      </c>
      <c r="AB5777">
        <v>448.8</v>
      </c>
      <c r="AC5777">
        <f>Table1_1[[#This Row],[Price]]*Table1_1[[#This Row],[Quantity]]</f>
        <v>1122</v>
      </c>
    </row>
    <row r="5778" spans="1:29" x14ac:dyDescent="0.3">
      <c r="A5778" t="s">
        <v>28</v>
      </c>
      <c r="B5778" t="s">
        <v>29</v>
      </c>
      <c r="C5778" t="s">
        <v>157</v>
      </c>
      <c r="D5778" t="s">
        <v>621</v>
      </c>
      <c r="E5778" t="s">
        <v>46</v>
      </c>
      <c r="F5778" t="s">
        <v>150</v>
      </c>
      <c r="G5778">
        <v>42</v>
      </c>
      <c r="H5778">
        <v>419009</v>
      </c>
      <c r="I5778" t="s">
        <v>34</v>
      </c>
      <c r="J5778" s="3">
        <v>44533</v>
      </c>
      <c r="K5778">
        <v>800</v>
      </c>
      <c r="L5778" t="s">
        <v>23194</v>
      </c>
      <c r="M5778" t="s">
        <v>123</v>
      </c>
      <c r="N5778" t="s">
        <v>23195</v>
      </c>
      <c r="O5778" t="s">
        <v>23196</v>
      </c>
      <c r="P5778" t="s">
        <v>39</v>
      </c>
      <c r="Q5778">
        <v>11</v>
      </c>
      <c r="R5778" t="s">
        <v>88</v>
      </c>
      <c r="S5778" t="s">
        <v>63</v>
      </c>
      <c r="T5778">
        <v>54697</v>
      </c>
      <c r="U5778" s="1">
        <v>45585</v>
      </c>
      <c r="V5778" t="s">
        <v>155</v>
      </c>
      <c r="W5778">
        <v>328461</v>
      </c>
      <c r="X5778" t="s">
        <v>23197</v>
      </c>
      <c r="Y5778">
        <v>854</v>
      </c>
      <c r="Z5778">
        <v>796</v>
      </c>
      <c r="AA5778">
        <v>1</v>
      </c>
      <c r="AB5778">
        <v>318.40000000000003</v>
      </c>
      <c r="AC5778">
        <f>Table1_1[[#This Row],[Price]]*Table1_1[[#This Row],[Quantity]]</f>
        <v>796</v>
      </c>
    </row>
    <row r="5779" spans="1:29" x14ac:dyDescent="0.3">
      <c r="A5779" t="s">
        <v>28</v>
      </c>
      <c r="B5779" t="s">
        <v>29</v>
      </c>
      <c r="C5779" t="s">
        <v>54</v>
      </c>
      <c r="D5779" t="s">
        <v>261</v>
      </c>
      <c r="E5779" t="s">
        <v>32</v>
      </c>
      <c r="F5779" t="s">
        <v>175</v>
      </c>
      <c r="G5779">
        <v>43</v>
      </c>
      <c r="H5779">
        <v>405491</v>
      </c>
      <c r="I5779" t="s">
        <v>34</v>
      </c>
      <c r="J5779" s="3">
        <v>44184</v>
      </c>
      <c r="K5779">
        <v>1200</v>
      </c>
      <c r="L5779" t="s">
        <v>23199</v>
      </c>
      <c r="M5779" t="s">
        <v>200</v>
      </c>
      <c r="N5779" t="s">
        <v>23200</v>
      </c>
      <c r="O5779" t="s">
        <v>23201</v>
      </c>
      <c r="P5779" t="s">
        <v>87</v>
      </c>
      <c r="Q5779">
        <v>5</v>
      </c>
      <c r="R5779" t="s">
        <v>88</v>
      </c>
      <c r="S5779" t="s">
        <v>79</v>
      </c>
      <c r="T5779">
        <v>84931</v>
      </c>
      <c r="U5779" s="1">
        <v>45506</v>
      </c>
      <c r="V5779" t="s">
        <v>64</v>
      </c>
      <c r="W5779">
        <v>437323</v>
      </c>
      <c r="X5779" t="s">
        <v>16179</v>
      </c>
      <c r="Y5779">
        <v>652</v>
      </c>
      <c r="Z5779">
        <v>1540</v>
      </c>
      <c r="AA5779">
        <v>8</v>
      </c>
      <c r="AB5779">
        <v>4928</v>
      </c>
      <c r="AC5779">
        <f>Table1_1[[#This Row],[Price]]*Table1_1[[#This Row],[Quantity]]</f>
        <v>12320</v>
      </c>
    </row>
    <row r="5780" spans="1:29" x14ac:dyDescent="0.3">
      <c r="A5780" t="s">
        <v>28</v>
      </c>
      <c r="B5780" t="s">
        <v>29</v>
      </c>
      <c r="C5780" t="s">
        <v>30</v>
      </c>
      <c r="D5780" t="s">
        <v>92</v>
      </c>
      <c r="E5780" t="s">
        <v>56</v>
      </c>
      <c r="F5780" t="s">
        <v>135</v>
      </c>
      <c r="G5780">
        <v>45</v>
      </c>
      <c r="H5780">
        <v>421649</v>
      </c>
      <c r="I5780" t="s">
        <v>34</v>
      </c>
      <c r="J5780" s="3">
        <v>44214</v>
      </c>
      <c r="K5780">
        <v>800</v>
      </c>
      <c r="L5780" t="s">
        <v>23202</v>
      </c>
      <c r="M5780" t="s">
        <v>869</v>
      </c>
      <c r="N5780" t="s">
        <v>23203</v>
      </c>
      <c r="O5780" t="s">
        <v>23204</v>
      </c>
      <c r="P5780" t="s">
        <v>71</v>
      </c>
      <c r="Q5780">
        <v>10</v>
      </c>
      <c r="R5780" t="s">
        <v>40</v>
      </c>
      <c r="S5780" t="s">
        <v>63</v>
      </c>
      <c r="T5780">
        <v>19116</v>
      </c>
      <c r="U5780" s="1">
        <v>45336</v>
      </c>
      <c r="V5780" t="s">
        <v>119</v>
      </c>
      <c r="W5780">
        <v>118375</v>
      </c>
      <c r="X5780" t="s">
        <v>23205</v>
      </c>
      <c r="Y5780">
        <v>900</v>
      </c>
      <c r="Z5780">
        <v>2816</v>
      </c>
      <c r="AA5780">
        <v>8</v>
      </c>
      <c r="AB5780">
        <v>9011.2000000000007</v>
      </c>
      <c r="AC5780">
        <f>Table1_1[[#This Row],[Price]]*Table1_1[[#This Row],[Quantity]]</f>
        <v>22528</v>
      </c>
    </row>
    <row r="5781" spans="1:29" x14ac:dyDescent="0.3">
      <c r="A5781" t="s">
        <v>28</v>
      </c>
      <c r="B5781" t="s">
        <v>29</v>
      </c>
      <c r="C5781" t="s">
        <v>91</v>
      </c>
      <c r="D5781" t="s">
        <v>566</v>
      </c>
      <c r="E5781" t="s">
        <v>32</v>
      </c>
      <c r="F5781" t="s">
        <v>47</v>
      </c>
      <c r="G5781">
        <v>96</v>
      </c>
      <c r="H5781">
        <v>416390</v>
      </c>
      <c r="I5781" t="s">
        <v>34</v>
      </c>
      <c r="J5781" s="3">
        <v>43929</v>
      </c>
      <c r="K5781">
        <v>1300</v>
      </c>
      <c r="L5781" t="s">
        <v>23206</v>
      </c>
      <c r="M5781" t="s">
        <v>345</v>
      </c>
      <c r="N5781" t="s">
        <v>23207</v>
      </c>
      <c r="O5781">
        <v>4125934916</v>
      </c>
      <c r="P5781" t="s">
        <v>39</v>
      </c>
      <c r="Q5781">
        <v>19</v>
      </c>
      <c r="R5781" t="s">
        <v>88</v>
      </c>
      <c r="S5781" t="s">
        <v>41</v>
      </c>
      <c r="T5781">
        <v>72200</v>
      </c>
      <c r="U5781" s="1">
        <v>45577</v>
      </c>
      <c r="V5781" t="s">
        <v>155</v>
      </c>
      <c r="W5781">
        <v>386780</v>
      </c>
      <c r="X5781" t="s">
        <v>23208</v>
      </c>
      <c r="Y5781">
        <v>842</v>
      </c>
      <c r="Z5781">
        <v>1756</v>
      </c>
      <c r="AA5781">
        <v>6</v>
      </c>
      <c r="AB5781">
        <v>4214.4000000000015</v>
      </c>
      <c r="AC5781">
        <f>Table1_1[[#This Row],[Price]]*Table1_1[[#This Row],[Quantity]]</f>
        <v>10536</v>
      </c>
    </row>
    <row r="5782" spans="1:29" x14ac:dyDescent="0.3">
      <c r="A5782" t="s">
        <v>28</v>
      </c>
      <c r="B5782" t="s">
        <v>29</v>
      </c>
      <c r="C5782" t="s">
        <v>148</v>
      </c>
      <c r="D5782" t="s">
        <v>163</v>
      </c>
      <c r="E5782" t="s">
        <v>32</v>
      </c>
      <c r="F5782" t="s">
        <v>57</v>
      </c>
      <c r="G5782">
        <v>76</v>
      </c>
      <c r="H5782">
        <v>418903</v>
      </c>
      <c r="I5782" t="s">
        <v>34</v>
      </c>
      <c r="J5782" s="3">
        <v>45434</v>
      </c>
      <c r="K5782">
        <v>1400</v>
      </c>
      <c r="L5782" t="s">
        <v>23209</v>
      </c>
      <c r="M5782" t="s">
        <v>244</v>
      </c>
      <c r="N5782" t="s">
        <v>23210</v>
      </c>
      <c r="O5782" t="s">
        <v>23211</v>
      </c>
      <c r="P5782" t="s">
        <v>71</v>
      </c>
      <c r="Q5782">
        <v>19</v>
      </c>
      <c r="R5782" t="s">
        <v>88</v>
      </c>
      <c r="S5782" t="s">
        <v>118</v>
      </c>
      <c r="T5782">
        <v>68419</v>
      </c>
      <c r="U5782" s="1">
        <v>45565</v>
      </c>
      <c r="V5782" t="s">
        <v>180</v>
      </c>
      <c r="W5782">
        <v>859256</v>
      </c>
      <c r="X5782" t="s">
        <v>23212</v>
      </c>
      <c r="Y5782">
        <v>673</v>
      </c>
      <c r="Z5782">
        <v>1396</v>
      </c>
      <c r="AA5782">
        <v>3</v>
      </c>
      <c r="AB5782">
        <v>1675.2</v>
      </c>
      <c r="AC5782">
        <f>Table1_1[[#This Row],[Price]]*Table1_1[[#This Row],[Quantity]]</f>
        <v>4188</v>
      </c>
    </row>
    <row r="5783" spans="1:29" x14ac:dyDescent="0.3">
      <c r="A5783" t="s">
        <v>28</v>
      </c>
      <c r="B5783" t="s">
        <v>29</v>
      </c>
      <c r="C5783" t="s">
        <v>148</v>
      </c>
      <c r="D5783" t="s">
        <v>616</v>
      </c>
      <c r="E5783" t="s">
        <v>46</v>
      </c>
      <c r="F5783" t="s">
        <v>57</v>
      </c>
      <c r="G5783">
        <v>48</v>
      </c>
      <c r="H5783">
        <v>407992</v>
      </c>
      <c r="I5783" t="s">
        <v>58</v>
      </c>
      <c r="J5783" s="3">
        <v>45146</v>
      </c>
      <c r="K5783">
        <v>1100</v>
      </c>
      <c r="L5783" t="s">
        <v>23213</v>
      </c>
      <c r="M5783" t="s">
        <v>434</v>
      </c>
      <c r="N5783" t="s">
        <v>23214</v>
      </c>
      <c r="O5783" t="s">
        <v>23215</v>
      </c>
      <c r="P5783" t="s">
        <v>87</v>
      </c>
      <c r="Q5783">
        <v>13</v>
      </c>
      <c r="R5783" t="s">
        <v>40</v>
      </c>
      <c r="S5783" t="s">
        <v>41</v>
      </c>
      <c r="T5783">
        <v>99688</v>
      </c>
      <c r="U5783" s="1">
        <v>45462</v>
      </c>
      <c r="V5783" t="s">
        <v>52</v>
      </c>
      <c r="W5783">
        <v>391870</v>
      </c>
      <c r="X5783" t="s">
        <v>23216</v>
      </c>
      <c r="Y5783">
        <v>548</v>
      </c>
      <c r="Z5783">
        <v>1765</v>
      </c>
      <c r="AA5783">
        <v>5</v>
      </c>
      <c r="AB5783">
        <v>3530</v>
      </c>
      <c r="AC5783">
        <f>Table1_1[[#This Row],[Price]]*Table1_1[[#This Row],[Quantity]]</f>
        <v>8825</v>
      </c>
    </row>
    <row r="5784" spans="1:29" x14ac:dyDescent="0.3">
      <c r="A5784" t="s">
        <v>28</v>
      </c>
      <c r="B5784" t="s">
        <v>29</v>
      </c>
      <c r="C5784" t="s">
        <v>30</v>
      </c>
      <c r="D5784" t="s">
        <v>349</v>
      </c>
      <c r="E5784" t="s">
        <v>56</v>
      </c>
      <c r="F5784" t="s">
        <v>99</v>
      </c>
      <c r="G5784">
        <v>67</v>
      </c>
      <c r="H5784">
        <v>439761</v>
      </c>
      <c r="I5784" t="s">
        <v>34</v>
      </c>
      <c r="J5784" s="3">
        <v>44659</v>
      </c>
      <c r="K5784">
        <v>1400</v>
      </c>
      <c r="L5784" t="s">
        <v>23217</v>
      </c>
      <c r="M5784" t="s">
        <v>654</v>
      </c>
      <c r="N5784" t="s">
        <v>23218</v>
      </c>
      <c r="O5784" t="s">
        <v>23219</v>
      </c>
      <c r="P5784" t="s">
        <v>71</v>
      </c>
      <c r="Q5784">
        <v>8</v>
      </c>
      <c r="R5784" t="s">
        <v>40</v>
      </c>
      <c r="S5784" t="s">
        <v>118</v>
      </c>
      <c r="T5784">
        <v>10722</v>
      </c>
      <c r="U5784" s="1">
        <v>45615</v>
      </c>
      <c r="V5784" t="s">
        <v>42</v>
      </c>
      <c r="W5784">
        <v>941027</v>
      </c>
      <c r="X5784" t="s">
        <v>23220</v>
      </c>
      <c r="Y5784">
        <v>798</v>
      </c>
      <c r="Z5784">
        <v>708</v>
      </c>
      <c r="AA5784">
        <v>1</v>
      </c>
      <c r="AB5784">
        <v>283.2</v>
      </c>
      <c r="AC5784">
        <f>Table1_1[[#This Row],[Price]]*Table1_1[[#This Row],[Quantity]]</f>
        <v>708</v>
      </c>
    </row>
    <row r="5785" spans="1:29" x14ac:dyDescent="0.3">
      <c r="A5785" t="s">
        <v>28</v>
      </c>
      <c r="B5785" t="s">
        <v>29</v>
      </c>
      <c r="C5785" t="s">
        <v>54</v>
      </c>
      <c r="D5785" t="s">
        <v>105</v>
      </c>
      <c r="E5785" t="s">
        <v>32</v>
      </c>
      <c r="F5785" t="s">
        <v>33</v>
      </c>
      <c r="G5785">
        <v>96</v>
      </c>
      <c r="H5785">
        <v>424878</v>
      </c>
      <c r="I5785" t="s">
        <v>58</v>
      </c>
      <c r="J5785" s="3">
        <v>44167</v>
      </c>
      <c r="K5785">
        <v>800</v>
      </c>
      <c r="L5785" t="s">
        <v>23221</v>
      </c>
      <c r="M5785" t="s">
        <v>1356</v>
      </c>
      <c r="N5785" t="s">
        <v>23222</v>
      </c>
      <c r="O5785" t="s">
        <v>23223</v>
      </c>
      <c r="P5785" t="s">
        <v>87</v>
      </c>
      <c r="Q5785">
        <v>14</v>
      </c>
      <c r="R5785" t="s">
        <v>88</v>
      </c>
      <c r="S5785" t="s">
        <v>79</v>
      </c>
      <c r="T5785">
        <v>81916</v>
      </c>
      <c r="U5785" s="1">
        <v>45595</v>
      </c>
      <c r="V5785" t="s">
        <v>155</v>
      </c>
      <c r="W5785">
        <v>925881</v>
      </c>
      <c r="X5785" t="s">
        <v>23224</v>
      </c>
      <c r="Y5785">
        <v>537</v>
      </c>
      <c r="Z5785">
        <v>1057</v>
      </c>
      <c r="AA5785">
        <v>4</v>
      </c>
      <c r="AB5785">
        <v>1691.2</v>
      </c>
      <c r="AC5785">
        <f>Table1_1[[#This Row],[Price]]*Table1_1[[#This Row],[Quantity]]</f>
        <v>4228</v>
      </c>
    </row>
    <row r="5786" spans="1:29" x14ac:dyDescent="0.3">
      <c r="A5786" t="s">
        <v>28</v>
      </c>
      <c r="B5786" t="s">
        <v>29</v>
      </c>
      <c r="C5786" t="s">
        <v>148</v>
      </c>
      <c r="D5786" t="s">
        <v>421</v>
      </c>
      <c r="E5786" t="s">
        <v>46</v>
      </c>
      <c r="F5786" t="s">
        <v>113</v>
      </c>
      <c r="G5786">
        <v>98</v>
      </c>
      <c r="H5786">
        <v>431192</v>
      </c>
      <c r="I5786" t="s">
        <v>34</v>
      </c>
      <c r="J5786" s="3">
        <v>43897</v>
      </c>
      <c r="K5786">
        <v>1300</v>
      </c>
      <c r="L5786" t="s">
        <v>23225</v>
      </c>
      <c r="M5786" t="s">
        <v>165</v>
      </c>
      <c r="N5786" t="s">
        <v>23226</v>
      </c>
      <c r="O5786" t="s">
        <v>23227</v>
      </c>
      <c r="P5786" t="s">
        <v>51</v>
      </c>
      <c r="Q5786">
        <v>12</v>
      </c>
      <c r="R5786" t="s">
        <v>88</v>
      </c>
      <c r="S5786" t="s">
        <v>118</v>
      </c>
      <c r="T5786">
        <v>35798</v>
      </c>
      <c r="U5786" s="1">
        <v>45375</v>
      </c>
      <c r="V5786" t="s">
        <v>72</v>
      </c>
      <c r="W5786">
        <v>689891</v>
      </c>
      <c r="X5786" t="s">
        <v>23228</v>
      </c>
      <c r="Y5786">
        <v>216</v>
      </c>
      <c r="Z5786">
        <v>1130</v>
      </c>
      <c r="AA5786">
        <v>8</v>
      </c>
      <c r="AB5786">
        <v>3616</v>
      </c>
      <c r="AC5786">
        <f>Table1_1[[#This Row],[Price]]*Table1_1[[#This Row],[Quantity]]</f>
        <v>9040</v>
      </c>
    </row>
    <row r="5787" spans="1:29" x14ac:dyDescent="0.3">
      <c r="A5787" t="s">
        <v>28</v>
      </c>
      <c r="B5787" t="s">
        <v>29</v>
      </c>
      <c r="C5787" t="s">
        <v>148</v>
      </c>
      <c r="D5787" t="s">
        <v>380</v>
      </c>
      <c r="E5787" t="s">
        <v>46</v>
      </c>
      <c r="F5787" t="s">
        <v>47</v>
      </c>
      <c r="G5787">
        <v>62</v>
      </c>
      <c r="H5787">
        <v>437239</v>
      </c>
      <c r="I5787" t="s">
        <v>58</v>
      </c>
      <c r="J5787" s="3">
        <v>43949</v>
      </c>
      <c r="K5787">
        <v>950</v>
      </c>
      <c r="L5787" t="s">
        <v>23229</v>
      </c>
      <c r="M5787" t="s">
        <v>1460</v>
      </c>
      <c r="N5787" t="s">
        <v>23230</v>
      </c>
      <c r="O5787" t="s">
        <v>23231</v>
      </c>
      <c r="P5787" t="s">
        <v>39</v>
      </c>
      <c r="Q5787">
        <v>5</v>
      </c>
      <c r="R5787" t="s">
        <v>88</v>
      </c>
      <c r="S5787" t="s">
        <v>63</v>
      </c>
      <c r="T5787">
        <v>22099</v>
      </c>
      <c r="U5787" s="1">
        <v>45341</v>
      </c>
      <c r="V5787" t="s">
        <v>119</v>
      </c>
      <c r="W5787">
        <v>603099</v>
      </c>
      <c r="X5787" t="s">
        <v>23232</v>
      </c>
      <c r="Y5787">
        <v>279</v>
      </c>
      <c r="Z5787">
        <v>1073</v>
      </c>
      <c r="AA5787">
        <v>7</v>
      </c>
      <c r="AB5787">
        <v>3004.4</v>
      </c>
      <c r="AC5787">
        <f>Table1_1[[#This Row],[Price]]*Table1_1[[#This Row],[Quantity]]</f>
        <v>7511</v>
      </c>
    </row>
    <row r="5788" spans="1:29" x14ac:dyDescent="0.3">
      <c r="A5788" t="s">
        <v>28</v>
      </c>
      <c r="B5788" t="s">
        <v>29</v>
      </c>
      <c r="C5788" t="s">
        <v>54</v>
      </c>
      <c r="D5788" t="s">
        <v>261</v>
      </c>
      <c r="E5788" t="s">
        <v>32</v>
      </c>
      <c r="F5788" t="s">
        <v>135</v>
      </c>
      <c r="G5788">
        <v>13</v>
      </c>
      <c r="H5788">
        <v>406905</v>
      </c>
      <c r="I5788" t="s">
        <v>58</v>
      </c>
      <c r="J5788" s="3">
        <v>45238</v>
      </c>
      <c r="K5788">
        <v>800</v>
      </c>
      <c r="L5788" t="s">
        <v>23233</v>
      </c>
      <c r="M5788" t="s">
        <v>428</v>
      </c>
      <c r="N5788" t="s">
        <v>23234</v>
      </c>
      <c r="O5788" t="s">
        <v>23235</v>
      </c>
      <c r="P5788" t="s">
        <v>51</v>
      </c>
      <c r="Q5788">
        <v>12</v>
      </c>
      <c r="R5788" t="s">
        <v>88</v>
      </c>
      <c r="S5788" t="s">
        <v>118</v>
      </c>
      <c r="T5788">
        <v>64033</v>
      </c>
      <c r="U5788" s="1">
        <v>45612</v>
      </c>
      <c r="V5788" t="s">
        <v>42</v>
      </c>
      <c r="W5788">
        <v>208884</v>
      </c>
      <c r="X5788" t="s">
        <v>23236</v>
      </c>
      <c r="Y5788">
        <v>888</v>
      </c>
      <c r="Z5788">
        <v>1030</v>
      </c>
      <c r="AA5788">
        <v>5</v>
      </c>
      <c r="AB5788">
        <v>2060</v>
      </c>
      <c r="AC5788">
        <f>Table1_1[[#This Row],[Price]]*Table1_1[[#This Row],[Quantity]]</f>
        <v>5150</v>
      </c>
    </row>
    <row r="5789" spans="1:29" x14ac:dyDescent="0.3">
      <c r="A5789" t="s">
        <v>28</v>
      </c>
      <c r="B5789" t="s">
        <v>29</v>
      </c>
      <c r="C5789" t="s">
        <v>44</v>
      </c>
      <c r="D5789" t="s">
        <v>560</v>
      </c>
      <c r="E5789" t="s">
        <v>56</v>
      </c>
      <c r="F5789" t="s">
        <v>57</v>
      </c>
      <c r="G5789">
        <v>30</v>
      </c>
      <c r="H5789">
        <v>417628</v>
      </c>
      <c r="I5789" t="s">
        <v>58</v>
      </c>
      <c r="J5789" s="3">
        <v>44339</v>
      </c>
      <c r="K5789">
        <v>1200</v>
      </c>
      <c r="L5789" t="s">
        <v>23237</v>
      </c>
      <c r="M5789" t="s">
        <v>919</v>
      </c>
      <c r="N5789" t="s">
        <v>23238</v>
      </c>
      <c r="O5789" t="s">
        <v>23239</v>
      </c>
      <c r="P5789" t="s">
        <v>71</v>
      </c>
      <c r="Q5789">
        <v>4</v>
      </c>
      <c r="R5789" t="s">
        <v>40</v>
      </c>
      <c r="S5789" t="s">
        <v>41</v>
      </c>
      <c r="T5789">
        <v>11153</v>
      </c>
      <c r="U5789" s="1">
        <v>45583</v>
      </c>
      <c r="V5789" t="s">
        <v>155</v>
      </c>
      <c r="W5789">
        <v>606958</v>
      </c>
      <c r="X5789" t="s">
        <v>23240</v>
      </c>
      <c r="Y5789">
        <v>635</v>
      </c>
      <c r="Z5789">
        <v>2805</v>
      </c>
      <c r="AA5789">
        <v>8</v>
      </c>
      <c r="AB5789">
        <v>8976</v>
      </c>
      <c r="AC5789">
        <f>Table1_1[[#This Row],[Price]]*Table1_1[[#This Row],[Quantity]]</f>
        <v>22440</v>
      </c>
    </row>
    <row r="5790" spans="1:29" x14ac:dyDescent="0.3">
      <c r="A5790" t="s">
        <v>28</v>
      </c>
      <c r="B5790" t="s">
        <v>29</v>
      </c>
      <c r="C5790" t="s">
        <v>54</v>
      </c>
      <c r="D5790" t="s">
        <v>220</v>
      </c>
      <c r="E5790" t="s">
        <v>56</v>
      </c>
      <c r="F5790" t="s">
        <v>355</v>
      </c>
      <c r="G5790">
        <v>43</v>
      </c>
      <c r="H5790">
        <v>403345</v>
      </c>
      <c r="I5790" t="s">
        <v>58</v>
      </c>
      <c r="J5790" s="3">
        <v>44561</v>
      </c>
      <c r="K5790">
        <v>1300</v>
      </c>
      <c r="L5790" t="s">
        <v>23241</v>
      </c>
      <c r="M5790" t="s">
        <v>269</v>
      </c>
      <c r="N5790" t="s">
        <v>23242</v>
      </c>
      <c r="O5790" t="s">
        <v>23243</v>
      </c>
      <c r="P5790" t="s">
        <v>71</v>
      </c>
      <c r="Q5790">
        <v>16</v>
      </c>
      <c r="R5790" t="s">
        <v>40</v>
      </c>
      <c r="S5790" t="s">
        <v>63</v>
      </c>
      <c r="T5790">
        <v>81831</v>
      </c>
      <c r="U5790" s="1">
        <v>45526</v>
      </c>
      <c r="V5790" t="s">
        <v>64</v>
      </c>
      <c r="W5790">
        <v>947385</v>
      </c>
      <c r="X5790" t="s">
        <v>23244</v>
      </c>
      <c r="Y5790">
        <v>436</v>
      </c>
      <c r="Z5790">
        <v>2931</v>
      </c>
      <c r="AA5790">
        <v>5</v>
      </c>
      <c r="AB5790">
        <v>5862</v>
      </c>
      <c r="AC5790">
        <f>Table1_1[[#This Row],[Price]]*Table1_1[[#This Row],[Quantity]]</f>
        <v>14655</v>
      </c>
    </row>
    <row r="5791" spans="1:29" x14ac:dyDescent="0.3">
      <c r="A5791" t="s">
        <v>28</v>
      </c>
      <c r="B5791" t="s">
        <v>29</v>
      </c>
      <c r="C5791" t="s">
        <v>44</v>
      </c>
      <c r="D5791" t="s">
        <v>442</v>
      </c>
      <c r="E5791" t="s">
        <v>56</v>
      </c>
      <c r="F5791" t="s">
        <v>355</v>
      </c>
      <c r="G5791">
        <v>39</v>
      </c>
      <c r="H5791">
        <v>405273</v>
      </c>
      <c r="I5791" t="s">
        <v>34</v>
      </c>
      <c r="J5791" s="3">
        <v>44925</v>
      </c>
      <c r="K5791">
        <v>1200</v>
      </c>
      <c r="L5791" t="s">
        <v>23245</v>
      </c>
      <c r="M5791" t="s">
        <v>654</v>
      </c>
      <c r="N5791" t="s">
        <v>23246</v>
      </c>
      <c r="O5791" t="s">
        <v>23247</v>
      </c>
      <c r="P5791" t="s">
        <v>51</v>
      </c>
      <c r="Q5791">
        <v>17</v>
      </c>
      <c r="R5791" t="s">
        <v>40</v>
      </c>
      <c r="S5791" t="s">
        <v>63</v>
      </c>
      <c r="T5791">
        <v>64521</v>
      </c>
      <c r="U5791" s="1">
        <v>45430</v>
      </c>
      <c r="V5791" t="s">
        <v>140</v>
      </c>
      <c r="W5791">
        <v>907235</v>
      </c>
      <c r="X5791" t="s">
        <v>23248</v>
      </c>
      <c r="Y5791">
        <v>295</v>
      </c>
      <c r="Z5791">
        <v>2619</v>
      </c>
      <c r="AA5791">
        <v>3</v>
      </c>
      <c r="AB5791">
        <v>3142.8</v>
      </c>
      <c r="AC5791">
        <f>Table1_1[[#This Row],[Price]]*Table1_1[[#This Row],[Quantity]]</f>
        <v>7857</v>
      </c>
    </row>
    <row r="5792" spans="1:29" x14ac:dyDescent="0.3">
      <c r="A5792" t="s">
        <v>28</v>
      </c>
      <c r="B5792" t="s">
        <v>29</v>
      </c>
      <c r="C5792" t="s">
        <v>44</v>
      </c>
      <c r="D5792" t="s">
        <v>82</v>
      </c>
      <c r="E5792" t="s">
        <v>46</v>
      </c>
      <c r="F5792" t="s">
        <v>135</v>
      </c>
      <c r="G5792">
        <v>45</v>
      </c>
      <c r="H5792">
        <v>402025</v>
      </c>
      <c r="I5792" t="s">
        <v>34</v>
      </c>
      <c r="J5792" s="3">
        <v>45160</v>
      </c>
      <c r="K5792">
        <v>1300</v>
      </c>
      <c r="L5792" t="s">
        <v>23249</v>
      </c>
      <c r="M5792" t="s">
        <v>195</v>
      </c>
      <c r="N5792" t="s">
        <v>23250</v>
      </c>
      <c r="O5792" t="s">
        <v>23251</v>
      </c>
      <c r="P5792" t="s">
        <v>71</v>
      </c>
      <c r="Q5792">
        <v>16</v>
      </c>
      <c r="R5792" t="s">
        <v>40</v>
      </c>
      <c r="S5792" t="s">
        <v>79</v>
      </c>
      <c r="T5792">
        <v>28532</v>
      </c>
      <c r="U5792" s="1">
        <v>45487</v>
      </c>
      <c r="V5792" t="s">
        <v>126</v>
      </c>
      <c r="W5792">
        <v>979976</v>
      </c>
      <c r="X5792" t="s">
        <v>23252</v>
      </c>
      <c r="Y5792">
        <v>493</v>
      </c>
      <c r="Z5792">
        <v>2018</v>
      </c>
      <c r="AA5792">
        <v>1</v>
      </c>
      <c r="AB5792">
        <v>807.2</v>
      </c>
      <c r="AC5792">
        <f>Table1_1[[#This Row],[Price]]*Table1_1[[#This Row],[Quantity]]</f>
        <v>2018</v>
      </c>
    </row>
    <row r="5793" spans="1:29" x14ac:dyDescent="0.3">
      <c r="A5793" t="s">
        <v>28</v>
      </c>
      <c r="B5793" t="s">
        <v>29</v>
      </c>
      <c r="C5793" t="s">
        <v>148</v>
      </c>
      <c r="D5793" t="s">
        <v>237</v>
      </c>
      <c r="E5793" t="s">
        <v>32</v>
      </c>
      <c r="F5793" t="s">
        <v>135</v>
      </c>
      <c r="G5793">
        <v>71</v>
      </c>
      <c r="H5793">
        <v>416342</v>
      </c>
      <c r="I5793" t="s">
        <v>58</v>
      </c>
      <c r="J5793" s="3">
        <v>44367</v>
      </c>
      <c r="K5793">
        <v>1300</v>
      </c>
      <c r="L5793" t="s">
        <v>23253</v>
      </c>
      <c r="M5793" t="s">
        <v>434</v>
      </c>
      <c r="N5793" t="s">
        <v>23254</v>
      </c>
      <c r="O5793" t="s">
        <v>23255</v>
      </c>
      <c r="P5793" t="s">
        <v>87</v>
      </c>
      <c r="Q5793">
        <v>5</v>
      </c>
      <c r="R5793" t="s">
        <v>88</v>
      </c>
      <c r="S5793" t="s">
        <v>63</v>
      </c>
      <c r="T5793">
        <v>85523</v>
      </c>
      <c r="U5793" s="1">
        <v>45489</v>
      </c>
      <c r="V5793" t="s">
        <v>126</v>
      </c>
      <c r="W5793">
        <v>793575</v>
      </c>
      <c r="X5793" t="s">
        <v>23256</v>
      </c>
      <c r="Y5793">
        <v>397</v>
      </c>
      <c r="Z5793">
        <v>656</v>
      </c>
      <c r="AA5793">
        <v>8</v>
      </c>
      <c r="AB5793">
        <v>2099.2000000000003</v>
      </c>
      <c r="AC5793">
        <f>Table1_1[[#This Row],[Price]]*Table1_1[[#This Row],[Quantity]]</f>
        <v>5248</v>
      </c>
    </row>
    <row r="5794" spans="1:29" x14ac:dyDescent="0.3">
      <c r="A5794" t="s">
        <v>28</v>
      </c>
      <c r="B5794" t="s">
        <v>29</v>
      </c>
      <c r="C5794" t="s">
        <v>54</v>
      </c>
      <c r="D5794" t="s">
        <v>82</v>
      </c>
      <c r="E5794" t="s">
        <v>46</v>
      </c>
      <c r="F5794" t="s">
        <v>83</v>
      </c>
      <c r="G5794">
        <v>74</v>
      </c>
      <c r="H5794">
        <v>435445</v>
      </c>
      <c r="I5794" t="s">
        <v>58</v>
      </c>
      <c r="J5794" s="3">
        <v>44937</v>
      </c>
      <c r="K5794">
        <v>800</v>
      </c>
      <c r="L5794" t="s">
        <v>23258</v>
      </c>
      <c r="M5794" t="s">
        <v>506</v>
      </c>
      <c r="N5794" t="s">
        <v>23259</v>
      </c>
      <c r="O5794" t="s">
        <v>23260</v>
      </c>
      <c r="P5794" t="s">
        <v>39</v>
      </c>
      <c r="Q5794">
        <v>13</v>
      </c>
      <c r="R5794" t="s">
        <v>88</v>
      </c>
      <c r="S5794" t="s">
        <v>41</v>
      </c>
      <c r="T5794">
        <v>16503</v>
      </c>
      <c r="U5794" s="1">
        <v>45432</v>
      </c>
      <c r="V5794" t="s">
        <v>140</v>
      </c>
      <c r="W5794">
        <v>597331</v>
      </c>
      <c r="X5794" t="s">
        <v>23261</v>
      </c>
      <c r="Y5794">
        <v>538</v>
      </c>
      <c r="Z5794">
        <v>700</v>
      </c>
      <c r="AA5794">
        <v>1</v>
      </c>
      <c r="AB5794">
        <v>280</v>
      </c>
      <c r="AC5794">
        <f>Table1_1[[#This Row],[Price]]*Table1_1[[#This Row],[Quantity]]</f>
        <v>700</v>
      </c>
    </row>
    <row r="5795" spans="1:29" x14ac:dyDescent="0.3">
      <c r="A5795" t="s">
        <v>28</v>
      </c>
      <c r="B5795" t="s">
        <v>29</v>
      </c>
      <c r="C5795" t="s">
        <v>193</v>
      </c>
      <c r="D5795" t="s">
        <v>31</v>
      </c>
      <c r="E5795" t="s">
        <v>32</v>
      </c>
      <c r="F5795" t="s">
        <v>135</v>
      </c>
      <c r="G5795">
        <v>69</v>
      </c>
      <c r="H5795">
        <v>439458</v>
      </c>
      <c r="I5795" t="s">
        <v>34</v>
      </c>
      <c r="J5795" s="3">
        <v>45549</v>
      </c>
      <c r="K5795">
        <v>1000</v>
      </c>
      <c r="L5795" t="s">
        <v>23262</v>
      </c>
      <c r="M5795" t="s">
        <v>417</v>
      </c>
      <c r="N5795" t="s">
        <v>23263</v>
      </c>
      <c r="O5795" t="s">
        <v>23264</v>
      </c>
      <c r="P5795" t="s">
        <v>87</v>
      </c>
      <c r="Q5795">
        <v>17</v>
      </c>
      <c r="R5795" t="s">
        <v>88</v>
      </c>
      <c r="S5795" t="s">
        <v>79</v>
      </c>
      <c r="T5795">
        <v>62860</v>
      </c>
      <c r="U5795" s="1">
        <v>45480</v>
      </c>
      <c r="V5795" t="s">
        <v>126</v>
      </c>
      <c r="W5795">
        <v>235896</v>
      </c>
      <c r="X5795" t="s">
        <v>23265</v>
      </c>
      <c r="Y5795">
        <v>815</v>
      </c>
      <c r="Z5795">
        <v>1241</v>
      </c>
      <c r="AA5795">
        <v>2</v>
      </c>
      <c r="AB5795">
        <v>992.80000000000007</v>
      </c>
      <c r="AC5795">
        <f>Table1_1[[#This Row],[Price]]*Table1_1[[#This Row],[Quantity]]</f>
        <v>2482</v>
      </c>
    </row>
    <row r="5796" spans="1:29" x14ac:dyDescent="0.3">
      <c r="A5796" t="s">
        <v>28</v>
      </c>
      <c r="B5796" t="s">
        <v>29</v>
      </c>
      <c r="C5796" t="s">
        <v>148</v>
      </c>
      <c r="D5796" t="s">
        <v>105</v>
      </c>
      <c r="E5796" t="s">
        <v>46</v>
      </c>
      <c r="F5796" t="s">
        <v>57</v>
      </c>
      <c r="G5796">
        <v>49</v>
      </c>
      <c r="H5796">
        <v>435429</v>
      </c>
      <c r="I5796" t="s">
        <v>58</v>
      </c>
      <c r="J5796" s="3">
        <v>43911</v>
      </c>
      <c r="K5796">
        <v>1300</v>
      </c>
      <c r="L5796" t="s">
        <v>23266</v>
      </c>
      <c r="M5796" t="s">
        <v>287</v>
      </c>
      <c r="N5796" t="s">
        <v>23267</v>
      </c>
      <c r="O5796" t="s">
        <v>23268</v>
      </c>
      <c r="P5796" t="s">
        <v>39</v>
      </c>
      <c r="Q5796">
        <v>8</v>
      </c>
      <c r="R5796" t="s">
        <v>88</v>
      </c>
      <c r="S5796" t="s">
        <v>41</v>
      </c>
      <c r="T5796">
        <v>24611</v>
      </c>
      <c r="U5796" s="1">
        <v>45292</v>
      </c>
      <c r="V5796" t="s">
        <v>111</v>
      </c>
      <c r="W5796">
        <v>536058</v>
      </c>
      <c r="X5796" t="s">
        <v>23269</v>
      </c>
      <c r="Y5796">
        <v>252</v>
      </c>
      <c r="Z5796">
        <v>1630</v>
      </c>
      <c r="AA5796">
        <v>1</v>
      </c>
      <c r="AB5796">
        <v>652</v>
      </c>
      <c r="AC5796">
        <f>Table1_1[[#This Row],[Price]]*Table1_1[[#This Row],[Quantity]]</f>
        <v>1630</v>
      </c>
    </row>
    <row r="5797" spans="1:29" x14ac:dyDescent="0.3">
      <c r="A5797" t="s">
        <v>28</v>
      </c>
      <c r="B5797" t="s">
        <v>29</v>
      </c>
      <c r="C5797" t="s">
        <v>66</v>
      </c>
      <c r="D5797" t="s">
        <v>267</v>
      </c>
      <c r="E5797" t="s">
        <v>46</v>
      </c>
      <c r="F5797" t="s">
        <v>150</v>
      </c>
      <c r="G5797">
        <v>73</v>
      </c>
      <c r="H5797">
        <v>400019</v>
      </c>
      <c r="I5797" t="s">
        <v>58</v>
      </c>
      <c r="J5797" s="3">
        <v>44555</v>
      </c>
      <c r="K5797">
        <v>1000</v>
      </c>
      <c r="L5797" t="s">
        <v>23270</v>
      </c>
      <c r="M5797" t="s">
        <v>36</v>
      </c>
      <c r="N5797" t="s">
        <v>23271</v>
      </c>
      <c r="O5797" t="s">
        <v>23272</v>
      </c>
      <c r="P5797" t="s">
        <v>39</v>
      </c>
      <c r="Q5797">
        <v>3</v>
      </c>
      <c r="R5797" t="s">
        <v>40</v>
      </c>
      <c r="S5797" t="s">
        <v>41</v>
      </c>
      <c r="T5797">
        <v>38726</v>
      </c>
      <c r="U5797" s="1">
        <v>45528</v>
      </c>
      <c r="V5797" t="s">
        <v>64</v>
      </c>
      <c r="W5797">
        <v>259882</v>
      </c>
      <c r="X5797" t="s">
        <v>23273</v>
      </c>
      <c r="Y5797">
        <v>463</v>
      </c>
      <c r="Z5797">
        <v>2034</v>
      </c>
      <c r="AA5797">
        <v>6</v>
      </c>
      <c r="AB5797">
        <v>4881.6000000000004</v>
      </c>
      <c r="AC5797">
        <f>Table1_1[[#This Row],[Price]]*Table1_1[[#This Row],[Quantity]]</f>
        <v>12204</v>
      </c>
    </row>
    <row r="5798" spans="1:29" x14ac:dyDescent="0.3">
      <c r="A5798" t="s">
        <v>28</v>
      </c>
      <c r="B5798" t="s">
        <v>29</v>
      </c>
      <c r="C5798" t="s">
        <v>91</v>
      </c>
      <c r="D5798" t="s">
        <v>616</v>
      </c>
      <c r="E5798" t="s">
        <v>56</v>
      </c>
      <c r="F5798" t="s">
        <v>83</v>
      </c>
      <c r="G5798">
        <v>59</v>
      </c>
      <c r="H5798">
        <v>436384</v>
      </c>
      <c r="I5798" t="s">
        <v>58</v>
      </c>
      <c r="J5798" s="3">
        <v>44918</v>
      </c>
      <c r="K5798">
        <v>1200</v>
      </c>
      <c r="L5798" t="s">
        <v>23274</v>
      </c>
      <c r="M5798" t="s">
        <v>49</v>
      </c>
      <c r="N5798" t="s">
        <v>23275</v>
      </c>
      <c r="O5798" t="s">
        <v>23276</v>
      </c>
      <c r="P5798" t="s">
        <v>71</v>
      </c>
      <c r="Q5798">
        <v>20</v>
      </c>
      <c r="R5798" t="s">
        <v>88</v>
      </c>
      <c r="S5798" t="s">
        <v>79</v>
      </c>
      <c r="T5798">
        <v>57647</v>
      </c>
      <c r="U5798" s="1">
        <v>45464</v>
      </c>
      <c r="V5798" t="s">
        <v>52</v>
      </c>
      <c r="W5798">
        <v>451340</v>
      </c>
      <c r="X5798" t="s">
        <v>23277</v>
      </c>
      <c r="Y5798">
        <v>924</v>
      </c>
      <c r="Z5798">
        <v>1553</v>
      </c>
      <c r="AA5798">
        <v>5</v>
      </c>
      <c r="AB5798">
        <v>3106</v>
      </c>
      <c r="AC5798">
        <f>Table1_1[[#This Row],[Price]]*Table1_1[[#This Row],[Quantity]]</f>
        <v>7765</v>
      </c>
    </row>
    <row r="5799" spans="1:29" x14ac:dyDescent="0.3">
      <c r="A5799" t="s">
        <v>28</v>
      </c>
      <c r="B5799" t="s">
        <v>29</v>
      </c>
      <c r="C5799" t="s">
        <v>30</v>
      </c>
      <c r="D5799" t="s">
        <v>637</v>
      </c>
      <c r="E5799" t="s">
        <v>56</v>
      </c>
      <c r="F5799" t="s">
        <v>47</v>
      </c>
      <c r="G5799">
        <v>81</v>
      </c>
      <c r="H5799">
        <v>431304</v>
      </c>
      <c r="I5799" t="s">
        <v>58</v>
      </c>
      <c r="J5799" s="3">
        <v>44162</v>
      </c>
      <c r="K5799">
        <v>950</v>
      </c>
      <c r="L5799" t="s">
        <v>23278</v>
      </c>
      <c r="M5799" t="s">
        <v>1409</v>
      </c>
      <c r="N5799" t="s">
        <v>23279</v>
      </c>
      <c r="O5799">
        <v>1406569641</v>
      </c>
      <c r="P5799" t="s">
        <v>71</v>
      </c>
      <c r="Q5799">
        <v>18</v>
      </c>
      <c r="R5799" t="s">
        <v>88</v>
      </c>
      <c r="S5799" t="s">
        <v>63</v>
      </c>
      <c r="T5799">
        <v>11420</v>
      </c>
      <c r="U5799" s="1">
        <v>45372</v>
      </c>
      <c r="V5799" t="s">
        <v>72</v>
      </c>
      <c r="W5799">
        <v>422840</v>
      </c>
      <c r="X5799" t="s">
        <v>23280</v>
      </c>
      <c r="Y5799">
        <v>899</v>
      </c>
      <c r="Z5799">
        <v>2696</v>
      </c>
      <c r="AA5799">
        <v>2</v>
      </c>
      <c r="AB5799">
        <v>2156.8000000000002</v>
      </c>
      <c r="AC5799">
        <f>Table1_1[[#This Row],[Price]]*Table1_1[[#This Row],[Quantity]]</f>
        <v>5392</v>
      </c>
    </row>
    <row r="5800" spans="1:29" x14ac:dyDescent="0.3">
      <c r="A5800" t="s">
        <v>28</v>
      </c>
      <c r="B5800" t="s">
        <v>29</v>
      </c>
      <c r="C5800" t="s">
        <v>148</v>
      </c>
      <c r="D5800" t="s">
        <v>267</v>
      </c>
      <c r="E5800" t="s">
        <v>32</v>
      </c>
      <c r="F5800" t="s">
        <v>33</v>
      </c>
      <c r="G5800">
        <v>8</v>
      </c>
      <c r="H5800">
        <v>435474</v>
      </c>
      <c r="I5800" t="s">
        <v>58</v>
      </c>
      <c r="J5800" s="3">
        <v>44583</v>
      </c>
      <c r="K5800">
        <v>1100</v>
      </c>
      <c r="L5800" t="s">
        <v>7764</v>
      </c>
      <c r="M5800" t="s">
        <v>123</v>
      </c>
      <c r="N5800" t="s">
        <v>23281</v>
      </c>
      <c r="O5800" t="s">
        <v>23282</v>
      </c>
      <c r="P5800" t="s">
        <v>39</v>
      </c>
      <c r="Q5800">
        <v>3</v>
      </c>
      <c r="R5800" t="s">
        <v>88</v>
      </c>
      <c r="S5800" t="s">
        <v>118</v>
      </c>
      <c r="T5800">
        <v>37027</v>
      </c>
      <c r="U5800" s="1">
        <v>45592</v>
      </c>
      <c r="V5800" t="s">
        <v>155</v>
      </c>
      <c r="W5800">
        <v>315596</v>
      </c>
      <c r="X5800" t="s">
        <v>23283</v>
      </c>
      <c r="Y5800">
        <v>683</v>
      </c>
      <c r="Z5800">
        <v>1192</v>
      </c>
      <c r="AA5800">
        <v>4</v>
      </c>
      <c r="AB5800">
        <v>1907.2</v>
      </c>
      <c r="AC5800">
        <f>Table1_1[[#This Row],[Price]]*Table1_1[[#This Row],[Quantity]]</f>
        <v>4768</v>
      </c>
    </row>
    <row r="5801" spans="1:29" x14ac:dyDescent="0.3">
      <c r="A5801" t="s">
        <v>28</v>
      </c>
      <c r="B5801" t="s">
        <v>29</v>
      </c>
      <c r="C5801" t="s">
        <v>66</v>
      </c>
      <c r="D5801" t="s">
        <v>338</v>
      </c>
      <c r="E5801" t="s">
        <v>46</v>
      </c>
      <c r="F5801" t="s">
        <v>106</v>
      </c>
      <c r="G5801">
        <v>100</v>
      </c>
      <c r="H5801">
        <v>405808</v>
      </c>
      <c r="I5801" t="s">
        <v>34</v>
      </c>
      <c r="J5801" s="3">
        <v>44659</v>
      </c>
      <c r="K5801">
        <v>950</v>
      </c>
      <c r="L5801" t="s">
        <v>23284</v>
      </c>
      <c r="M5801" t="s">
        <v>195</v>
      </c>
      <c r="N5801" t="s">
        <v>23285</v>
      </c>
      <c r="O5801" t="s">
        <v>23286</v>
      </c>
      <c r="P5801" t="s">
        <v>87</v>
      </c>
      <c r="Q5801">
        <v>6</v>
      </c>
      <c r="R5801" t="s">
        <v>40</v>
      </c>
      <c r="S5801" t="s">
        <v>41</v>
      </c>
      <c r="T5801">
        <v>14626</v>
      </c>
      <c r="U5801" s="1">
        <v>45527</v>
      </c>
      <c r="V5801" t="s">
        <v>64</v>
      </c>
      <c r="W5801">
        <v>126444</v>
      </c>
      <c r="X5801" t="s">
        <v>23287</v>
      </c>
      <c r="Y5801">
        <v>447</v>
      </c>
      <c r="Z5801">
        <v>1785</v>
      </c>
      <c r="AA5801">
        <v>6</v>
      </c>
      <c r="AB5801">
        <v>4284</v>
      </c>
      <c r="AC5801">
        <f>Table1_1[[#This Row],[Price]]*Table1_1[[#This Row],[Quantity]]</f>
        <v>10710</v>
      </c>
    </row>
    <row r="5802" spans="1:29" x14ac:dyDescent="0.3">
      <c r="A5802" t="s">
        <v>28</v>
      </c>
      <c r="B5802" t="s">
        <v>29</v>
      </c>
      <c r="C5802" t="s">
        <v>91</v>
      </c>
      <c r="D5802" t="s">
        <v>237</v>
      </c>
      <c r="E5802" t="s">
        <v>56</v>
      </c>
      <c r="F5802" t="s">
        <v>150</v>
      </c>
      <c r="G5802">
        <v>89</v>
      </c>
      <c r="H5802">
        <v>404890</v>
      </c>
      <c r="I5802" t="s">
        <v>58</v>
      </c>
      <c r="J5802" s="3">
        <v>44017</v>
      </c>
      <c r="K5802">
        <v>1200</v>
      </c>
      <c r="L5802" t="s">
        <v>23288</v>
      </c>
      <c r="M5802" t="s">
        <v>211</v>
      </c>
      <c r="N5802" t="s">
        <v>23289</v>
      </c>
      <c r="O5802" t="s">
        <v>23290</v>
      </c>
      <c r="P5802" t="s">
        <v>39</v>
      </c>
      <c r="Q5802">
        <v>17</v>
      </c>
      <c r="R5802" t="s">
        <v>40</v>
      </c>
      <c r="S5802" t="s">
        <v>118</v>
      </c>
      <c r="T5802">
        <v>75299</v>
      </c>
      <c r="U5802" s="1">
        <v>45376</v>
      </c>
      <c r="V5802" t="s">
        <v>72</v>
      </c>
      <c r="W5802">
        <v>180658</v>
      </c>
      <c r="X5802" t="s">
        <v>16775</v>
      </c>
      <c r="Y5802">
        <v>454</v>
      </c>
      <c r="Z5802">
        <v>650</v>
      </c>
      <c r="AA5802">
        <v>7</v>
      </c>
      <c r="AB5802">
        <v>1820</v>
      </c>
      <c r="AC5802">
        <f>Table1_1[[#This Row],[Price]]*Table1_1[[#This Row],[Quantity]]</f>
        <v>4550</v>
      </c>
    </row>
    <row r="5803" spans="1:29" x14ac:dyDescent="0.3">
      <c r="A5803" t="s">
        <v>28</v>
      </c>
      <c r="B5803" t="s">
        <v>29</v>
      </c>
      <c r="C5803" t="s">
        <v>148</v>
      </c>
      <c r="D5803" t="s">
        <v>163</v>
      </c>
      <c r="E5803" t="s">
        <v>56</v>
      </c>
      <c r="F5803" t="s">
        <v>355</v>
      </c>
      <c r="G5803">
        <v>64</v>
      </c>
      <c r="H5803">
        <v>415949</v>
      </c>
      <c r="I5803" t="s">
        <v>34</v>
      </c>
      <c r="J5803" s="3">
        <v>44403</v>
      </c>
      <c r="K5803">
        <v>1200</v>
      </c>
      <c r="L5803" t="s">
        <v>23291</v>
      </c>
      <c r="M5803" t="s">
        <v>596</v>
      </c>
      <c r="N5803" t="s">
        <v>23292</v>
      </c>
      <c r="O5803" t="s">
        <v>23293</v>
      </c>
      <c r="P5803" t="s">
        <v>39</v>
      </c>
      <c r="Q5803">
        <v>7</v>
      </c>
      <c r="R5803" t="s">
        <v>88</v>
      </c>
      <c r="S5803" t="s">
        <v>63</v>
      </c>
      <c r="T5803">
        <v>39484</v>
      </c>
      <c r="U5803" s="1">
        <v>45319</v>
      </c>
      <c r="V5803" t="s">
        <v>111</v>
      </c>
      <c r="W5803">
        <v>124864</v>
      </c>
      <c r="X5803" t="s">
        <v>23294</v>
      </c>
      <c r="Y5803">
        <v>526</v>
      </c>
      <c r="Z5803">
        <v>526</v>
      </c>
      <c r="AA5803">
        <v>5</v>
      </c>
      <c r="AB5803">
        <v>1052</v>
      </c>
      <c r="AC5803">
        <f>Table1_1[[#This Row],[Price]]*Table1_1[[#This Row],[Quantity]]</f>
        <v>2630</v>
      </c>
    </row>
    <row r="5804" spans="1:29" x14ac:dyDescent="0.3">
      <c r="A5804" t="s">
        <v>28</v>
      </c>
      <c r="B5804" t="s">
        <v>29</v>
      </c>
      <c r="C5804" t="s">
        <v>157</v>
      </c>
      <c r="D5804" t="s">
        <v>511</v>
      </c>
      <c r="E5804" t="s">
        <v>32</v>
      </c>
      <c r="F5804" t="s">
        <v>106</v>
      </c>
      <c r="G5804">
        <v>24</v>
      </c>
      <c r="H5804">
        <v>433714</v>
      </c>
      <c r="I5804" t="s">
        <v>58</v>
      </c>
      <c r="J5804" s="3">
        <v>45233</v>
      </c>
      <c r="K5804">
        <v>1000</v>
      </c>
      <c r="L5804" t="s">
        <v>23295</v>
      </c>
      <c r="M5804" t="s">
        <v>244</v>
      </c>
      <c r="N5804" t="s">
        <v>23296</v>
      </c>
      <c r="O5804">
        <v>-8874</v>
      </c>
      <c r="P5804" t="s">
        <v>71</v>
      </c>
      <c r="Q5804">
        <v>17</v>
      </c>
      <c r="R5804" t="s">
        <v>40</v>
      </c>
      <c r="S5804" t="s">
        <v>63</v>
      </c>
      <c r="T5804">
        <v>76140</v>
      </c>
      <c r="U5804" s="1">
        <v>45331</v>
      </c>
      <c r="V5804" t="s">
        <v>119</v>
      </c>
      <c r="W5804">
        <v>310116</v>
      </c>
      <c r="X5804" t="s">
        <v>23297</v>
      </c>
      <c r="Y5804">
        <v>882</v>
      </c>
      <c r="Z5804">
        <v>557</v>
      </c>
      <c r="AA5804">
        <v>7</v>
      </c>
      <c r="AB5804">
        <v>1559.6000000000001</v>
      </c>
      <c r="AC5804">
        <f>Table1_1[[#This Row],[Price]]*Table1_1[[#This Row],[Quantity]]</f>
        <v>3899</v>
      </c>
    </row>
    <row r="5805" spans="1:29" x14ac:dyDescent="0.3">
      <c r="A5805" t="s">
        <v>28</v>
      </c>
      <c r="B5805" t="s">
        <v>29</v>
      </c>
      <c r="C5805" t="s">
        <v>66</v>
      </c>
      <c r="D5805" t="s">
        <v>364</v>
      </c>
      <c r="E5805" t="s">
        <v>56</v>
      </c>
      <c r="F5805" t="s">
        <v>99</v>
      </c>
      <c r="G5805">
        <v>99</v>
      </c>
      <c r="H5805">
        <v>417491</v>
      </c>
      <c r="I5805" t="s">
        <v>34</v>
      </c>
      <c r="J5805" s="3">
        <v>44486</v>
      </c>
      <c r="K5805">
        <v>1400</v>
      </c>
      <c r="L5805" t="s">
        <v>8691</v>
      </c>
      <c r="M5805" t="s">
        <v>487</v>
      </c>
      <c r="N5805" t="s">
        <v>23298</v>
      </c>
      <c r="O5805" t="s">
        <v>23299</v>
      </c>
      <c r="P5805" t="s">
        <v>87</v>
      </c>
      <c r="Q5805">
        <v>13</v>
      </c>
      <c r="R5805" t="s">
        <v>88</v>
      </c>
      <c r="S5805" t="s">
        <v>118</v>
      </c>
      <c r="T5805">
        <v>58994</v>
      </c>
      <c r="U5805" s="1">
        <v>45546</v>
      </c>
      <c r="V5805" t="s">
        <v>180</v>
      </c>
      <c r="W5805">
        <v>582048</v>
      </c>
      <c r="X5805" t="s">
        <v>23300</v>
      </c>
      <c r="Y5805">
        <v>951</v>
      </c>
      <c r="Z5805">
        <v>2015</v>
      </c>
      <c r="AA5805">
        <v>7</v>
      </c>
      <c r="AB5805">
        <v>5642</v>
      </c>
      <c r="AC5805">
        <f>Table1_1[[#This Row],[Price]]*Table1_1[[#This Row],[Quantity]]</f>
        <v>14105</v>
      </c>
    </row>
    <row r="5806" spans="1:29" x14ac:dyDescent="0.3">
      <c r="A5806" t="s">
        <v>28</v>
      </c>
      <c r="B5806" t="s">
        <v>29</v>
      </c>
      <c r="C5806" t="s">
        <v>66</v>
      </c>
      <c r="D5806" t="s">
        <v>105</v>
      </c>
      <c r="E5806" t="s">
        <v>56</v>
      </c>
      <c r="F5806" t="s">
        <v>150</v>
      </c>
      <c r="G5806">
        <v>11</v>
      </c>
      <c r="H5806">
        <v>423873</v>
      </c>
      <c r="I5806" t="s">
        <v>34</v>
      </c>
      <c r="J5806" s="3">
        <v>45008</v>
      </c>
      <c r="K5806">
        <v>1000</v>
      </c>
      <c r="L5806" t="s">
        <v>11909</v>
      </c>
      <c r="M5806" t="s">
        <v>172</v>
      </c>
      <c r="N5806" t="s">
        <v>23301</v>
      </c>
      <c r="O5806" t="s">
        <v>23302</v>
      </c>
      <c r="P5806" t="s">
        <v>39</v>
      </c>
      <c r="Q5806">
        <v>10</v>
      </c>
      <c r="R5806" t="s">
        <v>88</v>
      </c>
      <c r="S5806" t="s">
        <v>63</v>
      </c>
      <c r="T5806">
        <v>48730</v>
      </c>
      <c r="U5806" s="1">
        <v>45326</v>
      </c>
      <c r="V5806" t="s">
        <v>119</v>
      </c>
      <c r="W5806">
        <v>899093</v>
      </c>
      <c r="X5806" t="s">
        <v>23303</v>
      </c>
      <c r="Y5806">
        <v>696</v>
      </c>
      <c r="Z5806">
        <v>2709</v>
      </c>
      <c r="AA5806">
        <v>4</v>
      </c>
      <c r="AB5806">
        <v>4334.4000000000015</v>
      </c>
      <c r="AC5806">
        <f>Table1_1[[#This Row],[Price]]*Table1_1[[#This Row],[Quantity]]</f>
        <v>10836</v>
      </c>
    </row>
    <row r="5807" spans="1:29" x14ac:dyDescent="0.3">
      <c r="A5807" t="s">
        <v>28</v>
      </c>
      <c r="B5807" t="s">
        <v>29</v>
      </c>
      <c r="C5807" t="s">
        <v>193</v>
      </c>
      <c r="D5807" t="s">
        <v>254</v>
      </c>
      <c r="E5807" t="s">
        <v>46</v>
      </c>
      <c r="F5807" t="s">
        <v>113</v>
      </c>
      <c r="G5807">
        <v>50</v>
      </c>
      <c r="H5807">
        <v>419797</v>
      </c>
      <c r="I5807" t="s">
        <v>58</v>
      </c>
      <c r="J5807" s="3">
        <v>44016</v>
      </c>
      <c r="K5807">
        <v>1400</v>
      </c>
      <c r="L5807" t="s">
        <v>23305</v>
      </c>
      <c r="M5807" t="s">
        <v>232</v>
      </c>
      <c r="N5807" t="s">
        <v>23306</v>
      </c>
      <c r="O5807" t="s">
        <v>23307</v>
      </c>
      <c r="P5807" t="s">
        <v>39</v>
      </c>
      <c r="Q5807">
        <v>7</v>
      </c>
      <c r="R5807" t="s">
        <v>88</v>
      </c>
      <c r="S5807" t="s">
        <v>63</v>
      </c>
      <c r="T5807">
        <v>56813</v>
      </c>
      <c r="U5807" s="1">
        <v>45529</v>
      </c>
      <c r="V5807" t="s">
        <v>64</v>
      </c>
      <c r="W5807">
        <v>229390</v>
      </c>
      <c r="X5807" t="s">
        <v>23308</v>
      </c>
      <c r="Y5807">
        <v>602</v>
      </c>
      <c r="Z5807">
        <v>2466</v>
      </c>
      <c r="AA5807">
        <v>1</v>
      </c>
      <c r="AB5807">
        <v>986.40000000000009</v>
      </c>
      <c r="AC5807">
        <f>Table1_1[[#This Row],[Price]]*Table1_1[[#This Row],[Quantity]]</f>
        <v>2466</v>
      </c>
    </row>
    <row r="5808" spans="1:29" x14ac:dyDescent="0.3">
      <c r="A5808" t="s">
        <v>28</v>
      </c>
      <c r="B5808" t="s">
        <v>29</v>
      </c>
      <c r="C5808" t="s">
        <v>91</v>
      </c>
      <c r="D5808" t="s">
        <v>511</v>
      </c>
      <c r="E5808" t="s">
        <v>32</v>
      </c>
      <c r="F5808" t="s">
        <v>113</v>
      </c>
      <c r="G5808">
        <v>2</v>
      </c>
      <c r="H5808">
        <v>437058</v>
      </c>
      <c r="I5808" t="s">
        <v>58</v>
      </c>
      <c r="J5808" s="3">
        <v>44758</v>
      </c>
      <c r="K5808">
        <v>1200</v>
      </c>
      <c r="L5808" t="s">
        <v>23309</v>
      </c>
      <c r="M5808" t="s">
        <v>36</v>
      </c>
      <c r="N5808" t="s">
        <v>23310</v>
      </c>
      <c r="O5808" t="s">
        <v>23311</v>
      </c>
      <c r="P5808" t="s">
        <v>87</v>
      </c>
      <c r="Q5808">
        <v>3</v>
      </c>
      <c r="R5808" t="s">
        <v>88</v>
      </c>
      <c r="S5808" t="s">
        <v>63</v>
      </c>
      <c r="T5808">
        <v>27699</v>
      </c>
      <c r="U5808" s="1">
        <v>45338</v>
      </c>
      <c r="V5808" t="s">
        <v>119</v>
      </c>
      <c r="W5808">
        <v>797095</v>
      </c>
      <c r="X5808" t="s">
        <v>23312</v>
      </c>
      <c r="Y5808">
        <v>376</v>
      </c>
      <c r="Z5808">
        <v>1699</v>
      </c>
      <c r="AA5808">
        <v>3</v>
      </c>
      <c r="AB5808">
        <v>2038.8000000000002</v>
      </c>
      <c r="AC5808">
        <f>Table1_1[[#This Row],[Price]]*Table1_1[[#This Row],[Quantity]]</f>
        <v>5097</v>
      </c>
    </row>
    <row r="5809" spans="1:29" x14ac:dyDescent="0.3">
      <c r="A5809" t="s">
        <v>28</v>
      </c>
      <c r="B5809" t="s">
        <v>29</v>
      </c>
      <c r="C5809" t="s">
        <v>193</v>
      </c>
      <c r="D5809" t="s">
        <v>74</v>
      </c>
      <c r="E5809" t="s">
        <v>46</v>
      </c>
      <c r="F5809" t="s">
        <v>135</v>
      </c>
      <c r="G5809">
        <v>61</v>
      </c>
      <c r="H5809">
        <v>404120</v>
      </c>
      <c r="I5809" t="s">
        <v>58</v>
      </c>
      <c r="J5809" s="3">
        <v>45078</v>
      </c>
      <c r="K5809">
        <v>1100</v>
      </c>
      <c r="L5809" t="s">
        <v>17582</v>
      </c>
      <c r="M5809" t="s">
        <v>482</v>
      </c>
      <c r="N5809" t="s">
        <v>23314</v>
      </c>
      <c r="O5809" t="s">
        <v>23315</v>
      </c>
      <c r="P5809" t="s">
        <v>51</v>
      </c>
      <c r="Q5809">
        <v>15</v>
      </c>
      <c r="R5809" t="s">
        <v>40</v>
      </c>
      <c r="S5809" t="s">
        <v>79</v>
      </c>
      <c r="T5809">
        <v>11045</v>
      </c>
      <c r="U5809" s="1">
        <v>45468</v>
      </c>
      <c r="V5809" t="s">
        <v>52</v>
      </c>
      <c r="W5809">
        <v>940490</v>
      </c>
      <c r="X5809" t="s">
        <v>23316</v>
      </c>
      <c r="Y5809">
        <v>828</v>
      </c>
      <c r="Z5809">
        <v>2496</v>
      </c>
      <c r="AA5809">
        <v>5</v>
      </c>
      <c r="AB5809">
        <v>4992</v>
      </c>
      <c r="AC5809">
        <f>Table1_1[[#This Row],[Price]]*Table1_1[[#This Row],[Quantity]]</f>
        <v>12480</v>
      </c>
    </row>
    <row r="5810" spans="1:29" x14ac:dyDescent="0.3">
      <c r="A5810" t="s">
        <v>28</v>
      </c>
      <c r="B5810" t="s">
        <v>29</v>
      </c>
      <c r="C5810" t="s">
        <v>148</v>
      </c>
      <c r="D5810" t="s">
        <v>442</v>
      </c>
      <c r="E5810" t="s">
        <v>56</v>
      </c>
      <c r="F5810" t="s">
        <v>47</v>
      </c>
      <c r="G5810">
        <v>83</v>
      </c>
      <c r="H5810">
        <v>409174</v>
      </c>
      <c r="I5810" t="s">
        <v>34</v>
      </c>
      <c r="J5810" s="3">
        <v>44448</v>
      </c>
      <c r="K5810">
        <v>800</v>
      </c>
      <c r="L5810" t="s">
        <v>23317</v>
      </c>
      <c r="M5810" t="s">
        <v>85</v>
      </c>
      <c r="N5810" t="s">
        <v>23318</v>
      </c>
      <c r="O5810">
        <v>6291831898</v>
      </c>
      <c r="P5810" t="s">
        <v>71</v>
      </c>
      <c r="Q5810">
        <v>11</v>
      </c>
      <c r="R5810" t="s">
        <v>88</v>
      </c>
      <c r="S5810" t="s">
        <v>41</v>
      </c>
      <c r="T5810">
        <v>96210</v>
      </c>
      <c r="U5810" s="1">
        <v>45379</v>
      </c>
      <c r="V5810" t="s">
        <v>72</v>
      </c>
      <c r="W5810">
        <v>935585</v>
      </c>
      <c r="X5810" t="s">
        <v>23319</v>
      </c>
      <c r="Y5810">
        <v>769</v>
      </c>
      <c r="Z5810">
        <v>2963</v>
      </c>
      <c r="AA5810">
        <v>4</v>
      </c>
      <c r="AB5810">
        <v>4740.8</v>
      </c>
      <c r="AC5810">
        <f>Table1_1[[#This Row],[Price]]*Table1_1[[#This Row],[Quantity]]</f>
        <v>11852</v>
      </c>
    </row>
    <row r="5811" spans="1:29" x14ac:dyDescent="0.3">
      <c r="A5811" t="s">
        <v>28</v>
      </c>
      <c r="B5811" t="s">
        <v>29</v>
      </c>
      <c r="C5811" t="s">
        <v>66</v>
      </c>
      <c r="D5811" t="s">
        <v>92</v>
      </c>
      <c r="E5811" t="s">
        <v>46</v>
      </c>
      <c r="F5811" t="s">
        <v>83</v>
      </c>
      <c r="G5811">
        <v>61</v>
      </c>
      <c r="H5811">
        <v>402370</v>
      </c>
      <c r="I5811" t="s">
        <v>58</v>
      </c>
      <c r="J5811" s="3">
        <v>44033</v>
      </c>
      <c r="K5811">
        <v>1200</v>
      </c>
      <c r="L5811" t="s">
        <v>23320</v>
      </c>
      <c r="M5811" t="s">
        <v>244</v>
      </c>
      <c r="N5811" t="s">
        <v>23321</v>
      </c>
      <c r="O5811" t="s">
        <v>23322</v>
      </c>
      <c r="P5811" t="s">
        <v>39</v>
      </c>
      <c r="Q5811">
        <v>12</v>
      </c>
      <c r="R5811" t="s">
        <v>40</v>
      </c>
      <c r="S5811" t="s">
        <v>63</v>
      </c>
      <c r="T5811">
        <v>59785</v>
      </c>
      <c r="U5811" s="1">
        <v>45445</v>
      </c>
      <c r="V5811" t="s">
        <v>52</v>
      </c>
      <c r="W5811">
        <v>611208</v>
      </c>
      <c r="X5811" t="s">
        <v>18708</v>
      </c>
      <c r="Y5811">
        <v>485</v>
      </c>
      <c r="Z5811">
        <v>1021</v>
      </c>
      <c r="AA5811">
        <v>3</v>
      </c>
      <c r="AB5811">
        <v>1225.2</v>
      </c>
      <c r="AC5811">
        <f>Table1_1[[#This Row],[Price]]*Table1_1[[#This Row],[Quantity]]</f>
        <v>3063</v>
      </c>
    </row>
    <row r="5812" spans="1:29" x14ac:dyDescent="0.3">
      <c r="A5812" t="s">
        <v>28</v>
      </c>
      <c r="B5812" t="s">
        <v>29</v>
      </c>
      <c r="C5812" t="s">
        <v>157</v>
      </c>
      <c r="D5812" t="s">
        <v>142</v>
      </c>
      <c r="E5812" t="s">
        <v>56</v>
      </c>
      <c r="F5812" t="s">
        <v>113</v>
      </c>
      <c r="G5812">
        <v>3</v>
      </c>
      <c r="H5812">
        <v>412273</v>
      </c>
      <c r="I5812" t="s">
        <v>34</v>
      </c>
      <c r="J5812" s="3">
        <v>45535</v>
      </c>
      <c r="K5812">
        <v>1400</v>
      </c>
      <c r="L5812" t="s">
        <v>7818</v>
      </c>
      <c r="M5812" t="s">
        <v>478</v>
      </c>
      <c r="N5812" t="s">
        <v>23323</v>
      </c>
      <c r="O5812" t="s">
        <v>23324</v>
      </c>
      <c r="P5812" t="s">
        <v>71</v>
      </c>
      <c r="Q5812">
        <v>13</v>
      </c>
      <c r="R5812" t="s">
        <v>40</v>
      </c>
      <c r="S5812" t="s">
        <v>63</v>
      </c>
      <c r="T5812">
        <v>23748</v>
      </c>
      <c r="U5812" s="1">
        <v>45414</v>
      </c>
      <c r="V5812" t="s">
        <v>140</v>
      </c>
      <c r="W5812">
        <v>202370</v>
      </c>
      <c r="X5812" t="s">
        <v>23325</v>
      </c>
      <c r="Y5812">
        <v>557</v>
      </c>
      <c r="Z5812">
        <v>909</v>
      </c>
      <c r="AA5812">
        <v>2</v>
      </c>
      <c r="AB5812">
        <v>727.2</v>
      </c>
      <c r="AC5812">
        <f>Table1_1[[#This Row],[Price]]*Table1_1[[#This Row],[Quantity]]</f>
        <v>1818</v>
      </c>
    </row>
    <row r="5813" spans="1:29" x14ac:dyDescent="0.3">
      <c r="A5813" t="s">
        <v>28</v>
      </c>
      <c r="B5813" t="s">
        <v>29</v>
      </c>
      <c r="C5813" t="s">
        <v>30</v>
      </c>
      <c r="D5813" t="s">
        <v>637</v>
      </c>
      <c r="E5813" t="s">
        <v>32</v>
      </c>
      <c r="F5813" t="s">
        <v>175</v>
      </c>
      <c r="G5813">
        <v>12</v>
      </c>
      <c r="H5813">
        <v>436457</v>
      </c>
      <c r="I5813" t="s">
        <v>58</v>
      </c>
      <c r="J5813" s="3">
        <v>44422</v>
      </c>
      <c r="K5813">
        <v>1400</v>
      </c>
      <c r="L5813" t="s">
        <v>10530</v>
      </c>
      <c r="M5813" t="s">
        <v>895</v>
      </c>
      <c r="N5813" t="s">
        <v>23326</v>
      </c>
      <c r="O5813" t="s">
        <v>23327</v>
      </c>
      <c r="P5813" t="s">
        <v>71</v>
      </c>
      <c r="Q5813">
        <v>11</v>
      </c>
      <c r="R5813" t="s">
        <v>40</v>
      </c>
      <c r="S5813" t="s">
        <v>118</v>
      </c>
      <c r="T5813">
        <v>57441</v>
      </c>
      <c r="U5813" s="1">
        <v>45486</v>
      </c>
      <c r="V5813" t="s">
        <v>126</v>
      </c>
      <c r="W5813">
        <v>233097</v>
      </c>
      <c r="X5813" t="s">
        <v>13259</v>
      </c>
      <c r="Y5813">
        <v>801</v>
      </c>
      <c r="Z5813">
        <v>1457</v>
      </c>
      <c r="AA5813">
        <v>1</v>
      </c>
      <c r="AB5813">
        <v>582.80000000000007</v>
      </c>
      <c r="AC5813">
        <f>Table1_1[[#This Row],[Price]]*Table1_1[[#This Row],[Quantity]]</f>
        <v>1457</v>
      </c>
    </row>
    <row r="5814" spans="1:29" x14ac:dyDescent="0.3">
      <c r="A5814" t="s">
        <v>28</v>
      </c>
      <c r="B5814" t="s">
        <v>29</v>
      </c>
      <c r="C5814" t="s">
        <v>30</v>
      </c>
      <c r="D5814" t="s">
        <v>349</v>
      </c>
      <c r="E5814" t="s">
        <v>46</v>
      </c>
      <c r="F5814" t="s">
        <v>175</v>
      </c>
      <c r="G5814">
        <v>72</v>
      </c>
      <c r="H5814">
        <v>430631</v>
      </c>
      <c r="I5814" t="s">
        <v>34</v>
      </c>
      <c r="J5814" s="3">
        <v>44366</v>
      </c>
      <c r="K5814">
        <v>1200</v>
      </c>
      <c r="L5814" t="s">
        <v>23329</v>
      </c>
      <c r="M5814" t="s">
        <v>269</v>
      </c>
      <c r="N5814" t="s">
        <v>23330</v>
      </c>
      <c r="O5814" t="s">
        <v>23331</v>
      </c>
      <c r="P5814" t="s">
        <v>39</v>
      </c>
      <c r="Q5814">
        <v>9</v>
      </c>
      <c r="R5814" t="s">
        <v>40</v>
      </c>
      <c r="S5814" t="s">
        <v>63</v>
      </c>
      <c r="T5814">
        <v>35048</v>
      </c>
      <c r="U5814" s="1">
        <v>45557</v>
      </c>
      <c r="V5814" t="s">
        <v>180</v>
      </c>
      <c r="W5814">
        <v>769735</v>
      </c>
      <c r="X5814" t="s">
        <v>23332</v>
      </c>
      <c r="Y5814">
        <v>254</v>
      </c>
      <c r="Z5814">
        <v>900</v>
      </c>
      <c r="AA5814">
        <v>2</v>
      </c>
      <c r="AB5814">
        <v>720</v>
      </c>
      <c r="AC5814">
        <f>Table1_1[[#This Row],[Price]]*Table1_1[[#This Row],[Quantity]]</f>
        <v>1800</v>
      </c>
    </row>
    <row r="5815" spans="1:29" x14ac:dyDescent="0.3">
      <c r="A5815" t="s">
        <v>28</v>
      </c>
      <c r="B5815" t="s">
        <v>29</v>
      </c>
      <c r="C5815" t="s">
        <v>54</v>
      </c>
      <c r="D5815" t="s">
        <v>254</v>
      </c>
      <c r="E5815" t="s">
        <v>56</v>
      </c>
      <c r="F5815" t="s">
        <v>135</v>
      </c>
      <c r="G5815">
        <v>55</v>
      </c>
      <c r="H5815">
        <v>404600</v>
      </c>
      <c r="I5815" t="s">
        <v>34</v>
      </c>
      <c r="J5815" s="3">
        <v>45533</v>
      </c>
      <c r="K5815">
        <v>1400</v>
      </c>
      <c r="L5815" t="s">
        <v>5057</v>
      </c>
      <c r="M5815" t="s">
        <v>216</v>
      </c>
      <c r="N5815" t="s">
        <v>23333</v>
      </c>
      <c r="O5815" t="s">
        <v>23334</v>
      </c>
      <c r="P5815" t="s">
        <v>39</v>
      </c>
      <c r="Q5815">
        <v>11</v>
      </c>
      <c r="R5815" t="s">
        <v>88</v>
      </c>
      <c r="S5815" t="s">
        <v>63</v>
      </c>
      <c r="T5815">
        <v>36157</v>
      </c>
      <c r="U5815" s="1">
        <v>45404</v>
      </c>
      <c r="V5815" t="s">
        <v>80</v>
      </c>
      <c r="W5815">
        <v>467663</v>
      </c>
      <c r="X5815" t="s">
        <v>23335</v>
      </c>
      <c r="Y5815">
        <v>662</v>
      </c>
      <c r="Z5815">
        <v>2269</v>
      </c>
      <c r="AA5815">
        <v>8</v>
      </c>
      <c r="AB5815">
        <v>7260.8</v>
      </c>
      <c r="AC5815">
        <f>Table1_1[[#This Row],[Price]]*Table1_1[[#This Row],[Quantity]]</f>
        <v>18152</v>
      </c>
    </row>
    <row r="5816" spans="1:29" x14ac:dyDescent="0.3">
      <c r="A5816" t="s">
        <v>28</v>
      </c>
      <c r="B5816" t="s">
        <v>29</v>
      </c>
      <c r="C5816" t="s">
        <v>193</v>
      </c>
      <c r="D5816" t="s">
        <v>317</v>
      </c>
      <c r="E5816" t="s">
        <v>46</v>
      </c>
      <c r="F5816" t="s">
        <v>113</v>
      </c>
      <c r="G5816">
        <v>68</v>
      </c>
      <c r="H5816">
        <v>403647</v>
      </c>
      <c r="I5816" t="s">
        <v>34</v>
      </c>
      <c r="J5816" s="3">
        <v>44581</v>
      </c>
      <c r="K5816">
        <v>1400</v>
      </c>
      <c r="L5816" t="s">
        <v>23336</v>
      </c>
      <c r="M5816" t="s">
        <v>1198</v>
      </c>
      <c r="N5816" t="s">
        <v>23337</v>
      </c>
      <c r="O5816" t="s">
        <v>23338</v>
      </c>
      <c r="P5816" t="s">
        <v>39</v>
      </c>
      <c r="Q5816">
        <v>20</v>
      </c>
      <c r="R5816" t="s">
        <v>88</v>
      </c>
      <c r="S5816" t="s">
        <v>79</v>
      </c>
      <c r="T5816">
        <v>26891</v>
      </c>
      <c r="U5816" s="1">
        <v>45527</v>
      </c>
      <c r="V5816" t="s">
        <v>64</v>
      </c>
      <c r="W5816">
        <v>482829</v>
      </c>
      <c r="X5816" t="s">
        <v>23339</v>
      </c>
      <c r="Y5816">
        <v>979</v>
      </c>
      <c r="Z5816">
        <v>695</v>
      </c>
      <c r="AA5816">
        <v>5</v>
      </c>
      <c r="AB5816">
        <v>1390</v>
      </c>
      <c r="AC5816">
        <f>Table1_1[[#This Row],[Price]]*Table1_1[[#This Row],[Quantity]]</f>
        <v>3475</v>
      </c>
    </row>
    <row r="5817" spans="1:29" x14ac:dyDescent="0.3">
      <c r="A5817" t="s">
        <v>28</v>
      </c>
      <c r="B5817" t="s">
        <v>29</v>
      </c>
      <c r="C5817" t="s">
        <v>66</v>
      </c>
      <c r="D5817" t="s">
        <v>267</v>
      </c>
      <c r="E5817" t="s">
        <v>46</v>
      </c>
      <c r="F5817" t="s">
        <v>150</v>
      </c>
      <c r="G5817">
        <v>41</v>
      </c>
      <c r="H5817">
        <v>419494</v>
      </c>
      <c r="I5817" t="s">
        <v>34</v>
      </c>
      <c r="J5817" s="3">
        <v>45284</v>
      </c>
      <c r="K5817">
        <v>1000</v>
      </c>
      <c r="L5817" t="s">
        <v>23340</v>
      </c>
      <c r="M5817" t="s">
        <v>366</v>
      </c>
      <c r="N5817" t="s">
        <v>23341</v>
      </c>
      <c r="O5817" t="s">
        <v>23342</v>
      </c>
      <c r="P5817" t="s">
        <v>71</v>
      </c>
      <c r="Q5817">
        <v>12</v>
      </c>
      <c r="R5817" t="s">
        <v>40</v>
      </c>
      <c r="S5817" t="s">
        <v>118</v>
      </c>
      <c r="T5817">
        <v>42992</v>
      </c>
      <c r="U5817" s="1">
        <v>45623</v>
      </c>
      <c r="V5817" t="s">
        <v>42</v>
      </c>
      <c r="W5817">
        <v>414563</v>
      </c>
      <c r="X5817" t="s">
        <v>8670</v>
      </c>
      <c r="Y5817">
        <v>808</v>
      </c>
      <c r="Z5817">
        <v>2233</v>
      </c>
      <c r="AA5817">
        <v>7</v>
      </c>
      <c r="AB5817">
        <v>6252.4000000000015</v>
      </c>
      <c r="AC5817">
        <f>Table1_1[[#This Row],[Price]]*Table1_1[[#This Row],[Quantity]]</f>
        <v>15631</v>
      </c>
    </row>
    <row r="5818" spans="1:29" x14ac:dyDescent="0.3">
      <c r="A5818" t="s">
        <v>28</v>
      </c>
      <c r="B5818" t="s">
        <v>29</v>
      </c>
      <c r="C5818" t="s">
        <v>193</v>
      </c>
      <c r="D5818" t="s">
        <v>442</v>
      </c>
      <c r="E5818" t="s">
        <v>32</v>
      </c>
      <c r="F5818" t="s">
        <v>150</v>
      </c>
      <c r="G5818">
        <v>73</v>
      </c>
      <c r="H5818">
        <v>415573</v>
      </c>
      <c r="I5818" t="s">
        <v>58</v>
      </c>
      <c r="J5818" s="3">
        <v>43980</v>
      </c>
      <c r="K5818">
        <v>1000</v>
      </c>
      <c r="L5818" t="s">
        <v>23344</v>
      </c>
      <c r="M5818" t="s">
        <v>177</v>
      </c>
      <c r="N5818" t="s">
        <v>23345</v>
      </c>
      <c r="O5818" t="s">
        <v>23346</v>
      </c>
      <c r="P5818" t="s">
        <v>71</v>
      </c>
      <c r="Q5818">
        <v>20</v>
      </c>
      <c r="R5818" t="s">
        <v>40</v>
      </c>
      <c r="S5818" t="s">
        <v>63</v>
      </c>
      <c r="T5818">
        <v>81557</v>
      </c>
      <c r="U5818" s="1">
        <v>45358</v>
      </c>
      <c r="V5818" t="s">
        <v>72</v>
      </c>
      <c r="W5818">
        <v>330973</v>
      </c>
      <c r="X5818" t="s">
        <v>23347</v>
      </c>
      <c r="Y5818">
        <v>466</v>
      </c>
      <c r="Z5818">
        <v>2657</v>
      </c>
      <c r="AA5818">
        <v>5</v>
      </c>
      <c r="AB5818">
        <v>5314</v>
      </c>
      <c r="AC5818">
        <f>Table1_1[[#This Row],[Price]]*Table1_1[[#This Row],[Quantity]]</f>
        <v>13285</v>
      </c>
    </row>
    <row r="5819" spans="1:29" x14ac:dyDescent="0.3">
      <c r="A5819" t="s">
        <v>28</v>
      </c>
      <c r="B5819" t="s">
        <v>29</v>
      </c>
      <c r="C5819" t="s">
        <v>193</v>
      </c>
      <c r="D5819" t="s">
        <v>291</v>
      </c>
      <c r="E5819" t="s">
        <v>56</v>
      </c>
      <c r="F5819" t="s">
        <v>83</v>
      </c>
      <c r="G5819">
        <v>51</v>
      </c>
      <c r="H5819">
        <v>430701</v>
      </c>
      <c r="I5819" t="s">
        <v>58</v>
      </c>
      <c r="J5819" s="3">
        <v>44480</v>
      </c>
      <c r="K5819">
        <v>1000</v>
      </c>
      <c r="L5819" t="s">
        <v>23348</v>
      </c>
      <c r="M5819" t="s">
        <v>1460</v>
      </c>
      <c r="N5819" t="s">
        <v>23349</v>
      </c>
      <c r="O5819" t="s">
        <v>23350</v>
      </c>
      <c r="P5819" t="s">
        <v>39</v>
      </c>
      <c r="Q5819">
        <v>16</v>
      </c>
      <c r="R5819" t="s">
        <v>40</v>
      </c>
      <c r="S5819" t="s">
        <v>41</v>
      </c>
      <c r="T5819">
        <v>96732</v>
      </c>
      <c r="U5819" s="1">
        <v>45542</v>
      </c>
      <c r="V5819" t="s">
        <v>180</v>
      </c>
      <c r="W5819">
        <v>744855</v>
      </c>
      <c r="X5819" t="s">
        <v>23351</v>
      </c>
      <c r="Y5819">
        <v>395</v>
      </c>
      <c r="Z5819">
        <v>1496</v>
      </c>
      <c r="AA5819">
        <v>8</v>
      </c>
      <c r="AB5819">
        <v>4787.2</v>
      </c>
      <c r="AC5819">
        <f>Table1_1[[#This Row],[Price]]*Table1_1[[#This Row],[Quantity]]</f>
        <v>11968</v>
      </c>
    </row>
    <row r="5820" spans="1:29" x14ac:dyDescent="0.3">
      <c r="A5820" t="s">
        <v>28</v>
      </c>
      <c r="B5820" t="s">
        <v>29</v>
      </c>
      <c r="C5820" t="s">
        <v>193</v>
      </c>
      <c r="D5820" t="s">
        <v>611</v>
      </c>
      <c r="E5820" t="s">
        <v>46</v>
      </c>
      <c r="F5820" t="s">
        <v>175</v>
      </c>
      <c r="G5820">
        <v>55</v>
      </c>
      <c r="H5820">
        <v>411181</v>
      </c>
      <c r="I5820" t="s">
        <v>34</v>
      </c>
      <c r="J5820" s="3">
        <v>44927</v>
      </c>
      <c r="K5820">
        <v>1400</v>
      </c>
      <c r="L5820" t="s">
        <v>23352</v>
      </c>
      <c r="M5820" t="s">
        <v>319</v>
      </c>
      <c r="N5820" t="s">
        <v>23353</v>
      </c>
      <c r="O5820" t="s">
        <v>23354</v>
      </c>
      <c r="P5820" t="s">
        <v>71</v>
      </c>
      <c r="Q5820">
        <v>19</v>
      </c>
      <c r="R5820" t="s">
        <v>88</v>
      </c>
      <c r="S5820" t="s">
        <v>63</v>
      </c>
      <c r="T5820">
        <v>97871</v>
      </c>
      <c r="U5820" s="1">
        <v>45526</v>
      </c>
      <c r="V5820" t="s">
        <v>64</v>
      </c>
      <c r="W5820">
        <v>317924</v>
      </c>
      <c r="X5820" t="s">
        <v>23355</v>
      </c>
      <c r="Y5820">
        <v>895</v>
      </c>
      <c r="Z5820">
        <v>2938</v>
      </c>
      <c r="AA5820">
        <v>6</v>
      </c>
      <c r="AB5820">
        <v>7051.2000000000007</v>
      </c>
      <c r="AC5820">
        <f>Table1_1[[#This Row],[Price]]*Table1_1[[#This Row],[Quantity]]</f>
        <v>17628</v>
      </c>
    </row>
    <row r="5821" spans="1:29" x14ac:dyDescent="0.3">
      <c r="A5821" t="s">
        <v>28</v>
      </c>
      <c r="B5821" t="s">
        <v>29</v>
      </c>
      <c r="C5821" t="s">
        <v>157</v>
      </c>
      <c r="D5821" t="s">
        <v>142</v>
      </c>
      <c r="E5821" t="s">
        <v>56</v>
      </c>
      <c r="F5821" t="s">
        <v>135</v>
      </c>
      <c r="G5821">
        <v>67</v>
      </c>
      <c r="H5821">
        <v>427833</v>
      </c>
      <c r="I5821" t="s">
        <v>34</v>
      </c>
      <c r="J5821" s="3">
        <v>44702</v>
      </c>
      <c r="K5821">
        <v>1100</v>
      </c>
      <c r="L5821" t="s">
        <v>23357</v>
      </c>
      <c r="M5821" t="s">
        <v>177</v>
      </c>
      <c r="N5821" t="s">
        <v>23358</v>
      </c>
      <c r="O5821" t="s">
        <v>23359</v>
      </c>
      <c r="P5821" t="s">
        <v>71</v>
      </c>
      <c r="Q5821">
        <v>7</v>
      </c>
      <c r="R5821" t="s">
        <v>40</v>
      </c>
      <c r="S5821" t="s">
        <v>41</v>
      </c>
      <c r="T5821">
        <v>26673</v>
      </c>
      <c r="U5821" s="1">
        <v>45511</v>
      </c>
      <c r="V5821" t="s">
        <v>64</v>
      </c>
      <c r="W5821">
        <v>681774</v>
      </c>
      <c r="X5821" t="s">
        <v>11352</v>
      </c>
      <c r="Y5821">
        <v>766</v>
      </c>
      <c r="Z5821">
        <v>2196</v>
      </c>
      <c r="AA5821">
        <v>4</v>
      </c>
      <c r="AB5821">
        <v>3513.6000000000004</v>
      </c>
      <c r="AC5821">
        <f>Table1_1[[#This Row],[Price]]*Table1_1[[#This Row],[Quantity]]</f>
        <v>8784</v>
      </c>
    </row>
    <row r="5822" spans="1:29" x14ac:dyDescent="0.3">
      <c r="A5822" t="s">
        <v>28</v>
      </c>
      <c r="B5822" t="s">
        <v>29</v>
      </c>
      <c r="C5822" t="s">
        <v>66</v>
      </c>
      <c r="D5822" t="s">
        <v>254</v>
      </c>
      <c r="E5822" t="s">
        <v>46</v>
      </c>
      <c r="F5822" t="s">
        <v>106</v>
      </c>
      <c r="G5822">
        <v>29</v>
      </c>
      <c r="H5822">
        <v>417490</v>
      </c>
      <c r="I5822" t="s">
        <v>34</v>
      </c>
      <c r="J5822" s="3">
        <v>43903</v>
      </c>
      <c r="K5822">
        <v>1300</v>
      </c>
      <c r="L5822" t="s">
        <v>23360</v>
      </c>
      <c r="M5822" t="s">
        <v>506</v>
      </c>
      <c r="N5822" t="s">
        <v>23361</v>
      </c>
      <c r="O5822" t="s">
        <v>23362</v>
      </c>
      <c r="P5822" t="s">
        <v>71</v>
      </c>
      <c r="Q5822">
        <v>19</v>
      </c>
      <c r="R5822" t="s">
        <v>40</v>
      </c>
      <c r="S5822" t="s">
        <v>79</v>
      </c>
      <c r="T5822">
        <v>69534</v>
      </c>
      <c r="U5822" s="1">
        <v>45294</v>
      </c>
      <c r="V5822" t="s">
        <v>111</v>
      </c>
      <c r="W5822">
        <v>456575</v>
      </c>
      <c r="X5822" t="s">
        <v>23363</v>
      </c>
      <c r="Y5822">
        <v>779</v>
      </c>
      <c r="Z5822">
        <v>2697</v>
      </c>
      <c r="AA5822">
        <v>2</v>
      </c>
      <c r="AB5822">
        <v>2157.6</v>
      </c>
      <c r="AC5822">
        <f>Table1_1[[#This Row],[Price]]*Table1_1[[#This Row],[Quantity]]</f>
        <v>5394</v>
      </c>
    </row>
    <row r="5823" spans="1:29" x14ac:dyDescent="0.3">
      <c r="A5823" t="s">
        <v>28</v>
      </c>
      <c r="B5823" t="s">
        <v>29</v>
      </c>
      <c r="C5823" t="s">
        <v>193</v>
      </c>
      <c r="D5823" t="s">
        <v>170</v>
      </c>
      <c r="E5823" t="s">
        <v>56</v>
      </c>
      <c r="F5823" t="s">
        <v>47</v>
      </c>
      <c r="G5823">
        <v>81</v>
      </c>
      <c r="H5823">
        <v>404537</v>
      </c>
      <c r="I5823" t="s">
        <v>34</v>
      </c>
      <c r="J5823" s="3">
        <v>44271</v>
      </c>
      <c r="K5823">
        <v>1000</v>
      </c>
      <c r="L5823" t="s">
        <v>23364</v>
      </c>
      <c r="M5823" t="s">
        <v>428</v>
      </c>
      <c r="N5823" t="s">
        <v>23365</v>
      </c>
      <c r="O5823" t="s">
        <v>23366</v>
      </c>
      <c r="P5823" t="s">
        <v>39</v>
      </c>
      <c r="Q5823">
        <v>6</v>
      </c>
      <c r="R5823" t="s">
        <v>88</v>
      </c>
      <c r="S5823" t="s">
        <v>41</v>
      </c>
      <c r="T5823">
        <v>70396</v>
      </c>
      <c r="U5823" s="1">
        <v>45352</v>
      </c>
      <c r="V5823" t="s">
        <v>72</v>
      </c>
      <c r="W5823">
        <v>143309</v>
      </c>
      <c r="X5823" t="s">
        <v>10530</v>
      </c>
      <c r="Y5823">
        <v>473</v>
      </c>
      <c r="Z5823">
        <v>2043</v>
      </c>
      <c r="AA5823">
        <v>4</v>
      </c>
      <c r="AB5823">
        <v>3268.8</v>
      </c>
      <c r="AC5823">
        <f>Table1_1[[#This Row],[Price]]*Table1_1[[#This Row],[Quantity]]</f>
        <v>8172</v>
      </c>
    </row>
    <row r="5824" spans="1:29" x14ac:dyDescent="0.3">
      <c r="A5824" t="s">
        <v>28</v>
      </c>
      <c r="B5824" t="s">
        <v>29</v>
      </c>
      <c r="C5824" t="s">
        <v>44</v>
      </c>
      <c r="D5824" t="s">
        <v>55</v>
      </c>
      <c r="E5824" t="s">
        <v>46</v>
      </c>
      <c r="F5824" t="s">
        <v>175</v>
      </c>
      <c r="G5824">
        <v>58</v>
      </c>
      <c r="H5824">
        <v>417498</v>
      </c>
      <c r="I5824" t="s">
        <v>34</v>
      </c>
      <c r="J5824" s="3">
        <v>44230</v>
      </c>
      <c r="K5824">
        <v>1400</v>
      </c>
      <c r="L5824" t="s">
        <v>23367</v>
      </c>
      <c r="M5824" t="s">
        <v>1118</v>
      </c>
      <c r="N5824" t="s">
        <v>23368</v>
      </c>
      <c r="O5824" t="s">
        <v>23369</v>
      </c>
      <c r="P5824" t="s">
        <v>39</v>
      </c>
      <c r="Q5824">
        <v>16</v>
      </c>
      <c r="R5824" t="s">
        <v>40</v>
      </c>
      <c r="S5824" t="s">
        <v>41</v>
      </c>
      <c r="T5824">
        <v>64790</v>
      </c>
      <c r="U5824" s="1">
        <v>45591</v>
      </c>
      <c r="V5824" t="s">
        <v>155</v>
      </c>
      <c r="W5824">
        <v>774973</v>
      </c>
      <c r="X5824" t="s">
        <v>23370</v>
      </c>
      <c r="Y5824">
        <v>383</v>
      </c>
      <c r="Z5824">
        <v>527</v>
      </c>
      <c r="AA5824">
        <v>8</v>
      </c>
      <c r="AB5824">
        <v>1686.4</v>
      </c>
      <c r="AC5824">
        <f>Table1_1[[#This Row],[Price]]*Table1_1[[#This Row],[Quantity]]</f>
        <v>4216</v>
      </c>
    </row>
    <row r="5825" spans="1:29" x14ac:dyDescent="0.3">
      <c r="A5825" t="s">
        <v>28</v>
      </c>
      <c r="B5825" t="s">
        <v>29</v>
      </c>
      <c r="C5825" t="s">
        <v>91</v>
      </c>
      <c r="D5825" t="s">
        <v>187</v>
      </c>
      <c r="E5825" t="s">
        <v>32</v>
      </c>
      <c r="F5825" t="s">
        <v>135</v>
      </c>
      <c r="G5825">
        <v>63</v>
      </c>
      <c r="H5825">
        <v>420442</v>
      </c>
      <c r="I5825" t="s">
        <v>34</v>
      </c>
      <c r="J5825" s="3">
        <v>43966</v>
      </c>
      <c r="K5825">
        <v>1000</v>
      </c>
      <c r="L5825" t="s">
        <v>6283</v>
      </c>
      <c r="M5825" t="s">
        <v>1118</v>
      </c>
      <c r="N5825" t="s">
        <v>23371</v>
      </c>
      <c r="O5825" t="s">
        <v>23372</v>
      </c>
      <c r="P5825" t="s">
        <v>71</v>
      </c>
      <c r="Q5825">
        <v>18</v>
      </c>
      <c r="R5825" t="s">
        <v>40</v>
      </c>
      <c r="S5825" t="s">
        <v>41</v>
      </c>
      <c r="T5825">
        <v>66346</v>
      </c>
      <c r="U5825" s="1">
        <v>45581</v>
      </c>
      <c r="V5825" t="s">
        <v>155</v>
      </c>
      <c r="W5825">
        <v>155268</v>
      </c>
      <c r="X5825" t="s">
        <v>23373</v>
      </c>
      <c r="Y5825">
        <v>314</v>
      </c>
      <c r="Z5825">
        <v>2958</v>
      </c>
      <c r="AA5825">
        <v>4</v>
      </c>
      <c r="AB5825">
        <v>4732.8</v>
      </c>
      <c r="AC5825">
        <f>Table1_1[[#This Row],[Price]]*Table1_1[[#This Row],[Quantity]]</f>
        <v>11832</v>
      </c>
    </row>
    <row r="5826" spans="1:29" x14ac:dyDescent="0.3">
      <c r="A5826" t="s">
        <v>28</v>
      </c>
      <c r="B5826" t="s">
        <v>29</v>
      </c>
      <c r="C5826" t="s">
        <v>30</v>
      </c>
      <c r="D5826" t="s">
        <v>261</v>
      </c>
      <c r="E5826" t="s">
        <v>46</v>
      </c>
      <c r="F5826" t="s">
        <v>99</v>
      </c>
      <c r="G5826">
        <v>14</v>
      </c>
      <c r="H5826">
        <v>416771</v>
      </c>
      <c r="I5826" t="s">
        <v>58</v>
      </c>
      <c r="J5826" s="3">
        <v>45342</v>
      </c>
      <c r="K5826">
        <v>800</v>
      </c>
      <c r="L5826" t="s">
        <v>23374</v>
      </c>
      <c r="M5826" t="s">
        <v>129</v>
      </c>
      <c r="N5826" t="s">
        <v>23375</v>
      </c>
      <c r="O5826" t="s">
        <v>23376</v>
      </c>
      <c r="P5826" t="s">
        <v>71</v>
      </c>
      <c r="Q5826">
        <v>10</v>
      </c>
      <c r="R5826" t="s">
        <v>88</v>
      </c>
      <c r="S5826" t="s">
        <v>63</v>
      </c>
      <c r="T5826">
        <v>55392</v>
      </c>
      <c r="U5826" s="1">
        <v>45517</v>
      </c>
      <c r="V5826" t="s">
        <v>64</v>
      </c>
      <c r="W5826">
        <v>303536</v>
      </c>
      <c r="X5826" t="s">
        <v>23377</v>
      </c>
      <c r="Y5826">
        <v>445</v>
      </c>
      <c r="Z5826">
        <v>1646</v>
      </c>
      <c r="AA5826">
        <v>2</v>
      </c>
      <c r="AB5826">
        <v>1316.8000000000002</v>
      </c>
      <c r="AC5826">
        <f>Table1_1[[#This Row],[Price]]*Table1_1[[#This Row],[Quantity]]</f>
        <v>3292</v>
      </c>
    </row>
    <row r="5827" spans="1:29" x14ac:dyDescent="0.3">
      <c r="A5827" t="s">
        <v>28</v>
      </c>
      <c r="B5827" t="s">
        <v>29</v>
      </c>
      <c r="C5827" t="s">
        <v>157</v>
      </c>
      <c r="D5827" t="s">
        <v>338</v>
      </c>
      <c r="E5827" t="s">
        <v>56</v>
      </c>
      <c r="F5827" t="s">
        <v>99</v>
      </c>
      <c r="G5827">
        <v>62</v>
      </c>
      <c r="H5827">
        <v>419362</v>
      </c>
      <c r="I5827" t="s">
        <v>34</v>
      </c>
      <c r="J5827" s="3">
        <v>43890</v>
      </c>
      <c r="K5827">
        <v>1400</v>
      </c>
      <c r="L5827" t="s">
        <v>16223</v>
      </c>
      <c r="M5827" t="s">
        <v>195</v>
      </c>
      <c r="N5827" t="s">
        <v>23379</v>
      </c>
      <c r="O5827" t="s">
        <v>23380</v>
      </c>
      <c r="P5827" t="s">
        <v>71</v>
      </c>
      <c r="Q5827">
        <v>8</v>
      </c>
      <c r="R5827" t="s">
        <v>88</v>
      </c>
      <c r="S5827" t="s">
        <v>63</v>
      </c>
      <c r="T5827">
        <v>18174</v>
      </c>
      <c r="U5827" s="1">
        <v>45314</v>
      </c>
      <c r="V5827" t="s">
        <v>111</v>
      </c>
      <c r="W5827">
        <v>132605</v>
      </c>
      <c r="X5827" t="s">
        <v>23381</v>
      </c>
      <c r="Y5827">
        <v>502</v>
      </c>
      <c r="Z5827">
        <v>803</v>
      </c>
      <c r="AA5827">
        <v>5</v>
      </c>
      <c r="AB5827">
        <v>1606</v>
      </c>
      <c r="AC5827">
        <f>Table1_1[[#This Row],[Price]]*Table1_1[[#This Row],[Quantity]]</f>
        <v>4015</v>
      </c>
    </row>
    <row r="5828" spans="1:29" x14ac:dyDescent="0.3">
      <c r="A5828" t="s">
        <v>28</v>
      </c>
      <c r="B5828" t="s">
        <v>29</v>
      </c>
      <c r="C5828" t="s">
        <v>148</v>
      </c>
      <c r="D5828" t="s">
        <v>411</v>
      </c>
      <c r="E5828" t="s">
        <v>46</v>
      </c>
      <c r="F5828" t="s">
        <v>113</v>
      </c>
      <c r="G5828">
        <v>76</v>
      </c>
      <c r="H5828">
        <v>414699</v>
      </c>
      <c r="I5828" t="s">
        <v>58</v>
      </c>
      <c r="J5828" s="3">
        <v>44165</v>
      </c>
      <c r="K5828">
        <v>1400</v>
      </c>
      <c r="L5828" t="s">
        <v>23382</v>
      </c>
      <c r="M5828" t="s">
        <v>216</v>
      </c>
      <c r="N5828" t="s">
        <v>23383</v>
      </c>
      <c r="O5828" t="s">
        <v>23384</v>
      </c>
      <c r="P5828" t="s">
        <v>87</v>
      </c>
      <c r="Q5828">
        <v>6</v>
      </c>
      <c r="R5828" t="s">
        <v>40</v>
      </c>
      <c r="S5828" t="s">
        <v>63</v>
      </c>
      <c r="T5828">
        <v>55052</v>
      </c>
      <c r="U5828" s="1">
        <v>45352</v>
      </c>
      <c r="V5828" t="s">
        <v>72</v>
      </c>
      <c r="W5828">
        <v>313073</v>
      </c>
      <c r="X5828" t="s">
        <v>23385</v>
      </c>
      <c r="Y5828">
        <v>910</v>
      </c>
      <c r="Z5828">
        <v>581</v>
      </c>
      <c r="AA5828">
        <v>1</v>
      </c>
      <c r="AB5828">
        <v>232.4</v>
      </c>
      <c r="AC5828">
        <f>Table1_1[[#This Row],[Price]]*Table1_1[[#This Row],[Quantity]]</f>
        <v>581</v>
      </c>
    </row>
    <row r="5829" spans="1:29" x14ac:dyDescent="0.3">
      <c r="A5829" t="s">
        <v>28</v>
      </c>
      <c r="B5829" t="s">
        <v>29</v>
      </c>
      <c r="C5829" t="s">
        <v>157</v>
      </c>
      <c r="D5829" t="s">
        <v>546</v>
      </c>
      <c r="E5829" t="s">
        <v>32</v>
      </c>
      <c r="F5829" t="s">
        <v>150</v>
      </c>
      <c r="G5829">
        <v>35</v>
      </c>
      <c r="H5829">
        <v>426508</v>
      </c>
      <c r="I5829" t="s">
        <v>58</v>
      </c>
      <c r="J5829" s="3">
        <v>44236</v>
      </c>
      <c r="K5829">
        <v>1100</v>
      </c>
      <c r="L5829" t="s">
        <v>23386</v>
      </c>
      <c r="M5829" t="s">
        <v>434</v>
      </c>
      <c r="N5829" t="s">
        <v>23387</v>
      </c>
      <c r="O5829" t="s">
        <v>23388</v>
      </c>
      <c r="P5829" t="s">
        <v>87</v>
      </c>
      <c r="Q5829">
        <v>15</v>
      </c>
      <c r="R5829" t="s">
        <v>40</v>
      </c>
      <c r="S5829" t="s">
        <v>118</v>
      </c>
      <c r="T5829">
        <v>10927</v>
      </c>
      <c r="U5829" s="1">
        <v>45324</v>
      </c>
      <c r="V5829" t="s">
        <v>119</v>
      </c>
      <c r="W5829">
        <v>481850</v>
      </c>
      <c r="X5829" t="s">
        <v>6796</v>
      </c>
      <c r="Y5829">
        <v>585</v>
      </c>
      <c r="Z5829">
        <v>2657</v>
      </c>
      <c r="AA5829">
        <v>6</v>
      </c>
      <c r="AB5829">
        <v>6376.8</v>
      </c>
      <c r="AC5829">
        <f>Table1_1[[#This Row],[Price]]*Table1_1[[#This Row],[Quantity]]</f>
        <v>15942</v>
      </c>
    </row>
    <row r="5830" spans="1:29" x14ac:dyDescent="0.3">
      <c r="A5830" t="s">
        <v>28</v>
      </c>
      <c r="B5830" t="s">
        <v>29</v>
      </c>
      <c r="C5830" t="s">
        <v>157</v>
      </c>
      <c r="D5830" t="s">
        <v>31</v>
      </c>
      <c r="E5830" t="s">
        <v>46</v>
      </c>
      <c r="F5830" t="s">
        <v>83</v>
      </c>
      <c r="G5830">
        <v>60</v>
      </c>
      <c r="H5830">
        <v>426040</v>
      </c>
      <c r="I5830" t="s">
        <v>58</v>
      </c>
      <c r="J5830" s="3">
        <v>45354</v>
      </c>
      <c r="K5830">
        <v>1100</v>
      </c>
      <c r="L5830" t="s">
        <v>23389</v>
      </c>
      <c r="M5830" t="s">
        <v>670</v>
      </c>
      <c r="N5830" t="s">
        <v>23390</v>
      </c>
      <c r="O5830" t="s">
        <v>23391</v>
      </c>
      <c r="P5830" t="s">
        <v>87</v>
      </c>
      <c r="Q5830">
        <v>5</v>
      </c>
      <c r="R5830" t="s">
        <v>40</v>
      </c>
      <c r="S5830" t="s">
        <v>118</v>
      </c>
      <c r="T5830">
        <v>65722</v>
      </c>
      <c r="U5830" s="1">
        <v>45456</v>
      </c>
      <c r="V5830" t="s">
        <v>52</v>
      </c>
      <c r="W5830">
        <v>102050</v>
      </c>
      <c r="X5830" t="s">
        <v>23392</v>
      </c>
      <c r="Y5830">
        <v>520</v>
      </c>
      <c r="Z5830">
        <v>1375</v>
      </c>
      <c r="AA5830">
        <v>3</v>
      </c>
      <c r="AB5830">
        <v>1650</v>
      </c>
      <c r="AC5830">
        <f>Table1_1[[#This Row],[Price]]*Table1_1[[#This Row],[Quantity]]</f>
        <v>4125</v>
      </c>
    </row>
    <row r="5831" spans="1:29" x14ac:dyDescent="0.3">
      <c r="A5831" t="s">
        <v>28</v>
      </c>
      <c r="B5831" t="s">
        <v>29</v>
      </c>
      <c r="C5831" t="s">
        <v>54</v>
      </c>
      <c r="D5831" t="s">
        <v>611</v>
      </c>
      <c r="E5831" t="s">
        <v>56</v>
      </c>
      <c r="F5831" t="s">
        <v>47</v>
      </c>
      <c r="G5831">
        <v>44</v>
      </c>
      <c r="H5831">
        <v>434890</v>
      </c>
      <c r="I5831" t="s">
        <v>58</v>
      </c>
      <c r="J5831" s="3">
        <v>44057</v>
      </c>
      <c r="K5831">
        <v>950</v>
      </c>
      <c r="L5831" t="s">
        <v>23393</v>
      </c>
      <c r="M5831" t="s">
        <v>366</v>
      </c>
      <c r="N5831" t="s">
        <v>23394</v>
      </c>
      <c r="O5831" t="s">
        <v>23395</v>
      </c>
      <c r="P5831" t="s">
        <v>39</v>
      </c>
      <c r="Q5831">
        <v>14</v>
      </c>
      <c r="R5831" t="s">
        <v>88</v>
      </c>
      <c r="S5831" t="s">
        <v>63</v>
      </c>
      <c r="T5831">
        <v>33922</v>
      </c>
      <c r="U5831" s="1">
        <v>45473</v>
      </c>
      <c r="V5831" t="s">
        <v>52</v>
      </c>
      <c r="W5831">
        <v>598058</v>
      </c>
      <c r="X5831" t="s">
        <v>23396</v>
      </c>
      <c r="Y5831">
        <v>480</v>
      </c>
      <c r="Z5831">
        <v>2151</v>
      </c>
      <c r="AA5831">
        <v>6</v>
      </c>
      <c r="AB5831">
        <v>5162.4000000000015</v>
      </c>
      <c r="AC5831">
        <f>Table1_1[[#This Row],[Price]]*Table1_1[[#This Row],[Quantity]]</f>
        <v>12906</v>
      </c>
    </row>
    <row r="5832" spans="1:29" x14ac:dyDescent="0.3">
      <c r="A5832" t="s">
        <v>28</v>
      </c>
      <c r="B5832" t="s">
        <v>29</v>
      </c>
      <c r="C5832" t="s">
        <v>44</v>
      </c>
      <c r="D5832" t="s">
        <v>92</v>
      </c>
      <c r="E5832" t="s">
        <v>46</v>
      </c>
      <c r="F5832" t="s">
        <v>33</v>
      </c>
      <c r="G5832">
        <v>13</v>
      </c>
      <c r="H5832">
        <v>433347</v>
      </c>
      <c r="I5832" t="s">
        <v>34</v>
      </c>
      <c r="J5832" s="3">
        <v>44110</v>
      </c>
      <c r="K5832">
        <v>1100</v>
      </c>
      <c r="L5832" t="s">
        <v>23398</v>
      </c>
      <c r="M5832" t="s">
        <v>244</v>
      </c>
      <c r="N5832" t="s">
        <v>23399</v>
      </c>
      <c r="O5832" t="s">
        <v>23400</v>
      </c>
      <c r="P5832" t="s">
        <v>71</v>
      </c>
      <c r="Q5832">
        <v>3</v>
      </c>
      <c r="R5832" t="s">
        <v>88</v>
      </c>
      <c r="S5832" t="s">
        <v>63</v>
      </c>
      <c r="T5832">
        <v>78958</v>
      </c>
      <c r="U5832" s="1">
        <v>45415</v>
      </c>
      <c r="V5832" t="s">
        <v>140</v>
      </c>
      <c r="W5832">
        <v>764380</v>
      </c>
      <c r="X5832" t="s">
        <v>23401</v>
      </c>
      <c r="Y5832">
        <v>861</v>
      </c>
      <c r="Z5832">
        <v>2068</v>
      </c>
      <c r="AA5832">
        <v>6</v>
      </c>
      <c r="AB5832">
        <v>4963.2000000000007</v>
      </c>
      <c r="AC5832">
        <f>Table1_1[[#This Row],[Price]]*Table1_1[[#This Row],[Quantity]]</f>
        <v>12408</v>
      </c>
    </row>
    <row r="5833" spans="1:29" x14ac:dyDescent="0.3">
      <c r="A5833" t="s">
        <v>28</v>
      </c>
      <c r="B5833" t="s">
        <v>29</v>
      </c>
      <c r="C5833" t="s">
        <v>44</v>
      </c>
      <c r="D5833" t="s">
        <v>31</v>
      </c>
      <c r="E5833" t="s">
        <v>56</v>
      </c>
      <c r="F5833" t="s">
        <v>113</v>
      </c>
      <c r="G5833">
        <v>4</v>
      </c>
      <c r="H5833">
        <v>418739</v>
      </c>
      <c r="I5833" t="s">
        <v>34</v>
      </c>
      <c r="J5833" s="3">
        <v>43875</v>
      </c>
      <c r="K5833">
        <v>1300</v>
      </c>
      <c r="L5833" t="s">
        <v>23403</v>
      </c>
      <c r="M5833" t="s">
        <v>953</v>
      </c>
      <c r="N5833" t="s">
        <v>23404</v>
      </c>
      <c r="O5833">
        <v>-6614</v>
      </c>
      <c r="P5833" t="s">
        <v>87</v>
      </c>
      <c r="Q5833">
        <v>7</v>
      </c>
      <c r="R5833" t="s">
        <v>88</v>
      </c>
      <c r="S5833" t="s">
        <v>63</v>
      </c>
      <c r="T5833">
        <v>36246</v>
      </c>
      <c r="U5833" s="1">
        <v>45322</v>
      </c>
      <c r="V5833" t="s">
        <v>111</v>
      </c>
      <c r="W5833">
        <v>761984</v>
      </c>
      <c r="X5833" t="s">
        <v>23405</v>
      </c>
      <c r="Y5833">
        <v>325</v>
      </c>
      <c r="Z5833">
        <v>2812</v>
      </c>
      <c r="AA5833">
        <v>8</v>
      </c>
      <c r="AB5833">
        <v>8998.4</v>
      </c>
      <c r="AC5833">
        <f>Table1_1[[#This Row],[Price]]*Table1_1[[#This Row],[Quantity]]</f>
        <v>22496</v>
      </c>
    </row>
    <row r="5834" spans="1:29" x14ac:dyDescent="0.3">
      <c r="A5834" t="s">
        <v>28</v>
      </c>
      <c r="B5834" t="s">
        <v>29</v>
      </c>
      <c r="C5834" t="s">
        <v>157</v>
      </c>
      <c r="D5834" t="s">
        <v>524</v>
      </c>
      <c r="E5834" t="s">
        <v>56</v>
      </c>
      <c r="F5834" t="s">
        <v>47</v>
      </c>
      <c r="G5834">
        <v>33</v>
      </c>
      <c r="H5834">
        <v>406350</v>
      </c>
      <c r="I5834" t="s">
        <v>58</v>
      </c>
      <c r="J5834" s="3">
        <v>45241</v>
      </c>
      <c r="K5834">
        <v>1400</v>
      </c>
      <c r="L5834" t="s">
        <v>23406</v>
      </c>
      <c r="M5834" t="s">
        <v>216</v>
      </c>
      <c r="N5834" t="s">
        <v>23407</v>
      </c>
      <c r="O5834" t="s">
        <v>23408</v>
      </c>
      <c r="P5834" t="s">
        <v>71</v>
      </c>
      <c r="Q5834">
        <v>16</v>
      </c>
      <c r="R5834" t="s">
        <v>40</v>
      </c>
      <c r="S5834" t="s">
        <v>41</v>
      </c>
      <c r="T5834">
        <v>16380</v>
      </c>
      <c r="U5834" s="1">
        <v>45456</v>
      </c>
      <c r="V5834" t="s">
        <v>52</v>
      </c>
      <c r="W5834">
        <v>747635</v>
      </c>
      <c r="X5834" t="s">
        <v>23409</v>
      </c>
      <c r="Y5834">
        <v>989</v>
      </c>
      <c r="Z5834">
        <v>2017</v>
      </c>
      <c r="AA5834">
        <v>2</v>
      </c>
      <c r="AB5834">
        <v>1613.6000000000001</v>
      </c>
      <c r="AC5834">
        <f>Table1_1[[#This Row],[Price]]*Table1_1[[#This Row],[Quantity]]</f>
        <v>4034</v>
      </c>
    </row>
    <row r="5835" spans="1:29" x14ac:dyDescent="0.3">
      <c r="A5835" t="s">
        <v>28</v>
      </c>
      <c r="B5835" t="s">
        <v>29</v>
      </c>
      <c r="C5835" t="s">
        <v>91</v>
      </c>
      <c r="D5835" t="s">
        <v>248</v>
      </c>
      <c r="E5835" t="s">
        <v>56</v>
      </c>
      <c r="F5835" t="s">
        <v>83</v>
      </c>
      <c r="G5835">
        <v>50</v>
      </c>
      <c r="H5835">
        <v>436904</v>
      </c>
      <c r="I5835" t="s">
        <v>58</v>
      </c>
      <c r="J5835" s="3">
        <v>45246</v>
      </c>
      <c r="K5835">
        <v>1200</v>
      </c>
      <c r="L5835" t="s">
        <v>23411</v>
      </c>
      <c r="M5835" t="s">
        <v>115</v>
      </c>
      <c r="N5835" t="s">
        <v>23412</v>
      </c>
      <c r="O5835" t="s">
        <v>23413</v>
      </c>
      <c r="P5835" t="s">
        <v>39</v>
      </c>
      <c r="Q5835">
        <v>11</v>
      </c>
      <c r="R5835" t="s">
        <v>40</v>
      </c>
      <c r="S5835" t="s">
        <v>63</v>
      </c>
      <c r="T5835">
        <v>89448</v>
      </c>
      <c r="U5835" s="1">
        <v>45431</v>
      </c>
      <c r="V5835" t="s">
        <v>140</v>
      </c>
      <c r="W5835">
        <v>661621</v>
      </c>
      <c r="X5835" t="s">
        <v>23414</v>
      </c>
      <c r="Y5835">
        <v>730</v>
      </c>
      <c r="Z5835">
        <v>1459</v>
      </c>
      <c r="AA5835">
        <v>1</v>
      </c>
      <c r="AB5835">
        <v>583.6</v>
      </c>
      <c r="AC5835">
        <f>Table1_1[[#This Row],[Price]]*Table1_1[[#This Row],[Quantity]]</f>
        <v>1459</v>
      </c>
    </row>
    <row r="5836" spans="1:29" x14ac:dyDescent="0.3">
      <c r="A5836" t="s">
        <v>28</v>
      </c>
      <c r="B5836" t="s">
        <v>29</v>
      </c>
      <c r="C5836" t="s">
        <v>148</v>
      </c>
      <c r="D5836" t="s">
        <v>254</v>
      </c>
      <c r="E5836" t="s">
        <v>32</v>
      </c>
      <c r="F5836" t="s">
        <v>33</v>
      </c>
      <c r="G5836">
        <v>76</v>
      </c>
      <c r="H5836">
        <v>406228</v>
      </c>
      <c r="I5836" t="s">
        <v>58</v>
      </c>
      <c r="J5836" s="3">
        <v>45340</v>
      </c>
      <c r="K5836">
        <v>950</v>
      </c>
      <c r="L5836" t="s">
        <v>23415</v>
      </c>
      <c r="M5836" t="s">
        <v>623</v>
      </c>
      <c r="N5836" t="s">
        <v>23416</v>
      </c>
      <c r="O5836" t="s">
        <v>23417</v>
      </c>
      <c r="P5836" t="s">
        <v>87</v>
      </c>
      <c r="Q5836">
        <v>11</v>
      </c>
      <c r="R5836" t="s">
        <v>40</v>
      </c>
      <c r="S5836" t="s">
        <v>41</v>
      </c>
      <c r="T5836">
        <v>16897</v>
      </c>
      <c r="U5836" s="1">
        <v>45297</v>
      </c>
      <c r="V5836" t="s">
        <v>111</v>
      </c>
      <c r="W5836">
        <v>366412</v>
      </c>
      <c r="X5836" t="s">
        <v>23418</v>
      </c>
      <c r="Y5836">
        <v>848</v>
      </c>
      <c r="Z5836">
        <v>2751</v>
      </c>
      <c r="AA5836">
        <v>5</v>
      </c>
      <c r="AB5836">
        <v>5502</v>
      </c>
      <c r="AC5836">
        <f>Table1_1[[#This Row],[Price]]*Table1_1[[#This Row],[Quantity]]</f>
        <v>13755</v>
      </c>
    </row>
    <row r="5837" spans="1:29" x14ac:dyDescent="0.3">
      <c r="A5837" t="s">
        <v>28</v>
      </c>
      <c r="B5837" t="s">
        <v>29</v>
      </c>
      <c r="C5837" t="s">
        <v>44</v>
      </c>
      <c r="D5837" t="s">
        <v>546</v>
      </c>
      <c r="E5837" t="s">
        <v>56</v>
      </c>
      <c r="F5837" t="s">
        <v>33</v>
      </c>
      <c r="G5837">
        <v>18</v>
      </c>
      <c r="H5837">
        <v>414863</v>
      </c>
      <c r="I5837" t="s">
        <v>58</v>
      </c>
      <c r="J5837" s="3">
        <v>44560</v>
      </c>
      <c r="K5837">
        <v>1200</v>
      </c>
      <c r="L5837" t="s">
        <v>23419</v>
      </c>
      <c r="M5837" t="s">
        <v>165</v>
      </c>
      <c r="N5837" t="s">
        <v>23420</v>
      </c>
      <c r="O5837" t="s">
        <v>23421</v>
      </c>
      <c r="P5837" t="s">
        <v>71</v>
      </c>
      <c r="Q5837">
        <v>8</v>
      </c>
      <c r="R5837" t="s">
        <v>40</v>
      </c>
      <c r="S5837" t="s">
        <v>41</v>
      </c>
      <c r="T5837">
        <v>28759</v>
      </c>
      <c r="U5837" s="1">
        <v>45441</v>
      </c>
      <c r="V5837" t="s">
        <v>140</v>
      </c>
      <c r="W5837">
        <v>420592</v>
      </c>
      <c r="X5837" t="s">
        <v>23422</v>
      </c>
      <c r="Y5837">
        <v>539</v>
      </c>
      <c r="Z5837">
        <v>1327</v>
      </c>
      <c r="AA5837">
        <v>4</v>
      </c>
      <c r="AB5837">
        <v>2123.2000000000003</v>
      </c>
      <c r="AC5837">
        <f>Table1_1[[#This Row],[Price]]*Table1_1[[#This Row],[Quantity]]</f>
        <v>5308</v>
      </c>
    </row>
    <row r="5838" spans="1:29" x14ac:dyDescent="0.3">
      <c r="A5838" t="s">
        <v>28</v>
      </c>
      <c r="B5838" t="s">
        <v>29</v>
      </c>
      <c r="C5838" t="s">
        <v>148</v>
      </c>
      <c r="D5838" t="s">
        <v>611</v>
      </c>
      <c r="E5838" t="s">
        <v>32</v>
      </c>
      <c r="F5838" t="s">
        <v>150</v>
      </c>
      <c r="G5838">
        <v>54</v>
      </c>
      <c r="H5838">
        <v>439111</v>
      </c>
      <c r="I5838" t="s">
        <v>58</v>
      </c>
      <c r="J5838" s="3">
        <v>45243</v>
      </c>
      <c r="K5838">
        <v>1100</v>
      </c>
      <c r="L5838" t="s">
        <v>23424</v>
      </c>
      <c r="M5838" t="s">
        <v>895</v>
      </c>
      <c r="N5838" t="s">
        <v>23425</v>
      </c>
      <c r="O5838" t="s">
        <v>23426</v>
      </c>
      <c r="P5838" t="s">
        <v>51</v>
      </c>
      <c r="Q5838">
        <v>17</v>
      </c>
      <c r="R5838" t="s">
        <v>88</v>
      </c>
      <c r="S5838" t="s">
        <v>41</v>
      </c>
      <c r="T5838">
        <v>66458</v>
      </c>
      <c r="U5838" s="1">
        <v>45509</v>
      </c>
      <c r="V5838" t="s">
        <v>64</v>
      </c>
      <c r="W5838">
        <v>340473</v>
      </c>
      <c r="X5838" t="s">
        <v>23427</v>
      </c>
      <c r="Y5838">
        <v>690</v>
      </c>
      <c r="Z5838">
        <v>1670</v>
      </c>
      <c r="AA5838">
        <v>8</v>
      </c>
      <c r="AB5838">
        <v>5344</v>
      </c>
      <c r="AC5838">
        <f>Table1_1[[#This Row],[Price]]*Table1_1[[#This Row],[Quantity]]</f>
        <v>13360</v>
      </c>
    </row>
    <row r="5839" spans="1:29" x14ac:dyDescent="0.3">
      <c r="A5839" t="s">
        <v>28</v>
      </c>
      <c r="B5839" t="s">
        <v>29</v>
      </c>
      <c r="C5839" t="s">
        <v>54</v>
      </c>
      <c r="D5839" t="s">
        <v>621</v>
      </c>
      <c r="E5839" t="s">
        <v>32</v>
      </c>
      <c r="F5839" t="s">
        <v>57</v>
      </c>
      <c r="G5839">
        <v>71</v>
      </c>
      <c r="H5839">
        <v>413459</v>
      </c>
      <c r="I5839" t="s">
        <v>34</v>
      </c>
      <c r="J5839" s="3">
        <v>45455</v>
      </c>
      <c r="K5839">
        <v>800</v>
      </c>
      <c r="L5839" t="s">
        <v>5110</v>
      </c>
      <c r="M5839" t="s">
        <v>542</v>
      </c>
      <c r="N5839" t="s">
        <v>23428</v>
      </c>
      <c r="O5839" t="s">
        <v>23429</v>
      </c>
      <c r="P5839" t="s">
        <v>51</v>
      </c>
      <c r="Q5839">
        <v>4</v>
      </c>
      <c r="R5839" t="s">
        <v>88</v>
      </c>
      <c r="S5839" t="s">
        <v>79</v>
      </c>
      <c r="T5839">
        <v>81362</v>
      </c>
      <c r="U5839" s="1">
        <v>45374</v>
      </c>
      <c r="V5839" t="s">
        <v>72</v>
      </c>
      <c r="W5839">
        <v>646638</v>
      </c>
      <c r="X5839" t="s">
        <v>23430</v>
      </c>
      <c r="Y5839">
        <v>267</v>
      </c>
      <c r="Z5839">
        <v>1260</v>
      </c>
      <c r="AA5839">
        <v>5</v>
      </c>
      <c r="AB5839">
        <v>2520</v>
      </c>
      <c r="AC5839">
        <f>Table1_1[[#This Row],[Price]]*Table1_1[[#This Row],[Quantity]]</f>
        <v>6300</v>
      </c>
    </row>
    <row r="5840" spans="1:29" x14ac:dyDescent="0.3">
      <c r="A5840" t="s">
        <v>28</v>
      </c>
      <c r="B5840" t="s">
        <v>29</v>
      </c>
      <c r="C5840" t="s">
        <v>148</v>
      </c>
      <c r="D5840" t="s">
        <v>611</v>
      </c>
      <c r="E5840" t="s">
        <v>32</v>
      </c>
      <c r="F5840" t="s">
        <v>355</v>
      </c>
      <c r="G5840">
        <v>60</v>
      </c>
      <c r="H5840">
        <v>431186</v>
      </c>
      <c r="I5840" t="s">
        <v>34</v>
      </c>
      <c r="J5840" s="3">
        <v>44404</v>
      </c>
      <c r="K5840">
        <v>1000</v>
      </c>
      <c r="L5840" t="s">
        <v>9955</v>
      </c>
      <c r="M5840" t="s">
        <v>351</v>
      </c>
      <c r="N5840" t="s">
        <v>23431</v>
      </c>
      <c r="O5840" t="s">
        <v>23432</v>
      </c>
      <c r="P5840" t="s">
        <v>71</v>
      </c>
      <c r="Q5840">
        <v>4</v>
      </c>
      <c r="R5840" t="s">
        <v>40</v>
      </c>
      <c r="S5840" t="s">
        <v>63</v>
      </c>
      <c r="T5840">
        <v>55572</v>
      </c>
      <c r="U5840" s="1">
        <v>45299</v>
      </c>
      <c r="V5840" t="s">
        <v>111</v>
      </c>
      <c r="W5840">
        <v>301335</v>
      </c>
      <c r="X5840" t="s">
        <v>23433</v>
      </c>
      <c r="Y5840">
        <v>510</v>
      </c>
      <c r="Z5840">
        <v>1418</v>
      </c>
      <c r="AA5840">
        <v>7</v>
      </c>
      <c r="AB5840">
        <v>3970.4</v>
      </c>
      <c r="AC5840">
        <f>Table1_1[[#This Row],[Price]]*Table1_1[[#This Row],[Quantity]]</f>
        <v>9926</v>
      </c>
    </row>
    <row r="5841" spans="1:29" x14ac:dyDescent="0.3">
      <c r="A5841" t="s">
        <v>28</v>
      </c>
      <c r="B5841" t="s">
        <v>29</v>
      </c>
      <c r="C5841" t="s">
        <v>91</v>
      </c>
      <c r="D5841" t="s">
        <v>566</v>
      </c>
      <c r="E5841" t="s">
        <v>32</v>
      </c>
      <c r="F5841" t="s">
        <v>175</v>
      </c>
      <c r="G5841">
        <v>6</v>
      </c>
      <c r="H5841">
        <v>407493</v>
      </c>
      <c r="I5841" t="s">
        <v>34</v>
      </c>
      <c r="J5841" s="3">
        <v>45256</v>
      </c>
      <c r="K5841">
        <v>1100</v>
      </c>
      <c r="L5841" t="s">
        <v>23434</v>
      </c>
      <c r="M5841" t="s">
        <v>334</v>
      </c>
      <c r="N5841" t="s">
        <v>23435</v>
      </c>
      <c r="O5841" t="s">
        <v>23436</v>
      </c>
      <c r="P5841" t="s">
        <v>39</v>
      </c>
      <c r="Q5841">
        <v>9</v>
      </c>
      <c r="R5841" t="s">
        <v>40</v>
      </c>
      <c r="S5841" t="s">
        <v>41</v>
      </c>
      <c r="T5841">
        <v>44798</v>
      </c>
      <c r="U5841" s="1">
        <v>45315</v>
      </c>
      <c r="V5841" t="s">
        <v>111</v>
      </c>
      <c r="W5841">
        <v>224392</v>
      </c>
      <c r="X5841" t="s">
        <v>23437</v>
      </c>
      <c r="Y5841">
        <v>362</v>
      </c>
      <c r="Z5841">
        <v>1482</v>
      </c>
      <c r="AA5841">
        <v>6</v>
      </c>
      <c r="AB5841">
        <v>3556.8</v>
      </c>
      <c r="AC5841">
        <f>Table1_1[[#This Row],[Price]]*Table1_1[[#This Row],[Quantity]]</f>
        <v>8892</v>
      </c>
    </row>
    <row r="5842" spans="1:29" x14ac:dyDescent="0.3">
      <c r="A5842" t="s">
        <v>28</v>
      </c>
      <c r="B5842" t="s">
        <v>29</v>
      </c>
      <c r="C5842" t="s">
        <v>148</v>
      </c>
      <c r="D5842" t="s">
        <v>621</v>
      </c>
      <c r="E5842" t="s">
        <v>46</v>
      </c>
      <c r="F5842" t="s">
        <v>33</v>
      </c>
      <c r="G5842">
        <v>7</v>
      </c>
      <c r="H5842">
        <v>417264</v>
      </c>
      <c r="I5842" t="s">
        <v>58</v>
      </c>
      <c r="J5842" s="3">
        <v>45594</v>
      </c>
      <c r="K5842">
        <v>1400</v>
      </c>
      <c r="L5842" t="s">
        <v>23438</v>
      </c>
      <c r="M5842" t="s">
        <v>1356</v>
      </c>
      <c r="N5842" t="s">
        <v>23439</v>
      </c>
      <c r="O5842" t="s">
        <v>23440</v>
      </c>
      <c r="P5842" t="s">
        <v>87</v>
      </c>
      <c r="Q5842">
        <v>15</v>
      </c>
      <c r="R5842" t="s">
        <v>40</v>
      </c>
      <c r="S5842" t="s">
        <v>63</v>
      </c>
      <c r="T5842">
        <v>62338</v>
      </c>
      <c r="U5842" s="1">
        <v>45599</v>
      </c>
      <c r="V5842" t="s">
        <v>42</v>
      </c>
      <c r="W5842">
        <v>756405</v>
      </c>
      <c r="X5842" t="s">
        <v>23441</v>
      </c>
      <c r="Y5842">
        <v>537</v>
      </c>
      <c r="Z5842">
        <v>2838</v>
      </c>
      <c r="AA5842">
        <v>7</v>
      </c>
      <c r="AB5842">
        <v>7946.4000000000015</v>
      </c>
      <c r="AC5842">
        <f>Table1_1[[#This Row],[Price]]*Table1_1[[#This Row],[Quantity]]</f>
        <v>19866</v>
      </c>
    </row>
    <row r="5843" spans="1:29" x14ac:dyDescent="0.3">
      <c r="A5843" t="s">
        <v>28</v>
      </c>
      <c r="B5843" t="s">
        <v>29</v>
      </c>
      <c r="C5843" t="s">
        <v>54</v>
      </c>
      <c r="D5843" t="s">
        <v>261</v>
      </c>
      <c r="E5843" t="s">
        <v>56</v>
      </c>
      <c r="F5843" t="s">
        <v>175</v>
      </c>
      <c r="G5843">
        <v>5</v>
      </c>
      <c r="H5843">
        <v>405384</v>
      </c>
      <c r="I5843" t="s">
        <v>34</v>
      </c>
      <c r="J5843" s="3">
        <v>44260</v>
      </c>
      <c r="K5843">
        <v>950</v>
      </c>
      <c r="L5843" t="s">
        <v>23443</v>
      </c>
      <c r="M5843" t="s">
        <v>670</v>
      </c>
      <c r="N5843" t="s">
        <v>23444</v>
      </c>
      <c r="O5843" t="s">
        <v>23445</v>
      </c>
      <c r="P5843" t="s">
        <v>87</v>
      </c>
      <c r="Q5843">
        <v>6</v>
      </c>
      <c r="R5843" t="s">
        <v>88</v>
      </c>
      <c r="S5843" t="s">
        <v>118</v>
      </c>
      <c r="T5843">
        <v>83601</v>
      </c>
      <c r="U5843" s="1">
        <v>45292</v>
      </c>
      <c r="V5843" t="s">
        <v>111</v>
      </c>
      <c r="W5843">
        <v>832500</v>
      </c>
      <c r="X5843" t="s">
        <v>23016</v>
      </c>
      <c r="Y5843">
        <v>619</v>
      </c>
      <c r="Z5843">
        <v>1661</v>
      </c>
      <c r="AA5843">
        <v>6</v>
      </c>
      <c r="AB5843">
        <v>3986.4</v>
      </c>
      <c r="AC5843">
        <f>Table1_1[[#This Row],[Price]]*Table1_1[[#This Row],[Quantity]]</f>
        <v>9966</v>
      </c>
    </row>
    <row r="5844" spans="1:29" x14ac:dyDescent="0.3">
      <c r="A5844" t="s">
        <v>28</v>
      </c>
      <c r="B5844" t="s">
        <v>29</v>
      </c>
      <c r="C5844" t="s">
        <v>148</v>
      </c>
      <c r="D5844" t="s">
        <v>637</v>
      </c>
      <c r="E5844" t="s">
        <v>32</v>
      </c>
      <c r="F5844" t="s">
        <v>135</v>
      </c>
      <c r="G5844">
        <v>15</v>
      </c>
      <c r="H5844">
        <v>410006</v>
      </c>
      <c r="I5844" t="s">
        <v>34</v>
      </c>
      <c r="J5844" s="3">
        <v>45317</v>
      </c>
      <c r="K5844">
        <v>800</v>
      </c>
      <c r="L5844" t="s">
        <v>23446</v>
      </c>
      <c r="M5844" t="s">
        <v>1058</v>
      </c>
      <c r="N5844" t="s">
        <v>23447</v>
      </c>
      <c r="O5844" t="s">
        <v>23448</v>
      </c>
      <c r="P5844" t="s">
        <v>87</v>
      </c>
      <c r="Q5844">
        <v>15</v>
      </c>
      <c r="R5844" t="s">
        <v>40</v>
      </c>
      <c r="S5844" t="s">
        <v>79</v>
      </c>
      <c r="T5844">
        <v>31922</v>
      </c>
      <c r="U5844" s="1">
        <v>45536</v>
      </c>
      <c r="V5844" t="s">
        <v>180</v>
      </c>
      <c r="W5844">
        <v>798088</v>
      </c>
      <c r="X5844" t="s">
        <v>23449</v>
      </c>
      <c r="Y5844">
        <v>550</v>
      </c>
      <c r="Z5844">
        <v>836</v>
      </c>
      <c r="AA5844">
        <v>8</v>
      </c>
      <c r="AB5844">
        <v>2675.2000000000003</v>
      </c>
      <c r="AC5844">
        <f>Table1_1[[#This Row],[Price]]*Table1_1[[#This Row],[Quantity]]</f>
        <v>6688</v>
      </c>
    </row>
    <row r="5845" spans="1:29" x14ac:dyDescent="0.3">
      <c r="A5845" t="s">
        <v>28</v>
      </c>
      <c r="B5845" t="s">
        <v>29</v>
      </c>
      <c r="C5845" t="s">
        <v>66</v>
      </c>
      <c r="D5845" t="s">
        <v>380</v>
      </c>
      <c r="E5845" t="s">
        <v>32</v>
      </c>
      <c r="F5845" t="s">
        <v>150</v>
      </c>
      <c r="G5845">
        <v>49</v>
      </c>
      <c r="H5845">
        <v>403297</v>
      </c>
      <c r="I5845" t="s">
        <v>34</v>
      </c>
      <c r="J5845" s="3">
        <v>44615</v>
      </c>
      <c r="K5845">
        <v>1200</v>
      </c>
      <c r="L5845" t="s">
        <v>23451</v>
      </c>
      <c r="M5845" t="s">
        <v>482</v>
      </c>
      <c r="N5845" t="s">
        <v>23452</v>
      </c>
      <c r="O5845" t="s">
        <v>23453</v>
      </c>
      <c r="P5845" t="s">
        <v>87</v>
      </c>
      <c r="Q5845">
        <v>10</v>
      </c>
      <c r="R5845" t="s">
        <v>40</v>
      </c>
      <c r="S5845" t="s">
        <v>79</v>
      </c>
      <c r="T5845">
        <v>88157</v>
      </c>
      <c r="U5845" s="1">
        <v>45549</v>
      </c>
      <c r="V5845" t="s">
        <v>180</v>
      </c>
      <c r="W5845">
        <v>799074</v>
      </c>
      <c r="X5845" t="s">
        <v>11717</v>
      </c>
      <c r="Y5845">
        <v>404</v>
      </c>
      <c r="Z5845">
        <v>2454</v>
      </c>
      <c r="AA5845">
        <v>8</v>
      </c>
      <c r="AB5845">
        <v>7852.8</v>
      </c>
      <c r="AC5845">
        <f>Table1_1[[#This Row],[Price]]*Table1_1[[#This Row],[Quantity]]</f>
        <v>19632</v>
      </c>
    </row>
    <row r="5846" spans="1:29" x14ac:dyDescent="0.3">
      <c r="A5846" t="s">
        <v>28</v>
      </c>
      <c r="B5846" t="s">
        <v>29</v>
      </c>
      <c r="C5846" t="s">
        <v>44</v>
      </c>
      <c r="D5846" t="s">
        <v>98</v>
      </c>
      <c r="E5846" t="s">
        <v>32</v>
      </c>
      <c r="F5846" t="s">
        <v>57</v>
      </c>
      <c r="G5846">
        <v>42</v>
      </c>
      <c r="H5846">
        <v>433328</v>
      </c>
      <c r="I5846" t="s">
        <v>34</v>
      </c>
      <c r="J5846" s="3">
        <v>44471</v>
      </c>
      <c r="K5846">
        <v>1200</v>
      </c>
      <c r="L5846" t="s">
        <v>23454</v>
      </c>
      <c r="M5846" t="s">
        <v>2538</v>
      </c>
      <c r="N5846" t="s">
        <v>23455</v>
      </c>
      <c r="O5846" t="s">
        <v>23456</v>
      </c>
      <c r="P5846" t="s">
        <v>71</v>
      </c>
      <c r="Q5846">
        <v>20</v>
      </c>
      <c r="R5846" t="s">
        <v>88</v>
      </c>
      <c r="S5846" t="s">
        <v>63</v>
      </c>
      <c r="T5846">
        <v>43544</v>
      </c>
      <c r="U5846" s="1">
        <v>45606</v>
      </c>
      <c r="V5846" t="s">
        <v>42</v>
      </c>
      <c r="W5846">
        <v>842470</v>
      </c>
      <c r="X5846" t="s">
        <v>14594</v>
      </c>
      <c r="Y5846">
        <v>934</v>
      </c>
      <c r="Z5846">
        <v>1828</v>
      </c>
      <c r="AA5846">
        <v>3</v>
      </c>
      <c r="AB5846">
        <v>2193.6</v>
      </c>
      <c r="AC5846">
        <f>Table1_1[[#This Row],[Price]]*Table1_1[[#This Row],[Quantity]]</f>
        <v>5484</v>
      </c>
    </row>
    <row r="5847" spans="1:29" x14ac:dyDescent="0.3">
      <c r="A5847" t="s">
        <v>28</v>
      </c>
      <c r="B5847" t="s">
        <v>29</v>
      </c>
      <c r="C5847" t="s">
        <v>54</v>
      </c>
      <c r="D5847" t="s">
        <v>611</v>
      </c>
      <c r="E5847" t="s">
        <v>46</v>
      </c>
      <c r="F5847" t="s">
        <v>83</v>
      </c>
      <c r="G5847">
        <v>2</v>
      </c>
      <c r="H5847">
        <v>412530</v>
      </c>
      <c r="I5847" t="s">
        <v>58</v>
      </c>
      <c r="J5847" s="3">
        <v>44850</v>
      </c>
      <c r="K5847">
        <v>1100</v>
      </c>
      <c r="L5847" t="s">
        <v>23457</v>
      </c>
      <c r="M5847" t="s">
        <v>1366</v>
      </c>
      <c r="N5847" t="s">
        <v>23458</v>
      </c>
      <c r="O5847" t="s">
        <v>23459</v>
      </c>
      <c r="P5847" t="s">
        <v>51</v>
      </c>
      <c r="Q5847">
        <v>3</v>
      </c>
      <c r="R5847" t="s">
        <v>40</v>
      </c>
      <c r="S5847" t="s">
        <v>79</v>
      </c>
      <c r="T5847">
        <v>21518</v>
      </c>
      <c r="U5847" s="1">
        <v>45619</v>
      </c>
      <c r="V5847" t="s">
        <v>42</v>
      </c>
      <c r="W5847">
        <v>855351</v>
      </c>
      <c r="X5847" t="s">
        <v>23460</v>
      </c>
      <c r="Y5847">
        <v>843</v>
      </c>
      <c r="Z5847">
        <v>1997</v>
      </c>
      <c r="AA5847">
        <v>8</v>
      </c>
      <c r="AB5847">
        <v>6390.4000000000015</v>
      </c>
      <c r="AC5847">
        <f>Table1_1[[#This Row],[Price]]*Table1_1[[#This Row],[Quantity]]</f>
        <v>15976</v>
      </c>
    </row>
    <row r="5848" spans="1:29" x14ac:dyDescent="0.3">
      <c r="A5848" t="s">
        <v>28</v>
      </c>
      <c r="B5848" t="s">
        <v>29</v>
      </c>
      <c r="C5848" t="s">
        <v>44</v>
      </c>
      <c r="D5848" t="s">
        <v>442</v>
      </c>
      <c r="E5848" t="s">
        <v>32</v>
      </c>
      <c r="F5848" t="s">
        <v>135</v>
      </c>
      <c r="G5848">
        <v>76</v>
      </c>
      <c r="H5848">
        <v>412729</v>
      </c>
      <c r="I5848" t="s">
        <v>34</v>
      </c>
      <c r="J5848" s="3">
        <v>44092</v>
      </c>
      <c r="K5848">
        <v>800</v>
      </c>
      <c r="L5848" t="s">
        <v>23462</v>
      </c>
      <c r="M5848" t="s">
        <v>195</v>
      </c>
      <c r="N5848" t="s">
        <v>23463</v>
      </c>
      <c r="O5848" t="s">
        <v>23464</v>
      </c>
      <c r="P5848" t="s">
        <v>39</v>
      </c>
      <c r="Q5848">
        <v>9</v>
      </c>
      <c r="R5848" t="s">
        <v>88</v>
      </c>
      <c r="S5848" t="s">
        <v>79</v>
      </c>
      <c r="T5848">
        <v>71432</v>
      </c>
      <c r="U5848" s="1">
        <v>45494</v>
      </c>
      <c r="V5848" t="s">
        <v>126</v>
      </c>
      <c r="W5848">
        <v>474122</v>
      </c>
      <c r="X5848" t="s">
        <v>5384</v>
      </c>
      <c r="Y5848">
        <v>537</v>
      </c>
      <c r="Z5848">
        <v>2555</v>
      </c>
      <c r="AA5848">
        <v>4</v>
      </c>
      <c r="AB5848">
        <v>4088</v>
      </c>
      <c r="AC5848">
        <f>Table1_1[[#This Row],[Price]]*Table1_1[[#This Row],[Quantity]]</f>
        <v>10220</v>
      </c>
    </row>
    <row r="5849" spans="1:29" x14ac:dyDescent="0.3">
      <c r="A5849" t="s">
        <v>28</v>
      </c>
      <c r="B5849" t="s">
        <v>29</v>
      </c>
      <c r="C5849" t="s">
        <v>148</v>
      </c>
      <c r="D5849" t="s">
        <v>254</v>
      </c>
      <c r="E5849" t="s">
        <v>32</v>
      </c>
      <c r="F5849" t="s">
        <v>175</v>
      </c>
      <c r="G5849">
        <v>8</v>
      </c>
      <c r="H5849">
        <v>403300</v>
      </c>
      <c r="I5849" t="s">
        <v>58</v>
      </c>
      <c r="J5849" s="3">
        <v>44914</v>
      </c>
      <c r="K5849">
        <v>1200</v>
      </c>
      <c r="L5849" t="s">
        <v>23465</v>
      </c>
      <c r="M5849" t="s">
        <v>434</v>
      </c>
      <c r="N5849" t="s">
        <v>23466</v>
      </c>
      <c r="O5849" t="s">
        <v>23467</v>
      </c>
      <c r="P5849" t="s">
        <v>39</v>
      </c>
      <c r="Q5849">
        <v>13</v>
      </c>
      <c r="R5849" t="s">
        <v>40</v>
      </c>
      <c r="S5849" t="s">
        <v>118</v>
      </c>
      <c r="T5849">
        <v>19928</v>
      </c>
      <c r="U5849" s="1">
        <v>45448</v>
      </c>
      <c r="V5849" t="s">
        <v>52</v>
      </c>
      <c r="W5849">
        <v>593492</v>
      </c>
      <c r="X5849" t="s">
        <v>23468</v>
      </c>
      <c r="Y5849">
        <v>292</v>
      </c>
      <c r="Z5849">
        <v>2888</v>
      </c>
      <c r="AA5849">
        <v>7</v>
      </c>
      <c r="AB5849">
        <v>8086.4000000000015</v>
      </c>
      <c r="AC5849">
        <f>Table1_1[[#This Row],[Price]]*Table1_1[[#This Row],[Quantity]]</f>
        <v>20216</v>
      </c>
    </row>
    <row r="5850" spans="1:29" x14ac:dyDescent="0.3">
      <c r="A5850" t="s">
        <v>28</v>
      </c>
      <c r="B5850" t="s">
        <v>29</v>
      </c>
      <c r="C5850" t="s">
        <v>66</v>
      </c>
      <c r="D5850" t="s">
        <v>560</v>
      </c>
      <c r="E5850" t="s">
        <v>46</v>
      </c>
      <c r="F5850" t="s">
        <v>113</v>
      </c>
      <c r="G5850">
        <v>11</v>
      </c>
      <c r="H5850">
        <v>425537</v>
      </c>
      <c r="I5850" t="s">
        <v>34</v>
      </c>
      <c r="J5850" s="3">
        <v>44304</v>
      </c>
      <c r="K5850">
        <v>1100</v>
      </c>
      <c r="L5850" t="s">
        <v>23470</v>
      </c>
      <c r="M5850" t="s">
        <v>361</v>
      </c>
      <c r="N5850" t="s">
        <v>23471</v>
      </c>
      <c r="O5850" t="s">
        <v>23472</v>
      </c>
      <c r="P5850" t="s">
        <v>51</v>
      </c>
      <c r="Q5850">
        <v>17</v>
      </c>
      <c r="R5850" t="s">
        <v>40</v>
      </c>
      <c r="S5850" t="s">
        <v>118</v>
      </c>
      <c r="T5850">
        <v>69424</v>
      </c>
      <c r="U5850" s="1">
        <v>45571</v>
      </c>
      <c r="V5850" t="s">
        <v>155</v>
      </c>
      <c r="W5850">
        <v>515415</v>
      </c>
      <c r="X5850" t="s">
        <v>23473</v>
      </c>
      <c r="Y5850">
        <v>473</v>
      </c>
      <c r="Z5850">
        <v>656</v>
      </c>
      <c r="AA5850">
        <v>8</v>
      </c>
      <c r="AB5850">
        <v>2099.2000000000003</v>
      </c>
      <c r="AC5850">
        <f>Table1_1[[#This Row],[Price]]*Table1_1[[#This Row],[Quantity]]</f>
        <v>5248</v>
      </c>
    </row>
    <row r="5851" spans="1:29" x14ac:dyDescent="0.3">
      <c r="A5851" t="s">
        <v>28</v>
      </c>
      <c r="B5851" t="s">
        <v>29</v>
      </c>
      <c r="C5851" t="s">
        <v>91</v>
      </c>
      <c r="D5851" t="s">
        <v>637</v>
      </c>
      <c r="E5851" t="s">
        <v>32</v>
      </c>
      <c r="F5851" t="s">
        <v>355</v>
      </c>
      <c r="G5851">
        <v>48</v>
      </c>
      <c r="H5851">
        <v>411214</v>
      </c>
      <c r="I5851" t="s">
        <v>34</v>
      </c>
      <c r="J5851" s="3">
        <v>44130</v>
      </c>
      <c r="K5851">
        <v>950</v>
      </c>
      <c r="L5851" t="s">
        <v>23474</v>
      </c>
      <c r="M5851" t="s">
        <v>1488</v>
      </c>
      <c r="N5851" t="s">
        <v>23475</v>
      </c>
      <c r="O5851" t="s">
        <v>23476</v>
      </c>
      <c r="P5851" t="s">
        <v>39</v>
      </c>
      <c r="Q5851">
        <v>20</v>
      </c>
      <c r="R5851" t="s">
        <v>40</v>
      </c>
      <c r="S5851" t="s">
        <v>63</v>
      </c>
      <c r="T5851">
        <v>38947</v>
      </c>
      <c r="U5851" s="1">
        <v>45360</v>
      </c>
      <c r="V5851" t="s">
        <v>72</v>
      </c>
      <c r="W5851">
        <v>646248</v>
      </c>
      <c r="X5851" t="s">
        <v>23477</v>
      </c>
      <c r="Y5851">
        <v>358</v>
      </c>
      <c r="Z5851">
        <v>1705</v>
      </c>
      <c r="AA5851">
        <v>7</v>
      </c>
      <c r="AB5851">
        <v>4774</v>
      </c>
      <c r="AC5851">
        <f>Table1_1[[#This Row],[Price]]*Table1_1[[#This Row],[Quantity]]</f>
        <v>11935</v>
      </c>
    </row>
    <row r="5852" spans="1:29" x14ac:dyDescent="0.3">
      <c r="A5852" t="s">
        <v>28</v>
      </c>
      <c r="B5852" t="s">
        <v>29</v>
      </c>
      <c r="C5852" t="s">
        <v>66</v>
      </c>
      <c r="D5852" t="s">
        <v>317</v>
      </c>
      <c r="E5852" t="s">
        <v>32</v>
      </c>
      <c r="F5852" t="s">
        <v>175</v>
      </c>
      <c r="G5852">
        <v>68</v>
      </c>
      <c r="H5852">
        <v>427307</v>
      </c>
      <c r="I5852" t="s">
        <v>58</v>
      </c>
      <c r="J5852" s="3">
        <v>44315</v>
      </c>
      <c r="K5852">
        <v>1400</v>
      </c>
      <c r="L5852" t="s">
        <v>23478</v>
      </c>
      <c r="M5852" t="s">
        <v>76</v>
      </c>
      <c r="N5852" t="s">
        <v>23479</v>
      </c>
      <c r="O5852" t="s">
        <v>23480</v>
      </c>
      <c r="P5852" t="s">
        <v>71</v>
      </c>
      <c r="Q5852">
        <v>15</v>
      </c>
      <c r="R5852" t="s">
        <v>40</v>
      </c>
      <c r="S5852" t="s">
        <v>118</v>
      </c>
      <c r="T5852">
        <v>37415</v>
      </c>
      <c r="U5852" s="1">
        <v>45430</v>
      </c>
      <c r="V5852" t="s">
        <v>140</v>
      </c>
      <c r="W5852">
        <v>105604</v>
      </c>
      <c r="X5852" t="s">
        <v>23481</v>
      </c>
      <c r="Y5852">
        <v>230</v>
      </c>
      <c r="Z5852">
        <v>1127</v>
      </c>
      <c r="AA5852">
        <v>4</v>
      </c>
      <c r="AB5852">
        <v>1803.2</v>
      </c>
      <c r="AC5852">
        <f>Table1_1[[#This Row],[Price]]*Table1_1[[#This Row],[Quantity]]</f>
        <v>4508</v>
      </c>
    </row>
    <row r="5853" spans="1:29" x14ac:dyDescent="0.3">
      <c r="A5853" t="s">
        <v>28</v>
      </c>
      <c r="B5853" t="s">
        <v>29</v>
      </c>
      <c r="C5853" t="s">
        <v>66</v>
      </c>
      <c r="D5853" t="s">
        <v>442</v>
      </c>
      <c r="E5853" t="s">
        <v>46</v>
      </c>
      <c r="F5853" t="s">
        <v>106</v>
      </c>
      <c r="G5853">
        <v>13</v>
      </c>
      <c r="H5853">
        <v>414448</v>
      </c>
      <c r="I5853" t="s">
        <v>34</v>
      </c>
      <c r="J5853" s="3">
        <v>44317</v>
      </c>
      <c r="K5853">
        <v>1400</v>
      </c>
      <c r="L5853" t="s">
        <v>23482</v>
      </c>
      <c r="M5853" t="s">
        <v>263</v>
      </c>
      <c r="N5853" t="s">
        <v>23483</v>
      </c>
      <c r="O5853" t="s">
        <v>23484</v>
      </c>
      <c r="P5853" t="s">
        <v>51</v>
      </c>
      <c r="Q5853">
        <v>4</v>
      </c>
      <c r="R5853" t="s">
        <v>88</v>
      </c>
      <c r="S5853" t="s">
        <v>118</v>
      </c>
      <c r="T5853">
        <v>11665</v>
      </c>
      <c r="U5853" s="1">
        <v>45453</v>
      </c>
      <c r="V5853" t="s">
        <v>52</v>
      </c>
      <c r="W5853">
        <v>788714</v>
      </c>
      <c r="X5853" t="s">
        <v>23485</v>
      </c>
      <c r="Y5853">
        <v>258</v>
      </c>
      <c r="Z5853">
        <v>1707</v>
      </c>
      <c r="AA5853">
        <v>4</v>
      </c>
      <c r="AB5853">
        <v>2731.2000000000003</v>
      </c>
      <c r="AC5853">
        <f>Table1_1[[#This Row],[Price]]*Table1_1[[#This Row],[Quantity]]</f>
        <v>6828</v>
      </c>
    </row>
    <row r="5854" spans="1:29" x14ac:dyDescent="0.3">
      <c r="A5854" t="s">
        <v>28</v>
      </c>
      <c r="B5854" t="s">
        <v>29</v>
      </c>
      <c r="C5854" t="s">
        <v>54</v>
      </c>
      <c r="D5854" t="s">
        <v>248</v>
      </c>
      <c r="E5854" t="s">
        <v>46</v>
      </c>
      <c r="F5854" t="s">
        <v>33</v>
      </c>
      <c r="G5854">
        <v>13</v>
      </c>
      <c r="H5854">
        <v>435036</v>
      </c>
      <c r="I5854" t="s">
        <v>58</v>
      </c>
      <c r="J5854" s="3">
        <v>45414</v>
      </c>
      <c r="K5854">
        <v>1000</v>
      </c>
      <c r="L5854" t="s">
        <v>23486</v>
      </c>
      <c r="M5854" t="s">
        <v>1030</v>
      </c>
      <c r="N5854" t="s">
        <v>23487</v>
      </c>
      <c r="O5854" t="s">
        <v>23488</v>
      </c>
      <c r="P5854" t="s">
        <v>39</v>
      </c>
      <c r="Q5854">
        <v>14</v>
      </c>
      <c r="R5854" t="s">
        <v>88</v>
      </c>
      <c r="S5854" t="s">
        <v>79</v>
      </c>
      <c r="T5854">
        <v>38976</v>
      </c>
      <c r="U5854" s="1">
        <v>45625</v>
      </c>
      <c r="V5854" t="s">
        <v>42</v>
      </c>
      <c r="W5854">
        <v>154060</v>
      </c>
      <c r="X5854" t="s">
        <v>23489</v>
      </c>
      <c r="Y5854">
        <v>605</v>
      </c>
      <c r="Z5854">
        <v>1976</v>
      </c>
      <c r="AA5854">
        <v>3</v>
      </c>
      <c r="AB5854">
        <v>2371.2000000000003</v>
      </c>
      <c r="AC5854">
        <f>Table1_1[[#This Row],[Price]]*Table1_1[[#This Row],[Quantity]]</f>
        <v>5928</v>
      </c>
    </row>
    <row r="5855" spans="1:29" x14ac:dyDescent="0.3">
      <c r="A5855" t="s">
        <v>28</v>
      </c>
      <c r="B5855" t="s">
        <v>29</v>
      </c>
      <c r="C5855" t="s">
        <v>193</v>
      </c>
      <c r="D5855" t="s">
        <v>442</v>
      </c>
      <c r="E5855" t="s">
        <v>56</v>
      </c>
      <c r="F5855" t="s">
        <v>57</v>
      </c>
      <c r="G5855">
        <v>4</v>
      </c>
      <c r="H5855">
        <v>420737</v>
      </c>
      <c r="I5855" t="s">
        <v>34</v>
      </c>
      <c r="J5855" s="3">
        <v>45146</v>
      </c>
      <c r="K5855">
        <v>1200</v>
      </c>
      <c r="L5855" t="s">
        <v>23490</v>
      </c>
      <c r="M5855" t="s">
        <v>177</v>
      </c>
      <c r="N5855" t="s">
        <v>23491</v>
      </c>
      <c r="O5855" t="s">
        <v>23492</v>
      </c>
      <c r="P5855" t="s">
        <v>51</v>
      </c>
      <c r="Q5855">
        <v>18</v>
      </c>
      <c r="R5855" t="s">
        <v>40</v>
      </c>
      <c r="S5855" t="s">
        <v>118</v>
      </c>
      <c r="T5855">
        <v>95483</v>
      </c>
      <c r="U5855" s="1">
        <v>45389</v>
      </c>
      <c r="V5855" t="s">
        <v>80</v>
      </c>
      <c r="W5855">
        <v>161314</v>
      </c>
      <c r="X5855" t="s">
        <v>23493</v>
      </c>
      <c r="Y5855">
        <v>289</v>
      </c>
      <c r="Z5855">
        <v>2202</v>
      </c>
      <c r="AA5855">
        <v>5</v>
      </c>
      <c r="AB5855">
        <v>4404</v>
      </c>
      <c r="AC5855">
        <f>Table1_1[[#This Row],[Price]]*Table1_1[[#This Row],[Quantity]]</f>
        <v>11010</v>
      </c>
    </row>
    <row r="5856" spans="1:29" x14ac:dyDescent="0.3">
      <c r="A5856" t="s">
        <v>28</v>
      </c>
      <c r="B5856" t="s">
        <v>29</v>
      </c>
      <c r="C5856" t="s">
        <v>193</v>
      </c>
      <c r="D5856" t="s">
        <v>82</v>
      </c>
      <c r="E5856" t="s">
        <v>56</v>
      </c>
      <c r="F5856" t="s">
        <v>150</v>
      </c>
      <c r="G5856">
        <v>33</v>
      </c>
      <c r="H5856">
        <v>439538</v>
      </c>
      <c r="I5856" t="s">
        <v>34</v>
      </c>
      <c r="J5856" s="3">
        <v>45257</v>
      </c>
      <c r="K5856">
        <v>950</v>
      </c>
      <c r="L5856" t="s">
        <v>23494</v>
      </c>
      <c r="M5856" t="s">
        <v>1409</v>
      </c>
      <c r="N5856" t="s">
        <v>23495</v>
      </c>
      <c r="O5856" t="s">
        <v>23496</v>
      </c>
      <c r="P5856" t="s">
        <v>71</v>
      </c>
      <c r="Q5856">
        <v>17</v>
      </c>
      <c r="R5856" t="s">
        <v>88</v>
      </c>
      <c r="S5856" t="s">
        <v>118</v>
      </c>
      <c r="T5856">
        <v>52830</v>
      </c>
      <c r="U5856" s="1">
        <v>45412</v>
      </c>
      <c r="V5856" t="s">
        <v>80</v>
      </c>
      <c r="W5856">
        <v>989835</v>
      </c>
      <c r="X5856" t="s">
        <v>5545</v>
      </c>
      <c r="Y5856">
        <v>962</v>
      </c>
      <c r="Z5856">
        <v>2527</v>
      </c>
      <c r="AA5856">
        <v>3</v>
      </c>
      <c r="AB5856">
        <v>3032.4</v>
      </c>
      <c r="AC5856">
        <f>Table1_1[[#This Row],[Price]]*Table1_1[[#This Row],[Quantity]]</f>
        <v>7581</v>
      </c>
    </row>
    <row r="5857" spans="1:29" x14ac:dyDescent="0.3">
      <c r="A5857" t="s">
        <v>28</v>
      </c>
      <c r="B5857" t="s">
        <v>29</v>
      </c>
      <c r="C5857" t="s">
        <v>44</v>
      </c>
      <c r="D5857" t="s">
        <v>524</v>
      </c>
      <c r="E5857" t="s">
        <v>46</v>
      </c>
      <c r="F5857" t="s">
        <v>83</v>
      </c>
      <c r="G5857">
        <v>5</v>
      </c>
      <c r="H5857">
        <v>412390</v>
      </c>
      <c r="I5857" t="s">
        <v>34</v>
      </c>
      <c r="J5857" s="3">
        <v>45020</v>
      </c>
      <c r="K5857">
        <v>1400</v>
      </c>
      <c r="L5857" t="s">
        <v>23497</v>
      </c>
      <c r="M5857" t="s">
        <v>361</v>
      </c>
      <c r="N5857" t="s">
        <v>23498</v>
      </c>
      <c r="O5857" t="s">
        <v>23499</v>
      </c>
      <c r="P5857" t="s">
        <v>87</v>
      </c>
      <c r="Q5857">
        <v>5</v>
      </c>
      <c r="R5857" t="s">
        <v>88</v>
      </c>
      <c r="S5857" t="s">
        <v>79</v>
      </c>
      <c r="T5857">
        <v>33725</v>
      </c>
      <c r="U5857" s="1">
        <v>45452</v>
      </c>
      <c r="V5857" t="s">
        <v>52</v>
      </c>
      <c r="W5857">
        <v>136515</v>
      </c>
      <c r="X5857" t="s">
        <v>23500</v>
      </c>
      <c r="Y5857">
        <v>736</v>
      </c>
      <c r="Z5857">
        <v>2846</v>
      </c>
      <c r="AA5857">
        <v>5</v>
      </c>
      <c r="AB5857">
        <v>5692</v>
      </c>
      <c r="AC5857">
        <f>Table1_1[[#This Row],[Price]]*Table1_1[[#This Row],[Quantity]]</f>
        <v>14230</v>
      </c>
    </row>
    <row r="5858" spans="1:29" x14ac:dyDescent="0.3">
      <c r="A5858" t="s">
        <v>28</v>
      </c>
      <c r="B5858" t="s">
        <v>29</v>
      </c>
      <c r="C5858" t="s">
        <v>91</v>
      </c>
      <c r="D5858" t="s">
        <v>616</v>
      </c>
      <c r="E5858" t="s">
        <v>32</v>
      </c>
      <c r="F5858" t="s">
        <v>33</v>
      </c>
      <c r="G5858">
        <v>50</v>
      </c>
      <c r="H5858">
        <v>405749</v>
      </c>
      <c r="I5858" t="s">
        <v>58</v>
      </c>
      <c r="J5858" s="3">
        <v>45153</v>
      </c>
      <c r="K5858">
        <v>1300</v>
      </c>
      <c r="L5858" t="s">
        <v>23501</v>
      </c>
      <c r="M5858" t="s">
        <v>1305</v>
      </c>
      <c r="N5858" t="s">
        <v>23502</v>
      </c>
      <c r="O5858" t="s">
        <v>23503</v>
      </c>
      <c r="P5858" t="s">
        <v>51</v>
      </c>
      <c r="Q5858">
        <v>18</v>
      </c>
      <c r="R5858" t="s">
        <v>88</v>
      </c>
      <c r="S5858" t="s">
        <v>41</v>
      </c>
      <c r="T5858">
        <v>85647</v>
      </c>
      <c r="U5858" s="1">
        <v>45526</v>
      </c>
      <c r="V5858" t="s">
        <v>64</v>
      </c>
      <c r="W5858">
        <v>117105</v>
      </c>
      <c r="X5858" t="s">
        <v>23504</v>
      </c>
      <c r="Y5858">
        <v>464</v>
      </c>
      <c r="Z5858">
        <v>1627</v>
      </c>
      <c r="AA5858">
        <v>6</v>
      </c>
      <c r="AB5858">
        <v>3904.8</v>
      </c>
      <c r="AC5858">
        <f>Table1_1[[#This Row],[Price]]*Table1_1[[#This Row],[Quantity]]</f>
        <v>9762</v>
      </c>
    </row>
    <row r="5859" spans="1:29" x14ac:dyDescent="0.3">
      <c r="A5859" t="s">
        <v>28</v>
      </c>
      <c r="B5859" t="s">
        <v>29</v>
      </c>
      <c r="C5859" t="s">
        <v>44</v>
      </c>
      <c r="D5859" t="s">
        <v>637</v>
      </c>
      <c r="E5859" t="s">
        <v>46</v>
      </c>
      <c r="F5859" t="s">
        <v>83</v>
      </c>
      <c r="G5859">
        <v>82</v>
      </c>
      <c r="H5859">
        <v>421693</v>
      </c>
      <c r="I5859" t="s">
        <v>34</v>
      </c>
      <c r="J5859" s="3">
        <v>44335</v>
      </c>
      <c r="K5859">
        <v>1300</v>
      </c>
      <c r="L5859" t="s">
        <v>23505</v>
      </c>
      <c r="M5859" t="s">
        <v>731</v>
      </c>
      <c r="N5859" t="s">
        <v>23506</v>
      </c>
      <c r="O5859" t="s">
        <v>23507</v>
      </c>
      <c r="P5859" t="s">
        <v>39</v>
      </c>
      <c r="Q5859">
        <v>13</v>
      </c>
      <c r="R5859" t="s">
        <v>40</v>
      </c>
      <c r="S5859" t="s">
        <v>63</v>
      </c>
      <c r="T5859">
        <v>68375</v>
      </c>
      <c r="U5859" s="1">
        <v>45575</v>
      </c>
      <c r="V5859" t="s">
        <v>155</v>
      </c>
      <c r="W5859">
        <v>262243</v>
      </c>
      <c r="X5859" t="s">
        <v>8871</v>
      </c>
      <c r="Y5859">
        <v>808</v>
      </c>
      <c r="Z5859">
        <v>2417</v>
      </c>
      <c r="AA5859">
        <v>6</v>
      </c>
      <c r="AB5859">
        <v>5800.8</v>
      </c>
      <c r="AC5859">
        <f>Table1_1[[#This Row],[Price]]*Table1_1[[#This Row],[Quantity]]</f>
        <v>14502</v>
      </c>
    </row>
    <row r="5860" spans="1:29" x14ac:dyDescent="0.3">
      <c r="A5860" t="s">
        <v>28</v>
      </c>
      <c r="B5860" t="s">
        <v>29</v>
      </c>
      <c r="C5860" t="s">
        <v>148</v>
      </c>
      <c r="D5860" t="s">
        <v>92</v>
      </c>
      <c r="E5860" t="s">
        <v>46</v>
      </c>
      <c r="F5860" t="s">
        <v>135</v>
      </c>
      <c r="G5860">
        <v>32</v>
      </c>
      <c r="H5860">
        <v>428168</v>
      </c>
      <c r="I5860" t="s">
        <v>34</v>
      </c>
      <c r="J5860" s="3">
        <v>43940</v>
      </c>
      <c r="K5860">
        <v>1100</v>
      </c>
      <c r="L5860" t="s">
        <v>23508</v>
      </c>
      <c r="M5860" t="s">
        <v>195</v>
      </c>
      <c r="N5860" t="s">
        <v>23509</v>
      </c>
      <c r="O5860" t="s">
        <v>23510</v>
      </c>
      <c r="P5860" t="s">
        <v>51</v>
      </c>
      <c r="Q5860">
        <v>15</v>
      </c>
      <c r="R5860" t="s">
        <v>40</v>
      </c>
      <c r="S5860" t="s">
        <v>63</v>
      </c>
      <c r="T5860">
        <v>53911</v>
      </c>
      <c r="U5860" s="1">
        <v>45433</v>
      </c>
      <c r="V5860" t="s">
        <v>140</v>
      </c>
      <c r="W5860">
        <v>460946</v>
      </c>
      <c r="X5860" t="s">
        <v>23511</v>
      </c>
      <c r="Y5860">
        <v>661</v>
      </c>
      <c r="Z5860">
        <v>2372</v>
      </c>
      <c r="AA5860">
        <v>3</v>
      </c>
      <c r="AB5860">
        <v>2846.4</v>
      </c>
      <c r="AC5860">
        <f>Table1_1[[#This Row],[Price]]*Table1_1[[#This Row],[Quantity]]</f>
        <v>7116</v>
      </c>
    </row>
    <row r="5861" spans="1:29" x14ac:dyDescent="0.3">
      <c r="A5861" t="s">
        <v>28</v>
      </c>
      <c r="B5861" t="s">
        <v>29</v>
      </c>
      <c r="C5861" t="s">
        <v>66</v>
      </c>
      <c r="D5861" t="s">
        <v>187</v>
      </c>
      <c r="E5861" t="s">
        <v>56</v>
      </c>
      <c r="F5861" t="s">
        <v>135</v>
      </c>
      <c r="G5861">
        <v>22</v>
      </c>
      <c r="H5861">
        <v>423348</v>
      </c>
      <c r="I5861" t="s">
        <v>58</v>
      </c>
      <c r="J5861" s="3">
        <v>44895</v>
      </c>
      <c r="K5861">
        <v>1000</v>
      </c>
      <c r="L5861" t="s">
        <v>23512</v>
      </c>
      <c r="M5861" t="s">
        <v>568</v>
      </c>
      <c r="N5861" t="s">
        <v>23513</v>
      </c>
      <c r="O5861" t="s">
        <v>23514</v>
      </c>
      <c r="P5861" t="s">
        <v>71</v>
      </c>
      <c r="Q5861">
        <v>16</v>
      </c>
      <c r="R5861" t="s">
        <v>88</v>
      </c>
      <c r="S5861" t="s">
        <v>41</v>
      </c>
      <c r="T5861">
        <v>26988</v>
      </c>
      <c r="U5861" s="1">
        <v>45445</v>
      </c>
      <c r="V5861" t="s">
        <v>52</v>
      </c>
      <c r="W5861">
        <v>894991</v>
      </c>
      <c r="X5861" t="s">
        <v>23515</v>
      </c>
      <c r="Y5861">
        <v>998</v>
      </c>
      <c r="Z5861">
        <v>2666</v>
      </c>
      <c r="AA5861">
        <v>2</v>
      </c>
      <c r="AB5861">
        <v>2132.8000000000002</v>
      </c>
      <c r="AC5861">
        <f>Table1_1[[#This Row],[Price]]*Table1_1[[#This Row],[Quantity]]</f>
        <v>5332</v>
      </c>
    </row>
    <row r="5862" spans="1:29" x14ac:dyDescent="0.3">
      <c r="A5862" t="s">
        <v>28</v>
      </c>
      <c r="B5862" t="s">
        <v>29</v>
      </c>
      <c r="C5862" t="s">
        <v>193</v>
      </c>
      <c r="D5862" t="s">
        <v>45</v>
      </c>
      <c r="E5862" t="s">
        <v>32</v>
      </c>
      <c r="F5862" t="s">
        <v>99</v>
      </c>
      <c r="G5862">
        <v>73</v>
      </c>
      <c r="H5862">
        <v>400292</v>
      </c>
      <c r="I5862" t="s">
        <v>34</v>
      </c>
      <c r="J5862" s="3">
        <v>44048</v>
      </c>
      <c r="K5862">
        <v>1200</v>
      </c>
      <c r="L5862" t="s">
        <v>23516</v>
      </c>
      <c r="M5862" t="s">
        <v>205</v>
      </c>
      <c r="N5862" t="s">
        <v>23517</v>
      </c>
      <c r="O5862" t="s">
        <v>23518</v>
      </c>
      <c r="P5862" t="s">
        <v>87</v>
      </c>
      <c r="Q5862">
        <v>15</v>
      </c>
      <c r="R5862" t="s">
        <v>88</v>
      </c>
      <c r="S5862" t="s">
        <v>63</v>
      </c>
      <c r="T5862">
        <v>99597</v>
      </c>
      <c r="U5862" s="1">
        <v>45595</v>
      </c>
      <c r="V5862" t="s">
        <v>155</v>
      </c>
      <c r="W5862">
        <v>607184</v>
      </c>
      <c r="X5862" t="s">
        <v>14857</v>
      </c>
      <c r="Y5862">
        <v>724</v>
      </c>
      <c r="Z5862">
        <v>2165</v>
      </c>
      <c r="AA5862">
        <v>6</v>
      </c>
      <c r="AB5862">
        <v>5196</v>
      </c>
      <c r="AC5862">
        <f>Table1_1[[#This Row],[Price]]*Table1_1[[#This Row],[Quantity]]</f>
        <v>12990</v>
      </c>
    </row>
    <row r="5863" spans="1:29" x14ac:dyDescent="0.3">
      <c r="A5863" t="s">
        <v>28</v>
      </c>
      <c r="B5863" t="s">
        <v>29</v>
      </c>
      <c r="C5863" t="s">
        <v>66</v>
      </c>
      <c r="D5863" t="s">
        <v>267</v>
      </c>
      <c r="E5863" t="s">
        <v>56</v>
      </c>
      <c r="F5863" t="s">
        <v>33</v>
      </c>
      <c r="G5863">
        <v>15</v>
      </c>
      <c r="H5863">
        <v>406996</v>
      </c>
      <c r="I5863" t="s">
        <v>34</v>
      </c>
      <c r="J5863" s="3">
        <v>43849</v>
      </c>
      <c r="K5863">
        <v>1300</v>
      </c>
      <c r="L5863" t="s">
        <v>23519</v>
      </c>
      <c r="M5863" t="s">
        <v>1118</v>
      </c>
      <c r="N5863" t="s">
        <v>23520</v>
      </c>
      <c r="O5863" t="s">
        <v>23521</v>
      </c>
      <c r="P5863" t="s">
        <v>87</v>
      </c>
      <c r="Q5863">
        <v>13</v>
      </c>
      <c r="R5863" t="s">
        <v>88</v>
      </c>
      <c r="S5863" t="s">
        <v>41</v>
      </c>
      <c r="T5863">
        <v>72960</v>
      </c>
      <c r="U5863" s="1">
        <v>45368</v>
      </c>
      <c r="V5863" t="s">
        <v>72</v>
      </c>
      <c r="W5863">
        <v>209926</v>
      </c>
      <c r="X5863" t="s">
        <v>23522</v>
      </c>
      <c r="Y5863">
        <v>641</v>
      </c>
      <c r="Z5863">
        <v>1342</v>
      </c>
      <c r="AA5863">
        <v>2</v>
      </c>
      <c r="AB5863">
        <v>1073.6000000000001</v>
      </c>
      <c r="AC5863">
        <f>Table1_1[[#This Row],[Price]]*Table1_1[[#This Row],[Quantity]]</f>
        <v>2684</v>
      </c>
    </row>
    <row r="5864" spans="1:29" x14ac:dyDescent="0.3">
      <c r="A5864" t="s">
        <v>28</v>
      </c>
      <c r="B5864" t="s">
        <v>29</v>
      </c>
      <c r="C5864" t="s">
        <v>193</v>
      </c>
      <c r="D5864" t="s">
        <v>560</v>
      </c>
      <c r="E5864" t="s">
        <v>32</v>
      </c>
      <c r="F5864" t="s">
        <v>57</v>
      </c>
      <c r="G5864">
        <v>55</v>
      </c>
      <c r="H5864">
        <v>401620</v>
      </c>
      <c r="I5864" t="s">
        <v>34</v>
      </c>
      <c r="J5864" s="3">
        <v>45167</v>
      </c>
      <c r="K5864">
        <v>1000</v>
      </c>
      <c r="L5864" t="s">
        <v>23523</v>
      </c>
      <c r="M5864" t="s">
        <v>94</v>
      </c>
      <c r="N5864" t="s">
        <v>23524</v>
      </c>
      <c r="O5864" t="s">
        <v>23525</v>
      </c>
      <c r="P5864" t="s">
        <v>51</v>
      </c>
      <c r="Q5864">
        <v>6</v>
      </c>
      <c r="R5864" t="s">
        <v>40</v>
      </c>
      <c r="S5864" t="s">
        <v>41</v>
      </c>
      <c r="T5864">
        <v>13171</v>
      </c>
      <c r="U5864" s="1">
        <v>45538</v>
      </c>
      <c r="V5864" t="s">
        <v>180</v>
      </c>
      <c r="W5864">
        <v>130069</v>
      </c>
      <c r="X5864" t="s">
        <v>8621</v>
      </c>
      <c r="Y5864">
        <v>997</v>
      </c>
      <c r="Z5864">
        <v>1302</v>
      </c>
      <c r="AA5864">
        <v>7</v>
      </c>
      <c r="AB5864">
        <v>3645.6000000000004</v>
      </c>
      <c r="AC5864">
        <f>Table1_1[[#This Row],[Price]]*Table1_1[[#This Row],[Quantity]]</f>
        <v>9114</v>
      </c>
    </row>
    <row r="5865" spans="1:29" x14ac:dyDescent="0.3">
      <c r="A5865" t="s">
        <v>28</v>
      </c>
      <c r="B5865" t="s">
        <v>29</v>
      </c>
      <c r="C5865" t="s">
        <v>91</v>
      </c>
      <c r="D5865" t="s">
        <v>105</v>
      </c>
      <c r="E5865" t="s">
        <v>46</v>
      </c>
      <c r="F5865" t="s">
        <v>150</v>
      </c>
      <c r="G5865">
        <v>92</v>
      </c>
      <c r="H5865">
        <v>436446</v>
      </c>
      <c r="I5865" t="s">
        <v>34</v>
      </c>
      <c r="J5865" s="3">
        <v>44379</v>
      </c>
      <c r="K5865">
        <v>800</v>
      </c>
      <c r="L5865" t="s">
        <v>23526</v>
      </c>
      <c r="M5865" t="s">
        <v>670</v>
      </c>
      <c r="N5865" t="s">
        <v>23527</v>
      </c>
      <c r="O5865" t="s">
        <v>23528</v>
      </c>
      <c r="P5865" t="s">
        <v>39</v>
      </c>
      <c r="Q5865">
        <v>10</v>
      </c>
      <c r="R5865" t="s">
        <v>88</v>
      </c>
      <c r="S5865" t="s">
        <v>118</v>
      </c>
      <c r="T5865">
        <v>56745</v>
      </c>
      <c r="U5865" s="1">
        <v>45570</v>
      </c>
      <c r="V5865" t="s">
        <v>155</v>
      </c>
      <c r="W5865">
        <v>518007</v>
      </c>
      <c r="X5865" t="s">
        <v>23529</v>
      </c>
      <c r="Y5865">
        <v>785</v>
      </c>
      <c r="Z5865">
        <v>898</v>
      </c>
      <c r="AA5865">
        <v>8</v>
      </c>
      <c r="AB5865">
        <v>2873.6000000000004</v>
      </c>
      <c r="AC5865">
        <f>Table1_1[[#This Row],[Price]]*Table1_1[[#This Row],[Quantity]]</f>
        <v>7184</v>
      </c>
    </row>
    <row r="5866" spans="1:29" x14ac:dyDescent="0.3">
      <c r="A5866" t="s">
        <v>28</v>
      </c>
      <c r="B5866" t="s">
        <v>29</v>
      </c>
      <c r="C5866" t="s">
        <v>44</v>
      </c>
      <c r="D5866" t="s">
        <v>105</v>
      </c>
      <c r="E5866" t="s">
        <v>56</v>
      </c>
      <c r="F5866" t="s">
        <v>150</v>
      </c>
      <c r="G5866">
        <v>74</v>
      </c>
      <c r="H5866">
        <v>420325</v>
      </c>
      <c r="I5866" t="s">
        <v>58</v>
      </c>
      <c r="J5866" s="3">
        <v>44343</v>
      </c>
      <c r="K5866">
        <v>1200</v>
      </c>
      <c r="L5866" t="s">
        <v>23531</v>
      </c>
      <c r="M5866" t="s">
        <v>731</v>
      </c>
      <c r="N5866" t="s">
        <v>23532</v>
      </c>
      <c r="O5866" t="s">
        <v>23533</v>
      </c>
      <c r="P5866" t="s">
        <v>51</v>
      </c>
      <c r="Q5866">
        <v>17</v>
      </c>
      <c r="R5866" t="s">
        <v>88</v>
      </c>
      <c r="S5866" t="s">
        <v>79</v>
      </c>
      <c r="T5866">
        <v>77978</v>
      </c>
      <c r="U5866" s="1">
        <v>45354</v>
      </c>
      <c r="V5866" t="s">
        <v>72</v>
      </c>
      <c r="W5866">
        <v>802239</v>
      </c>
      <c r="X5866" t="s">
        <v>23534</v>
      </c>
      <c r="Y5866">
        <v>388</v>
      </c>
      <c r="Z5866">
        <v>2046</v>
      </c>
      <c r="AA5866">
        <v>3</v>
      </c>
      <c r="AB5866">
        <v>2455.2000000000003</v>
      </c>
      <c r="AC5866">
        <f>Table1_1[[#This Row],[Price]]*Table1_1[[#This Row],[Quantity]]</f>
        <v>6138</v>
      </c>
    </row>
    <row r="5867" spans="1:29" x14ac:dyDescent="0.3">
      <c r="A5867" t="s">
        <v>28</v>
      </c>
      <c r="B5867" t="s">
        <v>29</v>
      </c>
      <c r="C5867" t="s">
        <v>157</v>
      </c>
      <c r="D5867" t="s">
        <v>637</v>
      </c>
      <c r="E5867" t="s">
        <v>56</v>
      </c>
      <c r="F5867" t="s">
        <v>106</v>
      </c>
      <c r="G5867">
        <v>64</v>
      </c>
      <c r="H5867">
        <v>419626</v>
      </c>
      <c r="I5867" t="s">
        <v>34</v>
      </c>
      <c r="J5867" s="3">
        <v>45314</v>
      </c>
      <c r="K5867">
        <v>1200</v>
      </c>
      <c r="L5867" t="s">
        <v>23535</v>
      </c>
      <c r="M5867" t="s">
        <v>434</v>
      </c>
      <c r="N5867" t="s">
        <v>23536</v>
      </c>
      <c r="O5867" t="s">
        <v>23537</v>
      </c>
      <c r="P5867" t="s">
        <v>39</v>
      </c>
      <c r="Q5867">
        <v>20</v>
      </c>
      <c r="R5867" t="s">
        <v>88</v>
      </c>
      <c r="S5867" t="s">
        <v>118</v>
      </c>
      <c r="T5867">
        <v>13186</v>
      </c>
      <c r="U5867" s="1">
        <v>45477</v>
      </c>
      <c r="V5867" t="s">
        <v>126</v>
      </c>
      <c r="W5867">
        <v>893936</v>
      </c>
      <c r="X5867" t="s">
        <v>23538</v>
      </c>
      <c r="Y5867">
        <v>400</v>
      </c>
      <c r="Z5867">
        <v>1141</v>
      </c>
      <c r="AA5867">
        <v>3</v>
      </c>
      <c r="AB5867">
        <v>1369.2</v>
      </c>
      <c r="AC5867">
        <f>Table1_1[[#This Row],[Price]]*Table1_1[[#This Row],[Quantity]]</f>
        <v>3423</v>
      </c>
    </row>
    <row r="5868" spans="1:29" x14ac:dyDescent="0.3">
      <c r="A5868" t="s">
        <v>28</v>
      </c>
      <c r="B5868" t="s">
        <v>29</v>
      </c>
      <c r="C5868" t="s">
        <v>66</v>
      </c>
      <c r="D5868" t="s">
        <v>616</v>
      </c>
      <c r="E5868" t="s">
        <v>46</v>
      </c>
      <c r="F5868" t="s">
        <v>150</v>
      </c>
      <c r="G5868">
        <v>77</v>
      </c>
      <c r="H5868">
        <v>407877</v>
      </c>
      <c r="I5868" t="s">
        <v>58</v>
      </c>
      <c r="J5868" s="3">
        <v>43991</v>
      </c>
      <c r="K5868">
        <v>800</v>
      </c>
      <c r="L5868" t="s">
        <v>23539</v>
      </c>
      <c r="M5868" t="s">
        <v>552</v>
      </c>
      <c r="N5868" t="s">
        <v>23540</v>
      </c>
      <c r="O5868" t="s">
        <v>23541</v>
      </c>
      <c r="P5868" t="s">
        <v>51</v>
      </c>
      <c r="Q5868">
        <v>8</v>
      </c>
      <c r="R5868" t="s">
        <v>88</v>
      </c>
      <c r="S5868" t="s">
        <v>41</v>
      </c>
      <c r="T5868">
        <v>79754</v>
      </c>
      <c r="U5868" s="1">
        <v>45523</v>
      </c>
      <c r="V5868" t="s">
        <v>64</v>
      </c>
      <c r="W5868">
        <v>168329</v>
      </c>
      <c r="X5868" t="s">
        <v>23542</v>
      </c>
      <c r="Y5868">
        <v>235</v>
      </c>
      <c r="Z5868">
        <v>1751</v>
      </c>
      <c r="AA5868">
        <v>7</v>
      </c>
      <c r="AB5868">
        <v>4902.8</v>
      </c>
      <c r="AC5868">
        <f>Table1_1[[#This Row],[Price]]*Table1_1[[#This Row],[Quantity]]</f>
        <v>12257</v>
      </c>
    </row>
    <row r="5869" spans="1:29" x14ac:dyDescent="0.3">
      <c r="A5869" t="s">
        <v>28</v>
      </c>
      <c r="B5869" t="s">
        <v>29</v>
      </c>
      <c r="C5869" t="s">
        <v>66</v>
      </c>
      <c r="D5869" t="s">
        <v>170</v>
      </c>
      <c r="E5869" t="s">
        <v>32</v>
      </c>
      <c r="F5869" t="s">
        <v>113</v>
      </c>
      <c r="G5869">
        <v>24</v>
      </c>
      <c r="H5869">
        <v>424010</v>
      </c>
      <c r="I5869" t="s">
        <v>58</v>
      </c>
      <c r="J5869" s="3">
        <v>44436</v>
      </c>
      <c r="K5869">
        <v>1200</v>
      </c>
      <c r="L5869" t="s">
        <v>23543</v>
      </c>
      <c r="M5869" t="s">
        <v>250</v>
      </c>
      <c r="N5869" t="s">
        <v>23544</v>
      </c>
      <c r="O5869">
        <v>2629268667</v>
      </c>
      <c r="P5869" t="s">
        <v>39</v>
      </c>
      <c r="Q5869">
        <v>18</v>
      </c>
      <c r="R5869" t="s">
        <v>88</v>
      </c>
      <c r="S5869" t="s">
        <v>79</v>
      </c>
      <c r="T5869">
        <v>64242</v>
      </c>
      <c r="U5869" s="1">
        <v>45379</v>
      </c>
      <c r="V5869" t="s">
        <v>72</v>
      </c>
      <c r="W5869">
        <v>782714</v>
      </c>
      <c r="X5869" t="s">
        <v>23545</v>
      </c>
      <c r="Y5869">
        <v>294</v>
      </c>
      <c r="Z5869">
        <v>1723</v>
      </c>
      <c r="AA5869">
        <v>7</v>
      </c>
      <c r="AB5869">
        <v>4824.4000000000015</v>
      </c>
      <c r="AC5869">
        <f>Table1_1[[#This Row],[Price]]*Table1_1[[#This Row],[Quantity]]</f>
        <v>12061</v>
      </c>
    </row>
    <row r="5870" spans="1:29" x14ac:dyDescent="0.3">
      <c r="A5870" t="s">
        <v>28</v>
      </c>
      <c r="B5870" t="s">
        <v>29</v>
      </c>
      <c r="C5870" t="s">
        <v>91</v>
      </c>
      <c r="D5870" t="s">
        <v>291</v>
      </c>
      <c r="E5870" t="s">
        <v>56</v>
      </c>
      <c r="F5870" t="s">
        <v>355</v>
      </c>
      <c r="G5870">
        <v>20</v>
      </c>
      <c r="H5870">
        <v>436242</v>
      </c>
      <c r="I5870" t="s">
        <v>58</v>
      </c>
      <c r="J5870" s="3">
        <v>44153</v>
      </c>
      <c r="K5870">
        <v>1400</v>
      </c>
      <c r="L5870" t="s">
        <v>17616</v>
      </c>
      <c r="M5870" t="s">
        <v>287</v>
      </c>
      <c r="N5870" t="s">
        <v>23547</v>
      </c>
      <c r="O5870" t="s">
        <v>23548</v>
      </c>
      <c r="P5870" t="s">
        <v>39</v>
      </c>
      <c r="Q5870">
        <v>5</v>
      </c>
      <c r="R5870" t="s">
        <v>88</v>
      </c>
      <c r="S5870" t="s">
        <v>118</v>
      </c>
      <c r="T5870">
        <v>76163</v>
      </c>
      <c r="U5870" s="1">
        <v>45360</v>
      </c>
      <c r="V5870" t="s">
        <v>72</v>
      </c>
      <c r="W5870">
        <v>908058</v>
      </c>
      <c r="X5870" t="s">
        <v>23549</v>
      </c>
      <c r="Y5870">
        <v>269</v>
      </c>
      <c r="Z5870">
        <v>1360</v>
      </c>
      <c r="AA5870">
        <v>5</v>
      </c>
      <c r="AB5870">
        <v>2720</v>
      </c>
      <c r="AC5870">
        <f>Table1_1[[#This Row],[Price]]*Table1_1[[#This Row],[Quantity]]</f>
        <v>6800</v>
      </c>
    </row>
    <row r="5871" spans="1:29" x14ac:dyDescent="0.3">
      <c r="A5871" t="s">
        <v>28</v>
      </c>
      <c r="B5871" t="s">
        <v>29</v>
      </c>
      <c r="C5871" t="s">
        <v>54</v>
      </c>
      <c r="D5871" t="s">
        <v>274</v>
      </c>
      <c r="E5871" t="s">
        <v>56</v>
      </c>
      <c r="F5871" t="s">
        <v>33</v>
      </c>
      <c r="G5871">
        <v>45</v>
      </c>
      <c r="H5871">
        <v>439878</v>
      </c>
      <c r="I5871" t="s">
        <v>58</v>
      </c>
      <c r="J5871" s="3">
        <v>44176</v>
      </c>
      <c r="K5871">
        <v>800</v>
      </c>
      <c r="L5871" t="s">
        <v>23550</v>
      </c>
      <c r="M5871" t="s">
        <v>423</v>
      </c>
      <c r="N5871" t="s">
        <v>23551</v>
      </c>
      <c r="O5871" t="s">
        <v>23552</v>
      </c>
      <c r="P5871" t="s">
        <v>51</v>
      </c>
      <c r="Q5871">
        <v>10</v>
      </c>
      <c r="R5871" t="s">
        <v>40</v>
      </c>
      <c r="S5871" t="s">
        <v>41</v>
      </c>
      <c r="T5871">
        <v>37974</v>
      </c>
      <c r="U5871" s="1">
        <v>45544</v>
      </c>
      <c r="V5871" t="s">
        <v>180</v>
      </c>
      <c r="W5871">
        <v>893774</v>
      </c>
      <c r="X5871" t="s">
        <v>23553</v>
      </c>
      <c r="Y5871">
        <v>762</v>
      </c>
      <c r="Z5871">
        <v>2613</v>
      </c>
      <c r="AA5871">
        <v>6</v>
      </c>
      <c r="AB5871">
        <v>6271.2000000000007</v>
      </c>
      <c r="AC5871">
        <f>Table1_1[[#This Row],[Price]]*Table1_1[[#This Row],[Quantity]]</f>
        <v>15678</v>
      </c>
    </row>
    <row r="5872" spans="1:29" x14ac:dyDescent="0.3">
      <c r="A5872" t="s">
        <v>28</v>
      </c>
      <c r="B5872" t="s">
        <v>29</v>
      </c>
      <c r="C5872" t="s">
        <v>148</v>
      </c>
      <c r="D5872" t="s">
        <v>254</v>
      </c>
      <c r="E5872" t="s">
        <v>32</v>
      </c>
      <c r="F5872" t="s">
        <v>99</v>
      </c>
      <c r="G5872">
        <v>80</v>
      </c>
      <c r="H5872">
        <v>430466</v>
      </c>
      <c r="I5872" t="s">
        <v>34</v>
      </c>
      <c r="J5872" s="3">
        <v>44799</v>
      </c>
      <c r="K5872">
        <v>1100</v>
      </c>
      <c r="L5872" t="s">
        <v>23555</v>
      </c>
      <c r="M5872" t="s">
        <v>478</v>
      </c>
      <c r="N5872" t="s">
        <v>23556</v>
      </c>
      <c r="O5872" t="s">
        <v>23557</v>
      </c>
      <c r="P5872" t="s">
        <v>39</v>
      </c>
      <c r="Q5872">
        <v>5</v>
      </c>
      <c r="R5872" t="s">
        <v>88</v>
      </c>
      <c r="S5872" t="s">
        <v>63</v>
      </c>
      <c r="T5872">
        <v>36513</v>
      </c>
      <c r="U5872" s="1">
        <v>45385</v>
      </c>
      <c r="V5872" t="s">
        <v>80</v>
      </c>
      <c r="W5872">
        <v>316512</v>
      </c>
      <c r="X5872" t="s">
        <v>23558</v>
      </c>
      <c r="Y5872">
        <v>739</v>
      </c>
      <c r="Z5872">
        <v>1766</v>
      </c>
      <c r="AA5872">
        <v>1</v>
      </c>
      <c r="AB5872">
        <v>706.40000000000009</v>
      </c>
      <c r="AC5872">
        <f>Table1_1[[#This Row],[Price]]*Table1_1[[#This Row],[Quantity]]</f>
        <v>1766</v>
      </c>
    </row>
    <row r="5873" spans="1:29" x14ac:dyDescent="0.3">
      <c r="A5873" t="s">
        <v>28</v>
      </c>
      <c r="B5873" t="s">
        <v>29</v>
      </c>
      <c r="C5873" t="s">
        <v>157</v>
      </c>
      <c r="D5873" t="s">
        <v>291</v>
      </c>
      <c r="E5873" t="s">
        <v>56</v>
      </c>
      <c r="F5873" t="s">
        <v>150</v>
      </c>
      <c r="G5873">
        <v>63</v>
      </c>
      <c r="H5873">
        <v>408397</v>
      </c>
      <c r="I5873" t="s">
        <v>34</v>
      </c>
      <c r="J5873" s="3">
        <v>44559</v>
      </c>
      <c r="K5873">
        <v>1000</v>
      </c>
      <c r="L5873" t="s">
        <v>23560</v>
      </c>
      <c r="M5873" t="s">
        <v>1118</v>
      </c>
      <c r="N5873" t="s">
        <v>23561</v>
      </c>
      <c r="O5873" t="s">
        <v>23562</v>
      </c>
      <c r="P5873" t="s">
        <v>71</v>
      </c>
      <c r="Q5873">
        <v>15</v>
      </c>
      <c r="R5873" t="s">
        <v>40</v>
      </c>
      <c r="S5873" t="s">
        <v>63</v>
      </c>
      <c r="T5873">
        <v>45200</v>
      </c>
      <c r="U5873" s="1">
        <v>45523</v>
      </c>
      <c r="V5873" t="s">
        <v>64</v>
      </c>
      <c r="W5873">
        <v>534437</v>
      </c>
      <c r="X5873" t="s">
        <v>23563</v>
      </c>
      <c r="Y5873">
        <v>939</v>
      </c>
      <c r="Z5873">
        <v>698</v>
      </c>
      <c r="AA5873">
        <v>5</v>
      </c>
      <c r="AB5873">
        <v>1396</v>
      </c>
      <c r="AC5873">
        <f>Table1_1[[#This Row],[Price]]*Table1_1[[#This Row],[Quantity]]</f>
        <v>3490</v>
      </c>
    </row>
    <row r="5874" spans="1:29" x14ac:dyDescent="0.3">
      <c r="A5874" t="s">
        <v>28</v>
      </c>
      <c r="B5874" t="s">
        <v>29</v>
      </c>
      <c r="C5874" t="s">
        <v>66</v>
      </c>
      <c r="D5874" t="s">
        <v>55</v>
      </c>
      <c r="E5874" t="s">
        <v>46</v>
      </c>
      <c r="F5874" t="s">
        <v>33</v>
      </c>
      <c r="G5874">
        <v>98</v>
      </c>
      <c r="H5874">
        <v>425908</v>
      </c>
      <c r="I5874" t="s">
        <v>34</v>
      </c>
      <c r="J5874" s="3">
        <v>45246</v>
      </c>
      <c r="K5874">
        <v>1300</v>
      </c>
      <c r="L5874" t="s">
        <v>23564</v>
      </c>
      <c r="M5874" t="s">
        <v>736</v>
      </c>
      <c r="N5874" t="s">
        <v>23565</v>
      </c>
      <c r="O5874" t="s">
        <v>23566</v>
      </c>
      <c r="P5874" t="s">
        <v>51</v>
      </c>
      <c r="Q5874">
        <v>17</v>
      </c>
      <c r="R5874" t="s">
        <v>40</v>
      </c>
      <c r="S5874" t="s">
        <v>79</v>
      </c>
      <c r="T5874">
        <v>61116</v>
      </c>
      <c r="U5874" s="1">
        <v>45325</v>
      </c>
      <c r="V5874" t="s">
        <v>119</v>
      </c>
      <c r="W5874">
        <v>442436</v>
      </c>
      <c r="X5874" t="s">
        <v>23567</v>
      </c>
      <c r="Y5874">
        <v>881</v>
      </c>
      <c r="Z5874">
        <v>1966</v>
      </c>
      <c r="AA5874">
        <v>8</v>
      </c>
      <c r="AB5874">
        <v>6291.2000000000007</v>
      </c>
      <c r="AC5874">
        <f>Table1_1[[#This Row],[Price]]*Table1_1[[#This Row],[Quantity]]</f>
        <v>15728</v>
      </c>
    </row>
    <row r="5875" spans="1:29" x14ac:dyDescent="0.3">
      <c r="A5875" t="s">
        <v>28</v>
      </c>
      <c r="B5875" t="s">
        <v>29</v>
      </c>
      <c r="C5875" t="s">
        <v>54</v>
      </c>
      <c r="D5875" t="s">
        <v>274</v>
      </c>
      <c r="E5875" t="s">
        <v>46</v>
      </c>
      <c r="F5875" t="s">
        <v>99</v>
      </c>
      <c r="G5875">
        <v>79</v>
      </c>
      <c r="H5875">
        <v>407567</v>
      </c>
      <c r="I5875" t="s">
        <v>34</v>
      </c>
      <c r="J5875" s="3">
        <v>44743</v>
      </c>
      <c r="K5875">
        <v>1100</v>
      </c>
      <c r="L5875" t="s">
        <v>23568</v>
      </c>
      <c r="M5875" t="s">
        <v>152</v>
      </c>
      <c r="N5875" t="s">
        <v>23569</v>
      </c>
      <c r="O5875" t="s">
        <v>23570</v>
      </c>
      <c r="P5875" t="s">
        <v>39</v>
      </c>
      <c r="Q5875">
        <v>12</v>
      </c>
      <c r="R5875" t="s">
        <v>40</v>
      </c>
      <c r="S5875" t="s">
        <v>63</v>
      </c>
      <c r="T5875">
        <v>32090</v>
      </c>
      <c r="U5875" s="1">
        <v>45381</v>
      </c>
      <c r="V5875" t="s">
        <v>72</v>
      </c>
      <c r="W5875">
        <v>764357</v>
      </c>
      <c r="X5875" t="s">
        <v>23027</v>
      </c>
      <c r="Y5875">
        <v>597</v>
      </c>
      <c r="Z5875">
        <v>2728</v>
      </c>
      <c r="AA5875">
        <v>7</v>
      </c>
      <c r="AB5875">
        <v>7638.4000000000015</v>
      </c>
      <c r="AC5875">
        <f>Table1_1[[#This Row],[Price]]*Table1_1[[#This Row],[Quantity]]</f>
        <v>19096</v>
      </c>
    </row>
    <row r="5876" spans="1:29" x14ac:dyDescent="0.3">
      <c r="A5876" t="s">
        <v>28</v>
      </c>
      <c r="B5876" t="s">
        <v>29</v>
      </c>
      <c r="C5876" t="s">
        <v>91</v>
      </c>
      <c r="D5876" t="s">
        <v>105</v>
      </c>
      <c r="E5876" t="s">
        <v>46</v>
      </c>
      <c r="F5876" t="s">
        <v>83</v>
      </c>
      <c r="G5876">
        <v>49</v>
      </c>
      <c r="H5876">
        <v>438739</v>
      </c>
      <c r="I5876" t="s">
        <v>58</v>
      </c>
      <c r="J5876" s="3">
        <v>44431</v>
      </c>
      <c r="K5876">
        <v>1200</v>
      </c>
      <c r="L5876" t="s">
        <v>23572</v>
      </c>
      <c r="M5876" t="s">
        <v>159</v>
      </c>
      <c r="N5876" t="s">
        <v>23573</v>
      </c>
      <c r="O5876" t="s">
        <v>23574</v>
      </c>
      <c r="P5876" t="s">
        <v>87</v>
      </c>
      <c r="Q5876">
        <v>15</v>
      </c>
      <c r="R5876" t="s">
        <v>40</v>
      </c>
      <c r="S5876" t="s">
        <v>79</v>
      </c>
      <c r="T5876">
        <v>48784</v>
      </c>
      <c r="U5876" s="1">
        <v>45584</v>
      </c>
      <c r="V5876" t="s">
        <v>155</v>
      </c>
      <c r="W5876">
        <v>768683</v>
      </c>
      <c r="X5876" t="s">
        <v>23575</v>
      </c>
      <c r="Y5876">
        <v>767</v>
      </c>
      <c r="Z5876">
        <v>1990</v>
      </c>
      <c r="AA5876">
        <v>3</v>
      </c>
      <c r="AB5876">
        <v>2388</v>
      </c>
      <c r="AC5876">
        <f>Table1_1[[#This Row],[Price]]*Table1_1[[#This Row],[Quantity]]</f>
        <v>5970</v>
      </c>
    </row>
    <row r="5877" spans="1:29" x14ac:dyDescent="0.3">
      <c r="A5877" t="s">
        <v>28</v>
      </c>
      <c r="B5877" t="s">
        <v>29</v>
      </c>
      <c r="C5877" t="s">
        <v>44</v>
      </c>
      <c r="D5877" t="s">
        <v>170</v>
      </c>
      <c r="E5877" t="s">
        <v>32</v>
      </c>
      <c r="F5877" t="s">
        <v>150</v>
      </c>
      <c r="G5877">
        <v>57</v>
      </c>
      <c r="H5877">
        <v>412589</v>
      </c>
      <c r="I5877" t="s">
        <v>34</v>
      </c>
      <c r="J5877" s="3">
        <v>45199</v>
      </c>
      <c r="K5877">
        <v>1100</v>
      </c>
      <c r="L5877" t="s">
        <v>23576</v>
      </c>
      <c r="M5877" t="s">
        <v>394</v>
      </c>
      <c r="N5877" t="s">
        <v>23577</v>
      </c>
      <c r="O5877" t="s">
        <v>23578</v>
      </c>
      <c r="P5877" t="s">
        <v>51</v>
      </c>
      <c r="Q5877">
        <v>4</v>
      </c>
      <c r="R5877" t="s">
        <v>40</v>
      </c>
      <c r="S5877" t="s">
        <v>41</v>
      </c>
      <c r="T5877">
        <v>55628</v>
      </c>
      <c r="U5877" s="1">
        <v>45339</v>
      </c>
      <c r="V5877" t="s">
        <v>119</v>
      </c>
      <c r="W5877">
        <v>566867</v>
      </c>
      <c r="X5877" t="s">
        <v>23579</v>
      </c>
      <c r="Y5877">
        <v>734</v>
      </c>
      <c r="Z5877">
        <v>2171</v>
      </c>
      <c r="AA5877">
        <v>8</v>
      </c>
      <c r="AB5877">
        <v>6947.2000000000007</v>
      </c>
      <c r="AC5877">
        <f>Table1_1[[#This Row],[Price]]*Table1_1[[#This Row],[Quantity]]</f>
        <v>17368</v>
      </c>
    </row>
    <row r="5878" spans="1:29" x14ac:dyDescent="0.3">
      <c r="A5878" t="s">
        <v>28</v>
      </c>
      <c r="B5878" t="s">
        <v>29</v>
      </c>
      <c r="C5878" t="s">
        <v>157</v>
      </c>
      <c r="D5878" t="s">
        <v>237</v>
      </c>
      <c r="E5878" t="s">
        <v>46</v>
      </c>
      <c r="F5878" t="s">
        <v>175</v>
      </c>
      <c r="G5878">
        <v>80</v>
      </c>
      <c r="H5878">
        <v>419728</v>
      </c>
      <c r="I5878" t="s">
        <v>34</v>
      </c>
      <c r="J5878" s="3">
        <v>44880</v>
      </c>
      <c r="K5878">
        <v>1400</v>
      </c>
      <c r="L5878" t="s">
        <v>2252</v>
      </c>
      <c r="M5878" t="s">
        <v>2538</v>
      </c>
      <c r="N5878" t="s">
        <v>23581</v>
      </c>
      <c r="O5878" t="s">
        <v>23582</v>
      </c>
      <c r="P5878" t="s">
        <v>87</v>
      </c>
      <c r="Q5878">
        <v>18</v>
      </c>
      <c r="R5878" t="s">
        <v>40</v>
      </c>
      <c r="S5878" t="s">
        <v>41</v>
      </c>
      <c r="T5878">
        <v>67077</v>
      </c>
      <c r="U5878" s="1">
        <v>45434</v>
      </c>
      <c r="V5878" t="s">
        <v>140</v>
      </c>
      <c r="W5878">
        <v>644547</v>
      </c>
      <c r="X5878" t="s">
        <v>23583</v>
      </c>
      <c r="Y5878">
        <v>744</v>
      </c>
      <c r="Z5878">
        <v>780</v>
      </c>
      <c r="AA5878">
        <v>7</v>
      </c>
      <c r="AB5878">
        <v>2184</v>
      </c>
      <c r="AC5878">
        <f>Table1_1[[#This Row],[Price]]*Table1_1[[#This Row],[Quantity]]</f>
        <v>5460</v>
      </c>
    </row>
    <row r="5879" spans="1:29" x14ac:dyDescent="0.3">
      <c r="A5879" t="s">
        <v>28</v>
      </c>
      <c r="B5879" t="s">
        <v>29</v>
      </c>
      <c r="C5879" t="s">
        <v>193</v>
      </c>
      <c r="D5879" t="s">
        <v>637</v>
      </c>
      <c r="E5879" t="s">
        <v>56</v>
      </c>
      <c r="F5879" t="s">
        <v>99</v>
      </c>
      <c r="G5879">
        <v>43</v>
      </c>
      <c r="H5879">
        <v>437644</v>
      </c>
      <c r="I5879" t="s">
        <v>58</v>
      </c>
      <c r="J5879" s="3">
        <v>45594</v>
      </c>
      <c r="K5879">
        <v>1200</v>
      </c>
      <c r="L5879" t="s">
        <v>23584</v>
      </c>
      <c r="M5879" t="s">
        <v>1058</v>
      </c>
      <c r="N5879" t="s">
        <v>23585</v>
      </c>
      <c r="O5879" t="s">
        <v>23586</v>
      </c>
      <c r="P5879" t="s">
        <v>87</v>
      </c>
      <c r="Q5879">
        <v>12</v>
      </c>
      <c r="R5879" t="s">
        <v>88</v>
      </c>
      <c r="S5879" t="s">
        <v>63</v>
      </c>
      <c r="T5879">
        <v>29826</v>
      </c>
      <c r="U5879" s="1">
        <v>45615</v>
      </c>
      <c r="V5879" t="s">
        <v>42</v>
      </c>
      <c r="W5879">
        <v>780138</v>
      </c>
      <c r="X5879" t="s">
        <v>23587</v>
      </c>
      <c r="Y5879">
        <v>932</v>
      </c>
      <c r="Z5879">
        <v>1848</v>
      </c>
      <c r="AA5879">
        <v>4</v>
      </c>
      <c r="AB5879">
        <v>2956.8</v>
      </c>
      <c r="AC5879">
        <f>Table1_1[[#This Row],[Price]]*Table1_1[[#This Row],[Quantity]]</f>
        <v>7392</v>
      </c>
    </row>
    <row r="5880" spans="1:29" x14ac:dyDescent="0.3">
      <c r="A5880" t="s">
        <v>28</v>
      </c>
      <c r="B5880" t="s">
        <v>29</v>
      </c>
      <c r="C5880" t="s">
        <v>54</v>
      </c>
      <c r="D5880" t="s">
        <v>566</v>
      </c>
      <c r="E5880" t="s">
        <v>46</v>
      </c>
      <c r="F5880" t="s">
        <v>99</v>
      </c>
      <c r="G5880">
        <v>36</v>
      </c>
      <c r="H5880">
        <v>412727</v>
      </c>
      <c r="I5880" t="s">
        <v>58</v>
      </c>
      <c r="J5880" s="3">
        <v>44292</v>
      </c>
      <c r="K5880">
        <v>1100</v>
      </c>
      <c r="L5880" t="s">
        <v>23588</v>
      </c>
      <c r="M5880" t="s">
        <v>60</v>
      </c>
      <c r="N5880" t="s">
        <v>23589</v>
      </c>
      <c r="O5880" t="s">
        <v>23590</v>
      </c>
      <c r="P5880" t="s">
        <v>51</v>
      </c>
      <c r="Q5880">
        <v>9</v>
      </c>
      <c r="R5880" t="s">
        <v>88</v>
      </c>
      <c r="S5880" t="s">
        <v>41</v>
      </c>
      <c r="T5880">
        <v>86688</v>
      </c>
      <c r="U5880" s="1">
        <v>45453</v>
      </c>
      <c r="V5880" t="s">
        <v>52</v>
      </c>
      <c r="W5880">
        <v>562123</v>
      </c>
      <c r="X5880" t="s">
        <v>23591</v>
      </c>
      <c r="Y5880">
        <v>953</v>
      </c>
      <c r="Z5880">
        <v>948</v>
      </c>
      <c r="AA5880">
        <v>6</v>
      </c>
      <c r="AB5880">
        <v>2275.2000000000003</v>
      </c>
      <c r="AC5880">
        <f>Table1_1[[#This Row],[Price]]*Table1_1[[#This Row],[Quantity]]</f>
        <v>5688</v>
      </c>
    </row>
    <row r="5881" spans="1:29" x14ac:dyDescent="0.3">
      <c r="A5881" t="s">
        <v>28</v>
      </c>
      <c r="B5881" t="s">
        <v>29</v>
      </c>
      <c r="C5881" t="s">
        <v>157</v>
      </c>
      <c r="D5881" t="s">
        <v>248</v>
      </c>
      <c r="E5881" t="s">
        <v>32</v>
      </c>
      <c r="F5881" t="s">
        <v>47</v>
      </c>
      <c r="G5881">
        <v>68</v>
      </c>
      <c r="H5881">
        <v>420854</v>
      </c>
      <c r="I5881" t="s">
        <v>34</v>
      </c>
      <c r="J5881" s="3">
        <v>44017</v>
      </c>
      <c r="K5881">
        <v>950</v>
      </c>
      <c r="L5881" t="s">
        <v>23593</v>
      </c>
      <c r="M5881" t="s">
        <v>417</v>
      </c>
      <c r="N5881" t="s">
        <v>23594</v>
      </c>
      <c r="O5881" t="s">
        <v>23595</v>
      </c>
      <c r="P5881" t="s">
        <v>71</v>
      </c>
      <c r="Q5881">
        <v>4</v>
      </c>
      <c r="R5881" t="s">
        <v>40</v>
      </c>
      <c r="S5881" t="s">
        <v>41</v>
      </c>
      <c r="T5881">
        <v>33791</v>
      </c>
      <c r="U5881" s="1">
        <v>45562</v>
      </c>
      <c r="V5881" t="s">
        <v>180</v>
      </c>
      <c r="W5881">
        <v>354228</v>
      </c>
      <c r="X5881" t="s">
        <v>23596</v>
      </c>
      <c r="Y5881">
        <v>930</v>
      </c>
      <c r="Z5881">
        <v>2596</v>
      </c>
      <c r="AA5881">
        <v>6</v>
      </c>
      <c r="AB5881">
        <v>6230.4000000000015</v>
      </c>
      <c r="AC5881">
        <f>Table1_1[[#This Row],[Price]]*Table1_1[[#This Row],[Quantity]]</f>
        <v>15576</v>
      </c>
    </row>
    <row r="5882" spans="1:29" x14ac:dyDescent="0.3">
      <c r="A5882" t="s">
        <v>28</v>
      </c>
      <c r="B5882" t="s">
        <v>29</v>
      </c>
      <c r="C5882" t="s">
        <v>66</v>
      </c>
      <c r="D5882" t="s">
        <v>349</v>
      </c>
      <c r="E5882" t="s">
        <v>56</v>
      </c>
      <c r="F5882" t="s">
        <v>135</v>
      </c>
      <c r="G5882">
        <v>73</v>
      </c>
      <c r="H5882">
        <v>431903</v>
      </c>
      <c r="I5882" t="s">
        <v>34</v>
      </c>
      <c r="J5882" s="3">
        <v>44196</v>
      </c>
      <c r="K5882">
        <v>1400</v>
      </c>
      <c r="L5882" t="s">
        <v>23598</v>
      </c>
      <c r="M5882" t="s">
        <v>953</v>
      </c>
      <c r="N5882" t="s">
        <v>23599</v>
      </c>
      <c r="O5882" t="s">
        <v>23600</v>
      </c>
      <c r="P5882" t="s">
        <v>87</v>
      </c>
      <c r="Q5882">
        <v>18</v>
      </c>
      <c r="R5882" t="s">
        <v>88</v>
      </c>
      <c r="S5882" t="s">
        <v>118</v>
      </c>
      <c r="T5882">
        <v>69862</v>
      </c>
      <c r="U5882" s="1">
        <v>45450</v>
      </c>
      <c r="V5882" t="s">
        <v>52</v>
      </c>
      <c r="W5882">
        <v>969679</v>
      </c>
      <c r="X5882" t="s">
        <v>23601</v>
      </c>
      <c r="Y5882">
        <v>714</v>
      </c>
      <c r="Z5882">
        <v>2729</v>
      </c>
      <c r="AA5882">
        <v>2</v>
      </c>
      <c r="AB5882">
        <v>2183.2000000000003</v>
      </c>
      <c r="AC5882">
        <f>Table1_1[[#This Row],[Price]]*Table1_1[[#This Row],[Quantity]]</f>
        <v>5458</v>
      </c>
    </row>
    <row r="5883" spans="1:29" x14ac:dyDescent="0.3">
      <c r="A5883" t="s">
        <v>28</v>
      </c>
      <c r="B5883" t="s">
        <v>29</v>
      </c>
      <c r="C5883" t="s">
        <v>44</v>
      </c>
      <c r="D5883" t="s">
        <v>421</v>
      </c>
      <c r="E5883" t="s">
        <v>46</v>
      </c>
      <c r="F5883" t="s">
        <v>106</v>
      </c>
      <c r="G5883">
        <v>43</v>
      </c>
      <c r="H5883">
        <v>415539</v>
      </c>
      <c r="I5883" t="s">
        <v>34</v>
      </c>
      <c r="J5883" s="3">
        <v>45535</v>
      </c>
      <c r="K5883">
        <v>1400</v>
      </c>
      <c r="L5883" t="s">
        <v>23602</v>
      </c>
      <c r="M5883" t="s">
        <v>144</v>
      </c>
      <c r="N5883" t="s">
        <v>23603</v>
      </c>
      <c r="O5883" t="s">
        <v>23604</v>
      </c>
      <c r="P5883" t="s">
        <v>71</v>
      </c>
      <c r="Q5883">
        <v>11</v>
      </c>
      <c r="R5883" t="s">
        <v>88</v>
      </c>
      <c r="S5883" t="s">
        <v>118</v>
      </c>
      <c r="T5883">
        <v>17516</v>
      </c>
      <c r="U5883" s="1">
        <v>45553</v>
      </c>
      <c r="V5883" t="s">
        <v>180</v>
      </c>
      <c r="W5883">
        <v>317715</v>
      </c>
      <c r="X5883" t="s">
        <v>23605</v>
      </c>
      <c r="Y5883">
        <v>217</v>
      </c>
      <c r="Z5883">
        <v>692</v>
      </c>
      <c r="AA5883">
        <v>7</v>
      </c>
      <c r="AB5883">
        <v>1937.6000000000001</v>
      </c>
      <c r="AC5883">
        <f>Table1_1[[#This Row],[Price]]*Table1_1[[#This Row],[Quantity]]</f>
        <v>4844</v>
      </c>
    </row>
    <row r="5884" spans="1:29" x14ac:dyDescent="0.3">
      <c r="A5884" t="s">
        <v>28</v>
      </c>
      <c r="B5884" t="s">
        <v>29</v>
      </c>
      <c r="C5884" t="s">
        <v>157</v>
      </c>
      <c r="D5884" t="s">
        <v>364</v>
      </c>
      <c r="E5884" t="s">
        <v>32</v>
      </c>
      <c r="F5884" t="s">
        <v>33</v>
      </c>
      <c r="G5884">
        <v>14</v>
      </c>
      <c r="H5884">
        <v>427364</v>
      </c>
      <c r="I5884" t="s">
        <v>58</v>
      </c>
      <c r="J5884" s="3">
        <v>45264</v>
      </c>
      <c r="K5884">
        <v>1100</v>
      </c>
      <c r="L5884" t="s">
        <v>14869</v>
      </c>
      <c r="M5884" t="s">
        <v>189</v>
      </c>
      <c r="N5884" t="s">
        <v>23606</v>
      </c>
      <c r="O5884" t="s">
        <v>23607</v>
      </c>
      <c r="P5884" t="s">
        <v>51</v>
      </c>
      <c r="Q5884">
        <v>14</v>
      </c>
      <c r="R5884" t="s">
        <v>88</v>
      </c>
      <c r="S5884" t="s">
        <v>118</v>
      </c>
      <c r="T5884">
        <v>73504</v>
      </c>
      <c r="U5884" s="1">
        <v>45313</v>
      </c>
      <c r="V5884" t="s">
        <v>111</v>
      </c>
      <c r="W5884">
        <v>357184</v>
      </c>
      <c r="X5884" t="s">
        <v>5748</v>
      </c>
      <c r="Y5884">
        <v>918</v>
      </c>
      <c r="Z5884">
        <v>1537</v>
      </c>
      <c r="AA5884">
        <v>8</v>
      </c>
      <c r="AB5884">
        <v>4918.4000000000015</v>
      </c>
      <c r="AC5884">
        <f>Table1_1[[#This Row],[Price]]*Table1_1[[#This Row],[Quantity]]</f>
        <v>12296</v>
      </c>
    </row>
    <row r="5885" spans="1:29" x14ac:dyDescent="0.3">
      <c r="A5885" t="s">
        <v>28</v>
      </c>
      <c r="B5885" t="s">
        <v>29</v>
      </c>
      <c r="C5885" t="s">
        <v>193</v>
      </c>
      <c r="D5885" t="s">
        <v>637</v>
      </c>
      <c r="E5885" t="s">
        <v>32</v>
      </c>
      <c r="F5885" t="s">
        <v>99</v>
      </c>
      <c r="G5885">
        <v>29</v>
      </c>
      <c r="H5885">
        <v>415143</v>
      </c>
      <c r="I5885" t="s">
        <v>58</v>
      </c>
      <c r="J5885" s="3">
        <v>44661</v>
      </c>
      <c r="K5885">
        <v>1200</v>
      </c>
      <c r="L5885" t="s">
        <v>23608</v>
      </c>
      <c r="M5885" t="s">
        <v>222</v>
      </c>
      <c r="N5885" t="s">
        <v>23609</v>
      </c>
      <c r="O5885" t="s">
        <v>23610</v>
      </c>
      <c r="P5885" t="s">
        <v>39</v>
      </c>
      <c r="Q5885">
        <v>9</v>
      </c>
      <c r="R5885" t="s">
        <v>40</v>
      </c>
      <c r="S5885" t="s">
        <v>79</v>
      </c>
      <c r="T5885">
        <v>47568</v>
      </c>
      <c r="U5885" s="1">
        <v>45528</v>
      </c>
      <c r="V5885" t="s">
        <v>64</v>
      </c>
      <c r="W5885">
        <v>466641</v>
      </c>
      <c r="X5885" t="s">
        <v>23611</v>
      </c>
      <c r="Y5885">
        <v>257</v>
      </c>
      <c r="Z5885">
        <v>1411</v>
      </c>
      <c r="AA5885">
        <v>4</v>
      </c>
      <c r="AB5885">
        <v>2257.6</v>
      </c>
      <c r="AC5885">
        <f>Table1_1[[#This Row],[Price]]*Table1_1[[#This Row],[Quantity]]</f>
        <v>5644</v>
      </c>
    </row>
    <row r="5886" spans="1:29" x14ac:dyDescent="0.3">
      <c r="A5886" t="s">
        <v>28</v>
      </c>
      <c r="B5886" t="s">
        <v>29</v>
      </c>
      <c r="C5886" t="s">
        <v>148</v>
      </c>
      <c r="D5886" t="s">
        <v>142</v>
      </c>
      <c r="E5886" t="s">
        <v>56</v>
      </c>
      <c r="F5886" t="s">
        <v>135</v>
      </c>
      <c r="G5886">
        <v>80</v>
      </c>
      <c r="H5886">
        <v>410019</v>
      </c>
      <c r="I5886" t="s">
        <v>58</v>
      </c>
      <c r="J5886" s="3">
        <v>44604</v>
      </c>
      <c r="K5886">
        <v>1400</v>
      </c>
      <c r="L5886" t="s">
        <v>23612</v>
      </c>
      <c r="M5886" t="s">
        <v>49</v>
      </c>
      <c r="N5886" t="s">
        <v>23613</v>
      </c>
      <c r="O5886" t="s">
        <v>23614</v>
      </c>
      <c r="P5886" t="s">
        <v>87</v>
      </c>
      <c r="Q5886">
        <v>4</v>
      </c>
      <c r="R5886" t="s">
        <v>88</v>
      </c>
      <c r="S5886" t="s">
        <v>79</v>
      </c>
      <c r="T5886">
        <v>71610</v>
      </c>
      <c r="U5886" s="1">
        <v>45317</v>
      </c>
      <c r="V5886" t="s">
        <v>111</v>
      </c>
      <c r="W5886">
        <v>924314</v>
      </c>
      <c r="X5886" t="s">
        <v>23615</v>
      </c>
      <c r="Y5886">
        <v>319</v>
      </c>
      <c r="Z5886">
        <v>511</v>
      </c>
      <c r="AA5886">
        <v>6</v>
      </c>
      <c r="AB5886">
        <v>1226.4000000000001</v>
      </c>
      <c r="AC5886">
        <f>Table1_1[[#This Row],[Price]]*Table1_1[[#This Row],[Quantity]]</f>
        <v>3066</v>
      </c>
    </row>
    <row r="5887" spans="1:29" x14ac:dyDescent="0.3">
      <c r="A5887" t="s">
        <v>28</v>
      </c>
      <c r="B5887" t="s">
        <v>29</v>
      </c>
      <c r="C5887" t="s">
        <v>193</v>
      </c>
      <c r="D5887" t="s">
        <v>142</v>
      </c>
      <c r="E5887" t="s">
        <v>46</v>
      </c>
      <c r="F5887" t="s">
        <v>47</v>
      </c>
      <c r="G5887">
        <v>88</v>
      </c>
      <c r="H5887">
        <v>433621</v>
      </c>
      <c r="I5887" t="s">
        <v>34</v>
      </c>
      <c r="J5887" s="3">
        <v>44674</v>
      </c>
      <c r="K5887">
        <v>800</v>
      </c>
      <c r="L5887" t="s">
        <v>2304</v>
      </c>
      <c r="M5887" t="s">
        <v>293</v>
      </c>
      <c r="N5887" t="s">
        <v>23616</v>
      </c>
      <c r="O5887">
        <v>4803783595</v>
      </c>
      <c r="P5887" t="s">
        <v>71</v>
      </c>
      <c r="Q5887">
        <v>9</v>
      </c>
      <c r="R5887" t="s">
        <v>88</v>
      </c>
      <c r="S5887" t="s">
        <v>118</v>
      </c>
      <c r="T5887">
        <v>41029</v>
      </c>
      <c r="U5887" s="1">
        <v>45568</v>
      </c>
      <c r="V5887" t="s">
        <v>155</v>
      </c>
      <c r="W5887">
        <v>655905</v>
      </c>
      <c r="X5887" t="s">
        <v>23617</v>
      </c>
      <c r="Y5887">
        <v>632</v>
      </c>
      <c r="Z5887">
        <v>2960</v>
      </c>
      <c r="AA5887">
        <v>2</v>
      </c>
      <c r="AB5887">
        <v>2368</v>
      </c>
      <c r="AC5887">
        <f>Table1_1[[#This Row],[Price]]*Table1_1[[#This Row],[Quantity]]</f>
        <v>5920</v>
      </c>
    </row>
    <row r="5888" spans="1:29" x14ac:dyDescent="0.3">
      <c r="A5888" t="s">
        <v>28</v>
      </c>
      <c r="B5888" t="s">
        <v>29</v>
      </c>
      <c r="C5888" t="s">
        <v>91</v>
      </c>
      <c r="D5888" t="s">
        <v>261</v>
      </c>
      <c r="E5888" t="s">
        <v>32</v>
      </c>
      <c r="F5888" t="s">
        <v>33</v>
      </c>
      <c r="G5888">
        <v>19</v>
      </c>
      <c r="H5888">
        <v>434948</v>
      </c>
      <c r="I5888" t="s">
        <v>34</v>
      </c>
      <c r="J5888" s="3">
        <v>45309</v>
      </c>
      <c r="K5888">
        <v>1200</v>
      </c>
      <c r="L5888" t="s">
        <v>23618</v>
      </c>
      <c r="M5888" t="s">
        <v>319</v>
      </c>
      <c r="N5888" t="s">
        <v>23619</v>
      </c>
      <c r="O5888">
        <v>8100086391</v>
      </c>
      <c r="P5888" t="s">
        <v>87</v>
      </c>
      <c r="Q5888">
        <v>5</v>
      </c>
      <c r="R5888" t="s">
        <v>88</v>
      </c>
      <c r="S5888" t="s">
        <v>79</v>
      </c>
      <c r="T5888">
        <v>19313</v>
      </c>
      <c r="U5888" s="1">
        <v>45602</v>
      </c>
      <c r="V5888" t="s">
        <v>42</v>
      </c>
      <c r="W5888">
        <v>134664</v>
      </c>
      <c r="X5888" t="s">
        <v>23620</v>
      </c>
      <c r="Y5888">
        <v>630</v>
      </c>
      <c r="Z5888">
        <v>1292</v>
      </c>
      <c r="AA5888">
        <v>2</v>
      </c>
      <c r="AB5888">
        <v>1033.6000000000001</v>
      </c>
      <c r="AC5888">
        <f>Table1_1[[#This Row],[Price]]*Table1_1[[#This Row],[Quantity]]</f>
        <v>2584</v>
      </c>
    </row>
    <row r="5889" spans="1:29" x14ac:dyDescent="0.3">
      <c r="A5889" t="s">
        <v>28</v>
      </c>
      <c r="B5889" t="s">
        <v>29</v>
      </c>
      <c r="C5889" t="s">
        <v>66</v>
      </c>
      <c r="D5889" t="s">
        <v>380</v>
      </c>
      <c r="E5889" t="s">
        <v>56</v>
      </c>
      <c r="F5889" t="s">
        <v>106</v>
      </c>
      <c r="G5889">
        <v>76</v>
      </c>
      <c r="H5889">
        <v>434606</v>
      </c>
      <c r="I5889" t="s">
        <v>58</v>
      </c>
      <c r="J5889" s="3">
        <v>44391</v>
      </c>
      <c r="K5889">
        <v>950</v>
      </c>
      <c r="L5889" t="s">
        <v>23622</v>
      </c>
      <c r="M5889" t="s">
        <v>239</v>
      </c>
      <c r="N5889" t="s">
        <v>23623</v>
      </c>
      <c r="O5889" t="s">
        <v>23624</v>
      </c>
      <c r="P5889" t="s">
        <v>39</v>
      </c>
      <c r="Q5889">
        <v>11</v>
      </c>
      <c r="R5889" t="s">
        <v>88</v>
      </c>
      <c r="S5889" t="s">
        <v>63</v>
      </c>
      <c r="T5889">
        <v>25227</v>
      </c>
      <c r="U5889" s="1">
        <v>45360</v>
      </c>
      <c r="V5889" t="s">
        <v>72</v>
      </c>
      <c r="W5889">
        <v>781012</v>
      </c>
      <c r="X5889" t="s">
        <v>22321</v>
      </c>
      <c r="Y5889">
        <v>204</v>
      </c>
      <c r="Z5889">
        <v>1758</v>
      </c>
      <c r="AA5889">
        <v>8</v>
      </c>
      <c r="AB5889">
        <v>5625.6</v>
      </c>
      <c r="AC5889">
        <f>Table1_1[[#This Row],[Price]]*Table1_1[[#This Row],[Quantity]]</f>
        <v>14064</v>
      </c>
    </row>
    <row r="5890" spans="1:29" x14ac:dyDescent="0.3">
      <c r="A5890" t="s">
        <v>28</v>
      </c>
      <c r="B5890" t="s">
        <v>29</v>
      </c>
      <c r="C5890" t="s">
        <v>66</v>
      </c>
      <c r="D5890" t="s">
        <v>31</v>
      </c>
      <c r="E5890" t="s">
        <v>56</v>
      </c>
      <c r="F5890" t="s">
        <v>57</v>
      </c>
      <c r="G5890">
        <v>57</v>
      </c>
      <c r="H5890">
        <v>407238</v>
      </c>
      <c r="I5890" t="s">
        <v>34</v>
      </c>
      <c r="J5890" s="3">
        <v>44689</v>
      </c>
      <c r="K5890">
        <v>1300</v>
      </c>
      <c r="L5890" t="s">
        <v>23625</v>
      </c>
      <c r="M5890" t="s">
        <v>856</v>
      </c>
      <c r="N5890" t="s">
        <v>23626</v>
      </c>
      <c r="O5890" t="s">
        <v>23627</v>
      </c>
      <c r="P5890" t="s">
        <v>71</v>
      </c>
      <c r="Q5890">
        <v>5</v>
      </c>
      <c r="R5890" t="s">
        <v>40</v>
      </c>
      <c r="S5890" t="s">
        <v>63</v>
      </c>
      <c r="T5890">
        <v>61159</v>
      </c>
      <c r="U5890" s="1">
        <v>45551</v>
      </c>
      <c r="V5890" t="s">
        <v>180</v>
      </c>
      <c r="W5890">
        <v>388286</v>
      </c>
      <c r="X5890" t="s">
        <v>23628</v>
      </c>
      <c r="Y5890">
        <v>877</v>
      </c>
      <c r="Z5890">
        <v>2359</v>
      </c>
      <c r="AA5890">
        <v>3</v>
      </c>
      <c r="AB5890">
        <v>2830.8</v>
      </c>
      <c r="AC5890">
        <f>Table1_1[[#This Row],[Price]]*Table1_1[[#This Row],[Quantity]]</f>
        <v>7077</v>
      </c>
    </row>
    <row r="5891" spans="1:29" x14ac:dyDescent="0.3">
      <c r="A5891" t="s">
        <v>28</v>
      </c>
      <c r="B5891" t="s">
        <v>29</v>
      </c>
      <c r="C5891" t="s">
        <v>91</v>
      </c>
      <c r="D5891" t="s">
        <v>442</v>
      </c>
      <c r="E5891" t="s">
        <v>32</v>
      </c>
      <c r="F5891" t="s">
        <v>150</v>
      </c>
      <c r="G5891">
        <v>30</v>
      </c>
      <c r="H5891">
        <v>424311</v>
      </c>
      <c r="I5891" t="s">
        <v>58</v>
      </c>
      <c r="J5891" s="3">
        <v>45121</v>
      </c>
      <c r="K5891">
        <v>800</v>
      </c>
      <c r="L5891" t="s">
        <v>23629</v>
      </c>
      <c r="M5891" t="s">
        <v>670</v>
      </c>
      <c r="N5891" t="s">
        <v>23630</v>
      </c>
      <c r="O5891" t="s">
        <v>23631</v>
      </c>
      <c r="P5891" t="s">
        <v>39</v>
      </c>
      <c r="Q5891">
        <v>7</v>
      </c>
      <c r="R5891" t="s">
        <v>40</v>
      </c>
      <c r="S5891" t="s">
        <v>118</v>
      </c>
      <c r="T5891">
        <v>13488</v>
      </c>
      <c r="U5891" s="1">
        <v>45622</v>
      </c>
      <c r="V5891" t="s">
        <v>42</v>
      </c>
      <c r="W5891">
        <v>679578</v>
      </c>
      <c r="X5891" t="s">
        <v>16122</v>
      </c>
      <c r="Y5891">
        <v>319</v>
      </c>
      <c r="Z5891">
        <v>1446</v>
      </c>
      <c r="AA5891">
        <v>1</v>
      </c>
      <c r="AB5891">
        <v>578.4</v>
      </c>
      <c r="AC5891">
        <f>Table1_1[[#This Row],[Price]]*Table1_1[[#This Row],[Quantity]]</f>
        <v>1446</v>
      </c>
    </row>
    <row r="5892" spans="1:29" x14ac:dyDescent="0.3">
      <c r="A5892" t="s">
        <v>28</v>
      </c>
      <c r="B5892" t="s">
        <v>29</v>
      </c>
      <c r="C5892" t="s">
        <v>91</v>
      </c>
      <c r="D5892" t="s">
        <v>105</v>
      </c>
      <c r="E5892" t="s">
        <v>56</v>
      </c>
      <c r="F5892" t="s">
        <v>47</v>
      </c>
      <c r="G5892">
        <v>30</v>
      </c>
      <c r="H5892">
        <v>401407</v>
      </c>
      <c r="I5892" t="s">
        <v>58</v>
      </c>
      <c r="J5892" s="3">
        <v>44031</v>
      </c>
      <c r="K5892">
        <v>800</v>
      </c>
      <c r="L5892" t="s">
        <v>23632</v>
      </c>
      <c r="M5892" t="s">
        <v>953</v>
      </c>
      <c r="N5892" t="s">
        <v>23633</v>
      </c>
      <c r="O5892" t="s">
        <v>23634</v>
      </c>
      <c r="P5892" t="s">
        <v>39</v>
      </c>
      <c r="Q5892">
        <v>11</v>
      </c>
      <c r="R5892" t="s">
        <v>40</v>
      </c>
      <c r="S5892" t="s">
        <v>79</v>
      </c>
      <c r="T5892">
        <v>40112</v>
      </c>
      <c r="U5892" s="1">
        <v>45318</v>
      </c>
      <c r="V5892" t="s">
        <v>111</v>
      </c>
      <c r="W5892">
        <v>434633</v>
      </c>
      <c r="X5892" t="s">
        <v>23635</v>
      </c>
      <c r="Y5892">
        <v>830</v>
      </c>
      <c r="Z5892">
        <v>739</v>
      </c>
      <c r="AA5892">
        <v>6</v>
      </c>
      <c r="AB5892">
        <v>1773.6000000000001</v>
      </c>
      <c r="AC5892">
        <f>Table1_1[[#This Row],[Price]]*Table1_1[[#This Row],[Quantity]]</f>
        <v>4434</v>
      </c>
    </row>
    <row r="5893" spans="1:29" x14ac:dyDescent="0.3">
      <c r="A5893" t="s">
        <v>28</v>
      </c>
      <c r="B5893" t="s">
        <v>29</v>
      </c>
      <c r="C5893" t="s">
        <v>30</v>
      </c>
      <c r="D5893" t="s">
        <v>92</v>
      </c>
      <c r="E5893" t="s">
        <v>32</v>
      </c>
      <c r="F5893" t="s">
        <v>99</v>
      </c>
      <c r="G5893">
        <v>70</v>
      </c>
      <c r="H5893">
        <v>408088</v>
      </c>
      <c r="I5893" t="s">
        <v>58</v>
      </c>
      <c r="J5893" s="3">
        <v>44364</v>
      </c>
      <c r="K5893">
        <v>800</v>
      </c>
      <c r="L5893" t="s">
        <v>23636</v>
      </c>
      <c r="M5893" t="s">
        <v>165</v>
      </c>
      <c r="N5893" t="s">
        <v>23637</v>
      </c>
      <c r="O5893" t="s">
        <v>23638</v>
      </c>
      <c r="P5893" t="s">
        <v>39</v>
      </c>
      <c r="Q5893">
        <v>4</v>
      </c>
      <c r="R5893" t="s">
        <v>88</v>
      </c>
      <c r="S5893" t="s">
        <v>118</v>
      </c>
      <c r="T5893">
        <v>76728</v>
      </c>
      <c r="U5893" s="1">
        <v>45429</v>
      </c>
      <c r="V5893" t="s">
        <v>140</v>
      </c>
      <c r="W5893">
        <v>193600</v>
      </c>
      <c r="X5893" t="s">
        <v>23639</v>
      </c>
      <c r="Y5893">
        <v>267</v>
      </c>
      <c r="Z5893">
        <v>1666</v>
      </c>
      <c r="AA5893">
        <v>7</v>
      </c>
      <c r="AB5893">
        <v>4664.8</v>
      </c>
      <c r="AC5893">
        <f>Table1_1[[#This Row],[Price]]*Table1_1[[#This Row],[Quantity]]</f>
        <v>11662</v>
      </c>
    </row>
    <row r="5894" spans="1:29" x14ac:dyDescent="0.3">
      <c r="A5894" t="s">
        <v>28</v>
      </c>
      <c r="B5894" t="s">
        <v>29</v>
      </c>
      <c r="C5894" t="s">
        <v>54</v>
      </c>
      <c r="D5894" t="s">
        <v>546</v>
      </c>
      <c r="E5894" t="s">
        <v>56</v>
      </c>
      <c r="F5894" t="s">
        <v>83</v>
      </c>
      <c r="G5894">
        <v>14</v>
      </c>
      <c r="H5894">
        <v>434738</v>
      </c>
      <c r="I5894" t="s">
        <v>58</v>
      </c>
      <c r="J5894" s="3">
        <v>44686</v>
      </c>
      <c r="K5894">
        <v>800</v>
      </c>
      <c r="L5894" t="s">
        <v>23640</v>
      </c>
      <c r="M5894" t="s">
        <v>1460</v>
      </c>
      <c r="N5894" t="s">
        <v>23641</v>
      </c>
      <c r="O5894" t="s">
        <v>23642</v>
      </c>
      <c r="P5894" t="s">
        <v>71</v>
      </c>
      <c r="Q5894">
        <v>8</v>
      </c>
      <c r="R5894" t="s">
        <v>88</v>
      </c>
      <c r="S5894" t="s">
        <v>63</v>
      </c>
      <c r="T5894">
        <v>10500</v>
      </c>
      <c r="U5894" s="1">
        <v>45344</v>
      </c>
      <c r="V5894" t="s">
        <v>119</v>
      </c>
      <c r="W5894">
        <v>243533</v>
      </c>
      <c r="X5894" t="s">
        <v>23643</v>
      </c>
      <c r="Y5894">
        <v>644</v>
      </c>
      <c r="Z5894">
        <v>2389</v>
      </c>
      <c r="AA5894">
        <v>8</v>
      </c>
      <c r="AB5894">
        <v>7644.8</v>
      </c>
      <c r="AC5894">
        <f>Table1_1[[#This Row],[Price]]*Table1_1[[#This Row],[Quantity]]</f>
        <v>19112</v>
      </c>
    </row>
    <row r="5895" spans="1:29" x14ac:dyDescent="0.3">
      <c r="A5895" t="s">
        <v>28</v>
      </c>
      <c r="B5895" t="s">
        <v>29</v>
      </c>
      <c r="C5895" t="s">
        <v>157</v>
      </c>
      <c r="D5895" t="s">
        <v>227</v>
      </c>
      <c r="E5895" t="s">
        <v>32</v>
      </c>
      <c r="F5895" t="s">
        <v>135</v>
      </c>
      <c r="G5895">
        <v>77</v>
      </c>
      <c r="H5895">
        <v>431329</v>
      </c>
      <c r="I5895" t="s">
        <v>58</v>
      </c>
      <c r="J5895" s="3">
        <v>44380</v>
      </c>
      <c r="K5895">
        <v>1200</v>
      </c>
      <c r="L5895" t="s">
        <v>23644</v>
      </c>
      <c r="M5895" t="s">
        <v>334</v>
      </c>
      <c r="N5895" t="s">
        <v>23645</v>
      </c>
      <c r="O5895" t="s">
        <v>23646</v>
      </c>
      <c r="P5895" t="s">
        <v>39</v>
      </c>
      <c r="Q5895">
        <v>17</v>
      </c>
      <c r="R5895" t="s">
        <v>88</v>
      </c>
      <c r="S5895" t="s">
        <v>79</v>
      </c>
      <c r="T5895">
        <v>48164</v>
      </c>
      <c r="U5895" s="1">
        <v>45532</v>
      </c>
      <c r="V5895" t="s">
        <v>64</v>
      </c>
      <c r="W5895">
        <v>755666</v>
      </c>
      <c r="X5895" t="s">
        <v>4889</v>
      </c>
      <c r="Y5895">
        <v>868</v>
      </c>
      <c r="Z5895">
        <v>1870</v>
      </c>
      <c r="AA5895">
        <v>1</v>
      </c>
      <c r="AB5895">
        <v>748</v>
      </c>
      <c r="AC5895">
        <f>Table1_1[[#This Row],[Price]]*Table1_1[[#This Row],[Quantity]]</f>
        <v>1870</v>
      </c>
    </row>
    <row r="5896" spans="1:29" x14ac:dyDescent="0.3">
      <c r="A5896" t="s">
        <v>28</v>
      </c>
      <c r="B5896" t="s">
        <v>29</v>
      </c>
      <c r="C5896" t="s">
        <v>54</v>
      </c>
      <c r="D5896" t="s">
        <v>55</v>
      </c>
      <c r="E5896" t="s">
        <v>56</v>
      </c>
      <c r="F5896" t="s">
        <v>355</v>
      </c>
      <c r="G5896">
        <v>96</v>
      </c>
      <c r="H5896">
        <v>434728</v>
      </c>
      <c r="I5896" t="s">
        <v>58</v>
      </c>
      <c r="J5896" s="3">
        <v>45044</v>
      </c>
      <c r="K5896">
        <v>950</v>
      </c>
      <c r="L5896" t="s">
        <v>23647</v>
      </c>
      <c r="M5896" t="s">
        <v>244</v>
      </c>
      <c r="N5896" t="s">
        <v>23648</v>
      </c>
      <c r="O5896" t="s">
        <v>23649</v>
      </c>
      <c r="P5896" t="s">
        <v>51</v>
      </c>
      <c r="Q5896">
        <v>9</v>
      </c>
      <c r="R5896" t="s">
        <v>88</v>
      </c>
      <c r="S5896" t="s">
        <v>79</v>
      </c>
      <c r="T5896">
        <v>85063</v>
      </c>
      <c r="U5896" s="1">
        <v>45448</v>
      </c>
      <c r="V5896" t="s">
        <v>52</v>
      </c>
      <c r="W5896">
        <v>639543</v>
      </c>
      <c r="X5896" t="s">
        <v>23650</v>
      </c>
      <c r="Y5896">
        <v>947</v>
      </c>
      <c r="Z5896">
        <v>1689</v>
      </c>
      <c r="AA5896">
        <v>1</v>
      </c>
      <c r="AB5896">
        <v>675.6</v>
      </c>
      <c r="AC5896">
        <f>Table1_1[[#This Row],[Price]]*Table1_1[[#This Row],[Quantity]]</f>
        <v>1689</v>
      </c>
    </row>
    <row r="5897" spans="1:29" x14ac:dyDescent="0.3">
      <c r="A5897" t="s">
        <v>28</v>
      </c>
      <c r="B5897" t="s">
        <v>29</v>
      </c>
      <c r="C5897" t="s">
        <v>157</v>
      </c>
      <c r="D5897" t="s">
        <v>467</v>
      </c>
      <c r="E5897" t="s">
        <v>56</v>
      </c>
      <c r="F5897" t="s">
        <v>106</v>
      </c>
      <c r="G5897">
        <v>100</v>
      </c>
      <c r="H5897">
        <v>412592</v>
      </c>
      <c r="I5897" t="s">
        <v>58</v>
      </c>
      <c r="J5897" s="3">
        <v>45282</v>
      </c>
      <c r="K5897">
        <v>1300</v>
      </c>
      <c r="L5897" t="s">
        <v>23651</v>
      </c>
      <c r="M5897" t="s">
        <v>552</v>
      </c>
      <c r="N5897" t="s">
        <v>23652</v>
      </c>
      <c r="O5897" t="s">
        <v>23653</v>
      </c>
      <c r="P5897" t="s">
        <v>39</v>
      </c>
      <c r="Q5897">
        <v>5</v>
      </c>
      <c r="R5897" t="s">
        <v>40</v>
      </c>
      <c r="S5897" t="s">
        <v>41</v>
      </c>
      <c r="T5897">
        <v>51143</v>
      </c>
      <c r="U5897" s="1">
        <v>45628</v>
      </c>
      <c r="V5897" t="s">
        <v>259</v>
      </c>
      <c r="W5897">
        <v>212097</v>
      </c>
      <c r="X5897" t="s">
        <v>12111</v>
      </c>
      <c r="Y5897">
        <v>423</v>
      </c>
      <c r="Z5897">
        <v>1694</v>
      </c>
      <c r="AA5897">
        <v>1</v>
      </c>
      <c r="AB5897">
        <v>677.6</v>
      </c>
      <c r="AC5897">
        <f>Table1_1[[#This Row],[Price]]*Table1_1[[#This Row],[Quantity]]</f>
        <v>1694</v>
      </c>
    </row>
    <row r="5898" spans="1:29" x14ac:dyDescent="0.3">
      <c r="A5898" t="s">
        <v>28</v>
      </c>
      <c r="B5898" t="s">
        <v>29</v>
      </c>
      <c r="C5898" t="s">
        <v>193</v>
      </c>
      <c r="D5898" t="s">
        <v>82</v>
      </c>
      <c r="E5898" t="s">
        <v>32</v>
      </c>
      <c r="F5898" t="s">
        <v>47</v>
      </c>
      <c r="G5898">
        <v>58</v>
      </c>
      <c r="H5898">
        <v>402225</v>
      </c>
      <c r="I5898" t="s">
        <v>34</v>
      </c>
      <c r="J5898" s="3">
        <v>44178</v>
      </c>
      <c r="K5898">
        <v>1400</v>
      </c>
      <c r="L5898" t="s">
        <v>23654</v>
      </c>
      <c r="M5898" t="s">
        <v>1488</v>
      </c>
      <c r="N5898" t="s">
        <v>23655</v>
      </c>
      <c r="O5898" t="s">
        <v>23656</v>
      </c>
      <c r="P5898" t="s">
        <v>71</v>
      </c>
      <c r="Q5898">
        <v>14</v>
      </c>
      <c r="R5898" t="s">
        <v>40</v>
      </c>
      <c r="S5898" t="s">
        <v>41</v>
      </c>
      <c r="T5898">
        <v>40580</v>
      </c>
      <c r="U5898" s="1">
        <v>45439</v>
      </c>
      <c r="V5898" t="s">
        <v>140</v>
      </c>
      <c r="W5898">
        <v>962800</v>
      </c>
      <c r="X5898" t="s">
        <v>14256</v>
      </c>
      <c r="Y5898">
        <v>996</v>
      </c>
      <c r="Z5898">
        <v>901</v>
      </c>
      <c r="AA5898">
        <v>2</v>
      </c>
      <c r="AB5898">
        <v>720.80000000000007</v>
      </c>
      <c r="AC5898">
        <f>Table1_1[[#This Row],[Price]]*Table1_1[[#This Row],[Quantity]]</f>
        <v>1802</v>
      </c>
    </row>
    <row r="5899" spans="1:29" x14ac:dyDescent="0.3">
      <c r="A5899" t="s">
        <v>28</v>
      </c>
      <c r="B5899" t="s">
        <v>29</v>
      </c>
      <c r="C5899" t="s">
        <v>157</v>
      </c>
      <c r="D5899" t="s">
        <v>82</v>
      </c>
      <c r="E5899" t="s">
        <v>32</v>
      </c>
      <c r="F5899" t="s">
        <v>355</v>
      </c>
      <c r="G5899">
        <v>36</v>
      </c>
      <c r="H5899">
        <v>418958</v>
      </c>
      <c r="I5899" t="s">
        <v>58</v>
      </c>
      <c r="J5899" s="3">
        <v>45491</v>
      </c>
      <c r="K5899">
        <v>1400</v>
      </c>
      <c r="L5899" t="s">
        <v>23657</v>
      </c>
      <c r="M5899" t="s">
        <v>263</v>
      </c>
      <c r="N5899" t="s">
        <v>23658</v>
      </c>
      <c r="O5899" t="s">
        <v>23659</v>
      </c>
      <c r="P5899" t="s">
        <v>51</v>
      </c>
      <c r="Q5899">
        <v>12</v>
      </c>
      <c r="R5899" t="s">
        <v>88</v>
      </c>
      <c r="S5899" t="s">
        <v>118</v>
      </c>
      <c r="T5899">
        <v>66728</v>
      </c>
      <c r="U5899" s="1">
        <v>45616</v>
      </c>
      <c r="V5899" t="s">
        <v>42</v>
      </c>
      <c r="W5899">
        <v>143513</v>
      </c>
      <c r="X5899" t="s">
        <v>1814</v>
      </c>
      <c r="Y5899">
        <v>541</v>
      </c>
      <c r="Z5899">
        <v>1682</v>
      </c>
      <c r="AA5899">
        <v>7</v>
      </c>
      <c r="AB5899">
        <v>4709.6000000000004</v>
      </c>
      <c r="AC5899">
        <f>Table1_1[[#This Row],[Price]]*Table1_1[[#This Row],[Quantity]]</f>
        <v>11774</v>
      </c>
    </row>
    <row r="5900" spans="1:29" x14ac:dyDescent="0.3">
      <c r="A5900" t="s">
        <v>28</v>
      </c>
      <c r="B5900" t="s">
        <v>29</v>
      </c>
      <c r="C5900" t="s">
        <v>193</v>
      </c>
      <c r="D5900" t="s">
        <v>364</v>
      </c>
      <c r="E5900" t="s">
        <v>32</v>
      </c>
      <c r="F5900" t="s">
        <v>355</v>
      </c>
      <c r="G5900">
        <v>63</v>
      </c>
      <c r="H5900">
        <v>400208</v>
      </c>
      <c r="I5900" t="s">
        <v>34</v>
      </c>
      <c r="J5900" s="3">
        <v>45332</v>
      </c>
      <c r="K5900">
        <v>950</v>
      </c>
      <c r="L5900" t="s">
        <v>23660</v>
      </c>
      <c r="M5900" t="s">
        <v>1366</v>
      </c>
      <c r="N5900" t="s">
        <v>23661</v>
      </c>
      <c r="O5900" t="s">
        <v>23662</v>
      </c>
      <c r="P5900" t="s">
        <v>51</v>
      </c>
      <c r="Q5900">
        <v>17</v>
      </c>
      <c r="R5900" t="s">
        <v>40</v>
      </c>
      <c r="S5900" t="s">
        <v>79</v>
      </c>
      <c r="T5900">
        <v>13665</v>
      </c>
      <c r="U5900" s="1">
        <v>45410</v>
      </c>
      <c r="V5900" t="s">
        <v>80</v>
      </c>
      <c r="W5900">
        <v>935676</v>
      </c>
      <c r="X5900" t="s">
        <v>23663</v>
      </c>
      <c r="Y5900">
        <v>694</v>
      </c>
      <c r="Z5900">
        <v>500</v>
      </c>
      <c r="AA5900">
        <v>7</v>
      </c>
      <c r="AB5900">
        <v>1400</v>
      </c>
      <c r="AC5900">
        <f>Table1_1[[#This Row],[Price]]*Table1_1[[#This Row],[Quantity]]</f>
        <v>3500</v>
      </c>
    </row>
    <row r="5901" spans="1:29" x14ac:dyDescent="0.3">
      <c r="A5901" t="s">
        <v>28</v>
      </c>
      <c r="B5901" t="s">
        <v>29</v>
      </c>
      <c r="C5901" t="s">
        <v>91</v>
      </c>
      <c r="D5901" t="s">
        <v>254</v>
      </c>
      <c r="E5901" t="s">
        <v>32</v>
      </c>
      <c r="F5901" t="s">
        <v>355</v>
      </c>
      <c r="G5901">
        <v>76</v>
      </c>
      <c r="H5901">
        <v>415691</v>
      </c>
      <c r="I5901" t="s">
        <v>58</v>
      </c>
      <c r="J5901" s="3">
        <v>45380</v>
      </c>
      <c r="K5901">
        <v>950</v>
      </c>
      <c r="L5901" t="s">
        <v>23664</v>
      </c>
      <c r="M5901" t="s">
        <v>308</v>
      </c>
      <c r="N5901" t="s">
        <v>23665</v>
      </c>
      <c r="O5901" t="s">
        <v>23666</v>
      </c>
      <c r="P5901" t="s">
        <v>39</v>
      </c>
      <c r="Q5901">
        <v>13</v>
      </c>
      <c r="R5901" t="s">
        <v>40</v>
      </c>
      <c r="S5901" t="s">
        <v>41</v>
      </c>
      <c r="T5901">
        <v>31714</v>
      </c>
      <c r="U5901" s="1">
        <v>45392</v>
      </c>
      <c r="V5901" t="s">
        <v>80</v>
      </c>
      <c r="W5901">
        <v>761241</v>
      </c>
      <c r="X5901" t="s">
        <v>23667</v>
      </c>
      <c r="Y5901">
        <v>597</v>
      </c>
      <c r="Z5901">
        <v>2619</v>
      </c>
      <c r="AA5901">
        <v>5</v>
      </c>
      <c r="AB5901">
        <v>5238</v>
      </c>
      <c r="AC5901">
        <f>Table1_1[[#This Row],[Price]]*Table1_1[[#This Row],[Quantity]]</f>
        <v>13095</v>
      </c>
    </row>
    <row r="5902" spans="1:29" x14ac:dyDescent="0.3">
      <c r="A5902" t="s">
        <v>28</v>
      </c>
      <c r="B5902" t="s">
        <v>29</v>
      </c>
      <c r="C5902" t="s">
        <v>148</v>
      </c>
      <c r="D5902" t="s">
        <v>274</v>
      </c>
      <c r="E5902" t="s">
        <v>56</v>
      </c>
      <c r="F5902" t="s">
        <v>99</v>
      </c>
      <c r="G5902">
        <v>83</v>
      </c>
      <c r="H5902">
        <v>404268</v>
      </c>
      <c r="I5902" t="s">
        <v>58</v>
      </c>
      <c r="J5902" s="3">
        <v>45607</v>
      </c>
      <c r="K5902">
        <v>1300</v>
      </c>
      <c r="L5902" t="s">
        <v>23668</v>
      </c>
      <c r="M5902" t="s">
        <v>351</v>
      </c>
      <c r="N5902" t="s">
        <v>23669</v>
      </c>
      <c r="O5902" t="s">
        <v>23670</v>
      </c>
      <c r="P5902" t="s">
        <v>71</v>
      </c>
      <c r="Q5902">
        <v>6</v>
      </c>
      <c r="R5902" t="s">
        <v>40</v>
      </c>
      <c r="S5902" t="s">
        <v>41</v>
      </c>
      <c r="T5902">
        <v>16401</v>
      </c>
      <c r="U5902" s="1">
        <v>45605</v>
      </c>
      <c r="V5902" t="s">
        <v>42</v>
      </c>
      <c r="W5902">
        <v>843829</v>
      </c>
      <c r="X5902" t="s">
        <v>23671</v>
      </c>
      <c r="Y5902">
        <v>295</v>
      </c>
      <c r="Z5902">
        <v>2426</v>
      </c>
      <c r="AA5902">
        <v>4</v>
      </c>
      <c r="AB5902">
        <v>3881.6000000000004</v>
      </c>
      <c r="AC5902">
        <f>Table1_1[[#This Row],[Price]]*Table1_1[[#This Row],[Quantity]]</f>
        <v>9704</v>
      </c>
    </row>
    <row r="5903" spans="1:29" x14ac:dyDescent="0.3">
      <c r="A5903" t="s">
        <v>28</v>
      </c>
      <c r="B5903" t="s">
        <v>29</v>
      </c>
      <c r="C5903" t="s">
        <v>193</v>
      </c>
      <c r="D5903" t="s">
        <v>220</v>
      </c>
      <c r="E5903" t="s">
        <v>56</v>
      </c>
      <c r="F5903" t="s">
        <v>113</v>
      </c>
      <c r="G5903">
        <v>47</v>
      </c>
      <c r="H5903">
        <v>412206</v>
      </c>
      <c r="I5903" t="s">
        <v>58</v>
      </c>
      <c r="J5903" s="3">
        <v>45288</v>
      </c>
      <c r="K5903">
        <v>1100</v>
      </c>
      <c r="L5903" t="s">
        <v>23672</v>
      </c>
      <c r="M5903" t="s">
        <v>552</v>
      </c>
      <c r="N5903" t="s">
        <v>23673</v>
      </c>
      <c r="O5903" t="s">
        <v>23674</v>
      </c>
      <c r="P5903" t="s">
        <v>87</v>
      </c>
      <c r="Q5903">
        <v>12</v>
      </c>
      <c r="R5903" t="s">
        <v>40</v>
      </c>
      <c r="S5903" t="s">
        <v>63</v>
      </c>
      <c r="T5903">
        <v>34085</v>
      </c>
      <c r="U5903" s="1">
        <v>45335</v>
      </c>
      <c r="V5903" t="s">
        <v>119</v>
      </c>
      <c r="W5903">
        <v>587289</v>
      </c>
      <c r="X5903" t="s">
        <v>17429</v>
      </c>
      <c r="Y5903">
        <v>612</v>
      </c>
      <c r="Z5903">
        <v>759</v>
      </c>
      <c r="AA5903">
        <v>7</v>
      </c>
      <c r="AB5903">
        <v>2125.2000000000003</v>
      </c>
      <c r="AC5903">
        <f>Table1_1[[#This Row],[Price]]*Table1_1[[#This Row],[Quantity]]</f>
        <v>5313</v>
      </c>
    </row>
    <row r="5904" spans="1:29" x14ac:dyDescent="0.3">
      <c r="A5904" t="s">
        <v>28</v>
      </c>
      <c r="B5904" t="s">
        <v>29</v>
      </c>
      <c r="C5904" t="s">
        <v>193</v>
      </c>
      <c r="D5904" t="s">
        <v>92</v>
      </c>
      <c r="E5904" t="s">
        <v>46</v>
      </c>
      <c r="F5904" t="s">
        <v>33</v>
      </c>
      <c r="G5904">
        <v>74</v>
      </c>
      <c r="H5904">
        <v>420287</v>
      </c>
      <c r="I5904" t="s">
        <v>34</v>
      </c>
      <c r="J5904" s="3">
        <v>45263</v>
      </c>
      <c r="K5904">
        <v>800</v>
      </c>
      <c r="L5904" t="s">
        <v>23676</v>
      </c>
      <c r="M5904" t="s">
        <v>159</v>
      </c>
      <c r="N5904" t="s">
        <v>23677</v>
      </c>
      <c r="O5904" t="s">
        <v>23678</v>
      </c>
      <c r="P5904" t="s">
        <v>51</v>
      </c>
      <c r="Q5904">
        <v>15</v>
      </c>
      <c r="R5904" t="s">
        <v>88</v>
      </c>
      <c r="S5904" t="s">
        <v>63</v>
      </c>
      <c r="T5904">
        <v>86450</v>
      </c>
      <c r="U5904" s="1">
        <v>45590</v>
      </c>
      <c r="V5904" t="s">
        <v>155</v>
      </c>
      <c r="W5904">
        <v>708093</v>
      </c>
      <c r="X5904" t="s">
        <v>23679</v>
      </c>
      <c r="Y5904">
        <v>569</v>
      </c>
      <c r="Z5904">
        <v>2433</v>
      </c>
      <c r="AA5904">
        <v>7</v>
      </c>
      <c r="AB5904">
        <v>6812.4000000000015</v>
      </c>
      <c r="AC5904">
        <f>Table1_1[[#This Row],[Price]]*Table1_1[[#This Row],[Quantity]]</f>
        <v>17031</v>
      </c>
    </row>
    <row r="5905" spans="1:29" x14ac:dyDescent="0.3">
      <c r="A5905" t="s">
        <v>28</v>
      </c>
      <c r="B5905" t="s">
        <v>29</v>
      </c>
      <c r="C5905" t="s">
        <v>157</v>
      </c>
      <c r="D5905" t="s">
        <v>98</v>
      </c>
      <c r="E5905" t="s">
        <v>56</v>
      </c>
      <c r="F5905" t="s">
        <v>113</v>
      </c>
      <c r="G5905">
        <v>67</v>
      </c>
      <c r="H5905">
        <v>433973</v>
      </c>
      <c r="I5905" t="s">
        <v>58</v>
      </c>
      <c r="J5905" s="3">
        <v>44767</v>
      </c>
      <c r="K5905">
        <v>1100</v>
      </c>
      <c r="L5905" t="s">
        <v>23681</v>
      </c>
      <c r="M5905" t="s">
        <v>869</v>
      </c>
      <c r="N5905" t="s">
        <v>23682</v>
      </c>
      <c r="O5905" t="s">
        <v>23683</v>
      </c>
      <c r="P5905" t="s">
        <v>39</v>
      </c>
      <c r="Q5905">
        <v>19</v>
      </c>
      <c r="R5905" t="s">
        <v>88</v>
      </c>
      <c r="S5905" t="s">
        <v>41</v>
      </c>
      <c r="T5905">
        <v>48826</v>
      </c>
      <c r="U5905" s="1">
        <v>45461</v>
      </c>
      <c r="V5905" t="s">
        <v>52</v>
      </c>
      <c r="W5905">
        <v>559696</v>
      </c>
      <c r="X5905" t="s">
        <v>10543</v>
      </c>
      <c r="Y5905">
        <v>334</v>
      </c>
      <c r="Z5905">
        <v>1491</v>
      </c>
      <c r="AA5905">
        <v>8</v>
      </c>
      <c r="AB5905">
        <v>4771.2</v>
      </c>
      <c r="AC5905">
        <f>Table1_1[[#This Row],[Price]]*Table1_1[[#This Row],[Quantity]]</f>
        <v>11928</v>
      </c>
    </row>
    <row r="5906" spans="1:29" x14ac:dyDescent="0.3">
      <c r="A5906" t="s">
        <v>28</v>
      </c>
      <c r="B5906" t="s">
        <v>29</v>
      </c>
      <c r="C5906" t="s">
        <v>54</v>
      </c>
      <c r="D5906" t="s">
        <v>442</v>
      </c>
      <c r="E5906" t="s">
        <v>46</v>
      </c>
      <c r="F5906" t="s">
        <v>83</v>
      </c>
      <c r="G5906">
        <v>97</v>
      </c>
      <c r="H5906">
        <v>401811</v>
      </c>
      <c r="I5906" t="s">
        <v>58</v>
      </c>
      <c r="J5906" s="3">
        <v>44711</v>
      </c>
      <c r="K5906">
        <v>1400</v>
      </c>
      <c r="L5906" t="s">
        <v>23684</v>
      </c>
      <c r="M5906" t="s">
        <v>239</v>
      </c>
      <c r="N5906" t="s">
        <v>23685</v>
      </c>
      <c r="O5906" t="s">
        <v>23686</v>
      </c>
      <c r="P5906" t="s">
        <v>51</v>
      </c>
      <c r="Q5906">
        <v>14</v>
      </c>
      <c r="R5906" t="s">
        <v>40</v>
      </c>
      <c r="S5906" t="s">
        <v>79</v>
      </c>
      <c r="T5906">
        <v>40533</v>
      </c>
      <c r="U5906" s="1">
        <v>45489</v>
      </c>
      <c r="V5906" t="s">
        <v>126</v>
      </c>
      <c r="W5906">
        <v>594331</v>
      </c>
      <c r="X5906" t="s">
        <v>23687</v>
      </c>
      <c r="Y5906">
        <v>768</v>
      </c>
      <c r="Z5906">
        <v>937</v>
      </c>
      <c r="AA5906">
        <v>1</v>
      </c>
      <c r="AB5906">
        <v>374.8</v>
      </c>
      <c r="AC5906">
        <f>Table1_1[[#This Row],[Price]]*Table1_1[[#This Row],[Quantity]]</f>
        <v>937</v>
      </c>
    </row>
    <row r="5907" spans="1:29" x14ac:dyDescent="0.3">
      <c r="A5907" t="s">
        <v>28</v>
      </c>
      <c r="B5907" t="s">
        <v>29</v>
      </c>
      <c r="C5907" t="s">
        <v>193</v>
      </c>
      <c r="D5907" t="s">
        <v>380</v>
      </c>
      <c r="E5907" t="s">
        <v>46</v>
      </c>
      <c r="F5907" t="s">
        <v>113</v>
      </c>
      <c r="G5907">
        <v>12</v>
      </c>
      <c r="H5907">
        <v>415841</v>
      </c>
      <c r="I5907" t="s">
        <v>34</v>
      </c>
      <c r="J5907" s="3">
        <v>45482</v>
      </c>
      <c r="K5907">
        <v>1400</v>
      </c>
      <c r="L5907" t="s">
        <v>23688</v>
      </c>
      <c r="M5907" t="s">
        <v>1048</v>
      </c>
      <c r="N5907" t="s">
        <v>23689</v>
      </c>
      <c r="O5907" t="s">
        <v>23690</v>
      </c>
      <c r="P5907" t="s">
        <v>87</v>
      </c>
      <c r="Q5907">
        <v>20</v>
      </c>
      <c r="R5907" t="s">
        <v>88</v>
      </c>
      <c r="S5907" t="s">
        <v>118</v>
      </c>
      <c r="T5907">
        <v>69049</v>
      </c>
      <c r="U5907" s="1">
        <v>45500</v>
      </c>
      <c r="V5907" t="s">
        <v>126</v>
      </c>
      <c r="W5907">
        <v>101404</v>
      </c>
      <c r="X5907" t="s">
        <v>23691</v>
      </c>
      <c r="Y5907">
        <v>226</v>
      </c>
      <c r="Z5907">
        <v>1938</v>
      </c>
      <c r="AA5907">
        <v>8</v>
      </c>
      <c r="AB5907">
        <v>6201.6</v>
      </c>
      <c r="AC5907">
        <f>Table1_1[[#This Row],[Price]]*Table1_1[[#This Row],[Quantity]]</f>
        <v>15504</v>
      </c>
    </row>
    <row r="5908" spans="1:29" x14ac:dyDescent="0.3">
      <c r="A5908" t="s">
        <v>28</v>
      </c>
      <c r="B5908" t="s">
        <v>29</v>
      </c>
      <c r="C5908" t="s">
        <v>30</v>
      </c>
      <c r="D5908" t="s">
        <v>349</v>
      </c>
      <c r="E5908" t="s">
        <v>46</v>
      </c>
      <c r="F5908" t="s">
        <v>99</v>
      </c>
      <c r="G5908">
        <v>7</v>
      </c>
      <c r="H5908">
        <v>435889</v>
      </c>
      <c r="I5908" t="s">
        <v>34</v>
      </c>
      <c r="J5908" s="3">
        <v>44159</v>
      </c>
      <c r="K5908">
        <v>1200</v>
      </c>
      <c r="L5908" t="s">
        <v>23692</v>
      </c>
      <c r="M5908" t="s">
        <v>101</v>
      </c>
      <c r="N5908" t="s">
        <v>23693</v>
      </c>
      <c r="O5908" t="s">
        <v>23694</v>
      </c>
      <c r="P5908" t="s">
        <v>71</v>
      </c>
      <c r="Q5908">
        <v>8</v>
      </c>
      <c r="R5908" t="s">
        <v>88</v>
      </c>
      <c r="S5908" t="s">
        <v>41</v>
      </c>
      <c r="T5908">
        <v>49590</v>
      </c>
      <c r="U5908" s="1">
        <v>45405</v>
      </c>
      <c r="V5908" t="s">
        <v>80</v>
      </c>
      <c r="W5908">
        <v>723181</v>
      </c>
      <c r="X5908" t="s">
        <v>23695</v>
      </c>
      <c r="Y5908">
        <v>921</v>
      </c>
      <c r="Z5908">
        <v>521</v>
      </c>
      <c r="AA5908">
        <v>7</v>
      </c>
      <c r="AB5908">
        <v>1458.8000000000002</v>
      </c>
      <c r="AC5908">
        <f>Table1_1[[#This Row],[Price]]*Table1_1[[#This Row],[Quantity]]</f>
        <v>3647</v>
      </c>
    </row>
    <row r="5909" spans="1:29" x14ac:dyDescent="0.3">
      <c r="A5909" t="s">
        <v>28</v>
      </c>
      <c r="B5909" t="s">
        <v>29</v>
      </c>
      <c r="C5909" t="s">
        <v>54</v>
      </c>
      <c r="D5909" t="s">
        <v>349</v>
      </c>
      <c r="E5909" t="s">
        <v>46</v>
      </c>
      <c r="F5909" t="s">
        <v>113</v>
      </c>
      <c r="G5909">
        <v>20</v>
      </c>
      <c r="H5909">
        <v>433405</v>
      </c>
      <c r="I5909" t="s">
        <v>58</v>
      </c>
      <c r="J5909" s="3">
        <v>44636</v>
      </c>
      <c r="K5909">
        <v>1200</v>
      </c>
      <c r="L5909" t="s">
        <v>23696</v>
      </c>
      <c r="M5909" t="s">
        <v>177</v>
      </c>
      <c r="N5909" t="s">
        <v>23697</v>
      </c>
      <c r="O5909" t="s">
        <v>23698</v>
      </c>
      <c r="P5909" t="s">
        <v>39</v>
      </c>
      <c r="Q5909">
        <v>16</v>
      </c>
      <c r="R5909" t="s">
        <v>40</v>
      </c>
      <c r="S5909" t="s">
        <v>118</v>
      </c>
      <c r="T5909">
        <v>58917</v>
      </c>
      <c r="U5909" s="1">
        <v>45347</v>
      </c>
      <c r="V5909" t="s">
        <v>119</v>
      </c>
      <c r="W5909">
        <v>890826</v>
      </c>
      <c r="X5909" t="s">
        <v>23699</v>
      </c>
      <c r="Y5909">
        <v>819</v>
      </c>
      <c r="Z5909">
        <v>635</v>
      </c>
      <c r="AA5909">
        <v>3</v>
      </c>
      <c r="AB5909">
        <v>762</v>
      </c>
      <c r="AC5909">
        <f>Table1_1[[#This Row],[Price]]*Table1_1[[#This Row],[Quantity]]</f>
        <v>1905</v>
      </c>
    </row>
    <row r="5910" spans="1:29" x14ac:dyDescent="0.3">
      <c r="A5910" t="s">
        <v>28</v>
      </c>
      <c r="B5910" t="s">
        <v>29</v>
      </c>
      <c r="C5910" t="s">
        <v>66</v>
      </c>
      <c r="D5910" t="s">
        <v>55</v>
      </c>
      <c r="E5910" t="s">
        <v>56</v>
      </c>
      <c r="F5910" t="s">
        <v>99</v>
      </c>
      <c r="G5910">
        <v>16</v>
      </c>
      <c r="H5910">
        <v>430040</v>
      </c>
      <c r="I5910" t="s">
        <v>34</v>
      </c>
      <c r="J5910" s="3">
        <v>45437</v>
      </c>
      <c r="K5910">
        <v>1300</v>
      </c>
      <c r="L5910" t="s">
        <v>21098</v>
      </c>
      <c r="M5910" t="s">
        <v>172</v>
      </c>
      <c r="N5910" t="s">
        <v>23700</v>
      </c>
      <c r="O5910" t="s">
        <v>23701</v>
      </c>
      <c r="P5910" t="s">
        <v>39</v>
      </c>
      <c r="Q5910">
        <v>17</v>
      </c>
      <c r="R5910" t="s">
        <v>88</v>
      </c>
      <c r="S5910" t="s">
        <v>118</v>
      </c>
      <c r="T5910">
        <v>96029</v>
      </c>
      <c r="U5910" s="1">
        <v>45450</v>
      </c>
      <c r="V5910" t="s">
        <v>52</v>
      </c>
      <c r="W5910">
        <v>708124</v>
      </c>
      <c r="X5910" t="s">
        <v>23702</v>
      </c>
      <c r="Y5910">
        <v>355</v>
      </c>
      <c r="Z5910">
        <v>654</v>
      </c>
      <c r="AA5910">
        <v>6</v>
      </c>
      <c r="AB5910">
        <v>1569.6000000000001</v>
      </c>
      <c r="AC5910">
        <f>Table1_1[[#This Row],[Price]]*Table1_1[[#This Row],[Quantity]]</f>
        <v>3924</v>
      </c>
    </row>
    <row r="5911" spans="1:29" x14ac:dyDescent="0.3">
      <c r="A5911" t="s">
        <v>28</v>
      </c>
      <c r="B5911" t="s">
        <v>29</v>
      </c>
      <c r="C5911" t="s">
        <v>157</v>
      </c>
      <c r="D5911" t="s">
        <v>142</v>
      </c>
      <c r="E5911" t="s">
        <v>32</v>
      </c>
      <c r="F5911" t="s">
        <v>150</v>
      </c>
      <c r="G5911">
        <v>40</v>
      </c>
      <c r="H5911">
        <v>425070</v>
      </c>
      <c r="I5911" t="s">
        <v>58</v>
      </c>
      <c r="J5911" s="3">
        <v>44304</v>
      </c>
      <c r="K5911">
        <v>1000</v>
      </c>
      <c r="L5911" t="s">
        <v>10360</v>
      </c>
      <c r="M5911" t="s">
        <v>282</v>
      </c>
      <c r="N5911" t="s">
        <v>23703</v>
      </c>
      <c r="O5911" t="s">
        <v>23704</v>
      </c>
      <c r="P5911" t="s">
        <v>39</v>
      </c>
      <c r="Q5911">
        <v>13</v>
      </c>
      <c r="R5911" t="s">
        <v>88</v>
      </c>
      <c r="S5911" t="s">
        <v>41</v>
      </c>
      <c r="T5911">
        <v>42997</v>
      </c>
      <c r="U5911" s="1">
        <v>45488</v>
      </c>
      <c r="V5911" t="s">
        <v>126</v>
      </c>
      <c r="W5911">
        <v>304281</v>
      </c>
      <c r="X5911" t="s">
        <v>23705</v>
      </c>
      <c r="Y5911">
        <v>282</v>
      </c>
      <c r="Z5911">
        <v>2494</v>
      </c>
      <c r="AA5911">
        <v>5</v>
      </c>
      <c r="AB5911">
        <v>4988</v>
      </c>
      <c r="AC5911">
        <f>Table1_1[[#This Row],[Price]]*Table1_1[[#This Row],[Quantity]]</f>
        <v>12470</v>
      </c>
    </row>
    <row r="5912" spans="1:29" x14ac:dyDescent="0.3">
      <c r="A5912" t="s">
        <v>28</v>
      </c>
      <c r="B5912" t="s">
        <v>29</v>
      </c>
      <c r="C5912" t="s">
        <v>91</v>
      </c>
      <c r="D5912" t="s">
        <v>616</v>
      </c>
      <c r="E5912" t="s">
        <v>32</v>
      </c>
      <c r="F5912" t="s">
        <v>106</v>
      </c>
      <c r="G5912">
        <v>62</v>
      </c>
      <c r="H5912">
        <v>432905</v>
      </c>
      <c r="I5912" t="s">
        <v>34</v>
      </c>
      <c r="J5912" s="3">
        <v>45047</v>
      </c>
      <c r="K5912">
        <v>1100</v>
      </c>
      <c r="L5912" t="s">
        <v>23706</v>
      </c>
      <c r="M5912" t="s">
        <v>319</v>
      </c>
      <c r="N5912" t="s">
        <v>23707</v>
      </c>
      <c r="O5912" t="s">
        <v>23708</v>
      </c>
      <c r="P5912" t="s">
        <v>39</v>
      </c>
      <c r="Q5912">
        <v>3</v>
      </c>
      <c r="R5912" t="s">
        <v>40</v>
      </c>
      <c r="S5912" t="s">
        <v>41</v>
      </c>
      <c r="T5912">
        <v>65561</v>
      </c>
      <c r="U5912" s="1">
        <v>45529</v>
      </c>
      <c r="V5912" t="s">
        <v>64</v>
      </c>
      <c r="W5912">
        <v>256006</v>
      </c>
      <c r="X5912" t="s">
        <v>16371</v>
      </c>
      <c r="Y5912">
        <v>815</v>
      </c>
      <c r="Z5912">
        <v>2041</v>
      </c>
      <c r="AA5912">
        <v>4</v>
      </c>
      <c r="AB5912">
        <v>3265.6000000000004</v>
      </c>
      <c r="AC5912">
        <f>Table1_1[[#This Row],[Price]]*Table1_1[[#This Row],[Quantity]]</f>
        <v>8164</v>
      </c>
    </row>
    <row r="5913" spans="1:29" x14ac:dyDescent="0.3">
      <c r="A5913" t="s">
        <v>28</v>
      </c>
      <c r="B5913" t="s">
        <v>29</v>
      </c>
      <c r="C5913" t="s">
        <v>44</v>
      </c>
      <c r="D5913" t="s">
        <v>364</v>
      </c>
      <c r="E5913" t="s">
        <v>56</v>
      </c>
      <c r="F5913" t="s">
        <v>99</v>
      </c>
      <c r="G5913">
        <v>58</v>
      </c>
      <c r="H5913">
        <v>426936</v>
      </c>
      <c r="I5913" t="s">
        <v>58</v>
      </c>
      <c r="J5913" s="3">
        <v>45360</v>
      </c>
      <c r="K5913">
        <v>1200</v>
      </c>
      <c r="L5913" t="s">
        <v>23710</v>
      </c>
      <c r="M5913" t="s">
        <v>115</v>
      </c>
      <c r="N5913" t="s">
        <v>23711</v>
      </c>
      <c r="O5913" t="s">
        <v>23712</v>
      </c>
      <c r="P5913" t="s">
        <v>39</v>
      </c>
      <c r="Q5913">
        <v>8</v>
      </c>
      <c r="R5913" t="s">
        <v>40</v>
      </c>
      <c r="S5913" t="s">
        <v>41</v>
      </c>
      <c r="T5913">
        <v>29567</v>
      </c>
      <c r="U5913" s="1">
        <v>45597</v>
      </c>
      <c r="V5913" t="s">
        <v>42</v>
      </c>
      <c r="W5913">
        <v>498622</v>
      </c>
      <c r="X5913" t="s">
        <v>23713</v>
      </c>
      <c r="Y5913">
        <v>924</v>
      </c>
      <c r="Z5913">
        <v>875</v>
      </c>
      <c r="AA5913">
        <v>8</v>
      </c>
      <c r="AB5913">
        <v>2800</v>
      </c>
      <c r="AC5913">
        <f>Table1_1[[#This Row],[Price]]*Table1_1[[#This Row],[Quantity]]</f>
        <v>7000</v>
      </c>
    </row>
    <row r="5914" spans="1:29" x14ac:dyDescent="0.3">
      <c r="A5914" t="s">
        <v>28</v>
      </c>
      <c r="B5914" t="s">
        <v>29</v>
      </c>
      <c r="C5914" t="s">
        <v>148</v>
      </c>
      <c r="D5914" t="s">
        <v>349</v>
      </c>
      <c r="E5914" t="s">
        <v>32</v>
      </c>
      <c r="F5914" t="s">
        <v>175</v>
      </c>
      <c r="G5914">
        <v>69</v>
      </c>
      <c r="H5914">
        <v>402966</v>
      </c>
      <c r="I5914" t="s">
        <v>34</v>
      </c>
      <c r="J5914" s="3">
        <v>44319</v>
      </c>
      <c r="K5914">
        <v>950</v>
      </c>
      <c r="L5914" t="s">
        <v>23714</v>
      </c>
      <c r="M5914" t="s">
        <v>1305</v>
      </c>
      <c r="N5914" t="s">
        <v>23715</v>
      </c>
      <c r="O5914" t="s">
        <v>23716</v>
      </c>
      <c r="P5914" t="s">
        <v>51</v>
      </c>
      <c r="Q5914">
        <v>4</v>
      </c>
      <c r="R5914" t="s">
        <v>40</v>
      </c>
      <c r="S5914" t="s">
        <v>63</v>
      </c>
      <c r="T5914">
        <v>84051</v>
      </c>
      <c r="U5914" s="1">
        <v>45368</v>
      </c>
      <c r="V5914" t="s">
        <v>72</v>
      </c>
      <c r="W5914">
        <v>515214</v>
      </c>
      <c r="X5914" t="s">
        <v>16776</v>
      </c>
      <c r="Y5914">
        <v>865</v>
      </c>
      <c r="Z5914">
        <v>1371</v>
      </c>
      <c r="AA5914">
        <v>3</v>
      </c>
      <c r="AB5914">
        <v>1645.2</v>
      </c>
      <c r="AC5914">
        <f>Table1_1[[#This Row],[Price]]*Table1_1[[#This Row],[Quantity]]</f>
        <v>4113</v>
      </c>
    </row>
    <row r="5915" spans="1:29" x14ac:dyDescent="0.3">
      <c r="A5915" t="s">
        <v>28</v>
      </c>
      <c r="B5915" t="s">
        <v>29</v>
      </c>
      <c r="C5915" t="s">
        <v>44</v>
      </c>
      <c r="D5915" t="s">
        <v>105</v>
      </c>
      <c r="E5915" t="s">
        <v>32</v>
      </c>
      <c r="F5915" t="s">
        <v>57</v>
      </c>
      <c r="G5915">
        <v>64</v>
      </c>
      <c r="H5915">
        <v>439342</v>
      </c>
      <c r="I5915" t="s">
        <v>58</v>
      </c>
      <c r="J5915" s="3">
        <v>43854</v>
      </c>
      <c r="K5915">
        <v>1400</v>
      </c>
      <c r="L5915" t="s">
        <v>23717</v>
      </c>
      <c r="M5915" t="s">
        <v>68</v>
      </c>
      <c r="N5915" t="s">
        <v>23718</v>
      </c>
      <c r="O5915" t="s">
        <v>23719</v>
      </c>
      <c r="P5915" t="s">
        <v>51</v>
      </c>
      <c r="Q5915">
        <v>16</v>
      </c>
      <c r="R5915" t="s">
        <v>40</v>
      </c>
      <c r="S5915" t="s">
        <v>63</v>
      </c>
      <c r="T5915">
        <v>28406</v>
      </c>
      <c r="U5915" s="1">
        <v>45585</v>
      </c>
      <c r="V5915" t="s">
        <v>155</v>
      </c>
      <c r="W5915">
        <v>188029</v>
      </c>
      <c r="X5915" t="s">
        <v>23720</v>
      </c>
      <c r="Y5915">
        <v>653</v>
      </c>
      <c r="Z5915">
        <v>642</v>
      </c>
      <c r="AA5915">
        <v>5</v>
      </c>
      <c r="AB5915">
        <v>1284</v>
      </c>
      <c r="AC5915">
        <f>Table1_1[[#This Row],[Price]]*Table1_1[[#This Row],[Quantity]]</f>
        <v>3210</v>
      </c>
    </row>
    <row r="5916" spans="1:29" x14ac:dyDescent="0.3">
      <c r="A5916" t="s">
        <v>28</v>
      </c>
      <c r="B5916" t="s">
        <v>29</v>
      </c>
      <c r="C5916" t="s">
        <v>193</v>
      </c>
      <c r="D5916" t="s">
        <v>524</v>
      </c>
      <c r="E5916" t="s">
        <v>56</v>
      </c>
      <c r="F5916" t="s">
        <v>33</v>
      </c>
      <c r="G5916">
        <v>28</v>
      </c>
      <c r="H5916">
        <v>416743</v>
      </c>
      <c r="I5916" t="s">
        <v>58</v>
      </c>
      <c r="J5916" s="3">
        <v>44332</v>
      </c>
      <c r="K5916">
        <v>1100</v>
      </c>
      <c r="L5916" t="s">
        <v>23721</v>
      </c>
      <c r="M5916" t="s">
        <v>417</v>
      </c>
      <c r="N5916" t="s">
        <v>23722</v>
      </c>
      <c r="O5916" t="s">
        <v>23723</v>
      </c>
      <c r="P5916" t="s">
        <v>39</v>
      </c>
      <c r="Q5916">
        <v>7</v>
      </c>
      <c r="R5916" t="s">
        <v>88</v>
      </c>
      <c r="S5916" t="s">
        <v>41</v>
      </c>
      <c r="T5916">
        <v>19615</v>
      </c>
      <c r="U5916" s="1">
        <v>45352</v>
      </c>
      <c r="V5916" t="s">
        <v>72</v>
      </c>
      <c r="W5916">
        <v>655271</v>
      </c>
      <c r="X5916" t="s">
        <v>23724</v>
      </c>
      <c r="Y5916">
        <v>819</v>
      </c>
      <c r="Z5916">
        <v>2626</v>
      </c>
      <c r="AA5916">
        <v>2</v>
      </c>
      <c r="AB5916">
        <v>2100.8000000000002</v>
      </c>
      <c r="AC5916">
        <f>Table1_1[[#This Row],[Price]]*Table1_1[[#This Row],[Quantity]]</f>
        <v>5252</v>
      </c>
    </row>
    <row r="5917" spans="1:29" x14ac:dyDescent="0.3">
      <c r="A5917" t="s">
        <v>28</v>
      </c>
      <c r="B5917" t="s">
        <v>29</v>
      </c>
      <c r="C5917" t="s">
        <v>193</v>
      </c>
      <c r="D5917" t="s">
        <v>134</v>
      </c>
      <c r="E5917" t="s">
        <v>46</v>
      </c>
      <c r="F5917" t="s">
        <v>106</v>
      </c>
      <c r="G5917">
        <v>52</v>
      </c>
      <c r="H5917">
        <v>402870</v>
      </c>
      <c r="I5917" t="s">
        <v>58</v>
      </c>
      <c r="J5917" s="3">
        <v>44542</v>
      </c>
      <c r="K5917">
        <v>1300</v>
      </c>
      <c r="L5917" t="s">
        <v>23725</v>
      </c>
      <c r="M5917" t="s">
        <v>736</v>
      </c>
      <c r="N5917" t="s">
        <v>23726</v>
      </c>
      <c r="O5917" t="s">
        <v>23727</v>
      </c>
      <c r="P5917" t="s">
        <v>39</v>
      </c>
      <c r="Q5917">
        <v>14</v>
      </c>
      <c r="R5917" t="s">
        <v>88</v>
      </c>
      <c r="S5917" t="s">
        <v>118</v>
      </c>
      <c r="T5917">
        <v>90945</v>
      </c>
      <c r="U5917" s="1">
        <v>45585</v>
      </c>
      <c r="V5917" t="s">
        <v>155</v>
      </c>
      <c r="W5917">
        <v>922863</v>
      </c>
      <c r="X5917" t="s">
        <v>23728</v>
      </c>
      <c r="Y5917">
        <v>497</v>
      </c>
      <c r="Z5917">
        <v>2735</v>
      </c>
      <c r="AA5917">
        <v>6</v>
      </c>
      <c r="AB5917">
        <v>6564</v>
      </c>
      <c r="AC5917">
        <f>Table1_1[[#This Row],[Price]]*Table1_1[[#This Row],[Quantity]]</f>
        <v>16410</v>
      </c>
    </row>
    <row r="5918" spans="1:29" x14ac:dyDescent="0.3">
      <c r="A5918" t="s">
        <v>28</v>
      </c>
      <c r="B5918" t="s">
        <v>29</v>
      </c>
      <c r="C5918" t="s">
        <v>54</v>
      </c>
      <c r="D5918" t="s">
        <v>105</v>
      </c>
      <c r="E5918" t="s">
        <v>46</v>
      </c>
      <c r="F5918" t="s">
        <v>47</v>
      </c>
      <c r="G5918">
        <v>78</v>
      </c>
      <c r="H5918">
        <v>414287</v>
      </c>
      <c r="I5918" t="s">
        <v>34</v>
      </c>
      <c r="J5918" s="3">
        <v>45200</v>
      </c>
      <c r="K5918">
        <v>950</v>
      </c>
      <c r="L5918" t="s">
        <v>23729</v>
      </c>
      <c r="M5918" t="s">
        <v>165</v>
      </c>
      <c r="N5918" t="s">
        <v>23730</v>
      </c>
      <c r="O5918" t="s">
        <v>23731</v>
      </c>
      <c r="P5918" t="s">
        <v>87</v>
      </c>
      <c r="Q5918">
        <v>9</v>
      </c>
      <c r="R5918" t="s">
        <v>88</v>
      </c>
      <c r="S5918" t="s">
        <v>63</v>
      </c>
      <c r="T5918">
        <v>77847</v>
      </c>
      <c r="U5918" s="1">
        <v>45353</v>
      </c>
      <c r="V5918" t="s">
        <v>72</v>
      </c>
      <c r="W5918">
        <v>854783</v>
      </c>
      <c r="X5918" t="s">
        <v>23732</v>
      </c>
      <c r="Y5918">
        <v>282</v>
      </c>
      <c r="Z5918">
        <v>2466</v>
      </c>
      <c r="AA5918">
        <v>3</v>
      </c>
      <c r="AB5918">
        <v>2959.2000000000003</v>
      </c>
      <c r="AC5918">
        <f>Table1_1[[#This Row],[Price]]*Table1_1[[#This Row],[Quantity]]</f>
        <v>7398</v>
      </c>
    </row>
    <row r="5919" spans="1:29" x14ac:dyDescent="0.3">
      <c r="A5919" t="s">
        <v>28</v>
      </c>
      <c r="B5919" t="s">
        <v>29</v>
      </c>
      <c r="C5919" t="s">
        <v>30</v>
      </c>
      <c r="D5919" t="s">
        <v>364</v>
      </c>
      <c r="E5919" t="s">
        <v>46</v>
      </c>
      <c r="F5919" t="s">
        <v>33</v>
      </c>
      <c r="G5919">
        <v>34</v>
      </c>
      <c r="H5919">
        <v>426951</v>
      </c>
      <c r="I5919" t="s">
        <v>58</v>
      </c>
      <c r="J5919" s="3">
        <v>45135</v>
      </c>
      <c r="K5919">
        <v>1400</v>
      </c>
      <c r="L5919" t="s">
        <v>23734</v>
      </c>
      <c r="M5919" t="s">
        <v>159</v>
      </c>
      <c r="N5919" t="s">
        <v>23735</v>
      </c>
      <c r="O5919" t="s">
        <v>23736</v>
      </c>
      <c r="P5919" t="s">
        <v>51</v>
      </c>
      <c r="Q5919">
        <v>4</v>
      </c>
      <c r="R5919" t="s">
        <v>88</v>
      </c>
      <c r="S5919" t="s">
        <v>41</v>
      </c>
      <c r="T5919">
        <v>17327</v>
      </c>
      <c r="U5919" s="1">
        <v>45532</v>
      </c>
      <c r="V5919" t="s">
        <v>64</v>
      </c>
      <c r="W5919">
        <v>372333</v>
      </c>
      <c r="X5919" t="s">
        <v>23737</v>
      </c>
      <c r="Y5919">
        <v>986</v>
      </c>
      <c r="Z5919">
        <v>2287</v>
      </c>
      <c r="AA5919">
        <v>1</v>
      </c>
      <c r="AB5919">
        <v>914.80000000000007</v>
      </c>
      <c r="AC5919">
        <f>Table1_1[[#This Row],[Price]]*Table1_1[[#This Row],[Quantity]]</f>
        <v>2287</v>
      </c>
    </row>
    <row r="5920" spans="1:29" x14ac:dyDescent="0.3">
      <c r="A5920" t="s">
        <v>28</v>
      </c>
      <c r="B5920" t="s">
        <v>29</v>
      </c>
      <c r="C5920" t="s">
        <v>193</v>
      </c>
      <c r="D5920" t="s">
        <v>560</v>
      </c>
      <c r="E5920" t="s">
        <v>46</v>
      </c>
      <c r="F5920" t="s">
        <v>355</v>
      </c>
      <c r="G5920">
        <v>56</v>
      </c>
      <c r="H5920">
        <v>435634</v>
      </c>
      <c r="I5920" t="s">
        <v>34</v>
      </c>
      <c r="J5920" s="3">
        <v>44019</v>
      </c>
      <c r="K5920">
        <v>1200</v>
      </c>
      <c r="L5920" t="s">
        <v>23738</v>
      </c>
      <c r="M5920" t="s">
        <v>542</v>
      </c>
      <c r="N5920" t="s">
        <v>23739</v>
      </c>
      <c r="O5920" t="s">
        <v>23740</v>
      </c>
      <c r="P5920" t="s">
        <v>71</v>
      </c>
      <c r="Q5920">
        <v>3</v>
      </c>
      <c r="R5920" t="s">
        <v>88</v>
      </c>
      <c r="S5920" t="s">
        <v>79</v>
      </c>
      <c r="T5920">
        <v>27189</v>
      </c>
      <c r="U5920" s="1">
        <v>45531</v>
      </c>
      <c r="V5920" t="s">
        <v>64</v>
      </c>
      <c r="W5920">
        <v>847118</v>
      </c>
      <c r="X5920" t="s">
        <v>23741</v>
      </c>
      <c r="Y5920">
        <v>417</v>
      </c>
      <c r="Z5920">
        <v>1276</v>
      </c>
      <c r="AA5920">
        <v>6</v>
      </c>
      <c r="AB5920">
        <v>3062.4</v>
      </c>
      <c r="AC5920">
        <f>Table1_1[[#This Row],[Price]]*Table1_1[[#This Row],[Quantity]]</f>
        <v>7656</v>
      </c>
    </row>
    <row r="5921" spans="1:29" x14ac:dyDescent="0.3">
      <c r="A5921" t="s">
        <v>28</v>
      </c>
      <c r="B5921" t="s">
        <v>29</v>
      </c>
      <c r="C5921" t="s">
        <v>91</v>
      </c>
      <c r="D5921" t="s">
        <v>524</v>
      </c>
      <c r="E5921" t="s">
        <v>32</v>
      </c>
      <c r="F5921" t="s">
        <v>135</v>
      </c>
      <c r="G5921">
        <v>40</v>
      </c>
      <c r="H5921">
        <v>435855</v>
      </c>
      <c r="I5921" t="s">
        <v>58</v>
      </c>
      <c r="J5921" s="3">
        <v>43842</v>
      </c>
      <c r="K5921">
        <v>800</v>
      </c>
      <c r="L5921" t="s">
        <v>14711</v>
      </c>
      <c r="M5921" t="s">
        <v>591</v>
      </c>
      <c r="N5921" t="s">
        <v>23742</v>
      </c>
      <c r="O5921" t="s">
        <v>23743</v>
      </c>
      <c r="P5921" t="s">
        <v>39</v>
      </c>
      <c r="Q5921">
        <v>4</v>
      </c>
      <c r="R5921" t="s">
        <v>40</v>
      </c>
      <c r="S5921" t="s">
        <v>41</v>
      </c>
      <c r="T5921">
        <v>90807</v>
      </c>
      <c r="U5921" s="1">
        <v>45605</v>
      </c>
      <c r="V5921" t="s">
        <v>42</v>
      </c>
      <c r="W5921">
        <v>500058</v>
      </c>
      <c r="X5921" t="s">
        <v>23744</v>
      </c>
      <c r="Y5921">
        <v>557</v>
      </c>
      <c r="Z5921">
        <v>1108</v>
      </c>
      <c r="AA5921">
        <v>7</v>
      </c>
      <c r="AB5921">
        <v>3102.4</v>
      </c>
      <c r="AC5921">
        <f>Table1_1[[#This Row],[Price]]*Table1_1[[#This Row],[Quantity]]</f>
        <v>7756</v>
      </c>
    </row>
    <row r="5922" spans="1:29" x14ac:dyDescent="0.3">
      <c r="A5922" t="s">
        <v>28</v>
      </c>
      <c r="B5922" t="s">
        <v>29</v>
      </c>
      <c r="C5922" t="s">
        <v>66</v>
      </c>
      <c r="D5922" t="s">
        <v>616</v>
      </c>
      <c r="E5922" t="s">
        <v>46</v>
      </c>
      <c r="F5922" t="s">
        <v>150</v>
      </c>
      <c r="G5922">
        <v>8</v>
      </c>
      <c r="H5922">
        <v>439618</v>
      </c>
      <c r="I5922" t="s">
        <v>58</v>
      </c>
      <c r="J5922" s="3">
        <v>45563</v>
      </c>
      <c r="K5922">
        <v>1200</v>
      </c>
      <c r="L5922" t="s">
        <v>8837</v>
      </c>
      <c r="M5922" t="s">
        <v>76</v>
      </c>
      <c r="N5922" t="s">
        <v>23745</v>
      </c>
      <c r="O5922" t="s">
        <v>23746</v>
      </c>
      <c r="P5922" t="s">
        <v>51</v>
      </c>
      <c r="Q5922">
        <v>16</v>
      </c>
      <c r="R5922" t="s">
        <v>88</v>
      </c>
      <c r="S5922" t="s">
        <v>41</v>
      </c>
      <c r="T5922">
        <v>45714</v>
      </c>
      <c r="U5922" s="1">
        <v>45585</v>
      </c>
      <c r="V5922" t="s">
        <v>155</v>
      </c>
      <c r="W5922">
        <v>804954</v>
      </c>
      <c r="X5922" t="s">
        <v>23747</v>
      </c>
      <c r="Y5922">
        <v>981</v>
      </c>
      <c r="Z5922">
        <v>674</v>
      </c>
      <c r="AA5922">
        <v>8</v>
      </c>
      <c r="AB5922">
        <v>2156.8000000000002</v>
      </c>
      <c r="AC5922">
        <f>Table1_1[[#This Row],[Price]]*Table1_1[[#This Row],[Quantity]]</f>
        <v>5392</v>
      </c>
    </row>
    <row r="5923" spans="1:29" x14ac:dyDescent="0.3">
      <c r="A5923" t="s">
        <v>28</v>
      </c>
      <c r="B5923" t="s">
        <v>29</v>
      </c>
      <c r="C5923" t="s">
        <v>157</v>
      </c>
      <c r="D5923" t="s">
        <v>105</v>
      </c>
      <c r="E5923" t="s">
        <v>46</v>
      </c>
      <c r="F5923" t="s">
        <v>135</v>
      </c>
      <c r="G5923">
        <v>23</v>
      </c>
      <c r="H5923">
        <v>404224</v>
      </c>
      <c r="I5923" t="s">
        <v>34</v>
      </c>
      <c r="J5923" s="3">
        <v>44281</v>
      </c>
      <c r="K5923">
        <v>1100</v>
      </c>
      <c r="L5923" t="s">
        <v>23748</v>
      </c>
      <c r="M5923" t="s">
        <v>222</v>
      </c>
      <c r="N5923" t="s">
        <v>23749</v>
      </c>
      <c r="O5923" t="s">
        <v>23750</v>
      </c>
      <c r="P5923" t="s">
        <v>87</v>
      </c>
      <c r="Q5923">
        <v>15</v>
      </c>
      <c r="R5923" t="s">
        <v>40</v>
      </c>
      <c r="S5923" t="s">
        <v>118</v>
      </c>
      <c r="T5923">
        <v>17772</v>
      </c>
      <c r="U5923" s="1">
        <v>45417</v>
      </c>
      <c r="V5923" t="s">
        <v>140</v>
      </c>
      <c r="W5923">
        <v>993928</v>
      </c>
      <c r="X5923" t="s">
        <v>23751</v>
      </c>
      <c r="Y5923">
        <v>510</v>
      </c>
      <c r="Z5923">
        <v>2614</v>
      </c>
      <c r="AA5923">
        <v>4</v>
      </c>
      <c r="AB5923">
        <v>4182.4000000000015</v>
      </c>
      <c r="AC5923">
        <f>Table1_1[[#This Row],[Price]]*Table1_1[[#This Row],[Quantity]]</f>
        <v>10456</v>
      </c>
    </row>
    <row r="5924" spans="1:29" x14ac:dyDescent="0.3">
      <c r="A5924" t="s">
        <v>28</v>
      </c>
      <c r="B5924" t="s">
        <v>29</v>
      </c>
      <c r="C5924" t="s">
        <v>54</v>
      </c>
      <c r="D5924" t="s">
        <v>291</v>
      </c>
      <c r="E5924" t="s">
        <v>46</v>
      </c>
      <c r="F5924" t="s">
        <v>33</v>
      </c>
      <c r="G5924">
        <v>18</v>
      </c>
      <c r="H5924">
        <v>409183</v>
      </c>
      <c r="I5924" t="s">
        <v>34</v>
      </c>
      <c r="J5924" s="3">
        <v>45153</v>
      </c>
      <c r="K5924">
        <v>1400</v>
      </c>
      <c r="L5924" t="s">
        <v>19787</v>
      </c>
      <c r="M5924" t="s">
        <v>953</v>
      </c>
      <c r="N5924" t="s">
        <v>23752</v>
      </c>
      <c r="O5924" t="s">
        <v>23753</v>
      </c>
      <c r="P5924" t="s">
        <v>87</v>
      </c>
      <c r="Q5924">
        <v>19</v>
      </c>
      <c r="R5924" t="s">
        <v>88</v>
      </c>
      <c r="S5924" t="s">
        <v>41</v>
      </c>
      <c r="T5924">
        <v>69103</v>
      </c>
      <c r="U5924" s="1">
        <v>45437</v>
      </c>
      <c r="V5924" t="s">
        <v>140</v>
      </c>
      <c r="W5924">
        <v>789318</v>
      </c>
      <c r="X5924" t="s">
        <v>6545</v>
      </c>
      <c r="Y5924">
        <v>799</v>
      </c>
      <c r="Z5924">
        <v>2093</v>
      </c>
      <c r="AA5924">
        <v>4</v>
      </c>
      <c r="AB5924">
        <v>3348.8</v>
      </c>
      <c r="AC5924">
        <f>Table1_1[[#This Row],[Price]]*Table1_1[[#This Row],[Quantity]]</f>
        <v>8372</v>
      </c>
    </row>
    <row r="5925" spans="1:29" x14ac:dyDescent="0.3">
      <c r="A5925" t="s">
        <v>28</v>
      </c>
      <c r="B5925" t="s">
        <v>29</v>
      </c>
      <c r="C5925" t="s">
        <v>157</v>
      </c>
      <c r="D5925" t="s">
        <v>364</v>
      </c>
      <c r="E5925" t="s">
        <v>46</v>
      </c>
      <c r="F5925" t="s">
        <v>83</v>
      </c>
      <c r="G5925">
        <v>66</v>
      </c>
      <c r="H5925">
        <v>408932</v>
      </c>
      <c r="I5925" t="s">
        <v>34</v>
      </c>
      <c r="J5925" s="3">
        <v>44949</v>
      </c>
      <c r="K5925">
        <v>1400</v>
      </c>
      <c r="L5925" t="s">
        <v>23754</v>
      </c>
      <c r="M5925" t="s">
        <v>308</v>
      </c>
      <c r="N5925" t="s">
        <v>23755</v>
      </c>
      <c r="O5925" t="s">
        <v>23756</v>
      </c>
      <c r="P5925" t="s">
        <v>39</v>
      </c>
      <c r="Q5925">
        <v>12</v>
      </c>
      <c r="R5925" t="s">
        <v>40</v>
      </c>
      <c r="S5925" t="s">
        <v>41</v>
      </c>
      <c r="T5925">
        <v>34103</v>
      </c>
      <c r="U5925" s="1">
        <v>45310</v>
      </c>
      <c r="V5925" t="s">
        <v>111</v>
      </c>
      <c r="W5925">
        <v>862673</v>
      </c>
      <c r="X5925" t="s">
        <v>23757</v>
      </c>
      <c r="Y5925">
        <v>904</v>
      </c>
      <c r="Z5925">
        <v>2025</v>
      </c>
      <c r="AA5925">
        <v>2</v>
      </c>
      <c r="AB5925">
        <v>1620</v>
      </c>
      <c r="AC5925">
        <f>Table1_1[[#This Row],[Price]]*Table1_1[[#This Row],[Quantity]]</f>
        <v>4050</v>
      </c>
    </row>
    <row r="5926" spans="1:29" x14ac:dyDescent="0.3">
      <c r="A5926" t="s">
        <v>28</v>
      </c>
      <c r="B5926" t="s">
        <v>29</v>
      </c>
      <c r="C5926" t="s">
        <v>66</v>
      </c>
      <c r="D5926" t="s">
        <v>170</v>
      </c>
      <c r="E5926" t="s">
        <v>56</v>
      </c>
      <c r="F5926" t="s">
        <v>175</v>
      </c>
      <c r="G5926">
        <v>22</v>
      </c>
      <c r="H5926">
        <v>401928</v>
      </c>
      <c r="I5926" t="s">
        <v>58</v>
      </c>
      <c r="J5926" s="3">
        <v>44485</v>
      </c>
      <c r="K5926">
        <v>1200</v>
      </c>
      <c r="L5926" t="s">
        <v>23758</v>
      </c>
      <c r="M5926" t="s">
        <v>115</v>
      </c>
      <c r="N5926" t="s">
        <v>23759</v>
      </c>
      <c r="O5926" t="s">
        <v>23760</v>
      </c>
      <c r="P5926" t="s">
        <v>39</v>
      </c>
      <c r="Q5926">
        <v>18</v>
      </c>
      <c r="R5926" t="s">
        <v>40</v>
      </c>
      <c r="S5926" t="s">
        <v>41</v>
      </c>
      <c r="T5926">
        <v>86876</v>
      </c>
      <c r="U5926" s="1">
        <v>45482</v>
      </c>
      <c r="V5926" t="s">
        <v>126</v>
      </c>
      <c r="W5926">
        <v>543634</v>
      </c>
      <c r="X5926" t="s">
        <v>23761</v>
      </c>
      <c r="Y5926">
        <v>657</v>
      </c>
      <c r="Z5926">
        <v>2297</v>
      </c>
      <c r="AA5926">
        <v>1</v>
      </c>
      <c r="AB5926">
        <v>918.80000000000007</v>
      </c>
      <c r="AC5926">
        <f>Table1_1[[#This Row],[Price]]*Table1_1[[#This Row],[Quantity]]</f>
        <v>2297</v>
      </c>
    </row>
    <row r="5927" spans="1:29" x14ac:dyDescent="0.3">
      <c r="A5927" t="s">
        <v>28</v>
      </c>
      <c r="B5927" t="s">
        <v>29</v>
      </c>
      <c r="C5927" t="s">
        <v>54</v>
      </c>
      <c r="D5927" t="s">
        <v>98</v>
      </c>
      <c r="E5927" t="s">
        <v>46</v>
      </c>
      <c r="F5927" t="s">
        <v>113</v>
      </c>
      <c r="G5927">
        <v>88</v>
      </c>
      <c r="H5927">
        <v>439443</v>
      </c>
      <c r="I5927" t="s">
        <v>58</v>
      </c>
      <c r="J5927" s="3">
        <v>44856</v>
      </c>
      <c r="K5927">
        <v>1200</v>
      </c>
      <c r="L5927" t="s">
        <v>23763</v>
      </c>
      <c r="M5927" t="s">
        <v>287</v>
      </c>
      <c r="N5927" t="s">
        <v>23764</v>
      </c>
      <c r="O5927" t="s">
        <v>23765</v>
      </c>
      <c r="P5927" t="s">
        <v>51</v>
      </c>
      <c r="Q5927">
        <v>8</v>
      </c>
      <c r="R5927" t="s">
        <v>40</v>
      </c>
      <c r="S5927" t="s">
        <v>79</v>
      </c>
      <c r="T5927">
        <v>14242</v>
      </c>
      <c r="U5927" s="1">
        <v>45498</v>
      </c>
      <c r="V5927" t="s">
        <v>126</v>
      </c>
      <c r="W5927">
        <v>575746</v>
      </c>
      <c r="X5927" t="s">
        <v>23766</v>
      </c>
      <c r="Y5927">
        <v>406</v>
      </c>
      <c r="Z5927">
        <v>1038</v>
      </c>
      <c r="AA5927">
        <v>8</v>
      </c>
      <c r="AB5927">
        <v>3321.6000000000004</v>
      </c>
      <c r="AC5927">
        <f>Table1_1[[#This Row],[Price]]*Table1_1[[#This Row],[Quantity]]</f>
        <v>8304</v>
      </c>
    </row>
    <row r="5928" spans="1:29" x14ac:dyDescent="0.3">
      <c r="A5928" t="s">
        <v>28</v>
      </c>
      <c r="B5928" t="s">
        <v>29</v>
      </c>
      <c r="C5928" t="s">
        <v>54</v>
      </c>
      <c r="D5928" t="s">
        <v>421</v>
      </c>
      <c r="E5928" t="s">
        <v>46</v>
      </c>
      <c r="F5928" t="s">
        <v>135</v>
      </c>
      <c r="G5928">
        <v>34</v>
      </c>
      <c r="H5928">
        <v>425150</v>
      </c>
      <c r="I5928" t="s">
        <v>58</v>
      </c>
      <c r="J5928" s="3">
        <v>45311</v>
      </c>
      <c r="K5928">
        <v>950</v>
      </c>
      <c r="L5928" t="s">
        <v>23768</v>
      </c>
      <c r="M5928" t="s">
        <v>623</v>
      </c>
      <c r="N5928" t="s">
        <v>23769</v>
      </c>
      <c r="O5928" t="s">
        <v>23770</v>
      </c>
      <c r="P5928" t="s">
        <v>51</v>
      </c>
      <c r="Q5928">
        <v>3</v>
      </c>
      <c r="R5928" t="s">
        <v>88</v>
      </c>
      <c r="S5928" t="s">
        <v>118</v>
      </c>
      <c r="T5928">
        <v>84651</v>
      </c>
      <c r="U5928" s="1">
        <v>45482</v>
      </c>
      <c r="V5928" t="s">
        <v>126</v>
      </c>
      <c r="W5928">
        <v>181796</v>
      </c>
      <c r="X5928" t="s">
        <v>23771</v>
      </c>
      <c r="Y5928">
        <v>306</v>
      </c>
      <c r="Z5928">
        <v>1975</v>
      </c>
      <c r="AA5928">
        <v>1</v>
      </c>
      <c r="AB5928">
        <v>790</v>
      </c>
      <c r="AC5928">
        <f>Table1_1[[#This Row],[Price]]*Table1_1[[#This Row],[Quantity]]</f>
        <v>1975</v>
      </c>
    </row>
    <row r="5929" spans="1:29" x14ac:dyDescent="0.3">
      <c r="A5929" t="s">
        <v>28</v>
      </c>
      <c r="B5929" t="s">
        <v>29</v>
      </c>
      <c r="C5929" t="s">
        <v>54</v>
      </c>
      <c r="D5929" t="s">
        <v>227</v>
      </c>
      <c r="E5929" t="s">
        <v>46</v>
      </c>
      <c r="F5929" t="s">
        <v>175</v>
      </c>
      <c r="G5929">
        <v>40</v>
      </c>
      <c r="H5929">
        <v>412741</v>
      </c>
      <c r="I5929" t="s">
        <v>34</v>
      </c>
      <c r="J5929" s="3">
        <v>44233</v>
      </c>
      <c r="K5929">
        <v>800</v>
      </c>
      <c r="L5929" t="s">
        <v>23772</v>
      </c>
      <c r="M5929" t="s">
        <v>172</v>
      </c>
      <c r="N5929" t="s">
        <v>23773</v>
      </c>
      <c r="O5929" t="s">
        <v>23774</v>
      </c>
      <c r="P5929" t="s">
        <v>87</v>
      </c>
      <c r="Q5929">
        <v>6</v>
      </c>
      <c r="R5929" t="s">
        <v>40</v>
      </c>
      <c r="S5929" t="s">
        <v>41</v>
      </c>
      <c r="T5929">
        <v>36445</v>
      </c>
      <c r="U5929" s="1">
        <v>45440</v>
      </c>
      <c r="V5929" t="s">
        <v>140</v>
      </c>
      <c r="W5929">
        <v>452956</v>
      </c>
      <c r="X5929" t="s">
        <v>23775</v>
      </c>
      <c r="Y5929">
        <v>839</v>
      </c>
      <c r="Z5929">
        <v>718</v>
      </c>
      <c r="AA5929">
        <v>1</v>
      </c>
      <c r="AB5929">
        <v>287.2</v>
      </c>
      <c r="AC5929">
        <f>Table1_1[[#This Row],[Price]]*Table1_1[[#This Row],[Quantity]]</f>
        <v>718</v>
      </c>
    </row>
    <row r="5930" spans="1:29" x14ac:dyDescent="0.3">
      <c r="A5930" t="s">
        <v>28</v>
      </c>
      <c r="B5930" t="s">
        <v>29</v>
      </c>
      <c r="C5930" t="s">
        <v>54</v>
      </c>
      <c r="D5930" t="s">
        <v>227</v>
      </c>
      <c r="E5930" t="s">
        <v>32</v>
      </c>
      <c r="F5930" t="s">
        <v>150</v>
      </c>
      <c r="G5930">
        <v>2</v>
      </c>
      <c r="H5930">
        <v>420528</v>
      </c>
      <c r="I5930" t="s">
        <v>34</v>
      </c>
      <c r="J5930" s="3">
        <v>45314</v>
      </c>
      <c r="K5930">
        <v>1200</v>
      </c>
      <c r="L5930" t="s">
        <v>23776</v>
      </c>
      <c r="M5930" t="s">
        <v>869</v>
      </c>
      <c r="N5930" t="s">
        <v>23777</v>
      </c>
      <c r="O5930">
        <v>-5096</v>
      </c>
      <c r="P5930" t="s">
        <v>51</v>
      </c>
      <c r="Q5930">
        <v>15</v>
      </c>
      <c r="R5930" t="s">
        <v>40</v>
      </c>
      <c r="S5930" t="s">
        <v>118</v>
      </c>
      <c r="T5930">
        <v>67612</v>
      </c>
      <c r="U5930" s="1">
        <v>45416</v>
      </c>
      <c r="V5930" t="s">
        <v>140</v>
      </c>
      <c r="W5930">
        <v>476808</v>
      </c>
      <c r="X5930" t="s">
        <v>23778</v>
      </c>
      <c r="Y5930">
        <v>297</v>
      </c>
      <c r="Z5930">
        <v>1501</v>
      </c>
      <c r="AA5930">
        <v>5</v>
      </c>
      <c r="AB5930">
        <v>3002</v>
      </c>
      <c r="AC5930">
        <f>Table1_1[[#This Row],[Price]]*Table1_1[[#This Row],[Quantity]]</f>
        <v>7505</v>
      </c>
    </row>
    <row r="5931" spans="1:29" x14ac:dyDescent="0.3">
      <c r="A5931" t="s">
        <v>28</v>
      </c>
      <c r="B5931" t="s">
        <v>29</v>
      </c>
      <c r="C5931" t="s">
        <v>66</v>
      </c>
      <c r="D5931" t="s">
        <v>524</v>
      </c>
      <c r="E5931" t="s">
        <v>46</v>
      </c>
      <c r="F5931" t="s">
        <v>47</v>
      </c>
      <c r="G5931">
        <v>29</v>
      </c>
      <c r="H5931">
        <v>411587</v>
      </c>
      <c r="I5931" t="s">
        <v>58</v>
      </c>
      <c r="J5931" s="3">
        <v>44840</v>
      </c>
      <c r="K5931">
        <v>1000</v>
      </c>
      <c r="L5931" t="s">
        <v>14378</v>
      </c>
      <c r="M5931" t="s">
        <v>1488</v>
      </c>
      <c r="N5931" t="s">
        <v>23779</v>
      </c>
      <c r="O5931" t="s">
        <v>23780</v>
      </c>
      <c r="P5931" t="s">
        <v>51</v>
      </c>
      <c r="Q5931">
        <v>6</v>
      </c>
      <c r="R5931" t="s">
        <v>40</v>
      </c>
      <c r="S5931" t="s">
        <v>41</v>
      </c>
      <c r="T5931">
        <v>48985</v>
      </c>
      <c r="U5931" s="1">
        <v>45597</v>
      </c>
      <c r="V5931" t="s">
        <v>42</v>
      </c>
      <c r="W5931">
        <v>983129</v>
      </c>
      <c r="X5931" t="s">
        <v>23781</v>
      </c>
      <c r="Y5931">
        <v>221</v>
      </c>
      <c r="Z5931">
        <v>673</v>
      </c>
      <c r="AA5931">
        <v>2</v>
      </c>
      <c r="AB5931">
        <v>538.4</v>
      </c>
      <c r="AC5931">
        <f>Table1_1[[#This Row],[Price]]*Table1_1[[#This Row],[Quantity]]</f>
        <v>1346</v>
      </c>
    </row>
    <row r="5932" spans="1:29" x14ac:dyDescent="0.3">
      <c r="A5932" t="s">
        <v>28</v>
      </c>
      <c r="B5932" t="s">
        <v>29</v>
      </c>
      <c r="C5932" t="s">
        <v>44</v>
      </c>
      <c r="D5932" t="s">
        <v>170</v>
      </c>
      <c r="E5932" t="s">
        <v>32</v>
      </c>
      <c r="F5932" t="s">
        <v>113</v>
      </c>
      <c r="G5932">
        <v>49</v>
      </c>
      <c r="H5932">
        <v>431753</v>
      </c>
      <c r="I5932" t="s">
        <v>34</v>
      </c>
      <c r="J5932" s="3">
        <v>45390</v>
      </c>
      <c r="K5932">
        <v>1300</v>
      </c>
      <c r="L5932" t="s">
        <v>23782</v>
      </c>
      <c r="M5932" t="s">
        <v>478</v>
      </c>
      <c r="N5932" t="s">
        <v>23783</v>
      </c>
      <c r="O5932" t="s">
        <v>23784</v>
      </c>
      <c r="P5932" t="s">
        <v>51</v>
      </c>
      <c r="Q5932">
        <v>11</v>
      </c>
      <c r="R5932" t="s">
        <v>88</v>
      </c>
      <c r="S5932" t="s">
        <v>63</v>
      </c>
      <c r="T5932">
        <v>42254</v>
      </c>
      <c r="U5932" s="1">
        <v>45292</v>
      </c>
      <c r="V5932" t="s">
        <v>111</v>
      </c>
      <c r="W5932">
        <v>568712</v>
      </c>
      <c r="X5932" t="s">
        <v>23785</v>
      </c>
      <c r="Y5932">
        <v>262</v>
      </c>
      <c r="Z5932">
        <v>1050</v>
      </c>
      <c r="AA5932">
        <v>3</v>
      </c>
      <c r="AB5932">
        <v>1260</v>
      </c>
      <c r="AC5932">
        <f>Table1_1[[#This Row],[Price]]*Table1_1[[#This Row],[Quantity]]</f>
        <v>3150</v>
      </c>
    </row>
    <row r="5933" spans="1:29" x14ac:dyDescent="0.3">
      <c r="A5933" t="s">
        <v>28</v>
      </c>
      <c r="B5933" t="s">
        <v>29</v>
      </c>
      <c r="C5933" t="s">
        <v>157</v>
      </c>
      <c r="D5933" t="s">
        <v>274</v>
      </c>
      <c r="E5933" t="s">
        <v>46</v>
      </c>
      <c r="F5933" t="s">
        <v>150</v>
      </c>
      <c r="G5933">
        <v>71</v>
      </c>
      <c r="H5933">
        <v>426796</v>
      </c>
      <c r="I5933" t="s">
        <v>34</v>
      </c>
      <c r="J5933" s="3">
        <v>44730</v>
      </c>
      <c r="K5933">
        <v>1300</v>
      </c>
      <c r="L5933" t="s">
        <v>23786</v>
      </c>
      <c r="M5933" t="s">
        <v>256</v>
      </c>
      <c r="N5933" t="s">
        <v>23787</v>
      </c>
      <c r="O5933" t="s">
        <v>23788</v>
      </c>
      <c r="P5933" t="s">
        <v>71</v>
      </c>
      <c r="Q5933">
        <v>9</v>
      </c>
      <c r="R5933" t="s">
        <v>88</v>
      </c>
      <c r="S5933" t="s">
        <v>41</v>
      </c>
      <c r="T5933">
        <v>22070</v>
      </c>
      <c r="U5933" s="1">
        <v>45523</v>
      </c>
      <c r="V5933" t="s">
        <v>64</v>
      </c>
      <c r="W5933">
        <v>498264</v>
      </c>
      <c r="X5933" t="s">
        <v>23789</v>
      </c>
      <c r="Y5933">
        <v>733</v>
      </c>
      <c r="Z5933">
        <v>2540</v>
      </c>
      <c r="AA5933">
        <v>5</v>
      </c>
      <c r="AB5933">
        <v>5080</v>
      </c>
      <c r="AC5933">
        <f>Table1_1[[#This Row],[Price]]*Table1_1[[#This Row],[Quantity]]</f>
        <v>12700</v>
      </c>
    </row>
    <row r="5934" spans="1:29" x14ac:dyDescent="0.3">
      <c r="A5934" t="s">
        <v>28</v>
      </c>
      <c r="B5934" t="s">
        <v>29</v>
      </c>
      <c r="C5934" t="s">
        <v>148</v>
      </c>
      <c r="D5934" t="s">
        <v>237</v>
      </c>
      <c r="E5934" t="s">
        <v>32</v>
      </c>
      <c r="F5934" t="s">
        <v>150</v>
      </c>
      <c r="G5934">
        <v>4</v>
      </c>
      <c r="H5934">
        <v>417244</v>
      </c>
      <c r="I5934" t="s">
        <v>34</v>
      </c>
      <c r="J5934" s="3">
        <v>44918</v>
      </c>
      <c r="K5934">
        <v>1300</v>
      </c>
      <c r="L5934" t="s">
        <v>23790</v>
      </c>
      <c r="M5934" t="s">
        <v>1007</v>
      </c>
      <c r="N5934" t="s">
        <v>23791</v>
      </c>
      <c r="O5934" t="s">
        <v>23792</v>
      </c>
      <c r="P5934" t="s">
        <v>87</v>
      </c>
      <c r="Q5934">
        <v>8</v>
      </c>
      <c r="R5934" t="s">
        <v>88</v>
      </c>
      <c r="S5934" t="s">
        <v>41</v>
      </c>
      <c r="T5934">
        <v>76076</v>
      </c>
      <c r="U5934" s="1">
        <v>45621</v>
      </c>
      <c r="V5934" t="s">
        <v>42</v>
      </c>
      <c r="W5934">
        <v>490199</v>
      </c>
      <c r="X5934" t="s">
        <v>23793</v>
      </c>
      <c r="Y5934">
        <v>657</v>
      </c>
      <c r="Z5934">
        <v>624</v>
      </c>
      <c r="AA5934">
        <v>1</v>
      </c>
      <c r="AB5934">
        <v>249.60000000000002</v>
      </c>
      <c r="AC5934">
        <f>Table1_1[[#This Row],[Price]]*Table1_1[[#This Row],[Quantity]]</f>
        <v>624</v>
      </c>
    </row>
    <row r="5935" spans="1:29" x14ac:dyDescent="0.3">
      <c r="A5935" t="s">
        <v>28</v>
      </c>
      <c r="B5935" t="s">
        <v>29</v>
      </c>
      <c r="C5935" t="s">
        <v>54</v>
      </c>
      <c r="D5935" t="s">
        <v>187</v>
      </c>
      <c r="E5935" t="s">
        <v>46</v>
      </c>
      <c r="F5935" t="s">
        <v>113</v>
      </c>
      <c r="G5935">
        <v>35</v>
      </c>
      <c r="H5935">
        <v>432663</v>
      </c>
      <c r="I5935" t="s">
        <v>34</v>
      </c>
      <c r="J5935" s="3">
        <v>44936</v>
      </c>
      <c r="K5935">
        <v>950</v>
      </c>
      <c r="L5935" t="s">
        <v>23795</v>
      </c>
      <c r="M5935" t="s">
        <v>256</v>
      </c>
      <c r="N5935" t="s">
        <v>23796</v>
      </c>
      <c r="O5935">
        <v>7343388550</v>
      </c>
      <c r="P5935" t="s">
        <v>71</v>
      </c>
      <c r="Q5935">
        <v>19</v>
      </c>
      <c r="R5935" t="s">
        <v>88</v>
      </c>
      <c r="S5935" t="s">
        <v>41</v>
      </c>
      <c r="T5935">
        <v>87871</v>
      </c>
      <c r="U5935" s="1">
        <v>45573</v>
      </c>
      <c r="V5935" t="s">
        <v>155</v>
      </c>
      <c r="W5935">
        <v>936353</v>
      </c>
      <c r="X5935" t="s">
        <v>23797</v>
      </c>
      <c r="Y5935">
        <v>488</v>
      </c>
      <c r="Z5935">
        <v>1370</v>
      </c>
      <c r="AA5935">
        <v>8</v>
      </c>
      <c r="AB5935">
        <v>4384</v>
      </c>
      <c r="AC5935">
        <f>Table1_1[[#This Row],[Price]]*Table1_1[[#This Row],[Quantity]]</f>
        <v>10960</v>
      </c>
    </row>
    <row r="5936" spans="1:29" x14ac:dyDescent="0.3">
      <c r="A5936" t="s">
        <v>28</v>
      </c>
      <c r="B5936" t="s">
        <v>29</v>
      </c>
      <c r="C5936" t="s">
        <v>91</v>
      </c>
      <c r="D5936" t="s">
        <v>182</v>
      </c>
      <c r="E5936" t="s">
        <v>32</v>
      </c>
      <c r="F5936" t="s">
        <v>83</v>
      </c>
      <c r="G5936">
        <v>99</v>
      </c>
      <c r="H5936">
        <v>433682</v>
      </c>
      <c r="I5936" t="s">
        <v>58</v>
      </c>
      <c r="J5936" s="3">
        <v>44604</v>
      </c>
      <c r="K5936">
        <v>1100</v>
      </c>
      <c r="L5936" t="s">
        <v>23798</v>
      </c>
      <c r="M5936" t="s">
        <v>1460</v>
      </c>
      <c r="N5936" t="s">
        <v>23799</v>
      </c>
      <c r="O5936" t="s">
        <v>23800</v>
      </c>
      <c r="P5936" t="s">
        <v>87</v>
      </c>
      <c r="Q5936">
        <v>12</v>
      </c>
      <c r="R5936" t="s">
        <v>88</v>
      </c>
      <c r="S5936" t="s">
        <v>41</v>
      </c>
      <c r="T5936">
        <v>36809</v>
      </c>
      <c r="U5936" s="1">
        <v>45321</v>
      </c>
      <c r="V5936" t="s">
        <v>111</v>
      </c>
      <c r="W5936">
        <v>306885</v>
      </c>
      <c r="X5936" t="s">
        <v>23801</v>
      </c>
      <c r="Y5936">
        <v>278</v>
      </c>
      <c r="Z5936">
        <v>2104</v>
      </c>
      <c r="AA5936">
        <v>6</v>
      </c>
      <c r="AB5936">
        <v>5049.6000000000004</v>
      </c>
      <c r="AC5936">
        <f>Table1_1[[#This Row],[Price]]*Table1_1[[#This Row],[Quantity]]</f>
        <v>12624</v>
      </c>
    </row>
    <row r="5937" spans="1:29" x14ac:dyDescent="0.3">
      <c r="A5937" t="s">
        <v>28</v>
      </c>
      <c r="B5937" t="s">
        <v>29</v>
      </c>
      <c r="C5937" t="s">
        <v>157</v>
      </c>
      <c r="D5937" t="s">
        <v>566</v>
      </c>
      <c r="E5937" t="s">
        <v>46</v>
      </c>
      <c r="F5937" t="s">
        <v>113</v>
      </c>
      <c r="G5937">
        <v>89</v>
      </c>
      <c r="H5937">
        <v>413906</v>
      </c>
      <c r="I5937" t="s">
        <v>34</v>
      </c>
      <c r="J5937" s="3">
        <v>43922</v>
      </c>
      <c r="K5937">
        <v>1200</v>
      </c>
      <c r="L5937" t="s">
        <v>23802</v>
      </c>
      <c r="M5937" t="s">
        <v>818</v>
      </c>
      <c r="N5937" t="s">
        <v>23803</v>
      </c>
      <c r="O5937" t="s">
        <v>23804</v>
      </c>
      <c r="P5937" t="s">
        <v>39</v>
      </c>
      <c r="Q5937">
        <v>20</v>
      </c>
      <c r="R5937" t="s">
        <v>40</v>
      </c>
      <c r="S5937" t="s">
        <v>118</v>
      </c>
      <c r="T5937">
        <v>96268</v>
      </c>
      <c r="U5937" s="1">
        <v>45316</v>
      </c>
      <c r="V5937" t="s">
        <v>111</v>
      </c>
      <c r="W5937">
        <v>625583</v>
      </c>
      <c r="X5937" t="s">
        <v>2021</v>
      </c>
      <c r="Y5937">
        <v>238</v>
      </c>
      <c r="Z5937">
        <v>1567</v>
      </c>
      <c r="AA5937">
        <v>8</v>
      </c>
      <c r="AB5937">
        <v>5014.4000000000015</v>
      </c>
      <c r="AC5937">
        <f>Table1_1[[#This Row],[Price]]*Table1_1[[#This Row],[Quantity]]</f>
        <v>12536</v>
      </c>
    </row>
    <row r="5938" spans="1:29" x14ac:dyDescent="0.3">
      <c r="A5938" t="s">
        <v>28</v>
      </c>
      <c r="B5938" t="s">
        <v>29</v>
      </c>
      <c r="C5938" t="s">
        <v>54</v>
      </c>
      <c r="D5938" t="s">
        <v>182</v>
      </c>
      <c r="E5938" t="s">
        <v>32</v>
      </c>
      <c r="F5938" t="s">
        <v>175</v>
      </c>
      <c r="G5938">
        <v>92</v>
      </c>
      <c r="H5938">
        <v>436210</v>
      </c>
      <c r="I5938" t="s">
        <v>58</v>
      </c>
      <c r="J5938" s="3">
        <v>45272</v>
      </c>
      <c r="K5938">
        <v>800</v>
      </c>
      <c r="L5938" t="s">
        <v>19510</v>
      </c>
      <c r="M5938" t="s">
        <v>165</v>
      </c>
      <c r="N5938" t="s">
        <v>23806</v>
      </c>
      <c r="O5938">
        <v>-720</v>
      </c>
      <c r="P5938" t="s">
        <v>51</v>
      </c>
      <c r="Q5938">
        <v>10</v>
      </c>
      <c r="R5938" t="s">
        <v>88</v>
      </c>
      <c r="S5938" t="s">
        <v>118</v>
      </c>
      <c r="T5938">
        <v>52781</v>
      </c>
      <c r="U5938" s="1">
        <v>45359</v>
      </c>
      <c r="V5938" t="s">
        <v>72</v>
      </c>
      <c r="W5938">
        <v>746169</v>
      </c>
      <c r="X5938" t="s">
        <v>23807</v>
      </c>
      <c r="Y5938">
        <v>884</v>
      </c>
      <c r="Z5938">
        <v>2133</v>
      </c>
      <c r="AA5938">
        <v>7</v>
      </c>
      <c r="AB5938">
        <v>5972.4000000000015</v>
      </c>
      <c r="AC5938">
        <f>Table1_1[[#This Row],[Price]]*Table1_1[[#This Row],[Quantity]]</f>
        <v>14931</v>
      </c>
    </row>
    <row r="5939" spans="1:29" x14ac:dyDescent="0.3">
      <c r="A5939" t="s">
        <v>28</v>
      </c>
      <c r="B5939" t="s">
        <v>29</v>
      </c>
      <c r="C5939" t="s">
        <v>91</v>
      </c>
      <c r="D5939" t="s">
        <v>254</v>
      </c>
      <c r="E5939" t="s">
        <v>46</v>
      </c>
      <c r="F5939" t="s">
        <v>113</v>
      </c>
      <c r="G5939">
        <v>12</v>
      </c>
      <c r="H5939">
        <v>435528</v>
      </c>
      <c r="I5939" t="s">
        <v>58</v>
      </c>
      <c r="J5939" s="3">
        <v>45043</v>
      </c>
      <c r="K5939">
        <v>800</v>
      </c>
      <c r="L5939" t="s">
        <v>23809</v>
      </c>
      <c r="M5939" t="s">
        <v>287</v>
      </c>
      <c r="N5939" t="s">
        <v>23810</v>
      </c>
      <c r="O5939" t="s">
        <v>23811</v>
      </c>
      <c r="P5939" t="s">
        <v>51</v>
      </c>
      <c r="Q5939">
        <v>8</v>
      </c>
      <c r="R5939" t="s">
        <v>88</v>
      </c>
      <c r="S5939" t="s">
        <v>79</v>
      </c>
      <c r="T5939">
        <v>36180</v>
      </c>
      <c r="U5939" s="1">
        <v>45566</v>
      </c>
      <c r="V5939" t="s">
        <v>155</v>
      </c>
      <c r="W5939">
        <v>522791</v>
      </c>
      <c r="X5939" t="s">
        <v>23812</v>
      </c>
      <c r="Y5939">
        <v>697</v>
      </c>
      <c r="Z5939">
        <v>2907</v>
      </c>
      <c r="AA5939">
        <v>2</v>
      </c>
      <c r="AB5939">
        <v>2325.6</v>
      </c>
      <c r="AC5939">
        <f>Table1_1[[#This Row],[Price]]*Table1_1[[#This Row],[Quantity]]</f>
        <v>5814</v>
      </c>
    </row>
    <row r="5940" spans="1:29" x14ac:dyDescent="0.3">
      <c r="A5940" t="s">
        <v>28</v>
      </c>
      <c r="B5940" t="s">
        <v>29</v>
      </c>
      <c r="C5940" t="s">
        <v>148</v>
      </c>
      <c r="D5940" t="s">
        <v>55</v>
      </c>
      <c r="E5940" t="s">
        <v>32</v>
      </c>
      <c r="F5940" t="s">
        <v>83</v>
      </c>
      <c r="G5940">
        <v>60</v>
      </c>
      <c r="H5940">
        <v>422290</v>
      </c>
      <c r="I5940" t="s">
        <v>34</v>
      </c>
      <c r="J5940" s="3">
        <v>44888</v>
      </c>
      <c r="K5940">
        <v>800</v>
      </c>
      <c r="L5940" t="s">
        <v>23813</v>
      </c>
      <c r="M5940" t="s">
        <v>953</v>
      </c>
      <c r="N5940" t="s">
        <v>23814</v>
      </c>
      <c r="O5940">
        <v>2787110536</v>
      </c>
      <c r="P5940" t="s">
        <v>71</v>
      </c>
      <c r="Q5940">
        <v>7</v>
      </c>
      <c r="R5940" t="s">
        <v>40</v>
      </c>
      <c r="S5940" t="s">
        <v>63</v>
      </c>
      <c r="T5940">
        <v>76505</v>
      </c>
      <c r="U5940" s="1">
        <v>45410</v>
      </c>
      <c r="V5940" t="s">
        <v>80</v>
      </c>
      <c r="W5940">
        <v>509204</v>
      </c>
      <c r="X5940" t="s">
        <v>14025</v>
      </c>
      <c r="Y5940">
        <v>459</v>
      </c>
      <c r="Z5940">
        <v>1221</v>
      </c>
      <c r="AA5940">
        <v>3</v>
      </c>
      <c r="AB5940">
        <v>1465.2</v>
      </c>
      <c r="AC5940">
        <f>Table1_1[[#This Row],[Price]]*Table1_1[[#This Row],[Quantity]]</f>
        <v>3663</v>
      </c>
    </row>
    <row r="5941" spans="1:29" x14ac:dyDescent="0.3">
      <c r="A5941" t="s">
        <v>28</v>
      </c>
      <c r="B5941" t="s">
        <v>29</v>
      </c>
      <c r="C5941" t="s">
        <v>66</v>
      </c>
      <c r="D5941" t="s">
        <v>317</v>
      </c>
      <c r="E5941" t="s">
        <v>56</v>
      </c>
      <c r="F5941" t="s">
        <v>83</v>
      </c>
      <c r="G5941">
        <v>79</v>
      </c>
      <c r="H5941">
        <v>439340</v>
      </c>
      <c r="I5941" t="s">
        <v>34</v>
      </c>
      <c r="J5941" s="3">
        <v>45087</v>
      </c>
      <c r="K5941">
        <v>800</v>
      </c>
      <c r="L5941" t="s">
        <v>6188</v>
      </c>
      <c r="M5941" t="s">
        <v>1291</v>
      </c>
      <c r="N5941" t="s">
        <v>23815</v>
      </c>
      <c r="O5941" t="s">
        <v>23816</v>
      </c>
      <c r="P5941" t="s">
        <v>51</v>
      </c>
      <c r="Q5941">
        <v>11</v>
      </c>
      <c r="R5941" t="s">
        <v>88</v>
      </c>
      <c r="S5941" t="s">
        <v>79</v>
      </c>
      <c r="T5941">
        <v>29862</v>
      </c>
      <c r="U5941" s="1">
        <v>45565</v>
      </c>
      <c r="V5941" t="s">
        <v>180</v>
      </c>
      <c r="W5941">
        <v>210013</v>
      </c>
      <c r="X5941" t="s">
        <v>23817</v>
      </c>
      <c r="Y5941">
        <v>256</v>
      </c>
      <c r="Z5941">
        <v>2041</v>
      </c>
      <c r="AA5941">
        <v>5</v>
      </c>
      <c r="AB5941">
        <v>4082</v>
      </c>
      <c r="AC5941">
        <f>Table1_1[[#This Row],[Price]]*Table1_1[[#This Row],[Quantity]]</f>
        <v>10205</v>
      </c>
    </row>
    <row r="5942" spans="1:29" x14ac:dyDescent="0.3">
      <c r="A5942" t="s">
        <v>28</v>
      </c>
      <c r="B5942" t="s">
        <v>29</v>
      </c>
      <c r="C5942" t="s">
        <v>91</v>
      </c>
      <c r="D5942" t="s">
        <v>92</v>
      </c>
      <c r="E5942" t="s">
        <v>56</v>
      </c>
      <c r="F5942" t="s">
        <v>135</v>
      </c>
      <c r="G5942">
        <v>19</v>
      </c>
      <c r="H5942">
        <v>407243</v>
      </c>
      <c r="I5942" t="s">
        <v>34</v>
      </c>
      <c r="J5942" s="3">
        <v>44590</v>
      </c>
      <c r="K5942">
        <v>950</v>
      </c>
      <c r="L5942" t="s">
        <v>13529</v>
      </c>
      <c r="M5942" t="s">
        <v>68</v>
      </c>
      <c r="N5942" t="s">
        <v>23818</v>
      </c>
      <c r="O5942" t="s">
        <v>23819</v>
      </c>
      <c r="P5942" t="s">
        <v>51</v>
      </c>
      <c r="Q5942">
        <v>9</v>
      </c>
      <c r="R5942" t="s">
        <v>88</v>
      </c>
      <c r="S5942" t="s">
        <v>79</v>
      </c>
      <c r="T5942">
        <v>76697</v>
      </c>
      <c r="U5942" s="1">
        <v>45563</v>
      </c>
      <c r="V5942" t="s">
        <v>180</v>
      </c>
      <c r="W5942">
        <v>314058</v>
      </c>
      <c r="X5942" t="s">
        <v>23820</v>
      </c>
      <c r="Y5942">
        <v>685</v>
      </c>
      <c r="Z5942">
        <v>1092</v>
      </c>
      <c r="AA5942">
        <v>1</v>
      </c>
      <c r="AB5942">
        <v>436.8</v>
      </c>
      <c r="AC5942">
        <f>Table1_1[[#This Row],[Price]]*Table1_1[[#This Row],[Quantity]]</f>
        <v>1092</v>
      </c>
    </row>
    <row r="5943" spans="1:29" x14ac:dyDescent="0.3">
      <c r="A5943" t="s">
        <v>28</v>
      </c>
      <c r="B5943" t="s">
        <v>29</v>
      </c>
      <c r="C5943" t="s">
        <v>91</v>
      </c>
      <c r="D5943" t="s">
        <v>149</v>
      </c>
      <c r="E5943" t="s">
        <v>56</v>
      </c>
      <c r="F5943" t="s">
        <v>106</v>
      </c>
      <c r="G5943">
        <v>90</v>
      </c>
      <c r="H5943">
        <v>421856</v>
      </c>
      <c r="I5943" t="s">
        <v>34</v>
      </c>
      <c r="J5943" s="3">
        <v>45622</v>
      </c>
      <c r="K5943">
        <v>1200</v>
      </c>
      <c r="L5943" t="s">
        <v>23821</v>
      </c>
      <c r="M5943" t="s">
        <v>2124</v>
      </c>
      <c r="N5943" t="s">
        <v>23822</v>
      </c>
      <c r="O5943" t="s">
        <v>23823</v>
      </c>
      <c r="P5943" t="s">
        <v>71</v>
      </c>
      <c r="Q5943">
        <v>16</v>
      </c>
      <c r="R5943" t="s">
        <v>40</v>
      </c>
      <c r="S5943" t="s">
        <v>118</v>
      </c>
      <c r="T5943">
        <v>56472</v>
      </c>
      <c r="U5943" s="1">
        <v>45331</v>
      </c>
      <c r="V5943" t="s">
        <v>119</v>
      </c>
      <c r="W5943">
        <v>789544</v>
      </c>
      <c r="X5943" t="s">
        <v>23824</v>
      </c>
      <c r="Y5943">
        <v>677</v>
      </c>
      <c r="Z5943">
        <v>1982</v>
      </c>
      <c r="AA5943">
        <v>1</v>
      </c>
      <c r="AB5943">
        <v>792.80000000000007</v>
      </c>
      <c r="AC5943">
        <f>Table1_1[[#This Row],[Price]]*Table1_1[[#This Row],[Quantity]]</f>
        <v>1982</v>
      </c>
    </row>
    <row r="5944" spans="1:29" x14ac:dyDescent="0.3">
      <c r="A5944" t="s">
        <v>28</v>
      </c>
      <c r="B5944" t="s">
        <v>29</v>
      </c>
      <c r="C5944" t="s">
        <v>157</v>
      </c>
      <c r="D5944" t="s">
        <v>261</v>
      </c>
      <c r="E5944" t="s">
        <v>32</v>
      </c>
      <c r="F5944" t="s">
        <v>135</v>
      </c>
      <c r="G5944">
        <v>75</v>
      </c>
      <c r="H5944">
        <v>427931</v>
      </c>
      <c r="I5944" t="s">
        <v>58</v>
      </c>
      <c r="J5944" s="3">
        <v>44213</v>
      </c>
      <c r="K5944">
        <v>1400</v>
      </c>
      <c r="L5944" t="s">
        <v>23825</v>
      </c>
      <c r="M5944" t="s">
        <v>216</v>
      </c>
      <c r="N5944" t="s">
        <v>23826</v>
      </c>
      <c r="O5944" t="s">
        <v>23827</v>
      </c>
      <c r="P5944" t="s">
        <v>51</v>
      </c>
      <c r="Q5944">
        <v>18</v>
      </c>
      <c r="R5944" t="s">
        <v>40</v>
      </c>
      <c r="S5944" t="s">
        <v>63</v>
      </c>
      <c r="T5944">
        <v>80554</v>
      </c>
      <c r="U5944" s="1">
        <v>45427</v>
      </c>
      <c r="V5944" t="s">
        <v>140</v>
      </c>
      <c r="W5944">
        <v>393670</v>
      </c>
      <c r="X5944" t="s">
        <v>1398</v>
      </c>
      <c r="Y5944">
        <v>581</v>
      </c>
      <c r="Z5944">
        <v>2511</v>
      </c>
      <c r="AA5944">
        <v>8</v>
      </c>
      <c r="AB5944">
        <v>8035.2000000000007</v>
      </c>
      <c r="AC5944">
        <f>Table1_1[[#This Row],[Price]]*Table1_1[[#This Row],[Quantity]]</f>
        <v>20088</v>
      </c>
    </row>
    <row r="5945" spans="1:29" x14ac:dyDescent="0.3">
      <c r="A5945" t="s">
        <v>28</v>
      </c>
      <c r="B5945" t="s">
        <v>29</v>
      </c>
      <c r="C5945" t="s">
        <v>66</v>
      </c>
      <c r="D5945" t="s">
        <v>163</v>
      </c>
      <c r="E5945" t="s">
        <v>46</v>
      </c>
      <c r="F5945" t="s">
        <v>150</v>
      </c>
      <c r="G5945">
        <v>39</v>
      </c>
      <c r="H5945">
        <v>435426</v>
      </c>
      <c r="I5945" t="s">
        <v>58</v>
      </c>
      <c r="J5945" s="3">
        <v>45455</v>
      </c>
      <c r="K5945">
        <v>1100</v>
      </c>
      <c r="L5945" t="s">
        <v>23829</v>
      </c>
      <c r="M5945" t="s">
        <v>256</v>
      </c>
      <c r="N5945" t="s">
        <v>23830</v>
      </c>
      <c r="O5945" t="s">
        <v>23831</v>
      </c>
      <c r="P5945" t="s">
        <v>51</v>
      </c>
      <c r="Q5945">
        <v>16</v>
      </c>
      <c r="R5945" t="s">
        <v>40</v>
      </c>
      <c r="S5945" t="s">
        <v>118</v>
      </c>
      <c r="T5945">
        <v>37359</v>
      </c>
      <c r="U5945" s="1">
        <v>45355</v>
      </c>
      <c r="V5945" t="s">
        <v>72</v>
      </c>
      <c r="W5945">
        <v>982801</v>
      </c>
      <c r="X5945" t="s">
        <v>23832</v>
      </c>
      <c r="Y5945">
        <v>876</v>
      </c>
      <c r="Z5945">
        <v>580</v>
      </c>
      <c r="AA5945">
        <v>3</v>
      </c>
      <c r="AB5945">
        <v>696</v>
      </c>
      <c r="AC5945">
        <f>Table1_1[[#This Row],[Price]]*Table1_1[[#This Row],[Quantity]]</f>
        <v>1740</v>
      </c>
    </row>
    <row r="5946" spans="1:29" x14ac:dyDescent="0.3">
      <c r="A5946" t="s">
        <v>28</v>
      </c>
      <c r="B5946" t="s">
        <v>29</v>
      </c>
      <c r="C5946" t="s">
        <v>157</v>
      </c>
      <c r="D5946" t="s">
        <v>421</v>
      </c>
      <c r="E5946" t="s">
        <v>46</v>
      </c>
      <c r="F5946" t="s">
        <v>175</v>
      </c>
      <c r="G5946">
        <v>7</v>
      </c>
      <c r="H5946">
        <v>428781</v>
      </c>
      <c r="I5946" t="s">
        <v>34</v>
      </c>
      <c r="J5946" s="3">
        <v>44754</v>
      </c>
      <c r="K5946">
        <v>1300</v>
      </c>
      <c r="L5946" t="s">
        <v>23833</v>
      </c>
      <c r="M5946" t="s">
        <v>108</v>
      </c>
      <c r="N5946" t="s">
        <v>23834</v>
      </c>
      <c r="O5946" t="s">
        <v>23835</v>
      </c>
      <c r="P5946" t="s">
        <v>51</v>
      </c>
      <c r="Q5946">
        <v>4</v>
      </c>
      <c r="R5946" t="s">
        <v>88</v>
      </c>
      <c r="S5946" t="s">
        <v>63</v>
      </c>
      <c r="T5946">
        <v>58620</v>
      </c>
      <c r="U5946" s="1">
        <v>45547</v>
      </c>
      <c r="V5946" t="s">
        <v>180</v>
      </c>
      <c r="W5946">
        <v>657369</v>
      </c>
      <c r="X5946" t="s">
        <v>23836</v>
      </c>
      <c r="Y5946">
        <v>541</v>
      </c>
      <c r="Z5946">
        <v>2296</v>
      </c>
      <c r="AA5946">
        <v>8</v>
      </c>
      <c r="AB5946">
        <v>7347.2000000000007</v>
      </c>
      <c r="AC5946">
        <f>Table1_1[[#This Row],[Price]]*Table1_1[[#This Row],[Quantity]]</f>
        <v>18368</v>
      </c>
    </row>
    <row r="5947" spans="1:29" x14ac:dyDescent="0.3">
      <c r="A5947" t="s">
        <v>28</v>
      </c>
      <c r="B5947" t="s">
        <v>29</v>
      </c>
      <c r="C5947" t="s">
        <v>193</v>
      </c>
      <c r="D5947" t="s">
        <v>467</v>
      </c>
      <c r="E5947" t="s">
        <v>32</v>
      </c>
      <c r="F5947" t="s">
        <v>150</v>
      </c>
      <c r="G5947">
        <v>64</v>
      </c>
      <c r="H5947">
        <v>405413</v>
      </c>
      <c r="I5947" t="s">
        <v>58</v>
      </c>
      <c r="J5947" s="3">
        <v>44851</v>
      </c>
      <c r="K5947">
        <v>1000</v>
      </c>
      <c r="L5947" t="s">
        <v>23837</v>
      </c>
      <c r="M5947" t="s">
        <v>263</v>
      </c>
      <c r="N5947" t="s">
        <v>23838</v>
      </c>
      <c r="O5947" t="s">
        <v>23839</v>
      </c>
      <c r="P5947" t="s">
        <v>51</v>
      </c>
      <c r="Q5947">
        <v>7</v>
      </c>
      <c r="R5947" t="s">
        <v>40</v>
      </c>
      <c r="S5947" t="s">
        <v>63</v>
      </c>
      <c r="T5947">
        <v>69841</v>
      </c>
      <c r="U5947" s="1">
        <v>45521</v>
      </c>
      <c r="V5947" t="s">
        <v>64</v>
      </c>
      <c r="W5947">
        <v>445360</v>
      </c>
      <c r="X5947" t="s">
        <v>23840</v>
      </c>
      <c r="Y5947">
        <v>226</v>
      </c>
      <c r="Z5947">
        <v>1054</v>
      </c>
      <c r="AA5947">
        <v>3</v>
      </c>
      <c r="AB5947">
        <v>1264.8000000000002</v>
      </c>
      <c r="AC5947">
        <f>Table1_1[[#This Row],[Price]]*Table1_1[[#This Row],[Quantity]]</f>
        <v>3162</v>
      </c>
    </row>
    <row r="5948" spans="1:29" x14ac:dyDescent="0.3">
      <c r="A5948" t="s">
        <v>28</v>
      </c>
      <c r="B5948" t="s">
        <v>29</v>
      </c>
      <c r="C5948" t="s">
        <v>44</v>
      </c>
      <c r="D5948" t="s">
        <v>621</v>
      </c>
      <c r="E5948" t="s">
        <v>46</v>
      </c>
      <c r="F5948" t="s">
        <v>33</v>
      </c>
      <c r="G5948">
        <v>43</v>
      </c>
      <c r="H5948">
        <v>433191</v>
      </c>
      <c r="I5948" t="s">
        <v>58</v>
      </c>
      <c r="J5948" s="3">
        <v>44809</v>
      </c>
      <c r="K5948">
        <v>1400</v>
      </c>
      <c r="L5948" t="s">
        <v>4798</v>
      </c>
      <c r="M5948" t="s">
        <v>351</v>
      </c>
      <c r="N5948" t="s">
        <v>23841</v>
      </c>
      <c r="O5948" t="s">
        <v>23842</v>
      </c>
      <c r="P5948" t="s">
        <v>39</v>
      </c>
      <c r="Q5948">
        <v>11</v>
      </c>
      <c r="R5948" t="s">
        <v>40</v>
      </c>
      <c r="S5948" t="s">
        <v>41</v>
      </c>
      <c r="T5948">
        <v>80870</v>
      </c>
      <c r="U5948" s="1">
        <v>45621</v>
      </c>
      <c r="V5948" t="s">
        <v>42</v>
      </c>
      <c r="W5948">
        <v>305407</v>
      </c>
      <c r="X5948" t="s">
        <v>23843</v>
      </c>
      <c r="Y5948">
        <v>871</v>
      </c>
      <c r="Z5948">
        <v>2351</v>
      </c>
      <c r="AA5948">
        <v>1</v>
      </c>
      <c r="AB5948">
        <v>940.40000000000009</v>
      </c>
      <c r="AC5948">
        <f>Table1_1[[#This Row],[Price]]*Table1_1[[#This Row],[Quantity]]</f>
        <v>2351</v>
      </c>
    </row>
    <row r="5949" spans="1:29" x14ac:dyDescent="0.3">
      <c r="A5949" t="s">
        <v>28</v>
      </c>
      <c r="B5949" t="s">
        <v>29</v>
      </c>
      <c r="C5949" t="s">
        <v>91</v>
      </c>
      <c r="D5949" t="s">
        <v>31</v>
      </c>
      <c r="E5949" t="s">
        <v>46</v>
      </c>
      <c r="F5949" t="s">
        <v>175</v>
      </c>
      <c r="G5949">
        <v>63</v>
      </c>
      <c r="H5949">
        <v>430547</v>
      </c>
      <c r="I5949" t="s">
        <v>58</v>
      </c>
      <c r="J5949" s="3">
        <v>44689</v>
      </c>
      <c r="K5949">
        <v>1200</v>
      </c>
      <c r="L5949" t="s">
        <v>23845</v>
      </c>
      <c r="M5949" t="s">
        <v>313</v>
      </c>
      <c r="N5949" t="s">
        <v>23846</v>
      </c>
      <c r="O5949" t="s">
        <v>23847</v>
      </c>
      <c r="P5949" t="s">
        <v>39</v>
      </c>
      <c r="Q5949">
        <v>8</v>
      </c>
      <c r="R5949" t="s">
        <v>40</v>
      </c>
      <c r="S5949" t="s">
        <v>118</v>
      </c>
      <c r="T5949">
        <v>42370</v>
      </c>
      <c r="U5949" s="1">
        <v>45386</v>
      </c>
      <c r="V5949" t="s">
        <v>80</v>
      </c>
      <c r="W5949">
        <v>735297</v>
      </c>
      <c r="X5949" t="s">
        <v>23848</v>
      </c>
      <c r="Y5949">
        <v>396</v>
      </c>
      <c r="Z5949">
        <v>2204</v>
      </c>
      <c r="AA5949">
        <v>2</v>
      </c>
      <c r="AB5949">
        <v>1763.2</v>
      </c>
      <c r="AC5949">
        <f>Table1_1[[#This Row],[Price]]*Table1_1[[#This Row],[Quantity]]</f>
        <v>4408</v>
      </c>
    </row>
    <row r="5950" spans="1:29" x14ac:dyDescent="0.3">
      <c r="A5950" t="s">
        <v>28</v>
      </c>
      <c r="B5950" t="s">
        <v>29</v>
      </c>
      <c r="C5950" t="s">
        <v>157</v>
      </c>
      <c r="D5950" t="s">
        <v>98</v>
      </c>
      <c r="E5950" t="s">
        <v>56</v>
      </c>
      <c r="F5950" t="s">
        <v>355</v>
      </c>
      <c r="G5950">
        <v>53</v>
      </c>
      <c r="H5950">
        <v>426140</v>
      </c>
      <c r="I5950" t="s">
        <v>34</v>
      </c>
      <c r="J5950" s="3">
        <v>44485</v>
      </c>
      <c r="K5950">
        <v>1200</v>
      </c>
      <c r="L5950" t="s">
        <v>23849</v>
      </c>
      <c r="M5950" t="s">
        <v>159</v>
      </c>
      <c r="N5950" t="s">
        <v>23850</v>
      </c>
      <c r="O5950" t="s">
        <v>23851</v>
      </c>
      <c r="P5950" t="s">
        <v>39</v>
      </c>
      <c r="Q5950">
        <v>16</v>
      </c>
      <c r="R5950" t="s">
        <v>88</v>
      </c>
      <c r="S5950" t="s">
        <v>79</v>
      </c>
      <c r="T5950">
        <v>77172</v>
      </c>
      <c r="U5950" s="1">
        <v>45538</v>
      </c>
      <c r="V5950" t="s">
        <v>180</v>
      </c>
      <c r="W5950">
        <v>705768</v>
      </c>
      <c r="X5950" t="s">
        <v>10530</v>
      </c>
      <c r="Y5950">
        <v>965</v>
      </c>
      <c r="Z5950">
        <v>854</v>
      </c>
      <c r="AA5950">
        <v>3</v>
      </c>
      <c r="AB5950">
        <v>1024.8</v>
      </c>
      <c r="AC5950">
        <f>Table1_1[[#This Row],[Price]]*Table1_1[[#This Row],[Quantity]]</f>
        <v>2562</v>
      </c>
    </row>
    <row r="5951" spans="1:29" x14ac:dyDescent="0.3">
      <c r="A5951" t="s">
        <v>28</v>
      </c>
      <c r="B5951" t="s">
        <v>29</v>
      </c>
      <c r="C5951" t="s">
        <v>30</v>
      </c>
      <c r="D5951" t="s">
        <v>134</v>
      </c>
      <c r="E5951" t="s">
        <v>46</v>
      </c>
      <c r="F5951" t="s">
        <v>355</v>
      </c>
      <c r="G5951">
        <v>53</v>
      </c>
      <c r="H5951">
        <v>414324</v>
      </c>
      <c r="I5951" t="s">
        <v>34</v>
      </c>
      <c r="J5951" s="3">
        <v>45551</v>
      </c>
      <c r="K5951">
        <v>950</v>
      </c>
      <c r="L5951" t="s">
        <v>23852</v>
      </c>
      <c r="M5951" t="s">
        <v>152</v>
      </c>
      <c r="N5951" t="s">
        <v>23853</v>
      </c>
      <c r="O5951" t="s">
        <v>23854</v>
      </c>
      <c r="P5951" t="s">
        <v>87</v>
      </c>
      <c r="Q5951">
        <v>5</v>
      </c>
      <c r="R5951" t="s">
        <v>88</v>
      </c>
      <c r="S5951" t="s">
        <v>118</v>
      </c>
      <c r="T5951">
        <v>58406</v>
      </c>
      <c r="U5951" s="1">
        <v>45578</v>
      </c>
      <c r="V5951" t="s">
        <v>155</v>
      </c>
      <c r="W5951">
        <v>977436</v>
      </c>
      <c r="X5951" t="s">
        <v>23855</v>
      </c>
      <c r="Y5951">
        <v>547</v>
      </c>
      <c r="Z5951">
        <v>1556</v>
      </c>
      <c r="AA5951">
        <v>2</v>
      </c>
      <c r="AB5951">
        <v>1244.8000000000002</v>
      </c>
      <c r="AC5951">
        <f>Table1_1[[#This Row],[Price]]*Table1_1[[#This Row],[Quantity]]</f>
        <v>3112</v>
      </c>
    </row>
    <row r="5952" spans="1:29" x14ac:dyDescent="0.3">
      <c r="A5952" t="s">
        <v>28</v>
      </c>
      <c r="B5952" t="s">
        <v>29</v>
      </c>
      <c r="C5952" t="s">
        <v>54</v>
      </c>
      <c r="D5952" t="s">
        <v>98</v>
      </c>
      <c r="E5952" t="s">
        <v>56</v>
      </c>
      <c r="F5952" t="s">
        <v>150</v>
      </c>
      <c r="G5952">
        <v>51</v>
      </c>
      <c r="H5952">
        <v>431828</v>
      </c>
      <c r="I5952" t="s">
        <v>58</v>
      </c>
      <c r="J5952" s="3">
        <v>44885</v>
      </c>
      <c r="K5952">
        <v>950</v>
      </c>
      <c r="L5952" t="s">
        <v>23857</v>
      </c>
      <c r="M5952" t="s">
        <v>334</v>
      </c>
      <c r="N5952" t="s">
        <v>23858</v>
      </c>
      <c r="O5952" t="s">
        <v>23859</v>
      </c>
      <c r="P5952" t="s">
        <v>51</v>
      </c>
      <c r="Q5952">
        <v>8</v>
      </c>
      <c r="R5952" t="s">
        <v>88</v>
      </c>
      <c r="S5952" t="s">
        <v>79</v>
      </c>
      <c r="T5952">
        <v>81184</v>
      </c>
      <c r="U5952" s="1">
        <v>45344</v>
      </c>
      <c r="V5952" t="s">
        <v>119</v>
      </c>
      <c r="W5952">
        <v>214741</v>
      </c>
      <c r="X5952" t="s">
        <v>23860</v>
      </c>
      <c r="Y5952">
        <v>298</v>
      </c>
      <c r="Z5952">
        <v>1246</v>
      </c>
      <c r="AA5952">
        <v>2</v>
      </c>
      <c r="AB5952">
        <v>996.80000000000007</v>
      </c>
      <c r="AC5952">
        <f>Table1_1[[#This Row],[Price]]*Table1_1[[#This Row],[Quantity]]</f>
        <v>2492</v>
      </c>
    </row>
    <row r="5953" spans="1:29" x14ac:dyDescent="0.3">
      <c r="A5953" t="s">
        <v>28</v>
      </c>
      <c r="B5953" t="s">
        <v>29</v>
      </c>
      <c r="C5953" t="s">
        <v>193</v>
      </c>
      <c r="D5953" t="s">
        <v>291</v>
      </c>
      <c r="E5953" t="s">
        <v>32</v>
      </c>
      <c r="F5953" t="s">
        <v>135</v>
      </c>
      <c r="G5953">
        <v>25</v>
      </c>
      <c r="H5953">
        <v>433665</v>
      </c>
      <c r="I5953" t="s">
        <v>58</v>
      </c>
      <c r="J5953" s="3">
        <v>44009</v>
      </c>
      <c r="K5953">
        <v>1000</v>
      </c>
      <c r="L5953" t="s">
        <v>23861</v>
      </c>
      <c r="M5953" t="s">
        <v>496</v>
      </c>
      <c r="N5953" t="s">
        <v>23862</v>
      </c>
      <c r="O5953" t="s">
        <v>23863</v>
      </c>
      <c r="P5953" t="s">
        <v>71</v>
      </c>
      <c r="Q5953">
        <v>17</v>
      </c>
      <c r="R5953" t="s">
        <v>88</v>
      </c>
      <c r="S5953" t="s">
        <v>63</v>
      </c>
      <c r="T5953">
        <v>34919</v>
      </c>
      <c r="U5953" s="1">
        <v>45363</v>
      </c>
      <c r="V5953" t="s">
        <v>72</v>
      </c>
      <c r="W5953">
        <v>351067</v>
      </c>
      <c r="X5953" t="s">
        <v>23864</v>
      </c>
      <c r="Y5953">
        <v>951</v>
      </c>
      <c r="Z5953">
        <v>2695</v>
      </c>
      <c r="AA5953">
        <v>4</v>
      </c>
      <c r="AB5953">
        <v>4312</v>
      </c>
      <c r="AC5953">
        <f>Table1_1[[#This Row],[Price]]*Table1_1[[#This Row],[Quantity]]</f>
        <v>10780</v>
      </c>
    </row>
    <row r="5954" spans="1:29" x14ac:dyDescent="0.3">
      <c r="A5954" t="s">
        <v>28</v>
      </c>
      <c r="B5954" t="s">
        <v>29</v>
      </c>
      <c r="C5954" t="s">
        <v>54</v>
      </c>
      <c r="D5954" t="s">
        <v>55</v>
      </c>
      <c r="E5954" t="s">
        <v>32</v>
      </c>
      <c r="F5954" t="s">
        <v>83</v>
      </c>
      <c r="G5954">
        <v>24</v>
      </c>
      <c r="H5954">
        <v>419015</v>
      </c>
      <c r="I5954" t="s">
        <v>34</v>
      </c>
      <c r="J5954" s="3">
        <v>44203</v>
      </c>
      <c r="K5954">
        <v>1100</v>
      </c>
      <c r="L5954" t="s">
        <v>7957</v>
      </c>
      <c r="M5954" t="s">
        <v>263</v>
      </c>
      <c r="N5954" t="s">
        <v>23865</v>
      </c>
      <c r="O5954" t="s">
        <v>23866</v>
      </c>
      <c r="P5954" t="s">
        <v>87</v>
      </c>
      <c r="Q5954">
        <v>15</v>
      </c>
      <c r="R5954" t="s">
        <v>88</v>
      </c>
      <c r="S5954" t="s">
        <v>79</v>
      </c>
      <c r="T5954">
        <v>31743</v>
      </c>
      <c r="U5954" s="1">
        <v>45425</v>
      </c>
      <c r="V5954" t="s">
        <v>140</v>
      </c>
      <c r="W5954">
        <v>875059</v>
      </c>
      <c r="X5954" t="s">
        <v>13240</v>
      </c>
      <c r="Y5954">
        <v>791</v>
      </c>
      <c r="Z5954">
        <v>2673</v>
      </c>
      <c r="AA5954">
        <v>4</v>
      </c>
      <c r="AB5954">
        <v>4276.8</v>
      </c>
      <c r="AC5954">
        <f>Table1_1[[#This Row],[Price]]*Table1_1[[#This Row],[Quantity]]</f>
        <v>10692</v>
      </c>
    </row>
    <row r="5955" spans="1:29" x14ac:dyDescent="0.3">
      <c r="A5955" t="s">
        <v>28</v>
      </c>
      <c r="B5955" t="s">
        <v>29</v>
      </c>
      <c r="C5955" t="s">
        <v>54</v>
      </c>
      <c r="D5955" t="s">
        <v>364</v>
      </c>
      <c r="E5955" t="s">
        <v>46</v>
      </c>
      <c r="F5955" t="s">
        <v>83</v>
      </c>
      <c r="G5955">
        <v>8</v>
      </c>
      <c r="H5955">
        <v>402540</v>
      </c>
      <c r="I5955" t="s">
        <v>34</v>
      </c>
      <c r="J5955" s="3">
        <v>43856</v>
      </c>
      <c r="K5955">
        <v>1300</v>
      </c>
      <c r="L5955" t="s">
        <v>14982</v>
      </c>
      <c r="M5955" t="s">
        <v>1072</v>
      </c>
      <c r="N5955" t="s">
        <v>23867</v>
      </c>
      <c r="O5955" t="s">
        <v>23868</v>
      </c>
      <c r="P5955" t="s">
        <v>87</v>
      </c>
      <c r="Q5955">
        <v>17</v>
      </c>
      <c r="R5955" t="s">
        <v>88</v>
      </c>
      <c r="S5955" t="s">
        <v>41</v>
      </c>
      <c r="T5955">
        <v>73599</v>
      </c>
      <c r="U5955" s="1">
        <v>45411</v>
      </c>
      <c r="V5955" t="s">
        <v>80</v>
      </c>
      <c r="W5955">
        <v>184056</v>
      </c>
      <c r="X5955" t="s">
        <v>23869</v>
      </c>
      <c r="Y5955">
        <v>963</v>
      </c>
      <c r="Z5955">
        <v>1756</v>
      </c>
      <c r="AA5955">
        <v>8</v>
      </c>
      <c r="AB5955">
        <v>5619.2000000000007</v>
      </c>
      <c r="AC5955">
        <f>Table1_1[[#This Row],[Price]]*Table1_1[[#This Row],[Quantity]]</f>
        <v>14048</v>
      </c>
    </row>
    <row r="5956" spans="1:29" x14ac:dyDescent="0.3">
      <c r="A5956" t="s">
        <v>28</v>
      </c>
      <c r="B5956" t="s">
        <v>29</v>
      </c>
      <c r="C5956" t="s">
        <v>66</v>
      </c>
      <c r="D5956" t="s">
        <v>31</v>
      </c>
      <c r="E5956" t="s">
        <v>32</v>
      </c>
      <c r="F5956" t="s">
        <v>33</v>
      </c>
      <c r="G5956">
        <v>11</v>
      </c>
      <c r="H5956">
        <v>402283</v>
      </c>
      <c r="I5956" t="s">
        <v>34</v>
      </c>
      <c r="J5956" s="3">
        <v>45384</v>
      </c>
      <c r="K5956">
        <v>800</v>
      </c>
      <c r="L5956" t="s">
        <v>23871</v>
      </c>
      <c r="M5956" t="s">
        <v>152</v>
      </c>
      <c r="N5956" t="s">
        <v>23872</v>
      </c>
      <c r="O5956" t="s">
        <v>23873</v>
      </c>
      <c r="P5956" t="s">
        <v>87</v>
      </c>
      <c r="Q5956">
        <v>3</v>
      </c>
      <c r="R5956" t="s">
        <v>88</v>
      </c>
      <c r="S5956" t="s">
        <v>63</v>
      </c>
      <c r="T5956">
        <v>44142</v>
      </c>
      <c r="U5956" s="1">
        <v>45435</v>
      </c>
      <c r="V5956" t="s">
        <v>140</v>
      </c>
      <c r="W5956">
        <v>328702</v>
      </c>
      <c r="X5956" t="s">
        <v>23874</v>
      </c>
      <c r="Y5956">
        <v>313</v>
      </c>
      <c r="Z5956">
        <v>947</v>
      </c>
      <c r="AA5956">
        <v>8</v>
      </c>
      <c r="AB5956">
        <v>3030.4</v>
      </c>
      <c r="AC5956">
        <f>Table1_1[[#This Row],[Price]]*Table1_1[[#This Row],[Quantity]]</f>
        <v>7576</v>
      </c>
    </row>
    <row r="5957" spans="1:29" x14ac:dyDescent="0.3">
      <c r="A5957" t="s">
        <v>28</v>
      </c>
      <c r="B5957" t="s">
        <v>29</v>
      </c>
      <c r="C5957" t="s">
        <v>54</v>
      </c>
      <c r="D5957" t="s">
        <v>317</v>
      </c>
      <c r="E5957" t="s">
        <v>32</v>
      </c>
      <c r="F5957" t="s">
        <v>135</v>
      </c>
      <c r="G5957">
        <v>36</v>
      </c>
      <c r="H5957">
        <v>408822</v>
      </c>
      <c r="I5957" t="s">
        <v>34</v>
      </c>
      <c r="J5957" s="3">
        <v>45626</v>
      </c>
      <c r="K5957">
        <v>1000</v>
      </c>
      <c r="L5957" t="s">
        <v>23875</v>
      </c>
      <c r="M5957" t="s">
        <v>94</v>
      </c>
      <c r="N5957" t="s">
        <v>23876</v>
      </c>
      <c r="O5957" t="s">
        <v>23877</v>
      </c>
      <c r="P5957" t="s">
        <v>87</v>
      </c>
      <c r="Q5957">
        <v>11</v>
      </c>
      <c r="R5957" t="s">
        <v>88</v>
      </c>
      <c r="S5957" t="s">
        <v>79</v>
      </c>
      <c r="T5957">
        <v>52960</v>
      </c>
      <c r="U5957" s="1">
        <v>45559</v>
      </c>
      <c r="V5957" t="s">
        <v>180</v>
      </c>
      <c r="W5957">
        <v>744780</v>
      </c>
      <c r="X5957" t="s">
        <v>23878</v>
      </c>
      <c r="Y5957">
        <v>881</v>
      </c>
      <c r="Z5957">
        <v>1861</v>
      </c>
      <c r="AA5957">
        <v>8</v>
      </c>
      <c r="AB5957">
        <v>5955.2000000000007</v>
      </c>
      <c r="AC5957">
        <f>Table1_1[[#This Row],[Price]]*Table1_1[[#This Row],[Quantity]]</f>
        <v>14888</v>
      </c>
    </row>
    <row r="5958" spans="1:29" x14ac:dyDescent="0.3">
      <c r="A5958" t="s">
        <v>28</v>
      </c>
      <c r="B5958" t="s">
        <v>29</v>
      </c>
      <c r="C5958" t="s">
        <v>193</v>
      </c>
      <c r="D5958" t="s">
        <v>55</v>
      </c>
      <c r="E5958" t="s">
        <v>56</v>
      </c>
      <c r="F5958" t="s">
        <v>99</v>
      </c>
      <c r="G5958">
        <v>75</v>
      </c>
      <c r="H5958">
        <v>406916</v>
      </c>
      <c r="I5958" t="s">
        <v>58</v>
      </c>
      <c r="J5958" s="3">
        <v>44654</v>
      </c>
      <c r="K5958">
        <v>1100</v>
      </c>
      <c r="L5958" t="s">
        <v>23879</v>
      </c>
      <c r="M5958" t="s">
        <v>263</v>
      </c>
      <c r="N5958" t="s">
        <v>23880</v>
      </c>
      <c r="O5958" t="s">
        <v>23881</v>
      </c>
      <c r="P5958" t="s">
        <v>51</v>
      </c>
      <c r="Q5958">
        <v>7</v>
      </c>
      <c r="R5958" t="s">
        <v>40</v>
      </c>
      <c r="S5958" t="s">
        <v>63</v>
      </c>
      <c r="T5958">
        <v>94275</v>
      </c>
      <c r="U5958" s="1">
        <v>45612</v>
      </c>
      <c r="V5958" t="s">
        <v>42</v>
      </c>
      <c r="W5958">
        <v>948878</v>
      </c>
      <c r="X5958" t="s">
        <v>23882</v>
      </c>
      <c r="Y5958">
        <v>957</v>
      </c>
      <c r="Z5958">
        <v>1563</v>
      </c>
      <c r="AA5958">
        <v>1</v>
      </c>
      <c r="AB5958">
        <v>625.20000000000005</v>
      </c>
      <c r="AC5958">
        <f>Table1_1[[#This Row],[Price]]*Table1_1[[#This Row],[Quantity]]</f>
        <v>1563</v>
      </c>
    </row>
    <row r="5959" spans="1:29" x14ac:dyDescent="0.3">
      <c r="A5959" t="s">
        <v>28</v>
      </c>
      <c r="B5959" t="s">
        <v>29</v>
      </c>
      <c r="C5959" t="s">
        <v>91</v>
      </c>
      <c r="D5959" t="s">
        <v>616</v>
      </c>
      <c r="E5959" t="s">
        <v>56</v>
      </c>
      <c r="F5959" t="s">
        <v>57</v>
      </c>
      <c r="G5959">
        <v>5</v>
      </c>
      <c r="H5959">
        <v>428997</v>
      </c>
      <c r="I5959" t="s">
        <v>58</v>
      </c>
      <c r="J5959" s="3">
        <v>45177</v>
      </c>
      <c r="K5959">
        <v>800</v>
      </c>
      <c r="L5959" t="s">
        <v>23883</v>
      </c>
      <c r="M5959" t="s">
        <v>276</v>
      </c>
      <c r="N5959" t="s">
        <v>23884</v>
      </c>
      <c r="O5959" t="s">
        <v>23885</v>
      </c>
      <c r="P5959" t="s">
        <v>71</v>
      </c>
      <c r="Q5959">
        <v>11</v>
      </c>
      <c r="R5959" t="s">
        <v>40</v>
      </c>
      <c r="S5959" t="s">
        <v>41</v>
      </c>
      <c r="T5959">
        <v>48009</v>
      </c>
      <c r="U5959" s="1">
        <v>45447</v>
      </c>
      <c r="V5959" t="s">
        <v>52</v>
      </c>
      <c r="W5959">
        <v>568750</v>
      </c>
      <c r="X5959" t="s">
        <v>23886</v>
      </c>
      <c r="Y5959">
        <v>672</v>
      </c>
      <c r="Z5959">
        <v>2309</v>
      </c>
      <c r="AA5959">
        <v>5</v>
      </c>
      <c r="AB5959">
        <v>4618</v>
      </c>
      <c r="AC5959">
        <f>Table1_1[[#This Row],[Price]]*Table1_1[[#This Row],[Quantity]]</f>
        <v>11545</v>
      </c>
    </row>
    <row r="5960" spans="1:29" x14ac:dyDescent="0.3">
      <c r="A5960" t="s">
        <v>28</v>
      </c>
      <c r="B5960" t="s">
        <v>29</v>
      </c>
      <c r="C5960" t="s">
        <v>157</v>
      </c>
      <c r="D5960" t="s">
        <v>149</v>
      </c>
      <c r="E5960" t="s">
        <v>32</v>
      </c>
      <c r="F5960" t="s">
        <v>47</v>
      </c>
      <c r="G5960">
        <v>22</v>
      </c>
      <c r="H5960">
        <v>431369</v>
      </c>
      <c r="I5960" t="s">
        <v>34</v>
      </c>
      <c r="J5960" s="3">
        <v>44648</v>
      </c>
      <c r="K5960">
        <v>950</v>
      </c>
      <c r="L5960" t="s">
        <v>23887</v>
      </c>
      <c r="M5960" t="s">
        <v>250</v>
      </c>
      <c r="N5960" t="s">
        <v>23888</v>
      </c>
      <c r="O5960" t="s">
        <v>23889</v>
      </c>
      <c r="P5960" t="s">
        <v>71</v>
      </c>
      <c r="Q5960">
        <v>12</v>
      </c>
      <c r="R5960" t="s">
        <v>40</v>
      </c>
      <c r="S5960" t="s">
        <v>41</v>
      </c>
      <c r="T5960">
        <v>76891</v>
      </c>
      <c r="U5960" s="1">
        <v>45611</v>
      </c>
      <c r="V5960" t="s">
        <v>42</v>
      </c>
      <c r="W5960">
        <v>700616</v>
      </c>
      <c r="X5960" t="s">
        <v>23890</v>
      </c>
      <c r="Y5960">
        <v>821</v>
      </c>
      <c r="Z5960">
        <v>2348</v>
      </c>
      <c r="AA5960">
        <v>1</v>
      </c>
      <c r="AB5960">
        <v>939.2</v>
      </c>
      <c r="AC5960">
        <f>Table1_1[[#This Row],[Price]]*Table1_1[[#This Row],[Quantity]]</f>
        <v>2348</v>
      </c>
    </row>
    <row r="5961" spans="1:29" x14ac:dyDescent="0.3">
      <c r="A5961" t="s">
        <v>28</v>
      </c>
      <c r="B5961" t="s">
        <v>29</v>
      </c>
      <c r="C5961" t="s">
        <v>91</v>
      </c>
      <c r="D5961" t="s">
        <v>349</v>
      </c>
      <c r="E5961" t="s">
        <v>56</v>
      </c>
      <c r="F5961" t="s">
        <v>106</v>
      </c>
      <c r="G5961">
        <v>17</v>
      </c>
      <c r="H5961">
        <v>416453</v>
      </c>
      <c r="I5961" t="s">
        <v>34</v>
      </c>
      <c r="J5961" s="3">
        <v>44412</v>
      </c>
      <c r="K5961">
        <v>1400</v>
      </c>
      <c r="L5961" t="s">
        <v>23891</v>
      </c>
      <c r="M5961" t="s">
        <v>263</v>
      </c>
      <c r="N5961" t="s">
        <v>23892</v>
      </c>
      <c r="O5961">
        <v>1572299761</v>
      </c>
      <c r="P5961" t="s">
        <v>51</v>
      </c>
      <c r="Q5961">
        <v>12</v>
      </c>
      <c r="R5961" t="s">
        <v>88</v>
      </c>
      <c r="S5961" t="s">
        <v>63</v>
      </c>
      <c r="T5961">
        <v>97672</v>
      </c>
      <c r="U5961" s="1">
        <v>45611</v>
      </c>
      <c r="V5961" t="s">
        <v>42</v>
      </c>
      <c r="W5961">
        <v>761081</v>
      </c>
      <c r="X5961" t="s">
        <v>23893</v>
      </c>
      <c r="Y5961">
        <v>373</v>
      </c>
      <c r="Z5961">
        <v>1796</v>
      </c>
      <c r="AA5961">
        <v>4</v>
      </c>
      <c r="AB5961">
        <v>2873.6000000000004</v>
      </c>
      <c r="AC5961">
        <f>Table1_1[[#This Row],[Price]]*Table1_1[[#This Row],[Quantity]]</f>
        <v>7184</v>
      </c>
    </row>
    <row r="5962" spans="1:29" x14ac:dyDescent="0.3">
      <c r="A5962" t="s">
        <v>28</v>
      </c>
      <c r="B5962" t="s">
        <v>29</v>
      </c>
      <c r="C5962" t="s">
        <v>148</v>
      </c>
      <c r="D5962" t="s">
        <v>92</v>
      </c>
      <c r="E5962" t="s">
        <v>56</v>
      </c>
      <c r="F5962" t="s">
        <v>106</v>
      </c>
      <c r="G5962">
        <v>46</v>
      </c>
      <c r="H5962">
        <v>425706</v>
      </c>
      <c r="I5962" t="s">
        <v>58</v>
      </c>
      <c r="J5962" s="3">
        <v>45203</v>
      </c>
      <c r="K5962">
        <v>1400</v>
      </c>
      <c r="L5962" t="s">
        <v>23894</v>
      </c>
      <c r="M5962" t="s">
        <v>94</v>
      </c>
      <c r="N5962" t="s">
        <v>23895</v>
      </c>
      <c r="O5962" t="s">
        <v>23896</v>
      </c>
      <c r="P5962" t="s">
        <v>71</v>
      </c>
      <c r="Q5962">
        <v>10</v>
      </c>
      <c r="R5962" t="s">
        <v>88</v>
      </c>
      <c r="S5962" t="s">
        <v>79</v>
      </c>
      <c r="T5962">
        <v>80829</v>
      </c>
      <c r="U5962" s="1">
        <v>45333</v>
      </c>
      <c r="V5962" t="s">
        <v>119</v>
      </c>
      <c r="W5962">
        <v>864193</v>
      </c>
      <c r="X5962" t="s">
        <v>23897</v>
      </c>
      <c r="Y5962">
        <v>410</v>
      </c>
      <c r="Z5962">
        <v>503</v>
      </c>
      <c r="AA5962">
        <v>6</v>
      </c>
      <c r="AB5962">
        <v>1207.2</v>
      </c>
      <c r="AC5962">
        <f>Table1_1[[#This Row],[Price]]*Table1_1[[#This Row],[Quantity]]</f>
        <v>3018</v>
      </c>
    </row>
    <row r="5963" spans="1:29" x14ac:dyDescent="0.3">
      <c r="A5963" t="s">
        <v>28</v>
      </c>
      <c r="B5963" t="s">
        <v>29</v>
      </c>
      <c r="C5963" t="s">
        <v>30</v>
      </c>
      <c r="D5963" t="s">
        <v>467</v>
      </c>
      <c r="E5963" t="s">
        <v>46</v>
      </c>
      <c r="F5963" t="s">
        <v>135</v>
      </c>
      <c r="G5963">
        <v>27</v>
      </c>
      <c r="H5963">
        <v>414077</v>
      </c>
      <c r="I5963" t="s">
        <v>58</v>
      </c>
      <c r="J5963" s="3">
        <v>44930</v>
      </c>
      <c r="K5963">
        <v>1400</v>
      </c>
      <c r="L5963" t="s">
        <v>23898</v>
      </c>
      <c r="M5963" t="s">
        <v>482</v>
      </c>
      <c r="N5963" t="s">
        <v>23899</v>
      </c>
      <c r="O5963" t="s">
        <v>23900</v>
      </c>
      <c r="P5963" t="s">
        <v>39</v>
      </c>
      <c r="Q5963">
        <v>11</v>
      </c>
      <c r="R5963" t="s">
        <v>40</v>
      </c>
      <c r="S5963" t="s">
        <v>63</v>
      </c>
      <c r="T5963">
        <v>51711</v>
      </c>
      <c r="U5963" s="1">
        <v>45467</v>
      </c>
      <c r="V5963" t="s">
        <v>52</v>
      </c>
      <c r="W5963">
        <v>551036</v>
      </c>
      <c r="X5963" t="s">
        <v>23901</v>
      </c>
      <c r="Y5963">
        <v>857</v>
      </c>
      <c r="Z5963">
        <v>1247</v>
      </c>
      <c r="AA5963">
        <v>4</v>
      </c>
      <c r="AB5963">
        <v>1995.2</v>
      </c>
      <c r="AC5963">
        <f>Table1_1[[#This Row],[Price]]*Table1_1[[#This Row],[Quantity]]</f>
        <v>4988</v>
      </c>
    </row>
    <row r="5964" spans="1:29" x14ac:dyDescent="0.3">
      <c r="A5964" t="s">
        <v>28</v>
      </c>
      <c r="B5964" t="s">
        <v>29</v>
      </c>
      <c r="C5964" t="s">
        <v>30</v>
      </c>
      <c r="D5964" t="s">
        <v>274</v>
      </c>
      <c r="E5964" t="s">
        <v>32</v>
      </c>
      <c r="F5964" t="s">
        <v>99</v>
      </c>
      <c r="G5964">
        <v>12</v>
      </c>
      <c r="H5964">
        <v>413092</v>
      </c>
      <c r="I5964" t="s">
        <v>58</v>
      </c>
      <c r="J5964" s="3">
        <v>45443</v>
      </c>
      <c r="K5964">
        <v>950</v>
      </c>
      <c r="L5964" t="s">
        <v>10673</v>
      </c>
      <c r="M5964" t="s">
        <v>731</v>
      </c>
      <c r="N5964" t="s">
        <v>23902</v>
      </c>
      <c r="O5964" t="s">
        <v>23903</v>
      </c>
      <c r="P5964" t="s">
        <v>87</v>
      </c>
      <c r="Q5964">
        <v>8</v>
      </c>
      <c r="R5964" t="s">
        <v>40</v>
      </c>
      <c r="S5964" t="s">
        <v>63</v>
      </c>
      <c r="T5964">
        <v>36928</v>
      </c>
      <c r="U5964" s="1">
        <v>45319</v>
      </c>
      <c r="V5964" t="s">
        <v>111</v>
      </c>
      <c r="W5964">
        <v>778593</v>
      </c>
      <c r="X5964" t="s">
        <v>23904</v>
      </c>
      <c r="Y5964">
        <v>613</v>
      </c>
      <c r="Z5964">
        <v>560</v>
      </c>
      <c r="AA5964">
        <v>3</v>
      </c>
      <c r="AB5964">
        <v>672</v>
      </c>
      <c r="AC5964">
        <f>Table1_1[[#This Row],[Price]]*Table1_1[[#This Row],[Quantity]]</f>
        <v>1680</v>
      </c>
    </row>
    <row r="5965" spans="1:29" x14ac:dyDescent="0.3">
      <c r="A5965" t="s">
        <v>28</v>
      </c>
      <c r="B5965" t="s">
        <v>29</v>
      </c>
      <c r="C5965" t="s">
        <v>91</v>
      </c>
      <c r="D5965" t="s">
        <v>291</v>
      </c>
      <c r="E5965" t="s">
        <v>46</v>
      </c>
      <c r="F5965" t="s">
        <v>33</v>
      </c>
      <c r="G5965">
        <v>47</v>
      </c>
      <c r="H5965">
        <v>435470</v>
      </c>
      <c r="I5965" t="s">
        <v>34</v>
      </c>
      <c r="J5965" s="3">
        <v>44124</v>
      </c>
      <c r="K5965">
        <v>1200</v>
      </c>
      <c r="L5965" t="s">
        <v>10530</v>
      </c>
      <c r="M5965" t="s">
        <v>211</v>
      </c>
      <c r="N5965" t="s">
        <v>23905</v>
      </c>
      <c r="O5965" t="s">
        <v>23906</v>
      </c>
      <c r="P5965" t="s">
        <v>71</v>
      </c>
      <c r="Q5965">
        <v>11</v>
      </c>
      <c r="R5965" t="s">
        <v>88</v>
      </c>
      <c r="S5965" t="s">
        <v>63</v>
      </c>
      <c r="T5965">
        <v>14748</v>
      </c>
      <c r="U5965" s="1">
        <v>45561</v>
      </c>
      <c r="V5965" t="s">
        <v>180</v>
      </c>
      <c r="W5965">
        <v>858723</v>
      </c>
      <c r="X5965" t="s">
        <v>23907</v>
      </c>
      <c r="Y5965">
        <v>717</v>
      </c>
      <c r="Z5965">
        <v>2821</v>
      </c>
      <c r="AA5965">
        <v>8</v>
      </c>
      <c r="AB5965">
        <v>9027.2000000000007</v>
      </c>
      <c r="AC5965">
        <f>Table1_1[[#This Row],[Price]]*Table1_1[[#This Row],[Quantity]]</f>
        <v>22568</v>
      </c>
    </row>
    <row r="5966" spans="1:29" x14ac:dyDescent="0.3">
      <c r="A5966" t="s">
        <v>28</v>
      </c>
      <c r="B5966" t="s">
        <v>29</v>
      </c>
      <c r="C5966" t="s">
        <v>44</v>
      </c>
      <c r="D5966" t="s">
        <v>291</v>
      </c>
      <c r="E5966" t="s">
        <v>32</v>
      </c>
      <c r="F5966" t="s">
        <v>355</v>
      </c>
      <c r="G5966">
        <v>98</v>
      </c>
      <c r="H5966">
        <v>429259</v>
      </c>
      <c r="I5966" t="s">
        <v>58</v>
      </c>
      <c r="J5966" s="3">
        <v>44411</v>
      </c>
      <c r="K5966">
        <v>950</v>
      </c>
      <c r="L5966" t="s">
        <v>23908</v>
      </c>
      <c r="M5966" t="s">
        <v>843</v>
      </c>
      <c r="N5966" t="s">
        <v>23909</v>
      </c>
      <c r="O5966" t="s">
        <v>23910</v>
      </c>
      <c r="P5966" t="s">
        <v>51</v>
      </c>
      <c r="Q5966">
        <v>11</v>
      </c>
      <c r="R5966" t="s">
        <v>40</v>
      </c>
      <c r="S5966" t="s">
        <v>63</v>
      </c>
      <c r="T5966">
        <v>50366</v>
      </c>
      <c r="U5966" s="1">
        <v>45605</v>
      </c>
      <c r="V5966" t="s">
        <v>42</v>
      </c>
      <c r="W5966">
        <v>518845</v>
      </c>
      <c r="X5966" t="s">
        <v>23911</v>
      </c>
      <c r="Y5966">
        <v>484</v>
      </c>
      <c r="Z5966">
        <v>839</v>
      </c>
      <c r="AA5966">
        <v>5</v>
      </c>
      <c r="AB5966">
        <v>1678</v>
      </c>
      <c r="AC5966">
        <f>Table1_1[[#This Row],[Price]]*Table1_1[[#This Row],[Quantity]]</f>
        <v>4195</v>
      </c>
    </row>
    <row r="5967" spans="1:29" x14ac:dyDescent="0.3">
      <c r="A5967" t="s">
        <v>28</v>
      </c>
      <c r="B5967" t="s">
        <v>29</v>
      </c>
      <c r="C5967" t="s">
        <v>30</v>
      </c>
      <c r="D5967" t="s">
        <v>274</v>
      </c>
      <c r="E5967" t="s">
        <v>56</v>
      </c>
      <c r="F5967" t="s">
        <v>33</v>
      </c>
      <c r="G5967">
        <v>17</v>
      </c>
      <c r="H5967">
        <v>432656</v>
      </c>
      <c r="I5967" t="s">
        <v>58</v>
      </c>
      <c r="J5967" s="3">
        <v>44388</v>
      </c>
      <c r="K5967">
        <v>1300</v>
      </c>
      <c r="L5967" t="s">
        <v>23912</v>
      </c>
      <c r="M5967" t="s">
        <v>205</v>
      </c>
      <c r="N5967" t="s">
        <v>23913</v>
      </c>
      <c r="O5967" t="s">
        <v>23914</v>
      </c>
      <c r="P5967" t="s">
        <v>87</v>
      </c>
      <c r="Q5967">
        <v>18</v>
      </c>
      <c r="R5967" t="s">
        <v>88</v>
      </c>
      <c r="S5967" t="s">
        <v>41</v>
      </c>
      <c r="T5967">
        <v>13124</v>
      </c>
      <c r="U5967" s="1">
        <v>45412</v>
      </c>
      <c r="V5967" t="s">
        <v>80</v>
      </c>
      <c r="W5967">
        <v>430477</v>
      </c>
      <c r="X5967" t="s">
        <v>23915</v>
      </c>
      <c r="Y5967">
        <v>816</v>
      </c>
      <c r="Z5967">
        <v>2228</v>
      </c>
      <c r="AA5967">
        <v>3</v>
      </c>
      <c r="AB5967">
        <v>2673.6000000000004</v>
      </c>
      <c r="AC5967">
        <f>Table1_1[[#This Row],[Price]]*Table1_1[[#This Row],[Quantity]]</f>
        <v>6684</v>
      </c>
    </row>
    <row r="5968" spans="1:29" x14ac:dyDescent="0.3">
      <c r="A5968" t="s">
        <v>28</v>
      </c>
      <c r="B5968" t="s">
        <v>29</v>
      </c>
      <c r="C5968" t="s">
        <v>44</v>
      </c>
      <c r="D5968" t="s">
        <v>261</v>
      </c>
      <c r="E5968" t="s">
        <v>56</v>
      </c>
      <c r="F5968" t="s">
        <v>135</v>
      </c>
      <c r="G5968">
        <v>89</v>
      </c>
      <c r="H5968">
        <v>428505</v>
      </c>
      <c r="I5968" t="s">
        <v>34</v>
      </c>
      <c r="J5968" s="3">
        <v>45108</v>
      </c>
      <c r="K5968">
        <v>1100</v>
      </c>
      <c r="L5968" t="s">
        <v>350</v>
      </c>
      <c r="M5968" t="s">
        <v>68</v>
      </c>
      <c r="N5968" t="s">
        <v>23916</v>
      </c>
      <c r="O5968" t="s">
        <v>23917</v>
      </c>
      <c r="P5968" t="s">
        <v>39</v>
      </c>
      <c r="Q5968">
        <v>20</v>
      </c>
      <c r="R5968" t="s">
        <v>88</v>
      </c>
      <c r="S5968" t="s">
        <v>79</v>
      </c>
      <c r="T5968">
        <v>25699</v>
      </c>
      <c r="U5968" s="1">
        <v>45457</v>
      </c>
      <c r="V5968" t="s">
        <v>52</v>
      </c>
      <c r="W5968">
        <v>465715</v>
      </c>
      <c r="X5968" t="s">
        <v>23918</v>
      </c>
      <c r="Y5968">
        <v>759</v>
      </c>
      <c r="Z5968">
        <v>2492</v>
      </c>
      <c r="AA5968">
        <v>4</v>
      </c>
      <c r="AB5968">
        <v>3987.2000000000003</v>
      </c>
      <c r="AC5968">
        <f>Table1_1[[#This Row],[Price]]*Table1_1[[#This Row],[Quantity]]</f>
        <v>9968</v>
      </c>
    </row>
    <row r="5969" spans="1:29" x14ac:dyDescent="0.3">
      <c r="A5969" t="s">
        <v>28</v>
      </c>
      <c r="B5969" t="s">
        <v>29</v>
      </c>
      <c r="C5969" t="s">
        <v>193</v>
      </c>
      <c r="D5969" t="s">
        <v>237</v>
      </c>
      <c r="E5969" t="s">
        <v>56</v>
      </c>
      <c r="F5969" t="s">
        <v>83</v>
      </c>
      <c r="G5969">
        <v>13</v>
      </c>
      <c r="H5969">
        <v>416484</v>
      </c>
      <c r="I5969" t="s">
        <v>34</v>
      </c>
      <c r="J5969" s="3">
        <v>44575</v>
      </c>
      <c r="K5969">
        <v>1300</v>
      </c>
      <c r="L5969" t="s">
        <v>23919</v>
      </c>
      <c r="M5969" t="s">
        <v>361</v>
      </c>
      <c r="N5969" t="s">
        <v>23920</v>
      </c>
      <c r="O5969" t="s">
        <v>23921</v>
      </c>
      <c r="P5969" t="s">
        <v>87</v>
      </c>
      <c r="Q5969">
        <v>9</v>
      </c>
      <c r="R5969" t="s">
        <v>40</v>
      </c>
      <c r="S5969" t="s">
        <v>79</v>
      </c>
      <c r="T5969">
        <v>97045</v>
      </c>
      <c r="U5969" s="1">
        <v>45459</v>
      </c>
      <c r="V5969" t="s">
        <v>52</v>
      </c>
      <c r="W5969">
        <v>282682</v>
      </c>
      <c r="X5969" t="s">
        <v>23922</v>
      </c>
      <c r="Y5969">
        <v>500</v>
      </c>
      <c r="Z5969">
        <v>1871</v>
      </c>
      <c r="AA5969">
        <v>4</v>
      </c>
      <c r="AB5969">
        <v>2993.6000000000004</v>
      </c>
      <c r="AC5969">
        <f>Table1_1[[#This Row],[Price]]*Table1_1[[#This Row],[Quantity]]</f>
        <v>7484</v>
      </c>
    </row>
    <row r="5970" spans="1:29" x14ac:dyDescent="0.3">
      <c r="A5970" t="s">
        <v>28</v>
      </c>
      <c r="B5970" t="s">
        <v>29</v>
      </c>
      <c r="C5970" t="s">
        <v>193</v>
      </c>
      <c r="D5970" t="s">
        <v>149</v>
      </c>
      <c r="E5970" t="s">
        <v>32</v>
      </c>
      <c r="F5970" t="s">
        <v>113</v>
      </c>
      <c r="G5970">
        <v>7</v>
      </c>
      <c r="H5970">
        <v>431119</v>
      </c>
      <c r="I5970" t="s">
        <v>34</v>
      </c>
      <c r="J5970" s="3">
        <v>44719</v>
      </c>
      <c r="K5970">
        <v>1200</v>
      </c>
      <c r="L5970" t="s">
        <v>23923</v>
      </c>
      <c r="M5970" t="s">
        <v>1118</v>
      </c>
      <c r="N5970" t="s">
        <v>23924</v>
      </c>
      <c r="O5970" t="s">
        <v>23925</v>
      </c>
      <c r="P5970" t="s">
        <v>39</v>
      </c>
      <c r="Q5970">
        <v>3</v>
      </c>
      <c r="R5970" t="s">
        <v>40</v>
      </c>
      <c r="S5970" t="s">
        <v>63</v>
      </c>
      <c r="T5970">
        <v>49495</v>
      </c>
      <c r="U5970" s="1">
        <v>45574</v>
      </c>
      <c r="V5970" t="s">
        <v>155</v>
      </c>
      <c r="W5970">
        <v>261072</v>
      </c>
      <c r="X5970" t="s">
        <v>23926</v>
      </c>
      <c r="Y5970">
        <v>588</v>
      </c>
      <c r="Z5970">
        <v>2536</v>
      </c>
      <c r="AA5970">
        <v>5</v>
      </c>
      <c r="AB5970">
        <v>5072</v>
      </c>
      <c r="AC5970">
        <f>Table1_1[[#This Row],[Price]]*Table1_1[[#This Row],[Quantity]]</f>
        <v>12680</v>
      </c>
    </row>
    <row r="5971" spans="1:29" x14ac:dyDescent="0.3">
      <c r="A5971" t="s">
        <v>28</v>
      </c>
      <c r="B5971" t="s">
        <v>29</v>
      </c>
      <c r="C5971" t="s">
        <v>66</v>
      </c>
      <c r="D5971" t="s">
        <v>237</v>
      </c>
      <c r="E5971" t="s">
        <v>56</v>
      </c>
      <c r="F5971" t="s">
        <v>106</v>
      </c>
      <c r="G5971">
        <v>77</v>
      </c>
      <c r="H5971">
        <v>414915</v>
      </c>
      <c r="I5971" t="s">
        <v>58</v>
      </c>
      <c r="J5971" s="3">
        <v>44793</v>
      </c>
      <c r="K5971">
        <v>1000</v>
      </c>
      <c r="L5971" t="s">
        <v>23927</v>
      </c>
      <c r="M5971" t="s">
        <v>244</v>
      </c>
      <c r="N5971" t="s">
        <v>23928</v>
      </c>
      <c r="O5971" t="s">
        <v>23929</v>
      </c>
      <c r="P5971" t="s">
        <v>71</v>
      </c>
      <c r="Q5971">
        <v>18</v>
      </c>
      <c r="R5971" t="s">
        <v>88</v>
      </c>
      <c r="S5971" t="s">
        <v>41</v>
      </c>
      <c r="T5971">
        <v>38733</v>
      </c>
      <c r="U5971" s="1">
        <v>45373</v>
      </c>
      <c r="V5971" t="s">
        <v>72</v>
      </c>
      <c r="W5971">
        <v>368823</v>
      </c>
      <c r="X5971" t="s">
        <v>23930</v>
      </c>
      <c r="Y5971">
        <v>225</v>
      </c>
      <c r="Z5971">
        <v>990</v>
      </c>
      <c r="AA5971">
        <v>6</v>
      </c>
      <c r="AB5971">
        <v>2376</v>
      </c>
      <c r="AC5971">
        <f>Table1_1[[#This Row],[Price]]*Table1_1[[#This Row],[Quantity]]</f>
        <v>5940</v>
      </c>
    </row>
    <row r="5972" spans="1:29" x14ac:dyDescent="0.3">
      <c r="A5972" t="s">
        <v>28</v>
      </c>
      <c r="B5972" t="s">
        <v>29</v>
      </c>
      <c r="C5972" t="s">
        <v>157</v>
      </c>
      <c r="D5972" t="s">
        <v>511</v>
      </c>
      <c r="E5972" t="s">
        <v>46</v>
      </c>
      <c r="F5972" t="s">
        <v>99</v>
      </c>
      <c r="G5972">
        <v>97</v>
      </c>
      <c r="H5972">
        <v>433053</v>
      </c>
      <c r="I5972" t="s">
        <v>58</v>
      </c>
      <c r="J5972" s="3">
        <v>43868</v>
      </c>
      <c r="K5972">
        <v>1000</v>
      </c>
      <c r="L5972" t="s">
        <v>23931</v>
      </c>
      <c r="M5972" t="s">
        <v>654</v>
      </c>
      <c r="N5972" t="s">
        <v>23932</v>
      </c>
      <c r="O5972" t="s">
        <v>23933</v>
      </c>
      <c r="P5972" t="s">
        <v>51</v>
      </c>
      <c r="Q5972">
        <v>9</v>
      </c>
      <c r="R5972" t="s">
        <v>40</v>
      </c>
      <c r="S5972" t="s">
        <v>41</v>
      </c>
      <c r="T5972">
        <v>67353</v>
      </c>
      <c r="U5972" s="1">
        <v>45521</v>
      </c>
      <c r="V5972" t="s">
        <v>64</v>
      </c>
      <c r="W5972">
        <v>785154</v>
      </c>
      <c r="X5972" t="s">
        <v>23934</v>
      </c>
      <c r="Y5972">
        <v>511</v>
      </c>
      <c r="Z5972">
        <v>1265</v>
      </c>
      <c r="AA5972">
        <v>2</v>
      </c>
      <c r="AB5972">
        <v>1012</v>
      </c>
      <c r="AC5972">
        <f>Table1_1[[#This Row],[Price]]*Table1_1[[#This Row],[Quantity]]</f>
        <v>2530</v>
      </c>
    </row>
    <row r="5973" spans="1:29" x14ac:dyDescent="0.3">
      <c r="A5973" t="s">
        <v>28</v>
      </c>
      <c r="B5973" t="s">
        <v>29</v>
      </c>
      <c r="C5973" t="s">
        <v>193</v>
      </c>
      <c r="D5973" t="s">
        <v>616</v>
      </c>
      <c r="E5973" t="s">
        <v>32</v>
      </c>
      <c r="F5973" t="s">
        <v>106</v>
      </c>
      <c r="G5973">
        <v>68</v>
      </c>
      <c r="H5973">
        <v>402050</v>
      </c>
      <c r="I5973" t="s">
        <v>58</v>
      </c>
      <c r="J5973" s="3">
        <v>45487</v>
      </c>
      <c r="K5973">
        <v>1200</v>
      </c>
      <c r="L5973" t="s">
        <v>23935</v>
      </c>
      <c r="M5973" t="s">
        <v>1460</v>
      </c>
      <c r="N5973" t="s">
        <v>23936</v>
      </c>
      <c r="O5973" t="s">
        <v>23937</v>
      </c>
      <c r="P5973" t="s">
        <v>87</v>
      </c>
      <c r="Q5973">
        <v>13</v>
      </c>
      <c r="R5973" t="s">
        <v>88</v>
      </c>
      <c r="S5973" t="s">
        <v>63</v>
      </c>
      <c r="T5973">
        <v>13984</v>
      </c>
      <c r="U5973" s="1">
        <v>45474</v>
      </c>
      <c r="V5973" t="s">
        <v>126</v>
      </c>
      <c r="W5973">
        <v>813574</v>
      </c>
      <c r="X5973" t="s">
        <v>23938</v>
      </c>
      <c r="Y5973">
        <v>616</v>
      </c>
      <c r="Z5973">
        <v>1870</v>
      </c>
      <c r="AA5973">
        <v>6</v>
      </c>
      <c r="AB5973">
        <v>4488</v>
      </c>
      <c r="AC5973">
        <f>Table1_1[[#This Row],[Price]]*Table1_1[[#This Row],[Quantity]]</f>
        <v>11220</v>
      </c>
    </row>
    <row r="5974" spans="1:29" x14ac:dyDescent="0.3">
      <c r="A5974" t="s">
        <v>28</v>
      </c>
      <c r="B5974" t="s">
        <v>29</v>
      </c>
      <c r="C5974" t="s">
        <v>30</v>
      </c>
      <c r="D5974" t="s">
        <v>442</v>
      </c>
      <c r="E5974" t="s">
        <v>32</v>
      </c>
      <c r="F5974" t="s">
        <v>83</v>
      </c>
      <c r="G5974">
        <v>23</v>
      </c>
      <c r="H5974">
        <v>429199</v>
      </c>
      <c r="I5974" t="s">
        <v>58</v>
      </c>
      <c r="J5974" s="3">
        <v>44524</v>
      </c>
      <c r="K5974">
        <v>800</v>
      </c>
      <c r="L5974" t="s">
        <v>23939</v>
      </c>
      <c r="M5974" t="s">
        <v>1305</v>
      </c>
      <c r="N5974" t="s">
        <v>23940</v>
      </c>
      <c r="O5974" t="s">
        <v>23941</v>
      </c>
      <c r="P5974" t="s">
        <v>87</v>
      </c>
      <c r="Q5974">
        <v>5</v>
      </c>
      <c r="R5974" t="s">
        <v>40</v>
      </c>
      <c r="S5974" t="s">
        <v>118</v>
      </c>
      <c r="T5974">
        <v>28917</v>
      </c>
      <c r="U5974" s="1">
        <v>45445</v>
      </c>
      <c r="V5974" t="s">
        <v>52</v>
      </c>
      <c r="W5974">
        <v>196986</v>
      </c>
      <c r="X5974" t="s">
        <v>23942</v>
      </c>
      <c r="Y5974">
        <v>713</v>
      </c>
      <c r="Z5974">
        <v>1237</v>
      </c>
      <c r="AA5974">
        <v>8</v>
      </c>
      <c r="AB5974">
        <v>3958.4</v>
      </c>
      <c r="AC5974">
        <f>Table1_1[[#This Row],[Price]]*Table1_1[[#This Row],[Quantity]]</f>
        <v>9896</v>
      </c>
    </row>
    <row r="5975" spans="1:29" x14ac:dyDescent="0.3">
      <c r="A5975" t="s">
        <v>28</v>
      </c>
      <c r="B5975" t="s">
        <v>29</v>
      </c>
      <c r="C5975" t="s">
        <v>30</v>
      </c>
      <c r="D5975" t="s">
        <v>467</v>
      </c>
      <c r="E5975" t="s">
        <v>46</v>
      </c>
      <c r="F5975" t="s">
        <v>175</v>
      </c>
      <c r="G5975">
        <v>37</v>
      </c>
      <c r="H5975">
        <v>404976</v>
      </c>
      <c r="I5975" t="s">
        <v>58</v>
      </c>
      <c r="J5975" s="3">
        <v>44832</v>
      </c>
      <c r="K5975">
        <v>950</v>
      </c>
      <c r="L5975" t="s">
        <v>23943</v>
      </c>
      <c r="M5975" t="s">
        <v>542</v>
      </c>
      <c r="N5975" t="s">
        <v>23944</v>
      </c>
      <c r="O5975" t="s">
        <v>23945</v>
      </c>
      <c r="P5975" t="s">
        <v>87</v>
      </c>
      <c r="Q5975">
        <v>20</v>
      </c>
      <c r="R5975" t="s">
        <v>88</v>
      </c>
      <c r="S5975" t="s">
        <v>118</v>
      </c>
      <c r="T5975">
        <v>58237</v>
      </c>
      <c r="U5975" s="1">
        <v>45493</v>
      </c>
      <c r="V5975" t="s">
        <v>126</v>
      </c>
      <c r="W5975">
        <v>634535</v>
      </c>
      <c r="X5975" t="s">
        <v>23946</v>
      </c>
      <c r="Y5975">
        <v>421</v>
      </c>
      <c r="Z5975">
        <v>1843</v>
      </c>
      <c r="AA5975">
        <v>5</v>
      </c>
      <c r="AB5975">
        <v>3686</v>
      </c>
      <c r="AC5975">
        <f>Table1_1[[#This Row],[Price]]*Table1_1[[#This Row],[Quantity]]</f>
        <v>9215</v>
      </c>
    </row>
    <row r="5976" spans="1:29" x14ac:dyDescent="0.3">
      <c r="A5976" t="s">
        <v>28</v>
      </c>
      <c r="B5976" t="s">
        <v>29</v>
      </c>
      <c r="C5976" t="s">
        <v>148</v>
      </c>
      <c r="D5976" t="s">
        <v>31</v>
      </c>
      <c r="E5976" t="s">
        <v>32</v>
      </c>
      <c r="F5976" t="s">
        <v>106</v>
      </c>
      <c r="G5976">
        <v>68</v>
      </c>
      <c r="H5976">
        <v>405153</v>
      </c>
      <c r="I5976" t="s">
        <v>58</v>
      </c>
      <c r="J5976" s="3">
        <v>43881</v>
      </c>
      <c r="K5976">
        <v>950</v>
      </c>
      <c r="L5976" t="s">
        <v>23947</v>
      </c>
      <c r="M5976" t="s">
        <v>591</v>
      </c>
      <c r="N5976" t="s">
        <v>23948</v>
      </c>
      <c r="O5976" t="s">
        <v>23949</v>
      </c>
      <c r="P5976" t="s">
        <v>71</v>
      </c>
      <c r="Q5976">
        <v>6</v>
      </c>
      <c r="R5976" t="s">
        <v>88</v>
      </c>
      <c r="S5976" t="s">
        <v>79</v>
      </c>
      <c r="T5976">
        <v>63991</v>
      </c>
      <c r="U5976" s="1">
        <v>45313</v>
      </c>
      <c r="V5976" t="s">
        <v>111</v>
      </c>
      <c r="W5976">
        <v>107802</v>
      </c>
      <c r="X5976" t="s">
        <v>23950</v>
      </c>
      <c r="Y5976">
        <v>540</v>
      </c>
      <c r="Z5976">
        <v>1125</v>
      </c>
      <c r="AA5976">
        <v>6</v>
      </c>
      <c r="AB5976">
        <v>2700</v>
      </c>
      <c r="AC5976">
        <f>Table1_1[[#This Row],[Price]]*Table1_1[[#This Row],[Quantity]]</f>
        <v>6750</v>
      </c>
    </row>
    <row r="5977" spans="1:29" x14ac:dyDescent="0.3">
      <c r="A5977" t="s">
        <v>28</v>
      </c>
      <c r="B5977" t="s">
        <v>29</v>
      </c>
      <c r="C5977" t="s">
        <v>193</v>
      </c>
      <c r="D5977" t="s">
        <v>82</v>
      </c>
      <c r="E5977" t="s">
        <v>46</v>
      </c>
      <c r="F5977" t="s">
        <v>99</v>
      </c>
      <c r="G5977">
        <v>15</v>
      </c>
      <c r="H5977">
        <v>436357</v>
      </c>
      <c r="I5977" t="s">
        <v>34</v>
      </c>
      <c r="J5977" s="3">
        <v>45474</v>
      </c>
      <c r="K5977">
        <v>1300</v>
      </c>
      <c r="L5977" t="s">
        <v>1936</v>
      </c>
      <c r="M5977" t="s">
        <v>496</v>
      </c>
      <c r="N5977" t="s">
        <v>23951</v>
      </c>
      <c r="O5977">
        <v>6966293126</v>
      </c>
      <c r="P5977" t="s">
        <v>39</v>
      </c>
      <c r="Q5977">
        <v>16</v>
      </c>
      <c r="R5977" t="s">
        <v>40</v>
      </c>
      <c r="S5977" t="s">
        <v>63</v>
      </c>
      <c r="T5977">
        <v>68057</v>
      </c>
      <c r="U5977" s="1">
        <v>45510</v>
      </c>
      <c r="V5977" t="s">
        <v>64</v>
      </c>
      <c r="W5977">
        <v>766726</v>
      </c>
      <c r="X5977" t="s">
        <v>23952</v>
      </c>
      <c r="Y5977">
        <v>512</v>
      </c>
      <c r="Z5977">
        <v>2736</v>
      </c>
      <c r="AA5977">
        <v>5</v>
      </c>
      <c r="AB5977">
        <v>5472</v>
      </c>
      <c r="AC5977">
        <f>Table1_1[[#This Row],[Price]]*Table1_1[[#This Row],[Quantity]]</f>
        <v>13680</v>
      </c>
    </row>
    <row r="5978" spans="1:29" x14ac:dyDescent="0.3">
      <c r="A5978" t="s">
        <v>28</v>
      </c>
      <c r="B5978" t="s">
        <v>29</v>
      </c>
      <c r="C5978" t="s">
        <v>66</v>
      </c>
      <c r="D5978" t="s">
        <v>227</v>
      </c>
      <c r="E5978" t="s">
        <v>46</v>
      </c>
      <c r="F5978" t="s">
        <v>99</v>
      </c>
      <c r="G5978">
        <v>10</v>
      </c>
      <c r="H5978">
        <v>410735</v>
      </c>
      <c r="I5978" t="s">
        <v>34</v>
      </c>
      <c r="J5978" s="3">
        <v>43886</v>
      </c>
      <c r="K5978">
        <v>1000</v>
      </c>
      <c r="L5978" t="s">
        <v>23953</v>
      </c>
      <c r="M5978" t="s">
        <v>282</v>
      </c>
      <c r="N5978" t="s">
        <v>23954</v>
      </c>
      <c r="O5978" t="s">
        <v>23955</v>
      </c>
      <c r="P5978" t="s">
        <v>39</v>
      </c>
      <c r="Q5978">
        <v>20</v>
      </c>
      <c r="R5978" t="s">
        <v>88</v>
      </c>
      <c r="S5978" t="s">
        <v>41</v>
      </c>
      <c r="T5978">
        <v>96507</v>
      </c>
      <c r="U5978" s="1">
        <v>45307</v>
      </c>
      <c r="V5978" t="s">
        <v>111</v>
      </c>
      <c r="W5978">
        <v>339892</v>
      </c>
      <c r="X5978" t="s">
        <v>7639</v>
      </c>
      <c r="Y5978">
        <v>938</v>
      </c>
      <c r="Z5978">
        <v>2843</v>
      </c>
      <c r="AA5978">
        <v>5</v>
      </c>
      <c r="AB5978">
        <v>5686</v>
      </c>
      <c r="AC5978">
        <f>Table1_1[[#This Row],[Price]]*Table1_1[[#This Row],[Quantity]]</f>
        <v>14215</v>
      </c>
    </row>
    <row r="5979" spans="1:29" x14ac:dyDescent="0.3">
      <c r="A5979" t="s">
        <v>28</v>
      </c>
      <c r="B5979" t="s">
        <v>29</v>
      </c>
      <c r="C5979" t="s">
        <v>44</v>
      </c>
      <c r="D5979" t="s">
        <v>421</v>
      </c>
      <c r="E5979" t="s">
        <v>56</v>
      </c>
      <c r="F5979" t="s">
        <v>175</v>
      </c>
      <c r="G5979">
        <v>30</v>
      </c>
      <c r="H5979">
        <v>401624</v>
      </c>
      <c r="I5979" t="s">
        <v>34</v>
      </c>
      <c r="J5979" s="3">
        <v>44866</v>
      </c>
      <c r="K5979">
        <v>1100</v>
      </c>
      <c r="L5979" t="s">
        <v>23956</v>
      </c>
      <c r="M5979" t="s">
        <v>263</v>
      </c>
      <c r="N5979" t="s">
        <v>23957</v>
      </c>
      <c r="O5979">
        <v>2782928887</v>
      </c>
      <c r="P5979" t="s">
        <v>87</v>
      </c>
      <c r="Q5979">
        <v>5</v>
      </c>
      <c r="R5979" t="s">
        <v>40</v>
      </c>
      <c r="S5979" t="s">
        <v>79</v>
      </c>
      <c r="T5979">
        <v>42950</v>
      </c>
      <c r="U5979" s="1">
        <v>45306</v>
      </c>
      <c r="V5979" t="s">
        <v>111</v>
      </c>
      <c r="W5979">
        <v>311946</v>
      </c>
      <c r="X5979" t="s">
        <v>23958</v>
      </c>
      <c r="Y5979">
        <v>251</v>
      </c>
      <c r="Z5979">
        <v>781</v>
      </c>
      <c r="AA5979">
        <v>5</v>
      </c>
      <c r="AB5979">
        <v>1562</v>
      </c>
      <c r="AC5979">
        <f>Table1_1[[#This Row],[Price]]*Table1_1[[#This Row],[Quantity]]</f>
        <v>3905</v>
      </c>
    </row>
    <row r="5980" spans="1:29" x14ac:dyDescent="0.3">
      <c r="A5980" t="s">
        <v>28</v>
      </c>
      <c r="B5980" t="s">
        <v>29</v>
      </c>
      <c r="C5980" t="s">
        <v>66</v>
      </c>
      <c r="D5980" t="s">
        <v>220</v>
      </c>
      <c r="E5980" t="s">
        <v>56</v>
      </c>
      <c r="F5980" t="s">
        <v>135</v>
      </c>
      <c r="G5980">
        <v>23</v>
      </c>
      <c r="H5980">
        <v>424165</v>
      </c>
      <c r="I5980" t="s">
        <v>34</v>
      </c>
      <c r="J5980" s="3">
        <v>44289</v>
      </c>
      <c r="K5980">
        <v>800</v>
      </c>
      <c r="L5980" t="s">
        <v>23959</v>
      </c>
      <c r="M5980" t="s">
        <v>345</v>
      </c>
      <c r="N5980" t="s">
        <v>23960</v>
      </c>
      <c r="O5980" t="s">
        <v>23961</v>
      </c>
      <c r="P5980" t="s">
        <v>71</v>
      </c>
      <c r="Q5980">
        <v>5</v>
      </c>
      <c r="R5980" t="s">
        <v>88</v>
      </c>
      <c r="S5980" t="s">
        <v>41</v>
      </c>
      <c r="T5980">
        <v>42266</v>
      </c>
      <c r="U5980" s="1">
        <v>45400</v>
      </c>
      <c r="V5980" t="s">
        <v>80</v>
      </c>
      <c r="W5980">
        <v>953655</v>
      </c>
      <c r="X5980" t="s">
        <v>23962</v>
      </c>
      <c r="Y5980">
        <v>665</v>
      </c>
      <c r="Z5980">
        <v>2915</v>
      </c>
      <c r="AA5980">
        <v>1</v>
      </c>
      <c r="AB5980">
        <v>1166</v>
      </c>
      <c r="AC5980">
        <f>Table1_1[[#This Row],[Price]]*Table1_1[[#This Row],[Quantity]]</f>
        <v>2915</v>
      </c>
    </row>
    <row r="5981" spans="1:29" x14ac:dyDescent="0.3">
      <c r="A5981" t="s">
        <v>28</v>
      </c>
      <c r="B5981" t="s">
        <v>29</v>
      </c>
      <c r="C5981" t="s">
        <v>44</v>
      </c>
      <c r="D5981" t="s">
        <v>182</v>
      </c>
      <c r="E5981" t="s">
        <v>46</v>
      </c>
      <c r="F5981" t="s">
        <v>175</v>
      </c>
      <c r="G5981">
        <v>43</v>
      </c>
      <c r="H5981">
        <v>435814</v>
      </c>
      <c r="I5981" t="s">
        <v>58</v>
      </c>
      <c r="J5981" s="3">
        <v>44926</v>
      </c>
      <c r="K5981">
        <v>1000</v>
      </c>
      <c r="L5981" t="s">
        <v>23963</v>
      </c>
      <c r="M5981" t="s">
        <v>736</v>
      </c>
      <c r="N5981" t="s">
        <v>23964</v>
      </c>
      <c r="O5981" t="s">
        <v>23965</v>
      </c>
      <c r="P5981" t="s">
        <v>87</v>
      </c>
      <c r="Q5981">
        <v>14</v>
      </c>
      <c r="R5981" t="s">
        <v>88</v>
      </c>
      <c r="S5981" t="s">
        <v>79</v>
      </c>
      <c r="T5981">
        <v>83520</v>
      </c>
      <c r="U5981" s="1">
        <v>45461</v>
      </c>
      <c r="V5981" t="s">
        <v>52</v>
      </c>
      <c r="W5981">
        <v>910180</v>
      </c>
      <c r="X5981" t="s">
        <v>23966</v>
      </c>
      <c r="Y5981">
        <v>222</v>
      </c>
      <c r="Z5981">
        <v>1925</v>
      </c>
      <c r="AA5981">
        <v>4</v>
      </c>
      <c r="AB5981">
        <v>3080</v>
      </c>
      <c r="AC5981">
        <f>Table1_1[[#This Row],[Price]]*Table1_1[[#This Row],[Quantity]]</f>
        <v>7700</v>
      </c>
    </row>
    <row r="5982" spans="1:29" x14ac:dyDescent="0.3">
      <c r="A5982" t="s">
        <v>28</v>
      </c>
      <c r="B5982" t="s">
        <v>29</v>
      </c>
      <c r="C5982" t="s">
        <v>44</v>
      </c>
      <c r="D5982" t="s">
        <v>349</v>
      </c>
      <c r="E5982" t="s">
        <v>32</v>
      </c>
      <c r="F5982" t="s">
        <v>150</v>
      </c>
      <c r="G5982">
        <v>2</v>
      </c>
      <c r="H5982">
        <v>420497</v>
      </c>
      <c r="I5982" t="s">
        <v>58</v>
      </c>
      <c r="J5982" s="3">
        <v>44111</v>
      </c>
      <c r="K5982">
        <v>1400</v>
      </c>
      <c r="L5982" t="s">
        <v>23967</v>
      </c>
      <c r="M5982" t="s">
        <v>334</v>
      </c>
      <c r="N5982" t="s">
        <v>23968</v>
      </c>
      <c r="O5982" t="s">
        <v>23969</v>
      </c>
      <c r="P5982" t="s">
        <v>39</v>
      </c>
      <c r="Q5982">
        <v>17</v>
      </c>
      <c r="R5982" t="s">
        <v>88</v>
      </c>
      <c r="S5982" t="s">
        <v>79</v>
      </c>
      <c r="T5982">
        <v>10164</v>
      </c>
      <c r="U5982" s="1">
        <v>45346</v>
      </c>
      <c r="V5982" t="s">
        <v>119</v>
      </c>
      <c r="W5982">
        <v>190117</v>
      </c>
      <c r="X5982" t="s">
        <v>2241</v>
      </c>
      <c r="Y5982">
        <v>771</v>
      </c>
      <c r="Z5982">
        <v>1779</v>
      </c>
      <c r="AA5982">
        <v>2</v>
      </c>
      <c r="AB5982">
        <v>1423.2</v>
      </c>
      <c r="AC5982">
        <f>Table1_1[[#This Row],[Price]]*Table1_1[[#This Row],[Quantity]]</f>
        <v>3558</v>
      </c>
    </row>
    <row r="5983" spans="1:29" x14ac:dyDescent="0.3">
      <c r="A5983" t="s">
        <v>28</v>
      </c>
      <c r="B5983" t="s">
        <v>29</v>
      </c>
      <c r="C5983" t="s">
        <v>193</v>
      </c>
      <c r="D5983" t="s">
        <v>55</v>
      </c>
      <c r="E5983" t="s">
        <v>46</v>
      </c>
      <c r="F5983" t="s">
        <v>57</v>
      </c>
      <c r="G5983">
        <v>21</v>
      </c>
      <c r="H5983">
        <v>405341</v>
      </c>
      <c r="I5983" t="s">
        <v>58</v>
      </c>
      <c r="J5983" s="3">
        <v>44950</v>
      </c>
      <c r="K5983">
        <v>950</v>
      </c>
      <c r="L5983" t="s">
        <v>23970</v>
      </c>
      <c r="M5983" t="s">
        <v>496</v>
      </c>
      <c r="N5983" t="s">
        <v>23971</v>
      </c>
      <c r="O5983" t="s">
        <v>23972</v>
      </c>
      <c r="P5983" t="s">
        <v>51</v>
      </c>
      <c r="Q5983">
        <v>20</v>
      </c>
      <c r="R5983" t="s">
        <v>88</v>
      </c>
      <c r="S5983" t="s">
        <v>118</v>
      </c>
      <c r="T5983">
        <v>47740</v>
      </c>
      <c r="U5983" s="1">
        <v>45320</v>
      </c>
      <c r="V5983" t="s">
        <v>111</v>
      </c>
      <c r="W5983">
        <v>211246</v>
      </c>
      <c r="X5983" t="s">
        <v>23973</v>
      </c>
      <c r="Y5983">
        <v>533</v>
      </c>
      <c r="Z5983">
        <v>2159</v>
      </c>
      <c r="AA5983">
        <v>2</v>
      </c>
      <c r="AB5983">
        <v>1727.2</v>
      </c>
      <c r="AC5983">
        <f>Table1_1[[#This Row],[Price]]*Table1_1[[#This Row],[Quantity]]</f>
        <v>4318</v>
      </c>
    </row>
    <row r="5984" spans="1:29" x14ac:dyDescent="0.3">
      <c r="A5984" t="s">
        <v>28</v>
      </c>
      <c r="B5984" t="s">
        <v>29</v>
      </c>
      <c r="C5984" t="s">
        <v>54</v>
      </c>
      <c r="D5984" t="s">
        <v>621</v>
      </c>
      <c r="E5984" t="s">
        <v>56</v>
      </c>
      <c r="F5984" t="s">
        <v>113</v>
      </c>
      <c r="G5984">
        <v>51</v>
      </c>
      <c r="H5984">
        <v>437262</v>
      </c>
      <c r="I5984" t="s">
        <v>58</v>
      </c>
      <c r="J5984" s="3">
        <v>44929</v>
      </c>
      <c r="K5984">
        <v>1400</v>
      </c>
      <c r="L5984" t="s">
        <v>23974</v>
      </c>
      <c r="M5984" t="s">
        <v>244</v>
      </c>
      <c r="N5984" t="s">
        <v>23975</v>
      </c>
      <c r="O5984" t="s">
        <v>23976</v>
      </c>
      <c r="P5984" t="s">
        <v>87</v>
      </c>
      <c r="Q5984">
        <v>18</v>
      </c>
      <c r="R5984" t="s">
        <v>88</v>
      </c>
      <c r="S5984" t="s">
        <v>63</v>
      </c>
      <c r="T5984">
        <v>98255</v>
      </c>
      <c r="U5984" s="1">
        <v>45356</v>
      </c>
      <c r="V5984" t="s">
        <v>72</v>
      </c>
      <c r="W5984">
        <v>311370</v>
      </c>
      <c r="X5984" t="s">
        <v>23977</v>
      </c>
      <c r="Y5984">
        <v>270</v>
      </c>
      <c r="Z5984">
        <v>742</v>
      </c>
      <c r="AA5984">
        <v>5</v>
      </c>
      <c r="AB5984">
        <v>1484</v>
      </c>
      <c r="AC5984">
        <f>Table1_1[[#This Row],[Price]]*Table1_1[[#This Row],[Quantity]]</f>
        <v>3710</v>
      </c>
    </row>
    <row r="5985" spans="1:29" x14ac:dyDescent="0.3">
      <c r="A5985" t="s">
        <v>28</v>
      </c>
      <c r="B5985" t="s">
        <v>29</v>
      </c>
      <c r="C5985" t="s">
        <v>148</v>
      </c>
      <c r="D5985" t="s">
        <v>74</v>
      </c>
      <c r="E5985" t="s">
        <v>46</v>
      </c>
      <c r="F5985" t="s">
        <v>57</v>
      </c>
      <c r="G5985">
        <v>81</v>
      </c>
      <c r="H5985">
        <v>403922</v>
      </c>
      <c r="I5985" t="s">
        <v>58</v>
      </c>
      <c r="J5985" s="3">
        <v>45139</v>
      </c>
      <c r="K5985">
        <v>1300</v>
      </c>
      <c r="L5985" t="s">
        <v>23978</v>
      </c>
      <c r="M5985" t="s">
        <v>60</v>
      </c>
      <c r="N5985" t="s">
        <v>23979</v>
      </c>
      <c r="O5985" t="s">
        <v>23980</v>
      </c>
      <c r="P5985" t="s">
        <v>87</v>
      </c>
      <c r="Q5985">
        <v>6</v>
      </c>
      <c r="R5985" t="s">
        <v>88</v>
      </c>
      <c r="S5985" t="s">
        <v>79</v>
      </c>
      <c r="T5985">
        <v>75302</v>
      </c>
      <c r="U5985" s="1">
        <v>45595</v>
      </c>
      <c r="V5985" t="s">
        <v>155</v>
      </c>
      <c r="W5985">
        <v>597508</v>
      </c>
      <c r="X5985" t="s">
        <v>23981</v>
      </c>
      <c r="Y5985">
        <v>793</v>
      </c>
      <c r="Z5985">
        <v>2418</v>
      </c>
      <c r="AA5985">
        <v>3</v>
      </c>
      <c r="AB5985">
        <v>2901.6000000000004</v>
      </c>
      <c r="AC5985">
        <f>Table1_1[[#This Row],[Price]]*Table1_1[[#This Row],[Quantity]]</f>
        <v>7254</v>
      </c>
    </row>
    <row r="5986" spans="1:29" x14ac:dyDescent="0.3">
      <c r="A5986" t="s">
        <v>28</v>
      </c>
      <c r="B5986" t="s">
        <v>29</v>
      </c>
      <c r="C5986" t="s">
        <v>157</v>
      </c>
      <c r="D5986" t="s">
        <v>267</v>
      </c>
      <c r="E5986" t="s">
        <v>32</v>
      </c>
      <c r="F5986" t="s">
        <v>106</v>
      </c>
      <c r="G5986">
        <v>29</v>
      </c>
      <c r="H5986">
        <v>404799</v>
      </c>
      <c r="I5986" t="s">
        <v>58</v>
      </c>
      <c r="J5986" s="3">
        <v>44443</v>
      </c>
      <c r="K5986">
        <v>1400</v>
      </c>
      <c r="L5986" t="s">
        <v>23982</v>
      </c>
      <c r="M5986" t="s">
        <v>1118</v>
      </c>
      <c r="N5986" t="s">
        <v>23983</v>
      </c>
      <c r="O5986" t="s">
        <v>23984</v>
      </c>
      <c r="P5986" t="s">
        <v>71</v>
      </c>
      <c r="Q5986">
        <v>16</v>
      </c>
      <c r="R5986" t="s">
        <v>88</v>
      </c>
      <c r="S5986" t="s">
        <v>41</v>
      </c>
      <c r="T5986">
        <v>40184</v>
      </c>
      <c r="U5986" s="1">
        <v>45624</v>
      </c>
      <c r="V5986" t="s">
        <v>42</v>
      </c>
      <c r="W5986">
        <v>172159</v>
      </c>
      <c r="X5986" t="s">
        <v>23985</v>
      </c>
      <c r="Y5986">
        <v>684</v>
      </c>
      <c r="Z5986">
        <v>1988</v>
      </c>
      <c r="AA5986">
        <v>2</v>
      </c>
      <c r="AB5986">
        <v>1590.4</v>
      </c>
      <c r="AC5986">
        <f>Table1_1[[#This Row],[Price]]*Table1_1[[#This Row],[Quantity]]</f>
        <v>3976</v>
      </c>
    </row>
    <row r="5987" spans="1:29" x14ac:dyDescent="0.3">
      <c r="A5987" t="s">
        <v>28</v>
      </c>
      <c r="B5987" t="s">
        <v>29</v>
      </c>
      <c r="C5987" t="s">
        <v>44</v>
      </c>
      <c r="D5987" t="s">
        <v>274</v>
      </c>
      <c r="E5987" t="s">
        <v>32</v>
      </c>
      <c r="F5987" t="s">
        <v>355</v>
      </c>
      <c r="G5987">
        <v>26</v>
      </c>
      <c r="H5987">
        <v>432698</v>
      </c>
      <c r="I5987" t="s">
        <v>58</v>
      </c>
      <c r="J5987" s="3">
        <v>45508</v>
      </c>
      <c r="K5987">
        <v>1200</v>
      </c>
      <c r="L5987" t="s">
        <v>23986</v>
      </c>
      <c r="M5987" t="s">
        <v>552</v>
      </c>
      <c r="N5987" t="s">
        <v>23987</v>
      </c>
      <c r="O5987" t="s">
        <v>23988</v>
      </c>
      <c r="P5987" t="s">
        <v>71</v>
      </c>
      <c r="Q5987">
        <v>18</v>
      </c>
      <c r="R5987" t="s">
        <v>88</v>
      </c>
      <c r="S5987" t="s">
        <v>118</v>
      </c>
      <c r="T5987">
        <v>78566</v>
      </c>
      <c r="U5987" s="1">
        <v>45569</v>
      </c>
      <c r="V5987" t="s">
        <v>155</v>
      </c>
      <c r="W5987">
        <v>138074</v>
      </c>
      <c r="X5987" t="s">
        <v>23989</v>
      </c>
      <c r="Y5987">
        <v>597</v>
      </c>
      <c r="Z5987">
        <v>2331</v>
      </c>
      <c r="AA5987">
        <v>5</v>
      </c>
      <c r="AB5987">
        <v>4662</v>
      </c>
      <c r="AC5987">
        <f>Table1_1[[#This Row],[Price]]*Table1_1[[#This Row],[Quantity]]</f>
        <v>11655</v>
      </c>
    </row>
    <row r="5988" spans="1:29" x14ac:dyDescent="0.3">
      <c r="A5988" t="s">
        <v>28</v>
      </c>
      <c r="B5988" t="s">
        <v>29</v>
      </c>
      <c r="C5988" t="s">
        <v>44</v>
      </c>
      <c r="D5988" t="s">
        <v>254</v>
      </c>
      <c r="E5988" t="s">
        <v>32</v>
      </c>
      <c r="F5988" t="s">
        <v>99</v>
      </c>
      <c r="G5988">
        <v>75</v>
      </c>
      <c r="H5988">
        <v>408113</v>
      </c>
      <c r="I5988" t="s">
        <v>34</v>
      </c>
      <c r="J5988" s="3">
        <v>45587</v>
      </c>
      <c r="K5988">
        <v>1100</v>
      </c>
      <c r="L5988" t="s">
        <v>23990</v>
      </c>
      <c r="M5988" t="s">
        <v>919</v>
      </c>
      <c r="N5988" t="s">
        <v>23991</v>
      </c>
      <c r="O5988" t="s">
        <v>23992</v>
      </c>
      <c r="P5988" t="s">
        <v>87</v>
      </c>
      <c r="Q5988">
        <v>8</v>
      </c>
      <c r="R5988" t="s">
        <v>88</v>
      </c>
      <c r="S5988" t="s">
        <v>118</v>
      </c>
      <c r="T5988">
        <v>84545</v>
      </c>
      <c r="U5988" s="1">
        <v>45609</v>
      </c>
      <c r="V5988" t="s">
        <v>42</v>
      </c>
      <c r="W5988">
        <v>399789</v>
      </c>
      <c r="X5988" t="s">
        <v>23993</v>
      </c>
      <c r="Y5988">
        <v>968</v>
      </c>
      <c r="Z5988">
        <v>2292</v>
      </c>
      <c r="AA5988">
        <v>5</v>
      </c>
      <c r="AB5988">
        <v>4584</v>
      </c>
      <c r="AC5988">
        <f>Table1_1[[#This Row],[Price]]*Table1_1[[#This Row],[Quantity]]</f>
        <v>11460</v>
      </c>
    </row>
    <row r="5989" spans="1:29" x14ac:dyDescent="0.3">
      <c r="A5989" t="s">
        <v>28</v>
      </c>
      <c r="B5989" t="s">
        <v>29</v>
      </c>
      <c r="C5989" t="s">
        <v>157</v>
      </c>
      <c r="D5989" t="s">
        <v>421</v>
      </c>
      <c r="E5989" t="s">
        <v>46</v>
      </c>
      <c r="F5989" t="s">
        <v>135</v>
      </c>
      <c r="G5989">
        <v>98</v>
      </c>
      <c r="H5989">
        <v>408424</v>
      </c>
      <c r="I5989" t="s">
        <v>58</v>
      </c>
      <c r="J5989" s="3">
        <v>44002</v>
      </c>
      <c r="K5989">
        <v>950</v>
      </c>
      <c r="L5989" t="s">
        <v>23994</v>
      </c>
      <c r="M5989" t="s">
        <v>487</v>
      </c>
      <c r="N5989" t="s">
        <v>23995</v>
      </c>
      <c r="O5989" t="s">
        <v>23996</v>
      </c>
      <c r="P5989" t="s">
        <v>39</v>
      </c>
      <c r="Q5989">
        <v>9</v>
      </c>
      <c r="R5989" t="s">
        <v>88</v>
      </c>
      <c r="S5989" t="s">
        <v>79</v>
      </c>
      <c r="T5989">
        <v>72003</v>
      </c>
      <c r="U5989" s="1">
        <v>45611</v>
      </c>
      <c r="V5989" t="s">
        <v>42</v>
      </c>
      <c r="W5989">
        <v>930547</v>
      </c>
      <c r="X5989" t="s">
        <v>23997</v>
      </c>
      <c r="Y5989">
        <v>805</v>
      </c>
      <c r="Z5989">
        <v>1862</v>
      </c>
      <c r="AA5989">
        <v>7</v>
      </c>
      <c r="AB5989">
        <v>5213.6000000000004</v>
      </c>
      <c r="AC5989">
        <f>Table1_1[[#This Row],[Price]]*Table1_1[[#This Row],[Quantity]]</f>
        <v>13034</v>
      </c>
    </row>
    <row r="5990" spans="1:29" x14ac:dyDescent="0.3">
      <c r="A5990" t="s">
        <v>28</v>
      </c>
      <c r="B5990" t="s">
        <v>29</v>
      </c>
      <c r="C5990" t="s">
        <v>54</v>
      </c>
      <c r="D5990" t="s">
        <v>142</v>
      </c>
      <c r="E5990" t="s">
        <v>32</v>
      </c>
      <c r="F5990" t="s">
        <v>83</v>
      </c>
      <c r="G5990">
        <v>3</v>
      </c>
      <c r="H5990">
        <v>434404</v>
      </c>
      <c r="I5990" t="s">
        <v>58</v>
      </c>
      <c r="J5990" s="3">
        <v>44186</v>
      </c>
      <c r="K5990">
        <v>800</v>
      </c>
      <c r="L5990" t="s">
        <v>22532</v>
      </c>
      <c r="M5990" t="s">
        <v>654</v>
      </c>
      <c r="N5990" t="s">
        <v>23998</v>
      </c>
      <c r="O5990" t="s">
        <v>23999</v>
      </c>
      <c r="P5990" t="s">
        <v>39</v>
      </c>
      <c r="Q5990">
        <v>4</v>
      </c>
      <c r="R5990" t="s">
        <v>88</v>
      </c>
      <c r="S5990" t="s">
        <v>41</v>
      </c>
      <c r="T5990">
        <v>13265</v>
      </c>
      <c r="U5990" s="1">
        <v>45408</v>
      </c>
      <c r="V5990" t="s">
        <v>80</v>
      </c>
      <c r="W5990">
        <v>402163</v>
      </c>
      <c r="X5990" t="s">
        <v>24000</v>
      </c>
      <c r="Y5990">
        <v>717</v>
      </c>
      <c r="Z5990">
        <v>2898</v>
      </c>
      <c r="AA5990">
        <v>3</v>
      </c>
      <c r="AB5990">
        <v>3477.6000000000004</v>
      </c>
      <c r="AC5990">
        <f>Table1_1[[#This Row],[Price]]*Table1_1[[#This Row],[Quantity]]</f>
        <v>8694</v>
      </c>
    </row>
    <row r="5991" spans="1:29" x14ac:dyDescent="0.3">
      <c r="A5991" t="s">
        <v>28</v>
      </c>
      <c r="B5991" t="s">
        <v>29</v>
      </c>
      <c r="C5991" t="s">
        <v>91</v>
      </c>
      <c r="D5991" t="s">
        <v>134</v>
      </c>
      <c r="E5991" t="s">
        <v>46</v>
      </c>
      <c r="F5991" t="s">
        <v>83</v>
      </c>
      <c r="G5991">
        <v>82</v>
      </c>
      <c r="H5991">
        <v>430646</v>
      </c>
      <c r="I5991" t="s">
        <v>34</v>
      </c>
      <c r="J5991" s="3">
        <v>44231</v>
      </c>
      <c r="K5991">
        <v>1100</v>
      </c>
      <c r="L5991" t="s">
        <v>24001</v>
      </c>
      <c r="M5991" t="s">
        <v>144</v>
      </c>
      <c r="N5991" t="s">
        <v>24002</v>
      </c>
      <c r="O5991">
        <v>-8634</v>
      </c>
      <c r="P5991" t="s">
        <v>39</v>
      </c>
      <c r="Q5991">
        <v>13</v>
      </c>
      <c r="R5991" t="s">
        <v>40</v>
      </c>
      <c r="S5991" t="s">
        <v>118</v>
      </c>
      <c r="T5991">
        <v>58108</v>
      </c>
      <c r="U5991" s="1">
        <v>45505</v>
      </c>
      <c r="V5991" t="s">
        <v>64</v>
      </c>
      <c r="W5991">
        <v>642310</v>
      </c>
      <c r="X5991" t="s">
        <v>24003</v>
      </c>
      <c r="Y5991">
        <v>934</v>
      </c>
      <c r="Z5991">
        <v>690</v>
      </c>
      <c r="AA5991">
        <v>5</v>
      </c>
      <c r="AB5991">
        <v>1380</v>
      </c>
      <c r="AC5991">
        <f>Table1_1[[#This Row],[Price]]*Table1_1[[#This Row],[Quantity]]</f>
        <v>3450</v>
      </c>
    </row>
    <row r="5992" spans="1:29" x14ac:dyDescent="0.3">
      <c r="A5992" t="s">
        <v>28</v>
      </c>
      <c r="B5992" t="s">
        <v>29</v>
      </c>
      <c r="C5992" t="s">
        <v>66</v>
      </c>
      <c r="D5992" t="s">
        <v>45</v>
      </c>
      <c r="E5992" t="s">
        <v>56</v>
      </c>
      <c r="F5992" t="s">
        <v>175</v>
      </c>
      <c r="G5992">
        <v>39</v>
      </c>
      <c r="H5992">
        <v>436186</v>
      </c>
      <c r="I5992" t="s">
        <v>58</v>
      </c>
      <c r="J5992" s="3">
        <v>44959</v>
      </c>
      <c r="K5992">
        <v>950</v>
      </c>
      <c r="L5992" t="s">
        <v>24004</v>
      </c>
      <c r="M5992" t="s">
        <v>487</v>
      </c>
      <c r="N5992" t="s">
        <v>24005</v>
      </c>
      <c r="O5992" t="s">
        <v>24006</v>
      </c>
      <c r="P5992" t="s">
        <v>51</v>
      </c>
      <c r="Q5992">
        <v>4</v>
      </c>
      <c r="R5992" t="s">
        <v>88</v>
      </c>
      <c r="S5992" t="s">
        <v>63</v>
      </c>
      <c r="T5992">
        <v>77274</v>
      </c>
      <c r="U5992" s="1">
        <v>45559</v>
      </c>
      <c r="V5992" t="s">
        <v>180</v>
      </c>
      <c r="W5992">
        <v>986539</v>
      </c>
      <c r="X5992" t="s">
        <v>8582</v>
      </c>
      <c r="Y5992">
        <v>846</v>
      </c>
      <c r="Z5992">
        <v>1046</v>
      </c>
      <c r="AA5992">
        <v>6</v>
      </c>
      <c r="AB5992">
        <v>2510.4</v>
      </c>
      <c r="AC5992">
        <f>Table1_1[[#This Row],[Price]]*Table1_1[[#This Row],[Quantity]]</f>
        <v>6276</v>
      </c>
    </row>
    <row r="5993" spans="1:29" x14ac:dyDescent="0.3">
      <c r="A5993" t="s">
        <v>28</v>
      </c>
      <c r="B5993" t="s">
        <v>29</v>
      </c>
      <c r="C5993" t="s">
        <v>66</v>
      </c>
      <c r="D5993" t="s">
        <v>74</v>
      </c>
      <c r="E5993" t="s">
        <v>56</v>
      </c>
      <c r="F5993" t="s">
        <v>150</v>
      </c>
      <c r="G5993">
        <v>8</v>
      </c>
      <c r="H5993">
        <v>419715</v>
      </c>
      <c r="I5993" t="s">
        <v>58</v>
      </c>
      <c r="J5993" s="3">
        <v>44496</v>
      </c>
      <c r="K5993">
        <v>1000</v>
      </c>
      <c r="L5993" t="s">
        <v>24007</v>
      </c>
      <c r="M5993" t="s">
        <v>244</v>
      </c>
      <c r="N5993" t="s">
        <v>24008</v>
      </c>
      <c r="O5993" t="s">
        <v>24009</v>
      </c>
      <c r="P5993" t="s">
        <v>39</v>
      </c>
      <c r="Q5993">
        <v>6</v>
      </c>
      <c r="R5993" t="s">
        <v>40</v>
      </c>
      <c r="S5993" t="s">
        <v>79</v>
      </c>
      <c r="T5993">
        <v>81635</v>
      </c>
      <c r="U5993" s="1">
        <v>45370</v>
      </c>
      <c r="V5993" t="s">
        <v>72</v>
      </c>
      <c r="W5993">
        <v>654409</v>
      </c>
      <c r="X5993" t="s">
        <v>24010</v>
      </c>
      <c r="Y5993">
        <v>897</v>
      </c>
      <c r="Z5993">
        <v>1802</v>
      </c>
      <c r="AA5993">
        <v>4</v>
      </c>
      <c r="AB5993">
        <v>2883.2000000000003</v>
      </c>
      <c r="AC5993">
        <f>Table1_1[[#This Row],[Price]]*Table1_1[[#This Row],[Quantity]]</f>
        <v>7208</v>
      </c>
    </row>
    <row r="5994" spans="1:29" x14ac:dyDescent="0.3">
      <c r="A5994" t="s">
        <v>28</v>
      </c>
      <c r="B5994" t="s">
        <v>29</v>
      </c>
      <c r="C5994" t="s">
        <v>66</v>
      </c>
      <c r="D5994" t="s">
        <v>170</v>
      </c>
      <c r="E5994" t="s">
        <v>46</v>
      </c>
      <c r="F5994" t="s">
        <v>47</v>
      </c>
      <c r="G5994">
        <v>72</v>
      </c>
      <c r="H5994">
        <v>428326</v>
      </c>
      <c r="I5994" t="s">
        <v>58</v>
      </c>
      <c r="J5994" s="3">
        <v>45018</v>
      </c>
      <c r="K5994">
        <v>1100</v>
      </c>
      <c r="L5994" t="s">
        <v>10400</v>
      </c>
      <c r="M5994" t="s">
        <v>137</v>
      </c>
      <c r="N5994" t="s">
        <v>24011</v>
      </c>
      <c r="O5994" t="s">
        <v>24012</v>
      </c>
      <c r="P5994" t="s">
        <v>87</v>
      </c>
      <c r="Q5994">
        <v>7</v>
      </c>
      <c r="R5994" t="s">
        <v>40</v>
      </c>
      <c r="S5994" t="s">
        <v>79</v>
      </c>
      <c r="T5994">
        <v>92927</v>
      </c>
      <c r="U5994" s="1">
        <v>45405</v>
      </c>
      <c r="V5994" t="s">
        <v>80</v>
      </c>
      <c r="W5994">
        <v>193443</v>
      </c>
      <c r="X5994" t="s">
        <v>24013</v>
      </c>
      <c r="Y5994">
        <v>660</v>
      </c>
      <c r="Z5994">
        <v>1582</v>
      </c>
      <c r="AA5994">
        <v>1</v>
      </c>
      <c r="AB5994">
        <v>632.80000000000007</v>
      </c>
      <c r="AC5994">
        <f>Table1_1[[#This Row],[Price]]*Table1_1[[#This Row],[Quantity]]</f>
        <v>1582</v>
      </c>
    </row>
    <row r="5995" spans="1:29" x14ac:dyDescent="0.3">
      <c r="A5995" t="s">
        <v>28</v>
      </c>
      <c r="B5995" t="s">
        <v>29</v>
      </c>
      <c r="C5995" t="s">
        <v>157</v>
      </c>
      <c r="D5995" t="s">
        <v>616</v>
      </c>
      <c r="E5995" t="s">
        <v>56</v>
      </c>
      <c r="F5995" t="s">
        <v>83</v>
      </c>
      <c r="G5995">
        <v>18</v>
      </c>
      <c r="H5995">
        <v>403918</v>
      </c>
      <c r="I5995" t="s">
        <v>58</v>
      </c>
      <c r="J5995" s="3">
        <v>44380</v>
      </c>
      <c r="K5995">
        <v>1100</v>
      </c>
      <c r="L5995" t="s">
        <v>24014</v>
      </c>
      <c r="M5995" t="s">
        <v>256</v>
      </c>
      <c r="N5995" t="s">
        <v>24015</v>
      </c>
      <c r="O5995" t="s">
        <v>24016</v>
      </c>
      <c r="P5995" t="s">
        <v>39</v>
      </c>
      <c r="Q5995">
        <v>18</v>
      </c>
      <c r="R5995" t="s">
        <v>88</v>
      </c>
      <c r="S5995" t="s">
        <v>63</v>
      </c>
      <c r="T5995">
        <v>39899</v>
      </c>
      <c r="U5995" s="1">
        <v>45337</v>
      </c>
      <c r="V5995" t="s">
        <v>119</v>
      </c>
      <c r="W5995">
        <v>623948</v>
      </c>
      <c r="X5995" t="s">
        <v>24017</v>
      </c>
      <c r="Y5995">
        <v>466</v>
      </c>
      <c r="Z5995">
        <v>1553</v>
      </c>
      <c r="AA5995">
        <v>6</v>
      </c>
      <c r="AB5995">
        <v>3727.2000000000003</v>
      </c>
      <c r="AC5995">
        <f>Table1_1[[#This Row],[Price]]*Table1_1[[#This Row],[Quantity]]</f>
        <v>9318</v>
      </c>
    </row>
    <row r="5996" spans="1:29" x14ac:dyDescent="0.3">
      <c r="A5996" t="s">
        <v>28</v>
      </c>
      <c r="B5996" t="s">
        <v>29</v>
      </c>
      <c r="C5996" t="s">
        <v>54</v>
      </c>
      <c r="D5996" t="s">
        <v>380</v>
      </c>
      <c r="E5996" t="s">
        <v>56</v>
      </c>
      <c r="F5996" t="s">
        <v>135</v>
      </c>
      <c r="G5996">
        <v>81</v>
      </c>
      <c r="H5996">
        <v>420907</v>
      </c>
      <c r="I5996" t="s">
        <v>58</v>
      </c>
      <c r="J5996" s="3">
        <v>44603</v>
      </c>
      <c r="K5996">
        <v>1100</v>
      </c>
      <c r="L5996" t="s">
        <v>24019</v>
      </c>
      <c r="M5996" t="s">
        <v>244</v>
      </c>
      <c r="N5996" t="s">
        <v>24020</v>
      </c>
      <c r="O5996" t="s">
        <v>24021</v>
      </c>
      <c r="P5996" t="s">
        <v>51</v>
      </c>
      <c r="Q5996">
        <v>18</v>
      </c>
      <c r="R5996" t="s">
        <v>88</v>
      </c>
      <c r="S5996" t="s">
        <v>63</v>
      </c>
      <c r="T5996">
        <v>88427</v>
      </c>
      <c r="U5996" s="1">
        <v>45451</v>
      </c>
      <c r="V5996" t="s">
        <v>52</v>
      </c>
      <c r="W5996">
        <v>243270</v>
      </c>
      <c r="X5996" t="s">
        <v>24022</v>
      </c>
      <c r="Y5996">
        <v>455</v>
      </c>
      <c r="Z5996">
        <v>2005</v>
      </c>
      <c r="AA5996">
        <v>3</v>
      </c>
      <c r="AB5996">
        <v>2406</v>
      </c>
      <c r="AC5996">
        <f>Table1_1[[#This Row],[Price]]*Table1_1[[#This Row],[Quantity]]</f>
        <v>6015</v>
      </c>
    </row>
    <row r="5997" spans="1:29" x14ac:dyDescent="0.3">
      <c r="A5997" t="s">
        <v>28</v>
      </c>
      <c r="B5997" t="s">
        <v>29</v>
      </c>
      <c r="C5997" t="s">
        <v>91</v>
      </c>
      <c r="D5997" t="s">
        <v>524</v>
      </c>
      <c r="E5997" t="s">
        <v>32</v>
      </c>
      <c r="F5997" t="s">
        <v>150</v>
      </c>
      <c r="G5997">
        <v>23</v>
      </c>
      <c r="H5997">
        <v>428542</v>
      </c>
      <c r="I5997" t="s">
        <v>58</v>
      </c>
      <c r="J5997" s="3">
        <v>44289</v>
      </c>
      <c r="K5997">
        <v>1200</v>
      </c>
      <c r="L5997" t="s">
        <v>24023</v>
      </c>
      <c r="M5997" t="s">
        <v>200</v>
      </c>
      <c r="N5997" t="s">
        <v>24024</v>
      </c>
      <c r="O5997" t="s">
        <v>24025</v>
      </c>
      <c r="P5997" t="s">
        <v>87</v>
      </c>
      <c r="Q5997">
        <v>12</v>
      </c>
      <c r="R5997" t="s">
        <v>40</v>
      </c>
      <c r="S5997" t="s">
        <v>118</v>
      </c>
      <c r="T5997">
        <v>91944</v>
      </c>
      <c r="U5997" s="1">
        <v>45477</v>
      </c>
      <c r="V5997" t="s">
        <v>126</v>
      </c>
      <c r="W5997">
        <v>543745</v>
      </c>
      <c r="X5997" t="s">
        <v>4334</v>
      </c>
      <c r="Y5997">
        <v>341</v>
      </c>
      <c r="Z5997">
        <v>1914</v>
      </c>
      <c r="AA5997">
        <v>4</v>
      </c>
      <c r="AB5997">
        <v>3062.4</v>
      </c>
      <c r="AC5997">
        <f>Table1_1[[#This Row],[Price]]*Table1_1[[#This Row],[Quantity]]</f>
        <v>7656</v>
      </c>
    </row>
    <row r="5998" spans="1:29" x14ac:dyDescent="0.3">
      <c r="A5998" t="s">
        <v>28</v>
      </c>
      <c r="B5998" t="s">
        <v>29</v>
      </c>
      <c r="C5998" t="s">
        <v>66</v>
      </c>
      <c r="D5998" t="s">
        <v>364</v>
      </c>
      <c r="E5998" t="s">
        <v>32</v>
      </c>
      <c r="F5998" t="s">
        <v>33</v>
      </c>
      <c r="G5998">
        <v>58</v>
      </c>
      <c r="H5998">
        <v>416902</v>
      </c>
      <c r="I5998" t="s">
        <v>58</v>
      </c>
      <c r="J5998" s="3">
        <v>45274</v>
      </c>
      <c r="K5998">
        <v>1300</v>
      </c>
      <c r="L5998" t="s">
        <v>24026</v>
      </c>
      <c r="M5998" t="s">
        <v>129</v>
      </c>
      <c r="N5998" t="s">
        <v>24027</v>
      </c>
      <c r="O5998" t="s">
        <v>24028</v>
      </c>
      <c r="P5998" t="s">
        <v>51</v>
      </c>
      <c r="Q5998">
        <v>8</v>
      </c>
      <c r="R5998" t="s">
        <v>88</v>
      </c>
      <c r="S5998" t="s">
        <v>118</v>
      </c>
      <c r="T5998">
        <v>86943</v>
      </c>
      <c r="U5998" s="1">
        <v>45327</v>
      </c>
      <c r="V5998" t="s">
        <v>119</v>
      </c>
      <c r="W5998">
        <v>845833</v>
      </c>
      <c r="X5998" t="s">
        <v>24029</v>
      </c>
      <c r="Y5998">
        <v>493</v>
      </c>
      <c r="Z5998">
        <v>637</v>
      </c>
      <c r="AA5998">
        <v>4</v>
      </c>
      <c r="AB5998">
        <v>1019.2</v>
      </c>
      <c r="AC5998">
        <f>Table1_1[[#This Row],[Price]]*Table1_1[[#This Row],[Quantity]]</f>
        <v>2548</v>
      </c>
    </row>
    <row r="5999" spans="1:29" x14ac:dyDescent="0.3">
      <c r="A5999" t="s">
        <v>28</v>
      </c>
      <c r="B5999" t="s">
        <v>29</v>
      </c>
      <c r="C5999" t="s">
        <v>54</v>
      </c>
      <c r="D5999" t="s">
        <v>92</v>
      </c>
      <c r="E5999" t="s">
        <v>56</v>
      </c>
      <c r="F5999" t="s">
        <v>99</v>
      </c>
      <c r="G5999">
        <v>88</v>
      </c>
      <c r="H5999">
        <v>405529</v>
      </c>
      <c r="I5999" t="s">
        <v>58</v>
      </c>
      <c r="J5999" s="3">
        <v>44036</v>
      </c>
      <c r="K5999">
        <v>950</v>
      </c>
      <c r="L5999" t="s">
        <v>5002</v>
      </c>
      <c r="M5999" t="s">
        <v>60</v>
      </c>
      <c r="N5999" t="s">
        <v>24030</v>
      </c>
      <c r="O5999" t="s">
        <v>24031</v>
      </c>
      <c r="P5999" t="s">
        <v>71</v>
      </c>
      <c r="Q5999">
        <v>10</v>
      </c>
      <c r="R5999" t="s">
        <v>40</v>
      </c>
      <c r="S5999" t="s">
        <v>79</v>
      </c>
      <c r="T5999">
        <v>76880</v>
      </c>
      <c r="U5999" s="1">
        <v>45393</v>
      </c>
      <c r="V5999" t="s">
        <v>80</v>
      </c>
      <c r="W5999">
        <v>216205</v>
      </c>
      <c r="X5999" t="s">
        <v>24032</v>
      </c>
      <c r="Y5999">
        <v>672</v>
      </c>
      <c r="Z5999">
        <v>1837</v>
      </c>
      <c r="AA5999">
        <v>6</v>
      </c>
      <c r="AB5999">
        <v>4408.8</v>
      </c>
      <c r="AC5999">
        <f>Table1_1[[#This Row],[Price]]*Table1_1[[#This Row],[Quantity]]</f>
        <v>11022</v>
      </c>
    </row>
    <row r="6000" spans="1:29" x14ac:dyDescent="0.3">
      <c r="A6000" t="s">
        <v>28</v>
      </c>
      <c r="B6000" t="s">
        <v>29</v>
      </c>
      <c r="C6000" t="s">
        <v>193</v>
      </c>
      <c r="D6000" t="s">
        <v>411</v>
      </c>
      <c r="E6000" t="s">
        <v>56</v>
      </c>
      <c r="F6000" t="s">
        <v>47</v>
      </c>
      <c r="G6000">
        <v>14</v>
      </c>
      <c r="H6000">
        <v>401467</v>
      </c>
      <c r="I6000" t="s">
        <v>58</v>
      </c>
      <c r="J6000" s="3">
        <v>45414</v>
      </c>
      <c r="K6000">
        <v>1000</v>
      </c>
      <c r="L6000" t="s">
        <v>24033</v>
      </c>
      <c r="M6000" t="s">
        <v>542</v>
      </c>
      <c r="N6000" t="s">
        <v>24034</v>
      </c>
      <c r="O6000" t="s">
        <v>24035</v>
      </c>
      <c r="P6000" t="s">
        <v>39</v>
      </c>
      <c r="Q6000">
        <v>17</v>
      </c>
      <c r="R6000" t="s">
        <v>40</v>
      </c>
      <c r="S6000" t="s">
        <v>79</v>
      </c>
      <c r="T6000">
        <v>23110</v>
      </c>
      <c r="U6000" s="1">
        <v>45462</v>
      </c>
      <c r="V6000" t="s">
        <v>52</v>
      </c>
      <c r="W6000">
        <v>807481</v>
      </c>
      <c r="X6000" t="s">
        <v>9418</v>
      </c>
      <c r="Y6000">
        <v>863</v>
      </c>
      <c r="Z6000">
        <v>1041</v>
      </c>
      <c r="AA6000">
        <v>4</v>
      </c>
      <c r="AB6000">
        <v>1665.6000000000001</v>
      </c>
      <c r="AC6000">
        <f>Table1_1[[#This Row],[Price]]*Table1_1[[#This Row],[Quantity]]</f>
        <v>4164</v>
      </c>
    </row>
    <row r="6001" spans="1:29" x14ac:dyDescent="0.3">
      <c r="A6001" t="s">
        <v>28</v>
      </c>
      <c r="B6001" t="s">
        <v>29</v>
      </c>
      <c r="C6001" t="s">
        <v>148</v>
      </c>
      <c r="D6001" t="s">
        <v>31</v>
      </c>
      <c r="E6001" t="s">
        <v>46</v>
      </c>
      <c r="F6001" t="s">
        <v>57</v>
      </c>
      <c r="G6001">
        <v>60</v>
      </c>
      <c r="H6001">
        <v>422490</v>
      </c>
      <c r="I6001" t="s">
        <v>58</v>
      </c>
      <c r="J6001" s="3">
        <v>43946</v>
      </c>
      <c r="K6001">
        <v>1100</v>
      </c>
      <c r="L6001" t="s">
        <v>24036</v>
      </c>
      <c r="M6001" t="s">
        <v>287</v>
      </c>
      <c r="N6001" t="s">
        <v>24037</v>
      </c>
      <c r="O6001" t="s">
        <v>24038</v>
      </c>
      <c r="P6001" t="s">
        <v>87</v>
      </c>
      <c r="Q6001">
        <v>7</v>
      </c>
      <c r="R6001" t="s">
        <v>88</v>
      </c>
      <c r="S6001" t="s">
        <v>79</v>
      </c>
      <c r="T6001">
        <v>72524</v>
      </c>
      <c r="U6001" s="1">
        <v>45553</v>
      </c>
      <c r="V6001" t="s">
        <v>180</v>
      </c>
      <c r="W6001">
        <v>913324</v>
      </c>
      <c r="X6001" t="s">
        <v>13587</v>
      </c>
      <c r="Y6001">
        <v>662</v>
      </c>
      <c r="Z6001">
        <v>2616</v>
      </c>
      <c r="AA6001">
        <v>3</v>
      </c>
      <c r="AB6001">
        <v>3139.2000000000003</v>
      </c>
      <c r="AC6001">
        <f>Table1_1[[#This Row],[Price]]*Table1_1[[#This Row],[Quantity]]</f>
        <v>7848</v>
      </c>
    </row>
    <row r="6002" spans="1:29" x14ac:dyDescent="0.3">
      <c r="A6002" t="s">
        <v>28</v>
      </c>
      <c r="B6002" t="s">
        <v>29</v>
      </c>
      <c r="C6002" t="s">
        <v>66</v>
      </c>
      <c r="D6002" t="s">
        <v>560</v>
      </c>
      <c r="E6002" t="s">
        <v>56</v>
      </c>
      <c r="F6002" t="s">
        <v>355</v>
      </c>
      <c r="G6002">
        <v>18</v>
      </c>
      <c r="H6002">
        <v>433573</v>
      </c>
      <c r="I6002" t="s">
        <v>58</v>
      </c>
      <c r="J6002" s="3">
        <v>45182</v>
      </c>
      <c r="K6002">
        <v>800</v>
      </c>
      <c r="L6002" t="s">
        <v>24039</v>
      </c>
      <c r="M6002" t="s">
        <v>487</v>
      </c>
      <c r="N6002" t="s">
        <v>24040</v>
      </c>
      <c r="O6002" t="s">
        <v>24041</v>
      </c>
      <c r="P6002" t="s">
        <v>71</v>
      </c>
      <c r="Q6002">
        <v>4</v>
      </c>
      <c r="R6002" t="s">
        <v>40</v>
      </c>
      <c r="S6002" t="s">
        <v>118</v>
      </c>
      <c r="T6002">
        <v>40310</v>
      </c>
      <c r="U6002" s="1">
        <v>45584</v>
      </c>
      <c r="V6002" t="s">
        <v>155</v>
      </c>
      <c r="W6002">
        <v>654459</v>
      </c>
      <c r="X6002" t="s">
        <v>24042</v>
      </c>
      <c r="Y6002">
        <v>806</v>
      </c>
      <c r="Z6002">
        <v>2512</v>
      </c>
      <c r="AA6002">
        <v>8</v>
      </c>
      <c r="AB6002">
        <v>8038.4000000000015</v>
      </c>
      <c r="AC6002">
        <f>Table1_1[[#This Row],[Price]]*Table1_1[[#This Row],[Quantity]]</f>
        <v>20096</v>
      </c>
    </row>
    <row r="6003" spans="1:29" x14ac:dyDescent="0.3">
      <c r="A6003" t="s">
        <v>28</v>
      </c>
      <c r="B6003" t="s">
        <v>29</v>
      </c>
      <c r="C6003" t="s">
        <v>44</v>
      </c>
      <c r="D6003" t="s">
        <v>611</v>
      </c>
      <c r="E6003" t="s">
        <v>32</v>
      </c>
      <c r="F6003" t="s">
        <v>57</v>
      </c>
      <c r="G6003">
        <v>31</v>
      </c>
      <c r="H6003">
        <v>419415</v>
      </c>
      <c r="I6003" t="s">
        <v>58</v>
      </c>
      <c r="J6003" s="3">
        <v>45014</v>
      </c>
      <c r="K6003">
        <v>1400</v>
      </c>
      <c r="L6003" t="s">
        <v>24044</v>
      </c>
      <c r="M6003" t="s">
        <v>736</v>
      </c>
      <c r="N6003" t="s">
        <v>24045</v>
      </c>
      <c r="O6003">
        <v>-1991</v>
      </c>
      <c r="P6003" t="s">
        <v>39</v>
      </c>
      <c r="Q6003">
        <v>4</v>
      </c>
      <c r="R6003" t="s">
        <v>40</v>
      </c>
      <c r="S6003" t="s">
        <v>63</v>
      </c>
      <c r="T6003">
        <v>56041</v>
      </c>
      <c r="U6003" s="1">
        <v>45541</v>
      </c>
      <c r="V6003" t="s">
        <v>180</v>
      </c>
      <c r="W6003">
        <v>698257</v>
      </c>
      <c r="X6003" t="s">
        <v>5352</v>
      </c>
      <c r="Y6003">
        <v>910</v>
      </c>
      <c r="Z6003">
        <v>2782</v>
      </c>
      <c r="AA6003">
        <v>2</v>
      </c>
      <c r="AB6003">
        <v>2225.6</v>
      </c>
      <c r="AC6003">
        <f>Table1_1[[#This Row],[Price]]*Table1_1[[#This Row],[Quantity]]</f>
        <v>5564</v>
      </c>
    </row>
    <row r="6004" spans="1:29" x14ac:dyDescent="0.3">
      <c r="A6004" t="s">
        <v>28</v>
      </c>
      <c r="B6004" t="s">
        <v>29</v>
      </c>
      <c r="C6004" t="s">
        <v>157</v>
      </c>
      <c r="D6004" t="s">
        <v>546</v>
      </c>
      <c r="E6004" t="s">
        <v>32</v>
      </c>
      <c r="F6004" t="s">
        <v>175</v>
      </c>
      <c r="G6004">
        <v>10</v>
      </c>
      <c r="H6004">
        <v>438827</v>
      </c>
      <c r="I6004" t="s">
        <v>34</v>
      </c>
      <c r="J6004" s="3">
        <v>44762</v>
      </c>
      <c r="K6004">
        <v>1000</v>
      </c>
      <c r="L6004" t="s">
        <v>24046</v>
      </c>
      <c r="M6004" t="s">
        <v>152</v>
      </c>
      <c r="N6004" t="s">
        <v>24047</v>
      </c>
      <c r="O6004" t="s">
        <v>24048</v>
      </c>
      <c r="P6004" t="s">
        <v>87</v>
      </c>
      <c r="Q6004">
        <v>9</v>
      </c>
      <c r="R6004" t="s">
        <v>88</v>
      </c>
      <c r="S6004" t="s">
        <v>41</v>
      </c>
      <c r="T6004">
        <v>14468</v>
      </c>
      <c r="U6004" s="1">
        <v>45457</v>
      </c>
      <c r="V6004" t="s">
        <v>52</v>
      </c>
      <c r="W6004">
        <v>630230</v>
      </c>
      <c r="X6004" t="s">
        <v>24049</v>
      </c>
      <c r="Y6004">
        <v>300</v>
      </c>
      <c r="Z6004">
        <v>2755</v>
      </c>
      <c r="AA6004">
        <v>4</v>
      </c>
      <c r="AB6004">
        <v>4408</v>
      </c>
      <c r="AC6004">
        <f>Table1_1[[#This Row],[Price]]*Table1_1[[#This Row],[Quantity]]</f>
        <v>11020</v>
      </c>
    </row>
    <row r="6005" spans="1:29" x14ac:dyDescent="0.3">
      <c r="A6005" t="s">
        <v>28</v>
      </c>
      <c r="B6005" t="s">
        <v>29</v>
      </c>
      <c r="C6005" t="s">
        <v>148</v>
      </c>
      <c r="D6005" t="s">
        <v>421</v>
      </c>
      <c r="E6005" t="s">
        <v>46</v>
      </c>
      <c r="F6005" t="s">
        <v>355</v>
      </c>
      <c r="G6005">
        <v>22</v>
      </c>
      <c r="H6005">
        <v>403188</v>
      </c>
      <c r="I6005" t="s">
        <v>34</v>
      </c>
      <c r="J6005" s="3">
        <v>44976</v>
      </c>
      <c r="K6005">
        <v>950</v>
      </c>
      <c r="L6005" t="s">
        <v>24050</v>
      </c>
      <c r="M6005" t="s">
        <v>319</v>
      </c>
      <c r="N6005" t="s">
        <v>24051</v>
      </c>
      <c r="O6005" t="s">
        <v>24052</v>
      </c>
      <c r="P6005" t="s">
        <v>51</v>
      </c>
      <c r="Q6005">
        <v>12</v>
      </c>
      <c r="R6005" t="s">
        <v>40</v>
      </c>
      <c r="S6005" t="s">
        <v>41</v>
      </c>
      <c r="T6005">
        <v>60269</v>
      </c>
      <c r="U6005" s="1">
        <v>45480</v>
      </c>
      <c r="V6005" t="s">
        <v>126</v>
      </c>
      <c r="W6005">
        <v>473228</v>
      </c>
      <c r="X6005" t="s">
        <v>24053</v>
      </c>
      <c r="Y6005">
        <v>538</v>
      </c>
      <c r="Z6005">
        <v>2777</v>
      </c>
      <c r="AA6005">
        <v>1</v>
      </c>
      <c r="AB6005">
        <v>1110.8</v>
      </c>
      <c r="AC6005">
        <f>Table1_1[[#This Row],[Price]]*Table1_1[[#This Row],[Quantity]]</f>
        <v>2777</v>
      </c>
    </row>
    <row r="6006" spans="1:29" x14ac:dyDescent="0.3">
      <c r="A6006" t="s">
        <v>28</v>
      </c>
      <c r="B6006" t="s">
        <v>29</v>
      </c>
      <c r="C6006" t="s">
        <v>157</v>
      </c>
      <c r="D6006" t="s">
        <v>237</v>
      </c>
      <c r="E6006" t="s">
        <v>46</v>
      </c>
      <c r="F6006" t="s">
        <v>99</v>
      </c>
      <c r="G6006">
        <v>22</v>
      </c>
      <c r="H6006">
        <v>421351</v>
      </c>
      <c r="I6006" t="s">
        <v>34</v>
      </c>
      <c r="J6006" s="3">
        <v>45108</v>
      </c>
      <c r="K6006">
        <v>1200</v>
      </c>
      <c r="L6006" t="s">
        <v>24054</v>
      </c>
      <c r="M6006" t="s">
        <v>919</v>
      </c>
      <c r="N6006" t="s">
        <v>24055</v>
      </c>
      <c r="O6006" t="s">
        <v>24056</v>
      </c>
      <c r="P6006" t="s">
        <v>87</v>
      </c>
      <c r="Q6006">
        <v>4</v>
      </c>
      <c r="R6006" t="s">
        <v>40</v>
      </c>
      <c r="S6006" t="s">
        <v>63</v>
      </c>
      <c r="T6006">
        <v>65665</v>
      </c>
      <c r="U6006" s="1">
        <v>45465</v>
      </c>
      <c r="V6006" t="s">
        <v>52</v>
      </c>
      <c r="W6006">
        <v>439102</v>
      </c>
      <c r="X6006" t="s">
        <v>24057</v>
      </c>
      <c r="Y6006">
        <v>784</v>
      </c>
      <c r="Z6006">
        <v>1767</v>
      </c>
      <c r="AA6006">
        <v>7</v>
      </c>
      <c r="AB6006">
        <v>4947.6000000000004</v>
      </c>
      <c r="AC6006">
        <f>Table1_1[[#This Row],[Price]]*Table1_1[[#This Row],[Quantity]]</f>
        <v>12369</v>
      </c>
    </row>
    <row r="6007" spans="1:29" x14ac:dyDescent="0.3">
      <c r="A6007" t="s">
        <v>28</v>
      </c>
      <c r="B6007" t="s">
        <v>29</v>
      </c>
      <c r="C6007" t="s">
        <v>44</v>
      </c>
      <c r="D6007" t="s">
        <v>411</v>
      </c>
      <c r="E6007" t="s">
        <v>46</v>
      </c>
      <c r="F6007" t="s">
        <v>135</v>
      </c>
      <c r="G6007">
        <v>80</v>
      </c>
      <c r="H6007">
        <v>410480</v>
      </c>
      <c r="I6007" t="s">
        <v>58</v>
      </c>
      <c r="J6007" s="3">
        <v>44950</v>
      </c>
      <c r="K6007">
        <v>950</v>
      </c>
      <c r="L6007" t="s">
        <v>24058</v>
      </c>
      <c r="M6007" t="s">
        <v>736</v>
      </c>
      <c r="N6007" t="s">
        <v>24059</v>
      </c>
      <c r="O6007" t="s">
        <v>24060</v>
      </c>
      <c r="P6007" t="s">
        <v>71</v>
      </c>
      <c r="Q6007">
        <v>8</v>
      </c>
      <c r="R6007" t="s">
        <v>88</v>
      </c>
      <c r="S6007" t="s">
        <v>79</v>
      </c>
      <c r="T6007">
        <v>79978</v>
      </c>
      <c r="U6007" s="1">
        <v>45548</v>
      </c>
      <c r="V6007" t="s">
        <v>180</v>
      </c>
      <c r="W6007">
        <v>146281</v>
      </c>
      <c r="X6007" t="s">
        <v>24061</v>
      </c>
      <c r="Y6007">
        <v>370</v>
      </c>
      <c r="Z6007">
        <v>1673</v>
      </c>
      <c r="AA6007">
        <v>4</v>
      </c>
      <c r="AB6007">
        <v>2676.8</v>
      </c>
      <c r="AC6007">
        <f>Table1_1[[#This Row],[Price]]*Table1_1[[#This Row],[Quantity]]</f>
        <v>6692</v>
      </c>
    </row>
    <row r="6008" spans="1:29" x14ac:dyDescent="0.3">
      <c r="A6008" t="s">
        <v>28</v>
      </c>
      <c r="B6008" t="s">
        <v>29</v>
      </c>
      <c r="C6008" t="s">
        <v>30</v>
      </c>
      <c r="D6008" t="s">
        <v>163</v>
      </c>
      <c r="E6008" t="s">
        <v>32</v>
      </c>
      <c r="F6008" t="s">
        <v>57</v>
      </c>
      <c r="G6008">
        <v>73</v>
      </c>
      <c r="H6008">
        <v>420581</v>
      </c>
      <c r="I6008" t="s">
        <v>34</v>
      </c>
      <c r="J6008" s="3">
        <v>45342</v>
      </c>
      <c r="K6008">
        <v>1100</v>
      </c>
      <c r="L6008" t="s">
        <v>24062</v>
      </c>
      <c r="M6008" t="s">
        <v>1030</v>
      </c>
      <c r="N6008" t="s">
        <v>24063</v>
      </c>
      <c r="O6008" t="s">
        <v>24064</v>
      </c>
      <c r="P6008" t="s">
        <v>39</v>
      </c>
      <c r="Q6008">
        <v>6</v>
      </c>
      <c r="R6008" t="s">
        <v>40</v>
      </c>
      <c r="S6008" t="s">
        <v>118</v>
      </c>
      <c r="T6008">
        <v>35767</v>
      </c>
      <c r="U6008" s="1">
        <v>45330</v>
      </c>
      <c r="V6008" t="s">
        <v>119</v>
      </c>
      <c r="W6008">
        <v>914677</v>
      </c>
      <c r="X6008" t="s">
        <v>24065</v>
      </c>
      <c r="Y6008">
        <v>521</v>
      </c>
      <c r="Z6008">
        <v>2526</v>
      </c>
      <c r="AA6008">
        <v>5</v>
      </c>
      <c r="AB6008">
        <v>5052</v>
      </c>
      <c r="AC6008">
        <f>Table1_1[[#This Row],[Price]]*Table1_1[[#This Row],[Quantity]]</f>
        <v>12630</v>
      </c>
    </row>
    <row r="6009" spans="1:29" x14ac:dyDescent="0.3">
      <c r="A6009" t="s">
        <v>28</v>
      </c>
      <c r="B6009" t="s">
        <v>29</v>
      </c>
      <c r="C6009" t="s">
        <v>148</v>
      </c>
      <c r="D6009" t="s">
        <v>45</v>
      </c>
      <c r="E6009" t="s">
        <v>32</v>
      </c>
      <c r="F6009" t="s">
        <v>106</v>
      </c>
      <c r="G6009">
        <v>28</v>
      </c>
      <c r="H6009">
        <v>437693</v>
      </c>
      <c r="I6009" t="s">
        <v>34</v>
      </c>
      <c r="J6009" s="3">
        <v>44380</v>
      </c>
      <c r="K6009">
        <v>1200</v>
      </c>
      <c r="L6009" t="s">
        <v>24066</v>
      </c>
      <c r="M6009" t="s">
        <v>1356</v>
      </c>
      <c r="N6009" t="s">
        <v>24067</v>
      </c>
      <c r="O6009" t="s">
        <v>24068</v>
      </c>
      <c r="P6009" t="s">
        <v>51</v>
      </c>
      <c r="Q6009">
        <v>14</v>
      </c>
      <c r="R6009" t="s">
        <v>40</v>
      </c>
      <c r="S6009" t="s">
        <v>41</v>
      </c>
      <c r="T6009">
        <v>99719</v>
      </c>
      <c r="U6009" s="1">
        <v>45407</v>
      </c>
      <c r="V6009" t="s">
        <v>80</v>
      </c>
      <c r="W6009">
        <v>876061</v>
      </c>
      <c r="X6009" t="s">
        <v>24069</v>
      </c>
      <c r="Y6009">
        <v>750</v>
      </c>
      <c r="Z6009">
        <v>1566</v>
      </c>
      <c r="AA6009">
        <v>6</v>
      </c>
      <c r="AB6009">
        <v>3758.4</v>
      </c>
      <c r="AC6009">
        <f>Table1_1[[#This Row],[Price]]*Table1_1[[#This Row],[Quantity]]</f>
        <v>9396</v>
      </c>
    </row>
    <row r="6010" spans="1:29" x14ac:dyDescent="0.3">
      <c r="A6010" t="s">
        <v>28</v>
      </c>
      <c r="B6010" t="s">
        <v>29</v>
      </c>
      <c r="C6010" t="s">
        <v>193</v>
      </c>
      <c r="D6010" t="s">
        <v>170</v>
      </c>
      <c r="E6010" t="s">
        <v>46</v>
      </c>
      <c r="F6010" t="s">
        <v>33</v>
      </c>
      <c r="G6010">
        <v>17</v>
      </c>
      <c r="H6010">
        <v>406112</v>
      </c>
      <c r="I6010" t="s">
        <v>34</v>
      </c>
      <c r="J6010" s="3">
        <v>44703</v>
      </c>
      <c r="K6010">
        <v>1000</v>
      </c>
      <c r="L6010" t="s">
        <v>24070</v>
      </c>
      <c r="M6010" t="s">
        <v>361</v>
      </c>
      <c r="N6010" t="s">
        <v>24071</v>
      </c>
      <c r="O6010" t="s">
        <v>24072</v>
      </c>
      <c r="P6010" t="s">
        <v>71</v>
      </c>
      <c r="Q6010">
        <v>18</v>
      </c>
      <c r="R6010" t="s">
        <v>40</v>
      </c>
      <c r="S6010" t="s">
        <v>79</v>
      </c>
      <c r="T6010">
        <v>30473</v>
      </c>
      <c r="U6010" s="1">
        <v>45375</v>
      </c>
      <c r="V6010" t="s">
        <v>72</v>
      </c>
      <c r="W6010">
        <v>350186</v>
      </c>
      <c r="X6010" t="s">
        <v>24073</v>
      </c>
      <c r="Y6010">
        <v>545</v>
      </c>
      <c r="Z6010">
        <v>2587</v>
      </c>
      <c r="AA6010">
        <v>2</v>
      </c>
      <c r="AB6010">
        <v>2069.6</v>
      </c>
      <c r="AC6010">
        <f>Table1_1[[#This Row],[Price]]*Table1_1[[#This Row],[Quantity]]</f>
        <v>5174</v>
      </c>
    </row>
    <row r="6011" spans="1:29" x14ac:dyDescent="0.3">
      <c r="A6011" t="s">
        <v>28</v>
      </c>
      <c r="B6011" t="s">
        <v>29</v>
      </c>
      <c r="C6011" t="s">
        <v>30</v>
      </c>
      <c r="D6011" t="s">
        <v>611</v>
      </c>
      <c r="E6011" t="s">
        <v>32</v>
      </c>
      <c r="F6011" t="s">
        <v>175</v>
      </c>
      <c r="G6011">
        <v>98</v>
      </c>
      <c r="H6011">
        <v>406809</v>
      </c>
      <c r="I6011" t="s">
        <v>34</v>
      </c>
      <c r="J6011" s="3">
        <v>44128</v>
      </c>
      <c r="K6011">
        <v>1400</v>
      </c>
      <c r="L6011" t="s">
        <v>24074</v>
      </c>
      <c r="M6011" t="s">
        <v>1291</v>
      </c>
      <c r="N6011" t="s">
        <v>24075</v>
      </c>
      <c r="O6011" t="s">
        <v>24076</v>
      </c>
      <c r="P6011" t="s">
        <v>39</v>
      </c>
      <c r="Q6011">
        <v>7</v>
      </c>
      <c r="R6011" t="s">
        <v>40</v>
      </c>
      <c r="S6011" t="s">
        <v>63</v>
      </c>
      <c r="T6011">
        <v>41292</v>
      </c>
      <c r="U6011" s="1">
        <v>45385</v>
      </c>
      <c r="V6011" t="s">
        <v>80</v>
      </c>
      <c r="W6011">
        <v>572829</v>
      </c>
      <c r="X6011" t="s">
        <v>24077</v>
      </c>
      <c r="Y6011">
        <v>804</v>
      </c>
      <c r="Z6011">
        <v>2069</v>
      </c>
      <c r="AA6011">
        <v>3</v>
      </c>
      <c r="AB6011">
        <v>2482.8000000000002</v>
      </c>
      <c r="AC6011">
        <f>Table1_1[[#This Row],[Price]]*Table1_1[[#This Row],[Quantity]]</f>
        <v>6207</v>
      </c>
    </row>
    <row r="6012" spans="1:29" x14ac:dyDescent="0.3">
      <c r="A6012" t="s">
        <v>28</v>
      </c>
      <c r="B6012" t="s">
        <v>29</v>
      </c>
      <c r="C6012" t="s">
        <v>66</v>
      </c>
      <c r="D6012" t="s">
        <v>45</v>
      </c>
      <c r="E6012" t="s">
        <v>56</v>
      </c>
      <c r="F6012" t="s">
        <v>175</v>
      </c>
      <c r="G6012">
        <v>81</v>
      </c>
      <c r="H6012">
        <v>420982</v>
      </c>
      <c r="I6012" t="s">
        <v>34</v>
      </c>
      <c r="J6012" s="3">
        <v>44429</v>
      </c>
      <c r="K6012">
        <v>1100</v>
      </c>
      <c r="L6012" t="s">
        <v>24078</v>
      </c>
      <c r="M6012" t="s">
        <v>256</v>
      </c>
      <c r="N6012" t="s">
        <v>24079</v>
      </c>
      <c r="O6012" t="s">
        <v>24080</v>
      </c>
      <c r="P6012" t="s">
        <v>71</v>
      </c>
      <c r="Q6012">
        <v>16</v>
      </c>
      <c r="R6012" t="s">
        <v>40</v>
      </c>
      <c r="S6012" t="s">
        <v>79</v>
      </c>
      <c r="T6012">
        <v>26326</v>
      </c>
      <c r="U6012" s="1">
        <v>45301</v>
      </c>
      <c r="V6012" t="s">
        <v>111</v>
      </c>
      <c r="W6012">
        <v>823754</v>
      </c>
      <c r="X6012" t="s">
        <v>24081</v>
      </c>
      <c r="Y6012">
        <v>466</v>
      </c>
      <c r="Z6012">
        <v>1849</v>
      </c>
      <c r="AA6012">
        <v>1</v>
      </c>
      <c r="AB6012">
        <v>739.6</v>
      </c>
      <c r="AC6012">
        <f>Table1_1[[#This Row],[Price]]*Table1_1[[#This Row],[Quantity]]</f>
        <v>1849</v>
      </c>
    </row>
    <row r="6013" spans="1:29" x14ac:dyDescent="0.3">
      <c r="A6013" t="s">
        <v>28</v>
      </c>
      <c r="B6013" t="s">
        <v>29</v>
      </c>
      <c r="C6013" t="s">
        <v>157</v>
      </c>
      <c r="D6013" t="s">
        <v>163</v>
      </c>
      <c r="E6013" t="s">
        <v>46</v>
      </c>
      <c r="F6013" t="s">
        <v>355</v>
      </c>
      <c r="G6013">
        <v>31</v>
      </c>
      <c r="H6013">
        <v>403081</v>
      </c>
      <c r="I6013" t="s">
        <v>34</v>
      </c>
      <c r="J6013" s="3">
        <v>44183</v>
      </c>
      <c r="K6013">
        <v>800</v>
      </c>
      <c r="L6013" t="s">
        <v>24082</v>
      </c>
      <c r="M6013" t="s">
        <v>1017</v>
      </c>
      <c r="N6013" t="s">
        <v>24083</v>
      </c>
      <c r="O6013" t="s">
        <v>24084</v>
      </c>
      <c r="P6013" t="s">
        <v>71</v>
      </c>
      <c r="Q6013">
        <v>9</v>
      </c>
      <c r="R6013" t="s">
        <v>40</v>
      </c>
      <c r="S6013" t="s">
        <v>118</v>
      </c>
      <c r="T6013">
        <v>88696</v>
      </c>
      <c r="U6013" s="1">
        <v>45588</v>
      </c>
      <c r="V6013" t="s">
        <v>155</v>
      </c>
      <c r="W6013">
        <v>264850</v>
      </c>
      <c r="X6013" t="s">
        <v>24085</v>
      </c>
      <c r="Y6013">
        <v>258</v>
      </c>
      <c r="Z6013">
        <v>1181</v>
      </c>
      <c r="AA6013">
        <v>1</v>
      </c>
      <c r="AB6013">
        <v>472.40000000000003</v>
      </c>
      <c r="AC6013">
        <f>Table1_1[[#This Row],[Price]]*Table1_1[[#This Row],[Quantity]]</f>
        <v>1181</v>
      </c>
    </row>
    <row r="6014" spans="1:29" x14ac:dyDescent="0.3">
      <c r="A6014" t="s">
        <v>28</v>
      </c>
      <c r="B6014" t="s">
        <v>29</v>
      </c>
      <c r="C6014" t="s">
        <v>157</v>
      </c>
      <c r="D6014" t="s">
        <v>74</v>
      </c>
      <c r="E6014" t="s">
        <v>32</v>
      </c>
      <c r="F6014" t="s">
        <v>99</v>
      </c>
      <c r="G6014">
        <v>74</v>
      </c>
      <c r="H6014">
        <v>411912</v>
      </c>
      <c r="I6014" t="s">
        <v>58</v>
      </c>
      <c r="J6014" s="3">
        <v>45530</v>
      </c>
      <c r="K6014">
        <v>950</v>
      </c>
      <c r="L6014" t="s">
        <v>24086</v>
      </c>
      <c r="M6014" t="s">
        <v>351</v>
      </c>
      <c r="N6014" t="s">
        <v>24087</v>
      </c>
      <c r="O6014">
        <v>-4899</v>
      </c>
      <c r="P6014" t="s">
        <v>51</v>
      </c>
      <c r="Q6014">
        <v>16</v>
      </c>
      <c r="R6014" t="s">
        <v>40</v>
      </c>
      <c r="S6014" t="s">
        <v>41</v>
      </c>
      <c r="T6014">
        <v>82734</v>
      </c>
      <c r="U6014" s="1">
        <v>45326</v>
      </c>
      <c r="V6014" t="s">
        <v>119</v>
      </c>
      <c r="W6014">
        <v>298210</v>
      </c>
      <c r="X6014" t="s">
        <v>24088</v>
      </c>
      <c r="Y6014">
        <v>611</v>
      </c>
      <c r="Z6014">
        <v>1256</v>
      </c>
      <c r="AA6014">
        <v>8</v>
      </c>
      <c r="AB6014">
        <v>4019.2000000000003</v>
      </c>
      <c r="AC6014">
        <f>Table1_1[[#This Row],[Price]]*Table1_1[[#This Row],[Quantity]]</f>
        <v>10048</v>
      </c>
    </row>
    <row r="6015" spans="1:29" x14ac:dyDescent="0.3">
      <c r="A6015" t="s">
        <v>28</v>
      </c>
      <c r="B6015" t="s">
        <v>29</v>
      </c>
      <c r="C6015" t="s">
        <v>193</v>
      </c>
      <c r="D6015" t="s">
        <v>82</v>
      </c>
      <c r="E6015" t="s">
        <v>46</v>
      </c>
      <c r="F6015" t="s">
        <v>175</v>
      </c>
      <c r="G6015">
        <v>11</v>
      </c>
      <c r="H6015">
        <v>427790</v>
      </c>
      <c r="I6015" t="s">
        <v>34</v>
      </c>
      <c r="J6015" s="3">
        <v>45438</v>
      </c>
      <c r="K6015">
        <v>1100</v>
      </c>
      <c r="L6015" t="s">
        <v>24090</v>
      </c>
      <c r="M6015" t="s">
        <v>747</v>
      </c>
      <c r="N6015" t="s">
        <v>24091</v>
      </c>
      <c r="O6015" t="s">
        <v>24092</v>
      </c>
      <c r="P6015" t="s">
        <v>39</v>
      </c>
      <c r="Q6015">
        <v>12</v>
      </c>
      <c r="R6015" t="s">
        <v>40</v>
      </c>
      <c r="S6015" t="s">
        <v>118</v>
      </c>
      <c r="T6015">
        <v>89021</v>
      </c>
      <c r="U6015" s="1">
        <v>45484</v>
      </c>
      <c r="V6015" t="s">
        <v>126</v>
      </c>
      <c r="W6015">
        <v>642465</v>
      </c>
      <c r="X6015" t="s">
        <v>24093</v>
      </c>
      <c r="Y6015">
        <v>532</v>
      </c>
      <c r="Z6015">
        <v>1000</v>
      </c>
      <c r="AA6015">
        <v>8</v>
      </c>
      <c r="AB6015">
        <v>3200</v>
      </c>
      <c r="AC6015">
        <f>Table1_1[[#This Row],[Price]]*Table1_1[[#This Row],[Quantity]]</f>
        <v>8000</v>
      </c>
    </row>
    <row r="6016" spans="1:29" x14ac:dyDescent="0.3">
      <c r="A6016" t="s">
        <v>28</v>
      </c>
      <c r="B6016" t="s">
        <v>29</v>
      </c>
      <c r="C6016" t="s">
        <v>54</v>
      </c>
      <c r="D6016" t="s">
        <v>142</v>
      </c>
      <c r="E6016" t="s">
        <v>56</v>
      </c>
      <c r="F6016" t="s">
        <v>150</v>
      </c>
      <c r="G6016">
        <v>38</v>
      </c>
      <c r="H6016">
        <v>401273</v>
      </c>
      <c r="I6016" t="s">
        <v>58</v>
      </c>
      <c r="J6016" s="3">
        <v>45271</v>
      </c>
      <c r="K6016">
        <v>800</v>
      </c>
      <c r="L6016" t="s">
        <v>24094</v>
      </c>
      <c r="M6016" t="s">
        <v>542</v>
      </c>
      <c r="N6016" t="s">
        <v>24095</v>
      </c>
      <c r="O6016" t="s">
        <v>24096</v>
      </c>
      <c r="P6016" t="s">
        <v>51</v>
      </c>
      <c r="Q6016">
        <v>4</v>
      </c>
      <c r="R6016" t="s">
        <v>88</v>
      </c>
      <c r="S6016" t="s">
        <v>41</v>
      </c>
      <c r="T6016">
        <v>55846</v>
      </c>
      <c r="U6016" s="1">
        <v>45411</v>
      </c>
      <c r="V6016" t="s">
        <v>80</v>
      </c>
      <c r="W6016">
        <v>942067</v>
      </c>
      <c r="X6016" t="s">
        <v>24097</v>
      </c>
      <c r="Y6016">
        <v>267</v>
      </c>
      <c r="Z6016">
        <v>1980</v>
      </c>
      <c r="AA6016">
        <v>2</v>
      </c>
      <c r="AB6016">
        <v>1584</v>
      </c>
      <c r="AC6016">
        <f>Table1_1[[#This Row],[Price]]*Table1_1[[#This Row],[Quantity]]</f>
        <v>3960</v>
      </c>
    </row>
    <row r="6017" spans="1:29" x14ac:dyDescent="0.3">
      <c r="A6017" t="s">
        <v>28</v>
      </c>
      <c r="B6017" t="s">
        <v>29</v>
      </c>
      <c r="C6017" t="s">
        <v>54</v>
      </c>
      <c r="D6017" t="s">
        <v>411</v>
      </c>
      <c r="E6017" t="s">
        <v>32</v>
      </c>
      <c r="F6017" t="s">
        <v>355</v>
      </c>
      <c r="G6017">
        <v>67</v>
      </c>
      <c r="H6017">
        <v>421234</v>
      </c>
      <c r="I6017" t="s">
        <v>34</v>
      </c>
      <c r="J6017" s="3">
        <v>44730</v>
      </c>
      <c r="K6017">
        <v>1000</v>
      </c>
      <c r="L6017" t="s">
        <v>24098</v>
      </c>
      <c r="M6017" t="s">
        <v>1488</v>
      </c>
      <c r="N6017" t="s">
        <v>24099</v>
      </c>
      <c r="O6017" t="s">
        <v>24100</v>
      </c>
      <c r="P6017" t="s">
        <v>39</v>
      </c>
      <c r="Q6017">
        <v>14</v>
      </c>
      <c r="R6017" t="s">
        <v>40</v>
      </c>
      <c r="S6017" t="s">
        <v>41</v>
      </c>
      <c r="T6017">
        <v>97047</v>
      </c>
      <c r="U6017" s="1">
        <v>45566</v>
      </c>
      <c r="V6017" t="s">
        <v>155</v>
      </c>
      <c r="W6017">
        <v>636656</v>
      </c>
      <c r="X6017" t="s">
        <v>24101</v>
      </c>
      <c r="Y6017">
        <v>331</v>
      </c>
      <c r="Z6017">
        <v>2279</v>
      </c>
      <c r="AA6017">
        <v>2</v>
      </c>
      <c r="AB6017">
        <v>1823.2</v>
      </c>
      <c r="AC6017">
        <f>Table1_1[[#This Row],[Price]]*Table1_1[[#This Row],[Quantity]]</f>
        <v>4558</v>
      </c>
    </row>
    <row r="6018" spans="1:29" x14ac:dyDescent="0.3">
      <c r="A6018" t="s">
        <v>28</v>
      </c>
      <c r="B6018" t="s">
        <v>29</v>
      </c>
      <c r="C6018" t="s">
        <v>193</v>
      </c>
      <c r="D6018" t="s">
        <v>74</v>
      </c>
      <c r="E6018" t="s">
        <v>32</v>
      </c>
      <c r="F6018" t="s">
        <v>106</v>
      </c>
      <c r="G6018">
        <v>79</v>
      </c>
      <c r="H6018">
        <v>439445</v>
      </c>
      <c r="I6018" t="s">
        <v>58</v>
      </c>
      <c r="J6018" s="3">
        <v>45112</v>
      </c>
      <c r="K6018">
        <v>1100</v>
      </c>
      <c r="L6018" t="s">
        <v>24102</v>
      </c>
      <c r="M6018" t="s">
        <v>68</v>
      </c>
      <c r="N6018" t="s">
        <v>24103</v>
      </c>
      <c r="O6018" t="s">
        <v>24104</v>
      </c>
      <c r="P6018" t="s">
        <v>51</v>
      </c>
      <c r="Q6018">
        <v>17</v>
      </c>
      <c r="R6018" t="s">
        <v>88</v>
      </c>
      <c r="S6018" t="s">
        <v>118</v>
      </c>
      <c r="T6018">
        <v>89518</v>
      </c>
      <c r="U6018" s="1">
        <v>45350</v>
      </c>
      <c r="V6018" t="s">
        <v>119</v>
      </c>
      <c r="W6018">
        <v>133100</v>
      </c>
      <c r="X6018" t="s">
        <v>24105</v>
      </c>
      <c r="Y6018">
        <v>660</v>
      </c>
      <c r="Z6018">
        <v>1641</v>
      </c>
      <c r="AA6018">
        <v>8</v>
      </c>
      <c r="AB6018">
        <v>5251.2000000000007</v>
      </c>
      <c r="AC6018">
        <f>Table1_1[[#This Row],[Price]]*Table1_1[[#This Row],[Quantity]]</f>
        <v>13128</v>
      </c>
    </row>
    <row r="6019" spans="1:29" x14ac:dyDescent="0.3">
      <c r="A6019" t="s">
        <v>28</v>
      </c>
      <c r="B6019" t="s">
        <v>29</v>
      </c>
      <c r="C6019" t="s">
        <v>193</v>
      </c>
      <c r="D6019" t="s">
        <v>237</v>
      </c>
      <c r="E6019" t="s">
        <v>46</v>
      </c>
      <c r="F6019" t="s">
        <v>150</v>
      </c>
      <c r="G6019">
        <v>28</v>
      </c>
      <c r="H6019">
        <v>419923</v>
      </c>
      <c r="I6019" t="s">
        <v>34</v>
      </c>
      <c r="J6019" s="3">
        <v>45197</v>
      </c>
      <c r="K6019">
        <v>1400</v>
      </c>
      <c r="L6019" t="s">
        <v>24106</v>
      </c>
      <c r="M6019" t="s">
        <v>177</v>
      </c>
      <c r="N6019" t="s">
        <v>24107</v>
      </c>
      <c r="O6019" t="s">
        <v>24108</v>
      </c>
      <c r="P6019" t="s">
        <v>39</v>
      </c>
      <c r="Q6019">
        <v>12</v>
      </c>
      <c r="R6019" t="s">
        <v>88</v>
      </c>
      <c r="S6019" t="s">
        <v>118</v>
      </c>
      <c r="T6019">
        <v>57766</v>
      </c>
      <c r="U6019" s="1">
        <v>45602</v>
      </c>
      <c r="V6019" t="s">
        <v>42</v>
      </c>
      <c r="W6019">
        <v>916765</v>
      </c>
      <c r="X6019" t="s">
        <v>21709</v>
      </c>
      <c r="Y6019">
        <v>645</v>
      </c>
      <c r="Z6019">
        <v>2782</v>
      </c>
      <c r="AA6019">
        <v>5</v>
      </c>
      <c r="AB6019">
        <v>5564</v>
      </c>
      <c r="AC6019">
        <f>Table1_1[[#This Row],[Price]]*Table1_1[[#This Row],[Quantity]]</f>
        <v>13910</v>
      </c>
    </row>
    <row r="6020" spans="1:29" x14ac:dyDescent="0.3">
      <c r="A6020" t="s">
        <v>28</v>
      </c>
      <c r="B6020" t="s">
        <v>29</v>
      </c>
      <c r="C6020" t="s">
        <v>91</v>
      </c>
      <c r="D6020" t="s">
        <v>511</v>
      </c>
      <c r="E6020" t="s">
        <v>56</v>
      </c>
      <c r="F6020" t="s">
        <v>83</v>
      </c>
      <c r="G6020">
        <v>30</v>
      </c>
      <c r="H6020">
        <v>409790</v>
      </c>
      <c r="I6020" t="s">
        <v>58</v>
      </c>
      <c r="J6020" s="3">
        <v>44888</v>
      </c>
      <c r="K6020">
        <v>1400</v>
      </c>
      <c r="L6020" t="s">
        <v>22625</v>
      </c>
      <c r="M6020" t="s">
        <v>670</v>
      </c>
      <c r="N6020" t="s">
        <v>24109</v>
      </c>
      <c r="O6020" t="s">
        <v>24110</v>
      </c>
      <c r="P6020" t="s">
        <v>71</v>
      </c>
      <c r="Q6020">
        <v>12</v>
      </c>
      <c r="R6020" t="s">
        <v>40</v>
      </c>
      <c r="S6020" t="s">
        <v>41</v>
      </c>
      <c r="T6020">
        <v>55361</v>
      </c>
      <c r="U6020" s="1">
        <v>45321</v>
      </c>
      <c r="V6020" t="s">
        <v>111</v>
      </c>
      <c r="W6020">
        <v>489997</v>
      </c>
      <c r="X6020" t="s">
        <v>24111</v>
      </c>
      <c r="Y6020">
        <v>893</v>
      </c>
      <c r="Z6020">
        <v>2507</v>
      </c>
      <c r="AA6020">
        <v>5</v>
      </c>
      <c r="AB6020">
        <v>5014</v>
      </c>
      <c r="AC6020">
        <f>Table1_1[[#This Row],[Price]]*Table1_1[[#This Row],[Quantity]]</f>
        <v>12535</v>
      </c>
    </row>
    <row r="6021" spans="1:29" x14ac:dyDescent="0.3">
      <c r="A6021" t="s">
        <v>28</v>
      </c>
      <c r="B6021" t="s">
        <v>29</v>
      </c>
      <c r="C6021" t="s">
        <v>91</v>
      </c>
      <c r="D6021" t="s">
        <v>254</v>
      </c>
      <c r="E6021" t="s">
        <v>56</v>
      </c>
      <c r="F6021" t="s">
        <v>113</v>
      </c>
      <c r="G6021">
        <v>63</v>
      </c>
      <c r="H6021">
        <v>435229</v>
      </c>
      <c r="I6021" t="s">
        <v>34</v>
      </c>
      <c r="J6021" s="3">
        <v>45155</v>
      </c>
      <c r="K6021">
        <v>950</v>
      </c>
      <c r="L6021" t="s">
        <v>24112</v>
      </c>
      <c r="M6021" t="s">
        <v>129</v>
      </c>
      <c r="N6021" t="s">
        <v>24113</v>
      </c>
      <c r="O6021">
        <v>7617152938</v>
      </c>
      <c r="P6021" t="s">
        <v>71</v>
      </c>
      <c r="Q6021">
        <v>16</v>
      </c>
      <c r="R6021" t="s">
        <v>88</v>
      </c>
      <c r="S6021" t="s">
        <v>118</v>
      </c>
      <c r="T6021">
        <v>47759</v>
      </c>
      <c r="U6021" s="1">
        <v>45356</v>
      </c>
      <c r="V6021" t="s">
        <v>72</v>
      </c>
      <c r="W6021">
        <v>290408</v>
      </c>
      <c r="X6021" t="s">
        <v>14215</v>
      </c>
      <c r="Y6021">
        <v>928</v>
      </c>
      <c r="Z6021">
        <v>2451</v>
      </c>
      <c r="AA6021">
        <v>5</v>
      </c>
      <c r="AB6021">
        <v>4902</v>
      </c>
      <c r="AC6021">
        <f>Table1_1[[#This Row],[Price]]*Table1_1[[#This Row],[Quantity]]</f>
        <v>12255</v>
      </c>
    </row>
    <row r="6022" spans="1:29" x14ac:dyDescent="0.3">
      <c r="A6022" t="s">
        <v>28</v>
      </c>
      <c r="B6022" t="s">
        <v>29</v>
      </c>
      <c r="C6022" t="s">
        <v>148</v>
      </c>
      <c r="D6022" t="s">
        <v>163</v>
      </c>
      <c r="E6022" t="s">
        <v>32</v>
      </c>
      <c r="F6022" t="s">
        <v>175</v>
      </c>
      <c r="G6022">
        <v>18</v>
      </c>
      <c r="H6022">
        <v>415352</v>
      </c>
      <c r="I6022" t="s">
        <v>34</v>
      </c>
      <c r="J6022" s="3">
        <v>44216</v>
      </c>
      <c r="K6022">
        <v>1200</v>
      </c>
      <c r="L6022" t="s">
        <v>24114</v>
      </c>
      <c r="M6022" t="s">
        <v>60</v>
      </c>
      <c r="N6022" t="s">
        <v>24115</v>
      </c>
      <c r="O6022" t="s">
        <v>24116</v>
      </c>
      <c r="P6022" t="s">
        <v>39</v>
      </c>
      <c r="Q6022">
        <v>15</v>
      </c>
      <c r="R6022" t="s">
        <v>88</v>
      </c>
      <c r="S6022" t="s">
        <v>118</v>
      </c>
      <c r="T6022">
        <v>67472</v>
      </c>
      <c r="U6022" s="1">
        <v>45608</v>
      </c>
      <c r="V6022" t="s">
        <v>42</v>
      </c>
      <c r="W6022">
        <v>583892</v>
      </c>
      <c r="X6022" t="s">
        <v>24117</v>
      </c>
      <c r="Y6022">
        <v>887</v>
      </c>
      <c r="Z6022">
        <v>2532</v>
      </c>
      <c r="AA6022">
        <v>4</v>
      </c>
      <c r="AB6022">
        <v>4051.2000000000003</v>
      </c>
      <c r="AC6022">
        <f>Table1_1[[#This Row],[Price]]*Table1_1[[#This Row],[Quantity]]</f>
        <v>10128</v>
      </c>
    </row>
    <row r="6023" spans="1:29" x14ac:dyDescent="0.3">
      <c r="A6023" t="s">
        <v>28</v>
      </c>
      <c r="B6023" t="s">
        <v>29</v>
      </c>
      <c r="C6023" t="s">
        <v>157</v>
      </c>
      <c r="D6023" t="s">
        <v>524</v>
      </c>
      <c r="E6023" t="s">
        <v>56</v>
      </c>
      <c r="F6023" t="s">
        <v>47</v>
      </c>
      <c r="G6023">
        <v>10</v>
      </c>
      <c r="H6023">
        <v>421929</v>
      </c>
      <c r="I6023" t="s">
        <v>34</v>
      </c>
      <c r="J6023" s="3">
        <v>44301</v>
      </c>
      <c r="K6023">
        <v>1100</v>
      </c>
      <c r="L6023" t="s">
        <v>24118</v>
      </c>
      <c r="M6023" t="s">
        <v>2538</v>
      </c>
      <c r="N6023" t="s">
        <v>24119</v>
      </c>
      <c r="O6023" t="s">
        <v>24120</v>
      </c>
      <c r="P6023" t="s">
        <v>71</v>
      </c>
      <c r="Q6023">
        <v>15</v>
      </c>
      <c r="R6023" t="s">
        <v>40</v>
      </c>
      <c r="S6023" t="s">
        <v>118</v>
      </c>
      <c r="T6023">
        <v>37018</v>
      </c>
      <c r="U6023" s="1">
        <v>45592</v>
      </c>
      <c r="V6023" t="s">
        <v>155</v>
      </c>
      <c r="W6023">
        <v>569530</v>
      </c>
      <c r="X6023" t="s">
        <v>24121</v>
      </c>
      <c r="Y6023">
        <v>593</v>
      </c>
      <c r="Z6023">
        <v>698</v>
      </c>
      <c r="AA6023">
        <v>1</v>
      </c>
      <c r="AB6023">
        <v>279.2</v>
      </c>
      <c r="AC6023">
        <f>Table1_1[[#This Row],[Price]]*Table1_1[[#This Row],[Quantity]]</f>
        <v>698</v>
      </c>
    </row>
    <row r="6024" spans="1:29" x14ac:dyDescent="0.3">
      <c r="A6024" t="s">
        <v>28</v>
      </c>
      <c r="B6024" t="s">
        <v>29</v>
      </c>
      <c r="C6024" t="s">
        <v>91</v>
      </c>
      <c r="D6024" t="s">
        <v>364</v>
      </c>
      <c r="E6024" t="s">
        <v>32</v>
      </c>
      <c r="F6024" t="s">
        <v>150</v>
      </c>
      <c r="G6024">
        <v>25</v>
      </c>
      <c r="H6024">
        <v>409407</v>
      </c>
      <c r="I6024" t="s">
        <v>58</v>
      </c>
      <c r="J6024" s="3">
        <v>44997</v>
      </c>
      <c r="K6024">
        <v>1100</v>
      </c>
      <c r="L6024" t="s">
        <v>24122</v>
      </c>
      <c r="M6024" t="s">
        <v>250</v>
      </c>
      <c r="N6024" t="s">
        <v>24123</v>
      </c>
      <c r="O6024" t="s">
        <v>24124</v>
      </c>
      <c r="P6024" t="s">
        <v>71</v>
      </c>
      <c r="Q6024">
        <v>8</v>
      </c>
      <c r="R6024" t="s">
        <v>88</v>
      </c>
      <c r="S6024" t="s">
        <v>118</v>
      </c>
      <c r="T6024">
        <v>84881</v>
      </c>
      <c r="U6024" s="1">
        <v>45555</v>
      </c>
      <c r="V6024" t="s">
        <v>180</v>
      </c>
      <c r="W6024">
        <v>938171</v>
      </c>
      <c r="X6024" t="s">
        <v>24125</v>
      </c>
      <c r="Y6024">
        <v>517</v>
      </c>
      <c r="Z6024">
        <v>982</v>
      </c>
      <c r="AA6024">
        <v>6</v>
      </c>
      <c r="AB6024">
        <v>2356.8000000000002</v>
      </c>
      <c r="AC6024">
        <f>Table1_1[[#This Row],[Price]]*Table1_1[[#This Row],[Quantity]]</f>
        <v>5892</v>
      </c>
    </row>
    <row r="6025" spans="1:29" x14ac:dyDescent="0.3">
      <c r="A6025" t="s">
        <v>28</v>
      </c>
      <c r="B6025" t="s">
        <v>29</v>
      </c>
      <c r="C6025" t="s">
        <v>157</v>
      </c>
      <c r="D6025" t="s">
        <v>338</v>
      </c>
      <c r="E6025" t="s">
        <v>56</v>
      </c>
      <c r="F6025" t="s">
        <v>355</v>
      </c>
      <c r="G6025">
        <v>91</v>
      </c>
      <c r="H6025">
        <v>425823</v>
      </c>
      <c r="I6025" t="s">
        <v>58</v>
      </c>
      <c r="J6025" s="3">
        <v>45054</v>
      </c>
      <c r="K6025">
        <v>1100</v>
      </c>
      <c r="L6025" t="s">
        <v>24126</v>
      </c>
      <c r="M6025" t="s">
        <v>293</v>
      </c>
      <c r="N6025" t="s">
        <v>24127</v>
      </c>
      <c r="O6025" t="s">
        <v>24128</v>
      </c>
      <c r="P6025" t="s">
        <v>39</v>
      </c>
      <c r="Q6025">
        <v>13</v>
      </c>
      <c r="R6025" t="s">
        <v>40</v>
      </c>
      <c r="S6025" t="s">
        <v>41</v>
      </c>
      <c r="T6025">
        <v>45649</v>
      </c>
      <c r="U6025" s="1">
        <v>45608</v>
      </c>
      <c r="V6025" t="s">
        <v>42</v>
      </c>
      <c r="W6025">
        <v>263227</v>
      </c>
      <c r="X6025" t="s">
        <v>6051</v>
      </c>
      <c r="Y6025">
        <v>446</v>
      </c>
      <c r="Z6025">
        <v>1361</v>
      </c>
      <c r="AA6025">
        <v>1</v>
      </c>
      <c r="AB6025">
        <v>544.4</v>
      </c>
      <c r="AC6025">
        <f>Table1_1[[#This Row],[Price]]*Table1_1[[#This Row],[Quantity]]</f>
        <v>1361</v>
      </c>
    </row>
    <row r="6026" spans="1:29" x14ac:dyDescent="0.3">
      <c r="A6026" t="s">
        <v>28</v>
      </c>
      <c r="B6026" t="s">
        <v>29</v>
      </c>
      <c r="C6026" t="s">
        <v>66</v>
      </c>
      <c r="D6026" t="s">
        <v>182</v>
      </c>
      <c r="E6026" t="s">
        <v>56</v>
      </c>
      <c r="F6026" t="s">
        <v>83</v>
      </c>
      <c r="G6026">
        <v>98</v>
      </c>
      <c r="H6026">
        <v>432505</v>
      </c>
      <c r="I6026" t="s">
        <v>58</v>
      </c>
      <c r="J6026" s="3">
        <v>44086</v>
      </c>
      <c r="K6026">
        <v>1300</v>
      </c>
      <c r="L6026" t="s">
        <v>24129</v>
      </c>
      <c r="M6026" t="s">
        <v>623</v>
      </c>
      <c r="N6026" t="s">
        <v>24130</v>
      </c>
      <c r="O6026" t="s">
        <v>24131</v>
      </c>
      <c r="P6026" t="s">
        <v>51</v>
      </c>
      <c r="Q6026">
        <v>10</v>
      </c>
      <c r="R6026" t="s">
        <v>40</v>
      </c>
      <c r="S6026" t="s">
        <v>79</v>
      </c>
      <c r="T6026">
        <v>10101</v>
      </c>
      <c r="U6026" s="1">
        <v>45410</v>
      </c>
      <c r="V6026" t="s">
        <v>80</v>
      </c>
      <c r="W6026">
        <v>483921</v>
      </c>
      <c r="X6026" t="s">
        <v>24132</v>
      </c>
      <c r="Y6026">
        <v>562</v>
      </c>
      <c r="Z6026">
        <v>2155</v>
      </c>
      <c r="AA6026">
        <v>6</v>
      </c>
      <c r="AB6026">
        <v>5172</v>
      </c>
      <c r="AC6026">
        <f>Table1_1[[#This Row],[Price]]*Table1_1[[#This Row],[Quantity]]</f>
        <v>12930</v>
      </c>
    </row>
    <row r="6027" spans="1:29" x14ac:dyDescent="0.3">
      <c r="A6027" t="s">
        <v>28</v>
      </c>
      <c r="B6027" t="s">
        <v>29</v>
      </c>
      <c r="C6027" t="s">
        <v>157</v>
      </c>
      <c r="D6027" t="s">
        <v>187</v>
      </c>
      <c r="E6027" t="s">
        <v>32</v>
      </c>
      <c r="F6027" t="s">
        <v>175</v>
      </c>
      <c r="G6027">
        <v>100</v>
      </c>
      <c r="H6027">
        <v>414118</v>
      </c>
      <c r="I6027" t="s">
        <v>34</v>
      </c>
      <c r="J6027" s="3">
        <v>45166</v>
      </c>
      <c r="K6027">
        <v>1400</v>
      </c>
      <c r="L6027" t="s">
        <v>24133</v>
      </c>
      <c r="M6027" t="s">
        <v>1198</v>
      </c>
      <c r="N6027" t="s">
        <v>24134</v>
      </c>
      <c r="O6027" t="s">
        <v>24135</v>
      </c>
      <c r="P6027" t="s">
        <v>87</v>
      </c>
      <c r="Q6027">
        <v>10</v>
      </c>
      <c r="R6027" t="s">
        <v>40</v>
      </c>
      <c r="S6027" t="s">
        <v>118</v>
      </c>
      <c r="T6027">
        <v>91768</v>
      </c>
      <c r="U6027" s="1">
        <v>45515</v>
      </c>
      <c r="V6027" t="s">
        <v>64</v>
      </c>
      <c r="W6027">
        <v>889565</v>
      </c>
      <c r="X6027" t="s">
        <v>16990</v>
      </c>
      <c r="Y6027">
        <v>276</v>
      </c>
      <c r="Z6027">
        <v>876</v>
      </c>
      <c r="AA6027">
        <v>6</v>
      </c>
      <c r="AB6027">
        <v>2102.4</v>
      </c>
      <c r="AC6027">
        <f>Table1_1[[#This Row],[Price]]*Table1_1[[#This Row],[Quantity]]</f>
        <v>5256</v>
      </c>
    </row>
    <row r="6028" spans="1:29" x14ac:dyDescent="0.3">
      <c r="A6028" t="s">
        <v>28</v>
      </c>
      <c r="B6028" t="s">
        <v>29</v>
      </c>
      <c r="C6028" t="s">
        <v>44</v>
      </c>
      <c r="D6028" t="s">
        <v>237</v>
      </c>
      <c r="E6028" t="s">
        <v>46</v>
      </c>
      <c r="F6028" t="s">
        <v>57</v>
      </c>
      <c r="G6028">
        <v>23</v>
      </c>
      <c r="H6028">
        <v>437086</v>
      </c>
      <c r="I6028" t="s">
        <v>58</v>
      </c>
      <c r="J6028" s="3">
        <v>44916</v>
      </c>
      <c r="K6028">
        <v>800</v>
      </c>
      <c r="L6028" t="s">
        <v>24136</v>
      </c>
      <c r="M6028" t="s">
        <v>101</v>
      </c>
      <c r="N6028" t="s">
        <v>24137</v>
      </c>
      <c r="O6028" t="s">
        <v>24138</v>
      </c>
      <c r="P6028" t="s">
        <v>71</v>
      </c>
      <c r="Q6028">
        <v>16</v>
      </c>
      <c r="R6028" t="s">
        <v>88</v>
      </c>
      <c r="S6028" t="s">
        <v>63</v>
      </c>
      <c r="T6028">
        <v>81219</v>
      </c>
      <c r="U6028" s="1">
        <v>45611</v>
      </c>
      <c r="V6028" t="s">
        <v>42</v>
      </c>
      <c r="W6028">
        <v>880689</v>
      </c>
      <c r="X6028" t="s">
        <v>24139</v>
      </c>
      <c r="Y6028">
        <v>991</v>
      </c>
      <c r="Z6028">
        <v>2411</v>
      </c>
      <c r="AA6028">
        <v>5</v>
      </c>
      <c r="AB6028">
        <v>4822</v>
      </c>
      <c r="AC6028">
        <f>Table1_1[[#This Row],[Price]]*Table1_1[[#This Row],[Quantity]]</f>
        <v>12055</v>
      </c>
    </row>
    <row r="6029" spans="1:29" x14ac:dyDescent="0.3">
      <c r="A6029" t="s">
        <v>28</v>
      </c>
      <c r="B6029" t="s">
        <v>29</v>
      </c>
      <c r="C6029" t="s">
        <v>54</v>
      </c>
      <c r="D6029" t="s">
        <v>82</v>
      </c>
      <c r="E6029" t="s">
        <v>32</v>
      </c>
      <c r="F6029" t="s">
        <v>113</v>
      </c>
      <c r="G6029">
        <v>84</v>
      </c>
      <c r="H6029">
        <v>424487</v>
      </c>
      <c r="I6029" t="s">
        <v>34</v>
      </c>
      <c r="J6029" s="3">
        <v>44056</v>
      </c>
      <c r="K6029">
        <v>1100</v>
      </c>
      <c r="L6029" t="s">
        <v>23216</v>
      </c>
      <c r="M6029" t="s">
        <v>361</v>
      </c>
      <c r="N6029" t="s">
        <v>24140</v>
      </c>
      <c r="O6029" t="s">
        <v>24141</v>
      </c>
      <c r="P6029" t="s">
        <v>51</v>
      </c>
      <c r="Q6029">
        <v>9</v>
      </c>
      <c r="R6029" t="s">
        <v>88</v>
      </c>
      <c r="S6029" t="s">
        <v>118</v>
      </c>
      <c r="T6029">
        <v>46226</v>
      </c>
      <c r="U6029" s="1">
        <v>45627</v>
      </c>
      <c r="V6029" t="s">
        <v>259</v>
      </c>
      <c r="W6029">
        <v>592935</v>
      </c>
      <c r="X6029" t="s">
        <v>24142</v>
      </c>
      <c r="Y6029">
        <v>998</v>
      </c>
      <c r="Z6029">
        <v>2792</v>
      </c>
      <c r="AA6029">
        <v>3</v>
      </c>
      <c r="AB6029">
        <v>3350.4</v>
      </c>
      <c r="AC6029">
        <f>Table1_1[[#This Row],[Price]]*Table1_1[[#This Row],[Quantity]]</f>
        <v>8376</v>
      </c>
    </row>
    <row r="6030" spans="1:29" x14ac:dyDescent="0.3">
      <c r="A6030" t="s">
        <v>28</v>
      </c>
      <c r="B6030" t="s">
        <v>29</v>
      </c>
      <c r="C6030" t="s">
        <v>54</v>
      </c>
      <c r="D6030" t="s">
        <v>380</v>
      </c>
      <c r="E6030" t="s">
        <v>32</v>
      </c>
      <c r="F6030" t="s">
        <v>135</v>
      </c>
      <c r="G6030">
        <v>38</v>
      </c>
      <c r="H6030">
        <v>433961</v>
      </c>
      <c r="I6030" t="s">
        <v>58</v>
      </c>
      <c r="J6030" s="3">
        <v>44405</v>
      </c>
      <c r="K6030">
        <v>1400</v>
      </c>
      <c r="L6030" t="s">
        <v>24143</v>
      </c>
      <c r="M6030" t="s">
        <v>2054</v>
      </c>
      <c r="N6030" t="s">
        <v>24144</v>
      </c>
      <c r="O6030">
        <v>8290816109</v>
      </c>
      <c r="P6030" t="s">
        <v>51</v>
      </c>
      <c r="Q6030">
        <v>14</v>
      </c>
      <c r="R6030" t="s">
        <v>88</v>
      </c>
      <c r="S6030" t="s">
        <v>118</v>
      </c>
      <c r="T6030">
        <v>59890</v>
      </c>
      <c r="U6030" s="1">
        <v>45518</v>
      </c>
      <c r="V6030" t="s">
        <v>64</v>
      </c>
      <c r="W6030">
        <v>808083</v>
      </c>
      <c r="X6030" t="s">
        <v>24145</v>
      </c>
      <c r="Y6030">
        <v>645</v>
      </c>
      <c r="Z6030">
        <v>2952</v>
      </c>
      <c r="AA6030">
        <v>7</v>
      </c>
      <c r="AB6030">
        <v>8265.6</v>
      </c>
      <c r="AC6030">
        <f>Table1_1[[#This Row],[Price]]*Table1_1[[#This Row],[Quantity]]</f>
        <v>20664</v>
      </c>
    </row>
    <row r="6031" spans="1:29" x14ac:dyDescent="0.3">
      <c r="A6031" t="s">
        <v>28</v>
      </c>
      <c r="B6031" t="s">
        <v>29</v>
      </c>
      <c r="C6031" t="s">
        <v>66</v>
      </c>
      <c r="D6031" t="s">
        <v>237</v>
      </c>
      <c r="E6031" t="s">
        <v>46</v>
      </c>
      <c r="F6031" t="s">
        <v>113</v>
      </c>
      <c r="G6031">
        <v>8</v>
      </c>
      <c r="H6031">
        <v>403951</v>
      </c>
      <c r="I6031" t="s">
        <v>58</v>
      </c>
      <c r="J6031" s="3">
        <v>45352</v>
      </c>
      <c r="K6031">
        <v>800</v>
      </c>
      <c r="L6031" t="s">
        <v>24146</v>
      </c>
      <c r="M6031" t="s">
        <v>1072</v>
      </c>
      <c r="N6031" t="s">
        <v>24147</v>
      </c>
      <c r="O6031" t="s">
        <v>24148</v>
      </c>
      <c r="P6031" t="s">
        <v>87</v>
      </c>
      <c r="Q6031">
        <v>14</v>
      </c>
      <c r="R6031" t="s">
        <v>40</v>
      </c>
      <c r="S6031" t="s">
        <v>79</v>
      </c>
      <c r="T6031">
        <v>34600</v>
      </c>
      <c r="U6031" s="1">
        <v>45490</v>
      </c>
      <c r="V6031" t="s">
        <v>126</v>
      </c>
      <c r="W6031">
        <v>796642</v>
      </c>
      <c r="X6031" t="s">
        <v>24149</v>
      </c>
      <c r="Y6031">
        <v>403</v>
      </c>
      <c r="Z6031">
        <v>2876</v>
      </c>
      <c r="AA6031">
        <v>4</v>
      </c>
      <c r="AB6031">
        <v>4601.6000000000004</v>
      </c>
      <c r="AC6031">
        <f>Table1_1[[#This Row],[Price]]*Table1_1[[#This Row],[Quantity]]</f>
        <v>11504</v>
      </c>
    </row>
    <row r="6032" spans="1:29" x14ac:dyDescent="0.3">
      <c r="A6032" t="s">
        <v>28</v>
      </c>
      <c r="B6032" t="s">
        <v>29</v>
      </c>
      <c r="C6032" t="s">
        <v>30</v>
      </c>
      <c r="D6032" t="s">
        <v>220</v>
      </c>
      <c r="E6032" t="s">
        <v>56</v>
      </c>
      <c r="F6032" t="s">
        <v>113</v>
      </c>
      <c r="G6032">
        <v>72</v>
      </c>
      <c r="H6032">
        <v>434752</v>
      </c>
      <c r="I6032" t="s">
        <v>34</v>
      </c>
      <c r="J6032" s="3">
        <v>43957</v>
      </c>
      <c r="K6032">
        <v>1200</v>
      </c>
      <c r="L6032" t="s">
        <v>24150</v>
      </c>
      <c r="M6032" t="s">
        <v>1409</v>
      </c>
      <c r="N6032" t="s">
        <v>24151</v>
      </c>
      <c r="O6032" t="s">
        <v>24152</v>
      </c>
      <c r="P6032" t="s">
        <v>39</v>
      </c>
      <c r="Q6032">
        <v>18</v>
      </c>
      <c r="R6032" t="s">
        <v>88</v>
      </c>
      <c r="S6032" t="s">
        <v>63</v>
      </c>
      <c r="T6032">
        <v>93947</v>
      </c>
      <c r="U6032" s="1">
        <v>45603</v>
      </c>
      <c r="V6032" t="s">
        <v>42</v>
      </c>
      <c r="W6032">
        <v>887034</v>
      </c>
      <c r="X6032" t="s">
        <v>24153</v>
      </c>
      <c r="Y6032">
        <v>572</v>
      </c>
      <c r="Z6032">
        <v>1368</v>
      </c>
      <c r="AA6032">
        <v>3</v>
      </c>
      <c r="AB6032">
        <v>1641.6000000000001</v>
      </c>
      <c r="AC6032">
        <f>Table1_1[[#This Row],[Price]]*Table1_1[[#This Row],[Quantity]]</f>
        <v>4104</v>
      </c>
    </row>
    <row r="6033" spans="1:29" x14ac:dyDescent="0.3">
      <c r="A6033" t="s">
        <v>28</v>
      </c>
      <c r="B6033" t="s">
        <v>29</v>
      </c>
      <c r="C6033" t="s">
        <v>148</v>
      </c>
      <c r="D6033" t="s">
        <v>142</v>
      </c>
      <c r="E6033" t="s">
        <v>32</v>
      </c>
      <c r="F6033" t="s">
        <v>47</v>
      </c>
      <c r="G6033">
        <v>2</v>
      </c>
      <c r="H6033">
        <v>401191</v>
      </c>
      <c r="I6033" t="s">
        <v>34</v>
      </c>
      <c r="J6033" s="3">
        <v>43901</v>
      </c>
      <c r="K6033">
        <v>1100</v>
      </c>
      <c r="L6033" t="s">
        <v>24155</v>
      </c>
      <c r="M6033" t="s">
        <v>372</v>
      </c>
      <c r="N6033" t="s">
        <v>24156</v>
      </c>
      <c r="O6033" t="s">
        <v>24157</v>
      </c>
      <c r="P6033" t="s">
        <v>87</v>
      </c>
      <c r="Q6033">
        <v>8</v>
      </c>
      <c r="R6033" t="s">
        <v>88</v>
      </c>
      <c r="S6033" t="s">
        <v>41</v>
      </c>
      <c r="T6033">
        <v>62787</v>
      </c>
      <c r="U6033" s="1">
        <v>45305</v>
      </c>
      <c r="V6033" t="s">
        <v>111</v>
      </c>
      <c r="W6033">
        <v>951173</v>
      </c>
      <c r="X6033" t="s">
        <v>24158</v>
      </c>
      <c r="Y6033">
        <v>916</v>
      </c>
      <c r="Z6033">
        <v>2009</v>
      </c>
      <c r="AA6033">
        <v>2</v>
      </c>
      <c r="AB6033">
        <v>1607.2</v>
      </c>
      <c r="AC6033">
        <f>Table1_1[[#This Row],[Price]]*Table1_1[[#This Row],[Quantity]]</f>
        <v>4018</v>
      </c>
    </row>
    <row r="6034" spans="1:29" x14ac:dyDescent="0.3">
      <c r="A6034" t="s">
        <v>28</v>
      </c>
      <c r="B6034" t="s">
        <v>29</v>
      </c>
      <c r="C6034" t="s">
        <v>30</v>
      </c>
      <c r="D6034" t="s">
        <v>220</v>
      </c>
      <c r="E6034" t="s">
        <v>46</v>
      </c>
      <c r="F6034" t="s">
        <v>47</v>
      </c>
      <c r="G6034">
        <v>73</v>
      </c>
      <c r="H6034">
        <v>418170</v>
      </c>
      <c r="I6034" t="s">
        <v>58</v>
      </c>
      <c r="J6034" s="3">
        <v>44952</v>
      </c>
      <c r="K6034">
        <v>1400</v>
      </c>
      <c r="L6034" t="s">
        <v>12665</v>
      </c>
      <c r="M6034" t="s">
        <v>417</v>
      </c>
      <c r="N6034" t="s">
        <v>24159</v>
      </c>
      <c r="O6034" t="s">
        <v>24160</v>
      </c>
      <c r="P6034" t="s">
        <v>87</v>
      </c>
      <c r="Q6034">
        <v>5</v>
      </c>
      <c r="R6034" t="s">
        <v>40</v>
      </c>
      <c r="S6034" t="s">
        <v>79</v>
      </c>
      <c r="T6034">
        <v>44352</v>
      </c>
      <c r="U6034" s="1">
        <v>45321</v>
      </c>
      <c r="V6034" t="s">
        <v>111</v>
      </c>
      <c r="W6034">
        <v>938644</v>
      </c>
      <c r="X6034" t="s">
        <v>24161</v>
      </c>
      <c r="Y6034">
        <v>386</v>
      </c>
      <c r="Z6034">
        <v>2633</v>
      </c>
      <c r="AA6034">
        <v>8</v>
      </c>
      <c r="AB6034">
        <v>8425.6</v>
      </c>
      <c r="AC6034">
        <f>Table1_1[[#This Row],[Price]]*Table1_1[[#This Row],[Quantity]]</f>
        <v>21064</v>
      </c>
    </row>
    <row r="6035" spans="1:29" x14ac:dyDescent="0.3">
      <c r="A6035" t="s">
        <v>28</v>
      </c>
      <c r="B6035" t="s">
        <v>29</v>
      </c>
      <c r="C6035" t="s">
        <v>91</v>
      </c>
      <c r="D6035" t="s">
        <v>220</v>
      </c>
      <c r="E6035" t="s">
        <v>56</v>
      </c>
      <c r="F6035" t="s">
        <v>150</v>
      </c>
      <c r="G6035">
        <v>68</v>
      </c>
      <c r="H6035">
        <v>416486</v>
      </c>
      <c r="I6035" t="s">
        <v>34</v>
      </c>
      <c r="J6035" s="3">
        <v>43983</v>
      </c>
      <c r="K6035">
        <v>800</v>
      </c>
      <c r="L6035" t="s">
        <v>24162</v>
      </c>
      <c r="M6035" t="s">
        <v>1091</v>
      </c>
      <c r="N6035" t="s">
        <v>24163</v>
      </c>
      <c r="O6035" t="s">
        <v>24164</v>
      </c>
      <c r="P6035" t="s">
        <v>39</v>
      </c>
      <c r="Q6035">
        <v>7</v>
      </c>
      <c r="R6035" t="s">
        <v>88</v>
      </c>
      <c r="S6035" t="s">
        <v>63</v>
      </c>
      <c r="T6035">
        <v>34695</v>
      </c>
      <c r="U6035" s="1">
        <v>45595</v>
      </c>
      <c r="V6035" t="s">
        <v>155</v>
      </c>
      <c r="W6035">
        <v>822362</v>
      </c>
      <c r="X6035" t="s">
        <v>24165</v>
      </c>
      <c r="Y6035">
        <v>652</v>
      </c>
      <c r="Z6035">
        <v>2538</v>
      </c>
      <c r="AA6035">
        <v>6</v>
      </c>
      <c r="AB6035">
        <v>6091.2000000000007</v>
      </c>
      <c r="AC6035">
        <f>Table1_1[[#This Row],[Price]]*Table1_1[[#This Row],[Quantity]]</f>
        <v>15228</v>
      </c>
    </row>
    <row r="6036" spans="1:29" x14ac:dyDescent="0.3">
      <c r="A6036" t="s">
        <v>28</v>
      </c>
      <c r="B6036" t="s">
        <v>29</v>
      </c>
      <c r="C6036" t="s">
        <v>30</v>
      </c>
      <c r="D6036" t="s">
        <v>45</v>
      </c>
      <c r="E6036" t="s">
        <v>56</v>
      </c>
      <c r="F6036" t="s">
        <v>83</v>
      </c>
      <c r="G6036">
        <v>63</v>
      </c>
      <c r="H6036">
        <v>433988</v>
      </c>
      <c r="I6036" t="s">
        <v>58</v>
      </c>
      <c r="J6036" s="3">
        <v>44493</v>
      </c>
      <c r="K6036">
        <v>800</v>
      </c>
      <c r="L6036" t="s">
        <v>24167</v>
      </c>
      <c r="M6036" t="s">
        <v>216</v>
      </c>
      <c r="N6036" t="s">
        <v>24168</v>
      </c>
      <c r="O6036">
        <v>-3632</v>
      </c>
      <c r="P6036" t="s">
        <v>39</v>
      </c>
      <c r="Q6036">
        <v>4</v>
      </c>
      <c r="R6036" t="s">
        <v>88</v>
      </c>
      <c r="S6036" t="s">
        <v>118</v>
      </c>
      <c r="T6036">
        <v>95249</v>
      </c>
      <c r="U6036" s="1">
        <v>45332</v>
      </c>
      <c r="V6036" t="s">
        <v>119</v>
      </c>
      <c r="W6036">
        <v>547465</v>
      </c>
      <c r="X6036" t="s">
        <v>23967</v>
      </c>
      <c r="Y6036">
        <v>483</v>
      </c>
      <c r="Z6036">
        <v>2888</v>
      </c>
      <c r="AA6036">
        <v>4</v>
      </c>
      <c r="AB6036">
        <v>4620.8</v>
      </c>
      <c r="AC6036">
        <f>Table1_1[[#This Row],[Price]]*Table1_1[[#This Row],[Quantity]]</f>
        <v>11552</v>
      </c>
    </row>
    <row r="6037" spans="1:29" x14ac:dyDescent="0.3">
      <c r="A6037" t="s">
        <v>28</v>
      </c>
      <c r="B6037" t="s">
        <v>29</v>
      </c>
      <c r="C6037" t="s">
        <v>91</v>
      </c>
      <c r="D6037" t="s">
        <v>149</v>
      </c>
      <c r="E6037" t="s">
        <v>32</v>
      </c>
      <c r="F6037" t="s">
        <v>355</v>
      </c>
      <c r="G6037">
        <v>87</v>
      </c>
      <c r="H6037">
        <v>425449</v>
      </c>
      <c r="I6037" t="s">
        <v>58</v>
      </c>
      <c r="J6037" s="3">
        <v>45070</v>
      </c>
      <c r="K6037">
        <v>1300</v>
      </c>
      <c r="L6037" t="s">
        <v>24169</v>
      </c>
      <c r="M6037" t="s">
        <v>195</v>
      </c>
      <c r="N6037" t="s">
        <v>24170</v>
      </c>
      <c r="O6037" t="s">
        <v>24171</v>
      </c>
      <c r="P6037" t="s">
        <v>51</v>
      </c>
      <c r="Q6037">
        <v>14</v>
      </c>
      <c r="R6037" t="s">
        <v>88</v>
      </c>
      <c r="S6037" t="s">
        <v>79</v>
      </c>
      <c r="T6037">
        <v>47574</v>
      </c>
      <c r="U6037" s="1">
        <v>45331</v>
      </c>
      <c r="V6037" t="s">
        <v>119</v>
      </c>
      <c r="W6037">
        <v>796551</v>
      </c>
      <c r="X6037" t="s">
        <v>24172</v>
      </c>
      <c r="Y6037">
        <v>695</v>
      </c>
      <c r="Z6037">
        <v>1593</v>
      </c>
      <c r="AA6037">
        <v>2</v>
      </c>
      <c r="AB6037">
        <v>1274.4000000000001</v>
      </c>
      <c r="AC6037">
        <f>Table1_1[[#This Row],[Price]]*Table1_1[[#This Row],[Quantity]]</f>
        <v>3186</v>
      </c>
    </row>
    <row r="6038" spans="1:29" x14ac:dyDescent="0.3">
      <c r="A6038" t="s">
        <v>28</v>
      </c>
      <c r="B6038" t="s">
        <v>29</v>
      </c>
      <c r="C6038" t="s">
        <v>44</v>
      </c>
      <c r="D6038" t="s">
        <v>55</v>
      </c>
      <c r="E6038" t="s">
        <v>56</v>
      </c>
      <c r="F6038" t="s">
        <v>113</v>
      </c>
      <c r="G6038">
        <v>42</v>
      </c>
      <c r="H6038">
        <v>414857</v>
      </c>
      <c r="I6038" t="s">
        <v>34</v>
      </c>
      <c r="J6038" s="3">
        <v>45353</v>
      </c>
      <c r="K6038">
        <v>1200</v>
      </c>
      <c r="L6038" t="s">
        <v>24173</v>
      </c>
      <c r="M6038" t="s">
        <v>434</v>
      </c>
      <c r="N6038" t="s">
        <v>24174</v>
      </c>
      <c r="O6038" t="s">
        <v>24175</v>
      </c>
      <c r="P6038" t="s">
        <v>71</v>
      </c>
      <c r="Q6038">
        <v>5</v>
      </c>
      <c r="R6038" t="s">
        <v>88</v>
      </c>
      <c r="S6038" t="s">
        <v>118</v>
      </c>
      <c r="T6038">
        <v>72181</v>
      </c>
      <c r="U6038" s="1">
        <v>45312</v>
      </c>
      <c r="V6038" t="s">
        <v>111</v>
      </c>
      <c r="W6038">
        <v>426617</v>
      </c>
      <c r="X6038" t="s">
        <v>24176</v>
      </c>
      <c r="Y6038">
        <v>567</v>
      </c>
      <c r="Z6038">
        <v>1326</v>
      </c>
      <c r="AA6038">
        <v>1</v>
      </c>
      <c r="AB6038">
        <v>530.4</v>
      </c>
      <c r="AC6038">
        <f>Table1_1[[#This Row],[Price]]*Table1_1[[#This Row],[Quantity]]</f>
        <v>1326</v>
      </c>
    </row>
    <row r="6039" spans="1:29" x14ac:dyDescent="0.3">
      <c r="A6039" t="s">
        <v>28</v>
      </c>
      <c r="B6039" t="s">
        <v>29</v>
      </c>
      <c r="C6039" t="s">
        <v>54</v>
      </c>
      <c r="D6039" t="s">
        <v>560</v>
      </c>
      <c r="E6039" t="s">
        <v>46</v>
      </c>
      <c r="F6039" t="s">
        <v>33</v>
      </c>
      <c r="G6039">
        <v>10</v>
      </c>
      <c r="H6039">
        <v>418679</v>
      </c>
      <c r="I6039" t="s">
        <v>58</v>
      </c>
      <c r="J6039" s="3">
        <v>44732</v>
      </c>
      <c r="K6039">
        <v>1000</v>
      </c>
      <c r="L6039" t="s">
        <v>24177</v>
      </c>
      <c r="M6039" t="s">
        <v>189</v>
      </c>
      <c r="N6039" t="s">
        <v>24178</v>
      </c>
      <c r="O6039" t="s">
        <v>24179</v>
      </c>
      <c r="P6039" t="s">
        <v>87</v>
      </c>
      <c r="Q6039">
        <v>16</v>
      </c>
      <c r="R6039" t="s">
        <v>88</v>
      </c>
      <c r="S6039" t="s">
        <v>118</v>
      </c>
      <c r="T6039">
        <v>56750</v>
      </c>
      <c r="U6039" s="1">
        <v>45467</v>
      </c>
      <c r="V6039" t="s">
        <v>52</v>
      </c>
      <c r="W6039">
        <v>255382</v>
      </c>
      <c r="X6039" t="s">
        <v>24180</v>
      </c>
      <c r="Y6039">
        <v>555</v>
      </c>
      <c r="Z6039">
        <v>2993</v>
      </c>
      <c r="AA6039">
        <v>6</v>
      </c>
      <c r="AB6039">
        <v>7183.2000000000007</v>
      </c>
      <c r="AC6039">
        <f>Table1_1[[#This Row],[Price]]*Table1_1[[#This Row],[Quantity]]</f>
        <v>17958</v>
      </c>
    </row>
    <row r="6040" spans="1:29" x14ac:dyDescent="0.3">
      <c r="A6040" t="s">
        <v>28</v>
      </c>
      <c r="B6040" t="s">
        <v>29</v>
      </c>
      <c r="C6040" t="s">
        <v>148</v>
      </c>
      <c r="D6040" t="s">
        <v>98</v>
      </c>
      <c r="E6040" t="s">
        <v>46</v>
      </c>
      <c r="F6040" t="s">
        <v>113</v>
      </c>
      <c r="G6040">
        <v>23</v>
      </c>
      <c r="H6040">
        <v>428008</v>
      </c>
      <c r="I6040" t="s">
        <v>34</v>
      </c>
      <c r="J6040" s="3">
        <v>43895</v>
      </c>
      <c r="K6040">
        <v>1400</v>
      </c>
      <c r="L6040" t="s">
        <v>24182</v>
      </c>
      <c r="M6040" t="s">
        <v>334</v>
      </c>
      <c r="N6040" t="s">
        <v>24183</v>
      </c>
      <c r="O6040" t="s">
        <v>24184</v>
      </c>
      <c r="P6040" t="s">
        <v>51</v>
      </c>
      <c r="Q6040">
        <v>3</v>
      </c>
      <c r="R6040" t="s">
        <v>40</v>
      </c>
      <c r="S6040" t="s">
        <v>79</v>
      </c>
      <c r="T6040">
        <v>71876</v>
      </c>
      <c r="U6040" s="1">
        <v>45409</v>
      </c>
      <c r="V6040" t="s">
        <v>80</v>
      </c>
      <c r="W6040">
        <v>596879</v>
      </c>
      <c r="X6040" t="s">
        <v>24185</v>
      </c>
      <c r="Y6040">
        <v>372</v>
      </c>
      <c r="Z6040">
        <v>662</v>
      </c>
      <c r="AA6040">
        <v>5</v>
      </c>
      <c r="AB6040">
        <v>1324</v>
      </c>
      <c r="AC6040">
        <f>Table1_1[[#This Row],[Price]]*Table1_1[[#This Row],[Quantity]]</f>
        <v>3310</v>
      </c>
    </row>
    <row r="6041" spans="1:29" x14ac:dyDescent="0.3">
      <c r="A6041" t="s">
        <v>28</v>
      </c>
      <c r="B6041" t="s">
        <v>29</v>
      </c>
      <c r="C6041" t="s">
        <v>44</v>
      </c>
      <c r="D6041" t="s">
        <v>170</v>
      </c>
      <c r="E6041" t="s">
        <v>46</v>
      </c>
      <c r="F6041" t="s">
        <v>150</v>
      </c>
      <c r="G6041">
        <v>37</v>
      </c>
      <c r="H6041">
        <v>430387</v>
      </c>
      <c r="I6041" t="s">
        <v>34</v>
      </c>
      <c r="J6041" s="3">
        <v>43833</v>
      </c>
      <c r="K6041">
        <v>1400</v>
      </c>
      <c r="L6041" t="s">
        <v>24186</v>
      </c>
      <c r="M6041" t="s">
        <v>129</v>
      </c>
      <c r="N6041" t="s">
        <v>24187</v>
      </c>
      <c r="O6041" t="s">
        <v>24188</v>
      </c>
      <c r="P6041" t="s">
        <v>39</v>
      </c>
      <c r="Q6041">
        <v>12</v>
      </c>
      <c r="R6041" t="s">
        <v>40</v>
      </c>
      <c r="S6041" t="s">
        <v>79</v>
      </c>
      <c r="T6041">
        <v>83087</v>
      </c>
      <c r="U6041" s="1">
        <v>45608</v>
      </c>
      <c r="V6041" t="s">
        <v>42</v>
      </c>
      <c r="W6041">
        <v>489299</v>
      </c>
      <c r="X6041" t="s">
        <v>24189</v>
      </c>
      <c r="Y6041">
        <v>283</v>
      </c>
      <c r="Z6041">
        <v>2104</v>
      </c>
      <c r="AA6041">
        <v>4</v>
      </c>
      <c r="AB6041">
        <v>3366.4</v>
      </c>
      <c r="AC6041">
        <f>Table1_1[[#This Row],[Price]]*Table1_1[[#This Row],[Quantity]]</f>
        <v>8416</v>
      </c>
    </row>
    <row r="6042" spans="1:29" x14ac:dyDescent="0.3">
      <c r="A6042" t="s">
        <v>28</v>
      </c>
      <c r="B6042" t="s">
        <v>29</v>
      </c>
      <c r="C6042" t="s">
        <v>66</v>
      </c>
      <c r="D6042" t="s">
        <v>611</v>
      </c>
      <c r="E6042" t="s">
        <v>56</v>
      </c>
      <c r="F6042" t="s">
        <v>99</v>
      </c>
      <c r="G6042">
        <v>18</v>
      </c>
      <c r="H6042">
        <v>426716</v>
      </c>
      <c r="I6042" t="s">
        <v>58</v>
      </c>
      <c r="J6042" s="3">
        <v>45300</v>
      </c>
      <c r="K6042">
        <v>1100</v>
      </c>
      <c r="L6042" t="s">
        <v>24190</v>
      </c>
      <c r="M6042" t="s">
        <v>423</v>
      </c>
      <c r="N6042" t="s">
        <v>24191</v>
      </c>
      <c r="O6042" t="s">
        <v>24192</v>
      </c>
      <c r="P6042" t="s">
        <v>71</v>
      </c>
      <c r="Q6042">
        <v>18</v>
      </c>
      <c r="R6042" t="s">
        <v>40</v>
      </c>
      <c r="S6042" t="s">
        <v>41</v>
      </c>
      <c r="T6042">
        <v>46814</v>
      </c>
      <c r="U6042" s="1">
        <v>45463</v>
      </c>
      <c r="V6042" t="s">
        <v>52</v>
      </c>
      <c r="W6042">
        <v>966177</v>
      </c>
      <c r="X6042" t="s">
        <v>24193</v>
      </c>
      <c r="Y6042">
        <v>894</v>
      </c>
      <c r="Z6042">
        <v>2797</v>
      </c>
      <c r="AA6042">
        <v>5</v>
      </c>
      <c r="AB6042">
        <v>5594</v>
      </c>
      <c r="AC6042">
        <f>Table1_1[[#This Row],[Price]]*Table1_1[[#This Row],[Quantity]]</f>
        <v>13985</v>
      </c>
    </row>
    <row r="6043" spans="1:29" x14ac:dyDescent="0.3">
      <c r="A6043" t="s">
        <v>28</v>
      </c>
      <c r="B6043" t="s">
        <v>29</v>
      </c>
      <c r="C6043" t="s">
        <v>54</v>
      </c>
      <c r="D6043" t="s">
        <v>187</v>
      </c>
      <c r="E6043" t="s">
        <v>32</v>
      </c>
      <c r="F6043" t="s">
        <v>150</v>
      </c>
      <c r="G6043">
        <v>50</v>
      </c>
      <c r="H6043">
        <v>439591</v>
      </c>
      <c r="I6043" t="s">
        <v>34</v>
      </c>
      <c r="J6043" s="3">
        <v>45100</v>
      </c>
      <c r="K6043">
        <v>1100</v>
      </c>
      <c r="L6043" t="s">
        <v>24194</v>
      </c>
      <c r="M6043" t="s">
        <v>308</v>
      </c>
      <c r="N6043" t="s">
        <v>24195</v>
      </c>
      <c r="O6043" t="s">
        <v>24196</v>
      </c>
      <c r="P6043" t="s">
        <v>87</v>
      </c>
      <c r="Q6043">
        <v>20</v>
      </c>
      <c r="R6043" t="s">
        <v>40</v>
      </c>
      <c r="S6043" t="s">
        <v>79</v>
      </c>
      <c r="T6043">
        <v>84949</v>
      </c>
      <c r="U6043" s="1">
        <v>45424</v>
      </c>
      <c r="V6043" t="s">
        <v>140</v>
      </c>
      <c r="W6043">
        <v>418101</v>
      </c>
      <c r="X6043" t="s">
        <v>24197</v>
      </c>
      <c r="Y6043">
        <v>391</v>
      </c>
      <c r="Z6043">
        <v>2536</v>
      </c>
      <c r="AA6043">
        <v>6</v>
      </c>
      <c r="AB6043">
        <v>6086.4000000000015</v>
      </c>
      <c r="AC6043">
        <f>Table1_1[[#This Row],[Price]]*Table1_1[[#This Row],[Quantity]]</f>
        <v>15216</v>
      </c>
    </row>
    <row r="6044" spans="1:29" x14ac:dyDescent="0.3">
      <c r="A6044" t="s">
        <v>28</v>
      </c>
      <c r="B6044" t="s">
        <v>29</v>
      </c>
      <c r="C6044" t="s">
        <v>193</v>
      </c>
      <c r="D6044" t="s">
        <v>317</v>
      </c>
      <c r="E6044" t="s">
        <v>46</v>
      </c>
      <c r="F6044" t="s">
        <v>33</v>
      </c>
      <c r="G6044">
        <v>7</v>
      </c>
      <c r="H6044">
        <v>410925</v>
      </c>
      <c r="I6044" t="s">
        <v>34</v>
      </c>
      <c r="J6044" s="3">
        <v>43889</v>
      </c>
      <c r="K6044">
        <v>1200</v>
      </c>
      <c r="L6044" t="s">
        <v>24199</v>
      </c>
      <c r="M6044" t="s">
        <v>1253</v>
      </c>
      <c r="N6044" t="s">
        <v>24200</v>
      </c>
      <c r="O6044" t="s">
        <v>24201</v>
      </c>
      <c r="P6044" t="s">
        <v>71</v>
      </c>
      <c r="Q6044">
        <v>9</v>
      </c>
      <c r="R6044" t="s">
        <v>40</v>
      </c>
      <c r="S6044" t="s">
        <v>63</v>
      </c>
      <c r="T6044">
        <v>63129</v>
      </c>
      <c r="U6044" s="1">
        <v>45371</v>
      </c>
      <c r="V6044" t="s">
        <v>72</v>
      </c>
      <c r="W6044">
        <v>631339</v>
      </c>
      <c r="X6044" t="s">
        <v>24202</v>
      </c>
      <c r="Y6044">
        <v>234</v>
      </c>
      <c r="Z6044">
        <v>2244</v>
      </c>
      <c r="AA6044">
        <v>6</v>
      </c>
      <c r="AB6044">
        <v>5385.6</v>
      </c>
      <c r="AC6044">
        <f>Table1_1[[#This Row],[Price]]*Table1_1[[#This Row],[Quantity]]</f>
        <v>13464</v>
      </c>
    </row>
    <row r="6045" spans="1:29" x14ac:dyDescent="0.3">
      <c r="A6045" t="s">
        <v>28</v>
      </c>
      <c r="B6045" t="s">
        <v>29</v>
      </c>
      <c r="C6045" t="s">
        <v>44</v>
      </c>
      <c r="D6045" t="s">
        <v>187</v>
      </c>
      <c r="E6045" t="s">
        <v>56</v>
      </c>
      <c r="F6045" t="s">
        <v>150</v>
      </c>
      <c r="G6045">
        <v>39</v>
      </c>
      <c r="H6045">
        <v>401006</v>
      </c>
      <c r="I6045" t="s">
        <v>58</v>
      </c>
      <c r="J6045" s="3">
        <v>43902</v>
      </c>
      <c r="K6045">
        <v>1100</v>
      </c>
      <c r="L6045" t="s">
        <v>24203</v>
      </c>
      <c r="M6045" t="s">
        <v>818</v>
      </c>
      <c r="N6045" t="s">
        <v>24204</v>
      </c>
      <c r="O6045" t="s">
        <v>24205</v>
      </c>
      <c r="P6045" t="s">
        <v>39</v>
      </c>
      <c r="Q6045">
        <v>11</v>
      </c>
      <c r="R6045" t="s">
        <v>40</v>
      </c>
      <c r="S6045" t="s">
        <v>79</v>
      </c>
      <c r="T6045">
        <v>54515</v>
      </c>
      <c r="U6045" s="1">
        <v>45365</v>
      </c>
      <c r="V6045" t="s">
        <v>72</v>
      </c>
      <c r="W6045">
        <v>480056</v>
      </c>
      <c r="X6045" t="s">
        <v>1838</v>
      </c>
      <c r="Y6045">
        <v>404</v>
      </c>
      <c r="Z6045">
        <v>2368</v>
      </c>
      <c r="AA6045">
        <v>7</v>
      </c>
      <c r="AB6045">
        <v>6630.4000000000015</v>
      </c>
      <c r="AC6045">
        <f>Table1_1[[#This Row],[Price]]*Table1_1[[#This Row],[Quantity]]</f>
        <v>16576</v>
      </c>
    </row>
    <row r="6046" spans="1:29" x14ac:dyDescent="0.3">
      <c r="A6046" t="s">
        <v>28</v>
      </c>
      <c r="B6046" t="s">
        <v>29</v>
      </c>
      <c r="C6046" t="s">
        <v>54</v>
      </c>
      <c r="D6046" t="s">
        <v>566</v>
      </c>
      <c r="E6046" t="s">
        <v>56</v>
      </c>
      <c r="F6046" t="s">
        <v>83</v>
      </c>
      <c r="G6046">
        <v>43</v>
      </c>
      <c r="H6046">
        <v>423234</v>
      </c>
      <c r="I6046" t="s">
        <v>34</v>
      </c>
      <c r="J6046" s="3">
        <v>44478</v>
      </c>
      <c r="K6046">
        <v>1000</v>
      </c>
      <c r="L6046" t="s">
        <v>24206</v>
      </c>
      <c r="M6046" t="s">
        <v>68</v>
      </c>
      <c r="N6046" t="s">
        <v>24207</v>
      </c>
      <c r="O6046" t="s">
        <v>24208</v>
      </c>
      <c r="P6046" t="s">
        <v>39</v>
      </c>
      <c r="Q6046">
        <v>16</v>
      </c>
      <c r="R6046" t="s">
        <v>40</v>
      </c>
      <c r="S6046" t="s">
        <v>63</v>
      </c>
      <c r="T6046">
        <v>57012</v>
      </c>
      <c r="U6046" s="1">
        <v>45551</v>
      </c>
      <c r="V6046" t="s">
        <v>180</v>
      </c>
      <c r="W6046">
        <v>295765</v>
      </c>
      <c r="X6046" t="s">
        <v>24209</v>
      </c>
      <c r="Y6046">
        <v>424</v>
      </c>
      <c r="Z6046">
        <v>2629</v>
      </c>
      <c r="AA6046">
        <v>2</v>
      </c>
      <c r="AB6046">
        <v>2103.2000000000003</v>
      </c>
      <c r="AC6046">
        <f>Table1_1[[#This Row],[Price]]*Table1_1[[#This Row],[Quantity]]</f>
        <v>5258</v>
      </c>
    </row>
    <row r="6047" spans="1:29" x14ac:dyDescent="0.3">
      <c r="A6047" t="s">
        <v>28</v>
      </c>
      <c r="B6047" t="s">
        <v>29</v>
      </c>
      <c r="C6047" t="s">
        <v>54</v>
      </c>
      <c r="D6047" t="s">
        <v>349</v>
      </c>
      <c r="E6047" t="s">
        <v>46</v>
      </c>
      <c r="F6047" t="s">
        <v>83</v>
      </c>
      <c r="G6047">
        <v>56</v>
      </c>
      <c r="H6047">
        <v>410186</v>
      </c>
      <c r="I6047" t="s">
        <v>34</v>
      </c>
      <c r="J6047" s="3">
        <v>44052</v>
      </c>
      <c r="K6047">
        <v>1000</v>
      </c>
      <c r="L6047" t="s">
        <v>24211</v>
      </c>
      <c r="M6047" t="s">
        <v>1291</v>
      </c>
      <c r="N6047" t="s">
        <v>24212</v>
      </c>
      <c r="O6047" t="s">
        <v>24213</v>
      </c>
      <c r="P6047" t="s">
        <v>87</v>
      </c>
      <c r="Q6047">
        <v>5</v>
      </c>
      <c r="R6047" t="s">
        <v>40</v>
      </c>
      <c r="S6047" t="s">
        <v>41</v>
      </c>
      <c r="T6047">
        <v>50629</v>
      </c>
      <c r="U6047" s="1">
        <v>45466</v>
      </c>
      <c r="V6047" t="s">
        <v>52</v>
      </c>
      <c r="W6047">
        <v>901279</v>
      </c>
      <c r="X6047" t="s">
        <v>24214</v>
      </c>
      <c r="Y6047">
        <v>983</v>
      </c>
      <c r="Z6047">
        <v>919</v>
      </c>
      <c r="AA6047">
        <v>7</v>
      </c>
      <c r="AB6047">
        <v>2573.2000000000003</v>
      </c>
      <c r="AC6047">
        <f>Table1_1[[#This Row],[Price]]*Table1_1[[#This Row],[Quantity]]</f>
        <v>6433</v>
      </c>
    </row>
    <row r="6048" spans="1:29" x14ac:dyDescent="0.3">
      <c r="A6048" t="s">
        <v>28</v>
      </c>
      <c r="B6048" t="s">
        <v>29</v>
      </c>
      <c r="C6048" t="s">
        <v>148</v>
      </c>
      <c r="D6048" t="s">
        <v>380</v>
      </c>
      <c r="E6048" t="s">
        <v>32</v>
      </c>
      <c r="F6048" t="s">
        <v>150</v>
      </c>
      <c r="G6048">
        <v>56</v>
      </c>
      <c r="H6048">
        <v>404270</v>
      </c>
      <c r="I6048" t="s">
        <v>34</v>
      </c>
      <c r="J6048" s="3">
        <v>44916</v>
      </c>
      <c r="K6048">
        <v>1400</v>
      </c>
      <c r="L6048" t="s">
        <v>24216</v>
      </c>
      <c r="M6048" t="s">
        <v>843</v>
      </c>
      <c r="N6048" t="s">
        <v>24217</v>
      </c>
      <c r="O6048" t="s">
        <v>24218</v>
      </c>
      <c r="P6048" t="s">
        <v>87</v>
      </c>
      <c r="Q6048">
        <v>4</v>
      </c>
      <c r="R6048" t="s">
        <v>88</v>
      </c>
      <c r="S6048" t="s">
        <v>41</v>
      </c>
      <c r="T6048">
        <v>72159</v>
      </c>
      <c r="U6048" s="1">
        <v>45563</v>
      </c>
      <c r="V6048" t="s">
        <v>180</v>
      </c>
      <c r="W6048">
        <v>218229</v>
      </c>
      <c r="X6048" t="s">
        <v>24219</v>
      </c>
      <c r="Y6048">
        <v>695</v>
      </c>
      <c r="Z6048">
        <v>2606</v>
      </c>
      <c r="AA6048">
        <v>5</v>
      </c>
      <c r="AB6048">
        <v>5212</v>
      </c>
      <c r="AC6048">
        <f>Table1_1[[#This Row],[Price]]*Table1_1[[#This Row],[Quantity]]</f>
        <v>13030</v>
      </c>
    </row>
    <row r="6049" spans="1:29" x14ac:dyDescent="0.3">
      <c r="A6049" t="s">
        <v>28</v>
      </c>
      <c r="B6049" t="s">
        <v>29</v>
      </c>
      <c r="C6049" t="s">
        <v>66</v>
      </c>
      <c r="D6049" t="s">
        <v>349</v>
      </c>
      <c r="E6049" t="s">
        <v>32</v>
      </c>
      <c r="F6049" t="s">
        <v>57</v>
      </c>
      <c r="G6049">
        <v>50</v>
      </c>
      <c r="H6049">
        <v>409617</v>
      </c>
      <c r="I6049" t="s">
        <v>34</v>
      </c>
      <c r="J6049" s="3">
        <v>44983</v>
      </c>
      <c r="K6049">
        <v>1100</v>
      </c>
      <c r="L6049" t="s">
        <v>24220</v>
      </c>
      <c r="M6049" t="s">
        <v>49</v>
      </c>
      <c r="N6049" t="s">
        <v>24221</v>
      </c>
      <c r="O6049" t="s">
        <v>24222</v>
      </c>
      <c r="P6049" t="s">
        <v>71</v>
      </c>
      <c r="Q6049">
        <v>5</v>
      </c>
      <c r="R6049" t="s">
        <v>88</v>
      </c>
      <c r="S6049" t="s">
        <v>63</v>
      </c>
      <c r="T6049">
        <v>90986</v>
      </c>
      <c r="U6049" s="1">
        <v>45615</v>
      </c>
      <c r="V6049" t="s">
        <v>42</v>
      </c>
      <c r="W6049">
        <v>130646</v>
      </c>
      <c r="X6049" t="s">
        <v>24223</v>
      </c>
      <c r="Y6049">
        <v>449</v>
      </c>
      <c r="Z6049">
        <v>2708</v>
      </c>
      <c r="AA6049">
        <v>4</v>
      </c>
      <c r="AB6049">
        <v>4332.8</v>
      </c>
      <c r="AC6049">
        <f>Table1_1[[#This Row],[Price]]*Table1_1[[#This Row],[Quantity]]</f>
        <v>10832</v>
      </c>
    </row>
    <row r="6050" spans="1:29" x14ac:dyDescent="0.3">
      <c r="A6050" t="s">
        <v>28</v>
      </c>
      <c r="B6050" t="s">
        <v>29</v>
      </c>
      <c r="C6050" t="s">
        <v>66</v>
      </c>
      <c r="D6050" t="s">
        <v>560</v>
      </c>
      <c r="E6050" t="s">
        <v>32</v>
      </c>
      <c r="F6050" t="s">
        <v>106</v>
      </c>
      <c r="G6050">
        <v>87</v>
      </c>
      <c r="H6050">
        <v>425530</v>
      </c>
      <c r="I6050" t="s">
        <v>58</v>
      </c>
      <c r="J6050" s="3">
        <v>43940</v>
      </c>
      <c r="K6050">
        <v>1400</v>
      </c>
      <c r="L6050" t="s">
        <v>9394</v>
      </c>
      <c r="M6050" t="s">
        <v>372</v>
      </c>
      <c r="N6050" t="s">
        <v>24224</v>
      </c>
      <c r="O6050" t="s">
        <v>24225</v>
      </c>
      <c r="P6050" t="s">
        <v>51</v>
      </c>
      <c r="Q6050">
        <v>10</v>
      </c>
      <c r="R6050" t="s">
        <v>40</v>
      </c>
      <c r="S6050" t="s">
        <v>41</v>
      </c>
      <c r="T6050">
        <v>32373</v>
      </c>
      <c r="U6050" s="1">
        <v>45600</v>
      </c>
      <c r="V6050" t="s">
        <v>42</v>
      </c>
      <c r="W6050">
        <v>595815</v>
      </c>
      <c r="X6050" t="s">
        <v>24226</v>
      </c>
      <c r="Y6050">
        <v>591</v>
      </c>
      <c r="Z6050">
        <v>549</v>
      </c>
      <c r="AA6050">
        <v>8</v>
      </c>
      <c r="AB6050">
        <v>1756.8000000000002</v>
      </c>
      <c r="AC6050">
        <f>Table1_1[[#This Row],[Price]]*Table1_1[[#This Row],[Quantity]]</f>
        <v>4392</v>
      </c>
    </row>
    <row r="6051" spans="1:29" x14ac:dyDescent="0.3">
      <c r="A6051" t="s">
        <v>28</v>
      </c>
      <c r="B6051" t="s">
        <v>29</v>
      </c>
      <c r="C6051" t="s">
        <v>148</v>
      </c>
      <c r="D6051" t="s">
        <v>611</v>
      </c>
      <c r="E6051" t="s">
        <v>32</v>
      </c>
      <c r="F6051" t="s">
        <v>175</v>
      </c>
      <c r="G6051">
        <v>76</v>
      </c>
      <c r="H6051">
        <v>415868</v>
      </c>
      <c r="I6051" t="s">
        <v>58</v>
      </c>
      <c r="J6051" s="3">
        <v>45291</v>
      </c>
      <c r="K6051">
        <v>1000</v>
      </c>
      <c r="L6051" t="s">
        <v>24227</v>
      </c>
      <c r="M6051" t="s">
        <v>591</v>
      </c>
      <c r="N6051" t="s">
        <v>24228</v>
      </c>
      <c r="O6051" t="s">
        <v>24229</v>
      </c>
      <c r="P6051" t="s">
        <v>71</v>
      </c>
      <c r="Q6051">
        <v>9</v>
      </c>
      <c r="R6051" t="s">
        <v>40</v>
      </c>
      <c r="S6051" t="s">
        <v>79</v>
      </c>
      <c r="T6051">
        <v>75997</v>
      </c>
      <c r="U6051" s="1">
        <v>45476</v>
      </c>
      <c r="V6051" t="s">
        <v>126</v>
      </c>
      <c r="W6051">
        <v>536025</v>
      </c>
      <c r="X6051" t="s">
        <v>24230</v>
      </c>
      <c r="Y6051">
        <v>549</v>
      </c>
      <c r="Z6051">
        <v>1016</v>
      </c>
      <c r="AA6051">
        <v>2</v>
      </c>
      <c r="AB6051">
        <v>812.80000000000007</v>
      </c>
      <c r="AC6051">
        <f>Table1_1[[#This Row],[Price]]*Table1_1[[#This Row],[Quantity]]</f>
        <v>2032</v>
      </c>
    </row>
    <row r="6052" spans="1:29" x14ac:dyDescent="0.3">
      <c r="A6052" t="s">
        <v>28</v>
      </c>
      <c r="B6052" t="s">
        <v>29</v>
      </c>
      <c r="C6052" t="s">
        <v>157</v>
      </c>
      <c r="D6052" t="s">
        <v>621</v>
      </c>
      <c r="E6052" t="s">
        <v>46</v>
      </c>
      <c r="F6052" t="s">
        <v>99</v>
      </c>
      <c r="G6052">
        <v>27</v>
      </c>
      <c r="H6052">
        <v>427813</v>
      </c>
      <c r="I6052" t="s">
        <v>58</v>
      </c>
      <c r="J6052" s="3">
        <v>45246</v>
      </c>
      <c r="K6052">
        <v>1100</v>
      </c>
      <c r="L6052" t="s">
        <v>24231</v>
      </c>
      <c r="M6052" t="s">
        <v>895</v>
      </c>
      <c r="N6052" t="s">
        <v>24232</v>
      </c>
      <c r="O6052" t="s">
        <v>24233</v>
      </c>
      <c r="P6052" t="s">
        <v>87</v>
      </c>
      <c r="Q6052">
        <v>16</v>
      </c>
      <c r="R6052" t="s">
        <v>88</v>
      </c>
      <c r="S6052" t="s">
        <v>79</v>
      </c>
      <c r="T6052">
        <v>97220</v>
      </c>
      <c r="U6052" s="1">
        <v>45527</v>
      </c>
      <c r="V6052" t="s">
        <v>64</v>
      </c>
      <c r="W6052">
        <v>179452</v>
      </c>
      <c r="X6052" t="s">
        <v>24234</v>
      </c>
      <c r="Y6052">
        <v>749</v>
      </c>
      <c r="Z6052">
        <v>1817</v>
      </c>
      <c r="AA6052">
        <v>7</v>
      </c>
      <c r="AB6052">
        <v>5087.6000000000004</v>
      </c>
      <c r="AC6052">
        <f>Table1_1[[#This Row],[Price]]*Table1_1[[#This Row],[Quantity]]</f>
        <v>12719</v>
      </c>
    </row>
    <row r="6053" spans="1:29" x14ac:dyDescent="0.3">
      <c r="A6053" t="s">
        <v>28</v>
      </c>
      <c r="B6053" t="s">
        <v>29</v>
      </c>
      <c r="C6053" t="s">
        <v>66</v>
      </c>
      <c r="D6053" t="s">
        <v>31</v>
      </c>
      <c r="E6053" t="s">
        <v>32</v>
      </c>
      <c r="F6053" t="s">
        <v>355</v>
      </c>
      <c r="G6053">
        <v>42</v>
      </c>
      <c r="H6053">
        <v>411457</v>
      </c>
      <c r="I6053" t="s">
        <v>58</v>
      </c>
      <c r="J6053" s="3">
        <v>45204</v>
      </c>
      <c r="K6053">
        <v>1300</v>
      </c>
      <c r="L6053" t="s">
        <v>3443</v>
      </c>
      <c r="M6053" t="s">
        <v>308</v>
      </c>
      <c r="N6053" t="s">
        <v>24235</v>
      </c>
      <c r="O6053" t="s">
        <v>24236</v>
      </c>
      <c r="P6053" t="s">
        <v>39</v>
      </c>
      <c r="Q6053">
        <v>10</v>
      </c>
      <c r="R6053" t="s">
        <v>88</v>
      </c>
      <c r="S6053" t="s">
        <v>41</v>
      </c>
      <c r="T6053">
        <v>33057</v>
      </c>
      <c r="U6053" s="1">
        <v>45423</v>
      </c>
      <c r="V6053" t="s">
        <v>140</v>
      </c>
      <c r="W6053">
        <v>729030</v>
      </c>
      <c r="X6053" t="s">
        <v>15024</v>
      </c>
      <c r="Y6053">
        <v>414</v>
      </c>
      <c r="Z6053">
        <v>2869</v>
      </c>
      <c r="AA6053">
        <v>1</v>
      </c>
      <c r="AB6053">
        <v>1147.6000000000001</v>
      </c>
      <c r="AC6053">
        <f>Table1_1[[#This Row],[Price]]*Table1_1[[#This Row],[Quantity]]</f>
        <v>2869</v>
      </c>
    </row>
    <row r="6054" spans="1:29" x14ac:dyDescent="0.3">
      <c r="A6054" t="s">
        <v>28</v>
      </c>
      <c r="B6054" t="s">
        <v>29</v>
      </c>
      <c r="C6054" t="s">
        <v>157</v>
      </c>
      <c r="D6054" t="s">
        <v>142</v>
      </c>
      <c r="E6054" t="s">
        <v>46</v>
      </c>
      <c r="F6054" t="s">
        <v>175</v>
      </c>
      <c r="G6054">
        <v>42</v>
      </c>
      <c r="H6054">
        <v>422515</v>
      </c>
      <c r="I6054" t="s">
        <v>34</v>
      </c>
      <c r="J6054" s="3">
        <v>44622</v>
      </c>
      <c r="K6054">
        <v>950</v>
      </c>
      <c r="L6054" t="s">
        <v>24238</v>
      </c>
      <c r="M6054" t="s">
        <v>747</v>
      </c>
      <c r="N6054" t="s">
        <v>24239</v>
      </c>
      <c r="O6054">
        <v>3093072457</v>
      </c>
      <c r="P6054" t="s">
        <v>39</v>
      </c>
      <c r="Q6054">
        <v>3</v>
      </c>
      <c r="R6054" t="s">
        <v>88</v>
      </c>
      <c r="S6054" t="s">
        <v>79</v>
      </c>
      <c r="T6054">
        <v>90141</v>
      </c>
      <c r="U6054" s="1">
        <v>45435</v>
      </c>
      <c r="V6054" t="s">
        <v>140</v>
      </c>
      <c r="W6054">
        <v>865642</v>
      </c>
      <c r="X6054" t="s">
        <v>1317</v>
      </c>
      <c r="Y6054">
        <v>958</v>
      </c>
      <c r="Z6054">
        <v>2504</v>
      </c>
      <c r="AA6054">
        <v>8</v>
      </c>
      <c r="AB6054">
        <v>8012.8</v>
      </c>
      <c r="AC6054">
        <f>Table1_1[[#This Row],[Price]]*Table1_1[[#This Row],[Quantity]]</f>
        <v>20032</v>
      </c>
    </row>
    <row r="6055" spans="1:29" x14ac:dyDescent="0.3">
      <c r="A6055" t="s">
        <v>28</v>
      </c>
      <c r="B6055" t="s">
        <v>29</v>
      </c>
      <c r="C6055" t="s">
        <v>91</v>
      </c>
      <c r="D6055" t="s">
        <v>560</v>
      </c>
      <c r="E6055" t="s">
        <v>46</v>
      </c>
      <c r="F6055" t="s">
        <v>175</v>
      </c>
      <c r="G6055">
        <v>54</v>
      </c>
      <c r="H6055">
        <v>424195</v>
      </c>
      <c r="I6055" t="s">
        <v>58</v>
      </c>
      <c r="J6055" s="3">
        <v>45075</v>
      </c>
      <c r="K6055">
        <v>800</v>
      </c>
      <c r="L6055" t="s">
        <v>1863</v>
      </c>
      <c r="M6055" t="s">
        <v>1058</v>
      </c>
      <c r="N6055" t="s">
        <v>24240</v>
      </c>
      <c r="O6055" t="s">
        <v>24241</v>
      </c>
      <c r="P6055" t="s">
        <v>87</v>
      </c>
      <c r="Q6055">
        <v>19</v>
      </c>
      <c r="R6055" t="s">
        <v>88</v>
      </c>
      <c r="S6055" t="s">
        <v>79</v>
      </c>
      <c r="T6055">
        <v>14153</v>
      </c>
      <c r="U6055" s="1">
        <v>45320</v>
      </c>
      <c r="V6055" t="s">
        <v>111</v>
      </c>
      <c r="W6055">
        <v>166203</v>
      </c>
      <c r="X6055" t="s">
        <v>24242</v>
      </c>
      <c r="Y6055">
        <v>381</v>
      </c>
      <c r="Z6055">
        <v>2319</v>
      </c>
      <c r="AA6055">
        <v>7</v>
      </c>
      <c r="AB6055">
        <v>6493.2000000000007</v>
      </c>
      <c r="AC6055">
        <f>Table1_1[[#This Row],[Price]]*Table1_1[[#This Row],[Quantity]]</f>
        <v>16233</v>
      </c>
    </row>
    <row r="6056" spans="1:29" x14ac:dyDescent="0.3">
      <c r="A6056" t="s">
        <v>28</v>
      </c>
      <c r="B6056" t="s">
        <v>29</v>
      </c>
      <c r="C6056" t="s">
        <v>193</v>
      </c>
      <c r="D6056" t="s">
        <v>380</v>
      </c>
      <c r="E6056" t="s">
        <v>46</v>
      </c>
      <c r="F6056" t="s">
        <v>83</v>
      </c>
      <c r="G6056">
        <v>99</v>
      </c>
      <c r="H6056">
        <v>422368</v>
      </c>
      <c r="I6056" t="s">
        <v>34</v>
      </c>
      <c r="J6056" s="3">
        <v>44451</v>
      </c>
      <c r="K6056">
        <v>1000</v>
      </c>
      <c r="L6056" t="s">
        <v>9892</v>
      </c>
      <c r="M6056" t="s">
        <v>1072</v>
      </c>
      <c r="N6056" t="s">
        <v>24243</v>
      </c>
      <c r="O6056" t="s">
        <v>24244</v>
      </c>
      <c r="P6056" t="s">
        <v>87</v>
      </c>
      <c r="Q6056">
        <v>13</v>
      </c>
      <c r="R6056" t="s">
        <v>40</v>
      </c>
      <c r="S6056" t="s">
        <v>79</v>
      </c>
      <c r="T6056">
        <v>45698</v>
      </c>
      <c r="U6056" s="1">
        <v>45568</v>
      </c>
      <c r="V6056" t="s">
        <v>155</v>
      </c>
      <c r="W6056">
        <v>381330</v>
      </c>
      <c r="X6056" t="s">
        <v>24245</v>
      </c>
      <c r="Y6056">
        <v>475</v>
      </c>
      <c r="Z6056">
        <v>1323</v>
      </c>
      <c r="AA6056">
        <v>8</v>
      </c>
      <c r="AB6056">
        <v>4233.6000000000004</v>
      </c>
      <c r="AC6056">
        <f>Table1_1[[#This Row],[Price]]*Table1_1[[#This Row],[Quantity]]</f>
        <v>10584</v>
      </c>
    </row>
    <row r="6057" spans="1:29" x14ac:dyDescent="0.3">
      <c r="A6057" t="s">
        <v>28</v>
      </c>
      <c r="B6057" t="s">
        <v>29</v>
      </c>
      <c r="C6057" t="s">
        <v>193</v>
      </c>
      <c r="D6057" t="s">
        <v>55</v>
      </c>
      <c r="E6057" t="s">
        <v>32</v>
      </c>
      <c r="F6057" t="s">
        <v>135</v>
      </c>
      <c r="G6057">
        <v>87</v>
      </c>
      <c r="H6057">
        <v>420186</v>
      </c>
      <c r="I6057" t="s">
        <v>58</v>
      </c>
      <c r="J6057" s="3">
        <v>44360</v>
      </c>
      <c r="K6057">
        <v>1400</v>
      </c>
      <c r="L6057" t="s">
        <v>24246</v>
      </c>
      <c r="M6057" t="s">
        <v>276</v>
      </c>
      <c r="N6057" t="s">
        <v>24247</v>
      </c>
      <c r="O6057" t="s">
        <v>24248</v>
      </c>
      <c r="P6057" t="s">
        <v>87</v>
      </c>
      <c r="Q6057">
        <v>4</v>
      </c>
      <c r="R6057" t="s">
        <v>40</v>
      </c>
      <c r="S6057" t="s">
        <v>79</v>
      </c>
      <c r="T6057">
        <v>70667</v>
      </c>
      <c r="U6057" s="1">
        <v>45434</v>
      </c>
      <c r="V6057" t="s">
        <v>140</v>
      </c>
      <c r="W6057">
        <v>857257</v>
      </c>
      <c r="X6057" t="s">
        <v>24249</v>
      </c>
      <c r="Y6057">
        <v>460</v>
      </c>
      <c r="Z6057">
        <v>1179</v>
      </c>
      <c r="AA6057">
        <v>5</v>
      </c>
      <c r="AB6057">
        <v>2358</v>
      </c>
      <c r="AC6057">
        <f>Table1_1[[#This Row],[Price]]*Table1_1[[#This Row],[Quantity]]</f>
        <v>5895</v>
      </c>
    </row>
    <row r="6058" spans="1:29" x14ac:dyDescent="0.3">
      <c r="A6058" t="s">
        <v>28</v>
      </c>
      <c r="B6058" t="s">
        <v>29</v>
      </c>
      <c r="C6058" t="s">
        <v>44</v>
      </c>
      <c r="D6058" t="s">
        <v>442</v>
      </c>
      <c r="E6058" t="s">
        <v>46</v>
      </c>
      <c r="F6058" t="s">
        <v>83</v>
      </c>
      <c r="G6058">
        <v>86</v>
      </c>
      <c r="H6058">
        <v>425990</v>
      </c>
      <c r="I6058" t="s">
        <v>58</v>
      </c>
      <c r="J6058" s="3">
        <v>45502</v>
      </c>
      <c r="K6058">
        <v>1100</v>
      </c>
      <c r="L6058" t="s">
        <v>24250</v>
      </c>
      <c r="M6058" t="s">
        <v>568</v>
      </c>
      <c r="N6058" t="s">
        <v>24251</v>
      </c>
      <c r="O6058" t="s">
        <v>24252</v>
      </c>
      <c r="P6058" t="s">
        <v>51</v>
      </c>
      <c r="Q6058">
        <v>10</v>
      </c>
      <c r="R6058" t="s">
        <v>88</v>
      </c>
      <c r="S6058" t="s">
        <v>79</v>
      </c>
      <c r="T6058">
        <v>79482</v>
      </c>
      <c r="U6058" s="1">
        <v>45610</v>
      </c>
      <c r="V6058" t="s">
        <v>42</v>
      </c>
      <c r="W6058">
        <v>953259</v>
      </c>
      <c r="X6058" t="s">
        <v>24253</v>
      </c>
      <c r="Y6058">
        <v>884</v>
      </c>
      <c r="Z6058">
        <v>855</v>
      </c>
      <c r="AA6058">
        <v>7</v>
      </c>
      <c r="AB6058">
        <v>2394</v>
      </c>
      <c r="AC6058">
        <f>Table1_1[[#This Row],[Price]]*Table1_1[[#This Row],[Quantity]]</f>
        <v>5985</v>
      </c>
    </row>
    <row r="6059" spans="1:29" x14ac:dyDescent="0.3">
      <c r="A6059" t="s">
        <v>28</v>
      </c>
      <c r="B6059" t="s">
        <v>29</v>
      </c>
      <c r="C6059" t="s">
        <v>157</v>
      </c>
      <c r="D6059" t="s">
        <v>637</v>
      </c>
      <c r="E6059" t="s">
        <v>46</v>
      </c>
      <c r="F6059" t="s">
        <v>83</v>
      </c>
      <c r="G6059">
        <v>50</v>
      </c>
      <c r="H6059">
        <v>423082</v>
      </c>
      <c r="I6059" t="s">
        <v>34</v>
      </c>
      <c r="J6059" s="3">
        <v>45572</v>
      </c>
      <c r="K6059">
        <v>950</v>
      </c>
      <c r="L6059" t="s">
        <v>24254</v>
      </c>
      <c r="M6059" t="s">
        <v>123</v>
      </c>
      <c r="N6059" t="s">
        <v>24255</v>
      </c>
      <c r="O6059" t="s">
        <v>24256</v>
      </c>
      <c r="P6059" t="s">
        <v>87</v>
      </c>
      <c r="Q6059">
        <v>17</v>
      </c>
      <c r="R6059" t="s">
        <v>40</v>
      </c>
      <c r="S6059" t="s">
        <v>79</v>
      </c>
      <c r="T6059">
        <v>88671</v>
      </c>
      <c r="U6059" s="1">
        <v>45530</v>
      </c>
      <c r="V6059" t="s">
        <v>64</v>
      </c>
      <c r="W6059">
        <v>980567</v>
      </c>
      <c r="X6059" t="s">
        <v>8811</v>
      </c>
      <c r="Y6059">
        <v>644</v>
      </c>
      <c r="Z6059">
        <v>917</v>
      </c>
      <c r="AA6059">
        <v>7</v>
      </c>
      <c r="AB6059">
        <v>2567.6000000000004</v>
      </c>
      <c r="AC6059">
        <f>Table1_1[[#This Row],[Price]]*Table1_1[[#This Row],[Quantity]]</f>
        <v>6419</v>
      </c>
    </row>
    <row r="6060" spans="1:29" x14ac:dyDescent="0.3">
      <c r="A6060" t="s">
        <v>28</v>
      </c>
      <c r="B6060" t="s">
        <v>29</v>
      </c>
      <c r="C6060" t="s">
        <v>44</v>
      </c>
      <c r="D6060" t="s">
        <v>149</v>
      </c>
      <c r="E6060" t="s">
        <v>56</v>
      </c>
      <c r="F6060" t="s">
        <v>150</v>
      </c>
      <c r="G6060">
        <v>55</v>
      </c>
      <c r="H6060">
        <v>438154</v>
      </c>
      <c r="I6060" t="s">
        <v>34</v>
      </c>
      <c r="J6060" s="3">
        <v>44170</v>
      </c>
      <c r="K6060">
        <v>1300</v>
      </c>
      <c r="L6060" t="s">
        <v>24258</v>
      </c>
      <c r="M6060" t="s">
        <v>334</v>
      </c>
      <c r="N6060" t="s">
        <v>24259</v>
      </c>
      <c r="O6060" t="s">
        <v>24260</v>
      </c>
      <c r="P6060" t="s">
        <v>87</v>
      </c>
      <c r="Q6060">
        <v>3</v>
      </c>
      <c r="R6060" t="s">
        <v>40</v>
      </c>
      <c r="S6060" t="s">
        <v>41</v>
      </c>
      <c r="T6060">
        <v>10064</v>
      </c>
      <c r="U6060" s="1">
        <v>45415</v>
      </c>
      <c r="V6060" t="s">
        <v>140</v>
      </c>
      <c r="W6060">
        <v>931317</v>
      </c>
      <c r="X6060" t="s">
        <v>24261</v>
      </c>
      <c r="Y6060">
        <v>253</v>
      </c>
      <c r="Z6060">
        <v>2018</v>
      </c>
      <c r="AA6060">
        <v>4</v>
      </c>
      <c r="AB6060">
        <v>3228.8</v>
      </c>
      <c r="AC6060">
        <f>Table1_1[[#This Row],[Price]]*Table1_1[[#This Row],[Quantity]]</f>
        <v>8072</v>
      </c>
    </row>
    <row r="6061" spans="1:29" x14ac:dyDescent="0.3">
      <c r="A6061" t="s">
        <v>28</v>
      </c>
      <c r="B6061" t="s">
        <v>29</v>
      </c>
      <c r="C6061" t="s">
        <v>157</v>
      </c>
      <c r="D6061" t="s">
        <v>92</v>
      </c>
      <c r="E6061" t="s">
        <v>56</v>
      </c>
      <c r="F6061" t="s">
        <v>113</v>
      </c>
      <c r="G6061">
        <v>30</v>
      </c>
      <c r="H6061">
        <v>404127</v>
      </c>
      <c r="I6061" t="s">
        <v>58</v>
      </c>
      <c r="J6061" s="3">
        <v>43863</v>
      </c>
      <c r="K6061">
        <v>800</v>
      </c>
      <c r="L6061" t="s">
        <v>24262</v>
      </c>
      <c r="M6061" t="s">
        <v>482</v>
      </c>
      <c r="N6061" t="s">
        <v>24263</v>
      </c>
      <c r="O6061" t="s">
        <v>24264</v>
      </c>
      <c r="P6061" t="s">
        <v>71</v>
      </c>
      <c r="Q6061">
        <v>4</v>
      </c>
      <c r="R6061" t="s">
        <v>88</v>
      </c>
      <c r="S6061" t="s">
        <v>63</v>
      </c>
      <c r="T6061">
        <v>12525</v>
      </c>
      <c r="U6061" s="1">
        <v>45322</v>
      </c>
      <c r="V6061" t="s">
        <v>111</v>
      </c>
      <c r="W6061">
        <v>951761</v>
      </c>
      <c r="X6061" t="s">
        <v>24265</v>
      </c>
      <c r="Y6061">
        <v>445</v>
      </c>
      <c r="Z6061">
        <v>499</v>
      </c>
      <c r="AA6061">
        <v>6</v>
      </c>
      <c r="AB6061">
        <v>1197.6000000000001</v>
      </c>
      <c r="AC6061">
        <f>Table1_1[[#This Row],[Price]]*Table1_1[[#This Row],[Quantity]]</f>
        <v>2994</v>
      </c>
    </row>
    <row r="6062" spans="1:29" x14ac:dyDescent="0.3">
      <c r="A6062" t="s">
        <v>28</v>
      </c>
      <c r="B6062" t="s">
        <v>29</v>
      </c>
      <c r="C6062" t="s">
        <v>157</v>
      </c>
      <c r="D6062" t="s">
        <v>92</v>
      </c>
      <c r="E6062" t="s">
        <v>46</v>
      </c>
      <c r="F6062" t="s">
        <v>47</v>
      </c>
      <c r="G6062">
        <v>94</v>
      </c>
      <c r="H6062">
        <v>439009</v>
      </c>
      <c r="I6062" t="s">
        <v>58</v>
      </c>
      <c r="J6062" s="3">
        <v>45124</v>
      </c>
      <c r="K6062">
        <v>1000</v>
      </c>
      <c r="L6062" t="s">
        <v>24266</v>
      </c>
      <c r="M6062" t="s">
        <v>542</v>
      </c>
      <c r="N6062" t="s">
        <v>24267</v>
      </c>
      <c r="O6062" t="s">
        <v>24268</v>
      </c>
      <c r="P6062" t="s">
        <v>71</v>
      </c>
      <c r="Q6062">
        <v>17</v>
      </c>
      <c r="R6062" t="s">
        <v>40</v>
      </c>
      <c r="S6062" t="s">
        <v>63</v>
      </c>
      <c r="T6062">
        <v>34108</v>
      </c>
      <c r="U6062" s="1">
        <v>45311</v>
      </c>
      <c r="V6062" t="s">
        <v>111</v>
      </c>
      <c r="W6062">
        <v>358592</v>
      </c>
      <c r="X6062" t="s">
        <v>22654</v>
      </c>
      <c r="Y6062">
        <v>413</v>
      </c>
      <c r="Z6062">
        <v>539</v>
      </c>
      <c r="AA6062">
        <v>3</v>
      </c>
      <c r="AB6062">
        <v>646.80000000000007</v>
      </c>
      <c r="AC6062">
        <f>Table1_1[[#This Row],[Price]]*Table1_1[[#This Row],[Quantity]]</f>
        <v>1617</v>
      </c>
    </row>
    <row r="6063" spans="1:29" x14ac:dyDescent="0.3">
      <c r="A6063" t="s">
        <v>28</v>
      </c>
      <c r="B6063" t="s">
        <v>29</v>
      </c>
      <c r="C6063" t="s">
        <v>54</v>
      </c>
      <c r="D6063" t="s">
        <v>364</v>
      </c>
      <c r="E6063" t="s">
        <v>46</v>
      </c>
      <c r="F6063" t="s">
        <v>47</v>
      </c>
      <c r="G6063">
        <v>86</v>
      </c>
      <c r="H6063">
        <v>428619</v>
      </c>
      <c r="I6063" t="s">
        <v>58</v>
      </c>
      <c r="J6063" s="3">
        <v>44529</v>
      </c>
      <c r="K6063">
        <v>800</v>
      </c>
      <c r="L6063" t="s">
        <v>24269</v>
      </c>
      <c r="M6063" t="s">
        <v>244</v>
      </c>
      <c r="N6063" t="s">
        <v>24270</v>
      </c>
      <c r="O6063" t="s">
        <v>24271</v>
      </c>
      <c r="P6063" t="s">
        <v>51</v>
      </c>
      <c r="Q6063">
        <v>6</v>
      </c>
      <c r="R6063" t="s">
        <v>40</v>
      </c>
      <c r="S6063" t="s">
        <v>79</v>
      </c>
      <c r="T6063">
        <v>94714</v>
      </c>
      <c r="U6063" s="1">
        <v>45608</v>
      </c>
      <c r="V6063" t="s">
        <v>42</v>
      </c>
      <c r="W6063">
        <v>427942</v>
      </c>
      <c r="X6063" t="s">
        <v>24272</v>
      </c>
      <c r="Y6063">
        <v>218</v>
      </c>
      <c r="Z6063">
        <v>1832</v>
      </c>
      <c r="AA6063">
        <v>1</v>
      </c>
      <c r="AB6063">
        <v>732.80000000000007</v>
      </c>
      <c r="AC6063">
        <f>Table1_1[[#This Row],[Price]]*Table1_1[[#This Row],[Quantity]]</f>
        <v>1832</v>
      </c>
    </row>
    <row r="6064" spans="1:29" x14ac:dyDescent="0.3">
      <c r="A6064" t="s">
        <v>28</v>
      </c>
      <c r="B6064" t="s">
        <v>29</v>
      </c>
      <c r="C6064" t="s">
        <v>66</v>
      </c>
      <c r="D6064" t="s">
        <v>349</v>
      </c>
      <c r="E6064" t="s">
        <v>56</v>
      </c>
      <c r="F6064" t="s">
        <v>57</v>
      </c>
      <c r="G6064">
        <v>27</v>
      </c>
      <c r="H6064">
        <v>433632</v>
      </c>
      <c r="I6064" t="s">
        <v>34</v>
      </c>
      <c r="J6064" s="3">
        <v>44949</v>
      </c>
      <c r="K6064">
        <v>950</v>
      </c>
      <c r="L6064" t="s">
        <v>24273</v>
      </c>
      <c r="M6064" t="s">
        <v>269</v>
      </c>
      <c r="N6064" t="s">
        <v>24274</v>
      </c>
      <c r="O6064" t="s">
        <v>24275</v>
      </c>
      <c r="P6064" t="s">
        <v>51</v>
      </c>
      <c r="Q6064">
        <v>19</v>
      </c>
      <c r="R6064" t="s">
        <v>40</v>
      </c>
      <c r="S6064" t="s">
        <v>79</v>
      </c>
      <c r="T6064">
        <v>88095</v>
      </c>
      <c r="U6064" s="1">
        <v>45397</v>
      </c>
      <c r="V6064" t="s">
        <v>80</v>
      </c>
      <c r="W6064">
        <v>507482</v>
      </c>
      <c r="X6064" t="s">
        <v>24276</v>
      </c>
      <c r="Y6064">
        <v>401</v>
      </c>
      <c r="Z6064">
        <v>1428</v>
      </c>
      <c r="AA6064">
        <v>6</v>
      </c>
      <c r="AB6064">
        <v>3427.2000000000003</v>
      </c>
      <c r="AC6064">
        <f>Table1_1[[#This Row],[Price]]*Table1_1[[#This Row],[Quantity]]</f>
        <v>8568</v>
      </c>
    </row>
    <row r="6065" spans="1:29" x14ac:dyDescent="0.3">
      <c r="A6065" t="s">
        <v>28</v>
      </c>
      <c r="B6065" t="s">
        <v>29</v>
      </c>
      <c r="C6065" t="s">
        <v>44</v>
      </c>
      <c r="D6065" t="s">
        <v>45</v>
      </c>
      <c r="E6065" t="s">
        <v>56</v>
      </c>
      <c r="F6065" t="s">
        <v>106</v>
      </c>
      <c r="G6065">
        <v>25</v>
      </c>
      <c r="H6065">
        <v>438009</v>
      </c>
      <c r="I6065" t="s">
        <v>34</v>
      </c>
      <c r="J6065" s="3">
        <v>44479</v>
      </c>
      <c r="K6065">
        <v>1100</v>
      </c>
      <c r="L6065" t="s">
        <v>24277</v>
      </c>
      <c r="M6065" t="s">
        <v>843</v>
      </c>
      <c r="N6065" t="s">
        <v>24278</v>
      </c>
      <c r="O6065" t="s">
        <v>24279</v>
      </c>
      <c r="P6065" t="s">
        <v>39</v>
      </c>
      <c r="Q6065">
        <v>10</v>
      </c>
      <c r="R6065" t="s">
        <v>88</v>
      </c>
      <c r="S6065" t="s">
        <v>79</v>
      </c>
      <c r="T6065">
        <v>56461</v>
      </c>
      <c r="U6065" s="1">
        <v>45531</v>
      </c>
      <c r="V6065" t="s">
        <v>64</v>
      </c>
      <c r="W6065">
        <v>222542</v>
      </c>
      <c r="X6065" t="s">
        <v>24280</v>
      </c>
      <c r="Y6065">
        <v>959</v>
      </c>
      <c r="Z6065">
        <v>1573</v>
      </c>
      <c r="AA6065">
        <v>5</v>
      </c>
      <c r="AB6065">
        <v>3146</v>
      </c>
      <c r="AC6065">
        <f>Table1_1[[#This Row],[Price]]*Table1_1[[#This Row],[Quantity]]</f>
        <v>7865</v>
      </c>
    </row>
    <row r="6066" spans="1:29" x14ac:dyDescent="0.3">
      <c r="A6066" t="s">
        <v>28</v>
      </c>
      <c r="B6066" t="s">
        <v>29</v>
      </c>
      <c r="C6066" t="s">
        <v>54</v>
      </c>
      <c r="D6066" t="s">
        <v>98</v>
      </c>
      <c r="E6066" t="s">
        <v>32</v>
      </c>
      <c r="F6066" t="s">
        <v>57</v>
      </c>
      <c r="G6066">
        <v>26</v>
      </c>
      <c r="H6066">
        <v>406907</v>
      </c>
      <c r="I6066" t="s">
        <v>58</v>
      </c>
      <c r="J6066" s="3">
        <v>44042</v>
      </c>
      <c r="K6066">
        <v>950</v>
      </c>
      <c r="L6066" t="s">
        <v>24281</v>
      </c>
      <c r="M6066" t="s">
        <v>953</v>
      </c>
      <c r="N6066" t="s">
        <v>24282</v>
      </c>
      <c r="O6066" t="s">
        <v>24283</v>
      </c>
      <c r="P6066" t="s">
        <v>71</v>
      </c>
      <c r="Q6066">
        <v>16</v>
      </c>
      <c r="R6066" t="s">
        <v>88</v>
      </c>
      <c r="S6066" t="s">
        <v>41</v>
      </c>
      <c r="T6066">
        <v>92630</v>
      </c>
      <c r="U6066" s="1">
        <v>45401</v>
      </c>
      <c r="V6066" t="s">
        <v>80</v>
      </c>
      <c r="W6066">
        <v>551384</v>
      </c>
      <c r="X6066" t="s">
        <v>24284</v>
      </c>
      <c r="Y6066">
        <v>325</v>
      </c>
      <c r="Z6066">
        <v>1711</v>
      </c>
      <c r="AA6066">
        <v>1</v>
      </c>
      <c r="AB6066">
        <v>684.40000000000009</v>
      </c>
      <c r="AC6066">
        <f>Table1_1[[#This Row],[Price]]*Table1_1[[#This Row],[Quantity]]</f>
        <v>1711</v>
      </c>
    </row>
    <row r="6067" spans="1:29" x14ac:dyDescent="0.3">
      <c r="A6067" t="s">
        <v>28</v>
      </c>
      <c r="B6067" t="s">
        <v>29</v>
      </c>
      <c r="C6067" t="s">
        <v>54</v>
      </c>
      <c r="D6067" t="s">
        <v>220</v>
      </c>
      <c r="E6067" t="s">
        <v>46</v>
      </c>
      <c r="F6067" t="s">
        <v>57</v>
      </c>
      <c r="G6067">
        <v>55</v>
      </c>
      <c r="H6067">
        <v>414243</v>
      </c>
      <c r="I6067" t="s">
        <v>58</v>
      </c>
      <c r="J6067" s="3">
        <v>44395</v>
      </c>
      <c r="K6067">
        <v>1000</v>
      </c>
      <c r="L6067" t="s">
        <v>24286</v>
      </c>
      <c r="M6067" t="s">
        <v>49</v>
      </c>
      <c r="N6067" t="s">
        <v>24287</v>
      </c>
      <c r="O6067" t="s">
        <v>24288</v>
      </c>
      <c r="P6067" t="s">
        <v>87</v>
      </c>
      <c r="Q6067">
        <v>20</v>
      </c>
      <c r="R6067" t="s">
        <v>40</v>
      </c>
      <c r="S6067" t="s">
        <v>118</v>
      </c>
      <c r="T6067">
        <v>40127</v>
      </c>
      <c r="U6067" s="1">
        <v>45618</v>
      </c>
      <c r="V6067" t="s">
        <v>42</v>
      </c>
      <c r="W6067">
        <v>881756</v>
      </c>
      <c r="X6067" t="s">
        <v>24289</v>
      </c>
      <c r="Y6067">
        <v>988</v>
      </c>
      <c r="Z6067">
        <v>2346</v>
      </c>
      <c r="AA6067">
        <v>8</v>
      </c>
      <c r="AB6067">
        <v>7507.2000000000007</v>
      </c>
      <c r="AC6067">
        <f>Table1_1[[#This Row],[Price]]*Table1_1[[#This Row],[Quantity]]</f>
        <v>18768</v>
      </c>
    </row>
    <row r="6068" spans="1:29" x14ac:dyDescent="0.3">
      <c r="A6068" t="s">
        <v>28</v>
      </c>
      <c r="B6068" t="s">
        <v>29</v>
      </c>
      <c r="C6068" t="s">
        <v>193</v>
      </c>
      <c r="D6068" t="s">
        <v>92</v>
      </c>
      <c r="E6068" t="s">
        <v>32</v>
      </c>
      <c r="F6068" t="s">
        <v>57</v>
      </c>
      <c r="G6068">
        <v>62</v>
      </c>
      <c r="H6068">
        <v>412083</v>
      </c>
      <c r="I6068" t="s">
        <v>58</v>
      </c>
      <c r="J6068" s="3">
        <v>45111</v>
      </c>
      <c r="K6068">
        <v>1300</v>
      </c>
      <c r="L6068" t="s">
        <v>12079</v>
      </c>
      <c r="M6068" t="s">
        <v>137</v>
      </c>
      <c r="N6068" t="s">
        <v>24291</v>
      </c>
      <c r="O6068" t="s">
        <v>24292</v>
      </c>
      <c r="P6068" t="s">
        <v>71</v>
      </c>
      <c r="Q6068">
        <v>9</v>
      </c>
      <c r="R6068" t="s">
        <v>88</v>
      </c>
      <c r="S6068" t="s">
        <v>79</v>
      </c>
      <c r="T6068">
        <v>28206</v>
      </c>
      <c r="U6068" s="1">
        <v>45549</v>
      </c>
      <c r="V6068" t="s">
        <v>180</v>
      </c>
      <c r="W6068">
        <v>981792</v>
      </c>
      <c r="X6068" t="s">
        <v>24293</v>
      </c>
      <c r="Y6068">
        <v>442</v>
      </c>
      <c r="Z6068">
        <v>977</v>
      </c>
      <c r="AA6068">
        <v>2</v>
      </c>
      <c r="AB6068">
        <v>781.6</v>
      </c>
      <c r="AC6068">
        <f>Table1_1[[#This Row],[Price]]*Table1_1[[#This Row],[Quantity]]</f>
        <v>1954</v>
      </c>
    </row>
    <row r="6069" spans="1:29" x14ac:dyDescent="0.3">
      <c r="A6069" t="s">
        <v>28</v>
      </c>
      <c r="B6069" t="s">
        <v>29</v>
      </c>
      <c r="C6069" t="s">
        <v>54</v>
      </c>
      <c r="D6069" t="s">
        <v>411</v>
      </c>
      <c r="E6069" t="s">
        <v>56</v>
      </c>
      <c r="F6069" t="s">
        <v>150</v>
      </c>
      <c r="G6069">
        <v>76</v>
      </c>
      <c r="H6069">
        <v>404121</v>
      </c>
      <c r="I6069" t="s">
        <v>58</v>
      </c>
      <c r="J6069" s="3">
        <v>45485</v>
      </c>
      <c r="K6069">
        <v>1000</v>
      </c>
      <c r="L6069" t="s">
        <v>24294</v>
      </c>
      <c r="M6069" t="s">
        <v>36</v>
      </c>
      <c r="N6069" t="s">
        <v>24295</v>
      </c>
      <c r="O6069" t="s">
        <v>24296</v>
      </c>
      <c r="P6069" t="s">
        <v>39</v>
      </c>
      <c r="Q6069">
        <v>20</v>
      </c>
      <c r="R6069" t="s">
        <v>88</v>
      </c>
      <c r="S6069" t="s">
        <v>63</v>
      </c>
      <c r="T6069">
        <v>47102</v>
      </c>
      <c r="U6069" s="1">
        <v>45535</v>
      </c>
      <c r="V6069" t="s">
        <v>64</v>
      </c>
      <c r="W6069">
        <v>432906</v>
      </c>
      <c r="X6069" t="s">
        <v>24297</v>
      </c>
      <c r="Y6069">
        <v>965</v>
      </c>
      <c r="Z6069">
        <v>1663</v>
      </c>
      <c r="AA6069">
        <v>6</v>
      </c>
      <c r="AB6069">
        <v>3991.2000000000003</v>
      </c>
      <c r="AC6069">
        <f>Table1_1[[#This Row],[Price]]*Table1_1[[#This Row],[Quantity]]</f>
        <v>9978</v>
      </c>
    </row>
    <row r="6070" spans="1:29" x14ac:dyDescent="0.3">
      <c r="A6070" t="s">
        <v>28</v>
      </c>
      <c r="B6070" t="s">
        <v>29</v>
      </c>
      <c r="C6070" t="s">
        <v>157</v>
      </c>
      <c r="D6070" t="s">
        <v>45</v>
      </c>
      <c r="E6070" t="s">
        <v>46</v>
      </c>
      <c r="F6070" t="s">
        <v>355</v>
      </c>
      <c r="G6070">
        <v>72</v>
      </c>
      <c r="H6070">
        <v>425735</v>
      </c>
      <c r="I6070" t="s">
        <v>34</v>
      </c>
      <c r="J6070" s="3">
        <v>45415</v>
      </c>
      <c r="K6070">
        <v>950</v>
      </c>
      <c r="L6070" t="s">
        <v>24298</v>
      </c>
      <c r="M6070" t="s">
        <v>423</v>
      </c>
      <c r="N6070" t="s">
        <v>24299</v>
      </c>
      <c r="O6070" t="s">
        <v>24300</v>
      </c>
      <c r="P6070" t="s">
        <v>87</v>
      </c>
      <c r="Q6070">
        <v>19</v>
      </c>
      <c r="R6070" t="s">
        <v>40</v>
      </c>
      <c r="S6070" t="s">
        <v>118</v>
      </c>
      <c r="T6070">
        <v>81037</v>
      </c>
      <c r="U6070" s="1">
        <v>45615</v>
      </c>
      <c r="V6070" t="s">
        <v>42</v>
      </c>
      <c r="W6070">
        <v>547918</v>
      </c>
      <c r="X6070" t="s">
        <v>24301</v>
      </c>
      <c r="Y6070">
        <v>225</v>
      </c>
      <c r="Z6070">
        <v>1877</v>
      </c>
      <c r="AA6070">
        <v>2</v>
      </c>
      <c r="AB6070">
        <v>1501.6000000000001</v>
      </c>
      <c r="AC6070">
        <f>Table1_1[[#This Row],[Price]]*Table1_1[[#This Row],[Quantity]]</f>
        <v>3754</v>
      </c>
    </row>
    <row r="6071" spans="1:29" x14ac:dyDescent="0.3">
      <c r="A6071" t="s">
        <v>28</v>
      </c>
      <c r="B6071" t="s">
        <v>29</v>
      </c>
      <c r="C6071" t="s">
        <v>30</v>
      </c>
      <c r="D6071" t="s">
        <v>170</v>
      </c>
      <c r="E6071" t="s">
        <v>56</v>
      </c>
      <c r="F6071" t="s">
        <v>33</v>
      </c>
      <c r="G6071">
        <v>3</v>
      </c>
      <c r="H6071">
        <v>418322</v>
      </c>
      <c r="I6071" t="s">
        <v>34</v>
      </c>
      <c r="J6071" s="3">
        <v>44375</v>
      </c>
      <c r="K6071">
        <v>800</v>
      </c>
      <c r="L6071" t="s">
        <v>10523</v>
      </c>
      <c r="M6071" t="s">
        <v>747</v>
      </c>
      <c r="N6071" t="s">
        <v>24302</v>
      </c>
      <c r="O6071" t="s">
        <v>24303</v>
      </c>
      <c r="P6071" t="s">
        <v>87</v>
      </c>
      <c r="Q6071">
        <v>14</v>
      </c>
      <c r="R6071" t="s">
        <v>88</v>
      </c>
      <c r="S6071" t="s">
        <v>63</v>
      </c>
      <c r="T6071">
        <v>46110</v>
      </c>
      <c r="U6071" s="1">
        <v>45299</v>
      </c>
      <c r="V6071" t="s">
        <v>111</v>
      </c>
      <c r="W6071">
        <v>580106</v>
      </c>
      <c r="X6071" t="s">
        <v>24304</v>
      </c>
      <c r="Y6071">
        <v>467</v>
      </c>
      <c r="Z6071">
        <v>2433</v>
      </c>
      <c r="AA6071">
        <v>1</v>
      </c>
      <c r="AB6071">
        <v>973.2</v>
      </c>
      <c r="AC6071">
        <f>Table1_1[[#This Row],[Price]]*Table1_1[[#This Row],[Quantity]]</f>
        <v>2433</v>
      </c>
    </row>
    <row r="6072" spans="1:29" x14ac:dyDescent="0.3">
      <c r="A6072" t="s">
        <v>28</v>
      </c>
      <c r="B6072" t="s">
        <v>29</v>
      </c>
      <c r="C6072" t="s">
        <v>148</v>
      </c>
      <c r="D6072" t="s">
        <v>611</v>
      </c>
      <c r="E6072" t="s">
        <v>56</v>
      </c>
      <c r="F6072" t="s">
        <v>33</v>
      </c>
      <c r="G6072">
        <v>24</v>
      </c>
      <c r="H6072">
        <v>416899</v>
      </c>
      <c r="I6072" t="s">
        <v>34</v>
      </c>
      <c r="J6072" s="3">
        <v>44646</v>
      </c>
      <c r="K6072">
        <v>1300</v>
      </c>
      <c r="L6072" t="s">
        <v>24305</v>
      </c>
      <c r="M6072" t="s">
        <v>1366</v>
      </c>
      <c r="N6072" t="s">
        <v>24306</v>
      </c>
      <c r="O6072" t="s">
        <v>24307</v>
      </c>
      <c r="P6072" t="s">
        <v>71</v>
      </c>
      <c r="Q6072">
        <v>19</v>
      </c>
      <c r="R6072" t="s">
        <v>40</v>
      </c>
      <c r="S6072" t="s">
        <v>41</v>
      </c>
      <c r="T6072">
        <v>17208</v>
      </c>
      <c r="U6072" s="1">
        <v>45431</v>
      </c>
      <c r="V6072" t="s">
        <v>140</v>
      </c>
      <c r="W6072">
        <v>189197</v>
      </c>
      <c r="X6072" t="s">
        <v>24308</v>
      </c>
      <c r="Y6072">
        <v>701</v>
      </c>
      <c r="Z6072">
        <v>1097</v>
      </c>
      <c r="AA6072">
        <v>3</v>
      </c>
      <c r="AB6072">
        <v>1316.4</v>
      </c>
      <c r="AC6072">
        <f>Table1_1[[#This Row],[Price]]*Table1_1[[#This Row],[Quantity]]</f>
        <v>3291</v>
      </c>
    </row>
    <row r="6073" spans="1:29" x14ac:dyDescent="0.3">
      <c r="A6073" t="s">
        <v>28</v>
      </c>
      <c r="B6073" t="s">
        <v>29</v>
      </c>
      <c r="C6073" t="s">
        <v>66</v>
      </c>
      <c r="D6073" t="s">
        <v>182</v>
      </c>
      <c r="E6073" t="s">
        <v>56</v>
      </c>
      <c r="F6073" t="s">
        <v>47</v>
      </c>
      <c r="G6073">
        <v>89</v>
      </c>
      <c r="H6073">
        <v>414173</v>
      </c>
      <c r="I6073" t="s">
        <v>58</v>
      </c>
      <c r="J6073" s="3">
        <v>45407</v>
      </c>
      <c r="K6073">
        <v>1100</v>
      </c>
      <c r="L6073" t="s">
        <v>24309</v>
      </c>
      <c r="M6073" t="s">
        <v>1072</v>
      </c>
      <c r="N6073" t="s">
        <v>24310</v>
      </c>
      <c r="O6073" t="s">
        <v>24311</v>
      </c>
      <c r="P6073" t="s">
        <v>51</v>
      </c>
      <c r="Q6073">
        <v>14</v>
      </c>
      <c r="R6073" t="s">
        <v>88</v>
      </c>
      <c r="S6073" t="s">
        <v>118</v>
      </c>
      <c r="T6073">
        <v>38479</v>
      </c>
      <c r="U6073" s="1">
        <v>45384</v>
      </c>
      <c r="V6073" t="s">
        <v>80</v>
      </c>
      <c r="W6073">
        <v>178976</v>
      </c>
      <c r="X6073" t="s">
        <v>24312</v>
      </c>
      <c r="Y6073">
        <v>389</v>
      </c>
      <c r="Z6073">
        <v>2561</v>
      </c>
      <c r="AA6073">
        <v>5</v>
      </c>
      <c r="AB6073">
        <v>5122</v>
      </c>
      <c r="AC6073">
        <f>Table1_1[[#This Row],[Price]]*Table1_1[[#This Row],[Quantity]]</f>
        <v>12805</v>
      </c>
    </row>
    <row r="6074" spans="1:29" x14ac:dyDescent="0.3">
      <c r="A6074" t="s">
        <v>28</v>
      </c>
      <c r="B6074" t="s">
        <v>29</v>
      </c>
      <c r="C6074" t="s">
        <v>91</v>
      </c>
      <c r="D6074" t="s">
        <v>82</v>
      </c>
      <c r="E6074" t="s">
        <v>56</v>
      </c>
      <c r="F6074" t="s">
        <v>57</v>
      </c>
      <c r="G6074">
        <v>9</v>
      </c>
      <c r="H6074">
        <v>404799</v>
      </c>
      <c r="I6074" t="s">
        <v>58</v>
      </c>
      <c r="J6074" s="3">
        <v>44431</v>
      </c>
      <c r="K6074">
        <v>950</v>
      </c>
      <c r="L6074" t="s">
        <v>24313</v>
      </c>
      <c r="M6074" t="s">
        <v>1291</v>
      </c>
      <c r="N6074" t="s">
        <v>24314</v>
      </c>
      <c r="O6074" t="s">
        <v>24315</v>
      </c>
      <c r="P6074" t="s">
        <v>39</v>
      </c>
      <c r="Q6074">
        <v>18</v>
      </c>
      <c r="R6074" t="s">
        <v>88</v>
      </c>
      <c r="S6074" t="s">
        <v>63</v>
      </c>
      <c r="T6074">
        <v>46892</v>
      </c>
      <c r="U6074" s="1">
        <v>45419</v>
      </c>
      <c r="V6074" t="s">
        <v>140</v>
      </c>
      <c r="W6074">
        <v>254000</v>
      </c>
      <c r="X6074" t="s">
        <v>22596</v>
      </c>
      <c r="Y6074">
        <v>290</v>
      </c>
      <c r="Z6074">
        <v>1654</v>
      </c>
      <c r="AA6074">
        <v>3</v>
      </c>
      <c r="AB6074">
        <v>1984.8000000000002</v>
      </c>
      <c r="AC6074">
        <f>Table1_1[[#This Row],[Price]]*Table1_1[[#This Row],[Quantity]]</f>
        <v>4962</v>
      </c>
    </row>
    <row r="6075" spans="1:29" x14ac:dyDescent="0.3">
      <c r="A6075" t="s">
        <v>28</v>
      </c>
      <c r="B6075" t="s">
        <v>29</v>
      </c>
      <c r="C6075" t="s">
        <v>30</v>
      </c>
      <c r="D6075" t="s">
        <v>261</v>
      </c>
      <c r="E6075" t="s">
        <v>56</v>
      </c>
      <c r="F6075" t="s">
        <v>106</v>
      </c>
      <c r="G6075">
        <v>11</v>
      </c>
      <c r="H6075">
        <v>425701</v>
      </c>
      <c r="I6075" t="s">
        <v>58</v>
      </c>
      <c r="J6075" s="3">
        <v>44481</v>
      </c>
      <c r="K6075">
        <v>800</v>
      </c>
      <c r="L6075" t="s">
        <v>24316</v>
      </c>
      <c r="M6075" t="s">
        <v>189</v>
      </c>
      <c r="N6075" t="s">
        <v>24317</v>
      </c>
      <c r="O6075" t="s">
        <v>24318</v>
      </c>
      <c r="P6075" t="s">
        <v>71</v>
      </c>
      <c r="Q6075">
        <v>19</v>
      </c>
      <c r="R6075" t="s">
        <v>40</v>
      </c>
      <c r="S6075" t="s">
        <v>41</v>
      </c>
      <c r="T6075">
        <v>58992</v>
      </c>
      <c r="U6075" s="1">
        <v>45350</v>
      </c>
      <c r="V6075" t="s">
        <v>119</v>
      </c>
      <c r="W6075">
        <v>429071</v>
      </c>
      <c r="X6075" t="s">
        <v>9289</v>
      </c>
      <c r="Y6075">
        <v>553</v>
      </c>
      <c r="Z6075">
        <v>1842</v>
      </c>
      <c r="AA6075">
        <v>2</v>
      </c>
      <c r="AB6075">
        <v>1473.6000000000001</v>
      </c>
      <c r="AC6075">
        <f>Table1_1[[#This Row],[Price]]*Table1_1[[#This Row],[Quantity]]</f>
        <v>3684</v>
      </c>
    </row>
    <row r="6076" spans="1:29" x14ac:dyDescent="0.3">
      <c r="A6076" t="s">
        <v>28</v>
      </c>
      <c r="B6076" t="s">
        <v>29</v>
      </c>
      <c r="C6076" t="s">
        <v>193</v>
      </c>
      <c r="D6076" t="s">
        <v>220</v>
      </c>
      <c r="E6076" t="s">
        <v>32</v>
      </c>
      <c r="F6076" t="s">
        <v>135</v>
      </c>
      <c r="G6076">
        <v>49</v>
      </c>
      <c r="H6076">
        <v>415619</v>
      </c>
      <c r="I6076" t="s">
        <v>58</v>
      </c>
      <c r="J6076" s="3">
        <v>45215</v>
      </c>
      <c r="K6076">
        <v>1400</v>
      </c>
      <c r="L6076" t="s">
        <v>24320</v>
      </c>
      <c r="M6076" t="s">
        <v>1305</v>
      </c>
      <c r="N6076" t="s">
        <v>24321</v>
      </c>
      <c r="O6076" t="s">
        <v>24322</v>
      </c>
      <c r="P6076" t="s">
        <v>39</v>
      </c>
      <c r="Q6076">
        <v>16</v>
      </c>
      <c r="R6076" t="s">
        <v>40</v>
      </c>
      <c r="S6076" t="s">
        <v>79</v>
      </c>
      <c r="T6076">
        <v>36711</v>
      </c>
      <c r="U6076" s="1">
        <v>45403</v>
      </c>
      <c r="V6076" t="s">
        <v>80</v>
      </c>
      <c r="W6076">
        <v>206045</v>
      </c>
      <c r="X6076" t="s">
        <v>24323</v>
      </c>
      <c r="Y6076">
        <v>845</v>
      </c>
      <c r="Z6076">
        <v>936</v>
      </c>
      <c r="AA6076">
        <v>2</v>
      </c>
      <c r="AB6076">
        <v>748.80000000000007</v>
      </c>
      <c r="AC6076">
        <f>Table1_1[[#This Row],[Price]]*Table1_1[[#This Row],[Quantity]]</f>
        <v>1872</v>
      </c>
    </row>
    <row r="6077" spans="1:29" x14ac:dyDescent="0.3">
      <c r="A6077" t="s">
        <v>28</v>
      </c>
      <c r="B6077" t="s">
        <v>29</v>
      </c>
      <c r="C6077" t="s">
        <v>91</v>
      </c>
      <c r="D6077" t="s">
        <v>149</v>
      </c>
      <c r="E6077" t="s">
        <v>32</v>
      </c>
      <c r="F6077" t="s">
        <v>47</v>
      </c>
      <c r="G6077">
        <v>33</v>
      </c>
      <c r="H6077">
        <v>431980</v>
      </c>
      <c r="I6077" t="s">
        <v>58</v>
      </c>
      <c r="J6077" s="3">
        <v>43833</v>
      </c>
      <c r="K6077">
        <v>1000</v>
      </c>
      <c r="L6077" t="s">
        <v>24324</v>
      </c>
      <c r="M6077" t="s">
        <v>313</v>
      </c>
      <c r="N6077" t="s">
        <v>24325</v>
      </c>
      <c r="O6077" t="s">
        <v>24326</v>
      </c>
      <c r="P6077" t="s">
        <v>87</v>
      </c>
      <c r="Q6077">
        <v>19</v>
      </c>
      <c r="R6077" t="s">
        <v>40</v>
      </c>
      <c r="S6077" t="s">
        <v>41</v>
      </c>
      <c r="T6077">
        <v>81081</v>
      </c>
      <c r="U6077" s="1">
        <v>45378</v>
      </c>
      <c r="V6077" t="s">
        <v>72</v>
      </c>
      <c r="W6077">
        <v>558393</v>
      </c>
      <c r="X6077" t="s">
        <v>24327</v>
      </c>
      <c r="Y6077">
        <v>562</v>
      </c>
      <c r="Z6077">
        <v>1830</v>
      </c>
      <c r="AA6077">
        <v>3</v>
      </c>
      <c r="AB6077">
        <v>2196</v>
      </c>
      <c r="AC6077">
        <f>Table1_1[[#This Row],[Price]]*Table1_1[[#This Row],[Quantity]]</f>
        <v>5490</v>
      </c>
    </row>
    <row r="6078" spans="1:29" x14ac:dyDescent="0.3">
      <c r="A6078" t="s">
        <v>28</v>
      </c>
      <c r="B6078" t="s">
        <v>29</v>
      </c>
      <c r="C6078" t="s">
        <v>157</v>
      </c>
      <c r="D6078" t="s">
        <v>546</v>
      </c>
      <c r="E6078" t="s">
        <v>32</v>
      </c>
      <c r="F6078" t="s">
        <v>135</v>
      </c>
      <c r="G6078">
        <v>62</v>
      </c>
      <c r="H6078">
        <v>417581</v>
      </c>
      <c r="I6078" t="s">
        <v>34</v>
      </c>
      <c r="J6078" s="3">
        <v>43851</v>
      </c>
      <c r="K6078">
        <v>1300</v>
      </c>
      <c r="L6078" t="s">
        <v>24328</v>
      </c>
      <c r="M6078" t="s">
        <v>195</v>
      </c>
      <c r="N6078" t="s">
        <v>24329</v>
      </c>
      <c r="O6078" t="s">
        <v>24330</v>
      </c>
      <c r="P6078" t="s">
        <v>87</v>
      </c>
      <c r="Q6078">
        <v>18</v>
      </c>
      <c r="R6078" t="s">
        <v>88</v>
      </c>
      <c r="S6078" t="s">
        <v>79</v>
      </c>
      <c r="T6078">
        <v>36025</v>
      </c>
      <c r="U6078" s="1">
        <v>45546</v>
      </c>
      <c r="V6078" t="s">
        <v>180</v>
      </c>
      <c r="W6078">
        <v>885886</v>
      </c>
      <c r="X6078" t="s">
        <v>24331</v>
      </c>
      <c r="Y6078">
        <v>631</v>
      </c>
      <c r="Z6078">
        <v>1480</v>
      </c>
      <c r="AA6078">
        <v>1</v>
      </c>
      <c r="AB6078">
        <v>592</v>
      </c>
      <c r="AC6078">
        <f>Table1_1[[#This Row],[Price]]*Table1_1[[#This Row],[Quantity]]</f>
        <v>1480</v>
      </c>
    </row>
    <row r="6079" spans="1:29" x14ac:dyDescent="0.3">
      <c r="A6079" t="s">
        <v>28</v>
      </c>
      <c r="B6079" t="s">
        <v>29</v>
      </c>
      <c r="C6079" t="s">
        <v>193</v>
      </c>
      <c r="D6079" t="s">
        <v>546</v>
      </c>
      <c r="E6079" t="s">
        <v>46</v>
      </c>
      <c r="F6079" t="s">
        <v>57</v>
      </c>
      <c r="G6079">
        <v>64</v>
      </c>
      <c r="H6079">
        <v>417138</v>
      </c>
      <c r="I6079" t="s">
        <v>58</v>
      </c>
      <c r="J6079" s="3">
        <v>43898</v>
      </c>
      <c r="K6079">
        <v>1200</v>
      </c>
      <c r="L6079" t="s">
        <v>24332</v>
      </c>
      <c r="M6079" t="s">
        <v>195</v>
      </c>
      <c r="N6079" t="s">
        <v>24333</v>
      </c>
      <c r="O6079" t="s">
        <v>24334</v>
      </c>
      <c r="P6079" t="s">
        <v>71</v>
      </c>
      <c r="Q6079">
        <v>15</v>
      </c>
      <c r="R6079" t="s">
        <v>88</v>
      </c>
      <c r="S6079" t="s">
        <v>41</v>
      </c>
      <c r="T6079">
        <v>97483</v>
      </c>
      <c r="U6079" s="1">
        <v>45303</v>
      </c>
      <c r="V6079" t="s">
        <v>111</v>
      </c>
      <c r="W6079">
        <v>488911</v>
      </c>
      <c r="X6079" t="s">
        <v>18127</v>
      </c>
      <c r="Y6079">
        <v>967</v>
      </c>
      <c r="Z6079">
        <v>2851</v>
      </c>
      <c r="AA6079">
        <v>3</v>
      </c>
      <c r="AB6079">
        <v>3421.2000000000003</v>
      </c>
      <c r="AC6079">
        <f>Table1_1[[#This Row],[Price]]*Table1_1[[#This Row],[Quantity]]</f>
        <v>8553</v>
      </c>
    </row>
    <row r="6080" spans="1:29" x14ac:dyDescent="0.3">
      <c r="A6080" t="s">
        <v>28</v>
      </c>
      <c r="B6080" t="s">
        <v>29</v>
      </c>
      <c r="C6080" t="s">
        <v>30</v>
      </c>
      <c r="D6080" t="s">
        <v>248</v>
      </c>
      <c r="E6080" t="s">
        <v>32</v>
      </c>
      <c r="F6080" t="s">
        <v>106</v>
      </c>
      <c r="G6080">
        <v>59</v>
      </c>
      <c r="H6080">
        <v>438266</v>
      </c>
      <c r="I6080" t="s">
        <v>34</v>
      </c>
      <c r="J6080" s="3">
        <v>44215</v>
      </c>
      <c r="K6080">
        <v>950</v>
      </c>
      <c r="L6080" t="s">
        <v>24336</v>
      </c>
      <c r="M6080" t="s">
        <v>85</v>
      </c>
      <c r="N6080" t="s">
        <v>24337</v>
      </c>
      <c r="O6080" t="s">
        <v>24338</v>
      </c>
      <c r="P6080" t="s">
        <v>39</v>
      </c>
      <c r="Q6080">
        <v>3</v>
      </c>
      <c r="R6080" t="s">
        <v>40</v>
      </c>
      <c r="S6080" t="s">
        <v>79</v>
      </c>
      <c r="T6080">
        <v>92203</v>
      </c>
      <c r="U6080" s="1">
        <v>45501</v>
      </c>
      <c r="V6080" t="s">
        <v>126</v>
      </c>
      <c r="W6080">
        <v>757154</v>
      </c>
      <c r="X6080" t="s">
        <v>24339</v>
      </c>
      <c r="Y6080">
        <v>580</v>
      </c>
      <c r="Z6080">
        <v>1854</v>
      </c>
      <c r="AA6080">
        <v>6</v>
      </c>
      <c r="AB6080">
        <v>4449.6000000000004</v>
      </c>
      <c r="AC6080">
        <f>Table1_1[[#This Row],[Price]]*Table1_1[[#This Row],[Quantity]]</f>
        <v>11124</v>
      </c>
    </row>
    <row r="6081" spans="1:29" x14ac:dyDescent="0.3">
      <c r="A6081" t="s">
        <v>28</v>
      </c>
      <c r="B6081" t="s">
        <v>29</v>
      </c>
      <c r="C6081" t="s">
        <v>44</v>
      </c>
      <c r="D6081" t="s">
        <v>380</v>
      </c>
      <c r="E6081" t="s">
        <v>46</v>
      </c>
      <c r="F6081" t="s">
        <v>355</v>
      </c>
      <c r="G6081">
        <v>95</v>
      </c>
      <c r="H6081">
        <v>436246</v>
      </c>
      <c r="I6081" t="s">
        <v>34</v>
      </c>
      <c r="J6081" s="3">
        <v>45101</v>
      </c>
      <c r="K6081">
        <v>1200</v>
      </c>
      <c r="L6081" t="s">
        <v>24340</v>
      </c>
      <c r="M6081" t="s">
        <v>68</v>
      </c>
      <c r="N6081" t="s">
        <v>24341</v>
      </c>
      <c r="O6081" t="s">
        <v>24342</v>
      </c>
      <c r="P6081" t="s">
        <v>87</v>
      </c>
      <c r="Q6081">
        <v>15</v>
      </c>
      <c r="R6081" t="s">
        <v>88</v>
      </c>
      <c r="S6081" t="s">
        <v>41</v>
      </c>
      <c r="T6081">
        <v>72546</v>
      </c>
      <c r="U6081" s="1">
        <v>45445</v>
      </c>
      <c r="V6081" t="s">
        <v>52</v>
      </c>
      <c r="W6081">
        <v>541900</v>
      </c>
      <c r="X6081" t="s">
        <v>24343</v>
      </c>
      <c r="Y6081">
        <v>286</v>
      </c>
      <c r="Z6081">
        <v>2336</v>
      </c>
      <c r="AA6081">
        <v>3</v>
      </c>
      <c r="AB6081">
        <v>2803.2000000000003</v>
      </c>
      <c r="AC6081">
        <f>Table1_1[[#This Row],[Price]]*Table1_1[[#This Row],[Quantity]]</f>
        <v>7008</v>
      </c>
    </row>
    <row r="6082" spans="1:29" x14ac:dyDescent="0.3">
      <c r="A6082" t="s">
        <v>28</v>
      </c>
      <c r="B6082" t="s">
        <v>29</v>
      </c>
      <c r="C6082" t="s">
        <v>193</v>
      </c>
      <c r="D6082" t="s">
        <v>274</v>
      </c>
      <c r="E6082" t="s">
        <v>46</v>
      </c>
      <c r="F6082" t="s">
        <v>135</v>
      </c>
      <c r="G6082">
        <v>13</v>
      </c>
      <c r="H6082">
        <v>426426</v>
      </c>
      <c r="I6082" t="s">
        <v>34</v>
      </c>
      <c r="J6082" s="3">
        <v>44823</v>
      </c>
      <c r="K6082">
        <v>800</v>
      </c>
      <c r="L6082" t="s">
        <v>24344</v>
      </c>
      <c r="M6082" t="s">
        <v>731</v>
      </c>
      <c r="N6082" t="s">
        <v>24345</v>
      </c>
      <c r="O6082">
        <v>2562894059</v>
      </c>
      <c r="P6082" t="s">
        <v>87</v>
      </c>
      <c r="Q6082">
        <v>12</v>
      </c>
      <c r="R6082" t="s">
        <v>40</v>
      </c>
      <c r="S6082" t="s">
        <v>118</v>
      </c>
      <c r="T6082">
        <v>58427</v>
      </c>
      <c r="U6082" s="1">
        <v>45455</v>
      </c>
      <c r="V6082" t="s">
        <v>52</v>
      </c>
      <c r="W6082">
        <v>655115</v>
      </c>
      <c r="X6082" t="s">
        <v>24346</v>
      </c>
      <c r="Y6082">
        <v>941</v>
      </c>
      <c r="Z6082">
        <v>2211</v>
      </c>
      <c r="AA6082">
        <v>3</v>
      </c>
      <c r="AB6082">
        <v>2653.2000000000003</v>
      </c>
      <c r="AC6082">
        <f>Table1_1[[#This Row],[Price]]*Table1_1[[#This Row],[Quantity]]</f>
        <v>6633</v>
      </c>
    </row>
    <row r="6083" spans="1:29" x14ac:dyDescent="0.3">
      <c r="A6083" t="s">
        <v>28</v>
      </c>
      <c r="B6083" t="s">
        <v>29</v>
      </c>
      <c r="C6083" t="s">
        <v>44</v>
      </c>
      <c r="D6083" t="s">
        <v>637</v>
      </c>
      <c r="E6083" t="s">
        <v>32</v>
      </c>
      <c r="F6083" t="s">
        <v>99</v>
      </c>
      <c r="G6083">
        <v>67</v>
      </c>
      <c r="H6083">
        <v>406805</v>
      </c>
      <c r="I6083" t="s">
        <v>34</v>
      </c>
      <c r="J6083" s="3">
        <v>44129</v>
      </c>
      <c r="K6083">
        <v>1400</v>
      </c>
      <c r="L6083" t="s">
        <v>24348</v>
      </c>
      <c r="M6083" t="s">
        <v>94</v>
      </c>
      <c r="N6083" t="s">
        <v>24349</v>
      </c>
      <c r="O6083" t="s">
        <v>24350</v>
      </c>
      <c r="P6083" t="s">
        <v>51</v>
      </c>
      <c r="Q6083">
        <v>17</v>
      </c>
      <c r="R6083" t="s">
        <v>88</v>
      </c>
      <c r="S6083" t="s">
        <v>63</v>
      </c>
      <c r="T6083">
        <v>57821</v>
      </c>
      <c r="U6083" s="1">
        <v>45578</v>
      </c>
      <c r="V6083" t="s">
        <v>155</v>
      </c>
      <c r="W6083">
        <v>415645</v>
      </c>
      <c r="X6083" t="s">
        <v>24351</v>
      </c>
      <c r="Y6083">
        <v>239</v>
      </c>
      <c r="Z6083">
        <v>973</v>
      </c>
      <c r="AA6083">
        <v>2</v>
      </c>
      <c r="AB6083">
        <v>778.40000000000009</v>
      </c>
      <c r="AC6083">
        <f>Table1_1[[#This Row],[Price]]*Table1_1[[#This Row],[Quantity]]</f>
        <v>1946</v>
      </c>
    </row>
    <row r="6084" spans="1:29" x14ac:dyDescent="0.3">
      <c r="A6084" t="s">
        <v>28</v>
      </c>
      <c r="B6084" t="s">
        <v>29</v>
      </c>
      <c r="C6084" t="s">
        <v>193</v>
      </c>
      <c r="D6084" t="s">
        <v>616</v>
      </c>
      <c r="E6084" t="s">
        <v>56</v>
      </c>
      <c r="F6084" t="s">
        <v>33</v>
      </c>
      <c r="G6084">
        <v>93</v>
      </c>
      <c r="H6084">
        <v>414572</v>
      </c>
      <c r="I6084" t="s">
        <v>58</v>
      </c>
      <c r="J6084" s="3">
        <v>43972</v>
      </c>
      <c r="K6084">
        <v>1100</v>
      </c>
      <c r="L6084" t="s">
        <v>16927</v>
      </c>
      <c r="M6084" t="s">
        <v>736</v>
      </c>
      <c r="N6084" t="s">
        <v>24352</v>
      </c>
      <c r="O6084" t="s">
        <v>24353</v>
      </c>
      <c r="P6084" t="s">
        <v>51</v>
      </c>
      <c r="Q6084">
        <v>3</v>
      </c>
      <c r="R6084" t="s">
        <v>88</v>
      </c>
      <c r="S6084" t="s">
        <v>79</v>
      </c>
      <c r="T6084">
        <v>49200</v>
      </c>
      <c r="U6084" s="1">
        <v>45414</v>
      </c>
      <c r="V6084" t="s">
        <v>140</v>
      </c>
      <c r="W6084">
        <v>883193</v>
      </c>
      <c r="X6084" t="s">
        <v>7090</v>
      </c>
      <c r="Y6084">
        <v>415</v>
      </c>
      <c r="Z6084">
        <v>1632</v>
      </c>
      <c r="AA6084">
        <v>6</v>
      </c>
      <c r="AB6084">
        <v>3916.8</v>
      </c>
      <c r="AC6084">
        <f>Table1_1[[#This Row],[Price]]*Table1_1[[#This Row],[Quantity]]</f>
        <v>9792</v>
      </c>
    </row>
    <row r="6085" spans="1:29" x14ac:dyDescent="0.3">
      <c r="A6085" t="s">
        <v>28</v>
      </c>
      <c r="B6085" t="s">
        <v>29</v>
      </c>
      <c r="C6085" t="s">
        <v>54</v>
      </c>
      <c r="D6085" t="s">
        <v>317</v>
      </c>
      <c r="E6085" t="s">
        <v>46</v>
      </c>
      <c r="F6085" t="s">
        <v>83</v>
      </c>
      <c r="G6085">
        <v>69</v>
      </c>
      <c r="H6085">
        <v>434604</v>
      </c>
      <c r="I6085" t="s">
        <v>58</v>
      </c>
      <c r="J6085" s="3">
        <v>45359</v>
      </c>
      <c r="K6085">
        <v>1100</v>
      </c>
      <c r="L6085" t="s">
        <v>24354</v>
      </c>
      <c r="M6085" t="s">
        <v>1017</v>
      </c>
      <c r="N6085" t="s">
        <v>24355</v>
      </c>
      <c r="O6085" t="s">
        <v>24356</v>
      </c>
      <c r="P6085" t="s">
        <v>39</v>
      </c>
      <c r="Q6085">
        <v>7</v>
      </c>
      <c r="R6085" t="s">
        <v>40</v>
      </c>
      <c r="S6085" t="s">
        <v>41</v>
      </c>
      <c r="T6085">
        <v>69174</v>
      </c>
      <c r="U6085" s="1">
        <v>45572</v>
      </c>
      <c r="V6085" t="s">
        <v>155</v>
      </c>
      <c r="W6085">
        <v>865257</v>
      </c>
      <c r="X6085" t="s">
        <v>24357</v>
      </c>
      <c r="Y6085">
        <v>336</v>
      </c>
      <c r="Z6085">
        <v>2371</v>
      </c>
      <c r="AA6085">
        <v>4</v>
      </c>
      <c r="AB6085">
        <v>3793.6000000000004</v>
      </c>
      <c r="AC6085">
        <f>Table1_1[[#This Row],[Price]]*Table1_1[[#This Row],[Quantity]]</f>
        <v>9484</v>
      </c>
    </row>
    <row r="6086" spans="1:29" x14ac:dyDescent="0.3">
      <c r="A6086" t="s">
        <v>28</v>
      </c>
      <c r="B6086" t="s">
        <v>29</v>
      </c>
      <c r="C6086" t="s">
        <v>44</v>
      </c>
      <c r="D6086" t="s">
        <v>261</v>
      </c>
      <c r="E6086" t="s">
        <v>32</v>
      </c>
      <c r="F6086" t="s">
        <v>106</v>
      </c>
      <c r="G6086">
        <v>47</v>
      </c>
      <c r="H6086">
        <v>413186</v>
      </c>
      <c r="I6086" t="s">
        <v>34</v>
      </c>
      <c r="J6086" s="3">
        <v>44837</v>
      </c>
      <c r="K6086">
        <v>1100</v>
      </c>
      <c r="L6086" t="s">
        <v>24359</v>
      </c>
      <c r="M6086" t="s">
        <v>250</v>
      </c>
      <c r="N6086" t="s">
        <v>24360</v>
      </c>
      <c r="O6086">
        <v>-1591</v>
      </c>
      <c r="P6086" t="s">
        <v>87</v>
      </c>
      <c r="Q6086">
        <v>20</v>
      </c>
      <c r="R6086" t="s">
        <v>88</v>
      </c>
      <c r="S6086" t="s">
        <v>41</v>
      </c>
      <c r="T6086">
        <v>34204</v>
      </c>
      <c r="U6086" s="1">
        <v>45301</v>
      </c>
      <c r="V6086" t="s">
        <v>111</v>
      </c>
      <c r="W6086">
        <v>300781</v>
      </c>
      <c r="X6086" t="s">
        <v>24361</v>
      </c>
      <c r="Y6086">
        <v>593</v>
      </c>
      <c r="Z6086">
        <v>1901</v>
      </c>
      <c r="AA6086">
        <v>5</v>
      </c>
      <c r="AB6086">
        <v>3802</v>
      </c>
      <c r="AC6086">
        <f>Table1_1[[#This Row],[Price]]*Table1_1[[#This Row],[Quantity]]</f>
        <v>9505</v>
      </c>
    </row>
    <row r="6087" spans="1:29" x14ac:dyDescent="0.3">
      <c r="A6087" t="s">
        <v>28</v>
      </c>
      <c r="B6087" t="s">
        <v>29</v>
      </c>
      <c r="C6087" t="s">
        <v>148</v>
      </c>
      <c r="D6087" t="s">
        <v>621</v>
      </c>
      <c r="E6087" t="s">
        <v>46</v>
      </c>
      <c r="F6087" t="s">
        <v>150</v>
      </c>
      <c r="G6087">
        <v>28</v>
      </c>
      <c r="H6087">
        <v>438593</v>
      </c>
      <c r="I6087" t="s">
        <v>34</v>
      </c>
      <c r="J6087" s="3">
        <v>45587</v>
      </c>
      <c r="K6087">
        <v>950</v>
      </c>
      <c r="L6087" t="s">
        <v>24362</v>
      </c>
      <c r="M6087" t="s">
        <v>428</v>
      </c>
      <c r="N6087" t="s">
        <v>24363</v>
      </c>
      <c r="O6087">
        <v>8863621226</v>
      </c>
      <c r="P6087" t="s">
        <v>39</v>
      </c>
      <c r="Q6087">
        <v>6</v>
      </c>
      <c r="R6087" t="s">
        <v>40</v>
      </c>
      <c r="S6087" t="s">
        <v>79</v>
      </c>
      <c r="T6087">
        <v>70972</v>
      </c>
      <c r="U6087" s="1">
        <v>45577</v>
      </c>
      <c r="V6087" t="s">
        <v>155</v>
      </c>
      <c r="W6087">
        <v>872568</v>
      </c>
      <c r="X6087" t="s">
        <v>24364</v>
      </c>
      <c r="Y6087">
        <v>871</v>
      </c>
      <c r="Z6087">
        <v>2191</v>
      </c>
      <c r="AA6087">
        <v>8</v>
      </c>
      <c r="AB6087">
        <v>7011.2000000000007</v>
      </c>
      <c r="AC6087">
        <f>Table1_1[[#This Row],[Price]]*Table1_1[[#This Row],[Quantity]]</f>
        <v>17528</v>
      </c>
    </row>
    <row r="6088" spans="1:29" x14ac:dyDescent="0.3">
      <c r="A6088" t="s">
        <v>28</v>
      </c>
      <c r="B6088" t="s">
        <v>29</v>
      </c>
      <c r="C6088" t="s">
        <v>157</v>
      </c>
      <c r="D6088" t="s">
        <v>621</v>
      </c>
      <c r="E6088" t="s">
        <v>46</v>
      </c>
      <c r="F6088" t="s">
        <v>113</v>
      </c>
      <c r="G6088">
        <v>70</v>
      </c>
      <c r="H6088">
        <v>423674</v>
      </c>
      <c r="I6088" t="s">
        <v>34</v>
      </c>
      <c r="J6088" s="3">
        <v>43936</v>
      </c>
      <c r="K6088">
        <v>1000</v>
      </c>
      <c r="L6088" t="s">
        <v>24366</v>
      </c>
      <c r="M6088" t="s">
        <v>2054</v>
      </c>
      <c r="N6088" t="s">
        <v>24367</v>
      </c>
      <c r="O6088">
        <v>9542892659</v>
      </c>
      <c r="P6088" t="s">
        <v>87</v>
      </c>
      <c r="Q6088">
        <v>5</v>
      </c>
      <c r="R6088" t="s">
        <v>40</v>
      </c>
      <c r="S6088" t="s">
        <v>118</v>
      </c>
      <c r="T6088">
        <v>63484</v>
      </c>
      <c r="U6088" s="1">
        <v>45441</v>
      </c>
      <c r="V6088" t="s">
        <v>140</v>
      </c>
      <c r="W6088">
        <v>411750</v>
      </c>
      <c r="X6088" t="s">
        <v>20332</v>
      </c>
      <c r="Y6088">
        <v>672</v>
      </c>
      <c r="Z6088">
        <v>1247</v>
      </c>
      <c r="AA6088">
        <v>1</v>
      </c>
      <c r="AB6088">
        <v>498.8</v>
      </c>
      <c r="AC6088">
        <f>Table1_1[[#This Row],[Price]]*Table1_1[[#This Row],[Quantity]]</f>
        <v>1247</v>
      </c>
    </row>
    <row r="6089" spans="1:29" x14ac:dyDescent="0.3">
      <c r="A6089" t="s">
        <v>28</v>
      </c>
      <c r="B6089" t="s">
        <v>29</v>
      </c>
      <c r="C6089" t="s">
        <v>44</v>
      </c>
      <c r="D6089" t="s">
        <v>182</v>
      </c>
      <c r="E6089" t="s">
        <v>32</v>
      </c>
      <c r="F6089" t="s">
        <v>113</v>
      </c>
      <c r="G6089">
        <v>56</v>
      </c>
      <c r="H6089">
        <v>433239</v>
      </c>
      <c r="I6089" t="s">
        <v>34</v>
      </c>
      <c r="J6089" s="3">
        <v>44630</v>
      </c>
      <c r="K6089">
        <v>1100</v>
      </c>
      <c r="L6089" t="s">
        <v>24368</v>
      </c>
      <c r="M6089" t="s">
        <v>334</v>
      </c>
      <c r="N6089" t="s">
        <v>24369</v>
      </c>
      <c r="O6089">
        <v>1390912602</v>
      </c>
      <c r="P6089" t="s">
        <v>71</v>
      </c>
      <c r="Q6089">
        <v>18</v>
      </c>
      <c r="R6089" t="s">
        <v>88</v>
      </c>
      <c r="S6089" t="s">
        <v>41</v>
      </c>
      <c r="T6089">
        <v>74969</v>
      </c>
      <c r="U6089" s="1">
        <v>45484</v>
      </c>
      <c r="V6089" t="s">
        <v>126</v>
      </c>
      <c r="W6089">
        <v>607037</v>
      </c>
      <c r="X6089" t="s">
        <v>24370</v>
      </c>
      <c r="Y6089">
        <v>858</v>
      </c>
      <c r="Z6089">
        <v>1681</v>
      </c>
      <c r="AA6089">
        <v>4</v>
      </c>
      <c r="AB6089">
        <v>2689.6000000000004</v>
      </c>
      <c r="AC6089">
        <f>Table1_1[[#This Row],[Price]]*Table1_1[[#This Row],[Quantity]]</f>
        <v>6724</v>
      </c>
    </row>
    <row r="6090" spans="1:29" x14ac:dyDescent="0.3">
      <c r="A6090" t="s">
        <v>28</v>
      </c>
      <c r="B6090" t="s">
        <v>29</v>
      </c>
      <c r="C6090" t="s">
        <v>30</v>
      </c>
      <c r="D6090" t="s">
        <v>364</v>
      </c>
      <c r="E6090" t="s">
        <v>56</v>
      </c>
      <c r="F6090" t="s">
        <v>150</v>
      </c>
      <c r="G6090">
        <v>47</v>
      </c>
      <c r="H6090">
        <v>401758</v>
      </c>
      <c r="I6090" t="s">
        <v>34</v>
      </c>
      <c r="J6090" s="3">
        <v>44691</v>
      </c>
      <c r="K6090">
        <v>1100</v>
      </c>
      <c r="L6090" t="s">
        <v>24371</v>
      </c>
      <c r="M6090" t="s">
        <v>1017</v>
      </c>
      <c r="N6090" t="s">
        <v>24372</v>
      </c>
      <c r="O6090" t="s">
        <v>24373</v>
      </c>
      <c r="P6090" t="s">
        <v>39</v>
      </c>
      <c r="Q6090">
        <v>19</v>
      </c>
      <c r="R6090" t="s">
        <v>40</v>
      </c>
      <c r="S6090" t="s">
        <v>79</v>
      </c>
      <c r="T6090">
        <v>47448</v>
      </c>
      <c r="U6090" s="1">
        <v>45400</v>
      </c>
      <c r="V6090" t="s">
        <v>80</v>
      </c>
      <c r="W6090">
        <v>106106</v>
      </c>
      <c r="X6090" t="s">
        <v>24374</v>
      </c>
      <c r="Y6090">
        <v>591</v>
      </c>
      <c r="Z6090">
        <v>1029</v>
      </c>
      <c r="AA6090">
        <v>7</v>
      </c>
      <c r="AB6090">
        <v>2881.2000000000003</v>
      </c>
      <c r="AC6090">
        <f>Table1_1[[#This Row],[Price]]*Table1_1[[#This Row],[Quantity]]</f>
        <v>7203</v>
      </c>
    </row>
    <row r="6091" spans="1:29" x14ac:dyDescent="0.3">
      <c r="A6091" t="s">
        <v>28</v>
      </c>
      <c r="B6091" t="s">
        <v>29</v>
      </c>
      <c r="C6091" t="s">
        <v>148</v>
      </c>
      <c r="D6091" t="s">
        <v>149</v>
      </c>
      <c r="E6091" t="s">
        <v>56</v>
      </c>
      <c r="F6091" t="s">
        <v>33</v>
      </c>
      <c r="G6091">
        <v>43</v>
      </c>
      <c r="H6091">
        <v>437876</v>
      </c>
      <c r="I6091" t="s">
        <v>34</v>
      </c>
      <c r="J6091" s="3">
        <v>43933</v>
      </c>
      <c r="K6091">
        <v>950</v>
      </c>
      <c r="L6091" t="s">
        <v>10388</v>
      </c>
      <c r="M6091" t="s">
        <v>263</v>
      </c>
      <c r="N6091" t="s">
        <v>24376</v>
      </c>
      <c r="O6091" t="s">
        <v>24377</v>
      </c>
      <c r="P6091" t="s">
        <v>39</v>
      </c>
      <c r="Q6091">
        <v>4</v>
      </c>
      <c r="R6091" t="s">
        <v>88</v>
      </c>
      <c r="S6091" t="s">
        <v>41</v>
      </c>
      <c r="T6091">
        <v>21548</v>
      </c>
      <c r="U6091" s="1">
        <v>45533</v>
      </c>
      <c r="V6091" t="s">
        <v>64</v>
      </c>
      <c r="W6091">
        <v>537969</v>
      </c>
      <c r="X6091" t="s">
        <v>24378</v>
      </c>
      <c r="Y6091">
        <v>738</v>
      </c>
      <c r="Z6091">
        <v>2408</v>
      </c>
      <c r="AA6091">
        <v>5</v>
      </c>
      <c r="AB6091">
        <v>4816</v>
      </c>
      <c r="AC6091">
        <f>Table1_1[[#This Row],[Price]]*Table1_1[[#This Row],[Quantity]]</f>
        <v>12040</v>
      </c>
    </row>
    <row r="6092" spans="1:29" x14ac:dyDescent="0.3">
      <c r="A6092" t="s">
        <v>28</v>
      </c>
      <c r="B6092" t="s">
        <v>29</v>
      </c>
      <c r="C6092" t="s">
        <v>148</v>
      </c>
      <c r="D6092" t="s">
        <v>220</v>
      </c>
      <c r="E6092" t="s">
        <v>46</v>
      </c>
      <c r="F6092" t="s">
        <v>57</v>
      </c>
      <c r="G6092">
        <v>30</v>
      </c>
      <c r="H6092">
        <v>437568</v>
      </c>
      <c r="I6092" t="s">
        <v>34</v>
      </c>
      <c r="J6092" s="3">
        <v>44550</v>
      </c>
      <c r="K6092">
        <v>1000</v>
      </c>
      <c r="L6092" t="s">
        <v>24379</v>
      </c>
      <c r="M6092" t="s">
        <v>276</v>
      </c>
      <c r="N6092" t="s">
        <v>24380</v>
      </c>
      <c r="O6092" t="s">
        <v>24381</v>
      </c>
      <c r="P6092" t="s">
        <v>39</v>
      </c>
      <c r="Q6092">
        <v>13</v>
      </c>
      <c r="R6092" t="s">
        <v>40</v>
      </c>
      <c r="S6092" t="s">
        <v>63</v>
      </c>
      <c r="T6092">
        <v>46978</v>
      </c>
      <c r="U6092" s="1">
        <v>45372</v>
      </c>
      <c r="V6092" t="s">
        <v>72</v>
      </c>
      <c r="W6092">
        <v>960260</v>
      </c>
      <c r="X6092" t="s">
        <v>24382</v>
      </c>
      <c r="Y6092">
        <v>369</v>
      </c>
      <c r="Z6092">
        <v>1234</v>
      </c>
      <c r="AA6092">
        <v>7</v>
      </c>
      <c r="AB6092">
        <v>3455.2000000000003</v>
      </c>
      <c r="AC6092">
        <f>Table1_1[[#This Row],[Price]]*Table1_1[[#This Row],[Quantity]]</f>
        <v>8638</v>
      </c>
    </row>
    <row r="6093" spans="1:29" x14ac:dyDescent="0.3">
      <c r="A6093" t="s">
        <v>28</v>
      </c>
      <c r="B6093" t="s">
        <v>29</v>
      </c>
      <c r="C6093" t="s">
        <v>157</v>
      </c>
      <c r="D6093" t="s">
        <v>237</v>
      </c>
      <c r="E6093" t="s">
        <v>56</v>
      </c>
      <c r="F6093" t="s">
        <v>47</v>
      </c>
      <c r="G6093">
        <v>18</v>
      </c>
      <c r="H6093">
        <v>411358</v>
      </c>
      <c r="I6093" t="s">
        <v>58</v>
      </c>
      <c r="J6093" s="3">
        <v>44279</v>
      </c>
      <c r="K6093">
        <v>1400</v>
      </c>
      <c r="L6093" t="s">
        <v>24384</v>
      </c>
      <c r="M6093" t="s">
        <v>596</v>
      </c>
      <c r="N6093" t="s">
        <v>24385</v>
      </c>
      <c r="O6093" t="s">
        <v>24386</v>
      </c>
      <c r="P6093" t="s">
        <v>87</v>
      </c>
      <c r="Q6093">
        <v>12</v>
      </c>
      <c r="R6093" t="s">
        <v>88</v>
      </c>
      <c r="S6093" t="s">
        <v>63</v>
      </c>
      <c r="T6093">
        <v>22478</v>
      </c>
      <c r="U6093" s="1">
        <v>45609</v>
      </c>
      <c r="V6093" t="s">
        <v>42</v>
      </c>
      <c r="W6093">
        <v>437863</v>
      </c>
      <c r="X6093" t="s">
        <v>24387</v>
      </c>
      <c r="Y6093">
        <v>388</v>
      </c>
      <c r="Z6093">
        <v>2702</v>
      </c>
      <c r="AA6093">
        <v>6</v>
      </c>
      <c r="AB6093">
        <v>6484.8</v>
      </c>
      <c r="AC6093">
        <f>Table1_1[[#This Row],[Price]]*Table1_1[[#This Row],[Quantity]]</f>
        <v>16212</v>
      </c>
    </row>
    <row r="6094" spans="1:29" x14ac:dyDescent="0.3">
      <c r="A6094" t="s">
        <v>28</v>
      </c>
      <c r="B6094" t="s">
        <v>29</v>
      </c>
      <c r="C6094" t="s">
        <v>157</v>
      </c>
      <c r="D6094" t="s">
        <v>82</v>
      </c>
      <c r="E6094" t="s">
        <v>32</v>
      </c>
      <c r="F6094" t="s">
        <v>175</v>
      </c>
      <c r="G6094">
        <v>55</v>
      </c>
      <c r="H6094">
        <v>418878</v>
      </c>
      <c r="I6094" t="s">
        <v>34</v>
      </c>
      <c r="J6094" s="3">
        <v>45534</v>
      </c>
      <c r="K6094">
        <v>1000</v>
      </c>
      <c r="L6094" t="s">
        <v>24388</v>
      </c>
      <c r="M6094" t="s">
        <v>345</v>
      </c>
      <c r="N6094" t="s">
        <v>24389</v>
      </c>
      <c r="O6094" t="s">
        <v>24390</v>
      </c>
      <c r="P6094" t="s">
        <v>71</v>
      </c>
      <c r="Q6094">
        <v>15</v>
      </c>
      <c r="R6094" t="s">
        <v>88</v>
      </c>
      <c r="S6094" t="s">
        <v>118</v>
      </c>
      <c r="T6094">
        <v>13736</v>
      </c>
      <c r="U6094" s="1">
        <v>45483</v>
      </c>
      <c r="V6094" t="s">
        <v>126</v>
      </c>
      <c r="W6094">
        <v>230015</v>
      </c>
      <c r="X6094" t="s">
        <v>24391</v>
      </c>
      <c r="Y6094">
        <v>364</v>
      </c>
      <c r="Z6094">
        <v>1323</v>
      </c>
      <c r="AA6094">
        <v>8</v>
      </c>
      <c r="AB6094">
        <v>4233.6000000000004</v>
      </c>
      <c r="AC6094">
        <f>Table1_1[[#This Row],[Price]]*Table1_1[[#This Row],[Quantity]]</f>
        <v>10584</v>
      </c>
    </row>
    <row r="6095" spans="1:29" x14ac:dyDescent="0.3">
      <c r="A6095" t="s">
        <v>28</v>
      </c>
      <c r="B6095" t="s">
        <v>29</v>
      </c>
      <c r="C6095" t="s">
        <v>30</v>
      </c>
      <c r="D6095" t="s">
        <v>291</v>
      </c>
      <c r="E6095" t="s">
        <v>32</v>
      </c>
      <c r="F6095" t="s">
        <v>355</v>
      </c>
      <c r="G6095">
        <v>66</v>
      </c>
      <c r="H6095">
        <v>403947</v>
      </c>
      <c r="I6095" t="s">
        <v>58</v>
      </c>
      <c r="J6095" s="3">
        <v>45547</v>
      </c>
      <c r="K6095">
        <v>800</v>
      </c>
      <c r="L6095" t="s">
        <v>658</v>
      </c>
      <c r="M6095" t="s">
        <v>216</v>
      </c>
      <c r="N6095" t="s">
        <v>24392</v>
      </c>
      <c r="O6095" t="s">
        <v>24393</v>
      </c>
      <c r="P6095" t="s">
        <v>39</v>
      </c>
      <c r="Q6095">
        <v>10</v>
      </c>
      <c r="R6095" t="s">
        <v>40</v>
      </c>
      <c r="S6095" t="s">
        <v>41</v>
      </c>
      <c r="T6095">
        <v>47686</v>
      </c>
      <c r="U6095" s="1">
        <v>45418</v>
      </c>
      <c r="V6095" t="s">
        <v>140</v>
      </c>
      <c r="W6095">
        <v>538757</v>
      </c>
      <c r="X6095" t="s">
        <v>24394</v>
      </c>
      <c r="Y6095">
        <v>257</v>
      </c>
      <c r="Z6095">
        <v>849</v>
      </c>
      <c r="AA6095">
        <v>5</v>
      </c>
      <c r="AB6095">
        <v>1698</v>
      </c>
      <c r="AC6095">
        <f>Table1_1[[#This Row],[Price]]*Table1_1[[#This Row],[Quantity]]</f>
        <v>4245</v>
      </c>
    </row>
    <row r="6096" spans="1:29" x14ac:dyDescent="0.3">
      <c r="A6096" t="s">
        <v>28</v>
      </c>
      <c r="B6096" t="s">
        <v>29</v>
      </c>
      <c r="C6096" t="s">
        <v>54</v>
      </c>
      <c r="D6096" t="s">
        <v>254</v>
      </c>
      <c r="E6096" t="s">
        <v>32</v>
      </c>
      <c r="F6096" t="s">
        <v>355</v>
      </c>
      <c r="G6096">
        <v>96</v>
      </c>
      <c r="H6096">
        <v>421368</v>
      </c>
      <c r="I6096" t="s">
        <v>34</v>
      </c>
      <c r="J6096" s="3">
        <v>44471</v>
      </c>
      <c r="K6096">
        <v>800</v>
      </c>
      <c r="L6096" t="s">
        <v>24395</v>
      </c>
      <c r="M6096" t="s">
        <v>1488</v>
      </c>
      <c r="N6096" t="s">
        <v>24396</v>
      </c>
      <c r="O6096" t="s">
        <v>24397</v>
      </c>
      <c r="P6096" t="s">
        <v>71</v>
      </c>
      <c r="Q6096">
        <v>15</v>
      </c>
      <c r="R6096" t="s">
        <v>40</v>
      </c>
      <c r="S6096" t="s">
        <v>79</v>
      </c>
      <c r="T6096">
        <v>17604</v>
      </c>
      <c r="U6096" s="1">
        <v>45604</v>
      </c>
      <c r="V6096" t="s">
        <v>42</v>
      </c>
      <c r="W6096">
        <v>155742</v>
      </c>
      <c r="X6096" t="s">
        <v>24398</v>
      </c>
      <c r="Y6096">
        <v>748</v>
      </c>
      <c r="Z6096">
        <v>1924</v>
      </c>
      <c r="AA6096">
        <v>1</v>
      </c>
      <c r="AB6096">
        <v>769.6</v>
      </c>
      <c r="AC6096">
        <f>Table1_1[[#This Row],[Price]]*Table1_1[[#This Row],[Quantity]]</f>
        <v>1924</v>
      </c>
    </row>
    <row r="6097" spans="1:29" x14ac:dyDescent="0.3">
      <c r="A6097" t="s">
        <v>28</v>
      </c>
      <c r="B6097" t="s">
        <v>29</v>
      </c>
      <c r="C6097" t="s">
        <v>148</v>
      </c>
      <c r="D6097" t="s">
        <v>254</v>
      </c>
      <c r="E6097" t="s">
        <v>46</v>
      </c>
      <c r="F6097" t="s">
        <v>57</v>
      </c>
      <c r="G6097">
        <v>90</v>
      </c>
      <c r="H6097">
        <v>405232</v>
      </c>
      <c r="I6097" t="s">
        <v>58</v>
      </c>
      <c r="J6097" s="3">
        <v>43982</v>
      </c>
      <c r="K6097">
        <v>800</v>
      </c>
      <c r="L6097" t="s">
        <v>24399</v>
      </c>
      <c r="M6097" t="s">
        <v>115</v>
      </c>
      <c r="N6097" t="s">
        <v>24400</v>
      </c>
      <c r="O6097" t="s">
        <v>24401</v>
      </c>
      <c r="P6097" t="s">
        <v>71</v>
      </c>
      <c r="Q6097">
        <v>16</v>
      </c>
      <c r="R6097" t="s">
        <v>40</v>
      </c>
      <c r="S6097" t="s">
        <v>79</v>
      </c>
      <c r="T6097">
        <v>13739</v>
      </c>
      <c r="U6097" s="1">
        <v>45324</v>
      </c>
      <c r="V6097" t="s">
        <v>119</v>
      </c>
      <c r="W6097">
        <v>237585</v>
      </c>
      <c r="X6097" t="s">
        <v>24402</v>
      </c>
      <c r="Y6097">
        <v>936</v>
      </c>
      <c r="Z6097">
        <v>1794</v>
      </c>
      <c r="AA6097">
        <v>7</v>
      </c>
      <c r="AB6097">
        <v>5023.2000000000007</v>
      </c>
      <c r="AC6097">
        <f>Table1_1[[#This Row],[Price]]*Table1_1[[#This Row],[Quantity]]</f>
        <v>12558</v>
      </c>
    </row>
    <row r="6098" spans="1:29" x14ac:dyDescent="0.3">
      <c r="A6098" t="s">
        <v>28</v>
      </c>
      <c r="B6098" t="s">
        <v>29</v>
      </c>
      <c r="C6098" t="s">
        <v>30</v>
      </c>
      <c r="D6098" t="s">
        <v>364</v>
      </c>
      <c r="E6098" t="s">
        <v>56</v>
      </c>
      <c r="F6098" t="s">
        <v>135</v>
      </c>
      <c r="G6098">
        <v>27</v>
      </c>
      <c r="H6098">
        <v>430787</v>
      </c>
      <c r="I6098" t="s">
        <v>34</v>
      </c>
      <c r="J6098" s="3">
        <v>44072</v>
      </c>
      <c r="K6098">
        <v>1000</v>
      </c>
      <c r="L6098" t="s">
        <v>24403</v>
      </c>
      <c r="M6098" t="s">
        <v>1460</v>
      </c>
      <c r="N6098" t="s">
        <v>24404</v>
      </c>
      <c r="O6098" t="s">
        <v>24405</v>
      </c>
      <c r="P6098" t="s">
        <v>87</v>
      </c>
      <c r="Q6098">
        <v>16</v>
      </c>
      <c r="R6098" t="s">
        <v>40</v>
      </c>
      <c r="S6098" t="s">
        <v>79</v>
      </c>
      <c r="T6098">
        <v>92364</v>
      </c>
      <c r="U6098" s="1">
        <v>45599</v>
      </c>
      <c r="V6098" t="s">
        <v>42</v>
      </c>
      <c r="W6098">
        <v>754849</v>
      </c>
      <c r="X6098" t="s">
        <v>24406</v>
      </c>
      <c r="Y6098">
        <v>252</v>
      </c>
      <c r="Z6098">
        <v>2990</v>
      </c>
      <c r="AA6098">
        <v>8</v>
      </c>
      <c r="AB6098">
        <v>9568</v>
      </c>
      <c r="AC6098">
        <f>Table1_1[[#This Row],[Price]]*Table1_1[[#This Row],[Quantity]]</f>
        <v>23920</v>
      </c>
    </row>
    <row r="6099" spans="1:29" x14ac:dyDescent="0.3">
      <c r="A6099" t="s">
        <v>28</v>
      </c>
      <c r="B6099" t="s">
        <v>29</v>
      </c>
      <c r="C6099" t="s">
        <v>157</v>
      </c>
      <c r="D6099" t="s">
        <v>182</v>
      </c>
      <c r="E6099" t="s">
        <v>32</v>
      </c>
      <c r="F6099" t="s">
        <v>355</v>
      </c>
      <c r="G6099">
        <v>78</v>
      </c>
      <c r="H6099">
        <v>431045</v>
      </c>
      <c r="I6099" t="s">
        <v>58</v>
      </c>
      <c r="J6099" s="3">
        <v>45260</v>
      </c>
      <c r="K6099">
        <v>950</v>
      </c>
      <c r="L6099" t="s">
        <v>24407</v>
      </c>
      <c r="M6099" t="s">
        <v>313</v>
      </c>
      <c r="N6099" t="s">
        <v>24408</v>
      </c>
      <c r="O6099" t="s">
        <v>24409</v>
      </c>
      <c r="P6099" t="s">
        <v>51</v>
      </c>
      <c r="Q6099">
        <v>17</v>
      </c>
      <c r="R6099" t="s">
        <v>40</v>
      </c>
      <c r="S6099" t="s">
        <v>63</v>
      </c>
      <c r="T6099">
        <v>46813</v>
      </c>
      <c r="U6099" s="1">
        <v>45548</v>
      </c>
      <c r="V6099" t="s">
        <v>180</v>
      </c>
      <c r="W6099">
        <v>158665</v>
      </c>
      <c r="X6099" t="s">
        <v>24410</v>
      </c>
      <c r="Y6099">
        <v>836</v>
      </c>
      <c r="Z6099">
        <v>550</v>
      </c>
      <c r="AA6099">
        <v>1</v>
      </c>
      <c r="AB6099">
        <v>220</v>
      </c>
      <c r="AC6099">
        <f>Table1_1[[#This Row],[Price]]*Table1_1[[#This Row],[Quantity]]</f>
        <v>550</v>
      </c>
    </row>
    <row r="6100" spans="1:29" x14ac:dyDescent="0.3">
      <c r="A6100" t="s">
        <v>28</v>
      </c>
      <c r="B6100" t="s">
        <v>29</v>
      </c>
      <c r="C6100" t="s">
        <v>193</v>
      </c>
      <c r="D6100" t="s">
        <v>261</v>
      </c>
      <c r="E6100" t="s">
        <v>32</v>
      </c>
      <c r="F6100" t="s">
        <v>355</v>
      </c>
      <c r="G6100">
        <v>31</v>
      </c>
      <c r="H6100">
        <v>439088</v>
      </c>
      <c r="I6100" t="s">
        <v>34</v>
      </c>
      <c r="J6100" s="3">
        <v>44190</v>
      </c>
      <c r="K6100">
        <v>1300</v>
      </c>
      <c r="L6100" t="s">
        <v>24411</v>
      </c>
      <c r="M6100" t="s">
        <v>1291</v>
      </c>
      <c r="N6100" t="s">
        <v>24412</v>
      </c>
      <c r="O6100" t="s">
        <v>24413</v>
      </c>
      <c r="P6100" t="s">
        <v>51</v>
      </c>
      <c r="Q6100">
        <v>14</v>
      </c>
      <c r="R6100" t="s">
        <v>40</v>
      </c>
      <c r="S6100" t="s">
        <v>63</v>
      </c>
      <c r="T6100">
        <v>67436</v>
      </c>
      <c r="U6100" s="1">
        <v>45606</v>
      </c>
      <c r="V6100" t="s">
        <v>42</v>
      </c>
      <c r="W6100">
        <v>905635</v>
      </c>
      <c r="X6100" t="s">
        <v>24414</v>
      </c>
      <c r="Y6100">
        <v>786</v>
      </c>
      <c r="Z6100">
        <v>1321</v>
      </c>
      <c r="AA6100">
        <v>1</v>
      </c>
      <c r="AB6100">
        <v>528.4</v>
      </c>
      <c r="AC6100">
        <f>Table1_1[[#This Row],[Price]]*Table1_1[[#This Row],[Quantity]]</f>
        <v>1321</v>
      </c>
    </row>
    <row r="6101" spans="1:29" x14ac:dyDescent="0.3">
      <c r="A6101" t="s">
        <v>28</v>
      </c>
      <c r="B6101" t="s">
        <v>29</v>
      </c>
      <c r="C6101" t="s">
        <v>44</v>
      </c>
      <c r="D6101" t="s">
        <v>267</v>
      </c>
      <c r="E6101" t="s">
        <v>32</v>
      </c>
      <c r="F6101" t="s">
        <v>355</v>
      </c>
      <c r="G6101">
        <v>56</v>
      </c>
      <c r="H6101">
        <v>431085</v>
      </c>
      <c r="I6101" t="s">
        <v>34</v>
      </c>
      <c r="J6101" s="3">
        <v>45191</v>
      </c>
      <c r="K6101">
        <v>1300</v>
      </c>
      <c r="L6101" t="s">
        <v>9230</v>
      </c>
      <c r="M6101" t="s">
        <v>159</v>
      </c>
      <c r="N6101" t="s">
        <v>24415</v>
      </c>
      <c r="O6101" t="s">
        <v>24416</v>
      </c>
      <c r="P6101" t="s">
        <v>87</v>
      </c>
      <c r="Q6101">
        <v>15</v>
      </c>
      <c r="R6101" t="s">
        <v>40</v>
      </c>
      <c r="S6101" t="s">
        <v>63</v>
      </c>
      <c r="T6101">
        <v>92428</v>
      </c>
      <c r="U6101" s="1">
        <v>45540</v>
      </c>
      <c r="V6101" t="s">
        <v>180</v>
      </c>
      <c r="W6101">
        <v>186033</v>
      </c>
      <c r="X6101" t="s">
        <v>24417</v>
      </c>
      <c r="Y6101">
        <v>514</v>
      </c>
      <c r="Z6101">
        <v>2115</v>
      </c>
      <c r="AA6101">
        <v>6</v>
      </c>
      <c r="AB6101">
        <v>5076</v>
      </c>
      <c r="AC6101">
        <f>Table1_1[[#This Row],[Price]]*Table1_1[[#This Row],[Quantity]]</f>
        <v>12690</v>
      </c>
    </row>
    <row r="6102" spans="1:29" x14ac:dyDescent="0.3">
      <c r="A6102" t="s">
        <v>28</v>
      </c>
      <c r="B6102" t="s">
        <v>29</v>
      </c>
      <c r="C6102" t="s">
        <v>148</v>
      </c>
      <c r="D6102" t="s">
        <v>637</v>
      </c>
      <c r="E6102" t="s">
        <v>46</v>
      </c>
      <c r="F6102" t="s">
        <v>175</v>
      </c>
      <c r="G6102">
        <v>68</v>
      </c>
      <c r="H6102">
        <v>402741</v>
      </c>
      <c r="I6102" t="s">
        <v>58</v>
      </c>
      <c r="J6102" s="3">
        <v>45087</v>
      </c>
      <c r="K6102">
        <v>800</v>
      </c>
      <c r="L6102" t="s">
        <v>24418</v>
      </c>
      <c r="M6102" t="s">
        <v>1212</v>
      </c>
      <c r="N6102" t="s">
        <v>24419</v>
      </c>
      <c r="O6102" t="s">
        <v>24420</v>
      </c>
      <c r="P6102" t="s">
        <v>51</v>
      </c>
      <c r="Q6102">
        <v>15</v>
      </c>
      <c r="R6102" t="s">
        <v>88</v>
      </c>
      <c r="S6102" t="s">
        <v>41</v>
      </c>
      <c r="T6102">
        <v>79644</v>
      </c>
      <c r="U6102" s="1">
        <v>45519</v>
      </c>
      <c r="V6102" t="s">
        <v>64</v>
      </c>
      <c r="W6102">
        <v>487221</v>
      </c>
      <c r="X6102" t="s">
        <v>24421</v>
      </c>
      <c r="Y6102">
        <v>234</v>
      </c>
      <c r="Z6102">
        <v>1596</v>
      </c>
      <c r="AA6102">
        <v>8</v>
      </c>
      <c r="AB6102">
        <v>5107.2000000000007</v>
      </c>
      <c r="AC6102">
        <f>Table1_1[[#This Row],[Price]]*Table1_1[[#This Row],[Quantity]]</f>
        <v>12768</v>
      </c>
    </row>
    <row r="6103" spans="1:29" x14ac:dyDescent="0.3">
      <c r="A6103" t="s">
        <v>28</v>
      </c>
      <c r="B6103" t="s">
        <v>29</v>
      </c>
      <c r="C6103" t="s">
        <v>91</v>
      </c>
      <c r="D6103" t="s">
        <v>274</v>
      </c>
      <c r="E6103" t="s">
        <v>46</v>
      </c>
      <c r="F6103" t="s">
        <v>175</v>
      </c>
      <c r="G6103">
        <v>61</v>
      </c>
      <c r="H6103">
        <v>438379</v>
      </c>
      <c r="I6103" t="s">
        <v>58</v>
      </c>
      <c r="J6103" s="3">
        <v>44783</v>
      </c>
      <c r="K6103">
        <v>800</v>
      </c>
      <c r="L6103" t="s">
        <v>24422</v>
      </c>
      <c r="M6103" t="s">
        <v>1058</v>
      </c>
      <c r="N6103" t="s">
        <v>24423</v>
      </c>
      <c r="O6103" t="s">
        <v>24424</v>
      </c>
      <c r="P6103" t="s">
        <v>87</v>
      </c>
      <c r="Q6103">
        <v>4</v>
      </c>
      <c r="R6103" t="s">
        <v>88</v>
      </c>
      <c r="S6103" t="s">
        <v>41</v>
      </c>
      <c r="T6103">
        <v>63460</v>
      </c>
      <c r="U6103" s="1">
        <v>45599</v>
      </c>
      <c r="V6103" t="s">
        <v>42</v>
      </c>
      <c r="W6103">
        <v>420394</v>
      </c>
      <c r="X6103" t="s">
        <v>24425</v>
      </c>
      <c r="Y6103">
        <v>484</v>
      </c>
      <c r="Z6103">
        <v>1900</v>
      </c>
      <c r="AA6103">
        <v>2</v>
      </c>
      <c r="AB6103">
        <v>1520</v>
      </c>
      <c r="AC6103">
        <f>Table1_1[[#This Row],[Price]]*Table1_1[[#This Row],[Quantity]]</f>
        <v>3800</v>
      </c>
    </row>
    <row r="6104" spans="1:29" x14ac:dyDescent="0.3">
      <c r="A6104" t="s">
        <v>28</v>
      </c>
      <c r="B6104" t="s">
        <v>29</v>
      </c>
      <c r="C6104" t="s">
        <v>30</v>
      </c>
      <c r="D6104" t="s">
        <v>546</v>
      </c>
      <c r="E6104" t="s">
        <v>56</v>
      </c>
      <c r="F6104" t="s">
        <v>150</v>
      </c>
      <c r="G6104">
        <v>11</v>
      </c>
      <c r="H6104">
        <v>417664</v>
      </c>
      <c r="I6104" t="s">
        <v>34</v>
      </c>
      <c r="J6104" s="3">
        <v>44537</v>
      </c>
      <c r="K6104">
        <v>800</v>
      </c>
      <c r="L6104" t="s">
        <v>24426</v>
      </c>
      <c r="M6104" t="s">
        <v>1488</v>
      </c>
      <c r="N6104" t="s">
        <v>24427</v>
      </c>
      <c r="O6104" t="s">
        <v>24428</v>
      </c>
      <c r="P6104" t="s">
        <v>39</v>
      </c>
      <c r="Q6104">
        <v>14</v>
      </c>
      <c r="R6104" t="s">
        <v>88</v>
      </c>
      <c r="S6104" t="s">
        <v>79</v>
      </c>
      <c r="T6104">
        <v>61921</v>
      </c>
      <c r="U6104" s="1">
        <v>45609</v>
      </c>
      <c r="V6104" t="s">
        <v>42</v>
      </c>
      <c r="W6104">
        <v>218461</v>
      </c>
      <c r="X6104" t="s">
        <v>24429</v>
      </c>
      <c r="Y6104">
        <v>561</v>
      </c>
      <c r="Z6104">
        <v>1731</v>
      </c>
      <c r="AA6104">
        <v>3</v>
      </c>
      <c r="AB6104">
        <v>2077.2000000000003</v>
      </c>
      <c r="AC6104">
        <f>Table1_1[[#This Row],[Price]]*Table1_1[[#This Row],[Quantity]]</f>
        <v>5193</v>
      </c>
    </row>
    <row r="6105" spans="1:29" x14ac:dyDescent="0.3">
      <c r="A6105" t="s">
        <v>28</v>
      </c>
      <c r="B6105" t="s">
        <v>29</v>
      </c>
      <c r="C6105" t="s">
        <v>44</v>
      </c>
      <c r="D6105" t="s">
        <v>182</v>
      </c>
      <c r="E6105" t="s">
        <v>32</v>
      </c>
      <c r="F6105" t="s">
        <v>175</v>
      </c>
      <c r="G6105">
        <v>31</v>
      </c>
      <c r="H6105">
        <v>408917</v>
      </c>
      <c r="I6105" t="s">
        <v>58</v>
      </c>
      <c r="J6105" s="3">
        <v>43938</v>
      </c>
      <c r="K6105">
        <v>1200</v>
      </c>
      <c r="L6105" t="s">
        <v>10112</v>
      </c>
      <c r="M6105" t="s">
        <v>366</v>
      </c>
      <c r="N6105" t="s">
        <v>24431</v>
      </c>
      <c r="O6105" t="s">
        <v>24432</v>
      </c>
      <c r="P6105" t="s">
        <v>71</v>
      </c>
      <c r="Q6105">
        <v>8</v>
      </c>
      <c r="R6105" t="s">
        <v>40</v>
      </c>
      <c r="S6105" t="s">
        <v>41</v>
      </c>
      <c r="T6105">
        <v>83433</v>
      </c>
      <c r="U6105" s="1">
        <v>45387</v>
      </c>
      <c r="V6105" t="s">
        <v>80</v>
      </c>
      <c r="W6105">
        <v>763508</v>
      </c>
      <c r="X6105" t="s">
        <v>24433</v>
      </c>
      <c r="Y6105">
        <v>826</v>
      </c>
      <c r="Z6105">
        <v>2386</v>
      </c>
      <c r="AA6105">
        <v>2</v>
      </c>
      <c r="AB6105">
        <v>1908.8000000000002</v>
      </c>
      <c r="AC6105">
        <f>Table1_1[[#This Row],[Price]]*Table1_1[[#This Row],[Quantity]]</f>
        <v>4772</v>
      </c>
    </row>
    <row r="6106" spans="1:29" x14ac:dyDescent="0.3">
      <c r="A6106" t="s">
        <v>28</v>
      </c>
      <c r="B6106" t="s">
        <v>29</v>
      </c>
      <c r="C6106" t="s">
        <v>157</v>
      </c>
      <c r="D6106" t="s">
        <v>611</v>
      </c>
      <c r="E6106" t="s">
        <v>46</v>
      </c>
      <c r="F6106" t="s">
        <v>47</v>
      </c>
      <c r="G6106">
        <v>79</v>
      </c>
      <c r="H6106">
        <v>411174</v>
      </c>
      <c r="I6106" t="s">
        <v>58</v>
      </c>
      <c r="J6106" s="3">
        <v>44886</v>
      </c>
      <c r="K6106">
        <v>950</v>
      </c>
      <c r="L6106" t="s">
        <v>24435</v>
      </c>
      <c r="M6106" t="s">
        <v>1409</v>
      </c>
      <c r="N6106" t="s">
        <v>24436</v>
      </c>
      <c r="O6106" t="s">
        <v>24437</v>
      </c>
      <c r="P6106" t="s">
        <v>51</v>
      </c>
      <c r="Q6106">
        <v>7</v>
      </c>
      <c r="R6106" t="s">
        <v>40</v>
      </c>
      <c r="S6106" t="s">
        <v>118</v>
      </c>
      <c r="T6106">
        <v>88472</v>
      </c>
      <c r="U6106" s="1">
        <v>45373</v>
      </c>
      <c r="V6106" t="s">
        <v>72</v>
      </c>
      <c r="W6106">
        <v>178499</v>
      </c>
      <c r="X6106" t="s">
        <v>24438</v>
      </c>
      <c r="Y6106">
        <v>457</v>
      </c>
      <c r="Z6106">
        <v>1514</v>
      </c>
      <c r="AA6106">
        <v>7</v>
      </c>
      <c r="AB6106">
        <v>4239.2</v>
      </c>
      <c r="AC6106">
        <f>Table1_1[[#This Row],[Price]]*Table1_1[[#This Row],[Quantity]]</f>
        <v>10598</v>
      </c>
    </row>
    <row r="6107" spans="1:29" x14ac:dyDescent="0.3">
      <c r="A6107" t="s">
        <v>28</v>
      </c>
      <c r="B6107" t="s">
        <v>29</v>
      </c>
      <c r="C6107" t="s">
        <v>66</v>
      </c>
      <c r="D6107" t="s">
        <v>55</v>
      </c>
      <c r="E6107" t="s">
        <v>46</v>
      </c>
      <c r="F6107" t="s">
        <v>113</v>
      </c>
      <c r="G6107">
        <v>58</v>
      </c>
      <c r="H6107">
        <v>411031</v>
      </c>
      <c r="I6107" t="s">
        <v>34</v>
      </c>
      <c r="J6107" s="3">
        <v>45284</v>
      </c>
      <c r="K6107">
        <v>950</v>
      </c>
      <c r="L6107" t="s">
        <v>7901</v>
      </c>
      <c r="M6107" t="s">
        <v>1488</v>
      </c>
      <c r="N6107" t="s">
        <v>24439</v>
      </c>
      <c r="O6107" t="s">
        <v>24440</v>
      </c>
      <c r="P6107" t="s">
        <v>71</v>
      </c>
      <c r="Q6107">
        <v>13</v>
      </c>
      <c r="R6107" t="s">
        <v>40</v>
      </c>
      <c r="S6107" t="s">
        <v>63</v>
      </c>
      <c r="T6107">
        <v>55774</v>
      </c>
      <c r="U6107" s="1">
        <v>45387</v>
      </c>
      <c r="V6107" t="s">
        <v>80</v>
      </c>
      <c r="W6107">
        <v>799528</v>
      </c>
      <c r="X6107" t="s">
        <v>24441</v>
      </c>
      <c r="Y6107">
        <v>915</v>
      </c>
      <c r="Z6107">
        <v>883</v>
      </c>
      <c r="AA6107">
        <v>3</v>
      </c>
      <c r="AB6107">
        <v>1059.6000000000001</v>
      </c>
      <c r="AC6107">
        <f>Table1_1[[#This Row],[Price]]*Table1_1[[#This Row],[Quantity]]</f>
        <v>2649</v>
      </c>
    </row>
    <row r="6108" spans="1:29" x14ac:dyDescent="0.3">
      <c r="A6108" t="s">
        <v>28</v>
      </c>
      <c r="B6108" t="s">
        <v>29</v>
      </c>
      <c r="C6108" t="s">
        <v>30</v>
      </c>
      <c r="D6108" t="s">
        <v>317</v>
      </c>
      <c r="E6108" t="s">
        <v>32</v>
      </c>
      <c r="F6108" t="s">
        <v>57</v>
      </c>
      <c r="G6108">
        <v>33</v>
      </c>
      <c r="H6108">
        <v>411670</v>
      </c>
      <c r="I6108" t="s">
        <v>58</v>
      </c>
      <c r="J6108" s="3">
        <v>44980</v>
      </c>
      <c r="K6108">
        <v>1100</v>
      </c>
      <c r="L6108" t="s">
        <v>24443</v>
      </c>
      <c r="M6108" t="s">
        <v>736</v>
      </c>
      <c r="N6108" t="s">
        <v>24444</v>
      </c>
      <c r="O6108" t="s">
        <v>24445</v>
      </c>
      <c r="P6108" t="s">
        <v>51</v>
      </c>
      <c r="Q6108">
        <v>11</v>
      </c>
      <c r="R6108" t="s">
        <v>88</v>
      </c>
      <c r="S6108" t="s">
        <v>63</v>
      </c>
      <c r="T6108">
        <v>84378</v>
      </c>
      <c r="U6108" s="1">
        <v>45589</v>
      </c>
      <c r="V6108" t="s">
        <v>155</v>
      </c>
      <c r="W6108">
        <v>247074</v>
      </c>
      <c r="X6108" t="s">
        <v>24446</v>
      </c>
      <c r="Y6108">
        <v>665</v>
      </c>
      <c r="Z6108">
        <v>2823</v>
      </c>
      <c r="AA6108">
        <v>4</v>
      </c>
      <c r="AB6108">
        <v>4516.8</v>
      </c>
      <c r="AC6108">
        <f>Table1_1[[#This Row],[Price]]*Table1_1[[#This Row],[Quantity]]</f>
        <v>11292</v>
      </c>
    </row>
    <row r="6109" spans="1:29" x14ac:dyDescent="0.3">
      <c r="A6109" t="s">
        <v>28</v>
      </c>
      <c r="B6109" t="s">
        <v>29</v>
      </c>
      <c r="C6109" t="s">
        <v>30</v>
      </c>
      <c r="D6109" t="s">
        <v>45</v>
      </c>
      <c r="E6109" t="s">
        <v>32</v>
      </c>
      <c r="F6109" t="s">
        <v>113</v>
      </c>
      <c r="G6109">
        <v>78</v>
      </c>
      <c r="H6109">
        <v>407397</v>
      </c>
      <c r="I6109" t="s">
        <v>58</v>
      </c>
      <c r="J6109" s="3">
        <v>43982</v>
      </c>
      <c r="K6109">
        <v>1400</v>
      </c>
      <c r="L6109" t="s">
        <v>24447</v>
      </c>
      <c r="M6109" t="s">
        <v>1147</v>
      </c>
      <c r="N6109" t="s">
        <v>24448</v>
      </c>
      <c r="O6109" t="s">
        <v>24449</v>
      </c>
      <c r="P6109" t="s">
        <v>51</v>
      </c>
      <c r="Q6109">
        <v>8</v>
      </c>
      <c r="R6109" t="s">
        <v>88</v>
      </c>
      <c r="S6109" t="s">
        <v>41</v>
      </c>
      <c r="T6109">
        <v>17291</v>
      </c>
      <c r="U6109" s="1">
        <v>45608</v>
      </c>
      <c r="V6109" t="s">
        <v>42</v>
      </c>
      <c r="W6109">
        <v>620956</v>
      </c>
      <c r="X6109" t="s">
        <v>24450</v>
      </c>
      <c r="Y6109">
        <v>787</v>
      </c>
      <c r="Z6109">
        <v>2606</v>
      </c>
      <c r="AA6109">
        <v>7</v>
      </c>
      <c r="AB6109">
        <v>7296.8</v>
      </c>
      <c r="AC6109">
        <f>Table1_1[[#This Row],[Price]]*Table1_1[[#This Row],[Quantity]]</f>
        <v>18242</v>
      </c>
    </row>
    <row r="6110" spans="1:29" x14ac:dyDescent="0.3">
      <c r="A6110" t="s">
        <v>28</v>
      </c>
      <c r="B6110" t="s">
        <v>29</v>
      </c>
      <c r="C6110" t="s">
        <v>44</v>
      </c>
      <c r="D6110" t="s">
        <v>621</v>
      </c>
      <c r="E6110" t="s">
        <v>46</v>
      </c>
      <c r="F6110" t="s">
        <v>175</v>
      </c>
      <c r="G6110">
        <v>90</v>
      </c>
      <c r="H6110">
        <v>434684</v>
      </c>
      <c r="I6110" t="s">
        <v>58</v>
      </c>
      <c r="J6110" s="3">
        <v>44118</v>
      </c>
      <c r="K6110">
        <v>1400</v>
      </c>
      <c r="L6110" t="s">
        <v>24451</v>
      </c>
      <c r="M6110" t="s">
        <v>269</v>
      </c>
      <c r="N6110" t="s">
        <v>24452</v>
      </c>
      <c r="O6110" t="s">
        <v>24453</v>
      </c>
      <c r="P6110" t="s">
        <v>87</v>
      </c>
      <c r="Q6110">
        <v>17</v>
      </c>
      <c r="R6110" t="s">
        <v>88</v>
      </c>
      <c r="S6110" t="s">
        <v>41</v>
      </c>
      <c r="T6110">
        <v>52200</v>
      </c>
      <c r="U6110" s="1">
        <v>45449</v>
      </c>
      <c r="V6110" t="s">
        <v>52</v>
      </c>
      <c r="W6110">
        <v>947427</v>
      </c>
      <c r="X6110" t="s">
        <v>24454</v>
      </c>
      <c r="Y6110">
        <v>735</v>
      </c>
      <c r="Z6110">
        <v>1226</v>
      </c>
      <c r="AA6110">
        <v>5</v>
      </c>
      <c r="AB6110">
        <v>2452</v>
      </c>
      <c r="AC6110">
        <f>Table1_1[[#This Row],[Price]]*Table1_1[[#This Row],[Quantity]]</f>
        <v>6130</v>
      </c>
    </row>
    <row r="6111" spans="1:29" x14ac:dyDescent="0.3">
      <c r="A6111" t="s">
        <v>28</v>
      </c>
      <c r="B6111" t="s">
        <v>29</v>
      </c>
      <c r="C6111" t="s">
        <v>66</v>
      </c>
      <c r="D6111" t="s">
        <v>442</v>
      </c>
      <c r="E6111" t="s">
        <v>56</v>
      </c>
      <c r="F6111" t="s">
        <v>83</v>
      </c>
      <c r="G6111">
        <v>13</v>
      </c>
      <c r="H6111">
        <v>401312</v>
      </c>
      <c r="I6111" t="s">
        <v>58</v>
      </c>
      <c r="J6111" s="3">
        <v>45382</v>
      </c>
      <c r="K6111">
        <v>1000</v>
      </c>
      <c r="L6111" t="s">
        <v>24455</v>
      </c>
      <c r="M6111" t="s">
        <v>115</v>
      </c>
      <c r="N6111" t="s">
        <v>24456</v>
      </c>
      <c r="O6111" t="s">
        <v>24457</v>
      </c>
      <c r="P6111" t="s">
        <v>51</v>
      </c>
      <c r="Q6111">
        <v>4</v>
      </c>
      <c r="R6111" t="s">
        <v>88</v>
      </c>
      <c r="S6111" t="s">
        <v>118</v>
      </c>
      <c r="T6111">
        <v>19207</v>
      </c>
      <c r="U6111" s="1">
        <v>45621</v>
      </c>
      <c r="V6111" t="s">
        <v>42</v>
      </c>
      <c r="W6111">
        <v>293406</v>
      </c>
      <c r="X6111" t="s">
        <v>24458</v>
      </c>
      <c r="Y6111">
        <v>871</v>
      </c>
      <c r="Z6111">
        <v>2983</v>
      </c>
      <c r="AA6111">
        <v>5</v>
      </c>
      <c r="AB6111">
        <v>5966</v>
      </c>
      <c r="AC6111">
        <f>Table1_1[[#This Row],[Price]]*Table1_1[[#This Row],[Quantity]]</f>
        <v>14915</v>
      </c>
    </row>
    <row r="6112" spans="1:29" x14ac:dyDescent="0.3">
      <c r="A6112" t="s">
        <v>28</v>
      </c>
      <c r="B6112" t="s">
        <v>29</v>
      </c>
      <c r="C6112" t="s">
        <v>66</v>
      </c>
      <c r="D6112" t="s">
        <v>134</v>
      </c>
      <c r="E6112" t="s">
        <v>46</v>
      </c>
      <c r="F6112" t="s">
        <v>99</v>
      </c>
      <c r="G6112">
        <v>50</v>
      </c>
      <c r="H6112">
        <v>412175</v>
      </c>
      <c r="I6112" t="s">
        <v>58</v>
      </c>
      <c r="J6112" s="3">
        <v>44865</v>
      </c>
      <c r="K6112">
        <v>1300</v>
      </c>
      <c r="L6112" t="s">
        <v>24459</v>
      </c>
      <c r="M6112" t="s">
        <v>177</v>
      </c>
      <c r="N6112" t="s">
        <v>24460</v>
      </c>
      <c r="O6112" t="s">
        <v>24461</v>
      </c>
      <c r="P6112" t="s">
        <v>51</v>
      </c>
      <c r="Q6112">
        <v>14</v>
      </c>
      <c r="R6112" t="s">
        <v>88</v>
      </c>
      <c r="S6112" t="s">
        <v>41</v>
      </c>
      <c r="T6112">
        <v>78861</v>
      </c>
      <c r="U6112" s="1">
        <v>45336</v>
      </c>
      <c r="V6112" t="s">
        <v>119</v>
      </c>
      <c r="W6112">
        <v>978203</v>
      </c>
      <c r="X6112" t="s">
        <v>24462</v>
      </c>
      <c r="Y6112">
        <v>544</v>
      </c>
      <c r="Z6112">
        <v>1842</v>
      </c>
      <c r="AA6112">
        <v>1</v>
      </c>
      <c r="AB6112">
        <v>736.80000000000007</v>
      </c>
      <c r="AC6112">
        <f>Table1_1[[#This Row],[Price]]*Table1_1[[#This Row],[Quantity]]</f>
        <v>1842</v>
      </c>
    </row>
    <row r="6113" spans="1:29" x14ac:dyDescent="0.3">
      <c r="A6113" t="s">
        <v>28</v>
      </c>
      <c r="B6113" t="s">
        <v>29</v>
      </c>
      <c r="C6113" t="s">
        <v>193</v>
      </c>
      <c r="D6113" t="s">
        <v>442</v>
      </c>
      <c r="E6113" t="s">
        <v>32</v>
      </c>
      <c r="F6113" t="s">
        <v>99</v>
      </c>
      <c r="G6113">
        <v>36</v>
      </c>
      <c r="H6113">
        <v>437244</v>
      </c>
      <c r="I6113" t="s">
        <v>58</v>
      </c>
      <c r="J6113" s="3">
        <v>45296</v>
      </c>
      <c r="K6113">
        <v>950</v>
      </c>
      <c r="L6113" t="s">
        <v>24464</v>
      </c>
      <c r="M6113" t="s">
        <v>542</v>
      </c>
      <c r="N6113" t="s">
        <v>24465</v>
      </c>
      <c r="O6113" t="s">
        <v>24466</v>
      </c>
      <c r="P6113" t="s">
        <v>39</v>
      </c>
      <c r="Q6113">
        <v>3</v>
      </c>
      <c r="R6113" t="s">
        <v>88</v>
      </c>
      <c r="S6113" t="s">
        <v>79</v>
      </c>
      <c r="T6113">
        <v>32932</v>
      </c>
      <c r="U6113" s="1">
        <v>45412</v>
      </c>
      <c r="V6113" t="s">
        <v>80</v>
      </c>
      <c r="W6113">
        <v>209683</v>
      </c>
      <c r="X6113" t="s">
        <v>24467</v>
      </c>
      <c r="Y6113">
        <v>709</v>
      </c>
      <c r="Z6113">
        <v>1834</v>
      </c>
      <c r="AA6113">
        <v>6</v>
      </c>
      <c r="AB6113">
        <v>4401.6000000000004</v>
      </c>
      <c r="AC6113">
        <f>Table1_1[[#This Row],[Price]]*Table1_1[[#This Row],[Quantity]]</f>
        <v>11004</v>
      </c>
    </row>
    <row r="6114" spans="1:29" x14ac:dyDescent="0.3">
      <c r="A6114" t="s">
        <v>28</v>
      </c>
      <c r="B6114" t="s">
        <v>29</v>
      </c>
      <c r="C6114" t="s">
        <v>193</v>
      </c>
      <c r="D6114" t="s">
        <v>421</v>
      </c>
      <c r="E6114" t="s">
        <v>46</v>
      </c>
      <c r="F6114" t="s">
        <v>106</v>
      </c>
      <c r="G6114">
        <v>7</v>
      </c>
      <c r="H6114">
        <v>417546</v>
      </c>
      <c r="I6114" t="s">
        <v>34</v>
      </c>
      <c r="J6114" s="3">
        <v>44199</v>
      </c>
      <c r="K6114">
        <v>1400</v>
      </c>
      <c r="L6114" t="s">
        <v>24468</v>
      </c>
      <c r="M6114" t="s">
        <v>211</v>
      </c>
      <c r="N6114" t="s">
        <v>24469</v>
      </c>
      <c r="O6114" t="s">
        <v>24470</v>
      </c>
      <c r="P6114" t="s">
        <v>71</v>
      </c>
      <c r="Q6114">
        <v>17</v>
      </c>
      <c r="R6114" t="s">
        <v>40</v>
      </c>
      <c r="S6114" t="s">
        <v>79</v>
      </c>
      <c r="T6114">
        <v>79232</v>
      </c>
      <c r="U6114" s="1">
        <v>45387</v>
      </c>
      <c r="V6114" t="s">
        <v>80</v>
      </c>
      <c r="W6114">
        <v>629890</v>
      </c>
      <c r="X6114" t="s">
        <v>24471</v>
      </c>
      <c r="Y6114">
        <v>486</v>
      </c>
      <c r="Z6114">
        <v>617</v>
      </c>
      <c r="AA6114">
        <v>7</v>
      </c>
      <c r="AB6114">
        <v>1727.6000000000001</v>
      </c>
      <c r="AC6114">
        <f>Table1_1[[#This Row],[Price]]*Table1_1[[#This Row],[Quantity]]</f>
        <v>4319</v>
      </c>
    </row>
    <row r="6115" spans="1:29" x14ac:dyDescent="0.3">
      <c r="A6115" t="s">
        <v>28</v>
      </c>
      <c r="B6115" t="s">
        <v>29</v>
      </c>
      <c r="C6115" t="s">
        <v>54</v>
      </c>
      <c r="D6115" t="s">
        <v>220</v>
      </c>
      <c r="E6115" t="s">
        <v>46</v>
      </c>
      <c r="F6115" t="s">
        <v>135</v>
      </c>
      <c r="G6115">
        <v>32</v>
      </c>
      <c r="H6115">
        <v>428110</v>
      </c>
      <c r="I6115" t="s">
        <v>58</v>
      </c>
      <c r="J6115" s="3">
        <v>44909</v>
      </c>
      <c r="K6115">
        <v>1000</v>
      </c>
      <c r="L6115" t="s">
        <v>24472</v>
      </c>
      <c r="M6115" t="s">
        <v>85</v>
      </c>
      <c r="N6115" t="s">
        <v>24473</v>
      </c>
      <c r="O6115" t="s">
        <v>24474</v>
      </c>
      <c r="P6115" t="s">
        <v>71</v>
      </c>
      <c r="Q6115">
        <v>4</v>
      </c>
      <c r="R6115" t="s">
        <v>40</v>
      </c>
      <c r="S6115" t="s">
        <v>79</v>
      </c>
      <c r="T6115">
        <v>40836</v>
      </c>
      <c r="U6115" s="1">
        <v>45434</v>
      </c>
      <c r="V6115" t="s">
        <v>140</v>
      </c>
      <c r="W6115">
        <v>969501</v>
      </c>
      <c r="X6115" t="s">
        <v>24475</v>
      </c>
      <c r="Y6115">
        <v>740</v>
      </c>
      <c r="Z6115">
        <v>1292</v>
      </c>
      <c r="AA6115">
        <v>7</v>
      </c>
      <c r="AB6115">
        <v>3617.6000000000004</v>
      </c>
      <c r="AC6115">
        <f>Table1_1[[#This Row],[Price]]*Table1_1[[#This Row],[Quantity]]</f>
        <v>9044</v>
      </c>
    </row>
    <row r="6116" spans="1:29" x14ac:dyDescent="0.3">
      <c r="A6116" t="s">
        <v>28</v>
      </c>
      <c r="B6116" t="s">
        <v>29</v>
      </c>
      <c r="C6116" t="s">
        <v>157</v>
      </c>
      <c r="D6116" t="s">
        <v>187</v>
      </c>
      <c r="E6116" t="s">
        <v>32</v>
      </c>
      <c r="F6116" t="s">
        <v>175</v>
      </c>
      <c r="G6116">
        <v>3</v>
      </c>
      <c r="H6116">
        <v>406544</v>
      </c>
      <c r="I6116" t="s">
        <v>58</v>
      </c>
      <c r="J6116" s="3">
        <v>44591</v>
      </c>
      <c r="K6116">
        <v>800</v>
      </c>
      <c r="L6116" t="s">
        <v>10506</v>
      </c>
      <c r="M6116" t="s">
        <v>542</v>
      </c>
      <c r="N6116" t="s">
        <v>24476</v>
      </c>
      <c r="O6116" t="s">
        <v>24477</v>
      </c>
      <c r="P6116" t="s">
        <v>51</v>
      </c>
      <c r="Q6116">
        <v>13</v>
      </c>
      <c r="R6116" t="s">
        <v>40</v>
      </c>
      <c r="S6116" t="s">
        <v>63</v>
      </c>
      <c r="T6116">
        <v>18869</v>
      </c>
      <c r="U6116" s="1">
        <v>45421</v>
      </c>
      <c r="V6116" t="s">
        <v>140</v>
      </c>
      <c r="W6116">
        <v>566067</v>
      </c>
      <c r="X6116" t="s">
        <v>24478</v>
      </c>
      <c r="Y6116">
        <v>204</v>
      </c>
      <c r="Z6116">
        <v>1933</v>
      </c>
      <c r="AA6116">
        <v>3</v>
      </c>
      <c r="AB6116">
        <v>2319.6</v>
      </c>
      <c r="AC6116">
        <f>Table1_1[[#This Row],[Price]]*Table1_1[[#This Row],[Quantity]]</f>
        <v>5799</v>
      </c>
    </row>
    <row r="6117" spans="1:29" x14ac:dyDescent="0.3">
      <c r="A6117" t="s">
        <v>28</v>
      </c>
      <c r="B6117" t="s">
        <v>29</v>
      </c>
      <c r="C6117" t="s">
        <v>91</v>
      </c>
      <c r="D6117" t="s">
        <v>267</v>
      </c>
      <c r="E6117" t="s">
        <v>46</v>
      </c>
      <c r="F6117" t="s">
        <v>47</v>
      </c>
      <c r="G6117">
        <v>76</v>
      </c>
      <c r="H6117">
        <v>435286</v>
      </c>
      <c r="I6117" t="s">
        <v>58</v>
      </c>
      <c r="J6117" s="3">
        <v>44016</v>
      </c>
      <c r="K6117">
        <v>1300</v>
      </c>
      <c r="L6117" t="s">
        <v>24479</v>
      </c>
      <c r="M6117" t="s">
        <v>123</v>
      </c>
      <c r="N6117" t="s">
        <v>24480</v>
      </c>
      <c r="O6117" t="s">
        <v>24481</v>
      </c>
      <c r="P6117" t="s">
        <v>39</v>
      </c>
      <c r="Q6117">
        <v>15</v>
      </c>
      <c r="R6117" t="s">
        <v>88</v>
      </c>
      <c r="S6117" t="s">
        <v>118</v>
      </c>
      <c r="T6117">
        <v>71346</v>
      </c>
      <c r="U6117" s="1">
        <v>45575</v>
      </c>
      <c r="V6117" t="s">
        <v>155</v>
      </c>
      <c r="W6117">
        <v>676765</v>
      </c>
      <c r="X6117" t="s">
        <v>24482</v>
      </c>
      <c r="Y6117">
        <v>484</v>
      </c>
      <c r="Z6117">
        <v>1472</v>
      </c>
      <c r="AA6117">
        <v>8</v>
      </c>
      <c r="AB6117">
        <v>4710.4000000000015</v>
      </c>
      <c r="AC6117">
        <f>Table1_1[[#This Row],[Price]]*Table1_1[[#This Row],[Quantity]]</f>
        <v>11776</v>
      </c>
    </row>
    <row r="6118" spans="1:29" x14ac:dyDescent="0.3">
      <c r="A6118" t="s">
        <v>28</v>
      </c>
      <c r="B6118" t="s">
        <v>29</v>
      </c>
      <c r="C6118" t="s">
        <v>148</v>
      </c>
      <c r="D6118" t="s">
        <v>237</v>
      </c>
      <c r="E6118" t="s">
        <v>32</v>
      </c>
      <c r="F6118" t="s">
        <v>47</v>
      </c>
      <c r="G6118">
        <v>59</v>
      </c>
      <c r="H6118">
        <v>424518</v>
      </c>
      <c r="I6118" t="s">
        <v>34</v>
      </c>
      <c r="J6118" s="3">
        <v>45414</v>
      </c>
      <c r="K6118">
        <v>1200</v>
      </c>
      <c r="L6118" t="s">
        <v>3376</v>
      </c>
      <c r="M6118" t="s">
        <v>1212</v>
      </c>
      <c r="N6118" t="s">
        <v>24484</v>
      </c>
      <c r="O6118" t="s">
        <v>24485</v>
      </c>
      <c r="P6118" t="s">
        <v>87</v>
      </c>
      <c r="Q6118">
        <v>20</v>
      </c>
      <c r="R6118" t="s">
        <v>88</v>
      </c>
      <c r="S6118" t="s">
        <v>118</v>
      </c>
      <c r="T6118">
        <v>43451</v>
      </c>
      <c r="U6118" s="1">
        <v>45564</v>
      </c>
      <c r="V6118" t="s">
        <v>180</v>
      </c>
      <c r="W6118">
        <v>775670</v>
      </c>
      <c r="X6118" t="s">
        <v>24486</v>
      </c>
      <c r="Y6118">
        <v>704</v>
      </c>
      <c r="Z6118">
        <v>2148</v>
      </c>
      <c r="AA6118">
        <v>8</v>
      </c>
      <c r="AB6118">
        <v>6873.6</v>
      </c>
      <c r="AC6118">
        <f>Table1_1[[#This Row],[Price]]*Table1_1[[#This Row],[Quantity]]</f>
        <v>17184</v>
      </c>
    </row>
    <row r="6119" spans="1:29" x14ac:dyDescent="0.3">
      <c r="A6119" t="s">
        <v>28</v>
      </c>
      <c r="B6119" t="s">
        <v>29</v>
      </c>
      <c r="C6119" t="s">
        <v>91</v>
      </c>
      <c r="D6119" t="s">
        <v>291</v>
      </c>
      <c r="E6119" t="s">
        <v>32</v>
      </c>
      <c r="F6119" t="s">
        <v>33</v>
      </c>
      <c r="G6119">
        <v>59</v>
      </c>
      <c r="H6119">
        <v>430920</v>
      </c>
      <c r="I6119" t="s">
        <v>34</v>
      </c>
      <c r="J6119" s="3">
        <v>44220</v>
      </c>
      <c r="K6119">
        <v>950</v>
      </c>
      <c r="L6119" t="s">
        <v>24487</v>
      </c>
      <c r="M6119" t="s">
        <v>596</v>
      </c>
      <c r="N6119" t="s">
        <v>24488</v>
      </c>
      <c r="O6119" t="s">
        <v>24489</v>
      </c>
      <c r="P6119" t="s">
        <v>87</v>
      </c>
      <c r="Q6119">
        <v>13</v>
      </c>
      <c r="R6119" t="s">
        <v>88</v>
      </c>
      <c r="S6119" t="s">
        <v>41</v>
      </c>
      <c r="T6119">
        <v>53760</v>
      </c>
      <c r="U6119" s="1">
        <v>45589</v>
      </c>
      <c r="V6119" t="s">
        <v>155</v>
      </c>
      <c r="W6119">
        <v>293833</v>
      </c>
      <c r="X6119" t="s">
        <v>24490</v>
      </c>
      <c r="Y6119">
        <v>799</v>
      </c>
      <c r="Z6119">
        <v>2809</v>
      </c>
      <c r="AA6119">
        <v>8</v>
      </c>
      <c r="AB6119">
        <v>8988.8000000000011</v>
      </c>
      <c r="AC6119">
        <f>Table1_1[[#This Row],[Price]]*Table1_1[[#This Row],[Quantity]]</f>
        <v>22472</v>
      </c>
    </row>
    <row r="6120" spans="1:29" x14ac:dyDescent="0.3">
      <c r="A6120" t="s">
        <v>28</v>
      </c>
      <c r="B6120" t="s">
        <v>29</v>
      </c>
      <c r="C6120" t="s">
        <v>66</v>
      </c>
      <c r="D6120" t="s">
        <v>349</v>
      </c>
      <c r="E6120" t="s">
        <v>32</v>
      </c>
      <c r="F6120" t="s">
        <v>175</v>
      </c>
      <c r="G6120">
        <v>89</v>
      </c>
      <c r="H6120">
        <v>435566</v>
      </c>
      <c r="I6120" t="s">
        <v>58</v>
      </c>
      <c r="J6120" s="3">
        <v>44494</v>
      </c>
      <c r="K6120">
        <v>1300</v>
      </c>
      <c r="L6120" t="s">
        <v>17006</v>
      </c>
      <c r="M6120" t="s">
        <v>244</v>
      </c>
      <c r="N6120" t="s">
        <v>24492</v>
      </c>
      <c r="O6120" t="s">
        <v>24493</v>
      </c>
      <c r="P6120" t="s">
        <v>39</v>
      </c>
      <c r="Q6120">
        <v>19</v>
      </c>
      <c r="R6120" t="s">
        <v>40</v>
      </c>
      <c r="S6120" t="s">
        <v>79</v>
      </c>
      <c r="T6120">
        <v>73886</v>
      </c>
      <c r="U6120" s="1">
        <v>45512</v>
      </c>
      <c r="V6120" t="s">
        <v>64</v>
      </c>
      <c r="W6120">
        <v>367348</v>
      </c>
      <c r="X6120" t="s">
        <v>24494</v>
      </c>
      <c r="Y6120">
        <v>585</v>
      </c>
      <c r="Z6120">
        <v>801</v>
      </c>
      <c r="AA6120">
        <v>8</v>
      </c>
      <c r="AB6120">
        <v>2563.2000000000003</v>
      </c>
      <c r="AC6120">
        <f>Table1_1[[#This Row],[Price]]*Table1_1[[#This Row],[Quantity]]</f>
        <v>6408</v>
      </c>
    </row>
    <row r="6121" spans="1:29" x14ac:dyDescent="0.3">
      <c r="A6121" t="s">
        <v>28</v>
      </c>
      <c r="B6121" t="s">
        <v>29</v>
      </c>
      <c r="C6121" t="s">
        <v>66</v>
      </c>
      <c r="D6121" t="s">
        <v>338</v>
      </c>
      <c r="E6121" t="s">
        <v>32</v>
      </c>
      <c r="F6121" t="s">
        <v>99</v>
      </c>
      <c r="G6121">
        <v>4</v>
      </c>
      <c r="H6121">
        <v>439332</v>
      </c>
      <c r="I6121" t="s">
        <v>34</v>
      </c>
      <c r="J6121" s="3">
        <v>45055</v>
      </c>
      <c r="K6121">
        <v>1300</v>
      </c>
      <c r="L6121" t="s">
        <v>632</v>
      </c>
      <c r="M6121" t="s">
        <v>1409</v>
      </c>
      <c r="N6121" t="s">
        <v>24495</v>
      </c>
      <c r="O6121" t="s">
        <v>24496</v>
      </c>
      <c r="P6121" t="s">
        <v>71</v>
      </c>
      <c r="Q6121">
        <v>8</v>
      </c>
      <c r="R6121" t="s">
        <v>88</v>
      </c>
      <c r="S6121" t="s">
        <v>79</v>
      </c>
      <c r="T6121">
        <v>65745</v>
      </c>
      <c r="U6121" s="1">
        <v>45457</v>
      </c>
      <c r="V6121" t="s">
        <v>52</v>
      </c>
      <c r="W6121">
        <v>399893</v>
      </c>
      <c r="X6121" t="s">
        <v>17357</v>
      </c>
      <c r="Y6121">
        <v>303</v>
      </c>
      <c r="Z6121">
        <v>2763</v>
      </c>
      <c r="AA6121">
        <v>7</v>
      </c>
      <c r="AB6121">
        <v>7736.4000000000015</v>
      </c>
      <c r="AC6121">
        <f>Table1_1[[#This Row],[Price]]*Table1_1[[#This Row],[Quantity]]</f>
        <v>19341</v>
      </c>
    </row>
    <row r="6122" spans="1:29" x14ac:dyDescent="0.3">
      <c r="A6122" t="s">
        <v>28</v>
      </c>
      <c r="B6122" t="s">
        <v>29</v>
      </c>
      <c r="C6122" t="s">
        <v>148</v>
      </c>
      <c r="D6122" t="s">
        <v>142</v>
      </c>
      <c r="E6122" t="s">
        <v>32</v>
      </c>
      <c r="F6122" t="s">
        <v>106</v>
      </c>
      <c r="G6122">
        <v>65</v>
      </c>
      <c r="H6122">
        <v>412784</v>
      </c>
      <c r="I6122" t="s">
        <v>34</v>
      </c>
      <c r="J6122" s="3">
        <v>45290</v>
      </c>
      <c r="K6122">
        <v>1400</v>
      </c>
      <c r="L6122" t="s">
        <v>24498</v>
      </c>
      <c r="M6122" t="s">
        <v>2538</v>
      </c>
      <c r="N6122" t="s">
        <v>24499</v>
      </c>
      <c r="O6122" t="s">
        <v>24500</v>
      </c>
      <c r="P6122" t="s">
        <v>39</v>
      </c>
      <c r="Q6122">
        <v>11</v>
      </c>
      <c r="R6122" t="s">
        <v>88</v>
      </c>
      <c r="S6122" t="s">
        <v>79</v>
      </c>
      <c r="T6122">
        <v>10946</v>
      </c>
      <c r="U6122" s="1">
        <v>45448</v>
      </c>
      <c r="V6122" t="s">
        <v>52</v>
      </c>
      <c r="W6122">
        <v>854047</v>
      </c>
      <c r="X6122" t="s">
        <v>24501</v>
      </c>
      <c r="Y6122">
        <v>646</v>
      </c>
      <c r="Z6122">
        <v>1339</v>
      </c>
      <c r="AA6122">
        <v>5</v>
      </c>
      <c r="AB6122">
        <v>2678</v>
      </c>
      <c r="AC6122">
        <f>Table1_1[[#This Row],[Price]]*Table1_1[[#This Row],[Quantity]]</f>
        <v>6695</v>
      </c>
    </row>
    <row r="6123" spans="1:29" x14ac:dyDescent="0.3">
      <c r="A6123" t="s">
        <v>28</v>
      </c>
      <c r="B6123" t="s">
        <v>29</v>
      </c>
      <c r="C6123" t="s">
        <v>157</v>
      </c>
      <c r="D6123" t="s">
        <v>31</v>
      </c>
      <c r="E6123" t="s">
        <v>46</v>
      </c>
      <c r="F6123" t="s">
        <v>175</v>
      </c>
      <c r="G6123">
        <v>23</v>
      </c>
      <c r="H6123">
        <v>413491</v>
      </c>
      <c r="I6123" t="s">
        <v>58</v>
      </c>
      <c r="J6123" s="3">
        <v>45055</v>
      </c>
      <c r="K6123">
        <v>1400</v>
      </c>
      <c r="L6123" t="s">
        <v>9844</v>
      </c>
      <c r="M6123" t="s">
        <v>428</v>
      </c>
      <c r="N6123" t="s">
        <v>24502</v>
      </c>
      <c r="O6123" t="s">
        <v>24503</v>
      </c>
      <c r="P6123" t="s">
        <v>39</v>
      </c>
      <c r="Q6123">
        <v>19</v>
      </c>
      <c r="R6123" t="s">
        <v>88</v>
      </c>
      <c r="S6123" t="s">
        <v>118</v>
      </c>
      <c r="T6123">
        <v>48465</v>
      </c>
      <c r="U6123" s="1">
        <v>45465</v>
      </c>
      <c r="V6123" t="s">
        <v>52</v>
      </c>
      <c r="W6123">
        <v>825592</v>
      </c>
      <c r="X6123" t="s">
        <v>24504</v>
      </c>
      <c r="Y6123">
        <v>798</v>
      </c>
      <c r="Z6123">
        <v>909</v>
      </c>
      <c r="AA6123">
        <v>1</v>
      </c>
      <c r="AB6123">
        <v>363.6</v>
      </c>
      <c r="AC6123">
        <f>Table1_1[[#This Row],[Price]]*Table1_1[[#This Row],[Quantity]]</f>
        <v>909</v>
      </c>
    </row>
    <row r="6124" spans="1:29" x14ac:dyDescent="0.3">
      <c r="A6124" t="s">
        <v>28</v>
      </c>
      <c r="B6124" t="s">
        <v>29</v>
      </c>
      <c r="C6124" t="s">
        <v>193</v>
      </c>
      <c r="D6124" t="s">
        <v>74</v>
      </c>
      <c r="E6124" t="s">
        <v>56</v>
      </c>
      <c r="F6124" t="s">
        <v>150</v>
      </c>
      <c r="G6124">
        <v>63</v>
      </c>
      <c r="H6124">
        <v>428511</v>
      </c>
      <c r="I6124" t="s">
        <v>58</v>
      </c>
      <c r="J6124" s="3">
        <v>44969</v>
      </c>
      <c r="K6124">
        <v>1100</v>
      </c>
      <c r="L6124" t="s">
        <v>24505</v>
      </c>
      <c r="M6124" t="s">
        <v>1147</v>
      </c>
      <c r="N6124" t="s">
        <v>24506</v>
      </c>
      <c r="O6124" t="s">
        <v>24507</v>
      </c>
      <c r="P6124" t="s">
        <v>51</v>
      </c>
      <c r="Q6124">
        <v>18</v>
      </c>
      <c r="R6124" t="s">
        <v>40</v>
      </c>
      <c r="S6124" t="s">
        <v>63</v>
      </c>
      <c r="T6124">
        <v>33939</v>
      </c>
      <c r="U6124" s="1">
        <v>45402</v>
      </c>
      <c r="V6124" t="s">
        <v>80</v>
      </c>
      <c r="W6124">
        <v>299503</v>
      </c>
      <c r="X6124" t="s">
        <v>24508</v>
      </c>
      <c r="Y6124">
        <v>866</v>
      </c>
      <c r="Z6124">
        <v>1028</v>
      </c>
      <c r="AA6124">
        <v>5</v>
      </c>
      <c r="AB6124">
        <v>2056</v>
      </c>
      <c r="AC6124">
        <f>Table1_1[[#This Row],[Price]]*Table1_1[[#This Row],[Quantity]]</f>
        <v>5140</v>
      </c>
    </row>
    <row r="6125" spans="1:29" x14ac:dyDescent="0.3">
      <c r="A6125" t="s">
        <v>28</v>
      </c>
      <c r="B6125" t="s">
        <v>29</v>
      </c>
      <c r="C6125" t="s">
        <v>157</v>
      </c>
      <c r="D6125" t="s">
        <v>442</v>
      </c>
      <c r="E6125" t="s">
        <v>32</v>
      </c>
      <c r="F6125" t="s">
        <v>57</v>
      </c>
      <c r="G6125">
        <v>98</v>
      </c>
      <c r="H6125">
        <v>418919</v>
      </c>
      <c r="I6125" t="s">
        <v>58</v>
      </c>
      <c r="J6125" s="3">
        <v>43995</v>
      </c>
      <c r="K6125">
        <v>1000</v>
      </c>
      <c r="L6125" t="s">
        <v>18811</v>
      </c>
      <c r="M6125" t="s">
        <v>434</v>
      </c>
      <c r="N6125" t="s">
        <v>24509</v>
      </c>
      <c r="O6125" t="s">
        <v>24510</v>
      </c>
      <c r="P6125" t="s">
        <v>71</v>
      </c>
      <c r="Q6125">
        <v>9</v>
      </c>
      <c r="R6125" t="s">
        <v>40</v>
      </c>
      <c r="S6125" t="s">
        <v>63</v>
      </c>
      <c r="T6125">
        <v>12791</v>
      </c>
      <c r="U6125" s="1">
        <v>45492</v>
      </c>
      <c r="V6125" t="s">
        <v>126</v>
      </c>
      <c r="W6125">
        <v>251753</v>
      </c>
      <c r="X6125" t="s">
        <v>24511</v>
      </c>
      <c r="Y6125">
        <v>456</v>
      </c>
      <c r="Z6125">
        <v>2096</v>
      </c>
      <c r="AA6125">
        <v>8</v>
      </c>
      <c r="AB6125">
        <v>6707.2000000000007</v>
      </c>
      <c r="AC6125">
        <f>Table1_1[[#This Row],[Price]]*Table1_1[[#This Row],[Quantity]]</f>
        <v>16768</v>
      </c>
    </row>
    <row r="6126" spans="1:29" x14ac:dyDescent="0.3">
      <c r="A6126" t="s">
        <v>28</v>
      </c>
      <c r="B6126" t="s">
        <v>29</v>
      </c>
      <c r="C6126" t="s">
        <v>66</v>
      </c>
      <c r="D6126" t="s">
        <v>546</v>
      </c>
      <c r="E6126" t="s">
        <v>32</v>
      </c>
      <c r="F6126" t="s">
        <v>113</v>
      </c>
      <c r="G6126">
        <v>85</v>
      </c>
      <c r="H6126">
        <v>435971</v>
      </c>
      <c r="I6126" t="s">
        <v>58</v>
      </c>
      <c r="J6126" s="3">
        <v>45483</v>
      </c>
      <c r="K6126">
        <v>800</v>
      </c>
      <c r="L6126" t="s">
        <v>24513</v>
      </c>
      <c r="M6126" t="s">
        <v>250</v>
      </c>
      <c r="N6126" t="s">
        <v>24514</v>
      </c>
      <c r="O6126" t="s">
        <v>24515</v>
      </c>
      <c r="P6126" t="s">
        <v>87</v>
      </c>
      <c r="Q6126">
        <v>15</v>
      </c>
      <c r="R6126" t="s">
        <v>40</v>
      </c>
      <c r="S6126" t="s">
        <v>41</v>
      </c>
      <c r="T6126">
        <v>41450</v>
      </c>
      <c r="U6126" s="1">
        <v>45591</v>
      </c>
      <c r="V6126" t="s">
        <v>155</v>
      </c>
      <c r="W6126">
        <v>821420</v>
      </c>
      <c r="X6126" t="s">
        <v>24516</v>
      </c>
      <c r="Y6126">
        <v>510</v>
      </c>
      <c r="Z6126">
        <v>2087</v>
      </c>
      <c r="AA6126">
        <v>7</v>
      </c>
      <c r="AB6126">
        <v>5843.6</v>
      </c>
      <c r="AC6126">
        <f>Table1_1[[#This Row],[Price]]*Table1_1[[#This Row],[Quantity]]</f>
        <v>14609</v>
      </c>
    </row>
    <row r="6127" spans="1:29" x14ac:dyDescent="0.3">
      <c r="A6127" t="s">
        <v>28</v>
      </c>
      <c r="B6127" t="s">
        <v>29</v>
      </c>
      <c r="C6127" t="s">
        <v>54</v>
      </c>
      <c r="D6127" t="s">
        <v>291</v>
      </c>
      <c r="E6127" t="s">
        <v>46</v>
      </c>
      <c r="F6127" t="s">
        <v>150</v>
      </c>
      <c r="G6127">
        <v>79</v>
      </c>
      <c r="H6127">
        <v>415092</v>
      </c>
      <c r="I6127" t="s">
        <v>34</v>
      </c>
      <c r="J6127" s="3">
        <v>44628</v>
      </c>
      <c r="K6127">
        <v>950</v>
      </c>
      <c r="L6127" t="s">
        <v>24517</v>
      </c>
      <c r="M6127" t="s">
        <v>843</v>
      </c>
      <c r="N6127" t="s">
        <v>24518</v>
      </c>
      <c r="O6127" t="s">
        <v>24519</v>
      </c>
      <c r="P6127" t="s">
        <v>51</v>
      </c>
      <c r="Q6127">
        <v>16</v>
      </c>
      <c r="R6127" t="s">
        <v>88</v>
      </c>
      <c r="S6127" t="s">
        <v>63</v>
      </c>
      <c r="T6127">
        <v>56915</v>
      </c>
      <c r="U6127" s="1">
        <v>45383</v>
      </c>
      <c r="V6127" t="s">
        <v>80</v>
      </c>
      <c r="W6127">
        <v>961185</v>
      </c>
      <c r="X6127" t="s">
        <v>24520</v>
      </c>
      <c r="Y6127">
        <v>260</v>
      </c>
      <c r="Z6127">
        <v>780</v>
      </c>
      <c r="AA6127">
        <v>8</v>
      </c>
      <c r="AB6127">
        <v>2496</v>
      </c>
      <c r="AC6127">
        <f>Table1_1[[#This Row],[Price]]*Table1_1[[#This Row],[Quantity]]</f>
        <v>6240</v>
      </c>
    </row>
    <row r="6128" spans="1:29" x14ac:dyDescent="0.3">
      <c r="A6128" t="s">
        <v>28</v>
      </c>
      <c r="B6128" t="s">
        <v>29</v>
      </c>
      <c r="C6128" t="s">
        <v>54</v>
      </c>
      <c r="D6128" t="s">
        <v>274</v>
      </c>
      <c r="E6128" t="s">
        <v>32</v>
      </c>
      <c r="F6128" t="s">
        <v>83</v>
      </c>
      <c r="G6128">
        <v>95</v>
      </c>
      <c r="H6128">
        <v>408002</v>
      </c>
      <c r="I6128" t="s">
        <v>58</v>
      </c>
      <c r="J6128" s="3">
        <v>44610</v>
      </c>
      <c r="K6128">
        <v>1100</v>
      </c>
      <c r="L6128" t="s">
        <v>24521</v>
      </c>
      <c r="M6128" t="s">
        <v>85</v>
      </c>
      <c r="N6128" t="s">
        <v>24522</v>
      </c>
      <c r="O6128" t="s">
        <v>24523</v>
      </c>
      <c r="P6128" t="s">
        <v>71</v>
      </c>
      <c r="Q6128">
        <v>8</v>
      </c>
      <c r="R6128" t="s">
        <v>88</v>
      </c>
      <c r="S6128" t="s">
        <v>41</v>
      </c>
      <c r="T6128">
        <v>42959</v>
      </c>
      <c r="U6128" s="1">
        <v>45560</v>
      </c>
      <c r="V6128" t="s">
        <v>180</v>
      </c>
      <c r="W6128">
        <v>574768</v>
      </c>
      <c r="X6128" t="s">
        <v>24524</v>
      </c>
      <c r="Y6128">
        <v>632</v>
      </c>
      <c r="Z6128">
        <v>840</v>
      </c>
      <c r="AA6128">
        <v>4</v>
      </c>
      <c r="AB6128">
        <v>1344</v>
      </c>
      <c r="AC6128">
        <f>Table1_1[[#This Row],[Price]]*Table1_1[[#This Row],[Quantity]]</f>
        <v>3360</v>
      </c>
    </row>
    <row r="6129" spans="1:29" x14ac:dyDescent="0.3">
      <c r="A6129" t="s">
        <v>28</v>
      </c>
      <c r="B6129" t="s">
        <v>29</v>
      </c>
      <c r="C6129" t="s">
        <v>148</v>
      </c>
      <c r="D6129" t="s">
        <v>92</v>
      </c>
      <c r="E6129" t="s">
        <v>56</v>
      </c>
      <c r="F6129" t="s">
        <v>83</v>
      </c>
      <c r="G6129">
        <v>26</v>
      </c>
      <c r="H6129">
        <v>416870</v>
      </c>
      <c r="I6129" t="s">
        <v>34</v>
      </c>
      <c r="J6129" s="3">
        <v>44353</v>
      </c>
      <c r="K6129">
        <v>800</v>
      </c>
      <c r="L6129" t="s">
        <v>24525</v>
      </c>
      <c r="M6129" t="s">
        <v>36</v>
      </c>
      <c r="N6129" t="s">
        <v>24526</v>
      </c>
      <c r="O6129" t="s">
        <v>24527</v>
      </c>
      <c r="P6129" t="s">
        <v>39</v>
      </c>
      <c r="Q6129">
        <v>9</v>
      </c>
      <c r="R6129" t="s">
        <v>88</v>
      </c>
      <c r="S6129" t="s">
        <v>79</v>
      </c>
      <c r="T6129">
        <v>10711</v>
      </c>
      <c r="U6129" s="1">
        <v>45406</v>
      </c>
      <c r="V6129" t="s">
        <v>80</v>
      </c>
      <c r="W6129">
        <v>925888</v>
      </c>
      <c r="X6129" t="s">
        <v>24528</v>
      </c>
      <c r="Y6129">
        <v>211</v>
      </c>
      <c r="Z6129">
        <v>1238</v>
      </c>
      <c r="AA6129">
        <v>5</v>
      </c>
      <c r="AB6129">
        <v>2476</v>
      </c>
      <c r="AC6129">
        <f>Table1_1[[#This Row],[Price]]*Table1_1[[#This Row],[Quantity]]</f>
        <v>6190</v>
      </c>
    </row>
    <row r="6130" spans="1:29" x14ac:dyDescent="0.3">
      <c r="A6130" t="s">
        <v>28</v>
      </c>
      <c r="B6130" t="s">
        <v>29</v>
      </c>
      <c r="C6130" t="s">
        <v>44</v>
      </c>
      <c r="D6130" t="s">
        <v>98</v>
      </c>
      <c r="E6130" t="s">
        <v>56</v>
      </c>
      <c r="F6130" t="s">
        <v>355</v>
      </c>
      <c r="G6130">
        <v>44</v>
      </c>
      <c r="H6130">
        <v>427177</v>
      </c>
      <c r="I6130" t="s">
        <v>58</v>
      </c>
      <c r="J6130" s="3">
        <v>44871</v>
      </c>
      <c r="K6130">
        <v>1100</v>
      </c>
      <c r="L6130" t="s">
        <v>24529</v>
      </c>
      <c r="M6130" t="s">
        <v>1118</v>
      </c>
      <c r="N6130" t="s">
        <v>24530</v>
      </c>
      <c r="O6130" t="s">
        <v>24531</v>
      </c>
      <c r="P6130" t="s">
        <v>71</v>
      </c>
      <c r="Q6130">
        <v>20</v>
      </c>
      <c r="R6130" t="s">
        <v>40</v>
      </c>
      <c r="S6130" t="s">
        <v>118</v>
      </c>
      <c r="T6130">
        <v>41966</v>
      </c>
      <c r="U6130" s="1">
        <v>45334</v>
      </c>
      <c r="V6130" t="s">
        <v>119</v>
      </c>
      <c r="W6130">
        <v>477581</v>
      </c>
      <c r="X6130" t="s">
        <v>20940</v>
      </c>
      <c r="Y6130">
        <v>725</v>
      </c>
      <c r="Z6130">
        <v>1530</v>
      </c>
      <c r="AA6130">
        <v>7</v>
      </c>
      <c r="AB6130">
        <v>4284</v>
      </c>
      <c r="AC6130">
        <f>Table1_1[[#This Row],[Price]]*Table1_1[[#This Row],[Quantity]]</f>
        <v>10710</v>
      </c>
    </row>
    <row r="6131" spans="1:29" x14ac:dyDescent="0.3">
      <c r="A6131" t="s">
        <v>28</v>
      </c>
      <c r="B6131" t="s">
        <v>29</v>
      </c>
      <c r="C6131" t="s">
        <v>193</v>
      </c>
      <c r="D6131" t="s">
        <v>442</v>
      </c>
      <c r="E6131" t="s">
        <v>46</v>
      </c>
      <c r="F6131" t="s">
        <v>33</v>
      </c>
      <c r="G6131">
        <v>17</v>
      </c>
      <c r="H6131">
        <v>435800</v>
      </c>
      <c r="I6131" t="s">
        <v>58</v>
      </c>
      <c r="J6131" s="3">
        <v>44621</v>
      </c>
      <c r="K6131">
        <v>1100</v>
      </c>
      <c r="L6131" t="s">
        <v>24532</v>
      </c>
      <c r="M6131" t="s">
        <v>366</v>
      </c>
      <c r="N6131" t="s">
        <v>24533</v>
      </c>
      <c r="O6131" t="s">
        <v>24534</v>
      </c>
      <c r="P6131" t="s">
        <v>71</v>
      </c>
      <c r="Q6131">
        <v>12</v>
      </c>
      <c r="R6131" t="s">
        <v>88</v>
      </c>
      <c r="S6131" t="s">
        <v>79</v>
      </c>
      <c r="T6131">
        <v>34131</v>
      </c>
      <c r="U6131" s="1">
        <v>45371</v>
      </c>
      <c r="V6131" t="s">
        <v>72</v>
      </c>
      <c r="W6131">
        <v>697956</v>
      </c>
      <c r="X6131" t="s">
        <v>24535</v>
      </c>
      <c r="Y6131">
        <v>655</v>
      </c>
      <c r="Z6131">
        <v>2729</v>
      </c>
      <c r="AA6131">
        <v>2</v>
      </c>
      <c r="AB6131">
        <v>2183.2000000000003</v>
      </c>
      <c r="AC6131">
        <f>Table1_1[[#This Row],[Price]]*Table1_1[[#This Row],[Quantity]]</f>
        <v>5458</v>
      </c>
    </row>
    <row r="6132" spans="1:29" x14ac:dyDescent="0.3">
      <c r="A6132" t="s">
        <v>28</v>
      </c>
      <c r="B6132" t="s">
        <v>29</v>
      </c>
      <c r="C6132" t="s">
        <v>157</v>
      </c>
      <c r="D6132" t="s">
        <v>74</v>
      </c>
      <c r="E6132" t="s">
        <v>32</v>
      </c>
      <c r="F6132" t="s">
        <v>33</v>
      </c>
      <c r="G6132">
        <v>97</v>
      </c>
      <c r="H6132">
        <v>424448</v>
      </c>
      <c r="I6132" t="s">
        <v>58</v>
      </c>
      <c r="J6132" s="3">
        <v>44960</v>
      </c>
      <c r="K6132">
        <v>1200</v>
      </c>
      <c r="L6132" t="s">
        <v>24536</v>
      </c>
      <c r="M6132" t="s">
        <v>1244</v>
      </c>
      <c r="N6132" t="s">
        <v>24537</v>
      </c>
      <c r="O6132" t="s">
        <v>24538</v>
      </c>
      <c r="P6132" t="s">
        <v>87</v>
      </c>
      <c r="Q6132">
        <v>17</v>
      </c>
      <c r="R6132" t="s">
        <v>40</v>
      </c>
      <c r="S6132" t="s">
        <v>79</v>
      </c>
      <c r="T6132">
        <v>70558</v>
      </c>
      <c r="U6132" s="1">
        <v>45505</v>
      </c>
      <c r="V6132" t="s">
        <v>64</v>
      </c>
      <c r="W6132">
        <v>405286</v>
      </c>
      <c r="X6132" t="s">
        <v>24539</v>
      </c>
      <c r="Y6132">
        <v>216</v>
      </c>
      <c r="Z6132">
        <v>2931</v>
      </c>
      <c r="AA6132">
        <v>1</v>
      </c>
      <c r="AB6132">
        <v>1172.4000000000001</v>
      </c>
      <c r="AC6132">
        <f>Table1_1[[#This Row],[Price]]*Table1_1[[#This Row],[Quantity]]</f>
        <v>2931</v>
      </c>
    </row>
    <row r="6133" spans="1:29" x14ac:dyDescent="0.3">
      <c r="A6133" t="s">
        <v>28</v>
      </c>
      <c r="B6133" t="s">
        <v>29</v>
      </c>
      <c r="C6133" t="s">
        <v>30</v>
      </c>
      <c r="D6133" t="s">
        <v>92</v>
      </c>
      <c r="E6133" t="s">
        <v>56</v>
      </c>
      <c r="F6133" t="s">
        <v>106</v>
      </c>
      <c r="G6133">
        <v>19</v>
      </c>
      <c r="H6133">
        <v>423592</v>
      </c>
      <c r="I6133" t="s">
        <v>58</v>
      </c>
      <c r="J6133" s="3">
        <v>44104</v>
      </c>
      <c r="K6133">
        <v>1000</v>
      </c>
      <c r="L6133" t="s">
        <v>24540</v>
      </c>
      <c r="M6133" t="s">
        <v>239</v>
      </c>
      <c r="N6133" t="s">
        <v>24541</v>
      </c>
      <c r="O6133" t="s">
        <v>24542</v>
      </c>
      <c r="P6133" t="s">
        <v>87</v>
      </c>
      <c r="Q6133">
        <v>19</v>
      </c>
      <c r="R6133" t="s">
        <v>40</v>
      </c>
      <c r="S6133" t="s">
        <v>118</v>
      </c>
      <c r="T6133">
        <v>31596</v>
      </c>
      <c r="U6133" s="1">
        <v>45387</v>
      </c>
      <c r="V6133" t="s">
        <v>80</v>
      </c>
      <c r="W6133">
        <v>367277</v>
      </c>
      <c r="X6133" t="s">
        <v>24543</v>
      </c>
      <c r="Y6133">
        <v>237</v>
      </c>
      <c r="Z6133">
        <v>2033</v>
      </c>
      <c r="AA6133">
        <v>3</v>
      </c>
      <c r="AB6133">
        <v>2439.6</v>
      </c>
      <c r="AC6133">
        <f>Table1_1[[#This Row],[Price]]*Table1_1[[#This Row],[Quantity]]</f>
        <v>6099</v>
      </c>
    </row>
    <row r="6134" spans="1:29" x14ac:dyDescent="0.3">
      <c r="A6134" t="s">
        <v>28</v>
      </c>
      <c r="B6134" t="s">
        <v>29</v>
      </c>
      <c r="C6134" t="s">
        <v>54</v>
      </c>
      <c r="D6134" t="s">
        <v>248</v>
      </c>
      <c r="E6134" t="s">
        <v>56</v>
      </c>
      <c r="F6134" t="s">
        <v>175</v>
      </c>
      <c r="G6134">
        <v>35</v>
      </c>
      <c r="H6134">
        <v>422250</v>
      </c>
      <c r="I6134" t="s">
        <v>34</v>
      </c>
      <c r="J6134" s="3">
        <v>45113</v>
      </c>
      <c r="K6134">
        <v>1000</v>
      </c>
      <c r="L6134" t="s">
        <v>24544</v>
      </c>
      <c r="M6134" t="s">
        <v>895</v>
      </c>
      <c r="N6134" t="s">
        <v>24545</v>
      </c>
      <c r="O6134" t="s">
        <v>24546</v>
      </c>
      <c r="P6134" t="s">
        <v>51</v>
      </c>
      <c r="Q6134">
        <v>18</v>
      </c>
      <c r="R6134" t="s">
        <v>40</v>
      </c>
      <c r="S6134" t="s">
        <v>118</v>
      </c>
      <c r="T6134">
        <v>12613</v>
      </c>
      <c r="U6134" s="1">
        <v>45319</v>
      </c>
      <c r="V6134" t="s">
        <v>111</v>
      </c>
      <c r="W6134">
        <v>923310</v>
      </c>
      <c r="X6134" t="s">
        <v>24547</v>
      </c>
      <c r="Y6134">
        <v>972</v>
      </c>
      <c r="Z6134">
        <v>653</v>
      </c>
      <c r="AA6134">
        <v>3</v>
      </c>
      <c r="AB6134">
        <v>783.6</v>
      </c>
      <c r="AC6134">
        <f>Table1_1[[#This Row],[Price]]*Table1_1[[#This Row],[Quantity]]</f>
        <v>1959</v>
      </c>
    </row>
    <row r="6135" spans="1:29" x14ac:dyDescent="0.3">
      <c r="A6135" t="s">
        <v>28</v>
      </c>
      <c r="B6135" t="s">
        <v>29</v>
      </c>
      <c r="C6135" t="s">
        <v>66</v>
      </c>
      <c r="D6135" t="s">
        <v>105</v>
      </c>
      <c r="E6135" t="s">
        <v>32</v>
      </c>
      <c r="F6135" t="s">
        <v>150</v>
      </c>
      <c r="G6135">
        <v>18</v>
      </c>
      <c r="H6135">
        <v>421473</v>
      </c>
      <c r="I6135" t="s">
        <v>34</v>
      </c>
      <c r="J6135" s="3">
        <v>45377</v>
      </c>
      <c r="K6135">
        <v>1100</v>
      </c>
      <c r="L6135" t="s">
        <v>24548</v>
      </c>
      <c r="M6135" t="s">
        <v>76</v>
      </c>
      <c r="N6135" t="s">
        <v>24549</v>
      </c>
      <c r="O6135" t="s">
        <v>24550</v>
      </c>
      <c r="P6135" t="s">
        <v>71</v>
      </c>
      <c r="Q6135">
        <v>13</v>
      </c>
      <c r="R6135" t="s">
        <v>88</v>
      </c>
      <c r="S6135" t="s">
        <v>79</v>
      </c>
      <c r="T6135">
        <v>40733</v>
      </c>
      <c r="U6135" s="1">
        <v>45313</v>
      </c>
      <c r="V6135" t="s">
        <v>111</v>
      </c>
      <c r="W6135">
        <v>865410</v>
      </c>
      <c r="X6135" t="s">
        <v>24551</v>
      </c>
      <c r="Y6135">
        <v>942</v>
      </c>
      <c r="Z6135">
        <v>1880</v>
      </c>
      <c r="AA6135">
        <v>3</v>
      </c>
      <c r="AB6135">
        <v>2256</v>
      </c>
      <c r="AC6135">
        <f>Table1_1[[#This Row],[Price]]*Table1_1[[#This Row],[Quantity]]</f>
        <v>5640</v>
      </c>
    </row>
    <row r="6136" spans="1:29" x14ac:dyDescent="0.3">
      <c r="A6136" t="s">
        <v>28</v>
      </c>
      <c r="B6136" t="s">
        <v>29</v>
      </c>
      <c r="C6136" t="s">
        <v>148</v>
      </c>
      <c r="D6136" t="s">
        <v>566</v>
      </c>
      <c r="E6136" t="s">
        <v>56</v>
      </c>
      <c r="F6136" t="s">
        <v>83</v>
      </c>
      <c r="G6136">
        <v>73</v>
      </c>
      <c r="H6136">
        <v>409806</v>
      </c>
      <c r="I6136" t="s">
        <v>34</v>
      </c>
      <c r="J6136" s="3">
        <v>43995</v>
      </c>
      <c r="K6136">
        <v>1100</v>
      </c>
      <c r="L6136" t="s">
        <v>24552</v>
      </c>
      <c r="M6136" t="s">
        <v>282</v>
      </c>
      <c r="N6136" t="s">
        <v>24553</v>
      </c>
      <c r="O6136" t="s">
        <v>24554</v>
      </c>
      <c r="P6136" t="s">
        <v>87</v>
      </c>
      <c r="Q6136">
        <v>13</v>
      </c>
      <c r="R6136" t="s">
        <v>88</v>
      </c>
      <c r="S6136" t="s">
        <v>41</v>
      </c>
      <c r="T6136">
        <v>82217</v>
      </c>
      <c r="U6136" s="1">
        <v>45317</v>
      </c>
      <c r="V6136" t="s">
        <v>111</v>
      </c>
      <c r="W6136">
        <v>194204</v>
      </c>
      <c r="X6136" t="s">
        <v>24555</v>
      </c>
      <c r="Y6136">
        <v>865</v>
      </c>
      <c r="Z6136">
        <v>1751</v>
      </c>
      <c r="AA6136">
        <v>5</v>
      </c>
      <c r="AB6136">
        <v>3502</v>
      </c>
      <c r="AC6136">
        <f>Table1_1[[#This Row],[Price]]*Table1_1[[#This Row],[Quantity]]</f>
        <v>8755</v>
      </c>
    </row>
    <row r="6137" spans="1:29" x14ac:dyDescent="0.3">
      <c r="A6137" t="s">
        <v>28</v>
      </c>
      <c r="B6137" t="s">
        <v>29</v>
      </c>
      <c r="C6137" t="s">
        <v>91</v>
      </c>
      <c r="D6137" t="s">
        <v>380</v>
      </c>
      <c r="E6137" t="s">
        <v>46</v>
      </c>
      <c r="F6137" t="s">
        <v>106</v>
      </c>
      <c r="G6137">
        <v>40</v>
      </c>
      <c r="H6137">
        <v>401756</v>
      </c>
      <c r="I6137" t="s">
        <v>34</v>
      </c>
      <c r="J6137" s="3">
        <v>45129</v>
      </c>
      <c r="K6137">
        <v>1000</v>
      </c>
      <c r="L6137" t="s">
        <v>5730</v>
      </c>
      <c r="M6137" t="s">
        <v>313</v>
      </c>
      <c r="N6137" t="s">
        <v>24556</v>
      </c>
      <c r="O6137" t="s">
        <v>24557</v>
      </c>
      <c r="P6137" t="s">
        <v>71</v>
      </c>
      <c r="Q6137">
        <v>6</v>
      </c>
      <c r="R6137" t="s">
        <v>40</v>
      </c>
      <c r="S6137" t="s">
        <v>41</v>
      </c>
      <c r="T6137">
        <v>12827</v>
      </c>
      <c r="U6137" s="1">
        <v>45566</v>
      </c>
      <c r="V6137" t="s">
        <v>155</v>
      </c>
      <c r="W6137">
        <v>216334</v>
      </c>
      <c r="X6137" t="s">
        <v>24558</v>
      </c>
      <c r="Y6137">
        <v>812</v>
      </c>
      <c r="Z6137">
        <v>1020</v>
      </c>
      <c r="AA6137">
        <v>6</v>
      </c>
      <c r="AB6137">
        <v>2448</v>
      </c>
      <c r="AC6137">
        <f>Table1_1[[#This Row],[Price]]*Table1_1[[#This Row],[Quantity]]</f>
        <v>6120</v>
      </c>
    </row>
    <row r="6138" spans="1:29" x14ac:dyDescent="0.3">
      <c r="A6138" t="s">
        <v>28</v>
      </c>
      <c r="B6138" t="s">
        <v>29</v>
      </c>
      <c r="C6138" t="s">
        <v>91</v>
      </c>
      <c r="D6138" t="s">
        <v>92</v>
      </c>
      <c r="E6138" t="s">
        <v>46</v>
      </c>
      <c r="F6138" t="s">
        <v>113</v>
      </c>
      <c r="G6138">
        <v>6</v>
      </c>
      <c r="H6138">
        <v>420963</v>
      </c>
      <c r="I6138" t="s">
        <v>34</v>
      </c>
      <c r="J6138" s="3">
        <v>45356</v>
      </c>
      <c r="K6138">
        <v>1400</v>
      </c>
      <c r="L6138" t="s">
        <v>24559</v>
      </c>
      <c r="M6138" t="s">
        <v>351</v>
      </c>
      <c r="N6138" t="s">
        <v>24560</v>
      </c>
      <c r="O6138" t="s">
        <v>24561</v>
      </c>
      <c r="P6138" t="s">
        <v>71</v>
      </c>
      <c r="Q6138">
        <v>5</v>
      </c>
      <c r="R6138" t="s">
        <v>40</v>
      </c>
      <c r="S6138" t="s">
        <v>63</v>
      </c>
      <c r="T6138">
        <v>45195</v>
      </c>
      <c r="U6138" s="1">
        <v>45496</v>
      </c>
      <c r="V6138" t="s">
        <v>126</v>
      </c>
      <c r="W6138">
        <v>108780</v>
      </c>
      <c r="X6138" t="s">
        <v>24562</v>
      </c>
      <c r="Y6138">
        <v>581</v>
      </c>
      <c r="Z6138">
        <v>1778</v>
      </c>
      <c r="AA6138">
        <v>2</v>
      </c>
      <c r="AB6138">
        <v>1422.4</v>
      </c>
      <c r="AC6138">
        <f>Table1_1[[#This Row],[Price]]*Table1_1[[#This Row],[Quantity]]</f>
        <v>3556</v>
      </c>
    </row>
    <row r="6139" spans="1:29" x14ac:dyDescent="0.3">
      <c r="A6139" t="s">
        <v>28</v>
      </c>
      <c r="B6139" t="s">
        <v>29</v>
      </c>
      <c r="C6139" t="s">
        <v>91</v>
      </c>
      <c r="D6139" t="s">
        <v>338</v>
      </c>
      <c r="E6139" t="s">
        <v>32</v>
      </c>
      <c r="F6139" t="s">
        <v>47</v>
      </c>
      <c r="G6139">
        <v>4</v>
      </c>
      <c r="H6139">
        <v>437354</v>
      </c>
      <c r="I6139" t="s">
        <v>58</v>
      </c>
      <c r="J6139" s="3">
        <v>45531</v>
      </c>
      <c r="K6139">
        <v>1000</v>
      </c>
      <c r="L6139" t="s">
        <v>16885</v>
      </c>
      <c r="M6139" t="s">
        <v>123</v>
      </c>
      <c r="N6139" t="s">
        <v>24563</v>
      </c>
      <c r="O6139" t="s">
        <v>24564</v>
      </c>
      <c r="P6139" t="s">
        <v>39</v>
      </c>
      <c r="Q6139">
        <v>18</v>
      </c>
      <c r="R6139" t="s">
        <v>40</v>
      </c>
      <c r="S6139" t="s">
        <v>41</v>
      </c>
      <c r="T6139">
        <v>99776</v>
      </c>
      <c r="U6139" s="1">
        <v>45609</v>
      </c>
      <c r="V6139" t="s">
        <v>42</v>
      </c>
      <c r="W6139">
        <v>385811</v>
      </c>
      <c r="X6139" t="s">
        <v>24565</v>
      </c>
      <c r="Y6139">
        <v>216</v>
      </c>
      <c r="Z6139">
        <v>2320</v>
      </c>
      <c r="AA6139">
        <v>4</v>
      </c>
      <c r="AB6139">
        <v>3712</v>
      </c>
      <c r="AC6139">
        <f>Table1_1[[#This Row],[Price]]*Table1_1[[#This Row],[Quantity]]</f>
        <v>9280</v>
      </c>
    </row>
    <row r="6140" spans="1:29" x14ac:dyDescent="0.3">
      <c r="A6140" t="s">
        <v>28</v>
      </c>
      <c r="B6140" t="s">
        <v>29</v>
      </c>
      <c r="C6140" t="s">
        <v>66</v>
      </c>
      <c r="D6140" t="s">
        <v>170</v>
      </c>
      <c r="E6140" t="s">
        <v>46</v>
      </c>
      <c r="F6140" t="s">
        <v>33</v>
      </c>
      <c r="G6140">
        <v>67</v>
      </c>
      <c r="H6140">
        <v>424945</v>
      </c>
      <c r="I6140" t="s">
        <v>58</v>
      </c>
      <c r="J6140" s="3">
        <v>44928</v>
      </c>
      <c r="K6140">
        <v>950</v>
      </c>
      <c r="L6140" t="s">
        <v>24566</v>
      </c>
      <c r="M6140" t="s">
        <v>869</v>
      </c>
      <c r="N6140" t="s">
        <v>24567</v>
      </c>
      <c r="O6140" t="s">
        <v>24568</v>
      </c>
      <c r="P6140" t="s">
        <v>87</v>
      </c>
      <c r="Q6140">
        <v>10</v>
      </c>
      <c r="R6140" t="s">
        <v>88</v>
      </c>
      <c r="S6140" t="s">
        <v>41</v>
      </c>
      <c r="T6140">
        <v>27471</v>
      </c>
      <c r="U6140" s="1">
        <v>45448</v>
      </c>
      <c r="V6140" t="s">
        <v>52</v>
      </c>
      <c r="W6140">
        <v>753742</v>
      </c>
      <c r="X6140" t="s">
        <v>24569</v>
      </c>
      <c r="Y6140">
        <v>357</v>
      </c>
      <c r="Z6140">
        <v>1237</v>
      </c>
      <c r="AA6140">
        <v>4</v>
      </c>
      <c r="AB6140">
        <v>1979.2</v>
      </c>
      <c r="AC6140">
        <f>Table1_1[[#This Row],[Price]]*Table1_1[[#This Row],[Quantity]]</f>
        <v>4948</v>
      </c>
    </row>
    <row r="6141" spans="1:29" x14ac:dyDescent="0.3">
      <c r="A6141" t="s">
        <v>28</v>
      </c>
      <c r="B6141" t="s">
        <v>29</v>
      </c>
      <c r="C6141" t="s">
        <v>54</v>
      </c>
      <c r="D6141" t="s">
        <v>82</v>
      </c>
      <c r="E6141" t="s">
        <v>32</v>
      </c>
      <c r="F6141" t="s">
        <v>355</v>
      </c>
      <c r="G6141">
        <v>41</v>
      </c>
      <c r="H6141">
        <v>412118</v>
      </c>
      <c r="I6141" t="s">
        <v>58</v>
      </c>
      <c r="J6141" s="3">
        <v>43904</v>
      </c>
      <c r="K6141">
        <v>950</v>
      </c>
      <c r="L6141" t="s">
        <v>24570</v>
      </c>
      <c r="M6141" t="s">
        <v>263</v>
      </c>
      <c r="N6141" t="s">
        <v>24571</v>
      </c>
      <c r="O6141" t="s">
        <v>24572</v>
      </c>
      <c r="P6141" t="s">
        <v>87</v>
      </c>
      <c r="Q6141">
        <v>15</v>
      </c>
      <c r="R6141" t="s">
        <v>88</v>
      </c>
      <c r="S6141" t="s">
        <v>118</v>
      </c>
      <c r="T6141">
        <v>93495</v>
      </c>
      <c r="U6141" s="1">
        <v>45379</v>
      </c>
      <c r="V6141" t="s">
        <v>72</v>
      </c>
      <c r="W6141">
        <v>977224</v>
      </c>
      <c r="X6141" t="s">
        <v>17448</v>
      </c>
      <c r="Y6141">
        <v>821</v>
      </c>
      <c r="Z6141">
        <v>2121</v>
      </c>
      <c r="AA6141">
        <v>7</v>
      </c>
      <c r="AB6141">
        <v>5938.8</v>
      </c>
      <c r="AC6141">
        <f>Table1_1[[#This Row],[Price]]*Table1_1[[#This Row],[Quantity]]</f>
        <v>14847</v>
      </c>
    </row>
    <row r="6142" spans="1:29" x14ac:dyDescent="0.3">
      <c r="A6142" t="s">
        <v>28</v>
      </c>
      <c r="B6142" t="s">
        <v>29</v>
      </c>
      <c r="C6142" t="s">
        <v>148</v>
      </c>
      <c r="D6142" t="s">
        <v>380</v>
      </c>
      <c r="E6142" t="s">
        <v>32</v>
      </c>
      <c r="F6142" t="s">
        <v>355</v>
      </c>
      <c r="G6142">
        <v>78</v>
      </c>
      <c r="H6142">
        <v>411781</v>
      </c>
      <c r="I6142" t="s">
        <v>34</v>
      </c>
      <c r="J6142" s="3">
        <v>44738</v>
      </c>
      <c r="K6142">
        <v>950</v>
      </c>
      <c r="L6142" t="s">
        <v>24573</v>
      </c>
      <c r="M6142" t="s">
        <v>1212</v>
      </c>
      <c r="N6142" t="s">
        <v>24574</v>
      </c>
      <c r="O6142" t="s">
        <v>24575</v>
      </c>
      <c r="P6142" t="s">
        <v>71</v>
      </c>
      <c r="Q6142">
        <v>8</v>
      </c>
      <c r="R6142" t="s">
        <v>40</v>
      </c>
      <c r="S6142" t="s">
        <v>63</v>
      </c>
      <c r="T6142">
        <v>63586</v>
      </c>
      <c r="U6142" s="1">
        <v>45437</v>
      </c>
      <c r="V6142" t="s">
        <v>140</v>
      </c>
      <c r="W6142">
        <v>415794</v>
      </c>
      <c r="X6142" t="s">
        <v>24576</v>
      </c>
      <c r="Y6142">
        <v>296</v>
      </c>
      <c r="Z6142">
        <v>2754</v>
      </c>
      <c r="AA6142">
        <v>5</v>
      </c>
      <c r="AB6142">
        <v>5508</v>
      </c>
      <c r="AC6142">
        <f>Table1_1[[#This Row],[Price]]*Table1_1[[#This Row],[Quantity]]</f>
        <v>13770</v>
      </c>
    </row>
    <row r="6143" spans="1:29" x14ac:dyDescent="0.3">
      <c r="A6143" t="s">
        <v>28</v>
      </c>
      <c r="B6143" t="s">
        <v>29</v>
      </c>
      <c r="C6143" t="s">
        <v>157</v>
      </c>
      <c r="D6143" t="s">
        <v>92</v>
      </c>
      <c r="E6143" t="s">
        <v>46</v>
      </c>
      <c r="F6143" t="s">
        <v>106</v>
      </c>
      <c r="G6143">
        <v>97</v>
      </c>
      <c r="H6143">
        <v>420011</v>
      </c>
      <c r="I6143" t="s">
        <v>58</v>
      </c>
      <c r="J6143" s="3">
        <v>45224</v>
      </c>
      <c r="K6143">
        <v>1100</v>
      </c>
      <c r="L6143" t="s">
        <v>24577</v>
      </c>
      <c r="M6143" t="s">
        <v>49</v>
      </c>
      <c r="N6143" t="s">
        <v>24578</v>
      </c>
      <c r="O6143" t="s">
        <v>24579</v>
      </c>
      <c r="P6143" t="s">
        <v>51</v>
      </c>
      <c r="Q6143">
        <v>20</v>
      </c>
      <c r="R6143" t="s">
        <v>88</v>
      </c>
      <c r="S6143" t="s">
        <v>63</v>
      </c>
      <c r="T6143">
        <v>82936</v>
      </c>
      <c r="U6143" s="1">
        <v>45326</v>
      </c>
      <c r="V6143" t="s">
        <v>119</v>
      </c>
      <c r="W6143">
        <v>446896</v>
      </c>
      <c r="X6143" t="s">
        <v>24580</v>
      </c>
      <c r="Y6143">
        <v>601</v>
      </c>
      <c r="Z6143">
        <v>2656</v>
      </c>
      <c r="AA6143">
        <v>4</v>
      </c>
      <c r="AB6143">
        <v>4249.6000000000004</v>
      </c>
      <c r="AC6143">
        <f>Table1_1[[#This Row],[Price]]*Table1_1[[#This Row],[Quantity]]</f>
        <v>10624</v>
      </c>
    </row>
    <row r="6144" spans="1:29" x14ac:dyDescent="0.3">
      <c r="A6144" t="s">
        <v>28</v>
      </c>
      <c r="B6144" t="s">
        <v>29</v>
      </c>
      <c r="C6144" t="s">
        <v>66</v>
      </c>
      <c r="D6144" t="s">
        <v>317</v>
      </c>
      <c r="E6144" t="s">
        <v>56</v>
      </c>
      <c r="F6144" t="s">
        <v>135</v>
      </c>
      <c r="G6144">
        <v>82</v>
      </c>
      <c r="H6144">
        <v>433508</v>
      </c>
      <c r="I6144" t="s">
        <v>34</v>
      </c>
      <c r="J6144" s="3">
        <v>44481</v>
      </c>
      <c r="K6144">
        <v>1200</v>
      </c>
      <c r="L6144" t="s">
        <v>24581</v>
      </c>
      <c r="M6144" t="s">
        <v>2124</v>
      </c>
      <c r="N6144" t="s">
        <v>24582</v>
      </c>
      <c r="O6144" t="s">
        <v>24583</v>
      </c>
      <c r="P6144" t="s">
        <v>87</v>
      </c>
      <c r="Q6144">
        <v>10</v>
      </c>
      <c r="R6144" t="s">
        <v>88</v>
      </c>
      <c r="S6144" t="s">
        <v>63</v>
      </c>
      <c r="T6144">
        <v>60494</v>
      </c>
      <c r="U6144" s="1">
        <v>45448</v>
      </c>
      <c r="V6144" t="s">
        <v>52</v>
      </c>
      <c r="W6144">
        <v>353793</v>
      </c>
      <c r="X6144" t="s">
        <v>24584</v>
      </c>
      <c r="Y6144">
        <v>740</v>
      </c>
      <c r="Z6144">
        <v>2216</v>
      </c>
      <c r="AA6144">
        <v>4</v>
      </c>
      <c r="AB6144">
        <v>3545.6000000000004</v>
      </c>
      <c r="AC6144">
        <f>Table1_1[[#This Row],[Price]]*Table1_1[[#This Row],[Quantity]]</f>
        <v>8864</v>
      </c>
    </row>
    <row r="6145" spans="1:29" x14ac:dyDescent="0.3">
      <c r="A6145" t="s">
        <v>28</v>
      </c>
      <c r="B6145" t="s">
        <v>29</v>
      </c>
      <c r="C6145" t="s">
        <v>157</v>
      </c>
      <c r="D6145" t="s">
        <v>616</v>
      </c>
      <c r="E6145" t="s">
        <v>32</v>
      </c>
      <c r="F6145" t="s">
        <v>83</v>
      </c>
      <c r="G6145">
        <v>13</v>
      </c>
      <c r="H6145">
        <v>436452</v>
      </c>
      <c r="I6145" t="s">
        <v>58</v>
      </c>
      <c r="J6145" s="3">
        <v>45566</v>
      </c>
      <c r="K6145">
        <v>1200</v>
      </c>
      <c r="L6145" t="s">
        <v>24586</v>
      </c>
      <c r="M6145" t="s">
        <v>256</v>
      </c>
      <c r="N6145" t="s">
        <v>24587</v>
      </c>
      <c r="O6145" t="s">
        <v>24588</v>
      </c>
      <c r="P6145" t="s">
        <v>39</v>
      </c>
      <c r="Q6145">
        <v>19</v>
      </c>
      <c r="R6145" t="s">
        <v>88</v>
      </c>
      <c r="S6145" t="s">
        <v>118</v>
      </c>
      <c r="T6145">
        <v>12743</v>
      </c>
      <c r="U6145" s="1">
        <v>45495</v>
      </c>
      <c r="V6145" t="s">
        <v>126</v>
      </c>
      <c r="W6145">
        <v>377816</v>
      </c>
      <c r="X6145" t="s">
        <v>7863</v>
      </c>
      <c r="Y6145">
        <v>940</v>
      </c>
      <c r="Z6145">
        <v>2236</v>
      </c>
      <c r="AA6145">
        <v>7</v>
      </c>
      <c r="AB6145">
        <v>6260.8</v>
      </c>
      <c r="AC6145">
        <f>Table1_1[[#This Row],[Price]]*Table1_1[[#This Row],[Quantity]]</f>
        <v>15652</v>
      </c>
    </row>
    <row r="6146" spans="1:29" x14ac:dyDescent="0.3">
      <c r="A6146" t="s">
        <v>28</v>
      </c>
      <c r="B6146" t="s">
        <v>29</v>
      </c>
      <c r="C6146" t="s">
        <v>44</v>
      </c>
      <c r="D6146" t="s">
        <v>98</v>
      </c>
      <c r="E6146" t="s">
        <v>56</v>
      </c>
      <c r="F6146" t="s">
        <v>175</v>
      </c>
      <c r="G6146">
        <v>38</v>
      </c>
      <c r="H6146">
        <v>421529</v>
      </c>
      <c r="I6146" t="s">
        <v>34</v>
      </c>
      <c r="J6146" s="3">
        <v>44804</v>
      </c>
      <c r="K6146">
        <v>1400</v>
      </c>
      <c r="L6146" t="s">
        <v>24589</v>
      </c>
      <c r="M6146" t="s">
        <v>195</v>
      </c>
      <c r="N6146" t="s">
        <v>24590</v>
      </c>
      <c r="O6146" t="s">
        <v>24591</v>
      </c>
      <c r="P6146" t="s">
        <v>39</v>
      </c>
      <c r="Q6146">
        <v>20</v>
      </c>
      <c r="R6146" t="s">
        <v>40</v>
      </c>
      <c r="S6146" t="s">
        <v>118</v>
      </c>
      <c r="T6146">
        <v>82373</v>
      </c>
      <c r="U6146" s="1">
        <v>45497</v>
      </c>
      <c r="V6146" t="s">
        <v>126</v>
      </c>
      <c r="W6146">
        <v>362960</v>
      </c>
      <c r="X6146" t="s">
        <v>24592</v>
      </c>
      <c r="Y6146">
        <v>275</v>
      </c>
      <c r="Z6146">
        <v>2498</v>
      </c>
      <c r="AA6146">
        <v>6</v>
      </c>
      <c r="AB6146">
        <v>5995.2000000000007</v>
      </c>
      <c r="AC6146">
        <f>Table1_1[[#This Row],[Price]]*Table1_1[[#This Row],[Quantity]]</f>
        <v>14988</v>
      </c>
    </row>
    <row r="6147" spans="1:29" x14ac:dyDescent="0.3">
      <c r="A6147" t="s">
        <v>28</v>
      </c>
      <c r="B6147" t="s">
        <v>29</v>
      </c>
      <c r="C6147" t="s">
        <v>44</v>
      </c>
      <c r="D6147" t="s">
        <v>182</v>
      </c>
      <c r="E6147" t="s">
        <v>46</v>
      </c>
      <c r="F6147" t="s">
        <v>83</v>
      </c>
      <c r="G6147">
        <v>72</v>
      </c>
      <c r="H6147">
        <v>407387</v>
      </c>
      <c r="I6147" t="s">
        <v>34</v>
      </c>
      <c r="J6147" s="3">
        <v>44746</v>
      </c>
      <c r="K6147">
        <v>1200</v>
      </c>
      <c r="L6147" t="s">
        <v>24594</v>
      </c>
      <c r="M6147" t="s">
        <v>542</v>
      </c>
      <c r="N6147" t="s">
        <v>24595</v>
      </c>
      <c r="O6147" t="s">
        <v>24596</v>
      </c>
      <c r="P6147" t="s">
        <v>87</v>
      </c>
      <c r="Q6147">
        <v>20</v>
      </c>
      <c r="R6147" t="s">
        <v>88</v>
      </c>
      <c r="S6147" t="s">
        <v>63</v>
      </c>
      <c r="T6147">
        <v>83998</v>
      </c>
      <c r="U6147" s="1">
        <v>45589</v>
      </c>
      <c r="V6147" t="s">
        <v>155</v>
      </c>
      <c r="W6147">
        <v>984359</v>
      </c>
      <c r="X6147" t="s">
        <v>24597</v>
      </c>
      <c r="Y6147">
        <v>252</v>
      </c>
      <c r="Z6147">
        <v>1945</v>
      </c>
      <c r="AA6147">
        <v>3</v>
      </c>
      <c r="AB6147">
        <v>2334</v>
      </c>
      <c r="AC6147">
        <f>Table1_1[[#This Row],[Price]]*Table1_1[[#This Row],[Quantity]]</f>
        <v>5835</v>
      </c>
    </row>
    <row r="6148" spans="1:29" x14ac:dyDescent="0.3">
      <c r="A6148" t="s">
        <v>28</v>
      </c>
      <c r="B6148" t="s">
        <v>29</v>
      </c>
      <c r="C6148" t="s">
        <v>193</v>
      </c>
      <c r="D6148" t="s">
        <v>621</v>
      </c>
      <c r="E6148" t="s">
        <v>56</v>
      </c>
      <c r="F6148" t="s">
        <v>99</v>
      </c>
      <c r="G6148">
        <v>35</v>
      </c>
      <c r="H6148">
        <v>400013</v>
      </c>
      <c r="I6148" t="s">
        <v>34</v>
      </c>
      <c r="J6148" s="3">
        <v>45144</v>
      </c>
      <c r="K6148">
        <v>800</v>
      </c>
      <c r="L6148" t="s">
        <v>24598</v>
      </c>
      <c r="M6148" t="s">
        <v>256</v>
      </c>
      <c r="N6148" t="s">
        <v>24599</v>
      </c>
      <c r="O6148" t="s">
        <v>24600</v>
      </c>
      <c r="P6148" t="s">
        <v>51</v>
      </c>
      <c r="Q6148">
        <v>9</v>
      </c>
      <c r="R6148" t="s">
        <v>88</v>
      </c>
      <c r="S6148" t="s">
        <v>118</v>
      </c>
      <c r="T6148">
        <v>24106</v>
      </c>
      <c r="U6148" s="1">
        <v>45613</v>
      </c>
      <c r="V6148" t="s">
        <v>42</v>
      </c>
      <c r="W6148">
        <v>523106</v>
      </c>
      <c r="X6148" t="s">
        <v>24601</v>
      </c>
      <c r="Y6148">
        <v>619</v>
      </c>
      <c r="Z6148">
        <v>881</v>
      </c>
      <c r="AA6148">
        <v>5</v>
      </c>
      <c r="AB6148">
        <v>1762</v>
      </c>
      <c r="AC6148">
        <f>Table1_1[[#This Row],[Price]]*Table1_1[[#This Row],[Quantity]]</f>
        <v>4405</v>
      </c>
    </row>
    <row r="6149" spans="1:29" x14ac:dyDescent="0.3">
      <c r="A6149" t="s">
        <v>28</v>
      </c>
      <c r="B6149" t="s">
        <v>29</v>
      </c>
      <c r="C6149" t="s">
        <v>193</v>
      </c>
      <c r="D6149" t="s">
        <v>220</v>
      </c>
      <c r="E6149" t="s">
        <v>46</v>
      </c>
      <c r="F6149" t="s">
        <v>113</v>
      </c>
      <c r="G6149">
        <v>95</v>
      </c>
      <c r="H6149">
        <v>429839</v>
      </c>
      <c r="I6149" t="s">
        <v>58</v>
      </c>
      <c r="J6149" s="3">
        <v>43900</v>
      </c>
      <c r="K6149">
        <v>1300</v>
      </c>
      <c r="L6149" t="s">
        <v>24602</v>
      </c>
      <c r="M6149" t="s">
        <v>482</v>
      </c>
      <c r="N6149" t="s">
        <v>24603</v>
      </c>
      <c r="O6149" t="s">
        <v>24604</v>
      </c>
      <c r="P6149" t="s">
        <v>51</v>
      </c>
      <c r="Q6149">
        <v>16</v>
      </c>
      <c r="R6149" t="s">
        <v>40</v>
      </c>
      <c r="S6149" t="s">
        <v>63</v>
      </c>
      <c r="T6149">
        <v>61074</v>
      </c>
      <c r="U6149" s="1">
        <v>45295</v>
      </c>
      <c r="V6149" t="s">
        <v>111</v>
      </c>
      <c r="W6149">
        <v>235886</v>
      </c>
      <c r="X6149" t="s">
        <v>24605</v>
      </c>
      <c r="Y6149">
        <v>906</v>
      </c>
      <c r="Z6149">
        <v>1844</v>
      </c>
      <c r="AA6149">
        <v>5</v>
      </c>
      <c r="AB6149">
        <v>3688</v>
      </c>
      <c r="AC6149">
        <f>Table1_1[[#This Row],[Price]]*Table1_1[[#This Row],[Quantity]]</f>
        <v>9220</v>
      </c>
    </row>
    <row r="6150" spans="1:29" x14ac:dyDescent="0.3">
      <c r="A6150" t="s">
        <v>28</v>
      </c>
      <c r="B6150" t="s">
        <v>29</v>
      </c>
      <c r="C6150" t="s">
        <v>148</v>
      </c>
      <c r="D6150" t="s">
        <v>163</v>
      </c>
      <c r="E6150" t="s">
        <v>32</v>
      </c>
      <c r="F6150" t="s">
        <v>47</v>
      </c>
      <c r="G6150">
        <v>23</v>
      </c>
      <c r="H6150">
        <v>408763</v>
      </c>
      <c r="I6150" t="s">
        <v>34</v>
      </c>
      <c r="J6150" s="3">
        <v>44318</v>
      </c>
      <c r="K6150">
        <v>1100</v>
      </c>
      <c r="L6150" t="s">
        <v>24606</v>
      </c>
      <c r="M6150" t="s">
        <v>542</v>
      </c>
      <c r="N6150" t="s">
        <v>24607</v>
      </c>
      <c r="O6150" t="s">
        <v>24608</v>
      </c>
      <c r="P6150" t="s">
        <v>71</v>
      </c>
      <c r="Q6150">
        <v>8</v>
      </c>
      <c r="R6150" t="s">
        <v>88</v>
      </c>
      <c r="S6150" t="s">
        <v>118</v>
      </c>
      <c r="T6150">
        <v>17658</v>
      </c>
      <c r="U6150" s="1">
        <v>45304</v>
      </c>
      <c r="V6150" t="s">
        <v>111</v>
      </c>
      <c r="W6150">
        <v>999071</v>
      </c>
      <c r="X6150" t="s">
        <v>24609</v>
      </c>
      <c r="Y6150">
        <v>394</v>
      </c>
      <c r="Z6150">
        <v>2151</v>
      </c>
      <c r="AA6150">
        <v>4</v>
      </c>
      <c r="AB6150">
        <v>3441.6000000000004</v>
      </c>
      <c r="AC6150">
        <f>Table1_1[[#This Row],[Price]]*Table1_1[[#This Row],[Quantity]]</f>
        <v>8604</v>
      </c>
    </row>
    <row r="6151" spans="1:29" x14ac:dyDescent="0.3">
      <c r="A6151" t="s">
        <v>28</v>
      </c>
      <c r="B6151" t="s">
        <v>29</v>
      </c>
      <c r="C6151" t="s">
        <v>193</v>
      </c>
      <c r="D6151" t="s">
        <v>142</v>
      </c>
      <c r="E6151" t="s">
        <v>32</v>
      </c>
      <c r="F6151" t="s">
        <v>106</v>
      </c>
      <c r="G6151">
        <v>44</v>
      </c>
      <c r="H6151">
        <v>436590</v>
      </c>
      <c r="I6151" t="s">
        <v>34</v>
      </c>
      <c r="J6151" s="3">
        <v>44121</v>
      </c>
      <c r="K6151">
        <v>1000</v>
      </c>
      <c r="L6151" t="s">
        <v>24611</v>
      </c>
      <c r="M6151" t="s">
        <v>1253</v>
      </c>
      <c r="N6151" t="s">
        <v>24612</v>
      </c>
      <c r="O6151" t="s">
        <v>24613</v>
      </c>
      <c r="P6151" t="s">
        <v>71</v>
      </c>
      <c r="Q6151">
        <v>6</v>
      </c>
      <c r="R6151" t="s">
        <v>88</v>
      </c>
      <c r="S6151" t="s">
        <v>118</v>
      </c>
      <c r="T6151">
        <v>43350</v>
      </c>
      <c r="U6151" s="1">
        <v>45401</v>
      </c>
      <c r="V6151" t="s">
        <v>80</v>
      </c>
      <c r="W6151">
        <v>133807</v>
      </c>
      <c r="X6151" t="s">
        <v>24614</v>
      </c>
      <c r="Y6151">
        <v>665</v>
      </c>
      <c r="Z6151">
        <v>1021</v>
      </c>
      <c r="AA6151">
        <v>5</v>
      </c>
      <c r="AB6151">
        <v>2042</v>
      </c>
      <c r="AC6151">
        <f>Table1_1[[#This Row],[Price]]*Table1_1[[#This Row],[Quantity]]</f>
        <v>5105</v>
      </c>
    </row>
    <row r="6152" spans="1:29" x14ac:dyDescent="0.3">
      <c r="A6152" t="s">
        <v>28</v>
      </c>
      <c r="B6152" t="s">
        <v>29</v>
      </c>
      <c r="C6152" t="s">
        <v>148</v>
      </c>
      <c r="D6152" t="s">
        <v>227</v>
      </c>
      <c r="E6152" t="s">
        <v>46</v>
      </c>
      <c r="F6152" t="s">
        <v>355</v>
      </c>
      <c r="G6152">
        <v>40</v>
      </c>
      <c r="H6152">
        <v>437991</v>
      </c>
      <c r="I6152" t="s">
        <v>58</v>
      </c>
      <c r="J6152" s="3">
        <v>44683</v>
      </c>
      <c r="K6152">
        <v>1400</v>
      </c>
      <c r="L6152" t="s">
        <v>24615</v>
      </c>
      <c r="M6152" t="s">
        <v>417</v>
      </c>
      <c r="N6152" t="s">
        <v>24616</v>
      </c>
      <c r="O6152" t="s">
        <v>24617</v>
      </c>
      <c r="P6152" t="s">
        <v>71</v>
      </c>
      <c r="Q6152">
        <v>17</v>
      </c>
      <c r="R6152" t="s">
        <v>88</v>
      </c>
      <c r="S6152" t="s">
        <v>79</v>
      </c>
      <c r="T6152">
        <v>13008</v>
      </c>
      <c r="U6152" s="1">
        <v>45445</v>
      </c>
      <c r="V6152" t="s">
        <v>52</v>
      </c>
      <c r="W6152">
        <v>841270</v>
      </c>
      <c r="X6152" t="s">
        <v>16755</v>
      </c>
      <c r="Y6152">
        <v>823</v>
      </c>
      <c r="Z6152">
        <v>1531</v>
      </c>
      <c r="AA6152">
        <v>8</v>
      </c>
      <c r="AB6152">
        <v>4899.2</v>
      </c>
      <c r="AC6152">
        <f>Table1_1[[#This Row],[Price]]*Table1_1[[#This Row],[Quantity]]</f>
        <v>12248</v>
      </c>
    </row>
    <row r="6153" spans="1:29" x14ac:dyDescent="0.3">
      <c r="A6153" t="s">
        <v>28</v>
      </c>
      <c r="B6153" t="s">
        <v>29</v>
      </c>
      <c r="C6153" t="s">
        <v>157</v>
      </c>
      <c r="D6153" t="s">
        <v>237</v>
      </c>
      <c r="E6153" t="s">
        <v>32</v>
      </c>
      <c r="F6153" t="s">
        <v>175</v>
      </c>
      <c r="G6153">
        <v>67</v>
      </c>
      <c r="H6153">
        <v>439446</v>
      </c>
      <c r="I6153" t="s">
        <v>34</v>
      </c>
      <c r="J6153" s="3">
        <v>43872</v>
      </c>
      <c r="K6153">
        <v>1000</v>
      </c>
      <c r="L6153" t="s">
        <v>24618</v>
      </c>
      <c r="M6153" t="s">
        <v>1488</v>
      </c>
      <c r="N6153" t="s">
        <v>24619</v>
      </c>
      <c r="O6153" t="s">
        <v>24620</v>
      </c>
      <c r="P6153" t="s">
        <v>51</v>
      </c>
      <c r="Q6153">
        <v>9</v>
      </c>
      <c r="R6153" t="s">
        <v>40</v>
      </c>
      <c r="S6153" t="s">
        <v>63</v>
      </c>
      <c r="T6153">
        <v>70277</v>
      </c>
      <c r="U6153" s="1">
        <v>45551</v>
      </c>
      <c r="V6153" t="s">
        <v>180</v>
      </c>
      <c r="W6153">
        <v>575780</v>
      </c>
      <c r="X6153" t="s">
        <v>24621</v>
      </c>
      <c r="Y6153">
        <v>731</v>
      </c>
      <c r="Z6153">
        <v>2322</v>
      </c>
      <c r="AA6153">
        <v>5</v>
      </c>
      <c r="AB6153">
        <v>4644</v>
      </c>
      <c r="AC6153">
        <f>Table1_1[[#This Row],[Price]]*Table1_1[[#This Row],[Quantity]]</f>
        <v>11610</v>
      </c>
    </row>
    <row r="6154" spans="1:29" x14ac:dyDescent="0.3">
      <c r="A6154" t="s">
        <v>28</v>
      </c>
      <c r="B6154" t="s">
        <v>29</v>
      </c>
      <c r="C6154" t="s">
        <v>193</v>
      </c>
      <c r="D6154" t="s">
        <v>254</v>
      </c>
      <c r="E6154" t="s">
        <v>46</v>
      </c>
      <c r="F6154" t="s">
        <v>106</v>
      </c>
      <c r="G6154">
        <v>67</v>
      </c>
      <c r="H6154">
        <v>425815</v>
      </c>
      <c r="I6154" t="s">
        <v>58</v>
      </c>
      <c r="J6154" s="3">
        <v>44799</v>
      </c>
      <c r="K6154">
        <v>1000</v>
      </c>
      <c r="L6154" t="s">
        <v>24622</v>
      </c>
      <c r="M6154" t="s">
        <v>250</v>
      </c>
      <c r="N6154" t="s">
        <v>24623</v>
      </c>
      <c r="O6154" t="s">
        <v>24624</v>
      </c>
      <c r="P6154" t="s">
        <v>87</v>
      </c>
      <c r="Q6154">
        <v>4</v>
      </c>
      <c r="R6154" t="s">
        <v>40</v>
      </c>
      <c r="S6154" t="s">
        <v>79</v>
      </c>
      <c r="T6154">
        <v>42111</v>
      </c>
      <c r="U6154" s="1">
        <v>45348</v>
      </c>
      <c r="V6154" t="s">
        <v>119</v>
      </c>
      <c r="W6154">
        <v>676942</v>
      </c>
      <c r="X6154" t="s">
        <v>24625</v>
      </c>
      <c r="Y6154">
        <v>566</v>
      </c>
      <c r="Z6154">
        <v>712</v>
      </c>
      <c r="AA6154">
        <v>1</v>
      </c>
      <c r="AB6154">
        <v>284.8</v>
      </c>
      <c r="AC6154">
        <f>Table1_1[[#This Row],[Price]]*Table1_1[[#This Row],[Quantity]]</f>
        <v>712</v>
      </c>
    </row>
    <row r="6155" spans="1:29" x14ac:dyDescent="0.3">
      <c r="A6155" t="s">
        <v>28</v>
      </c>
      <c r="B6155" t="s">
        <v>29</v>
      </c>
      <c r="C6155" t="s">
        <v>66</v>
      </c>
      <c r="D6155" t="s">
        <v>142</v>
      </c>
      <c r="E6155" t="s">
        <v>46</v>
      </c>
      <c r="F6155" t="s">
        <v>57</v>
      </c>
      <c r="G6155">
        <v>91</v>
      </c>
      <c r="H6155">
        <v>431493</v>
      </c>
      <c r="I6155" t="s">
        <v>58</v>
      </c>
      <c r="J6155" s="3">
        <v>44666</v>
      </c>
      <c r="K6155">
        <v>1300</v>
      </c>
      <c r="L6155" t="s">
        <v>24626</v>
      </c>
      <c r="M6155" t="s">
        <v>654</v>
      </c>
      <c r="N6155" t="s">
        <v>24627</v>
      </c>
      <c r="O6155" t="s">
        <v>24628</v>
      </c>
      <c r="P6155" t="s">
        <v>71</v>
      </c>
      <c r="Q6155">
        <v>3</v>
      </c>
      <c r="R6155" t="s">
        <v>40</v>
      </c>
      <c r="S6155" t="s">
        <v>41</v>
      </c>
      <c r="T6155">
        <v>37685</v>
      </c>
      <c r="U6155" s="1">
        <v>45447</v>
      </c>
      <c r="V6155" t="s">
        <v>52</v>
      </c>
      <c r="W6155">
        <v>161256</v>
      </c>
      <c r="X6155" t="s">
        <v>24629</v>
      </c>
      <c r="Y6155">
        <v>888</v>
      </c>
      <c r="Z6155">
        <v>2698</v>
      </c>
      <c r="AA6155">
        <v>3</v>
      </c>
      <c r="AB6155">
        <v>3237.6000000000004</v>
      </c>
      <c r="AC6155">
        <f>Table1_1[[#This Row],[Price]]*Table1_1[[#This Row],[Quantity]]</f>
        <v>8094</v>
      </c>
    </row>
    <row r="6156" spans="1:29" x14ac:dyDescent="0.3">
      <c r="A6156" t="s">
        <v>28</v>
      </c>
      <c r="B6156" t="s">
        <v>29</v>
      </c>
      <c r="C6156" t="s">
        <v>66</v>
      </c>
      <c r="D6156" t="s">
        <v>566</v>
      </c>
      <c r="E6156" t="s">
        <v>46</v>
      </c>
      <c r="F6156" t="s">
        <v>355</v>
      </c>
      <c r="G6156">
        <v>89</v>
      </c>
      <c r="H6156">
        <v>409741</v>
      </c>
      <c r="I6156" t="s">
        <v>58</v>
      </c>
      <c r="J6156" s="3">
        <v>44067</v>
      </c>
      <c r="K6156">
        <v>1100</v>
      </c>
      <c r="L6156" t="s">
        <v>12213</v>
      </c>
      <c r="M6156" t="s">
        <v>287</v>
      </c>
      <c r="N6156" t="s">
        <v>24630</v>
      </c>
      <c r="O6156">
        <v>4983898619</v>
      </c>
      <c r="P6156" t="s">
        <v>71</v>
      </c>
      <c r="Q6156">
        <v>13</v>
      </c>
      <c r="R6156" t="s">
        <v>40</v>
      </c>
      <c r="S6156" t="s">
        <v>79</v>
      </c>
      <c r="T6156">
        <v>86732</v>
      </c>
      <c r="U6156" s="1">
        <v>45525</v>
      </c>
      <c r="V6156" t="s">
        <v>64</v>
      </c>
      <c r="W6156">
        <v>659215</v>
      </c>
      <c r="X6156" t="s">
        <v>24631</v>
      </c>
      <c r="Y6156">
        <v>327</v>
      </c>
      <c r="Z6156">
        <v>2501</v>
      </c>
      <c r="AA6156">
        <v>4</v>
      </c>
      <c r="AB6156">
        <v>4001.6000000000004</v>
      </c>
      <c r="AC6156">
        <f>Table1_1[[#This Row],[Price]]*Table1_1[[#This Row],[Quantity]]</f>
        <v>10004</v>
      </c>
    </row>
    <row r="6157" spans="1:29" x14ac:dyDescent="0.3">
      <c r="A6157" t="s">
        <v>28</v>
      </c>
      <c r="B6157" t="s">
        <v>29</v>
      </c>
      <c r="C6157" t="s">
        <v>193</v>
      </c>
      <c r="D6157" t="s">
        <v>163</v>
      </c>
      <c r="E6157" t="s">
        <v>32</v>
      </c>
      <c r="F6157" t="s">
        <v>355</v>
      </c>
      <c r="G6157">
        <v>92</v>
      </c>
      <c r="H6157">
        <v>430495</v>
      </c>
      <c r="I6157" t="s">
        <v>58</v>
      </c>
      <c r="J6157" s="3">
        <v>45320</v>
      </c>
      <c r="K6157">
        <v>1200</v>
      </c>
      <c r="L6157" t="s">
        <v>24633</v>
      </c>
      <c r="M6157" t="s">
        <v>159</v>
      </c>
      <c r="N6157" t="s">
        <v>24634</v>
      </c>
      <c r="O6157" t="s">
        <v>24635</v>
      </c>
      <c r="P6157" t="s">
        <v>71</v>
      </c>
      <c r="Q6157">
        <v>20</v>
      </c>
      <c r="R6157" t="s">
        <v>40</v>
      </c>
      <c r="S6157" t="s">
        <v>79</v>
      </c>
      <c r="T6157">
        <v>30748</v>
      </c>
      <c r="U6157" s="1">
        <v>45406</v>
      </c>
      <c r="V6157" t="s">
        <v>80</v>
      </c>
      <c r="W6157">
        <v>124173</v>
      </c>
      <c r="X6157" t="s">
        <v>24636</v>
      </c>
      <c r="Y6157">
        <v>264</v>
      </c>
      <c r="Z6157">
        <v>669</v>
      </c>
      <c r="AA6157">
        <v>7</v>
      </c>
      <c r="AB6157">
        <v>1873.2</v>
      </c>
      <c r="AC6157">
        <f>Table1_1[[#This Row],[Price]]*Table1_1[[#This Row],[Quantity]]</f>
        <v>4683</v>
      </c>
    </row>
    <row r="6158" spans="1:29" x14ac:dyDescent="0.3">
      <c r="A6158" t="s">
        <v>28</v>
      </c>
      <c r="B6158" t="s">
        <v>29</v>
      </c>
      <c r="C6158" t="s">
        <v>54</v>
      </c>
      <c r="D6158" t="s">
        <v>261</v>
      </c>
      <c r="E6158" t="s">
        <v>56</v>
      </c>
      <c r="F6158" t="s">
        <v>135</v>
      </c>
      <c r="G6158">
        <v>76</v>
      </c>
      <c r="H6158">
        <v>430605</v>
      </c>
      <c r="I6158" t="s">
        <v>34</v>
      </c>
      <c r="J6158" s="3">
        <v>44484</v>
      </c>
      <c r="K6158">
        <v>1300</v>
      </c>
      <c r="L6158" t="s">
        <v>24637</v>
      </c>
      <c r="M6158" t="s">
        <v>542</v>
      </c>
      <c r="N6158" t="s">
        <v>24638</v>
      </c>
      <c r="O6158" t="s">
        <v>24639</v>
      </c>
      <c r="P6158" t="s">
        <v>71</v>
      </c>
      <c r="Q6158">
        <v>17</v>
      </c>
      <c r="R6158" t="s">
        <v>40</v>
      </c>
      <c r="S6158" t="s">
        <v>79</v>
      </c>
      <c r="T6158">
        <v>88944</v>
      </c>
      <c r="U6158" s="1">
        <v>45326</v>
      </c>
      <c r="V6158" t="s">
        <v>119</v>
      </c>
      <c r="W6158">
        <v>142734</v>
      </c>
      <c r="X6158" t="s">
        <v>24640</v>
      </c>
      <c r="Y6158">
        <v>795</v>
      </c>
      <c r="Z6158">
        <v>2098</v>
      </c>
      <c r="AA6158">
        <v>2</v>
      </c>
      <c r="AB6158">
        <v>1678.4</v>
      </c>
      <c r="AC6158">
        <f>Table1_1[[#This Row],[Price]]*Table1_1[[#This Row],[Quantity]]</f>
        <v>4196</v>
      </c>
    </row>
    <row r="6159" spans="1:29" x14ac:dyDescent="0.3">
      <c r="A6159" t="s">
        <v>28</v>
      </c>
      <c r="B6159" t="s">
        <v>29</v>
      </c>
      <c r="C6159" t="s">
        <v>157</v>
      </c>
      <c r="D6159" t="s">
        <v>546</v>
      </c>
      <c r="E6159" t="s">
        <v>46</v>
      </c>
      <c r="F6159" t="s">
        <v>99</v>
      </c>
      <c r="G6159">
        <v>42</v>
      </c>
      <c r="H6159">
        <v>423966</v>
      </c>
      <c r="I6159" t="s">
        <v>58</v>
      </c>
      <c r="J6159" s="3">
        <v>44946</v>
      </c>
      <c r="K6159">
        <v>1400</v>
      </c>
      <c r="L6159" t="s">
        <v>24641</v>
      </c>
      <c r="M6159" t="s">
        <v>250</v>
      </c>
      <c r="N6159" t="s">
        <v>24642</v>
      </c>
      <c r="O6159" t="s">
        <v>24643</v>
      </c>
      <c r="P6159" t="s">
        <v>71</v>
      </c>
      <c r="Q6159">
        <v>14</v>
      </c>
      <c r="R6159" t="s">
        <v>40</v>
      </c>
      <c r="S6159" t="s">
        <v>63</v>
      </c>
      <c r="T6159">
        <v>57063</v>
      </c>
      <c r="U6159" s="1">
        <v>45390</v>
      </c>
      <c r="V6159" t="s">
        <v>80</v>
      </c>
      <c r="W6159">
        <v>549922</v>
      </c>
      <c r="X6159" t="s">
        <v>24644</v>
      </c>
      <c r="Y6159">
        <v>659</v>
      </c>
      <c r="Z6159">
        <v>1935</v>
      </c>
      <c r="AA6159">
        <v>1</v>
      </c>
      <c r="AB6159">
        <v>774</v>
      </c>
      <c r="AC6159">
        <f>Table1_1[[#This Row],[Price]]*Table1_1[[#This Row],[Quantity]]</f>
        <v>1935</v>
      </c>
    </row>
    <row r="6160" spans="1:29" x14ac:dyDescent="0.3">
      <c r="A6160" t="s">
        <v>28</v>
      </c>
      <c r="B6160" t="s">
        <v>29</v>
      </c>
      <c r="C6160" t="s">
        <v>148</v>
      </c>
      <c r="D6160" t="s">
        <v>267</v>
      </c>
      <c r="E6160" t="s">
        <v>46</v>
      </c>
      <c r="F6160" t="s">
        <v>135</v>
      </c>
      <c r="G6160">
        <v>13</v>
      </c>
      <c r="H6160">
        <v>423588</v>
      </c>
      <c r="I6160" t="s">
        <v>58</v>
      </c>
      <c r="J6160" s="3">
        <v>45600</v>
      </c>
      <c r="K6160">
        <v>1400</v>
      </c>
      <c r="L6160" t="s">
        <v>24645</v>
      </c>
      <c r="M6160" t="s">
        <v>211</v>
      </c>
      <c r="N6160" t="s">
        <v>24646</v>
      </c>
      <c r="O6160" t="s">
        <v>24647</v>
      </c>
      <c r="P6160" t="s">
        <v>71</v>
      </c>
      <c r="Q6160">
        <v>12</v>
      </c>
      <c r="R6160" t="s">
        <v>88</v>
      </c>
      <c r="S6160" t="s">
        <v>79</v>
      </c>
      <c r="T6160">
        <v>40682</v>
      </c>
      <c r="U6160" s="1">
        <v>45387</v>
      </c>
      <c r="V6160" t="s">
        <v>80</v>
      </c>
      <c r="W6160">
        <v>526201</v>
      </c>
      <c r="X6160" t="s">
        <v>24648</v>
      </c>
      <c r="Y6160">
        <v>761</v>
      </c>
      <c r="Z6160">
        <v>1859</v>
      </c>
      <c r="AA6160">
        <v>4</v>
      </c>
      <c r="AB6160">
        <v>2974.4</v>
      </c>
      <c r="AC6160">
        <f>Table1_1[[#This Row],[Price]]*Table1_1[[#This Row],[Quantity]]</f>
        <v>7436</v>
      </c>
    </row>
    <row r="6161" spans="1:29" x14ac:dyDescent="0.3">
      <c r="A6161" t="s">
        <v>28</v>
      </c>
      <c r="B6161" t="s">
        <v>29</v>
      </c>
      <c r="C6161" t="s">
        <v>193</v>
      </c>
      <c r="D6161" t="s">
        <v>267</v>
      </c>
      <c r="E6161" t="s">
        <v>46</v>
      </c>
      <c r="F6161" t="s">
        <v>150</v>
      </c>
      <c r="G6161">
        <v>30</v>
      </c>
      <c r="H6161">
        <v>400906</v>
      </c>
      <c r="I6161" t="s">
        <v>34</v>
      </c>
      <c r="J6161" s="3">
        <v>45425</v>
      </c>
      <c r="K6161">
        <v>1000</v>
      </c>
      <c r="L6161" t="s">
        <v>2723</v>
      </c>
      <c r="M6161" t="s">
        <v>36</v>
      </c>
      <c r="N6161" t="s">
        <v>24649</v>
      </c>
      <c r="O6161">
        <v>9145345474</v>
      </c>
      <c r="P6161" t="s">
        <v>87</v>
      </c>
      <c r="Q6161">
        <v>20</v>
      </c>
      <c r="R6161" t="s">
        <v>40</v>
      </c>
      <c r="S6161" t="s">
        <v>79</v>
      </c>
      <c r="T6161">
        <v>78380</v>
      </c>
      <c r="U6161" s="1">
        <v>45523</v>
      </c>
      <c r="V6161" t="s">
        <v>64</v>
      </c>
      <c r="W6161">
        <v>838170</v>
      </c>
      <c r="X6161" t="s">
        <v>24650</v>
      </c>
      <c r="Y6161">
        <v>335</v>
      </c>
      <c r="Z6161">
        <v>1194</v>
      </c>
      <c r="AA6161">
        <v>3</v>
      </c>
      <c r="AB6161">
        <v>1432.8000000000002</v>
      </c>
      <c r="AC6161">
        <f>Table1_1[[#This Row],[Price]]*Table1_1[[#This Row],[Quantity]]</f>
        <v>3582</v>
      </c>
    </row>
    <row r="6162" spans="1:29" x14ac:dyDescent="0.3">
      <c r="A6162" t="s">
        <v>28</v>
      </c>
      <c r="B6162" t="s">
        <v>29</v>
      </c>
      <c r="C6162" t="s">
        <v>148</v>
      </c>
      <c r="D6162" t="s">
        <v>227</v>
      </c>
      <c r="E6162" t="s">
        <v>56</v>
      </c>
      <c r="F6162" t="s">
        <v>47</v>
      </c>
      <c r="G6162">
        <v>77</v>
      </c>
      <c r="H6162">
        <v>428401</v>
      </c>
      <c r="I6162" t="s">
        <v>34</v>
      </c>
      <c r="J6162" s="3">
        <v>43893</v>
      </c>
      <c r="K6162">
        <v>1000</v>
      </c>
      <c r="L6162" t="s">
        <v>24651</v>
      </c>
      <c r="M6162" t="s">
        <v>953</v>
      </c>
      <c r="N6162" t="s">
        <v>24652</v>
      </c>
      <c r="O6162" t="s">
        <v>24653</v>
      </c>
      <c r="P6162" t="s">
        <v>87</v>
      </c>
      <c r="Q6162">
        <v>9</v>
      </c>
      <c r="R6162" t="s">
        <v>88</v>
      </c>
      <c r="S6162" t="s">
        <v>41</v>
      </c>
      <c r="T6162">
        <v>33944</v>
      </c>
      <c r="U6162" s="1">
        <v>45403</v>
      </c>
      <c r="V6162" t="s">
        <v>80</v>
      </c>
      <c r="W6162">
        <v>824240</v>
      </c>
      <c r="X6162" t="s">
        <v>24654</v>
      </c>
      <c r="Y6162">
        <v>378</v>
      </c>
      <c r="Z6162">
        <v>2811</v>
      </c>
      <c r="AA6162">
        <v>8</v>
      </c>
      <c r="AB6162">
        <v>8995.2000000000007</v>
      </c>
      <c r="AC6162">
        <f>Table1_1[[#This Row],[Price]]*Table1_1[[#This Row],[Quantity]]</f>
        <v>22488</v>
      </c>
    </row>
    <row r="6163" spans="1:29" x14ac:dyDescent="0.3">
      <c r="A6163" t="s">
        <v>28</v>
      </c>
      <c r="B6163" t="s">
        <v>29</v>
      </c>
      <c r="C6163" t="s">
        <v>54</v>
      </c>
      <c r="D6163" t="s">
        <v>74</v>
      </c>
      <c r="E6163" t="s">
        <v>32</v>
      </c>
      <c r="F6163" t="s">
        <v>150</v>
      </c>
      <c r="G6163">
        <v>11</v>
      </c>
      <c r="H6163">
        <v>403147</v>
      </c>
      <c r="I6163" t="s">
        <v>58</v>
      </c>
      <c r="J6163" s="3">
        <v>44008</v>
      </c>
      <c r="K6163">
        <v>800</v>
      </c>
      <c r="L6163" t="s">
        <v>21775</v>
      </c>
      <c r="M6163" t="s">
        <v>263</v>
      </c>
      <c r="N6163" t="s">
        <v>24655</v>
      </c>
      <c r="O6163" t="s">
        <v>24656</v>
      </c>
      <c r="P6163" t="s">
        <v>51</v>
      </c>
      <c r="Q6163">
        <v>13</v>
      </c>
      <c r="R6163" t="s">
        <v>88</v>
      </c>
      <c r="S6163" t="s">
        <v>79</v>
      </c>
      <c r="T6163">
        <v>40945</v>
      </c>
      <c r="U6163" s="1">
        <v>45313</v>
      </c>
      <c r="V6163" t="s">
        <v>111</v>
      </c>
      <c r="W6163">
        <v>732219</v>
      </c>
      <c r="X6163" t="s">
        <v>14982</v>
      </c>
      <c r="Y6163">
        <v>672</v>
      </c>
      <c r="Z6163">
        <v>2128</v>
      </c>
      <c r="AA6163">
        <v>3</v>
      </c>
      <c r="AB6163">
        <v>2553.6000000000004</v>
      </c>
      <c r="AC6163">
        <f>Table1_1[[#This Row],[Price]]*Table1_1[[#This Row],[Quantity]]</f>
        <v>6384</v>
      </c>
    </row>
    <row r="6164" spans="1:29" x14ac:dyDescent="0.3">
      <c r="A6164" t="s">
        <v>28</v>
      </c>
      <c r="B6164" t="s">
        <v>29</v>
      </c>
      <c r="C6164" t="s">
        <v>44</v>
      </c>
      <c r="D6164" t="s">
        <v>442</v>
      </c>
      <c r="E6164" t="s">
        <v>56</v>
      </c>
      <c r="F6164" t="s">
        <v>106</v>
      </c>
      <c r="G6164">
        <v>15</v>
      </c>
      <c r="H6164">
        <v>438944</v>
      </c>
      <c r="I6164" t="s">
        <v>34</v>
      </c>
      <c r="J6164" s="3">
        <v>44577</v>
      </c>
      <c r="K6164">
        <v>1000</v>
      </c>
      <c r="L6164" t="s">
        <v>24657</v>
      </c>
      <c r="M6164" t="s">
        <v>1030</v>
      </c>
      <c r="N6164" t="s">
        <v>24658</v>
      </c>
      <c r="O6164" t="s">
        <v>24659</v>
      </c>
      <c r="P6164" t="s">
        <v>51</v>
      </c>
      <c r="Q6164">
        <v>17</v>
      </c>
      <c r="R6164" t="s">
        <v>40</v>
      </c>
      <c r="S6164" t="s">
        <v>41</v>
      </c>
      <c r="T6164">
        <v>42871</v>
      </c>
      <c r="U6164" s="1">
        <v>45622</v>
      </c>
      <c r="V6164" t="s">
        <v>42</v>
      </c>
      <c r="W6164">
        <v>761579</v>
      </c>
      <c r="X6164" t="s">
        <v>24660</v>
      </c>
      <c r="Y6164">
        <v>476</v>
      </c>
      <c r="Z6164">
        <v>791</v>
      </c>
      <c r="AA6164">
        <v>7</v>
      </c>
      <c r="AB6164">
        <v>2214.8000000000002</v>
      </c>
      <c r="AC6164">
        <f>Table1_1[[#This Row],[Price]]*Table1_1[[#This Row],[Quantity]]</f>
        <v>5537</v>
      </c>
    </row>
    <row r="6165" spans="1:29" x14ac:dyDescent="0.3">
      <c r="A6165" t="s">
        <v>28</v>
      </c>
      <c r="B6165" t="s">
        <v>29</v>
      </c>
      <c r="C6165" t="s">
        <v>54</v>
      </c>
      <c r="D6165" t="s">
        <v>637</v>
      </c>
      <c r="E6165" t="s">
        <v>46</v>
      </c>
      <c r="F6165" t="s">
        <v>106</v>
      </c>
      <c r="G6165">
        <v>71</v>
      </c>
      <c r="H6165">
        <v>400721</v>
      </c>
      <c r="I6165" t="s">
        <v>34</v>
      </c>
      <c r="J6165" s="3">
        <v>43946</v>
      </c>
      <c r="K6165">
        <v>1400</v>
      </c>
      <c r="L6165" t="s">
        <v>24661</v>
      </c>
      <c r="M6165" t="s">
        <v>115</v>
      </c>
      <c r="N6165" t="s">
        <v>24662</v>
      </c>
      <c r="O6165" t="s">
        <v>24663</v>
      </c>
      <c r="P6165" t="s">
        <v>87</v>
      </c>
      <c r="Q6165">
        <v>12</v>
      </c>
      <c r="R6165" t="s">
        <v>40</v>
      </c>
      <c r="S6165" t="s">
        <v>63</v>
      </c>
      <c r="T6165">
        <v>39834</v>
      </c>
      <c r="U6165" s="1">
        <v>45396</v>
      </c>
      <c r="V6165" t="s">
        <v>80</v>
      </c>
      <c r="W6165">
        <v>167130</v>
      </c>
      <c r="X6165" t="s">
        <v>14869</v>
      </c>
      <c r="Y6165">
        <v>295</v>
      </c>
      <c r="Z6165">
        <v>2037</v>
      </c>
      <c r="AA6165">
        <v>8</v>
      </c>
      <c r="AB6165">
        <v>6518.4000000000015</v>
      </c>
      <c r="AC6165">
        <f>Table1_1[[#This Row],[Price]]*Table1_1[[#This Row],[Quantity]]</f>
        <v>16296</v>
      </c>
    </row>
    <row r="6166" spans="1:29" x14ac:dyDescent="0.3">
      <c r="A6166" t="s">
        <v>28</v>
      </c>
      <c r="B6166" t="s">
        <v>29</v>
      </c>
      <c r="C6166" t="s">
        <v>30</v>
      </c>
      <c r="D6166" t="s">
        <v>560</v>
      </c>
      <c r="E6166" t="s">
        <v>32</v>
      </c>
      <c r="F6166" t="s">
        <v>33</v>
      </c>
      <c r="G6166">
        <v>5</v>
      </c>
      <c r="H6166">
        <v>409301</v>
      </c>
      <c r="I6166" t="s">
        <v>58</v>
      </c>
      <c r="J6166" s="3">
        <v>44296</v>
      </c>
      <c r="K6166">
        <v>1300</v>
      </c>
      <c r="L6166" t="s">
        <v>24665</v>
      </c>
      <c r="M6166" t="s">
        <v>496</v>
      </c>
      <c r="N6166" t="s">
        <v>24666</v>
      </c>
      <c r="O6166" t="s">
        <v>24667</v>
      </c>
      <c r="P6166" t="s">
        <v>87</v>
      </c>
      <c r="Q6166">
        <v>17</v>
      </c>
      <c r="R6166" t="s">
        <v>40</v>
      </c>
      <c r="S6166" t="s">
        <v>79</v>
      </c>
      <c r="T6166">
        <v>36471</v>
      </c>
      <c r="U6166" s="1">
        <v>45321</v>
      </c>
      <c r="V6166" t="s">
        <v>111</v>
      </c>
      <c r="W6166">
        <v>282760</v>
      </c>
      <c r="X6166" t="s">
        <v>24668</v>
      </c>
      <c r="Y6166">
        <v>568</v>
      </c>
      <c r="Z6166">
        <v>2039</v>
      </c>
      <c r="AA6166">
        <v>7</v>
      </c>
      <c r="AB6166">
        <v>5709.2000000000007</v>
      </c>
      <c r="AC6166">
        <f>Table1_1[[#This Row],[Price]]*Table1_1[[#This Row],[Quantity]]</f>
        <v>14273</v>
      </c>
    </row>
    <row r="6167" spans="1:29" x14ac:dyDescent="0.3">
      <c r="A6167" t="s">
        <v>28</v>
      </c>
      <c r="B6167" t="s">
        <v>29</v>
      </c>
      <c r="C6167" t="s">
        <v>44</v>
      </c>
      <c r="D6167" t="s">
        <v>163</v>
      </c>
      <c r="E6167" t="s">
        <v>56</v>
      </c>
      <c r="F6167" t="s">
        <v>135</v>
      </c>
      <c r="G6167">
        <v>25</v>
      </c>
      <c r="H6167">
        <v>436555</v>
      </c>
      <c r="I6167" t="s">
        <v>34</v>
      </c>
      <c r="J6167" s="3">
        <v>44930</v>
      </c>
      <c r="K6167">
        <v>1300</v>
      </c>
      <c r="L6167" t="s">
        <v>24670</v>
      </c>
      <c r="M6167" t="s">
        <v>144</v>
      </c>
      <c r="N6167" t="s">
        <v>24671</v>
      </c>
      <c r="O6167" t="s">
        <v>24672</v>
      </c>
      <c r="P6167" t="s">
        <v>51</v>
      </c>
      <c r="Q6167">
        <v>5</v>
      </c>
      <c r="R6167" t="s">
        <v>40</v>
      </c>
      <c r="S6167" t="s">
        <v>41</v>
      </c>
      <c r="T6167">
        <v>34737</v>
      </c>
      <c r="U6167" s="1">
        <v>45486</v>
      </c>
      <c r="V6167" t="s">
        <v>126</v>
      </c>
      <c r="W6167">
        <v>260403</v>
      </c>
      <c r="X6167" t="s">
        <v>24673</v>
      </c>
      <c r="Y6167">
        <v>949</v>
      </c>
      <c r="Z6167">
        <v>627</v>
      </c>
      <c r="AA6167">
        <v>5</v>
      </c>
      <c r="AB6167">
        <v>1254</v>
      </c>
      <c r="AC6167">
        <f>Table1_1[[#This Row],[Price]]*Table1_1[[#This Row],[Quantity]]</f>
        <v>3135</v>
      </c>
    </row>
    <row r="6168" spans="1:29" x14ac:dyDescent="0.3">
      <c r="A6168" t="s">
        <v>28</v>
      </c>
      <c r="B6168" t="s">
        <v>29</v>
      </c>
      <c r="C6168" t="s">
        <v>91</v>
      </c>
      <c r="D6168" t="s">
        <v>74</v>
      </c>
      <c r="E6168" t="s">
        <v>56</v>
      </c>
      <c r="F6168" t="s">
        <v>47</v>
      </c>
      <c r="G6168">
        <v>32</v>
      </c>
      <c r="H6168">
        <v>426897</v>
      </c>
      <c r="I6168" t="s">
        <v>34</v>
      </c>
      <c r="J6168" s="3">
        <v>44432</v>
      </c>
      <c r="K6168">
        <v>950</v>
      </c>
      <c r="L6168" t="s">
        <v>24674</v>
      </c>
      <c r="M6168" t="s">
        <v>1118</v>
      </c>
      <c r="N6168" t="s">
        <v>24675</v>
      </c>
      <c r="O6168" t="s">
        <v>24676</v>
      </c>
      <c r="P6168" t="s">
        <v>51</v>
      </c>
      <c r="Q6168">
        <v>20</v>
      </c>
      <c r="R6168" t="s">
        <v>88</v>
      </c>
      <c r="S6168" t="s">
        <v>41</v>
      </c>
      <c r="T6168">
        <v>79631</v>
      </c>
      <c r="U6168" s="1">
        <v>45540</v>
      </c>
      <c r="V6168" t="s">
        <v>180</v>
      </c>
      <c r="W6168">
        <v>778749</v>
      </c>
      <c r="X6168" t="s">
        <v>24677</v>
      </c>
      <c r="Y6168">
        <v>671</v>
      </c>
      <c r="Z6168">
        <v>2230</v>
      </c>
      <c r="AA6168">
        <v>5</v>
      </c>
      <c r="AB6168">
        <v>4460</v>
      </c>
      <c r="AC6168">
        <f>Table1_1[[#This Row],[Price]]*Table1_1[[#This Row],[Quantity]]</f>
        <v>11150</v>
      </c>
    </row>
    <row r="6169" spans="1:29" x14ac:dyDescent="0.3">
      <c r="A6169" t="s">
        <v>28</v>
      </c>
      <c r="B6169" t="s">
        <v>29</v>
      </c>
      <c r="C6169" t="s">
        <v>91</v>
      </c>
      <c r="D6169" t="s">
        <v>98</v>
      </c>
      <c r="E6169" t="s">
        <v>56</v>
      </c>
      <c r="F6169" t="s">
        <v>33</v>
      </c>
      <c r="G6169">
        <v>39</v>
      </c>
      <c r="H6169">
        <v>420844</v>
      </c>
      <c r="I6169" t="s">
        <v>34</v>
      </c>
      <c r="J6169" s="3">
        <v>44837</v>
      </c>
      <c r="K6169">
        <v>1000</v>
      </c>
      <c r="L6169" t="s">
        <v>24678</v>
      </c>
      <c r="M6169" t="s">
        <v>200</v>
      </c>
      <c r="N6169" t="s">
        <v>24679</v>
      </c>
      <c r="O6169" t="s">
        <v>24680</v>
      </c>
      <c r="P6169" t="s">
        <v>51</v>
      </c>
      <c r="Q6169">
        <v>15</v>
      </c>
      <c r="R6169" t="s">
        <v>40</v>
      </c>
      <c r="S6169" t="s">
        <v>79</v>
      </c>
      <c r="T6169">
        <v>27100</v>
      </c>
      <c r="U6169" s="1">
        <v>45441</v>
      </c>
      <c r="V6169" t="s">
        <v>140</v>
      </c>
      <c r="W6169">
        <v>604538</v>
      </c>
      <c r="X6169" t="s">
        <v>24681</v>
      </c>
      <c r="Y6169">
        <v>683</v>
      </c>
      <c r="Z6169">
        <v>2423</v>
      </c>
      <c r="AA6169">
        <v>3</v>
      </c>
      <c r="AB6169">
        <v>2907.6000000000004</v>
      </c>
      <c r="AC6169">
        <f>Table1_1[[#This Row],[Price]]*Table1_1[[#This Row],[Quantity]]</f>
        <v>7269</v>
      </c>
    </row>
    <row r="6170" spans="1:29" x14ac:dyDescent="0.3">
      <c r="A6170" t="s">
        <v>28</v>
      </c>
      <c r="B6170" t="s">
        <v>29</v>
      </c>
      <c r="C6170" t="s">
        <v>91</v>
      </c>
      <c r="D6170" t="s">
        <v>170</v>
      </c>
      <c r="E6170" t="s">
        <v>56</v>
      </c>
      <c r="F6170" t="s">
        <v>175</v>
      </c>
      <c r="G6170">
        <v>91</v>
      </c>
      <c r="H6170">
        <v>421516</v>
      </c>
      <c r="I6170" t="s">
        <v>34</v>
      </c>
      <c r="J6170" s="3">
        <v>45556</v>
      </c>
      <c r="K6170">
        <v>800</v>
      </c>
      <c r="L6170" t="s">
        <v>22675</v>
      </c>
      <c r="M6170" t="s">
        <v>287</v>
      </c>
      <c r="N6170" t="s">
        <v>24683</v>
      </c>
      <c r="O6170" t="s">
        <v>24684</v>
      </c>
      <c r="P6170" t="s">
        <v>71</v>
      </c>
      <c r="Q6170">
        <v>12</v>
      </c>
      <c r="R6170" t="s">
        <v>40</v>
      </c>
      <c r="S6170" t="s">
        <v>118</v>
      </c>
      <c r="T6170">
        <v>82216</v>
      </c>
      <c r="U6170" s="1">
        <v>45532</v>
      </c>
      <c r="V6170" t="s">
        <v>64</v>
      </c>
      <c r="W6170">
        <v>173829</v>
      </c>
      <c r="X6170" t="s">
        <v>24685</v>
      </c>
      <c r="Y6170">
        <v>556</v>
      </c>
      <c r="Z6170">
        <v>2452</v>
      </c>
      <c r="AA6170">
        <v>5</v>
      </c>
      <c r="AB6170">
        <v>4904</v>
      </c>
      <c r="AC6170">
        <f>Table1_1[[#This Row],[Price]]*Table1_1[[#This Row],[Quantity]]</f>
        <v>12260</v>
      </c>
    </row>
    <row r="6171" spans="1:29" x14ac:dyDescent="0.3">
      <c r="A6171" t="s">
        <v>28</v>
      </c>
      <c r="B6171" t="s">
        <v>29</v>
      </c>
      <c r="C6171" t="s">
        <v>157</v>
      </c>
      <c r="D6171" t="s">
        <v>170</v>
      </c>
      <c r="E6171" t="s">
        <v>46</v>
      </c>
      <c r="F6171" t="s">
        <v>99</v>
      </c>
      <c r="G6171">
        <v>83</v>
      </c>
      <c r="H6171">
        <v>432411</v>
      </c>
      <c r="I6171" t="s">
        <v>58</v>
      </c>
      <c r="J6171" s="3">
        <v>45121</v>
      </c>
      <c r="K6171">
        <v>800</v>
      </c>
      <c r="L6171" t="s">
        <v>24686</v>
      </c>
      <c r="M6171" t="s">
        <v>1007</v>
      </c>
      <c r="N6171" t="s">
        <v>24687</v>
      </c>
      <c r="O6171" t="s">
        <v>24688</v>
      </c>
      <c r="P6171" t="s">
        <v>39</v>
      </c>
      <c r="Q6171">
        <v>9</v>
      </c>
      <c r="R6171" t="s">
        <v>40</v>
      </c>
      <c r="S6171" t="s">
        <v>41</v>
      </c>
      <c r="T6171">
        <v>76105</v>
      </c>
      <c r="U6171" s="1">
        <v>45320</v>
      </c>
      <c r="V6171" t="s">
        <v>111</v>
      </c>
      <c r="W6171">
        <v>157995</v>
      </c>
      <c r="X6171" t="s">
        <v>24689</v>
      </c>
      <c r="Y6171">
        <v>483</v>
      </c>
      <c r="Z6171">
        <v>2250</v>
      </c>
      <c r="AA6171">
        <v>7</v>
      </c>
      <c r="AB6171">
        <v>6300</v>
      </c>
      <c r="AC6171">
        <f>Table1_1[[#This Row],[Price]]*Table1_1[[#This Row],[Quantity]]</f>
        <v>15750</v>
      </c>
    </row>
    <row r="6172" spans="1:29" x14ac:dyDescent="0.3">
      <c r="A6172" t="s">
        <v>28</v>
      </c>
      <c r="B6172" t="s">
        <v>29</v>
      </c>
      <c r="C6172" t="s">
        <v>193</v>
      </c>
      <c r="D6172" t="s">
        <v>149</v>
      </c>
      <c r="E6172" t="s">
        <v>46</v>
      </c>
      <c r="F6172" t="s">
        <v>106</v>
      </c>
      <c r="G6172">
        <v>88</v>
      </c>
      <c r="H6172">
        <v>417859</v>
      </c>
      <c r="I6172" t="s">
        <v>34</v>
      </c>
      <c r="J6172" s="3">
        <v>44281</v>
      </c>
      <c r="K6172">
        <v>950</v>
      </c>
      <c r="L6172" t="s">
        <v>24690</v>
      </c>
      <c r="M6172" t="s">
        <v>591</v>
      </c>
      <c r="N6172" t="s">
        <v>24691</v>
      </c>
      <c r="O6172" t="s">
        <v>24692</v>
      </c>
      <c r="P6172" t="s">
        <v>51</v>
      </c>
      <c r="Q6172">
        <v>13</v>
      </c>
      <c r="R6172" t="s">
        <v>88</v>
      </c>
      <c r="S6172" t="s">
        <v>79</v>
      </c>
      <c r="T6172">
        <v>15856</v>
      </c>
      <c r="U6172" s="1">
        <v>45352</v>
      </c>
      <c r="V6172" t="s">
        <v>72</v>
      </c>
      <c r="W6172">
        <v>268743</v>
      </c>
      <c r="X6172" t="s">
        <v>24693</v>
      </c>
      <c r="Y6172">
        <v>382</v>
      </c>
      <c r="Z6172">
        <v>2453</v>
      </c>
      <c r="AA6172">
        <v>4</v>
      </c>
      <c r="AB6172">
        <v>3924.8</v>
      </c>
      <c r="AC6172">
        <f>Table1_1[[#This Row],[Price]]*Table1_1[[#This Row],[Quantity]]</f>
        <v>9812</v>
      </c>
    </row>
    <row r="6173" spans="1:29" x14ac:dyDescent="0.3">
      <c r="A6173" t="s">
        <v>28</v>
      </c>
      <c r="B6173" t="s">
        <v>29</v>
      </c>
      <c r="C6173" t="s">
        <v>44</v>
      </c>
      <c r="D6173" t="s">
        <v>254</v>
      </c>
      <c r="E6173" t="s">
        <v>56</v>
      </c>
      <c r="F6173" t="s">
        <v>150</v>
      </c>
      <c r="G6173">
        <v>77</v>
      </c>
      <c r="H6173">
        <v>425547</v>
      </c>
      <c r="I6173" t="s">
        <v>58</v>
      </c>
      <c r="J6173" s="3">
        <v>45516</v>
      </c>
      <c r="K6173">
        <v>1000</v>
      </c>
      <c r="L6173" t="s">
        <v>24694</v>
      </c>
      <c r="M6173" t="s">
        <v>115</v>
      </c>
      <c r="N6173" t="s">
        <v>24695</v>
      </c>
      <c r="O6173" t="s">
        <v>24696</v>
      </c>
      <c r="P6173" t="s">
        <v>51</v>
      </c>
      <c r="Q6173">
        <v>9</v>
      </c>
      <c r="R6173" t="s">
        <v>88</v>
      </c>
      <c r="S6173" t="s">
        <v>118</v>
      </c>
      <c r="T6173">
        <v>60891</v>
      </c>
      <c r="U6173" s="1">
        <v>45416</v>
      </c>
      <c r="V6173" t="s">
        <v>140</v>
      </c>
      <c r="W6173">
        <v>401457</v>
      </c>
      <c r="X6173" t="s">
        <v>12762</v>
      </c>
      <c r="Y6173">
        <v>532</v>
      </c>
      <c r="Z6173">
        <v>658</v>
      </c>
      <c r="AA6173">
        <v>3</v>
      </c>
      <c r="AB6173">
        <v>789.6</v>
      </c>
      <c r="AC6173">
        <f>Table1_1[[#This Row],[Price]]*Table1_1[[#This Row],[Quantity]]</f>
        <v>1974</v>
      </c>
    </row>
    <row r="6174" spans="1:29" x14ac:dyDescent="0.3">
      <c r="A6174" t="s">
        <v>28</v>
      </c>
      <c r="B6174" t="s">
        <v>29</v>
      </c>
      <c r="C6174" t="s">
        <v>157</v>
      </c>
      <c r="D6174" t="s">
        <v>98</v>
      </c>
      <c r="E6174" t="s">
        <v>32</v>
      </c>
      <c r="F6174" t="s">
        <v>175</v>
      </c>
      <c r="G6174">
        <v>61</v>
      </c>
      <c r="H6174">
        <v>431900</v>
      </c>
      <c r="I6174" t="s">
        <v>34</v>
      </c>
      <c r="J6174" s="3">
        <v>44490</v>
      </c>
      <c r="K6174">
        <v>1400</v>
      </c>
      <c r="L6174" t="s">
        <v>24697</v>
      </c>
      <c r="M6174" t="s">
        <v>189</v>
      </c>
      <c r="N6174" t="s">
        <v>24698</v>
      </c>
      <c r="O6174" t="s">
        <v>24699</v>
      </c>
      <c r="P6174" t="s">
        <v>39</v>
      </c>
      <c r="Q6174">
        <v>14</v>
      </c>
      <c r="R6174" t="s">
        <v>88</v>
      </c>
      <c r="S6174" t="s">
        <v>118</v>
      </c>
      <c r="T6174">
        <v>65176</v>
      </c>
      <c r="U6174" s="1">
        <v>45533</v>
      </c>
      <c r="V6174" t="s">
        <v>64</v>
      </c>
      <c r="W6174">
        <v>303069</v>
      </c>
      <c r="X6174" t="s">
        <v>24700</v>
      </c>
      <c r="Y6174">
        <v>289</v>
      </c>
      <c r="Z6174">
        <v>2393</v>
      </c>
      <c r="AA6174">
        <v>4</v>
      </c>
      <c r="AB6174">
        <v>3828.8</v>
      </c>
      <c r="AC6174">
        <f>Table1_1[[#This Row],[Price]]*Table1_1[[#This Row],[Quantity]]</f>
        <v>9572</v>
      </c>
    </row>
    <row r="6175" spans="1:29" x14ac:dyDescent="0.3">
      <c r="A6175" t="s">
        <v>28</v>
      </c>
      <c r="B6175" t="s">
        <v>29</v>
      </c>
      <c r="C6175" t="s">
        <v>193</v>
      </c>
      <c r="D6175" t="s">
        <v>621</v>
      </c>
      <c r="E6175" t="s">
        <v>32</v>
      </c>
      <c r="F6175" t="s">
        <v>355</v>
      </c>
      <c r="G6175">
        <v>61</v>
      </c>
      <c r="H6175">
        <v>404324</v>
      </c>
      <c r="I6175" t="s">
        <v>58</v>
      </c>
      <c r="J6175" s="3">
        <v>45595</v>
      </c>
      <c r="K6175">
        <v>1300</v>
      </c>
      <c r="L6175" t="s">
        <v>24701</v>
      </c>
      <c r="M6175" t="s">
        <v>313</v>
      </c>
      <c r="N6175" t="s">
        <v>24702</v>
      </c>
      <c r="O6175" t="s">
        <v>24703</v>
      </c>
      <c r="P6175" t="s">
        <v>87</v>
      </c>
      <c r="Q6175">
        <v>20</v>
      </c>
      <c r="R6175" t="s">
        <v>40</v>
      </c>
      <c r="S6175" t="s">
        <v>118</v>
      </c>
      <c r="T6175">
        <v>56362</v>
      </c>
      <c r="U6175" s="1">
        <v>45297</v>
      </c>
      <c r="V6175" t="s">
        <v>111</v>
      </c>
      <c r="W6175">
        <v>104890</v>
      </c>
      <c r="X6175" t="s">
        <v>24704</v>
      </c>
      <c r="Y6175">
        <v>937</v>
      </c>
      <c r="Z6175">
        <v>2064</v>
      </c>
      <c r="AA6175">
        <v>5</v>
      </c>
      <c r="AB6175">
        <v>4128</v>
      </c>
      <c r="AC6175">
        <f>Table1_1[[#This Row],[Price]]*Table1_1[[#This Row],[Quantity]]</f>
        <v>10320</v>
      </c>
    </row>
    <row r="6176" spans="1:29" x14ac:dyDescent="0.3">
      <c r="A6176" t="s">
        <v>28</v>
      </c>
      <c r="B6176" t="s">
        <v>29</v>
      </c>
      <c r="C6176" t="s">
        <v>44</v>
      </c>
      <c r="D6176" t="s">
        <v>442</v>
      </c>
      <c r="E6176" t="s">
        <v>32</v>
      </c>
      <c r="F6176" t="s">
        <v>355</v>
      </c>
      <c r="G6176">
        <v>41</v>
      </c>
      <c r="H6176">
        <v>427355</v>
      </c>
      <c r="I6176" t="s">
        <v>58</v>
      </c>
      <c r="J6176" s="3">
        <v>44598</v>
      </c>
      <c r="K6176">
        <v>950</v>
      </c>
      <c r="L6176" t="s">
        <v>24705</v>
      </c>
      <c r="M6176" t="s">
        <v>623</v>
      </c>
      <c r="N6176" t="s">
        <v>24706</v>
      </c>
      <c r="O6176" t="s">
        <v>24707</v>
      </c>
      <c r="P6176" t="s">
        <v>39</v>
      </c>
      <c r="Q6176">
        <v>12</v>
      </c>
      <c r="R6176" t="s">
        <v>40</v>
      </c>
      <c r="S6176" t="s">
        <v>79</v>
      </c>
      <c r="T6176">
        <v>67108</v>
      </c>
      <c r="U6176" s="1">
        <v>45556</v>
      </c>
      <c r="V6176" t="s">
        <v>180</v>
      </c>
      <c r="W6176">
        <v>290514</v>
      </c>
      <c r="X6176" t="s">
        <v>24708</v>
      </c>
      <c r="Y6176">
        <v>980</v>
      </c>
      <c r="Z6176">
        <v>2725</v>
      </c>
      <c r="AA6176">
        <v>8</v>
      </c>
      <c r="AB6176">
        <v>8720</v>
      </c>
      <c r="AC6176">
        <f>Table1_1[[#This Row],[Price]]*Table1_1[[#This Row],[Quantity]]</f>
        <v>21800</v>
      </c>
    </row>
    <row r="6177" spans="1:29" x14ac:dyDescent="0.3">
      <c r="A6177" t="s">
        <v>28</v>
      </c>
      <c r="B6177" t="s">
        <v>29</v>
      </c>
      <c r="C6177" t="s">
        <v>91</v>
      </c>
      <c r="D6177" t="s">
        <v>349</v>
      </c>
      <c r="E6177" t="s">
        <v>46</v>
      </c>
      <c r="F6177" t="s">
        <v>99</v>
      </c>
      <c r="G6177">
        <v>15</v>
      </c>
      <c r="H6177">
        <v>418260</v>
      </c>
      <c r="I6177" t="s">
        <v>58</v>
      </c>
      <c r="J6177" s="3">
        <v>44379</v>
      </c>
      <c r="K6177">
        <v>800</v>
      </c>
      <c r="L6177" t="s">
        <v>24709</v>
      </c>
      <c r="M6177" t="s">
        <v>351</v>
      </c>
      <c r="N6177" t="s">
        <v>24710</v>
      </c>
      <c r="O6177" t="s">
        <v>24711</v>
      </c>
      <c r="P6177" t="s">
        <v>87</v>
      </c>
      <c r="Q6177">
        <v>16</v>
      </c>
      <c r="R6177" t="s">
        <v>40</v>
      </c>
      <c r="S6177" t="s">
        <v>118</v>
      </c>
      <c r="T6177">
        <v>49157</v>
      </c>
      <c r="U6177" s="1">
        <v>45510</v>
      </c>
      <c r="V6177" t="s">
        <v>64</v>
      </c>
      <c r="W6177">
        <v>266533</v>
      </c>
      <c r="X6177" t="s">
        <v>24712</v>
      </c>
      <c r="Y6177">
        <v>936</v>
      </c>
      <c r="Z6177">
        <v>2807</v>
      </c>
      <c r="AA6177">
        <v>3</v>
      </c>
      <c r="AB6177">
        <v>3368.4</v>
      </c>
      <c r="AC6177">
        <f>Table1_1[[#This Row],[Price]]*Table1_1[[#This Row],[Quantity]]</f>
        <v>8421</v>
      </c>
    </row>
    <row r="6178" spans="1:29" x14ac:dyDescent="0.3">
      <c r="A6178" t="s">
        <v>28</v>
      </c>
      <c r="B6178" t="s">
        <v>29</v>
      </c>
      <c r="C6178" t="s">
        <v>66</v>
      </c>
      <c r="D6178" t="s">
        <v>261</v>
      </c>
      <c r="E6178" t="s">
        <v>56</v>
      </c>
      <c r="F6178" t="s">
        <v>83</v>
      </c>
      <c r="G6178">
        <v>48</v>
      </c>
      <c r="H6178">
        <v>406541</v>
      </c>
      <c r="I6178" t="s">
        <v>58</v>
      </c>
      <c r="J6178" s="3">
        <v>44029</v>
      </c>
      <c r="K6178">
        <v>950</v>
      </c>
      <c r="L6178" t="s">
        <v>24713</v>
      </c>
      <c r="M6178" t="s">
        <v>1007</v>
      </c>
      <c r="N6178" t="s">
        <v>24714</v>
      </c>
      <c r="O6178" t="s">
        <v>24715</v>
      </c>
      <c r="P6178" t="s">
        <v>51</v>
      </c>
      <c r="Q6178">
        <v>12</v>
      </c>
      <c r="R6178" t="s">
        <v>88</v>
      </c>
      <c r="S6178" t="s">
        <v>79</v>
      </c>
      <c r="T6178">
        <v>76953</v>
      </c>
      <c r="U6178" s="1">
        <v>45358</v>
      </c>
      <c r="V6178" t="s">
        <v>72</v>
      </c>
      <c r="W6178">
        <v>759641</v>
      </c>
      <c r="X6178" t="s">
        <v>24716</v>
      </c>
      <c r="Y6178">
        <v>475</v>
      </c>
      <c r="Z6178">
        <v>2618</v>
      </c>
      <c r="AA6178">
        <v>8</v>
      </c>
      <c r="AB6178">
        <v>8377.6</v>
      </c>
      <c r="AC6178">
        <f>Table1_1[[#This Row],[Price]]*Table1_1[[#This Row],[Quantity]]</f>
        <v>20944</v>
      </c>
    </row>
    <row r="6179" spans="1:29" x14ac:dyDescent="0.3">
      <c r="A6179" t="s">
        <v>28</v>
      </c>
      <c r="B6179" t="s">
        <v>29</v>
      </c>
      <c r="C6179" t="s">
        <v>44</v>
      </c>
      <c r="D6179" t="s">
        <v>98</v>
      </c>
      <c r="E6179" t="s">
        <v>56</v>
      </c>
      <c r="F6179" t="s">
        <v>175</v>
      </c>
      <c r="G6179">
        <v>87</v>
      </c>
      <c r="H6179">
        <v>412748</v>
      </c>
      <c r="I6179" t="s">
        <v>34</v>
      </c>
      <c r="J6179" s="3">
        <v>44107</v>
      </c>
      <c r="K6179">
        <v>1400</v>
      </c>
      <c r="L6179" t="s">
        <v>24717</v>
      </c>
      <c r="M6179" t="s">
        <v>94</v>
      </c>
      <c r="N6179" t="s">
        <v>24718</v>
      </c>
      <c r="O6179">
        <v>-6499</v>
      </c>
      <c r="P6179" t="s">
        <v>51</v>
      </c>
      <c r="Q6179">
        <v>4</v>
      </c>
      <c r="R6179" t="s">
        <v>40</v>
      </c>
      <c r="S6179" t="s">
        <v>41</v>
      </c>
      <c r="T6179">
        <v>66331</v>
      </c>
      <c r="U6179" s="1">
        <v>45463</v>
      </c>
      <c r="V6179" t="s">
        <v>52</v>
      </c>
      <c r="W6179">
        <v>141642</v>
      </c>
      <c r="X6179" t="s">
        <v>24719</v>
      </c>
      <c r="Y6179">
        <v>266</v>
      </c>
      <c r="Z6179">
        <v>726</v>
      </c>
      <c r="AA6179">
        <v>8</v>
      </c>
      <c r="AB6179">
        <v>2323.2000000000003</v>
      </c>
      <c r="AC6179">
        <f>Table1_1[[#This Row],[Price]]*Table1_1[[#This Row],[Quantity]]</f>
        <v>5808</v>
      </c>
    </row>
    <row r="6180" spans="1:29" x14ac:dyDescent="0.3">
      <c r="A6180" t="s">
        <v>28</v>
      </c>
      <c r="B6180" t="s">
        <v>29</v>
      </c>
      <c r="C6180" t="s">
        <v>157</v>
      </c>
      <c r="D6180" t="s">
        <v>74</v>
      </c>
      <c r="E6180" t="s">
        <v>46</v>
      </c>
      <c r="F6180" t="s">
        <v>150</v>
      </c>
      <c r="G6180">
        <v>81</v>
      </c>
      <c r="H6180">
        <v>403492</v>
      </c>
      <c r="I6180" t="s">
        <v>58</v>
      </c>
      <c r="J6180" s="3">
        <v>44228</v>
      </c>
      <c r="K6180">
        <v>1400</v>
      </c>
      <c r="L6180" t="s">
        <v>24720</v>
      </c>
      <c r="M6180" t="s">
        <v>189</v>
      </c>
      <c r="N6180" t="s">
        <v>24721</v>
      </c>
      <c r="O6180" t="s">
        <v>24722</v>
      </c>
      <c r="P6180" t="s">
        <v>39</v>
      </c>
      <c r="Q6180">
        <v>4</v>
      </c>
      <c r="R6180" t="s">
        <v>40</v>
      </c>
      <c r="S6180" t="s">
        <v>41</v>
      </c>
      <c r="T6180">
        <v>78003</v>
      </c>
      <c r="U6180" s="1">
        <v>45473</v>
      </c>
      <c r="V6180" t="s">
        <v>52</v>
      </c>
      <c r="W6180">
        <v>452290</v>
      </c>
      <c r="X6180" t="s">
        <v>5208</v>
      </c>
      <c r="Y6180">
        <v>568</v>
      </c>
      <c r="Z6180">
        <v>2583</v>
      </c>
      <c r="AA6180">
        <v>3</v>
      </c>
      <c r="AB6180">
        <v>3099.6000000000004</v>
      </c>
      <c r="AC6180">
        <f>Table1_1[[#This Row],[Price]]*Table1_1[[#This Row],[Quantity]]</f>
        <v>7749</v>
      </c>
    </row>
    <row r="6181" spans="1:29" x14ac:dyDescent="0.3">
      <c r="A6181" t="s">
        <v>28</v>
      </c>
      <c r="B6181" t="s">
        <v>29</v>
      </c>
      <c r="C6181" t="s">
        <v>193</v>
      </c>
      <c r="D6181" t="s">
        <v>227</v>
      </c>
      <c r="E6181" t="s">
        <v>32</v>
      </c>
      <c r="F6181" t="s">
        <v>355</v>
      </c>
      <c r="G6181">
        <v>33</v>
      </c>
      <c r="H6181">
        <v>408133</v>
      </c>
      <c r="I6181" t="s">
        <v>34</v>
      </c>
      <c r="J6181" s="3">
        <v>44491</v>
      </c>
      <c r="K6181">
        <v>1000</v>
      </c>
      <c r="L6181" t="s">
        <v>24724</v>
      </c>
      <c r="M6181" t="s">
        <v>434</v>
      </c>
      <c r="N6181" t="s">
        <v>24725</v>
      </c>
      <c r="O6181" t="s">
        <v>24726</v>
      </c>
      <c r="P6181" t="s">
        <v>71</v>
      </c>
      <c r="Q6181">
        <v>17</v>
      </c>
      <c r="R6181" t="s">
        <v>40</v>
      </c>
      <c r="S6181" t="s">
        <v>79</v>
      </c>
      <c r="T6181">
        <v>12865</v>
      </c>
      <c r="U6181" s="1">
        <v>45416</v>
      </c>
      <c r="V6181" t="s">
        <v>140</v>
      </c>
      <c r="W6181">
        <v>757862</v>
      </c>
      <c r="X6181" t="s">
        <v>24727</v>
      </c>
      <c r="Y6181">
        <v>784</v>
      </c>
      <c r="Z6181">
        <v>2524</v>
      </c>
      <c r="AA6181">
        <v>7</v>
      </c>
      <c r="AB6181">
        <v>7067.2000000000007</v>
      </c>
      <c r="AC6181">
        <f>Table1_1[[#This Row],[Price]]*Table1_1[[#This Row],[Quantity]]</f>
        <v>17668</v>
      </c>
    </row>
    <row r="6182" spans="1:29" x14ac:dyDescent="0.3">
      <c r="A6182" t="s">
        <v>28</v>
      </c>
      <c r="B6182" t="s">
        <v>29</v>
      </c>
      <c r="C6182" t="s">
        <v>66</v>
      </c>
      <c r="D6182" t="s">
        <v>566</v>
      </c>
      <c r="E6182" t="s">
        <v>32</v>
      </c>
      <c r="F6182" t="s">
        <v>83</v>
      </c>
      <c r="G6182">
        <v>6</v>
      </c>
      <c r="H6182">
        <v>437332</v>
      </c>
      <c r="I6182" t="s">
        <v>34</v>
      </c>
      <c r="J6182" s="3">
        <v>44501</v>
      </c>
      <c r="K6182">
        <v>1300</v>
      </c>
      <c r="L6182" t="s">
        <v>24729</v>
      </c>
      <c r="M6182" t="s">
        <v>293</v>
      </c>
      <c r="N6182" t="s">
        <v>24730</v>
      </c>
      <c r="O6182" t="s">
        <v>24731</v>
      </c>
      <c r="P6182" t="s">
        <v>51</v>
      </c>
      <c r="Q6182">
        <v>15</v>
      </c>
      <c r="R6182" t="s">
        <v>40</v>
      </c>
      <c r="S6182" t="s">
        <v>118</v>
      </c>
      <c r="T6182">
        <v>35357</v>
      </c>
      <c r="U6182" s="1">
        <v>45371</v>
      </c>
      <c r="V6182" t="s">
        <v>72</v>
      </c>
      <c r="W6182">
        <v>346250</v>
      </c>
      <c r="X6182" t="s">
        <v>24732</v>
      </c>
      <c r="Y6182">
        <v>305</v>
      </c>
      <c r="Z6182">
        <v>2928</v>
      </c>
      <c r="AA6182">
        <v>6</v>
      </c>
      <c r="AB6182">
        <v>7027.2000000000007</v>
      </c>
      <c r="AC6182">
        <f>Table1_1[[#This Row],[Price]]*Table1_1[[#This Row],[Quantity]]</f>
        <v>17568</v>
      </c>
    </row>
    <row r="6183" spans="1:29" x14ac:dyDescent="0.3">
      <c r="A6183" t="s">
        <v>28</v>
      </c>
      <c r="B6183" t="s">
        <v>29</v>
      </c>
      <c r="C6183" t="s">
        <v>157</v>
      </c>
      <c r="D6183" t="s">
        <v>467</v>
      </c>
      <c r="E6183" t="s">
        <v>56</v>
      </c>
      <c r="F6183" t="s">
        <v>57</v>
      </c>
      <c r="G6183">
        <v>10</v>
      </c>
      <c r="H6183">
        <v>437770</v>
      </c>
      <c r="I6183" t="s">
        <v>58</v>
      </c>
      <c r="J6183" s="3">
        <v>44359</v>
      </c>
      <c r="K6183">
        <v>800</v>
      </c>
      <c r="L6183" t="s">
        <v>24734</v>
      </c>
      <c r="M6183" t="s">
        <v>351</v>
      </c>
      <c r="N6183" t="s">
        <v>24735</v>
      </c>
      <c r="O6183" t="s">
        <v>24736</v>
      </c>
      <c r="P6183" t="s">
        <v>87</v>
      </c>
      <c r="Q6183">
        <v>18</v>
      </c>
      <c r="R6183" t="s">
        <v>88</v>
      </c>
      <c r="S6183" t="s">
        <v>118</v>
      </c>
      <c r="T6183">
        <v>10826</v>
      </c>
      <c r="U6183" s="1">
        <v>45564</v>
      </c>
      <c r="V6183" t="s">
        <v>180</v>
      </c>
      <c r="W6183">
        <v>223738</v>
      </c>
      <c r="X6183" t="s">
        <v>24737</v>
      </c>
      <c r="Y6183">
        <v>507</v>
      </c>
      <c r="Z6183">
        <v>2827</v>
      </c>
      <c r="AA6183">
        <v>5</v>
      </c>
      <c r="AB6183">
        <v>5654</v>
      </c>
      <c r="AC6183">
        <f>Table1_1[[#This Row],[Price]]*Table1_1[[#This Row],[Quantity]]</f>
        <v>14135</v>
      </c>
    </row>
    <row r="6184" spans="1:29" x14ac:dyDescent="0.3">
      <c r="A6184" t="s">
        <v>28</v>
      </c>
      <c r="B6184" t="s">
        <v>29</v>
      </c>
      <c r="C6184" t="s">
        <v>91</v>
      </c>
      <c r="D6184" t="s">
        <v>163</v>
      </c>
      <c r="E6184" t="s">
        <v>46</v>
      </c>
      <c r="F6184" t="s">
        <v>106</v>
      </c>
      <c r="G6184">
        <v>39</v>
      </c>
      <c r="H6184">
        <v>416003</v>
      </c>
      <c r="I6184" t="s">
        <v>34</v>
      </c>
      <c r="J6184" s="3">
        <v>44864</v>
      </c>
      <c r="K6184">
        <v>1300</v>
      </c>
      <c r="L6184" t="s">
        <v>24738</v>
      </c>
      <c r="M6184" t="s">
        <v>856</v>
      </c>
      <c r="N6184" t="s">
        <v>24739</v>
      </c>
      <c r="O6184" t="s">
        <v>24740</v>
      </c>
      <c r="P6184" t="s">
        <v>87</v>
      </c>
      <c r="Q6184">
        <v>15</v>
      </c>
      <c r="R6184" t="s">
        <v>88</v>
      </c>
      <c r="S6184" t="s">
        <v>79</v>
      </c>
      <c r="T6184">
        <v>38385</v>
      </c>
      <c r="U6184" s="1">
        <v>45385</v>
      </c>
      <c r="V6184" t="s">
        <v>80</v>
      </c>
      <c r="W6184">
        <v>994455</v>
      </c>
      <c r="X6184" t="s">
        <v>24741</v>
      </c>
      <c r="Y6184">
        <v>753</v>
      </c>
      <c r="Z6184">
        <v>2826</v>
      </c>
      <c r="AA6184">
        <v>3</v>
      </c>
      <c r="AB6184">
        <v>3391.2000000000003</v>
      </c>
      <c r="AC6184">
        <f>Table1_1[[#This Row],[Price]]*Table1_1[[#This Row],[Quantity]]</f>
        <v>8478</v>
      </c>
    </row>
    <row r="6185" spans="1:29" x14ac:dyDescent="0.3">
      <c r="A6185" t="s">
        <v>28</v>
      </c>
      <c r="B6185" t="s">
        <v>29</v>
      </c>
      <c r="C6185" t="s">
        <v>193</v>
      </c>
      <c r="D6185" t="s">
        <v>566</v>
      </c>
      <c r="E6185" t="s">
        <v>46</v>
      </c>
      <c r="F6185" t="s">
        <v>99</v>
      </c>
      <c r="G6185">
        <v>8</v>
      </c>
      <c r="H6185">
        <v>405475</v>
      </c>
      <c r="I6185" t="s">
        <v>58</v>
      </c>
      <c r="J6185" s="3">
        <v>45583</v>
      </c>
      <c r="K6185">
        <v>1300</v>
      </c>
      <c r="L6185" t="s">
        <v>24743</v>
      </c>
      <c r="M6185" t="s">
        <v>1460</v>
      </c>
      <c r="N6185" t="s">
        <v>24744</v>
      </c>
      <c r="O6185" t="s">
        <v>24745</v>
      </c>
      <c r="P6185" t="s">
        <v>39</v>
      </c>
      <c r="Q6185">
        <v>5</v>
      </c>
      <c r="R6185" t="s">
        <v>40</v>
      </c>
      <c r="S6185" t="s">
        <v>41</v>
      </c>
      <c r="T6185">
        <v>73095</v>
      </c>
      <c r="U6185" s="1">
        <v>45585</v>
      </c>
      <c r="V6185" t="s">
        <v>155</v>
      </c>
      <c r="W6185">
        <v>160341</v>
      </c>
      <c r="X6185" t="s">
        <v>24746</v>
      </c>
      <c r="Y6185">
        <v>394</v>
      </c>
      <c r="Z6185">
        <v>1051</v>
      </c>
      <c r="AA6185">
        <v>1</v>
      </c>
      <c r="AB6185">
        <v>420.40000000000003</v>
      </c>
      <c r="AC6185">
        <f>Table1_1[[#This Row],[Price]]*Table1_1[[#This Row],[Quantity]]</f>
        <v>1051</v>
      </c>
    </row>
    <row r="6186" spans="1:29" x14ac:dyDescent="0.3">
      <c r="A6186" t="s">
        <v>28</v>
      </c>
      <c r="B6186" t="s">
        <v>29</v>
      </c>
      <c r="C6186" t="s">
        <v>44</v>
      </c>
      <c r="D6186" t="s">
        <v>267</v>
      </c>
      <c r="E6186" t="s">
        <v>32</v>
      </c>
      <c r="F6186" t="s">
        <v>355</v>
      </c>
      <c r="G6186">
        <v>87</v>
      </c>
      <c r="H6186">
        <v>423924</v>
      </c>
      <c r="I6186" t="s">
        <v>34</v>
      </c>
      <c r="J6186" s="3">
        <v>44300</v>
      </c>
      <c r="K6186">
        <v>1200</v>
      </c>
      <c r="L6186" t="s">
        <v>24748</v>
      </c>
      <c r="M6186" t="s">
        <v>129</v>
      </c>
      <c r="N6186" t="s">
        <v>24749</v>
      </c>
      <c r="O6186" t="s">
        <v>24750</v>
      </c>
      <c r="P6186" t="s">
        <v>51</v>
      </c>
      <c r="Q6186">
        <v>16</v>
      </c>
      <c r="R6186" t="s">
        <v>40</v>
      </c>
      <c r="S6186" t="s">
        <v>41</v>
      </c>
      <c r="T6186">
        <v>53768</v>
      </c>
      <c r="U6186" s="1">
        <v>45525</v>
      </c>
      <c r="V6186" t="s">
        <v>64</v>
      </c>
      <c r="W6186">
        <v>518592</v>
      </c>
      <c r="X6186" t="s">
        <v>24751</v>
      </c>
      <c r="Y6186">
        <v>239</v>
      </c>
      <c r="Z6186">
        <v>968</v>
      </c>
      <c r="AA6186">
        <v>4</v>
      </c>
      <c r="AB6186">
        <v>1548.8000000000002</v>
      </c>
      <c r="AC6186">
        <f>Table1_1[[#This Row],[Price]]*Table1_1[[#This Row],[Quantity]]</f>
        <v>3872</v>
      </c>
    </row>
    <row r="6187" spans="1:29" x14ac:dyDescent="0.3">
      <c r="A6187" t="s">
        <v>28</v>
      </c>
      <c r="B6187" t="s">
        <v>29</v>
      </c>
      <c r="C6187" t="s">
        <v>54</v>
      </c>
      <c r="D6187" t="s">
        <v>105</v>
      </c>
      <c r="E6187" t="s">
        <v>46</v>
      </c>
      <c r="F6187" t="s">
        <v>150</v>
      </c>
      <c r="G6187">
        <v>88</v>
      </c>
      <c r="H6187">
        <v>426103</v>
      </c>
      <c r="I6187" t="s">
        <v>34</v>
      </c>
      <c r="J6187" s="3">
        <v>44390</v>
      </c>
      <c r="K6187">
        <v>1300</v>
      </c>
      <c r="L6187" t="s">
        <v>24753</v>
      </c>
      <c r="M6187" t="s">
        <v>670</v>
      </c>
      <c r="N6187" t="s">
        <v>24754</v>
      </c>
      <c r="O6187" t="s">
        <v>24755</v>
      </c>
      <c r="P6187" t="s">
        <v>71</v>
      </c>
      <c r="Q6187">
        <v>7</v>
      </c>
      <c r="R6187" t="s">
        <v>40</v>
      </c>
      <c r="S6187" t="s">
        <v>63</v>
      </c>
      <c r="T6187">
        <v>37134</v>
      </c>
      <c r="U6187" s="1">
        <v>45615</v>
      </c>
      <c r="V6187" t="s">
        <v>42</v>
      </c>
      <c r="W6187">
        <v>938144</v>
      </c>
      <c r="X6187" t="s">
        <v>24756</v>
      </c>
      <c r="Y6187">
        <v>433</v>
      </c>
      <c r="Z6187">
        <v>2733</v>
      </c>
      <c r="AA6187">
        <v>5</v>
      </c>
      <c r="AB6187">
        <v>5466</v>
      </c>
      <c r="AC6187">
        <f>Table1_1[[#This Row],[Price]]*Table1_1[[#This Row],[Quantity]]</f>
        <v>13665</v>
      </c>
    </row>
    <row r="6188" spans="1:29" x14ac:dyDescent="0.3">
      <c r="A6188" t="s">
        <v>28</v>
      </c>
      <c r="B6188" t="s">
        <v>29</v>
      </c>
      <c r="C6188" t="s">
        <v>44</v>
      </c>
      <c r="D6188" t="s">
        <v>149</v>
      </c>
      <c r="E6188" t="s">
        <v>56</v>
      </c>
      <c r="F6188" t="s">
        <v>135</v>
      </c>
      <c r="G6188">
        <v>78</v>
      </c>
      <c r="H6188">
        <v>433959</v>
      </c>
      <c r="I6188" t="s">
        <v>34</v>
      </c>
      <c r="J6188" s="3">
        <v>44890</v>
      </c>
      <c r="K6188">
        <v>1000</v>
      </c>
      <c r="L6188" t="s">
        <v>24757</v>
      </c>
      <c r="M6188" t="s">
        <v>1366</v>
      </c>
      <c r="N6188" t="s">
        <v>24758</v>
      </c>
      <c r="O6188" t="s">
        <v>24759</v>
      </c>
      <c r="P6188" t="s">
        <v>87</v>
      </c>
      <c r="Q6188">
        <v>8</v>
      </c>
      <c r="R6188" t="s">
        <v>88</v>
      </c>
      <c r="S6188" t="s">
        <v>118</v>
      </c>
      <c r="T6188">
        <v>34855</v>
      </c>
      <c r="U6188" s="1">
        <v>45300</v>
      </c>
      <c r="V6188" t="s">
        <v>111</v>
      </c>
      <c r="W6188">
        <v>479886</v>
      </c>
      <c r="X6188" t="s">
        <v>24760</v>
      </c>
      <c r="Y6188">
        <v>532</v>
      </c>
      <c r="Z6188">
        <v>2012</v>
      </c>
      <c r="AA6188">
        <v>1</v>
      </c>
      <c r="AB6188">
        <v>804.80000000000007</v>
      </c>
      <c r="AC6188">
        <f>Table1_1[[#This Row],[Price]]*Table1_1[[#This Row],[Quantity]]</f>
        <v>2012</v>
      </c>
    </row>
    <row r="6189" spans="1:29" x14ac:dyDescent="0.3">
      <c r="A6189" t="s">
        <v>28</v>
      </c>
      <c r="B6189" t="s">
        <v>29</v>
      </c>
      <c r="C6189" t="s">
        <v>91</v>
      </c>
      <c r="D6189" t="s">
        <v>170</v>
      </c>
      <c r="E6189" t="s">
        <v>56</v>
      </c>
      <c r="F6189" t="s">
        <v>175</v>
      </c>
      <c r="G6189">
        <v>39</v>
      </c>
      <c r="H6189">
        <v>437245</v>
      </c>
      <c r="I6189" t="s">
        <v>58</v>
      </c>
      <c r="J6189" s="3">
        <v>44142</v>
      </c>
      <c r="K6189">
        <v>1100</v>
      </c>
      <c r="L6189" t="s">
        <v>24761</v>
      </c>
      <c r="M6189" t="s">
        <v>856</v>
      </c>
      <c r="N6189" t="s">
        <v>24762</v>
      </c>
      <c r="O6189">
        <v>5441955945</v>
      </c>
      <c r="P6189" t="s">
        <v>87</v>
      </c>
      <c r="Q6189">
        <v>16</v>
      </c>
      <c r="R6189" t="s">
        <v>88</v>
      </c>
      <c r="S6189" t="s">
        <v>41</v>
      </c>
      <c r="T6189">
        <v>38103</v>
      </c>
      <c r="U6189" s="1">
        <v>45581</v>
      </c>
      <c r="V6189" t="s">
        <v>155</v>
      </c>
      <c r="W6189">
        <v>378958</v>
      </c>
      <c r="X6189" t="s">
        <v>24763</v>
      </c>
      <c r="Y6189">
        <v>972</v>
      </c>
      <c r="Z6189">
        <v>1827</v>
      </c>
      <c r="AA6189">
        <v>2</v>
      </c>
      <c r="AB6189">
        <v>1461.6000000000001</v>
      </c>
      <c r="AC6189">
        <f>Table1_1[[#This Row],[Price]]*Table1_1[[#This Row],[Quantity]]</f>
        <v>3654</v>
      </c>
    </row>
    <row r="6190" spans="1:29" x14ac:dyDescent="0.3">
      <c r="A6190" t="s">
        <v>28</v>
      </c>
      <c r="B6190" t="s">
        <v>29</v>
      </c>
      <c r="C6190" t="s">
        <v>30</v>
      </c>
      <c r="D6190" t="s">
        <v>467</v>
      </c>
      <c r="E6190" t="s">
        <v>56</v>
      </c>
      <c r="F6190" t="s">
        <v>150</v>
      </c>
      <c r="G6190">
        <v>40</v>
      </c>
      <c r="H6190">
        <v>439488</v>
      </c>
      <c r="I6190" t="s">
        <v>34</v>
      </c>
      <c r="J6190" s="3">
        <v>44091</v>
      </c>
      <c r="K6190">
        <v>1300</v>
      </c>
      <c r="L6190" t="s">
        <v>24764</v>
      </c>
      <c r="M6190" t="s">
        <v>542</v>
      </c>
      <c r="N6190" t="s">
        <v>24765</v>
      </c>
      <c r="O6190" t="s">
        <v>24766</v>
      </c>
      <c r="P6190" t="s">
        <v>71</v>
      </c>
      <c r="Q6190">
        <v>10</v>
      </c>
      <c r="R6190" t="s">
        <v>40</v>
      </c>
      <c r="S6190" t="s">
        <v>63</v>
      </c>
      <c r="T6190">
        <v>59560</v>
      </c>
      <c r="U6190" s="1">
        <v>45295</v>
      </c>
      <c r="V6190" t="s">
        <v>111</v>
      </c>
      <c r="W6190">
        <v>662319</v>
      </c>
      <c r="X6190" t="s">
        <v>15279</v>
      </c>
      <c r="Y6190">
        <v>959</v>
      </c>
      <c r="Z6190">
        <v>1509</v>
      </c>
      <c r="AA6190">
        <v>5</v>
      </c>
      <c r="AB6190">
        <v>3018</v>
      </c>
      <c r="AC6190">
        <f>Table1_1[[#This Row],[Price]]*Table1_1[[#This Row],[Quantity]]</f>
        <v>7545</v>
      </c>
    </row>
    <row r="6191" spans="1:29" x14ac:dyDescent="0.3">
      <c r="A6191" t="s">
        <v>28</v>
      </c>
      <c r="B6191" t="s">
        <v>29</v>
      </c>
      <c r="C6191" t="s">
        <v>54</v>
      </c>
      <c r="D6191" t="s">
        <v>142</v>
      </c>
      <c r="E6191" t="s">
        <v>56</v>
      </c>
      <c r="F6191" t="s">
        <v>33</v>
      </c>
      <c r="G6191">
        <v>93</v>
      </c>
      <c r="H6191">
        <v>418494</v>
      </c>
      <c r="I6191" t="s">
        <v>34</v>
      </c>
      <c r="J6191" s="3">
        <v>45042</v>
      </c>
      <c r="K6191">
        <v>1000</v>
      </c>
      <c r="L6191" t="s">
        <v>24767</v>
      </c>
      <c r="M6191" t="s">
        <v>747</v>
      </c>
      <c r="N6191" t="s">
        <v>24768</v>
      </c>
      <c r="O6191" t="s">
        <v>24769</v>
      </c>
      <c r="P6191" t="s">
        <v>71</v>
      </c>
      <c r="Q6191">
        <v>6</v>
      </c>
      <c r="R6191" t="s">
        <v>40</v>
      </c>
      <c r="S6191" t="s">
        <v>79</v>
      </c>
      <c r="T6191">
        <v>21344</v>
      </c>
      <c r="U6191" s="1">
        <v>45472</v>
      </c>
      <c r="V6191" t="s">
        <v>52</v>
      </c>
      <c r="W6191">
        <v>304894</v>
      </c>
      <c r="X6191" t="s">
        <v>24770</v>
      </c>
      <c r="Y6191">
        <v>214</v>
      </c>
      <c r="Z6191">
        <v>2355</v>
      </c>
      <c r="AA6191">
        <v>8</v>
      </c>
      <c r="AB6191">
        <v>7536</v>
      </c>
      <c r="AC6191">
        <f>Table1_1[[#This Row],[Price]]*Table1_1[[#This Row],[Quantity]]</f>
        <v>18840</v>
      </c>
    </row>
    <row r="6192" spans="1:29" x14ac:dyDescent="0.3">
      <c r="A6192" t="s">
        <v>28</v>
      </c>
      <c r="B6192" t="s">
        <v>29</v>
      </c>
      <c r="C6192" t="s">
        <v>30</v>
      </c>
      <c r="D6192" t="s">
        <v>237</v>
      </c>
      <c r="E6192" t="s">
        <v>46</v>
      </c>
      <c r="F6192" t="s">
        <v>135</v>
      </c>
      <c r="G6192">
        <v>71</v>
      </c>
      <c r="H6192">
        <v>418422</v>
      </c>
      <c r="I6192" t="s">
        <v>58</v>
      </c>
      <c r="J6192" s="3">
        <v>44249</v>
      </c>
      <c r="K6192">
        <v>950</v>
      </c>
      <c r="L6192" t="s">
        <v>24771</v>
      </c>
      <c r="M6192" t="s">
        <v>137</v>
      </c>
      <c r="N6192" t="s">
        <v>24772</v>
      </c>
      <c r="O6192" t="s">
        <v>24773</v>
      </c>
      <c r="P6192" t="s">
        <v>39</v>
      </c>
      <c r="Q6192">
        <v>12</v>
      </c>
      <c r="R6192" t="s">
        <v>40</v>
      </c>
      <c r="S6192" t="s">
        <v>118</v>
      </c>
      <c r="T6192">
        <v>90582</v>
      </c>
      <c r="U6192" s="1">
        <v>45583</v>
      </c>
      <c r="V6192" t="s">
        <v>155</v>
      </c>
      <c r="W6192">
        <v>915793</v>
      </c>
      <c r="X6192" t="s">
        <v>24774</v>
      </c>
      <c r="Y6192">
        <v>864</v>
      </c>
      <c r="Z6192">
        <v>1426</v>
      </c>
      <c r="AA6192">
        <v>8</v>
      </c>
      <c r="AB6192">
        <v>4563.2</v>
      </c>
      <c r="AC6192">
        <f>Table1_1[[#This Row],[Price]]*Table1_1[[#This Row],[Quantity]]</f>
        <v>11408</v>
      </c>
    </row>
    <row r="6193" spans="1:29" x14ac:dyDescent="0.3">
      <c r="A6193" t="s">
        <v>28</v>
      </c>
      <c r="B6193" t="s">
        <v>29</v>
      </c>
      <c r="C6193" t="s">
        <v>30</v>
      </c>
      <c r="D6193" t="s">
        <v>105</v>
      </c>
      <c r="E6193" t="s">
        <v>56</v>
      </c>
      <c r="F6193" t="s">
        <v>99</v>
      </c>
      <c r="G6193">
        <v>11</v>
      </c>
      <c r="H6193">
        <v>413504</v>
      </c>
      <c r="I6193" t="s">
        <v>58</v>
      </c>
      <c r="J6193" s="3">
        <v>45394</v>
      </c>
      <c r="K6193">
        <v>1400</v>
      </c>
      <c r="L6193" t="s">
        <v>19138</v>
      </c>
      <c r="M6193" t="s">
        <v>269</v>
      </c>
      <c r="N6193" t="s">
        <v>24775</v>
      </c>
      <c r="O6193" t="s">
        <v>24776</v>
      </c>
      <c r="P6193" t="s">
        <v>71</v>
      </c>
      <c r="Q6193">
        <v>14</v>
      </c>
      <c r="R6193" t="s">
        <v>88</v>
      </c>
      <c r="S6193" t="s">
        <v>118</v>
      </c>
      <c r="T6193">
        <v>77953</v>
      </c>
      <c r="U6193" s="1">
        <v>45373</v>
      </c>
      <c r="V6193" t="s">
        <v>72</v>
      </c>
      <c r="W6193">
        <v>821997</v>
      </c>
      <c r="X6193" t="s">
        <v>24777</v>
      </c>
      <c r="Y6193">
        <v>534</v>
      </c>
      <c r="Z6193">
        <v>2409</v>
      </c>
      <c r="AA6193">
        <v>4</v>
      </c>
      <c r="AB6193">
        <v>3854.4</v>
      </c>
      <c r="AC6193">
        <f>Table1_1[[#This Row],[Price]]*Table1_1[[#This Row],[Quantity]]</f>
        <v>9636</v>
      </c>
    </row>
    <row r="6194" spans="1:29" x14ac:dyDescent="0.3">
      <c r="A6194" t="s">
        <v>28</v>
      </c>
      <c r="B6194" t="s">
        <v>29</v>
      </c>
      <c r="C6194" t="s">
        <v>30</v>
      </c>
      <c r="D6194" t="s">
        <v>349</v>
      </c>
      <c r="E6194" t="s">
        <v>32</v>
      </c>
      <c r="F6194" t="s">
        <v>113</v>
      </c>
      <c r="G6194">
        <v>70</v>
      </c>
      <c r="H6194">
        <v>415756</v>
      </c>
      <c r="I6194" t="s">
        <v>34</v>
      </c>
      <c r="J6194" s="3">
        <v>44063</v>
      </c>
      <c r="K6194">
        <v>1200</v>
      </c>
      <c r="L6194" t="s">
        <v>24778</v>
      </c>
      <c r="M6194" t="s">
        <v>417</v>
      </c>
      <c r="N6194" t="s">
        <v>24779</v>
      </c>
      <c r="O6194">
        <v>4962455899</v>
      </c>
      <c r="P6194" t="s">
        <v>39</v>
      </c>
      <c r="Q6194">
        <v>4</v>
      </c>
      <c r="R6194" t="s">
        <v>88</v>
      </c>
      <c r="S6194" t="s">
        <v>118</v>
      </c>
      <c r="T6194">
        <v>19216</v>
      </c>
      <c r="U6194" s="1">
        <v>45549</v>
      </c>
      <c r="V6194" t="s">
        <v>180</v>
      </c>
      <c r="W6194">
        <v>864992</v>
      </c>
      <c r="X6194" t="s">
        <v>24780</v>
      </c>
      <c r="Y6194">
        <v>487</v>
      </c>
      <c r="Z6194">
        <v>2744</v>
      </c>
      <c r="AA6194">
        <v>5</v>
      </c>
      <c r="AB6194">
        <v>5488</v>
      </c>
      <c r="AC6194">
        <f>Table1_1[[#This Row],[Price]]*Table1_1[[#This Row],[Quantity]]</f>
        <v>13720</v>
      </c>
    </row>
    <row r="6195" spans="1:29" x14ac:dyDescent="0.3">
      <c r="A6195" t="s">
        <v>28</v>
      </c>
      <c r="B6195" t="s">
        <v>29</v>
      </c>
      <c r="C6195" t="s">
        <v>44</v>
      </c>
      <c r="D6195" t="s">
        <v>611</v>
      </c>
      <c r="E6195" t="s">
        <v>56</v>
      </c>
      <c r="F6195" t="s">
        <v>33</v>
      </c>
      <c r="G6195">
        <v>60</v>
      </c>
      <c r="H6195">
        <v>411252</v>
      </c>
      <c r="I6195" t="s">
        <v>58</v>
      </c>
      <c r="J6195" s="3">
        <v>45404</v>
      </c>
      <c r="K6195">
        <v>1200</v>
      </c>
      <c r="L6195" t="s">
        <v>24781</v>
      </c>
      <c r="M6195" t="s">
        <v>94</v>
      </c>
      <c r="N6195" t="s">
        <v>24782</v>
      </c>
      <c r="O6195" t="s">
        <v>24783</v>
      </c>
      <c r="P6195" t="s">
        <v>71</v>
      </c>
      <c r="Q6195">
        <v>4</v>
      </c>
      <c r="R6195" t="s">
        <v>88</v>
      </c>
      <c r="S6195" t="s">
        <v>41</v>
      </c>
      <c r="T6195">
        <v>36721</v>
      </c>
      <c r="U6195" s="1">
        <v>45336</v>
      </c>
      <c r="V6195" t="s">
        <v>119</v>
      </c>
      <c r="W6195">
        <v>446604</v>
      </c>
      <c r="X6195" t="s">
        <v>24784</v>
      </c>
      <c r="Y6195">
        <v>888</v>
      </c>
      <c r="Z6195">
        <v>2250</v>
      </c>
      <c r="AA6195">
        <v>3</v>
      </c>
      <c r="AB6195">
        <v>2700</v>
      </c>
      <c r="AC6195">
        <f>Table1_1[[#This Row],[Price]]*Table1_1[[#This Row],[Quantity]]</f>
        <v>6750</v>
      </c>
    </row>
    <row r="6196" spans="1:29" x14ac:dyDescent="0.3">
      <c r="A6196" t="s">
        <v>28</v>
      </c>
      <c r="B6196" t="s">
        <v>29</v>
      </c>
      <c r="C6196" t="s">
        <v>44</v>
      </c>
      <c r="D6196" t="s">
        <v>142</v>
      </c>
      <c r="E6196" t="s">
        <v>46</v>
      </c>
      <c r="F6196" t="s">
        <v>150</v>
      </c>
      <c r="G6196">
        <v>89</v>
      </c>
      <c r="H6196">
        <v>436252</v>
      </c>
      <c r="I6196" t="s">
        <v>58</v>
      </c>
      <c r="J6196" s="3">
        <v>44738</v>
      </c>
      <c r="K6196">
        <v>1100</v>
      </c>
      <c r="L6196" t="s">
        <v>24785</v>
      </c>
      <c r="M6196" t="s">
        <v>1030</v>
      </c>
      <c r="N6196" t="s">
        <v>24786</v>
      </c>
      <c r="O6196" t="s">
        <v>24787</v>
      </c>
      <c r="P6196" t="s">
        <v>71</v>
      </c>
      <c r="Q6196">
        <v>13</v>
      </c>
      <c r="R6196" t="s">
        <v>40</v>
      </c>
      <c r="S6196" t="s">
        <v>79</v>
      </c>
      <c r="T6196">
        <v>27644</v>
      </c>
      <c r="U6196" s="1">
        <v>45491</v>
      </c>
      <c r="V6196" t="s">
        <v>126</v>
      </c>
      <c r="W6196">
        <v>786864</v>
      </c>
      <c r="X6196" t="s">
        <v>24788</v>
      </c>
      <c r="Y6196">
        <v>469</v>
      </c>
      <c r="Z6196">
        <v>1627</v>
      </c>
      <c r="AA6196">
        <v>5</v>
      </c>
      <c r="AB6196">
        <v>3254</v>
      </c>
      <c r="AC6196">
        <f>Table1_1[[#This Row],[Price]]*Table1_1[[#This Row],[Quantity]]</f>
        <v>8135</v>
      </c>
    </row>
    <row r="6197" spans="1:29" x14ac:dyDescent="0.3">
      <c r="A6197" t="s">
        <v>28</v>
      </c>
      <c r="B6197" t="s">
        <v>29</v>
      </c>
      <c r="C6197" t="s">
        <v>91</v>
      </c>
      <c r="D6197" t="s">
        <v>546</v>
      </c>
      <c r="E6197" t="s">
        <v>56</v>
      </c>
      <c r="F6197" t="s">
        <v>175</v>
      </c>
      <c r="G6197">
        <v>86</v>
      </c>
      <c r="H6197">
        <v>420237</v>
      </c>
      <c r="I6197" t="s">
        <v>58</v>
      </c>
      <c r="J6197" s="3">
        <v>44425</v>
      </c>
      <c r="K6197">
        <v>1000</v>
      </c>
      <c r="L6197" t="s">
        <v>18202</v>
      </c>
      <c r="M6197" t="s">
        <v>372</v>
      </c>
      <c r="N6197" t="s">
        <v>24789</v>
      </c>
      <c r="O6197">
        <v>9306732412</v>
      </c>
      <c r="P6197" t="s">
        <v>39</v>
      </c>
      <c r="Q6197">
        <v>20</v>
      </c>
      <c r="R6197" t="s">
        <v>88</v>
      </c>
      <c r="S6197" t="s">
        <v>41</v>
      </c>
      <c r="T6197">
        <v>57312</v>
      </c>
      <c r="U6197" s="1">
        <v>45512</v>
      </c>
      <c r="V6197" t="s">
        <v>64</v>
      </c>
      <c r="W6197">
        <v>404892</v>
      </c>
      <c r="X6197" t="s">
        <v>24790</v>
      </c>
      <c r="Y6197">
        <v>546</v>
      </c>
      <c r="Z6197">
        <v>2546</v>
      </c>
      <c r="AA6197">
        <v>2</v>
      </c>
      <c r="AB6197">
        <v>2036.8000000000002</v>
      </c>
      <c r="AC6197">
        <f>Table1_1[[#This Row],[Price]]*Table1_1[[#This Row],[Quantity]]</f>
        <v>5092</v>
      </c>
    </row>
    <row r="6198" spans="1:29" x14ac:dyDescent="0.3">
      <c r="A6198" t="s">
        <v>28</v>
      </c>
      <c r="B6198" t="s">
        <v>29</v>
      </c>
      <c r="C6198" t="s">
        <v>30</v>
      </c>
      <c r="D6198" t="s">
        <v>254</v>
      </c>
      <c r="E6198" t="s">
        <v>46</v>
      </c>
      <c r="F6198" t="s">
        <v>99</v>
      </c>
      <c r="G6198">
        <v>42</v>
      </c>
      <c r="H6198">
        <v>439946</v>
      </c>
      <c r="I6198" t="s">
        <v>58</v>
      </c>
      <c r="J6198" s="3">
        <v>44596</v>
      </c>
      <c r="K6198">
        <v>800</v>
      </c>
      <c r="L6198" t="s">
        <v>24791</v>
      </c>
      <c r="M6198" t="s">
        <v>1305</v>
      </c>
      <c r="N6198" t="s">
        <v>24792</v>
      </c>
      <c r="O6198" t="s">
        <v>24793</v>
      </c>
      <c r="P6198" t="s">
        <v>39</v>
      </c>
      <c r="Q6198">
        <v>20</v>
      </c>
      <c r="R6198" t="s">
        <v>40</v>
      </c>
      <c r="S6198" t="s">
        <v>79</v>
      </c>
      <c r="T6198">
        <v>61026</v>
      </c>
      <c r="U6198" s="1">
        <v>45432</v>
      </c>
      <c r="V6198" t="s">
        <v>140</v>
      </c>
      <c r="W6198">
        <v>116422</v>
      </c>
      <c r="X6198" t="s">
        <v>24794</v>
      </c>
      <c r="Y6198">
        <v>855</v>
      </c>
      <c r="Z6198">
        <v>2428</v>
      </c>
      <c r="AA6198">
        <v>1</v>
      </c>
      <c r="AB6198">
        <v>971.2</v>
      </c>
      <c r="AC6198">
        <f>Table1_1[[#This Row],[Price]]*Table1_1[[#This Row],[Quantity]]</f>
        <v>2428</v>
      </c>
    </row>
    <row r="6199" spans="1:29" x14ac:dyDescent="0.3">
      <c r="A6199" t="s">
        <v>28</v>
      </c>
      <c r="B6199" t="s">
        <v>29</v>
      </c>
      <c r="C6199" t="s">
        <v>54</v>
      </c>
      <c r="D6199" t="s">
        <v>616</v>
      </c>
      <c r="E6199" t="s">
        <v>46</v>
      </c>
      <c r="F6199" t="s">
        <v>83</v>
      </c>
      <c r="G6199">
        <v>78</v>
      </c>
      <c r="H6199">
        <v>433602</v>
      </c>
      <c r="I6199" t="s">
        <v>34</v>
      </c>
      <c r="J6199" s="3">
        <v>44414</v>
      </c>
      <c r="K6199">
        <v>1300</v>
      </c>
      <c r="L6199" t="s">
        <v>3866</v>
      </c>
      <c r="M6199" t="s">
        <v>200</v>
      </c>
      <c r="N6199" t="s">
        <v>24795</v>
      </c>
      <c r="O6199" t="s">
        <v>24796</v>
      </c>
      <c r="P6199" t="s">
        <v>39</v>
      </c>
      <c r="Q6199">
        <v>3</v>
      </c>
      <c r="R6199" t="s">
        <v>40</v>
      </c>
      <c r="S6199" t="s">
        <v>118</v>
      </c>
      <c r="T6199">
        <v>53852</v>
      </c>
      <c r="U6199" s="1">
        <v>45623</v>
      </c>
      <c r="V6199" t="s">
        <v>42</v>
      </c>
      <c r="W6199">
        <v>131709</v>
      </c>
      <c r="X6199" t="s">
        <v>24797</v>
      </c>
      <c r="Y6199">
        <v>926</v>
      </c>
      <c r="Z6199">
        <v>1778</v>
      </c>
      <c r="AA6199">
        <v>3</v>
      </c>
      <c r="AB6199">
        <v>2133.6</v>
      </c>
      <c r="AC6199">
        <f>Table1_1[[#This Row],[Price]]*Table1_1[[#This Row],[Quantity]]</f>
        <v>5334</v>
      </c>
    </row>
    <row r="6200" spans="1:29" x14ac:dyDescent="0.3">
      <c r="A6200" t="s">
        <v>28</v>
      </c>
      <c r="B6200" t="s">
        <v>29</v>
      </c>
      <c r="C6200" t="s">
        <v>66</v>
      </c>
      <c r="D6200" t="s">
        <v>364</v>
      </c>
      <c r="E6200" t="s">
        <v>56</v>
      </c>
      <c r="F6200" t="s">
        <v>150</v>
      </c>
      <c r="G6200">
        <v>37</v>
      </c>
      <c r="H6200">
        <v>424609</v>
      </c>
      <c r="I6200" t="s">
        <v>58</v>
      </c>
      <c r="J6200" s="3">
        <v>45125</v>
      </c>
      <c r="K6200">
        <v>950</v>
      </c>
      <c r="L6200" t="s">
        <v>24798</v>
      </c>
      <c r="M6200" t="s">
        <v>869</v>
      </c>
      <c r="N6200" t="s">
        <v>24799</v>
      </c>
      <c r="O6200" t="s">
        <v>24800</v>
      </c>
      <c r="P6200" t="s">
        <v>71</v>
      </c>
      <c r="Q6200">
        <v>13</v>
      </c>
      <c r="R6200" t="s">
        <v>40</v>
      </c>
      <c r="S6200" t="s">
        <v>118</v>
      </c>
      <c r="T6200">
        <v>28604</v>
      </c>
      <c r="U6200" s="1">
        <v>45452</v>
      </c>
      <c r="V6200" t="s">
        <v>52</v>
      </c>
      <c r="W6200">
        <v>297320</v>
      </c>
      <c r="X6200" t="s">
        <v>24801</v>
      </c>
      <c r="Y6200">
        <v>859</v>
      </c>
      <c r="Z6200">
        <v>1471</v>
      </c>
      <c r="AA6200">
        <v>8</v>
      </c>
      <c r="AB6200">
        <v>4707.2</v>
      </c>
      <c r="AC6200">
        <f>Table1_1[[#This Row],[Price]]*Table1_1[[#This Row],[Quantity]]</f>
        <v>11768</v>
      </c>
    </row>
    <row r="6201" spans="1:29" x14ac:dyDescent="0.3">
      <c r="A6201" t="s">
        <v>28</v>
      </c>
      <c r="B6201" t="s">
        <v>29</v>
      </c>
      <c r="C6201" t="s">
        <v>30</v>
      </c>
      <c r="D6201" t="s">
        <v>98</v>
      </c>
      <c r="E6201" t="s">
        <v>46</v>
      </c>
      <c r="F6201" t="s">
        <v>135</v>
      </c>
      <c r="G6201">
        <v>62</v>
      </c>
      <c r="H6201">
        <v>432150</v>
      </c>
      <c r="I6201" t="s">
        <v>58</v>
      </c>
      <c r="J6201" s="3">
        <v>45141</v>
      </c>
      <c r="K6201">
        <v>1400</v>
      </c>
      <c r="L6201" t="s">
        <v>24802</v>
      </c>
      <c r="M6201" t="s">
        <v>76</v>
      </c>
      <c r="N6201" t="s">
        <v>24803</v>
      </c>
      <c r="O6201" t="s">
        <v>24804</v>
      </c>
      <c r="P6201" t="s">
        <v>39</v>
      </c>
      <c r="Q6201">
        <v>14</v>
      </c>
      <c r="R6201" t="s">
        <v>88</v>
      </c>
      <c r="S6201" t="s">
        <v>41</v>
      </c>
      <c r="T6201">
        <v>57183</v>
      </c>
      <c r="U6201" s="1">
        <v>45411</v>
      </c>
      <c r="V6201" t="s">
        <v>80</v>
      </c>
      <c r="W6201">
        <v>211857</v>
      </c>
      <c r="X6201" t="s">
        <v>24805</v>
      </c>
      <c r="Y6201">
        <v>628</v>
      </c>
      <c r="Z6201">
        <v>2726</v>
      </c>
      <c r="AA6201">
        <v>5</v>
      </c>
      <c r="AB6201">
        <v>5452</v>
      </c>
      <c r="AC6201">
        <f>Table1_1[[#This Row],[Price]]*Table1_1[[#This Row],[Quantity]]</f>
        <v>13630</v>
      </c>
    </row>
    <row r="6202" spans="1:29" x14ac:dyDescent="0.3">
      <c r="A6202" t="s">
        <v>28</v>
      </c>
      <c r="B6202" t="s">
        <v>29</v>
      </c>
      <c r="C6202" t="s">
        <v>30</v>
      </c>
      <c r="D6202" t="s">
        <v>149</v>
      </c>
      <c r="E6202" t="s">
        <v>32</v>
      </c>
      <c r="F6202" t="s">
        <v>83</v>
      </c>
      <c r="G6202">
        <v>44</v>
      </c>
      <c r="H6202">
        <v>432189</v>
      </c>
      <c r="I6202" t="s">
        <v>58</v>
      </c>
      <c r="J6202" s="3">
        <v>45392</v>
      </c>
      <c r="K6202">
        <v>1000</v>
      </c>
      <c r="L6202" t="s">
        <v>24806</v>
      </c>
      <c r="M6202" t="s">
        <v>60</v>
      </c>
      <c r="N6202" t="s">
        <v>24807</v>
      </c>
      <c r="O6202" t="s">
        <v>24808</v>
      </c>
      <c r="P6202" t="s">
        <v>71</v>
      </c>
      <c r="Q6202">
        <v>16</v>
      </c>
      <c r="R6202" t="s">
        <v>40</v>
      </c>
      <c r="S6202" t="s">
        <v>41</v>
      </c>
      <c r="T6202">
        <v>71413</v>
      </c>
      <c r="U6202" s="1">
        <v>45463</v>
      </c>
      <c r="V6202" t="s">
        <v>52</v>
      </c>
      <c r="W6202">
        <v>405810</v>
      </c>
      <c r="X6202" t="s">
        <v>24809</v>
      </c>
      <c r="Y6202">
        <v>545</v>
      </c>
      <c r="Z6202">
        <v>2808</v>
      </c>
      <c r="AA6202">
        <v>4</v>
      </c>
      <c r="AB6202">
        <v>4492.8</v>
      </c>
      <c r="AC6202">
        <f>Table1_1[[#This Row],[Price]]*Table1_1[[#This Row],[Quantity]]</f>
        <v>11232</v>
      </c>
    </row>
    <row r="6203" spans="1:29" x14ac:dyDescent="0.3">
      <c r="A6203" t="s">
        <v>28</v>
      </c>
      <c r="B6203" t="s">
        <v>29</v>
      </c>
      <c r="C6203" t="s">
        <v>30</v>
      </c>
      <c r="D6203" t="s">
        <v>291</v>
      </c>
      <c r="E6203" t="s">
        <v>46</v>
      </c>
      <c r="F6203" t="s">
        <v>47</v>
      </c>
      <c r="G6203">
        <v>35</v>
      </c>
      <c r="H6203">
        <v>422414</v>
      </c>
      <c r="I6203" t="s">
        <v>58</v>
      </c>
      <c r="J6203" s="3">
        <v>44361</v>
      </c>
      <c r="K6203">
        <v>1000</v>
      </c>
      <c r="L6203" t="s">
        <v>24810</v>
      </c>
      <c r="M6203" t="s">
        <v>313</v>
      </c>
      <c r="N6203" t="s">
        <v>24811</v>
      </c>
      <c r="O6203" t="s">
        <v>24812</v>
      </c>
      <c r="P6203" t="s">
        <v>87</v>
      </c>
      <c r="Q6203">
        <v>3</v>
      </c>
      <c r="R6203" t="s">
        <v>88</v>
      </c>
      <c r="S6203" t="s">
        <v>41</v>
      </c>
      <c r="T6203">
        <v>67046</v>
      </c>
      <c r="U6203" s="1">
        <v>45303</v>
      </c>
      <c r="V6203" t="s">
        <v>111</v>
      </c>
      <c r="W6203">
        <v>117206</v>
      </c>
      <c r="X6203" t="s">
        <v>24813</v>
      </c>
      <c r="Y6203">
        <v>550</v>
      </c>
      <c r="Z6203">
        <v>2416</v>
      </c>
      <c r="AA6203">
        <v>8</v>
      </c>
      <c r="AB6203">
        <v>7731.2000000000007</v>
      </c>
      <c r="AC6203">
        <f>Table1_1[[#This Row],[Price]]*Table1_1[[#This Row],[Quantity]]</f>
        <v>19328</v>
      </c>
    </row>
    <row r="6204" spans="1:29" x14ac:dyDescent="0.3">
      <c r="A6204" t="s">
        <v>28</v>
      </c>
      <c r="B6204" t="s">
        <v>29</v>
      </c>
      <c r="C6204" t="s">
        <v>44</v>
      </c>
      <c r="D6204" t="s">
        <v>92</v>
      </c>
      <c r="E6204" t="s">
        <v>46</v>
      </c>
      <c r="F6204" t="s">
        <v>150</v>
      </c>
      <c r="G6204">
        <v>98</v>
      </c>
      <c r="H6204">
        <v>434265</v>
      </c>
      <c r="I6204" t="s">
        <v>58</v>
      </c>
      <c r="J6204" s="3">
        <v>44650</v>
      </c>
      <c r="K6204">
        <v>1400</v>
      </c>
      <c r="L6204" t="s">
        <v>24815</v>
      </c>
      <c r="M6204" t="s">
        <v>351</v>
      </c>
      <c r="N6204" t="s">
        <v>24816</v>
      </c>
      <c r="O6204" t="s">
        <v>24817</v>
      </c>
      <c r="P6204" t="s">
        <v>87</v>
      </c>
      <c r="Q6204">
        <v>17</v>
      </c>
      <c r="R6204" t="s">
        <v>88</v>
      </c>
      <c r="S6204" t="s">
        <v>41</v>
      </c>
      <c r="T6204">
        <v>14411</v>
      </c>
      <c r="U6204" s="1">
        <v>45333</v>
      </c>
      <c r="V6204" t="s">
        <v>119</v>
      </c>
      <c r="W6204">
        <v>272470</v>
      </c>
      <c r="X6204" t="s">
        <v>24818</v>
      </c>
      <c r="Y6204">
        <v>868</v>
      </c>
      <c r="Z6204">
        <v>1945</v>
      </c>
      <c r="AA6204">
        <v>8</v>
      </c>
      <c r="AB6204">
        <v>6224</v>
      </c>
      <c r="AC6204">
        <f>Table1_1[[#This Row],[Price]]*Table1_1[[#This Row],[Quantity]]</f>
        <v>15560</v>
      </c>
    </row>
    <row r="6205" spans="1:29" x14ac:dyDescent="0.3">
      <c r="A6205" t="s">
        <v>28</v>
      </c>
      <c r="B6205" t="s">
        <v>29</v>
      </c>
      <c r="C6205" t="s">
        <v>44</v>
      </c>
      <c r="D6205" t="s">
        <v>317</v>
      </c>
      <c r="E6205" t="s">
        <v>56</v>
      </c>
      <c r="F6205" t="s">
        <v>355</v>
      </c>
      <c r="G6205">
        <v>46</v>
      </c>
      <c r="H6205">
        <v>409750</v>
      </c>
      <c r="I6205" t="s">
        <v>34</v>
      </c>
      <c r="J6205" s="3">
        <v>45138</v>
      </c>
      <c r="K6205">
        <v>1100</v>
      </c>
      <c r="L6205" t="s">
        <v>8056</v>
      </c>
      <c r="M6205" t="s">
        <v>1483</v>
      </c>
      <c r="N6205" t="s">
        <v>24819</v>
      </c>
      <c r="O6205" t="s">
        <v>24820</v>
      </c>
      <c r="P6205" t="s">
        <v>87</v>
      </c>
      <c r="Q6205">
        <v>17</v>
      </c>
      <c r="R6205" t="s">
        <v>88</v>
      </c>
      <c r="S6205" t="s">
        <v>63</v>
      </c>
      <c r="T6205">
        <v>16194</v>
      </c>
      <c r="U6205" s="1">
        <v>45432</v>
      </c>
      <c r="V6205" t="s">
        <v>140</v>
      </c>
      <c r="W6205">
        <v>365563</v>
      </c>
      <c r="X6205" t="s">
        <v>24821</v>
      </c>
      <c r="Y6205">
        <v>917</v>
      </c>
      <c r="Z6205">
        <v>595</v>
      </c>
      <c r="AA6205">
        <v>4</v>
      </c>
      <c r="AB6205">
        <v>952</v>
      </c>
      <c r="AC6205">
        <f>Table1_1[[#This Row],[Price]]*Table1_1[[#This Row],[Quantity]]</f>
        <v>2380</v>
      </c>
    </row>
    <row r="6206" spans="1:29" x14ac:dyDescent="0.3">
      <c r="A6206" t="s">
        <v>28</v>
      </c>
      <c r="B6206" t="s">
        <v>29</v>
      </c>
      <c r="C6206" t="s">
        <v>30</v>
      </c>
      <c r="D6206" t="s">
        <v>220</v>
      </c>
      <c r="E6206" t="s">
        <v>46</v>
      </c>
      <c r="F6206" t="s">
        <v>355</v>
      </c>
      <c r="G6206">
        <v>17</v>
      </c>
      <c r="H6206">
        <v>412935</v>
      </c>
      <c r="I6206" t="s">
        <v>58</v>
      </c>
      <c r="J6206" s="3">
        <v>44293</v>
      </c>
      <c r="K6206">
        <v>800</v>
      </c>
      <c r="L6206" t="s">
        <v>24822</v>
      </c>
      <c r="M6206" t="s">
        <v>108</v>
      </c>
      <c r="N6206" t="s">
        <v>24823</v>
      </c>
      <c r="O6206" t="s">
        <v>24824</v>
      </c>
      <c r="P6206" t="s">
        <v>39</v>
      </c>
      <c r="Q6206">
        <v>3</v>
      </c>
      <c r="R6206" t="s">
        <v>88</v>
      </c>
      <c r="S6206" t="s">
        <v>41</v>
      </c>
      <c r="T6206">
        <v>71472</v>
      </c>
      <c r="U6206" s="1">
        <v>45318</v>
      </c>
      <c r="V6206" t="s">
        <v>111</v>
      </c>
      <c r="W6206">
        <v>453062</v>
      </c>
      <c r="X6206" t="s">
        <v>24825</v>
      </c>
      <c r="Y6206">
        <v>242</v>
      </c>
      <c r="Z6206">
        <v>2664</v>
      </c>
      <c r="AA6206">
        <v>2</v>
      </c>
      <c r="AB6206">
        <v>2131.2000000000003</v>
      </c>
      <c r="AC6206">
        <f>Table1_1[[#This Row],[Price]]*Table1_1[[#This Row],[Quantity]]</f>
        <v>5328</v>
      </c>
    </row>
    <row r="6207" spans="1:29" x14ac:dyDescent="0.3">
      <c r="A6207" t="s">
        <v>28</v>
      </c>
      <c r="B6207" t="s">
        <v>29</v>
      </c>
      <c r="C6207" t="s">
        <v>30</v>
      </c>
      <c r="D6207" t="s">
        <v>220</v>
      </c>
      <c r="E6207" t="s">
        <v>56</v>
      </c>
      <c r="F6207" t="s">
        <v>99</v>
      </c>
      <c r="G6207">
        <v>42</v>
      </c>
      <c r="H6207">
        <v>420013</v>
      </c>
      <c r="I6207" t="s">
        <v>58</v>
      </c>
      <c r="J6207" s="3">
        <v>44799</v>
      </c>
      <c r="K6207">
        <v>950</v>
      </c>
      <c r="L6207" t="s">
        <v>24826</v>
      </c>
      <c r="M6207" t="s">
        <v>222</v>
      </c>
      <c r="N6207" t="s">
        <v>24827</v>
      </c>
      <c r="O6207" t="s">
        <v>24828</v>
      </c>
      <c r="P6207" t="s">
        <v>71</v>
      </c>
      <c r="Q6207">
        <v>17</v>
      </c>
      <c r="R6207" t="s">
        <v>88</v>
      </c>
      <c r="S6207" t="s">
        <v>41</v>
      </c>
      <c r="T6207">
        <v>64639</v>
      </c>
      <c r="U6207" s="1">
        <v>45428</v>
      </c>
      <c r="V6207" t="s">
        <v>140</v>
      </c>
      <c r="W6207">
        <v>221402</v>
      </c>
      <c r="X6207" t="s">
        <v>24829</v>
      </c>
      <c r="Y6207">
        <v>349</v>
      </c>
      <c r="Z6207">
        <v>1020</v>
      </c>
      <c r="AA6207">
        <v>4</v>
      </c>
      <c r="AB6207">
        <v>1632</v>
      </c>
      <c r="AC6207">
        <f>Table1_1[[#This Row],[Price]]*Table1_1[[#This Row],[Quantity]]</f>
        <v>4080</v>
      </c>
    </row>
    <row r="6208" spans="1:29" x14ac:dyDescent="0.3">
      <c r="A6208" t="s">
        <v>28</v>
      </c>
      <c r="B6208" t="s">
        <v>29</v>
      </c>
      <c r="C6208" t="s">
        <v>54</v>
      </c>
      <c r="D6208" t="s">
        <v>31</v>
      </c>
      <c r="E6208" t="s">
        <v>56</v>
      </c>
      <c r="F6208" t="s">
        <v>99</v>
      </c>
      <c r="G6208">
        <v>22</v>
      </c>
      <c r="H6208">
        <v>403363</v>
      </c>
      <c r="I6208" t="s">
        <v>34</v>
      </c>
      <c r="J6208" s="3">
        <v>44078</v>
      </c>
      <c r="K6208">
        <v>1100</v>
      </c>
      <c r="L6208" t="s">
        <v>24830</v>
      </c>
      <c r="M6208" t="s">
        <v>165</v>
      </c>
      <c r="N6208" t="s">
        <v>24831</v>
      </c>
      <c r="O6208" t="s">
        <v>24832</v>
      </c>
      <c r="P6208" t="s">
        <v>71</v>
      </c>
      <c r="Q6208">
        <v>8</v>
      </c>
      <c r="R6208" t="s">
        <v>40</v>
      </c>
      <c r="S6208" t="s">
        <v>41</v>
      </c>
      <c r="T6208">
        <v>66878</v>
      </c>
      <c r="U6208" s="1">
        <v>45617</v>
      </c>
      <c r="V6208" t="s">
        <v>42</v>
      </c>
      <c r="W6208">
        <v>873861</v>
      </c>
      <c r="X6208" t="s">
        <v>24833</v>
      </c>
      <c r="Y6208">
        <v>711</v>
      </c>
      <c r="Z6208">
        <v>1189</v>
      </c>
      <c r="AA6208">
        <v>5</v>
      </c>
      <c r="AB6208">
        <v>2378</v>
      </c>
      <c r="AC6208">
        <f>Table1_1[[#This Row],[Price]]*Table1_1[[#This Row],[Quantity]]</f>
        <v>5945</v>
      </c>
    </row>
    <row r="6209" spans="1:29" x14ac:dyDescent="0.3">
      <c r="A6209" t="s">
        <v>28</v>
      </c>
      <c r="B6209" t="s">
        <v>29</v>
      </c>
      <c r="C6209" t="s">
        <v>148</v>
      </c>
      <c r="D6209" t="s">
        <v>45</v>
      </c>
      <c r="E6209" t="s">
        <v>32</v>
      </c>
      <c r="F6209" t="s">
        <v>106</v>
      </c>
      <c r="G6209">
        <v>58</v>
      </c>
      <c r="H6209">
        <v>405492</v>
      </c>
      <c r="I6209" t="s">
        <v>58</v>
      </c>
      <c r="J6209" s="3">
        <v>44856</v>
      </c>
      <c r="K6209">
        <v>1300</v>
      </c>
      <c r="L6209" t="s">
        <v>24834</v>
      </c>
      <c r="M6209" t="s">
        <v>428</v>
      </c>
      <c r="N6209" t="s">
        <v>24835</v>
      </c>
      <c r="O6209" t="s">
        <v>24836</v>
      </c>
      <c r="P6209" t="s">
        <v>39</v>
      </c>
      <c r="Q6209">
        <v>6</v>
      </c>
      <c r="R6209" t="s">
        <v>88</v>
      </c>
      <c r="S6209" t="s">
        <v>79</v>
      </c>
      <c r="T6209">
        <v>49823</v>
      </c>
      <c r="U6209" s="1">
        <v>45598</v>
      </c>
      <c r="V6209" t="s">
        <v>42</v>
      </c>
      <c r="W6209">
        <v>203667</v>
      </c>
      <c r="X6209" t="s">
        <v>24837</v>
      </c>
      <c r="Y6209">
        <v>811</v>
      </c>
      <c r="Z6209">
        <v>1851</v>
      </c>
      <c r="AA6209">
        <v>2</v>
      </c>
      <c r="AB6209">
        <v>1480.8000000000002</v>
      </c>
      <c r="AC6209">
        <f>Table1_1[[#This Row],[Price]]*Table1_1[[#This Row],[Quantity]]</f>
        <v>3702</v>
      </c>
    </row>
    <row r="6210" spans="1:29" x14ac:dyDescent="0.3">
      <c r="A6210" t="s">
        <v>28</v>
      </c>
      <c r="B6210" t="s">
        <v>29</v>
      </c>
      <c r="C6210" t="s">
        <v>44</v>
      </c>
      <c r="D6210" t="s">
        <v>267</v>
      </c>
      <c r="E6210" t="s">
        <v>56</v>
      </c>
      <c r="F6210" t="s">
        <v>99</v>
      </c>
      <c r="G6210">
        <v>17</v>
      </c>
      <c r="H6210">
        <v>425746</v>
      </c>
      <c r="I6210" t="s">
        <v>34</v>
      </c>
      <c r="J6210" s="3">
        <v>45174</v>
      </c>
      <c r="K6210">
        <v>800</v>
      </c>
      <c r="L6210" t="s">
        <v>24838</v>
      </c>
      <c r="M6210" t="s">
        <v>1483</v>
      </c>
      <c r="N6210" t="s">
        <v>24839</v>
      </c>
      <c r="O6210" t="s">
        <v>24840</v>
      </c>
      <c r="P6210" t="s">
        <v>71</v>
      </c>
      <c r="Q6210">
        <v>4</v>
      </c>
      <c r="R6210" t="s">
        <v>40</v>
      </c>
      <c r="S6210" t="s">
        <v>63</v>
      </c>
      <c r="T6210">
        <v>76598</v>
      </c>
      <c r="U6210" s="1">
        <v>45292</v>
      </c>
      <c r="V6210" t="s">
        <v>111</v>
      </c>
      <c r="W6210">
        <v>370021</v>
      </c>
      <c r="X6210" t="s">
        <v>24841</v>
      </c>
      <c r="Y6210">
        <v>688</v>
      </c>
      <c r="Z6210">
        <v>1417</v>
      </c>
      <c r="AA6210">
        <v>4</v>
      </c>
      <c r="AB6210">
        <v>2267.2000000000003</v>
      </c>
      <c r="AC6210">
        <f>Table1_1[[#This Row],[Price]]*Table1_1[[#This Row],[Quantity]]</f>
        <v>5668</v>
      </c>
    </row>
    <row r="6211" spans="1:29" x14ac:dyDescent="0.3">
      <c r="A6211" t="s">
        <v>28</v>
      </c>
      <c r="B6211" t="s">
        <v>29</v>
      </c>
      <c r="C6211" t="s">
        <v>157</v>
      </c>
      <c r="D6211" t="s">
        <v>364</v>
      </c>
      <c r="E6211" t="s">
        <v>56</v>
      </c>
      <c r="F6211" t="s">
        <v>135</v>
      </c>
      <c r="G6211">
        <v>63</v>
      </c>
      <c r="H6211">
        <v>406813</v>
      </c>
      <c r="I6211" t="s">
        <v>58</v>
      </c>
      <c r="J6211" s="3">
        <v>44169</v>
      </c>
      <c r="K6211">
        <v>1400</v>
      </c>
      <c r="L6211" t="s">
        <v>24843</v>
      </c>
      <c r="M6211" t="s">
        <v>731</v>
      </c>
      <c r="N6211" t="s">
        <v>24844</v>
      </c>
      <c r="O6211" t="s">
        <v>24845</v>
      </c>
      <c r="P6211" t="s">
        <v>51</v>
      </c>
      <c r="Q6211">
        <v>6</v>
      </c>
      <c r="R6211" t="s">
        <v>40</v>
      </c>
      <c r="S6211" t="s">
        <v>79</v>
      </c>
      <c r="T6211">
        <v>23021</v>
      </c>
      <c r="U6211" s="1">
        <v>45599</v>
      </c>
      <c r="V6211" t="s">
        <v>42</v>
      </c>
      <c r="W6211">
        <v>742953</v>
      </c>
      <c r="X6211" t="s">
        <v>16560</v>
      </c>
      <c r="Y6211">
        <v>713</v>
      </c>
      <c r="Z6211">
        <v>897</v>
      </c>
      <c r="AA6211">
        <v>4</v>
      </c>
      <c r="AB6211">
        <v>1435.2</v>
      </c>
      <c r="AC6211">
        <f>Table1_1[[#This Row],[Price]]*Table1_1[[#This Row],[Quantity]]</f>
        <v>3588</v>
      </c>
    </row>
    <row r="6212" spans="1:29" x14ac:dyDescent="0.3">
      <c r="A6212" t="s">
        <v>28</v>
      </c>
      <c r="B6212" t="s">
        <v>29</v>
      </c>
      <c r="C6212" t="s">
        <v>91</v>
      </c>
      <c r="D6212" t="s">
        <v>524</v>
      </c>
      <c r="E6212" t="s">
        <v>32</v>
      </c>
      <c r="F6212" t="s">
        <v>47</v>
      </c>
      <c r="G6212">
        <v>96</v>
      </c>
      <c r="H6212">
        <v>401525</v>
      </c>
      <c r="I6212" t="s">
        <v>58</v>
      </c>
      <c r="J6212" s="3">
        <v>44177</v>
      </c>
      <c r="K6212">
        <v>1000</v>
      </c>
      <c r="L6212" t="s">
        <v>24846</v>
      </c>
      <c r="M6212" t="s">
        <v>487</v>
      </c>
      <c r="N6212" t="s">
        <v>24847</v>
      </c>
      <c r="O6212" t="s">
        <v>24848</v>
      </c>
      <c r="P6212" t="s">
        <v>71</v>
      </c>
      <c r="Q6212">
        <v>11</v>
      </c>
      <c r="R6212" t="s">
        <v>88</v>
      </c>
      <c r="S6212" t="s">
        <v>63</v>
      </c>
      <c r="T6212">
        <v>70096</v>
      </c>
      <c r="U6212" s="1">
        <v>45618</v>
      </c>
      <c r="V6212" t="s">
        <v>42</v>
      </c>
      <c r="W6212">
        <v>892703</v>
      </c>
      <c r="X6212" t="s">
        <v>24849</v>
      </c>
      <c r="Y6212">
        <v>578</v>
      </c>
      <c r="Z6212">
        <v>2442</v>
      </c>
      <c r="AA6212">
        <v>6</v>
      </c>
      <c r="AB6212">
        <v>5860.8</v>
      </c>
      <c r="AC6212">
        <f>Table1_1[[#This Row],[Price]]*Table1_1[[#This Row],[Quantity]]</f>
        <v>14652</v>
      </c>
    </row>
    <row r="6213" spans="1:29" x14ac:dyDescent="0.3">
      <c r="A6213" t="s">
        <v>28</v>
      </c>
      <c r="B6213" t="s">
        <v>29</v>
      </c>
      <c r="C6213" t="s">
        <v>91</v>
      </c>
      <c r="D6213" t="s">
        <v>411</v>
      </c>
      <c r="E6213" t="s">
        <v>32</v>
      </c>
      <c r="F6213" t="s">
        <v>99</v>
      </c>
      <c r="G6213">
        <v>68</v>
      </c>
      <c r="H6213">
        <v>431878</v>
      </c>
      <c r="I6213" t="s">
        <v>34</v>
      </c>
      <c r="J6213" s="3">
        <v>44711</v>
      </c>
      <c r="K6213">
        <v>1300</v>
      </c>
      <c r="L6213" t="s">
        <v>24850</v>
      </c>
      <c r="M6213" t="s">
        <v>152</v>
      </c>
      <c r="N6213" t="s">
        <v>24851</v>
      </c>
      <c r="O6213" t="s">
        <v>24852</v>
      </c>
      <c r="P6213" t="s">
        <v>71</v>
      </c>
      <c r="Q6213">
        <v>8</v>
      </c>
      <c r="R6213" t="s">
        <v>40</v>
      </c>
      <c r="S6213" t="s">
        <v>118</v>
      </c>
      <c r="T6213">
        <v>86018</v>
      </c>
      <c r="U6213" s="1">
        <v>45403</v>
      </c>
      <c r="V6213" t="s">
        <v>80</v>
      </c>
      <c r="W6213">
        <v>715761</v>
      </c>
      <c r="X6213" t="s">
        <v>24853</v>
      </c>
      <c r="Y6213">
        <v>465</v>
      </c>
      <c r="Z6213">
        <v>2674</v>
      </c>
      <c r="AA6213">
        <v>3</v>
      </c>
      <c r="AB6213">
        <v>3208.8</v>
      </c>
      <c r="AC6213">
        <f>Table1_1[[#This Row],[Price]]*Table1_1[[#This Row],[Quantity]]</f>
        <v>8022</v>
      </c>
    </row>
    <row r="6214" spans="1:29" x14ac:dyDescent="0.3">
      <c r="A6214" t="s">
        <v>28</v>
      </c>
      <c r="B6214" t="s">
        <v>29</v>
      </c>
      <c r="C6214" t="s">
        <v>148</v>
      </c>
      <c r="D6214" t="s">
        <v>511</v>
      </c>
      <c r="E6214" t="s">
        <v>56</v>
      </c>
      <c r="F6214" t="s">
        <v>57</v>
      </c>
      <c r="G6214">
        <v>99</v>
      </c>
      <c r="H6214">
        <v>404944</v>
      </c>
      <c r="I6214" t="s">
        <v>58</v>
      </c>
      <c r="J6214" s="3">
        <v>43894</v>
      </c>
      <c r="K6214">
        <v>1000</v>
      </c>
      <c r="L6214" t="s">
        <v>24854</v>
      </c>
      <c r="M6214" t="s">
        <v>195</v>
      </c>
      <c r="N6214" t="s">
        <v>24855</v>
      </c>
      <c r="O6214" t="s">
        <v>24856</v>
      </c>
      <c r="P6214" t="s">
        <v>71</v>
      </c>
      <c r="Q6214">
        <v>14</v>
      </c>
      <c r="R6214" t="s">
        <v>40</v>
      </c>
      <c r="S6214" t="s">
        <v>63</v>
      </c>
      <c r="T6214">
        <v>13772</v>
      </c>
      <c r="U6214" s="1">
        <v>45296</v>
      </c>
      <c r="V6214" t="s">
        <v>111</v>
      </c>
      <c r="W6214">
        <v>302440</v>
      </c>
      <c r="X6214" t="s">
        <v>24857</v>
      </c>
      <c r="Y6214">
        <v>384</v>
      </c>
      <c r="Z6214">
        <v>1921</v>
      </c>
      <c r="AA6214">
        <v>4</v>
      </c>
      <c r="AB6214">
        <v>3073.6000000000004</v>
      </c>
      <c r="AC6214">
        <f>Table1_1[[#This Row],[Price]]*Table1_1[[#This Row],[Quantity]]</f>
        <v>7684</v>
      </c>
    </row>
    <row r="6215" spans="1:29" x14ac:dyDescent="0.3">
      <c r="A6215" t="s">
        <v>28</v>
      </c>
      <c r="B6215" t="s">
        <v>29</v>
      </c>
      <c r="C6215" t="s">
        <v>66</v>
      </c>
      <c r="D6215" t="s">
        <v>560</v>
      </c>
      <c r="E6215" t="s">
        <v>32</v>
      </c>
      <c r="F6215" t="s">
        <v>83</v>
      </c>
      <c r="G6215">
        <v>58</v>
      </c>
      <c r="H6215">
        <v>435967</v>
      </c>
      <c r="I6215" t="s">
        <v>58</v>
      </c>
      <c r="J6215" s="3">
        <v>44844</v>
      </c>
      <c r="K6215">
        <v>1200</v>
      </c>
      <c r="L6215" t="s">
        <v>24859</v>
      </c>
      <c r="M6215" t="s">
        <v>953</v>
      </c>
      <c r="N6215" t="s">
        <v>24860</v>
      </c>
      <c r="O6215" t="s">
        <v>24861</v>
      </c>
      <c r="P6215" t="s">
        <v>71</v>
      </c>
      <c r="Q6215">
        <v>20</v>
      </c>
      <c r="R6215" t="s">
        <v>40</v>
      </c>
      <c r="S6215" t="s">
        <v>63</v>
      </c>
      <c r="T6215">
        <v>87487</v>
      </c>
      <c r="U6215" s="1">
        <v>45337</v>
      </c>
      <c r="V6215" t="s">
        <v>119</v>
      </c>
      <c r="W6215">
        <v>816054</v>
      </c>
      <c r="X6215" t="s">
        <v>24862</v>
      </c>
      <c r="Y6215">
        <v>939</v>
      </c>
      <c r="Z6215">
        <v>2957</v>
      </c>
      <c r="AA6215">
        <v>3</v>
      </c>
      <c r="AB6215">
        <v>3548.4</v>
      </c>
      <c r="AC6215">
        <f>Table1_1[[#This Row],[Price]]*Table1_1[[#This Row],[Quantity]]</f>
        <v>8871</v>
      </c>
    </row>
    <row r="6216" spans="1:29" x14ac:dyDescent="0.3">
      <c r="A6216" t="s">
        <v>28</v>
      </c>
      <c r="B6216" t="s">
        <v>29</v>
      </c>
      <c r="C6216" t="s">
        <v>91</v>
      </c>
      <c r="D6216" t="s">
        <v>105</v>
      </c>
      <c r="E6216" t="s">
        <v>46</v>
      </c>
      <c r="F6216" t="s">
        <v>33</v>
      </c>
      <c r="G6216">
        <v>25</v>
      </c>
      <c r="H6216">
        <v>412695</v>
      </c>
      <c r="I6216" t="s">
        <v>34</v>
      </c>
      <c r="J6216" s="3">
        <v>44977</v>
      </c>
      <c r="K6216">
        <v>1400</v>
      </c>
      <c r="L6216" t="s">
        <v>24863</v>
      </c>
      <c r="M6216" t="s">
        <v>205</v>
      </c>
      <c r="N6216" t="s">
        <v>24864</v>
      </c>
      <c r="O6216" t="s">
        <v>24865</v>
      </c>
      <c r="P6216" t="s">
        <v>87</v>
      </c>
      <c r="Q6216">
        <v>14</v>
      </c>
      <c r="R6216" t="s">
        <v>40</v>
      </c>
      <c r="S6216" t="s">
        <v>79</v>
      </c>
      <c r="T6216">
        <v>21972</v>
      </c>
      <c r="U6216" s="1">
        <v>45572</v>
      </c>
      <c r="V6216" t="s">
        <v>155</v>
      </c>
      <c r="W6216">
        <v>709902</v>
      </c>
      <c r="X6216" t="s">
        <v>24866</v>
      </c>
      <c r="Y6216">
        <v>388</v>
      </c>
      <c r="Z6216">
        <v>685</v>
      </c>
      <c r="AA6216">
        <v>7</v>
      </c>
      <c r="AB6216">
        <v>1918</v>
      </c>
      <c r="AC6216">
        <f>Table1_1[[#This Row],[Price]]*Table1_1[[#This Row],[Quantity]]</f>
        <v>4795</v>
      </c>
    </row>
    <row r="6217" spans="1:29" x14ac:dyDescent="0.3">
      <c r="A6217" t="s">
        <v>28</v>
      </c>
      <c r="B6217" t="s">
        <v>29</v>
      </c>
      <c r="C6217" t="s">
        <v>193</v>
      </c>
      <c r="D6217" t="s">
        <v>261</v>
      </c>
      <c r="E6217" t="s">
        <v>32</v>
      </c>
      <c r="F6217" t="s">
        <v>113</v>
      </c>
      <c r="G6217">
        <v>66</v>
      </c>
      <c r="H6217">
        <v>439171</v>
      </c>
      <c r="I6217" t="s">
        <v>34</v>
      </c>
      <c r="J6217" s="3">
        <v>44746</v>
      </c>
      <c r="K6217">
        <v>1200</v>
      </c>
      <c r="L6217" t="s">
        <v>24867</v>
      </c>
      <c r="M6217" t="s">
        <v>1409</v>
      </c>
      <c r="N6217" t="s">
        <v>24868</v>
      </c>
      <c r="O6217">
        <v>-4758</v>
      </c>
      <c r="P6217" t="s">
        <v>39</v>
      </c>
      <c r="Q6217">
        <v>4</v>
      </c>
      <c r="R6217" t="s">
        <v>88</v>
      </c>
      <c r="S6217" t="s">
        <v>118</v>
      </c>
      <c r="T6217">
        <v>21564</v>
      </c>
      <c r="U6217" s="1">
        <v>45571</v>
      </c>
      <c r="V6217" t="s">
        <v>155</v>
      </c>
      <c r="W6217">
        <v>166338</v>
      </c>
      <c r="X6217" t="s">
        <v>24869</v>
      </c>
      <c r="Y6217">
        <v>656</v>
      </c>
      <c r="Z6217">
        <v>1111</v>
      </c>
      <c r="AA6217">
        <v>5</v>
      </c>
      <c r="AB6217">
        <v>2222</v>
      </c>
      <c r="AC6217">
        <f>Table1_1[[#This Row],[Price]]*Table1_1[[#This Row],[Quantity]]</f>
        <v>5555</v>
      </c>
    </row>
    <row r="6218" spans="1:29" x14ac:dyDescent="0.3">
      <c r="A6218" t="s">
        <v>28</v>
      </c>
      <c r="B6218" t="s">
        <v>29</v>
      </c>
      <c r="C6218" t="s">
        <v>30</v>
      </c>
      <c r="D6218" t="s">
        <v>546</v>
      </c>
      <c r="E6218" t="s">
        <v>46</v>
      </c>
      <c r="F6218" t="s">
        <v>106</v>
      </c>
      <c r="G6218">
        <v>23</v>
      </c>
      <c r="H6218">
        <v>429364</v>
      </c>
      <c r="I6218" t="s">
        <v>34</v>
      </c>
      <c r="J6218" s="3">
        <v>44452</v>
      </c>
      <c r="K6218">
        <v>1200</v>
      </c>
      <c r="L6218" t="s">
        <v>24870</v>
      </c>
      <c r="M6218" t="s">
        <v>165</v>
      </c>
      <c r="N6218" t="s">
        <v>24871</v>
      </c>
      <c r="O6218">
        <v>6175006892</v>
      </c>
      <c r="P6218" t="s">
        <v>87</v>
      </c>
      <c r="Q6218">
        <v>3</v>
      </c>
      <c r="R6218" t="s">
        <v>40</v>
      </c>
      <c r="S6218" t="s">
        <v>118</v>
      </c>
      <c r="T6218">
        <v>97669</v>
      </c>
      <c r="U6218" s="1">
        <v>45601</v>
      </c>
      <c r="V6218" t="s">
        <v>42</v>
      </c>
      <c r="W6218">
        <v>940183</v>
      </c>
      <c r="X6218" t="s">
        <v>24872</v>
      </c>
      <c r="Y6218">
        <v>527</v>
      </c>
      <c r="Z6218">
        <v>1405</v>
      </c>
      <c r="AA6218">
        <v>1</v>
      </c>
      <c r="AB6218">
        <v>562</v>
      </c>
      <c r="AC6218">
        <f>Table1_1[[#This Row],[Price]]*Table1_1[[#This Row],[Quantity]]</f>
        <v>1405</v>
      </c>
    </row>
    <row r="6219" spans="1:29" x14ac:dyDescent="0.3">
      <c r="A6219" t="s">
        <v>28</v>
      </c>
      <c r="B6219" t="s">
        <v>29</v>
      </c>
      <c r="C6219" t="s">
        <v>148</v>
      </c>
      <c r="D6219" t="s">
        <v>338</v>
      </c>
      <c r="E6219" t="s">
        <v>56</v>
      </c>
      <c r="F6219" t="s">
        <v>113</v>
      </c>
      <c r="G6219">
        <v>2</v>
      </c>
      <c r="H6219">
        <v>409846</v>
      </c>
      <c r="I6219" t="s">
        <v>34</v>
      </c>
      <c r="J6219" s="3">
        <v>44524</v>
      </c>
      <c r="K6219">
        <v>1300</v>
      </c>
      <c r="L6219" t="s">
        <v>15444</v>
      </c>
      <c r="M6219" t="s">
        <v>654</v>
      </c>
      <c r="N6219" t="s">
        <v>24873</v>
      </c>
      <c r="O6219" t="s">
        <v>24874</v>
      </c>
      <c r="P6219" t="s">
        <v>71</v>
      </c>
      <c r="Q6219">
        <v>4</v>
      </c>
      <c r="R6219" t="s">
        <v>88</v>
      </c>
      <c r="S6219" t="s">
        <v>118</v>
      </c>
      <c r="T6219">
        <v>52950</v>
      </c>
      <c r="U6219" s="1">
        <v>45403</v>
      </c>
      <c r="V6219" t="s">
        <v>80</v>
      </c>
      <c r="W6219">
        <v>510402</v>
      </c>
      <c r="X6219" t="s">
        <v>24875</v>
      </c>
      <c r="Y6219">
        <v>443</v>
      </c>
      <c r="Z6219">
        <v>2933</v>
      </c>
      <c r="AA6219">
        <v>1</v>
      </c>
      <c r="AB6219">
        <v>1173.2</v>
      </c>
      <c r="AC6219">
        <f>Table1_1[[#This Row],[Price]]*Table1_1[[#This Row],[Quantity]]</f>
        <v>2933</v>
      </c>
    </row>
    <row r="6220" spans="1:29" x14ac:dyDescent="0.3">
      <c r="A6220" t="s">
        <v>28</v>
      </c>
      <c r="B6220" t="s">
        <v>29</v>
      </c>
      <c r="C6220" t="s">
        <v>157</v>
      </c>
      <c r="D6220" t="s">
        <v>566</v>
      </c>
      <c r="E6220" t="s">
        <v>56</v>
      </c>
      <c r="F6220" t="s">
        <v>113</v>
      </c>
      <c r="G6220">
        <v>24</v>
      </c>
      <c r="H6220">
        <v>435081</v>
      </c>
      <c r="I6220" t="s">
        <v>58</v>
      </c>
      <c r="J6220" s="3">
        <v>44923</v>
      </c>
      <c r="K6220">
        <v>1000</v>
      </c>
      <c r="L6220" t="s">
        <v>24876</v>
      </c>
      <c r="M6220" t="s">
        <v>2538</v>
      </c>
      <c r="N6220" t="s">
        <v>24877</v>
      </c>
      <c r="O6220" t="s">
        <v>24878</v>
      </c>
      <c r="P6220" t="s">
        <v>87</v>
      </c>
      <c r="Q6220">
        <v>6</v>
      </c>
      <c r="R6220" t="s">
        <v>40</v>
      </c>
      <c r="S6220" t="s">
        <v>41</v>
      </c>
      <c r="T6220">
        <v>17509</v>
      </c>
      <c r="U6220" s="1">
        <v>45346</v>
      </c>
      <c r="V6220" t="s">
        <v>119</v>
      </c>
      <c r="W6220">
        <v>631539</v>
      </c>
      <c r="X6220" t="s">
        <v>24879</v>
      </c>
      <c r="Y6220">
        <v>436</v>
      </c>
      <c r="Z6220">
        <v>907</v>
      </c>
      <c r="AA6220">
        <v>1</v>
      </c>
      <c r="AB6220">
        <v>362.8</v>
      </c>
      <c r="AC6220">
        <f>Table1_1[[#This Row],[Price]]*Table1_1[[#This Row],[Quantity]]</f>
        <v>907</v>
      </c>
    </row>
    <row r="6221" spans="1:29" x14ac:dyDescent="0.3">
      <c r="A6221" t="s">
        <v>28</v>
      </c>
      <c r="B6221" t="s">
        <v>29</v>
      </c>
      <c r="C6221" t="s">
        <v>44</v>
      </c>
      <c r="D6221" t="s">
        <v>380</v>
      </c>
      <c r="E6221" t="s">
        <v>56</v>
      </c>
      <c r="F6221" t="s">
        <v>150</v>
      </c>
      <c r="G6221">
        <v>96</v>
      </c>
      <c r="H6221">
        <v>434677</v>
      </c>
      <c r="I6221" t="s">
        <v>34</v>
      </c>
      <c r="J6221" s="3">
        <v>44227</v>
      </c>
      <c r="K6221">
        <v>1000</v>
      </c>
      <c r="L6221" t="s">
        <v>24880</v>
      </c>
      <c r="M6221" t="s">
        <v>222</v>
      </c>
      <c r="N6221" t="s">
        <v>24881</v>
      </c>
      <c r="O6221" t="s">
        <v>24882</v>
      </c>
      <c r="P6221" t="s">
        <v>39</v>
      </c>
      <c r="Q6221">
        <v>15</v>
      </c>
      <c r="R6221" t="s">
        <v>88</v>
      </c>
      <c r="S6221" t="s">
        <v>79</v>
      </c>
      <c r="T6221">
        <v>91220</v>
      </c>
      <c r="U6221" s="1">
        <v>45340</v>
      </c>
      <c r="V6221" t="s">
        <v>119</v>
      </c>
      <c r="W6221">
        <v>915398</v>
      </c>
      <c r="X6221" t="s">
        <v>24883</v>
      </c>
      <c r="Y6221">
        <v>365</v>
      </c>
      <c r="Z6221">
        <v>2962</v>
      </c>
      <c r="AA6221">
        <v>1</v>
      </c>
      <c r="AB6221">
        <v>1184.8</v>
      </c>
      <c r="AC6221">
        <f>Table1_1[[#This Row],[Price]]*Table1_1[[#This Row],[Quantity]]</f>
        <v>2962</v>
      </c>
    </row>
    <row r="6222" spans="1:29" x14ac:dyDescent="0.3">
      <c r="A6222" t="s">
        <v>28</v>
      </c>
      <c r="B6222" t="s">
        <v>29</v>
      </c>
      <c r="C6222" t="s">
        <v>30</v>
      </c>
      <c r="D6222" t="s">
        <v>134</v>
      </c>
      <c r="E6222" t="s">
        <v>32</v>
      </c>
      <c r="F6222" t="s">
        <v>83</v>
      </c>
      <c r="G6222">
        <v>12</v>
      </c>
      <c r="H6222">
        <v>433399</v>
      </c>
      <c r="I6222" t="s">
        <v>34</v>
      </c>
      <c r="J6222" s="3">
        <v>44587</v>
      </c>
      <c r="K6222">
        <v>1400</v>
      </c>
      <c r="L6222" t="s">
        <v>24884</v>
      </c>
      <c r="M6222" t="s">
        <v>1072</v>
      </c>
      <c r="N6222" t="s">
        <v>24885</v>
      </c>
      <c r="O6222" t="s">
        <v>24886</v>
      </c>
      <c r="P6222" t="s">
        <v>51</v>
      </c>
      <c r="Q6222">
        <v>3</v>
      </c>
      <c r="R6222" t="s">
        <v>40</v>
      </c>
      <c r="S6222" t="s">
        <v>63</v>
      </c>
      <c r="T6222">
        <v>52583</v>
      </c>
      <c r="U6222" s="1">
        <v>45529</v>
      </c>
      <c r="V6222" t="s">
        <v>64</v>
      </c>
      <c r="W6222">
        <v>746746</v>
      </c>
      <c r="X6222" t="s">
        <v>24887</v>
      </c>
      <c r="Y6222">
        <v>978</v>
      </c>
      <c r="Z6222">
        <v>2478</v>
      </c>
      <c r="AA6222">
        <v>2</v>
      </c>
      <c r="AB6222">
        <v>1982.4</v>
      </c>
      <c r="AC6222">
        <f>Table1_1[[#This Row],[Price]]*Table1_1[[#This Row],[Quantity]]</f>
        <v>4956</v>
      </c>
    </row>
    <row r="6223" spans="1:29" x14ac:dyDescent="0.3">
      <c r="A6223" t="s">
        <v>28</v>
      </c>
      <c r="B6223" t="s">
        <v>29</v>
      </c>
      <c r="C6223" t="s">
        <v>44</v>
      </c>
      <c r="D6223" t="s">
        <v>267</v>
      </c>
      <c r="E6223" t="s">
        <v>56</v>
      </c>
      <c r="F6223" t="s">
        <v>106</v>
      </c>
      <c r="G6223">
        <v>83</v>
      </c>
      <c r="H6223">
        <v>438510</v>
      </c>
      <c r="I6223" t="s">
        <v>58</v>
      </c>
      <c r="J6223" s="3">
        <v>45108</v>
      </c>
      <c r="K6223">
        <v>1100</v>
      </c>
      <c r="L6223" t="s">
        <v>24888</v>
      </c>
      <c r="M6223" t="s">
        <v>205</v>
      </c>
      <c r="N6223" t="s">
        <v>24889</v>
      </c>
      <c r="O6223" t="s">
        <v>24890</v>
      </c>
      <c r="P6223" t="s">
        <v>39</v>
      </c>
      <c r="Q6223">
        <v>13</v>
      </c>
      <c r="R6223" t="s">
        <v>40</v>
      </c>
      <c r="S6223" t="s">
        <v>63</v>
      </c>
      <c r="T6223">
        <v>56354</v>
      </c>
      <c r="U6223" s="1">
        <v>45482</v>
      </c>
      <c r="V6223" t="s">
        <v>126</v>
      </c>
      <c r="W6223">
        <v>685563</v>
      </c>
      <c r="X6223" t="s">
        <v>24891</v>
      </c>
      <c r="Y6223">
        <v>488</v>
      </c>
      <c r="Z6223">
        <v>830</v>
      </c>
      <c r="AA6223">
        <v>7</v>
      </c>
      <c r="AB6223">
        <v>2324</v>
      </c>
      <c r="AC6223">
        <f>Table1_1[[#This Row],[Price]]*Table1_1[[#This Row],[Quantity]]</f>
        <v>5810</v>
      </c>
    </row>
    <row r="6224" spans="1:29" x14ac:dyDescent="0.3">
      <c r="A6224" t="s">
        <v>28</v>
      </c>
      <c r="B6224" t="s">
        <v>29</v>
      </c>
      <c r="C6224" t="s">
        <v>157</v>
      </c>
      <c r="D6224" t="s">
        <v>267</v>
      </c>
      <c r="E6224" t="s">
        <v>56</v>
      </c>
      <c r="F6224" t="s">
        <v>33</v>
      </c>
      <c r="G6224">
        <v>50</v>
      </c>
      <c r="H6224">
        <v>438894</v>
      </c>
      <c r="I6224" t="s">
        <v>58</v>
      </c>
      <c r="J6224" s="3">
        <v>44331</v>
      </c>
      <c r="K6224">
        <v>950</v>
      </c>
      <c r="L6224" t="s">
        <v>24892</v>
      </c>
      <c r="M6224" t="s">
        <v>1072</v>
      </c>
      <c r="N6224" t="s">
        <v>24893</v>
      </c>
      <c r="O6224" t="s">
        <v>24894</v>
      </c>
      <c r="P6224" t="s">
        <v>87</v>
      </c>
      <c r="Q6224">
        <v>13</v>
      </c>
      <c r="R6224" t="s">
        <v>88</v>
      </c>
      <c r="S6224" t="s">
        <v>63</v>
      </c>
      <c r="T6224">
        <v>70835</v>
      </c>
      <c r="U6224" s="1">
        <v>45588</v>
      </c>
      <c r="V6224" t="s">
        <v>155</v>
      </c>
      <c r="W6224">
        <v>958480</v>
      </c>
      <c r="X6224" t="s">
        <v>24895</v>
      </c>
      <c r="Y6224">
        <v>804</v>
      </c>
      <c r="Z6224">
        <v>2826</v>
      </c>
      <c r="AA6224">
        <v>7</v>
      </c>
      <c r="AB6224">
        <v>7912.8</v>
      </c>
      <c r="AC6224">
        <f>Table1_1[[#This Row],[Price]]*Table1_1[[#This Row],[Quantity]]</f>
        <v>19782</v>
      </c>
    </row>
    <row r="6225" spans="1:29" x14ac:dyDescent="0.3">
      <c r="A6225" t="s">
        <v>28</v>
      </c>
      <c r="B6225" t="s">
        <v>29</v>
      </c>
      <c r="C6225" t="s">
        <v>157</v>
      </c>
      <c r="D6225" t="s">
        <v>317</v>
      </c>
      <c r="E6225" t="s">
        <v>46</v>
      </c>
      <c r="F6225" t="s">
        <v>47</v>
      </c>
      <c r="G6225">
        <v>1</v>
      </c>
      <c r="H6225">
        <v>423496</v>
      </c>
      <c r="I6225" t="s">
        <v>58</v>
      </c>
      <c r="J6225" s="3">
        <v>44882</v>
      </c>
      <c r="K6225">
        <v>1100</v>
      </c>
      <c r="L6225" t="s">
        <v>24896</v>
      </c>
      <c r="M6225" t="s">
        <v>76</v>
      </c>
      <c r="N6225" t="s">
        <v>24897</v>
      </c>
      <c r="O6225" t="s">
        <v>24898</v>
      </c>
      <c r="P6225" t="s">
        <v>87</v>
      </c>
      <c r="Q6225">
        <v>4</v>
      </c>
      <c r="R6225" t="s">
        <v>88</v>
      </c>
      <c r="S6225" t="s">
        <v>41</v>
      </c>
      <c r="T6225">
        <v>41565</v>
      </c>
      <c r="U6225" s="1">
        <v>45577</v>
      </c>
      <c r="V6225" t="s">
        <v>155</v>
      </c>
      <c r="W6225">
        <v>440535</v>
      </c>
      <c r="X6225" t="s">
        <v>554</v>
      </c>
      <c r="Y6225">
        <v>536</v>
      </c>
      <c r="Z6225">
        <v>1042</v>
      </c>
      <c r="AA6225">
        <v>5</v>
      </c>
      <c r="AB6225">
        <v>2084</v>
      </c>
      <c r="AC6225">
        <f>Table1_1[[#This Row],[Price]]*Table1_1[[#This Row],[Quantity]]</f>
        <v>5210</v>
      </c>
    </row>
    <row r="6226" spans="1:29" x14ac:dyDescent="0.3">
      <c r="A6226" t="s">
        <v>28</v>
      </c>
      <c r="B6226" t="s">
        <v>29</v>
      </c>
      <c r="C6226" t="s">
        <v>54</v>
      </c>
      <c r="D6226" t="s">
        <v>546</v>
      </c>
      <c r="E6226" t="s">
        <v>46</v>
      </c>
      <c r="F6226" t="s">
        <v>106</v>
      </c>
      <c r="G6226">
        <v>58</v>
      </c>
      <c r="H6226">
        <v>429665</v>
      </c>
      <c r="I6226" t="s">
        <v>58</v>
      </c>
      <c r="J6226" s="3">
        <v>44758</v>
      </c>
      <c r="K6226">
        <v>1400</v>
      </c>
      <c r="L6226" t="s">
        <v>24899</v>
      </c>
      <c r="M6226" t="s">
        <v>244</v>
      </c>
      <c r="N6226" t="s">
        <v>24900</v>
      </c>
      <c r="O6226" t="s">
        <v>24901</v>
      </c>
      <c r="P6226" t="s">
        <v>39</v>
      </c>
      <c r="Q6226">
        <v>8</v>
      </c>
      <c r="R6226" t="s">
        <v>40</v>
      </c>
      <c r="S6226" t="s">
        <v>41</v>
      </c>
      <c r="T6226">
        <v>84883</v>
      </c>
      <c r="U6226" s="1">
        <v>45550</v>
      </c>
      <c r="V6226" t="s">
        <v>180</v>
      </c>
      <c r="W6226">
        <v>446252</v>
      </c>
      <c r="X6226" t="s">
        <v>24902</v>
      </c>
      <c r="Y6226">
        <v>377</v>
      </c>
      <c r="Z6226">
        <v>1471</v>
      </c>
      <c r="AA6226">
        <v>8</v>
      </c>
      <c r="AB6226">
        <v>4707.2</v>
      </c>
      <c r="AC6226">
        <f>Table1_1[[#This Row],[Price]]*Table1_1[[#This Row],[Quantity]]</f>
        <v>11768</v>
      </c>
    </row>
    <row r="6227" spans="1:29" x14ac:dyDescent="0.3">
      <c r="A6227" t="s">
        <v>28</v>
      </c>
      <c r="B6227" t="s">
        <v>29</v>
      </c>
      <c r="C6227" t="s">
        <v>148</v>
      </c>
      <c r="D6227" t="s">
        <v>45</v>
      </c>
      <c r="E6227" t="s">
        <v>46</v>
      </c>
      <c r="F6227" t="s">
        <v>135</v>
      </c>
      <c r="G6227">
        <v>70</v>
      </c>
      <c r="H6227">
        <v>429965</v>
      </c>
      <c r="I6227" t="s">
        <v>34</v>
      </c>
      <c r="J6227" s="3">
        <v>45624</v>
      </c>
      <c r="K6227">
        <v>1300</v>
      </c>
      <c r="L6227" t="s">
        <v>24903</v>
      </c>
      <c r="M6227" t="s">
        <v>552</v>
      </c>
      <c r="N6227" t="s">
        <v>24904</v>
      </c>
      <c r="O6227" t="s">
        <v>24905</v>
      </c>
      <c r="P6227" t="s">
        <v>39</v>
      </c>
      <c r="Q6227">
        <v>10</v>
      </c>
      <c r="R6227" t="s">
        <v>88</v>
      </c>
      <c r="S6227" t="s">
        <v>118</v>
      </c>
      <c r="T6227">
        <v>52389</v>
      </c>
      <c r="U6227" s="1">
        <v>45477</v>
      </c>
      <c r="V6227" t="s">
        <v>126</v>
      </c>
      <c r="W6227">
        <v>227615</v>
      </c>
      <c r="X6227" t="s">
        <v>24906</v>
      </c>
      <c r="Y6227">
        <v>575</v>
      </c>
      <c r="Z6227">
        <v>1663</v>
      </c>
      <c r="AA6227">
        <v>8</v>
      </c>
      <c r="AB6227">
        <v>5321.6</v>
      </c>
      <c r="AC6227">
        <f>Table1_1[[#This Row],[Price]]*Table1_1[[#This Row],[Quantity]]</f>
        <v>13304</v>
      </c>
    </row>
    <row r="6228" spans="1:29" x14ac:dyDescent="0.3">
      <c r="A6228" t="s">
        <v>28</v>
      </c>
      <c r="B6228" t="s">
        <v>29</v>
      </c>
      <c r="C6228" t="s">
        <v>193</v>
      </c>
      <c r="D6228" t="s">
        <v>187</v>
      </c>
      <c r="E6228" t="s">
        <v>46</v>
      </c>
      <c r="F6228" t="s">
        <v>113</v>
      </c>
      <c r="G6228">
        <v>61</v>
      </c>
      <c r="H6228">
        <v>422923</v>
      </c>
      <c r="I6228" t="s">
        <v>58</v>
      </c>
      <c r="J6228" s="3">
        <v>44316</v>
      </c>
      <c r="K6228">
        <v>1100</v>
      </c>
      <c r="L6228" t="s">
        <v>658</v>
      </c>
      <c r="M6228" t="s">
        <v>2124</v>
      </c>
      <c r="N6228" t="s">
        <v>24907</v>
      </c>
      <c r="O6228" t="s">
        <v>24908</v>
      </c>
      <c r="P6228" t="s">
        <v>51</v>
      </c>
      <c r="Q6228">
        <v>13</v>
      </c>
      <c r="R6228" t="s">
        <v>88</v>
      </c>
      <c r="S6228" t="s">
        <v>79</v>
      </c>
      <c r="T6228">
        <v>67331</v>
      </c>
      <c r="U6228" s="1">
        <v>45583</v>
      </c>
      <c r="V6228" t="s">
        <v>155</v>
      </c>
      <c r="W6228">
        <v>775803</v>
      </c>
      <c r="X6228" t="s">
        <v>24909</v>
      </c>
      <c r="Y6228">
        <v>339</v>
      </c>
      <c r="Z6228">
        <v>2093</v>
      </c>
      <c r="AA6228">
        <v>8</v>
      </c>
      <c r="AB6228">
        <v>6697.6</v>
      </c>
      <c r="AC6228">
        <f>Table1_1[[#This Row],[Price]]*Table1_1[[#This Row],[Quantity]]</f>
        <v>16744</v>
      </c>
    </row>
    <row r="6229" spans="1:29" x14ac:dyDescent="0.3">
      <c r="A6229" t="s">
        <v>28</v>
      </c>
      <c r="B6229" t="s">
        <v>29</v>
      </c>
      <c r="C6229" t="s">
        <v>193</v>
      </c>
      <c r="D6229" t="s">
        <v>163</v>
      </c>
      <c r="E6229" t="s">
        <v>56</v>
      </c>
      <c r="F6229" t="s">
        <v>47</v>
      </c>
      <c r="G6229">
        <v>42</v>
      </c>
      <c r="H6229">
        <v>424910</v>
      </c>
      <c r="I6229" t="s">
        <v>58</v>
      </c>
      <c r="J6229" s="3">
        <v>44279</v>
      </c>
      <c r="K6229">
        <v>1000</v>
      </c>
      <c r="L6229" t="s">
        <v>24910</v>
      </c>
      <c r="M6229" t="s">
        <v>552</v>
      </c>
      <c r="N6229" t="s">
        <v>24911</v>
      </c>
      <c r="O6229" t="s">
        <v>24912</v>
      </c>
      <c r="P6229" t="s">
        <v>39</v>
      </c>
      <c r="Q6229">
        <v>12</v>
      </c>
      <c r="R6229" t="s">
        <v>40</v>
      </c>
      <c r="S6229" t="s">
        <v>63</v>
      </c>
      <c r="T6229">
        <v>84658</v>
      </c>
      <c r="U6229" s="1">
        <v>45405</v>
      </c>
      <c r="V6229" t="s">
        <v>80</v>
      </c>
      <c r="W6229">
        <v>978247</v>
      </c>
      <c r="X6229" t="s">
        <v>24913</v>
      </c>
      <c r="Y6229">
        <v>309</v>
      </c>
      <c r="Z6229">
        <v>775</v>
      </c>
      <c r="AA6229">
        <v>4</v>
      </c>
      <c r="AB6229">
        <v>1240</v>
      </c>
      <c r="AC6229">
        <f>Table1_1[[#This Row],[Price]]*Table1_1[[#This Row],[Quantity]]</f>
        <v>3100</v>
      </c>
    </row>
    <row r="6230" spans="1:29" x14ac:dyDescent="0.3">
      <c r="A6230" t="s">
        <v>28</v>
      </c>
      <c r="B6230" t="s">
        <v>29</v>
      </c>
      <c r="C6230" t="s">
        <v>91</v>
      </c>
      <c r="D6230" t="s">
        <v>105</v>
      </c>
      <c r="E6230" t="s">
        <v>56</v>
      </c>
      <c r="F6230" t="s">
        <v>150</v>
      </c>
      <c r="G6230">
        <v>95</v>
      </c>
      <c r="H6230">
        <v>424929</v>
      </c>
      <c r="I6230" t="s">
        <v>34</v>
      </c>
      <c r="J6230" s="3">
        <v>43869</v>
      </c>
      <c r="K6230">
        <v>1200</v>
      </c>
      <c r="L6230" t="s">
        <v>24914</v>
      </c>
      <c r="M6230" t="s">
        <v>108</v>
      </c>
      <c r="N6230" t="s">
        <v>24915</v>
      </c>
      <c r="O6230" t="s">
        <v>24916</v>
      </c>
      <c r="P6230" t="s">
        <v>39</v>
      </c>
      <c r="Q6230">
        <v>20</v>
      </c>
      <c r="R6230" t="s">
        <v>88</v>
      </c>
      <c r="S6230" t="s">
        <v>79</v>
      </c>
      <c r="T6230">
        <v>10832</v>
      </c>
      <c r="U6230" s="1">
        <v>45582</v>
      </c>
      <c r="V6230" t="s">
        <v>155</v>
      </c>
      <c r="W6230">
        <v>629664</v>
      </c>
      <c r="X6230" t="s">
        <v>24917</v>
      </c>
      <c r="Y6230">
        <v>312</v>
      </c>
      <c r="Z6230">
        <v>2254</v>
      </c>
      <c r="AA6230">
        <v>5</v>
      </c>
      <c r="AB6230">
        <v>4508</v>
      </c>
      <c r="AC6230">
        <f>Table1_1[[#This Row],[Price]]*Table1_1[[#This Row],[Quantity]]</f>
        <v>11270</v>
      </c>
    </row>
    <row r="6231" spans="1:29" x14ac:dyDescent="0.3">
      <c r="A6231" t="s">
        <v>28</v>
      </c>
      <c r="B6231" t="s">
        <v>29</v>
      </c>
      <c r="C6231" t="s">
        <v>193</v>
      </c>
      <c r="D6231" t="s">
        <v>82</v>
      </c>
      <c r="E6231" t="s">
        <v>56</v>
      </c>
      <c r="F6231" t="s">
        <v>135</v>
      </c>
      <c r="G6231">
        <v>54</v>
      </c>
      <c r="H6231">
        <v>403947</v>
      </c>
      <c r="I6231" t="s">
        <v>34</v>
      </c>
      <c r="J6231" s="3">
        <v>43930</v>
      </c>
      <c r="K6231">
        <v>1400</v>
      </c>
      <c r="L6231" t="s">
        <v>24918</v>
      </c>
      <c r="M6231" t="s">
        <v>1198</v>
      </c>
      <c r="N6231" t="s">
        <v>24919</v>
      </c>
      <c r="O6231">
        <v>-3110</v>
      </c>
      <c r="P6231" t="s">
        <v>51</v>
      </c>
      <c r="Q6231">
        <v>12</v>
      </c>
      <c r="R6231" t="s">
        <v>88</v>
      </c>
      <c r="S6231" t="s">
        <v>63</v>
      </c>
      <c r="T6231">
        <v>26942</v>
      </c>
      <c r="U6231" s="1">
        <v>45358</v>
      </c>
      <c r="V6231" t="s">
        <v>72</v>
      </c>
      <c r="W6231">
        <v>286080</v>
      </c>
      <c r="X6231" t="s">
        <v>24920</v>
      </c>
      <c r="Y6231">
        <v>857</v>
      </c>
      <c r="Z6231">
        <v>1697</v>
      </c>
      <c r="AA6231">
        <v>6</v>
      </c>
      <c r="AB6231">
        <v>4072.8</v>
      </c>
      <c r="AC6231">
        <f>Table1_1[[#This Row],[Price]]*Table1_1[[#This Row],[Quantity]]</f>
        <v>10182</v>
      </c>
    </row>
    <row r="6232" spans="1:29" x14ac:dyDescent="0.3">
      <c r="A6232" t="s">
        <v>28</v>
      </c>
      <c r="B6232" t="s">
        <v>29</v>
      </c>
      <c r="C6232" t="s">
        <v>66</v>
      </c>
      <c r="D6232" t="s">
        <v>170</v>
      </c>
      <c r="E6232" t="s">
        <v>46</v>
      </c>
      <c r="F6232" t="s">
        <v>47</v>
      </c>
      <c r="G6232">
        <v>70</v>
      </c>
      <c r="H6232">
        <v>403903</v>
      </c>
      <c r="I6232" t="s">
        <v>34</v>
      </c>
      <c r="J6232" s="3">
        <v>44543</v>
      </c>
      <c r="K6232">
        <v>1200</v>
      </c>
      <c r="L6232" t="s">
        <v>24921</v>
      </c>
      <c r="M6232" t="s">
        <v>256</v>
      </c>
      <c r="N6232" t="s">
        <v>24922</v>
      </c>
      <c r="O6232">
        <v>5493348966</v>
      </c>
      <c r="P6232" t="s">
        <v>87</v>
      </c>
      <c r="Q6232">
        <v>9</v>
      </c>
      <c r="R6232" t="s">
        <v>40</v>
      </c>
      <c r="S6232" t="s">
        <v>118</v>
      </c>
      <c r="T6232">
        <v>26869</v>
      </c>
      <c r="U6232" s="1">
        <v>45355</v>
      </c>
      <c r="V6232" t="s">
        <v>72</v>
      </c>
      <c r="W6232">
        <v>576642</v>
      </c>
      <c r="X6232" t="s">
        <v>14378</v>
      </c>
      <c r="Y6232">
        <v>440</v>
      </c>
      <c r="Z6232">
        <v>2069</v>
      </c>
      <c r="AA6232">
        <v>2</v>
      </c>
      <c r="AB6232">
        <v>1655.2</v>
      </c>
      <c r="AC6232">
        <f>Table1_1[[#This Row],[Price]]*Table1_1[[#This Row],[Quantity]]</f>
        <v>4138</v>
      </c>
    </row>
    <row r="6233" spans="1:29" x14ac:dyDescent="0.3">
      <c r="A6233" t="s">
        <v>28</v>
      </c>
      <c r="B6233" t="s">
        <v>29</v>
      </c>
      <c r="C6233" t="s">
        <v>157</v>
      </c>
      <c r="D6233" t="s">
        <v>411</v>
      </c>
      <c r="E6233" t="s">
        <v>46</v>
      </c>
      <c r="F6233" t="s">
        <v>113</v>
      </c>
      <c r="G6233">
        <v>43</v>
      </c>
      <c r="H6233">
        <v>433872</v>
      </c>
      <c r="I6233" t="s">
        <v>58</v>
      </c>
      <c r="J6233" s="3">
        <v>44759</v>
      </c>
      <c r="K6233">
        <v>950</v>
      </c>
      <c r="L6233" t="s">
        <v>24923</v>
      </c>
      <c r="M6233" t="s">
        <v>189</v>
      </c>
      <c r="N6233" t="s">
        <v>24924</v>
      </c>
      <c r="O6233" t="s">
        <v>24925</v>
      </c>
      <c r="P6233" t="s">
        <v>39</v>
      </c>
      <c r="Q6233">
        <v>8</v>
      </c>
      <c r="R6233" t="s">
        <v>88</v>
      </c>
      <c r="S6233" t="s">
        <v>41</v>
      </c>
      <c r="T6233">
        <v>59053</v>
      </c>
      <c r="U6233" s="1">
        <v>45296</v>
      </c>
      <c r="V6233" t="s">
        <v>111</v>
      </c>
      <c r="W6233">
        <v>198865</v>
      </c>
      <c r="X6233" t="s">
        <v>24926</v>
      </c>
      <c r="Y6233">
        <v>490</v>
      </c>
      <c r="Z6233">
        <v>1384</v>
      </c>
      <c r="AA6233">
        <v>8</v>
      </c>
      <c r="AB6233">
        <v>4428.8</v>
      </c>
      <c r="AC6233">
        <f>Table1_1[[#This Row],[Price]]*Table1_1[[#This Row],[Quantity]]</f>
        <v>11072</v>
      </c>
    </row>
    <row r="6234" spans="1:29" x14ac:dyDescent="0.3">
      <c r="A6234" t="s">
        <v>28</v>
      </c>
      <c r="B6234" t="s">
        <v>29</v>
      </c>
      <c r="C6234" t="s">
        <v>66</v>
      </c>
      <c r="D6234" t="s">
        <v>248</v>
      </c>
      <c r="E6234" t="s">
        <v>46</v>
      </c>
      <c r="F6234" t="s">
        <v>355</v>
      </c>
      <c r="G6234">
        <v>91</v>
      </c>
      <c r="H6234">
        <v>434380</v>
      </c>
      <c r="I6234" t="s">
        <v>34</v>
      </c>
      <c r="J6234" s="3">
        <v>45283</v>
      </c>
      <c r="K6234">
        <v>1000</v>
      </c>
      <c r="L6234" t="s">
        <v>24927</v>
      </c>
      <c r="M6234" t="s">
        <v>417</v>
      </c>
      <c r="N6234" t="s">
        <v>24928</v>
      </c>
      <c r="O6234" t="s">
        <v>24929</v>
      </c>
      <c r="P6234" t="s">
        <v>87</v>
      </c>
      <c r="Q6234">
        <v>7</v>
      </c>
      <c r="R6234" t="s">
        <v>88</v>
      </c>
      <c r="S6234" t="s">
        <v>118</v>
      </c>
      <c r="T6234">
        <v>26631</v>
      </c>
      <c r="U6234" s="1">
        <v>45546</v>
      </c>
      <c r="V6234" t="s">
        <v>180</v>
      </c>
      <c r="W6234">
        <v>246340</v>
      </c>
      <c r="X6234" t="s">
        <v>24930</v>
      </c>
      <c r="Y6234">
        <v>616</v>
      </c>
      <c r="Z6234">
        <v>1323</v>
      </c>
      <c r="AA6234">
        <v>4</v>
      </c>
      <c r="AB6234">
        <v>2116.8000000000002</v>
      </c>
      <c r="AC6234">
        <f>Table1_1[[#This Row],[Price]]*Table1_1[[#This Row],[Quantity]]</f>
        <v>5292</v>
      </c>
    </row>
    <row r="6235" spans="1:29" x14ac:dyDescent="0.3">
      <c r="A6235" t="s">
        <v>28</v>
      </c>
      <c r="B6235" t="s">
        <v>29</v>
      </c>
      <c r="C6235" t="s">
        <v>66</v>
      </c>
      <c r="D6235" t="s">
        <v>98</v>
      </c>
      <c r="E6235" t="s">
        <v>32</v>
      </c>
      <c r="F6235" t="s">
        <v>113</v>
      </c>
      <c r="G6235">
        <v>76</v>
      </c>
      <c r="H6235">
        <v>422526</v>
      </c>
      <c r="I6235" t="s">
        <v>58</v>
      </c>
      <c r="J6235" s="3">
        <v>45497</v>
      </c>
      <c r="K6235">
        <v>1100</v>
      </c>
      <c r="L6235" t="s">
        <v>24931</v>
      </c>
      <c r="M6235" t="s">
        <v>654</v>
      </c>
      <c r="N6235" t="s">
        <v>24932</v>
      </c>
      <c r="O6235" t="s">
        <v>24933</v>
      </c>
      <c r="P6235" t="s">
        <v>87</v>
      </c>
      <c r="Q6235">
        <v>4</v>
      </c>
      <c r="R6235" t="s">
        <v>40</v>
      </c>
      <c r="S6235" t="s">
        <v>41</v>
      </c>
      <c r="T6235">
        <v>52781</v>
      </c>
      <c r="U6235" s="1">
        <v>45459</v>
      </c>
      <c r="V6235" t="s">
        <v>52</v>
      </c>
      <c r="W6235">
        <v>475452</v>
      </c>
      <c r="X6235" t="s">
        <v>24934</v>
      </c>
      <c r="Y6235">
        <v>728</v>
      </c>
      <c r="Z6235">
        <v>675</v>
      </c>
      <c r="AA6235">
        <v>6</v>
      </c>
      <c r="AB6235">
        <v>1620</v>
      </c>
      <c r="AC6235">
        <f>Table1_1[[#This Row],[Price]]*Table1_1[[#This Row],[Quantity]]</f>
        <v>4050</v>
      </c>
    </row>
    <row r="6236" spans="1:29" x14ac:dyDescent="0.3">
      <c r="A6236" t="s">
        <v>28</v>
      </c>
      <c r="B6236" t="s">
        <v>29</v>
      </c>
      <c r="C6236" t="s">
        <v>30</v>
      </c>
      <c r="D6236" t="s">
        <v>511</v>
      </c>
      <c r="E6236" t="s">
        <v>46</v>
      </c>
      <c r="F6236" t="s">
        <v>57</v>
      </c>
      <c r="G6236">
        <v>44</v>
      </c>
      <c r="H6236">
        <v>425294</v>
      </c>
      <c r="I6236" t="s">
        <v>34</v>
      </c>
      <c r="J6236" s="3">
        <v>43962</v>
      </c>
      <c r="K6236">
        <v>1000</v>
      </c>
      <c r="L6236" t="s">
        <v>24935</v>
      </c>
      <c r="M6236" t="s">
        <v>123</v>
      </c>
      <c r="N6236" t="s">
        <v>24936</v>
      </c>
      <c r="O6236" t="s">
        <v>24937</v>
      </c>
      <c r="P6236" t="s">
        <v>39</v>
      </c>
      <c r="Q6236">
        <v>5</v>
      </c>
      <c r="R6236" t="s">
        <v>40</v>
      </c>
      <c r="S6236" t="s">
        <v>79</v>
      </c>
      <c r="T6236">
        <v>98440</v>
      </c>
      <c r="U6236" s="1">
        <v>45543</v>
      </c>
      <c r="V6236" t="s">
        <v>180</v>
      </c>
      <c r="W6236">
        <v>722699</v>
      </c>
      <c r="X6236" t="s">
        <v>13492</v>
      </c>
      <c r="Y6236">
        <v>955</v>
      </c>
      <c r="Z6236">
        <v>2439</v>
      </c>
      <c r="AA6236">
        <v>5</v>
      </c>
      <c r="AB6236">
        <v>4878</v>
      </c>
      <c r="AC6236">
        <f>Table1_1[[#This Row],[Price]]*Table1_1[[#This Row],[Quantity]]</f>
        <v>12195</v>
      </c>
    </row>
    <row r="6237" spans="1:29" x14ac:dyDescent="0.3">
      <c r="A6237" t="s">
        <v>28</v>
      </c>
      <c r="B6237" t="s">
        <v>29</v>
      </c>
      <c r="C6237" t="s">
        <v>157</v>
      </c>
      <c r="D6237" t="s">
        <v>546</v>
      </c>
      <c r="E6237" t="s">
        <v>46</v>
      </c>
      <c r="F6237" t="s">
        <v>57</v>
      </c>
      <c r="G6237">
        <v>48</v>
      </c>
      <c r="H6237">
        <v>430672</v>
      </c>
      <c r="I6237" t="s">
        <v>34</v>
      </c>
      <c r="J6237" s="3">
        <v>44667</v>
      </c>
      <c r="K6237">
        <v>950</v>
      </c>
      <c r="L6237" t="s">
        <v>24938</v>
      </c>
      <c r="M6237" t="s">
        <v>1488</v>
      </c>
      <c r="N6237" t="s">
        <v>24939</v>
      </c>
      <c r="O6237" t="s">
        <v>24940</v>
      </c>
      <c r="P6237" t="s">
        <v>51</v>
      </c>
      <c r="Q6237">
        <v>12</v>
      </c>
      <c r="R6237" t="s">
        <v>88</v>
      </c>
      <c r="S6237" t="s">
        <v>79</v>
      </c>
      <c r="T6237">
        <v>54894</v>
      </c>
      <c r="U6237" s="1">
        <v>45373</v>
      </c>
      <c r="V6237" t="s">
        <v>72</v>
      </c>
      <c r="W6237">
        <v>296232</v>
      </c>
      <c r="X6237" t="s">
        <v>14975</v>
      </c>
      <c r="Y6237">
        <v>841</v>
      </c>
      <c r="Z6237">
        <v>1689</v>
      </c>
      <c r="AA6237">
        <v>1</v>
      </c>
      <c r="AB6237">
        <v>675.6</v>
      </c>
      <c r="AC6237">
        <f>Table1_1[[#This Row],[Price]]*Table1_1[[#This Row],[Quantity]]</f>
        <v>1689</v>
      </c>
    </row>
    <row r="6238" spans="1:29" x14ac:dyDescent="0.3">
      <c r="A6238" t="s">
        <v>28</v>
      </c>
      <c r="B6238" t="s">
        <v>29</v>
      </c>
      <c r="C6238" t="s">
        <v>148</v>
      </c>
      <c r="D6238" t="s">
        <v>45</v>
      </c>
      <c r="E6238" t="s">
        <v>46</v>
      </c>
      <c r="F6238" t="s">
        <v>57</v>
      </c>
      <c r="G6238">
        <v>88</v>
      </c>
      <c r="H6238">
        <v>437715</v>
      </c>
      <c r="I6238" t="s">
        <v>34</v>
      </c>
      <c r="J6238" s="3">
        <v>44732</v>
      </c>
      <c r="K6238">
        <v>1400</v>
      </c>
      <c r="L6238" t="s">
        <v>24941</v>
      </c>
      <c r="M6238" t="s">
        <v>200</v>
      </c>
      <c r="N6238" t="s">
        <v>24942</v>
      </c>
      <c r="O6238" t="s">
        <v>24943</v>
      </c>
      <c r="P6238" t="s">
        <v>87</v>
      </c>
      <c r="Q6238">
        <v>13</v>
      </c>
      <c r="R6238" t="s">
        <v>40</v>
      </c>
      <c r="S6238" t="s">
        <v>118</v>
      </c>
      <c r="T6238">
        <v>87880</v>
      </c>
      <c r="U6238" s="1">
        <v>45368</v>
      </c>
      <c r="V6238" t="s">
        <v>72</v>
      </c>
      <c r="W6238">
        <v>120887</v>
      </c>
      <c r="X6238" t="s">
        <v>24944</v>
      </c>
      <c r="Y6238">
        <v>535</v>
      </c>
      <c r="Z6238">
        <v>1747</v>
      </c>
      <c r="AA6238">
        <v>1</v>
      </c>
      <c r="AB6238">
        <v>698.80000000000007</v>
      </c>
      <c r="AC6238">
        <f>Table1_1[[#This Row],[Price]]*Table1_1[[#This Row],[Quantity]]</f>
        <v>1747</v>
      </c>
    </row>
    <row r="6239" spans="1:29" x14ac:dyDescent="0.3">
      <c r="A6239" t="s">
        <v>28</v>
      </c>
      <c r="B6239" t="s">
        <v>29</v>
      </c>
      <c r="C6239" t="s">
        <v>157</v>
      </c>
      <c r="D6239" t="s">
        <v>248</v>
      </c>
      <c r="E6239" t="s">
        <v>46</v>
      </c>
      <c r="F6239" t="s">
        <v>106</v>
      </c>
      <c r="G6239">
        <v>33</v>
      </c>
      <c r="H6239">
        <v>400303</v>
      </c>
      <c r="I6239" t="s">
        <v>58</v>
      </c>
      <c r="J6239" s="3">
        <v>44907</v>
      </c>
      <c r="K6239">
        <v>950</v>
      </c>
      <c r="L6239" t="s">
        <v>24946</v>
      </c>
      <c r="M6239" t="s">
        <v>552</v>
      </c>
      <c r="N6239" t="s">
        <v>24947</v>
      </c>
      <c r="O6239" t="s">
        <v>24948</v>
      </c>
      <c r="P6239" t="s">
        <v>71</v>
      </c>
      <c r="Q6239">
        <v>3</v>
      </c>
      <c r="R6239" t="s">
        <v>40</v>
      </c>
      <c r="S6239" t="s">
        <v>79</v>
      </c>
      <c r="T6239">
        <v>53407</v>
      </c>
      <c r="U6239" s="1">
        <v>45381</v>
      </c>
      <c r="V6239" t="s">
        <v>72</v>
      </c>
      <c r="W6239">
        <v>363759</v>
      </c>
      <c r="X6239" t="s">
        <v>22451</v>
      </c>
      <c r="Y6239">
        <v>656</v>
      </c>
      <c r="Z6239">
        <v>2192</v>
      </c>
      <c r="AA6239">
        <v>4</v>
      </c>
      <c r="AB6239">
        <v>3507.2000000000003</v>
      </c>
      <c r="AC6239">
        <f>Table1_1[[#This Row],[Price]]*Table1_1[[#This Row],[Quantity]]</f>
        <v>8768</v>
      </c>
    </row>
    <row r="6240" spans="1:29" x14ac:dyDescent="0.3">
      <c r="A6240" t="s">
        <v>28</v>
      </c>
      <c r="B6240" t="s">
        <v>29</v>
      </c>
      <c r="C6240" t="s">
        <v>54</v>
      </c>
      <c r="D6240" t="s">
        <v>134</v>
      </c>
      <c r="E6240" t="s">
        <v>56</v>
      </c>
      <c r="F6240" t="s">
        <v>150</v>
      </c>
      <c r="G6240">
        <v>77</v>
      </c>
      <c r="H6240">
        <v>407303</v>
      </c>
      <c r="I6240" t="s">
        <v>58</v>
      </c>
      <c r="J6240" s="3">
        <v>45427</v>
      </c>
      <c r="K6240">
        <v>950</v>
      </c>
      <c r="L6240" t="s">
        <v>24950</v>
      </c>
      <c r="M6240" t="s">
        <v>1147</v>
      </c>
      <c r="N6240" t="s">
        <v>24951</v>
      </c>
      <c r="O6240" t="s">
        <v>24952</v>
      </c>
      <c r="P6240" t="s">
        <v>39</v>
      </c>
      <c r="Q6240">
        <v>8</v>
      </c>
      <c r="R6240" t="s">
        <v>40</v>
      </c>
      <c r="S6240" t="s">
        <v>118</v>
      </c>
      <c r="T6240">
        <v>31711</v>
      </c>
      <c r="U6240" s="1">
        <v>45475</v>
      </c>
      <c r="V6240" t="s">
        <v>126</v>
      </c>
      <c r="W6240">
        <v>978687</v>
      </c>
      <c r="X6240" t="s">
        <v>24953</v>
      </c>
      <c r="Y6240">
        <v>998</v>
      </c>
      <c r="Z6240">
        <v>2604</v>
      </c>
      <c r="AA6240">
        <v>8</v>
      </c>
      <c r="AB6240">
        <v>8332.8000000000011</v>
      </c>
      <c r="AC6240">
        <f>Table1_1[[#This Row],[Price]]*Table1_1[[#This Row],[Quantity]]</f>
        <v>20832</v>
      </c>
    </row>
    <row r="6241" spans="1:29" x14ac:dyDescent="0.3">
      <c r="A6241" t="s">
        <v>28</v>
      </c>
      <c r="B6241" t="s">
        <v>29</v>
      </c>
      <c r="C6241" t="s">
        <v>148</v>
      </c>
      <c r="D6241" t="s">
        <v>467</v>
      </c>
      <c r="E6241" t="s">
        <v>56</v>
      </c>
      <c r="F6241" t="s">
        <v>113</v>
      </c>
      <c r="G6241">
        <v>35</v>
      </c>
      <c r="H6241">
        <v>434817</v>
      </c>
      <c r="I6241" t="s">
        <v>58</v>
      </c>
      <c r="J6241" s="3">
        <v>45125</v>
      </c>
      <c r="K6241">
        <v>1000</v>
      </c>
      <c r="L6241" t="s">
        <v>24955</v>
      </c>
      <c r="M6241" t="s">
        <v>366</v>
      </c>
      <c r="N6241" t="s">
        <v>24956</v>
      </c>
      <c r="O6241" t="s">
        <v>24957</v>
      </c>
      <c r="P6241" t="s">
        <v>71</v>
      </c>
      <c r="Q6241">
        <v>3</v>
      </c>
      <c r="R6241" t="s">
        <v>88</v>
      </c>
      <c r="S6241" t="s">
        <v>118</v>
      </c>
      <c r="T6241">
        <v>62764</v>
      </c>
      <c r="U6241" s="1">
        <v>45314</v>
      </c>
      <c r="V6241" t="s">
        <v>111</v>
      </c>
      <c r="W6241">
        <v>818835</v>
      </c>
      <c r="X6241" t="s">
        <v>24958</v>
      </c>
      <c r="Y6241">
        <v>268</v>
      </c>
      <c r="Z6241">
        <v>569</v>
      </c>
      <c r="AA6241">
        <v>2</v>
      </c>
      <c r="AB6241">
        <v>455.20000000000005</v>
      </c>
      <c r="AC6241">
        <f>Table1_1[[#This Row],[Price]]*Table1_1[[#This Row],[Quantity]]</f>
        <v>1138</v>
      </c>
    </row>
    <row r="6242" spans="1:29" x14ac:dyDescent="0.3">
      <c r="A6242" t="s">
        <v>28</v>
      </c>
      <c r="B6242" t="s">
        <v>29</v>
      </c>
      <c r="C6242" t="s">
        <v>157</v>
      </c>
      <c r="D6242" t="s">
        <v>411</v>
      </c>
      <c r="E6242" t="s">
        <v>46</v>
      </c>
      <c r="F6242" t="s">
        <v>175</v>
      </c>
      <c r="G6242">
        <v>80</v>
      </c>
      <c r="H6242">
        <v>427430</v>
      </c>
      <c r="I6242" t="s">
        <v>58</v>
      </c>
      <c r="J6242" s="3">
        <v>44432</v>
      </c>
      <c r="K6242">
        <v>800</v>
      </c>
      <c r="L6242" t="s">
        <v>24960</v>
      </c>
      <c r="M6242" t="s">
        <v>189</v>
      </c>
      <c r="N6242" t="s">
        <v>24961</v>
      </c>
      <c r="O6242" t="s">
        <v>24962</v>
      </c>
      <c r="P6242" t="s">
        <v>87</v>
      </c>
      <c r="Q6242">
        <v>20</v>
      </c>
      <c r="R6242" t="s">
        <v>40</v>
      </c>
      <c r="S6242" t="s">
        <v>118</v>
      </c>
      <c r="T6242">
        <v>40176</v>
      </c>
      <c r="U6242" s="1">
        <v>45445</v>
      </c>
      <c r="V6242" t="s">
        <v>52</v>
      </c>
      <c r="W6242">
        <v>382255</v>
      </c>
      <c r="X6242" t="s">
        <v>24963</v>
      </c>
      <c r="Y6242">
        <v>767</v>
      </c>
      <c r="Z6242">
        <v>1434</v>
      </c>
      <c r="AA6242">
        <v>2</v>
      </c>
      <c r="AB6242">
        <v>1147.2</v>
      </c>
      <c r="AC6242">
        <f>Table1_1[[#This Row],[Price]]*Table1_1[[#This Row],[Quantity]]</f>
        <v>2868</v>
      </c>
    </row>
    <row r="6243" spans="1:29" x14ac:dyDescent="0.3">
      <c r="A6243" t="s">
        <v>28</v>
      </c>
      <c r="B6243" t="s">
        <v>29</v>
      </c>
      <c r="C6243" t="s">
        <v>157</v>
      </c>
      <c r="D6243" t="s">
        <v>267</v>
      </c>
      <c r="E6243" t="s">
        <v>46</v>
      </c>
      <c r="F6243" t="s">
        <v>33</v>
      </c>
      <c r="G6243">
        <v>12</v>
      </c>
      <c r="H6243">
        <v>406989</v>
      </c>
      <c r="I6243" t="s">
        <v>34</v>
      </c>
      <c r="J6243" s="3">
        <v>45306</v>
      </c>
      <c r="K6243">
        <v>1200</v>
      </c>
      <c r="L6243" t="s">
        <v>1020</v>
      </c>
      <c r="M6243" t="s">
        <v>542</v>
      </c>
      <c r="N6243" t="s">
        <v>24964</v>
      </c>
      <c r="O6243" t="s">
        <v>24965</v>
      </c>
      <c r="P6243" t="s">
        <v>87</v>
      </c>
      <c r="Q6243">
        <v>18</v>
      </c>
      <c r="R6243" t="s">
        <v>40</v>
      </c>
      <c r="S6243" t="s">
        <v>118</v>
      </c>
      <c r="T6243">
        <v>40996</v>
      </c>
      <c r="U6243" s="1">
        <v>45450</v>
      </c>
      <c r="V6243" t="s">
        <v>52</v>
      </c>
      <c r="W6243">
        <v>515501</v>
      </c>
      <c r="X6243" t="s">
        <v>24966</v>
      </c>
      <c r="Y6243">
        <v>887</v>
      </c>
      <c r="Z6243">
        <v>2574</v>
      </c>
      <c r="AA6243">
        <v>2</v>
      </c>
      <c r="AB6243">
        <v>2059.2000000000003</v>
      </c>
      <c r="AC6243">
        <f>Table1_1[[#This Row],[Price]]*Table1_1[[#This Row],[Quantity]]</f>
        <v>5148</v>
      </c>
    </row>
    <row r="6244" spans="1:29" x14ac:dyDescent="0.3">
      <c r="A6244" t="s">
        <v>28</v>
      </c>
      <c r="B6244" t="s">
        <v>29</v>
      </c>
      <c r="C6244" t="s">
        <v>148</v>
      </c>
      <c r="D6244" t="s">
        <v>92</v>
      </c>
      <c r="E6244" t="s">
        <v>46</v>
      </c>
      <c r="F6244" t="s">
        <v>355</v>
      </c>
      <c r="G6244">
        <v>19</v>
      </c>
      <c r="H6244">
        <v>416669</v>
      </c>
      <c r="I6244" t="s">
        <v>58</v>
      </c>
      <c r="J6244" s="3">
        <v>45142</v>
      </c>
      <c r="K6244">
        <v>1200</v>
      </c>
      <c r="L6244" t="s">
        <v>7779</v>
      </c>
      <c r="M6244" t="s">
        <v>101</v>
      </c>
      <c r="N6244" t="s">
        <v>24967</v>
      </c>
      <c r="O6244" t="s">
        <v>24968</v>
      </c>
      <c r="P6244" t="s">
        <v>39</v>
      </c>
      <c r="Q6244">
        <v>19</v>
      </c>
      <c r="R6244" t="s">
        <v>88</v>
      </c>
      <c r="S6244" t="s">
        <v>79</v>
      </c>
      <c r="T6244">
        <v>11030</v>
      </c>
      <c r="U6244" s="1">
        <v>45557</v>
      </c>
      <c r="V6244" t="s">
        <v>180</v>
      </c>
      <c r="W6244">
        <v>199230</v>
      </c>
      <c r="X6244" t="s">
        <v>24969</v>
      </c>
      <c r="Y6244">
        <v>610</v>
      </c>
      <c r="Z6244">
        <v>2138</v>
      </c>
      <c r="AA6244">
        <v>7</v>
      </c>
      <c r="AB6244">
        <v>5986.4000000000015</v>
      </c>
      <c r="AC6244">
        <f>Table1_1[[#This Row],[Price]]*Table1_1[[#This Row],[Quantity]]</f>
        <v>14966</v>
      </c>
    </row>
    <row r="6245" spans="1:29" x14ac:dyDescent="0.3">
      <c r="A6245" t="s">
        <v>28</v>
      </c>
      <c r="B6245" t="s">
        <v>29</v>
      </c>
      <c r="C6245" t="s">
        <v>91</v>
      </c>
      <c r="D6245" t="s">
        <v>546</v>
      </c>
      <c r="E6245" t="s">
        <v>56</v>
      </c>
      <c r="F6245" t="s">
        <v>113</v>
      </c>
      <c r="G6245">
        <v>13</v>
      </c>
      <c r="H6245">
        <v>421743</v>
      </c>
      <c r="I6245" t="s">
        <v>34</v>
      </c>
      <c r="J6245" s="3">
        <v>44795</v>
      </c>
      <c r="K6245">
        <v>1000</v>
      </c>
      <c r="L6245" t="s">
        <v>24971</v>
      </c>
      <c r="M6245" t="s">
        <v>36</v>
      </c>
      <c r="N6245" t="s">
        <v>24972</v>
      </c>
      <c r="O6245" t="s">
        <v>24973</v>
      </c>
      <c r="P6245" t="s">
        <v>87</v>
      </c>
      <c r="Q6245">
        <v>12</v>
      </c>
      <c r="R6245" t="s">
        <v>88</v>
      </c>
      <c r="S6245" t="s">
        <v>79</v>
      </c>
      <c r="T6245">
        <v>53593</v>
      </c>
      <c r="U6245" s="1">
        <v>45611</v>
      </c>
      <c r="V6245" t="s">
        <v>42</v>
      </c>
      <c r="W6245">
        <v>298085</v>
      </c>
      <c r="X6245" t="s">
        <v>24974</v>
      </c>
      <c r="Y6245">
        <v>872</v>
      </c>
      <c r="Z6245">
        <v>1654</v>
      </c>
      <c r="AA6245">
        <v>8</v>
      </c>
      <c r="AB6245">
        <v>5292.8</v>
      </c>
      <c r="AC6245">
        <f>Table1_1[[#This Row],[Price]]*Table1_1[[#This Row],[Quantity]]</f>
        <v>13232</v>
      </c>
    </row>
    <row r="6246" spans="1:29" x14ac:dyDescent="0.3">
      <c r="A6246" t="s">
        <v>28</v>
      </c>
      <c r="B6246" t="s">
        <v>29</v>
      </c>
      <c r="C6246" t="s">
        <v>193</v>
      </c>
      <c r="D6246" t="s">
        <v>611</v>
      </c>
      <c r="E6246" t="s">
        <v>56</v>
      </c>
      <c r="F6246" t="s">
        <v>99</v>
      </c>
      <c r="G6246">
        <v>46</v>
      </c>
      <c r="H6246">
        <v>411459</v>
      </c>
      <c r="I6246" t="s">
        <v>58</v>
      </c>
      <c r="J6246" s="3">
        <v>44620</v>
      </c>
      <c r="K6246">
        <v>1100</v>
      </c>
      <c r="L6246" t="s">
        <v>24975</v>
      </c>
      <c r="M6246" t="s">
        <v>172</v>
      </c>
      <c r="N6246" t="s">
        <v>24976</v>
      </c>
      <c r="O6246" t="s">
        <v>24977</v>
      </c>
      <c r="P6246" t="s">
        <v>87</v>
      </c>
      <c r="Q6246">
        <v>19</v>
      </c>
      <c r="R6246" t="s">
        <v>40</v>
      </c>
      <c r="S6246" t="s">
        <v>41</v>
      </c>
      <c r="T6246">
        <v>26929</v>
      </c>
      <c r="U6246" s="1">
        <v>45294</v>
      </c>
      <c r="V6246" t="s">
        <v>111</v>
      </c>
      <c r="W6246">
        <v>616339</v>
      </c>
      <c r="X6246" t="s">
        <v>24978</v>
      </c>
      <c r="Y6246">
        <v>735</v>
      </c>
      <c r="Z6246">
        <v>1337</v>
      </c>
      <c r="AA6246">
        <v>4</v>
      </c>
      <c r="AB6246">
        <v>2139.2000000000003</v>
      </c>
      <c r="AC6246">
        <f>Table1_1[[#This Row],[Price]]*Table1_1[[#This Row],[Quantity]]</f>
        <v>5348</v>
      </c>
    </row>
    <row r="6247" spans="1:29" x14ac:dyDescent="0.3">
      <c r="A6247" t="s">
        <v>28</v>
      </c>
      <c r="B6247" t="s">
        <v>29</v>
      </c>
      <c r="C6247" t="s">
        <v>54</v>
      </c>
      <c r="D6247" t="s">
        <v>621</v>
      </c>
      <c r="E6247" t="s">
        <v>56</v>
      </c>
      <c r="F6247" t="s">
        <v>47</v>
      </c>
      <c r="G6247">
        <v>65</v>
      </c>
      <c r="H6247">
        <v>421049</v>
      </c>
      <c r="I6247" t="s">
        <v>34</v>
      </c>
      <c r="J6247" s="3">
        <v>45206</v>
      </c>
      <c r="K6247">
        <v>1300</v>
      </c>
      <c r="L6247" t="s">
        <v>24979</v>
      </c>
      <c r="M6247" t="s">
        <v>731</v>
      </c>
      <c r="N6247" t="s">
        <v>24980</v>
      </c>
      <c r="O6247" t="s">
        <v>24981</v>
      </c>
      <c r="P6247" t="s">
        <v>71</v>
      </c>
      <c r="Q6247">
        <v>11</v>
      </c>
      <c r="R6247" t="s">
        <v>40</v>
      </c>
      <c r="S6247" t="s">
        <v>118</v>
      </c>
      <c r="T6247">
        <v>68924</v>
      </c>
      <c r="U6247" s="1">
        <v>45508</v>
      </c>
      <c r="V6247" t="s">
        <v>64</v>
      </c>
      <c r="W6247">
        <v>254883</v>
      </c>
      <c r="X6247" t="s">
        <v>9965</v>
      </c>
      <c r="Y6247">
        <v>363</v>
      </c>
      <c r="Z6247">
        <v>2557</v>
      </c>
      <c r="AA6247">
        <v>3</v>
      </c>
      <c r="AB6247">
        <v>3068.4</v>
      </c>
      <c r="AC6247">
        <f>Table1_1[[#This Row],[Price]]*Table1_1[[#This Row],[Quantity]]</f>
        <v>7671</v>
      </c>
    </row>
    <row r="6248" spans="1:29" x14ac:dyDescent="0.3">
      <c r="A6248" t="s">
        <v>28</v>
      </c>
      <c r="B6248" t="s">
        <v>29</v>
      </c>
      <c r="C6248" t="s">
        <v>148</v>
      </c>
      <c r="D6248" t="s">
        <v>511</v>
      </c>
      <c r="E6248" t="s">
        <v>46</v>
      </c>
      <c r="F6248" t="s">
        <v>47</v>
      </c>
      <c r="G6248">
        <v>51</v>
      </c>
      <c r="H6248">
        <v>417976</v>
      </c>
      <c r="I6248" t="s">
        <v>58</v>
      </c>
      <c r="J6248" s="3">
        <v>45069</v>
      </c>
      <c r="K6248">
        <v>1000</v>
      </c>
      <c r="L6248" t="s">
        <v>24982</v>
      </c>
      <c r="M6248" t="s">
        <v>591</v>
      </c>
      <c r="N6248" t="s">
        <v>24983</v>
      </c>
      <c r="O6248" t="s">
        <v>24984</v>
      </c>
      <c r="P6248" t="s">
        <v>39</v>
      </c>
      <c r="Q6248">
        <v>9</v>
      </c>
      <c r="R6248" t="s">
        <v>40</v>
      </c>
      <c r="S6248" t="s">
        <v>41</v>
      </c>
      <c r="T6248">
        <v>13129</v>
      </c>
      <c r="U6248" s="1">
        <v>45299</v>
      </c>
      <c r="V6248" t="s">
        <v>111</v>
      </c>
      <c r="W6248">
        <v>351842</v>
      </c>
      <c r="X6248" t="s">
        <v>24985</v>
      </c>
      <c r="Y6248">
        <v>692</v>
      </c>
      <c r="Z6248">
        <v>2460</v>
      </c>
      <c r="AA6248">
        <v>7</v>
      </c>
      <c r="AB6248">
        <v>6888</v>
      </c>
      <c r="AC6248">
        <f>Table1_1[[#This Row],[Price]]*Table1_1[[#This Row],[Quantity]]</f>
        <v>17220</v>
      </c>
    </row>
    <row r="6249" spans="1:29" x14ac:dyDescent="0.3">
      <c r="A6249" t="s">
        <v>28</v>
      </c>
      <c r="B6249" t="s">
        <v>29</v>
      </c>
      <c r="C6249" t="s">
        <v>91</v>
      </c>
      <c r="D6249" t="s">
        <v>380</v>
      </c>
      <c r="E6249" t="s">
        <v>32</v>
      </c>
      <c r="F6249" t="s">
        <v>83</v>
      </c>
      <c r="G6249">
        <v>38</v>
      </c>
      <c r="H6249">
        <v>419608</v>
      </c>
      <c r="I6249" t="s">
        <v>58</v>
      </c>
      <c r="J6249" s="3">
        <v>44665</v>
      </c>
      <c r="K6249">
        <v>1300</v>
      </c>
      <c r="L6249" t="s">
        <v>24986</v>
      </c>
      <c r="M6249" t="s">
        <v>115</v>
      </c>
      <c r="N6249" t="s">
        <v>24987</v>
      </c>
      <c r="O6249" t="s">
        <v>24988</v>
      </c>
      <c r="P6249" t="s">
        <v>51</v>
      </c>
      <c r="Q6249">
        <v>4</v>
      </c>
      <c r="R6249" t="s">
        <v>88</v>
      </c>
      <c r="S6249" t="s">
        <v>41</v>
      </c>
      <c r="T6249">
        <v>69385</v>
      </c>
      <c r="U6249" s="1">
        <v>45422</v>
      </c>
      <c r="V6249" t="s">
        <v>140</v>
      </c>
      <c r="W6249">
        <v>956295</v>
      </c>
      <c r="X6249" t="s">
        <v>1486</v>
      </c>
      <c r="Y6249">
        <v>879</v>
      </c>
      <c r="Z6249">
        <v>699</v>
      </c>
      <c r="AA6249">
        <v>8</v>
      </c>
      <c r="AB6249">
        <v>2236.8000000000002</v>
      </c>
      <c r="AC6249">
        <f>Table1_1[[#This Row],[Price]]*Table1_1[[#This Row],[Quantity]]</f>
        <v>5592</v>
      </c>
    </row>
    <row r="6250" spans="1:29" x14ac:dyDescent="0.3">
      <c r="A6250" t="s">
        <v>28</v>
      </c>
      <c r="B6250" t="s">
        <v>29</v>
      </c>
      <c r="C6250" t="s">
        <v>148</v>
      </c>
      <c r="D6250" t="s">
        <v>254</v>
      </c>
      <c r="E6250" t="s">
        <v>56</v>
      </c>
      <c r="F6250" t="s">
        <v>57</v>
      </c>
      <c r="G6250">
        <v>31</v>
      </c>
      <c r="H6250">
        <v>438417</v>
      </c>
      <c r="I6250" t="s">
        <v>34</v>
      </c>
      <c r="J6250" s="3">
        <v>44639</v>
      </c>
      <c r="K6250">
        <v>1300</v>
      </c>
      <c r="L6250" t="s">
        <v>24989</v>
      </c>
      <c r="M6250" t="s">
        <v>361</v>
      </c>
      <c r="N6250" t="s">
        <v>24990</v>
      </c>
      <c r="O6250" t="s">
        <v>24991</v>
      </c>
      <c r="P6250" t="s">
        <v>87</v>
      </c>
      <c r="Q6250">
        <v>15</v>
      </c>
      <c r="R6250" t="s">
        <v>88</v>
      </c>
      <c r="S6250" t="s">
        <v>79</v>
      </c>
      <c r="T6250">
        <v>46068</v>
      </c>
      <c r="U6250" s="1">
        <v>45332</v>
      </c>
      <c r="V6250" t="s">
        <v>119</v>
      </c>
      <c r="W6250">
        <v>945218</v>
      </c>
      <c r="X6250" t="s">
        <v>24992</v>
      </c>
      <c r="Y6250">
        <v>859</v>
      </c>
      <c r="Z6250">
        <v>2231</v>
      </c>
      <c r="AA6250">
        <v>1</v>
      </c>
      <c r="AB6250">
        <v>892.40000000000009</v>
      </c>
      <c r="AC6250">
        <f>Table1_1[[#This Row],[Price]]*Table1_1[[#This Row],[Quantity]]</f>
        <v>2231</v>
      </c>
    </row>
    <row r="6251" spans="1:29" x14ac:dyDescent="0.3">
      <c r="A6251" t="s">
        <v>28</v>
      </c>
      <c r="B6251" t="s">
        <v>29</v>
      </c>
      <c r="C6251" t="s">
        <v>91</v>
      </c>
      <c r="D6251" t="s">
        <v>338</v>
      </c>
      <c r="E6251" t="s">
        <v>56</v>
      </c>
      <c r="F6251" t="s">
        <v>83</v>
      </c>
      <c r="G6251">
        <v>47</v>
      </c>
      <c r="H6251">
        <v>420757</v>
      </c>
      <c r="I6251" t="s">
        <v>58</v>
      </c>
      <c r="J6251" s="3">
        <v>44686</v>
      </c>
      <c r="K6251">
        <v>1000</v>
      </c>
      <c r="L6251" t="s">
        <v>24994</v>
      </c>
      <c r="M6251" t="s">
        <v>1409</v>
      </c>
      <c r="N6251" t="s">
        <v>24995</v>
      </c>
      <c r="O6251" t="s">
        <v>24996</v>
      </c>
      <c r="P6251" t="s">
        <v>51</v>
      </c>
      <c r="Q6251">
        <v>8</v>
      </c>
      <c r="R6251" t="s">
        <v>40</v>
      </c>
      <c r="S6251" t="s">
        <v>79</v>
      </c>
      <c r="T6251">
        <v>56384</v>
      </c>
      <c r="U6251" s="1">
        <v>45567</v>
      </c>
      <c r="V6251" t="s">
        <v>155</v>
      </c>
      <c r="W6251">
        <v>638102</v>
      </c>
      <c r="X6251" t="s">
        <v>24997</v>
      </c>
      <c r="Y6251">
        <v>803</v>
      </c>
      <c r="Z6251">
        <v>738</v>
      </c>
      <c r="AA6251">
        <v>5</v>
      </c>
      <c r="AB6251">
        <v>1476</v>
      </c>
      <c r="AC6251">
        <f>Table1_1[[#This Row],[Price]]*Table1_1[[#This Row],[Quantity]]</f>
        <v>3690</v>
      </c>
    </row>
    <row r="6252" spans="1:29" x14ac:dyDescent="0.3">
      <c r="A6252" t="s">
        <v>28</v>
      </c>
      <c r="B6252" t="s">
        <v>29</v>
      </c>
      <c r="C6252" t="s">
        <v>66</v>
      </c>
      <c r="D6252" t="s">
        <v>611</v>
      </c>
      <c r="E6252" t="s">
        <v>32</v>
      </c>
      <c r="F6252" t="s">
        <v>175</v>
      </c>
      <c r="G6252">
        <v>17</v>
      </c>
      <c r="H6252">
        <v>435454</v>
      </c>
      <c r="I6252" t="s">
        <v>58</v>
      </c>
      <c r="J6252" s="3">
        <v>43920</v>
      </c>
      <c r="K6252">
        <v>1000</v>
      </c>
      <c r="L6252" t="s">
        <v>4158</v>
      </c>
      <c r="M6252" t="s">
        <v>1483</v>
      </c>
      <c r="N6252" t="s">
        <v>24998</v>
      </c>
      <c r="O6252" t="s">
        <v>24999</v>
      </c>
      <c r="P6252" t="s">
        <v>71</v>
      </c>
      <c r="Q6252">
        <v>4</v>
      </c>
      <c r="R6252" t="s">
        <v>40</v>
      </c>
      <c r="S6252" t="s">
        <v>118</v>
      </c>
      <c r="T6252">
        <v>43488</v>
      </c>
      <c r="U6252" s="1">
        <v>45342</v>
      </c>
      <c r="V6252" t="s">
        <v>119</v>
      </c>
      <c r="W6252">
        <v>603790</v>
      </c>
      <c r="X6252" t="s">
        <v>25000</v>
      </c>
      <c r="Y6252">
        <v>280</v>
      </c>
      <c r="Z6252">
        <v>2772</v>
      </c>
      <c r="AA6252">
        <v>6</v>
      </c>
      <c r="AB6252">
        <v>6652.8</v>
      </c>
      <c r="AC6252">
        <f>Table1_1[[#This Row],[Price]]*Table1_1[[#This Row],[Quantity]]</f>
        <v>16632</v>
      </c>
    </row>
    <row r="6253" spans="1:29" x14ac:dyDescent="0.3">
      <c r="A6253" t="s">
        <v>28</v>
      </c>
      <c r="B6253" t="s">
        <v>29</v>
      </c>
      <c r="C6253" t="s">
        <v>30</v>
      </c>
      <c r="D6253" t="s">
        <v>45</v>
      </c>
      <c r="E6253" t="s">
        <v>32</v>
      </c>
      <c r="F6253" t="s">
        <v>33</v>
      </c>
      <c r="G6253">
        <v>1</v>
      </c>
      <c r="H6253">
        <v>430963</v>
      </c>
      <c r="I6253" t="s">
        <v>34</v>
      </c>
      <c r="J6253" s="3">
        <v>44133</v>
      </c>
      <c r="K6253">
        <v>1400</v>
      </c>
      <c r="L6253" t="s">
        <v>25001</v>
      </c>
      <c r="M6253" t="s">
        <v>1483</v>
      </c>
      <c r="N6253" t="s">
        <v>25002</v>
      </c>
      <c r="O6253" t="s">
        <v>25003</v>
      </c>
      <c r="P6253" t="s">
        <v>87</v>
      </c>
      <c r="Q6253">
        <v>15</v>
      </c>
      <c r="R6253" t="s">
        <v>88</v>
      </c>
      <c r="S6253" t="s">
        <v>63</v>
      </c>
      <c r="T6253">
        <v>94204</v>
      </c>
      <c r="U6253" s="1">
        <v>45379</v>
      </c>
      <c r="V6253" t="s">
        <v>72</v>
      </c>
      <c r="W6253">
        <v>806072</v>
      </c>
      <c r="X6253" t="s">
        <v>5817</v>
      </c>
      <c r="Y6253">
        <v>739</v>
      </c>
      <c r="Z6253">
        <v>1345</v>
      </c>
      <c r="AA6253">
        <v>4</v>
      </c>
      <c r="AB6253">
        <v>2152</v>
      </c>
      <c r="AC6253">
        <f>Table1_1[[#This Row],[Price]]*Table1_1[[#This Row],[Quantity]]</f>
        <v>5380</v>
      </c>
    </row>
    <row r="6254" spans="1:29" x14ac:dyDescent="0.3">
      <c r="A6254" t="s">
        <v>28</v>
      </c>
      <c r="B6254" t="s">
        <v>29</v>
      </c>
      <c r="C6254" t="s">
        <v>30</v>
      </c>
      <c r="D6254" t="s">
        <v>142</v>
      </c>
      <c r="E6254" t="s">
        <v>46</v>
      </c>
      <c r="F6254" t="s">
        <v>150</v>
      </c>
      <c r="G6254">
        <v>18</v>
      </c>
      <c r="H6254">
        <v>423046</v>
      </c>
      <c r="I6254" t="s">
        <v>58</v>
      </c>
      <c r="J6254" s="3">
        <v>44105</v>
      </c>
      <c r="K6254">
        <v>950</v>
      </c>
      <c r="L6254" t="s">
        <v>6363</v>
      </c>
      <c r="M6254" t="s">
        <v>115</v>
      </c>
      <c r="N6254" t="s">
        <v>25004</v>
      </c>
      <c r="O6254" t="s">
        <v>25005</v>
      </c>
      <c r="P6254" t="s">
        <v>87</v>
      </c>
      <c r="Q6254">
        <v>5</v>
      </c>
      <c r="R6254" t="s">
        <v>40</v>
      </c>
      <c r="S6254" t="s">
        <v>118</v>
      </c>
      <c r="T6254">
        <v>97110</v>
      </c>
      <c r="U6254" s="1">
        <v>45613</v>
      </c>
      <c r="V6254" t="s">
        <v>42</v>
      </c>
      <c r="W6254">
        <v>351150</v>
      </c>
      <c r="X6254" t="s">
        <v>25006</v>
      </c>
      <c r="Y6254">
        <v>843</v>
      </c>
      <c r="Z6254">
        <v>2924</v>
      </c>
      <c r="AA6254">
        <v>5</v>
      </c>
      <c r="AB6254">
        <v>5848</v>
      </c>
      <c r="AC6254">
        <f>Table1_1[[#This Row],[Price]]*Table1_1[[#This Row],[Quantity]]</f>
        <v>14620</v>
      </c>
    </row>
    <row r="6255" spans="1:29" x14ac:dyDescent="0.3">
      <c r="A6255" t="s">
        <v>28</v>
      </c>
      <c r="B6255" t="s">
        <v>29</v>
      </c>
      <c r="C6255" t="s">
        <v>44</v>
      </c>
      <c r="D6255" t="s">
        <v>55</v>
      </c>
      <c r="E6255" t="s">
        <v>56</v>
      </c>
      <c r="F6255" t="s">
        <v>150</v>
      </c>
      <c r="G6255">
        <v>6</v>
      </c>
      <c r="H6255">
        <v>428761</v>
      </c>
      <c r="I6255" t="s">
        <v>58</v>
      </c>
      <c r="J6255" s="3">
        <v>44824</v>
      </c>
      <c r="K6255">
        <v>1300</v>
      </c>
      <c r="L6255" t="s">
        <v>25007</v>
      </c>
      <c r="M6255" t="s">
        <v>308</v>
      </c>
      <c r="N6255" t="s">
        <v>25008</v>
      </c>
      <c r="O6255" t="s">
        <v>25009</v>
      </c>
      <c r="P6255" t="s">
        <v>51</v>
      </c>
      <c r="Q6255">
        <v>11</v>
      </c>
      <c r="R6255" t="s">
        <v>40</v>
      </c>
      <c r="S6255" t="s">
        <v>41</v>
      </c>
      <c r="T6255">
        <v>27592</v>
      </c>
      <c r="U6255" s="1">
        <v>45343</v>
      </c>
      <c r="V6255" t="s">
        <v>119</v>
      </c>
      <c r="W6255">
        <v>759555</v>
      </c>
      <c r="X6255" t="s">
        <v>25010</v>
      </c>
      <c r="Y6255">
        <v>274</v>
      </c>
      <c r="Z6255">
        <v>1888</v>
      </c>
      <c r="AA6255">
        <v>3</v>
      </c>
      <c r="AB6255">
        <v>2265.6</v>
      </c>
      <c r="AC6255">
        <f>Table1_1[[#This Row],[Price]]*Table1_1[[#This Row],[Quantity]]</f>
        <v>5664</v>
      </c>
    </row>
    <row r="6256" spans="1:29" x14ac:dyDescent="0.3">
      <c r="A6256" t="s">
        <v>28</v>
      </c>
      <c r="B6256" t="s">
        <v>29</v>
      </c>
      <c r="C6256" t="s">
        <v>148</v>
      </c>
      <c r="D6256" t="s">
        <v>616</v>
      </c>
      <c r="E6256" t="s">
        <v>56</v>
      </c>
      <c r="F6256" t="s">
        <v>33</v>
      </c>
      <c r="G6256">
        <v>2</v>
      </c>
      <c r="H6256">
        <v>415161</v>
      </c>
      <c r="I6256" t="s">
        <v>34</v>
      </c>
      <c r="J6256" s="3">
        <v>44716</v>
      </c>
      <c r="K6256">
        <v>1100</v>
      </c>
      <c r="L6256" t="s">
        <v>25011</v>
      </c>
      <c r="M6256" t="s">
        <v>596</v>
      </c>
      <c r="N6256" t="s">
        <v>25012</v>
      </c>
      <c r="O6256">
        <v>5982980119</v>
      </c>
      <c r="P6256" t="s">
        <v>39</v>
      </c>
      <c r="Q6256">
        <v>8</v>
      </c>
      <c r="R6256" t="s">
        <v>40</v>
      </c>
      <c r="S6256" t="s">
        <v>79</v>
      </c>
      <c r="T6256">
        <v>46163</v>
      </c>
      <c r="U6256" s="1">
        <v>45615</v>
      </c>
      <c r="V6256" t="s">
        <v>42</v>
      </c>
      <c r="W6256">
        <v>560270</v>
      </c>
      <c r="X6256" t="s">
        <v>25013</v>
      </c>
      <c r="Y6256">
        <v>989</v>
      </c>
      <c r="Z6256">
        <v>2297</v>
      </c>
      <c r="AA6256">
        <v>4</v>
      </c>
      <c r="AB6256">
        <v>3675.2000000000003</v>
      </c>
      <c r="AC6256">
        <f>Table1_1[[#This Row],[Price]]*Table1_1[[#This Row],[Quantity]]</f>
        <v>9188</v>
      </c>
    </row>
    <row r="6257" spans="1:29" x14ac:dyDescent="0.3">
      <c r="A6257" t="s">
        <v>28</v>
      </c>
      <c r="B6257" t="s">
        <v>29</v>
      </c>
      <c r="C6257" t="s">
        <v>44</v>
      </c>
      <c r="D6257" t="s">
        <v>105</v>
      </c>
      <c r="E6257" t="s">
        <v>46</v>
      </c>
      <c r="F6257" t="s">
        <v>355</v>
      </c>
      <c r="G6257">
        <v>59</v>
      </c>
      <c r="H6257">
        <v>404298</v>
      </c>
      <c r="I6257" t="s">
        <v>34</v>
      </c>
      <c r="J6257" s="3">
        <v>44986</v>
      </c>
      <c r="K6257">
        <v>800</v>
      </c>
      <c r="L6257" t="s">
        <v>25015</v>
      </c>
      <c r="M6257" t="s">
        <v>308</v>
      </c>
      <c r="N6257" t="s">
        <v>25016</v>
      </c>
      <c r="O6257" t="s">
        <v>25017</v>
      </c>
      <c r="P6257" t="s">
        <v>87</v>
      </c>
      <c r="Q6257">
        <v>9</v>
      </c>
      <c r="R6257" t="s">
        <v>40</v>
      </c>
      <c r="S6257" t="s">
        <v>41</v>
      </c>
      <c r="T6257">
        <v>45494</v>
      </c>
      <c r="U6257" s="1">
        <v>45347</v>
      </c>
      <c r="V6257" t="s">
        <v>119</v>
      </c>
      <c r="W6257">
        <v>888511</v>
      </c>
      <c r="X6257" t="s">
        <v>25018</v>
      </c>
      <c r="Y6257">
        <v>531</v>
      </c>
      <c r="Z6257">
        <v>2059</v>
      </c>
      <c r="AA6257">
        <v>4</v>
      </c>
      <c r="AB6257">
        <v>3294.4</v>
      </c>
      <c r="AC6257">
        <f>Table1_1[[#This Row],[Price]]*Table1_1[[#This Row],[Quantity]]</f>
        <v>8236</v>
      </c>
    </row>
    <row r="6258" spans="1:29" x14ac:dyDescent="0.3">
      <c r="A6258" t="s">
        <v>28</v>
      </c>
      <c r="B6258" t="s">
        <v>29</v>
      </c>
      <c r="C6258" t="s">
        <v>91</v>
      </c>
      <c r="D6258" t="s">
        <v>380</v>
      </c>
      <c r="E6258" t="s">
        <v>32</v>
      </c>
      <c r="F6258" t="s">
        <v>135</v>
      </c>
      <c r="G6258">
        <v>32</v>
      </c>
      <c r="H6258">
        <v>404429</v>
      </c>
      <c r="I6258" t="s">
        <v>34</v>
      </c>
      <c r="J6258" s="3">
        <v>44850</v>
      </c>
      <c r="K6258">
        <v>1300</v>
      </c>
      <c r="L6258" t="s">
        <v>25019</v>
      </c>
      <c r="M6258" t="s">
        <v>1198</v>
      </c>
      <c r="N6258" t="s">
        <v>25020</v>
      </c>
      <c r="O6258">
        <v>2487147846</v>
      </c>
      <c r="P6258" t="s">
        <v>51</v>
      </c>
      <c r="Q6258">
        <v>20</v>
      </c>
      <c r="R6258" t="s">
        <v>40</v>
      </c>
      <c r="S6258" t="s">
        <v>79</v>
      </c>
      <c r="T6258">
        <v>10281</v>
      </c>
      <c r="U6258" s="1">
        <v>45324</v>
      </c>
      <c r="V6258" t="s">
        <v>119</v>
      </c>
      <c r="W6258">
        <v>371519</v>
      </c>
      <c r="X6258" t="s">
        <v>25021</v>
      </c>
      <c r="Y6258">
        <v>429</v>
      </c>
      <c r="Z6258">
        <v>2412</v>
      </c>
      <c r="AA6258">
        <v>3</v>
      </c>
      <c r="AB6258">
        <v>2894.4</v>
      </c>
      <c r="AC6258">
        <f>Table1_1[[#This Row],[Price]]*Table1_1[[#This Row],[Quantity]]</f>
        <v>7236</v>
      </c>
    </row>
    <row r="6259" spans="1:29" x14ac:dyDescent="0.3">
      <c r="A6259" t="s">
        <v>28</v>
      </c>
      <c r="B6259" t="s">
        <v>29</v>
      </c>
      <c r="C6259" t="s">
        <v>91</v>
      </c>
      <c r="D6259" t="s">
        <v>45</v>
      </c>
      <c r="E6259" t="s">
        <v>56</v>
      </c>
      <c r="F6259" t="s">
        <v>135</v>
      </c>
      <c r="G6259">
        <v>72</v>
      </c>
      <c r="H6259">
        <v>417306</v>
      </c>
      <c r="I6259" t="s">
        <v>58</v>
      </c>
      <c r="J6259" s="3">
        <v>45560</v>
      </c>
      <c r="K6259">
        <v>1400</v>
      </c>
      <c r="L6259" t="s">
        <v>25022</v>
      </c>
      <c r="M6259" t="s">
        <v>423</v>
      </c>
      <c r="N6259" t="s">
        <v>25023</v>
      </c>
      <c r="O6259" t="s">
        <v>25024</v>
      </c>
      <c r="P6259" t="s">
        <v>87</v>
      </c>
      <c r="Q6259">
        <v>16</v>
      </c>
      <c r="R6259" t="s">
        <v>88</v>
      </c>
      <c r="S6259" t="s">
        <v>41</v>
      </c>
      <c r="T6259">
        <v>16100</v>
      </c>
      <c r="U6259" s="1">
        <v>45504</v>
      </c>
      <c r="V6259" t="s">
        <v>126</v>
      </c>
      <c r="W6259">
        <v>778996</v>
      </c>
      <c r="X6259" t="s">
        <v>14644</v>
      </c>
      <c r="Y6259">
        <v>490</v>
      </c>
      <c r="Z6259">
        <v>1380</v>
      </c>
      <c r="AA6259">
        <v>7</v>
      </c>
      <c r="AB6259">
        <v>3864</v>
      </c>
      <c r="AC6259">
        <f>Table1_1[[#This Row],[Price]]*Table1_1[[#This Row],[Quantity]]</f>
        <v>9660</v>
      </c>
    </row>
    <row r="6260" spans="1:29" x14ac:dyDescent="0.3">
      <c r="A6260" t="s">
        <v>28</v>
      </c>
      <c r="B6260" t="s">
        <v>29</v>
      </c>
      <c r="C6260" t="s">
        <v>66</v>
      </c>
      <c r="D6260" t="s">
        <v>187</v>
      </c>
      <c r="E6260" t="s">
        <v>32</v>
      </c>
      <c r="F6260" t="s">
        <v>33</v>
      </c>
      <c r="G6260">
        <v>23</v>
      </c>
      <c r="H6260">
        <v>412964</v>
      </c>
      <c r="I6260" t="s">
        <v>58</v>
      </c>
      <c r="J6260" s="3">
        <v>44665</v>
      </c>
      <c r="K6260">
        <v>950</v>
      </c>
      <c r="L6260" t="s">
        <v>25025</v>
      </c>
      <c r="M6260" t="s">
        <v>123</v>
      </c>
      <c r="N6260" t="s">
        <v>25026</v>
      </c>
      <c r="O6260" t="s">
        <v>25027</v>
      </c>
      <c r="P6260" t="s">
        <v>71</v>
      </c>
      <c r="Q6260">
        <v>15</v>
      </c>
      <c r="R6260" t="s">
        <v>88</v>
      </c>
      <c r="S6260" t="s">
        <v>41</v>
      </c>
      <c r="T6260">
        <v>29783</v>
      </c>
      <c r="U6260" s="1">
        <v>45368</v>
      </c>
      <c r="V6260" t="s">
        <v>72</v>
      </c>
      <c r="W6260">
        <v>292214</v>
      </c>
      <c r="X6260" t="s">
        <v>25028</v>
      </c>
      <c r="Y6260">
        <v>539</v>
      </c>
      <c r="Z6260">
        <v>2227</v>
      </c>
      <c r="AA6260">
        <v>1</v>
      </c>
      <c r="AB6260">
        <v>890.80000000000007</v>
      </c>
      <c r="AC6260">
        <f>Table1_1[[#This Row],[Price]]*Table1_1[[#This Row],[Quantity]]</f>
        <v>2227</v>
      </c>
    </row>
    <row r="6261" spans="1:29" x14ac:dyDescent="0.3">
      <c r="A6261" t="s">
        <v>28</v>
      </c>
      <c r="B6261" t="s">
        <v>29</v>
      </c>
      <c r="C6261" t="s">
        <v>148</v>
      </c>
      <c r="D6261" t="s">
        <v>31</v>
      </c>
      <c r="E6261" t="s">
        <v>56</v>
      </c>
      <c r="F6261" t="s">
        <v>135</v>
      </c>
      <c r="G6261">
        <v>66</v>
      </c>
      <c r="H6261">
        <v>424346</v>
      </c>
      <c r="I6261" t="s">
        <v>58</v>
      </c>
      <c r="J6261" s="3">
        <v>45248</v>
      </c>
      <c r="K6261">
        <v>1100</v>
      </c>
      <c r="L6261" t="s">
        <v>9219</v>
      </c>
      <c r="M6261" t="s">
        <v>596</v>
      </c>
      <c r="N6261" t="s">
        <v>25030</v>
      </c>
      <c r="O6261" t="s">
        <v>25031</v>
      </c>
      <c r="P6261" t="s">
        <v>87</v>
      </c>
      <c r="Q6261">
        <v>18</v>
      </c>
      <c r="R6261" t="s">
        <v>40</v>
      </c>
      <c r="S6261" t="s">
        <v>79</v>
      </c>
      <c r="T6261">
        <v>87961</v>
      </c>
      <c r="U6261" s="1">
        <v>45621</v>
      </c>
      <c r="V6261" t="s">
        <v>42</v>
      </c>
      <c r="W6261">
        <v>263184</v>
      </c>
      <c r="X6261" t="s">
        <v>25032</v>
      </c>
      <c r="Y6261">
        <v>811</v>
      </c>
      <c r="Z6261">
        <v>677</v>
      </c>
      <c r="AA6261">
        <v>3</v>
      </c>
      <c r="AB6261">
        <v>812.40000000000009</v>
      </c>
      <c r="AC6261">
        <f>Table1_1[[#This Row],[Price]]*Table1_1[[#This Row],[Quantity]]</f>
        <v>2031</v>
      </c>
    </row>
    <row r="6262" spans="1:29" x14ac:dyDescent="0.3">
      <c r="A6262" t="s">
        <v>28</v>
      </c>
      <c r="B6262" t="s">
        <v>29</v>
      </c>
      <c r="C6262" t="s">
        <v>30</v>
      </c>
      <c r="D6262" t="s">
        <v>380</v>
      </c>
      <c r="E6262" t="s">
        <v>46</v>
      </c>
      <c r="F6262" t="s">
        <v>135</v>
      </c>
      <c r="G6262">
        <v>35</v>
      </c>
      <c r="H6262">
        <v>431271</v>
      </c>
      <c r="I6262" t="s">
        <v>34</v>
      </c>
      <c r="J6262" s="3">
        <v>45284</v>
      </c>
      <c r="K6262">
        <v>1300</v>
      </c>
      <c r="L6262" t="s">
        <v>25033</v>
      </c>
      <c r="M6262" t="s">
        <v>1147</v>
      </c>
      <c r="N6262" t="s">
        <v>25034</v>
      </c>
      <c r="O6262" t="s">
        <v>25035</v>
      </c>
      <c r="P6262" t="s">
        <v>39</v>
      </c>
      <c r="Q6262">
        <v>15</v>
      </c>
      <c r="R6262" t="s">
        <v>88</v>
      </c>
      <c r="S6262" t="s">
        <v>118</v>
      </c>
      <c r="T6262">
        <v>28745</v>
      </c>
      <c r="U6262" s="1">
        <v>45453</v>
      </c>
      <c r="V6262" t="s">
        <v>52</v>
      </c>
      <c r="W6262">
        <v>919765</v>
      </c>
      <c r="X6262" t="s">
        <v>25036</v>
      </c>
      <c r="Y6262">
        <v>981</v>
      </c>
      <c r="Z6262">
        <v>2409</v>
      </c>
      <c r="AA6262">
        <v>8</v>
      </c>
      <c r="AB6262">
        <v>7708.8</v>
      </c>
      <c r="AC6262">
        <f>Table1_1[[#This Row],[Price]]*Table1_1[[#This Row],[Quantity]]</f>
        <v>19272</v>
      </c>
    </row>
    <row r="6263" spans="1:29" x14ac:dyDescent="0.3">
      <c r="A6263" t="s">
        <v>28</v>
      </c>
      <c r="B6263" t="s">
        <v>29</v>
      </c>
      <c r="C6263" t="s">
        <v>193</v>
      </c>
      <c r="D6263" t="s">
        <v>82</v>
      </c>
      <c r="E6263" t="s">
        <v>32</v>
      </c>
      <c r="F6263" t="s">
        <v>175</v>
      </c>
      <c r="G6263">
        <v>10</v>
      </c>
      <c r="H6263">
        <v>436230</v>
      </c>
      <c r="I6263" t="s">
        <v>58</v>
      </c>
      <c r="J6263" s="3">
        <v>44536</v>
      </c>
      <c r="K6263">
        <v>1400</v>
      </c>
      <c r="L6263" t="s">
        <v>25037</v>
      </c>
      <c r="M6263" t="s">
        <v>129</v>
      </c>
      <c r="N6263" t="s">
        <v>25038</v>
      </c>
      <c r="O6263" t="s">
        <v>25039</v>
      </c>
      <c r="P6263" t="s">
        <v>51</v>
      </c>
      <c r="Q6263">
        <v>8</v>
      </c>
      <c r="R6263" t="s">
        <v>88</v>
      </c>
      <c r="S6263" t="s">
        <v>41</v>
      </c>
      <c r="T6263">
        <v>16108</v>
      </c>
      <c r="U6263" s="1">
        <v>45608</v>
      </c>
      <c r="V6263" t="s">
        <v>42</v>
      </c>
      <c r="W6263">
        <v>149522</v>
      </c>
      <c r="X6263" t="s">
        <v>25040</v>
      </c>
      <c r="Y6263">
        <v>747</v>
      </c>
      <c r="Z6263">
        <v>2308</v>
      </c>
      <c r="AA6263">
        <v>5</v>
      </c>
      <c r="AB6263">
        <v>4616</v>
      </c>
      <c r="AC6263">
        <f>Table1_1[[#This Row],[Price]]*Table1_1[[#This Row],[Quantity]]</f>
        <v>11540</v>
      </c>
    </row>
    <row r="6264" spans="1:29" x14ac:dyDescent="0.3">
      <c r="A6264" t="s">
        <v>28</v>
      </c>
      <c r="B6264" t="s">
        <v>29</v>
      </c>
      <c r="C6264" t="s">
        <v>91</v>
      </c>
      <c r="D6264" t="s">
        <v>637</v>
      </c>
      <c r="E6264" t="s">
        <v>56</v>
      </c>
      <c r="F6264" t="s">
        <v>57</v>
      </c>
      <c r="G6264">
        <v>36</v>
      </c>
      <c r="H6264">
        <v>434205</v>
      </c>
      <c r="I6264" t="s">
        <v>34</v>
      </c>
      <c r="J6264" s="3">
        <v>43866</v>
      </c>
      <c r="K6264">
        <v>800</v>
      </c>
      <c r="L6264" t="s">
        <v>25041</v>
      </c>
      <c r="M6264" t="s">
        <v>351</v>
      </c>
      <c r="N6264" t="s">
        <v>25042</v>
      </c>
      <c r="O6264" t="s">
        <v>25043</v>
      </c>
      <c r="P6264" t="s">
        <v>39</v>
      </c>
      <c r="Q6264">
        <v>15</v>
      </c>
      <c r="R6264" t="s">
        <v>88</v>
      </c>
      <c r="S6264" t="s">
        <v>79</v>
      </c>
      <c r="T6264">
        <v>13063</v>
      </c>
      <c r="U6264" s="1">
        <v>45300</v>
      </c>
      <c r="V6264" t="s">
        <v>111</v>
      </c>
      <c r="W6264">
        <v>715055</v>
      </c>
      <c r="X6264" t="s">
        <v>21259</v>
      </c>
      <c r="Y6264">
        <v>632</v>
      </c>
      <c r="Z6264">
        <v>2029</v>
      </c>
      <c r="AA6264">
        <v>3</v>
      </c>
      <c r="AB6264">
        <v>2434.8000000000002</v>
      </c>
      <c r="AC6264">
        <f>Table1_1[[#This Row],[Price]]*Table1_1[[#This Row],[Quantity]]</f>
        <v>6087</v>
      </c>
    </row>
    <row r="6265" spans="1:29" x14ac:dyDescent="0.3">
      <c r="A6265" t="s">
        <v>28</v>
      </c>
      <c r="B6265" t="s">
        <v>29</v>
      </c>
      <c r="C6265" t="s">
        <v>44</v>
      </c>
      <c r="D6265" t="s">
        <v>566</v>
      </c>
      <c r="E6265" t="s">
        <v>56</v>
      </c>
      <c r="F6265" t="s">
        <v>175</v>
      </c>
      <c r="G6265">
        <v>32</v>
      </c>
      <c r="H6265">
        <v>410357</v>
      </c>
      <c r="I6265" t="s">
        <v>34</v>
      </c>
      <c r="J6265" s="3">
        <v>44406</v>
      </c>
      <c r="K6265">
        <v>950</v>
      </c>
      <c r="L6265" t="s">
        <v>25044</v>
      </c>
      <c r="M6265" t="s">
        <v>953</v>
      </c>
      <c r="N6265" t="s">
        <v>25045</v>
      </c>
      <c r="O6265" t="s">
        <v>25046</v>
      </c>
      <c r="P6265" t="s">
        <v>51</v>
      </c>
      <c r="Q6265">
        <v>15</v>
      </c>
      <c r="R6265" t="s">
        <v>40</v>
      </c>
      <c r="S6265" t="s">
        <v>63</v>
      </c>
      <c r="T6265">
        <v>96993</v>
      </c>
      <c r="U6265" s="1">
        <v>45406</v>
      </c>
      <c r="V6265" t="s">
        <v>80</v>
      </c>
      <c r="W6265">
        <v>447110</v>
      </c>
      <c r="X6265" t="s">
        <v>25047</v>
      </c>
      <c r="Y6265">
        <v>622</v>
      </c>
      <c r="Z6265">
        <v>2448</v>
      </c>
      <c r="AA6265">
        <v>5</v>
      </c>
      <c r="AB6265">
        <v>4896</v>
      </c>
      <c r="AC6265">
        <f>Table1_1[[#This Row],[Price]]*Table1_1[[#This Row],[Quantity]]</f>
        <v>12240</v>
      </c>
    </row>
    <row r="6266" spans="1:29" x14ac:dyDescent="0.3">
      <c r="A6266" t="s">
        <v>28</v>
      </c>
      <c r="B6266" t="s">
        <v>29</v>
      </c>
      <c r="C6266" t="s">
        <v>148</v>
      </c>
      <c r="D6266" t="s">
        <v>621</v>
      </c>
      <c r="E6266" t="s">
        <v>56</v>
      </c>
      <c r="F6266" t="s">
        <v>106</v>
      </c>
      <c r="G6266">
        <v>52</v>
      </c>
      <c r="H6266">
        <v>435403</v>
      </c>
      <c r="I6266" t="s">
        <v>58</v>
      </c>
      <c r="J6266" s="3">
        <v>45232</v>
      </c>
      <c r="K6266">
        <v>1200</v>
      </c>
      <c r="L6266" t="s">
        <v>25048</v>
      </c>
      <c r="M6266" t="s">
        <v>76</v>
      </c>
      <c r="N6266" t="s">
        <v>25049</v>
      </c>
      <c r="O6266" t="s">
        <v>25050</v>
      </c>
      <c r="P6266" t="s">
        <v>87</v>
      </c>
      <c r="Q6266">
        <v>8</v>
      </c>
      <c r="R6266" t="s">
        <v>40</v>
      </c>
      <c r="S6266" t="s">
        <v>41</v>
      </c>
      <c r="T6266">
        <v>89451</v>
      </c>
      <c r="U6266" s="1">
        <v>45335</v>
      </c>
      <c r="V6266" t="s">
        <v>119</v>
      </c>
      <c r="W6266">
        <v>777783</v>
      </c>
      <c r="X6266" t="s">
        <v>25051</v>
      </c>
      <c r="Y6266">
        <v>420</v>
      </c>
      <c r="Z6266">
        <v>2112</v>
      </c>
      <c r="AA6266">
        <v>3</v>
      </c>
      <c r="AB6266">
        <v>2534.4</v>
      </c>
      <c r="AC6266">
        <f>Table1_1[[#This Row],[Price]]*Table1_1[[#This Row],[Quantity]]</f>
        <v>6336</v>
      </c>
    </row>
    <row r="6267" spans="1:29" x14ac:dyDescent="0.3">
      <c r="A6267" t="s">
        <v>28</v>
      </c>
      <c r="B6267" t="s">
        <v>29</v>
      </c>
      <c r="C6267" t="s">
        <v>54</v>
      </c>
      <c r="D6267" t="s">
        <v>380</v>
      </c>
      <c r="E6267" t="s">
        <v>56</v>
      </c>
      <c r="F6267" t="s">
        <v>175</v>
      </c>
      <c r="G6267">
        <v>54</v>
      </c>
      <c r="H6267">
        <v>430984</v>
      </c>
      <c r="I6267" t="s">
        <v>34</v>
      </c>
      <c r="J6267" s="3">
        <v>44932</v>
      </c>
      <c r="K6267">
        <v>1400</v>
      </c>
      <c r="L6267" t="s">
        <v>25052</v>
      </c>
      <c r="M6267" t="s">
        <v>211</v>
      </c>
      <c r="N6267" t="s">
        <v>25053</v>
      </c>
      <c r="O6267" t="s">
        <v>25054</v>
      </c>
      <c r="P6267" t="s">
        <v>71</v>
      </c>
      <c r="Q6267">
        <v>17</v>
      </c>
      <c r="R6267" t="s">
        <v>40</v>
      </c>
      <c r="S6267" t="s">
        <v>41</v>
      </c>
      <c r="T6267">
        <v>78065</v>
      </c>
      <c r="U6267" s="1">
        <v>45528</v>
      </c>
      <c r="V6267" t="s">
        <v>64</v>
      </c>
      <c r="W6267">
        <v>347762</v>
      </c>
      <c r="X6267" t="s">
        <v>25055</v>
      </c>
      <c r="Y6267">
        <v>277</v>
      </c>
      <c r="Z6267">
        <v>1554</v>
      </c>
      <c r="AA6267">
        <v>5</v>
      </c>
      <c r="AB6267">
        <v>3108</v>
      </c>
      <c r="AC6267">
        <f>Table1_1[[#This Row],[Price]]*Table1_1[[#This Row],[Quantity]]</f>
        <v>7770</v>
      </c>
    </row>
    <row r="6268" spans="1:29" x14ac:dyDescent="0.3">
      <c r="A6268" t="s">
        <v>28</v>
      </c>
      <c r="B6268" t="s">
        <v>29</v>
      </c>
      <c r="C6268" t="s">
        <v>54</v>
      </c>
      <c r="D6268" t="s">
        <v>267</v>
      </c>
      <c r="E6268" t="s">
        <v>46</v>
      </c>
      <c r="F6268" t="s">
        <v>175</v>
      </c>
      <c r="G6268">
        <v>45</v>
      </c>
      <c r="H6268">
        <v>432667</v>
      </c>
      <c r="I6268" t="s">
        <v>58</v>
      </c>
      <c r="J6268" s="3">
        <v>44475</v>
      </c>
      <c r="K6268">
        <v>1000</v>
      </c>
      <c r="L6268" t="s">
        <v>25056</v>
      </c>
      <c r="M6268" t="s">
        <v>172</v>
      </c>
      <c r="N6268" t="s">
        <v>25057</v>
      </c>
      <c r="O6268" t="s">
        <v>25058</v>
      </c>
      <c r="P6268" t="s">
        <v>51</v>
      </c>
      <c r="Q6268">
        <v>19</v>
      </c>
      <c r="R6268" t="s">
        <v>88</v>
      </c>
      <c r="S6268" t="s">
        <v>118</v>
      </c>
      <c r="T6268">
        <v>94020</v>
      </c>
      <c r="U6268" s="1">
        <v>45332</v>
      </c>
      <c r="V6268" t="s">
        <v>119</v>
      </c>
      <c r="W6268">
        <v>638012</v>
      </c>
      <c r="X6268" t="s">
        <v>25059</v>
      </c>
      <c r="Y6268">
        <v>526</v>
      </c>
      <c r="Z6268">
        <v>2634</v>
      </c>
      <c r="AA6268">
        <v>8</v>
      </c>
      <c r="AB6268">
        <v>8428.8000000000011</v>
      </c>
      <c r="AC6268">
        <f>Table1_1[[#This Row],[Price]]*Table1_1[[#This Row],[Quantity]]</f>
        <v>21072</v>
      </c>
    </row>
    <row r="6269" spans="1:29" x14ac:dyDescent="0.3">
      <c r="A6269" t="s">
        <v>28</v>
      </c>
      <c r="B6269" t="s">
        <v>29</v>
      </c>
      <c r="C6269" t="s">
        <v>157</v>
      </c>
      <c r="D6269" t="s">
        <v>170</v>
      </c>
      <c r="E6269" t="s">
        <v>56</v>
      </c>
      <c r="F6269" t="s">
        <v>99</v>
      </c>
      <c r="G6269">
        <v>98</v>
      </c>
      <c r="H6269">
        <v>430736</v>
      </c>
      <c r="I6269" t="s">
        <v>58</v>
      </c>
      <c r="J6269" s="3">
        <v>44437</v>
      </c>
      <c r="K6269">
        <v>1400</v>
      </c>
      <c r="L6269" t="s">
        <v>9306</v>
      </c>
      <c r="M6269" t="s">
        <v>269</v>
      </c>
      <c r="N6269" t="s">
        <v>25061</v>
      </c>
      <c r="O6269" t="s">
        <v>25062</v>
      </c>
      <c r="P6269" t="s">
        <v>71</v>
      </c>
      <c r="Q6269">
        <v>7</v>
      </c>
      <c r="R6269" t="s">
        <v>40</v>
      </c>
      <c r="S6269" t="s">
        <v>41</v>
      </c>
      <c r="T6269">
        <v>40885</v>
      </c>
      <c r="U6269" s="1">
        <v>45477</v>
      </c>
      <c r="V6269" t="s">
        <v>126</v>
      </c>
      <c r="W6269">
        <v>316870</v>
      </c>
      <c r="X6269" t="s">
        <v>14765</v>
      </c>
      <c r="Y6269">
        <v>773</v>
      </c>
      <c r="Z6269">
        <v>1214</v>
      </c>
      <c r="AA6269">
        <v>2</v>
      </c>
      <c r="AB6269">
        <v>971.2</v>
      </c>
      <c r="AC6269">
        <f>Table1_1[[#This Row],[Price]]*Table1_1[[#This Row],[Quantity]]</f>
        <v>2428</v>
      </c>
    </row>
    <row r="6270" spans="1:29" x14ac:dyDescent="0.3">
      <c r="A6270" t="s">
        <v>28</v>
      </c>
      <c r="B6270" t="s">
        <v>29</v>
      </c>
      <c r="C6270" t="s">
        <v>91</v>
      </c>
      <c r="D6270" t="s">
        <v>467</v>
      </c>
      <c r="E6270" t="s">
        <v>56</v>
      </c>
      <c r="F6270" t="s">
        <v>99</v>
      </c>
      <c r="G6270">
        <v>45</v>
      </c>
      <c r="H6270">
        <v>405163</v>
      </c>
      <c r="I6270" t="s">
        <v>58</v>
      </c>
      <c r="J6270" s="3">
        <v>44661</v>
      </c>
      <c r="K6270">
        <v>1200</v>
      </c>
      <c r="L6270" t="s">
        <v>3186</v>
      </c>
      <c r="M6270" t="s">
        <v>2054</v>
      </c>
      <c r="N6270" t="s">
        <v>25063</v>
      </c>
      <c r="O6270" t="s">
        <v>25064</v>
      </c>
      <c r="P6270" t="s">
        <v>71</v>
      </c>
      <c r="Q6270">
        <v>7</v>
      </c>
      <c r="R6270" t="s">
        <v>88</v>
      </c>
      <c r="S6270" t="s">
        <v>79</v>
      </c>
      <c r="T6270">
        <v>38106</v>
      </c>
      <c r="U6270" s="1">
        <v>45483</v>
      </c>
      <c r="V6270" t="s">
        <v>126</v>
      </c>
      <c r="W6270">
        <v>996698</v>
      </c>
      <c r="X6270" t="s">
        <v>25065</v>
      </c>
      <c r="Y6270">
        <v>552</v>
      </c>
      <c r="Z6270">
        <v>1547</v>
      </c>
      <c r="AA6270">
        <v>3</v>
      </c>
      <c r="AB6270">
        <v>1856.4</v>
      </c>
      <c r="AC6270">
        <f>Table1_1[[#This Row],[Price]]*Table1_1[[#This Row],[Quantity]]</f>
        <v>4641</v>
      </c>
    </row>
    <row r="6271" spans="1:29" x14ac:dyDescent="0.3">
      <c r="A6271" t="s">
        <v>28</v>
      </c>
      <c r="B6271" t="s">
        <v>29</v>
      </c>
      <c r="C6271" t="s">
        <v>44</v>
      </c>
      <c r="D6271" t="s">
        <v>220</v>
      </c>
      <c r="E6271" t="s">
        <v>32</v>
      </c>
      <c r="F6271" t="s">
        <v>83</v>
      </c>
      <c r="G6271">
        <v>88</v>
      </c>
      <c r="H6271">
        <v>435672</v>
      </c>
      <c r="I6271" t="s">
        <v>34</v>
      </c>
      <c r="J6271" s="3">
        <v>45614</v>
      </c>
      <c r="K6271">
        <v>1100</v>
      </c>
      <c r="L6271" t="s">
        <v>6792</v>
      </c>
      <c r="M6271" t="s">
        <v>506</v>
      </c>
      <c r="N6271" t="s">
        <v>25066</v>
      </c>
      <c r="O6271" t="s">
        <v>25067</v>
      </c>
      <c r="P6271" t="s">
        <v>87</v>
      </c>
      <c r="Q6271">
        <v>10</v>
      </c>
      <c r="R6271" t="s">
        <v>88</v>
      </c>
      <c r="S6271" t="s">
        <v>63</v>
      </c>
      <c r="T6271">
        <v>80716</v>
      </c>
      <c r="U6271" s="1">
        <v>45405</v>
      </c>
      <c r="V6271" t="s">
        <v>80</v>
      </c>
      <c r="W6271">
        <v>257294</v>
      </c>
      <c r="X6271" t="s">
        <v>25068</v>
      </c>
      <c r="Y6271">
        <v>869</v>
      </c>
      <c r="Z6271">
        <v>1625</v>
      </c>
      <c r="AA6271">
        <v>7</v>
      </c>
      <c r="AB6271">
        <v>4550</v>
      </c>
      <c r="AC6271">
        <f>Table1_1[[#This Row],[Price]]*Table1_1[[#This Row],[Quantity]]</f>
        <v>11375</v>
      </c>
    </row>
    <row r="6272" spans="1:29" x14ac:dyDescent="0.3">
      <c r="A6272" t="s">
        <v>28</v>
      </c>
      <c r="B6272" t="s">
        <v>29</v>
      </c>
      <c r="C6272" t="s">
        <v>30</v>
      </c>
      <c r="D6272" t="s">
        <v>254</v>
      </c>
      <c r="E6272" t="s">
        <v>32</v>
      </c>
      <c r="F6272" t="s">
        <v>106</v>
      </c>
      <c r="G6272">
        <v>49</v>
      </c>
      <c r="H6272">
        <v>429153</v>
      </c>
      <c r="I6272" t="s">
        <v>58</v>
      </c>
      <c r="J6272" s="3">
        <v>44386</v>
      </c>
      <c r="K6272">
        <v>800</v>
      </c>
      <c r="L6272" t="s">
        <v>25069</v>
      </c>
      <c r="M6272" t="s">
        <v>552</v>
      </c>
      <c r="N6272" t="s">
        <v>25070</v>
      </c>
      <c r="O6272" t="s">
        <v>25071</v>
      </c>
      <c r="P6272" t="s">
        <v>71</v>
      </c>
      <c r="Q6272">
        <v>18</v>
      </c>
      <c r="R6272" t="s">
        <v>40</v>
      </c>
      <c r="S6272" t="s">
        <v>41</v>
      </c>
      <c r="T6272">
        <v>69789</v>
      </c>
      <c r="U6272" s="1">
        <v>45571</v>
      </c>
      <c r="V6272" t="s">
        <v>155</v>
      </c>
      <c r="W6272">
        <v>461336</v>
      </c>
      <c r="X6272" t="s">
        <v>25072</v>
      </c>
      <c r="Y6272">
        <v>794</v>
      </c>
      <c r="Z6272">
        <v>1372</v>
      </c>
      <c r="AA6272">
        <v>8</v>
      </c>
      <c r="AB6272">
        <v>4390.4000000000015</v>
      </c>
      <c r="AC6272">
        <f>Table1_1[[#This Row],[Price]]*Table1_1[[#This Row],[Quantity]]</f>
        <v>10976</v>
      </c>
    </row>
    <row r="6273" spans="1:29" x14ac:dyDescent="0.3">
      <c r="A6273" t="s">
        <v>28</v>
      </c>
      <c r="B6273" t="s">
        <v>29</v>
      </c>
      <c r="C6273" t="s">
        <v>44</v>
      </c>
      <c r="D6273" t="s">
        <v>511</v>
      </c>
      <c r="E6273" t="s">
        <v>32</v>
      </c>
      <c r="F6273" t="s">
        <v>83</v>
      </c>
      <c r="G6273">
        <v>85</v>
      </c>
      <c r="H6273">
        <v>409117</v>
      </c>
      <c r="I6273" t="s">
        <v>34</v>
      </c>
      <c r="J6273" s="3">
        <v>44281</v>
      </c>
      <c r="K6273">
        <v>1400</v>
      </c>
      <c r="L6273" t="s">
        <v>25074</v>
      </c>
      <c r="M6273" t="s">
        <v>232</v>
      </c>
      <c r="N6273" t="s">
        <v>25075</v>
      </c>
      <c r="O6273" t="s">
        <v>25076</v>
      </c>
      <c r="P6273" t="s">
        <v>51</v>
      </c>
      <c r="Q6273">
        <v>4</v>
      </c>
      <c r="R6273" t="s">
        <v>88</v>
      </c>
      <c r="S6273" t="s">
        <v>118</v>
      </c>
      <c r="T6273">
        <v>20876</v>
      </c>
      <c r="U6273" s="1">
        <v>45602</v>
      </c>
      <c r="V6273" t="s">
        <v>42</v>
      </c>
      <c r="W6273">
        <v>713964</v>
      </c>
      <c r="X6273" t="s">
        <v>25077</v>
      </c>
      <c r="Y6273">
        <v>763</v>
      </c>
      <c r="Z6273">
        <v>2463</v>
      </c>
      <c r="AA6273">
        <v>7</v>
      </c>
      <c r="AB6273">
        <v>6896.4000000000015</v>
      </c>
      <c r="AC6273">
        <f>Table1_1[[#This Row],[Price]]*Table1_1[[#This Row],[Quantity]]</f>
        <v>17241</v>
      </c>
    </row>
    <row r="6274" spans="1:29" x14ac:dyDescent="0.3">
      <c r="A6274" t="s">
        <v>28</v>
      </c>
      <c r="B6274" t="s">
        <v>29</v>
      </c>
      <c r="C6274" t="s">
        <v>193</v>
      </c>
      <c r="D6274" t="s">
        <v>349</v>
      </c>
      <c r="E6274" t="s">
        <v>56</v>
      </c>
      <c r="F6274" t="s">
        <v>57</v>
      </c>
      <c r="G6274">
        <v>92</v>
      </c>
      <c r="H6274">
        <v>403927</v>
      </c>
      <c r="I6274" t="s">
        <v>34</v>
      </c>
      <c r="J6274" s="3">
        <v>44051</v>
      </c>
      <c r="K6274">
        <v>1400</v>
      </c>
      <c r="L6274" t="s">
        <v>25079</v>
      </c>
      <c r="M6274" t="s">
        <v>1048</v>
      </c>
      <c r="N6274" t="s">
        <v>25080</v>
      </c>
      <c r="O6274" t="s">
        <v>25081</v>
      </c>
      <c r="P6274" t="s">
        <v>87</v>
      </c>
      <c r="Q6274">
        <v>8</v>
      </c>
      <c r="R6274" t="s">
        <v>40</v>
      </c>
      <c r="S6274" t="s">
        <v>118</v>
      </c>
      <c r="T6274">
        <v>52654</v>
      </c>
      <c r="U6274" s="1">
        <v>45479</v>
      </c>
      <c r="V6274" t="s">
        <v>126</v>
      </c>
      <c r="W6274">
        <v>136748</v>
      </c>
      <c r="X6274" t="s">
        <v>14063</v>
      </c>
      <c r="Y6274">
        <v>248</v>
      </c>
      <c r="Z6274">
        <v>1528</v>
      </c>
      <c r="AA6274">
        <v>8</v>
      </c>
      <c r="AB6274">
        <v>4889.6000000000004</v>
      </c>
      <c r="AC6274">
        <f>Table1_1[[#This Row],[Price]]*Table1_1[[#This Row],[Quantity]]</f>
        <v>12224</v>
      </c>
    </row>
    <row r="6275" spans="1:29" x14ac:dyDescent="0.3">
      <c r="A6275" t="s">
        <v>28</v>
      </c>
      <c r="B6275" t="s">
        <v>29</v>
      </c>
      <c r="C6275" t="s">
        <v>66</v>
      </c>
      <c r="D6275" t="s">
        <v>31</v>
      </c>
      <c r="E6275" t="s">
        <v>32</v>
      </c>
      <c r="F6275" t="s">
        <v>106</v>
      </c>
      <c r="G6275">
        <v>66</v>
      </c>
      <c r="H6275">
        <v>424141</v>
      </c>
      <c r="I6275" t="s">
        <v>34</v>
      </c>
      <c r="J6275" s="3">
        <v>44792</v>
      </c>
      <c r="K6275">
        <v>1100</v>
      </c>
      <c r="L6275" t="s">
        <v>25082</v>
      </c>
      <c r="M6275" t="s">
        <v>189</v>
      </c>
      <c r="N6275" t="s">
        <v>25083</v>
      </c>
      <c r="O6275" t="s">
        <v>25084</v>
      </c>
      <c r="P6275" t="s">
        <v>51</v>
      </c>
      <c r="Q6275">
        <v>9</v>
      </c>
      <c r="R6275" t="s">
        <v>88</v>
      </c>
      <c r="S6275" t="s">
        <v>63</v>
      </c>
      <c r="T6275">
        <v>11476</v>
      </c>
      <c r="U6275" s="1">
        <v>45502</v>
      </c>
      <c r="V6275" t="s">
        <v>126</v>
      </c>
      <c r="W6275">
        <v>768152</v>
      </c>
      <c r="X6275" t="s">
        <v>25085</v>
      </c>
      <c r="Y6275">
        <v>507</v>
      </c>
      <c r="Z6275">
        <v>1361</v>
      </c>
      <c r="AA6275">
        <v>3</v>
      </c>
      <c r="AB6275">
        <v>1633.2</v>
      </c>
      <c r="AC6275">
        <f>Table1_1[[#This Row],[Price]]*Table1_1[[#This Row],[Quantity]]</f>
        <v>4083</v>
      </c>
    </row>
    <row r="6276" spans="1:29" x14ac:dyDescent="0.3">
      <c r="A6276" t="s">
        <v>28</v>
      </c>
      <c r="B6276" t="s">
        <v>29</v>
      </c>
      <c r="C6276" t="s">
        <v>54</v>
      </c>
      <c r="D6276" t="s">
        <v>31</v>
      </c>
      <c r="E6276" t="s">
        <v>46</v>
      </c>
      <c r="F6276" t="s">
        <v>175</v>
      </c>
      <c r="G6276">
        <v>22</v>
      </c>
      <c r="H6276">
        <v>403171</v>
      </c>
      <c r="I6276" t="s">
        <v>58</v>
      </c>
      <c r="J6276" s="3">
        <v>44427</v>
      </c>
      <c r="K6276">
        <v>1200</v>
      </c>
      <c r="L6276" t="s">
        <v>25086</v>
      </c>
      <c r="M6276" t="s">
        <v>1488</v>
      </c>
      <c r="N6276" t="s">
        <v>25087</v>
      </c>
      <c r="O6276" t="s">
        <v>25088</v>
      </c>
      <c r="P6276" t="s">
        <v>39</v>
      </c>
      <c r="Q6276">
        <v>12</v>
      </c>
      <c r="R6276" t="s">
        <v>40</v>
      </c>
      <c r="S6276" t="s">
        <v>41</v>
      </c>
      <c r="T6276">
        <v>69939</v>
      </c>
      <c r="U6276" s="1">
        <v>45609</v>
      </c>
      <c r="V6276" t="s">
        <v>42</v>
      </c>
      <c r="W6276">
        <v>712197</v>
      </c>
      <c r="X6276" t="s">
        <v>25089</v>
      </c>
      <c r="Y6276">
        <v>496</v>
      </c>
      <c r="Z6276">
        <v>533</v>
      </c>
      <c r="AA6276">
        <v>7</v>
      </c>
      <c r="AB6276">
        <v>1492.4</v>
      </c>
      <c r="AC6276">
        <f>Table1_1[[#This Row],[Price]]*Table1_1[[#This Row],[Quantity]]</f>
        <v>3731</v>
      </c>
    </row>
    <row r="6277" spans="1:29" x14ac:dyDescent="0.3">
      <c r="A6277" t="s">
        <v>28</v>
      </c>
      <c r="B6277" t="s">
        <v>29</v>
      </c>
      <c r="C6277" t="s">
        <v>148</v>
      </c>
      <c r="D6277" t="s">
        <v>380</v>
      </c>
      <c r="E6277" t="s">
        <v>56</v>
      </c>
      <c r="F6277" t="s">
        <v>99</v>
      </c>
      <c r="G6277">
        <v>41</v>
      </c>
      <c r="H6277">
        <v>410621</v>
      </c>
      <c r="I6277" t="s">
        <v>34</v>
      </c>
      <c r="J6277" s="3">
        <v>45197</v>
      </c>
      <c r="K6277">
        <v>950</v>
      </c>
      <c r="L6277" t="s">
        <v>25090</v>
      </c>
      <c r="M6277" t="s">
        <v>654</v>
      </c>
      <c r="N6277" t="s">
        <v>25091</v>
      </c>
      <c r="O6277" t="s">
        <v>25092</v>
      </c>
      <c r="P6277" t="s">
        <v>71</v>
      </c>
      <c r="Q6277">
        <v>18</v>
      </c>
      <c r="R6277" t="s">
        <v>40</v>
      </c>
      <c r="S6277" t="s">
        <v>118</v>
      </c>
      <c r="T6277">
        <v>86825</v>
      </c>
      <c r="U6277" s="1">
        <v>45344</v>
      </c>
      <c r="V6277" t="s">
        <v>119</v>
      </c>
      <c r="W6277">
        <v>949173</v>
      </c>
      <c r="X6277" t="s">
        <v>25093</v>
      </c>
      <c r="Y6277">
        <v>633</v>
      </c>
      <c r="Z6277">
        <v>2284</v>
      </c>
      <c r="AA6277">
        <v>5</v>
      </c>
      <c r="AB6277">
        <v>4568</v>
      </c>
      <c r="AC6277">
        <f>Table1_1[[#This Row],[Price]]*Table1_1[[#This Row],[Quantity]]</f>
        <v>11420</v>
      </c>
    </row>
    <row r="6278" spans="1:29" x14ac:dyDescent="0.3">
      <c r="A6278" t="s">
        <v>28</v>
      </c>
      <c r="B6278" t="s">
        <v>29</v>
      </c>
      <c r="C6278" t="s">
        <v>54</v>
      </c>
      <c r="D6278" t="s">
        <v>611</v>
      </c>
      <c r="E6278" t="s">
        <v>46</v>
      </c>
      <c r="F6278" t="s">
        <v>175</v>
      </c>
      <c r="G6278">
        <v>98</v>
      </c>
      <c r="H6278">
        <v>434636</v>
      </c>
      <c r="I6278" t="s">
        <v>58</v>
      </c>
      <c r="J6278" s="3">
        <v>44300</v>
      </c>
      <c r="K6278">
        <v>950</v>
      </c>
      <c r="L6278" t="s">
        <v>25094</v>
      </c>
      <c r="M6278" t="s">
        <v>256</v>
      </c>
      <c r="N6278" t="s">
        <v>25095</v>
      </c>
      <c r="O6278" t="s">
        <v>25096</v>
      </c>
      <c r="P6278" t="s">
        <v>87</v>
      </c>
      <c r="Q6278">
        <v>14</v>
      </c>
      <c r="R6278" t="s">
        <v>40</v>
      </c>
      <c r="S6278" t="s">
        <v>41</v>
      </c>
      <c r="T6278">
        <v>79448</v>
      </c>
      <c r="U6278" s="1">
        <v>45566</v>
      </c>
      <c r="V6278" t="s">
        <v>155</v>
      </c>
      <c r="W6278">
        <v>565043</v>
      </c>
      <c r="X6278" t="s">
        <v>20709</v>
      </c>
      <c r="Y6278">
        <v>970</v>
      </c>
      <c r="Z6278">
        <v>722</v>
      </c>
      <c r="AA6278">
        <v>8</v>
      </c>
      <c r="AB6278">
        <v>2310.4</v>
      </c>
      <c r="AC6278">
        <f>Table1_1[[#This Row],[Price]]*Table1_1[[#This Row],[Quantity]]</f>
        <v>5776</v>
      </c>
    </row>
    <row r="6279" spans="1:29" x14ac:dyDescent="0.3">
      <c r="A6279" t="s">
        <v>28</v>
      </c>
      <c r="B6279" t="s">
        <v>29</v>
      </c>
      <c r="C6279" t="s">
        <v>193</v>
      </c>
      <c r="D6279" t="s">
        <v>149</v>
      </c>
      <c r="E6279" t="s">
        <v>32</v>
      </c>
      <c r="F6279" t="s">
        <v>106</v>
      </c>
      <c r="G6279">
        <v>18</v>
      </c>
      <c r="H6279">
        <v>424323</v>
      </c>
      <c r="I6279" t="s">
        <v>58</v>
      </c>
      <c r="J6279" s="3">
        <v>44808</v>
      </c>
      <c r="K6279">
        <v>1400</v>
      </c>
      <c r="L6279" t="s">
        <v>25097</v>
      </c>
      <c r="M6279" t="s">
        <v>542</v>
      </c>
      <c r="N6279" t="s">
        <v>25098</v>
      </c>
      <c r="O6279" t="s">
        <v>25099</v>
      </c>
      <c r="P6279" t="s">
        <v>51</v>
      </c>
      <c r="Q6279">
        <v>5</v>
      </c>
      <c r="R6279" t="s">
        <v>40</v>
      </c>
      <c r="S6279" t="s">
        <v>79</v>
      </c>
      <c r="T6279">
        <v>97016</v>
      </c>
      <c r="U6279" s="1">
        <v>45553</v>
      </c>
      <c r="V6279" t="s">
        <v>180</v>
      </c>
      <c r="W6279">
        <v>930545</v>
      </c>
      <c r="X6279" t="s">
        <v>25100</v>
      </c>
      <c r="Y6279">
        <v>348</v>
      </c>
      <c r="Z6279">
        <v>775</v>
      </c>
      <c r="AA6279">
        <v>1</v>
      </c>
      <c r="AB6279">
        <v>310</v>
      </c>
      <c r="AC6279">
        <f>Table1_1[[#This Row],[Price]]*Table1_1[[#This Row],[Quantity]]</f>
        <v>775</v>
      </c>
    </row>
    <row r="6280" spans="1:29" x14ac:dyDescent="0.3">
      <c r="A6280" t="s">
        <v>28</v>
      </c>
      <c r="B6280" t="s">
        <v>29</v>
      </c>
      <c r="C6280" t="s">
        <v>157</v>
      </c>
      <c r="D6280" t="s">
        <v>364</v>
      </c>
      <c r="E6280" t="s">
        <v>46</v>
      </c>
      <c r="F6280" t="s">
        <v>175</v>
      </c>
      <c r="G6280">
        <v>49</v>
      </c>
      <c r="H6280">
        <v>405514</v>
      </c>
      <c r="I6280" t="s">
        <v>58</v>
      </c>
      <c r="J6280" s="3">
        <v>44959</v>
      </c>
      <c r="K6280">
        <v>1300</v>
      </c>
      <c r="L6280" t="s">
        <v>25101</v>
      </c>
      <c r="M6280" t="s">
        <v>423</v>
      </c>
      <c r="N6280" t="s">
        <v>25102</v>
      </c>
      <c r="O6280" t="s">
        <v>25103</v>
      </c>
      <c r="P6280" t="s">
        <v>71</v>
      </c>
      <c r="Q6280">
        <v>10</v>
      </c>
      <c r="R6280" t="s">
        <v>88</v>
      </c>
      <c r="S6280" t="s">
        <v>41</v>
      </c>
      <c r="T6280">
        <v>74688</v>
      </c>
      <c r="U6280" s="1">
        <v>45492</v>
      </c>
      <c r="V6280" t="s">
        <v>126</v>
      </c>
      <c r="W6280">
        <v>295504</v>
      </c>
      <c r="X6280" t="s">
        <v>25104</v>
      </c>
      <c r="Y6280">
        <v>373</v>
      </c>
      <c r="Z6280">
        <v>1659</v>
      </c>
      <c r="AA6280">
        <v>3</v>
      </c>
      <c r="AB6280">
        <v>1990.8000000000002</v>
      </c>
      <c r="AC6280">
        <f>Table1_1[[#This Row],[Price]]*Table1_1[[#This Row],[Quantity]]</f>
        <v>4977</v>
      </c>
    </row>
    <row r="6281" spans="1:29" x14ac:dyDescent="0.3">
      <c r="A6281" t="s">
        <v>28</v>
      </c>
      <c r="B6281" t="s">
        <v>29</v>
      </c>
      <c r="C6281" t="s">
        <v>30</v>
      </c>
      <c r="D6281" t="s">
        <v>616</v>
      </c>
      <c r="E6281" t="s">
        <v>32</v>
      </c>
      <c r="F6281" t="s">
        <v>175</v>
      </c>
      <c r="G6281">
        <v>35</v>
      </c>
      <c r="H6281">
        <v>431359</v>
      </c>
      <c r="I6281" t="s">
        <v>34</v>
      </c>
      <c r="J6281" s="3">
        <v>44782</v>
      </c>
      <c r="K6281">
        <v>1000</v>
      </c>
      <c r="L6281" t="s">
        <v>25105</v>
      </c>
      <c r="M6281" t="s">
        <v>129</v>
      </c>
      <c r="N6281" t="s">
        <v>25106</v>
      </c>
      <c r="O6281" t="s">
        <v>25107</v>
      </c>
      <c r="P6281" t="s">
        <v>87</v>
      </c>
      <c r="Q6281">
        <v>14</v>
      </c>
      <c r="R6281" t="s">
        <v>40</v>
      </c>
      <c r="S6281" t="s">
        <v>63</v>
      </c>
      <c r="T6281">
        <v>56839</v>
      </c>
      <c r="U6281" s="1">
        <v>45396</v>
      </c>
      <c r="V6281" t="s">
        <v>80</v>
      </c>
      <c r="W6281">
        <v>572258</v>
      </c>
      <c r="X6281" t="s">
        <v>25108</v>
      </c>
      <c r="Y6281">
        <v>736</v>
      </c>
      <c r="Z6281">
        <v>2674</v>
      </c>
      <c r="AA6281">
        <v>3</v>
      </c>
      <c r="AB6281">
        <v>3208.8</v>
      </c>
      <c r="AC6281">
        <f>Table1_1[[#This Row],[Price]]*Table1_1[[#This Row],[Quantity]]</f>
        <v>8022</v>
      </c>
    </row>
    <row r="6282" spans="1:29" x14ac:dyDescent="0.3">
      <c r="A6282" t="s">
        <v>28</v>
      </c>
      <c r="B6282" t="s">
        <v>29</v>
      </c>
      <c r="C6282" t="s">
        <v>157</v>
      </c>
      <c r="D6282" t="s">
        <v>267</v>
      </c>
      <c r="E6282" t="s">
        <v>56</v>
      </c>
      <c r="F6282" t="s">
        <v>33</v>
      </c>
      <c r="G6282">
        <v>3</v>
      </c>
      <c r="H6282">
        <v>403955</v>
      </c>
      <c r="I6282" t="s">
        <v>58</v>
      </c>
      <c r="J6282" s="3">
        <v>45610</v>
      </c>
      <c r="K6282">
        <v>1200</v>
      </c>
      <c r="L6282" t="s">
        <v>25109</v>
      </c>
      <c r="M6282" t="s">
        <v>313</v>
      </c>
      <c r="N6282" t="s">
        <v>25110</v>
      </c>
      <c r="O6282" t="s">
        <v>25111</v>
      </c>
      <c r="P6282" t="s">
        <v>39</v>
      </c>
      <c r="Q6282">
        <v>18</v>
      </c>
      <c r="R6282" t="s">
        <v>88</v>
      </c>
      <c r="S6282" t="s">
        <v>79</v>
      </c>
      <c r="T6282">
        <v>50804</v>
      </c>
      <c r="U6282" s="1">
        <v>45620</v>
      </c>
      <c r="V6282" t="s">
        <v>42</v>
      </c>
      <c r="W6282">
        <v>787245</v>
      </c>
      <c r="X6282" t="s">
        <v>25112</v>
      </c>
      <c r="Y6282">
        <v>426</v>
      </c>
      <c r="Z6282">
        <v>752</v>
      </c>
      <c r="AA6282">
        <v>3</v>
      </c>
      <c r="AB6282">
        <v>902.40000000000009</v>
      </c>
      <c r="AC6282">
        <f>Table1_1[[#This Row],[Price]]*Table1_1[[#This Row],[Quantity]]</f>
        <v>2256</v>
      </c>
    </row>
    <row r="6283" spans="1:29" x14ac:dyDescent="0.3">
      <c r="A6283" t="s">
        <v>28</v>
      </c>
      <c r="B6283" t="s">
        <v>29</v>
      </c>
      <c r="C6283" t="s">
        <v>91</v>
      </c>
      <c r="D6283" t="s">
        <v>546</v>
      </c>
      <c r="E6283" t="s">
        <v>56</v>
      </c>
      <c r="F6283" t="s">
        <v>33</v>
      </c>
      <c r="G6283">
        <v>20</v>
      </c>
      <c r="H6283">
        <v>415120</v>
      </c>
      <c r="I6283" t="s">
        <v>34</v>
      </c>
      <c r="J6283" s="3">
        <v>43934</v>
      </c>
      <c r="K6283">
        <v>1000</v>
      </c>
      <c r="L6283" t="s">
        <v>25114</v>
      </c>
      <c r="M6283" t="s">
        <v>1030</v>
      </c>
      <c r="N6283" t="s">
        <v>25115</v>
      </c>
      <c r="O6283" t="s">
        <v>25116</v>
      </c>
      <c r="P6283" t="s">
        <v>51</v>
      </c>
      <c r="Q6283">
        <v>13</v>
      </c>
      <c r="R6283" t="s">
        <v>88</v>
      </c>
      <c r="S6283" t="s">
        <v>63</v>
      </c>
      <c r="T6283">
        <v>42465</v>
      </c>
      <c r="U6283" s="1">
        <v>45623</v>
      </c>
      <c r="V6283" t="s">
        <v>42</v>
      </c>
      <c r="W6283">
        <v>435409</v>
      </c>
      <c r="X6283" t="s">
        <v>25117</v>
      </c>
      <c r="Y6283">
        <v>748</v>
      </c>
      <c r="Z6283">
        <v>1212</v>
      </c>
      <c r="AA6283">
        <v>7</v>
      </c>
      <c r="AB6283">
        <v>3393.6000000000004</v>
      </c>
      <c r="AC6283">
        <f>Table1_1[[#This Row],[Price]]*Table1_1[[#This Row],[Quantity]]</f>
        <v>8484</v>
      </c>
    </row>
    <row r="6284" spans="1:29" x14ac:dyDescent="0.3">
      <c r="A6284" t="s">
        <v>28</v>
      </c>
      <c r="B6284" t="s">
        <v>29</v>
      </c>
      <c r="C6284" t="s">
        <v>157</v>
      </c>
      <c r="D6284" t="s">
        <v>92</v>
      </c>
      <c r="E6284" t="s">
        <v>46</v>
      </c>
      <c r="F6284" t="s">
        <v>33</v>
      </c>
      <c r="G6284">
        <v>73</v>
      </c>
      <c r="H6284">
        <v>427494</v>
      </c>
      <c r="I6284" t="s">
        <v>58</v>
      </c>
      <c r="J6284" s="3">
        <v>44621</v>
      </c>
      <c r="K6284">
        <v>950</v>
      </c>
      <c r="L6284" t="s">
        <v>25118</v>
      </c>
      <c r="M6284" t="s">
        <v>85</v>
      </c>
      <c r="N6284" t="s">
        <v>25119</v>
      </c>
      <c r="O6284" t="s">
        <v>25120</v>
      </c>
      <c r="P6284" t="s">
        <v>39</v>
      </c>
      <c r="Q6284">
        <v>6</v>
      </c>
      <c r="R6284" t="s">
        <v>40</v>
      </c>
      <c r="S6284" t="s">
        <v>79</v>
      </c>
      <c r="T6284">
        <v>57310</v>
      </c>
      <c r="U6284" s="1">
        <v>45327</v>
      </c>
      <c r="V6284" t="s">
        <v>119</v>
      </c>
      <c r="W6284">
        <v>403131</v>
      </c>
      <c r="X6284" t="s">
        <v>25121</v>
      </c>
      <c r="Y6284">
        <v>471</v>
      </c>
      <c r="Z6284">
        <v>1924</v>
      </c>
      <c r="AA6284">
        <v>1</v>
      </c>
      <c r="AB6284">
        <v>769.6</v>
      </c>
      <c r="AC6284">
        <f>Table1_1[[#This Row],[Price]]*Table1_1[[#This Row],[Quantity]]</f>
        <v>1924</v>
      </c>
    </row>
    <row r="6285" spans="1:29" x14ac:dyDescent="0.3">
      <c r="A6285" t="s">
        <v>28</v>
      </c>
      <c r="B6285" t="s">
        <v>29</v>
      </c>
      <c r="C6285" t="s">
        <v>44</v>
      </c>
      <c r="D6285" t="s">
        <v>261</v>
      </c>
      <c r="E6285" t="s">
        <v>56</v>
      </c>
      <c r="F6285" t="s">
        <v>355</v>
      </c>
      <c r="G6285">
        <v>54</v>
      </c>
      <c r="H6285">
        <v>426538</v>
      </c>
      <c r="I6285" t="s">
        <v>34</v>
      </c>
      <c r="J6285" s="3">
        <v>45078</v>
      </c>
      <c r="K6285">
        <v>950</v>
      </c>
      <c r="L6285" t="s">
        <v>25122</v>
      </c>
      <c r="M6285" t="s">
        <v>1007</v>
      </c>
      <c r="N6285" t="s">
        <v>25123</v>
      </c>
      <c r="O6285" t="s">
        <v>25124</v>
      </c>
      <c r="P6285" t="s">
        <v>71</v>
      </c>
      <c r="Q6285">
        <v>12</v>
      </c>
      <c r="R6285" t="s">
        <v>40</v>
      </c>
      <c r="S6285" t="s">
        <v>118</v>
      </c>
      <c r="T6285">
        <v>93384</v>
      </c>
      <c r="U6285" s="1">
        <v>45340</v>
      </c>
      <c r="V6285" t="s">
        <v>119</v>
      </c>
      <c r="W6285">
        <v>691708</v>
      </c>
      <c r="X6285" t="s">
        <v>25125</v>
      </c>
      <c r="Y6285">
        <v>455</v>
      </c>
      <c r="Z6285">
        <v>2876</v>
      </c>
      <c r="AA6285">
        <v>5</v>
      </c>
      <c r="AB6285">
        <v>5752</v>
      </c>
      <c r="AC6285">
        <f>Table1_1[[#This Row],[Price]]*Table1_1[[#This Row],[Quantity]]</f>
        <v>14380</v>
      </c>
    </row>
    <row r="6286" spans="1:29" x14ac:dyDescent="0.3">
      <c r="A6286" t="s">
        <v>28</v>
      </c>
      <c r="B6286" t="s">
        <v>29</v>
      </c>
      <c r="C6286" t="s">
        <v>44</v>
      </c>
      <c r="D6286" t="s">
        <v>621</v>
      </c>
      <c r="E6286" t="s">
        <v>56</v>
      </c>
      <c r="F6286" t="s">
        <v>57</v>
      </c>
      <c r="G6286">
        <v>57</v>
      </c>
      <c r="H6286">
        <v>422120</v>
      </c>
      <c r="I6286" t="s">
        <v>58</v>
      </c>
      <c r="J6286" s="3">
        <v>44855</v>
      </c>
      <c r="K6286">
        <v>800</v>
      </c>
      <c r="L6286" t="s">
        <v>25126</v>
      </c>
      <c r="M6286" t="s">
        <v>351</v>
      </c>
      <c r="N6286" t="s">
        <v>25127</v>
      </c>
      <c r="O6286" t="s">
        <v>25128</v>
      </c>
      <c r="P6286" t="s">
        <v>71</v>
      </c>
      <c r="Q6286">
        <v>7</v>
      </c>
      <c r="R6286" t="s">
        <v>40</v>
      </c>
      <c r="S6286" t="s">
        <v>118</v>
      </c>
      <c r="T6286">
        <v>23533</v>
      </c>
      <c r="U6286" s="1">
        <v>45396</v>
      </c>
      <c r="V6286" t="s">
        <v>80</v>
      </c>
      <c r="W6286">
        <v>353421</v>
      </c>
      <c r="X6286" t="s">
        <v>25129</v>
      </c>
      <c r="Y6286">
        <v>318</v>
      </c>
      <c r="Z6286">
        <v>1691</v>
      </c>
      <c r="AA6286">
        <v>6</v>
      </c>
      <c r="AB6286">
        <v>4058.4</v>
      </c>
      <c r="AC6286">
        <f>Table1_1[[#This Row],[Price]]*Table1_1[[#This Row],[Quantity]]</f>
        <v>10146</v>
      </c>
    </row>
    <row r="6287" spans="1:29" x14ac:dyDescent="0.3">
      <c r="A6287" t="s">
        <v>28</v>
      </c>
      <c r="B6287" t="s">
        <v>29</v>
      </c>
      <c r="C6287" t="s">
        <v>91</v>
      </c>
      <c r="D6287" t="s">
        <v>31</v>
      </c>
      <c r="E6287" t="s">
        <v>56</v>
      </c>
      <c r="F6287" t="s">
        <v>150</v>
      </c>
      <c r="G6287">
        <v>74</v>
      </c>
      <c r="H6287">
        <v>439154</v>
      </c>
      <c r="I6287" t="s">
        <v>58</v>
      </c>
      <c r="J6287" s="3">
        <v>44345</v>
      </c>
      <c r="K6287">
        <v>1300</v>
      </c>
      <c r="L6287" t="s">
        <v>25130</v>
      </c>
      <c r="M6287" t="s">
        <v>596</v>
      </c>
      <c r="N6287" t="s">
        <v>25131</v>
      </c>
      <c r="O6287" t="s">
        <v>25132</v>
      </c>
      <c r="P6287" t="s">
        <v>71</v>
      </c>
      <c r="Q6287">
        <v>7</v>
      </c>
      <c r="R6287" t="s">
        <v>40</v>
      </c>
      <c r="S6287" t="s">
        <v>63</v>
      </c>
      <c r="T6287">
        <v>87481</v>
      </c>
      <c r="U6287" s="1">
        <v>45355</v>
      </c>
      <c r="V6287" t="s">
        <v>72</v>
      </c>
      <c r="W6287">
        <v>665246</v>
      </c>
      <c r="X6287" t="s">
        <v>25133</v>
      </c>
      <c r="Y6287">
        <v>471</v>
      </c>
      <c r="Z6287">
        <v>1619</v>
      </c>
      <c r="AA6287">
        <v>2</v>
      </c>
      <c r="AB6287">
        <v>1295.2</v>
      </c>
      <c r="AC6287">
        <f>Table1_1[[#This Row],[Price]]*Table1_1[[#This Row],[Quantity]]</f>
        <v>3238</v>
      </c>
    </row>
    <row r="6288" spans="1:29" x14ac:dyDescent="0.3">
      <c r="A6288" t="s">
        <v>28</v>
      </c>
      <c r="B6288" t="s">
        <v>29</v>
      </c>
      <c r="C6288" t="s">
        <v>148</v>
      </c>
      <c r="D6288" t="s">
        <v>637</v>
      </c>
      <c r="E6288" t="s">
        <v>32</v>
      </c>
      <c r="F6288" t="s">
        <v>135</v>
      </c>
      <c r="G6288">
        <v>92</v>
      </c>
      <c r="H6288">
        <v>426253</v>
      </c>
      <c r="I6288" t="s">
        <v>58</v>
      </c>
      <c r="J6288" s="3">
        <v>45356</v>
      </c>
      <c r="K6288">
        <v>950</v>
      </c>
      <c r="L6288" t="s">
        <v>25134</v>
      </c>
      <c r="M6288" t="s">
        <v>165</v>
      </c>
      <c r="N6288" t="s">
        <v>25135</v>
      </c>
      <c r="O6288" t="s">
        <v>25136</v>
      </c>
      <c r="P6288" t="s">
        <v>39</v>
      </c>
      <c r="Q6288">
        <v>19</v>
      </c>
      <c r="R6288" t="s">
        <v>40</v>
      </c>
      <c r="S6288" t="s">
        <v>41</v>
      </c>
      <c r="T6288">
        <v>65515</v>
      </c>
      <c r="U6288" s="1">
        <v>45338</v>
      </c>
      <c r="V6288" t="s">
        <v>119</v>
      </c>
      <c r="W6288">
        <v>805564</v>
      </c>
      <c r="X6288" t="s">
        <v>25137</v>
      </c>
      <c r="Y6288">
        <v>434</v>
      </c>
      <c r="Z6288">
        <v>736</v>
      </c>
      <c r="AA6288">
        <v>6</v>
      </c>
      <c r="AB6288">
        <v>1766.4</v>
      </c>
      <c r="AC6288">
        <f>Table1_1[[#This Row],[Price]]*Table1_1[[#This Row],[Quantity]]</f>
        <v>4416</v>
      </c>
    </row>
    <row r="6289" spans="1:29" x14ac:dyDescent="0.3">
      <c r="A6289" t="s">
        <v>28</v>
      </c>
      <c r="B6289" t="s">
        <v>29</v>
      </c>
      <c r="C6289" t="s">
        <v>54</v>
      </c>
      <c r="D6289" t="s">
        <v>92</v>
      </c>
      <c r="E6289" t="s">
        <v>56</v>
      </c>
      <c r="F6289" t="s">
        <v>106</v>
      </c>
      <c r="G6289">
        <v>21</v>
      </c>
      <c r="H6289">
        <v>421705</v>
      </c>
      <c r="I6289" t="s">
        <v>58</v>
      </c>
      <c r="J6289" s="3">
        <v>44625</v>
      </c>
      <c r="K6289">
        <v>1100</v>
      </c>
      <c r="L6289" t="s">
        <v>25138</v>
      </c>
      <c r="M6289" t="s">
        <v>239</v>
      </c>
      <c r="N6289" t="s">
        <v>25139</v>
      </c>
      <c r="O6289" t="s">
        <v>25140</v>
      </c>
      <c r="P6289" t="s">
        <v>87</v>
      </c>
      <c r="Q6289">
        <v>6</v>
      </c>
      <c r="R6289" t="s">
        <v>88</v>
      </c>
      <c r="S6289" t="s">
        <v>118</v>
      </c>
      <c r="T6289">
        <v>75139</v>
      </c>
      <c r="U6289" s="1">
        <v>45304</v>
      </c>
      <c r="V6289" t="s">
        <v>111</v>
      </c>
      <c r="W6289">
        <v>431118</v>
      </c>
      <c r="X6289" t="s">
        <v>25141</v>
      </c>
      <c r="Y6289">
        <v>595</v>
      </c>
      <c r="Z6289">
        <v>1418</v>
      </c>
      <c r="AA6289">
        <v>4</v>
      </c>
      <c r="AB6289">
        <v>2268.8000000000002</v>
      </c>
      <c r="AC6289">
        <f>Table1_1[[#This Row],[Price]]*Table1_1[[#This Row],[Quantity]]</f>
        <v>5672</v>
      </c>
    </row>
    <row r="6290" spans="1:29" x14ac:dyDescent="0.3">
      <c r="A6290" t="s">
        <v>28</v>
      </c>
      <c r="B6290" t="s">
        <v>29</v>
      </c>
      <c r="C6290" t="s">
        <v>148</v>
      </c>
      <c r="D6290" t="s">
        <v>338</v>
      </c>
      <c r="E6290" t="s">
        <v>46</v>
      </c>
      <c r="F6290" t="s">
        <v>99</v>
      </c>
      <c r="G6290">
        <v>86</v>
      </c>
      <c r="H6290">
        <v>416791</v>
      </c>
      <c r="I6290" t="s">
        <v>34</v>
      </c>
      <c r="J6290" s="3">
        <v>44032</v>
      </c>
      <c r="K6290">
        <v>1100</v>
      </c>
      <c r="L6290" t="s">
        <v>25142</v>
      </c>
      <c r="M6290" t="s">
        <v>189</v>
      </c>
      <c r="N6290" t="s">
        <v>25143</v>
      </c>
      <c r="O6290" t="s">
        <v>25144</v>
      </c>
      <c r="P6290" t="s">
        <v>71</v>
      </c>
      <c r="Q6290">
        <v>4</v>
      </c>
      <c r="R6290" t="s">
        <v>88</v>
      </c>
      <c r="S6290" t="s">
        <v>79</v>
      </c>
      <c r="T6290">
        <v>13126</v>
      </c>
      <c r="U6290" s="1">
        <v>45516</v>
      </c>
      <c r="V6290" t="s">
        <v>64</v>
      </c>
      <c r="W6290">
        <v>651130</v>
      </c>
      <c r="X6290" t="s">
        <v>25145</v>
      </c>
      <c r="Y6290">
        <v>245</v>
      </c>
      <c r="Z6290">
        <v>1208</v>
      </c>
      <c r="AA6290">
        <v>1</v>
      </c>
      <c r="AB6290">
        <v>483.20000000000005</v>
      </c>
      <c r="AC6290">
        <f>Table1_1[[#This Row],[Price]]*Table1_1[[#This Row],[Quantity]]</f>
        <v>1208</v>
      </c>
    </row>
    <row r="6291" spans="1:29" x14ac:dyDescent="0.3">
      <c r="A6291" t="s">
        <v>28</v>
      </c>
      <c r="B6291" t="s">
        <v>29</v>
      </c>
      <c r="C6291" t="s">
        <v>44</v>
      </c>
      <c r="D6291" t="s">
        <v>566</v>
      </c>
      <c r="E6291" t="s">
        <v>32</v>
      </c>
      <c r="F6291" t="s">
        <v>33</v>
      </c>
      <c r="G6291">
        <v>79</v>
      </c>
      <c r="H6291">
        <v>426735</v>
      </c>
      <c r="I6291" t="s">
        <v>58</v>
      </c>
      <c r="J6291" s="3">
        <v>45471</v>
      </c>
      <c r="K6291">
        <v>1300</v>
      </c>
      <c r="L6291" t="s">
        <v>25147</v>
      </c>
      <c r="M6291" t="s">
        <v>1091</v>
      </c>
      <c r="N6291" t="s">
        <v>25148</v>
      </c>
      <c r="O6291" t="s">
        <v>25149</v>
      </c>
      <c r="P6291" t="s">
        <v>51</v>
      </c>
      <c r="Q6291">
        <v>13</v>
      </c>
      <c r="R6291" t="s">
        <v>40</v>
      </c>
      <c r="S6291" t="s">
        <v>79</v>
      </c>
      <c r="T6291">
        <v>94216</v>
      </c>
      <c r="U6291" s="1">
        <v>45334</v>
      </c>
      <c r="V6291" t="s">
        <v>119</v>
      </c>
      <c r="W6291">
        <v>926105</v>
      </c>
      <c r="X6291" t="s">
        <v>25150</v>
      </c>
      <c r="Y6291">
        <v>795</v>
      </c>
      <c r="Z6291">
        <v>1805</v>
      </c>
      <c r="AA6291">
        <v>5</v>
      </c>
      <c r="AB6291">
        <v>3610</v>
      </c>
      <c r="AC6291">
        <f>Table1_1[[#This Row],[Price]]*Table1_1[[#This Row],[Quantity]]</f>
        <v>9025</v>
      </c>
    </row>
    <row r="6292" spans="1:29" x14ac:dyDescent="0.3">
      <c r="A6292" t="s">
        <v>28</v>
      </c>
      <c r="B6292" t="s">
        <v>29</v>
      </c>
      <c r="C6292" t="s">
        <v>148</v>
      </c>
      <c r="D6292" t="s">
        <v>338</v>
      </c>
      <c r="E6292" t="s">
        <v>46</v>
      </c>
      <c r="F6292" t="s">
        <v>106</v>
      </c>
      <c r="G6292">
        <v>31</v>
      </c>
      <c r="H6292">
        <v>412845</v>
      </c>
      <c r="I6292" t="s">
        <v>34</v>
      </c>
      <c r="J6292" s="3">
        <v>45375</v>
      </c>
      <c r="K6292">
        <v>800</v>
      </c>
      <c r="L6292" t="s">
        <v>25151</v>
      </c>
      <c r="M6292" t="s">
        <v>417</v>
      </c>
      <c r="N6292" t="s">
        <v>25152</v>
      </c>
      <c r="O6292" t="s">
        <v>25153</v>
      </c>
      <c r="P6292" t="s">
        <v>39</v>
      </c>
      <c r="Q6292">
        <v>12</v>
      </c>
      <c r="R6292" t="s">
        <v>40</v>
      </c>
      <c r="S6292" t="s">
        <v>63</v>
      </c>
      <c r="T6292">
        <v>28880</v>
      </c>
      <c r="U6292" s="1">
        <v>45386</v>
      </c>
      <c r="V6292" t="s">
        <v>80</v>
      </c>
      <c r="W6292">
        <v>759528</v>
      </c>
      <c r="X6292" t="s">
        <v>25154</v>
      </c>
      <c r="Y6292">
        <v>256</v>
      </c>
      <c r="Z6292">
        <v>1159</v>
      </c>
      <c r="AA6292">
        <v>3</v>
      </c>
      <c r="AB6292">
        <v>1390.8000000000002</v>
      </c>
      <c r="AC6292">
        <f>Table1_1[[#This Row],[Price]]*Table1_1[[#This Row],[Quantity]]</f>
        <v>3477</v>
      </c>
    </row>
    <row r="6293" spans="1:29" x14ac:dyDescent="0.3">
      <c r="A6293" t="s">
        <v>28</v>
      </c>
      <c r="B6293" t="s">
        <v>29</v>
      </c>
      <c r="C6293" t="s">
        <v>193</v>
      </c>
      <c r="D6293" t="s">
        <v>248</v>
      </c>
      <c r="E6293" t="s">
        <v>46</v>
      </c>
      <c r="F6293" t="s">
        <v>33</v>
      </c>
      <c r="G6293">
        <v>58</v>
      </c>
      <c r="H6293">
        <v>415171</v>
      </c>
      <c r="I6293" t="s">
        <v>58</v>
      </c>
      <c r="J6293" s="3">
        <v>44339</v>
      </c>
      <c r="K6293">
        <v>1400</v>
      </c>
      <c r="L6293" t="s">
        <v>25156</v>
      </c>
      <c r="M6293" t="s">
        <v>856</v>
      </c>
      <c r="N6293" t="s">
        <v>25157</v>
      </c>
      <c r="O6293" t="s">
        <v>25158</v>
      </c>
      <c r="P6293" t="s">
        <v>87</v>
      </c>
      <c r="Q6293">
        <v>11</v>
      </c>
      <c r="R6293" t="s">
        <v>88</v>
      </c>
      <c r="S6293" t="s">
        <v>41</v>
      </c>
      <c r="T6293">
        <v>80496</v>
      </c>
      <c r="U6293" s="1">
        <v>45378</v>
      </c>
      <c r="V6293" t="s">
        <v>72</v>
      </c>
      <c r="W6293">
        <v>724081</v>
      </c>
      <c r="X6293" t="s">
        <v>25159</v>
      </c>
      <c r="Y6293">
        <v>872</v>
      </c>
      <c r="Z6293">
        <v>1049</v>
      </c>
      <c r="AA6293">
        <v>3</v>
      </c>
      <c r="AB6293">
        <v>1258.8000000000002</v>
      </c>
      <c r="AC6293">
        <f>Table1_1[[#This Row],[Price]]*Table1_1[[#This Row],[Quantity]]</f>
        <v>3147</v>
      </c>
    </row>
    <row r="6294" spans="1:29" x14ac:dyDescent="0.3">
      <c r="A6294" t="s">
        <v>28</v>
      </c>
      <c r="B6294" t="s">
        <v>29</v>
      </c>
      <c r="C6294" t="s">
        <v>30</v>
      </c>
      <c r="D6294" t="s">
        <v>546</v>
      </c>
      <c r="E6294" t="s">
        <v>56</v>
      </c>
      <c r="F6294" t="s">
        <v>83</v>
      </c>
      <c r="G6294">
        <v>34</v>
      </c>
      <c r="H6294">
        <v>438026</v>
      </c>
      <c r="I6294" t="s">
        <v>34</v>
      </c>
      <c r="J6294" s="3">
        <v>44331</v>
      </c>
      <c r="K6294">
        <v>950</v>
      </c>
      <c r="L6294" t="s">
        <v>25161</v>
      </c>
      <c r="M6294" t="s">
        <v>2538</v>
      </c>
      <c r="N6294" t="s">
        <v>25162</v>
      </c>
      <c r="O6294" t="s">
        <v>25163</v>
      </c>
      <c r="P6294" t="s">
        <v>39</v>
      </c>
      <c r="Q6294">
        <v>5</v>
      </c>
      <c r="R6294" t="s">
        <v>40</v>
      </c>
      <c r="S6294" t="s">
        <v>118</v>
      </c>
      <c r="T6294">
        <v>14323</v>
      </c>
      <c r="U6294" s="1">
        <v>45447</v>
      </c>
      <c r="V6294" t="s">
        <v>52</v>
      </c>
      <c r="W6294">
        <v>499846</v>
      </c>
      <c r="X6294" t="s">
        <v>25164</v>
      </c>
      <c r="Y6294">
        <v>476</v>
      </c>
      <c r="Z6294">
        <v>2196</v>
      </c>
      <c r="AA6294">
        <v>6</v>
      </c>
      <c r="AB6294">
        <v>5270.4000000000015</v>
      </c>
      <c r="AC6294">
        <f>Table1_1[[#This Row],[Price]]*Table1_1[[#This Row],[Quantity]]</f>
        <v>13176</v>
      </c>
    </row>
    <row r="6295" spans="1:29" x14ac:dyDescent="0.3">
      <c r="A6295" t="s">
        <v>28</v>
      </c>
      <c r="B6295" t="s">
        <v>29</v>
      </c>
      <c r="C6295" t="s">
        <v>54</v>
      </c>
      <c r="D6295" t="s">
        <v>467</v>
      </c>
      <c r="E6295" t="s">
        <v>46</v>
      </c>
      <c r="F6295" t="s">
        <v>150</v>
      </c>
      <c r="G6295">
        <v>23</v>
      </c>
      <c r="H6295">
        <v>438158</v>
      </c>
      <c r="I6295" t="s">
        <v>34</v>
      </c>
      <c r="J6295" s="3">
        <v>45226</v>
      </c>
      <c r="K6295">
        <v>1200</v>
      </c>
      <c r="L6295" t="s">
        <v>25165</v>
      </c>
      <c r="M6295" t="s">
        <v>506</v>
      </c>
      <c r="N6295" t="s">
        <v>25166</v>
      </c>
      <c r="O6295" t="s">
        <v>25167</v>
      </c>
      <c r="P6295" t="s">
        <v>51</v>
      </c>
      <c r="Q6295">
        <v>9</v>
      </c>
      <c r="R6295" t="s">
        <v>40</v>
      </c>
      <c r="S6295" t="s">
        <v>118</v>
      </c>
      <c r="T6295">
        <v>36491</v>
      </c>
      <c r="U6295" s="1">
        <v>45451</v>
      </c>
      <c r="V6295" t="s">
        <v>52</v>
      </c>
      <c r="W6295">
        <v>406260</v>
      </c>
      <c r="X6295" t="s">
        <v>25168</v>
      </c>
      <c r="Y6295">
        <v>254</v>
      </c>
      <c r="Z6295">
        <v>906</v>
      </c>
      <c r="AA6295">
        <v>1</v>
      </c>
      <c r="AB6295">
        <v>362.40000000000003</v>
      </c>
      <c r="AC6295">
        <f>Table1_1[[#This Row],[Price]]*Table1_1[[#This Row],[Quantity]]</f>
        <v>906</v>
      </c>
    </row>
    <row r="6296" spans="1:29" x14ac:dyDescent="0.3">
      <c r="A6296" t="s">
        <v>28</v>
      </c>
      <c r="B6296" t="s">
        <v>29</v>
      </c>
      <c r="C6296" t="s">
        <v>193</v>
      </c>
      <c r="D6296" t="s">
        <v>227</v>
      </c>
      <c r="E6296" t="s">
        <v>32</v>
      </c>
      <c r="F6296" t="s">
        <v>150</v>
      </c>
      <c r="G6296">
        <v>58</v>
      </c>
      <c r="H6296">
        <v>405863</v>
      </c>
      <c r="I6296" t="s">
        <v>58</v>
      </c>
      <c r="J6296" s="3">
        <v>45105</v>
      </c>
      <c r="K6296">
        <v>1000</v>
      </c>
      <c r="L6296" t="s">
        <v>25169</v>
      </c>
      <c r="M6296" t="s">
        <v>1091</v>
      </c>
      <c r="N6296" t="s">
        <v>25170</v>
      </c>
      <c r="O6296" t="s">
        <v>25171</v>
      </c>
      <c r="P6296" t="s">
        <v>71</v>
      </c>
      <c r="Q6296">
        <v>10</v>
      </c>
      <c r="R6296" t="s">
        <v>40</v>
      </c>
      <c r="S6296" t="s">
        <v>118</v>
      </c>
      <c r="T6296">
        <v>56807</v>
      </c>
      <c r="U6296" s="1">
        <v>45517</v>
      </c>
      <c r="V6296" t="s">
        <v>64</v>
      </c>
      <c r="W6296">
        <v>171692</v>
      </c>
      <c r="X6296" t="s">
        <v>25172</v>
      </c>
      <c r="Y6296">
        <v>644</v>
      </c>
      <c r="Z6296">
        <v>2902</v>
      </c>
      <c r="AA6296">
        <v>6</v>
      </c>
      <c r="AB6296">
        <v>6964.8</v>
      </c>
      <c r="AC6296">
        <f>Table1_1[[#This Row],[Price]]*Table1_1[[#This Row],[Quantity]]</f>
        <v>17412</v>
      </c>
    </row>
    <row r="6297" spans="1:29" x14ac:dyDescent="0.3">
      <c r="A6297" t="s">
        <v>28</v>
      </c>
      <c r="B6297" t="s">
        <v>29</v>
      </c>
      <c r="C6297" t="s">
        <v>157</v>
      </c>
      <c r="D6297" t="s">
        <v>338</v>
      </c>
      <c r="E6297" t="s">
        <v>46</v>
      </c>
      <c r="F6297" t="s">
        <v>113</v>
      </c>
      <c r="G6297">
        <v>52</v>
      </c>
      <c r="H6297">
        <v>405134</v>
      </c>
      <c r="I6297" t="s">
        <v>58</v>
      </c>
      <c r="J6297" s="3">
        <v>45282</v>
      </c>
      <c r="K6297">
        <v>1000</v>
      </c>
      <c r="L6297" t="s">
        <v>25173</v>
      </c>
      <c r="M6297" t="s">
        <v>250</v>
      </c>
      <c r="N6297" t="s">
        <v>25174</v>
      </c>
      <c r="O6297" t="s">
        <v>25175</v>
      </c>
      <c r="P6297" t="s">
        <v>87</v>
      </c>
      <c r="Q6297">
        <v>4</v>
      </c>
      <c r="R6297" t="s">
        <v>40</v>
      </c>
      <c r="S6297" t="s">
        <v>41</v>
      </c>
      <c r="T6297">
        <v>74767</v>
      </c>
      <c r="U6297" s="1">
        <v>45528</v>
      </c>
      <c r="V6297" t="s">
        <v>64</v>
      </c>
      <c r="W6297">
        <v>565058</v>
      </c>
      <c r="X6297" t="s">
        <v>25176</v>
      </c>
      <c r="Y6297">
        <v>769</v>
      </c>
      <c r="Z6297">
        <v>1512</v>
      </c>
      <c r="AA6297">
        <v>8</v>
      </c>
      <c r="AB6297">
        <v>4838.4000000000015</v>
      </c>
      <c r="AC6297">
        <f>Table1_1[[#This Row],[Price]]*Table1_1[[#This Row],[Quantity]]</f>
        <v>12096</v>
      </c>
    </row>
    <row r="6298" spans="1:29" x14ac:dyDescent="0.3">
      <c r="A6298" t="s">
        <v>28</v>
      </c>
      <c r="B6298" t="s">
        <v>29</v>
      </c>
      <c r="C6298" t="s">
        <v>44</v>
      </c>
      <c r="D6298" t="s">
        <v>261</v>
      </c>
      <c r="E6298" t="s">
        <v>32</v>
      </c>
      <c r="F6298" t="s">
        <v>47</v>
      </c>
      <c r="G6298">
        <v>34</v>
      </c>
      <c r="H6298">
        <v>418337</v>
      </c>
      <c r="I6298" t="s">
        <v>34</v>
      </c>
      <c r="J6298" s="3">
        <v>44538</v>
      </c>
      <c r="K6298">
        <v>1100</v>
      </c>
      <c r="L6298" t="s">
        <v>25178</v>
      </c>
      <c r="M6298" t="s">
        <v>670</v>
      </c>
      <c r="N6298" t="s">
        <v>25179</v>
      </c>
      <c r="O6298" t="s">
        <v>25180</v>
      </c>
      <c r="P6298" t="s">
        <v>39</v>
      </c>
      <c r="Q6298">
        <v>6</v>
      </c>
      <c r="R6298" t="s">
        <v>88</v>
      </c>
      <c r="S6298" t="s">
        <v>118</v>
      </c>
      <c r="T6298">
        <v>72576</v>
      </c>
      <c r="U6298" s="1">
        <v>45339</v>
      </c>
      <c r="V6298" t="s">
        <v>119</v>
      </c>
      <c r="W6298">
        <v>887114</v>
      </c>
      <c r="X6298" t="s">
        <v>420</v>
      </c>
      <c r="Y6298">
        <v>815</v>
      </c>
      <c r="Z6298">
        <v>960</v>
      </c>
      <c r="AA6298">
        <v>7</v>
      </c>
      <c r="AB6298">
        <v>2688</v>
      </c>
      <c r="AC6298">
        <f>Table1_1[[#This Row],[Price]]*Table1_1[[#This Row],[Quantity]]</f>
        <v>6720</v>
      </c>
    </row>
    <row r="6299" spans="1:29" x14ac:dyDescent="0.3">
      <c r="A6299" t="s">
        <v>28</v>
      </c>
      <c r="B6299" t="s">
        <v>29</v>
      </c>
      <c r="C6299" t="s">
        <v>148</v>
      </c>
      <c r="D6299" t="s">
        <v>149</v>
      </c>
      <c r="E6299" t="s">
        <v>46</v>
      </c>
      <c r="F6299" t="s">
        <v>150</v>
      </c>
      <c r="G6299">
        <v>10</v>
      </c>
      <c r="H6299">
        <v>422679</v>
      </c>
      <c r="I6299" t="s">
        <v>58</v>
      </c>
      <c r="J6299" s="3">
        <v>43840</v>
      </c>
      <c r="K6299">
        <v>1000</v>
      </c>
      <c r="L6299" t="s">
        <v>25181</v>
      </c>
      <c r="M6299" t="s">
        <v>211</v>
      </c>
      <c r="N6299" t="s">
        <v>25182</v>
      </c>
      <c r="O6299" t="s">
        <v>25183</v>
      </c>
      <c r="P6299" t="s">
        <v>87</v>
      </c>
      <c r="Q6299">
        <v>14</v>
      </c>
      <c r="R6299" t="s">
        <v>40</v>
      </c>
      <c r="S6299" t="s">
        <v>63</v>
      </c>
      <c r="T6299">
        <v>35420</v>
      </c>
      <c r="U6299" s="1">
        <v>45513</v>
      </c>
      <c r="V6299" t="s">
        <v>64</v>
      </c>
      <c r="W6299">
        <v>371342</v>
      </c>
      <c r="X6299" t="s">
        <v>25184</v>
      </c>
      <c r="Y6299">
        <v>336</v>
      </c>
      <c r="Z6299">
        <v>2427</v>
      </c>
      <c r="AA6299">
        <v>7</v>
      </c>
      <c r="AB6299">
        <v>6795.6</v>
      </c>
      <c r="AC6299">
        <f>Table1_1[[#This Row],[Price]]*Table1_1[[#This Row],[Quantity]]</f>
        <v>16989</v>
      </c>
    </row>
    <row r="6300" spans="1:29" x14ac:dyDescent="0.3">
      <c r="A6300" t="s">
        <v>28</v>
      </c>
      <c r="B6300" t="s">
        <v>29</v>
      </c>
      <c r="C6300" t="s">
        <v>91</v>
      </c>
      <c r="D6300" t="s">
        <v>134</v>
      </c>
      <c r="E6300" t="s">
        <v>46</v>
      </c>
      <c r="F6300" t="s">
        <v>355</v>
      </c>
      <c r="G6300">
        <v>91</v>
      </c>
      <c r="H6300">
        <v>416879</v>
      </c>
      <c r="I6300" t="s">
        <v>34</v>
      </c>
      <c r="J6300" s="3">
        <v>44642</v>
      </c>
      <c r="K6300">
        <v>950</v>
      </c>
      <c r="L6300" t="s">
        <v>25185</v>
      </c>
      <c r="M6300" t="s">
        <v>428</v>
      </c>
      <c r="N6300" t="s">
        <v>25186</v>
      </c>
      <c r="O6300" t="s">
        <v>25187</v>
      </c>
      <c r="P6300" t="s">
        <v>39</v>
      </c>
      <c r="Q6300">
        <v>5</v>
      </c>
      <c r="R6300" t="s">
        <v>88</v>
      </c>
      <c r="S6300" t="s">
        <v>63</v>
      </c>
      <c r="T6300">
        <v>24360</v>
      </c>
      <c r="U6300" s="1">
        <v>45357</v>
      </c>
      <c r="V6300" t="s">
        <v>72</v>
      </c>
      <c r="W6300">
        <v>556134</v>
      </c>
      <c r="X6300" t="s">
        <v>25188</v>
      </c>
      <c r="Y6300">
        <v>311</v>
      </c>
      <c r="Z6300">
        <v>1187</v>
      </c>
      <c r="AA6300">
        <v>3</v>
      </c>
      <c r="AB6300">
        <v>1424.4</v>
      </c>
      <c r="AC6300">
        <f>Table1_1[[#This Row],[Price]]*Table1_1[[#This Row],[Quantity]]</f>
        <v>3561</v>
      </c>
    </row>
    <row r="6301" spans="1:29" x14ac:dyDescent="0.3">
      <c r="A6301" t="s">
        <v>28</v>
      </c>
      <c r="B6301" t="s">
        <v>29</v>
      </c>
      <c r="C6301" t="s">
        <v>157</v>
      </c>
      <c r="D6301" t="s">
        <v>546</v>
      </c>
      <c r="E6301" t="s">
        <v>32</v>
      </c>
      <c r="F6301" t="s">
        <v>33</v>
      </c>
      <c r="G6301">
        <v>70</v>
      </c>
      <c r="H6301">
        <v>432186</v>
      </c>
      <c r="I6301" t="s">
        <v>34</v>
      </c>
      <c r="J6301" s="3">
        <v>44838</v>
      </c>
      <c r="K6301">
        <v>950</v>
      </c>
      <c r="L6301" t="s">
        <v>25189</v>
      </c>
      <c r="M6301" t="s">
        <v>423</v>
      </c>
      <c r="N6301" t="s">
        <v>25190</v>
      </c>
      <c r="O6301" t="s">
        <v>25191</v>
      </c>
      <c r="P6301" t="s">
        <v>71</v>
      </c>
      <c r="Q6301">
        <v>17</v>
      </c>
      <c r="R6301" t="s">
        <v>40</v>
      </c>
      <c r="S6301" t="s">
        <v>41</v>
      </c>
      <c r="T6301">
        <v>33567</v>
      </c>
      <c r="U6301" s="1">
        <v>45403</v>
      </c>
      <c r="V6301" t="s">
        <v>80</v>
      </c>
      <c r="W6301">
        <v>779149</v>
      </c>
      <c r="X6301" t="s">
        <v>25192</v>
      </c>
      <c r="Y6301">
        <v>437</v>
      </c>
      <c r="Z6301">
        <v>1195</v>
      </c>
      <c r="AA6301">
        <v>1</v>
      </c>
      <c r="AB6301">
        <v>478</v>
      </c>
      <c r="AC6301">
        <f>Table1_1[[#This Row],[Price]]*Table1_1[[#This Row],[Quantity]]</f>
        <v>1195</v>
      </c>
    </row>
    <row r="6302" spans="1:29" x14ac:dyDescent="0.3">
      <c r="A6302" t="s">
        <v>28</v>
      </c>
      <c r="B6302" t="s">
        <v>29</v>
      </c>
      <c r="C6302" t="s">
        <v>66</v>
      </c>
      <c r="D6302" t="s">
        <v>74</v>
      </c>
      <c r="E6302" t="s">
        <v>46</v>
      </c>
      <c r="F6302" t="s">
        <v>57</v>
      </c>
      <c r="G6302">
        <v>91</v>
      </c>
      <c r="H6302">
        <v>428435</v>
      </c>
      <c r="I6302" t="s">
        <v>34</v>
      </c>
      <c r="J6302" s="3">
        <v>44823</v>
      </c>
      <c r="K6302">
        <v>1000</v>
      </c>
      <c r="L6302" t="s">
        <v>25193</v>
      </c>
      <c r="M6302" t="s">
        <v>605</v>
      </c>
      <c r="N6302" t="s">
        <v>25194</v>
      </c>
      <c r="O6302" t="s">
        <v>25195</v>
      </c>
      <c r="P6302" t="s">
        <v>51</v>
      </c>
      <c r="Q6302">
        <v>8</v>
      </c>
      <c r="R6302" t="s">
        <v>40</v>
      </c>
      <c r="S6302" t="s">
        <v>79</v>
      </c>
      <c r="T6302">
        <v>44625</v>
      </c>
      <c r="U6302" s="1">
        <v>45343</v>
      </c>
      <c r="V6302" t="s">
        <v>119</v>
      </c>
      <c r="W6302">
        <v>334299</v>
      </c>
      <c r="X6302" t="s">
        <v>25196</v>
      </c>
      <c r="Y6302">
        <v>682</v>
      </c>
      <c r="Z6302">
        <v>1948</v>
      </c>
      <c r="AA6302">
        <v>6</v>
      </c>
      <c r="AB6302">
        <v>4675.2</v>
      </c>
      <c r="AC6302">
        <f>Table1_1[[#This Row],[Price]]*Table1_1[[#This Row],[Quantity]]</f>
        <v>11688</v>
      </c>
    </row>
    <row r="6303" spans="1:29" x14ac:dyDescent="0.3">
      <c r="A6303" t="s">
        <v>28</v>
      </c>
      <c r="B6303" t="s">
        <v>29</v>
      </c>
      <c r="C6303" t="s">
        <v>44</v>
      </c>
      <c r="D6303" t="s">
        <v>163</v>
      </c>
      <c r="E6303" t="s">
        <v>46</v>
      </c>
      <c r="F6303" t="s">
        <v>99</v>
      </c>
      <c r="G6303">
        <v>91</v>
      </c>
      <c r="H6303">
        <v>418186</v>
      </c>
      <c r="I6303" t="s">
        <v>58</v>
      </c>
      <c r="J6303" s="3">
        <v>45495</v>
      </c>
      <c r="K6303">
        <v>1100</v>
      </c>
      <c r="L6303" t="s">
        <v>25197</v>
      </c>
      <c r="M6303" t="s">
        <v>919</v>
      </c>
      <c r="N6303" t="s">
        <v>25198</v>
      </c>
      <c r="O6303" t="s">
        <v>25199</v>
      </c>
      <c r="P6303" t="s">
        <v>39</v>
      </c>
      <c r="Q6303">
        <v>13</v>
      </c>
      <c r="R6303" t="s">
        <v>88</v>
      </c>
      <c r="S6303" t="s">
        <v>63</v>
      </c>
      <c r="T6303">
        <v>47948</v>
      </c>
      <c r="U6303" s="1">
        <v>45606</v>
      </c>
      <c r="V6303" t="s">
        <v>42</v>
      </c>
      <c r="W6303">
        <v>351833</v>
      </c>
      <c r="X6303" t="s">
        <v>25200</v>
      </c>
      <c r="Y6303">
        <v>645</v>
      </c>
      <c r="Z6303">
        <v>1176</v>
      </c>
      <c r="AA6303">
        <v>2</v>
      </c>
      <c r="AB6303">
        <v>940.80000000000007</v>
      </c>
      <c r="AC6303">
        <f>Table1_1[[#This Row],[Price]]*Table1_1[[#This Row],[Quantity]]</f>
        <v>2352</v>
      </c>
    </row>
    <row r="6304" spans="1:29" x14ac:dyDescent="0.3">
      <c r="A6304" t="s">
        <v>28</v>
      </c>
      <c r="B6304" t="s">
        <v>29</v>
      </c>
      <c r="C6304" t="s">
        <v>193</v>
      </c>
      <c r="D6304" t="s">
        <v>187</v>
      </c>
      <c r="E6304" t="s">
        <v>56</v>
      </c>
      <c r="F6304" t="s">
        <v>57</v>
      </c>
      <c r="G6304">
        <v>29</v>
      </c>
      <c r="H6304">
        <v>431191</v>
      </c>
      <c r="I6304" t="s">
        <v>58</v>
      </c>
      <c r="J6304" s="3">
        <v>45042</v>
      </c>
      <c r="K6304">
        <v>1200</v>
      </c>
      <c r="L6304" t="s">
        <v>25201</v>
      </c>
      <c r="M6304" t="s">
        <v>2538</v>
      </c>
      <c r="N6304" t="s">
        <v>25202</v>
      </c>
      <c r="O6304" t="s">
        <v>25203</v>
      </c>
      <c r="P6304" t="s">
        <v>87</v>
      </c>
      <c r="Q6304">
        <v>10</v>
      </c>
      <c r="R6304" t="s">
        <v>88</v>
      </c>
      <c r="S6304" t="s">
        <v>118</v>
      </c>
      <c r="T6304">
        <v>44476</v>
      </c>
      <c r="U6304" s="1">
        <v>45401</v>
      </c>
      <c r="V6304" t="s">
        <v>80</v>
      </c>
      <c r="W6304">
        <v>624218</v>
      </c>
      <c r="X6304" t="s">
        <v>25204</v>
      </c>
      <c r="Y6304">
        <v>441</v>
      </c>
      <c r="Z6304">
        <v>2750</v>
      </c>
      <c r="AA6304">
        <v>4</v>
      </c>
      <c r="AB6304">
        <v>4400</v>
      </c>
      <c r="AC6304">
        <f>Table1_1[[#This Row],[Price]]*Table1_1[[#This Row],[Quantity]]</f>
        <v>11000</v>
      </c>
    </row>
    <row r="6305" spans="1:29" x14ac:dyDescent="0.3">
      <c r="A6305" t="s">
        <v>28</v>
      </c>
      <c r="B6305" t="s">
        <v>29</v>
      </c>
      <c r="C6305" t="s">
        <v>157</v>
      </c>
      <c r="D6305" t="s">
        <v>411</v>
      </c>
      <c r="E6305" t="s">
        <v>46</v>
      </c>
      <c r="F6305" t="s">
        <v>83</v>
      </c>
      <c r="G6305">
        <v>12</v>
      </c>
      <c r="H6305">
        <v>424556</v>
      </c>
      <c r="I6305" t="s">
        <v>34</v>
      </c>
      <c r="J6305" s="3">
        <v>45382</v>
      </c>
      <c r="K6305">
        <v>1100</v>
      </c>
      <c r="L6305" t="s">
        <v>25205</v>
      </c>
      <c r="M6305" t="s">
        <v>205</v>
      </c>
      <c r="N6305" t="s">
        <v>25206</v>
      </c>
      <c r="O6305" t="s">
        <v>25207</v>
      </c>
      <c r="P6305" t="s">
        <v>39</v>
      </c>
      <c r="Q6305">
        <v>11</v>
      </c>
      <c r="R6305" t="s">
        <v>40</v>
      </c>
      <c r="S6305" t="s">
        <v>63</v>
      </c>
      <c r="T6305">
        <v>51960</v>
      </c>
      <c r="U6305" s="1">
        <v>45368</v>
      </c>
      <c r="V6305" t="s">
        <v>72</v>
      </c>
      <c r="W6305">
        <v>361137</v>
      </c>
      <c r="X6305" t="s">
        <v>25208</v>
      </c>
      <c r="Y6305">
        <v>339</v>
      </c>
      <c r="Z6305">
        <v>1443</v>
      </c>
      <c r="AA6305">
        <v>1</v>
      </c>
      <c r="AB6305">
        <v>577.20000000000005</v>
      </c>
      <c r="AC6305">
        <f>Table1_1[[#This Row],[Price]]*Table1_1[[#This Row],[Quantity]]</f>
        <v>1443</v>
      </c>
    </row>
    <row r="6306" spans="1:29" x14ac:dyDescent="0.3">
      <c r="A6306" t="s">
        <v>28</v>
      </c>
      <c r="B6306" t="s">
        <v>29</v>
      </c>
      <c r="C6306" t="s">
        <v>148</v>
      </c>
      <c r="D6306" t="s">
        <v>637</v>
      </c>
      <c r="E6306" t="s">
        <v>46</v>
      </c>
      <c r="F6306" t="s">
        <v>175</v>
      </c>
      <c r="G6306">
        <v>84</v>
      </c>
      <c r="H6306">
        <v>429689</v>
      </c>
      <c r="I6306" t="s">
        <v>34</v>
      </c>
      <c r="J6306" s="3">
        <v>45166</v>
      </c>
      <c r="K6306">
        <v>950</v>
      </c>
      <c r="L6306" t="s">
        <v>25209</v>
      </c>
      <c r="M6306" t="s">
        <v>670</v>
      </c>
      <c r="N6306" t="s">
        <v>25210</v>
      </c>
      <c r="O6306" t="s">
        <v>25211</v>
      </c>
      <c r="P6306" t="s">
        <v>39</v>
      </c>
      <c r="Q6306">
        <v>16</v>
      </c>
      <c r="R6306" t="s">
        <v>40</v>
      </c>
      <c r="S6306" t="s">
        <v>63</v>
      </c>
      <c r="T6306">
        <v>59951</v>
      </c>
      <c r="U6306" s="1">
        <v>45561</v>
      </c>
      <c r="V6306" t="s">
        <v>180</v>
      </c>
      <c r="W6306">
        <v>412620</v>
      </c>
      <c r="X6306" t="s">
        <v>25212</v>
      </c>
      <c r="Y6306">
        <v>771</v>
      </c>
      <c r="Z6306">
        <v>2497</v>
      </c>
      <c r="AA6306">
        <v>3</v>
      </c>
      <c r="AB6306">
        <v>2996.4</v>
      </c>
      <c r="AC6306">
        <f>Table1_1[[#This Row],[Price]]*Table1_1[[#This Row],[Quantity]]</f>
        <v>7491</v>
      </c>
    </row>
    <row r="6307" spans="1:29" x14ac:dyDescent="0.3">
      <c r="A6307" t="s">
        <v>28</v>
      </c>
      <c r="B6307" t="s">
        <v>29</v>
      </c>
      <c r="C6307" t="s">
        <v>91</v>
      </c>
      <c r="D6307" t="s">
        <v>267</v>
      </c>
      <c r="E6307" t="s">
        <v>46</v>
      </c>
      <c r="F6307" t="s">
        <v>83</v>
      </c>
      <c r="G6307">
        <v>82</v>
      </c>
      <c r="H6307">
        <v>434859</v>
      </c>
      <c r="I6307" t="s">
        <v>58</v>
      </c>
      <c r="J6307" s="3">
        <v>45084</v>
      </c>
      <c r="K6307">
        <v>1400</v>
      </c>
      <c r="L6307" t="s">
        <v>25213</v>
      </c>
      <c r="M6307" t="s">
        <v>2538</v>
      </c>
      <c r="N6307" t="s">
        <v>25214</v>
      </c>
      <c r="O6307" t="s">
        <v>25215</v>
      </c>
      <c r="P6307" t="s">
        <v>71</v>
      </c>
      <c r="Q6307">
        <v>13</v>
      </c>
      <c r="R6307" t="s">
        <v>88</v>
      </c>
      <c r="S6307" t="s">
        <v>118</v>
      </c>
      <c r="T6307">
        <v>22511</v>
      </c>
      <c r="U6307" s="1">
        <v>45530</v>
      </c>
      <c r="V6307" t="s">
        <v>64</v>
      </c>
      <c r="W6307">
        <v>916570</v>
      </c>
      <c r="X6307" t="s">
        <v>25216</v>
      </c>
      <c r="Y6307">
        <v>406</v>
      </c>
      <c r="Z6307">
        <v>864</v>
      </c>
      <c r="AA6307">
        <v>5</v>
      </c>
      <c r="AB6307">
        <v>1728</v>
      </c>
      <c r="AC6307">
        <f>Table1_1[[#This Row],[Price]]*Table1_1[[#This Row],[Quantity]]</f>
        <v>4320</v>
      </c>
    </row>
    <row r="6308" spans="1:29" x14ac:dyDescent="0.3">
      <c r="A6308" t="s">
        <v>28</v>
      </c>
      <c r="B6308" t="s">
        <v>29</v>
      </c>
      <c r="C6308" t="s">
        <v>193</v>
      </c>
      <c r="D6308" t="s">
        <v>637</v>
      </c>
      <c r="E6308" t="s">
        <v>32</v>
      </c>
      <c r="F6308" t="s">
        <v>355</v>
      </c>
      <c r="G6308">
        <v>5</v>
      </c>
      <c r="H6308">
        <v>420947</v>
      </c>
      <c r="I6308" t="s">
        <v>34</v>
      </c>
      <c r="J6308" s="3">
        <v>44454</v>
      </c>
      <c r="K6308">
        <v>950</v>
      </c>
      <c r="L6308" t="s">
        <v>25217</v>
      </c>
      <c r="M6308" t="s">
        <v>895</v>
      </c>
      <c r="N6308" t="s">
        <v>25218</v>
      </c>
      <c r="O6308" t="s">
        <v>25219</v>
      </c>
      <c r="P6308" t="s">
        <v>87</v>
      </c>
      <c r="Q6308">
        <v>7</v>
      </c>
      <c r="R6308" t="s">
        <v>40</v>
      </c>
      <c r="S6308" t="s">
        <v>63</v>
      </c>
      <c r="T6308">
        <v>30391</v>
      </c>
      <c r="U6308" s="1">
        <v>45542</v>
      </c>
      <c r="V6308" t="s">
        <v>180</v>
      </c>
      <c r="W6308">
        <v>758676</v>
      </c>
      <c r="X6308" t="s">
        <v>25220</v>
      </c>
      <c r="Y6308">
        <v>588</v>
      </c>
      <c r="Z6308">
        <v>2016</v>
      </c>
      <c r="AA6308">
        <v>2</v>
      </c>
      <c r="AB6308">
        <v>1612.8000000000002</v>
      </c>
      <c r="AC6308">
        <f>Table1_1[[#This Row],[Price]]*Table1_1[[#This Row],[Quantity]]</f>
        <v>4032</v>
      </c>
    </row>
    <row r="6309" spans="1:29" x14ac:dyDescent="0.3">
      <c r="A6309" t="s">
        <v>28</v>
      </c>
      <c r="B6309" t="s">
        <v>29</v>
      </c>
      <c r="C6309" t="s">
        <v>157</v>
      </c>
      <c r="D6309" t="s">
        <v>55</v>
      </c>
      <c r="E6309" t="s">
        <v>56</v>
      </c>
      <c r="F6309" t="s">
        <v>106</v>
      </c>
      <c r="G6309">
        <v>95</v>
      </c>
      <c r="H6309">
        <v>428404</v>
      </c>
      <c r="I6309" t="s">
        <v>58</v>
      </c>
      <c r="J6309" s="3">
        <v>45176</v>
      </c>
      <c r="K6309">
        <v>950</v>
      </c>
      <c r="L6309" t="s">
        <v>25221</v>
      </c>
      <c r="M6309" t="s">
        <v>496</v>
      </c>
      <c r="N6309" t="s">
        <v>25222</v>
      </c>
      <c r="O6309" t="s">
        <v>25223</v>
      </c>
      <c r="P6309" t="s">
        <v>51</v>
      </c>
      <c r="Q6309">
        <v>18</v>
      </c>
      <c r="R6309" t="s">
        <v>40</v>
      </c>
      <c r="S6309" t="s">
        <v>79</v>
      </c>
      <c r="T6309">
        <v>30168</v>
      </c>
      <c r="U6309" s="1">
        <v>45384</v>
      </c>
      <c r="V6309" t="s">
        <v>80</v>
      </c>
      <c r="W6309">
        <v>314483</v>
      </c>
      <c r="X6309" t="s">
        <v>25224</v>
      </c>
      <c r="Y6309">
        <v>872</v>
      </c>
      <c r="Z6309">
        <v>874</v>
      </c>
      <c r="AA6309">
        <v>4</v>
      </c>
      <c r="AB6309">
        <v>1398.4</v>
      </c>
      <c r="AC6309">
        <f>Table1_1[[#This Row],[Price]]*Table1_1[[#This Row],[Quantity]]</f>
        <v>3496</v>
      </c>
    </row>
    <row r="6310" spans="1:29" x14ac:dyDescent="0.3">
      <c r="A6310" t="s">
        <v>28</v>
      </c>
      <c r="B6310" t="s">
        <v>29</v>
      </c>
      <c r="C6310" t="s">
        <v>157</v>
      </c>
      <c r="D6310" t="s">
        <v>163</v>
      </c>
      <c r="E6310" t="s">
        <v>46</v>
      </c>
      <c r="F6310" t="s">
        <v>113</v>
      </c>
      <c r="G6310">
        <v>24</v>
      </c>
      <c r="H6310">
        <v>417623</v>
      </c>
      <c r="I6310" t="s">
        <v>58</v>
      </c>
      <c r="J6310" s="3">
        <v>44615</v>
      </c>
      <c r="K6310">
        <v>1000</v>
      </c>
      <c r="L6310" t="s">
        <v>25225</v>
      </c>
      <c r="M6310" t="s">
        <v>487</v>
      </c>
      <c r="N6310" t="s">
        <v>25226</v>
      </c>
      <c r="O6310">
        <v>4992452673</v>
      </c>
      <c r="P6310" t="s">
        <v>51</v>
      </c>
      <c r="Q6310">
        <v>5</v>
      </c>
      <c r="R6310" t="s">
        <v>40</v>
      </c>
      <c r="S6310" t="s">
        <v>79</v>
      </c>
      <c r="T6310">
        <v>97348</v>
      </c>
      <c r="U6310" s="1">
        <v>45460</v>
      </c>
      <c r="V6310" t="s">
        <v>52</v>
      </c>
      <c r="W6310">
        <v>111902</v>
      </c>
      <c r="X6310" t="s">
        <v>25227</v>
      </c>
      <c r="Y6310">
        <v>922</v>
      </c>
      <c r="Z6310">
        <v>2640</v>
      </c>
      <c r="AA6310">
        <v>1</v>
      </c>
      <c r="AB6310">
        <v>1056</v>
      </c>
      <c r="AC6310">
        <f>Table1_1[[#This Row],[Price]]*Table1_1[[#This Row],[Quantity]]</f>
        <v>2640</v>
      </c>
    </row>
    <row r="6311" spans="1:29" x14ac:dyDescent="0.3">
      <c r="A6311" t="s">
        <v>28</v>
      </c>
      <c r="B6311" t="s">
        <v>29</v>
      </c>
      <c r="C6311" t="s">
        <v>66</v>
      </c>
      <c r="D6311" t="s">
        <v>349</v>
      </c>
      <c r="E6311" t="s">
        <v>32</v>
      </c>
      <c r="F6311" t="s">
        <v>150</v>
      </c>
      <c r="G6311">
        <v>45</v>
      </c>
      <c r="H6311">
        <v>422038</v>
      </c>
      <c r="I6311" t="s">
        <v>58</v>
      </c>
      <c r="J6311" s="3">
        <v>44885</v>
      </c>
      <c r="K6311">
        <v>1200</v>
      </c>
      <c r="L6311" t="s">
        <v>25228</v>
      </c>
      <c r="M6311" t="s">
        <v>1460</v>
      </c>
      <c r="N6311" t="s">
        <v>25229</v>
      </c>
      <c r="O6311" t="s">
        <v>25230</v>
      </c>
      <c r="P6311" t="s">
        <v>87</v>
      </c>
      <c r="Q6311">
        <v>19</v>
      </c>
      <c r="R6311" t="s">
        <v>88</v>
      </c>
      <c r="S6311" t="s">
        <v>118</v>
      </c>
      <c r="T6311">
        <v>37816</v>
      </c>
      <c r="U6311" s="1">
        <v>45311</v>
      </c>
      <c r="V6311" t="s">
        <v>111</v>
      </c>
      <c r="W6311">
        <v>115195</v>
      </c>
      <c r="X6311" t="s">
        <v>825</v>
      </c>
      <c r="Y6311">
        <v>932</v>
      </c>
      <c r="Z6311">
        <v>2831</v>
      </c>
      <c r="AA6311">
        <v>1</v>
      </c>
      <c r="AB6311">
        <v>1132.4000000000001</v>
      </c>
      <c r="AC6311">
        <f>Table1_1[[#This Row],[Price]]*Table1_1[[#This Row],[Quantity]]</f>
        <v>2831</v>
      </c>
    </row>
    <row r="6312" spans="1:29" x14ac:dyDescent="0.3">
      <c r="A6312" t="s">
        <v>28</v>
      </c>
      <c r="B6312" t="s">
        <v>29</v>
      </c>
      <c r="C6312" t="s">
        <v>66</v>
      </c>
      <c r="D6312" t="s">
        <v>566</v>
      </c>
      <c r="E6312" t="s">
        <v>32</v>
      </c>
      <c r="F6312" t="s">
        <v>33</v>
      </c>
      <c r="G6312">
        <v>96</v>
      </c>
      <c r="H6312">
        <v>402739</v>
      </c>
      <c r="I6312" t="s">
        <v>34</v>
      </c>
      <c r="J6312" s="3">
        <v>45024</v>
      </c>
      <c r="K6312">
        <v>1100</v>
      </c>
      <c r="L6312" t="s">
        <v>25231</v>
      </c>
      <c r="M6312" t="s">
        <v>177</v>
      </c>
      <c r="N6312" t="s">
        <v>25232</v>
      </c>
      <c r="O6312" t="s">
        <v>25233</v>
      </c>
      <c r="P6312" t="s">
        <v>39</v>
      </c>
      <c r="Q6312">
        <v>20</v>
      </c>
      <c r="R6312" t="s">
        <v>40</v>
      </c>
      <c r="S6312" t="s">
        <v>79</v>
      </c>
      <c r="T6312">
        <v>55924</v>
      </c>
      <c r="U6312" s="1">
        <v>45343</v>
      </c>
      <c r="V6312" t="s">
        <v>119</v>
      </c>
      <c r="W6312">
        <v>700622</v>
      </c>
      <c r="X6312" t="s">
        <v>25234</v>
      </c>
      <c r="Y6312">
        <v>644</v>
      </c>
      <c r="Z6312">
        <v>1045</v>
      </c>
      <c r="AA6312">
        <v>4</v>
      </c>
      <c r="AB6312">
        <v>1672</v>
      </c>
      <c r="AC6312">
        <f>Table1_1[[#This Row],[Price]]*Table1_1[[#This Row],[Quantity]]</f>
        <v>4180</v>
      </c>
    </row>
    <row r="6313" spans="1:29" x14ac:dyDescent="0.3">
      <c r="A6313" t="s">
        <v>28</v>
      </c>
      <c r="B6313" t="s">
        <v>29</v>
      </c>
      <c r="C6313" t="s">
        <v>66</v>
      </c>
      <c r="D6313" t="s">
        <v>55</v>
      </c>
      <c r="E6313" t="s">
        <v>56</v>
      </c>
      <c r="F6313" t="s">
        <v>135</v>
      </c>
      <c r="G6313">
        <v>30</v>
      </c>
      <c r="H6313">
        <v>403909</v>
      </c>
      <c r="I6313" t="s">
        <v>58</v>
      </c>
      <c r="J6313" s="3">
        <v>44146</v>
      </c>
      <c r="K6313">
        <v>800</v>
      </c>
      <c r="L6313" t="s">
        <v>25235</v>
      </c>
      <c r="M6313" t="s">
        <v>417</v>
      </c>
      <c r="N6313" t="s">
        <v>25236</v>
      </c>
      <c r="O6313" t="s">
        <v>25237</v>
      </c>
      <c r="P6313" t="s">
        <v>71</v>
      </c>
      <c r="Q6313">
        <v>13</v>
      </c>
      <c r="R6313" t="s">
        <v>88</v>
      </c>
      <c r="S6313" t="s">
        <v>41</v>
      </c>
      <c r="T6313">
        <v>54859</v>
      </c>
      <c r="U6313" s="1">
        <v>45582</v>
      </c>
      <c r="V6313" t="s">
        <v>155</v>
      </c>
      <c r="W6313">
        <v>650791</v>
      </c>
      <c r="X6313" t="s">
        <v>25238</v>
      </c>
      <c r="Y6313">
        <v>982</v>
      </c>
      <c r="Z6313">
        <v>2903</v>
      </c>
      <c r="AA6313">
        <v>3</v>
      </c>
      <c r="AB6313">
        <v>3483.6000000000004</v>
      </c>
      <c r="AC6313">
        <f>Table1_1[[#This Row],[Price]]*Table1_1[[#This Row],[Quantity]]</f>
        <v>8709</v>
      </c>
    </row>
    <row r="6314" spans="1:29" x14ac:dyDescent="0.3">
      <c r="A6314" t="s">
        <v>28</v>
      </c>
      <c r="B6314" t="s">
        <v>29</v>
      </c>
      <c r="C6314" t="s">
        <v>148</v>
      </c>
      <c r="D6314" t="s">
        <v>254</v>
      </c>
      <c r="E6314" t="s">
        <v>56</v>
      </c>
      <c r="F6314" t="s">
        <v>135</v>
      </c>
      <c r="G6314">
        <v>100</v>
      </c>
      <c r="H6314">
        <v>410799</v>
      </c>
      <c r="I6314" t="s">
        <v>58</v>
      </c>
      <c r="J6314" s="3">
        <v>44881</v>
      </c>
      <c r="K6314">
        <v>1100</v>
      </c>
      <c r="L6314" t="s">
        <v>25240</v>
      </c>
      <c r="M6314" t="s">
        <v>152</v>
      </c>
      <c r="N6314" t="s">
        <v>25241</v>
      </c>
      <c r="O6314">
        <v>3037433105</v>
      </c>
      <c r="P6314" t="s">
        <v>87</v>
      </c>
      <c r="Q6314">
        <v>14</v>
      </c>
      <c r="R6314" t="s">
        <v>40</v>
      </c>
      <c r="S6314" t="s">
        <v>63</v>
      </c>
      <c r="T6314">
        <v>36041</v>
      </c>
      <c r="U6314" s="1">
        <v>45567</v>
      </c>
      <c r="V6314" t="s">
        <v>155</v>
      </c>
      <c r="W6314">
        <v>625608</v>
      </c>
      <c r="X6314" t="s">
        <v>25242</v>
      </c>
      <c r="Y6314">
        <v>331</v>
      </c>
      <c r="Z6314">
        <v>1151</v>
      </c>
      <c r="AA6314">
        <v>6</v>
      </c>
      <c r="AB6314">
        <v>2762.4</v>
      </c>
      <c r="AC6314">
        <f>Table1_1[[#This Row],[Price]]*Table1_1[[#This Row],[Quantity]]</f>
        <v>6906</v>
      </c>
    </row>
    <row r="6315" spans="1:29" x14ac:dyDescent="0.3">
      <c r="A6315" t="s">
        <v>28</v>
      </c>
      <c r="B6315" t="s">
        <v>29</v>
      </c>
      <c r="C6315" t="s">
        <v>157</v>
      </c>
      <c r="D6315" t="s">
        <v>105</v>
      </c>
      <c r="E6315" t="s">
        <v>46</v>
      </c>
      <c r="F6315" t="s">
        <v>33</v>
      </c>
      <c r="G6315">
        <v>94</v>
      </c>
      <c r="H6315">
        <v>412612</v>
      </c>
      <c r="I6315" t="s">
        <v>34</v>
      </c>
      <c r="J6315" s="3">
        <v>44223</v>
      </c>
      <c r="K6315">
        <v>1000</v>
      </c>
      <c r="L6315" t="s">
        <v>25243</v>
      </c>
      <c r="M6315" t="s">
        <v>736</v>
      </c>
      <c r="N6315" t="s">
        <v>25244</v>
      </c>
      <c r="O6315" t="s">
        <v>25245</v>
      </c>
      <c r="P6315" t="s">
        <v>39</v>
      </c>
      <c r="Q6315">
        <v>8</v>
      </c>
      <c r="R6315" t="s">
        <v>88</v>
      </c>
      <c r="S6315" t="s">
        <v>118</v>
      </c>
      <c r="T6315">
        <v>26762</v>
      </c>
      <c r="U6315" s="1">
        <v>45586</v>
      </c>
      <c r="V6315" t="s">
        <v>155</v>
      </c>
      <c r="W6315">
        <v>638588</v>
      </c>
      <c r="X6315" t="s">
        <v>25246</v>
      </c>
      <c r="Y6315">
        <v>637</v>
      </c>
      <c r="Z6315">
        <v>1742</v>
      </c>
      <c r="AA6315">
        <v>5</v>
      </c>
      <c r="AB6315">
        <v>3484</v>
      </c>
      <c r="AC6315">
        <f>Table1_1[[#This Row],[Price]]*Table1_1[[#This Row],[Quantity]]</f>
        <v>8710</v>
      </c>
    </row>
    <row r="6316" spans="1:29" x14ac:dyDescent="0.3">
      <c r="A6316" t="s">
        <v>28</v>
      </c>
      <c r="B6316" t="s">
        <v>29</v>
      </c>
      <c r="C6316" t="s">
        <v>193</v>
      </c>
      <c r="D6316" t="s">
        <v>611</v>
      </c>
      <c r="E6316" t="s">
        <v>56</v>
      </c>
      <c r="F6316" t="s">
        <v>106</v>
      </c>
      <c r="G6316">
        <v>92</v>
      </c>
      <c r="H6316">
        <v>433004</v>
      </c>
      <c r="I6316" t="s">
        <v>58</v>
      </c>
      <c r="J6316" s="3">
        <v>44836</v>
      </c>
      <c r="K6316">
        <v>950</v>
      </c>
      <c r="L6316" t="s">
        <v>25247</v>
      </c>
      <c r="M6316" t="s">
        <v>596</v>
      </c>
      <c r="N6316" t="s">
        <v>25248</v>
      </c>
      <c r="O6316" t="s">
        <v>25249</v>
      </c>
      <c r="P6316" t="s">
        <v>51</v>
      </c>
      <c r="Q6316">
        <v>3</v>
      </c>
      <c r="R6316" t="s">
        <v>40</v>
      </c>
      <c r="S6316" t="s">
        <v>41</v>
      </c>
      <c r="T6316">
        <v>73860</v>
      </c>
      <c r="U6316" s="1">
        <v>45494</v>
      </c>
      <c r="V6316" t="s">
        <v>126</v>
      </c>
      <c r="W6316">
        <v>348073</v>
      </c>
      <c r="X6316" t="s">
        <v>25250</v>
      </c>
      <c r="Y6316">
        <v>797</v>
      </c>
      <c r="Z6316">
        <v>506</v>
      </c>
      <c r="AA6316">
        <v>1</v>
      </c>
      <c r="AB6316">
        <v>202.4</v>
      </c>
      <c r="AC6316">
        <f>Table1_1[[#This Row],[Price]]*Table1_1[[#This Row],[Quantity]]</f>
        <v>506</v>
      </c>
    </row>
    <row r="6317" spans="1:29" x14ac:dyDescent="0.3">
      <c r="A6317" t="s">
        <v>28</v>
      </c>
      <c r="B6317" t="s">
        <v>29</v>
      </c>
      <c r="C6317" t="s">
        <v>91</v>
      </c>
      <c r="D6317" t="s">
        <v>442</v>
      </c>
      <c r="E6317" t="s">
        <v>56</v>
      </c>
      <c r="F6317" t="s">
        <v>150</v>
      </c>
      <c r="G6317">
        <v>68</v>
      </c>
      <c r="H6317">
        <v>435433</v>
      </c>
      <c r="I6317" t="s">
        <v>58</v>
      </c>
      <c r="J6317" s="3">
        <v>45395</v>
      </c>
      <c r="K6317">
        <v>1200</v>
      </c>
      <c r="L6317" t="s">
        <v>25251</v>
      </c>
      <c r="M6317" t="s">
        <v>115</v>
      </c>
      <c r="N6317" t="s">
        <v>25252</v>
      </c>
      <c r="O6317" t="s">
        <v>25253</v>
      </c>
      <c r="P6317" t="s">
        <v>71</v>
      </c>
      <c r="Q6317">
        <v>7</v>
      </c>
      <c r="R6317" t="s">
        <v>88</v>
      </c>
      <c r="S6317" t="s">
        <v>118</v>
      </c>
      <c r="T6317">
        <v>41275</v>
      </c>
      <c r="U6317" s="1">
        <v>45600</v>
      </c>
      <c r="V6317" t="s">
        <v>42</v>
      </c>
      <c r="W6317">
        <v>677741</v>
      </c>
      <c r="X6317" t="s">
        <v>25254</v>
      </c>
      <c r="Y6317">
        <v>266</v>
      </c>
      <c r="Z6317">
        <v>519</v>
      </c>
      <c r="AA6317">
        <v>5</v>
      </c>
      <c r="AB6317">
        <v>1038</v>
      </c>
      <c r="AC6317">
        <f>Table1_1[[#This Row],[Price]]*Table1_1[[#This Row],[Quantity]]</f>
        <v>2595</v>
      </c>
    </row>
    <row r="6318" spans="1:29" x14ac:dyDescent="0.3">
      <c r="A6318" t="s">
        <v>28</v>
      </c>
      <c r="B6318" t="s">
        <v>29</v>
      </c>
      <c r="C6318" t="s">
        <v>66</v>
      </c>
      <c r="D6318" t="s">
        <v>560</v>
      </c>
      <c r="E6318" t="s">
        <v>56</v>
      </c>
      <c r="F6318" t="s">
        <v>355</v>
      </c>
      <c r="G6318">
        <v>96</v>
      </c>
      <c r="H6318">
        <v>432380</v>
      </c>
      <c r="I6318" t="s">
        <v>34</v>
      </c>
      <c r="J6318" s="3">
        <v>44217</v>
      </c>
      <c r="K6318">
        <v>1200</v>
      </c>
      <c r="L6318" t="s">
        <v>25255</v>
      </c>
      <c r="M6318" t="s">
        <v>1356</v>
      </c>
      <c r="N6318" t="s">
        <v>25256</v>
      </c>
      <c r="O6318" t="s">
        <v>25257</v>
      </c>
      <c r="P6318" t="s">
        <v>87</v>
      </c>
      <c r="Q6318">
        <v>13</v>
      </c>
      <c r="R6318" t="s">
        <v>88</v>
      </c>
      <c r="S6318" t="s">
        <v>41</v>
      </c>
      <c r="T6318">
        <v>92889</v>
      </c>
      <c r="U6318" s="1">
        <v>45312</v>
      </c>
      <c r="V6318" t="s">
        <v>111</v>
      </c>
      <c r="W6318">
        <v>415377</v>
      </c>
      <c r="X6318" t="s">
        <v>25258</v>
      </c>
      <c r="Y6318">
        <v>958</v>
      </c>
      <c r="Z6318">
        <v>841</v>
      </c>
      <c r="AA6318">
        <v>8</v>
      </c>
      <c r="AB6318">
        <v>2691.2000000000003</v>
      </c>
      <c r="AC6318">
        <f>Table1_1[[#This Row],[Price]]*Table1_1[[#This Row],[Quantity]]</f>
        <v>6728</v>
      </c>
    </row>
    <row r="6319" spans="1:29" x14ac:dyDescent="0.3">
      <c r="A6319" t="s">
        <v>28</v>
      </c>
      <c r="B6319" t="s">
        <v>29</v>
      </c>
      <c r="C6319" t="s">
        <v>44</v>
      </c>
      <c r="D6319" t="s">
        <v>511</v>
      </c>
      <c r="E6319" t="s">
        <v>46</v>
      </c>
      <c r="F6319" t="s">
        <v>355</v>
      </c>
      <c r="G6319">
        <v>54</v>
      </c>
      <c r="H6319">
        <v>405871</v>
      </c>
      <c r="I6319" t="s">
        <v>58</v>
      </c>
      <c r="J6319" s="3">
        <v>45080</v>
      </c>
      <c r="K6319">
        <v>1300</v>
      </c>
      <c r="L6319" t="s">
        <v>25260</v>
      </c>
      <c r="M6319" t="s">
        <v>1048</v>
      </c>
      <c r="N6319" t="s">
        <v>25261</v>
      </c>
      <c r="O6319" t="s">
        <v>25262</v>
      </c>
      <c r="P6319" t="s">
        <v>51</v>
      </c>
      <c r="Q6319">
        <v>14</v>
      </c>
      <c r="R6319" t="s">
        <v>88</v>
      </c>
      <c r="S6319" t="s">
        <v>79</v>
      </c>
      <c r="T6319">
        <v>98184</v>
      </c>
      <c r="U6319" s="1">
        <v>45455</v>
      </c>
      <c r="V6319" t="s">
        <v>52</v>
      </c>
      <c r="W6319">
        <v>892444</v>
      </c>
      <c r="X6319" t="s">
        <v>25263</v>
      </c>
      <c r="Y6319">
        <v>521</v>
      </c>
      <c r="Z6319">
        <v>2585</v>
      </c>
      <c r="AA6319">
        <v>8</v>
      </c>
      <c r="AB6319">
        <v>8272</v>
      </c>
      <c r="AC6319">
        <f>Table1_1[[#This Row],[Price]]*Table1_1[[#This Row],[Quantity]]</f>
        <v>20680</v>
      </c>
    </row>
    <row r="6320" spans="1:29" x14ac:dyDescent="0.3">
      <c r="A6320" t="s">
        <v>28</v>
      </c>
      <c r="B6320" t="s">
        <v>29</v>
      </c>
      <c r="C6320" t="s">
        <v>30</v>
      </c>
      <c r="D6320" t="s">
        <v>364</v>
      </c>
      <c r="E6320" t="s">
        <v>56</v>
      </c>
      <c r="F6320" t="s">
        <v>150</v>
      </c>
      <c r="G6320">
        <v>3</v>
      </c>
      <c r="H6320">
        <v>421514</v>
      </c>
      <c r="I6320" t="s">
        <v>58</v>
      </c>
      <c r="J6320" s="3">
        <v>44572</v>
      </c>
      <c r="K6320">
        <v>800</v>
      </c>
      <c r="L6320" t="s">
        <v>22658</v>
      </c>
      <c r="M6320" t="s">
        <v>2538</v>
      </c>
      <c r="N6320" t="s">
        <v>25264</v>
      </c>
      <c r="O6320" t="s">
        <v>25265</v>
      </c>
      <c r="P6320" t="s">
        <v>51</v>
      </c>
      <c r="Q6320">
        <v>6</v>
      </c>
      <c r="R6320" t="s">
        <v>88</v>
      </c>
      <c r="S6320" t="s">
        <v>41</v>
      </c>
      <c r="T6320">
        <v>90214</v>
      </c>
      <c r="U6320" s="1">
        <v>45527</v>
      </c>
      <c r="V6320" t="s">
        <v>64</v>
      </c>
      <c r="W6320">
        <v>534778</v>
      </c>
      <c r="X6320" t="s">
        <v>25266</v>
      </c>
      <c r="Y6320">
        <v>478</v>
      </c>
      <c r="Z6320">
        <v>1123</v>
      </c>
      <c r="AA6320">
        <v>1</v>
      </c>
      <c r="AB6320">
        <v>449.20000000000005</v>
      </c>
      <c r="AC6320">
        <f>Table1_1[[#This Row],[Price]]*Table1_1[[#This Row],[Quantity]]</f>
        <v>1123</v>
      </c>
    </row>
    <row r="6321" spans="1:29" x14ac:dyDescent="0.3">
      <c r="A6321" t="s">
        <v>28</v>
      </c>
      <c r="B6321" t="s">
        <v>29</v>
      </c>
      <c r="C6321" t="s">
        <v>54</v>
      </c>
      <c r="D6321" t="s">
        <v>105</v>
      </c>
      <c r="E6321" t="s">
        <v>46</v>
      </c>
      <c r="F6321" t="s">
        <v>175</v>
      </c>
      <c r="G6321">
        <v>93</v>
      </c>
      <c r="H6321">
        <v>404522</v>
      </c>
      <c r="I6321" t="s">
        <v>34</v>
      </c>
      <c r="J6321" s="3">
        <v>45573</v>
      </c>
      <c r="K6321">
        <v>1400</v>
      </c>
      <c r="L6321" t="s">
        <v>25268</v>
      </c>
      <c r="M6321" t="s">
        <v>1091</v>
      </c>
      <c r="N6321" t="s">
        <v>25269</v>
      </c>
      <c r="O6321" t="s">
        <v>25270</v>
      </c>
      <c r="P6321" t="s">
        <v>87</v>
      </c>
      <c r="Q6321">
        <v>9</v>
      </c>
      <c r="R6321" t="s">
        <v>40</v>
      </c>
      <c r="S6321" t="s">
        <v>118</v>
      </c>
      <c r="T6321">
        <v>36639</v>
      </c>
      <c r="U6321" s="1">
        <v>45584</v>
      </c>
      <c r="V6321" t="s">
        <v>155</v>
      </c>
      <c r="W6321">
        <v>771329</v>
      </c>
      <c r="X6321" t="s">
        <v>23751</v>
      </c>
      <c r="Y6321">
        <v>860</v>
      </c>
      <c r="Z6321">
        <v>1266</v>
      </c>
      <c r="AA6321">
        <v>6</v>
      </c>
      <c r="AB6321">
        <v>3038.4</v>
      </c>
      <c r="AC6321">
        <f>Table1_1[[#This Row],[Price]]*Table1_1[[#This Row],[Quantity]]</f>
        <v>7596</v>
      </c>
    </row>
    <row r="6322" spans="1:29" x14ac:dyDescent="0.3">
      <c r="A6322" t="s">
        <v>28</v>
      </c>
      <c r="B6322" t="s">
        <v>29</v>
      </c>
      <c r="C6322" t="s">
        <v>66</v>
      </c>
      <c r="D6322" t="s">
        <v>467</v>
      </c>
      <c r="E6322" t="s">
        <v>32</v>
      </c>
      <c r="F6322" t="s">
        <v>175</v>
      </c>
      <c r="G6322">
        <v>25</v>
      </c>
      <c r="H6322">
        <v>435698</v>
      </c>
      <c r="I6322" t="s">
        <v>34</v>
      </c>
      <c r="J6322" s="3">
        <v>44722</v>
      </c>
      <c r="K6322">
        <v>950</v>
      </c>
      <c r="L6322" t="s">
        <v>25271</v>
      </c>
      <c r="M6322" t="s">
        <v>276</v>
      </c>
      <c r="N6322" t="s">
        <v>25272</v>
      </c>
      <c r="O6322" t="s">
        <v>25273</v>
      </c>
      <c r="P6322" t="s">
        <v>51</v>
      </c>
      <c r="Q6322">
        <v>15</v>
      </c>
      <c r="R6322" t="s">
        <v>88</v>
      </c>
      <c r="S6322" t="s">
        <v>63</v>
      </c>
      <c r="T6322">
        <v>29834</v>
      </c>
      <c r="U6322" s="1">
        <v>45446</v>
      </c>
      <c r="V6322" t="s">
        <v>52</v>
      </c>
      <c r="W6322">
        <v>867847</v>
      </c>
      <c r="X6322" t="s">
        <v>25274</v>
      </c>
      <c r="Y6322">
        <v>321</v>
      </c>
      <c r="Z6322">
        <v>557</v>
      </c>
      <c r="AA6322">
        <v>1</v>
      </c>
      <c r="AB6322">
        <v>222.8</v>
      </c>
      <c r="AC6322">
        <f>Table1_1[[#This Row],[Price]]*Table1_1[[#This Row],[Quantity]]</f>
        <v>557</v>
      </c>
    </row>
    <row r="6323" spans="1:29" x14ac:dyDescent="0.3">
      <c r="A6323" t="s">
        <v>28</v>
      </c>
      <c r="B6323" t="s">
        <v>29</v>
      </c>
      <c r="C6323" t="s">
        <v>148</v>
      </c>
      <c r="D6323" t="s">
        <v>380</v>
      </c>
      <c r="E6323" t="s">
        <v>32</v>
      </c>
      <c r="F6323" t="s">
        <v>135</v>
      </c>
      <c r="G6323">
        <v>70</v>
      </c>
      <c r="H6323">
        <v>431589</v>
      </c>
      <c r="I6323" t="s">
        <v>34</v>
      </c>
      <c r="J6323" s="3">
        <v>44308</v>
      </c>
      <c r="K6323">
        <v>800</v>
      </c>
      <c r="L6323" t="s">
        <v>8670</v>
      </c>
      <c r="M6323" t="s">
        <v>478</v>
      </c>
      <c r="N6323" t="s">
        <v>25275</v>
      </c>
      <c r="O6323" t="s">
        <v>25276</v>
      </c>
      <c r="P6323" t="s">
        <v>39</v>
      </c>
      <c r="Q6323">
        <v>11</v>
      </c>
      <c r="R6323" t="s">
        <v>40</v>
      </c>
      <c r="S6323" t="s">
        <v>79</v>
      </c>
      <c r="T6323">
        <v>10253</v>
      </c>
      <c r="U6323" s="1">
        <v>45375</v>
      </c>
      <c r="V6323" t="s">
        <v>72</v>
      </c>
      <c r="W6323">
        <v>652562</v>
      </c>
      <c r="X6323" t="s">
        <v>25277</v>
      </c>
      <c r="Y6323">
        <v>443</v>
      </c>
      <c r="Z6323">
        <v>555</v>
      </c>
      <c r="AA6323">
        <v>4</v>
      </c>
      <c r="AB6323">
        <v>888</v>
      </c>
      <c r="AC6323">
        <f>Table1_1[[#This Row],[Price]]*Table1_1[[#This Row],[Quantity]]</f>
        <v>2220</v>
      </c>
    </row>
    <row r="6324" spans="1:29" x14ac:dyDescent="0.3">
      <c r="A6324" t="s">
        <v>28</v>
      </c>
      <c r="B6324" t="s">
        <v>29</v>
      </c>
      <c r="C6324" t="s">
        <v>91</v>
      </c>
      <c r="D6324" t="s">
        <v>98</v>
      </c>
      <c r="E6324" t="s">
        <v>56</v>
      </c>
      <c r="F6324" t="s">
        <v>99</v>
      </c>
      <c r="G6324">
        <v>68</v>
      </c>
      <c r="H6324">
        <v>416985</v>
      </c>
      <c r="I6324" t="s">
        <v>34</v>
      </c>
      <c r="J6324" s="3">
        <v>44490</v>
      </c>
      <c r="K6324">
        <v>1400</v>
      </c>
      <c r="L6324" t="s">
        <v>25278</v>
      </c>
      <c r="M6324" t="s">
        <v>818</v>
      </c>
      <c r="N6324" t="s">
        <v>25279</v>
      </c>
      <c r="O6324">
        <v>4013835072</v>
      </c>
      <c r="P6324" t="s">
        <v>51</v>
      </c>
      <c r="Q6324">
        <v>3</v>
      </c>
      <c r="R6324" t="s">
        <v>40</v>
      </c>
      <c r="S6324" t="s">
        <v>41</v>
      </c>
      <c r="T6324">
        <v>39984</v>
      </c>
      <c r="U6324" s="1">
        <v>45317</v>
      </c>
      <c r="V6324" t="s">
        <v>111</v>
      </c>
      <c r="W6324">
        <v>322737</v>
      </c>
      <c r="X6324" t="s">
        <v>25280</v>
      </c>
      <c r="Y6324">
        <v>858</v>
      </c>
      <c r="Z6324">
        <v>2094</v>
      </c>
      <c r="AA6324">
        <v>7</v>
      </c>
      <c r="AB6324">
        <v>5863.2000000000007</v>
      </c>
      <c r="AC6324">
        <f>Table1_1[[#This Row],[Price]]*Table1_1[[#This Row],[Quantity]]</f>
        <v>14658</v>
      </c>
    </row>
    <row r="6325" spans="1:29" x14ac:dyDescent="0.3">
      <c r="A6325" t="s">
        <v>28</v>
      </c>
      <c r="B6325" t="s">
        <v>29</v>
      </c>
      <c r="C6325" t="s">
        <v>44</v>
      </c>
      <c r="D6325" t="s">
        <v>317</v>
      </c>
      <c r="E6325" t="s">
        <v>56</v>
      </c>
      <c r="F6325" t="s">
        <v>33</v>
      </c>
      <c r="G6325">
        <v>74</v>
      </c>
      <c r="H6325">
        <v>434824</v>
      </c>
      <c r="I6325" t="s">
        <v>34</v>
      </c>
      <c r="J6325" s="3">
        <v>44795</v>
      </c>
      <c r="K6325">
        <v>1400</v>
      </c>
      <c r="L6325" t="s">
        <v>25282</v>
      </c>
      <c r="M6325" t="s">
        <v>552</v>
      </c>
      <c r="N6325" t="s">
        <v>25283</v>
      </c>
      <c r="O6325">
        <v>2921556953</v>
      </c>
      <c r="P6325" t="s">
        <v>71</v>
      </c>
      <c r="Q6325">
        <v>13</v>
      </c>
      <c r="R6325" t="s">
        <v>88</v>
      </c>
      <c r="S6325" t="s">
        <v>79</v>
      </c>
      <c r="T6325">
        <v>26283</v>
      </c>
      <c r="U6325" s="1">
        <v>45377</v>
      </c>
      <c r="V6325" t="s">
        <v>72</v>
      </c>
      <c r="W6325">
        <v>757061</v>
      </c>
      <c r="X6325" t="s">
        <v>10285</v>
      </c>
      <c r="Y6325">
        <v>580</v>
      </c>
      <c r="Z6325">
        <v>2459</v>
      </c>
      <c r="AA6325">
        <v>8</v>
      </c>
      <c r="AB6325">
        <v>7868.8</v>
      </c>
      <c r="AC6325">
        <f>Table1_1[[#This Row],[Price]]*Table1_1[[#This Row],[Quantity]]</f>
        <v>19672</v>
      </c>
    </row>
    <row r="6326" spans="1:29" x14ac:dyDescent="0.3">
      <c r="A6326" t="s">
        <v>28</v>
      </c>
      <c r="B6326" t="s">
        <v>29</v>
      </c>
      <c r="C6326" t="s">
        <v>193</v>
      </c>
      <c r="D6326" t="s">
        <v>338</v>
      </c>
      <c r="E6326" t="s">
        <v>56</v>
      </c>
      <c r="F6326" t="s">
        <v>106</v>
      </c>
      <c r="G6326">
        <v>26</v>
      </c>
      <c r="H6326">
        <v>427702</v>
      </c>
      <c r="I6326" t="s">
        <v>58</v>
      </c>
      <c r="J6326" s="3">
        <v>45461</v>
      </c>
      <c r="K6326">
        <v>1400</v>
      </c>
      <c r="L6326" t="s">
        <v>25284</v>
      </c>
      <c r="M6326" t="s">
        <v>417</v>
      </c>
      <c r="N6326" t="s">
        <v>25285</v>
      </c>
      <c r="O6326">
        <v>-8165</v>
      </c>
      <c r="P6326" t="s">
        <v>39</v>
      </c>
      <c r="Q6326">
        <v>15</v>
      </c>
      <c r="R6326" t="s">
        <v>88</v>
      </c>
      <c r="S6326" t="s">
        <v>63</v>
      </c>
      <c r="T6326">
        <v>77425</v>
      </c>
      <c r="U6326" s="1">
        <v>45464</v>
      </c>
      <c r="V6326" t="s">
        <v>52</v>
      </c>
      <c r="W6326">
        <v>188776</v>
      </c>
      <c r="X6326" t="s">
        <v>25286</v>
      </c>
      <c r="Y6326">
        <v>377</v>
      </c>
      <c r="Z6326">
        <v>1027</v>
      </c>
      <c r="AA6326">
        <v>6</v>
      </c>
      <c r="AB6326">
        <v>2464.8000000000002</v>
      </c>
      <c r="AC6326">
        <f>Table1_1[[#This Row],[Price]]*Table1_1[[#This Row],[Quantity]]</f>
        <v>6162</v>
      </c>
    </row>
    <row r="6327" spans="1:29" x14ac:dyDescent="0.3">
      <c r="A6327" t="s">
        <v>28</v>
      </c>
      <c r="B6327" t="s">
        <v>29</v>
      </c>
      <c r="C6327" t="s">
        <v>193</v>
      </c>
      <c r="D6327" t="s">
        <v>170</v>
      </c>
      <c r="E6327" t="s">
        <v>32</v>
      </c>
      <c r="F6327" t="s">
        <v>83</v>
      </c>
      <c r="G6327">
        <v>83</v>
      </c>
      <c r="H6327">
        <v>406377</v>
      </c>
      <c r="I6327" t="s">
        <v>58</v>
      </c>
      <c r="J6327" s="3">
        <v>45169</v>
      </c>
      <c r="K6327">
        <v>1200</v>
      </c>
      <c r="L6327" t="s">
        <v>25287</v>
      </c>
      <c r="M6327" t="s">
        <v>94</v>
      </c>
      <c r="N6327" t="s">
        <v>25288</v>
      </c>
      <c r="O6327" t="s">
        <v>25289</v>
      </c>
      <c r="P6327" t="s">
        <v>87</v>
      </c>
      <c r="Q6327">
        <v>3</v>
      </c>
      <c r="R6327" t="s">
        <v>88</v>
      </c>
      <c r="S6327" t="s">
        <v>118</v>
      </c>
      <c r="T6327">
        <v>83298</v>
      </c>
      <c r="U6327" s="1">
        <v>45341</v>
      </c>
      <c r="V6327" t="s">
        <v>119</v>
      </c>
      <c r="W6327">
        <v>828948</v>
      </c>
      <c r="X6327" t="s">
        <v>14936</v>
      </c>
      <c r="Y6327">
        <v>411</v>
      </c>
      <c r="Z6327">
        <v>2822</v>
      </c>
      <c r="AA6327">
        <v>5</v>
      </c>
      <c r="AB6327">
        <v>5644</v>
      </c>
      <c r="AC6327">
        <f>Table1_1[[#This Row],[Price]]*Table1_1[[#This Row],[Quantity]]</f>
        <v>14110</v>
      </c>
    </row>
    <row r="6328" spans="1:29" x14ac:dyDescent="0.3">
      <c r="A6328" t="s">
        <v>28</v>
      </c>
      <c r="B6328" t="s">
        <v>29</v>
      </c>
      <c r="C6328" t="s">
        <v>91</v>
      </c>
      <c r="D6328" t="s">
        <v>187</v>
      </c>
      <c r="E6328" t="s">
        <v>46</v>
      </c>
      <c r="F6328" t="s">
        <v>106</v>
      </c>
      <c r="G6328">
        <v>6</v>
      </c>
      <c r="H6328">
        <v>406355</v>
      </c>
      <c r="I6328" t="s">
        <v>34</v>
      </c>
      <c r="J6328" s="3">
        <v>43918</v>
      </c>
      <c r="K6328">
        <v>1000</v>
      </c>
      <c r="L6328" t="s">
        <v>25290</v>
      </c>
      <c r="M6328" t="s">
        <v>137</v>
      </c>
      <c r="N6328" t="s">
        <v>25291</v>
      </c>
      <c r="O6328" t="s">
        <v>25292</v>
      </c>
      <c r="P6328" t="s">
        <v>71</v>
      </c>
      <c r="Q6328">
        <v>14</v>
      </c>
      <c r="R6328" t="s">
        <v>88</v>
      </c>
      <c r="S6328" t="s">
        <v>63</v>
      </c>
      <c r="T6328">
        <v>47489</v>
      </c>
      <c r="U6328" s="1">
        <v>45395</v>
      </c>
      <c r="V6328" t="s">
        <v>80</v>
      </c>
      <c r="W6328">
        <v>296970</v>
      </c>
      <c r="X6328" t="s">
        <v>6215</v>
      </c>
      <c r="Y6328">
        <v>915</v>
      </c>
      <c r="Z6328">
        <v>2566</v>
      </c>
      <c r="AA6328">
        <v>6</v>
      </c>
      <c r="AB6328">
        <v>6158.4000000000015</v>
      </c>
      <c r="AC6328">
        <f>Table1_1[[#This Row],[Price]]*Table1_1[[#This Row],[Quantity]]</f>
        <v>15396</v>
      </c>
    </row>
    <row r="6329" spans="1:29" x14ac:dyDescent="0.3">
      <c r="A6329" t="s">
        <v>28</v>
      </c>
      <c r="B6329" t="s">
        <v>29</v>
      </c>
      <c r="C6329" t="s">
        <v>91</v>
      </c>
      <c r="D6329" t="s">
        <v>98</v>
      </c>
      <c r="E6329" t="s">
        <v>32</v>
      </c>
      <c r="F6329" t="s">
        <v>113</v>
      </c>
      <c r="G6329">
        <v>61</v>
      </c>
      <c r="H6329">
        <v>400118</v>
      </c>
      <c r="I6329" t="s">
        <v>58</v>
      </c>
      <c r="J6329" s="3">
        <v>44599</v>
      </c>
      <c r="K6329">
        <v>1300</v>
      </c>
      <c r="L6329" t="s">
        <v>18005</v>
      </c>
      <c r="M6329" t="s">
        <v>2538</v>
      </c>
      <c r="N6329" t="s">
        <v>25294</v>
      </c>
      <c r="O6329" t="s">
        <v>25295</v>
      </c>
      <c r="P6329" t="s">
        <v>51</v>
      </c>
      <c r="Q6329">
        <v>13</v>
      </c>
      <c r="R6329" t="s">
        <v>40</v>
      </c>
      <c r="S6329" t="s">
        <v>79</v>
      </c>
      <c r="T6329">
        <v>80993</v>
      </c>
      <c r="U6329" s="1">
        <v>45355</v>
      </c>
      <c r="V6329" t="s">
        <v>72</v>
      </c>
      <c r="W6329">
        <v>907097</v>
      </c>
      <c r="X6329" t="s">
        <v>25296</v>
      </c>
      <c r="Y6329">
        <v>249</v>
      </c>
      <c r="Z6329">
        <v>1050</v>
      </c>
      <c r="AA6329">
        <v>8</v>
      </c>
      <c r="AB6329">
        <v>3360</v>
      </c>
      <c r="AC6329">
        <f>Table1_1[[#This Row],[Price]]*Table1_1[[#This Row],[Quantity]]</f>
        <v>8400</v>
      </c>
    </row>
    <row r="6330" spans="1:29" x14ac:dyDescent="0.3">
      <c r="A6330" t="s">
        <v>28</v>
      </c>
      <c r="B6330" t="s">
        <v>29</v>
      </c>
      <c r="C6330" t="s">
        <v>66</v>
      </c>
      <c r="D6330" t="s">
        <v>546</v>
      </c>
      <c r="E6330" t="s">
        <v>56</v>
      </c>
      <c r="F6330" t="s">
        <v>135</v>
      </c>
      <c r="G6330">
        <v>45</v>
      </c>
      <c r="H6330">
        <v>422293</v>
      </c>
      <c r="I6330" t="s">
        <v>58</v>
      </c>
      <c r="J6330" s="3">
        <v>45577</v>
      </c>
      <c r="K6330">
        <v>800</v>
      </c>
      <c r="L6330" t="s">
        <v>25297</v>
      </c>
      <c r="M6330" t="s">
        <v>552</v>
      </c>
      <c r="N6330" t="s">
        <v>25298</v>
      </c>
      <c r="O6330" t="s">
        <v>25299</v>
      </c>
      <c r="P6330" t="s">
        <v>87</v>
      </c>
      <c r="Q6330">
        <v>11</v>
      </c>
      <c r="R6330" t="s">
        <v>88</v>
      </c>
      <c r="S6330" t="s">
        <v>63</v>
      </c>
      <c r="T6330">
        <v>86365</v>
      </c>
      <c r="U6330" s="1">
        <v>45308</v>
      </c>
      <c r="V6330" t="s">
        <v>111</v>
      </c>
      <c r="W6330">
        <v>129569</v>
      </c>
      <c r="X6330" t="s">
        <v>25300</v>
      </c>
      <c r="Y6330">
        <v>654</v>
      </c>
      <c r="Z6330">
        <v>1333</v>
      </c>
      <c r="AA6330">
        <v>6</v>
      </c>
      <c r="AB6330">
        <v>3199.2000000000003</v>
      </c>
      <c r="AC6330">
        <f>Table1_1[[#This Row],[Price]]*Table1_1[[#This Row],[Quantity]]</f>
        <v>7998</v>
      </c>
    </row>
    <row r="6331" spans="1:29" x14ac:dyDescent="0.3">
      <c r="A6331" t="s">
        <v>28</v>
      </c>
      <c r="B6331" t="s">
        <v>29</v>
      </c>
      <c r="C6331" t="s">
        <v>157</v>
      </c>
      <c r="D6331" t="s">
        <v>31</v>
      </c>
      <c r="E6331" t="s">
        <v>46</v>
      </c>
      <c r="F6331" t="s">
        <v>113</v>
      </c>
      <c r="G6331">
        <v>8</v>
      </c>
      <c r="H6331">
        <v>406119</v>
      </c>
      <c r="I6331" t="s">
        <v>58</v>
      </c>
      <c r="J6331" s="3">
        <v>44840</v>
      </c>
      <c r="K6331">
        <v>1100</v>
      </c>
      <c r="L6331" t="s">
        <v>25302</v>
      </c>
      <c r="M6331" t="s">
        <v>319</v>
      </c>
      <c r="N6331" t="s">
        <v>25303</v>
      </c>
      <c r="O6331" t="s">
        <v>25304</v>
      </c>
      <c r="P6331" t="s">
        <v>39</v>
      </c>
      <c r="Q6331">
        <v>17</v>
      </c>
      <c r="R6331" t="s">
        <v>88</v>
      </c>
      <c r="S6331" t="s">
        <v>63</v>
      </c>
      <c r="T6331">
        <v>53130</v>
      </c>
      <c r="U6331" s="1">
        <v>45453</v>
      </c>
      <c r="V6331" t="s">
        <v>52</v>
      </c>
      <c r="W6331">
        <v>203723</v>
      </c>
      <c r="X6331" t="s">
        <v>25305</v>
      </c>
      <c r="Y6331">
        <v>980</v>
      </c>
      <c r="Z6331">
        <v>530</v>
      </c>
      <c r="AA6331">
        <v>5</v>
      </c>
      <c r="AB6331">
        <v>1060</v>
      </c>
      <c r="AC6331">
        <f>Table1_1[[#This Row],[Price]]*Table1_1[[#This Row],[Quantity]]</f>
        <v>2650</v>
      </c>
    </row>
    <row r="6332" spans="1:29" x14ac:dyDescent="0.3">
      <c r="A6332" t="s">
        <v>28</v>
      </c>
      <c r="B6332" t="s">
        <v>29</v>
      </c>
      <c r="C6332" t="s">
        <v>66</v>
      </c>
      <c r="D6332" t="s">
        <v>55</v>
      </c>
      <c r="E6332" t="s">
        <v>46</v>
      </c>
      <c r="F6332" t="s">
        <v>355</v>
      </c>
      <c r="G6332">
        <v>14</v>
      </c>
      <c r="H6332">
        <v>414267</v>
      </c>
      <c r="I6332" t="s">
        <v>58</v>
      </c>
      <c r="J6332" s="3">
        <v>44557</v>
      </c>
      <c r="K6332">
        <v>1300</v>
      </c>
      <c r="L6332" t="s">
        <v>25306</v>
      </c>
      <c r="M6332" t="s">
        <v>216</v>
      </c>
      <c r="N6332" t="s">
        <v>25307</v>
      </c>
      <c r="O6332">
        <v>-8681</v>
      </c>
      <c r="P6332" t="s">
        <v>39</v>
      </c>
      <c r="Q6332">
        <v>15</v>
      </c>
      <c r="R6332" t="s">
        <v>88</v>
      </c>
      <c r="S6332" t="s">
        <v>79</v>
      </c>
      <c r="T6332">
        <v>60244</v>
      </c>
      <c r="U6332" s="1">
        <v>45420</v>
      </c>
      <c r="V6332" t="s">
        <v>140</v>
      </c>
      <c r="W6332">
        <v>838625</v>
      </c>
      <c r="X6332" t="s">
        <v>25308</v>
      </c>
      <c r="Y6332">
        <v>566</v>
      </c>
      <c r="Z6332">
        <v>1956</v>
      </c>
      <c r="AA6332">
        <v>3</v>
      </c>
      <c r="AB6332">
        <v>2347.2000000000003</v>
      </c>
      <c r="AC6332">
        <f>Table1_1[[#This Row],[Price]]*Table1_1[[#This Row],[Quantity]]</f>
        <v>5868</v>
      </c>
    </row>
    <row r="6333" spans="1:29" x14ac:dyDescent="0.3">
      <c r="A6333" t="s">
        <v>28</v>
      </c>
      <c r="B6333" t="s">
        <v>29</v>
      </c>
      <c r="C6333" t="s">
        <v>193</v>
      </c>
      <c r="D6333" t="s">
        <v>82</v>
      </c>
      <c r="E6333" t="s">
        <v>56</v>
      </c>
      <c r="F6333" t="s">
        <v>99</v>
      </c>
      <c r="G6333">
        <v>66</v>
      </c>
      <c r="H6333">
        <v>411536</v>
      </c>
      <c r="I6333" t="s">
        <v>34</v>
      </c>
      <c r="J6333" s="3">
        <v>44806</v>
      </c>
      <c r="K6333">
        <v>1300</v>
      </c>
      <c r="L6333" t="s">
        <v>25309</v>
      </c>
      <c r="M6333" t="s">
        <v>434</v>
      </c>
      <c r="N6333" t="s">
        <v>25310</v>
      </c>
      <c r="O6333" t="s">
        <v>25311</v>
      </c>
      <c r="P6333" t="s">
        <v>39</v>
      </c>
      <c r="Q6333">
        <v>6</v>
      </c>
      <c r="R6333" t="s">
        <v>88</v>
      </c>
      <c r="S6333" t="s">
        <v>63</v>
      </c>
      <c r="T6333">
        <v>32322</v>
      </c>
      <c r="U6333" s="1">
        <v>45546</v>
      </c>
      <c r="V6333" t="s">
        <v>180</v>
      </c>
      <c r="W6333">
        <v>980989</v>
      </c>
      <c r="X6333" t="s">
        <v>25312</v>
      </c>
      <c r="Y6333">
        <v>483</v>
      </c>
      <c r="Z6333">
        <v>682</v>
      </c>
      <c r="AA6333">
        <v>1</v>
      </c>
      <c r="AB6333">
        <v>272.8</v>
      </c>
      <c r="AC6333">
        <f>Table1_1[[#This Row],[Price]]*Table1_1[[#This Row],[Quantity]]</f>
        <v>682</v>
      </c>
    </row>
    <row r="6334" spans="1:29" x14ac:dyDescent="0.3">
      <c r="A6334" t="s">
        <v>28</v>
      </c>
      <c r="B6334" t="s">
        <v>29</v>
      </c>
      <c r="C6334" t="s">
        <v>66</v>
      </c>
      <c r="D6334" t="s">
        <v>611</v>
      </c>
      <c r="E6334" t="s">
        <v>56</v>
      </c>
      <c r="F6334" t="s">
        <v>57</v>
      </c>
      <c r="G6334">
        <v>38</v>
      </c>
      <c r="H6334">
        <v>404551</v>
      </c>
      <c r="I6334" t="s">
        <v>34</v>
      </c>
      <c r="J6334" s="3">
        <v>44376</v>
      </c>
      <c r="K6334">
        <v>1300</v>
      </c>
      <c r="L6334" t="s">
        <v>25268</v>
      </c>
      <c r="M6334" t="s">
        <v>211</v>
      </c>
      <c r="N6334" t="s">
        <v>25313</v>
      </c>
      <c r="O6334" t="s">
        <v>25314</v>
      </c>
      <c r="P6334" t="s">
        <v>87</v>
      </c>
      <c r="Q6334">
        <v>8</v>
      </c>
      <c r="R6334" t="s">
        <v>40</v>
      </c>
      <c r="S6334" t="s">
        <v>41</v>
      </c>
      <c r="T6334">
        <v>68942</v>
      </c>
      <c r="U6334" s="1">
        <v>45588</v>
      </c>
      <c r="V6334" t="s">
        <v>155</v>
      </c>
      <c r="W6334">
        <v>516547</v>
      </c>
      <c r="X6334" t="s">
        <v>25315</v>
      </c>
      <c r="Y6334">
        <v>508</v>
      </c>
      <c r="Z6334">
        <v>610</v>
      </c>
      <c r="AA6334">
        <v>1</v>
      </c>
      <c r="AB6334">
        <v>244</v>
      </c>
      <c r="AC6334">
        <f>Table1_1[[#This Row],[Price]]*Table1_1[[#This Row],[Quantity]]</f>
        <v>610</v>
      </c>
    </row>
    <row r="6335" spans="1:29" x14ac:dyDescent="0.3">
      <c r="A6335" t="s">
        <v>28</v>
      </c>
      <c r="B6335" t="s">
        <v>29</v>
      </c>
      <c r="C6335" t="s">
        <v>148</v>
      </c>
      <c r="D6335" t="s">
        <v>338</v>
      </c>
      <c r="E6335" t="s">
        <v>32</v>
      </c>
      <c r="F6335" t="s">
        <v>355</v>
      </c>
      <c r="G6335">
        <v>58</v>
      </c>
      <c r="H6335">
        <v>404061</v>
      </c>
      <c r="I6335" t="s">
        <v>34</v>
      </c>
      <c r="J6335" s="3">
        <v>44188</v>
      </c>
      <c r="K6335">
        <v>800</v>
      </c>
      <c r="L6335" t="s">
        <v>25316</v>
      </c>
      <c r="M6335" t="s">
        <v>568</v>
      </c>
      <c r="N6335" t="s">
        <v>25317</v>
      </c>
      <c r="O6335" t="s">
        <v>25318</v>
      </c>
      <c r="P6335" t="s">
        <v>39</v>
      </c>
      <c r="Q6335">
        <v>18</v>
      </c>
      <c r="R6335" t="s">
        <v>88</v>
      </c>
      <c r="S6335" t="s">
        <v>118</v>
      </c>
      <c r="T6335">
        <v>17103</v>
      </c>
      <c r="U6335" s="1">
        <v>45582</v>
      </c>
      <c r="V6335" t="s">
        <v>155</v>
      </c>
      <c r="W6335">
        <v>351896</v>
      </c>
      <c r="X6335" t="s">
        <v>25319</v>
      </c>
      <c r="Y6335">
        <v>736</v>
      </c>
      <c r="Z6335">
        <v>2916</v>
      </c>
      <c r="AA6335">
        <v>3</v>
      </c>
      <c r="AB6335">
        <v>3499.2000000000003</v>
      </c>
      <c r="AC6335">
        <f>Table1_1[[#This Row],[Price]]*Table1_1[[#This Row],[Quantity]]</f>
        <v>8748</v>
      </c>
    </row>
    <row r="6336" spans="1:29" x14ac:dyDescent="0.3">
      <c r="A6336" t="s">
        <v>28</v>
      </c>
      <c r="B6336" t="s">
        <v>29</v>
      </c>
      <c r="C6336" t="s">
        <v>30</v>
      </c>
      <c r="D6336" t="s">
        <v>237</v>
      </c>
      <c r="E6336" t="s">
        <v>46</v>
      </c>
      <c r="F6336" t="s">
        <v>57</v>
      </c>
      <c r="G6336">
        <v>33</v>
      </c>
      <c r="H6336">
        <v>420943</v>
      </c>
      <c r="I6336" t="s">
        <v>34</v>
      </c>
      <c r="J6336" s="3">
        <v>44038</v>
      </c>
      <c r="K6336">
        <v>950</v>
      </c>
      <c r="L6336" t="s">
        <v>25321</v>
      </c>
      <c r="M6336" t="s">
        <v>313</v>
      </c>
      <c r="N6336" t="s">
        <v>25322</v>
      </c>
      <c r="O6336" t="s">
        <v>25323</v>
      </c>
      <c r="P6336" t="s">
        <v>51</v>
      </c>
      <c r="Q6336">
        <v>15</v>
      </c>
      <c r="R6336" t="s">
        <v>40</v>
      </c>
      <c r="S6336" t="s">
        <v>118</v>
      </c>
      <c r="T6336">
        <v>77657</v>
      </c>
      <c r="U6336" s="1">
        <v>45608</v>
      </c>
      <c r="V6336" t="s">
        <v>42</v>
      </c>
      <c r="W6336">
        <v>744093</v>
      </c>
      <c r="X6336" t="s">
        <v>25324</v>
      </c>
      <c r="Y6336">
        <v>491</v>
      </c>
      <c r="Z6336">
        <v>967</v>
      </c>
      <c r="AA6336">
        <v>7</v>
      </c>
      <c r="AB6336">
        <v>2707.6000000000004</v>
      </c>
      <c r="AC6336">
        <f>Table1_1[[#This Row],[Price]]*Table1_1[[#This Row],[Quantity]]</f>
        <v>6769</v>
      </c>
    </row>
    <row r="6337" spans="1:29" x14ac:dyDescent="0.3">
      <c r="A6337" t="s">
        <v>28</v>
      </c>
      <c r="B6337" t="s">
        <v>29</v>
      </c>
      <c r="C6337" t="s">
        <v>66</v>
      </c>
      <c r="D6337" t="s">
        <v>227</v>
      </c>
      <c r="E6337" t="s">
        <v>32</v>
      </c>
      <c r="F6337" t="s">
        <v>99</v>
      </c>
      <c r="G6337">
        <v>45</v>
      </c>
      <c r="H6337">
        <v>400083</v>
      </c>
      <c r="I6337" t="s">
        <v>34</v>
      </c>
      <c r="J6337" s="3">
        <v>44246</v>
      </c>
      <c r="K6337">
        <v>1100</v>
      </c>
      <c r="L6337" t="s">
        <v>25325</v>
      </c>
      <c r="M6337" t="s">
        <v>137</v>
      </c>
      <c r="N6337" t="s">
        <v>25326</v>
      </c>
      <c r="O6337" t="s">
        <v>25327</v>
      </c>
      <c r="P6337" t="s">
        <v>87</v>
      </c>
      <c r="Q6337">
        <v>19</v>
      </c>
      <c r="R6337" t="s">
        <v>88</v>
      </c>
      <c r="S6337" t="s">
        <v>63</v>
      </c>
      <c r="T6337">
        <v>86490</v>
      </c>
      <c r="U6337" s="1">
        <v>45431</v>
      </c>
      <c r="V6337" t="s">
        <v>140</v>
      </c>
      <c r="W6337">
        <v>659695</v>
      </c>
      <c r="X6337" t="s">
        <v>25328</v>
      </c>
      <c r="Y6337">
        <v>970</v>
      </c>
      <c r="Z6337">
        <v>2246</v>
      </c>
      <c r="AA6337">
        <v>6</v>
      </c>
      <c r="AB6337">
        <v>5390.4000000000015</v>
      </c>
      <c r="AC6337">
        <f>Table1_1[[#This Row],[Price]]*Table1_1[[#This Row],[Quantity]]</f>
        <v>13476</v>
      </c>
    </row>
    <row r="6338" spans="1:29" x14ac:dyDescent="0.3">
      <c r="A6338" t="s">
        <v>28</v>
      </c>
      <c r="B6338" t="s">
        <v>29</v>
      </c>
      <c r="C6338" t="s">
        <v>148</v>
      </c>
      <c r="D6338" t="s">
        <v>442</v>
      </c>
      <c r="E6338" t="s">
        <v>56</v>
      </c>
      <c r="F6338" t="s">
        <v>113</v>
      </c>
      <c r="G6338">
        <v>98</v>
      </c>
      <c r="H6338">
        <v>407497</v>
      </c>
      <c r="I6338" t="s">
        <v>34</v>
      </c>
      <c r="J6338" s="3">
        <v>44740</v>
      </c>
      <c r="K6338">
        <v>1100</v>
      </c>
      <c r="L6338" t="s">
        <v>25329</v>
      </c>
      <c r="M6338" t="s">
        <v>2538</v>
      </c>
      <c r="N6338" t="s">
        <v>25330</v>
      </c>
      <c r="O6338" t="s">
        <v>25331</v>
      </c>
      <c r="P6338" t="s">
        <v>87</v>
      </c>
      <c r="Q6338">
        <v>13</v>
      </c>
      <c r="R6338" t="s">
        <v>40</v>
      </c>
      <c r="S6338" t="s">
        <v>79</v>
      </c>
      <c r="T6338">
        <v>41186</v>
      </c>
      <c r="U6338" s="1">
        <v>45412</v>
      </c>
      <c r="V6338" t="s">
        <v>80</v>
      </c>
      <c r="W6338">
        <v>539003</v>
      </c>
      <c r="X6338" t="s">
        <v>25332</v>
      </c>
      <c r="Y6338">
        <v>764</v>
      </c>
      <c r="Z6338">
        <v>1243</v>
      </c>
      <c r="AA6338">
        <v>6</v>
      </c>
      <c r="AB6338">
        <v>2983.2000000000003</v>
      </c>
      <c r="AC6338">
        <f>Table1_1[[#This Row],[Price]]*Table1_1[[#This Row],[Quantity]]</f>
        <v>7458</v>
      </c>
    </row>
    <row r="6339" spans="1:29" x14ac:dyDescent="0.3">
      <c r="A6339" t="s">
        <v>28</v>
      </c>
      <c r="B6339" t="s">
        <v>29</v>
      </c>
      <c r="C6339" t="s">
        <v>193</v>
      </c>
      <c r="D6339" t="s">
        <v>254</v>
      </c>
      <c r="E6339" t="s">
        <v>46</v>
      </c>
      <c r="F6339" t="s">
        <v>47</v>
      </c>
      <c r="G6339">
        <v>71</v>
      </c>
      <c r="H6339">
        <v>404251</v>
      </c>
      <c r="I6339" t="s">
        <v>34</v>
      </c>
      <c r="J6339" s="3">
        <v>43964</v>
      </c>
      <c r="K6339">
        <v>1300</v>
      </c>
      <c r="L6339" t="s">
        <v>25334</v>
      </c>
      <c r="M6339" t="s">
        <v>195</v>
      </c>
      <c r="N6339" t="s">
        <v>25335</v>
      </c>
      <c r="O6339" t="s">
        <v>25336</v>
      </c>
      <c r="P6339" t="s">
        <v>71</v>
      </c>
      <c r="Q6339">
        <v>14</v>
      </c>
      <c r="R6339" t="s">
        <v>88</v>
      </c>
      <c r="S6339" t="s">
        <v>41</v>
      </c>
      <c r="T6339">
        <v>50952</v>
      </c>
      <c r="U6339" s="1">
        <v>45383</v>
      </c>
      <c r="V6339" t="s">
        <v>80</v>
      </c>
      <c r="W6339">
        <v>318107</v>
      </c>
      <c r="X6339" t="s">
        <v>25337</v>
      </c>
      <c r="Y6339">
        <v>441</v>
      </c>
      <c r="Z6339">
        <v>2569</v>
      </c>
      <c r="AA6339">
        <v>2</v>
      </c>
      <c r="AB6339">
        <v>2055.2000000000003</v>
      </c>
      <c r="AC6339">
        <f>Table1_1[[#This Row],[Price]]*Table1_1[[#This Row],[Quantity]]</f>
        <v>5138</v>
      </c>
    </row>
    <row r="6340" spans="1:29" x14ac:dyDescent="0.3">
      <c r="A6340" t="s">
        <v>28</v>
      </c>
      <c r="B6340" t="s">
        <v>29</v>
      </c>
      <c r="C6340" t="s">
        <v>91</v>
      </c>
      <c r="D6340" t="s">
        <v>92</v>
      </c>
      <c r="E6340" t="s">
        <v>46</v>
      </c>
      <c r="F6340" t="s">
        <v>83</v>
      </c>
      <c r="G6340">
        <v>44</v>
      </c>
      <c r="H6340">
        <v>435528</v>
      </c>
      <c r="I6340" t="s">
        <v>58</v>
      </c>
      <c r="J6340" s="3">
        <v>45218</v>
      </c>
      <c r="K6340">
        <v>1400</v>
      </c>
      <c r="L6340" t="s">
        <v>25339</v>
      </c>
      <c r="M6340" t="s">
        <v>351</v>
      </c>
      <c r="N6340" t="s">
        <v>25340</v>
      </c>
      <c r="O6340" t="s">
        <v>25341</v>
      </c>
      <c r="P6340" t="s">
        <v>39</v>
      </c>
      <c r="Q6340">
        <v>13</v>
      </c>
      <c r="R6340" t="s">
        <v>88</v>
      </c>
      <c r="S6340" t="s">
        <v>118</v>
      </c>
      <c r="T6340">
        <v>38213</v>
      </c>
      <c r="U6340" s="1">
        <v>45512</v>
      </c>
      <c r="V6340" t="s">
        <v>64</v>
      </c>
      <c r="W6340">
        <v>346892</v>
      </c>
      <c r="X6340" t="s">
        <v>25342</v>
      </c>
      <c r="Y6340">
        <v>902</v>
      </c>
      <c r="Z6340">
        <v>1754</v>
      </c>
      <c r="AA6340">
        <v>2</v>
      </c>
      <c r="AB6340">
        <v>1403.2</v>
      </c>
      <c r="AC6340">
        <f>Table1_1[[#This Row],[Price]]*Table1_1[[#This Row],[Quantity]]</f>
        <v>3508</v>
      </c>
    </row>
    <row r="6341" spans="1:29" x14ac:dyDescent="0.3">
      <c r="A6341" t="s">
        <v>28</v>
      </c>
      <c r="B6341" t="s">
        <v>29</v>
      </c>
      <c r="C6341" t="s">
        <v>44</v>
      </c>
      <c r="D6341" t="s">
        <v>74</v>
      </c>
      <c r="E6341" t="s">
        <v>56</v>
      </c>
      <c r="F6341" t="s">
        <v>47</v>
      </c>
      <c r="G6341">
        <v>60</v>
      </c>
      <c r="H6341">
        <v>425347</v>
      </c>
      <c r="I6341" t="s">
        <v>34</v>
      </c>
      <c r="J6341" s="3">
        <v>44305</v>
      </c>
      <c r="K6341">
        <v>1100</v>
      </c>
      <c r="L6341" t="s">
        <v>25343</v>
      </c>
      <c r="M6341" t="s">
        <v>2538</v>
      </c>
      <c r="N6341" t="s">
        <v>25344</v>
      </c>
      <c r="O6341" t="s">
        <v>25345</v>
      </c>
      <c r="P6341" t="s">
        <v>39</v>
      </c>
      <c r="Q6341">
        <v>5</v>
      </c>
      <c r="R6341" t="s">
        <v>88</v>
      </c>
      <c r="S6341" t="s">
        <v>118</v>
      </c>
      <c r="T6341">
        <v>49506</v>
      </c>
      <c r="U6341" s="1">
        <v>45602</v>
      </c>
      <c r="V6341" t="s">
        <v>42</v>
      </c>
      <c r="W6341">
        <v>569413</v>
      </c>
      <c r="X6341" t="s">
        <v>25346</v>
      </c>
      <c r="Y6341">
        <v>745</v>
      </c>
      <c r="Z6341">
        <v>1542</v>
      </c>
      <c r="AA6341">
        <v>3</v>
      </c>
      <c r="AB6341">
        <v>1850.4</v>
      </c>
      <c r="AC6341">
        <f>Table1_1[[#This Row],[Price]]*Table1_1[[#This Row],[Quantity]]</f>
        <v>4626</v>
      </c>
    </row>
    <row r="6342" spans="1:29" x14ac:dyDescent="0.3">
      <c r="A6342" t="s">
        <v>28</v>
      </c>
      <c r="B6342" t="s">
        <v>29</v>
      </c>
      <c r="C6342" t="s">
        <v>54</v>
      </c>
      <c r="D6342" t="s">
        <v>560</v>
      </c>
      <c r="E6342" t="s">
        <v>32</v>
      </c>
      <c r="F6342" t="s">
        <v>135</v>
      </c>
      <c r="G6342">
        <v>5</v>
      </c>
      <c r="H6342">
        <v>434346</v>
      </c>
      <c r="I6342" t="s">
        <v>34</v>
      </c>
      <c r="J6342" s="3">
        <v>45518</v>
      </c>
      <c r="K6342">
        <v>1100</v>
      </c>
      <c r="L6342" t="s">
        <v>8480</v>
      </c>
      <c r="M6342" t="s">
        <v>1091</v>
      </c>
      <c r="N6342" t="s">
        <v>25347</v>
      </c>
      <c r="O6342" t="s">
        <v>25348</v>
      </c>
      <c r="P6342" t="s">
        <v>71</v>
      </c>
      <c r="Q6342">
        <v>9</v>
      </c>
      <c r="R6342" t="s">
        <v>88</v>
      </c>
      <c r="S6342" t="s">
        <v>118</v>
      </c>
      <c r="T6342">
        <v>12135</v>
      </c>
      <c r="U6342" s="1">
        <v>45364</v>
      </c>
      <c r="V6342" t="s">
        <v>72</v>
      </c>
      <c r="W6342">
        <v>724503</v>
      </c>
      <c r="X6342" t="s">
        <v>25349</v>
      </c>
      <c r="Y6342">
        <v>509</v>
      </c>
      <c r="Z6342">
        <v>1594</v>
      </c>
      <c r="AA6342">
        <v>8</v>
      </c>
      <c r="AB6342">
        <v>5100.8</v>
      </c>
      <c r="AC6342">
        <f>Table1_1[[#This Row],[Price]]*Table1_1[[#This Row],[Quantity]]</f>
        <v>12752</v>
      </c>
    </row>
    <row r="6343" spans="1:29" x14ac:dyDescent="0.3">
      <c r="A6343" t="s">
        <v>28</v>
      </c>
      <c r="B6343" t="s">
        <v>29</v>
      </c>
      <c r="C6343" t="s">
        <v>30</v>
      </c>
      <c r="D6343" t="s">
        <v>338</v>
      </c>
      <c r="E6343" t="s">
        <v>46</v>
      </c>
      <c r="F6343" t="s">
        <v>33</v>
      </c>
      <c r="G6343">
        <v>46</v>
      </c>
      <c r="H6343">
        <v>437737</v>
      </c>
      <c r="I6343" t="s">
        <v>58</v>
      </c>
      <c r="J6343" s="3">
        <v>45508</v>
      </c>
      <c r="K6343">
        <v>1000</v>
      </c>
      <c r="L6343" t="s">
        <v>25350</v>
      </c>
      <c r="M6343" t="s">
        <v>108</v>
      </c>
      <c r="N6343" t="s">
        <v>25351</v>
      </c>
      <c r="O6343" t="s">
        <v>25352</v>
      </c>
      <c r="P6343" t="s">
        <v>87</v>
      </c>
      <c r="Q6343">
        <v>3</v>
      </c>
      <c r="R6343" t="s">
        <v>88</v>
      </c>
      <c r="S6343" t="s">
        <v>118</v>
      </c>
      <c r="T6343">
        <v>53812</v>
      </c>
      <c r="U6343" s="1">
        <v>45464</v>
      </c>
      <c r="V6343" t="s">
        <v>52</v>
      </c>
      <c r="W6343">
        <v>825208</v>
      </c>
      <c r="X6343" t="s">
        <v>25353</v>
      </c>
      <c r="Y6343">
        <v>951</v>
      </c>
      <c r="Z6343">
        <v>1555</v>
      </c>
      <c r="AA6343">
        <v>8</v>
      </c>
      <c r="AB6343">
        <v>4976</v>
      </c>
      <c r="AC6343">
        <f>Table1_1[[#This Row],[Price]]*Table1_1[[#This Row],[Quantity]]</f>
        <v>12440</v>
      </c>
    </row>
    <row r="6344" spans="1:29" x14ac:dyDescent="0.3">
      <c r="A6344" t="s">
        <v>28</v>
      </c>
      <c r="B6344" t="s">
        <v>29</v>
      </c>
      <c r="C6344" t="s">
        <v>193</v>
      </c>
      <c r="D6344" t="s">
        <v>442</v>
      </c>
      <c r="E6344" t="s">
        <v>56</v>
      </c>
      <c r="F6344" t="s">
        <v>175</v>
      </c>
      <c r="G6344">
        <v>36</v>
      </c>
      <c r="H6344">
        <v>419439</v>
      </c>
      <c r="I6344" t="s">
        <v>58</v>
      </c>
      <c r="J6344" s="3">
        <v>44143</v>
      </c>
      <c r="K6344">
        <v>1000</v>
      </c>
      <c r="L6344" t="s">
        <v>25354</v>
      </c>
      <c r="M6344" t="s">
        <v>1118</v>
      </c>
      <c r="N6344" t="s">
        <v>25355</v>
      </c>
      <c r="O6344" t="s">
        <v>25356</v>
      </c>
      <c r="P6344" t="s">
        <v>39</v>
      </c>
      <c r="Q6344">
        <v>10</v>
      </c>
      <c r="R6344" t="s">
        <v>88</v>
      </c>
      <c r="S6344" t="s">
        <v>41</v>
      </c>
      <c r="T6344">
        <v>55253</v>
      </c>
      <c r="U6344" s="1">
        <v>45358</v>
      </c>
      <c r="V6344" t="s">
        <v>72</v>
      </c>
      <c r="W6344">
        <v>234371</v>
      </c>
      <c r="X6344" t="s">
        <v>25357</v>
      </c>
      <c r="Y6344">
        <v>429</v>
      </c>
      <c r="Z6344">
        <v>2407</v>
      </c>
      <c r="AA6344">
        <v>6</v>
      </c>
      <c r="AB6344">
        <v>5776.8</v>
      </c>
      <c r="AC6344">
        <f>Table1_1[[#This Row],[Price]]*Table1_1[[#This Row],[Quantity]]</f>
        <v>14442</v>
      </c>
    </row>
    <row r="6345" spans="1:29" x14ac:dyDescent="0.3">
      <c r="A6345" t="s">
        <v>28</v>
      </c>
      <c r="B6345" t="s">
        <v>29</v>
      </c>
      <c r="C6345" t="s">
        <v>30</v>
      </c>
      <c r="D6345" t="s">
        <v>261</v>
      </c>
      <c r="E6345" t="s">
        <v>46</v>
      </c>
      <c r="F6345" t="s">
        <v>99</v>
      </c>
      <c r="G6345">
        <v>13</v>
      </c>
      <c r="H6345">
        <v>436526</v>
      </c>
      <c r="I6345" t="s">
        <v>34</v>
      </c>
      <c r="J6345" s="3">
        <v>44705</v>
      </c>
      <c r="K6345">
        <v>1000</v>
      </c>
      <c r="L6345" t="s">
        <v>25358</v>
      </c>
      <c r="M6345" t="s">
        <v>177</v>
      </c>
      <c r="N6345" t="s">
        <v>25359</v>
      </c>
      <c r="O6345" t="s">
        <v>25360</v>
      </c>
      <c r="P6345" t="s">
        <v>51</v>
      </c>
      <c r="Q6345">
        <v>13</v>
      </c>
      <c r="R6345" t="s">
        <v>40</v>
      </c>
      <c r="S6345" t="s">
        <v>79</v>
      </c>
      <c r="T6345">
        <v>41515</v>
      </c>
      <c r="U6345" s="1">
        <v>45380</v>
      </c>
      <c r="V6345" t="s">
        <v>72</v>
      </c>
      <c r="W6345">
        <v>199253</v>
      </c>
      <c r="X6345" t="s">
        <v>25361</v>
      </c>
      <c r="Y6345">
        <v>288</v>
      </c>
      <c r="Z6345">
        <v>1435</v>
      </c>
      <c r="AA6345">
        <v>1</v>
      </c>
      <c r="AB6345">
        <v>574</v>
      </c>
      <c r="AC6345">
        <f>Table1_1[[#This Row],[Price]]*Table1_1[[#This Row],[Quantity]]</f>
        <v>1435</v>
      </c>
    </row>
    <row r="6346" spans="1:29" x14ac:dyDescent="0.3">
      <c r="A6346" t="s">
        <v>28</v>
      </c>
      <c r="B6346" t="s">
        <v>29</v>
      </c>
      <c r="C6346" t="s">
        <v>193</v>
      </c>
      <c r="D6346" t="s">
        <v>611</v>
      </c>
      <c r="E6346" t="s">
        <v>46</v>
      </c>
      <c r="F6346" t="s">
        <v>33</v>
      </c>
      <c r="G6346">
        <v>90</v>
      </c>
      <c r="H6346">
        <v>400567</v>
      </c>
      <c r="I6346" t="s">
        <v>58</v>
      </c>
      <c r="J6346" s="3">
        <v>44520</v>
      </c>
      <c r="K6346">
        <v>1200</v>
      </c>
      <c r="L6346" t="s">
        <v>25362</v>
      </c>
      <c r="M6346" t="s">
        <v>172</v>
      </c>
      <c r="N6346" t="s">
        <v>25363</v>
      </c>
      <c r="O6346" t="s">
        <v>25364</v>
      </c>
      <c r="P6346" t="s">
        <v>87</v>
      </c>
      <c r="Q6346">
        <v>7</v>
      </c>
      <c r="R6346" t="s">
        <v>88</v>
      </c>
      <c r="S6346" t="s">
        <v>79</v>
      </c>
      <c r="T6346">
        <v>17791</v>
      </c>
      <c r="U6346" s="1">
        <v>45343</v>
      </c>
      <c r="V6346" t="s">
        <v>119</v>
      </c>
      <c r="W6346">
        <v>351028</v>
      </c>
      <c r="X6346" t="s">
        <v>25365</v>
      </c>
      <c r="Y6346">
        <v>738</v>
      </c>
      <c r="Z6346">
        <v>1241</v>
      </c>
      <c r="AA6346">
        <v>8</v>
      </c>
      <c r="AB6346">
        <v>3971.2000000000003</v>
      </c>
      <c r="AC6346">
        <f>Table1_1[[#This Row],[Price]]*Table1_1[[#This Row],[Quantity]]</f>
        <v>9928</v>
      </c>
    </row>
    <row r="6347" spans="1:29" x14ac:dyDescent="0.3">
      <c r="A6347" t="s">
        <v>28</v>
      </c>
      <c r="B6347" t="s">
        <v>29</v>
      </c>
      <c r="C6347" t="s">
        <v>193</v>
      </c>
      <c r="D6347" t="s">
        <v>267</v>
      </c>
      <c r="E6347" t="s">
        <v>56</v>
      </c>
      <c r="F6347" t="s">
        <v>83</v>
      </c>
      <c r="G6347">
        <v>96</v>
      </c>
      <c r="H6347">
        <v>423110</v>
      </c>
      <c r="I6347" t="s">
        <v>58</v>
      </c>
      <c r="J6347" s="3">
        <v>45029</v>
      </c>
      <c r="K6347">
        <v>1200</v>
      </c>
      <c r="L6347" t="s">
        <v>25366</v>
      </c>
      <c r="M6347" t="s">
        <v>843</v>
      </c>
      <c r="N6347" t="s">
        <v>25367</v>
      </c>
      <c r="O6347" t="s">
        <v>25368</v>
      </c>
      <c r="P6347" t="s">
        <v>71</v>
      </c>
      <c r="Q6347">
        <v>4</v>
      </c>
      <c r="R6347" t="s">
        <v>40</v>
      </c>
      <c r="S6347" t="s">
        <v>41</v>
      </c>
      <c r="T6347">
        <v>71253</v>
      </c>
      <c r="U6347" s="1">
        <v>45443</v>
      </c>
      <c r="V6347" t="s">
        <v>140</v>
      </c>
      <c r="W6347">
        <v>638309</v>
      </c>
      <c r="X6347" t="s">
        <v>25369</v>
      </c>
      <c r="Y6347">
        <v>542</v>
      </c>
      <c r="Z6347">
        <v>613</v>
      </c>
      <c r="AA6347">
        <v>6</v>
      </c>
      <c r="AB6347">
        <v>1471.2</v>
      </c>
      <c r="AC6347">
        <f>Table1_1[[#This Row],[Price]]*Table1_1[[#This Row],[Quantity]]</f>
        <v>3678</v>
      </c>
    </row>
    <row r="6348" spans="1:29" x14ac:dyDescent="0.3">
      <c r="A6348" t="s">
        <v>28</v>
      </c>
      <c r="B6348" t="s">
        <v>29</v>
      </c>
      <c r="C6348" t="s">
        <v>148</v>
      </c>
      <c r="D6348" t="s">
        <v>92</v>
      </c>
      <c r="E6348" t="s">
        <v>46</v>
      </c>
      <c r="F6348" t="s">
        <v>150</v>
      </c>
      <c r="G6348">
        <v>20</v>
      </c>
      <c r="H6348">
        <v>431493</v>
      </c>
      <c r="I6348" t="s">
        <v>58</v>
      </c>
      <c r="J6348" s="3">
        <v>44095</v>
      </c>
      <c r="K6348">
        <v>1100</v>
      </c>
      <c r="L6348" t="s">
        <v>25370</v>
      </c>
      <c r="M6348" t="s">
        <v>263</v>
      </c>
      <c r="N6348" t="s">
        <v>25371</v>
      </c>
      <c r="O6348" t="s">
        <v>25372</v>
      </c>
      <c r="P6348" t="s">
        <v>51</v>
      </c>
      <c r="Q6348">
        <v>7</v>
      </c>
      <c r="R6348" t="s">
        <v>88</v>
      </c>
      <c r="S6348" t="s">
        <v>118</v>
      </c>
      <c r="T6348">
        <v>61659</v>
      </c>
      <c r="U6348" s="1">
        <v>45477</v>
      </c>
      <c r="V6348" t="s">
        <v>126</v>
      </c>
      <c r="W6348">
        <v>464563</v>
      </c>
      <c r="X6348" t="s">
        <v>25373</v>
      </c>
      <c r="Y6348">
        <v>958</v>
      </c>
      <c r="Z6348">
        <v>2895</v>
      </c>
      <c r="AA6348">
        <v>7</v>
      </c>
      <c r="AB6348">
        <v>8106</v>
      </c>
      <c r="AC6348">
        <f>Table1_1[[#This Row],[Price]]*Table1_1[[#This Row],[Quantity]]</f>
        <v>20265</v>
      </c>
    </row>
    <row r="6349" spans="1:29" x14ac:dyDescent="0.3">
      <c r="A6349" t="s">
        <v>28</v>
      </c>
      <c r="B6349" t="s">
        <v>29</v>
      </c>
      <c r="C6349" t="s">
        <v>44</v>
      </c>
      <c r="D6349" t="s">
        <v>411</v>
      </c>
      <c r="E6349" t="s">
        <v>32</v>
      </c>
      <c r="F6349" t="s">
        <v>57</v>
      </c>
      <c r="G6349">
        <v>44</v>
      </c>
      <c r="H6349">
        <v>426636</v>
      </c>
      <c r="I6349" t="s">
        <v>34</v>
      </c>
      <c r="J6349" s="3">
        <v>44827</v>
      </c>
      <c r="K6349">
        <v>1100</v>
      </c>
      <c r="L6349" t="s">
        <v>25374</v>
      </c>
      <c r="M6349" t="s">
        <v>345</v>
      </c>
      <c r="N6349" t="s">
        <v>25375</v>
      </c>
      <c r="O6349" t="s">
        <v>25376</v>
      </c>
      <c r="P6349" t="s">
        <v>87</v>
      </c>
      <c r="Q6349">
        <v>16</v>
      </c>
      <c r="R6349" t="s">
        <v>40</v>
      </c>
      <c r="S6349" t="s">
        <v>41</v>
      </c>
      <c r="T6349">
        <v>36799</v>
      </c>
      <c r="U6349" s="1">
        <v>45508</v>
      </c>
      <c r="V6349" t="s">
        <v>64</v>
      </c>
      <c r="W6349">
        <v>655884</v>
      </c>
      <c r="X6349" t="s">
        <v>17279</v>
      </c>
      <c r="Y6349">
        <v>600</v>
      </c>
      <c r="Z6349">
        <v>1640</v>
      </c>
      <c r="AA6349">
        <v>6</v>
      </c>
      <c r="AB6349">
        <v>3936</v>
      </c>
      <c r="AC6349">
        <f>Table1_1[[#This Row],[Price]]*Table1_1[[#This Row],[Quantity]]</f>
        <v>9840</v>
      </c>
    </row>
    <row r="6350" spans="1:29" x14ac:dyDescent="0.3">
      <c r="A6350" t="s">
        <v>28</v>
      </c>
      <c r="B6350" t="s">
        <v>29</v>
      </c>
      <c r="C6350" t="s">
        <v>66</v>
      </c>
      <c r="D6350" t="s">
        <v>421</v>
      </c>
      <c r="E6350" t="s">
        <v>46</v>
      </c>
      <c r="F6350" t="s">
        <v>99</v>
      </c>
      <c r="G6350">
        <v>8</v>
      </c>
      <c r="H6350">
        <v>404269</v>
      </c>
      <c r="I6350" t="s">
        <v>34</v>
      </c>
      <c r="J6350" s="3">
        <v>44794</v>
      </c>
      <c r="K6350">
        <v>1000</v>
      </c>
      <c r="L6350" t="s">
        <v>25377</v>
      </c>
      <c r="M6350" t="s">
        <v>1147</v>
      </c>
      <c r="N6350" t="s">
        <v>25378</v>
      </c>
      <c r="O6350" t="s">
        <v>25379</v>
      </c>
      <c r="P6350" t="s">
        <v>87</v>
      </c>
      <c r="Q6350">
        <v>19</v>
      </c>
      <c r="R6350" t="s">
        <v>88</v>
      </c>
      <c r="S6350" t="s">
        <v>63</v>
      </c>
      <c r="T6350">
        <v>14475</v>
      </c>
      <c r="U6350" s="1">
        <v>45440</v>
      </c>
      <c r="V6350" t="s">
        <v>140</v>
      </c>
      <c r="W6350">
        <v>968163</v>
      </c>
      <c r="X6350" t="s">
        <v>25380</v>
      </c>
      <c r="Y6350">
        <v>816</v>
      </c>
      <c r="Z6350">
        <v>1114</v>
      </c>
      <c r="AA6350">
        <v>7</v>
      </c>
      <c r="AB6350">
        <v>3119.2000000000003</v>
      </c>
      <c r="AC6350">
        <f>Table1_1[[#This Row],[Price]]*Table1_1[[#This Row],[Quantity]]</f>
        <v>7798</v>
      </c>
    </row>
    <row r="6351" spans="1:29" x14ac:dyDescent="0.3">
      <c r="A6351" t="s">
        <v>28</v>
      </c>
      <c r="B6351" t="s">
        <v>29</v>
      </c>
      <c r="C6351" t="s">
        <v>44</v>
      </c>
      <c r="D6351" t="s">
        <v>546</v>
      </c>
      <c r="E6351" t="s">
        <v>46</v>
      </c>
      <c r="F6351" t="s">
        <v>57</v>
      </c>
      <c r="G6351">
        <v>100</v>
      </c>
      <c r="H6351">
        <v>408102</v>
      </c>
      <c r="I6351" t="s">
        <v>58</v>
      </c>
      <c r="J6351" s="3">
        <v>44370</v>
      </c>
      <c r="K6351">
        <v>1400</v>
      </c>
      <c r="L6351" t="s">
        <v>25382</v>
      </c>
      <c r="M6351" t="s">
        <v>200</v>
      </c>
      <c r="N6351" t="s">
        <v>25383</v>
      </c>
      <c r="O6351">
        <v>2336433440</v>
      </c>
      <c r="P6351" t="s">
        <v>39</v>
      </c>
      <c r="Q6351">
        <v>9</v>
      </c>
      <c r="R6351" t="s">
        <v>88</v>
      </c>
      <c r="S6351" t="s">
        <v>41</v>
      </c>
      <c r="T6351">
        <v>37095</v>
      </c>
      <c r="U6351" s="1">
        <v>45606</v>
      </c>
      <c r="V6351" t="s">
        <v>42</v>
      </c>
      <c r="W6351">
        <v>608596</v>
      </c>
      <c r="X6351" t="s">
        <v>25384</v>
      </c>
      <c r="Y6351">
        <v>664</v>
      </c>
      <c r="Z6351">
        <v>1412</v>
      </c>
      <c r="AA6351">
        <v>1</v>
      </c>
      <c r="AB6351">
        <v>564.80000000000007</v>
      </c>
      <c r="AC6351">
        <f>Table1_1[[#This Row],[Price]]*Table1_1[[#This Row],[Quantity]]</f>
        <v>1412</v>
      </c>
    </row>
    <row r="6352" spans="1:29" x14ac:dyDescent="0.3">
      <c r="A6352" t="s">
        <v>28</v>
      </c>
      <c r="B6352" t="s">
        <v>29</v>
      </c>
      <c r="C6352" t="s">
        <v>91</v>
      </c>
      <c r="D6352" t="s">
        <v>611</v>
      </c>
      <c r="E6352" t="s">
        <v>46</v>
      </c>
      <c r="F6352" t="s">
        <v>47</v>
      </c>
      <c r="G6352">
        <v>80</v>
      </c>
      <c r="H6352">
        <v>416744</v>
      </c>
      <c r="I6352" t="s">
        <v>34</v>
      </c>
      <c r="J6352" s="3">
        <v>45399</v>
      </c>
      <c r="K6352">
        <v>1400</v>
      </c>
      <c r="L6352" t="s">
        <v>25386</v>
      </c>
      <c r="M6352" t="s">
        <v>1460</v>
      </c>
      <c r="N6352" t="s">
        <v>25387</v>
      </c>
      <c r="O6352" t="s">
        <v>25388</v>
      </c>
      <c r="P6352" t="s">
        <v>87</v>
      </c>
      <c r="Q6352">
        <v>4</v>
      </c>
      <c r="R6352" t="s">
        <v>40</v>
      </c>
      <c r="S6352" t="s">
        <v>118</v>
      </c>
      <c r="T6352">
        <v>31209</v>
      </c>
      <c r="U6352" s="1">
        <v>45536</v>
      </c>
      <c r="V6352" t="s">
        <v>180</v>
      </c>
      <c r="W6352">
        <v>497913</v>
      </c>
      <c r="X6352" t="s">
        <v>25389</v>
      </c>
      <c r="Y6352">
        <v>843</v>
      </c>
      <c r="Z6352">
        <v>2559</v>
      </c>
      <c r="AA6352">
        <v>8</v>
      </c>
      <c r="AB6352">
        <v>8188.8</v>
      </c>
      <c r="AC6352">
        <f>Table1_1[[#This Row],[Price]]*Table1_1[[#This Row],[Quantity]]</f>
        <v>20472</v>
      </c>
    </row>
    <row r="6353" spans="1:29" x14ac:dyDescent="0.3">
      <c r="A6353" t="s">
        <v>28</v>
      </c>
      <c r="B6353" t="s">
        <v>29</v>
      </c>
      <c r="C6353" t="s">
        <v>66</v>
      </c>
      <c r="D6353" t="s">
        <v>187</v>
      </c>
      <c r="E6353" t="s">
        <v>46</v>
      </c>
      <c r="F6353" t="s">
        <v>57</v>
      </c>
      <c r="G6353">
        <v>79</v>
      </c>
      <c r="H6353">
        <v>416480</v>
      </c>
      <c r="I6353" t="s">
        <v>58</v>
      </c>
      <c r="J6353" s="3">
        <v>44565</v>
      </c>
      <c r="K6353">
        <v>1000</v>
      </c>
      <c r="L6353" t="s">
        <v>25390</v>
      </c>
      <c r="M6353" t="s">
        <v>189</v>
      </c>
      <c r="N6353" t="s">
        <v>25391</v>
      </c>
      <c r="O6353" t="s">
        <v>25392</v>
      </c>
      <c r="P6353" t="s">
        <v>71</v>
      </c>
      <c r="Q6353">
        <v>8</v>
      </c>
      <c r="R6353" t="s">
        <v>40</v>
      </c>
      <c r="S6353" t="s">
        <v>118</v>
      </c>
      <c r="T6353">
        <v>60299</v>
      </c>
      <c r="U6353" s="1">
        <v>45387</v>
      </c>
      <c r="V6353" t="s">
        <v>80</v>
      </c>
      <c r="W6353">
        <v>126955</v>
      </c>
      <c r="X6353" t="s">
        <v>25393</v>
      </c>
      <c r="Y6353">
        <v>524</v>
      </c>
      <c r="Z6353">
        <v>716</v>
      </c>
      <c r="AA6353">
        <v>4</v>
      </c>
      <c r="AB6353">
        <v>1145.6000000000001</v>
      </c>
      <c r="AC6353">
        <f>Table1_1[[#This Row],[Price]]*Table1_1[[#This Row],[Quantity]]</f>
        <v>2864</v>
      </c>
    </row>
    <row r="6354" spans="1:29" x14ac:dyDescent="0.3">
      <c r="A6354" t="s">
        <v>28</v>
      </c>
      <c r="B6354" t="s">
        <v>29</v>
      </c>
      <c r="C6354" t="s">
        <v>66</v>
      </c>
      <c r="D6354" t="s">
        <v>182</v>
      </c>
      <c r="E6354" t="s">
        <v>32</v>
      </c>
      <c r="F6354" t="s">
        <v>57</v>
      </c>
      <c r="G6354">
        <v>87</v>
      </c>
      <c r="H6354">
        <v>407923</v>
      </c>
      <c r="I6354" t="s">
        <v>58</v>
      </c>
      <c r="J6354" s="3">
        <v>44496</v>
      </c>
      <c r="K6354">
        <v>1300</v>
      </c>
      <c r="L6354" t="s">
        <v>25394</v>
      </c>
      <c r="M6354" t="s">
        <v>1017</v>
      </c>
      <c r="N6354" t="s">
        <v>25395</v>
      </c>
      <c r="O6354" t="s">
        <v>25396</v>
      </c>
      <c r="P6354" t="s">
        <v>39</v>
      </c>
      <c r="Q6354">
        <v>7</v>
      </c>
      <c r="R6354" t="s">
        <v>88</v>
      </c>
      <c r="S6354" t="s">
        <v>118</v>
      </c>
      <c r="T6354">
        <v>74247</v>
      </c>
      <c r="U6354" s="1">
        <v>45600</v>
      </c>
      <c r="V6354" t="s">
        <v>42</v>
      </c>
      <c r="W6354">
        <v>116846</v>
      </c>
      <c r="X6354" t="s">
        <v>25397</v>
      </c>
      <c r="Y6354">
        <v>798</v>
      </c>
      <c r="Z6354">
        <v>1672</v>
      </c>
      <c r="AA6354">
        <v>5</v>
      </c>
      <c r="AB6354">
        <v>3344</v>
      </c>
      <c r="AC6354">
        <f>Table1_1[[#This Row],[Price]]*Table1_1[[#This Row],[Quantity]]</f>
        <v>8360</v>
      </c>
    </row>
    <row r="6355" spans="1:29" x14ac:dyDescent="0.3">
      <c r="A6355" t="s">
        <v>28</v>
      </c>
      <c r="B6355" t="s">
        <v>29</v>
      </c>
      <c r="C6355" t="s">
        <v>157</v>
      </c>
      <c r="D6355" t="s">
        <v>163</v>
      </c>
      <c r="E6355" t="s">
        <v>46</v>
      </c>
      <c r="F6355" t="s">
        <v>83</v>
      </c>
      <c r="G6355">
        <v>51</v>
      </c>
      <c r="H6355">
        <v>438573</v>
      </c>
      <c r="I6355" t="s">
        <v>34</v>
      </c>
      <c r="J6355" s="3">
        <v>44666</v>
      </c>
      <c r="K6355">
        <v>1300</v>
      </c>
      <c r="L6355" t="s">
        <v>25398</v>
      </c>
      <c r="M6355" t="s">
        <v>591</v>
      </c>
      <c r="N6355" t="s">
        <v>25399</v>
      </c>
      <c r="O6355" t="s">
        <v>25400</v>
      </c>
      <c r="P6355" t="s">
        <v>71</v>
      </c>
      <c r="Q6355">
        <v>19</v>
      </c>
      <c r="R6355" t="s">
        <v>40</v>
      </c>
      <c r="S6355" t="s">
        <v>41</v>
      </c>
      <c r="T6355">
        <v>37276</v>
      </c>
      <c r="U6355" s="1">
        <v>45621</v>
      </c>
      <c r="V6355" t="s">
        <v>42</v>
      </c>
      <c r="W6355">
        <v>470943</v>
      </c>
      <c r="X6355" t="s">
        <v>25401</v>
      </c>
      <c r="Y6355">
        <v>956</v>
      </c>
      <c r="Z6355">
        <v>1488</v>
      </c>
      <c r="AA6355">
        <v>1</v>
      </c>
      <c r="AB6355">
        <v>595.20000000000005</v>
      </c>
      <c r="AC6355">
        <f>Table1_1[[#This Row],[Price]]*Table1_1[[#This Row],[Quantity]]</f>
        <v>1488</v>
      </c>
    </row>
    <row r="6356" spans="1:29" x14ac:dyDescent="0.3">
      <c r="A6356" t="s">
        <v>28</v>
      </c>
      <c r="B6356" t="s">
        <v>29</v>
      </c>
      <c r="C6356" t="s">
        <v>157</v>
      </c>
      <c r="D6356" t="s">
        <v>511</v>
      </c>
      <c r="E6356" t="s">
        <v>56</v>
      </c>
      <c r="F6356" t="s">
        <v>175</v>
      </c>
      <c r="G6356">
        <v>59</v>
      </c>
      <c r="H6356">
        <v>420309</v>
      </c>
      <c r="I6356" t="s">
        <v>34</v>
      </c>
      <c r="J6356" s="3">
        <v>43849</v>
      </c>
      <c r="K6356">
        <v>1300</v>
      </c>
      <c r="L6356" t="s">
        <v>25402</v>
      </c>
      <c r="M6356" t="s">
        <v>269</v>
      </c>
      <c r="N6356" t="s">
        <v>25403</v>
      </c>
      <c r="O6356" t="s">
        <v>25404</v>
      </c>
      <c r="P6356" t="s">
        <v>87</v>
      </c>
      <c r="Q6356">
        <v>20</v>
      </c>
      <c r="R6356" t="s">
        <v>40</v>
      </c>
      <c r="S6356" t="s">
        <v>63</v>
      </c>
      <c r="T6356">
        <v>65489</v>
      </c>
      <c r="U6356" s="1">
        <v>45540</v>
      </c>
      <c r="V6356" t="s">
        <v>180</v>
      </c>
      <c r="W6356">
        <v>486168</v>
      </c>
      <c r="X6356" t="s">
        <v>25405</v>
      </c>
      <c r="Y6356">
        <v>267</v>
      </c>
      <c r="Z6356">
        <v>907</v>
      </c>
      <c r="AA6356">
        <v>6</v>
      </c>
      <c r="AB6356">
        <v>2176.8000000000002</v>
      </c>
      <c r="AC6356">
        <f>Table1_1[[#This Row],[Price]]*Table1_1[[#This Row],[Quantity]]</f>
        <v>5442</v>
      </c>
    </row>
    <row r="6357" spans="1:29" x14ac:dyDescent="0.3">
      <c r="A6357" t="s">
        <v>28</v>
      </c>
      <c r="B6357" t="s">
        <v>29</v>
      </c>
      <c r="C6357" t="s">
        <v>54</v>
      </c>
      <c r="D6357" t="s">
        <v>149</v>
      </c>
      <c r="E6357" t="s">
        <v>32</v>
      </c>
      <c r="F6357" t="s">
        <v>83</v>
      </c>
      <c r="G6357">
        <v>36</v>
      </c>
      <c r="H6357">
        <v>433116</v>
      </c>
      <c r="I6357" t="s">
        <v>34</v>
      </c>
      <c r="J6357" s="3">
        <v>44382</v>
      </c>
      <c r="K6357">
        <v>800</v>
      </c>
      <c r="L6357" t="s">
        <v>25406</v>
      </c>
      <c r="M6357" t="s">
        <v>1356</v>
      </c>
      <c r="N6357" t="s">
        <v>25407</v>
      </c>
      <c r="O6357" t="s">
        <v>25408</v>
      </c>
      <c r="P6357" t="s">
        <v>87</v>
      </c>
      <c r="Q6357">
        <v>10</v>
      </c>
      <c r="R6357" t="s">
        <v>88</v>
      </c>
      <c r="S6357" t="s">
        <v>79</v>
      </c>
      <c r="T6357">
        <v>97269</v>
      </c>
      <c r="U6357" s="1">
        <v>45590</v>
      </c>
      <c r="V6357" t="s">
        <v>155</v>
      </c>
      <c r="W6357">
        <v>530780</v>
      </c>
      <c r="X6357" t="s">
        <v>25409</v>
      </c>
      <c r="Y6357">
        <v>873</v>
      </c>
      <c r="Z6357">
        <v>550</v>
      </c>
      <c r="AA6357">
        <v>2</v>
      </c>
      <c r="AB6357">
        <v>440</v>
      </c>
      <c r="AC6357">
        <f>Table1_1[[#This Row],[Price]]*Table1_1[[#This Row],[Quantity]]</f>
        <v>1100</v>
      </c>
    </row>
    <row r="6358" spans="1:29" x14ac:dyDescent="0.3">
      <c r="A6358" t="s">
        <v>28</v>
      </c>
      <c r="B6358" t="s">
        <v>29</v>
      </c>
      <c r="C6358" t="s">
        <v>91</v>
      </c>
      <c r="D6358" t="s">
        <v>254</v>
      </c>
      <c r="E6358" t="s">
        <v>56</v>
      </c>
      <c r="F6358" t="s">
        <v>57</v>
      </c>
      <c r="G6358">
        <v>85</v>
      </c>
      <c r="H6358">
        <v>425613</v>
      </c>
      <c r="I6358" t="s">
        <v>34</v>
      </c>
      <c r="J6358" s="3">
        <v>44343</v>
      </c>
      <c r="K6358">
        <v>1000</v>
      </c>
      <c r="L6358" t="s">
        <v>25410</v>
      </c>
      <c r="M6358" t="s">
        <v>1147</v>
      </c>
      <c r="N6358" t="s">
        <v>25411</v>
      </c>
      <c r="O6358" t="s">
        <v>25412</v>
      </c>
      <c r="P6358" t="s">
        <v>87</v>
      </c>
      <c r="Q6358">
        <v>8</v>
      </c>
      <c r="R6358" t="s">
        <v>88</v>
      </c>
      <c r="S6358" t="s">
        <v>63</v>
      </c>
      <c r="T6358">
        <v>87657</v>
      </c>
      <c r="U6358" s="1">
        <v>45366</v>
      </c>
      <c r="V6358" t="s">
        <v>72</v>
      </c>
      <c r="W6358">
        <v>152076</v>
      </c>
      <c r="X6358" t="s">
        <v>25413</v>
      </c>
      <c r="Y6358">
        <v>944</v>
      </c>
      <c r="Z6358">
        <v>2709</v>
      </c>
      <c r="AA6358">
        <v>7</v>
      </c>
      <c r="AB6358">
        <v>7585.2000000000007</v>
      </c>
      <c r="AC6358">
        <f>Table1_1[[#This Row],[Price]]*Table1_1[[#This Row],[Quantity]]</f>
        <v>18963</v>
      </c>
    </row>
    <row r="6359" spans="1:29" x14ac:dyDescent="0.3">
      <c r="A6359" t="s">
        <v>28</v>
      </c>
      <c r="B6359" t="s">
        <v>29</v>
      </c>
      <c r="C6359" t="s">
        <v>30</v>
      </c>
      <c r="D6359" t="s">
        <v>411</v>
      </c>
      <c r="E6359" t="s">
        <v>32</v>
      </c>
      <c r="F6359" t="s">
        <v>47</v>
      </c>
      <c r="G6359">
        <v>53</v>
      </c>
      <c r="H6359">
        <v>415231</v>
      </c>
      <c r="I6359" t="s">
        <v>58</v>
      </c>
      <c r="J6359" s="3">
        <v>45346</v>
      </c>
      <c r="K6359">
        <v>1000</v>
      </c>
      <c r="L6359" t="s">
        <v>25415</v>
      </c>
      <c r="M6359" t="s">
        <v>372</v>
      </c>
      <c r="N6359" t="s">
        <v>25416</v>
      </c>
      <c r="O6359" t="s">
        <v>25417</v>
      </c>
      <c r="P6359" t="s">
        <v>51</v>
      </c>
      <c r="Q6359">
        <v>15</v>
      </c>
      <c r="R6359" t="s">
        <v>40</v>
      </c>
      <c r="S6359" t="s">
        <v>118</v>
      </c>
      <c r="T6359">
        <v>73687</v>
      </c>
      <c r="U6359" s="1">
        <v>45327</v>
      </c>
      <c r="V6359" t="s">
        <v>119</v>
      </c>
      <c r="W6359">
        <v>917579</v>
      </c>
      <c r="X6359" t="s">
        <v>25100</v>
      </c>
      <c r="Y6359">
        <v>651</v>
      </c>
      <c r="Z6359">
        <v>1772</v>
      </c>
      <c r="AA6359">
        <v>7</v>
      </c>
      <c r="AB6359">
        <v>4961.6000000000004</v>
      </c>
      <c r="AC6359">
        <f>Table1_1[[#This Row],[Price]]*Table1_1[[#This Row],[Quantity]]</f>
        <v>12404</v>
      </c>
    </row>
    <row r="6360" spans="1:29" x14ac:dyDescent="0.3">
      <c r="A6360" t="s">
        <v>28</v>
      </c>
      <c r="B6360" t="s">
        <v>29</v>
      </c>
      <c r="C6360" t="s">
        <v>193</v>
      </c>
      <c r="D6360" t="s">
        <v>45</v>
      </c>
      <c r="E6360" t="s">
        <v>46</v>
      </c>
      <c r="F6360" t="s">
        <v>175</v>
      </c>
      <c r="G6360">
        <v>2</v>
      </c>
      <c r="H6360">
        <v>427160</v>
      </c>
      <c r="I6360" t="s">
        <v>34</v>
      </c>
      <c r="J6360" s="3">
        <v>45399</v>
      </c>
      <c r="K6360">
        <v>1000</v>
      </c>
      <c r="L6360" t="s">
        <v>25418</v>
      </c>
      <c r="M6360" t="s">
        <v>293</v>
      </c>
      <c r="N6360" t="s">
        <v>25419</v>
      </c>
      <c r="O6360" t="s">
        <v>25420</v>
      </c>
      <c r="P6360" t="s">
        <v>71</v>
      </c>
      <c r="Q6360">
        <v>7</v>
      </c>
      <c r="R6360" t="s">
        <v>88</v>
      </c>
      <c r="S6360" t="s">
        <v>118</v>
      </c>
      <c r="T6360">
        <v>45043</v>
      </c>
      <c r="U6360" s="1">
        <v>45381</v>
      </c>
      <c r="V6360" t="s">
        <v>72</v>
      </c>
      <c r="W6360">
        <v>540027</v>
      </c>
      <c r="X6360" t="s">
        <v>25421</v>
      </c>
      <c r="Y6360">
        <v>724</v>
      </c>
      <c r="Z6360">
        <v>1242</v>
      </c>
      <c r="AA6360">
        <v>7</v>
      </c>
      <c r="AB6360">
        <v>3477.6000000000004</v>
      </c>
      <c r="AC6360">
        <f>Table1_1[[#This Row],[Price]]*Table1_1[[#This Row],[Quantity]]</f>
        <v>8694</v>
      </c>
    </row>
    <row r="6361" spans="1:29" x14ac:dyDescent="0.3">
      <c r="A6361" t="s">
        <v>28</v>
      </c>
      <c r="B6361" t="s">
        <v>29</v>
      </c>
      <c r="C6361" t="s">
        <v>91</v>
      </c>
      <c r="D6361" t="s">
        <v>364</v>
      </c>
      <c r="E6361" t="s">
        <v>32</v>
      </c>
      <c r="F6361" t="s">
        <v>33</v>
      </c>
      <c r="G6361">
        <v>58</v>
      </c>
      <c r="H6361">
        <v>432849</v>
      </c>
      <c r="I6361" t="s">
        <v>34</v>
      </c>
      <c r="J6361" s="3">
        <v>44153</v>
      </c>
      <c r="K6361">
        <v>800</v>
      </c>
      <c r="L6361" t="s">
        <v>25422</v>
      </c>
      <c r="M6361" t="s">
        <v>101</v>
      </c>
      <c r="N6361" t="s">
        <v>25423</v>
      </c>
      <c r="O6361">
        <v>-10382</v>
      </c>
      <c r="P6361" t="s">
        <v>87</v>
      </c>
      <c r="Q6361">
        <v>4</v>
      </c>
      <c r="R6361" t="s">
        <v>88</v>
      </c>
      <c r="S6361" t="s">
        <v>79</v>
      </c>
      <c r="T6361">
        <v>82444</v>
      </c>
      <c r="U6361" s="1">
        <v>45571</v>
      </c>
      <c r="V6361" t="s">
        <v>155</v>
      </c>
      <c r="W6361">
        <v>181850</v>
      </c>
      <c r="X6361" t="s">
        <v>25424</v>
      </c>
      <c r="Y6361">
        <v>529</v>
      </c>
      <c r="Z6361">
        <v>1587</v>
      </c>
      <c r="AA6361">
        <v>3</v>
      </c>
      <c r="AB6361">
        <v>1904.4</v>
      </c>
      <c r="AC6361">
        <f>Table1_1[[#This Row],[Price]]*Table1_1[[#This Row],[Quantity]]</f>
        <v>4761</v>
      </c>
    </row>
    <row r="6362" spans="1:29" x14ac:dyDescent="0.3">
      <c r="A6362" t="s">
        <v>28</v>
      </c>
      <c r="B6362" t="s">
        <v>29</v>
      </c>
      <c r="C6362" t="s">
        <v>193</v>
      </c>
      <c r="D6362" t="s">
        <v>566</v>
      </c>
      <c r="E6362" t="s">
        <v>56</v>
      </c>
      <c r="F6362" t="s">
        <v>355</v>
      </c>
      <c r="G6362">
        <v>23</v>
      </c>
      <c r="H6362">
        <v>409895</v>
      </c>
      <c r="I6362" t="s">
        <v>58</v>
      </c>
      <c r="J6362" s="3">
        <v>45291</v>
      </c>
      <c r="K6362">
        <v>1400</v>
      </c>
      <c r="L6362" t="s">
        <v>25425</v>
      </c>
      <c r="M6362" t="s">
        <v>308</v>
      </c>
      <c r="N6362" t="s">
        <v>25426</v>
      </c>
      <c r="O6362" t="s">
        <v>25427</v>
      </c>
      <c r="P6362" t="s">
        <v>51</v>
      </c>
      <c r="Q6362">
        <v>4</v>
      </c>
      <c r="R6362" t="s">
        <v>40</v>
      </c>
      <c r="S6362" t="s">
        <v>118</v>
      </c>
      <c r="T6362">
        <v>95880</v>
      </c>
      <c r="U6362" s="1">
        <v>45593</v>
      </c>
      <c r="V6362" t="s">
        <v>155</v>
      </c>
      <c r="W6362">
        <v>967366</v>
      </c>
      <c r="X6362" t="s">
        <v>25428</v>
      </c>
      <c r="Y6362">
        <v>515</v>
      </c>
      <c r="Z6362">
        <v>2157</v>
      </c>
      <c r="AA6362">
        <v>4</v>
      </c>
      <c r="AB6362">
        <v>3451.2000000000003</v>
      </c>
      <c r="AC6362">
        <f>Table1_1[[#This Row],[Price]]*Table1_1[[#This Row],[Quantity]]</f>
        <v>8628</v>
      </c>
    </row>
    <row r="6363" spans="1:29" x14ac:dyDescent="0.3">
      <c r="A6363" t="s">
        <v>28</v>
      </c>
      <c r="B6363" t="s">
        <v>29</v>
      </c>
      <c r="C6363" t="s">
        <v>157</v>
      </c>
      <c r="D6363" t="s">
        <v>237</v>
      </c>
      <c r="E6363" t="s">
        <v>56</v>
      </c>
      <c r="F6363" t="s">
        <v>57</v>
      </c>
      <c r="G6363">
        <v>50</v>
      </c>
      <c r="H6363">
        <v>414679</v>
      </c>
      <c r="I6363" t="s">
        <v>58</v>
      </c>
      <c r="J6363" s="3">
        <v>44411</v>
      </c>
      <c r="K6363">
        <v>1400</v>
      </c>
      <c r="L6363" t="s">
        <v>25429</v>
      </c>
      <c r="M6363" t="s">
        <v>1118</v>
      </c>
      <c r="N6363" t="s">
        <v>25430</v>
      </c>
      <c r="O6363" t="s">
        <v>25431</v>
      </c>
      <c r="P6363" t="s">
        <v>39</v>
      </c>
      <c r="Q6363">
        <v>16</v>
      </c>
      <c r="R6363" t="s">
        <v>40</v>
      </c>
      <c r="S6363" t="s">
        <v>118</v>
      </c>
      <c r="T6363">
        <v>58517</v>
      </c>
      <c r="U6363" s="1">
        <v>45363</v>
      </c>
      <c r="V6363" t="s">
        <v>72</v>
      </c>
      <c r="W6363">
        <v>145334</v>
      </c>
      <c r="X6363" t="s">
        <v>25432</v>
      </c>
      <c r="Y6363">
        <v>599</v>
      </c>
      <c r="Z6363">
        <v>2866</v>
      </c>
      <c r="AA6363">
        <v>2</v>
      </c>
      <c r="AB6363">
        <v>2292.8000000000002</v>
      </c>
      <c r="AC6363">
        <f>Table1_1[[#This Row],[Price]]*Table1_1[[#This Row],[Quantity]]</f>
        <v>5732</v>
      </c>
    </row>
    <row r="6364" spans="1:29" x14ac:dyDescent="0.3">
      <c r="A6364" t="s">
        <v>28</v>
      </c>
      <c r="B6364" t="s">
        <v>29</v>
      </c>
      <c r="C6364" t="s">
        <v>148</v>
      </c>
      <c r="D6364" t="s">
        <v>267</v>
      </c>
      <c r="E6364" t="s">
        <v>56</v>
      </c>
      <c r="F6364" t="s">
        <v>47</v>
      </c>
      <c r="G6364">
        <v>100</v>
      </c>
      <c r="H6364">
        <v>435361</v>
      </c>
      <c r="I6364" t="s">
        <v>34</v>
      </c>
      <c r="J6364" s="3">
        <v>43851</v>
      </c>
      <c r="K6364">
        <v>1100</v>
      </c>
      <c r="L6364" t="s">
        <v>25433</v>
      </c>
      <c r="M6364" t="s">
        <v>345</v>
      </c>
      <c r="N6364" t="s">
        <v>25434</v>
      </c>
      <c r="O6364" t="s">
        <v>25435</v>
      </c>
      <c r="P6364" t="s">
        <v>51</v>
      </c>
      <c r="Q6364">
        <v>12</v>
      </c>
      <c r="R6364" t="s">
        <v>40</v>
      </c>
      <c r="S6364" t="s">
        <v>118</v>
      </c>
      <c r="T6364">
        <v>48184</v>
      </c>
      <c r="U6364" s="1">
        <v>45467</v>
      </c>
      <c r="V6364" t="s">
        <v>52</v>
      </c>
      <c r="W6364">
        <v>879084</v>
      </c>
      <c r="X6364" t="s">
        <v>25436</v>
      </c>
      <c r="Y6364">
        <v>752</v>
      </c>
      <c r="Z6364">
        <v>1681</v>
      </c>
      <c r="AA6364">
        <v>6</v>
      </c>
      <c r="AB6364">
        <v>4034.4</v>
      </c>
      <c r="AC6364">
        <f>Table1_1[[#This Row],[Price]]*Table1_1[[#This Row],[Quantity]]</f>
        <v>10086</v>
      </c>
    </row>
    <row r="6365" spans="1:29" x14ac:dyDescent="0.3">
      <c r="A6365" t="s">
        <v>28</v>
      </c>
      <c r="B6365" t="s">
        <v>29</v>
      </c>
      <c r="C6365" t="s">
        <v>30</v>
      </c>
      <c r="D6365" t="s">
        <v>55</v>
      </c>
      <c r="E6365" t="s">
        <v>46</v>
      </c>
      <c r="F6365" t="s">
        <v>150</v>
      </c>
      <c r="G6365">
        <v>33</v>
      </c>
      <c r="H6365">
        <v>431322</v>
      </c>
      <c r="I6365" t="s">
        <v>34</v>
      </c>
      <c r="J6365" s="3">
        <v>44740</v>
      </c>
      <c r="K6365">
        <v>950</v>
      </c>
      <c r="L6365" t="s">
        <v>25437</v>
      </c>
      <c r="M6365" t="s">
        <v>1483</v>
      </c>
      <c r="N6365" t="s">
        <v>25438</v>
      </c>
      <c r="O6365" t="s">
        <v>25439</v>
      </c>
      <c r="P6365" t="s">
        <v>71</v>
      </c>
      <c r="Q6365">
        <v>4</v>
      </c>
      <c r="R6365" t="s">
        <v>40</v>
      </c>
      <c r="S6365" t="s">
        <v>118</v>
      </c>
      <c r="T6365">
        <v>17579</v>
      </c>
      <c r="U6365" s="1">
        <v>45506</v>
      </c>
      <c r="V6365" t="s">
        <v>64</v>
      </c>
      <c r="W6365">
        <v>728697</v>
      </c>
      <c r="X6365" t="s">
        <v>25440</v>
      </c>
      <c r="Y6365">
        <v>926</v>
      </c>
      <c r="Z6365">
        <v>1610</v>
      </c>
      <c r="AA6365">
        <v>4</v>
      </c>
      <c r="AB6365">
        <v>2576</v>
      </c>
      <c r="AC6365">
        <f>Table1_1[[#This Row],[Price]]*Table1_1[[#This Row],[Quantity]]</f>
        <v>6440</v>
      </c>
    </row>
    <row r="6366" spans="1:29" x14ac:dyDescent="0.3">
      <c r="A6366" t="s">
        <v>28</v>
      </c>
      <c r="B6366" t="s">
        <v>29</v>
      </c>
      <c r="C6366" t="s">
        <v>66</v>
      </c>
      <c r="D6366" t="s">
        <v>317</v>
      </c>
      <c r="E6366" t="s">
        <v>32</v>
      </c>
      <c r="F6366" t="s">
        <v>47</v>
      </c>
      <c r="G6366">
        <v>28</v>
      </c>
      <c r="H6366">
        <v>424712</v>
      </c>
      <c r="I6366" t="s">
        <v>34</v>
      </c>
      <c r="J6366" s="3">
        <v>44269</v>
      </c>
      <c r="K6366">
        <v>1400</v>
      </c>
      <c r="L6366" t="s">
        <v>25441</v>
      </c>
      <c r="M6366" t="s">
        <v>313</v>
      </c>
      <c r="N6366" t="s">
        <v>25442</v>
      </c>
      <c r="O6366" t="s">
        <v>25443</v>
      </c>
      <c r="P6366" t="s">
        <v>87</v>
      </c>
      <c r="Q6366">
        <v>9</v>
      </c>
      <c r="R6366" t="s">
        <v>40</v>
      </c>
      <c r="S6366" t="s">
        <v>79</v>
      </c>
      <c r="T6366">
        <v>75834</v>
      </c>
      <c r="U6366" s="1">
        <v>45328</v>
      </c>
      <c r="V6366" t="s">
        <v>119</v>
      </c>
      <c r="W6366">
        <v>331308</v>
      </c>
      <c r="X6366" t="s">
        <v>25444</v>
      </c>
      <c r="Y6366">
        <v>542</v>
      </c>
      <c r="Z6366">
        <v>2124</v>
      </c>
      <c r="AA6366">
        <v>1</v>
      </c>
      <c r="AB6366">
        <v>849.6</v>
      </c>
      <c r="AC6366">
        <f>Table1_1[[#This Row],[Price]]*Table1_1[[#This Row],[Quantity]]</f>
        <v>2124</v>
      </c>
    </row>
    <row r="6367" spans="1:29" x14ac:dyDescent="0.3">
      <c r="A6367" t="s">
        <v>28</v>
      </c>
      <c r="B6367" t="s">
        <v>29</v>
      </c>
      <c r="C6367" t="s">
        <v>148</v>
      </c>
      <c r="D6367" t="s">
        <v>380</v>
      </c>
      <c r="E6367" t="s">
        <v>46</v>
      </c>
      <c r="F6367" t="s">
        <v>113</v>
      </c>
      <c r="G6367">
        <v>39</v>
      </c>
      <c r="H6367">
        <v>401522</v>
      </c>
      <c r="I6367" t="s">
        <v>58</v>
      </c>
      <c r="J6367" s="3">
        <v>45178</v>
      </c>
      <c r="K6367">
        <v>1000</v>
      </c>
      <c r="L6367" t="s">
        <v>25445</v>
      </c>
      <c r="M6367" t="s">
        <v>478</v>
      </c>
      <c r="N6367" t="s">
        <v>25446</v>
      </c>
      <c r="O6367">
        <v>-5862</v>
      </c>
      <c r="P6367" t="s">
        <v>39</v>
      </c>
      <c r="Q6367">
        <v>4</v>
      </c>
      <c r="R6367" t="s">
        <v>88</v>
      </c>
      <c r="S6367" t="s">
        <v>63</v>
      </c>
      <c r="T6367">
        <v>66452</v>
      </c>
      <c r="U6367" s="1">
        <v>45504</v>
      </c>
      <c r="V6367" t="s">
        <v>126</v>
      </c>
      <c r="W6367">
        <v>894861</v>
      </c>
      <c r="X6367" t="s">
        <v>23519</v>
      </c>
      <c r="Y6367">
        <v>851</v>
      </c>
      <c r="Z6367">
        <v>697</v>
      </c>
      <c r="AA6367">
        <v>6</v>
      </c>
      <c r="AB6367">
        <v>1672.8000000000002</v>
      </c>
      <c r="AC6367">
        <f>Table1_1[[#This Row],[Price]]*Table1_1[[#This Row],[Quantity]]</f>
        <v>4182</v>
      </c>
    </row>
    <row r="6368" spans="1:29" x14ac:dyDescent="0.3">
      <c r="A6368" t="s">
        <v>28</v>
      </c>
      <c r="B6368" t="s">
        <v>29</v>
      </c>
      <c r="C6368" t="s">
        <v>148</v>
      </c>
      <c r="D6368" t="s">
        <v>55</v>
      </c>
      <c r="E6368" t="s">
        <v>56</v>
      </c>
      <c r="F6368" t="s">
        <v>135</v>
      </c>
      <c r="G6368">
        <v>90</v>
      </c>
      <c r="H6368">
        <v>403773</v>
      </c>
      <c r="I6368" t="s">
        <v>58</v>
      </c>
      <c r="J6368" s="3">
        <v>45593</v>
      </c>
      <c r="K6368">
        <v>1100</v>
      </c>
      <c r="L6368" t="s">
        <v>25448</v>
      </c>
      <c r="M6368" t="s">
        <v>1253</v>
      </c>
      <c r="N6368" t="s">
        <v>25449</v>
      </c>
      <c r="O6368" t="s">
        <v>25450</v>
      </c>
      <c r="P6368" t="s">
        <v>51</v>
      </c>
      <c r="Q6368">
        <v>14</v>
      </c>
      <c r="R6368" t="s">
        <v>88</v>
      </c>
      <c r="S6368" t="s">
        <v>79</v>
      </c>
      <c r="T6368">
        <v>91161</v>
      </c>
      <c r="U6368" s="1">
        <v>45555</v>
      </c>
      <c r="V6368" t="s">
        <v>180</v>
      </c>
      <c r="W6368">
        <v>186169</v>
      </c>
      <c r="X6368" t="s">
        <v>25451</v>
      </c>
      <c r="Y6368">
        <v>466</v>
      </c>
      <c r="Z6368">
        <v>1455</v>
      </c>
      <c r="AA6368">
        <v>8</v>
      </c>
      <c r="AB6368">
        <v>4656</v>
      </c>
      <c r="AC6368">
        <f>Table1_1[[#This Row],[Price]]*Table1_1[[#This Row],[Quantity]]</f>
        <v>11640</v>
      </c>
    </row>
    <row r="6369" spans="1:29" x14ac:dyDescent="0.3">
      <c r="A6369" t="s">
        <v>28</v>
      </c>
      <c r="B6369" t="s">
        <v>29</v>
      </c>
      <c r="C6369" t="s">
        <v>30</v>
      </c>
      <c r="D6369" t="s">
        <v>254</v>
      </c>
      <c r="E6369" t="s">
        <v>46</v>
      </c>
      <c r="F6369" t="s">
        <v>175</v>
      </c>
      <c r="G6369">
        <v>52</v>
      </c>
      <c r="H6369">
        <v>411748</v>
      </c>
      <c r="I6369" t="s">
        <v>58</v>
      </c>
      <c r="J6369" s="3">
        <v>44001</v>
      </c>
      <c r="K6369">
        <v>1200</v>
      </c>
      <c r="L6369" t="s">
        <v>25452</v>
      </c>
      <c r="M6369" t="s">
        <v>1483</v>
      </c>
      <c r="N6369" t="s">
        <v>25453</v>
      </c>
      <c r="O6369" t="s">
        <v>25454</v>
      </c>
      <c r="P6369" t="s">
        <v>39</v>
      </c>
      <c r="Q6369">
        <v>17</v>
      </c>
      <c r="R6369" t="s">
        <v>40</v>
      </c>
      <c r="S6369" t="s">
        <v>79</v>
      </c>
      <c r="T6369">
        <v>12393</v>
      </c>
      <c r="U6369" s="1">
        <v>45508</v>
      </c>
      <c r="V6369" t="s">
        <v>64</v>
      </c>
      <c r="W6369">
        <v>471804</v>
      </c>
      <c r="X6369" t="s">
        <v>25455</v>
      </c>
      <c r="Y6369">
        <v>286</v>
      </c>
      <c r="Z6369">
        <v>2565</v>
      </c>
      <c r="AA6369">
        <v>2</v>
      </c>
      <c r="AB6369">
        <v>2052</v>
      </c>
      <c r="AC6369">
        <f>Table1_1[[#This Row],[Price]]*Table1_1[[#This Row],[Quantity]]</f>
        <v>5130</v>
      </c>
    </row>
    <row r="6370" spans="1:29" x14ac:dyDescent="0.3">
      <c r="A6370" t="s">
        <v>28</v>
      </c>
      <c r="B6370" t="s">
        <v>29</v>
      </c>
      <c r="C6370" t="s">
        <v>148</v>
      </c>
      <c r="D6370" t="s">
        <v>421</v>
      </c>
      <c r="E6370" t="s">
        <v>56</v>
      </c>
      <c r="F6370" t="s">
        <v>355</v>
      </c>
      <c r="G6370">
        <v>98</v>
      </c>
      <c r="H6370">
        <v>411046</v>
      </c>
      <c r="I6370" t="s">
        <v>58</v>
      </c>
      <c r="J6370" s="3">
        <v>45220</v>
      </c>
      <c r="K6370">
        <v>1000</v>
      </c>
      <c r="L6370" t="s">
        <v>25456</v>
      </c>
      <c r="M6370" t="s">
        <v>269</v>
      </c>
      <c r="N6370" t="s">
        <v>25457</v>
      </c>
      <c r="O6370" t="s">
        <v>25458</v>
      </c>
      <c r="P6370" t="s">
        <v>39</v>
      </c>
      <c r="Q6370">
        <v>10</v>
      </c>
      <c r="R6370" t="s">
        <v>40</v>
      </c>
      <c r="S6370" t="s">
        <v>63</v>
      </c>
      <c r="T6370">
        <v>67028</v>
      </c>
      <c r="U6370" s="1">
        <v>45596</v>
      </c>
      <c r="V6370" t="s">
        <v>155</v>
      </c>
      <c r="W6370">
        <v>584055</v>
      </c>
      <c r="X6370" t="s">
        <v>25459</v>
      </c>
      <c r="Y6370">
        <v>472</v>
      </c>
      <c r="Z6370">
        <v>2002</v>
      </c>
      <c r="AA6370">
        <v>6</v>
      </c>
      <c r="AB6370">
        <v>4804.8</v>
      </c>
      <c r="AC6370">
        <f>Table1_1[[#This Row],[Price]]*Table1_1[[#This Row],[Quantity]]</f>
        <v>12012</v>
      </c>
    </row>
    <row r="6371" spans="1:29" x14ac:dyDescent="0.3">
      <c r="A6371" t="s">
        <v>28</v>
      </c>
      <c r="B6371" t="s">
        <v>29</v>
      </c>
      <c r="C6371" t="s">
        <v>157</v>
      </c>
      <c r="D6371" t="s">
        <v>31</v>
      </c>
      <c r="E6371" t="s">
        <v>32</v>
      </c>
      <c r="F6371" t="s">
        <v>83</v>
      </c>
      <c r="G6371">
        <v>100</v>
      </c>
      <c r="H6371">
        <v>437572</v>
      </c>
      <c r="I6371" t="s">
        <v>58</v>
      </c>
      <c r="J6371" s="3">
        <v>44162</v>
      </c>
      <c r="K6371">
        <v>1000</v>
      </c>
      <c r="L6371" t="s">
        <v>8588</v>
      </c>
      <c r="M6371" t="s">
        <v>115</v>
      </c>
      <c r="N6371" t="s">
        <v>25460</v>
      </c>
      <c r="O6371" t="s">
        <v>25461</v>
      </c>
      <c r="P6371" t="s">
        <v>71</v>
      </c>
      <c r="Q6371">
        <v>4</v>
      </c>
      <c r="R6371" t="s">
        <v>40</v>
      </c>
      <c r="S6371" t="s">
        <v>79</v>
      </c>
      <c r="T6371">
        <v>75133</v>
      </c>
      <c r="U6371" s="1">
        <v>45514</v>
      </c>
      <c r="V6371" t="s">
        <v>64</v>
      </c>
      <c r="W6371">
        <v>919871</v>
      </c>
      <c r="X6371" t="s">
        <v>12056</v>
      </c>
      <c r="Y6371">
        <v>916</v>
      </c>
      <c r="Z6371">
        <v>667</v>
      </c>
      <c r="AA6371">
        <v>8</v>
      </c>
      <c r="AB6371">
        <v>2134.4</v>
      </c>
      <c r="AC6371">
        <f>Table1_1[[#This Row],[Price]]*Table1_1[[#This Row],[Quantity]]</f>
        <v>5336</v>
      </c>
    </row>
    <row r="6372" spans="1:29" x14ac:dyDescent="0.3">
      <c r="A6372" t="s">
        <v>28</v>
      </c>
      <c r="B6372" t="s">
        <v>29</v>
      </c>
      <c r="C6372" t="s">
        <v>30</v>
      </c>
      <c r="D6372" t="s">
        <v>182</v>
      </c>
      <c r="E6372" t="s">
        <v>56</v>
      </c>
      <c r="F6372" t="s">
        <v>175</v>
      </c>
      <c r="G6372">
        <v>20</v>
      </c>
      <c r="H6372">
        <v>406211</v>
      </c>
      <c r="I6372" t="s">
        <v>58</v>
      </c>
      <c r="J6372" s="3">
        <v>44041</v>
      </c>
      <c r="K6372">
        <v>800</v>
      </c>
      <c r="L6372" t="s">
        <v>25462</v>
      </c>
      <c r="M6372" t="s">
        <v>1048</v>
      </c>
      <c r="N6372" t="s">
        <v>25463</v>
      </c>
      <c r="O6372" t="s">
        <v>25464</v>
      </c>
      <c r="P6372" t="s">
        <v>39</v>
      </c>
      <c r="Q6372">
        <v>7</v>
      </c>
      <c r="R6372" t="s">
        <v>40</v>
      </c>
      <c r="S6372" t="s">
        <v>118</v>
      </c>
      <c r="T6372">
        <v>50401</v>
      </c>
      <c r="U6372" s="1">
        <v>45555</v>
      </c>
      <c r="V6372" t="s">
        <v>180</v>
      </c>
      <c r="W6372">
        <v>794376</v>
      </c>
      <c r="X6372" t="s">
        <v>18991</v>
      </c>
      <c r="Y6372">
        <v>593</v>
      </c>
      <c r="Z6372">
        <v>2990</v>
      </c>
      <c r="AA6372">
        <v>8</v>
      </c>
      <c r="AB6372">
        <v>9568</v>
      </c>
      <c r="AC6372">
        <f>Table1_1[[#This Row],[Price]]*Table1_1[[#This Row],[Quantity]]</f>
        <v>23920</v>
      </c>
    </row>
    <row r="6373" spans="1:29" x14ac:dyDescent="0.3">
      <c r="A6373" t="s">
        <v>28</v>
      </c>
      <c r="B6373" t="s">
        <v>29</v>
      </c>
      <c r="C6373" t="s">
        <v>157</v>
      </c>
      <c r="D6373" t="s">
        <v>261</v>
      </c>
      <c r="E6373" t="s">
        <v>56</v>
      </c>
      <c r="F6373" t="s">
        <v>57</v>
      </c>
      <c r="G6373">
        <v>34</v>
      </c>
      <c r="H6373">
        <v>406109</v>
      </c>
      <c r="I6373" t="s">
        <v>58</v>
      </c>
      <c r="J6373" s="3">
        <v>44709</v>
      </c>
      <c r="K6373">
        <v>1400</v>
      </c>
      <c r="L6373" t="s">
        <v>25465</v>
      </c>
      <c r="M6373" t="s">
        <v>195</v>
      </c>
      <c r="N6373" t="s">
        <v>25466</v>
      </c>
      <c r="O6373" t="s">
        <v>25467</v>
      </c>
      <c r="P6373" t="s">
        <v>71</v>
      </c>
      <c r="Q6373">
        <v>5</v>
      </c>
      <c r="R6373" t="s">
        <v>88</v>
      </c>
      <c r="S6373" t="s">
        <v>118</v>
      </c>
      <c r="T6373">
        <v>62162</v>
      </c>
      <c r="U6373" s="1">
        <v>45315</v>
      </c>
      <c r="V6373" t="s">
        <v>111</v>
      </c>
      <c r="W6373">
        <v>373803</v>
      </c>
      <c r="X6373" t="s">
        <v>25468</v>
      </c>
      <c r="Y6373">
        <v>455</v>
      </c>
      <c r="Z6373">
        <v>1819</v>
      </c>
      <c r="AA6373">
        <v>5</v>
      </c>
      <c r="AB6373">
        <v>3638</v>
      </c>
      <c r="AC6373">
        <f>Table1_1[[#This Row],[Price]]*Table1_1[[#This Row],[Quantity]]</f>
        <v>9095</v>
      </c>
    </row>
    <row r="6374" spans="1:29" x14ac:dyDescent="0.3">
      <c r="A6374" t="s">
        <v>28</v>
      </c>
      <c r="B6374" t="s">
        <v>29</v>
      </c>
      <c r="C6374" t="s">
        <v>148</v>
      </c>
      <c r="D6374" t="s">
        <v>442</v>
      </c>
      <c r="E6374" t="s">
        <v>56</v>
      </c>
      <c r="F6374" t="s">
        <v>47</v>
      </c>
      <c r="G6374">
        <v>86</v>
      </c>
      <c r="H6374">
        <v>428822</v>
      </c>
      <c r="I6374" t="s">
        <v>34</v>
      </c>
      <c r="J6374" s="3">
        <v>44683</v>
      </c>
      <c r="K6374">
        <v>800</v>
      </c>
      <c r="L6374" t="s">
        <v>25469</v>
      </c>
      <c r="M6374" t="s">
        <v>2538</v>
      </c>
      <c r="N6374" t="s">
        <v>25470</v>
      </c>
      <c r="O6374" t="s">
        <v>25471</v>
      </c>
      <c r="P6374" t="s">
        <v>71</v>
      </c>
      <c r="Q6374">
        <v>8</v>
      </c>
      <c r="R6374" t="s">
        <v>88</v>
      </c>
      <c r="S6374" t="s">
        <v>41</v>
      </c>
      <c r="T6374">
        <v>52929</v>
      </c>
      <c r="U6374" s="1">
        <v>45619</v>
      </c>
      <c r="V6374" t="s">
        <v>42</v>
      </c>
      <c r="W6374">
        <v>830359</v>
      </c>
      <c r="X6374" t="s">
        <v>25472</v>
      </c>
      <c r="Y6374">
        <v>663</v>
      </c>
      <c r="Z6374">
        <v>2341</v>
      </c>
      <c r="AA6374">
        <v>2</v>
      </c>
      <c r="AB6374">
        <v>1872.8000000000002</v>
      </c>
      <c r="AC6374">
        <f>Table1_1[[#This Row],[Price]]*Table1_1[[#This Row],[Quantity]]</f>
        <v>4682</v>
      </c>
    </row>
    <row r="6375" spans="1:29" x14ac:dyDescent="0.3">
      <c r="A6375" t="s">
        <v>28</v>
      </c>
      <c r="B6375" t="s">
        <v>29</v>
      </c>
      <c r="C6375" t="s">
        <v>54</v>
      </c>
      <c r="D6375" t="s">
        <v>187</v>
      </c>
      <c r="E6375" t="s">
        <v>56</v>
      </c>
      <c r="F6375" t="s">
        <v>33</v>
      </c>
      <c r="G6375">
        <v>85</v>
      </c>
      <c r="H6375">
        <v>424687</v>
      </c>
      <c r="I6375" t="s">
        <v>58</v>
      </c>
      <c r="J6375" s="3">
        <v>43925</v>
      </c>
      <c r="K6375">
        <v>950</v>
      </c>
      <c r="L6375" t="s">
        <v>25474</v>
      </c>
      <c r="M6375" t="s">
        <v>895</v>
      </c>
      <c r="N6375" t="s">
        <v>25475</v>
      </c>
      <c r="O6375" t="s">
        <v>25476</v>
      </c>
      <c r="P6375" t="s">
        <v>51</v>
      </c>
      <c r="Q6375">
        <v>13</v>
      </c>
      <c r="R6375" t="s">
        <v>88</v>
      </c>
      <c r="S6375" t="s">
        <v>118</v>
      </c>
      <c r="T6375">
        <v>97765</v>
      </c>
      <c r="U6375" s="1">
        <v>45484</v>
      </c>
      <c r="V6375" t="s">
        <v>126</v>
      </c>
      <c r="W6375">
        <v>621787</v>
      </c>
      <c r="X6375" t="s">
        <v>25477</v>
      </c>
      <c r="Y6375">
        <v>926</v>
      </c>
      <c r="Z6375">
        <v>847</v>
      </c>
      <c r="AA6375">
        <v>6</v>
      </c>
      <c r="AB6375">
        <v>2032.8000000000002</v>
      </c>
      <c r="AC6375">
        <f>Table1_1[[#This Row],[Price]]*Table1_1[[#This Row],[Quantity]]</f>
        <v>5082</v>
      </c>
    </row>
    <row r="6376" spans="1:29" x14ac:dyDescent="0.3">
      <c r="A6376" t="s">
        <v>28</v>
      </c>
      <c r="B6376" t="s">
        <v>29</v>
      </c>
      <c r="C6376" t="s">
        <v>66</v>
      </c>
      <c r="D6376" t="s">
        <v>560</v>
      </c>
      <c r="E6376" t="s">
        <v>56</v>
      </c>
      <c r="F6376" t="s">
        <v>106</v>
      </c>
      <c r="G6376">
        <v>100</v>
      </c>
      <c r="H6376">
        <v>433685</v>
      </c>
      <c r="I6376" t="s">
        <v>34</v>
      </c>
      <c r="J6376" s="3">
        <v>44842</v>
      </c>
      <c r="K6376">
        <v>1400</v>
      </c>
      <c r="L6376" t="s">
        <v>25479</v>
      </c>
      <c r="M6376" t="s">
        <v>1030</v>
      </c>
      <c r="N6376" t="s">
        <v>25480</v>
      </c>
      <c r="O6376" t="s">
        <v>25481</v>
      </c>
      <c r="P6376" t="s">
        <v>71</v>
      </c>
      <c r="Q6376">
        <v>12</v>
      </c>
      <c r="R6376" t="s">
        <v>88</v>
      </c>
      <c r="S6376" t="s">
        <v>118</v>
      </c>
      <c r="T6376">
        <v>15447</v>
      </c>
      <c r="U6376" s="1">
        <v>45481</v>
      </c>
      <c r="V6376" t="s">
        <v>126</v>
      </c>
      <c r="W6376">
        <v>222046</v>
      </c>
      <c r="X6376" t="s">
        <v>25482</v>
      </c>
      <c r="Y6376">
        <v>414</v>
      </c>
      <c r="Z6376">
        <v>2169</v>
      </c>
      <c r="AA6376">
        <v>6</v>
      </c>
      <c r="AB6376">
        <v>5205.6000000000004</v>
      </c>
      <c r="AC6376">
        <f>Table1_1[[#This Row],[Price]]*Table1_1[[#This Row],[Quantity]]</f>
        <v>13014</v>
      </c>
    </row>
    <row r="6377" spans="1:29" x14ac:dyDescent="0.3">
      <c r="A6377" t="s">
        <v>28</v>
      </c>
      <c r="B6377" t="s">
        <v>29</v>
      </c>
      <c r="C6377" t="s">
        <v>30</v>
      </c>
      <c r="D6377" t="s">
        <v>338</v>
      </c>
      <c r="E6377" t="s">
        <v>56</v>
      </c>
      <c r="F6377" t="s">
        <v>113</v>
      </c>
      <c r="G6377">
        <v>2</v>
      </c>
      <c r="H6377">
        <v>425684</v>
      </c>
      <c r="I6377" t="s">
        <v>34</v>
      </c>
      <c r="J6377" s="3">
        <v>45388</v>
      </c>
      <c r="K6377">
        <v>800</v>
      </c>
      <c r="L6377" t="s">
        <v>25483</v>
      </c>
      <c r="M6377" t="s">
        <v>276</v>
      </c>
      <c r="N6377" t="s">
        <v>25484</v>
      </c>
      <c r="O6377" t="s">
        <v>25485</v>
      </c>
      <c r="P6377" t="s">
        <v>39</v>
      </c>
      <c r="Q6377">
        <v>5</v>
      </c>
      <c r="R6377" t="s">
        <v>88</v>
      </c>
      <c r="S6377" t="s">
        <v>79</v>
      </c>
      <c r="T6377">
        <v>55770</v>
      </c>
      <c r="U6377" s="1">
        <v>45570</v>
      </c>
      <c r="V6377" t="s">
        <v>155</v>
      </c>
      <c r="W6377">
        <v>929282</v>
      </c>
      <c r="X6377" t="s">
        <v>25486</v>
      </c>
      <c r="Y6377">
        <v>577</v>
      </c>
      <c r="Z6377">
        <v>1284</v>
      </c>
      <c r="AA6377">
        <v>1</v>
      </c>
      <c r="AB6377">
        <v>513.6</v>
      </c>
      <c r="AC6377">
        <f>Table1_1[[#This Row],[Price]]*Table1_1[[#This Row],[Quantity]]</f>
        <v>1284</v>
      </c>
    </row>
    <row r="6378" spans="1:29" x14ac:dyDescent="0.3">
      <c r="A6378" t="s">
        <v>28</v>
      </c>
      <c r="B6378" t="s">
        <v>29</v>
      </c>
      <c r="C6378" t="s">
        <v>66</v>
      </c>
      <c r="D6378" t="s">
        <v>467</v>
      </c>
      <c r="E6378" t="s">
        <v>32</v>
      </c>
      <c r="F6378" t="s">
        <v>83</v>
      </c>
      <c r="G6378">
        <v>80</v>
      </c>
      <c r="H6378">
        <v>400174</v>
      </c>
      <c r="I6378" t="s">
        <v>58</v>
      </c>
      <c r="J6378" s="3">
        <v>45160</v>
      </c>
      <c r="K6378">
        <v>1100</v>
      </c>
      <c r="L6378" t="s">
        <v>25487</v>
      </c>
      <c r="M6378" t="s">
        <v>1253</v>
      </c>
      <c r="N6378" t="s">
        <v>25488</v>
      </c>
      <c r="O6378" t="s">
        <v>25489</v>
      </c>
      <c r="P6378" t="s">
        <v>51</v>
      </c>
      <c r="Q6378">
        <v>7</v>
      </c>
      <c r="R6378" t="s">
        <v>88</v>
      </c>
      <c r="S6378" t="s">
        <v>118</v>
      </c>
      <c r="T6378">
        <v>97171</v>
      </c>
      <c r="U6378" s="1">
        <v>45440</v>
      </c>
      <c r="V6378" t="s">
        <v>140</v>
      </c>
      <c r="W6378">
        <v>163419</v>
      </c>
      <c r="X6378" t="s">
        <v>25490</v>
      </c>
      <c r="Y6378">
        <v>375</v>
      </c>
      <c r="Z6378">
        <v>884</v>
      </c>
      <c r="AA6378">
        <v>2</v>
      </c>
      <c r="AB6378">
        <v>707.2</v>
      </c>
      <c r="AC6378">
        <f>Table1_1[[#This Row],[Price]]*Table1_1[[#This Row],[Quantity]]</f>
        <v>1768</v>
      </c>
    </row>
    <row r="6379" spans="1:29" x14ac:dyDescent="0.3">
      <c r="A6379" t="s">
        <v>28</v>
      </c>
      <c r="B6379" t="s">
        <v>29</v>
      </c>
      <c r="C6379" t="s">
        <v>157</v>
      </c>
      <c r="D6379" t="s">
        <v>274</v>
      </c>
      <c r="E6379" t="s">
        <v>46</v>
      </c>
      <c r="F6379" t="s">
        <v>99</v>
      </c>
      <c r="G6379">
        <v>62</v>
      </c>
      <c r="H6379">
        <v>432525</v>
      </c>
      <c r="I6379" t="s">
        <v>58</v>
      </c>
      <c r="J6379" s="3">
        <v>44555</v>
      </c>
      <c r="K6379">
        <v>1300</v>
      </c>
      <c r="L6379" t="s">
        <v>25491</v>
      </c>
      <c r="M6379" t="s">
        <v>1048</v>
      </c>
      <c r="N6379" t="s">
        <v>25492</v>
      </c>
      <c r="O6379" t="s">
        <v>25493</v>
      </c>
      <c r="P6379" t="s">
        <v>51</v>
      </c>
      <c r="Q6379">
        <v>11</v>
      </c>
      <c r="R6379" t="s">
        <v>88</v>
      </c>
      <c r="S6379" t="s">
        <v>41</v>
      </c>
      <c r="T6379">
        <v>89305</v>
      </c>
      <c r="U6379" s="1">
        <v>45473</v>
      </c>
      <c r="V6379" t="s">
        <v>52</v>
      </c>
      <c r="W6379">
        <v>882043</v>
      </c>
      <c r="X6379" t="s">
        <v>25494</v>
      </c>
      <c r="Y6379">
        <v>272</v>
      </c>
      <c r="Z6379">
        <v>949</v>
      </c>
      <c r="AA6379">
        <v>3</v>
      </c>
      <c r="AB6379">
        <v>1138.8</v>
      </c>
      <c r="AC6379">
        <f>Table1_1[[#This Row],[Price]]*Table1_1[[#This Row],[Quantity]]</f>
        <v>2847</v>
      </c>
    </row>
    <row r="6380" spans="1:29" x14ac:dyDescent="0.3">
      <c r="A6380" t="s">
        <v>28</v>
      </c>
      <c r="B6380" t="s">
        <v>29</v>
      </c>
      <c r="C6380" t="s">
        <v>54</v>
      </c>
      <c r="D6380" t="s">
        <v>261</v>
      </c>
      <c r="E6380" t="s">
        <v>56</v>
      </c>
      <c r="F6380" t="s">
        <v>355</v>
      </c>
      <c r="G6380">
        <v>47</v>
      </c>
      <c r="H6380">
        <v>403012</v>
      </c>
      <c r="I6380" t="s">
        <v>34</v>
      </c>
      <c r="J6380" s="3">
        <v>44758</v>
      </c>
      <c r="K6380">
        <v>1200</v>
      </c>
      <c r="L6380" t="s">
        <v>25495</v>
      </c>
      <c r="M6380" t="s">
        <v>1244</v>
      </c>
      <c r="N6380" t="s">
        <v>25496</v>
      </c>
      <c r="O6380" t="s">
        <v>25497</v>
      </c>
      <c r="P6380" t="s">
        <v>87</v>
      </c>
      <c r="Q6380">
        <v>10</v>
      </c>
      <c r="R6380" t="s">
        <v>40</v>
      </c>
      <c r="S6380" t="s">
        <v>118</v>
      </c>
      <c r="T6380">
        <v>47977</v>
      </c>
      <c r="U6380" s="1">
        <v>45361</v>
      </c>
      <c r="V6380" t="s">
        <v>72</v>
      </c>
      <c r="W6380">
        <v>175107</v>
      </c>
      <c r="X6380" t="s">
        <v>25498</v>
      </c>
      <c r="Y6380">
        <v>497</v>
      </c>
      <c r="Z6380">
        <v>2778</v>
      </c>
      <c r="AA6380">
        <v>7</v>
      </c>
      <c r="AB6380">
        <v>7778.4000000000015</v>
      </c>
      <c r="AC6380">
        <f>Table1_1[[#This Row],[Price]]*Table1_1[[#This Row],[Quantity]]</f>
        <v>19446</v>
      </c>
    </row>
    <row r="6381" spans="1:29" x14ac:dyDescent="0.3">
      <c r="A6381" t="s">
        <v>28</v>
      </c>
      <c r="B6381" t="s">
        <v>29</v>
      </c>
      <c r="C6381" t="s">
        <v>66</v>
      </c>
      <c r="D6381" t="s">
        <v>163</v>
      </c>
      <c r="E6381" t="s">
        <v>32</v>
      </c>
      <c r="F6381" t="s">
        <v>113</v>
      </c>
      <c r="G6381">
        <v>95</v>
      </c>
      <c r="H6381">
        <v>432369</v>
      </c>
      <c r="I6381" t="s">
        <v>34</v>
      </c>
      <c r="J6381" s="3">
        <v>44653</v>
      </c>
      <c r="K6381">
        <v>1200</v>
      </c>
      <c r="L6381" t="s">
        <v>25499</v>
      </c>
      <c r="M6381" t="s">
        <v>232</v>
      </c>
      <c r="N6381" t="s">
        <v>25500</v>
      </c>
      <c r="O6381" t="s">
        <v>25501</v>
      </c>
      <c r="P6381" t="s">
        <v>51</v>
      </c>
      <c r="Q6381">
        <v>18</v>
      </c>
      <c r="R6381" t="s">
        <v>40</v>
      </c>
      <c r="S6381" t="s">
        <v>41</v>
      </c>
      <c r="T6381">
        <v>97499</v>
      </c>
      <c r="U6381" s="1">
        <v>45616</v>
      </c>
      <c r="V6381" t="s">
        <v>42</v>
      </c>
      <c r="W6381">
        <v>360397</v>
      </c>
      <c r="X6381" t="s">
        <v>25502</v>
      </c>
      <c r="Y6381">
        <v>562</v>
      </c>
      <c r="Z6381">
        <v>1041</v>
      </c>
      <c r="AA6381">
        <v>8</v>
      </c>
      <c r="AB6381">
        <v>3331.2000000000003</v>
      </c>
      <c r="AC6381">
        <f>Table1_1[[#This Row],[Price]]*Table1_1[[#This Row],[Quantity]]</f>
        <v>8328</v>
      </c>
    </row>
    <row r="6382" spans="1:29" x14ac:dyDescent="0.3">
      <c r="A6382" t="s">
        <v>28</v>
      </c>
      <c r="B6382" t="s">
        <v>29</v>
      </c>
      <c r="C6382" t="s">
        <v>44</v>
      </c>
      <c r="D6382" t="s">
        <v>254</v>
      </c>
      <c r="E6382" t="s">
        <v>46</v>
      </c>
      <c r="F6382" t="s">
        <v>83</v>
      </c>
      <c r="G6382">
        <v>20</v>
      </c>
      <c r="H6382">
        <v>417930</v>
      </c>
      <c r="I6382" t="s">
        <v>34</v>
      </c>
      <c r="J6382" s="3">
        <v>44806</v>
      </c>
      <c r="K6382">
        <v>1100</v>
      </c>
      <c r="L6382" t="s">
        <v>25503</v>
      </c>
      <c r="M6382" t="s">
        <v>953</v>
      </c>
      <c r="N6382" t="s">
        <v>25504</v>
      </c>
      <c r="O6382" t="s">
        <v>25505</v>
      </c>
      <c r="P6382" t="s">
        <v>39</v>
      </c>
      <c r="Q6382">
        <v>4</v>
      </c>
      <c r="R6382" t="s">
        <v>88</v>
      </c>
      <c r="S6382" t="s">
        <v>63</v>
      </c>
      <c r="T6382">
        <v>79829</v>
      </c>
      <c r="U6382" s="1">
        <v>45521</v>
      </c>
      <c r="V6382" t="s">
        <v>64</v>
      </c>
      <c r="W6382">
        <v>556860</v>
      </c>
      <c r="X6382" t="s">
        <v>13742</v>
      </c>
      <c r="Y6382">
        <v>348</v>
      </c>
      <c r="Z6382">
        <v>1489</v>
      </c>
      <c r="AA6382">
        <v>7</v>
      </c>
      <c r="AB6382">
        <v>4169.2</v>
      </c>
      <c r="AC6382">
        <f>Table1_1[[#This Row],[Price]]*Table1_1[[#This Row],[Quantity]]</f>
        <v>10423</v>
      </c>
    </row>
    <row r="6383" spans="1:29" x14ac:dyDescent="0.3">
      <c r="A6383" t="s">
        <v>28</v>
      </c>
      <c r="B6383" t="s">
        <v>29</v>
      </c>
      <c r="C6383" t="s">
        <v>91</v>
      </c>
      <c r="D6383" t="s">
        <v>421</v>
      </c>
      <c r="E6383" t="s">
        <v>32</v>
      </c>
      <c r="F6383" t="s">
        <v>355</v>
      </c>
      <c r="G6383">
        <v>75</v>
      </c>
      <c r="H6383">
        <v>406773</v>
      </c>
      <c r="I6383" t="s">
        <v>58</v>
      </c>
      <c r="J6383" s="3">
        <v>45410</v>
      </c>
      <c r="K6383">
        <v>800</v>
      </c>
      <c r="L6383" t="s">
        <v>25506</v>
      </c>
      <c r="M6383" t="s">
        <v>372</v>
      </c>
      <c r="N6383" t="s">
        <v>25507</v>
      </c>
      <c r="O6383" t="s">
        <v>25508</v>
      </c>
      <c r="P6383" t="s">
        <v>39</v>
      </c>
      <c r="Q6383">
        <v>3</v>
      </c>
      <c r="R6383" t="s">
        <v>40</v>
      </c>
      <c r="S6383" t="s">
        <v>63</v>
      </c>
      <c r="T6383">
        <v>18586</v>
      </c>
      <c r="U6383" s="1">
        <v>45570</v>
      </c>
      <c r="V6383" t="s">
        <v>155</v>
      </c>
      <c r="W6383">
        <v>283681</v>
      </c>
      <c r="X6383" t="s">
        <v>24717</v>
      </c>
      <c r="Y6383">
        <v>276</v>
      </c>
      <c r="Z6383">
        <v>1518</v>
      </c>
      <c r="AA6383">
        <v>7</v>
      </c>
      <c r="AB6383">
        <v>4250.4000000000015</v>
      </c>
      <c r="AC6383">
        <f>Table1_1[[#This Row],[Price]]*Table1_1[[#This Row],[Quantity]]</f>
        <v>10626</v>
      </c>
    </row>
    <row r="6384" spans="1:29" x14ac:dyDescent="0.3">
      <c r="A6384" t="s">
        <v>28</v>
      </c>
      <c r="B6384" t="s">
        <v>29</v>
      </c>
      <c r="C6384" t="s">
        <v>148</v>
      </c>
      <c r="D6384" t="s">
        <v>566</v>
      </c>
      <c r="E6384" t="s">
        <v>56</v>
      </c>
      <c r="F6384" t="s">
        <v>135</v>
      </c>
      <c r="G6384">
        <v>7</v>
      </c>
      <c r="H6384">
        <v>410855</v>
      </c>
      <c r="I6384" t="s">
        <v>34</v>
      </c>
      <c r="J6384" s="3">
        <v>44568</v>
      </c>
      <c r="K6384">
        <v>950</v>
      </c>
      <c r="L6384" t="s">
        <v>25510</v>
      </c>
      <c r="M6384" t="s">
        <v>60</v>
      </c>
      <c r="N6384" t="s">
        <v>25511</v>
      </c>
      <c r="O6384" t="s">
        <v>25512</v>
      </c>
      <c r="P6384" t="s">
        <v>87</v>
      </c>
      <c r="Q6384">
        <v>4</v>
      </c>
      <c r="R6384" t="s">
        <v>40</v>
      </c>
      <c r="S6384" t="s">
        <v>79</v>
      </c>
      <c r="T6384">
        <v>89531</v>
      </c>
      <c r="U6384" s="1">
        <v>45299</v>
      </c>
      <c r="V6384" t="s">
        <v>111</v>
      </c>
      <c r="W6384">
        <v>426105</v>
      </c>
      <c r="X6384" t="s">
        <v>1442</v>
      </c>
      <c r="Y6384">
        <v>463</v>
      </c>
      <c r="Z6384">
        <v>1211</v>
      </c>
      <c r="AA6384">
        <v>2</v>
      </c>
      <c r="AB6384">
        <v>968.80000000000007</v>
      </c>
      <c r="AC6384">
        <f>Table1_1[[#This Row],[Price]]*Table1_1[[#This Row],[Quantity]]</f>
        <v>2422</v>
      </c>
    </row>
    <row r="6385" spans="1:29" x14ac:dyDescent="0.3">
      <c r="A6385" t="s">
        <v>28</v>
      </c>
      <c r="B6385" t="s">
        <v>29</v>
      </c>
      <c r="C6385" t="s">
        <v>66</v>
      </c>
      <c r="D6385" t="s">
        <v>92</v>
      </c>
      <c r="E6385" t="s">
        <v>56</v>
      </c>
      <c r="F6385" t="s">
        <v>47</v>
      </c>
      <c r="G6385">
        <v>43</v>
      </c>
      <c r="H6385">
        <v>404070</v>
      </c>
      <c r="I6385" t="s">
        <v>58</v>
      </c>
      <c r="J6385" s="3">
        <v>45552</v>
      </c>
      <c r="K6385">
        <v>1200</v>
      </c>
      <c r="L6385" t="s">
        <v>25514</v>
      </c>
      <c r="M6385" t="s">
        <v>287</v>
      </c>
      <c r="N6385" t="s">
        <v>25515</v>
      </c>
      <c r="O6385" t="s">
        <v>25516</v>
      </c>
      <c r="P6385" t="s">
        <v>71</v>
      </c>
      <c r="Q6385">
        <v>5</v>
      </c>
      <c r="R6385" t="s">
        <v>88</v>
      </c>
      <c r="S6385" t="s">
        <v>63</v>
      </c>
      <c r="T6385">
        <v>93258</v>
      </c>
      <c r="U6385" s="1">
        <v>45577</v>
      </c>
      <c r="V6385" t="s">
        <v>155</v>
      </c>
      <c r="W6385">
        <v>517645</v>
      </c>
      <c r="X6385" t="s">
        <v>25517</v>
      </c>
      <c r="Y6385">
        <v>706</v>
      </c>
      <c r="Z6385">
        <v>2755</v>
      </c>
      <c r="AA6385">
        <v>6</v>
      </c>
      <c r="AB6385">
        <v>6612</v>
      </c>
      <c r="AC6385">
        <f>Table1_1[[#This Row],[Price]]*Table1_1[[#This Row],[Quantity]]</f>
        <v>16530</v>
      </c>
    </row>
    <row r="6386" spans="1:29" x14ac:dyDescent="0.3">
      <c r="A6386" t="s">
        <v>28</v>
      </c>
      <c r="B6386" t="s">
        <v>29</v>
      </c>
      <c r="C6386" t="s">
        <v>157</v>
      </c>
      <c r="D6386" t="s">
        <v>92</v>
      </c>
      <c r="E6386" t="s">
        <v>56</v>
      </c>
      <c r="F6386" t="s">
        <v>355</v>
      </c>
      <c r="G6386">
        <v>83</v>
      </c>
      <c r="H6386">
        <v>433122</v>
      </c>
      <c r="I6386" t="s">
        <v>34</v>
      </c>
      <c r="J6386" s="3">
        <v>45088</v>
      </c>
      <c r="K6386">
        <v>1400</v>
      </c>
      <c r="L6386" t="s">
        <v>8612</v>
      </c>
      <c r="M6386" t="s">
        <v>953</v>
      </c>
      <c r="N6386" t="s">
        <v>25518</v>
      </c>
      <c r="O6386" t="s">
        <v>25519</v>
      </c>
      <c r="P6386" t="s">
        <v>39</v>
      </c>
      <c r="Q6386">
        <v>8</v>
      </c>
      <c r="R6386" t="s">
        <v>40</v>
      </c>
      <c r="S6386" t="s">
        <v>118</v>
      </c>
      <c r="T6386">
        <v>81285</v>
      </c>
      <c r="U6386" s="1">
        <v>45384</v>
      </c>
      <c r="V6386" t="s">
        <v>80</v>
      </c>
      <c r="W6386">
        <v>996208</v>
      </c>
      <c r="X6386" t="s">
        <v>25520</v>
      </c>
      <c r="Y6386">
        <v>461</v>
      </c>
      <c r="Z6386">
        <v>517</v>
      </c>
      <c r="AA6386">
        <v>8</v>
      </c>
      <c r="AB6386">
        <v>1654.4</v>
      </c>
      <c r="AC6386">
        <f>Table1_1[[#This Row],[Price]]*Table1_1[[#This Row],[Quantity]]</f>
        <v>4136</v>
      </c>
    </row>
    <row r="6387" spans="1:29" x14ac:dyDescent="0.3">
      <c r="A6387" t="s">
        <v>28</v>
      </c>
      <c r="B6387" t="s">
        <v>29</v>
      </c>
      <c r="C6387" t="s">
        <v>157</v>
      </c>
      <c r="D6387" t="s">
        <v>261</v>
      </c>
      <c r="E6387" t="s">
        <v>46</v>
      </c>
      <c r="F6387" t="s">
        <v>355</v>
      </c>
      <c r="G6387">
        <v>75</v>
      </c>
      <c r="H6387">
        <v>428437</v>
      </c>
      <c r="I6387" t="s">
        <v>58</v>
      </c>
      <c r="J6387" s="3">
        <v>43847</v>
      </c>
      <c r="K6387">
        <v>1000</v>
      </c>
      <c r="L6387" t="s">
        <v>25521</v>
      </c>
      <c r="M6387" t="s">
        <v>1483</v>
      </c>
      <c r="N6387" t="s">
        <v>25522</v>
      </c>
      <c r="O6387" t="s">
        <v>25523</v>
      </c>
      <c r="P6387" t="s">
        <v>71</v>
      </c>
      <c r="Q6387">
        <v>18</v>
      </c>
      <c r="R6387" t="s">
        <v>40</v>
      </c>
      <c r="S6387" t="s">
        <v>63</v>
      </c>
      <c r="T6387">
        <v>34930</v>
      </c>
      <c r="U6387" s="1">
        <v>45629</v>
      </c>
      <c r="V6387" t="s">
        <v>259</v>
      </c>
      <c r="W6387">
        <v>476064</v>
      </c>
      <c r="X6387" t="s">
        <v>3409</v>
      </c>
      <c r="Y6387">
        <v>943</v>
      </c>
      <c r="Z6387">
        <v>2650</v>
      </c>
      <c r="AA6387">
        <v>3</v>
      </c>
      <c r="AB6387">
        <v>3180</v>
      </c>
      <c r="AC6387">
        <f>Table1_1[[#This Row],[Price]]*Table1_1[[#This Row],[Quantity]]</f>
        <v>7950</v>
      </c>
    </row>
    <row r="6388" spans="1:29" x14ac:dyDescent="0.3">
      <c r="A6388" t="s">
        <v>28</v>
      </c>
      <c r="B6388" t="s">
        <v>29</v>
      </c>
      <c r="C6388" t="s">
        <v>54</v>
      </c>
      <c r="D6388" t="s">
        <v>274</v>
      </c>
      <c r="E6388" t="s">
        <v>46</v>
      </c>
      <c r="F6388" t="s">
        <v>33</v>
      </c>
      <c r="G6388">
        <v>82</v>
      </c>
      <c r="H6388">
        <v>436406</v>
      </c>
      <c r="I6388" t="s">
        <v>58</v>
      </c>
      <c r="J6388" s="3">
        <v>44514</v>
      </c>
      <c r="K6388">
        <v>800</v>
      </c>
      <c r="L6388" t="s">
        <v>25524</v>
      </c>
      <c r="M6388" t="s">
        <v>670</v>
      </c>
      <c r="N6388" t="s">
        <v>25525</v>
      </c>
      <c r="O6388" t="s">
        <v>25526</v>
      </c>
      <c r="P6388" t="s">
        <v>87</v>
      </c>
      <c r="Q6388">
        <v>10</v>
      </c>
      <c r="R6388" t="s">
        <v>88</v>
      </c>
      <c r="S6388" t="s">
        <v>79</v>
      </c>
      <c r="T6388">
        <v>39918</v>
      </c>
      <c r="U6388" s="1">
        <v>45417</v>
      </c>
      <c r="V6388" t="s">
        <v>140</v>
      </c>
      <c r="W6388">
        <v>558177</v>
      </c>
      <c r="X6388" t="s">
        <v>25527</v>
      </c>
      <c r="Y6388">
        <v>719</v>
      </c>
      <c r="Z6388">
        <v>1565</v>
      </c>
      <c r="AA6388">
        <v>6</v>
      </c>
      <c r="AB6388">
        <v>3756</v>
      </c>
      <c r="AC6388">
        <f>Table1_1[[#This Row],[Price]]*Table1_1[[#This Row],[Quantity]]</f>
        <v>9390</v>
      </c>
    </row>
    <row r="6389" spans="1:29" x14ac:dyDescent="0.3">
      <c r="A6389" t="s">
        <v>28</v>
      </c>
      <c r="B6389" t="s">
        <v>29</v>
      </c>
      <c r="C6389" t="s">
        <v>44</v>
      </c>
      <c r="D6389" t="s">
        <v>291</v>
      </c>
      <c r="E6389" t="s">
        <v>46</v>
      </c>
      <c r="F6389" t="s">
        <v>355</v>
      </c>
      <c r="G6389">
        <v>50</v>
      </c>
      <c r="H6389">
        <v>422926</v>
      </c>
      <c r="I6389" t="s">
        <v>58</v>
      </c>
      <c r="J6389" s="3">
        <v>44339</v>
      </c>
      <c r="K6389">
        <v>950</v>
      </c>
      <c r="L6389" t="s">
        <v>25528</v>
      </c>
      <c r="M6389" t="s">
        <v>345</v>
      </c>
      <c r="N6389" t="s">
        <v>25529</v>
      </c>
      <c r="O6389" t="s">
        <v>25530</v>
      </c>
      <c r="P6389" t="s">
        <v>51</v>
      </c>
      <c r="Q6389">
        <v>20</v>
      </c>
      <c r="R6389" t="s">
        <v>40</v>
      </c>
      <c r="S6389" t="s">
        <v>118</v>
      </c>
      <c r="T6389">
        <v>87815</v>
      </c>
      <c r="U6389" s="1">
        <v>45300</v>
      </c>
      <c r="V6389" t="s">
        <v>111</v>
      </c>
      <c r="W6389">
        <v>378551</v>
      </c>
      <c r="X6389" t="s">
        <v>25531</v>
      </c>
      <c r="Y6389">
        <v>497</v>
      </c>
      <c r="Z6389">
        <v>1128</v>
      </c>
      <c r="AA6389">
        <v>1</v>
      </c>
      <c r="AB6389">
        <v>451.20000000000005</v>
      </c>
      <c r="AC6389">
        <f>Table1_1[[#This Row],[Price]]*Table1_1[[#This Row],[Quantity]]</f>
        <v>1128</v>
      </c>
    </row>
    <row r="6390" spans="1:29" x14ac:dyDescent="0.3">
      <c r="A6390" t="s">
        <v>28</v>
      </c>
      <c r="B6390" t="s">
        <v>29</v>
      </c>
      <c r="C6390" t="s">
        <v>30</v>
      </c>
      <c r="D6390" t="s">
        <v>349</v>
      </c>
      <c r="E6390" t="s">
        <v>32</v>
      </c>
      <c r="F6390" t="s">
        <v>57</v>
      </c>
      <c r="G6390">
        <v>55</v>
      </c>
      <c r="H6390">
        <v>400039</v>
      </c>
      <c r="I6390" t="s">
        <v>58</v>
      </c>
      <c r="J6390" s="3">
        <v>44895</v>
      </c>
      <c r="K6390">
        <v>1300</v>
      </c>
      <c r="L6390" t="s">
        <v>16623</v>
      </c>
      <c r="M6390" t="s">
        <v>478</v>
      </c>
      <c r="N6390" t="s">
        <v>25533</v>
      </c>
      <c r="O6390" t="s">
        <v>25534</v>
      </c>
      <c r="P6390" t="s">
        <v>87</v>
      </c>
      <c r="Q6390">
        <v>13</v>
      </c>
      <c r="R6390" t="s">
        <v>40</v>
      </c>
      <c r="S6390" t="s">
        <v>63</v>
      </c>
      <c r="T6390">
        <v>98826</v>
      </c>
      <c r="U6390" s="1">
        <v>45311</v>
      </c>
      <c r="V6390" t="s">
        <v>111</v>
      </c>
      <c r="W6390">
        <v>791677</v>
      </c>
      <c r="X6390" t="s">
        <v>25535</v>
      </c>
      <c r="Y6390">
        <v>867</v>
      </c>
      <c r="Z6390">
        <v>1675</v>
      </c>
      <c r="AA6390">
        <v>8</v>
      </c>
      <c r="AB6390">
        <v>5360</v>
      </c>
      <c r="AC6390">
        <f>Table1_1[[#This Row],[Price]]*Table1_1[[#This Row],[Quantity]]</f>
        <v>13400</v>
      </c>
    </row>
    <row r="6391" spans="1:29" x14ac:dyDescent="0.3">
      <c r="A6391" t="s">
        <v>28</v>
      </c>
      <c r="B6391" t="s">
        <v>29</v>
      </c>
      <c r="C6391" t="s">
        <v>91</v>
      </c>
      <c r="D6391" t="s">
        <v>267</v>
      </c>
      <c r="E6391" t="s">
        <v>56</v>
      </c>
      <c r="F6391" t="s">
        <v>83</v>
      </c>
      <c r="G6391">
        <v>26</v>
      </c>
      <c r="H6391">
        <v>424346</v>
      </c>
      <c r="I6391" t="s">
        <v>34</v>
      </c>
      <c r="J6391" s="3">
        <v>44708</v>
      </c>
      <c r="K6391">
        <v>1400</v>
      </c>
      <c r="L6391" t="s">
        <v>13567</v>
      </c>
      <c r="M6391" t="s">
        <v>1212</v>
      </c>
      <c r="N6391" t="s">
        <v>25536</v>
      </c>
      <c r="O6391" t="s">
        <v>25537</v>
      </c>
      <c r="P6391" t="s">
        <v>71</v>
      </c>
      <c r="Q6391">
        <v>10</v>
      </c>
      <c r="R6391" t="s">
        <v>40</v>
      </c>
      <c r="S6391" t="s">
        <v>63</v>
      </c>
      <c r="T6391">
        <v>17785</v>
      </c>
      <c r="U6391" s="1">
        <v>45303</v>
      </c>
      <c r="V6391" t="s">
        <v>111</v>
      </c>
      <c r="W6391">
        <v>646499</v>
      </c>
      <c r="X6391" t="s">
        <v>25538</v>
      </c>
      <c r="Y6391">
        <v>256</v>
      </c>
      <c r="Z6391">
        <v>2631</v>
      </c>
      <c r="AA6391">
        <v>5</v>
      </c>
      <c r="AB6391">
        <v>5262</v>
      </c>
      <c r="AC6391">
        <f>Table1_1[[#This Row],[Price]]*Table1_1[[#This Row],[Quantity]]</f>
        <v>13155</v>
      </c>
    </row>
    <row r="6392" spans="1:29" x14ac:dyDescent="0.3">
      <c r="A6392" t="s">
        <v>28</v>
      </c>
      <c r="B6392" t="s">
        <v>29</v>
      </c>
      <c r="C6392" t="s">
        <v>66</v>
      </c>
      <c r="D6392" t="s">
        <v>611</v>
      </c>
      <c r="E6392" t="s">
        <v>56</v>
      </c>
      <c r="F6392" t="s">
        <v>106</v>
      </c>
      <c r="G6392">
        <v>90</v>
      </c>
      <c r="H6392">
        <v>435783</v>
      </c>
      <c r="I6392" t="s">
        <v>58</v>
      </c>
      <c r="J6392" s="3">
        <v>44008</v>
      </c>
      <c r="K6392">
        <v>1100</v>
      </c>
      <c r="L6392" t="s">
        <v>25539</v>
      </c>
      <c r="M6392" t="s">
        <v>129</v>
      </c>
      <c r="N6392" t="s">
        <v>25540</v>
      </c>
      <c r="O6392" t="s">
        <v>25541</v>
      </c>
      <c r="P6392" t="s">
        <v>71</v>
      </c>
      <c r="Q6392">
        <v>16</v>
      </c>
      <c r="R6392" t="s">
        <v>88</v>
      </c>
      <c r="S6392" t="s">
        <v>63</v>
      </c>
      <c r="T6392">
        <v>16624</v>
      </c>
      <c r="U6392" s="1">
        <v>45478</v>
      </c>
      <c r="V6392" t="s">
        <v>126</v>
      </c>
      <c r="W6392">
        <v>248143</v>
      </c>
      <c r="X6392" t="s">
        <v>25542</v>
      </c>
      <c r="Y6392">
        <v>885</v>
      </c>
      <c r="Z6392">
        <v>748</v>
      </c>
      <c r="AA6392">
        <v>7</v>
      </c>
      <c r="AB6392">
        <v>2094.4</v>
      </c>
      <c r="AC6392">
        <f>Table1_1[[#This Row],[Price]]*Table1_1[[#This Row],[Quantity]]</f>
        <v>5236</v>
      </c>
    </row>
    <row r="6393" spans="1:29" x14ac:dyDescent="0.3">
      <c r="A6393" t="s">
        <v>28</v>
      </c>
      <c r="B6393" t="s">
        <v>29</v>
      </c>
      <c r="C6393" t="s">
        <v>66</v>
      </c>
      <c r="D6393" t="s">
        <v>163</v>
      </c>
      <c r="E6393" t="s">
        <v>56</v>
      </c>
      <c r="F6393" t="s">
        <v>57</v>
      </c>
      <c r="G6393">
        <v>3</v>
      </c>
      <c r="H6393">
        <v>430151</v>
      </c>
      <c r="I6393" t="s">
        <v>34</v>
      </c>
      <c r="J6393" s="3">
        <v>44184</v>
      </c>
      <c r="K6393">
        <v>800</v>
      </c>
      <c r="L6393" t="s">
        <v>25543</v>
      </c>
      <c r="M6393" t="s">
        <v>334</v>
      </c>
      <c r="N6393" t="s">
        <v>25544</v>
      </c>
      <c r="O6393" t="s">
        <v>25545</v>
      </c>
      <c r="P6393" t="s">
        <v>39</v>
      </c>
      <c r="Q6393">
        <v>20</v>
      </c>
      <c r="R6393" t="s">
        <v>40</v>
      </c>
      <c r="S6393" t="s">
        <v>41</v>
      </c>
      <c r="T6393">
        <v>82424</v>
      </c>
      <c r="U6393" s="1">
        <v>45455</v>
      </c>
      <c r="V6393" t="s">
        <v>52</v>
      </c>
      <c r="W6393">
        <v>492769</v>
      </c>
      <c r="X6393" t="s">
        <v>3713</v>
      </c>
      <c r="Y6393">
        <v>396</v>
      </c>
      <c r="Z6393">
        <v>1493</v>
      </c>
      <c r="AA6393">
        <v>2</v>
      </c>
      <c r="AB6393">
        <v>1194.4000000000001</v>
      </c>
      <c r="AC6393">
        <f>Table1_1[[#This Row],[Price]]*Table1_1[[#This Row],[Quantity]]</f>
        <v>2986</v>
      </c>
    </row>
    <row r="6394" spans="1:29" x14ac:dyDescent="0.3">
      <c r="A6394" t="s">
        <v>28</v>
      </c>
      <c r="B6394" t="s">
        <v>29</v>
      </c>
      <c r="C6394" t="s">
        <v>193</v>
      </c>
      <c r="D6394" t="s">
        <v>511</v>
      </c>
      <c r="E6394" t="s">
        <v>46</v>
      </c>
      <c r="F6394" t="s">
        <v>135</v>
      </c>
      <c r="G6394">
        <v>88</v>
      </c>
      <c r="H6394">
        <v>422219</v>
      </c>
      <c r="I6394" t="s">
        <v>58</v>
      </c>
      <c r="J6394" s="3">
        <v>45067</v>
      </c>
      <c r="K6394">
        <v>800</v>
      </c>
      <c r="L6394" t="s">
        <v>25546</v>
      </c>
      <c r="M6394" t="s">
        <v>361</v>
      </c>
      <c r="N6394" t="s">
        <v>25547</v>
      </c>
      <c r="O6394" t="s">
        <v>25548</v>
      </c>
      <c r="P6394" t="s">
        <v>71</v>
      </c>
      <c r="Q6394">
        <v>20</v>
      </c>
      <c r="R6394" t="s">
        <v>88</v>
      </c>
      <c r="S6394" t="s">
        <v>118</v>
      </c>
      <c r="T6394">
        <v>59224</v>
      </c>
      <c r="U6394" s="1">
        <v>45525</v>
      </c>
      <c r="V6394" t="s">
        <v>64</v>
      </c>
      <c r="W6394">
        <v>467851</v>
      </c>
      <c r="X6394" t="s">
        <v>25549</v>
      </c>
      <c r="Y6394">
        <v>840</v>
      </c>
      <c r="Z6394">
        <v>1997</v>
      </c>
      <c r="AA6394">
        <v>3</v>
      </c>
      <c r="AB6394">
        <v>2396.4</v>
      </c>
      <c r="AC6394">
        <f>Table1_1[[#This Row],[Price]]*Table1_1[[#This Row],[Quantity]]</f>
        <v>5991</v>
      </c>
    </row>
    <row r="6395" spans="1:29" x14ac:dyDescent="0.3">
      <c r="A6395" t="s">
        <v>28</v>
      </c>
      <c r="B6395" t="s">
        <v>29</v>
      </c>
      <c r="C6395" t="s">
        <v>54</v>
      </c>
      <c r="D6395" t="s">
        <v>442</v>
      </c>
      <c r="E6395" t="s">
        <v>56</v>
      </c>
      <c r="F6395" t="s">
        <v>106</v>
      </c>
      <c r="G6395">
        <v>32</v>
      </c>
      <c r="H6395">
        <v>401102</v>
      </c>
      <c r="I6395" t="s">
        <v>34</v>
      </c>
      <c r="J6395" s="3">
        <v>44200</v>
      </c>
      <c r="K6395">
        <v>1200</v>
      </c>
      <c r="L6395" t="s">
        <v>25550</v>
      </c>
      <c r="M6395" t="s">
        <v>953</v>
      </c>
      <c r="N6395" t="s">
        <v>25551</v>
      </c>
      <c r="O6395" t="s">
        <v>25552</v>
      </c>
      <c r="P6395" t="s">
        <v>39</v>
      </c>
      <c r="Q6395">
        <v>18</v>
      </c>
      <c r="R6395" t="s">
        <v>88</v>
      </c>
      <c r="S6395" t="s">
        <v>63</v>
      </c>
      <c r="T6395">
        <v>28713</v>
      </c>
      <c r="U6395" s="1">
        <v>45440</v>
      </c>
      <c r="V6395" t="s">
        <v>140</v>
      </c>
      <c r="W6395">
        <v>603304</v>
      </c>
      <c r="X6395" t="s">
        <v>25553</v>
      </c>
      <c r="Y6395">
        <v>708</v>
      </c>
      <c r="Z6395">
        <v>1235</v>
      </c>
      <c r="AA6395">
        <v>8</v>
      </c>
      <c r="AB6395">
        <v>3952</v>
      </c>
      <c r="AC6395">
        <f>Table1_1[[#This Row],[Price]]*Table1_1[[#This Row],[Quantity]]</f>
        <v>9880</v>
      </c>
    </row>
    <row r="6396" spans="1:29" x14ac:dyDescent="0.3">
      <c r="A6396" t="s">
        <v>28</v>
      </c>
      <c r="B6396" t="s">
        <v>29</v>
      </c>
      <c r="C6396" t="s">
        <v>54</v>
      </c>
      <c r="D6396" t="s">
        <v>267</v>
      </c>
      <c r="E6396" t="s">
        <v>46</v>
      </c>
      <c r="F6396" t="s">
        <v>113</v>
      </c>
      <c r="G6396">
        <v>36</v>
      </c>
      <c r="H6396">
        <v>426942</v>
      </c>
      <c r="I6396" t="s">
        <v>34</v>
      </c>
      <c r="J6396" s="3">
        <v>44613</v>
      </c>
      <c r="K6396">
        <v>1400</v>
      </c>
      <c r="L6396" t="s">
        <v>25554</v>
      </c>
      <c r="M6396" t="s">
        <v>1030</v>
      </c>
      <c r="N6396" t="s">
        <v>25555</v>
      </c>
      <c r="O6396" t="s">
        <v>25556</v>
      </c>
      <c r="P6396" t="s">
        <v>51</v>
      </c>
      <c r="Q6396">
        <v>10</v>
      </c>
      <c r="R6396" t="s">
        <v>40</v>
      </c>
      <c r="S6396" t="s">
        <v>63</v>
      </c>
      <c r="T6396">
        <v>50648</v>
      </c>
      <c r="U6396" s="1">
        <v>45561</v>
      </c>
      <c r="V6396" t="s">
        <v>180</v>
      </c>
      <c r="W6396">
        <v>623756</v>
      </c>
      <c r="X6396" t="s">
        <v>25557</v>
      </c>
      <c r="Y6396">
        <v>339</v>
      </c>
      <c r="Z6396">
        <v>2991</v>
      </c>
      <c r="AA6396">
        <v>4</v>
      </c>
      <c r="AB6396">
        <v>4785.6000000000004</v>
      </c>
      <c r="AC6396">
        <f>Table1_1[[#This Row],[Price]]*Table1_1[[#This Row],[Quantity]]</f>
        <v>11964</v>
      </c>
    </row>
    <row r="6397" spans="1:29" x14ac:dyDescent="0.3">
      <c r="A6397" t="s">
        <v>28</v>
      </c>
      <c r="B6397" t="s">
        <v>29</v>
      </c>
      <c r="C6397" t="s">
        <v>66</v>
      </c>
      <c r="D6397" t="s">
        <v>187</v>
      </c>
      <c r="E6397" t="s">
        <v>32</v>
      </c>
      <c r="F6397" t="s">
        <v>175</v>
      </c>
      <c r="G6397">
        <v>53</v>
      </c>
      <c r="H6397">
        <v>439389</v>
      </c>
      <c r="I6397" t="s">
        <v>34</v>
      </c>
      <c r="J6397" s="3">
        <v>45388</v>
      </c>
      <c r="K6397">
        <v>1400</v>
      </c>
      <c r="L6397" t="s">
        <v>25558</v>
      </c>
      <c r="M6397" t="s">
        <v>1356</v>
      </c>
      <c r="N6397" t="s">
        <v>25559</v>
      </c>
      <c r="O6397" t="s">
        <v>25560</v>
      </c>
      <c r="P6397" t="s">
        <v>39</v>
      </c>
      <c r="Q6397">
        <v>13</v>
      </c>
      <c r="R6397" t="s">
        <v>88</v>
      </c>
      <c r="S6397" t="s">
        <v>118</v>
      </c>
      <c r="T6397">
        <v>16286</v>
      </c>
      <c r="U6397" s="1">
        <v>45466</v>
      </c>
      <c r="V6397" t="s">
        <v>52</v>
      </c>
      <c r="W6397">
        <v>969654</v>
      </c>
      <c r="X6397" t="s">
        <v>25561</v>
      </c>
      <c r="Y6397">
        <v>706</v>
      </c>
      <c r="Z6397">
        <v>1533</v>
      </c>
      <c r="AA6397">
        <v>7</v>
      </c>
      <c r="AB6397">
        <v>4292.4000000000015</v>
      </c>
      <c r="AC6397">
        <f>Table1_1[[#This Row],[Price]]*Table1_1[[#This Row],[Quantity]]</f>
        <v>10731</v>
      </c>
    </row>
    <row r="6398" spans="1:29" x14ac:dyDescent="0.3">
      <c r="A6398" t="s">
        <v>28</v>
      </c>
      <c r="B6398" t="s">
        <v>29</v>
      </c>
      <c r="C6398" t="s">
        <v>157</v>
      </c>
      <c r="D6398" t="s">
        <v>105</v>
      </c>
      <c r="E6398" t="s">
        <v>32</v>
      </c>
      <c r="F6398" t="s">
        <v>47</v>
      </c>
      <c r="G6398">
        <v>76</v>
      </c>
      <c r="H6398">
        <v>430002</v>
      </c>
      <c r="I6398" t="s">
        <v>58</v>
      </c>
      <c r="J6398" s="3">
        <v>44475</v>
      </c>
      <c r="K6398">
        <v>1200</v>
      </c>
      <c r="L6398" t="s">
        <v>25563</v>
      </c>
      <c r="M6398" t="s">
        <v>216</v>
      </c>
      <c r="N6398" t="s">
        <v>25564</v>
      </c>
      <c r="O6398" t="s">
        <v>25565</v>
      </c>
      <c r="P6398" t="s">
        <v>39</v>
      </c>
      <c r="Q6398">
        <v>5</v>
      </c>
      <c r="R6398" t="s">
        <v>88</v>
      </c>
      <c r="S6398" t="s">
        <v>63</v>
      </c>
      <c r="T6398">
        <v>67829</v>
      </c>
      <c r="U6398" s="1">
        <v>45559</v>
      </c>
      <c r="V6398" t="s">
        <v>180</v>
      </c>
      <c r="W6398">
        <v>367449</v>
      </c>
      <c r="X6398" t="s">
        <v>25566</v>
      </c>
      <c r="Y6398">
        <v>497</v>
      </c>
      <c r="Z6398">
        <v>2935</v>
      </c>
      <c r="AA6398">
        <v>1</v>
      </c>
      <c r="AB6398">
        <v>1174</v>
      </c>
      <c r="AC6398">
        <f>Table1_1[[#This Row],[Price]]*Table1_1[[#This Row],[Quantity]]</f>
        <v>2935</v>
      </c>
    </row>
    <row r="6399" spans="1:29" x14ac:dyDescent="0.3">
      <c r="A6399" t="s">
        <v>28</v>
      </c>
      <c r="B6399" t="s">
        <v>29</v>
      </c>
      <c r="C6399" t="s">
        <v>54</v>
      </c>
      <c r="D6399" t="s">
        <v>254</v>
      </c>
      <c r="E6399" t="s">
        <v>46</v>
      </c>
      <c r="F6399" t="s">
        <v>175</v>
      </c>
      <c r="G6399">
        <v>80</v>
      </c>
      <c r="H6399">
        <v>412969</v>
      </c>
      <c r="I6399" t="s">
        <v>34</v>
      </c>
      <c r="J6399" s="3">
        <v>45203</v>
      </c>
      <c r="K6399">
        <v>1100</v>
      </c>
      <c r="L6399" t="s">
        <v>25567</v>
      </c>
      <c r="M6399" t="s">
        <v>895</v>
      </c>
      <c r="N6399" t="s">
        <v>25568</v>
      </c>
      <c r="O6399">
        <v>-3192</v>
      </c>
      <c r="P6399" t="s">
        <v>51</v>
      </c>
      <c r="Q6399">
        <v>4</v>
      </c>
      <c r="R6399" t="s">
        <v>88</v>
      </c>
      <c r="S6399" t="s">
        <v>41</v>
      </c>
      <c r="T6399">
        <v>97764</v>
      </c>
      <c r="U6399" s="1">
        <v>45520</v>
      </c>
      <c r="V6399" t="s">
        <v>64</v>
      </c>
      <c r="W6399">
        <v>565986</v>
      </c>
      <c r="X6399" t="s">
        <v>25569</v>
      </c>
      <c r="Y6399">
        <v>273</v>
      </c>
      <c r="Z6399">
        <v>2303</v>
      </c>
      <c r="AA6399">
        <v>3</v>
      </c>
      <c r="AB6399">
        <v>2763.6000000000004</v>
      </c>
      <c r="AC6399">
        <f>Table1_1[[#This Row],[Price]]*Table1_1[[#This Row],[Quantity]]</f>
        <v>6909</v>
      </c>
    </row>
    <row r="6400" spans="1:29" x14ac:dyDescent="0.3">
      <c r="A6400" t="s">
        <v>28</v>
      </c>
      <c r="B6400" t="s">
        <v>29</v>
      </c>
      <c r="C6400" t="s">
        <v>66</v>
      </c>
      <c r="D6400" t="s">
        <v>134</v>
      </c>
      <c r="E6400" t="s">
        <v>56</v>
      </c>
      <c r="F6400" t="s">
        <v>83</v>
      </c>
      <c r="G6400">
        <v>45</v>
      </c>
      <c r="H6400">
        <v>420769</v>
      </c>
      <c r="I6400" t="s">
        <v>58</v>
      </c>
      <c r="J6400" s="3">
        <v>44372</v>
      </c>
      <c r="K6400">
        <v>1100</v>
      </c>
      <c r="L6400" t="s">
        <v>25571</v>
      </c>
      <c r="M6400" t="s">
        <v>216</v>
      </c>
      <c r="N6400" t="s">
        <v>25572</v>
      </c>
      <c r="O6400" t="s">
        <v>25573</v>
      </c>
      <c r="P6400" t="s">
        <v>71</v>
      </c>
      <c r="Q6400">
        <v>3</v>
      </c>
      <c r="R6400" t="s">
        <v>88</v>
      </c>
      <c r="S6400" t="s">
        <v>118</v>
      </c>
      <c r="T6400">
        <v>33221</v>
      </c>
      <c r="U6400" s="1">
        <v>45544</v>
      </c>
      <c r="V6400" t="s">
        <v>180</v>
      </c>
      <c r="W6400">
        <v>832973</v>
      </c>
      <c r="X6400" t="s">
        <v>25574</v>
      </c>
      <c r="Y6400">
        <v>360</v>
      </c>
      <c r="Z6400">
        <v>1843</v>
      </c>
      <c r="AA6400">
        <v>8</v>
      </c>
      <c r="AB6400">
        <v>5897.6</v>
      </c>
      <c r="AC6400">
        <f>Table1_1[[#This Row],[Price]]*Table1_1[[#This Row],[Quantity]]</f>
        <v>14744</v>
      </c>
    </row>
    <row r="6401" spans="1:29" x14ac:dyDescent="0.3">
      <c r="A6401" t="s">
        <v>28</v>
      </c>
      <c r="B6401" t="s">
        <v>29</v>
      </c>
      <c r="C6401" t="s">
        <v>54</v>
      </c>
      <c r="D6401" t="s">
        <v>349</v>
      </c>
      <c r="E6401" t="s">
        <v>56</v>
      </c>
      <c r="F6401" t="s">
        <v>33</v>
      </c>
      <c r="G6401">
        <v>9</v>
      </c>
      <c r="H6401">
        <v>403856</v>
      </c>
      <c r="I6401" t="s">
        <v>58</v>
      </c>
      <c r="J6401" s="3">
        <v>45333</v>
      </c>
      <c r="K6401">
        <v>950</v>
      </c>
      <c r="L6401" t="s">
        <v>25575</v>
      </c>
      <c r="M6401" t="s">
        <v>68</v>
      </c>
      <c r="N6401" t="s">
        <v>25576</v>
      </c>
      <c r="O6401" t="s">
        <v>25577</v>
      </c>
      <c r="P6401" t="s">
        <v>51</v>
      </c>
      <c r="Q6401">
        <v>4</v>
      </c>
      <c r="R6401" t="s">
        <v>40</v>
      </c>
      <c r="S6401" t="s">
        <v>41</v>
      </c>
      <c r="T6401">
        <v>69320</v>
      </c>
      <c r="U6401" s="1">
        <v>45528</v>
      </c>
      <c r="V6401" t="s">
        <v>64</v>
      </c>
      <c r="W6401">
        <v>933108</v>
      </c>
      <c r="X6401" t="s">
        <v>25578</v>
      </c>
      <c r="Y6401">
        <v>319</v>
      </c>
      <c r="Z6401">
        <v>1762</v>
      </c>
      <c r="AA6401">
        <v>4</v>
      </c>
      <c r="AB6401">
        <v>2819.2000000000003</v>
      </c>
      <c r="AC6401">
        <f>Table1_1[[#This Row],[Price]]*Table1_1[[#This Row],[Quantity]]</f>
        <v>7048</v>
      </c>
    </row>
    <row r="6402" spans="1:29" x14ac:dyDescent="0.3">
      <c r="A6402" t="s">
        <v>28</v>
      </c>
      <c r="B6402" t="s">
        <v>29</v>
      </c>
      <c r="C6402" t="s">
        <v>30</v>
      </c>
      <c r="D6402" t="s">
        <v>421</v>
      </c>
      <c r="E6402" t="s">
        <v>32</v>
      </c>
      <c r="F6402" t="s">
        <v>33</v>
      </c>
      <c r="G6402">
        <v>60</v>
      </c>
      <c r="H6402">
        <v>403411</v>
      </c>
      <c r="I6402" t="s">
        <v>34</v>
      </c>
      <c r="J6402" s="3">
        <v>43899</v>
      </c>
      <c r="K6402">
        <v>800</v>
      </c>
      <c r="L6402" t="s">
        <v>25579</v>
      </c>
      <c r="M6402" t="s">
        <v>2124</v>
      </c>
      <c r="N6402" t="s">
        <v>25580</v>
      </c>
      <c r="O6402">
        <v>1890945780</v>
      </c>
      <c r="P6402" t="s">
        <v>39</v>
      </c>
      <c r="Q6402">
        <v>3</v>
      </c>
      <c r="R6402" t="s">
        <v>40</v>
      </c>
      <c r="S6402" t="s">
        <v>118</v>
      </c>
      <c r="T6402">
        <v>12265</v>
      </c>
      <c r="U6402" s="1">
        <v>45599</v>
      </c>
      <c r="V6402" t="s">
        <v>42</v>
      </c>
      <c r="W6402">
        <v>876121</v>
      </c>
      <c r="X6402" t="s">
        <v>25581</v>
      </c>
      <c r="Y6402">
        <v>615</v>
      </c>
      <c r="Z6402">
        <v>2310</v>
      </c>
      <c r="AA6402">
        <v>1</v>
      </c>
      <c r="AB6402">
        <v>924</v>
      </c>
      <c r="AC6402">
        <f>Table1_1[[#This Row],[Price]]*Table1_1[[#This Row],[Quantity]]</f>
        <v>2310</v>
      </c>
    </row>
    <row r="6403" spans="1:29" x14ac:dyDescent="0.3">
      <c r="A6403" t="s">
        <v>28</v>
      </c>
      <c r="B6403" t="s">
        <v>29</v>
      </c>
      <c r="C6403" t="s">
        <v>66</v>
      </c>
      <c r="D6403" t="s">
        <v>442</v>
      </c>
      <c r="E6403" t="s">
        <v>56</v>
      </c>
      <c r="F6403" t="s">
        <v>99</v>
      </c>
      <c r="G6403">
        <v>100</v>
      </c>
      <c r="H6403">
        <v>434179</v>
      </c>
      <c r="I6403" t="s">
        <v>34</v>
      </c>
      <c r="J6403" s="3">
        <v>44779</v>
      </c>
      <c r="K6403">
        <v>1200</v>
      </c>
      <c r="L6403" t="s">
        <v>2487</v>
      </c>
      <c r="M6403" t="s">
        <v>244</v>
      </c>
      <c r="N6403" t="s">
        <v>25582</v>
      </c>
      <c r="O6403" t="s">
        <v>25583</v>
      </c>
      <c r="P6403" t="s">
        <v>51</v>
      </c>
      <c r="Q6403">
        <v>18</v>
      </c>
      <c r="R6403" t="s">
        <v>88</v>
      </c>
      <c r="S6403" t="s">
        <v>118</v>
      </c>
      <c r="T6403">
        <v>96872</v>
      </c>
      <c r="U6403" s="1">
        <v>45383</v>
      </c>
      <c r="V6403" t="s">
        <v>80</v>
      </c>
      <c r="W6403">
        <v>977598</v>
      </c>
      <c r="X6403" t="s">
        <v>25584</v>
      </c>
      <c r="Y6403">
        <v>343</v>
      </c>
      <c r="Z6403">
        <v>1672</v>
      </c>
      <c r="AA6403">
        <v>7</v>
      </c>
      <c r="AB6403">
        <v>4681.6000000000004</v>
      </c>
      <c r="AC6403">
        <f>Table1_1[[#This Row],[Price]]*Table1_1[[#This Row],[Quantity]]</f>
        <v>11704</v>
      </c>
    </row>
    <row r="6404" spans="1:29" x14ac:dyDescent="0.3">
      <c r="A6404" t="s">
        <v>28</v>
      </c>
      <c r="B6404" t="s">
        <v>29</v>
      </c>
      <c r="C6404" t="s">
        <v>66</v>
      </c>
      <c r="D6404" t="s">
        <v>163</v>
      </c>
      <c r="E6404" t="s">
        <v>46</v>
      </c>
      <c r="F6404" t="s">
        <v>113</v>
      </c>
      <c r="G6404">
        <v>98</v>
      </c>
      <c r="H6404">
        <v>418702</v>
      </c>
      <c r="I6404" t="s">
        <v>58</v>
      </c>
      <c r="J6404" s="3">
        <v>44227</v>
      </c>
      <c r="K6404">
        <v>1200</v>
      </c>
      <c r="L6404" t="s">
        <v>25585</v>
      </c>
      <c r="M6404" t="s">
        <v>313</v>
      </c>
      <c r="N6404" t="s">
        <v>25586</v>
      </c>
      <c r="O6404">
        <v>4302495520</v>
      </c>
      <c r="P6404" t="s">
        <v>51</v>
      </c>
      <c r="Q6404">
        <v>11</v>
      </c>
      <c r="R6404" t="s">
        <v>40</v>
      </c>
      <c r="S6404" t="s">
        <v>41</v>
      </c>
      <c r="T6404">
        <v>94373</v>
      </c>
      <c r="U6404" s="1">
        <v>45566</v>
      </c>
      <c r="V6404" t="s">
        <v>155</v>
      </c>
      <c r="W6404">
        <v>840822</v>
      </c>
      <c r="X6404" t="s">
        <v>25587</v>
      </c>
      <c r="Y6404">
        <v>339</v>
      </c>
      <c r="Z6404">
        <v>2879</v>
      </c>
      <c r="AA6404">
        <v>3</v>
      </c>
      <c r="AB6404">
        <v>3454.8</v>
      </c>
      <c r="AC6404">
        <f>Table1_1[[#This Row],[Price]]*Table1_1[[#This Row],[Quantity]]</f>
        <v>8637</v>
      </c>
    </row>
    <row r="6405" spans="1:29" x14ac:dyDescent="0.3">
      <c r="A6405" t="s">
        <v>28</v>
      </c>
      <c r="B6405" t="s">
        <v>29</v>
      </c>
      <c r="C6405" t="s">
        <v>91</v>
      </c>
      <c r="D6405" t="s">
        <v>380</v>
      </c>
      <c r="E6405" t="s">
        <v>56</v>
      </c>
      <c r="F6405" t="s">
        <v>135</v>
      </c>
      <c r="G6405">
        <v>61</v>
      </c>
      <c r="H6405">
        <v>410395</v>
      </c>
      <c r="I6405" t="s">
        <v>58</v>
      </c>
      <c r="J6405" s="3">
        <v>44787</v>
      </c>
      <c r="K6405">
        <v>1200</v>
      </c>
      <c r="L6405" t="s">
        <v>25588</v>
      </c>
      <c r="M6405" t="s">
        <v>115</v>
      </c>
      <c r="N6405" t="s">
        <v>25589</v>
      </c>
      <c r="O6405" t="s">
        <v>25590</v>
      </c>
      <c r="P6405" t="s">
        <v>51</v>
      </c>
      <c r="Q6405">
        <v>17</v>
      </c>
      <c r="R6405" t="s">
        <v>88</v>
      </c>
      <c r="S6405" t="s">
        <v>41</v>
      </c>
      <c r="T6405">
        <v>78401</v>
      </c>
      <c r="U6405" s="1">
        <v>45609</v>
      </c>
      <c r="V6405" t="s">
        <v>42</v>
      </c>
      <c r="W6405">
        <v>937266</v>
      </c>
      <c r="X6405" t="s">
        <v>25591</v>
      </c>
      <c r="Y6405">
        <v>616</v>
      </c>
      <c r="Z6405">
        <v>2542</v>
      </c>
      <c r="AA6405">
        <v>3</v>
      </c>
      <c r="AB6405">
        <v>3050.4</v>
      </c>
      <c r="AC6405">
        <f>Table1_1[[#This Row],[Price]]*Table1_1[[#This Row],[Quantity]]</f>
        <v>7626</v>
      </c>
    </row>
    <row r="6406" spans="1:29" x14ac:dyDescent="0.3">
      <c r="A6406" t="s">
        <v>28</v>
      </c>
      <c r="B6406" t="s">
        <v>29</v>
      </c>
      <c r="C6406" t="s">
        <v>148</v>
      </c>
      <c r="D6406" t="s">
        <v>254</v>
      </c>
      <c r="E6406" t="s">
        <v>56</v>
      </c>
      <c r="F6406" t="s">
        <v>33</v>
      </c>
      <c r="G6406">
        <v>30</v>
      </c>
      <c r="H6406">
        <v>432668</v>
      </c>
      <c r="I6406" t="s">
        <v>34</v>
      </c>
      <c r="J6406" s="3">
        <v>43859</v>
      </c>
      <c r="K6406">
        <v>1300</v>
      </c>
      <c r="L6406" t="s">
        <v>25592</v>
      </c>
      <c r="M6406" t="s">
        <v>654</v>
      </c>
      <c r="N6406" t="s">
        <v>25593</v>
      </c>
      <c r="O6406" t="s">
        <v>25594</v>
      </c>
      <c r="P6406" t="s">
        <v>87</v>
      </c>
      <c r="Q6406">
        <v>18</v>
      </c>
      <c r="R6406" t="s">
        <v>88</v>
      </c>
      <c r="S6406" t="s">
        <v>79</v>
      </c>
      <c r="T6406">
        <v>16074</v>
      </c>
      <c r="U6406" s="1">
        <v>45552</v>
      </c>
      <c r="V6406" t="s">
        <v>180</v>
      </c>
      <c r="W6406">
        <v>129864</v>
      </c>
      <c r="X6406" t="s">
        <v>25595</v>
      </c>
      <c r="Y6406">
        <v>531</v>
      </c>
      <c r="Z6406">
        <v>681</v>
      </c>
      <c r="AA6406">
        <v>8</v>
      </c>
      <c r="AB6406">
        <v>2179.2000000000003</v>
      </c>
      <c r="AC6406">
        <f>Table1_1[[#This Row],[Price]]*Table1_1[[#This Row],[Quantity]]</f>
        <v>5448</v>
      </c>
    </row>
    <row r="6407" spans="1:29" x14ac:dyDescent="0.3">
      <c r="A6407" t="s">
        <v>28</v>
      </c>
      <c r="B6407" t="s">
        <v>29</v>
      </c>
      <c r="C6407" t="s">
        <v>91</v>
      </c>
      <c r="D6407" t="s">
        <v>616</v>
      </c>
      <c r="E6407" t="s">
        <v>46</v>
      </c>
      <c r="F6407" t="s">
        <v>47</v>
      </c>
      <c r="G6407">
        <v>58</v>
      </c>
      <c r="H6407">
        <v>401280</v>
      </c>
      <c r="I6407" t="s">
        <v>58</v>
      </c>
      <c r="J6407" s="3">
        <v>44931</v>
      </c>
      <c r="K6407">
        <v>950</v>
      </c>
      <c r="L6407" t="s">
        <v>25597</v>
      </c>
      <c r="M6407" t="s">
        <v>345</v>
      </c>
      <c r="N6407" t="s">
        <v>25598</v>
      </c>
      <c r="O6407">
        <v>6882574812</v>
      </c>
      <c r="P6407" t="s">
        <v>87</v>
      </c>
      <c r="Q6407">
        <v>11</v>
      </c>
      <c r="R6407" t="s">
        <v>40</v>
      </c>
      <c r="S6407" t="s">
        <v>118</v>
      </c>
      <c r="T6407">
        <v>49832</v>
      </c>
      <c r="U6407" s="1">
        <v>45461</v>
      </c>
      <c r="V6407" t="s">
        <v>52</v>
      </c>
      <c r="W6407">
        <v>151055</v>
      </c>
      <c r="X6407" t="s">
        <v>25599</v>
      </c>
      <c r="Y6407">
        <v>694</v>
      </c>
      <c r="Z6407">
        <v>2989</v>
      </c>
      <c r="AA6407">
        <v>1</v>
      </c>
      <c r="AB6407">
        <v>1195.6000000000001</v>
      </c>
      <c r="AC6407">
        <f>Table1_1[[#This Row],[Price]]*Table1_1[[#This Row],[Quantity]]</f>
        <v>2989</v>
      </c>
    </row>
    <row r="6408" spans="1:29" x14ac:dyDescent="0.3">
      <c r="A6408" t="s">
        <v>28</v>
      </c>
      <c r="B6408" t="s">
        <v>29</v>
      </c>
      <c r="C6408" t="s">
        <v>91</v>
      </c>
      <c r="D6408" t="s">
        <v>237</v>
      </c>
      <c r="E6408" t="s">
        <v>46</v>
      </c>
      <c r="F6408" t="s">
        <v>150</v>
      </c>
      <c r="G6408">
        <v>82</v>
      </c>
      <c r="H6408">
        <v>439497</v>
      </c>
      <c r="I6408" t="s">
        <v>58</v>
      </c>
      <c r="J6408" s="3">
        <v>45455</v>
      </c>
      <c r="K6408">
        <v>1000</v>
      </c>
      <c r="L6408" t="s">
        <v>25601</v>
      </c>
      <c r="M6408" t="s">
        <v>1058</v>
      </c>
      <c r="N6408" t="s">
        <v>25602</v>
      </c>
      <c r="O6408" t="s">
        <v>25603</v>
      </c>
      <c r="P6408" t="s">
        <v>51</v>
      </c>
      <c r="Q6408">
        <v>18</v>
      </c>
      <c r="R6408" t="s">
        <v>88</v>
      </c>
      <c r="S6408" t="s">
        <v>41</v>
      </c>
      <c r="T6408">
        <v>97855</v>
      </c>
      <c r="U6408" s="1">
        <v>45311</v>
      </c>
      <c r="V6408" t="s">
        <v>111</v>
      </c>
      <c r="W6408">
        <v>609210</v>
      </c>
      <c r="X6408" t="s">
        <v>25604</v>
      </c>
      <c r="Y6408">
        <v>558</v>
      </c>
      <c r="Z6408">
        <v>1164</v>
      </c>
      <c r="AA6408">
        <v>3</v>
      </c>
      <c r="AB6408">
        <v>1396.8000000000002</v>
      </c>
      <c r="AC6408">
        <f>Table1_1[[#This Row],[Price]]*Table1_1[[#This Row],[Quantity]]</f>
        <v>3492</v>
      </c>
    </row>
    <row r="6409" spans="1:29" x14ac:dyDescent="0.3">
      <c r="A6409" t="s">
        <v>28</v>
      </c>
      <c r="B6409" t="s">
        <v>29</v>
      </c>
      <c r="C6409" t="s">
        <v>148</v>
      </c>
      <c r="D6409" t="s">
        <v>637</v>
      </c>
      <c r="E6409" t="s">
        <v>32</v>
      </c>
      <c r="F6409" t="s">
        <v>47</v>
      </c>
      <c r="G6409">
        <v>52</v>
      </c>
      <c r="H6409">
        <v>404922</v>
      </c>
      <c r="I6409" t="s">
        <v>34</v>
      </c>
      <c r="J6409" s="3">
        <v>44897</v>
      </c>
      <c r="K6409">
        <v>1200</v>
      </c>
      <c r="L6409" t="s">
        <v>3593</v>
      </c>
      <c r="M6409" t="s">
        <v>605</v>
      </c>
      <c r="N6409" t="s">
        <v>25605</v>
      </c>
      <c r="O6409" t="s">
        <v>25606</v>
      </c>
      <c r="P6409" t="s">
        <v>39</v>
      </c>
      <c r="Q6409">
        <v>5</v>
      </c>
      <c r="R6409" t="s">
        <v>40</v>
      </c>
      <c r="S6409" t="s">
        <v>118</v>
      </c>
      <c r="T6409">
        <v>73987</v>
      </c>
      <c r="U6409" s="1">
        <v>45390</v>
      </c>
      <c r="V6409" t="s">
        <v>80</v>
      </c>
      <c r="W6409">
        <v>717440</v>
      </c>
      <c r="X6409" t="s">
        <v>25607</v>
      </c>
      <c r="Y6409">
        <v>601</v>
      </c>
      <c r="Z6409">
        <v>2718</v>
      </c>
      <c r="AA6409">
        <v>8</v>
      </c>
      <c r="AB6409">
        <v>8697.6</v>
      </c>
      <c r="AC6409">
        <f>Table1_1[[#This Row],[Price]]*Table1_1[[#This Row],[Quantity]]</f>
        <v>21744</v>
      </c>
    </row>
    <row r="6410" spans="1:29" x14ac:dyDescent="0.3">
      <c r="A6410" t="s">
        <v>28</v>
      </c>
      <c r="B6410" t="s">
        <v>29</v>
      </c>
      <c r="C6410" t="s">
        <v>193</v>
      </c>
      <c r="D6410" t="s">
        <v>182</v>
      </c>
      <c r="E6410" t="s">
        <v>32</v>
      </c>
      <c r="F6410" t="s">
        <v>135</v>
      </c>
      <c r="G6410">
        <v>33</v>
      </c>
      <c r="H6410">
        <v>409185</v>
      </c>
      <c r="I6410" t="s">
        <v>58</v>
      </c>
      <c r="J6410" s="3">
        <v>44219</v>
      </c>
      <c r="K6410">
        <v>1300</v>
      </c>
      <c r="L6410" t="s">
        <v>25608</v>
      </c>
      <c r="M6410" t="s">
        <v>287</v>
      </c>
      <c r="N6410" t="s">
        <v>25609</v>
      </c>
      <c r="O6410" t="s">
        <v>25610</v>
      </c>
      <c r="P6410" t="s">
        <v>87</v>
      </c>
      <c r="Q6410">
        <v>19</v>
      </c>
      <c r="R6410" t="s">
        <v>88</v>
      </c>
      <c r="S6410" t="s">
        <v>118</v>
      </c>
      <c r="T6410">
        <v>26375</v>
      </c>
      <c r="U6410" s="1">
        <v>45530</v>
      </c>
      <c r="V6410" t="s">
        <v>64</v>
      </c>
      <c r="W6410">
        <v>809472</v>
      </c>
      <c r="X6410" t="s">
        <v>25611</v>
      </c>
      <c r="Y6410">
        <v>853</v>
      </c>
      <c r="Z6410">
        <v>2254</v>
      </c>
      <c r="AA6410">
        <v>8</v>
      </c>
      <c r="AB6410">
        <v>7212.8</v>
      </c>
      <c r="AC6410">
        <f>Table1_1[[#This Row],[Price]]*Table1_1[[#This Row],[Quantity]]</f>
        <v>18032</v>
      </c>
    </row>
    <row r="6411" spans="1:29" x14ac:dyDescent="0.3">
      <c r="A6411" t="s">
        <v>28</v>
      </c>
      <c r="B6411" t="s">
        <v>29</v>
      </c>
      <c r="C6411" t="s">
        <v>44</v>
      </c>
      <c r="D6411" t="s">
        <v>637</v>
      </c>
      <c r="E6411" t="s">
        <v>56</v>
      </c>
      <c r="F6411" t="s">
        <v>47</v>
      </c>
      <c r="G6411">
        <v>64</v>
      </c>
      <c r="H6411">
        <v>408638</v>
      </c>
      <c r="I6411" t="s">
        <v>34</v>
      </c>
      <c r="J6411" s="3">
        <v>44603</v>
      </c>
      <c r="K6411">
        <v>1200</v>
      </c>
      <c r="L6411" t="s">
        <v>25612</v>
      </c>
      <c r="M6411" t="s">
        <v>394</v>
      </c>
      <c r="N6411" t="s">
        <v>25613</v>
      </c>
      <c r="O6411" t="s">
        <v>25614</v>
      </c>
      <c r="P6411" t="s">
        <v>51</v>
      </c>
      <c r="Q6411">
        <v>17</v>
      </c>
      <c r="R6411" t="s">
        <v>40</v>
      </c>
      <c r="S6411" t="s">
        <v>41</v>
      </c>
      <c r="T6411">
        <v>47168</v>
      </c>
      <c r="U6411" s="1">
        <v>45421</v>
      </c>
      <c r="V6411" t="s">
        <v>140</v>
      </c>
      <c r="W6411">
        <v>766143</v>
      </c>
      <c r="X6411" t="s">
        <v>13637</v>
      </c>
      <c r="Y6411">
        <v>751</v>
      </c>
      <c r="Z6411">
        <v>2992</v>
      </c>
      <c r="AA6411">
        <v>3</v>
      </c>
      <c r="AB6411">
        <v>3590.4</v>
      </c>
      <c r="AC6411">
        <f>Table1_1[[#This Row],[Price]]*Table1_1[[#This Row],[Quantity]]</f>
        <v>8976</v>
      </c>
    </row>
    <row r="6412" spans="1:29" x14ac:dyDescent="0.3">
      <c r="A6412" t="s">
        <v>28</v>
      </c>
      <c r="B6412" t="s">
        <v>29</v>
      </c>
      <c r="C6412" t="s">
        <v>148</v>
      </c>
      <c r="D6412" t="s">
        <v>237</v>
      </c>
      <c r="E6412" t="s">
        <v>32</v>
      </c>
      <c r="F6412" t="s">
        <v>175</v>
      </c>
      <c r="G6412">
        <v>17</v>
      </c>
      <c r="H6412">
        <v>425663</v>
      </c>
      <c r="I6412" t="s">
        <v>34</v>
      </c>
      <c r="J6412" s="3">
        <v>45122</v>
      </c>
      <c r="K6412">
        <v>1200</v>
      </c>
      <c r="L6412" t="s">
        <v>25615</v>
      </c>
      <c r="M6412" t="s">
        <v>216</v>
      </c>
      <c r="N6412" t="s">
        <v>25616</v>
      </c>
      <c r="O6412" t="s">
        <v>25617</v>
      </c>
      <c r="P6412" t="s">
        <v>71</v>
      </c>
      <c r="Q6412">
        <v>15</v>
      </c>
      <c r="R6412" t="s">
        <v>40</v>
      </c>
      <c r="S6412" t="s">
        <v>79</v>
      </c>
      <c r="T6412">
        <v>30391</v>
      </c>
      <c r="U6412" s="1">
        <v>45446</v>
      </c>
      <c r="V6412" t="s">
        <v>52</v>
      </c>
      <c r="W6412">
        <v>297218</v>
      </c>
      <c r="X6412" t="s">
        <v>25618</v>
      </c>
      <c r="Y6412">
        <v>989</v>
      </c>
      <c r="Z6412">
        <v>1996</v>
      </c>
      <c r="AA6412">
        <v>6</v>
      </c>
      <c r="AB6412">
        <v>4790.4000000000015</v>
      </c>
      <c r="AC6412">
        <f>Table1_1[[#This Row],[Price]]*Table1_1[[#This Row],[Quantity]]</f>
        <v>11976</v>
      </c>
    </row>
    <row r="6413" spans="1:29" x14ac:dyDescent="0.3">
      <c r="A6413" t="s">
        <v>28</v>
      </c>
      <c r="B6413" t="s">
        <v>29</v>
      </c>
      <c r="C6413" t="s">
        <v>30</v>
      </c>
      <c r="D6413" t="s">
        <v>105</v>
      </c>
      <c r="E6413" t="s">
        <v>32</v>
      </c>
      <c r="F6413" t="s">
        <v>150</v>
      </c>
      <c r="G6413">
        <v>43</v>
      </c>
      <c r="H6413">
        <v>416926</v>
      </c>
      <c r="I6413" t="s">
        <v>34</v>
      </c>
      <c r="J6413" s="3">
        <v>44904</v>
      </c>
      <c r="K6413">
        <v>800</v>
      </c>
      <c r="L6413" t="s">
        <v>25619</v>
      </c>
      <c r="M6413" t="s">
        <v>129</v>
      </c>
      <c r="N6413" t="s">
        <v>25620</v>
      </c>
      <c r="O6413" t="s">
        <v>25621</v>
      </c>
      <c r="P6413" t="s">
        <v>39</v>
      </c>
      <c r="Q6413">
        <v>18</v>
      </c>
      <c r="R6413" t="s">
        <v>40</v>
      </c>
      <c r="S6413" t="s">
        <v>118</v>
      </c>
      <c r="T6413">
        <v>55412</v>
      </c>
      <c r="U6413" s="1">
        <v>45484</v>
      </c>
      <c r="V6413" t="s">
        <v>126</v>
      </c>
      <c r="W6413">
        <v>853391</v>
      </c>
      <c r="X6413" t="s">
        <v>25622</v>
      </c>
      <c r="Y6413">
        <v>207</v>
      </c>
      <c r="Z6413">
        <v>2915</v>
      </c>
      <c r="AA6413">
        <v>8</v>
      </c>
      <c r="AB6413">
        <v>9328</v>
      </c>
      <c r="AC6413">
        <f>Table1_1[[#This Row],[Price]]*Table1_1[[#This Row],[Quantity]]</f>
        <v>23320</v>
      </c>
    </row>
    <row r="6414" spans="1:29" x14ac:dyDescent="0.3">
      <c r="A6414" t="s">
        <v>28</v>
      </c>
      <c r="B6414" t="s">
        <v>29</v>
      </c>
      <c r="C6414" t="s">
        <v>157</v>
      </c>
      <c r="D6414" t="s">
        <v>421</v>
      </c>
      <c r="E6414" t="s">
        <v>56</v>
      </c>
      <c r="F6414" t="s">
        <v>106</v>
      </c>
      <c r="G6414">
        <v>28</v>
      </c>
      <c r="H6414">
        <v>418730</v>
      </c>
      <c r="I6414" t="s">
        <v>58</v>
      </c>
      <c r="J6414" s="3">
        <v>44107</v>
      </c>
      <c r="K6414">
        <v>1300</v>
      </c>
      <c r="L6414" t="s">
        <v>25623</v>
      </c>
      <c r="M6414" t="s">
        <v>308</v>
      </c>
      <c r="N6414" t="s">
        <v>25624</v>
      </c>
      <c r="O6414" t="s">
        <v>25625</v>
      </c>
      <c r="P6414" t="s">
        <v>87</v>
      </c>
      <c r="Q6414">
        <v>11</v>
      </c>
      <c r="R6414" t="s">
        <v>88</v>
      </c>
      <c r="S6414" t="s">
        <v>118</v>
      </c>
      <c r="T6414">
        <v>72461</v>
      </c>
      <c r="U6414" s="1">
        <v>45420</v>
      </c>
      <c r="V6414" t="s">
        <v>140</v>
      </c>
      <c r="W6414">
        <v>256782</v>
      </c>
      <c r="X6414" t="s">
        <v>25626</v>
      </c>
      <c r="Y6414">
        <v>300</v>
      </c>
      <c r="Z6414">
        <v>2951</v>
      </c>
      <c r="AA6414">
        <v>4</v>
      </c>
      <c r="AB6414">
        <v>4721.6000000000004</v>
      </c>
      <c r="AC6414">
        <f>Table1_1[[#This Row],[Price]]*Table1_1[[#This Row],[Quantity]]</f>
        <v>11804</v>
      </c>
    </row>
    <row r="6415" spans="1:29" x14ac:dyDescent="0.3">
      <c r="A6415" t="s">
        <v>28</v>
      </c>
      <c r="B6415" t="s">
        <v>29</v>
      </c>
      <c r="C6415" t="s">
        <v>54</v>
      </c>
      <c r="D6415" t="s">
        <v>220</v>
      </c>
      <c r="E6415" t="s">
        <v>56</v>
      </c>
      <c r="F6415" t="s">
        <v>113</v>
      </c>
      <c r="G6415">
        <v>66</v>
      </c>
      <c r="H6415">
        <v>435032</v>
      </c>
      <c r="I6415" t="s">
        <v>34</v>
      </c>
      <c r="J6415" s="3">
        <v>45194</v>
      </c>
      <c r="K6415">
        <v>1300</v>
      </c>
      <c r="L6415" t="s">
        <v>25627</v>
      </c>
      <c r="M6415" t="s">
        <v>1147</v>
      </c>
      <c r="N6415" t="s">
        <v>25628</v>
      </c>
      <c r="O6415">
        <v>7302947084</v>
      </c>
      <c r="P6415" t="s">
        <v>87</v>
      </c>
      <c r="Q6415">
        <v>18</v>
      </c>
      <c r="R6415" t="s">
        <v>88</v>
      </c>
      <c r="S6415" t="s">
        <v>118</v>
      </c>
      <c r="T6415">
        <v>31103</v>
      </c>
      <c r="U6415" s="1">
        <v>45502</v>
      </c>
      <c r="V6415" t="s">
        <v>126</v>
      </c>
      <c r="W6415">
        <v>387982</v>
      </c>
      <c r="X6415" t="s">
        <v>25629</v>
      </c>
      <c r="Y6415">
        <v>559</v>
      </c>
      <c r="Z6415">
        <v>1625</v>
      </c>
      <c r="AA6415">
        <v>8</v>
      </c>
      <c r="AB6415">
        <v>5200</v>
      </c>
      <c r="AC6415">
        <f>Table1_1[[#This Row],[Price]]*Table1_1[[#This Row],[Quantity]]</f>
        <v>13000</v>
      </c>
    </row>
    <row r="6416" spans="1:29" x14ac:dyDescent="0.3">
      <c r="A6416" t="s">
        <v>28</v>
      </c>
      <c r="B6416" t="s">
        <v>29</v>
      </c>
      <c r="C6416" t="s">
        <v>157</v>
      </c>
      <c r="D6416" t="s">
        <v>380</v>
      </c>
      <c r="E6416" t="s">
        <v>56</v>
      </c>
      <c r="F6416" t="s">
        <v>150</v>
      </c>
      <c r="G6416">
        <v>72</v>
      </c>
      <c r="H6416">
        <v>424682</v>
      </c>
      <c r="I6416" t="s">
        <v>34</v>
      </c>
      <c r="J6416" s="3">
        <v>44228</v>
      </c>
      <c r="K6416">
        <v>1200</v>
      </c>
      <c r="L6416" t="s">
        <v>25630</v>
      </c>
      <c r="M6416" t="s">
        <v>85</v>
      </c>
      <c r="N6416" t="s">
        <v>25631</v>
      </c>
      <c r="O6416" t="s">
        <v>25632</v>
      </c>
      <c r="P6416" t="s">
        <v>51</v>
      </c>
      <c r="Q6416">
        <v>3</v>
      </c>
      <c r="R6416" t="s">
        <v>88</v>
      </c>
      <c r="S6416" t="s">
        <v>63</v>
      </c>
      <c r="T6416">
        <v>31437</v>
      </c>
      <c r="U6416" s="1">
        <v>45480</v>
      </c>
      <c r="V6416" t="s">
        <v>126</v>
      </c>
      <c r="W6416">
        <v>327444</v>
      </c>
      <c r="X6416" t="s">
        <v>25633</v>
      </c>
      <c r="Y6416">
        <v>782</v>
      </c>
      <c r="Z6416">
        <v>1561</v>
      </c>
      <c r="AA6416">
        <v>5</v>
      </c>
      <c r="AB6416">
        <v>3122</v>
      </c>
      <c r="AC6416">
        <f>Table1_1[[#This Row],[Price]]*Table1_1[[#This Row],[Quantity]]</f>
        <v>7805</v>
      </c>
    </row>
    <row r="6417" spans="1:29" x14ac:dyDescent="0.3">
      <c r="A6417" t="s">
        <v>28</v>
      </c>
      <c r="B6417" t="s">
        <v>29</v>
      </c>
      <c r="C6417" t="s">
        <v>91</v>
      </c>
      <c r="D6417" t="s">
        <v>254</v>
      </c>
      <c r="E6417" t="s">
        <v>46</v>
      </c>
      <c r="F6417" t="s">
        <v>83</v>
      </c>
      <c r="G6417">
        <v>17</v>
      </c>
      <c r="H6417">
        <v>426564</v>
      </c>
      <c r="I6417" t="s">
        <v>58</v>
      </c>
      <c r="J6417" s="3">
        <v>44413</v>
      </c>
      <c r="K6417">
        <v>1300</v>
      </c>
      <c r="L6417" t="s">
        <v>25634</v>
      </c>
      <c r="M6417" t="s">
        <v>1007</v>
      </c>
      <c r="N6417" t="s">
        <v>25635</v>
      </c>
      <c r="O6417" t="s">
        <v>25636</v>
      </c>
      <c r="P6417" t="s">
        <v>87</v>
      </c>
      <c r="Q6417">
        <v>13</v>
      </c>
      <c r="R6417" t="s">
        <v>40</v>
      </c>
      <c r="S6417" t="s">
        <v>118</v>
      </c>
      <c r="T6417">
        <v>70075</v>
      </c>
      <c r="U6417" s="1">
        <v>45591</v>
      </c>
      <c r="V6417" t="s">
        <v>155</v>
      </c>
      <c r="W6417">
        <v>702614</v>
      </c>
      <c r="X6417" t="s">
        <v>25637</v>
      </c>
      <c r="Y6417">
        <v>367</v>
      </c>
      <c r="Z6417">
        <v>1480</v>
      </c>
      <c r="AA6417">
        <v>8</v>
      </c>
      <c r="AB6417">
        <v>4736</v>
      </c>
      <c r="AC6417">
        <f>Table1_1[[#This Row],[Price]]*Table1_1[[#This Row],[Quantity]]</f>
        <v>11840</v>
      </c>
    </row>
    <row r="6418" spans="1:29" x14ac:dyDescent="0.3">
      <c r="A6418" t="s">
        <v>28</v>
      </c>
      <c r="B6418" t="s">
        <v>29</v>
      </c>
      <c r="C6418" t="s">
        <v>54</v>
      </c>
      <c r="D6418" t="s">
        <v>74</v>
      </c>
      <c r="E6418" t="s">
        <v>56</v>
      </c>
      <c r="F6418" t="s">
        <v>57</v>
      </c>
      <c r="G6418">
        <v>90</v>
      </c>
      <c r="H6418">
        <v>416594</v>
      </c>
      <c r="I6418" t="s">
        <v>34</v>
      </c>
      <c r="J6418" s="3">
        <v>45014</v>
      </c>
      <c r="K6418">
        <v>1100</v>
      </c>
      <c r="L6418" t="s">
        <v>25638</v>
      </c>
      <c r="M6418" t="s">
        <v>1147</v>
      </c>
      <c r="N6418" t="s">
        <v>25639</v>
      </c>
      <c r="O6418" t="s">
        <v>25640</v>
      </c>
      <c r="P6418" t="s">
        <v>87</v>
      </c>
      <c r="Q6418">
        <v>3</v>
      </c>
      <c r="R6418" t="s">
        <v>88</v>
      </c>
      <c r="S6418" t="s">
        <v>79</v>
      </c>
      <c r="T6418">
        <v>13644</v>
      </c>
      <c r="U6418" s="1">
        <v>45387</v>
      </c>
      <c r="V6418" t="s">
        <v>80</v>
      </c>
      <c r="W6418">
        <v>394855</v>
      </c>
      <c r="X6418" t="s">
        <v>25641</v>
      </c>
      <c r="Y6418">
        <v>494</v>
      </c>
      <c r="Z6418">
        <v>1570</v>
      </c>
      <c r="AA6418">
        <v>5</v>
      </c>
      <c r="AB6418">
        <v>3140</v>
      </c>
      <c r="AC6418">
        <f>Table1_1[[#This Row],[Price]]*Table1_1[[#This Row],[Quantity]]</f>
        <v>7850</v>
      </c>
    </row>
    <row r="6419" spans="1:29" x14ac:dyDescent="0.3">
      <c r="A6419" t="s">
        <v>28</v>
      </c>
      <c r="B6419" t="s">
        <v>29</v>
      </c>
      <c r="C6419" t="s">
        <v>66</v>
      </c>
      <c r="D6419" t="s">
        <v>267</v>
      </c>
      <c r="E6419" t="s">
        <v>46</v>
      </c>
      <c r="F6419" t="s">
        <v>106</v>
      </c>
      <c r="G6419">
        <v>17</v>
      </c>
      <c r="H6419">
        <v>433866</v>
      </c>
      <c r="I6419" t="s">
        <v>58</v>
      </c>
      <c r="J6419" s="3">
        <v>44314</v>
      </c>
      <c r="K6419">
        <v>1200</v>
      </c>
      <c r="L6419" t="s">
        <v>25642</v>
      </c>
      <c r="M6419" t="s">
        <v>211</v>
      </c>
      <c r="N6419" t="s">
        <v>25643</v>
      </c>
      <c r="O6419" t="s">
        <v>25644</v>
      </c>
      <c r="P6419" t="s">
        <v>71</v>
      </c>
      <c r="Q6419">
        <v>13</v>
      </c>
      <c r="R6419" t="s">
        <v>40</v>
      </c>
      <c r="S6419" t="s">
        <v>118</v>
      </c>
      <c r="T6419">
        <v>55031</v>
      </c>
      <c r="U6419" s="1">
        <v>45395</v>
      </c>
      <c r="V6419" t="s">
        <v>80</v>
      </c>
      <c r="W6419">
        <v>789521</v>
      </c>
      <c r="X6419" t="s">
        <v>25645</v>
      </c>
      <c r="Y6419">
        <v>941</v>
      </c>
      <c r="Z6419">
        <v>2584</v>
      </c>
      <c r="AA6419">
        <v>4</v>
      </c>
      <c r="AB6419">
        <v>4134.4000000000015</v>
      </c>
      <c r="AC6419">
        <f>Table1_1[[#This Row],[Price]]*Table1_1[[#This Row],[Quantity]]</f>
        <v>10336</v>
      </c>
    </row>
    <row r="6420" spans="1:29" x14ac:dyDescent="0.3">
      <c r="A6420" t="s">
        <v>28</v>
      </c>
      <c r="B6420" t="s">
        <v>29</v>
      </c>
      <c r="C6420" t="s">
        <v>54</v>
      </c>
      <c r="D6420" t="s">
        <v>55</v>
      </c>
      <c r="E6420" t="s">
        <v>32</v>
      </c>
      <c r="F6420" t="s">
        <v>135</v>
      </c>
      <c r="G6420">
        <v>88</v>
      </c>
      <c r="H6420">
        <v>411163</v>
      </c>
      <c r="I6420" t="s">
        <v>34</v>
      </c>
      <c r="J6420" s="3">
        <v>44812</v>
      </c>
      <c r="K6420">
        <v>1200</v>
      </c>
      <c r="L6420" t="s">
        <v>25647</v>
      </c>
      <c r="M6420" t="s">
        <v>818</v>
      </c>
      <c r="N6420" t="s">
        <v>25648</v>
      </c>
      <c r="O6420" t="s">
        <v>25649</v>
      </c>
      <c r="P6420" t="s">
        <v>87</v>
      </c>
      <c r="Q6420">
        <v>20</v>
      </c>
      <c r="R6420" t="s">
        <v>88</v>
      </c>
      <c r="S6420" t="s">
        <v>79</v>
      </c>
      <c r="T6420">
        <v>58202</v>
      </c>
      <c r="U6420" s="1">
        <v>45615</v>
      </c>
      <c r="V6420" t="s">
        <v>42</v>
      </c>
      <c r="W6420">
        <v>827341</v>
      </c>
      <c r="X6420" t="s">
        <v>25650</v>
      </c>
      <c r="Y6420">
        <v>384</v>
      </c>
      <c r="Z6420">
        <v>2835</v>
      </c>
      <c r="AA6420">
        <v>6</v>
      </c>
      <c r="AB6420">
        <v>6804</v>
      </c>
      <c r="AC6420">
        <f>Table1_1[[#This Row],[Price]]*Table1_1[[#This Row],[Quantity]]</f>
        <v>17010</v>
      </c>
    </row>
    <row r="6421" spans="1:29" x14ac:dyDescent="0.3">
      <c r="A6421" t="s">
        <v>28</v>
      </c>
      <c r="B6421" t="s">
        <v>29</v>
      </c>
      <c r="C6421" t="s">
        <v>157</v>
      </c>
      <c r="D6421" t="s">
        <v>82</v>
      </c>
      <c r="E6421" t="s">
        <v>56</v>
      </c>
      <c r="F6421" t="s">
        <v>47</v>
      </c>
      <c r="G6421">
        <v>15</v>
      </c>
      <c r="H6421">
        <v>404048</v>
      </c>
      <c r="I6421" t="s">
        <v>34</v>
      </c>
      <c r="J6421" s="3">
        <v>44565</v>
      </c>
      <c r="K6421">
        <v>800</v>
      </c>
      <c r="L6421" t="s">
        <v>25651</v>
      </c>
      <c r="M6421" t="s">
        <v>172</v>
      </c>
      <c r="N6421" t="s">
        <v>25652</v>
      </c>
      <c r="O6421" t="s">
        <v>25653</v>
      </c>
      <c r="P6421" t="s">
        <v>39</v>
      </c>
      <c r="Q6421">
        <v>16</v>
      </c>
      <c r="R6421" t="s">
        <v>40</v>
      </c>
      <c r="S6421" t="s">
        <v>118</v>
      </c>
      <c r="T6421">
        <v>84092</v>
      </c>
      <c r="U6421" s="1">
        <v>45430</v>
      </c>
      <c r="V6421" t="s">
        <v>140</v>
      </c>
      <c r="W6421">
        <v>228035</v>
      </c>
      <c r="X6421" t="s">
        <v>25654</v>
      </c>
      <c r="Y6421">
        <v>952</v>
      </c>
      <c r="Z6421">
        <v>516</v>
      </c>
      <c r="AA6421">
        <v>5</v>
      </c>
      <c r="AB6421">
        <v>1032</v>
      </c>
      <c r="AC6421">
        <f>Table1_1[[#This Row],[Price]]*Table1_1[[#This Row],[Quantity]]</f>
        <v>2580</v>
      </c>
    </row>
    <row r="6422" spans="1:29" x14ac:dyDescent="0.3">
      <c r="A6422" t="s">
        <v>28</v>
      </c>
      <c r="B6422" t="s">
        <v>29</v>
      </c>
      <c r="C6422" t="s">
        <v>148</v>
      </c>
      <c r="D6422" t="s">
        <v>31</v>
      </c>
      <c r="E6422" t="s">
        <v>32</v>
      </c>
      <c r="F6422" t="s">
        <v>99</v>
      </c>
      <c r="G6422">
        <v>28</v>
      </c>
      <c r="H6422">
        <v>409841</v>
      </c>
      <c r="I6422" t="s">
        <v>34</v>
      </c>
      <c r="J6422" s="3">
        <v>45232</v>
      </c>
      <c r="K6422">
        <v>1000</v>
      </c>
      <c r="L6422" t="s">
        <v>25655</v>
      </c>
      <c r="M6422" t="s">
        <v>1030</v>
      </c>
      <c r="N6422" t="s">
        <v>25656</v>
      </c>
      <c r="O6422" t="s">
        <v>25657</v>
      </c>
      <c r="P6422" t="s">
        <v>71</v>
      </c>
      <c r="Q6422">
        <v>13</v>
      </c>
      <c r="R6422" t="s">
        <v>40</v>
      </c>
      <c r="S6422" t="s">
        <v>79</v>
      </c>
      <c r="T6422">
        <v>45196</v>
      </c>
      <c r="U6422" s="1">
        <v>45546</v>
      </c>
      <c r="V6422" t="s">
        <v>180</v>
      </c>
      <c r="W6422">
        <v>292797</v>
      </c>
      <c r="X6422" t="s">
        <v>25658</v>
      </c>
      <c r="Y6422">
        <v>971</v>
      </c>
      <c r="Z6422">
        <v>2211</v>
      </c>
      <c r="AA6422">
        <v>2</v>
      </c>
      <c r="AB6422">
        <v>1768.8000000000002</v>
      </c>
      <c r="AC6422">
        <f>Table1_1[[#This Row],[Price]]*Table1_1[[#This Row],[Quantity]]</f>
        <v>4422</v>
      </c>
    </row>
    <row r="6423" spans="1:29" x14ac:dyDescent="0.3">
      <c r="A6423" t="s">
        <v>28</v>
      </c>
      <c r="B6423" t="s">
        <v>29</v>
      </c>
      <c r="C6423" t="s">
        <v>91</v>
      </c>
      <c r="D6423" t="s">
        <v>149</v>
      </c>
      <c r="E6423" t="s">
        <v>56</v>
      </c>
      <c r="F6423" t="s">
        <v>135</v>
      </c>
      <c r="G6423">
        <v>59</v>
      </c>
      <c r="H6423">
        <v>413093</v>
      </c>
      <c r="I6423" t="s">
        <v>58</v>
      </c>
      <c r="J6423" s="3">
        <v>45346</v>
      </c>
      <c r="K6423">
        <v>800</v>
      </c>
      <c r="L6423" t="s">
        <v>25660</v>
      </c>
      <c r="M6423" t="s">
        <v>361</v>
      </c>
      <c r="N6423" t="s">
        <v>25661</v>
      </c>
      <c r="O6423" t="s">
        <v>25662</v>
      </c>
      <c r="P6423" t="s">
        <v>51</v>
      </c>
      <c r="Q6423">
        <v>12</v>
      </c>
      <c r="R6423" t="s">
        <v>88</v>
      </c>
      <c r="S6423" t="s">
        <v>41</v>
      </c>
      <c r="T6423">
        <v>51452</v>
      </c>
      <c r="U6423" s="1">
        <v>45328</v>
      </c>
      <c r="V6423" t="s">
        <v>119</v>
      </c>
      <c r="W6423">
        <v>203906</v>
      </c>
      <c r="X6423" t="s">
        <v>25663</v>
      </c>
      <c r="Y6423">
        <v>935</v>
      </c>
      <c r="Z6423">
        <v>2474</v>
      </c>
      <c r="AA6423">
        <v>7</v>
      </c>
      <c r="AB6423">
        <v>6927.2000000000007</v>
      </c>
      <c r="AC6423">
        <f>Table1_1[[#This Row],[Price]]*Table1_1[[#This Row],[Quantity]]</f>
        <v>17318</v>
      </c>
    </row>
    <row r="6424" spans="1:29" x14ac:dyDescent="0.3">
      <c r="A6424" t="s">
        <v>28</v>
      </c>
      <c r="B6424" t="s">
        <v>29</v>
      </c>
      <c r="C6424" t="s">
        <v>193</v>
      </c>
      <c r="D6424" t="s">
        <v>82</v>
      </c>
      <c r="E6424" t="s">
        <v>56</v>
      </c>
      <c r="F6424" t="s">
        <v>175</v>
      </c>
      <c r="G6424">
        <v>6</v>
      </c>
      <c r="H6424">
        <v>418944</v>
      </c>
      <c r="I6424" t="s">
        <v>34</v>
      </c>
      <c r="J6424" s="3">
        <v>45347</v>
      </c>
      <c r="K6424">
        <v>1100</v>
      </c>
      <c r="L6424" t="s">
        <v>25665</v>
      </c>
      <c r="M6424" t="s">
        <v>596</v>
      </c>
      <c r="N6424" t="s">
        <v>25666</v>
      </c>
      <c r="O6424" t="s">
        <v>25667</v>
      </c>
      <c r="P6424" t="s">
        <v>39</v>
      </c>
      <c r="Q6424">
        <v>4</v>
      </c>
      <c r="R6424" t="s">
        <v>88</v>
      </c>
      <c r="S6424" t="s">
        <v>63</v>
      </c>
      <c r="T6424">
        <v>11532</v>
      </c>
      <c r="U6424" s="1">
        <v>45303</v>
      </c>
      <c r="V6424" t="s">
        <v>111</v>
      </c>
      <c r="W6424">
        <v>651874</v>
      </c>
      <c r="X6424" t="s">
        <v>25668</v>
      </c>
      <c r="Y6424">
        <v>294</v>
      </c>
      <c r="Z6424">
        <v>2124</v>
      </c>
      <c r="AA6424">
        <v>1</v>
      </c>
      <c r="AB6424">
        <v>849.6</v>
      </c>
      <c r="AC6424">
        <f>Table1_1[[#This Row],[Price]]*Table1_1[[#This Row],[Quantity]]</f>
        <v>2124</v>
      </c>
    </row>
    <row r="6425" spans="1:29" x14ac:dyDescent="0.3">
      <c r="A6425" t="s">
        <v>28</v>
      </c>
      <c r="B6425" t="s">
        <v>29</v>
      </c>
      <c r="C6425" t="s">
        <v>54</v>
      </c>
      <c r="D6425" t="s">
        <v>511</v>
      </c>
      <c r="E6425" t="s">
        <v>56</v>
      </c>
      <c r="F6425" t="s">
        <v>99</v>
      </c>
      <c r="G6425">
        <v>75</v>
      </c>
      <c r="H6425">
        <v>416764</v>
      </c>
      <c r="I6425" t="s">
        <v>34</v>
      </c>
      <c r="J6425" s="3">
        <v>45404</v>
      </c>
      <c r="K6425">
        <v>1200</v>
      </c>
      <c r="L6425" t="s">
        <v>25669</v>
      </c>
      <c r="M6425" t="s">
        <v>319</v>
      </c>
      <c r="N6425" t="s">
        <v>25670</v>
      </c>
      <c r="O6425" t="s">
        <v>25671</v>
      </c>
      <c r="P6425" t="s">
        <v>39</v>
      </c>
      <c r="Q6425">
        <v>8</v>
      </c>
      <c r="R6425" t="s">
        <v>40</v>
      </c>
      <c r="S6425" t="s">
        <v>118</v>
      </c>
      <c r="T6425">
        <v>59929</v>
      </c>
      <c r="U6425" s="1">
        <v>45510</v>
      </c>
      <c r="V6425" t="s">
        <v>64</v>
      </c>
      <c r="W6425">
        <v>670214</v>
      </c>
      <c r="X6425" t="s">
        <v>25672</v>
      </c>
      <c r="Y6425">
        <v>303</v>
      </c>
      <c r="Z6425">
        <v>1782</v>
      </c>
      <c r="AA6425">
        <v>7</v>
      </c>
      <c r="AB6425">
        <v>4989.6000000000004</v>
      </c>
      <c r="AC6425">
        <f>Table1_1[[#This Row],[Price]]*Table1_1[[#This Row],[Quantity]]</f>
        <v>12474</v>
      </c>
    </row>
    <row r="6426" spans="1:29" x14ac:dyDescent="0.3">
      <c r="A6426" t="s">
        <v>28</v>
      </c>
      <c r="B6426" t="s">
        <v>29</v>
      </c>
      <c r="C6426" t="s">
        <v>30</v>
      </c>
      <c r="D6426" t="s">
        <v>254</v>
      </c>
      <c r="E6426" t="s">
        <v>46</v>
      </c>
      <c r="F6426" t="s">
        <v>99</v>
      </c>
      <c r="G6426">
        <v>72</v>
      </c>
      <c r="H6426">
        <v>428855</v>
      </c>
      <c r="I6426" t="s">
        <v>58</v>
      </c>
      <c r="J6426" s="3">
        <v>45480</v>
      </c>
      <c r="K6426">
        <v>1400</v>
      </c>
      <c r="L6426" t="s">
        <v>25673</v>
      </c>
      <c r="M6426" t="s">
        <v>60</v>
      </c>
      <c r="N6426" t="s">
        <v>25674</v>
      </c>
      <c r="O6426" t="s">
        <v>25675</v>
      </c>
      <c r="P6426" t="s">
        <v>87</v>
      </c>
      <c r="Q6426">
        <v>16</v>
      </c>
      <c r="R6426" t="s">
        <v>40</v>
      </c>
      <c r="S6426" t="s">
        <v>79</v>
      </c>
      <c r="T6426">
        <v>10067</v>
      </c>
      <c r="U6426" s="1">
        <v>45424</v>
      </c>
      <c r="V6426" t="s">
        <v>140</v>
      </c>
      <c r="W6426">
        <v>886078</v>
      </c>
      <c r="X6426" t="s">
        <v>13102</v>
      </c>
      <c r="Y6426">
        <v>295</v>
      </c>
      <c r="Z6426">
        <v>2978</v>
      </c>
      <c r="AA6426">
        <v>4</v>
      </c>
      <c r="AB6426">
        <v>4764.8</v>
      </c>
      <c r="AC6426">
        <f>Table1_1[[#This Row],[Price]]*Table1_1[[#This Row],[Quantity]]</f>
        <v>11912</v>
      </c>
    </row>
    <row r="6427" spans="1:29" x14ac:dyDescent="0.3">
      <c r="A6427" t="s">
        <v>28</v>
      </c>
      <c r="B6427" t="s">
        <v>29</v>
      </c>
      <c r="C6427" t="s">
        <v>91</v>
      </c>
      <c r="D6427" t="s">
        <v>182</v>
      </c>
      <c r="E6427" t="s">
        <v>32</v>
      </c>
      <c r="F6427" t="s">
        <v>113</v>
      </c>
      <c r="G6427">
        <v>2</v>
      </c>
      <c r="H6427">
        <v>439718</v>
      </c>
      <c r="I6427" t="s">
        <v>34</v>
      </c>
      <c r="J6427" s="3">
        <v>44258</v>
      </c>
      <c r="K6427">
        <v>950</v>
      </c>
      <c r="L6427" t="s">
        <v>25676</v>
      </c>
      <c r="M6427" t="s">
        <v>596</v>
      </c>
      <c r="N6427" t="s">
        <v>25677</v>
      </c>
      <c r="O6427" t="s">
        <v>25678</v>
      </c>
      <c r="P6427" t="s">
        <v>71</v>
      </c>
      <c r="Q6427">
        <v>4</v>
      </c>
      <c r="R6427" t="s">
        <v>88</v>
      </c>
      <c r="S6427" t="s">
        <v>118</v>
      </c>
      <c r="T6427">
        <v>49234</v>
      </c>
      <c r="U6427" s="1">
        <v>45502</v>
      </c>
      <c r="V6427" t="s">
        <v>126</v>
      </c>
      <c r="W6427">
        <v>380825</v>
      </c>
      <c r="X6427" t="s">
        <v>25679</v>
      </c>
      <c r="Y6427">
        <v>746</v>
      </c>
      <c r="Z6427">
        <v>2561</v>
      </c>
      <c r="AA6427">
        <v>8</v>
      </c>
      <c r="AB6427">
        <v>8195.2000000000007</v>
      </c>
      <c r="AC6427">
        <f>Table1_1[[#This Row],[Price]]*Table1_1[[#This Row],[Quantity]]</f>
        <v>20488</v>
      </c>
    </row>
    <row r="6428" spans="1:29" x14ac:dyDescent="0.3">
      <c r="A6428" t="s">
        <v>28</v>
      </c>
      <c r="B6428" t="s">
        <v>29</v>
      </c>
      <c r="C6428" t="s">
        <v>30</v>
      </c>
      <c r="D6428" t="s">
        <v>134</v>
      </c>
      <c r="E6428" t="s">
        <v>32</v>
      </c>
      <c r="F6428" t="s">
        <v>355</v>
      </c>
      <c r="G6428">
        <v>18</v>
      </c>
      <c r="H6428">
        <v>400351</v>
      </c>
      <c r="I6428" t="s">
        <v>34</v>
      </c>
      <c r="J6428" s="3">
        <v>44284</v>
      </c>
      <c r="K6428">
        <v>1300</v>
      </c>
      <c r="L6428" t="s">
        <v>25680</v>
      </c>
      <c r="M6428" t="s">
        <v>222</v>
      </c>
      <c r="N6428" t="s">
        <v>25681</v>
      </c>
      <c r="O6428" t="s">
        <v>25682</v>
      </c>
      <c r="P6428" t="s">
        <v>51</v>
      </c>
      <c r="Q6428">
        <v>7</v>
      </c>
      <c r="R6428" t="s">
        <v>40</v>
      </c>
      <c r="S6428" t="s">
        <v>41</v>
      </c>
      <c r="T6428">
        <v>49019</v>
      </c>
      <c r="U6428" s="1">
        <v>45347</v>
      </c>
      <c r="V6428" t="s">
        <v>119</v>
      </c>
      <c r="W6428">
        <v>300934</v>
      </c>
      <c r="X6428" t="s">
        <v>23111</v>
      </c>
      <c r="Y6428">
        <v>309</v>
      </c>
      <c r="Z6428">
        <v>2697</v>
      </c>
      <c r="AA6428">
        <v>4</v>
      </c>
      <c r="AB6428">
        <v>4315.2</v>
      </c>
      <c r="AC6428">
        <f>Table1_1[[#This Row],[Price]]*Table1_1[[#This Row],[Quantity]]</f>
        <v>10788</v>
      </c>
    </row>
    <row r="6429" spans="1:29" x14ac:dyDescent="0.3">
      <c r="A6429" t="s">
        <v>28</v>
      </c>
      <c r="B6429" t="s">
        <v>29</v>
      </c>
      <c r="C6429" t="s">
        <v>91</v>
      </c>
      <c r="D6429" t="s">
        <v>163</v>
      </c>
      <c r="E6429" t="s">
        <v>56</v>
      </c>
      <c r="F6429" t="s">
        <v>83</v>
      </c>
      <c r="G6429">
        <v>29</v>
      </c>
      <c r="H6429">
        <v>419972</v>
      </c>
      <c r="I6429" t="s">
        <v>58</v>
      </c>
      <c r="J6429" s="3">
        <v>44214</v>
      </c>
      <c r="K6429">
        <v>1100</v>
      </c>
      <c r="L6429" t="s">
        <v>25683</v>
      </c>
      <c r="M6429" t="s">
        <v>856</v>
      </c>
      <c r="N6429" t="s">
        <v>25684</v>
      </c>
      <c r="O6429" t="s">
        <v>25685</v>
      </c>
      <c r="P6429" t="s">
        <v>71</v>
      </c>
      <c r="Q6429">
        <v>19</v>
      </c>
      <c r="R6429" t="s">
        <v>40</v>
      </c>
      <c r="S6429" t="s">
        <v>79</v>
      </c>
      <c r="T6429">
        <v>64188</v>
      </c>
      <c r="U6429" s="1">
        <v>45445</v>
      </c>
      <c r="V6429" t="s">
        <v>52</v>
      </c>
      <c r="W6429">
        <v>543075</v>
      </c>
      <c r="X6429" t="s">
        <v>25686</v>
      </c>
      <c r="Y6429">
        <v>619</v>
      </c>
      <c r="Z6429">
        <v>781</v>
      </c>
      <c r="AA6429">
        <v>3</v>
      </c>
      <c r="AB6429">
        <v>937.2</v>
      </c>
      <c r="AC6429">
        <f>Table1_1[[#This Row],[Price]]*Table1_1[[#This Row],[Quantity]]</f>
        <v>2343</v>
      </c>
    </row>
    <row r="6430" spans="1:29" x14ac:dyDescent="0.3">
      <c r="A6430" t="s">
        <v>28</v>
      </c>
      <c r="B6430" t="s">
        <v>29</v>
      </c>
      <c r="C6430" t="s">
        <v>157</v>
      </c>
      <c r="D6430" t="s">
        <v>511</v>
      </c>
      <c r="E6430" t="s">
        <v>56</v>
      </c>
      <c r="F6430" t="s">
        <v>175</v>
      </c>
      <c r="G6430">
        <v>59</v>
      </c>
      <c r="H6430">
        <v>426000</v>
      </c>
      <c r="I6430" t="s">
        <v>58</v>
      </c>
      <c r="J6430" s="3">
        <v>45165</v>
      </c>
      <c r="K6430">
        <v>1100</v>
      </c>
      <c r="L6430" t="s">
        <v>25687</v>
      </c>
      <c r="M6430" t="s">
        <v>115</v>
      </c>
      <c r="N6430" t="s">
        <v>25688</v>
      </c>
      <c r="O6430" t="s">
        <v>25689</v>
      </c>
      <c r="P6430" t="s">
        <v>71</v>
      </c>
      <c r="Q6430">
        <v>19</v>
      </c>
      <c r="R6430" t="s">
        <v>88</v>
      </c>
      <c r="S6430" t="s">
        <v>79</v>
      </c>
      <c r="T6430">
        <v>50301</v>
      </c>
      <c r="U6430" s="1">
        <v>45525</v>
      </c>
      <c r="V6430" t="s">
        <v>64</v>
      </c>
      <c r="W6430">
        <v>442061</v>
      </c>
      <c r="X6430" t="s">
        <v>25690</v>
      </c>
      <c r="Y6430">
        <v>265</v>
      </c>
      <c r="Z6430">
        <v>1605</v>
      </c>
      <c r="AA6430">
        <v>4</v>
      </c>
      <c r="AB6430">
        <v>2568</v>
      </c>
      <c r="AC6430">
        <f>Table1_1[[#This Row],[Price]]*Table1_1[[#This Row],[Quantity]]</f>
        <v>6420</v>
      </c>
    </row>
    <row r="6431" spans="1:29" x14ac:dyDescent="0.3">
      <c r="A6431" t="s">
        <v>28</v>
      </c>
      <c r="B6431" t="s">
        <v>29</v>
      </c>
      <c r="C6431" t="s">
        <v>44</v>
      </c>
      <c r="D6431" t="s">
        <v>31</v>
      </c>
      <c r="E6431" t="s">
        <v>56</v>
      </c>
      <c r="F6431" t="s">
        <v>113</v>
      </c>
      <c r="G6431">
        <v>93</v>
      </c>
      <c r="H6431">
        <v>436207</v>
      </c>
      <c r="I6431" t="s">
        <v>34</v>
      </c>
      <c r="J6431" s="3">
        <v>44715</v>
      </c>
      <c r="K6431">
        <v>1000</v>
      </c>
      <c r="L6431" t="s">
        <v>25691</v>
      </c>
      <c r="M6431" t="s">
        <v>591</v>
      </c>
      <c r="N6431" t="s">
        <v>25692</v>
      </c>
      <c r="O6431">
        <v>-3041</v>
      </c>
      <c r="P6431" t="s">
        <v>39</v>
      </c>
      <c r="Q6431">
        <v>10</v>
      </c>
      <c r="R6431" t="s">
        <v>40</v>
      </c>
      <c r="S6431" t="s">
        <v>41</v>
      </c>
      <c r="T6431">
        <v>11524</v>
      </c>
      <c r="U6431" s="1">
        <v>45604</v>
      </c>
      <c r="V6431" t="s">
        <v>42</v>
      </c>
      <c r="W6431">
        <v>949363</v>
      </c>
      <c r="X6431" t="s">
        <v>21637</v>
      </c>
      <c r="Y6431">
        <v>300</v>
      </c>
      <c r="Z6431">
        <v>2132</v>
      </c>
      <c r="AA6431">
        <v>5</v>
      </c>
      <c r="AB6431">
        <v>4264</v>
      </c>
      <c r="AC6431">
        <f>Table1_1[[#This Row],[Price]]*Table1_1[[#This Row],[Quantity]]</f>
        <v>10660</v>
      </c>
    </row>
    <row r="6432" spans="1:29" x14ac:dyDescent="0.3">
      <c r="A6432" t="s">
        <v>28</v>
      </c>
      <c r="B6432" t="s">
        <v>29</v>
      </c>
      <c r="C6432" t="s">
        <v>44</v>
      </c>
      <c r="D6432" t="s">
        <v>524</v>
      </c>
      <c r="E6432" t="s">
        <v>32</v>
      </c>
      <c r="F6432" t="s">
        <v>175</v>
      </c>
      <c r="G6432">
        <v>22</v>
      </c>
      <c r="H6432">
        <v>415802</v>
      </c>
      <c r="I6432" t="s">
        <v>34</v>
      </c>
      <c r="J6432" s="3">
        <v>44867</v>
      </c>
      <c r="K6432">
        <v>1100</v>
      </c>
      <c r="L6432" t="s">
        <v>25693</v>
      </c>
      <c r="M6432" t="s">
        <v>428</v>
      </c>
      <c r="N6432" t="s">
        <v>25694</v>
      </c>
      <c r="O6432" t="s">
        <v>25695</v>
      </c>
      <c r="P6432" t="s">
        <v>51</v>
      </c>
      <c r="Q6432">
        <v>19</v>
      </c>
      <c r="R6432" t="s">
        <v>88</v>
      </c>
      <c r="S6432" t="s">
        <v>63</v>
      </c>
      <c r="T6432">
        <v>93920</v>
      </c>
      <c r="U6432" s="1">
        <v>45382</v>
      </c>
      <c r="V6432" t="s">
        <v>72</v>
      </c>
      <c r="W6432">
        <v>330079</v>
      </c>
      <c r="X6432" t="s">
        <v>11256</v>
      </c>
      <c r="Y6432">
        <v>893</v>
      </c>
      <c r="Z6432">
        <v>699</v>
      </c>
      <c r="AA6432">
        <v>3</v>
      </c>
      <c r="AB6432">
        <v>838.80000000000007</v>
      </c>
      <c r="AC6432">
        <f>Table1_1[[#This Row],[Price]]*Table1_1[[#This Row],[Quantity]]</f>
        <v>2097</v>
      </c>
    </row>
    <row r="6433" spans="1:29" x14ac:dyDescent="0.3">
      <c r="A6433" t="s">
        <v>28</v>
      </c>
      <c r="B6433" t="s">
        <v>29</v>
      </c>
      <c r="C6433" t="s">
        <v>44</v>
      </c>
      <c r="D6433" t="s">
        <v>637</v>
      </c>
      <c r="E6433" t="s">
        <v>32</v>
      </c>
      <c r="F6433" t="s">
        <v>57</v>
      </c>
      <c r="G6433">
        <v>71</v>
      </c>
      <c r="H6433">
        <v>433124</v>
      </c>
      <c r="I6433" t="s">
        <v>58</v>
      </c>
      <c r="J6433" s="3">
        <v>44099</v>
      </c>
      <c r="K6433">
        <v>1100</v>
      </c>
      <c r="L6433" t="s">
        <v>25696</v>
      </c>
      <c r="M6433" t="s">
        <v>165</v>
      </c>
      <c r="N6433" t="s">
        <v>25697</v>
      </c>
      <c r="O6433" t="s">
        <v>25698</v>
      </c>
      <c r="P6433" t="s">
        <v>51</v>
      </c>
      <c r="Q6433">
        <v>12</v>
      </c>
      <c r="R6433" t="s">
        <v>88</v>
      </c>
      <c r="S6433" t="s">
        <v>118</v>
      </c>
      <c r="T6433">
        <v>67868</v>
      </c>
      <c r="U6433" s="1">
        <v>45584</v>
      </c>
      <c r="V6433" t="s">
        <v>155</v>
      </c>
      <c r="W6433">
        <v>156941</v>
      </c>
      <c r="X6433" t="s">
        <v>25699</v>
      </c>
      <c r="Y6433">
        <v>255</v>
      </c>
      <c r="Z6433">
        <v>1049</v>
      </c>
      <c r="AA6433">
        <v>5</v>
      </c>
      <c r="AB6433">
        <v>2098</v>
      </c>
      <c r="AC6433">
        <f>Table1_1[[#This Row],[Price]]*Table1_1[[#This Row],[Quantity]]</f>
        <v>5245</v>
      </c>
    </row>
    <row r="6434" spans="1:29" x14ac:dyDescent="0.3">
      <c r="A6434" t="s">
        <v>28</v>
      </c>
      <c r="B6434" t="s">
        <v>29</v>
      </c>
      <c r="C6434" t="s">
        <v>66</v>
      </c>
      <c r="D6434" t="s">
        <v>105</v>
      </c>
      <c r="E6434" t="s">
        <v>46</v>
      </c>
      <c r="F6434" t="s">
        <v>106</v>
      </c>
      <c r="G6434">
        <v>37</v>
      </c>
      <c r="H6434">
        <v>419123</v>
      </c>
      <c r="I6434" t="s">
        <v>58</v>
      </c>
      <c r="J6434" s="3">
        <v>43918</v>
      </c>
      <c r="K6434">
        <v>1200</v>
      </c>
      <c r="L6434" t="s">
        <v>25700</v>
      </c>
      <c r="M6434" t="s">
        <v>919</v>
      </c>
      <c r="N6434" t="s">
        <v>25701</v>
      </c>
      <c r="O6434" t="s">
        <v>25702</v>
      </c>
      <c r="P6434" t="s">
        <v>87</v>
      </c>
      <c r="Q6434">
        <v>10</v>
      </c>
      <c r="R6434" t="s">
        <v>88</v>
      </c>
      <c r="S6434" t="s">
        <v>79</v>
      </c>
      <c r="T6434">
        <v>84793</v>
      </c>
      <c r="U6434" s="1">
        <v>45435</v>
      </c>
      <c r="V6434" t="s">
        <v>140</v>
      </c>
      <c r="W6434">
        <v>431878</v>
      </c>
      <c r="X6434" t="s">
        <v>25703</v>
      </c>
      <c r="Y6434">
        <v>990</v>
      </c>
      <c r="Z6434">
        <v>1251</v>
      </c>
      <c r="AA6434">
        <v>6</v>
      </c>
      <c r="AB6434">
        <v>3002.4</v>
      </c>
      <c r="AC6434">
        <f>Table1_1[[#This Row],[Price]]*Table1_1[[#This Row],[Quantity]]</f>
        <v>7506</v>
      </c>
    </row>
    <row r="6435" spans="1:29" x14ac:dyDescent="0.3">
      <c r="A6435" t="s">
        <v>28</v>
      </c>
      <c r="B6435" t="s">
        <v>29</v>
      </c>
      <c r="C6435" t="s">
        <v>148</v>
      </c>
      <c r="D6435" t="s">
        <v>254</v>
      </c>
      <c r="E6435" t="s">
        <v>56</v>
      </c>
      <c r="F6435" t="s">
        <v>175</v>
      </c>
      <c r="G6435">
        <v>92</v>
      </c>
      <c r="H6435">
        <v>407696</v>
      </c>
      <c r="I6435" t="s">
        <v>58</v>
      </c>
      <c r="J6435" s="3">
        <v>44630</v>
      </c>
      <c r="K6435">
        <v>950</v>
      </c>
      <c r="L6435" t="s">
        <v>4700</v>
      </c>
      <c r="M6435" t="s">
        <v>869</v>
      </c>
      <c r="N6435" t="s">
        <v>25704</v>
      </c>
      <c r="O6435" t="s">
        <v>25705</v>
      </c>
      <c r="P6435" t="s">
        <v>71</v>
      </c>
      <c r="Q6435">
        <v>17</v>
      </c>
      <c r="R6435" t="s">
        <v>88</v>
      </c>
      <c r="S6435" t="s">
        <v>63</v>
      </c>
      <c r="T6435">
        <v>58412</v>
      </c>
      <c r="U6435" s="1">
        <v>45346</v>
      </c>
      <c r="V6435" t="s">
        <v>119</v>
      </c>
      <c r="W6435">
        <v>201971</v>
      </c>
      <c r="X6435" t="s">
        <v>20663</v>
      </c>
      <c r="Y6435">
        <v>274</v>
      </c>
      <c r="Z6435">
        <v>2785</v>
      </c>
      <c r="AA6435">
        <v>3</v>
      </c>
      <c r="AB6435">
        <v>3342</v>
      </c>
      <c r="AC6435">
        <f>Table1_1[[#This Row],[Price]]*Table1_1[[#This Row],[Quantity]]</f>
        <v>8355</v>
      </c>
    </row>
    <row r="6436" spans="1:29" x14ac:dyDescent="0.3">
      <c r="A6436" t="s">
        <v>28</v>
      </c>
      <c r="B6436" t="s">
        <v>29</v>
      </c>
      <c r="C6436" t="s">
        <v>54</v>
      </c>
      <c r="D6436" t="s">
        <v>611</v>
      </c>
      <c r="E6436" t="s">
        <v>56</v>
      </c>
      <c r="F6436" t="s">
        <v>106</v>
      </c>
      <c r="G6436">
        <v>61</v>
      </c>
      <c r="H6436">
        <v>407384</v>
      </c>
      <c r="I6436" t="s">
        <v>58</v>
      </c>
      <c r="J6436" s="3">
        <v>44714</v>
      </c>
      <c r="K6436">
        <v>1100</v>
      </c>
      <c r="L6436" t="s">
        <v>25706</v>
      </c>
      <c r="M6436" t="s">
        <v>269</v>
      </c>
      <c r="N6436" t="s">
        <v>25707</v>
      </c>
      <c r="O6436" t="s">
        <v>25708</v>
      </c>
      <c r="P6436" t="s">
        <v>39</v>
      </c>
      <c r="Q6436">
        <v>18</v>
      </c>
      <c r="R6436" t="s">
        <v>88</v>
      </c>
      <c r="S6436" t="s">
        <v>79</v>
      </c>
      <c r="T6436">
        <v>54051</v>
      </c>
      <c r="U6436" s="1">
        <v>45404</v>
      </c>
      <c r="V6436" t="s">
        <v>80</v>
      </c>
      <c r="W6436">
        <v>648594</v>
      </c>
      <c r="X6436" t="s">
        <v>25709</v>
      </c>
      <c r="Y6436">
        <v>464</v>
      </c>
      <c r="Z6436">
        <v>838</v>
      </c>
      <c r="AA6436">
        <v>1</v>
      </c>
      <c r="AB6436">
        <v>335.20000000000005</v>
      </c>
      <c r="AC6436">
        <f>Table1_1[[#This Row],[Price]]*Table1_1[[#This Row],[Quantity]]</f>
        <v>838</v>
      </c>
    </row>
    <row r="6437" spans="1:29" x14ac:dyDescent="0.3">
      <c r="A6437" t="s">
        <v>28</v>
      </c>
      <c r="B6437" t="s">
        <v>29</v>
      </c>
      <c r="C6437" t="s">
        <v>148</v>
      </c>
      <c r="D6437" t="s">
        <v>170</v>
      </c>
      <c r="E6437" t="s">
        <v>46</v>
      </c>
      <c r="F6437" t="s">
        <v>83</v>
      </c>
      <c r="G6437">
        <v>34</v>
      </c>
      <c r="H6437">
        <v>400563</v>
      </c>
      <c r="I6437" t="s">
        <v>34</v>
      </c>
      <c r="J6437" s="3">
        <v>44888</v>
      </c>
      <c r="K6437">
        <v>950</v>
      </c>
      <c r="L6437" t="s">
        <v>25710</v>
      </c>
      <c r="M6437" t="s">
        <v>222</v>
      </c>
      <c r="N6437" t="s">
        <v>25711</v>
      </c>
      <c r="O6437">
        <v>7353401771</v>
      </c>
      <c r="P6437" t="s">
        <v>39</v>
      </c>
      <c r="Q6437">
        <v>10</v>
      </c>
      <c r="R6437" t="s">
        <v>88</v>
      </c>
      <c r="S6437" t="s">
        <v>118</v>
      </c>
      <c r="T6437">
        <v>94782</v>
      </c>
      <c r="U6437" s="1">
        <v>45587</v>
      </c>
      <c r="V6437" t="s">
        <v>155</v>
      </c>
      <c r="W6437">
        <v>200819</v>
      </c>
      <c r="X6437" t="s">
        <v>25712</v>
      </c>
      <c r="Y6437">
        <v>959</v>
      </c>
      <c r="Z6437">
        <v>2919</v>
      </c>
      <c r="AA6437">
        <v>2</v>
      </c>
      <c r="AB6437">
        <v>2335.2000000000003</v>
      </c>
      <c r="AC6437">
        <f>Table1_1[[#This Row],[Price]]*Table1_1[[#This Row],[Quantity]]</f>
        <v>5838</v>
      </c>
    </row>
    <row r="6438" spans="1:29" x14ac:dyDescent="0.3">
      <c r="A6438" t="s">
        <v>28</v>
      </c>
      <c r="B6438" t="s">
        <v>29</v>
      </c>
      <c r="C6438" t="s">
        <v>66</v>
      </c>
      <c r="D6438" t="s">
        <v>149</v>
      </c>
      <c r="E6438" t="s">
        <v>32</v>
      </c>
      <c r="F6438" t="s">
        <v>57</v>
      </c>
      <c r="G6438">
        <v>68</v>
      </c>
      <c r="H6438">
        <v>434894</v>
      </c>
      <c r="I6438" t="s">
        <v>34</v>
      </c>
      <c r="J6438" s="3">
        <v>45221</v>
      </c>
      <c r="K6438">
        <v>1300</v>
      </c>
      <c r="L6438" t="s">
        <v>25713</v>
      </c>
      <c r="M6438" t="s">
        <v>428</v>
      </c>
      <c r="N6438" t="s">
        <v>25714</v>
      </c>
      <c r="O6438" t="s">
        <v>25715</v>
      </c>
      <c r="P6438" t="s">
        <v>51</v>
      </c>
      <c r="Q6438">
        <v>7</v>
      </c>
      <c r="R6438" t="s">
        <v>40</v>
      </c>
      <c r="S6438" t="s">
        <v>79</v>
      </c>
      <c r="T6438">
        <v>72811</v>
      </c>
      <c r="U6438" s="1">
        <v>45378</v>
      </c>
      <c r="V6438" t="s">
        <v>72</v>
      </c>
      <c r="W6438">
        <v>430595</v>
      </c>
      <c r="X6438" t="s">
        <v>25716</v>
      </c>
      <c r="Y6438">
        <v>939</v>
      </c>
      <c r="Z6438">
        <v>2660</v>
      </c>
      <c r="AA6438">
        <v>4</v>
      </c>
      <c r="AB6438">
        <v>4256</v>
      </c>
      <c r="AC6438">
        <f>Table1_1[[#This Row],[Price]]*Table1_1[[#This Row],[Quantity]]</f>
        <v>10640</v>
      </c>
    </row>
    <row r="6439" spans="1:29" x14ac:dyDescent="0.3">
      <c r="A6439" t="s">
        <v>28</v>
      </c>
      <c r="B6439" t="s">
        <v>29</v>
      </c>
      <c r="C6439" t="s">
        <v>30</v>
      </c>
      <c r="D6439" t="s">
        <v>560</v>
      </c>
      <c r="E6439" t="s">
        <v>32</v>
      </c>
      <c r="F6439" t="s">
        <v>57</v>
      </c>
      <c r="G6439">
        <v>69</v>
      </c>
      <c r="H6439">
        <v>401983</v>
      </c>
      <c r="I6439" t="s">
        <v>34</v>
      </c>
      <c r="J6439" s="3">
        <v>44897</v>
      </c>
      <c r="K6439">
        <v>1300</v>
      </c>
      <c r="L6439" t="s">
        <v>25717</v>
      </c>
      <c r="M6439" t="s">
        <v>2538</v>
      </c>
      <c r="N6439" t="s">
        <v>25718</v>
      </c>
      <c r="O6439" t="s">
        <v>25719</v>
      </c>
      <c r="P6439" t="s">
        <v>71</v>
      </c>
      <c r="Q6439">
        <v>10</v>
      </c>
      <c r="R6439" t="s">
        <v>88</v>
      </c>
      <c r="S6439" t="s">
        <v>118</v>
      </c>
      <c r="T6439">
        <v>20502</v>
      </c>
      <c r="U6439" s="1">
        <v>45524</v>
      </c>
      <c r="V6439" t="s">
        <v>64</v>
      </c>
      <c r="W6439">
        <v>501299</v>
      </c>
      <c r="X6439" t="s">
        <v>25720</v>
      </c>
      <c r="Y6439">
        <v>824</v>
      </c>
      <c r="Z6439">
        <v>2648</v>
      </c>
      <c r="AA6439">
        <v>6</v>
      </c>
      <c r="AB6439">
        <v>6355.2000000000007</v>
      </c>
      <c r="AC6439">
        <f>Table1_1[[#This Row],[Price]]*Table1_1[[#This Row],[Quantity]]</f>
        <v>15888</v>
      </c>
    </row>
    <row r="6440" spans="1:29" x14ac:dyDescent="0.3">
      <c r="A6440" t="s">
        <v>28</v>
      </c>
      <c r="B6440" t="s">
        <v>29</v>
      </c>
      <c r="C6440" t="s">
        <v>148</v>
      </c>
      <c r="D6440" t="s">
        <v>467</v>
      </c>
      <c r="E6440" t="s">
        <v>46</v>
      </c>
      <c r="F6440" t="s">
        <v>150</v>
      </c>
      <c r="G6440">
        <v>11</v>
      </c>
      <c r="H6440">
        <v>426069</v>
      </c>
      <c r="I6440" t="s">
        <v>34</v>
      </c>
      <c r="J6440" s="3">
        <v>44740</v>
      </c>
      <c r="K6440">
        <v>1100</v>
      </c>
      <c r="L6440" t="s">
        <v>25721</v>
      </c>
      <c r="M6440" t="s">
        <v>123</v>
      </c>
      <c r="N6440" t="s">
        <v>25722</v>
      </c>
      <c r="O6440">
        <v>8946083117</v>
      </c>
      <c r="P6440" t="s">
        <v>39</v>
      </c>
      <c r="Q6440">
        <v>6</v>
      </c>
      <c r="R6440" t="s">
        <v>88</v>
      </c>
      <c r="S6440" t="s">
        <v>79</v>
      </c>
      <c r="T6440">
        <v>92906</v>
      </c>
      <c r="U6440" s="1">
        <v>45314</v>
      </c>
      <c r="V6440" t="s">
        <v>111</v>
      </c>
      <c r="W6440">
        <v>468630</v>
      </c>
      <c r="X6440" t="s">
        <v>25723</v>
      </c>
      <c r="Y6440">
        <v>751</v>
      </c>
      <c r="Z6440">
        <v>2688</v>
      </c>
      <c r="AA6440">
        <v>3</v>
      </c>
      <c r="AB6440">
        <v>3225.6000000000004</v>
      </c>
      <c r="AC6440">
        <f>Table1_1[[#This Row],[Price]]*Table1_1[[#This Row],[Quantity]]</f>
        <v>8064</v>
      </c>
    </row>
    <row r="6441" spans="1:29" x14ac:dyDescent="0.3">
      <c r="A6441" t="s">
        <v>28</v>
      </c>
      <c r="B6441" t="s">
        <v>29</v>
      </c>
      <c r="C6441" t="s">
        <v>66</v>
      </c>
      <c r="D6441" t="s">
        <v>616</v>
      </c>
      <c r="E6441" t="s">
        <v>32</v>
      </c>
      <c r="F6441" t="s">
        <v>33</v>
      </c>
      <c r="G6441">
        <v>78</v>
      </c>
      <c r="H6441">
        <v>400113</v>
      </c>
      <c r="I6441" t="s">
        <v>58</v>
      </c>
      <c r="J6441" s="3">
        <v>44958</v>
      </c>
      <c r="K6441">
        <v>1300</v>
      </c>
      <c r="L6441" t="s">
        <v>25724</v>
      </c>
      <c r="M6441" t="s">
        <v>1366</v>
      </c>
      <c r="N6441" t="s">
        <v>25725</v>
      </c>
      <c r="O6441" t="s">
        <v>25726</v>
      </c>
      <c r="P6441" t="s">
        <v>87</v>
      </c>
      <c r="Q6441">
        <v>13</v>
      </c>
      <c r="R6441" t="s">
        <v>40</v>
      </c>
      <c r="S6441" t="s">
        <v>118</v>
      </c>
      <c r="T6441">
        <v>18856</v>
      </c>
      <c r="U6441" s="1">
        <v>45597</v>
      </c>
      <c r="V6441" t="s">
        <v>42</v>
      </c>
      <c r="W6441">
        <v>698726</v>
      </c>
      <c r="X6441" t="s">
        <v>25727</v>
      </c>
      <c r="Y6441">
        <v>842</v>
      </c>
      <c r="Z6441">
        <v>2139</v>
      </c>
      <c r="AA6441">
        <v>2</v>
      </c>
      <c r="AB6441">
        <v>1711.2</v>
      </c>
      <c r="AC6441">
        <f>Table1_1[[#This Row],[Price]]*Table1_1[[#This Row],[Quantity]]</f>
        <v>4278</v>
      </c>
    </row>
    <row r="6442" spans="1:29" x14ac:dyDescent="0.3">
      <c r="A6442" t="s">
        <v>28</v>
      </c>
      <c r="B6442" t="s">
        <v>29</v>
      </c>
      <c r="C6442" t="s">
        <v>157</v>
      </c>
      <c r="D6442" t="s">
        <v>134</v>
      </c>
      <c r="E6442" t="s">
        <v>46</v>
      </c>
      <c r="F6442" t="s">
        <v>83</v>
      </c>
      <c r="G6442">
        <v>91</v>
      </c>
      <c r="H6442">
        <v>428501</v>
      </c>
      <c r="I6442" t="s">
        <v>34</v>
      </c>
      <c r="J6442" s="3">
        <v>45273</v>
      </c>
      <c r="K6442">
        <v>1000</v>
      </c>
      <c r="L6442" t="s">
        <v>25728</v>
      </c>
      <c r="M6442" t="s">
        <v>177</v>
      </c>
      <c r="N6442" t="s">
        <v>25729</v>
      </c>
      <c r="O6442" t="s">
        <v>25730</v>
      </c>
      <c r="P6442" t="s">
        <v>39</v>
      </c>
      <c r="Q6442">
        <v>17</v>
      </c>
      <c r="R6442" t="s">
        <v>40</v>
      </c>
      <c r="S6442" t="s">
        <v>63</v>
      </c>
      <c r="T6442">
        <v>16460</v>
      </c>
      <c r="U6442" s="1">
        <v>45390</v>
      </c>
      <c r="V6442" t="s">
        <v>80</v>
      </c>
      <c r="W6442">
        <v>544438</v>
      </c>
      <c r="X6442" t="s">
        <v>25731</v>
      </c>
      <c r="Y6442">
        <v>576</v>
      </c>
      <c r="Z6442">
        <v>2978</v>
      </c>
      <c r="AA6442">
        <v>8</v>
      </c>
      <c r="AB6442">
        <v>9529.6</v>
      </c>
      <c r="AC6442">
        <f>Table1_1[[#This Row],[Price]]*Table1_1[[#This Row],[Quantity]]</f>
        <v>23824</v>
      </c>
    </row>
    <row r="6443" spans="1:29" x14ac:dyDescent="0.3">
      <c r="A6443" t="s">
        <v>28</v>
      </c>
      <c r="B6443" t="s">
        <v>29</v>
      </c>
      <c r="C6443" t="s">
        <v>193</v>
      </c>
      <c r="D6443" t="s">
        <v>411</v>
      </c>
      <c r="E6443" t="s">
        <v>46</v>
      </c>
      <c r="F6443" t="s">
        <v>175</v>
      </c>
      <c r="G6443">
        <v>55</v>
      </c>
      <c r="H6443">
        <v>429579</v>
      </c>
      <c r="I6443" t="s">
        <v>58</v>
      </c>
      <c r="J6443" s="3">
        <v>44100</v>
      </c>
      <c r="K6443">
        <v>950</v>
      </c>
      <c r="L6443" t="s">
        <v>25732</v>
      </c>
      <c r="M6443" t="s">
        <v>115</v>
      </c>
      <c r="N6443" t="s">
        <v>25733</v>
      </c>
      <c r="O6443" t="s">
        <v>25734</v>
      </c>
      <c r="P6443" t="s">
        <v>51</v>
      </c>
      <c r="Q6443">
        <v>6</v>
      </c>
      <c r="R6443" t="s">
        <v>88</v>
      </c>
      <c r="S6443" t="s">
        <v>118</v>
      </c>
      <c r="T6443">
        <v>10638</v>
      </c>
      <c r="U6443" s="1">
        <v>45406</v>
      </c>
      <c r="V6443" t="s">
        <v>80</v>
      </c>
      <c r="W6443">
        <v>443171</v>
      </c>
      <c r="X6443" t="s">
        <v>25735</v>
      </c>
      <c r="Y6443">
        <v>606</v>
      </c>
      <c r="Z6443">
        <v>2199</v>
      </c>
      <c r="AA6443">
        <v>3</v>
      </c>
      <c r="AB6443">
        <v>2638.8</v>
      </c>
      <c r="AC6443">
        <f>Table1_1[[#This Row],[Price]]*Table1_1[[#This Row],[Quantity]]</f>
        <v>6597</v>
      </c>
    </row>
    <row r="6444" spans="1:29" x14ac:dyDescent="0.3">
      <c r="A6444" t="s">
        <v>28</v>
      </c>
      <c r="B6444" t="s">
        <v>29</v>
      </c>
      <c r="C6444" t="s">
        <v>193</v>
      </c>
      <c r="D6444" t="s">
        <v>187</v>
      </c>
      <c r="E6444" t="s">
        <v>32</v>
      </c>
      <c r="F6444" t="s">
        <v>47</v>
      </c>
      <c r="G6444">
        <v>54</v>
      </c>
      <c r="H6444">
        <v>432995</v>
      </c>
      <c r="I6444" t="s">
        <v>58</v>
      </c>
      <c r="J6444" s="3">
        <v>44003</v>
      </c>
      <c r="K6444">
        <v>950</v>
      </c>
      <c r="L6444" t="s">
        <v>25736</v>
      </c>
      <c r="M6444" t="s">
        <v>731</v>
      </c>
      <c r="N6444" t="s">
        <v>25737</v>
      </c>
      <c r="O6444" t="s">
        <v>25738</v>
      </c>
      <c r="P6444" t="s">
        <v>51</v>
      </c>
      <c r="Q6444">
        <v>8</v>
      </c>
      <c r="R6444" t="s">
        <v>40</v>
      </c>
      <c r="S6444" t="s">
        <v>63</v>
      </c>
      <c r="T6444">
        <v>20104</v>
      </c>
      <c r="U6444" s="1">
        <v>45550</v>
      </c>
      <c r="V6444" t="s">
        <v>180</v>
      </c>
      <c r="W6444">
        <v>229701</v>
      </c>
      <c r="X6444" t="s">
        <v>25739</v>
      </c>
      <c r="Y6444">
        <v>318</v>
      </c>
      <c r="Z6444">
        <v>2392</v>
      </c>
      <c r="AA6444">
        <v>7</v>
      </c>
      <c r="AB6444">
        <v>6697.6</v>
      </c>
      <c r="AC6444">
        <f>Table1_1[[#This Row],[Price]]*Table1_1[[#This Row],[Quantity]]</f>
        <v>16744</v>
      </c>
    </row>
    <row r="6445" spans="1:29" x14ac:dyDescent="0.3">
      <c r="A6445" t="s">
        <v>28</v>
      </c>
      <c r="B6445" t="s">
        <v>29</v>
      </c>
      <c r="C6445" t="s">
        <v>54</v>
      </c>
      <c r="D6445" t="s">
        <v>82</v>
      </c>
      <c r="E6445" t="s">
        <v>32</v>
      </c>
      <c r="F6445" t="s">
        <v>47</v>
      </c>
      <c r="G6445">
        <v>73</v>
      </c>
      <c r="H6445">
        <v>439019</v>
      </c>
      <c r="I6445" t="s">
        <v>58</v>
      </c>
      <c r="J6445" s="3">
        <v>44086</v>
      </c>
      <c r="K6445">
        <v>800</v>
      </c>
      <c r="L6445" t="s">
        <v>25740</v>
      </c>
      <c r="M6445" t="s">
        <v>85</v>
      </c>
      <c r="N6445" t="s">
        <v>25741</v>
      </c>
      <c r="O6445">
        <v>-5906</v>
      </c>
      <c r="P6445" t="s">
        <v>71</v>
      </c>
      <c r="Q6445">
        <v>18</v>
      </c>
      <c r="R6445" t="s">
        <v>40</v>
      </c>
      <c r="S6445" t="s">
        <v>41</v>
      </c>
      <c r="T6445">
        <v>81349</v>
      </c>
      <c r="U6445" s="1">
        <v>45499</v>
      </c>
      <c r="V6445" t="s">
        <v>126</v>
      </c>
      <c r="W6445">
        <v>688476</v>
      </c>
      <c r="X6445" t="s">
        <v>25742</v>
      </c>
      <c r="Y6445">
        <v>867</v>
      </c>
      <c r="Z6445">
        <v>1899</v>
      </c>
      <c r="AA6445">
        <v>3</v>
      </c>
      <c r="AB6445">
        <v>2278.8000000000002</v>
      </c>
      <c r="AC6445">
        <f>Table1_1[[#This Row],[Price]]*Table1_1[[#This Row],[Quantity]]</f>
        <v>5697</v>
      </c>
    </row>
    <row r="6446" spans="1:29" x14ac:dyDescent="0.3">
      <c r="A6446" t="s">
        <v>28</v>
      </c>
      <c r="B6446" t="s">
        <v>29</v>
      </c>
      <c r="C6446" t="s">
        <v>30</v>
      </c>
      <c r="D6446" t="s">
        <v>349</v>
      </c>
      <c r="E6446" t="s">
        <v>46</v>
      </c>
      <c r="F6446" t="s">
        <v>113</v>
      </c>
      <c r="G6446">
        <v>90</v>
      </c>
      <c r="H6446">
        <v>435989</v>
      </c>
      <c r="I6446" t="s">
        <v>34</v>
      </c>
      <c r="J6446" s="3">
        <v>44933</v>
      </c>
      <c r="K6446">
        <v>1400</v>
      </c>
      <c r="L6446" t="s">
        <v>25743</v>
      </c>
      <c r="M6446" t="s">
        <v>85</v>
      </c>
      <c r="N6446" t="s">
        <v>25744</v>
      </c>
      <c r="O6446" t="s">
        <v>25745</v>
      </c>
      <c r="P6446" t="s">
        <v>71</v>
      </c>
      <c r="Q6446">
        <v>13</v>
      </c>
      <c r="R6446" t="s">
        <v>40</v>
      </c>
      <c r="S6446" t="s">
        <v>41</v>
      </c>
      <c r="T6446">
        <v>48537</v>
      </c>
      <c r="U6446" s="1">
        <v>45600</v>
      </c>
      <c r="V6446" t="s">
        <v>42</v>
      </c>
      <c r="W6446">
        <v>491850</v>
      </c>
      <c r="X6446" t="s">
        <v>25746</v>
      </c>
      <c r="Y6446">
        <v>664</v>
      </c>
      <c r="Z6446">
        <v>1342</v>
      </c>
      <c r="AA6446">
        <v>5</v>
      </c>
      <c r="AB6446">
        <v>2684</v>
      </c>
      <c r="AC6446">
        <f>Table1_1[[#This Row],[Price]]*Table1_1[[#This Row],[Quantity]]</f>
        <v>6710</v>
      </c>
    </row>
    <row r="6447" spans="1:29" x14ac:dyDescent="0.3">
      <c r="A6447" t="s">
        <v>28</v>
      </c>
      <c r="B6447" t="s">
        <v>29</v>
      </c>
      <c r="C6447" t="s">
        <v>193</v>
      </c>
      <c r="D6447" t="s">
        <v>267</v>
      </c>
      <c r="E6447" t="s">
        <v>32</v>
      </c>
      <c r="F6447" t="s">
        <v>57</v>
      </c>
      <c r="G6447">
        <v>46</v>
      </c>
      <c r="H6447">
        <v>435532</v>
      </c>
      <c r="I6447" t="s">
        <v>34</v>
      </c>
      <c r="J6447" s="3">
        <v>45538</v>
      </c>
      <c r="K6447">
        <v>1400</v>
      </c>
      <c r="L6447" t="s">
        <v>16742</v>
      </c>
      <c r="M6447" t="s">
        <v>869</v>
      </c>
      <c r="N6447" t="s">
        <v>25747</v>
      </c>
      <c r="O6447" t="s">
        <v>25748</v>
      </c>
      <c r="P6447" t="s">
        <v>51</v>
      </c>
      <c r="Q6447">
        <v>6</v>
      </c>
      <c r="R6447" t="s">
        <v>40</v>
      </c>
      <c r="S6447" t="s">
        <v>63</v>
      </c>
      <c r="T6447">
        <v>25279</v>
      </c>
      <c r="U6447" s="1">
        <v>45303</v>
      </c>
      <c r="V6447" t="s">
        <v>111</v>
      </c>
      <c r="W6447">
        <v>418999</v>
      </c>
      <c r="X6447" t="s">
        <v>25749</v>
      </c>
      <c r="Y6447">
        <v>673</v>
      </c>
      <c r="Z6447">
        <v>972</v>
      </c>
      <c r="AA6447">
        <v>6</v>
      </c>
      <c r="AB6447">
        <v>2332.8000000000002</v>
      </c>
      <c r="AC6447">
        <f>Table1_1[[#This Row],[Price]]*Table1_1[[#This Row],[Quantity]]</f>
        <v>5832</v>
      </c>
    </row>
    <row r="6448" spans="1:29" x14ac:dyDescent="0.3">
      <c r="A6448" t="s">
        <v>28</v>
      </c>
      <c r="B6448" t="s">
        <v>29</v>
      </c>
      <c r="C6448" t="s">
        <v>91</v>
      </c>
      <c r="D6448" t="s">
        <v>338</v>
      </c>
      <c r="E6448" t="s">
        <v>46</v>
      </c>
      <c r="F6448" t="s">
        <v>135</v>
      </c>
      <c r="G6448">
        <v>36</v>
      </c>
      <c r="H6448">
        <v>432112</v>
      </c>
      <c r="I6448" t="s">
        <v>34</v>
      </c>
      <c r="J6448" s="3">
        <v>45529</v>
      </c>
      <c r="K6448">
        <v>1300</v>
      </c>
      <c r="L6448" t="s">
        <v>25750</v>
      </c>
      <c r="M6448" t="s">
        <v>313</v>
      </c>
      <c r="N6448" t="s">
        <v>25751</v>
      </c>
      <c r="O6448" t="s">
        <v>25752</v>
      </c>
      <c r="P6448" t="s">
        <v>39</v>
      </c>
      <c r="Q6448">
        <v>16</v>
      </c>
      <c r="R6448" t="s">
        <v>88</v>
      </c>
      <c r="S6448" t="s">
        <v>41</v>
      </c>
      <c r="T6448">
        <v>94460</v>
      </c>
      <c r="U6448" s="1">
        <v>45491</v>
      </c>
      <c r="V6448" t="s">
        <v>126</v>
      </c>
      <c r="W6448">
        <v>765879</v>
      </c>
      <c r="X6448" t="s">
        <v>25753</v>
      </c>
      <c r="Y6448">
        <v>977</v>
      </c>
      <c r="Z6448">
        <v>2278</v>
      </c>
      <c r="AA6448">
        <v>1</v>
      </c>
      <c r="AB6448">
        <v>911.2</v>
      </c>
      <c r="AC6448">
        <f>Table1_1[[#This Row],[Price]]*Table1_1[[#This Row],[Quantity]]</f>
        <v>2278</v>
      </c>
    </row>
    <row r="6449" spans="1:29" x14ac:dyDescent="0.3">
      <c r="A6449" t="s">
        <v>28</v>
      </c>
      <c r="B6449" t="s">
        <v>29</v>
      </c>
      <c r="C6449" t="s">
        <v>30</v>
      </c>
      <c r="D6449" t="s">
        <v>616</v>
      </c>
      <c r="E6449" t="s">
        <v>32</v>
      </c>
      <c r="F6449" t="s">
        <v>99</v>
      </c>
      <c r="G6449">
        <v>4</v>
      </c>
      <c r="H6449">
        <v>419667</v>
      </c>
      <c r="I6449" t="s">
        <v>34</v>
      </c>
      <c r="J6449" s="3">
        <v>44436</v>
      </c>
      <c r="K6449">
        <v>1000</v>
      </c>
      <c r="L6449" t="s">
        <v>25754</v>
      </c>
      <c r="M6449" t="s">
        <v>1091</v>
      </c>
      <c r="N6449" t="s">
        <v>25755</v>
      </c>
      <c r="O6449" t="s">
        <v>25756</v>
      </c>
      <c r="P6449" t="s">
        <v>71</v>
      </c>
      <c r="Q6449">
        <v>13</v>
      </c>
      <c r="R6449" t="s">
        <v>40</v>
      </c>
      <c r="S6449" t="s">
        <v>118</v>
      </c>
      <c r="T6449">
        <v>10986</v>
      </c>
      <c r="U6449" s="1">
        <v>45375</v>
      </c>
      <c r="V6449" t="s">
        <v>72</v>
      </c>
      <c r="W6449">
        <v>613587</v>
      </c>
      <c r="X6449" t="s">
        <v>25757</v>
      </c>
      <c r="Y6449">
        <v>593</v>
      </c>
      <c r="Z6449">
        <v>1977</v>
      </c>
      <c r="AA6449">
        <v>1</v>
      </c>
      <c r="AB6449">
        <v>790.80000000000007</v>
      </c>
      <c r="AC6449">
        <f>Table1_1[[#This Row],[Price]]*Table1_1[[#This Row],[Quantity]]</f>
        <v>1977</v>
      </c>
    </row>
    <row r="6450" spans="1:29" x14ac:dyDescent="0.3">
      <c r="A6450" t="s">
        <v>28</v>
      </c>
      <c r="B6450" t="s">
        <v>29</v>
      </c>
      <c r="C6450" t="s">
        <v>157</v>
      </c>
      <c r="D6450" t="s">
        <v>267</v>
      </c>
      <c r="E6450" t="s">
        <v>46</v>
      </c>
      <c r="F6450" t="s">
        <v>150</v>
      </c>
      <c r="G6450">
        <v>8</v>
      </c>
      <c r="H6450">
        <v>422512</v>
      </c>
      <c r="I6450" t="s">
        <v>58</v>
      </c>
      <c r="J6450" s="3">
        <v>45253</v>
      </c>
      <c r="K6450">
        <v>950</v>
      </c>
      <c r="L6450" t="s">
        <v>25758</v>
      </c>
      <c r="M6450" t="s">
        <v>670</v>
      </c>
      <c r="N6450" t="s">
        <v>25759</v>
      </c>
      <c r="O6450" t="s">
        <v>25760</v>
      </c>
      <c r="P6450" t="s">
        <v>39</v>
      </c>
      <c r="Q6450">
        <v>8</v>
      </c>
      <c r="R6450" t="s">
        <v>88</v>
      </c>
      <c r="S6450" t="s">
        <v>118</v>
      </c>
      <c r="T6450">
        <v>82628</v>
      </c>
      <c r="U6450" s="1">
        <v>45429</v>
      </c>
      <c r="V6450" t="s">
        <v>140</v>
      </c>
      <c r="W6450">
        <v>188323</v>
      </c>
      <c r="X6450" t="s">
        <v>25761</v>
      </c>
      <c r="Y6450">
        <v>349</v>
      </c>
      <c r="Z6450">
        <v>569</v>
      </c>
      <c r="AA6450">
        <v>4</v>
      </c>
      <c r="AB6450">
        <v>910.40000000000009</v>
      </c>
      <c r="AC6450">
        <f>Table1_1[[#This Row],[Price]]*Table1_1[[#This Row],[Quantity]]</f>
        <v>2276</v>
      </c>
    </row>
    <row r="6451" spans="1:29" x14ac:dyDescent="0.3">
      <c r="A6451" t="s">
        <v>28</v>
      </c>
      <c r="B6451" t="s">
        <v>29</v>
      </c>
      <c r="C6451" t="s">
        <v>157</v>
      </c>
      <c r="D6451" t="s">
        <v>227</v>
      </c>
      <c r="E6451" t="s">
        <v>46</v>
      </c>
      <c r="F6451" t="s">
        <v>175</v>
      </c>
      <c r="G6451">
        <v>66</v>
      </c>
      <c r="H6451">
        <v>429898</v>
      </c>
      <c r="I6451" t="s">
        <v>34</v>
      </c>
      <c r="J6451" s="3">
        <v>44875</v>
      </c>
      <c r="K6451">
        <v>1100</v>
      </c>
      <c r="L6451" t="s">
        <v>25762</v>
      </c>
      <c r="M6451" t="s">
        <v>919</v>
      </c>
      <c r="N6451" t="s">
        <v>25763</v>
      </c>
      <c r="O6451" t="s">
        <v>25764</v>
      </c>
      <c r="P6451" t="s">
        <v>39</v>
      </c>
      <c r="Q6451">
        <v>8</v>
      </c>
      <c r="R6451" t="s">
        <v>88</v>
      </c>
      <c r="S6451" t="s">
        <v>118</v>
      </c>
      <c r="T6451">
        <v>38687</v>
      </c>
      <c r="U6451" s="1">
        <v>45485</v>
      </c>
      <c r="V6451" t="s">
        <v>126</v>
      </c>
      <c r="W6451">
        <v>750269</v>
      </c>
      <c r="X6451" t="s">
        <v>25765</v>
      </c>
      <c r="Y6451">
        <v>315</v>
      </c>
      <c r="Z6451">
        <v>881</v>
      </c>
      <c r="AA6451">
        <v>1</v>
      </c>
      <c r="AB6451">
        <v>352.40000000000003</v>
      </c>
      <c r="AC6451">
        <f>Table1_1[[#This Row],[Price]]*Table1_1[[#This Row],[Quantity]]</f>
        <v>881</v>
      </c>
    </row>
    <row r="6452" spans="1:29" x14ac:dyDescent="0.3">
      <c r="A6452" t="s">
        <v>28</v>
      </c>
      <c r="B6452" t="s">
        <v>29</v>
      </c>
      <c r="C6452" t="s">
        <v>91</v>
      </c>
      <c r="D6452" t="s">
        <v>524</v>
      </c>
      <c r="E6452" t="s">
        <v>56</v>
      </c>
      <c r="F6452" t="s">
        <v>106</v>
      </c>
      <c r="G6452">
        <v>82</v>
      </c>
      <c r="H6452">
        <v>422013</v>
      </c>
      <c r="I6452" t="s">
        <v>58</v>
      </c>
      <c r="J6452" s="3">
        <v>44224</v>
      </c>
      <c r="K6452">
        <v>1200</v>
      </c>
      <c r="L6452" t="s">
        <v>25767</v>
      </c>
      <c r="M6452" t="s">
        <v>1007</v>
      </c>
      <c r="N6452" t="s">
        <v>25768</v>
      </c>
      <c r="O6452" t="s">
        <v>25769</v>
      </c>
      <c r="P6452" t="s">
        <v>39</v>
      </c>
      <c r="Q6452">
        <v>6</v>
      </c>
      <c r="R6452" t="s">
        <v>40</v>
      </c>
      <c r="S6452" t="s">
        <v>63</v>
      </c>
      <c r="T6452">
        <v>16317</v>
      </c>
      <c r="U6452" s="1">
        <v>45492</v>
      </c>
      <c r="V6452" t="s">
        <v>126</v>
      </c>
      <c r="W6452">
        <v>154799</v>
      </c>
      <c r="X6452" t="s">
        <v>25770</v>
      </c>
      <c r="Y6452">
        <v>265</v>
      </c>
      <c r="Z6452">
        <v>1575</v>
      </c>
      <c r="AA6452">
        <v>8</v>
      </c>
      <c r="AB6452">
        <v>5040</v>
      </c>
      <c r="AC6452">
        <f>Table1_1[[#This Row],[Price]]*Table1_1[[#This Row],[Quantity]]</f>
        <v>12600</v>
      </c>
    </row>
    <row r="6453" spans="1:29" x14ac:dyDescent="0.3">
      <c r="A6453" t="s">
        <v>28</v>
      </c>
      <c r="B6453" t="s">
        <v>29</v>
      </c>
      <c r="C6453" t="s">
        <v>30</v>
      </c>
      <c r="D6453" t="s">
        <v>411</v>
      </c>
      <c r="E6453" t="s">
        <v>46</v>
      </c>
      <c r="F6453" t="s">
        <v>47</v>
      </c>
      <c r="G6453">
        <v>44</v>
      </c>
      <c r="H6453">
        <v>423527</v>
      </c>
      <c r="I6453" t="s">
        <v>58</v>
      </c>
      <c r="J6453" s="3">
        <v>43896</v>
      </c>
      <c r="K6453">
        <v>800</v>
      </c>
      <c r="L6453" t="s">
        <v>25771</v>
      </c>
      <c r="M6453" t="s">
        <v>1409</v>
      </c>
      <c r="N6453" t="s">
        <v>25772</v>
      </c>
      <c r="O6453" t="s">
        <v>25773</v>
      </c>
      <c r="P6453" t="s">
        <v>39</v>
      </c>
      <c r="Q6453">
        <v>5</v>
      </c>
      <c r="R6453" t="s">
        <v>88</v>
      </c>
      <c r="S6453" t="s">
        <v>118</v>
      </c>
      <c r="T6453">
        <v>11283</v>
      </c>
      <c r="U6453" s="1">
        <v>45354</v>
      </c>
      <c r="V6453" t="s">
        <v>72</v>
      </c>
      <c r="W6453">
        <v>680279</v>
      </c>
      <c r="X6453" t="s">
        <v>25774</v>
      </c>
      <c r="Y6453">
        <v>342</v>
      </c>
      <c r="Z6453">
        <v>1446</v>
      </c>
      <c r="AA6453">
        <v>2</v>
      </c>
      <c r="AB6453">
        <v>1156.8</v>
      </c>
      <c r="AC6453">
        <f>Table1_1[[#This Row],[Price]]*Table1_1[[#This Row],[Quantity]]</f>
        <v>2892</v>
      </c>
    </row>
    <row r="6454" spans="1:29" x14ac:dyDescent="0.3">
      <c r="A6454" t="s">
        <v>28</v>
      </c>
      <c r="B6454" t="s">
        <v>29</v>
      </c>
      <c r="C6454" t="s">
        <v>30</v>
      </c>
      <c r="D6454" t="s">
        <v>380</v>
      </c>
      <c r="E6454" t="s">
        <v>46</v>
      </c>
      <c r="F6454" t="s">
        <v>83</v>
      </c>
      <c r="G6454">
        <v>3</v>
      </c>
      <c r="H6454">
        <v>428987</v>
      </c>
      <c r="I6454" t="s">
        <v>58</v>
      </c>
      <c r="J6454" s="3">
        <v>44408</v>
      </c>
      <c r="K6454">
        <v>1000</v>
      </c>
      <c r="L6454" t="s">
        <v>25775</v>
      </c>
      <c r="M6454" t="s">
        <v>244</v>
      </c>
      <c r="N6454" t="s">
        <v>25776</v>
      </c>
      <c r="O6454" t="s">
        <v>25777</v>
      </c>
      <c r="P6454" t="s">
        <v>87</v>
      </c>
      <c r="Q6454">
        <v>19</v>
      </c>
      <c r="R6454" t="s">
        <v>40</v>
      </c>
      <c r="S6454" t="s">
        <v>41</v>
      </c>
      <c r="T6454">
        <v>99755</v>
      </c>
      <c r="U6454" s="1">
        <v>45397</v>
      </c>
      <c r="V6454" t="s">
        <v>80</v>
      </c>
      <c r="W6454">
        <v>945755</v>
      </c>
      <c r="X6454" t="s">
        <v>25778</v>
      </c>
      <c r="Y6454">
        <v>384</v>
      </c>
      <c r="Z6454">
        <v>2368</v>
      </c>
      <c r="AA6454">
        <v>3</v>
      </c>
      <c r="AB6454">
        <v>2841.6000000000004</v>
      </c>
      <c r="AC6454">
        <f>Table1_1[[#This Row],[Price]]*Table1_1[[#This Row],[Quantity]]</f>
        <v>7104</v>
      </c>
    </row>
    <row r="6455" spans="1:29" x14ac:dyDescent="0.3">
      <c r="A6455" t="s">
        <v>28</v>
      </c>
      <c r="B6455" t="s">
        <v>29</v>
      </c>
      <c r="C6455" t="s">
        <v>193</v>
      </c>
      <c r="D6455" t="s">
        <v>611</v>
      </c>
      <c r="E6455" t="s">
        <v>46</v>
      </c>
      <c r="F6455" t="s">
        <v>355</v>
      </c>
      <c r="G6455">
        <v>37</v>
      </c>
      <c r="H6455">
        <v>401552</v>
      </c>
      <c r="I6455" t="s">
        <v>34</v>
      </c>
      <c r="J6455" s="3">
        <v>44537</v>
      </c>
      <c r="K6455">
        <v>1400</v>
      </c>
      <c r="L6455" t="s">
        <v>25779</v>
      </c>
      <c r="M6455" t="s">
        <v>869</v>
      </c>
      <c r="N6455" t="s">
        <v>25780</v>
      </c>
      <c r="O6455" t="s">
        <v>25781</v>
      </c>
      <c r="P6455" t="s">
        <v>51</v>
      </c>
      <c r="Q6455">
        <v>7</v>
      </c>
      <c r="R6455" t="s">
        <v>88</v>
      </c>
      <c r="S6455" t="s">
        <v>118</v>
      </c>
      <c r="T6455">
        <v>48560</v>
      </c>
      <c r="U6455" s="1">
        <v>45299</v>
      </c>
      <c r="V6455" t="s">
        <v>111</v>
      </c>
      <c r="W6455">
        <v>454346</v>
      </c>
      <c r="X6455" t="s">
        <v>25782</v>
      </c>
      <c r="Y6455">
        <v>718</v>
      </c>
      <c r="Z6455">
        <v>2661</v>
      </c>
      <c r="AA6455">
        <v>3</v>
      </c>
      <c r="AB6455">
        <v>3193.2000000000003</v>
      </c>
      <c r="AC6455">
        <f>Table1_1[[#This Row],[Price]]*Table1_1[[#This Row],[Quantity]]</f>
        <v>7983</v>
      </c>
    </row>
    <row r="6456" spans="1:29" x14ac:dyDescent="0.3">
      <c r="A6456" t="s">
        <v>28</v>
      </c>
      <c r="B6456" t="s">
        <v>29</v>
      </c>
      <c r="C6456" t="s">
        <v>44</v>
      </c>
      <c r="D6456" t="s">
        <v>82</v>
      </c>
      <c r="E6456" t="s">
        <v>46</v>
      </c>
      <c r="F6456" t="s">
        <v>57</v>
      </c>
      <c r="G6456">
        <v>82</v>
      </c>
      <c r="H6456">
        <v>405386</v>
      </c>
      <c r="I6456" t="s">
        <v>58</v>
      </c>
      <c r="J6456" s="3">
        <v>44023</v>
      </c>
      <c r="K6456">
        <v>1200</v>
      </c>
      <c r="L6456" t="s">
        <v>25784</v>
      </c>
      <c r="M6456" t="s">
        <v>1212</v>
      </c>
      <c r="N6456" t="s">
        <v>25785</v>
      </c>
      <c r="O6456" t="s">
        <v>25786</v>
      </c>
      <c r="P6456" t="s">
        <v>39</v>
      </c>
      <c r="Q6456">
        <v>5</v>
      </c>
      <c r="R6456" t="s">
        <v>40</v>
      </c>
      <c r="S6456" t="s">
        <v>63</v>
      </c>
      <c r="T6456">
        <v>55722</v>
      </c>
      <c r="U6456" s="1">
        <v>45461</v>
      </c>
      <c r="V6456" t="s">
        <v>52</v>
      </c>
      <c r="W6456">
        <v>407915</v>
      </c>
      <c r="X6456" t="s">
        <v>25787</v>
      </c>
      <c r="Y6456">
        <v>956</v>
      </c>
      <c r="Z6456">
        <v>1027</v>
      </c>
      <c r="AA6456">
        <v>7</v>
      </c>
      <c r="AB6456">
        <v>2875.6000000000004</v>
      </c>
      <c r="AC6456">
        <f>Table1_1[[#This Row],[Price]]*Table1_1[[#This Row],[Quantity]]</f>
        <v>7189</v>
      </c>
    </row>
    <row r="6457" spans="1:29" x14ac:dyDescent="0.3">
      <c r="A6457" t="s">
        <v>28</v>
      </c>
      <c r="B6457" t="s">
        <v>29</v>
      </c>
      <c r="C6457" t="s">
        <v>157</v>
      </c>
      <c r="D6457" t="s">
        <v>45</v>
      </c>
      <c r="E6457" t="s">
        <v>32</v>
      </c>
      <c r="F6457" t="s">
        <v>33</v>
      </c>
      <c r="G6457">
        <v>68</v>
      </c>
      <c r="H6457">
        <v>411781</v>
      </c>
      <c r="I6457" t="s">
        <v>34</v>
      </c>
      <c r="J6457" s="3">
        <v>44344</v>
      </c>
      <c r="K6457">
        <v>950</v>
      </c>
      <c r="L6457" t="s">
        <v>25789</v>
      </c>
      <c r="M6457" t="s">
        <v>487</v>
      </c>
      <c r="N6457" t="s">
        <v>25790</v>
      </c>
      <c r="O6457" t="s">
        <v>25791</v>
      </c>
      <c r="P6457" t="s">
        <v>87</v>
      </c>
      <c r="Q6457">
        <v>19</v>
      </c>
      <c r="R6457" t="s">
        <v>40</v>
      </c>
      <c r="S6457" t="s">
        <v>79</v>
      </c>
      <c r="T6457">
        <v>95695</v>
      </c>
      <c r="U6457" s="1">
        <v>45442</v>
      </c>
      <c r="V6457" t="s">
        <v>140</v>
      </c>
      <c r="W6457">
        <v>282046</v>
      </c>
      <c r="X6457" t="s">
        <v>25792</v>
      </c>
      <c r="Y6457">
        <v>229</v>
      </c>
      <c r="Z6457">
        <v>2053</v>
      </c>
      <c r="AA6457">
        <v>5</v>
      </c>
      <c r="AB6457">
        <v>4106</v>
      </c>
      <c r="AC6457">
        <f>Table1_1[[#This Row],[Price]]*Table1_1[[#This Row],[Quantity]]</f>
        <v>10265</v>
      </c>
    </row>
    <row r="6458" spans="1:29" x14ac:dyDescent="0.3">
      <c r="A6458" t="s">
        <v>28</v>
      </c>
      <c r="B6458" t="s">
        <v>29</v>
      </c>
      <c r="C6458" t="s">
        <v>54</v>
      </c>
      <c r="D6458" t="s">
        <v>621</v>
      </c>
      <c r="E6458" t="s">
        <v>56</v>
      </c>
      <c r="F6458" t="s">
        <v>106</v>
      </c>
      <c r="G6458">
        <v>32</v>
      </c>
      <c r="H6458">
        <v>409602</v>
      </c>
      <c r="I6458" t="s">
        <v>34</v>
      </c>
      <c r="J6458" s="3">
        <v>43966</v>
      </c>
      <c r="K6458">
        <v>1200</v>
      </c>
      <c r="L6458" t="s">
        <v>25793</v>
      </c>
      <c r="M6458" t="s">
        <v>747</v>
      </c>
      <c r="N6458" t="s">
        <v>25794</v>
      </c>
      <c r="O6458" t="s">
        <v>25795</v>
      </c>
      <c r="P6458" t="s">
        <v>71</v>
      </c>
      <c r="Q6458">
        <v>6</v>
      </c>
      <c r="R6458" t="s">
        <v>88</v>
      </c>
      <c r="S6458" t="s">
        <v>41</v>
      </c>
      <c r="T6458">
        <v>94479</v>
      </c>
      <c r="U6458" s="1">
        <v>45468</v>
      </c>
      <c r="V6458" t="s">
        <v>52</v>
      </c>
      <c r="W6458">
        <v>198969</v>
      </c>
      <c r="X6458" t="s">
        <v>25796</v>
      </c>
      <c r="Y6458">
        <v>501</v>
      </c>
      <c r="Z6458">
        <v>1228</v>
      </c>
      <c r="AA6458">
        <v>7</v>
      </c>
      <c r="AB6458">
        <v>3438.4</v>
      </c>
      <c r="AC6458">
        <f>Table1_1[[#This Row],[Price]]*Table1_1[[#This Row],[Quantity]]</f>
        <v>8596</v>
      </c>
    </row>
    <row r="6459" spans="1:29" x14ac:dyDescent="0.3">
      <c r="A6459" t="s">
        <v>28</v>
      </c>
      <c r="B6459" t="s">
        <v>29</v>
      </c>
      <c r="C6459" t="s">
        <v>91</v>
      </c>
      <c r="D6459" t="s">
        <v>142</v>
      </c>
      <c r="E6459" t="s">
        <v>56</v>
      </c>
      <c r="F6459" t="s">
        <v>135</v>
      </c>
      <c r="G6459">
        <v>61</v>
      </c>
      <c r="H6459">
        <v>421560</v>
      </c>
      <c r="I6459" t="s">
        <v>34</v>
      </c>
      <c r="J6459" s="3">
        <v>45372</v>
      </c>
      <c r="K6459">
        <v>1000</v>
      </c>
      <c r="L6459" t="s">
        <v>25797</v>
      </c>
      <c r="M6459" t="s">
        <v>250</v>
      </c>
      <c r="N6459" t="s">
        <v>25798</v>
      </c>
      <c r="O6459" t="s">
        <v>25799</v>
      </c>
      <c r="P6459" t="s">
        <v>87</v>
      </c>
      <c r="Q6459">
        <v>14</v>
      </c>
      <c r="R6459" t="s">
        <v>88</v>
      </c>
      <c r="S6459" t="s">
        <v>118</v>
      </c>
      <c r="T6459">
        <v>66033</v>
      </c>
      <c r="U6459" s="1">
        <v>45327</v>
      </c>
      <c r="V6459" t="s">
        <v>119</v>
      </c>
      <c r="W6459">
        <v>810138</v>
      </c>
      <c r="X6459" t="s">
        <v>9927</v>
      </c>
      <c r="Y6459">
        <v>621</v>
      </c>
      <c r="Z6459">
        <v>2900</v>
      </c>
      <c r="AA6459">
        <v>8</v>
      </c>
      <c r="AB6459">
        <v>9280</v>
      </c>
      <c r="AC6459">
        <f>Table1_1[[#This Row],[Price]]*Table1_1[[#This Row],[Quantity]]</f>
        <v>23200</v>
      </c>
    </row>
    <row r="6460" spans="1:29" x14ac:dyDescent="0.3">
      <c r="A6460" t="s">
        <v>28</v>
      </c>
      <c r="B6460" t="s">
        <v>29</v>
      </c>
      <c r="C6460" t="s">
        <v>44</v>
      </c>
      <c r="D6460" t="s">
        <v>227</v>
      </c>
      <c r="E6460" t="s">
        <v>56</v>
      </c>
      <c r="F6460" t="s">
        <v>113</v>
      </c>
      <c r="G6460">
        <v>85</v>
      </c>
      <c r="H6460">
        <v>406626</v>
      </c>
      <c r="I6460" t="s">
        <v>34</v>
      </c>
      <c r="J6460" s="3">
        <v>43948</v>
      </c>
      <c r="K6460">
        <v>1300</v>
      </c>
      <c r="L6460" t="s">
        <v>25800</v>
      </c>
      <c r="M6460" t="s">
        <v>287</v>
      </c>
      <c r="N6460" t="s">
        <v>25801</v>
      </c>
      <c r="O6460" t="s">
        <v>25802</v>
      </c>
      <c r="P6460" t="s">
        <v>71</v>
      </c>
      <c r="Q6460">
        <v>7</v>
      </c>
      <c r="R6460" t="s">
        <v>40</v>
      </c>
      <c r="S6460" t="s">
        <v>63</v>
      </c>
      <c r="T6460">
        <v>85533</v>
      </c>
      <c r="U6460" s="1">
        <v>45610</v>
      </c>
      <c r="V6460" t="s">
        <v>42</v>
      </c>
      <c r="W6460">
        <v>179548</v>
      </c>
      <c r="X6460" t="s">
        <v>25803</v>
      </c>
      <c r="Y6460">
        <v>821</v>
      </c>
      <c r="Z6460">
        <v>2473</v>
      </c>
      <c r="AA6460">
        <v>4</v>
      </c>
      <c r="AB6460">
        <v>3956.8</v>
      </c>
      <c r="AC6460">
        <f>Table1_1[[#This Row],[Price]]*Table1_1[[#This Row],[Quantity]]</f>
        <v>9892</v>
      </c>
    </row>
    <row r="6461" spans="1:29" x14ac:dyDescent="0.3">
      <c r="A6461" t="s">
        <v>28</v>
      </c>
      <c r="B6461" t="s">
        <v>29</v>
      </c>
      <c r="C6461" t="s">
        <v>148</v>
      </c>
      <c r="D6461" t="s">
        <v>411</v>
      </c>
      <c r="E6461" t="s">
        <v>46</v>
      </c>
      <c r="F6461" t="s">
        <v>150</v>
      </c>
      <c r="G6461">
        <v>75</v>
      </c>
      <c r="H6461">
        <v>431371</v>
      </c>
      <c r="I6461" t="s">
        <v>34</v>
      </c>
      <c r="J6461" s="3">
        <v>44956</v>
      </c>
      <c r="K6461">
        <v>800</v>
      </c>
      <c r="L6461" t="s">
        <v>25804</v>
      </c>
      <c r="M6461" t="s">
        <v>1007</v>
      </c>
      <c r="N6461" t="s">
        <v>25805</v>
      </c>
      <c r="O6461" t="s">
        <v>25806</v>
      </c>
      <c r="P6461" t="s">
        <v>87</v>
      </c>
      <c r="Q6461">
        <v>14</v>
      </c>
      <c r="R6461" t="s">
        <v>88</v>
      </c>
      <c r="S6461" t="s">
        <v>41</v>
      </c>
      <c r="T6461">
        <v>94648</v>
      </c>
      <c r="U6461" s="1">
        <v>45455</v>
      </c>
      <c r="V6461" t="s">
        <v>52</v>
      </c>
      <c r="W6461">
        <v>250359</v>
      </c>
      <c r="X6461" t="s">
        <v>3998</v>
      </c>
      <c r="Y6461">
        <v>492</v>
      </c>
      <c r="Z6461">
        <v>2249</v>
      </c>
      <c r="AA6461">
        <v>3</v>
      </c>
      <c r="AB6461">
        <v>2698.8</v>
      </c>
      <c r="AC6461">
        <f>Table1_1[[#This Row],[Price]]*Table1_1[[#This Row],[Quantity]]</f>
        <v>6747</v>
      </c>
    </row>
    <row r="6462" spans="1:29" x14ac:dyDescent="0.3">
      <c r="A6462" t="s">
        <v>28</v>
      </c>
      <c r="B6462" t="s">
        <v>29</v>
      </c>
      <c r="C6462" t="s">
        <v>91</v>
      </c>
      <c r="D6462" t="s">
        <v>291</v>
      </c>
      <c r="E6462" t="s">
        <v>56</v>
      </c>
      <c r="F6462" t="s">
        <v>175</v>
      </c>
      <c r="G6462">
        <v>6</v>
      </c>
      <c r="H6462">
        <v>437651</v>
      </c>
      <c r="I6462" t="s">
        <v>34</v>
      </c>
      <c r="J6462" s="3">
        <v>44655</v>
      </c>
      <c r="K6462">
        <v>1300</v>
      </c>
      <c r="L6462" t="s">
        <v>25807</v>
      </c>
      <c r="M6462" t="s">
        <v>366</v>
      </c>
      <c r="N6462" t="s">
        <v>25808</v>
      </c>
      <c r="O6462" t="s">
        <v>25809</v>
      </c>
      <c r="P6462" t="s">
        <v>51</v>
      </c>
      <c r="Q6462">
        <v>17</v>
      </c>
      <c r="R6462" t="s">
        <v>40</v>
      </c>
      <c r="S6462" t="s">
        <v>118</v>
      </c>
      <c r="T6462">
        <v>49749</v>
      </c>
      <c r="U6462" s="1">
        <v>45364</v>
      </c>
      <c r="V6462" t="s">
        <v>72</v>
      </c>
      <c r="W6462">
        <v>901319</v>
      </c>
      <c r="X6462" t="s">
        <v>25810</v>
      </c>
      <c r="Y6462">
        <v>994</v>
      </c>
      <c r="Z6462">
        <v>835</v>
      </c>
      <c r="AA6462">
        <v>2</v>
      </c>
      <c r="AB6462">
        <v>668</v>
      </c>
      <c r="AC6462">
        <f>Table1_1[[#This Row],[Price]]*Table1_1[[#This Row],[Quantity]]</f>
        <v>1670</v>
      </c>
    </row>
    <row r="6463" spans="1:29" x14ac:dyDescent="0.3">
      <c r="A6463" t="s">
        <v>28</v>
      </c>
      <c r="B6463" t="s">
        <v>29</v>
      </c>
      <c r="C6463" t="s">
        <v>54</v>
      </c>
      <c r="D6463" t="s">
        <v>45</v>
      </c>
      <c r="E6463" t="s">
        <v>46</v>
      </c>
      <c r="F6463" t="s">
        <v>106</v>
      </c>
      <c r="G6463">
        <v>76</v>
      </c>
      <c r="H6463">
        <v>438095</v>
      </c>
      <c r="I6463" t="s">
        <v>58</v>
      </c>
      <c r="J6463" s="3">
        <v>43987</v>
      </c>
      <c r="K6463">
        <v>1200</v>
      </c>
      <c r="L6463" t="s">
        <v>25811</v>
      </c>
      <c r="M6463" t="s">
        <v>345</v>
      </c>
      <c r="N6463" t="s">
        <v>25812</v>
      </c>
      <c r="O6463" t="s">
        <v>25813</v>
      </c>
      <c r="P6463" t="s">
        <v>87</v>
      </c>
      <c r="Q6463">
        <v>17</v>
      </c>
      <c r="R6463" t="s">
        <v>40</v>
      </c>
      <c r="S6463" t="s">
        <v>63</v>
      </c>
      <c r="T6463">
        <v>97740</v>
      </c>
      <c r="U6463" s="1">
        <v>45400</v>
      </c>
      <c r="V6463" t="s">
        <v>80</v>
      </c>
      <c r="W6463">
        <v>606600</v>
      </c>
      <c r="X6463" t="s">
        <v>25814</v>
      </c>
      <c r="Y6463">
        <v>445</v>
      </c>
      <c r="Z6463">
        <v>2445</v>
      </c>
      <c r="AA6463">
        <v>6</v>
      </c>
      <c r="AB6463">
        <v>5868</v>
      </c>
      <c r="AC6463">
        <f>Table1_1[[#This Row],[Price]]*Table1_1[[#This Row],[Quantity]]</f>
        <v>14670</v>
      </c>
    </row>
    <row r="6464" spans="1:29" x14ac:dyDescent="0.3">
      <c r="A6464" t="s">
        <v>28</v>
      </c>
      <c r="B6464" t="s">
        <v>29</v>
      </c>
      <c r="C6464" t="s">
        <v>30</v>
      </c>
      <c r="D6464" t="s">
        <v>380</v>
      </c>
      <c r="E6464" t="s">
        <v>32</v>
      </c>
      <c r="F6464" t="s">
        <v>355</v>
      </c>
      <c r="G6464">
        <v>2</v>
      </c>
      <c r="H6464">
        <v>407081</v>
      </c>
      <c r="I6464" t="s">
        <v>58</v>
      </c>
      <c r="J6464" s="3">
        <v>45063</v>
      </c>
      <c r="K6464">
        <v>800</v>
      </c>
      <c r="L6464" t="s">
        <v>25815</v>
      </c>
      <c r="M6464" t="s">
        <v>680</v>
      </c>
      <c r="N6464" t="s">
        <v>25816</v>
      </c>
      <c r="O6464" t="s">
        <v>25817</v>
      </c>
      <c r="P6464" t="s">
        <v>71</v>
      </c>
      <c r="Q6464">
        <v>12</v>
      </c>
      <c r="R6464" t="s">
        <v>40</v>
      </c>
      <c r="S6464" t="s">
        <v>79</v>
      </c>
      <c r="T6464">
        <v>35617</v>
      </c>
      <c r="U6464" s="1">
        <v>45432</v>
      </c>
      <c r="V6464" t="s">
        <v>140</v>
      </c>
      <c r="W6464">
        <v>963530</v>
      </c>
      <c r="X6464" t="s">
        <v>25818</v>
      </c>
      <c r="Y6464">
        <v>894</v>
      </c>
      <c r="Z6464">
        <v>1831</v>
      </c>
      <c r="AA6464">
        <v>4</v>
      </c>
      <c r="AB6464">
        <v>2929.6000000000004</v>
      </c>
      <c r="AC6464">
        <f>Table1_1[[#This Row],[Price]]*Table1_1[[#This Row],[Quantity]]</f>
        <v>7324</v>
      </c>
    </row>
    <row r="6465" spans="1:29" x14ac:dyDescent="0.3">
      <c r="A6465" t="s">
        <v>28</v>
      </c>
      <c r="B6465" t="s">
        <v>29</v>
      </c>
      <c r="C6465" t="s">
        <v>91</v>
      </c>
      <c r="D6465" t="s">
        <v>142</v>
      </c>
      <c r="E6465" t="s">
        <v>46</v>
      </c>
      <c r="F6465" t="s">
        <v>355</v>
      </c>
      <c r="G6465">
        <v>47</v>
      </c>
      <c r="H6465">
        <v>434691</v>
      </c>
      <c r="I6465" t="s">
        <v>34</v>
      </c>
      <c r="J6465" s="3">
        <v>44323</v>
      </c>
      <c r="K6465">
        <v>1300</v>
      </c>
      <c r="L6465" t="s">
        <v>2612</v>
      </c>
      <c r="M6465" t="s">
        <v>68</v>
      </c>
      <c r="N6465" t="s">
        <v>25820</v>
      </c>
      <c r="O6465" t="s">
        <v>25821</v>
      </c>
      <c r="P6465" t="s">
        <v>87</v>
      </c>
      <c r="Q6465">
        <v>7</v>
      </c>
      <c r="R6465" t="s">
        <v>88</v>
      </c>
      <c r="S6465" t="s">
        <v>118</v>
      </c>
      <c r="T6465">
        <v>88269</v>
      </c>
      <c r="U6465" s="1">
        <v>45471</v>
      </c>
      <c r="V6465" t="s">
        <v>52</v>
      </c>
      <c r="W6465">
        <v>809749</v>
      </c>
      <c r="X6465" t="s">
        <v>25822</v>
      </c>
      <c r="Y6465">
        <v>829</v>
      </c>
      <c r="Z6465">
        <v>2165</v>
      </c>
      <c r="AA6465">
        <v>1</v>
      </c>
      <c r="AB6465">
        <v>866</v>
      </c>
      <c r="AC6465">
        <f>Table1_1[[#This Row],[Price]]*Table1_1[[#This Row],[Quantity]]</f>
        <v>2165</v>
      </c>
    </row>
    <row r="6466" spans="1:29" x14ac:dyDescent="0.3">
      <c r="A6466" t="s">
        <v>28</v>
      </c>
      <c r="B6466" t="s">
        <v>29</v>
      </c>
      <c r="C6466" t="s">
        <v>148</v>
      </c>
      <c r="D6466" t="s">
        <v>546</v>
      </c>
      <c r="E6466" t="s">
        <v>32</v>
      </c>
      <c r="F6466" t="s">
        <v>33</v>
      </c>
      <c r="G6466">
        <v>36</v>
      </c>
      <c r="H6466">
        <v>408550</v>
      </c>
      <c r="I6466" t="s">
        <v>58</v>
      </c>
      <c r="J6466" s="3">
        <v>45221</v>
      </c>
      <c r="K6466">
        <v>950</v>
      </c>
      <c r="L6466" t="s">
        <v>25823</v>
      </c>
      <c r="M6466" t="s">
        <v>1007</v>
      </c>
      <c r="N6466" t="s">
        <v>25824</v>
      </c>
      <c r="O6466" t="s">
        <v>25825</v>
      </c>
      <c r="P6466" t="s">
        <v>87</v>
      </c>
      <c r="Q6466">
        <v>12</v>
      </c>
      <c r="R6466" t="s">
        <v>40</v>
      </c>
      <c r="S6466" t="s">
        <v>41</v>
      </c>
      <c r="T6466">
        <v>17887</v>
      </c>
      <c r="U6466" s="1">
        <v>45412</v>
      </c>
      <c r="V6466" t="s">
        <v>80</v>
      </c>
      <c r="W6466">
        <v>874662</v>
      </c>
      <c r="X6466" t="s">
        <v>25826</v>
      </c>
      <c r="Y6466">
        <v>868</v>
      </c>
      <c r="Z6466">
        <v>1579</v>
      </c>
      <c r="AA6466">
        <v>6</v>
      </c>
      <c r="AB6466">
        <v>3789.6000000000004</v>
      </c>
      <c r="AC6466">
        <f>Table1_1[[#This Row],[Price]]*Table1_1[[#This Row],[Quantity]]</f>
        <v>9474</v>
      </c>
    </row>
    <row r="6467" spans="1:29" x14ac:dyDescent="0.3">
      <c r="A6467" t="s">
        <v>28</v>
      </c>
      <c r="B6467" t="s">
        <v>29</v>
      </c>
      <c r="C6467" t="s">
        <v>157</v>
      </c>
      <c r="D6467" t="s">
        <v>149</v>
      </c>
      <c r="E6467" t="s">
        <v>32</v>
      </c>
      <c r="F6467" t="s">
        <v>57</v>
      </c>
      <c r="G6467">
        <v>22</v>
      </c>
      <c r="H6467">
        <v>433413</v>
      </c>
      <c r="I6467" t="s">
        <v>58</v>
      </c>
      <c r="J6467" s="3">
        <v>44667</v>
      </c>
      <c r="K6467">
        <v>1100</v>
      </c>
      <c r="L6467" t="s">
        <v>25828</v>
      </c>
      <c r="M6467" t="s">
        <v>1488</v>
      </c>
      <c r="N6467" t="s">
        <v>25829</v>
      </c>
      <c r="O6467" t="s">
        <v>25830</v>
      </c>
      <c r="P6467" t="s">
        <v>71</v>
      </c>
      <c r="Q6467">
        <v>4</v>
      </c>
      <c r="R6467" t="s">
        <v>40</v>
      </c>
      <c r="S6467" t="s">
        <v>41</v>
      </c>
      <c r="T6467">
        <v>75835</v>
      </c>
      <c r="U6467" s="1">
        <v>45485</v>
      </c>
      <c r="V6467" t="s">
        <v>126</v>
      </c>
      <c r="W6467">
        <v>854706</v>
      </c>
      <c r="X6467" t="s">
        <v>25831</v>
      </c>
      <c r="Y6467">
        <v>707</v>
      </c>
      <c r="Z6467">
        <v>1324</v>
      </c>
      <c r="AA6467">
        <v>7</v>
      </c>
      <c r="AB6467">
        <v>3707.2000000000003</v>
      </c>
      <c r="AC6467">
        <f>Table1_1[[#This Row],[Price]]*Table1_1[[#This Row],[Quantity]]</f>
        <v>9268</v>
      </c>
    </row>
    <row r="6468" spans="1:29" x14ac:dyDescent="0.3">
      <c r="A6468" t="s">
        <v>28</v>
      </c>
      <c r="B6468" t="s">
        <v>29</v>
      </c>
      <c r="C6468" t="s">
        <v>157</v>
      </c>
      <c r="D6468" t="s">
        <v>187</v>
      </c>
      <c r="E6468" t="s">
        <v>56</v>
      </c>
      <c r="F6468" t="s">
        <v>135</v>
      </c>
      <c r="G6468">
        <v>92</v>
      </c>
      <c r="H6468">
        <v>411851</v>
      </c>
      <c r="I6468" t="s">
        <v>58</v>
      </c>
      <c r="J6468" s="3">
        <v>44201</v>
      </c>
      <c r="K6468">
        <v>1400</v>
      </c>
      <c r="L6468" t="s">
        <v>25833</v>
      </c>
      <c r="M6468" t="s">
        <v>1409</v>
      </c>
      <c r="N6468" t="s">
        <v>25834</v>
      </c>
      <c r="O6468" t="s">
        <v>25835</v>
      </c>
      <c r="P6468" t="s">
        <v>71</v>
      </c>
      <c r="Q6468">
        <v>7</v>
      </c>
      <c r="R6468" t="s">
        <v>88</v>
      </c>
      <c r="S6468" t="s">
        <v>41</v>
      </c>
      <c r="T6468">
        <v>10604</v>
      </c>
      <c r="U6468" s="1">
        <v>45298</v>
      </c>
      <c r="V6468" t="s">
        <v>111</v>
      </c>
      <c r="W6468">
        <v>109280</v>
      </c>
      <c r="X6468" t="s">
        <v>25836</v>
      </c>
      <c r="Y6468">
        <v>565</v>
      </c>
      <c r="Z6468">
        <v>601</v>
      </c>
      <c r="AA6468">
        <v>7</v>
      </c>
      <c r="AB6468">
        <v>1682.8000000000002</v>
      </c>
      <c r="AC6468">
        <f>Table1_1[[#This Row],[Price]]*Table1_1[[#This Row],[Quantity]]</f>
        <v>4207</v>
      </c>
    </row>
    <row r="6469" spans="1:29" x14ac:dyDescent="0.3">
      <c r="A6469" t="s">
        <v>28</v>
      </c>
      <c r="B6469" t="s">
        <v>29</v>
      </c>
      <c r="C6469" t="s">
        <v>193</v>
      </c>
      <c r="D6469" t="s">
        <v>566</v>
      </c>
      <c r="E6469" t="s">
        <v>56</v>
      </c>
      <c r="F6469" t="s">
        <v>57</v>
      </c>
      <c r="G6469">
        <v>18</v>
      </c>
      <c r="H6469">
        <v>430082</v>
      </c>
      <c r="I6469" t="s">
        <v>34</v>
      </c>
      <c r="J6469" s="3">
        <v>44588</v>
      </c>
      <c r="K6469">
        <v>950</v>
      </c>
      <c r="L6469" t="s">
        <v>25837</v>
      </c>
      <c r="M6469" t="s">
        <v>2124</v>
      </c>
      <c r="N6469" t="s">
        <v>25838</v>
      </c>
      <c r="O6469" t="s">
        <v>25839</v>
      </c>
      <c r="P6469" t="s">
        <v>51</v>
      </c>
      <c r="Q6469">
        <v>10</v>
      </c>
      <c r="R6469" t="s">
        <v>40</v>
      </c>
      <c r="S6469" t="s">
        <v>118</v>
      </c>
      <c r="T6469">
        <v>96834</v>
      </c>
      <c r="U6469" s="1">
        <v>45610</v>
      </c>
      <c r="V6469" t="s">
        <v>42</v>
      </c>
      <c r="W6469">
        <v>280796</v>
      </c>
      <c r="X6469" t="s">
        <v>25840</v>
      </c>
      <c r="Y6469">
        <v>958</v>
      </c>
      <c r="Z6469">
        <v>731</v>
      </c>
      <c r="AA6469">
        <v>5</v>
      </c>
      <c r="AB6469">
        <v>1462</v>
      </c>
      <c r="AC6469">
        <f>Table1_1[[#This Row],[Price]]*Table1_1[[#This Row],[Quantity]]</f>
        <v>3655</v>
      </c>
    </row>
    <row r="6470" spans="1:29" x14ac:dyDescent="0.3">
      <c r="A6470" t="s">
        <v>28</v>
      </c>
      <c r="B6470" t="s">
        <v>29</v>
      </c>
      <c r="C6470" t="s">
        <v>193</v>
      </c>
      <c r="D6470" t="s">
        <v>149</v>
      </c>
      <c r="E6470" t="s">
        <v>46</v>
      </c>
      <c r="F6470" t="s">
        <v>47</v>
      </c>
      <c r="G6470">
        <v>30</v>
      </c>
      <c r="H6470">
        <v>415055</v>
      </c>
      <c r="I6470" t="s">
        <v>58</v>
      </c>
      <c r="J6470" s="3">
        <v>44295</v>
      </c>
      <c r="K6470">
        <v>1200</v>
      </c>
      <c r="L6470" t="s">
        <v>25841</v>
      </c>
      <c r="M6470" t="s">
        <v>366</v>
      </c>
      <c r="N6470" t="s">
        <v>25842</v>
      </c>
      <c r="O6470" t="s">
        <v>25843</v>
      </c>
      <c r="P6470" t="s">
        <v>39</v>
      </c>
      <c r="Q6470">
        <v>4</v>
      </c>
      <c r="R6470" t="s">
        <v>40</v>
      </c>
      <c r="S6470" t="s">
        <v>41</v>
      </c>
      <c r="T6470">
        <v>70013</v>
      </c>
      <c r="U6470" s="1">
        <v>45431</v>
      </c>
      <c r="V6470" t="s">
        <v>140</v>
      </c>
      <c r="W6470">
        <v>699908</v>
      </c>
      <c r="X6470" t="s">
        <v>22253</v>
      </c>
      <c r="Y6470">
        <v>980</v>
      </c>
      <c r="Z6470">
        <v>666</v>
      </c>
      <c r="AA6470">
        <v>2</v>
      </c>
      <c r="AB6470">
        <v>532.80000000000007</v>
      </c>
      <c r="AC6470">
        <f>Table1_1[[#This Row],[Price]]*Table1_1[[#This Row],[Quantity]]</f>
        <v>1332</v>
      </c>
    </row>
    <row r="6471" spans="1:29" x14ac:dyDescent="0.3">
      <c r="A6471" t="s">
        <v>28</v>
      </c>
      <c r="B6471" t="s">
        <v>29</v>
      </c>
      <c r="C6471" t="s">
        <v>44</v>
      </c>
      <c r="D6471" t="s">
        <v>546</v>
      </c>
      <c r="E6471" t="s">
        <v>46</v>
      </c>
      <c r="F6471" t="s">
        <v>106</v>
      </c>
      <c r="G6471">
        <v>22</v>
      </c>
      <c r="H6471">
        <v>412169</v>
      </c>
      <c r="I6471" t="s">
        <v>34</v>
      </c>
      <c r="J6471" s="3">
        <v>44451</v>
      </c>
      <c r="K6471">
        <v>1300</v>
      </c>
      <c r="L6471" t="s">
        <v>25844</v>
      </c>
      <c r="M6471" t="s">
        <v>334</v>
      </c>
      <c r="N6471" t="s">
        <v>25845</v>
      </c>
      <c r="O6471" t="s">
        <v>25846</v>
      </c>
      <c r="P6471" t="s">
        <v>39</v>
      </c>
      <c r="Q6471">
        <v>4</v>
      </c>
      <c r="R6471" t="s">
        <v>40</v>
      </c>
      <c r="S6471" t="s">
        <v>41</v>
      </c>
      <c r="T6471">
        <v>71557</v>
      </c>
      <c r="U6471" s="1">
        <v>45558</v>
      </c>
      <c r="V6471" t="s">
        <v>180</v>
      </c>
      <c r="W6471">
        <v>827471</v>
      </c>
      <c r="X6471" t="s">
        <v>25847</v>
      </c>
      <c r="Y6471">
        <v>886</v>
      </c>
      <c r="Z6471">
        <v>823</v>
      </c>
      <c r="AA6471">
        <v>6</v>
      </c>
      <c r="AB6471">
        <v>1975.2</v>
      </c>
      <c r="AC6471">
        <f>Table1_1[[#This Row],[Price]]*Table1_1[[#This Row],[Quantity]]</f>
        <v>4938</v>
      </c>
    </row>
    <row r="6472" spans="1:29" x14ac:dyDescent="0.3">
      <c r="A6472" t="s">
        <v>28</v>
      </c>
      <c r="B6472" t="s">
        <v>29</v>
      </c>
      <c r="C6472" t="s">
        <v>44</v>
      </c>
      <c r="D6472" t="s">
        <v>105</v>
      </c>
      <c r="E6472" t="s">
        <v>32</v>
      </c>
      <c r="F6472" t="s">
        <v>113</v>
      </c>
      <c r="G6472">
        <v>91</v>
      </c>
      <c r="H6472">
        <v>414064</v>
      </c>
      <c r="I6472" t="s">
        <v>34</v>
      </c>
      <c r="J6472" s="3">
        <v>45054</v>
      </c>
      <c r="K6472">
        <v>1300</v>
      </c>
      <c r="L6472" t="s">
        <v>2335</v>
      </c>
      <c r="M6472" t="s">
        <v>1253</v>
      </c>
      <c r="N6472" t="s">
        <v>25848</v>
      </c>
      <c r="O6472" t="s">
        <v>25849</v>
      </c>
      <c r="P6472" t="s">
        <v>87</v>
      </c>
      <c r="Q6472">
        <v>6</v>
      </c>
      <c r="R6472" t="s">
        <v>40</v>
      </c>
      <c r="S6472" t="s">
        <v>118</v>
      </c>
      <c r="T6472">
        <v>35704</v>
      </c>
      <c r="U6472" s="1">
        <v>45376</v>
      </c>
      <c r="V6472" t="s">
        <v>72</v>
      </c>
      <c r="W6472">
        <v>188010</v>
      </c>
      <c r="X6472" t="s">
        <v>22779</v>
      </c>
      <c r="Y6472">
        <v>952</v>
      </c>
      <c r="Z6472">
        <v>2979</v>
      </c>
      <c r="AA6472">
        <v>4</v>
      </c>
      <c r="AB6472">
        <v>4766.4000000000015</v>
      </c>
      <c r="AC6472">
        <f>Table1_1[[#This Row],[Price]]*Table1_1[[#This Row],[Quantity]]</f>
        <v>11916</v>
      </c>
    </row>
    <row r="6473" spans="1:29" x14ac:dyDescent="0.3">
      <c r="A6473" t="s">
        <v>28</v>
      </c>
      <c r="B6473" t="s">
        <v>29</v>
      </c>
      <c r="C6473" t="s">
        <v>193</v>
      </c>
      <c r="D6473" t="s">
        <v>82</v>
      </c>
      <c r="E6473" t="s">
        <v>32</v>
      </c>
      <c r="F6473" t="s">
        <v>355</v>
      </c>
      <c r="G6473">
        <v>25</v>
      </c>
      <c r="H6473">
        <v>418707</v>
      </c>
      <c r="I6473" t="s">
        <v>34</v>
      </c>
      <c r="J6473" s="3">
        <v>45460</v>
      </c>
      <c r="K6473">
        <v>1100</v>
      </c>
      <c r="L6473" t="s">
        <v>25850</v>
      </c>
      <c r="M6473" t="s">
        <v>239</v>
      </c>
      <c r="N6473" t="s">
        <v>25851</v>
      </c>
      <c r="O6473" t="s">
        <v>25852</v>
      </c>
      <c r="P6473" t="s">
        <v>51</v>
      </c>
      <c r="Q6473">
        <v>3</v>
      </c>
      <c r="R6473" t="s">
        <v>88</v>
      </c>
      <c r="S6473" t="s">
        <v>41</v>
      </c>
      <c r="T6473">
        <v>73012</v>
      </c>
      <c r="U6473" s="1">
        <v>45478</v>
      </c>
      <c r="V6473" t="s">
        <v>126</v>
      </c>
      <c r="W6473">
        <v>468897</v>
      </c>
      <c r="X6473" t="s">
        <v>25853</v>
      </c>
      <c r="Y6473">
        <v>220</v>
      </c>
      <c r="Z6473">
        <v>2052</v>
      </c>
      <c r="AA6473">
        <v>8</v>
      </c>
      <c r="AB6473">
        <v>6566.4000000000015</v>
      </c>
      <c r="AC6473">
        <f>Table1_1[[#This Row],[Price]]*Table1_1[[#This Row],[Quantity]]</f>
        <v>16416</v>
      </c>
    </row>
    <row r="6474" spans="1:29" x14ac:dyDescent="0.3">
      <c r="A6474" t="s">
        <v>28</v>
      </c>
      <c r="B6474" t="s">
        <v>29</v>
      </c>
      <c r="C6474" t="s">
        <v>30</v>
      </c>
      <c r="D6474" t="s">
        <v>248</v>
      </c>
      <c r="E6474" t="s">
        <v>32</v>
      </c>
      <c r="F6474" t="s">
        <v>47</v>
      </c>
      <c r="G6474">
        <v>92</v>
      </c>
      <c r="H6474">
        <v>407849</v>
      </c>
      <c r="I6474" t="s">
        <v>34</v>
      </c>
      <c r="J6474" s="3">
        <v>44449</v>
      </c>
      <c r="K6474">
        <v>800</v>
      </c>
      <c r="L6474" t="s">
        <v>25854</v>
      </c>
      <c r="M6474" t="s">
        <v>591</v>
      </c>
      <c r="N6474" t="s">
        <v>25855</v>
      </c>
      <c r="O6474" t="s">
        <v>25856</v>
      </c>
      <c r="P6474" t="s">
        <v>39</v>
      </c>
      <c r="Q6474">
        <v>6</v>
      </c>
      <c r="R6474" t="s">
        <v>88</v>
      </c>
      <c r="S6474" t="s">
        <v>118</v>
      </c>
      <c r="T6474">
        <v>70993</v>
      </c>
      <c r="U6474" s="1">
        <v>45579</v>
      </c>
      <c r="V6474" t="s">
        <v>155</v>
      </c>
      <c r="W6474">
        <v>259739</v>
      </c>
      <c r="X6474" t="s">
        <v>25857</v>
      </c>
      <c r="Y6474">
        <v>501</v>
      </c>
      <c r="Z6474">
        <v>2382</v>
      </c>
      <c r="AA6474">
        <v>7</v>
      </c>
      <c r="AB6474">
        <v>6669.6</v>
      </c>
      <c r="AC6474">
        <f>Table1_1[[#This Row],[Price]]*Table1_1[[#This Row],[Quantity]]</f>
        <v>16674</v>
      </c>
    </row>
    <row r="6475" spans="1:29" x14ac:dyDescent="0.3">
      <c r="A6475" t="s">
        <v>28</v>
      </c>
      <c r="B6475" t="s">
        <v>29</v>
      </c>
      <c r="C6475" t="s">
        <v>54</v>
      </c>
      <c r="D6475" t="s">
        <v>267</v>
      </c>
      <c r="E6475" t="s">
        <v>56</v>
      </c>
      <c r="F6475" t="s">
        <v>83</v>
      </c>
      <c r="G6475">
        <v>50</v>
      </c>
      <c r="H6475">
        <v>435260</v>
      </c>
      <c r="I6475" t="s">
        <v>58</v>
      </c>
      <c r="J6475" s="3">
        <v>44780</v>
      </c>
      <c r="K6475">
        <v>1000</v>
      </c>
      <c r="L6475" t="s">
        <v>25858</v>
      </c>
      <c r="M6475" t="s">
        <v>953</v>
      </c>
      <c r="N6475" t="s">
        <v>25859</v>
      </c>
      <c r="O6475" t="s">
        <v>25860</v>
      </c>
      <c r="P6475" t="s">
        <v>51</v>
      </c>
      <c r="Q6475">
        <v>5</v>
      </c>
      <c r="R6475" t="s">
        <v>88</v>
      </c>
      <c r="S6475" t="s">
        <v>41</v>
      </c>
      <c r="T6475">
        <v>81331</v>
      </c>
      <c r="U6475" s="1">
        <v>45398</v>
      </c>
      <c r="V6475" t="s">
        <v>80</v>
      </c>
      <c r="W6475">
        <v>694052</v>
      </c>
      <c r="X6475" t="s">
        <v>25861</v>
      </c>
      <c r="Y6475">
        <v>940</v>
      </c>
      <c r="Z6475">
        <v>2125</v>
      </c>
      <c r="AA6475">
        <v>8</v>
      </c>
      <c r="AB6475">
        <v>6800</v>
      </c>
      <c r="AC6475">
        <f>Table1_1[[#This Row],[Price]]*Table1_1[[#This Row],[Quantity]]</f>
        <v>17000</v>
      </c>
    </row>
    <row r="6476" spans="1:29" x14ac:dyDescent="0.3">
      <c r="A6476" t="s">
        <v>28</v>
      </c>
      <c r="B6476" t="s">
        <v>29</v>
      </c>
      <c r="C6476" t="s">
        <v>30</v>
      </c>
      <c r="D6476" t="s">
        <v>163</v>
      </c>
      <c r="E6476" t="s">
        <v>56</v>
      </c>
      <c r="F6476" t="s">
        <v>57</v>
      </c>
      <c r="G6476">
        <v>61</v>
      </c>
      <c r="H6476">
        <v>420853</v>
      </c>
      <c r="I6476" t="s">
        <v>34</v>
      </c>
      <c r="J6476" s="3">
        <v>44103</v>
      </c>
      <c r="K6476">
        <v>1000</v>
      </c>
      <c r="L6476" t="s">
        <v>25862</v>
      </c>
      <c r="M6476" t="s">
        <v>205</v>
      </c>
      <c r="N6476" t="s">
        <v>25863</v>
      </c>
      <c r="O6476" t="s">
        <v>25864</v>
      </c>
      <c r="P6476" t="s">
        <v>87</v>
      </c>
      <c r="Q6476">
        <v>12</v>
      </c>
      <c r="R6476" t="s">
        <v>40</v>
      </c>
      <c r="S6476" t="s">
        <v>63</v>
      </c>
      <c r="T6476">
        <v>16016</v>
      </c>
      <c r="U6476" s="1">
        <v>45590</v>
      </c>
      <c r="V6476" t="s">
        <v>155</v>
      </c>
      <c r="W6476">
        <v>796081</v>
      </c>
      <c r="X6476" t="s">
        <v>25865</v>
      </c>
      <c r="Y6476">
        <v>967</v>
      </c>
      <c r="Z6476">
        <v>1097</v>
      </c>
      <c r="AA6476">
        <v>3</v>
      </c>
      <c r="AB6476">
        <v>1316.4</v>
      </c>
      <c r="AC6476">
        <f>Table1_1[[#This Row],[Price]]*Table1_1[[#This Row],[Quantity]]</f>
        <v>3291</v>
      </c>
    </row>
    <row r="6477" spans="1:29" x14ac:dyDescent="0.3">
      <c r="A6477" t="s">
        <v>28</v>
      </c>
      <c r="B6477" t="s">
        <v>29</v>
      </c>
      <c r="C6477" t="s">
        <v>54</v>
      </c>
      <c r="D6477" t="s">
        <v>338</v>
      </c>
      <c r="E6477" t="s">
        <v>46</v>
      </c>
      <c r="F6477" t="s">
        <v>83</v>
      </c>
      <c r="G6477">
        <v>98</v>
      </c>
      <c r="H6477">
        <v>425264</v>
      </c>
      <c r="I6477" t="s">
        <v>58</v>
      </c>
      <c r="J6477" s="3">
        <v>43996</v>
      </c>
      <c r="K6477">
        <v>1100</v>
      </c>
      <c r="L6477" t="s">
        <v>25866</v>
      </c>
      <c r="M6477" t="s">
        <v>736</v>
      </c>
      <c r="N6477" t="s">
        <v>25867</v>
      </c>
      <c r="O6477" t="s">
        <v>25868</v>
      </c>
      <c r="P6477" t="s">
        <v>51</v>
      </c>
      <c r="Q6477">
        <v>10</v>
      </c>
      <c r="R6477" t="s">
        <v>40</v>
      </c>
      <c r="S6477" t="s">
        <v>63</v>
      </c>
      <c r="T6477">
        <v>57332</v>
      </c>
      <c r="U6477" s="1">
        <v>45314</v>
      </c>
      <c r="V6477" t="s">
        <v>111</v>
      </c>
      <c r="W6477">
        <v>170002</v>
      </c>
      <c r="X6477" t="s">
        <v>25869</v>
      </c>
      <c r="Y6477">
        <v>371</v>
      </c>
      <c r="Z6477">
        <v>805</v>
      </c>
      <c r="AA6477">
        <v>1</v>
      </c>
      <c r="AB6477">
        <v>322</v>
      </c>
      <c r="AC6477">
        <f>Table1_1[[#This Row],[Price]]*Table1_1[[#This Row],[Quantity]]</f>
        <v>805</v>
      </c>
    </row>
    <row r="6478" spans="1:29" x14ac:dyDescent="0.3">
      <c r="A6478" t="s">
        <v>28</v>
      </c>
      <c r="B6478" t="s">
        <v>29</v>
      </c>
      <c r="C6478" t="s">
        <v>91</v>
      </c>
      <c r="D6478" t="s">
        <v>338</v>
      </c>
      <c r="E6478" t="s">
        <v>32</v>
      </c>
      <c r="F6478" t="s">
        <v>33</v>
      </c>
      <c r="G6478">
        <v>9</v>
      </c>
      <c r="H6478">
        <v>432827</v>
      </c>
      <c r="I6478" t="s">
        <v>34</v>
      </c>
      <c r="J6478" s="3">
        <v>45334</v>
      </c>
      <c r="K6478">
        <v>1000</v>
      </c>
      <c r="L6478" t="s">
        <v>25870</v>
      </c>
      <c r="M6478" t="s">
        <v>361</v>
      </c>
      <c r="N6478" t="s">
        <v>25871</v>
      </c>
      <c r="O6478" t="s">
        <v>25872</v>
      </c>
      <c r="P6478" t="s">
        <v>51</v>
      </c>
      <c r="Q6478">
        <v>8</v>
      </c>
      <c r="R6478" t="s">
        <v>40</v>
      </c>
      <c r="S6478" t="s">
        <v>118</v>
      </c>
      <c r="T6478">
        <v>66976</v>
      </c>
      <c r="U6478" s="1">
        <v>45327</v>
      </c>
      <c r="V6478" t="s">
        <v>119</v>
      </c>
      <c r="W6478">
        <v>713381</v>
      </c>
      <c r="X6478" t="s">
        <v>25873</v>
      </c>
      <c r="Y6478">
        <v>846</v>
      </c>
      <c r="Z6478">
        <v>1432</v>
      </c>
      <c r="AA6478">
        <v>8</v>
      </c>
      <c r="AB6478">
        <v>4582.4000000000015</v>
      </c>
      <c r="AC6478">
        <f>Table1_1[[#This Row],[Price]]*Table1_1[[#This Row],[Quantity]]</f>
        <v>11456</v>
      </c>
    </row>
    <row r="6479" spans="1:29" x14ac:dyDescent="0.3">
      <c r="A6479" t="s">
        <v>28</v>
      </c>
      <c r="B6479" t="s">
        <v>29</v>
      </c>
      <c r="C6479" t="s">
        <v>66</v>
      </c>
      <c r="D6479" t="s">
        <v>149</v>
      </c>
      <c r="E6479" t="s">
        <v>46</v>
      </c>
      <c r="F6479" t="s">
        <v>355</v>
      </c>
      <c r="G6479">
        <v>71</v>
      </c>
      <c r="H6479">
        <v>427264</v>
      </c>
      <c r="I6479" t="s">
        <v>58</v>
      </c>
      <c r="J6479" s="3">
        <v>45379</v>
      </c>
      <c r="K6479">
        <v>1400</v>
      </c>
      <c r="L6479" t="s">
        <v>13806</v>
      </c>
      <c r="M6479" t="s">
        <v>482</v>
      </c>
      <c r="N6479" t="s">
        <v>25874</v>
      </c>
      <c r="O6479" t="s">
        <v>25875</v>
      </c>
      <c r="P6479" t="s">
        <v>71</v>
      </c>
      <c r="Q6479">
        <v>8</v>
      </c>
      <c r="R6479" t="s">
        <v>88</v>
      </c>
      <c r="S6479" t="s">
        <v>41</v>
      </c>
      <c r="T6479">
        <v>39439</v>
      </c>
      <c r="U6479" s="1">
        <v>45515</v>
      </c>
      <c r="V6479" t="s">
        <v>64</v>
      </c>
      <c r="W6479">
        <v>516953</v>
      </c>
      <c r="X6479" t="s">
        <v>25876</v>
      </c>
      <c r="Y6479">
        <v>331</v>
      </c>
      <c r="Z6479">
        <v>2713</v>
      </c>
      <c r="AA6479">
        <v>2</v>
      </c>
      <c r="AB6479">
        <v>2170.4</v>
      </c>
      <c r="AC6479">
        <f>Table1_1[[#This Row],[Price]]*Table1_1[[#This Row],[Quantity]]</f>
        <v>5426</v>
      </c>
    </row>
    <row r="6480" spans="1:29" x14ac:dyDescent="0.3">
      <c r="A6480" t="s">
        <v>28</v>
      </c>
      <c r="B6480" t="s">
        <v>29</v>
      </c>
      <c r="C6480" t="s">
        <v>148</v>
      </c>
      <c r="D6480" t="s">
        <v>421</v>
      </c>
      <c r="E6480" t="s">
        <v>32</v>
      </c>
      <c r="F6480" t="s">
        <v>106</v>
      </c>
      <c r="G6480">
        <v>99</v>
      </c>
      <c r="H6480">
        <v>423465</v>
      </c>
      <c r="I6480" t="s">
        <v>58</v>
      </c>
      <c r="J6480" s="3">
        <v>45518</v>
      </c>
      <c r="K6480">
        <v>800</v>
      </c>
      <c r="L6480" t="s">
        <v>25877</v>
      </c>
      <c r="M6480" t="s">
        <v>276</v>
      </c>
      <c r="N6480" t="s">
        <v>25878</v>
      </c>
      <c r="O6480" t="s">
        <v>25879</v>
      </c>
      <c r="P6480" t="s">
        <v>87</v>
      </c>
      <c r="Q6480">
        <v>19</v>
      </c>
      <c r="R6480" t="s">
        <v>88</v>
      </c>
      <c r="S6480" t="s">
        <v>41</v>
      </c>
      <c r="T6480">
        <v>52054</v>
      </c>
      <c r="U6480" s="1">
        <v>45435</v>
      </c>
      <c r="V6480" t="s">
        <v>140</v>
      </c>
      <c r="W6480">
        <v>859214</v>
      </c>
      <c r="X6480" t="s">
        <v>25880</v>
      </c>
      <c r="Y6480">
        <v>343</v>
      </c>
      <c r="Z6480">
        <v>2603</v>
      </c>
      <c r="AA6480">
        <v>7</v>
      </c>
      <c r="AB6480">
        <v>7288.4000000000015</v>
      </c>
      <c r="AC6480">
        <f>Table1_1[[#This Row],[Price]]*Table1_1[[#This Row],[Quantity]]</f>
        <v>18221</v>
      </c>
    </row>
    <row r="6481" spans="1:29" x14ac:dyDescent="0.3">
      <c r="A6481" t="s">
        <v>28</v>
      </c>
      <c r="B6481" t="s">
        <v>29</v>
      </c>
      <c r="C6481" t="s">
        <v>44</v>
      </c>
      <c r="D6481" t="s">
        <v>227</v>
      </c>
      <c r="E6481" t="s">
        <v>56</v>
      </c>
      <c r="F6481" t="s">
        <v>57</v>
      </c>
      <c r="G6481">
        <v>64</v>
      </c>
      <c r="H6481">
        <v>436647</v>
      </c>
      <c r="I6481" t="s">
        <v>58</v>
      </c>
      <c r="J6481" s="3">
        <v>44860</v>
      </c>
      <c r="K6481">
        <v>1100</v>
      </c>
      <c r="L6481" t="s">
        <v>25881</v>
      </c>
      <c r="M6481" t="s">
        <v>552</v>
      </c>
      <c r="N6481" t="s">
        <v>25882</v>
      </c>
      <c r="O6481">
        <v>-5407</v>
      </c>
      <c r="P6481" t="s">
        <v>71</v>
      </c>
      <c r="Q6481">
        <v>8</v>
      </c>
      <c r="R6481" t="s">
        <v>88</v>
      </c>
      <c r="S6481" t="s">
        <v>79</v>
      </c>
      <c r="T6481">
        <v>75536</v>
      </c>
      <c r="U6481" s="1">
        <v>45374</v>
      </c>
      <c r="V6481" t="s">
        <v>72</v>
      </c>
      <c r="W6481">
        <v>723196</v>
      </c>
      <c r="X6481" t="s">
        <v>25883</v>
      </c>
      <c r="Y6481">
        <v>831</v>
      </c>
      <c r="Z6481">
        <v>2486</v>
      </c>
      <c r="AA6481">
        <v>4</v>
      </c>
      <c r="AB6481">
        <v>3977.6000000000004</v>
      </c>
      <c r="AC6481">
        <f>Table1_1[[#This Row],[Price]]*Table1_1[[#This Row],[Quantity]]</f>
        <v>9944</v>
      </c>
    </row>
    <row r="6482" spans="1:29" x14ac:dyDescent="0.3">
      <c r="A6482" t="s">
        <v>28</v>
      </c>
      <c r="B6482" t="s">
        <v>29</v>
      </c>
      <c r="C6482" t="s">
        <v>157</v>
      </c>
      <c r="D6482" t="s">
        <v>411</v>
      </c>
      <c r="E6482" t="s">
        <v>46</v>
      </c>
      <c r="F6482" t="s">
        <v>83</v>
      </c>
      <c r="G6482">
        <v>12</v>
      </c>
      <c r="H6482">
        <v>412191</v>
      </c>
      <c r="I6482" t="s">
        <v>34</v>
      </c>
      <c r="J6482" s="3">
        <v>44803</v>
      </c>
      <c r="K6482">
        <v>1100</v>
      </c>
      <c r="L6482" t="s">
        <v>25885</v>
      </c>
      <c r="M6482" t="s">
        <v>345</v>
      </c>
      <c r="N6482" t="s">
        <v>25886</v>
      </c>
      <c r="O6482">
        <v>2584798355</v>
      </c>
      <c r="P6482" t="s">
        <v>39</v>
      </c>
      <c r="Q6482">
        <v>17</v>
      </c>
      <c r="R6482" t="s">
        <v>40</v>
      </c>
      <c r="S6482" t="s">
        <v>118</v>
      </c>
      <c r="T6482">
        <v>90673</v>
      </c>
      <c r="U6482" s="1">
        <v>45459</v>
      </c>
      <c r="V6482" t="s">
        <v>52</v>
      </c>
      <c r="W6482">
        <v>705407</v>
      </c>
      <c r="X6482" t="s">
        <v>25887</v>
      </c>
      <c r="Y6482">
        <v>997</v>
      </c>
      <c r="Z6482">
        <v>800</v>
      </c>
      <c r="AA6482">
        <v>1</v>
      </c>
      <c r="AB6482">
        <v>320</v>
      </c>
      <c r="AC6482">
        <f>Table1_1[[#This Row],[Price]]*Table1_1[[#This Row],[Quantity]]</f>
        <v>800</v>
      </c>
    </row>
    <row r="6483" spans="1:29" x14ac:dyDescent="0.3">
      <c r="A6483" t="s">
        <v>28</v>
      </c>
      <c r="B6483" t="s">
        <v>29</v>
      </c>
      <c r="C6483" t="s">
        <v>44</v>
      </c>
      <c r="D6483" t="s">
        <v>267</v>
      </c>
      <c r="E6483" t="s">
        <v>56</v>
      </c>
      <c r="F6483" t="s">
        <v>175</v>
      </c>
      <c r="G6483">
        <v>97</v>
      </c>
      <c r="H6483">
        <v>431772</v>
      </c>
      <c r="I6483" t="s">
        <v>58</v>
      </c>
      <c r="J6483" s="3">
        <v>44245</v>
      </c>
      <c r="K6483">
        <v>1100</v>
      </c>
      <c r="L6483" t="s">
        <v>25888</v>
      </c>
      <c r="M6483" t="s">
        <v>1030</v>
      </c>
      <c r="N6483" t="s">
        <v>25889</v>
      </c>
      <c r="O6483" t="s">
        <v>25890</v>
      </c>
      <c r="P6483" t="s">
        <v>51</v>
      </c>
      <c r="Q6483">
        <v>6</v>
      </c>
      <c r="R6483" t="s">
        <v>88</v>
      </c>
      <c r="S6483" t="s">
        <v>118</v>
      </c>
      <c r="T6483">
        <v>69513</v>
      </c>
      <c r="U6483" s="1">
        <v>45325</v>
      </c>
      <c r="V6483" t="s">
        <v>119</v>
      </c>
      <c r="W6483">
        <v>703476</v>
      </c>
      <c r="X6483" t="s">
        <v>25891</v>
      </c>
      <c r="Y6483">
        <v>730</v>
      </c>
      <c r="Z6483">
        <v>1359</v>
      </c>
      <c r="AA6483">
        <v>4</v>
      </c>
      <c r="AB6483">
        <v>2174.4</v>
      </c>
      <c r="AC6483">
        <f>Table1_1[[#This Row],[Price]]*Table1_1[[#This Row],[Quantity]]</f>
        <v>5436</v>
      </c>
    </row>
    <row r="6484" spans="1:29" x14ac:dyDescent="0.3">
      <c r="A6484" t="s">
        <v>28</v>
      </c>
      <c r="B6484" t="s">
        <v>29</v>
      </c>
      <c r="C6484" t="s">
        <v>66</v>
      </c>
      <c r="D6484" t="s">
        <v>254</v>
      </c>
      <c r="E6484" t="s">
        <v>46</v>
      </c>
      <c r="F6484" t="s">
        <v>47</v>
      </c>
      <c r="G6484">
        <v>90</v>
      </c>
      <c r="H6484">
        <v>405745</v>
      </c>
      <c r="I6484" t="s">
        <v>34</v>
      </c>
      <c r="J6484" s="3">
        <v>43903</v>
      </c>
      <c r="K6484">
        <v>1400</v>
      </c>
      <c r="L6484" t="s">
        <v>25892</v>
      </c>
      <c r="M6484" t="s">
        <v>189</v>
      </c>
      <c r="N6484" t="s">
        <v>25893</v>
      </c>
      <c r="O6484" t="s">
        <v>25894</v>
      </c>
      <c r="P6484" t="s">
        <v>51</v>
      </c>
      <c r="Q6484">
        <v>13</v>
      </c>
      <c r="R6484" t="s">
        <v>88</v>
      </c>
      <c r="S6484" t="s">
        <v>63</v>
      </c>
      <c r="T6484">
        <v>63449</v>
      </c>
      <c r="U6484" s="1">
        <v>45357</v>
      </c>
      <c r="V6484" t="s">
        <v>72</v>
      </c>
      <c r="W6484">
        <v>765445</v>
      </c>
      <c r="X6484" t="s">
        <v>25895</v>
      </c>
      <c r="Y6484">
        <v>290</v>
      </c>
      <c r="Z6484">
        <v>2853</v>
      </c>
      <c r="AA6484">
        <v>1</v>
      </c>
      <c r="AB6484">
        <v>1141.2</v>
      </c>
      <c r="AC6484">
        <f>Table1_1[[#This Row],[Price]]*Table1_1[[#This Row],[Quantity]]</f>
        <v>2853</v>
      </c>
    </row>
    <row r="6485" spans="1:29" x14ac:dyDescent="0.3">
      <c r="A6485" t="s">
        <v>28</v>
      </c>
      <c r="B6485" t="s">
        <v>29</v>
      </c>
      <c r="C6485" t="s">
        <v>193</v>
      </c>
      <c r="D6485" t="s">
        <v>254</v>
      </c>
      <c r="E6485" t="s">
        <v>46</v>
      </c>
      <c r="F6485" t="s">
        <v>150</v>
      </c>
      <c r="G6485">
        <v>75</v>
      </c>
      <c r="H6485">
        <v>425707</v>
      </c>
      <c r="I6485" t="s">
        <v>58</v>
      </c>
      <c r="J6485" s="3">
        <v>45191</v>
      </c>
      <c r="K6485">
        <v>800</v>
      </c>
      <c r="L6485" t="s">
        <v>25896</v>
      </c>
      <c r="M6485" t="s">
        <v>1091</v>
      </c>
      <c r="N6485" t="s">
        <v>25897</v>
      </c>
      <c r="O6485" t="s">
        <v>25898</v>
      </c>
      <c r="P6485" t="s">
        <v>51</v>
      </c>
      <c r="Q6485">
        <v>14</v>
      </c>
      <c r="R6485" t="s">
        <v>40</v>
      </c>
      <c r="S6485" t="s">
        <v>41</v>
      </c>
      <c r="T6485">
        <v>53128</v>
      </c>
      <c r="U6485" s="1">
        <v>45527</v>
      </c>
      <c r="V6485" t="s">
        <v>64</v>
      </c>
      <c r="W6485">
        <v>236695</v>
      </c>
      <c r="X6485" t="s">
        <v>25899</v>
      </c>
      <c r="Y6485">
        <v>671</v>
      </c>
      <c r="Z6485">
        <v>2237</v>
      </c>
      <c r="AA6485">
        <v>3</v>
      </c>
      <c r="AB6485">
        <v>2684.4</v>
      </c>
      <c r="AC6485">
        <f>Table1_1[[#This Row],[Price]]*Table1_1[[#This Row],[Quantity]]</f>
        <v>6711</v>
      </c>
    </row>
    <row r="6486" spans="1:29" x14ac:dyDescent="0.3">
      <c r="A6486" t="s">
        <v>28</v>
      </c>
      <c r="B6486" t="s">
        <v>29</v>
      </c>
      <c r="C6486" t="s">
        <v>193</v>
      </c>
      <c r="D6486" t="s">
        <v>637</v>
      </c>
      <c r="E6486" t="s">
        <v>46</v>
      </c>
      <c r="F6486" t="s">
        <v>99</v>
      </c>
      <c r="G6486">
        <v>59</v>
      </c>
      <c r="H6486">
        <v>414531</v>
      </c>
      <c r="I6486" t="s">
        <v>58</v>
      </c>
      <c r="J6486" s="3">
        <v>45609</v>
      </c>
      <c r="K6486">
        <v>1200</v>
      </c>
      <c r="L6486" t="s">
        <v>658</v>
      </c>
      <c r="M6486" t="s">
        <v>654</v>
      </c>
      <c r="N6486" t="s">
        <v>25900</v>
      </c>
      <c r="O6486" t="s">
        <v>25901</v>
      </c>
      <c r="P6486" t="s">
        <v>51</v>
      </c>
      <c r="Q6486">
        <v>4</v>
      </c>
      <c r="R6486" t="s">
        <v>40</v>
      </c>
      <c r="S6486" t="s">
        <v>79</v>
      </c>
      <c r="T6486">
        <v>38968</v>
      </c>
      <c r="U6486" s="1">
        <v>45409</v>
      </c>
      <c r="V6486" t="s">
        <v>80</v>
      </c>
      <c r="W6486">
        <v>748122</v>
      </c>
      <c r="X6486" t="s">
        <v>25902</v>
      </c>
      <c r="Y6486">
        <v>712</v>
      </c>
      <c r="Z6486">
        <v>545</v>
      </c>
      <c r="AA6486">
        <v>4</v>
      </c>
      <c r="AB6486">
        <v>872</v>
      </c>
      <c r="AC6486">
        <f>Table1_1[[#This Row],[Price]]*Table1_1[[#This Row],[Quantity]]</f>
        <v>2180</v>
      </c>
    </row>
    <row r="6487" spans="1:29" x14ac:dyDescent="0.3">
      <c r="A6487" t="s">
        <v>28</v>
      </c>
      <c r="B6487" t="s">
        <v>29</v>
      </c>
      <c r="C6487" t="s">
        <v>30</v>
      </c>
      <c r="D6487" t="s">
        <v>74</v>
      </c>
      <c r="E6487" t="s">
        <v>46</v>
      </c>
      <c r="F6487" t="s">
        <v>135</v>
      </c>
      <c r="G6487">
        <v>64</v>
      </c>
      <c r="H6487">
        <v>426706</v>
      </c>
      <c r="I6487" t="s">
        <v>34</v>
      </c>
      <c r="J6487" s="3">
        <v>45510</v>
      </c>
      <c r="K6487">
        <v>1400</v>
      </c>
      <c r="L6487" t="s">
        <v>25903</v>
      </c>
      <c r="M6487" t="s">
        <v>200</v>
      </c>
      <c r="N6487" t="s">
        <v>25904</v>
      </c>
      <c r="O6487">
        <v>-7327</v>
      </c>
      <c r="P6487" t="s">
        <v>71</v>
      </c>
      <c r="Q6487">
        <v>11</v>
      </c>
      <c r="R6487" t="s">
        <v>40</v>
      </c>
      <c r="S6487" t="s">
        <v>41</v>
      </c>
      <c r="T6487">
        <v>78909</v>
      </c>
      <c r="U6487" s="1">
        <v>45503</v>
      </c>
      <c r="V6487" t="s">
        <v>126</v>
      </c>
      <c r="W6487">
        <v>958623</v>
      </c>
      <c r="X6487" t="s">
        <v>25905</v>
      </c>
      <c r="Y6487">
        <v>998</v>
      </c>
      <c r="Z6487">
        <v>2656</v>
      </c>
      <c r="AA6487">
        <v>7</v>
      </c>
      <c r="AB6487">
        <v>7436.8</v>
      </c>
      <c r="AC6487">
        <f>Table1_1[[#This Row],[Price]]*Table1_1[[#This Row],[Quantity]]</f>
        <v>18592</v>
      </c>
    </row>
    <row r="6488" spans="1:29" x14ac:dyDescent="0.3">
      <c r="A6488" t="s">
        <v>28</v>
      </c>
      <c r="B6488" t="s">
        <v>29</v>
      </c>
      <c r="C6488" t="s">
        <v>30</v>
      </c>
      <c r="D6488" t="s">
        <v>616</v>
      </c>
      <c r="E6488" t="s">
        <v>46</v>
      </c>
      <c r="F6488" t="s">
        <v>355</v>
      </c>
      <c r="G6488">
        <v>79</v>
      </c>
      <c r="H6488">
        <v>430176</v>
      </c>
      <c r="I6488" t="s">
        <v>34</v>
      </c>
      <c r="J6488" s="3">
        <v>44340</v>
      </c>
      <c r="K6488">
        <v>1000</v>
      </c>
      <c r="L6488" t="s">
        <v>25906</v>
      </c>
      <c r="M6488" t="s">
        <v>478</v>
      </c>
      <c r="N6488" t="s">
        <v>25907</v>
      </c>
      <c r="O6488" t="s">
        <v>25908</v>
      </c>
      <c r="P6488" t="s">
        <v>87</v>
      </c>
      <c r="Q6488">
        <v>13</v>
      </c>
      <c r="R6488" t="s">
        <v>88</v>
      </c>
      <c r="S6488" t="s">
        <v>63</v>
      </c>
      <c r="T6488">
        <v>55600</v>
      </c>
      <c r="U6488" s="1">
        <v>45323</v>
      </c>
      <c r="V6488" t="s">
        <v>119</v>
      </c>
      <c r="W6488">
        <v>148937</v>
      </c>
      <c r="X6488" t="s">
        <v>25909</v>
      </c>
      <c r="Y6488">
        <v>878</v>
      </c>
      <c r="Z6488">
        <v>2769</v>
      </c>
      <c r="AA6488">
        <v>2</v>
      </c>
      <c r="AB6488">
        <v>2215.2000000000003</v>
      </c>
      <c r="AC6488">
        <f>Table1_1[[#This Row],[Price]]*Table1_1[[#This Row],[Quantity]]</f>
        <v>5538</v>
      </c>
    </row>
    <row r="6489" spans="1:29" x14ac:dyDescent="0.3">
      <c r="A6489" t="s">
        <v>28</v>
      </c>
      <c r="B6489" t="s">
        <v>29</v>
      </c>
      <c r="C6489" t="s">
        <v>148</v>
      </c>
      <c r="D6489" t="s">
        <v>274</v>
      </c>
      <c r="E6489" t="s">
        <v>56</v>
      </c>
      <c r="F6489" t="s">
        <v>175</v>
      </c>
      <c r="G6489">
        <v>36</v>
      </c>
      <c r="H6489">
        <v>429878</v>
      </c>
      <c r="I6489" t="s">
        <v>58</v>
      </c>
      <c r="J6489" s="3">
        <v>44915</v>
      </c>
      <c r="K6489">
        <v>950</v>
      </c>
      <c r="L6489" t="s">
        <v>8569</v>
      </c>
      <c r="M6489" t="s">
        <v>1356</v>
      </c>
      <c r="N6489" t="s">
        <v>25910</v>
      </c>
      <c r="O6489" t="s">
        <v>25911</v>
      </c>
      <c r="P6489" t="s">
        <v>39</v>
      </c>
      <c r="Q6489">
        <v>13</v>
      </c>
      <c r="R6489" t="s">
        <v>88</v>
      </c>
      <c r="S6489" t="s">
        <v>63</v>
      </c>
      <c r="T6489">
        <v>69277</v>
      </c>
      <c r="U6489" s="1">
        <v>45602</v>
      </c>
      <c r="V6489" t="s">
        <v>42</v>
      </c>
      <c r="W6489">
        <v>153703</v>
      </c>
      <c r="X6489" t="s">
        <v>25912</v>
      </c>
      <c r="Y6489">
        <v>527</v>
      </c>
      <c r="Z6489">
        <v>1999</v>
      </c>
      <c r="AA6489">
        <v>1</v>
      </c>
      <c r="AB6489">
        <v>799.6</v>
      </c>
      <c r="AC6489">
        <f>Table1_1[[#This Row],[Price]]*Table1_1[[#This Row],[Quantity]]</f>
        <v>1999</v>
      </c>
    </row>
    <row r="6490" spans="1:29" x14ac:dyDescent="0.3">
      <c r="A6490" t="s">
        <v>28</v>
      </c>
      <c r="B6490" t="s">
        <v>29</v>
      </c>
      <c r="C6490" t="s">
        <v>66</v>
      </c>
      <c r="D6490" t="s">
        <v>227</v>
      </c>
      <c r="E6490" t="s">
        <v>56</v>
      </c>
      <c r="F6490" t="s">
        <v>47</v>
      </c>
      <c r="G6490">
        <v>23</v>
      </c>
      <c r="H6490">
        <v>404115</v>
      </c>
      <c r="I6490" t="s">
        <v>34</v>
      </c>
      <c r="J6490" s="3">
        <v>44208</v>
      </c>
      <c r="K6490">
        <v>1400</v>
      </c>
      <c r="L6490" t="s">
        <v>25913</v>
      </c>
      <c r="M6490" t="s">
        <v>313</v>
      </c>
      <c r="N6490" t="s">
        <v>25914</v>
      </c>
      <c r="O6490" t="s">
        <v>25915</v>
      </c>
      <c r="P6490" t="s">
        <v>51</v>
      </c>
      <c r="Q6490">
        <v>11</v>
      </c>
      <c r="R6490" t="s">
        <v>88</v>
      </c>
      <c r="S6490" t="s">
        <v>41</v>
      </c>
      <c r="T6490">
        <v>18022</v>
      </c>
      <c r="U6490" s="1">
        <v>45596</v>
      </c>
      <c r="V6490" t="s">
        <v>155</v>
      </c>
      <c r="W6490">
        <v>680230</v>
      </c>
      <c r="X6490" t="s">
        <v>25916</v>
      </c>
      <c r="Y6490">
        <v>996</v>
      </c>
      <c r="Z6490">
        <v>2305</v>
      </c>
      <c r="AA6490">
        <v>4</v>
      </c>
      <c r="AB6490">
        <v>3688</v>
      </c>
      <c r="AC6490">
        <f>Table1_1[[#This Row],[Price]]*Table1_1[[#This Row],[Quantity]]</f>
        <v>9220</v>
      </c>
    </row>
    <row r="6491" spans="1:29" x14ac:dyDescent="0.3">
      <c r="A6491" t="s">
        <v>28</v>
      </c>
      <c r="B6491" t="s">
        <v>29</v>
      </c>
      <c r="C6491" t="s">
        <v>148</v>
      </c>
      <c r="D6491" t="s">
        <v>411</v>
      </c>
      <c r="E6491" t="s">
        <v>32</v>
      </c>
      <c r="F6491" t="s">
        <v>355</v>
      </c>
      <c r="G6491">
        <v>4</v>
      </c>
      <c r="H6491">
        <v>435594</v>
      </c>
      <c r="I6491" t="s">
        <v>34</v>
      </c>
      <c r="J6491" s="3">
        <v>44341</v>
      </c>
      <c r="K6491">
        <v>950</v>
      </c>
      <c r="L6491" t="s">
        <v>25917</v>
      </c>
      <c r="M6491" t="s">
        <v>1017</v>
      </c>
      <c r="N6491" t="s">
        <v>25918</v>
      </c>
      <c r="O6491" t="s">
        <v>25919</v>
      </c>
      <c r="P6491" t="s">
        <v>71</v>
      </c>
      <c r="Q6491">
        <v>17</v>
      </c>
      <c r="R6491" t="s">
        <v>88</v>
      </c>
      <c r="S6491" t="s">
        <v>118</v>
      </c>
      <c r="T6491">
        <v>27631</v>
      </c>
      <c r="U6491" s="1">
        <v>45580</v>
      </c>
      <c r="V6491" t="s">
        <v>155</v>
      </c>
      <c r="W6491">
        <v>475931</v>
      </c>
      <c r="X6491" t="s">
        <v>25920</v>
      </c>
      <c r="Y6491">
        <v>898</v>
      </c>
      <c r="Z6491">
        <v>2972</v>
      </c>
      <c r="AA6491">
        <v>7</v>
      </c>
      <c r="AB6491">
        <v>8321.6</v>
      </c>
      <c r="AC6491">
        <f>Table1_1[[#This Row],[Price]]*Table1_1[[#This Row],[Quantity]]</f>
        <v>20804</v>
      </c>
    </row>
    <row r="6492" spans="1:29" x14ac:dyDescent="0.3">
      <c r="A6492" t="s">
        <v>28</v>
      </c>
      <c r="B6492" t="s">
        <v>29</v>
      </c>
      <c r="C6492" t="s">
        <v>66</v>
      </c>
      <c r="D6492" t="s">
        <v>637</v>
      </c>
      <c r="E6492" t="s">
        <v>32</v>
      </c>
      <c r="F6492" t="s">
        <v>99</v>
      </c>
      <c r="G6492">
        <v>89</v>
      </c>
      <c r="H6492">
        <v>437973</v>
      </c>
      <c r="I6492" t="s">
        <v>58</v>
      </c>
      <c r="J6492" s="3">
        <v>44363</v>
      </c>
      <c r="K6492">
        <v>1400</v>
      </c>
      <c r="L6492" t="s">
        <v>25921</v>
      </c>
      <c r="M6492" t="s">
        <v>49</v>
      </c>
      <c r="N6492" t="s">
        <v>25922</v>
      </c>
      <c r="O6492" t="s">
        <v>25923</v>
      </c>
      <c r="P6492" t="s">
        <v>39</v>
      </c>
      <c r="Q6492">
        <v>14</v>
      </c>
      <c r="R6492" t="s">
        <v>88</v>
      </c>
      <c r="S6492" t="s">
        <v>118</v>
      </c>
      <c r="T6492">
        <v>98159</v>
      </c>
      <c r="U6492" s="1">
        <v>45597</v>
      </c>
      <c r="V6492" t="s">
        <v>42</v>
      </c>
      <c r="W6492">
        <v>842974</v>
      </c>
      <c r="X6492" t="s">
        <v>25924</v>
      </c>
      <c r="Y6492">
        <v>928</v>
      </c>
      <c r="Z6492">
        <v>1512</v>
      </c>
      <c r="AA6492">
        <v>2</v>
      </c>
      <c r="AB6492">
        <v>1209.6000000000001</v>
      </c>
      <c r="AC6492">
        <f>Table1_1[[#This Row],[Price]]*Table1_1[[#This Row],[Quantity]]</f>
        <v>3024</v>
      </c>
    </row>
    <row r="6493" spans="1:29" x14ac:dyDescent="0.3">
      <c r="A6493" t="s">
        <v>28</v>
      </c>
      <c r="B6493" t="s">
        <v>29</v>
      </c>
      <c r="C6493" t="s">
        <v>148</v>
      </c>
      <c r="D6493" t="s">
        <v>442</v>
      </c>
      <c r="E6493" t="s">
        <v>56</v>
      </c>
      <c r="F6493" t="s">
        <v>150</v>
      </c>
      <c r="G6493">
        <v>43</v>
      </c>
      <c r="H6493">
        <v>406824</v>
      </c>
      <c r="I6493" t="s">
        <v>58</v>
      </c>
      <c r="J6493" s="3">
        <v>44802</v>
      </c>
      <c r="K6493">
        <v>1300</v>
      </c>
      <c r="L6493" t="s">
        <v>25925</v>
      </c>
      <c r="M6493" t="s">
        <v>85</v>
      </c>
      <c r="N6493" t="s">
        <v>25926</v>
      </c>
      <c r="O6493" t="s">
        <v>25927</v>
      </c>
      <c r="P6493" t="s">
        <v>39</v>
      </c>
      <c r="Q6493">
        <v>14</v>
      </c>
      <c r="R6493" t="s">
        <v>88</v>
      </c>
      <c r="S6493" t="s">
        <v>63</v>
      </c>
      <c r="T6493">
        <v>82703</v>
      </c>
      <c r="U6493" s="1">
        <v>45372</v>
      </c>
      <c r="V6493" t="s">
        <v>72</v>
      </c>
      <c r="W6493">
        <v>981341</v>
      </c>
      <c r="X6493" t="s">
        <v>25928</v>
      </c>
      <c r="Y6493">
        <v>935</v>
      </c>
      <c r="Z6493">
        <v>2472</v>
      </c>
      <c r="AA6493">
        <v>8</v>
      </c>
      <c r="AB6493">
        <v>7910.4000000000015</v>
      </c>
      <c r="AC6493">
        <f>Table1_1[[#This Row],[Price]]*Table1_1[[#This Row],[Quantity]]</f>
        <v>19776</v>
      </c>
    </row>
    <row r="6494" spans="1:29" x14ac:dyDescent="0.3">
      <c r="A6494" t="s">
        <v>28</v>
      </c>
      <c r="B6494" t="s">
        <v>29</v>
      </c>
      <c r="C6494" t="s">
        <v>91</v>
      </c>
      <c r="D6494" t="s">
        <v>105</v>
      </c>
      <c r="E6494" t="s">
        <v>56</v>
      </c>
      <c r="F6494" t="s">
        <v>33</v>
      </c>
      <c r="G6494">
        <v>98</v>
      </c>
      <c r="H6494">
        <v>431634</v>
      </c>
      <c r="I6494" t="s">
        <v>58</v>
      </c>
      <c r="J6494" s="3">
        <v>44937</v>
      </c>
      <c r="K6494">
        <v>950</v>
      </c>
      <c r="L6494" t="s">
        <v>25930</v>
      </c>
      <c r="M6494" t="s">
        <v>287</v>
      </c>
      <c r="N6494" t="s">
        <v>25931</v>
      </c>
      <c r="O6494" t="s">
        <v>25932</v>
      </c>
      <c r="P6494" t="s">
        <v>39</v>
      </c>
      <c r="Q6494">
        <v>8</v>
      </c>
      <c r="R6494" t="s">
        <v>88</v>
      </c>
      <c r="S6494" t="s">
        <v>63</v>
      </c>
      <c r="T6494">
        <v>15435</v>
      </c>
      <c r="U6494" s="1">
        <v>45576</v>
      </c>
      <c r="V6494" t="s">
        <v>155</v>
      </c>
      <c r="W6494">
        <v>531565</v>
      </c>
      <c r="X6494" t="s">
        <v>25933</v>
      </c>
      <c r="Y6494">
        <v>713</v>
      </c>
      <c r="Z6494">
        <v>858</v>
      </c>
      <c r="AA6494">
        <v>2</v>
      </c>
      <c r="AB6494">
        <v>686.40000000000009</v>
      </c>
      <c r="AC6494">
        <f>Table1_1[[#This Row],[Price]]*Table1_1[[#This Row],[Quantity]]</f>
        <v>1716</v>
      </c>
    </row>
    <row r="6495" spans="1:29" x14ac:dyDescent="0.3">
      <c r="A6495" t="s">
        <v>28</v>
      </c>
      <c r="B6495" t="s">
        <v>29</v>
      </c>
      <c r="C6495" t="s">
        <v>30</v>
      </c>
      <c r="D6495" t="s">
        <v>411</v>
      </c>
      <c r="E6495" t="s">
        <v>32</v>
      </c>
      <c r="F6495" t="s">
        <v>33</v>
      </c>
      <c r="G6495">
        <v>59</v>
      </c>
      <c r="H6495">
        <v>428258</v>
      </c>
      <c r="I6495" t="s">
        <v>34</v>
      </c>
      <c r="J6495" s="3">
        <v>44771</v>
      </c>
      <c r="K6495">
        <v>1100</v>
      </c>
      <c r="L6495" t="s">
        <v>25935</v>
      </c>
      <c r="M6495" t="s">
        <v>843</v>
      </c>
      <c r="N6495" t="s">
        <v>25936</v>
      </c>
      <c r="O6495" t="s">
        <v>25937</v>
      </c>
      <c r="P6495" t="s">
        <v>51</v>
      </c>
      <c r="Q6495">
        <v>9</v>
      </c>
      <c r="R6495" t="s">
        <v>88</v>
      </c>
      <c r="S6495" t="s">
        <v>63</v>
      </c>
      <c r="T6495">
        <v>29521</v>
      </c>
      <c r="U6495" s="1">
        <v>45437</v>
      </c>
      <c r="V6495" t="s">
        <v>140</v>
      </c>
      <c r="W6495">
        <v>857836</v>
      </c>
      <c r="X6495" t="s">
        <v>21541</v>
      </c>
      <c r="Y6495">
        <v>893</v>
      </c>
      <c r="Z6495">
        <v>2329</v>
      </c>
      <c r="AA6495">
        <v>2</v>
      </c>
      <c r="AB6495">
        <v>1863.2</v>
      </c>
      <c r="AC6495">
        <f>Table1_1[[#This Row],[Price]]*Table1_1[[#This Row],[Quantity]]</f>
        <v>4658</v>
      </c>
    </row>
    <row r="6496" spans="1:29" x14ac:dyDescent="0.3">
      <c r="A6496" t="s">
        <v>28</v>
      </c>
      <c r="B6496" t="s">
        <v>29</v>
      </c>
      <c r="C6496" t="s">
        <v>157</v>
      </c>
      <c r="D6496" t="s">
        <v>163</v>
      </c>
      <c r="E6496" t="s">
        <v>46</v>
      </c>
      <c r="F6496" t="s">
        <v>57</v>
      </c>
      <c r="G6496">
        <v>13</v>
      </c>
      <c r="H6496">
        <v>438411</v>
      </c>
      <c r="I6496" t="s">
        <v>34</v>
      </c>
      <c r="J6496" s="3">
        <v>43881</v>
      </c>
      <c r="K6496">
        <v>800</v>
      </c>
      <c r="L6496" t="s">
        <v>25938</v>
      </c>
      <c r="M6496" t="s">
        <v>1460</v>
      </c>
      <c r="N6496" t="s">
        <v>25939</v>
      </c>
      <c r="O6496" t="s">
        <v>25940</v>
      </c>
      <c r="P6496" t="s">
        <v>71</v>
      </c>
      <c r="Q6496">
        <v>5</v>
      </c>
      <c r="R6496" t="s">
        <v>40</v>
      </c>
      <c r="S6496" t="s">
        <v>79</v>
      </c>
      <c r="T6496">
        <v>66251</v>
      </c>
      <c r="U6496" s="1">
        <v>45328</v>
      </c>
      <c r="V6496" t="s">
        <v>119</v>
      </c>
      <c r="W6496">
        <v>276860</v>
      </c>
      <c r="X6496" t="s">
        <v>25941</v>
      </c>
      <c r="Y6496">
        <v>414</v>
      </c>
      <c r="Z6496">
        <v>937</v>
      </c>
      <c r="AA6496">
        <v>3</v>
      </c>
      <c r="AB6496">
        <v>1124.4000000000001</v>
      </c>
      <c r="AC6496">
        <f>Table1_1[[#This Row],[Price]]*Table1_1[[#This Row],[Quantity]]</f>
        <v>2811</v>
      </c>
    </row>
    <row r="6497" spans="1:29" x14ac:dyDescent="0.3">
      <c r="A6497" t="s">
        <v>28</v>
      </c>
      <c r="B6497" t="s">
        <v>29</v>
      </c>
      <c r="C6497" t="s">
        <v>66</v>
      </c>
      <c r="D6497" t="s">
        <v>254</v>
      </c>
      <c r="E6497" t="s">
        <v>56</v>
      </c>
      <c r="F6497" t="s">
        <v>175</v>
      </c>
      <c r="G6497">
        <v>81</v>
      </c>
      <c r="H6497">
        <v>407921</v>
      </c>
      <c r="I6497" t="s">
        <v>58</v>
      </c>
      <c r="J6497" s="3">
        <v>44154</v>
      </c>
      <c r="K6497">
        <v>950</v>
      </c>
      <c r="L6497" t="s">
        <v>25942</v>
      </c>
      <c r="M6497" t="s">
        <v>1253</v>
      </c>
      <c r="N6497" t="s">
        <v>25943</v>
      </c>
      <c r="O6497" t="s">
        <v>25944</v>
      </c>
      <c r="P6497" t="s">
        <v>71</v>
      </c>
      <c r="Q6497">
        <v>11</v>
      </c>
      <c r="R6497" t="s">
        <v>88</v>
      </c>
      <c r="S6497" t="s">
        <v>63</v>
      </c>
      <c r="T6497">
        <v>59262</v>
      </c>
      <c r="U6497" s="1">
        <v>45537</v>
      </c>
      <c r="V6497" t="s">
        <v>180</v>
      </c>
      <c r="W6497">
        <v>628655</v>
      </c>
      <c r="X6497" t="s">
        <v>25945</v>
      </c>
      <c r="Y6497">
        <v>949</v>
      </c>
      <c r="Z6497">
        <v>2213</v>
      </c>
      <c r="AA6497">
        <v>8</v>
      </c>
      <c r="AB6497">
        <v>7081.6</v>
      </c>
      <c r="AC6497">
        <f>Table1_1[[#This Row],[Price]]*Table1_1[[#This Row],[Quantity]]</f>
        <v>17704</v>
      </c>
    </row>
    <row r="6498" spans="1:29" x14ac:dyDescent="0.3">
      <c r="A6498" t="s">
        <v>28</v>
      </c>
      <c r="B6498" t="s">
        <v>29</v>
      </c>
      <c r="C6498" t="s">
        <v>44</v>
      </c>
      <c r="D6498" t="s">
        <v>55</v>
      </c>
      <c r="E6498" t="s">
        <v>56</v>
      </c>
      <c r="F6498" t="s">
        <v>83</v>
      </c>
      <c r="G6498">
        <v>49</v>
      </c>
      <c r="H6498">
        <v>405791</v>
      </c>
      <c r="I6498" t="s">
        <v>58</v>
      </c>
      <c r="J6498" s="3">
        <v>43947</v>
      </c>
      <c r="K6498">
        <v>1000</v>
      </c>
      <c r="L6498" t="s">
        <v>25946</v>
      </c>
      <c r="M6498" t="s">
        <v>222</v>
      </c>
      <c r="N6498" t="s">
        <v>25947</v>
      </c>
      <c r="O6498" t="s">
        <v>25948</v>
      </c>
      <c r="P6498" t="s">
        <v>51</v>
      </c>
      <c r="Q6498">
        <v>19</v>
      </c>
      <c r="R6498" t="s">
        <v>88</v>
      </c>
      <c r="S6498" t="s">
        <v>41</v>
      </c>
      <c r="T6498">
        <v>96688</v>
      </c>
      <c r="U6498" s="1">
        <v>45376</v>
      </c>
      <c r="V6498" t="s">
        <v>72</v>
      </c>
      <c r="W6498">
        <v>665239</v>
      </c>
      <c r="X6498" t="s">
        <v>25949</v>
      </c>
      <c r="Y6498">
        <v>992</v>
      </c>
      <c r="Z6498">
        <v>1583</v>
      </c>
      <c r="AA6498">
        <v>7</v>
      </c>
      <c r="AB6498">
        <v>4432.4000000000015</v>
      </c>
      <c r="AC6498">
        <f>Table1_1[[#This Row],[Price]]*Table1_1[[#This Row],[Quantity]]</f>
        <v>11081</v>
      </c>
    </row>
    <row r="6499" spans="1:29" x14ac:dyDescent="0.3">
      <c r="A6499" t="s">
        <v>28</v>
      </c>
      <c r="B6499" t="s">
        <v>29</v>
      </c>
      <c r="C6499" t="s">
        <v>193</v>
      </c>
      <c r="D6499" t="s">
        <v>163</v>
      </c>
      <c r="E6499" t="s">
        <v>32</v>
      </c>
      <c r="F6499" t="s">
        <v>106</v>
      </c>
      <c r="G6499">
        <v>99</v>
      </c>
      <c r="H6499">
        <v>403828</v>
      </c>
      <c r="I6499" t="s">
        <v>34</v>
      </c>
      <c r="J6499" s="3">
        <v>44040</v>
      </c>
      <c r="K6499">
        <v>950</v>
      </c>
      <c r="L6499" t="s">
        <v>25951</v>
      </c>
      <c r="M6499" t="s">
        <v>552</v>
      </c>
      <c r="N6499" t="s">
        <v>25952</v>
      </c>
      <c r="O6499" t="s">
        <v>25953</v>
      </c>
      <c r="P6499" t="s">
        <v>51</v>
      </c>
      <c r="Q6499">
        <v>11</v>
      </c>
      <c r="R6499" t="s">
        <v>88</v>
      </c>
      <c r="S6499" t="s">
        <v>79</v>
      </c>
      <c r="T6499">
        <v>21680</v>
      </c>
      <c r="U6499" s="1">
        <v>45580</v>
      </c>
      <c r="V6499" t="s">
        <v>155</v>
      </c>
      <c r="W6499">
        <v>894085</v>
      </c>
      <c r="X6499" t="s">
        <v>25954</v>
      </c>
      <c r="Y6499">
        <v>644</v>
      </c>
      <c r="Z6499">
        <v>2203</v>
      </c>
      <c r="AA6499">
        <v>6</v>
      </c>
      <c r="AB6499">
        <v>5287.2000000000007</v>
      </c>
      <c r="AC6499">
        <f>Table1_1[[#This Row],[Price]]*Table1_1[[#This Row],[Quantity]]</f>
        <v>13218</v>
      </c>
    </row>
    <row r="6500" spans="1:29" x14ac:dyDescent="0.3">
      <c r="A6500" t="s">
        <v>28</v>
      </c>
      <c r="B6500" t="s">
        <v>29</v>
      </c>
      <c r="C6500" t="s">
        <v>148</v>
      </c>
      <c r="D6500" t="s">
        <v>421</v>
      </c>
      <c r="E6500" t="s">
        <v>46</v>
      </c>
      <c r="F6500" t="s">
        <v>113</v>
      </c>
      <c r="G6500">
        <v>60</v>
      </c>
      <c r="H6500">
        <v>412126</v>
      </c>
      <c r="I6500" t="s">
        <v>58</v>
      </c>
      <c r="J6500" s="3">
        <v>44904</v>
      </c>
      <c r="K6500">
        <v>1300</v>
      </c>
      <c r="L6500" t="s">
        <v>25956</v>
      </c>
      <c r="M6500" t="s">
        <v>1017</v>
      </c>
      <c r="N6500" t="s">
        <v>25957</v>
      </c>
      <c r="O6500" t="s">
        <v>25958</v>
      </c>
      <c r="P6500" t="s">
        <v>71</v>
      </c>
      <c r="Q6500">
        <v>11</v>
      </c>
      <c r="R6500" t="s">
        <v>88</v>
      </c>
      <c r="S6500" t="s">
        <v>41</v>
      </c>
      <c r="T6500">
        <v>63529</v>
      </c>
      <c r="U6500" s="1">
        <v>45362</v>
      </c>
      <c r="V6500" t="s">
        <v>72</v>
      </c>
      <c r="W6500">
        <v>592466</v>
      </c>
      <c r="X6500" t="s">
        <v>5012</v>
      </c>
      <c r="Y6500">
        <v>851</v>
      </c>
      <c r="Z6500">
        <v>1319</v>
      </c>
      <c r="AA6500">
        <v>8</v>
      </c>
      <c r="AB6500">
        <v>4220.8</v>
      </c>
      <c r="AC6500">
        <f>Table1_1[[#This Row],[Price]]*Table1_1[[#This Row],[Quantity]]</f>
        <v>10552</v>
      </c>
    </row>
    <row r="6501" spans="1:29" x14ac:dyDescent="0.3">
      <c r="A6501" t="s">
        <v>28</v>
      </c>
      <c r="B6501" t="s">
        <v>29</v>
      </c>
      <c r="C6501" t="s">
        <v>91</v>
      </c>
      <c r="D6501" t="s">
        <v>267</v>
      </c>
      <c r="E6501" t="s">
        <v>32</v>
      </c>
      <c r="F6501" t="s">
        <v>175</v>
      </c>
      <c r="G6501">
        <v>96</v>
      </c>
      <c r="H6501">
        <v>403131</v>
      </c>
      <c r="I6501" t="s">
        <v>58</v>
      </c>
      <c r="J6501" s="3">
        <v>44800</v>
      </c>
      <c r="K6501">
        <v>1300</v>
      </c>
      <c r="L6501" t="s">
        <v>25959</v>
      </c>
      <c r="M6501" t="s">
        <v>1212</v>
      </c>
      <c r="N6501" t="s">
        <v>25960</v>
      </c>
      <c r="O6501" t="s">
        <v>25961</v>
      </c>
      <c r="P6501" t="s">
        <v>87</v>
      </c>
      <c r="Q6501">
        <v>20</v>
      </c>
      <c r="R6501" t="s">
        <v>88</v>
      </c>
      <c r="S6501" t="s">
        <v>41</v>
      </c>
      <c r="T6501">
        <v>60134</v>
      </c>
      <c r="U6501" s="1">
        <v>45476</v>
      </c>
      <c r="V6501" t="s">
        <v>126</v>
      </c>
      <c r="W6501">
        <v>300245</v>
      </c>
      <c r="X6501" t="s">
        <v>25962</v>
      </c>
      <c r="Y6501">
        <v>770</v>
      </c>
      <c r="Z6501">
        <v>2528</v>
      </c>
      <c r="AA6501">
        <v>2</v>
      </c>
      <c r="AB6501">
        <v>2022.4</v>
      </c>
      <c r="AC6501">
        <f>Table1_1[[#This Row],[Price]]*Table1_1[[#This Row],[Quantity]]</f>
        <v>5056</v>
      </c>
    </row>
    <row r="6502" spans="1:29" x14ac:dyDescent="0.3">
      <c r="A6502" t="s">
        <v>28</v>
      </c>
      <c r="B6502" t="s">
        <v>29</v>
      </c>
      <c r="C6502" t="s">
        <v>91</v>
      </c>
      <c r="D6502" t="s">
        <v>105</v>
      </c>
      <c r="E6502" t="s">
        <v>32</v>
      </c>
      <c r="F6502" t="s">
        <v>113</v>
      </c>
      <c r="G6502">
        <v>86</v>
      </c>
      <c r="H6502">
        <v>420548</v>
      </c>
      <c r="I6502" t="s">
        <v>34</v>
      </c>
      <c r="J6502" s="3">
        <v>44639</v>
      </c>
      <c r="K6502">
        <v>1000</v>
      </c>
      <c r="L6502" t="s">
        <v>25963</v>
      </c>
      <c r="M6502" t="s">
        <v>591</v>
      </c>
      <c r="N6502" t="s">
        <v>25964</v>
      </c>
      <c r="O6502" t="s">
        <v>25965</v>
      </c>
      <c r="P6502" t="s">
        <v>51</v>
      </c>
      <c r="Q6502">
        <v>6</v>
      </c>
      <c r="R6502" t="s">
        <v>40</v>
      </c>
      <c r="S6502" t="s">
        <v>63</v>
      </c>
      <c r="T6502">
        <v>43439</v>
      </c>
      <c r="U6502" s="1">
        <v>45572</v>
      </c>
      <c r="V6502" t="s">
        <v>155</v>
      </c>
      <c r="W6502">
        <v>701223</v>
      </c>
      <c r="X6502" t="s">
        <v>25966</v>
      </c>
      <c r="Y6502">
        <v>814</v>
      </c>
      <c r="Z6502">
        <v>1230</v>
      </c>
      <c r="AA6502">
        <v>1</v>
      </c>
      <c r="AB6502">
        <v>492</v>
      </c>
      <c r="AC6502">
        <f>Table1_1[[#This Row],[Price]]*Table1_1[[#This Row],[Quantity]]</f>
        <v>1230</v>
      </c>
    </row>
    <row r="6503" spans="1:29" x14ac:dyDescent="0.3">
      <c r="A6503" t="s">
        <v>28</v>
      </c>
      <c r="B6503" t="s">
        <v>29</v>
      </c>
      <c r="C6503" t="s">
        <v>148</v>
      </c>
      <c r="D6503" t="s">
        <v>364</v>
      </c>
      <c r="E6503" t="s">
        <v>46</v>
      </c>
      <c r="F6503" t="s">
        <v>355</v>
      </c>
      <c r="G6503">
        <v>61</v>
      </c>
      <c r="H6503">
        <v>401790</v>
      </c>
      <c r="I6503" t="s">
        <v>58</v>
      </c>
      <c r="J6503" s="3">
        <v>45551</v>
      </c>
      <c r="K6503">
        <v>1200</v>
      </c>
      <c r="L6503" t="s">
        <v>25967</v>
      </c>
      <c r="M6503" t="s">
        <v>856</v>
      </c>
      <c r="N6503" t="s">
        <v>25968</v>
      </c>
      <c r="O6503" t="s">
        <v>25969</v>
      </c>
      <c r="P6503" t="s">
        <v>87</v>
      </c>
      <c r="Q6503">
        <v>13</v>
      </c>
      <c r="R6503" t="s">
        <v>88</v>
      </c>
      <c r="S6503" t="s">
        <v>79</v>
      </c>
      <c r="T6503">
        <v>80989</v>
      </c>
      <c r="U6503" s="1">
        <v>45460</v>
      </c>
      <c r="V6503" t="s">
        <v>52</v>
      </c>
      <c r="W6503">
        <v>351835</v>
      </c>
      <c r="X6503" t="s">
        <v>25970</v>
      </c>
      <c r="Y6503">
        <v>536</v>
      </c>
      <c r="Z6503">
        <v>590</v>
      </c>
      <c r="AA6503">
        <v>1</v>
      </c>
      <c r="AB6503">
        <v>236</v>
      </c>
      <c r="AC6503">
        <f>Table1_1[[#This Row],[Price]]*Table1_1[[#This Row],[Quantity]]</f>
        <v>590</v>
      </c>
    </row>
    <row r="6504" spans="1:29" x14ac:dyDescent="0.3">
      <c r="A6504" t="s">
        <v>28</v>
      </c>
      <c r="B6504" t="s">
        <v>29</v>
      </c>
      <c r="C6504" t="s">
        <v>91</v>
      </c>
      <c r="D6504" t="s">
        <v>134</v>
      </c>
      <c r="E6504" t="s">
        <v>46</v>
      </c>
      <c r="F6504" t="s">
        <v>106</v>
      </c>
      <c r="G6504">
        <v>12</v>
      </c>
      <c r="H6504">
        <v>413108</v>
      </c>
      <c r="I6504" t="s">
        <v>58</v>
      </c>
      <c r="J6504" s="3">
        <v>45561</v>
      </c>
      <c r="K6504">
        <v>800</v>
      </c>
      <c r="L6504" t="s">
        <v>25971</v>
      </c>
      <c r="M6504" t="s">
        <v>482</v>
      </c>
      <c r="N6504" t="s">
        <v>25972</v>
      </c>
      <c r="O6504" t="s">
        <v>25973</v>
      </c>
      <c r="P6504" t="s">
        <v>39</v>
      </c>
      <c r="Q6504">
        <v>9</v>
      </c>
      <c r="R6504" t="s">
        <v>88</v>
      </c>
      <c r="S6504" t="s">
        <v>118</v>
      </c>
      <c r="T6504">
        <v>56559</v>
      </c>
      <c r="U6504" s="1">
        <v>45543</v>
      </c>
      <c r="V6504" t="s">
        <v>180</v>
      </c>
      <c r="W6504">
        <v>347438</v>
      </c>
      <c r="X6504" t="s">
        <v>25974</v>
      </c>
      <c r="Y6504">
        <v>565</v>
      </c>
      <c r="Z6504">
        <v>2209</v>
      </c>
      <c r="AA6504">
        <v>8</v>
      </c>
      <c r="AB6504">
        <v>7068.8</v>
      </c>
      <c r="AC6504">
        <f>Table1_1[[#This Row],[Price]]*Table1_1[[#This Row],[Quantity]]</f>
        <v>17672</v>
      </c>
    </row>
    <row r="6505" spans="1:29" x14ac:dyDescent="0.3">
      <c r="A6505" t="s">
        <v>28</v>
      </c>
      <c r="B6505" t="s">
        <v>29</v>
      </c>
      <c r="C6505" t="s">
        <v>91</v>
      </c>
      <c r="D6505" t="s">
        <v>291</v>
      </c>
      <c r="E6505" t="s">
        <v>32</v>
      </c>
      <c r="F6505" t="s">
        <v>175</v>
      </c>
      <c r="G6505">
        <v>74</v>
      </c>
      <c r="H6505">
        <v>438809</v>
      </c>
      <c r="I6505" t="s">
        <v>58</v>
      </c>
      <c r="J6505" s="3">
        <v>44499</v>
      </c>
      <c r="K6505">
        <v>1000</v>
      </c>
      <c r="L6505" t="s">
        <v>25975</v>
      </c>
      <c r="M6505" t="s">
        <v>1058</v>
      </c>
      <c r="N6505" t="s">
        <v>25976</v>
      </c>
      <c r="O6505" t="s">
        <v>25977</v>
      </c>
      <c r="P6505" t="s">
        <v>71</v>
      </c>
      <c r="Q6505">
        <v>3</v>
      </c>
      <c r="R6505" t="s">
        <v>88</v>
      </c>
      <c r="S6505" t="s">
        <v>41</v>
      </c>
      <c r="T6505">
        <v>44418</v>
      </c>
      <c r="U6505" s="1">
        <v>45447</v>
      </c>
      <c r="V6505" t="s">
        <v>52</v>
      </c>
      <c r="W6505">
        <v>131666</v>
      </c>
      <c r="X6505" t="s">
        <v>25978</v>
      </c>
      <c r="Y6505">
        <v>905</v>
      </c>
      <c r="Z6505">
        <v>564</v>
      </c>
      <c r="AA6505">
        <v>5</v>
      </c>
      <c r="AB6505">
        <v>1128</v>
      </c>
      <c r="AC6505">
        <f>Table1_1[[#This Row],[Price]]*Table1_1[[#This Row],[Quantity]]</f>
        <v>2820</v>
      </c>
    </row>
    <row r="6506" spans="1:29" x14ac:dyDescent="0.3">
      <c r="A6506" t="s">
        <v>28</v>
      </c>
      <c r="B6506" t="s">
        <v>29</v>
      </c>
      <c r="C6506" t="s">
        <v>91</v>
      </c>
      <c r="D6506" t="s">
        <v>411</v>
      </c>
      <c r="E6506" t="s">
        <v>56</v>
      </c>
      <c r="F6506" t="s">
        <v>106</v>
      </c>
      <c r="G6506">
        <v>61</v>
      </c>
      <c r="H6506">
        <v>418222</v>
      </c>
      <c r="I6506" t="s">
        <v>34</v>
      </c>
      <c r="J6506" s="3">
        <v>44803</v>
      </c>
      <c r="K6506">
        <v>1200</v>
      </c>
      <c r="L6506" t="s">
        <v>25979</v>
      </c>
      <c r="M6506" t="s">
        <v>222</v>
      </c>
      <c r="N6506" t="s">
        <v>25980</v>
      </c>
      <c r="O6506">
        <v>1213095302</v>
      </c>
      <c r="P6506" t="s">
        <v>87</v>
      </c>
      <c r="Q6506">
        <v>4</v>
      </c>
      <c r="R6506" t="s">
        <v>88</v>
      </c>
      <c r="S6506" t="s">
        <v>79</v>
      </c>
      <c r="T6506">
        <v>37973</v>
      </c>
      <c r="U6506" s="1">
        <v>45310</v>
      </c>
      <c r="V6506" t="s">
        <v>111</v>
      </c>
      <c r="W6506">
        <v>434266</v>
      </c>
      <c r="X6506" t="s">
        <v>25981</v>
      </c>
      <c r="Y6506">
        <v>412</v>
      </c>
      <c r="Z6506">
        <v>1553</v>
      </c>
      <c r="AA6506">
        <v>3</v>
      </c>
      <c r="AB6506">
        <v>1863.6000000000001</v>
      </c>
      <c r="AC6506">
        <f>Table1_1[[#This Row],[Price]]*Table1_1[[#This Row],[Quantity]]</f>
        <v>4659</v>
      </c>
    </row>
    <row r="6507" spans="1:29" x14ac:dyDescent="0.3">
      <c r="A6507" t="s">
        <v>28</v>
      </c>
      <c r="B6507" t="s">
        <v>29</v>
      </c>
      <c r="C6507" t="s">
        <v>193</v>
      </c>
      <c r="D6507" t="s">
        <v>338</v>
      </c>
      <c r="E6507" t="s">
        <v>46</v>
      </c>
      <c r="F6507" t="s">
        <v>99</v>
      </c>
      <c r="G6507">
        <v>31</v>
      </c>
      <c r="H6507">
        <v>415079</v>
      </c>
      <c r="I6507" t="s">
        <v>58</v>
      </c>
      <c r="J6507" s="3">
        <v>45439</v>
      </c>
      <c r="K6507">
        <v>1000</v>
      </c>
      <c r="L6507" t="s">
        <v>25982</v>
      </c>
      <c r="M6507" t="s">
        <v>239</v>
      </c>
      <c r="N6507" t="s">
        <v>25983</v>
      </c>
      <c r="O6507" t="s">
        <v>25984</v>
      </c>
      <c r="P6507" t="s">
        <v>71</v>
      </c>
      <c r="Q6507">
        <v>10</v>
      </c>
      <c r="R6507" t="s">
        <v>88</v>
      </c>
      <c r="S6507" t="s">
        <v>79</v>
      </c>
      <c r="T6507">
        <v>70626</v>
      </c>
      <c r="U6507" s="1">
        <v>45585</v>
      </c>
      <c r="V6507" t="s">
        <v>155</v>
      </c>
      <c r="W6507">
        <v>153222</v>
      </c>
      <c r="X6507" t="s">
        <v>25985</v>
      </c>
      <c r="Y6507">
        <v>254</v>
      </c>
      <c r="Z6507">
        <v>2589</v>
      </c>
      <c r="AA6507">
        <v>8</v>
      </c>
      <c r="AB6507">
        <v>8284.8000000000011</v>
      </c>
      <c r="AC6507">
        <f>Table1_1[[#This Row],[Price]]*Table1_1[[#This Row],[Quantity]]</f>
        <v>20712</v>
      </c>
    </row>
    <row r="6508" spans="1:29" x14ac:dyDescent="0.3">
      <c r="A6508" t="s">
        <v>28</v>
      </c>
      <c r="B6508" t="s">
        <v>29</v>
      </c>
      <c r="C6508" t="s">
        <v>54</v>
      </c>
      <c r="D6508" t="s">
        <v>317</v>
      </c>
      <c r="E6508" t="s">
        <v>32</v>
      </c>
      <c r="F6508" t="s">
        <v>106</v>
      </c>
      <c r="G6508">
        <v>97</v>
      </c>
      <c r="H6508">
        <v>419869</v>
      </c>
      <c r="I6508" t="s">
        <v>58</v>
      </c>
      <c r="J6508" s="3">
        <v>44869</v>
      </c>
      <c r="K6508">
        <v>1000</v>
      </c>
      <c r="L6508" t="s">
        <v>25986</v>
      </c>
      <c r="M6508" t="s">
        <v>487</v>
      </c>
      <c r="N6508" t="s">
        <v>25987</v>
      </c>
      <c r="O6508" t="s">
        <v>25988</v>
      </c>
      <c r="P6508" t="s">
        <v>71</v>
      </c>
      <c r="Q6508">
        <v>4</v>
      </c>
      <c r="R6508" t="s">
        <v>40</v>
      </c>
      <c r="S6508" t="s">
        <v>63</v>
      </c>
      <c r="T6508">
        <v>69476</v>
      </c>
      <c r="U6508" s="1">
        <v>45537</v>
      </c>
      <c r="V6508" t="s">
        <v>180</v>
      </c>
      <c r="W6508">
        <v>545948</v>
      </c>
      <c r="X6508" t="s">
        <v>25989</v>
      </c>
      <c r="Y6508">
        <v>322</v>
      </c>
      <c r="Z6508">
        <v>1791</v>
      </c>
      <c r="AA6508">
        <v>6</v>
      </c>
      <c r="AB6508">
        <v>4298.4000000000015</v>
      </c>
      <c r="AC6508">
        <f>Table1_1[[#This Row],[Price]]*Table1_1[[#This Row],[Quantity]]</f>
        <v>10746</v>
      </c>
    </row>
    <row r="6509" spans="1:29" x14ac:dyDescent="0.3">
      <c r="A6509" t="s">
        <v>28</v>
      </c>
      <c r="B6509" t="s">
        <v>29</v>
      </c>
      <c r="C6509" t="s">
        <v>44</v>
      </c>
      <c r="D6509" t="s">
        <v>55</v>
      </c>
      <c r="E6509" t="s">
        <v>46</v>
      </c>
      <c r="F6509" t="s">
        <v>135</v>
      </c>
      <c r="G6509">
        <v>8</v>
      </c>
      <c r="H6509">
        <v>415179</v>
      </c>
      <c r="I6509" t="s">
        <v>58</v>
      </c>
      <c r="J6509" s="3">
        <v>44948</v>
      </c>
      <c r="K6509">
        <v>1100</v>
      </c>
      <c r="L6509" t="s">
        <v>25991</v>
      </c>
      <c r="M6509" t="s">
        <v>159</v>
      </c>
      <c r="N6509" t="s">
        <v>25992</v>
      </c>
      <c r="O6509" t="s">
        <v>25993</v>
      </c>
      <c r="P6509" t="s">
        <v>51</v>
      </c>
      <c r="Q6509">
        <v>3</v>
      </c>
      <c r="R6509" t="s">
        <v>88</v>
      </c>
      <c r="S6509" t="s">
        <v>79</v>
      </c>
      <c r="T6509">
        <v>31105</v>
      </c>
      <c r="U6509" s="1">
        <v>45312</v>
      </c>
      <c r="V6509" t="s">
        <v>111</v>
      </c>
      <c r="W6509">
        <v>903007</v>
      </c>
      <c r="X6509" t="s">
        <v>25994</v>
      </c>
      <c r="Y6509">
        <v>318</v>
      </c>
      <c r="Z6509">
        <v>2472</v>
      </c>
      <c r="AA6509">
        <v>6</v>
      </c>
      <c r="AB6509">
        <v>5932.8</v>
      </c>
      <c r="AC6509">
        <f>Table1_1[[#This Row],[Price]]*Table1_1[[#This Row],[Quantity]]</f>
        <v>14832</v>
      </c>
    </row>
    <row r="6510" spans="1:29" x14ac:dyDescent="0.3">
      <c r="A6510" t="s">
        <v>28</v>
      </c>
      <c r="B6510" t="s">
        <v>29</v>
      </c>
      <c r="C6510" t="s">
        <v>54</v>
      </c>
      <c r="D6510" t="s">
        <v>637</v>
      </c>
      <c r="E6510" t="s">
        <v>56</v>
      </c>
      <c r="F6510" t="s">
        <v>355</v>
      </c>
      <c r="G6510">
        <v>67</v>
      </c>
      <c r="H6510">
        <v>428592</v>
      </c>
      <c r="I6510" t="s">
        <v>58</v>
      </c>
      <c r="J6510" s="3">
        <v>45599</v>
      </c>
      <c r="K6510">
        <v>1000</v>
      </c>
      <c r="L6510" t="s">
        <v>25995</v>
      </c>
      <c r="M6510" t="s">
        <v>428</v>
      </c>
      <c r="N6510" t="s">
        <v>25996</v>
      </c>
      <c r="O6510" t="s">
        <v>25997</v>
      </c>
      <c r="P6510" t="s">
        <v>39</v>
      </c>
      <c r="Q6510">
        <v>20</v>
      </c>
      <c r="R6510" t="s">
        <v>40</v>
      </c>
      <c r="S6510" t="s">
        <v>118</v>
      </c>
      <c r="T6510">
        <v>11415</v>
      </c>
      <c r="U6510" s="1">
        <v>45316</v>
      </c>
      <c r="V6510" t="s">
        <v>111</v>
      </c>
      <c r="W6510">
        <v>380175</v>
      </c>
      <c r="X6510" t="s">
        <v>25998</v>
      </c>
      <c r="Y6510">
        <v>932</v>
      </c>
      <c r="Z6510">
        <v>2334</v>
      </c>
      <c r="AA6510">
        <v>1</v>
      </c>
      <c r="AB6510">
        <v>933.6</v>
      </c>
      <c r="AC6510">
        <f>Table1_1[[#This Row],[Price]]*Table1_1[[#This Row],[Quantity]]</f>
        <v>2334</v>
      </c>
    </row>
    <row r="6511" spans="1:29" x14ac:dyDescent="0.3">
      <c r="A6511" t="s">
        <v>28</v>
      </c>
      <c r="B6511" t="s">
        <v>29</v>
      </c>
      <c r="C6511" t="s">
        <v>30</v>
      </c>
      <c r="D6511" t="s">
        <v>560</v>
      </c>
      <c r="E6511" t="s">
        <v>46</v>
      </c>
      <c r="F6511" t="s">
        <v>135</v>
      </c>
      <c r="G6511">
        <v>35</v>
      </c>
      <c r="H6511">
        <v>414949</v>
      </c>
      <c r="I6511" t="s">
        <v>34</v>
      </c>
      <c r="J6511" s="3">
        <v>45075</v>
      </c>
      <c r="K6511">
        <v>1100</v>
      </c>
      <c r="L6511" t="s">
        <v>25999</v>
      </c>
      <c r="M6511" t="s">
        <v>568</v>
      </c>
      <c r="N6511" t="s">
        <v>26000</v>
      </c>
      <c r="O6511" t="s">
        <v>26001</v>
      </c>
      <c r="P6511" t="s">
        <v>87</v>
      </c>
      <c r="Q6511">
        <v>3</v>
      </c>
      <c r="R6511" t="s">
        <v>40</v>
      </c>
      <c r="S6511" t="s">
        <v>63</v>
      </c>
      <c r="T6511">
        <v>84909</v>
      </c>
      <c r="U6511" s="1">
        <v>45361</v>
      </c>
      <c r="V6511" t="s">
        <v>72</v>
      </c>
      <c r="W6511">
        <v>440974</v>
      </c>
      <c r="X6511" t="s">
        <v>5702</v>
      </c>
      <c r="Y6511">
        <v>354</v>
      </c>
      <c r="Z6511">
        <v>1144</v>
      </c>
      <c r="AA6511">
        <v>8</v>
      </c>
      <c r="AB6511">
        <v>3660.8</v>
      </c>
      <c r="AC6511">
        <f>Table1_1[[#This Row],[Price]]*Table1_1[[#This Row],[Quantity]]</f>
        <v>9152</v>
      </c>
    </row>
    <row r="6512" spans="1:29" x14ac:dyDescent="0.3">
      <c r="A6512" t="s">
        <v>28</v>
      </c>
      <c r="B6512" t="s">
        <v>29</v>
      </c>
      <c r="C6512" t="s">
        <v>44</v>
      </c>
      <c r="D6512" t="s">
        <v>187</v>
      </c>
      <c r="E6512" t="s">
        <v>32</v>
      </c>
      <c r="F6512" t="s">
        <v>135</v>
      </c>
      <c r="G6512">
        <v>76</v>
      </c>
      <c r="H6512">
        <v>420577</v>
      </c>
      <c r="I6512" t="s">
        <v>34</v>
      </c>
      <c r="J6512" s="3">
        <v>43870</v>
      </c>
      <c r="K6512">
        <v>950</v>
      </c>
      <c r="L6512" t="s">
        <v>26002</v>
      </c>
      <c r="M6512" t="s">
        <v>670</v>
      </c>
      <c r="N6512" t="s">
        <v>26003</v>
      </c>
      <c r="O6512" t="s">
        <v>26004</v>
      </c>
      <c r="P6512" t="s">
        <v>51</v>
      </c>
      <c r="Q6512">
        <v>16</v>
      </c>
      <c r="R6512" t="s">
        <v>88</v>
      </c>
      <c r="S6512" t="s">
        <v>118</v>
      </c>
      <c r="T6512">
        <v>47078</v>
      </c>
      <c r="U6512" s="1">
        <v>45317</v>
      </c>
      <c r="V6512" t="s">
        <v>111</v>
      </c>
      <c r="W6512">
        <v>858906</v>
      </c>
      <c r="X6512" t="s">
        <v>26005</v>
      </c>
      <c r="Y6512">
        <v>634</v>
      </c>
      <c r="Z6512">
        <v>2762</v>
      </c>
      <c r="AA6512">
        <v>3</v>
      </c>
      <c r="AB6512">
        <v>3314.4</v>
      </c>
      <c r="AC6512">
        <f>Table1_1[[#This Row],[Price]]*Table1_1[[#This Row],[Quantity]]</f>
        <v>8286</v>
      </c>
    </row>
    <row r="6513" spans="1:29" x14ac:dyDescent="0.3">
      <c r="A6513" t="s">
        <v>28</v>
      </c>
      <c r="B6513" t="s">
        <v>29</v>
      </c>
      <c r="C6513" t="s">
        <v>30</v>
      </c>
      <c r="D6513" t="s">
        <v>291</v>
      </c>
      <c r="E6513" t="s">
        <v>46</v>
      </c>
      <c r="F6513" t="s">
        <v>57</v>
      </c>
      <c r="G6513">
        <v>28</v>
      </c>
      <c r="H6513">
        <v>424934</v>
      </c>
      <c r="I6513" t="s">
        <v>58</v>
      </c>
      <c r="J6513" s="3">
        <v>44806</v>
      </c>
      <c r="K6513">
        <v>1000</v>
      </c>
      <c r="L6513" t="s">
        <v>26006</v>
      </c>
      <c r="M6513" t="s">
        <v>1356</v>
      </c>
      <c r="N6513" t="s">
        <v>26007</v>
      </c>
      <c r="O6513" t="s">
        <v>26008</v>
      </c>
      <c r="P6513" t="s">
        <v>51</v>
      </c>
      <c r="Q6513">
        <v>10</v>
      </c>
      <c r="R6513" t="s">
        <v>40</v>
      </c>
      <c r="S6513" t="s">
        <v>41</v>
      </c>
      <c r="T6513">
        <v>68956</v>
      </c>
      <c r="U6513" s="1">
        <v>45551</v>
      </c>
      <c r="V6513" t="s">
        <v>180</v>
      </c>
      <c r="W6513">
        <v>647175</v>
      </c>
      <c r="X6513" t="s">
        <v>26009</v>
      </c>
      <c r="Y6513">
        <v>844</v>
      </c>
      <c r="Z6513">
        <v>2916</v>
      </c>
      <c r="AA6513">
        <v>1</v>
      </c>
      <c r="AB6513">
        <v>1166.4000000000001</v>
      </c>
      <c r="AC6513">
        <f>Table1_1[[#This Row],[Price]]*Table1_1[[#This Row],[Quantity]]</f>
        <v>2916</v>
      </c>
    </row>
    <row r="6514" spans="1:29" x14ac:dyDescent="0.3">
      <c r="A6514" t="s">
        <v>28</v>
      </c>
      <c r="B6514" t="s">
        <v>29</v>
      </c>
      <c r="C6514" t="s">
        <v>66</v>
      </c>
      <c r="D6514" t="s">
        <v>317</v>
      </c>
      <c r="E6514" t="s">
        <v>32</v>
      </c>
      <c r="F6514" t="s">
        <v>135</v>
      </c>
      <c r="G6514">
        <v>64</v>
      </c>
      <c r="H6514">
        <v>401217</v>
      </c>
      <c r="I6514" t="s">
        <v>58</v>
      </c>
      <c r="J6514" s="3">
        <v>44095</v>
      </c>
      <c r="K6514">
        <v>1100</v>
      </c>
      <c r="L6514" t="s">
        <v>26010</v>
      </c>
      <c r="M6514" t="s">
        <v>423</v>
      </c>
      <c r="N6514" t="s">
        <v>26011</v>
      </c>
      <c r="O6514" t="s">
        <v>26012</v>
      </c>
      <c r="P6514" t="s">
        <v>71</v>
      </c>
      <c r="Q6514">
        <v>8</v>
      </c>
      <c r="R6514" t="s">
        <v>88</v>
      </c>
      <c r="S6514" t="s">
        <v>41</v>
      </c>
      <c r="T6514">
        <v>23163</v>
      </c>
      <c r="U6514" s="1">
        <v>45356</v>
      </c>
      <c r="V6514" t="s">
        <v>72</v>
      </c>
      <c r="W6514">
        <v>315740</v>
      </c>
      <c r="X6514" t="s">
        <v>17006</v>
      </c>
      <c r="Y6514">
        <v>378</v>
      </c>
      <c r="Z6514">
        <v>1780</v>
      </c>
      <c r="AA6514">
        <v>4</v>
      </c>
      <c r="AB6514">
        <v>2848</v>
      </c>
      <c r="AC6514">
        <f>Table1_1[[#This Row],[Price]]*Table1_1[[#This Row],[Quantity]]</f>
        <v>7120</v>
      </c>
    </row>
    <row r="6515" spans="1:29" x14ac:dyDescent="0.3">
      <c r="A6515" t="s">
        <v>28</v>
      </c>
      <c r="B6515" t="s">
        <v>29</v>
      </c>
      <c r="C6515" t="s">
        <v>30</v>
      </c>
      <c r="D6515" t="s">
        <v>442</v>
      </c>
      <c r="E6515" t="s">
        <v>56</v>
      </c>
      <c r="F6515" t="s">
        <v>99</v>
      </c>
      <c r="G6515">
        <v>54</v>
      </c>
      <c r="H6515">
        <v>404355</v>
      </c>
      <c r="I6515" t="s">
        <v>34</v>
      </c>
      <c r="J6515" s="3">
        <v>44600</v>
      </c>
      <c r="K6515">
        <v>1000</v>
      </c>
      <c r="L6515" t="s">
        <v>26013</v>
      </c>
      <c r="M6515" t="s">
        <v>605</v>
      </c>
      <c r="N6515" t="s">
        <v>26014</v>
      </c>
      <c r="O6515" t="s">
        <v>26015</v>
      </c>
      <c r="P6515" t="s">
        <v>71</v>
      </c>
      <c r="Q6515">
        <v>19</v>
      </c>
      <c r="R6515" t="s">
        <v>88</v>
      </c>
      <c r="S6515" t="s">
        <v>118</v>
      </c>
      <c r="T6515">
        <v>10892</v>
      </c>
      <c r="U6515" s="1">
        <v>45356</v>
      </c>
      <c r="V6515" t="s">
        <v>72</v>
      </c>
      <c r="W6515">
        <v>218931</v>
      </c>
      <c r="X6515" t="s">
        <v>26016</v>
      </c>
      <c r="Y6515">
        <v>529</v>
      </c>
      <c r="Z6515">
        <v>1518</v>
      </c>
      <c r="AA6515">
        <v>4</v>
      </c>
      <c r="AB6515">
        <v>2428.8000000000002</v>
      </c>
      <c r="AC6515">
        <f>Table1_1[[#This Row],[Price]]*Table1_1[[#This Row],[Quantity]]</f>
        <v>6072</v>
      </c>
    </row>
    <row r="6516" spans="1:29" x14ac:dyDescent="0.3">
      <c r="A6516" t="s">
        <v>28</v>
      </c>
      <c r="B6516" t="s">
        <v>29</v>
      </c>
      <c r="C6516" t="s">
        <v>148</v>
      </c>
      <c r="D6516" t="s">
        <v>92</v>
      </c>
      <c r="E6516" t="s">
        <v>56</v>
      </c>
      <c r="F6516" t="s">
        <v>47</v>
      </c>
      <c r="G6516">
        <v>23</v>
      </c>
      <c r="H6516">
        <v>433665</v>
      </c>
      <c r="I6516" t="s">
        <v>58</v>
      </c>
      <c r="J6516" s="3">
        <v>44837</v>
      </c>
      <c r="K6516">
        <v>1300</v>
      </c>
      <c r="L6516" t="s">
        <v>26017</v>
      </c>
      <c r="M6516" t="s">
        <v>334</v>
      </c>
      <c r="N6516" t="s">
        <v>26018</v>
      </c>
      <c r="O6516" t="s">
        <v>26019</v>
      </c>
      <c r="P6516" t="s">
        <v>51</v>
      </c>
      <c r="Q6516">
        <v>10</v>
      </c>
      <c r="R6516" t="s">
        <v>88</v>
      </c>
      <c r="S6516" t="s">
        <v>79</v>
      </c>
      <c r="T6516">
        <v>58509</v>
      </c>
      <c r="U6516" s="1">
        <v>45544</v>
      </c>
      <c r="V6516" t="s">
        <v>180</v>
      </c>
      <c r="W6516">
        <v>657527</v>
      </c>
      <c r="X6516" t="s">
        <v>26020</v>
      </c>
      <c r="Y6516">
        <v>588</v>
      </c>
      <c r="Z6516">
        <v>1531</v>
      </c>
      <c r="AA6516">
        <v>5</v>
      </c>
      <c r="AB6516">
        <v>3062</v>
      </c>
      <c r="AC6516">
        <f>Table1_1[[#This Row],[Price]]*Table1_1[[#This Row],[Quantity]]</f>
        <v>7655</v>
      </c>
    </row>
    <row r="6517" spans="1:29" x14ac:dyDescent="0.3">
      <c r="A6517" t="s">
        <v>28</v>
      </c>
      <c r="B6517" t="s">
        <v>29</v>
      </c>
      <c r="C6517" t="s">
        <v>157</v>
      </c>
      <c r="D6517" t="s">
        <v>274</v>
      </c>
      <c r="E6517" t="s">
        <v>56</v>
      </c>
      <c r="F6517" t="s">
        <v>33</v>
      </c>
      <c r="G6517">
        <v>12</v>
      </c>
      <c r="H6517">
        <v>415216</v>
      </c>
      <c r="I6517" t="s">
        <v>58</v>
      </c>
      <c r="J6517" s="3">
        <v>44558</v>
      </c>
      <c r="K6517">
        <v>1000</v>
      </c>
      <c r="L6517" t="s">
        <v>26021</v>
      </c>
      <c r="M6517" t="s">
        <v>1212</v>
      </c>
      <c r="N6517" t="s">
        <v>26022</v>
      </c>
      <c r="O6517" t="s">
        <v>26023</v>
      </c>
      <c r="P6517" t="s">
        <v>39</v>
      </c>
      <c r="Q6517">
        <v>5</v>
      </c>
      <c r="R6517" t="s">
        <v>88</v>
      </c>
      <c r="S6517" t="s">
        <v>41</v>
      </c>
      <c r="T6517">
        <v>39165</v>
      </c>
      <c r="U6517" s="1">
        <v>45572</v>
      </c>
      <c r="V6517" t="s">
        <v>155</v>
      </c>
      <c r="W6517">
        <v>655955</v>
      </c>
      <c r="X6517" t="s">
        <v>26024</v>
      </c>
      <c r="Y6517">
        <v>926</v>
      </c>
      <c r="Z6517">
        <v>2329</v>
      </c>
      <c r="AA6517">
        <v>5</v>
      </c>
      <c r="AB6517">
        <v>4658</v>
      </c>
      <c r="AC6517">
        <f>Table1_1[[#This Row],[Price]]*Table1_1[[#This Row],[Quantity]]</f>
        <v>11645</v>
      </c>
    </row>
    <row r="6518" spans="1:29" x14ac:dyDescent="0.3">
      <c r="A6518" t="s">
        <v>28</v>
      </c>
      <c r="B6518" t="s">
        <v>29</v>
      </c>
      <c r="C6518" t="s">
        <v>91</v>
      </c>
      <c r="D6518" t="s">
        <v>349</v>
      </c>
      <c r="E6518" t="s">
        <v>32</v>
      </c>
      <c r="F6518" t="s">
        <v>33</v>
      </c>
      <c r="G6518">
        <v>55</v>
      </c>
      <c r="H6518">
        <v>427445</v>
      </c>
      <c r="I6518" t="s">
        <v>34</v>
      </c>
      <c r="J6518" s="3">
        <v>44711</v>
      </c>
      <c r="K6518">
        <v>1000</v>
      </c>
      <c r="L6518" t="s">
        <v>26025</v>
      </c>
      <c r="M6518" t="s">
        <v>172</v>
      </c>
      <c r="N6518" t="s">
        <v>26026</v>
      </c>
      <c r="O6518" t="s">
        <v>26027</v>
      </c>
      <c r="P6518" t="s">
        <v>71</v>
      </c>
      <c r="Q6518">
        <v>17</v>
      </c>
      <c r="R6518" t="s">
        <v>88</v>
      </c>
      <c r="S6518" t="s">
        <v>79</v>
      </c>
      <c r="T6518">
        <v>40170</v>
      </c>
      <c r="U6518" s="1">
        <v>45355</v>
      </c>
      <c r="V6518" t="s">
        <v>72</v>
      </c>
      <c r="W6518">
        <v>908350</v>
      </c>
      <c r="X6518" t="s">
        <v>26028</v>
      </c>
      <c r="Y6518">
        <v>520</v>
      </c>
      <c r="Z6518">
        <v>976</v>
      </c>
      <c r="AA6518">
        <v>5</v>
      </c>
      <c r="AB6518">
        <v>1952</v>
      </c>
      <c r="AC6518">
        <f>Table1_1[[#This Row],[Price]]*Table1_1[[#This Row],[Quantity]]</f>
        <v>4880</v>
      </c>
    </row>
    <row r="6519" spans="1:29" x14ac:dyDescent="0.3">
      <c r="A6519" t="s">
        <v>28</v>
      </c>
      <c r="B6519" t="s">
        <v>29</v>
      </c>
      <c r="C6519" t="s">
        <v>54</v>
      </c>
      <c r="D6519" t="s">
        <v>317</v>
      </c>
      <c r="E6519" t="s">
        <v>46</v>
      </c>
      <c r="F6519" t="s">
        <v>150</v>
      </c>
      <c r="G6519">
        <v>41</v>
      </c>
      <c r="H6519">
        <v>410329</v>
      </c>
      <c r="I6519" t="s">
        <v>34</v>
      </c>
      <c r="J6519" s="3">
        <v>44324</v>
      </c>
      <c r="K6519">
        <v>950</v>
      </c>
      <c r="L6519" t="s">
        <v>26029</v>
      </c>
      <c r="M6519" t="s">
        <v>60</v>
      </c>
      <c r="N6519" t="s">
        <v>26030</v>
      </c>
      <c r="O6519" t="s">
        <v>26031</v>
      </c>
      <c r="P6519" t="s">
        <v>71</v>
      </c>
      <c r="Q6519">
        <v>16</v>
      </c>
      <c r="R6519" t="s">
        <v>40</v>
      </c>
      <c r="S6519" t="s">
        <v>79</v>
      </c>
      <c r="T6519">
        <v>17768</v>
      </c>
      <c r="U6519" s="1">
        <v>45408</v>
      </c>
      <c r="V6519" t="s">
        <v>80</v>
      </c>
      <c r="W6519">
        <v>758929</v>
      </c>
      <c r="X6519" t="s">
        <v>7036</v>
      </c>
      <c r="Y6519">
        <v>251</v>
      </c>
      <c r="Z6519">
        <v>1256</v>
      </c>
      <c r="AA6519">
        <v>4</v>
      </c>
      <c r="AB6519">
        <v>2009.6000000000001</v>
      </c>
      <c r="AC6519">
        <f>Table1_1[[#This Row],[Price]]*Table1_1[[#This Row],[Quantity]]</f>
        <v>5024</v>
      </c>
    </row>
    <row r="6520" spans="1:29" x14ac:dyDescent="0.3">
      <c r="A6520" t="s">
        <v>28</v>
      </c>
      <c r="B6520" t="s">
        <v>29</v>
      </c>
      <c r="C6520" t="s">
        <v>30</v>
      </c>
      <c r="D6520" t="s">
        <v>616</v>
      </c>
      <c r="E6520" t="s">
        <v>32</v>
      </c>
      <c r="F6520" t="s">
        <v>47</v>
      </c>
      <c r="G6520">
        <v>19</v>
      </c>
      <c r="H6520">
        <v>427644</v>
      </c>
      <c r="I6520" t="s">
        <v>34</v>
      </c>
      <c r="J6520" s="3">
        <v>44346</v>
      </c>
      <c r="K6520">
        <v>1000</v>
      </c>
      <c r="L6520" t="s">
        <v>26032</v>
      </c>
      <c r="M6520" t="s">
        <v>308</v>
      </c>
      <c r="N6520" t="s">
        <v>26033</v>
      </c>
      <c r="O6520" t="s">
        <v>26034</v>
      </c>
      <c r="P6520" t="s">
        <v>87</v>
      </c>
      <c r="Q6520">
        <v>9</v>
      </c>
      <c r="R6520" t="s">
        <v>88</v>
      </c>
      <c r="S6520" t="s">
        <v>41</v>
      </c>
      <c r="T6520">
        <v>36046</v>
      </c>
      <c r="U6520" s="1">
        <v>45536</v>
      </c>
      <c r="V6520" t="s">
        <v>180</v>
      </c>
      <c r="W6520">
        <v>982778</v>
      </c>
      <c r="X6520" t="s">
        <v>26035</v>
      </c>
      <c r="Y6520">
        <v>839</v>
      </c>
      <c r="Z6520">
        <v>2255</v>
      </c>
      <c r="AA6520">
        <v>1</v>
      </c>
      <c r="AB6520">
        <v>902</v>
      </c>
      <c r="AC6520">
        <f>Table1_1[[#This Row],[Price]]*Table1_1[[#This Row],[Quantity]]</f>
        <v>2255</v>
      </c>
    </row>
    <row r="6521" spans="1:29" x14ac:dyDescent="0.3">
      <c r="A6521" t="s">
        <v>28</v>
      </c>
      <c r="B6521" t="s">
        <v>29</v>
      </c>
      <c r="C6521" t="s">
        <v>30</v>
      </c>
      <c r="D6521" t="s">
        <v>220</v>
      </c>
      <c r="E6521" t="s">
        <v>46</v>
      </c>
      <c r="F6521" t="s">
        <v>57</v>
      </c>
      <c r="G6521">
        <v>31</v>
      </c>
      <c r="H6521">
        <v>430993</v>
      </c>
      <c r="I6521" t="s">
        <v>34</v>
      </c>
      <c r="J6521" s="3">
        <v>43958</v>
      </c>
      <c r="K6521">
        <v>950</v>
      </c>
      <c r="L6521" t="s">
        <v>26036</v>
      </c>
      <c r="M6521" t="s">
        <v>1244</v>
      </c>
      <c r="N6521" t="s">
        <v>26037</v>
      </c>
      <c r="O6521" t="s">
        <v>26038</v>
      </c>
      <c r="P6521" t="s">
        <v>71</v>
      </c>
      <c r="Q6521">
        <v>10</v>
      </c>
      <c r="R6521" t="s">
        <v>88</v>
      </c>
      <c r="S6521" t="s">
        <v>118</v>
      </c>
      <c r="T6521">
        <v>19969</v>
      </c>
      <c r="U6521" s="1">
        <v>45520</v>
      </c>
      <c r="V6521" t="s">
        <v>64</v>
      </c>
      <c r="W6521">
        <v>803312</v>
      </c>
      <c r="X6521" t="s">
        <v>26039</v>
      </c>
      <c r="Y6521">
        <v>297</v>
      </c>
      <c r="Z6521">
        <v>1251</v>
      </c>
      <c r="AA6521">
        <v>8</v>
      </c>
      <c r="AB6521">
        <v>4003.2000000000003</v>
      </c>
      <c r="AC6521">
        <f>Table1_1[[#This Row],[Price]]*Table1_1[[#This Row],[Quantity]]</f>
        <v>10008</v>
      </c>
    </row>
    <row r="6522" spans="1:29" x14ac:dyDescent="0.3">
      <c r="A6522" t="s">
        <v>28</v>
      </c>
      <c r="B6522" t="s">
        <v>29</v>
      </c>
      <c r="C6522" t="s">
        <v>91</v>
      </c>
      <c r="D6522" t="s">
        <v>134</v>
      </c>
      <c r="E6522" t="s">
        <v>46</v>
      </c>
      <c r="F6522" t="s">
        <v>113</v>
      </c>
      <c r="G6522">
        <v>99</v>
      </c>
      <c r="H6522">
        <v>400646</v>
      </c>
      <c r="I6522" t="s">
        <v>58</v>
      </c>
      <c r="J6522" s="3">
        <v>45393</v>
      </c>
      <c r="K6522">
        <v>1300</v>
      </c>
      <c r="L6522" t="s">
        <v>26040</v>
      </c>
      <c r="M6522" t="s">
        <v>313</v>
      </c>
      <c r="N6522" t="s">
        <v>26041</v>
      </c>
      <c r="O6522" t="s">
        <v>26042</v>
      </c>
      <c r="P6522" t="s">
        <v>87</v>
      </c>
      <c r="Q6522">
        <v>12</v>
      </c>
      <c r="R6522" t="s">
        <v>40</v>
      </c>
      <c r="S6522" t="s">
        <v>63</v>
      </c>
      <c r="T6522">
        <v>60107</v>
      </c>
      <c r="U6522" s="1">
        <v>45300</v>
      </c>
      <c r="V6522" t="s">
        <v>111</v>
      </c>
      <c r="W6522">
        <v>273073</v>
      </c>
      <c r="X6522" t="s">
        <v>26043</v>
      </c>
      <c r="Y6522">
        <v>770</v>
      </c>
      <c r="Z6522">
        <v>1950</v>
      </c>
      <c r="AA6522">
        <v>3</v>
      </c>
      <c r="AB6522">
        <v>2340</v>
      </c>
      <c r="AC6522">
        <f>Table1_1[[#This Row],[Price]]*Table1_1[[#This Row],[Quantity]]</f>
        <v>5850</v>
      </c>
    </row>
    <row r="6523" spans="1:29" x14ac:dyDescent="0.3">
      <c r="A6523" t="s">
        <v>28</v>
      </c>
      <c r="B6523" t="s">
        <v>29</v>
      </c>
      <c r="C6523" t="s">
        <v>157</v>
      </c>
      <c r="D6523" t="s">
        <v>105</v>
      </c>
      <c r="E6523" t="s">
        <v>46</v>
      </c>
      <c r="F6523" t="s">
        <v>175</v>
      </c>
      <c r="G6523">
        <v>90</v>
      </c>
      <c r="H6523">
        <v>435530</v>
      </c>
      <c r="I6523" t="s">
        <v>58</v>
      </c>
      <c r="J6523" s="3">
        <v>44439</v>
      </c>
      <c r="K6523">
        <v>1100</v>
      </c>
      <c r="L6523" t="s">
        <v>26044</v>
      </c>
      <c r="M6523" t="s">
        <v>60</v>
      </c>
      <c r="N6523" t="s">
        <v>26045</v>
      </c>
      <c r="O6523" t="s">
        <v>26046</v>
      </c>
      <c r="P6523" t="s">
        <v>87</v>
      </c>
      <c r="Q6523">
        <v>3</v>
      </c>
      <c r="R6523" t="s">
        <v>40</v>
      </c>
      <c r="S6523" t="s">
        <v>41</v>
      </c>
      <c r="T6523">
        <v>44290</v>
      </c>
      <c r="U6523" s="1">
        <v>45584</v>
      </c>
      <c r="V6523" t="s">
        <v>155</v>
      </c>
      <c r="W6523">
        <v>463540</v>
      </c>
      <c r="X6523" t="s">
        <v>26047</v>
      </c>
      <c r="Y6523">
        <v>922</v>
      </c>
      <c r="Z6523">
        <v>2285</v>
      </c>
      <c r="AA6523">
        <v>4</v>
      </c>
      <c r="AB6523">
        <v>3656</v>
      </c>
      <c r="AC6523">
        <f>Table1_1[[#This Row],[Price]]*Table1_1[[#This Row],[Quantity]]</f>
        <v>9140</v>
      </c>
    </row>
    <row r="6524" spans="1:29" x14ac:dyDescent="0.3">
      <c r="A6524" t="s">
        <v>28</v>
      </c>
      <c r="B6524" t="s">
        <v>29</v>
      </c>
      <c r="C6524" t="s">
        <v>30</v>
      </c>
      <c r="D6524" t="s">
        <v>163</v>
      </c>
      <c r="E6524" t="s">
        <v>46</v>
      </c>
      <c r="F6524" t="s">
        <v>99</v>
      </c>
      <c r="G6524">
        <v>4</v>
      </c>
      <c r="H6524">
        <v>432617</v>
      </c>
      <c r="I6524" t="s">
        <v>58</v>
      </c>
      <c r="J6524" s="3">
        <v>45200</v>
      </c>
      <c r="K6524">
        <v>1100</v>
      </c>
      <c r="L6524" t="s">
        <v>26048</v>
      </c>
      <c r="M6524" t="s">
        <v>1488</v>
      </c>
      <c r="N6524" t="s">
        <v>26049</v>
      </c>
      <c r="O6524" t="s">
        <v>26050</v>
      </c>
      <c r="P6524" t="s">
        <v>71</v>
      </c>
      <c r="Q6524">
        <v>10</v>
      </c>
      <c r="R6524" t="s">
        <v>40</v>
      </c>
      <c r="S6524" t="s">
        <v>63</v>
      </c>
      <c r="T6524">
        <v>69145</v>
      </c>
      <c r="U6524" s="1">
        <v>45464</v>
      </c>
      <c r="V6524" t="s">
        <v>52</v>
      </c>
      <c r="W6524">
        <v>601759</v>
      </c>
      <c r="X6524" t="s">
        <v>26051</v>
      </c>
      <c r="Y6524">
        <v>735</v>
      </c>
      <c r="Z6524">
        <v>2997</v>
      </c>
      <c r="AA6524">
        <v>4</v>
      </c>
      <c r="AB6524">
        <v>4795.2</v>
      </c>
      <c r="AC6524">
        <f>Table1_1[[#This Row],[Price]]*Table1_1[[#This Row],[Quantity]]</f>
        <v>11988</v>
      </c>
    </row>
    <row r="6525" spans="1:29" x14ac:dyDescent="0.3">
      <c r="A6525" t="s">
        <v>28</v>
      </c>
      <c r="B6525" t="s">
        <v>29</v>
      </c>
      <c r="C6525" t="s">
        <v>30</v>
      </c>
      <c r="D6525" t="s">
        <v>227</v>
      </c>
      <c r="E6525" t="s">
        <v>46</v>
      </c>
      <c r="F6525" t="s">
        <v>57</v>
      </c>
      <c r="G6525">
        <v>52</v>
      </c>
      <c r="H6525">
        <v>437779</v>
      </c>
      <c r="I6525" t="s">
        <v>34</v>
      </c>
      <c r="J6525" s="3">
        <v>45154</v>
      </c>
      <c r="K6525">
        <v>800</v>
      </c>
      <c r="L6525" t="s">
        <v>26052</v>
      </c>
      <c r="M6525" t="s">
        <v>869</v>
      </c>
      <c r="N6525" t="s">
        <v>26053</v>
      </c>
      <c r="O6525" t="s">
        <v>26054</v>
      </c>
      <c r="P6525" t="s">
        <v>51</v>
      </c>
      <c r="Q6525">
        <v>15</v>
      </c>
      <c r="R6525" t="s">
        <v>88</v>
      </c>
      <c r="S6525" t="s">
        <v>41</v>
      </c>
      <c r="T6525">
        <v>63016</v>
      </c>
      <c r="U6525" s="1">
        <v>45323</v>
      </c>
      <c r="V6525" t="s">
        <v>119</v>
      </c>
      <c r="W6525">
        <v>418266</v>
      </c>
      <c r="X6525" t="s">
        <v>26055</v>
      </c>
      <c r="Y6525">
        <v>816</v>
      </c>
      <c r="Z6525">
        <v>2187</v>
      </c>
      <c r="AA6525">
        <v>7</v>
      </c>
      <c r="AB6525">
        <v>6123.6</v>
      </c>
      <c r="AC6525">
        <f>Table1_1[[#This Row],[Price]]*Table1_1[[#This Row],[Quantity]]</f>
        <v>15309</v>
      </c>
    </row>
    <row r="6526" spans="1:29" x14ac:dyDescent="0.3">
      <c r="A6526" t="s">
        <v>28</v>
      </c>
      <c r="B6526" t="s">
        <v>29</v>
      </c>
      <c r="C6526" t="s">
        <v>66</v>
      </c>
      <c r="D6526" t="s">
        <v>467</v>
      </c>
      <c r="E6526" t="s">
        <v>32</v>
      </c>
      <c r="F6526" t="s">
        <v>99</v>
      </c>
      <c r="G6526">
        <v>12</v>
      </c>
      <c r="H6526">
        <v>430084</v>
      </c>
      <c r="I6526" t="s">
        <v>34</v>
      </c>
      <c r="J6526" s="3">
        <v>45310</v>
      </c>
      <c r="K6526">
        <v>1300</v>
      </c>
      <c r="L6526" t="s">
        <v>26056</v>
      </c>
      <c r="M6526" t="s">
        <v>1483</v>
      </c>
      <c r="N6526" t="s">
        <v>26057</v>
      </c>
      <c r="O6526" t="s">
        <v>26058</v>
      </c>
      <c r="P6526" t="s">
        <v>51</v>
      </c>
      <c r="Q6526">
        <v>20</v>
      </c>
      <c r="R6526" t="s">
        <v>88</v>
      </c>
      <c r="S6526" t="s">
        <v>118</v>
      </c>
      <c r="T6526">
        <v>44742</v>
      </c>
      <c r="U6526" s="1">
        <v>45424</v>
      </c>
      <c r="V6526" t="s">
        <v>140</v>
      </c>
      <c r="W6526">
        <v>783223</v>
      </c>
      <c r="X6526" t="s">
        <v>26059</v>
      </c>
      <c r="Y6526">
        <v>810</v>
      </c>
      <c r="Z6526">
        <v>608</v>
      </c>
      <c r="AA6526">
        <v>7</v>
      </c>
      <c r="AB6526">
        <v>1702.4</v>
      </c>
      <c r="AC6526">
        <f>Table1_1[[#This Row],[Price]]*Table1_1[[#This Row],[Quantity]]</f>
        <v>4256</v>
      </c>
    </row>
    <row r="6527" spans="1:29" x14ac:dyDescent="0.3">
      <c r="A6527" t="s">
        <v>28</v>
      </c>
      <c r="B6527" t="s">
        <v>29</v>
      </c>
      <c r="C6527" t="s">
        <v>44</v>
      </c>
      <c r="D6527" t="s">
        <v>291</v>
      </c>
      <c r="E6527" t="s">
        <v>46</v>
      </c>
      <c r="F6527" t="s">
        <v>57</v>
      </c>
      <c r="G6527">
        <v>33</v>
      </c>
      <c r="H6527">
        <v>437670</v>
      </c>
      <c r="I6527" t="s">
        <v>34</v>
      </c>
      <c r="J6527" s="3">
        <v>44978</v>
      </c>
      <c r="K6527">
        <v>1200</v>
      </c>
      <c r="L6527" t="s">
        <v>26060</v>
      </c>
      <c r="M6527" t="s">
        <v>60</v>
      </c>
      <c r="N6527" t="s">
        <v>26061</v>
      </c>
      <c r="O6527" t="s">
        <v>26062</v>
      </c>
      <c r="P6527" t="s">
        <v>39</v>
      </c>
      <c r="Q6527">
        <v>14</v>
      </c>
      <c r="R6527" t="s">
        <v>40</v>
      </c>
      <c r="S6527" t="s">
        <v>118</v>
      </c>
      <c r="T6527">
        <v>87078</v>
      </c>
      <c r="U6527" s="1">
        <v>45408</v>
      </c>
      <c r="V6527" t="s">
        <v>80</v>
      </c>
      <c r="W6527">
        <v>924807</v>
      </c>
      <c r="X6527" t="s">
        <v>26063</v>
      </c>
      <c r="Y6527">
        <v>602</v>
      </c>
      <c r="Z6527">
        <v>952</v>
      </c>
      <c r="AA6527">
        <v>1</v>
      </c>
      <c r="AB6527">
        <v>380.8</v>
      </c>
      <c r="AC6527">
        <f>Table1_1[[#This Row],[Price]]*Table1_1[[#This Row],[Quantity]]</f>
        <v>952</v>
      </c>
    </row>
    <row r="6528" spans="1:29" x14ac:dyDescent="0.3">
      <c r="A6528" t="s">
        <v>28</v>
      </c>
      <c r="B6528" t="s">
        <v>29</v>
      </c>
      <c r="C6528" t="s">
        <v>66</v>
      </c>
      <c r="D6528" t="s">
        <v>338</v>
      </c>
      <c r="E6528" t="s">
        <v>56</v>
      </c>
      <c r="F6528" t="s">
        <v>175</v>
      </c>
      <c r="G6528">
        <v>74</v>
      </c>
      <c r="H6528">
        <v>422666</v>
      </c>
      <c r="I6528" t="s">
        <v>34</v>
      </c>
      <c r="J6528" s="3">
        <v>44110</v>
      </c>
      <c r="K6528">
        <v>1300</v>
      </c>
      <c r="L6528" t="s">
        <v>26064</v>
      </c>
      <c r="M6528" t="s">
        <v>843</v>
      </c>
      <c r="N6528" t="s">
        <v>26065</v>
      </c>
      <c r="O6528">
        <v>-2880</v>
      </c>
      <c r="P6528" t="s">
        <v>71</v>
      </c>
      <c r="Q6528">
        <v>8</v>
      </c>
      <c r="R6528" t="s">
        <v>88</v>
      </c>
      <c r="S6528" t="s">
        <v>41</v>
      </c>
      <c r="T6528">
        <v>12700</v>
      </c>
      <c r="U6528" s="1">
        <v>45383</v>
      </c>
      <c r="V6528" t="s">
        <v>80</v>
      </c>
      <c r="W6528">
        <v>550580</v>
      </c>
      <c r="X6528" t="s">
        <v>26066</v>
      </c>
      <c r="Y6528">
        <v>304</v>
      </c>
      <c r="Z6528">
        <v>748</v>
      </c>
      <c r="AA6528">
        <v>3</v>
      </c>
      <c r="AB6528">
        <v>897.6</v>
      </c>
      <c r="AC6528">
        <f>Table1_1[[#This Row],[Price]]*Table1_1[[#This Row],[Quantity]]</f>
        <v>2244</v>
      </c>
    </row>
    <row r="6529" spans="1:29" x14ac:dyDescent="0.3">
      <c r="A6529" t="s">
        <v>28</v>
      </c>
      <c r="B6529" t="s">
        <v>29</v>
      </c>
      <c r="C6529" t="s">
        <v>44</v>
      </c>
      <c r="D6529" t="s">
        <v>170</v>
      </c>
      <c r="E6529" t="s">
        <v>46</v>
      </c>
      <c r="F6529" t="s">
        <v>113</v>
      </c>
      <c r="G6529">
        <v>42</v>
      </c>
      <c r="H6529">
        <v>411235</v>
      </c>
      <c r="I6529" t="s">
        <v>58</v>
      </c>
      <c r="J6529" s="3">
        <v>45404</v>
      </c>
      <c r="K6529">
        <v>950</v>
      </c>
      <c r="L6529" t="s">
        <v>26067</v>
      </c>
      <c r="M6529" t="s">
        <v>68</v>
      </c>
      <c r="N6529" t="s">
        <v>26068</v>
      </c>
      <c r="O6529" t="s">
        <v>26069</v>
      </c>
      <c r="P6529" t="s">
        <v>71</v>
      </c>
      <c r="Q6529">
        <v>3</v>
      </c>
      <c r="R6529" t="s">
        <v>40</v>
      </c>
      <c r="S6529" t="s">
        <v>41</v>
      </c>
      <c r="T6529">
        <v>77436</v>
      </c>
      <c r="U6529" s="1">
        <v>45400</v>
      </c>
      <c r="V6529" t="s">
        <v>80</v>
      </c>
      <c r="W6529">
        <v>486012</v>
      </c>
      <c r="X6529" t="s">
        <v>26070</v>
      </c>
      <c r="Y6529">
        <v>540</v>
      </c>
      <c r="Z6529">
        <v>2367</v>
      </c>
      <c r="AA6529">
        <v>2</v>
      </c>
      <c r="AB6529">
        <v>1893.6000000000001</v>
      </c>
      <c r="AC6529">
        <f>Table1_1[[#This Row],[Price]]*Table1_1[[#This Row],[Quantity]]</f>
        <v>4734</v>
      </c>
    </row>
    <row r="6530" spans="1:29" x14ac:dyDescent="0.3">
      <c r="A6530" t="s">
        <v>28</v>
      </c>
      <c r="B6530" t="s">
        <v>29</v>
      </c>
      <c r="C6530" t="s">
        <v>157</v>
      </c>
      <c r="D6530" t="s">
        <v>220</v>
      </c>
      <c r="E6530" t="s">
        <v>32</v>
      </c>
      <c r="F6530" t="s">
        <v>175</v>
      </c>
      <c r="G6530">
        <v>17</v>
      </c>
      <c r="H6530">
        <v>403524</v>
      </c>
      <c r="I6530" t="s">
        <v>58</v>
      </c>
      <c r="J6530" s="3">
        <v>44404</v>
      </c>
      <c r="K6530">
        <v>950</v>
      </c>
      <c r="L6530" t="s">
        <v>26072</v>
      </c>
      <c r="M6530" t="s">
        <v>256</v>
      </c>
      <c r="N6530" t="s">
        <v>26073</v>
      </c>
      <c r="O6530" t="s">
        <v>26074</v>
      </c>
      <c r="P6530" t="s">
        <v>87</v>
      </c>
      <c r="Q6530">
        <v>8</v>
      </c>
      <c r="R6530" t="s">
        <v>40</v>
      </c>
      <c r="S6530" t="s">
        <v>118</v>
      </c>
      <c r="T6530">
        <v>27572</v>
      </c>
      <c r="U6530" s="1">
        <v>45341</v>
      </c>
      <c r="V6530" t="s">
        <v>119</v>
      </c>
      <c r="W6530">
        <v>418936</v>
      </c>
      <c r="X6530" t="s">
        <v>6467</v>
      </c>
      <c r="Y6530">
        <v>246</v>
      </c>
      <c r="Z6530">
        <v>2568</v>
      </c>
      <c r="AA6530">
        <v>7</v>
      </c>
      <c r="AB6530">
        <v>7190.4000000000015</v>
      </c>
      <c r="AC6530">
        <f>Table1_1[[#This Row],[Price]]*Table1_1[[#This Row],[Quantity]]</f>
        <v>17976</v>
      </c>
    </row>
    <row r="6531" spans="1:29" x14ac:dyDescent="0.3">
      <c r="A6531" t="s">
        <v>28</v>
      </c>
      <c r="B6531" t="s">
        <v>29</v>
      </c>
      <c r="C6531" t="s">
        <v>44</v>
      </c>
      <c r="D6531" t="s">
        <v>637</v>
      </c>
      <c r="E6531" t="s">
        <v>32</v>
      </c>
      <c r="F6531" t="s">
        <v>355</v>
      </c>
      <c r="G6531">
        <v>82</v>
      </c>
      <c r="H6531">
        <v>418555</v>
      </c>
      <c r="I6531" t="s">
        <v>34</v>
      </c>
      <c r="J6531" s="3">
        <v>45400</v>
      </c>
      <c r="K6531">
        <v>1300</v>
      </c>
      <c r="L6531" t="s">
        <v>26075</v>
      </c>
      <c r="M6531" t="s">
        <v>2538</v>
      </c>
      <c r="N6531" t="s">
        <v>26076</v>
      </c>
      <c r="O6531" t="s">
        <v>26077</v>
      </c>
      <c r="P6531" t="s">
        <v>51</v>
      </c>
      <c r="Q6531">
        <v>10</v>
      </c>
      <c r="R6531" t="s">
        <v>88</v>
      </c>
      <c r="S6531" t="s">
        <v>118</v>
      </c>
      <c r="T6531">
        <v>83357</v>
      </c>
      <c r="U6531" s="1">
        <v>45489</v>
      </c>
      <c r="V6531" t="s">
        <v>126</v>
      </c>
      <c r="W6531">
        <v>806956</v>
      </c>
      <c r="X6531" t="s">
        <v>26078</v>
      </c>
      <c r="Y6531">
        <v>938</v>
      </c>
      <c r="Z6531">
        <v>1299</v>
      </c>
      <c r="AA6531">
        <v>8</v>
      </c>
      <c r="AB6531">
        <v>4156.8</v>
      </c>
      <c r="AC6531">
        <f>Table1_1[[#This Row],[Price]]*Table1_1[[#This Row],[Quantity]]</f>
        <v>10392</v>
      </c>
    </row>
    <row r="6532" spans="1:29" x14ac:dyDescent="0.3">
      <c r="A6532" t="s">
        <v>28</v>
      </c>
      <c r="B6532" t="s">
        <v>29</v>
      </c>
      <c r="C6532" t="s">
        <v>193</v>
      </c>
      <c r="D6532" t="s">
        <v>411</v>
      </c>
      <c r="E6532" t="s">
        <v>32</v>
      </c>
      <c r="F6532" t="s">
        <v>175</v>
      </c>
      <c r="G6532">
        <v>92</v>
      </c>
      <c r="H6532">
        <v>416446</v>
      </c>
      <c r="I6532" t="s">
        <v>34</v>
      </c>
      <c r="J6532" s="3">
        <v>44275</v>
      </c>
      <c r="K6532">
        <v>800</v>
      </c>
      <c r="L6532" t="s">
        <v>26079</v>
      </c>
      <c r="M6532" t="s">
        <v>736</v>
      </c>
      <c r="N6532" t="s">
        <v>26080</v>
      </c>
      <c r="O6532" t="s">
        <v>26081</v>
      </c>
      <c r="P6532" t="s">
        <v>39</v>
      </c>
      <c r="Q6532">
        <v>14</v>
      </c>
      <c r="R6532" t="s">
        <v>88</v>
      </c>
      <c r="S6532" t="s">
        <v>118</v>
      </c>
      <c r="T6532">
        <v>78730</v>
      </c>
      <c r="U6532" s="1">
        <v>45538</v>
      </c>
      <c r="V6532" t="s">
        <v>180</v>
      </c>
      <c r="W6532">
        <v>244075</v>
      </c>
      <c r="X6532" t="s">
        <v>26082</v>
      </c>
      <c r="Y6532">
        <v>224</v>
      </c>
      <c r="Z6532">
        <v>1194</v>
      </c>
      <c r="AA6532">
        <v>1</v>
      </c>
      <c r="AB6532">
        <v>477.6</v>
      </c>
      <c r="AC6532">
        <f>Table1_1[[#This Row],[Price]]*Table1_1[[#This Row],[Quantity]]</f>
        <v>1194</v>
      </c>
    </row>
    <row r="6533" spans="1:29" x14ac:dyDescent="0.3">
      <c r="A6533" t="s">
        <v>28</v>
      </c>
      <c r="B6533" t="s">
        <v>29</v>
      </c>
      <c r="C6533" t="s">
        <v>44</v>
      </c>
      <c r="D6533" t="s">
        <v>149</v>
      </c>
      <c r="E6533" t="s">
        <v>56</v>
      </c>
      <c r="F6533" t="s">
        <v>83</v>
      </c>
      <c r="G6533">
        <v>49</v>
      </c>
      <c r="H6533">
        <v>436645</v>
      </c>
      <c r="I6533" t="s">
        <v>34</v>
      </c>
      <c r="J6533" s="3">
        <v>45288</v>
      </c>
      <c r="K6533">
        <v>1400</v>
      </c>
      <c r="L6533" t="s">
        <v>26083</v>
      </c>
      <c r="M6533" t="s">
        <v>623</v>
      </c>
      <c r="N6533" t="s">
        <v>26084</v>
      </c>
      <c r="O6533" t="s">
        <v>26085</v>
      </c>
      <c r="P6533" t="s">
        <v>51</v>
      </c>
      <c r="Q6533">
        <v>11</v>
      </c>
      <c r="R6533" t="s">
        <v>88</v>
      </c>
      <c r="S6533" t="s">
        <v>118</v>
      </c>
      <c r="T6533">
        <v>30504</v>
      </c>
      <c r="U6533" s="1">
        <v>45438</v>
      </c>
      <c r="V6533" t="s">
        <v>140</v>
      </c>
      <c r="W6533">
        <v>694646</v>
      </c>
      <c r="X6533" t="s">
        <v>5702</v>
      </c>
      <c r="Y6533">
        <v>937</v>
      </c>
      <c r="Z6533">
        <v>1898</v>
      </c>
      <c r="AA6533">
        <v>4</v>
      </c>
      <c r="AB6533">
        <v>3036.8</v>
      </c>
      <c r="AC6533">
        <f>Table1_1[[#This Row],[Price]]*Table1_1[[#This Row],[Quantity]]</f>
        <v>7592</v>
      </c>
    </row>
    <row r="6534" spans="1:29" x14ac:dyDescent="0.3">
      <c r="A6534" t="s">
        <v>28</v>
      </c>
      <c r="B6534" t="s">
        <v>29</v>
      </c>
      <c r="C6534" t="s">
        <v>66</v>
      </c>
      <c r="D6534" t="s">
        <v>237</v>
      </c>
      <c r="E6534" t="s">
        <v>46</v>
      </c>
      <c r="F6534" t="s">
        <v>175</v>
      </c>
      <c r="G6534">
        <v>72</v>
      </c>
      <c r="H6534">
        <v>401084</v>
      </c>
      <c r="I6534" t="s">
        <v>34</v>
      </c>
      <c r="J6534" s="3">
        <v>44109</v>
      </c>
      <c r="K6534">
        <v>1000</v>
      </c>
      <c r="L6534" t="s">
        <v>26086</v>
      </c>
      <c r="M6534" t="s">
        <v>1483</v>
      </c>
      <c r="N6534" t="s">
        <v>26087</v>
      </c>
      <c r="O6534">
        <v>6321868508</v>
      </c>
      <c r="P6534" t="s">
        <v>87</v>
      </c>
      <c r="Q6534">
        <v>19</v>
      </c>
      <c r="R6534" t="s">
        <v>88</v>
      </c>
      <c r="S6534" t="s">
        <v>79</v>
      </c>
      <c r="T6534">
        <v>98789</v>
      </c>
      <c r="U6534" s="1">
        <v>45440</v>
      </c>
      <c r="V6534" t="s">
        <v>140</v>
      </c>
      <c r="W6534">
        <v>665796</v>
      </c>
      <c r="X6534" t="s">
        <v>26088</v>
      </c>
      <c r="Y6534">
        <v>293</v>
      </c>
      <c r="Z6534">
        <v>2017</v>
      </c>
      <c r="AA6534">
        <v>7</v>
      </c>
      <c r="AB6534">
        <v>5647.6</v>
      </c>
      <c r="AC6534">
        <f>Table1_1[[#This Row],[Price]]*Table1_1[[#This Row],[Quantity]]</f>
        <v>14119</v>
      </c>
    </row>
    <row r="6535" spans="1:29" x14ac:dyDescent="0.3">
      <c r="A6535" t="s">
        <v>28</v>
      </c>
      <c r="B6535" t="s">
        <v>29</v>
      </c>
      <c r="C6535" t="s">
        <v>66</v>
      </c>
      <c r="D6535" t="s">
        <v>45</v>
      </c>
      <c r="E6535" t="s">
        <v>46</v>
      </c>
      <c r="F6535" t="s">
        <v>150</v>
      </c>
      <c r="G6535">
        <v>52</v>
      </c>
      <c r="H6535">
        <v>437379</v>
      </c>
      <c r="I6535" t="s">
        <v>34</v>
      </c>
      <c r="J6535" s="3">
        <v>45318</v>
      </c>
      <c r="K6535">
        <v>950</v>
      </c>
      <c r="L6535" t="s">
        <v>14701</v>
      </c>
      <c r="M6535" t="s">
        <v>361</v>
      </c>
      <c r="N6535" t="s">
        <v>26089</v>
      </c>
      <c r="O6535" t="s">
        <v>26090</v>
      </c>
      <c r="P6535" t="s">
        <v>51</v>
      </c>
      <c r="Q6535">
        <v>9</v>
      </c>
      <c r="R6535" t="s">
        <v>40</v>
      </c>
      <c r="S6535" t="s">
        <v>118</v>
      </c>
      <c r="T6535">
        <v>79441</v>
      </c>
      <c r="U6535" s="1">
        <v>45544</v>
      </c>
      <c r="V6535" t="s">
        <v>180</v>
      </c>
      <c r="W6535">
        <v>815063</v>
      </c>
      <c r="X6535" t="s">
        <v>3824</v>
      </c>
      <c r="Y6535">
        <v>761</v>
      </c>
      <c r="Z6535">
        <v>2910</v>
      </c>
      <c r="AA6535">
        <v>3</v>
      </c>
      <c r="AB6535">
        <v>3492</v>
      </c>
      <c r="AC6535">
        <f>Table1_1[[#This Row],[Price]]*Table1_1[[#This Row],[Quantity]]</f>
        <v>8730</v>
      </c>
    </row>
    <row r="6536" spans="1:29" x14ac:dyDescent="0.3">
      <c r="A6536" t="s">
        <v>28</v>
      </c>
      <c r="B6536" t="s">
        <v>29</v>
      </c>
      <c r="C6536" t="s">
        <v>91</v>
      </c>
      <c r="D6536" t="s">
        <v>611</v>
      </c>
      <c r="E6536" t="s">
        <v>56</v>
      </c>
      <c r="F6536" t="s">
        <v>113</v>
      </c>
      <c r="G6536">
        <v>39</v>
      </c>
      <c r="H6536">
        <v>414154</v>
      </c>
      <c r="I6536" t="s">
        <v>34</v>
      </c>
      <c r="J6536" s="3">
        <v>43838</v>
      </c>
      <c r="K6536">
        <v>950</v>
      </c>
      <c r="L6536" t="s">
        <v>26091</v>
      </c>
      <c r="M6536" t="s">
        <v>1460</v>
      </c>
      <c r="N6536" t="s">
        <v>26092</v>
      </c>
      <c r="O6536" t="s">
        <v>26093</v>
      </c>
      <c r="P6536" t="s">
        <v>51</v>
      </c>
      <c r="Q6536">
        <v>20</v>
      </c>
      <c r="R6536" t="s">
        <v>40</v>
      </c>
      <c r="S6536" t="s">
        <v>118</v>
      </c>
      <c r="T6536">
        <v>22964</v>
      </c>
      <c r="U6536" s="1">
        <v>45401</v>
      </c>
      <c r="V6536" t="s">
        <v>80</v>
      </c>
      <c r="W6536">
        <v>640553</v>
      </c>
      <c r="X6536" t="s">
        <v>26094</v>
      </c>
      <c r="Y6536">
        <v>450</v>
      </c>
      <c r="Z6536">
        <v>970</v>
      </c>
      <c r="AA6536">
        <v>6</v>
      </c>
      <c r="AB6536">
        <v>2328</v>
      </c>
      <c r="AC6536">
        <f>Table1_1[[#This Row],[Price]]*Table1_1[[#This Row],[Quantity]]</f>
        <v>5820</v>
      </c>
    </row>
    <row r="6537" spans="1:29" x14ac:dyDescent="0.3">
      <c r="A6537" t="s">
        <v>28</v>
      </c>
      <c r="B6537" t="s">
        <v>29</v>
      </c>
      <c r="C6537" t="s">
        <v>157</v>
      </c>
      <c r="D6537" t="s">
        <v>237</v>
      </c>
      <c r="E6537" t="s">
        <v>46</v>
      </c>
      <c r="F6537" t="s">
        <v>33</v>
      </c>
      <c r="G6537">
        <v>32</v>
      </c>
      <c r="H6537">
        <v>406769</v>
      </c>
      <c r="I6537" t="s">
        <v>58</v>
      </c>
      <c r="J6537" s="3">
        <v>44383</v>
      </c>
      <c r="K6537">
        <v>950</v>
      </c>
      <c r="L6537" t="s">
        <v>26095</v>
      </c>
      <c r="M6537" t="s">
        <v>670</v>
      </c>
      <c r="N6537" t="s">
        <v>26096</v>
      </c>
      <c r="O6537" t="s">
        <v>26097</v>
      </c>
      <c r="P6537" t="s">
        <v>39</v>
      </c>
      <c r="Q6537">
        <v>10</v>
      </c>
      <c r="R6537" t="s">
        <v>88</v>
      </c>
      <c r="S6537" t="s">
        <v>41</v>
      </c>
      <c r="T6537">
        <v>73268</v>
      </c>
      <c r="U6537" s="1">
        <v>45341</v>
      </c>
      <c r="V6537" t="s">
        <v>119</v>
      </c>
      <c r="W6537">
        <v>712743</v>
      </c>
      <c r="X6537" t="s">
        <v>26098</v>
      </c>
      <c r="Y6537">
        <v>326</v>
      </c>
      <c r="Z6537">
        <v>2375</v>
      </c>
      <c r="AA6537">
        <v>2</v>
      </c>
      <c r="AB6537">
        <v>1900</v>
      </c>
      <c r="AC6537">
        <f>Table1_1[[#This Row],[Price]]*Table1_1[[#This Row],[Quantity]]</f>
        <v>4750</v>
      </c>
    </row>
    <row r="6538" spans="1:29" x14ac:dyDescent="0.3">
      <c r="A6538" t="s">
        <v>28</v>
      </c>
      <c r="B6538" t="s">
        <v>29</v>
      </c>
      <c r="C6538" t="s">
        <v>66</v>
      </c>
      <c r="D6538" t="s">
        <v>442</v>
      </c>
      <c r="E6538" t="s">
        <v>32</v>
      </c>
      <c r="F6538" t="s">
        <v>355</v>
      </c>
      <c r="G6538">
        <v>61</v>
      </c>
      <c r="H6538">
        <v>410623</v>
      </c>
      <c r="I6538" t="s">
        <v>58</v>
      </c>
      <c r="J6538" s="3">
        <v>45598</v>
      </c>
      <c r="K6538">
        <v>1400</v>
      </c>
      <c r="L6538" t="s">
        <v>26099</v>
      </c>
      <c r="M6538" t="s">
        <v>1212</v>
      </c>
      <c r="N6538" t="s">
        <v>26100</v>
      </c>
      <c r="O6538" t="s">
        <v>26101</v>
      </c>
      <c r="P6538" t="s">
        <v>87</v>
      </c>
      <c r="Q6538">
        <v>9</v>
      </c>
      <c r="R6538" t="s">
        <v>88</v>
      </c>
      <c r="S6538" t="s">
        <v>118</v>
      </c>
      <c r="T6538">
        <v>78905</v>
      </c>
      <c r="U6538" s="1">
        <v>45354</v>
      </c>
      <c r="V6538" t="s">
        <v>72</v>
      </c>
      <c r="W6538">
        <v>902285</v>
      </c>
      <c r="X6538" t="s">
        <v>26102</v>
      </c>
      <c r="Y6538">
        <v>679</v>
      </c>
      <c r="Z6538">
        <v>1868</v>
      </c>
      <c r="AA6538">
        <v>6</v>
      </c>
      <c r="AB6538">
        <v>4483.2</v>
      </c>
      <c r="AC6538">
        <f>Table1_1[[#This Row],[Price]]*Table1_1[[#This Row],[Quantity]]</f>
        <v>11208</v>
      </c>
    </row>
    <row r="6539" spans="1:29" x14ac:dyDescent="0.3">
      <c r="A6539" t="s">
        <v>28</v>
      </c>
      <c r="B6539" t="s">
        <v>29</v>
      </c>
      <c r="C6539" t="s">
        <v>30</v>
      </c>
      <c r="D6539" t="s">
        <v>411</v>
      </c>
      <c r="E6539" t="s">
        <v>56</v>
      </c>
      <c r="F6539" t="s">
        <v>57</v>
      </c>
      <c r="G6539">
        <v>59</v>
      </c>
      <c r="H6539">
        <v>410530</v>
      </c>
      <c r="I6539" t="s">
        <v>34</v>
      </c>
      <c r="J6539" s="3">
        <v>44038</v>
      </c>
      <c r="K6539">
        <v>1000</v>
      </c>
      <c r="L6539" t="s">
        <v>26103</v>
      </c>
      <c r="M6539" t="s">
        <v>282</v>
      </c>
      <c r="N6539" t="s">
        <v>26104</v>
      </c>
      <c r="O6539" t="s">
        <v>26105</v>
      </c>
      <c r="P6539" t="s">
        <v>39</v>
      </c>
      <c r="Q6539">
        <v>9</v>
      </c>
      <c r="R6539" t="s">
        <v>40</v>
      </c>
      <c r="S6539" t="s">
        <v>63</v>
      </c>
      <c r="T6539">
        <v>50831</v>
      </c>
      <c r="U6539" s="1">
        <v>45612</v>
      </c>
      <c r="V6539" t="s">
        <v>42</v>
      </c>
      <c r="W6539">
        <v>161571</v>
      </c>
      <c r="X6539" t="s">
        <v>26106</v>
      </c>
      <c r="Y6539">
        <v>611</v>
      </c>
      <c r="Z6539">
        <v>1848</v>
      </c>
      <c r="AA6539">
        <v>4</v>
      </c>
      <c r="AB6539">
        <v>2956.8</v>
      </c>
      <c r="AC6539">
        <f>Table1_1[[#This Row],[Price]]*Table1_1[[#This Row],[Quantity]]</f>
        <v>7392</v>
      </c>
    </row>
    <row r="6540" spans="1:29" x14ac:dyDescent="0.3">
      <c r="A6540" t="s">
        <v>28</v>
      </c>
      <c r="B6540" t="s">
        <v>29</v>
      </c>
      <c r="C6540" t="s">
        <v>193</v>
      </c>
      <c r="D6540" t="s">
        <v>187</v>
      </c>
      <c r="E6540" t="s">
        <v>46</v>
      </c>
      <c r="F6540" t="s">
        <v>175</v>
      </c>
      <c r="G6540">
        <v>81</v>
      </c>
      <c r="H6540">
        <v>409192</v>
      </c>
      <c r="I6540" t="s">
        <v>58</v>
      </c>
      <c r="J6540" s="3">
        <v>44023</v>
      </c>
      <c r="K6540">
        <v>1400</v>
      </c>
      <c r="L6540" t="s">
        <v>26107</v>
      </c>
      <c r="M6540" t="s">
        <v>731</v>
      </c>
      <c r="N6540" t="s">
        <v>26108</v>
      </c>
      <c r="O6540" t="s">
        <v>26109</v>
      </c>
      <c r="P6540" t="s">
        <v>39</v>
      </c>
      <c r="Q6540">
        <v>16</v>
      </c>
      <c r="R6540" t="s">
        <v>88</v>
      </c>
      <c r="S6540" t="s">
        <v>41</v>
      </c>
      <c r="T6540">
        <v>47700</v>
      </c>
      <c r="U6540" s="1">
        <v>45482</v>
      </c>
      <c r="V6540" t="s">
        <v>126</v>
      </c>
      <c r="W6540">
        <v>805133</v>
      </c>
      <c r="X6540" t="s">
        <v>26110</v>
      </c>
      <c r="Y6540">
        <v>363</v>
      </c>
      <c r="Z6540">
        <v>585</v>
      </c>
      <c r="AA6540">
        <v>2</v>
      </c>
      <c r="AB6540">
        <v>468</v>
      </c>
      <c r="AC6540">
        <f>Table1_1[[#This Row],[Price]]*Table1_1[[#This Row],[Quantity]]</f>
        <v>1170</v>
      </c>
    </row>
    <row r="6541" spans="1:29" x14ac:dyDescent="0.3">
      <c r="A6541" t="s">
        <v>28</v>
      </c>
      <c r="B6541" t="s">
        <v>29</v>
      </c>
      <c r="C6541" t="s">
        <v>193</v>
      </c>
      <c r="D6541" t="s">
        <v>187</v>
      </c>
      <c r="E6541" t="s">
        <v>32</v>
      </c>
      <c r="F6541" t="s">
        <v>135</v>
      </c>
      <c r="G6541">
        <v>51</v>
      </c>
      <c r="H6541">
        <v>406442</v>
      </c>
      <c r="I6541" t="s">
        <v>58</v>
      </c>
      <c r="J6541" s="3">
        <v>44179</v>
      </c>
      <c r="K6541">
        <v>1100</v>
      </c>
      <c r="L6541" t="s">
        <v>26111</v>
      </c>
      <c r="M6541" t="s">
        <v>1366</v>
      </c>
      <c r="N6541" t="s">
        <v>26112</v>
      </c>
      <c r="O6541" t="s">
        <v>26113</v>
      </c>
      <c r="P6541" t="s">
        <v>71</v>
      </c>
      <c r="Q6541">
        <v>15</v>
      </c>
      <c r="R6541" t="s">
        <v>40</v>
      </c>
      <c r="S6541" t="s">
        <v>79</v>
      </c>
      <c r="T6541">
        <v>68204</v>
      </c>
      <c r="U6541" s="1">
        <v>45588</v>
      </c>
      <c r="V6541" t="s">
        <v>155</v>
      </c>
      <c r="W6541">
        <v>720789</v>
      </c>
      <c r="X6541" t="s">
        <v>26114</v>
      </c>
      <c r="Y6541">
        <v>767</v>
      </c>
      <c r="Z6541">
        <v>968</v>
      </c>
      <c r="AA6541">
        <v>2</v>
      </c>
      <c r="AB6541">
        <v>774.40000000000009</v>
      </c>
      <c r="AC6541">
        <f>Table1_1[[#This Row],[Price]]*Table1_1[[#This Row],[Quantity]]</f>
        <v>1936</v>
      </c>
    </row>
    <row r="6542" spans="1:29" x14ac:dyDescent="0.3">
      <c r="A6542" t="s">
        <v>28</v>
      </c>
      <c r="B6542" t="s">
        <v>29</v>
      </c>
      <c r="C6542" t="s">
        <v>148</v>
      </c>
      <c r="D6542" t="s">
        <v>511</v>
      </c>
      <c r="E6542" t="s">
        <v>56</v>
      </c>
      <c r="F6542" t="s">
        <v>113</v>
      </c>
      <c r="G6542">
        <v>46</v>
      </c>
      <c r="H6542">
        <v>411448</v>
      </c>
      <c r="I6542" t="s">
        <v>34</v>
      </c>
      <c r="J6542" s="3">
        <v>43904</v>
      </c>
      <c r="K6542">
        <v>950</v>
      </c>
      <c r="L6542" t="s">
        <v>13251</v>
      </c>
      <c r="M6542" t="s">
        <v>394</v>
      </c>
      <c r="N6542" t="s">
        <v>26115</v>
      </c>
      <c r="O6542" t="s">
        <v>26116</v>
      </c>
      <c r="P6542" t="s">
        <v>39</v>
      </c>
      <c r="Q6542">
        <v>3</v>
      </c>
      <c r="R6542" t="s">
        <v>88</v>
      </c>
      <c r="S6542" t="s">
        <v>79</v>
      </c>
      <c r="T6542">
        <v>17850</v>
      </c>
      <c r="U6542" s="1">
        <v>45382</v>
      </c>
      <c r="V6542" t="s">
        <v>72</v>
      </c>
      <c r="W6542">
        <v>621008</v>
      </c>
      <c r="X6542" t="s">
        <v>26117</v>
      </c>
      <c r="Y6542">
        <v>640</v>
      </c>
      <c r="Z6542">
        <v>2406</v>
      </c>
      <c r="AA6542">
        <v>1</v>
      </c>
      <c r="AB6542">
        <v>962.40000000000009</v>
      </c>
      <c r="AC6542">
        <f>Table1_1[[#This Row],[Price]]*Table1_1[[#This Row],[Quantity]]</f>
        <v>2406</v>
      </c>
    </row>
    <row r="6543" spans="1:29" x14ac:dyDescent="0.3">
      <c r="A6543" t="s">
        <v>28</v>
      </c>
      <c r="B6543" t="s">
        <v>29</v>
      </c>
      <c r="C6543" t="s">
        <v>54</v>
      </c>
      <c r="D6543" t="s">
        <v>616</v>
      </c>
      <c r="E6543" t="s">
        <v>32</v>
      </c>
      <c r="F6543" t="s">
        <v>33</v>
      </c>
      <c r="G6543">
        <v>56</v>
      </c>
      <c r="H6543">
        <v>424964</v>
      </c>
      <c r="I6543" t="s">
        <v>58</v>
      </c>
      <c r="J6543" s="3">
        <v>44161</v>
      </c>
      <c r="K6543">
        <v>800</v>
      </c>
      <c r="L6543" t="s">
        <v>26118</v>
      </c>
      <c r="M6543" t="s">
        <v>269</v>
      </c>
      <c r="N6543" t="s">
        <v>26119</v>
      </c>
      <c r="O6543">
        <v>-6705</v>
      </c>
      <c r="P6543" t="s">
        <v>87</v>
      </c>
      <c r="Q6543">
        <v>17</v>
      </c>
      <c r="R6543" t="s">
        <v>40</v>
      </c>
      <c r="S6543" t="s">
        <v>41</v>
      </c>
      <c r="T6543">
        <v>23590</v>
      </c>
      <c r="U6543" s="1">
        <v>45370</v>
      </c>
      <c r="V6543" t="s">
        <v>72</v>
      </c>
      <c r="W6543">
        <v>888568</v>
      </c>
      <c r="X6543" t="s">
        <v>26120</v>
      </c>
      <c r="Y6543">
        <v>204</v>
      </c>
      <c r="Z6543">
        <v>2821</v>
      </c>
      <c r="AA6543">
        <v>1</v>
      </c>
      <c r="AB6543">
        <v>1128.4000000000001</v>
      </c>
      <c r="AC6543">
        <f>Table1_1[[#This Row],[Price]]*Table1_1[[#This Row],[Quantity]]</f>
        <v>2821</v>
      </c>
    </row>
    <row r="6544" spans="1:29" x14ac:dyDescent="0.3">
      <c r="A6544" t="s">
        <v>28</v>
      </c>
      <c r="B6544" t="s">
        <v>29</v>
      </c>
      <c r="C6544" t="s">
        <v>148</v>
      </c>
      <c r="D6544" t="s">
        <v>317</v>
      </c>
      <c r="E6544" t="s">
        <v>56</v>
      </c>
      <c r="F6544" t="s">
        <v>33</v>
      </c>
      <c r="G6544">
        <v>85</v>
      </c>
      <c r="H6544">
        <v>409979</v>
      </c>
      <c r="I6544" t="s">
        <v>34</v>
      </c>
      <c r="J6544" s="3">
        <v>45272</v>
      </c>
      <c r="K6544">
        <v>1200</v>
      </c>
      <c r="L6544" t="s">
        <v>26121</v>
      </c>
      <c r="M6544" t="s">
        <v>137</v>
      </c>
      <c r="N6544" t="s">
        <v>26122</v>
      </c>
      <c r="O6544" t="s">
        <v>26123</v>
      </c>
      <c r="P6544" t="s">
        <v>71</v>
      </c>
      <c r="Q6544">
        <v>4</v>
      </c>
      <c r="R6544" t="s">
        <v>88</v>
      </c>
      <c r="S6544" t="s">
        <v>79</v>
      </c>
      <c r="T6544">
        <v>94941</v>
      </c>
      <c r="U6544" s="1">
        <v>45301</v>
      </c>
      <c r="V6544" t="s">
        <v>111</v>
      </c>
      <c r="W6544">
        <v>322393</v>
      </c>
      <c r="X6544" t="s">
        <v>26124</v>
      </c>
      <c r="Y6544">
        <v>840</v>
      </c>
      <c r="Z6544">
        <v>2341</v>
      </c>
      <c r="AA6544">
        <v>5</v>
      </c>
      <c r="AB6544">
        <v>4682</v>
      </c>
      <c r="AC6544">
        <f>Table1_1[[#This Row],[Price]]*Table1_1[[#This Row],[Quantity]]</f>
        <v>11705</v>
      </c>
    </row>
    <row r="6545" spans="1:29" x14ac:dyDescent="0.3">
      <c r="A6545" t="s">
        <v>28</v>
      </c>
      <c r="B6545" t="s">
        <v>29</v>
      </c>
      <c r="C6545" t="s">
        <v>66</v>
      </c>
      <c r="D6545" t="s">
        <v>380</v>
      </c>
      <c r="E6545" t="s">
        <v>46</v>
      </c>
      <c r="F6545" t="s">
        <v>47</v>
      </c>
      <c r="G6545">
        <v>43</v>
      </c>
      <c r="H6545">
        <v>439333</v>
      </c>
      <c r="I6545" t="s">
        <v>58</v>
      </c>
      <c r="J6545" s="3">
        <v>44721</v>
      </c>
      <c r="K6545">
        <v>1000</v>
      </c>
      <c r="L6545" t="s">
        <v>26125</v>
      </c>
      <c r="M6545" t="s">
        <v>172</v>
      </c>
      <c r="N6545" t="s">
        <v>26126</v>
      </c>
      <c r="O6545" t="s">
        <v>26127</v>
      </c>
      <c r="P6545" t="s">
        <v>71</v>
      </c>
      <c r="Q6545">
        <v>9</v>
      </c>
      <c r="R6545" t="s">
        <v>40</v>
      </c>
      <c r="S6545" t="s">
        <v>118</v>
      </c>
      <c r="T6545">
        <v>89138</v>
      </c>
      <c r="U6545" s="1">
        <v>45404</v>
      </c>
      <c r="V6545" t="s">
        <v>80</v>
      </c>
      <c r="W6545">
        <v>479057</v>
      </c>
      <c r="X6545" t="s">
        <v>279</v>
      </c>
      <c r="Y6545">
        <v>777</v>
      </c>
      <c r="Z6545">
        <v>1670</v>
      </c>
      <c r="AA6545">
        <v>3</v>
      </c>
      <c r="AB6545">
        <v>2004</v>
      </c>
      <c r="AC6545">
        <f>Table1_1[[#This Row],[Price]]*Table1_1[[#This Row],[Quantity]]</f>
        <v>5010</v>
      </c>
    </row>
    <row r="6546" spans="1:29" x14ac:dyDescent="0.3">
      <c r="A6546" t="s">
        <v>28</v>
      </c>
      <c r="B6546" t="s">
        <v>29</v>
      </c>
      <c r="C6546" t="s">
        <v>148</v>
      </c>
      <c r="D6546" t="s">
        <v>170</v>
      </c>
      <c r="E6546" t="s">
        <v>32</v>
      </c>
      <c r="F6546" t="s">
        <v>57</v>
      </c>
      <c r="G6546">
        <v>64</v>
      </c>
      <c r="H6546">
        <v>411054</v>
      </c>
      <c r="I6546" t="s">
        <v>58</v>
      </c>
      <c r="J6546" s="3">
        <v>45115</v>
      </c>
      <c r="K6546">
        <v>1100</v>
      </c>
      <c r="L6546" t="s">
        <v>26128</v>
      </c>
      <c r="M6546" t="s">
        <v>172</v>
      </c>
      <c r="N6546" t="s">
        <v>26129</v>
      </c>
      <c r="O6546" t="s">
        <v>26130</v>
      </c>
      <c r="P6546" t="s">
        <v>87</v>
      </c>
      <c r="Q6546">
        <v>19</v>
      </c>
      <c r="R6546" t="s">
        <v>88</v>
      </c>
      <c r="S6546" t="s">
        <v>79</v>
      </c>
      <c r="T6546">
        <v>14459</v>
      </c>
      <c r="U6546" s="1">
        <v>45567</v>
      </c>
      <c r="V6546" t="s">
        <v>155</v>
      </c>
      <c r="W6546">
        <v>893898</v>
      </c>
      <c r="X6546" t="s">
        <v>26131</v>
      </c>
      <c r="Y6546">
        <v>586</v>
      </c>
      <c r="Z6546">
        <v>1291</v>
      </c>
      <c r="AA6546">
        <v>8</v>
      </c>
      <c r="AB6546">
        <v>4131.2</v>
      </c>
      <c r="AC6546">
        <f>Table1_1[[#This Row],[Price]]*Table1_1[[#This Row],[Quantity]]</f>
        <v>10328</v>
      </c>
    </row>
    <row r="6547" spans="1:29" x14ac:dyDescent="0.3">
      <c r="A6547" t="s">
        <v>28</v>
      </c>
      <c r="B6547" t="s">
        <v>29</v>
      </c>
      <c r="C6547" t="s">
        <v>30</v>
      </c>
      <c r="D6547" t="s">
        <v>291</v>
      </c>
      <c r="E6547" t="s">
        <v>32</v>
      </c>
      <c r="F6547" t="s">
        <v>33</v>
      </c>
      <c r="G6547">
        <v>59</v>
      </c>
      <c r="H6547">
        <v>416345</v>
      </c>
      <c r="I6547" t="s">
        <v>58</v>
      </c>
      <c r="J6547" s="3">
        <v>44155</v>
      </c>
      <c r="K6547">
        <v>950</v>
      </c>
      <c r="L6547" t="s">
        <v>26132</v>
      </c>
      <c r="M6547" t="s">
        <v>76</v>
      </c>
      <c r="N6547" t="s">
        <v>26133</v>
      </c>
      <c r="O6547" t="s">
        <v>26134</v>
      </c>
      <c r="P6547" t="s">
        <v>71</v>
      </c>
      <c r="Q6547">
        <v>17</v>
      </c>
      <c r="R6547" t="s">
        <v>40</v>
      </c>
      <c r="S6547" t="s">
        <v>118</v>
      </c>
      <c r="T6547">
        <v>34443</v>
      </c>
      <c r="U6547" s="1">
        <v>45619</v>
      </c>
      <c r="V6547" t="s">
        <v>42</v>
      </c>
      <c r="W6547">
        <v>492555</v>
      </c>
      <c r="X6547" t="s">
        <v>26135</v>
      </c>
      <c r="Y6547">
        <v>512</v>
      </c>
      <c r="Z6547">
        <v>2708</v>
      </c>
      <c r="AA6547">
        <v>7</v>
      </c>
      <c r="AB6547">
        <v>7582.4000000000015</v>
      </c>
      <c r="AC6547">
        <f>Table1_1[[#This Row],[Price]]*Table1_1[[#This Row],[Quantity]]</f>
        <v>18956</v>
      </c>
    </row>
    <row r="6548" spans="1:29" x14ac:dyDescent="0.3">
      <c r="A6548" t="s">
        <v>28</v>
      </c>
      <c r="B6548" t="s">
        <v>29</v>
      </c>
      <c r="C6548" t="s">
        <v>44</v>
      </c>
      <c r="D6548" t="s">
        <v>187</v>
      </c>
      <c r="E6548" t="s">
        <v>56</v>
      </c>
      <c r="F6548" t="s">
        <v>150</v>
      </c>
      <c r="G6548">
        <v>48</v>
      </c>
      <c r="H6548">
        <v>438332</v>
      </c>
      <c r="I6548" t="s">
        <v>58</v>
      </c>
      <c r="J6548" s="3">
        <v>44998</v>
      </c>
      <c r="K6548">
        <v>1300</v>
      </c>
      <c r="L6548" t="s">
        <v>26137</v>
      </c>
      <c r="M6548" t="s">
        <v>1244</v>
      </c>
      <c r="N6548" t="s">
        <v>26138</v>
      </c>
      <c r="O6548" t="s">
        <v>26139</v>
      </c>
      <c r="P6548" t="s">
        <v>71</v>
      </c>
      <c r="Q6548">
        <v>17</v>
      </c>
      <c r="R6548" t="s">
        <v>88</v>
      </c>
      <c r="S6548" t="s">
        <v>118</v>
      </c>
      <c r="T6548">
        <v>41185</v>
      </c>
      <c r="U6548" s="1">
        <v>45470</v>
      </c>
      <c r="V6548" t="s">
        <v>52</v>
      </c>
      <c r="W6548">
        <v>295632</v>
      </c>
      <c r="X6548" t="s">
        <v>2152</v>
      </c>
      <c r="Y6548">
        <v>984</v>
      </c>
      <c r="Z6548">
        <v>1353</v>
      </c>
      <c r="AA6548">
        <v>4</v>
      </c>
      <c r="AB6548">
        <v>2164.8000000000002</v>
      </c>
      <c r="AC6548">
        <f>Table1_1[[#This Row],[Price]]*Table1_1[[#This Row],[Quantity]]</f>
        <v>5412</v>
      </c>
    </row>
    <row r="6549" spans="1:29" x14ac:dyDescent="0.3">
      <c r="A6549" t="s">
        <v>28</v>
      </c>
      <c r="B6549" t="s">
        <v>29</v>
      </c>
      <c r="C6549" t="s">
        <v>30</v>
      </c>
      <c r="D6549" t="s">
        <v>220</v>
      </c>
      <c r="E6549" t="s">
        <v>32</v>
      </c>
      <c r="F6549" t="s">
        <v>106</v>
      </c>
      <c r="G6549">
        <v>90</v>
      </c>
      <c r="H6549">
        <v>432354</v>
      </c>
      <c r="I6549" t="s">
        <v>58</v>
      </c>
      <c r="J6549" s="3">
        <v>44916</v>
      </c>
      <c r="K6549">
        <v>1300</v>
      </c>
      <c r="L6549" t="s">
        <v>26140</v>
      </c>
      <c r="M6549" t="s">
        <v>263</v>
      </c>
      <c r="N6549" t="s">
        <v>26141</v>
      </c>
      <c r="O6549">
        <v>8196000919</v>
      </c>
      <c r="P6549" t="s">
        <v>39</v>
      </c>
      <c r="Q6549">
        <v>9</v>
      </c>
      <c r="R6549" t="s">
        <v>88</v>
      </c>
      <c r="S6549" t="s">
        <v>63</v>
      </c>
      <c r="T6549">
        <v>52997</v>
      </c>
      <c r="U6549" s="1">
        <v>45498</v>
      </c>
      <c r="V6549" t="s">
        <v>126</v>
      </c>
      <c r="W6549">
        <v>623842</v>
      </c>
      <c r="X6549" t="s">
        <v>26142</v>
      </c>
      <c r="Y6549">
        <v>786</v>
      </c>
      <c r="Z6549">
        <v>828</v>
      </c>
      <c r="AA6549">
        <v>7</v>
      </c>
      <c r="AB6549">
        <v>2318.4</v>
      </c>
      <c r="AC6549">
        <f>Table1_1[[#This Row],[Price]]*Table1_1[[#This Row],[Quantity]]</f>
        <v>5796</v>
      </c>
    </row>
    <row r="6550" spans="1:29" x14ac:dyDescent="0.3">
      <c r="A6550" t="s">
        <v>28</v>
      </c>
      <c r="B6550" t="s">
        <v>29</v>
      </c>
      <c r="C6550" t="s">
        <v>44</v>
      </c>
      <c r="D6550" t="s">
        <v>442</v>
      </c>
      <c r="E6550" t="s">
        <v>46</v>
      </c>
      <c r="F6550" t="s">
        <v>113</v>
      </c>
      <c r="G6550">
        <v>6</v>
      </c>
      <c r="H6550">
        <v>412321</v>
      </c>
      <c r="I6550" t="s">
        <v>34</v>
      </c>
      <c r="J6550" s="3">
        <v>45326</v>
      </c>
      <c r="K6550">
        <v>1300</v>
      </c>
      <c r="L6550" t="s">
        <v>26143</v>
      </c>
      <c r="M6550" t="s">
        <v>542</v>
      </c>
      <c r="N6550" t="s">
        <v>26144</v>
      </c>
      <c r="O6550" t="s">
        <v>26145</v>
      </c>
      <c r="P6550" t="s">
        <v>71</v>
      </c>
      <c r="Q6550">
        <v>20</v>
      </c>
      <c r="R6550" t="s">
        <v>88</v>
      </c>
      <c r="S6550" t="s">
        <v>118</v>
      </c>
      <c r="T6550">
        <v>94556</v>
      </c>
      <c r="U6550" s="1">
        <v>45427</v>
      </c>
      <c r="V6550" t="s">
        <v>140</v>
      </c>
      <c r="W6550">
        <v>567726</v>
      </c>
      <c r="X6550" t="s">
        <v>26146</v>
      </c>
      <c r="Y6550">
        <v>996</v>
      </c>
      <c r="Z6550">
        <v>1487</v>
      </c>
      <c r="AA6550">
        <v>3</v>
      </c>
      <c r="AB6550">
        <v>1784.4</v>
      </c>
      <c r="AC6550">
        <f>Table1_1[[#This Row],[Price]]*Table1_1[[#This Row],[Quantity]]</f>
        <v>4461</v>
      </c>
    </row>
    <row r="6551" spans="1:29" x14ac:dyDescent="0.3">
      <c r="A6551" t="s">
        <v>28</v>
      </c>
      <c r="B6551" t="s">
        <v>29</v>
      </c>
      <c r="C6551" t="s">
        <v>30</v>
      </c>
      <c r="D6551" t="s">
        <v>317</v>
      </c>
      <c r="E6551" t="s">
        <v>32</v>
      </c>
      <c r="F6551" t="s">
        <v>33</v>
      </c>
      <c r="G6551">
        <v>54</v>
      </c>
      <c r="H6551">
        <v>423481</v>
      </c>
      <c r="I6551" t="s">
        <v>58</v>
      </c>
      <c r="J6551" s="3">
        <v>44433</v>
      </c>
      <c r="K6551">
        <v>1200</v>
      </c>
      <c r="L6551" t="s">
        <v>26147</v>
      </c>
      <c r="M6551" t="s">
        <v>568</v>
      </c>
      <c r="N6551" t="s">
        <v>26148</v>
      </c>
      <c r="O6551" t="s">
        <v>26149</v>
      </c>
      <c r="P6551" t="s">
        <v>71</v>
      </c>
      <c r="Q6551">
        <v>6</v>
      </c>
      <c r="R6551" t="s">
        <v>40</v>
      </c>
      <c r="S6551" t="s">
        <v>63</v>
      </c>
      <c r="T6551">
        <v>42337</v>
      </c>
      <c r="U6551" s="1">
        <v>45531</v>
      </c>
      <c r="V6551" t="s">
        <v>64</v>
      </c>
      <c r="W6551">
        <v>508041</v>
      </c>
      <c r="X6551" t="s">
        <v>6404</v>
      </c>
      <c r="Y6551">
        <v>820</v>
      </c>
      <c r="Z6551">
        <v>1517</v>
      </c>
      <c r="AA6551">
        <v>4</v>
      </c>
      <c r="AB6551">
        <v>2427.2000000000003</v>
      </c>
      <c r="AC6551">
        <f>Table1_1[[#This Row],[Price]]*Table1_1[[#This Row],[Quantity]]</f>
        <v>6068</v>
      </c>
    </row>
    <row r="6552" spans="1:29" x14ac:dyDescent="0.3">
      <c r="A6552" t="s">
        <v>28</v>
      </c>
      <c r="B6552" t="s">
        <v>29</v>
      </c>
      <c r="C6552" t="s">
        <v>54</v>
      </c>
      <c r="D6552" t="s">
        <v>98</v>
      </c>
      <c r="E6552" t="s">
        <v>46</v>
      </c>
      <c r="F6552" t="s">
        <v>175</v>
      </c>
      <c r="G6552">
        <v>95</v>
      </c>
      <c r="H6552">
        <v>432047</v>
      </c>
      <c r="I6552" t="s">
        <v>58</v>
      </c>
      <c r="J6552" s="3">
        <v>45013</v>
      </c>
      <c r="K6552">
        <v>1300</v>
      </c>
      <c r="L6552" t="s">
        <v>26151</v>
      </c>
      <c r="M6552" t="s">
        <v>263</v>
      </c>
      <c r="N6552" t="s">
        <v>26152</v>
      </c>
      <c r="O6552" t="s">
        <v>26153</v>
      </c>
      <c r="P6552" t="s">
        <v>51</v>
      </c>
      <c r="Q6552">
        <v>3</v>
      </c>
      <c r="R6552" t="s">
        <v>88</v>
      </c>
      <c r="S6552" t="s">
        <v>63</v>
      </c>
      <c r="T6552">
        <v>59113</v>
      </c>
      <c r="U6552" s="1">
        <v>45491</v>
      </c>
      <c r="V6552" t="s">
        <v>126</v>
      </c>
      <c r="W6552">
        <v>653605</v>
      </c>
      <c r="X6552" t="s">
        <v>26154</v>
      </c>
      <c r="Y6552">
        <v>384</v>
      </c>
      <c r="Z6552">
        <v>1050</v>
      </c>
      <c r="AA6552">
        <v>5</v>
      </c>
      <c r="AB6552">
        <v>2100</v>
      </c>
      <c r="AC6552">
        <f>Table1_1[[#This Row],[Price]]*Table1_1[[#This Row],[Quantity]]</f>
        <v>5250</v>
      </c>
    </row>
    <row r="6553" spans="1:29" x14ac:dyDescent="0.3">
      <c r="A6553" t="s">
        <v>28</v>
      </c>
      <c r="B6553" t="s">
        <v>29</v>
      </c>
      <c r="C6553" t="s">
        <v>44</v>
      </c>
      <c r="D6553" t="s">
        <v>524</v>
      </c>
      <c r="E6553" t="s">
        <v>46</v>
      </c>
      <c r="F6553" t="s">
        <v>99</v>
      </c>
      <c r="G6553">
        <v>36</v>
      </c>
      <c r="H6553">
        <v>400139</v>
      </c>
      <c r="I6553" t="s">
        <v>34</v>
      </c>
      <c r="J6553" s="3">
        <v>43874</v>
      </c>
      <c r="K6553">
        <v>1000</v>
      </c>
      <c r="L6553" t="s">
        <v>26155</v>
      </c>
      <c r="M6553" t="s">
        <v>591</v>
      </c>
      <c r="N6553" t="s">
        <v>26156</v>
      </c>
      <c r="O6553" t="s">
        <v>26157</v>
      </c>
      <c r="P6553" t="s">
        <v>51</v>
      </c>
      <c r="Q6553">
        <v>10</v>
      </c>
      <c r="R6553" t="s">
        <v>40</v>
      </c>
      <c r="S6553" t="s">
        <v>41</v>
      </c>
      <c r="T6553">
        <v>36560</v>
      </c>
      <c r="U6553" s="1">
        <v>45361</v>
      </c>
      <c r="V6553" t="s">
        <v>72</v>
      </c>
      <c r="W6553">
        <v>323370</v>
      </c>
      <c r="X6553" t="s">
        <v>26158</v>
      </c>
      <c r="Y6553">
        <v>428</v>
      </c>
      <c r="Z6553">
        <v>702</v>
      </c>
      <c r="AA6553">
        <v>2</v>
      </c>
      <c r="AB6553">
        <v>561.6</v>
      </c>
      <c r="AC6553">
        <f>Table1_1[[#This Row],[Price]]*Table1_1[[#This Row],[Quantity]]</f>
        <v>1404</v>
      </c>
    </row>
    <row r="6554" spans="1:29" x14ac:dyDescent="0.3">
      <c r="A6554" t="s">
        <v>28</v>
      </c>
      <c r="B6554" t="s">
        <v>29</v>
      </c>
      <c r="C6554" t="s">
        <v>54</v>
      </c>
      <c r="D6554" t="s">
        <v>187</v>
      </c>
      <c r="E6554" t="s">
        <v>56</v>
      </c>
      <c r="F6554" t="s">
        <v>57</v>
      </c>
      <c r="G6554">
        <v>20</v>
      </c>
      <c r="H6554">
        <v>406310</v>
      </c>
      <c r="I6554" t="s">
        <v>34</v>
      </c>
      <c r="J6554" s="3">
        <v>45276</v>
      </c>
      <c r="K6554">
        <v>1000</v>
      </c>
      <c r="L6554" t="s">
        <v>26159</v>
      </c>
      <c r="M6554" t="s">
        <v>1366</v>
      </c>
      <c r="N6554" t="s">
        <v>26160</v>
      </c>
      <c r="O6554" t="s">
        <v>26161</v>
      </c>
      <c r="P6554" t="s">
        <v>51</v>
      </c>
      <c r="Q6554">
        <v>9</v>
      </c>
      <c r="R6554" t="s">
        <v>88</v>
      </c>
      <c r="S6554" t="s">
        <v>41</v>
      </c>
      <c r="T6554">
        <v>23551</v>
      </c>
      <c r="U6554" s="1">
        <v>45482</v>
      </c>
      <c r="V6554" t="s">
        <v>126</v>
      </c>
      <c r="W6554">
        <v>487697</v>
      </c>
      <c r="X6554" t="s">
        <v>2961</v>
      </c>
      <c r="Y6554">
        <v>552</v>
      </c>
      <c r="Z6554">
        <v>536</v>
      </c>
      <c r="AA6554">
        <v>8</v>
      </c>
      <c r="AB6554">
        <v>1715.2</v>
      </c>
      <c r="AC6554">
        <f>Table1_1[[#This Row],[Price]]*Table1_1[[#This Row],[Quantity]]</f>
        <v>4288</v>
      </c>
    </row>
    <row r="6555" spans="1:29" x14ac:dyDescent="0.3">
      <c r="A6555" t="s">
        <v>28</v>
      </c>
      <c r="B6555" t="s">
        <v>29</v>
      </c>
      <c r="C6555" t="s">
        <v>54</v>
      </c>
      <c r="D6555" t="s">
        <v>254</v>
      </c>
      <c r="E6555" t="s">
        <v>56</v>
      </c>
      <c r="F6555" t="s">
        <v>135</v>
      </c>
      <c r="G6555">
        <v>30</v>
      </c>
      <c r="H6555">
        <v>409816</v>
      </c>
      <c r="I6555" t="s">
        <v>34</v>
      </c>
      <c r="J6555" s="3">
        <v>44354</v>
      </c>
      <c r="K6555">
        <v>950</v>
      </c>
      <c r="L6555" t="s">
        <v>26162</v>
      </c>
      <c r="M6555" t="s">
        <v>189</v>
      </c>
      <c r="N6555" t="s">
        <v>26163</v>
      </c>
      <c r="O6555" t="s">
        <v>26164</v>
      </c>
      <c r="P6555" t="s">
        <v>51</v>
      </c>
      <c r="Q6555">
        <v>13</v>
      </c>
      <c r="R6555" t="s">
        <v>88</v>
      </c>
      <c r="S6555" t="s">
        <v>79</v>
      </c>
      <c r="T6555">
        <v>27338</v>
      </c>
      <c r="U6555" s="1">
        <v>45342</v>
      </c>
      <c r="V6555" t="s">
        <v>119</v>
      </c>
      <c r="W6555">
        <v>149014</v>
      </c>
      <c r="X6555" t="s">
        <v>26165</v>
      </c>
      <c r="Y6555">
        <v>228</v>
      </c>
      <c r="Z6555">
        <v>881</v>
      </c>
      <c r="AA6555">
        <v>7</v>
      </c>
      <c r="AB6555">
        <v>2466.8000000000002</v>
      </c>
      <c r="AC6555">
        <f>Table1_1[[#This Row],[Price]]*Table1_1[[#This Row],[Quantity]]</f>
        <v>6167</v>
      </c>
    </row>
    <row r="6556" spans="1:29" x14ac:dyDescent="0.3">
      <c r="A6556" t="s">
        <v>28</v>
      </c>
      <c r="B6556" t="s">
        <v>29</v>
      </c>
      <c r="C6556" t="s">
        <v>157</v>
      </c>
      <c r="D6556" t="s">
        <v>134</v>
      </c>
      <c r="E6556" t="s">
        <v>56</v>
      </c>
      <c r="F6556" t="s">
        <v>47</v>
      </c>
      <c r="G6556">
        <v>40</v>
      </c>
      <c r="H6556">
        <v>408109</v>
      </c>
      <c r="I6556" t="s">
        <v>58</v>
      </c>
      <c r="J6556" s="3">
        <v>44044</v>
      </c>
      <c r="K6556">
        <v>1000</v>
      </c>
      <c r="L6556" t="s">
        <v>10270</v>
      </c>
      <c r="M6556" t="s">
        <v>308</v>
      </c>
      <c r="N6556" t="s">
        <v>26166</v>
      </c>
      <c r="O6556" t="s">
        <v>26167</v>
      </c>
      <c r="P6556" t="s">
        <v>71</v>
      </c>
      <c r="Q6556">
        <v>17</v>
      </c>
      <c r="R6556" t="s">
        <v>40</v>
      </c>
      <c r="S6556" t="s">
        <v>41</v>
      </c>
      <c r="T6556">
        <v>43411</v>
      </c>
      <c r="U6556" s="1">
        <v>45574</v>
      </c>
      <c r="V6556" t="s">
        <v>155</v>
      </c>
      <c r="W6556">
        <v>257602</v>
      </c>
      <c r="X6556" t="s">
        <v>26168</v>
      </c>
      <c r="Y6556">
        <v>321</v>
      </c>
      <c r="Z6556">
        <v>2298</v>
      </c>
      <c r="AA6556">
        <v>1</v>
      </c>
      <c r="AB6556">
        <v>919.2</v>
      </c>
      <c r="AC6556">
        <f>Table1_1[[#This Row],[Price]]*Table1_1[[#This Row],[Quantity]]</f>
        <v>2298</v>
      </c>
    </row>
    <row r="6557" spans="1:29" x14ac:dyDescent="0.3">
      <c r="A6557" t="s">
        <v>28</v>
      </c>
      <c r="B6557" t="s">
        <v>29</v>
      </c>
      <c r="C6557" t="s">
        <v>66</v>
      </c>
      <c r="D6557" t="s">
        <v>261</v>
      </c>
      <c r="E6557" t="s">
        <v>46</v>
      </c>
      <c r="F6557" t="s">
        <v>83</v>
      </c>
      <c r="G6557">
        <v>36</v>
      </c>
      <c r="H6557">
        <v>425103</v>
      </c>
      <c r="I6557" t="s">
        <v>34</v>
      </c>
      <c r="J6557" s="3">
        <v>44068</v>
      </c>
      <c r="K6557">
        <v>950</v>
      </c>
      <c r="L6557" t="s">
        <v>26169</v>
      </c>
      <c r="M6557" t="s">
        <v>129</v>
      </c>
      <c r="N6557" t="s">
        <v>26170</v>
      </c>
      <c r="O6557" t="s">
        <v>26171</v>
      </c>
      <c r="P6557" t="s">
        <v>39</v>
      </c>
      <c r="Q6557">
        <v>20</v>
      </c>
      <c r="R6557" t="s">
        <v>88</v>
      </c>
      <c r="S6557" t="s">
        <v>118</v>
      </c>
      <c r="T6557">
        <v>58392</v>
      </c>
      <c r="U6557" s="1">
        <v>45336</v>
      </c>
      <c r="V6557" t="s">
        <v>119</v>
      </c>
      <c r="W6557">
        <v>580213</v>
      </c>
      <c r="X6557" t="s">
        <v>26172</v>
      </c>
      <c r="Y6557">
        <v>268</v>
      </c>
      <c r="Z6557">
        <v>703</v>
      </c>
      <c r="AA6557">
        <v>7</v>
      </c>
      <c r="AB6557">
        <v>1968.4</v>
      </c>
      <c r="AC6557">
        <f>Table1_1[[#This Row],[Price]]*Table1_1[[#This Row],[Quantity]]</f>
        <v>4921</v>
      </c>
    </row>
    <row r="6558" spans="1:29" x14ac:dyDescent="0.3">
      <c r="A6558" t="s">
        <v>28</v>
      </c>
      <c r="B6558" t="s">
        <v>29</v>
      </c>
      <c r="C6558" t="s">
        <v>66</v>
      </c>
      <c r="D6558" t="s">
        <v>45</v>
      </c>
      <c r="E6558" t="s">
        <v>56</v>
      </c>
      <c r="F6558" t="s">
        <v>150</v>
      </c>
      <c r="G6558">
        <v>77</v>
      </c>
      <c r="H6558">
        <v>426804</v>
      </c>
      <c r="I6558" t="s">
        <v>58</v>
      </c>
      <c r="J6558" s="3">
        <v>45479</v>
      </c>
      <c r="K6558">
        <v>1100</v>
      </c>
      <c r="L6558" t="s">
        <v>26173</v>
      </c>
      <c r="M6558" t="s">
        <v>345</v>
      </c>
      <c r="N6558" t="s">
        <v>26174</v>
      </c>
      <c r="O6558" t="s">
        <v>26175</v>
      </c>
      <c r="P6558" t="s">
        <v>39</v>
      </c>
      <c r="Q6558">
        <v>8</v>
      </c>
      <c r="R6558" t="s">
        <v>88</v>
      </c>
      <c r="S6558" t="s">
        <v>79</v>
      </c>
      <c r="T6558">
        <v>48145</v>
      </c>
      <c r="U6558" s="1">
        <v>45328</v>
      </c>
      <c r="V6558" t="s">
        <v>119</v>
      </c>
      <c r="W6558">
        <v>811943</v>
      </c>
      <c r="X6558" t="s">
        <v>26176</v>
      </c>
      <c r="Y6558">
        <v>923</v>
      </c>
      <c r="Z6558">
        <v>2474</v>
      </c>
      <c r="AA6558">
        <v>7</v>
      </c>
      <c r="AB6558">
        <v>6927.2000000000007</v>
      </c>
      <c r="AC6558">
        <f>Table1_1[[#This Row],[Price]]*Table1_1[[#This Row],[Quantity]]</f>
        <v>17318</v>
      </c>
    </row>
    <row r="6559" spans="1:29" x14ac:dyDescent="0.3">
      <c r="A6559" t="s">
        <v>28</v>
      </c>
      <c r="B6559" t="s">
        <v>29</v>
      </c>
      <c r="C6559" t="s">
        <v>54</v>
      </c>
      <c r="D6559" t="s">
        <v>616</v>
      </c>
      <c r="E6559" t="s">
        <v>46</v>
      </c>
      <c r="F6559" t="s">
        <v>47</v>
      </c>
      <c r="G6559">
        <v>79</v>
      </c>
      <c r="H6559">
        <v>411462</v>
      </c>
      <c r="I6559" t="s">
        <v>34</v>
      </c>
      <c r="J6559" s="3">
        <v>45575</v>
      </c>
      <c r="K6559">
        <v>1200</v>
      </c>
      <c r="L6559" t="s">
        <v>26177</v>
      </c>
      <c r="M6559" t="s">
        <v>2054</v>
      </c>
      <c r="N6559" t="s">
        <v>26178</v>
      </c>
      <c r="O6559" t="s">
        <v>26179</v>
      </c>
      <c r="P6559" t="s">
        <v>39</v>
      </c>
      <c r="Q6559">
        <v>15</v>
      </c>
      <c r="R6559" t="s">
        <v>88</v>
      </c>
      <c r="S6559" t="s">
        <v>41</v>
      </c>
      <c r="T6559">
        <v>97128</v>
      </c>
      <c r="U6559" s="1">
        <v>45530</v>
      </c>
      <c r="V6559" t="s">
        <v>64</v>
      </c>
      <c r="W6559">
        <v>229269</v>
      </c>
      <c r="X6559" t="s">
        <v>26180</v>
      </c>
      <c r="Y6559">
        <v>307</v>
      </c>
      <c r="Z6559">
        <v>1373</v>
      </c>
      <c r="AA6559">
        <v>8</v>
      </c>
      <c r="AB6559">
        <v>4393.6000000000004</v>
      </c>
      <c r="AC6559">
        <f>Table1_1[[#This Row],[Price]]*Table1_1[[#This Row],[Quantity]]</f>
        <v>10984</v>
      </c>
    </row>
    <row r="6560" spans="1:29" x14ac:dyDescent="0.3">
      <c r="A6560" t="s">
        <v>28</v>
      </c>
      <c r="B6560" t="s">
        <v>29</v>
      </c>
      <c r="C6560" t="s">
        <v>54</v>
      </c>
      <c r="D6560" t="s">
        <v>411</v>
      </c>
      <c r="E6560" t="s">
        <v>46</v>
      </c>
      <c r="F6560" t="s">
        <v>57</v>
      </c>
      <c r="G6560">
        <v>66</v>
      </c>
      <c r="H6560">
        <v>419138</v>
      </c>
      <c r="I6560" t="s">
        <v>58</v>
      </c>
      <c r="J6560" s="3">
        <v>43834</v>
      </c>
      <c r="K6560">
        <v>1000</v>
      </c>
      <c r="L6560" t="s">
        <v>26181</v>
      </c>
      <c r="M6560" t="s">
        <v>1291</v>
      </c>
      <c r="N6560" t="s">
        <v>26182</v>
      </c>
      <c r="O6560" t="s">
        <v>26183</v>
      </c>
      <c r="P6560" t="s">
        <v>71</v>
      </c>
      <c r="Q6560">
        <v>9</v>
      </c>
      <c r="R6560" t="s">
        <v>40</v>
      </c>
      <c r="S6560" t="s">
        <v>41</v>
      </c>
      <c r="T6560">
        <v>44496</v>
      </c>
      <c r="U6560" s="1">
        <v>45344</v>
      </c>
      <c r="V6560" t="s">
        <v>119</v>
      </c>
      <c r="W6560">
        <v>584217</v>
      </c>
      <c r="X6560" t="s">
        <v>26184</v>
      </c>
      <c r="Y6560">
        <v>506</v>
      </c>
      <c r="Z6560">
        <v>2102</v>
      </c>
      <c r="AA6560">
        <v>1</v>
      </c>
      <c r="AB6560">
        <v>840.80000000000007</v>
      </c>
      <c r="AC6560">
        <f>Table1_1[[#This Row],[Price]]*Table1_1[[#This Row],[Quantity]]</f>
        <v>2102</v>
      </c>
    </row>
    <row r="6561" spans="1:29" x14ac:dyDescent="0.3">
      <c r="A6561" t="s">
        <v>28</v>
      </c>
      <c r="B6561" t="s">
        <v>29</v>
      </c>
      <c r="C6561" t="s">
        <v>148</v>
      </c>
      <c r="D6561" t="s">
        <v>442</v>
      </c>
      <c r="E6561" t="s">
        <v>56</v>
      </c>
      <c r="F6561" t="s">
        <v>57</v>
      </c>
      <c r="G6561">
        <v>83</v>
      </c>
      <c r="H6561">
        <v>424251</v>
      </c>
      <c r="I6561" t="s">
        <v>58</v>
      </c>
      <c r="J6561" s="3">
        <v>44752</v>
      </c>
      <c r="K6561">
        <v>950</v>
      </c>
      <c r="L6561" t="s">
        <v>26186</v>
      </c>
      <c r="M6561" t="s">
        <v>269</v>
      </c>
      <c r="N6561" t="s">
        <v>26187</v>
      </c>
      <c r="O6561" t="s">
        <v>26188</v>
      </c>
      <c r="P6561" t="s">
        <v>39</v>
      </c>
      <c r="Q6561">
        <v>18</v>
      </c>
      <c r="R6561" t="s">
        <v>88</v>
      </c>
      <c r="S6561" t="s">
        <v>63</v>
      </c>
      <c r="T6561">
        <v>69026</v>
      </c>
      <c r="U6561" s="1">
        <v>45454</v>
      </c>
      <c r="V6561" t="s">
        <v>52</v>
      </c>
      <c r="W6561">
        <v>787162</v>
      </c>
      <c r="X6561" t="s">
        <v>26189</v>
      </c>
      <c r="Y6561">
        <v>576</v>
      </c>
      <c r="Z6561">
        <v>2229</v>
      </c>
      <c r="AA6561">
        <v>2</v>
      </c>
      <c r="AB6561">
        <v>1783.2</v>
      </c>
      <c r="AC6561">
        <f>Table1_1[[#This Row],[Price]]*Table1_1[[#This Row],[Quantity]]</f>
        <v>4458</v>
      </c>
    </row>
    <row r="6562" spans="1:29" x14ac:dyDescent="0.3">
      <c r="A6562" t="s">
        <v>28</v>
      </c>
      <c r="B6562" t="s">
        <v>29</v>
      </c>
      <c r="C6562" t="s">
        <v>44</v>
      </c>
      <c r="D6562" t="s">
        <v>267</v>
      </c>
      <c r="E6562" t="s">
        <v>32</v>
      </c>
      <c r="F6562" t="s">
        <v>150</v>
      </c>
      <c r="G6562">
        <v>42</v>
      </c>
      <c r="H6562">
        <v>436140</v>
      </c>
      <c r="I6562" t="s">
        <v>58</v>
      </c>
      <c r="J6562" s="3">
        <v>45053</v>
      </c>
      <c r="K6562">
        <v>1300</v>
      </c>
      <c r="L6562" t="s">
        <v>26190</v>
      </c>
      <c r="M6562" t="s">
        <v>239</v>
      </c>
      <c r="N6562" t="s">
        <v>26191</v>
      </c>
      <c r="O6562" t="s">
        <v>26192</v>
      </c>
      <c r="P6562" t="s">
        <v>87</v>
      </c>
      <c r="Q6562">
        <v>18</v>
      </c>
      <c r="R6562" t="s">
        <v>40</v>
      </c>
      <c r="S6562" t="s">
        <v>41</v>
      </c>
      <c r="T6562">
        <v>70298</v>
      </c>
      <c r="U6562" s="1">
        <v>45409</v>
      </c>
      <c r="V6562" t="s">
        <v>80</v>
      </c>
      <c r="W6562">
        <v>173727</v>
      </c>
      <c r="X6562" t="s">
        <v>15239</v>
      </c>
      <c r="Y6562">
        <v>627</v>
      </c>
      <c r="Z6562">
        <v>2856</v>
      </c>
      <c r="AA6562">
        <v>4</v>
      </c>
      <c r="AB6562">
        <v>4569.6000000000004</v>
      </c>
      <c r="AC6562">
        <f>Table1_1[[#This Row],[Price]]*Table1_1[[#This Row],[Quantity]]</f>
        <v>11424</v>
      </c>
    </row>
    <row r="6563" spans="1:29" x14ac:dyDescent="0.3">
      <c r="A6563" t="s">
        <v>28</v>
      </c>
      <c r="B6563" t="s">
        <v>29</v>
      </c>
      <c r="C6563" t="s">
        <v>54</v>
      </c>
      <c r="D6563" t="s">
        <v>248</v>
      </c>
      <c r="E6563" t="s">
        <v>32</v>
      </c>
      <c r="F6563" t="s">
        <v>83</v>
      </c>
      <c r="G6563">
        <v>41</v>
      </c>
      <c r="H6563">
        <v>435771</v>
      </c>
      <c r="I6563" t="s">
        <v>34</v>
      </c>
      <c r="J6563" s="3">
        <v>44249</v>
      </c>
      <c r="K6563">
        <v>800</v>
      </c>
      <c r="L6563" t="s">
        <v>26193</v>
      </c>
      <c r="M6563" t="s">
        <v>680</v>
      </c>
      <c r="N6563" t="s">
        <v>26194</v>
      </c>
      <c r="O6563" t="s">
        <v>26195</v>
      </c>
      <c r="P6563" t="s">
        <v>71</v>
      </c>
      <c r="Q6563">
        <v>17</v>
      </c>
      <c r="R6563" t="s">
        <v>40</v>
      </c>
      <c r="S6563" t="s">
        <v>63</v>
      </c>
      <c r="T6563">
        <v>58176</v>
      </c>
      <c r="U6563" s="1">
        <v>45565</v>
      </c>
      <c r="V6563" t="s">
        <v>180</v>
      </c>
      <c r="W6563">
        <v>795017</v>
      </c>
      <c r="X6563" t="s">
        <v>25680</v>
      </c>
      <c r="Y6563">
        <v>876</v>
      </c>
      <c r="Z6563">
        <v>2848</v>
      </c>
      <c r="AA6563">
        <v>2</v>
      </c>
      <c r="AB6563">
        <v>2278.4</v>
      </c>
      <c r="AC6563">
        <f>Table1_1[[#This Row],[Price]]*Table1_1[[#This Row],[Quantity]]</f>
        <v>5696</v>
      </c>
    </row>
    <row r="6564" spans="1:29" x14ac:dyDescent="0.3">
      <c r="A6564" t="s">
        <v>28</v>
      </c>
      <c r="B6564" t="s">
        <v>29</v>
      </c>
      <c r="C6564" t="s">
        <v>157</v>
      </c>
      <c r="D6564" t="s">
        <v>98</v>
      </c>
      <c r="E6564" t="s">
        <v>56</v>
      </c>
      <c r="F6564" t="s">
        <v>83</v>
      </c>
      <c r="G6564">
        <v>78</v>
      </c>
      <c r="H6564">
        <v>408296</v>
      </c>
      <c r="I6564" t="s">
        <v>58</v>
      </c>
      <c r="J6564" s="3">
        <v>43912</v>
      </c>
      <c r="K6564">
        <v>1300</v>
      </c>
      <c r="L6564" t="s">
        <v>26196</v>
      </c>
      <c r="M6564" t="s">
        <v>49</v>
      </c>
      <c r="N6564" t="s">
        <v>26197</v>
      </c>
      <c r="O6564">
        <v>7529659848</v>
      </c>
      <c r="P6564" t="s">
        <v>39</v>
      </c>
      <c r="Q6564">
        <v>19</v>
      </c>
      <c r="R6564" t="s">
        <v>40</v>
      </c>
      <c r="S6564" t="s">
        <v>79</v>
      </c>
      <c r="T6564">
        <v>42831</v>
      </c>
      <c r="U6564" s="1">
        <v>45371</v>
      </c>
      <c r="V6564" t="s">
        <v>72</v>
      </c>
      <c r="W6564">
        <v>377230</v>
      </c>
      <c r="X6564" t="s">
        <v>26198</v>
      </c>
      <c r="Y6564">
        <v>676</v>
      </c>
      <c r="Z6564">
        <v>2389</v>
      </c>
      <c r="AA6564">
        <v>5</v>
      </c>
      <c r="AB6564">
        <v>4778</v>
      </c>
      <c r="AC6564">
        <f>Table1_1[[#This Row],[Price]]*Table1_1[[#This Row],[Quantity]]</f>
        <v>11945</v>
      </c>
    </row>
    <row r="6565" spans="1:29" x14ac:dyDescent="0.3">
      <c r="A6565" t="s">
        <v>28</v>
      </c>
      <c r="B6565" t="s">
        <v>29</v>
      </c>
      <c r="C6565" t="s">
        <v>193</v>
      </c>
      <c r="D6565" t="s">
        <v>142</v>
      </c>
      <c r="E6565" t="s">
        <v>46</v>
      </c>
      <c r="F6565" t="s">
        <v>47</v>
      </c>
      <c r="G6565">
        <v>63</v>
      </c>
      <c r="H6565">
        <v>408818</v>
      </c>
      <c r="I6565" t="s">
        <v>34</v>
      </c>
      <c r="J6565" s="3">
        <v>44832</v>
      </c>
      <c r="K6565">
        <v>1100</v>
      </c>
      <c r="L6565" t="s">
        <v>26199</v>
      </c>
      <c r="M6565" t="s">
        <v>1253</v>
      </c>
      <c r="N6565" t="s">
        <v>26200</v>
      </c>
      <c r="O6565" t="s">
        <v>26201</v>
      </c>
      <c r="P6565" t="s">
        <v>51</v>
      </c>
      <c r="Q6565">
        <v>19</v>
      </c>
      <c r="R6565" t="s">
        <v>88</v>
      </c>
      <c r="S6565" t="s">
        <v>118</v>
      </c>
      <c r="T6565">
        <v>57817</v>
      </c>
      <c r="U6565" s="1">
        <v>45589</v>
      </c>
      <c r="V6565" t="s">
        <v>155</v>
      </c>
      <c r="W6565">
        <v>876673</v>
      </c>
      <c r="X6565" t="s">
        <v>3579</v>
      </c>
      <c r="Y6565">
        <v>778</v>
      </c>
      <c r="Z6565">
        <v>1377</v>
      </c>
      <c r="AA6565">
        <v>7</v>
      </c>
      <c r="AB6565">
        <v>3855.6000000000004</v>
      </c>
      <c r="AC6565">
        <f>Table1_1[[#This Row],[Price]]*Table1_1[[#This Row],[Quantity]]</f>
        <v>9639</v>
      </c>
    </row>
    <row r="6566" spans="1:29" x14ac:dyDescent="0.3">
      <c r="A6566" t="s">
        <v>28</v>
      </c>
      <c r="B6566" t="s">
        <v>29</v>
      </c>
      <c r="C6566" t="s">
        <v>66</v>
      </c>
      <c r="D6566" t="s">
        <v>546</v>
      </c>
      <c r="E6566" t="s">
        <v>56</v>
      </c>
      <c r="F6566" t="s">
        <v>47</v>
      </c>
      <c r="G6566">
        <v>23</v>
      </c>
      <c r="H6566">
        <v>422574</v>
      </c>
      <c r="I6566" t="s">
        <v>58</v>
      </c>
      <c r="J6566" s="3">
        <v>44166</v>
      </c>
      <c r="K6566">
        <v>800</v>
      </c>
      <c r="L6566" t="s">
        <v>26202</v>
      </c>
      <c r="M6566" t="s">
        <v>394</v>
      </c>
      <c r="N6566" t="s">
        <v>26203</v>
      </c>
      <c r="O6566" t="s">
        <v>26204</v>
      </c>
      <c r="P6566" t="s">
        <v>71</v>
      </c>
      <c r="Q6566">
        <v>17</v>
      </c>
      <c r="R6566" t="s">
        <v>40</v>
      </c>
      <c r="S6566" t="s">
        <v>63</v>
      </c>
      <c r="T6566">
        <v>46084</v>
      </c>
      <c r="U6566" s="1">
        <v>45551</v>
      </c>
      <c r="V6566" t="s">
        <v>180</v>
      </c>
      <c r="W6566">
        <v>538600</v>
      </c>
      <c r="X6566" t="s">
        <v>26205</v>
      </c>
      <c r="Y6566">
        <v>250</v>
      </c>
      <c r="Z6566">
        <v>1170</v>
      </c>
      <c r="AA6566">
        <v>7</v>
      </c>
      <c r="AB6566">
        <v>3276</v>
      </c>
      <c r="AC6566">
        <f>Table1_1[[#This Row],[Price]]*Table1_1[[#This Row],[Quantity]]</f>
        <v>8190</v>
      </c>
    </row>
    <row r="6567" spans="1:29" x14ac:dyDescent="0.3">
      <c r="A6567" t="s">
        <v>28</v>
      </c>
      <c r="B6567" t="s">
        <v>29</v>
      </c>
      <c r="C6567" t="s">
        <v>54</v>
      </c>
      <c r="D6567" t="s">
        <v>170</v>
      </c>
      <c r="E6567" t="s">
        <v>46</v>
      </c>
      <c r="F6567" t="s">
        <v>135</v>
      </c>
      <c r="G6567">
        <v>89</v>
      </c>
      <c r="H6567">
        <v>400427</v>
      </c>
      <c r="I6567" t="s">
        <v>58</v>
      </c>
      <c r="J6567" s="3">
        <v>44371</v>
      </c>
      <c r="K6567">
        <v>1400</v>
      </c>
      <c r="L6567" t="s">
        <v>26206</v>
      </c>
      <c r="M6567" t="s">
        <v>542</v>
      </c>
      <c r="N6567" t="s">
        <v>26207</v>
      </c>
      <c r="O6567" t="s">
        <v>26208</v>
      </c>
      <c r="P6567" t="s">
        <v>71</v>
      </c>
      <c r="Q6567">
        <v>12</v>
      </c>
      <c r="R6567" t="s">
        <v>40</v>
      </c>
      <c r="S6567" t="s">
        <v>63</v>
      </c>
      <c r="T6567">
        <v>10863</v>
      </c>
      <c r="U6567" s="1">
        <v>45433</v>
      </c>
      <c r="V6567" t="s">
        <v>140</v>
      </c>
      <c r="W6567">
        <v>653938</v>
      </c>
      <c r="X6567" t="s">
        <v>26209</v>
      </c>
      <c r="Y6567">
        <v>994</v>
      </c>
      <c r="Z6567">
        <v>1907</v>
      </c>
      <c r="AA6567">
        <v>6</v>
      </c>
      <c r="AB6567">
        <v>4576.8</v>
      </c>
      <c r="AC6567">
        <f>Table1_1[[#This Row],[Price]]*Table1_1[[#This Row],[Quantity]]</f>
        <v>11442</v>
      </c>
    </row>
    <row r="6568" spans="1:29" x14ac:dyDescent="0.3">
      <c r="A6568" t="s">
        <v>28</v>
      </c>
      <c r="B6568" t="s">
        <v>29</v>
      </c>
      <c r="C6568" t="s">
        <v>44</v>
      </c>
      <c r="D6568" t="s">
        <v>349</v>
      </c>
      <c r="E6568" t="s">
        <v>32</v>
      </c>
      <c r="F6568" t="s">
        <v>83</v>
      </c>
      <c r="G6568">
        <v>12</v>
      </c>
      <c r="H6568">
        <v>406204</v>
      </c>
      <c r="I6568" t="s">
        <v>34</v>
      </c>
      <c r="J6568" s="3">
        <v>44667</v>
      </c>
      <c r="K6568">
        <v>1200</v>
      </c>
      <c r="L6568" t="s">
        <v>26210</v>
      </c>
      <c r="M6568" t="s">
        <v>101</v>
      </c>
      <c r="N6568" t="s">
        <v>26211</v>
      </c>
      <c r="O6568" t="s">
        <v>26212</v>
      </c>
      <c r="P6568" t="s">
        <v>39</v>
      </c>
      <c r="Q6568">
        <v>20</v>
      </c>
      <c r="R6568" t="s">
        <v>40</v>
      </c>
      <c r="S6568" t="s">
        <v>63</v>
      </c>
      <c r="T6568">
        <v>91973</v>
      </c>
      <c r="U6568" s="1">
        <v>45529</v>
      </c>
      <c r="V6568" t="s">
        <v>64</v>
      </c>
      <c r="W6568">
        <v>639845</v>
      </c>
      <c r="X6568" t="s">
        <v>26213</v>
      </c>
      <c r="Y6568">
        <v>383</v>
      </c>
      <c r="Z6568">
        <v>500</v>
      </c>
      <c r="AA6568">
        <v>5</v>
      </c>
      <c r="AB6568">
        <v>1000</v>
      </c>
      <c r="AC6568">
        <f>Table1_1[[#This Row],[Price]]*Table1_1[[#This Row],[Quantity]]</f>
        <v>2500</v>
      </c>
    </row>
    <row r="6569" spans="1:29" x14ac:dyDescent="0.3">
      <c r="A6569" t="s">
        <v>28</v>
      </c>
      <c r="B6569" t="s">
        <v>29</v>
      </c>
      <c r="C6569" t="s">
        <v>157</v>
      </c>
      <c r="D6569" t="s">
        <v>611</v>
      </c>
      <c r="E6569" t="s">
        <v>56</v>
      </c>
      <c r="F6569" t="s">
        <v>150</v>
      </c>
      <c r="G6569">
        <v>58</v>
      </c>
      <c r="H6569">
        <v>418484</v>
      </c>
      <c r="I6569" t="s">
        <v>58</v>
      </c>
      <c r="J6569" s="3">
        <v>45205</v>
      </c>
      <c r="K6569">
        <v>1300</v>
      </c>
      <c r="L6569" t="s">
        <v>26214</v>
      </c>
      <c r="M6569" t="s">
        <v>101</v>
      </c>
      <c r="N6569" t="s">
        <v>26215</v>
      </c>
      <c r="O6569" t="s">
        <v>26216</v>
      </c>
      <c r="P6569" t="s">
        <v>71</v>
      </c>
      <c r="Q6569">
        <v>10</v>
      </c>
      <c r="R6569" t="s">
        <v>88</v>
      </c>
      <c r="S6569" t="s">
        <v>63</v>
      </c>
      <c r="T6569">
        <v>77129</v>
      </c>
      <c r="U6569" s="1">
        <v>45517</v>
      </c>
      <c r="V6569" t="s">
        <v>64</v>
      </c>
      <c r="W6569">
        <v>805104</v>
      </c>
      <c r="X6569" t="s">
        <v>26217</v>
      </c>
      <c r="Y6569">
        <v>343</v>
      </c>
      <c r="Z6569">
        <v>2034</v>
      </c>
      <c r="AA6569">
        <v>2</v>
      </c>
      <c r="AB6569">
        <v>1627.2</v>
      </c>
      <c r="AC6569">
        <f>Table1_1[[#This Row],[Price]]*Table1_1[[#This Row],[Quantity]]</f>
        <v>4068</v>
      </c>
    </row>
    <row r="6570" spans="1:29" x14ac:dyDescent="0.3">
      <c r="A6570" t="s">
        <v>28</v>
      </c>
      <c r="B6570" t="s">
        <v>29</v>
      </c>
      <c r="C6570" t="s">
        <v>148</v>
      </c>
      <c r="D6570" t="s">
        <v>74</v>
      </c>
      <c r="E6570" t="s">
        <v>32</v>
      </c>
      <c r="F6570" t="s">
        <v>150</v>
      </c>
      <c r="G6570">
        <v>6</v>
      </c>
      <c r="H6570">
        <v>400547</v>
      </c>
      <c r="I6570" t="s">
        <v>34</v>
      </c>
      <c r="J6570" s="3">
        <v>44323</v>
      </c>
      <c r="K6570">
        <v>1400</v>
      </c>
      <c r="L6570" t="s">
        <v>26218</v>
      </c>
      <c r="M6570" t="s">
        <v>361</v>
      </c>
      <c r="N6570" t="s">
        <v>26219</v>
      </c>
      <c r="O6570" t="s">
        <v>26220</v>
      </c>
      <c r="P6570" t="s">
        <v>87</v>
      </c>
      <c r="Q6570">
        <v>13</v>
      </c>
      <c r="R6570" t="s">
        <v>88</v>
      </c>
      <c r="S6570" t="s">
        <v>63</v>
      </c>
      <c r="T6570">
        <v>67906</v>
      </c>
      <c r="U6570" s="1">
        <v>45371</v>
      </c>
      <c r="V6570" t="s">
        <v>72</v>
      </c>
      <c r="W6570">
        <v>854793</v>
      </c>
      <c r="X6570" t="s">
        <v>26221</v>
      </c>
      <c r="Y6570">
        <v>280</v>
      </c>
      <c r="Z6570">
        <v>712</v>
      </c>
      <c r="AA6570">
        <v>5</v>
      </c>
      <c r="AB6570">
        <v>1424</v>
      </c>
      <c r="AC6570">
        <f>Table1_1[[#This Row],[Price]]*Table1_1[[#This Row],[Quantity]]</f>
        <v>3560</v>
      </c>
    </row>
    <row r="6571" spans="1:29" x14ac:dyDescent="0.3">
      <c r="A6571" t="s">
        <v>28</v>
      </c>
      <c r="B6571" t="s">
        <v>29</v>
      </c>
      <c r="C6571" t="s">
        <v>30</v>
      </c>
      <c r="D6571" t="s">
        <v>380</v>
      </c>
      <c r="E6571" t="s">
        <v>56</v>
      </c>
      <c r="F6571" t="s">
        <v>83</v>
      </c>
      <c r="G6571">
        <v>12</v>
      </c>
      <c r="H6571">
        <v>436591</v>
      </c>
      <c r="I6571" t="s">
        <v>34</v>
      </c>
      <c r="J6571" s="3">
        <v>44873</v>
      </c>
      <c r="K6571">
        <v>800</v>
      </c>
      <c r="L6571" t="s">
        <v>26222</v>
      </c>
      <c r="M6571" t="s">
        <v>287</v>
      </c>
      <c r="N6571" t="s">
        <v>26223</v>
      </c>
      <c r="O6571" t="s">
        <v>26224</v>
      </c>
      <c r="P6571" t="s">
        <v>39</v>
      </c>
      <c r="Q6571">
        <v>17</v>
      </c>
      <c r="R6571" t="s">
        <v>40</v>
      </c>
      <c r="S6571" t="s">
        <v>41</v>
      </c>
      <c r="T6571">
        <v>12851</v>
      </c>
      <c r="U6571" s="1">
        <v>45354</v>
      </c>
      <c r="V6571" t="s">
        <v>72</v>
      </c>
      <c r="W6571">
        <v>596984</v>
      </c>
      <c r="X6571" t="s">
        <v>17785</v>
      </c>
      <c r="Y6571">
        <v>256</v>
      </c>
      <c r="Z6571">
        <v>1564</v>
      </c>
      <c r="AA6571">
        <v>6</v>
      </c>
      <c r="AB6571">
        <v>3753.6000000000004</v>
      </c>
      <c r="AC6571">
        <f>Table1_1[[#This Row],[Price]]*Table1_1[[#This Row],[Quantity]]</f>
        <v>9384</v>
      </c>
    </row>
    <row r="6572" spans="1:29" x14ac:dyDescent="0.3">
      <c r="A6572" t="s">
        <v>28</v>
      </c>
      <c r="B6572" t="s">
        <v>29</v>
      </c>
      <c r="C6572" t="s">
        <v>66</v>
      </c>
      <c r="D6572" t="s">
        <v>170</v>
      </c>
      <c r="E6572" t="s">
        <v>32</v>
      </c>
      <c r="F6572" t="s">
        <v>113</v>
      </c>
      <c r="G6572">
        <v>20</v>
      </c>
      <c r="H6572">
        <v>401922</v>
      </c>
      <c r="I6572" t="s">
        <v>58</v>
      </c>
      <c r="J6572" s="3">
        <v>44285</v>
      </c>
      <c r="K6572">
        <v>1400</v>
      </c>
      <c r="L6572" t="s">
        <v>26225</v>
      </c>
      <c r="M6572" t="s">
        <v>159</v>
      </c>
      <c r="N6572" t="s">
        <v>26226</v>
      </c>
      <c r="O6572" t="s">
        <v>26227</v>
      </c>
      <c r="P6572" t="s">
        <v>51</v>
      </c>
      <c r="Q6572">
        <v>5</v>
      </c>
      <c r="R6572" t="s">
        <v>40</v>
      </c>
      <c r="S6572" t="s">
        <v>79</v>
      </c>
      <c r="T6572">
        <v>52919</v>
      </c>
      <c r="U6572" s="1">
        <v>45363</v>
      </c>
      <c r="V6572" t="s">
        <v>72</v>
      </c>
      <c r="W6572">
        <v>356255</v>
      </c>
      <c r="X6572" t="s">
        <v>26228</v>
      </c>
      <c r="Y6572">
        <v>483</v>
      </c>
      <c r="Z6572">
        <v>809</v>
      </c>
      <c r="AA6572">
        <v>4</v>
      </c>
      <c r="AB6572">
        <v>1294.4000000000001</v>
      </c>
      <c r="AC6572">
        <f>Table1_1[[#This Row],[Price]]*Table1_1[[#This Row],[Quantity]]</f>
        <v>3236</v>
      </c>
    </row>
    <row r="6573" spans="1:29" x14ac:dyDescent="0.3">
      <c r="A6573" t="s">
        <v>28</v>
      </c>
      <c r="B6573" t="s">
        <v>29</v>
      </c>
      <c r="C6573" t="s">
        <v>44</v>
      </c>
      <c r="D6573" t="s">
        <v>467</v>
      </c>
      <c r="E6573" t="s">
        <v>46</v>
      </c>
      <c r="F6573" t="s">
        <v>106</v>
      </c>
      <c r="G6573">
        <v>48</v>
      </c>
      <c r="H6573">
        <v>425987</v>
      </c>
      <c r="I6573" t="s">
        <v>58</v>
      </c>
      <c r="J6573" s="3">
        <v>44060</v>
      </c>
      <c r="K6573">
        <v>1100</v>
      </c>
      <c r="L6573" t="s">
        <v>26229</v>
      </c>
      <c r="M6573" t="s">
        <v>423</v>
      </c>
      <c r="N6573" t="s">
        <v>26230</v>
      </c>
      <c r="O6573" t="s">
        <v>26231</v>
      </c>
      <c r="P6573" t="s">
        <v>51</v>
      </c>
      <c r="Q6573">
        <v>13</v>
      </c>
      <c r="R6573" t="s">
        <v>40</v>
      </c>
      <c r="S6573" t="s">
        <v>79</v>
      </c>
      <c r="T6573">
        <v>76310</v>
      </c>
      <c r="U6573" s="1">
        <v>45447</v>
      </c>
      <c r="V6573" t="s">
        <v>52</v>
      </c>
      <c r="W6573">
        <v>519632</v>
      </c>
      <c r="X6573" t="s">
        <v>384</v>
      </c>
      <c r="Y6573">
        <v>890</v>
      </c>
      <c r="Z6573">
        <v>568</v>
      </c>
      <c r="AA6573">
        <v>3</v>
      </c>
      <c r="AB6573">
        <v>681.6</v>
      </c>
      <c r="AC6573">
        <f>Table1_1[[#This Row],[Price]]*Table1_1[[#This Row],[Quantity]]</f>
        <v>1704</v>
      </c>
    </row>
    <row r="6574" spans="1:29" x14ac:dyDescent="0.3">
      <c r="A6574" t="s">
        <v>28</v>
      </c>
      <c r="B6574" t="s">
        <v>29</v>
      </c>
      <c r="C6574" t="s">
        <v>44</v>
      </c>
      <c r="D6574" t="s">
        <v>248</v>
      </c>
      <c r="E6574" t="s">
        <v>46</v>
      </c>
      <c r="F6574" t="s">
        <v>135</v>
      </c>
      <c r="G6574">
        <v>10</v>
      </c>
      <c r="H6574">
        <v>401548</v>
      </c>
      <c r="I6574" t="s">
        <v>34</v>
      </c>
      <c r="J6574" s="3">
        <v>44363</v>
      </c>
      <c r="K6574">
        <v>1000</v>
      </c>
      <c r="L6574" t="s">
        <v>26232</v>
      </c>
      <c r="M6574" t="s">
        <v>137</v>
      </c>
      <c r="N6574" t="s">
        <v>26233</v>
      </c>
      <c r="O6574" t="s">
        <v>26234</v>
      </c>
      <c r="P6574" t="s">
        <v>87</v>
      </c>
      <c r="Q6574">
        <v>12</v>
      </c>
      <c r="R6574" t="s">
        <v>88</v>
      </c>
      <c r="S6574" t="s">
        <v>63</v>
      </c>
      <c r="T6574">
        <v>10538</v>
      </c>
      <c r="U6574" s="1">
        <v>45518</v>
      </c>
      <c r="V6574" t="s">
        <v>64</v>
      </c>
      <c r="W6574">
        <v>522706</v>
      </c>
      <c r="X6574" t="s">
        <v>26235</v>
      </c>
      <c r="Y6574">
        <v>449</v>
      </c>
      <c r="Z6574">
        <v>2280</v>
      </c>
      <c r="AA6574">
        <v>7</v>
      </c>
      <c r="AB6574">
        <v>6384</v>
      </c>
      <c r="AC6574">
        <f>Table1_1[[#This Row],[Price]]*Table1_1[[#This Row],[Quantity]]</f>
        <v>15960</v>
      </c>
    </row>
    <row r="6575" spans="1:29" x14ac:dyDescent="0.3">
      <c r="A6575" t="s">
        <v>28</v>
      </c>
      <c r="B6575" t="s">
        <v>29</v>
      </c>
      <c r="C6575" t="s">
        <v>44</v>
      </c>
      <c r="D6575" t="s">
        <v>364</v>
      </c>
      <c r="E6575" t="s">
        <v>46</v>
      </c>
      <c r="F6575" t="s">
        <v>113</v>
      </c>
      <c r="G6575">
        <v>54</v>
      </c>
      <c r="H6575">
        <v>407919</v>
      </c>
      <c r="I6575" t="s">
        <v>58</v>
      </c>
      <c r="J6575" s="3">
        <v>44055</v>
      </c>
      <c r="K6575">
        <v>1300</v>
      </c>
      <c r="L6575" t="s">
        <v>26236</v>
      </c>
      <c r="M6575" t="s">
        <v>1058</v>
      </c>
      <c r="N6575" t="s">
        <v>26237</v>
      </c>
      <c r="O6575" t="s">
        <v>26238</v>
      </c>
      <c r="P6575" t="s">
        <v>87</v>
      </c>
      <c r="Q6575">
        <v>19</v>
      </c>
      <c r="R6575" t="s">
        <v>40</v>
      </c>
      <c r="S6575" t="s">
        <v>79</v>
      </c>
      <c r="T6575">
        <v>32588</v>
      </c>
      <c r="U6575" s="1">
        <v>45426</v>
      </c>
      <c r="V6575" t="s">
        <v>140</v>
      </c>
      <c r="W6575">
        <v>862673</v>
      </c>
      <c r="X6575" t="s">
        <v>6343</v>
      </c>
      <c r="Y6575">
        <v>553</v>
      </c>
      <c r="Z6575">
        <v>2595</v>
      </c>
      <c r="AA6575">
        <v>1</v>
      </c>
      <c r="AB6575">
        <v>1038</v>
      </c>
      <c r="AC6575">
        <f>Table1_1[[#This Row],[Price]]*Table1_1[[#This Row],[Quantity]]</f>
        <v>2595</v>
      </c>
    </row>
    <row r="6576" spans="1:29" x14ac:dyDescent="0.3">
      <c r="A6576" t="s">
        <v>28</v>
      </c>
      <c r="B6576" t="s">
        <v>29</v>
      </c>
      <c r="C6576" t="s">
        <v>193</v>
      </c>
      <c r="D6576" t="s">
        <v>55</v>
      </c>
      <c r="E6576" t="s">
        <v>46</v>
      </c>
      <c r="F6576" t="s">
        <v>57</v>
      </c>
      <c r="G6576">
        <v>96</v>
      </c>
      <c r="H6576">
        <v>413920</v>
      </c>
      <c r="I6576" t="s">
        <v>34</v>
      </c>
      <c r="J6576" s="3">
        <v>43882</v>
      </c>
      <c r="K6576">
        <v>950</v>
      </c>
      <c r="L6576" t="s">
        <v>26239</v>
      </c>
      <c r="M6576" t="s">
        <v>177</v>
      </c>
      <c r="N6576" t="s">
        <v>26240</v>
      </c>
      <c r="O6576" t="s">
        <v>26241</v>
      </c>
      <c r="P6576" t="s">
        <v>51</v>
      </c>
      <c r="Q6576">
        <v>13</v>
      </c>
      <c r="R6576" t="s">
        <v>88</v>
      </c>
      <c r="S6576" t="s">
        <v>63</v>
      </c>
      <c r="T6576">
        <v>43456</v>
      </c>
      <c r="U6576" s="1">
        <v>45351</v>
      </c>
      <c r="V6576" t="s">
        <v>119</v>
      </c>
      <c r="W6576">
        <v>724973</v>
      </c>
      <c r="X6576" t="s">
        <v>26242</v>
      </c>
      <c r="Y6576">
        <v>931</v>
      </c>
      <c r="Z6576">
        <v>2878</v>
      </c>
      <c r="AA6576">
        <v>7</v>
      </c>
      <c r="AB6576">
        <v>8058.4000000000015</v>
      </c>
      <c r="AC6576">
        <f>Table1_1[[#This Row],[Price]]*Table1_1[[#This Row],[Quantity]]</f>
        <v>20146</v>
      </c>
    </row>
    <row r="6577" spans="1:29" x14ac:dyDescent="0.3">
      <c r="A6577" t="s">
        <v>28</v>
      </c>
      <c r="B6577" t="s">
        <v>29</v>
      </c>
      <c r="C6577" t="s">
        <v>30</v>
      </c>
      <c r="D6577" t="s">
        <v>105</v>
      </c>
      <c r="E6577" t="s">
        <v>46</v>
      </c>
      <c r="F6577" t="s">
        <v>47</v>
      </c>
      <c r="G6577">
        <v>4</v>
      </c>
      <c r="H6577">
        <v>408001</v>
      </c>
      <c r="I6577" t="s">
        <v>34</v>
      </c>
      <c r="J6577" s="3">
        <v>43947</v>
      </c>
      <c r="K6577">
        <v>950</v>
      </c>
      <c r="L6577" t="s">
        <v>26244</v>
      </c>
      <c r="M6577" t="s">
        <v>1244</v>
      </c>
      <c r="N6577" t="s">
        <v>26245</v>
      </c>
      <c r="O6577" t="s">
        <v>26246</v>
      </c>
      <c r="P6577" t="s">
        <v>51</v>
      </c>
      <c r="Q6577">
        <v>4</v>
      </c>
      <c r="R6577" t="s">
        <v>88</v>
      </c>
      <c r="S6577" t="s">
        <v>63</v>
      </c>
      <c r="T6577">
        <v>69610</v>
      </c>
      <c r="U6577" s="1">
        <v>45342</v>
      </c>
      <c r="V6577" t="s">
        <v>119</v>
      </c>
      <c r="W6577">
        <v>841835</v>
      </c>
      <c r="X6577" t="s">
        <v>26247</v>
      </c>
      <c r="Y6577">
        <v>628</v>
      </c>
      <c r="Z6577">
        <v>1199</v>
      </c>
      <c r="AA6577">
        <v>2</v>
      </c>
      <c r="AB6577">
        <v>959.2</v>
      </c>
      <c r="AC6577">
        <f>Table1_1[[#This Row],[Price]]*Table1_1[[#This Row],[Quantity]]</f>
        <v>2398</v>
      </c>
    </row>
    <row r="6578" spans="1:29" x14ac:dyDescent="0.3">
      <c r="A6578" t="s">
        <v>28</v>
      </c>
      <c r="B6578" t="s">
        <v>29</v>
      </c>
      <c r="C6578" t="s">
        <v>91</v>
      </c>
      <c r="D6578" t="s">
        <v>291</v>
      </c>
      <c r="E6578" t="s">
        <v>56</v>
      </c>
      <c r="F6578" t="s">
        <v>33</v>
      </c>
      <c r="G6578">
        <v>4</v>
      </c>
      <c r="H6578">
        <v>407701</v>
      </c>
      <c r="I6578" t="s">
        <v>34</v>
      </c>
      <c r="J6578" s="3">
        <v>45315</v>
      </c>
      <c r="K6578">
        <v>1100</v>
      </c>
      <c r="L6578" t="s">
        <v>26248</v>
      </c>
      <c r="M6578" t="s">
        <v>1147</v>
      </c>
      <c r="N6578" t="s">
        <v>26249</v>
      </c>
      <c r="O6578" t="s">
        <v>26250</v>
      </c>
      <c r="P6578" t="s">
        <v>51</v>
      </c>
      <c r="Q6578">
        <v>17</v>
      </c>
      <c r="R6578" t="s">
        <v>88</v>
      </c>
      <c r="S6578" t="s">
        <v>118</v>
      </c>
      <c r="T6578">
        <v>83527</v>
      </c>
      <c r="U6578" s="1">
        <v>45348</v>
      </c>
      <c r="V6578" t="s">
        <v>119</v>
      </c>
      <c r="W6578">
        <v>146378</v>
      </c>
      <c r="X6578" t="s">
        <v>26251</v>
      </c>
      <c r="Y6578">
        <v>605</v>
      </c>
      <c r="Z6578">
        <v>640</v>
      </c>
      <c r="AA6578">
        <v>8</v>
      </c>
      <c r="AB6578">
        <v>2048</v>
      </c>
      <c r="AC6578">
        <f>Table1_1[[#This Row],[Price]]*Table1_1[[#This Row],[Quantity]]</f>
        <v>5120</v>
      </c>
    </row>
    <row r="6579" spans="1:29" x14ac:dyDescent="0.3">
      <c r="A6579" t="s">
        <v>28</v>
      </c>
      <c r="B6579" t="s">
        <v>29</v>
      </c>
      <c r="C6579" t="s">
        <v>54</v>
      </c>
      <c r="D6579" t="s">
        <v>291</v>
      </c>
      <c r="E6579" t="s">
        <v>56</v>
      </c>
      <c r="F6579" t="s">
        <v>135</v>
      </c>
      <c r="G6579">
        <v>77</v>
      </c>
      <c r="H6579">
        <v>438616</v>
      </c>
      <c r="I6579" t="s">
        <v>34</v>
      </c>
      <c r="J6579" s="3">
        <v>44769</v>
      </c>
      <c r="K6579">
        <v>800</v>
      </c>
      <c r="L6579" t="s">
        <v>26252</v>
      </c>
      <c r="M6579" t="s">
        <v>222</v>
      </c>
      <c r="N6579" t="s">
        <v>26253</v>
      </c>
      <c r="O6579" t="s">
        <v>26254</v>
      </c>
      <c r="P6579" t="s">
        <v>87</v>
      </c>
      <c r="Q6579">
        <v>4</v>
      </c>
      <c r="R6579" t="s">
        <v>88</v>
      </c>
      <c r="S6579" t="s">
        <v>118</v>
      </c>
      <c r="T6579">
        <v>50848</v>
      </c>
      <c r="U6579" s="1">
        <v>45509</v>
      </c>
      <c r="V6579" t="s">
        <v>64</v>
      </c>
      <c r="W6579">
        <v>502570</v>
      </c>
      <c r="X6579" t="s">
        <v>14849</v>
      </c>
      <c r="Y6579">
        <v>293</v>
      </c>
      <c r="Z6579">
        <v>2689</v>
      </c>
      <c r="AA6579">
        <v>3</v>
      </c>
      <c r="AB6579">
        <v>3226.8</v>
      </c>
      <c r="AC6579">
        <f>Table1_1[[#This Row],[Price]]*Table1_1[[#This Row],[Quantity]]</f>
        <v>8067</v>
      </c>
    </row>
    <row r="6580" spans="1:29" x14ac:dyDescent="0.3">
      <c r="A6580" t="s">
        <v>28</v>
      </c>
      <c r="B6580" t="s">
        <v>29</v>
      </c>
      <c r="C6580" t="s">
        <v>193</v>
      </c>
      <c r="D6580" t="s">
        <v>45</v>
      </c>
      <c r="E6580" t="s">
        <v>46</v>
      </c>
      <c r="F6580" t="s">
        <v>355</v>
      </c>
      <c r="G6580">
        <v>93</v>
      </c>
      <c r="H6580">
        <v>419921</v>
      </c>
      <c r="I6580" t="s">
        <v>34</v>
      </c>
      <c r="J6580" s="3">
        <v>44111</v>
      </c>
      <c r="K6580">
        <v>1300</v>
      </c>
      <c r="L6580" t="s">
        <v>26255</v>
      </c>
      <c r="M6580" t="s">
        <v>623</v>
      </c>
      <c r="N6580" t="s">
        <v>26256</v>
      </c>
      <c r="O6580" t="s">
        <v>26257</v>
      </c>
      <c r="P6580" t="s">
        <v>87</v>
      </c>
      <c r="Q6580">
        <v>4</v>
      </c>
      <c r="R6580" t="s">
        <v>88</v>
      </c>
      <c r="S6580" t="s">
        <v>63</v>
      </c>
      <c r="T6580">
        <v>62803</v>
      </c>
      <c r="U6580" s="1">
        <v>45391</v>
      </c>
      <c r="V6580" t="s">
        <v>80</v>
      </c>
      <c r="W6580">
        <v>188472</v>
      </c>
      <c r="X6580" t="s">
        <v>26258</v>
      </c>
      <c r="Y6580">
        <v>277</v>
      </c>
      <c r="Z6580">
        <v>1704</v>
      </c>
      <c r="AA6580">
        <v>7</v>
      </c>
      <c r="AB6580">
        <v>4771.2</v>
      </c>
      <c r="AC6580">
        <f>Table1_1[[#This Row],[Price]]*Table1_1[[#This Row],[Quantity]]</f>
        <v>11928</v>
      </c>
    </row>
    <row r="6581" spans="1:29" x14ac:dyDescent="0.3">
      <c r="A6581" t="s">
        <v>28</v>
      </c>
      <c r="B6581" t="s">
        <v>29</v>
      </c>
      <c r="C6581" t="s">
        <v>157</v>
      </c>
      <c r="D6581" t="s">
        <v>92</v>
      </c>
      <c r="E6581" t="s">
        <v>32</v>
      </c>
      <c r="F6581" t="s">
        <v>47</v>
      </c>
      <c r="G6581">
        <v>99</v>
      </c>
      <c r="H6581">
        <v>416566</v>
      </c>
      <c r="I6581" t="s">
        <v>58</v>
      </c>
      <c r="J6581" s="3">
        <v>44653</v>
      </c>
      <c r="K6581">
        <v>1400</v>
      </c>
      <c r="L6581" t="s">
        <v>26259</v>
      </c>
      <c r="M6581" t="s">
        <v>434</v>
      </c>
      <c r="N6581" t="s">
        <v>26260</v>
      </c>
      <c r="O6581" t="s">
        <v>26261</v>
      </c>
      <c r="P6581" t="s">
        <v>39</v>
      </c>
      <c r="Q6581">
        <v>3</v>
      </c>
      <c r="R6581" t="s">
        <v>40</v>
      </c>
      <c r="S6581" t="s">
        <v>79</v>
      </c>
      <c r="T6581">
        <v>11634</v>
      </c>
      <c r="U6581" s="1">
        <v>45492</v>
      </c>
      <c r="V6581" t="s">
        <v>126</v>
      </c>
      <c r="W6581">
        <v>619712</v>
      </c>
      <c r="X6581" t="s">
        <v>17654</v>
      </c>
      <c r="Y6581">
        <v>792</v>
      </c>
      <c r="Z6581">
        <v>1075</v>
      </c>
      <c r="AA6581">
        <v>3</v>
      </c>
      <c r="AB6581">
        <v>1290</v>
      </c>
      <c r="AC6581">
        <f>Table1_1[[#This Row],[Price]]*Table1_1[[#This Row],[Quantity]]</f>
        <v>3225</v>
      </c>
    </row>
    <row r="6582" spans="1:29" x14ac:dyDescent="0.3">
      <c r="A6582" t="s">
        <v>28</v>
      </c>
      <c r="B6582" t="s">
        <v>29</v>
      </c>
      <c r="C6582" t="s">
        <v>30</v>
      </c>
      <c r="D6582" t="s">
        <v>611</v>
      </c>
      <c r="E6582" t="s">
        <v>56</v>
      </c>
      <c r="F6582" t="s">
        <v>135</v>
      </c>
      <c r="G6582">
        <v>65</v>
      </c>
      <c r="H6582">
        <v>412186</v>
      </c>
      <c r="I6582" t="s">
        <v>58</v>
      </c>
      <c r="J6582" s="3">
        <v>44000</v>
      </c>
      <c r="K6582">
        <v>1000</v>
      </c>
      <c r="L6582" t="s">
        <v>5002</v>
      </c>
      <c r="M6582" t="s">
        <v>654</v>
      </c>
      <c r="N6582" t="s">
        <v>26262</v>
      </c>
      <c r="O6582" t="s">
        <v>26263</v>
      </c>
      <c r="P6582" t="s">
        <v>51</v>
      </c>
      <c r="Q6582">
        <v>14</v>
      </c>
      <c r="R6582" t="s">
        <v>40</v>
      </c>
      <c r="S6582" t="s">
        <v>63</v>
      </c>
      <c r="T6582">
        <v>59925</v>
      </c>
      <c r="U6582" s="1">
        <v>45449</v>
      </c>
      <c r="V6582" t="s">
        <v>52</v>
      </c>
      <c r="W6582">
        <v>357118</v>
      </c>
      <c r="X6582" t="s">
        <v>26264</v>
      </c>
      <c r="Y6582">
        <v>772</v>
      </c>
      <c r="Z6582">
        <v>2885</v>
      </c>
      <c r="AA6582">
        <v>2</v>
      </c>
      <c r="AB6582">
        <v>2308</v>
      </c>
      <c r="AC6582">
        <f>Table1_1[[#This Row],[Price]]*Table1_1[[#This Row],[Quantity]]</f>
        <v>5770</v>
      </c>
    </row>
    <row r="6583" spans="1:29" x14ac:dyDescent="0.3">
      <c r="A6583" t="s">
        <v>28</v>
      </c>
      <c r="B6583" t="s">
        <v>29</v>
      </c>
      <c r="C6583" t="s">
        <v>148</v>
      </c>
      <c r="D6583" t="s">
        <v>182</v>
      </c>
      <c r="E6583" t="s">
        <v>32</v>
      </c>
      <c r="F6583" t="s">
        <v>47</v>
      </c>
      <c r="G6583">
        <v>34</v>
      </c>
      <c r="H6583">
        <v>416288</v>
      </c>
      <c r="I6583" t="s">
        <v>58</v>
      </c>
      <c r="J6583" s="3">
        <v>44390</v>
      </c>
      <c r="K6583">
        <v>1000</v>
      </c>
      <c r="L6583" t="s">
        <v>26265</v>
      </c>
      <c r="M6583" t="s">
        <v>195</v>
      </c>
      <c r="N6583" t="s">
        <v>26266</v>
      </c>
      <c r="O6583" t="s">
        <v>26267</v>
      </c>
      <c r="P6583" t="s">
        <v>39</v>
      </c>
      <c r="Q6583">
        <v>16</v>
      </c>
      <c r="R6583" t="s">
        <v>40</v>
      </c>
      <c r="S6583" t="s">
        <v>41</v>
      </c>
      <c r="T6583">
        <v>96559</v>
      </c>
      <c r="U6583" s="1">
        <v>45312</v>
      </c>
      <c r="V6583" t="s">
        <v>111</v>
      </c>
      <c r="W6583">
        <v>849394</v>
      </c>
      <c r="X6583" t="s">
        <v>26268</v>
      </c>
      <c r="Y6583">
        <v>957</v>
      </c>
      <c r="Z6583">
        <v>846</v>
      </c>
      <c r="AA6583">
        <v>3</v>
      </c>
      <c r="AB6583">
        <v>1015.2</v>
      </c>
      <c r="AC6583">
        <f>Table1_1[[#This Row],[Price]]*Table1_1[[#This Row],[Quantity]]</f>
        <v>2538</v>
      </c>
    </row>
    <row r="6584" spans="1:29" x14ac:dyDescent="0.3">
      <c r="A6584" t="s">
        <v>28</v>
      </c>
      <c r="B6584" t="s">
        <v>29</v>
      </c>
      <c r="C6584" t="s">
        <v>91</v>
      </c>
      <c r="D6584" t="s">
        <v>364</v>
      </c>
      <c r="E6584" t="s">
        <v>56</v>
      </c>
      <c r="F6584" t="s">
        <v>47</v>
      </c>
      <c r="G6584">
        <v>49</v>
      </c>
      <c r="H6584">
        <v>423861</v>
      </c>
      <c r="I6584" t="s">
        <v>34</v>
      </c>
      <c r="J6584" s="3">
        <v>44029</v>
      </c>
      <c r="K6584">
        <v>800</v>
      </c>
      <c r="L6584" t="s">
        <v>26269</v>
      </c>
      <c r="M6584" t="s">
        <v>250</v>
      </c>
      <c r="N6584" t="s">
        <v>26270</v>
      </c>
      <c r="O6584" t="s">
        <v>26271</v>
      </c>
      <c r="P6584" t="s">
        <v>71</v>
      </c>
      <c r="Q6584">
        <v>4</v>
      </c>
      <c r="R6584" t="s">
        <v>88</v>
      </c>
      <c r="S6584" t="s">
        <v>63</v>
      </c>
      <c r="T6584">
        <v>53007</v>
      </c>
      <c r="U6584" s="1">
        <v>45616</v>
      </c>
      <c r="V6584" t="s">
        <v>42</v>
      </c>
      <c r="W6584">
        <v>235106</v>
      </c>
      <c r="X6584" t="s">
        <v>26272</v>
      </c>
      <c r="Y6584">
        <v>751</v>
      </c>
      <c r="Z6584">
        <v>2449</v>
      </c>
      <c r="AA6584">
        <v>5</v>
      </c>
      <c r="AB6584">
        <v>4898</v>
      </c>
      <c r="AC6584">
        <f>Table1_1[[#This Row],[Price]]*Table1_1[[#This Row],[Quantity]]</f>
        <v>12245</v>
      </c>
    </row>
    <row r="6585" spans="1:29" x14ac:dyDescent="0.3">
      <c r="A6585" t="s">
        <v>28</v>
      </c>
      <c r="B6585" t="s">
        <v>29</v>
      </c>
      <c r="C6585" t="s">
        <v>148</v>
      </c>
      <c r="D6585" t="s">
        <v>411</v>
      </c>
      <c r="E6585" t="s">
        <v>32</v>
      </c>
      <c r="F6585" t="s">
        <v>106</v>
      </c>
      <c r="G6585">
        <v>2</v>
      </c>
      <c r="H6585">
        <v>419817</v>
      </c>
      <c r="I6585" t="s">
        <v>58</v>
      </c>
      <c r="J6585" s="3">
        <v>44818</v>
      </c>
      <c r="K6585">
        <v>950</v>
      </c>
      <c r="L6585" t="s">
        <v>26273</v>
      </c>
      <c r="M6585" t="s">
        <v>256</v>
      </c>
      <c r="N6585" t="s">
        <v>26274</v>
      </c>
      <c r="O6585" t="s">
        <v>26275</v>
      </c>
      <c r="P6585" t="s">
        <v>39</v>
      </c>
      <c r="Q6585">
        <v>14</v>
      </c>
      <c r="R6585" t="s">
        <v>40</v>
      </c>
      <c r="S6585" t="s">
        <v>79</v>
      </c>
      <c r="T6585">
        <v>55782</v>
      </c>
      <c r="U6585" s="1">
        <v>45365</v>
      </c>
      <c r="V6585" t="s">
        <v>72</v>
      </c>
      <c r="W6585">
        <v>851516</v>
      </c>
      <c r="X6585" t="s">
        <v>5306</v>
      </c>
      <c r="Y6585">
        <v>582</v>
      </c>
      <c r="Z6585">
        <v>1134</v>
      </c>
      <c r="AA6585">
        <v>1</v>
      </c>
      <c r="AB6585">
        <v>453.6</v>
      </c>
      <c r="AC6585">
        <f>Table1_1[[#This Row],[Price]]*Table1_1[[#This Row],[Quantity]]</f>
        <v>1134</v>
      </c>
    </row>
    <row r="6586" spans="1:29" x14ac:dyDescent="0.3">
      <c r="A6586" t="s">
        <v>28</v>
      </c>
      <c r="B6586" t="s">
        <v>29</v>
      </c>
      <c r="C6586" t="s">
        <v>44</v>
      </c>
      <c r="D6586" t="s">
        <v>45</v>
      </c>
      <c r="E6586" t="s">
        <v>32</v>
      </c>
      <c r="F6586" t="s">
        <v>175</v>
      </c>
      <c r="G6586">
        <v>91</v>
      </c>
      <c r="H6586">
        <v>426698</v>
      </c>
      <c r="I6586" t="s">
        <v>58</v>
      </c>
      <c r="J6586" s="3">
        <v>44257</v>
      </c>
      <c r="K6586">
        <v>1000</v>
      </c>
      <c r="L6586" t="s">
        <v>26276</v>
      </c>
      <c r="M6586" t="s">
        <v>542</v>
      </c>
      <c r="N6586" t="s">
        <v>26277</v>
      </c>
      <c r="O6586">
        <v>3198037431</v>
      </c>
      <c r="P6586" t="s">
        <v>71</v>
      </c>
      <c r="Q6586">
        <v>15</v>
      </c>
      <c r="R6586" t="s">
        <v>40</v>
      </c>
      <c r="S6586" t="s">
        <v>118</v>
      </c>
      <c r="T6586">
        <v>38335</v>
      </c>
      <c r="U6586" s="1">
        <v>45615</v>
      </c>
      <c r="V6586" t="s">
        <v>42</v>
      </c>
      <c r="W6586">
        <v>698526</v>
      </c>
      <c r="X6586" t="s">
        <v>26278</v>
      </c>
      <c r="Y6586">
        <v>572</v>
      </c>
      <c r="Z6586">
        <v>1896</v>
      </c>
      <c r="AA6586">
        <v>5</v>
      </c>
      <c r="AB6586">
        <v>3792</v>
      </c>
      <c r="AC6586">
        <f>Table1_1[[#This Row],[Price]]*Table1_1[[#This Row],[Quantity]]</f>
        <v>9480</v>
      </c>
    </row>
    <row r="6587" spans="1:29" x14ac:dyDescent="0.3">
      <c r="A6587" t="s">
        <v>28</v>
      </c>
      <c r="B6587" t="s">
        <v>29</v>
      </c>
      <c r="C6587" t="s">
        <v>66</v>
      </c>
      <c r="D6587" t="s">
        <v>261</v>
      </c>
      <c r="E6587" t="s">
        <v>46</v>
      </c>
      <c r="F6587" t="s">
        <v>99</v>
      </c>
      <c r="G6587">
        <v>75</v>
      </c>
      <c r="H6587">
        <v>422833</v>
      </c>
      <c r="I6587" t="s">
        <v>58</v>
      </c>
      <c r="J6587" s="3">
        <v>44659</v>
      </c>
      <c r="K6587">
        <v>950</v>
      </c>
      <c r="L6587" t="s">
        <v>26279</v>
      </c>
      <c r="M6587" t="s">
        <v>1253</v>
      </c>
      <c r="N6587" t="s">
        <v>26280</v>
      </c>
      <c r="O6587" t="s">
        <v>26281</v>
      </c>
      <c r="P6587" t="s">
        <v>71</v>
      </c>
      <c r="Q6587">
        <v>4</v>
      </c>
      <c r="R6587" t="s">
        <v>40</v>
      </c>
      <c r="S6587" t="s">
        <v>118</v>
      </c>
      <c r="T6587">
        <v>49214</v>
      </c>
      <c r="U6587" s="1">
        <v>45306</v>
      </c>
      <c r="V6587" t="s">
        <v>111</v>
      </c>
      <c r="W6587">
        <v>435951</v>
      </c>
      <c r="X6587" t="s">
        <v>26282</v>
      </c>
      <c r="Y6587">
        <v>888</v>
      </c>
      <c r="Z6587">
        <v>2589</v>
      </c>
      <c r="AA6587">
        <v>1</v>
      </c>
      <c r="AB6587">
        <v>1035.6000000000001</v>
      </c>
      <c r="AC6587">
        <f>Table1_1[[#This Row],[Price]]*Table1_1[[#This Row],[Quantity]]</f>
        <v>2589</v>
      </c>
    </row>
    <row r="6588" spans="1:29" x14ac:dyDescent="0.3">
      <c r="A6588" t="s">
        <v>28</v>
      </c>
      <c r="B6588" t="s">
        <v>29</v>
      </c>
      <c r="C6588" t="s">
        <v>30</v>
      </c>
      <c r="D6588" t="s">
        <v>220</v>
      </c>
      <c r="E6588" t="s">
        <v>56</v>
      </c>
      <c r="F6588" t="s">
        <v>113</v>
      </c>
      <c r="G6588">
        <v>71</v>
      </c>
      <c r="H6588">
        <v>439268</v>
      </c>
      <c r="I6588" t="s">
        <v>58</v>
      </c>
      <c r="J6588" s="3">
        <v>44522</v>
      </c>
      <c r="K6588">
        <v>800</v>
      </c>
      <c r="L6588" t="s">
        <v>26283</v>
      </c>
      <c r="M6588" t="s">
        <v>843</v>
      </c>
      <c r="N6588" t="s">
        <v>26284</v>
      </c>
      <c r="O6588" t="s">
        <v>26285</v>
      </c>
      <c r="P6588" t="s">
        <v>87</v>
      </c>
      <c r="Q6588">
        <v>19</v>
      </c>
      <c r="R6588" t="s">
        <v>88</v>
      </c>
      <c r="S6588" t="s">
        <v>63</v>
      </c>
      <c r="T6588">
        <v>57271</v>
      </c>
      <c r="U6588" s="1">
        <v>45605</v>
      </c>
      <c r="V6588" t="s">
        <v>42</v>
      </c>
      <c r="W6588">
        <v>122985</v>
      </c>
      <c r="X6588" t="s">
        <v>26286</v>
      </c>
      <c r="Y6588">
        <v>286</v>
      </c>
      <c r="Z6588">
        <v>520</v>
      </c>
      <c r="AA6588">
        <v>3</v>
      </c>
      <c r="AB6588">
        <v>624</v>
      </c>
      <c r="AC6588">
        <f>Table1_1[[#This Row],[Price]]*Table1_1[[#This Row],[Quantity]]</f>
        <v>1560</v>
      </c>
    </row>
    <row r="6589" spans="1:29" x14ac:dyDescent="0.3">
      <c r="A6589" t="s">
        <v>28</v>
      </c>
      <c r="B6589" t="s">
        <v>29</v>
      </c>
      <c r="C6589" t="s">
        <v>91</v>
      </c>
      <c r="D6589" t="s">
        <v>254</v>
      </c>
      <c r="E6589" t="s">
        <v>56</v>
      </c>
      <c r="F6589" t="s">
        <v>47</v>
      </c>
      <c r="G6589">
        <v>98</v>
      </c>
      <c r="H6589">
        <v>401045</v>
      </c>
      <c r="I6589" t="s">
        <v>58</v>
      </c>
      <c r="J6589" s="3">
        <v>45614</v>
      </c>
      <c r="K6589">
        <v>1300</v>
      </c>
      <c r="L6589" t="s">
        <v>26287</v>
      </c>
      <c r="M6589" t="s">
        <v>351</v>
      </c>
      <c r="N6589" t="s">
        <v>26288</v>
      </c>
      <c r="O6589" t="s">
        <v>26289</v>
      </c>
      <c r="P6589" t="s">
        <v>87</v>
      </c>
      <c r="Q6589">
        <v>12</v>
      </c>
      <c r="R6589" t="s">
        <v>40</v>
      </c>
      <c r="S6589" t="s">
        <v>41</v>
      </c>
      <c r="T6589">
        <v>53837</v>
      </c>
      <c r="U6589" s="1">
        <v>45430</v>
      </c>
      <c r="V6589" t="s">
        <v>140</v>
      </c>
      <c r="W6589">
        <v>908599</v>
      </c>
      <c r="X6589" t="s">
        <v>26290</v>
      </c>
      <c r="Y6589">
        <v>545</v>
      </c>
      <c r="Z6589">
        <v>706</v>
      </c>
      <c r="AA6589">
        <v>2</v>
      </c>
      <c r="AB6589">
        <v>564.80000000000007</v>
      </c>
      <c r="AC6589">
        <f>Table1_1[[#This Row],[Price]]*Table1_1[[#This Row],[Quantity]]</f>
        <v>1412</v>
      </c>
    </row>
    <row r="6590" spans="1:29" x14ac:dyDescent="0.3">
      <c r="A6590" t="s">
        <v>28</v>
      </c>
      <c r="B6590" t="s">
        <v>29</v>
      </c>
      <c r="C6590" t="s">
        <v>44</v>
      </c>
      <c r="D6590" t="s">
        <v>31</v>
      </c>
      <c r="E6590" t="s">
        <v>56</v>
      </c>
      <c r="F6590" t="s">
        <v>99</v>
      </c>
      <c r="G6590">
        <v>76</v>
      </c>
      <c r="H6590">
        <v>401374</v>
      </c>
      <c r="I6590" t="s">
        <v>58</v>
      </c>
      <c r="J6590" s="3">
        <v>44818</v>
      </c>
      <c r="K6590">
        <v>1200</v>
      </c>
      <c r="L6590" t="s">
        <v>1256</v>
      </c>
      <c r="M6590" t="s">
        <v>895</v>
      </c>
      <c r="N6590" t="s">
        <v>26291</v>
      </c>
      <c r="O6590" t="s">
        <v>26292</v>
      </c>
      <c r="P6590" t="s">
        <v>51</v>
      </c>
      <c r="Q6590">
        <v>9</v>
      </c>
      <c r="R6590" t="s">
        <v>88</v>
      </c>
      <c r="S6590" t="s">
        <v>41</v>
      </c>
      <c r="T6590">
        <v>90503</v>
      </c>
      <c r="U6590" s="1">
        <v>45518</v>
      </c>
      <c r="V6590" t="s">
        <v>64</v>
      </c>
      <c r="W6590">
        <v>685271</v>
      </c>
      <c r="X6590" t="s">
        <v>26293</v>
      </c>
      <c r="Y6590">
        <v>780</v>
      </c>
      <c r="Z6590">
        <v>1841</v>
      </c>
      <c r="AA6590">
        <v>6</v>
      </c>
      <c r="AB6590">
        <v>4418.4000000000015</v>
      </c>
      <c r="AC6590">
        <f>Table1_1[[#This Row],[Price]]*Table1_1[[#This Row],[Quantity]]</f>
        <v>11046</v>
      </c>
    </row>
    <row r="6591" spans="1:29" x14ac:dyDescent="0.3">
      <c r="A6591" t="s">
        <v>28</v>
      </c>
      <c r="B6591" t="s">
        <v>29</v>
      </c>
      <c r="C6591" t="s">
        <v>91</v>
      </c>
      <c r="D6591" t="s">
        <v>349</v>
      </c>
      <c r="E6591" t="s">
        <v>46</v>
      </c>
      <c r="F6591" t="s">
        <v>175</v>
      </c>
      <c r="G6591">
        <v>97</v>
      </c>
      <c r="H6591">
        <v>423889</v>
      </c>
      <c r="I6591" t="s">
        <v>58</v>
      </c>
      <c r="J6591" s="3">
        <v>44829</v>
      </c>
      <c r="K6591">
        <v>1300</v>
      </c>
      <c r="L6591" t="s">
        <v>26295</v>
      </c>
      <c r="M6591" t="s">
        <v>263</v>
      </c>
      <c r="N6591" t="s">
        <v>26296</v>
      </c>
      <c r="O6591" t="s">
        <v>26297</v>
      </c>
      <c r="P6591" t="s">
        <v>51</v>
      </c>
      <c r="Q6591">
        <v>11</v>
      </c>
      <c r="R6591" t="s">
        <v>40</v>
      </c>
      <c r="S6591" t="s">
        <v>63</v>
      </c>
      <c r="T6591">
        <v>75234</v>
      </c>
      <c r="U6591" s="1">
        <v>45344</v>
      </c>
      <c r="V6591" t="s">
        <v>119</v>
      </c>
      <c r="W6591">
        <v>829351</v>
      </c>
      <c r="X6591" t="s">
        <v>26298</v>
      </c>
      <c r="Y6591">
        <v>438</v>
      </c>
      <c r="Z6591">
        <v>1865</v>
      </c>
      <c r="AA6591">
        <v>7</v>
      </c>
      <c r="AB6591">
        <v>5222</v>
      </c>
      <c r="AC6591">
        <f>Table1_1[[#This Row],[Price]]*Table1_1[[#This Row],[Quantity]]</f>
        <v>13055</v>
      </c>
    </row>
    <row r="6592" spans="1:29" x14ac:dyDescent="0.3">
      <c r="A6592" t="s">
        <v>28</v>
      </c>
      <c r="B6592" t="s">
        <v>29</v>
      </c>
      <c r="C6592" t="s">
        <v>193</v>
      </c>
      <c r="D6592" t="s">
        <v>621</v>
      </c>
      <c r="E6592" t="s">
        <v>56</v>
      </c>
      <c r="F6592" t="s">
        <v>150</v>
      </c>
      <c r="G6592">
        <v>54</v>
      </c>
      <c r="H6592">
        <v>424914</v>
      </c>
      <c r="I6592" t="s">
        <v>34</v>
      </c>
      <c r="J6592" s="3">
        <v>43838</v>
      </c>
      <c r="K6592">
        <v>1300</v>
      </c>
      <c r="L6592" t="s">
        <v>26299</v>
      </c>
      <c r="M6592" t="s">
        <v>49</v>
      </c>
      <c r="N6592" t="s">
        <v>26300</v>
      </c>
      <c r="O6592" t="s">
        <v>26301</v>
      </c>
      <c r="P6592" t="s">
        <v>51</v>
      </c>
      <c r="Q6592">
        <v>6</v>
      </c>
      <c r="R6592" t="s">
        <v>88</v>
      </c>
      <c r="S6592" t="s">
        <v>63</v>
      </c>
      <c r="T6592">
        <v>29564</v>
      </c>
      <c r="U6592" s="1">
        <v>45558</v>
      </c>
      <c r="V6592" t="s">
        <v>180</v>
      </c>
      <c r="W6592">
        <v>362693</v>
      </c>
      <c r="X6592" t="s">
        <v>26302</v>
      </c>
      <c r="Y6592">
        <v>481</v>
      </c>
      <c r="Z6592">
        <v>2672</v>
      </c>
      <c r="AA6592">
        <v>3</v>
      </c>
      <c r="AB6592">
        <v>3206.4</v>
      </c>
      <c r="AC6592">
        <f>Table1_1[[#This Row],[Price]]*Table1_1[[#This Row],[Quantity]]</f>
        <v>8016</v>
      </c>
    </row>
    <row r="6593" spans="1:29" x14ac:dyDescent="0.3">
      <c r="A6593" t="s">
        <v>28</v>
      </c>
      <c r="B6593" t="s">
        <v>29</v>
      </c>
      <c r="C6593" t="s">
        <v>157</v>
      </c>
      <c r="D6593" t="s">
        <v>105</v>
      </c>
      <c r="E6593" t="s">
        <v>56</v>
      </c>
      <c r="F6593" t="s">
        <v>33</v>
      </c>
      <c r="G6593">
        <v>43</v>
      </c>
      <c r="H6593">
        <v>422127</v>
      </c>
      <c r="I6593" t="s">
        <v>34</v>
      </c>
      <c r="J6593" s="3">
        <v>44469</v>
      </c>
      <c r="K6593">
        <v>950</v>
      </c>
      <c r="L6593" t="s">
        <v>4760</v>
      </c>
      <c r="M6593" t="s">
        <v>49</v>
      </c>
      <c r="N6593" t="s">
        <v>26303</v>
      </c>
      <c r="O6593" t="s">
        <v>26304</v>
      </c>
      <c r="P6593" t="s">
        <v>87</v>
      </c>
      <c r="Q6593">
        <v>18</v>
      </c>
      <c r="R6593" t="s">
        <v>88</v>
      </c>
      <c r="S6593" t="s">
        <v>79</v>
      </c>
      <c r="T6593">
        <v>82460</v>
      </c>
      <c r="U6593" s="1">
        <v>45430</v>
      </c>
      <c r="V6593" t="s">
        <v>140</v>
      </c>
      <c r="W6593">
        <v>429189</v>
      </c>
      <c r="X6593" t="s">
        <v>26305</v>
      </c>
      <c r="Y6593">
        <v>371</v>
      </c>
      <c r="Z6593">
        <v>839</v>
      </c>
      <c r="AA6593">
        <v>3</v>
      </c>
      <c r="AB6593">
        <v>1006.8000000000001</v>
      </c>
      <c r="AC6593">
        <f>Table1_1[[#This Row],[Price]]*Table1_1[[#This Row],[Quantity]]</f>
        <v>2517</v>
      </c>
    </row>
    <row r="6594" spans="1:29" x14ac:dyDescent="0.3">
      <c r="A6594" t="s">
        <v>28</v>
      </c>
      <c r="B6594" t="s">
        <v>29</v>
      </c>
      <c r="C6594" t="s">
        <v>193</v>
      </c>
      <c r="D6594" t="s">
        <v>411</v>
      </c>
      <c r="E6594" t="s">
        <v>46</v>
      </c>
      <c r="F6594" t="s">
        <v>113</v>
      </c>
      <c r="G6594">
        <v>81</v>
      </c>
      <c r="H6594">
        <v>431288</v>
      </c>
      <c r="I6594" t="s">
        <v>34</v>
      </c>
      <c r="J6594" s="3">
        <v>44302</v>
      </c>
      <c r="K6594">
        <v>800</v>
      </c>
      <c r="L6594" t="s">
        <v>26306</v>
      </c>
      <c r="M6594" t="s">
        <v>68</v>
      </c>
      <c r="N6594" t="s">
        <v>26307</v>
      </c>
      <c r="O6594" t="s">
        <v>26308</v>
      </c>
      <c r="P6594" t="s">
        <v>51</v>
      </c>
      <c r="Q6594">
        <v>18</v>
      </c>
      <c r="R6594" t="s">
        <v>40</v>
      </c>
      <c r="S6594" t="s">
        <v>41</v>
      </c>
      <c r="T6594">
        <v>49013</v>
      </c>
      <c r="U6594" s="1">
        <v>45588</v>
      </c>
      <c r="V6594" t="s">
        <v>155</v>
      </c>
      <c r="W6594">
        <v>315847</v>
      </c>
      <c r="X6594" t="s">
        <v>26309</v>
      </c>
      <c r="Y6594">
        <v>862</v>
      </c>
      <c r="Z6594">
        <v>1906</v>
      </c>
      <c r="AA6594">
        <v>3</v>
      </c>
      <c r="AB6594">
        <v>2287.2000000000003</v>
      </c>
      <c r="AC6594">
        <f>Table1_1[[#This Row],[Price]]*Table1_1[[#This Row],[Quantity]]</f>
        <v>5718</v>
      </c>
    </row>
    <row r="6595" spans="1:29" x14ac:dyDescent="0.3">
      <c r="A6595" t="s">
        <v>28</v>
      </c>
      <c r="B6595" t="s">
        <v>29</v>
      </c>
      <c r="C6595" t="s">
        <v>148</v>
      </c>
      <c r="D6595" t="s">
        <v>182</v>
      </c>
      <c r="E6595" t="s">
        <v>56</v>
      </c>
      <c r="F6595" t="s">
        <v>33</v>
      </c>
      <c r="G6595">
        <v>55</v>
      </c>
      <c r="H6595">
        <v>404070</v>
      </c>
      <c r="I6595" t="s">
        <v>58</v>
      </c>
      <c r="J6595" s="3">
        <v>45102</v>
      </c>
      <c r="K6595">
        <v>1000</v>
      </c>
      <c r="L6595" t="s">
        <v>26310</v>
      </c>
      <c r="M6595" t="s">
        <v>177</v>
      </c>
      <c r="N6595" t="s">
        <v>26311</v>
      </c>
      <c r="O6595" t="s">
        <v>26312</v>
      </c>
      <c r="P6595" t="s">
        <v>71</v>
      </c>
      <c r="Q6595">
        <v>8</v>
      </c>
      <c r="R6595" t="s">
        <v>88</v>
      </c>
      <c r="S6595" t="s">
        <v>63</v>
      </c>
      <c r="T6595">
        <v>19735</v>
      </c>
      <c r="U6595" s="1">
        <v>45377</v>
      </c>
      <c r="V6595" t="s">
        <v>72</v>
      </c>
      <c r="W6595">
        <v>764731</v>
      </c>
      <c r="X6595" t="s">
        <v>26313</v>
      </c>
      <c r="Y6595">
        <v>857</v>
      </c>
      <c r="Z6595">
        <v>1400</v>
      </c>
      <c r="AA6595">
        <v>2</v>
      </c>
      <c r="AB6595">
        <v>1120</v>
      </c>
      <c r="AC6595">
        <f>Table1_1[[#This Row],[Price]]*Table1_1[[#This Row],[Quantity]]</f>
        <v>2800</v>
      </c>
    </row>
    <row r="6596" spans="1:29" x14ac:dyDescent="0.3">
      <c r="A6596" t="s">
        <v>28</v>
      </c>
      <c r="B6596" t="s">
        <v>29</v>
      </c>
      <c r="C6596" t="s">
        <v>44</v>
      </c>
      <c r="D6596" t="s">
        <v>442</v>
      </c>
      <c r="E6596" t="s">
        <v>56</v>
      </c>
      <c r="F6596" t="s">
        <v>175</v>
      </c>
      <c r="G6596">
        <v>83</v>
      </c>
      <c r="H6596">
        <v>424556</v>
      </c>
      <c r="I6596" t="s">
        <v>34</v>
      </c>
      <c r="J6596" s="3">
        <v>44177</v>
      </c>
      <c r="K6596">
        <v>800</v>
      </c>
      <c r="L6596" t="s">
        <v>26314</v>
      </c>
      <c r="M6596" t="s">
        <v>244</v>
      </c>
      <c r="N6596" t="s">
        <v>26315</v>
      </c>
      <c r="O6596" t="s">
        <v>26316</v>
      </c>
      <c r="P6596" t="s">
        <v>87</v>
      </c>
      <c r="Q6596">
        <v>14</v>
      </c>
      <c r="R6596" t="s">
        <v>40</v>
      </c>
      <c r="S6596" t="s">
        <v>118</v>
      </c>
      <c r="T6596">
        <v>20416</v>
      </c>
      <c r="U6596" s="1">
        <v>45361</v>
      </c>
      <c r="V6596" t="s">
        <v>72</v>
      </c>
      <c r="W6596">
        <v>622157</v>
      </c>
      <c r="X6596" t="s">
        <v>26317</v>
      </c>
      <c r="Y6596">
        <v>525</v>
      </c>
      <c r="Z6596">
        <v>2117</v>
      </c>
      <c r="AA6596">
        <v>4</v>
      </c>
      <c r="AB6596">
        <v>3387.2000000000003</v>
      </c>
      <c r="AC6596">
        <f>Table1_1[[#This Row],[Price]]*Table1_1[[#This Row],[Quantity]]</f>
        <v>8468</v>
      </c>
    </row>
    <row r="6597" spans="1:29" x14ac:dyDescent="0.3">
      <c r="A6597" t="s">
        <v>28</v>
      </c>
      <c r="B6597" t="s">
        <v>29</v>
      </c>
      <c r="C6597" t="s">
        <v>44</v>
      </c>
      <c r="D6597" t="s">
        <v>163</v>
      </c>
      <c r="E6597" t="s">
        <v>56</v>
      </c>
      <c r="F6597" t="s">
        <v>33</v>
      </c>
      <c r="G6597">
        <v>38</v>
      </c>
      <c r="H6597">
        <v>414683</v>
      </c>
      <c r="I6597" t="s">
        <v>34</v>
      </c>
      <c r="J6597" s="3">
        <v>44858</v>
      </c>
      <c r="K6597">
        <v>1200</v>
      </c>
      <c r="L6597" t="s">
        <v>26319</v>
      </c>
      <c r="M6597" t="s">
        <v>129</v>
      </c>
      <c r="N6597" t="s">
        <v>26320</v>
      </c>
      <c r="O6597" t="s">
        <v>26321</v>
      </c>
      <c r="P6597" t="s">
        <v>87</v>
      </c>
      <c r="Q6597">
        <v>9</v>
      </c>
      <c r="R6597" t="s">
        <v>88</v>
      </c>
      <c r="S6597" t="s">
        <v>41</v>
      </c>
      <c r="T6597">
        <v>86744</v>
      </c>
      <c r="U6597" s="1">
        <v>45327</v>
      </c>
      <c r="V6597" t="s">
        <v>119</v>
      </c>
      <c r="W6597">
        <v>533585</v>
      </c>
      <c r="X6597" t="s">
        <v>26322</v>
      </c>
      <c r="Y6597">
        <v>525</v>
      </c>
      <c r="Z6597">
        <v>2920</v>
      </c>
      <c r="AA6597">
        <v>6</v>
      </c>
      <c r="AB6597">
        <v>7008</v>
      </c>
      <c r="AC6597">
        <f>Table1_1[[#This Row],[Price]]*Table1_1[[#This Row],[Quantity]]</f>
        <v>17520</v>
      </c>
    </row>
    <row r="6598" spans="1:29" x14ac:dyDescent="0.3">
      <c r="A6598" t="s">
        <v>28</v>
      </c>
      <c r="B6598" t="s">
        <v>29</v>
      </c>
      <c r="C6598" t="s">
        <v>44</v>
      </c>
      <c r="D6598" t="s">
        <v>261</v>
      </c>
      <c r="E6598" t="s">
        <v>56</v>
      </c>
      <c r="F6598" t="s">
        <v>99</v>
      </c>
      <c r="G6598">
        <v>71</v>
      </c>
      <c r="H6598">
        <v>403614</v>
      </c>
      <c r="I6598" t="s">
        <v>34</v>
      </c>
      <c r="J6598" s="3">
        <v>45405</v>
      </c>
      <c r="K6598">
        <v>1300</v>
      </c>
      <c r="L6598" t="s">
        <v>13083</v>
      </c>
      <c r="M6598" t="s">
        <v>269</v>
      </c>
      <c r="N6598" t="s">
        <v>26323</v>
      </c>
      <c r="O6598" t="s">
        <v>26324</v>
      </c>
      <c r="P6598" t="s">
        <v>51</v>
      </c>
      <c r="Q6598">
        <v>10</v>
      </c>
      <c r="R6598" t="s">
        <v>88</v>
      </c>
      <c r="S6598" t="s">
        <v>63</v>
      </c>
      <c r="T6598">
        <v>49540</v>
      </c>
      <c r="U6598" s="1">
        <v>45629</v>
      </c>
      <c r="V6598" t="s">
        <v>259</v>
      </c>
      <c r="W6598">
        <v>250898</v>
      </c>
      <c r="X6598" t="s">
        <v>26325</v>
      </c>
      <c r="Y6598">
        <v>340</v>
      </c>
      <c r="Z6598">
        <v>824</v>
      </c>
      <c r="AA6598">
        <v>1</v>
      </c>
      <c r="AB6598">
        <v>329.6</v>
      </c>
      <c r="AC6598">
        <f>Table1_1[[#This Row],[Price]]*Table1_1[[#This Row],[Quantity]]</f>
        <v>824</v>
      </c>
    </row>
    <row r="6599" spans="1:29" x14ac:dyDescent="0.3">
      <c r="A6599" t="s">
        <v>28</v>
      </c>
      <c r="B6599" t="s">
        <v>29</v>
      </c>
      <c r="C6599" t="s">
        <v>193</v>
      </c>
      <c r="D6599" t="s">
        <v>467</v>
      </c>
      <c r="E6599" t="s">
        <v>32</v>
      </c>
      <c r="F6599" t="s">
        <v>175</v>
      </c>
      <c r="G6599">
        <v>39</v>
      </c>
      <c r="H6599">
        <v>413554</v>
      </c>
      <c r="I6599" t="s">
        <v>58</v>
      </c>
      <c r="J6599" s="3">
        <v>44233</v>
      </c>
      <c r="K6599">
        <v>1200</v>
      </c>
      <c r="L6599" t="s">
        <v>16408</v>
      </c>
      <c r="M6599" t="s">
        <v>276</v>
      </c>
      <c r="N6599" t="s">
        <v>26326</v>
      </c>
      <c r="O6599" t="s">
        <v>26327</v>
      </c>
      <c r="P6599" t="s">
        <v>87</v>
      </c>
      <c r="Q6599">
        <v>16</v>
      </c>
      <c r="R6599" t="s">
        <v>40</v>
      </c>
      <c r="S6599" t="s">
        <v>63</v>
      </c>
      <c r="T6599">
        <v>22759</v>
      </c>
      <c r="U6599" s="1">
        <v>45514</v>
      </c>
      <c r="V6599" t="s">
        <v>64</v>
      </c>
      <c r="W6599">
        <v>517036</v>
      </c>
      <c r="X6599" t="s">
        <v>8321</v>
      </c>
      <c r="Y6599">
        <v>713</v>
      </c>
      <c r="Z6599">
        <v>1808</v>
      </c>
      <c r="AA6599">
        <v>7</v>
      </c>
      <c r="AB6599">
        <v>5062.4000000000015</v>
      </c>
      <c r="AC6599">
        <f>Table1_1[[#This Row],[Price]]*Table1_1[[#This Row],[Quantity]]</f>
        <v>12656</v>
      </c>
    </row>
    <row r="6600" spans="1:29" x14ac:dyDescent="0.3">
      <c r="A6600" t="s">
        <v>28</v>
      </c>
      <c r="B6600" t="s">
        <v>29</v>
      </c>
      <c r="C6600" t="s">
        <v>44</v>
      </c>
      <c r="D6600" t="s">
        <v>261</v>
      </c>
      <c r="E6600" t="s">
        <v>46</v>
      </c>
      <c r="F6600" t="s">
        <v>106</v>
      </c>
      <c r="G6600">
        <v>97</v>
      </c>
      <c r="H6600">
        <v>422876</v>
      </c>
      <c r="I6600" t="s">
        <v>58</v>
      </c>
      <c r="J6600" s="3">
        <v>45401</v>
      </c>
      <c r="K6600">
        <v>1000</v>
      </c>
      <c r="L6600" t="s">
        <v>26329</v>
      </c>
      <c r="M6600" t="s">
        <v>552</v>
      </c>
      <c r="N6600" t="s">
        <v>26330</v>
      </c>
      <c r="O6600" t="s">
        <v>26331</v>
      </c>
      <c r="P6600" t="s">
        <v>87</v>
      </c>
      <c r="Q6600">
        <v>16</v>
      </c>
      <c r="R6600" t="s">
        <v>40</v>
      </c>
      <c r="S6600" t="s">
        <v>118</v>
      </c>
      <c r="T6600">
        <v>40533</v>
      </c>
      <c r="U6600" s="1">
        <v>45339</v>
      </c>
      <c r="V6600" t="s">
        <v>119</v>
      </c>
      <c r="W6600">
        <v>131754</v>
      </c>
      <c r="X6600" t="s">
        <v>26332</v>
      </c>
      <c r="Y6600">
        <v>384</v>
      </c>
      <c r="Z6600">
        <v>2392</v>
      </c>
      <c r="AA6600">
        <v>8</v>
      </c>
      <c r="AB6600">
        <v>7654.4000000000015</v>
      </c>
      <c r="AC6600">
        <f>Table1_1[[#This Row],[Price]]*Table1_1[[#This Row],[Quantity]]</f>
        <v>19136</v>
      </c>
    </row>
    <row r="6601" spans="1:29" x14ac:dyDescent="0.3">
      <c r="A6601" t="s">
        <v>28</v>
      </c>
      <c r="B6601" t="s">
        <v>29</v>
      </c>
      <c r="C6601" t="s">
        <v>193</v>
      </c>
      <c r="D6601" t="s">
        <v>467</v>
      </c>
      <c r="E6601" t="s">
        <v>46</v>
      </c>
      <c r="F6601" t="s">
        <v>99</v>
      </c>
      <c r="G6601">
        <v>85</v>
      </c>
      <c r="H6601">
        <v>402743</v>
      </c>
      <c r="I6601" t="s">
        <v>58</v>
      </c>
      <c r="J6601" s="3">
        <v>45515</v>
      </c>
      <c r="K6601">
        <v>1200</v>
      </c>
      <c r="L6601" t="s">
        <v>26334</v>
      </c>
      <c r="M6601" t="s">
        <v>394</v>
      </c>
      <c r="N6601" t="s">
        <v>26335</v>
      </c>
      <c r="O6601" t="s">
        <v>26336</v>
      </c>
      <c r="P6601" t="s">
        <v>71</v>
      </c>
      <c r="Q6601">
        <v>14</v>
      </c>
      <c r="R6601" t="s">
        <v>40</v>
      </c>
      <c r="S6601" t="s">
        <v>41</v>
      </c>
      <c r="T6601">
        <v>13144</v>
      </c>
      <c r="U6601" s="1">
        <v>45440</v>
      </c>
      <c r="V6601" t="s">
        <v>140</v>
      </c>
      <c r="W6601">
        <v>743961</v>
      </c>
      <c r="X6601" t="s">
        <v>26337</v>
      </c>
      <c r="Y6601">
        <v>473</v>
      </c>
      <c r="Z6601">
        <v>801</v>
      </c>
      <c r="AA6601">
        <v>7</v>
      </c>
      <c r="AB6601">
        <v>2242.8000000000002</v>
      </c>
      <c r="AC6601">
        <f>Table1_1[[#This Row],[Price]]*Table1_1[[#This Row],[Quantity]]</f>
        <v>5607</v>
      </c>
    </row>
    <row r="6602" spans="1:29" x14ac:dyDescent="0.3">
      <c r="A6602" t="s">
        <v>28</v>
      </c>
      <c r="B6602" t="s">
        <v>29</v>
      </c>
      <c r="C6602" t="s">
        <v>148</v>
      </c>
      <c r="D6602" t="s">
        <v>220</v>
      </c>
      <c r="E6602" t="s">
        <v>46</v>
      </c>
      <c r="F6602" t="s">
        <v>33</v>
      </c>
      <c r="G6602">
        <v>71</v>
      </c>
      <c r="H6602">
        <v>434578</v>
      </c>
      <c r="I6602" t="s">
        <v>34</v>
      </c>
      <c r="J6602" s="3">
        <v>44212</v>
      </c>
      <c r="K6602">
        <v>1200</v>
      </c>
      <c r="L6602" t="s">
        <v>26338</v>
      </c>
      <c r="M6602" t="s">
        <v>506</v>
      </c>
      <c r="N6602" t="s">
        <v>26339</v>
      </c>
      <c r="O6602" t="s">
        <v>26340</v>
      </c>
      <c r="P6602" t="s">
        <v>87</v>
      </c>
      <c r="Q6602">
        <v>18</v>
      </c>
      <c r="R6602" t="s">
        <v>88</v>
      </c>
      <c r="S6602" t="s">
        <v>118</v>
      </c>
      <c r="T6602">
        <v>86296</v>
      </c>
      <c r="U6602" s="1">
        <v>45419</v>
      </c>
      <c r="V6602" t="s">
        <v>140</v>
      </c>
      <c r="W6602">
        <v>963615</v>
      </c>
      <c r="X6602" t="s">
        <v>26341</v>
      </c>
      <c r="Y6602">
        <v>829</v>
      </c>
      <c r="Z6602">
        <v>2240</v>
      </c>
      <c r="AA6602">
        <v>3</v>
      </c>
      <c r="AB6602">
        <v>2688</v>
      </c>
      <c r="AC6602">
        <f>Table1_1[[#This Row],[Price]]*Table1_1[[#This Row],[Quantity]]</f>
        <v>6720</v>
      </c>
    </row>
    <row r="6603" spans="1:29" x14ac:dyDescent="0.3">
      <c r="A6603" t="s">
        <v>28</v>
      </c>
      <c r="B6603" t="s">
        <v>29</v>
      </c>
      <c r="C6603" t="s">
        <v>44</v>
      </c>
      <c r="D6603" t="s">
        <v>142</v>
      </c>
      <c r="E6603" t="s">
        <v>56</v>
      </c>
      <c r="F6603" t="s">
        <v>83</v>
      </c>
      <c r="G6603">
        <v>13</v>
      </c>
      <c r="H6603">
        <v>425795</v>
      </c>
      <c r="I6603" t="s">
        <v>58</v>
      </c>
      <c r="J6603" s="3">
        <v>45067</v>
      </c>
      <c r="K6603">
        <v>1200</v>
      </c>
      <c r="L6603" t="s">
        <v>26342</v>
      </c>
      <c r="M6603" t="s">
        <v>953</v>
      </c>
      <c r="N6603" t="s">
        <v>26343</v>
      </c>
      <c r="O6603" t="s">
        <v>26344</v>
      </c>
      <c r="P6603" t="s">
        <v>39</v>
      </c>
      <c r="Q6603">
        <v>3</v>
      </c>
      <c r="R6603" t="s">
        <v>40</v>
      </c>
      <c r="S6603" t="s">
        <v>79</v>
      </c>
      <c r="T6603">
        <v>38489</v>
      </c>
      <c r="U6603" s="1">
        <v>45389</v>
      </c>
      <c r="V6603" t="s">
        <v>80</v>
      </c>
      <c r="W6603">
        <v>165880</v>
      </c>
      <c r="X6603" t="s">
        <v>6998</v>
      </c>
      <c r="Y6603">
        <v>567</v>
      </c>
      <c r="Z6603">
        <v>2304</v>
      </c>
      <c r="AA6603">
        <v>2</v>
      </c>
      <c r="AB6603">
        <v>1843.2</v>
      </c>
      <c r="AC6603">
        <f>Table1_1[[#This Row],[Price]]*Table1_1[[#This Row],[Quantity]]</f>
        <v>4608</v>
      </c>
    </row>
    <row r="6604" spans="1:29" x14ac:dyDescent="0.3">
      <c r="A6604" t="s">
        <v>28</v>
      </c>
      <c r="B6604" t="s">
        <v>29</v>
      </c>
      <c r="C6604" t="s">
        <v>157</v>
      </c>
      <c r="D6604" t="s">
        <v>442</v>
      </c>
      <c r="E6604" t="s">
        <v>32</v>
      </c>
      <c r="F6604" t="s">
        <v>47</v>
      </c>
      <c r="G6604">
        <v>82</v>
      </c>
      <c r="H6604">
        <v>414933</v>
      </c>
      <c r="I6604" t="s">
        <v>58</v>
      </c>
      <c r="J6604" s="3">
        <v>44766</v>
      </c>
      <c r="K6604">
        <v>950</v>
      </c>
      <c r="L6604" t="s">
        <v>26345</v>
      </c>
      <c r="M6604" t="s">
        <v>1460</v>
      </c>
      <c r="N6604" t="s">
        <v>26346</v>
      </c>
      <c r="O6604" t="s">
        <v>26347</v>
      </c>
      <c r="P6604" t="s">
        <v>51</v>
      </c>
      <c r="Q6604">
        <v>9</v>
      </c>
      <c r="R6604" t="s">
        <v>88</v>
      </c>
      <c r="S6604" t="s">
        <v>118</v>
      </c>
      <c r="T6604">
        <v>74142</v>
      </c>
      <c r="U6604" s="1">
        <v>45403</v>
      </c>
      <c r="V6604" t="s">
        <v>80</v>
      </c>
      <c r="W6604">
        <v>242596</v>
      </c>
      <c r="X6604" t="s">
        <v>26348</v>
      </c>
      <c r="Y6604">
        <v>744</v>
      </c>
      <c r="Z6604">
        <v>2931</v>
      </c>
      <c r="AA6604">
        <v>6</v>
      </c>
      <c r="AB6604">
        <v>7034.4000000000015</v>
      </c>
      <c r="AC6604">
        <f>Table1_1[[#This Row],[Price]]*Table1_1[[#This Row],[Quantity]]</f>
        <v>17586</v>
      </c>
    </row>
    <row r="6605" spans="1:29" x14ac:dyDescent="0.3">
      <c r="A6605" t="s">
        <v>28</v>
      </c>
      <c r="B6605" t="s">
        <v>29</v>
      </c>
      <c r="C6605" t="s">
        <v>193</v>
      </c>
      <c r="D6605" t="s">
        <v>187</v>
      </c>
      <c r="E6605" t="s">
        <v>46</v>
      </c>
      <c r="F6605" t="s">
        <v>33</v>
      </c>
      <c r="G6605">
        <v>77</v>
      </c>
      <c r="H6605">
        <v>428030</v>
      </c>
      <c r="I6605" t="s">
        <v>34</v>
      </c>
      <c r="J6605" s="3">
        <v>44675</v>
      </c>
      <c r="K6605">
        <v>1000</v>
      </c>
      <c r="L6605" t="s">
        <v>10429</v>
      </c>
      <c r="M6605" t="s">
        <v>478</v>
      </c>
      <c r="N6605" t="s">
        <v>26350</v>
      </c>
      <c r="O6605" t="s">
        <v>26351</v>
      </c>
      <c r="P6605" t="s">
        <v>71</v>
      </c>
      <c r="Q6605">
        <v>18</v>
      </c>
      <c r="R6605" t="s">
        <v>88</v>
      </c>
      <c r="S6605" t="s">
        <v>63</v>
      </c>
      <c r="T6605">
        <v>68171</v>
      </c>
      <c r="U6605" s="1">
        <v>45608</v>
      </c>
      <c r="V6605" t="s">
        <v>42</v>
      </c>
      <c r="W6605">
        <v>935828</v>
      </c>
      <c r="X6605" t="s">
        <v>26352</v>
      </c>
      <c r="Y6605">
        <v>774</v>
      </c>
      <c r="Z6605">
        <v>1902</v>
      </c>
      <c r="AA6605">
        <v>7</v>
      </c>
      <c r="AB6605">
        <v>5325.6</v>
      </c>
      <c r="AC6605">
        <f>Table1_1[[#This Row],[Price]]*Table1_1[[#This Row],[Quantity]]</f>
        <v>13314</v>
      </c>
    </row>
    <row r="6606" spans="1:29" x14ac:dyDescent="0.3">
      <c r="A6606" t="s">
        <v>28</v>
      </c>
      <c r="B6606" t="s">
        <v>29</v>
      </c>
      <c r="C6606" t="s">
        <v>44</v>
      </c>
      <c r="D6606" t="s">
        <v>411</v>
      </c>
      <c r="E6606" t="s">
        <v>32</v>
      </c>
      <c r="F6606" t="s">
        <v>113</v>
      </c>
      <c r="G6606">
        <v>13</v>
      </c>
      <c r="H6606">
        <v>420000</v>
      </c>
      <c r="I6606" t="s">
        <v>34</v>
      </c>
      <c r="J6606" s="3">
        <v>44888</v>
      </c>
      <c r="K6606">
        <v>1300</v>
      </c>
      <c r="L6606" t="s">
        <v>26353</v>
      </c>
      <c r="M6606" t="s">
        <v>366</v>
      </c>
      <c r="N6606" t="s">
        <v>26354</v>
      </c>
      <c r="O6606">
        <v>3741774408</v>
      </c>
      <c r="P6606" t="s">
        <v>87</v>
      </c>
      <c r="Q6606">
        <v>15</v>
      </c>
      <c r="R6606" t="s">
        <v>88</v>
      </c>
      <c r="S6606" t="s">
        <v>63</v>
      </c>
      <c r="T6606">
        <v>60253</v>
      </c>
      <c r="U6606" s="1">
        <v>45616</v>
      </c>
      <c r="V6606" t="s">
        <v>42</v>
      </c>
      <c r="W6606">
        <v>818997</v>
      </c>
      <c r="X6606" t="s">
        <v>26355</v>
      </c>
      <c r="Y6606">
        <v>991</v>
      </c>
      <c r="Z6606">
        <v>2717</v>
      </c>
      <c r="AA6606">
        <v>5</v>
      </c>
      <c r="AB6606">
        <v>5434</v>
      </c>
      <c r="AC6606">
        <f>Table1_1[[#This Row],[Price]]*Table1_1[[#This Row],[Quantity]]</f>
        <v>13585</v>
      </c>
    </row>
    <row r="6607" spans="1:29" x14ac:dyDescent="0.3">
      <c r="A6607" t="s">
        <v>28</v>
      </c>
      <c r="B6607" t="s">
        <v>29</v>
      </c>
      <c r="C6607" t="s">
        <v>148</v>
      </c>
      <c r="D6607" t="s">
        <v>274</v>
      </c>
      <c r="E6607" t="s">
        <v>32</v>
      </c>
      <c r="F6607" t="s">
        <v>106</v>
      </c>
      <c r="G6607">
        <v>78</v>
      </c>
      <c r="H6607">
        <v>438126</v>
      </c>
      <c r="I6607" t="s">
        <v>58</v>
      </c>
      <c r="J6607" s="3">
        <v>45357</v>
      </c>
      <c r="K6607">
        <v>1200</v>
      </c>
      <c r="L6607" t="s">
        <v>26356</v>
      </c>
      <c r="M6607" t="s">
        <v>287</v>
      </c>
      <c r="N6607" t="s">
        <v>26357</v>
      </c>
      <c r="O6607">
        <v>-3783</v>
      </c>
      <c r="P6607" t="s">
        <v>51</v>
      </c>
      <c r="Q6607">
        <v>9</v>
      </c>
      <c r="R6607" t="s">
        <v>88</v>
      </c>
      <c r="S6607" t="s">
        <v>118</v>
      </c>
      <c r="T6607">
        <v>25184</v>
      </c>
      <c r="U6607" s="1">
        <v>45385</v>
      </c>
      <c r="V6607" t="s">
        <v>80</v>
      </c>
      <c r="W6607">
        <v>977473</v>
      </c>
      <c r="X6607" t="s">
        <v>26358</v>
      </c>
      <c r="Y6607">
        <v>628</v>
      </c>
      <c r="Z6607">
        <v>2536</v>
      </c>
      <c r="AA6607">
        <v>6</v>
      </c>
      <c r="AB6607">
        <v>6086.4000000000015</v>
      </c>
      <c r="AC6607">
        <f>Table1_1[[#This Row],[Price]]*Table1_1[[#This Row],[Quantity]]</f>
        <v>15216</v>
      </c>
    </row>
    <row r="6608" spans="1:29" x14ac:dyDescent="0.3">
      <c r="A6608" t="s">
        <v>28</v>
      </c>
      <c r="B6608" t="s">
        <v>29</v>
      </c>
      <c r="C6608" t="s">
        <v>66</v>
      </c>
      <c r="D6608" t="s">
        <v>254</v>
      </c>
      <c r="E6608" t="s">
        <v>32</v>
      </c>
      <c r="F6608" t="s">
        <v>83</v>
      </c>
      <c r="G6608">
        <v>12</v>
      </c>
      <c r="H6608">
        <v>411294</v>
      </c>
      <c r="I6608" t="s">
        <v>58</v>
      </c>
      <c r="J6608" s="3">
        <v>45385</v>
      </c>
      <c r="K6608">
        <v>1400</v>
      </c>
      <c r="L6608" t="s">
        <v>26359</v>
      </c>
      <c r="M6608" t="s">
        <v>591</v>
      </c>
      <c r="N6608" t="s">
        <v>26360</v>
      </c>
      <c r="O6608" t="s">
        <v>26361</v>
      </c>
      <c r="P6608" t="s">
        <v>71</v>
      </c>
      <c r="Q6608">
        <v>17</v>
      </c>
      <c r="R6608" t="s">
        <v>40</v>
      </c>
      <c r="S6608" t="s">
        <v>79</v>
      </c>
      <c r="T6608">
        <v>17997</v>
      </c>
      <c r="U6608" s="1">
        <v>45627</v>
      </c>
      <c r="V6608" t="s">
        <v>259</v>
      </c>
      <c r="W6608">
        <v>575201</v>
      </c>
      <c r="X6608" t="s">
        <v>26362</v>
      </c>
      <c r="Y6608">
        <v>747</v>
      </c>
      <c r="Z6608">
        <v>1291</v>
      </c>
      <c r="AA6608">
        <v>5</v>
      </c>
      <c r="AB6608">
        <v>2582</v>
      </c>
      <c r="AC6608">
        <f>Table1_1[[#This Row],[Price]]*Table1_1[[#This Row],[Quantity]]</f>
        <v>6455</v>
      </c>
    </row>
    <row r="6609" spans="1:29" x14ac:dyDescent="0.3">
      <c r="A6609" t="s">
        <v>28</v>
      </c>
      <c r="B6609" t="s">
        <v>29</v>
      </c>
      <c r="C6609" t="s">
        <v>148</v>
      </c>
      <c r="D6609" t="s">
        <v>45</v>
      </c>
      <c r="E6609" t="s">
        <v>32</v>
      </c>
      <c r="F6609" t="s">
        <v>83</v>
      </c>
      <c r="G6609">
        <v>78</v>
      </c>
      <c r="H6609">
        <v>425669</v>
      </c>
      <c r="I6609" t="s">
        <v>34</v>
      </c>
      <c r="J6609" s="3">
        <v>44984</v>
      </c>
      <c r="K6609">
        <v>1300</v>
      </c>
      <c r="L6609" t="s">
        <v>26363</v>
      </c>
      <c r="M6609" t="s">
        <v>623</v>
      </c>
      <c r="N6609" t="s">
        <v>26364</v>
      </c>
      <c r="O6609" t="s">
        <v>26365</v>
      </c>
      <c r="P6609" t="s">
        <v>51</v>
      </c>
      <c r="Q6609">
        <v>4</v>
      </c>
      <c r="R6609" t="s">
        <v>88</v>
      </c>
      <c r="S6609" t="s">
        <v>63</v>
      </c>
      <c r="T6609">
        <v>45024</v>
      </c>
      <c r="U6609" s="1">
        <v>45473</v>
      </c>
      <c r="V6609" t="s">
        <v>52</v>
      </c>
      <c r="W6609">
        <v>758409</v>
      </c>
      <c r="X6609" t="s">
        <v>26366</v>
      </c>
      <c r="Y6609">
        <v>864</v>
      </c>
      <c r="Z6609">
        <v>1887</v>
      </c>
      <c r="AA6609">
        <v>1</v>
      </c>
      <c r="AB6609">
        <v>754.80000000000007</v>
      </c>
      <c r="AC6609">
        <f>Table1_1[[#This Row],[Price]]*Table1_1[[#This Row],[Quantity]]</f>
        <v>1887</v>
      </c>
    </row>
    <row r="6610" spans="1:29" x14ac:dyDescent="0.3">
      <c r="A6610" t="s">
        <v>28</v>
      </c>
      <c r="B6610" t="s">
        <v>29</v>
      </c>
      <c r="C6610" t="s">
        <v>44</v>
      </c>
      <c r="D6610" t="s">
        <v>511</v>
      </c>
      <c r="E6610" t="s">
        <v>32</v>
      </c>
      <c r="F6610" t="s">
        <v>57</v>
      </c>
      <c r="G6610">
        <v>74</v>
      </c>
      <c r="H6610">
        <v>402250</v>
      </c>
      <c r="I6610" t="s">
        <v>34</v>
      </c>
      <c r="J6610" s="3">
        <v>45306</v>
      </c>
      <c r="K6610">
        <v>950</v>
      </c>
      <c r="L6610" t="s">
        <v>8023</v>
      </c>
      <c r="M6610" t="s">
        <v>123</v>
      </c>
      <c r="N6610" t="s">
        <v>26368</v>
      </c>
      <c r="O6610" t="s">
        <v>26369</v>
      </c>
      <c r="P6610" t="s">
        <v>71</v>
      </c>
      <c r="Q6610">
        <v>8</v>
      </c>
      <c r="R6610" t="s">
        <v>88</v>
      </c>
      <c r="S6610" t="s">
        <v>118</v>
      </c>
      <c r="T6610">
        <v>97940</v>
      </c>
      <c r="U6610" s="1">
        <v>45489</v>
      </c>
      <c r="V6610" t="s">
        <v>126</v>
      </c>
      <c r="W6610">
        <v>392218</v>
      </c>
      <c r="X6610" t="s">
        <v>26370</v>
      </c>
      <c r="Y6610">
        <v>894</v>
      </c>
      <c r="Z6610">
        <v>2662</v>
      </c>
      <c r="AA6610">
        <v>5</v>
      </c>
      <c r="AB6610">
        <v>5324</v>
      </c>
      <c r="AC6610">
        <f>Table1_1[[#This Row],[Price]]*Table1_1[[#This Row],[Quantity]]</f>
        <v>13310</v>
      </c>
    </row>
    <row r="6611" spans="1:29" x14ac:dyDescent="0.3">
      <c r="A6611" t="s">
        <v>28</v>
      </c>
      <c r="B6611" t="s">
        <v>29</v>
      </c>
      <c r="C6611" t="s">
        <v>193</v>
      </c>
      <c r="D6611" t="s">
        <v>411</v>
      </c>
      <c r="E6611" t="s">
        <v>46</v>
      </c>
      <c r="F6611" t="s">
        <v>57</v>
      </c>
      <c r="G6611">
        <v>3</v>
      </c>
      <c r="H6611">
        <v>436052</v>
      </c>
      <c r="I6611" t="s">
        <v>58</v>
      </c>
      <c r="J6611" s="3">
        <v>45363</v>
      </c>
      <c r="K6611">
        <v>1000</v>
      </c>
      <c r="L6611" t="s">
        <v>26371</v>
      </c>
      <c r="M6611" t="s">
        <v>1212</v>
      </c>
      <c r="N6611" t="s">
        <v>26372</v>
      </c>
      <c r="O6611" t="s">
        <v>26373</v>
      </c>
      <c r="P6611" t="s">
        <v>51</v>
      </c>
      <c r="Q6611">
        <v>5</v>
      </c>
      <c r="R6611" t="s">
        <v>40</v>
      </c>
      <c r="S6611" t="s">
        <v>79</v>
      </c>
      <c r="T6611">
        <v>55878</v>
      </c>
      <c r="U6611" s="1">
        <v>45302</v>
      </c>
      <c r="V6611" t="s">
        <v>111</v>
      </c>
      <c r="W6611">
        <v>773740</v>
      </c>
      <c r="X6611" t="s">
        <v>26374</v>
      </c>
      <c r="Y6611">
        <v>363</v>
      </c>
      <c r="Z6611">
        <v>2407</v>
      </c>
      <c r="AA6611">
        <v>3</v>
      </c>
      <c r="AB6611">
        <v>2888.4</v>
      </c>
      <c r="AC6611">
        <f>Table1_1[[#This Row],[Price]]*Table1_1[[#This Row],[Quantity]]</f>
        <v>7221</v>
      </c>
    </row>
    <row r="6612" spans="1:29" x14ac:dyDescent="0.3">
      <c r="A6612" t="s">
        <v>28</v>
      </c>
      <c r="B6612" t="s">
        <v>29</v>
      </c>
      <c r="C6612" t="s">
        <v>66</v>
      </c>
      <c r="D6612" t="s">
        <v>560</v>
      </c>
      <c r="E6612" t="s">
        <v>56</v>
      </c>
      <c r="F6612" t="s">
        <v>83</v>
      </c>
      <c r="G6612">
        <v>39</v>
      </c>
      <c r="H6612">
        <v>403834</v>
      </c>
      <c r="I6612" t="s">
        <v>58</v>
      </c>
      <c r="J6612" s="3">
        <v>44054</v>
      </c>
      <c r="K6612">
        <v>1000</v>
      </c>
      <c r="L6612" t="s">
        <v>26375</v>
      </c>
      <c r="M6612" t="s">
        <v>123</v>
      </c>
      <c r="N6612" t="s">
        <v>26376</v>
      </c>
      <c r="O6612" t="s">
        <v>26377</v>
      </c>
      <c r="P6612" t="s">
        <v>71</v>
      </c>
      <c r="Q6612">
        <v>6</v>
      </c>
      <c r="R6612" t="s">
        <v>88</v>
      </c>
      <c r="S6612" t="s">
        <v>41</v>
      </c>
      <c r="T6612">
        <v>99252</v>
      </c>
      <c r="U6612" s="1">
        <v>45333</v>
      </c>
      <c r="V6612" t="s">
        <v>119</v>
      </c>
      <c r="W6612">
        <v>713017</v>
      </c>
      <c r="X6612" t="s">
        <v>26378</v>
      </c>
      <c r="Y6612">
        <v>964</v>
      </c>
      <c r="Z6612">
        <v>1847</v>
      </c>
      <c r="AA6612">
        <v>6</v>
      </c>
      <c r="AB6612">
        <v>4432.8</v>
      </c>
      <c r="AC6612">
        <f>Table1_1[[#This Row],[Price]]*Table1_1[[#This Row],[Quantity]]</f>
        <v>11082</v>
      </c>
    </row>
    <row r="6613" spans="1:29" x14ac:dyDescent="0.3">
      <c r="A6613" t="s">
        <v>28</v>
      </c>
      <c r="B6613" t="s">
        <v>29</v>
      </c>
      <c r="C6613" t="s">
        <v>30</v>
      </c>
      <c r="D6613" t="s">
        <v>31</v>
      </c>
      <c r="E6613" t="s">
        <v>46</v>
      </c>
      <c r="F6613" t="s">
        <v>150</v>
      </c>
      <c r="G6613">
        <v>61</v>
      </c>
      <c r="H6613">
        <v>401043</v>
      </c>
      <c r="I6613" t="s">
        <v>58</v>
      </c>
      <c r="J6613" s="3">
        <v>44359</v>
      </c>
      <c r="K6613">
        <v>950</v>
      </c>
      <c r="L6613" t="s">
        <v>26379</v>
      </c>
      <c r="M6613" t="s">
        <v>487</v>
      </c>
      <c r="N6613" t="s">
        <v>26380</v>
      </c>
      <c r="O6613" t="s">
        <v>26381</v>
      </c>
      <c r="P6613" t="s">
        <v>87</v>
      </c>
      <c r="Q6613">
        <v>12</v>
      </c>
      <c r="R6613" t="s">
        <v>40</v>
      </c>
      <c r="S6613" t="s">
        <v>41</v>
      </c>
      <c r="T6613">
        <v>97115</v>
      </c>
      <c r="U6613" s="1">
        <v>45341</v>
      </c>
      <c r="V6613" t="s">
        <v>119</v>
      </c>
      <c r="W6613">
        <v>673105</v>
      </c>
      <c r="X6613" t="s">
        <v>26382</v>
      </c>
      <c r="Y6613">
        <v>512</v>
      </c>
      <c r="Z6613">
        <v>1986</v>
      </c>
      <c r="AA6613">
        <v>6</v>
      </c>
      <c r="AB6613">
        <v>4766.4000000000015</v>
      </c>
      <c r="AC6613">
        <f>Table1_1[[#This Row],[Price]]*Table1_1[[#This Row],[Quantity]]</f>
        <v>11916</v>
      </c>
    </row>
    <row r="6614" spans="1:29" x14ac:dyDescent="0.3">
      <c r="A6614" t="s">
        <v>28</v>
      </c>
      <c r="B6614" t="s">
        <v>29</v>
      </c>
      <c r="C6614" t="s">
        <v>148</v>
      </c>
      <c r="D6614" t="s">
        <v>170</v>
      </c>
      <c r="E6614" t="s">
        <v>56</v>
      </c>
      <c r="F6614" t="s">
        <v>175</v>
      </c>
      <c r="G6614">
        <v>32</v>
      </c>
      <c r="H6614">
        <v>405258</v>
      </c>
      <c r="I6614" t="s">
        <v>58</v>
      </c>
      <c r="J6614" s="3">
        <v>45508</v>
      </c>
      <c r="K6614">
        <v>1300</v>
      </c>
      <c r="L6614" t="s">
        <v>26383</v>
      </c>
      <c r="M6614" t="s">
        <v>85</v>
      </c>
      <c r="N6614" t="s">
        <v>26384</v>
      </c>
      <c r="O6614" t="s">
        <v>26385</v>
      </c>
      <c r="P6614" t="s">
        <v>39</v>
      </c>
      <c r="Q6614">
        <v>18</v>
      </c>
      <c r="R6614" t="s">
        <v>88</v>
      </c>
      <c r="S6614" t="s">
        <v>41</v>
      </c>
      <c r="T6614">
        <v>84737</v>
      </c>
      <c r="U6614" s="1">
        <v>45448</v>
      </c>
      <c r="V6614" t="s">
        <v>52</v>
      </c>
      <c r="W6614">
        <v>949919</v>
      </c>
      <c r="X6614" t="s">
        <v>26386</v>
      </c>
      <c r="Y6614">
        <v>867</v>
      </c>
      <c r="Z6614">
        <v>2632</v>
      </c>
      <c r="AA6614">
        <v>1</v>
      </c>
      <c r="AB6614">
        <v>1052.8</v>
      </c>
      <c r="AC6614">
        <f>Table1_1[[#This Row],[Price]]*Table1_1[[#This Row],[Quantity]]</f>
        <v>2632</v>
      </c>
    </row>
    <row r="6615" spans="1:29" x14ac:dyDescent="0.3">
      <c r="A6615" t="s">
        <v>28</v>
      </c>
      <c r="B6615" t="s">
        <v>29</v>
      </c>
      <c r="C6615" t="s">
        <v>157</v>
      </c>
      <c r="D6615" t="s">
        <v>98</v>
      </c>
      <c r="E6615" t="s">
        <v>32</v>
      </c>
      <c r="F6615" t="s">
        <v>47</v>
      </c>
      <c r="G6615">
        <v>4</v>
      </c>
      <c r="H6615">
        <v>411026</v>
      </c>
      <c r="I6615" t="s">
        <v>34</v>
      </c>
      <c r="J6615" s="3">
        <v>45359</v>
      </c>
      <c r="K6615">
        <v>1100</v>
      </c>
      <c r="L6615" t="s">
        <v>13927</v>
      </c>
      <c r="M6615" t="s">
        <v>736</v>
      </c>
      <c r="N6615" t="s">
        <v>26387</v>
      </c>
      <c r="O6615" t="s">
        <v>26388</v>
      </c>
      <c r="P6615" t="s">
        <v>51</v>
      </c>
      <c r="Q6615">
        <v>12</v>
      </c>
      <c r="R6615" t="s">
        <v>40</v>
      </c>
      <c r="S6615" t="s">
        <v>41</v>
      </c>
      <c r="T6615">
        <v>74436</v>
      </c>
      <c r="U6615" s="1">
        <v>45496</v>
      </c>
      <c r="V6615" t="s">
        <v>126</v>
      </c>
      <c r="W6615">
        <v>437840</v>
      </c>
      <c r="X6615" t="s">
        <v>26389</v>
      </c>
      <c r="Y6615">
        <v>403</v>
      </c>
      <c r="Z6615">
        <v>1221</v>
      </c>
      <c r="AA6615">
        <v>8</v>
      </c>
      <c r="AB6615">
        <v>3907.2000000000003</v>
      </c>
      <c r="AC6615">
        <f>Table1_1[[#This Row],[Price]]*Table1_1[[#This Row],[Quantity]]</f>
        <v>9768</v>
      </c>
    </row>
    <row r="6616" spans="1:29" x14ac:dyDescent="0.3">
      <c r="A6616" t="s">
        <v>28</v>
      </c>
      <c r="B6616" t="s">
        <v>29</v>
      </c>
      <c r="C6616" t="s">
        <v>157</v>
      </c>
      <c r="D6616" t="s">
        <v>442</v>
      </c>
      <c r="E6616" t="s">
        <v>32</v>
      </c>
      <c r="F6616" t="s">
        <v>175</v>
      </c>
      <c r="G6616">
        <v>3</v>
      </c>
      <c r="H6616">
        <v>436933</v>
      </c>
      <c r="I6616" t="s">
        <v>58</v>
      </c>
      <c r="J6616" s="3">
        <v>45310</v>
      </c>
      <c r="K6616">
        <v>1200</v>
      </c>
      <c r="L6616" t="s">
        <v>26390</v>
      </c>
      <c r="M6616" t="s">
        <v>129</v>
      </c>
      <c r="N6616" t="s">
        <v>26391</v>
      </c>
      <c r="O6616" t="s">
        <v>26392</v>
      </c>
      <c r="P6616" t="s">
        <v>51</v>
      </c>
      <c r="Q6616">
        <v>4</v>
      </c>
      <c r="R6616" t="s">
        <v>40</v>
      </c>
      <c r="S6616" t="s">
        <v>79</v>
      </c>
      <c r="T6616">
        <v>71744</v>
      </c>
      <c r="U6616" s="1">
        <v>45425</v>
      </c>
      <c r="V6616" t="s">
        <v>140</v>
      </c>
      <c r="W6616">
        <v>928169</v>
      </c>
      <c r="X6616" t="s">
        <v>26393</v>
      </c>
      <c r="Y6616">
        <v>595</v>
      </c>
      <c r="Z6616">
        <v>2187</v>
      </c>
      <c r="AA6616">
        <v>4</v>
      </c>
      <c r="AB6616">
        <v>3499.2000000000003</v>
      </c>
      <c r="AC6616">
        <f>Table1_1[[#This Row],[Price]]*Table1_1[[#This Row],[Quantity]]</f>
        <v>8748</v>
      </c>
    </row>
    <row r="6617" spans="1:29" x14ac:dyDescent="0.3">
      <c r="A6617" t="s">
        <v>28</v>
      </c>
      <c r="B6617" t="s">
        <v>29</v>
      </c>
      <c r="C6617" t="s">
        <v>157</v>
      </c>
      <c r="D6617" t="s">
        <v>291</v>
      </c>
      <c r="E6617" t="s">
        <v>32</v>
      </c>
      <c r="F6617" t="s">
        <v>47</v>
      </c>
      <c r="G6617">
        <v>42</v>
      </c>
      <c r="H6617">
        <v>404512</v>
      </c>
      <c r="I6617" t="s">
        <v>58</v>
      </c>
      <c r="J6617" s="3">
        <v>44452</v>
      </c>
      <c r="K6617">
        <v>1200</v>
      </c>
      <c r="L6617" t="s">
        <v>26394</v>
      </c>
      <c r="M6617" t="s">
        <v>282</v>
      </c>
      <c r="N6617" t="s">
        <v>26395</v>
      </c>
      <c r="O6617" t="s">
        <v>26396</v>
      </c>
      <c r="P6617" t="s">
        <v>71</v>
      </c>
      <c r="Q6617">
        <v>16</v>
      </c>
      <c r="R6617" t="s">
        <v>40</v>
      </c>
      <c r="S6617" t="s">
        <v>63</v>
      </c>
      <c r="T6617">
        <v>89583</v>
      </c>
      <c r="U6617" s="1">
        <v>45409</v>
      </c>
      <c r="V6617" t="s">
        <v>80</v>
      </c>
      <c r="W6617">
        <v>708510</v>
      </c>
      <c r="X6617" t="s">
        <v>26397</v>
      </c>
      <c r="Y6617">
        <v>330</v>
      </c>
      <c r="Z6617">
        <v>2718</v>
      </c>
      <c r="AA6617">
        <v>7</v>
      </c>
      <c r="AB6617">
        <v>7610.4000000000015</v>
      </c>
      <c r="AC6617">
        <f>Table1_1[[#This Row],[Price]]*Table1_1[[#This Row],[Quantity]]</f>
        <v>19026</v>
      </c>
    </row>
    <row r="6618" spans="1:29" x14ac:dyDescent="0.3">
      <c r="A6618" t="s">
        <v>28</v>
      </c>
      <c r="B6618" t="s">
        <v>29</v>
      </c>
      <c r="C6618" t="s">
        <v>44</v>
      </c>
      <c r="D6618" t="s">
        <v>338</v>
      </c>
      <c r="E6618" t="s">
        <v>46</v>
      </c>
      <c r="F6618" t="s">
        <v>135</v>
      </c>
      <c r="G6618">
        <v>16</v>
      </c>
      <c r="H6618">
        <v>404602</v>
      </c>
      <c r="I6618" t="s">
        <v>34</v>
      </c>
      <c r="J6618" s="3">
        <v>44096</v>
      </c>
      <c r="K6618">
        <v>1400</v>
      </c>
      <c r="L6618" t="s">
        <v>26399</v>
      </c>
      <c r="M6618" t="s">
        <v>869</v>
      </c>
      <c r="N6618" t="s">
        <v>26400</v>
      </c>
      <c r="O6618" t="s">
        <v>26401</v>
      </c>
      <c r="P6618" t="s">
        <v>71</v>
      </c>
      <c r="Q6618">
        <v>11</v>
      </c>
      <c r="R6618" t="s">
        <v>88</v>
      </c>
      <c r="S6618" t="s">
        <v>63</v>
      </c>
      <c r="T6618">
        <v>58673</v>
      </c>
      <c r="U6618" s="1">
        <v>45590</v>
      </c>
      <c r="V6618" t="s">
        <v>155</v>
      </c>
      <c r="W6618">
        <v>467623</v>
      </c>
      <c r="X6618" t="s">
        <v>26402</v>
      </c>
      <c r="Y6618">
        <v>625</v>
      </c>
      <c r="Z6618">
        <v>2782</v>
      </c>
      <c r="AA6618">
        <v>1</v>
      </c>
      <c r="AB6618">
        <v>1112.8</v>
      </c>
      <c r="AC6618">
        <f>Table1_1[[#This Row],[Price]]*Table1_1[[#This Row],[Quantity]]</f>
        <v>2782</v>
      </c>
    </row>
    <row r="6619" spans="1:29" x14ac:dyDescent="0.3">
      <c r="A6619" t="s">
        <v>28</v>
      </c>
      <c r="B6619" t="s">
        <v>29</v>
      </c>
      <c r="C6619" t="s">
        <v>157</v>
      </c>
      <c r="D6619" t="s">
        <v>237</v>
      </c>
      <c r="E6619" t="s">
        <v>32</v>
      </c>
      <c r="F6619" t="s">
        <v>83</v>
      </c>
      <c r="G6619">
        <v>9</v>
      </c>
      <c r="H6619">
        <v>436101</v>
      </c>
      <c r="I6619" t="s">
        <v>34</v>
      </c>
      <c r="J6619" s="3">
        <v>44503</v>
      </c>
      <c r="K6619">
        <v>1400</v>
      </c>
      <c r="L6619" t="s">
        <v>26403</v>
      </c>
      <c r="M6619" t="s">
        <v>195</v>
      </c>
      <c r="N6619" t="s">
        <v>26404</v>
      </c>
      <c r="O6619" t="s">
        <v>26405</v>
      </c>
      <c r="P6619" t="s">
        <v>71</v>
      </c>
      <c r="Q6619">
        <v>3</v>
      </c>
      <c r="R6619" t="s">
        <v>40</v>
      </c>
      <c r="S6619" t="s">
        <v>118</v>
      </c>
      <c r="T6619">
        <v>31261</v>
      </c>
      <c r="U6619" s="1">
        <v>45304</v>
      </c>
      <c r="V6619" t="s">
        <v>111</v>
      </c>
      <c r="W6619">
        <v>825451</v>
      </c>
      <c r="X6619" t="s">
        <v>26406</v>
      </c>
      <c r="Y6619">
        <v>931</v>
      </c>
      <c r="Z6619">
        <v>1186</v>
      </c>
      <c r="AA6619">
        <v>2</v>
      </c>
      <c r="AB6619">
        <v>948.80000000000007</v>
      </c>
      <c r="AC6619">
        <f>Table1_1[[#This Row],[Price]]*Table1_1[[#This Row],[Quantity]]</f>
        <v>2372</v>
      </c>
    </row>
    <row r="6620" spans="1:29" x14ac:dyDescent="0.3">
      <c r="A6620" t="s">
        <v>28</v>
      </c>
      <c r="B6620" t="s">
        <v>29</v>
      </c>
      <c r="C6620" t="s">
        <v>44</v>
      </c>
      <c r="D6620" t="s">
        <v>254</v>
      </c>
      <c r="E6620" t="s">
        <v>46</v>
      </c>
      <c r="F6620" t="s">
        <v>47</v>
      </c>
      <c r="G6620">
        <v>37</v>
      </c>
      <c r="H6620">
        <v>439545</v>
      </c>
      <c r="I6620" t="s">
        <v>58</v>
      </c>
      <c r="J6620" s="3">
        <v>45135</v>
      </c>
      <c r="K6620">
        <v>1200</v>
      </c>
      <c r="L6620" t="s">
        <v>26407</v>
      </c>
      <c r="M6620" t="s">
        <v>1118</v>
      </c>
      <c r="N6620" t="s">
        <v>26408</v>
      </c>
      <c r="O6620" t="s">
        <v>26409</v>
      </c>
      <c r="P6620" t="s">
        <v>87</v>
      </c>
      <c r="Q6620">
        <v>13</v>
      </c>
      <c r="R6620" t="s">
        <v>88</v>
      </c>
      <c r="S6620" t="s">
        <v>79</v>
      </c>
      <c r="T6620">
        <v>46510</v>
      </c>
      <c r="U6620" s="1">
        <v>45411</v>
      </c>
      <c r="V6620" t="s">
        <v>80</v>
      </c>
      <c r="W6620">
        <v>842273</v>
      </c>
      <c r="X6620" t="s">
        <v>26410</v>
      </c>
      <c r="Y6620">
        <v>433</v>
      </c>
      <c r="Z6620">
        <v>1737</v>
      </c>
      <c r="AA6620">
        <v>8</v>
      </c>
      <c r="AB6620">
        <v>5558.4000000000015</v>
      </c>
      <c r="AC6620">
        <f>Table1_1[[#This Row],[Price]]*Table1_1[[#This Row],[Quantity]]</f>
        <v>13896</v>
      </c>
    </row>
    <row r="6621" spans="1:29" x14ac:dyDescent="0.3">
      <c r="A6621" t="s">
        <v>28</v>
      </c>
      <c r="B6621" t="s">
        <v>29</v>
      </c>
      <c r="C6621" t="s">
        <v>66</v>
      </c>
      <c r="D6621" t="s">
        <v>149</v>
      </c>
      <c r="E6621" t="s">
        <v>46</v>
      </c>
      <c r="F6621" t="s">
        <v>99</v>
      </c>
      <c r="G6621">
        <v>1</v>
      </c>
      <c r="H6621">
        <v>435112</v>
      </c>
      <c r="I6621" t="s">
        <v>34</v>
      </c>
      <c r="J6621" s="3">
        <v>44673</v>
      </c>
      <c r="K6621">
        <v>1300</v>
      </c>
      <c r="L6621" t="s">
        <v>26411</v>
      </c>
      <c r="M6621" t="s">
        <v>250</v>
      </c>
      <c r="N6621" t="s">
        <v>26412</v>
      </c>
      <c r="O6621">
        <v>-4978</v>
      </c>
      <c r="P6621" t="s">
        <v>71</v>
      </c>
      <c r="Q6621">
        <v>9</v>
      </c>
      <c r="R6621" t="s">
        <v>88</v>
      </c>
      <c r="S6621" t="s">
        <v>79</v>
      </c>
      <c r="T6621">
        <v>50907</v>
      </c>
      <c r="U6621" s="1">
        <v>45347</v>
      </c>
      <c r="V6621" t="s">
        <v>119</v>
      </c>
      <c r="W6621">
        <v>786006</v>
      </c>
      <c r="X6621" t="s">
        <v>26413</v>
      </c>
      <c r="Y6621">
        <v>527</v>
      </c>
      <c r="Z6621">
        <v>1639</v>
      </c>
      <c r="AA6621">
        <v>6</v>
      </c>
      <c r="AB6621">
        <v>3933.6000000000004</v>
      </c>
      <c r="AC6621">
        <f>Table1_1[[#This Row],[Price]]*Table1_1[[#This Row],[Quantity]]</f>
        <v>9834</v>
      </c>
    </row>
    <row r="6622" spans="1:29" x14ac:dyDescent="0.3">
      <c r="A6622" t="s">
        <v>28</v>
      </c>
      <c r="B6622" t="s">
        <v>29</v>
      </c>
      <c r="C6622" t="s">
        <v>54</v>
      </c>
      <c r="D6622" t="s">
        <v>142</v>
      </c>
      <c r="E6622" t="s">
        <v>46</v>
      </c>
      <c r="F6622" t="s">
        <v>83</v>
      </c>
      <c r="G6622">
        <v>52</v>
      </c>
      <c r="H6622">
        <v>416809</v>
      </c>
      <c r="I6622" t="s">
        <v>58</v>
      </c>
      <c r="J6622" s="3">
        <v>45459</v>
      </c>
      <c r="K6622">
        <v>800</v>
      </c>
      <c r="L6622" t="s">
        <v>26415</v>
      </c>
      <c r="M6622" t="s">
        <v>123</v>
      </c>
      <c r="N6622" t="s">
        <v>26416</v>
      </c>
      <c r="O6622" t="s">
        <v>26417</v>
      </c>
      <c r="P6622" t="s">
        <v>39</v>
      </c>
      <c r="Q6622">
        <v>6</v>
      </c>
      <c r="R6622" t="s">
        <v>40</v>
      </c>
      <c r="S6622" t="s">
        <v>79</v>
      </c>
      <c r="T6622">
        <v>12993</v>
      </c>
      <c r="U6622" s="1">
        <v>45302</v>
      </c>
      <c r="V6622" t="s">
        <v>111</v>
      </c>
      <c r="W6622">
        <v>156752</v>
      </c>
      <c r="X6622" t="s">
        <v>26418</v>
      </c>
      <c r="Y6622">
        <v>723</v>
      </c>
      <c r="Z6622">
        <v>536</v>
      </c>
      <c r="AA6622">
        <v>1</v>
      </c>
      <c r="AB6622">
        <v>214.4</v>
      </c>
      <c r="AC6622">
        <f>Table1_1[[#This Row],[Price]]*Table1_1[[#This Row],[Quantity]]</f>
        <v>536</v>
      </c>
    </row>
    <row r="6623" spans="1:29" x14ac:dyDescent="0.3">
      <c r="A6623" t="s">
        <v>28</v>
      </c>
      <c r="B6623" t="s">
        <v>29</v>
      </c>
      <c r="C6623" t="s">
        <v>157</v>
      </c>
      <c r="D6623" t="s">
        <v>248</v>
      </c>
      <c r="E6623" t="s">
        <v>56</v>
      </c>
      <c r="F6623" t="s">
        <v>150</v>
      </c>
      <c r="G6623">
        <v>2</v>
      </c>
      <c r="H6623">
        <v>415412</v>
      </c>
      <c r="I6623" t="s">
        <v>34</v>
      </c>
      <c r="J6623" s="3">
        <v>44391</v>
      </c>
      <c r="K6623">
        <v>950</v>
      </c>
      <c r="L6623" t="s">
        <v>2284</v>
      </c>
      <c r="M6623" t="s">
        <v>843</v>
      </c>
      <c r="N6623" t="s">
        <v>26419</v>
      </c>
      <c r="O6623">
        <v>-4552</v>
      </c>
      <c r="P6623" t="s">
        <v>51</v>
      </c>
      <c r="Q6623">
        <v>19</v>
      </c>
      <c r="R6623" t="s">
        <v>88</v>
      </c>
      <c r="S6623" t="s">
        <v>118</v>
      </c>
      <c r="T6623">
        <v>86965</v>
      </c>
      <c r="U6623" s="1">
        <v>45429</v>
      </c>
      <c r="V6623" t="s">
        <v>140</v>
      </c>
      <c r="W6623">
        <v>100701</v>
      </c>
      <c r="X6623" t="s">
        <v>26420</v>
      </c>
      <c r="Y6623">
        <v>916</v>
      </c>
      <c r="Z6623">
        <v>769</v>
      </c>
      <c r="AA6623">
        <v>5</v>
      </c>
      <c r="AB6623">
        <v>1538</v>
      </c>
      <c r="AC6623">
        <f>Table1_1[[#This Row],[Price]]*Table1_1[[#This Row],[Quantity]]</f>
        <v>3845</v>
      </c>
    </row>
    <row r="6624" spans="1:29" x14ac:dyDescent="0.3">
      <c r="A6624" t="s">
        <v>28</v>
      </c>
      <c r="B6624" t="s">
        <v>29</v>
      </c>
      <c r="C6624" t="s">
        <v>44</v>
      </c>
      <c r="D6624" t="s">
        <v>380</v>
      </c>
      <c r="E6624" t="s">
        <v>46</v>
      </c>
      <c r="F6624" t="s">
        <v>135</v>
      </c>
      <c r="G6624">
        <v>17</v>
      </c>
      <c r="H6624">
        <v>438932</v>
      </c>
      <c r="I6624" t="s">
        <v>58</v>
      </c>
      <c r="J6624" s="3">
        <v>45203</v>
      </c>
      <c r="K6624">
        <v>800</v>
      </c>
      <c r="L6624" t="s">
        <v>26421</v>
      </c>
      <c r="M6624" t="s">
        <v>189</v>
      </c>
      <c r="N6624" t="s">
        <v>26422</v>
      </c>
      <c r="O6624" t="s">
        <v>26423</v>
      </c>
      <c r="P6624" t="s">
        <v>71</v>
      </c>
      <c r="Q6624">
        <v>13</v>
      </c>
      <c r="R6624" t="s">
        <v>88</v>
      </c>
      <c r="S6624" t="s">
        <v>79</v>
      </c>
      <c r="T6624">
        <v>81283</v>
      </c>
      <c r="U6624" s="1">
        <v>45509</v>
      </c>
      <c r="V6624" t="s">
        <v>64</v>
      </c>
      <c r="W6624">
        <v>159145</v>
      </c>
      <c r="X6624" t="s">
        <v>26424</v>
      </c>
      <c r="Y6624">
        <v>655</v>
      </c>
      <c r="Z6624">
        <v>2807</v>
      </c>
      <c r="AA6624">
        <v>6</v>
      </c>
      <c r="AB6624">
        <v>6736.8</v>
      </c>
      <c r="AC6624">
        <f>Table1_1[[#This Row],[Price]]*Table1_1[[#This Row],[Quantity]]</f>
        <v>16842</v>
      </c>
    </row>
    <row r="6625" spans="1:29" x14ac:dyDescent="0.3">
      <c r="A6625" t="s">
        <v>28</v>
      </c>
      <c r="B6625" t="s">
        <v>29</v>
      </c>
      <c r="C6625" t="s">
        <v>66</v>
      </c>
      <c r="D6625" t="s">
        <v>248</v>
      </c>
      <c r="E6625" t="s">
        <v>46</v>
      </c>
      <c r="F6625" t="s">
        <v>47</v>
      </c>
      <c r="G6625">
        <v>9</v>
      </c>
      <c r="H6625">
        <v>434708</v>
      </c>
      <c r="I6625" t="s">
        <v>58</v>
      </c>
      <c r="J6625" s="3">
        <v>43865</v>
      </c>
      <c r="K6625">
        <v>1400</v>
      </c>
      <c r="L6625" t="s">
        <v>26425</v>
      </c>
      <c r="M6625" t="s">
        <v>542</v>
      </c>
      <c r="N6625" t="s">
        <v>26426</v>
      </c>
      <c r="O6625" t="s">
        <v>26427</v>
      </c>
      <c r="P6625" t="s">
        <v>87</v>
      </c>
      <c r="Q6625">
        <v>6</v>
      </c>
      <c r="R6625" t="s">
        <v>40</v>
      </c>
      <c r="S6625" t="s">
        <v>118</v>
      </c>
      <c r="T6625">
        <v>59182</v>
      </c>
      <c r="U6625" s="1">
        <v>45423</v>
      </c>
      <c r="V6625" t="s">
        <v>140</v>
      </c>
      <c r="W6625">
        <v>572764</v>
      </c>
      <c r="X6625" t="s">
        <v>26428</v>
      </c>
      <c r="Y6625">
        <v>572</v>
      </c>
      <c r="Z6625">
        <v>1413</v>
      </c>
      <c r="AA6625">
        <v>4</v>
      </c>
      <c r="AB6625">
        <v>2260.8000000000002</v>
      </c>
      <c r="AC6625">
        <f>Table1_1[[#This Row],[Price]]*Table1_1[[#This Row],[Quantity]]</f>
        <v>5652</v>
      </c>
    </row>
    <row r="6626" spans="1:29" x14ac:dyDescent="0.3">
      <c r="A6626" t="s">
        <v>28</v>
      </c>
      <c r="B6626" t="s">
        <v>29</v>
      </c>
      <c r="C6626" t="s">
        <v>54</v>
      </c>
      <c r="D6626" t="s">
        <v>442</v>
      </c>
      <c r="E6626" t="s">
        <v>46</v>
      </c>
      <c r="F6626" t="s">
        <v>175</v>
      </c>
      <c r="G6626">
        <v>55</v>
      </c>
      <c r="H6626">
        <v>418652</v>
      </c>
      <c r="I6626" t="s">
        <v>58</v>
      </c>
      <c r="J6626" s="3">
        <v>45197</v>
      </c>
      <c r="K6626">
        <v>950</v>
      </c>
      <c r="L6626" t="s">
        <v>26429</v>
      </c>
      <c r="M6626" t="s">
        <v>487</v>
      </c>
      <c r="N6626" t="s">
        <v>26430</v>
      </c>
      <c r="O6626" t="s">
        <v>26431</v>
      </c>
      <c r="P6626" t="s">
        <v>51</v>
      </c>
      <c r="Q6626">
        <v>20</v>
      </c>
      <c r="R6626" t="s">
        <v>40</v>
      </c>
      <c r="S6626" t="s">
        <v>118</v>
      </c>
      <c r="T6626">
        <v>94568</v>
      </c>
      <c r="U6626" s="1">
        <v>45327</v>
      </c>
      <c r="V6626" t="s">
        <v>119</v>
      </c>
      <c r="W6626">
        <v>891691</v>
      </c>
      <c r="X6626" t="s">
        <v>26432</v>
      </c>
      <c r="Y6626">
        <v>207</v>
      </c>
      <c r="Z6626">
        <v>2267</v>
      </c>
      <c r="AA6626">
        <v>2</v>
      </c>
      <c r="AB6626">
        <v>1813.6000000000001</v>
      </c>
      <c r="AC6626">
        <f>Table1_1[[#This Row],[Price]]*Table1_1[[#This Row],[Quantity]]</f>
        <v>4534</v>
      </c>
    </row>
    <row r="6627" spans="1:29" x14ac:dyDescent="0.3">
      <c r="A6627" t="s">
        <v>28</v>
      </c>
      <c r="B6627" t="s">
        <v>29</v>
      </c>
      <c r="C6627" t="s">
        <v>54</v>
      </c>
      <c r="D6627" t="s">
        <v>220</v>
      </c>
      <c r="E6627" t="s">
        <v>32</v>
      </c>
      <c r="F6627" t="s">
        <v>47</v>
      </c>
      <c r="G6627">
        <v>97</v>
      </c>
      <c r="H6627">
        <v>415298</v>
      </c>
      <c r="I6627" t="s">
        <v>34</v>
      </c>
      <c r="J6627" s="3">
        <v>45463</v>
      </c>
      <c r="K6627">
        <v>950</v>
      </c>
      <c r="L6627" t="s">
        <v>26434</v>
      </c>
      <c r="M6627" t="s">
        <v>287</v>
      </c>
      <c r="N6627" t="s">
        <v>26435</v>
      </c>
      <c r="O6627" t="s">
        <v>26436</v>
      </c>
      <c r="P6627" t="s">
        <v>51</v>
      </c>
      <c r="Q6627">
        <v>11</v>
      </c>
      <c r="R6627" t="s">
        <v>88</v>
      </c>
      <c r="S6627" t="s">
        <v>63</v>
      </c>
      <c r="T6627">
        <v>87779</v>
      </c>
      <c r="U6627" s="1">
        <v>45419</v>
      </c>
      <c r="V6627" t="s">
        <v>140</v>
      </c>
      <c r="W6627">
        <v>668964</v>
      </c>
      <c r="X6627" t="s">
        <v>26437</v>
      </c>
      <c r="Y6627">
        <v>248</v>
      </c>
      <c r="Z6627">
        <v>2891</v>
      </c>
      <c r="AA6627">
        <v>6</v>
      </c>
      <c r="AB6627">
        <v>6938.4000000000015</v>
      </c>
      <c r="AC6627">
        <f>Table1_1[[#This Row],[Price]]*Table1_1[[#This Row],[Quantity]]</f>
        <v>17346</v>
      </c>
    </row>
    <row r="6628" spans="1:29" x14ac:dyDescent="0.3">
      <c r="A6628" t="s">
        <v>28</v>
      </c>
      <c r="B6628" t="s">
        <v>29</v>
      </c>
      <c r="C6628" t="s">
        <v>91</v>
      </c>
      <c r="D6628" t="s">
        <v>163</v>
      </c>
      <c r="E6628" t="s">
        <v>46</v>
      </c>
      <c r="F6628" t="s">
        <v>57</v>
      </c>
      <c r="G6628">
        <v>89</v>
      </c>
      <c r="H6628">
        <v>409960</v>
      </c>
      <c r="I6628" t="s">
        <v>34</v>
      </c>
      <c r="J6628" s="3">
        <v>44376</v>
      </c>
      <c r="K6628">
        <v>950</v>
      </c>
      <c r="L6628" t="s">
        <v>26439</v>
      </c>
      <c r="M6628" t="s">
        <v>487</v>
      </c>
      <c r="N6628" t="s">
        <v>26440</v>
      </c>
      <c r="O6628" t="s">
        <v>26441</v>
      </c>
      <c r="P6628" t="s">
        <v>87</v>
      </c>
      <c r="Q6628">
        <v>9</v>
      </c>
      <c r="R6628" t="s">
        <v>88</v>
      </c>
      <c r="S6628" t="s">
        <v>79</v>
      </c>
      <c r="T6628">
        <v>28791</v>
      </c>
      <c r="U6628" s="1">
        <v>45327</v>
      </c>
      <c r="V6628" t="s">
        <v>119</v>
      </c>
      <c r="W6628">
        <v>958971</v>
      </c>
      <c r="X6628" t="s">
        <v>26442</v>
      </c>
      <c r="Y6628">
        <v>382</v>
      </c>
      <c r="Z6628">
        <v>700</v>
      </c>
      <c r="AA6628">
        <v>1</v>
      </c>
      <c r="AB6628">
        <v>280</v>
      </c>
      <c r="AC6628">
        <f>Table1_1[[#This Row],[Price]]*Table1_1[[#This Row],[Quantity]]</f>
        <v>700</v>
      </c>
    </row>
    <row r="6629" spans="1:29" x14ac:dyDescent="0.3">
      <c r="A6629" t="s">
        <v>28</v>
      </c>
      <c r="B6629" t="s">
        <v>29</v>
      </c>
      <c r="C6629" t="s">
        <v>91</v>
      </c>
      <c r="D6629" t="s">
        <v>82</v>
      </c>
      <c r="E6629" t="s">
        <v>32</v>
      </c>
      <c r="F6629" t="s">
        <v>113</v>
      </c>
      <c r="G6629">
        <v>63</v>
      </c>
      <c r="H6629">
        <v>428746</v>
      </c>
      <c r="I6629" t="s">
        <v>34</v>
      </c>
      <c r="J6629" s="3">
        <v>44234</v>
      </c>
      <c r="K6629">
        <v>1400</v>
      </c>
      <c r="L6629" t="s">
        <v>26443</v>
      </c>
      <c r="M6629" t="s">
        <v>269</v>
      </c>
      <c r="N6629" t="s">
        <v>26444</v>
      </c>
      <c r="O6629" t="s">
        <v>26445</v>
      </c>
      <c r="P6629" t="s">
        <v>51</v>
      </c>
      <c r="Q6629">
        <v>19</v>
      </c>
      <c r="R6629" t="s">
        <v>88</v>
      </c>
      <c r="S6629" t="s">
        <v>79</v>
      </c>
      <c r="T6629">
        <v>35769</v>
      </c>
      <c r="U6629" s="1">
        <v>45367</v>
      </c>
      <c r="V6629" t="s">
        <v>72</v>
      </c>
      <c r="W6629">
        <v>354093</v>
      </c>
      <c r="X6629" t="s">
        <v>26446</v>
      </c>
      <c r="Y6629">
        <v>984</v>
      </c>
      <c r="Z6629">
        <v>2814</v>
      </c>
      <c r="AA6629">
        <v>5</v>
      </c>
      <c r="AB6629">
        <v>5628</v>
      </c>
      <c r="AC6629">
        <f>Table1_1[[#This Row],[Price]]*Table1_1[[#This Row],[Quantity]]</f>
        <v>14070</v>
      </c>
    </row>
    <row r="6630" spans="1:29" x14ac:dyDescent="0.3">
      <c r="A6630" t="s">
        <v>28</v>
      </c>
      <c r="B6630" t="s">
        <v>29</v>
      </c>
      <c r="C6630" t="s">
        <v>66</v>
      </c>
      <c r="D6630" t="s">
        <v>291</v>
      </c>
      <c r="E6630" t="s">
        <v>56</v>
      </c>
      <c r="F6630" t="s">
        <v>150</v>
      </c>
      <c r="G6630">
        <v>40</v>
      </c>
      <c r="H6630">
        <v>408517</v>
      </c>
      <c r="I6630" t="s">
        <v>58</v>
      </c>
      <c r="J6630" s="3">
        <v>45098</v>
      </c>
      <c r="K6630">
        <v>1000</v>
      </c>
      <c r="L6630" t="s">
        <v>26447</v>
      </c>
      <c r="M6630" t="s">
        <v>351</v>
      </c>
      <c r="N6630" t="s">
        <v>26448</v>
      </c>
      <c r="O6630" t="s">
        <v>26449</v>
      </c>
      <c r="P6630" t="s">
        <v>71</v>
      </c>
      <c r="Q6630">
        <v>6</v>
      </c>
      <c r="R6630" t="s">
        <v>88</v>
      </c>
      <c r="S6630" t="s">
        <v>63</v>
      </c>
      <c r="T6630">
        <v>60558</v>
      </c>
      <c r="U6630" s="1">
        <v>45569</v>
      </c>
      <c r="V6630" t="s">
        <v>155</v>
      </c>
      <c r="W6630">
        <v>736257</v>
      </c>
      <c r="X6630" t="s">
        <v>8604</v>
      </c>
      <c r="Y6630">
        <v>549</v>
      </c>
      <c r="Z6630">
        <v>1170</v>
      </c>
      <c r="AA6630">
        <v>7</v>
      </c>
      <c r="AB6630">
        <v>3276</v>
      </c>
      <c r="AC6630">
        <f>Table1_1[[#This Row],[Price]]*Table1_1[[#This Row],[Quantity]]</f>
        <v>8190</v>
      </c>
    </row>
    <row r="6631" spans="1:29" x14ac:dyDescent="0.3">
      <c r="A6631" t="s">
        <v>28</v>
      </c>
      <c r="B6631" t="s">
        <v>29</v>
      </c>
      <c r="C6631" t="s">
        <v>157</v>
      </c>
      <c r="D6631" t="s">
        <v>442</v>
      </c>
      <c r="E6631" t="s">
        <v>56</v>
      </c>
      <c r="F6631" t="s">
        <v>175</v>
      </c>
      <c r="G6631">
        <v>97</v>
      </c>
      <c r="H6631">
        <v>426975</v>
      </c>
      <c r="I6631" t="s">
        <v>58</v>
      </c>
      <c r="J6631" s="3">
        <v>45359</v>
      </c>
      <c r="K6631">
        <v>1400</v>
      </c>
      <c r="L6631" t="s">
        <v>26450</v>
      </c>
      <c r="M6631" t="s">
        <v>1244</v>
      </c>
      <c r="N6631" t="s">
        <v>26451</v>
      </c>
      <c r="O6631" t="s">
        <v>26452</v>
      </c>
      <c r="P6631" t="s">
        <v>87</v>
      </c>
      <c r="Q6631">
        <v>20</v>
      </c>
      <c r="R6631" t="s">
        <v>88</v>
      </c>
      <c r="S6631" t="s">
        <v>41</v>
      </c>
      <c r="T6631">
        <v>12057</v>
      </c>
      <c r="U6631" s="1">
        <v>45323</v>
      </c>
      <c r="V6631" t="s">
        <v>119</v>
      </c>
      <c r="W6631">
        <v>273193</v>
      </c>
      <c r="X6631" t="s">
        <v>26453</v>
      </c>
      <c r="Y6631">
        <v>295</v>
      </c>
      <c r="Z6631">
        <v>1134</v>
      </c>
      <c r="AA6631">
        <v>7</v>
      </c>
      <c r="AB6631">
        <v>3175.2000000000003</v>
      </c>
      <c r="AC6631">
        <f>Table1_1[[#This Row],[Price]]*Table1_1[[#This Row],[Quantity]]</f>
        <v>7938</v>
      </c>
    </row>
    <row r="6632" spans="1:29" x14ac:dyDescent="0.3">
      <c r="A6632" t="s">
        <v>28</v>
      </c>
      <c r="B6632" t="s">
        <v>29</v>
      </c>
      <c r="C6632" t="s">
        <v>157</v>
      </c>
      <c r="D6632" t="s">
        <v>134</v>
      </c>
      <c r="E6632" t="s">
        <v>32</v>
      </c>
      <c r="F6632" t="s">
        <v>355</v>
      </c>
      <c r="G6632">
        <v>73</v>
      </c>
      <c r="H6632">
        <v>403855</v>
      </c>
      <c r="I6632" t="s">
        <v>34</v>
      </c>
      <c r="J6632" s="3">
        <v>44857</v>
      </c>
      <c r="K6632">
        <v>1300</v>
      </c>
      <c r="L6632" t="s">
        <v>26454</v>
      </c>
      <c r="M6632" t="s">
        <v>591</v>
      </c>
      <c r="N6632" t="s">
        <v>26455</v>
      </c>
      <c r="O6632" t="s">
        <v>26456</v>
      </c>
      <c r="P6632" t="s">
        <v>39</v>
      </c>
      <c r="Q6632">
        <v>8</v>
      </c>
      <c r="R6632" t="s">
        <v>88</v>
      </c>
      <c r="S6632" t="s">
        <v>118</v>
      </c>
      <c r="T6632">
        <v>44659</v>
      </c>
      <c r="U6632" s="1">
        <v>45416</v>
      </c>
      <c r="V6632" t="s">
        <v>140</v>
      </c>
      <c r="W6632">
        <v>962622</v>
      </c>
      <c r="X6632" t="s">
        <v>6409</v>
      </c>
      <c r="Y6632">
        <v>861</v>
      </c>
      <c r="Z6632">
        <v>1057</v>
      </c>
      <c r="AA6632">
        <v>4</v>
      </c>
      <c r="AB6632">
        <v>1691.2</v>
      </c>
      <c r="AC6632">
        <f>Table1_1[[#This Row],[Price]]*Table1_1[[#This Row],[Quantity]]</f>
        <v>4228</v>
      </c>
    </row>
    <row r="6633" spans="1:29" x14ac:dyDescent="0.3">
      <c r="A6633" t="s">
        <v>28</v>
      </c>
      <c r="B6633" t="s">
        <v>29</v>
      </c>
      <c r="C6633" t="s">
        <v>193</v>
      </c>
      <c r="D6633" t="s">
        <v>82</v>
      </c>
      <c r="E6633" t="s">
        <v>46</v>
      </c>
      <c r="F6633" t="s">
        <v>99</v>
      </c>
      <c r="G6633">
        <v>52</v>
      </c>
      <c r="H6633">
        <v>430275</v>
      </c>
      <c r="I6633" t="s">
        <v>34</v>
      </c>
      <c r="J6633" s="3">
        <v>43927</v>
      </c>
      <c r="K6633">
        <v>1400</v>
      </c>
      <c r="L6633" t="s">
        <v>26457</v>
      </c>
      <c r="M6633" t="s">
        <v>895</v>
      </c>
      <c r="N6633" t="s">
        <v>26458</v>
      </c>
      <c r="O6633" t="s">
        <v>26459</v>
      </c>
      <c r="P6633" t="s">
        <v>51</v>
      </c>
      <c r="Q6633">
        <v>7</v>
      </c>
      <c r="R6633" t="s">
        <v>40</v>
      </c>
      <c r="S6633" t="s">
        <v>41</v>
      </c>
      <c r="T6633">
        <v>87362</v>
      </c>
      <c r="U6633" s="1">
        <v>45547</v>
      </c>
      <c r="V6633" t="s">
        <v>180</v>
      </c>
      <c r="W6633">
        <v>476863</v>
      </c>
      <c r="X6633" t="s">
        <v>26460</v>
      </c>
      <c r="Y6633">
        <v>541</v>
      </c>
      <c r="Z6633">
        <v>1693</v>
      </c>
      <c r="AA6633">
        <v>6</v>
      </c>
      <c r="AB6633">
        <v>4063.2000000000003</v>
      </c>
      <c r="AC6633">
        <f>Table1_1[[#This Row],[Price]]*Table1_1[[#This Row],[Quantity]]</f>
        <v>10158</v>
      </c>
    </row>
    <row r="6634" spans="1:29" x14ac:dyDescent="0.3">
      <c r="A6634" t="s">
        <v>28</v>
      </c>
      <c r="B6634" t="s">
        <v>29</v>
      </c>
      <c r="C6634" t="s">
        <v>44</v>
      </c>
      <c r="D6634" t="s">
        <v>142</v>
      </c>
      <c r="E6634" t="s">
        <v>46</v>
      </c>
      <c r="F6634" t="s">
        <v>106</v>
      </c>
      <c r="G6634">
        <v>99</v>
      </c>
      <c r="H6634">
        <v>412528</v>
      </c>
      <c r="I6634" t="s">
        <v>34</v>
      </c>
      <c r="J6634" s="3">
        <v>44131</v>
      </c>
      <c r="K6634">
        <v>1300</v>
      </c>
      <c r="L6634" t="s">
        <v>26462</v>
      </c>
      <c r="M6634" t="s">
        <v>605</v>
      </c>
      <c r="N6634" t="s">
        <v>26463</v>
      </c>
      <c r="O6634">
        <v>-5071</v>
      </c>
      <c r="P6634" t="s">
        <v>71</v>
      </c>
      <c r="Q6634">
        <v>14</v>
      </c>
      <c r="R6634" t="s">
        <v>40</v>
      </c>
      <c r="S6634" t="s">
        <v>118</v>
      </c>
      <c r="T6634">
        <v>31430</v>
      </c>
      <c r="U6634" s="1">
        <v>45433</v>
      </c>
      <c r="V6634" t="s">
        <v>140</v>
      </c>
      <c r="W6634">
        <v>246497</v>
      </c>
      <c r="X6634" t="s">
        <v>26464</v>
      </c>
      <c r="Y6634">
        <v>768</v>
      </c>
      <c r="Z6634">
        <v>2279</v>
      </c>
      <c r="AA6634">
        <v>7</v>
      </c>
      <c r="AB6634">
        <v>6381.2000000000007</v>
      </c>
      <c r="AC6634">
        <f>Table1_1[[#This Row],[Price]]*Table1_1[[#This Row],[Quantity]]</f>
        <v>15953</v>
      </c>
    </row>
    <row r="6635" spans="1:29" x14ac:dyDescent="0.3">
      <c r="A6635" t="s">
        <v>28</v>
      </c>
      <c r="B6635" t="s">
        <v>29</v>
      </c>
      <c r="C6635" t="s">
        <v>157</v>
      </c>
      <c r="D6635" t="s">
        <v>248</v>
      </c>
      <c r="E6635" t="s">
        <v>32</v>
      </c>
      <c r="F6635" t="s">
        <v>355</v>
      </c>
      <c r="G6635">
        <v>36</v>
      </c>
      <c r="H6635">
        <v>432752</v>
      </c>
      <c r="I6635" t="s">
        <v>58</v>
      </c>
      <c r="J6635" s="3">
        <v>44408</v>
      </c>
      <c r="K6635">
        <v>1200</v>
      </c>
      <c r="L6635" t="s">
        <v>26466</v>
      </c>
      <c r="M6635" t="s">
        <v>605</v>
      </c>
      <c r="N6635" t="s">
        <v>26467</v>
      </c>
      <c r="O6635" t="s">
        <v>26468</v>
      </c>
      <c r="P6635" t="s">
        <v>87</v>
      </c>
      <c r="Q6635">
        <v>4</v>
      </c>
      <c r="R6635" t="s">
        <v>40</v>
      </c>
      <c r="S6635" t="s">
        <v>79</v>
      </c>
      <c r="T6635">
        <v>83415</v>
      </c>
      <c r="U6635" s="1">
        <v>45624</v>
      </c>
      <c r="V6635" t="s">
        <v>42</v>
      </c>
      <c r="W6635">
        <v>964275</v>
      </c>
      <c r="X6635" t="s">
        <v>26469</v>
      </c>
      <c r="Y6635">
        <v>284</v>
      </c>
      <c r="Z6635">
        <v>2435</v>
      </c>
      <c r="AA6635">
        <v>7</v>
      </c>
      <c r="AB6635">
        <v>6818</v>
      </c>
      <c r="AC6635">
        <f>Table1_1[[#This Row],[Price]]*Table1_1[[#This Row],[Quantity]]</f>
        <v>17045</v>
      </c>
    </row>
    <row r="6636" spans="1:29" x14ac:dyDescent="0.3">
      <c r="A6636" t="s">
        <v>28</v>
      </c>
      <c r="B6636" t="s">
        <v>29</v>
      </c>
      <c r="C6636" t="s">
        <v>157</v>
      </c>
      <c r="D6636" t="s">
        <v>566</v>
      </c>
      <c r="E6636" t="s">
        <v>46</v>
      </c>
      <c r="F6636" t="s">
        <v>47</v>
      </c>
      <c r="G6636">
        <v>14</v>
      </c>
      <c r="H6636">
        <v>415136</v>
      </c>
      <c r="I6636" t="s">
        <v>34</v>
      </c>
      <c r="J6636" s="3">
        <v>44723</v>
      </c>
      <c r="K6636">
        <v>1300</v>
      </c>
      <c r="L6636" t="s">
        <v>14511</v>
      </c>
      <c r="M6636" t="s">
        <v>152</v>
      </c>
      <c r="N6636" t="s">
        <v>26470</v>
      </c>
      <c r="O6636" t="s">
        <v>26471</v>
      </c>
      <c r="P6636" t="s">
        <v>39</v>
      </c>
      <c r="Q6636">
        <v>14</v>
      </c>
      <c r="R6636" t="s">
        <v>40</v>
      </c>
      <c r="S6636" t="s">
        <v>41</v>
      </c>
      <c r="T6636">
        <v>77463</v>
      </c>
      <c r="U6636" s="1">
        <v>45543</v>
      </c>
      <c r="V6636" t="s">
        <v>180</v>
      </c>
      <c r="W6636">
        <v>632683</v>
      </c>
      <c r="X6636" t="s">
        <v>26472</v>
      </c>
      <c r="Y6636">
        <v>548</v>
      </c>
      <c r="Z6636">
        <v>661</v>
      </c>
      <c r="AA6636">
        <v>1</v>
      </c>
      <c r="AB6636">
        <v>264.40000000000003</v>
      </c>
      <c r="AC6636">
        <f>Table1_1[[#This Row],[Price]]*Table1_1[[#This Row],[Quantity]]</f>
        <v>661</v>
      </c>
    </row>
    <row r="6637" spans="1:29" x14ac:dyDescent="0.3">
      <c r="A6637" t="s">
        <v>28</v>
      </c>
      <c r="B6637" t="s">
        <v>29</v>
      </c>
      <c r="C6637" t="s">
        <v>157</v>
      </c>
      <c r="D6637" t="s">
        <v>274</v>
      </c>
      <c r="E6637" t="s">
        <v>32</v>
      </c>
      <c r="F6637" t="s">
        <v>33</v>
      </c>
      <c r="G6637">
        <v>94</v>
      </c>
      <c r="H6637">
        <v>424721</v>
      </c>
      <c r="I6637" t="s">
        <v>34</v>
      </c>
      <c r="J6637" s="3">
        <v>44231</v>
      </c>
      <c r="K6637">
        <v>1300</v>
      </c>
      <c r="L6637" t="s">
        <v>26474</v>
      </c>
      <c r="M6637" t="s">
        <v>216</v>
      </c>
      <c r="N6637" t="s">
        <v>26475</v>
      </c>
      <c r="O6637">
        <v>7227892045</v>
      </c>
      <c r="P6637" t="s">
        <v>39</v>
      </c>
      <c r="Q6637">
        <v>18</v>
      </c>
      <c r="R6637" t="s">
        <v>88</v>
      </c>
      <c r="S6637" t="s">
        <v>41</v>
      </c>
      <c r="T6637">
        <v>63652</v>
      </c>
      <c r="U6637" s="1">
        <v>45511</v>
      </c>
      <c r="V6637" t="s">
        <v>64</v>
      </c>
      <c r="W6637">
        <v>978353</v>
      </c>
      <c r="X6637" t="s">
        <v>26476</v>
      </c>
      <c r="Y6637">
        <v>980</v>
      </c>
      <c r="Z6637">
        <v>2049</v>
      </c>
      <c r="AA6637">
        <v>7</v>
      </c>
      <c r="AB6637">
        <v>5737.2000000000007</v>
      </c>
      <c r="AC6637">
        <f>Table1_1[[#This Row],[Price]]*Table1_1[[#This Row],[Quantity]]</f>
        <v>14343</v>
      </c>
    </row>
    <row r="6638" spans="1:29" x14ac:dyDescent="0.3">
      <c r="A6638" t="s">
        <v>28</v>
      </c>
      <c r="B6638" t="s">
        <v>29</v>
      </c>
      <c r="C6638" t="s">
        <v>66</v>
      </c>
      <c r="D6638" t="s">
        <v>261</v>
      </c>
      <c r="E6638" t="s">
        <v>56</v>
      </c>
      <c r="F6638" t="s">
        <v>33</v>
      </c>
      <c r="G6638">
        <v>93</v>
      </c>
      <c r="H6638">
        <v>400916</v>
      </c>
      <c r="I6638" t="s">
        <v>34</v>
      </c>
      <c r="J6638" s="3">
        <v>44915</v>
      </c>
      <c r="K6638">
        <v>1400</v>
      </c>
      <c r="L6638" t="s">
        <v>26478</v>
      </c>
      <c r="M6638" t="s">
        <v>478</v>
      </c>
      <c r="N6638" t="s">
        <v>26479</v>
      </c>
      <c r="O6638" t="s">
        <v>26480</v>
      </c>
      <c r="P6638" t="s">
        <v>71</v>
      </c>
      <c r="Q6638">
        <v>15</v>
      </c>
      <c r="R6638" t="s">
        <v>88</v>
      </c>
      <c r="S6638" t="s">
        <v>79</v>
      </c>
      <c r="T6638">
        <v>13657</v>
      </c>
      <c r="U6638" s="1">
        <v>45490</v>
      </c>
      <c r="V6638" t="s">
        <v>126</v>
      </c>
      <c r="W6638">
        <v>372453</v>
      </c>
      <c r="X6638" t="s">
        <v>26481</v>
      </c>
      <c r="Y6638">
        <v>515</v>
      </c>
      <c r="Z6638">
        <v>1759</v>
      </c>
      <c r="AA6638">
        <v>1</v>
      </c>
      <c r="AB6638">
        <v>703.6</v>
      </c>
      <c r="AC6638">
        <f>Table1_1[[#This Row],[Price]]*Table1_1[[#This Row],[Quantity]]</f>
        <v>1759</v>
      </c>
    </row>
    <row r="6639" spans="1:29" x14ac:dyDescent="0.3">
      <c r="A6639" t="s">
        <v>28</v>
      </c>
      <c r="B6639" t="s">
        <v>29</v>
      </c>
      <c r="C6639" t="s">
        <v>157</v>
      </c>
      <c r="D6639" t="s">
        <v>511</v>
      </c>
      <c r="E6639" t="s">
        <v>32</v>
      </c>
      <c r="F6639" t="s">
        <v>113</v>
      </c>
      <c r="G6639">
        <v>20</v>
      </c>
      <c r="H6639">
        <v>412308</v>
      </c>
      <c r="I6639" t="s">
        <v>58</v>
      </c>
      <c r="J6639" s="3">
        <v>44046</v>
      </c>
      <c r="K6639">
        <v>1300</v>
      </c>
      <c r="L6639" t="s">
        <v>26482</v>
      </c>
      <c r="M6639" t="s">
        <v>1212</v>
      </c>
      <c r="N6639" t="s">
        <v>26483</v>
      </c>
      <c r="O6639" t="s">
        <v>26484</v>
      </c>
      <c r="P6639" t="s">
        <v>71</v>
      </c>
      <c r="Q6639">
        <v>8</v>
      </c>
      <c r="R6639" t="s">
        <v>40</v>
      </c>
      <c r="S6639" t="s">
        <v>118</v>
      </c>
      <c r="T6639">
        <v>98089</v>
      </c>
      <c r="U6639" s="1">
        <v>45357</v>
      </c>
      <c r="V6639" t="s">
        <v>72</v>
      </c>
      <c r="W6639">
        <v>948354</v>
      </c>
      <c r="X6639" t="s">
        <v>26485</v>
      </c>
      <c r="Y6639">
        <v>744</v>
      </c>
      <c r="Z6639">
        <v>2082</v>
      </c>
      <c r="AA6639">
        <v>5</v>
      </c>
      <c r="AB6639">
        <v>4164</v>
      </c>
      <c r="AC6639">
        <f>Table1_1[[#This Row],[Price]]*Table1_1[[#This Row],[Quantity]]</f>
        <v>10410</v>
      </c>
    </row>
    <row r="6640" spans="1:29" x14ac:dyDescent="0.3">
      <c r="A6640" t="s">
        <v>28</v>
      </c>
      <c r="B6640" t="s">
        <v>29</v>
      </c>
      <c r="C6640" t="s">
        <v>91</v>
      </c>
      <c r="D6640" t="s">
        <v>98</v>
      </c>
      <c r="E6640" t="s">
        <v>32</v>
      </c>
      <c r="F6640" t="s">
        <v>135</v>
      </c>
      <c r="G6640">
        <v>97</v>
      </c>
      <c r="H6640">
        <v>433999</v>
      </c>
      <c r="I6640" t="s">
        <v>58</v>
      </c>
      <c r="J6640" s="3">
        <v>44974</v>
      </c>
      <c r="K6640">
        <v>1100</v>
      </c>
      <c r="L6640" t="s">
        <v>26486</v>
      </c>
      <c r="M6640" t="s">
        <v>1017</v>
      </c>
      <c r="N6640" t="s">
        <v>26487</v>
      </c>
      <c r="O6640">
        <v>9042351211</v>
      </c>
      <c r="P6640" t="s">
        <v>39</v>
      </c>
      <c r="Q6640">
        <v>19</v>
      </c>
      <c r="R6640" t="s">
        <v>40</v>
      </c>
      <c r="S6640" t="s">
        <v>41</v>
      </c>
      <c r="T6640">
        <v>80675</v>
      </c>
      <c r="U6640" s="1">
        <v>45432</v>
      </c>
      <c r="V6640" t="s">
        <v>140</v>
      </c>
      <c r="W6640">
        <v>316542</v>
      </c>
      <c r="X6640" t="s">
        <v>26488</v>
      </c>
      <c r="Y6640">
        <v>545</v>
      </c>
      <c r="Z6640">
        <v>2144</v>
      </c>
      <c r="AA6640">
        <v>4</v>
      </c>
      <c r="AB6640">
        <v>3430.4</v>
      </c>
      <c r="AC6640">
        <f>Table1_1[[#This Row],[Price]]*Table1_1[[#This Row],[Quantity]]</f>
        <v>8576</v>
      </c>
    </row>
    <row r="6641" spans="1:29" x14ac:dyDescent="0.3">
      <c r="A6641" t="s">
        <v>28</v>
      </c>
      <c r="B6641" t="s">
        <v>29</v>
      </c>
      <c r="C6641" t="s">
        <v>157</v>
      </c>
      <c r="D6641" t="s">
        <v>261</v>
      </c>
      <c r="E6641" t="s">
        <v>32</v>
      </c>
      <c r="F6641" t="s">
        <v>106</v>
      </c>
      <c r="G6641">
        <v>33</v>
      </c>
      <c r="H6641">
        <v>437627</v>
      </c>
      <c r="I6641" t="s">
        <v>58</v>
      </c>
      <c r="J6641" s="3">
        <v>44354</v>
      </c>
      <c r="K6641">
        <v>1400</v>
      </c>
      <c r="L6641" t="s">
        <v>26489</v>
      </c>
      <c r="M6641" t="s">
        <v>205</v>
      </c>
      <c r="N6641" t="s">
        <v>26490</v>
      </c>
      <c r="O6641" t="s">
        <v>26491</v>
      </c>
      <c r="P6641" t="s">
        <v>87</v>
      </c>
      <c r="Q6641">
        <v>18</v>
      </c>
      <c r="R6641" t="s">
        <v>88</v>
      </c>
      <c r="S6641" t="s">
        <v>118</v>
      </c>
      <c r="T6641">
        <v>86310</v>
      </c>
      <c r="U6641" s="1">
        <v>45623</v>
      </c>
      <c r="V6641" t="s">
        <v>42</v>
      </c>
      <c r="W6641">
        <v>231345</v>
      </c>
      <c r="X6641" t="s">
        <v>26492</v>
      </c>
      <c r="Y6641">
        <v>233</v>
      </c>
      <c r="Z6641">
        <v>1911</v>
      </c>
      <c r="AA6641">
        <v>3</v>
      </c>
      <c r="AB6641">
        <v>2293.2000000000003</v>
      </c>
      <c r="AC6641">
        <f>Table1_1[[#This Row],[Price]]*Table1_1[[#This Row],[Quantity]]</f>
        <v>5733</v>
      </c>
    </row>
    <row r="6642" spans="1:29" x14ac:dyDescent="0.3">
      <c r="A6642" t="s">
        <v>28</v>
      </c>
      <c r="B6642" t="s">
        <v>29</v>
      </c>
      <c r="C6642" t="s">
        <v>44</v>
      </c>
      <c r="D6642" t="s">
        <v>45</v>
      </c>
      <c r="E6642" t="s">
        <v>46</v>
      </c>
      <c r="F6642" t="s">
        <v>106</v>
      </c>
      <c r="G6642">
        <v>46</v>
      </c>
      <c r="H6642">
        <v>431042</v>
      </c>
      <c r="I6642" t="s">
        <v>58</v>
      </c>
      <c r="J6642" s="3">
        <v>44433</v>
      </c>
      <c r="K6642">
        <v>1100</v>
      </c>
      <c r="L6642" t="s">
        <v>26493</v>
      </c>
      <c r="M6642" t="s">
        <v>222</v>
      </c>
      <c r="N6642" t="s">
        <v>26494</v>
      </c>
      <c r="O6642" t="s">
        <v>26495</v>
      </c>
      <c r="P6642" t="s">
        <v>71</v>
      </c>
      <c r="Q6642">
        <v>14</v>
      </c>
      <c r="R6642" t="s">
        <v>88</v>
      </c>
      <c r="S6642" t="s">
        <v>41</v>
      </c>
      <c r="T6642">
        <v>16478</v>
      </c>
      <c r="U6642" s="1">
        <v>45451</v>
      </c>
      <c r="V6642" t="s">
        <v>52</v>
      </c>
      <c r="W6642">
        <v>653499</v>
      </c>
      <c r="X6642" t="s">
        <v>26496</v>
      </c>
      <c r="Y6642">
        <v>372</v>
      </c>
      <c r="Z6642">
        <v>1785</v>
      </c>
      <c r="AA6642">
        <v>6</v>
      </c>
      <c r="AB6642">
        <v>4284</v>
      </c>
      <c r="AC6642">
        <f>Table1_1[[#This Row],[Price]]*Table1_1[[#This Row],[Quantity]]</f>
        <v>10710</v>
      </c>
    </row>
    <row r="6643" spans="1:29" x14ac:dyDescent="0.3">
      <c r="A6643" t="s">
        <v>28</v>
      </c>
      <c r="B6643" t="s">
        <v>29</v>
      </c>
      <c r="C6643" t="s">
        <v>193</v>
      </c>
      <c r="D6643" t="s">
        <v>163</v>
      </c>
      <c r="E6643" t="s">
        <v>32</v>
      </c>
      <c r="F6643" t="s">
        <v>135</v>
      </c>
      <c r="G6643">
        <v>52</v>
      </c>
      <c r="H6643">
        <v>437475</v>
      </c>
      <c r="I6643" t="s">
        <v>58</v>
      </c>
      <c r="J6643" s="3">
        <v>44951</v>
      </c>
      <c r="K6643">
        <v>1300</v>
      </c>
      <c r="L6643" t="s">
        <v>26497</v>
      </c>
      <c r="M6643" t="s">
        <v>417</v>
      </c>
      <c r="N6643" t="s">
        <v>26498</v>
      </c>
      <c r="O6643" t="s">
        <v>26499</v>
      </c>
      <c r="P6643" t="s">
        <v>39</v>
      </c>
      <c r="Q6643">
        <v>5</v>
      </c>
      <c r="R6643" t="s">
        <v>40</v>
      </c>
      <c r="S6643" t="s">
        <v>79</v>
      </c>
      <c r="T6643">
        <v>50535</v>
      </c>
      <c r="U6643" s="1">
        <v>45452</v>
      </c>
      <c r="V6643" t="s">
        <v>52</v>
      </c>
      <c r="W6643">
        <v>294603</v>
      </c>
      <c r="X6643" t="s">
        <v>26500</v>
      </c>
      <c r="Y6643">
        <v>599</v>
      </c>
      <c r="Z6643">
        <v>1815</v>
      </c>
      <c r="AA6643">
        <v>3</v>
      </c>
      <c r="AB6643">
        <v>2178</v>
      </c>
      <c r="AC6643">
        <f>Table1_1[[#This Row],[Price]]*Table1_1[[#This Row],[Quantity]]</f>
        <v>5445</v>
      </c>
    </row>
    <row r="6644" spans="1:29" x14ac:dyDescent="0.3">
      <c r="A6644" t="s">
        <v>28</v>
      </c>
      <c r="B6644" t="s">
        <v>29</v>
      </c>
      <c r="C6644" t="s">
        <v>157</v>
      </c>
      <c r="D6644" t="s">
        <v>163</v>
      </c>
      <c r="E6644" t="s">
        <v>32</v>
      </c>
      <c r="F6644" t="s">
        <v>57</v>
      </c>
      <c r="G6644">
        <v>83</v>
      </c>
      <c r="H6644">
        <v>433460</v>
      </c>
      <c r="I6644" t="s">
        <v>34</v>
      </c>
      <c r="J6644" s="3">
        <v>44294</v>
      </c>
      <c r="K6644">
        <v>1200</v>
      </c>
      <c r="L6644" t="s">
        <v>26501</v>
      </c>
      <c r="M6644" t="s">
        <v>496</v>
      </c>
      <c r="N6644" t="s">
        <v>26502</v>
      </c>
      <c r="O6644" t="s">
        <v>26503</v>
      </c>
      <c r="P6644" t="s">
        <v>87</v>
      </c>
      <c r="Q6644">
        <v>13</v>
      </c>
      <c r="R6644" t="s">
        <v>88</v>
      </c>
      <c r="S6644" t="s">
        <v>63</v>
      </c>
      <c r="T6644">
        <v>65289</v>
      </c>
      <c r="U6644" s="1">
        <v>45622</v>
      </c>
      <c r="V6644" t="s">
        <v>42</v>
      </c>
      <c r="W6644">
        <v>487902</v>
      </c>
      <c r="X6644" t="s">
        <v>26504</v>
      </c>
      <c r="Y6644">
        <v>780</v>
      </c>
      <c r="Z6644">
        <v>1134</v>
      </c>
      <c r="AA6644">
        <v>7</v>
      </c>
      <c r="AB6644">
        <v>3175.2000000000003</v>
      </c>
      <c r="AC6644">
        <f>Table1_1[[#This Row],[Price]]*Table1_1[[#This Row],[Quantity]]</f>
        <v>7938</v>
      </c>
    </row>
    <row r="6645" spans="1:29" x14ac:dyDescent="0.3">
      <c r="A6645" t="s">
        <v>28</v>
      </c>
      <c r="B6645" t="s">
        <v>29</v>
      </c>
      <c r="C6645" t="s">
        <v>54</v>
      </c>
      <c r="D6645" t="s">
        <v>411</v>
      </c>
      <c r="E6645" t="s">
        <v>56</v>
      </c>
      <c r="F6645" t="s">
        <v>355</v>
      </c>
      <c r="G6645">
        <v>40</v>
      </c>
      <c r="H6645">
        <v>416389</v>
      </c>
      <c r="I6645" t="s">
        <v>58</v>
      </c>
      <c r="J6645" s="3">
        <v>45572</v>
      </c>
      <c r="K6645">
        <v>1400</v>
      </c>
      <c r="L6645" t="s">
        <v>26505</v>
      </c>
      <c r="M6645" t="s">
        <v>605</v>
      </c>
      <c r="N6645" t="s">
        <v>26506</v>
      </c>
      <c r="O6645" t="s">
        <v>26507</v>
      </c>
      <c r="P6645" t="s">
        <v>87</v>
      </c>
      <c r="Q6645">
        <v>14</v>
      </c>
      <c r="R6645" t="s">
        <v>88</v>
      </c>
      <c r="S6645" t="s">
        <v>41</v>
      </c>
      <c r="T6645">
        <v>22679</v>
      </c>
      <c r="U6645" s="1">
        <v>45395</v>
      </c>
      <c r="V6645" t="s">
        <v>80</v>
      </c>
      <c r="W6645">
        <v>838337</v>
      </c>
      <c r="X6645" t="s">
        <v>26508</v>
      </c>
      <c r="Y6645">
        <v>653</v>
      </c>
      <c r="Z6645">
        <v>1945</v>
      </c>
      <c r="AA6645">
        <v>4</v>
      </c>
      <c r="AB6645">
        <v>3112</v>
      </c>
      <c r="AC6645">
        <f>Table1_1[[#This Row],[Price]]*Table1_1[[#This Row],[Quantity]]</f>
        <v>7780</v>
      </c>
    </row>
    <row r="6646" spans="1:29" x14ac:dyDescent="0.3">
      <c r="A6646" t="s">
        <v>28</v>
      </c>
      <c r="B6646" t="s">
        <v>29</v>
      </c>
      <c r="C6646" t="s">
        <v>44</v>
      </c>
      <c r="D6646" t="s">
        <v>142</v>
      </c>
      <c r="E6646" t="s">
        <v>56</v>
      </c>
      <c r="F6646" t="s">
        <v>99</v>
      </c>
      <c r="G6646">
        <v>31</v>
      </c>
      <c r="H6646">
        <v>431721</v>
      </c>
      <c r="I6646" t="s">
        <v>58</v>
      </c>
      <c r="J6646" s="3">
        <v>45057</v>
      </c>
      <c r="K6646">
        <v>1000</v>
      </c>
      <c r="L6646" t="s">
        <v>26509</v>
      </c>
      <c r="M6646" t="s">
        <v>736</v>
      </c>
      <c r="N6646" t="s">
        <v>26510</v>
      </c>
      <c r="O6646" t="s">
        <v>26511</v>
      </c>
      <c r="P6646" t="s">
        <v>51</v>
      </c>
      <c r="Q6646">
        <v>20</v>
      </c>
      <c r="R6646" t="s">
        <v>88</v>
      </c>
      <c r="S6646" t="s">
        <v>118</v>
      </c>
      <c r="T6646">
        <v>10749</v>
      </c>
      <c r="U6646" s="1">
        <v>45359</v>
      </c>
      <c r="V6646" t="s">
        <v>72</v>
      </c>
      <c r="W6646">
        <v>193373</v>
      </c>
      <c r="X6646" t="s">
        <v>26512</v>
      </c>
      <c r="Y6646">
        <v>923</v>
      </c>
      <c r="Z6646">
        <v>952</v>
      </c>
      <c r="AA6646">
        <v>1</v>
      </c>
      <c r="AB6646">
        <v>380.8</v>
      </c>
      <c r="AC6646">
        <f>Table1_1[[#This Row],[Price]]*Table1_1[[#This Row],[Quantity]]</f>
        <v>952</v>
      </c>
    </row>
    <row r="6647" spans="1:29" x14ac:dyDescent="0.3">
      <c r="A6647" t="s">
        <v>28</v>
      </c>
      <c r="B6647" t="s">
        <v>29</v>
      </c>
      <c r="C6647" t="s">
        <v>193</v>
      </c>
      <c r="D6647" t="s">
        <v>134</v>
      </c>
      <c r="E6647" t="s">
        <v>56</v>
      </c>
      <c r="F6647" t="s">
        <v>83</v>
      </c>
      <c r="G6647">
        <v>51</v>
      </c>
      <c r="H6647">
        <v>430505</v>
      </c>
      <c r="I6647" t="s">
        <v>34</v>
      </c>
      <c r="J6647" s="3">
        <v>44455</v>
      </c>
      <c r="K6647">
        <v>950</v>
      </c>
      <c r="L6647" t="s">
        <v>26513</v>
      </c>
      <c r="M6647" t="s">
        <v>200</v>
      </c>
      <c r="N6647" t="s">
        <v>26514</v>
      </c>
      <c r="O6647" t="s">
        <v>26515</v>
      </c>
      <c r="P6647" t="s">
        <v>51</v>
      </c>
      <c r="Q6647">
        <v>7</v>
      </c>
      <c r="R6647" t="s">
        <v>88</v>
      </c>
      <c r="S6647" t="s">
        <v>41</v>
      </c>
      <c r="T6647">
        <v>44878</v>
      </c>
      <c r="U6647" s="1">
        <v>45489</v>
      </c>
      <c r="V6647" t="s">
        <v>126</v>
      </c>
      <c r="W6647">
        <v>657616</v>
      </c>
      <c r="X6647" t="s">
        <v>26516</v>
      </c>
      <c r="Y6647">
        <v>432</v>
      </c>
      <c r="Z6647">
        <v>1004</v>
      </c>
      <c r="AA6647">
        <v>5</v>
      </c>
      <c r="AB6647">
        <v>2008</v>
      </c>
      <c r="AC6647">
        <f>Table1_1[[#This Row],[Price]]*Table1_1[[#This Row],[Quantity]]</f>
        <v>5020</v>
      </c>
    </row>
    <row r="6648" spans="1:29" x14ac:dyDescent="0.3">
      <c r="A6648" t="s">
        <v>28</v>
      </c>
      <c r="B6648" t="s">
        <v>29</v>
      </c>
      <c r="C6648" t="s">
        <v>91</v>
      </c>
      <c r="D6648" t="s">
        <v>74</v>
      </c>
      <c r="E6648" t="s">
        <v>46</v>
      </c>
      <c r="F6648" t="s">
        <v>135</v>
      </c>
      <c r="G6648">
        <v>12</v>
      </c>
      <c r="H6648">
        <v>439887</v>
      </c>
      <c r="I6648" t="s">
        <v>34</v>
      </c>
      <c r="J6648" s="3">
        <v>44906</v>
      </c>
      <c r="K6648">
        <v>1100</v>
      </c>
      <c r="L6648" t="s">
        <v>26517</v>
      </c>
      <c r="M6648" t="s">
        <v>123</v>
      </c>
      <c r="N6648" t="s">
        <v>26518</v>
      </c>
      <c r="O6648" t="s">
        <v>26519</v>
      </c>
      <c r="P6648" t="s">
        <v>39</v>
      </c>
      <c r="Q6648">
        <v>19</v>
      </c>
      <c r="R6648" t="s">
        <v>40</v>
      </c>
      <c r="S6648" t="s">
        <v>79</v>
      </c>
      <c r="T6648">
        <v>17846</v>
      </c>
      <c r="U6648" s="1">
        <v>45605</v>
      </c>
      <c r="V6648" t="s">
        <v>42</v>
      </c>
      <c r="W6648">
        <v>729688</v>
      </c>
      <c r="X6648" t="s">
        <v>26520</v>
      </c>
      <c r="Y6648">
        <v>695</v>
      </c>
      <c r="Z6648">
        <v>1617</v>
      </c>
      <c r="AA6648">
        <v>2</v>
      </c>
      <c r="AB6648">
        <v>1293.6000000000001</v>
      </c>
      <c r="AC6648">
        <f>Table1_1[[#This Row],[Price]]*Table1_1[[#This Row],[Quantity]]</f>
        <v>3234</v>
      </c>
    </row>
    <row r="6649" spans="1:29" x14ac:dyDescent="0.3">
      <c r="A6649" t="s">
        <v>28</v>
      </c>
      <c r="B6649" t="s">
        <v>29</v>
      </c>
      <c r="C6649" t="s">
        <v>91</v>
      </c>
      <c r="D6649" t="s">
        <v>98</v>
      </c>
      <c r="E6649" t="s">
        <v>46</v>
      </c>
      <c r="F6649" t="s">
        <v>355</v>
      </c>
      <c r="G6649">
        <v>4</v>
      </c>
      <c r="H6649">
        <v>405575</v>
      </c>
      <c r="I6649" t="s">
        <v>34</v>
      </c>
      <c r="J6649" s="3">
        <v>44008</v>
      </c>
      <c r="K6649">
        <v>1200</v>
      </c>
      <c r="L6649" t="s">
        <v>2533</v>
      </c>
      <c r="M6649" t="s">
        <v>1212</v>
      </c>
      <c r="N6649" t="s">
        <v>26521</v>
      </c>
      <c r="O6649" t="s">
        <v>26522</v>
      </c>
      <c r="P6649" t="s">
        <v>51</v>
      </c>
      <c r="Q6649">
        <v>13</v>
      </c>
      <c r="R6649" t="s">
        <v>88</v>
      </c>
      <c r="S6649" t="s">
        <v>63</v>
      </c>
      <c r="T6649">
        <v>54101</v>
      </c>
      <c r="U6649" s="1">
        <v>45513</v>
      </c>
      <c r="V6649" t="s">
        <v>64</v>
      </c>
      <c r="W6649">
        <v>276330</v>
      </c>
      <c r="X6649" t="s">
        <v>26523</v>
      </c>
      <c r="Y6649">
        <v>307</v>
      </c>
      <c r="Z6649">
        <v>1488</v>
      </c>
      <c r="AA6649">
        <v>8</v>
      </c>
      <c r="AB6649">
        <v>4761.6000000000004</v>
      </c>
      <c r="AC6649">
        <f>Table1_1[[#This Row],[Price]]*Table1_1[[#This Row],[Quantity]]</f>
        <v>11904</v>
      </c>
    </row>
    <row r="6650" spans="1:29" x14ac:dyDescent="0.3">
      <c r="A6650" t="s">
        <v>28</v>
      </c>
      <c r="B6650" t="s">
        <v>29</v>
      </c>
      <c r="C6650" t="s">
        <v>148</v>
      </c>
      <c r="D6650" t="s">
        <v>349</v>
      </c>
      <c r="E6650" t="s">
        <v>56</v>
      </c>
      <c r="F6650" t="s">
        <v>57</v>
      </c>
      <c r="G6650">
        <v>18</v>
      </c>
      <c r="H6650">
        <v>438713</v>
      </c>
      <c r="I6650" t="s">
        <v>58</v>
      </c>
      <c r="J6650" s="3">
        <v>44328</v>
      </c>
      <c r="K6650">
        <v>1100</v>
      </c>
      <c r="L6650" t="s">
        <v>26524</v>
      </c>
      <c r="M6650" t="s">
        <v>605</v>
      </c>
      <c r="N6650" t="s">
        <v>26525</v>
      </c>
      <c r="O6650" t="s">
        <v>26526</v>
      </c>
      <c r="P6650" t="s">
        <v>51</v>
      </c>
      <c r="Q6650">
        <v>6</v>
      </c>
      <c r="R6650" t="s">
        <v>40</v>
      </c>
      <c r="S6650" t="s">
        <v>118</v>
      </c>
      <c r="T6650">
        <v>51789</v>
      </c>
      <c r="U6650" s="1">
        <v>45403</v>
      </c>
      <c r="V6650" t="s">
        <v>80</v>
      </c>
      <c r="W6650">
        <v>753640</v>
      </c>
      <c r="X6650" t="s">
        <v>26527</v>
      </c>
      <c r="Y6650">
        <v>875</v>
      </c>
      <c r="Z6650">
        <v>1217</v>
      </c>
      <c r="AA6650">
        <v>2</v>
      </c>
      <c r="AB6650">
        <v>973.6</v>
      </c>
      <c r="AC6650">
        <f>Table1_1[[#This Row],[Price]]*Table1_1[[#This Row],[Quantity]]</f>
        <v>2434</v>
      </c>
    </row>
    <row r="6651" spans="1:29" x14ac:dyDescent="0.3">
      <c r="A6651" t="s">
        <v>28</v>
      </c>
      <c r="B6651" t="s">
        <v>29</v>
      </c>
      <c r="C6651" t="s">
        <v>66</v>
      </c>
      <c r="D6651" t="s">
        <v>349</v>
      </c>
      <c r="E6651" t="s">
        <v>46</v>
      </c>
      <c r="F6651" t="s">
        <v>83</v>
      </c>
      <c r="G6651">
        <v>48</v>
      </c>
      <c r="H6651">
        <v>424307</v>
      </c>
      <c r="I6651" t="s">
        <v>34</v>
      </c>
      <c r="J6651" s="3">
        <v>45221</v>
      </c>
      <c r="K6651">
        <v>1200</v>
      </c>
      <c r="L6651" t="s">
        <v>25196</v>
      </c>
      <c r="M6651" t="s">
        <v>287</v>
      </c>
      <c r="N6651" t="s">
        <v>26528</v>
      </c>
      <c r="O6651" t="s">
        <v>26529</v>
      </c>
      <c r="P6651" t="s">
        <v>51</v>
      </c>
      <c r="Q6651">
        <v>20</v>
      </c>
      <c r="R6651" t="s">
        <v>88</v>
      </c>
      <c r="S6651" t="s">
        <v>79</v>
      </c>
      <c r="T6651">
        <v>10638</v>
      </c>
      <c r="U6651" s="1">
        <v>45501</v>
      </c>
      <c r="V6651" t="s">
        <v>126</v>
      </c>
      <c r="W6651">
        <v>901035</v>
      </c>
      <c r="X6651" t="s">
        <v>26530</v>
      </c>
      <c r="Y6651">
        <v>365</v>
      </c>
      <c r="Z6651">
        <v>2857</v>
      </c>
      <c r="AA6651">
        <v>6</v>
      </c>
      <c r="AB6651">
        <v>6856.8</v>
      </c>
      <c r="AC6651">
        <f>Table1_1[[#This Row],[Price]]*Table1_1[[#This Row],[Quantity]]</f>
        <v>17142</v>
      </c>
    </row>
    <row r="6652" spans="1:29" x14ac:dyDescent="0.3">
      <c r="A6652" t="s">
        <v>28</v>
      </c>
      <c r="B6652" t="s">
        <v>29</v>
      </c>
      <c r="C6652" t="s">
        <v>148</v>
      </c>
      <c r="D6652" t="s">
        <v>31</v>
      </c>
      <c r="E6652" t="s">
        <v>56</v>
      </c>
      <c r="F6652" t="s">
        <v>33</v>
      </c>
      <c r="G6652">
        <v>10</v>
      </c>
      <c r="H6652">
        <v>412051</v>
      </c>
      <c r="I6652" t="s">
        <v>58</v>
      </c>
      <c r="J6652" s="3">
        <v>44978</v>
      </c>
      <c r="K6652">
        <v>1400</v>
      </c>
      <c r="L6652" t="s">
        <v>26531</v>
      </c>
      <c r="M6652" t="s">
        <v>1048</v>
      </c>
      <c r="N6652" t="s">
        <v>26532</v>
      </c>
      <c r="O6652" t="s">
        <v>26533</v>
      </c>
      <c r="P6652" t="s">
        <v>87</v>
      </c>
      <c r="Q6652">
        <v>7</v>
      </c>
      <c r="R6652" t="s">
        <v>88</v>
      </c>
      <c r="S6652" t="s">
        <v>79</v>
      </c>
      <c r="T6652">
        <v>10645</v>
      </c>
      <c r="U6652" s="1">
        <v>45301</v>
      </c>
      <c r="V6652" t="s">
        <v>111</v>
      </c>
      <c r="W6652">
        <v>652361</v>
      </c>
      <c r="X6652" t="s">
        <v>26534</v>
      </c>
      <c r="Y6652">
        <v>778</v>
      </c>
      <c r="Z6652">
        <v>766</v>
      </c>
      <c r="AA6652">
        <v>2</v>
      </c>
      <c r="AB6652">
        <v>612.80000000000007</v>
      </c>
      <c r="AC6652">
        <f>Table1_1[[#This Row],[Price]]*Table1_1[[#This Row],[Quantity]]</f>
        <v>1532</v>
      </c>
    </row>
    <row r="6653" spans="1:29" x14ac:dyDescent="0.3">
      <c r="A6653" t="s">
        <v>28</v>
      </c>
      <c r="B6653" t="s">
        <v>29</v>
      </c>
      <c r="C6653" t="s">
        <v>193</v>
      </c>
      <c r="D6653" t="s">
        <v>611</v>
      </c>
      <c r="E6653" t="s">
        <v>56</v>
      </c>
      <c r="F6653" t="s">
        <v>175</v>
      </c>
      <c r="G6653">
        <v>67</v>
      </c>
      <c r="H6653">
        <v>435370</v>
      </c>
      <c r="I6653" t="s">
        <v>34</v>
      </c>
      <c r="J6653" s="3">
        <v>44338</v>
      </c>
      <c r="K6653">
        <v>800</v>
      </c>
      <c r="L6653" t="s">
        <v>26536</v>
      </c>
      <c r="M6653" t="s">
        <v>1356</v>
      </c>
      <c r="N6653" t="s">
        <v>26537</v>
      </c>
      <c r="O6653" t="s">
        <v>26538</v>
      </c>
      <c r="P6653" t="s">
        <v>71</v>
      </c>
      <c r="Q6653">
        <v>10</v>
      </c>
      <c r="R6653" t="s">
        <v>88</v>
      </c>
      <c r="S6653" t="s">
        <v>63</v>
      </c>
      <c r="T6653">
        <v>41045</v>
      </c>
      <c r="U6653" s="1">
        <v>45382</v>
      </c>
      <c r="V6653" t="s">
        <v>72</v>
      </c>
      <c r="W6653">
        <v>123887</v>
      </c>
      <c r="X6653" t="s">
        <v>26539</v>
      </c>
      <c r="Y6653">
        <v>411</v>
      </c>
      <c r="Z6653">
        <v>1367</v>
      </c>
      <c r="AA6653">
        <v>4</v>
      </c>
      <c r="AB6653">
        <v>2187.2000000000003</v>
      </c>
      <c r="AC6653">
        <f>Table1_1[[#This Row],[Price]]*Table1_1[[#This Row],[Quantity]]</f>
        <v>5468</v>
      </c>
    </row>
    <row r="6654" spans="1:29" x14ac:dyDescent="0.3">
      <c r="A6654" t="s">
        <v>28</v>
      </c>
      <c r="B6654" t="s">
        <v>29</v>
      </c>
      <c r="C6654" t="s">
        <v>54</v>
      </c>
      <c r="D6654" t="s">
        <v>267</v>
      </c>
      <c r="E6654" t="s">
        <v>32</v>
      </c>
      <c r="F6654" t="s">
        <v>113</v>
      </c>
      <c r="G6654">
        <v>58</v>
      </c>
      <c r="H6654">
        <v>434297</v>
      </c>
      <c r="I6654" t="s">
        <v>34</v>
      </c>
      <c r="J6654" s="3">
        <v>45179</v>
      </c>
      <c r="K6654">
        <v>950</v>
      </c>
      <c r="L6654" t="s">
        <v>26541</v>
      </c>
      <c r="M6654" t="s">
        <v>736</v>
      </c>
      <c r="N6654" t="s">
        <v>26542</v>
      </c>
      <c r="O6654" t="s">
        <v>26543</v>
      </c>
      <c r="P6654" t="s">
        <v>51</v>
      </c>
      <c r="Q6654">
        <v>17</v>
      </c>
      <c r="R6654" t="s">
        <v>88</v>
      </c>
      <c r="S6654" t="s">
        <v>41</v>
      </c>
      <c r="T6654">
        <v>45231</v>
      </c>
      <c r="U6654" s="1">
        <v>45528</v>
      </c>
      <c r="V6654" t="s">
        <v>64</v>
      </c>
      <c r="W6654">
        <v>253213</v>
      </c>
      <c r="X6654" t="s">
        <v>26544</v>
      </c>
      <c r="Y6654">
        <v>823</v>
      </c>
      <c r="Z6654">
        <v>2571</v>
      </c>
      <c r="AA6654">
        <v>8</v>
      </c>
      <c r="AB6654">
        <v>8227.2000000000007</v>
      </c>
      <c r="AC6654">
        <f>Table1_1[[#This Row],[Price]]*Table1_1[[#This Row],[Quantity]]</f>
        <v>20568</v>
      </c>
    </row>
    <row r="6655" spans="1:29" x14ac:dyDescent="0.3">
      <c r="A6655" t="s">
        <v>28</v>
      </c>
      <c r="B6655" t="s">
        <v>29</v>
      </c>
      <c r="C6655" t="s">
        <v>193</v>
      </c>
      <c r="D6655" t="s">
        <v>364</v>
      </c>
      <c r="E6655" t="s">
        <v>56</v>
      </c>
      <c r="F6655" t="s">
        <v>175</v>
      </c>
      <c r="G6655">
        <v>50</v>
      </c>
      <c r="H6655">
        <v>436612</v>
      </c>
      <c r="I6655" t="s">
        <v>34</v>
      </c>
      <c r="J6655" s="3">
        <v>44344</v>
      </c>
      <c r="K6655">
        <v>1100</v>
      </c>
      <c r="L6655" t="s">
        <v>25436</v>
      </c>
      <c r="M6655" t="s">
        <v>496</v>
      </c>
      <c r="N6655" t="s">
        <v>26545</v>
      </c>
      <c r="O6655" t="s">
        <v>26546</v>
      </c>
      <c r="P6655" t="s">
        <v>39</v>
      </c>
      <c r="Q6655">
        <v>17</v>
      </c>
      <c r="R6655" t="s">
        <v>40</v>
      </c>
      <c r="S6655" t="s">
        <v>63</v>
      </c>
      <c r="T6655">
        <v>40116</v>
      </c>
      <c r="U6655" s="1">
        <v>45508</v>
      </c>
      <c r="V6655" t="s">
        <v>64</v>
      </c>
      <c r="W6655">
        <v>182619</v>
      </c>
      <c r="X6655" t="s">
        <v>26547</v>
      </c>
      <c r="Y6655">
        <v>414</v>
      </c>
      <c r="Z6655">
        <v>2451</v>
      </c>
      <c r="AA6655">
        <v>3</v>
      </c>
      <c r="AB6655">
        <v>2941.2000000000003</v>
      </c>
      <c r="AC6655">
        <f>Table1_1[[#This Row],[Price]]*Table1_1[[#This Row],[Quantity]]</f>
        <v>7353</v>
      </c>
    </row>
    <row r="6656" spans="1:29" x14ac:dyDescent="0.3">
      <c r="A6656" t="s">
        <v>28</v>
      </c>
      <c r="B6656" t="s">
        <v>29</v>
      </c>
      <c r="C6656" t="s">
        <v>148</v>
      </c>
      <c r="D6656" t="s">
        <v>55</v>
      </c>
      <c r="E6656" t="s">
        <v>46</v>
      </c>
      <c r="F6656" t="s">
        <v>150</v>
      </c>
      <c r="G6656">
        <v>98</v>
      </c>
      <c r="H6656">
        <v>433016</v>
      </c>
      <c r="I6656" t="s">
        <v>58</v>
      </c>
      <c r="J6656" s="3">
        <v>43914</v>
      </c>
      <c r="K6656">
        <v>1400</v>
      </c>
      <c r="L6656" t="s">
        <v>26549</v>
      </c>
      <c r="M6656" t="s">
        <v>1244</v>
      </c>
      <c r="N6656" t="s">
        <v>26550</v>
      </c>
      <c r="O6656">
        <v>6129831852</v>
      </c>
      <c r="P6656" t="s">
        <v>71</v>
      </c>
      <c r="Q6656">
        <v>8</v>
      </c>
      <c r="R6656" t="s">
        <v>88</v>
      </c>
      <c r="S6656" t="s">
        <v>118</v>
      </c>
      <c r="T6656">
        <v>70916</v>
      </c>
      <c r="U6656" s="1">
        <v>45382</v>
      </c>
      <c r="V6656" t="s">
        <v>72</v>
      </c>
      <c r="W6656">
        <v>503083</v>
      </c>
      <c r="X6656" t="s">
        <v>26551</v>
      </c>
      <c r="Y6656">
        <v>718</v>
      </c>
      <c r="Z6656">
        <v>1910</v>
      </c>
      <c r="AA6656">
        <v>2</v>
      </c>
      <c r="AB6656">
        <v>1528</v>
      </c>
      <c r="AC6656">
        <f>Table1_1[[#This Row],[Price]]*Table1_1[[#This Row],[Quantity]]</f>
        <v>3820</v>
      </c>
    </row>
    <row r="6657" spans="1:29" x14ac:dyDescent="0.3">
      <c r="A6657" t="s">
        <v>28</v>
      </c>
      <c r="B6657" t="s">
        <v>29</v>
      </c>
      <c r="C6657" t="s">
        <v>66</v>
      </c>
      <c r="D6657" t="s">
        <v>55</v>
      </c>
      <c r="E6657" t="s">
        <v>56</v>
      </c>
      <c r="F6657" t="s">
        <v>175</v>
      </c>
      <c r="G6657">
        <v>23</v>
      </c>
      <c r="H6657">
        <v>416817</v>
      </c>
      <c r="I6657" t="s">
        <v>58</v>
      </c>
      <c r="J6657" s="3">
        <v>45532</v>
      </c>
      <c r="K6657">
        <v>1100</v>
      </c>
      <c r="L6657" t="s">
        <v>26552</v>
      </c>
      <c r="M6657" t="s">
        <v>239</v>
      </c>
      <c r="N6657" t="s">
        <v>26553</v>
      </c>
      <c r="O6657" t="s">
        <v>26554</v>
      </c>
      <c r="P6657" t="s">
        <v>71</v>
      </c>
      <c r="Q6657">
        <v>6</v>
      </c>
      <c r="R6657" t="s">
        <v>40</v>
      </c>
      <c r="S6657" t="s">
        <v>41</v>
      </c>
      <c r="T6657">
        <v>43895</v>
      </c>
      <c r="U6657" s="1">
        <v>45490</v>
      </c>
      <c r="V6657" t="s">
        <v>126</v>
      </c>
      <c r="W6657">
        <v>216168</v>
      </c>
      <c r="X6657" t="s">
        <v>26555</v>
      </c>
      <c r="Y6657">
        <v>903</v>
      </c>
      <c r="Z6657">
        <v>2792</v>
      </c>
      <c r="AA6657">
        <v>5</v>
      </c>
      <c r="AB6657">
        <v>5584</v>
      </c>
      <c r="AC6657">
        <f>Table1_1[[#This Row],[Price]]*Table1_1[[#This Row],[Quantity]]</f>
        <v>13960</v>
      </c>
    </row>
    <row r="6658" spans="1:29" x14ac:dyDescent="0.3">
      <c r="A6658" t="s">
        <v>28</v>
      </c>
      <c r="B6658" t="s">
        <v>29</v>
      </c>
      <c r="C6658" t="s">
        <v>193</v>
      </c>
      <c r="D6658" t="s">
        <v>82</v>
      </c>
      <c r="E6658" t="s">
        <v>32</v>
      </c>
      <c r="F6658" t="s">
        <v>57</v>
      </c>
      <c r="G6658">
        <v>54</v>
      </c>
      <c r="H6658">
        <v>424233</v>
      </c>
      <c r="I6658" t="s">
        <v>34</v>
      </c>
      <c r="J6658" s="3">
        <v>45291</v>
      </c>
      <c r="K6658">
        <v>950</v>
      </c>
      <c r="L6658" t="s">
        <v>26556</v>
      </c>
      <c r="M6658" t="s">
        <v>276</v>
      </c>
      <c r="N6658" t="s">
        <v>26557</v>
      </c>
      <c r="O6658" t="s">
        <v>26558</v>
      </c>
      <c r="P6658" t="s">
        <v>51</v>
      </c>
      <c r="Q6658">
        <v>8</v>
      </c>
      <c r="R6658" t="s">
        <v>88</v>
      </c>
      <c r="S6658" t="s">
        <v>41</v>
      </c>
      <c r="T6658">
        <v>72391</v>
      </c>
      <c r="U6658" s="1">
        <v>45519</v>
      </c>
      <c r="V6658" t="s">
        <v>64</v>
      </c>
      <c r="W6658">
        <v>302578</v>
      </c>
      <c r="X6658" t="s">
        <v>26559</v>
      </c>
      <c r="Y6658">
        <v>694</v>
      </c>
      <c r="Z6658">
        <v>1769</v>
      </c>
      <c r="AA6658">
        <v>5</v>
      </c>
      <c r="AB6658">
        <v>3538</v>
      </c>
      <c r="AC6658">
        <f>Table1_1[[#This Row],[Price]]*Table1_1[[#This Row],[Quantity]]</f>
        <v>8845</v>
      </c>
    </row>
    <row r="6659" spans="1:29" x14ac:dyDescent="0.3">
      <c r="A6659" t="s">
        <v>28</v>
      </c>
      <c r="B6659" t="s">
        <v>29</v>
      </c>
      <c r="C6659" t="s">
        <v>91</v>
      </c>
      <c r="D6659" t="s">
        <v>149</v>
      </c>
      <c r="E6659" t="s">
        <v>46</v>
      </c>
      <c r="F6659" t="s">
        <v>33</v>
      </c>
      <c r="G6659">
        <v>99</v>
      </c>
      <c r="H6659">
        <v>404840</v>
      </c>
      <c r="I6659" t="s">
        <v>34</v>
      </c>
      <c r="J6659" s="3">
        <v>44672</v>
      </c>
      <c r="K6659">
        <v>1200</v>
      </c>
      <c r="L6659" t="s">
        <v>26560</v>
      </c>
      <c r="M6659" t="s">
        <v>345</v>
      </c>
      <c r="N6659" t="s">
        <v>26561</v>
      </c>
      <c r="O6659" t="s">
        <v>26562</v>
      </c>
      <c r="P6659" t="s">
        <v>39</v>
      </c>
      <c r="Q6659">
        <v>5</v>
      </c>
      <c r="R6659" t="s">
        <v>88</v>
      </c>
      <c r="S6659" t="s">
        <v>63</v>
      </c>
      <c r="T6659">
        <v>81443</v>
      </c>
      <c r="U6659" s="1">
        <v>45501</v>
      </c>
      <c r="V6659" t="s">
        <v>126</v>
      </c>
      <c r="W6659">
        <v>579594</v>
      </c>
      <c r="X6659" t="s">
        <v>26563</v>
      </c>
      <c r="Y6659">
        <v>326</v>
      </c>
      <c r="Z6659">
        <v>665</v>
      </c>
      <c r="AA6659">
        <v>5</v>
      </c>
      <c r="AB6659">
        <v>1330</v>
      </c>
      <c r="AC6659">
        <f>Table1_1[[#This Row],[Price]]*Table1_1[[#This Row],[Quantity]]</f>
        <v>3325</v>
      </c>
    </row>
    <row r="6660" spans="1:29" x14ac:dyDescent="0.3">
      <c r="A6660" t="s">
        <v>28</v>
      </c>
      <c r="B6660" t="s">
        <v>29</v>
      </c>
      <c r="C6660" t="s">
        <v>157</v>
      </c>
      <c r="D6660" t="s">
        <v>92</v>
      </c>
      <c r="E6660" t="s">
        <v>32</v>
      </c>
      <c r="F6660" t="s">
        <v>47</v>
      </c>
      <c r="G6660">
        <v>67</v>
      </c>
      <c r="H6660">
        <v>417189</v>
      </c>
      <c r="I6660" t="s">
        <v>34</v>
      </c>
      <c r="J6660" s="3">
        <v>44124</v>
      </c>
      <c r="K6660">
        <v>800</v>
      </c>
      <c r="L6660" t="s">
        <v>26564</v>
      </c>
      <c r="M6660" t="s">
        <v>189</v>
      </c>
      <c r="N6660" t="s">
        <v>26565</v>
      </c>
      <c r="O6660" t="s">
        <v>26566</v>
      </c>
      <c r="P6660" t="s">
        <v>39</v>
      </c>
      <c r="Q6660">
        <v>13</v>
      </c>
      <c r="R6660" t="s">
        <v>40</v>
      </c>
      <c r="S6660" t="s">
        <v>63</v>
      </c>
      <c r="T6660">
        <v>79501</v>
      </c>
      <c r="U6660" s="1">
        <v>45321</v>
      </c>
      <c r="V6660" t="s">
        <v>111</v>
      </c>
      <c r="W6660">
        <v>388905</v>
      </c>
      <c r="X6660" t="s">
        <v>26567</v>
      </c>
      <c r="Y6660">
        <v>240</v>
      </c>
      <c r="Z6660">
        <v>2827</v>
      </c>
      <c r="AA6660">
        <v>8</v>
      </c>
      <c r="AB6660">
        <v>9046.4</v>
      </c>
      <c r="AC6660">
        <f>Table1_1[[#This Row],[Price]]*Table1_1[[#This Row],[Quantity]]</f>
        <v>22616</v>
      </c>
    </row>
    <row r="6661" spans="1:29" x14ac:dyDescent="0.3">
      <c r="A6661" t="s">
        <v>28</v>
      </c>
      <c r="B6661" t="s">
        <v>29</v>
      </c>
      <c r="C6661" t="s">
        <v>66</v>
      </c>
      <c r="D6661" t="s">
        <v>546</v>
      </c>
      <c r="E6661" t="s">
        <v>46</v>
      </c>
      <c r="F6661" t="s">
        <v>113</v>
      </c>
      <c r="G6661">
        <v>63</v>
      </c>
      <c r="H6661">
        <v>410685</v>
      </c>
      <c r="I6661" t="s">
        <v>34</v>
      </c>
      <c r="J6661" s="3">
        <v>44558</v>
      </c>
      <c r="K6661">
        <v>1200</v>
      </c>
      <c r="L6661" t="s">
        <v>26568</v>
      </c>
      <c r="M6661" t="s">
        <v>200</v>
      </c>
      <c r="N6661" t="s">
        <v>26569</v>
      </c>
      <c r="O6661" t="s">
        <v>26570</v>
      </c>
      <c r="P6661" t="s">
        <v>87</v>
      </c>
      <c r="Q6661">
        <v>12</v>
      </c>
      <c r="R6661" t="s">
        <v>40</v>
      </c>
      <c r="S6661" t="s">
        <v>118</v>
      </c>
      <c r="T6661">
        <v>28649</v>
      </c>
      <c r="U6661" s="1">
        <v>45481</v>
      </c>
      <c r="V6661" t="s">
        <v>126</v>
      </c>
      <c r="W6661">
        <v>159461</v>
      </c>
      <c r="X6661" t="s">
        <v>26571</v>
      </c>
      <c r="Y6661">
        <v>638</v>
      </c>
      <c r="Z6661">
        <v>2840</v>
      </c>
      <c r="AA6661">
        <v>8</v>
      </c>
      <c r="AB6661">
        <v>9088</v>
      </c>
      <c r="AC6661">
        <f>Table1_1[[#This Row],[Price]]*Table1_1[[#This Row],[Quantity]]</f>
        <v>22720</v>
      </c>
    </row>
    <row r="6662" spans="1:29" x14ac:dyDescent="0.3">
      <c r="A6662" t="s">
        <v>28</v>
      </c>
      <c r="B6662" t="s">
        <v>29</v>
      </c>
      <c r="C6662" t="s">
        <v>148</v>
      </c>
      <c r="D6662" t="s">
        <v>616</v>
      </c>
      <c r="E6662" t="s">
        <v>32</v>
      </c>
      <c r="F6662" t="s">
        <v>113</v>
      </c>
      <c r="G6662">
        <v>53</v>
      </c>
      <c r="H6662">
        <v>422393</v>
      </c>
      <c r="I6662" t="s">
        <v>58</v>
      </c>
      <c r="J6662" s="3">
        <v>43984</v>
      </c>
      <c r="K6662">
        <v>1100</v>
      </c>
      <c r="L6662" t="s">
        <v>26572</v>
      </c>
      <c r="M6662" t="s">
        <v>172</v>
      </c>
      <c r="N6662" t="s">
        <v>26573</v>
      </c>
      <c r="O6662" t="s">
        <v>26574</v>
      </c>
      <c r="P6662" t="s">
        <v>71</v>
      </c>
      <c r="Q6662">
        <v>7</v>
      </c>
      <c r="R6662" t="s">
        <v>88</v>
      </c>
      <c r="S6662" t="s">
        <v>41</v>
      </c>
      <c r="T6662">
        <v>37121</v>
      </c>
      <c r="U6662" s="1">
        <v>45301</v>
      </c>
      <c r="V6662" t="s">
        <v>111</v>
      </c>
      <c r="W6662">
        <v>181708</v>
      </c>
      <c r="X6662" t="s">
        <v>26575</v>
      </c>
      <c r="Y6662">
        <v>760</v>
      </c>
      <c r="Z6662">
        <v>2979</v>
      </c>
      <c r="AA6662">
        <v>7</v>
      </c>
      <c r="AB6662">
        <v>8341.2000000000007</v>
      </c>
      <c r="AC6662">
        <f>Table1_1[[#This Row],[Price]]*Table1_1[[#This Row],[Quantity]]</f>
        <v>20853</v>
      </c>
    </row>
    <row r="6663" spans="1:29" x14ac:dyDescent="0.3">
      <c r="A6663" t="s">
        <v>28</v>
      </c>
      <c r="B6663" t="s">
        <v>29</v>
      </c>
      <c r="C6663" t="s">
        <v>148</v>
      </c>
      <c r="D6663" t="s">
        <v>364</v>
      </c>
      <c r="E6663" t="s">
        <v>56</v>
      </c>
      <c r="F6663" t="s">
        <v>99</v>
      </c>
      <c r="G6663">
        <v>23</v>
      </c>
      <c r="H6663">
        <v>422113</v>
      </c>
      <c r="I6663" t="s">
        <v>34</v>
      </c>
      <c r="J6663" s="3">
        <v>44538</v>
      </c>
      <c r="K6663">
        <v>1000</v>
      </c>
      <c r="L6663" t="s">
        <v>26576</v>
      </c>
      <c r="M6663" t="s">
        <v>856</v>
      </c>
      <c r="N6663" t="s">
        <v>26577</v>
      </c>
      <c r="O6663" t="s">
        <v>26578</v>
      </c>
      <c r="P6663" t="s">
        <v>87</v>
      </c>
      <c r="Q6663">
        <v>19</v>
      </c>
      <c r="R6663" t="s">
        <v>40</v>
      </c>
      <c r="S6663" t="s">
        <v>41</v>
      </c>
      <c r="T6663">
        <v>54113</v>
      </c>
      <c r="U6663" s="1">
        <v>45398</v>
      </c>
      <c r="V6663" t="s">
        <v>80</v>
      </c>
      <c r="W6663">
        <v>407520</v>
      </c>
      <c r="X6663" t="s">
        <v>26579</v>
      </c>
      <c r="Y6663">
        <v>406</v>
      </c>
      <c r="Z6663">
        <v>1851</v>
      </c>
      <c r="AA6663">
        <v>1</v>
      </c>
      <c r="AB6663">
        <v>740.40000000000009</v>
      </c>
      <c r="AC6663">
        <f>Table1_1[[#This Row],[Price]]*Table1_1[[#This Row],[Quantity]]</f>
        <v>1851</v>
      </c>
    </row>
    <row r="6664" spans="1:29" x14ac:dyDescent="0.3">
      <c r="A6664" t="s">
        <v>28</v>
      </c>
      <c r="B6664" t="s">
        <v>29</v>
      </c>
      <c r="C6664" t="s">
        <v>30</v>
      </c>
      <c r="D6664" t="s">
        <v>149</v>
      </c>
      <c r="E6664" t="s">
        <v>32</v>
      </c>
      <c r="F6664" t="s">
        <v>175</v>
      </c>
      <c r="G6664">
        <v>21</v>
      </c>
      <c r="H6664">
        <v>429261</v>
      </c>
      <c r="I6664" t="s">
        <v>34</v>
      </c>
      <c r="J6664" s="3">
        <v>44441</v>
      </c>
      <c r="K6664">
        <v>1200</v>
      </c>
      <c r="L6664" t="s">
        <v>26581</v>
      </c>
      <c r="M6664" t="s">
        <v>856</v>
      </c>
      <c r="N6664" t="s">
        <v>26582</v>
      </c>
      <c r="O6664" t="s">
        <v>26583</v>
      </c>
      <c r="P6664" t="s">
        <v>51</v>
      </c>
      <c r="Q6664">
        <v>15</v>
      </c>
      <c r="R6664" t="s">
        <v>88</v>
      </c>
      <c r="S6664" t="s">
        <v>63</v>
      </c>
      <c r="T6664">
        <v>86772</v>
      </c>
      <c r="U6664" s="1">
        <v>45617</v>
      </c>
      <c r="V6664" t="s">
        <v>42</v>
      </c>
      <c r="W6664">
        <v>475873</v>
      </c>
      <c r="X6664" t="s">
        <v>26584</v>
      </c>
      <c r="Y6664">
        <v>555</v>
      </c>
      <c r="Z6664">
        <v>2559</v>
      </c>
      <c r="AA6664">
        <v>1</v>
      </c>
      <c r="AB6664">
        <v>1023.6</v>
      </c>
      <c r="AC6664">
        <f>Table1_1[[#This Row],[Price]]*Table1_1[[#This Row],[Quantity]]</f>
        <v>2559</v>
      </c>
    </row>
    <row r="6665" spans="1:29" x14ac:dyDescent="0.3">
      <c r="A6665" t="s">
        <v>28</v>
      </c>
      <c r="B6665" t="s">
        <v>29</v>
      </c>
      <c r="C6665" t="s">
        <v>30</v>
      </c>
      <c r="D6665" t="s">
        <v>142</v>
      </c>
      <c r="E6665" t="s">
        <v>46</v>
      </c>
      <c r="F6665" t="s">
        <v>33</v>
      </c>
      <c r="G6665">
        <v>1</v>
      </c>
      <c r="H6665">
        <v>408901</v>
      </c>
      <c r="I6665" t="s">
        <v>58</v>
      </c>
      <c r="J6665" s="3">
        <v>44759</v>
      </c>
      <c r="K6665">
        <v>1000</v>
      </c>
      <c r="L6665" t="s">
        <v>26585</v>
      </c>
      <c r="M6665" t="s">
        <v>1091</v>
      </c>
      <c r="N6665" t="s">
        <v>26586</v>
      </c>
      <c r="O6665" t="s">
        <v>26587</v>
      </c>
      <c r="P6665" t="s">
        <v>51</v>
      </c>
      <c r="Q6665">
        <v>18</v>
      </c>
      <c r="R6665" t="s">
        <v>88</v>
      </c>
      <c r="S6665" t="s">
        <v>63</v>
      </c>
      <c r="T6665">
        <v>94053</v>
      </c>
      <c r="U6665" s="1">
        <v>45391</v>
      </c>
      <c r="V6665" t="s">
        <v>80</v>
      </c>
      <c r="W6665">
        <v>424156</v>
      </c>
      <c r="X6665" t="s">
        <v>26588</v>
      </c>
      <c r="Y6665">
        <v>815</v>
      </c>
      <c r="Z6665">
        <v>687</v>
      </c>
      <c r="AA6665">
        <v>5</v>
      </c>
      <c r="AB6665">
        <v>1374</v>
      </c>
      <c r="AC6665">
        <f>Table1_1[[#This Row],[Price]]*Table1_1[[#This Row],[Quantity]]</f>
        <v>3435</v>
      </c>
    </row>
    <row r="6666" spans="1:29" x14ac:dyDescent="0.3">
      <c r="A6666" t="s">
        <v>28</v>
      </c>
      <c r="B6666" t="s">
        <v>29</v>
      </c>
      <c r="C6666" t="s">
        <v>66</v>
      </c>
      <c r="D6666" t="s">
        <v>45</v>
      </c>
      <c r="E6666" t="s">
        <v>32</v>
      </c>
      <c r="F6666" t="s">
        <v>33</v>
      </c>
      <c r="G6666">
        <v>3</v>
      </c>
      <c r="H6666">
        <v>402306</v>
      </c>
      <c r="I6666" t="s">
        <v>58</v>
      </c>
      <c r="J6666" s="3">
        <v>45539</v>
      </c>
      <c r="K6666">
        <v>800</v>
      </c>
      <c r="L6666" t="s">
        <v>26589</v>
      </c>
      <c r="M6666" t="s">
        <v>1409</v>
      </c>
      <c r="N6666" t="s">
        <v>26590</v>
      </c>
      <c r="O6666" t="s">
        <v>26591</v>
      </c>
      <c r="P6666" t="s">
        <v>87</v>
      </c>
      <c r="Q6666">
        <v>10</v>
      </c>
      <c r="R6666" t="s">
        <v>88</v>
      </c>
      <c r="S6666" t="s">
        <v>41</v>
      </c>
      <c r="T6666">
        <v>93448</v>
      </c>
      <c r="U6666" s="1">
        <v>45520</v>
      </c>
      <c r="V6666" t="s">
        <v>64</v>
      </c>
      <c r="W6666">
        <v>705415</v>
      </c>
      <c r="X6666" t="s">
        <v>26592</v>
      </c>
      <c r="Y6666">
        <v>569</v>
      </c>
      <c r="Z6666">
        <v>2125</v>
      </c>
      <c r="AA6666">
        <v>7</v>
      </c>
      <c r="AB6666">
        <v>5950</v>
      </c>
      <c r="AC6666">
        <f>Table1_1[[#This Row],[Price]]*Table1_1[[#This Row],[Quantity]]</f>
        <v>14875</v>
      </c>
    </row>
    <row r="6667" spans="1:29" x14ac:dyDescent="0.3">
      <c r="A6667" t="s">
        <v>28</v>
      </c>
      <c r="B6667" t="s">
        <v>29</v>
      </c>
      <c r="C6667" t="s">
        <v>91</v>
      </c>
      <c r="D6667" t="s">
        <v>546</v>
      </c>
      <c r="E6667" t="s">
        <v>56</v>
      </c>
      <c r="F6667" t="s">
        <v>57</v>
      </c>
      <c r="G6667">
        <v>6</v>
      </c>
      <c r="H6667">
        <v>410540</v>
      </c>
      <c r="I6667" t="s">
        <v>58</v>
      </c>
      <c r="J6667" s="3">
        <v>44166</v>
      </c>
      <c r="K6667">
        <v>950</v>
      </c>
      <c r="L6667" t="s">
        <v>26593</v>
      </c>
      <c r="M6667" t="s">
        <v>144</v>
      </c>
      <c r="N6667" t="s">
        <v>26594</v>
      </c>
      <c r="O6667" t="s">
        <v>26595</v>
      </c>
      <c r="P6667" t="s">
        <v>71</v>
      </c>
      <c r="Q6667">
        <v>3</v>
      </c>
      <c r="R6667" t="s">
        <v>40</v>
      </c>
      <c r="S6667" t="s">
        <v>41</v>
      </c>
      <c r="T6667">
        <v>77621</v>
      </c>
      <c r="U6667" s="1">
        <v>45366</v>
      </c>
      <c r="V6667" t="s">
        <v>72</v>
      </c>
      <c r="W6667">
        <v>616743</v>
      </c>
      <c r="X6667" t="s">
        <v>26596</v>
      </c>
      <c r="Y6667">
        <v>725</v>
      </c>
      <c r="Z6667">
        <v>1984</v>
      </c>
      <c r="AA6667">
        <v>8</v>
      </c>
      <c r="AB6667">
        <v>6348.8</v>
      </c>
      <c r="AC6667">
        <f>Table1_1[[#This Row],[Price]]*Table1_1[[#This Row],[Quantity]]</f>
        <v>15872</v>
      </c>
    </row>
    <row r="6668" spans="1:29" x14ac:dyDescent="0.3">
      <c r="A6668" t="s">
        <v>28</v>
      </c>
      <c r="B6668" t="s">
        <v>29</v>
      </c>
      <c r="C6668" t="s">
        <v>30</v>
      </c>
      <c r="D6668" t="s">
        <v>317</v>
      </c>
      <c r="E6668" t="s">
        <v>32</v>
      </c>
      <c r="F6668" t="s">
        <v>135</v>
      </c>
      <c r="G6668">
        <v>38</v>
      </c>
      <c r="H6668">
        <v>401926</v>
      </c>
      <c r="I6668" t="s">
        <v>34</v>
      </c>
      <c r="J6668" s="3">
        <v>44226</v>
      </c>
      <c r="K6668">
        <v>1400</v>
      </c>
      <c r="L6668" t="s">
        <v>26597</v>
      </c>
      <c r="M6668" t="s">
        <v>568</v>
      </c>
      <c r="N6668" t="s">
        <v>26598</v>
      </c>
      <c r="O6668" t="s">
        <v>26599</v>
      </c>
      <c r="P6668" t="s">
        <v>39</v>
      </c>
      <c r="Q6668">
        <v>17</v>
      </c>
      <c r="R6668" t="s">
        <v>88</v>
      </c>
      <c r="S6668" t="s">
        <v>79</v>
      </c>
      <c r="T6668">
        <v>15887</v>
      </c>
      <c r="U6668" s="1">
        <v>45593</v>
      </c>
      <c r="V6668" t="s">
        <v>155</v>
      </c>
      <c r="W6668">
        <v>874271</v>
      </c>
      <c r="X6668" t="s">
        <v>26600</v>
      </c>
      <c r="Y6668">
        <v>486</v>
      </c>
      <c r="Z6668">
        <v>2560</v>
      </c>
      <c r="AA6668">
        <v>5</v>
      </c>
      <c r="AB6668">
        <v>5120</v>
      </c>
      <c r="AC6668">
        <f>Table1_1[[#This Row],[Price]]*Table1_1[[#This Row],[Quantity]]</f>
        <v>12800</v>
      </c>
    </row>
    <row r="6669" spans="1:29" x14ac:dyDescent="0.3">
      <c r="A6669" t="s">
        <v>28</v>
      </c>
      <c r="B6669" t="s">
        <v>29</v>
      </c>
      <c r="C6669" t="s">
        <v>193</v>
      </c>
      <c r="D6669" t="s">
        <v>442</v>
      </c>
      <c r="E6669" t="s">
        <v>56</v>
      </c>
      <c r="F6669" t="s">
        <v>135</v>
      </c>
      <c r="G6669">
        <v>43</v>
      </c>
      <c r="H6669">
        <v>408664</v>
      </c>
      <c r="I6669" t="s">
        <v>34</v>
      </c>
      <c r="J6669" s="3">
        <v>44693</v>
      </c>
      <c r="K6669">
        <v>800</v>
      </c>
      <c r="L6669" t="s">
        <v>26601</v>
      </c>
      <c r="M6669" t="s">
        <v>372</v>
      </c>
      <c r="N6669" t="s">
        <v>26602</v>
      </c>
      <c r="O6669" t="s">
        <v>26603</v>
      </c>
      <c r="P6669" t="s">
        <v>87</v>
      </c>
      <c r="Q6669">
        <v>6</v>
      </c>
      <c r="R6669" t="s">
        <v>88</v>
      </c>
      <c r="S6669" t="s">
        <v>79</v>
      </c>
      <c r="T6669">
        <v>46917</v>
      </c>
      <c r="U6669" s="1">
        <v>45513</v>
      </c>
      <c r="V6669" t="s">
        <v>64</v>
      </c>
      <c r="W6669">
        <v>461897</v>
      </c>
      <c r="X6669" t="s">
        <v>9823</v>
      </c>
      <c r="Y6669">
        <v>243</v>
      </c>
      <c r="Z6669">
        <v>2232</v>
      </c>
      <c r="AA6669">
        <v>3</v>
      </c>
      <c r="AB6669">
        <v>2678.4</v>
      </c>
      <c r="AC6669">
        <f>Table1_1[[#This Row],[Price]]*Table1_1[[#This Row],[Quantity]]</f>
        <v>6696</v>
      </c>
    </row>
    <row r="6670" spans="1:29" x14ac:dyDescent="0.3">
      <c r="A6670" t="s">
        <v>28</v>
      </c>
      <c r="B6670" t="s">
        <v>29</v>
      </c>
      <c r="C6670" t="s">
        <v>66</v>
      </c>
      <c r="D6670" t="s">
        <v>31</v>
      </c>
      <c r="E6670" t="s">
        <v>56</v>
      </c>
      <c r="F6670" t="s">
        <v>106</v>
      </c>
      <c r="G6670">
        <v>84</v>
      </c>
      <c r="H6670">
        <v>419400</v>
      </c>
      <c r="I6670" t="s">
        <v>58</v>
      </c>
      <c r="J6670" s="3">
        <v>44342</v>
      </c>
      <c r="K6670">
        <v>1200</v>
      </c>
      <c r="L6670" t="s">
        <v>26604</v>
      </c>
      <c r="M6670" t="s">
        <v>308</v>
      </c>
      <c r="N6670" t="s">
        <v>26605</v>
      </c>
      <c r="O6670">
        <v>-5415</v>
      </c>
      <c r="P6670" t="s">
        <v>71</v>
      </c>
      <c r="Q6670">
        <v>17</v>
      </c>
      <c r="R6670" t="s">
        <v>88</v>
      </c>
      <c r="S6670" t="s">
        <v>63</v>
      </c>
      <c r="T6670">
        <v>14269</v>
      </c>
      <c r="U6670" s="1">
        <v>45470</v>
      </c>
      <c r="V6670" t="s">
        <v>52</v>
      </c>
      <c r="W6670">
        <v>778767</v>
      </c>
      <c r="X6670" t="s">
        <v>26606</v>
      </c>
      <c r="Y6670">
        <v>862</v>
      </c>
      <c r="Z6670">
        <v>1577</v>
      </c>
      <c r="AA6670">
        <v>5</v>
      </c>
      <c r="AB6670">
        <v>3154</v>
      </c>
      <c r="AC6670">
        <f>Table1_1[[#This Row],[Price]]*Table1_1[[#This Row],[Quantity]]</f>
        <v>7885</v>
      </c>
    </row>
    <row r="6671" spans="1:29" x14ac:dyDescent="0.3">
      <c r="A6671" t="s">
        <v>28</v>
      </c>
      <c r="B6671" t="s">
        <v>29</v>
      </c>
      <c r="C6671" t="s">
        <v>91</v>
      </c>
      <c r="D6671" t="s">
        <v>349</v>
      </c>
      <c r="E6671" t="s">
        <v>46</v>
      </c>
      <c r="F6671" t="s">
        <v>57</v>
      </c>
      <c r="G6671">
        <v>2</v>
      </c>
      <c r="H6671">
        <v>436571</v>
      </c>
      <c r="I6671" t="s">
        <v>58</v>
      </c>
      <c r="J6671" s="3">
        <v>45358</v>
      </c>
      <c r="K6671">
        <v>1300</v>
      </c>
      <c r="L6671" t="s">
        <v>26607</v>
      </c>
      <c r="M6671" t="s">
        <v>244</v>
      </c>
      <c r="N6671" t="s">
        <v>26608</v>
      </c>
      <c r="O6671" t="s">
        <v>26609</v>
      </c>
      <c r="P6671" t="s">
        <v>71</v>
      </c>
      <c r="Q6671">
        <v>6</v>
      </c>
      <c r="R6671" t="s">
        <v>40</v>
      </c>
      <c r="S6671" t="s">
        <v>63</v>
      </c>
      <c r="T6671">
        <v>97969</v>
      </c>
      <c r="U6671" s="1">
        <v>45521</v>
      </c>
      <c r="V6671" t="s">
        <v>64</v>
      </c>
      <c r="W6671">
        <v>825560</v>
      </c>
      <c r="X6671" t="s">
        <v>26610</v>
      </c>
      <c r="Y6671">
        <v>921</v>
      </c>
      <c r="Z6671">
        <v>2463</v>
      </c>
      <c r="AA6671">
        <v>3</v>
      </c>
      <c r="AB6671">
        <v>2955.6000000000004</v>
      </c>
      <c r="AC6671">
        <f>Table1_1[[#This Row],[Price]]*Table1_1[[#This Row],[Quantity]]</f>
        <v>7389</v>
      </c>
    </row>
    <row r="6672" spans="1:29" x14ac:dyDescent="0.3">
      <c r="A6672" t="s">
        <v>28</v>
      </c>
      <c r="B6672" t="s">
        <v>29</v>
      </c>
      <c r="C6672" t="s">
        <v>91</v>
      </c>
      <c r="D6672" t="s">
        <v>317</v>
      </c>
      <c r="E6672" t="s">
        <v>46</v>
      </c>
      <c r="F6672" t="s">
        <v>33</v>
      </c>
      <c r="G6672">
        <v>69</v>
      </c>
      <c r="H6672">
        <v>432289</v>
      </c>
      <c r="I6672" t="s">
        <v>34</v>
      </c>
      <c r="J6672" s="3">
        <v>44629</v>
      </c>
      <c r="K6672">
        <v>1200</v>
      </c>
      <c r="L6672" t="s">
        <v>26612</v>
      </c>
      <c r="M6672" t="s">
        <v>293</v>
      </c>
      <c r="N6672" t="s">
        <v>26613</v>
      </c>
      <c r="O6672" t="s">
        <v>26614</v>
      </c>
      <c r="P6672" t="s">
        <v>71</v>
      </c>
      <c r="Q6672">
        <v>17</v>
      </c>
      <c r="R6672" t="s">
        <v>88</v>
      </c>
      <c r="S6672" t="s">
        <v>79</v>
      </c>
      <c r="T6672">
        <v>89316</v>
      </c>
      <c r="U6672" s="1">
        <v>45362</v>
      </c>
      <c r="V6672" t="s">
        <v>72</v>
      </c>
      <c r="W6672">
        <v>613156</v>
      </c>
      <c r="X6672" t="s">
        <v>26615</v>
      </c>
      <c r="Y6672">
        <v>764</v>
      </c>
      <c r="Z6672">
        <v>1952</v>
      </c>
      <c r="AA6672">
        <v>8</v>
      </c>
      <c r="AB6672">
        <v>6246.4000000000015</v>
      </c>
      <c r="AC6672">
        <f>Table1_1[[#This Row],[Price]]*Table1_1[[#This Row],[Quantity]]</f>
        <v>15616</v>
      </c>
    </row>
    <row r="6673" spans="1:29" x14ac:dyDescent="0.3">
      <c r="A6673" t="s">
        <v>28</v>
      </c>
      <c r="B6673" t="s">
        <v>29</v>
      </c>
      <c r="C6673" t="s">
        <v>157</v>
      </c>
      <c r="D6673" t="s">
        <v>616</v>
      </c>
      <c r="E6673" t="s">
        <v>56</v>
      </c>
      <c r="F6673" t="s">
        <v>106</v>
      </c>
      <c r="G6673">
        <v>2</v>
      </c>
      <c r="H6673">
        <v>414993</v>
      </c>
      <c r="I6673" t="s">
        <v>34</v>
      </c>
      <c r="J6673" s="3">
        <v>44120</v>
      </c>
      <c r="K6673">
        <v>1300</v>
      </c>
      <c r="L6673" t="s">
        <v>26617</v>
      </c>
      <c r="M6673" t="s">
        <v>542</v>
      </c>
      <c r="N6673" t="s">
        <v>26618</v>
      </c>
      <c r="O6673" t="s">
        <v>26619</v>
      </c>
      <c r="P6673" t="s">
        <v>87</v>
      </c>
      <c r="Q6673">
        <v>13</v>
      </c>
      <c r="R6673" t="s">
        <v>88</v>
      </c>
      <c r="S6673" t="s">
        <v>41</v>
      </c>
      <c r="T6673">
        <v>86385</v>
      </c>
      <c r="U6673" s="1">
        <v>45293</v>
      </c>
      <c r="V6673" t="s">
        <v>111</v>
      </c>
      <c r="W6673">
        <v>850672</v>
      </c>
      <c r="X6673" t="s">
        <v>26620</v>
      </c>
      <c r="Y6673">
        <v>882</v>
      </c>
      <c r="Z6673">
        <v>1778</v>
      </c>
      <c r="AA6673">
        <v>7</v>
      </c>
      <c r="AB6673">
        <v>4978.4000000000015</v>
      </c>
      <c r="AC6673">
        <f>Table1_1[[#This Row],[Price]]*Table1_1[[#This Row],[Quantity]]</f>
        <v>12446</v>
      </c>
    </row>
    <row r="6674" spans="1:29" x14ac:dyDescent="0.3">
      <c r="A6674" t="s">
        <v>28</v>
      </c>
      <c r="B6674" t="s">
        <v>29</v>
      </c>
      <c r="C6674" t="s">
        <v>193</v>
      </c>
      <c r="D6674" t="s">
        <v>566</v>
      </c>
      <c r="E6674" t="s">
        <v>32</v>
      </c>
      <c r="F6674" t="s">
        <v>113</v>
      </c>
      <c r="G6674">
        <v>5</v>
      </c>
      <c r="H6674">
        <v>430991</v>
      </c>
      <c r="I6674" t="s">
        <v>58</v>
      </c>
      <c r="J6674" s="3">
        <v>44742</v>
      </c>
      <c r="K6674">
        <v>1000</v>
      </c>
      <c r="L6674" t="s">
        <v>26622</v>
      </c>
      <c r="M6674" t="s">
        <v>394</v>
      </c>
      <c r="N6674" t="s">
        <v>26623</v>
      </c>
      <c r="O6674" t="s">
        <v>26624</v>
      </c>
      <c r="P6674" t="s">
        <v>71</v>
      </c>
      <c r="Q6674">
        <v>3</v>
      </c>
      <c r="R6674" t="s">
        <v>40</v>
      </c>
      <c r="S6674" t="s">
        <v>63</v>
      </c>
      <c r="T6674">
        <v>37359</v>
      </c>
      <c r="U6674" s="1">
        <v>45475</v>
      </c>
      <c r="V6674" t="s">
        <v>126</v>
      </c>
      <c r="W6674">
        <v>541024</v>
      </c>
      <c r="X6674" t="s">
        <v>26625</v>
      </c>
      <c r="Y6674">
        <v>675</v>
      </c>
      <c r="Z6674">
        <v>2058</v>
      </c>
      <c r="AA6674">
        <v>6</v>
      </c>
      <c r="AB6674">
        <v>4939.2000000000007</v>
      </c>
      <c r="AC6674">
        <f>Table1_1[[#This Row],[Price]]*Table1_1[[#This Row],[Quantity]]</f>
        <v>12348</v>
      </c>
    </row>
    <row r="6675" spans="1:29" x14ac:dyDescent="0.3">
      <c r="A6675" t="s">
        <v>28</v>
      </c>
      <c r="B6675" t="s">
        <v>29</v>
      </c>
      <c r="C6675" t="s">
        <v>54</v>
      </c>
      <c r="D6675" t="s">
        <v>74</v>
      </c>
      <c r="E6675" t="s">
        <v>46</v>
      </c>
      <c r="F6675" t="s">
        <v>175</v>
      </c>
      <c r="G6675">
        <v>30</v>
      </c>
      <c r="H6675">
        <v>402318</v>
      </c>
      <c r="I6675" t="s">
        <v>34</v>
      </c>
      <c r="J6675" s="3">
        <v>45313</v>
      </c>
      <c r="K6675">
        <v>1400</v>
      </c>
      <c r="L6675" t="s">
        <v>26627</v>
      </c>
      <c r="M6675" t="s">
        <v>108</v>
      </c>
      <c r="N6675" t="s">
        <v>26628</v>
      </c>
      <c r="O6675" t="s">
        <v>26629</v>
      </c>
      <c r="P6675" t="s">
        <v>71</v>
      </c>
      <c r="Q6675">
        <v>10</v>
      </c>
      <c r="R6675" t="s">
        <v>88</v>
      </c>
      <c r="S6675" t="s">
        <v>79</v>
      </c>
      <c r="T6675">
        <v>43573</v>
      </c>
      <c r="U6675" s="1">
        <v>45483</v>
      </c>
      <c r="V6675" t="s">
        <v>126</v>
      </c>
      <c r="W6675">
        <v>456974</v>
      </c>
      <c r="X6675" t="s">
        <v>26630</v>
      </c>
      <c r="Y6675">
        <v>958</v>
      </c>
      <c r="Z6675">
        <v>864</v>
      </c>
      <c r="AA6675">
        <v>5</v>
      </c>
      <c r="AB6675">
        <v>1728</v>
      </c>
      <c r="AC6675">
        <f>Table1_1[[#This Row],[Price]]*Table1_1[[#This Row],[Quantity]]</f>
        <v>4320</v>
      </c>
    </row>
    <row r="6676" spans="1:29" x14ac:dyDescent="0.3">
      <c r="A6676" t="s">
        <v>28</v>
      </c>
      <c r="B6676" t="s">
        <v>29</v>
      </c>
      <c r="C6676" t="s">
        <v>44</v>
      </c>
      <c r="D6676" t="s">
        <v>560</v>
      </c>
      <c r="E6676" t="s">
        <v>32</v>
      </c>
      <c r="F6676" t="s">
        <v>113</v>
      </c>
      <c r="G6676">
        <v>79</v>
      </c>
      <c r="H6676">
        <v>432034</v>
      </c>
      <c r="I6676" t="s">
        <v>58</v>
      </c>
      <c r="J6676" s="3">
        <v>43952</v>
      </c>
      <c r="K6676">
        <v>800</v>
      </c>
      <c r="L6676" t="s">
        <v>26631</v>
      </c>
      <c r="M6676" t="s">
        <v>654</v>
      </c>
      <c r="N6676" t="s">
        <v>26632</v>
      </c>
      <c r="O6676" t="s">
        <v>26633</v>
      </c>
      <c r="P6676" t="s">
        <v>51</v>
      </c>
      <c r="Q6676">
        <v>20</v>
      </c>
      <c r="R6676" t="s">
        <v>88</v>
      </c>
      <c r="S6676" t="s">
        <v>79</v>
      </c>
      <c r="T6676">
        <v>20728</v>
      </c>
      <c r="U6676" s="1">
        <v>45459</v>
      </c>
      <c r="V6676" t="s">
        <v>52</v>
      </c>
      <c r="W6676">
        <v>441960</v>
      </c>
      <c r="X6676" t="s">
        <v>26634</v>
      </c>
      <c r="Y6676">
        <v>881</v>
      </c>
      <c r="Z6676">
        <v>1514</v>
      </c>
      <c r="AA6676">
        <v>5</v>
      </c>
      <c r="AB6676">
        <v>3028</v>
      </c>
      <c r="AC6676">
        <f>Table1_1[[#This Row],[Price]]*Table1_1[[#This Row],[Quantity]]</f>
        <v>7570</v>
      </c>
    </row>
    <row r="6677" spans="1:29" x14ac:dyDescent="0.3">
      <c r="A6677" t="s">
        <v>28</v>
      </c>
      <c r="B6677" t="s">
        <v>29</v>
      </c>
      <c r="C6677" t="s">
        <v>66</v>
      </c>
      <c r="D6677" t="s">
        <v>248</v>
      </c>
      <c r="E6677" t="s">
        <v>46</v>
      </c>
      <c r="F6677" t="s">
        <v>33</v>
      </c>
      <c r="G6677">
        <v>98</v>
      </c>
      <c r="H6677">
        <v>426037</v>
      </c>
      <c r="I6677" t="s">
        <v>34</v>
      </c>
      <c r="J6677" s="3">
        <v>45230</v>
      </c>
      <c r="K6677">
        <v>1400</v>
      </c>
      <c r="L6677" t="s">
        <v>26635</v>
      </c>
      <c r="M6677" t="s">
        <v>478</v>
      </c>
      <c r="N6677" t="s">
        <v>26636</v>
      </c>
      <c r="O6677" t="s">
        <v>26637</v>
      </c>
      <c r="P6677" t="s">
        <v>39</v>
      </c>
      <c r="Q6677">
        <v>17</v>
      </c>
      <c r="R6677" t="s">
        <v>40</v>
      </c>
      <c r="S6677" t="s">
        <v>79</v>
      </c>
      <c r="T6677">
        <v>76959</v>
      </c>
      <c r="U6677" s="1">
        <v>45374</v>
      </c>
      <c r="V6677" t="s">
        <v>72</v>
      </c>
      <c r="W6677">
        <v>100263</v>
      </c>
      <c r="X6677" t="s">
        <v>23031</v>
      </c>
      <c r="Y6677">
        <v>522</v>
      </c>
      <c r="Z6677">
        <v>988</v>
      </c>
      <c r="AA6677">
        <v>6</v>
      </c>
      <c r="AB6677">
        <v>2371.2000000000003</v>
      </c>
      <c r="AC6677">
        <f>Table1_1[[#This Row],[Price]]*Table1_1[[#This Row],[Quantity]]</f>
        <v>5928</v>
      </c>
    </row>
    <row r="6678" spans="1:29" x14ac:dyDescent="0.3">
      <c r="A6678" t="s">
        <v>28</v>
      </c>
      <c r="B6678" t="s">
        <v>29</v>
      </c>
      <c r="C6678" t="s">
        <v>157</v>
      </c>
      <c r="D6678" t="s">
        <v>338</v>
      </c>
      <c r="E6678" t="s">
        <v>32</v>
      </c>
      <c r="F6678" t="s">
        <v>33</v>
      </c>
      <c r="G6678">
        <v>39</v>
      </c>
      <c r="H6678">
        <v>411782</v>
      </c>
      <c r="I6678" t="s">
        <v>34</v>
      </c>
      <c r="J6678" s="3">
        <v>45574</v>
      </c>
      <c r="K6678">
        <v>1300</v>
      </c>
      <c r="L6678" t="s">
        <v>26638</v>
      </c>
      <c r="M6678" t="s">
        <v>263</v>
      </c>
      <c r="N6678" t="s">
        <v>26639</v>
      </c>
      <c r="O6678" t="s">
        <v>26640</v>
      </c>
      <c r="P6678" t="s">
        <v>87</v>
      </c>
      <c r="Q6678">
        <v>4</v>
      </c>
      <c r="R6678" t="s">
        <v>88</v>
      </c>
      <c r="S6678" t="s">
        <v>63</v>
      </c>
      <c r="T6678">
        <v>99619</v>
      </c>
      <c r="U6678" s="1">
        <v>45613</v>
      </c>
      <c r="V6678" t="s">
        <v>42</v>
      </c>
      <c r="W6678">
        <v>289926</v>
      </c>
      <c r="X6678" t="s">
        <v>26641</v>
      </c>
      <c r="Y6678">
        <v>327</v>
      </c>
      <c r="Z6678">
        <v>2331</v>
      </c>
      <c r="AA6678">
        <v>3</v>
      </c>
      <c r="AB6678">
        <v>2797.2000000000003</v>
      </c>
      <c r="AC6678">
        <f>Table1_1[[#This Row],[Price]]*Table1_1[[#This Row],[Quantity]]</f>
        <v>6993</v>
      </c>
    </row>
    <row r="6679" spans="1:29" x14ac:dyDescent="0.3">
      <c r="A6679" t="s">
        <v>28</v>
      </c>
      <c r="B6679" t="s">
        <v>29</v>
      </c>
      <c r="C6679" t="s">
        <v>54</v>
      </c>
      <c r="D6679" t="s">
        <v>274</v>
      </c>
      <c r="E6679" t="s">
        <v>56</v>
      </c>
      <c r="F6679" t="s">
        <v>83</v>
      </c>
      <c r="G6679">
        <v>72</v>
      </c>
      <c r="H6679">
        <v>403671</v>
      </c>
      <c r="I6679" t="s">
        <v>58</v>
      </c>
      <c r="J6679" s="3">
        <v>45545</v>
      </c>
      <c r="K6679">
        <v>1300</v>
      </c>
      <c r="L6679" t="s">
        <v>26643</v>
      </c>
      <c r="M6679" t="s">
        <v>747</v>
      </c>
      <c r="N6679" t="s">
        <v>26644</v>
      </c>
      <c r="O6679" t="s">
        <v>26645</v>
      </c>
      <c r="P6679" t="s">
        <v>87</v>
      </c>
      <c r="Q6679">
        <v>18</v>
      </c>
      <c r="R6679" t="s">
        <v>40</v>
      </c>
      <c r="S6679" t="s">
        <v>79</v>
      </c>
      <c r="T6679">
        <v>71658</v>
      </c>
      <c r="U6679" s="1">
        <v>45599</v>
      </c>
      <c r="V6679" t="s">
        <v>42</v>
      </c>
      <c r="W6679">
        <v>372005</v>
      </c>
      <c r="X6679" t="s">
        <v>26646</v>
      </c>
      <c r="Y6679">
        <v>732</v>
      </c>
      <c r="Z6679">
        <v>2948</v>
      </c>
      <c r="AA6679">
        <v>7</v>
      </c>
      <c r="AB6679">
        <v>8254.4</v>
      </c>
      <c r="AC6679">
        <f>Table1_1[[#This Row],[Price]]*Table1_1[[#This Row],[Quantity]]</f>
        <v>20636</v>
      </c>
    </row>
    <row r="6680" spans="1:29" x14ac:dyDescent="0.3">
      <c r="A6680" t="s">
        <v>28</v>
      </c>
      <c r="B6680" t="s">
        <v>29</v>
      </c>
      <c r="C6680" t="s">
        <v>44</v>
      </c>
      <c r="D6680" t="s">
        <v>267</v>
      </c>
      <c r="E6680" t="s">
        <v>56</v>
      </c>
      <c r="F6680" t="s">
        <v>83</v>
      </c>
      <c r="G6680">
        <v>12</v>
      </c>
      <c r="H6680">
        <v>437668</v>
      </c>
      <c r="I6680" t="s">
        <v>34</v>
      </c>
      <c r="J6680" s="3">
        <v>43954</v>
      </c>
      <c r="K6680">
        <v>950</v>
      </c>
      <c r="L6680" t="s">
        <v>26647</v>
      </c>
      <c r="M6680" t="s">
        <v>747</v>
      </c>
      <c r="N6680" t="s">
        <v>26648</v>
      </c>
      <c r="O6680" t="s">
        <v>26649</v>
      </c>
      <c r="P6680" t="s">
        <v>51</v>
      </c>
      <c r="Q6680">
        <v>18</v>
      </c>
      <c r="R6680" t="s">
        <v>40</v>
      </c>
      <c r="S6680" t="s">
        <v>79</v>
      </c>
      <c r="T6680">
        <v>20300</v>
      </c>
      <c r="U6680" s="1">
        <v>45553</v>
      </c>
      <c r="V6680" t="s">
        <v>180</v>
      </c>
      <c r="W6680">
        <v>224281</v>
      </c>
      <c r="X6680" t="s">
        <v>26650</v>
      </c>
      <c r="Y6680">
        <v>705</v>
      </c>
      <c r="Z6680">
        <v>2535</v>
      </c>
      <c r="AA6680">
        <v>5</v>
      </c>
      <c r="AB6680">
        <v>5070</v>
      </c>
      <c r="AC6680">
        <f>Table1_1[[#This Row],[Price]]*Table1_1[[#This Row],[Quantity]]</f>
        <v>12675</v>
      </c>
    </row>
    <row r="6681" spans="1:29" x14ac:dyDescent="0.3">
      <c r="A6681" t="s">
        <v>28</v>
      </c>
      <c r="B6681" t="s">
        <v>29</v>
      </c>
      <c r="C6681" t="s">
        <v>54</v>
      </c>
      <c r="D6681" t="s">
        <v>182</v>
      </c>
      <c r="E6681" t="s">
        <v>56</v>
      </c>
      <c r="F6681" t="s">
        <v>57</v>
      </c>
      <c r="G6681">
        <v>59</v>
      </c>
      <c r="H6681">
        <v>412808</v>
      </c>
      <c r="I6681" t="s">
        <v>58</v>
      </c>
      <c r="J6681" s="3">
        <v>44492</v>
      </c>
      <c r="K6681">
        <v>1200</v>
      </c>
      <c r="L6681" t="s">
        <v>24414</v>
      </c>
      <c r="M6681" t="s">
        <v>232</v>
      </c>
      <c r="N6681" t="s">
        <v>26651</v>
      </c>
      <c r="O6681" t="s">
        <v>26652</v>
      </c>
      <c r="P6681" t="s">
        <v>51</v>
      </c>
      <c r="Q6681">
        <v>6</v>
      </c>
      <c r="R6681" t="s">
        <v>88</v>
      </c>
      <c r="S6681" t="s">
        <v>118</v>
      </c>
      <c r="T6681">
        <v>40545</v>
      </c>
      <c r="U6681" s="1">
        <v>45603</v>
      </c>
      <c r="V6681" t="s">
        <v>42</v>
      </c>
      <c r="W6681">
        <v>917437</v>
      </c>
      <c r="X6681" t="s">
        <v>26653</v>
      </c>
      <c r="Y6681">
        <v>696</v>
      </c>
      <c r="Z6681">
        <v>1660</v>
      </c>
      <c r="AA6681">
        <v>3</v>
      </c>
      <c r="AB6681">
        <v>1992</v>
      </c>
      <c r="AC6681">
        <f>Table1_1[[#This Row],[Price]]*Table1_1[[#This Row],[Quantity]]</f>
        <v>4980</v>
      </c>
    </row>
    <row r="6682" spans="1:29" x14ac:dyDescent="0.3">
      <c r="A6682" t="s">
        <v>28</v>
      </c>
      <c r="B6682" t="s">
        <v>29</v>
      </c>
      <c r="C6682" t="s">
        <v>148</v>
      </c>
      <c r="D6682" t="s">
        <v>254</v>
      </c>
      <c r="E6682" t="s">
        <v>46</v>
      </c>
      <c r="F6682" t="s">
        <v>47</v>
      </c>
      <c r="G6682">
        <v>63</v>
      </c>
      <c r="H6682">
        <v>410168</v>
      </c>
      <c r="I6682" t="s">
        <v>34</v>
      </c>
      <c r="J6682" s="3">
        <v>44774</v>
      </c>
      <c r="K6682">
        <v>1000</v>
      </c>
      <c r="L6682" t="s">
        <v>26654</v>
      </c>
      <c r="M6682" t="s">
        <v>159</v>
      </c>
      <c r="N6682" t="s">
        <v>26655</v>
      </c>
      <c r="O6682" t="s">
        <v>26656</v>
      </c>
      <c r="P6682" t="s">
        <v>87</v>
      </c>
      <c r="Q6682">
        <v>16</v>
      </c>
      <c r="R6682" t="s">
        <v>40</v>
      </c>
      <c r="S6682" t="s">
        <v>118</v>
      </c>
      <c r="T6682">
        <v>19568</v>
      </c>
      <c r="U6682" s="1">
        <v>45364</v>
      </c>
      <c r="V6682" t="s">
        <v>72</v>
      </c>
      <c r="W6682">
        <v>215762</v>
      </c>
      <c r="X6682" t="s">
        <v>26657</v>
      </c>
      <c r="Y6682">
        <v>362</v>
      </c>
      <c r="Z6682">
        <v>2208</v>
      </c>
      <c r="AA6682">
        <v>2</v>
      </c>
      <c r="AB6682">
        <v>1766.4</v>
      </c>
      <c r="AC6682">
        <f>Table1_1[[#This Row],[Price]]*Table1_1[[#This Row],[Quantity]]</f>
        <v>4416</v>
      </c>
    </row>
    <row r="6683" spans="1:29" x14ac:dyDescent="0.3">
      <c r="A6683" t="s">
        <v>28</v>
      </c>
      <c r="B6683" t="s">
        <v>29</v>
      </c>
      <c r="C6683" t="s">
        <v>66</v>
      </c>
      <c r="D6683" t="s">
        <v>560</v>
      </c>
      <c r="E6683" t="s">
        <v>46</v>
      </c>
      <c r="F6683" t="s">
        <v>57</v>
      </c>
      <c r="G6683">
        <v>16</v>
      </c>
      <c r="H6683">
        <v>428568</v>
      </c>
      <c r="I6683" t="s">
        <v>34</v>
      </c>
      <c r="J6683" s="3">
        <v>45204</v>
      </c>
      <c r="K6683">
        <v>1400</v>
      </c>
      <c r="L6683" t="s">
        <v>26658</v>
      </c>
      <c r="M6683" t="s">
        <v>394</v>
      </c>
      <c r="N6683" t="s">
        <v>26659</v>
      </c>
      <c r="O6683">
        <v>-10621</v>
      </c>
      <c r="P6683" t="s">
        <v>87</v>
      </c>
      <c r="Q6683">
        <v>3</v>
      </c>
      <c r="R6683" t="s">
        <v>40</v>
      </c>
      <c r="S6683" t="s">
        <v>79</v>
      </c>
      <c r="T6683">
        <v>62177</v>
      </c>
      <c r="U6683" s="1">
        <v>45629</v>
      </c>
      <c r="V6683" t="s">
        <v>259</v>
      </c>
      <c r="W6683">
        <v>978733</v>
      </c>
      <c r="X6683" t="s">
        <v>26660</v>
      </c>
      <c r="Y6683">
        <v>364</v>
      </c>
      <c r="Z6683">
        <v>2643</v>
      </c>
      <c r="AA6683">
        <v>5</v>
      </c>
      <c r="AB6683">
        <v>5286</v>
      </c>
      <c r="AC6683">
        <f>Table1_1[[#This Row],[Price]]*Table1_1[[#This Row],[Quantity]]</f>
        <v>13215</v>
      </c>
    </row>
    <row r="6684" spans="1:29" x14ac:dyDescent="0.3">
      <c r="A6684" t="s">
        <v>28</v>
      </c>
      <c r="B6684" t="s">
        <v>29</v>
      </c>
      <c r="C6684" t="s">
        <v>54</v>
      </c>
      <c r="D6684" t="s">
        <v>349</v>
      </c>
      <c r="E6684" t="s">
        <v>46</v>
      </c>
      <c r="F6684" t="s">
        <v>175</v>
      </c>
      <c r="G6684">
        <v>46</v>
      </c>
      <c r="H6684">
        <v>420215</v>
      </c>
      <c r="I6684" t="s">
        <v>34</v>
      </c>
      <c r="J6684" s="3">
        <v>43885</v>
      </c>
      <c r="K6684">
        <v>1300</v>
      </c>
      <c r="L6684" t="s">
        <v>26661</v>
      </c>
      <c r="M6684" t="s">
        <v>680</v>
      </c>
      <c r="N6684" t="s">
        <v>26662</v>
      </c>
      <c r="O6684" t="s">
        <v>26663</v>
      </c>
      <c r="P6684" t="s">
        <v>39</v>
      </c>
      <c r="Q6684">
        <v>18</v>
      </c>
      <c r="R6684" t="s">
        <v>88</v>
      </c>
      <c r="S6684" t="s">
        <v>79</v>
      </c>
      <c r="T6684">
        <v>22759</v>
      </c>
      <c r="U6684" s="1">
        <v>45365</v>
      </c>
      <c r="V6684" t="s">
        <v>72</v>
      </c>
      <c r="W6684">
        <v>340556</v>
      </c>
      <c r="X6684" t="s">
        <v>5254</v>
      </c>
      <c r="Y6684">
        <v>743</v>
      </c>
      <c r="Z6684">
        <v>1948</v>
      </c>
      <c r="AA6684">
        <v>5</v>
      </c>
      <c r="AB6684">
        <v>3896</v>
      </c>
      <c r="AC6684">
        <f>Table1_1[[#This Row],[Price]]*Table1_1[[#This Row],[Quantity]]</f>
        <v>9740</v>
      </c>
    </row>
    <row r="6685" spans="1:29" x14ac:dyDescent="0.3">
      <c r="A6685" t="s">
        <v>28</v>
      </c>
      <c r="B6685" t="s">
        <v>29</v>
      </c>
      <c r="C6685" t="s">
        <v>66</v>
      </c>
      <c r="D6685" t="s">
        <v>267</v>
      </c>
      <c r="E6685" t="s">
        <v>32</v>
      </c>
      <c r="F6685" t="s">
        <v>99</v>
      </c>
      <c r="G6685">
        <v>18</v>
      </c>
      <c r="H6685">
        <v>413052</v>
      </c>
      <c r="I6685" t="s">
        <v>58</v>
      </c>
      <c r="J6685" s="3">
        <v>44984</v>
      </c>
      <c r="K6685">
        <v>1200</v>
      </c>
      <c r="L6685" t="s">
        <v>26664</v>
      </c>
      <c r="M6685" t="s">
        <v>1030</v>
      </c>
      <c r="N6685" t="s">
        <v>26665</v>
      </c>
      <c r="O6685" t="s">
        <v>26666</v>
      </c>
      <c r="P6685" t="s">
        <v>87</v>
      </c>
      <c r="Q6685">
        <v>18</v>
      </c>
      <c r="R6685" t="s">
        <v>40</v>
      </c>
      <c r="S6685" t="s">
        <v>118</v>
      </c>
      <c r="T6685">
        <v>92018</v>
      </c>
      <c r="U6685" s="1">
        <v>45442</v>
      </c>
      <c r="V6685" t="s">
        <v>140</v>
      </c>
      <c r="W6685">
        <v>270292</v>
      </c>
      <c r="X6685" t="s">
        <v>26667</v>
      </c>
      <c r="Y6685">
        <v>443</v>
      </c>
      <c r="Z6685">
        <v>2896</v>
      </c>
      <c r="AA6685">
        <v>3</v>
      </c>
      <c r="AB6685">
        <v>3475.2000000000003</v>
      </c>
      <c r="AC6685">
        <f>Table1_1[[#This Row],[Price]]*Table1_1[[#This Row],[Quantity]]</f>
        <v>8688</v>
      </c>
    </row>
    <row r="6686" spans="1:29" x14ac:dyDescent="0.3">
      <c r="A6686" t="s">
        <v>28</v>
      </c>
      <c r="B6686" t="s">
        <v>29</v>
      </c>
      <c r="C6686" t="s">
        <v>66</v>
      </c>
      <c r="D6686" t="s">
        <v>105</v>
      </c>
      <c r="E6686" t="s">
        <v>46</v>
      </c>
      <c r="F6686" t="s">
        <v>175</v>
      </c>
      <c r="G6686">
        <v>75</v>
      </c>
      <c r="H6686">
        <v>402548</v>
      </c>
      <c r="I6686" t="s">
        <v>34</v>
      </c>
      <c r="J6686" s="3">
        <v>45395</v>
      </c>
      <c r="K6686">
        <v>950</v>
      </c>
      <c r="L6686" t="s">
        <v>3180</v>
      </c>
      <c r="M6686" t="s">
        <v>287</v>
      </c>
      <c r="N6686" t="s">
        <v>26669</v>
      </c>
      <c r="O6686" t="s">
        <v>26670</v>
      </c>
      <c r="P6686" t="s">
        <v>39</v>
      </c>
      <c r="Q6686">
        <v>9</v>
      </c>
      <c r="R6686" t="s">
        <v>88</v>
      </c>
      <c r="S6686" t="s">
        <v>79</v>
      </c>
      <c r="T6686">
        <v>18014</v>
      </c>
      <c r="U6686" s="1">
        <v>45493</v>
      </c>
      <c r="V6686" t="s">
        <v>126</v>
      </c>
      <c r="W6686">
        <v>524902</v>
      </c>
      <c r="X6686" t="s">
        <v>26671</v>
      </c>
      <c r="Y6686">
        <v>839</v>
      </c>
      <c r="Z6686">
        <v>514</v>
      </c>
      <c r="AA6686">
        <v>1</v>
      </c>
      <c r="AB6686">
        <v>205.60000000000002</v>
      </c>
      <c r="AC6686">
        <f>Table1_1[[#This Row],[Price]]*Table1_1[[#This Row],[Quantity]]</f>
        <v>514</v>
      </c>
    </row>
    <row r="6687" spans="1:29" x14ac:dyDescent="0.3">
      <c r="A6687" t="s">
        <v>28</v>
      </c>
      <c r="B6687" t="s">
        <v>29</v>
      </c>
      <c r="C6687" t="s">
        <v>44</v>
      </c>
      <c r="D6687" t="s">
        <v>566</v>
      </c>
      <c r="E6687" t="s">
        <v>32</v>
      </c>
      <c r="F6687" t="s">
        <v>33</v>
      </c>
      <c r="G6687">
        <v>80</v>
      </c>
      <c r="H6687">
        <v>416285</v>
      </c>
      <c r="I6687" t="s">
        <v>34</v>
      </c>
      <c r="J6687" s="3">
        <v>44637</v>
      </c>
      <c r="K6687">
        <v>1000</v>
      </c>
      <c r="L6687" t="s">
        <v>26672</v>
      </c>
      <c r="M6687" t="s">
        <v>1048</v>
      </c>
      <c r="N6687" t="s">
        <v>26673</v>
      </c>
      <c r="O6687" t="s">
        <v>26674</v>
      </c>
      <c r="P6687" t="s">
        <v>87</v>
      </c>
      <c r="Q6687">
        <v>4</v>
      </c>
      <c r="R6687" t="s">
        <v>88</v>
      </c>
      <c r="S6687" t="s">
        <v>79</v>
      </c>
      <c r="T6687">
        <v>83256</v>
      </c>
      <c r="U6687" s="1">
        <v>45388</v>
      </c>
      <c r="V6687" t="s">
        <v>80</v>
      </c>
      <c r="W6687">
        <v>346159</v>
      </c>
      <c r="X6687" t="s">
        <v>26675</v>
      </c>
      <c r="Y6687">
        <v>959</v>
      </c>
      <c r="Z6687">
        <v>1173</v>
      </c>
      <c r="AA6687">
        <v>8</v>
      </c>
      <c r="AB6687">
        <v>3753.6000000000004</v>
      </c>
      <c r="AC6687">
        <f>Table1_1[[#This Row],[Price]]*Table1_1[[#This Row],[Quantity]]</f>
        <v>9384</v>
      </c>
    </row>
    <row r="6688" spans="1:29" x14ac:dyDescent="0.3">
      <c r="A6688" t="s">
        <v>28</v>
      </c>
      <c r="B6688" t="s">
        <v>29</v>
      </c>
      <c r="C6688" t="s">
        <v>44</v>
      </c>
      <c r="D6688" t="s">
        <v>291</v>
      </c>
      <c r="E6688" t="s">
        <v>32</v>
      </c>
      <c r="F6688" t="s">
        <v>83</v>
      </c>
      <c r="G6688">
        <v>58</v>
      </c>
      <c r="H6688">
        <v>436588</v>
      </c>
      <c r="I6688" t="s">
        <v>34</v>
      </c>
      <c r="J6688" s="3">
        <v>44504</v>
      </c>
      <c r="K6688">
        <v>1300</v>
      </c>
      <c r="L6688" t="s">
        <v>26676</v>
      </c>
      <c r="M6688" t="s">
        <v>394</v>
      </c>
      <c r="N6688" t="s">
        <v>26677</v>
      </c>
      <c r="O6688" t="s">
        <v>26678</v>
      </c>
      <c r="P6688" t="s">
        <v>39</v>
      </c>
      <c r="Q6688">
        <v>5</v>
      </c>
      <c r="R6688" t="s">
        <v>88</v>
      </c>
      <c r="S6688" t="s">
        <v>41</v>
      </c>
      <c r="T6688">
        <v>16777</v>
      </c>
      <c r="U6688" s="1">
        <v>45320</v>
      </c>
      <c r="V6688" t="s">
        <v>111</v>
      </c>
      <c r="W6688">
        <v>329247</v>
      </c>
      <c r="X6688" t="s">
        <v>8664</v>
      </c>
      <c r="Y6688">
        <v>409</v>
      </c>
      <c r="Z6688">
        <v>1075</v>
      </c>
      <c r="AA6688">
        <v>6</v>
      </c>
      <c r="AB6688">
        <v>2580</v>
      </c>
      <c r="AC6688">
        <f>Table1_1[[#This Row],[Price]]*Table1_1[[#This Row],[Quantity]]</f>
        <v>6450</v>
      </c>
    </row>
    <row r="6689" spans="1:29" x14ac:dyDescent="0.3">
      <c r="A6689" t="s">
        <v>28</v>
      </c>
      <c r="B6689" t="s">
        <v>29</v>
      </c>
      <c r="C6689" t="s">
        <v>44</v>
      </c>
      <c r="D6689" t="s">
        <v>364</v>
      </c>
      <c r="E6689" t="s">
        <v>56</v>
      </c>
      <c r="F6689" t="s">
        <v>99</v>
      </c>
      <c r="G6689">
        <v>44</v>
      </c>
      <c r="H6689">
        <v>414213</v>
      </c>
      <c r="I6689" t="s">
        <v>34</v>
      </c>
      <c r="J6689" s="3">
        <v>44693</v>
      </c>
      <c r="K6689">
        <v>950</v>
      </c>
      <c r="L6689" t="s">
        <v>26679</v>
      </c>
      <c r="M6689" t="s">
        <v>596</v>
      </c>
      <c r="N6689" t="s">
        <v>26680</v>
      </c>
      <c r="O6689" t="s">
        <v>26681</v>
      </c>
      <c r="P6689" t="s">
        <v>87</v>
      </c>
      <c r="Q6689">
        <v>8</v>
      </c>
      <c r="R6689" t="s">
        <v>88</v>
      </c>
      <c r="S6689" t="s">
        <v>79</v>
      </c>
      <c r="T6689">
        <v>10582</v>
      </c>
      <c r="U6689" s="1">
        <v>45487</v>
      </c>
      <c r="V6689" t="s">
        <v>126</v>
      </c>
      <c r="W6689">
        <v>470969</v>
      </c>
      <c r="X6689" t="s">
        <v>26682</v>
      </c>
      <c r="Y6689">
        <v>317</v>
      </c>
      <c r="Z6689">
        <v>1794</v>
      </c>
      <c r="AA6689">
        <v>1</v>
      </c>
      <c r="AB6689">
        <v>717.6</v>
      </c>
      <c r="AC6689">
        <f>Table1_1[[#This Row],[Price]]*Table1_1[[#This Row],[Quantity]]</f>
        <v>1794</v>
      </c>
    </row>
    <row r="6690" spans="1:29" x14ac:dyDescent="0.3">
      <c r="A6690" t="s">
        <v>28</v>
      </c>
      <c r="B6690" t="s">
        <v>29</v>
      </c>
      <c r="C6690" t="s">
        <v>54</v>
      </c>
      <c r="D6690" t="s">
        <v>621</v>
      </c>
      <c r="E6690" t="s">
        <v>32</v>
      </c>
      <c r="F6690" t="s">
        <v>175</v>
      </c>
      <c r="G6690">
        <v>75</v>
      </c>
      <c r="H6690">
        <v>401374</v>
      </c>
      <c r="I6690" t="s">
        <v>58</v>
      </c>
      <c r="J6690" s="3">
        <v>45299</v>
      </c>
      <c r="K6690">
        <v>1400</v>
      </c>
      <c r="L6690" t="s">
        <v>15185</v>
      </c>
      <c r="M6690" t="s">
        <v>1091</v>
      </c>
      <c r="N6690" t="s">
        <v>26683</v>
      </c>
      <c r="O6690" t="s">
        <v>26684</v>
      </c>
      <c r="P6690" t="s">
        <v>71</v>
      </c>
      <c r="Q6690">
        <v>20</v>
      </c>
      <c r="R6690" t="s">
        <v>88</v>
      </c>
      <c r="S6690" t="s">
        <v>118</v>
      </c>
      <c r="T6690">
        <v>66944</v>
      </c>
      <c r="U6690" s="1">
        <v>45571</v>
      </c>
      <c r="V6690" t="s">
        <v>155</v>
      </c>
      <c r="W6690">
        <v>377767</v>
      </c>
      <c r="X6690" t="s">
        <v>26685</v>
      </c>
      <c r="Y6690">
        <v>656</v>
      </c>
      <c r="Z6690">
        <v>2802</v>
      </c>
      <c r="AA6690">
        <v>6</v>
      </c>
      <c r="AB6690">
        <v>6724.8</v>
      </c>
      <c r="AC6690">
        <f>Table1_1[[#This Row],[Price]]*Table1_1[[#This Row],[Quantity]]</f>
        <v>16812</v>
      </c>
    </row>
    <row r="6691" spans="1:29" x14ac:dyDescent="0.3">
      <c r="A6691" t="s">
        <v>28</v>
      </c>
      <c r="B6691" t="s">
        <v>29</v>
      </c>
      <c r="C6691" t="s">
        <v>148</v>
      </c>
      <c r="D6691" t="s">
        <v>149</v>
      </c>
      <c r="E6691" t="s">
        <v>56</v>
      </c>
      <c r="F6691" t="s">
        <v>175</v>
      </c>
      <c r="G6691">
        <v>57</v>
      </c>
      <c r="H6691">
        <v>424976</v>
      </c>
      <c r="I6691" t="s">
        <v>34</v>
      </c>
      <c r="J6691" s="3">
        <v>44888</v>
      </c>
      <c r="K6691">
        <v>1200</v>
      </c>
      <c r="L6691" t="s">
        <v>15265</v>
      </c>
      <c r="M6691" t="s">
        <v>334</v>
      </c>
      <c r="N6691" t="s">
        <v>26686</v>
      </c>
      <c r="O6691" t="s">
        <v>26687</v>
      </c>
      <c r="P6691" t="s">
        <v>39</v>
      </c>
      <c r="Q6691">
        <v>5</v>
      </c>
      <c r="R6691" t="s">
        <v>40</v>
      </c>
      <c r="S6691" t="s">
        <v>79</v>
      </c>
      <c r="T6691">
        <v>50764</v>
      </c>
      <c r="U6691" s="1">
        <v>45429</v>
      </c>
      <c r="V6691" t="s">
        <v>140</v>
      </c>
      <c r="W6691">
        <v>117500</v>
      </c>
      <c r="X6691" t="s">
        <v>17156</v>
      </c>
      <c r="Y6691">
        <v>370</v>
      </c>
      <c r="Z6691">
        <v>1053</v>
      </c>
      <c r="AA6691">
        <v>1</v>
      </c>
      <c r="AB6691">
        <v>421.20000000000005</v>
      </c>
      <c r="AC6691">
        <f>Table1_1[[#This Row],[Price]]*Table1_1[[#This Row],[Quantity]]</f>
        <v>1053</v>
      </c>
    </row>
    <row r="6692" spans="1:29" x14ac:dyDescent="0.3">
      <c r="A6692" t="s">
        <v>28</v>
      </c>
      <c r="B6692" t="s">
        <v>29</v>
      </c>
      <c r="C6692" t="s">
        <v>66</v>
      </c>
      <c r="D6692" t="s">
        <v>411</v>
      </c>
      <c r="E6692" t="s">
        <v>46</v>
      </c>
      <c r="F6692" t="s">
        <v>83</v>
      </c>
      <c r="G6692">
        <v>31</v>
      </c>
      <c r="H6692">
        <v>416465</v>
      </c>
      <c r="I6692" t="s">
        <v>34</v>
      </c>
      <c r="J6692" s="3">
        <v>44012</v>
      </c>
      <c r="K6692">
        <v>1300</v>
      </c>
      <c r="L6692" t="s">
        <v>26689</v>
      </c>
      <c r="M6692" t="s">
        <v>123</v>
      </c>
      <c r="N6692" t="s">
        <v>26690</v>
      </c>
      <c r="O6692" t="s">
        <v>26691</v>
      </c>
      <c r="P6692" t="s">
        <v>39</v>
      </c>
      <c r="Q6692">
        <v>13</v>
      </c>
      <c r="R6692" t="s">
        <v>40</v>
      </c>
      <c r="S6692" t="s">
        <v>41</v>
      </c>
      <c r="T6692">
        <v>58080</v>
      </c>
      <c r="U6692" s="1">
        <v>45436</v>
      </c>
      <c r="V6692" t="s">
        <v>140</v>
      </c>
      <c r="W6692">
        <v>563873</v>
      </c>
      <c r="X6692" t="s">
        <v>26692</v>
      </c>
      <c r="Y6692">
        <v>329</v>
      </c>
      <c r="Z6692">
        <v>2084</v>
      </c>
      <c r="AA6692">
        <v>6</v>
      </c>
      <c r="AB6692">
        <v>5001.6000000000004</v>
      </c>
      <c r="AC6692">
        <f>Table1_1[[#This Row],[Price]]*Table1_1[[#This Row],[Quantity]]</f>
        <v>12504</v>
      </c>
    </row>
    <row r="6693" spans="1:29" x14ac:dyDescent="0.3">
      <c r="A6693" t="s">
        <v>28</v>
      </c>
      <c r="B6693" t="s">
        <v>29</v>
      </c>
      <c r="C6693" t="s">
        <v>157</v>
      </c>
      <c r="D6693" t="s">
        <v>338</v>
      </c>
      <c r="E6693" t="s">
        <v>56</v>
      </c>
      <c r="F6693" t="s">
        <v>57</v>
      </c>
      <c r="G6693">
        <v>14</v>
      </c>
      <c r="H6693">
        <v>437980</v>
      </c>
      <c r="I6693" t="s">
        <v>58</v>
      </c>
      <c r="J6693" s="3">
        <v>44675</v>
      </c>
      <c r="K6693">
        <v>1000</v>
      </c>
      <c r="L6693" t="s">
        <v>26693</v>
      </c>
      <c r="M6693" t="s">
        <v>108</v>
      </c>
      <c r="N6693" t="s">
        <v>26694</v>
      </c>
      <c r="O6693" t="s">
        <v>26695</v>
      </c>
      <c r="P6693" t="s">
        <v>51</v>
      </c>
      <c r="Q6693">
        <v>15</v>
      </c>
      <c r="R6693" t="s">
        <v>40</v>
      </c>
      <c r="S6693" t="s">
        <v>118</v>
      </c>
      <c r="T6693">
        <v>83969</v>
      </c>
      <c r="U6693" s="1">
        <v>45527</v>
      </c>
      <c r="V6693" t="s">
        <v>64</v>
      </c>
      <c r="W6693">
        <v>661381</v>
      </c>
      <c r="X6693" t="s">
        <v>26696</v>
      </c>
      <c r="Y6693">
        <v>863</v>
      </c>
      <c r="Z6693">
        <v>2623</v>
      </c>
      <c r="AA6693">
        <v>2</v>
      </c>
      <c r="AB6693">
        <v>2098.4</v>
      </c>
      <c r="AC6693">
        <f>Table1_1[[#This Row],[Price]]*Table1_1[[#This Row],[Quantity]]</f>
        <v>5246</v>
      </c>
    </row>
    <row r="6694" spans="1:29" x14ac:dyDescent="0.3">
      <c r="A6694" t="s">
        <v>28</v>
      </c>
      <c r="B6694" t="s">
        <v>29</v>
      </c>
      <c r="C6694" t="s">
        <v>193</v>
      </c>
      <c r="D6694" t="s">
        <v>380</v>
      </c>
      <c r="E6694" t="s">
        <v>32</v>
      </c>
      <c r="F6694" t="s">
        <v>33</v>
      </c>
      <c r="G6694">
        <v>59</v>
      </c>
      <c r="H6694">
        <v>424535</v>
      </c>
      <c r="I6694" t="s">
        <v>58</v>
      </c>
      <c r="J6694" s="3">
        <v>44077</v>
      </c>
      <c r="K6694">
        <v>800</v>
      </c>
      <c r="L6694" t="s">
        <v>26697</v>
      </c>
      <c r="M6694" t="s">
        <v>869</v>
      </c>
      <c r="N6694" t="s">
        <v>26698</v>
      </c>
      <c r="O6694" t="s">
        <v>26699</v>
      </c>
      <c r="P6694" t="s">
        <v>87</v>
      </c>
      <c r="Q6694">
        <v>3</v>
      </c>
      <c r="R6694" t="s">
        <v>40</v>
      </c>
      <c r="S6694" t="s">
        <v>79</v>
      </c>
      <c r="T6694">
        <v>34495</v>
      </c>
      <c r="U6694" s="1">
        <v>45622</v>
      </c>
      <c r="V6694" t="s">
        <v>42</v>
      </c>
      <c r="W6694">
        <v>649968</v>
      </c>
      <c r="X6694" t="s">
        <v>10614</v>
      </c>
      <c r="Y6694">
        <v>467</v>
      </c>
      <c r="Z6694">
        <v>2454</v>
      </c>
      <c r="AA6694">
        <v>1</v>
      </c>
      <c r="AB6694">
        <v>981.6</v>
      </c>
      <c r="AC6694">
        <f>Table1_1[[#This Row],[Price]]*Table1_1[[#This Row],[Quantity]]</f>
        <v>2454</v>
      </c>
    </row>
    <row r="6695" spans="1:29" x14ac:dyDescent="0.3">
      <c r="A6695" t="s">
        <v>28</v>
      </c>
      <c r="B6695" t="s">
        <v>29</v>
      </c>
      <c r="C6695" t="s">
        <v>66</v>
      </c>
      <c r="D6695" t="s">
        <v>421</v>
      </c>
      <c r="E6695" t="s">
        <v>56</v>
      </c>
      <c r="F6695" t="s">
        <v>83</v>
      </c>
      <c r="G6695">
        <v>39</v>
      </c>
      <c r="H6695">
        <v>435059</v>
      </c>
      <c r="I6695" t="s">
        <v>58</v>
      </c>
      <c r="J6695" s="3">
        <v>45527</v>
      </c>
      <c r="K6695">
        <v>1100</v>
      </c>
      <c r="L6695" t="s">
        <v>26700</v>
      </c>
      <c r="M6695" t="s">
        <v>76</v>
      </c>
      <c r="N6695" t="s">
        <v>26701</v>
      </c>
      <c r="O6695" t="s">
        <v>26702</v>
      </c>
      <c r="P6695" t="s">
        <v>39</v>
      </c>
      <c r="Q6695">
        <v>18</v>
      </c>
      <c r="R6695" t="s">
        <v>88</v>
      </c>
      <c r="S6695" t="s">
        <v>41</v>
      </c>
      <c r="T6695">
        <v>94262</v>
      </c>
      <c r="U6695" s="1">
        <v>45566</v>
      </c>
      <c r="V6695" t="s">
        <v>155</v>
      </c>
      <c r="W6695">
        <v>310664</v>
      </c>
      <c r="X6695" t="s">
        <v>17152</v>
      </c>
      <c r="Y6695">
        <v>826</v>
      </c>
      <c r="Z6695">
        <v>2677</v>
      </c>
      <c r="AA6695">
        <v>7</v>
      </c>
      <c r="AB6695">
        <v>7495.6</v>
      </c>
      <c r="AC6695">
        <f>Table1_1[[#This Row],[Price]]*Table1_1[[#This Row],[Quantity]]</f>
        <v>18739</v>
      </c>
    </row>
    <row r="6696" spans="1:29" x14ac:dyDescent="0.3">
      <c r="A6696" t="s">
        <v>28</v>
      </c>
      <c r="B6696" t="s">
        <v>29</v>
      </c>
      <c r="C6696" t="s">
        <v>30</v>
      </c>
      <c r="D6696" t="s">
        <v>237</v>
      </c>
      <c r="E6696" t="s">
        <v>32</v>
      </c>
      <c r="F6696" t="s">
        <v>106</v>
      </c>
      <c r="G6696">
        <v>22</v>
      </c>
      <c r="H6696">
        <v>408552</v>
      </c>
      <c r="I6696" t="s">
        <v>58</v>
      </c>
      <c r="J6696" s="3">
        <v>43975</v>
      </c>
      <c r="K6696">
        <v>800</v>
      </c>
      <c r="L6696" t="s">
        <v>26703</v>
      </c>
      <c r="M6696" t="s">
        <v>85</v>
      </c>
      <c r="N6696" t="s">
        <v>26704</v>
      </c>
      <c r="O6696" t="s">
        <v>26705</v>
      </c>
      <c r="P6696" t="s">
        <v>87</v>
      </c>
      <c r="Q6696">
        <v>20</v>
      </c>
      <c r="R6696" t="s">
        <v>40</v>
      </c>
      <c r="S6696" t="s">
        <v>118</v>
      </c>
      <c r="T6696">
        <v>44570</v>
      </c>
      <c r="U6696" s="1">
        <v>45527</v>
      </c>
      <c r="V6696" t="s">
        <v>64</v>
      </c>
      <c r="W6696">
        <v>166073</v>
      </c>
      <c r="X6696" t="s">
        <v>26706</v>
      </c>
      <c r="Y6696">
        <v>907</v>
      </c>
      <c r="Z6696">
        <v>2413</v>
      </c>
      <c r="AA6696">
        <v>5</v>
      </c>
      <c r="AB6696">
        <v>4826</v>
      </c>
      <c r="AC6696">
        <f>Table1_1[[#This Row],[Price]]*Table1_1[[#This Row],[Quantity]]</f>
        <v>12065</v>
      </c>
    </row>
    <row r="6697" spans="1:29" x14ac:dyDescent="0.3">
      <c r="A6697" t="s">
        <v>28</v>
      </c>
      <c r="B6697" t="s">
        <v>29</v>
      </c>
      <c r="C6697" t="s">
        <v>30</v>
      </c>
      <c r="D6697" t="s">
        <v>142</v>
      </c>
      <c r="E6697" t="s">
        <v>32</v>
      </c>
      <c r="F6697" t="s">
        <v>47</v>
      </c>
      <c r="G6697">
        <v>86</v>
      </c>
      <c r="H6697">
        <v>410720</v>
      </c>
      <c r="I6697" t="s">
        <v>58</v>
      </c>
      <c r="J6697" s="3">
        <v>44937</v>
      </c>
      <c r="K6697">
        <v>1200</v>
      </c>
      <c r="L6697" t="s">
        <v>26707</v>
      </c>
      <c r="M6697" t="s">
        <v>542</v>
      </c>
      <c r="N6697" t="s">
        <v>26708</v>
      </c>
      <c r="O6697" t="s">
        <v>26709</v>
      </c>
      <c r="P6697" t="s">
        <v>71</v>
      </c>
      <c r="Q6697">
        <v>16</v>
      </c>
      <c r="R6697" t="s">
        <v>40</v>
      </c>
      <c r="S6697" t="s">
        <v>79</v>
      </c>
      <c r="T6697">
        <v>93616</v>
      </c>
      <c r="U6697" s="1">
        <v>45581</v>
      </c>
      <c r="V6697" t="s">
        <v>155</v>
      </c>
      <c r="W6697">
        <v>300366</v>
      </c>
      <c r="X6697" t="s">
        <v>16933</v>
      </c>
      <c r="Y6697">
        <v>313</v>
      </c>
      <c r="Z6697">
        <v>1367</v>
      </c>
      <c r="AA6697">
        <v>2</v>
      </c>
      <c r="AB6697">
        <v>1093.6000000000001</v>
      </c>
      <c r="AC6697">
        <f>Table1_1[[#This Row],[Price]]*Table1_1[[#This Row],[Quantity]]</f>
        <v>2734</v>
      </c>
    </row>
    <row r="6698" spans="1:29" x14ac:dyDescent="0.3">
      <c r="A6698" t="s">
        <v>28</v>
      </c>
      <c r="B6698" t="s">
        <v>29</v>
      </c>
      <c r="C6698" t="s">
        <v>66</v>
      </c>
      <c r="D6698" t="s">
        <v>421</v>
      </c>
      <c r="E6698" t="s">
        <v>56</v>
      </c>
      <c r="F6698" t="s">
        <v>106</v>
      </c>
      <c r="G6698">
        <v>31</v>
      </c>
      <c r="H6698">
        <v>433963</v>
      </c>
      <c r="I6698" t="s">
        <v>58</v>
      </c>
      <c r="J6698" s="3">
        <v>44615</v>
      </c>
      <c r="K6698">
        <v>1000</v>
      </c>
      <c r="L6698" t="s">
        <v>26711</v>
      </c>
      <c r="M6698" t="s">
        <v>1488</v>
      </c>
      <c r="N6698" t="s">
        <v>26712</v>
      </c>
      <c r="O6698" t="s">
        <v>26713</v>
      </c>
      <c r="P6698" t="s">
        <v>39</v>
      </c>
      <c r="Q6698">
        <v>5</v>
      </c>
      <c r="R6698" t="s">
        <v>88</v>
      </c>
      <c r="S6698" t="s">
        <v>79</v>
      </c>
      <c r="T6698">
        <v>53545</v>
      </c>
      <c r="U6698" s="1">
        <v>45477</v>
      </c>
      <c r="V6698" t="s">
        <v>126</v>
      </c>
      <c r="W6698">
        <v>198459</v>
      </c>
      <c r="X6698" t="s">
        <v>26714</v>
      </c>
      <c r="Y6698">
        <v>706</v>
      </c>
      <c r="Z6698">
        <v>2650</v>
      </c>
      <c r="AA6698">
        <v>4</v>
      </c>
      <c r="AB6698">
        <v>4240</v>
      </c>
      <c r="AC6698">
        <f>Table1_1[[#This Row],[Price]]*Table1_1[[#This Row],[Quantity]]</f>
        <v>10600</v>
      </c>
    </row>
    <row r="6699" spans="1:29" x14ac:dyDescent="0.3">
      <c r="A6699" t="s">
        <v>28</v>
      </c>
      <c r="B6699" t="s">
        <v>29</v>
      </c>
      <c r="C6699" t="s">
        <v>148</v>
      </c>
      <c r="D6699" t="s">
        <v>338</v>
      </c>
      <c r="E6699" t="s">
        <v>32</v>
      </c>
      <c r="F6699" t="s">
        <v>175</v>
      </c>
      <c r="G6699">
        <v>83</v>
      </c>
      <c r="H6699">
        <v>418413</v>
      </c>
      <c r="I6699" t="s">
        <v>58</v>
      </c>
      <c r="J6699" s="3">
        <v>44241</v>
      </c>
      <c r="K6699">
        <v>1300</v>
      </c>
      <c r="L6699" t="s">
        <v>26715</v>
      </c>
      <c r="M6699" t="s">
        <v>319</v>
      </c>
      <c r="N6699" t="s">
        <v>26716</v>
      </c>
      <c r="O6699">
        <v>-9997</v>
      </c>
      <c r="P6699" t="s">
        <v>87</v>
      </c>
      <c r="Q6699">
        <v>10</v>
      </c>
      <c r="R6699" t="s">
        <v>40</v>
      </c>
      <c r="S6699" t="s">
        <v>79</v>
      </c>
      <c r="T6699">
        <v>29858</v>
      </c>
      <c r="U6699" s="1">
        <v>45332</v>
      </c>
      <c r="V6699" t="s">
        <v>119</v>
      </c>
      <c r="W6699">
        <v>377735</v>
      </c>
      <c r="X6699" t="s">
        <v>26717</v>
      </c>
      <c r="Y6699">
        <v>816</v>
      </c>
      <c r="Z6699">
        <v>1746</v>
      </c>
      <c r="AA6699">
        <v>6</v>
      </c>
      <c r="AB6699">
        <v>4190.4000000000015</v>
      </c>
      <c r="AC6699">
        <f>Table1_1[[#This Row],[Price]]*Table1_1[[#This Row],[Quantity]]</f>
        <v>10476</v>
      </c>
    </row>
    <row r="6700" spans="1:29" x14ac:dyDescent="0.3">
      <c r="A6700" t="s">
        <v>28</v>
      </c>
      <c r="B6700" t="s">
        <v>29</v>
      </c>
      <c r="C6700" t="s">
        <v>54</v>
      </c>
      <c r="D6700" t="s">
        <v>637</v>
      </c>
      <c r="E6700" t="s">
        <v>32</v>
      </c>
      <c r="F6700" t="s">
        <v>33</v>
      </c>
      <c r="G6700">
        <v>71</v>
      </c>
      <c r="H6700">
        <v>413077</v>
      </c>
      <c r="I6700" t="s">
        <v>58</v>
      </c>
      <c r="J6700" s="3">
        <v>44135</v>
      </c>
      <c r="K6700">
        <v>1200</v>
      </c>
      <c r="L6700" t="s">
        <v>26719</v>
      </c>
      <c r="M6700" t="s">
        <v>1356</v>
      </c>
      <c r="N6700" t="s">
        <v>26720</v>
      </c>
      <c r="O6700" t="s">
        <v>26721</v>
      </c>
      <c r="P6700" t="s">
        <v>39</v>
      </c>
      <c r="Q6700">
        <v>12</v>
      </c>
      <c r="R6700" t="s">
        <v>88</v>
      </c>
      <c r="S6700" t="s">
        <v>41</v>
      </c>
      <c r="T6700">
        <v>79626</v>
      </c>
      <c r="U6700" s="1">
        <v>45434</v>
      </c>
      <c r="V6700" t="s">
        <v>140</v>
      </c>
      <c r="W6700">
        <v>672679</v>
      </c>
      <c r="X6700" t="s">
        <v>26722</v>
      </c>
      <c r="Y6700">
        <v>303</v>
      </c>
      <c r="Z6700">
        <v>1409</v>
      </c>
      <c r="AA6700">
        <v>4</v>
      </c>
      <c r="AB6700">
        <v>2254.4</v>
      </c>
      <c r="AC6700">
        <f>Table1_1[[#This Row],[Price]]*Table1_1[[#This Row],[Quantity]]</f>
        <v>5636</v>
      </c>
    </row>
    <row r="6701" spans="1:29" x14ac:dyDescent="0.3">
      <c r="A6701" t="s">
        <v>28</v>
      </c>
      <c r="B6701" t="s">
        <v>29</v>
      </c>
      <c r="C6701" t="s">
        <v>193</v>
      </c>
      <c r="D6701" t="s">
        <v>421</v>
      </c>
      <c r="E6701" t="s">
        <v>56</v>
      </c>
      <c r="F6701" t="s">
        <v>355</v>
      </c>
      <c r="G6701">
        <v>5</v>
      </c>
      <c r="H6701">
        <v>427393</v>
      </c>
      <c r="I6701" t="s">
        <v>34</v>
      </c>
      <c r="J6701" s="3">
        <v>44700</v>
      </c>
      <c r="K6701">
        <v>1300</v>
      </c>
      <c r="L6701" t="s">
        <v>26723</v>
      </c>
      <c r="M6701" t="s">
        <v>605</v>
      </c>
      <c r="N6701" t="s">
        <v>26724</v>
      </c>
      <c r="O6701" t="s">
        <v>26725</v>
      </c>
      <c r="P6701" t="s">
        <v>39</v>
      </c>
      <c r="Q6701">
        <v>6</v>
      </c>
      <c r="R6701" t="s">
        <v>88</v>
      </c>
      <c r="S6701" t="s">
        <v>41</v>
      </c>
      <c r="T6701">
        <v>42908</v>
      </c>
      <c r="U6701" s="1">
        <v>45550</v>
      </c>
      <c r="V6701" t="s">
        <v>180</v>
      </c>
      <c r="W6701">
        <v>646750</v>
      </c>
      <c r="X6701" t="s">
        <v>26726</v>
      </c>
      <c r="Y6701">
        <v>399</v>
      </c>
      <c r="Z6701">
        <v>671</v>
      </c>
      <c r="AA6701">
        <v>7</v>
      </c>
      <c r="AB6701">
        <v>1878.8000000000002</v>
      </c>
      <c r="AC6701">
        <f>Table1_1[[#This Row],[Price]]*Table1_1[[#This Row],[Quantity]]</f>
        <v>4697</v>
      </c>
    </row>
    <row r="6702" spans="1:29" x14ac:dyDescent="0.3">
      <c r="A6702" t="s">
        <v>28</v>
      </c>
      <c r="B6702" t="s">
        <v>29</v>
      </c>
      <c r="C6702" t="s">
        <v>91</v>
      </c>
      <c r="D6702" t="s">
        <v>82</v>
      </c>
      <c r="E6702" t="s">
        <v>32</v>
      </c>
      <c r="F6702" t="s">
        <v>33</v>
      </c>
      <c r="G6702">
        <v>97</v>
      </c>
      <c r="H6702">
        <v>432679</v>
      </c>
      <c r="I6702" t="s">
        <v>58</v>
      </c>
      <c r="J6702" s="3">
        <v>44158</v>
      </c>
      <c r="K6702">
        <v>950</v>
      </c>
      <c r="L6702" t="s">
        <v>26728</v>
      </c>
      <c r="M6702" t="s">
        <v>115</v>
      </c>
      <c r="N6702" t="s">
        <v>26729</v>
      </c>
      <c r="O6702" t="s">
        <v>26730</v>
      </c>
      <c r="P6702" t="s">
        <v>87</v>
      </c>
      <c r="Q6702">
        <v>12</v>
      </c>
      <c r="R6702" t="s">
        <v>40</v>
      </c>
      <c r="S6702" t="s">
        <v>79</v>
      </c>
      <c r="T6702">
        <v>66413</v>
      </c>
      <c r="U6702" s="1">
        <v>45376</v>
      </c>
      <c r="V6702" t="s">
        <v>72</v>
      </c>
      <c r="W6702">
        <v>387741</v>
      </c>
      <c r="X6702" t="s">
        <v>26731</v>
      </c>
      <c r="Y6702">
        <v>727</v>
      </c>
      <c r="Z6702">
        <v>1001</v>
      </c>
      <c r="AA6702">
        <v>8</v>
      </c>
      <c r="AB6702">
        <v>3203.2000000000003</v>
      </c>
      <c r="AC6702">
        <f>Table1_1[[#This Row],[Price]]*Table1_1[[#This Row],[Quantity]]</f>
        <v>8008</v>
      </c>
    </row>
    <row r="6703" spans="1:29" x14ac:dyDescent="0.3">
      <c r="A6703" t="s">
        <v>28</v>
      </c>
      <c r="B6703" t="s">
        <v>29</v>
      </c>
      <c r="C6703" t="s">
        <v>148</v>
      </c>
      <c r="D6703" t="s">
        <v>92</v>
      </c>
      <c r="E6703" t="s">
        <v>32</v>
      </c>
      <c r="F6703" t="s">
        <v>175</v>
      </c>
      <c r="G6703">
        <v>13</v>
      </c>
      <c r="H6703">
        <v>426063</v>
      </c>
      <c r="I6703" t="s">
        <v>58</v>
      </c>
      <c r="J6703" s="3">
        <v>44424</v>
      </c>
      <c r="K6703">
        <v>950</v>
      </c>
      <c r="L6703" t="s">
        <v>26732</v>
      </c>
      <c r="M6703" t="s">
        <v>200</v>
      </c>
      <c r="N6703" t="s">
        <v>26733</v>
      </c>
      <c r="O6703" t="s">
        <v>26734</v>
      </c>
      <c r="P6703" t="s">
        <v>87</v>
      </c>
      <c r="Q6703">
        <v>15</v>
      </c>
      <c r="R6703" t="s">
        <v>40</v>
      </c>
      <c r="S6703" t="s">
        <v>63</v>
      </c>
      <c r="T6703">
        <v>80274</v>
      </c>
      <c r="U6703" s="1">
        <v>45464</v>
      </c>
      <c r="V6703" t="s">
        <v>52</v>
      </c>
      <c r="W6703">
        <v>482319</v>
      </c>
      <c r="X6703" t="s">
        <v>26735</v>
      </c>
      <c r="Y6703">
        <v>702</v>
      </c>
      <c r="Z6703">
        <v>1727</v>
      </c>
      <c r="AA6703">
        <v>5</v>
      </c>
      <c r="AB6703">
        <v>3454</v>
      </c>
      <c r="AC6703">
        <f>Table1_1[[#This Row],[Price]]*Table1_1[[#This Row],[Quantity]]</f>
        <v>8635</v>
      </c>
    </row>
    <row r="6704" spans="1:29" x14ac:dyDescent="0.3">
      <c r="A6704" t="s">
        <v>28</v>
      </c>
      <c r="B6704" t="s">
        <v>29</v>
      </c>
      <c r="C6704" t="s">
        <v>91</v>
      </c>
      <c r="D6704" t="s">
        <v>616</v>
      </c>
      <c r="E6704" t="s">
        <v>46</v>
      </c>
      <c r="F6704" t="s">
        <v>57</v>
      </c>
      <c r="G6704">
        <v>19</v>
      </c>
      <c r="H6704">
        <v>408637</v>
      </c>
      <c r="I6704" t="s">
        <v>58</v>
      </c>
      <c r="J6704" s="3">
        <v>44106</v>
      </c>
      <c r="K6704">
        <v>1400</v>
      </c>
      <c r="L6704" t="s">
        <v>26736</v>
      </c>
      <c r="M6704" t="s">
        <v>351</v>
      </c>
      <c r="N6704" t="s">
        <v>26737</v>
      </c>
      <c r="O6704" t="s">
        <v>26738</v>
      </c>
      <c r="P6704" t="s">
        <v>71</v>
      </c>
      <c r="Q6704">
        <v>17</v>
      </c>
      <c r="R6704" t="s">
        <v>88</v>
      </c>
      <c r="S6704" t="s">
        <v>118</v>
      </c>
      <c r="T6704">
        <v>21937</v>
      </c>
      <c r="U6704" s="1">
        <v>45551</v>
      </c>
      <c r="V6704" t="s">
        <v>180</v>
      </c>
      <c r="W6704">
        <v>212171</v>
      </c>
      <c r="X6704" t="s">
        <v>26739</v>
      </c>
      <c r="Y6704">
        <v>835</v>
      </c>
      <c r="Z6704">
        <v>776</v>
      </c>
      <c r="AA6704">
        <v>7</v>
      </c>
      <c r="AB6704">
        <v>2172.8000000000002</v>
      </c>
      <c r="AC6704">
        <f>Table1_1[[#This Row],[Price]]*Table1_1[[#This Row],[Quantity]]</f>
        <v>5432</v>
      </c>
    </row>
    <row r="6705" spans="1:29" x14ac:dyDescent="0.3">
      <c r="A6705" t="s">
        <v>28</v>
      </c>
      <c r="B6705" t="s">
        <v>29</v>
      </c>
      <c r="C6705" t="s">
        <v>148</v>
      </c>
      <c r="D6705" t="s">
        <v>220</v>
      </c>
      <c r="E6705" t="s">
        <v>56</v>
      </c>
      <c r="F6705" t="s">
        <v>47</v>
      </c>
      <c r="G6705">
        <v>17</v>
      </c>
      <c r="H6705">
        <v>417631</v>
      </c>
      <c r="I6705" t="s">
        <v>34</v>
      </c>
      <c r="J6705" s="3">
        <v>44160</v>
      </c>
      <c r="K6705">
        <v>1300</v>
      </c>
      <c r="L6705" t="s">
        <v>26740</v>
      </c>
      <c r="M6705" t="s">
        <v>568</v>
      </c>
      <c r="N6705" t="s">
        <v>26741</v>
      </c>
      <c r="O6705" t="s">
        <v>26742</v>
      </c>
      <c r="P6705" t="s">
        <v>87</v>
      </c>
      <c r="Q6705">
        <v>8</v>
      </c>
      <c r="R6705" t="s">
        <v>88</v>
      </c>
      <c r="S6705" t="s">
        <v>41</v>
      </c>
      <c r="T6705">
        <v>25251</v>
      </c>
      <c r="U6705" s="1">
        <v>45569</v>
      </c>
      <c r="V6705" t="s">
        <v>155</v>
      </c>
      <c r="W6705">
        <v>161890</v>
      </c>
      <c r="X6705" t="s">
        <v>26743</v>
      </c>
      <c r="Y6705">
        <v>640</v>
      </c>
      <c r="Z6705">
        <v>2370</v>
      </c>
      <c r="AA6705">
        <v>2</v>
      </c>
      <c r="AB6705">
        <v>1896</v>
      </c>
      <c r="AC6705">
        <f>Table1_1[[#This Row],[Price]]*Table1_1[[#This Row],[Quantity]]</f>
        <v>4740</v>
      </c>
    </row>
    <row r="6706" spans="1:29" x14ac:dyDescent="0.3">
      <c r="A6706" t="s">
        <v>28</v>
      </c>
      <c r="B6706" t="s">
        <v>29</v>
      </c>
      <c r="C6706" t="s">
        <v>91</v>
      </c>
      <c r="D6706" t="s">
        <v>467</v>
      </c>
      <c r="E6706" t="s">
        <v>56</v>
      </c>
      <c r="F6706" t="s">
        <v>57</v>
      </c>
      <c r="G6706">
        <v>35</v>
      </c>
      <c r="H6706">
        <v>439845</v>
      </c>
      <c r="I6706" t="s">
        <v>58</v>
      </c>
      <c r="J6706" s="3">
        <v>45370</v>
      </c>
      <c r="K6706">
        <v>1400</v>
      </c>
      <c r="L6706" t="s">
        <v>17928</v>
      </c>
      <c r="M6706" t="s">
        <v>76</v>
      </c>
      <c r="N6706" t="s">
        <v>26744</v>
      </c>
      <c r="O6706" t="s">
        <v>26745</v>
      </c>
      <c r="P6706" t="s">
        <v>51</v>
      </c>
      <c r="Q6706">
        <v>14</v>
      </c>
      <c r="R6706" t="s">
        <v>40</v>
      </c>
      <c r="S6706" t="s">
        <v>63</v>
      </c>
      <c r="T6706">
        <v>14685</v>
      </c>
      <c r="U6706" s="1">
        <v>45558</v>
      </c>
      <c r="V6706" t="s">
        <v>180</v>
      </c>
      <c r="W6706">
        <v>904214</v>
      </c>
      <c r="X6706" t="s">
        <v>26746</v>
      </c>
      <c r="Y6706">
        <v>754</v>
      </c>
      <c r="Z6706">
        <v>1814</v>
      </c>
      <c r="AA6706">
        <v>2</v>
      </c>
      <c r="AB6706">
        <v>1451.2</v>
      </c>
      <c r="AC6706">
        <f>Table1_1[[#This Row],[Price]]*Table1_1[[#This Row],[Quantity]]</f>
        <v>3628</v>
      </c>
    </row>
    <row r="6707" spans="1:29" x14ac:dyDescent="0.3">
      <c r="A6707" t="s">
        <v>28</v>
      </c>
      <c r="B6707" t="s">
        <v>29</v>
      </c>
      <c r="C6707" t="s">
        <v>54</v>
      </c>
      <c r="D6707" t="s">
        <v>163</v>
      </c>
      <c r="E6707" t="s">
        <v>56</v>
      </c>
      <c r="F6707" t="s">
        <v>33</v>
      </c>
      <c r="G6707">
        <v>23</v>
      </c>
      <c r="H6707">
        <v>430237</v>
      </c>
      <c r="I6707" t="s">
        <v>58</v>
      </c>
      <c r="J6707" s="3">
        <v>45299</v>
      </c>
      <c r="K6707">
        <v>1000</v>
      </c>
      <c r="L6707" t="s">
        <v>26047</v>
      </c>
      <c r="M6707" t="s">
        <v>818</v>
      </c>
      <c r="N6707" t="s">
        <v>26747</v>
      </c>
      <c r="O6707" t="s">
        <v>26748</v>
      </c>
      <c r="P6707" t="s">
        <v>71</v>
      </c>
      <c r="Q6707">
        <v>12</v>
      </c>
      <c r="R6707" t="s">
        <v>88</v>
      </c>
      <c r="S6707" t="s">
        <v>41</v>
      </c>
      <c r="T6707">
        <v>82341</v>
      </c>
      <c r="U6707" s="1">
        <v>45315</v>
      </c>
      <c r="V6707" t="s">
        <v>111</v>
      </c>
      <c r="W6707">
        <v>899806</v>
      </c>
      <c r="X6707" t="s">
        <v>26749</v>
      </c>
      <c r="Y6707">
        <v>532</v>
      </c>
      <c r="Z6707">
        <v>1677</v>
      </c>
      <c r="AA6707">
        <v>1</v>
      </c>
      <c r="AB6707">
        <v>670.80000000000007</v>
      </c>
      <c r="AC6707">
        <f>Table1_1[[#This Row],[Price]]*Table1_1[[#This Row],[Quantity]]</f>
        <v>1677</v>
      </c>
    </row>
    <row r="6708" spans="1:29" x14ac:dyDescent="0.3">
      <c r="A6708" t="s">
        <v>28</v>
      </c>
      <c r="B6708" t="s">
        <v>29</v>
      </c>
      <c r="C6708" t="s">
        <v>30</v>
      </c>
      <c r="D6708" t="s">
        <v>227</v>
      </c>
      <c r="E6708" t="s">
        <v>32</v>
      </c>
      <c r="F6708" t="s">
        <v>113</v>
      </c>
      <c r="G6708">
        <v>78</v>
      </c>
      <c r="H6708">
        <v>422246</v>
      </c>
      <c r="I6708" t="s">
        <v>58</v>
      </c>
      <c r="J6708" s="3">
        <v>45211</v>
      </c>
      <c r="K6708">
        <v>1200</v>
      </c>
      <c r="L6708" t="s">
        <v>26750</v>
      </c>
      <c r="M6708" t="s">
        <v>434</v>
      </c>
      <c r="N6708" t="s">
        <v>26751</v>
      </c>
      <c r="O6708" t="s">
        <v>26752</v>
      </c>
      <c r="P6708" t="s">
        <v>51</v>
      </c>
      <c r="Q6708">
        <v>13</v>
      </c>
      <c r="R6708" t="s">
        <v>88</v>
      </c>
      <c r="S6708" t="s">
        <v>41</v>
      </c>
      <c r="T6708">
        <v>48460</v>
      </c>
      <c r="U6708" s="1">
        <v>45576</v>
      </c>
      <c r="V6708" t="s">
        <v>155</v>
      </c>
      <c r="W6708">
        <v>164545</v>
      </c>
      <c r="X6708" t="s">
        <v>26753</v>
      </c>
      <c r="Y6708">
        <v>373</v>
      </c>
      <c r="Z6708">
        <v>1103</v>
      </c>
      <c r="AA6708">
        <v>7</v>
      </c>
      <c r="AB6708">
        <v>3088.4</v>
      </c>
      <c r="AC6708">
        <f>Table1_1[[#This Row],[Price]]*Table1_1[[#This Row],[Quantity]]</f>
        <v>7721</v>
      </c>
    </row>
    <row r="6709" spans="1:29" x14ac:dyDescent="0.3">
      <c r="A6709" t="s">
        <v>28</v>
      </c>
      <c r="B6709" t="s">
        <v>29</v>
      </c>
      <c r="C6709" t="s">
        <v>91</v>
      </c>
      <c r="D6709" t="s">
        <v>237</v>
      </c>
      <c r="E6709" t="s">
        <v>46</v>
      </c>
      <c r="F6709" t="s">
        <v>175</v>
      </c>
      <c r="G6709">
        <v>78</v>
      </c>
      <c r="H6709">
        <v>428523</v>
      </c>
      <c r="I6709" t="s">
        <v>58</v>
      </c>
      <c r="J6709" s="3">
        <v>45060</v>
      </c>
      <c r="K6709">
        <v>950</v>
      </c>
      <c r="L6709" t="s">
        <v>26754</v>
      </c>
      <c r="M6709" t="s">
        <v>200</v>
      </c>
      <c r="N6709" t="s">
        <v>26755</v>
      </c>
      <c r="O6709" t="s">
        <v>26756</v>
      </c>
      <c r="P6709" t="s">
        <v>71</v>
      </c>
      <c r="Q6709">
        <v>6</v>
      </c>
      <c r="R6709" t="s">
        <v>40</v>
      </c>
      <c r="S6709" t="s">
        <v>41</v>
      </c>
      <c r="T6709">
        <v>10063</v>
      </c>
      <c r="U6709" s="1">
        <v>45336</v>
      </c>
      <c r="V6709" t="s">
        <v>119</v>
      </c>
      <c r="W6709">
        <v>775624</v>
      </c>
      <c r="X6709" t="s">
        <v>26757</v>
      </c>
      <c r="Y6709">
        <v>977</v>
      </c>
      <c r="Z6709">
        <v>2332</v>
      </c>
      <c r="AA6709">
        <v>6</v>
      </c>
      <c r="AB6709">
        <v>5596.8</v>
      </c>
      <c r="AC6709">
        <f>Table1_1[[#This Row],[Price]]*Table1_1[[#This Row],[Quantity]]</f>
        <v>13992</v>
      </c>
    </row>
    <row r="6710" spans="1:29" x14ac:dyDescent="0.3">
      <c r="A6710" t="s">
        <v>28</v>
      </c>
      <c r="B6710" t="s">
        <v>29</v>
      </c>
      <c r="C6710" t="s">
        <v>148</v>
      </c>
      <c r="D6710" t="s">
        <v>182</v>
      </c>
      <c r="E6710" t="s">
        <v>56</v>
      </c>
      <c r="F6710" t="s">
        <v>355</v>
      </c>
      <c r="G6710">
        <v>21</v>
      </c>
      <c r="H6710">
        <v>409868</v>
      </c>
      <c r="I6710" t="s">
        <v>58</v>
      </c>
      <c r="J6710" s="3">
        <v>44935</v>
      </c>
      <c r="K6710">
        <v>1100</v>
      </c>
      <c r="L6710" t="s">
        <v>26758</v>
      </c>
      <c r="M6710" t="s">
        <v>115</v>
      </c>
      <c r="N6710" t="s">
        <v>26759</v>
      </c>
      <c r="O6710" t="s">
        <v>26760</v>
      </c>
      <c r="P6710" t="s">
        <v>39</v>
      </c>
      <c r="Q6710">
        <v>9</v>
      </c>
      <c r="R6710" t="s">
        <v>40</v>
      </c>
      <c r="S6710" t="s">
        <v>79</v>
      </c>
      <c r="T6710">
        <v>28017</v>
      </c>
      <c r="U6710" s="1">
        <v>45444</v>
      </c>
      <c r="V6710" t="s">
        <v>52</v>
      </c>
      <c r="W6710">
        <v>825595</v>
      </c>
      <c r="X6710" t="s">
        <v>26761</v>
      </c>
      <c r="Y6710">
        <v>447</v>
      </c>
      <c r="Z6710">
        <v>2970</v>
      </c>
      <c r="AA6710">
        <v>1</v>
      </c>
      <c r="AB6710">
        <v>1188</v>
      </c>
      <c r="AC6710">
        <f>Table1_1[[#This Row],[Price]]*Table1_1[[#This Row],[Quantity]]</f>
        <v>2970</v>
      </c>
    </row>
    <row r="6711" spans="1:29" x14ac:dyDescent="0.3">
      <c r="A6711" t="s">
        <v>28</v>
      </c>
      <c r="B6711" t="s">
        <v>29</v>
      </c>
      <c r="C6711" t="s">
        <v>157</v>
      </c>
      <c r="D6711" t="s">
        <v>248</v>
      </c>
      <c r="E6711" t="s">
        <v>56</v>
      </c>
      <c r="F6711" t="s">
        <v>83</v>
      </c>
      <c r="G6711">
        <v>91</v>
      </c>
      <c r="H6711">
        <v>409023</v>
      </c>
      <c r="I6711" t="s">
        <v>34</v>
      </c>
      <c r="J6711" s="3">
        <v>44878</v>
      </c>
      <c r="K6711">
        <v>1200</v>
      </c>
      <c r="L6711" t="s">
        <v>26762</v>
      </c>
      <c r="M6711" t="s">
        <v>680</v>
      </c>
      <c r="N6711" t="s">
        <v>26763</v>
      </c>
      <c r="O6711" t="s">
        <v>26764</v>
      </c>
      <c r="P6711" t="s">
        <v>87</v>
      </c>
      <c r="Q6711">
        <v>12</v>
      </c>
      <c r="R6711" t="s">
        <v>40</v>
      </c>
      <c r="S6711" t="s">
        <v>63</v>
      </c>
      <c r="T6711">
        <v>65028</v>
      </c>
      <c r="U6711" s="1">
        <v>45578</v>
      </c>
      <c r="V6711" t="s">
        <v>155</v>
      </c>
      <c r="W6711">
        <v>809491</v>
      </c>
      <c r="X6711" t="s">
        <v>26765</v>
      </c>
      <c r="Y6711">
        <v>270</v>
      </c>
      <c r="Z6711">
        <v>527</v>
      </c>
      <c r="AA6711">
        <v>8</v>
      </c>
      <c r="AB6711">
        <v>1686.4</v>
      </c>
      <c r="AC6711">
        <f>Table1_1[[#This Row],[Price]]*Table1_1[[#This Row],[Quantity]]</f>
        <v>4216</v>
      </c>
    </row>
    <row r="6712" spans="1:29" x14ac:dyDescent="0.3">
      <c r="A6712" t="s">
        <v>28</v>
      </c>
      <c r="B6712" t="s">
        <v>29</v>
      </c>
      <c r="C6712" t="s">
        <v>30</v>
      </c>
      <c r="D6712" t="s">
        <v>566</v>
      </c>
      <c r="E6712" t="s">
        <v>32</v>
      </c>
      <c r="F6712" t="s">
        <v>106</v>
      </c>
      <c r="G6712">
        <v>12</v>
      </c>
      <c r="H6712">
        <v>418813</v>
      </c>
      <c r="I6712" t="s">
        <v>58</v>
      </c>
      <c r="J6712" s="3">
        <v>44057</v>
      </c>
      <c r="K6712">
        <v>1300</v>
      </c>
      <c r="L6712" t="s">
        <v>26766</v>
      </c>
      <c r="M6712" t="s">
        <v>36</v>
      </c>
      <c r="N6712" t="s">
        <v>26767</v>
      </c>
      <c r="O6712" t="s">
        <v>26768</v>
      </c>
      <c r="P6712" t="s">
        <v>51</v>
      </c>
      <c r="Q6712">
        <v>17</v>
      </c>
      <c r="R6712" t="s">
        <v>88</v>
      </c>
      <c r="S6712" t="s">
        <v>79</v>
      </c>
      <c r="T6712">
        <v>92188</v>
      </c>
      <c r="U6712" s="1">
        <v>45348</v>
      </c>
      <c r="V6712" t="s">
        <v>119</v>
      </c>
      <c r="W6712">
        <v>790614</v>
      </c>
      <c r="X6712" t="s">
        <v>26769</v>
      </c>
      <c r="Y6712">
        <v>580</v>
      </c>
      <c r="Z6712">
        <v>712</v>
      </c>
      <c r="AA6712">
        <v>7</v>
      </c>
      <c r="AB6712">
        <v>1993.6000000000001</v>
      </c>
      <c r="AC6712">
        <f>Table1_1[[#This Row],[Price]]*Table1_1[[#This Row],[Quantity]]</f>
        <v>4984</v>
      </c>
    </row>
    <row r="6713" spans="1:29" x14ac:dyDescent="0.3">
      <c r="A6713" t="s">
        <v>28</v>
      </c>
      <c r="B6713" t="s">
        <v>29</v>
      </c>
      <c r="C6713" t="s">
        <v>44</v>
      </c>
      <c r="D6713" t="s">
        <v>149</v>
      </c>
      <c r="E6713" t="s">
        <v>32</v>
      </c>
      <c r="F6713" t="s">
        <v>83</v>
      </c>
      <c r="G6713">
        <v>95</v>
      </c>
      <c r="H6713">
        <v>437018</v>
      </c>
      <c r="I6713" t="s">
        <v>58</v>
      </c>
      <c r="J6713" s="3">
        <v>44186</v>
      </c>
      <c r="K6713">
        <v>1100</v>
      </c>
      <c r="L6713" t="s">
        <v>26770</v>
      </c>
      <c r="M6713" t="s">
        <v>351</v>
      </c>
      <c r="N6713" t="s">
        <v>26771</v>
      </c>
      <c r="O6713" t="s">
        <v>26772</v>
      </c>
      <c r="P6713" t="s">
        <v>51</v>
      </c>
      <c r="Q6713">
        <v>19</v>
      </c>
      <c r="R6713" t="s">
        <v>88</v>
      </c>
      <c r="S6713" t="s">
        <v>118</v>
      </c>
      <c r="T6713">
        <v>82519</v>
      </c>
      <c r="U6713" s="1">
        <v>45354</v>
      </c>
      <c r="V6713" t="s">
        <v>72</v>
      </c>
      <c r="W6713">
        <v>945167</v>
      </c>
      <c r="X6713" t="s">
        <v>26773</v>
      </c>
      <c r="Y6713">
        <v>375</v>
      </c>
      <c r="Z6713">
        <v>1486</v>
      </c>
      <c r="AA6713">
        <v>6</v>
      </c>
      <c r="AB6713">
        <v>3566.4</v>
      </c>
      <c r="AC6713">
        <f>Table1_1[[#This Row],[Price]]*Table1_1[[#This Row],[Quantity]]</f>
        <v>8916</v>
      </c>
    </row>
    <row r="6714" spans="1:29" x14ac:dyDescent="0.3">
      <c r="A6714" t="s">
        <v>28</v>
      </c>
      <c r="B6714" t="s">
        <v>29</v>
      </c>
      <c r="C6714" t="s">
        <v>157</v>
      </c>
      <c r="D6714" t="s">
        <v>380</v>
      </c>
      <c r="E6714" t="s">
        <v>46</v>
      </c>
      <c r="F6714" t="s">
        <v>83</v>
      </c>
      <c r="G6714">
        <v>81</v>
      </c>
      <c r="H6714">
        <v>401736</v>
      </c>
      <c r="I6714" t="s">
        <v>34</v>
      </c>
      <c r="J6714" s="3">
        <v>44272</v>
      </c>
      <c r="K6714">
        <v>1000</v>
      </c>
      <c r="L6714" t="s">
        <v>26774</v>
      </c>
      <c r="M6714" t="s">
        <v>487</v>
      </c>
      <c r="N6714" t="s">
        <v>26775</v>
      </c>
      <c r="O6714" t="s">
        <v>26776</v>
      </c>
      <c r="P6714" t="s">
        <v>39</v>
      </c>
      <c r="Q6714">
        <v>8</v>
      </c>
      <c r="R6714" t="s">
        <v>88</v>
      </c>
      <c r="S6714" t="s">
        <v>79</v>
      </c>
      <c r="T6714">
        <v>92976</v>
      </c>
      <c r="U6714" s="1">
        <v>45375</v>
      </c>
      <c r="V6714" t="s">
        <v>72</v>
      </c>
      <c r="W6714">
        <v>290765</v>
      </c>
      <c r="X6714" t="s">
        <v>26777</v>
      </c>
      <c r="Y6714">
        <v>313</v>
      </c>
      <c r="Z6714">
        <v>1484</v>
      </c>
      <c r="AA6714">
        <v>6</v>
      </c>
      <c r="AB6714">
        <v>3561.6000000000004</v>
      </c>
      <c r="AC6714">
        <f>Table1_1[[#This Row],[Price]]*Table1_1[[#This Row],[Quantity]]</f>
        <v>8904</v>
      </c>
    </row>
    <row r="6715" spans="1:29" x14ac:dyDescent="0.3">
      <c r="A6715" t="s">
        <v>28</v>
      </c>
      <c r="B6715" t="s">
        <v>29</v>
      </c>
      <c r="C6715" t="s">
        <v>157</v>
      </c>
      <c r="D6715" t="s">
        <v>74</v>
      </c>
      <c r="E6715" t="s">
        <v>46</v>
      </c>
      <c r="F6715" t="s">
        <v>83</v>
      </c>
      <c r="G6715">
        <v>12</v>
      </c>
      <c r="H6715">
        <v>414434</v>
      </c>
      <c r="I6715" t="s">
        <v>58</v>
      </c>
      <c r="J6715" s="3">
        <v>45350</v>
      </c>
      <c r="K6715">
        <v>1400</v>
      </c>
      <c r="L6715" t="s">
        <v>26779</v>
      </c>
      <c r="M6715" t="s">
        <v>506</v>
      </c>
      <c r="N6715" t="s">
        <v>26780</v>
      </c>
      <c r="O6715">
        <v>1005702666</v>
      </c>
      <c r="P6715" t="s">
        <v>39</v>
      </c>
      <c r="Q6715">
        <v>7</v>
      </c>
      <c r="R6715" t="s">
        <v>88</v>
      </c>
      <c r="S6715" t="s">
        <v>79</v>
      </c>
      <c r="T6715">
        <v>90151</v>
      </c>
      <c r="U6715" s="1">
        <v>45398</v>
      </c>
      <c r="V6715" t="s">
        <v>80</v>
      </c>
      <c r="W6715">
        <v>955135</v>
      </c>
      <c r="X6715" t="s">
        <v>26781</v>
      </c>
      <c r="Y6715">
        <v>264</v>
      </c>
      <c r="Z6715">
        <v>2082</v>
      </c>
      <c r="AA6715">
        <v>8</v>
      </c>
      <c r="AB6715">
        <v>6662.4000000000015</v>
      </c>
      <c r="AC6715">
        <f>Table1_1[[#This Row],[Price]]*Table1_1[[#This Row],[Quantity]]</f>
        <v>16656</v>
      </c>
    </row>
    <row r="6716" spans="1:29" x14ac:dyDescent="0.3">
      <c r="A6716" t="s">
        <v>28</v>
      </c>
      <c r="B6716" t="s">
        <v>29</v>
      </c>
      <c r="C6716" t="s">
        <v>66</v>
      </c>
      <c r="D6716" t="s">
        <v>421</v>
      </c>
      <c r="E6716" t="s">
        <v>46</v>
      </c>
      <c r="F6716" t="s">
        <v>355</v>
      </c>
      <c r="G6716">
        <v>98</v>
      </c>
      <c r="H6716">
        <v>426320</v>
      </c>
      <c r="I6716" t="s">
        <v>58</v>
      </c>
      <c r="J6716" s="3">
        <v>43989</v>
      </c>
      <c r="K6716">
        <v>800</v>
      </c>
      <c r="L6716" t="s">
        <v>8562</v>
      </c>
      <c r="M6716" t="s">
        <v>1048</v>
      </c>
      <c r="N6716" t="s">
        <v>26782</v>
      </c>
      <c r="O6716" t="s">
        <v>26783</v>
      </c>
      <c r="P6716" t="s">
        <v>51</v>
      </c>
      <c r="Q6716">
        <v>20</v>
      </c>
      <c r="R6716" t="s">
        <v>40</v>
      </c>
      <c r="S6716" t="s">
        <v>79</v>
      </c>
      <c r="T6716">
        <v>50532</v>
      </c>
      <c r="U6716" s="1">
        <v>45589</v>
      </c>
      <c r="V6716" t="s">
        <v>155</v>
      </c>
      <c r="W6716">
        <v>892180</v>
      </c>
      <c r="X6716" t="s">
        <v>26784</v>
      </c>
      <c r="Y6716">
        <v>424</v>
      </c>
      <c r="Z6716">
        <v>898</v>
      </c>
      <c r="AA6716">
        <v>7</v>
      </c>
      <c r="AB6716">
        <v>2514.4</v>
      </c>
      <c r="AC6716">
        <f>Table1_1[[#This Row],[Price]]*Table1_1[[#This Row],[Quantity]]</f>
        <v>6286</v>
      </c>
    </row>
    <row r="6717" spans="1:29" x14ac:dyDescent="0.3">
      <c r="A6717" t="s">
        <v>28</v>
      </c>
      <c r="B6717" t="s">
        <v>29</v>
      </c>
      <c r="C6717" t="s">
        <v>193</v>
      </c>
      <c r="D6717" t="s">
        <v>237</v>
      </c>
      <c r="E6717" t="s">
        <v>32</v>
      </c>
      <c r="F6717" t="s">
        <v>113</v>
      </c>
      <c r="G6717">
        <v>49</v>
      </c>
      <c r="H6717">
        <v>427425</v>
      </c>
      <c r="I6717" t="s">
        <v>58</v>
      </c>
      <c r="J6717" s="3">
        <v>45258</v>
      </c>
      <c r="K6717">
        <v>1000</v>
      </c>
      <c r="L6717" t="s">
        <v>26785</v>
      </c>
      <c r="M6717" t="s">
        <v>2538</v>
      </c>
      <c r="N6717" t="s">
        <v>26786</v>
      </c>
      <c r="O6717" t="s">
        <v>26787</v>
      </c>
      <c r="P6717" t="s">
        <v>39</v>
      </c>
      <c r="Q6717">
        <v>15</v>
      </c>
      <c r="R6717" t="s">
        <v>40</v>
      </c>
      <c r="S6717" t="s">
        <v>41</v>
      </c>
      <c r="T6717">
        <v>68838</v>
      </c>
      <c r="U6717" s="1">
        <v>45297</v>
      </c>
      <c r="V6717" t="s">
        <v>111</v>
      </c>
      <c r="W6717">
        <v>495917</v>
      </c>
      <c r="X6717" t="s">
        <v>26788</v>
      </c>
      <c r="Y6717">
        <v>351</v>
      </c>
      <c r="Z6717">
        <v>1357</v>
      </c>
      <c r="AA6717">
        <v>6</v>
      </c>
      <c r="AB6717">
        <v>3256.8</v>
      </c>
      <c r="AC6717">
        <f>Table1_1[[#This Row],[Price]]*Table1_1[[#This Row],[Quantity]]</f>
        <v>8142</v>
      </c>
    </row>
    <row r="6718" spans="1:29" x14ac:dyDescent="0.3">
      <c r="A6718" t="s">
        <v>28</v>
      </c>
      <c r="B6718" t="s">
        <v>29</v>
      </c>
      <c r="C6718" t="s">
        <v>148</v>
      </c>
      <c r="D6718" t="s">
        <v>248</v>
      </c>
      <c r="E6718" t="s">
        <v>56</v>
      </c>
      <c r="F6718" t="s">
        <v>33</v>
      </c>
      <c r="G6718">
        <v>38</v>
      </c>
      <c r="H6718">
        <v>436147</v>
      </c>
      <c r="I6718" t="s">
        <v>58</v>
      </c>
      <c r="J6718" s="3">
        <v>45031</v>
      </c>
      <c r="K6718">
        <v>1100</v>
      </c>
      <c r="L6718" t="s">
        <v>26789</v>
      </c>
      <c r="M6718" t="s">
        <v>293</v>
      </c>
      <c r="N6718" t="s">
        <v>26790</v>
      </c>
      <c r="O6718" t="s">
        <v>26791</v>
      </c>
      <c r="P6718" t="s">
        <v>51</v>
      </c>
      <c r="Q6718">
        <v>14</v>
      </c>
      <c r="R6718" t="s">
        <v>88</v>
      </c>
      <c r="S6718" t="s">
        <v>79</v>
      </c>
      <c r="T6718">
        <v>98472</v>
      </c>
      <c r="U6718" s="1">
        <v>45471</v>
      </c>
      <c r="V6718" t="s">
        <v>52</v>
      </c>
      <c r="W6718">
        <v>852381</v>
      </c>
      <c r="X6718" t="s">
        <v>26792</v>
      </c>
      <c r="Y6718">
        <v>249</v>
      </c>
      <c r="Z6718">
        <v>1045</v>
      </c>
      <c r="AA6718">
        <v>7</v>
      </c>
      <c r="AB6718">
        <v>2926</v>
      </c>
      <c r="AC6718">
        <f>Table1_1[[#This Row],[Price]]*Table1_1[[#This Row],[Quantity]]</f>
        <v>7315</v>
      </c>
    </row>
    <row r="6719" spans="1:29" x14ac:dyDescent="0.3">
      <c r="A6719" t="s">
        <v>28</v>
      </c>
      <c r="B6719" t="s">
        <v>29</v>
      </c>
      <c r="C6719" t="s">
        <v>66</v>
      </c>
      <c r="D6719" t="s">
        <v>349</v>
      </c>
      <c r="E6719" t="s">
        <v>56</v>
      </c>
      <c r="F6719" t="s">
        <v>57</v>
      </c>
      <c r="G6719">
        <v>55</v>
      </c>
      <c r="H6719">
        <v>432223</v>
      </c>
      <c r="I6719" t="s">
        <v>58</v>
      </c>
      <c r="J6719" s="3">
        <v>45499</v>
      </c>
      <c r="K6719">
        <v>1100</v>
      </c>
      <c r="L6719" t="s">
        <v>26793</v>
      </c>
      <c r="M6719" t="s">
        <v>1305</v>
      </c>
      <c r="N6719" t="s">
        <v>26794</v>
      </c>
      <c r="O6719" t="s">
        <v>26795</v>
      </c>
      <c r="P6719" t="s">
        <v>39</v>
      </c>
      <c r="Q6719">
        <v>16</v>
      </c>
      <c r="R6719" t="s">
        <v>40</v>
      </c>
      <c r="S6719" t="s">
        <v>41</v>
      </c>
      <c r="T6719">
        <v>96584</v>
      </c>
      <c r="U6719" s="1">
        <v>45326</v>
      </c>
      <c r="V6719" t="s">
        <v>119</v>
      </c>
      <c r="W6719">
        <v>172959</v>
      </c>
      <c r="X6719" t="s">
        <v>8872</v>
      </c>
      <c r="Y6719">
        <v>700</v>
      </c>
      <c r="Z6719">
        <v>1168</v>
      </c>
      <c r="AA6719">
        <v>7</v>
      </c>
      <c r="AB6719">
        <v>3270.4</v>
      </c>
      <c r="AC6719">
        <f>Table1_1[[#This Row],[Price]]*Table1_1[[#This Row],[Quantity]]</f>
        <v>8176</v>
      </c>
    </row>
    <row r="6720" spans="1:29" x14ac:dyDescent="0.3">
      <c r="A6720" t="s">
        <v>28</v>
      </c>
      <c r="B6720" t="s">
        <v>29</v>
      </c>
      <c r="C6720" t="s">
        <v>193</v>
      </c>
      <c r="D6720" t="s">
        <v>611</v>
      </c>
      <c r="E6720" t="s">
        <v>56</v>
      </c>
      <c r="F6720" t="s">
        <v>113</v>
      </c>
      <c r="G6720">
        <v>84</v>
      </c>
      <c r="H6720">
        <v>411523</v>
      </c>
      <c r="I6720" t="s">
        <v>58</v>
      </c>
      <c r="J6720" s="3">
        <v>44792</v>
      </c>
      <c r="K6720">
        <v>1300</v>
      </c>
      <c r="L6720" t="s">
        <v>26796</v>
      </c>
      <c r="M6720" t="s">
        <v>843</v>
      </c>
      <c r="N6720" t="s">
        <v>26797</v>
      </c>
      <c r="O6720" t="s">
        <v>26798</v>
      </c>
      <c r="P6720" t="s">
        <v>87</v>
      </c>
      <c r="Q6720">
        <v>8</v>
      </c>
      <c r="R6720" t="s">
        <v>88</v>
      </c>
      <c r="S6720" t="s">
        <v>63</v>
      </c>
      <c r="T6720">
        <v>23345</v>
      </c>
      <c r="U6720" s="1">
        <v>45312</v>
      </c>
      <c r="V6720" t="s">
        <v>111</v>
      </c>
      <c r="W6720">
        <v>673500</v>
      </c>
      <c r="X6720" t="s">
        <v>26799</v>
      </c>
      <c r="Y6720">
        <v>252</v>
      </c>
      <c r="Z6720">
        <v>2921</v>
      </c>
      <c r="AA6720">
        <v>4</v>
      </c>
      <c r="AB6720">
        <v>4673.6000000000004</v>
      </c>
      <c r="AC6720">
        <f>Table1_1[[#This Row],[Price]]*Table1_1[[#This Row],[Quantity]]</f>
        <v>11684</v>
      </c>
    </row>
    <row r="6721" spans="1:29" x14ac:dyDescent="0.3">
      <c r="A6721" t="s">
        <v>28</v>
      </c>
      <c r="B6721" t="s">
        <v>29</v>
      </c>
      <c r="C6721" t="s">
        <v>148</v>
      </c>
      <c r="D6721" t="s">
        <v>105</v>
      </c>
      <c r="E6721" t="s">
        <v>56</v>
      </c>
      <c r="F6721" t="s">
        <v>106</v>
      </c>
      <c r="G6721">
        <v>52</v>
      </c>
      <c r="H6721">
        <v>409203</v>
      </c>
      <c r="I6721" t="s">
        <v>58</v>
      </c>
      <c r="J6721" s="3">
        <v>44955</v>
      </c>
      <c r="K6721">
        <v>1300</v>
      </c>
      <c r="L6721" t="s">
        <v>26800</v>
      </c>
      <c r="M6721" t="s">
        <v>1048</v>
      </c>
      <c r="N6721" t="s">
        <v>26801</v>
      </c>
      <c r="O6721" t="s">
        <v>26802</v>
      </c>
      <c r="P6721" t="s">
        <v>39</v>
      </c>
      <c r="Q6721">
        <v>17</v>
      </c>
      <c r="R6721" t="s">
        <v>88</v>
      </c>
      <c r="S6721" t="s">
        <v>79</v>
      </c>
      <c r="T6721">
        <v>70567</v>
      </c>
      <c r="U6721" s="1">
        <v>45515</v>
      </c>
      <c r="V6721" t="s">
        <v>64</v>
      </c>
      <c r="W6721">
        <v>514580</v>
      </c>
      <c r="X6721" t="s">
        <v>26803</v>
      </c>
      <c r="Y6721">
        <v>571</v>
      </c>
      <c r="Z6721">
        <v>1362</v>
      </c>
      <c r="AA6721">
        <v>7</v>
      </c>
      <c r="AB6721">
        <v>3813.6000000000004</v>
      </c>
      <c r="AC6721">
        <f>Table1_1[[#This Row],[Price]]*Table1_1[[#This Row],[Quantity]]</f>
        <v>9534</v>
      </c>
    </row>
    <row r="6722" spans="1:29" x14ac:dyDescent="0.3">
      <c r="A6722" t="s">
        <v>28</v>
      </c>
      <c r="B6722" t="s">
        <v>29</v>
      </c>
      <c r="C6722" t="s">
        <v>148</v>
      </c>
      <c r="D6722" t="s">
        <v>637</v>
      </c>
      <c r="E6722" t="s">
        <v>46</v>
      </c>
      <c r="F6722" t="s">
        <v>33</v>
      </c>
      <c r="G6722">
        <v>82</v>
      </c>
      <c r="H6722">
        <v>418668</v>
      </c>
      <c r="I6722" t="s">
        <v>58</v>
      </c>
      <c r="J6722" s="3">
        <v>44368</v>
      </c>
      <c r="K6722">
        <v>1000</v>
      </c>
      <c r="L6722" t="s">
        <v>26804</v>
      </c>
      <c r="M6722" t="s">
        <v>334</v>
      </c>
      <c r="N6722" t="s">
        <v>26805</v>
      </c>
      <c r="O6722">
        <v>9671137054</v>
      </c>
      <c r="P6722" t="s">
        <v>71</v>
      </c>
      <c r="Q6722">
        <v>15</v>
      </c>
      <c r="R6722" t="s">
        <v>40</v>
      </c>
      <c r="S6722" t="s">
        <v>118</v>
      </c>
      <c r="T6722">
        <v>83692</v>
      </c>
      <c r="U6722" s="1">
        <v>45523</v>
      </c>
      <c r="V6722" t="s">
        <v>64</v>
      </c>
      <c r="W6722">
        <v>484902</v>
      </c>
      <c r="X6722" t="s">
        <v>26806</v>
      </c>
      <c r="Y6722">
        <v>667</v>
      </c>
      <c r="Z6722">
        <v>2272</v>
      </c>
      <c r="AA6722">
        <v>8</v>
      </c>
      <c r="AB6722">
        <v>7270.4000000000015</v>
      </c>
      <c r="AC6722">
        <f>Table1_1[[#This Row],[Price]]*Table1_1[[#This Row],[Quantity]]</f>
        <v>18176</v>
      </c>
    </row>
    <row r="6723" spans="1:29" x14ac:dyDescent="0.3">
      <c r="A6723" t="s">
        <v>28</v>
      </c>
      <c r="B6723" t="s">
        <v>29</v>
      </c>
      <c r="C6723" t="s">
        <v>66</v>
      </c>
      <c r="D6723" t="s">
        <v>237</v>
      </c>
      <c r="E6723" t="s">
        <v>56</v>
      </c>
      <c r="F6723" t="s">
        <v>83</v>
      </c>
      <c r="G6723">
        <v>80</v>
      </c>
      <c r="H6723">
        <v>425226</v>
      </c>
      <c r="I6723" t="s">
        <v>34</v>
      </c>
      <c r="J6723" s="3">
        <v>43911</v>
      </c>
      <c r="K6723">
        <v>1000</v>
      </c>
      <c r="L6723" t="s">
        <v>26807</v>
      </c>
      <c r="M6723" t="s">
        <v>434</v>
      </c>
      <c r="N6723" t="s">
        <v>26808</v>
      </c>
      <c r="O6723" t="s">
        <v>26809</v>
      </c>
      <c r="P6723" t="s">
        <v>39</v>
      </c>
      <c r="Q6723">
        <v>12</v>
      </c>
      <c r="R6723" t="s">
        <v>88</v>
      </c>
      <c r="S6723" t="s">
        <v>41</v>
      </c>
      <c r="T6723">
        <v>23261</v>
      </c>
      <c r="U6723" s="1">
        <v>45436</v>
      </c>
      <c r="V6723" t="s">
        <v>140</v>
      </c>
      <c r="W6723">
        <v>963608</v>
      </c>
      <c r="X6723" t="s">
        <v>26810</v>
      </c>
      <c r="Y6723">
        <v>669</v>
      </c>
      <c r="Z6723">
        <v>1920</v>
      </c>
      <c r="AA6723">
        <v>5</v>
      </c>
      <c r="AB6723">
        <v>3840</v>
      </c>
      <c r="AC6723">
        <f>Table1_1[[#This Row],[Price]]*Table1_1[[#This Row],[Quantity]]</f>
        <v>9600</v>
      </c>
    </row>
    <row r="6724" spans="1:29" x14ac:dyDescent="0.3">
      <c r="A6724" t="s">
        <v>28</v>
      </c>
      <c r="B6724" t="s">
        <v>29</v>
      </c>
      <c r="C6724" t="s">
        <v>54</v>
      </c>
      <c r="D6724" t="s">
        <v>274</v>
      </c>
      <c r="E6724" t="s">
        <v>56</v>
      </c>
      <c r="F6724" t="s">
        <v>57</v>
      </c>
      <c r="G6724">
        <v>51</v>
      </c>
      <c r="H6724">
        <v>413915</v>
      </c>
      <c r="I6724" t="s">
        <v>58</v>
      </c>
      <c r="J6724" s="3">
        <v>45216</v>
      </c>
      <c r="K6724">
        <v>1400</v>
      </c>
      <c r="L6724" t="s">
        <v>26811</v>
      </c>
      <c r="M6724" t="s">
        <v>1058</v>
      </c>
      <c r="N6724" t="s">
        <v>26812</v>
      </c>
      <c r="O6724" t="s">
        <v>26813</v>
      </c>
      <c r="P6724" t="s">
        <v>87</v>
      </c>
      <c r="Q6724">
        <v>14</v>
      </c>
      <c r="R6724" t="s">
        <v>40</v>
      </c>
      <c r="S6724" t="s">
        <v>41</v>
      </c>
      <c r="T6724">
        <v>81734</v>
      </c>
      <c r="U6724" s="1">
        <v>45495</v>
      </c>
      <c r="V6724" t="s">
        <v>126</v>
      </c>
      <c r="W6724">
        <v>123325</v>
      </c>
      <c r="X6724" t="s">
        <v>26814</v>
      </c>
      <c r="Y6724">
        <v>509</v>
      </c>
      <c r="Z6724">
        <v>2268</v>
      </c>
      <c r="AA6724">
        <v>6</v>
      </c>
      <c r="AB6724">
        <v>5443.2000000000007</v>
      </c>
      <c r="AC6724">
        <f>Table1_1[[#This Row],[Price]]*Table1_1[[#This Row],[Quantity]]</f>
        <v>13608</v>
      </c>
    </row>
    <row r="6725" spans="1:29" x14ac:dyDescent="0.3">
      <c r="A6725" t="s">
        <v>28</v>
      </c>
      <c r="B6725" t="s">
        <v>29</v>
      </c>
      <c r="C6725" t="s">
        <v>91</v>
      </c>
      <c r="D6725" t="s">
        <v>98</v>
      </c>
      <c r="E6725" t="s">
        <v>32</v>
      </c>
      <c r="F6725" t="s">
        <v>150</v>
      </c>
      <c r="G6725">
        <v>31</v>
      </c>
      <c r="H6725">
        <v>418931</v>
      </c>
      <c r="I6725" t="s">
        <v>58</v>
      </c>
      <c r="J6725" s="3">
        <v>44080</v>
      </c>
      <c r="K6725">
        <v>1400</v>
      </c>
      <c r="L6725" t="s">
        <v>26816</v>
      </c>
      <c r="M6725" t="s">
        <v>189</v>
      </c>
      <c r="N6725" t="s">
        <v>26817</v>
      </c>
      <c r="O6725" t="s">
        <v>26818</v>
      </c>
      <c r="P6725" t="s">
        <v>71</v>
      </c>
      <c r="Q6725">
        <v>6</v>
      </c>
      <c r="R6725" t="s">
        <v>88</v>
      </c>
      <c r="S6725" t="s">
        <v>118</v>
      </c>
      <c r="T6725">
        <v>14832</v>
      </c>
      <c r="U6725" s="1">
        <v>45304</v>
      </c>
      <c r="V6725" t="s">
        <v>111</v>
      </c>
      <c r="W6725">
        <v>586785</v>
      </c>
      <c r="X6725" t="s">
        <v>26819</v>
      </c>
      <c r="Y6725">
        <v>611</v>
      </c>
      <c r="Z6725">
        <v>2269</v>
      </c>
      <c r="AA6725">
        <v>4</v>
      </c>
      <c r="AB6725">
        <v>3630.4</v>
      </c>
      <c r="AC6725">
        <f>Table1_1[[#This Row],[Price]]*Table1_1[[#This Row],[Quantity]]</f>
        <v>9076</v>
      </c>
    </row>
    <row r="6726" spans="1:29" x14ac:dyDescent="0.3">
      <c r="A6726" t="s">
        <v>28</v>
      </c>
      <c r="B6726" t="s">
        <v>29</v>
      </c>
      <c r="C6726" t="s">
        <v>91</v>
      </c>
      <c r="D6726" t="s">
        <v>227</v>
      </c>
      <c r="E6726" t="s">
        <v>32</v>
      </c>
      <c r="F6726" t="s">
        <v>135</v>
      </c>
      <c r="G6726">
        <v>42</v>
      </c>
      <c r="H6726">
        <v>417950</v>
      </c>
      <c r="I6726" t="s">
        <v>58</v>
      </c>
      <c r="J6726" s="3">
        <v>44735</v>
      </c>
      <c r="K6726">
        <v>1000</v>
      </c>
      <c r="L6726" t="s">
        <v>26820</v>
      </c>
      <c r="M6726" t="s">
        <v>953</v>
      </c>
      <c r="N6726" t="s">
        <v>26821</v>
      </c>
      <c r="O6726" t="s">
        <v>26822</v>
      </c>
      <c r="P6726" t="s">
        <v>39</v>
      </c>
      <c r="Q6726">
        <v>3</v>
      </c>
      <c r="R6726" t="s">
        <v>40</v>
      </c>
      <c r="S6726" t="s">
        <v>63</v>
      </c>
      <c r="T6726">
        <v>73066</v>
      </c>
      <c r="U6726" s="1">
        <v>45415</v>
      </c>
      <c r="V6726" t="s">
        <v>140</v>
      </c>
      <c r="W6726">
        <v>506196</v>
      </c>
      <c r="X6726" t="s">
        <v>22934</v>
      </c>
      <c r="Y6726">
        <v>480</v>
      </c>
      <c r="Z6726">
        <v>658</v>
      </c>
      <c r="AA6726">
        <v>3</v>
      </c>
      <c r="AB6726">
        <v>789.6</v>
      </c>
      <c r="AC6726">
        <f>Table1_1[[#This Row],[Price]]*Table1_1[[#This Row],[Quantity]]</f>
        <v>1974</v>
      </c>
    </row>
    <row r="6727" spans="1:29" x14ac:dyDescent="0.3">
      <c r="A6727" t="s">
        <v>28</v>
      </c>
      <c r="B6727" t="s">
        <v>29</v>
      </c>
      <c r="C6727" t="s">
        <v>30</v>
      </c>
      <c r="D6727" t="s">
        <v>349</v>
      </c>
      <c r="E6727" t="s">
        <v>56</v>
      </c>
      <c r="F6727" t="s">
        <v>57</v>
      </c>
      <c r="G6727">
        <v>1</v>
      </c>
      <c r="H6727">
        <v>413066</v>
      </c>
      <c r="I6727" t="s">
        <v>34</v>
      </c>
      <c r="J6727" s="3">
        <v>45422</v>
      </c>
      <c r="K6727">
        <v>1000</v>
      </c>
      <c r="L6727" t="s">
        <v>26823</v>
      </c>
      <c r="M6727" t="s">
        <v>276</v>
      </c>
      <c r="N6727" t="s">
        <v>26824</v>
      </c>
      <c r="O6727" t="s">
        <v>26825</v>
      </c>
      <c r="P6727" t="s">
        <v>87</v>
      </c>
      <c r="Q6727">
        <v>14</v>
      </c>
      <c r="R6727" t="s">
        <v>88</v>
      </c>
      <c r="S6727" t="s">
        <v>118</v>
      </c>
      <c r="T6727">
        <v>18255</v>
      </c>
      <c r="U6727" s="1">
        <v>45432</v>
      </c>
      <c r="V6727" t="s">
        <v>140</v>
      </c>
      <c r="W6727">
        <v>733423</v>
      </c>
      <c r="X6727" t="s">
        <v>26826</v>
      </c>
      <c r="Y6727">
        <v>859</v>
      </c>
      <c r="Z6727">
        <v>1424</v>
      </c>
      <c r="AA6727">
        <v>2</v>
      </c>
      <c r="AB6727">
        <v>1139.2</v>
      </c>
      <c r="AC6727">
        <f>Table1_1[[#This Row],[Price]]*Table1_1[[#This Row],[Quantity]]</f>
        <v>2848</v>
      </c>
    </row>
    <row r="6728" spans="1:29" x14ac:dyDescent="0.3">
      <c r="A6728" t="s">
        <v>28</v>
      </c>
      <c r="B6728" t="s">
        <v>29</v>
      </c>
      <c r="C6728" t="s">
        <v>30</v>
      </c>
      <c r="D6728" t="s">
        <v>338</v>
      </c>
      <c r="E6728" t="s">
        <v>32</v>
      </c>
      <c r="F6728" t="s">
        <v>150</v>
      </c>
      <c r="G6728">
        <v>9</v>
      </c>
      <c r="H6728">
        <v>404089</v>
      </c>
      <c r="I6728" t="s">
        <v>34</v>
      </c>
      <c r="J6728" s="3">
        <v>45225</v>
      </c>
      <c r="K6728">
        <v>1200</v>
      </c>
      <c r="L6728" t="s">
        <v>26827</v>
      </c>
      <c r="M6728" t="s">
        <v>506</v>
      </c>
      <c r="N6728" t="s">
        <v>26828</v>
      </c>
      <c r="O6728" t="s">
        <v>26829</v>
      </c>
      <c r="P6728" t="s">
        <v>51</v>
      </c>
      <c r="Q6728">
        <v>6</v>
      </c>
      <c r="R6728" t="s">
        <v>40</v>
      </c>
      <c r="S6728" t="s">
        <v>118</v>
      </c>
      <c r="T6728">
        <v>40154</v>
      </c>
      <c r="U6728" s="1">
        <v>45621</v>
      </c>
      <c r="V6728" t="s">
        <v>42</v>
      </c>
      <c r="W6728">
        <v>858355</v>
      </c>
      <c r="X6728" t="s">
        <v>26830</v>
      </c>
      <c r="Y6728">
        <v>243</v>
      </c>
      <c r="Z6728">
        <v>1561</v>
      </c>
      <c r="AA6728">
        <v>8</v>
      </c>
      <c r="AB6728">
        <v>4995.2000000000007</v>
      </c>
      <c r="AC6728">
        <f>Table1_1[[#This Row],[Price]]*Table1_1[[#This Row],[Quantity]]</f>
        <v>12488</v>
      </c>
    </row>
    <row r="6729" spans="1:29" x14ac:dyDescent="0.3">
      <c r="A6729" t="s">
        <v>28</v>
      </c>
      <c r="B6729" t="s">
        <v>29</v>
      </c>
      <c r="C6729" t="s">
        <v>30</v>
      </c>
      <c r="D6729" t="s">
        <v>560</v>
      </c>
      <c r="E6729" t="s">
        <v>56</v>
      </c>
      <c r="F6729" t="s">
        <v>150</v>
      </c>
      <c r="G6729">
        <v>49</v>
      </c>
      <c r="H6729">
        <v>427907</v>
      </c>
      <c r="I6729" t="s">
        <v>58</v>
      </c>
      <c r="J6729" s="3">
        <v>43983</v>
      </c>
      <c r="K6729">
        <v>800</v>
      </c>
      <c r="L6729" t="s">
        <v>26831</v>
      </c>
      <c r="M6729" t="s">
        <v>36</v>
      </c>
      <c r="N6729" t="s">
        <v>26832</v>
      </c>
      <c r="O6729" t="s">
        <v>26833</v>
      </c>
      <c r="P6729" t="s">
        <v>71</v>
      </c>
      <c r="Q6729">
        <v>3</v>
      </c>
      <c r="R6729" t="s">
        <v>40</v>
      </c>
      <c r="S6729" t="s">
        <v>41</v>
      </c>
      <c r="T6729">
        <v>40369</v>
      </c>
      <c r="U6729" s="1">
        <v>45523</v>
      </c>
      <c r="V6729" t="s">
        <v>64</v>
      </c>
      <c r="W6729">
        <v>442919</v>
      </c>
      <c r="X6729" t="s">
        <v>26834</v>
      </c>
      <c r="Y6729">
        <v>693</v>
      </c>
      <c r="Z6729">
        <v>1298</v>
      </c>
      <c r="AA6729">
        <v>2</v>
      </c>
      <c r="AB6729">
        <v>1038.4000000000001</v>
      </c>
      <c r="AC6729">
        <f>Table1_1[[#This Row],[Price]]*Table1_1[[#This Row],[Quantity]]</f>
        <v>2596</v>
      </c>
    </row>
    <row r="6730" spans="1:29" x14ac:dyDescent="0.3">
      <c r="A6730" t="s">
        <v>28</v>
      </c>
      <c r="B6730" t="s">
        <v>29</v>
      </c>
      <c r="C6730" t="s">
        <v>30</v>
      </c>
      <c r="D6730" t="s">
        <v>364</v>
      </c>
      <c r="E6730" t="s">
        <v>56</v>
      </c>
      <c r="F6730" t="s">
        <v>150</v>
      </c>
      <c r="G6730">
        <v>34</v>
      </c>
      <c r="H6730">
        <v>408889</v>
      </c>
      <c r="I6730" t="s">
        <v>58</v>
      </c>
      <c r="J6730" s="3">
        <v>45169</v>
      </c>
      <c r="K6730">
        <v>800</v>
      </c>
      <c r="L6730" t="s">
        <v>26835</v>
      </c>
      <c r="M6730" t="s">
        <v>282</v>
      </c>
      <c r="N6730" t="s">
        <v>26836</v>
      </c>
      <c r="O6730" t="s">
        <v>26837</v>
      </c>
      <c r="P6730" t="s">
        <v>87</v>
      </c>
      <c r="Q6730">
        <v>10</v>
      </c>
      <c r="R6730" t="s">
        <v>40</v>
      </c>
      <c r="S6730" t="s">
        <v>41</v>
      </c>
      <c r="T6730">
        <v>14729</v>
      </c>
      <c r="U6730" s="1">
        <v>45326</v>
      </c>
      <c r="V6730" t="s">
        <v>119</v>
      </c>
      <c r="W6730">
        <v>636221</v>
      </c>
      <c r="X6730" t="s">
        <v>10393</v>
      </c>
      <c r="Y6730">
        <v>724</v>
      </c>
      <c r="Z6730">
        <v>2991</v>
      </c>
      <c r="AA6730">
        <v>6</v>
      </c>
      <c r="AB6730">
        <v>7178.4000000000015</v>
      </c>
      <c r="AC6730">
        <f>Table1_1[[#This Row],[Price]]*Table1_1[[#This Row],[Quantity]]</f>
        <v>17946</v>
      </c>
    </row>
    <row r="6731" spans="1:29" x14ac:dyDescent="0.3">
      <c r="A6731" t="s">
        <v>28</v>
      </c>
      <c r="B6731" t="s">
        <v>29</v>
      </c>
      <c r="C6731" t="s">
        <v>54</v>
      </c>
      <c r="D6731" t="s">
        <v>82</v>
      </c>
      <c r="E6731" t="s">
        <v>56</v>
      </c>
      <c r="F6731" t="s">
        <v>150</v>
      </c>
      <c r="G6731">
        <v>41</v>
      </c>
      <c r="H6731">
        <v>436588</v>
      </c>
      <c r="I6731" t="s">
        <v>58</v>
      </c>
      <c r="J6731" s="3">
        <v>43982</v>
      </c>
      <c r="K6731">
        <v>1000</v>
      </c>
      <c r="L6731" t="s">
        <v>26839</v>
      </c>
      <c r="M6731" t="s">
        <v>232</v>
      </c>
      <c r="N6731" t="s">
        <v>26840</v>
      </c>
      <c r="O6731" t="s">
        <v>26841</v>
      </c>
      <c r="P6731" t="s">
        <v>39</v>
      </c>
      <c r="Q6731">
        <v>5</v>
      </c>
      <c r="R6731" t="s">
        <v>88</v>
      </c>
      <c r="S6731" t="s">
        <v>118</v>
      </c>
      <c r="T6731">
        <v>85961</v>
      </c>
      <c r="U6731" s="1">
        <v>45582</v>
      </c>
      <c r="V6731" t="s">
        <v>155</v>
      </c>
      <c r="W6731">
        <v>987339</v>
      </c>
      <c r="X6731" t="s">
        <v>26842</v>
      </c>
      <c r="Y6731">
        <v>669</v>
      </c>
      <c r="Z6731">
        <v>2391</v>
      </c>
      <c r="AA6731">
        <v>8</v>
      </c>
      <c r="AB6731">
        <v>7651.2000000000007</v>
      </c>
      <c r="AC6731">
        <f>Table1_1[[#This Row],[Price]]*Table1_1[[#This Row],[Quantity]]</f>
        <v>19128</v>
      </c>
    </row>
    <row r="6732" spans="1:29" x14ac:dyDescent="0.3">
      <c r="A6732" t="s">
        <v>28</v>
      </c>
      <c r="B6732" t="s">
        <v>29</v>
      </c>
      <c r="C6732" t="s">
        <v>54</v>
      </c>
      <c r="D6732" t="s">
        <v>134</v>
      </c>
      <c r="E6732" t="s">
        <v>56</v>
      </c>
      <c r="F6732" t="s">
        <v>175</v>
      </c>
      <c r="G6732">
        <v>46</v>
      </c>
      <c r="H6732">
        <v>416565</v>
      </c>
      <c r="I6732" t="s">
        <v>34</v>
      </c>
      <c r="J6732" s="3">
        <v>44285</v>
      </c>
      <c r="K6732">
        <v>1400</v>
      </c>
      <c r="L6732" t="s">
        <v>16890</v>
      </c>
      <c r="M6732" t="s">
        <v>654</v>
      </c>
      <c r="N6732" t="s">
        <v>26844</v>
      </c>
      <c r="O6732">
        <v>-9637</v>
      </c>
      <c r="P6732" t="s">
        <v>87</v>
      </c>
      <c r="Q6732">
        <v>12</v>
      </c>
      <c r="R6732" t="s">
        <v>40</v>
      </c>
      <c r="S6732" t="s">
        <v>63</v>
      </c>
      <c r="T6732">
        <v>64500</v>
      </c>
      <c r="U6732" s="1">
        <v>45408</v>
      </c>
      <c r="V6732" t="s">
        <v>80</v>
      </c>
      <c r="W6732">
        <v>721655</v>
      </c>
      <c r="X6732" t="s">
        <v>26845</v>
      </c>
      <c r="Y6732">
        <v>441</v>
      </c>
      <c r="Z6732">
        <v>2316</v>
      </c>
      <c r="AA6732">
        <v>3</v>
      </c>
      <c r="AB6732">
        <v>2779.2000000000003</v>
      </c>
      <c r="AC6732">
        <f>Table1_1[[#This Row],[Price]]*Table1_1[[#This Row],[Quantity]]</f>
        <v>6948</v>
      </c>
    </row>
    <row r="6733" spans="1:29" x14ac:dyDescent="0.3">
      <c r="A6733" t="s">
        <v>28</v>
      </c>
      <c r="B6733" t="s">
        <v>29</v>
      </c>
      <c r="C6733" t="s">
        <v>66</v>
      </c>
      <c r="D6733" t="s">
        <v>134</v>
      </c>
      <c r="E6733" t="s">
        <v>32</v>
      </c>
      <c r="F6733" t="s">
        <v>57</v>
      </c>
      <c r="G6733">
        <v>38</v>
      </c>
      <c r="H6733">
        <v>432650</v>
      </c>
      <c r="I6733" t="s">
        <v>58</v>
      </c>
      <c r="J6733" s="3">
        <v>44812</v>
      </c>
      <c r="K6733">
        <v>800</v>
      </c>
      <c r="L6733" t="s">
        <v>26846</v>
      </c>
      <c r="M6733" t="s">
        <v>205</v>
      </c>
      <c r="N6733" t="s">
        <v>26847</v>
      </c>
      <c r="O6733" t="s">
        <v>26848</v>
      </c>
      <c r="P6733" t="s">
        <v>87</v>
      </c>
      <c r="Q6733">
        <v>15</v>
      </c>
      <c r="R6733" t="s">
        <v>88</v>
      </c>
      <c r="S6733" t="s">
        <v>118</v>
      </c>
      <c r="T6733">
        <v>17921</v>
      </c>
      <c r="U6733" s="1">
        <v>45396</v>
      </c>
      <c r="V6733" t="s">
        <v>80</v>
      </c>
      <c r="W6733">
        <v>914171</v>
      </c>
      <c r="X6733" t="s">
        <v>26849</v>
      </c>
      <c r="Y6733">
        <v>613</v>
      </c>
      <c r="Z6733">
        <v>1558</v>
      </c>
      <c r="AA6733">
        <v>3</v>
      </c>
      <c r="AB6733">
        <v>1869.6000000000001</v>
      </c>
      <c r="AC6733">
        <f>Table1_1[[#This Row],[Price]]*Table1_1[[#This Row],[Quantity]]</f>
        <v>4674</v>
      </c>
    </row>
    <row r="6734" spans="1:29" x14ac:dyDescent="0.3">
      <c r="A6734" t="s">
        <v>28</v>
      </c>
      <c r="B6734" t="s">
        <v>29</v>
      </c>
      <c r="C6734" t="s">
        <v>157</v>
      </c>
      <c r="D6734" t="s">
        <v>237</v>
      </c>
      <c r="E6734" t="s">
        <v>46</v>
      </c>
      <c r="F6734" t="s">
        <v>99</v>
      </c>
      <c r="G6734">
        <v>60</v>
      </c>
      <c r="H6734">
        <v>434017</v>
      </c>
      <c r="I6734" t="s">
        <v>58</v>
      </c>
      <c r="J6734" s="3">
        <v>45417</v>
      </c>
      <c r="K6734">
        <v>1200</v>
      </c>
      <c r="L6734" t="s">
        <v>26851</v>
      </c>
      <c r="M6734" t="s">
        <v>394</v>
      </c>
      <c r="N6734" t="s">
        <v>26852</v>
      </c>
      <c r="O6734" t="s">
        <v>26853</v>
      </c>
      <c r="P6734" t="s">
        <v>39</v>
      </c>
      <c r="Q6734">
        <v>15</v>
      </c>
      <c r="R6734" t="s">
        <v>88</v>
      </c>
      <c r="S6734" t="s">
        <v>118</v>
      </c>
      <c r="T6734">
        <v>27773</v>
      </c>
      <c r="U6734" s="1">
        <v>45410</v>
      </c>
      <c r="V6734" t="s">
        <v>80</v>
      </c>
      <c r="W6734">
        <v>477096</v>
      </c>
      <c r="X6734" t="s">
        <v>26854</v>
      </c>
      <c r="Y6734">
        <v>478</v>
      </c>
      <c r="Z6734">
        <v>617</v>
      </c>
      <c r="AA6734">
        <v>1</v>
      </c>
      <c r="AB6734">
        <v>246.8</v>
      </c>
      <c r="AC6734">
        <f>Table1_1[[#This Row],[Price]]*Table1_1[[#This Row],[Quantity]]</f>
        <v>617</v>
      </c>
    </row>
    <row r="6735" spans="1:29" x14ac:dyDescent="0.3">
      <c r="A6735" t="s">
        <v>28</v>
      </c>
      <c r="B6735" t="s">
        <v>29</v>
      </c>
      <c r="C6735" t="s">
        <v>44</v>
      </c>
      <c r="D6735" t="s">
        <v>98</v>
      </c>
      <c r="E6735" t="s">
        <v>56</v>
      </c>
      <c r="F6735" t="s">
        <v>355</v>
      </c>
      <c r="G6735">
        <v>68</v>
      </c>
      <c r="H6735">
        <v>410237</v>
      </c>
      <c r="I6735" t="s">
        <v>34</v>
      </c>
      <c r="J6735" s="3">
        <v>44307</v>
      </c>
      <c r="K6735">
        <v>1000</v>
      </c>
      <c r="L6735" t="s">
        <v>13419</v>
      </c>
      <c r="M6735" t="s">
        <v>1483</v>
      </c>
      <c r="N6735" t="s">
        <v>26855</v>
      </c>
      <c r="O6735" t="s">
        <v>26856</v>
      </c>
      <c r="P6735" t="s">
        <v>39</v>
      </c>
      <c r="Q6735">
        <v>4</v>
      </c>
      <c r="R6735" t="s">
        <v>88</v>
      </c>
      <c r="S6735" t="s">
        <v>118</v>
      </c>
      <c r="T6735">
        <v>94104</v>
      </c>
      <c r="U6735" s="1">
        <v>45523</v>
      </c>
      <c r="V6735" t="s">
        <v>64</v>
      </c>
      <c r="W6735">
        <v>792266</v>
      </c>
      <c r="X6735" t="s">
        <v>17928</v>
      </c>
      <c r="Y6735">
        <v>284</v>
      </c>
      <c r="Z6735">
        <v>1659</v>
      </c>
      <c r="AA6735">
        <v>4</v>
      </c>
      <c r="AB6735">
        <v>2654.4</v>
      </c>
      <c r="AC6735">
        <f>Table1_1[[#This Row],[Price]]*Table1_1[[#This Row],[Quantity]]</f>
        <v>6636</v>
      </c>
    </row>
    <row r="6736" spans="1:29" x14ac:dyDescent="0.3">
      <c r="A6736" t="s">
        <v>28</v>
      </c>
      <c r="B6736" t="s">
        <v>29</v>
      </c>
      <c r="C6736" t="s">
        <v>66</v>
      </c>
      <c r="D6736" t="s">
        <v>105</v>
      </c>
      <c r="E6736" t="s">
        <v>56</v>
      </c>
      <c r="F6736" t="s">
        <v>113</v>
      </c>
      <c r="G6736">
        <v>59</v>
      </c>
      <c r="H6736">
        <v>433085</v>
      </c>
      <c r="I6736" t="s">
        <v>34</v>
      </c>
      <c r="J6736" s="3">
        <v>45516</v>
      </c>
      <c r="K6736">
        <v>1000</v>
      </c>
      <c r="L6736" t="s">
        <v>26857</v>
      </c>
      <c r="M6736" t="s">
        <v>496</v>
      </c>
      <c r="N6736" t="s">
        <v>26858</v>
      </c>
      <c r="O6736" t="s">
        <v>26859</v>
      </c>
      <c r="P6736" t="s">
        <v>51</v>
      </c>
      <c r="Q6736">
        <v>20</v>
      </c>
      <c r="R6736" t="s">
        <v>40</v>
      </c>
      <c r="S6736" t="s">
        <v>63</v>
      </c>
      <c r="T6736">
        <v>45198</v>
      </c>
      <c r="U6736" s="1">
        <v>45401</v>
      </c>
      <c r="V6736" t="s">
        <v>80</v>
      </c>
      <c r="W6736">
        <v>340128</v>
      </c>
      <c r="X6736" t="s">
        <v>26860</v>
      </c>
      <c r="Y6736">
        <v>268</v>
      </c>
      <c r="Z6736">
        <v>1103</v>
      </c>
      <c r="AA6736">
        <v>7</v>
      </c>
      <c r="AB6736">
        <v>3088.4</v>
      </c>
      <c r="AC6736">
        <f>Table1_1[[#This Row],[Price]]*Table1_1[[#This Row],[Quantity]]</f>
        <v>7721</v>
      </c>
    </row>
    <row r="6737" spans="1:29" x14ac:dyDescent="0.3">
      <c r="A6737" t="s">
        <v>28</v>
      </c>
      <c r="B6737" t="s">
        <v>29</v>
      </c>
      <c r="C6737" t="s">
        <v>44</v>
      </c>
      <c r="D6737" t="s">
        <v>616</v>
      </c>
      <c r="E6737" t="s">
        <v>46</v>
      </c>
      <c r="F6737" t="s">
        <v>106</v>
      </c>
      <c r="G6737">
        <v>38</v>
      </c>
      <c r="H6737">
        <v>425079</v>
      </c>
      <c r="I6737" t="s">
        <v>34</v>
      </c>
      <c r="J6737" s="3">
        <v>45241</v>
      </c>
      <c r="K6737">
        <v>950</v>
      </c>
      <c r="L6737" t="s">
        <v>26861</v>
      </c>
      <c r="M6737" t="s">
        <v>423</v>
      </c>
      <c r="N6737" t="s">
        <v>26862</v>
      </c>
      <c r="O6737">
        <v>6612522065</v>
      </c>
      <c r="P6737" t="s">
        <v>71</v>
      </c>
      <c r="Q6737">
        <v>16</v>
      </c>
      <c r="R6737" t="s">
        <v>88</v>
      </c>
      <c r="S6737" t="s">
        <v>118</v>
      </c>
      <c r="T6737">
        <v>98298</v>
      </c>
      <c r="U6737" s="1">
        <v>45606</v>
      </c>
      <c r="V6737" t="s">
        <v>42</v>
      </c>
      <c r="W6737">
        <v>130002</v>
      </c>
      <c r="X6737" t="s">
        <v>17874</v>
      </c>
      <c r="Y6737">
        <v>621</v>
      </c>
      <c r="Z6737">
        <v>2067</v>
      </c>
      <c r="AA6737">
        <v>3</v>
      </c>
      <c r="AB6737">
        <v>2480.4</v>
      </c>
      <c r="AC6737">
        <f>Table1_1[[#This Row],[Price]]*Table1_1[[#This Row],[Quantity]]</f>
        <v>6201</v>
      </c>
    </row>
    <row r="6738" spans="1:29" x14ac:dyDescent="0.3">
      <c r="A6738" t="s">
        <v>28</v>
      </c>
      <c r="B6738" t="s">
        <v>29</v>
      </c>
      <c r="C6738" t="s">
        <v>66</v>
      </c>
      <c r="D6738" t="s">
        <v>98</v>
      </c>
      <c r="E6738" t="s">
        <v>56</v>
      </c>
      <c r="F6738" t="s">
        <v>47</v>
      </c>
      <c r="G6738">
        <v>14</v>
      </c>
      <c r="H6738">
        <v>428003</v>
      </c>
      <c r="I6738" t="s">
        <v>34</v>
      </c>
      <c r="J6738" s="3">
        <v>44621</v>
      </c>
      <c r="K6738">
        <v>1300</v>
      </c>
      <c r="L6738" t="s">
        <v>26863</v>
      </c>
      <c r="M6738" t="s">
        <v>276</v>
      </c>
      <c r="N6738" t="s">
        <v>26864</v>
      </c>
      <c r="O6738" t="s">
        <v>26865</v>
      </c>
      <c r="P6738" t="s">
        <v>51</v>
      </c>
      <c r="Q6738">
        <v>18</v>
      </c>
      <c r="R6738" t="s">
        <v>40</v>
      </c>
      <c r="S6738" t="s">
        <v>41</v>
      </c>
      <c r="T6738">
        <v>39058</v>
      </c>
      <c r="U6738" s="1">
        <v>45555</v>
      </c>
      <c r="V6738" t="s">
        <v>180</v>
      </c>
      <c r="W6738">
        <v>497130</v>
      </c>
      <c r="X6738" t="s">
        <v>26866</v>
      </c>
      <c r="Y6738">
        <v>513</v>
      </c>
      <c r="Z6738">
        <v>1942</v>
      </c>
      <c r="AA6738">
        <v>6</v>
      </c>
      <c r="AB6738">
        <v>4660.8</v>
      </c>
      <c r="AC6738">
        <f>Table1_1[[#This Row],[Price]]*Table1_1[[#This Row],[Quantity]]</f>
        <v>11652</v>
      </c>
    </row>
    <row r="6739" spans="1:29" x14ac:dyDescent="0.3">
      <c r="A6739" t="s">
        <v>28</v>
      </c>
      <c r="B6739" t="s">
        <v>29</v>
      </c>
      <c r="C6739" t="s">
        <v>66</v>
      </c>
      <c r="D6739" t="s">
        <v>380</v>
      </c>
      <c r="E6739" t="s">
        <v>46</v>
      </c>
      <c r="F6739" t="s">
        <v>150</v>
      </c>
      <c r="G6739">
        <v>5</v>
      </c>
      <c r="H6739">
        <v>438425</v>
      </c>
      <c r="I6739" t="s">
        <v>58</v>
      </c>
      <c r="J6739" s="3">
        <v>45094</v>
      </c>
      <c r="K6739">
        <v>1000</v>
      </c>
      <c r="L6739" t="s">
        <v>26867</v>
      </c>
      <c r="M6739" t="s">
        <v>159</v>
      </c>
      <c r="N6739" t="s">
        <v>26868</v>
      </c>
      <c r="O6739" t="s">
        <v>26869</v>
      </c>
      <c r="P6739" t="s">
        <v>39</v>
      </c>
      <c r="Q6739">
        <v>7</v>
      </c>
      <c r="R6739" t="s">
        <v>40</v>
      </c>
      <c r="S6739" t="s">
        <v>79</v>
      </c>
      <c r="T6739">
        <v>75010</v>
      </c>
      <c r="U6739" s="1">
        <v>45604</v>
      </c>
      <c r="V6739" t="s">
        <v>42</v>
      </c>
      <c r="W6739">
        <v>721295</v>
      </c>
      <c r="X6739" t="s">
        <v>26870</v>
      </c>
      <c r="Y6739">
        <v>952</v>
      </c>
      <c r="Z6739">
        <v>1024</v>
      </c>
      <c r="AA6739">
        <v>5</v>
      </c>
      <c r="AB6739">
        <v>2048</v>
      </c>
      <c r="AC6739">
        <f>Table1_1[[#This Row],[Price]]*Table1_1[[#This Row],[Quantity]]</f>
        <v>5120</v>
      </c>
    </row>
    <row r="6740" spans="1:29" x14ac:dyDescent="0.3">
      <c r="A6740" t="s">
        <v>28</v>
      </c>
      <c r="B6740" t="s">
        <v>29</v>
      </c>
      <c r="C6740" t="s">
        <v>157</v>
      </c>
      <c r="D6740" t="s">
        <v>98</v>
      </c>
      <c r="E6740" t="s">
        <v>46</v>
      </c>
      <c r="F6740" t="s">
        <v>135</v>
      </c>
      <c r="G6740">
        <v>16</v>
      </c>
      <c r="H6740">
        <v>417246</v>
      </c>
      <c r="I6740" t="s">
        <v>58</v>
      </c>
      <c r="J6740" s="3">
        <v>44994</v>
      </c>
      <c r="K6740">
        <v>1000</v>
      </c>
      <c r="L6740" t="s">
        <v>15973</v>
      </c>
      <c r="M6740" t="s">
        <v>596</v>
      </c>
      <c r="N6740" t="s">
        <v>26871</v>
      </c>
      <c r="O6740" t="s">
        <v>26872</v>
      </c>
      <c r="P6740" t="s">
        <v>71</v>
      </c>
      <c r="Q6740">
        <v>7</v>
      </c>
      <c r="R6740" t="s">
        <v>88</v>
      </c>
      <c r="S6740" t="s">
        <v>79</v>
      </c>
      <c r="T6740">
        <v>45516</v>
      </c>
      <c r="U6740" s="1">
        <v>45578</v>
      </c>
      <c r="V6740" t="s">
        <v>155</v>
      </c>
      <c r="W6740">
        <v>211166</v>
      </c>
      <c r="X6740" t="s">
        <v>26873</v>
      </c>
      <c r="Y6740">
        <v>500</v>
      </c>
      <c r="Z6740">
        <v>2675</v>
      </c>
      <c r="AA6740">
        <v>6</v>
      </c>
      <c r="AB6740">
        <v>6420</v>
      </c>
      <c r="AC6740">
        <f>Table1_1[[#This Row],[Price]]*Table1_1[[#This Row],[Quantity]]</f>
        <v>16050</v>
      </c>
    </row>
    <row r="6741" spans="1:29" x14ac:dyDescent="0.3">
      <c r="A6741" t="s">
        <v>28</v>
      </c>
      <c r="B6741" t="s">
        <v>29</v>
      </c>
      <c r="C6741" t="s">
        <v>193</v>
      </c>
      <c r="D6741" t="s">
        <v>74</v>
      </c>
      <c r="E6741" t="s">
        <v>46</v>
      </c>
      <c r="F6741" t="s">
        <v>135</v>
      </c>
      <c r="G6741">
        <v>84</v>
      </c>
      <c r="H6741">
        <v>422790</v>
      </c>
      <c r="I6741" t="s">
        <v>34</v>
      </c>
      <c r="J6741" s="3">
        <v>44202</v>
      </c>
      <c r="K6741">
        <v>1200</v>
      </c>
      <c r="L6741" t="s">
        <v>26874</v>
      </c>
      <c r="M6741" t="s">
        <v>1460</v>
      </c>
      <c r="N6741" t="s">
        <v>26875</v>
      </c>
      <c r="O6741" t="s">
        <v>26876</v>
      </c>
      <c r="P6741" t="s">
        <v>39</v>
      </c>
      <c r="Q6741">
        <v>4</v>
      </c>
      <c r="R6741" t="s">
        <v>40</v>
      </c>
      <c r="S6741" t="s">
        <v>118</v>
      </c>
      <c r="T6741">
        <v>28287</v>
      </c>
      <c r="U6741" s="1">
        <v>45481</v>
      </c>
      <c r="V6741" t="s">
        <v>126</v>
      </c>
      <c r="W6741">
        <v>805953</v>
      </c>
      <c r="X6741" t="s">
        <v>26877</v>
      </c>
      <c r="Y6741">
        <v>213</v>
      </c>
      <c r="Z6741">
        <v>2536</v>
      </c>
      <c r="AA6741">
        <v>1</v>
      </c>
      <c r="AB6741">
        <v>1014.4000000000001</v>
      </c>
      <c r="AC6741">
        <f>Table1_1[[#This Row],[Price]]*Table1_1[[#This Row],[Quantity]]</f>
        <v>2536</v>
      </c>
    </row>
    <row r="6742" spans="1:29" x14ac:dyDescent="0.3">
      <c r="A6742" t="s">
        <v>28</v>
      </c>
      <c r="B6742" t="s">
        <v>29</v>
      </c>
      <c r="C6742" t="s">
        <v>91</v>
      </c>
      <c r="D6742" t="s">
        <v>274</v>
      </c>
      <c r="E6742" t="s">
        <v>56</v>
      </c>
      <c r="F6742" t="s">
        <v>175</v>
      </c>
      <c r="G6742">
        <v>73</v>
      </c>
      <c r="H6742">
        <v>408400</v>
      </c>
      <c r="I6742" t="s">
        <v>58</v>
      </c>
      <c r="J6742" s="3">
        <v>45322</v>
      </c>
      <c r="K6742">
        <v>1100</v>
      </c>
      <c r="L6742" t="s">
        <v>26878</v>
      </c>
      <c r="M6742" t="s">
        <v>596</v>
      </c>
      <c r="N6742" t="s">
        <v>26879</v>
      </c>
      <c r="O6742" t="s">
        <v>26880</v>
      </c>
      <c r="P6742" t="s">
        <v>87</v>
      </c>
      <c r="Q6742">
        <v>11</v>
      </c>
      <c r="R6742" t="s">
        <v>40</v>
      </c>
      <c r="S6742" t="s">
        <v>79</v>
      </c>
      <c r="T6742">
        <v>83166</v>
      </c>
      <c r="U6742" s="1">
        <v>45546</v>
      </c>
      <c r="V6742" t="s">
        <v>180</v>
      </c>
      <c r="W6742">
        <v>549750</v>
      </c>
      <c r="X6742" t="s">
        <v>22466</v>
      </c>
      <c r="Y6742">
        <v>511</v>
      </c>
      <c r="Z6742">
        <v>1131</v>
      </c>
      <c r="AA6742">
        <v>3</v>
      </c>
      <c r="AB6742">
        <v>1357.2</v>
      </c>
      <c r="AC6742">
        <f>Table1_1[[#This Row],[Price]]*Table1_1[[#This Row],[Quantity]]</f>
        <v>3393</v>
      </c>
    </row>
    <row r="6743" spans="1:29" x14ac:dyDescent="0.3">
      <c r="A6743" t="s">
        <v>28</v>
      </c>
      <c r="B6743" t="s">
        <v>29</v>
      </c>
      <c r="C6743" t="s">
        <v>54</v>
      </c>
      <c r="D6743" t="s">
        <v>637</v>
      </c>
      <c r="E6743" t="s">
        <v>56</v>
      </c>
      <c r="F6743" t="s">
        <v>113</v>
      </c>
      <c r="G6743">
        <v>40</v>
      </c>
      <c r="H6743">
        <v>418094</v>
      </c>
      <c r="I6743" t="s">
        <v>34</v>
      </c>
      <c r="J6743" s="3">
        <v>45611</v>
      </c>
      <c r="K6743">
        <v>1400</v>
      </c>
      <c r="L6743" t="s">
        <v>26881</v>
      </c>
      <c r="M6743" t="s">
        <v>129</v>
      </c>
      <c r="N6743" t="s">
        <v>26882</v>
      </c>
      <c r="O6743" t="s">
        <v>26883</v>
      </c>
      <c r="P6743" t="s">
        <v>39</v>
      </c>
      <c r="Q6743">
        <v>18</v>
      </c>
      <c r="R6743" t="s">
        <v>88</v>
      </c>
      <c r="S6743" t="s">
        <v>118</v>
      </c>
      <c r="T6743">
        <v>52907</v>
      </c>
      <c r="U6743" s="1">
        <v>45609</v>
      </c>
      <c r="V6743" t="s">
        <v>42</v>
      </c>
      <c r="W6743">
        <v>141190</v>
      </c>
      <c r="X6743" t="s">
        <v>26884</v>
      </c>
      <c r="Y6743">
        <v>535</v>
      </c>
      <c r="Z6743">
        <v>2733</v>
      </c>
      <c r="AA6743">
        <v>7</v>
      </c>
      <c r="AB6743">
        <v>7652.4000000000015</v>
      </c>
      <c r="AC6743">
        <f>Table1_1[[#This Row],[Price]]*Table1_1[[#This Row],[Quantity]]</f>
        <v>19131</v>
      </c>
    </row>
    <row r="6744" spans="1:29" x14ac:dyDescent="0.3">
      <c r="A6744" t="s">
        <v>28</v>
      </c>
      <c r="B6744" t="s">
        <v>29</v>
      </c>
      <c r="C6744" t="s">
        <v>193</v>
      </c>
      <c r="D6744" t="s">
        <v>621</v>
      </c>
      <c r="E6744" t="s">
        <v>46</v>
      </c>
      <c r="F6744" t="s">
        <v>83</v>
      </c>
      <c r="G6744">
        <v>8</v>
      </c>
      <c r="H6744">
        <v>433187</v>
      </c>
      <c r="I6744" t="s">
        <v>34</v>
      </c>
      <c r="J6744" s="3">
        <v>44250</v>
      </c>
      <c r="K6744">
        <v>1200</v>
      </c>
      <c r="L6744" t="s">
        <v>3029</v>
      </c>
      <c r="M6744" t="s">
        <v>308</v>
      </c>
      <c r="N6744" t="s">
        <v>26886</v>
      </c>
      <c r="O6744" t="s">
        <v>26887</v>
      </c>
      <c r="P6744" t="s">
        <v>71</v>
      </c>
      <c r="Q6744">
        <v>17</v>
      </c>
      <c r="R6744" t="s">
        <v>88</v>
      </c>
      <c r="S6744" t="s">
        <v>63</v>
      </c>
      <c r="T6744">
        <v>55904</v>
      </c>
      <c r="U6744" s="1">
        <v>45437</v>
      </c>
      <c r="V6744" t="s">
        <v>140</v>
      </c>
      <c r="W6744">
        <v>319670</v>
      </c>
      <c r="X6744" t="s">
        <v>8684</v>
      </c>
      <c r="Y6744">
        <v>901</v>
      </c>
      <c r="Z6744">
        <v>779</v>
      </c>
      <c r="AA6744">
        <v>4</v>
      </c>
      <c r="AB6744">
        <v>1246.4000000000001</v>
      </c>
      <c r="AC6744">
        <f>Table1_1[[#This Row],[Price]]*Table1_1[[#This Row],[Quantity]]</f>
        <v>3116</v>
      </c>
    </row>
    <row r="6745" spans="1:29" x14ac:dyDescent="0.3">
      <c r="A6745" t="s">
        <v>28</v>
      </c>
      <c r="B6745" t="s">
        <v>29</v>
      </c>
      <c r="C6745" t="s">
        <v>91</v>
      </c>
      <c r="D6745" t="s">
        <v>338</v>
      </c>
      <c r="E6745" t="s">
        <v>46</v>
      </c>
      <c r="F6745" t="s">
        <v>99</v>
      </c>
      <c r="G6745">
        <v>9</v>
      </c>
      <c r="H6745">
        <v>420871</v>
      </c>
      <c r="I6745" t="s">
        <v>34</v>
      </c>
      <c r="J6745" s="3">
        <v>45340</v>
      </c>
      <c r="K6745">
        <v>950</v>
      </c>
      <c r="L6745" t="s">
        <v>26888</v>
      </c>
      <c r="M6745" t="s">
        <v>552</v>
      </c>
      <c r="N6745" t="s">
        <v>26889</v>
      </c>
      <c r="O6745">
        <v>6019171124</v>
      </c>
      <c r="P6745" t="s">
        <v>51</v>
      </c>
      <c r="Q6745">
        <v>3</v>
      </c>
      <c r="R6745" t="s">
        <v>40</v>
      </c>
      <c r="S6745" t="s">
        <v>63</v>
      </c>
      <c r="T6745">
        <v>29426</v>
      </c>
      <c r="U6745" s="1">
        <v>45432</v>
      </c>
      <c r="V6745" t="s">
        <v>140</v>
      </c>
      <c r="W6745">
        <v>853787</v>
      </c>
      <c r="X6745" t="s">
        <v>26890</v>
      </c>
      <c r="Y6745">
        <v>383</v>
      </c>
      <c r="Z6745">
        <v>625</v>
      </c>
      <c r="AA6745">
        <v>3</v>
      </c>
      <c r="AB6745">
        <v>750</v>
      </c>
      <c r="AC6745">
        <f>Table1_1[[#This Row],[Price]]*Table1_1[[#This Row],[Quantity]]</f>
        <v>1875</v>
      </c>
    </row>
    <row r="6746" spans="1:29" x14ac:dyDescent="0.3">
      <c r="A6746" t="s">
        <v>28</v>
      </c>
      <c r="B6746" t="s">
        <v>29</v>
      </c>
      <c r="C6746" t="s">
        <v>44</v>
      </c>
      <c r="D6746" t="s">
        <v>274</v>
      </c>
      <c r="E6746" t="s">
        <v>32</v>
      </c>
      <c r="F6746" t="s">
        <v>135</v>
      </c>
      <c r="G6746">
        <v>74</v>
      </c>
      <c r="H6746">
        <v>427802</v>
      </c>
      <c r="I6746" t="s">
        <v>58</v>
      </c>
      <c r="J6746" s="3">
        <v>45131</v>
      </c>
      <c r="K6746">
        <v>950</v>
      </c>
      <c r="L6746" t="s">
        <v>26891</v>
      </c>
      <c r="M6746" t="s">
        <v>654</v>
      </c>
      <c r="N6746" t="s">
        <v>26892</v>
      </c>
      <c r="O6746" t="s">
        <v>26893</v>
      </c>
      <c r="P6746" t="s">
        <v>71</v>
      </c>
      <c r="Q6746">
        <v>7</v>
      </c>
      <c r="R6746" t="s">
        <v>40</v>
      </c>
      <c r="S6746" t="s">
        <v>118</v>
      </c>
      <c r="T6746">
        <v>72660</v>
      </c>
      <c r="U6746" s="1">
        <v>45303</v>
      </c>
      <c r="V6746" t="s">
        <v>111</v>
      </c>
      <c r="W6746">
        <v>828696</v>
      </c>
      <c r="X6746" t="s">
        <v>26894</v>
      </c>
      <c r="Y6746">
        <v>313</v>
      </c>
      <c r="Z6746">
        <v>2869</v>
      </c>
      <c r="AA6746">
        <v>4</v>
      </c>
      <c r="AB6746">
        <v>4590.4000000000015</v>
      </c>
      <c r="AC6746">
        <f>Table1_1[[#This Row],[Price]]*Table1_1[[#This Row],[Quantity]]</f>
        <v>11476</v>
      </c>
    </row>
    <row r="6747" spans="1:29" x14ac:dyDescent="0.3">
      <c r="A6747" t="s">
        <v>28</v>
      </c>
      <c r="B6747" t="s">
        <v>29</v>
      </c>
      <c r="C6747" t="s">
        <v>193</v>
      </c>
      <c r="D6747" t="s">
        <v>92</v>
      </c>
      <c r="E6747" t="s">
        <v>56</v>
      </c>
      <c r="F6747" t="s">
        <v>175</v>
      </c>
      <c r="G6747">
        <v>61</v>
      </c>
      <c r="H6747">
        <v>436801</v>
      </c>
      <c r="I6747" t="s">
        <v>34</v>
      </c>
      <c r="J6747" s="3">
        <v>45431</v>
      </c>
      <c r="K6747">
        <v>1300</v>
      </c>
      <c r="L6747" t="s">
        <v>26896</v>
      </c>
      <c r="M6747" t="s">
        <v>205</v>
      </c>
      <c r="N6747" t="s">
        <v>26897</v>
      </c>
      <c r="O6747" t="s">
        <v>26898</v>
      </c>
      <c r="P6747" t="s">
        <v>39</v>
      </c>
      <c r="Q6747">
        <v>17</v>
      </c>
      <c r="R6747" t="s">
        <v>88</v>
      </c>
      <c r="S6747" t="s">
        <v>63</v>
      </c>
      <c r="T6747">
        <v>29467</v>
      </c>
      <c r="U6747" s="1">
        <v>45311</v>
      </c>
      <c r="V6747" t="s">
        <v>111</v>
      </c>
      <c r="W6747">
        <v>597764</v>
      </c>
      <c r="X6747" t="s">
        <v>26899</v>
      </c>
      <c r="Y6747">
        <v>415</v>
      </c>
      <c r="Z6747">
        <v>1967</v>
      </c>
      <c r="AA6747">
        <v>3</v>
      </c>
      <c r="AB6747">
        <v>2360.4</v>
      </c>
      <c r="AC6747">
        <f>Table1_1[[#This Row],[Price]]*Table1_1[[#This Row],[Quantity]]</f>
        <v>5901</v>
      </c>
    </row>
    <row r="6748" spans="1:29" x14ac:dyDescent="0.3">
      <c r="A6748" t="s">
        <v>28</v>
      </c>
      <c r="B6748" t="s">
        <v>29</v>
      </c>
      <c r="C6748" t="s">
        <v>193</v>
      </c>
      <c r="D6748" t="s">
        <v>291</v>
      </c>
      <c r="E6748" t="s">
        <v>32</v>
      </c>
      <c r="F6748" t="s">
        <v>113</v>
      </c>
      <c r="G6748">
        <v>32</v>
      </c>
      <c r="H6748">
        <v>404670</v>
      </c>
      <c r="I6748" t="s">
        <v>34</v>
      </c>
      <c r="J6748" s="3">
        <v>45331</v>
      </c>
      <c r="K6748">
        <v>1000</v>
      </c>
      <c r="L6748" t="s">
        <v>26900</v>
      </c>
      <c r="M6748" t="s">
        <v>1244</v>
      </c>
      <c r="N6748" t="s">
        <v>26901</v>
      </c>
      <c r="O6748" t="s">
        <v>26902</v>
      </c>
      <c r="P6748" t="s">
        <v>51</v>
      </c>
      <c r="Q6748">
        <v>11</v>
      </c>
      <c r="R6748" t="s">
        <v>88</v>
      </c>
      <c r="S6748" t="s">
        <v>79</v>
      </c>
      <c r="T6748">
        <v>13952</v>
      </c>
      <c r="U6748" s="1">
        <v>45374</v>
      </c>
      <c r="V6748" t="s">
        <v>72</v>
      </c>
      <c r="W6748">
        <v>182863</v>
      </c>
      <c r="X6748" t="s">
        <v>26903</v>
      </c>
      <c r="Y6748">
        <v>974</v>
      </c>
      <c r="Z6748">
        <v>1634</v>
      </c>
      <c r="AA6748">
        <v>6</v>
      </c>
      <c r="AB6748">
        <v>3921.6000000000004</v>
      </c>
      <c r="AC6748">
        <f>Table1_1[[#This Row],[Price]]*Table1_1[[#This Row],[Quantity]]</f>
        <v>9804</v>
      </c>
    </row>
    <row r="6749" spans="1:29" x14ac:dyDescent="0.3">
      <c r="A6749" t="s">
        <v>28</v>
      </c>
      <c r="B6749" t="s">
        <v>29</v>
      </c>
      <c r="C6749" t="s">
        <v>54</v>
      </c>
      <c r="D6749" t="s">
        <v>149</v>
      </c>
      <c r="E6749" t="s">
        <v>56</v>
      </c>
      <c r="F6749" t="s">
        <v>106</v>
      </c>
      <c r="G6749">
        <v>33</v>
      </c>
      <c r="H6749">
        <v>439861</v>
      </c>
      <c r="I6749" t="s">
        <v>34</v>
      </c>
      <c r="J6749" s="3">
        <v>44042</v>
      </c>
      <c r="K6749">
        <v>1000</v>
      </c>
      <c r="L6749" t="s">
        <v>26905</v>
      </c>
      <c r="M6749" t="s">
        <v>856</v>
      </c>
      <c r="N6749" t="s">
        <v>26906</v>
      </c>
      <c r="O6749" t="s">
        <v>26907</v>
      </c>
      <c r="P6749" t="s">
        <v>87</v>
      </c>
      <c r="Q6749">
        <v>6</v>
      </c>
      <c r="R6749" t="s">
        <v>40</v>
      </c>
      <c r="S6749" t="s">
        <v>118</v>
      </c>
      <c r="T6749">
        <v>87493</v>
      </c>
      <c r="U6749" s="1">
        <v>45314</v>
      </c>
      <c r="V6749" t="s">
        <v>111</v>
      </c>
      <c r="W6749">
        <v>882254</v>
      </c>
      <c r="X6749" t="s">
        <v>26908</v>
      </c>
      <c r="Y6749">
        <v>999</v>
      </c>
      <c r="Z6749">
        <v>1193</v>
      </c>
      <c r="AA6749">
        <v>4</v>
      </c>
      <c r="AB6749">
        <v>1908.8000000000002</v>
      </c>
      <c r="AC6749">
        <f>Table1_1[[#This Row],[Price]]*Table1_1[[#This Row],[Quantity]]</f>
        <v>4772</v>
      </c>
    </row>
    <row r="6750" spans="1:29" x14ac:dyDescent="0.3">
      <c r="A6750" t="s">
        <v>28</v>
      </c>
      <c r="B6750" t="s">
        <v>29</v>
      </c>
      <c r="C6750" t="s">
        <v>148</v>
      </c>
      <c r="D6750" t="s">
        <v>467</v>
      </c>
      <c r="E6750" t="s">
        <v>56</v>
      </c>
      <c r="F6750" t="s">
        <v>83</v>
      </c>
      <c r="G6750">
        <v>51</v>
      </c>
      <c r="H6750">
        <v>416503</v>
      </c>
      <c r="I6750" t="s">
        <v>58</v>
      </c>
      <c r="J6750" s="3">
        <v>43861</v>
      </c>
      <c r="K6750">
        <v>800</v>
      </c>
      <c r="L6750" t="s">
        <v>6827</v>
      </c>
      <c r="M6750" t="s">
        <v>152</v>
      </c>
      <c r="N6750" t="s">
        <v>26909</v>
      </c>
      <c r="O6750" t="s">
        <v>26910</v>
      </c>
      <c r="P6750" t="s">
        <v>39</v>
      </c>
      <c r="Q6750">
        <v>9</v>
      </c>
      <c r="R6750" t="s">
        <v>40</v>
      </c>
      <c r="S6750" t="s">
        <v>41</v>
      </c>
      <c r="T6750">
        <v>23608</v>
      </c>
      <c r="U6750" s="1">
        <v>45382</v>
      </c>
      <c r="V6750" t="s">
        <v>72</v>
      </c>
      <c r="W6750">
        <v>525548</v>
      </c>
      <c r="X6750" t="s">
        <v>26911</v>
      </c>
      <c r="Y6750">
        <v>533</v>
      </c>
      <c r="Z6750">
        <v>1729</v>
      </c>
      <c r="AA6750">
        <v>5</v>
      </c>
      <c r="AB6750">
        <v>3458</v>
      </c>
      <c r="AC6750">
        <f>Table1_1[[#This Row],[Price]]*Table1_1[[#This Row],[Quantity]]</f>
        <v>8645</v>
      </c>
    </row>
    <row r="6751" spans="1:29" x14ac:dyDescent="0.3">
      <c r="A6751" t="s">
        <v>28</v>
      </c>
      <c r="B6751" t="s">
        <v>29</v>
      </c>
      <c r="C6751" t="s">
        <v>91</v>
      </c>
      <c r="D6751" t="s">
        <v>411</v>
      </c>
      <c r="E6751" t="s">
        <v>46</v>
      </c>
      <c r="F6751" t="s">
        <v>99</v>
      </c>
      <c r="G6751">
        <v>67</v>
      </c>
      <c r="H6751">
        <v>432140</v>
      </c>
      <c r="I6751" t="s">
        <v>58</v>
      </c>
      <c r="J6751" s="3">
        <v>44062</v>
      </c>
      <c r="K6751">
        <v>1300</v>
      </c>
      <c r="L6751" t="s">
        <v>26912</v>
      </c>
      <c r="M6751" t="s">
        <v>68</v>
      </c>
      <c r="N6751" t="s">
        <v>26913</v>
      </c>
      <c r="O6751" t="s">
        <v>26914</v>
      </c>
      <c r="P6751" t="s">
        <v>51</v>
      </c>
      <c r="Q6751">
        <v>7</v>
      </c>
      <c r="R6751" t="s">
        <v>88</v>
      </c>
      <c r="S6751" t="s">
        <v>63</v>
      </c>
      <c r="T6751">
        <v>27997</v>
      </c>
      <c r="U6751" s="1">
        <v>45564</v>
      </c>
      <c r="V6751" t="s">
        <v>180</v>
      </c>
      <c r="W6751">
        <v>926911</v>
      </c>
      <c r="X6751" t="s">
        <v>26915</v>
      </c>
      <c r="Y6751">
        <v>347</v>
      </c>
      <c r="Z6751">
        <v>1297</v>
      </c>
      <c r="AA6751">
        <v>6</v>
      </c>
      <c r="AB6751">
        <v>3112.8</v>
      </c>
      <c r="AC6751">
        <f>Table1_1[[#This Row],[Price]]*Table1_1[[#This Row],[Quantity]]</f>
        <v>7782</v>
      </c>
    </row>
    <row r="6752" spans="1:29" x14ac:dyDescent="0.3">
      <c r="A6752" t="s">
        <v>28</v>
      </c>
      <c r="B6752" t="s">
        <v>29</v>
      </c>
      <c r="C6752" t="s">
        <v>193</v>
      </c>
      <c r="D6752" t="s">
        <v>349</v>
      </c>
      <c r="E6752" t="s">
        <v>46</v>
      </c>
      <c r="F6752" t="s">
        <v>113</v>
      </c>
      <c r="G6752">
        <v>81</v>
      </c>
      <c r="H6752">
        <v>411003</v>
      </c>
      <c r="I6752" t="s">
        <v>58</v>
      </c>
      <c r="J6752" s="3">
        <v>44297</v>
      </c>
      <c r="K6752">
        <v>1200</v>
      </c>
      <c r="L6752" t="s">
        <v>26916</v>
      </c>
      <c r="M6752" t="s">
        <v>552</v>
      </c>
      <c r="N6752" t="s">
        <v>26917</v>
      </c>
      <c r="O6752" t="s">
        <v>26918</v>
      </c>
      <c r="P6752" t="s">
        <v>87</v>
      </c>
      <c r="Q6752">
        <v>17</v>
      </c>
      <c r="R6752" t="s">
        <v>40</v>
      </c>
      <c r="S6752" t="s">
        <v>63</v>
      </c>
      <c r="T6752">
        <v>85462</v>
      </c>
      <c r="U6752" s="1">
        <v>45409</v>
      </c>
      <c r="V6752" t="s">
        <v>80</v>
      </c>
      <c r="W6752">
        <v>607993</v>
      </c>
      <c r="X6752" t="s">
        <v>26919</v>
      </c>
      <c r="Y6752">
        <v>986</v>
      </c>
      <c r="Z6752">
        <v>1206</v>
      </c>
      <c r="AA6752">
        <v>3</v>
      </c>
      <c r="AB6752">
        <v>1447.2</v>
      </c>
      <c r="AC6752">
        <f>Table1_1[[#This Row],[Price]]*Table1_1[[#This Row],[Quantity]]</f>
        <v>3618</v>
      </c>
    </row>
    <row r="6753" spans="1:29" x14ac:dyDescent="0.3">
      <c r="A6753" t="s">
        <v>28</v>
      </c>
      <c r="B6753" t="s">
        <v>29</v>
      </c>
      <c r="C6753" t="s">
        <v>91</v>
      </c>
      <c r="D6753" t="s">
        <v>566</v>
      </c>
      <c r="E6753" t="s">
        <v>56</v>
      </c>
      <c r="F6753" t="s">
        <v>175</v>
      </c>
      <c r="G6753">
        <v>14</v>
      </c>
      <c r="H6753">
        <v>418536</v>
      </c>
      <c r="I6753" t="s">
        <v>58</v>
      </c>
      <c r="J6753" s="3">
        <v>44941</v>
      </c>
      <c r="K6753">
        <v>950</v>
      </c>
      <c r="L6753" t="s">
        <v>26920</v>
      </c>
      <c r="M6753" t="s">
        <v>1072</v>
      </c>
      <c r="N6753" t="s">
        <v>26921</v>
      </c>
      <c r="O6753" t="s">
        <v>26922</v>
      </c>
      <c r="P6753" t="s">
        <v>51</v>
      </c>
      <c r="Q6753">
        <v>13</v>
      </c>
      <c r="R6753" t="s">
        <v>40</v>
      </c>
      <c r="S6753" t="s">
        <v>79</v>
      </c>
      <c r="T6753">
        <v>13360</v>
      </c>
      <c r="U6753" s="1">
        <v>45619</v>
      </c>
      <c r="V6753" t="s">
        <v>42</v>
      </c>
      <c r="W6753">
        <v>863570</v>
      </c>
      <c r="X6753" t="s">
        <v>26923</v>
      </c>
      <c r="Y6753">
        <v>678</v>
      </c>
      <c r="Z6753">
        <v>2198</v>
      </c>
      <c r="AA6753">
        <v>6</v>
      </c>
      <c r="AB6753">
        <v>5275.2000000000007</v>
      </c>
      <c r="AC6753">
        <f>Table1_1[[#This Row],[Price]]*Table1_1[[#This Row],[Quantity]]</f>
        <v>13188</v>
      </c>
    </row>
    <row r="6754" spans="1:29" x14ac:dyDescent="0.3">
      <c r="A6754" t="s">
        <v>28</v>
      </c>
      <c r="B6754" t="s">
        <v>29</v>
      </c>
      <c r="C6754" t="s">
        <v>54</v>
      </c>
      <c r="D6754" t="s">
        <v>182</v>
      </c>
      <c r="E6754" t="s">
        <v>32</v>
      </c>
      <c r="F6754" t="s">
        <v>57</v>
      </c>
      <c r="G6754">
        <v>91</v>
      </c>
      <c r="H6754">
        <v>425460</v>
      </c>
      <c r="I6754" t="s">
        <v>34</v>
      </c>
      <c r="J6754" s="3">
        <v>45424</v>
      </c>
      <c r="K6754">
        <v>1300</v>
      </c>
      <c r="L6754" t="s">
        <v>26924</v>
      </c>
      <c r="M6754" t="s">
        <v>36</v>
      </c>
      <c r="N6754" t="s">
        <v>26925</v>
      </c>
      <c r="O6754">
        <v>6507517111</v>
      </c>
      <c r="P6754" t="s">
        <v>51</v>
      </c>
      <c r="Q6754">
        <v>20</v>
      </c>
      <c r="R6754" t="s">
        <v>88</v>
      </c>
      <c r="S6754" t="s">
        <v>63</v>
      </c>
      <c r="T6754">
        <v>21841</v>
      </c>
      <c r="U6754" s="1">
        <v>45399</v>
      </c>
      <c r="V6754" t="s">
        <v>80</v>
      </c>
      <c r="W6754">
        <v>934062</v>
      </c>
      <c r="X6754" t="s">
        <v>26926</v>
      </c>
      <c r="Y6754">
        <v>278</v>
      </c>
      <c r="Z6754">
        <v>621</v>
      </c>
      <c r="AA6754">
        <v>4</v>
      </c>
      <c r="AB6754">
        <v>993.6</v>
      </c>
      <c r="AC6754">
        <f>Table1_1[[#This Row],[Price]]*Table1_1[[#This Row],[Quantity]]</f>
        <v>2484</v>
      </c>
    </row>
    <row r="6755" spans="1:29" x14ac:dyDescent="0.3">
      <c r="A6755" t="s">
        <v>28</v>
      </c>
      <c r="B6755" t="s">
        <v>29</v>
      </c>
      <c r="C6755" t="s">
        <v>148</v>
      </c>
      <c r="D6755" t="s">
        <v>170</v>
      </c>
      <c r="E6755" t="s">
        <v>56</v>
      </c>
      <c r="F6755" t="s">
        <v>33</v>
      </c>
      <c r="G6755">
        <v>12</v>
      </c>
      <c r="H6755">
        <v>407699</v>
      </c>
      <c r="I6755" t="s">
        <v>34</v>
      </c>
      <c r="J6755" s="3">
        <v>44876</v>
      </c>
      <c r="K6755">
        <v>1100</v>
      </c>
      <c r="L6755" t="s">
        <v>26927</v>
      </c>
      <c r="M6755" t="s">
        <v>189</v>
      </c>
      <c r="N6755" t="s">
        <v>26928</v>
      </c>
      <c r="O6755" t="s">
        <v>26929</v>
      </c>
      <c r="P6755" t="s">
        <v>87</v>
      </c>
      <c r="Q6755">
        <v>15</v>
      </c>
      <c r="R6755" t="s">
        <v>88</v>
      </c>
      <c r="S6755" t="s">
        <v>79</v>
      </c>
      <c r="T6755">
        <v>32554</v>
      </c>
      <c r="U6755" s="1">
        <v>45595</v>
      </c>
      <c r="V6755" t="s">
        <v>155</v>
      </c>
      <c r="W6755">
        <v>559723</v>
      </c>
      <c r="X6755" t="s">
        <v>26930</v>
      </c>
      <c r="Y6755">
        <v>425</v>
      </c>
      <c r="Z6755">
        <v>1403</v>
      </c>
      <c r="AA6755">
        <v>2</v>
      </c>
      <c r="AB6755">
        <v>1122.4000000000001</v>
      </c>
      <c r="AC6755">
        <f>Table1_1[[#This Row],[Price]]*Table1_1[[#This Row],[Quantity]]</f>
        <v>2806</v>
      </c>
    </row>
    <row r="6756" spans="1:29" x14ac:dyDescent="0.3">
      <c r="A6756" t="s">
        <v>28</v>
      </c>
      <c r="B6756" t="s">
        <v>29</v>
      </c>
      <c r="C6756" t="s">
        <v>30</v>
      </c>
      <c r="D6756" t="s">
        <v>142</v>
      </c>
      <c r="E6756" t="s">
        <v>56</v>
      </c>
      <c r="F6756" t="s">
        <v>57</v>
      </c>
      <c r="G6756">
        <v>20</v>
      </c>
      <c r="H6756">
        <v>407482</v>
      </c>
      <c r="I6756" t="s">
        <v>58</v>
      </c>
      <c r="J6756" s="3">
        <v>45412</v>
      </c>
      <c r="K6756">
        <v>950</v>
      </c>
      <c r="L6756" t="s">
        <v>26931</v>
      </c>
      <c r="M6756" t="s">
        <v>496</v>
      </c>
      <c r="N6756" t="s">
        <v>26932</v>
      </c>
      <c r="O6756">
        <v>2057992779</v>
      </c>
      <c r="P6756" t="s">
        <v>51</v>
      </c>
      <c r="Q6756">
        <v>17</v>
      </c>
      <c r="R6756" t="s">
        <v>88</v>
      </c>
      <c r="S6756" t="s">
        <v>41</v>
      </c>
      <c r="T6756">
        <v>82802</v>
      </c>
      <c r="U6756" s="1">
        <v>45335</v>
      </c>
      <c r="V6756" t="s">
        <v>119</v>
      </c>
      <c r="W6756">
        <v>878166</v>
      </c>
      <c r="X6756" t="s">
        <v>26933</v>
      </c>
      <c r="Y6756">
        <v>440</v>
      </c>
      <c r="Z6756">
        <v>2630</v>
      </c>
      <c r="AA6756">
        <v>2</v>
      </c>
      <c r="AB6756">
        <v>2104</v>
      </c>
      <c r="AC6756">
        <f>Table1_1[[#This Row],[Price]]*Table1_1[[#This Row],[Quantity]]</f>
        <v>5260</v>
      </c>
    </row>
    <row r="6757" spans="1:29" x14ac:dyDescent="0.3">
      <c r="A6757" t="s">
        <v>28</v>
      </c>
      <c r="B6757" t="s">
        <v>29</v>
      </c>
      <c r="C6757" t="s">
        <v>193</v>
      </c>
      <c r="D6757" t="s">
        <v>560</v>
      </c>
      <c r="E6757" t="s">
        <v>46</v>
      </c>
      <c r="F6757" t="s">
        <v>47</v>
      </c>
      <c r="G6757">
        <v>76</v>
      </c>
      <c r="H6757">
        <v>419005</v>
      </c>
      <c r="I6757" t="s">
        <v>58</v>
      </c>
      <c r="J6757" s="3">
        <v>45382</v>
      </c>
      <c r="K6757">
        <v>1000</v>
      </c>
      <c r="L6757" t="s">
        <v>26934</v>
      </c>
      <c r="M6757" t="s">
        <v>216</v>
      </c>
      <c r="N6757" t="s">
        <v>26935</v>
      </c>
      <c r="O6757" t="s">
        <v>26936</v>
      </c>
      <c r="P6757" t="s">
        <v>87</v>
      </c>
      <c r="Q6757">
        <v>11</v>
      </c>
      <c r="R6757" t="s">
        <v>40</v>
      </c>
      <c r="S6757" t="s">
        <v>118</v>
      </c>
      <c r="T6757">
        <v>94976</v>
      </c>
      <c r="U6757" s="1">
        <v>45348</v>
      </c>
      <c r="V6757" t="s">
        <v>119</v>
      </c>
      <c r="W6757">
        <v>927824</v>
      </c>
      <c r="X6757" t="s">
        <v>26937</v>
      </c>
      <c r="Y6757">
        <v>979</v>
      </c>
      <c r="Z6757">
        <v>2022</v>
      </c>
      <c r="AA6757">
        <v>4</v>
      </c>
      <c r="AB6757">
        <v>3235.2000000000003</v>
      </c>
      <c r="AC6757">
        <f>Table1_1[[#This Row],[Price]]*Table1_1[[#This Row],[Quantity]]</f>
        <v>8088</v>
      </c>
    </row>
    <row r="6758" spans="1:29" x14ac:dyDescent="0.3">
      <c r="A6758" t="s">
        <v>28</v>
      </c>
      <c r="B6758" t="s">
        <v>29</v>
      </c>
      <c r="C6758" t="s">
        <v>54</v>
      </c>
      <c r="D6758" t="s">
        <v>187</v>
      </c>
      <c r="E6758" t="s">
        <v>32</v>
      </c>
      <c r="F6758" t="s">
        <v>175</v>
      </c>
      <c r="G6758">
        <v>90</v>
      </c>
      <c r="H6758">
        <v>406264</v>
      </c>
      <c r="I6758" t="s">
        <v>34</v>
      </c>
      <c r="J6758" s="3">
        <v>45186</v>
      </c>
      <c r="K6758">
        <v>1400</v>
      </c>
      <c r="L6758" t="s">
        <v>26938</v>
      </c>
      <c r="M6758" t="s">
        <v>1305</v>
      </c>
      <c r="N6758" t="s">
        <v>26939</v>
      </c>
      <c r="O6758" t="s">
        <v>26940</v>
      </c>
      <c r="P6758" t="s">
        <v>39</v>
      </c>
      <c r="Q6758">
        <v>9</v>
      </c>
      <c r="R6758" t="s">
        <v>88</v>
      </c>
      <c r="S6758" t="s">
        <v>118</v>
      </c>
      <c r="T6758">
        <v>62264</v>
      </c>
      <c r="U6758" s="1">
        <v>45625</v>
      </c>
      <c r="V6758" t="s">
        <v>42</v>
      </c>
      <c r="W6758">
        <v>124399</v>
      </c>
      <c r="X6758" t="s">
        <v>26941</v>
      </c>
      <c r="Y6758">
        <v>832</v>
      </c>
      <c r="Z6758">
        <v>1059</v>
      </c>
      <c r="AA6758">
        <v>8</v>
      </c>
      <c r="AB6758">
        <v>3388.8</v>
      </c>
      <c r="AC6758">
        <f>Table1_1[[#This Row],[Price]]*Table1_1[[#This Row],[Quantity]]</f>
        <v>8472</v>
      </c>
    </row>
    <row r="6759" spans="1:29" x14ac:dyDescent="0.3">
      <c r="A6759" t="s">
        <v>28</v>
      </c>
      <c r="B6759" t="s">
        <v>29</v>
      </c>
      <c r="C6759" t="s">
        <v>148</v>
      </c>
      <c r="D6759" t="s">
        <v>364</v>
      </c>
      <c r="E6759" t="s">
        <v>56</v>
      </c>
      <c r="F6759" t="s">
        <v>175</v>
      </c>
      <c r="G6759">
        <v>28</v>
      </c>
      <c r="H6759">
        <v>418237</v>
      </c>
      <c r="I6759" t="s">
        <v>58</v>
      </c>
      <c r="J6759" s="3">
        <v>44050</v>
      </c>
      <c r="K6759">
        <v>1400</v>
      </c>
      <c r="L6759" t="s">
        <v>5002</v>
      </c>
      <c r="M6759" t="s">
        <v>2124</v>
      </c>
      <c r="N6759" t="s">
        <v>26942</v>
      </c>
      <c r="O6759" t="s">
        <v>26943</v>
      </c>
      <c r="P6759" t="s">
        <v>39</v>
      </c>
      <c r="Q6759">
        <v>15</v>
      </c>
      <c r="R6759" t="s">
        <v>40</v>
      </c>
      <c r="S6759" t="s">
        <v>41</v>
      </c>
      <c r="T6759">
        <v>67558</v>
      </c>
      <c r="U6759" s="1">
        <v>45533</v>
      </c>
      <c r="V6759" t="s">
        <v>64</v>
      </c>
      <c r="W6759">
        <v>685061</v>
      </c>
      <c r="X6759" t="s">
        <v>26944</v>
      </c>
      <c r="Y6759">
        <v>491</v>
      </c>
      <c r="Z6759">
        <v>1678</v>
      </c>
      <c r="AA6759">
        <v>4</v>
      </c>
      <c r="AB6759">
        <v>2684.8</v>
      </c>
      <c r="AC6759">
        <f>Table1_1[[#This Row],[Price]]*Table1_1[[#This Row],[Quantity]]</f>
        <v>6712</v>
      </c>
    </row>
    <row r="6760" spans="1:29" x14ac:dyDescent="0.3">
      <c r="A6760" t="s">
        <v>28</v>
      </c>
      <c r="B6760" t="s">
        <v>29</v>
      </c>
      <c r="C6760" t="s">
        <v>44</v>
      </c>
      <c r="D6760" t="s">
        <v>74</v>
      </c>
      <c r="E6760" t="s">
        <v>32</v>
      </c>
      <c r="F6760" t="s">
        <v>99</v>
      </c>
      <c r="G6760">
        <v>82</v>
      </c>
      <c r="H6760">
        <v>419023</v>
      </c>
      <c r="I6760" t="s">
        <v>58</v>
      </c>
      <c r="J6760" s="3">
        <v>45497</v>
      </c>
      <c r="K6760">
        <v>1000</v>
      </c>
      <c r="L6760" t="s">
        <v>26945</v>
      </c>
      <c r="M6760" t="s">
        <v>623</v>
      </c>
      <c r="N6760" t="s">
        <v>26946</v>
      </c>
      <c r="O6760" t="s">
        <v>26947</v>
      </c>
      <c r="P6760" t="s">
        <v>87</v>
      </c>
      <c r="Q6760">
        <v>19</v>
      </c>
      <c r="R6760" t="s">
        <v>40</v>
      </c>
      <c r="S6760" t="s">
        <v>63</v>
      </c>
      <c r="T6760">
        <v>73745</v>
      </c>
      <c r="U6760" s="1">
        <v>45535</v>
      </c>
      <c r="V6760" t="s">
        <v>64</v>
      </c>
      <c r="W6760">
        <v>365758</v>
      </c>
      <c r="X6760" t="s">
        <v>26948</v>
      </c>
      <c r="Y6760">
        <v>420</v>
      </c>
      <c r="Z6760">
        <v>2770</v>
      </c>
      <c r="AA6760">
        <v>5</v>
      </c>
      <c r="AB6760">
        <v>5540</v>
      </c>
      <c r="AC6760">
        <f>Table1_1[[#This Row],[Price]]*Table1_1[[#This Row],[Quantity]]</f>
        <v>13850</v>
      </c>
    </row>
    <row r="6761" spans="1:29" x14ac:dyDescent="0.3">
      <c r="A6761" t="s">
        <v>28</v>
      </c>
      <c r="B6761" t="s">
        <v>29</v>
      </c>
      <c r="C6761" t="s">
        <v>30</v>
      </c>
      <c r="D6761" t="s">
        <v>442</v>
      </c>
      <c r="E6761" t="s">
        <v>32</v>
      </c>
      <c r="F6761" t="s">
        <v>355</v>
      </c>
      <c r="G6761">
        <v>50</v>
      </c>
      <c r="H6761">
        <v>405384</v>
      </c>
      <c r="I6761" t="s">
        <v>58</v>
      </c>
      <c r="J6761" s="3">
        <v>43994</v>
      </c>
      <c r="K6761">
        <v>1100</v>
      </c>
      <c r="L6761" t="s">
        <v>18936</v>
      </c>
      <c r="M6761" t="s">
        <v>1048</v>
      </c>
      <c r="N6761" t="s">
        <v>26949</v>
      </c>
      <c r="O6761" t="s">
        <v>26950</v>
      </c>
      <c r="P6761" t="s">
        <v>39</v>
      </c>
      <c r="Q6761">
        <v>18</v>
      </c>
      <c r="R6761" t="s">
        <v>40</v>
      </c>
      <c r="S6761" t="s">
        <v>118</v>
      </c>
      <c r="T6761">
        <v>37724</v>
      </c>
      <c r="U6761" s="1">
        <v>45448</v>
      </c>
      <c r="V6761" t="s">
        <v>52</v>
      </c>
      <c r="W6761">
        <v>709083</v>
      </c>
      <c r="X6761" t="s">
        <v>26951</v>
      </c>
      <c r="Y6761">
        <v>241</v>
      </c>
      <c r="Z6761">
        <v>1477</v>
      </c>
      <c r="AA6761">
        <v>6</v>
      </c>
      <c r="AB6761">
        <v>3544.8</v>
      </c>
      <c r="AC6761">
        <f>Table1_1[[#This Row],[Price]]*Table1_1[[#This Row],[Quantity]]</f>
        <v>8862</v>
      </c>
    </row>
    <row r="6762" spans="1:29" x14ac:dyDescent="0.3">
      <c r="A6762" t="s">
        <v>28</v>
      </c>
      <c r="B6762" t="s">
        <v>29</v>
      </c>
      <c r="C6762" t="s">
        <v>54</v>
      </c>
      <c r="D6762" t="s">
        <v>349</v>
      </c>
      <c r="E6762" t="s">
        <v>32</v>
      </c>
      <c r="F6762" t="s">
        <v>150</v>
      </c>
      <c r="G6762">
        <v>95</v>
      </c>
      <c r="H6762">
        <v>405925</v>
      </c>
      <c r="I6762" t="s">
        <v>58</v>
      </c>
      <c r="J6762" s="3">
        <v>44682</v>
      </c>
      <c r="K6762">
        <v>1200</v>
      </c>
      <c r="L6762" t="s">
        <v>26952</v>
      </c>
      <c r="M6762" t="s">
        <v>200</v>
      </c>
      <c r="N6762" t="s">
        <v>26953</v>
      </c>
      <c r="O6762">
        <v>5670873286</v>
      </c>
      <c r="P6762" t="s">
        <v>51</v>
      </c>
      <c r="Q6762">
        <v>15</v>
      </c>
      <c r="R6762" t="s">
        <v>40</v>
      </c>
      <c r="S6762" t="s">
        <v>118</v>
      </c>
      <c r="T6762">
        <v>13825</v>
      </c>
      <c r="U6762" s="1">
        <v>45518</v>
      </c>
      <c r="V6762" t="s">
        <v>64</v>
      </c>
      <c r="W6762">
        <v>465615</v>
      </c>
      <c r="X6762" t="s">
        <v>26954</v>
      </c>
      <c r="Y6762">
        <v>473</v>
      </c>
      <c r="Z6762">
        <v>2524</v>
      </c>
      <c r="AA6762">
        <v>7</v>
      </c>
      <c r="AB6762">
        <v>7067.2000000000007</v>
      </c>
      <c r="AC6762">
        <f>Table1_1[[#This Row],[Price]]*Table1_1[[#This Row],[Quantity]]</f>
        <v>17668</v>
      </c>
    </row>
    <row r="6763" spans="1:29" x14ac:dyDescent="0.3">
      <c r="A6763" t="s">
        <v>28</v>
      </c>
      <c r="B6763" t="s">
        <v>29</v>
      </c>
      <c r="C6763" t="s">
        <v>44</v>
      </c>
      <c r="D6763" t="s">
        <v>182</v>
      </c>
      <c r="E6763" t="s">
        <v>56</v>
      </c>
      <c r="F6763" t="s">
        <v>135</v>
      </c>
      <c r="G6763">
        <v>12</v>
      </c>
      <c r="H6763">
        <v>402358</v>
      </c>
      <c r="I6763" t="s">
        <v>34</v>
      </c>
      <c r="J6763" s="3">
        <v>45141</v>
      </c>
      <c r="K6763">
        <v>800</v>
      </c>
      <c r="L6763" t="s">
        <v>26955</v>
      </c>
      <c r="M6763" t="s">
        <v>49</v>
      </c>
      <c r="N6763" t="s">
        <v>26956</v>
      </c>
      <c r="O6763" t="s">
        <v>26957</v>
      </c>
      <c r="P6763" t="s">
        <v>51</v>
      </c>
      <c r="Q6763">
        <v>9</v>
      </c>
      <c r="R6763" t="s">
        <v>40</v>
      </c>
      <c r="S6763" t="s">
        <v>41</v>
      </c>
      <c r="T6763">
        <v>10383</v>
      </c>
      <c r="U6763" s="1">
        <v>45440</v>
      </c>
      <c r="V6763" t="s">
        <v>140</v>
      </c>
      <c r="W6763">
        <v>762498</v>
      </c>
      <c r="X6763" t="s">
        <v>26958</v>
      </c>
      <c r="Y6763">
        <v>418</v>
      </c>
      <c r="Z6763">
        <v>1148</v>
      </c>
      <c r="AA6763">
        <v>5</v>
      </c>
      <c r="AB6763">
        <v>2296</v>
      </c>
      <c r="AC6763">
        <f>Table1_1[[#This Row],[Price]]*Table1_1[[#This Row],[Quantity]]</f>
        <v>5740</v>
      </c>
    </row>
    <row r="6764" spans="1:29" x14ac:dyDescent="0.3">
      <c r="A6764" t="s">
        <v>28</v>
      </c>
      <c r="B6764" t="s">
        <v>29</v>
      </c>
      <c r="C6764" t="s">
        <v>91</v>
      </c>
      <c r="D6764" t="s">
        <v>611</v>
      </c>
      <c r="E6764" t="s">
        <v>32</v>
      </c>
      <c r="F6764" t="s">
        <v>135</v>
      </c>
      <c r="G6764">
        <v>85</v>
      </c>
      <c r="H6764">
        <v>407565</v>
      </c>
      <c r="I6764" t="s">
        <v>34</v>
      </c>
      <c r="J6764" s="3">
        <v>45343</v>
      </c>
      <c r="K6764">
        <v>950</v>
      </c>
      <c r="L6764" t="s">
        <v>26959</v>
      </c>
      <c r="M6764" t="s">
        <v>1253</v>
      </c>
      <c r="N6764" t="s">
        <v>26960</v>
      </c>
      <c r="O6764" t="s">
        <v>26961</v>
      </c>
      <c r="P6764" t="s">
        <v>71</v>
      </c>
      <c r="Q6764">
        <v>20</v>
      </c>
      <c r="R6764" t="s">
        <v>88</v>
      </c>
      <c r="S6764" t="s">
        <v>118</v>
      </c>
      <c r="T6764">
        <v>44280</v>
      </c>
      <c r="U6764" s="1">
        <v>45487</v>
      </c>
      <c r="V6764" t="s">
        <v>126</v>
      </c>
      <c r="W6764">
        <v>764366</v>
      </c>
      <c r="X6764" t="s">
        <v>26962</v>
      </c>
      <c r="Y6764">
        <v>700</v>
      </c>
      <c r="Z6764">
        <v>589</v>
      </c>
      <c r="AA6764">
        <v>8</v>
      </c>
      <c r="AB6764">
        <v>1884.8000000000002</v>
      </c>
      <c r="AC6764">
        <f>Table1_1[[#This Row],[Price]]*Table1_1[[#This Row],[Quantity]]</f>
        <v>4712</v>
      </c>
    </row>
    <row r="6765" spans="1:29" x14ac:dyDescent="0.3">
      <c r="A6765" t="s">
        <v>28</v>
      </c>
      <c r="B6765" t="s">
        <v>29</v>
      </c>
      <c r="C6765" t="s">
        <v>91</v>
      </c>
      <c r="D6765" t="s">
        <v>98</v>
      </c>
      <c r="E6765" t="s">
        <v>56</v>
      </c>
      <c r="F6765" t="s">
        <v>99</v>
      </c>
      <c r="G6765">
        <v>15</v>
      </c>
      <c r="H6765">
        <v>413881</v>
      </c>
      <c r="I6765" t="s">
        <v>58</v>
      </c>
      <c r="J6765" s="3">
        <v>43962</v>
      </c>
      <c r="K6765">
        <v>1100</v>
      </c>
      <c r="L6765" t="s">
        <v>26964</v>
      </c>
      <c r="M6765" t="s">
        <v>263</v>
      </c>
      <c r="N6765" t="s">
        <v>26965</v>
      </c>
      <c r="O6765" t="s">
        <v>26966</v>
      </c>
      <c r="P6765" t="s">
        <v>51</v>
      </c>
      <c r="Q6765">
        <v>15</v>
      </c>
      <c r="R6765" t="s">
        <v>88</v>
      </c>
      <c r="S6765" t="s">
        <v>118</v>
      </c>
      <c r="T6765">
        <v>71198</v>
      </c>
      <c r="U6765" s="1">
        <v>45352</v>
      </c>
      <c r="V6765" t="s">
        <v>72</v>
      </c>
      <c r="W6765">
        <v>941456</v>
      </c>
      <c r="X6765" t="s">
        <v>19686</v>
      </c>
      <c r="Y6765">
        <v>273</v>
      </c>
      <c r="Z6765">
        <v>1311</v>
      </c>
      <c r="AA6765">
        <v>8</v>
      </c>
      <c r="AB6765">
        <v>4195.2</v>
      </c>
      <c r="AC6765">
        <f>Table1_1[[#This Row],[Price]]*Table1_1[[#This Row],[Quantity]]</f>
        <v>10488</v>
      </c>
    </row>
    <row r="6766" spans="1:29" x14ac:dyDescent="0.3">
      <c r="A6766" t="s">
        <v>28</v>
      </c>
      <c r="B6766" t="s">
        <v>29</v>
      </c>
      <c r="C6766" t="s">
        <v>44</v>
      </c>
      <c r="D6766" t="s">
        <v>442</v>
      </c>
      <c r="E6766" t="s">
        <v>32</v>
      </c>
      <c r="F6766" t="s">
        <v>99</v>
      </c>
      <c r="G6766">
        <v>65</v>
      </c>
      <c r="H6766">
        <v>411699</v>
      </c>
      <c r="I6766" t="s">
        <v>58</v>
      </c>
      <c r="J6766" s="3">
        <v>44056</v>
      </c>
      <c r="K6766">
        <v>1100</v>
      </c>
      <c r="L6766" t="s">
        <v>26967</v>
      </c>
      <c r="M6766" t="s">
        <v>351</v>
      </c>
      <c r="N6766" t="s">
        <v>26968</v>
      </c>
      <c r="O6766" t="s">
        <v>26969</v>
      </c>
      <c r="P6766" t="s">
        <v>71</v>
      </c>
      <c r="Q6766">
        <v>18</v>
      </c>
      <c r="R6766" t="s">
        <v>88</v>
      </c>
      <c r="S6766" t="s">
        <v>118</v>
      </c>
      <c r="T6766">
        <v>95265</v>
      </c>
      <c r="U6766" s="1">
        <v>45360</v>
      </c>
      <c r="V6766" t="s">
        <v>72</v>
      </c>
      <c r="W6766">
        <v>106358</v>
      </c>
      <c r="X6766" t="s">
        <v>2684</v>
      </c>
      <c r="Y6766">
        <v>867</v>
      </c>
      <c r="Z6766">
        <v>2765</v>
      </c>
      <c r="AA6766">
        <v>6</v>
      </c>
      <c r="AB6766">
        <v>6636</v>
      </c>
      <c r="AC6766">
        <f>Table1_1[[#This Row],[Price]]*Table1_1[[#This Row],[Quantity]]</f>
        <v>16590</v>
      </c>
    </row>
    <row r="6767" spans="1:29" x14ac:dyDescent="0.3">
      <c r="A6767" t="s">
        <v>28</v>
      </c>
      <c r="B6767" t="s">
        <v>29</v>
      </c>
      <c r="C6767" t="s">
        <v>30</v>
      </c>
      <c r="D6767" t="s">
        <v>317</v>
      </c>
      <c r="E6767" t="s">
        <v>56</v>
      </c>
      <c r="F6767" t="s">
        <v>47</v>
      </c>
      <c r="G6767">
        <v>81</v>
      </c>
      <c r="H6767">
        <v>419850</v>
      </c>
      <c r="I6767" t="s">
        <v>58</v>
      </c>
      <c r="J6767" s="3">
        <v>44514</v>
      </c>
      <c r="K6767">
        <v>1300</v>
      </c>
      <c r="L6767" t="s">
        <v>26970</v>
      </c>
      <c r="M6767" t="s">
        <v>189</v>
      </c>
      <c r="N6767" t="s">
        <v>26971</v>
      </c>
      <c r="O6767" t="s">
        <v>26972</v>
      </c>
      <c r="P6767" t="s">
        <v>71</v>
      </c>
      <c r="Q6767">
        <v>19</v>
      </c>
      <c r="R6767" t="s">
        <v>40</v>
      </c>
      <c r="S6767" t="s">
        <v>79</v>
      </c>
      <c r="T6767">
        <v>84903</v>
      </c>
      <c r="U6767" s="1">
        <v>45553</v>
      </c>
      <c r="V6767" t="s">
        <v>180</v>
      </c>
      <c r="W6767">
        <v>693514</v>
      </c>
      <c r="X6767" t="s">
        <v>26973</v>
      </c>
      <c r="Y6767">
        <v>223</v>
      </c>
      <c r="Z6767">
        <v>2792</v>
      </c>
      <c r="AA6767">
        <v>4</v>
      </c>
      <c r="AB6767">
        <v>4467.2</v>
      </c>
      <c r="AC6767">
        <f>Table1_1[[#This Row],[Price]]*Table1_1[[#This Row],[Quantity]]</f>
        <v>11168</v>
      </c>
    </row>
    <row r="6768" spans="1:29" x14ac:dyDescent="0.3">
      <c r="A6768" t="s">
        <v>28</v>
      </c>
      <c r="B6768" t="s">
        <v>29</v>
      </c>
      <c r="C6768" t="s">
        <v>44</v>
      </c>
      <c r="D6768" t="s">
        <v>31</v>
      </c>
      <c r="E6768" t="s">
        <v>46</v>
      </c>
      <c r="F6768" t="s">
        <v>135</v>
      </c>
      <c r="G6768">
        <v>82</v>
      </c>
      <c r="H6768">
        <v>412675</v>
      </c>
      <c r="I6768" t="s">
        <v>34</v>
      </c>
      <c r="J6768" s="3">
        <v>44328</v>
      </c>
      <c r="K6768">
        <v>1200</v>
      </c>
      <c r="L6768" t="s">
        <v>26974</v>
      </c>
      <c r="M6768" t="s">
        <v>282</v>
      </c>
      <c r="N6768" t="s">
        <v>26975</v>
      </c>
      <c r="O6768" t="s">
        <v>26976</v>
      </c>
      <c r="P6768" t="s">
        <v>87</v>
      </c>
      <c r="Q6768">
        <v>6</v>
      </c>
      <c r="R6768" t="s">
        <v>40</v>
      </c>
      <c r="S6768" t="s">
        <v>79</v>
      </c>
      <c r="T6768">
        <v>44728</v>
      </c>
      <c r="U6768" s="1">
        <v>45361</v>
      </c>
      <c r="V6768" t="s">
        <v>72</v>
      </c>
      <c r="W6768">
        <v>382097</v>
      </c>
      <c r="X6768" t="s">
        <v>26977</v>
      </c>
      <c r="Y6768">
        <v>432</v>
      </c>
      <c r="Z6768">
        <v>2150</v>
      </c>
      <c r="AA6768">
        <v>7</v>
      </c>
      <c r="AB6768">
        <v>6020</v>
      </c>
      <c r="AC6768">
        <f>Table1_1[[#This Row],[Price]]*Table1_1[[#This Row],[Quantity]]</f>
        <v>15050</v>
      </c>
    </row>
    <row r="6769" spans="1:29" x14ac:dyDescent="0.3">
      <c r="A6769" t="s">
        <v>28</v>
      </c>
      <c r="B6769" t="s">
        <v>29</v>
      </c>
      <c r="C6769" t="s">
        <v>66</v>
      </c>
      <c r="D6769" t="s">
        <v>92</v>
      </c>
      <c r="E6769" t="s">
        <v>32</v>
      </c>
      <c r="F6769" t="s">
        <v>106</v>
      </c>
      <c r="G6769">
        <v>21</v>
      </c>
      <c r="H6769">
        <v>408272</v>
      </c>
      <c r="I6769" t="s">
        <v>34</v>
      </c>
      <c r="J6769" s="3">
        <v>45464</v>
      </c>
      <c r="K6769">
        <v>1200</v>
      </c>
      <c r="L6769" t="s">
        <v>26978</v>
      </c>
      <c r="M6769" t="s">
        <v>68</v>
      </c>
      <c r="N6769" t="s">
        <v>26979</v>
      </c>
      <c r="O6769" t="s">
        <v>26980</v>
      </c>
      <c r="P6769" t="s">
        <v>87</v>
      </c>
      <c r="Q6769">
        <v>11</v>
      </c>
      <c r="R6769" t="s">
        <v>40</v>
      </c>
      <c r="S6769" t="s">
        <v>79</v>
      </c>
      <c r="T6769">
        <v>48763</v>
      </c>
      <c r="U6769" s="1">
        <v>45346</v>
      </c>
      <c r="V6769" t="s">
        <v>119</v>
      </c>
      <c r="W6769">
        <v>658857</v>
      </c>
      <c r="X6769" t="s">
        <v>26981</v>
      </c>
      <c r="Y6769">
        <v>213</v>
      </c>
      <c r="Z6769">
        <v>698</v>
      </c>
      <c r="AA6769">
        <v>5</v>
      </c>
      <c r="AB6769">
        <v>1396</v>
      </c>
      <c r="AC6769">
        <f>Table1_1[[#This Row],[Price]]*Table1_1[[#This Row],[Quantity]]</f>
        <v>3490</v>
      </c>
    </row>
    <row r="6770" spans="1:29" x14ac:dyDescent="0.3">
      <c r="A6770" t="s">
        <v>28</v>
      </c>
      <c r="B6770" t="s">
        <v>29</v>
      </c>
      <c r="C6770" t="s">
        <v>157</v>
      </c>
      <c r="D6770" t="s">
        <v>45</v>
      </c>
      <c r="E6770" t="s">
        <v>32</v>
      </c>
      <c r="F6770" t="s">
        <v>355</v>
      </c>
      <c r="G6770">
        <v>5</v>
      </c>
      <c r="H6770">
        <v>406058</v>
      </c>
      <c r="I6770" t="s">
        <v>34</v>
      </c>
      <c r="J6770" s="3">
        <v>44723</v>
      </c>
      <c r="K6770">
        <v>1100</v>
      </c>
      <c r="L6770" t="s">
        <v>26982</v>
      </c>
      <c r="M6770" t="s">
        <v>1291</v>
      </c>
      <c r="N6770" t="s">
        <v>26983</v>
      </c>
      <c r="O6770" t="s">
        <v>26984</v>
      </c>
      <c r="P6770" t="s">
        <v>71</v>
      </c>
      <c r="Q6770">
        <v>5</v>
      </c>
      <c r="R6770" t="s">
        <v>40</v>
      </c>
      <c r="S6770" t="s">
        <v>41</v>
      </c>
      <c r="T6770">
        <v>23673</v>
      </c>
      <c r="U6770" s="1">
        <v>45352</v>
      </c>
      <c r="V6770" t="s">
        <v>72</v>
      </c>
      <c r="W6770">
        <v>731757</v>
      </c>
      <c r="X6770" t="s">
        <v>26985</v>
      </c>
      <c r="Y6770">
        <v>685</v>
      </c>
      <c r="Z6770">
        <v>705</v>
      </c>
      <c r="AA6770">
        <v>3</v>
      </c>
      <c r="AB6770">
        <v>846</v>
      </c>
      <c r="AC6770">
        <f>Table1_1[[#This Row],[Price]]*Table1_1[[#This Row],[Quantity]]</f>
        <v>2115</v>
      </c>
    </row>
    <row r="6771" spans="1:29" x14ac:dyDescent="0.3">
      <c r="A6771" t="s">
        <v>28</v>
      </c>
      <c r="B6771" t="s">
        <v>29</v>
      </c>
      <c r="C6771" t="s">
        <v>157</v>
      </c>
      <c r="D6771" t="s">
        <v>511</v>
      </c>
      <c r="E6771" t="s">
        <v>32</v>
      </c>
      <c r="F6771" t="s">
        <v>113</v>
      </c>
      <c r="G6771">
        <v>14</v>
      </c>
      <c r="H6771">
        <v>434114</v>
      </c>
      <c r="I6771" t="s">
        <v>58</v>
      </c>
      <c r="J6771" s="3">
        <v>44806</v>
      </c>
      <c r="K6771">
        <v>1400</v>
      </c>
      <c r="L6771" t="s">
        <v>26986</v>
      </c>
      <c r="M6771" t="s">
        <v>319</v>
      </c>
      <c r="N6771" t="s">
        <v>26987</v>
      </c>
      <c r="O6771" t="s">
        <v>26988</v>
      </c>
      <c r="P6771" t="s">
        <v>71</v>
      </c>
      <c r="Q6771">
        <v>6</v>
      </c>
      <c r="R6771" t="s">
        <v>40</v>
      </c>
      <c r="S6771" t="s">
        <v>63</v>
      </c>
      <c r="T6771">
        <v>48588</v>
      </c>
      <c r="U6771" s="1">
        <v>45364</v>
      </c>
      <c r="V6771" t="s">
        <v>72</v>
      </c>
      <c r="W6771">
        <v>720295</v>
      </c>
      <c r="X6771" t="s">
        <v>24153</v>
      </c>
      <c r="Y6771">
        <v>872</v>
      </c>
      <c r="Z6771">
        <v>886</v>
      </c>
      <c r="AA6771">
        <v>7</v>
      </c>
      <c r="AB6771">
        <v>2480.8000000000002</v>
      </c>
      <c r="AC6771">
        <f>Table1_1[[#This Row],[Price]]*Table1_1[[#This Row],[Quantity]]</f>
        <v>6202</v>
      </c>
    </row>
    <row r="6772" spans="1:29" x14ac:dyDescent="0.3">
      <c r="A6772" t="s">
        <v>28</v>
      </c>
      <c r="B6772" t="s">
        <v>29</v>
      </c>
      <c r="C6772" t="s">
        <v>66</v>
      </c>
      <c r="D6772" t="s">
        <v>149</v>
      </c>
      <c r="E6772" t="s">
        <v>32</v>
      </c>
      <c r="F6772" t="s">
        <v>83</v>
      </c>
      <c r="G6772">
        <v>98</v>
      </c>
      <c r="H6772">
        <v>421407</v>
      </c>
      <c r="I6772" t="s">
        <v>58</v>
      </c>
      <c r="J6772" s="3">
        <v>45061</v>
      </c>
      <c r="K6772">
        <v>1300</v>
      </c>
      <c r="L6772" t="s">
        <v>26989</v>
      </c>
      <c r="M6772" t="s">
        <v>552</v>
      </c>
      <c r="N6772" t="s">
        <v>26990</v>
      </c>
      <c r="O6772" t="s">
        <v>26991</v>
      </c>
      <c r="P6772" t="s">
        <v>39</v>
      </c>
      <c r="Q6772">
        <v>13</v>
      </c>
      <c r="R6772" t="s">
        <v>88</v>
      </c>
      <c r="S6772" t="s">
        <v>63</v>
      </c>
      <c r="T6772">
        <v>21874</v>
      </c>
      <c r="U6772" s="1">
        <v>45451</v>
      </c>
      <c r="V6772" t="s">
        <v>52</v>
      </c>
      <c r="W6772">
        <v>376021</v>
      </c>
      <c r="X6772" t="s">
        <v>26992</v>
      </c>
      <c r="Y6772">
        <v>437</v>
      </c>
      <c r="Z6772">
        <v>2542</v>
      </c>
      <c r="AA6772">
        <v>2</v>
      </c>
      <c r="AB6772">
        <v>2033.6000000000001</v>
      </c>
      <c r="AC6772">
        <f>Table1_1[[#This Row],[Price]]*Table1_1[[#This Row],[Quantity]]</f>
        <v>5084</v>
      </c>
    </row>
    <row r="6773" spans="1:29" x14ac:dyDescent="0.3">
      <c r="A6773" t="s">
        <v>28</v>
      </c>
      <c r="B6773" t="s">
        <v>29</v>
      </c>
      <c r="C6773" t="s">
        <v>193</v>
      </c>
      <c r="D6773" t="s">
        <v>467</v>
      </c>
      <c r="E6773" t="s">
        <v>46</v>
      </c>
      <c r="F6773" t="s">
        <v>33</v>
      </c>
      <c r="G6773">
        <v>70</v>
      </c>
      <c r="H6773">
        <v>426446</v>
      </c>
      <c r="I6773" t="s">
        <v>58</v>
      </c>
      <c r="J6773" s="3">
        <v>44033</v>
      </c>
      <c r="K6773">
        <v>1400</v>
      </c>
      <c r="L6773" t="s">
        <v>26993</v>
      </c>
      <c r="M6773" t="s">
        <v>263</v>
      </c>
      <c r="N6773" t="s">
        <v>26994</v>
      </c>
      <c r="O6773" t="s">
        <v>26995</v>
      </c>
      <c r="P6773" t="s">
        <v>51</v>
      </c>
      <c r="Q6773">
        <v>13</v>
      </c>
      <c r="R6773" t="s">
        <v>88</v>
      </c>
      <c r="S6773" t="s">
        <v>118</v>
      </c>
      <c r="T6773">
        <v>18471</v>
      </c>
      <c r="U6773" s="1">
        <v>45599</v>
      </c>
      <c r="V6773" t="s">
        <v>42</v>
      </c>
      <c r="W6773">
        <v>446988</v>
      </c>
      <c r="X6773" t="s">
        <v>2095</v>
      </c>
      <c r="Y6773">
        <v>340</v>
      </c>
      <c r="Z6773">
        <v>2971</v>
      </c>
      <c r="AA6773">
        <v>6</v>
      </c>
      <c r="AB6773">
        <v>7130.4000000000015</v>
      </c>
      <c r="AC6773">
        <f>Table1_1[[#This Row],[Price]]*Table1_1[[#This Row],[Quantity]]</f>
        <v>17826</v>
      </c>
    </row>
    <row r="6774" spans="1:29" x14ac:dyDescent="0.3">
      <c r="A6774" t="s">
        <v>28</v>
      </c>
      <c r="B6774" t="s">
        <v>29</v>
      </c>
      <c r="C6774" t="s">
        <v>30</v>
      </c>
      <c r="D6774" t="s">
        <v>511</v>
      </c>
      <c r="E6774" t="s">
        <v>32</v>
      </c>
      <c r="F6774" t="s">
        <v>150</v>
      </c>
      <c r="G6774">
        <v>29</v>
      </c>
      <c r="H6774">
        <v>420072</v>
      </c>
      <c r="I6774" t="s">
        <v>34</v>
      </c>
      <c r="J6774" s="3">
        <v>45097</v>
      </c>
      <c r="K6774">
        <v>1000</v>
      </c>
      <c r="L6774" t="s">
        <v>26997</v>
      </c>
      <c r="M6774" t="s">
        <v>1409</v>
      </c>
      <c r="N6774" t="s">
        <v>26998</v>
      </c>
      <c r="O6774" t="s">
        <v>26999</v>
      </c>
      <c r="P6774" t="s">
        <v>71</v>
      </c>
      <c r="Q6774">
        <v>17</v>
      </c>
      <c r="R6774" t="s">
        <v>88</v>
      </c>
      <c r="S6774" t="s">
        <v>118</v>
      </c>
      <c r="T6774">
        <v>23752</v>
      </c>
      <c r="U6774" s="1">
        <v>45552</v>
      </c>
      <c r="V6774" t="s">
        <v>180</v>
      </c>
      <c r="W6774">
        <v>395132</v>
      </c>
      <c r="X6774" t="s">
        <v>27000</v>
      </c>
      <c r="Y6774">
        <v>687</v>
      </c>
      <c r="Z6774">
        <v>1430</v>
      </c>
      <c r="AA6774">
        <v>7</v>
      </c>
      <c r="AB6774">
        <v>4004</v>
      </c>
      <c r="AC6774">
        <f>Table1_1[[#This Row],[Price]]*Table1_1[[#This Row],[Quantity]]</f>
        <v>10010</v>
      </c>
    </row>
    <row r="6775" spans="1:29" x14ac:dyDescent="0.3">
      <c r="A6775" t="s">
        <v>28</v>
      </c>
      <c r="B6775" t="s">
        <v>29</v>
      </c>
      <c r="C6775" t="s">
        <v>44</v>
      </c>
      <c r="D6775" t="s">
        <v>611</v>
      </c>
      <c r="E6775" t="s">
        <v>56</v>
      </c>
      <c r="F6775" t="s">
        <v>113</v>
      </c>
      <c r="G6775">
        <v>57</v>
      </c>
      <c r="H6775">
        <v>436752</v>
      </c>
      <c r="I6775" t="s">
        <v>58</v>
      </c>
      <c r="J6775" s="3">
        <v>44272</v>
      </c>
      <c r="K6775">
        <v>1100</v>
      </c>
      <c r="L6775" t="s">
        <v>27001</v>
      </c>
      <c r="M6775" t="s">
        <v>172</v>
      </c>
      <c r="N6775" t="s">
        <v>27002</v>
      </c>
      <c r="O6775" t="s">
        <v>27003</v>
      </c>
      <c r="P6775" t="s">
        <v>51</v>
      </c>
      <c r="Q6775">
        <v>18</v>
      </c>
      <c r="R6775" t="s">
        <v>88</v>
      </c>
      <c r="S6775" t="s">
        <v>79</v>
      </c>
      <c r="T6775">
        <v>23017</v>
      </c>
      <c r="U6775" s="1">
        <v>45593</v>
      </c>
      <c r="V6775" t="s">
        <v>155</v>
      </c>
      <c r="W6775">
        <v>979563</v>
      </c>
      <c r="X6775" t="s">
        <v>27004</v>
      </c>
      <c r="Y6775">
        <v>238</v>
      </c>
      <c r="Z6775">
        <v>1499</v>
      </c>
      <c r="AA6775">
        <v>1</v>
      </c>
      <c r="AB6775">
        <v>599.6</v>
      </c>
      <c r="AC6775">
        <f>Table1_1[[#This Row],[Price]]*Table1_1[[#This Row],[Quantity]]</f>
        <v>1499</v>
      </c>
    </row>
    <row r="6776" spans="1:29" x14ac:dyDescent="0.3">
      <c r="A6776" t="s">
        <v>28</v>
      </c>
      <c r="B6776" t="s">
        <v>29</v>
      </c>
      <c r="C6776" t="s">
        <v>54</v>
      </c>
      <c r="D6776" t="s">
        <v>98</v>
      </c>
      <c r="E6776" t="s">
        <v>56</v>
      </c>
      <c r="F6776" t="s">
        <v>57</v>
      </c>
      <c r="G6776">
        <v>37</v>
      </c>
      <c r="H6776">
        <v>431592</v>
      </c>
      <c r="I6776" t="s">
        <v>58</v>
      </c>
      <c r="J6776" s="3">
        <v>45028</v>
      </c>
      <c r="K6776">
        <v>800</v>
      </c>
      <c r="L6776" t="s">
        <v>27005</v>
      </c>
      <c r="M6776" t="s">
        <v>244</v>
      </c>
      <c r="N6776" t="s">
        <v>27006</v>
      </c>
      <c r="O6776" t="s">
        <v>27007</v>
      </c>
      <c r="P6776" t="s">
        <v>39</v>
      </c>
      <c r="Q6776">
        <v>11</v>
      </c>
      <c r="R6776" t="s">
        <v>40</v>
      </c>
      <c r="S6776" t="s">
        <v>63</v>
      </c>
      <c r="T6776">
        <v>54857</v>
      </c>
      <c r="U6776" s="1">
        <v>45427</v>
      </c>
      <c r="V6776" t="s">
        <v>140</v>
      </c>
      <c r="W6776">
        <v>459187</v>
      </c>
      <c r="X6776" t="s">
        <v>27008</v>
      </c>
      <c r="Y6776">
        <v>712</v>
      </c>
      <c r="Z6776">
        <v>507</v>
      </c>
      <c r="AA6776">
        <v>4</v>
      </c>
      <c r="AB6776">
        <v>811.2</v>
      </c>
      <c r="AC6776">
        <f>Table1_1[[#This Row],[Price]]*Table1_1[[#This Row],[Quantity]]</f>
        <v>2028</v>
      </c>
    </row>
    <row r="6777" spans="1:29" x14ac:dyDescent="0.3">
      <c r="A6777" t="s">
        <v>28</v>
      </c>
      <c r="B6777" t="s">
        <v>29</v>
      </c>
      <c r="C6777" t="s">
        <v>44</v>
      </c>
      <c r="D6777" t="s">
        <v>187</v>
      </c>
      <c r="E6777" t="s">
        <v>46</v>
      </c>
      <c r="F6777" t="s">
        <v>113</v>
      </c>
      <c r="G6777">
        <v>28</v>
      </c>
      <c r="H6777">
        <v>412863</v>
      </c>
      <c r="I6777" t="s">
        <v>58</v>
      </c>
      <c r="J6777" s="3">
        <v>43869</v>
      </c>
      <c r="K6777">
        <v>1300</v>
      </c>
      <c r="L6777" t="s">
        <v>27009</v>
      </c>
      <c r="M6777" t="s">
        <v>591</v>
      </c>
      <c r="N6777" t="s">
        <v>27010</v>
      </c>
      <c r="O6777" t="s">
        <v>27011</v>
      </c>
      <c r="P6777" t="s">
        <v>39</v>
      </c>
      <c r="Q6777">
        <v>11</v>
      </c>
      <c r="R6777" t="s">
        <v>88</v>
      </c>
      <c r="S6777" t="s">
        <v>118</v>
      </c>
      <c r="T6777">
        <v>12611</v>
      </c>
      <c r="U6777" s="1">
        <v>45364</v>
      </c>
      <c r="V6777" t="s">
        <v>72</v>
      </c>
      <c r="W6777">
        <v>416744</v>
      </c>
      <c r="X6777" t="s">
        <v>27012</v>
      </c>
      <c r="Y6777">
        <v>889</v>
      </c>
      <c r="Z6777">
        <v>1798</v>
      </c>
      <c r="AA6777">
        <v>6</v>
      </c>
      <c r="AB6777">
        <v>4315.2</v>
      </c>
      <c r="AC6777">
        <f>Table1_1[[#This Row],[Price]]*Table1_1[[#This Row],[Quantity]]</f>
        <v>10788</v>
      </c>
    </row>
    <row r="6778" spans="1:29" x14ac:dyDescent="0.3">
      <c r="A6778" t="s">
        <v>28</v>
      </c>
      <c r="B6778" t="s">
        <v>29</v>
      </c>
      <c r="C6778" t="s">
        <v>193</v>
      </c>
      <c r="D6778" t="s">
        <v>134</v>
      </c>
      <c r="E6778" t="s">
        <v>32</v>
      </c>
      <c r="F6778" t="s">
        <v>355</v>
      </c>
      <c r="G6778">
        <v>51</v>
      </c>
      <c r="H6778">
        <v>424536</v>
      </c>
      <c r="I6778" t="s">
        <v>34</v>
      </c>
      <c r="J6778" s="3">
        <v>45011</v>
      </c>
      <c r="K6778">
        <v>1400</v>
      </c>
      <c r="L6778" t="s">
        <v>27013</v>
      </c>
      <c r="M6778" t="s">
        <v>85</v>
      </c>
      <c r="N6778" t="s">
        <v>27014</v>
      </c>
      <c r="O6778" t="s">
        <v>27015</v>
      </c>
      <c r="P6778" t="s">
        <v>87</v>
      </c>
      <c r="Q6778">
        <v>10</v>
      </c>
      <c r="R6778" t="s">
        <v>40</v>
      </c>
      <c r="S6778" t="s">
        <v>118</v>
      </c>
      <c r="T6778">
        <v>67557</v>
      </c>
      <c r="U6778" s="1">
        <v>45552</v>
      </c>
      <c r="V6778" t="s">
        <v>180</v>
      </c>
      <c r="W6778">
        <v>172822</v>
      </c>
      <c r="X6778" t="s">
        <v>27016</v>
      </c>
      <c r="Y6778">
        <v>512</v>
      </c>
      <c r="Z6778">
        <v>1754</v>
      </c>
      <c r="AA6778">
        <v>5</v>
      </c>
      <c r="AB6778">
        <v>3508</v>
      </c>
      <c r="AC6778">
        <f>Table1_1[[#This Row],[Price]]*Table1_1[[#This Row],[Quantity]]</f>
        <v>8770</v>
      </c>
    </row>
    <row r="6779" spans="1:29" x14ac:dyDescent="0.3">
      <c r="A6779" t="s">
        <v>28</v>
      </c>
      <c r="B6779" t="s">
        <v>29</v>
      </c>
      <c r="C6779" t="s">
        <v>157</v>
      </c>
      <c r="D6779" t="s">
        <v>524</v>
      </c>
      <c r="E6779" t="s">
        <v>32</v>
      </c>
      <c r="F6779" t="s">
        <v>355</v>
      </c>
      <c r="G6779">
        <v>15</v>
      </c>
      <c r="H6779">
        <v>419872</v>
      </c>
      <c r="I6779" t="s">
        <v>58</v>
      </c>
      <c r="J6779" s="3">
        <v>45593</v>
      </c>
      <c r="K6779">
        <v>1000</v>
      </c>
      <c r="L6779" t="s">
        <v>27017</v>
      </c>
      <c r="M6779" t="s">
        <v>250</v>
      </c>
      <c r="N6779" t="s">
        <v>27018</v>
      </c>
      <c r="O6779" t="s">
        <v>27019</v>
      </c>
      <c r="P6779" t="s">
        <v>39</v>
      </c>
      <c r="Q6779">
        <v>11</v>
      </c>
      <c r="R6779" t="s">
        <v>88</v>
      </c>
      <c r="S6779" t="s">
        <v>41</v>
      </c>
      <c r="T6779">
        <v>91191</v>
      </c>
      <c r="U6779" s="1">
        <v>45516</v>
      </c>
      <c r="V6779" t="s">
        <v>64</v>
      </c>
      <c r="W6779">
        <v>696347</v>
      </c>
      <c r="X6779" t="s">
        <v>27020</v>
      </c>
      <c r="Y6779">
        <v>304</v>
      </c>
      <c r="Z6779">
        <v>1604</v>
      </c>
      <c r="AA6779">
        <v>8</v>
      </c>
      <c r="AB6779">
        <v>5132.8</v>
      </c>
      <c r="AC6779">
        <f>Table1_1[[#This Row],[Price]]*Table1_1[[#This Row],[Quantity]]</f>
        <v>12832</v>
      </c>
    </row>
    <row r="6780" spans="1:29" x14ac:dyDescent="0.3">
      <c r="A6780" t="s">
        <v>28</v>
      </c>
      <c r="B6780" t="s">
        <v>29</v>
      </c>
      <c r="C6780" t="s">
        <v>66</v>
      </c>
      <c r="D6780" t="s">
        <v>560</v>
      </c>
      <c r="E6780" t="s">
        <v>56</v>
      </c>
      <c r="F6780" t="s">
        <v>99</v>
      </c>
      <c r="G6780">
        <v>75</v>
      </c>
      <c r="H6780">
        <v>420419</v>
      </c>
      <c r="I6780" t="s">
        <v>34</v>
      </c>
      <c r="J6780" s="3">
        <v>44023</v>
      </c>
      <c r="K6780">
        <v>800</v>
      </c>
      <c r="L6780" t="s">
        <v>27021</v>
      </c>
      <c r="M6780" t="s">
        <v>256</v>
      </c>
      <c r="N6780" t="s">
        <v>27022</v>
      </c>
      <c r="O6780" t="s">
        <v>27023</v>
      </c>
      <c r="P6780" t="s">
        <v>87</v>
      </c>
      <c r="Q6780">
        <v>6</v>
      </c>
      <c r="R6780" t="s">
        <v>40</v>
      </c>
      <c r="S6780" t="s">
        <v>63</v>
      </c>
      <c r="T6780">
        <v>12071</v>
      </c>
      <c r="U6780" s="1">
        <v>45382</v>
      </c>
      <c r="V6780" t="s">
        <v>72</v>
      </c>
      <c r="W6780">
        <v>120081</v>
      </c>
      <c r="X6780" t="s">
        <v>27024</v>
      </c>
      <c r="Y6780">
        <v>941</v>
      </c>
      <c r="Z6780">
        <v>926</v>
      </c>
      <c r="AA6780">
        <v>6</v>
      </c>
      <c r="AB6780">
        <v>2222.4</v>
      </c>
      <c r="AC6780">
        <f>Table1_1[[#This Row],[Price]]*Table1_1[[#This Row],[Quantity]]</f>
        <v>5556</v>
      </c>
    </row>
    <row r="6781" spans="1:29" x14ac:dyDescent="0.3">
      <c r="A6781" t="s">
        <v>28</v>
      </c>
      <c r="B6781" t="s">
        <v>29</v>
      </c>
      <c r="C6781" t="s">
        <v>91</v>
      </c>
      <c r="D6781" t="s">
        <v>163</v>
      </c>
      <c r="E6781" t="s">
        <v>56</v>
      </c>
      <c r="F6781" t="s">
        <v>83</v>
      </c>
      <c r="G6781">
        <v>60</v>
      </c>
      <c r="H6781">
        <v>431939</v>
      </c>
      <c r="I6781" t="s">
        <v>34</v>
      </c>
      <c r="J6781" s="3">
        <v>44431</v>
      </c>
      <c r="K6781">
        <v>1400</v>
      </c>
      <c r="L6781" t="s">
        <v>27025</v>
      </c>
      <c r="M6781" t="s">
        <v>434</v>
      </c>
      <c r="N6781" t="s">
        <v>27026</v>
      </c>
      <c r="O6781">
        <v>-4272</v>
      </c>
      <c r="P6781" t="s">
        <v>51</v>
      </c>
      <c r="Q6781">
        <v>4</v>
      </c>
      <c r="R6781" t="s">
        <v>88</v>
      </c>
      <c r="S6781" t="s">
        <v>41</v>
      </c>
      <c r="T6781">
        <v>88608</v>
      </c>
      <c r="U6781" s="1">
        <v>45483</v>
      </c>
      <c r="V6781" t="s">
        <v>126</v>
      </c>
      <c r="W6781">
        <v>245521</v>
      </c>
      <c r="X6781" t="s">
        <v>27027</v>
      </c>
      <c r="Y6781">
        <v>649</v>
      </c>
      <c r="Z6781">
        <v>1818</v>
      </c>
      <c r="AA6781">
        <v>6</v>
      </c>
      <c r="AB6781">
        <v>4363.2</v>
      </c>
      <c r="AC6781">
        <f>Table1_1[[#This Row],[Price]]*Table1_1[[#This Row],[Quantity]]</f>
        <v>10908</v>
      </c>
    </row>
    <row r="6782" spans="1:29" x14ac:dyDescent="0.3">
      <c r="A6782" t="s">
        <v>28</v>
      </c>
      <c r="B6782" t="s">
        <v>29</v>
      </c>
      <c r="C6782" t="s">
        <v>66</v>
      </c>
      <c r="D6782" t="s">
        <v>267</v>
      </c>
      <c r="E6782" t="s">
        <v>46</v>
      </c>
      <c r="F6782" t="s">
        <v>175</v>
      </c>
      <c r="G6782">
        <v>55</v>
      </c>
      <c r="H6782">
        <v>435586</v>
      </c>
      <c r="I6782" t="s">
        <v>34</v>
      </c>
      <c r="J6782" s="3">
        <v>44863</v>
      </c>
      <c r="K6782">
        <v>1200</v>
      </c>
      <c r="L6782" t="s">
        <v>27028</v>
      </c>
      <c r="M6782" t="s">
        <v>596</v>
      </c>
      <c r="N6782" t="s">
        <v>27029</v>
      </c>
      <c r="O6782" t="s">
        <v>27030</v>
      </c>
      <c r="P6782" t="s">
        <v>71</v>
      </c>
      <c r="Q6782">
        <v>19</v>
      </c>
      <c r="R6782" t="s">
        <v>88</v>
      </c>
      <c r="S6782" t="s">
        <v>41</v>
      </c>
      <c r="T6782">
        <v>54107</v>
      </c>
      <c r="U6782" s="1">
        <v>45528</v>
      </c>
      <c r="V6782" t="s">
        <v>64</v>
      </c>
      <c r="W6782">
        <v>221818</v>
      </c>
      <c r="X6782" t="s">
        <v>27031</v>
      </c>
      <c r="Y6782">
        <v>741</v>
      </c>
      <c r="Z6782">
        <v>2514</v>
      </c>
      <c r="AA6782">
        <v>6</v>
      </c>
      <c r="AB6782">
        <v>6033.6</v>
      </c>
      <c r="AC6782">
        <f>Table1_1[[#This Row],[Price]]*Table1_1[[#This Row],[Quantity]]</f>
        <v>15084</v>
      </c>
    </row>
    <row r="6783" spans="1:29" x14ac:dyDescent="0.3">
      <c r="A6783" t="s">
        <v>28</v>
      </c>
      <c r="B6783" t="s">
        <v>29</v>
      </c>
      <c r="C6783" t="s">
        <v>193</v>
      </c>
      <c r="D6783" t="s">
        <v>31</v>
      </c>
      <c r="E6783" t="s">
        <v>32</v>
      </c>
      <c r="F6783" t="s">
        <v>33</v>
      </c>
      <c r="G6783">
        <v>22</v>
      </c>
      <c r="H6783">
        <v>423370</v>
      </c>
      <c r="I6783" t="s">
        <v>34</v>
      </c>
      <c r="J6783" s="3">
        <v>44527</v>
      </c>
      <c r="K6783">
        <v>1000</v>
      </c>
      <c r="L6783" t="s">
        <v>27032</v>
      </c>
      <c r="M6783" t="s">
        <v>1244</v>
      </c>
      <c r="N6783" t="s">
        <v>27033</v>
      </c>
      <c r="O6783" t="s">
        <v>27034</v>
      </c>
      <c r="P6783" t="s">
        <v>39</v>
      </c>
      <c r="Q6783">
        <v>19</v>
      </c>
      <c r="R6783" t="s">
        <v>40</v>
      </c>
      <c r="S6783" t="s">
        <v>118</v>
      </c>
      <c r="T6783">
        <v>70592</v>
      </c>
      <c r="U6783" s="1">
        <v>45562</v>
      </c>
      <c r="V6783" t="s">
        <v>180</v>
      </c>
      <c r="W6783">
        <v>543962</v>
      </c>
      <c r="X6783" t="s">
        <v>27035</v>
      </c>
      <c r="Y6783">
        <v>375</v>
      </c>
      <c r="Z6783">
        <v>1672</v>
      </c>
      <c r="AA6783">
        <v>1</v>
      </c>
      <c r="AB6783">
        <v>668.80000000000007</v>
      </c>
      <c r="AC6783">
        <f>Table1_1[[#This Row],[Price]]*Table1_1[[#This Row],[Quantity]]</f>
        <v>1672</v>
      </c>
    </row>
    <row r="6784" spans="1:29" x14ac:dyDescent="0.3">
      <c r="A6784" t="s">
        <v>28</v>
      </c>
      <c r="B6784" t="s">
        <v>29</v>
      </c>
      <c r="C6784" t="s">
        <v>66</v>
      </c>
      <c r="D6784" t="s">
        <v>421</v>
      </c>
      <c r="E6784" t="s">
        <v>46</v>
      </c>
      <c r="F6784" t="s">
        <v>175</v>
      </c>
      <c r="G6784">
        <v>64</v>
      </c>
      <c r="H6784">
        <v>422496</v>
      </c>
      <c r="I6784" t="s">
        <v>58</v>
      </c>
      <c r="J6784" s="3">
        <v>44133</v>
      </c>
      <c r="K6784">
        <v>1000</v>
      </c>
      <c r="L6784" t="s">
        <v>11331</v>
      </c>
      <c r="M6784" t="s">
        <v>85</v>
      </c>
      <c r="N6784" t="s">
        <v>27037</v>
      </c>
      <c r="O6784" t="s">
        <v>27038</v>
      </c>
      <c r="P6784" t="s">
        <v>39</v>
      </c>
      <c r="Q6784">
        <v>3</v>
      </c>
      <c r="R6784" t="s">
        <v>40</v>
      </c>
      <c r="S6784" t="s">
        <v>41</v>
      </c>
      <c r="T6784">
        <v>69286</v>
      </c>
      <c r="U6784" s="1">
        <v>45374</v>
      </c>
      <c r="V6784" t="s">
        <v>72</v>
      </c>
      <c r="W6784">
        <v>812673</v>
      </c>
      <c r="X6784" t="s">
        <v>27039</v>
      </c>
      <c r="Y6784">
        <v>778</v>
      </c>
      <c r="Z6784">
        <v>2587</v>
      </c>
      <c r="AA6784">
        <v>5</v>
      </c>
      <c r="AB6784">
        <v>5174</v>
      </c>
      <c r="AC6784">
        <f>Table1_1[[#This Row],[Price]]*Table1_1[[#This Row],[Quantity]]</f>
        <v>12935</v>
      </c>
    </row>
    <row r="6785" spans="1:29" x14ac:dyDescent="0.3">
      <c r="A6785" t="s">
        <v>28</v>
      </c>
      <c r="B6785" t="s">
        <v>29</v>
      </c>
      <c r="C6785" t="s">
        <v>30</v>
      </c>
      <c r="D6785" t="s">
        <v>254</v>
      </c>
      <c r="E6785" t="s">
        <v>46</v>
      </c>
      <c r="F6785" t="s">
        <v>57</v>
      </c>
      <c r="G6785">
        <v>14</v>
      </c>
      <c r="H6785">
        <v>414505</v>
      </c>
      <c r="I6785" t="s">
        <v>34</v>
      </c>
      <c r="J6785" s="3">
        <v>44789</v>
      </c>
      <c r="K6785">
        <v>1000</v>
      </c>
      <c r="L6785" t="s">
        <v>27040</v>
      </c>
      <c r="M6785" t="s">
        <v>605</v>
      </c>
      <c r="N6785" t="s">
        <v>27041</v>
      </c>
      <c r="O6785" t="s">
        <v>27042</v>
      </c>
      <c r="P6785" t="s">
        <v>71</v>
      </c>
      <c r="Q6785">
        <v>20</v>
      </c>
      <c r="R6785" t="s">
        <v>88</v>
      </c>
      <c r="S6785" t="s">
        <v>63</v>
      </c>
      <c r="T6785">
        <v>92991</v>
      </c>
      <c r="U6785" s="1">
        <v>45452</v>
      </c>
      <c r="V6785" t="s">
        <v>52</v>
      </c>
      <c r="W6785">
        <v>894351</v>
      </c>
      <c r="X6785" t="s">
        <v>27043</v>
      </c>
      <c r="Y6785">
        <v>992</v>
      </c>
      <c r="Z6785">
        <v>2353</v>
      </c>
      <c r="AA6785">
        <v>4</v>
      </c>
      <c r="AB6785">
        <v>3764.8</v>
      </c>
      <c r="AC6785">
        <f>Table1_1[[#This Row],[Price]]*Table1_1[[#This Row],[Quantity]]</f>
        <v>9412</v>
      </c>
    </row>
    <row r="6786" spans="1:29" x14ac:dyDescent="0.3">
      <c r="A6786" t="s">
        <v>28</v>
      </c>
      <c r="B6786" t="s">
        <v>29</v>
      </c>
      <c r="C6786" t="s">
        <v>30</v>
      </c>
      <c r="D6786" t="s">
        <v>524</v>
      </c>
      <c r="E6786" t="s">
        <v>32</v>
      </c>
      <c r="F6786" t="s">
        <v>355</v>
      </c>
      <c r="G6786">
        <v>88</v>
      </c>
      <c r="H6786">
        <v>407274</v>
      </c>
      <c r="I6786" t="s">
        <v>58</v>
      </c>
      <c r="J6786" s="3">
        <v>45122</v>
      </c>
      <c r="K6786">
        <v>800</v>
      </c>
      <c r="L6786" t="s">
        <v>27044</v>
      </c>
      <c r="M6786" t="s">
        <v>496</v>
      </c>
      <c r="N6786" t="s">
        <v>27045</v>
      </c>
      <c r="O6786" t="s">
        <v>27046</v>
      </c>
      <c r="P6786" t="s">
        <v>39</v>
      </c>
      <c r="Q6786">
        <v>5</v>
      </c>
      <c r="R6786" t="s">
        <v>88</v>
      </c>
      <c r="S6786" t="s">
        <v>63</v>
      </c>
      <c r="T6786">
        <v>25935</v>
      </c>
      <c r="U6786" s="1">
        <v>45540</v>
      </c>
      <c r="V6786" t="s">
        <v>180</v>
      </c>
      <c r="W6786">
        <v>328850</v>
      </c>
      <c r="X6786" t="s">
        <v>27047</v>
      </c>
      <c r="Y6786">
        <v>794</v>
      </c>
      <c r="Z6786">
        <v>1053</v>
      </c>
      <c r="AA6786">
        <v>2</v>
      </c>
      <c r="AB6786">
        <v>842.40000000000009</v>
      </c>
      <c r="AC6786">
        <f>Table1_1[[#This Row],[Price]]*Table1_1[[#This Row],[Quantity]]</f>
        <v>2106</v>
      </c>
    </row>
    <row r="6787" spans="1:29" x14ac:dyDescent="0.3">
      <c r="A6787" t="s">
        <v>28</v>
      </c>
      <c r="B6787" t="s">
        <v>29</v>
      </c>
      <c r="C6787" t="s">
        <v>30</v>
      </c>
      <c r="D6787" t="s">
        <v>291</v>
      </c>
      <c r="E6787" t="s">
        <v>46</v>
      </c>
      <c r="F6787" t="s">
        <v>150</v>
      </c>
      <c r="G6787">
        <v>35</v>
      </c>
      <c r="H6787">
        <v>437989</v>
      </c>
      <c r="I6787" t="s">
        <v>58</v>
      </c>
      <c r="J6787" s="3">
        <v>45577</v>
      </c>
      <c r="K6787">
        <v>1200</v>
      </c>
      <c r="L6787" t="s">
        <v>12694</v>
      </c>
      <c r="M6787" t="s">
        <v>482</v>
      </c>
      <c r="N6787" t="s">
        <v>27048</v>
      </c>
      <c r="O6787" t="s">
        <v>27049</v>
      </c>
      <c r="P6787" t="s">
        <v>71</v>
      </c>
      <c r="Q6787">
        <v>11</v>
      </c>
      <c r="R6787" t="s">
        <v>88</v>
      </c>
      <c r="S6787" t="s">
        <v>41</v>
      </c>
      <c r="T6787">
        <v>94742</v>
      </c>
      <c r="U6787" s="1">
        <v>45521</v>
      </c>
      <c r="V6787" t="s">
        <v>64</v>
      </c>
      <c r="W6787">
        <v>358615</v>
      </c>
      <c r="X6787" t="s">
        <v>27050</v>
      </c>
      <c r="Y6787">
        <v>222</v>
      </c>
      <c r="Z6787">
        <v>581</v>
      </c>
      <c r="AA6787">
        <v>5</v>
      </c>
      <c r="AB6787">
        <v>1162</v>
      </c>
      <c r="AC6787">
        <f>Table1_1[[#This Row],[Price]]*Table1_1[[#This Row],[Quantity]]</f>
        <v>2905</v>
      </c>
    </row>
    <row r="6788" spans="1:29" x14ac:dyDescent="0.3">
      <c r="A6788" t="s">
        <v>28</v>
      </c>
      <c r="B6788" t="s">
        <v>29</v>
      </c>
      <c r="C6788" t="s">
        <v>148</v>
      </c>
      <c r="D6788" t="s">
        <v>611</v>
      </c>
      <c r="E6788" t="s">
        <v>46</v>
      </c>
      <c r="F6788" t="s">
        <v>113</v>
      </c>
      <c r="G6788">
        <v>41</v>
      </c>
      <c r="H6788">
        <v>421982</v>
      </c>
      <c r="I6788" t="s">
        <v>34</v>
      </c>
      <c r="J6788" s="3">
        <v>44144</v>
      </c>
      <c r="K6788">
        <v>950</v>
      </c>
      <c r="L6788" t="s">
        <v>27051</v>
      </c>
      <c r="M6788" t="s">
        <v>623</v>
      </c>
      <c r="N6788" t="s">
        <v>27052</v>
      </c>
      <c r="O6788" t="s">
        <v>27053</v>
      </c>
      <c r="P6788" t="s">
        <v>71</v>
      </c>
      <c r="Q6788">
        <v>8</v>
      </c>
      <c r="R6788" t="s">
        <v>40</v>
      </c>
      <c r="S6788" t="s">
        <v>118</v>
      </c>
      <c r="T6788">
        <v>52003</v>
      </c>
      <c r="U6788" s="1">
        <v>45316</v>
      </c>
      <c r="V6788" t="s">
        <v>111</v>
      </c>
      <c r="W6788">
        <v>252843</v>
      </c>
      <c r="X6788" t="s">
        <v>27054</v>
      </c>
      <c r="Y6788">
        <v>979</v>
      </c>
      <c r="Z6788">
        <v>2049</v>
      </c>
      <c r="AA6788">
        <v>8</v>
      </c>
      <c r="AB6788">
        <v>6556.8</v>
      </c>
      <c r="AC6788">
        <f>Table1_1[[#This Row],[Price]]*Table1_1[[#This Row],[Quantity]]</f>
        <v>16392</v>
      </c>
    </row>
    <row r="6789" spans="1:29" x14ac:dyDescent="0.3">
      <c r="A6789" t="s">
        <v>28</v>
      </c>
      <c r="B6789" t="s">
        <v>29</v>
      </c>
      <c r="C6789" t="s">
        <v>193</v>
      </c>
      <c r="D6789" t="s">
        <v>467</v>
      </c>
      <c r="E6789" t="s">
        <v>46</v>
      </c>
      <c r="F6789" t="s">
        <v>99</v>
      </c>
      <c r="G6789">
        <v>10</v>
      </c>
      <c r="H6789">
        <v>434761</v>
      </c>
      <c r="I6789" t="s">
        <v>34</v>
      </c>
      <c r="J6789" s="3">
        <v>44693</v>
      </c>
      <c r="K6789">
        <v>800</v>
      </c>
      <c r="L6789" t="s">
        <v>27055</v>
      </c>
      <c r="M6789" t="s">
        <v>372</v>
      </c>
      <c r="N6789" t="s">
        <v>27056</v>
      </c>
      <c r="O6789" t="s">
        <v>27057</v>
      </c>
      <c r="P6789" t="s">
        <v>87</v>
      </c>
      <c r="Q6789">
        <v>7</v>
      </c>
      <c r="R6789" t="s">
        <v>88</v>
      </c>
      <c r="S6789" t="s">
        <v>63</v>
      </c>
      <c r="T6789">
        <v>74208</v>
      </c>
      <c r="U6789" s="1">
        <v>45546</v>
      </c>
      <c r="V6789" t="s">
        <v>180</v>
      </c>
      <c r="W6789">
        <v>631193</v>
      </c>
      <c r="X6789" t="s">
        <v>27058</v>
      </c>
      <c r="Y6789">
        <v>711</v>
      </c>
      <c r="Z6789">
        <v>1910</v>
      </c>
      <c r="AA6789">
        <v>7</v>
      </c>
      <c r="AB6789">
        <v>5348</v>
      </c>
      <c r="AC6789">
        <f>Table1_1[[#This Row],[Price]]*Table1_1[[#This Row],[Quantity]]</f>
        <v>13370</v>
      </c>
    </row>
    <row r="6790" spans="1:29" x14ac:dyDescent="0.3">
      <c r="A6790" t="s">
        <v>28</v>
      </c>
      <c r="B6790" t="s">
        <v>29</v>
      </c>
      <c r="C6790" t="s">
        <v>91</v>
      </c>
      <c r="D6790" t="s">
        <v>248</v>
      </c>
      <c r="E6790" t="s">
        <v>32</v>
      </c>
      <c r="F6790" t="s">
        <v>175</v>
      </c>
      <c r="G6790">
        <v>82</v>
      </c>
      <c r="H6790">
        <v>408767</v>
      </c>
      <c r="I6790" t="s">
        <v>58</v>
      </c>
      <c r="J6790" s="3">
        <v>44423</v>
      </c>
      <c r="K6790">
        <v>1400</v>
      </c>
      <c r="L6790" t="s">
        <v>27059</v>
      </c>
      <c r="M6790" t="s">
        <v>256</v>
      </c>
      <c r="N6790" t="s">
        <v>27060</v>
      </c>
      <c r="O6790" t="s">
        <v>27061</v>
      </c>
      <c r="P6790" t="s">
        <v>39</v>
      </c>
      <c r="Q6790">
        <v>5</v>
      </c>
      <c r="R6790" t="s">
        <v>88</v>
      </c>
      <c r="S6790" t="s">
        <v>79</v>
      </c>
      <c r="T6790">
        <v>54095</v>
      </c>
      <c r="U6790" s="1">
        <v>45456</v>
      </c>
      <c r="V6790" t="s">
        <v>52</v>
      </c>
      <c r="W6790">
        <v>189128</v>
      </c>
      <c r="X6790" t="s">
        <v>27062</v>
      </c>
      <c r="Y6790">
        <v>912</v>
      </c>
      <c r="Z6790">
        <v>2346</v>
      </c>
      <c r="AA6790">
        <v>7</v>
      </c>
      <c r="AB6790">
        <v>6568.8</v>
      </c>
      <c r="AC6790">
        <f>Table1_1[[#This Row],[Price]]*Table1_1[[#This Row],[Quantity]]</f>
        <v>16422</v>
      </c>
    </row>
    <row r="6791" spans="1:29" x14ac:dyDescent="0.3">
      <c r="A6791" t="s">
        <v>28</v>
      </c>
      <c r="B6791" t="s">
        <v>29</v>
      </c>
      <c r="C6791" t="s">
        <v>193</v>
      </c>
      <c r="D6791" t="s">
        <v>411</v>
      </c>
      <c r="E6791" t="s">
        <v>56</v>
      </c>
      <c r="F6791" t="s">
        <v>150</v>
      </c>
      <c r="G6791">
        <v>69</v>
      </c>
      <c r="H6791">
        <v>409376</v>
      </c>
      <c r="I6791" t="s">
        <v>34</v>
      </c>
      <c r="J6791" s="3">
        <v>44323</v>
      </c>
      <c r="K6791">
        <v>1300</v>
      </c>
      <c r="L6791" t="s">
        <v>27063</v>
      </c>
      <c r="M6791" t="s">
        <v>2538</v>
      </c>
      <c r="N6791" t="s">
        <v>27064</v>
      </c>
      <c r="O6791" t="s">
        <v>27065</v>
      </c>
      <c r="P6791" t="s">
        <v>39</v>
      </c>
      <c r="Q6791">
        <v>4</v>
      </c>
      <c r="R6791" t="s">
        <v>40</v>
      </c>
      <c r="S6791" t="s">
        <v>63</v>
      </c>
      <c r="T6791">
        <v>28111</v>
      </c>
      <c r="U6791" s="1">
        <v>45566</v>
      </c>
      <c r="V6791" t="s">
        <v>155</v>
      </c>
      <c r="W6791">
        <v>434329</v>
      </c>
      <c r="X6791" t="s">
        <v>27066</v>
      </c>
      <c r="Y6791">
        <v>289</v>
      </c>
      <c r="Z6791">
        <v>2444</v>
      </c>
      <c r="AA6791">
        <v>6</v>
      </c>
      <c r="AB6791">
        <v>5865.6</v>
      </c>
      <c r="AC6791">
        <f>Table1_1[[#This Row],[Price]]*Table1_1[[#This Row],[Quantity]]</f>
        <v>14664</v>
      </c>
    </row>
    <row r="6792" spans="1:29" x14ac:dyDescent="0.3">
      <c r="A6792" t="s">
        <v>28</v>
      </c>
      <c r="B6792" t="s">
        <v>29</v>
      </c>
      <c r="C6792" t="s">
        <v>30</v>
      </c>
      <c r="D6792" t="s">
        <v>187</v>
      </c>
      <c r="E6792" t="s">
        <v>56</v>
      </c>
      <c r="F6792" t="s">
        <v>106</v>
      </c>
      <c r="G6792">
        <v>60</v>
      </c>
      <c r="H6792">
        <v>417020</v>
      </c>
      <c r="I6792" t="s">
        <v>58</v>
      </c>
      <c r="J6792" s="3">
        <v>45058</v>
      </c>
      <c r="K6792">
        <v>1400</v>
      </c>
      <c r="L6792" t="s">
        <v>27067</v>
      </c>
      <c r="M6792" t="s">
        <v>1048</v>
      </c>
      <c r="N6792" t="s">
        <v>27068</v>
      </c>
      <c r="O6792" t="s">
        <v>27069</v>
      </c>
      <c r="P6792" t="s">
        <v>71</v>
      </c>
      <c r="Q6792">
        <v>5</v>
      </c>
      <c r="R6792" t="s">
        <v>40</v>
      </c>
      <c r="S6792" t="s">
        <v>63</v>
      </c>
      <c r="T6792">
        <v>60836</v>
      </c>
      <c r="U6792" s="1">
        <v>45470</v>
      </c>
      <c r="V6792" t="s">
        <v>52</v>
      </c>
      <c r="W6792">
        <v>193945</v>
      </c>
      <c r="X6792" t="s">
        <v>2625</v>
      </c>
      <c r="Y6792">
        <v>527</v>
      </c>
      <c r="Z6792">
        <v>2728</v>
      </c>
      <c r="AA6792">
        <v>1</v>
      </c>
      <c r="AB6792">
        <v>1091.2</v>
      </c>
      <c r="AC6792">
        <f>Table1_1[[#This Row],[Price]]*Table1_1[[#This Row],[Quantity]]</f>
        <v>2728</v>
      </c>
    </row>
    <row r="6793" spans="1:29" x14ac:dyDescent="0.3">
      <c r="A6793" t="s">
        <v>28</v>
      </c>
      <c r="B6793" t="s">
        <v>29</v>
      </c>
      <c r="C6793" t="s">
        <v>148</v>
      </c>
      <c r="D6793" t="s">
        <v>31</v>
      </c>
      <c r="E6793" t="s">
        <v>32</v>
      </c>
      <c r="F6793" t="s">
        <v>355</v>
      </c>
      <c r="G6793">
        <v>50</v>
      </c>
      <c r="H6793">
        <v>424848</v>
      </c>
      <c r="I6793" t="s">
        <v>34</v>
      </c>
      <c r="J6793" s="3">
        <v>45151</v>
      </c>
      <c r="K6793">
        <v>1300</v>
      </c>
      <c r="L6793" t="s">
        <v>27070</v>
      </c>
      <c r="M6793" t="s">
        <v>670</v>
      </c>
      <c r="N6793" t="s">
        <v>27071</v>
      </c>
      <c r="O6793" t="s">
        <v>27072</v>
      </c>
      <c r="P6793" t="s">
        <v>87</v>
      </c>
      <c r="Q6793">
        <v>10</v>
      </c>
      <c r="R6793" t="s">
        <v>88</v>
      </c>
      <c r="S6793" t="s">
        <v>41</v>
      </c>
      <c r="T6793">
        <v>12574</v>
      </c>
      <c r="U6793" s="1">
        <v>45519</v>
      </c>
      <c r="V6793" t="s">
        <v>64</v>
      </c>
      <c r="W6793">
        <v>874567</v>
      </c>
      <c r="X6793" t="s">
        <v>27073</v>
      </c>
      <c r="Y6793">
        <v>829</v>
      </c>
      <c r="Z6793">
        <v>2949</v>
      </c>
      <c r="AA6793">
        <v>8</v>
      </c>
      <c r="AB6793">
        <v>9436.8000000000011</v>
      </c>
      <c r="AC6793">
        <f>Table1_1[[#This Row],[Price]]*Table1_1[[#This Row],[Quantity]]</f>
        <v>23592</v>
      </c>
    </row>
    <row r="6794" spans="1:29" x14ac:dyDescent="0.3">
      <c r="A6794" t="s">
        <v>28</v>
      </c>
      <c r="B6794" t="s">
        <v>29</v>
      </c>
      <c r="C6794" t="s">
        <v>30</v>
      </c>
      <c r="D6794" t="s">
        <v>442</v>
      </c>
      <c r="E6794" t="s">
        <v>32</v>
      </c>
      <c r="F6794" t="s">
        <v>106</v>
      </c>
      <c r="G6794">
        <v>86</v>
      </c>
      <c r="H6794">
        <v>408400</v>
      </c>
      <c r="I6794" t="s">
        <v>34</v>
      </c>
      <c r="J6794" s="3">
        <v>44035</v>
      </c>
      <c r="K6794">
        <v>1100</v>
      </c>
      <c r="L6794" t="s">
        <v>27075</v>
      </c>
      <c r="M6794" t="s">
        <v>313</v>
      </c>
      <c r="N6794" t="s">
        <v>27076</v>
      </c>
      <c r="O6794" t="s">
        <v>27077</v>
      </c>
      <c r="P6794" t="s">
        <v>71</v>
      </c>
      <c r="Q6794">
        <v>4</v>
      </c>
      <c r="R6794" t="s">
        <v>88</v>
      </c>
      <c r="S6794" t="s">
        <v>63</v>
      </c>
      <c r="T6794">
        <v>19628</v>
      </c>
      <c r="U6794" s="1">
        <v>45402</v>
      </c>
      <c r="V6794" t="s">
        <v>80</v>
      </c>
      <c r="W6794">
        <v>883867</v>
      </c>
      <c r="X6794" t="s">
        <v>27078</v>
      </c>
      <c r="Y6794">
        <v>510</v>
      </c>
      <c r="Z6794">
        <v>2748</v>
      </c>
      <c r="AA6794">
        <v>4</v>
      </c>
      <c r="AB6794">
        <v>4396.8</v>
      </c>
      <c r="AC6794">
        <f>Table1_1[[#This Row],[Price]]*Table1_1[[#This Row],[Quantity]]</f>
        <v>10992</v>
      </c>
    </row>
    <row r="6795" spans="1:29" x14ac:dyDescent="0.3">
      <c r="A6795" t="s">
        <v>28</v>
      </c>
      <c r="B6795" t="s">
        <v>29</v>
      </c>
      <c r="C6795" t="s">
        <v>44</v>
      </c>
      <c r="D6795" t="s">
        <v>380</v>
      </c>
      <c r="E6795" t="s">
        <v>56</v>
      </c>
      <c r="F6795" t="s">
        <v>99</v>
      </c>
      <c r="G6795">
        <v>91</v>
      </c>
      <c r="H6795">
        <v>402671</v>
      </c>
      <c r="I6795" t="s">
        <v>34</v>
      </c>
      <c r="J6795" s="3">
        <v>44576</v>
      </c>
      <c r="K6795">
        <v>1300</v>
      </c>
      <c r="L6795" t="s">
        <v>27079</v>
      </c>
      <c r="M6795" t="s">
        <v>351</v>
      </c>
      <c r="N6795" t="s">
        <v>27080</v>
      </c>
      <c r="O6795" t="s">
        <v>27081</v>
      </c>
      <c r="P6795" t="s">
        <v>87</v>
      </c>
      <c r="Q6795">
        <v>10</v>
      </c>
      <c r="R6795" t="s">
        <v>40</v>
      </c>
      <c r="S6795" t="s">
        <v>41</v>
      </c>
      <c r="T6795">
        <v>62195</v>
      </c>
      <c r="U6795" s="1">
        <v>45492</v>
      </c>
      <c r="V6795" t="s">
        <v>126</v>
      </c>
      <c r="W6795">
        <v>120008</v>
      </c>
      <c r="X6795" t="s">
        <v>27082</v>
      </c>
      <c r="Y6795">
        <v>767</v>
      </c>
      <c r="Z6795">
        <v>1707</v>
      </c>
      <c r="AA6795">
        <v>8</v>
      </c>
      <c r="AB6795">
        <v>5462.4000000000015</v>
      </c>
      <c r="AC6795">
        <f>Table1_1[[#This Row],[Price]]*Table1_1[[#This Row],[Quantity]]</f>
        <v>13656</v>
      </c>
    </row>
    <row r="6796" spans="1:29" x14ac:dyDescent="0.3">
      <c r="A6796" t="s">
        <v>28</v>
      </c>
      <c r="B6796" t="s">
        <v>29</v>
      </c>
      <c r="C6796" t="s">
        <v>54</v>
      </c>
      <c r="D6796" t="s">
        <v>261</v>
      </c>
      <c r="E6796" t="s">
        <v>46</v>
      </c>
      <c r="F6796" t="s">
        <v>57</v>
      </c>
      <c r="G6796">
        <v>82</v>
      </c>
      <c r="H6796">
        <v>421970</v>
      </c>
      <c r="I6796" t="s">
        <v>58</v>
      </c>
      <c r="J6796" s="3">
        <v>44442</v>
      </c>
      <c r="K6796">
        <v>800</v>
      </c>
      <c r="L6796" t="s">
        <v>27083</v>
      </c>
      <c r="M6796" t="s">
        <v>869</v>
      </c>
      <c r="N6796" t="s">
        <v>27084</v>
      </c>
      <c r="O6796" t="s">
        <v>27085</v>
      </c>
      <c r="P6796" t="s">
        <v>51</v>
      </c>
      <c r="Q6796">
        <v>20</v>
      </c>
      <c r="R6796" t="s">
        <v>88</v>
      </c>
      <c r="S6796" t="s">
        <v>41</v>
      </c>
      <c r="T6796">
        <v>14560</v>
      </c>
      <c r="U6796" s="1">
        <v>45497</v>
      </c>
      <c r="V6796" t="s">
        <v>126</v>
      </c>
      <c r="W6796">
        <v>923568</v>
      </c>
      <c r="X6796" t="s">
        <v>27086</v>
      </c>
      <c r="Y6796">
        <v>393</v>
      </c>
      <c r="Z6796">
        <v>1169</v>
      </c>
      <c r="AA6796">
        <v>7</v>
      </c>
      <c r="AB6796">
        <v>3273.2000000000003</v>
      </c>
      <c r="AC6796">
        <f>Table1_1[[#This Row],[Price]]*Table1_1[[#This Row],[Quantity]]</f>
        <v>8183</v>
      </c>
    </row>
    <row r="6797" spans="1:29" x14ac:dyDescent="0.3">
      <c r="A6797" t="s">
        <v>28</v>
      </c>
      <c r="B6797" t="s">
        <v>29</v>
      </c>
      <c r="C6797" t="s">
        <v>66</v>
      </c>
      <c r="D6797" t="s">
        <v>237</v>
      </c>
      <c r="E6797" t="s">
        <v>32</v>
      </c>
      <c r="F6797" t="s">
        <v>175</v>
      </c>
      <c r="G6797">
        <v>24</v>
      </c>
      <c r="H6797">
        <v>409100</v>
      </c>
      <c r="I6797" t="s">
        <v>58</v>
      </c>
      <c r="J6797" s="3">
        <v>45375</v>
      </c>
      <c r="K6797">
        <v>800</v>
      </c>
      <c r="L6797" t="s">
        <v>14164</v>
      </c>
      <c r="M6797" t="s">
        <v>282</v>
      </c>
      <c r="N6797" t="s">
        <v>27087</v>
      </c>
      <c r="O6797" t="s">
        <v>27088</v>
      </c>
      <c r="P6797" t="s">
        <v>87</v>
      </c>
      <c r="Q6797">
        <v>12</v>
      </c>
      <c r="R6797" t="s">
        <v>40</v>
      </c>
      <c r="S6797" t="s">
        <v>41</v>
      </c>
      <c r="T6797">
        <v>55528</v>
      </c>
      <c r="U6797" s="1">
        <v>45300</v>
      </c>
      <c r="V6797" t="s">
        <v>111</v>
      </c>
      <c r="W6797">
        <v>276900</v>
      </c>
      <c r="X6797" t="s">
        <v>27089</v>
      </c>
      <c r="Y6797">
        <v>238</v>
      </c>
      <c r="Z6797">
        <v>1533</v>
      </c>
      <c r="AA6797">
        <v>6</v>
      </c>
      <c r="AB6797">
        <v>3679.2000000000003</v>
      </c>
      <c r="AC6797">
        <f>Table1_1[[#This Row],[Price]]*Table1_1[[#This Row],[Quantity]]</f>
        <v>9198</v>
      </c>
    </row>
    <row r="6798" spans="1:29" x14ac:dyDescent="0.3">
      <c r="A6798" t="s">
        <v>28</v>
      </c>
      <c r="B6798" t="s">
        <v>29</v>
      </c>
      <c r="C6798" t="s">
        <v>30</v>
      </c>
      <c r="D6798" t="s">
        <v>237</v>
      </c>
      <c r="E6798" t="s">
        <v>56</v>
      </c>
      <c r="F6798" t="s">
        <v>355</v>
      </c>
      <c r="G6798">
        <v>95</v>
      </c>
      <c r="H6798">
        <v>436604</v>
      </c>
      <c r="I6798" t="s">
        <v>58</v>
      </c>
      <c r="J6798" s="3">
        <v>45161</v>
      </c>
      <c r="K6798">
        <v>800</v>
      </c>
      <c r="L6798" t="s">
        <v>27091</v>
      </c>
      <c r="M6798" t="s">
        <v>244</v>
      </c>
      <c r="N6798" t="s">
        <v>27092</v>
      </c>
      <c r="O6798" t="s">
        <v>27093</v>
      </c>
      <c r="P6798" t="s">
        <v>87</v>
      </c>
      <c r="Q6798">
        <v>12</v>
      </c>
      <c r="R6798" t="s">
        <v>40</v>
      </c>
      <c r="S6798" t="s">
        <v>79</v>
      </c>
      <c r="T6798">
        <v>77206</v>
      </c>
      <c r="U6798" s="1">
        <v>45373</v>
      </c>
      <c r="V6798" t="s">
        <v>72</v>
      </c>
      <c r="W6798">
        <v>367697</v>
      </c>
      <c r="X6798" t="s">
        <v>27094</v>
      </c>
      <c r="Y6798">
        <v>221</v>
      </c>
      <c r="Z6798">
        <v>1725</v>
      </c>
      <c r="AA6798">
        <v>1</v>
      </c>
      <c r="AB6798">
        <v>690</v>
      </c>
      <c r="AC6798">
        <f>Table1_1[[#This Row],[Price]]*Table1_1[[#This Row],[Quantity]]</f>
        <v>1725</v>
      </c>
    </row>
    <row r="6799" spans="1:29" x14ac:dyDescent="0.3">
      <c r="A6799" t="s">
        <v>28</v>
      </c>
      <c r="B6799" t="s">
        <v>29</v>
      </c>
      <c r="C6799" t="s">
        <v>30</v>
      </c>
      <c r="D6799" t="s">
        <v>380</v>
      </c>
      <c r="E6799" t="s">
        <v>32</v>
      </c>
      <c r="F6799" t="s">
        <v>150</v>
      </c>
      <c r="G6799">
        <v>28</v>
      </c>
      <c r="H6799">
        <v>408096</v>
      </c>
      <c r="I6799" t="s">
        <v>34</v>
      </c>
      <c r="J6799" s="3">
        <v>45543</v>
      </c>
      <c r="K6799">
        <v>1100</v>
      </c>
      <c r="L6799" t="s">
        <v>27095</v>
      </c>
      <c r="M6799" t="s">
        <v>591</v>
      </c>
      <c r="N6799" t="s">
        <v>27096</v>
      </c>
      <c r="O6799" t="s">
        <v>27097</v>
      </c>
      <c r="P6799" t="s">
        <v>71</v>
      </c>
      <c r="Q6799">
        <v>8</v>
      </c>
      <c r="R6799" t="s">
        <v>40</v>
      </c>
      <c r="S6799" t="s">
        <v>41</v>
      </c>
      <c r="T6799">
        <v>16219</v>
      </c>
      <c r="U6799" s="1">
        <v>45514</v>
      </c>
      <c r="V6799" t="s">
        <v>64</v>
      </c>
      <c r="W6799">
        <v>313690</v>
      </c>
      <c r="X6799" t="s">
        <v>27098</v>
      </c>
      <c r="Y6799">
        <v>294</v>
      </c>
      <c r="Z6799">
        <v>805</v>
      </c>
      <c r="AA6799">
        <v>4</v>
      </c>
      <c r="AB6799">
        <v>1288</v>
      </c>
      <c r="AC6799">
        <f>Table1_1[[#This Row],[Price]]*Table1_1[[#This Row],[Quantity]]</f>
        <v>3220</v>
      </c>
    </row>
    <row r="6800" spans="1:29" x14ac:dyDescent="0.3">
      <c r="A6800" t="s">
        <v>28</v>
      </c>
      <c r="B6800" t="s">
        <v>29</v>
      </c>
      <c r="C6800" t="s">
        <v>54</v>
      </c>
      <c r="D6800" t="s">
        <v>421</v>
      </c>
      <c r="E6800" t="s">
        <v>56</v>
      </c>
      <c r="F6800" t="s">
        <v>47</v>
      </c>
      <c r="G6800">
        <v>39</v>
      </c>
      <c r="H6800">
        <v>405610</v>
      </c>
      <c r="I6800" t="s">
        <v>34</v>
      </c>
      <c r="J6800" s="3">
        <v>44597</v>
      </c>
      <c r="K6800">
        <v>1300</v>
      </c>
      <c r="L6800" t="s">
        <v>27099</v>
      </c>
      <c r="M6800" t="s">
        <v>1483</v>
      </c>
      <c r="N6800" t="s">
        <v>27100</v>
      </c>
      <c r="O6800" t="s">
        <v>27101</v>
      </c>
      <c r="P6800" t="s">
        <v>71</v>
      </c>
      <c r="Q6800">
        <v>17</v>
      </c>
      <c r="R6800" t="s">
        <v>40</v>
      </c>
      <c r="S6800" t="s">
        <v>63</v>
      </c>
      <c r="T6800">
        <v>98497</v>
      </c>
      <c r="U6800" s="1">
        <v>45513</v>
      </c>
      <c r="V6800" t="s">
        <v>64</v>
      </c>
      <c r="W6800">
        <v>958912</v>
      </c>
      <c r="X6800" t="s">
        <v>27102</v>
      </c>
      <c r="Y6800">
        <v>873</v>
      </c>
      <c r="Z6800">
        <v>534</v>
      </c>
      <c r="AA6800">
        <v>2</v>
      </c>
      <c r="AB6800">
        <v>427.20000000000005</v>
      </c>
      <c r="AC6800">
        <f>Table1_1[[#This Row],[Price]]*Table1_1[[#This Row],[Quantity]]</f>
        <v>1068</v>
      </c>
    </row>
    <row r="6801" spans="1:29" x14ac:dyDescent="0.3">
      <c r="A6801" t="s">
        <v>28</v>
      </c>
      <c r="B6801" t="s">
        <v>29</v>
      </c>
      <c r="C6801" t="s">
        <v>30</v>
      </c>
      <c r="D6801" t="s">
        <v>227</v>
      </c>
      <c r="E6801" t="s">
        <v>56</v>
      </c>
      <c r="F6801" t="s">
        <v>57</v>
      </c>
      <c r="G6801">
        <v>9</v>
      </c>
      <c r="H6801">
        <v>432619</v>
      </c>
      <c r="I6801" t="s">
        <v>34</v>
      </c>
      <c r="J6801" s="3">
        <v>44993</v>
      </c>
      <c r="K6801">
        <v>1100</v>
      </c>
      <c r="L6801" t="s">
        <v>27103</v>
      </c>
      <c r="M6801" t="s">
        <v>623</v>
      </c>
      <c r="N6801" t="s">
        <v>27104</v>
      </c>
      <c r="O6801">
        <v>-7681</v>
      </c>
      <c r="P6801" t="s">
        <v>87</v>
      </c>
      <c r="Q6801">
        <v>8</v>
      </c>
      <c r="R6801" t="s">
        <v>40</v>
      </c>
      <c r="S6801" t="s">
        <v>41</v>
      </c>
      <c r="T6801">
        <v>91145</v>
      </c>
      <c r="U6801" s="1">
        <v>45441</v>
      </c>
      <c r="V6801" t="s">
        <v>140</v>
      </c>
      <c r="W6801">
        <v>381488</v>
      </c>
      <c r="X6801" t="s">
        <v>27105</v>
      </c>
      <c r="Y6801">
        <v>571</v>
      </c>
      <c r="Z6801">
        <v>1667</v>
      </c>
      <c r="AA6801">
        <v>6</v>
      </c>
      <c r="AB6801">
        <v>4000.8</v>
      </c>
      <c r="AC6801">
        <f>Table1_1[[#This Row],[Price]]*Table1_1[[#This Row],[Quantity]]</f>
        <v>10002</v>
      </c>
    </row>
    <row r="6802" spans="1:29" x14ac:dyDescent="0.3">
      <c r="A6802" t="s">
        <v>28</v>
      </c>
      <c r="B6802" t="s">
        <v>29</v>
      </c>
      <c r="C6802" t="s">
        <v>30</v>
      </c>
      <c r="D6802" t="s">
        <v>134</v>
      </c>
      <c r="E6802" t="s">
        <v>46</v>
      </c>
      <c r="F6802" t="s">
        <v>83</v>
      </c>
      <c r="G6802">
        <v>54</v>
      </c>
      <c r="H6802">
        <v>407107</v>
      </c>
      <c r="I6802" t="s">
        <v>34</v>
      </c>
      <c r="J6802" s="3">
        <v>44187</v>
      </c>
      <c r="K6802">
        <v>1400</v>
      </c>
      <c r="L6802" t="s">
        <v>27106</v>
      </c>
      <c r="M6802" t="s">
        <v>818</v>
      </c>
      <c r="N6802" t="s">
        <v>27107</v>
      </c>
      <c r="O6802" t="s">
        <v>27108</v>
      </c>
      <c r="P6802" t="s">
        <v>39</v>
      </c>
      <c r="Q6802">
        <v>9</v>
      </c>
      <c r="R6802" t="s">
        <v>40</v>
      </c>
      <c r="S6802" t="s">
        <v>79</v>
      </c>
      <c r="T6802">
        <v>96640</v>
      </c>
      <c r="U6802" s="1">
        <v>45535</v>
      </c>
      <c r="V6802" t="s">
        <v>64</v>
      </c>
      <c r="W6802">
        <v>468101</v>
      </c>
      <c r="X6802" t="s">
        <v>27109</v>
      </c>
      <c r="Y6802">
        <v>314</v>
      </c>
      <c r="Z6802">
        <v>1601</v>
      </c>
      <c r="AA6802">
        <v>1</v>
      </c>
      <c r="AB6802">
        <v>640.40000000000009</v>
      </c>
      <c r="AC6802">
        <f>Table1_1[[#This Row],[Price]]*Table1_1[[#This Row],[Quantity]]</f>
        <v>1601</v>
      </c>
    </row>
    <row r="6803" spans="1:29" x14ac:dyDescent="0.3">
      <c r="A6803" t="s">
        <v>28</v>
      </c>
      <c r="B6803" t="s">
        <v>29</v>
      </c>
      <c r="C6803" t="s">
        <v>148</v>
      </c>
      <c r="D6803" t="s">
        <v>170</v>
      </c>
      <c r="E6803" t="s">
        <v>32</v>
      </c>
      <c r="F6803" t="s">
        <v>99</v>
      </c>
      <c r="G6803">
        <v>24</v>
      </c>
      <c r="H6803">
        <v>405189</v>
      </c>
      <c r="I6803" t="s">
        <v>34</v>
      </c>
      <c r="J6803" s="3">
        <v>45597</v>
      </c>
      <c r="K6803">
        <v>1100</v>
      </c>
      <c r="L6803" t="s">
        <v>27111</v>
      </c>
      <c r="M6803" t="s">
        <v>200</v>
      </c>
      <c r="N6803" t="s">
        <v>27112</v>
      </c>
      <c r="O6803" t="s">
        <v>27113</v>
      </c>
      <c r="P6803" t="s">
        <v>87</v>
      </c>
      <c r="Q6803">
        <v>3</v>
      </c>
      <c r="R6803" t="s">
        <v>88</v>
      </c>
      <c r="S6803" t="s">
        <v>41</v>
      </c>
      <c r="T6803">
        <v>99405</v>
      </c>
      <c r="U6803" s="1">
        <v>45476</v>
      </c>
      <c r="V6803" t="s">
        <v>126</v>
      </c>
      <c r="W6803">
        <v>954182</v>
      </c>
      <c r="X6803" t="s">
        <v>27114</v>
      </c>
      <c r="Y6803">
        <v>869</v>
      </c>
      <c r="Z6803">
        <v>2704</v>
      </c>
      <c r="AA6803">
        <v>6</v>
      </c>
      <c r="AB6803">
        <v>6489.6</v>
      </c>
      <c r="AC6803">
        <f>Table1_1[[#This Row],[Price]]*Table1_1[[#This Row],[Quantity]]</f>
        <v>16224</v>
      </c>
    </row>
    <row r="6804" spans="1:29" x14ac:dyDescent="0.3">
      <c r="A6804" t="s">
        <v>28</v>
      </c>
      <c r="B6804" t="s">
        <v>29</v>
      </c>
      <c r="C6804" t="s">
        <v>54</v>
      </c>
      <c r="D6804" t="s">
        <v>182</v>
      </c>
      <c r="E6804" t="s">
        <v>46</v>
      </c>
      <c r="F6804" t="s">
        <v>150</v>
      </c>
      <c r="G6804">
        <v>50</v>
      </c>
      <c r="H6804">
        <v>423402</v>
      </c>
      <c r="I6804" t="s">
        <v>34</v>
      </c>
      <c r="J6804" s="3">
        <v>44438</v>
      </c>
      <c r="K6804">
        <v>950</v>
      </c>
      <c r="L6804" t="s">
        <v>27115</v>
      </c>
      <c r="M6804" t="s">
        <v>1291</v>
      </c>
      <c r="N6804" t="s">
        <v>27116</v>
      </c>
      <c r="O6804" t="s">
        <v>27117</v>
      </c>
      <c r="P6804" t="s">
        <v>39</v>
      </c>
      <c r="Q6804">
        <v>8</v>
      </c>
      <c r="R6804" t="s">
        <v>88</v>
      </c>
      <c r="S6804" t="s">
        <v>41</v>
      </c>
      <c r="T6804">
        <v>55137</v>
      </c>
      <c r="U6804" s="1">
        <v>45580</v>
      </c>
      <c r="V6804" t="s">
        <v>155</v>
      </c>
      <c r="W6804">
        <v>487978</v>
      </c>
      <c r="X6804" t="s">
        <v>27118</v>
      </c>
      <c r="Y6804">
        <v>480</v>
      </c>
      <c r="Z6804">
        <v>563</v>
      </c>
      <c r="AA6804">
        <v>7</v>
      </c>
      <c r="AB6804">
        <v>1576.4</v>
      </c>
      <c r="AC6804">
        <f>Table1_1[[#This Row],[Price]]*Table1_1[[#This Row],[Quantity]]</f>
        <v>3941</v>
      </c>
    </row>
    <row r="6805" spans="1:29" x14ac:dyDescent="0.3">
      <c r="A6805" t="s">
        <v>28</v>
      </c>
      <c r="B6805" t="s">
        <v>29</v>
      </c>
      <c r="C6805" t="s">
        <v>193</v>
      </c>
      <c r="D6805" t="s">
        <v>105</v>
      </c>
      <c r="E6805" t="s">
        <v>46</v>
      </c>
      <c r="F6805" t="s">
        <v>99</v>
      </c>
      <c r="G6805">
        <v>58</v>
      </c>
      <c r="H6805">
        <v>419387</v>
      </c>
      <c r="I6805" t="s">
        <v>34</v>
      </c>
      <c r="J6805" s="3">
        <v>44596</v>
      </c>
      <c r="K6805">
        <v>1100</v>
      </c>
      <c r="L6805" t="s">
        <v>27119</v>
      </c>
      <c r="M6805" t="s">
        <v>1291</v>
      </c>
      <c r="N6805" t="s">
        <v>27120</v>
      </c>
      <c r="O6805" t="s">
        <v>27121</v>
      </c>
      <c r="P6805" t="s">
        <v>51</v>
      </c>
      <c r="Q6805">
        <v>8</v>
      </c>
      <c r="R6805" t="s">
        <v>40</v>
      </c>
      <c r="S6805" t="s">
        <v>41</v>
      </c>
      <c r="T6805">
        <v>10599</v>
      </c>
      <c r="U6805" s="1">
        <v>45585</v>
      </c>
      <c r="V6805" t="s">
        <v>155</v>
      </c>
      <c r="W6805">
        <v>727904</v>
      </c>
      <c r="X6805" t="s">
        <v>27122</v>
      </c>
      <c r="Y6805">
        <v>600</v>
      </c>
      <c r="Z6805">
        <v>1379</v>
      </c>
      <c r="AA6805">
        <v>6</v>
      </c>
      <c r="AB6805">
        <v>3309.6000000000004</v>
      </c>
      <c r="AC6805">
        <f>Table1_1[[#This Row],[Price]]*Table1_1[[#This Row],[Quantity]]</f>
        <v>8274</v>
      </c>
    </row>
    <row r="6806" spans="1:29" x14ac:dyDescent="0.3">
      <c r="A6806" t="s">
        <v>28</v>
      </c>
      <c r="B6806" t="s">
        <v>29</v>
      </c>
      <c r="C6806" t="s">
        <v>66</v>
      </c>
      <c r="D6806" t="s">
        <v>611</v>
      </c>
      <c r="E6806" t="s">
        <v>46</v>
      </c>
      <c r="F6806" t="s">
        <v>33</v>
      </c>
      <c r="G6806">
        <v>70</v>
      </c>
      <c r="H6806">
        <v>416398</v>
      </c>
      <c r="I6806" t="s">
        <v>34</v>
      </c>
      <c r="J6806" s="3">
        <v>45579</v>
      </c>
      <c r="K6806">
        <v>1200</v>
      </c>
      <c r="L6806" t="s">
        <v>18556</v>
      </c>
      <c r="M6806" t="s">
        <v>1017</v>
      </c>
      <c r="N6806" t="s">
        <v>27124</v>
      </c>
      <c r="O6806" t="s">
        <v>27125</v>
      </c>
      <c r="P6806" t="s">
        <v>39</v>
      </c>
      <c r="Q6806">
        <v>9</v>
      </c>
      <c r="R6806" t="s">
        <v>40</v>
      </c>
      <c r="S6806" t="s">
        <v>63</v>
      </c>
      <c r="T6806">
        <v>86091</v>
      </c>
      <c r="U6806" s="1">
        <v>45607</v>
      </c>
      <c r="V6806" t="s">
        <v>42</v>
      </c>
      <c r="W6806">
        <v>821249</v>
      </c>
      <c r="X6806" t="s">
        <v>26530</v>
      </c>
      <c r="Y6806">
        <v>828</v>
      </c>
      <c r="Z6806">
        <v>2063</v>
      </c>
      <c r="AA6806">
        <v>7</v>
      </c>
      <c r="AB6806">
        <v>5776.4000000000015</v>
      </c>
      <c r="AC6806">
        <f>Table1_1[[#This Row],[Price]]*Table1_1[[#This Row],[Quantity]]</f>
        <v>14441</v>
      </c>
    </row>
    <row r="6807" spans="1:29" x14ac:dyDescent="0.3">
      <c r="A6807" t="s">
        <v>28</v>
      </c>
      <c r="B6807" t="s">
        <v>29</v>
      </c>
      <c r="C6807" t="s">
        <v>54</v>
      </c>
      <c r="D6807" t="s">
        <v>98</v>
      </c>
      <c r="E6807" t="s">
        <v>46</v>
      </c>
      <c r="F6807" t="s">
        <v>150</v>
      </c>
      <c r="G6807">
        <v>75</v>
      </c>
      <c r="H6807">
        <v>436939</v>
      </c>
      <c r="I6807" t="s">
        <v>58</v>
      </c>
      <c r="J6807" s="3">
        <v>44877</v>
      </c>
      <c r="K6807">
        <v>1100</v>
      </c>
      <c r="L6807" t="s">
        <v>27127</v>
      </c>
      <c r="M6807" t="s">
        <v>129</v>
      </c>
      <c r="N6807" t="s">
        <v>27128</v>
      </c>
      <c r="O6807" t="s">
        <v>27129</v>
      </c>
      <c r="P6807" t="s">
        <v>71</v>
      </c>
      <c r="Q6807">
        <v>20</v>
      </c>
      <c r="R6807" t="s">
        <v>88</v>
      </c>
      <c r="S6807" t="s">
        <v>63</v>
      </c>
      <c r="T6807">
        <v>33427</v>
      </c>
      <c r="U6807" s="1">
        <v>45314</v>
      </c>
      <c r="V6807" t="s">
        <v>111</v>
      </c>
      <c r="W6807">
        <v>636976</v>
      </c>
      <c r="X6807" t="s">
        <v>27130</v>
      </c>
      <c r="Y6807">
        <v>534</v>
      </c>
      <c r="Z6807">
        <v>2949</v>
      </c>
      <c r="AA6807">
        <v>2</v>
      </c>
      <c r="AB6807">
        <v>2359.2000000000003</v>
      </c>
      <c r="AC6807">
        <f>Table1_1[[#This Row],[Price]]*Table1_1[[#This Row],[Quantity]]</f>
        <v>5898</v>
      </c>
    </row>
    <row r="6808" spans="1:29" x14ac:dyDescent="0.3">
      <c r="A6808" t="s">
        <v>28</v>
      </c>
      <c r="B6808" t="s">
        <v>29</v>
      </c>
      <c r="C6808" t="s">
        <v>91</v>
      </c>
      <c r="D6808" t="s">
        <v>637</v>
      </c>
      <c r="E6808" t="s">
        <v>56</v>
      </c>
      <c r="F6808" t="s">
        <v>175</v>
      </c>
      <c r="G6808">
        <v>53</v>
      </c>
      <c r="H6808">
        <v>414110</v>
      </c>
      <c r="I6808" t="s">
        <v>34</v>
      </c>
      <c r="J6808" s="3">
        <v>45346</v>
      </c>
      <c r="K6808">
        <v>1100</v>
      </c>
      <c r="L6808" t="s">
        <v>27131</v>
      </c>
      <c r="M6808" t="s">
        <v>605</v>
      </c>
      <c r="N6808" t="s">
        <v>27132</v>
      </c>
      <c r="O6808" t="s">
        <v>27133</v>
      </c>
      <c r="P6808" t="s">
        <v>39</v>
      </c>
      <c r="Q6808">
        <v>14</v>
      </c>
      <c r="R6808" t="s">
        <v>88</v>
      </c>
      <c r="S6808" t="s">
        <v>118</v>
      </c>
      <c r="T6808">
        <v>86423</v>
      </c>
      <c r="U6808" s="1">
        <v>45383</v>
      </c>
      <c r="V6808" t="s">
        <v>80</v>
      </c>
      <c r="W6808">
        <v>477756</v>
      </c>
      <c r="X6808" t="s">
        <v>5208</v>
      </c>
      <c r="Y6808">
        <v>219</v>
      </c>
      <c r="Z6808">
        <v>1278</v>
      </c>
      <c r="AA6808">
        <v>8</v>
      </c>
      <c r="AB6808">
        <v>4089.6000000000004</v>
      </c>
      <c r="AC6808">
        <f>Table1_1[[#This Row],[Price]]*Table1_1[[#This Row],[Quantity]]</f>
        <v>10224</v>
      </c>
    </row>
    <row r="6809" spans="1:29" x14ac:dyDescent="0.3">
      <c r="A6809" t="s">
        <v>28</v>
      </c>
      <c r="B6809" t="s">
        <v>29</v>
      </c>
      <c r="C6809" t="s">
        <v>66</v>
      </c>
      <c r="D6809" t="s">
        <v>421</v>
      </c>
      <c r="E6809" t="s">
        <v>46</v>
      </c>
      <c r="F6809" t="s">
        <v>47</v>
      </c>
      <c r="G6809">
        <v>96</v>
      </c>
      <c r="H6809">
        <v>410740</v>
      </c>
      <c r="I6809" t="s">
        <v>34</v>
      </c>
      <c r="J6809" s="3">
        <v>44247</v>
      </c>
      <c r="K6809">
        <v>1300</v>
      </c>
      <c r="L6809" t="s">
        <v>27134</v>
      </c>
      <c r="M6809" t="s">
        <v>123</v>
      </c>
      <c r="N6809" t="s">
        <v>27135</v>
      </c>
      <c r="O6809" t="s">
        <v>27136</v>
      </c>
      <c r="P6809" t="s">
        <v>71</v>
      </c>
      <c r="Q6809">
        <v>10</v>
      </c>
      <c r="R6809" t="s">
        <v>88</v>
      </c>
      <c r="S6809" t="s">
        <v>79</v>
      </c>
      <c r="T6809">
        <v>51009</v>
      </c>
      <c r="U6809" s="1">
        <v>45559</v>
      </c>
      <c r="V6809" t="s">
        <v>180</v>
      </c>
      <c r="W6809">
        <v>552884</v>
      </c>
      <c r="X6809" t="s">
        <v>27137</v>
      </c>
      <c r="Y6809">
        <v>560</v>
      </c>
      <c r="Z6809">
        <v>2259</v>
      </c>
      <c r="AA6809">
        <v>5</v>
      </c>
      <c r="AB6809">
        <v>4518</v>
      </c>
      <c r="AC6809">
        <f>Table1_1[[#This Row],[Price]]*Table1_1[[#This Row],[Quantity]]</f>
        <v>11295</v>
      </c>
    </row>
    <row r="6810" spans="1:29" x14ac:dyDescent="0.3">
      <c r="A6810" t="s">
        <v>28</v>
      </c>
      <c r="B6810" t="s">
        <v>29</v>
      </c>
      <c r="C6810" t="s">
        <v>193</v>
      </c>
      <c r="D6810" t="s">
        <v>267</v>
      </c>
      <c r="E6810" t="s">
        <v>46</v>
      </c>
      <c r="F6810" t="s">
        <v>47</v>
      </c>
      <c r="G6810">
        <v>30</v>
      </c>
      <c r="H6810">
        <v>431447</v>
      </c>
      <c r="I6810" t="s">
        <v>34</v>
      </c>
      <c r="J6810" s="3">
        <v>44497</v>
      </c>
      <c r="K6810">
        <v>1200</v>
      </c>
      <c r="L6810" t="s">
        <v>27138</v>
      </c>
      <c r="M6810" t="s">
        <v>244</v>
      </c>
      <c r="N6810" t="s">
        <v>27139</v>
      </c>
      <c r="O6810" t="s">
        <v>27140</v>
      </c>
      <c r="P6810" t="s">
        <v>51</v>
      </c>
      <c r="Q6810">
        <v>20</v>
      </c>
      <c r="R6810" t="s">
        <v>40</v>
      </c>
      <c r="S6810" t="s">
        <v>118</v>
      </c>
      <c r="T6810">
        <v>55452</v>
      </c>
      <c r="U6810" s="1">
        <v>45470</v>
      </c>
      <c r="V6810" t="s">
        <v>52</v>
      </c>
      <c r="W6810">
        <v>112602</v>
      </c>
      <c r="X6810" t="s">
        <v>27141</v>
      </c>
      <c r="Y6810">
        <v>248</v>
      </c>
      <c r="Z6810">
        <v>1649</v>
      </c>
      <c r="AA6810">
        <v>5</v>
      </c>
      <c r="AB6810">
        <v>3298</v>
      </c>
      <c r="AC6810">
        <f>Table1_1[[#This Row],[Price]]*Table1_1[[#This Row],[Quantity]]</f>
        <v>8245</v>
      </c>
    </row>
    <row r="6811" spans="1:29" x14ac:dyDescent="0.3">
      <c r="A6811" t="s">
        <v>28</v>
      </c>
      <c r="B6811" t="s">
        <v>29</v>
      </c>
      <c r="C6811" t="s">
        <v>148</v>
      </c>
      <c r="D6811" t="s">
        <v>442</v>
      </c>
      <c r="E6811" t="s">
        <v>46</v>
      </c>
      <c r="F6811" t="s">
        <v>57</v>
      </c>
      <c r="G6811">
        <v>50</v>
      </c>
      <c r="H6811">
        <v>438847</v>
      </c>
      <c r="I6811" t="s">
        <v>34</v>
      </c>
      <c r="J6811" s="3">
        <v>44467</v>
      </c>
      <c r="K6811">
        <v>1000</v>
      </c>
      <c r="L6811" t="s">
        <v>27142</v>
      </c>
      <c r="M6811" t="s">
        <v>2124</v>
      </c>
      <c r="N6811" t="s">
        <v>27143</v>
      </c>
      <c r="O6811" t="s">
        <v>27144</v>
      </c>
      <c r="P6811" t="s">
        <v>39</v>
      </c>
      <c r="Q6811">
        <v>20</v>
      </c>
      <c r="R6811" t="s">
        <v>88</v>
      </c>
      <c r="S6811" t="s">
        <v>118</v>
      </c>
      <c r="T6811">
        <v>66566</v>
      </c>
      <c r="U6811" s="1">
        <v>45628</v>
      </c>
      <c r="V6811" t="s">
        <v>259</v>
      </c>
      <c r="W6811">
        <v>109708</v>
      </c>
      <c r="X6811" t="s">
        <v>27145</v>
      </c>
      <c r="Y6811">
        <v>882</v>
      </c>
      <c r="Z6811">
        <v>2162</v>
      </c>
      <c r="AA6811">
        <v>6</v>
      </c>
      <c r="AB6811">
        <v>5188.8</v>
      </c>
      <c r="AC6811">
        <f>Table1_1[[#This Row],[Price]]*Table1_1[[#This Row],[Quantity]]</f>
        <v>12972</v>
      </c>
    </row>
    <row r="6812" spans="1:29" x14ac:dyDescent="0.3">
      <c r="A6812" t="s">
        <v>28</v>
      </c>
      <c r="B6812" t="s">
        <v>29</v>
      </c>
      <c r="C6812" t="s">
        <v>193</v>
      </c>
      <c r="D6812" t="s">
        <v>338</v>
      </c>
      <c r="E6812" t="s">
        <v>46</v>
      </c>
      <c r="F6812" t="s">
        <v>83</v>
      </c>
      <c r="G6812">
        <v>4</v>
      </c>
      <c r="H6812">
        <v>430776</v>
      </c>
      <c r="I6812" t="s">
        <v>34</v>
      </c>
      <c r="J6812" s="3">
        <v>44060</v>
      </c>
      <c r="K6812">
        <v>1200</v>
      </c>
      <c r="L6812" t="s">
        <v>27146</v>
      </c>
      <c r="M6812" t="s">
        <v>276</v>
      </c>
      <c r="N6812" t="s">
        <v>27147</v>
      </c>
      <c r="O6812" t="s">
        <v>27148</v>
      </c>
      <c r="P6812" t="s">
        <v>87</v>
      </c>
      <c r="Q6812">
        <v>10</v>
      </c>
      <c r="R6812" t="s">
        <v>88</v>
      </c>
      <c r="S6812" t="s">
        <v>63</v>
      </c>
      <c r="T6812">
        <v>90086</v>
      </c>
      <c r="U6812" s="1">
        <v>45510</v>
      </c>
      <c r="V6812" t="s">
        <v>64</v>
      </c>
      <c r="W6812">
        <v>372308</v>
      </c>
      <c r="X6812" t="s">
        <v>27149</v>
      </c>
      <c r="Y6812">
        <v>937</v>
      </c>
      <c r="Z6812">
        <v>2654</v>
      </c>
      <c r="AA6812">
        <v>8</v>
      </c>
      <c r="AB6812">
        <v>8492.8000000000011</v>
      </c>
      <c r="AC6812">
        <f>Table1_1[[#This Row],[Price]]*Table1_1[[#This Row],[Quantity]]</f>
        <v>21232</v>
      </c>
    </row>
    <row r="6813" spans="1:29" x14ac:dyDescent="0.3">
      <c r="A6813" t="s">
        <v>28</v>
      </c>
      <c r="B6813" t="s">
        <v>29</v>
      </c>
      <c r="C6813" t="s">
        <v>30</v>
      </c>
      <c r="D6813" t="s">
        <v>74</v>
      </c>
      <c r="E6813" t="s">
        <v>32</v>
      </c>
      <c r="F6813" t="s">
        <v>99</v>
      </c>
      <c r="G6813">
        <v>84</v>
      </c>
      <c r="H6813">
        <v>403976</v>
      </c>
      <c r="I6813" t="s">
        <v>34</v>
      </c>
      <c r="J6813" s="3">
        <v>44267</v>
      </c>
      <c r="K6813">
        <v>1200</v>
      </c>
      <c r="L6813" t="s">
        <v>27151</v>
      </c>
      <c r="M6813" t="s">
        <v>1147</v>
      </c>
      <c r="N6813" t="s">
        <v>27152</v>
      </c>
      <c r="O6813" t="s">
        <v>27153</v>
      </c>
      <c r="P6813" t="s">
        <v>87</v>
      </c>
      <c r="Q6813">
        <v>7</v>
      </c>
      <c r="R6813" t="s">
        <v>40</v>
      </c>
      <c r="S6813" t="s">
        <v>63</v>
      </c>
      <c r="T6813">
        <v>46227</v>
      </c>
      <c r="U6813" s="1">
        <v>45344</v>
      </c>
      <c r="V6813" t="s">
        <v>119</v>
      </c>
      <c r="W6813">
        <v>322451</v>
      </c>
      <c r="X6813" t="s">
        <v>27154</v>
      </c>
      <c r="Y6813">
        <v>414</v>
      </c>
      <c r="Z6813">
        <v>2052</v>
      </c>
      <c r="AA6813">
        <v>5</v>
      </c>
      <c r="AB6813">
        <v>4104</v>
      </c>
      <c r="AC6813">
        <f>Table1_1[[#This Row],[Price]]*Table1_1[[#This Row],[Quantity]]</f>
        <v>10260</v>
      </c>
    </row>
    <row r="6814" spans="1:29" x14ac:dyDescent="0.3">
      <c r="A6814" t="s">
        <v>28</v>
      </c>
      <c r="B6814" t="s">
        <v>29</v>
      </c>
      <c r="C6814" t="s">
        <v>54</v>
      </c>
      <c r="D6814" t="s">
        <v>511</v>
      </c>
      <c r="E6814" t="s">
        <v>56</v>
      </c>
      <c r="F6814" t="s">
        <v>57</v>
      </c>
      <c r="G6814">
        <v>84</v>
      </c>
      <c r="H6814">
        <v>429220</v>
      </c>
      <c r="I6814" t="s">
        <v>58</v>
      </c>
      <c r="J6814" s="3">
        <v>44831</v>
      </c>
      <c r="K6814">
        <v>1300</v>
      </c>
      <c r="L6814" t="s">
        <v>27155</v>
      </c>
      <c r="M6814" t="s">
        <v>293</v>
      </c>
      <c r="N6814" t="s">
        <v>27156</v>
      </c>
      <c r="O6814" t="s">
        <v>27157</v>
      </c>
      <c r="P6814" t="s">
        <v>51</v>
      </c>
      <c r="Q6814">
        <v>20</v>
      </c>
      <c r="R6814" t="s">
        <v>40</v>
      </c>
      <c r="S6814" t="s">
        <v>79</v>
      </c>
      <c r="T6814">
        <v>26420</v>
      </c>
      <c r="U6814" s="1">
        <v>45348</v>
      </c>
      <c r="V6814" t="s">
        <v>119</v>
      </c>
      <c r="W6814">
        <v>535237</v>
      </c>
      <c r="X6814" t="s">
        <v>27158</v>
      </c>
      <c r="Y6814">
        <v>407</v>
      </c>
      <c r="Z6814">
        <v>2489</v>
      </c>
      <c r="AA6814">
        <v>6</v>
      </c>
      <c r="AB6814">
        <v>5973.6</v>
      </c>
      <c r="AC6814">
        <f>Table1_1[[#This Row],[Price]]*Table1_1[[#This Row],[Quantity]]</f>
        <v>14934</v>
      </c>
    </row>
    <row r="6815" spans="1:29" x14ac:dyDescent="0.3">
      <c r="A6815" t="s">
        <v>28</v>
      </c>
      <c r="B6815" t="s">
        <v>29</v>
      </c>
      <c r="C6815" t="s">
        <v>157</v>
      </c>
      <c r="D6815" t="s">
        <v>637</v>
      </c>
      <c r="E6815" t="s">
        <v>56</v>
      </c>
      <c r="F6815" t="s">
        <v>83</v>
      </c>
      <c r="G6815">
        <v>55</v>
      </c>
      <c r="H6815">
        <v>407086</v>
      </c>
      <c r="I6815" t="s">
        <v>58</v>
      </c>
      <c r="J6815" s="3">
        <v>43920</v>
      </c>
      <c r="K6815">
        <v>1400</v>
      </c>
      <c r="L6815" t="s">
        <v>12963</v>
      </c>
      <c r="M6815" t="s">
        <v>2054</v>
      </c>
      <c r="N6815" t="s">
        <v>27159</v>
      </c>
      <c r="O6815" t="s">
        <v>27160</v>
      </c>
      <c r="P6815" t="s">
        <v>51</v>
      </c>
      <c r="Q6815">
        <v>14</v>
      </c>
      <c r="R6815" t="s">
        <v>40</v>
      </c>
      <c r="S6815" t="s">
        <v>79</v>
      </c>
      <c r="T6815">
        <v>30709</v>
      </c>
      <c r="U6815" s="1">
        <v>45482</v>
      </c>
      <c r="V6815" t="s">
        <v>126</v>
      </c>
      <c r="W6815">
        <v>885669</v>
      </c>
      <c r="X6815" t="s">
        <v>27161</v>
      </c>
      <c r="Y6815">
        <v>910</v>
      </c>
      <c r="Z6815">
        <v>1217</v>
      </c>
      <c r="AA6815">
        <v>4</v>
      </c>
      <c r="AB6815">
        <v>1947.2</v>
      </c>
      <c r="AC6815">
        <f>Table1_1[[#This Row],[Price]]*Table1_1[[#This Row],[Quantity]]</f>
        <v>4868</v>
      </c>
    </row>
    <row r="6816" spans="1:29" x14ac:dyDescent="0.3">
      <c r="A6816" t="s">
        <v>28</v>
      </c>
      <c r="B6816" t="s">
        <v>29</v>
      </c>
      <c r="C6816" t="s">
        <v>66</v>
      </c>
      <c r="D6816" t="s">
        <v>31</v>
      </c>
      <c r="E6816" t="s">
        <v>56</v>
      </c>
      <c r="F6816" t="s">
        <v>113</v>
      </c>
      <c r="G6816">
        <v>30</v>
      </c>
      <c r="H6816">
        <v>410268</v>
      </c>
      <c r="I6816" t="s">
        <v>34</v>
      </c>
      <c r="J6816" s="3">
        <v>45009</v>
      </c>
      <c r="K6816">
        <v>950</v>
      </c>
      <c r="L6816" t="s">
        <v>27162</v>
      </c>
      <c r="M6816" t="s">
        <v>115</v>
      </c>
      <c r="N6816" t="s">
        <v>27163</v>
      </c>
      <c r="O6816" t="s">
        <v>27164</v>
      </c>
      <c r="P6816" t="s">
        <v>87</v>
      </c>
      <c r="Q6816">
        <v>14</v>
      </c>
      <c r="R6816" t="s">
        <v>88</v>
      </c>
      <c r="S6816" t="s">
        <v>118</v>
      </c>
      <c r="T6816">
        <v>94268</v>
      </c>
      <c r="U6816" s="1">
        <v>45378</v>
      </c>
      <c r="V6816" t="s">
        <v>72</v>
      </c>
      <c r="W6816">
        <v>124668</v>
      </c>
      <c r="X6816" t="s">
        <v>27165</v>
      </c>
      <c r="Y6816">
        <v>814</v>
      </c>
      <c r="Z6816">
        <v>2413</v>
      </c>
      <c r="AA6816">
        <v>6</v>
      </c>
      <c r="AB6816">
        <v>5791.2000000000007</v>
      </c>
      <c r="AC6816">
        <f>Table1_1[[#This Row],[Price]]*Table1_1[[#This Row],[Quantity]]</f>
        <v>14478</v>
      </c>
    </row>
    <row r="6817" spans="1:29" x14ac:dyDescent="0.3">
      <c r="A6817" t="s">
        <v>28</v>
      </c>
      <c r="B6817" t="s">
        <v>29</v>
      </c>
      <c r="C6817" t="s">
        <v>193</v>
      </c>
      <c r="D6817" t="s">
        <v>142</v>
      </c>
      <c r="E6817" t="s">
        <v>46</v>
      </c>
      <c r="F6817" t="s">
        <v>83</v>
      </c>
      <c r="G6817">
        <v>17</v>
      </c>
      <c r="H6817">
        <v>427146</v>
      </c>
      <c r="I6817" t="s">
        <v>58</v>
      </c>
      <c r="J6817" s="3">
        <v>44317</v>
      </c>
      <c r="K6817">
        <v>1400</v>
      </c>
      <c r="L6817" t="s">
        <v>27166</v>
      </c>
      <c r="M6817" t="s">
        <v>282</v>
      </c>
      <c r="N6817" t="s">
        <v>27167</v>
      </c>
      <c r="O6817" t="s">
        <v>27168</v>
      </c>
      <c r="P6817" t="s">
        <v>39</v>
      </c>
      <c r="Q6817">
        <v>5</v>
      </c>
      <c r="R6817" t="s">
        <v>88</v>
      </c>
      <c r="S6817" t="s">
        <v>118</v>
      </c>
      <c r="T6817">
        <v>57002</v>
      </c>
      <c r="U6817" s="1">
        <v>45471</v>
      </c>
      <c r="V6817" t="s">
        <v>52</v>
      </c>
      <c r="W6817">
        <v>347634</v>
      </c>
      <c r="X6817" t="s">
        <v>27169</v>
      </c>
      <c r="Y6817">
        <v>674</v>
      </c>
      <c r="Z6817">
        <v>2541</v>
      </c>
      <c r="AA6817">
        <v>8</v>
      </c>
      <c r="AB6817">
        <v>8131.2000000000007</v>
      </c>
      <c r="AC6817">
        <f>Table1_1[[#This Row],[Price]]*Table1_1[[#This Row],[Quantity]]</f>
        <v>20328</v>
      </c>
    </row>
    <row r="6818" spans="1:29" x14ac:dyDescent="0.3">
      <c r="A6818" t="s">
        <v>28</v>
      </c>
      <c r="B6818" t="s">
        <v>29</v>
      </c>
      <c r="C6818" t="s">
        <v>157</v>
      </c>
      <c r="D6818" t="s">
        <v>82</v>
      </c>
      <c r="E6818" t="s">
        <v>46</v>
      </c>
      <c r="F6818" t="s">
        <v>150</v>
      </c>
      <c r="G6818">
        <v>79</v>
      </c>
      <c r="H6818">
        <v>413452</v>
      </c>
      <c r="I6818" t="s">
        <v>58</v>
      </c>
      <c r="J6818" s="3">
        <v>43854</v>
      </c>
      <c r="K6818">
        <v>1000</v>
      </c>
      <c r="L6818" t="s">
        <v>27171</v>
      </c>
      <c r="M6818" t="s">
        <v>308</v>
      </c>
      <c r="N6818" t="s">
        <v>27172</v>
      </c>
      <c r="O6818" t="s">
        <v>27173</v>
      </c>
      <c r="P6818" t="s">
        <v>39</v>
      </c>
      <c r="Q6818">
        <v>19</v>
      </c>
      <c r="R6818" t="s">
        <v>88</v>
      </c>
      <c r="S6818" t="s">
        <v>118</v>
      </c>
      <c r="T6818">
        <v>35305</v>
      </c>
      <c r="U6818" s="1">
        <v>45297</v>
      </c>
      <c r="V6818" t="s">
        <v>111</v>
      </c>
      <c r="W6818">
        <v>241291</v>
      </c>
      <c r="X6818" t="s">
        <v>27174</v>
      </c>
      <c r="Y6818">
        <v>874</v>
      </c>
      <c r="Z6818">
        <v>1347</v>
      </c>
      <c r="AA6818">
        <v>3</v>
      </c>
      <c r="AB6818">
        <v>1616.4</v>
      </c>
      <c r="AC6818">
        <f>Table1_1[[#This Row],[Price]]*Table1_1[[#This Row],[Quantity]]</f>
        <v>4041</v>
      </c>
    </row>
    <row r="6819" spans="1:29" x14ac:dyDescent="0.3">
      <c r="A6819" t="s">
        <v>28</v>
      </c>
      <c r="B6819" t="s">
        <v>29</v>
      </c>
      <c r="C6819" t="s">
        <v>148</v>
      </c>
      <c r="D6819" t="s">
        <v>220</v>
      </c>
      <c r="E6819" t="s">
        <v>46</v>
      </c>
      <c r="F6819" t="s">
        <v>113</v>
      </c>
      <c r="G6819">
        <v>85</v>
      </c>
      <c r="H6819">
        <v>432683</v>
      </c>
      <c r="I6819" t="s">
        <v>34</v>
      </c>
      <c r="J6819" s="3">
        <v>44656</v>
      </c>
      <c r="K6819">
        <v>1000</v>
      </c>
      <c r="L6819" t="s">
        <v>27175</v>
      </c>
      <c r="M6819" t="s">
        <v>670</v>
      </c>
      <c r="N6819" t="s">
        <v>27176</v>
      </c>
      <c r="O6819" t="s">
        <v>27177</v>
      </c>
      <c r="P6819" t="s">
        <v>39</v>
      </c>
      <c r="Q6819">
        <v>4</v>
      </c>
      <c r="R6819" t="s">
        <v>40</v>
      </c>
      <c r="S6819" t="s">
        <v>41</v>
      </c>
      <c r="T6819">
        <v>21680</v>
      </c>
      <c r="U6819" s="1">
        <v>45303</v>
      </c>
      <c r="V6819" t="s">
        <v>111</v>
      </c>
      <c r="W6819">
        <v>174564</v>
      </c>
      <c r="X6819" t="s">
        <v>27178</v>
      </c>
      <c r="Y6819">
        <v>991</v>
      </c>
      <c r="Z6819">
        <v>1035</v>
      </c>
      <c r="AA6819">
        <v>4</v>
      </c>
      <c r="AB6819">
        <v>1656</v>
      </c>
      <c r="AC6819">
        <f>Table1_1[[#This Row],[Price]]*Table1_1[[#This Row],[Quantity]]</f>
        <v>4140</v>
      </c>
    </row>
    <row r="6820" spans="1:29" x14ac:dyDescent="0.3">
      <c r="A6820" t="s">
        <v>28</v>
      </c>
      <c r="B6820" t="s">
        <v>29</v>
      </c>
      <c r="C6820" t="s">
        <v>157</v>
      </c>
      <c r="D6820" t="s">
        <v>637</v>
      </c>
      <c r="E6820" t="s">
        <v>46</v>
      </c>
      <c r="F6820" t="s">
        <v>99</v>
      </c>
      <c r="G6820">
        <v>28</v>
      </c>
      <c r="H6820">
        <v>439580</v>
      </c>
      <c r="I6820" t="s">
        <v>34</v>
      </c>
      <c r="J6820" s="3">
        <v>44390</v>
      </c>
      <c r="K6820">
        <v>1100</v>
      </c>
      <c r="L6820" t="s">
        <v>27179</v>
      </c>
      <c r="M6820" t="s">
        <v>244</v>
      </c>
      <c r="N6820" t="s">
        <v>27180</v>
      </c>
      <c r="O6820" t="s">
        <v>27181</v>
      </c>
      <c r="P6820" t="s">
        <v>71</v>
      </c>
      <c r="Q6820">
        <v>8</v>
      </c>
      <c r="R6820" t="s">
        <v>88</v>
      </c>
      <c r="S6820" t="s">
        <v>41</v>
      </c>
      <c r="T6820">
        <v>73232</v>
      </c>
      <c r="U6820" s="1">
        <v>45320</v>
      </c>
      <c r="V6820" t="s">
        <v>111</v>
      </c>
      <c r="W6820">
        <v>337171</v>
      </c>
      <c r="X6820" t="s">
        <v>27182</v>
      </c>
      <c r="Y6820">
        <v>458</v>
      </c>
      <c r="Z6820">
        <v>2970</v>
      </c>
      <c r="AA6820">
        <v>5</v>
      </c>
      <c r="AB6820">
        <v>5940</v>
      </c>
      <c r="AC6820">
        <f>Table1_1[[#This Row],[Price]]*Table1_1[[#This Row],[Quantity]]</f>
        <v>14850</v>
      </c>
    </row>
    <row r="6821" spans="1:29" x14ac:dyDescent="0.3">
      <c r="A6821" t="s">
        <v>28</v>
      </c>
      <c r="B6821" t="s">
        <v>29</v>
      </c>
      <c r="C6821" t="s">
        <v>54</v>
      </c>
      <c r="D6821" t="s">
        <v>616</v>
      </c>
      <c r="E6821" t="s">
        <v>32</v>
      </c>
      <c r="F6821" t="s">
        <v>150</v>
      </c>
      <c r="G6821">
        <v>30</v>
      </c>
      <c r="H6821">
        <v>432946</v>
      </c>
      <c r="I6821" t="s">
        <v>58</v>
      </c>
      <c r="J6821" s="3">
        <v>44021</v>
      </c>
      <c r="K6821">
        <v>1400</v>
      </c>
      <c r="L6821" t="s">
        <v>27183</v>
      </c>
      <c r="M6821" t="s">
        <v>94</v>
      </c>
      <c r="N6821" t="s">
        <v>27184</v>
      </c>
      <c r="O6821" t="s">
        <v>27185</v>
      </c>
      <c r="P6821" t="s">
        <v>51</v>
      </c>
      <c r="Q6821">
        <v>18</v>
      </c>
      <c r="R6821" t="s">
        <v>88</v>
      </c>
      <c r="S6821" t="s">
        <v>118</v>
      </c>
      <c r="T6821">
        <v>91774</v>
      </c>
      <c r="U6821" s="1">
        <v>45573</v>
      </c>
      <c r="V6821" t="s">
        <v>155</v>
      </c>
      <c r="W6821">
        <v>368617</v>
      </c>
      <c r="X6821" t="s">
        <v>27186</v>
      </c>
      <c r="Y6821">
        <v>718</v>
      </c>
      <c r="Z6821">
        <v>2167</v>
      </c>
      <c r="AA6821">
        <v>7</v>
      </c>
      <c r="AB6821">
        <v>6067.6</v>
      </c>
      <c r="AC6821">
        <f>Table1_1[[#This Row],[Price]]*Table1_1[[#This Row],[Quantity]]</f>
        <v>15169</v>
      </c>
    </row>
    <row r="6822" spans="1:29" x14ac:dyDescent="0.3">
      <c r="A6822" t="s">
        <v>28</v>
      </c>
      <c r="B6822" t="s">
        <v>29</v>
      </c>
      <c r="C6822" t="s">
        <v>30</v>
      </c>
      <c r="D6822" t="s">
        <v>227</v>
      </c>
      <c r="E6822" t="s">
        <v>46</v>
      </c>
      <c r="F6822" t="s">
        <v>175</v>
      </c>
      <c r="G6822">
        <v>13</v>
      </c>
      <c r="H6822">
        <v>404225</v>
      </c>
      <c r="I6822" t="s">
        <v>34</v>
      </c>
      <c r="J6822" s="3">
        <v>44151</v>
      </c>
      <c r="K6822">
        <v>1400</v>
      </c>
      <c r="L6822" t="s">
        <v>4688</v>
      </c>
      <c r="M6822" t="s">
        <v>670</v>
      </c>
      <c r="N6822" t="s">
        <v>27187</v>
      </c>
      <c r="O6822" t="s">
        <v>27188</v>
      </c>
      <c r="P6822" t="s">
        <v>71</v>
      </c>
      <c r="Q6822">
        <v>6</v>
      </c>
      <c r="R6822" t="s">
        <v>88</v>
      </c>
      <c r="S6822" t="s">
        <v>118</v>
      </c>
      <c r="T6822">
        <v>46176</v>
      </c>
      <c r="U6822" s="1">
        <v>45336</v>
      </c>
      <c r="V6822" t="s">
        <v>119</v>
      </c>
      <c r="W6822">
        <v>820963</v>
      </c>
      <c r="X6822" t="s">
        <v>27189</v>
      </c>
      <c r="Y6822">
        <v>883</v>
      </c>
      <c r="Z6822">
        <v>2730</v>
      </c>
      <c r="AA6822">
        <v>2</v>
      </c>
      <c r="AB6822">
        <v>2184</v>
      </c>
      <c r="AC6822">
        <f>Table1_1[[#This Row],[Price]]*Table1_1[[#This Row],[Quantity]]</f>
        <v>5460</v>
      </c>
    </row>
    <row r="6823" spans="1:29" x14ac:dyDescent="0.3">
      <c r="A6823" t="s">
        <v>28</v>
      </c>
      <c r="B6823" t="s">
        <v>29</v>
      </c>
      <c r="C6823" t="s">
        <v>54</v>
      </c>
      <c r="D6823" t="s">
        <v>187</v>
      </c>
      <c r="E6823" t="s">
        <v>32</v>
      </c>
      <c r="F6823" t="s">
        <v>113</v>
      </c>
      <c r="G6823">
        <v>65</v>
      </c>
      <c r="H6823">
        <v>409553</v>
      </c>
      <c r="I6823" t="s">
        <v>58</v>
      </c>
      <c r="J6823" s="3">
        <v>44058</v>
      </c>
      <c r="K6823">
        <v>1100</v>
      </c>
      <c r="L6823" t="s">
        <v>27190</v>
      </c>
      <c r="M6823" t="s">
        <v>843</v>
      </c>
      <c r="N6823" t="s">
        <v>27191</v>
      </c>
      <c r="O6823" t="s">
        <v>27192</v>
      </c>
      <c r="P6823" t="s">
        <v>71</v>
      </c>
      <c r="Q6823">
        <v>11</v>
      </c>
      <c r="R6823" t="s">
        <v>88</v>
      </c>
      <c r="S6823" t="s">
        <v>41</v>
      </c>
      <c r="T6823">
        <v>24387</v>
      </c>
      <c r="U6823" s="1">
        <v>45430</v>
      </c>
      <c r="V6823" t="s">
        <v>140</v>
      </c>
      <c r="W6823">
        <v>155109</v>
      </c>
      <c r="X6823" t="s">
        <v>27193</v>
      </c>
      <c r="Y6823">
        <v>394</v>
      </c>
      <c r="Z6823">
        <v>883</v>
      </c>
      <c r="AA6823">
        <v>6</v>
      </c>
      <c r="AB6823">
        <v>2119.2000000000003</v>
      </c>
      <c r="AC6823">
        <f>Table1_1[[#This Row],[Price]]*Table1_1[[#This Row],[Quantity]]</f>
        <v>5298</v>
      </c>
    </row>
    <row r="6824" spans="1:29" x14ac:dyDescent="0.3">
      <c r="A6824" t="s">
        <v>28</v>
      </c>
      <c r="B6824" t="s">
        <v>29</v>
      </c>
      <c r="C6824" t="s">
        <v>91</v>
      </c>
      <c r="D6824" t="s">
        <v>142</v>
      </c>
      <c r="E6824" t="s">
        <v>46</v>
      </c>
      <c r="F6824" t="s">
        <v>33</v>
      </c>
      <c r="G6824">
        <v>37</v>
      </c>
      <c r="H6824">
        <v>434127</v>
      </c>
      <c r="I6824" t="s">
        <v>58</v>
      </c>
      <c r="J6824" s="3">
        <v>44506</v>
      </c>
      <c r="K6824">
        <v>800</v>
      </c>
      <c r="L6824" t="s">
        <v>27194</v>
      </c>
      <c r="M6824" t="s">
        <v>101</v>
      </c>
      <c r="N6824" t="s">
        <v>27195</v>
      </c>
      <c r="O6824" t="s">
        <v>27196</v>
      </c>
      <c r="P6824" t="s">
        <v>39</v>
      </c>
      <c r="Q6824">
        <v>7</v>
      </c>
      <c r="R6824" t="s">
        <v>40</v>
      </c>
      <c r="S6824" t="s">
        <v>118</v>
      </c>
      <c r="T6824">
        <v>29349</v>
      </c>
      <c r="U6824" s="1">
        <v>45418</v>
      </c>
      <c r="V6824" t="s">
        <v>140</v>
      </c>
      <c r="W6824">
        <v>717983</v>
      </c>
      <c r="X6824" t="s">
        <v>27197</v>
      </c>
      <c r="Y6824">
        <v>602</v>
      </c>
      <c r="Z6824">
        <v>1916</v>
      </c>
      <c r="AA6824">
        <v>6</v>
      </c>
      <c r="AB6824">
        <v>4598.4000000000015</v>
      </c>
      <c r="AC6824">
        <f>Table1_1[[#This Row],[Price]]*Table1_1[[#This Row],[Quantity]]</f>
        <v>11496</v>
      </c>
    </row>
    <row r="6825" spans="1:29" x14ac:dyDescent="0.3">
      <c r="A6825" t="s">
        <v>28</v>
      </c>
      <c r="B6825" t="s">
        <v>29</v>
      </c>
      <c r="C6825" t="s">
        <v>148</v>
      </c>
      <c r="D6825" t="s">
        <v>92</v>
      </c>
      <c r="E6825" t="s">
        <v>32</v>
      </c>
      <c r="F6825" t="s">
        <v>355</v>
      </c>
      <c r="G6825">
        <v>21</v>
      </c>
      <c r="H6825">
        <v>412957</v>
      </c>
      <c r="I6825" t="s">
        <v>34</v>
      </c>
      <c r="J6825" s="3">
        <v>45257</v>
      </c>
      <c r="K6825">
        <v>1200</v>
      </c>
      <c r="L6825" t="s">
        <v>27198</v>
      </c>
      <c r="M6825" t="s">
        <v>263</v>
      </c>
      <c r="N6825" t="s">
        <v>27199</v>
      </c>
      <c r="O6825" t="s">
        <v>27200</v>
      </c>
      <c r="P6825" t="s">
        <v>51</v>
      </c>
      <c r="Q6825">
        <v>6</v>
      </c>
      <c r="R6825" t="s">
        <v>40</v>
      </c>
      <c r="S6825" t="s">
        <v>41</v>
      </c>
      <c r="T6825">
        <v>19552</v>
      </c>
      <c r="U6825" s="1">
        <v>45586</v>
      </c>
      <c r="V6825" t="s">
        <v>155</v>
      </c>
      <c r="W6825">
        <v>758928</v>
      </c>
      <c r="X6825" t="s">
        <v>27201</v>
      </c>
      <c r="Y6825">
        <v>558</v>
      </c>
      <c r="Z6825">
        <v>1876</v>
      </c>
      <c r="AA6825">
        <v>6</v>
      </c>
      <c r="AB6825">
        <v>4502.4000000000015</v>
      </c>
      <c r="AC6825">
        <f>Table1_1[[#This Row],[Price]]*Table1_1[[#This Row],[Quantity]]</f>
        <v>11256</v>
      </c>
    </row>
    <row r="6826" spans="1:29" x14ac:dyDescent="0.3">
      <c r="A6826" t="s">
        <v>28</v>
      </c>
      <c r="B6826" t="s">
        <v>29</v>
      </c>
      <c r="C6826" t="s">
        <v>157</v>
      </c>
      <c r="D6826" t="s">
        <v>364</v>
      </c>
      <c r="E6826" t="s">
        <v>56</v>
      </c>
      <c r="F6826" t="s">
        <v>135</v>
      </c>
      <c r="G6826">
        <v>11</v>
      </c>
      <c r="H6826">
        <v>432519</v>
      </c>
      <c r="I6826" t="s">
        <v>58</v>
      </c>
      <c r="J6826" s="3">
        <v>44399</v>
      </c>
      <c r="K6826">
        <v>1200</v>
      </c>
      <c r="L6826" t="s">
        <v>27202</v>
      </c>
      <c r="M6826" t="s">
        <v>1091</v>
      </c>
      <c r="N6826" t="s">
        <v>27203</v>
      </c>
      <c r="O6826" t="s">
        <v>27204</v>
      </c>
      <c r="P6826" t="s">
        <v>87</v>
      </c>
      <c r="Q6826">
        <v>4</v>
      </c>
      <c r="R6826" t="s">
        <v>88</v>
      </c>
      <c r="S6826" t="s">
        <v>41</v>
      </c>
      <c r="T6826">
        <v>54939</v>
      </c>
      <c r="U6826" s="1">
        <v>45441</v>
      </c>
      <c r="V6826" t="s">
        <v>140</v>
      </c>
      <c r="W6826">
        <v>746802</v>
      </c>
      <c r="X6826" t="s">
        <v>27205</v>
      </c>
      <c r="Y6826">
        <v>678</v>
      </c>
      <c r="Z6826">
        <v>1933</v>
      </c>
      <c r="AA6826">
        <v>7</v>
      </c>
      <c r="AB6826">
        <v>5412.4000000000015</v>
      </c>
      <c r="AC6826">
        <f>Table1_1[[#This Row],[Price]]*Table1_1[[#This Row],[Quantity]]</f>
        <v>13531</v>
      </c>
    </row>
    <row r="6827" spans="1:29" x14ac:dyDescent="0.3">
      <c r="A6827" t="s">
        <v>28</v>
      </c>
      <c r="B6827" t="s">
        <v>29</v>
      </c>
      <c r="C6827" t="s">
        <v>66</v>
      </c>
      <c r="D6827" t="s">
        <v>227</v>
      </c>
      <c r="E6827" t="s">
        <v>32</v>
      </c>
      <c r="F6827" t="s">
        <v>135</v>
      </c>
      <c r="G6827">
        <v>98</v>
      </c>
      <c r="H6827">
        <v>434977</v>
      </c>
      <c r="I6827" t="s">
        <v>58</v>
      </c>
      <c r="J6827" s="3">
        <v>45147</v>
      </c>
      <c r="K6827">
        <v>1100</v>
      </c>
      <c r="L6827" t="s">
        <v>27207</v>
      </c>
      <c r="M6827" t="s">
        <v>276</v>
      </c>
      <c r="N6827" t="s">
        <v>27208</v>
      </c>
      <c r="O6827" t="s">
        <v>27209</v>
      </c>
      <c r="P6827" t="s">
        <v>71</v>
      </c>
      <c r="Q6827">
        <v>6</v>
      </c>
      <c r="R6827" t="s">
        <v>40</v>
      </c>
      <c r="S6827" t="s">
        <v>41</v>
      </c>
      <c r="T6827">
        <v>33001</v>
      </c>
      <c r="U6827" s="1">
        <v>45343</v>
      </c>
      <c r="V6827" t="s">
        <v>119</v>
      </c>
      <c r="W6827">
        <v>203887</v>
      </c>
      <c r="X6827" t="s">
        <v>27210</v>
      </c>
      <c r="Y6827">
        <v>764</v>
      </c>
      <c r="Z6827">
        <v>2968</v>
      </c>
      <c r="AA6827">
        <v>8</v>
      </c>
      <c r="AB6827">
        <v>9497.6</v>
      </c>
      <c r="AC6827">
        <f>Table1_1[[#This Row],[Price]]*Table1_1[[#This Row],[Quantity]]</f>
        <v>23744</v>
      </c>
    </row>
    <row r="6828" spans="1:29" x14ac:dyDescent="0.3">
      <c r="A6828" t="s">
        <v>28</v>
      </c>
      <c r="B6828" t="s">
        <v>29</v>
      </c>
      <c r="C6828" t="s">
        <v>157</v>
      </c>
      <c r="D6828" t="s">
        <v>291</v>
      </c>
      <c r="E6828" t="s">
        <v>46</v>
      </c>
      <c r="F6828" t="s">
        <v>150</v>
      </c>
      <c r="G6828">
        <v>37</v>
      </c>
      <c r="H6828">
        <v>417457</v>
      </c>
      <c r="I6828" t="s">
        <v>34</v>
      </c>
      <c r="J6828" s="3">
        <v>45195</v>
      </c>
      <c r="K6828">
        <v>800</v>
      </c>
      <c r="L6828" t="s">
        <v>27211</v>
      </c>
      <c r="M6828" t="s">
        <v>552</v>
      </c>
      <c r="N6828" t="s">
        <v>27212</v>
      </c>
      <c r="O6828" t="s">
        <v>27213</v>
      </c>
      <c r="P6828" t="s">
        <v>51</v>
      </c>
      <c r="Q6828">
        <v>4</v>
      </c>
      <c r="R6828" t="s">
        <v>40</v>
      </c>
      <c r="S6828" t="s">
        <v>79</v>
      </c>
      <c r="T6828">
        <v>80283</v>
      </c>
      <c r="U6828" s="1">
        <v>45481</v>
      </c>
      <c r="V6828" t="s">
        <v>126</v>
      </c>
      <c r="W6828">
        <v>501949</v>
      </c>
      <c r="X6828" t="s">
        <v>27214</v>
      </c>
      <c r="Y6828">
        <v>616</v>
      </c>
      <c r="Z6828">
        <v>2237</v>
      </c>
      <c r="AA6828">
        <v>4</v>
      </c>
      <c r="AB6828">
        <v>3579.2000000000003</v>
      </c>
      <c r="AC6828">
        <f>Table1_1[[#This Row],[Price]]*Table1_1[[#This Row],[Quantity]]</f>
        <v>8948</v>
      </c>
    </row>
    <row r="6829" spans="1:29" x14ac:dyDescent="0.3">
      <c r="A6829" t="s">
        <v>28</v>
      </c>
      <c r="B6829" t="s">
        <v>29</v>
      </c>
      <c r="C6829" t="s">
        <v>66</v>
      </c>
      <c r="D6829" t="s">
        <v>105</v>
      </c>
      <c r="E6829" t="s">
        <v>32</v>
      </c>
      <c r="F6829" t="s">
        <v>83</v>
      </c>
      <c r="G6829">
        <v>69</v>
      </c>
      <c r="H6829">
        <v>437210</v>
      </c>
      <c r="I6829" t="s">
        <v>58</v>
      </c>
      <c r="J6829" s="3">
        <v>44281</v>
      </c>
      <c r="K6829">
        <v>1200</v>
      </c>
      <c r="L6829" t="s">
        <v>27216</v>
      </c>
      <c r="M6829" t="s">
        <v>49</v>
      </c>
      <c r="N6829" t="s">
        <v>27217</v>
      </c>
      <c r="O6829" t="s">
        <v>27218</v>
      </c>
      <c r="P6829" t="s">
        <v>71</v>
      </c>
      <c r="Q6829">
        <v>10</v>
      </c>
      <c r="R6829" t="s">
        <v>40</v>
      </c>
      <c r="S6829" t="s">
        <v>63</v>
      </c>
      <c r="T6829">
        <v>33713</v>
      </c>
      <c r="U6829" s="1">
        <v>45378</v>
      </c>
      <c r="V6829" t="s">
        <v>72</v>
      </c>
      <c r="W6829">
        <v>547503</v>
      </c>
      <c r="X6829" t="s">
        <v>27219</v>
      </c>
      <c r="Y6829">
        <v>584</v>
      </c>
      <c r="Z6829">
        <v>2149</v>
      </c>
      <c r="AA6829">
        <v>5</v>
      </c>
      <c r="AB6829">
        <v>4298</v>
      </c>
      <c r="AC6829">
        <f>Table1_1[[#This Row],[Price]]*Table1_1[[#This Row],[Quantity]]</f>
        <v>10745</v>
      </c>
    </row>
    <row r="6830" spans="1:29" x14ac:dyDescent="0.3">
      <c r="A6830" t="s">
        <v>28</v>
      </c>
      <c r="B6830" t="s">
        <v>29</v>
      </c>
      <c r="C6830" t="s">
        <v>44</v>
      </c>
      <c r="D6830" t="s">
        <v>170</v>
      </c>
      <c r="E6830" t="s">
        <v>56</v>
      </c>
      <c r="F6830" t="s">
        <v>106</v>
      </c>
      <c r="G6830">
        <v>12</v>
      </c>
      <c r="H6830">
        <v>418851</v>
      </c>
      <c r="I6830" t="s">
        <v>34</v>
      </c>
      <c r="J6830" s="3">
        <v>45449</v>
      </c>
      <c r="K6830">
        <v>1000</v>
      </c>
      <c r="L6830" t="s">
        <v>27220</v>
      </c>
      <c r="M6830" t="s">
        <v>293</v>
      </c>
      <c r="N6830" t="s">
        <v>27221</v>
      </c>
      <c r="O6830" t="s">
        <v>27222</v>
      </c>
      <c r="P6830" t="s">
        <v>51</v>
      </c>
      <c r="Q6830">
        <v>19</v>
      </c>
      <c r="R6830" t="s">
        <v>88</v>
      </c>
      <c r="S6830" t="s">
        <v>63</v>
      </c>
      <c r="T6830">
        <v>89705</v>
      </c>
      <c r="U6830" s="1">
        <v>45416</v>
      </c>
      <c r="V6830" t="s">
        <v>140</v>
      </c>
      <c r="W6830">
        <v>541710</v>
      </c>
      <c r="X6830" t="s">
        <v>27223</v>
      </c>
      <c r="Y6830">
        <v>618</v>
      </c>
      <c r="Z6830">
        <v>1401</v>
      </c>
      <c r="AA6830">
        <v>4</v>
      </c>
      <c r="AB6830">
        <v>2241.6</v>
      </c>
      <c r="AC6830">
        <f>Table1_1[[#This Row],[Price]]*Table1_1[[#This Row],[Quantity]]</f>
        <v>5604</v>
      </c>
    </row>
    <row r="6831" spans="1:29" x14ac:dyDescent="0.3">
      <c r="A6831" t="s">
        <v>28</v>
      </c>
      <c r="B6831" t="s">
        <v>29</v>
      </c>
      <c r="C6831" t="s">
        <v>148</v>
      </c>
      <c r="D6831" t="s">
        <v>220</v>
      </c>
      <c r="E6831" t="s">
        <v>46</v>
      </c>
      <c r="F6831" t="s">
        <v>106</v>
      </c>
      <c r="G6831">
        <v>1</v>
      </c>
      <c r="H6831">
        <v>430871</v>
      </c>
      <c r="I6831" t="s">
        <v>58</v>
      </c>
      <c r="J6831" s="3">
        <v>44270</v>
      </c>
      <c r="K6831">
        <v>1100</v>
      </c>
      <c r="L6831" t="s">
        <v>27224</v>
      </c>
      <c r="M6831" t="s">
        <v>487</v>
      </c>
      <c r="N6831" t="s">
        <v>27225</v>
      </c>
      <c r="O6831">
        <v>1042201575</v>
      </c>
      <c r="P6831" t="s">
        <v>39</v>
      </c>
      <c r="Q6831">
        <v>19</v>
      </c>
      <c r="R6831" t="s">
        <v>40</v>
      </c>
      <c r="S6831" t="s">
        <v>118</v>
      </c>
      <c r="T6831">
        <v>56699</v>
      </c>
      <c r="U6831" s="1">
        <v>45495</v>
      </c>
      <c r="V6831" t="s">
        <v>126</v>
      </c>
      <c r="W6831">
        <v>712188</v>
      </c>
      <c r="X6831" t="s">
        <v>27226</v>
      </c>
      <c r="Y6831">
        <v>274</v>
      </c>
      <c r="Z6831">
        <v>2283</v>
      </c>
      <c r="AA6831">
        <v>2</v>
      </c>
      <c r="AB6831">
        <v>1826.4</v>
      </c>
      <c r="AC6831">
        <f>Table1_1[[#This Row],[Price]]*Table1_1[[#This Row],[Quantity]]</f>
        <v>4566</v>
      </c>
    </row>
    <row r="6832" spans="1:29" x14ac:dyDescent="0.3">
      <c r="A6832" t="s">
        <v>28</v>
      </c>
      <c r="B6832" t="s">
        <v>29</v>
      </c>
      <c r="C6832" t="s">
        <v>66</v>
      </c>
      <c r="D6832" t="s">
        <v>227</v>
      </c>
      <c r="E6832" t="s">
        <v>46</v>
      </c>
      <c r="F6832" t="s">
        <v>135</v>
      </c>
      <c r="G6832">
        <v>83</v>
      </c>
      <c r="H6832">
        <v>423237</v>
      </c>
      <c r="I6832" t="s">
        <v>58</v>
      </c>
      <c r="J6832" s="3">
        <v>44642</v>
      </c>
      <c r="K6832">
        <v>1200</v>
      </c>
      <c r="L6832" t="s">
        <v>27227</v>
      </c>
      <c r="M6832" t="s">
        <v>165</v>
      </c>
      <c r="N6832" t="s">
        <v>27228</v>
      </c>
      <c r="O6832" t="s">
        <v>27229</v>
      </c>
      <c r="P6832" t="s">
        <v>71</v>
      </c>
      <c r="Q6832">
        <v>8</v>
      </c>
      <c r="R6832" t="s">
        <v>88</v>
      </c>
      <c r="S6832" t="s">
        <v>118</v>
      </c>
      <c r="T6832">
        <v>27627</v>
      </c>
      <c r="U6832" s="1">
        <v>45338</v>
      </c>
      <c r="V6832" t="s">
        <v>119</v>
      </c>
      <c r="W6832">
        <v>213138</v>
      </c>
      <c r="X6832" t="s">
        <v>27230</v>
      </c>
      <c r="Y6832">
        <v>514</v>
      </c>
      <c r="Z6832">
        <v>2710</v>
      </c>
      <c r="AA6832">
        <v>7</v>
      </c>
      <c r="AB6832">
        <v>7588</v>
      </c>
      <c r="AC6832">
        <f>Table1_1[[#This Row],[Price]]*Table1_1[[#This Row],[Quantity]]</f>
        <v>18970</v>
      </c>
    </row>
    <row r="6833" spans="1:29" x14ac:dyDescent="0.3">
      <c r="A6833" t="s">
        <v>28</v>
      </c>
      <c r="B6833" t="s">
        <v>29</v>
      </c>
      <c r="C6833" t="s">
        <v>30</v>
      </c>
      <c r="D6833" t="s">
        <v>163</v>
      </c>
      <c r="E6833" t="s">
        <v>46</v>
      </c>
      <c r="F6833" t="s">
        <v>135</v>
      </c>
      <c r="G6833">
        <v>78</v>
      </c>
      <c r="H6833">
        <v>423070</v>
      </c>
      <c r="I6833" t="s">
        <v>58</v>
      </c>
      <c r="J6833" s="3">
        <v>45406</v>
      </c>
      <c r="K6833">
        <v>800</v>
      </c>
      <c r="L6833" t="s">
        <v>27231</v>
      </c>
      <c r="M6833" t="s">
        <v>308</v>
      </c>
      <c r="N6833" t="s">
        <v>27232</v>
      </c>
      <c r="O6833" t="s">
        <v>27233</v>
      </c>
      <c r="P6833" t="s">
        <v>39</v>
      </c>
      <c r="Q6833">
        <v>19</v>
      </c>
      <c r="R6833" t="s">
        <v>88</v>
      </c>
      <c r="S6833" t="s">
        <v>118</v>
      </c>
      <c r="T6833">
        <v>89570</v>
      </c>
      <c r="U6833" s="1">
        <v>45347</v>
      </c>
      <c r="V6833" t="s">
        <v>119</v>
      </c>
      <c r="W6833">
        <v>992667</v>
      </c>
      <c r="X6833" t="s">
        <v>27234</v>
      </c>
      <c r="Y6833">
        <v>765</v>
      </c>
      <c r="Z6833">
        <v>2259</v>
      </c>
      <c r="AA6833">
        <v>3</v>
      </c>
      <c r="AB6833">
        <v>2710.8</v>
      </c>
      <c r="AC6833">
        <f>Table1_1[[#This Row],[Price]]*Table1_1[[#This Row],[Quantity]]</f>
        <v>6777</v>
      </c>
    </row>
    <row r="6834" spans="1:29" x14ac:dyDescent="0.3">
      <c r="A6834" t="s">
        <v>28</v>
      </c>
      <c r="B6834" t="s">
        <v>29</v>
      </c>
      <c r="C6834" t="s">
        <v>193</v>
      </c>
      <c r="D6834" t="s">
        <v>317</v>
      </c>
      <c r="E6834" t="s">
        <v>32</v>
      </c>
      <c r="F6834" t="s">
        <v>175</v>
      </c>
      <c r="G6834">
        <v>45</v>
      </c>
      <c r="H6834">
        <v>403804</v>
      </c>
      <c r="I6834" t="s">
        <v>58</v>
      </c>
      <c r="J6834" s="3">
        <v>45530</v>
      </c>
      <c r="K6834">
        <v>1000</v>
      </c>
      <c r="L6834" t="s">
        <v>27235</v>
      </c>
      <c r="M6834" t="s">
        <v>1305</v>
      </c>
      <c r="N6834" t="s">
        <v>27236</v>
      </c>
      <c r="O6834" t="s">
        <v>27237</v>
      </c>
      <c r="P6834" t="s">
        <v>87</v>
      </c>
      <c r="Q6834">
        <v>4</v>
      </c>
      <c r="R6834" t="s">
        <v>40</v>
      </c>
      <c r="S6834" t="s">
        <v>63</v>
      </c>
      <c r="T6834">
        <v>70057</v>
      </c>
      <c r="U6834" s="1">
        <v>45481</v>
      </c>
      <c r="V6834" t="s">
        <v>126</v>
      </c>
      <c r="W6834">
        <v>835979</v>
      </c>
      <c r="X6834" t="s">
        <v>27238</v>
      </c>
      <c r="Y6834">
        <v>878</v>
      </c>
      <c r="Z6834">
        <v>1558</v>
      </c>
      <c r="AA6834">
        <v>6</v>
      </c>
      <c r="AB6834">
        <v>3739.2000000000003</v>
      </c>
      <c r="AC6834">
        <f>Table1_1[[#This Row],[Price]]*Table1_1[[#This Row],[Quantity]]</f>
        <v>9348</v>
      </c>
    </row>
    <row r="6835" spans="1:29" x14ac:dyDescent="0.3">
      <c r="A6835" t="s">
        <v>28</v>
      </c>
      <c r="B6835" t="s">
        <v>29</v>
      </c>
      <c r="C6835" t="s">
        <v>54</v>
      </c>
      <c r="D6835" t="s">
        <v>380</v>
      </c>
      <c r="E6835" t="s">
        <v>56</v>
      </c>
      <c r="F6835" t="s">
        <v>47</v>
      </c>
      <c r="G6835">
        <v>33</v>
      </c>
      <c r="H6835">
        <v>425209</v>
      </c>
      <c r="I6835" t="s">
        <v>58</v>
      </c>
      <c r="J6835" s="3">
        <v>45039</v>
      </c>
      <c r="K6835">
        <v>800</v>
      </c>
      <c r="L6835" t="s">
        <v>27239</v>
      </c>
      <c r="M6835" t="s">
        <v>195</v>
      </c>
      <c r="N6835" t="s">
        <v>27240</v>
      </c>
      <c r="O6835" t="s">
        <v>27241</v>
      </c>
      <c r="P6835" t="s">
        <v>51</v>
      </c>
      <c r="Q6835">
        <v>15</v>
      </c>
      <c r="R6835" t="s">
        <v>40</v>
      </c>
      <c r="S6835" t="s">
        <v>63</v>
      </c>
      <c r="T6835">
        <v>70324</v>
      </c>
      <c r="U6835" s="1">
        <v>45593</v>
      </c>
      <c r="V6835" t="s">
        <v>155</v>
      </c>
      <c r="W6835">
        <v>264173</v>
      </c>
      <c r="X6835" t="s">
        <v>27242</v>
      </c>
      <c r="Y6835">
        <v>826</v>
      </c>
      <c r="Z6835">
        <v>834</v>
      </c>
      <c r="AA6835">
        <v>6</v>
      </c>
      <c r="AB6835">
        <v>2001.6000000000001</v>
      </c>
      <c r="AC6835">
        <f>Table1_1[[#This Row],[Price]]*Table1_1[[#This Row],[Quantity]]</f>
        <v>5004</v>
      </c>
    </row>
    <row r="6836" spans="1:29" x14ac:dyDescent="0.3">
      <c r="A6836" t="s">
        <v>28</v>
      </c>
      <c r="B6836" t="s">
        <v>29</v>
      </c>
      <c r="C6836" t="s">
        <v>193</v>
      </c>
      <c r="D6836" t="s">
        <v>45</v>
      </c>
      <c r="E6836" t="s">
        <v>46</v>
      </c>
      <c r="F6836" t="s">
        <v>99</v>
      </c>
      <c r="G6836">
        <v>37</v>
      </c>
      <c r="H6836">
        <v>410651</v>
      </c>
      <c r="I6836" t="s">
        <v>34</v>
      </c>
      <c r="J6836" s="3">
        <v>44698</v>
      </c>
      <c r="K6836">
        <v>1100</v>
      </c>
      <c r="L6836" t="s">
        <v>27244</v>
      </c>
      <c r="M6836" t="s">
        <v>869</v>
      </c>
      <c r="N6836" t="s">
        <v>27245</v>
      </c>
      <c r="O6836" t="s">
        <v>27246</v>
      </c>
      <c r="P6836" t="s">
        <v>51</v>
      </c>
      <c r="Q6836">
        <v>19</v>
      </c>
      <c r="R6836" t="s">
        <v>40</v>
      </c>
      <c r="S6836" t="s">
        <v>63</v>
      </c>
      <c r="T6836">
        <v>67154</v>
      </c>
      <c r="U6836" s="1">
        <v>45400</v>
      </c>
      <c r="V6836" t="s">
        <v>80</v>
      </c>
      <c r="W6836">
        <v>277310</v>
      </c>
      <c r="X6836" t="s">
        <v>27247</v>
      </c>
      <c r="Y6836">
        <v>976</v>
      </c>
      <c r="Z6836">
        <v>2960</v>
      </c>
      <c r="AA6836">
        <v>6</v>
      </c>
      <c r="AB6836">
        <v>7104</v>
      </c>
      <c r="AC6836">
        <f>Table1_1[[#This Row],[Price]]*Table1_1[[#This Row],[Quantity]]</f>
        <v>17760</v>
      </c>
    </row>
    <row r="6837" spans="1:29" x14ac:dyDescent="0.3">
      <c r="A6837" t="s">
        <v>28</v>
      </c>
      <c r="B6837" t="s">
        <v>29</v>
      </c>
      <c r="C6837" t="s">
        <v>44</v>
      </c>
      <c r="D6837" t="s">
        <v>31</v>
      </c>
      <c r="E6837" t="s">
        <v>56</v>
      </c>
      <c r="F6837" t="s">
        <v>355</v>
      </c>
      <c r="G6837">
        <v>66</v>
      </c>
      <c r="H6837">
        <v>413036</v>
      </c>
      <c r="I6837" t="s">
        <v>58</v>
      </c>
      <c r="J6837" s="3">
        <v>44620</v>
      </c>
      <c r="K6837">
        <v>1400</v>
      </c>
      <c r="L6837" t="s">
        <v>27248</v>
      </c>
      <c r="M6837" t="s">
        <v>68</v>
      </c>
      <c r="N6837" t="s">
        <v>27249</v>
      </c>
      <c r="O6837" t="s">
        <v>27250</v>
      </c>
      <c r="P6837" t="s">
        <v>71</v>
      </c>
      <c r="Q6837">
        <v>10</v>
      </c>
      <c r="R6837" t="s">
        <v>40</v>
      </c>
      <c r="S6837" t="s">
        <v>118</v>
      </c>
      <c r="T6837">
        <v>11707</v>
      </c>
      <c r="U6837" s="1">
        <v>45296</v>
      </c>
      <c r="V6837" t="s">
        <v>111</v>
      </c>
      <c r="W6837">
        <v>143176</v>
      </c>
      <c r="X6837" t="s">
        <v>27251</v>
      </c>
      <c r="Y6837">
        <v>629</v>
      </c>
      <c r="Z6837">
        <v>1609</v>
      </c>
      <c r="AA6837">
        <v>3</v>
      </c>
      <c r="AB6837">
        <v>1930.8000000000002</v>
      </c>
      <c r="AC6837">
        <f>Table1_1[[#This Row],[Price]]*Table1_1[[#This Row],[Quantity]]</f>
        <v>4827</v>
      </c>
    </row>
    <row r="6838" spans="1:29" x14ac:dyDescent="0.3">
      <c r="A6838" t="s">
        <v>28</v>
      </c>
      <c r="B6838" t="s">
        <v>29</v>
      </c>
      <c r="C6838" t="s">
        <v>157</v>
      </c>
      <c r="D6838" t="s">
        <v>467</v>
      </c>
      <c r="E6838" t="s">
        <v>56</v>
      </c>
      <c r="F6838" t="s">
        <v>150</v>
      </c>
      <c r="G6838">
        <v>3</v>
      </c>
      <c r="H6838">
        <v>431215</v>
      </c>
      <c r="I6838" t="s">
        <v>58</v>
      </c>
      <c r="J6838" s="3">
        <v>44178</v>
      </c>
      <c r="K6838">
        <v>1300</v>
      </c>
      <c r="L6838" t="s">
        <v>27253</v>
      </c>
      <c r="M6838" t="s">
        <v>195</v>
      </c>
      <c r="N6838" t="s">
        <v>27254</v>
      </c>
      <c r="O6838" t="s">
        <v>27255</v>
      </c>
      <c r="P6838" t="s">
        <v>71</v>
      </c>
      <c r="Q6838">
        <v>13</v>
      </c>
      <c r="R6838" t="s">
        <v>88</v>
      </c>
      <c r="S6838" t="s">
        <v>41</v>
      </c>
      <c r="T6838">
        <v>15581</v>
      </c>
      <c r="U6838" s="1">
        <v>45365</v>
      </c>
      <c r="V6838" t="s">
        <v>72</v>
      </c>
      <c r="W6838">
        <v>394343</v>
      </c>
      <c r="X6838" t="s">
        <v>27256</v>
      </c>
      <c r="Y6838">
        <v>440</v>
      </c>
      <c r="Z6838">
        <v>1521</v>
      </c>
      <c r="AA6838">
        <v>1</v>
      </c>
      <c r="AB6838">
        <v>608.4</v>
      </c>
      <c r="AC6838">
        <f>Table1_1[[#This Row],[Price]]*Table1_1[[#This Row],[Quantity]]</f>
        <v>1521</v>
      </c>
    </row>
    <row r="6839" spans="1:29" x14ac:dyDescent="0.3">
      <c r="A6839" t="s">
        <v>28</v>
      </c>
      <c r="B6839" t="s">
        <v>29</v>
      </c>
      <c r="C6839" t="s">
        <v>30</v>
      </c>
      <c r="D6839" t="s">
        <v>637</v>
      </c>
      <c r="E6839" t="s">
        <v>46</v>
      </c>
      <c r="F6839" t="s">
        <v>57</v>
      </c>
      <c r="G6839">
        <v>97</v>
      </c>
      <c r="H6839">
        <v>417910</v>
      </c>
      <c r="I6839" t="s">
        <v>58</v>
      </c>
      <c r="J6839" s="3">
        <v>43931</v>
      </c>
      <c r="K6839">
        <v>1100</v>
      </c>
      <c r="L6839" t="s">
        <v>27257</v>
      </c>
      <c r="M6839" t="s">
        <v>596</v>
      </c>
      <c r="N6839" t="s">
        <v>27258</v>
      </c>
      <c r="O6839" t="s">
        <v>27259</v>
      </c>
      <c r="P6839" t="s">
        <v>39</v>
      </c>
      <c r="Q6839">
        <v>17</v>
      </c>
      <c r="R6839" t="s">
        <v>40</v>
      </c>
      <c r="S6839" t="s">
        <v>79</v>
      </c>
      <c r="T6839">
        <v>73387</v>
      </c>
      <c r="U6839" s="1">
        <v>45374</v>
      </c>
      <c r="V6839" t="s">
        <v>72</v>
      </c>
      <c r="W6839">
        <v>125078</v>
      </c>
      <c r="X6839" t="s">
        <v>27260</v>
      </c>
      <c r="Y6839">
        <v>820</v>
      </c>
      <c r="Z6839">
        <v>2847</v>
      </c>
      <c r="AA6839">
        <v>4</v>
      </c>
      <c r="AB6839">
        <v>4555.2</v>
      </c>
      <c r="AC6839">
        <f>Table1_1[[#This Row],[Price]]*Table1_1[[#This Row],[Quantity]]</f>
        <v>11388</v>
      </c>
    </row>
    <row r="6840" spans="1:29" x14ac:dyDescent="0.3">
      <c r="A6840" t="s">
        <v>28</v>
      </c>
      <c r="B6840" t="s">
        <v>29</v>
      </c>
      <c r="C6840" t="s">
        <v>193</v>
      </c>
      <c r="D6840" t="s">
        <v>261</v>
      </c>
      <c r="E6840" t="s">
        <v>46</v>
      </c>
      <c r="F6840" t="s">
        <v>83</v>
      </c>
      <c r="G6840">
        <v>52</v>
      </c>
      <c r="H6840">
        <v>400917</v>
      </c>
      <c r="I6840" t="s">
        <v>34</v>
      </c>
      <c r="J6840" s="3">
        <v>44650</v>
      </c>
      <c r="K6840">
        <v>1200</v>
      </c>
      <c r="L6840" t="s">
        <v>15859</v>
      </c>
      <c r="M6840" t="s">
        <v>1366</v>
      </c>
      <c r="N6840" t="s">
        <v>27261</v>
      </c>
      <c r="O6840" t="s">
        <v>27262</v>
      </c>
      <c r="P6840" t="s">
        <v>87</v>
      </c>
      <c r="Q6840">
        <v>10</v>
      </c>
      <c r="R6840" t="s">
        <v>88</v>
      </c>
      <c r="S6840" t="s">
        <v>118</v>
      </c>
      <c r="T6840">
        <v>40824</v>
      </c>
      <c r="U6840" s="1">
        <v>45532</v>
      </c>
      <c r="V6840" t="s">
        <v>64</v>
      </c>
      <c r="W6840">
        <v>643752</v>
      </c>
      <c r="X6840" t="s">
        <v>27263</v>
      </c>
      <c r="Y6840">
        <v>606</v>
      </c>
      <c r="Z6840">
        <v>2306</v>
      </c>
      <c r="AA6840">
        <v>3</v>
      </c>
      <c r="AB6840">
        <v>2767.2000000000003</v>
      </c>
      <c r="AC6840">
        <f>Table1_1[[#This Row],[Price]]*Table1_1[[#This Row],[Quantity]]</f>
        <v>6918</v>
      </c>
    </row>
    <row r="6841" spans="1:29" x14ac:dyDescent="0.3">
      <c r="A6841" t="s">
        <v>28</v>
      </c>
      <c r="B6841" t="s">
        <v>29</v>
      </c>
      <c r="C6841" t="s">
        <v>91</v>
      </c>
      <c r="D6841" t="s">
        <v>237</v>
      </c>
      <c r="E6841" t="s">
        <v>46</v>
      </c>
      <c r="F6841" t="s">
        <v>47</v>
      </c>
      <c r="G6841">
        <v>86</v>
      </c>
      <c r="H6841">
        <v>402327</v>
      </c>
      <c r="I6841" t="s">
        <v>34</v>
      </c>
      <c r="J6841" s="3">
        <v>44911</v>
      </c>
      <c r="K6841">
        <v>1200</v>
      </c>
      <c r="L6841" t="s">
        <v>27265</v>
      </c>
      <c r="M6841" t="s">
        <v>394</v>
      </c>
      <c r="N6841" t="s">
        <v>27266</v>
      </c>
      <c r="O6841" t="s">
        <v>27267</v>
      </c>
      <c r="P6841" t="s">
        <v>71</v>
      </c>
      <c r="Q6841">
        <v>20</v>
      </c>
      <c r="R6841" t="s">
        <v>88</v>
      </c>
      <c r="S6841" t="s">
        <v>118</v>
      </c>
      <c r="T6841">
        <v>90508</v>
      </c>
      <c r="U6841" s="1">
        <v>45477</v>
      </c>
      <c r="V6841" t="s">
        <v>126</v>
      </c>
      <c r="W6841">
        <v>854944</v>
      </c>
      <c r="X6841" t="s">
        <v>27268</v>
      </c>
      <c r="Y6841">
        <v>870</v>
      </c>
      <c r="Z6841">
        <v>2100</v>
      </c>
      <c r="AA6841">
        <v>5</v>
      </c>
      <c r="AB6841">
        <v>4200</v>
      </c>
      <c r="AC6841">
        <f>Table1_1[[#This Row],[Price]]*Table1_1[[#This Row],[Quantity]]</f>
        <v>10500</v>
      </c>
    </row>
    <row r="6842" spans="1:29" x14ac:dyDescent="0.3">
      <c r="A6842" t="s">
        <v>28</v>
      </c>
      <c r="B6842" t="s">
        <v>29</v>
      </c>
      <c r="C6842" t="s">
        <v>30</v>
      </c>
      <c r="D6842" t="s">
        <v>317</v>
      </c>
      <c r="E6842" t="s">
        <v>32</v>
      </c>
      <c r="F6842" t="s">
        <v>113</v>
      </c>
      <c r="G6842">
        <v>57</v>
      </c>
      <c r="H6842">
        <v>417230</v>
      </c>
      <c r="I6842" t="s">
        <v>34</v>
      </c>
      <c r="J6842" s="3">
        <v>44360</v>
      </c>
      <c r="K6842">
        <v>1100</v>
      </c>
      <c r="L6842" t="s">
        <v>27269</v>
      </c>
      <c r="M6842" t="s">
        <v>818</v>
      </c>
      <c r="N6842" t="s">
        <v>27270</v>
      </c>
      <c r="O6842" t="s">
        <v>27271</v>
      </c>
      <c r="P6842" t="s">
        <v>87</v>
      </c>
      <c r="Q6842">
        <v>10</v>
      </c>
      <c r="R6842" t="s">
        <v>88</v>
      </c>
      <c r="S6842" t="s">
        <v>63</v>
      </c>
      <c r="T6842">
        <v>97582</v>
      </c>
      <c r="U6842" s="1">
        <v>45531</v>
      </c>
      <c r="V6842" t="s">
        <v>64</v>
      </c>
      <c r="W6842">
        <v>240341</v>
      </c>
      <c r="X6842" t="s">
        <v>27272</v>
      </c>
      <c r="Y6842">
        <v>556</v>
      </c>
      <c r="Z6842">
        <v>1268</v>
      </c>
      <c r="AA6842">
        <v>8</v>
      </c>
      <c r="AB6842">
        <v>4057.6000000000004</v>
      </c>
      <c r="AC6842">
        <f>Table1_1[[#This Row],[Price]]*Table1_1[[#This Row],[Quantity]]</f>
        <v>10144</v>
      </c>
    </row>
    <row r="6843" spans="1:29" x14ac:dyDescent="0.3">
      <c r="A6843" t="s">
        <v>28</v>
      </c>
      <c r="B6843" t="s">
        <v>29</v>
      </c>
      <c r="C6843" t="s">
        <v>44</v>
      </c>
      <c r="D6843" t="s">
        <v>254</v>
      </c>
      <c r="E6843" t="s">
        <v>56</v>
      </c>
      <c r="F6843" t="s">
        <v>135</v>
      </c>
      <c r="G6843">
        <v>99</v>
      </c>
      <c r="H6843">
        <v>437467</v>
      </c>
      <c r="I6843" t="s">
        <v>58</v>
      </c>
      <c r="J6843" s="3">
        <v>45404</v>
      </c>
      <c r="K6843">
        <v>1300</v>
      </c>
      <c r="L6843" t="s">
        <v>27273</v>
      </c>
      <c r="M6843" t="s">
        <v>1366</v>
      </c>
      <c r="N6843" t="s">
        <v>27274</v>
      </c>
      <c r="O6843" t="s">
        <v>27275</v>
      </c>
      <c r="P6843" t="s">
        <v>87</v>
      </c>
      <c r="Q6843">
        <v>19</v>
      </c>
      <c r="R6843" t="s">
        <v>88</v>
      </c>
      <c r="S6843" t="s">
        <v>118</v>
      </c>
      <c r="T6843">
        <v>79292</v>
      </c>
      <c r="U6843" s="1">
        <v>45454</v>
      </c>
      <c r="V6843" t="s">
        <v>52</v>
      </c>
      <c r="W6843">
        <v>641984</v>
      </c>
      <c r="X6843" t="s">
        <v>20343</v>
      </c>
      <c r="Y6843">
        <v>757</v>
      </c>
      <c r="Z6843">
        <v>2344</v>
      </c>
      <c r="AA6843">
        <v>3</v>
      </c>
      <c r="AB6843">
        <v>2812.8</v>
      </c>
      <c r="AC6843">
        <f>Table1_1[[#This Row],[Price]]*Table1_1[[#This Row],[Quantity]]</f>
        <v>7032</v>
      </c>
    </row>
    <row r="6844" spans="1:29" x14ac:dyDescent="0.3">
      <c r="A6844" t="s">
        <v>28</v>
      </c>
      <c r="B6844" t="s">
        <v>29</v>
      </c>
      <c r="C6844" t="s">
        <v>44</v>
      </c>
      <c r="D6844" t="s">
        <v>611</v>
      </c>
      <c r="E6844" t="s">
        <v>56</v>
      </c>
      <c r="F6844" t="s">
        <v>33</v>
      </c>
      <c r="G6844">
        <v>8</v>
      </c>
      <c r="H6844">
        <v>437284</v>
      </c>
      <c r="I6844" t="s">
        <v>34</v>
      </c>
      <c r="J6844" s="3">
        <v>43858</v>
      </c>
      <c r="K6844">
        <v>1300</v>
      </c>
      <c r="L6844" t="s">
        <v>27276</v>
      </c>
      <c r="M6844" t="s">
        <v>211</v>
      </c>
      <c r="N6844" t="s">
        <v>27277</v>
      </c>
      <c r="O6844" t="s">
        <v>27278</v>
      </c>
      <c r="P6844" t="s">
        <v>39</v>
      </c>
      <c r="Q6844">
        <v>13</v>
      </c>
      <c r="R6844" t="s">
        <v>88</v>
      </c>
      <c r="S6844" t="s">
        <v>118</v>
      </c>
      <c r="T6844">
        <v>31371</v>
      </c>
      <c r="U6844" s="1">
        <v>45395</v>
      </c>
      <c r="V6844" t="s">
        <v>80</v>
      </c>
      <c r="W6844">
        <v>578777</v>
      </c>
      <c r="X6844" t="s">
        <v>27279</v>
      </c>
      <c r="Y6844">
        <v>747</v>
      </c>
      <c r="Z6844">
        <v>527</v>
      </c>
      <c r="AA6844">
        <v>5</v>
      </c>
      <c r="AB6844">
        <v>1054</v>
      </c>
      <c r="AC6844">
        <f>Table1_1[[#This Row],[Price]]*Table1_1[[#This Row],[Quantity]]</f>
        <v>2635</v>
      </c>
    </row>
    <row r="6845" spans="1:29" x14ac:dyDescent="0.3">
      <c r="A6845" t="s">
        <v>28</v>
      </c>
      <c r="B6845" t="s">
        <v>29</v>
      </c>
      <c r="C6845" t="s">
        <v>44</v>
      </c>
      <c r="D6845" t="s">
        <v>524</v>
      </c>
      <c r="E6845" t="s">
        <v>32</v>
      </c>
      <c r="F6845" t="s">
        <v>83</v>
      </c>
      <c r="G6845">
        <v>18</v>
      </c>
      <c r="H6845">
        <v>439557</v>
      </c>
      <c r="I6845" t="s">
        <v>34</v>
      </c>
      <c r="J6845" s="3">
        <v>45548</v>
      </c>
      <c r="K6845">
        <v>800</v>
      </c>
      <c r="L6845" t="s">
        <v>27280</v>
      </c>
      <c r="M6845" t="s">
        <v>216</v>
      </c>
      <c r="N6845" t="s">
        <v>27281</v>
      </c>
      <c r="O6845" t="s">
        <v>27282</v>
      </c>
      <c r="P6845" t="s">
        <v>71</v>
      </c>
      <c r="Q6845">
        <v>4</v>
      </c>
      <c r="R6845" t="s">
        <v>40</v>
      </c>
      <c r="S6845" t="s">
        <v>79</v>
      </c>
      <c r="T6845">
        <v>60028</v>
      </c>
      <c r="U6845" s="1">
        <v>45367</v>
      </c>
      <c r="V6845" t="s">
        <v>72</v>
      </c>
      <c r="W6845">
        <v>144004</v>
      </c>
      <c r="X6845" t="s">
        <v>27283</v>
      </c>
      <c r="Y6845">
        <v>780</v>
      </c>
      <c r="Z6845">
        <v>1946</v>
      </c>
      <c r="AA6845">
        <v>4</v>
      </c>
      <c r="AB6845">
        <v>3113.6000000000004</v>
      </c>
      <c r="AC6845">
        <f>Table1_1[[#This Row],[Price]]*Table1_1[[#This Row],[Quantity]]</f>
        <v>7784</v>
      </c>
    </row>
    <row r="6846" spans="1:29" x14ac:dyDescent="0.3">
      <c r="A6846" t="s">
        <v>28</v>
      </c>
      <c r="B6846" t="s">
        <v>29</v>
      </c>
      <c r="C6846" t="s">
        <v>30</v>
      </c>
      <c r="D6846" t="s">
        <v>442</v>
      </c>
      <c r="E6846" t="s">
        <v>46</v>
      </c>
      <c r="F6846" t="s">
        <v>113</v>
      </c>
      <c r="G6846">
        <v>33</v>
      </c>
      <c r="H6846">
        <v>414971</v>
      </c>
      <c r="I6846" t="s">
        <v>58</v>
      </c>
      <c r="J6846" s="3">
        <v>43982</v>
      </c>
      <c r="K6846">
        <v>950</v>
      </c>
      <c r="L6846" t="s">
        <v>27284</v>
      </c>
      <c r="M6846" t="s">
        <v>568</v>
      </c>
      <c r="N6846" t="s">
        <v>27285</v>
      </c>
      <c r="O6846" t="s">
        <v>27286</v>
      </c>
      <c r="P6846" t="s">
        <v>71</v>
      </c>
      <c r="Q6846">
        <v>6</v>
      </c>
      <c r="R6846" t="s">
        <v>88</v>
      </c>
      <c r="S6846" t="s">
        <v>63</v>
      </c>
      <c r="T6846">
        <v>98357</v>
      </c>
      <c r="U6846" s="1">
        <v>45375</v>
      </c>
      <c r="V6846" t="s">
        <v>72</v>
      </c>
      <c r="W6846">
        <v>716248</v>
      </c>
      <c r="X6846" t="s">
        <v>27287</v>
      </c>
      <c r="Y6846">
        <v>321</v>
      </c>
      <c r="Z6846">
        <v>909</v>
      </c>
      <c r="AA6846">
        <v>7</v>
      </c>
      <c r="AB6846">
        <v>2545.2000000000003</v>
      </c>
      <c r="AC6846">
        <f>Table1_1[[#This Row],[Price]]*Table1_1[[#This Row],[Quantity]]</f>
        <v>6363</v>
      </c>
    </row>
    <row r="6847" spans="1:29" x14ac:dyDescent="0.3">
      <c r="A6847" t="s">
        <v>28</v>
      </c>
      <c r="B6847" t="s">
        <v>29</v>
      </c>
      <c r="C6847" t="s">
        <v>91</v>
      </c>
      <c r="D6847" t="s">
        <v>134</v>
      </c>
      <c r="E6847" t="s">
        <v>32</v>
      </c>
      <c r="F6847" t="s">
        <v>150</v>
      </c>
      <c r="G6847">
        <v>94</v>
      </c>
      <c r="H6847">
        <v>424153</v>
      </c>
      <c r="I6847" t="s">
        <v>58</v>
      </c>
      <c r="J6847" s="3">
        <v>43856</v>
      </c>
      <c r="K6847">
        <v>800</v>
      </c>
      <c r="L6847" t="s">
        <v>27289</v>
      </c>
      <c r="M6847" t="s">
        <v>256</v>
      </c>
      <c r="N6847" t="s">
        <v>27290</v>
      </c>
      <c r="O6847" t="s">
        <v>27291</v>
      </c>
      <c r="P6847" t="s">
        <v>71</v>
      </c>
      <c r="Q6847">
        <v>6</v>
      </c>
      <c r="R6847" t="s">
        <v>88</v>
      </c>
      <c r="S6847" t="s">
        <v>79</v>
      </c>
      <c r="T6847">
        <v>24060</v>
      </c>
      <c r="U6847" s="1">
        <v>45558</v>
      </c>
      <c r="V6847" t="s">
        <v>180</v>
      </c>
      <c r="W6847">
        <v>258611</v>
      </c>
      <c r="X6847" t="s">
        <v>27292</v>
      </c>
      <c r="Y6847">
        <v>912</v>
      </c>
      <c r="Z6847">
        <v>1230</v>
      </c>
      <c r="AA6847">
        <v>6</v>
      </c>
      <c r="AB6847">
        <v>2952</v>
      </c>
      <c r="AC6847">
        <f>Table1_1[[#This Row],[Price]]*Table1_1[[#This Row],[Quantity]]</f>
        <v>7380</v>
      </c>
    </row>
    <row r="6848" spans="1:29" x14ac:dyDescent="0.3">
      <c r="A6848" t="s">
        <v>28</v>
      </c>
      <c r="B6848" t="s">
        <v>29</v>
      </c>
      <c r="C6848" t="s">
        <v>193</v>
      </c>
      <c r="D6848" t="s">
        <v>566</v>
      </c>
      <c r="E6848" t="s">
        <v>56</v>
      </c>
      <c r="F6848" t="s">
        <v>83</v>
      </c>
      <c r="G6848">
        <v>73</v>
      </c>
      <c r="H6848">
        <v>437858</v>
      </c>
      <c r="I6848" t="s">
        <v>34</v>
      </c>
      <c r="J6848" s="3">
        <v>44120</v>
      </c>
      <c r="K6848">
        <v>1300</v>
      </c>
      <c r="L6848" t="s">
        <v>27293</v>
      </c>
      <c r="M6848" t="s">
        <v>94</v>
      </c>
      <c r="N6848" t="s">
        <v>27294</v>
      </c>
      <c r="O6848">
        <v>-6801</v>
      </c>
      <c r="P6848" t="s">
        <v>39</v>
      </c>
      <c r="Q6848">
        <v>6</v>
      </c>
      <c r="R6848" t="s">
        <v>40</v>
      </c>
      <c r="S6848" t="s">
        <v>79</v>
      </c>
      <c r="T6848">
        <v>41582</v>
      </c>
      <c r="U6848" s="1">
        <v>45598</v>
      </c>
      <c r="V6848" t="s">
        <v>42</v>
      </c>
      <c r="W6848">
        <v>202433</v>
      </c>
      <c r="X6848" t="s">
        <v>27295</v>
      </c>
      <c r="Y6848">
        <v>522</v>
      </c>
      <c r="Z6848">
        <v>1717</v>
      </c>
      <c r="AA6848">
        <v>4</v>
      </c>
      <c r="AB6848">
        <v>2747.2000000000003</v>
      </c>
      <c r="AC6848">
        <f>Table1_1[[#This Row],[Price]]*Table1_1[[#This Row],[Quantity]]</f>
        <v>6868</v>
      </c>
    </row>
    <row r="6849" spans="1:29" x14ac:dyDescent="0.3">
      <c r="A6849" t="s">
        <v>28</v>
      </c>
      <c r="B6849" t="s">
        <v>29</v>
      </c>
      <c r="C6849" t="s">
        <v>157</v>
      </c>
      <c r="D6849" t="s">
        <v>45</v>
      </c>
      <c r="E6849" t="s">
        <v>32</v>
      </c>
      <c r="F6849" t="s">
        <v>150</v>
      </c>
      <c r="G6849">
        <v>56</v>
      </c>
      <c r="H6849">
        <v>423552</v>
      </c>
      <c r="I6849" t="s">
        <v>34</v>
      </c>
      <c r="J6849" s="3">
        <v>45102</v>
      </c>
      <c r="K6849">
        <v>1100</v>
      </c>
      <c r="L6849" t="s">
        <v>27297</v>
      </c>
      <c r="M6849" t="s">
        <v>189</v>
      </c>
      <c r="N6849" t="s">
        <v>27298</v>
      </c>
      <c r="O6849" t="s">
        <v>27299</v>
      </c>
      <c r="P6849" t="s">
        <v>51</v>
      </c>
      <c r="Q6849">
        <v>15</v>
      </c>
      <c r="R6849" t="s">
        <v>40</v>
      </c>
      <c r="S6849" t="s">
        <v>41</v>
      </c>
      <c r="T6849">
        <v>84338</v>
      </c>
      <c r="U6849" s="1">
        <v>45483</v>
      </c>
      <c r="V6849" t="s">
        <v>126</v>
      </c>
      <c r="W6849">
        <v>714411</v>
      </c>
      <c r="X6849" t="s">
        <v>27300</v>
      </c>
      <c r="Y6849">
        <v>421</v>
      </c>
      <c r="Z6849">
        <v>1778</v>
      </c>
      <c r="AA6849">
        <v>5</v>
      </c>
      <c r="AB6849">
        <v>3556</v>
      </c>
      <c r="AC6849">
        <f>Table1_1[[#This Row],[Price]]*Table1_1[[#This Row],[Quantity]]</f>
        <v>8890</v>
      </c>
    </row>
    <row r="6850" spans="1:29" x14ac:dyDescent="0.3">
      <c r="A6850" t="s">
        <v>28</v>
      </c>
      <c r="B6850" t="s">
        <v>29</v>
      </c>
      <c r="C6850" t="s">
        <v>91</v>
      </c>
      <c r="D6850" t="s">
        <v>317</v>
      </c>
      <c r="E6850" t="s">
        <v>32</v>
      </c>
      <c r="F6850" t="s">
        <v>113</v>
      </c>
      <c r="G6850">
        <v>60</v>
      </c>
      <c r="H6850">
        <v>400771</v>
      </c>
      <c r="I6850" t="s">
        <v>58</v>
      </c>
      <c r="J6850" s="3">
        <v>44550</v>
      </c>
      <c r="K6850">
        <v>1300</v>
      </c>
      <c r="L6850" t="s">
        <v>27301</v>
      </c>
      <c r="M6850" t="s">
        <v>1030</v>
      </c>
      <c r="N6850" t="s">
        <v>27302</v>
      </c>
      <c r="O6850" t="s">
        <v>27303</v>
      </c>
      <c r="P6850" t="s">
        <v>87</v>
      </c>
      <c r="Q6850">
        <v>7</v>
      </c>
      <c r="R6850" t="s">
        <v>40</v>
      </c>
      <c r="S6850" t="s">
        <v>118</v>
      </c>
      <c r="T6850">
        <v>81308</v>
      </c>
      <c r="U6850" s="1">
        <v>45450</v>
      </c>
      <c r="V6850" t="s">
        <v>52</v>
      </c>
      <c r="W6850">
        <v>476877</v>
      </c>
      <c r="X6850" t="s">
        <v>20729</v>
      </c>
      <c r="Y6850">
        <v>325</v>
      </c>
      <c r="Z6850">
        <v>736</v>
      </c>
      <c r="AA6850">
        <v>4</v>
      </c>
      <c r="AB6850">
        <v>1177.6000000000001</v>
      </c>
      <c r="AC6850">
        <f>Table1_1[[#This Row],[Price]]*Table1_1[[#This Row],[Quantity]]</f>
        <v>2944</v>
      </c>
    </row>
    <row r="6851" spans="1:29" x14ac:dyDescent="0.3">
      <c r="A6851" t="s">
        <v>28</v>
      </c>
      <c r="B6851" t="s">
        <v>29</v>
      </c>
      <c r="C6851" t="s">
        <v>157</v>
      </c>
      <c r="D6851" t="s">
        <v>254</v>
      </c>
      <c r="E6851" t="s">
        <v>32</v>
      </c>
      <c r="F6851" t="s">
        <v>33</v>
      </c>
      <c r="G6851">
        <v>12</v>
      </c>
      <c r="H6851">
        <v>402421</v>
      </c>
      <c r="I6851" t="s">
        <v>58</v>
      </c>
      <c r="J6851" s="3">
        <v>43934</v>
      </c>
      <c r="K6851">
        <v>1300</v>
      </c>
      <c r="L6851" t="s">
        <v>27305</v>
      </c>
      <c r="M6851" t="s">
        <v>1244</v>
      </c>
      <c r="N6851" t="s">
        <v>27306</v>
      </c>
      <c r="O6851">
        <v>8523926360</v>
      </c>
      <c r="P6851" t="s">
        <v>51</v>
      </c>
      <c r="Q6851">
        <v>6</v>
      </c>
      <c r="R6851" t="s">
        <v>40</v>
      </c>
      <c r="S6851" t="s">
        <v>79</v>
      </c>
      <c r="T6851">
        <v>77897</v>
      </c>
      <c r="U6851" s="1">
        <v>45456</v>
      </c>
      <c r="V6851" t="s">
        <v>52</v>
      </c>
      <c r="W6851">
        <v>940733</v>
      </c>
      <c r="X6851" t="s">
        <v>27307</v>
      </c>
      <c r="Y6851">
        <v>295</v>
      </c>
      <c r="Z6851">
        <v>2864</v>
      </c>
      <c r="AA6851">
        <v>2</v>
      </c>
      <c r="AB6851">
        <v>2291.2000000000003</v>
      </c>
      <c r="AC6851">
        <f>Table1_1[[#This Row],[Price]]*Table1_1[[#This Row],[Quantity]]</f>
        <v>5728</v>
      </c>
    </row>
    <row r="6852" spans="1:29" x14ac:dyDescent="0.3">
      <c r="A6852" t="s">
        <v>28</v>
      </c>
      <c r="B6852" t="s">
        <v>29</v>
      </c>
      <c r="C6852" t="s">
        <v>54</v>
      </c>
      <c r="D6852" t="s">
        <v>274</v>
      </c>
      <c r="E6852" t="s">
        <v>32</v>
      </c>
      <c r="F6852" t="s">
        <v>83</v>
      </c>
      <c r="G6852">
        <v>42</v>
      </c>
      <c r="H6852">
        <v>423323</v>
      </c>
      <c r="I6852" t="s">
        <v>58</v>
      </c>
      <c r="J6852" s="3">
        <v>44225</v>
      </c>
      <c r="K6852">
        <v>1400</v>
      </c>
      <c r="L6852" t="s">
        <v>27308</v>
      </c>
      <c r="M6852" t="s">
        <v>731</v>
      </c>
      <c r="N6852" t="s">
        <v>27309</v>
      </c>
      <c r="O6852" t="s">
        <v>27310</v>
      </c>
      <c r="P6852" t="s">
        <v>71</v>
      </c>
      <c r="Q6852">
        <v>4</v>
      </c>
      <c r="R6852" t="s">
        <v>88</v>
      </c>
      <c r="S6852" t="s">
        <v>63</v>
      </c>
      <c r="T6852">
        <v>97010</v>
      </c>
      <c r="U6852" s="1">
        <v>45548</v>
      </c>
      <c r="V6852" t="s">
        <v>180</v>
      </c>
      <c r="W6852">
        <v>785134</v>
      </c>
      <c r="X6852" t="s">
        <v>27311</v>
      </c>
      <c r="Y6852">
        <v>424</v>
      </c>
      <c r="Z6852">
        <v>2546</v>
      </c>
      <c r="AA6852">
        <v>3</v>
      </c>
      <c r="AB6852">
        <v>3055.2000000000003</v>
      </c>
      <c r="AC6852">
        <f>Table1_1[[#This Row],[Price]]*Table1_1[[#This Row],[Quantity]]</f>
        <v>7638</v>
      </c>
    </row>
    <row r="6853" spans="1:29" x14ac:dyDescent="0.3">
      <c r="A6853" t="s">
        <v>28</v>
      </c>
      <c r="B6853" t="s">
        <v>29</v>
      </c>
      <c r="C6853" t="s">
        <v>44</v>
      </c>
      <c r="D6853" t="s">
        <v>421</v>
      </c>
      <c r="E6853" t="s">
        <v>32</v>
      </c>
      <c r="F6853" t="s">
        <v>175</v>
      </c>
      <c r="G6853">
        <v>76</v>
      </c>
      <c r="H6853">
        <v>423989</v>
      </c>
      <c r="I6853" t="s">
        <v>34</v>
      </c>
      <c r="J6853" s="3">
        <v>44118</v>
      </c>
      <c r="K6853">
        <v>1100</v>
      </c>
      <c r="L6853" t="s">
        <v>27313</v>
      </c>
      <c r="M6853" t="s">
        <v>417</v>
      </c>
      <c r="N6853" t="s">
        <v>27314</v>
      </c>
      <c r="O6853" t="s">
        <v>27315</v>
      </c>
      <c r="P6853" t="s">
        <v>39</v>
      </c>
      <c r="Q6853">
        <v>10</v>
      </c>
      <c r="R6853" t="s">
        <v>88</v>
      </c>
      <c r="S6853" t="s">
        <v>118</v>
      </c>
      <c r="T6853">
        <v>22265</v>
      </c>
      <c r="U6853" s="1">
        <v>45428</v>
      </c>
      <c r="V6853" t="s">
        <v>140</v>
      </c>
      <c r="W6853">
        <v>778542</v>
      </c>
      <c r="X6853" t="s">
        <v>27316</v>
      </c>
      <c r="Y6853">
        <v>556</v>
      </c>
      <c r="Z6853">
        <v>1942</v>
      </c>
      <c r="AA6853">
        <v>4</v>
      </c>
      <c r="AB6853">
        <v>3107.2000000000003</v>
      </c>
      <c r="AC6853">
        <f>Table1_1[[#This Row],[Price]]*Table1_1[[#This Row],[Quantity]]</f>
        <v>7768</v>
      </c>
    </row>
    <row r="6854" spans="1:29" x14ac:dyDescent="0.3">
      <c r="A6854" t="s">
        <v>28</v>
      </c>
      <c r="B6854" t="s">
        <v>29</v>
      </c>
      <c r="C6854" t="s">
        <v>44</v>
      </c>
      <c r="D6854" t="s">
        <v>105</v>
      </c>
      <c r="E6854" t="s">
        <v>46</v>
      </c>
      <c r="F6854" t="s">
        <v>355</v>
      </c>
      <c r="G6854">
        <v>69</v>
      </c>
      <c r="H6854">
        <v>439628</v>
      </c>
      <c r="I6854" t="s">
        <v>34</v>
      </c>
      <c r="J6854" s="3">
        <v>43907</v>
      </c>
      <c r="K6854">
        <v>1200</v>
      </c>
      <c r="L6854" t="s">
        <v>18047</v>
      </c>
      <c r="M6854" t="s">
        <v>1409</v>
      </c>
      <c r="N6854" t="s">
        <v>27318</v>
      </c>
      <c r="O6854" t="s">
        <v>27319</v>
      </c>
      <c r="P6854" t="s">
        <v>39</v>
      </c>
      <c r="Q6854">
        <v>11</v>
      </c>
      <c r="R6854" t="s">
        <v>88</v>
      </c>
      <c r="S6854" t="s">
        <v>63</v>
      </c>
      <c r="T6854">
        <v>74549</v>
      </c>
      <c r="U6854" s="1">
        <v>45523</v>
      </c>
      <c r="V6854" t="s">
        <v>64</v>
      </c>
      <c r="W6854">
        <v>116737</v>
      </c>
      <c r="X6854" t="s">
        <v>27320</v>
      </c>
      <c r="Y6854">
        <v>423</v>
      </c>
      <c r="Z6854">
        <v>2330</v>
      </c>
      <c r="AA6854">
        <v>3</v>
      </c>
      <c r="AB6854">
        <v>2796</v>
      </c>
      <c r="AC6854">
        <f>Table1_1[[#This Row],[Price]]*Table1_1[[#This Row],[Quantity]]</f>
        <v>6990</v>
      </c>
    </row>
    <row r="6855" spans="1:29" x14ac:dyDescent="0.3">
      <c r="A6855" t="s">
        <v>28</v>
      </c>
      <c r="B6855" t="s">
        <v>29</v>
      </c>
      <c r="C6855" t="s">
        <v>157</v>
      </c>
      <c r="D6855" t="s">
        <v>524</v>
      </c>
      <c r="E6855" t="s">
        <v>32</v>
      </c>
      <c r="F6855" t="s">
        <v>99</v>
      </c>
      <c r="G6855">
        <v>27</v>
      </c>
      <c r="H6855">
        <v>429254</v>
      </c>
      <c r="I6855" t="s">
        <v>34</v>
      </c>
      <c r="J6855" s="3">
        <v>44690</v>
      </c>
      <c r="K6855">
        <v>1200</v>
      </c>
      <c r="L6855" t="s">
        <v>27321</v>
      </c>
      <c r="M6855" t="s">
        <v>263</v>
      </c>
      <c r="N6855" t="s">
        <v>27322</v>
      </c>
      <c r="O6855" t="s">
        <v>27323</v>
      </c>
      <c r="P6855" t="s">
        <v>87</v>
      </c>
      <c r="Q6855">
        <v>9</v>
      </c>
      <c r="R6855" t="s">
        <v>88</v>
      </c>
      <c r="S6855" t="s">
        <v>41</v>
      </c>
      <c r="T6855">
        <v>27388</v>
      </c>
      <c r="U6855" s="1">
        <v>45555</v>
      </c>
      <c r="V6855" t="s">
        <v>180</v>
      </c>
      <c r="W6855">
        <v>877300</v>
      </c>
      <c r="X6855" t="s">
        <v>27324</v>
      </c>
      <c r="Y6855">
        <v>379</v>
      </c>
      <c r="Z6855">
        <v>1839</v>
      </c>
      <c r="AA6855">
        <v>6</v>
      </c>
      <c r="AB6855">
        <v>4413.6000000000004</v>
      </c>
      <c r="AC6855">
        <f>Table1_1[[#This Row],[Price]]*Table1_1[[#This Row],[Quantity]]</f>
        <v>11034</v>
      </c>
    </row>
    <row r="6856" spans="1:29" x14ac:dyDescent="0.3">
      <c r="A6856" t="s">
        <v>28</v>
      </c>
      <c r="B6856" t="s">
        <v>29</v>
      </c>
      <c r="C6856" t="s">
        <v>44</v>
      </c>
      <c r="D6856" t="s">
        <v>560</v>
      </c>
      <c r="E6856" t="s">
        <v>32</v>
      </c>
      <c r="F6856" t="s">
        <v>113</v>
      </c>
      <c r="G6856">
        <v>74</v>
      </c>
      <c r="H6856">
        <v>414030</v>
      </c>
      <c r="I6856" t="s">
        <v>34</v>
      </c>
      <c r="J6856" s="3">
        <v>45406</v>
      </c>
      <c r="K6856">
        <v>1300</v>
      </c>
      <c r="L6856" t="s">
        <v>27325</v>
      </c>
      <c r="M6856" t="s">
        <v>1072</v>
      </c>
      <c r="N6856" t="s">
        <v>27326</v>
      </c>
      <c r="O6856" t="s">
        <v>27327</v>
      </c>
      <c r="P6856" t="s">
        <v>51</v>
      </c>
      <c r="Q6856">
        <v>6</v>
      </c>
      <c r="R6856" t="s">
        <v>88</v>
      </c>
      <c r="S6856" t="s">
        <v>79</v>
      </c>
      <c r="T6856">
        <v>57058</v>
      </c>
      <c r="U6856" s="1">
        <v>45296</v>
      </c>
      <c r="V6856" t="s">
        <v>111</v>
      </c>
      <c r="W6856">
        <v>453983</v>
      </c>
      <c r="X6856" t="s">
        <v>27328</v>
      </c>
      <c r="Y6856">
        <v>458</v>
      </c>
      <c r="Z6856">
        <v>1252</v>
      </c>
      <c r="AA6856">
        <v>4</v>
      </c>
      <c r="AB6856">
        <v>2003.2</v>
      </c>
      <c r="AC6856">
        <f>Table1_1[[#This Row],[Price]]*Table1_1[[#This Row],[Quantity]]</f>
        <v>5008</v>
      </c>
    </row>
    <row r="6857" spans="1:29" x14ac:dyDescent="0.3">
      <c r="A6857" t="s">
        <v>28</v>
      </c>
      <c r="B6857" t="s">
        <v>29</v>
      </c>
      <c r="C6857" t="s">
        <v>193</v>
      </c>
      <c r="D6857" t="s">
        <v>411</v>
      </c>
      <c r="E6857" t="s">
        <v>46</v>
      </c>
      <c r="F6857" t="s">
        <v>175</v>
      </c>
      <c r="G6857">
        <v>100</v>
      </c>
      <c r="H6857">
        <v>410094</v>
      </c>
      <c r="I6857" t="s">
        <v>34</v>
      </c>
      <c r="J6857" s="3">
        <v>44162</v>
      </c>
      <c r="K6857">
        <v>950</v>
      </c>
      <c r="L6857" t="s">
        <v>27329</v>
      </c>
      <c r="M6857" t="s">
        <v>1058</v>
      </c>
      <c r="N6857" t="s">
        <v>27330</v>
      </c>
      <c r="O6857" t="s">
        <v>27331</v>
      </c>
      <c r="P6857" t="s">
        <v>39</v>
      </c>
      <c r="Q6857">
        <v>9</v>
      </c>
      <c r="R6857" t="s">
        <v>88</v>
      </c>
      <c r="S6857" t="s">
        <v>41</v>
      </c>
      <c r="T6857">
        <v>60449</v>
      </c>
      <c r="U6857" s="1">
        <v>45492</v>
      </c>
      <c r="V6857" t="s">
        <v>126</v>
      </c>
      <c r="W6857">
        <v>247859</v>
      </c>
      <c r="X6857" t="s">
        <v>27332</v>
      </c>
      <c r="Y6857">
        <v>267</v>
      </c>
      <c r="Z6857">
        <v>2688</v>
      </c>
      <c r="AA6857">
        <v>1</v>
      </c>
      <c r="AB6857">
        <v>1075.2</v>
      </c>
      <c r="AC6857">
        <f>Table1_1[[#This Row],[Price]]*Table1_1[[#This Row],[Quantity]]</f>
        <v>2688</v>
      </c>
    </row>
    <row r="6858" spans="1:29" x14ac:dyDescent="0.3">
      <c r="A6858" t="s">
        <v>28</v>
      </c>
      <c r="B6858" t="s">
        <v>29</v>
      </c>
      <c r="C6858" t="s">
        <v>193</v>
      </c>
      <c r="D6858" t="s">
        <v>55</v>
      </c>
      <c r="E6858" t="s">
        <v>32</v>
      </c>
      <c r="F6858" t="s">
        <v>106</v>
      </c>
      <c r="G6858">
        <v>41</v>
      </c>
      <c r="H6858">
        <v>417760</v>
      </c>
      <c r="I6858" t="s">
        <v>34</v>
      </c>
      <c r="J6858" s="3">
        <v>44280</v>
      </c>
      <c r="K6858">
        <v>1300</v>
      </c>
      <c r="L6858" t="s">
        <v>27333</v>
      </c>
      <c r="M6858" t="s">
        <v>394</v>
      </c>
      <c r="N6858" t="s">
        <v>27334</v>
      </c>
      <c r="O6858" t="s">
        <v>27335</v>
      </c>
      <c r="P6858" t="s">
        <v>51</v>
      </c>
      <c r="Q6858">
        <v>8</v>
      </c>
      <c r="R6858" t="s">
        <v>88</v>
      </c>
      <c r="S6858" t="s">
        <v>63</v>
      </c>
      <c r="T6858">
        <v>28071</v>
      </c>
      <c r="U6858" s="1">
        <v>45320</v>
      </c>
      <c r="V6858" t="s">
        <v>111</v>
      </c>
      <c r="W6858">
        <v>248156</v>
      </c>
      <c r="X6858" t="s">
        <v>27336</v>
      </c>
      <c r="Y6858">
        <v>794</v>
      </c>
      <c r="Z6858">
        <v>1036</v>
      </c>
      <c r="AA6858">
        <v>4</v>
      </c>
      <c r="AB6858">
        <v>1657.6000000000001</v>
      </c>
      <c r="AC6858">
        <f>Table1_1[[#This Row],[Price]]*Table1_1[[#This Row],[Quantity]]</f>
        <v>4144</v>
      </c>
    </row>
    <row r="6859" spans="1:29" x14ac:dyDescent="0.3">
      <c r="A6859" t="s">
        <v>28</v>
      </c>
      <c r="B6859" t="s">
        <v>29</v>
      </c>
      <c r="C6859" t="s">
        <v>66</v>
      </c>
      <c r="D6859" t="s">
        <v>149</v>
      </c>
      <c r="E6859" t="s">
        <v>32</v>
      </c>
      <c r="F6859" t="s">
        <v>150</v>
      </c>
      <c r="G6859">
        <v>89</v>
      </c>
      <c r="H6859">
        <v>402930</v>
      </c>
      <c r="I6859" t="s">
        <v>34</v>
      </c>
      <c r="J6859" s="3">
        <v>44023</v>
      </c>
      <c r="K6859">
        <v>1000</v>
      </c>
      <c r="L6859" t="s">
        <v>27337</v>
      </c>
      <c r="M6859" t="s">
        <v>1007</v>
      </c>
      <c r="N6859" t="s">
        <v>27338</v>
      </c>
      <c r="O6859" t="s">
        <v>27339</v>
      </c>
      <c r="P6859" t="s">
        <v>39</v>
      </c>
      <c r="Q6859">
        <v>14</v>
      </c>
      <c r="R6859" t="s">
        <v>40</v>
      </c>
      <c r="S6859" t="s">
        <v>79</v>
      </c>
      <c r="T6859">
        <v>44558</v>
      </c>
      <c r="U6859" s="1">
        <v>45575</v>
      </c>
      <c r="V6859" t="s">
        <v>155</v>
      </c>
      <c r="W6859">
        <v>757335</v>
      </c>
      <c r="X6859" t="s">
        <v>17877</v>
      </c>
      <c r="Y6859">
        <v>707</v>
      </c>
      <c r="Z6859">
        <v>1160</v>
      </c>
      <c r="AA6859">
        <v>3</v>
      </c>
      <c r="AB6859">
        <v>1392</v>
      </c>
      <c r="AC6859">
        <f>Table1_1[[#This Row],[Price]]*Table1_1[[#This Row],[Quantity]]</f>
        <v>3480</v>
      </c>
    </row>
    <row r="6860" spans="1:29" x14ac:dyDescent="0.3">
      <c r="A6860" t="s">
        <v>28</v>
      </c>
      <c r="B6860" t="s">
        <v>29</v>
      </c>
      <c r="C6860" t="s">
        <v>44</v>
      </c>
      <c r="D6860" t="s">
        <v>82</v>
      </c>
      <c r="E6860" t="s">
        <v>32</v>
      </c>
      <c r="F6860" t="s">
        <v>33</v>
      </c>
      <c r="G6860">
        <v>16</v>
      </c>
      <c r="H6860">
        <v>426910</v>
      </c>
      <c r="I6860" t="s">
        <v>34</v>
      </c>
      <c r="J6860" s="3">
        <v>44703</v>
      </c>
      <c r="K6860">
        <v>1400</v>
      </c>
      <c r="L6860" t="s">
        <v>26147</v>
      </c>
      <c r="M6860" t="s">
        <v>1091</v>
      </c>
      <c r="N6860" t="s">
        <v>27340</v>
      </c>
      <c r="O6860" t="s">
        <v>27341</v>
      </c>
      <c r="P6860" t="s">
        <v>87</v>
      </c>
      <c r="Q6860">
        <v>15</v>
      </c>
      <c r="R6860" t="s">
        <v>40</v>
      </c>
      <c r="S6860" t="s">
        <v>41</v>
      </c>
      <c r="T6860">
        <v>36726</v>
      </c>
      <c r="U6860" s="1">
        <v>45389</v>
      </c>
      <c r="V6860" t="s">
        <v>80</v>
      </c>
      <c r="W6860">
        <v>998018</v>
      </c>
      <c r="X6860" t="s">
        <v>16814</v>
      </c>
      <c r="Y6860">
        <v>331</v>
      </c>
      <c r="Z6860">
        <v>2129</v>
      </c>
      <c r="AA6860">
        <v>3</v>
      </c>
      <c r="AB6860">
        <v>2554.8000000000002</v>
      </c>
      <c r="AC6860">
        <f>Table1_1[[#This Row],[Price]]*Table1_1[[#This Row],[Quantity]]</f>
        <v>6387</v>
      </c>
    </row>
    <row r="6861" spans="1:29" x14ac:dyDescent="0.3">
      <c r="A6861" t="s">
        <v>28</v>
      </c>
      <c r="B6861" t="s">
        <v>29</v>
      </c>
      <c r="C6861" t="s">
        <v>44</v>
      </c>
      <c r="D6861" t="s">
        <v>149</v>
      </c>
      <c r="E6861" t="s">
        <v>46</v>
      </c>
      <c r="F6861" t="s">
        <v>150</v>
      </c>
      <c r="G6861">
        <v>69</v>
      </c>
      <c r="H6861">
        <v>436914</v>
      </c>
      <c r="I6861" t="s">
        <v>58</v>
      </c>
      <c r="J6861" s="3">
        <v>44988</v>
      </c>
      <c r="K6861">
        <v>1200</v>
      </c>
      <c r="L6861" t="s">
        <v>27342</v>
      </c>
      <c r="M6861" t="s">
        <v>953</v>
      </c>
      <c r="N6861" t="s">
        <v>27343</v>
      </c>
      <c r="O6861" t="s">
        <v>27344</v>
      </c>
      <c r="P6861" t="s">
        <v>71</v>
      </c>
      <c r="Q6861">
        <v>14</v>
      </c>
      <c r="R6861" t="s">
        <v>88</v>
      </c>
      <c r="S6861" t="s">
        <v>41</v>
      </c>
      <c r="T6861">
        <v>85407</v>
      </c>
      <c r="U6861" s="1">
        <v>45622</v>
      </c>
      <c r="V6861" t="s">
        <v>42</v>
      </c>
      <c r="W6861">
        <v>305441</v>
      </c>
      <c r="X6861" t="s">
        <v>27345</v>
      </c>
      <c r="Y6861">
        <v>505</v>
      </c>
      <c r="Z6861">
        <v>2138</v>
      </c>
      <c r="AA6861">
        <v>7</v>
      </c>
      <c r="AB6861">
        <v>5986.4000000000015</v>
      </c>
      <c r="AC6861">
        <f>Table1_1[[#This Row],[Price]]*Table1_1[[#This Row],[Quantity]]</f>
        <v>14966</v>
      </c>
    </row>
    <row r="6862" spans="1:29" x14ac:dyDescent="0.3">
      <c r="A6862" t="s">
        <v>28</v>
      </c>
      <c r="B6862" t="s">
        <v>29</v>
      </c>
      <c r="C6862" t="s">
        <v>54</v>
      </c>
      <c r="D6862" t="s">
        <v>380</v>
      </c>
      <c r="E6862" t="s">
        <v>46</v>
      </c>
      <c r="F6862" t="s">
        <v>57</v>
      </c>
      <c r="G6862">
        <v>34</v>
      </c>
      <c r="H6862">
        <v>435953</v>
      </c>
      <c r="I6862" t="s">
        <v>34</v>
      </c>
      <c r="J6862" s="3">
        <v>45029</v>
      </c>
      <c r="K6862">
        <v>1200</v>
      </c>
      <c r="L6862" t="s">
        <v>27346</v>
      </c>
      <c r="M6862" t="s">
        <v>319</v>
      </c>
      <c r="N6862" t="s">
        <v>27347</v>
      </c>
      <c r="O6862" t="s">
        <v>27348</v>
      </c>
      <c r="P6862" t="s">
        <v>87</v>
      </c>
      <c r="Q6862">
        <v>16</v>
      </c>
      <c r="R6862" t="s">
        <v>88</v>
      </c>
      <c r="S6862" t="s">
        <v>118</v>
      </c>
      <c r="T6862">
        <v>11312</v>
      </c>
      <c r="U6862" s="1">
        <v>45367</v>
      </c>
      <c r="V6862" t="s">
        <v>72</v>
      </c>
      <c r="W6862">
        <v>423522</v>
      </c>
      <c r="X6862" t="s">
        <v>27349</v>
      </c>
      <c r="Y6862">
        <v>908</v>
      </c>
      <c r="Z6862">
        <v>2566</v>
      </c>
      <c r="AA6862">
        <v>8</v>
      </c>
      <c r="AB6862">
        <v>8211.2000000000007</v>
      </c>
      <c r="AC6862">
        <f>Table1_1[[#This Row],[Price]]*Table1_1[[#This Row],[Quantity]]</f>
        <v>20528</v>
      </c>
    </row>
    <row r="6863" spans="1:29" x14ac:dyDescent="0.3">
      <c r="A6863" t="s">
        <v>28</v>
      </c>
      <c r="B6863" t="s">
        <v>29</v>
      </c>
      <c r="C6863" t="s">
        <v>44</v>
      </c>
      <c r="D6863" t="s">
        <v>237</v>
      </c>
      <c r="E6863" t="s">
        <v>32</v>
      </c>
      <c r="F6863" t="s">
        <v>150</v>
      </c>
      <c r="G6863">
        <v>26</v>
      </c>
      <c r="H6863">
        <v>402011</v>
      </c>
      <c r="I6863" t="s">
        <v>34</v>
      </c>
      <c r="J6863" s="3">
        <v>44569</v>
      </c>
      <c r="K6863">
        <v>1200</v>
      </c>
      <c r="L6863" t="s">
        <v>27350</v>
      </c>
      <c r="M6863" t="s">
        <v>177</v>
      </c>
      <c r="N6863" t="s">
        <v>27351</v>
      </c>
      <c r="O6863" t="s">
        <v>27352</v>
      </c>
      <c r="P6863" t="s">
        <v>87</v>
      </c>
      <c r="Q6863">
        <v>15</v>
      </c>
      <c r="R6863" t="s">
        <v>40</v>
      </c>
      <c r="S6863" t="s">
        <v>118</v>
      </c>
      <c r="T6863">
        <v>25957</v>
      </c>
      <c r="U6863" s="1">
        <v>45427</v>
      </c>
      <c r="V6863" t="s">
        <v>140</v>
      </c>
      <c r="W6863">
        <v>692498</v>
      </c>
      <c r="X6863" t="s">
        <v>4408</v>
      </c>
      <c r="Y6863">
        <v>337</v>
      </c>
      <c r="Z6863">
        <v>620</v>
      </c>
      <c r="AA6863">
        <v>7</v>
      </c>
      <c r="AB6863">
        <v>1736</v>
      </c>
      <c r="AC6863">
        <f>Table1_1[[#This Row],[Price]]*Table1_1[[#This Row],[Quantity]]</f>
        <v>4340</v>
      </c>
    </row>
    <row r="6864" spans="1:29" x14ac:dyDescent="0.3">
      <c r="A6864" t="s">
        <v>28</v>
      </c>
      <c r="B6864" t="s">
        <v>29</v>
      </c>
      <c r="C6864" t="s">
        <v>44</v>
      </c>
      <c r="D6864" t="s">
        <v>317</v>
      </c>
      <c r="E6864" t="s">
        <v>46</v>
      </c>
      <c r="F6864" t="s">
        <v>135</v>
      </c>
      <c r="G6864">
        <v>69</v>
      </c>
      <c r="H6864">
        <v>412386</v>
      </c>
      <c r="I6864" t="s">
        <v>58</v>
      </c>
      <c r="J6864" s="3">
        <v>44881</v>
      </c>
      <c r="K6864">
        <v>1100</v>
      </c>
      <c r="L6864" t="s">
        <v>6172</v>
      </c>
      <c r="M6864" t="s">
        <v>1212</v>
      </c>
      <c r="N6864" t="s">
        <v>27353</v>
      </c>
      <c r="O6864">
        <v>5684788415</v>
      </c>
      <c r="P6864" t="s">
        <v>51</v>
      </c>
      <c r="Q6864">
        <v>11</v>
      </c>
      <c r="R6864" t="s">
        <v>88</v>
      </c>
      <c r="S6864" t="s">
        <v>79</v>
      </c>
      <c r="T6864">
        <v>93753</v>
      </c>
      <c r="U6864" s="1">
        <v>45361</v>
      </c>
      <c r="V6864" t="s">
        <v>72</v>
      </c>
      <c r="W6864">
        <v>305929</v>
      </c>
      <c r="X6864" t="s">
        <v>27354</v>
      </c>
      <c r="Y6864">
        <v>470</v>
      </c>
      <c r="Z6864">
        <v>2145</v>
      </c>
      <c r="AA6864">
        <v>3</v>
      </c>
      <c r="AB6864">
        <v>2574</v>
      </c>
      <c r="AC6864">
        <f>Table1_1[[#This Row],[Price]]*Table1_1[[#This Row],[Quantity]]</f>
        <v>6435</v>
      </c>
    </row>
    <row r="6865" spans="1:29" x14ac:dyDescent="0.3">
      <c r="A6865" t="s">
        <v>28</v>
      </c>
      <c r="B6865" t="s">
        <v>29</v>
      </c>
      <c r="C6865" t="s">
        <v>157</v>
      </c>
      <c r="D6865" t="s">
        <v>55</v>
      </c>
      <c r="E6865" t="s">
        <v>46</v>
      </c>
      <c r="F6865" t="s">
        <v>83</v>
      </c>
      <c r="G6865">
        <v>93</v>
      </c>
      <c r="H6865">
        <v>415009</v>
      </c>
      <c r="I6865" t="s">
        <v>58</v>
      </c>
      <c r="J6865" s="3">
        <v>45472</v>
      </c>
      <c r="K6865">
        <v>800</v>
      </c>
      <c r="L6865" t="s">
        <v>27355</v>
      </c>
      <c r="M6865" t="s">
        <v>591</v>
      </c>
      <c r="N6865" t="s">
        <v>27356</v>
      </c>
      <c r="O6865" t="s">
        <v>27357</v>
      </c>
      <c r="P6865" t="s">
        <v>51</v>
      </c>
      <c r="Q6865">
        <v>13</v>
      </c>
      <c r="R6865" t="s">
        <v>88</v>
      </c>
      <c r="S6865" t="s">
        <v>79</v>
      </c>
      <c r="T6865">
        <v>35599</v>
      </c>
      <c r="U6865" s="1">
        <v>45355</v>
      </c>
      <c r="V6865" t="s">
        <v>72</v>
      </c>
      <c r="W6865">
        <v>836946</v>
      </c>
      <c r="X6865" t="s">
        <v>2510</v>
      </c>
      <c r="Y6865">
        <v>381</v>
      </c>
      <c r="Z6865">
        <v>2948</v>
      </c>
      <c r="AA6865">
        <v>2</v>
      </c>
      <c r="AB6865">
        <v>2358.4</v>
      </c>
      <c r="AC6865">
        <f>Table1_1[[#This Row],[Price]]*Table1_1[[#This Row],[Quantity]]</f>
        <v>5896</v>
      </c>
    </row>
    <row r="6866" spans="1:29" x14ac:dyDescent="0.3">
      <c r="A6866" t="s">
        <v>28</v>
      </c>
      <c r="B6866" t="s">
        <v>29</v>
      </c>
      <c r="C6866" t="s">
        <v>30</v>
      </c>
      <c r="D6866" t="s">
        <v>45</v>
      </c>
      <c r="E6866" t="s">
        <v>32</v>
      </c>
      <c r="F6866" t="s">
        <v>135</v>
      </c>
      <c r="G6866">
        <v>73</v>
      </c>
      <c r="H6866">
        <v>401352</v>
      </c>
      <c r="I6866" t="s">
        <v>58</v>
      </c>
      <c r="J6866" s="3">
        <v>45184</v>
      </c>
      <c r="K6866">
        <v>1100</v>
      </c>
      <c r="L6866" t="s">
        <v>27358</v>
      </c>
      <c r="M6866" t="s">
        <v>1091</v>
      </c>
      <c r="N6866" t="s">
        <v>27359</v>
      </c>
      <c r="O6866" t="s">
        <v>27360</v>
      </c>
      <c r="P6866" t="s">
        <v>71</v>
      </c>
      <c r="Q6866">
        <v>17</v>
      </c>
      <c r="R6866" t="s">
        <v>40</v>
      </c>
      <c r="S6866" t="s">
        <v>79</v>
      </c>
      <c r="T6866">
        <v>29452</v>
      </c>
      <c r="U6866" s="1">
        <v>45374</v>
      </c>
      <c r="V6866" t="s">
        <v>72</v>
      </c>
      <c r="W6866">
        <v>408039</v>
      </c>
      <c r="X6866" t="s">
        <v>6409</v>
      </c>
      <c r="Y6866">
        <v>505</v>
      </c>
      <c r="Z6866">
        <v>2346</v>
      </c>
      <c r="AA6866">
        <v>5</v>
      </c>
      <c r="AB6866">
        <v>4692</v>
      </c>
      <c r="AC6866">
        <f>Table1_1[[#This Row],[Price]]*Table1_1[[#This Row],[Quantity]]</f>
        <v>11730</v>
      </c>
    </row>
    <row r="6867" spans="1:29" x14ac:dyDescent="0.3">
      <c r="A6867" t="s">
        <v>28</v>
      </c>
      <c r="B6867" t="s">
        <v>29</v>
      </c>
      <c r="C6867" t="s">
        <v>30</v>
      </c>
      <c r="D6867" t="s">
        <v>227</v>
      </c>
      <c r="E6867" t="s">
        <v>46</v>
      </c>
      <c r="F6867" t="s">
        <v>57</v>
      </c>
      <c r="G6867">
        <v>28</v>
      </c>
      <c r="H6867">
        <v>408927</v>
      </c>
      <c r="I6867" t="s">
        <v>34</v>
      </c>
      <c r="J6867" s="3">
        <v>45328</v>
      </c>
      <c r="K6867">
        <v>1300</v>
      </c>
      <c r="L6867" t="s">
        <v>27361</v>
      </c>
      <c r="M6867" t="s">
        <v>2054</v>
      </c>
      <c r="N6867" t="s">
        <v>27362</v>
      </c>
      <c r="O6867">
        <v>4931084491</v>
      </c>
      <c r="P6867" t="s">
        <v>87</v>
      </c>
      <c r="Q6867">
        <v>10</v>
      </c>
      <c r="R6867" t="s">
        <v>88</v>
      </c>
      <c r="S6867" t="s">
        <v>41</v>
      </c>
      <c r="T6867">
        <v>95139</v>
      </c>
      <c r="U6867" s="1">
        <v>45499</v>
      </c>
      <c r="V6867" t="s">
        <v>126</v>
      </c>
      <c r="W6867">
        <v>738763</v>
      </c>
      <c r="X6867" t="s">
        <v>27363</v>
      </c>
      <c r="Y6867">
        <v>304</v>
      </c>
      <c r="Z6867">
        <v>1141</v>
      </c>
      <c r="AA6867">
        <v>1</v>
      </c>
      <c r="AB6867">
        <v>456.40000000000003</v>
      </c>
      <c r="AC6867">
        <f>Table1_1[[#This Row],[Price]]*Table1_1[[#This Row],[Quantity]]</f>
        <v>1141</v>
      </c>
    </row>
    <row r="6868" spans="1:29" x14ac:dyDescent="0.3">
      <c r="A6868" t="s">
        <v>28</v>
      </c>
      <c r="B6868" t="s">
        <v>29</v>
      </c>
      <c r="C6868" t="s">
        <v>44</v>
      </c>
      <c r="D6868" t="s">
        <v>237</v>
      </c>
      <c r="E6868" t="s">
        <v>46</v>
      </c>
      <c r="F6868" t="s">
        <v>83</v>
      </c>
      <c r="G6868">
        <v>57</v>
      </c>
      <c r="H6868">
        <v>405264</v>
      </c>
      <c r="I6868" t="s">
        <v>58</v>
      </c>
      <c r="J6868" s="3">
        <v>44930</v>
      </c>
      <c r="K6868">
        <v>1000</v>
      </c>
      <c r="L6868" t="s">
        <v>27364</v>
      </c>
      <c r="M6868" t="s">
        <v>953</v>
      </c>
      <c r="N6868" t="s">
        <v>27365</v>
      </c>
      <c r="O6868" t="s">
        <v>27366</v>
      </c>
      <c r="P6868" t="s">
        <v>51</v>
      </c>
      <c r="Q6868">
        <v>20</v>
      </c>
      <c r="R6868" t="s">
        <v>88</v>
      </c>
      <c r="S6868" t="s">
        <v>79</v>
      </c>
      <c r="T6868">
        <v>70373</v>
      </c>
      <c r="U6868" s="1">
        <v>45540</v>
      </c>
      <c r="V6868" t="s">
        <v>180</v>
      </c>
      <c r="W6868">
        <v>313438</v>
      </c>
      <c r="X6868" t="s">
        <v>27367</v>
      </c>
      <c r="Y6868">
        <v>689</v>
      </c>
      <c r="Z6868">
        <v>936</v>
      </c>
      <c r="AA6868">
        <v>1</v>
      </c>
      <c r="AB6868">
        <v>374.40000000000003</v>
      </c>
      <c r="AC6868">
        <f>Table1_1[[#This Row],[Price]]*Table1_1[[#This Row],[Quantity]]</f>
        <v>936</v>
      </c>
    </row>
    <row r="6869" spans="1:29" x14ac:dyDescent="0.3">
      <c r="A6869" t="s">
        <v>28</v>
      </c>
      <c r="B6869" t="s">
        <v>29</v>
      </c>
      <c r="C6869" t="s">
        <v>157</v>
      </c>
      <c r="D6869" t="s">
        <v>364</v>
      </c>
      <c r="E6869" t="s">
        <v>46</v>
      </c>
      <c r="F6869" t="s">
        <v>47</v>
      </c>
      <c r="G6869">
        <v>57</v>
      </c>
      <c r="H6869">
        <v>404293</v>
      </c>
      <c r="I6869" t="s">
        <v>34</v>
      </c>
      <c r="J6869" s="3">
        <v>44441</v>
      </c>
      <c r="K6869">
        <v>1000</v>
      </c>
      <c r="L6869" t="s">
        <v>21668</v>
      </c>
      <c r="M6869" t="s">
        <v>568</v>
      </c>
      <c r="N6869" t="s">
        <v>27369</v>
      </c>
      <c r="O6869">
        <v>6161369194</v>
      </c>
      <c r="P6869" t="s">
        <v>87</v>
      </c>
      <c r="Q6869">
        <v>20</v>
      </c>
      <c r="R6869" t="s">
        <v>40</v>
      </c>
      <c r="S6869" t="s">
        <v>41</v>
      </c>
      <c r="T6869">
        <v>16863</v>
      </c>
      <c r="U6869" s="1">
        <v>45568</v>
      </c>
      <c r="V6869" t="s">
        <v>155</v>
      </c>
      <c r="W6869">
        <v>498060</v>
      </c>
      <c r="X6869" t="s">
        <v>27370</v>
      </c>
      <c r="Y6869">
        <v>810</v>
      </c>
      <c r="Z6869">
        <v>2439</v>
      </c>
      <c r="AA6869">
        <v>7</v>
      </c>
      <c r="AB6869">
        <v>6829.2000000000007</v>
      </c>
      <c r="AC6869">
        <f>Table1_1[[#This Row],[Price]]*Table1_1[[#This Row],[Quantity]]</f>
        <v>17073</v>
      </c>
    </row>
    <row r="6870" spans="1:29" x14ac:dyDescent="0.3">
      <c r="A6870" t="s">
        <v>28</v>
      </c>
      <c r="B6870" t="s">
        <v>29</v>
      </c>
      <c r="C6870" t="s">
        <v>157</v>
      </c>
      <c r="D6870" t="s">
        <v>248</v>
      </c>
      <c r="E6870" t="s">
        <v>32</v>
      </c>
      <c r="F6870" t="s">
        <v>135</v>
      </c>
      <c r="G6870">
        <v>38</v>
      </c>
      <c r="H6870">
        <v>406048</v>
      </c>
      <c r="I6870" t="s">
        <v>34</v>
      </c>
      <c r="J6870" s="3">
        <v>45011</v>
      </c>
      <c r="K6870">
        <v>800</v>
      </c>
      <c r="L6870" t="s">
        <v>27372</v>
      </c>
      <c r="M6870" t="s">
        <v>366</v>
      </c>
      <c r="N6870" t="s">
        <v>27373</v>
      </c>
      <c r="O6870" t="s">
        <v>27374</v>
      </c>
      <c r="P6870" t="s">
        <v>51</v>
      </c>
      <c r="Q6870">
        <v>13</v>
      </c>
      <c r="R6870" t="s">
        <v>88</v>
      </c>
      <c r="S6870" t="s">
        <v>41</v>
      </c>
      <c r="T6870">
        <v>31187</v>
      </c>
      <c r="U6870" s="1">
        <v>45628</v>
      </c>
      <c r="V6870" t="s">
        <v>259</v>
      </c>
      <c r="W6870">
        <v>572707</v>
      </c>
      <c r="X6870" t="s">
        <v>27375</v>
      </c>
      <c r="Y6870">
        <v>365</v>
      </c>
      <c r="Z6870">
        <v>613</v>
      </c>
      <c r="AA6870">
        <v>7</v>
      </c>
      <c r="AB6870">
        <v>1716.4</v>
      </c>
      <c r="AC6870">
        <f>Table1_1[[#This Row],[Price]]*Table1_1[[#This Row],[Quantity]]</f>
        <v>4291</v>
      </c>
    </row>
    <row r="6871" spans="1:29" x14ac:dyDescent="0.3">
      <c r="A6871" t="s">
        <v>28</v>
      </c>
      <c r="B6871" t="s">
        <v>29</v>
      </c>
      <c r="C6871" t="s">
        <v>54</v>
      </c>
      <c r="D6871" t="s">
        <v>31</v>
      </c>
      <c r="E6871" t="s">
        <v>56</v>
      </c>
      <c r="F6871" t="s">
        <v>150</v>
      </c>
      <c r="G6871">
        <v>27</v>
      </c>
      <c r="H6871">
        <v>401967</v>
      </c>
      <c r="I6871" t="s">
        <v>58</v>
      </c>
      <c r="J6871" s="3">
        <v>45010</v>
      </c>
      <c r="K6871">
        <v>950</v>
      </c>
      <c r="L6871" t="s">
        <v>27376</v>
      </c>
      <c r="M6871" t="s">
        <v>144</v>
      </c>
      <c r="N6871" t="s">
        <v>27377</v>
      </c>
      <c r="O6871" t="s">
        <v>27378</v>
      </c>
      <c r="P6871" t="s">
        <v>39</v>
      </c>
      <c r="Q6871">
        <v>9</v>
      </c>
      <c r="R6871" t="s">
        <v>88</v>
      </c>
      <c r="S6871" t="s">
        <v>79</v>
      </c>
      <c r="T6871">
        <v>39839</v>
      </c>
      <c r="U6871" s="1">
        <v>45575</v>
      </c>
      <c r="V6871" t="s">
        <v>155</v>
      </c>
      <c r="W6871">
        <v>535640</v>
      </c>
      <c r="X6871" t="s">
        <v>27379</v>
      </c>
      <c r="Y6871">
        <v>740</v>
      </c>
      <c r="Z6871">
        <v>2708</v>
      </c>
      <c r="AA6871">
        <v>7</v>
      </c>
      <c r="AB6871">
        <v>7582.4000000000015</v>
      </c>
      <c r="AC6871">
        <f>Table1_1[[#This Row],[Price]]*Table1_1[[#This Row],[Quantity]]</f>
        <v>18956</v>
      </c>
    </row>
    <row r="6872" spans="1:29" x14ac:dyDescent="0.3">
      <c r="A6872" t="s">
        <v>28</v>
      </c>
      <c r="B6872" t="s">
        <v>29</v>
      </c>
      <c r="C6872" t="s">
        <v>54</v>
      </c>
      <c r="D6872" t="s">
        <v>92</v>
      </c>
      <c r="E6872" t="s">
        <v>46</v>
      </c>
      <c r="F6872" t="s">
        <v>150</v>
      </c>
      <c r="G6872">
        <v>16</v>
      </c>
      <c r="H6872">
        <v>434008</v>
      </c>
      <c r="I6872" t="s">
        <v>58</v>
      </c>
      <c r="J6872" s="3">
        <v>44709</v>
      </c>
      <c r="K6872">
        <v>1000</v>
      </c>
      <c r="L6872" t="s">
        <v>27380</v>
      </c>
      <c r="M6872" t="s">
        <v>108</v>
      </c>
      <c r="N6872" t="s">
        <v>27381</v>
      </c>
      <c r="O6872" t="s">
        <v>27382</v>
      </c>
      <c r="P6872" t="s">
        <v>39</v>
      </c>
      <c r="Q6872">
        <v>5</v>
      </c>
      <c r="R6872" t="s">
        <v>40</v>
      </c>
      <c r="S6872" t="s">
        <v>41</v>
      </c>
      <c r="T6872">
        <v>30369</v>
      </c>
      <c r="U6872" s="1">
        <v>45605</v>
      </c>
      <c r="V6872" t="s">
        <v>42</v>
      </c>
      <c r="W6872">
        <v>238699</v>
      </c>
      <c r="X6872" t="s">
        <v>27383</v>
      </c>
      <c r="Y6872">
        <v>383</v>
      </c>
      <c r="Z6872">
        <v>523</v>
      </c>
      <c r="AA6872">
        <v>2</v>
      </c>
      <c r="AB6872">
        <v>418.40000000000003</v>
      </c>
      <c r="AC6872">
        <f>Table1_1[[#This Row],[Price]]*Table1_1[[#This Row],[Quantity]]</f>
        <v>1046</v>
      </c>
    </row>
    <row r="6873" spans="1:29" x14ac:dyDescent="0.3">
      <c r="A6873" t="s">
        <v>28</v>
      </c>
      <c r="B6873" t="s">
        <v>29</v>
      </c>
      <c r="C6873" t="s">
        <v>157</v>
      </c>
      <c r="D6873" t="s">
        <v>411</v>
      </c>
      <c r="E6873" t="s">
        <v>56</v>
      </c>
      <c r="F6873" t="s">
        <v>47</v>
      </c>
      <c r="G6873">
        <v>100</v>
      </c>
      <c r="H6873">
        <v>420834</v>
      </c>
      <c r="I6873" t="s">
        <v>58</v>
      </c>
      <c r="J6873" s="3">
        <v>44163</v>
      </c>
      <c r="K6873">
        <v>1100</v>
      </c>
      <c r="L6873" t="s">
        <v>27384</v>
      </c>
      <c r="M6873" t="s">
        <v>2124</v>
      </c>
      <c r="N6873" t="s">
        <v>27385</v>
      </c>
      <c r="O6873" t="s">
        <v>27386</v>
      </c>
      <c r="P6873" t="s">
        <v>51</v>
      </c>
      <c r="Q6873">
        <v>3</v>
      </c>
      <c r="R6873" t="s">
        <v>88</v>
      </c>
      <c r="S6873" t="s">
        <v>41</v>
      </c>
      <c r="T6873">
        <v>88970</v>
      </c>
      <c r="U6873" s="1">
        <v>45370</v>
      </c>
      <c r="V6873" t="s">
        <v>72</v>
      </c>
      <c r="W6873">
        <v>271404</v>
      </c>
      <c r="X6873" t="s">
        <v>27387</v>
      </c>
      <c r="Y6873">
        <v>234</v>
      </c>
      <c r="Z6873">
        <v>1469</v>
      </c>
      <c r="AA6873">
        <v>2</v>
      </c>
      <c r="AB6873">
        <v>1175.2</v>
      </c>
      <c r="AC6873">
        <f>Table1_1[[#This Row],[Price]]*Table1_1[[#This Row],[Quantity]]</f>
        <v>2938</v>
      </c>
    </row>
    <row r="6874" spans="1:29" x14ac:dyDescent="0.3">
      <c r="A6874" t="s">
        <v>28</v>
      </c>
      <c r="B6874" t="s">
        <v>29</v>
      </c>
      <c r="C6874" t="s">
        <v>157</v>
      </c>
      <c r="D6874" t="s">
        <v>187</v>
      </c>
      <c r="E6874" t="s">
        <v>56</v>
      </c>
      <c r="F6874" t="s">
        <v>57</v>
      </c>
      <c r="G6874">
        <v>66</v>
      </c>
      <c r="H6874">
        <v>424446</v>
      </c>
      <c r="I6874" t="s">
        <v>34</v>
      </c>
      <c r="J6874" s="3">
        <v>44193</v>
      </c>
      <c r="K6874">
        <v>1000</v>
      </c>
      <c r="L6874" t="s">
        <v>7188</v>
      </c>
      <c r="M6874" t="s">
        <v>76</v>
      </c>
      <c r="N6874" t="s">
        <v>27388</v>
      </c>
      <c r="O6874" t="s">
        <v>27389</v>
      </c>
      <c r="P6874" t="s">
        <v>87</v>
      </c>
      <c r="Q6874">
        <v>15</v>
      </c>
      <c r="R6874" t="s">
        <v>40</v>
      </c>
      <c r="S6874" t="s">
        <v>63</v>
      </c>
      <c r="T6874">
        <v>87596</v>
      </c>
      <c r="U6874" s="1">
        <v>45586</v>
      </c>
      <c r="V6874" t="s">
        <v>155</v>
      </c>
      <c r="W6874">
        <v>605914</v>
      </c>
      <c r="X6874" t="s">
        <v>188</v>
      </c>
      <c r="Y6874">
        <v>655</v>
      </c>
      <c r="Z6874">
        <v>809</v>
      </c>
      <c r="AA6874">
        <v>3</v>
      </c>
      <c r="AB6874">
        <v>970.80000000000007</v>
      </c>
      <c r="AC6874">
        <f>Table1_1[[#This Row],[Price]]*Table1_1[[#This Row],[Quantity]]</f>
        <v>2427</v>
      </c>
    </row>
    <row r="6875" spans="1:29" x14ac:dyDescent="0.3">
      <c r="A6875" t="s">
        <v>28</v>
      </c>
      <c r="B6875" t="s">
        <v>29</v>
      </c>
      <c r="C6875" t="s">
        <v>30</v>
      </c>
      <c r="D6875" t="s">
        <v>163</v>
      </c>
      <c r="E6875" t="s">
        <v>56</v>
      </c>
      <c r="F6875" t="s">
        <v>83</v>
      </c>
      <c r="G6875">
        <v>92</v>
      </c>
      <c r="H6875">
        <v>434123</v>
      </c>
      <c r="I6875" t="s">
        <v>58</v>
      </c>
      <c r="J6875" s="3">
        <v>44676</v>
      </c>
      <c r="K6875">
        <v>1000</v>
      </c>
      <c r="L6875" t="s">
        <v>27390</v>
      </c>
      <c r="M6875" t="s">
        <v>919</v>
      </c>
      <c r="N6875" t="s">
        <v>27391</v>
      </c>
      <c r="O6875" t="s">
        <v>27392</v>
      </c>
      <c r="P6875" t="s">
        <v>71</v>
      </c>
      <c r="Q6875">
        <v>15</v>
      </c>
      <c r="R6875" t="s">
        <v>88</v>
      </c>
      <c r="S6875" t="s">
        <v>118</v>
      </c>
      <c r="T6875">
        <v>26028</v>
      </c>
      <c r="U6875" s="1">
        <v>45450</v>
      </c>
      <c r="V6875" t="s">
        <v>52</v>
      </c>
      <c r="W6875">
        <v>883190</v>
      </c>
      <c r="X6875" t="s">
        <v>27393</v>
      </c>
      <c r="Y6875">
        <v>414</v>
      </c>
      <c r="Z6875">
        <v>1923</v>
      </c>
      <c r="AA6875">
        <v>4</v>
      </c>
      <c r="AB6875">
        <v>3076.8</v>
      </c>
      <c r="AC6875">
        <f>Table1_1[[#This Row],[Price]]*Table1_1[[#This Row],[Quantity]]</f>
        <v>7692</v>
      </c>
    </row>
    <row r="6876" spans="1:29" x14ac:dyDescent="0.3">
      <c r="A6876" t="s">
        <v>28</v>
      </c>
      <c r="B6876" t="s">
        <v>29</v>
      </c>
      <c r="C6876" t="s">
        <v>44</v>
      </c>
      <c r="D6876" t="s">
        <v>55</v>
      </c>
      <c r="E6876" t="s">
        <v>56</v>
      </c>
      <c r="F6876" t="s">
        <v>150</v>
      </c>
      <c r="G6876">
        <v>80</v>
      </c>
      <c r="H6876">
        <v>430795</v>
      </c>
      <c r="I6876" t="s">
        <v>34</v>
      </c>
      <c r="J6876" s="3">
        <v>45188</v>
      </c>
      <c r="K6876">
        <v>1200</v>
      </c>
      <c r="L6876" t="s">
        <v>27394</v>
      </c>
      <c r="M6876" t="s">
        <v>345</v>
      </c>
      <c r="N6876" t="s">
        <v>27395</v>
      </c>
      <c r="O6876">
        <v>6526704759</v>
      </c>
      <c r="P6876" t="s">
        <v>51</v>
      </c>
      <c r="Q6876">
        <v>8</v>
      </c>
      <c r="R6876" t="s">
        <v>40</v>
      </c>
      <c r="S6876" t="s">
        <v>41</v>
      </c>
      <c r="T6876">
        <v>99650</v>
      </c>
      <c r="U6876" s="1">
        <v>45578</v>
      </c>
      <c r="V6876" t="s">
        <v>155</v>
      </c>
      <c r="W6876">
        <v>284403</v>
      </c>
      <c r="X6876" t="s">
        <v>22244</v>
      </c>
      <c r="Y6876">
        <v>258</v>
      </c>
      <c r="Z6876">
        <v>1299</v>
      </c>
      <c r="AA6876">
        <v>6</v>
      </c>
      <c r="AB6876">
        <v>3117.6000000000004</v>
      </c>
      <c r="AC6876">
        <f>Table1_1[[#This Row],[Price]]*Table1_1[[#This Row],[Quantity]]</f>
        <v>7794</v>
      </c>
    </row>
    <row r="6877" spans="1:29" x14ac:dyDescent="0.3">
      <c r="A6877" t="s">
        <v>28</v>
      </c>
      <c r="B6877" t="s">
        <v>29</v>
      </c>
      <c r="C6877" t="s">
        <v>157</v>
      </c>
      <c r="D6877" t="s">
        <v>267</v>
      </c>
      <c r="E6877" t="s">
        <v>32</v>
      </c>
      <c r="F6877" t="s">
        <v>47</v>
      </c>
      <c r="G6877">
        <v>1</v>
      </c>
      <c r="H6877">
        <v>415342</v>
      </c>
      <c r="I6877" t="s">
        <v>34</v>
      </c>
      <c r="J6877" s="3">
        <v>45163</v>
      </c>
      <c r="K6877">
        <v>1300</v>
      </c>
      <c r="L6877" t="s">
        <v>27397</v>
      </c>
      <c r="M6877" t="s">
        <v>1147</v>
      </c>
      <c r="N6877" t="s">
        <v>27398</v>
      </c>
      <c r="O6877" t="s">
        <v>27399</v>
      </c>
      <c r="P6877" t="s">
        <v>71</v>
      </c>
      <c r="Q6877">
        <v>10</v>
      </c>
      <c r="R6877" t="s">
        <v>40</v>
      </c>
      <c r="S6877" t="s">
        <v>41</v>
      </c>
      <c r="T6877">
        <v>59285</v>
      </c>
      <c r="U6877" s="1">
        <v>45461</v>
      </c>
      <c r="V6877" t="s">
        <v>52</v>
      </c>
      <c r="W6877">
        <v>243001</v>
      </c>
      <c r="X6877" t="s">
        <v>27400</v>
      </c>
      <c r="Y6877">
        <v>574</v>
      </c>
      <c r="Z6877">
        <v>767</v>
      </c>
      <c r="AA6877">
        <v>7</v>
      </c>
      <c r="AB6877">
        <v>2147.6</v>
      </c>
      <c r="AC6877">
        <f>Table1_1[[#This Row],[Price]]*Table1_1[[#This Row],[Quantity]]</f>
        <v>5369</v>
      </c>
    </row>
    <row r="6878" spans="1:29" x14ac:dyDescent="0.3">
      <c r="A6878" t="s">
        <v>28</v>
      </c>
      <c r="B6878" t="s">
        <v>29</v>
      </c>
      <c r="C6878" t="s">
        <v>66</v>
      </c>
      <c r="D6878" t="s">
        <v>274</v>
      </c>
      <c r="E6878" t="s">
        <v>56</v>
      </c>
      <c r="F6878" t="s">
        <v>47</v>
      </c>
      <c r="G6878">
        <v>59</v>
      </c>
      <c r="H6878">
        <v>401720</v>
      </c>
      <c r="I6878" t="s">
        <v>58</v>
      </c>
      <c r="J6878" s="3">
        <v>44023</v>
      </c>
      <c r="K6878">
        <v>800</v>
      </c>
      <c r="L6878" t="s">
        <v>27401</v>
      </c>
      <c r="M6878" t="s">
        <v>172</v>
      </c>
      <c r="N6878" t="s">
        <v>27402</v>
      </c>
      <c r="O6878" t="s">
        <v>27403</v>
      </c>
      <c r="P6878" t="s">
        <v>71</v>
      </c>
      <c r="Q6878">
        <v>16</v>
      </c>
      <c r="R6878" t="s">
        <v>88</v>
      </c>
      <c r="S6878" t="s">
        <v>63</v>
      </c>
      <c r="T6878">
        <v>35115</v>
      </c>
      <c r="U6878" s="1">
        <v>45498</v>
      </c>
      <c r="V6878" t="s">
        <v>126</v>
      </c>
      <c r="W6878">
        <v>569890</v>
      </c>
      <c r="X6878" t="s">
        <v>27404</v>
      </c>
      <c r="Y6878">
        <v>657</v>
      </c>
      <c r="Z6878">
        <v>1919</v>
      </c>
      <c r="AA6878">
        <v>1</v>
      </c>
      <c r="AB6878">
        <v>767.6</v>
      </c>
      <c r="AC6878">
        <f>Table1_1[[#This Row],[Price]]*Table1_1[[#This Row],[Quantity]]</f>
        <v>1919</v>
      </c>
    </row>
    <row r="6879" spans="1:29" x14ac:dyDescent="0.3">
      <c r="A6879" t="s">
        <v>28</v>
      </c>
      <c r="B6879" t="s">
        <v>29</v>
      </c>
      <c r="C6879" t="s">
        <v>66</v>
      </c>
      <c r="D6879" t="s">
        <v>220</v>
      </c>
      <c r="E6879" t="s">
        <v>46</v>
      </c>
      <c r="F6879" t="s">
        <v>47</v>
      </c>
      <c r="G6879">
        <v>14</v>
      </c>
      <c r="H6879">
        <v>424093</v>
      </c>
      <c r="I6879" t="s">
        <v>34</v>
      </c>
      <c r="J6879" s="3">
        <v>45374</v>
      </c>
      <c r="K6879">
        <v>1300</v>
      </c>
      <c r="L6879" t="s">
        <v>27405</v>
      </c>
      <c r="M6879" t="s">
        <v>736</v>
      </c>
      <c r="N6879" t="s">
        <v>27406</v>
      </c>
      <c r="O6879" t="s">
        <v>27407</v>
      </c>
      <c r="P6879" t="s">
        <v>51</v>
      </c>
      <c r="Q6879">
        <v>14</v>
      </c>
      <c r="R6879" t="s">
        <v>40</v>
      </c>
      <c r="S6879" t="s">
        <v>41</v>
      </c>
      <c r="T6879">
        <v>64420</v>
      </c>
      <c r="U6879" s="1">
        <v>45557</v>
      </c>
      <c r="V6879" t="s">
        <v>180</v>
      </c>
      <c r="W6879">
        <v>896826</v>
      </c>
      <c r="X6879" t="s">
        <v>27408</v>
      </c>
      <c r="Y6879">
        <v>482</v>
      </c>
      <c r="Z6879">
        <v>1358</v>
      </c>
      <c r="AA6879">
        <v>1</v>
      </c>
      <c r="AB6879">
        <v>543.20000000000005</v>
      </c>
      <c r="AC6879">
        <f>Table1_1[[#This Row],[Price]]*Table1_1[[#This Row],[Quantity]]</f>
        <v>1358</v>
      </c>
    </row>
    <row r="6880" spans="1:29" x14ac:dyDescent="0.3">
      <c r="A6880" t="s">
        <v>28</v>
      </c>
      <c r="B6880" t="s">
        <v>29</v>
      </c>
      <c r="C6880" t="s">
        <v>66</v>
      </c>
      <c r="D6880" t="s">
        <v>267</v>
      </c>
      <c r="E6880" t="s">
        <v>32</v>
      </c>
      <c r="F6880" t="s">
        <v>83</v>
      </c>
      <c r="G6880">
        <v>20</v>
      </c>
      <c r="H6880">
        <v>403026</v>
      </c>
      <c r="I6880" t="s">
        <v>34</v>
      </c>
      <c r="J6880" s="3">
        <v>44169</v>
      </c>
      <c r="K6880">
        <v>800</v>
      </c>
      <c r="L6880" t="s">
        <v>27409</v>
      </c>
      <c r="M6880" t="s">
        <v>189</v>
      </c>
      <c r="N6880" t="s">
        <v>27410</v>
      </c>
      <c r="O6880" t="s">
        <v>27411</v>
      </c>
      <c r="P6880" t="s">
        <v>51</v>
      </c>
      <c r="Q6880">
        <v>4</v>
      </c>
      <c r="R6880" t="s">
        <v>88</v>
      </c>
      <c r="S6880" t="s">
        <v>41</v>
      </c>
      <c r="T6880">
        <v>60458</v>
      </c>
      <c r="U6880" s="1">
        <v>45570</v>
      </c>
      <c r="V6880" t="s">
        <v>155</v>
      </c>
      <c r="W6880">
        <v>929729</v>
      </c>
      <c r="X6880" t="s">
        <v>27412</v>
      </c>
      <c r="Y6880">
        <v>418</v>
      </c>
      <c r="Z6880">
        <v>2050</v>
      </c>
      <c r="AA6880">
        <v>1</v>
      </c>
      <c r="AB6880">
        <v>820</v>
      </c>
      <c r="AC6880">
        <f>Table1_1[[#This Row],[Price]]*Table1_1[[#This Row],[Quantity]]</f>
        <v>2050</v>
      </c>
    </row>
    <row r="6881" spans="1:29" x14ac:dyDescent="0.3">
      <c r="A6881" t="s">
        <v>28</v>
      </c>
      <c r="B6881" t="s">
        <v>29</v>
      </c>
      <c r="C6881" t="s">
        <v>44</v>
      </c>
      <c r="D6881" t="s">
        <v>149</v>
      </c>
      <c r="E6881" t="s">
        <v>46</v>
      </c>
      <c r="F6881" t="s">
        <v>113</v>
      </c>
      <c r="G6881">
        <v>24</v>
      </c>
      <c r="H6881">
        <v>415029</v>
      </c>
      <c r="I6881" t="s">
        <v>58</v>
      </c>
      <c r="J6881" s="3">
        <v>45363</v>
      </c>
      <c r="K6881">
        <v>1100</v>
      </c>
      <c r="L6881" t="s">
        <v>10116</v>
      </c>
      <c r="M6881" t="s">
        <v>605</v>
      </c>
      <c r="N6881" t="s">
        <v>27413</v>
      </c>
      <c r="O6881" t="s">
        <v>27414</v>
      </c>
      <c r="P6881" t="s">
        <v>39</v>
      </c>
      <c r="Q6881">
        <v>12</v>
      </c>
      <c r="R6881" t="s">
        <v>88</v>
      </c>
      <c r="S6881" t="s">
        <v>118</v>
      </c>
      <c r="T6881">
        <v>89241</v>
      </c>
      <c r="U6881" s="1">
        <v>45526</v>
      </c>
      <c r="V6881" t="s">
        <v>64</v>
      </c>
      <c r="W6881">
        <v>454255</v>
      </c>
      <c r="X6881" t="s">
        <v>27415</v>
      </c>
      <c r="Y6881">
        <v>488</v>
      </c>
      <c r="Z6881">
        <v>2979</v>
      </c>
      <c r="AA6881">
        <v>1</v>
      </c>
      <c r="AB6881">
        <v>1191.6000000000001</v>
      </c>
      <c r="AC6881">
        <f>Table1_1[[#This Row],[Price]]*Table1_1[[#This Row],[Quantity]]</f>
        <v>2979</v>
      </c>
    </row>
    <row r="6882" spans="1:29" x14ac:dyDescent="0.3">
      <c r="A6882" t="s">
        <v>28</v>
      </c>
      <c r="B6882" t="s">
        <v>29</v>
      </c>
      <c r="C6882" t="s">
        <v>30</v>
      </c>
      <c r="D6882" t="s">
        <v>511</v>
      </c>
      <c r="E6882" t="s">
        <v>46</v>
      </c>
      <c r="F6882" t="s">
        <v>99</v>
      </c>
      <c r="G6882">
        <v>14</v>
      </c>
      <c r="H6882">
        <v>414032</v>
      </c>
      <c r="I6882" t="s">
        <v>58</v>
      </c>
      <c r="J6882" s="3">
        <v>44306</v>
      </c>
      <c r="K6882">
        <v>1300</v>
      </c>
      <c r="L6882" t="s">
        <v>27416</v>
      </c>
      <c r="M6882" t="s">
        <v>1048</v>
      </c>
      <c r="N6882" t="s">
        <v>27417</v>
      </c>
      <c r="O6882" t="s">
        <v>27418</v>
      </c>
      <c r="P6882" t="s">
        <v>71</v>
      </c>
      <c r="Q6882">
        <v>8</v>
      </c>
      <c r="R6882" t="s">
        <v>40</v>
      </c>
      <c r="S6882" t="s">
        <v>63</v>
      </c>
      <c r="T6882">
        <v>24923</v>
      </c>
      <c r="U6882" s="1">
        <v>45556</v>
      </c>
      <c r="V6882" t="s">
        <v>180</v>
      </c>
      <c r="W6882">
        <v>519981</v>
      </c>
      <c r="X6882" t="s">
        <v>27419</v>
      </c>
      <c r="Y6882">
        <v>388</v>
      </c>
      <c r="Z6882">
        <v>1638</v>
      </c>
      <c r="AA6882">
        <v>1</v>
      </c>
      <c r="AB6882">
        <v>655.20000000000005</v>
      </c>
      <c r="AC6882">
        <f>Table1_1[[#This Row],[Price]]*Table1_1[[#This Row],[Quantity]]</f>
        <v>1638</v>
      </c>
    </row>
    <row r="6883" spans="1:29" x14ac:dyDescent="0.3">
      <c r="A6883" t="s">
        <v>28</v>
      </c>
      <c r="B6883" t="s">
        <v>29</v>
      </c>
      <c r="C6883" t="s">
        <v>54</v>
      </c>
      <c r="D6883" t="s">
        <v>254</v>
      </c>
      <c r="E6883" t="s">
        <v>46</v>
      </c>
      <c r="F6883" t="s">
        <v>150</v>
      </c>
      <c r="G6883">
        <v>73</v>
      </c>
      <c r="H6883">
        <v>407312</v>
      </c>
      <c r="I6883" t="s">
        <v>34</v>
      </c>
      <c r="J6883" s="3">
        <v>43975</v>
      </c>
      <c r="K6883">
        <v>950</v>
      </c>
      <c r="L6883" t="s">
        <v>27420</v>
      </c>
      <c r="M6883" t="s">
        <v>76</v>
      </c>
      <c r="N6883" t="s">
        <v>27421</v>
      </c>
      <c r="O6883" t="s">
        <v>27422</v>
      </c>
      <c r="P6883" t="s">
        <v>51</v>
      </c>
      <c r="Q6883">
        <v>6</v>
      </c>
      <c r="R6883" t="s">
        <v>88</v>
      </c>
      <c r="S6883" t="s">
        <v>79</v>
      </c>
      <c r="T6883">
        <v>69600</v>
      </c>
      <c r="U6883" s="1">
        <v>45548</v>
      </c>
      <c r="V6883" t="s">
        <v>180</v>
      </c>
      <c r="W6883">
        <v>149763</v>
      </c>
      <c r="X6883" t="s">
        <v>27423</v>
      </c>
      <c r="Y6883">
        <v>408</v>
      </c>
      <c r="Z6883">
        <v>2445</v>
      </c>
      <c r="AA6883">
        <v>6</v>
      </c>
      <c r="AB6883">
        <v>5868</v>
      </c>
      <c r="AC6883">
        <f>Table1_1[[#This Row],[Price]]*Table1_1[[#This Row],[Quantity]]</f>
        <v>14670</v>
      </c>
    </row>
    <row r="6884" spans="1:29" x14ac:dyDescent="0.3">
      <c r="A6884" t="s">
        <v>28</v>
      </c>
      <c r="B6884" t="s">
        <v>29</v>
      </c>
      <c r="C6884" t="s">
        <v>66</v>
      </c>
      <c r="D6884" t="s">
        <v>237</v>
      </c>
      <c r="E6884" t="s">
        <v>46</v>
      </c>
      <c r="F6884" t="s">
        <v>106</v>
      </c>
      <c r="G6884">
        <v>30</v>
      </c>
      <c r="H6884">
        <v>435146</v>
      </c>
      <c r="I6884" t="s">
        <v>58</v>
      </c>
      <c r="J6884" s="3">
        <v>45148</v>
      </c>
      <c r="K6884">
        <v>1400</v>
      </c>
      <c r="L6884" t="s">
        <v>27424</v>
      </c>
      <c r="M6884" t="s">
        <v>152</v>
      </c>
      <c r="N6884" t="s">
        <v>27425</v>
      </c>
      <c r="O6884" t="s">
        <v>27426</v>
      </c>
      <c r="P6884" t="s">
        <v>71</v>
      </c>
      <c r="Q6884">
        <v>13</v>
      </c>
      <c r="R6884" t="s">
        <v>40</v>
      </c>
      <c r="S6884" t="s">
        <v>79</v>
      </c>
      <c r="T6884">
        <v>59235</v>
      </c>
      <c r="U6884" s="1">
        <v>45324</v>
      </c>
      <c r="V6884" t="s">
        <v>119</v>
      </c>
      <c r="W6884">
        <v>190187</v>
      </c>
      <c r="X6884" t="s">
        <v>27427</v>
      </c>
      <c r="Y6884">
        <v>310</v>
      </c>
      <c r="Z6884">
        <v>2986</v>
      </c>
      <c r="AA6884">
        <v>5</v>
      </c>
      <c r="AB6884">
        <v>5972</v>
      </c>
      <c r="AC6884">
        <f>Table1_1[[#This Row],[Price]]*Table1_1[[#This Row],[Quantity]]</f>
        <v>14930</v>
      </c>
    </row>
    <row r="6885" spans="1:29" x14ac:dyDescent="0.3">
      <c r="A6885" t="s">
        <v>28</v>
      </c>
      <c r="B6885" t="s">
        <v>29</v>
      </c>
      <c r="C6885" t="s">
        <v>91</v>
      </c>
      <c r="D6885" t="s">
        <v>637</v>
      </c>
      <c r="E6885" t="s">
        <v>46</v>
      </c>
      <c r="F6885" t="s">
        <v>106</v>
      </c>
      <c r="G6885">
        <v>48</v>
      </c>
      <c r="H6885">
        <v>418094</v>
      </c>
      <c r="I6885" t="s">
        <v>58</v>
      </c>
      <c r="J6885" s="3">
        <v>44862</v>
      </c>
      <c r="K6885">
        <v>1200</v>
      </c>
      <c r="L6885" t="s">
        <v>27428</v>
      </c>
      <c r="M6885" t="s">
        <v>85</v>
      </c>
      <c r="N6885" t="s">
        <v>27429</v>
      </c>
      <c r="O6885" t="s">
        <v>27430</v>
      </c>
      <c r="P6885" t="s">
        <v>51</v>
      </c>
      <c r="Q6885">
        <v>15</v>
      </c>
      <c r="R6885" t="s">
        <v>40</v>
      </c>
      <c r="S6885" t="s">
        <v>79</v>
      </c>
      <c r="T6885">
        <v>44881</v>
      </c>
      <c r="U6885" s="1">
        <v>45309</v>
      </c>
      <c r="V6885" t="s">
        <v>111</v>
      </c>
      <c r="W6885">
        <v>348024</v>
      </c>
      <c r="X6885" t="s">
        <v>27431</v>
      </c>
      <c r="Y6885">
        <v>280</v>
      </c>
      <c r="Z6885">
        <v>917</v>
      </c>
      <c r="AA6885">
        <v>5</v>
      </c>
      <c r="AB6885">
        <v>1834</v>
      </c>
      <c r="AC6885">
        <f>Table1_1[[#This Row],[Price]]*Table1_1[[#This Row],[Quantity]]</f>
        <v>4585</v>
      </c>
    </row>
    <row r="6886" spans="1:29" x14ac:dyDescent="0.3">
      <c r="A6886" t="s">
        <v>28</v>
      </c>
      <c r="B6886" t="s">
        <v>29</v>
      </c>
      <c r="C6886" t="s">
        <v>30</v>
      </c>
      <c r="D6886" t="s">
        <v>227</v>
      </c>
      <c r="E6886" t="s">
        <v>56</v>
      </c>
      <c r="F6886" t="s">
        <v>135</v>
      </c>
      <c r="G6886">
        <v>65</v>
      </c>
      <c r="H6886">
        <v>411520</v>
      </c>
      <c r="I6886" t="s">
        <v>58</v>
      </c>
      <c r="J6886" s="3">
        <v>44090</v>
      </c>
      <c r="K6886">
        <v>1100</v>
      </c>
      <c r="L6886" t="s">
        <v>27432</v>
      </c>
      <c r="M6886" t="s">
        <v>591</v>
      </c>
      <c r="N6886" t="s">
        <v>27433</v>
      </c>
      <c r="O6886" t="s">
        <v>27434</v>
      </c>
      <c r="P6886" t="s">
        <v>71</v>
      </c>
      <c r="Q6886">
        <v>19</v>
      </c>
      <c r="R6886" t="s">
        <v>88</v>
      </c>
      <c r="S6886" t="s">
        <v>118</v>
      </c>
      <c r="T6886">
        <v>51872</v>
      </c>
      <c r="U6886" s="1">
        <v>45336</v>
      </c>
      <c r="V6886" t="s">
        <v>119</v>
      </c>
      <c r="W6886">
        <v>432564</v>
      </c>
      <c r="X6886" t="s">
        <v>27435</v>
      </c>
      <c r="Y6886">
        <v>844</v>
      </c>
      <c r="Z6886">
        <v>576</v>
      </c>
      <c r="AA6886">
        <v>2</v>
      </c>
      <c r="AB6886">
        <v>460.8</v>
      </c>
      <c r="AC6886">
        <f>Table1_1[[#This Row],[Price]]*Table1_1[[#This Row],[Quantity]]</f>
        <v>1152</v>
      </c>
    </row>
    <row r="6887" spans="1:29" x14ac:dyDescent="0.3">
      <c r="A6887" t="s">
        <v>28</v>
      </c>
      <c r="B6887" t="s">
        <v>29</v>
      </c>
      <c r="C6887" t="s">
        <v>148</v>
      </c>
      <c r="D6887" t="s">
        <v>55</v>
      </c>
      <c r="E6887" t="s">
        <v>32</v>
      </c>
      <c r="F6887" t="s">
        <v>33</v>
      </c>
      <c r="G6887">
        <v>87</v>
      </c>
      <c r="H6887">
        <v>415613</v>
      </c>
      <c r="I6887" t="s">
        <v>58</v>
      </c>
      <c r="J6887" s="3">
        <v>44980</v>
      </c>
      <c r="K6887">
        <v>1000</v>
      </c>
      <c r="L6887" t="s">
        <v>27436</v>
      </c>
      <c r="M6887" t="s">
        <v>623</v>
      </c>
      <c r="N6887" t="s">
        <v>27437</v>
      </c>
      <c r="O6887" t="s">
        <v>27438</v>
      </c>
      <c r="P6887" t="s">
        <v>51</v>
      </c>
      <c r="Q6887">
        <v>9</v>
      </c>
      <c r="R6887" t="s">
        <v>88</v>
      </c>
      <c r="S6887" t="s">
        <v>63</v>
      </c>
      <c r="T6887">
        <v>37961</v>
      </c>
      <c r="U6887" s="1">
        <v>45565</v>
      </c>
      <c r="V6887" t="s">
        <v>180</v>
      </c>
      <c r="W6887">
        <v>563555</v>
      </c>
      <c r="X6887" t="s">
        <v>27439</v>
      </c>
      <c r="Y6887">
        <v>542</v>
      </c>
      <c r="Z6887">
        <v>2516</v>
      </c>
      <c r="AA6887">
        <v>6</v>
      </c>
      <c r="AB6887">
        <v>6038.4000000000015</v>
      </c>
      <c r="AC6887">
        <f>Table1_1[[#This Row],[Price]]*Table1_1[[#This Row],[Quantity]]</f>
        <v>15096</v>
      </c>
    </row>
    <row r="6888" spans="1:29" x14ac:dyDescent="0.3">
      <c r="A6888" t="s">
        <v>28</v>
      </c>
      <c r="B6888" t="s">
        <v>29</v>
      </c>
      <c r="C6888" t="s">
        <v>30</v>
      </c>
      <c r="D6888" t="s">
        <v>364</v>
      </c>
      <c r="E6888" t="s">
        <v>32</v>
      </c>
      <c r="F6888" t="s">
        <v>113</v>
      </c>
      <c r="G6888">
        <v>73</v>
      </c>
      <c r="H6888">
        <v>411969</v>
      </c>
      <c r="I6888" t="s">
        <v>34</v>
      </c>
      <c r="J6888" s="3">
        <v>45567</v>
      </c>
      <c r="K6888">
        <v>800</v>
      </c>
      <c r="L6888" t="s">
        <v>27441</v>
      </c>
      <c r="M6888" t="s">
        <v>68</v>
      </c>
      <c r="N6888" t="s">
        <v>27442</v>
      </c>
      <c r="O6888" t="s">
        <v>27443</v>
      </c>
      <c r="P6888" t="s">
        <v>51</v>
      </c>
      <c r="Q6888">
        <v>14</v>
      </c>
      <c r="R6888" t="s">
        <v>88</v>
      </c>
      <c r="S6888" t="s">
        <v>118</v>
      </c>
      <c r="T6888">
        <v>54866</v>
      </c>
      <c r="U6888" s="1">
        <v>45321</v>
      </c>
      <c r="V6888" t="s">
        <v>111</v>
      </c>
      <c r="W6888">
        <v>817394</v>
      </c>
      <c r="X6888" t="s">
        <v>27444</v>
      </c>
      <c r="Y6888">
        <v>766</v>
      </c>
      <c r="Z6888">
        <v>2995</v>
      </c>
      <c r="AA6888">
        <v>8</v>
      </c>
      <c r="AB6888">
        <v>9584</v>
      </c>
      <c r="AC6888">
        <f>Table1_1[[#This Row],[Price]]*Table1_1[[#This Row],[Quantity]]</f>
        <v>23960</v>
      </c>
    </row>
    <row r="6889" spans="1:29" x14ac:dyDescent="0.3">
      <c r="A6889" t="s">
        <v>28</v>
      </c>
      <c r="B6889" t="s">
        <v>29</v>
      </c>
      <c r="C6889" t="s">
        <v>91</v>
      </c>
      <c r="D6889" t="s">
        <v>105</v>
      </c>
      <c r="E6889" t="s">
        <v>46</v>
      </c>
      <c r="F6889" t="s">
        <v>135</v>
      </c>
      <c r="G6889">
        <v>7</v>
      </c>
      <c r="H6889">
        <v>438245</v>
      </c>
      <c r="I6889" t="s">
        <v>58</v>
      </c>
      <c r="J6889" s="3">
        <v>44472</v>
      </c>
      <c r="K6889">
        <v>950</v>
      </c>
      <c r="L6889" t="s">
        <v>7482</v>
      </c>
      <c r="M6889" t="s">
        <v>654</v>
      </c>
      <c r="N6889" t="s">
        <v>27445</v>
      </c>
      <c r="O6889" t="s">
        <v>27446</v>
      </c>
      <c r="P6889" t="s">
        <v>71</v>
      </c>
      <c r="Q6889">
        <v>16</v>
      </c>
      <c r="R6889" t="s">
        <v>40</v>
      </c>
      <c r="S6889" t="s">
        <v>79</v>
      </c>
      <c r="T6889">
        <v>80343</v>
      </c>
      <c r="U6889" s="1">
        <v>45357</v>
      </c>
      <c r="V6889" t="s">
        <v>72</v>
      </c>
      <c r="W6889">
        <v>801762</v>
      </c>
      <c r="X6889" t="s">
        <v>27447</v>
      </c>
      <c r="Y6889">
        <v>891</v>
      </c>
      <c r="Z6889">
        <v>2597</v>
      </c>
      <c r="AA6889">
        <v>1</v>
      </c>
      <c r="AB6889">
        <v>1038.8</v>
      </c>
      <c r="AC6889">
        <f>Table1_1[[#This Row],[Price]]*Table1_1[[#This Row],[Quantity]]</f>
        <v>2597</v>
      </c>
    </row>
    <row r="6890" spans="1:29" x14ac:dyDescent="0.3">
      <c r="A6890" t="s">
        <v>28</v>
      </c>
      <c r="B6890" t="s">
        <v>29</v>
      </c>
      <c r="C6890" t="s">
        <v>157</v>
      </c>
      <c r="D6890" t="s">
        <v>187</v>
      </c>
      <c r="E6890" t="s">
        <v>56</v>
      </c>
      <c r="F6890" t="s">
        <v>175</v>
      </c>
      <c r="G6890">
        <v>2</v>
      </c>
      <c r="H6890">
        <v>414464</v>
      </c>
      <c r="I6890" t="s">
        <v>34</v>
      </c>
      <c r="J6890" s="3">
        <v>44395</v>
      </c>
      <c r="K6890">
        <v>1400</v>
      </c>
      <c r="L6890" t="s">
        <v>27448</v>
      </c>
      <c r="M6890" t="s">
        <v>263</v>
      </c>
      <c r="N6890" t="s">
        <v>27449</v>
      </c>
      <c r="O6890" t="s">
        <v>27450</v>
      </c>
      <c r="P6890" t="s">
        <v>39</v>
      </c>
      <c r="Q6890">
        <v>15</v>
      </c>
      <c r="R6890" t="s">
        <v>88</v>
      </c>
      <c r="S6890" t="s">
        <v>118</v>
      </c>
      <c r="T6890">
        <v>34204</v>
      </c>
      <c r="U6890" s="1">
        <v>45584</v>
      </c>
      <c r="V6890" t="s">
        <v>155</v>
      </c>
      <c r="W6890">
        <v>371275</v>
      </c>
      <c r="X6890" t="s">
        <v>27451</v>
      </c>
      <c r="Y6890">
        <v>344</v>
      </c>
      <c r="Z6890">
        <v>1056</v>
      </c>
      <c r="AA6890">
        <v>5</v>
      </c>
      <c r="AB6890">
        <v>2112</v>
      </c>
      <c r="AC6890">
        <f>Table1_1[[#This Row],[Price]]*Table1_1[[#This Row],[Quantity]]</f>
        <v>5280</v>
      </c>
    </row>
    <row r="6891" spans="1:29" x14ac:dyDescent="0.3">
      <c r="A6891" t="s">
        <v>28</v>
      </c>
      <c r="B6891" t="s">
        <v>29</v>
      </c>
      <c r="C6891" t="s">
        <v>54</v>
      </c>
      <c r="D6891" t="s">
        <v>560</v>
      </c>
      <c r="E6891" t="s">
        <v>46</v>
      </c>
      <c r="F6891" t="s">
        <v>150</v>
      </c>
      <c r="G6891">
        <v>31</v>
      </c>
      <c r="H6891">
        <v>430540</v>
      </c>
      <c r="I6891" t="s">
        <v>58</v>
      </c>
      <c r="J6891" s="3">
        <v>45062</v>
      </c>
      <c r="K6891">
        <v>1000</v>
      </c>
      <c r="L6891" t="s">
        <v>27452</v>
      </c>
      <c r="M6891" t="s">
        <v>250</v>
      </c>
      <c r="N6891" t="s">
        <v>27453</v>
      </c>
      <c r="O6891" t="s">
        <v>27454</v>
      </c>
      <c r="P6891" t="s">
        <v>39</v>
      </c>
      <c r="Q6891">
        <v>10</v>
      </c>
      <c r="R6891" t="s">
        <v>88</v>
      </c>
      <c r="S6891" t="s">
        <v>79</v>
      </c>
      <c r="T6891">
        <v>26230</v>
      </c>
      <c r="U6891" s="1">
        <v>45311</v>
      </c>
      <c r="V6891" t="s">
        <v>111</v>
      </c>
      <c r="W6891">
        <v>903039</v>
      </c>
      <c r="X6891" t="s">
        <v>27455</v>
      </c>
      <c r="Y6891">
        <v>991</v>
      </c>
      <c r="Z6891">
        <v>1939</v>
      </c>
      <c r="AA6891">
        <v>6</v>
      </c>
      <c r="AB6891">
        <v>4653.6000000000004</v>
      </c>
      <c r="AC6891">
        <f>Table1_1[[#This Row],[Price]]*Table1_1[[#This Row],[Quantity]]</f>
        <v>11634</v>
      </c>
    </row>
    <row r="6892" spans="1:29" x14ac:dyDescent="0.3">
      <c r="A6892" t="s">
        <v>28</v>
      </c>
      <c r="B6892" t="s">
        <v>29</v>
      </c>
      <c r="C6892" t="s">
        <v>54</v>
      </c>
      <c r="D6892" t="s">
        <v>74</v>
      </c>
      <c r="E6892" t="s">
        <v>32</v>
      </c>
      <c r="F6892" t="s">
        <v>99</v>
      </c>
      <c r="G6892">
        <v>20</v>
      </c>
      <c r="H6892">
        <v>402945</v>
      </c>
      <c r="I6892" t="s">
        <v>58</v>
      </c>
      <c r="J6892" s="3">
        <v>44771</v>
      </c>
      <c r="K6892">
        <v>1000</v>
      </c>
      <c r="L6892" t="s">
        <v>27456</v>
      </c>
      <c r="M6892" t="s">
        <v>195</v>
      </c>
      <c r="N6892" t="s">
        <v>27457</v>
      </c>
      <c r="O6892" t="s">
        <v>27458</v>
      </c>
      <c r="P6892" t="s">
        <v>51</v>
      </c>
      <c r="Q6892">
        <v>14</v>
      </c>
      <c r="R6892" t="s">
        <v>40</v>
      </c>
      <c r="S6892" t="s">
        <v>79</v>
      </c>
      <c r="T6892">
        <v>41832</v>
      </c>
      <c r="U6892" s="1">
        <v>45569</v>
      </c>
      <c r="V6892" t="s">
        <v>155</v>
      </c>
      <c r="W6892">
        <v>199020</v>
      </c>
      <c r="X6892" t="s">
        <v>27459</v>
      </c>
      <c r="Y6892">
        <v>797</v>
      </c>
      <c r="Z6892">
        <v>2218</v>
      </c>
      <c r="AA6892">
        <v>5</v>
      </c>
      <c r="AB6892">
        <v>4436</v>
      </c>
      <c r="AC6892">
        <f>Table1_1[[#This Row],[Price]]*Table1_1[[#This Row],[Quantity]]</f>
        <v>11090</v>
      </c>
    </row>
    <row r="6893" spans="1:29" x14ac:dyDescent="0.3">
      <c r="A6893" t="s">
        <v>28</v>
      </c>
      <c r="B6893" t="s">
        <v>29</v>
      </c>
      <c r="C6893" t="s">
        <v>157</v>
      </c>
      <c r="D6893" t="s">
        <v>248</v>
      </c>
      <c r="E6893" t="s">
        <v>32</v>
      </c>
      <c r="F6893" t="s">
        <v>99</v>
      </c>
      <c r="G6893">
        <v>68</v>
      </c>
      <c r="H6893">
        <v>405701</v>
      </c>
      <c r="I6893" t="s">
        <v>58</v>
      </c>
      <c r="J6893" s="3">
        <v>45044</v>
      </c>
      <c r="K6893">
        <v>800</v>
      </c>
      <c r="L6893" t="s">
        <v>27460</v>
      </c>
      <c r="M6893" t="s">
        <v>2538</v>
      </c>
      <c r="N6893" t="s">
        <v>27461</v>
      </c>
      <c r="O6893" t="s">
        <v>27462</v>
      </c>
      <c r="P6893" t="s">
        <v>71</v>
      </c>
      <c r="Q6893">
        <v>13</v>
      </c>
      <c r="R6893" t="s">
        <v>40</v>
      </c>
      <c r="S6893" t="s">
        <v>118</v>
      </c>
      <c r="T6893">
        <v>68503</v>
      </c>
      <c r="U6893" s="1">
        <v>45362</v>
      </c>
      <c r="V6893" t="s">
        <v>72</v>
      </c>
      <c r="W6893">
        <v>237587</v>
      </c>
      <c r="X6893" t="s">
        <v>27463</v>
      </c>
      <c r="Y6893">
        <v>826</v>
      </c>
      <c r="Z6893">
        <v>1853</v>
      </c>
      <c r="AA6893">
        <v>1</v>
      </c>
      <c r="AB6893">
        <v>741.2</v>
      </c>
      <c r="AC6893">
        <f>Table1_1[[#This Row],[Price]]*Table1_1[[#This Row],[Quantity]]</f>
        <v>1853</v>
      </c>
    </row>
    <row r="6894" spans="1:29" x14ac:dyDescent="0.3">
      <c r="A6894" t="s">
        <v>28</v>
      </c>
      <c r="B6894" t="s">
        <v>29</v>
      </c>
      <c r="C6894" t="s">
        <v>148</v>
      </c>
      <c r="D6894" t="s">
        <v>134</v>
      </c>
      <c r="E6894" t="s">
        <v>56</v>
      </c>
      <c r="F6894" t="s">
        <v>47</v>
      </c>
      <c r="G6894">
        <v>85</v>
      </c>
      <c r="H6894">
        <v>413320</v>
      </c>
      <c r="I6894" t="s">
        <v>34</v>
      </c>
      <c r="J6894" s="3">
        <v>43932</v>
      </c>
      <c r="K6894">
        <v>1400</v>
      </c>
      <c r="L6894" t="s">
        <v>24186</v>
      </c>
      <c r="M6894" t="s">
        <v>856</v>
      </c>
      <c r="N6894" t="s">
        <v>27464</v>
      </c>
      <c r="O6894" t="s">
        <v>27465</v>
      </c>
      <c r="P6894" t="s">
        <v>51</v>
      </c>
      <c r="Q6894">
        <v>11</v>
      </c>
      <c r="R6894" t="s">
        <v>88</v>
      </c>
      <c r="S6894" t="s">
        <v>118</v>
      </c>
      <c r="T6894">
        <v>69419</v>
      </c>
      <c r="U6894" s="1">
        <v>45324</v>
      </c>
      <c r="V6894" t="s">
        <v>119</v>
      </c>
      <c r="W6894">
        <v>173183</v>
      </c>
      <c r="X6894" t="s">
        <v>27466</v>
      </c>
      <c r="Y6894">
        <v>767</v>
      </c>
      <c r="Z6894">
        <v>939</v>
      </c>
      <c r="AA6894">
        <v>4</v>
      </c>
      <c r="AB6894">
        <v>1502.4</v>
      </c>
      <c r="AC6894">
        <f>Table1_1[[#This Row],[Price]]*Table1_1[[#This Row],[Quantity]]</f>
        <v>3756</v>
      </c>
    </row>
    <row r="6895" spans="1:29" x14ac:dyDescent="0.3">
      <c r="A6895" t="s">
        <v>28</v>
      </c>
      <c r="B6895" t="s">
        <v>29</v>
      </c>
      <c r="C6895" t="s">
        <v>193</v>
      </c>
      <c r="D6895" t="s">
        <v>248</v>
      </c>
      <c r="E6895" t="s">
        <v>56</v>
      </c>
      <c r="F6895" t="s">
        <v>150</v>
      </c>
      <c r="G6895">
        <v>12</v>
      </c>
      <c r="H6895">
        <v>412906</v>
      </c>
      <c r="I6895" t="s">
        <v>34</v>
      </c>
      <c r="J6895" s="3">
        <v>45509</v>
      </c>
      <c r="K6895">
        <v>800</v>
      </c>
      <c r="L6895" t="s">
        <v>27467</v>
      </c>
      <c r="M6895" t="s">
        <v>1356</v>
      </c>
      <c r="N6895" t="s">
        <v>27468</v>
      </c>
      <c r="O6895" t="s">
        <v>27469</v>
      </c>
      <c r="P6895" t="s">
        <v>51</v>
      </c>
      <c r="Q6895">
        <v>5</v>
      </c>
      <c r="R6895" t="s">
        <v>88</v>
      </c>
      <c r="S6895" t="s">
        <v>63</v>
      </c>
      <c r="T6895">
        <v>48371</v>
      </c>
      <c r="U6895" s="1">
        <v>45583</v>
      </c>
      <c r="V6895" t="s">
        <v>155</v>
      </c>
      <c r="W6895">
        <v>531402</v>
      </c>
      <c r="X6895" t="s">
        <v>27470</v>
      </c>
      <c r="Y6895">
        <v>687</v>
      </c>
      <c r="Z6895">
        <v>1561</v>
      </c>
      <c r="AA6895">
        <v>3</v>
      </c>
      <c r="AB6895">
        <v>1873.2</v>
      </c>
      <c r="AC6895">
        <f>Table1_1[[#This Row],[Price]]*Table1_1[[#This Row],[Quantity]]</f>
        <v>4683</v>
      </c>
    </row>
    <row r="6896" spans="1:29" x14ac:dyDescent="0.3">
      <c r="A6896" t="s">
        <v>28</v>
      </c>
      <c r="B6896" t="s">
        <v>29</v>
      </c>
      <c r="C6896" t="s">
        <v>30</v>
      </c>
      <c r="D6896" t="s">
        <v>267</v>
      </c>
      <c r="E6896" t="s">
        <v>46</v>
      </c>
      <c r="F6896" t="s">
        <v>135</v>
      </c>
      <c r="G6896">
        <v>13</v>
      </c>
      <c r="H6896">
        <v>409959</v>
      </c>
      <c r="I6896" t="s">
        <v>34</v>
      </c>
      <c r="J6896" s="3">
        <v>44318</v>
      </c>
      <c r="K6896">
        <v>950</v>
      </c>
      <c r="L6896" t="s">
        <v>27471</v>
      </c>
      <c r="M6896" t="s">
        <v>680</v>
      </c>
      <c r="N6896" t="s">
        <v>27472</v>
      </c>
      <c r="O6896" t="s">
        <v>27473</v>
      </c>
      <c r="P6896" t="s">
        <v>87</v>
      </c>
      <c r="Q6896">
        <v>12</v>
      </c>
      <c r="R6896" t="s">
        <v>40</v>
      </c>
      <c r="S6896" t="s">
        <v>79</v>
      </c>
      <c r="T6896">
        <v>32603</v>
      </c>
      <c r="U6896" s="1">
        <v>45361</v>
      </c>
      <c r="V6896" t="s">
        <v>72</v>
      </c>
      <c r="W6896">
        <v>503310</v>
      </c>
      <c r="X6896" t="s">
        <v>27474</v>
      </c>
      <c r="Y6896">
        <v>916</v>
      </c>
      <c r="Z6896">
        <v>2128</v>
      </c>
      <c r="AA6896">
        <v>5</v>
      </c>
      <c r="AB6896">
        <v>4256</v>
      </c>
      <c r="AC6896">
        <f>Table1_1[[#This Row],[Price]]*Table1_1[[#This Row],[Quantity]]</f>
        <v>10640</v>
      </c>
    </row>
    <row r="6897" spans="1:29" x14ac:dyDescent="0.3">
      <c r="A6897" t="s">
        <v>28</v>
      </c>
      <c r="B6897" t="s">
        <v>29</v>
      </c>
      <c r="C6897" t="s">
        <v>157</v>
      </c>
      <c r="D6897" t="s">
        <v>182</v>
      </c>
      <c r="E6897" t="s">
        <v>32</v>
      </c>
      <c r="F6897" t="s">
        <v>57</v>
      </c>
      <c r="G6897">
        <v>72</v>
      </c>
      <c r="H6897">
        <v>407419</v>
      </c>
      <c r="I6897" t="s">
        <v>34</v>
      </c>
      <c r="J6897" s="3">
        <v>44441</v>
      </c>
      <c r="K6897">
        <v>1000</v>
      </c>
      <c r="L6897" t="s">
        <v>27475</v>
      </c>
      <c r="M6897" t="s">
        <v>60</v>
      </c>
      <c r="N6897" t="s">
        <v>27476</v>
      </c>
      <c r="O6897" t="s">
        <v>27477</v>
      </c>
      <c r="P6897" t="s">
        <v>71</v>
      </c>
      <c r="Q6897">
        <v>15</v>
      </c>
      <c r="R6897" t="s">
        <v>40</v>
      </c>
      <c r="S6897" t="s">
        <v>118</v>
      </c>
      <c r="T6897">
        <v>12880</v>
      </c>
      <c r="U6897" s="1">
        <v>45601</v>
      </c>
      <c r="V6897" t="s">
        <v>42</v>
      </c>
      <c r="W6897">
        <v>212109</v>
      </c>
      <c r="X6897" t="s">
        <v>27478</v>
      </c>
      <c r="Y6897">
        <v>649</v>
      </c>
      <c r="Z6897">
        <v>2432</v>
      </c>
      <c r="AA6897">
        <v>5</v>
      </c>
      <c r="AB6897">
        <v>4864</v>
      </c>
      <c r="AC6897">
        <f>Table1_1[[#This Row],[Price]]*Table1_1[[#This Row],[Quantity]]</f>
        <v>12160</v>
      </c>
    </row>
    <row r="6898" spans="1:29" x14ac:dyDescent="0.3">
      <c r="A6898" t="s">
        <v>28</v>
      </c>
      <c r="B6898" t="s">
        <v>29</v>
      </c>
      <c r="C6898" t="s">
        <v>157</v>
      </c>
      <c r="D6898" t="s">
        <v>380</v>
      </c>
      <c r="E6898" t="s">
        <v>46</v>
      </c>
      <c r="F6898" t="s">
        <v>355</v>
      </c>
      <c r="G6898">
        <v>32</v>
      </c>
      <c r="H6898">
        <v>428408</v>
      </c>
      <c r="I6898" t="s">
        <v>58</v>
      </c>
      <c r="J6898" s="3">
        <v>43841</v>
      </c>
      <c r="K6898">
        <v>1000</v>
      </c>
      <c r="L6898" t="s">
        <v>11144</v>
      </c>
      <c r="M6898" t="s">
        <v>953</v>
      </c>
      <c r="N6898" t="s">
        <v>27479</v>
      </c>
      <c r="O6898" t="s">
        <v>27480</v>
      </c>
      <c r="P6898" t="s">
        <v>87</v>
      </c>
      <c r="Q6898">
        <v>12</v>
      </c>
      <c r="R6898" t="s">
        <v>88</v>
      </c>
      <c r="S6898" t="s">
        <v>41</v>
      </c>
      <c r="T6898">
        <v>17799</v>
      </c>
      <c r="U6898" s="1">
        <v>45532</v>
      </c>
      <c r="V6898" t="s">
        <v>64</v>
      </c>
      <c r="W6898">
        <v>841062</v>
      </c>
      <c r="X6898" t="s">
        <v>27481</v>
      </c>
      <c r="Y6898">
        <v>641</v>
      </c>
      <c r="Z6898">
        <v>2768</v>
      </c>
      <c r="AA6898">
        <v>1</v>
      </c>
      <c r="AB6898">
        <v>1107.2</v>
      </c>
      <c r="AC6898">
        <f>Table1_1[[#This Row],[Price]]*Table1_1[[#This Row],[Quantity]]</f>
        <v>2768</v>
      </c>
    </row>
    <row r="6899" spans="1:29" x14ac:dyDescent="0.3">
      <c r="A6899" t="s">
        <v>28</v>
      </c>
      <c r="B6899" t="s">
        <v>29</v>
      </c>
      <c r="C6899" t="s">
        <v>157</v>
      </c>
      <c r="D6899" t="s">
        <v>98</v>
      </c>
      <c r="E6899" t="s">
        <v>46</v>
      </c>
      <c r="F6899" t="s">
        <v>175</v>
      </c>
      <c r="G6899">
        <v>2</v>
      </c>
      <c r="H6899">
        <v>402351</v>
      </c>
      <c r="I6899" t="s">
        <v>58</v>
      </c>
      <c r="J6899" s="3">
        <v>45032</v>
      </c>
      <c r="K6899">
        <v>1000</v>
      </c>
      <c r="L6899" t="s">
        <v>27482</v>
      </c>
      <c r="M6899" t="s">
        <v>434</v>
      </c>
      <c r="N6899" t="s">
        <v>27483</v>
      </c>
      <c r="O6899" t="s">
        <v>27484</v>
      </c>
      <c r="P6899" t="s">
        <v>87</v>
      </c>
      <c r="Q6899">
        <v>7</v>
      </c>
      <c r="R6899" t="s">
        <v>40</v>
      </c>
      <c r="S6899" t="s">
        <v>118</v>
      </c>
      <c r="T6899">
        <v>40461</v>
      </c>
      <c r="U6899" s="1">
        <v>45451</v>
      </c>
      <c r="V6899" t="s">
        <v>52</v>
      </c>
      <c r="W6899">
        <v>236303</v>
      </c>
      <c r="X6899" t="s">
        <v>27485</v>
      </c>
      <c r="Y6899">
        <v>397</v>
      </c>
      <c r="Z6899">
        <v>2635</v>
      </c>
      <c r="AA6899">
        <v>2</v>
      </c>
      <c r="AB6899">
        <v>2108</v>
      </c>
      <c r="AC6899">
        <f>Table1_1[[#This Row],[Price]]*Table1_1[[#This Row],[Quantity]]</f>
        <v>5270</v>
      </c>
    </row>
    <row r="6900" spans="1:29" x14ac:dyDescent="0.3">
      <c r="A6900" t="s">
        <v>28</v>
      </c>
      <c r="B6900" t="s">
        <v>29</v>
      </c>
      <c r="C6900" t="s">
        <v>91</v>
      </c>
      <c r="D6900" t="s">
        <v>349</v>
      </c>
      <c r="E6900" t="s">
        <v>46</v>
      </c>
      <c r="F6900" t="s">
        <v>83</v>
      </c>
      <c r="G6900">
        <v>72</v>
      </c>
      <c r="H6900">
        <v>410315</v>
      </c>
      <c r="I6900" t="s">
        <v>34</v>
      </c>
      <c r="J6900" s="3">
        <v>43891</v>
      </c>
      <c r="K6900">
        <v>950</v>
      </c>
      <c r="L6900" t="s">
        <v>27486</v>
      </c>
      <c r="M6900" t="s">
        <v>159</v>
      </c>
      <c r="N6900" t="s">
        <v>27487</v>
      </c>
      <c r="O6900" t="s">
        <v>27488</v>
      </c>
      <c r="P6900" t="s">
        <v>39</v>
      </c>
      <c r="Q6900">
        <v>6</v>
      </c>
      <c r="R6900" t="s">
        <v>40</v>
      </c>
      <c r="S6900" t="s">
        <v>118</v>
      </c>
      <c r="T6900">
        <v>95621</v>
      </c>
      <c r="U6900" s="1">
        <v>45544</v>
      </c>
      <c r="V6900" t="s">
        <v>180</v>
      </c>
      <c r="W6900">
        <v>877601</v>
      </c>
      <c r="X6900" t="s">
        <v>27489</v>
      </c>
      <c r="Y6900">
        <v>459</v>
      </c>
      <c r="Z6900">
        <v>2247</v>
      </c>
      <c r="AA6900">
        <v>6</v>
      </c>
      <c r="AB6900">
        <v>5392.8</v>
      </c>
      <c r="AC6900">
        <f>Table1_1[[#This Row],[Price]]*Table1_1[[#This Row],[Quantity]]</f>
        <v>13482</v>
      </c>
    </row>
    <row r="6901" spans="1:29" x14ac:dyDescent="0.3">
      <c r="A6901" t="s">
        <v>28</v>
      </c>
      <c r="B6901" t="s">
        <v>29</v>
      </c>
      <c r="C6901" t="s">
        <v>66</v>
      </c>
      <c r="D6901" t="s">
        <v>524</v>
      </c>
      <c r="E6901" t="s">
        <v>56</v>
      </c>
      <c r="F6901" t="s">
        <v>355</v>
      </c>
      <c r="G6901">
        <v>95</v>
      </c>
      <c r="H6901">
        <v>404568</v>
      </c>
      <c r="I6901" t="s">
        <v>58</v>
      </c>
      <c r="J6901" s="3">
        <v>45409</v>
      </c>
      <c r="K6901">
        <v>1000</v>
      </c>
      <c r="L6901" t="s">
        <v>27490</v>
      </c>
      <c r="M6901" t="s">
        <v>144</v>
      </c>
      <c r="N6901" t="s">
        <v>27491</v>
      </c>
      <c r="O6901" t="s">
        <v>27492</v>
      </c>
      <c r="P6901" t="s">
        <v>51</v>
      </c>
      <c r="Q6901">
        <v>4</v>
      </c>
      <c r="R6901" t="s">
        <v>88</v>
      </c>
      <c r="S6901" t="s">
        <v>41</v>
      </c>
      <c r="T6901">
        <v>40992</v>
      </c>
      <c r="U6901" s="1">
        <v>45417</v>
      </c>
      <c r="V6901" t="s">
        <v>140</v>
      </c>
      <c r="W6901">
        <v>883785</v>
      </c>
      <c r="X6901" t="s">
        <v>27493</v>
      </c>
      <c r="Y6901">
        <v>780</v>
      </c>
      <c r="Z6901">
        <v>1881</v>
      </c>
      <c r="AA6901">
        <v>6</v>
      </c>
      <c r="AB6901">
        <v>4514.4000000000005</v>
      </c>
      <c r="AC6901">
        <f>Table1_1[[#This Row],[Price]]*Table1_1[[#This Row],[Quantity]]</f>
        <v>11286</v>
      </c>
    </row>
    <row r="6902" spans="1:29" x14ac:dyDescent="0.3">
      <c r="A6902" t="s">
        <v>28</v>
      </c>
      <c r="B6902" t="s">
        <v>29</v>
      </c>
      <c r="C6902" t="s">
        <v>44</v>
      </c>
      <c r="D6902" t="s">
        <v>317</v>
      </c>
      <c r="E6902" t="s">
        <v>32</v>
      </c>
      <c r="F6902" t="s">
        <v>135</v>
      </c>
      <c r="G6902">
        <v>4</v>
      </c>
      <c r="H6902">
        <v>429758</v>
      </c>
      <c r="I6902" t="s">
        <v>58</v>
      </c>
      <c r="J6902" s="3">
        <v>45085</v>
      </c>
      <c r="K6902">
        <v>1300</v>
      </c>
      <c r="L6902" t="s">
        <v>27495</v>
      </c>
      <c r="M6902" t="s">
        <v>1409</v>
      </c>
      <c r="N6902" t="s">
        <v>27496</v>
      </c>
      <c r="O6902" t="s">
        <v>27497</v>
      </c>
      <c r="P6902" t="s">
        <v>51</v>
      </c>
      <c r="Q6902">
        <v>16</v>
      </c>
      <c r="R6902" t="s">
        <v>88</v>
      </c>
      <c r="S6902" t="s">
        <v>63</v>
      </c>
      <c r="T6902">
        <v>97283</v>
      </c>
      <c r="U6902" s="1">
        <v>45513</v>
      </c>
      <c r="V6902" t="s">
        <v>64</v>
      </c>
      <c r="W6902">
        <v>999161</v>
      </c>
      <c r="X6902" t="s">
        <v>27498</v>
      </c>
      <c r="Y6902">
        <v>624</v>
      </c>
      <c r="Z6902">
        <v>516</v>
      </c>
      <c r="AA6902">
        <v>1</v>
      </c>
      <c r="AB6902">
        <v>206.4</v>
      </c>
      <c r="AC6902">
        <f>Table1_1[[#This Row],[Price]]*Table1_1[[#This Row],[Quantity]]</f>
        <v>516</v>
      </c>
    </row>
    <row r="6903" spans="1:29" x14ac:dyDescent="0.3">
      <c r="A6903" t="s">
        <v>28</v>
      </c>
      <c r="B6903" t="s">
        <v>29</v>
      </c>
      <c r="C6903" t="s">
        <v>54</v>
      </c>
      <c r="D6903" t="s">
        <v>261</v>
      </c>
      <c r="E6903" t="s">
        <v>46</v>
      </c>
      <c r="F6903" t="s">
        <v>135</v>
      </c>
      <c r="G6903">
        <v>14</v>
      </c>
      <c r="H6903">
        <v>439761</v>
      </c>
      <c r="I6903" t="s">
        <v>58</v>
      </c>
      <c r="J6903" s="3">
        <v>43847</v>
      </c>
      <c r="K6903">
        <v>1200</v>
      </c>
      <c r="L6903" t="s">
        <v>27499</v>
      </c>
      <c r="M6903" t="s">
        <v>919</v>
      </c>
      <c r="N6903" t="s">
        <v>27500</v>
      </c>
      <c r="O6903" t="s">
        <v>27501</v>
      </c>
      <c r="P6903" t="s">
        <v>71</v>
      </c>
      <c r="Q6903">
        <v>13</v>
      </c>
      <c r="R6903" t="s">
        <v>40</v>
      </c>
      <c r="S6903" t="s">
        <v>79</v>
      </c>
      <c r="T6903">
        <v>84499</v>
      </c>
      <c r="U6903" s="1">
        <v>45549</v>
      </c>
      <c r="V6903" t="s">
        <v>180</v>
      </c>
      <c r="W6903">
        <v>603617</v>
      </c>
      <c r="X6903" t="s">
        <v>27502</v>
      </c>
      <c r="Y6903">
        <v>882</v>
      </c>
      <c r="Z6903">
        <v>1311</v>
      </c>
      <c r="AA6903">
        <v>7</v>
      </c>
      <c r="AB6903">
        <v>3670.8</v>
      </c>
      <c r="AC6903">
        <f>Table1_1[[#This Row],[Price]]*Table1_1[[#This Row],[Quantity]]</f>
        <v>9177</v>
      </c>
    </row>
    <row r="6904" spans="1:29" x14ac:dyDescent="0.3">
      <c r="A6904" t="s">
        <v>28</v>
      </c>
      <c r="B6904" t="s">
        <v>29</v>
      </c>
      <c r="C6904" t="s">
        <v>91</v>
      </c>
      <c r="D6904" t="s">
        <v>82</v>
      </c>
      <c r="E6904" t="s">
        <v>56</v>
      </c>
      <c r="F6904" t="s">
        <v>135</v>
      </c>
      <c r="G6904">
        <v>70</v>
      </c>
      <c r="H6904">
        <v>411025</v>
      </c>
      <c r="I6904" t="s">
        <v>34</v>
      </c>
      <c r="J6904" s="3">
        <v>45305</v>
      </c>
      <c r="K6904">
        <v>1000</v>
      </c>
      <c r="L6904" t="s">
        <v>27503</v>
      </c>
      <c r="M6904" t="s">
        <v>953</v>
      </c>
      <c r="N6904" t="s">
        <v>27504</v>
      </c>
      <c r="O6904" t="s">
        <v>27505</v>
      </c>
      <c r="P6904" t="s">
        <v>51</v>
      </c>
      <c r="Q6904">
        <v>10</v>
      </c>
      <c r="R6904" t="s">
        <v>40</v>
      </c>
      <c r="S6904" t="s">
        <v>118</v>
      </c>
      <c r="T6904">
        <v>22674</v>
      </c>
      <c r="U6904" s="1">
        <v>45450</v>
      </c>
      <c r="V6904" t="s">
        <v>52</v>
      </c>
      <c r="W6904">
        <v>622504</v>
      </c>
      <c r="X6904" t="s">
        <v>27506</v>
      </c>
      <c r="Y6904">
        <v>313</v>
      </c>
      <c r="Z6904">
        <v>1698</v>
      </c>
      <c r="AA6904">
        <v>5</v>
      </c>
      <c r="AB6904">
        <v>3396</v>
      </c>
      <c r="AC6904">
        <f>Table1_1[[#This Row],[Price]]*Table1_1[[#This Row],[Quantity]]</f>
        <v>8490</v>
      </c>
    </row>
    <row r="6905" spans="1:29" x14ac:dyDescent="0.3">
      <c r="A6905" t="s">
        <v>28</v>
      </c>
      <c r="B6905" t="s">
        <v>29</v>
      </c>
      <c r="C6905" t="s">
        <v>148</v>
      </c>
      <c r="D6905" t="s">
        <v>170</v>
      </c>
      <c r="E6905" t="s">
        <v>46</v>
      </c>
      <c r="F6905" t="s">
        <v>99</v>
      </c>
      <c r="G6905">
        <v>83</v>
      </c>
      <c r="H6905">
        <v>439503</v>
      </c>
      <c r="I6905" t="s">
        <v>34</v>
      </c>
      <c r="J6905" s="3">
        <v>44762</v>
      </c>
      <c r="K6905">
        <v>1200</v>
      </c>
      <c r="L6905" t="s">
        <v>27507</v>
      </c>
      <c r="M6905" t="s">
        <v>1483</v>
      </c>
      <c r="N6905" t="s">
        <v>27508</v>
      </c>
      <c r="O6905" t="s">
        <v>27509</v>
      </c>
      <c r="P6905" t="s">
        <v>87</v>
      </c>
      <c r="Q6905">
        <v>3</v>
      </c>
      <c r="R6905" t="s">
        <v>40</v>
      </c>
      <c r="S6905" t="s">
        <v>41</v>
      </c>
      <c r="T6905">
        <v>30430</v>
      </c>
      <c r="U6905" s="1">
        <v>45335</v>
      </c>
      <c r="V6905" t="s">
        <v>119</v>
      </c>
      <c r="W6905">
        <v>422371</v>
      </c>
      <c r="X6905" t="s">
        <v>27510</v>
      </c>
      <c r="Y6905">
        <v>236</v>
      </c>
      <c r="Z6905">
        <v>2641</v>
      </c>
      <c r="AA6905">
        <v>2</v>
      </c>
      <c r="AB6905">
        <v>2112.8000000000002</v>
      </c>
      <c r="AC6905">
        <f>Table1_1[[#This Row],[Price]]*Table1_1[[#This Row],[Quantity]]</f>
        <v>5282</v>
      </c>
    </row>
    <row r="6906" spans="1:29" x14ac:dyDescent="0.3">
      <c r="A6906" t="s">
        <v>28</v>
      </c>
      <c r="B6906" t="s">
        <v>29</v>
      </c>
      <c r="C6906" t="s">
        <v>44</v>
      </c>
      <c r="D6906" t="s">
        <v>55</v>
      </c>
      <c r="E6906" t="s">
        <v>46</v>
      </c>
      <c r="F6906" t="s">
        <v>106</v>
      </c>
      <c r="G6906">
        <v>16</v>
      </c>
      <c r="H6906">
        <v>433252</v>
      </c>
      <c r="I6906" t="s">
        <v>58</v>
      </c>
      <c r="J6906" s="3">
        <v>44983</v>
      </c>
      <c r="K6906">
        <v>800</v>
      </c>
      <c r="L6906" t="s">
        <v>4174</v>
      </c>
      <c r="M6906" t="s">
        <v>2054</v>
      </c>
      <c r="N6906" t="s">
        <v>27511</v>
      </c>
      <c r="O6906" t="s">
        <v>27512</v>
      </c>
      <c r="P6906" t="s">
        <v>39</v>
      </c>
      <c r="Q6906">
        <v>11</v>
      </c>
      <c r="R6906" t="s">
        <v>88</v>
      </c>
      <c r="S6906" t="s">
        <v>41</v>
      </c>
      <c r="T6906">
        <v>63795</v>
      </c>
      <c r="U6906" s="1">
        <v>45328</v>
      </c>
      <c r="V6906" t="s">
        <v>119</v>
      </c>
      <c r="W6906">
        <v>582377</v>
      </c>
      <c r="X6906" t="s">
        <v>27513</v>
      </c>
      <c r="Y6906">
        <v>712</v>
      </c>
      <c r="Z6906">
        <v>756</v>
      </c>
      <c r="AA6906">
        <v>5</v>
      </c>
      <c r="AB6906">
        <v>1512</v>
      </c>
      <c r="AC6906">
        <f>Table1_1[[#This Row],[Price]]*Table1_1[[#This Row],[Quantity]]</f>
        <v>3780</v>
      </c>
    </row>
    <row r="6907" spans="1:29" x14ac:dyDescent="0.3">
      <c r="A6907" t="s">
        <v>28</v>
      </c>
      <c r="B6907" t="s">
        <v>29</v>
      </c>
      <c r="C6907" t="s">
        <v>157</v>
      </c>
      <c r="D6907" t="s">
        <v>187</v>
      </c>
      <c r="E6907" t="s">
        <v>46</v>
      </c>
      <c r="F6907" t="s">
        <v>47</v>
      </c>
      <c r="G6907">
        <v>61</v>
      </c>
      <c r="H6907">
        <v>430263</v>
      </c>
      <c r="I6907" t="s">
        <v>34</v>
      </c>
      <c r="J6907" s="3">
        <v>45006</v>
      </c>
      <c r="K6907">
        <v>1300</v>
      </c>
      <c r="L6907" t="s">
        <v>27514</v>
      </c>
      <c r="M6907" t="s">
        <v>232</v>
      </c>
      <c r="N6907" t="s">
        <v>27515</v>
      </c>
      <c r="O6907" t="s">
        <v>27516</v>
      </c>
      <c r="P6907" t="s">
        <v>71</v>
      </c>
      <c r="Q6907">
        <v>20</v>
      </c>
      <c r="R6907" t="s">
        <v>40</v>
      </c>
      <c r="S6907" t="s">
        <v>79</v>
      </c>
      <c r="T6907">
        <v>82180</v>
      </c>
      <c r="U6907" s="1">
        <v>45628</v>
      </c>
      <c r="V6907" t="s">
        <v>259</v>
      </c>
      <c r="W6907">
        <v>616365</v>
      </c>
      <c r="X6907" t="s">
        <v>27517</v>
      </c>
      <c r="Y6907">
        <v>262</v>
      </c>
      <c r="Z6907">
        <v>892</v>
      </c>
      <c r="AA6907">
        <v>5</v>
      </c>
      <c r="AB6907">
        <v>1784</v>
      </c>
      <c r="AC6907">
        <f>Table1_1[[#This Row],[Price]]*Table1_1[[#This Row],[Quantity]]</f>
        <v>4460</v>
      </c>
    </row>
    <row r="6908" spans="1:29" x14ac:dyDescent="0.3">
      <c r="A6908" t="s">
        <v>28</v>
      </c>
      <c r="B6908" t="s">
        <v>29</v>
      </c>
      <c r="C6908" t="s">
        <v>54</v>
      </c>
      <c r="D6908" t="s">
        <v>338</v>
      </c>
      <c r="E6908" t="s">
        <v>46</v>
      </c>
      <c r="F6908" t="s">
        <v>47</v>
      </c>
      <c r="G6908">
        <v>63</v>
      </c>
      <c r="H6908">
        <v>417647</v>
      </c>
      <c r="I6908" t="s">
        <v>34</v>
      </c>
      <c r="J6908" s="3">
        <v>44981</v>
      </c>
      <c r="K6908">
        <v>1300</v>
      </c>
      <c r="L6908" t="s">
        <v>27518</v>
      </c>
      <c r="M6908" t="s">
        <v>1091</v>
      </c>
      <c r="N6908" t="s">
        <v>27519</v>
      </c>
      <c r="O6908" t="s">
        <v>27520</v>
      </c>
      <c r="P6908" t="s">
        <v>51</v>
      </c>
      <c r="Q6908">
        <v>9</v>
      </c>
      <c r="R6908" t="s">
        <v>88</v>
      </c>
      <c r="S6908" t="s">
        <v>118</v>
      </c>
      <c r="T6908">
        <v>74463</v>
      </c>
      <c r="U6908" s="1">
        <v>45547</v>
      </c>
      <c r="V6908" t="s">
        <v>180</v>
      </c>
      <c r="W6908">
        <v>798953</v>
      </c>
      <c r="X6908" t="s">
        <v>27521</v>
      </c>
      <c r="Y6908">
        <v>801</v>
      </c>
      <c r="Z6908">
        <v>1175</v>
      </c>
      <c r="AA6908">
        <v>4</v>
      </c>
      <c r="AB6908">
        <v>1880</v>
      </c>
      <c r="AC6908">
        <f>Table1_1[[#This Row],[Price]]*Table1_1[[#This Row],[Quantity]]</f>
        <v>4700</v>
      </c>
    </row>
    <row r="6909" spans="1:29" x14ac:dyDescent="0.3">
      <c r="A6909" t="s">
        <v>28</v>
      </c>
      <c r="B6909" t="s">
        <v>29</v>
      </c>
      <c r="C6909" t="s">
        <v>66</v>
      </c>
      <c r="D6909" t="s">
        <v>380</v>
      </c>
      <c r="E6909" t="s">
        <v>56</v>
      </c>
      <c r="F6909" t="s">
        <v>47</v>
      </c>
      <c r="G6909">
        <v>26</v>
      </c>
      <c r="H6909">
        <v>426274</v>
      </c>
      <c r="I6909" t="s">
        <v>34</v>
      </c>
      <c r="J6909" s="3">
        <v>45411</v>
      </c>
      <c r="K6909">
        <v>950</v>
      </c>
      <c r="L6909" t="s">
        <v>27522</v>
      </c>
      <c r="M6909" t="s">
        <v>919</v>
      </c>
      <c r="N6909" t="s">
        <v>27523</v>
      </c>
      <c r="O6909" t="s">
        <v>27524</v>
      </c>
      <c r="P6909" t="s">
        <v>51</v>
      </c>
      <c r="Q6909">
        <v>14</v>
      </c>
      <c r="R6909" t="s">
        <v>40</v>
      </c>
      <c r="S6909" t="s">
        <v>118</v>
      </c>
      <c r="T6909">
        <v>86512</v>
      </c>
      <c r="U6909" s="1">
        <v>45445</v>
      </c>
      <c r="V6909" t="s">
        <v>52</v>
      </c>
      <c r="W6909">
        <v>846328</v>
      </c>
      <c r="X6909" t="s">
        <v>27525</v>
      </c>
      <c r="Y6909">
        <v>693</v>
      </c>
      <c r="Z6909">
        <v>2672</v>
      </c>
      <c r="AA6909">
        <v>1</v>
      </c>
      <c r="AB6909">
        <v>1068.8</v>
      </c>
      <c r="AC6909">
        <f>Table1_1[[#This Row],[Price]]*Table1_1[[#This Row],[Quantity]]</f>
        <v>2672</v>
      </c>
    </row>
    <row r="6910" spans="1:29" x14ac:dyDescent="0.3">
      <c r="A6910" t="s">
        <v>28</v>
      </c>
      <c r="B6910" t="s">
        <v>29</v>
      </c>
      <c r="C6910" t="s">
        <v>157</v>
      </c>
      <c r="D6910" t="s">
        <v>467</v>
      </c>
      <c r="E6910" t="s">
        <v>56</v>
      </c>
      <c r="F6910" t="s">
        <v>47</v>
      </c>
      <c r="G6910">
        <v>86</v>
      </c>
      <c r="H6910">
        <v>413054</v>
      </c>
      <c r="I6910" t="s">
        <v>34</v>
      </c>
      <c r="J6910" s="3">
        <v>44550</v>
      </c>
      <c r="K6910">
        <v>950</v>
      </c>
      <c r="L6910" t="s">
        <v>27526</v>
      </c>
      <c r="M6910" t="s">
        <v>482</v>
      </c>
      <c r="N6910" t="s">
        <v>27527</v>
      </c>
      <c r="O6910">
        <v>1149995481</v>
      </c>
      <c r="P6910" t="s">
        <v>51</v>
      </c>
      <c r="Q6910">
        <v>4</v>
      </c>
      <c r="R6910" t="s">
        <v>88</v>
      </c>
      <c r="S6910" t="s">
        <v>41</v>
      </c>
      <c r="T6910">
        <v>90178</v>
      </c>
      <c r="U6910" s="1">
        <v>45318</v>
      </c>
      <c r="V6910" t="s">
        <v>111</v>
      </c>
      <c r="W6910">
        <v>763894</v>
      </c>
      <c r="X6910" t="s">
        <v>27528</v>
      </c>
      <c r="Y6910">
        <v>497</v>
      </c>
      <c r="Z6910">
        <v>1869</v>
      </c>
      <c r="AA6910">
        <v>4</v>
      </c>
      <c r="AB6910">
        <v>2990.4</v>
      </c>
      <c r="AC6910">
        <f>Table1_1[[#This Row],[Price]]*Table1_1[[#This Row],[Quantity]]</f>
        <v>7476</v>
      </c>
    </row>
    <row r="6911" spans="1:29" x14ac:dyDescent="0.3">
      <c r="A6911" t="s">
        <v>28</v>
      </c>
      <c r="B6911" t="s">
        <v>29</v>
      </c>
      <c r="C6911" t="s">
        <v>148</v>
      </c>
      <c r="D6911" t="s">
        <v>442</v>
      </c>
      <c r="E6911" t="s">
        <v>32</v>
      </c>
      <c r="F6911" t="s">
        <v>135</v>
      </c>
      <c r="G6911">
        <v>10</v>
      </c>
      <c r="H6911">
        <v>426336</v>
      </c>
      <c r="I6911" t="s">
        <v>58</v>
      </c>
      <c r="J6911" s="3">
        <v>45406</v>
      </c>
      <c r="K6911">
        <v>1200</v>
      </c>
      <c r="L6911" t="s">
        <v>27529</v>
      </c>
      <c r="M6911" t="s">
        <v>216</v>
      </c>
      <c r="N6911" t="s">
        <v>27530</v>
      </c>
      <c r="O6911" t="s">
        <v>27531</v>
      </c>
      <c r="P6911" t="s">
        <v>39</v>
      </c>
      <c r="Q6911">
        <v>13</v>
      </c>
      <c r="R6911" t="s">
        <v>88</v>
      </c>
      <c r="S6911" t="s">
        <v>63</v>
      </c>
      <c r="T6911">
        <v>92791</v>
      </c>
      <c r="U6911" s="1">
        <v>45574</v>
      </c>
      <c r="V6911" t="s">
        <v>155</v>
      </c>
      <c r="W6911">
        <v>870357</v>
      </c>
      <c r="X6911" t="s">
        <v>27532</v>
      </c>
      <c r="Y6911">
        <v>730</v>
      </c>
      <c r="Z6911">
        <v>1962</v>
      </c>
      <c r="AA6911">
        <v>7</v>
      </c>
      <c r="AB6911">
        <v>5493.6</v>
      </c>
      <c r="AC6911">
        <f>Table1_1[[#This Row],[Price]]*Table1_1[[#This Row],[Quantity]]</f>
        <v>13734</v>
      </c>
    </row>
    <row r="6912" spans="1:29" x14ac:dyDescent="0.3">
      <c r="A6912" t="s">
        <v>28</v>
      </c>
      <c r="B6912" t="s">
        <v>29</v>
      </c>
      <c r="C6912" t="s">
        <v>30</v>
      </c>
      <c r="D6912" t="s">
        <v>55</v>
      </c>
      <c r="E6912" t="s">
        <v>32</v>
      </c>
      <c r="F6912" t="s">
        <v>150</v>
      </c>
      <c r="G6912">
        <v>80</v>
      </c>
      <c r="H6912">
        <v>403792</v>
      </c>
      <c r="I6912" t="s">
        <v>34</v>
      </c>
      <c r="J6912" s="3">
        <v>44664</v>
      </c>
      <c r="K6912">
        <v>1200</v>
      </c>
      <c r="L6912" t="s">
        <v>27533</v>
      </c>
      <c r="M6912" t="s">
        <v>334</v>
      </c>
      <c r="N6912" t="s">
        <v>27534</v>
      </c>
      <c r="O6912" t="s">
        <v>27535</v>
      </c>
      <c r="P6912" t="s">
        <v>71</v>
      </c>
      <c r="Q6912">
        <v>4</v>
      </c>
      <c r="R6912" t="s">
        <v>88</v>
      </c>
      <c r="S6912" t="s">
        <v>63</v>
      </c>
      <c r="T6912">
        <v>13471</v>
      </c>
      <c r="U6912" s="1">
        <v>45519</v>
      </c>
      <c r="V6912" t="s">
        <v>64</v>
      </c>
      <c r="W6912">
        <v>803013</v>
      </c>
      <c r="X6912" t="s">
        <v>27536</v>
      </c>
      <c r="Y6912">
        <v>314</v>
      </c>
      <c r="Z6912">
        <v>1759</v>
      </c>
      <c r="AA6912">
        <v>3</v>
      </c>
      <c r="AB6912">
        <v>2110.8000000000002</v>
      </c>
      <c r="AC6912">
        <f>Table1_1[[#This Row],[Price]]*Table1_1[[#This Row],[Quantity]]</f>
        <v>5277</v>
      </c>
    </row>
    <row r="6913" spans="1:29" x14ac:dyDescent="0.3">
      <c r="A6913" t="s">
        <v>28</v>
      </c>
      <c r="B6913" t="s">
        <v>29</v>
      </c>
      <c r="C6913" t="s">
        <v>148</v>
      </c>
      <c r="D6913" t="s">
        <v>227</v>
      </c>
      <c r="E6913" t="s">
        <v>56</v>
      </c>
      <c r="F6913" t="s">
        <v>355</v>
      </c>
      <c r="G6913">
        <v>90</v>
      </c>
      <c r="H6913">
        <v>409291</v>
      </c>
      <c r="I6913" t="s">
        <v>58</v>
      </c>
      <c r="J6913" s="3">
        <v>45629</v>
      </c>
      <c r="K6913">
        <v>950</v>
      </c>
      <c r="L6913" t="s">
        <v>27537</v>
      </c>
      <c r="M6913" t="s">
        <v>1483</v>
      </c>
      <c r="N6913" t="s">
        <v>27538</v>
      </c>
      <c r="O6913" t="s">
        <v>27539</v>
      </c>
      <c r="P6913" t="s">
        <v>71</v>
      </c>
      <c r="Q6913">
        <v>20</v>
      </c>
      <c r="R6913" t="s">
        <v>40</v>
      </c>
      <c r="S6913" t="s">
        <v>41</v>
      </c>
      <c r="T6913">
        <v>97124</v>
      </c>
      <c r="U6913" s="1">
        <v>45325</v>
      </c>
      <c r="V6913" t="s">
        <v>119</v>
      </c>
      <c r="W6913">
        <v>493751</v>
      </c>
      <c r="X6913" t="s">
        <v>27540</v>
      </c>
      <c r="Y6913">
        <v>919</v>
      </c>
      <c r="Z6913">
        <v>2538</v>
      </c>
      <c r="AA6913">
        <v>1</v>
      </c>
      <c r="AB6913">
        <v>1015.2</v>
      </c>
      <c r="AC6913">
        <f>Table1_1[[#This Row],[Price]]*Table1_1[[#This Row],[Quantity]]</f>
        <v>2538</v>
      </c>
    </row>
    <row r="6914" spans="1:29" x14ac:dyDescent="0.3">
      <c r="A6914" t="s">
        <v>28</v>
      </c>
      <c r="B6914" t="s">
        <v>29</v>
      </c>
      <c r="C6914" t="s">
        <v>193</v>
      </c>
      <c r="D6914" t="s">
        <v>637</v>
      </c>
      <c r="E6914" t="s">
        <v>46</v>
      </c>
      <c r="F6914" t="s">
        <v>83</v>
      </c>
      <c r="G6914">
        <v>15</v>
      </c>
      <c r="H6914">
        <v>402201</v>
      </c>
      <c r="I6914" t="s">
        <v>34</v>
      </c>
      <c r="J6914" s="3">
        <v>44234</v>
      </c>
      <c r="K6914">
        <v>1000</v>
      </c>
      <c r="L6914" t="s">
        <v>26520</v>
      </c>
      <c r="M6914" t="s">
        <v>152</v>
      </c>
      <c r="N6914" t="s">
        <v>27541</v>
      </c>
      <c r="O6914" t="s">
        <v>27542</v>
      </c>
      <c r="P6914" t="s">
        <v>39</v>
      </c>
      <c r="Q6914">
        <v>10</v>
      </c>
      <c r="R6914" t="s">
        <v>40</v>
      </c>
      <c r="S6914" t="s">
        <v>79</v>
      </c>
      <c r="T6914">
        <v>44206</v>
      </c>
      <c r="U6914" s="1">
        <v>45613</v>
      </c>
      <c r="V6914" t="s">
        <v>42</v>
      </c>
      <c r="W6914">
        <v>880750</v>
      </c>
      <c r="X6914" t="s">
        <v>27543</v>
      </c>
      <c r="Y6914">
        <v>630</v>
      </c>
      <c r="Z6914">
        <v>1268</v>
      </c>
      <c r="AA6914">
        <v>7</v>
      </c>
      <c r="AB6914">
        <v>3550.4</v>
      </c>
      <c r="AC6914">
        <f>Table1_1[[#This Row],[Price]]*Table1_1[[#This Row],[Quantity]]</f>
        <v>8876</v>
      </c>
    </row>
    <row r="6915" spans="1:29" x14ac:dyDescent="0.3">
      <c r="A6915" t="s">
        <v>28</v>
      </c>
      <c r="B6915" t="s">
        <v>29</v>
      </c>
      <c r="C6915" t="s">
        <v>157</v>
      </c>
      <c r="D6915" t="s">
        <v>421</v>
      </c>
      <c r="E6915" t="s">
        <v>32</v>
      </c>
      <c r="F6915" t="s">
        <v>135</v>
      </c>
      <c r="G6915">
        <v>99</v>
      </c>
      <c r="H6915">
        <v>413942</v>
      </c>
      <c r="I6915" t="s">
        <v>34</v>
      </c>
      <c r="J6915" s="3">
        <v>44328</v>
      </c>
      <c r="K6915">
        <v>1100</v>
      </c>
      <c r="L6915" t="s">
        <v>27544</v>
      </c>
      <c r="M6915" t="s">
        <v>1460</v>
      </c>
      <c r="N6915" t="s">
        <v>27545</v>
      </c>
      <c r="O6915" t="s">
        <v>27546</v>
      </c>
      <c r="P6915" t="s">
        <v>39</v>
      </c>
      <c r="Q6915">
        <v>13</v>
      </c>
      <c r="R6915" t="s">
        <v>40</v>
      </c>
      <c r="S6915" t="s">
        <v>63</v>
      </c>
      <c r="T6915">
        <v>38306</v>
      </c>
      <c r="U6915" s="1">
        <v>45437</v>
      </c>
      <c r="V6915" t="s">
        <v>140</v>
      </c>
      <c r="W6915">
        <v>901770</v>
      </c>
      <c r="X6915" t="s">
        <v>27547</v>
      </c>
      <c r="Y6915">
        <v>512</v>
      </c>
      <c r="Z6915">
        <v>739</v>
      </c>
      <c r="AA6915">
        <v>8</v>
      </c>
      <c r="AB6915">
        <v>2364.8000000000002</v>
      </c>
      <c r="AC6915">
        <f>Table1_1[[#This Row],[Price]]*Table1_1[[#This Row],[Quantity]]</f>
        <v>5912</v>
      </c>
    </row>
    <row r="6916" spans="1:29" x14ac:dyDescent="0.3">
      <c r="A6916" t="s">
        <v>28</v>
      </c>
      <c r="B6916" t="s">
        <v>29</v>
      </c>
      <c r="C6916" t="s">
        <v>157</v>
      </c>
      <c r="D6916" t="s">
        <v>411</v>
      </c>
      <c r="E6916" t="s">
        <v>32</v>
      </c>
      <c r="F6916" t="s">
        <v>106</v>
      </c>
      <c r="G6916">
        <v>30</v>
      </c>
      <c r="H6916">
        <v>423416</v>
      </c>
      <c r="I6916" t="s">
        <v>58</v>
      </c>
      <c r="J6916" s="3">
        <v>44171</v>
      </c>
      <c r="K6916">
        <v>950</v>
      </c>
      <c r="L6916" t="s">
        <v>27548</v>
      </c>
      <c r="M6916" t="s">
        <v>496</v>
      </c>
      <c r="N6916" t="s">
        <v>27549</v>
      </c>
      <c r="O6916" t="s">
        <v>27550</v>
      </c>
      <c r="P6916" t="s">
        <v>71</v>
      </c>
      <c r="Q6916">
        <v>9</v>
      </c>
      <c r="R6916" t="s">
        <v>88</v>
      </c>
      <c r="S6916" t="s">
        <v>41</v>
      </c>
      <c r="T6916">
        <v>47367</v>
      </c>
      <c r="U6916" s="1">
        <v>45381</v>
      </c>
      <c r="V6916" t="s">
        <v>72</v>
      </c>
      <c r="W6916">
        <v>379130</v>
      </c>
      <c r="X6916" t="s">
        <v>6383</v>
      </c>
      <c r="Y6916">
        <v>888</v>
      </c>
      <c r="Z6916">
        <v>1983</v>
      </c>
      <c r="AA6916">
        <v>1</v>
      </c>
      <c r="AB6916">
        <v>793.2</v>
      </c>
      <c r="AC6916">
        <f>Table1_1[[#This Row],[Price]]*Table1_1[[#This Row],[Quantity]]</f>
        <v>1983</v>
      </c>
    </row>
    <row r="6917" spans="1:29" x14ac:dyDescent="0.3">
      <c r="A6917" t="s">
        <v>28</v>
      </c>
      <c r="B6917" t="s">
        <v>29</v>
      </c>
      <c r="C6917" t="s">
        <v>148</v>
      </c>
      <c r="D6917" t="s">
        <v>248</v>
      </c>
      <c r="E6917" t="s">
        <v>46</v>
      </c>
      <c r="F6917" t="s">
        <v>47</v>
      </c>
      <c r="G6917">
        <v>15</v>
      </c>
      <c r="H6917">
        <v>424465</v>
      </c>
      <c r="I6917" t="s">
        <v>58</v>
      </c>
      <c r="J6917" s="3">
        <v>44561</v>
      </c>
      <c r="K6917">
        <v>1200</v>
      </c>
      <c r="L6917" t="s">
        <v>27551</v>
      </c>
      <c r="M6917" t="s">
        <v>177</v>
      </c>
      <c r="N6917" t="s">
        <v>27552</v>
      </c>
      <c r="O6917" t="s">
        <v>27553</v>
      </c>
      <c r="P6917" t="s">
        <v>87</v>
      </c>
      <c r="Q6917">
        <v>15</v>
      </c>
      <c r="R6917" t="s">
        <v>40</v>
      </c>
      <c r="S6917" t="s">
        <v>118</v>
      </c>
      <c r="T6917">
        <v>56555</v>
      </c>
      <c r="U6917" s="1">
        <v>45330</v>
      </c>
      <c r="V6917" t="s">
        <v>119</v>
      </c>
      <c r="W6917">
        <v>149261</v>
      </c>
      <c r="X6917" t="s">
        <v>27554</v>
      </c>
      <c r="Y6917">
        <v>292</v>
      </c>
      <c r="Z6917">
        <v>666</v>
      </c>
      <c r="AA6917">
        <v>2</v>
      </c>
      <c r="AB6917">
        <v>532.80000000000007</v>
      </c>
      <c r="AC6917">
        <f>Table1_1[[#This Row],[Price]]*Table1_1[[#This Row],[Quantity]]</f>
        <v>1332</v>
      </c>
    </row>
    <row r="6918" spans="1:29" x14ac:dyDescent="0.3">
      <c r="A6918" t="s">
        <v>28</v>
      </c>
      <c r="B6918" t="s">
        <v>29</v>
      </c>
      <c r="C6918" t="s">
        <v>148</v>
      </c>
      <c r="D6918" t="s">
        <v>45</v>
      </c>
      <c r="E6918" t="s">
        <v>32</v>
      </c>
      <c r="F6918" t="s">
        <v>99</v>
      </c>
      <c r="G6918">
        <v>58</v>
      </c>
      <c r="H6918">
        <v>431562</v>
      </c>
      <c r="I6918" t="s">
        <v>58</v>
      </c>
      <c r="J6918" s="3">
        <v>44995</v>
      </c>
      <c r="K6918">
        <v>800</v>
      </c>
      <c r="L6918" t="s">
        <v>27555</v>
      </c>
      <c r="M6918" t="s">
        <v>216</v>
      </c>
      <c r="N6918" t="s">
        <v>27556</v>
      </c>
      <c r="O6918" t="s">
        <v>27557</v>
      </c>
      <c r="P6918" t="s">
        <v>39</v>
      </c>
      <c r="Q6918">
        <v>19</v>
      </c>
      <c r="R6918" t="s">
        <v>88</v>
      </c>
      <c r="S6918" t="s">
        <v>118</v>
      </c>
      <c r="T6918">
        <v>65485</v>
      </c>
      <c r="U6918" s="1">
        <v>45311</v>
      </c>
      <c r="V6918" t="s">
        <v>111</v>
      </c>
      <c r="W6918">
        <v>245428</v>
      </c>
      <c r="X6918" t="s">
        <v>27558</v>
      </c>
      <c r="Y6918">
        <v>322</v>
      </c>
      <c r="Z6918">
        <v>960</v>
      </c>
      <c r="AA6918">
        <v>3</v>
      </c>
      <c r="AB6918">
        <v>1152</v>
      </c>
      <c r="AC6918">
        <f>Table1_1[[#This Row],[Price]]*Table1_1[[#This Row],[Quantity]]</f>
        <v>2880</v>
      </c>
    </row>
    <row r="6919" spans="1:29" x14ac:dyDescent="0.3">
      <c r="A6919" t="s">
        <v>28</v>
      </c>
      <c r="B6919" t="s">
        <v>29</v>
      </c>
      <c r="C6919" t="s">
        <v>66</v>
      </c>
      <c r="D6919" t="s">
        <v>442</v>
      </c>
      <c r="E6919" t="s">
        <v>56</v>
      </c>
      <c r="F6919" t="s">
        <v>99</v>
      </c>
      <c r="G6919">
        <v>54</v>
      </c>
      <c r="H6919">
        <v>406392</v>
      </c>
      <c r="I6919" t="s">
        <v>34</v>
      </c>
      <c r="J6919" s="3">
        <v>43859</v>
      </c>
      <c r="K6919">
        <v>1300</v>
      </c>
      <c r="L6919" t="s">
        <v>27559</v>
      </c>
      <c r="M6919" t="s">
        <v>94</v>
      </c>
      <c r="N6919" t="s">
        <v>27560</v>
      </c>
      <c r="O6919" t="s">
        <v>27561</v>
      </c>
      <c r="P6919" t="s">
        <v>71</v>
      </c>
      <c r="Q6919">
        <v>6</v>
      </c>
      <c r="R6919" t="s">
        <v>88</v>
      </c>
      <c r="S6919" t="s">
        <v>63</v>
      </c>
      <c r="T6919">
        <v>32208</v>
      </c>
      <c r="U6919" s="1">
        <v>45299</v>
      </c>
      <c r="V6919" t="s">
        <v>111</v>
      </c>
      <c r="W6919">
        <v>691832</v>
      </c>
      <c r="X6919" t="s">
        <v>27562</v>
      </c>
      <c r="Y6919">
        <v>745</v>
      </c>
      <c r="Z6919">
        <v>789</v>
      </c>
      <c r="AA6919">
        <v>5</v>
      </c>
      <c r="AB6919">
        <v>1578</v>
      </c>
      <c r="AC6919">
        <f>Table1_1[[#This Row],[Price]]*Table1_1[[#This Row],[Quantity]]</f>
        <v>3945</v>
      </c>
    </row>
    <row r="6920" spans="1:29" x14ac:dyDescent="0.3">
      <c r="A6920" t="s">
        <v>28</v>
      </c>
      <c r="B6920" t="s">
        <v>29</v>
      </c>
      <c r="C6920" t="s">
        <v>91</v>
      </c>
      <c r="D6920" t="s">
        <v>566</v>
      </c>
      <c r="E6920" t="s">
        <v>56</v>
      </c>
      <c r="F6920" t="s">
        <v>57</v>
      </c>
      <c r="G6920">
        <v>61</v>
      </c>
      <c r="H6920">
        <v>437190</v>
      </c>
      <c r="I6920" t="s">
        <v>34</v>
      </c>
      <c r="J6920" s="3">
        <v>45586</v>
      </c>
      <c r="K6920">
        <v>1400</v>
      </c>
      <c r="L6920" t="s">
        <v>27563</v>
      </c>
      <c r="M6920" t="s">
        <v>654</v>
      </c>
      <c r="N6920" t="s">
        <v>27564</v>
      </c>
      <c r="O6920">
        <v>4775584280</v>
      </c>
      <c r="P6920" t="s">
        <v>51</v>
      </c>
      <c r="Q6920">
        <v>6</v>
      </c>
      <c r="R6920" t="s">
        <v>40</v>
      </c>
      <c r="S6920" t="s">
        <v>118</v>
      </c>
      <c r="T6920">
        <v>96773</v>
      </c>
      <c r="U6920" s="1">
        <v>45513</v>
      </c>
      <c r="V6920" t="s">
        <v>64</v>
      </c>
      <c r="W6920">
        <v>205041</v>
      </c>
      <c r="X6920" t="s">
        <v>27565</v>
      </c>
      <c r="Y6920">
        <v>698</v>
      </c>
      <c r="Z6920">
        <v>1575</v>
      </c>
      <c r="AA6920">
        <v>6</v>
      </c>
      <c r="AB6920">
        <v>3780</v>
      </c>
      <c r="AC6920">
        <f>Table1_1[[#This Row],[Price]]*Table1_1[[#This Row],[Quantity]]</f>
        <v>9450</v>
      </c>
    </row>
    <row r="6921" spans="1:29" x14ac:dyDescent="0.3">
      <c r="A6921" t="s">
        <v>28</v>
      </c>
      <c r="B6921" t="s">
        <v>29</v>
      </c>
      <c r="C6921" t="s">
        <v>54</v>
      </c>
      <c r="D6921" t="s">
        <v>187</v>
      </c>
      <c r="E6921" t="s">
        <v>32</v>
      </c>
      <c r="F6921" t="s">
        <v>83</v>
      </c>
      <c r="G6921">
        <v>88</v>
      </c>
      <c r="H6921">
        <v>419646</v>
      </c>
      <c r="I6921" t="s">
        <v>58</v>
      </c>
      <c r="J6921" s="3">
        <v>45588</v>
      </c>
      <c r="K6921">
        <v>1400</v>
      </c>
      <c r="L6921" t="s">
        <v>27566</v>
      </c>
      <c r="M6921" t="s">
        <v>137</v>
      </c>
      <c r="N6921" t="s">
        <v>27567</v>
      </c>
      <c r="O6921" t="s">
        <v>27568</v>
      </c>
      <c r="P6921" t="s">
        <v>51</v>
      </c>
      <c r="Q6921">
        <v>10</v>
      </c>
      <c r="R6921" t="s">
        <v>88</v>
      </c>
      <c r="S6921" t="s">
        <v>63</v>
      </c>
      <c r="T6921">
        <v>83357</v>
      </c>
      <c r="U6921" s="1">
        <v>45409</v>
      </c>
      <c r="V6921" t="s">
        <v>80</v>
      </c>
      <c r="W6921">
        <v>944749</v>
      </c>
      <c r="X6921" t="s">
        <v>27569</v>
      </c>
      <c r="Y6921">
        <v>375</v>
      </c>
      <c r="Z6921">
        <v>810</v>
      </c>
      <c r="AA6921">
        <v>5</v>
      </c>
      <c r="AB6921">
        <v>1620</v>
      </c>
      <c r="AC6921">
        <f>Table1_1[[#This Row],[Price]]*Table1_1[[#This Row],[Quantity]]</f>
        <v>4050</v>
      </c>
    </row>
    <row r="6922" spans="1:29" x14ac:dyDescent="0.3">
      <c r="A6922" t="s">
        <v>28</v>
      </c>
      <c r="B6922" t="s">
        <v>29</v>
      </c>
      <c r="C6922" t="s">
        <v>30</v>
      </c>
      <c r="D6922" t="s">
        <v>142</v>
      </c>
      <c r="E6922" t="s">
        <v>56</v>
      </c>
      <c r="F6922" t="s">
        <v>135</v>
      </c>
      <c r="G6922">
        <v>82</v>
      </c>
      <c r="H6922">
        <v>427801</v>
      </c>
      <c r="I6922" t="s">
        <v>34</v>
      </c>
      <c r="J6922" s="3">
        <v>44352</v>
      </c>
      <c r="K6922">
        <v>1000</v>
      </c>
      <c r="L6922" t="s">
        <v>27570</v>
      </c>
      <c r="M6922" t="s">
        <v>1147</v>
      </c>
      <c r="N6922" t="s">
        <v>27571</v>
      </c>
      <c r="O6922" t="s">
        <v>27572</v>
      </c>
      <c r="P6922" t="s">
        <v>71</v>
      </c>
      <c r="Q6922">
        <v>17</v>
      </c>
      <c r="R6922" t="s">
        <v>40</v>
      </c>
      <c r="S6922" t="s">
        <v>118</v>
      </c>
      <c r="T6922">
        <v>44046</v>
      </c>
      <c r="U6922" s="1">
        <v>45355</v>
      </c>
      <c r="V6922" t="s">
        <v>72</v>
      </c>
      <c r="W6922">
        <v>989639</v>
      </c>
      <c r="X6922" t="s">
        <v>27573</v>
      </c>
      <c r="Y6922">
        <v>262</v>
      </c>
      <c r="Z6922">
        <v>1293</v>
      </c>
      <c r="AA6922">
        <v>5</v>
      </c>
      <c r="AB6922">
        <v>2586</v>
      </c>
      <c r="AC6922">
        <f>Table1_1[[#This Row],[Price]]*Table1_1[[#This Row],[Quantity]]</f>
        <v>6465</v>
      </c>
    </row>
    <row r="6923" spans="1:29" x14ac:dyDescent="0.3">
      <c r="A6923" t="s">
        <v>28</v>
      </c>
      <c r="B6923" t="s">
        <v>29</v>
      </c>
      <c r="C6923" t="s">
        <v>30</v>
      </c>
      <c r="D6923" t="s">
        <v>98</v>
      </c>
      <c r="E6923" t="s">
        <v>46</v>
      </c>
      <c r="F6923" t="s">
        <v>175</v>
      </c>
      <c r="G6923">
        <v>98</v>
      </c>
      <c r="H6923">
        <v>420456</v>
      </c>
      <c r="I6923" t="s">
        <v>58</v>
      </c>
      <c r="J6923" s="3">
        <v>44121</v>
      </c>
      <c r="K6923">
        <v>1400</v>
      </c>
      <c r="L6923" t="s">
        <v>27574</v>
      </c>
      <c r="M6923" t="s">
        <v>747</v>
      </c>
      <c r="N6923" t="s">
        <v>27575</v>
      </c>
      <c r="O6923" t="s">
        <v>27576</v>
      </c>
      <c r="P6923" t="s">
        <v>39</v>
      </c>
      <c r="Q6923">
        <v>14</v>
      </c>
      <c r="R6923" t="s">
        <v>40</v>
      </c>
      <c r="S6923" t="s">
        <v>41</v>
      </c>
      <c r="T6923">
        <v>31058</v>
      </c>
      <c r="U6923" s="1">
        <v>45326</v>
      </c>
      <c r="V6923" t="s">
        <v>119</v>
      </c>
      <c r="W6923">
        <v>570738</v>
      </c>
      <c r="X6923" t="s">
        <v>27577</v>
      </c>
      <c r="Y6923">
        <v>614</v>
      </c>
      <c r="Z6923">
        <v>2202</v>
      </c>
      <c r="AA6923">
        <v>7</v>
      </c>
      <c r="AB6923">
        <v>6165.6</v>
      </c>
      <c r="AC6923">
        <f>Table1_1[[#This Row],[Price]]*Table1_1[[#This Row],[Quantity]]</f>
        <v>15414</v>
      </c>
    </row>
    <row r="6924" spans="1:29" x14ac:dyDescent="0.3">
      <c r="A6924" t="s">
        <v>28</v>
      </c>
      <c r="B6924" t="s">
        <v>29</v>
      </c>
      <c r="C6924" t="s">
        <v>193</v>
      </c>
      <c r="D6924" t="s">
        <v>182</v>
      </c>
      <c r="E6924" t="s">
        <v>46</v>
      </c>
      <c r="F6924" t="s">
        <v>355</v>
      </c>
      <c r="G6924">
        <v>23</v>
      </c>
      <c r="H6924">
        <v>402191</v>
      </c>
      <c r="I6924" t="s">
        <v>34</v>
      </c>
      <c r="J6924" s="3">
        <v>44755</v>
      </c>
      <c r="K6924">
        <v>1100</v>
      </c>
      <c r="L6924" t="s">
        <v>27578</v>
      </c>
      <c r="M6924" t="s">
        <v>49</v>
      </c>
      <c r="N6924" t="s">
        <v>27579</v>
      </c>
      <c r="O6924" t="s">
        <v>27580</v>
      </c>
      <c r="P6924" t="s">
        <v>51</v>
      </c>
      <c r="Q6924">
        <v>6</v>
      </c>
      <c r="R6924" t="s">
        <v>88</v>
      </c>
      <c r="S6924" t="s">
        <v>118</v>
      </c>
      <c r="T6924">
        <v>31074</v>
      </c>
      <c r="U6924" s="1">
        <v>45394</v>
      </c>
      <c r="V6924" t="s">
        <v>80</v>
      </c>
      <c r="W6924">
        <v>152437</v>
      </c>
      <c r="X6924" t="s">
        <v>27581</v>
      </c>
      <c r="Y6924">
        <v>647</v>
      </c>
      <c r="Z6924">
        <v>726</v>
      </c>
      <c r="AA6924">
        <v>7</v>
      </c>
      <c r="AB6924">
        <v>2032.8000000000002</v>
      </c>
      <c r="AC6924">
        <f>Table1_1[[#This Row],[Price]]*Table1_1[[#This Row],[Quantity]]</f>
        <v>5082</v>
      </c>
    </row>
    <row r="6925" spans="1:29" x14ac:dyDescent="0.3">
      <c r="A6925" t="s">
        <v>28</v>
      </c>
      <c r="B6925" t="s">
        <v>29</v>
      </c>
      <c r="C6925" t="s">
        <v>30</v>
      </c>
      <c r="D6925" t="s">
        <v>566</v>
      </c>
      <c r="E6925" t="s">
        <v>56</v>
      </c>
      <c r="F6925" t="s">
        <v>83</v>
      </c>
      <c r="G6925">
        <v>71</v>
      </c>
      <c r="H6925">
        <v>431023</v>
      </c>
      <c r="I6925" t="s">
        <v>34</v>
      </c>
      <c r="J6925" s="3">
        <v>45055</v>
      </c>
      <c r="K6925">
        <v>1000</v>
      </c>
      <c r="L6925" t="s">
        <v>27582</v>
      </c>
      <c r="M6925" t="s">
        <v>747</v>
      </c>
      <c r="N6925" t="s">
        <v>27583</v>
      </c>
      <c r="O6925" t="s">
        <v>27584</v>
      </c>
      <c r="P6925" t="s">
        <v>71</v>
      </c>
      <c r="Q6925">
        <v>18</v>
      </c>
      <c r="R6925" t="s">
        <v>40</v>
      </c>
      <c r="S6925" t="s">
        <v>79</v>
      </c>
      <c r="T6925">
        <v>84843</v>
      </c>
      <c r="U6925" s="1">
        <v>45474</v>
      </c>
      <c r="V6925" t="s">
        <v>126</v>
      </c>
      <c r="W6925">
        <v>682933</v>
      </c>
      <c r="X6925" t="s">
        <v>2002</v>
      </c>
      <c r="Y6925">
        <v>414</v>
      </c>
      <c r="Z6925">
        <v>2881</v>
      </c>
      <c r="AA6925">
        <v>6</v>
      </c>
      <c r="AB6925">
        <v>6914.4000000000015</v>
      </c>
      <c r="AC6925">
        <f>Table1_1[[#This Row],[Price]]*Table1_1[[#This Row],[Quantity]]</f>
        <v>17286</v>
      </c>
    </row>
    <row r="6926" spans="1:29" x14ac:dyDescent="0.3">
      <c r="A6926" t="s">
        <v>28</v>
      </c>
      <c r="B6926" t="s">
        <v>29</v>
      </c>
      <c r="C6926" t="s">
        <v>148</v>
      </c>
      <c r="D6926" t="s">
        <v>621</v>
      </c>
      <c r="E6926" t="s">
        <v>56</v>
      </c>
      <c r="F6926" t="s">
        <v>150</v>
      </c>
      <c r="G6926">
        <v>77</v>
      </c>
      <c r="H6926">
        <v>415780</v>
      </c>
      <c r="I6926" t="s">
        <v>34</v>
      </c>
      <c r="J6926" s="3">
        <v>44565</v>
      </c>
      <c r="K6926">
        <v>1400</v>
      </c>
      <c r="L6926" t="s">
        <v>27586</v>
      </c>
      <c r="M6926" t="s">
        <v>200</v>
      </c>
      <c r="N6926" t="s">
        <v>27587</v>
      </c>
      <c r="O6926" t="s">
        <v>27588</v>
      </c>
      <c r="P6926" t="s">
        <v>39</v>
      </c>
      <c r="Q6926">
        <v>16</v>
      </c>
      <c r="R6926" t="s">
        <v>88</v>
      </c>
      <c r="S6926" t="s">
        <v>41</v>
      </c>
      <c r="T6926">
        <v>26853</v>
      </c>
      <c r="U6926" s="1">
        <v>45354</v>
      </c>
      <c r="V6926" t="s">
        <v>72</v>
      </c>
      <c r="W6926">
        <v>540687</v>
      </c>
      <c r="X6926" t="s">
        <v>27589</v>
      </c>
      <c r="Y6926">
        <v>468</v>
      </c>
      <c r="Z6926">
        <v>1328</v>
      </c>
      <c r="AA6926">
        <v>6</v>
      </c>
      <c r="AB6926">
        <v>3187.2000000000003</v>
      </c>
      <c r="AC6926">
        <f>Table1_1[[#This Row],[Price]]*Table1_1[[#This Row],[Quantity]]</f>
        <v>7968</v>
      </c>
    </row>
    <row r="6927" spans="1:29" x14ac:dyDescent="0.3">
      <c r="A6927" t="s">
        <v>28</v>
      </c>
      <c r="B6927" t="s">
        <v>29</v>
      </c>
      <c r="C6927" t="s">
        <v>54</v>
      </c>
      <c r="D6927" t="s">
        <v>349</v>
      </c>
      <c r="E6927" t="s">
        <v>56</v>
      </c>
      <c r="F6927" t="s">
        <v>99</v>
      </c>
      <c r="G6927">
        <v>64</v>
      </c>
      <c r="H6927">
        <v>402417</v>
      </c>
      <c r="I6927" t="s">
        <v>34</v>
      </c>
      <c r="J6927" s="3">
        <v>44676</v>
      </c>
      <c r="K6927">
        <v>950</v>
      </c>
      <c r="L6927" t="s">
        <v>27590</v>
      </c>
      <c r="M6927" t="s">
        <v>189</v>
      </c>
      <c r="N6927" t="s">
        <v>27591</v>
      </c>
      <c r="O6927" t="s">
        <v>27592</v>
      </c>
      <c r="P6927" t="s">
        <v>71</v>
      </c>
      <c r="Q6927">
        <v>17</v>
      </c>
      <c r="R6927" t="s">
        <v>88</v>
      </c>
      <c r="S6927" t="s">
        <v>63</v>
      </c>
      <c r="T6927">
        <v>62976</v>
      </c>
      <c r="U6927" s="1">
        <v>45496</v>
      </c>
      <c r="V6927" t="s">
        <v>126</v>
      </c>
      <c r="W6927">
        <v>802773</v>
      </c>
      <c r="X6927" t="s">
        <v>27593</v>
      </c>
      <c r="Y6927">
        <v>516</v>
      </c>
      <c r="Z6927">
        <v>784</v>
      </c>
      <c r="AA6927">
        <v>2</v>
      </c>
      <c r="AB6927">
        <v>627.20000000000005</v>
      </c>
      <c r="AC6927">
        <f>Table1_1[[#This Row],[Price]]*Table1_1[[#This Row],[Quantity]]</f>
        <v>1568</v>
      </c>
    </row>
    <row r="6928" spans="1:29" x14ac:dyDescent="0.3">
      <c r="A6928" t="s">
        <v>28</v>
      </c>
      <c r="B6928" t="s">
        <v>29</v>
      </c>
      <c r="C6928" t="s">
        <v>193</v>
      </c>
      <c r="D6928" t="s">
        <v>511</v>
      </c>
      <c r="E6928" t="s">
        <v>56</v>
      </c>
      <c r="F6928" t="s">
        <v>106</v>
      </c>
      <c r="G6928">
        <v>78</v>
      </c>
      <c r="H6928">
        <v>438874</v>
      </c>
      <c r="I6928" t="s">
        <v>58</v>
      </c>
      <c r="J6928" s="3">
        <v>45045</v>
      </c>
      <c r="K6928">
        <v>1400</v>
      </c>
      <c r="L6928" t="s">
        <v>27594</v>
      </c>
      <c r="M6928" t="s">
        <v>287</v>
      </c>
      <c r="N6928" t="s">
        <v>27595</v>
      </c>
      <c r="O6928" t="s">
        <v>27596</v>
      </c>
      <c r="P6928" t="s">
        <v>71</v>
      </c>
      <c r="Q6928">
        <v>20</v>
      </c>
      <c r="R6928" t="s">
        <v>88</v>
      </c>
      <c r="S6928" t="s">
        <v>118</v>
      </c>
      <c r="T6928">
        <v>72682</v>
      </c>
      <c r="U6928" s="1">
        <v>45359</v>
      </c>
      <c r="V6928" t="s">
        <v>72</v>
      </c>
      <c r="W6928">
        <v>225336</v>
      </c>
      <c r="X6928" t="s">
        <v>27597</v>
      </c>
      <c r="Y6928">
        <v>414</v>
      </c>
      <c r="Z6928">
        <v>1033</v>
      </c>
      <c r="AA6928">
        <v>3</v>
      </c>
      <c r="AB6928">
        <v>1239.6000000000001</v>
      </c>
      <c r="AC6928">
        <f>Table1_1[[#This Row],[Price]]*Table1_1[[#This Row],[Quantity]]</f>
        <v>3099</v>
      </c>
    </row>
    <row r="6929" spans="1:29" x14ac:dyDescent="0.3">
      <c r="A6929" t="s">
        <v>28</v>
      </c>
      <c r="B6929" t="s">
        <v>29</v>
      </c>
      <c r="C6929" t="s">
        <v>193</v>
      </c>
      <c r="D6929" t="s">
        <v>142</v>
      </c>
      <c r="E6929" t="s">
        <v>56</v>
      </c>
      <c r="F6929" t="s">
        <v>355</v>
      </c>
      <c r="G6929">
        <v>16</v>
      </c>
      <c r="H6929">
        <v>426091</v>
      </c>
      <c r="I6929" t="s">
        <v>34</v>
      </c>
      <c r="J6929" s="3">
        <v>44616</v>
      </c>
      <c r="K6929">
        <v>1100</v>
      </c>
      <c r="L6929" t="s">
        <v>27599</v>
      </c>
      <c r="M6929" t="s">
        <v>1305</v>
      </c>
      <c r="N6929" t="s">
        <v>27600</v>
      </c>
      <c r="O6929" t="s">
        <v>27601</v>
      </c>
      <c r="P6929" t="s">
        <v>71</v>
      </c>
      <c r="Q6929">
        <v>20</v>
      </c>
      <c r="R6929" t="s">
        <v>40</v>
      </c>
      <c r="S6929" t="s">
        <v>79</v>
      </c>
      <c r="T6929">
        <v>89562</v>
      </c>
      <c r="U6929" s="1">
        <v>45394</v>
      </c>
      <c r="V6929" t="s">
        <v>80</v>
      </c>
      <c r="W6929">
        <v>208353</v>
      </c>
      <c r="X6929" t="s">
        <v>27602</v>
      </c>
      <c r="Y6929">
        <v>528</v>
      </c>
      <c r="Z6929">
        <v>534</v>
      </c>
      <c r="AA6929">
        <v>6</v>
      </c>
      <c r="AB6929">
        <v>1281.6000000000001</v>
      </c>
      <c r="AC6929">
        <f>Table1_1[[#This Row],[Price]]*Table1_1[[#This Row],[Quantity]]</f>
        <v>3204</v>
      </c>
    </row>
    <row r="6930" spans="1:29" x14ac:dyDescent="0.3">
      <c r="A6930" t="s">
        <v>28</v>
      </c>
      <c r="B6930" t="s">
        <v>29</v>
      </c>
      <c r="C6930" t="s">
        <v>30</v>
      </c>
      <c r="D6930" t="s">
        <v>442</v>
      </c>
      <c r="E6930" t="s">
        <v>56</v>
      </c>
      <c r="F6930" t="s">
        <v>83</v>
      </c>
      <c r="G6930">
        <v>98</v>
      </c>
      <c r="H6930">
        <v>427609</v>
      </c>
      <c r="I6930" t="s">
        <v>58</v>
      </c>
      <c r="J6930" s="3">
        <v>44322</v>
      </c>
      <c r="K6930">
        <v>1300</v>
      </c>
      <c r="L6930" t="s">
        <v>27604</v>
      </c>
      <c r="M6930" t="s">
        <v>232</v>
      </c>
      <c r="N6930" t="s">
        <v>27605</v>
      </c>
      <c r="O6930" t="s">
        <v>27606</v>
      </c>
      <c r="P6930" t="s">
        <v>51</v>
      </c>
      <c r="Q6930">
        <v>18</v>
      </c>
      <c r="R6930" t="s">
        <v>88</v>
      </c>
      <c r="S6930" t="s">
        <v>118</v>
      </c>
      <c r="T6930">
        <v>50928</v>
      </c>
      <c r="U6930" s="1">
        <v>45362</v>
      </c>
      <c r="V6930" t="s">
        <v>72</v>
      </c>
      <c r="W6930">
        <v>782625</v>
      </c>
      <c r="X6930" t="s">
        <v>27607</v>
      </c>
      <c r="Y6930">
        <v>269</v>
      </c>
      <c r="Z6930">
        <v>643</v>
      </c>
      <c r="AA6930">
        <v>1</v>
      </c>
      <c r="AB6930">
        <v>257.2</v>
      </c>
      <c r="AC6930">
        <f>Table1_1[[#This Row],[Price]]*Table1_1[[#This Row],[Quantity]]</f>
        <v>643</v>
      </c>
    </row>
    <row r="6931" spans="1:29" x14ac:dyDescent="0.3">
      <c r="A6931" t="s">
        <v>28</v>
      </c>
      <c r="B6931" t="s">
        <v>29</v>
      </c>
      <c r="C6931" t="s">
        <v>66</v>
      </c>
      <c r="D6931" t="s">
        <v>227</v>
      </c>
      <c r="E6931" t="s">
        <v>46</v>
      </c>
      <c r="F6931" t="s">
        <v>57</v>
      </c>
      <c r="G6931">
        <v>55</v>
      </c>
      <c r="H6931">
        <v>420029</v>
      </c>
      <c r="I6931" t="s">
        <v>58</v>
      </c>
      <c r="J6931" s="3">
        <v>43895</v>
      </c>
      <c r="K6931">
        <v>1000</v>
      </c>
      <c r="L6931" t="s">
        <v>26899</v>
      </c>
      <c r="M6931" t="s">
        <v>1291</v>
      </c>
      <c r="N6931" t="s">
        <v>27608</v>
      </c>
      <c r="O6931" t="s">
        <v>27609</v>
      </c>
      <c r="P6931" t="s">
        <v>71</v>
      </c>
      <c r="Q6931">
        <v>5</v>
      </c>
      <c r="R6931" t="s">
        <v>88</v>
      </c>
      <c r="S6931" t="s">
        <v>41</v>
      </c>
      <c r="T6931">
        <v>85414</v>
      </c>
      <c r="U6931" s="1">
        <v>45332</v>
      </c>
      <c r="V6931" t="s">
        <v>119</v>
      </c>
      <c r="W6931">
        <v>162825</v>
      </c>
      <c r="X6931" t="s">
        <v>27610</v>
      </c>
      <c r="Y6931">
        <v>985</v>
      </c>
      <c r="Z6931">
        <v>693</v>
      </c>
      <c r="AA6931">
        <v>4</v>
      </c>
      <c r="AB6931">
        <v>1108.8</v>
      </c>
      <c r="AC6931">
        <f>Table1_1[[#This Row],[Price]]*Table1_1[[#This Row],[Quantity]]</f>
        <v>2772</v>
      </c>
    </row>
    <row r="6932" spans="1:29" x14ac:dyDescent="0.3">
      <c r="A6932" t="s">
        <v>28</v>
      </c>
      <c r="B6932" t="s">
        <v>29</v>
      </c>
      <c r="C6932" t="s">
        <v>157</v>
      </c>
      <c r="D6932" t="s">
        <v>261</v>
      </c>
      <c r="E6932" t="s">
        <v>46</v>
      </c>
      <c r="F6932" t="s">
        <v>355</v>
      </c>
      <c r="G6932">
        <v>81</v>
      </c>
      <c r="H6932">
        <v>434183</v>
      </c>
      <c r="I6932" t="s">
        <v>58</v>
      </c>
      <c r="J6932" s="3">
        <v>44212</v>
      </c>
      <c r="K6932">
        <v>1200</v>
      </c>
      <c r="L6932" t="s">
        <v>27611</v>
      </c>
      <c r="M6932" t="s">
        <v>1147</v>
      </c>
      <c r="N6932" t="s">
        <v>27612</v>
      </c>
      <c r="O6932" t="s">
        <v>27613</v>
      </c>
      <c r="P6932" t="s">
        <v>51</v>
      </c>
      <c r="Q6932">
        <v>19</v>
      </c>
      <c r="R6932" t="s">
        <v>40</v>
      </c>
      <c r="S6932" t="s">
        <v>41</v>
      </c>
      <c r="T6932">
        <v>50366</v>
      </c>
      <c r="U6932" s="1">
        <v>45309</v>
      </c>
      <c r="V6932" t="s">
        <v>111</v>
      </c>
      <c r="W6932">
        <v>506909</v>
      </c>
      <c r="X6932" t="s">
        <v>27614</v>
      </c>
      <c r="Y6932">
        <v>729</v>
      </c>
      <c r="Z6932">
        <v>2789</v>
      </c>
      <c r="AA6932">
        <v>5</v>
      </c>
      <c r="AB6932">
        <v>5578</v>
      </c>
      <c r="AC6932">
        <f>Table1_1[[#This Row],[Price]]*Table1_1[[#This Row],[Quantity]]</f>
        <v>13945</v>
      </c>
    </row>
    <row r="6933" spans="1:29" x14ac:dyDescent="0.3">
      <c r="A6933" t="s">
        <v>28</v>
      </c>
      <c r="B6933" t="s">
        <v>29</v>
      </c>
      <c r="C6933" t="s">
        <v>91</v>
      </c>
      <c r="D6933" t="s">
        <v>92</v>
      </c>
      <c r="E6933" t="s">
        <v>46</v>
      </c>
      <c r="F6933" t="s">
        <v>33</v>
      </c>
      <c r="G6933">
        <v>81</v>
      </c>
      <c r="H6933">
        <v>437103</v>
      </c>
      <c r="I6933" t="s">
        <v>58</v>
      </c>
      <c r="J6933" s="3">
        <v>45129</v>
      </c>
      <c r="K6933">
        <v>1000</v>
      </c>
      <c r="L6933" t="s">
        <v>27615</v>
      </c>
      <c r="M6933" t="s">
        <v>313</v>
      </c>
      <c r="N6933" t="s">
        <v>27616</v>
      </c>
      <c r="O6933" t="s">
        <v>27617</v>
      </c>
      <c r="P6933" t="s">
        <v>39</v>
      </c>
      <c r="Q6933">
        <v>18</v>
      </c>
      <c r="R6933" t="s">
        <v>40</v>
      </c>
      <c r="S6933" t="s">
        <v>63</v>
      </c>
      <c r="T6933">
        <v>42901</v>
      </c>
      <c r="U6933" s="1">
        <v>45361</v>
      </c>
      <c r="V6933" t="s">
        <v>72</v>
      </c>
      <c r="W6933">
        <v>695101</v>
      </c>
      <c r="X6933" t="s">
        <v>27618</v>
      </c>
      <c r="Y6933">
        <v>557</v>
      </c>
      <c r="Z6933">
        <v>2842</v>
      </c>
      <c r="AA6933">
        <v>1</v>
      </c>
      <c r="AB6933">
        <v>1136.8</v>
      </c>
      <c r="AC6933">
        <f>Table1_1[[#This Row],[Price]]*Table1_1[[#This Row],[Quantity]]</f>
        <v>2842</v>
      </c>
    </row>
    <row r="6934" spans="1:29" x14ac:dyDescent="0.3">
      <c r="A6934" t="s">
        <v>28</v>
      </c>
      <c r="B6934" t="s">
        <v>29</v>
      </c>
      <c r="C6934" t="s">
        <v>44</v>
      </c>
      <c r="D6934" t="s">
        <v>364</v>
      </c>
      <c r="E6934" t="s">
        <v>56</v>
      </c>
      <c r="F6934" t="s">
        <v>113</v>
      </c>
      <c r="G6934">
        <v>12</v>
      </c>
      <c r="H6934">
        <v>421938</v>
      </c>
      <c r="I6934" t="s">
        <v>34</v>
      </c>
      <c r="J6934" s="3">
        <v>45114</v>
      </c>
      <c r="K6934">
        <v>950</v>
      </c>
      <c r="L6934" t="s">
        <v>27619</v>
      </c>
      <c r="M6934" t="s">
        <v>200</v>
      </c>
      <c r="N6934" t="s">
        <v>27620</v>
      </c>
      <c r="O6934" t="s">
        <v>27621</v>
      </c>
      <c r="P6934" t="s">
        <v>87</v>
      </c>
      <c r="Q6934">
        <v>8</v>
      </c>
      <c r="R6934" t="s">
        <v>40</v>
      </c>
      <c r="S6934" t="s">
        <v>41</v>
      </c>
      <c r="T6934">
        <v>44638</v>
      </c>
      <c r="U6934" s="1">
        <v>45431</v>
      </c>
      <c r="V6934" t="s">
        <v>140</v>
      </c>
      <c r="W6934">
        <v>400326</v>
      </c>
      <c r="X6934" t="s">
        <v>27622</v>
      </c>
      <c r="Y6934">
        <v>292</v>
      </c>
      <c r="Z6934">
        <v>1945</v>
      </c>
      <c r="AA6934">
        <v>7</v>
      </c>
      <c r="AB6934">
        <v>5446</v>
      </c>
      <c r="AC6934">
        <f>Table1_1[[#This Row],[Price]]*Table1_1[[#This Row],[Quantity]]</f>
        <v>13615</v>
      </c>
    </row>
    <row r="6935" spans="1:29" x14ac:dyDescent="0.3">
      <c r="A6935" t="s">
        <v>28</v>
      </c>
      <c r="B6935" t="s">
        <v>29</v>
      </c>
      <c r="C6935" t="s">
        <v>91</v>
      </c>
      <c r="D6935" t="s">
        <v>511</v>
      </c>
      <c r="E6935" t="s">
        <v>56</v>
      </c>
      <c r="F6935" t="s">
        <v>83</v>
      </c>
      <c r="G6935">
        <v>34</v>
      </c>
      <c r="H6935">
        <v>426008</v>
      </c>
      <c r="I6935" t="s">
        <v>34</v>
      </c>
      <c r="J6935" s="3">
        <v>43903</v>
      </c>
      <c r="K6935">
        <v>1400</v>
      </c>
      <c r="L6935" t="s">
        <v>27623</v>
      </c>
      <c r="M6935" t="s">
        <v>670</v>
      </c>
      <c r="N6935" t="s">
        <v>27624</v>
      </c>
      <c r="O6935" t="s">
        <v>27625</v>
      </c>
      <c r="P6935" t="s">
        <v>87</v>
      </c>
      <c r="Q6935">
        <v>6</v>
      </c>
      <c r="R6935" t="s">
        <v>88</v>
      </c>
      <c r="S6935" t="s">
        <v>41</v>
      </c>
      <c r="T6935">
        <v>34849</v>
      </c>
      <c r="U6935" s="1">
        <v>45331</v>
      </c>
      <c r="V6935" t="s">
        <v>119</v>
      </c>
      <c r="W6935">
        <v>258970</v>
      </c>
      <c r="X6935" t="s">
        <v>447</v>
      </c>
      <c r="Y6935">
        <v>580</v>
      </c>
      <c r="Z6935">
        <v>706</v>
      </c>
      <c r="AA6935">
        <v>3</v>
      </c>
      <c r="AB6935">
        <v>847.2</v>
      </c>
      <c r="AC6935">
        <f>Table1_1[[#This Row],[Price]]*Table1_1[[#This Row],[Quantity]]</f>
        <v>2118</v>
      </c>
    </row>
    <row r="6936" spans="1:29" x14ac:dyDescent="0.3">
      <c r="A6936" t="s">
        <v>28</v>
      </c>
      <c r="B6936" t="s">
        <v>29</v>
      </c>
      <c r="C6936" t="s">
        <v>91</v>
      </c>
      <c r="D6936" t="s">
        <v>105</v>
      </c>
      <c r="E6936" t="s">
        <v>46</v>
      </c>
      <c r="F6936" t="s">
        <v>106</v>
      </c>
      <c r="G6936">
        <v>16</v>
      </c>
      <c r="H6936">
        <v>422022</v>
      </c>
      <c r="I6936" t="s">
        <v>34</v>
      </c>
      <c r="J6936" s="3">
        <v>45189</v>
      </c>
      <c r="K6936">
        <v>950</v>
      </c>
      <c r="L6936" t="s">
        <v>27626</v>
      </c>
      <c r="M6936" t="s">
        <v>394</v>
      </c>
      <c r="N6936" t="s">
        <v>27627</v>
      </c>
      <c r="O6936" t="s">
        <v>27628</v>
      </c>
      <c r="P6936" t="s">
        <v>71</v>
      </c>
      <c r="Q6936">
        <v>18</v>
      </c>
      <c r="R6936" t="s">
        <v>40</v>
      </c>
      <c r="S6936" t="s">
        <v>79</v>
      </c>
      <c r="T6936">
        <v>35610</v>
      </c>
      <c r="U6936" s="1">
        <v>45391</v>
      </c>
      <c r="V6936" t="s">
        <v>80</v>
      </c>
      <c r="W6936">
        <v>448012</v>
      </c>
      <c r="X6936" t="s">
        <v>3029</v>
      </c>
      <c r="Y6936">
        <v>913</v>
      </c>
      <c r="Z6936">
        <v>694</v>
      </c>
      <c r="AA6936">
        <v>6</v>
      </c>
      <c r="AB6936">
        <v>1665.6000000000001</v>
      </c>
      <c r="AC6936">
        <f>Table1_1[[#This Row],[Price]]*Table1_1[[#This Row],[Quantity]]</f>
        <v>4164</v>
      </c>
    </row>
    <row r="6937" spans="1:29" x14ac:dyDescent="0.3">
      <c r="A6937" t="s">
        <v>28</v>
      </c>
      <c r="B6937" t="s">
        <v>29</v>
      </c>
      <c r="C6937" t="s">
        <v>193</v>
      </c>
      <c r="D6937" t="s">
        <v>467</v>
      </c>
      <c r="E6937" t="s">
        <v>32</v>
      </c>
      <c r="F6937" t="s">
        <v>33</v>
      </c>
      <c r="G6937">
        <v>86</v>
      </c>
      <c r="H6937">
        <v>438310</v>
      </c>
      <c r="I6937" t="s">
        <v>58</v>
      </c>
      <c r="J6937" s="3">
        <v>45229</v>
      </c>
      <c r="K6937">
        <v>1100</v>
      </c>
      <c r="L6937" t="s">
        <v>27629</v>
      </c>
      <c r="M6937" t="s">
        <v>1030</v>
      </c>
      <c r="N6937" t="s">
        <v>27630</v>
      </c>
      <c r="O6937" t="s">
        <v>27631</v>
      </c>
      <c r="P6937" t="s">
        <v>51</v>
      </c>
      <c r="Q6937">
        <v>20</v>
      </c>
      <c r="R6937" t="s">
        <v>88</v>
      </c>
      <c r="S6937" t="s">
        <v>118</v>
      </c>
      <c r="T6937">
        <v>95170</v>
      </c>
      <c r="U6937" s="1">
        <v>45604</v>
      </c>
      <c r="V6937" t="s">
        <v>42</v>
      </c>
      <c r="W6937">
        <v>395970</v>
      </c>
      <c r="X6937" t="s">
        <v>27632</v>
      </c>
      <c r="Y6937">
        <v>678</v>
      </c>
      <c r="Z6937">
        <v>1953</v>
      </c>
      <c r="AA6937">
        <v>4</v>
      </c>
      <c r="AB6937">
        <v>3124.8</v>
      </c>
      <c r="AC6937">
        <f>Table1_1[[#This Row],[Price]]*Table1_1[[#This Row],[Quantity]]</f>
        <v>7812</v>
      </c>
    </row>
    <row r="6938" spans="1:29" x14ac:dyDescent="0.3">
      <c r="A6938" t="s">
        <v>28</v>
      </c>
      <c r="B6938" t="s">
        <v>29</v>
      </c>
      <c r="C6938" t="s">
        <v>30</v>
      </c>
      <c r="D6938" t="s">
        <v>142</v>
      </c>
      <c r="E6938" t="s">
        <v>32</v>
      </c>
      <c r="F6938" t="s">
        <v>113</v>
      </c>
      <c r="G6938">
        <v>2</v>
      </c>
      <c r="H6938">
        <v>422716</v>
      </c>
      <c r="I6938" t="s">
        <v>58</v>
      </c>
      <c r="J6938" s="3">
        <v>43948</v>
      </c>
      <c r="K6938">
        <v>1200</v>
      </c>
      <c r="L6938" t="s">
        <v>3424</v>
      </c>
      <c r="M6938" t="s">
        <v>345</v>
      </c>
      <c r="N6938" t="s">
        <v>27633</v>
      </c>
      <c r="O6938" t="s">
        <v>27634</v>
      </c>
      <c r="P6938" t="s">
        <v>51</v>
      </c>
      <c r="Q6938">
        <v>13</v>
      </c>
      <c r="R6938" t="s">
        <v>88</v>
      </c>
      <c r="S6938" t="s">
        <v>63</v>
      </c>
      <c r="T6938">
        <v>39575</v>
      </c>
      <c r="U6938" s="1">
        <v>45551</v>
      </c>
      <c r="V6938" t="s">
        <v>180</v>
      </c>
      <c r="W6938">
        <v>636337</v>
      </c>
      <c r="X6938" t="s">
        <v>27635</v>
      </c>
      <c r="Y6938">
        <v>796</v>
      </c>
      <c r="Z6938">
        <v>1279</v>
      </c>
      <c r="AA6938">
        <v>8</v>
      </c>
      <c r="AB6938">
        <v>4092.8</v>
      </c>
      <c r="AC6938">
        <f>Table1_1[[#This Row],[Price]]*Table1_1[[#This Row],[Quantity]]</f>
        <v>10232</v>
      </c>
    </row>
    <row r="6939" spans="1:29" x14ac:dyDescent="0.3">
      <c r="A6939" t="s">
        <v>28</v>
      </c>
      <c r="B6939" t="s">
        <v>29</v>
      </c>
      <c r="C6939" t="s">
        <v>91</v>
      </c>
      <c r="D6939" t="s">
        <v>291</v>
      </c>
      <c r="E6939" t="s">
        <v>46</v>
      </c>
      <c r="F6939" t="s">
        <v>57</v>
      </c>
      <c r="G6939">
        <v>68</v>
      </c>
      <c r="H6939">
        <v>421329</v>
      </c>
      <c r="I6939" t="s">
        <v>34</v>
      </c>
      <c r="J6939" s="3">
        <v>45054</v>
      </c>
      <c r="K6939">
        <v>1400</v>
      </c>
      <c r="L6939" t="s">
        <v>27636</v>
      </c>
      <c r="M6939" t="s">
        <v>417</v>
      </c>
      <c r="N6939" t="s">
        <v>27637</v>
      </c>
      <c r="O6939" t="s">
        <v>27638</v>
      </c>
      <c r="P6939" t="s">
        <v>71</v>
      </c>
      <c r="Q6939">
        <v>18</v>
      </c>
      <c r="R6939" t="s">
        <v>40</v>
      </c>
      <c r="S6939" t="s">
        <v>41</v>
      </c>
      <c r="T6939">
        <v>63904</v>
      </c>
      <c r="U6939" s="1">
        <v>45591</v>
      </c>
      <c r="V6939" t="s">
        <v>155</v>
      </c>
      <c r="W6939">
        <v>737438</v>
      </c>
      <c r="X6939" t="s">
        <v>27639</v>
      </c>
      <c r="Y6939">
        <v>949</v>
      </c>
      <c r="Z6939">
        <v>840</v>
      </c>
      <c r="AA6939">
        <v>5</v>
      </c>
      <c r="AB6939">
        <v>1680</v>
      </c>
      <c r="AC6939">
        <f>Table1_1[[#This Row],[Price]]*Table1_1[[#This Row],[Quantity]]</f>
        <v>4200</v>
      </c>
    </row>
    <row r="6940" spans="1:29" x14ac:dyDescent="0.3">
      <c r="A6940" t="s">
        <v>28</v>
      </c>
      <c r="B6940" t="s">
        <v>29</v>
      </c>
      <c r="C6940" t="s">
        <v>148</v>
      </c>
      <c r="D6940" t="s">
        <v>611</v>
      </c>
      <c r="E6940" t="s">
        <v>56</v>
      </c>
      <c r="F6940" t="s">
        <v>99</v>
      </c>
      <c r="G6940">
        <v>94</v>
      </c>
      <c r="H6940">
        <v>437109</v>
      </c>
      <c r="I6940" t="s">
        <v>58</v>
      </c>
      <c r="J6940" s="3">
        <v>45087</v>
      </c>
      <c r="K6940">
        <v>800</v>
      </c>
      <c r="L6940" t="s">
        <v>27640</v>
      </c>
      <c r="M6940" t="s">
        <v>216</v>
      </c>
      <c r="N6940" t="s">
        <v>27641</v>
      </c>
      <c r="O6940" t="s">
        <v>27642</v>
      </c>
      <c r="P6940" t="s">
        <v>51</v>
      </c>
      <c r="Q6940">
        <v>17</v>
      </c>
      <c r="R6940" t="s">
        <v>88</v>
      </c>
      <c r="S6940" t="s">
        <v>118</v>
      </c>
      <c r="T6940">
        <v>66954</v>
      </c>
      <c r="U6940" s="1">
        <v>45355</v>
      </c>
      <c r="V6940" t="s">
        <v>72</v>
      </c>
      <c r="W6940">
        <v>503406</v>
      </c>
      <c r="X6940" t="s">
        <v>27643</v>
      </c>
      <c r="Y6940">
        <v>287</v>
      </c>
      <c r="Z6940">
        <v>2322</v>
      </c>
      <c r="AA6940">
        <v>6</v>
      </c>
      <c r="AB6940">
        <v>5572.8</v>
      </c>
      <c r="AC6940">
        <f>Table1_1[[#This Row],[Price]]*Table1_1[[#This Row],[Quantity]]</f>
        <v>13932</v>
      </c>
    </row>
    <row r="6941" spans="1:29" x14ac:dyDescent="0.3">
      <c r="A6941" t="s">
        <v>28</v>
      </c>
      <c r="B6941" t="s">
        <v>29</v>
      </c>
      <c r="C6941" t="s">
        <v>66</v>
      </c>
      <c r="D6941" t="s">
        <v>92</v>
      </c>
      <c r="E6941" t="s">
        <v>56</v>
      </c>
      <c r="F6941" t="s">
        <v>355</v>
      </c>
      <c r="G6941">
        <v>86</v>
      </c>
      <c r="H6941">
        <v>430600</v>
      </c>
      <c r="I6941" t="s">
        <v>34</v>
      </c>
      <c r="J6941" s="3">
        <v>44630</v>
      </c>
      <c r="K6941">
        <v>1300</v>
      </c>
      <c r="L6941" t="s">
        <v>27644</v>
      </c>
      <c r="M6941" t="s">
        <v>680</v>
      </c>
      <c r="N6941" t="s">
        <v>27645</v>
      </c>
      <c r="O6941" t="s">
        <v>27646</v>
      </c>
      <c r="P6941" t="s">
        <v>39</v>
      </c>
      <c r="Q6941">
        <v>16</v>
      </c>
      <c r="R6941" t="s">
        <v>88</v>
      </c>
      <c r="S6941" t="s">
        <v>79</v>
      </c>
      <c r="T6941">
        <v>68462</v>
      </c>
      <c r="U6941" s="1">
        <v>45365</v>
      </c>
      <c r="V6941" t="s">
        <v>72</v>
      </c>
      <c r="W6941">
        <v>889909</v>
      </c>
      <c r="X6941" t="s">
        <v>27647</v>
      </c>
      <c r="Y6941">
        <v>256</v>
      </c>
      <c r="Z6941">
        <v>1082</v>
      </c>
      <c r="AA6941">
        <v>7</v>
      </c>
      <c r="AB6941">
        <v>3029.6000000000004</v>
      </c>
      <c r="AC6941">
        <f>Table1_1[[#This Row],[Price]]*Table1_1[[#This Row],[Quantity]]</f>
        <v>7574</v>
      </c>
    </row>
    <row r="6942" spans="1:29" x14ac:dyDescent="0.3">
      <c r="A6942" t="s">
        <v>28</v>
      </c>
      <c r="B6942" t="s">
        <v>29</v>
      </c>
      <c r="C6942" t="s">
        <v>66</v>
      </c>
      <c r="D6942" t="s">
        <v>621</v>
      </c>
      <c r="E6942" t="s">
        <v>32</v>
      </c>
      <c r="F6942" t="s">
        <v>150</v>
      </c>
      <c r="G6942">
        <v>82</v>
      </c>
      <c r="H6942">
        <v>438256</v>
      </c>
      <c r="I6942" t="s">
        <v>34</v>
      </c>
      <c r="J6942" s="3">
        <v>45153</v>
      </c>
      <c r="K6942">
        <v>1200</v>
      </c>
      <c r="L6942" t="s">
        <v>27648</v>
      </c>
      <c r="M6942" t="s">
        <v>542</v>
      </c>
      <c r="N6942" t="s">
        <v>27649</v>
      </c>
      <c r="O6942" t="s">
        <v>27650</v>
      </c>
      <c r="P6942" t="s">
        <v>39</v>
      </c>
      <c r="Q6942">
        <v>4</v>
      </c>
      <c r="R6942" t="s">
        <v>40</v>
      </c>
      <c r="S6942" t="s">
        <v>118</v>
      </c>
      <c r="T6942">
        <v>33501</v>
      </c>
      <c r="U6942" s="1">
        <v>45298</v>
      </c>
      <c r="V6942" t="s">
        <v>111</v>
      </c>
      <c r="W6942">
        <v>287997</v>
      </c>
      <c r="X6942" t="s">
        <v>27651</v>
      </c>
      <c r="Y6942">
        <v>662</v>
      </c>
      <c r="Z6942">
        <v>2283</v>
      </c>
      <c r="AA6942">
        <v>2</v>
      </c>
      <c r="AB6942">
        <v>1826.4</v>
      </c>
      <c r="AC6942">
        <f>Table1_1[[#This Row],[Price]]*Table1_1[[#This Row],[Quantity]]</f>
        <v>4566</v>
      </c>
    </row>
    <row r="6943" spans="1:29" x14ac:dyDescent="0.3">
      <c r="A6943" t="s">
        <v>28</v>
      </c>
      <c r="B6943" t="s">
        <v>29</v>
      </c>
      <c r="C6943" t="s">
        <v>157</v>
      </c>
      <c r="D6943" t="s">
        <v>566</v>
      </c>
      <c r="E6943" t="s">
        <v>56</v>
      </c>
      <c r="F6943" t="s">
        <v>106</v>
      </c>
      <c r="G6943">
        <v>41</v>
      </c>
      <c r="H6943">
        <v>433082</v>
      </c>
      <c r="I6943" t="s">
        <v>58</v>
      </c>
      <c r="J6943" s="3">
        <v>44461</v>
      </c>
      <c r="K6943">
        <v>1200</v>
      </c>
      <c r="L6943" t="s">
        <v>27652</v>
      </c>
      <c r="M6943" t="s">
        <v>506</v>
      </c>
      <c r="N6943" t="s">
        <v>27653</v>
      </c>
      <c r="O6943">
        <v>-8659</v>
      </c>
      <c r="P6943" t="s">
        <v>87</v>
      </c>
      <c r="Q6943">
        <v>4</v>
      </c>
      <c r="R6943" t="s">
        <v>40</v>
      </c>
      <c r="S6943" t="s">
        <v>41</v>
      </c>
      <c r="T6943">
        <v>22141</v>
      </c>
      <c r="U6943" s="1">
        <v>45550</v>
      </c>
      <c r="V6943" t="s">
        <v>180</v>
      </c>
      <c r="W6943">
        <v>437812</v>
      </c>
      <c r="X6943" t="s">
        <v>27654</v>
      </c>
      <c r="Y6943">
        <v>215</v>
      </c>
      <c r="Z6943">
        <v>2265</v>
      </c>
      <c r="AA6943">
        <v>6</v>
      </c>
      <c r="AB6943">
        <v>5436</v>
      </c>
      <c r="AC6943">
        <f>Table1_1[[#This Row],[Price]]*Table1_1[[#This Row],[Quantity]]</f>
        <v>13590</v>
      </c>
    </row>
    <row r="6944" spans="1:29" x14ac:dyDescent="0.3">
      <c r="A6944" t="s">
        <v>28</v>
      </c>
      <c r="B6944" t="s">
        <v>29</v>
      </c>
      <c r="C6944" t="s">
        <v>30</v>
      </c>
      <c r="D6944" t="s">
        <v>421</v>
      </c>
      <c r="E6944" t="s">
        <v>32</v>
      </c>
      <c r="F6944" t="s">
        <v>83</v>
      </c>
      <c r="G6944">
        <v>33</v>
      </c>
      <c r="H6944">
        <v>408636</v>
      </c>
      <c r="I6944" t="s">
        <v>34</v>
      </c>
      <c r="J6944" s="3">
        <v>44593</v>
      </c>
      <c r="K6944">
        <v>800</v>
      </c>
      <c r="L6944" t="s">
        <v>27655</v>
      </c>
      <c r="M6944" t="s">
        <v>1460</v>
      </c>
      <c r="N6944" t="s">
        <v>27656</v>
      </c>
      <c r="O6944" t="s">
        <v>27657</v>
      </c>
      <c r="P6944" t="s">
        <v>71</v>
      </c>
      <c r="Q6944">
        <v>20</v>
      </c>
      <c r="R6944" t="s">
        <v>40</v>
      </c>
      <c r="S6944" t="s">
        <v>63</v>
      </c>
      <c r="T6944">
        <v>89743</v>
      </c>
      <c r="U6944" s="1">
        <v>45576</v>
      </c>
      <c r="V6944" t="s">
        <v>155</v>
      </c>
      <c r="W6944">
        <v>453257</v>
      </c>
      <c r="X6944" t="s">
        <v>27658</v>
      </c>
      <c r="Y6944">
        <v>972</v>
      </c>
      <c r="Z6944">
        <v>1194</v>
      </c>
      <c r="AA6944">
        <v>7</v>
      </c>
      <c r="AB6944">
        <v>3343.2000000000003</v>
      </c>
      <c r="AC6944">
        <f>Table1_1[[#This Row],[Price]]*Table1_1[[#This Row],[Quantity]]</f>
        <v>8358</v>
      </c>
    </row>
    <row r="6945" spans="1:29" x14ac:dyDescent="0.3">
      <c r="A6945" t="s">
        <v>28</v>
      </c>
      <c r="B6945" t="s">
        <v>29</v>
      </c>
      <c r="C6945" t="s">
        <v>193</v>
      </c>
      <c r="D6945" t="s">
        <v>105</v>
      </c>
      <c r="E6945" t="s">
        <v>32</v>
      </c>
      <c r="F6945" t="s">
        <v>135</v>
      </c>
      <c r="G6945">
        <v>9</v>
      </c>
      <c r="H6945">
        <v>422191</v>
      </c>
      <c r="I6945" t="s">
        <v>34</v>
      </c>
      <c r="J6945" s="3">
        <v>44258</v>
      </c>
      <c r="K6945">
        <v>1000</v>
      </c>
      <c r="L6945" t="s">
        <v>27660</v>
      </c>
      <c r="M6945" t="s">
        <v>108</v>
      </c>
      <c r="N6945" t="s">
        <v>27661</v>
      </c>
      <c r="O6945" t="s">
        <v>27662</v>
      </c>
      <c r="P6945" t="s">
        <v>39</v>
      </c>
      <c r="Q6945">
        <v>15</v>
      </c>
      <c r="R6945" t="s">
        <v>88</v>
      </c>
      <c r="S6945" t="s">
        <v>79</v>
      </c>
      <c r="T6945">
        <v>15359</v>
      </c>
      <c r="U6945" s="1">
        <v>45389</v>
      </c>
      <c r="V6945" t="s">
        <v>80</v>
      </c>
      <c r="W6945">
        <v>642369</v>
      </c>
      <c r="X6945" t="s">
        <v>27663</v>
      </c>
      <c r="Y6945">
        <v>234</v>
      </c>
      <c r="Z6945">
        <v>2262</v>
      </c>
      <c r="AA6945">
        <v>5</v>
      </c>
      <c r="AB6945">
        <v>4524</v>
      </c>
      <c r="AC6945">
        <f>Table1_1[[#This Row],[Price]]*Table1_1[[#This Row],[Quantity]]</f>
        <v>11310</v>
      </c>
    </row>
    <row r="6946" spans="1:29" x14ac:dyDescent="0.3">
      <c r="A6946" t="s">
        <v>28</v>
      </c>
      <c r="B6946" t="s">
        <v>29</v>
      </c>
      <c r="C6946" t="s">
        <v>193</v>
      </c>
      <c r="D6946" t="s">
        <v>55</v>
      </c>
      <c r="E6946" t="s">
        <v>32</v>
      </c>
      <c r="F6946" t="s">
        <v>113</v>
      </c>
      <c r="G6946">
        <v>2</v>
      </c>
      <c r="H6946">
        <v>431447</v>
      </c>
      <c r="I6946" t="s">
        <v>58</v>
      </c>
      <c r="J6946" s="3">
        <v>44108</v>
      </c>
      <c r="K6946">
        <v>1200</v>
      </c>
      <c r="L6946" t="s">
        <v>22049</v>
      </c>
      <c r="M6946" t="s">
        <v>177</v>
      </c>
      <c r="N6946" t="s">
        <v>27664</v>
      </c>
      <c r="O6946" t="s">
        <v>27665</v>
      </c>
      <c r="P6946" t="s">
        <v>39</v>
      </c>
      <c r="Q6946">
        <v>3</v>
      </c>
      <c r="R6946" t="s">
        <v>40</v>
      </c>
      <c r="S6946" t="s">
        <v>118</v>
      </c>
      <c r="T6946">
        <v>70046</v>
      </c>
      <c r="U6946" s="1">
        <v>45494</v>
      </c>
      <c r="V6946" t="s">
        <v>126</v>
      </c>
      <c r="W6946">
        <v>593432</v>
      </c>
      <c r="X6946" t="s">
        <v>27666</v>
      </c>
      <c r="Y6946">
        <v>794</v>
      </c>
      <c r="Z6946">
        <v>2100</v>
      </c>
      <c r="AA6946">
        <v>3</v>
      </c>
      <c r="AB6946">
        <v>2520</v>
      </c>
      <c r="AC6946">
        <f>Table1_1[[#This Row],[Price]]*Table1_1[[#This Row],[Quantity]]</f>
        <v>6300</v>
      </c>
    </row>
    <row r="6947" spans="1:29" x14ac:dyDescent="0.3">
      <c r="A6947" t="s">
        <v>28</v>
      </c>
      <c r="B6947" t="s">
        <v>29</v>
      </c>
      <c r="C6947" t="s">
        <v>66</v>
      </c>
      <c r="D6947" t="s">
        <v>349</v>
      </c>
      <c r="E6947" t="s">
        <v>56</v>
      </c>
      <c r="F6947" t="s">
        <v>150</v>
      </c>
      <c r="G6947">
        <v>94</v>
      </c>
      <c r="H6947">
        <v>410624</v>
      </c>
      <c r="I6947" t="s">
        <v>58</v>
      </c>
      <c r="J6947" s="3">
        <v>43944</v>
      </c>
      <c r="K6947">
        <v>1100</v>
      </c>
      <c r="L6947" t="s">
        <v>27667</v>
      </c>
      <c r="M6947" t="s">
        <v>137</v>
      </c>
      <c r="N6947" t="s">
        <v>27668</v>
      </c>
      <c r="O6947" t="s">
        <v>27669</v>
      </c>
      <c r="P6947" t="s">
        <v>51</v>
      </c>
      <c r="Q6947">
        <v>19</v>
      </c>
      <c r="R6947" t="s">
        <v>88</v>
      </c>
      <c r="S6947" t="s">
        <v>41</v>
      </c>
      <c r="T6947">
        <v>63065</v>
      </c>
      <c r="U6947" s="1">
        <v>45570</v>
      </c>
      <c r="V6947" t="s">
        <v>155</v>
      </c>
      <c r="W6947">
        <v>491785</v>
      </c>
      <c r="X6947" t="s">
        <v>27670</v>
      </c>
      <c r="Y6947">
        <v>519</v>
      </c>
      <c r="Z6947">
        <v>2027</v>
      </c>
      <c r="AA6947">
        <v>3</v>
      </c>
      <c r="AB6947">
        <v>2432.4</v>
      </c>
      <c r="AC6947">
        <f>Table1_1[[#This Row],[Price]]*Table1_1[[#This Row],[Quantity]]</f>
        <v>6081</v>
      </c>
    </row>
    <row r="6948" spans="1:29" x14ac:dyDescent="0.3">
      <c r="A6948" t="s">
        <v>28</v>
      </c>
      <c r="B6948" t="s">
        <v>29</v>
      </c>
      <c r="C6948" t="s">
        <v>193</v>
      </c>
      <c r="D6948" t="s">
        <v>364</v>
      </c>
      <c r="E6948" t="s">
        <v>56</v>
      </c>
      <c r="F6948" t="s">
        <v>150</v>
      </c>
      <c r="G6948">
        <v>93</v>
      </c>
      <c r="H6948">
        <v>434375</v>
      </c>
      <c r="I6948" t="s">
        <v>58</v>
      </c>
      <c r="J6948" s="3">
        <v>44587</v>
      </c>
      <c r="K6948">
        <v>950</v>
      </c>
      <c r="L6948" t="s">
        <v>27671</v>
      </c>
      <c r="M6948" t="s">
        <v>85</v>
      </c>
      <c r="N6948" t="s">
        <v>27672</v>
      </c>
      <c r="O6948">
        <v>2404700654</v>
      </c>
      <c r="P6948" t="s">
        <v>51</v>
      </c>
      <c r="Q6948">
        <v>18</v>
      </c>
      <c r="R6948" t="s">
        <v>88</v>
      </c>
      <c r="S6948" t="s">
        <v>79</v>
      </c>
      <c r="T6948">
        <v>79433</v>
      </c>
      <c r="U6948" s="1">
        <v>45437</v>
      </c>
      <c r="V6948" t="s">
        <v>140</v>
      </c>
      <c r="W6948">
        <v>909258</v>
      </c>
      <c r="X6948" t="s">
        <v>11568</v>
      </c>
      <c r="Y6948">
        <v>455</v>
      </c>
      <c r="Z6948">
        <v>1929</v>
      </c>
      <c r="AA6948">
        <v>5</v>
      </c>
      <c r="AB6948">
        <v>3858</v>
      </c>
      <c r="AC6948">
        <f>Table1_1[[#This Row],[Price]]*Table1_1[[#This Row],[Quantity]]</f>
        <v>9645</v>
      </c>
    </row>
    <row r="6949" spans="1:29" x14ac:dyDescent="0.3">
      <c r="A6949" t="s">
        <v>28</v>
      </c>
      <c r="B6949" t="s">
        <v>29</v>
      </c>
      <c r="C6949" t="s">
        <v>54</v>
      </c>
      <c r="D6949" t="s">
        <v>380</v>
      </c>
      <c r="E6949" t="s">
        <v>56</v>
      </c>
      <c r="F6949" t="s">
        <v>135</v>
      </c>
      <c r="G6949">
        <v>98</v>
      </c>
      <c r="H6949">
        <v>422781</v>
      </c>
      <c r="I6949" t="s">
        <v>34</v>
      </c>
      <c r="J6949" s="3">
        <v>44798</v>
      </c>
      <c r="K6949">
        <v>1100</v>
      </c>
      <c r="L6949" t="s">
        <v>12676</v>
      </c>
      <c r="M6949" t="s">
        <v>172</v>
      </c>
      <c r="N6949" t="s">
        <v>27673</v>
      </c>
      <c r="O6949" t="s">
        <v>27674</v>
      </c>
      <c r="P6949" t="s">
        <v>39</v>
      </c>
      <c r="Q6949">
        <v>10</v>
      </c>
      <c r="R6949" t="s">
        <v>40</v>
      </c>
      <c r="S6949" t="s">
        <v>63</v>
      </c>
      <c r="T6949">
        <v>12035</v>
      </c>
      <c r="U6949" s="1">
        <v>45614</v>
      </c>
      <c r="V6949" t="s">
        <v>42</v>
      </c>
      <c r="W6949">
        <v>943204</v>
      </c>
      <c r="X6949" t="s">
        <v>27675</v>
      </c>
      <c r="Y6949">
        <v>747</v>
      </c>
      <c r="Z6949">
        <v>576</v>
      </c>
      <c r="AA6949">
        <v>1</v>
      </c>
      <c r="AB6949">
        <v>230.4</v>
      </c>
      <c r="AC6949">
        <f>Table1_1[[#This Row],[Price]]*Table1_1[[#This Row],[Quantity]]</f>
        <v>576</v>
      </c>
    </row>
    <row r="6950" spans="1:29" x14ac:dyDescent="0.3">
      <c r="A6950" t="s">
        <v>28</v>
      </c>
      <c r="B6950" t="s">
        <v>29</v>
      </c>
      <c r="C6950" t="s">
        <v>30</v>
      </c>
      <c r="D6950" t="s">
        <v>187</v>
      </c>
      <c r="E6950" t="s">
        <v>56</v>
      </c>
      <c r="F6950" t="s">
        <v>175</v>
      </c>
      <c r="G6950">
        <v>42</v>
      </c>
      <c r="H6950">
        <v>435757</v>
      </c>
      <c r="I6950" t="s">
        <v>58</v>
      </c>
      <c r="J6950" s="3">
        <v>44185</v>
      </c>
      <c r="K6950">
        <v>1300</v>
      </c>
      <c r="L6950" t="s">
        <v>27676</v>
      </c>
      <c r="M6950" t="s">
        <v>487</v>
      </c>
      <c r="N6950" t="s">
        <v>27677</v>
      </c>
      <c r="O6950" t="s">
        <v>27678</v>
      </c>
      <c r="P6950" t="s">
        <v>39</v>
      </c>
      <c r="Q6950">
        <v>11</v>
      </c>
      <c r="R6950" t="s">
        <v>40</v>
      </c>
      <c r="S6950" t="s">
        <v>118</v>
      </c>
      <c r="T6950">
        <v>33386</v>
      </c>
      <c r="U6950" s="1">
        <v>45491</v>
      </c>
      <c r="V6950" t="s">
        <v>126</v>
      </c>
      <c r="W6950">
        <v>229180</v>
      </c>
      <c r="X6950" t="s">
        <v>27679</v>
      </c>
      <c r="Y6950">
        <v>555</v>
      </c>
      <c r="Z6950">
        <v>523</v>
      </c>
      <c r="AA6950">
        <v>8</v>
      </c>
      <c r="AB6950">
        <v>1673.6000000000001</v>
      </c>
      <c r="AC6950">
        <f>Table1_1[[#This Row],[Price]]*Table1_1[[#This Row],[Quantity]]</f>
        <v>4184</v>
      </c>
    </row>
    <row r="6951" spans="1:29" x14ac:dyDescent="0.3">
      <c r="A6951" t="s">
        <v>28</v>
      </c>
      <c r="B6951" t="s">
        <v>29</v>
      </c>
      <c r="C6951" t="s">
        <v>193</v>
      </c>
      <c r="D6951" t="s">
        <v>98</v>
      </c>
      <c r="E6951" t="s">
        <v>46</v>
      </c>
      <c r="F6951" t="s">
        <v>106</v>
      </c>
      <c r="G6951">
        <v>50</v>
      </c>
      <c r="H6951">
        <v>419791</v>
      </c>
      <c r="I6951" t="s">
        <v>58</v>
      </c>
      <c r="J6951" s="3">
        <v>44584</v>
      </c>
      <c r="K6951">
        <v>1100</v>
      </c>
      <c r="L6951" t="s">
        <v>27680</v>
      </c>
      <c r="M6951" t="s">
        <v>200</v>
      </c>
      <c r="N6951" t="s">
        <v>27681</v>
      </c>
      <c r="O6951" t="s">
        <v>27682</v>
      </c>
      <c r="P6951" t="s">
        <v>51</v>
      </c>
      <c r="Q6951">
        <v>3</v>
      </c>
      <c r="R6951" t="s">
        <v>40</v>
      </c>
      <c r="S6951" t="s">
        <v>63</v>
      </c>
      <c r="T6951">
        <v>48361</v>
      </c>
      <c r="U6951" s="1">
        <v>45541</v>
      </c>
      <c r="V6951" t="s">
        <v>180</v>
      </c>
      <c r="W6951">
        <v>745887</v>
      </c>
      <c r="X6951" t="s">
        <v>27683</v>
      </c>
      <c r="Y6951">
        <v>273</v>
      </c>
      <c r="Z6951">
        <v>2779</v>
      </c>
      <c r="AA6951">
        <v>3</v>
      </c>
      <c r="AB6951">
        <v>3334.8</v>
      </c>
      <c r="AC6951">
        <f>Table1_1[[#This Row],[Price]]*Table1_1[[#This Row],[Quantity]]</f>
        <v>8337</v>
      </c>
    </row>
    <row r="6952" spans="1:29" x14ac:dyDescent="0.3">
      <c r="A6952" t="s">
        <v>28</v>
      </c>
      <c r="B6952" t="s">
        <v>29</v>
      </c>
      <c r="C6952" t="s">
        <v>44</v>
      </c>
      <c r="D6952" t="s">
        <v>220</v>
      </c>
      <c r="E6952" t="s">
        <v>56</v>
      </c>
      <c r="F6952" t="s">
        <v>57</v>
      </c>
      <c r="G6952">
        <v>99</v>
      </c>
      <c r="H6952">
        <v>422681</v>
      </c>
      <c r="I6952" t="s">
        <v>58</v>
      </c>
      <c r="J6952" s="3">
        <v>44406</v>
      </c>
      <c r="K6952">
        <v>950</v>
      </c>
      <c r="L6952" t="s">
        <v>9281</v>
      </c>
      <c r="M6952" t="s">
        <v>1253</v>
      </c>
      <c r="N6952" t="s">
        <v>27684</v>
      </c>
      <c r="O6952" t="s">
        <v>27685</v>
      </c>
      <c r="P6952" t="s">
        <v>71</v>
      </c>
      <c r="Q6952">
        <v>15</v>
      </c>
      <c r="R6952" t="s">
        <v>40</v>
      </c>
      <c r="S6952" t="s">
        <v>79</v>
      </c>
      <c r="T6952">
        <v>53837</v>
      </c>
      <c r="U6952" s="1">
        <v>45361</v>
      </c>
      <c r="V6952" t="s">
        <v>72</v>
      </c>
      <c r="W6952">
        <v>316711</v>
      </c>
      <c r="X6952" t="s">
        <v>25077</v>
      </c>
      <c r="Y6952">
        <v>650</v>
      </c>
      <c r="Z6952">
        <v>919</v>
      </c>
      <c r="AA6952">
        <v>3</v>
      </c>
      <c r="AB6952">
        <v>1102.8</v>
      </c>
      <c r="AC6952">
        <f>Table1_1[[#This Row],[Price]]*Table1_1[[#This Row],[Quantity]]</f>
        <v>2757</v>
      </c>
    </row>
    <row r="6953" spans="1:29" x14ac:dyDescent="0.3">
      <c r="A6953" t="s">
        <v>28</v>
      </c>
      <c r="B6953" t="s">
        <v>29</v>
      </c>
      <c r="C6953" t="s">
        <v>148</v>
      </c>
      <c r="D6953" t="s">
        <v>142</v>
      </c>
      <c r="E6953" t="s">
        <v>56</v>
      </c>
      <c r="F6953" t="s">
        <v>113</v>
      </c>
      <c r="G6953">
        <v>90</v>
      </c>
      <c r="H6953">
        <v>410178</v>
      </c>
      <c r="I6953" t="s">
        <v>58</v>
      </c>
      <c r="J6953" s="3">
        <v>44662</v>
      </c>
      <c r="K6953">
        <v>1000</v>
      </c>
      <c r="L6953" t="s">
        <v>5292</v>
      </c>
      <c r="M6953" t="s">
        <v>542</v>
      </c>
      <c r="N6953" t="s">
        <v>27686</v>
      </c>
      <c r="O6953" t="s">
        <v>27687</v>
      </c>
      <c r="P6953" t="s">
        <v>51</v>
      </c>
      <c r="Q6953">
        <v>11</v>
      </c>
      <c r="R6953" t="s">
        <v>88</v>
      </c>
      <c r="S6953" t="s">
        <v>41</v>
      </c>
      <c r="T6953">
        <v>51040</v>
      </c>
      <c r="U6953" s="1">
        <v>45598</v>
      </c>
      <c r="V6953" t="s">
        <v>42</v>
      </c>
      <c r="W6953">
        <v>377259</v>
      </c>
      <c r="X6953" t="s">
        <v>27688</v>
      </c>
      <c r="Y6953">
        <v>956</v>
      </c>
      <c r="Z6953">
        <v>836</v>
      </c>
      <c r="AA6953">
        <v>2</v>
      </c>
      <c r="AB6953">
        <v>668.80000000000007</v>
      </c>
      <c r="AC6953">
        <f>Table1_1[[#This Row],[Price]]*Table1_1[[#This Row],[Quantity]]</f>
        <v>1672</v>
      </c>
    </row>
    <row r="6954" spans="1:29" x14ac:dyDescent="0.3">
      <c r="A6954" t="s">
        <v>28</v>
      </c>
      <c r="B6954" t="s">
        <v>29</v>
      </c>
      <c r="C6954" t="s">
        <v>148</v>
      </c>
      <c r="D6954" t="s">
        <v>142</v>
      </c>
      <c r="E6954" t="s">
        <v>56</v>
      </c>
      <c r="F6954" t="s">
        <v>135</v>
      </c>
      <c r="G6954">
        <v>83</v>
      </c>
      <c r="H6954">
        <v>409256</v>
      </c>
      <c r="I6954" t="s">
        <v>58</v>
      </c>
      <c r="J6954" s="3">
        <v>45511</v>
      </c>
      <c r="K6954">
        <v>800</v>
      </c>
      <c r="L6954" t="s">
        <v>4188</v>
      </c>
      <c r="M6954" t="s">
        <v>1356</v>
      </c>
      <c r="N6954" t="s">
        <v>27689</v>
      </c>
      <c r="O6954" t="s">
        <v>27690</v>
      </c>
      <c r="P6954" t="s">
        <v>71</v>
      </c>
      <c r="Q6954">
        <v>7</v>
      </c>
      <c r="R6954" t="s">
        <v>40</v>
      </c>
      <c r="S6954" t="s">
        <v>118</v>
      </c>
      <c r="T6954">
        <v>59431</v>
      </c>
      <c r="U6954" s="1">
        <v>45584</v>
      </c>
      <c r="V6954" t="s">
        <v>155</v>
      </c>
      <c r="W6954">
        <v>225710</v>
      </c>
      <c r="X6954" t="s">
        <v>27691</v>
      </c>
      <c r="Y6954">
        <v>844</v>
      </c>
      <c r="Z6954">
        <v>726</v>
      </c>
      <c r="AA6954">
        <v>3</v>
      </c>
      <c r="AB6954">
        <v>871.2</v>
      </c>
      <c r="AC6954">
        <f>Table1_1[[#This Row],[Price]]*Table1_1[[#This Row],[Quantity]]</f>
        <v>2178</v>
      </c>
    </row>
    <row r="6955" spans="1:29" x14ac:dyDescent="0.3">
      <c r="A6955" t="s">
        <v>28</v>
      </c>
      <c r="B6955" t="s">
        <v>29</v>
      </c>
      <c r="C6955" t="s">
        <v>44</v>
      </c>
      <c r="D6955" t="s">
        <v>220</v>
      </c>
      <c r="E6955" t="s">
        <v>46</v>
      </c>
      <c r="F6955" t="s">
        <v>47</v>
      </c>
      <c r="G6955">
        <v>81</v>
      </c>
      <c r="H6955">
        <v>421523</v>
      </c>
      <c r="I6955" t="s">
        <v>34</v>
      </c>
      <c r="J6955" s="3">
        <v>44624</v>
      </c>
      <c r="K6955">
        <v>1200</v>
      </c>
      <c r="L6955" t="s">
        <v>27692</v>
      </c>
      <c r="M6955" t="s">
        <v>282</v>
      </c>
      <c r="N6955" t="s">
        <v>27693</v>
      </c>
      <c r="O6955" t="s">
        <v>27694</v>
      </c>
      <c r="P6955" t="s">
        <v>51</v>
      </c>
      <c r="Q6955">
        <v>17</v>
      </c>
      <c r="R6955" t="s">
        <v>88</v>
      </c>
      <c r="S6955" t="s">
        <v>41</v>
      </c>
      <c r="T6955">
        <v>74504</v>
      </c>
      <c r="U6955" s="1">
        <v>45542</v>
      </c>
      <c r="V6955" t="s">
        <v>180</v>
      </c>
      <c r="W6955">
        <v>198422</v>
      </c>
      <c r="X6955" t="s">
        <v>27695</v>
      </c>
      <c r="Y6955">
        <v>229</v>
      </c>
      <c r="Z6955">
        <v>2281</v>
      </c>
      <c r="AA6955">
        <v>3</v>
      </c>
      <c r="AB6955">
        <v>2737.2000000000003</v>
      </c>
      <c r="AC6955">
        <f>Table1_1[[#This Row],[Price]]*Table1_1[[#This Row],[Quantity]]</f>
        <v>6843</v>
      </c>
    </row>
    <row r="6956" spans="1:29" x14ac:dyDescent="0.3">
      <c r="A6956" t="s">
        <v>28</v>
      </c>
      <c r="B6956" t="s">
        <v>29</v>
      </c>
      <c r="C6956" t="s">
        <v>91</v>
      </c>
      <c r="D6956" t="s">
        <v>267</v>
      </c>
      <c r="E6956" t="s">
        <v>56</v>
      </c>
      <c r="F6956" t="s">
        <v>83</v>
      </c>
      <c r="G6956">
        <v>20</v>
      </c>
      <c r="H6956">
        <v>410567</v>
      </c>
      <c r="I6956" t="s">
        <v>58</v>
      </c>
      <c r="J6956" s="3">
        <v>45574</v>
      </c>
      <c r="K6956">
        <v>1400</v>
      </c>
      <c r="L6956" t="s">
        <v>27697</v>
      </c>
      <c r="M6956" t="s">
        <v>256</v>
      </c>
      <c r="N6956" t="s">
        <v>27698</v>
      </c>
      <c r="O6956" t="s">
        <v>27699</v>
      </c>
      <c r="P6956" t="s">
        <v>87</v>
      </c>
      <c r="Q6956">
        <v>18</v>
      </c>
      <c r="R6956" t="s">
        <v>88</v>
      </c>
      <c r="S6956" t="s">
        <v>63</v>
      </c>
      <c r="T6956">
        <v>75595</v>
      </c>
      <c r="U6956" s="1">
        <v>45311</v>
      </c>
      <c r="V6956" t="s">
        <v>111</v>
      </c>
      <c r="W6956">
        <v>664086</v>
      </c>
      <c r="X6956" t="s">
        <v>7373</v>
      </c>
      <c r="Y6956">
        <v>286</v>
      </c>
      <c r="Z6956">
        <v>2754</v>
      </c>
      <c r="AA6956">
        <v>7</v>
      </c>
      <c r="AB6956">
        <v>7711.2000000000007</v>
      </c>
      <c r="AC6956">
        <f>Table1_1[[#This Row],[Price]]*Table1_1[[#This Row],[Quantity]]</f>
        <v>19278</v>
      </c>
    </row>
    <row r="6957" spans="1:29" x14ac:dyDescent="0.3">
      <c r="A6957" t="s">
        <v>28</v>
      </c>
      <c r="B6957" t="s">
        <v>29</v>
      </c>
      <c r="C6957" t="s">
        <v>157</v>
      </c>
      <c r="D6957" t="s">
        <v>74</v>
      </c>
      <c r="E6957" t="s">
        <v>46</v>
      </c>
      <c r="F6957" t="s">
        <v>355</v>
      </c>
      <c r="G6957">
        <v>49</v>
      </c>
      <c r="H6957">
        <v>412443</v>
      </c>
      <c r="I6957" t="s">
        <v>58</v>
      </c>
      <c r="J6957" s="3">
        <v>44570</v>
      </c>
      <c r="K6957">
        <v>1300</v>
      </c>
      <c r="L6957" t="s">
        <v>27701</v>
      </c>
      <c r="M6957" t="s">
        <v>313</v>
      </c>
      <c r="N6957" t="s">
        <v>27702</v>
      </c>
      <c r="O6957" t="s">
        <v>27703</v>
      </c>
      <c r="P6957" t="s">
        <v>71</v>
      </c>
      <c r="Q6957">
        <v>12</v>
      </c>
      <c r="R6957" t="s">
        <v>40</v>
      </c>
      <c r="S6957" t="s">
        <v>41</v>
      </c>
      <c r="T6957">
        <v>51019</v>
      </c>
      <c r="U6957" s="1">
        <v>45552</v>
      </c>
      <c r="V6957" t="s">
        <v>180</v>
      </c>
      <c r="W6957">
        <v>778105</v>
      </c>
      <c r="X6957" t="s">
        <v>27704</v>
      </c>
      <c r="Y6957">
        <v>376</v>
      </c>
      <c r="Z6957">
        <v>2773</v>
      </c>
      <c r="AA6957">
        <v>6</v>
      </c>
      <c r="AB6957">
        <v>6655.2000000000007</v>
      </c>
      <c r="AC6957">
        <f>Table1_1[[#This Row],[Price]]*Table1_1[[#This Row],[Quantity]]</f>
        <v>16638</v>
      </c>
    </row>
    <row r="6958" spans="1:29" x14ac:dyDescent="0.3">
      <c r="A6958" t="s">
        <v>28</v>
      </c>
      <c r="B6958" t="s">
        <v>29</v>
      </c>
      <c r="C6958" t="s">
        <v>193</v>
      </c>
      <c r="D6958" t="s">
        <v>149</v>
      </c>
      <c r="E6958" t="s">
        <v>56</v>
      </c>
      <c r="F6958" t="s">
        <v>47</v>
      </c>
      <c r="G6958">
        <v>52</v>
      </c>
      <c r="H6958">
        <v>439551</v>
      </c>
      <c r="I6958" t="s">
        <v>34</v>
      </c>
      <c r="J6958" s="3">
        <v>44589</v>
      </c>
      <c r="K6958">
        <v>1000</v>
      </c>
      <c r="L6958" t="s">
        <v>27706</v>
      </c>
      <c r="M6958" t="s">
        <v>1460</v>
      </c>
      <c r="N6958" t="s">
        <v>27707</v>
      </c>
      <c r="O6958" t="s">
        <v>27708</v>
      </c>
      <c r="P6958" t="s">
        <v>71</v>
      </c>
      <c r="Q6958">
        <v>5</v>
      </c>
      <c r="R6958" t="s">
        <v>88</v>
      </c>
      <c r="S6958" t="s">
        <v>63</v>
      </c>
      <c r="T6958">
        <v>25259</v>
      </c>
      <c r="U6958" s="1">
        <v>45450</v>
      </c>
      <c r="V6958" t="s">
        <v>52</v>
      </c>
      <c r="W6958">
        <v>573527</v>
      </c>
      <c r="X6958" t="s">
        <v>27709</v>
      </c>
      <c r="Y6958">
        <v>730</v>
      </c>
      <c r="Z6958">
        <v>2498</v>
      </c>
      <c r="AA6958">
        <v>7</v>
      </c>
      <c r="AB6958">
        <v>6994.4000000000015</v>
      </c>
      <c r="AC6958">
        <f>Table1_1[[#This Row],[Price]]*Table1_1[[#This Row],[Quantity]]</f>
        <v>17486</v>
      </c>
    </row>
    <row r="6959" spans="1:29" x14ac:dyDescent="0.3">
      <c r="A6959" t="s">
        <v>28</v>
      </c>
      <c r="B6959" t="s">
        <v>29</v>
      </c>
      <c r="C6959" t="s">
        <v>193</v>
      </c>
      <c r="D6959" t="s">
        <v>317</v>
      </c>
      <c r="E6959" t="s">
        <v>32</v>
      </c>
      <c r="F6959" t="s">
        <v>175</v>
      </c>
      <c r="G6959">
        <v>68</v>
      </c>
      <c r="H6959">
        <v>408387</v>
      </c>
      <c r="I6959" t="s">
        <v>58</v>
      </c>
      <c r="J6959" s="3">
        <v>44029</v>
      </c>
      <c r="K6959">
        <v>1100</v>
      </c>
      <c r="L6959" t="s">
        <v>27711</v>
      </c>
      <c r="M6959" t="s">
        <v>1017</v>
      </c>
      <c r="N6959" t="s">
        <v>27712</v>
      </c>
      <c r="O6959" t="s">
        <v>27713</v>
      </c>
      <c r="P6959" t="s">
        <v>87</v>
      </c>
      <c r="Q6959">
        <v>14</v>
      </c>
      <c r="R6959" t="s">
        <v>88</v>
      </c>
      <c r="S6959" t="s">
        <v>63</v>
      </c>
      <c r="T6959">
        <v>14880</v>
      </c>
      <c r="U6959" s="1">
        <v>45575</v>
      </c>
      <c r="V6959" t="s">
        <v>155</v>
      </c>
      <c r="W6959">
        <v>322754</v>
      </c>
      <c r="X6959" t="s">
        <v>27714</v>
      </c>
      <c r="Y6959">
        <v>705</v>
      </c>
      <c r="Z6959">
        <v>2305</v>
      </c>
      <c r="AA6959">
        <v>4</v>
      </c>
      <c r="AB6959">
        <v>3688</v>
      </c>
      <c r="AC6959">
        <f>Table1_1[[#This Row],[Price]]*Table1_1[[#This Row],[Quantity]]</f>
        <v>9220</v>
      </c>
    </row>
    <row r="6960" spans="1:29" x14ac:dyDescent="0.3">
      <c r="A6960" t="s">
        <v>28</v>
      </c>
      <c r="B6960" t="s">
        <v>29</v>
      </c>
      <c r="C6960" t="s">
        <v>157</v>
      </c>
      <c r="D6960" t="s">
        <v>566</v>
      </c>
      <c r="E6960" t="s">
        <v>56</v>
      </c>
      <c r="F6960" t="s">
        <v>83</v>
      </c>
      <c r="G6960">
        <v>40</v>
      </c>
      <c r="H6960">
        <v>437909</v>
      </c>
      <c r="I6960" t="s">
        <v>58</v>
      </c>
      <c r="J6960" s="3">
        <v>44601</v>
      </c>
      <c r="K6960">
        <v>1000</v>
      </c>
      <c r="L6960" t="s">
        <v>27715</v>
      </c>
      <c r="M6960" t="s">
        <v>591</v>
      </c>
      <c r="N6960" t="s">
        <v>27716</v>
      </c>
      <c r="O6960" t="s">
        <v>27717</v>
      </c>
      <c r="P6960" t="s">
        <v>51</v>
      </c>
      <c r="Q6960">
        <v>10</v>
      </c>
      <c r="R6960" t="s">
        <v>88</v>
      </c>
      <c r="S6960" t="s">
        <v>63</v>
      </c>
      <c r="T6960">
        <v>86585</v>
      </c>
      <c r="U6960" s="1">
        <v>45456</v>
      </c>
      <c r="V6960" t="s">
        <v>52</v>
      </c>
      <c r="W6960">
        <v>775548</v>
      </c>
      <c r="X6960" t="s">
        <v>27718</v>
      </c>
      <c r="Y6960">
        <v>319</v>
      </c>
      <c r="Z6960">
        <v>2508</v>
      </c>
      <c r="AA6960">
        <v>8</v>
      </c>
      <c r="AB6960">
        <v>8025.6</v>
      </c>
      <c r="AC6960">
        <f>Table1_1[[#This Row],[Price]]*Table1_1[[#This Row],[Quantity]]</f>
        <v>20064</v>
      </c>
    </row>
    <row r="6961" spans="1:29" x14ac:dyDescent="0.3">
      <c r="A6961" t="s">
        <v>28</v>
      </c>
      <c r="B6961" t="s">
        <v>29</v>
      </c>
      <c r="C6961" t="s">
        <v>193</v>
      </c>
      <c r="D6961" t="s">
        <v>55</v>
      </c>
      <c r="E6961" t="s">
        <v>46</v>
      </c>
      <c r="F6961" t="s">
        <v>57</v>
      </c>
      <c r="G6961">
        <v>47</v>
      </c>
      <c r="H6961">
        <v>423649</v>
      </c>
      <c r="I6961" t="s">
        <v>58</v>
      </c>
      <c r="J6961" s="3">
        <v>45538</v>
      </c>
      <c r="K6961">
        <v>800</v>
      </c>
      <c r="L6961" t="s">
        <v>27719</v>
      </c>
      <c r="M6961" t="s">
        <v>1007</v>
      </c>
      <c r="N6961" t="s">
        <v>27720</v>
      </c>
      <c r="O6961" t="s">
        <v>27721</v>
      </c>
      <c r="P6961" t="s">
        <v>39</v>
      </c>
      <c r="Q6961">
        <v>17</v>
      </c>
      <c r="R6961" t="s">
        <v>40</v>
      </c>
      <c r="S6961" t="s">
        <v>63</v>
      </c>
      <c r="T6961">
        <v>83604</v>
      </c>
      <c r="U6961" s="1">
        <v>45378</v>
      </c>
      <c r="V6961" t="s">
        <v>72</v>
      </c>
      <c r="W6961">
        <v>760392</v>
      </c>
      <c r="X6961" t="s">
        <v>11107</v>
      </c>
      <c r="Y6961">
        <v>568</v>
      </c>
      <c r="Z6961">
        <v>903</v>
      </c>
      <c r="AA6961">
        <v>1</v>
      </c>
      <c r="AB6961">
        <v>361.20000000000005</v>
      </c>
      <c r="AC6961">
        <f>Table1_1[[#This Row],[Price]]*Table1_1[[#This Row],[Quantity]]</f>
        <v>903</v>
      </c>
    </row>
    <row r="6962" spans="1:29" x14ac:dyDescent="0.3">
      <c r="A6962" t="s">
        <v>28</v>
      </c>
      <c r="B6962" t="s">
        <v>29</v>
      </c>
      <c r="C6962" t="s">
        <v>30</v>
      </c>
      <c r="D6962" t="s">
        <v>421</v>
      </c>
      <c r="E6962" t="s">
        <v>46</v>
      </c>
      <c r="F6962" t="s">
        <v>135</v>
      </c>
      <c r="G6962">
        <v>19</v>
      </c>
      <c r="H6962">
        <v>411246</v>
      </c>
      <c r="I6962" t="s">
        <v>34</v>
      </c>
      <c r="J6962" s="3">
        <v>44420</v>
      </c>
      <c r="K6962">
        <v>1300</v>
      </c>
      <c r="L6962" t="s">
        <v>27723</v>
      </c>
      <c r="M6962" t="s">
        <v>36</v>
      </c>
      <c r="N6962" t="s">
        <v>27724</v>
      </c>
      <c r="O6962" t="s">
        <v>27725</v>
      </c>
      <c r="P6962" t="s">
        <v>87</v>
      </c>
      <c r="Q6962">
        <v>13</v>
      </c>
      <c r="R6962" t="s">
        <v>40</v>
      </c>
      <c r="S6962" t="s">
        <v>41</v>
      </c>
      <c r="T6962">
        <v>46661</v>
      </c>
      <c r="U6962" s="1">
        <v>45452</v>
      </c>
      <c r="V6962" t="s">
        <v>52</v>
      </c>
      <c r="W6962">
        <v>900598</v>
      </c>
      <c r="X6962" t="s">
        <v>27726</v>
      </c>
      <c r="Y6962">
        <v>540</v>
      </c>
      <c r="Z6962">
        <v>2331</v>
      </c>
      <c r="AA6962">
        <v>2</v>
      </c>
      <c r="AB6962">
        <v>1864.8000000000002</v>
      </c>
      <c r="AC6962">
        <f>Table1_1[[#This Row],[Price]]*Table1_1[[#This Row],[Quantity]]</f>
        <v>4662</v>
      </c>
    </row>
    <row r="6963" spans="1:29" x14ac:dyDescent="0.3">
      <c r="A6963" t="s">
        <v>28</v>
      </c>
      <c r="B6963" t="s">
        <v>29</v>
      </c>
      <c r="C6963" t="s">
        <v>157</v>
      </c>
      <c r="D6963" t="s">
        <v>254</v>
      </c>
      <c r="E6963" t="s">
        <v>32</v>
      </c>
      <c r="F6963" t="s">
        <v>113</v>
      </c>
      <c r="G6963">
        <v>49</v>
      </c>
      <c r="H6963">
        <v>412575</v>
      </c>
      <c r="I6963" t="s">
        <v>34</v>
      </c>
      <c r="J6963" s="3">
        <v>44957</v>
      </c>
      <c r="K6963">
        <v>1200</v>
      </c>
      <c r="L6963" t="s">
        <v>27727</v>
      </c>
      <c r="M6963" t="s">
        <v>670</v>
      </c>
      <c r="N6963" t="s">
        <v>27728</v>
      </c>
      <c r="O6963" t="s">
        <v>27729</v>
      </c>
      <c r="P6963" t="s">
        <v>87</v>
      </c>
      <c r="Q6963">
        <v>9</v>
      </c>
      <c r="R6963" t="s">
        <v>88</v>
      </c>
      <c r="S6963" t="s">
        <v>63</v>
      </c>
      <c r="T6963">
        <v>56571</v>
      </c>
      <c r="U6963" s="1">
        <v>45419</v>
      </c>
      <c r="V6963" t="s">
        <v>140</v>
      </c>
      <c r="W6963">
        <v>646505</v>
      </c>
      <c r="X6963" t="s">
        <v>27730</v>
      </c>
      <c r="Y6963">
        <v>392</v>
      </c>
      <c r="Z6963">
        <v>986</v>
      </c>
      <c r="AA6963">
        <v>2</v>
      </c>
      <c r="AB6963">
        <v>788.80000000000007</v>
      </c>
      <c r="AC6963">
        <f>Table1_1[[#This Row],[Price]]*Table1_1[[#This Row],[Quantity]]</f>
        <v>1972</v>
      </c>
    </row>
    <row r="6964" spans="1:29" x14ac:dyDescent="0.3">
      <c r="A6964" t="s">
        <v>28</v>
      </c>
      <c r="B6964" t="s">
        <v>29</v>
      </c>
      <c r="C6964" t="s">
        <v>54</v>
      </c>
      <c r="D6964" t="s">
        <v>237</v>
      </c>
      <c r="E6964" t="s">
        <v>46</v>
      </c>
      <c r="F6964" t="s">
        <v>150</v>
      </c>
      <c r="G6964">
        <v>85</v>
      </c>
      <c r="H6964">
        <v>434406</v>
      </c>
      <c r="I6964" t="s">
        <v>58</v>
      </c>
      <c r="J6964" s="3">
        <v>44282</v>
      </c>
      <c r="K6964">
        <v>1200</v>
      </c>
      <c r="L6964" t="s">
        <v>27732</v>
      </c>
      <c r="M6964" t="s">
        <v>137</v>
      </c>
      <c r="N6964" t="s">
        <v>27733</v>
      </c>
      <c r="O6964" t="s">
        <v>27734</v>
      </c>
      <c r="P6964" t="s">
        <v>87</v>
      </c>
      <c r="Q6964">
        <v>7</v>
      </c>
      <c r="R6964" t="s">
        <v>40</v>
      </c>
      <c r="S6964" t="s">
        <v>79</v>
      </c>
      <c r="T6964">
        <v>26756</v>
      </c>
      <c r="U6964" s="1">
        <v>45347</v>
      </c>
      <c r="V6964" t="s">
        <v>119</v>
      </c>
      <c r="W6964">
        <v>935835</v>
      </c>
      <c r="X6964" t="s">
        <v>27735</v>
      </c>
      <c r="Y6964">
        <v>454</v>
      </c>
      <c r="Z6964">
        <v>610</v>
      </c>
      <c r="AA6964">
        <v>8</v>
      </c>
      <c r="AB6964">
        <v>1952</v>
      </c>
      <c r="AC6964">
        <f>Table1_1[[#This Row],[Price]]*Table1_1[[#This Row],[Quantity]]</f>
        <v>4880</v>
      </c>
    </row>
    <row r="6965" spans="1:29" x14ac:dyDescent="0.3">
      <c r="A6965" t="s">
        <v>28</v>
      </c>
      <c r="B6965" t="s">
        <v>29</v>
      </c>
      <c r="C6965" t="s">
        <v>66</v>
      </c>
      <c r="D6965" t="s">
        <v>149</v>
      </c>
      <c r="E6965" t="s">
        <v>46</v>
      </c>
      <c r="F6965" t="s">
        <v>106</v>
      </c>
      <c r="G6965">
        <v>20</v>
      </c>
      <c r="H6965">
        <v>421769</v>
      </c>
      <c r="I6965" t="s">
        <v>58</v>
      </c>
      <c r="J6965" s="3">
        <v>44587</v>
      </c>
      <c r="K6965">
        <v>1100</v>
      </c>
      <c r="L6965" t="s">
        <v>27736</v>
      </c>
      <c r="M6965" t="s">
        <v>423</v>
      </c>
      <c r="N6965" t="s">
        <v>27737</v>
      </c>
      <c r="O6965" t="s">
        <v>27738</v>
      </c>
      <c r="P6965" t="s">
        <v>71</v>
      </c>
      <c r="Q6965">
        <v>5</v>
      </c>
      <c r="R6965" t="s">
        <v>40</v>
      </c>
      <c r="S6965" t="s">
        <v>41</v>
      </c>
      <c r="T6965">
        <v>72272</v>
      </c>
      <c r="U6965" s="1">
        <v>45551</v>
      </c>
      <c r="V6965" t="s">
        <v>180</v>
      </c>
      <c r="W6965">
        <v>672660</v>
      </c>
      <c r="X6965" t="s">
        <v>27739</v>
      </c>
      <c r="Y6965">
        <v>616</v>
      </c>
      <c r="Z6965">
        <v>2670</v>
      </c>
      <c r="AA6965">
        <v>4</v>
      </c>
      <c r="AB6965">
        <v>4272</v>
      </c>
      <c r="AC6965">
        <f>Table1_1[[#This Row],[Price]]*Table1_1[[#This Row],[Quantity]]</f>
        <v>10680</v>
      </c>
    </row>
    <row r="6966" spans="1:29" x14ac:dyDescent="0.3">
      <c r="A6966" t="s">
        <v>28</v>
      </c>
      <c r="B6966" t="s">
        <v>29</v>
      </c>
      <c r="C6966" t="s">
        <v>44</v>
      </c>
      <c r="D6966" t="s">
        <v>182</v>
      </c>
      <c r="E6966" t="s">
        <v>56</v>
      </c>
      <c r="F6966" t="s">
        <v>33</v>
      </c>
      <c r="G6966">
        <v>65</v>
      </c>
      <c r="H6966">
        <v>400811</v>
      </c>
      <c r="I6966" t="s">
        <v>58</v>
      </c>
      <c r="J6966" s="3">
        <v>44439</v>
      </c>
      <c r="K6966">
        <v>1200</v>
      </c>
      <c r="L6966" t="s">
        <v>27740</v>
      </c>
      <c r="M6966" t="s">
        <v>568</v>
      </c>
      <c r="N6966" t="s">
        <v>27741</v>
      </c>
      <c r="O6966" t="s">
        <v>27742</v>
      </c>
      <c r="P6966" t="s">
        <v>71</v>
      </c>
      <c r="Q6966">
        <v>20</v>
      </c>
      <c r="R6966" t="s">
        <v>88</v>
      </c>
      <c r="S6966" t="s">
        <v>41</v>
      </c>
      <c r="T6966">
        <v>42134</v>
      </c>
      <c r="U6966" s="1">
        <v>45324</v>
      </c>
      <c r="V6966" t="s">
        <v>119</v>
      </c>
      <c r="W6966">
        <v>271204</v>
      </c>
      <c r="X6966" t="s">
        <v>27743</v>
      </c>
      <c r="Y6966">
        <v>816</v>
      </c>
      <c r="Z6966">
        <v>2088</v>
      </c>
      <c r="AA6966">
        <v>4</v>
      </c>
      <c r="AB6966">
        <v>3340.8</v>
      </c>
      <c r="AC6966">
        <f>Table1_1[[#This Row],[Price]]*Table1_1[[#This Row],[Quantity]]</f>
        <v>8352</v>
      </c>
    </row>
    <row r="6967" spans="1:29" x14ac:dyDescent="0.3">
      <c r="A6967" t="s">
        <v>28</v>
      </c>
      <c r="B6967" t="s">
        <v>29</v>
      </c>
      <c r="C6967" t="s">
        <v>66</v>
      </c>
      <c r="D6967" t="s">
        <v>182</v>
      </c>
      <c r="E6967" t="s">
        <v>46</v>
      </c>
      <c r="F6967" t="s">
        <v>33</v>
      </c>
      <c r="G6967">
        <v>10</v>
      </c>
      <c r="H6967">
        <v>424331</v>
      </c>
      <c r="I6967" t="s">
        <v>34</v>
      </c>
      <c r="J6967" s="3">
        <v>44763</v>
      </c>
      <c r="K6967">
        <v>1100</v>
      </c>
      <c r="L6967" t="s">
        <v>27744</v>
      </c>
      <c r="M6967" t="s">
        <v>94</v>
      </c>
      <c r="N6967" t="s">
        <v>27745</v>
      </c>
      <c r="O6967" t="s">
        <v>27746</v>
      </c>
      <c r="P6967" t="s">
        <v>71</v>
      </c>
      <c r="Q6967">
        <v>20</v>
      </c>
      <c r="R6967" t="s">
        <v>40</v>
      </c>
      <c r="S6967" t="s">
        <v>118</v>
      </c>
      <c r="T6967">
        <v>56574</v>
      </c>
      <c r="U6967" s="1">
        <v>45627</v>
      </c>
      <c r="V6967" t="s">
        <v>259</v>
      </c>
      <c r="W6967">
        <v>674995</v>
      </c>
      <c r="X6967" t="s">
        <v>20007</v>
      </c>
      <c r="Y6967">
        <v>750</v>
      </c>
      <c r="Z6967">
        <v>1573</v>
      </c>
      <c r="AA6967">
        <v>8</v>
      </c>
      <c r="AB6967">
        <v>5033.6000000000004</v>
      </c>
      <c r="AC6967">
        <f>Table1_1[[#This Row],[Price]]*Table1_1[[#This Row],[Quantity]]</f>
        <v>12584</v>
      </c>
    </row>
    <row r="6968" spans="1:29" x14ac:dyDescent="0.3">
      <c r="A6968" t="s">
        <v>28</v>
      </c>
      <c r="B6968" t="s">
        <v>29</v>
      </c>
      <c r="C6968" t="s">
        <v>91</v>
      </c>
      <c r="D6968" t="s">
        <v>442</v>
      </c>
      <c r="E6968" t="s">
        <v>32</v>
      </c>
      <c r="F6968" t="s">
        <v>135</v>
      </c>
      <c r="G6968">
        <v>19</v>
      </c>
      <c r="H6968">
        <v>427077</v>
      </c>
      <c r="I6968" t="s">
        <v>58</v>
      </c>
      <c r="J6968" s="3">
        <v>44192</v>
      </c>
      <c r="K6968">
        <v>1400</v>
      </c>
      <c r="L6968" t="s">
        <v>27747</v>
      </c>
      <c r="M6968" t="s">
        <v>68</v>
      </c>
      <c r="N6968" t="s">
        <v>27748</v>
      </c>
      <c r="O6968" t="s">
        <v>27749</v>
      </c>
      <c r="P6968" t="s">
        <v>39</v>
      </c>
      <c r="Q6968">
        <v>4</v>
      </c>
      <c r="R6968" t="s">
        <v>88</v>
      </c>
      <c r="S6968" t="s">
        <v>63</v>
      </c>
      <c r="T6968">
        <v>55559</v>
      </c>
      <c r="U6968" s="1">
        <v>45521</v>
      </c>
      <c r="V6968" t="s">
        <v>64</v>
      </c>
      <c r="W6968">
        <v>471826</v>
      </c>
      <c r="X6968" t="s">
        <v>27750</v>
      </c>
      <c r="Y6968">
        <v>235</v>
      </c>
      <c r="Z6968">
        <v>2394</v>
      </c>
      <c r="AA6968">
        <v>4</v>
      </c>
      <c r="AB6968">
        <v>3830.4</v>
      </c>
      <c r="AC6968">
        <f>Table1_1[[#This Row],[Price]]*Table1_1[[#This Row],[Quantity]]</f>
        <v>9576</v>
      </c>
    </row>
    <row r="6969" spans="1:29" x14ac:dyDescent="0.3">
      <c r="A6969" t="s">
        <v>28</v>
      </c>
      <c r="B6969" t="s">
        <v>29</v>
      </c>
      <c r="C6969" t="s">
        <v>91</v>
      </c>
      <c r="D6969" t="s">
        <v>524</v>
      </c>
      <c r="E6969" t="s">
        <v>32</v>
      </c>
      <c r="F6969" t="s">
        <v>150</v>
      </c>
      <c r="G6969">
        <v>94</v>
      </c>
      <c r="H6969">
        <v>420924</v>
      </c>
      <c r="I6969" t="s">
        <v>34</v>
      </c>
      <c r="J6969" s="3">
        <v>45300</v>
      </c>
      <c r="K6969">
        <v>1000</v>
      </c>
      <c r="L6969" t="s">
        <v>27751</v>
      </c>
      <c r="M6969" t="s">
        <v>372</v>
      </c>
      <c r="N6969" t="s">
        <v>27752</v>
      </c>
      <c r="O6969" t="s">
        <v>27753</v>
      </c>
      <c r="P6969" t="s">
        <v>39</v>
      </c>
      <c r="Q6969">
        <v>12</v>
      </c>
      <c r="R6969" t="s">
        <v>88</v>
      </c>
      <c r="S6969" t="s">
        <v>79</v>
      </c>
      <c r="T6969">
        <v>34915</v>
      </c>
      <c r="U6969" s="1">
        <v>45555</v>
      </c>
      <c r="V6969" t="s">
        <v>180</v>
      </c>
      <c r="W6969">
        <v>133682</v>
      </c>
      <c r="X6969" t="s">
        <v>27754</v>
      </c>
      <c r="Y6969">
        <v>761</v>
      </c>
      <c r="Z6969">
        <v>1955</v>
      </c>
      <c r="AA6969">
        <v>6</v>
      </c>
      <c r="AB6969">
        <v>4692</v>
      </c>
      <c r="AC6969">
        <f>Table1_1[[#This Row],[Price]]*Table1_1[[#This Row],[Quantity]]</f>
        <v>11730</v>
      </c>
    </row>
    <row r="6970" spans="1:29" x14ac:dyDescent="0.3">
      <c r="A6970" t="s">
        <v>28</v>
      </c>
      <c r="B6970" t="s">
        <v>29</v>
      </c>
      <c r="C6970" t="s">
        <v>157</v>
      </c>
      <c r="D6970" t="s">
        <v>163</v>
      </c>
      <c r="E6970" t="s">
        <v>56</v>
      </c>
      <c r="F6970" t="s">
        <v>99</v>
      </c>
      <c r="G6970">
        <v>2</v>
      </c>
      <c r="H6970">
        <v>421642</v>
      </c>
      <c r="I6970" t="s">
        <v>34</v>
      </c>
      <c r="J6970" s="3">
        <v>44219</v>
      </c>
      <c r="K6970">
        <v>1300</v>
      </c>
      <c r="L6970" t="s">
        <v>27755</v>
      </c>
      <c r="M6970" t="s">
        <v>919</v>
      </c>
      <c r="N6970" t="s">
        <v>27756</v>
      </c>
      <c r="O6970" t="s">
        <v>27757</v>
      </c>
      <c r="P6970" t="s">
        <v>87</v>
      </c>
      <c r="Q6970">
        <v>3</v>
      </c>
      <c r="R6970" t="s">
        <v>40</v>
      </c>
      <c r="S6970" t="s">
        <v>63</v>
      </c>
      <c r="T6970">
        <v>32558</v>
      </c>
      <c r="U6970" s="1">
        <v>45550</v>
      </c>
      <c r="V6970" t="s">
        <v>180</v>
      </c>
      <c r="W6970">
        <v>871314</v>
      </c>
      <c r="X6970" t="s">
        <v>27758</v>
      </c>
      <c r="Y6970">
        <v>884</v>
      </c>
      <c r="Z6970">
        <v>1507</v>
      </c>
      <c r="AA6970">
        <v>2</v>
      </c>
      <c r="AB6970">
        <v>1205.6000000000001</v>
      </c>
      <c r="AC6970">
        <f>Table1_1[[#This Row],[Price]]*Table1_1[[#This Row],[Quantity]]</f>
        <v>3014</v>
      </c>
    </row>
    <row r="6971" spans="1:29" x14ac:dyDescent="0.3">
      <c r="A6971" t="s">
        <v>28</v>
      </c>
      <c r="B6971" t="s">
        <v>29</v>
      </c>
      <c r="C6971" t="s">
        <v>91</v>
      </c>
      <c r="D6971" t="s">
        <v>237</v>
      </c>
      <c r="E6971" t="s">
        <v>32</v>
      </c>
      <c r="F6971" t="s">
        <v>57</v>
      </c>
      <c r="G6971">
        <v>14</v>
      </c>
      <c r="H6971">
        <v>434937</v>
      </c>
      <c r="I6971" t="s">
        <v>34</v>
      </c>
      <c r="J6971" s="3">
        <v>45621</v>
      </c>
      <c r="K6971">
        <v>1300</v>
      </c>
      <c r="L6971" t="s">
        <v>27759</v>
      </c>
      <c r="M6971" t="s">
        <v>496</v>
      </c>
      <c r="N6971" t="s">
        <v>27760</v>
      </c>
      <c r="O6971" t="s">
        <v>27761</v>
      </c>
      <c r="P6971" t="s">
        <v>51</v>
      </c>
      <c r="Q6971">
        <v>14</v>
      </c>
      <c r="R6971" t="s">
        <v>88</v>
      </c>
      <c r="S6971" t="s">
        <v>79</v>
      </c>
      <c r="T6971">
        <v>43164</v>
      </c>
      <c r="U6971" s="1">
        <v>45527</v>
      </c>
      <c r="V6971" t="s">
        <v>64</v>
      </c>
      <c r="W6971">
        <v>972349</v>
      </c>
      <c r="X6971" t="s">
        <v>27762</v>
      </c>
      <c r="Y6971">
        <v>347</v>
      </c>
      <c r="Z6971">
        <v>1435</v>
      </c>
      <c r="AA6971">
        <v>8</v>
      </c>
      <c r="AB6971">
        <v>4592</v>
      </c>
      <c r="AC6971">
        <f>Table1_1[[#This Row],[Price]]*Table1_1[[#This Row],[Quantity]]</f>
        <v>11480</v>
      </c>
    </row>
    <row r="6972" spans="1:29" x14ac:dyDescent="0.3">
      <c r="A6972" t="s">
        <v>28</v>
      </c>
      <c r="B6972" t="s">
        <v>29</v>
      </c>
      <c r="C6972" t="s">
        <v>30</v>
      </c>
      <c r="D6972" t="s">
        <v>421</v>
      </c>
      <c r="E6972" t="s">
        <v>56</v>
      </c>
      <c r="F6972" t="s">
        <v>106</v>
      </c>
      <c r="G6972">
        <v>77</v>
      </c>
      <c r="H6972">
        <v>400837</v>
      </c>
      <c r="I6972" t="s">
        <v>34</v>
      </c>
      <c r="J6972" s="3">
        <v>44426</v>
      </c>
      <c r="K6972">
        <v>1300</v>
      </c>
      <c r="L6972" t="s">
        <v>27763</v>
      </c>
      <c r="M6972" t="s">
        <v>736</v>
      </c>
      <c r="N6972" t="s">
        <v>27764</v>
      </c>
      <c r="O6972" t="s">
        <v>27765</v>
      </c>
      <c r="P6972" t="s">
        <v>87</v>
      </c>
      <c r="Q6972">
        <v>20</v>
      </c>
      <c r="R6972" t="s">
        <v>40</v>
      </c>
      <c r="S6972" t="s">
        <v>79</v>
      </c>
      <c r="T6972">
        <v>67120</v>
      </c>
      <c r="U6972" s="1">
        <v>45513</v>
      </c>
      <c r="V6972" t="s">
        <v>64</v>
      </c>
      <c r="W6972">
        <v>878693</v>
      </c>
      <c r="X6972" t="s">
        <v>27766</v>
      </c>
      <c r="Y6972">
        <v>260</v>
      </c>
      <c r="Z6972">
        <v>2002</v>
      </c>
      <c r="AA6972">
        <v>5</v>
      </c>
      <c r="AB6972">
        <v>4004</v>
      </c>
      <c r="AC6972">
        <f>Table1_1[[#This Row],[Price]]*Table1_1[[#This Row],[Quantity]]</f>
        <v>10010</v>
      </c>
    </row>
    <row r="6973" spans="1:29" x14ac:dyDescent="0.3">
      <c r="A6973" t="s">
        <v>28</v>
      </c>
      <c r="B6973" t="s">
        <v>29</v>
      </c>
      <c r="C6973" t="s">
        <v>44</v>
      </c>
      <c r="D6973" t="s">
        <v>380</v>
      </c>
      <c r="E6973" t="s">
        <v>46</v>
      </c>
      <c r="F6973" t="s">
        <v>175</v>
      </c>
      <c r="G6973">
        <v>44</v>
      </c>
      <c r="H6973">
        <v>412112</v>
      </c>
      <c r="I6973" t="s">
        <v>34</v>
      </c>
      <c r="J6973" s="3">
        <v>44498</v>
      </c>
      <c r="K6973">
        <v>1100</v>
      </c>
      <c r="L6973" t="s">
        <v>27767</v>
      </c>
      <c r="M6973" t="s">
        <v>287</v>
      </c>
      <c r="N6973" t="s">
        <v>27768</v>
      </c>
      <c r="O6973">
        <v>8932451147</v>
      </c>
      <c r="P6973" t="s">
        <v>51</v>
      </c>
      <c r="Q6973">
        <v>10</v>
      </c>
      <c r="R6973" t="s">
        <v>40</v>
      </c>
      <c r="S6973" t="s">
        <v>63</v>
      </c>
      <c r="T6973">
        <v>58976</v>
      </c>
      <c r="U6973" s="1">
        <v>45447</v>
      </c>
      <c r="V6973" t="s">
        <v>52</v>
      </c>
      <c r="W6973">
        <v>853162</v>
      </c>
      <c r="X6973" t="s">
        <v>27769</v>
      </c>
      <c r="Y6973">
        <v>613</v>
      </c>
      <c r="Z6973">
        <v>2789</v>
      </c>
      <c r="AA6973">
        <v>2</v>
      </c>
      <c r="AB6973">
        <v>2231.2000000000003</v>
      </c>
      <c r="AC6973">
        <f>Table1_1[[#This Row],[Price]]*Table1_1[[#This Row],[Quantity]]</f>
        <v>5578</v>
      </c>
    </row>
    <row r="6974" spans="1:29" x14ac:dyDescent="0.3">
      <c r="A6974" t="s">
        <v>28</v>
      </c>
      <c r="B6974" t="s">
        <v>29</v>
      </c>
      <c r="C6974" t="s">
        <v>148</v>
      </c>
      <c r="D6974" t="s">
        <v>349</v>
      </c>
      <c r="E6974" t="s">
        <v>56</v>
      </c>
      <c r="F6974" t="s">
        <v>33</v>
      </c>
      <c r="G6974">
        <v>86</v>
      </c>
      <c r="H6974">
        <v>401065</v>
      </c>
      <c r="I6974" t="s">
        <v>58</v>
      </c>
      <c r="J6974" s="3">
        <v>44841</v>
      </c>
      <c r="K6974">
        <v>800</v>
      </c>
      <c r="L6974" t="s">
        <v>27770</v>
      </c>
      <c r="M6974" t="s">
        <v>361</v>
      </c>
      <c r="N6974" t="s">
        <v>27771</v>
      </c>
      <c r="O6974" t="s">
        <v>27772</v>
      </c>
      <c r="P6974" t="s">
        <v>87</v>
      </c>
      <c r="Q6974">
        <v>17</v>
      </c>
      <c r="R6974" t="s">
        <v>40</v>
      </c>
      <c r="S6974" t="s">
        <v>79</v>
      </c>
      <c r="T6974">
        <v>93497</v>
      </c>
      <c r="U6974" s="1">
        <v>45388</v>
      </c>
      <c r="V6974" t="s">
        <v>80</v>
      </c>
      <c r="W6974">
        <v>119116</v>
      </c>
      <c r="X6974" t="s">
        <v>27773</v>
      </c>
      <c r="Y6974">
        <v>800</v>
      </c>
      <c r="Z6974">
        <v>2149</v>
      </c>
      <c r="AA6974">
        <v>1</v>
      </c>
      <c r="AB6974">
        <v>859.6</v>
      </c>
      <c r="AC6974">
        <f>Table1_1[[#This Row],[Price]]*Table1_1[[#This Row],[Quantity]]</f>
        <v>2149</v>
      </c>
    </row>
    <row r="6975" spans="1:29" x14ac:dyDescent="0.3">
      <c r="A6975" t="s">
        <v>28</v>
      </c>
      <c r="B6975" t="s">
        <v>29</v>
      </c>
      <c r="C6975" t="s">
        <v>157</v>
      </c>
      <c r="D6975" t="s">
        <v>467</v>
      </c>
      <c r="E6975" t="s">
        <v>56</v>
      </c>
      <c r="F6975" t="s">
        <v>47</v>
      </c>
      <c r="G6975">
        <v>100</v>
      </c>
      <c r="H6975">
        <v>415453</v>
      </c>
      <c r="I6975" t="s">
        <v>58</v>
      </c>
      <c r="J6975" s="3">
        <v>43909</v>
      </c>
      <c r="K6975">
        <v>1000</v>
      </c>
      <c r="L6975" t="s">
        <v>11207</v>
      </c>
      <c r="M6975" t="s">
        <v>76</v>
      </c>
      <c r="N6975" t="s">
        <v>27774</v>
      </c>
      <c r="O6975" t="s">
        <v>27775</v>
      </c>
      <c r="P6975" t="s">
        <v>71</v>
      </c>
      <c r="Q6975">
        <v>4</v>
      </c>
      <c r="R6975" t="s">
        <v>88</v>
      </c>
      <c r="S6975" t="s">
        <v>118</v>
      </c>
      <c r="T6975">
        <v>41342</v>
      </c>
      <c r="U6975" s="1">
        <v>45594</v>
      </c>
      <c r="V6975" t="s">
        <v>155</v>
      </c>
      <c r="W6975">
        <v>227210</v>
      </c>
      <c r="X6975" t="s">
        <v>27776</v>
      </c>
      <c r="Y6975">
        <v>537</v>
      </c>
      <c r="Z6975">
        <v>2310</v>
      </c>
      <c r="AA6975">
        <v>5</v>
      </c>
      <c r="AB6975">
        <v>4620</v>
      </c>
      <c r="AC6975">
        <f>Table1_1[[#This Row],[Price]]*Table1_1[[#This Row],[Quantity]]</f>
        <v>11550</v>
      </c>
    </row>
    <row r="6976" spans="1:29" x14ac:dyDescent="0.3">
      <c r="A6976" t="s">
        <v>28</v>
      </c>
      <c r="B6976" t="s">
        <v>29</v>
      </c>
      <c r="C6976" t="s">
        <v>91</v>
      </c>
      <c r="D6976" t="s">
        <v>364</v>
      </c>
      <c r="E6976" t="s">
        <v>32</v>
      </c>
      <c r="F6976" t="s">
        <v>150</v>
      </c>
      <c r="G6976">
        <v>31</v>
      </c>
      <c r="H6976">
        <v>422106</v>
      </c>
      <c r="I6976" t="s">
        <v>34</v>
      </c>
      <c r="J6976" s="3">
        <v>44943</v>
      </c>
      <c r="K6976">
        <v>1100</v>
      </c>
      <c r="L6976" t="s">
        <v>27777</v>
      </c>
      <c r="M6976" t="s">
        <v>856</v>
      </c>
      <c r="N6976" t="s">
        <v>27778</v>
      </c>
      <c r="O6976" t="s">
        <v>27779</v>
      </c>
      <c r="P6976" t="s">
        <v>71</v>
      </c>
      <c r="Q6976">
        <v>20</v>
      </c>
      <c r="R6976" t="s">
        <v>40</v>
      </c>
      <c r="S6976" t="s">
        <v>118</v>
      </c>
      <c r="T6976">
        <v>55346</v>
      </c>
      <c r="U6976" s="1">
        <v>45348</v>
      </c>
      <c r="V6976" t="s">
        <v>119</v>
      </c>
      <c r="W6976">
        <v>699518</v>
      </c>
      <c r="X6976" t="s">
        <v>27780</v>
      </c>
      <c r="Y6976">
        <v>990</v>
      </c>
      <c r="Z6976">
        <v>554</v>
      </c>
      <c r="AA6976">
        <v>6</v>
      </c>
      <c r="AB6976">
        <v>1329.6000000000001</v>
      </c>
      <c r="AC6976">
        <f>Table1_1[[#This Row],[Price]]*Table1_1[[#This Row],[Quantity]]</f>
        <v>3324</v>
      </c>
    </row>
    <row r="6977" spans="1:29" x14ac:dyDescent="0.3">
      <c r="A6977" t="s">
        <v>28</v>
      </c>
      <c r="B6977" t="s">
        <v>29</v>
      </c>
      <c r="C6977" t="s">
        <v>66</v>
      </c>
      <c r="D6977" t="s">
        <v>261</v>
      </c>
      <c r="E6977" t="s">
        <v>46</v>
      </c>
      <c r="F6977" t="s">
        <v>113</v>
      </c>
      <c r="G6977">
        <v>97</v>
      </c>
      <c r="H6977">
        <v>430586</v>
      </c>
      <c r="I6977" t="s">
        <v>58</v>
      </c>
      <c r="J6977" s="3">
        <v>44662</v>
      </c>
      <c r="K6977">
        <v>1400</v>
      </c>
      <c r="L6977" t="s">
        <v>27781</v>
      </c>
      <c r="M6977" t="s">
        <v>276</v>
      </c>
      <c r="N6977" t="s">
        <v>27782</v>
      </c>
      <c r="O6977" t="s">
        <v>27783</v>
      </c>
      <c r="P6977" t="s">
        <v>39</v>
      </c>
      <c r="Q6977">
        <v>18</v>
      </c>
      <c r="R6977" t="s">
        <v>40</v>
      </c>
      <c r="S6977" t="s">
        <v>41</v>
      </c>
      <c r="T6977">
        <v>33531</v>
      </c>
      <c r="U6977" s="1">
        <v>45624</v>
      </c>
      <c r="V6977" t="s">
        <v>42</v>
      </c>
      <c r="W6977">
        <v>137979</v>
      </c>
      <c r="X6977" t="s">
        <v>27784</v>
      </c>
      <c r="Y6977">
        <v>488</v>
      </c>
      <c r="Z6977">
        <v>1447</v>
      </c>
      <c r="AA6977">
        <v>3</v>
      </c>
      <c r="AB6977">
        <v>1736.4</v>
      </c>
      <c r="AC6977">
        <f>Table1_1[[#This Row],[Price]]*Table1_1[[#This Row],[Quantity]]</f>
        <v>4341</v>
      </c>
    </row>
    <row r="6978" spans="1:29" x14ac:dyDescent="0.3">
      <c r="A6978" t="s">
        <v>28</v>
      </c>
      <c r="B6978" t="s">
        <v>29</v>
      </c>
      <c r="C6978" t="s">
        <v>91</v>
      </c>
      <c r="D6978" t="s">
        <v>546</v>
      </c>
      <c r="E6978" t="s">
        <v>32</v>
      </c>
      <c r="F6978" t="s">
        <v>113</v>
      </c>
      <c r="G6978">
        <v>21</v>
      </c>
      <c r="H6978">
        <v>413900</v>
      </c>
      <c r="I6978" t="s">
        <v>58</v>
      </c>
      <c r="J6978" s="3">
        <v>44603</v>
      </c>
      <c r="K6978">
        <v>1000</v>
      </c>
      <c r="L6978" t="s">
        <v>27785</v>
      </c>
      <c r="M6978" t="s">
        <v>919</v>
      </c>
      <c r="N6978" t="s">
        <v>27786</v>
      </c>
      <c r="O6978" t="s">
        <v>27787</v>
      </c>
      <c r="P6978" t="s">
        <v>71</v>
      </c>
      <c r="Q6978">
        <v>6</v>
      </c>
      <c r="R6978" t="s">
        <v>88</v>
      </c>
      <c r="S6978" t="s">
        <v>41</v>
      </c>
      <c r="T6978">
        <v>44022</v>
      </c>
      <c r="U6978" s="1">
        <v>45388</v>
      </c>
      <c r="V6978" t="s">
        <v>80</v>
      </c>
      <c r="W6978">
        <v>520088</v>
      </c>
      <c r="X6978" t="s">
        <v>27788</v>
      </c>
      <c r="Y6978">
        <v>353</v>
      </c>
      <c r="Z6978">
        <v>2249</v>
      </c>
      <c r="AA6978">
        <v>2</v>
      </c>
      <c r="AB6978">
        <v>1799.2</v>
      </c>
      <c r="AC6978">
        <f>Table1_1[[#This Row],[Price]]*Table1_1[[#This Row],[Quantity]]</f>
        <v>4498</v>
      </c>
    </row>
    <row r="6979" spans="1:29" x14ac:dyDescent="0.3">
      <c r="A6979" t="s">
        <v>28</v>
      </c>
      <c r="B6979" t="s">
        <v>29</v>
      </c>
      <c r="C6979" t="s">
        <v>30</v>
      </c>
      <c r="D6979" t="s">
        <v>411</v>
      </c>
      <c r="E6979" t="s">
        <v>32</v>
      </c>
      <c r="F6979" t="s">
        <v>113</v>
      </c>
      <c r="G6979">
        <v>55</v>
      </c>
      <c r="H6979">
        <v>439389</v>
      </c>
      <c r="I6979" t="s">
        <v>58</v>
      </c>
      <c r="J6979" s="3">
        <v>44731</v>
      </c>
      <c r="K6979">
        <v>1400</v>
      </c>
      <c r="L6979" t="s">
        <v>27789</v>
      </c>
      <c r="M6979" t="s">
        <v>101</v>
      </c>
      <c r="N6979" t="s">
        <v>27790</v>
      </c>
      <c r="O6979" t="s">
        <v>27791</v>
      </c>
      <c r="P6979" t="s">
        <v>51</v>
      </c>
      <c r="Q6979">
        <v>18</v>
      </c>
      <c r="R6979" t="s">
        <v>88</v>
      </c>
      <c r="S6979" t="s">
        <v>41</v>
      </c>
      <c r="T6979">
        <v>23432</v>
      </c>
      <c r="U6979" s="1">
        <v>45527</v>
      </c>
      <c r="V6979" t="s">
        <v>64</v>
      </c>
      <c r="W6979">
        <v>790872</v>
      </c>
      <c r="X6979" t="s">
        <v>27792</v>
      </c>
      <c r="Y6979">
        <v>750</v>
      </c>
      <c r="Z6979">
        <v>1209</v>
      </c>
      <c r="AA6979">
        <v>1</v>
      </c>
      <c r="AB6979">
        <v>483.6</v>
      </c>
      <c r="AC6979">
        <f>Table1_1[[#This Row],[Price]]*Table1_1[[#This Row],[Quantity]]</f>
        <v>1209</v>
      </c>
    </row>
    <row r="6980" spans="1:29" x14ac:dyDescent="0.3">
      <c r="A6980" t="s">
        <v>28</v>
      </c>
      <c r="B6980" t="s">
        <v>29</v>
      </c>
      <c r="C6980" t="s">
        <v>66</v>
      </c>
      <c r="D6980" t="s">
        <v>267</v>
      </c>
      <c r="E6980" t="s">
        <v>32</v>
      </c>
      <c r="F6980" t="s">
        <v>150</v>
      </c>
      <c r="G6980">
        <v>20</v>
      </c>
      <c r="H6980">
        <v>409592</v>
      </c>
      <c r="I6980" t="s">
        <v>34</v>
      </c>
      <c r="J6980" s="3">
        <v>45603</v>
      </c>
      <c r="K6980">
        <v>1200</v>
      </c>
      <c r="L6980" t="s">
        <v>27793</v>
      </c>
      <c r="M6980" t="s">
        <v>1305</v>
      </c>
      <c r="N6980" t="s">
        <v>27794</v>
      </c>
      <c r="O6980" t="s">
        <v>27795</v>
      </c>
      <c r="P6980" t="s">
        <v>71</v>
      </c>
      <c r="Q6980">
        <v>15</v>
      </c>
      <c r="R6980" t="s">
        <v>40</v>
      </c>
      <c r="S6980" t="s">
        <v>79</v>
      </c>
      <c r="T6980">
        <v>92960</v>
      </c>
      <c r="U6980" s="1">
        <v>45309</v>
      </c>
      <c r="V6980" t="s">
        <v>111</v>
      </c>
      <c r="W6980">
        <v>168838</v>
      </c>
      <c r="X6980" t="s">
        <v>7564</v>
      </c>
      <c r="Y6980">
        <v>975</v>
      </c>
      <c r="Z6980">
        <v>1123</v>
      </c>
      <c r="AA6980">
        <v>5</v>
      </c>
      <c r="AB6980">
        <v>2246</v>
      </c>
      <c r="AC6980">
        <f>Table1_1[[#This Row],[Price]]*Table1_1[[#This Row],[Quantity]]</f>
        <v>5615</v>
      </c>
    </row>
    <row r="6981" spans="1:29" x14ac:dyDescent="0.3">
      <c r="A6981" t="s">
        <v>28</v>
      </c>
      <c r="B6981" t="s">
        <v>29</v>
      </c>
      <c r="C6981" t="s">
        <v>44</v>
      </c>
      <c r="D6981" t="s">
        <v>616</v>
      </c>
      <c r="E6981" t="s">
        <v>32</v>
      </c>
      <c r="F6981" t="s">
        <v>83</v>
      </c>
      <c r="G6981">
        <v>3</v>
      </c>
      <c r="H6981">
        <v>423964</v>
      </c>
      <c r="I6981" t="s">
        <v>58</v>
      </c>
      <c r="J6981" s="3">
        <v>44824</v>
      </c>
      <c r="K6981">
        <v>950</v>
      </c>
      <c r="L6981" t="s">
        <v>27796</v>
      </c>
      <c r="M6981" t="s">
        <v>263</v>
      </c>
      <c r="N6981" t="s">
        <v>27797</v>
      </c>
      <c r="O6981" t="s">
        <v>27798</v>
      </c>
      <c r="P6981" t="s">
        <v>71</v>
      </c>
      <c r="Q6981">
        <v>6</v>
      </c>
      <c r="R6981" t="s">
        <v>40</v>
      </c>
      <c r="S6981" t="s">
        <v>41</v>
      </c>
      <c r="T6981">
        <v>98425</v>
      </c>
      <c r="U6981" s="1">
        <v>45334</v>
      </c>
      <c r="V6981" t="s">
        <v>119</v>
      </c>
      <c r="W6981">
        <v>508810</v>
      </c>
      <c r="X6981" t="s">
        <v>22120</v>
      </c>
      <c r="Y6981">
        <v>533</v>
      </c>
      <c r="Z6981">
        <v>2313</v>
      </c>
      <c r="AA6981">
        <v>5</v>
      </c>
      <c r="AB6981">
        <v>4626</v>
      </c>
      <c r="AC6981">
        <f>Table1_1[[#This Row],[Price]]*Table1_1[[#This Row],[Quantity]]</f>
        <v>11565</v>
      </c>
    </row>
    <row r="6982" spans="1:29" x14ac:dyDescent="0.3">
      <c r="A6982" t="s">
        <v>28</v>
      </c>
      <c r="B6982" t="s">
        <v>29</v>
      </c>
      <c r="C6982" t="s">
        <v>148</v>
      </c>
      <c r="D6982" t="s">
        <v>142</v>
      </c>
      <c r="E6982" t="s">
        <v>32</v>
      </c>
      <c r="F6982" t="s">
        <v>355</v>
      </c>
      <c r="G6982">
        <v>23</v>
      </c>
      <c r="H6982">
        <v>423167</v>
      </c>
      <c r="I6982" t="s">
        <v>34</v>
      </c>
      <c r="J6982" s="3">
        <v>45455</v>
      </c>
      <c r="K6982">
        <v>1000</v>
      </c>
      <c r="L6982" t="s">
        <v>27799</v>
      </c>
      <c r="M6982" t="s">
        <v>200</v>
      </c>
      <c r="N6982" t="s">
        <v>27800</v>
      </c>
      <c r="O6982" t="s">
        <v>27801</v>
      </c>
      <c r="P6982" t="s">
        <v>39</v>
      </c>
      <c r="Q6982">
        <v>20</v>
      </c>
      <c r="R6982" t="s">
        <v>88</v>
      </c>
      <c r="S6982" t="s">
        <v>41</v>
      </c>
      <c r="T6982">
        <v>30623</v>
      </c>
      <c r="U6982" s="1">
        <v>45620</v>
      </c>
      <c r="V6982" t="s">
        <v>42</v>
      </c>
      <c r="W6982">
        <v>307910</v>
      </c>
      <c r="X6982" t="s">
        <v>27802</v>
      </c>
      <c r="Y6982">
        <v>749</v>
      </c>
      <c r="Z6982">
        <v>1982</v>
      </c>
      <c r="AA6982">
        <v>8</v>
      </c>
      <c r="AB6982">
        <v>6342.4000000000015</v>
      </c>
      <c r="AC6982">
        <f>Table1_1[[#This Row],[Price]]*Table1_1[[#This Row],[Quantity]]</f>
        <v>15856</v>
      </c>
    </row>
    <row r="6983" spans="1:29" x14ac:dyDescent="0.3">
      <c r="A6983" t="s">
        <v>28</v>
      </c>
      <c r="B6983" t="s">
        <v>29</v>
      </c>
      <c r="C6983" t="s">
        <v>54</v>
      </c>
      <c r="D6983" t="s">
        <v>274</v>
      </c>
      <c r="E6983" t="s">
        <v>46</v>
      </c>
      <c r="F6983" t="s">
        <v>113</v>
      </c>
      <c r="G6983">
        <v>62</v>
      </c>
      <c r="H6983">
        <v>407298</v>
      </c>
      <c r="I6983" t="s">
        <v>34</v>
      </c>
      <c r="J6983" s="3">
        <v>45404</v>
      </c>
      <c r="K6983">
        <v>800</v>
      </c>
      <c r="L6983" t="s">
        <v>27644</v>
      </c>
      <c r="M6983" t="s">
        <v>542</v>
      </c>
      <c r="N6983" t="s">
        <v>27804</v>
      </c>
      <c r="O6983" t="s">
        <v>27805</v>
      </c>
      <c r="P6983" t="s">
        <v>39</v>
      </c>
      <c r="Q6983">
        <v>3</v>
      </c>
      <c r="R6983" t="s">
        <v>88</v>
      </c>
      <c r="S6983" t="s">
        <v>118</v>
      </c>
      <c r="T6983">
        <v>99946</v>
      </c>
      <c r="U6983" s="1">
        <v>45367</v>
      </c>
      <c r="V6983" t="s">
        <v>72</v>
      </c>
      <c r="W6983">
        <v>441362</v>
      </c>
      <c r="X6983" t="s">
        <v>27806</v>
      </c>
      <c r="Y6983">
        <v>685</v>
      </c>
      <c r="Z6983">
        <v>2597</v>
      </c>
      <c r="AA6983">
        <v>5</v>
      </c>
      <c r="AB6983">
        <v>5194</v>
      </c>
      <c r="AC6983">
        <f>Table1_1[[#This Row],[Price]]*Table1_1[[#This Row],[Quantity]]</f>
        <v>12985</v>
      </c>
    </row>
    <row r="6984" spans="1:29" x14ac:dyDescent="0.3">
      <c r="A6984" t="s">
        <v>28</v>
      </c>
      <c r="B6984" t="s">
        <v>29</v>
      </c>
      <c r="C6984" t="s">
        <v>157</v>
      </c>
      <c r="D6984" t="s">
        <v>317</v>
      </c>
      <c r="E6984" t="s">
        <v>56</v>
      </c>
      <c r="F6984" t="s">
        <v>99</v>
      </c>
      <c r="G6984">
        <v>72</v>
      </c>
      <c r="H6984">
        <v>404762</v>
      </c>
      <c r="I6984" t="s">
        <v>34</v>
      </c>
      <c r="J6984" s="3">
        <v>45583</v>
      </c>
      <c r="K6984">
        <v>800</v>
      </c>
      <c r="L6984" t="s">
        <v>27807</v>
      </c>
      <c r="M6984" t="s">
        <v>1460</v>
      </c>
      <c r="N6984" t="s">
        <v>27808</v>
      </c>
      <c r="O6984" t="s">
        <v>27809</v>
      </c>
      <c r="P6984" t="s">
        <v>87</v>
      </c>
      <c r="Q6984">
        <v>20</v>
      </c>
      <c r="R6984" t="s">
        <v>88</v>
      </c>
      <c r="S6984" t="s">
        <v>79</v>
      </c>
      <c r="T6984">
        <v>34594</v>
      </c>
      <c r="U6984" s="1">
        <v>45327</v>
      </c>
      <c r="V6984" t="s">
        <v>119</v>
      </c>
      <c r="W6984">
        <v>587285</v>
      </c>
      <c r="X6984" t="s">
        <v>27810</v>
      </c>
      <c r="Y6984">
        <v>622</v>
      </c>
      <c r="Z6984">
        <v>1935</v>
      </c>
      <c r="AA6984">
        <v>1</v>
      </c>
      <c r="AB6984">
        <v>774</v>
      </c>
      <c r="AC6984">
        <f>Table1_1[[#This Row],[Price]]*Table1_1[[#This Row],[Quantity]]</f>
        <v>1935</v>
      </c>
    </row>
    <row r="6985" spans="1:29" x14ac:dyDescent="0.3">
      <c r="A6985" t="s">
        <v>28</v>
      </c>
      <c r="B6985" t="s">
        <v>29</v>
      </c>
      <c r="C6985" t="s">
        <v>157</v>
      </c>
      <c r="D6985" t="s">
        <v>261</v>
      </c>
      <c r="E6985" t="s">
        <v>46</v>
      </c>
      <c r="F6985" t="s">
        <v>33</v>
      </c>
      <c r="G6985">
        <v>89</v>
      </c>
      <c r="H6985">
        <v>414902</v>
      </c>
      <c r="I6985" t="s">
        <v>58</v>
      </c>
      <c r="J6985" s="3">
        <v>44456</v>
      </c>
      <c r="K6985">
        <v>1400</v>
      </c>
      <c r="L6985" t="s">
        <v>27811</v>
      </c>
      <c r="M6985" t="s">
        <v>1118</v>
      </c>
      <c r="N6985" t="s">
        <v>27812</v>
      </c>
      <c r="O6985" t="s">
        <v>27813</v>
      </c>
      <c r="P6985" t="s">
        <v>39</v>
      </c>
      <c r="Q6985">
        <v>19</v>
      </c>
      <c r="R6985" t="s">
        <v>40</v>
      </c>
      <c r="S6985" t="s">
        <v>41</v>
      </c>
      <c r="T6985">
        <v>10760</v>
      </c>
      <c r="U6985" s="1">
        <v>45462</v>
      </c>
      <c r="V6985" t="s">
        <v>52</v>
      </c>
      <c r="W6985">
        <v>361228</v>
      </c>
      <c r="X6985" t="s">
        <v>27814</v>
      </c>
      <c r="Y6985">
        <v>384</v>
      </c>
      <c r="Z6985">
        <v>2233</v>
      </c>
      <c r="AA6985">
        <v>1</v>
      </c>
      <c r="AB6985">
        <v>893.2</v>
      </c>
      <c r="AC6985">
        <f>Table1_1[[#This Row],[Price]]*Table1_1[[#This Row],[Quantity]]</f>
        <v>2233</v>
      </c>
    </row>
    <row r="6986" spans="1:29" x14ac:dyDescent="0.3">
      <c r="A6986" t="s">
        <v>28</v>
      </c>
      <c r="B6986" t="s">
        <v>29</v>
      </c>
      <c r="C6986" t="s">
        <v>54</v>
      </c>
      <c r="D6986" t="s">
        <v>524</v>
      </c>
      <c r="E6986" t="s">
        <v>46</v>
      </c>
      <c r="F6986" t="s">
        <v>113</v>
      </c>
      <c r="G6986">
        <v>58</v>
      </c>
      <c r="H6986">
        <v>404263</v>
      </c>
      <c r="I6986" t="s">
        <v>34</v>
      </c>
      <c r="J6986" s="3">
        <v>45087</v>
      </c>
      <c r="K6986">
        <v>1000</v>
      </c>
      <c r="L6986" t="s">
        <v>27815</v>
      </c>
      <c r="M6986" t="s">
        <v>159</v>
      </c>
      <c r="N6986" t="s">
        <v>27816</v>
      </c>
      <c r="O6986" t="s">
        <v>27817</v>
      </c>
      <c r="P6986" t="s">
        <v>39</v>
      </c>
      <c r="Q6986">
        <v>14</v>
      </c>
      <c r="R6986" t="s">
        <v>88</v>
      </c>
      <c r="S6986" t="s">
        <v>63</v>
      </c>
      <c r="T6986">
        <v>97003</v>
      </c>
      <c r="U6986" s="1">
        <v>45413</v>
      </c>
      <c r="V6986" t="s">
        <v>140</v>
      </c>
      <c r="W6986">
        <v>549423</v>
      </c>
      <c r="X6986" t="s">
        <v>15014</v>
      </c>
      <c r="Y6986">
        <v>502</v>
      </c>
      <c r="Z6986">
        <v>1885</v>
      </c>
      <c r="AA6986">
        <v>6</v>
      </c>
      <c r="AB6986">
        <v>4524</v>
      </c>
      <c r="AC6986">
        <f>Table1_1[[#This Row],[Price]]*Table1_1[[#This Row],[Quantity]]</f>
        <v>11310</v>
      </c>
    </row>
    <row r="6987" spans="1:29" x14ac:dyDescent="0.3">
      <c r="A6987" t="s">
        <v>28</v>
      </c>
      <c r="B6987" t="s">
        <v>29</v>
      </c>
      <c r="C6987" t="s">
        <v>157</v>
      </c>
      <c r="D6987" t="s">
        <v>621</v>
      </c>
      <c r="E6987" t="s">
        <v>46</v>
      </c>
      <c r="F6987" t="s">
        <v>47</v>
      </c>
      <c r="G6987">
        <v>43</v>
      </c>
      <c r="H6987">
        <v>413337</v>
      </c>
      <c r="I6987" t="s">
        <v>34</v>
      </c>
      <c r="J6987" s="3">
        <v>45582</v>
      </c>
      <c r="K6987">
        <v>950</v>
      </c>
      <c r="L6987" t="s">
        <v>12190</v>
      </c>
      <c r="M6987" t="s">
        <v>747</v>
      </c>
      <c r="N6987" t="s">
        <v>27818</v>
      </c>
      <c r="O6987" t="s">
        <v>27819</v>
      </c>
      <c r="P6987" t="s">
        <v>51</v>
      </c>
      <c r="Q6987">
        <v>13</v>
      </c>
      <c r="R6987" t="s">
        <v>40</v>
      </c>
      <c r="S6987" t="s">
        <v>63</v>
      </c>
      <c r="T6987">
        <v>41376</v>
      </c>
      <c r="U6987" s="1">
        <v>45315</v>
      </c>
      <c r="V6987" t="s">
        <v>111</v>
      </c>
      <c r="W6987">
        <v>304468</v>
      </c>
      <c r="X6987" t="s">
        <v>27820</v>
      </c>
      <c r="Y6987">
        <v>924</v>
      </c>
      <c r="Z6987">
        <v>2810</v>
      </c>
      <c r="AA6987">
        <v>1</v>
      </c>
      <c r="AB6987">
        <v>1124</v>
      </c>
      <c r="AC6987">
        <f>Table1_1[[#This Row],[Price]]*Table1_1[[#This Row],[Quantity]]</f>
        <v>2810</v>
      </c>
    </row>
    <row r="6988" spans="1:29" x14ac:dyDescent="0.3">
      <c r="A6988" t="s">
        <v>28</v>
      </c>
      <c r="B6988" t="s">
        <v>29</v>
      </c>
      <c r="C6988" t="s">
        <v>66</v>
      </c>
      <c r="D6988" t="s">
        <v>546</v>
      </c>
      <c r="E6988" t="s">
        <v>32</v>
      </c>
      <c r="F6988" t="s">
        <v>47</v>
      </c>
      <c r="G6988">
        <v>39</v>
      </c>
      <c r="H6988">
        <v>427396</v>
      </c>
      <c r="I6988" t="s">
        <v>34</v>
      </c>
      <c r="J6988" s="3">
        <v>45425</v>
      </c>
      <c r="K6988">
        <v>1100</v>
      </c>
      <c r="L6988" t="s">
        <v>59</v>
      </c>
      <c r="M6988" t="s">
        <v>568</v>
      </c>
      <c r="N6988" t="s">
        <v>27821</v>
      </c>
      <c r="O6988" t="s">
        <v>27822</v>
      </c>
      <c r="P6988" t="s">
        <v>39</v>
      </c>
      <c r="Q6988">
        <v>17</v>
      </c>
      <c r="R6988" t="s">
        <v>88</v>
      </c>
      <c r="S6988" t="s">
        <v>63</v>
      </c>
      <c r="T6988">
        <v>95884</v>
      </c>
      <c r="U6988" s="1">
        <v>45295</v>
      </c>
      <c r="V6988" t="s">
        <v>111</v>
      </c>
      <c r="W6988">
        <v>912533</v>
      </c>
      <c r="X6988" t="s">
        <v>27823</v>
      </c>
      <c r="Y6988">
        <v>422</v>
      </c>
      <c r="Z6988">
        <v>2783</v>
      </c>
      <c r="AA6988">
        <v>8</v>
      </c>
      <c r="AB6988">
        <v>8905.6</v>
      </c>
      <c r="AC6988">
        <f>Table1_1[[#This Row],[Price]]*Table1_1[[#This Row],[Quantity]]</f>
        <v>22264</v>
      </c>
    </row>
    <row r="6989" spans="1:29" x14ac:dyDescent="0.3">
      <c r="A6989" t="s">
        <v>28</v>
      </c>
      <c r="B6989" t="s">
        <v>29</v>
      </c>
      <c r="C6989" t="s">
        <v>30</v>
      </c>
      <c r="D6989" t="s">
        <v>274</v>
      </c>
      <c r="E6989" t="s">
        <v>46</v>
      </c>
      <c r="F6989" t="s">
        <v>99</v>
      </c>
      <c r="G6989">
        <v>92</v>
      </c>
      <c r="H6989">
        <v>417518</v>
      </c>
      <c r="I6989" t="s">
        <v>58</v>
      </c>
      <c r="J6989" s="3">
        <v>44587</v>
      </c>
      <c r="K6989">
        <v>800</v>
      </c>
      <c r="L6989" t="s">
        <v>27824</v>
      </c>
      <c r="M6989" t="s">
        <v>129</v>
      </c>
      <c r="N6989" t="s">
        <v>27825</v>
      </c>
      <c r="O6989" t="s">
        <v>27826</v>
      </c>
      <c r="P6989" t="s">
        <v>87</v>
      </c>
      <c r="Q6989">
        <v>20</v>
      </c>
      <c r="R6989" t="s">
        <v>40</v>
      </c>
      <c r="S6989" t="s">
        <v>118</v>
      </c>
      <c r="T6989">
        <v>53633</v>
      </c>
      <c r="U6989" s="1">
        <v>45542</v>
      </c>
      <c r="V6989" t="s">
        <v>180</v>
      </c>
      <c r="W6989">
        <v>741351</v>
      </c>
      <c r="X6989" t="s">
        <v>25013</v>
      </c>
      <c r="Y6989">
        <v>481</v>
      </c>
      <c r="Z6989">
        <v>1431</v>
      </c>
      <c r="AA6989">
        <v>8</v>
      </c>
      <c r="AB6989">
        <v>4579.2</v>
      </c>
      <c r="AC6989">
        <f>Table1_1[[#This Row],[Price]]*Table1_1[[#This Row],[Quantity]]</f>
        <v>11448</v>
      </c>
    </row>
    <row r="6990" spans="1:29" x14ac:dyDescent="0.3">
      <c r="A6990" t="s">
        <v>28</v>
      </c>
      <c r="B6990" t="s">
        <v>29</v>
      </c>
      <c r="C6990" t="s">
        <v>157</v>
      </c>
      <c r="D6990" t="s">
        <v>511</v>
      </c>
      <c r="E6990" t="s">
        <v>56</v>
      </c>
      <c r="F6990" t="s">
        <v>135</v>
      </c>
      <c r="G6990">
        <v>77</v>
      </c>
      <c r="H6990">
        <v>406317</v>
      </c>
      <c r="I6990" t="s">
        <v>34</v>
      </c>
      <c r="J6990" s="3">
        <v>44676</v>
      </c>
      <c r="K6990">
        <v>800</v>
      </c>
      <c r="L6990" t="s">
        <v>27827</v>
      </c>
      <c r="M6990" t="s">
        <v>319</v>
      </c>
      <c r="N6990" t="s">
        <v>27828</v>
      </c>
      <c r="O6990" t="s">
        <v>27829</v>
      </c>
      <c r="P6990" t="s">
        <v>87</v>
      </c>
      <c r="Q6990">
        <v>8</v>
      </c>
      <c r="R6990" t="s">
        <v>40</v>
      </c>
      <c r="S6990" t="s">
        <v>41</v>
      </c>
      <c r="T6990">
        <v>86053</v>
      </c>
      <c r="U6990" s="1">
        <v>45473</v>
      </c>
      <c r="V6990" t="s">
        <v>52</v>
      </c>
      <c r="W6990">
        <v>536629</v>
      </c>
      <c r="X6990" t="s">
        <v>27830</v>
      </c>
      <c r="Y6990">
        <v>379</v>
      </c>
      <c r="Z6990">
        <v>1923</v>
      </c>
      <c r="AA6990">
        <v>1</v>
      </c>
      <c r="AB6990">
        <v>769.2</v>
      </c>
      <c r="AC6990">
        <f>Table1_1[[#This Row],[Price]]*Table1_1[[#This Row],[Quantity]]</f>
        <v>1923</v>
      </c>
    </row>
    <row r="6991" spans="1:29" x14ac:dyDescent="0.3">
      <c r="A6991" t="s">
        <v>28</v>
      </c>
      <c r="B6991" t="s">
        <v>29</v>
      </c>
      <c r="C6991" t="s">
        <v>157</v>
      </c>
      <c r="D6991" t="s">
        <v>421</v>
      </c>
      <c r="E6991" t="s">
        <v>32</v>
      </c>
      <c r="F6991" t="s">
        <v>150</v>
      </c>
      <c r="G6991">
        <v>73</v>
      </c>
      <c r="H6991">
        <v>407626</v>
      </c>
      <c r="I6991" t="s">
        <v>34</v>
      </c>
      <c r="J6991" s="3">
        <v>45220</v>
      </c>
      <c r="K6991">
        <v>950</v>
      </c>
      <c r="L6991" t="s">
        <v>14503</v>
      </c>
      <c r="M6991" t="s">
        <v>1118</v>
      </c>
      <c r="N6991" t="s">
        <v>27831</v>
      </c>
      <c r="O6991" t="s">
        <v>27832</v>
      </c>
      <c r="P6991" t="s">
        <v>51</v>
      </c>
      <c r="Q6991">
        <v>3</v>
      </c>
      <c r="R6991" t="s">
        <v>88</v>
      </c>
      <c r="S6991" t="s">
        <v>79</v>
      </c>
      <c r="T6991">
        <v>83446</v>
      </c>
      <c r="U6991" s="1">
        <v>45593</v>
      </c>
      <c r="V6991" t="s">
        <v>155</v>
      </c>
      <c r="W6991">
        <v>472646</v>
      </c>
      <c r="X6991" t="s">
        <v>27833</v>
      </c>
      <c r="Y6991">
        <v>970</v>
      </c>
      <c r="Z6991">
        <v>1175</v>
      </c>
      <c r="AA6991">
        <v>4</v>
      </c>
      <c r="AB6991">
        <v>1880</v>
      </c>
      <c r="AC6991">
        <f>Table1_1[[#This Row],[Price]]*Table1_1[[#This Row],[Quantity]]</f>
        <v>4700</v>
      </c>
    </row>
    <row r="6992" spans="1:29" x14ac:dyDescent="0.3">
      <c r="A6992" t="s">
        <v>28</v>
      </c>
      <c r="B6992" t="s">
        <v>29</v>
      </c>
      <c r="C6992" t="s">
        <v>66</v>
      </c>
      <c r="D6992" t="s">
        <v>182</v>
      </c>
      <c r="E6992" t="s">
        <v>32</v>
      </c>
      <c r="F6992" t="s">
        <v>355</v>
      </c>
      <c r="G6992">
        <v>58</v>
      </c>
      <c r="H6992">
        <v>436299</v>
      </c>
      <c r="I6992" t="s">
        <v>34</v>
      </c>
      <c r="J6992" s="3">
        <v>44556</v>
      </c>
      <c r="K6992">
        <v>1300</v>
      </c>
      <c r="L6992" t="s">
        <v>26890</v>
      </c>
      <c r="M6992" t="s">
        <v>101</v>
      </c>
      <c r="N6992" t="s">
        <v>27834</v>
      </c>
      <c r="O6992" t="s">
        <v>27835</v>
      </c>
      <c r="P6992" t="s">
        <v>39</v>
      </c>
      <c r="Q6992">
        <v>6</v>
      </c>
      <c r="R6992" t="s">
        <v>88</v>
      </c>
      <c r="S6992" t="s">
        <v>79</v>
      </c>
      <c r="T6992">
        <v>45821</v>
      </c>
      <c r="U6992" s="1">
        <v>45366</v>
      </c>
      <c r="V6992" t="s">
        <v>72</v>
      </c>
      <c r="W6992">
        <v>598160</v>
      </c>
      <c r="X6992" t="s">
        <v>27836</v>
      </c>
      <c r="Y6992">
        <v>326</v>
      </c>
      <c r="Z6992">
        <v>1031</v>
      </c>
      <c r="AA6992">
        <v>6</v>
      </c>
      <c r="AB6992">
        <v>2474.4</v>
      </c>
      <c r="AC6992">
        <f>Table1_1[[#This Row],[Price]]*Table1_1[[#This Row],[Quantity]]</f>
        <v>6186</v>
      </c>
    </row>
    <row r="6993" spans="1:29" x14ac:dyDescent="0.3">
      <c r="A6993" t="s">
        <v>28</v>
      </c>
      <c r="B6993" t="s">
        <v>29</v>
      </c>
      <c r="C6993" t="s">
        <v>54</v>
      </c>
      <c r="D6993" t="s">
        <v>467</v>
      </c>
      <c r="E6993" t="s">
        <v>56</v>
      </c>
      <c r="F6993" t="s">
        <v>33</v>
      </c>
      <c r="G6993">
        <v>73</v>
      </c>
      <c r="H6993">
        <v>436526</v>
      </c>
      <c r="I6993" t="s">
        <v>58</v>
      </c>
      <c r="J6993" s="3">
        <v>44711</v>
      </c>
      <c r="K6993">
        <v>1000</v>
      </c>
      <c r="L6993" t="s">
        <v>27837</v>
      </c>
      <c r="M6993" t="s">
        <v>232</v>
      </c>
      <c r="N6993" t="s">
        <v>27838</v>
      </c>
      <c r="O6993" t="s">
        <v>27839</v>
      </c>
      <c r="P6993" t="s">
        <v>71</v>
      </c>
      <c r="Q6993">
        <v>3</v>
      </c>
      <c r="R6993" t="s">
        <v>88</v>
      </c>
      <c r="S6993" t="s">
        <v>79</v>
      </c>
      <c r="T6993">
        <v>34170</v>
      </c>
      <c r="U6993" s="1">
        <v>45526</v>
      </c>
      <c r="V6993" t="s">
        <v>64</v>
      </c>
      <c r="W6993">
        <v>915657</v>
      </c>
      <c r="X6993" t="s">
        <v>27840</v>
      </c>
      <c r="Y6993">
        <v>793</v>
      </c>
      <c r="Z6993">
        <v>933</v>
      </c>
      <c r="AA6993">
        <v>2</v>
      </c>
      <c r="AB6993">
        <v>746.40000000000009</v>
      </c>
      <c r="AC6993">
        <f>Table1_1[[#This Row],[Price]]*Table1_1[[#This Row],[Quantity]]</f>
        <v>1866</v>
      </c>
    </row>
    <row r="6994" spans="1:29" x14ac:dyDescent="0.3">
      <c r="A6994" t="s">
        <v>28</v>
      </c>
      <c r="B6994" t="s">
        <v>29</v>
      </c>
      <c r="C6994" t="s">
        <v>193</v>
      </c>
      <c r="D6994" t="s">
        <v>261</v>
      </c>
      <c r="E6994" t="s">
        <v>56</v>
      </c>
      <c r="F6994" t="s">
        <v>57</v>
      </c>
      <c r="G6994">
        <v>45</v>
      </c>
      <c r="H6994">
        <v>401274</v>
      </c>
      <c r="I6994" t="s">
        <v>58</v>
      </c>
      <c r="J6994" s="3">
        <v>45064</v>
      </c>
      <c r="K6994">
        <v>950</v>
      </c>
      <c r="L6994" t="s">
        <v>27842</v>
      </c>
      <c r="M6994" t="s">
        <v>428</v>
      </c>
      <c r="N6994" t="s">
        <v>27843</v>
      </c>
      <c r="O6994" t="s">
        <v>27844</v>
      </c>
      <c r="P6994" t="s">
        <v>71</v>
      </c>
      <c r="Q6994">
        <v>20</v>
      </c>
      <c r="R6994" t="s">
        <v>40</v>
      </c>
      <c r="S6994" t="s">
        <v>118</v>
      </c>
      <c r="T6994">
        <v>13784</v>
      </c>
      <c r="U6994" s="1">
        <v>45421</v>
      </c>
      <c r="V6994" t="s">
        <v>140</v>
      </c>
      <c r="W6994">
        <v>119243</v>
      </c>
      <c r="X6994" t="s">
        <v>27845</v>
      </c>
      <c r="Y6994">
        <v>371</v>
      </c>
      <c r="Z6994">
        <v>1749</v>
      </c>
      <c r="AA6994">
        <v>6</v>
      </c>
      <c r="AB6994">
        <v>4197.6000000000004</v>
      </c>
      <c r="AC6994">
        <f>Table1_1[[#This Row],[Price]]*Table1_1[[#This Row],[Quantity]]</f>
        <v>10494</v>
      </c>
    </row>
    <row r="6995" spans="1:29" x14ac:dyDescent="0.3">
      <c r="A6995" t="s">
        <v>28</v>
      </c>
      <c r="B6995" t="s">
        <v>29</v>
      </c>
      <c r="C6995" t="s">
        <v>44</v>
      </c>
      <c r="D6995" t="s">
        <v>546</v>
      </c>
      <c r="E6995" t="s">
        <v>56</v>
      </c>
      <c r="F6995" t="s">
        <v>47</v>
      </c>
      <c r="G6995">
        <v>82</v>
      </c>
      <c r="H6995">
        <v>434941</v>
      </c>
      <c r="I6995" t="s">
        <v>34</v>
      </c>
      <c r="J6995" s="3">
        <v>45083</v>
      </c>
      <c r="K6995">
        <v>950</v>
      </c>
      <c r="L6995" t="s">
        <v>27846</v>
      </c>
      <c r="M6995" t="s">
        <v>85</v>
      </c>
      <c r="N6995" t="s">
        <v>27847</v>
      </c>
      <c r="O6995" t="s">
        <v>27848</v>
      </c>
      <c r="P6995" t="s">
        <v>39</v>
      </c>
      <c r="Q6995">
        <v>17</v>
      </c>
      <c r="R6995" t="s">
        <v>40</v>
      </c>
      <c r="S6995" t="s">
        <v>79</v>
      </c>
      <c r="T6995">
        <v>18635</v>
      </c>
      <c r="U6995" s="1">
        <v>45441</v>
      </c>
      <c r="V6995" t="s">
        <v>140</v>
      </c>
      <c r="W6995">
        <v>374802</v>
      </c>
      <c r="X6995" t="s">
        <v>27849</v>
      </c>
      <c r="Y6995">
        <v>584</v>
      </c>
      <c r="Z6995">
        <v>2486</v>
      </c>
      <c r="AA6995">
        <v>4</v>
      </c>
      <c r="AB6995">
        <v>3977.6000000000004</v>
      </c>
      <c r="AC6995">
        <f>Table1_1[[#This Row],[Price]]*Table1_1[[#This Row],[Quantity]]</f>
        <v>9944</v>
      </c>
    </row>
    <row r="6996" spans="1:29" x14ac:dyDescent="0.3">
      <c r="A6996" t="s">
        <v>28</v>
      </c>
      <c r="B6996" t="s">
        <v>29</v>
      </c>
      <c r="C6996" t="s">
        <v>44</v>
      </c>
      <c r="D6996" t="s">
        <v>187</v>
      </c>
      <c r="E6996" t="s">
        <v>32</v>
      </c>
      <c r="F6996" t="s">
        <v>106</v>
      </c>
      <c r="G6996">
        <v>95</v>
      </c>
      <c r="H6996">
        <v>418283</v>
      </c>
      <c r="I6996" t="s">
        <v>34</v>
      </c>
      <c r="J6996" s="3">
        <v>44845</v>
      </c>
      <c r="K6996">
        <v>1400</v>
      </c>
      <c r="L6996" t="s">
        <v>27850</v>
      </c>
      <c r="M6996" t="s">
        <v>137</v>
      </c>
      <c r="N6996" t="s">
        <v>27851</v>
      </c>
      <c r="O6996" t="s">
        <v>27852</v>
      </c>
      <c r="P6996" t="s">
        <v>39</v>
      </c>
      <c r="Q6996">
        <v>16</v>
      </c>
      <c r="R6996" t="s">
        <v>40</v>
      </c>
      <c r="S6996" t="s">
        <v>118</v>
      </c>
      <c r="T6996">
        <v>45613</v>
      </c>
      <c r="U6996" s="1">
        <v>45490</v>
      </c>
      <c r="V6996" t="s">
        <v>126</v>
      </c>
      <c r="W6996">
        <v>380515</v>
      </c>
      <c r="X6996" t="s">
        <v>27853</v>
      </c>
      <c r="Y6996">
        <v>240</v>
      </c>
      <c r="Z6996">
        <v>1174</v>
      </c>
      <c r="AA6996">
        <v>2</v>
      </c>
      <c r="AB6996">
        <v>939.2</v>
      </c>
      <c r="AC6996">
        <f>Table1_1[[#This Row],[Price]]*Table1_1[[#This Row],[Quantity]]</f>
        <v>2348</v>
      </c>
    </row>
    <row r="6997" spans="1:29" x14ac:dyDescent="0.3">
      <c r="A6997" t="s">
        <v>28</v>
      </c>
      <c r="B6997" t="s">
        <v>29</v>
      </c>
      <c r="C6997" t="s">
        <v>30</v>
      </c>
      <c r="D6997" t="s">
        <v>411</v>
      </c>
      <c r="E6997" t="s">
        <v>56</v>
      </c>
      <c r="F6997" t="s">
        <v>57</v>
      </c>
      <c r="G6997">
        <v>25</v>
      </c>
      <c r="H6997">
        <v>420828</v>
      </c>
      <c r="I6997" t="s">
        <v>34</v>
      </c>
      <c r="J6997" s="3">
        <v>45486</v>
      </c>
      <c r="K6997">
        <v>1300</v>
      </c>
      <c r="L6997" t="s">
        <v>8697</v>
      </c>
      <c r="M6997" t="s">
        <v>552</v>
      </c>
      <c r="N6997" t="s">
        <v>27854</v>
      </c>
      <c r="O6997">
        <v>4308818235</v>
      </c>
      <c r="P6997" t="s">
        <v>87</v>
      </c>
      <c r="Q6997">
        <v>13</v>
      </c>
      <c r="R6997" t="s">
        <v>40</v>
      </c>
      <c r="S6997" t="s">
        <v>118</v>
      </c>
      <c r="T6997">
        <v>37166</v>
      </c>
      <c r="U6997" s="1">
        <v>45335</v>
      </c>
      <c r="V6997" t="s">
        <v>119</v>
      </c>
      <c r="W6997">
        <v>194809</v>
      </c>
      <c r="X6997" t="s">
        <v>27855</v>
      </c>
      <c r="Y6997">
        <v>630</v>
      </c>
      <c r="Z6997">
        <v>1863</v>
      </c>
      <c r="AA6997">
        <v>7</v>
      </c>
      <c r="AB6997">
        <v>5216.4000000000015</v>
      </c>
      <c r="AC6997">
        <f>Table1_1[[#This Row],[Price]]*Table1_1[[#This Row],[Quantity]]</f>
        <v>13041</v>
      </c>
    </row>
    <row r="6998" spans="1:29" x14ac:dyDescent="0.3">
      <c r="A6998" t="s">
        <v>28</v>
      </c>
      <c r="B6998" t="s">
        <v>29</v>
      </c>
      <c r="C6998" t="s">
        <v>91</v>
      </c>
      <c r="D6998" t="s">
        <v>317</v>
      </c>
      <c r="E6998" t="s">
        <v>32</v>
      </c>
      <c r="F6998" t="s">
        <v>175</v>
      </c>
      <c r="G6998">
        <v>49</v>
      </c>
      <c r="H6998">
        <v>403330</v>
      </c>
      <c r="I6998" t="s">
        <v>34</v>
      </c>
      <c r="J6998" s="3">
        <v>44405</v>
      </c>
      <c r="K6998">
        <v>1000</v>
      </c>
      <c r="L6998" t="s">
        <v>27857</v>
      </c>
      <c r="M6998" t="s">
        <v>189</v>
      </c>
      <c r="N6998" t="s">
        <v>27858</v>
      </c>
      <c r="O6998" t="s">
        <v>27859</v>
      </c>
      <c r="P6998" t="s">
        <v>87</v>
      </c>
      <c r="Q6998">
        <v>18</v>
      </c>
      <c r="R6998" t="s">
        <v>40</v>
      </c>
      <c r="S6998" t="s">
        <v>79</v>
      </c>
      <c r="T6998">
        <v>17056</v>
      </c>
      <c r="U6998" s="1">
        <v>45329</v>
      </c>
      <c r="V6998" t="s">
        <v>119</v>
      </c>
      <c r="W6998">
        <v>369507</v>
      </c>
      <c r="X6998" t="s">
        <v>21814</v>
      </c>
      <c r="Y6998">
        <v>444</v>
      </c>
      <c r="Z6998">
        <v>2285</v>
      </c>
      <c r="AA6998">
        <v>2</v>
      </c>
      <c r="AB6998">
        <v>1828</v>
      </c>
      <c r="AC6998">
        <f>Table1_1[[#This Row],[Price]]*Table1_1[[#This Row],[Quantity]]</f>
        <v>4570</v>
      </c>
    </row>
    <row r="6999" spans="1:29" x14ac:dyDescent="0.3">
      <c r="A6999" t="s">
        <v>28</v>
      </c>
      <c r="B6999" t="s">
        <v>29</v>
      </c>
      <c r="C6999" t="s">
        <v>157</v>
      </c>
      <c r="D6999" t="s">
        <v>349</v>
      </c>
      <c r="E6999" t="s">
        <v>32</v>
      </c>
      <c r="F6999" t="s">
        <v>57</v>
      </c>
      <c r="G6999">
        <v>15</v>
      </c>
      <c r="H6999">
        <v>429067</v>
      </c>
      <c r="I6999" t="s">
        <v>58</v>
      </c>
      <c r="J6999" s="3">
        <v>44916</v>
      </c>
      <c r="K6999">
        <v>1100</v>
      </c>
      <c r="L6999" t="s">
        <v>27860</v>
      </c>
      <c r="M6999" t="s">
        <v>542</v>
      </c>
      <c r="N6999" t="s">
        <v>27861</v>
      </c>
      <c r="O6999" t="s">
        <v>27862</v>
      </c>
      <c r="P6999" t="s">
        <v>87</v>
      </c>
      <c r="Q6999">
        <v>13</v>
      </c>
      <c r="R6999" t="s">
        <v>40</v>
      </c>
      <c r="S6999" t="s">
        <v>41</v>
      </c>
      <c r="T6999">
        <v>66643</v>
      </c>
      <c r="U6999" s="1">
        <v>45348</v>
      </c>
      <c r="V6999" t="s">
        <v>119</v>
      </c>
      <c r="W6999">
        <v>378433</v>
      </c>
      <c r="X6999" t="s">
        <v>27863</v>
      </c>
      <c r="Y6999">
        <v>371</v>
      </c>
      <c r="Z6999">
        <v>2421</v>
      </c>
      <c r="AA6999">
        <v>3</v>
      </c>
      <c r="AB6999">
        <v>2905.2000000000003</v>
      </c>
      <c r="AC6999">
        <f>Table1_1[[#This Row],[Price]]*Table1_1[[#This Row],[Quantity]]</f>
        <v>7263</v>
      </c>
    </row>
    <row r="7000" spans="1:29" x14ac:dyDescent="0.3">
      <c r="A7000" t="s">
        <v>28</v>
      </c>
      <c r="B7000" t="s">
        <v>29</v>
      </c>
      <c r="C7000" t="s">
        <v>91</v>
      </c>
      <c r="D7000" t="s">
        <v>248</v>
      </c>
      <c r="E7000" t="s">
        <v>32</v>
      </c>
      <c r="F7000" t="s">
        <v>47</v>
      </c>
      <c r="G7000">
        <v>79</v>
      </c>
      <c r="H7000">
        <v>415608</v>
      </c>
      <c r="I7000" t="s">
        <v>34</v>
      </c>
      <c r="J7000" s="3">
        <v>45513</v>
      </c>
      <c r="K7000">
        <v>800</v>
      </c>
      <c r="L7000" t="s">
        <v>27865</v>
      </c>
      <c r="M7000" t="s">
        <v>736</v>
      </c>
      <c r="N7000" t="s">
        <v>27866</v>
      </c>
      <c r="O7000" t="s">
        <v>27867</v>
      </c>
      <c r="P7000" t="s">
        <v>71</v>
      </c>
      <c r="Q7000">
        <v>6</v>
      </c>
      <c r="R7000" t="s">
        <v>40</v>
      </c>
      <c r="S7000" t="s">
        <v>41</v>
      </c>
      <c r="T7000">
        <v>79350</v>
      </c>
      <c r="U7000" s="1">
        <v>45579</v>
      </c>
      <c r="V7000" t="s">
        <v>155</v>
      </c>
      <c r="W7000">
        <v>303162</v>
      </c>
      <c r="X7000" t="s">
        <v>14114</v>
      </c>
      <c r="Y7000">
        <v>899</v>
      </c>
      <c r="Z7000">
        <v>937</v>
      </c>
      <c r="AA7000">
        <v>4</v>
      </c>
      <c r="AB7000">
        <v>1499.2</v>
      </c>
      <c r="AC7000">
        <f>Table1_1[[#This Row],[Price]]*Table1_1[[#This Row],[Quantity]]</f>
        <v>3748</v>
      </c>
    </row>
    <row r="7001" spans="1:29" x14ac:dyDescent="0.3">
      <c r="A7001" t="s">
        <v>28</v>
      </c>
      <c r="B7001" t="s">
        <v>29</v>
      </c>
      <c r="C7001" t="s">
        <v>91</v>
      </c>
      <c r="D7001" t="s">
        <v>82</v>
      </c>
      <c r="E7001" t="s">
        <v>56</v>
      </c>
      <c r="F7001" t="s">
        <v>99</v>
      </c>
      <c r="G7001">
        <v>63</v>
      </c>
      <c r="H7001">
        <v>427569</v>
      </c>
      <c r="I7001" t="s">
        <v>58</v>
      </c>
      <c r="J7001" s="3">
        <v>44813</v>
      </c>
      <c r="K7001">
        <v>1300</v>
      </c>
      <c r="L7001" t="s">
        <v>27868</v>
      </c>
      <c r="M7001" t="s">
        <v>137</v>
      </c>
      <c r="N7001" t="s">
        <v>27869</v>
      </c>
      <c r="O7001" t="s">
        <v>27870</v>
      </c>
      <c r="P7001" t="s">
        <v>51</v>
      </c>
      <c r="Q7001">
        <v>3</v>
      </c>
      <c r="R7001" t="s">
        <v>40</v>
      </c>
      <c r="S7001" t="s">
        <v>41</v>
      </c>
      <c r="T7001">
        <v>70263</v>
      </c>
      <c r="U7001" s="1">
        <v>45458</v>
      </c>
      <c r="V7001" t="s">
        <v>52</v>
      </c>
      <c r="W7001">
        <v>794797</v>
      </c>
      <c r="X7001" t="s">
        <v>2855</v>
      </c>
      <c r="Y7001">
        <v>677</v>
      </c>
      <c r="Z7001">
        <v>1022</v>
      </c>
      <c r="AA7001">
        <v>8</v>
      </c>
      <c r="AB7001">
        <v>3270.4</v>
      </c>
      <c r="AC7001">
        <f>Table1_1[[#This Row],[Price]]*Table1_1[[#This Row],[Quantity]]</f>
        <v>8176</v>
      </c>
    </row>
    <row r="7002" spans="1:29" x14ac:dyDescent="0.3">
      <c r="A7002" t="s">
        <v>28</v>
      </c>
      <c r="B7002" t="s">
        <v>29</v>
      </c>
      <c r="C7002" t="s">
        <v>66</v>
      </c>
      <c r="D7002" t="s">
        <v>637</v>
      </c>
      <c r="E7002" t="s">
        <v>32</v>
      </c>
      <c r="F7002" t="s">
        <v>33</v>
      </c>
      <c r="G7002">
        <v>48</v>
      </c>
      <c r="H7002">
        <v>435249</v>
      </c>
      <c r="I7002" t="s">
        <v>58</v>
      </c>
      <c r="J7002" s="3">
        <v>45251</v>
      </c>
      <c r="K7002">
        <v>800</v>
      </c>
      <c r="L7002" t="s">
        <v>27871</v>
      </c>
      <c r="M7002" t="s">
        <v>506</v>
      </c>
      <c r="N7002" t="s">
        <v>27872</v>
      </c>
      <c r="O7002">
        <v>6584491397</v>
      </c>
      <c r="P7002" t="s">
        <v>39</v>
      </c>
      <c r="Q7002">
        <v>8</v>
      </c>
      <c r="R7002" t="s">
        <v>40</v>
      </c>
      <c r="S7002" t="s">
        <v>118</v>
      </c>
      <c r="T7002">
        <v>22494</v>
      </c>
      <c r="U7002" s="1">
        <v>45452</v>
      </c>
      <c r="V7002" t="s">
        <v>52</v>
      </c>
      <c r="W7002">
        <v>615398</v>
      </c>
      <c r="X7002" t="s">
        <v>27873</v>
      </c>
      <c r="Y7002">
        <v>227</v>
      </c>
      <c r="Z7002">
        <v>2439</v>
      </c>
      <c r="AA7002">
        <v>4</v>
      </c>
      <c r="AB7002">
        <v>3902.4</v>
      </c>
      <c r="AC7002">
        <f>Table1_1[[#This Row],[Price]]*Table1_1[[#This Row],[Quantity]]</f>
        <v>9756</v>
      </c>
    </row>
    <row r="7003" spans="1:29" x14ac:dyDescent="0.3">
      <c r="A7003" t="s">
        <v>28</v>
      </c>
      <c r="B7003" t="s">
        <v>29</v>
      </c>
      <c r="C7003" t="s">
        <v>44</v>
      </c>
      <c r="D7003" t="s">
        <v>267</v>
      </c>
      <c r="E7003" t="s">
        <v>32</v>
      </c>
      <c r="F7003" t="s">
        <v>175</v>
      </c>
      <c r="G7003">
        <v>93</v>
      </c>
      <c r="H7003">
        <v>422880</v>
      </c>
      <c r="I7003" t="s">
        <v>34</v>
      </c>
      <c r="J7003" s="3">
        <v>45308</v>
      </c>
      <c r="K7003">
        <v>1400</v>
      </c>
      <c r="L7003" t="s">
        <v>9294</v>
      </c>
      <c r="M7003" t="s">
        <v>205</v>
      </c>
      <c r="N7003" t="s">
        <v>27874</v>
      </c>
      <c r="O7003" t="s">
        <v>27875</v>
      </c>
      <c r="P7003" t="s">
        <v>39</v>
      </c>
      <c r="Q7003">
        <v>18</v>
      </c>
      <c r="R7003" t="s">
        <v>40</v>
      </c>
      <c r="S7003" t="s">
        <v>41</v>
      </c>
      <c r="T7003">
        <v>59326</v>
      </c>
      <c r="U7003" s="1">
        <v>45301</v>
      </c>
      <c r="V7003" t="s">
        <v>111</v>
      </c>
      <c r="W7003">
        <v>315869</v>
      </c>
      <c r="X7003" t="s">
        <v>27876</v>
      </c>
      <c r="Y7003">
        <v>304</v>
      </c>
      <c r="Z7003">
        <v>2427</v>
      </c>
      <c r="AA7003">
        <v>7</v>
      </c>
      <c r="AB7003">
        <v>6795.6</v>
      </c>
      <c r="AC7003">
        <f>Table1_1[[#This Row],[Price]]*Table1_1[[#This Row],[Quantity]]</f>
        <v>16989</v>
      </c>
    </row>
    <row r="7004" spans="1:29" x14ac:dyDescent="0.3">
      <c r="A7004" t="s">
        <v>28</v>
      </c>
      <c r="B7004" t="s">
        <v>29</v>
      </c>
      <c r="C7004" t="s">
        <v>157</v>
      </c>
      <c r="D7004" t="s">
        <v>616</v>
      </c>
      <c r="E7004" t="s">
        <v>46</v>
      </c>
      <c r="F7004" t="s">
        <v>135</v>
      </c>
      <c r="G7004">
        <v>44</v>
      </c>
      <c r="H7004">
        <v>425669</v>
      </c>
      <c r="I7004" t="s">
        <v>34</v>
      </c>
      <c r="J7004" s="3">
        <v>45440</v>
      </c>
      <c r="K7004">
        <v>1300</v>
      </c>
      <c r="L7004" t="s">
        <v>27877</v>
      </c>
      <c r="M7004" t="s">
        <v>345</v>
      </c>
      <c r="N7004" t="s">
        <v>27878</v>
      </c>
      <c r="O7004" t="s">
        <v>27879</v>
      </c>
      <c r="P7004" t="s">
        <v>51</v>
      </c>
      <c r="Q7004">
        <v>4</v>
      </c>
      <c r="R7004" t="s">
        <v>40</v>
      </c>
      <c r="S7004" t="s">
        <v>63</v>
      </c>
      <c r="T7004">
        <v>12296</v>
      </c>
      <c r="U7004" s="1">
        <v>45476</v>
      </c>
      <c r="V7004" t="s">
        <v>126</v>
      </c>
      <c r="W7004">
        <v>281631</v>
      </c>
      <c r="X7004" t="s">
        <v>27880</v>
      </c>
      <c r="Y7004">
        <v>205</v>
      </c>
      <c r="Z7004">
        <v>2344</v>
      </c>
      <c r="AA7004">
        <v>5</v>
      </c>
      <c r="AB7004">
        <v>4688</v>
      </c>
      <c r="AC7004">
        <f>Table1_1[[#This Row],[Price]]*Table1_1[[#This Row],[Quantity]]</f>
        <v>11720</v>
      </c>
    </row>
    <row r="7005" spans="1:29" x14ac:dyDescent="0.3">
      <c r="A7005" t="s">
        <v>28</v>
      </c>
      <c r="B7005" t="s">
        <v>29</v>
      </c>
      <c r="C7005" t="s">
        <v>148</v>
      </c>
      <c r="D7005" t="s">
        <v>616</v>
      </c>
      <c r="E7005" t="s">
        <v>46</v>
      </c>
      <c r="F7005" t="s">
        <v>33</v>
      </c>
      <c r="G7005">
        <v>38</v>
      </c>
      <c r="H7005">
        <v>425414</v>
      </c>
      <c r="I7005" t="s">
        <v>58</v>
      </c>
      <c r="J7005" s="3">
        <v>44967</v>
      </c>
      <c r="K7005">
        <v>1100</v>
      </c>
      <c r="L7005" t="s">
        <v>27881</v>
      </c>
      <c r="M7005" t="s">
        <v>1460</v>
      </c>
      <c r="N7005" t="s">
        <v>27882</v>
      </c>
      <c r="O7005" t="s">
        <v>27883</v>
      </c>
      <c r="P7005" t="s">
        <v>71</v>
      </c>
      <c r="Q7005">
        <v>9</v>
      </c>
      <c r="R7005" t="s">
        <v>40</v>
      </c>
      <c r="S7005" t="s">
        <v>63</v>
      </c>
      <c r="T7005">
        <v>96653</v>
      </c>
      <c r="U7005" s="1">
        <v>45452</v>
      </c>
      <c r="V7005" t="s">
        <v>52</v>
      </c>
      <c r="W7005">
        <v>170941</v>
      </c>
      <c r="X7005" t="s">
        <v>27884</v>
      </c>
      <c r="Y7005">
        <v>639</v>
      </c>
      <c r="Z7005">
        <v>1573</v>
      </c>
      <c r="AA7005">
        <v>8</v>
      </c>
      <c r="AB7005">
        <v>5033.6000000000004</v>
      </c>
      <c r="AC7005">
        <f>Table1_1[[#This Row],[Price]]*Table1_1[[#This Row],[Quantity]]</f>
        <v>12584</v>
      </c>
    </row>
    <row r="7006" spans="1:29" x14ac:dyDescent="0.3">
      <c r="A7006" t="s">
        <v>28</v>
      </c>
      <c r="B7006" t="s">
        <v>29</v>
      </c>
      <c r="C7006" t="s">
        <v>44</v>
      </c>
      <c r="D7006" t="s">
        <v>31</v>
      </c>
      <c r="E7006" t="s">
        <v>46</v>
      </c>
      <c r="F7006" t="s">
        <v>57</v>
      </c>
      <c r="G7006">
        <v>15</v>
      </c>
      <c r="H7006">
        <v>425655</v>
      </c>
      <c r="I7006" t="s">
        <v>58</v>
      </c>
      <c r="J7006" s="3">
        <v>45324</v>
      </c>
      <c r="K7006">
        <v>1400</v>
      </c>
      <c r="L7006" t="s">
        <v>27885</v>
      </c>
      <c r="M7006" t="s">
        <v>36</v>
      </c>
      <c r="N7006" t="s">
        <v>27886</v>
      </c>
      <c r="O7006" t="s">
        <v>27887</v>
      </c>
      <c r="P7006" t="s">
        <v>39</v>
      </c>
      <c r="Q7006">
        <v>18</v>
      </c>
      <c r="R7006" t="s">
        <v>40</v>
      </c>
      <c r="S7006" t="s">
        <v>63</v>
      </c>
      <c r="T7006">
        <v>85102</v>
      </c>
      <c r="U7006" s="1">
        <v>45357</v>
      </c>
      <c r="V7006" t="s">
        <v>72</v>
      </c>
      <c r="W7006">
        <v>593027</v>
      </c>
      <c r="X7006" t="s">
        <v>27888</v>
      </c>
      <c r="Y7006">
        <v>380</v>
      </c>
      <c r="Z7006">
        <v>1091</v>
      </c>
      <c r="AA7006">
        <v>1</v>
      </c>
      <c r="AB7006">
        <v>436.40000000000003</v>
      </c>
      <c r="AC7006">
        <f>Table1_1[[#This Row],[Price]]*Table1_1[[#This Row],[Quantity]]</f>
        <v>1091</v>
      </c>
    </row>
    <row r="7007" spans="1:29" x14ac:dyDescent="0.3">
      <c r="A7007" t="s">
        <v>28</v>
      </c>
      <c r="B7007" t="s">
        <v>29</v>
      </c>
      <c r="C7007" t="s">
        <v>91</v>
      </c>
      <c r="D7007" t="s">
        <v>546</v>
      </c>
      <c r="E7007" t="s">
        <v>56</v>
      </c>
      <c r="F7007" t="s">
        <v>57</v>
      </c>
      <c r="G7007">
        <v>98</v>
      </c>
      <c r="H7007">
        <v>415592</v>
      </c>
      <c r="I7007" t="s">
        <v>58</v>
      </c>
      <c r="J7007" s="3">
        <v>44292</v>
      </c>
      <c r="K7007">
        <v>1200</v>
      </c>
      <c r="L7007" t="s">
        <v>17682</v>
      </c>
      <c r="M7007" t="s">
        <v>159</v>
      </c>
      <c r="N7007" t="s">
        <v>27889</v>
      </c>
      <c r="O7007" t="s">
        <v>27890</v>
      </c>
      <c r="P7007" t="s">
        <v>87</v>
      </c>
      <c r="Q7007">
        <v>16</v>
      </c>
      <c r="R7007" t="s">
        <v>40</v>
      </c>
      <c r="S7007" t="s">
        <v>63</v>
      </c>
      <c r="T7007">
        <v>53685</v>
      </c>
      <c r="U7007" s="1">
        <v>45610</v>
      </c>
      <c r="V7007" t="s">
        <v>42</v>
      </c>
      <c r="W7007">
        <v>242220</v>
      </c>
      <c r="X7007" t="s">
        <v>27891</v>
      </c>
      <c r="Y7007">
        <v>594</v>
      </c>
      <c r="Z7007">
        <v>1052</v>
      </c>
      <c r="AA7007">
        <v>7</v>
      </c>
      <c r="AB7007">
        <v>2945.6000000000004</v>
      </c>
      <c r="AC7007">
        <f>Table1_1[[#This Row],[Price]]*Table1_1[[#This Row],[Quantity]]</f>
        <v>7364</v>
      </c>
    </row>
    <row r="7008" spans="1:29" x14ac:dyDescent="0.3">
      <c r="A7008" t="s">
        <v>28</v>
      </c>
      <c r="B7008" t="s">
        <v>29</v>
      </c>
      <c r="C7008" t="s">
        <v>44</v>
      </c>
      <c r="D7008" t="s">
        <v>546</v>
      </c>
      <c r="E7008" t="s">
        <v>46</v>
      </c>
      <c r="F7008" t="s">
        <v>135</v>
      </c>
      <c r="G7008">
        <v>60</v>
      </c>
      <c r="H7008">
        <v>405933</v>
      </c>
      <c r="I7008" t="s">
        <v>34</v>
      </c>
      <c r="J7008" s="3">
        <v>44457</v>
      </c>
      <c r="K7008">
        <v>800</v>
      </c>
      <c r="L7008" t="s">
        <v>26454</v>
      </c>
      <c r="M7008" t="s">
        <v>953</v>
      </c>
      <c r="N7008" t="s">
        <v>27893</v>
      </c>
      <c r="O7008" t="s">
        <v>27894</v>
      </c>
      <c r="P7008" t="s">
        <v>39</v>
      </c>
      <c r="Q7008">
        <v>3</v>
      </c>
      <c r="R7008" t="s">
        <v>88</v>
      </c>
      <c r="S7008" t="s">
        <v>79</v>
      </c>
      <c r="T7008">
        <v>16699</v>
      </c>
      <c r="U7008" s="1">
        <v>45613</v>
      </c>
      <c r="V7008" t="s">
        <v>42</v>
      </c>
      <c r="W7008">
        <v>921096</v>
      </c>
      <c r="X7008" t="s">
        <v>27895</v>
      </c>
      <c r="Y7008">
        <v>878</v>
      </c>
      <c r="Z7008">
        <v>2760</v>
      </c>
      <c r="AA7008">
        <v>4</v>
      </c>
      <c r="AB7008">
        <v>4416</v>
      </c>
      <c r="AC7008">
        <f>Table1_1[[#This Row],[Price]]*Table1_1[[#This Row],[Quantity]]</f>
        <v>11040</v>
      </c>
    </row>
    <row r="7009" spans="1:29" x14ac:dyDescent="0.3">
      <c r="A7009" t="s">
        <v>28</v>
      </c>
      <c r="B7009" t="s">
        <v>29</v>
      </c>
      <c r="C7009" t="s">
        <v>148</v>
      </c>
      <c r="D7009" t="s">
        <v>149</v>
      </c>
      <c r="E7009" t="s">
        <v>32</v>
      </c>
      <c r="F7009" t="s">
        <v>33</v>
      </c>
      <c r="G7009">
        <v>27</v>
      </c>
      <c r="H7009">
        <v>437050</v>
      </c>
      <c r="I7009" t="s">
        <v>34</v>
      </c>
      <c r="J7009" s="3">
        <v>45062</v>
      </c>
      <c r="K7009">
        <v>950</v>
      </c>
      <c r="L7009" t="s">
        <v>27896</v>
      </c>
      <c r="M7009" t="s">
        <v>623</v>
      </c>
      <c r="N7009" t="s">
        <v>27897</v>
      </c>
      <c r="O7009" t="s">
        <v>27898</v>
      </c>
      <c r="P7009" t="s">
        <v>71</v>
      </c>
      <c r="Q7009">
        <v>20</v>
      </c>
      <c r="R7009" t="s">
        <v>88</v>
      </c>
      <c r="S7009" t="s">
        <v>41</v>
      </c>
      <c r="T7009">
        <v>26022</v>
      </c>
      <c r="U7009" s="1">
        <v>45411</v>
      </c>
      <c r="V7009" t="s">
        <v>80</v>
      </c>
      <c r="W7009">
        <v>437222</v>
      </c>
      <c r="X7009" t="s">
        <v>27899</v>
      </c>
      <c r="Y7009">
        <v>615</v>
      </c>
      <c r="Z7009">
        <v>555</v>
      </c>
      <c r="AA7009">
        <v>4</v>
      </c>
      <c r="AB7009">
        <v>888</v>
      </c>
      <c r="AC7009">
        <f>Table1_1[[#This Row],[Price]]*Table1_1[[#This Row],[Quantity]]</f>
        <v>2220</v>
      </c>
    </row>
    <row r="7010" spans="1:29" x14ac:dyDescent="0.3">
      <c r="A7010" t="s">
        <v>28</v>
      </c>
      <c r="B7010" t="s">
        <v>29</v>
      </c>
      <c r="C7010" t="s">
        <v>66</v>
      </c>
      <c r="D7010" t="s">
        <v>261</v>
      </c>
      <c r="E7010" t="s">
        <v>32</v>
      </c>
      <c r="F7010" t="s">
        <v>355</v>
      </c>
      <c r="G7010">
        <v>6</v>
      </c>
      <c r="H7010">
        <v>434560</v>
      </c>
      <c r="I7010" t="s">
        <v>58</v>
      </c>
      <c r="J7010" s="3">
        <v>44753</v>
      </c>
      <c r="K7010">
        <v>1100</v>
      </c>
      <c r="L7010" t="s">
        <v>27900</v>
      </c>
      <c r="M7010" t="s">
        <v>478</v>
      </c>
      <c r="N7010" t="s">
        <v>27901</v>
      </c>
      <c r="O7010" t="s">
        <v>27902</v>
      </c>
      <c r="P7010" t="s">
        <v>71</v>
      </c>
      <c r="Q7010">
        <v>12</v>
      </c>
      <c r="R7010" t="s">
        <v>88</v>
      </c>
      <c r="S7010" t="s">
        <v>118</v>
      </c>
      <c r="T7010">
        <v>87096</v>
      </c>
      <c r="U7010" s="1">
        <v>45495</v>
      </c>
      <c r="V7010" t="s">
        <v>126</v>
      </c>
      <c r="W7010">
        <v>180231</v>
      </c>
      <c r="X7010" t="s">
        <v>27903</v>
      </c>
      <c r="Y7010">
        <v>981</v>
      </c>
      <c r="Z7010">
        <v>2161</v>
      </c>
      <c r="AA7010">
        <v>1</v>
      </c>
      <c r="AB7010">
        <v>864.40000000000009</v>
      </c>
      <c r="AC7010">
        <f>Table1_1[[#This Row],[Price]]*Table1_1[[#This Row],[Quantity]]</f>
        <v>2161</v>
      </c>
    </row>
    <row r="7011" spans="1:29" x14ac:dyDescent="0.3">
      <c r="A7011" t="s">
        <v>28</v>
      </c>
      <c r="B7011" t="s">
        <v>29</v>
      </c>
      <c r="C7011" t="s">
        <v>148</v>
      </c>
      <c r="D7011" t="s">
        <v>105</v>
      </c>
      <c r="E7011" t="s">
        <v>46</v>
      </c>
      <c r="F7011" t="s">
        <v>83</v>
      </c>
      <c r="G7011">
        <v>77</v>
      </c>
      <c r="H7011">
        <v>419339</v>
      </c>
      <c r="I7011" t="s">
        <v>34</v>
      </c>
      <c r="J7011" s="3">
        <v>44617</v>
      </c>
      <c r="K7011">
        <v>800</v>
      </c>
      <c r="L7011" t="s">
        <v>27904</v>
      </c>
      <c r="M7011" t="s">
        <v>144</v>
      </c>
      <c r="N7011" t="s">
        <v>27905</v>
      </c>
      <c r="O7011" t="s">
        <v>27906</v>
      </c>
      <c r="P7011" t="s">
        <v>51</v>
      </c>
      <c r="Q7011">
        <v>11</v>
      </c>
      <c r="R7011" t="s">
        <v>88</v>
      </c>
      <c r="S7011" t="s">
        <v>41</v>
      </c>
      <c r="T7011">
        <v>58774</v>
      </c>
      <c r="U7011" s="1">
        <v>45546</v>
      </c>
      <c r="V7011" t="s">
        <v>180</v>
      </c>
      <c r="W7011">
        <v>472168</v>
      </c>
      <c r="X7011" t="s">
        <v>27907</v>
      </c>
      <c r="Y7011">
        <v>577</v>
      </c>
      <c r="Z7011">
        <v>2169</v>
      </c>
      <c r="AA7011">
        <v>1</v>
      </c>
      <c r="AB7011">
        <v>867.6</v>
      </c>
      <c r="AC7011">
        <f>Table1_1[[#This Row],[Price]]*Table1_1[[#This Row],[Quantity]]</f>
        <v>2169</v>
      </c>
    </row>
    <row r="7012" spans="1:29" x14ac:dyDescent="0.3">
      <c r="A7012" t="s">
        <v>28</v>
      </c>
      <c r="B7012" t="s">
        <v>29</v>
      </c>
      <c r="C7012" t="s">
        <v>148</v>
      </c>
      <c r="D7012" t="s">
        <v>92</v>
      </c>
      <c r="E7012" t="s">
        <v>32</v>
      </c>
      <c r="F7012" t="s">
        <v>33</v>
      </c>
      <c r="G7012">
        <v>48</v>
      </c>
      <c r="H7012">
        <v>421640</v>
      </c>
      <c r="I7012" t="s">
        <v>58</v>
      </c>
      <c r="J7012" s="3">
        <v>45295</v>
      </c>
      <c r="K7012">
        <v>1200</v>
      </c>
      <c r="L7012" t="s">
        <v>27908</v>
      </c>
      <c r="M7012" t="s">
        <v>222</v>
      </c>
      <c r="N7012" t="s">
        <v>27909</v>
      </c>
      <c r="O7012" t="s">
        <v>27910</v>
      </c>
      <c r="P7012" t="s">
        <v>71</v>
      </c>
      <c r="Q7012">
        <v>8</v>
      </c>
      <c r="R7012" t="s">
        <v>40</v>
      </c>
      <c r="S7012" t="s">
        <v>118</v>
      </c>
      <c r="T7012">
        <v>90607</v>
      </c>
      <c r="U7012" s="1">
        <v>45405</v>
      </c>
      <c r="V7012" t="s">
        <v>80</v>
      </c>
      <c r="W7012">
        <v>706007</v>
      </c>
      <c r="X7012" t="s">
        <v>27911</v>
      </c>
      <c r="Y7012">
        <v>363</v>
      </c>
      <c r="Z7012">
        <v>2137</v>
      </c>
      <c r="AA7012">
        <v>8</v>
      </c>
      <c r="AB7012">
        <v>6838.4000000000015</v>
      </c>
      <c r="AC7012">
        <f>Table1_1[[#This Row],[Price]]*Table1_1[[#This Row],[Quantity]]</f>
        <v>17096</v>
      </c>
    </row>
    <row r="7013" spans="1:29" x14ac:dyDescent="0.3">
      <c r="A7013" t="s">
        <v>28</v>
      </c>
      <c r="B7013" t="s">
        <v>29</v>
      </c>
      <c r="C7013" t="s">
        <v>44</v>
      </c>
      <c r="D7013" t="s">
        <v>524</v>
      </c>
      <c r="E7013" t="s">
        <v>32</v>
      </c>
      <c r="F7013" t="s">
        <v>113</v>
      </c>
      <c r="G7013">
        <v>22</v>
      </c>
      <c r="H7013">
        <v>422172</v>
      </c>
      <c r="I7013" t="s">
        <v>34</v>
      </c>
      <c r="J7013" s="3">
        <v>43905</v>
      </c>
      <c r="K7013">
        <v>1000</v>
      </c>
      <c r="L7013" t="s">
        <v>16386</v>
      </c>
      <c r="M7013" t="s">
        <v>1007</v>
      </c>
      <c r="N7013" t="s">
        <v>27913</v>
      </c>
      <c r="O7013" t="s">
        <v>27914</v>
      </c>
      <c r="P7013" t="s">
        <v>39</v>
      </c>
      <c r="Q7013">
        <v>12</v>
      </c>
      <c r="R7013" t="s">
        <v>40</v>
      </c>
      <c r="S7013" t="s">
        <v>118</v>
      </c>
      <c r="T7013">
        <v>21212</v>
      </c>
      <c r="U7013" s="1">
        <v>45299</v>
      </c>
      <c r="V7013" t="s">
        <v>111</v>
      </c>
      <c r="W7013">
        <v>151431</v>
      </c>
      <c r="X7013" t="s">
        <v>27915</v>
      </c>
      <c r="Y7013">
        <v>430</v>
      </c>
      <c r="Z7013">
        <v>2982</v>
      </c>
      <c r="AA7013">
        <v>2</v>
      </c>
      <c r="AB7013">
        <v>2385.6</v>
      </c>
      <c r="AC7013">
        <f>Table1_1[[#This Row],[Price]]*Table1_1[[#This Row],[Quantity]]</f>
        <v>5964</v>
      </c>
    </row>
    <row r="7014" spans="1:29" x14ac:dyDescent="0.3">
      <c r="A7014" t="s">
        <v>28</v>
      </c>
      <c r="B7014" t="s">
        <v>29</v>
      </c>
      <c r="C7014" t="s">
        <v>91</v>
      </c>
      <c r="D7014" t="s">
        <v>98</v>
      </c>
      <c r="E7014" t="s">
        <v>32</v>
      </c>
      <c r="F7014" t="s">
        <v>113</v>
      </c>
      <c r="G7014">
        <v>97</v>
      </c>
      <c r="H7014">
        <v>417027</v>
      </c>
      <c r="I7014" t="s">
        <v>34</v>
      </c>
      <c r="J7014" s="3">
        <v>44611</v>
      </c>
      <c r="K7014">
        <v>800</v>
      </c>
      <c r="L7014" t="s">
        <v>27916</v>
      </c>
      <c r="M7014" t="s">
        <v>869</v>
      </c>
      <c r="N7014" t="s">
        <v>27917</v>
      </c>
      <c r="O7014" t="s">
        <v>27918</v>
      </c>
      <c r="P7014" t="s">
        <v>71</v>
      </c>
      <c r="Q7014">
        <v>3</v>
      </c>
      <c r="R7014" t="s">
        <v>40</v>
      </c>
      <c r="S7014" t="s">
        <v>63</v>
      </c>
      <c r="T7014">
        <v>68509</v>
      </c>
      <c r="U7014" s="1">
        <v>45548</v>
      </c>
      <c r="V7014" t="s">
        <v>180</v>
      </c>
      <c r="W7014">
        <v>300998</v>
      </c>
      <c r="X7014" t="s">
        <v>27919</v>
      </c>
      <c r="Y7014">
        <v>503</v>
      </c>
      <c r="Z7014">
        <v>2485</v>
      </c>
      <c r="AA7014">
        <v>6</v>
      </c>
      <c r="AB7014">
        <v>5964</v>
      </c>
      <c r="AC7014">
        <f>Table1_1[[#This Row],[Price]]*Table1_1[[#This Row],[Quantity]]</f>
        <v>14910</v>
      </c>
    </row>
    <row r="7015" spans="1:29" x14ac:dyDescent="0.3">
      <c r="A7015" t="s">
        <v>28</v>
      </c>
      <c r="B7015" t="s">
        <v>29</v>
      </c>
      <c r="C7015" t="s">
        <v>91</v>
      </c>
      <c r="D7015" t="s">
        <v>248</v>
      </c>
      <c r="E7015" t="s">
        <v>32</v>
      </c>
      <c r="F7015" t="s">
        <v>135</v>
      </c>
      <c r="G7015">
        <v>48</v>
      </c>
      <c r="H7015">
        <v>423435</v>
      </c>
      <c r="I7015" t="s">
        <v>34</v>
      </c>
      <c r="J7015" s="3">
        <v>45367</v>
      </c>
      <c r="K7015">
        <v>800</v>
      </c>
      <c r="L7015" t="s">
        <v>27920</v>
      </c>
      <c r="M7015" t="s">
        <v>568</v>
      </c>
      <c r="N7015" t="s">
        <v>27921</v>
      </c>
      <c r="O7015" t="s">
        <v>27922</v>
      </c>
      <c r="P7015" t="s">
        <v>71</v>
      </c>
      <c r="Q7015">
        <v>8</v>
      </c>
      <c r="R7015" t="s">
        <v>40</v>
      </c>
      <c r="S7015" t="s">
        <v>79</v>
      </c>
      <c r="T7015">
        <v>90158</v>
      </c>
      <c r="U7015" s="1">
        <v>45521</v>
      </c>
      <c r="V7015" t="s">
        <v>64</v>
      </c>
      <c r="W7015">
        <v>197116</v>
      </c>
      <c r="X7015" t="s">
        <v>27923</v>
      </c>
      <c r="Y7015">
        <v>414</v>
      </c>
      <c r="Z7015">
        <v>2387</v>
      </c>
      <c r="AA7015">
        <v>4</v>
      </c>
      <c r="AB7015">
        <v>3819.2000000000003</v>
      </c>
      <c r="AC7015">
        <f>Table1_1[[#This Row],[Price]]*Table1_1[[#This Row],[Quantity]]</f>
        <v>9548</v>
      </c>
    </row>
    <row r="7016" spans="1:29" x14ac:dyDescent="0.3">
      <c r="A7016" t="s">
        <v>28</v>
      </c>
      <c r="B7016" t="s">
        <v>29</v>
      </c>
      <c r="C7016" t="s">
        <v>30</v>
      </c>
      <c r="D7016" t="s">
        <v>637</v>
      </c>
      <c r="E7016" t="s">
        <v>46</v>
      </c>
      <c r="F7016" t="s">
        <v>150</v>
      </c>
      <c r="G7016">
        <v>79</v>
      </c>
      <c r="H7016">
        <v>416861</v>
      </c>
      <c r="I7016" t="s">
        <v>34</v>
      </c>
      <c r="J7016" s="3">
        <v>45503</v>
      </c>
      <c r="K7016">
        <v>1000</v>
      </c>
      <c r="L7016" t="s">
        <v>27925</v>
      </c>
      <c r="M7016" t="s">
        <v>123</v>
      </c>
      <c r="N7016" t="s">
        <v>27926</v>
      </c>
      <c r="O7016" t="s">
        <v>27927</v>
      </c>
      <c r="P7016" t="s">
        <v>51</v>
      </c>
      <c r="Q7016">
        <v>8</v>
      </c>
      <c r="R7016" t="s">
        <v>88</v>
      </c>
      <c r="S7016" t="s">
        <v>79</v>
      </c>
      <c r="T7016">
        <v>21845</v>
      </c>
      <c r="U7016" s="1">
        <v>45441</v>
      </c>
      <c r="V7016" t="s">
        <v>140</v>
      </c>
      <c r="W7016">
        <v>682941</v>
      </c>
      <c r="X7016" t="s">
        <v>27928</v>
      </c>
      <c r="Y7016">
        <v>315</v>
      </c>
      <c r="Z7016">
        <v>2129</v>
      </c>
      <c r="AA7016">
        <v>3</v>
      </c>
      <c r="AB7016">
        <v>2554.8000000000002</v>
      </c>
      <c r="AC7016">
        <f>Table1_1[[#This Row],[Price]]*Table1_1[[#This Row],[Quantity]]</f>
        <v>6387</v>
      </c>
    </row>
    <row r="7017" spans="1:29" x14ac:dyDescent="0.3">
      <c r="A7017" t="s">
        <v>28</v>
      </c>
      <c r="B7017" t="s">
        <v>29</v>
      </c>
      <c r="C7017" t="s">
        <v>193</v>
      </c>
      <c r="D7017" t="s">
        <v>338</v>
      </c>
      <c r="E7017" t="s">
        <v>56</v>
      </c>
      <c r="F7017" t="s">
        <v>150</v>
      </c>
      <c r="G7017">
        <v>1</v>
      </c>
      <c r="H7017">
        <v>421171</v>
      </c>
      <c r="I7017" t="s">
        <v>34</v>
      </c>
      <c r="J7017" s="3">
        <v>44645</v>
      </c>
      <c r="K7017">
        <v>800</v>
      </c>
      <c r="L7017" t="s">
        <v>27929</v>
      </c>
      <c r="M7017" t="s">
        <v>205</v>
      </c>
      <c r="N7017" t="s">
        <v>27930</v>
      </c>
      <c r="O7017" t="s">
        <v>27931</v>
      </c>
      <c r="P7017" t="s">
        <v>87</v>
      </c>
      <c r="Q7017">
        <v>7</v>
      </c>
      <c r="R7017" t="s">
        <v>88</v>
      </c>
      <c r="S7017" t="s">
        <v>79</v>
      </c>
      <c r="T7017">
        <v>74044</v>
      </c>
      <c r="U7017" s="1">
        <v>45404</v>
      </c>
      <c r="V7017" t="s">
        <v>80</v>
      </c>
      <c r="W7017">
        <v>881018</v>
      </c>
      <c r="X7017" t="s">
        <v>27932</v>
      </c>
      <c r="Y7017">
        <v>294</v>
      </c>
      <c r="Z7017">
        <v>696</v>
      </c>
      <c r="AA7017">
        <v>4</v>
      </c>
      <c r="AB7017">
        <v>1113.6000000000001</v>
      </c>
      <c r="AC7017">
        <f>Table1_1[[#This Row],[Price]]*Table1_1[[#This Row],[Quantity]]</f>
        <v>2784</v>
      </c>
    </row>
    <row r="7018" spans="1:29" x14ac:dyDescent="0.3">
      <c r="A7018" t="s">
        <v>28</v>
      </c>
      <c r="B7018" t="s">
        <v>29</v>
      </c>
      <c r="C7018" t="s">
        <v>157</v>
      </c>
      <c r="D7018" t="s">
        <v>467</v>
      </c>
      <c r="E7018" t="s">
        <v>56</v>
      </c>
      <c r="F7018" t="s">
        <v>106</v>
      </c>
      <c r="G7018">
        <v>54</v>
      </c>
      <c r="H7018">
        <v>404740</v>
      </c>
      <c r="I7018" t="s">
        <v>34</v>
      </c>
      <c r="J7018" s="3">
        <v>44534</v>
      </c>
      <c r="K7018">
        <v>800</v>
      </c>
      <c r="L7018" t="s">
        <v>27933</v>
      </c>
      <c r="M7018" t="s">
        <v>1091</v>
      </c>
      <c r="N7018" t="s">
        <v>27934</v>
      </c>
      <c r="O7018" t="s">
        <v>27935</v>
      </c>
      <c r="P7018" t="s">
        <v>51</v>
      </c>
      <c r="Q7018">
        <v>20</v>
      </c>
      <c r="R7018" t="s">
        <v>40</v>
      </c>
      <c r="S7018" t="s">
        <v>63</v>
      </c>
      <c r="T7018">
        <v>21283</v>
      </c>
      <c r="U7018" s="1">
        <v>45388</v>
      </c>
      <c r="V7018" t="s">
        <v>80</v>
      </c>
      <c r="W7018">
        <v>553000</v>
      </c>
      <c r="X7018" t="s">
        <v>27936</v>
      </c>
      <c r="Y7018">
        <v>353</v>
      </c>
      <c r="Z7018">
        <v>1368</v>
      </c>
      <c r="AA7018">
        <v>4</v>
      </c>
      <c r="AB7018">
        <v>2188.8000000000002</v>
      </c>
      <c r="AC7018">
        <f>Table1_1[[#This Row],[Price]]*Table1_1[[#This Row],[Quantity]]</f>
        <v>5472</v>
      </c>
    </row>
    <row r="7019" spans="1:29" x14ac:dyDescent="0.3">
      <c r="A7019" t="s">
        <v>28</v>
      </c>
      <c r="B7019" t="s">
        <v>29</v>
      </c>
      <c r="C7019" t="s">
        <v>91</v>
      </c>
      <c r="D7019" t="s">
        <v>291</v>
      </c>
      <c r="E7019" t="s">
        <v>32</v>
      </c>
      <c r="F7019" t="s">
        <v>106</v>
      </c>
      <c r="G7019">
        <v>43</v>
      </c>
      <c r="H7019">
        <v>411674</v>
      </c>
      <c r="I7019" t="s">
        <v>34</v>
      </c>
      <c r="J7019" s="3">
        <v>45292</v>
      </c>
      <c r="K7019">
        <v>1100</v>
      </c>
      <c r="L7019" t="s">
        <v>344</v>
      </c>
      <c r="M7019" t="s">
        <v>1091</v>
      </c>
      <c r="N7019" t="s">
        <v>27937</v>
      </c>
      <c r="O7019" t="s">
        <v>27938</v>
      </c>
      <c r="P7019" t="s">
        <v>39</v>
      </c>
      <c r="Q7019">
        <v>10</v>
      </c>
      <c r="R7019" t="s">
        <v>88</v>
      </c>
      <c r="S7019" t="s">
        <v>41</v>
      </c>
      <c r="T7019">
        <v>48455</v>
      </c>
      <c r="U7019" s="1">
        <v>45531</v>
      </c>
      <c r="V7019" t="s">
        <v>64</v>
      </c>
      <c r="W7019">
        <v>283113</v>
      </c>
      <c r="X7019" t="s">
        <v>27939</v>
      </c>
      <c r="Y7019">
        <v>481</v>
      </c>
      <c r="Z7019">
        <v>2116</v>
      </c>
      <c r="AA7019">
        <v>4</v>
      </c>
      <c r="AB7019">
        <v>3385.6000000000004</v>
      </c>
      <c r="AC7019">
        <f>Table1_1[[#This Row],[Price]]*Table1_1[[#This Row],[Quantity]]</f>
        <v>8464</v>
      </c>
    </row>
    <row r="7020" spans="1:29" x14ac:dyDescent="0.3">
      <c r="A7020" t="s">
        <v>28</v>
      </c>
      <c r="B7020" t="s">
        <v>29</v>
      </c>
      <c r="C7020" t="s">
        <v>157</v>
      </c>
      <c r="D7020" t="s">
        <v>182</v>
      </c>
      <c r="E7020" t="s">
        <v>46</v>
      </c>
      <c r="F7020" t="s">
        <v>99</v>
      </c>
      <c r="G7020">
        <v>55</v>
      </c>
      <c r="H7020">
        <v>402790</v>
      </c>
      <c r="I7020" t="s">
        <v>58</v>
      </c>
      <c r="J7020" s="3">
        <v>44950</v>
      </c>
      <c r="K7020">
        <v>1000</v>
      </c>
      <c r="L7020" t="s">
        <v>27941</v>
      </c>
      <c r="M7020" t="s">
        <v>222</v>
      </c>
      <c r="N7020" t="s">
        <v>27942</v>
      </c>
      <c r="O7020" t="s">
        <v>27943</v>
      </c>
      <c r="P7020" t="s">
        <v>71</v>
      </c>
      <c r="Q7020">
        <v>13</v>
      </c>
      <c r="R7020" t="s">
        <v>88</v>
      </c>
      <c r="S7020" t="s">
        <v>118</v>
      </c>
      <c r="T7020">
        <v>46638</v>
      </c>
      <c r="U7020" s="1">
        <v>45603</v>
      </c>
      <c r="V7020" t="s">
        <v>42</v>
      </c>
      <c r="W7020">
        <v>427612</v>
      </c>
      <c r="X7020" t="s">
        <v>27944</v>
      </c>
      <c r="Y7020">
        <v>259</v>
      </c>
      <c r="Z7020">
        <v>1198</v>
      </c>
      <c r="AA7020">
        <v>3</v>
      </c>
      <c r="AB7020">
        <v>1437.6000000000001</v>
      </c>
      <c r="AC7020">
        <f>Table1_1[[#This Row],[Price]]*Table1_1[[#This Row],[Quantity]]</f>
        <v>3594</v>
      </c>
    </row>
    <row r="7021" spans="1:29" x14ac:dyDescent="0.3">
      <c r="A7021" t="s">
        <v>28</v>
      </c>
      <c r="B7021" t="s">
        <v>29</v>
      </c>
      <c r="C7021" t="s">
        <v>66</v>
      </c>
      <c r="D7021" t="s">
        <v>74</v>
      </c>
      <c r="E7021" t="s">
        <v>32</v>
      </c>
      <c r="F7021" t="s">
        <v>33</v>
      </c>
      <c r="G7021">
        <v>69</v>
      </c>
      <c r="H7021">
        <v>416374</v>
      </c>
      <c r="I7021" t="s">
        <v>58</v>
      </c>
      <c r="J7021" s="3">
        <v>44429</v>
      </c>
      <c r="K7021">
        <v>800</v>
      </c>
      <c r="L7021" t="s">
        <v>2581</v>
      </c>
      <c r="M7021" t="s">
        <v>1305</v>
      </c>
      <c r="N7021" t="s">
        <v>27945</v>
      </c>
      <c r="O7021" t="s">
        <v>27946</v>
      </c>
      <c r="P7021" t="s">
        <v>87</v>
      </c>
      <c r="Q7021">
        <v>7</v>
      </c>
      <c r="R7021" t="s">
        <v>40</v>
      </c>
      <c r="S7021" t="s">
        <v>118</v>
      </c>
      <c r="T7021">
        <v>55186</v>
      </c>
      <c r="U7021" s="1">
        <v>45445</v>
      </c>
      <c r="V7021" t="s">
        <v>52</v>
      </c>
      <c r="W7021">
        <v>432705</v>
      </c>
      <c r="X7021" t="s">
        <v>27947</v>
      </c>
      <c r="Y7021">
        <v>492</v>
      </c>
      <c r="Z7021">
        <v>1128</v>
      </c>
      <c r="AA7021">
        <v>1</v>
      </c>
      <c r="AB7021">
        <v>451.20000000000005</v>
      </c>
      <c r="AC7021">
        <f>Table1_1[[#This Row],[Price]]*Table1_1[[#This Row],[Quantity]]</f>
        <v>1128</v>
      </c>
    </row>
    <row r="7022" spans="1:29" x14ac:dyDescent="0.3">
      <c r="A7022" t="s">
        <v>28</v>
      </c>
      <c r="B7022" t="s">
        <v>29</v>
      </c>
      <c r="C7022" t="s">
        <v>54</v>
      </c>
      <c r="D7022" t="s">
        <v>105</v>
      </c>
      <c r="E7022" t="s">
        <v>32</v>
      </c>
      <c r="F7022" t="s">
        <v>47</v>
      </c>
      <c r="G7022">
        <v>24</v>
      </c>
      <c r="H7022">
        <v>438137</v>
      </c>
      <c r="I7022" t="s">
        <v>58</v>
      </c>
      <c r="J7022" s="3">
        <v>45195</v>
      </c>
      <c r="K7022">
        <v>1300</v>
      </c>
      <c r="L7022" t="s">
        <v>27948</v>
      </c>
      <c r="M7022" t="s">
        <v>670</v>
      </c>
      <c r="N7022" t="s">
        <v>27949</v>
      </c>
      <c r="O7022" t="s">
        <v>27950</v>
      </c>
      <c r="P7022" t="s">
        <v>71</v>
      </c>
      <c r="Q7022">
        <v>13</v>
      </c>
      <c r="R7022" t="s">
        <v>88</v>
      </c>
      <c r="S7022" t="s">
        <v>79</v>
      </c>
      <c r="T7022">
        <v>88085</v>
      </c>
      <c r="U7022" s="1">
        <v>45487</v>
      </c>
      <c r="V7022" t="s">
        <v>126</v>
      </c>
      <c r="W7022">
        <v>670963</v>
      </c>
      <c r="X7022" t="s">
        <v>27951</v>
      </c>
      <c r="Y7022">
        <v>527</v>
      </c>
      <c r="Z7022">
        <v>2015</v>
      </c>
      <c r="AA7022">
        <v>7</v>
      </c>
      <c r="AB7022">
        <v>5642</v>
      </c>
      <c r="AC7022">
        <f>Table1_1[[#This Row],[Price]]*Table1_1[[#This Row],[Quantity]]</f>
        <v>14105</v>
      </c>
    </row>
    <row r="7023" spans="1:29" x14ac:dyDescent="0.3">
      <c r="A7023" t="s">
        <v>28</v>
      </c>
      <c r="B7023" t="s">
        <v>29</v>
      </c>
      <c r="C7023" t="s">
        <v>193</v>
      </c>
      <c r="D7023" t="s">
        <v>74</v>
      </c>
      <c r="E7023" t="s">
        <v>56</v>
      </c>
      <c r="F7023" t="s">
        <v>83</v>
      </c>
      <c r="G7023">
        <v>57</v>
      </c>
      <c r="H7023">
        <v>422258</v>
      </c>
      <c r="I7023" t="s">
        <v>34</v>
      </c>
      <c r="J7023" s="3">
        <v>45471</v>
      </c>
      <c r="K7023">
        <v>1200</v>
      </c>
      <c r="L7023" t="s">
        <v>27952</v>
      </c>
      <c r="M7023" t="s">
        <v>232</v>
      </c>
      <c r="N7023" t="s">
        <v>27953</v>
      </c>
      <c r="O7023" t="s">
        <v>27954</v>
      </c>
      <c r="P7023" t="s">
        <v>71</v>
      </c>
      <c r="Q7023">
        <v>13</v>
      </c>
      <c r="R7023" t="s">
        <v>40</v>
      </c>
      <c r="S7023" t="s">
        <v>79</v>
      </c>
      <c r="T7023">
        <v>34210</v>
      </c>
      <c r="U7023" s="1">
        <v>45380</v>
      </c>
      <c r="V7023" t="s">
        <v>72</v>
      </c>
      <c r="W7023">
        <v>929183</v>
      </c>
      <c r="X7023" t="s">
        <v>27955</v>
      </c>
      <c r="Y7023">
        <v>293</v>
      </c>
      <c r="Z7023">
        <v>1800</v>
      </c>
      <c r="AA7023">
        <v>5</v>
      </c>
      <c r="AB7023">
        <v>3600</v>
      </c>
      <c r="AC7023">
        <f>Table1_1[[#This Row],[Price]]*Table1_1[[#This Row],[Quantity]]</f>
        <v>9000</v>
      </c>
    </row>
    <row r="7024" spans="1:29" x14ac:dyDescent="0.3">
      <c r="A7024" t="s">
        <v>28</v>
      </c>
      <c r="B7024" t="s">
        <v>29</v>
      </c>
      <c r="C7024" t="s">
        <v>44</v>
      </c>
      <c r="D7024" t="s">
        <v>560</v>
      </c>
      <c r="E7024" t="s">
        <v>56</v>
      </c>
      <c r="F7024" t="s">
        <v>57</v>
      </c>
      <c r="G7024">
        <v>79</v>
      </c>
      <c r="H7024">
        <v>404690</v>
      </c>
      <c r="I7024" t="s">
        <v>58</v>
      </c>
      <c r="J7024" s="3">
        <v>44770</v>
      </c>
      <c r="K7024">
        <v>1200</v>
      </c>
      <c r="L7024" t="s">
        <v>27956</v>
      </c>
      <c r="M7024" t="s">
        <v>351</v>
      </c>
      <c r="N7024" t="s">
        <v>27957</v>
      </c>
      <c r="O7024" t="s">
        <v>27958</v>
      </c>
      <c r="P7024" t="s">
        <v>71</v>
      </c>
      <c r="Q7024">
        <v>17</v>
      </c>
      <c r="R7024" t="s">
        <v>40</v>
      </c>
      <c r="S7024" t="s">
        <v>79</v>
      </c>
      <c r="T7024">
        <v>18417</v>
      </c>
      <c r="U7024" s="1">
        <v>45545</v>
      </c>
      <c r="V7024" t="s">
        <v>180</v>
      </c>
      <c r="W7024">
        <v>106849</v>
      </c>
      <c r="X7024" t="s">
        <v>27959</v>
      </c>
      <c r="Y7024">
        <v>308</v>
      </c>
      <c r="Z7024">
        <v>1762</v>
      </c>
      <c r="AA7024">
        <v>1</v>
      </c>
      <c r="AB7024">
        <v>704.80000000000007</v>
      </c>
      <c r="AC7024">
        <f>Table1_1[[#This Row],[Price]]*Table1_1[[#This Row],[Quantity]]</f>
        <v>1762</v>
      </c>
    </row>
    <row r="7025" spans="1:29" x14ac:dyDescent="0.3">
      <c r="A7025" t="s">
        <v>28</v>
      </c>
      <c r="B7025" t="s">
        <v>29</v>
      </c>
      <c r="C7025" t="s">
        <v>30</v>
      </c>
      <c r="D7025" t="s">
        <v>163</v>
      </c>
      <c r="E7025" t="s">
        <v>32</v>
      </c>
      <c r="F7025" t="s">
        <v>33</v>
      </c>
      <c r="G7025">
        <v>11</v>
      </c>
      <c r="H7025">
        <v>415278</v>
      </c>
      <c r="I7025" t="s">
        <v>58</v>
      </c>
      <c r="J7025" s="3">
        <v>45028</v>
      </c>
      <c r="K7025">
        <v>1200</v>
      </c>
      <c r="L7025" t="s">
        <v>27961</v>
      </c>
      <c r="M7025" t="s">
        <v>137</v>
      </c>
      <c r="N7025" t="s">
        <v>27962</v>
      </c>
      <c r="O7025" t="s">
        <v>27963</v>
      </c>
      <c r="P7025" t="s">
        <v>39</v>
      </c>
      <c r="Q7025">
        <v>12</v>
      </c>
      <c r="R7025" t="s">
        <v>88</v>
      </c>
      <c r="S7025" t="s">
        <v>41</v>
      </c>
      <c r="T7025">
        <v>60610</v>
      </c>
      <c r="U7025" s="1">
        <v>45387</v>
      </c>
      <c r="V7025" t="s">
        <v>80</v>
      </c>
      <c r="W7025">
        <v>151972</v>
      </c>
      <c r="X7025" t="s">
        <v>27964</v>
      </c>
      <c r="Y7025">
        <v>886</v>
      </c>
      <c r="Z7025">
        <v>1786</v>
      </c>
      <c r="AA7025">
        <v>2</v>
      </c>
      <c r="AB7025">
        <v>1428.8000000000002</v>
      </c>
      <c r="AC7025">
        <f>Table1_1[[#This Row],[Price]]*Table1_1[[#This Row],[Quantity]]</f>
        <v>3572</v>
      </c>
    </row>
    <row r="7026" spans="1:29" x14ac:dyDescent="0.3">
      <c r="A7026" t="s">
        <v>28</v>
      </c>
      <c r="B7026" t="s">
        <v>29</v>
      </c>
      <c r="C7026" t="s">
        <v>44</v>
      </c>
      <c r="D7026" t="s">
        <v>149</v>
      </c>
      <c r="E7026" t="s">
        <v>32</v>
      </c>
      <c r="F7026" t="s">
        <v>99</v>
      </c>
      <c r="G7026">
        <v>47</v>
      </c>
      <c r="H7026">
        <v>419505</v>
      </c>
      <c r="I7026" t="s">
        <v>34</v>
      </c>
      <c r="J7026" s="3">
        <v>44559</v>
      </c>
      <c r="K7026">
        <v>1200</v>
      </c>
      <c r="L7026" t="s">
        <v>26530</v>
      </c>
      <c r="M7026" t="s">
        <v>1072</v>
      </c>
      <c r="N7026" t="s">
        <v>27965</v>
      </c>
      <c r="O7026" t="s">
        <v>27966</v>
      </c>
      <c r="P7026" t="s">
        <v>87</v>
      </c>
      <c r="Q7026">
        <v>8</v>
      </c>
      <c r="R7026" t="s">
        <v>40</v>
      </c>
      <c r="S7026" t="s">
        <v>118</v>
      </c>
      <c r="T7026">
        <v>81412</v>
      </c>
      <c r="U7026" s="1">
        <v>45547</v>
      </c>
      <c r="V7026" t="s">
        <v>180</v>
      </c>
      <c r="W7026">
        <v>379236</v>
      </c>
      <c r="X7026" t="s">
        <v>27967</v>
      </c>
      <c r="Y7026">
        <v>711</v>
      </c>
      <c r="Z7026">
        <v>1568</v>
      </c>
      <c r="AA7026">
        <v>8</v>
      </c>
      <c r="AB7026">
        <v>5017.6000000000004</v>
      </c>
      <c r="AC7026">
        <f>Table1_1[[#This Row],[Price]]*Table1_1[[#This Row],[Quantity]]</f>
        <v>12544</v>
      </c>
    </row>
    <row r="7027" spans="1:29" x14ac:dyDescent="0.3">
      <c r="A7027" t="s">
        <v>28</v>
      </c>
      <c r="B7027" t="s">
        <v>29</v>
      </c>
      <c r="C7027" t="s">
        <v>44</v>
      </c>
      <c r="D7027" t="s">
        <v>82</v>
      </c>
      <c r="E7027" t="s">
        <v>46</v>
      </c>
      <c r="F7027" t="s">
        <v>83</v>
      </c>
      <c r="G7027">
        <v>4</v>
      </c>
      <c r="H7027">
        <v>421999</v>
      </c>
      <c r="I7027" t="s">
        <v>34</v>
      </c>
      <c r="J7027" s="3">
        <v>45307</v>
      </c>
      <c r="K7027">
        <v>1200</v>
      </c>
      <c r="L7027" t="s">
        <v>27968</v>
      </c>
      <c r="M7027" t="s">
        <v>172</v>
      </c>
      <c r="N7027" t="s">
        <v>27969</v>
      </c>
      <c r="O7027" t="s">
        <v>27970</v>
      </c>
      <c r="P7027" t="s">
        <v>87</v>
      </c>
      <c r="Q7027">
        <v>8</v>
      </c>
      <c r="R7027" t="s">
        <v>88</v>
      </c>
      <c r="S7027" t="s">
        <v>41</v>
      </c>
      <c r="T7027">
        <v>78232</v>
      </c>
      <c r="U7027" s="1">
        <v>45348</v>
      </c>
      <c r="V7027" t="s">
        <v>119</v>
      </c>
      <c r="W7027">
        <v>572318</v>
      </c>
      <c r="X7027" t="s">
        <v>27971</v>
      </c>
      <c r="Y7027">
        <v>953</v>
      </c>
      <c r="Z7027">
        <v>2253</v>
      </c>
      <c r="AA7027">
        <v>4</v>
      </c>
      <c r="AB7027">
        <v>3604.8</v>
      </c>
      <c r="AC7027">
        <f>Table1_1[[#This Row],[Price]]*Table1_1[[#This Row],[Quantity]]</f>
        <v>9012</v>
      </c>
    </row>
    <row r="7028" spans="1:29" x14ac:dyDescent="0.3">
      <c r="A7028" t="s">
        <v>28</v>
      </c>
      <c r="B7028" t="s">
        <v>29</v>
      </c>
      <c r="C7028" t="s">
        <v>30</v>
      </c>
      <c r="D7028" t="s">
        <v>380</v>
      </c>
      <c r="E7028" t="s">
        <v>46</v>
      </c>
      <c r="F7028" t="s">
        <v>57</v>
      </c>
      <c r="G7028">
        <v>59</v>
      </c>
      <c r="H7028">
        <v>410736</v>
      </c>
      <c r="I7028" t="s">
        <v>34</v>
      </c>
      <c r="J7028" s="3">
        <v>44521</v>
      </c>
      <c r="K7028">
        <v>1100</v>
      </c>
      <c r="L7028" t="s">
        <v>27972</v>
      </c>
      <c r="M7028" t="s">
        <v>1305</v>
      </c>
      <c r="N7028" t="s">
        <v>27973</v>
      </c>
      <c r="O7028" t="s">
        <v>27974</v>
      </c>
      <c r="P7028" t="s">
        <v>39</v>
      </c>
      <c r="Q7028">
        <v>4</v>
      </c>
      <c r="R7028" t="s">
        <v>88</v>
      </c>
      <c r="S7028" t="s">
        <v>63</v>
      </c>
      <c r="T7028">
        <v>18248</v>
      </c>
      <c r="U7028" s="1">
        <v>45485</v>
      </c>
      <c r="V7028" t="s">
        <v>126</v>
      </c>
      <c r="W7028">
        <v>246179</v>
      </c>
      <c r="X7028" t="s">
        <v>27975</v>
      </c>
      <c r="Y7028">
        <v>491</v>
      </c>
      <c r="Z7028">
        <v>1616</v>
      </c>
      <c r="AA7028">
        <v>1</v>
      </c>
      <c r="AB7028">
        <v>646.40000000000009</v>
      </c>
      <c r="AC7028">
        <f>Table1_1[[#This Row],[Price]]*Table1_1[[#This Row],[Quantity]]</f>
        <v>1616</v>
      </c>
    </row>
    <row r="7029" spans="1:29" x14ac:dyDescent="0.3">
      <c r="A7029" t="s">
        <v>28</v>
      </c>
      <c r="B7029" t="s">
        <v>29</v>
      </c>
      <c r="C7029" t="s">
        <v>30</v>
      </c>
      <c r="D7029" t="s">
        <v>560</v>
      </c>
      <c r="E7029" t="s">
        <v>46</v>
      </c>
      <c r="F7029" t="s">
        <v>135</v>
      </c>
      <c r="G7029">
        <v>11</v>
      </c>
      <c r="H7029">
        <v>439029</v>
      </c>
      <c r="I7029" t="s">
        <v>34</v>
      </c>
      <c r="J7029" s="3">
        <v>43853</v>
      </c>
      <c r="K7029">
        <v>1000</v>
      </c>
      <c r="L7029" t="s">
        <v>27976</v>
      </c>
      <c r="M7029" t="s">
        <v>478</v>
      </c>
      <c r="N7029" t="s">
        <v>27977</v>
      </c>
      <c r="O7029" t="s">
        <v>27978</v>
      </c>
      <c r="P7029" t="s">
        <v>51</v>
      </c>
      <c r="Q7029">
        <v>11</v>
      </c>
      <c r="R7029" t="s">
        <v>40</v>
      </c>
      <c r="S7029" t="s">
        <v>79</v>
      </c>
      <c r="T7029">
        <v>89145</v>
      </c>
      <c r="U7029" s="1">
        <v>45466</v>
      </c>
      <c r="V7029" t="s">
        <v>52</v>
      </c>
      <c r="W7029">
        <v>788585</v>
      </c>
      <c r="X7029" t="s">
        <v>27979</v>
      </c>
      <c r="Y7029">
        <v>579</v>
      </c>
      <c r="Z7029">
        <v>2977</v>
      </c>
      <c r="AA7029">
        <v>4</v>
      </c>
      <c r="AB7029">
        <v>4763.2</v>
      </c>
      <c r="AC7029">
        <f>Table1_1[[#This Row],[Price]]*Table1_1[[#This Row],[Quantity]]</f>
        <v>11908</v>
      </c>
    </row>
    <row r="7030" spans="1:29" x14ac:dyDescent="0.3">
      <c r="A7030" t="s">
        <v>28</v>
      </c>
      <c r="B7030" t="s">
        <v>29</v>
      </c>
      <c r="C7030" t="s">
        <v>30</v>
      </c>
      <c r="D7030" t="s">
        <v>31</v>
      </c>
      <c r="E7030" t="s">
        <v>32</v>
      </c>
      <c r="F7030" t="s">
        <v>83</v>
      </c>
      <c r="G7030">
        <v>78</v>
      </c>
      <c r="H7030">
        <v>420874</v>
      </c>
      <c r="I7030" t="s">
        <v>58</v>
      </c>
      <c r="J7030" s="3">
        <v>43921</v>
      </c>
      <c r="K7030">
        <v>1200</v>
      </c>
      <c r="L7030" t="s">
        <v>27980</v>
      </c>
      <c r="M7030" t="s">
        <v>76</v>
      </c>
      <c r="N7030" t="s">
        <v>27981</v>
      </c>
      <c r="O7030" t="s">
        <v>27982</v>
      </c>
      <c r="P7030" t="s">
        <v>51</v>
      </c>
      <c r="Q7030">
        <v>4</v>
      </c>
      <c r="R7030" t="s">
        <v>88</v>
      </c>
      <c r="S7030" t="s">
        <v>79</v>
      </c>
      <c r="T7030">
        <v>20068</v>
      </c>
      <c r="U7030" s="1">
        <v>45562</v>
      </c>
      <c r="V7030" t="s">
        <v>180</v>
      </c>
      <c r="W7030">
        <v>531296</v>
      </c>
      <c r="X7030" t="s">
        <v>27983</v>
      </c>
      <c r="Y7030">
        <v>895</v>
      </c>
      <c r="Z7030">
        <v>2817</v>
      </c>
      <c r="AA7030">
        <v>8</v>
      </c>
      <c r="AB7030">
        <v>9014.4</v>
      </c>
      <c r="AC7030">
        <f>Table1_1[[#This Row],[Price]]*Table1_1[[#This Row],[Quantity]]</f>
        <v>22536</v>
      </c>
    </row>
    <row r="7031" spans="1:29" x14ac:dyDescent="0.3">
      <c r="A7031" t="s">
        <v>28</v>
      </c>
      <c r="B7031" t="s">
        <v>29</v>
      </c>
      <c r="C7031" t="s">
        <v>30</v>
      </c>
      <c r="D7031" t="s">
        <v>560</v>
      </c>
      <c r="E7031" t="s">
        <v>32</v>
      </c>
      <c r="F7031" t="s">
        <v>135</v>
      </c>
      <c r="G7031">
        <v>86</v>
      </c>
      <c r="H7031">
        <v>435659</v>
      </c>
      <c r="I7031" t="s">
        <v>34</v>
      </c>
      <c r="J7031" s="3">
        <v>44023</v>
      </c>
      <c r="K7031">
        <v>800</v>
      </c>
      <c r="L7031" t="s">
        <v>27984</v>
      </c>
      <c r="M7031" t="s">
        <v>263</v>
      </c>
      <c r="N7031" t="s">
        <v>27985</v>
      </c>
      <c r="O7031" t="s">
        <v>27986</v>
      </c>
      <c r="P7031" t="s">
        <v>87</v>
      </c>
      <c r="Q7031">
        <v>15</v>
      </c>
      <c r="R7031" t="s">
        <v>88</v>
      </c>
      <c r="S7031" t="s">
        <v>63</v>
      </c>
      <c r="T7031">
        <v>68891</v>
      </c>
      <c r="U7031" s="1">
        <v>45468</v>
      </c>
      <c r="V7031" t="s">
        <v>52</v>
      </c>
      <c r="W7031">
        <v>206328</v>
      </c>
      <c r="X7031" t="s">
        <v>27987</v>
      </c>
      <c r="Y7031">
        <v>204</v>
      </c>
      <c r="Z7031">
        <v>2528</v>
      </c>
      <c r="AA7031">
        <v>5</v>
      </c>
      <c r="AB7031">
        <v>5056</v>
      </c>
      <c r="AC7031">
        <f>Table1_1[[#This Row],[Price]]*Table1_1[[#This Row],[Quantity]]</f>
        <v>12640</v>
      </c>
    </row>
    <row r="7032" spans="1:29" x14ac:dyDescent="0.3">
      <c r="A7032" t="s">
        <v>28</v>
      </c>
      <c r="B7032" t="s">
        <v>29</v>
      </c>
      <c r="C7032" t="s">
        <v>157</v>
      </c>
      <c r="D7032" t="s">
        <v>248</v>
      </c>
      <c r="E7032" t="s">
        <v>56</v>
      </c>
      <c r="F7032" t="s">
        <v>355</v>
      </c>
      <c r="G7032">
        <v>97</v>
      </c>
      <c r="H7032">
        <v>405503</v>
      </c>
      <c r="I7032" t="s">
        <v>58</v>
      </c>
      <c r="J7032" s="3">
        <v>44203</v>
      </c>
      <c r="K7032">
        <v>1200</v>
      </c>
      <c r="L7032" t="s">
        <v>27988</v>
      </c>
      <c r="M7032" t="s">
        <v>244</v>
      </c>
      <c r="N7032" t="s">
        <v>27989</v>
      </c>
      <c r="O7032" t="s">
        <v>27990</v>
      </c>
      <c r="P7032" t="s">
        <v>39</v>
      </c>
      <c r="Q7032">
        <v>3</v>
      </c>
      <c r="R7032" t="s">
        <v>40</v>
      </c>
      <c r="S7032" t="s">
        <v>41</v>
      </c>
      <c r="T7032">
        <v>52970</v>
      </c>
      <c r="U7032" s="1">
        <v>45374</v>
      </c>
      <c r="V7032" t="s">
        <v>72</v>
      </c>
      <c r="W7032">
        <v>475793</v>
      </c>
      <c r="X7032" t="s">
        <v>26781</v>
      </c>
      <c r="Y7032">
        <v>720</v>
      </c>
      <c r="Z7032">
        <v>973</v>
      </c>
      <c r="AA7032">
        <v>3</v>
      </c>
      <c r="AB7032">
        <v>1167.6000000000001</v>
      </c>
      <c r="AC7032">
        <f>Table1_1[[#This Row],[Price]]*Table1_1[[#This Row],[Quantity]]</f>
        <v>2919</v>
      </c>
    </row>
    <row r="7033" spans="1:29" x14ac:dyDescent="0.3">
      <c r="A7033" t="s">
        <v>28</v>
      </c>
      <c r="B7033" t="s">
        <v>29</v>
      </c>
      <c r="C7033" t="s">
        <v>30</v>
      </c>
      <c r="D7033" t="s">
        <v>170</v>
      </c>
      <c r="E7033" t="s">
        <v>56</v>
      </c>
      <c r="F7033" t="s">
        <v>106</v>
      </c>
      <c r="G7033">
        <v>75</v>
      </c>
      <c r="H7033">
        <v>412555</v>
      </c>
      <c r="I7033" t="s">
        <v>58</v>
      </c>
      <c r="J7033" s="3">
        <v>45128</v>
      </c>
      <c r="K7033">
        <v>1400</v>
      </c>
      <c r="L7033" t="s">
        <v>27992</v>
      </c>
      <c r="M7033" t="s">
        <v>1291</v>
      </c>
      <c r="N7033" t="s">
        <v>27993</v>
      </c>
      <c r="O7033" t="s">
        <v>27994</v>
      </c>
      <c r="P7033" t="s">
        <v>71</v>
      </c>
      <c r="Q7033">
        <v>12</v>
      </c>
      <c r="R7033" t="s">
        <v>88</v>
      </c>
      <c r="S7033" t="s">
        <v>118</v>
      </c>
      <c r="T7033">
        <v>57872</v>
      </c>
      <c r="U7033" s="1">
        <v>45365</v>
      </c>
      <c r="V7033" t="s">
        <v>72</v>
      </c>
      <c r="W7033">
        <v>208735</v>
      </c>
      <c r="X7033" t="s">
        <v>22655</v>
      </c>
      <c r="Y7033">
        <v>891</v>
      </c>
      <c r="Z7033">
        <v>2447</v>
      </c>
      <c r="AA7033">
        <v>3</v>
      </c>
      <c r="AB7033">
        <v>2936.4</v>
      </c>
      <c r="AC7033">
        <f>Table1_1[[#This Row],[Price]]*Table1_1[[#This Row],[Quantity]]</f>
        <v>7341</v>
      </c>
    </row>
    <row r="7034" spans="1:29" x14ac:dyDescent="0.3">
      <c r="A7034" t="s">
        <v>28</v>
      </c>
      <c r="B7034" t="s">
        <v>29</v>
      </c>
      <c r="C7034" t="s">
        <v>148</v>
      </c>
      <c r="D7034" t="s">
        <v>82</v>
      </c>
      <c r="E7034" t="s">
        <v>46</v>
      </c>
      <c r="F7034" t="s">
        <v>33</v>
      </c>
      <c r="G7034">
        <v>38</v>
      </c>
      <c r="H7034">
        <v>426989</v>
      </c>
      <c r="I7034" t="s">
        <v>34</v>
      </c>
      <c r="J7034" s="3">
        <v>44669</v>
      </c>
      <c r="K7034">
        <v>1200</v>
      </c>
      <c r="L7034" t="s">
        <v>27995</v>
      </c>
      <c r="M7034" t="s">
        <v>818</v>
      </c>
      <c r="N7034" t="s">
        <v>27996</v>
      </c>
      <c r="O7034" t="s">
        <v>27997</v>
      </c>
      <c r="P7034" t="s">
        <v>87</v>
      </c>
      <c r="Q7034">
        <v>8</v>
      </c>
      <c r="R7034" t="s">
        <v>88</v>
      </c>
      <c r="S7034" t="s">
        <v>63</v>
      </c>
      <c r="T7034">
        <v>91837</v>
      </c>
      <c r="U7034" s="1">
        <v>45331</v>
      </c>
      <c r="V7034" t="s">
        <v>119</v>
      </c>
      <c r="W7034">
        <v>628312</v>
      </c>
      <c r="X7034" t="s">
        <v>27998</v>
      </c>
      <c r="Y7034">
        <v>508</v>
      </c>
      <c r="Z7034">
        <v>1291</v>
      </c>
      <c r="AA7034">
        <v>7</v>
      </c>
      <c r="AB7034">
        <v>3614.8</v>
      </c>
      <c r="AC7034">
        <f>Table1_1[[#This Row],[Price]]*Table1_1[[#This Row],[Quantity]]</f>
        <v>9037</v>
      </c>
    </row>
    <row r="7035" spans="1:29" x14ac:dyDescent="0.3">
      <c r="A7035" t="s">
        <v>28</v>
      </c>
      <c r="B7035" t="s">
        <v>29</v>
      </c>
      <c r="C7035" t="s">
        <v>54</v>
      </c>
      <c r="D7035" t="s">
        <v>142</v>
      </c>
      <c r="E7035" t="s">
        <v>32</v>
      </c>
      <c r="F7035" t="s">
        <v>175</v>
      </c>
      <c r="G7035">
        <v>94</v>
      </c>
      <c r="H7035">
        <v>422941</v>
      </c>
      <c r="I7035" t="s">
        <v>58</v>
      </c>
      <c r="J7035" s="3">
        <v>45611</v>
      </c>
      <c r="K7035">
        <v>1400</v>
      </c>
      <c r="L7035" t="s">
        <v>27999</v>
      </c>
      <c r="M7035" t="s">
        <v>319</v>
      </c>
      <c r="N7035" t="s">
        <v>28000</v>
      </c>
      <c r="O7035" t="s">
        <v>28001</v>
      </c>
      <c r="P7035" t="s">
        <v>51</v>
      </c>
      <c r="Q7035">
        <v>18</v>
      </c>
      <c r="R7035" t="s">
        <v>40</v>
      </c>
      <c r="S7035" t="s">
        <v>79</v>
      </c>
      <c r="T7035">
        <v>46424</v>
      </c>
      <c r="U7035" s="1">
        <v>45451</v>
      </c>
      <c r="V7035" t="s">
        <v>52</v>
      </c>
      <c r="W7035">
        <v>226756</v>
      </c>
      <c r="X7035" t="s">
        <v>28002</v>
      </c>
      <c r="Y7035">
        <v>783</v>
      </c>
      <c r="Z7035">
        <v>1938</v>
      </c>
      <c r="AA7035">
        <v>1</v>
      </c>
      <c r="AB7035">
        <v>775.2</v>
      </c>
      <c r="AC7035">
        <f>Table1_1[[#This Row],[Price]]*Table1_1[[#This Row],[Quantity]]</f>
        <v>1938</v>
      </c>
    </row>
    <row r="7036" spans="1:29" x14ac:dyDescent="0.3">
      <c r="A7036" t="s">
        <v>28</v>
      </c>
      <c r="B7036" t="s">
        <v>29</v>
      </c>
      <c r="C7036" t="s">
        <v>30</v>
      </c>
      <c r="D7036" t="s">
        <v>621</v>
      </c>
      <c r="E7036" t="s">
        <v>32</v>
      </c>
      <c r="F7036" t="s">
        <v>135</v>
      </c>
      <c r="G7036">
        <v>77</v>
      </c>
      <c r="H7036">
        <v>413346</v>
      </c>
      <c r="I7036" t="s">
        <v>34</v>
      </c>
      <c r="J7036" s="3">
        <v>44883</v>
      </c>
      <c r="K7036">
        <v>1100</v>
      </c>
      <c r="L7036" t="s">
        <v>28003</v>
      </c>
      <c r="M7036" t="s">
        <v>919</v>
      </c>
      <c r="N7036" t="s">
        <v>28004</v>
      </c>
      <c r="O7036" t="s">
        <v>28005</v>
      </c>
      <c r="P7036" t="s">
        <v>87</v>
      </c>
      <c r="Q7036">
        <v>6</v>
      </c>
      <c r="R7036" t="s">
        <v>88</v>
      </c>
      <c r="S7036" t="s">
        <v>41</v>
      </c>
      <c r="T7036">
        <v>98473</v>
      </c>
      <c r="U7036" s="1">
        <v>45347</v>
      </c>
      <c r="V7036" t="s">
        <v>119</v>
      </c>
      <c r="W7036">
        <v>117564</v>
      </c>
      <c r="X7036" t="s">
        <v>28006</v>
      </c>
      <c r="Y7036">
        <v>285</v>
      </c>
      <c r="Z7036">
        <v>1919</v>
      </c>
      <c r="AA7036">
        <v>3</v>
      </c>
      <c r="AB7036">
        <v>2302.8000000000002</v>
      </c>
      <c r="AC7036">
        <f>Table1_1[[#This Row],[Price]]*Table1_1[[#This Row],[Quantity]]</f>
        <v>5757</v>
      </c>
    </row>
    <row r="7037" spans="1:29" x14ac:dyDescent="0.3">
      <c r="A7037" t="s">
        <v>28</v>
      </c>
      <c r="B7037" t="s">
        <v>29</v>
      </c>
      <c r="C7037" t="s">
        <v>157</v>
      </c>
      <c r="D7037" t="s">
        <v>621</v>
      </c>
      <c r="E7037" t="s">
        <v>46</v>
      </c>
      <c r="F7037" t="s">
        <v>57</v>
      </c>
      <c r="G7037">
        <v>52</v>
      </c>
      <c r="H7037">
        <v>410884</v>
      </c>
      <c r="I7037" t="s">
        <v>58</v>
      </c>
      <c r="J7037" s="3">
        <v>44286</v>
      </c>
      <c r="K7037">
        <v>1000</v>
      </c>
      <c r="L7037" t="s">
        <v>28007</v>
      </c>
      <c r="M7037" t="s">
        <v>263</v>
      </c>
      <c r="N7037" t="s">
        <v>28008</v>
      </c>
      <c r="O7037" t="s">
        <v>28009</v>
      </c>
      <c r="P7037" t="s">
        <v>87</v>
      </c>
      <c r="Q7037">
        <v>15</v>
      </c>
      <c r="R7037" t="s">
        <v>88</v>
      </c>
      <c r="S7037" t="s">
        <v>63</v>
      </c>
      <c r="T7037">
        <v>15129</v>
      </c>
      <c r="U7037" s="1">
        <v>45405</v>
      </c>
      <c r="V7037" t="s">
        <v>80</v>
      </c>
      <c r="W7037">
        <v>748425</v>
      </c>
      <c r="X7037" t="s">
        <v>28010</v>
      </c>
      <c r="Y7037">
        <v>732</v>
      </c>
      <c r="Z7037">
        <v>2451</v>
      </c>
      <c r="AA7037">
        <v>7</v>
      </c>
      <c r="AB7037">
        <v>6862.8</v>
      </c>
      <c r="AC7037">
        <f>Table1_1[[#This Row],[Price]]*Table1_1[[#This Row],[Quantity]]</f>
        <v>17157</v>
      </c>
    </row>
    <row r="7038" spans="1:29" x14ac:dyDescent="0.3">
      <c r="A7038" t="s">
        <v>28</v>
      </c>
      <c r="B7038" t="s">
        <v>29</v>
      </c>
      <c r="C7038" t="s">
        <v>54</v>
      </c>
      <c r="D7038" t="s">
        <v>566</v>
      </c>
      <c r="E7038" t="s">
        <v>32</v>
      </c>
      <c r="F7038" t="s">
        <v>175</v>
      </c>
      <c r="G7038">
        <v>36</v>
      </c>
      <c r="H7038">
        <v>410605</v>
      </c>
      <c r="I7038" t="s">
        <v>34</v>
      </c>
      <c r="J7038" s="3">
        <v>45248</v>
      </c>
      <c r="K7038">
        <v>1300</v>
      </c>
      <c r="L7038" t="s">
        <v>28011</v>
      </c>
      <c r="M7038" t="s">
        <v>670</v>
      </c>
      <c r="N7038" t="s">
        <v>28012</v>
      </c>
      <c r="O7038" t="s">
        <v>28013</v>
      </c>
      <c r="P7038" t="s">
        <v>87</v>
      </c>
      <c r="Q7038">
        <v>11</v>
      </c>
      <c r="R7038" t="s">
        <v>40</v>
      </c>
      <c r="S7038" t="s">
        <v>79</v>
      </c>
      <c r="T7038">
        <v>53434</v>
      </c>
      <c r="U7038" s="1">
        <v>45629</v>
      </c>
      <c r="V7038" t="s">
        <v>259</v>
      </c>
      <c r="W7038">
        <v>749830</v>
      </c>
      <c r="X7038" t="s">
        <v>28014</v>
      </c>
      <c r="Y7038">
        <v>818</v>
      </c>
      <c r="Z7038">
        <v>2921</v>
      </c>
      <c r="AA7038">
        <v>6</v>
      </c>
      <c r="AB7038">
        <v>7010.4000000000015</v>
      </c>
      <c r="AC7038">
        <f>Table1_1[[#This Row],[Price]]*Table1_1[[#This Row],[Quantity]]</f>
        <v>17526</v>
      </c>
    </row>
    <row r="7039" spans="1:29" x14ac:dyDescent="0.3">
      <c r="A7039" t="s">
        <v>28</v>
      </c>
      <c r="B7039" t="s">
        <v>29</v>
      </c>
      <c r="C7039" t="s">
        <v>66</v>
      </c>
      <c r="D7039" t="s">
        <v>237</v>
      </c>
      <c r="E7039" t="s">
        <v>46</v>
      </c>
      <c r="F7039" t="s">
        <v>355</v>
      </c>
      <c r="G7039">
        <v>17</v>
      </c>
      <c r="H7039">
        <v>410163</v>
      </c>
      <c r="I7039" t="s">
        <v>34</v>
      </c>
      <c r="J7039" s="3">
        <v>44266</v>
      </c>
      <c r="K7039">
        <v>1100</v>
      </c>
      <c r="L7039" t="s">
        <v>28016</v>
      </c>
      <c r="M7039" t="s">
        <v>1072</v>
      </c>
      <c r="N7039" t="s">
        <v>28017</v>
      </c>
      <c r="O7039" t="s">
        <v>28018</v>
      </c>
      <c r="P7039" t="s">
        <v>51</v>
      </c>
      <c r="Q7039">
        <v>19</v>
      </c>
      <c r="R7039" t="s">
        <v>40</v>
      </c>
      <c r="S7039" t="s">
        <v>41</v>
      </c>
      <c r="T7039">
        <v>63396</v>
      </c>
      <c r="U7039" s="1">
        <v>45612</v>
      </c>
      <c r="V7039" t="s">
        <v>42</v>
      </c>
      <c r="W7039">
        <v>715068</v>
      </c>
      <c r="X7039" t="s">
        <v>28019</v>
      </c>
      <c r="Y7039">
        <v>766</v>
      </c>
      <c r="Z7039">
        <v>1650</v>
      </c>
      <c r="AA7039">
        <v>4</v>
      </c>
      <c r="AB7039">
        <v>2640</v>
      </c>
      <c r="AC7039">
        <f>Table1_1[[#This Row],[Price]]*Table1_1[[#This Row],[Quantity]]</f>
        <v>6600</v>
      </c>
    </row>
    <row r="7040" spans="1:29" x14ac:dyDescent="0.3">
      <c r="A7040" t="s">
        <v>28</v>
      </c>
      <c r="B7040" t="s">
        <v>29</v>
      </c>
      <c r="C7040" t="s">
        <v>148</v>
      </c>
      <c r="D7040" t="s">
        <v>566</v>
      </c>
      <c r="E7040" t="s">
        <v>46</v>
      </c>
      <c r="F7040" t="s">
        <v>83</v>
      </c>
      <c r="G7040">
        <v>96</v>
      </c>
      <c r="H7040">
        <v>432923</v>
      </c>
      <c r="I7040" t="s">
        <v>34</v>
      </c>
      <c r="J7040" s="3">
        <v>45271</v>
      </c>
      <c r="K7040">
        <v>1400</v>
      </c>
      <c r="L7040" t="s">
        <v>28020</v>
      </c>
      <c r="M7040" t="s">
        <v>542</v>
      </c>
      <c r="N7040" t="s">
        <v>28021</v>
      </c>
      <c r="O7040" t="s">
        <v>28022</v>
      </c>
      <c r="P7040" t="s">
        <v>71</v>
      </c>
      <c r="Q7040">
        <v>18</v>
      </c>
      <c r="R7040" t="s">
        <v>40</v>
      </c>
      <c r="S7040" t="s">
        <v>63</v>
      </c>
      <c r="T7040">
        <v>19589</v>
      </c>
      <c r="U7040" s="1">
        <v>45324</v>
      </c>
      <c r="V7040" t="s">
        <v>119</v>
      </c>
      <c r="W7040">
        <v>405805</v>
      </c>
      <c r="X7040" t="s">
        <v>28023</v>
      </c>
      <c r="Y7040">
        <v>423</v>
      </c>
      <c r="Z7040">
        <v>1702</v>
      </c>
      <c r="AA7040">
        <v>7</v>
      </c>
      <c r="AB7040">
        <v>4765.6000000000004</v>
      </c>
      <c r="AC7040">
        <f>Table1_1[[#This Row],[Price]]*Table1_1[[#This Row],[Quantity]]</f>
        <v>11914</v>
      </c>
    </row>
    <row r="7041" spans="1:29" x14ac:dyDescent="0.3">
      <c r="A7041" t="s">
        <v>28</v>
      </c>
      <c r="B7041" t="s">
        <v>29</v>
      </c>
      <c r="C7041" t="s">
        <v>66</v>
      </c>
      <c r="D7041" t="s">
        <v>338</v>
      </c>
      <c r="E7041" t="s">
        <v>32</v>
      </c>
      <c r="F7041" t="s">
        <v>150</v>
      </c>
      <c r="G7041">
        <v>12</v>
      </c>
      <c r="H7041">
        <v>417787</v>
      </c>
      <c r="I7041" t="s">
        <v>34</v>
      </c>
      <c r="J7041" s="3">
        <v>45199</v>
      </c>
      <c r="K7041">
        <v>1100</v>
      </c>
      <c r="L7041" t="s">
        <v>28024</v>
      </c>
      <c r="M7041" t="s">
        <v>1366</v>
      </c>
      <c r="N7041" t="s">
        <v>28025</v>
      </c>
      <c r="O7041" t="s">
        <v>28026</v>
      </c>
      <c r="P7041" t="s">
        <v>51</v>
      </c>
      <c r="Q7041">
        <v>14</v>
      </c>
      <c r="R7041" t="s">
        <v>40</v>
      </c>
      <c r="S7041" t="s">
        <v>79</v>
      </c>
      <c r="T7041">
        <v>21814</v>
      </c>
      <c r="U7041" s="1">
        <v>45452</v>
      </c>
      <c r="V7041" t="s">
        <v>52</v>
      </c>
      <c r="W7041">
        <v>292700</v>
      </c>
      <c r="X7041" t="s">
        <v>13013</v>
      </c>
      <c r="Y7041">
        <v>345</v>
      </c>
      <c r="Z7041">
        <v>1170</v>
      </c>
      <c r="AA7041">
        <v>1</v>
      </c>
      <c r="AB7041">
        <v>468</v>
      </c>
      <c r="AC7041">
        <f>Table1_1[[#This Row],[Price]]*Table1_1[[#This Row],[Quantity]]</f>
        <v>1170</v>
      </c>
    </row>
    <row r="7042" spans="1:29" x14ac:dyDescent="0.3">
      <c r="A7042" t="s">
        <v>28</v>
      </c>
      <c r="B7042" t="s">
        <v>29</v>
      </c>
      <c r="C7042" t="s">
        <v>30</v>
      </c>
      <c r="D7042" t="s">
        <v>92</v>
      </c>
      <c r="E7042" t="s">
        <v>32</v>
      </c>
      <c r="F7042" t="s">
        <v>135</v>
      </c>
      <c r="G7042">
        <v>8</v>
      </c>
      <c r="H7042">
        <v>410593</v>
      </c>
      <c r="I7042" t="s">
        <v>34</v>
      </c>
      <c r="J7042" s="3">
        <v>45333</v>
      </c>
      <c r="K7042">
        <v>800</v>
      </c>
      <c r="L7042" t="s">
        <v>28027</v>
      </c>
      <c r="M7042" t="s">
        <v>843</v>
      </c>
      <c r="N7042" t="s">
        <v>28028</v>
      </c>
      <c r="O7042" t="s">
        <v>28029</v>
      </c>
      <c r="P7042" t="s">
        <v>87</v>
      </c>
      <c r="Q7042">
        <v>19</v>
      </c>
      <c r="R7042" t="s">
        <v>88</v>
      </c>
      <c r="S7042" t="s">
        <v>118</v>
      </c>
      <c r="T7042">
        <v>63437</v>
      </c>
      <c r="U7042" s="1">
        <v>45313</v>
      </c>
      <c r="V7042" t="s">
        <v>111</v>
      </c>
      <c r="W7042">
        <v>119396</v>
      </c>
      <c r="X7042" t="s">
        <v>3190</v>
      </c>
      <c r="Y7042">
        <v>308</v>
      </c>
      <c r="Z7042">
        <v>741</v>
      </c>
      <c r="AA7042">
        <v>4</v>
      </c>
      <c r="AB7042">
        <v>1185.6000000000001</v>
      </c>
      <c r="AC7042">
        <f>Table1_1[[#This Row],[Price]]*Table1_1[[#This Row],[Quantity]]</f>
        <v>2964</v>
      </c>
    </row>
    <row r="7043" spans="1:29" x14ac:dyDescent="0.3">
      <c r="A7043" t="s">
        <v>28</v>
      </c>
      <c r="B7043" t="s">
        <v>29</v>
      </c>
      <c r="C7043" t="s">
        <v>148</v>
      </c>
      <c r="D7043" t="s">
        <v>267</v>
      </c>
      <c r="E7043" t="s">
        <v>56</v>
      </c>
      <c r="F7043" t="s">
        <v>175</v>
      </c>
      <c r="G7043">
        <v>17</v>
      </c>
      <c r="H7043">
        <v>401151</v>
      </c>
      <c r="I7043" t="s">
        <v>58</v>
      </c>
      <c r="J7043" s="3">
        <v>44612</v>
      </c>
      <c r="K7043">
        <v>800</v>
      </c>
      <c r="L7043" t="s">
        <v>28031</v>
      </c>
      <c r="M7043" t="s">
        <v>269</v>
      </c>
      <c r="N7043" t="s">
        <v>28032</v>
      </c>
      <c r="O7043" t="s">
        <v>28033</v>
      </c>
      <c r="P7043" t="s">
        <v>39</v>
      </c>
      <c r="Q7043">
        <v>18</v>
      </c>
      <c r="R7043" t="s">
        <v>40</v>
      </c>
      <c r="S7043" t="s">
        <v>79</v>
      </c>
      <c r="T7043">
        <v>36809</v>
      </c>
      <c r="U7043" s="1">
        <v>45549</v>
      </c>
      <c r="V7043" t="s">
        <v>180</v>
      </c>
      <c r="W7043">
        <v>936646</v>
      </c>
      <c r="X7043" t="s">
        <v>19246</v>
      </c>
      <c r="Y7043">
        <v>977</v>
      </c>
      <c r="Z7043">
        <v>1351</v>
      </c>
      <c r="AA7043">
        <v>1</v>
      </c>
      <c r="AB7043">
        <v>540.4</v>
      </c>
      <c r="AC7043">
        <f>Table1_1[[#This Row],[Price]]*Table1_1[[#This Row],[Quantity]]</f>
        <v>1351</v>
      </c>
    </row>
    <row r="7044" spans="1:29" x14ac:dyDescent="0.3">
      <c r="A7044" t="s">
        <v>28</v>
      </c>
      <c r="B7044" t="s">
        <v>29</v>
      </c>
      <c r="C7044" t="s">
        <v>54</v>
      </c>
      <c r="D7044" t="s">
        <v>467</v>
      </c>
      <c r="E7044" t="s">
        <v>32</v>
      </c>
      <c r="F7044" t="s">
        <v>106</v>
      </c>
      <c r="G7044">
        <v>13</v>
      </c>
      <c r="H7044">
        <v>438719</v>
      </c>
      <c r="I7044" t="s">
        <v>58</v>
      </c>
      <c r="J7044" s="3">
        <v>44208</v>
      </c>
      <c r="K7044">
        <v>1200</v>
      </c>
      <c r="L7044" t="s">
        <v>3773</v>
      </c>
      <c r="M7044" t="s">
        <v>222</v>
      </c>
      <c r="N7044" t="s">
        <v>28034</v>
      </c>
      <c r="O7044" t="s">
        <v>28035</v>
      </c>
      <c r="P7044" t="s">
        <v>71</v>
      </c>
      <c r="Q7044">
        <v>3</v>
      </c>
      <c r="R7044" t="s">
        <v>40</v>
      </c>
      <c r="S7044" t="s">
        <v>79</v>
      </c>
      <c r="T7044">
        <v>46138</v>
      </c>
      <c r="U7044" s="1">
        <v>45304</v>
      </c>
      <c r="V7044" t="s">
        <v>111</v>
      </c>
      <c r="W7044">
        <v>441944</v>
      </c>
      <c r="X7044" t="s">
        <v>2241</v>
      </c>
      <c r="Y7044">
        <v>546</v>
      </c>
      <c r="Z7044">
        <v>2808</v>
      </c>
      <c r="AA7044">
        <v>4</v>
      </c>
      <c r="AB7044">
        <v>4492.8</v>
      </c>
      <c r="AC7044">
        <f>Table1_1[[#This Row],[Price]]*Table1_1[[#This Row],[Quantity]]</f>
        <v>11232</v>
      </c>
    </row>
    <row r="7045" spans="1:29" x14ac:dyDescent="0.3">
      <c r="A7045" t="s">
        <v>28</v>
      </c>
      <c r="B7045" t="s">
        <v>29</v>
      </c>
      <c r="C7045" t="s">
        <v>148</v>
      </c>
      <c r="D7045" t="s">
        <v>267</v>
      </c>
      <c r="E7045" t="s">
        <v>46</v>
      </c>
      <c r="F7045" t="s">
        <v>47</v>
      </c>
      <c r="G7045">
        <v>85</v>
      </c>
      <c r="H7045">
        <v>431486</v>
      </c>
      <c r="I7045" t="s">
        <v>34</v>
      </c>
      <c r="J7045" s="3">
        <v>44348</v>
      </c>
      <c r="K7045">
        <v>1100</v>
      </c>
      <c r="L7045" t="s">
        <v>28036</v>
      </c>
      <c r="M7045" t="s">
        <v>85</v>
      </c>
      <c r="N7045" t="s">
        <v>28037</v>
      </c>
      <c r="O7045" t="s">
        <v>28038</v>
      </c>
      <c r="P7045" t="s">
        <v>51</v>
      </c>
      <c r="Q7045">
        <v>9</v>
      </c>
      <c r="R7045" t="s">
        <v>40</v>
      </c>
      <c r="S7045" t="s">
        <v>118</v>
      </c>
      <c r="T7045">
        <v>37474</v>
      </c>
      <c r="U7045" s="1">
        <v>45615</v>
      </c>
      <c r="V7045" t="s">
        <v>42</v>
      </c>
      <c r="W7045">
        <v>646755</v>
      </c>
      <c r="X7045" t="s">
        <v>28039</v>
      </c>
      <c r="Y7045">
        <v>383</v>
      </c>
      <c r="Z7045">
        <v>975</v>
      </c>
      <c r="AA7045">
        <v>6</v>
      </c>
      <c r="AB7045">
        <v>2340</v>
      </c>
      <c r="AC7045">
        <f>Table1_1[[#This Row],[Price]]*Table1_1[[#This Row],[Quantity]]</f>
        <v>5850</v>
      </c>
    </row>
    <row r="7046" spans="1:29" x14ac:dyDescent="0.3">
      <c r="A7046" t="s">
        <v>28</v>
      </c>
      <c r="B7046" t="s">
        <v>29</v>
      </c>
      <c r="C7046" t="s">
        <v>148</v>
      </c>
      <c r="D7046" t="s">
        <v>98</v>
      </c>
      <c r="E7046" t="s">
        <v>32</v>
      </c>
      <c r="F7046" t="s">
        <v>106</v>
      </c>
      <c r="G7046">
        <v>71</v>
      </c>
      <c r="H7046">
        <v>402346</v>
      </c>
      <c r="I7046" t="s">
        <v>34</v>
      </c>
      <c r="J7046" s="3">
        <v>44171</v>
      </c>
      <c r="K7046">
        <v>1300</v>
      </c>
      <c r="L7046" t="s">
        <v>28040</v>
      </c>
      <c r="M7046" t="s">
        <v>496</v>
      </c>
      <c r="N7046" t="s">
        <v>28041</v>
      </c>
      <c r="O7046">
        <v>8936072635</v>
      </c>
      <c r="P7046" t="s">
        <v>39</v>
      </c>
      <c r="Q7046">
        <v>7</v>
      </c>
      <c r="R7046" t="s">
        <v>88</v>
      </c>
      <c r="S7046" t="s">
        <v>79</v>
      </c>
      <c r="T7046">
        <v>80430</v>
      </c>
      <c r="U7046" s="1">
        <v>45580</v>
      </c>
      <c r="V7046" t="s">
        <v>155</v>
      </c>
      <c r="W7046">
        <v>111124</v>
      </c>
      <c r="X7046" t="s">
        <v>28042</v>
      </c>
      <c r="Y7046">
        <v>760</v>
      </c>
      <c r="Z7046">
        <v>2649</v>
      </c>
      <c r="AA7046">
        <v>4</v>
      </c>
      <c r="AB7046">
        <v>4238.4000000000015</v>
      </c>
      <c r="AC7046">
        <f>Table1_1[[#This Row],[Price]]*Table1_1[[#This Row],[Quantity]]</f>
        <v>10596</v>
      </c>
    </row>
    <row r="7047" spans="1:29" x14ac:dyDescent="0.3">
      <c r="A7047" t="s">
        <v>28</v>
      </c>
      <c r="B7047" t="s">
        <v>29</v>
      </c>
      <c r="C7047" t="s">
        <v>44</v>
      </c>
      <c r="D7047" t="s">
        <v>82</v>
      </c>
      <c r="E7047" t="s">
        <v>32</v>
      </c>
      <c r="F7047" t="s">
        <v>47</v>
      </c>
      <c r="G7047">
        <v>46</v>
      </c>
      <c r="H7047">
        <v>411881</v>
      </c>
      <c r="I7047" t="s">
        <v>34</v>
      </c>
      <c r="J7047" s="3">
        <v>44355</v>
      </c>
      <c r="K7047">
        <v>1200</v>
      </c>
      <c r="L7047" t="s">
        <v>28043</v>
      </c>
      <c r="M7047" t="s">
        <v>1072</v>
      </c>
      <c r="N7047" t="s">
        <v>28044</v>
      </c>
      <c r="O7047">
        <v>1917268121</v>
      </c>
      <c r="P7047" t="s">
        <v>39</v>
      </c>
      <c r="Q7047">
        <v>17</v>
      </c>
      <c r="R7047" t="s">
        <v>88</v>
      </c>
      <c r="S7047" t="s">
        <v>41</v>
      </c>
      <c r="T7047">
        <v>74498</v>
      </c>
      <c r="U7047" s="1">
        <v>45503</v>
      </c>
      <c r="V7047" t="s">
        <v>126</v>
      </c>
      <c r="W7047">
        <v>855916</v>
      </c>
      <c r="X7047" t="s">
        <v>28045</v>
      </c>
      <c r="Y7047">
        <v>499</v>
      </c>
      <c r="Z7047">
        <v>1664</v>
      </c>
      <c r="AA7047">
        <v>6</v>
      </c>
      <c r="AB7047">
        <v>3993.6000000000004</v>
      </c>
      <c r="AC7047">
        <f>Table1_1[[#This Row],[Price]]*Table1_1[[#This Row],[Quantity]]</f>
        <v>9984</v>
      </c>
    </row>
    <row r="7048" spans="1:29" x14ac:dyDescent="0.3">
      <c r="A7048" t="s">
        <v>28</v>
      </c>
      <c r="B7048" t="s">
        <v>29</v>
      </c>
      <c r="C7048" t="s">
        <v>157</v>
      </c>
      <c r="D7048" t="s">
        <v>248</v>
      </c>
      <c r="E7048" t="s">
        <v>46</v>
      </c>
      <c r="F7048" t="s">
        <v>135</v>
      </c>
      <c r="G7048">
        <v>69</v>
      </c>
      <c r="H7048">
        <v>424168</v>
      </c>
      <c r="I7048" t="s">
        <v>34</v>
      </c>
      <c r="J7048" s="3">
        <v>43841</v>
      </c>
      <c r="K7048">
        <v>1400</v>
      </c>
      <c r="L7048" t="s">
        <v>7490</v>
      </c>
      <c r="M7048" t="s">
        <v>2538</v>
      </c>
      <c r="N7048" t="s">
        <v>28047</v>
      </c>
      <c r="O7048" t="s">
        <v>28048</v>
      </c>
      <c r="P7048" t="s">
        <v>51</v>
      </c>
      <c r="Q7048">
        <v>15</v>
      </c>
      <c r="R7048" t="s">
        <v>40</v>
      </c>
      <c r="S7048" t="s">
        <v>63</v>
      </c>
      <c r="T7048">
        <v>67608</v>
      </c>
      <c r="U7048" s="1">
        <v>45516</v>
      </c>
      <c r="V7048" t="s">
        <v>64</v>
      </c>
      <c r="W7048">
        <v>387423</v>
      </c>
      <c r="X7048" t="s">
        <v>15036</v>
      </c>
      <c r="Y7048">
        <v>481</v>
      </c>
      <c r="Z7048">
        <v>2452</v>
      </c>
      <c r="AA7048">
        <v>4</v>
      </c>
      <c r="AB7048">
        <v>3923.2000000000003</v>
      </c>
      <c r="AC7048">
        <f>Table1_1[[#This Row],[Price]]*Table1_1[[#This Row],[Quantity]]</f>
        <v>9808</v>
      </c>
    </row>
    <row r="7049" spans="1:29" x14ac:dyDescent="0.3">
      <c r="A7049" t="s">
        <v>28</v>
      </c>
      <c r="B7049" t="s">
        <v>29</v>
      </c>
      <c r="C7049" t="s">
        <v>193</v>
      </c>
      <c r="D7049" t="s">
        <v>616</v>
      </c>
      <c r="E7049" t="s">
        <v>32</v>
      </c>
      <c r="F7049" t="s">
        <v>135</v>
      </c>
      <c r="G7049">
        <v>28</v>
      </c>
      <c r="H7049">
        <v>412747</v>
      </c>
      <c r="I7049" t="s">
        <v>34</v>
      </c>
      <c r="J7049" s="3">
        <v>45557</v>
      </c>
      <c r="K7049">
        <v>800</v>
      </c>
      <c r="L7049" t="s">
        <v>28049</v>
      </c>
      <c r="M7049" t="s">
        <v>394</v>
      </c>
      <c r="N7049" t="s">
        <v>28050</v>
      </c>
      <c r="O7049" t="s">
        <v>28051</v>
      </c>
      <c r="P7049" t="s">
        <v>39</v>
      </c>
      <c r="Q7049">
        <v>6</v>
      </c>
      <c r="R7049" t="s">
        <v>40</v>
      </c>
      <c r="S7049" t="s">
        <v>63</v>
      </c>
      <c r="T7049">
        <v>13559</v>
      </c>
      <c r="U7049" s="1">
        <v>45454</v>
      </c>
      <c r="V7049" t="s">
        <v>52</v>
      </c>
      <c r="W7049">
        <v>226670</v>
      </c>
      <c r="X7049" t="s">
        <v>28052</v>
      </c>
      <c r="Y7049">
        <v>843</v>
      </c>
      <c r="Z7049">
        <v>2398</v>
      </c>
      <c r="AA7049">
        <v>8</v>
      </c>
      <c r="AB7049">
        <v>7673.6</v>
      </c>
      <c r="AC7049">
        <f>Table1_1[[#This Row],[Price]]*Table1_1[[#This Row],[Quantity]]</f>
        <v>19184</v>
      </c>
    </row>
    <row r="7050" spans="1:29" x14ac:dyDescent="0.3">
      <c r="A7050" t="s">
        <v>28</v>
      </c>
      <c r="B7050" t="s">
        <v>29</v>
      </c>
      <c r="C7050" t="s">
        <v>44</v>
      </c>
      <c r="D7050" t="s">
        <v>637</v>
      </c>
      <c r="E7050" t="s">
        <v>32</v>
      </c>
      <c r="F7050" t="s">
        <v>113</v>
      </c>
      <c r="G7050">
        <v>57</v>
      </c>
      <c r="H7050">
        <v>421120</v>
      </c>
      <c r="I7050" t="s">
        <v>34</v>
      </c>
      <c r="J7050" s="3">
        <v>44538</v>
      </c>
      <c r="K7050">
        <v>1000</v>
      </c>
      <c r="L7050" t="s">
        <v>28053</v>
      </c>
      <c r="M7050" t="s">
        <v>313</v>
      </c>
      <c r="N7050" t="s">
        <v>28054</v>
      </c>
      <c r="O7050">
        <v>7554535035</v>
      </c>
      <c r="P7050" t="s">
        <v>51</v>
      </c>
      <c r="Q7050">
        <v>13</v>
      </c>
      <c r="R7050" t="s">
        <v>40</v>
      </c>
      <c r="S7050" t="s">
        <v>118</v>
      </c>
      <c r="T7050">
        <v>58479</v>
      </c>
      <c r="U7050" s="1">
        <v>45478</v>
      </c>
      <c r="V7050" t="s">
        <v>126</v>
      </c>
      <c r="W7050">
        <v>726973</v>
      </c>
      <c r="X7050" t="s">
        <v>2350</v>
      </c>
      <c r="Y7050">
        <v>238</v>
      </c>
      <c r="Z7050">
        <v>2687</v>
      </c>
      <c r="AA7050">
        <v>2</v>
      </c>
      <c r="AB7050">
        <v>2149.6</v>
      </c>
      <c r="AC7050">
        <f>Table1_1[[#This Row],[Price]]*Table1_1[[#This Row],[Quantity]]</f>
        <v>5374</v>
      </c>
    </row>
    <row r="7051" spans="1:29" x14ac:dyDescent="0.3">
      <c r="A7051" t="s">
        <v>28</v>
      </c>
      <c r="B7051" t="s">
        <v>29</v>
      </c>
      <c r="C7051" t="s">
        <v>66</v>
      </c>
      <c r="D7051" t="s">
        <v>566</v>
      </c>
      <c r="E7051" t="s">
        <v>56</v>
      </c>
      <c r="F7051" t="s">
        <v>135</v>
      </c>
      <c r="G7051">
        <v>98</v>
      </c>
      <c r="H7051">
        <v>401968</v>
      </c>
      <c r="I7051" t="s">
        <v>34</v>
      </c>
      <c r="J7051" s="3">
        <v>45091</v>
      </c>
      <c r="K7051">
        <v>1200</v>
      </c>
      <c r="L7051" t="s">
        <v>28055</v>
      </c>
      <c r="M7051" t="s">
        <v>818</v>
      </c>
      <c r="N7051" t="s">
        <v>28056</v>
      </c>
      <c r="O7051" t="s">
        <v>28057</v>
      </c>
      <c r="P7051" t="s">
        <v>87</v>
      </c>
      <c r="Q7051">
        <v>12</v>
      </c>
      <c r="R7051" t="s">
        <v>88</v>
      </c>
      <c r="S7051" t="s">
        <v>63</v>
      </c>
      <c r="T7051">
        <v>12281</v>
      </c>
      <c r="U7051" s="1">
        <v>45305</v>
      </c>
      <c r="V7051" t="s">
        <v>111</v>
      </c>
      <c r="W7051">
        <v>534513</v>
      </c>
      <c r="X7051" t="s">
        <v>28058</v>
      </c>
      <c r="Y7051">
        <v>322</v>
      </c>
      <c r="Z7051">
        <v>926</v>
      </c>
      <c r="AA7051">
        <v>5</v>
      </c>
      <c r="AB7051">
        <v>1852</v>
      </c>
      <c r="AC7051">
        <f>Table1_1[[#This Row],[Price]]*Table1_1[[#This Row],[Quantity]]</f>
        <v>4630</v>
      </c>
    </row>
    <row r="7052" spans="1:29" x14ac:dyDescent="0.3">
      <c r="A7052" t="s">
        <v>28</v>
      </c>
      <c r="B7052" t="s">
        <v>29</v>
      </c>
      <c r="C7052" t="s">
        <v>66</v>
      </c>
      <c r="D7052" t="s">
        <v>317</v>
      </c>
      <c r="E7052" t="s">
        <v>32</v>
      </c>
      <c r="F7052" t="s">
        <v>83</v>
      </c>
      <c r="G7052">
        <v>44</v>
      </c>
      <c r="H7052">
        <v>411383</v>
      </c>
      <c r="I7052" t="s">
        <v>58</v>
      </c>
      <c r="J7052" s="3">
        <v>44842</v>
      </c>
      <c r="K7052">
        <v>1200</v>
      </c>
      <c r="L7052" t="s">
        <v>24520</v>
      </c>
      <c r="M7052" t="s">
        <v>1253</v>
      </c>
      <c r="N7052" t="s">
        <v>28059</v>
      </c>
      <c r="O7052" t="s">
        <v>28060</v>
      </c>
      <c r="P7052" t="s">
        <v>71</v>
      </c>
      <c r="Q7052">
        <v>15</v>
      </c>
      <c r="R7052" t="s">
        <v>40</v>
      </c>
      <c r="S7052" t="s">
        <v>79</v>
      </c>
      <c r="T7052">
        <v>42260</v>
      </c>
      <c r="U7052" s="1">
        <v>45397</v>
      </c>
      <c r="V7052" t="s">
        <v>80</v>
      </c>
      <c r="W7052">
        <v>191620</v>
      </c>
      <c r="X7052" t="s">
        <v>28061</v>
      </c>
      <c r="Y7052">
        <v>839</v>
      </c>
      <c r="Z7052">
        <v>2102</v>
      </c>
      <c r="AA7052">
        <v>8</v>
      </c>
      <c r="AB7052">
        <v>6726.4000000000015</v>
      </c>
      <c r="AC7052">
        <f>Table1_1[[#This Row],[Price]]*Table1_1[[#This Row],[Quantity]]</f>
        <v>16816</v>
      </c>
    </row>
    <row r="7053" spans="1:29" x14ac:dyDescent="0.3">
      <c r="A7053" t="s">
        <v>28</v>
      </c>
      <c r="B7053" t="s">
        <v>29</v>
      </c>
      <c r="C7053" t="s">
        <v>193</v>
      </c>
      <c r="D7053" t="s">
        <v>187</v>
      </c>
      <c r="E7053" t="s">
        <v>32</v>
      </c>
      <c r="F7053" t="s">
        <v>83</v>
      </c>
      <c r="G7053">
        <v>19</v>
      </c>
      <c r="H7053">
        <v>407677</v>
      </c>
      <c r="I7053" t="s">
        <v>34</v>
      </c>
      <c r="J7053" s="3">
        <v>45202</v>
      </c>
      <c r="K7053">
        <v>800</v>
      </c>
      <c r="L7053" t="s">
        <v>28062</v>
      </c>
      <c r="M7053" t="s">
        <v>1305</v>
      </c>
      <c r="N7053" t="s">
        <v>28063</v>
      </c>
      <c r="O7053" t="s">
        <v>28064</v>
      </c>
      <c r="P7053" t="s">
        <v>71</v>
      </c>
      <c r="Q7053">
        <v>20</v>
      </c>
      <c r="R7053" t="s">
        <v>88</v>
      </c>
      <c r="S7053" t="s">
        <v>79</v>
      </c>
      <c r="T7053">
        <v>48826</v>
      </c>
      <c r="U7053" s="1">
        <v>45500</v>
      </c>
      <c r="V7053" t="s">
        <v>126</v>
      </c>
      <c r="W7053">
        <v>309751</v>
      </c>
      <c r="X7053" t="s">
        <v>28065</v>
      </c>
      <c r="Y7053">
        <v>731</v>
      </c>
      <c r="Z7053">
        <v>628</v>
      </c>
      <c r="AA7053">
        <v>6</v>
      </c>
      <c r="AB7053">
        <v>1507.2</v>
      </c>
      <c r="AC7053">
        <f>Table1_1[[#This Row],[Price]]*Table1_1[[#This Row],[Quantity]]</f>
        <v>3768</v>
      </c>
    </row>
    <row r="7054" spans="1:29" x14ac:dyDescent="0.3">
      <c r="A7054" t="s">
        <v>28</v>
      </c>
      <c r="B7054" t="s">
        <v>29</v>
      </c>
      <c r="C7054" t="s">
        <v>91</v>
      </c>
      <c r="D7054" t="s">
        <v>349</v>
      </c>
      <c r="E7054" t="s">
        <v>56</v>
      </c>
      <c r="F7054" t="s">
        <v>57</v>
      </c>
      <c r="G7054">
        <v>56</v>
      </c>
      <c r="H7054">
        <v>427087</v>
      </c>
      <c r="I7054" t="s">
        <v>58</v>
      </c>
      <c r="J7054" s="3">
        <v>44566</v>
      </c>
      <c r="K7054">
        <v>1000</v>
      </c>
      <c r="L7054" t="s">
        <v>5107</v>
      </c>
      <c r="M7054" t="s">
        <v>172</v>
      </c>
      <c r="N7054" t="s">
        <v>28066</v>
      </c>
      <c r="O7054" t="s">
        <v>28067</v>
      </c>
      <c r="P7054" t="s">
        <v>39</v>
      </c>
      <c r="Q7054">
        <v>19</v>
      </c>
      <c r="R7054" t="s">
        <v>40</v>
      </c>
      <c r="S7054" t="s">
        <v>63</v>
      </c>
      <c r="T7054">
        <v>58131</v>
      </c>
      <c r="U7054" s="1">
        <v>45604</v>
      </c>
      <c r="V7054" t="s">
        <v>42</v>
      </c>
      <c r="W7054">
        <v>759261</v>
      </c>
      <c r="X7054" t="s">
        <v>28068</v>
      </c>
      <c r="Y7054">
        <v>571</v>
      </c>
      <c r="Z7054">
        <v>1736</v>
      </c>
      <c r="AA7054">
        <v>5</v>
      </c>
      <c r="AB7054">
        <v>3472</v>
      </c>
      <c r="AC7054">
        <f>Table1_1[[#This Row],[Price]]*Table1_1[[#This Row],[Quantity]]</f>
        <v>8680</v>
      </c>
    </row>
    <row r="7055" spans="1:29" x14ac:dyDescent="0.3">
      <c r="A7055" t="s">
        <v>28</v>
      </c>
      <c r="B7055" t="s">
        <v>29</v>
      </c>
      <c r="C7055" t="s">
        <v>54</v>
      </c>
      <c r="D7055" t="s">
        <v>142</v>
      </c>
      <c r="E7055" t="s">
        <v>56</v>
      </c>
      <c r="F7055" t="s">
        <v>33</v>
      </c>
      <c r="G7055">
        <v>9</v>
      </c>
      <c r="H7055">
        <v>408731</v>
      </c>
      <c r="I7055" t="s">
        <v>34</v>
      </c>
      <c r="J7055" s="3">
        <v>45235</v>
      </c>
      <c r="K7055">
        <v>1200</v>
      </c>
      <c r="L7055" t="s">
        <v>25680</v>
      </c>
      <c r="M7055" t="s">
        <v>49</v>
      </c>
      <c r="N7055" t="s">
        <v>28069</v>
      </c>
      <c r="O7055" t="s">
        <v>28070</v>
      </c>
      <c r="P7055" t="s">
        <v>39</v>
      </c>
      <c r="Q7055">
        <v>16</v>
      </c>
      <c r="R7055" t="s">
        <v>88</v>
      </c>
      <c r="S7055" t="s">
        <v>118</v>
      </c>
      <c r="T7055">
        <v>97881</v>
      </c>
      <c r="U7055" s="1">
        <v>45415</v>
      </c>
      <c r="V7055" t="s">
        <v>140</v>
      </c>
      <c r="W7055">
        <v>683211</v>
      </c>
      <c r="X7055" t="s">
        <v>28071</v>
      </c>
      <c r="Y7055">
        <v>447</v>
      </c>
      <c r="Z7055">
        <v>1961</v>
      </c>
      <c r="AA7055">
        <v>8</v>
      </c>
      <c r="AB7055">
        <v>6275.2000000000007</v>
      </c>
      <c r="AC7055">
        <f>Table1_1[[#This Row],[Price]]*Table1_1[[#This Row],[Quantity]]</f>
        <v>15688</v>
      </c>
    </row>
    <row r="7056" spans="1:29" x14ac:dyDescent="0.3">
      <c r="A7056" t="s">
        <v>28</v>
      </c>
      <c r="B7056" t="s">
        <v>29</v>
      </c>
      <c r="C7056" t="s">
        <v>91</v>
      </c>
      <c r="D7056" t="s">
        <v>421</v>
      </c>
      <c r="E7056" t="s">
        <v>46</v>
      </c>
      <c r="F7056" t="s">
        <v>47</v>
      </c>
      <c r="G7056">
        <v>18</v>
      </c>
      <c r="H7056">
        <v>424876</v>
      </c>
      <c r="I7056" t="s">
        <v>34</v>
      </c>
      <c r="J7056" s="3">
        <v>44890</v>
      </c>
      <c r="K7056">
        <v>1300</v>
      </c>
      <c r="L7056" t="s">
        <v>28073</v>
      </c>
      <c r="M7056" t="s">
        <v>137</v>
      </c>
      <c r="N7056" t="s">
        <v>28074</v>
      </c>
      <c r="O7056" t="s">
        <v>28075</v>
      </c>
      <c r="P7056" t="s">
        <v>87</v>
      </c>
      <c r="Q7056">
        <v>10</v>
      </c>
      <c r="R7056" t="s">
        <v>88</v>
      </c>
      <c r="S7056" t="s">
        <v>118</v>
      </c>
      <c r="T7056">
        <v>51919</v>
      </c>
      <c r="U7056" s="1">
        <v>45591</v>
      </c>
      <c r="V7056" t="s">
        <v>155</v>
      </c>
      <c r="W7056">
        <v>751776</v>
      </c>
      <c r="X7056" t="s">
        <v>28076</v>
      </c>
      <c r="Y7056">
        <v>340</v>
      </c>
      <c r="Z7056">
        <v>1436</v>
      </c>
      <c r="AA7056">
        <v>4</v>
      </c>
      <c r="AB7056">
        <v>2297.6</v>
      </c>
      <c r="AC7056">
        <f>Table1_1[[#This Row],[Price]]*Table1_1[[#This Row],[Quantity]]</f>
        <v>5744</v>
      </c>
    </row>
    <row r="7057" spans="1:29" x14ac:dyDescent="0.3">
      <c r="A7057" t="s">
        <v>28</v>
      </c>
      <c r="B7057" t="s">
        <v>29</v>
      </c>
      <c r="C7057" t="s">
        <v>54</v>
      </c>
      <c r="D7057" t="s">
        <v>170</v>
      </c>
      <c r="E7057" t="s">
        <v>46</v>
      </c>
      <c r="F7057" t="s">
        <v>113</v>
      </c>
      <c r="G7057">
        <v>23</v>
      </c>
      <c r="H7057">
        <v>413845</v>
      </c>
      <c r="I7057" t="s">
        <v>34</v>
      </c>
      <c r="J7057" s="3">
        <v>45493</v>
      </c>
      <c r="K7057">
        <v>800</v>
      </c>
      <c r="L7057" t="s">
        <v>28077</v>
      </c>
      <c r="M7057" t="s">
        <v>172</v>
      </c>
      <c r="N7057" t="s">
        <v>28078</v>
      </c>
      <c r="O7057" t="s">
        <v>28079</v>
      </c>
      <c r="P7057" t="s">
        <v>71</v>
      </c>
      <c r="Q7057">
        <v>17</v>
      </c>
      <c r="R7057" t="s">
        <v>40</v>
      </c>
      <c r="S7057" t="s">
        <v>118</v>
      </c>
      <c r="T7057">
        <v>59984</v>
      </c>
      <c r="U7057" s="1">
        <v>45509</v>
      </c>
      <c r="V7057" t="s">
        <v>64</v>
      </c>
      <c r="W7057">
        <v>146917</v>
      </c>
      <c r="X7057" t="s">
        <v>28080</v>
      </c>
      <c r="Y7057">
        <v>296</v>
      </c>
      <c r="Z7057">
        <v>1636</v>
      </c>
      <c r="AA7057">
        <v>7</v>
      </c>
      <c r="AB7057">
        <v>4580.8</v>
      </c>
      <c r="AC7057">
        <f>Table1_1[[#This Row],[Price]]*Table1_1[[#This Row],[Quantity]]</f>
        <v>11452</v>
      </c>
    </row>
    <row r="7058" spans="1:29" x14ac:dyDescent="0.3">
      <c r="A7058" t="s">
        <v>28</v>
      </c>
      <c r="B7058" t="s">
        <v>29</v>
      </c>
      <c r="C7058" t="s">
        <v>91</v>
      </c>
      <c r="D7058" t="s">
        <v>237</v>
      </c>
      <c r="E7058" t="s">
        <v>32</v>
      </c>
      <c r="F7058" t="s">
        <v>175</v>
      </c>
      <c r="G7058">
        <v>75</v>
      </c>
      <c r="H7058">
        <v>413896</v>
      </c>
      <c r="I7058" t="s">
        <v>58</v>
      </c>
      <c r="J7058" s="3">
        <v>44285</v>
      </c>
      <c r="K7058">
        <v>1200</v>
      </c>
      <c r="L7058" t="s">
        <v>28081</v>
      </c>
      <c r="M7058" t="s">
        <v>137</v>
      </c>
      <c r="N7058" t="s">
        <v>28082</v>
      </c>
      <c r="O7058" t="s">
        <v>28083</v>
      </c>
      <c r="P7058" t="s">
        <v>87</v>
      </c>
      <c r="Q7058">
        <v>20</v>
      </c>
      <c r="R7058" t="s">
        <v>88</v>
      </c>
      <c r="S7058" t="s">
        <v>118</v>
      </c>
      <c r="T7058">
        <v>64441</v>
      </c>
      <c r="U7058" s="1">
        <v>45388</v>
      </c>
      <c r="V7058" t="s">
        <v>80</v>
      </c>
      <c r="W7058">
        <v>736941</v>
      </c>
      <c r="X7058" t="s">
        <v>28084</v>
      </c>
      <c r="Y7058">
        <v>726</v>
      </c>
      <c r="Z7058">
        <v>2597</v>
      </c>
      <c r="AA7058">
        <v>3</v>
      </c>
      <c r="AB7058">
        <v>3116.4</v>
      </c>
      <c r="AC7058">
        <f>Table1_1[[#This Row],[Price]]*Table1_1[[#This Row],[Quantity]]</f>
        <v>7791</v>
      </c>
    </row>
    <row r="7059" spans="1:29" x14ac:dyDescent="0.3">
      <c r="A7059" t="s">
        <v>28</v>
      </c>
      <c r="B7059" t="s">
        <v>29</v>
      </c>
      <c r="C7059" t="s">
        <v>30</v>
      </c>
      <c r="D7059" t="s">
        <v>142</v>
      </c>
      <c r="E7059" t="s">
        <v>32</v>
      </c>
      <c r="F7059" t="s">
        <v>113</v>
      </c>
      <c r="G7059">
        <v>77</v>
      </c>
      <c r="H7059">
        <v>431699</v>
      </c>
      <c r="I7059" t="s">
        <v>34</v>
      </c>
      <c r="J7059" s="3">
        <v>44670</v>
      </c>
      <c r="K7059">
        <v>1200</v>
      </c>
      <c r="L7059" t="s">
        <v>28085</v>
      </c>
      <c r="M7059" t="s">
        <v>1030</v>
      </c>
      <c r="N7059" t="s">
        <v>28086</v>
      </c>
      <c r="O7059" t="s">
        <v>28087</v>
      </c>
      <c r="P7059" t="s">
        <v>51</v>
      </c>
      <c r="Q7059">
        <v>12</v>
      </c>
      <c r="R7059" t="s">
        <v>40</v>
      </c>
      <c r="S7059" t="s">
        <v>118</v>
      </c>
      <c r="T7059">
        <v>84592</v>
      </c>
      <c r="U7059" s="1">
        <v>45426</v>
      </c>
      <c r="V7059" t="s">
        <v>140</v>
      </c>
      <c r="W7059">
        <v>770637</v>
      </c>
      <c r="X7059" t="s">
        <v>28088</v>
      </c>
      <c r="Y7059">
        <v>818</v>
      </c>
      <c r="Z7059">
        <v>2429</v>
      </c>
      <c r="AA7059">
        <v>2</v>
      </c>
      <c r="AB7059">
        <v>1943.2</v>
      </c>
      <c r="AC7059">
        <f>Table1_1[[#This Row],[Price]]*Table1_1[[#This Row],[Quantity]]</f>
        <v>4858</v>
      </c>
    </row>
    <row r="7060" spans="1:29" x14ac:dyDescent="0.3">
      <c r="A7060" t="s">
        <v>28</v>
      </c>
      <c r="B7060" t="s">
        <v>29</v>
      </c>
      <c r="C7060" t="s">
        <v>54</v>
      </c>
      <c r="D7060" t="s">
        <v>546</v>
      </c>
      <c r="E7060" t="s">
        <v>32</v>
      </c>
      <c r="F7060" t="s">
        <v>355</v>
      </c>
      <c r="G7060">
        <v>69</v>
      </c>
      <c r="H7060">
        <v>431750</v>
      </c>
      <c r="I7060" t="s">
        <v>58</v>
      </c>
      <c r="J7060" s="3">
        <v>44132</v>
      </c>
      <c r="K7060">
        <v>950</v>
      </c>
      <c r="L7060" t="s">
        <v>28089</v>
      </c>
      <c r="M7060" t="s">
        <v>205</v>
      </c>
      <c r="N7060" t="s">
        <v>28090</v>
      </c>
      <c r="O7060">
        <v>9461275632</v>
      </c>
      <c r="P7060" t="s">
        <v>71</v>
      </c>
      <c r="Q7060">
        <v>15</v>
      </c>
      <c r="R7060" t="s">
        <v>88</v>
      </c>
      <c r="S7060" t="s">
        <v>79</v>
      </c>
      <c r="T7060">
        <v>32815</v>
      </c>
      <c r="U7060" s="1">
        <v>45347</v>
      </c>
      <c r="V7060" t="s">
        <v>119</v>
      </c>
      <c r="W7060">
        <v>576906</v>
      </c>
      <c r="X7060" t="s">
        <v>28091</v>
      </c>
      <c r="Y7060">
        <v>667</v>
      </c>
      <c r="Z7060">
        <v>2237</v>
      </c>
      <c r="AA7060">
        <v>5</v>
      </c>
      <c r="AB7060">
        <v>4474</v>
      </c>
      <c r="AC7060">
        <f>Table1_1[[#This Row],[Price]]*Table1_1[[#This Row],[Quantity]]</f>
        <v>11185</v>
      </c>
    </row>
    <row r="7061" spans="1:29" x14ac:dyDescent="0.3">
      <c r="A7061" t="s">
        <v>28</v>
      </c>
      <c r="B7061" t="s">
        <v>29</v>
      </c>
      <c r="C7061" t="s">
        <v>193</v>
      </c>
      <c r="D7061" t="s">
        <v>611</v>
      </c>
      <c r="E7061" t="s">
        <v>56</v>
      </c>
      <c r="F7061" t="s">
        <v>57</v>
      </c>
      <c r="G7061">
        <v>79</v>
      </c>
      <c r="H7061">
        <v>408638</v>
      </c>
      <c r="I7061" t="s">
        <v>34</v>
      </c>
      <c r="J7061" s="3">
        <v>45301</v>
      </c>
      <c r="K7061">
        <v>950</v>
      </c>
      <c r="L7061" t="s">
        <v>28092</v>
      </c>
      <c r="M7061" t="s">
        <v>434</v>
      </c>
      <c r="N7061" t="s">
        <v>28093</v>
      </c>
      <c r="O7061">
        <v>-879</v>
      </c>
      <c r="P7061" t="s">
        <v>71</v>
      </c>
      <c r="Q7061">
        <v>7</v>
      </c>
      <c r="R7061" t="s">
        <v>40</v>
      </c>
      <c r="S7061" t="s">
        <v>118</v>
      </c>
      <c r="T7061">
        <v>58911</v>
      </c>
      <c r="U7061" s="1">
        <v>45466</v>
      </c>
      <c r="V7061" t="s">
        <v>52</v>
      </c>
      <c r="W7061">
        <v>623762</v>
      </c>
      <c r="X7061" t="s">
        <v>28094</v>
      </c>
      <c r="Y7061">
        <v>898</v>
      </c>
      <c r="Z7061">
        <v>1940</v>
      </c>
      <c r="AA7061">
        <v>6</v>
      </c>
      <c r="AB7061">
        <v>4656</v>
      </c>
      <c r="AC7061">
        <f>Table1_1[[#This Row],[Price]]*Table1_1[[#This Row],[Quantity]]</f>
        <v>11640</v>
      </c>
    </row>
    <row r="7062" spans="1:29" x14ac:dyDescent="0.3">
      <c r="A7062" t="s">
        <v>28</v>
      </c>
      <c r="B7062" t="s">
        <v>29</v>
      </c>
      <c r="C7062" t="s">
        <v>91</v>
      </c>
      <c r="D7062" t="s">
        <v>421</v>
      </c>
      <c r="E7062" t="s">
        <v>46</v>
      </c>
      <c r="F7062" t="s">
        <v>83</v>
      </c>
      <c r="G7062">
        <v>1</v>
      </c>
      <c r="H7062">
        <v>426052</v>
      </c>
      <c r="I7062" t="s">
        <v>58</v>
      </c>
      <c r="J7062" s="3">
        <v>44158</v>
      </c>
      <c r="K7062">
        <v>1300</v>
      </c>
      <c r="L7062" t="s">
        <v>28095</v>
      </c>
      <c r="M7062" t="s">
        <v>1488</v>
      </c>
      <c r="N7062" t="s">
        <v>28096</v>
      </c>
      <c r="O7062" t="s">
        <v>28097</v>
      </c>
      <c r="P7062" t="s">
        <v>87</v>
      </c>
      <c r="Q7062">
        <v>5</v>
      </c>
      <c r="R7062" t="s">
        <v>40</v>
      </c>
      <c r="S7062" t="s">
        <v>118</v>
      </c>
      <c r="T7062">
        <v>33401</v>
      </c>
      <c r="U7062" s="1">
        <v>45296</v>
      </c>
      <c r="V7062" t="s">
        <v>111</v>
      </c>
      <c r="W7062">
        <v>472735</v>
      </c>
      <c r="X7062" t="s">
        <v>28098</v>
      </c>
      <c r="Y7062">
        <v>730</v>
      </c>
      <c r="Z7062">
        <v>1434</v>
      </c>
      <c r="AA7062">
        <v>6</v>
      </c>
      <c r="AB7062">
        <v>3441.6000000000004</v>
      </c>
      <c r="AC7062">
        <f>Table1_1[[#This Row],[Price]]*Table1_1[[#This Row],[Quantity]]</f>
        <v>8604</v>
      </c>
    </row>
    <row r="7063" spans="1:29" x14ac:dyDescent="0.3">
      <c r="A7063" t="s">
        <v>28</v>
      </c>
      <c r="B7063" t="s">
        <v>29</v>
      </c>
      <c r="C7063" t="s">
        <v>54</v>
      </c>
      <c r="D7063" t="s">
        <v>237</v>
      </c>
      <c r="E7063" t="s">
        <v>32</v>
      </c>
      <c r="F7063" t="s">
        <v>106</v>
      </c>
      <c r="G7063">
        <v>9</v>
      </c>
      <c r="H7063">
        <v>409104</v>
      </c>
      <c r="I7063" t="s">
        <v>58</v>
      </c>
      <c r="J7063" s="3">
        <v>45165</v>
      </c>
      <c r="K7063">
        <v>1100</v>
      </c>
      <c r="L7063" t="s">
        <v>28099</v>
      </c>
      <c r="M7063" t="s">
        <v>1058</v>
      </c>
      <c r="N7063" t="s">
        <v>28100</v>
      </c>
      <c r="O7063" t="s">
        <v>28101</v>
      </c>
      <c r="P7063" t="s">
        <v>87</v>
      </c>
      <c r="Q7063">
        <v>3</v>
      </c>
      <c r="R7063" t="s">
        <v>40</v>
      </c>
      <c r="S7063" t="s">
        <v>41</v>
      </c>
      <c r="T7063">
        <v>19621</v>
      </c>
      <c r="U7063" s="1">
        <v>45499</v>
      </c>
      <c r="V7063" t="s">
        <v>126</v>
      </c>
      <c r="W7063">
        <v>655210</v>
      </c>
      <c r="X7063" t="s">
        <v>28102</v>
      </c>
      <c r="Y7063">
        <v>627</v>
      </c>
      <c r="Z7063">
        <v>1788</v>
      </c>
      <c r="AA7063">
        <v>6</v>
      </c>
      <c r="AB7063">
        <v>4291.2</v>
      </c>
      <c r="AC7063">
        <f>Table1_1[[#This Row],[Price]]*Table1_1[[#This Row],[Quantity]]</f>
        <v>10728</v>
      </c>
    </row>
    <row r="7064" spans="1:29" x14ac:dyDescent="0.3">
      <c r="A7064" t="s">
        <v>28</v>
      </c>
      <c r="B7064" t="s">
        <v>29</v>
      </c>
      <c r="C7064" t="s">
        <v>193</v>
      </c>
      <c r="D7064" t="s">
        <v>98</v>
      </c>
      <c r="E7064" t="s">
        <v>46</v>
      </c>
      <c r="F7064" t="s">
        <v>113</v>
      </c>
      <c r="G7064">
        <v>46</v>
      </c>
      <c r="H7064">
        <v>422751</v>
      </c>
      <c r="I7064" t="s">
        <v>58</v>
      </c>
      <c r="J7064" s="3">
        <v>44205</v>
      </c>
      <c r="K7064">
        <v>1100</v>
      </c>
      <c r="L7064" t="s">
        <v>28103</v>
      </c>
      <c r="M7064" t="s">
        <v>216</v>
      </c>
      <c r="N7064" t="s">
        <v>28104</v>
      </c>
      <c r="O7064" t="s">
        <v>28105</v>
      </c>
      <c r="P7064" t="s">
        <v>39</v>
      </c>
      <c r="Q7064">
        <v>3</v>
      </c>
      <c r="R7064" t="s">
        <v>88</v>
      </c>
      <c r="S7064" t="s">
        <v>63</v>
      </c>
      <c r="T7064">
        <v>38510</v>
      </c>
      <c r="U7064" s="1">
        <v>45558</v>
      </c>
      <c r="V7064" t="s">
        <v>180</v>
      </c>
      <c r="W7064">
        <v>482938</v>
      </c>
      <c r="X7064" t="s">
        <v>28106</v>
      </c>
      <c r="Y7064">
        <v>941</v>
      </c>
      <c r="Z7064">
        <v>968</v>
      </c>
      <c r="AA7064">
        <v>2</v>
      </c>
      <c r="AB7064">
        <v>774.40000000000009</v>
      </c>
      <c r="AC7064">
        <f>Table1_1[[#This Row],[Price]]*Table1_1[[#This Row],[Quantity]]</f>
        <v>1936</v>
      </c>
    </row>
    <row r="7065" spans="1:29" x14ac:dyDescent="0.3">
      <c r="A7065" t="s">
        <v>28</v>
      </c>
      <c r="B7065" t="s">
        <v>29</v>
      </c>
      <c r="C7065" t="s">
        <v>54</v>
      </c>
      <c r="D7065" t="s">
        <v>45</v>
      </c>
      <c r="E7065" t="s">
        <v>56</v>
      </c>
      <c r="F7065" t="s">
        <v>47</v>
      </c>
      <c r="G7065">
        <v>57</v>
      </c>
      <c r="H7065">
        <v>409899</v>
      </c>
      <c r="I7065" t="s">
        <v>34</v>
      </c>
      <c r="J7065" s="3">
        <v>44947</v>
      </c>
      <c r="K7065">
        <v>1200</v>
      </c>
      <c r="L7065" t="s">
        <v>9248</v>
      </c>
      <c r="M7065" t="s">
        <v>159</v>
      </c>
      <c r="N7065" t="s">
        <v>28107</v>
      </c>
      <c r="O7065" t="s">
        <v>28108</v>
      </c>
      <c r="P7065" t="s">
        <v>51</v>
      </c>
      <c r="Q7065">
        <v>12</v>
      </c>
      <c r="R7065" t="s">
        <v>88</v>
      </c>
      <c r="S7065" t="s">
        <v>79</v>
      </c>
      <c r="T7065">
        <v>50538</v>
      </c>
      <c r="U7065" s="1">
        <v>45390</v>
      </c>
      <c r="V7065" t="s">
        <v>80</v>
      </c>
      <c r="W7065">
        <v>119238</v>
      </c>
      <c r="X7065" t="s">
        <v>28109</v>
      </c>
      <c r="Y7065">
        <v>467</v>
      </c>
      <c r="Z7065">
        <v>1810</v>
      </c>
      <c r="AA7065">
        <v>4</v>
      </c>
      <c r="AB7065">
        <v>2896</v>
      </c>
      <c r="AC7065">
        <f>Table1_1[[#This Row],[Price]]*Table1_1[[#This Row],[Quantity]]</f>
        <v>7240</v>
      </c>
    </row>
    <row r="7066" spans="1:29" x14ac:dyDescent="0.3">
      <c r="A7066" t="s">
        <v>28</v>
      </c>
      <c r="B7066" t="s">
        <v>29</v>
      </c>
      <c r="C7066" t="s">
        <v>91</v>
      </c>
      <c r="D7066" t="s">
        <v>546</v>
      </c>
      <c r="E7066" t="s">
        <v>46</v>
      </c>
      <c r="F7066" t="s">
        <v>135</v>
      </c>
      <c r="G7066">
        <v>82</v>
      </c>
      <c r="H7066">
        <v>421339</v>
      </c>
      <c r="I7066" t="s">
        <v>34</v>
      </c>
      <c r="J7066" s="3">
        <v>44967</v>
      </c>
      <c r="K7066">
        <v>1000</v>
      </c>
      <c r="L7066" t="s">
        <v>28110</v>
      </c>
      <c r="M7066" t="s">
        <v>49</v>
      </c>
      <c r="N7066" t="s">
        <v>28111</v>
      </c>
      <c r="O7066" t="s">
        <v>28112</v>
      </c>
      <c r="P7066" t="s">
        <v>71</v>
      </c>
      <c r="Q7066">
        <v>11</v>
      </c>
      <c r="R7066" t="s">
        <v>88</v>
      </c>
      <c r="S7066" t="s">
        <v>63</v>
      </c>
      <c r="T7066">
        <v>67119</v>
      </c>
      <c r="U7066" s="1">
        <v>45400</v>
      </c>
      <c r="V7066" t="s">
        <v>80</v>
      </c>
      <c r="W7066">
        <v>621155</v>
      </c>
      <c r="X7066" t="s">
        <v>4518</v>
      </c>
      <c r="Y7066">
        <v>564</v>
      </c>
      <c r="Z7066">
        <v>981</v>
      </c>
      <c r="AA7066">
        <v>8</v>
      </c>
      <c r="AB7066">
        <v>3139.2000000000003</v>
      </c>
      <c r="AC7066">
        <f>Table1_1[[#This Row],[Price]]*Table1_1[[#This Row],[Quantity]]</f>
        <v>7848</v>
      </c>
    </row>
    <row r="7067" spans="1:29" x14ac:dyDescent="0.3">
      <c r="A7067" t="s">
        <v>28</v>
      </c>
      <c r="B7067" t="s">
        <v>29</v>
      </c>
      <c r="C7067" t="s">
        <v>44</v>
      </c>
      <c r="D7067" t="s">
        <v>227</v>
      </c>
      <c r="E7067" t="s">
        <v>56</v>
      </c>
      <c r="F7067" t="s">
        <v>83</v>
      </c>
      <c r="G7067">
        <v>34</v>
      </c>
      <c r="H7067">
        <v>426260</v>
      </c>
      <c r="I7067" t="s">
        <v>58</v>
      </c>
      <c r="J7067" s="3">
        <v>44608</v>
      </c>
      <c r="K7067">
        <v>1200</v>
      </c>
      <c r="L7067" t="s">
        <v>28113</v>
      </c>
      <c r="M7067" t="s">
        <v>552</v>
      </c>
      <c r="N7067" t="s">
        <v>28114</v>
      </c>
      <c r="O7067">
        <v>8071161191</v>
      </c>
      <c r="P7067" t="s">
        <v>39</v>
      </c>
      <c r="Q7067">
        <v>20</v>
      </c>
      <c r="R7067" t="s">
        <v>40</v>
      </c>
      <c r="S7067" t="s">
        <v>118</v>
      </c>
      <c r="T7067">
        <v>28796</v>
      </c>
      <c r="U7067" s="1">
        <v>45599</v>
      </c>
      <c r="V7067" t="s">
        <v>42</v>
      </c>
      <c r="W7067">
        <v>368592</v>
      </c>
      <c r="X7067" t="s">
        <v>28115</v>
      </c>
      <c r="Y7067">
        <v>873</v>
      </c>
      <c r="Z7067">
        <v>2671</v>
      </c>
      <c r="AA7067">
        <v>5</v>
      </c>
      <c r="AB7067">
        <v>5342</v>
      </c>
      <c r="AC7067">
        <f>Table1_1[[#This Row],[Price]]*Table1_1[[#This Row],[Quantity]]</f>
        <v>13355</v>
      </c>
    </row>
    <row r="7068" spans="1:29" x14ac:dyDescent="0.3">
      <c r="A7068" t="s">
        <v>28</v>
      </c>
      <c r="B7068" t="s">
        <v>29</v>
      </c>
      <c r="C7068" t="s">
        <v>193</v>
      </c>
      <c r="D7068" t="s">
        <v>98</v>
      </c>
      <c r="E7068" t="s">
        <v>46</v>
      </c>
      <c r="F7068" t="s">
        <v>175</v>
      </c>
      <c r="G7068">
        <v>75</v>
      </c>
      <c r="H7068">
        <v>418359</v>
      </c>
      <c r="I7068" t="s">
        <v>58</v>
      </c>
      <c r="J7068" s="3">
        <v>44361</v>
      </c>
      <c r="K7068">
        <v>1400</v>
      </c>
      <c r="L7068" t="s">
        <v>28116</v>
      </c>
      <c r="M7068" t="s">
        <v>205</v>
      </c>
      <c r="N7068" t="s">
        <v>28117</v>
      </c>
      <c r="O7068" t="s">
        <v>28118</v>
      </c>
      <c r="P7068" t="s">
        <v>39</v>
      </c>
      <c r="Q7068">
        <v>20</v>
      </c>
      <c r="R7068" t="s">
        <v>40</v>
      </c>
      <c r="S7068" t="s">
        <v>41</v>
      </c>
      <c r="T7068">
        <v>26009</v>
      </c>
      <c r="U7068" s="1">
        <v>45595</v>
      </c>
      <c r="V7068" t="s">
        <v>155</v>
      </c>
      <c r="W7068">
        <v>319237</v>
      </c>
      <c r="X7068" t="s">
        <v>28119</v>
      </c>
      <c r="Y7068">
        <v>372</v>
      </c>
      <c r="Z7068">
        <v>961</v>
      </c>
      <c r="AA7068">
        <v>3</v>
      </c>
      <c r="AB7068">
        <v>1153.2</v>
      </c>
      <c r="AC7068">
        <f>Table1_1[[#This Row],[Price]]*Table1_1[[#This Row],[Quantity]]</f>
        <v>2883</v>
      </c>
    </row>
    <row r="7069" spans="1:29" x14ac:dyDescent="0.3">
      <c r="A7069" t="s">
        <v>28</v>
      </c>
      <c r="B7069" t="s">
        <v>29</v>
      </c>
      <c r="C7069" t="s">
        <v>193</v>
      </c>
      <c r="D7069" t="s">
        <v>442</v>
      </c>
      <c r="E7069" t="s">
        <v>46</v>
      </c>
      <c r="F7069" t="s">
        <v>99</v>
      </c>
      <c r="G7069">
        <v>20</v>
      </c>
      <c r="H7069">
        <v>415981</v>
      </c>
      <c r="I7069" t="s">
        <v>34</v>
      </c>
      <c r="J7069" s="3">
        <v>44493</v>
      </c>
      <c r="K7069">
        <v>950</v>
      </c>
      <c r="L7069" t="s">
        <v>24950</v>
      </c>
      <c r="M7069" t="s">
        <v>216</v>
      </c>
      <c r="N7069" t="s">
        <v>28120</v>
      </c>
      <c r="O7069" t="s">
        <v>28121</v>
      </c>
      <c r="P7069" t="s">
        <v>39</v>
      </c>
      <c r="Q7069">
        <v>5</v>
      </c>
      <c r="R7069" t="s">
        <v>88</v>
      </c>
      <c r="S7069" t="s">
        <v>118</v>
      </c>
      <c r="T7069">
        <v>17561</v>
      </c>
      <c r="U7069" s="1">
        <v>45369</v>
      </c>
      <c r="V7069" t="s">
        <v>72</v>
      </c>
      <c r="W7069">
        <v>380075</v>
      </c>
      <c r="X7069" t="s">
        <v>28122</v>
      </c>
      <c r="Y7069">
        <v>559</v>
      </c>
      <c r="Z7069">
        <v>2540</v>
      </c>
      <c r="AA7069">
        <v>1</v>
      </c>
      <c r="AB7069">
        <v>1016</v>
      </c>
      <c r="AC7069">
        <f>Table1_1[[#This Row],[Price]]*Table1_1[[#This Row],[Quantity]]</f>
        <v>2540</v>
      </c>
    </row>
    <row r="7070" spans="1:29" x14ac:dyDescent="0.3">
      <c r="A7070" t="s">
        <v>28</v>
      </c>
      <c r="B7070" t="s">
        <v>29</v>
      </c>
      <c r="C7070" t="s">
        <v>30</v>
      </c>
      <c r="D7070" t="s">
        <v>227</v>
      </c>
      <c r="E7070" t="s">
        <v>56</v>
      </c>
      <c r="F7070" t="s">
        <v>99</v>
      </c>
      <c r="G7070">
        <v>19</v>
      </c>
      <c r="H7070">
        <v>431912</v>
      </c>
      <c r="I7070" t="s">
        <v>34</v>
      </c>
      <c r="J7070" s="3">
        <v>45395</v>
      </c>
      <c r="K7070">
        <v>950</v>
      </c>
      <c r="L7070" t="s">
        <v>1167</v>
      </c>
      <c r="M7070" t="s">
        <v>1147</v>
      </c>
      <c r="N7070" t="s">
        <v>28123</v>
      </c>
      <c r="O7070" t="s">
        <v>28124</v>
      </c>
      <c r="P7070" t="s">
        <v>51</v>
      </c>
      <c r="Q7070">
        <v>9</v>
      </c>
      <c r="R7070" t="s">
        <v>88</v>
      </c>
      <c r="S7070" t="s">
        <v>41</v>
      </c>
      <c r="T7070">
        <v>20585</v>
      </c>
      <c r="U7070" s="1">
        <v>45516</v>
      </c>
      <c r="V7070" t="s">
        <v>64</v>
      </c>
      <c r="W7070">
        <v>519603</v>
      </c>
      <c r="X7070" t="s">
        <v>28125</v>
      </c>
      <c r="Y7070">
        <v>398</v>
      </c>
      <c r="Z7070">
        <v>1796</v>
      </c>
      <c r="AA7070">
        <v>3</v>
      </c>
      <c r="AB7070">
        <v>2155.2000000000003</v>
      </c>
      <c r="AC7070">
        <f>Table1_1[[#This Row],[Price]]*Table1_1[[#This Row],[Quantity]]</f>
        <v>5388</v>
      </c>
    </row>
    <row r="7071" spans="1:29" x14ac:dyDescent="0.3">
      <c r="A7071" t="s">
        <v>28</v>
      </c>
      <c r="B7071" t="s">
        <v>29</v>
      </c>
      <c r="C7071" t="s">
        <v>66</v>
      </c>
      <c r="D7071" t="s">
        <v>364</v>
      </c>
      <c r="E7071" t="s">
        <v>56</v>
      </c>
      <c r="F7071" t="s">
        <v>47</v>
      </c>
      <c r="G7071">
        <v>55</v>
      </c>
      <c r="H7071">
        <v>428315</v>
      </c>
      <c r="I7071" t="s">
        <v>58</v>
      </c>
      <c r="J7071" s="3">
        <v>43936</v>
      </c>
      <c r="K7071">
        <v>1000</v>
      </c>
      <c r="L7071" t="s">
        <v>28127</v>
      </c>
      <c r="M7071" t="s">
        <v>1460</v>
      </c>
      <c r="N7071" t="s">
        <v>28128</v>
      </c>
      <c r="O7071">
        <v>-4313</v>
      </c>
      <c r="P7071" t="s">
        <v>71</v>
      </c>
      <c r="Q7071">
        <v>18</v>
      </c>
      <c r="R7071" t="s">
        <v>40</v>
      </c>
      <c r="S7071" t="s">
        <v>41</v>
      </c>
      <c r="T7071">
        <v>18074</v>
      </c>
      <c r="U7071" s="1">
        <v>45595</v>
      </c>
      <c r="V7071" t="s">
        <v>155</v>
      </c>
      <c r="W7071">
        <v>927472</v>
      </c>
      <c r="X7071" t="s">
        <v>28129</v>
      </c>
      <c r="Y7071">
        <v>768</v>
      </c>
      <c r="Z7071">
        <v>2291</v>
      </c>
      <c r="AA7071">
        <v>6</v>
      </c>
      <c r="AB7071">
        <v>5498.4000000000015</v>
      </c>
      <c r="AC7071">
        <f>Table1_1[[#This Row],[Price]]*Table1_1[[#This Row],[Quantity]]</f>
        <v>13746</v>
      </c>
    </row>
    <row r="7072" spans="1:29" x14ac:dyDescent="0.3">
      <c r="A7072" t="s">
        <v>28</v>
      </c>
      <c r="B7072" t="s">
        <v>29</v>
      </c>
      <c r="C7072" t="s">
        <v>30</v>
      </c>
      <c r="D7072" t="s">
        <v>92</v>
      </c>
      <c r="E7072" t="s">
        <v>32</v>
      </c>
      <c r="F7072" t="s">
        <v>106</v>
      </c>
      <c r="G7072">
        <v>25</v>
      </c>
      <c r="H7072">
        <v>414788</v>
      </c>
      <c r="I7072" t="s">
        <v>58</v>
      </c>
      <c r="J7072" s="3">
        <v>45081</v>
      </c>
      <c r="K7072">
        <v>1000</v>
      </c>
      <c r="L7072" t="s">
        <v>28131</v>
      </c>
      <c r="M7072" t="s">
        <v>351</v>
      </c>
      <c r="N7072" t="s">
        <v>28132</v>
      </c>
      <c r="O7072" t="s">
        <v>28133</v>
      </c>
      <c r="P7072" t="s">
        <v>87</v>
      </c>
      <c r="Q7072">
        <v>3</v>
      </c>
      <c r="R7072" t="s">
        <v>40</v>
      </c>
      <c r="S7072" t="s">
        <v>79</v>
      </c>
      <c r="T7072">
        <v>43768</v>
      </c>
      <c r="U7072" s="1">
        <v>45607</v>
      </c>
      <c r="V7072" t="s">
        <v>42</v>
      </c>
      <c r="W7072">
        <v>635320</v>
      </c>
      <c r="X7072" t="s">
        <v>28134</v>
      </c>
      <c r="Y7072">
        <v>860</v>
      </c>
      <c r="Z7072">
        <v>992</v>
      </c>
      <c r="AA7072">
        <v>5</v>
      </c>
      <c r="AB7072">
        <v>1984</v>
      </c>
      <c r="AC7072">
        <f>Table1_1[[#This Row],[Price]]*Table1_1[[#This Row],[Quantity]]</f>
        <v>4960</v>
      </c>
    </row>
    <row r="7073" spans="1:29" x14ac:dyDescent="0.3">
      <c r="A7073" t="s">
        <v>28</v>
      </c>
      <c r="B7073" t="s">
        <v>29</v>
      </c>
      <c r="C7073" t="s">
        <v>66</v>
      </c>
      <c r="D7073" t="s">
        <v>621</v>
      </c>
      <c r="E7073" t="s">
        <v>46</v>
      </c>
      <c r="F7073" t="s">
        <v>83</v>
      </c>
      <c r="G7073">
        <v>10</v>
      </c>
      <c r="H7073">
        <v>416871</v>
      </c>
      <c r="I7073" t="s">
        <v>34</v>
      </c>
      <c r="J7073" s="3">
        <v>44848</v>
      </c>
      <c r="K7073">
        <v>1200</v>
      </c>
      <c r="L7073" t="s">
        <v>28135</v>
      </c>
      <c r="M7073" t="s">
        <v>205</v>
      </c>
      <c r="N7073" t="s">
        <v>28136</v>
      </c>
      <c r="O7073" t="s">
        <v>28137</v>
      </c>
      <c r="P7073" t="s">
        <v>51</v>
      </c>
      <c r="Q7073">
        <v>11</v>
      </c>
      <c r="R7073" t="s">
        <v>40</v>
      </c>
      <c r="S7073" t="s">
        <v>118</v>
      </c>
      <c r="T7073">
        <v>10251</v>
      </c>
      <c r="U7073" s="1">
        <v>45420</v>
      </c>
      <c r="V7073" t="s">
        <v>140</v>
      </c>
      <c r="W7073">
        <v>906827</v>
      </c>
      <c r="X7073" t="s">
        <v>28138</v>
      </c>
      <c r="Y7073">
        <v>306</v>
      </c>
      <c r="Z7073">
        <v>2551</v>
      </c>
      <c r="AA7073">
        <v>8</v>
      </c>
      <c r="AB7073">
        <v>8163.2000000000007</v>
      </c>
      <c r="AC7073">
        <f>Table1_1[[#This Row],[Price]]*Table1_1[[#This Row],[Quantity]]</f>
        <v>20408</v>
      </c>
    </row>
    <row r="7074" spans="1:29" x14ac:dyDescent="0.3">
      <c r="A7074" t="s">
        <v>28</v>
      </c>
      <c r="B7074" t="s">
        <v>29</v>
      </c>
      <c r="C7074" t="s">
        <v>44</v>
      </c>
      <c r="D7074" t="s">
        <v>616</v>
      </c>
      <c r="E7074" t="s">
        <v>46</v>
      </c>
      <c r="F7074" t="s">
        <v>175</v>
      </c>
      <c r="G7074">
        <v>93</v>
      </c>
      <c r="H7074">
        <v>434641</v>
      </c>
      <c r="I7074" t="s">
        <v>34</v>
      </c>
      <c r="J7074" s="3">
        <v>45514</v>
      </c>
      <c r="K7074">
        <v>1200</v>
      </c>
      <c r="L7074" t="s">
        <v>28139</v>
      </c>
      <c r="M7074" t="s">
        <v>200</v>
      </c>
      <c r="N7074" t="s">
        <v>28140</v>
      </c>
      <c r="O7074" t="s">
        <v>28141</v>
      </c>
      <c r="P7074" t="s">
        <v>39</v>
      </c>
      <c r="Q7074">
        <v>6</v>
      </c>
      <c r="R7074" t="s">
        <v>88</v>
      </c>
      <c r="S7074" t="s">
        <v>63</v>
      </c>
      <c r="T7074">
        <v>78103</v>
      </c>
      <c r="U7074" s="1">
        <v>45403</v>
      </c>
      <c r="V7074" t="s">
        <v>80</v>
      </c>
      <c r="W7074">
        <v>954532</v>
      </c>
      <c r="X7074" t="s">
        <v>12890</v>
      </c>
      <c r="Y7074">
        <v>433</v>
      </c>
      <c r="Z7074">
        <v>1832</v>
      </c>
      <c r="AA7074">
        <v>8</v>
      </c>
      <c r="AB7074">
        <v>5862.4000000000015</v>
      </c>
      <c r="AC7074">
        <f>Table1_1[[#This Row],[Price]]*Table1_1[[#This Row],[Quantity]]</f>
        <v>14656</v>
      </c>
    </row>
    <row r="7075" spans="1:29" x14ac:dyDescent="0.3">
      <c r="A7075" t="s">
        <v>28</v>
      </c>
      <c r="B7075" t="s">
        <v>29</v>
      </c>
      <c r="C7075" t="s">
        <v>148</v>
      </c>
      <c r="D7075" t="s">
        <v>411</v>
      </c>
      <c r="E7075" t="s">
        <v>56</v>
      </c>
      <c r="F7075" t="s">
        <v>57</v>
      </c>
      <c r="G7075">
        <v>24</v>
      </c>
      <c r="H7075">
        <v>432930</v>
      </c>
      <c r="I7075" t="s">
        <v>58</v>
      </c>
      <c r="J7075" s="3">
        <v>44840</v>
      </c>
      <c r="K7075">
        <v>1300</v>
      </c>
      <c r="L7075" t="s">
        <v>28143</v>
      </c>
      <c r="M7075" t="s">
        <v>1147</v>
      </c>
      <c r="N7075" t="s">
        <v>28144</v>
      </c>
      <c r="O7075" t="s">
        <v>28145</v>
      </c>
      <c r="P7075" t="s">
        <v>71</v>
      </c>
      <c r="Q7075">
        <v>15</v>
      </c>
      <c r="R7075" t="s">
        <v>88</v>
      </c>
      <c r="S7075" t="s">
        <v>63</v>
      </c>
      <c r="T7075">
        <v>32250</v>
      </c>
      <c r="U7075" s="1">
        <v>45611</v>
      </c>
      <c r="V7075" t="s">
        <v>42</v>
      </c>
      <c r="W7075">
        <v>621754</v>
      </c>
      <c r="X7075" t="s">
        <v>28146</v>
      </c>
      <c r="Y7075">
        <v>389</v>
      </c>
      <c r="Z7075">
        <v>871</v>
      </c>
      <c r="AA7075">
        <v>5</v>
      </c>
      <c r="AB7075">
        <v>1742</v>
      </c>
      <c r="AC7075">
        <f>Table1_1[[#This Row],[Price]]*Table1_1[[#This Row],[Quantity]]</f>
        <v>4355</v>
      </c>
    </row>
    <row r="7076" spans="1:29" x14ac:dyDescent="0.3">
      <c r="A7076" t="s">
        <v>28</v>
      </c>
      <c r="B7076" t="s">
        <v>29</v>
      </c>
      <c r="C7076" t="s">
        <v>157</v>
      </c>
      <c r="D7076" t="s">
        <v>616</v>
      </c>
      <c r="E7076" t="s">
        <v>56</v>
      </c>
      <c r="F7076" t="s">
        <v>106</v>
      </c>
      <c r="G7076">
        <v>95</v>
      </c>
      <c r="H7076">
        <v>438394</v>
      </c>
      <c r="I7076" t="s">
        <v>58</v>
      </c>
      <c r="J7076" s="3">
        <v>45480</v>
      </c>
      <c r="K7076">
        <v>950</v>
      </c>
      <c r="L7076" t="s">
        <v>28147</v>
      </c>
      <c r="M7076" t="s">
        <v>596</v>
      </c>
      <c r="N7076" t="s">
        <v>28148</v>
      </c>
      <c r="O7076" t="s">
        <v>28149</v>
      </c>
      <c r="P7076" t="s">
        <v>39</v>
      </c>
      <c r="Q7076">
        <v>20</v>
      </c>
      <c r="R7076" t="s">
        <v>88</v>
      </c>
      <c r="S7076" t="s">
        <v>79</v>
      </c>
      <c r="T7076">
        <v>82963</v>
      </c>
      <c r="U7076" s="1">
        <v>45489</v>
      </c>
      <c r="V7076" t="s">
        <v>126</v>
      </c>
      <c r="W7076">
        <v>384940</v>
      </c>
      <c r="X7076" t="s">
        <v>28150</v>
      </c>
      <c r="Y7076">
        <v>454</v>
      </c>
      <c r="Z7076">
        <v>1276</v>
      </c>
      <c r="AA7076">
        <v>5</v>
      </c>
      <c r="AB7076">
        <v>2552</v>
      </c>
      <c r="AC7076">
        <f>Table1_1[[#This Row],[Price]]*Table1_1[[#This Row],[Quantity]]</f>
        <v>6380</v>
      </c>
    </row>
    <row r="7077" spans="1:29" x14ac:dyDescent="0.3">
      <c r="A7077" t="s">
        <v>28</v>
      </c>
      <c r="B7077" t="s">
        <v>29</v>
      </c>
      <c r="C7077" t="s">
        <v>157</v>
      </c>
      <c r="D7077" t="s">
        <v>546</v>
      </c>
      <c r="E7077" t="s">
        <v>46</v>
      </c>
      <c r="F7077" t="s">
        <v>47</v>
      </c>
      <c r="G7077">
        <v>67</v>
      </c>
      <c r="H7077">
        <v>435180</v>
      </c>
      <c r="I7077" t="s">
        <v>34</v>
      </c>
      <c r="J7077" s="3">
        <v>45396</v>
      </c>
      <c r="K7077">
        <v>1200</v>
      </c>
      <c r="L7077" t="s">
        <v>28151</v>
      </c>
      <c r="M7077" t="s">
        <v>919</v>
      </c>
      <c r="N7077" t="s">
        <v>28152</v>
      </c>
      <c r="O7077" t="s">
        <v>28153</v>
      </c>
      <c r="P7077" t="s">
        <v>71</v>
      </c>
      <c r="Q7077">
        <v>8</v>
      </c>
      <c r="R7077" t="s">
        <v>40</v>
      </c>
      <c r="S7077" t="s">
        <v>63</v>
      </c>
      <c r="T7077">
        <v>91074</v>
      </c>
      <c r="U7077" s="1">
        <v>45337</v>
      </c>
      <c r="V7077" t="s">
        <v>119</v>
      </c>
      <c r="W7077">
        <v>283958</v>
      </c>
      <c r="X7077" t="s">
        <v>28154</v>
      </c>
      <c r="Y7077">
        <v>807</v>
      </c>
      <c r="Z7077">
        <v>625</v>
      </c>
      <c r="AA7077">
        <v>4</v>
      </c>
      <c r="AB7077">
        <v>1000</v>
      </c>
      <c r="AC7077">
        <f>Table1_1[[#This Row],[Price]]*Table1_1[[#This Row],[Quantity]]</f>
        <v>2500</v>
      </c>
    </row>
    <row r="7078" spans="1:29" x14ac:dyDescent="0.3">
      <c r="A7078" t="s">
        <v>28</v>
      </c>
      <c r="B7078" t="s">
        <v>29</v>
      </c>
      <c r="C7078" t="s">
        <v>30</v>
      </c>
      <c r="D7078" t="s">
        <v>546</v>
      </c>
      <c r="E7078" t="s">
        <v>46</v>
      </c>
      <c r="F7078" t="s">
        <v>99</v>
      </c>
      <c r="G7078">
        <v>26</v>
      </c>
      <c r="H7078">
        <v>425727</v>
      </c>
      <c r="I7078" t="s">
        <v>58</v>
      </c>
      <c r="J7078" s="3">
        <v>45020</v>
      </c>
      <c r="K7078">
        <v>1300</v>
      </c>
      <c r="L7078" t="s">
        <v>28155</v>
      </c>
      <c r="M7078" t="s">
        <v>1058</v>
      </c>
      <c r="N7078" t="s">
        <v>28156</v>
      </c>
      <c r="O7078" t="s">
        <v>28157</v>
      </c>
      <c r="P7078" t="s">
        <v>87</v>
      </c>
      <c r="Q7078">
        <v>3</v>
      </c>
      <c r="R7078" t="s">
        <v>40</v>
      </c>
      <c r="S7078" t="s">
        <v>41</v>
      </c>
      <c r="T7078">
        <v>47167</v>
      </c>
      <c r="U7078" s="1">
        <v>45501</v>
      </c>
      <c r="V7078" t="s">
        <v>126</v>
      </c>
      <c r="W7078">
        <v>666289</v>
      </c>
      <c r="X7078" t="s">
        <v>28158</v>
      </c>
      <c r="Y7078">
        <v>881</v>
      </c>
      <c r="Z7078">
        <v>1681</v>
      </c>
      <c r="AA7078">
        <v>3</v>
      </c>
      <c r="AB7078">
        <v>2017.2</v>
      </c>
      <c r="AC7078">
        <f>Table1_1[[#This Row],[Price]]*Table1_1[[#This Row],[Quantity]]</f>
        <v>5043</v>
      </c>
    </row>
    <row r="7079" spans="1:29" x14ac:dyDescent="0.3">
      <c r="A7079" t="s">
        <v>28</v>
      </c>
      <c r="B7079" t="s">
        <v>29</v>
      </c>
      <c r="C7079" t="s">
        <v>91</v>
      </c>
      <c r="D7079" t="s">
        <v>98</v>
      </c>
      <c r="E7079" t="s">
        <v>56</v>
      </c>
      <c r="F7079" t="s">
        <v>135</v>
      </c>
      <c r="G7079">
        <v>30</v>
      </c>
      <c r="H7079">
        <v>400995</v>
      </c>
      <c r="I7079" t="s">
        <v>58</v>
      </c>
      <c r="J7079" s="3">
        <v>44011</v>
      </c>
      <c r="K7079">
        <v>950</v>
      </c>
      <c r="L7079" t="s">
        <v>28159</v>
      </c>
      <c r="M7079" t="s">
        <v>189</v>
      </c>
      <c r="N7079" t="s">
        <v>28160</v>
      </c>
      <c r="O7079" t="s">
        <v>28161</v>
      </c>
      <c r="P7079" t="s">
        <v>39</v>
      </c>
      <c r="Q7079">
        <v>19</v>
      </c>
      <c r="R7079" t="s">
        <v>40</v>
      </c>
      <c r="S7079" t="s">
        <v>41</v>
      </c>
      <c r="T7079">
        <v>26328</v>
      </c>
      <c r="U7079" s="1">
        <v>45528</v>
      </c>
      <c r="V7079" t="s">
        <v>64</v>
      </c>
      <c r="W7079">
        <v>182980</v>
      </c>
      <c r="X7079" t="s">
        <v>28162</v>
      </c>
      <c r="Y7079">
        <v>936</v>
      </c>
      <c r="Z7079">
        <v>1893</v>
      </c>
      <c r="AA7079">
        <v>6</v>
      </c>
      <c r="AB7079">
        <v>4543.2</v>
      </c>
      <c r="AC7079">
        <f>Table1_1[[#This Row],[Price]]*Table1_1[[#This Row],[Quantity]]</f>
        <v>11358</v>
      </c>
    </row>
    <row r="7080" spans="1:29" x14ac:dyDescent="0.3">
      <c r="A7080" t="s">
        <v>28</v>
      </c>
      <c r="B7080" t="s">
        <v>29</v>
      </c>
      <c r="C7080" t="s">
        <v>157</v>
      </c>
      <c r="D7080" t="s">
        <v>621</v>
      </c>
      <c r="E7080" t="s">
        <v>32</v>
      </c>
      <c r="F7080" t="s">
        <v>99</v>
      </c>
      <c r="G7080">
        <v>17</v>
      </c>
      <c r="H7080">
        <v>411938</v>
      </c>
      <c r="I7080" t="s">
        <v>34</v>
      </c>
      <c r="J7080" s="3">
        <v>45219</v>
      </c>
      <c r="K7080">
        <v>1100</v>
      </c>
      <c r="L7080" t="s">
        <v>28163</v>
      </c>
      <c r="M7080" t="s">
        <v>1198</v>
      </c>
      <c r="N7080" t="s">
        <v>28164</v>
      </c>
      <c r="O7080" t="s">
        <v>28165</v>
      </c>
      <c r="P7080" t="s">
        <v>71</v>
      </c>
      <c r="Q7080">
        <v>4</v>
      </c>
      <c r="R7080" t="s">
        <v>88</v>
      </c>
      <c r="S7080" t="s">
        <v>118</v>
      </c>
      <c r="T7080">
        <v>91497</v>
      </c>
      <c r="U7080" s="1">
        <v>45519</v>
      </c>
      <c r="V7080" t="s">
        <v>64</v>
      </c>
      <c r="W7080">
        <v>359749</v>
      </c>
      <c r="X7080" t="s">
        <v>28166</v>
      </c>
      <c r="Y7080">
        <v>267</v>
      </c>
      <c r="Z7080">
        <v>2507</v>
      </c>
      <c r="AA7080">
        <v>2</v>
      </c>
      <c r="AB7080">
        <v>2005.6000000000001</v>
      </c>
      <c r="AC7080">
        <f>Table1_1[[#This Row],[Price]]*Table1_1[[#This Row],[Quantity]]</f>
        <v>5014</v>
      </c>
    </row>
    <row r="7081" spans="1:29" x14ac:dyDescent="0.3">
      <c r="A7081" t="s">
        <v>28</v>
      </c>
      <c r="B7081" t="s">
        <v>29</v>
      </c>
      <c r="C7081" t="s">
        <v>66</v>
      </c>
      <c r="D7081" t="s">
        <v>291</v>
      </c>
      <c r="E7081" t="s">
        <v>56</v>
      </c>
      <c r="F7081" t="s">
        <v>47</v>
      </c>
      <c r="G7081">
        <v>59</v>
      </c>
      <c r="H7081">
        <v>424766</v>
      </c>
      <c r="I7081" t="s">
        <v>34</v>
      </c>
      <c r="J7081" s="3">
        <v>43979</v>
      </c>
      <c r="K7081">
        <v>1400</v>
      </c>
      <c r="L7081" t="s">
        <v>1880</v>
      </c>
      <c r="M7081" t="s">
        <v>372</v>
      </c>
      <c r="N7081" t="s">
        <v>28167</v>
      </c>
      <c r="O7081" t="s">
        <v>28168</v>
      </c>
      <c r="P7081" t="s">
        <v>87</v>
      </c>
      <c r="Q7081">
        <v>20</v>
      </c>
      <c r="R7081" t="s">
        <v>40</v>
      </c>
      <c r="S7081" t="s">
        <v>41</v>
      </c>
      <c r="T7081">
        <v>10112</v>
      </c>
      <c r="U7081" s="1">
        <v>45539</v>
      </c>
      <c r="V7081" t="s">
        <v>180</v>
      </c>
      <c r="W7081">
        <v>291353</v>
      </c>
      <c r="X7081" t="s">
        <v>28169</v>
      </c>
      <c r="Y7081">
        <v>256</v>
      </c>
      <c r="Z7081">
        <v>1334</v>
      </c>
      <c r="AA7081">
        <v>8</v>
      </c>
      <c r="AB7081">
        <v>4268.8</v>
      </c>
      <c r="AC7081">
        <f>Table1_1[[#This Row],[Price]]*Table1_1[[#This Row],[Quantity]]</f>
        <v>10672</v>
      </c>
    </row>
    <row r="7082" spans="1:29" x14ac:dyDescent="0.3">
      <c r="A7082" t="s">
        <v>28</v>
      </c>
      <c r="B7082" t="s">
        <v>29</v>
      </c>
      <c r="C7082" t="s">
        <v>54</v>
      </c>
      <c r="D7082" t="s">
        <v>55</v>
      </c>
      <c r="E7082" t="s">
        <v>32</v>
      </c>
      <c r="F7082" t="s">
        <v>106</v>
      </c>
      <c r="G7082">
        <v>40</v>
      </c>
      <c r="H7082">
        <v>436361</v>
      </c>
      <c r="I7082" t="s">
        <v>58</v>
      </c>
      <c r="J7082" s="3">
        <v>43975</v>
      </c>
      <c r="K7082">
        <v>800</v>
      </c>
      <c r="L7082" t="s">
        <v>28170</v>
      </c>
      <c r="M7082" t="s">
        <v>506</v>
      </c>
      <c r="N7082" t="s">
        <v>28171</v>
      </c>
      <c r="O7082" t="s">
        <v>28172</v>
      </c>
      <c r="P7082" t="s">
        <v>71</v>
      </c>
      <c r="Q7082">
        <v>17</v>
      </c>
      <c r="R7082" t="s">
        <v>88</v>
      </c>
      <c r="S7082" t="s">
        <v>118</v>
      </c>
      <c r="T7082">
        <v>93168</v>
      </c>
      <c r="U7082" s="1">
        <v>45294</v>
      </c>
      <c r="V7082" t="s">
        <v>111</v>
      </c>
      <c r="W7082">
        <v>580898</v>
      </c>
      <c r="X7082" t="s">
        <v>28173</v>
      </c>
      <c r="Y7082">
        <v>228</v>
      </c>
      <c r="Z7082">
        <v>697</v>
      </c>
      <c r="AA7082">
        <v>5</v>
      </c>
      <c r="AB7082">
        <v>1394</v>
      </c>
      <c r="AC7082">
        <f>Table1_1[[#This Row],[Price]]*Table1_1[[#This Row],[Quantity]]</f>
        <v>3485</v>
      </c>
    </row>
    <row r="7083" spans="1:29" x14ac:dyDescent="0.3">
      <c r="A7083" t="s">
        <v>28</v>
      </c>
      <c r="B7083" t="s">
        <v>29</v>
      </c>
      <c r="C7083" t="s">
        <v>157</v>
      </c>
      <c r="D7083" t="s">
        <v>611</v>
      </c>
      <c r="E7083" t="s">
        <v>56</v>
      </c>
      <c r="F7083" t="s">
        <v>355</v>
      </c>
      <c r="G7083">
        <v>58</v>
      </c>
      <c r="H7083">
        <v>408299</v>
      </c>
      <c r="I7083" t="s">
        <v>58</v>
      </c>
      <c r="J7083" s="3">
        <v>43998</v>
      </c>
      <c r="K7083">
        <v>1400</v>
      </c>
      <c r="L7083" t="s">
        <v>28174</v>
      </c>
      <c r="M7083" t="s">
        <v>1212</v>
      </c>
      <c r="N7083" t="s">
        <v>28175</v>
      </c>
      <c r="O7083" t="s">
        <v>28176</v>
      </c>
      <c r="P7083" t="s">
        <v>87</v>
      </c>
      <c r="Q7083">
        <v>20</v>
      </c>
      <c r="R7083" t="s">
        <v>88</v>
      </c>
      <c r="S7083" t="s">
        <v>41</v>
      </c>
      <c r="T7083">
        <v>17437</v>
      </c>
      <c r="U7083" s="1">
        <v>45576</v>
      </c>
      <c r="V7083" t="s">
        <v>155</v>
      </c>
      <c r="W7083">
        <v>257593</v>
      </c>
      <c r="X7083" t="s">
        <v>28177</v>
      </c>
      <c r="Y7083">
        <v>568</v>
      </c>
      <c r="Z7083">
        <v>2572</v>
      </c>
      <c r="AA7083">
        <v>5</v>
      </c>
      <c r="AB7083">
        <v>5144</v>
      </c>
      <c r="AC7083">
        <f>Table1_1[[#This Row],[Price]]*Table1_1[[#This Row],[Quantity]]</f>
        <v>12860</v>
      </c>
    </row>
    <row r="7084" spans="1:29" x14ac:dyDescent="0.3">
      <c r="A7084" t="s">
        <v>28</v>
      </c>
      <c r="B7084" t="s">
        <v>29</v>
      </c>
      <c r="C7084" t="s">
        <v>157</v>
      </c>
      <c r="D7084" t="s">
        <v>616</v>
      </c>
      <c r="E7084" t="s">
        <v>32</v>
      </c>
      <c r="F7084" t="s">
        <v>150</v>
      </c>
      <c r="G7084">
        <v>24</v>
      </c>
      <c r="H7084">
        <v>417953</v>
      </c>
      <c r="I7084" t="s">
        <v>58</v>
      </c>
      <c r="J7084" s="3">
        <v>43852</v>
      </c>
      <c r="K7084">
        <v>1300</v>
      </c>
      <c r="L7084" t="s">
        <v>6215</v>
      </c>
      <c r="M7084" t="s">
        <v>137</v>
      </c>
      <c r="N7084" t="s">
        <v>28178</v>
      </c>
      <c r="O7084" t="s">
        <v>28179</v>
      </c>
      <c r="P7084" t="s">
        <v>51</v>
      </c>
      <c r="Q7084">
        <v>11</v>
      </c>
      <c r="R7084" t="s">
        <v>88</v>
      </c>
      <c r="S7084" t="s">
        <v>79</v>
      </c>
      <c r="T7084">
        <v>71445</v>
      </c>
      <c r="U7084" s="1">
        <v>45361</v>
      </c>
      <c r="V7084" t="s">
        <v>72</v>
      </c>
      <c r="W7084">
        <v>318180</v>
      </c>
      <c r="X7084" t="s">
        <v>28180</v>
      </c>
      <c r="Y7084">
        <v>259</v>
      </c>
      <c r="Z7084">
        <v>869</v>
      </c>
      <c r="AA7084">
        <v>2</v>
      </c>
      <c r="AB7084">
        <v>695.2</v>
      </c>
      <c r="AC7084">
        <f>Table1_1[[#This Row],[Price]]*Table1_1[[#This Row],[Quantity]]</f>
        <v>1738</v>
      </c>
    </row>
    <row r="7085" spans="1:29" x14ac:dyDescent="0.3">
      <c r="A7085" t="s">
        <v>28</v>
      </c>
      <c r="B7085" t="s">
        <v>29</v>
      </c>
      <c r="C7085" t="s">
        <v>30</v>
      </c>
      <c r="D7085" t="s">
        <v>566</v>
      </c>
      <c r="E7085" t="s">
        <v>32</v>
      </c>
      <c r="F7085" t="s">
        <v>355</v>
      </c>
      <c r="G7085">
        <v>5</v>
      </c>
      <c r="H7085">
        <v>417319</v>
      </c>
      <c r="I7085" t="s">
        <v>34</v>
      </c>
      <c r="J7085" s="3">
        <v>44063</v>
      </c>
      <c r="K7085">
        <v>1100</v>
      </c>
      <c r="L7085" t="s">
        <v>28181</v>
      </c>
      <c r="M7085" t="s">
        <v>101</v>
      </c>
      <c r="N7085" t="s">
        <v>28182</v>
      </c>
      <c r="O7085" t="s">
        <v>28183</v>
      </c>
      <c r="P7085" t="s">
        <v>71</v>
      </c>
      <c r="Q7085">
        <v>16</v>
      </c>
      <c r="R7085" t="s">
        <v>88</v>
      </c>
      <c r="S7085" t="s">
        <v>79</v>
      </c>
      <c r="T7085">
        <v>34818</v>
      </c>
      <c r="U7085" s="1">
        <v>45617</v>
      </c>
      <c r="V7085" t="s">
        <v>42</v>
      </c>
      <c r="W7085">
        <v>214920</v>
      </c>
      <c r="X7085" t="s">
        <v>28184</v>
      </c>
      <c r="Y7085">
        <v>327</v>
      </c>
      <c r="Z7085">
        <v>1715</v>
      </c>
      <c r="AA7085">
        <v>7</v>
      </c>
      <c r="AB7085">
        <v>4802</v>
      </c>
      <c r="AC7085">
        <f>Table1_1[[#This Row],[Price]]*Table1_1[[#This Row],[Quantity]]</f>
        <v>12005</v>
      </c>
    </row>
    <row r="7086" spans="1:29" x14ac:dyDescent="0.3">
      <c r="A7086" t="s">
        <v>28</v>
      </c>
      <c r="B7086" t="s">
        <v>29</v>
      </c>
      <c r="C7086" t="s">
        <v>148</v>
      </c>
      <c r="D7086" t="s">
        <v>349</v>
      </c>
      <c r="E7086" t="s">
        <v>32</v>
      </c>
      <c r="F7086" t="s">
        <v>57</v>
      </c>
      <c r="G7086">
        <v>84</v>
      </c>
      <c r="H7086">
        <v>433317</v>
      </c>
      <c r="I7086" t="s">
        <v>34</v>
      </c>
      <c r="J7086" s="3">
        <v>43863</v>
      </c>
      <c r="K7086">
        <v>1000</v>
      </c>
      <c r="L7086" t="s">
        <v>28185</v>
      </c>
      <c r="M7086" t="s">
        <v>137</v>
      </c>
      <c r="N7086" t="s">
        <v>28186</v>
      </c>
      <c r="O7086" t="s">
        <v>28187</v>
      </c>
      <c r="P7086" t="s">
        <v>87</v>
      </c>
      <c r="Q7086">
        <v>17</v>
      </c>
      <c r="R7086" t="s">
        <v>88</v>
      </c>
      <c r="S7086" t="s">
        <v>41</v>
      </c>
      <c r="T7086">
        <v>58701</v>
      </c>
      <c r="U7086" s="1">
        <v>45327</v>
      </c>
      <c r="V7086" t="s">
        <v>119</v>
      </c>
      <c r="W7086">
        <v>897038</v>
      </c>
      <c r="X7086" t="s">
        <v>28188</v>
      </c>
      <c r="Y7086">
        <v>985</v>
      </c>
      <c r="Z7086">
        <v>2051</v>
      </c>
      <c r="AA7086">
        <v>3</v>
      </c>
      <c r="AB7086">
        <v>2461.2000000000003</v>
      </c>
      <c r="AC7086">
        <f>Table1_1[[#This Row],[Price]]*Table1_1[[#This Row],[Quantity]]</f>
        <v>6153</v>
      </c>
    </row>
    <row r="7087" spans="1:29" x14ac:dyDescent="0.3">
      <c r="A7087" t="s">
        <v>28</v>
      </c>
      <c r="B7087" t="s">
        <v>29</v>
      </c>
      <c r="C7087" t="s">
        <v>30</v>
      </c>
      <c r="D7087" t="s">
        <v>105</v>
      </c>
      <c r="E7087" t="s">
        <v>56</v>
      </c>
      <c r="F7087" t="s">
        <v>113</v>
      </c>
      <c r="G7087">
        <v>80</v>
      </c>
      <c r="H7087">
        <v>423302</v>
      </c>
      <c r="I7087" t="s">
        <v>58</v>
      </c>
      <c r="J7087" s="3">
        <v>44056</v>
      </c>
      <c r="K7087">
        <v>1000</v>
      </c>
      <c r="L7087" t="s">
        <v>28190</v>
      </c>
      <c r="M7087" t="s">
        <v>115</v>
      </c>
      <c r="N7087" t="s">
        <v>28191</v>
      </c>
      <c r="O7087" t="s">
        <v>28192</v>
      </c>
      <c r="P7087" t="s">
        <v>71</v>
      </c>
      <c r="Q7087">
        <v>8</v>
      </c>
      <c r="R7087" t="s">
        <v>40</v>
      </c>
      <c r="S7087" t="s">
        <v>118</v>
      </c>
      <c r="T7087">
        <v>35902</v>
      </c>
      <c r="U7087" s="1">
        <v>45453</v>
      </c>
      <c r="V7087" t="s">
        <v>52</v>
      </c>
      <c r="W7087">
        <v>304558</v>
      </c>
      <c r="X7087" t="s">
        <v>28193</v>
      </c>
      <c r="Y7087">
        <v>681</v>
      </c>
      <c r="Z7087">
        <v>2551</v>
      </c>
      <c r="AA7087">
        <v>3</v>
      </c>
      <c r="AB7087">
        <v>3061.2000000000003</v>
      </c>
      <c r="AC7087">
        <f>Table1_1[[#This Row],[Price]]*Table1_1[[#This Row],[Quantity]]</f>
        <v>7653</v>
      </c>
    </row>
    <row r="7088" spans="1:29" x14ac:dyDescent="0.3">
      <c r="A7088" t="s">
        <v>28</v>
      </c>
      <c r="B7088" t="s">
        <v>29</v>
      </c>
      <c r="C7088" t="s">
        <v>30</v>
      </c>
      <c r="D7088" t="s">
        <v>227</v>
      </c>
      <c r="E7088" t="s">
        <v>56</v>
      </c>
      <c r="F7088" t="s">
        <v>106</v>
      </c>
      <c r="G7088">
        <v>81</v>
      </c>
      <c r="H7088">
        <v>439258</v>
      </c>
      <c r="I7088" t="s">
        <v>58</v>
      </c>
      <c r="J7088" s="3">
        <v>44930</v>
      </c>
      <c r="K7088">
        <v>1300</v>
      </c>
      <c r="L7088" t="s">
        <v>28195</v>
      </c>
      <c r="M7088" t="s">
        <v>1048</v>
      </c>
      <c r="N7088" t="s">
        <v>28196</v>
      </c>
      <c r="O7088" t="s">
        <v>28197</v>
      </c>
      <c r="P7088" t="s">
        <v>51</v>
      </c>
      <c r="Q7088">
        <v>7</v>
      </c>
      <c r="R7088" t="s">
        <v>88</v>
      </c>
      <c r="S7088" t="s">
        <v>79</v>
      </c>
      <c r="T7088">
        <v>20875</v>
      </c>
      <c r="U7088" s="1">
        <v>45310</v>
      </c>
      <c r="V7088" t="s">
        <v>111</v>
      </c>
      <c r="W7088">
        <v>198092</v>
      </c>
      <c r="X7088" t="s">
        <v>28198</v>
      </c>
      <c r="Y7088">
        <v>258</v>
      </c>
      <c r="Z7088">
        <v>2178</v>
      </c>
      <c r="AA7088">
        <v>3</v>
      </c>
      <c r="AB7088">
        <v>2613.6000000000004</v>
      </c>
      <c r="AC7088">
        <f>Table1_1[[#This Row],[Price]]*Table1_1[[#This Row],[Quantity]]</f>
        <v>6534</v>
      </c>
    </row>
    <row r="7089" spans="1:29" x14ac:dyDescent="0.3">
      <c r="A7089" t="s">
        <v>28</v>
      </c>
      <c r="B7089" t="s">
        <v>29</v>
      </c>
      <c r="C7089" t="s">
        <v>91</v>
      </c>
      <c r="D7089" t="s">
        <v>261</v>
      </c>
      <c r="E7089" t="s">
        <v>46</v>
      </c>
      <c r="F7089" t="s">
        <v>99</v>
      </c>
      <c r="G7089">
        <v>43</v>
      </c>
      <c r="H7089">
        <v>408182</v>
      </c>
      <c r="I7089" t="s">
        <v>58</v>
      </c>
      <c r="J7089" s="3">
        <v>44052</v>
      </c>
      <c r="K7089">
        <v>1000</v>
      </c>
      <c r="L7089" t="s">
        <v>28199</v>
      </c>
      <c r="M7089" t="s">
        <v>482</v>
      </c>
      <c r="N7089" t="s">
        <v>28200</v>
      </c>
      <c r="O7089" t="s">
        <v>28201</v>
      </c>
      <c r="P7089" t="s">
        <v>87</v>
      </c>
      <c r="Q7089">
        <v>10</v>
      </c>
      <c r="R7089" t="s">
        <v>88</v>
      </c>
      <c r="S7089" t="s">
        <v>79</v>
      </c>
      <c r="T7089">
        <v>78862</v>
      </c>
      <c r="U7089" s="1">
        <v>45481</v>
      </c>
      <c r="V7089" t="s">
        <v>126</v>
      </c>
      <c r="W7089">
        <v>478887</v>
      </c>
      <c r="X7089" t="s">
        <v>28202</v>
      </c>
      <c r="Y7089">
        <v>611</v>
      </c>
      <c r="Z7089">
        <v>941</v>
      </c>
      <c r="AA7089">
        <v>6</v>
      </c>
      <c r="AB7089">
        <v>2258.4</v>
      </c>
      <c r="AC7089">
        <f>Table1_1[[#This Row],[Price]]*Table1_1[[#This Row],[Quantity]]</f>
        <v>5646</v>
      </c>
    </row>
    <row r="7090" spans="1:29" x14ac:dyDescent="0.3">
      <c r="A7090" t="s">
        <v>28</v>
      </c>
      <c r="B7090" t="s">
        <v>29</v>
      </c>
      <c r="C7090" t="s">
        <v>91</v>
      </c>
      <c r="D7090" t="s">
        <v>611</v>
      </c>
      <c r="E7090" t="s">
        <v>32</v>
      </c>
      <c r="F7090" t="s">
        <v>175</v>
      </c>
      <c r="G7090">
        <v>57</v>
      </c>
      <c r="H7090">
        <v>412787</v>
      </c>
      <c r="I7090" t="s">
        <v>34</v>
      </c>
      <c r="J7090" s="3">
        <v>44948</v>
      </c>
      <c r="K7090">
        <v>1300</v>
      </c>
      <c r="L7090" t="s">
        <v>28203</v>
      </c>
      <c r="M7090" t="s">
        <v>287</v>
      </c>
      <c r="N7090" t="s">
        <v>28204</v>
      </c>
      <c r="O7090" t="s">
        <v>28205</v>
      </c>
      <c r="P7090" t="s">
        <v>51</v>
      </c>
      <c r="Q7090">
        <v>15</v>
      </c>
      <c r="R7090" t="s">
        <v>88</v>
      </c>
      <c r="S7090" t="s">
        <v>41</v>
      </c>
      <c r="T7090">
        <v>53974</v>
      </c>
      <c r="U7090" s="1">
        <v>45341</v>
      </c>
      <c r="V7090" t="s">
        <v>119</v>
      </c>
      <c r="W7090">
        <v>874256</v>
      </c>
      <c r="X7090" t="s">
        <v>28206</v>
      </c>
      <c r="Y7090">
        <v>967</v>
      </c>
      <c r="Z7090">
        <v>2270</v>
      </c>
      <c r="AA7090">
        <v>1</v>
      </c>
      <c r="AB7090">
        <v>908</v>
      </c>
      <c r="AC7090">
        <f>Table1_1[[#This Row],[Price]]*Table1_1[[#This Row],[Quantity]]</f>
        <v>2270</v>
      </c>
    </row>
    <row r="7091" spans="1:29" x14ac:dyDescent="0.3">
      <c r="A7091" t="s">
        <v>28</v>
      </c>
      <c r="B7091" t="s">
        <v>29</v>
      </c>
      <c r="C7091" t="s">
        <v>66</v>
      </c>
      <c r="D7091" t="s">
        <v>621</v>
      </c>
      <c r="E7091" t="s">
        <v>56</v>
      </c>
      <c r="F7091" t="s">
        <v>150</v>
      </c>
      <c r="G7091">
        <v>14</v>
      </c>
      <c r="H7091">
        <v>403967</v>
      </c>
      <c r="I7091" t="s">
        <v>58</v>
      </c>
      <c r="J7091" s="3">
        <v>45026</v>
      </c>
      <c r="K7091">
        <v>1100</v>
      </c>
      <c r="L7091" t="s">
        <v>28207</v>
      </c>
      <c r="M7091" t="s">
        <v>1118</v>
      </c>
      <c r="N7091" t="s">
        <v>28208</v>
      </c>
      <c r="O7091" t="s">
        <v>28209</v>
      </c>
      <c r="P7091" t="s">
        <v>71</v>
      </c>
      <c r="Q7091">
        <v>8</v>
      </c>
      <c r="R7091" t="s">
        <v>40</v>
      </c>
      <c r="S7091" t="s">
        <v>63</v>
      </c>
      <c r="T7091">
        <v>46770</v>
      </c>
      <c r="U7091" s="1">
        <v>45491</v>
      </c>
      <c r="V7091" t="s">
        <v>126</v>
      </c>
      <c r="W7091">
        <v>283098</v>
      </c>
      <c r="X7091" t="s">
        <v>28210</v>
      </c>
      <c r="Y7091">
        <v>792</v>
      </c>
      <c r="Z7091">
        <v>1713</v>
      </c>
      <c r="AA7091">
        <v>5</v>
      </c>
      <c r="AB7091">
        <v>3426</v>
      </c>
      <c r="AC7091">
        <f>Table1_1[[#This Row],[Price]]*Table1_1[[#This Row],[Quantity]]</f>
        <v>8565</v>
      </c>
    </row>
    <row r="7092" spans="1:29" x14ac:dyDescent="0.3">
      <c r="A7092" t="s">
        <v>28</v>
      </c>
      <c r="B7092" t="s">
        <v>29</v>
      </c>
      <c r="C7092" t="s">
        <v>148</v>
      </c>
      <c r="D7092" t="s">
        <v>380</v>
      </c>
      <c r="E7092" t="s">
        <v>46</v>
      </c>
      <c r="F7092" t="s">
        <v>83</v>
      </c>
      <c r="G7092">
        <v>7</v>
      </c>
      <c r="H7092">
        <v>438023</v>
      </c>
      <c r="I7092" t="s">
        <v>34</v>
      </c>
      <c r="J7092" s="3">
        <v>44649</v>
      </c>
      <c r="K7092">
        <v>1300</v>
      </c>
      <c r="L7092" t="s">
        <v>28211</v>
      </c>
      <c r="M7092" t="s">
        <v>345</v>
      </c>
      <c r="N7092" t="s">
        <v>28212</v>
      </c>
      <c r="O7092" t="s">
        <v>28213</v>
      </c>
      <c r="P7092" t="s">
        <v>39</v>
      </c>
      <c r="Q7092">
        <v>11</v>
      </c>
      <c r="R7092" t="s">
        <v>88</v>
      </c>
      <c r="S7092" t="s">
        <v>63</v>
      </c>
      <c r="T7092">
        <v>35308</v>
      </c>
      <c r="U7092" s="1">
        <v>45344</v>
      </c>
      <c r="V7092" t="s">
        <v>119</v>
      </c>
      <c r="W7092">
        <v>389685</v>
      </c>
      <c r="X7092" t="s">
        <v>28214</v>
      </c>
      <c r="Y7092">
        <v>767</v>
      </c>
      <c r="Z7092">
        <v>2120</v>
      </c>
      <c r="AA7092">
        <v>1</v>
      </c>
      <c r="AB7092">
        <v>848</v>
      </c>
      <c r="AC7092">
        <f>Table1_1[[#This Row],[Price]]*Table1_1[[#This Row],[Quantity]]</f>
        <v>2120</v>
      </c>
    </row>
    <row r="7093" spans="1:29" x14ac:dyDescent="0.3">
      <c r="A7093" t="s">
        <v>28</v>
      </c>
      <c r="B7093" t="s">
        <v>29</v>
      </c>
      <c r="C7093" t="s">
        <v>54</v>
      </c>
      <c r="D7093" t="s">
        <v>511</v>
      </c>
      <c r="E7093" t="s">
        <v>32</v>
      </c>
      <c r="F7093" t="s">
        <v>135</v>
      </c>
      <c r="G7093">
        <v>87</v>
      </c>
      <c r="H7093">
        <v>409432</v>
      </c>
      <c r="I7093" t="s">
        <v>34</v>
      </c>
      <c r="J7093" s="3">
        <v>44771</v>
      </c>
      <c r="K7093">
        <v>950</v>
      </c>
      <c r="L7093" t="s">
        <v>28215</v>
      </c>
      <c r="M7093" t="s">
        <v>1409</v>
      </c>
      <c r="N7093" t="s">
        <v>28216</v>
      </c>
      <c r="O7093" t="s">
        <v>28217</v>
      </c>
      <c r="P7093" t="s">
        <v>51</v>
      </c>
      <c r="Q7093">
        <v>14</v>
      </c>
      <c r="R7093" t="s">
        <v>40</v>
      </c>
      <c r="S7093" t="s">
        <v>118</v>
      </c>
      <c r="T7093">
        <v>11106</v>
      </c>
      <c r="U7093" s="1">
        <v>45561</v>
      </c>
      <c r="V7093" t="s">
        <v>180</v>
      </c>
      <c r="W7093">
        <v>849967</v>
      </c>
      <c r="X7093" t="s">
        <v>28218</v>
      </c>
      <c r="Y7093">
        <v>759</v>
      </c>
      <c r="Z7093">
        <v>752</v>
      </c>
      <c r="AA7093">
        <v>8</v>
      </c>
      <c r="AB7093">
        <v>2406.4</v>
      </c>
      <c r="AC7093">
        <f>Table1_1[[#This Row],[Price]]*Table1_1[[#This Row],[Quantity]]</f>
        <v>6016</v>
      </c>
    </row>
    <row r="7094" spans="1:29" x14ac:dyDescent="0.3">
      <c r="A7094" t="s">
        <v>28</v>
      </c>
      <c r="B7094" t="s">
        <v>29</v>
      </c>
      <c r="C7094" t="s">
        <v>44</v>
      </c>
      <c r="D7094" t="s">
        <v>254</v>
      </c>
      <c r="E7094" t="s">
        <v>46</v>
      </c>
      <c r="F7094" t="s">
        <v>47</v>
      </c>
      <c r="G7094">
        <v>54</v>
      </c>
      <c r="H7094">
        <v>407170</v>
      </c>
      <c r="I7094" t="s">
        <v>58</v>
      </c>
      <c r="J7094" s="3">
        <v>44975</v>
      </c>
      <c r="K7094">
        <v>1100</v>
      </c>
      <c r="L7094" t="s">
        <v>28219</v>
      </c>
      <c r="M7094" t="s">
        <v>308</v>
      </c>
      <c r="N7094" t="s">
        <v>28220</v>
      </c>
      <c r="O7094" t="s">
        <v>28221</v>
      </c>
      <c r="P7094" t="s">
        <v>71</v>
      </c>
      <c r="Q7094">
        <v>3</v>
      </c>
      <c r="R7094" t="s">
        <v>88</v>
      </c>
      <c r="S7094" t="s">
        <v>118</v>
      </c>
      <c r="T7094">
        <v>99627</v>
      </c>
      <c r="U7094" s="1">
        <v>45385</v>
      </c>
      <c r="V7094" t="s">
        <v>80</v>
      </c>
      <c r="W7094">
        <v>303286</v>
      </c>
      <c r="X7094" t="s">
        <v>28222</v>
      </c>
      <c r="Y7094">
        <v>900</v>
      </c>
      <c r="Z7094">
        <v>514</v>
      </c>
      <c r="AA7094">
        <v>5</v>
      </c>
      <c r="AB7094">
        <v>1028</v>
      </c>
      <c r="AC7094">
        <f>Table1_1[[#This Row],[Price]]*Table1_1[[#This Row],[Quantity]]</f>
        <v>2570</v>
      </c>
    </row>
    <row r="7095" spans="1:29" x14ac:dyDescent="0.3">
      <c r="A7095" t="s">
        <v>28</v>
      </c>
      <c r="B7095" t="s">
        <v>29</v>
      </c>
      <c r="C7095" t="s">
        <v>44</v>
      </c>
      <c r="D7095" t="s">
        <v>74</v>
      </c>
      <c r="E7095" t="s">
        <v>32</v>
      </c>
      <c r="F7095" t="s">
        <v>135</v>
      </c>
      <c r="G7095">
        <v>7</v>
      </c>
      <c r="H7095">
        <v>412636</v>
      </c>
      <c r="I7095" t="s">
        <v>58</v>
      </c>
      <c r="J7095" s="3">
        <v>43957</v>
      </c>
      <c r="K7095">
        <v>1200</v>
      </c>
      <c r="L7095" t="s">
        <v>28223</v>
      </c>
      <c r="M7095" t="s">
        <v>843</v>
      </c>
      <c r="N7095" t="s">
        <v>28224</v>
      </c>
      <c r="O7095" t="s">
        <v>28225</v>
      </c>
      <c r="P7095" t="s">
        <v>71</v>
      </c>
      <c r="Q7095">
        <v>12</v>
      </c>
      <c r="R7095" t="s">
        <v>88</v>
      </c>
      <c r="S7095" t="s">
        <v>79</v>
      </c>
      <c r="T7095">
        <v>60932</v>
      </c>
      <c r="U7095" s="1">
        <v>45440</v>
      </c>
      <c r="V7095" t="s">
        <v>140</v>
      </c>
      <c r="W7095">
        <v>690607</v>
      </c>
      <c r="X7095" t="s">
        <v>28226</v>
      </c>
      <c r="Y7095">
        <v>552</v>
      </c>
      <c r="Z7095">
        <v>1054</v>
      </c>
      <c r="AA7095">
        <v>1</v>
      </c>
      <c r="AB7095">
        <v>421.6</v>
      </c>
      <c r="AC7095">
        <f>Table1_1[[#This Row],[Price]]*Table1_1[[#This Row],[Quantity]]</f>
        <v>1054</v>
      </c>
    </row>
    <row r="7096" spans="1:29" x14ac:dyDescent="0.3">
      <c r="A7096" t="s">
        <v>28</v>
      </c>
      <c r="B7096" t="s">
        <v>29</v>
      </c>
      <c r="C7096" t="s">
        <v>91</v>
      </c>
      <c r="D7096" t="s">
        <v>546</v>
      </c>
      <c r="E7096" t="s">
        <v>46</v>
      </c>
      <c r="F7096" t="s">
        <v>99</v>
      </c>
      <c r="G7096">
        <v>34</v>
      </c>
      <c r="H7096">
        <v>436867</v>
      </c>
      <c r="I7096" t="s">
        <v>58</v>
      </c>
      <c r="J7096" s="3">
        <v>44402</v>
      </c>
      <c r="K7096">
        <v>1400</v>
      </c>
      <c r="L7096" t="s">
        <v>28227</v>
      </c>
      <c r="M7096" t="s">
        <v>1366</v>
      </c>
      <c r="N7096" t="s">
        <v>28228</v>
      </c>
      <c r="O7096" t="s">
        <v>28229</v>
      </c>
      <c r="P7096" t="s">
        <v>51</v>
      </c>
      <c r="Q7096">
        <v>13</v>
      </c>
      <c r="R7096" t="s">
        <v>40</v>
      </c>
      <c r="S7096" t="s">
        <v>41</v>
      </c>
      <c r="T7096">
        <v>14047</v>
      </c>
      <c r="U7096" s="1">
        <v>45528</v>
      </c>
      <c r="V7096" t="s">
        <v>64</v>
      </c>
      <c r="W7096">
        <v>219896</v>
      </c>
      <c r="X7096" t="s">
        <v>28230</v>
      </c>
      <c r="Y7096">
        <v>724</v>
      </c>
      <c r="Z7096">
        <v>2286</v>
      </c>
      <c r="AA7096">
        <v>6</v>
      </c>
      <c r="AB7096">
        <v>5486.4000000000015</v>
      </c>
      <c r="AC7096">
        <f>Table1_1[[#This Row],[Price]]*Table1_1[[#This Row],[Quantity]]</f>
        <v>13716</v>
      </c>
    </row>
    <row r="7097" spans="1:29" x14ac:dyDescent="0.3">
      <c r="A7097" t="s">
        <v>28</v>
      </c>
      <c r="B7097" t="s">
        <v>29</v>
      </c>
      <c r="C7097" t="s">
        <v>30</v>
      </c>
      <c r="D7097" t="s">
        <v>98</v>
      </c>
      <c r="E7097" t="s">
        <v>32</v>
      </c>
      <c r="F7097" t="s">
        <v>99</v>
      </c>
      <c r="G7097">
        <v>33</v>
      </c>
      <c r="H7097">
        <v>416468</v>
      </c>
      <c r="I7097" t="s">
        <v>34</v>
      </c>
      <c r="J7097" s="3">
        <v>43859</v>
      </c>
      <c r="K7097">
        <v>1100</v>
      </c>
      <c r="L7097" t="s">
        <v>28231</v>
      </c>
      <c r="M7097" t="s">
        <v>239</v>
      </c>
      <c r="N7097" t="s">
        <v>28232</v>
      </c>
      <c r="O7097" t="s">
        <v>28233</v>
      </c>
      <c r="P7097" t="s">
        <v>71</v>
      </c>
      <c r="Q7097">
        <v>3</v>
      </c>
      <c r="R7097" t="s">
        <v>88</v>
      </c>
      <c r="S7097" t="s">
        <v>41</v>
      </c>
      <c r="T7097">
        <v>98565</v>
      </c>
      <c r="U7097" s="1">
        <v>45472</v>
      </c>
      <c r="V7097" t="s">
        <v>52</v>
      </c>
      <c r="W7097">
        <v>904364</v>
      </c>
      <c r="X7097" t="s">
        <v>28234</v>
      </c>
      <c r="Y7097">
        <v>511</v>
      </c>
      <c r="Z7097">
        <v>2029</v>
      </c>
      <c r="AA7097">
        <v>5</v>
      </c>
      <c r="AB7097">
        <v>4058</v>
      </c>
      <c r="AC7097">
        <f>Table1_1[[#This Row],[Price]]*Table1_1[[#This Row],[Quantity]]</f>
        <v>10145</v>
      </c>
    </row>
    <row r="7098" spans="1:29" x14ac:dyDescent="0.3">
      <c r="A7098" t="s">
        <v>28</v>
      </c>
      <c r="B7098" t="s">
        <v>29</v>
      </c>
      <c r="C7098" t="s">
        <v>157</v>
      </c>
      <c r="D7098" t="s">
        <v>248</v>
      </c>
      <c r="E7098" t="s">
        <v>56</v>
      </c>
      <c r="F7098" t="s">
        <v>355</v>
      </c>
      <c r="G7098">
        <v>34</v>
      </c>
      <c r="H7098">
        <v>428693</v>
      </c>
      <c r="I7098" t="s">
        <v>58</v>
      </c>
      <c r="J7098" s="3">
        <v>45251</v>
      </c>
      <c r="K7098">
        <v>1100</v>
      </c>
      <c r="L7098" t="s">
        <v>28235</v>
      </c>
      <c r="M7098" t="s">
        <v>177</v>
      </c>
      <c r="N7098" t="s">
        <v>28236</v>
      </c>
      <c r="O7098" t="s">
        <v>28237</v>
      </c>
      <c r="P7098" t="s">
        <v>39</v>
      </c>
      <c r="Q7098">
        <v>6</v>
      </c>
      <c r="R7098" t="s">
        <v>40</v>
      </c>
      <c r="S7098" t="s">
        <v>41</v>
      </c>
      <c r="T7098">
        <v>54309</v>
      </c>
      <c r="U7098" s="1">
        <v>45361</v>
      </c>
      <c r="V7098" t="s">
        <v>72</v>
      </c>
      <c r="W7098">
        <v>917064</v>
      </c>
      <c r="X7098" t="s">
        <v>28238</v>
      </c>
      <c r="Y7098">
        <v>684</v>
      </c>
      <c r="Z7098">
        <v>1561</v>
      </c>
      <c r="AA7098">
        <v>3</v>
      </c>
      <c r="AB7098">
        <v>1873.2</v>
      </c>
      <c r="AC7098">
        <f>Table1_1[[#This Row],[Price]]*Table1_1[[#This Row],[Quantity]]</f>
        <v>4683</v>
      </c>
    </row>
    <row r="7099" spans="1:29" x14ac:dyDescent="0.3">
      <c r="A7099" t="s">
        <v>28</v>
      </c>
      <c r="B7099" t="s">
        <v>29</v>
      </c>
      <c r="C7099" t="s">
        <v>30</v>
      </c>
      <c r="D7099" t="s">
        <v>411</v>
      </c>
      <c r="E7099" t="s">
        <v>56</v>
      </c>
      <c r="F7099" t="s">
        <v>106</v>
      </c>
      <c r="G7099">
        <v>7</v>
      </c>
      <c r="H7099">
        <v>409592</v>
      </c>
      <c r="I7099" t="s">
        <v>34</v>
      </c>
      <c r="J7099" s="3">
        <v>45301</v>
      </c>
      <c r="K7099">
        <v>950</v>
      </c>
      <c r="L7099" t="s">
        <v>17402</v>
      </c>
      <c r="M7099" t="s">
        <v>195</v>
      </c>
      <c r="N7099" t="s">
        <v>28239</v>
      </c>
      <c r="O7099" t="s">
        <v>28240</v>
      </c>
      <c r="P7099" t="s">
        <v>39</v>
      </c>
      <c r="Q7099">
        <v>13</v>
      </c>
      <c r="R7099" t="s">
        <v>88</v>
      </c>
      <c r="S7099" t="s">
        <v>79</v>
      </c>
      <c r="T7099">
        <v>20608</v>
      </c>
      <c r="U7099" s="1">
        <v>45457</v>
      </c>
      <c r="V7099" t="s">
        <v>52</v>
      </c>
      <c r="W7099">
        <v>688708</v>
      </c>
      <c r="X7099" t="s">
        <v>28241</v>
      </c>
      <c r="Y7099">
        <v>607</v>
      </c>
      <c r="Z7099">
        <v>2807</v>
      </c>
      <c r="AA7099">
        <v>6</v>
      </c>
      <c r="AB7099">
        <v>6736.8</v>
      </c>
      <c r="AC7099">
        <f>Table1_1[[#This Row],[Price]]*Table1_1[[#This Row],[Quantity]]</f>
        <v>16842</v>
      </c>
    </row>
    <row r="7100" spans="1:29" x14ac:dyDescent="0.3">
      <c r="A7100" t="s">
        <v>28</v>
      </c>
      <c r="B7100" t="s">
        <v>29</v>
      </c>
      <c r="C7100" t="s">
        <v>91</v>
      </c>
      <c r="D7100" t="s">
        <v>82</v>
      </c>
      <c r="E7100" t="s">
        <v>32</v>
      </c>
      <c r="F7100" t="s">
        <v>113</v>
      </c>
      <c r="G7100">
        <v>39</v>
      </c>
      <c r="H7100">
        <v>408895</v>
      </c>
      <c r="I7100" t="s">
        <v>34</v>
      </c>
      <c r="J7100" s="3">
        <v>44253</v>
      </c>
      <c r="K7100">
        <v>1100</v>
      </c>
      <c r="L7100" t="s">
        <v>28242</v>
      </c>
      <c r="M7100" t="s">
        <v>211</v>
      </c>
      <c r="N7100" t="s">
        <v>28243</v>
      </c>
      <c r="O7100" t="s">
        <v>28244</v>
      </c>
      <c r="P7100" t="s">
        <v>87</v>
      </c>
      <c r="Q7100">
        <v>6</v>
      </c>
      <c r="R7100" t="s">
        <v>40</v>
      </c>
      <c r="S7100" t="s">
        <v>63</v>
      </c>
      <c r="T7100">
        <v>42129</v>
      </c>
      <c r="U7100" s="1">
        <v>45544</v>
      </c>
      <c r="V7100" t="s">
        <v>180</v>
      </c>
      <c r="W7100">
        <v>352444</v>
      </c>
      <c r="X7100" t="s">
        <v>28245</v>
      </c>
      <c r="Y7100">
        <v>865</v>
      </c>
      <c r="Z7100">
        <v>1839</v>
      </c>
      <c r="AA7100">
        <v>1</v>
      </c>
      <c r="AB7100">
        <v>735.6</v>
      </c>
      <c r="AC7100">
        <f>Table1_1[[#This Row],[Price]]*Table1_1[[#This Row],[Quantity]]</f>
        <v>1839</v>
      </c>
    </row>
    <row r="7101" spans="1:29" x14ac:dyDescent="0.3">
      <c r="A7101" t="s">
        <v>28</v>
      </c>
      <c r="B7101" t="s">
        <v>29</v>
      </c>
      <c r="C7101" t="s">
        <v>91</v>
      </c>
      <c r="D7101" t="s">
        <v>170</v>
      </c>
      <c r="E7101" t="s">
        <v>32</v>
      </c>
      <c r="F7101" t="s">
        <v>106</v>
      </c>
      <c r="G7101">
        <v>59</v>
      </c>
      <c r="H7101">
        <v>404537</v>
      </c>
      <c r="I7101" t="s">
        <v>34</v>
      </c>
      <c r="J7101" s="3">
        <v>45596</v>
      </c>
      <c r="K7101">
        <v>1000</v>
      </c>
      <c r="L7101" t="s">
        <v>8684</v>
      </c>
      <c r="M7101" t="s">
        <v>101</v>
      </c>
      <c r="N7101" t="s">
        <v>28246</v>
      </c>
      <c r="O7101">
        <v>8906827872</v>
      </c>
      <c r="P7101" t="s">
        <v>39</v>
      </c>
      <c r="Q7101">
        <v>15</v>
      </c>
      <c r="R7101" t="s">
        <v>88</v>
      </c>
      <c r="S7101" t="s">
        <v>118</v>
      </c>
      <c r="T7101">
        <v>57995</v>
      </c>
      <c r="U7101" s="1">
        <v>45347</v>
      </c>
      <c r="V7101" t="s">
        <v>119</v>
      </c>
      <c r="W7101">
        <v>966779</v>
      </c>
      <c r="X7101" t="s">
        <v>28247</v>
      </c>
      <c r="Y7101">
        <v>588</v>
      </c>
      <c r="Z7101">
        <v>1012</v>
      </c>
      <c r="AA7101">
        <v>5</v>
      </c>
      <c r="AB7101">
        <v>2024</v>
      </c>
      <c r="AC7101">
        <f>Table1_1[[#This Row],[Price]]*Table1_1[[#This Row],[Quantity]]</f>
        <v>5060</v>
      </c>
    </row>
    <row r="7102" spans="1:29" x14ac:dyDescent="0.3">
      <c r="A7102" t="s">
        <v>28</v>
      </c>
      <c r="B7102" t="s">
        <v>29</v>
      </c>
      <c r="C7102" t="s">
        <v>66</v>
      </c>
      <c r="D7102" t="s">
        <v>237</v>
      </c>
      <c r="E7102" t="s">
        <v>56</v>
      </c>
      <c r="F7102" t="s">
        <v>106</v>
      </c>
      <c r="G7102">
        <v>4</v>
      </c>
      <c r="H7102">
        <v>422630</v>
      </c>
      <c r="I7102" t="s">
        <v>58</v>
      </c>
      <c r="J7102" s="3">
        <v>44633</v>
      </c>
      <c r="K7102">
        <v>950</v>
      </c>
      <c r="L7102" t="s">
        <v>28248</v>
      </c>
      <c r="M7102" t="s">
        <v>1366</v>
      </c>
      <c r="N7102" t="s">
        <v>28249</v>
      </c>
      <c r="O7102" t="s">
        <v>28250</v>
      </c>
      <c r="P7102" t="s">
        <v>71</v>
      </c>
      <c r="Q7102">
        <v>12</v>
      </c>
      <c r="R7102" t="s">
        <v>88</v>
      </c>
      <c r="S7102" t="s">
        <v>63</v>
      </c>
      <c r="T7102">
        <v>44218</v>
      </c>
      <c r="U7102" s="1">
        <v>45507</v>
      </c>
      <c r="V7102" t="s">
        <v>64</v>
      </c>
      <c r="W7102">
        <v>854755</v>
      </c>
      <c r="X7102" t="s">
        <v>28251</v>
      </c>
      <c r="Y7102">
        <v>801</v>
      </c>
      <c r="Z7102">
        <v>1886</v>
      </c>
      <c r="AA7102">
        <v>6</v>
      </c>
      <c r="AB7102">
        <v>4526.4000000000005</v>
      </c>
      <c r="AC7102">
        <f>Table1_1[[#This Row],[Price]]*Table1_1[[#This Row],[Quantity]]</f>
        <v>11316</v>
      </c>
    </row>
    <row r="7103" spans="1:29" x14ac:dyDescent="0.3">
      <c r="A7103" t="s">
        <v>28</v>
      </c>
      <c r="B7103" t="s">
        <v>29</v>
      </c>
      <c r="C7103" t="s">
        <v>30</v>
      </c>
      <c r="D7103" t="s">
        <v>511</v>
      </c>
      <c r="E7103" t="s">
        <v>56</v>
      </c>
      <c r="F7103" t="s">
        <v>47</v>
      </c>
      <c r="G7103">
        <v>96</v>
      </c>
      <c r="H7103">
        <v>418432</v>
      </c>
      <c r="I7103" t="s">
        <v>58</v>
      </c>
      <c r="J7103" s="3">
        <v>44527</v>
      </c>
      <c r="K7103">
        <v>1000</v>
      </c>
      <c r="L7103" t="s">
        <v>28252</v>
      </c>
      <c r="M7103" t="s">
        <v>282</v>
      </c>
      <c r="N7103" t="s">
        <v>28253</v>
      </c>
      <c r="O7103" t="s">
        <v>28254</v>
      </c>
      <c r="P7103" t="s">
        <v>39</v>
      </c>
      <c r="Q7103">
        <v>19</v>
      </c>
      <c r="R7103" t="s">
        <v>40</v>
      </c>
      <c r="S7103" t="s">
        <v>79</v>
      </c>
      <c r="T7103">
        <v>85623</v>
      </c>
      <c r="U7103" s="1">
        <v>45554</v>
      </c>
      <c r="V7103" t="s">
        <v>180</v>
      </c>
      <c r="W7103">
        <v>170733</v>
      </c>
      <c r="X7103" t="s">
        <v>28255</v>
      </c>
      <c r="Y7103">
        <v>861</v>
      </c>
      <c r="Z7103">
        <v>1549</v>
      </c>
      <c r="AA7103">
        <v>4</v>
      </c>
      <c r="AB7103">
        <v>2478.4</v>
      </c>
      <c r="AC7103">
        <f>Table1_1[[#This Row],[Price]]*Table1_1[[#This Row],[Quantity]]</f>
        <v>6196</v>
      </c>
    </row>
    <row r="7104" spans="1:29" x14ac:dyDescent="0.3">
      <c r="A7104" t="s">
        <v>28</v>
      </c>
      <c r="B7104" t="s">
        <v>29</v>
      </c>
      <c r="C7104" t="s">
        <v>30</v>
      </c>
      <c r="D7104" t="s">
        <v>611</v>
      </c>
      <c r="E7104" t="s">
        <v>32</v>
      </c>
      <c r="F7104" t="s">
        <v>33</v>
      </c>
      <c r="G7104">
        <v>59</v>
      </c>
      <c r="H7104">
        <v>419388</v>
      </c>
      <c r="I7104" t="s">
        <v>58</v>
      </c>
      <c r="J7104" s="3">
        <v>43981</v>
      </c>
      <c r="K7104">
        <v>1000</v>
      </c>
      <c r="L7104" t="s">
        <v>28256</v>
      </c>
      <c r="M7104" t="s">
        <v>1488</v>
      </c>
      <c r="N7104" t="s">
        <v>28257</v>
      </c>
      <c r="O7104">
        <v>5289588019</v>
      </c>
      <c r="P7104" t="s">
        <v>51</v>
      </c>
      <c r="Q7104">
        <v>5</v>
      </c>
      <c r="R7104" t="s">
        <v>88</v>
      </c>
      <c r="S7104" t="s">
        <v>79</v>
      </c>
      <c r="T7104">
        <v>79689</v>
      </c>
      <c r="U7104" s="1">
        <v>45585</v>
      </c>
      <c r="V7104" t="s">
        <v>155</v>
      </c>
      <c r="W7104">
        <v>252864</v>
      </c>
      <c r="X7104" t="s">
        <v>28258</v>
      </c>
      <c r="Y7104">
        <v>643</v>
      </c>
      <c r="Z7104">
        <v>1844</v>
      </c>
      <c r="AA7104">
        <v>6</v>
      </c>
      <c r="AB7104">
        <v>4425.6000000000004</v>
      </c>
      <c r="AC7104">
        <f>Table1_1[[#This Row],[Price]]*Table1_1[[#This Row],[Quantity]]</f>
        <v>11064</v>
      </c>
    </row>
    <row r="7105" spans="1:29" x14ac:dyDescent="0.3">
      <c r="A7105" t="s">
        <v>28</v>
      </c>
      <c r="B7105" t="s">
        <v>29</v>
      </c>
      <c r="C7105" t="s">
        <v>54</v>
      </c>
      <c r="D7105" t="s">
        <v>566</v>
      </c>
      <c r="E7105" t="s">
        <v>32</v>
      </c>
      <c r="F7105" t="s">
        <v>33</v>
      </c>
      <c r="G7105">
        <v>58</v>
      </c>
      <c r="H7105">
        <v>404456</v>
      </c>
      <c r="I7105" t="s">
        <v>58</v>
      </c>
      <c r="J7105" s="3">
        <v>45000</v>
      </c>
      <c r="K7105">
        <v>1400</v>
      </c>
      <c r="L7105" t="s">
        <v>3606</v>
      </c>
      <c r="M7105" t="s">
        <v>165</v>
      </c>
      <c r="N7105" t="s">
        <v>28259</v>
      </c>
      <c r="O7105" t="s">
        <v>28260</v>
      </c>
      <c r="P7105" t="s">
        <v>87</v>
      </c>
      <c r="Q7105">
        <v>14</v>
      </c>
      <c r="R7105" t="s">
        <v>88</v>
      </c>
      <c r="S7105" t="s">
        <v>118</v>
      </c>
      <c r="T7105">
        <v>67946</v>
      </c>
      <c r="U7105" s="1">
        <v>45417</v>
      </c>
      <c r="V7105" t="s">
        <v>140</v>
      </c>
      <c r="W7105">
        <v>574755</v>
      </c>
      <c r="X7105" t="s">
        <v>22120</v>
      </c>
      <c r="Y7105">
        <v>528</v>
      </c>
      <c r="Z7105">
        <v>2341</v>
      </c>
      <c r="AA7105">
        <v>1</v>
      </c>
      <c r="AB7105">
        <v>936.40000000000009</v>
      </c>
      <c r="AC7105">
        <f>Table1_1[[#This Row],[Price]]*Table1_1[[#This Row],[Quantity]]</f>
        <v>2341</v>
      </c>
    </row>
    <row r="7106" spans="1:29" x14ac:dyDescent="0.3">
      <c r="A7106" t="s">
        <v>28</v>
      </c>
      <c r="B7106" t="s">
        <v>29</v>
      </c>
      <c r="C7106" t="s">
        <v>44</v>
      </c>
      <c r="D7106" t="s">
        <v>637</v>
      </c>
      <c r="E7106" t="s">
        <v>46</v>
      </c>
      <c r="F7106" t="s">
        <v>83</v>
      </c>
      <c r="G7106">
        <v>59</v>
      </c>
      <c r="H7106">
        <v>437903</v>
      </c>
      <c r="I7106" t="s">
        <v>34</v>
      </c>
      <c r="J7106" s="3">
        <v>44501</v>
      </c>
      <c r="K7106">
        <v>1300</v>
      </c>
      <c r="L7106" t="s">
        <v>28262</v>
      </c>
      <c r="M7106" t="s">
        <v>165</v>
      </c>
      <c r="N7106" t="s">
        <v>28263</v>
      </c>
      <c r="O7106" t="s">
        <v>28264</v>
      </c>
      <c r="P7106" t="s">
        <v>39</v>
      </c>
      <c r="Q7106">
        <v>15</v>
      </c>
      <c r="R7106" t="s">
        <v>40</v>
      </c>
      <c r="S7106" t="s">
        <v>118</v>
      </c>
      <c r="T7106">
        <v>36596</v>
      </c>
      <c r="U7106" s="1">
        <v>45588</v>
      </c>
      <c r="V7106" t="s">
        <v>155</v>
      </c>
      <c r="W7106">
        <v>705650</v>
      </c>
      <c r="X7106" t="s">
        <v>14489</v>
      </c>
      <c r="Y7106">
        <v>726</v>
      </c>
      <c r="Z7106">
        <v>1541</v>
      </c>
      <c r="AA7106">
        <v>6</v>
      </c>
      <c r="AB7106">
        <v>3698.4</v>
      </c>
      <c r="AC7106">
        <f>Table1_1[[#This Row],[Price]]*Table1_1[[#This Row],[Quantity]]</f>
        <v>9246</v>
      </c>
    </row>
    <row r="7107" spans="1:29" x14ac:dyDescent="0.3">
      <c r="A7107" t="s">
        <v>28</v>
      </c>
      <c r="B7107" t="s">
        <v>29</v>
      </c>
      <c r="C7107" t="s">
        <v>193</v>
      </c>
      <c r="D7107" t="s">
        <v>187</v>
      </c>
      <c r="E7107" t="s">
        <v>32</v>
      </c>
      <c r="F7107" t="s">
        <v>150</v>
      </c>
      <c r="G7107">
        <v>8</v>
      </c>
      <c r="H7107">
        <v>430310</v>
      </c>
      <c r="I7107" t="s">
        <v>58</v>
      </c>
      <c r="J7107" s="3">
        <v>45200</v>
      </c>
      <c r="K7107">
        <v>1200</v>
      </c>
      <c r="L7107" t="s">
        <v>28265</v>
      </c>
      <c r="M7107" t="s">
        <v>482</v>
      </c>
      <c r="N7107" t="s">
        <v>28266</v>
      </c>
      <c r="O7107" t="s">
        <v>28267</v>
      </c>
      <c r="P7107" t="s">
        <v>51</v>
      </c>
      <c r="Q7107">
        <v>4</v>
      </c>
      <c r="R7107" t="s">
        <v>40</v>
      </c>
      <c r="S7107" t="s">
        <v>118</v>
      </c>
      <c r="T7107">
        <v>77601</v>
      </c>
      <c r="U7107" s="1">
        <v>45535</v>
      </c>
      <c r="V7107" t="s">
        <v>64</v>
      </c>
      <c r="W7107">
        <v>826399</v>
      </c>
      <c r="X7107" t="s">
        <v>28268</v>
      </c>
      <c r="Y7107">
        <v>834</v>
      </c>
      <c r="Z7107">
        <v>1366</v>
      </c>
      <c r="AA7107">
        <v>1</v>
      </c>
      <c r="AB7107">
        <v>546.4</v>
      </c>
      <c r="AC7107">
        <f>Table1_1[[#This Row],[Price]]*Table1_1[[#This Row],[Quantity]]</f>
        <v>1366</v>
      </c>
    </row>
    <row r="7108" spans="1:29" x14ac:dyDescent="0.3">
      <c r="A7108" t="s">
        <v>28</v>
      </c>
      <c r="B7108" t="s">
        <v>29</v>
      </c>
      <c r="C7108" t="s">
        <v>54</v>
      </c>
      <c r="D7108" t="s">
        <v>566</v>
      </c>
      <c r="E7108" t="s">
        <v>32</v>
      </c>
      <c r="F7108" t="s">
        <v>150</v>
      </c>
      <c r="G7108">
        <v>73</v>
      </c>
      <c r="H7108">
        <v>419169</v>
      </c>
      <c r="I7108" t="s">
        <v>58</v>
      </c>
      <c r="J7108" s="3">
        <v>45485</v>
      </c>
      <c r="K7108">
        <v>1000</v>
      </c>
      <c r="L7108" t="s">
        <v>28269</v>
      </c>
      <c r="M7108" t="s">
        <v>434</v>
      </c>
      <c r="N7108" t="s">
        <v>28270</v>
      </c>
      <c r="O7108" t="s">
        <v>28271</v>
      </c>
      <c r="P7108" t="s">
        <v>51</v>
      </c>
      <c r="Q7108">
        <v>20</v>
      </c>
      <c r="R7108" t="s">
        <v>88</v>
      </c>
      <c r="S7108" t="s">
        <v>79</v>
      </c>
      <c r="T7108">
        <v>25100</v>
      </c>
      <c r="U7108" s="1">
        <v>45346</v>
      </c>
      <c r="V7108" t="s">
        <v>119</v>
      </c>
      <c r="W7108">
        <v>396009</v>
      </c>
      <c r="X7108" t="s">
        <v>28272</v>
      </c>
      <c r="Y7108">
        <v>852</v>
      </c>
      <c r="Z7108">
        <v>1043</v>
      </c>
      <c r="AA7108">
        <v>1</v>
      </c>
      <c r="AB7108">
        <v>417.20000000000005</v>
      </c>
      <c r="AC7108">
        <f>Table1_1[[#This Row],[Price]]*Table1_1[[#This Row],[Quantity]]</f>
        <v>1043</v>
      </c>
    </row>
    <row r="7109" spans="1:29" x14ac:dyDescent="0.3">
      <c r="A7109" t="s">
        <v>28</v>
      </c>
      <c r="B7109" t="s">
        <v>29</v>
      </c>
      <c r="C7109" t="s">
        <v>54</v>
      </c>
      <c r="D7109" t="s">
        <v>566</v>
      </c>
      <c r="E7109" t="s">
        <v>46</v>
      </c>
      <c r="F7109" t="s">
        <v>113</v>
      </c>
      <c r="G7109">
        <v>67</v>
      </c>
      <c r="H7109">
        <v>426822</v>
      </c>
      <c r="I7109" t="s">
        <v>58</v>
      </c>
      <c r="J7109" s="3">
        <v>43873</v>
      </c>
      <c r="K7109">
        <v>1000</v>
      </c>
      <c r="L7109" t="s">
        <v>28274</v>
      </c>
      <c r="M7109" t="s">
        <v>1030</v>
      </c>
      <c r="N7109" t="s">
        <v>28275</v>
      </c>
      <c r="O7109" t="s">
        <v>28276</v>
      </c>
      <c r="P7109" t="s">
        <v>51</v>
      </c>
      <c r="Q7109">
        <v>13</v>
      </c>
      <c r="R7109" t="s">
        <v>40</v>
      </c>
      <c r="S7109" t="s">
        <v>79</v>
      </c>
      <c r="T7109">
        <v>69957</v>
      </c>
      <c r="U7109" s="1">
        <v>45568</v>
      </c>
      <c r="V7109" t="s">
        <v>155</v>
      </c>
      <c r="W7109">
        <v>869914</v>
      </c>
      <c r="X7109" t="s">
        <v>28277</v>
      </c>
      <c r="Y7109">
        <v>702</v>
      </c>
      <c r="Z7109">
        <v>2975</v>
      </c>
      <c r="AA7109">
        <v>6</v>
      </c>
      <c r="AB7109">
        <v>7140</v>
      </c>
      <c r="AC7109">
        <f>Table1_1[[#This Row],[Price]]*Table1_1[[#This Row],[Quantity]]</f>
        <v>17850</v>
      </c>
    </row>
    <row r="7110" spans="1:29" x14ac:dyDescent="0.3">
      <c r="A7110" t="s">
        <v>28</v>
      </c>
      <c r="B7110" t="s">
        <v>29</v>
      </c>
      <c r="C7110" t="s">
        <v>193</v>
      </c>
      <c r="D7110" t="s">
        <v>170</v>
      </c>
      <c r="E7110" t="s">
        <v>56</v>
      </c>
      <c r="F7110" t="s">
        <v>106</v>
      </c>
      <c r="G7110">
        <v>72</v>
      </c>
      <c r="H7110">
        <v>422121</v>
      </c>
      <c r="I7110" t="s">
        <v>34</v>
      </c>
      <c r="J7110" s="3">
        <v>44277</v>
      </c>
      <c r="K7110">
        <v>1000</v>
      </c>
      <c r="L7110" t="s">
        <v>28278</v>
      </c>
      <c r="M7110" t="s">
        <v>269</v>
      </c>
      <c r="N7110" t="s">
        <v>28279</v>
      </c>
      <c r="O7110" t="s">
        <v>28280</v>
      </c>
      <c r="P7110" t="s">
        <v>71</v>
      </c>
      <c r="Q7110">
        <v>7</v>
      </c>
      <c r="R7110" t="s">
        <v>40</v>
      </c>
      <c r="S7110" t="s">
        <v>79</v>
      </c>
      <c r="T7110">
        <v>99168</v>
      </c>
      <c r="U7110" s="1">
        <v>45301</v>
      </c>
      <c r="V7110" t="s">
        <v>111</v>
      </c>
      <c r="W7110">
        <v>416314</v>
      </c>
      <c r="X7110" t="s">
        <v>28281</v>
      </c>
      <c r="Y7110">
        <v>348</v>
      </c>
      <c r="Z7110">
        <v>1236</v>
      </c>
      <c r="AA7110">
        <v>8</v>
      </c>
      <c r="AB7110">
        <v>3955.2000000000003</v>
      </c>
      <c r="AC7110">
        <f>Table1_1[[#This Row],[Price]]*Table1_1[[#This Row],[Quantity]]</f>
        <v>9888</v>
      </c>
    </row>
    <row r="7111" spans="1:29" x14ac:dyDescent="0.3">
      <c r="A7111" t="s">
        <v>28</v>
      </c>
      <c r="B7111" t="s">
        <v>29</v>
      </c>
      <c r="C7111" t="s">
        <v>193</v>
      </c>
      <c r="D7111" t="s">
        <v>149</v>
      </c>
      <c r="E7111" t="s">
        <v>32</v>
      </c>
      <c r="F7111" t="s">
        <v>135</v>
      </c>
      <c r="G7111">
        <v>64</v>
      </c>
      <c r="H7111">
        <v>406879</v>
      </c>
      <c r="I7111" t="s">
        <v>58</v>
      </c>
      <c r="J7111" s="3">
        <v>44760</v>
      </c>
      <c r="K7111">
        <v>1000</v>
      </c>
      <c r="L7111" t="s">
        <v>28283</v>
      </c>
      <c r="M7111" t="s">
        <v>216</v>
      </c>
      <c r="N7111" t="s">
        <v>28284</v>
      </c>
      <c r="O7111" t="s">
        <v>28285</v>
      </c>
      <c r="P7111" t="s">
        <v>87</v>
      </c>
      <c r="Q7111">
        <v>18</v>
      </c>
      <c r="R7111" t="s">
        <v>88</v>
      </c>
      <c r="S7111" t="s">
        <v>63</v>
      </c>
      <c r="T7111">
        <v>15979</v>
      </c>
      <c r="U7111" s="1">
        <v>45528</v>
      </c>
      <c r="V7111" t="s">
        <v>64</v>
      </c>
      <c r="W7111">
        <v>307716</v>
      </c>
      <c r="X7111" t="s">
        <v>28286</v>
      </c>
      <c r="Y7111">
        <v>866</v>
      </c>
      <c r="Z7111">
        <v>2907</v>
      </c>
      <c r="AA7111">
        <v>7</v>
      </c>
      <c r="AB7111">
        <v>8139.6</v>
      </c>
      <c r="AC7111">
        <f>Table1_1[[#This Row],[Price]]*Table1_1[[#This Row],[Quantity]]</f>
        <v>20349</v>
      </c>
    </row>
    <row r="7112" spans="1:29" x14ac:dyDescent="0.3">
      <c r="A7112" t="s">
        <v>28</v>
      </c>
      <c r="B7112" t="s">
        <v>29</v>
      </c>
      <c r="C7112" t="s">
        <v>91</v>
      </c>
      <c r="D7112" t="s">
        <v>237</v>
      </c>
      <c r="E7112" t="s">
        <v>32</v>
      </c>
      <c r="F7112" t="s">
        <v>355</v>
      </c>
      <c r="G7112">
        <v>89</v>
      </c>
      <c r="H7112">
        <v>405104</v>
      </c>
      <c r="I7112" t="s">
        <v>58</v>
      </c>
      <c r="J7112" s="3">
        <v>44427</v>
      </c>
      <c r="K7112">
        <v>1400</v>
      </c>
      <c r="L7112" t="s">
        <v>28287</v>
      </c>
      <c r="M7112" t="s">
        <v>843</v>
      </c>
      <c r="N7112" t="s">
        <v>28288</v>
      </c>
      <c r="O7112" t="s">
        <v>28289</v>
      </c>
      <c r="P7112" t="s">
        <v>39</v>
      </c>
      <c r="Q7112">
        <v>12</v>
      </c>
      <c r="R7112" t="s">
        <v>88</v>
      </c>
      <c r="S7112" t="s">
        <v>118</v>
      </c>
      <c r="T7112">
        <v>57976</v>
      </c>
      <c r="U7112" s="1">
        <v>45600</v>
      </c>
      <c r="V7112" t="s">
        <v>42</v>
      </c>
      <c r="W7112">
        <v>320709</v>
      </c>
      <c r="X7112" t="s">
        <v>28290</v>
      </c>
      <c r="Y7112">
        <v>920</v>
      </c>
      <c r="Z7112">
        <v>1680</v>
      </c>
      <c r="AA7112">
        <v>5</v>
      </c>
      <c r="AB7112">
        <v>3360</v>
      </c>
      <c r="AC7112">
        <f>Table1_1[[#This Row],[Price]]*Table1_1[[#This Row],[Quantity]]</f>
        <v>8400</v>
      </c>
    </row>
    <row r="7113" spans="1:29" x14ac:dyDescent="0.3">
      <c r="A7113" t="s">
        <v>28</v>
      </c>
      <c r="B7113" t="s">
        <v>29</v>
      </c>
      <c r="C7113" t="s">
        <v>66</v>
      </c>
      <c r="D7113" t="s">
        <v>45</v>
      </c>
      <c r="E7113" t="s">
        <v>32</v>
      </c>
      <c r="F7113" t="s">
        <v>355</v>
      </c>
      <c r="G7113">
        <v>94</v>
      </c>
      <c r="H7113">
        <v>409949</v>
      </c>
      <c r="I7113" t="s">
        <v>34</v>
      </c>
      <c r="J7113" s="3">
        <v>44056</v>
      </c>
      <c r="K7113">
        <v>1400</v>
      </c>
      <c r="L7113" t="s">
        <v>28291</v>
      </c>
      <c r="M7113" t="s">
        <v>2538</v>
      </c>
      <c r="N7113" t="s">
        <v>28292</v>
      </c>
      <c r="O7113" t="s">
        <v>28293</v>
      </c>
      <c r="P7113" t="s">
        <v>39</v>
      </c>
      <c r="Q7113">
        <v>17</v>
      </c>
      <c r="R7113" t="s">
        <v>88</v>
      </c>
      <c r="S7113" t="s">
        <v>79</v>
      </c>
      <c r="T7113">
        <v>59800</v>
      </c>
      <c r="U7113" s="1">
        <v>45404</v>
      </c>
      <c r="V7113" t="s">
        <v>80</v>
      </c>
      <c r="W7113">
        <v>309849</v>
      </c>
      <c r="X7113" t="s">
        <v>28294</v>
      </c>
      <c r="Y7113">
        <v>603</v>
      </c>
      <c r="Z7113">
        <v>500</v>
      </c>
      <c r="AA7113">
        <v>6</v>
      </c>
      <c r="AB7113">
        <v>1200</v>
      </c>
      <c r="AC7113">
        <f>Table1_1[[#This Row],[Price]]*Table1_1[[#This Row],[Quantity]]</f>
        <v>3000</v>
      </c>
    </row>
    <row r="7114" spans="1:29" x14ac:dyDescent="0.3">
      <c r="A7114" t="s">
        <v>28</v>
      </c>
      <c r="B7114" t="s">
        <v>29</v>
      </c>
      <c r="C7114" t="s">
        <v>30</v>
      </c>
      <c r="D7114" t="s">
        <v>182</v>
      </c>
      <c r="E7114" t="s">
        <v>32</v>
      </c>
      <c r="F7114" t="s">
        <v>113</v>
      </c>
      <c r="G7114">
        <v>36</v>
      </c>
      <c r="H7114">
        <v>415617</v>
      </c>
      <c r="I7114" t="s">
        <v>58</v>
      </c>
      <c r="J7114" s="3">
        <v>44372</v>
      </c>
      <c r="K7114">
        <v>950</v>
      </c>
      <c r="L7114" t="s">
        <v>28295</v>
      </c>
      <c r="M7114" t="s">
        <v>1058</v>
      </c>
      <c r="N7114" t="s">
        <v>28296</v>
      </c>
      <c r="O7114" t="s">
        <v>28297</v>
      </c>
      <c r="P7114" t="s">
        <v>39</v>
      </c>
      <c r="Q7114">
        <v>15</v>
      </c>
      <c r="R7114" t="s">
        <v>88</v>
      </c>
      <c r="S7114" t="s">
        <v>63</v>
      </c>
      <c r="T7114">
        <v>34833</v>
      </c>
      <c r="U7114" s="1">
        <v>45452</v>
      </c>
      <c r="V7114" t="s">
        <v>52</v>
      </c>
      <c r="W7114">
        <v>619183</v>
      </c>
      <c r="X7114" t="s">
        <v>20142</v>
      </c>
      <c r="Y7114">
        <v>272</v>
      </c>
      <c r="Z7114">
        <v>1591</v>
      </c>
      <c r="AA7114">
        <v>6</v>
      </c>
      <c r="AB7114">
        <v>3818.4</v>
      </c>
      <c r="AC7114">
        <f>Table1_1[[#This Row],[Price]]*Table1_1[[#This Row],[Quantity]]</f>
        <v>9546</v>
      </c>
    </row>
    <row r="7115" spans="1:29" x14ac:dyDescent="0.3">
      <c r="A7115" t="s">
        <v>28</v>
      </c>
      <c r="B7115" t="s">
        <v>29</v>
      </c>
      <c r="C7115" t="s">
        <v>30</v>
      </c>
      <c r="D7115" t="s">
        <v>566</v>
      </c>
      <c r="E7115" t="s">
        <v>32</v>
      </c>
      <c r="F7115" t="s">
        <v>135</v>
      </c>
      <c r="G7115">
        <v>57</v>
      </c>
      <c r="H7115">
        <v>438628</v>
      </c>
      <c r="I7115" t="s">
        <v>58</v>
      </c>
      <c r="J7115" s="3">
        <v>45370</v>
      </c>
      <c r="K7115">
        <v>1200</v>
      </c>
      <c r="L7115" t="s">
        <v>21262</v>
      </c>
      <c r="M7115" t="s">
        <v>856</v>
      </c>
      <c r="N7115" t="s">
        <v>28298</v>
      </c>
      <c r="O7115" t="s">
        <v>28299</v>
      </c>
      <c r="P7115" t="s">
        <v>71</v>
      </c>
      <c r="Q7115">
        <v>6</v>
      </c>
      <c r="R7115" t="s">
        <v>88</v>
      </c>
      <c r="S7115" t="s">
        <v>63</v>
      </c>
      <c r="T7115">
        <v>38991</v>
      </c>
      <c r="U7115" s="1">
        <v>45450</v>
      </c>
      <c r="V7115" t="s">
        <v>52</v>
      </c>
      <c r="W7115">
        <v>589773</v>
      </c>
      <c r="X7115" t="s">
        <v>28300</v>
      </c>
      <c r="Y7115">
        <v>449</v>
      </c>
      <c r="Z7115">
        <v>795</v>
      </c>
      <c r="AA7115">
        <v>6</v>
      </c>
      <c r="AB7115">
        <v>1908</v>
      </c>
      <c r="AC7115">
        <f>Table1_1[[#This Row],[Price]]*Table1_1[[#This Row],[Quantity]]</f>
        <v>4770</v>
      </c>
    </row>
    <row r="7116" spans="1:29" x14ac:dyDescent="0.3">
      <c r="A7116" t="s">
        <v>28</v>
      </c>
      <c r="B7116" t="s">
        <v>29</v>
      </c>
      <c r="C7116" t="s">
        <v>157</v>
      </c>
      <c r="D7116" t="s">
        <v>560</v>
      </c>
      <c r="E7116" t="s">
        <v>46</v>
      </c>
      <c r="F7116" t="s">
        <v>355</v>
      </c>
      <c r="G7116">
        <v>62</v>
      </c>
      <c r="H7116">
        <v>436487</v>
      </c>
      <c r="I7116" t="s">
        <v>34</v>
      </c>
      <c r="J7116" s="3">
        <v>45233</v>
      </c>
      <c r="K7116">
        <v>1300</v>
      </c>
      <c r="L7116" t="s">
        <v>8480</v>
      </c>
      <c r="M7116" t="s">
        <v>1291</v>
      </c>
      <c r="N7116" t="s">
        <v>28301</v>
      </c>
      <c r="O7116" t="s">
        <v>28302</v>
      </c>
      <c r="P7116" t="s">
        <v>71</v>
      </c>
      <c r="Q7116">
        <v>3</v>
      </c>
      <c r="R7116" t="s">
        <v>88</v>
      </c>
      <c r="S7116" t="s">
        <v>118</v>
      </c>
      <c r="T7116">
        <v>58488</v>
      </c>
      <c r="U7116" s="1">
        <v>45520</v>
      </c>
      <c r="V7116" t="s">
        <v>64</v>
      </c>
      <c r="W7116">
        <v>883578</v>
      </c>
      <c r="X7116" t="s">
        <v>28303</v>
      </c>
      <c r="Y7116">
        <v>753</v>
      </c>
      <c r="Z7116">
        <v>2393</v>
      </c>
      <c r="AA7116">
        <v>6</v>
      </c>
      <c r="AB7116">
        <v>5743.2000000000007</v>
      </c>
      <c r="AC7116">
        <f>Table1_1[[#This Row],[Price]]*Table1_1[[#This Row],[Quantity]]</f>
        <v>14358</v>
      </c>
    </row>
    <row r="7117" spans="1:29" x14ac:dyDescent="0.3">
      <c r="A7117" t="s">
        <v>28</v>
      </c>
      <c r="B7117" t="s">
        <v>29</v>
      </c>
      <c r="C7117" t="s">
        <v>157</v>
      </c>
      <c r="D7117" t="s">
        <v>546</v>
      </c>
      <c r="E7117" t="s">
        <v>32</v>
      </c>
      <c r="F7117" t="s">
        <v>150</v>
      </c>
      <c r="G7117">
        <v>2</v>
      </c>
      <c r="H7117">
        <v>400225</v>
      </c>
      <c r="I7117" t="s">
        <v>58</v>
      </c>
      <c r="J7117" s="3">
        <v>45183</v>
      </c>
      <c r="K7117">
        <v>1400</v>
      </c>
      <c r="L7117" t="s">
        <v>28305</v>
      </c>
      <c r="M7117" t="s">
        <v>345</v>
      </c>
      <c r="N7117" t="s">
        <v>28306</v>
      </c>
      <c r="O7117">
        <v>-6968</v>
      </c>
      <c r="P7117" t="s">
        <v>71</v>
      </c>
      <c r="Q7117">
        <v>19</v>
      </c>
      <c r="R7117" t="s">
        <v>88</v>
      </c>
      <c r="S7117" t="s">
        <v>63</v>
      </c>
      <c r="T7117">
        <v>63721</v>
      </c>
      <c r="U7117" s="1">
        <v>45339</v>
      </c>
      <c r="V7117" t="s">
        <v>119</v>
      </c>
      <c r="W7117">
        <v>671267</v>
      </c>
      <c r="X7117" t="s">
        <v>28307</v>
      </c>
      <c r="Y7117">
        <v>597</v>
      </c>
      <c r="Z7117">
        <v>1229</v>
      </c>
      <c r="AA7117">
        <v>6</v>
      </c>
      <c r="AB7117">
        <v>2949.6000000000004</v>
      </c>
      <c r="AC7117">
        <f>Table1_1[[#This Row],[Price]]*Table1_1[[#This Row],[Quantity]]</f>
        <v>7374</v>
      </c>
    </row>
    <row r="7118" spans="1:29" x14ac:dyDescent="0.3">
      <c r="A7118" t="s">
        <v>28</v>
      </c>
      <c r="B7118" t="s">
        <v>29</v>
      </c>
      <c r="C7118" t="s">
        <v>44</v>
      </c>
      <c r="D7118" t="s">
        <v>291</v>
      </c>
      <c r="E7118" t="s">
        <v>56</v>
      </c>
      <c r="F7118" t="s">
        <v>106</v>
      </c>
      <c r="G7118">
        <v>53</v>
      </c>
      <c r="H7118">
        <v>426893</v>
      </c>
      <c r="I7118" t="s">
        <v>58</v>
      </c>
      <c r="J7118" s="3">
        <v>44168</v>
      </c>
      <c r="K7118">
        <v>1200</v>
      </c>
      <c r="L7118" t="s">
        <v>28308</v>
      </c>
      <c r="M7118" t="s">
        <v>1356</v>
      </c>
      <c r="N7118" t="s">
        <v>28309</v>
      </c>
      <c r="O7118" t="s">
        <v>28310</v>
      </c>
      <c r="P7118" t="s">
        <v>39</v>
      </c>
      <c r="Q7118">
        <v>9</v>
      </c>
      <c r="R7118" t="s">
        <v>88</v>
      </c>
      <c r="S7118" t="s">
        <v>41</v>
      </c>
      <c r="T7118">
        <v>95367</v>
      </c>
      <c r="U7118" s="1">
        <v>45541</v>
      </c>
      <c r="V7118" t="s">
        <v>180</v>
      </c>
      <c r="W7118">
        <v>317249</v>
      </c>
      <c r="X7118" t="s">
        <v>28311</v>
      </c>
      <c r="Y7118">
        <v>310</v>
      </c>
      <c r="Z7118">
        <v>1063</v>
      </c>
      <c r="AA7118">
        <v>5</v>
      </c>
      <c r="AB7118">
        <v>2126</v>
      </c>
      <c r="AC7118">
        <f>Table1_1[[#This Row],[Price]]*Table1_1[[#This Row],[Quantity]]</f>
        <v>5315</v>
      </c>
    </row>
    <row r="7119" spans="1:29" x14ac:dyDescent="0.3">
      <c r="A7119" t="s">
        <v>28</v>
      </c>
      <c r="B7119" t="s">
        <v>29</v>
      </c>
      <c r="C7119" t="s">
        <v>44</v>
      </c>
      <c r="D7119" t="s">
        <v>31</v>
      </c>
      <c r="E7119" t="s">
        <v>46</v>
      </c>
      <c r="F7119" t="s">
        <v>47</v>
      </c>
      <c r="G7119">
        <v>40</v>
      </c>
      <c r="H7119">
        <v>400339</v>
      </c>
      <c r="I7119" t="s">
        <v>34</v>
      </c>
      <c r="J7119" s="3">
        <v>44843</v>
      </c>
      <c r="K7119">
        <v>950</v>
      </c>
      <c r="L7119" t="s">
        <v>1272</v>
      </c>
      <c r="M7119" t="s">
        <v>1017</v>
      </c>
      <c r="N7119" t="s">
        <v>28312</v>
      </c>
      <c r="O7119" t="s">
        <v>28313</v>
      </c>
      <c r="P7119" t="s">
        <v>51</v>
      </c>
      <c r="Q7119">
        <v>7</v>
      </c>
      <c r="R7119" t="s">
        <v>88</v>
      </c>
      <c r="S7119" t="s">
        <v>118</v>
      </c>
      <c r="T7119">
        <v>54329</v>
      </c>
      <c r="U7119" s="1">
        <v>45460</v>
      </c>
      <c r="V7119" t="s">
        <v>52</v>
      </c>
      <c r="W7119">
        <v>685844</v>
      </c>
      <c r="X7119" t="s">
        <v>28314</v>
      </c>
      <c r="Y7119">
        <v>321</v>
      </c>
      <c r="Z7119">
        <v>2957</v>
      </c>
      <c r="AA7119">
        <v>7</v>
      </c>
      <c r="AB7119">
        <v>8279.6</v>
      </c>
      <c r="AC7119">
        <f>Table1_1[[#This Row],[Price]]*Table1_1[[#This Row],[Quantity]]</f>
        <v>20699</v>
      </c>
    </row>
    <row r="7120" spans="1:29" x14ac:dyDescent="0.3">
      <c r="A7120" t="s">
        <v>28</v>
      </c>
      <c r="B7120" t="s">
        <v>29</v>
      </c>
      <c r="C7120" t="s">
        <v>91</v>
      </c>
      <c r="D7120" t="s">
        <v>338</v>
      </c>
      <c r="E7120" t="s">
        <v>46</v>
      </c>
      <c r="F7120" t="s">
        <v>83</v>
      </c>
      <c r="G7120">
        <v>20</v>
      </c>
      <c r="H7120">
        <v>400710</v>
      </c>
      <c r="I7120" t="s">
        <v>58</v>
      </c>
      <c r="J7120" s="3">
        <v>45119</v>
      </c>
      <c r="K7120">
        <v>1200</v>
      </c>
      <c r="L7120" t="s">
        <v>28315</v>
      </c>
      <c r="M7120" t="s">
        <v>36</v>
      </c>
      <c r="N7120" t="s">
        <v>28316</v>
      </c>
      <c r="O7120" t="s">
        <v>28317</v>
      </c>
      <c r="P7120" t="s">
        <v>39</v>
      </c>
      <c r="Q7120">
        <v>14</v>
      </c>
      <c r="R7120" t="s">
        <v>88</v>
      </c>
      <c r="S7120" t="s">
        <v>41</v>
      </c>
      <c r="T7120">
        <v>73292</v>
      </c>
      <c r="U7120" s="1">
        <v>45594</v>
      </c>
      <c r="V7120" t="s">
        <v>155</v>
      </c>
      <c r="W7120">
        <v>545403</v>
      </c>
      <c r="X7120" t="s">
        <v>28318</v>
      </c>
      <c r="Y7120">
        <v>625</v>
      </c>
      <c r="Z7120">
        <v>2704</v>
      </c>
      <c r="AA7120">
        <v>1</v>
      </c>
      <c r="AB7120">
        <v>1081.6000000000001</v>
      </c>
      <c r="AC7120">
        <f>Table1_1[[#This Row],[Price]]*Table1_1[[#This Row],[Quantity]]</f>
        <v>2704</v>
      </c>
    </row>
    <row r="7121" spans="1:29" x14ac:dyDescent="0.3">
      <c r="A7121" t="s">
        <v>28</v>
      </c>
      <c r="B7121" t="s">
        <v>29</v>
      </c>
      <c r="C7121" t="s">
        <v>54</v>
      </c>
      <c r="D7121" t="s">
        <v>149</v>
      </c>
      <c r="E7121" t="s">
        <v>46</v>
      </c>
      <c r="F7121" t="s">
        <v>106</v>
      </c>
      <c r="G7121">
        <v>91</v>
      </c>
      <c r="H7121">
        <v>405890</v>
      </c>
      <c r="I7121" t="s">
        <v>34</v>
      </c>
      <c r="J7121" s="3">
        <v>44671</v>
      </c>
      <c r="K7121">
        <v>1000</v>
      </c>
      <c r="L7121" t="s">
        <v>28319</v>
      </c>
      <c r="M7121" t="s">
        <v>276</v>
      </c>
      <c r="N7121" t="s">
        <v>28320</v>
      </c>
      <c r="O7121" t="s">
        <v>28321</v>
      </c>
      <c r="P7121" t="s">
        <v>71</v>
      </c>
      <c r="Q7121">
        <v>10</v>
      </c>
      <c r="R7121" t="s">
        <v>88</v>
      </c>
      <c r="S7121" t="s">
        <v>118</v>
      </c>
      <c r="T7121">
        <v>28170</v>
      </c>
      <c r="U7121" s="1">
        <v>45574</v>
      </c>
      <c r="V7121" t="s">
        <v>155</v>
      </c>
      <c r="W7121">
        <v>871958</v>
      </c>
      <c r="X7121" t="s">
        <v>5293</v>
      </c>
      <c r="Y7121">
        <v>399</v>
      </c>
      <c r="Z7121">
        <v>2750</v>
      </c>
      <c r="AA7121">
        <v>2</v>
      </c>
      <c r="AB7121">
        <v>2200</v>
      </c>
      <c r="AC7121">
        <f>Table1_1[[#This Row],[Price]]*Table1_1[[#This Row],[Quantity]]</f>
        <v>5500</v>
      </c>
    </row>
    <row r="7122" spans="1:29" x14ac:dyDescent="0.3">
      <c r="A7122" t="s">
        <v>28</v>
      </c>
      <c r="B7122" t="s">
        <v>29</v>
      </c>
      <c r="C7122" t="s">
        <v>54</v>
      </c>
      <c r="D7122" t="s">
        <v>616</v>
      </c>
      <c r="E7122" t="s">
        <v>32</v>
      </c>
      <c r="F7122" t="s">
        <v>355</v>
      </c>
      <c r="G7122">
        <v>21</v>
      </c>
      <c r="H7122">
        <v>408985</v>
      </c>
      <c r="I7122" t="s">
        <v>58</v>
      </c>
      <c r="J7122" s="3">
        <v>45487</v>
      </c>
      <c r="K7122">
        <v>1100</v>
      </c>
      <c r="L7122" t="s">
        <v>7385</v>
      </c>
      <c r="M7122" t="s">
        <v>68</v>
      </c>
      <c r="N7122" t="s">
        <v>28322</v>
      </c>
      <c r="O7122" t="s">
        <v>28323</v>
      </c>
      <c r="P7122" t="s">
        <v>39</v>
      </c>
      <c r="Q7122">
        <v>9</v>
      </c>
      <c r="R7122" t="s">
        <v>40</v>
      </c>
      <c r="S7122" t="s">
        <v>41</v>
      </c>
      <c r="T7122">
        <v>37979</v>
      </c>
      <c r="U7122" s="1">
        <v>45498</v>
      </c>
      <c r="V7122" t="s">
        <v>126</v>
      </c>
      <c r="W7122">
        <v>470732</v>
      </c>
      <c r="X7122" t="s">
        <v>6634</v>
      </c>
      <c r="Y7122">
        <v>479</v>
      </c>
      <c r="Z7122">
        <v>630</v>
      </c>
      <c r="AA7122">
        <v>6</v>
      </c>
      <c r="AB7122">
        <v>1512</v>
      </c>
      <c r="AC7122">
        <f>Table1_1[[#This Row],[Price]]*Table1_1[[#This Row],[Quantity]]</f>
        <v>3780</v>
      </c>
    </row>
    <row r="7123" spans="1:29" x14ac:dyDescent="0.3">
      <c r="A7123" t="s">
        <v>28</v>
      </c>
      <c r="B7123" t="s">
        <v>29</v>
      </c>
      <c r="C7123" t="s">
        <v>91</v>
      </c>
      <c r="D7123" t="s">
        <v>134</v>
      </c>
      <c r="E7123" t="s">
        <v>56</v>
      </c>
      <c r="F7123" t="s">
        <v>355</v>
      </c>
      <c r="G7123">
        <v>59</v>
      </c>
      <c r="H7123">
        <v>418163</v>
      </c>
      <c r="I7123" t="s">
        <v>34</v>
      </c>
      <c r="J7123" s="3">
        <v>45063</v>
      </c>
      <c r="K7123">
        <v>800</v>
      </c>
      <c r="L7123" t="s">
        <v>28324</v>
      </c>
      <c r="M7123" t="s">
        <v>144</v>
      </c>
      <c r="N7123" t="s">
        <v>28325</v>
      </c>
      <c r="O7123">
        <v>6775217249</v>
      </c>
      <c r="P7123" t="s">
        <v>39</v>
      </c>
      <c r="Q7123">
        <v>13</v>
      </c>
      <c r="R7123" t="s">
        <v>40</v>
      </c>
      <c r="S7123" t="s">
        <v>41</v>
      </c>
      <c r="T7123">
        <v>76486</v>
      </c>
      <c r="U7123" s="1">
        <v>45467</v>
      </c>
      <c r="V7123" t="s">
        <v>52</v>
      </c>
      <c r="W7123">
        <v>601175</v>
      </c>
      <c r="X7123" t="s">
        <v>28326</v>
      </c>
      <c r="Y7123">
        <v>549</v>
      </c>
      <c r="Z7123">
        <v>2753</v>
      </c>
      <c r="AA7123">
        <v>5</v>
      </c>
      <c r="AB7123">
        <v>5506</v>
      </c>
      <c r="AC7123">
        <f>Table1_1[[#This Row],[Price]]*Table1_1[[#This Row],[Quantity]]</f>
        <v>13765</v>
      </c>
    </row>
    <row r="7124" spans="1:29" x14ac:dyDescent="0.3">
      <c r="A7124" t="s">
        <v>28</v>
      </c>
      <c r="B7124" t="s">
        <v>29</v>
      </c>
      <c r="C7124" t="s">
        <v>54</v>
      </c>
      <c r="D7124" t="s">
        <v>163</v>
      </c>
      <c r="E7124" t="s">
        <v>32</v>
      </c>
      <c r="F7124" t="s">
        <v>47</v>
      </c>
      <c r="G7124">
        <v>69</v>
      </c>
      <c r="H7124">
        <v>414284</v>
      </c>
      <c r="I7124" t="s">
        <v>58</v>
      </c>
      <c r="J7124" s="3">
        <v>43868</v>
      </c>
      <c r="K7124">
        <v>800</v>
      </c>
      <c r="L7124" t="s">
        <v>28327</v>
      </c>
      <c r="M7124" t="s">
        <v>287</v>
      </c>
      <c r="N7124" t="s">
        <v>28328</v>
      </c>
      <c r="O7124" t="s">
        <v>28329</v>
      </c>
      <c r="P7124" t="s">
        <v>39</v>
      </c>
      <c r="Q7124">
        <v>9</v>
      </c>
      <c r="R7124" t="s">
        <v>40</v>
      </c>
      <c r="S7124" t="s">
        <v>41</v>
      </c>
      <c r="T7124">
        <v>46521</v>
      </c>
      <c r="U7124" s="1">
        <v>45520</v>
      </c>
      <c r="V7124" t="s">
        <v>64</v>
      </c>
      <c r="W7124">
        <v>475888</v>
      </c>
      <c r="X7124" t="s">
        <v>28330</v>
      </c>
      <c r="Y7124">
        <v>764</v>
      </c>
      <c r="Z7124">
        <v>2717</v>
      </c>
      <c r="AA7124">
        <v>3</v>
      </c>
      <c r="AB7124">
        <v>3260.4</v>
      </c>
      <c r="AC7124">
        <f>Table1_1[[#This Row],[Price]]*Table1_1[[#This Row],[Quantity]]</f>
        <v>8151</v>
      </c>
    </row>
    <row r="7125" spans="1:29" x14ac:dyDescent="0.3">
      <c r="A7125" t="s">
        <v>28</v>
      </c>
      <c r="B7125" t="s">
        <v>29</v>
      </c>
      <c r="C7125" t="s">
        <v>44</v>
      </c>
      <c r="D7125" t="s">
        <v>261</v>
      </c>
      <c r="E7125" t="s">
        <v>56</v>
      </c>
      <c r="F7125" t="s">
        <v>135</v>
      </c>
      <c r="G7125">
        <v>74</v>
      </c>
      <c r="H7125">
        <v>429636</v>
      </c>
      <c r="I7125" t="s">
        <v>34</v>
      </c>
      <c r="J7125" s="3">
        <v>45428</v>
      </c>
      <c r="K7125">
        <v>1400</v>
      </c>
      <c r="L7125" t="s">
        <v>28331</v>
      </c>
      <c r="M7125" t="s">
        <v>366</v>
      </c>
      <c r="N7125" t="s">
        <v>28332</v>
      </c>
      <c r="O7125" t="s">
        <v>28333</v>
      </c>
      <c r="P7125" t="s">
        <v>87</v>
      </c>
      <c r="Q7125">
        <v>20</v>
      </c>
      <c r="R7125" t="s">
        <v>40</v>
      </c>
      <c r="S7125" t="s">
        <v>63</v>
      </c>
      <c r="T7125">
        <v>47273</v>
      </c>
      <c r="U7125" s="1">
        <v>45490</v>
      </c>
      <c r="V7125" t="s">
        <v>126</v>
      </c>
      <c r="W7125">
        <v>885344</v>
      </c>
      <c r="X7125" t="s">
        <v>28334</v>
      </c>
      <c r="Y7125">
        <v>968</v>
      </c>
      <c r="Z7125">
        <v>2645</v>
      </c>
      <c r="AA7125">
        <v>1</v>
      </c>
      <c r="AB7125">
        <v>1058</v>
      </c>
      <c r="AC7125">
        <f>Table1_1[[#This Row],[Price]]*Table1_1[[#This Row],[Quantity]]</f>
        <v>2645</v>
      </c>
    </row>
    <row r="7126" spans="1:29" x14ac:dyDescent="0.3">
      <c r="A7126" t="s">
        <v>28</v>
      </c>
      <c r="B7126" t="s">
        <v>29</v>
      </c>
      <c r="C7126" t="s">
        <v>66</v>
      </c>
      <c r="D7126" t="s">
        <v>55</v>
      </c>
      <c r="E7126" t="s">
        <v>46</v>
      </c>
      <c r="F7126" t="s">
        <v>99</v>
      </c>
      <c r="G7126">
        <v>59</v>
      </c>
      <c r="H7126">
        <v>430611</v>
      </c>
      <c r="I7126" t="s">
        <v>34</v>
      </c>
      <c r="J7126" s="3">
        <v>44969</v>
      </c>
      <c r="K7126">
        <v>1200</v>
      </c>
      <c r="L7126" t="s">
        <v>28335</v>
      </c>
      <c r="M7126" t="s">
        <v>195</v>
      </c>
      <c r="N7126" t="s">
        <v>28336</v>
      </c>
      <c r="O7126">
        <v>2230906390</v>
      </c>
      <c r="P7126" t="s">
        <v>71</v>
      </c>
      <c r="Q7126">
        <v>4</v>
      </c>
      <c r="R7126" t="s">
        <v>40</v>
      </c>
      <c r="S7126" t="s">
        <v>63</v>
      </c>
      <c r="T7126">
        <v>89224</v>
      </c>
      <c r="U7126" s="1">
        <v>45344</v>
      </c>
      <c r="V7126" t="s">
        <v>119</v>
      </c>
      <c r="W7126">
        <v>915995</v>
      </c>
      <c r="X7126" t="s">
        <v>28337</v>
      </c>
      <c r="Y7126">
        <v>684</v>
      </c>
      <c r="Z7126">
        <v>1850</v>
      </c>
      <c r="AA7126">
        <v>5</v>
      </c>
      <c r="AB7126">
        <v>3700</v>
      </c>
      <c r="AC7126">
        <f>Table1_1[[#This Row],[Price]]*Table1_1[[#This Row],[Quantity]]</f>
        <v>9250</v>
      </c>
    </row>
    <row r="7127" spans="1:29" x14ac:dyDescent="0.3">
      <c r="A7127" t="s">
        <v>28</v>
      </c>
      <c r="B7127" t="s">
        <v>29</v>
      </c>
      <c r="C7127" t="s">
        <v>91</v>
      </c>
      <c r="D7127" t="s">
        <v>411</v>
      </c>
      <c r="E7127" t="s">
        <v>32</v>
      </c>
      <c r="F7127" t="s">
        <v>83</v>
      </c>
      <c r="G7127">
        <v>29</v>
      </c>
      <c r="H7127">
        <v>417806</v>
      </c>
      <c r="I7127" t="s">
        <v>34</v>
      </c>
      <c r="J7127" s="3">
        <v>43976</v>
      </c>
      <c r="K7127">
        <v>1300</v>
      </c>
      <c r="L7127" t="s">
        <v>9596</v>
      </c>
      <c r="M7127" t="s">
        <v>1007</v>
      </c>
      <c r="N7127" t="s">
        <v>28338</v>
      </c>
      <c r="O7127" t="s">
        <v>28339</v>
      </c>
      <c r="P7127" t="s">
        <v>71</v>
      </c>
      <c r="Q7127">
        <v>8</v>
      </c>
      <c r="R7127" t="s">
        <v>40</v>
      </c>
      <c r="S7127" t="s">
        <v>79</v>
      </c>
      <c r="T7127">
        <v>35126</v>
      </c>
      <c r="U7127" s="1">
        <v>45464</v>
      </c>
      <c r="V7127" t="s">
        <v>52</v>
      </c>
      <c r="W7127">
        <v>532707</v>
      </c>
      <c r="X7127" t="s">
        <v>28340</v>
      </c>
      <c r="Y7127">
        <v>698</v>
      </c>
      <c r="Z7127">
        <v>1992</v>
      </c>
      <c r="AA7127">
        <v>3</v>
      </c>
      <c r="AB7127">
        <v>2390.4</v>
      </c>
      <c r="AC7127">
        <f>Table1_1[[#This Row],[Price]]*Table1_1[[#This Row],[Quantity]]</f>
        <v>5976</v>
      </c>
    </row>
    <row r="7128" spans="1:29" x14ac:dyDescent="0.3">
      <c r="A7128" t="s">
        <v>28</v>
      </c>
      <c r="B7128" t="s">
        <v>29</v>
      </c>
      <c r="C7128" t="s">
        <v>66</v>
      </c>
      <c r="D7128" t="s">
        <v>261</v>
      </c>
      <c r="E7128" t="s">
        <v>46</v>
      </c>
      <c r="F7128" t="s">
        <v>99</v>
      </c>
      <c r="G7128">
        <v>74</v>
      </c>
      <c r="H7128">
        <v>407459</v>
      </c>
      <c r="I7128" t="s">
        <v>58</v>
      </c>
      <c r="J7128" s="3">
        <v>45276</v>
      </c>
      <c r="K7128">
        <v>1100</v>
      </c>
      <c r="L7128" t="s">
        <v>23572</v>
      </c>
      <c r="M7128" t="s">
        <v>1017</v>
      </c>
      <c r="N7128" t="s">
        <v>28341</v>
      </c>
      <c r="O7128" t="s">
        <v>28342</v>
      </c>
      <c r="P7128" t="s">
        <v>51</v>
      </c>
      <c r="Q7128">
        <v>4</v>
      </c>
      <c r="R7128" t="s">
        <v>40</v>
      </c>
      <c r="S7128" t="s">
        <v>79</v>
      </c>
      <c r="T7128">
        <v>25198</v>
      </c>
      <c r="U7128" s="1">
        <v>45466</v>
      </c>
      <c r="V7128" t="s">
        <v>52</v>
      </c>
      <c r="W7128">
        <v>975019</v>
      </c>
      <c r="X7128" t="s">
        <v>28343</v>
      </c>
      <c r="Y7128">
        <v>597</v>
      </c>
      <c r="Z7128">
        <v>2011</v>
      </c>
      <c r="AA7128">
        <v>8</v>
      </c>
      <c r="AB7128">
        <v>6435.2000000000007</v>
      </c>
      <c r="AC7128">
        <f>Table1_1[[#This Row],[Price]]*Table1_1[[#This Row],[Quantity]]</f>
        <v>16088</v>
      </c>
    </row>
    <row r="7129" spans="1:29" x14ac:dyDescent="0.3">
      <c r="A7129" t="s">
        <v>28</v>
      </c>
      <c r="B7129" t="s">
        <v>29</v>
      </c>
      <c r="C7129" t="s">
        <v>193</v>
      </c>
      <c r="D7129" t="s">
        <v>45</v>
      </c>
      <c r="E7129" t="s">
        <v>46</v>
      </c>
      <c r="F7129" t="s">
        <v>83</v>
      </c>
      <c r="G7129">
        <v>81</v>
      </c>
      <c r="H7129">
        <v>437717</v>
      </c>
      <c r="I7129" t="s">
        <v>34</v>
      </c>
      <c r="J7129" s="3">
        <v>44379</v>
      </c>
      <c r="K7129">
        <v>800</v>
      </c>
      <c r="L7129" t="s">
        <v>28345</v>
      </c>
      <c r="M7129" t="s">
        <v>856</v>
      </c>
      <c r="N7129" t="s">
        <v>28346</v>
      </c>
      <c r="O7129" t="s">
        <v>28347</v>
      </c>
      <c r="P7129" t="s">
        <v>51</v>
      </c>
      <c r="Q7129">
        <v>17</v>
      </c>
      <c r="R7129" t="s">
        <v>40</v>
      </c>
      <c r="S7129" t="s">
        <v>63</v>
      </c>
      <c r="T7129">
        <v>37160</v>
      </c>
      <c r="U7129" s="1">
        <v>45430</v>
      </c>
      <c r="V7129" t="s">
        <v>140</v>
      </c>
      <c r="W7129">
        <v>602286</v>
      </c>
      <c r="X7129" t="s">
        <v>28348</v>
      </c>
      <c r="Y7129">
        <v>965</v>
      </c>
      <c r="Z7129">
        <v>704</v>
      </c>
      <c r="AA7129">
        <v>4</v>
      </c>
      <c r="AB7129">
        <v>1126.4000000000001</v>
      </c>
      <c r="AC7129">
        <f>Table1_1[[#This Row],[Price]]*Table1_1[[#This Row],[Quantity]]</f>
        <v>2816</v>
      </c>
    </row>
    <row r="7130" spans="1:29" x14ac:dyDescent="0.3">
      <c r="A7130" t="s">
        <v>28</v>
      </c>
      <c r="B7130" t="s">
        <v>29</v>
      </c>
      <c r="C7130" t="s">
        <v>30</v>
      </c>
      <c r="D7130" t="s">
        <v>611</v>
      </c>
      <c r="E7130" t="s">
        <v>46</v>
      </c>
      <c r="F7130" t="s">
        <v>99</v>
      </c>
      <c r="G7130">
        <v>93</v>
      </c>
      <c r="H7130">
        <v>426053</v>
      </c>
      <c r="I7130" t="s">
        <v>58</v>
      </c>
      <c r="J7130" s="3">
        <v>44438</v>
      </c>
      <c r="K7130">
        <v>1400</v>
      </c>
      <c r="L7130" t="s">
        <v>28349</v>
      </c>
      <c r="M7130" t="s">
        <v>232</v>
      </c>
      <c r="N7130" t="s">
        <v>28350</v>
      </c>
      <c r="O7130" t="s">
        <v>28351</v>
      </c>
      <c r="P7130" t="s">
        <v>71</v>
      </c>
      <c r="Q7130">
        <v>18</v>
      </c>
      <c r="R7130" t="s">
        <v>40</v>
      </c>
      <c r="S7130" t="s">
        <v>41</v>
      </c>
      <c r="T7130">
        <v>11175</v>
      </c>
      <c r="U7130" s="1">
        <v>45367</v>
      </c>
      <c r="V7130" t="s">
        <v>72</v>
      </c>
      <c r="W7130">
        <v>605305</v>
      </c>
      <c r="X7130" t="s">
        <v>28352</v>
      </c>
      <c r="Y7130">
        <v>606</v>
      </c>
      <c r="Z7130">
        <v>1960</v>
      </c>
      <c r="AA7130">
        <v>7</v>
      </c>
      <c r="AB7130">
        <v>5488</v>
      </c>
      <c r="AC7130">
        <f>Table1_1[[#This Row],[Price]]*Table1_1[[#This Row],[Quantity]]</f>
        <v>13720</v>
      </c>
    </row>
    <row r="7131" spans="1:29" x14ac:dyDescent="0.3">
      <c r="A7131" t="s">
        <v>28</v>
      </c>
      <c r="B7131" t="s">
        <v>29</v>
      </c>
      <c r="C7131" t="s">
        <v>54</v>
      </c>
      <c r="D7131" t="s">
        <v>134</v>
      </c>
      <c r="E7131" t="s">
        <v>32</v>
      </c>
      <c r="F7131" t="s">
        <v>355</v>
      </c>
      <c r="G7131">
        <v>60</v>
      </c>
      <c r="H7131">
        <v>438937</v>
      </c>
      <c r="I7131" t="s">
        <v>58</v>
      </c>
      <c r="J7131" s="3">
        <v>45582</v>
      </c>
      <c r="K7131">
        <v>1400</v>
      </c>
      <c r="L7131" t="s">
        <v>28353</v>
      </c>
      <c r="M7131" t="s">
        <v>177</v>
      </c>
      <c r="N7131" t="s">
        <v>28354</v>
      </c>
      <c r="O7131" t="s">
        <v>28355</v>
      </c>
      <c r="P7131" t="s">
        <v>71</v>
      </c>
      <c r="Q7131">
        <v>17</v>
      </c>
      <c r="R7131" t="s">
        <v>40</v>
      </c>
      <c r="S7131" t="s">
        <v>118</v>
      </c>
      <c r="T7131">
        <v>71637</v>
      </c>
      <c r="U7131" s="1">
        <v>45382</v>
      </c>
      <c r="V7131" t="s">
        <v>72</v>
      </c>
      <c r="W7131">
        <v>123512</v>
      </c>
      <c r="X7131" t="s">
        <v>21334</v>
      </c>
      <c r="Y7131">
        <v>610</v>
      </c>
      <c r="Z7131">
        <v>1046</v>
      </c>
      <c r="AA7131">
        <v>3</v>
      </c>
      <c r="AB7131">
        <v>1255.2</v>
      </c>
      <c r="AC7131">
        <f>Table1_1[[#This Row],[Price]]*Table1_1[[#This Row],[Quantity]]</f>
        <v>3138</v>
      </c>
    </row>
    <row r="7132" spans="1:29" x14ac:dyDescent="0.3">
      <c r="A7132" t="s">
        <v>28</v>
      </c>
      <c r="B7132" t="s">
        <v>29</v>
      </c>
      <c r="C7132" t="s">
        <v>54</v>
      </c>
      <c r="D7132" t="s">
        <v>220</v>
      </c>
      <c r="E7132" t="s">
        <v>32</v>
      </c>
      <c r="F7132" t="s">
        <v>99</v>
      </c>
      <c r="G7132">
        <v>74</v>
      </c>
      <c r="H7132">
        <v>439505</v>
      </c>
      <c r="I7132" t="s">
        <v>58</v>
      </c>
      <c r="J7132" s="3">
        <v>44829</v>
      </c>
      <c r="K7132">
        <v>1400</v>
      </c>
      <c r="L7132" t="s">
        <v>28356</v>
      </c>
      <c r="M7132" t="s">
        <v>605</v>
      </c>
      <c r="N7132" t="s">
        <v>28357</v>
      </c>
      <c r="O7132" t="s">
        <v>28358</v>
      </c>
      <c r="P7132" t="s">
        <v>51</v>
      </c>
      <c r="Q7132">
        <v>7</v>
      </c>
      <c r="R7132" t="s">
        <v>40</v>
      </c>
      <c r="S7132" t="s">
        <v>41</v>
      </c>
      <c r="T7132">
        <v>44637</v>
      </c>
      <c r="U7132" s="1">
        <v>45483</v>
      </c>
      <c r="V7132" t="s">
        <v>126</v>
      </c>
      <c r="W7132">
        <v>416849</v>
      </c>
      <c r="X7132" t="s">
        <v>28359</v>
      </c>
      <c r="Y7132">
        <v>620</v>
      </c>
      <c r="Z7132">
        <v>2913</v>
      </c>
      <c r="AA7132">
        <v>2</v>
      </c>
      <c r="AB7132">
        <v>2330.4</v>
      </c>
      <c r="AC7132">
        <f>Table1_1[[#This Row],[Price]]*Table1_1[[#This Row],[Quantity]]</f>
        <v>5826</v>
      </c>
    </row>
    <row r="7133" spans="1:29" x14ac:dyDescent="0.3">
      <c r="A7133" t="s">
        <v>28</v>
      </c>
      <c r="B7133" t="s">
        <v>29</v>
      </c>
      <c r="C7133" t="s">
        <v>91</v>
      </c>
      <c r="D7133" t="s">
        <v>142</v>
      </c>
      <c r="E7133" t="s">
        <v>46</v>
      </c>
      <c r="F7133" t="s">
        <v>47</v>
      </c>
      <c r="G7133">
        <v>67</v>
      </c>
      <c r="H7133">
        <v>409078</v>
      </c>
      <c r="I7133" t="s">
        <v>58</v>
      </c>
      <c r="J7133" s="3">
        <v>45517</v>
      </c>
      <c r="K7133">
        <v>950</v>
      </c>
      <c r="L7133" t="s">
        <v>28360</v>
      </c>
      <c r="M7133" t="s">
        <v>1030</v>
      </c>
      <c r="N7133" t="s">
        <v>28361</v>
      </c>
      <c r="O7133" t="s">
        <v>28362</v>
      </c>
      <c r="P7133" t="s">
        <v>39</v>
      </c>
      <c r="Q7133">
        <v>10</v>
      </c>
      <c r="R7133" t="s">
        <v>88</v>
      </c>
      <c r="S7133" t="s">
        <v>118</v>
      </c>
      <c r="T7133">
        <v>51652</v>
      </c>
      <c r="U7133" s="1">
        <v>45447</v>
      </c>
      <c r="V7133" t="s">
        <v>52</v>
      </c>
      <c r="W7133">
        <v>230845</v>
      </c>
      <c r="X7133" t="s">
        <v>28363</v>
      </c>
      <c r="Y7133">
        <v>804</v>
      </c>
      <c r="Z7133">
        <v>2854</v>
      </c>
      <c r="AA7133">
        <v>3</v>
      </c>
      <c r="AB7133">
        <v>3424.8</v>
      </c>
      <c r="AC7133">
        <f>Table1_1[[#This Row],[Price]]*Table1_1[[#This Row],[Quantity]]</f>
        <v>8562</v>
      </c>
    </row>
    <row r="7134" spans="1:29" x14ac:dyDescent="0.3">
      <c r="A7134" t="s">
        <v>28</v>
      </c>
      <c r="B7134" t="s">
        <v>29</v>
      </c>
      <c r="C7134" t="s">
        <v>157</v>
      </c>
      <c r="D7134" t="s">
        <v>566</v>
      </c>
      <c r="E7134" t="s">
        <v>32</v>
      </c>
      <c r="F7134" t="s">
        <v>150</v>
      </c>
      <c r="G7134">
        <v>91</v>
      </c>
      <c r="H7134">
        <v>423015</v>
      </c>
      <c r="I7134" t="s">
        <v>58</v>
      </c>
      <c r="J7134" s="3">
        <v>45200</v>
      </c>
      <c r="K7134">
        <v>1100</v>
      </c>
      <c r="L7134" t="s">
        <v>22065</v>
      </c>
      <c r="M7134" t="s">
        <v>423</v>
      </c>
      <c r="N7134" t="s">
        <v>28364</v>
      </c>
      <c r="O7134" t="s">
        <v>28365</v>
      </c>
      <c r="P7134" t="s">
        <v>71</v>
      </c>
      <c r="Q7134">
        <v>3</v>
      </c>
      <c r="R7134" t="s">
        <v>40</v>
      </c>
      <c r="S7134" t="s">
        <v>79</v>
      </c>
      <c r="T7134">
        <v>49762</v>
      </c>
      <c r="U7134" s="1">
        <v>45422</v>
      </c>
      <c r="V7134" t="s">
        <v>140</v>
      </c>
      <c r="W7134">
        <v>788602</v>
      </c>
      <c r="X7134" t="s">
        <v>28366</v>
      </c>
      <c r="Y7134">
        <v>635</v>
      </c>
      <c r="Z7134">
        <v>523</v>
      </c>
      <c r="AA7134">
        <v>3</v>
      </c>
      <c r="AB7134">
        <v>627.6</v>
      </c>
      <c r="AC7134">
        <f>Table1_1[[#This Row],[Price]]*Table1_1[[#This Row],[Quantity]]</f>
        <v>1569</v>
      </c>
    </row>
    <row r="7135" spans="1:29" x14ac:dyDescent="0.3">
      <c r="A7135" t="s">
        <v>28</v>
      </c>
      <c r="B7135" t="s">
        <v>29</v>
      </c>
      <c r="C7135" t="s">
        <v>30</v>
      </c>
      <c r="D7135" t="s">
        <v>349</v>
      </c>
      <c r="E7135" t="s">
        <v>46</v>
      </c>
      <c r="F7135" t="s">
        <v>106</v>
      </c>
      <c r="G7135">
        <v>65</v>
      </c>
      <c r="H7135">
        <v>434415</v>
      </c>
      <c r="I7135" t="s">
        <v>58</v>
      </c>
      <c r="J7135" s="3">
        <v>44780</v>
      </c>
      <c r="K7135">
        <v>950</v>
      </c>
      <c r="L7135" t="s">
        <v>25703</v>
      </c>
      <c r="M7135" t="s">
        <v>366</v>
      </c>
      <c r="N7135" t="s">
        <v>28367</v>
      </c>
      <c r="O7135" t="s">
        <v>28368</v>
      </c>
      <c r="P7135" t="s">
        <v>39</v>
      </c>
      <c r="Q7135">
        <v>15</v>
      </c>
      <c r="R7135" t="s">
        <v>40</v>
      </c>
      <c r="S7135" t="s">
        <v>118</v>
      </c>
      <c r="T7135">
        <v>53766</v>
      </c>
      <c r="U7135" s="1">
        <v>45530</v>
      </c>
      <c r="V7135" t="s">
        <v>64</v>
      </c>
      <c r="W7135">
        <v>960914</v>
      </c>
      <c r="X7135" t="s">
        <v>28369</v>
      </c>
      <c r="Y7135">
        <v>730</v>
      </c>
      <c r="Z7135">
        <v>2588</v>
      </c>
      <c r="AA7135">
        <v>3</v>
      </c>
      <c r="AB7135">
        <v>3105.6000000000004</v>
      </c>
      <c r="AC7135">
        <f>Table1_1[[#This Row],[Price]]*Table1_1[[#This Row],[Quantity]]</f>
        <v>7764</v>
      </c>
    </row>
    <row r="7136" spans="1:29" x14ac:dyDescent="0.3">
      <c r="A7136" t="s">
        <v>28</v>
      </c>
      <c r="B7136" t="s">
        <v>29</v>
      </c>
      <c r="C7136" t="s">
        <v>91</v>
      </c>
      <c r="D7136" t="s">
        <v>442</v>
      </c>
      <c r="E7136" t="s">
        <v>46</v>
      </c>
      <c r="F7136" t="s">
        <v>106</v>
      </c>
      <c r="G7136">
        <v>78</v>
      </c>
      <c r="H7136">
        <v>436567</v>
      </c>
      <c r="I7136" t="s">
        <v>34</v>
      </c>
      <c r="J7136" s="3">
        <v>45418</v>
      </c>
      <c r="K7136">
        <v>1000</v>
      </c>
      <c r="L7136" t="s">
        <v>28371</v>
      </c>
      <c r="M7136" t="s">
        <v>129</v>
      </c>
      <c r="N7136" t="s">
        <v>28372</v>
      </c>
      <c r="O7136" t="s">
        <v>28373</v>
      </c>
      <c r="P7136" t="s">
        <v>71</v>
      </c>
      <c r="Q7136">
        <v>7</v>
      </c>
      <c r="R7136" t="s">
        <v>88</v>
      </c>
      <c r="S7136" t="s">
        <v>79</v>
      </c>
      <c r="T7136">
        <v>10088</v>
      </c>
      <c r="U7136" s="1">
        <v>45387</v>
      </c>
      <c r="V7136" t="s">
        <v>80</v>
      </c>
      <c r="W7136">
        <v>705221</v>
      </c>
      <c r="X7136" t="s">
        <v>28374</v>
      </c>
      <c r="Y7136">
        <v>365</v>
      </c>
      <c r="Z7136">
        <v>1131</v>
      </c>
      <c r="AA7136">
        <v>3</v>
      </c>
      <c r="AB7136">
        <v>1357.2</v>
      </c>
      <c r="AC7136">
        <f>Table1_1[[#This Row],[Price]]*Table1_1[[#This Row],[Quantity]]</f>
        <v>3393</v>
      </c>
    </row>
    <row r="7137" spans="1:29" x14ac:dyDescent="0.3">
      <c r="A7137" t="s">
        <v>28</v>
      </c>
      <c r="B7137" t="s">
        <v>29</v>
      </c>
      <c r="C7137" t="s">
        <v>66</v>
      </c>
      <c r="D7137" t="s">
        <v>421</v>
      </c>
      <c r="E7137" t="s">
        <v>32</v>
      </c>
      <c r="F7137" t="s">
        <v>113</v>
      </c>
      <c r="G7137">
        <v>92</v>
      </c>
      <c r="H7137">
        <v>412332</v>
      </c>
      <c r="I7137" t="s">
        <v>58</v>
      </c>
      <c r="J7137" s="3">
        <v>44450</v>
      </c>
      <c r="K7137">
        <v>800</v>
      </c>
      <c r="L7137" t="s">
        <v>28375</v>
      </c>
      <c r="M7137" t="s">
        <v>1305</v>
      </c>
      <c r="N7137" t="s">
        <v>28376</v>
      </c>
      <c r="O7137" t="s">
        <v>28377</v>
      </c>
      <c r="P7137" t="s">
        <v>71</v>
      </c>
      <c r="Q7137">
        <v>16</v>
      </c>
      <c r="R7137" t="s">
        <v>40</v>
      </c>
      <c r="S7137" t="s">
        <v>79</v>
      </c>
      <c r="T7137">
        <v>62370</v>
      </c>
      <c r="U7137" s="1">
        <v>45506</v>
      </c>
      <c r="V7137" t="s">
        <v>64</v>
      </c>
      <c r="W7137">
        <v>815640</v>
      </c>
      <c r="X7137" t="s">
        <v>22626</v>
      </c>
      <c r="Y7137">
        <v>240</v>
      </c>
      <c r="Z7137">
        <v>2732</v>
      </c>
      <c r="AA7137">
        <v>5</v>
      </c>
      <c r="AB7137">
        <v>5464</v>
      </c>
      <c r="AC7137">
        <f>Table1_1[[#This Row],[Price]]*Table1_1[[#This Row],[Quantity]]</f>
        <v>13660</v>
      </c>
    </row>
    <row r="7138" spans="1:29" x14ac:dyDescent="0.3">
      <c r="A7138" t="s">
        <v>28</v>
      </c>
      <c r="B7138" t="s">
        <v>29</v>
      </c>
      <c r="C7138" t="s">
        <v>44</v>
      </c>
      <c r="D7138" t="s">
        <v>511</v>
      </c>
      <c r="E7138" t="s">
        <v>56</v>
      </c>
      <c r="F7138" t="s">
        <v>57</v>
      </c>
      <c r="G7138">
        <v>10</v>
      </c>
      <c r="H7138">
        <v>437917</v>
      </c>
      <c r="I7138" t="s">
        <v>34</v>
      </c>
      <c r="J7138" s="3">
        <v>45077</v>
      </c>
      <c r="K7138">
        <v>800</v>
      </c>
      <c r="L7138" t="s">
        <v>28378</v>
      </c>
      <c r="M7138" t="s">
        <v>60</v>
      </c>
      <c r="N7138" t="s">
        <v>28379</v>
      </c>
      <c r="O7138" t="s">
        <v>28380</v>
      </c>
      <c r="P7138" t="s">
        <v>71</v>
      </c>
      <c r="Q7138">
        <v>3</v>
      </c>
      <c r="R7138" t="s">
        <v>40</v>
      </c>
      <c r="S7138" t="s">
        <v>79</v>
      </c>
      <c r="T7138">
        <v>23978</v>
      </c>
      <c r="U7138" s="1">
        <v>45333</v>
      </c>
      <c r="V7138" t="s">
        <v>119</v>
      </c>
      <c r="W7138">
        <v>326809</v>
      </c>
      <c r="X7138" t="s">
        <v>25369</v>
      </c>
      <c r="Y7138">
        <v>368</v>
      </c>
      <c r="Z7138">
        <v>1780</v>
      </c>
      <c r="AA7138">
        <v>3</v>
      </c>
      <c r="AB7138">
        <v>2136</v>
      </c>
      <c r="AC7138">
        <f>Table1_1[[#This Row],[Price]]*Table1_1[[#This Row],[Quantity]]</f>
        <v>5340</v>
      </c>
    </row>
    <row r="7139" spans="1:29" x14ac:dyDescent="0.3">
      <c r="A7139" t="s">
        <v>28</v>
      </c>
      <c r="B7139" t="s">
        <v>29</v>
      </c>
      <c r="C7139" t="s">
        <v>54</v>
      </c>
      <c r="D7139" t="s">
        <v>45</v>
      </c>
      <c r="E7139" t="s">
        <v>56</v>
      </c>
      <c r="F7139" t="s">
        <v>175</v>
      </c>
      <c r="G7139">
        <v>24</v>
      </c>
      <c r="H7139">
        <v>417104</v>
      </c>
      <c r="I7139" t="s">
        <v>34</v>
      </c>
      <c r="J7139" s="3">
        <v>43926</v>
      </c>
      <c r="K7139">
        <v>950</v>
      </c>
      <c r="L7139" t="s">
        <v>28381</v>
      </c>
      <c r="M7139" t="s">
        <v>747</v>
      </c>
      <c r="N7139" t="s">
        <v>28382</v>
      </c>
      <c r="O7139" t="s">
        <v>28383</v>
      </c>
      <c r="P7139" t="s">
        <v>39</v>
      </c>
      <c r="Q7139">
        <v>15</v>
      </c>
      <c r="R7139" t="s">
        <v>40</v>
      </c>
      <c r="S7139" t="s">
        <v>118</v>
      </c>
      <c r="T7139">
        <v>27909</v>
      </c>
      <c r="U7139" s="1">
        <v>45615</v>
      </c>
      <c r="V7139" t="s">
        <v>42</v>
      </c>
      <c r="W7139">
        <v>109788</v>
      </c>
      <c r="X7139" t="s">
        <v>27284</v>
      </c>
      <c r="Y7139">
        <v>532</v>
      </c>
      <c r="Z7139">
        <v>614</v>
      </c>
      <c r="AA7139">
        <v>7</v>
      </c>
      <c r="AB7139">
        <v>1719.2</v>
      </c>
      <c r="AC7139">
        <f>Table1_1[[#This Row],[Price]]*Table1_1[[#This Row],[Quantity]]</f>
        <v>4298</v>
      </c>
    </row>
    <row r="7140" spans="1:29" x14ac:dyDescent="0.3">
      <c r="A7140" t="s">
        <v>28</v>
      </c>
      <c r="B7140" t="s">
        <v>29</v>
      </c>
      <c r="C7140" t="s">
        <v>54</v>
      </c>
      <c r="D7140" t="s">
        <v>380</v>
      </c>
      <c r="E7140" t="s">
        <v>56</v>
      </c>
      <c r="F7140" t="s">
        <v>33</v>
      </c>
      <c r="G7140">
        <v>2</v>
      </c>
      <c r="H7140">
        <v>401426</v>
      </c>
      <c r="I7140" t="s">
        <v>34</v>
      </c>
      <c r="J7140" s="3">
        <v>43941</v>
      </c>
      <c r="K7140">
        <v>1000</v>
      </c>
      <c r="L7140" t="s">
        <v>28384</v>
      </c>
      <c r="M7140" t="s">
        <v>319</v>
      </c>
      <c r="N7140" t="s">
        <v>28385</v>
      </c>
      <c r="O7140" t="s">
        <v>28386</v>
      </c>
      <c r="P7140" t="s">
        <v>87</v>
      </c>
      <c r="Q7140">
        <v>4</v>
      </c>
      <c r="R7140" t="s">
        <v>88</v>
      </c>
      <c r="S7140" t="s">
        <v>63</v>
      </c>
      <c r="T7140">
        <v>55884</v>
      </c>
      <c r="U7140" s="1">
        <v>45487</v>
      </c>
      <c r="V7140" t="s">
        <v>126</v>
      </c>
      <c r="W7140">
        <v>178653</v>
      </c>
      <c r="X7140" t="s">
        <v>28387</v>
      </c>
      <c r="Y7140">
        <v>434</v>
      </c>
      <c r="Z7140">
        <v>2116</v>
      </c>
      <c r="AA7140">
        <v>6</v>
      </c>
      <c r="AB7140">
        <v>5078.4000000000015</v>
      </c>
      <c r="AC7140">
        <f>Table1_1[[#This Row],[Price]]*Table1_1[[#This Row],[Quantity]]</f>
        <v>12696</v>
      </c>
    </row>
    <row r="7141" spans="1:29" x14ac:dyDescent="0.3">
      <c r="A7141" t="s">
        <v>28</v>
      </c>
      <c r="B7141" t="s">
        <v>29</v>
      </c>
      <c r="C7141" t="s">
        <v>54</v>
      </c>
      <c r="D7141" t="s">
        <v>442</v>
      </c>
      <c r="E7141" t="s">
        <v>46</v>
      </c>
      <c r="F7141" t="s">
        <v>150</v>
      </c>
      <c r="G7141">
        <v>24</v>
      </c>
      <c r="H7141">
        <v>404225</v>
      </c>
      <c r="I7141" t="s">
        <v>34</v>
      </c>
      <c r="J7141" s="3">
        <v>44661</v>
      </c>
      <c r="K7141">
        <v>1400</v>
      </c>
      <c r="L7141" t="s">
        <v>28388</v>
      </c>
      <c r="M7141" t="s">
        <v>1483</v>
      </c>
      <c r="N7141" t="s">
        <v>28389</v>
      </c>
      <c r="O7141" t="s">
        <v>28390</v>
      </c>
      <c r="P7141" t="s">
        <v>51</v>
      </c>
      <c r="Q7141">
        <v>7</v>
      </c>
      <c r="R7141" t="s">
        <v>40</v>
      </c>
      <c r="S7141" t="s">
        <v>41</v>
      </c>
      <c r="T7141">
        <v>56275</v>
      </c>
      <c r="U7141" s="1">
        <v>45509</v>
      </c>
      <c r="V7141" t="s">
        <v>64</v>
      </c>
      <c r="W7141">
        <v>145449</v>
      </c>
      <c r="X7141" t="s">
        <v>28391</v>
      </c>
      <c r="Y7141">
        <v>483</v>
      </c>
      <c r="Z7141">
        <v>1541</v>
      </c>
      <c r="AA7141">
        <v>5</v>
      </c>
      <c r="AB7141">
        <v>3082</v>
      </c>
      <c r="AC7141">
        <f>Table1_1[[#This Row],[Price]]*Table1_1[[#This Row],[Quantity]]</f>
        <v>7705</v>
      </c>
    </row>
    <row r="7142" spans="1:29" x14ac:dyDescent="0.3">
      <c r="A7142" t="s">
        <v>28</v>
      </c>
      <c r="B7142" t="s">
        <v>29</v>
      </c>
      <c r="C7142" t="s">
        <v>54</v>
      </c>
      <c r="D7142" t="s">
        <v>45</v>
      </c>
      <c r="E7142" t="s">
        <v>56</v>
      </c>
      <c r="F7142" t="s">
        <v>355</v>
      </c>
      <c r="G7142">
        <v>57</v>
      </c>
      <c r="H7142">
        <v>400876</v>
      </c>
      <c r="I7142" t="s">
        <v>34</v>
      </c>
      <c r="J7142" s="3">
        <v>45420</v>
      </c>
      <c r="K7142">
        <v>950</v>
      </c>
      <c r="L7142" t="s">
        <v>28392</v>
      </c>
      <c r="M7142" t="s">
        <v>308</v>
      </c>
      <c r="N7142" t="s">
        <v>28393</v>
      </c>
      <c r="O7142">
        <v>4687837440</v>
      </c>
      <c r="P7142" t="s">
        <v>39</v>
      </c>
      <c r="Q7142">
        <v>17</v>
      </c>
      <c r="R7142" t="s">
        <v>88</v>
      </c>
      <c r="S7142" t="s">
        <v>118</v>
      </c>
      <c r="T7142">
        <v>81747</v>
      </c>
      <c r="U7142" s="1">
        <v>45427</v>
      </c>
      <c r="V7142" t="s">
        <v>140</v>
      </c>
      <c r="W7142">
        <v>693373</v>
      </c>
      <c r="X7142" t="s">
        <v>28394</v>
      </c>
      <c r="Y7142">
        <v>664</v>
      </c>
      <c r="Z7142">
        <v>2965</v>
      </c>
      <c r="AA7142">
        <v>5</v>
      </c>
      <c r="AB7142">
        <v>5930</v>
      </c>
      <c r="AC7142">
        <f>Table1_1[[#This Row],[Price]]*Table1_1[[#This Row],[Quantity]]</f>
        <v>14825</v>
      </c>
    </row>
    <row r="7143" spans="1:29" x14ac:dyDescent="0.3">
      <c r="A7143" t="s">
        <v>28</v>
      </c>
      <c r="B7143" t="s">
        <v>29</v>
      </c>
      <c r="C7143" t="s">
        <v>193</v>
      </c>
      <c r="D7143" t="s">
        <v>621</v>
      </c>
      <c r="E7143" t="s">
        <v>46</v>
      </c>
      <c r="F7143" t="s">
        <v>175</v>
      </c>
      <c r="G7143">
        <v>10</v>
      </c>
      <c r="H7143">
        <v>406728</v>
      </c>
      <c r="I7143" t="s">
        <v>58</v>
      </c>
      <c r="J7143" s="3">
        <v>45466</v>
      </c>
      <c r="K7143">
        <v>950</v>
      </c>
      <c r="L7143" t="s">
        <v>28395</v>
      </c>
      <c r="M7143" t="s">
        <v>654</v>
      </c>
      <c r="N7143" t="s">
        <v>28396</v>
      </c>
      <c r="O7143" t="s">
        <v>28397</v>
      </c>
      <c r="P7143" t="s">
        <v>39</v>
      </c>
      <c r="Q7143">
        <v>3</v>
      </c>
      <c r="R7143" t="s">
        <v>88</v>
      </c>
      <c r="S7143" t="s">
        <v>63</v>
      </c>
      <c r="T7143">
        <v>81346</v>
      </c>
      <c r="U7143" s="1">
        <v>45457</v>
      </c>
      <c r="V7143" t="s">
        <v>52</v>
      </c>
      <c r="W7143">
        <v>226103</v>
      </c>
      <c r="X7143" t="s">
        <v>28398</v>
      </c>
      <c r="Y7143">
        <v>683</v>
      </c>
      <c r="Z7143">
        <v>2506</v>
      </c>
      <c r="AA7143">
        <v>8</v>
      </c>
      <c r="AB7143">
        <v>8019.2000000000007</v>
      </c>
      <c r="AC7143">
        <f>Table1_1[[#This Row],[Price]]*Table1_1[[#This Row],[Quantity]]</f>
        <v>20048</v>
      </c>
    </row>
    <row r="7144" spans="1:29" x14ac:dyDescent="0.3">
      <c r="A7144" t="s">
        <v>28</v>
      </c>
      <c r="B7144" t="s">
        <v>29</v>
      </c>
      <c r="C7144" t="s">
        <v>193</v>
      </c>
      <c r="D7144" t="s">
        <v>411</v>
      </c>
      <c r="E7144" t="s">
        <v>56</v>
      </c>
      <c r="F7144" t="s">
        <v>99</v>
      </c>
      <c r="G7144">
        <v>87</v>
      </c>
      <c r="H7144">
        <v>434548</v>
      </c>
      <c r="I7144" t="s">
        <v>34</v>
      </c>
      <c r="J7144" s="3">
        <v>44830</v>
      </c>
      <c r="K7144">
        <v>1100</v>
      </c>
      <c r="L7144" t="s">
        <v>28400</v>
      </c>
      <c r="M7144" t="s">
        <v>1305</v>
      </c>
      <c r="N7144" t="s">
        <v>28401</v>
      </c>
      <c r="O7144" t="s">
        <v>28402</v>
      </c>
      <c r="P7144" t="s">
        <v>87</v>
      </c>
      <c r="Q7144">
        <v>3</v>
      </c>
      <c r="R7144" t="s">
        <v>40</v>
      </c>
      <c r="S7144" t="s">
        <v>118</v>
      </c>
      <c r="T7144">
        <v>64723</v>
      </c>
      <c r="U7144" s="1">
        <v>45520</v>
      </c>
      <c r="V7144" t="s">
        <v>64</v>
      </c>
      <c r="W7144">
        <v>932384</v>
      </c>
      <c r="X7144" t="s">
        <v>28403</v>
      </c>
      <c r="Y7144">
        <v>312</v>
      </c>
      <c r="Z7144">
        <v>1185</v>
      </c>
      <c r="AA7144">
        <v>8</v>
      </c>
      <c r="AB7144">
        <v>3792</v>
      </c>
      <c r="AC7144">
        <f>Table1_1[[#This Row],[Price]]*Table1_1[[#This Row],[Quantity]]</f>
        <v>9480</v>
      </c>
    </row>
    <row r="7145" spans="1:29" x14ac:dyDescent="0.3">
      <c r="A7145" t="s">
        <v>28</v>
      </c>
      <c r="B7145" t="s">
        <v>29</v>
      </c>
      <c r="C7145" t="s">
        <v>54</v>
      </c>
      <c r="D7145" t="s">
        <v>149</v>
      </c>
      <c r="E7145" t="s">
        <v>56</v>
      </c>
      <c r="F7145" t="s">
        <v>57</v>
      </c>
      <c r="G7145">
        <v>32</v>
      </c>
      <c r="H7145">
        <v>423005</v>
      </c>
      <c r="I7145" t="s">
        <v>34</v>
      </c>
      <c r="J7145" s="3">
        <v>45144</v>
      </c>
      <c r="K7145">
        <v>1400</v>
      </c>
      <c r="L7145" t="s">
        <v>28404</v>
      </c>
      <c r="M7145" t="s">
        <v>263</v>
      </c>
      <c r="N7145" t="s">
        <v>28405</v>
      </c>
      <c r="O7145" t="s">
        <v>28406</v>
      </c>
      <c r="P7145" t="s">
        <v>71</v>
      </c>
      <c r="Q7145">
        <v>5</v>
      </c>
      <c r="R7145" t="s">
        <v>40</v>
      </c>
      <c r="S7145" t="s">
        <v>118</v>
      </c>
      <c r="T7145">
        <v>82627</v>
      </c>
      <c r="U7145" s="1">
        <v>45575</v>
      </c>
      <c r="V7145" t="s">
        <v>155</v>
      </c>
      <c r="W7145">
        <v>702844</v>
      </c>
      <c r="X7145" t="s">
        <v>15254</v>
      </c>
      <c r="Y7145">
        <v>951</v>
      </c>
      <c r="Z7145">
        <v>2861</v>
      </c>
      <c r="AA7145">
        <v>5</v>
      </c>
      <c r="AB7145">
        <v>5722</v>
      </c>
      <c r="AC7145">
        <f>Table1_1[[#This Row],[Price]]*Table1_1[[#This Row],[Quantity]]</f>
        <v>14305</v>
      </c>
    </row>
    <row r="7146" spans="1:29" x14ac:dyDescent="0.3">
      <c r="A7146" t="s">
        <v>28</v>
      </c>
      <c r="B7146" t="s">
        <v>29</v>
      </c>
      <c r="C7146" t="s">
        <v>66</v>
      </c>
      <c r="D7146" t="s">
        <v>254</v>
      </c>
      <c r="E7146" t="s">
        <v>46</v>
      </c>
      <c r="F7146" t="s">
        <v>106</v>
      </c>
      <c r="G7146">
        <v>25</v>
      </c>
      <c r="H7146">
        <v>419376</v>
      </c>
      <c r="I7146" t="s">
        <v>34</v>
      </c>
      <c r="J7146" s="3">
        <v>45249</v>
      </c>
      <c r="K7146">
        <v>1100</v>
      </c>
      <c r="L7146" t="s">
        <v>28407</v>
      </c>
      <c r="M7146" t="s">
        <v>670</v>
      </c>
      <c r="N7146" t="s">
        <v>28408</v>
      </c>
      <c r="O7146" t="s">
        <v>28409</v>
      </c>
      <c r="P7146" t="s">
        <v>87</v>
      </c>
      <c r="Q7146">
        <v>5</v>
      </c>
      <c r="R7146" t="s">
        <v>88</v>
      </c>
      <c r="S7146" t="s">
        <v>63</v>
      </c>
      <c r="T7146">
        <v>57861</v>
      </c>
      <c r="U7146" s="1">
        <v>45619</v>
      </c>
      <c r="V7146" t="s">
        <v>42</v>
      </c>
      <c r="W7146">
        <v>268801</v>
      </c>
      <c r="X7146" t="s">
        <v>28410</v>
      </c>
      <c r="Y7146">
        <v>874</v>
      </c>
      <c r="Z7146">
        <v>1814</v>
      </c>
      <c r="AA7146">
        <v>3</v>
      </c>
      <c r="AB7146">
        <v>2176.8000000000002</v>
      </c>
      <c r="AC7146">
        <f>Table1_1[[#This Row],[Price]]*Table1_1[[#This Row],[Quantity]]</f>
        <v>5442</v>
      </c>
    </row>
    <row r="7147" spans="1:29" x14ac:dyDescent="0.3">
      <c r="A7147" t="s">
        <v>28</v>
      </c>
      <c r="B7147" t="s">
        <v>29</v>
      </c>
      <c r="C7147" t="s">
        <v>148</v>
      </c>
      <c r="D7147" t="s">
        <v>411</v>
      </c>
      <c r="E7147" t="s">
        <v>32</v>
      </c>
      <c r="F7147" t="s">
        <v>150</v>
      </c>
      <c r="G7147">
        <v>50</v>
      </c>
      <c r="H7147">
        <v>436690</v>
      </c>
      <c r="I7147" t="s">
        <v>34</v>
      </c>
      <c r="J7147" s="3">
        <v>45473</v>
      </c>
      <c r="K7147">
        <v>1000</v>
      </c>
      <c r="L7147" t="s">
        <v>28411</v>
      </c>
      <c r="M7147" t="s">
        <v>372</v>
      </c>
      <c r="N7147" t="s">
        <v>28412</v>
      </c>
      <c r="O7147" t="s">
        <v>28413</v>
      </c>
      <c r="P7147" t="s">
        <v>87</v>
      </c>
      <c r="Q7147">
        <v>5</v>
      </c>
      <c r="R7147" t="s">
        <v>88</v>
      </c>
      <c r="S7147" t="s">
        <v>41</v>
      </c>
      <c r="T7147">
        <v>45608</v>
      </c>
      <c r="U7147" s="1">
        <v>45364</v>
      </c>
      <c r="V7147" t="s">
        <v>72</v>
      </c>
      <c r="W7147">
        <v>959446</v>
      </c>
      <c r="X7147" t="s">
        <v>28414</v>
      </c>
      <c r="Y7147">
        <v>551</v>
      </c>
      <c r="Z7147">
        <v>2986</v>
      </c>
      <c r="AA7147">
        <v>6</v>
      </c>
      <c r="AB7147">
        <v>7166.4000000000015</v>
      </c>
      <c r="AC7147">
        <f>Table1_1[[#This Row],[Price]]*Table1_1[[#This Row],[Quantity]]</f>
        <v>17916</v>
      </c>
    </row>
    <row r="7148" spans="1:29" x14ac:dyDescent="0.3">
      <c r="A7148" t="s">
        <v>28</v>
      </c>
      <c r="B7148" t="s">
        <v>29</v>
      </c>
      <c r="C7148" t="s">
        <v>54</v>
      </c>
      <c r="D7148" t="s">
        <v>511</v>
      </c>
      <c r="E7148" t="s">
        <v>46</v>
      </c>
      <c r="F7148" t="s">
        <v>47</v>
      </c>
      <c r="G7148">
        <v>63</v>
      </c>
      <c r="H7148">
        <v>428971</v>
      </c>
      <c r="I7148" t="s">
        <v>34</v>
      </c>
      <c r="J7148" s="3">
        <v>44940</v>
      </c>
      <c r="K7148">
        <v>1200</v>
      </c>
      <c r="L7148" t="s">
        <v>28416</v>
      </c>
      <c r="M7148" t="s">
        <v>423</v>
      </c>
      <c r="N7148" t="s">
        <v>28417</v>
      </c>
      <c r="O7148">
        <v>6057782035</v>
      </c>
      <c r="P7148" t="s">
        <v>51</v>
      </c>
      <c r="Q7148">
        <v>7</v>
      </c>
      <c r="R7148" t="s">
        <v>40</v>
      </c>
      <c r="S7148" t="s">
        <v>79</v>
      </c>
      <c r="T7148">
        <v>34993</v>
      </c>
      <c r="U7148" s="1">
        <v>45612</v>
      </c>
      <c r="V7148" t="s">
        <v>42</v>
      </c>
      <c r="W7148">
        <v>413992</v>
      </c>
      <c r="X7148" t="s">
        <v>28418</v>
      </c>
      <c r="Y7148">
        <v>343</v>
      </c>
      <c r="Z7148">
        <v>558</v>
      </c>
      <c r="AA7148">
        <v>8</v>
      </c>
      <c r="AB7148">
        <v>1785.6000000000001</v>
      </c>
      <c r="AC7148">
        <f>Table1_1[[#This Row],[Price]]*Table1_1[[#This Row],[Quantity]]</f>
        <v>4464</v>
      </c>
    </row>
    <row r="7149" spans="1:29" x14ac:dyDescent="0.3">
      <c r="A7149" t="s">
        <v>28</v>
      </c>
      <c r="B7149" t="s">
        <v>29</v>
      </c>
      <c r="C7149" t="s">
        <v>54</v>
      </c>
      <c r="D7149" t="s">
        <v>98</v>
      </c>
      <c r="E7149" t="s">
        <v>32</v>
      </c>
      <c r="F7149" t="s">
        <v>106</v>
      </c>
      <c r="G7149">
        <v>5</v>
      </c>
      <c r="H7149">
        <v>405785</v>
      </c>
      <c r="I7149" t="s">
        <v>58</v>
      </c>
      <c r="J7149" s="3">
        <v>44294</v>
      </c>
      <c r="K7149">
        <v>950</v>
      </c>
      <c r="L7149" t="s">
        <v>28419</v>
      </c>
      <c r="M7149" t="s">
        <v>1460</v>
      </c>
      <c r="N7149" t="s">
        <v>28420</v>
      </c>
      <c r="O7149" t="s">
        <v>28421</v>
      </c>
      <c r="P7149" t="s">
        <v>39</v>
      </c>
      <c r="Q7149">
        <v>18</v>
      </c>
      <c r="R7149" t="s">
        <v>88</v>
      </c>
      <c r="S7149" t="s">
        <v>41</v>
      </c>
      <c r="T7149">
        <v>31347</v>
      </c>
      <c r="U7149" s="1">
        <v>45539</v>
      </c>
      <c r="V7149" t="s">
        <v>180</v>
      </c>
      <c r="W7149">
        <v>694238</v>
      </c>
      <c r="X7149" t="s">
        <v>28422</v>
      </c>
      <c r="Y7149">
        <v>329</v>
      </c>
      <c r="Z7149">
        <v>948</v>
      </c>
      <c r="AA7149">
        <v>7</v>
      </c>
      <c r="AB7149">
        <v>2654.4</v>
      </c>
      <c r="AC7149">
        <f>Table1_1[[#This Row],[Price]]*Table1_1[[#This Row],[Quantity]]</f>
        <v>6636</v>
      </c>
    </row>
    <row r="7150" spans="1:29" x14ac:dyDescent="0.3">
      <c r="A7150" t="s">
        <v>28</v>
      </c>
      <c r="B7150" t="s">
        <v>29</v>
      </c>
      <c r="C7150" t="s">
        <v>30</v>
      </c>
      <c r="D7150" t="s">
        <v>349</v>
      </c>
      <c r="E7150" t="s">
        <v>32</v>
      </c>
      <c r="F7150" t="s">
        <v>135</v>
      </c>
      <c r="G7150">
        <v>16</v>
      </c>
      <c r="H7150">
        <v>402087</v>
      </c>
      <c r="I7150" t="s">
        <v>34</v>
      </c>
      <c r="J7150" s="3">
        <v>44713</v>
      </c>
      <c r="K7150">
        <v>1400</v>
      </c>
      <c r="L7150" t="s">
        <v>28423</v>
      </c>
      <c r="M7150" t="s">
        <v>222</v>
      </c>
      <c r="N7150" t="s">
        <v>28424</v>
      </c>
      <c r="O7150" t="s">
        <v>28425</v>
      </c>
      <c r="P7150" t="s">
        <v>51</v>
      </c>
      <c r="Q7150">
        <v>18</v>
      </c>
      <c r="R7150" t="s">
        <v>88</v>
      </c>
      <c r="S7150" t="s">
        <v>63</v>
      </c>
      <c r="T7150">
        <v>76545</v>
      </c>
      <c r="U7150" s="1">
        <v>45361</v>
      </c>
      <c r="V7150" t="s">
        <v>72</v>
      </c>
      <c r="W7150">
        <v>133882</v>
      </c>
      <c r="X7150" t="s">
        <v>28426</v>
      </c>
      <c r="Y7150">
        <v>395</v>
      </c>
      <c r="Z7150">
        <v>1027</v>
      </c>
      <c r="AA7150">
        <v>2</v>
      </c>
      <c r="AB7150">
        <v>821.6</v>
      </c>
      <c r="AC7150">
        <f>Table1_1[[#This Row],[Price]]*Table1_1[[#This Row],[Quantity]]</f>
        <v>2054</v>
      </c>
    </row>
    <row r="7151" spans="1:29" x14ac:dyDescent="0.3">
      <c r="A7151" t="s">
        <v>28</v>
      </c>
      <c r="B7151" t="s">
        <v>29</v>
      </c>
      <c r="C7151" t="s">
        <v>157</v>
      </c>
      <c r="D7151" t="s">
        <v>274</v>
      </c>
      <c r="E7151" t="s">
        <v>46</v>
      </c>
      <c r="F7151" t="s">
        <v>355</v>
      </c>
      <c r="G7151">
        <v>96</v>
      </c>
      <c r="H7151">
        <v>423931</v>
      </c>
      <c r="I7151" t="s">
        <v>58</v>
      </c>
      <c r="J7151" s="3">
        <v>45326</v>
      </c>
      <c r="K7151">
        <v>1300</v>
      </c>
      <c r="L7151" t="s">
        <v>28427</v>
      </c>
      <c r="M7151" t="s">
        <v>1305</v>
      </c>
      <c r="N7151" t="s">
        <v>28428</v>
      </c>
      <c r="O7151" t="s">
        <v>28429</v>
      </c>
      <c r="P7151" t="s">
        <v>51</v>
      </c>
      <c r="Q7151">
        <v>12</v>
      </c>
      <c r="R7151" t="s">
        <v>40</v>
      </c>
      <c r="S7151" t="s">
        <v>63</v>
      </c>
      <c r="T7151">
        <v>47371</v>
      </c>
      <c r="U7151" s="1">
        <v>45507</v>
      </c>
      <c r="V7151" t="s">
        <v>64</v>
      </c>
      <c r="W7151">
        <v>797741</v>
      </c>
      <c r="X7151" t="s">
        <v>8290</v>
      </c>
      <c r="Y7151">
        <v>870</v>
      </c>
      <c r="Z7151">
        <v>1926</v>
      </c>
      <c r="AA7151">
        <v>3</v>
      </c>
      <c r="AB7151">
        <v>2311.2000000000003</v>
      </c>
      <c r="AC7151">
        <f>Table1_1[[#This Row],[Price]]*Table1_1[[#This Row],[Quantity]]</f>
        <v>5778</v>
      </c>
    </row>
    <row r="7152" spans="1:29" x14ac:dyDescent="0.3">
      <c r="A7152" t="s">
        <v>28</v>
      </c>
      <c r="B7152" t="s">
        <v>29</v>
      </c>
      <c r="C7152" t="s">
        <v>54</v>
      </c>
      <c r="D7152" t="s">
        <v>187</v>
      </c>
      <c r="E7152" t="s">
        <v>46</v>
      </c>
      <c r="F7152" t="s">
        <v>355</v>
      </c>
      <c r="G7152">
        <v>18</v>
      </c>
      <c r="H7152">
        <v>422436</v>
      </c>
      <c r="I7152" t="s">
        <v>34</v>
      </c>
      <c r="J7152" s="3">
        <v>45230</v>
      </c>
      <c r="K7152">
        <v>950</v>
      </c>
      <c r="L7152" t="s">
        <v>28430</v>
      </c>
      <c r="M7152" t="s">
        <v>1488</v>
      </c>
      <c r="N7152" t="s">
        <v>28431</v>
      </c>
      <c r="O7152" t="s">
        <v>28432</v>
      </c>
      <c r="P7152" t="s">
        <v>87</v>
      </c>
      <c r="Q7152">
        <v>4</v>
      </c>
      <c r="R7152" t="s">
        <v>40</v>
      </c>
      <c r="S7152" t="s">
        <v>79</v>
      </c>
      <c r="T7152">
        <v>10280</v>
      </c>
      <c r="U7152" s="1">
        <v>45529</v>
      </c>
      <c r="V7152" t="s">
        <v>64</v>
      </c>
      <c r="W7152">
        <v>356992</v>
      </c>
      <c r="X7152" t="s">
        <v>28433</v>
      </c>
      <c r="Y7152">
        <v>848</v>
      </c>
      <c r="Z7152">
        <v>2050</v>
      </c>
      <c r="AA7152">
        <v>1</v>
      </c>
      <c r="AB7152">
        <v>820</v>
      </c>
      <c r="AC7152">
        <f>Table1_1[[#This Row],[Price]]*Table1_1[[#This Row],[Quantity]]</f>
        <v>2050</v>
      </c>
    </row>
    <row r="7153" spans="1:29" x14ac:dyDescent="0.3">
      <c r="A7153" t="s">
        <v>28</v>
      </c>
      <c r="B7153" t="s">
        <v>29</v>
      </c>
      <c r="C7153" t="s">
        <v>44</v>
      </c>
      <c r="D7153" t="s">
        <v>524</v>
      </c>
      <c r="E7153" t="s">
        <v>32</v>
      </c>
      <c r="F7153" t="s">
        <v>106</v>
      </c>
      <c r="G7153">
        <v>12</v>
      </c>
      <c r="H7153">
        <v>405800</v>
      </c>
      <c r="I7153" t="s">
        <v>58</v>
      </c>
      <c r="J7153" s="3">
        <v>45302</v>
      </c>
      <c r="K7153">
        <v>950</v>
      </c>
      <c r="L7153" t="s">
        <v>28434</v>
      </c>
      <c r="M7153" t="s">
        <v>2124</v>
      </c>
      <c r="N7153" t="s">
        <v>28435</v>
      </c>
      <c r="O7153" t="s">
        <v>28436</v>
      </c>
      <c r="P7153" t="s">
        <v>71</v>
      </c>
      <c r="Q7153">
        <v>17</v>
      </c>
      <c r="R7153" t="s">
        <v>88</v>
      </c>
      <c r="S7153" t="s">
        <v>41</v>
      </c>
      <c r="T7153">
        <v>56824</v>
      </c>
      <c r="U7153" s="1">
        <v>45355</v>
      </c>
      <c r="V7153" t="s">
        <v>72</v>
      </c>
      <c r="W7153">
        <v>981768</v>
      </c>
      <c r="X7153" t="s">
        <v>8598</v>
      </c>
      <c r="Y7153">
        <v>327</v>
      </c>
      <c r="Z7153">
        <v>569</v>
      </c>
      <c r="AA7153">
        <v>6</v>
      </c>
      <c r="AB7153">
        <v>1365.6000000000001</v>
      </c>
      <c r="AC7153">
        <f>Table1_1[[#This Row],[Price]]*Table1_1[[#This Row],[Quantity]]</f>
        <v>3414</v>
      </c>
    </row>
    <row r="7154" spans="1:29" x14ac:dyDescent="0.3">
      <c r="A7154" t="s">
        <v>28</v>
      </c>
      <c r="B7154" t="s">
        <v>29</v>
      </c>
      <c r="C7154" t="s">
        <v>157</v>
      </c>
      <c r="D7154" t="s">
        <v>182</v>
      </c>
      <c r="E7154" t="s">
        <v>46</v>
      </c>
      <c r="F7154" t="s">
        <v>57</v>
      </c>
      <c r="G7154">
        <v>66</v>
      </c>
      <c r="H7154">
        <v>432503</v>
      </c>
      <c r="I7154" t="s">
        <v>58</v>
      </c>
      <c r="J7154" s="3">
        <v>44007</v>
      </c>
      <c r="K7154">
        <v>1200</v>
      </c>
      <c r="L7154" t="s">
        <v>28438</v>
      </c>
      <c r="M7154" t="s">
        <v>334</v>
      </c>
      <c r="N7154" t="s">
        <v>28439</v>
      </c>
      <c r="O7154" t="s">
        <v>28440</v>
      </c>
      <c r="P7154" t="s">
        <v>71</v>
      </c>
      <c r="Q7154">
        <v>13</v>
      </c>
      <c r="R7154" t="s">
        <v>40</v>
      </c>
      <c r="S7154" t="s">
        <v>79</v>
      </c>
      <c r="T7154">
        <v>35900</v>
      </c>
      <c r="U7154" s="1">
        <v>45309</v>
      </c>
      <c r="V7154" t="s">
        <v>111</v>
      </c>
      <c r="W7154">
        <v>482159</v>
      </c>
      <c r="X7154" t="s">
        <v>28441</v>
      </c>
      <c r="Y7154">
        <v>941</v>
      </c>
      <c r="Z7154">
        <v>2736</v>
      </c>
      <c r="AA7154">
        <v>7</v>
      </c>
      <c r="AB7154">
        <v>7660.8</v>
      </c>
      <c r="AC7154">
        <f>Table1_1[[#This Row],[Price]]*Table1_1[[#This Row],[Quantity]]</f>
        <v>19152</v>
      </c>
    </row>
    <row r="7155" spans="1:29" x14ac:dyDescent="0.3">
      <c r="A7155" t="s">
        <v>28</v>
      </c>
      <c r="B7155" t="s">
        <v>29</v>
      </c>
      <c r="C7155" t="s">
        <v>30</v>
      </c>
      <c r="D7155" t="s">
        <v>467</v>
      </c>
      <c r="E7155" t="s">
        <v>46</v>
      </c>
      <c r="F7155" t="s">
        <v>83</v>
      </c>
      <c r="G7155">
        <v>74</v>
      </c>
      <c r="H7155">
        <v>419434</v>
      </c>
      <c r="I7155" t="s">
        <v>58</v>
      </c>
      <c r="J7155" s="3">
        <v>44317</v>
      </c>
      <c r="K7155">
        <v>1100</v>
      </c>
      <c r="L7155" t="s">
        <v>28442</v>
      </c>
      <c r="M7155" t="s">
        <v>1212</v>
      </c>
      <c r="N7155" t="s">
        <v>28443</v>
      </c>
      <c r="O7155" t="s">
        <v>28444</v>
      </c>
      <c r="P7155" t="s">
        <v>39</v>
      </c>
      <c r="Q7155">
        <v>7</v>
      </c>
      <c r="R7155" t="s">
        <v>40</v>
      </c>
      <c r="S7155" t="s">
        <v>63</v>
      </c>
      <c r="T7155">
        <v>92369</v>
      </c>
      <c r="U7155" s="1">
        <v>45434</v>
      </c>
      <c r="V7155" t="s">
        <v>140</v>
      </c>
      <c r="W7155">
        <v>449044</v>
      </c>
      <c r="X7155" t="s">
        <v>28445</v>
      </c>
      <c r="Y7155">
        <v>258</v>
      </c>
      <c r="Z7155">
        <v>2204</v>
      </c>
      <c r="AA7155">
        <v>6</v>
      </c>
      <c r="AB7155">
        <v>5289.6</v>
      </c>
      <c r="AC7155">
        <f>Table1_1[[#This Row],[Price]]*Table1_1[[#This Row],[Quantity]]</f>
        <v>13224</v>
      </c>
    </row>
    <row r="7156" spans="1:29" x14ac:dyDescent="0.3">
      <c r="A7156" t="s">
        <v>28</v>
      </c>
      <c r="B7156" t="s">
        <v>29</v>
      </c>
      <c r="C7156" t="s">
        <v>148</v>
      </c>
      <c r="D7156" t="s">
        <v>254</v>
      </c>
      <c r="E7156" t="s">
        <v>56</v>
      </c>
      <c r="F7156" t="s">
        <v>175</v>
      </c>
      <c r="G7156">
        <v>31</v>
      </c>
      <c r="H7156">
        <v>425787</v>
      </c>
      <c r="I7156" t="s">
        <v>34</v>
      </c>
      <c r="J7156" s="3">
        <v>43910</v>
      </c>
      <c r="K7156">
        <v>800</v>
      </c>
      <c r="L7156" t="s">
        <v>28446</v>
      </c>
      <c r="M7156" t="s">
        <v>244</v>
      </c>
      <c r="N7156" t="s">
        <v>28447</v>
      </c>
      <c r="O7156" t="s">
        <v>28448</v>
      </c>
      <c r="P7156" t="s">
        <v>39</v>
      </c>
      <c r="Q7156">
        <v>12</v>
      </c>
      <c r="R7156" t="s">
        <v>40</v>
      </c>
      <c r="S7156" t="s">
        <v>41</v>
      </c>
      <c r="T7156">
        <v>94705</v>
      </c>
      <c r="U7156" s="1">
        <v>45538</v>
      </c>
      <c r="V7156" t="s">
        <v>180</v>
      </c>
      <c r="W7156">
        <v>730896</v>
      </c>
      <c r="X7156" t="s">
        <v>28449</v>
      </c>
      <c r="Y7156">
        <v>929</v>
      </c>
      <c r="Z7156">
        <v>2995</v>
      </c>
      <c r="AA7156">
        <v>4</v>
      </c>
      <c r="AB7156">
        <v>4792</v>
      </c>
      <c r="AC7156">
        <f>Table1_1[[#This Row],[Price]]*Table1_1[[#This Row],[Quantity]]</f>
        <v>11980</v>
      </c>
    </row>
    <row r="7157" spans="1:29" x14ac:dyDescent="0.3">
      <c r="A7157" t="s">
        <v>28</v>
      </c>
      <c r="B7157" t="s">
        <v>29</v>
      </c>
      <c r="C7157" t="s">
        <v>148</v>
      </c>
      <c r="D7157" t="s">
        <v>267</v>
      </c>
      <c r="E7157" t="s">
        <v>32</v>
      </c>
      <c r="F7157" t="s">
        <v>113</v>
      </c>
      <c r="G7157">
        <v>73</v>
      </c>
      <c r="H7157">
        <v>416163</v>
      </c>
      <c r="I7157" t="s">
        <v>58</v>
      </c>
      <c r="J7157" s="3">
        <v>45213</v>
      </c>
      <c r="K7157">
        <v>1300</v>
      </c>
      <c r="L7157" t="s">
        <v>28450</v>
      </c>
      <c r="M7157" t="s">
        <v>1198</v>
      </c>
      <c r="N7157" t="s">
        <v>28451</v>
      </c>
      <c r="O7157">
        <v>-3592</v>
      </c>
      <c r="P7157" t="s">
        <v>51</v>
      </c>
      <c r="Q7157">
        <v>20</v>
      </c>
      <c r="R7157" t="s">
        <v>88</v>
      </c>
      <c r="S7157" t="s">
        <v>79</v>
      </c>
      <c r="T7157">
        <v>14504</v>
      </c>
      <c r="U7157" s="1">
        <v>45405</v>
      </c>
      <c r="V7157" t="s">
        <v>80</v>
      </c>
      <c r="W7157">
        <v>511963</v>
      </c>
      <c r="X7157" t="s">
        <v>28452</v>
      </c>
      <c r="Y7157">
        <v>815</v>
      </c>
      <c r="Z7157">
        <v>1823</v>
      </c>
      <c r="AA7157">
        <v>2</v>
      </c>
      <c r="AB7157">
        <v>1458.4</v>
      </c>
      <c r="AC7157">
        <f>Table1_1[[#This Row],[Price]]*Table1_1[[#This Row],[Quantity]]</f>
        <v>3646</v>
      </c>
    </row>
    <row r="7158" spans="1:29" x14ac:dyDescent="0.3">
      <c r="A7158" t="s">
        <v>28</v>
      </c>
      <c r="B7158" t="s">
        <v>29</v>
      </c>
      <c r="C7158" t="s">
        <v>193</v>
      </c>
      <c r="D7158" t="s">
        <v>248</v>
      </c>
      <c r="E7158" t="s">
        <v>56</v>
      </c>
      <c r="F7158" t="s">
        <v>175</v>
      </c>
      <c r="G7158">
        <v>4</v>
      </c>
      <c r="H7158">
        <v>417068</v>
      </c>
      <c r="I7158" t="s">
        <v>34</v>
      </c>
      <c r="J7158" s="3">
        <v>45521</v>
      </c>
      <c r="K7158">
        <v>800</v>
      </c>
      <c r="L7158" t="s">
        <v>28453</v>
      </c>
      <c r="M7158" t="s">
        <v>591</v>
      </c>
      <c r="N7158" t="s">
        <v>28454</v>
      </c>
      <c r="O7158" t="s">
        <v>28455</v>
      </c>
      <c r="P7158" t="s">
        <v>87</v>
      </c>
      <c r="Q7158">
        <v>6</v>
      </c>
      <c r="R7158" t="s">
        <v>40</v>
      </c>
      <c r="S7158" t="s">
        <v>118</v>
      </c>
      <c r="T7158">
        <v>71514</v>
      </c>
      <c r="U7158" s="1">
        <v>45314</v>
      </c>
      <c r="V7158" t="s">
        <v>111</v>
      </c>
      <c r="W7158">
        <v>124531</v>
      </c>
      <c r="X7158" t="s">
        <v>28456</v>
      </c>
      <c r="Y7158">
        <v>652</v>
      </c>
      <c r="Z7158">
        <v>1516</v>
      </c>
      <c r="AA7158">
        <v>7</v>
      </c>
      <c r="AB7158">
        <v>4244.8</v>
      </c>
      <c r="AC7158">
        <f>Table1_1[[#This Row],[Price]]*Table1_1[[#This Row],[Quantity]]</f>
        <v>10612</v>
      </c>
    </row>
    <row r="7159" spans="1:29" x14ac:dyDescent="0.3">
      <c r="A7159" t="s">
        <v>28</v>
      </c>
      <c r="B7159" t="s">
        <v>29</v>
      </c>
      <c r="C7159" t="s">
        <v>148</v>
      </c>
      <c r="D7159" t="s">
        <v>611</v>
      </c>
      <c r="E7159" t="s">
        <v>32</v>
      </c>
      <c r="F7159" t="s">
        <v>135</v>
      </c>
      <c r="G7159">
        <v>20</v>
      </c>
      <c r="H7159">
        <v>421108</v>
      </c>
      <c r="I7159" t="s">
        <v>58</v>
      </c>
      <c r="J7159" s="3">
        <v>45117</v>
      </c>
      <c r="K7159">
        <v>1300</v>
      </c>
      <c r="L7159" t="s">
        <v>28457</v>
      </c>
      <c r="M7159" t="s">
        <v>172</v>
      </c>
      <c r="N7159" t="s">
        <v>28458</v>
      </c>
      <c r="O7159" t="s">
        <v>28459</v>
      </c>
      <c r="P7159" t="s">
        <v>87</v>
      </c>
      <c r="Q7159">
        <v>8</v>
      </c>
      <c r="R7159" t="s">
        <v>88</v>
      </c>
      <c r="S7159" t="s">
        <v>41</v>
      </c>
      <c r="T7159">
        <v>88994</v>
      </c>
      <c r="U7159" s="1">
        <v>45478</v>
      </c>
      <c r="V7159" t="s">
        <v>126</v>
      </c>
      <c r="W7159">
        <v>212650</v>
      </c>
      <c r="X7159" t="s">
        <v>911</v>
      </c>
      <c r="Y7159">
        <v>318</v>
      </c>
      <c r="Z7159">
        <v>2396</v>
      </c>
      <c r="AA7159">
        <v>1</v>
      </c>
      <c r="AB7159">
        <v>958.40000000000009</v>
      </c>
      <c r="AC7159">
        <f>Table1_1[[#This Row],[Price]]*Table1_1[[#This Row],[Quantity]]</f>
        <v>2396</v>
      </c>
    </row>
    <row r="7160" spans="1:29" x14ac:dyDescent="0.3">
      <c r="A7160" t="s">
        <v>28</v>
      </c>
      <c r="B7160" t="s">
        <v>29</v>
      </c>
      <c r="C7160" t="s">
        <v>30</v>
      </c>
      <c r="D7160" t="s">
        <v>566</v>
      </c>
      <c r="E7160" t="s">
        <v>32</v>
      </c>
      <c r="F7160" t="s">
        <v>99</v>
      </c>
      <c r="G7160">
        <v>62</v>
      </c>
      <c r="H7160">
        <v>403828</v>
      </c>
      <c r="I7160" t="s">
        <v>34</v>
      </c>
      <c r="J7160" s="3">
        <v>44234</v>
      </c>
      <c r="K7160">
        <v>1400</v>
      </c>
      <c r="L7160" t="s">
        <v>28460</v>
      </c>
      <c r="M7160" t="s">
        <v>1366</v>
      </c>
      <c r="N7160" t="s">
        <v>28461</v>
      </c>
      <c r="O7160" t="s">
        <v>28462</v>
      </c>
      <c r="P7160" t="s">
        <v>87</v>
      </c>
      <c r="Q7160">
        <v>12</v>
      </c>
      <c r="R7160" t="s">
        <v>88</v>
      </c>
      <c r="S7160" t="s">
        <v>41</v>
      </c>
      <c r="T7160">
        <v>54618</v>
      </c>
      <c r="U7160" s="1">
        <v>45554</v>
      </c>
      <c r="V7160" t="s">
        <v>180</v>
      </c>
      <c r="W7160">
        <v>772771</v>
      </c>
      <c r="X7160" t="s">
        <v>20151</v>
      </c>
      <c r="Y7160">
        <v>793</v>
      </c>
      <c r="Z7160">
        <v>1657</v>
      </c>
      <c r="AA7160">
        <v>8</v>
      </c>
      <c r="AB7160">
        <v>5302.4000000000015</v>
      </c>
      <c r="AC7160">
        <f>Table1_1[[#This Row],[Price]]*Table1_1[[#This Row],[Quantity]]</f>
        <v>13256</v>
      </c>
    </row>
    <row r="7161" spans="1:29" x14ac:dyDescent="0.3">
      <c r="A7161" t="s">
        <v>28</v>
      </c>
      <c r="B7161" t="s">
        <v>29</v>
      </c>
      <c r="C7161" t="s">
        <v>157</v>
      </c>
      <c r="D7161" t="s">
        <v>616</v>
      </c>
      <c r="E7161" t="s">
        <v>56</v>
      </c>
      <c r="F7161" t="s">
        <v>57</v>
      </c>
      <c r="G7161">
        <v>81</v>
      </c>
      <c r="H7161">
        <v>420406</v>
      </c>
      <c r="I7161" t="s">
        <v>58</v>
      </c>
      <c r="J7161" s="3">
        <v>45102</v>
      </c>
      <c r="K7161">
        <v>1000</v>
      </c>
      <c r="L7161" t="s">
        <v>28463</v>
      </c>
      <c r="M7161" t="s">
        <v>308</v>
      </c>
      <c r="N7161" t="s">
        <v>28464</v>
      </c>
      <c r="O7161" t="s">
        <v>28465</v>
      </c>
      <c r="P7161" t="s">
        <v>71</v>
      </c>
      <c r="Q7161">
        <v>11</v>
      </c>
      <c r="R7161" t="s">
        <v>88</v>
      </c>
      <c r="S7161" t="s">
        <v>41</v>
      </c>
      <c r="T7161">
        <v>47601</v>
      </c>
      <c r="U7161" s="1">
        <v>45604</v>
      </c>
      <c r="V7161" t="s">
        <v>42</v>
      </c>
      <c r="W7161">
        <v>705726</v>
      </c>
      <c r="X7161" t="s">
        <v>28466</v>
      </c>
      <c r="Y7161">
        <v>455</v>
      </c>
      <c r="Z7161">
        <v>1943</v>
      </c>
      <c r="AA7161">
        <v>4</v>
      </c>
      <c r="AB7161">
        <v>3108.8</v>
      </c>
      <c r="AC7161">
        <f>Table1_1[[#This Row],[Price]]*Table1_1[[#This Row],[Quantity]]</f>
        <v>7772</v>
      </c>
    </row>
    <row r="7162" spans="1:29" x14ac:dyDescent="0.3">
      <c r="A7162" t="s">
        <v>28</v>
      </c>
      <c r="B7162" t="s">
        <v>29</v>
      </c>
      <c r="C7162" t="s">
        <v>193</v>
      </c>
      <c r="D7162" t="s">
        <v>170</v>
      </c>
      <c r="E7162" t="s">
        <v>56</v>
      </c>
      <c r="F7162" t="s">
        <v>175</v>
      </c>
      <c r="G7162">
        <v>88</v>
      </c>
      <c r="H7162">
        <v>407041</v>
      </c>
      <c r="I7162" t="s">
        <v>34</v>
      </c>
      <c r="J7162" s="3">
        <v>44260</v>
      </c>
      <c r="K7162">
        <v>1400</v>
      </c>
      <c r="L7162" t="s">
        <v>28467</v>
      </c>
      <c r="M7162" t="s">
        <v>319</v>
      </c>
      <c r="N7162" t="s">
        <v>28468</v>
      </c>
      <c r="O7162" t="s">
        <v>28469</v>
      </c>
      <c r="P7162" t="s">
        <v>51</v>
      </c>
      <c r="Q7162">
        <v>7</v>
      </c>
      <c r="R7162" t="s">
        <v>40</v>
      </c>
      <c r="S7162" t="s">
        <v>63</v>
      </c>
      <c r="T7162">
        <v>11329</v>
      </c>
      <c r="U7162" s="1">
        <v>45533</v>
      </c>
      <c r="V7162" t="s">
        <v>64</v>
      </c>
      <c r="W7162">
        <v>487083</v>
      </c>
      <c r="X7162" t="s">
        <v>28470</v>
      </c>
      <c r="Y7162">
        <v>447</v>
      </c>
      <c r="Z7162">
        <v>1786</v>
      </c>
      <c r="AA7162">
        <v>1</v>
      </c>
      <c r="AB7162">
        <v>714.40000000000009</v>
      </c>
      <c r="AC7162">
        <f>Table1_1[[#This Row],[Price]]*Table1_1[[#This Row],[Quantity]]</f>
        <v>1786</v>
      </c>
    </row>
    <row r="7163" spans="1:29" x14ac:dyDescent="0.3">
      <c r="A7163" t="s">
        <v>28</v>
      </c>
      <c r="B7163" t="s">
        <v>29</v>
      </c>
      <c r="C7163" t="s">
        <v>54</v>
      </c>
      <c r="D7163" t="s">
        <v>411</v>
      </c>
      <c r="E7163" t="s">
        <v>46</v>
      </c>
      <c r="F7163" t="s">
        <v>175</v>
      </c>
      <c r="G7163">
        <v>2</v>
      </c>
      <c r="H7163">
        <v>432474</v>
      </c>
      <c r="I7163" t="s">
        <v>58</v>
      </c>
      <c r="J7163" s="3">
        <v>44536</v>
      </c>
      <c r="K7163">
        <v>1300</v>
      </c>
      <c r="L7163" t="s">
        <v>28472</v>
      </c>
      <c r="M7163" t="s">
        <v>366</v>
      </c>
      <c r="N7163" t="s">
        <v>28473</v>
      </c>
      <c r="O7163" t="s">
        <v>28474</v>
      </c>
      <c r="P7163" t="s">
        <v>87</v>
      </c>
      <c r="Q7163">
        <v>5</v>
      </c>
      <c r="R7163" t="s">
        <v>40</v>
      </c>
      <c r="S7163" t="s">
        <v>63</v>
      </c>
      <c r="T7163">
        <v>65057</v>
      </c>
      <c r="U7163" s="1">
        <v>45472</v>
      </c>
      <c r="V7163" t="s">
        <v>52</v>
      </c>
      <c r="W7163">
        <v>272876</v>
      </c>
      <c r="X7163" t="s">
        <v>10388</v>
      </c>
      <c r="Y7163">
        <v>764</v>
      </c>
      <c r="Z7163">
        <v>2303</v>
      </c>
      <c r="AA7163">
        <v>4</v>
      </c>
      <c r="AB7163">
        <v>3684.8</v>
      </c>
      <c r="AC7163">
        <f>Table1_1[[#This Row],[Price]]*Table1_1[[#This Row],[Quantity]]</f>
        <v>9212</v>
      </c>
    </row>
    <row r="7164" spans="1:29" x14ac:dyDescent="0.3">
      <c r="A7164" t="s">
        <v>28</v>
      </c>
      <c r="B7164" t="s">
        <v>29</v>
      </c>
      <c r="C7164" t="s">
        <v>193</v>
      </c>
      <c r="D7164" t="s">
        <v>364</v>
      </c>
      <c r="E7164" t="s">
        <v>56</v>
      </c>
      <c r="F7164" t="s">
        <v>83</v>
      </c>
      <c r="G7164">
        <v>93</v>
      </c>
      <c r="H7164">
        <v>416135</v>
      </c>
      <c r="I7164" t="s">
        <v>34</v>
      </c>
      <c r="J7164" s="3">
        <v>44832</v>
      </c>
      <c r="K7164">
        <v>1400</v>
      </c>
      <c r="L7164" t="s">
        <v>28475</v>
      </c>
      <c r="M7164" t="s">
        <v>680</v>
      </c>
      <c r="N7164" t="s">
        <v>28476</v>
      </c>
      <c r="O7164" t="s">
        <v>28477</v>
      </c>
      <c r="P7164" t="s">
        <v>39</v>
      </c>
      <c r="Q7164">
        <v>9</v>
      </c>
      <c r="R7164" t="s">
        <v>88</v>
      </c>
      <c r="S7164" t="s">
        <v>41</v>
      </c>
      <c r="T7164">
        <v>39339</v>
      </c>
      <c r="U7164" s="1">
        <v>45443</v>
      </c>
      <c r="V7164" t="s">
        <v>140</v>
      </c>
      <c r="W7164">
        <v>842830</v>
      </c>
      <c r="X7164" t="s">
        <v>28478</v>
      </c>
      <c r="Y7164">
        <v>928</v>
      </c>
      <c r="Z7164">
        <v>761</v>
      </c>
      <c r="AA7164">
        <v>3</v>
      </c>
      <c r="AB7164">
        <v>913.2</v>
      </c>
      <c r="AC7164">
        <f>Table1_1[[#This Row],[Price]]*Table1_1[[#This Row],[Quantity]]</f>
        <v>2283</v>
      </c>
    </row>
    <row r="7165" spans="1:29" x14ac:dyDescent="0.3">
      <c r="A7165" t="s">
        <v>28</v>
      </c>
      <c r="B7165" t="s">
        <v>29</v>
      </c>
      <c r="C7165" t="s">
        <v>30</v>
      </c>
      <c r="D7165" t="s">
        <v>411</v>
      </c>
      <c r="E7165" t="s">
        <v>32</v>
      </c>
      <c r="F7165" t="s">
        <v>99</v>
      </c>
      <c r="G7165">
        <v>61</v>
      </c>
      <c r="H7165">
        <v>415903</v>
      </c>
      <c r="I7165" t="s">
        <v>58</v>
      </c>
      <c r="J7165" s="3">
        <v>45051</v>
      </c>
      <c r="K7165">
        <v>1200</v>
      </c>
      <c r="L7165" t="s">
        <v>2062</v>
      </c>
      <c r="M7165" t="s">
        <v>189</v>
      </c>
      <c r="N7165" t="s">
        <v>28479</v>
      </c>
      <c r="O7165" t="s">
        <v>28480</v>
      </c>
      <c r="P7165" t="s">
        <v>39</v>
      </c>
      <c r="Q7165">
        <v>19</v>
      </c>
      <c r="R7165" t="s">
        <v>88</v>
      </c>
      <c r="S7165" t="s">
        <v>118</v>
      </c>
      <c r="T7165">
        <v>64775</v>
      </c>
      <c r="U7165" s="1">
        <v>45488</v>
      </c>
      <c r="V7165" t="s">
        <v>126</v>
      </c>
      <c r="W7165">
        <v>116816</v>
      </c>
      <c r="X7165" t="s">
        <v>25895</v>
      </c>
      <c r="Y7165">
        <v>905</v>
      </c>
      <c r="Z7165">
        <v>1483</v>
      </c>
      <c r="AA7165">
        <v>6</v>
      </c>
      <c r="AB7165">
        <v>3559.2000000000003</v>
      </c>
      <c r="AC7165">
        <f>Table1_1[[#This Row],[Price]]*Table1_1[[#This Row],[Quantity]]</f>
        <v>8898</v>
      </c>
    </row>
    <row r="7166" spans="1:29" x14ac:dyDescent="0.3">
      <c r="A7166" t="s">
        <v>28</v>
      </c>
      <c r="B7166" t="s">
        <v>29</v>
      </c>
      <c r="C7166" t="s">
        <v>148</v>
      </c>
      <c r="D7166" t="s">
        <v>163</v>
      </c>
      <c r="E7166" t="s">
        <v>46</v>
      </c>
      <c r="F7166" t="s">
        <v>47</v>
      </c>
      <c r="G7166">
        <v>94</v>
      </c>
      <c r="H7166">
        <v>423903</v>
      </c>
      <c r="I7166" t="s">
        <v>58</v>
      </c>
      <c r="J7166" s="3">
        <v>45047</v>
      </c>
      <c r="K7166">
        <v>950</v>
      </c>
      <c r="L7166" t="s">
        <v>28482</v>
      </c>
      <c r="M7166" t="s">
        <v>2538</v>
      </c>
      <c r="N7166" t="s">
        <v>28483</v>
      </c>
      <c r="O7166" t="s">
        <v>28484</v>
      </c>
      <c r="P7166" t="s">
        <v>39</v>
      </c>
      <c r="Q7166">
        <v>10</v>
      </c>
      <c r="R7166" t="s">
        <v>88</v>
      </c>
      <c r="S7166" t="s">
        <v>63</v>
      </c>
      <c r="T7166">
        <v>54404</v>
      </c>
      <c r="U7166" s="1">
        <v>45469</v>
      </c>
      <c r="V7166" t="s">
        <v>52</v>
      </c>
      <c r="W7166">
        <v>544740</v>
      </c>
      <c r="X7166" t="s">
        <v>28485</v>
      </c>
      <c r="Y7166">
        <v>327</v>
      </c>
      <c r="Z7166">
        <v>2866</v>
      </c>
      <c r="AA7166">
        <v>3</v>
      </c>
      <c r="AB7166">
        <v>3439.2000000000003</v>
      </c>
      <c r="AC7166">
        <f>Table1_1[[#This Row],[Price]]*Table1_1[[#This Row],[Quantity]]</f>
        <v>8598</v>
      </c>
    </row>
    <row r="7167" spans="1:29" x14ac:dyDescent="0.3">
      <c r="A7167" t="s">
        <v>28</v>
      </c>
      <c r="B7167" t="s">
        <v>29</v>
      </c>
      <c r="C7167" t="s">
        <v>148</v>
      </c>
      <c r="D7167" t="s">
        <v>291</v>
      </c>
      <c r="E7167" t="s">
        <v>56</v>
      </c>
      <c r="F7167" t="s">
        <v>33</v>
      </c>
      <c r="G7167">
        <v>89</v>
      </c>
      <c r="H7167">
        <v>402571</v>
      </c>
      <c r="I7167" t="s">
        <v>58</v>
      </c>
      <c r="J7167" s="3">
        <v>44092</v>
      </c>
      <c r="K7167">
        <v>1000</v>
      </c>
      <c r="L7167" t="s">
        <v>28487</v>
      </c>
      <c r="M7167" t="s">
        <v>1058</v>
      </c>
      <c r="N7167" t="s">
        <v>28488</v>
      </c>
      <c r="O7167" t="s">
        <v>28489</v>
      </c>
      <c r="P7167" t="s">
        <v>71</v>
      </c>
      <c r="Q7167">
        <v>16</v>
      </c>
      <c r="R7167" t="s">
        <v>40</v>
      </c>
      <c r="S7167" t="s">
        <v>63</v>
      </c>
      <c r="T7167">
        <v>62955</v>
      </c>
      <c r="U7167" s="1">
        <v>45398</v>
      </c>
      <c r="V7167" t="s">
        <v>80</v>
      </c>
      <c r="W7167">
        <v>362523</v>
      </c>
      <c r="X7167" t="s">
        <v>28490</v>
      </c>
      <c r="Y7167">
        <v>288</v>
      </c>
      <c r="Z7167">
        <v>2271</v>
      </c>
      <c r="AA7167">
        <v>4</v>
      </c>
      <c r="AB7167">
        <v>3633.6000000000004</v>
      </c>
      <c r="AC7167">
        <f>Table1_1[[#This Row],[Price]]*Table1_1[[#This Row],[Quantity]]</f>
        <v>9084</v>
      </c>
    </row>
    <row r="7168" spans="1:29" x14ac:dyDescent="0.3">
      <c r="A7168" t="s">
        <v>28</v>
      </c>
      <c r="B7168" t="s">
        <v>29</v>
      </c>
      <c r="C7168" t="s">
        <v>193</v>
      </c>
      <c r="D7168" t="s">
        <v>274</v>
      </c>
      <c r="E7168" t="s">
        <v>32</v>
      </c>
      <c r="F7168" t="s">
        <v>150</v>
      </c>
      <c r="G7168">
        <v>99</v>
      </c>
      <c r="H7168">
        <v>404728</v>
      </c>
      <c r="I7168" t="s">
        <v>58</v>
      </c>
      <c r="J7168" s="3">
        <v>44307</v>
      </c>
      <c r="K7168">
        <v>1200</v>
      </c>
      <c r="L7168" t="s">
        <v>28491</v>
      </c>
      <c r="M7168" t="s">
        <v>144</v>
      </c>
      <c r="N7168" t="s">
        <v>28492</v>
      </c>
      <c r="O7168" t="s">
        <v>28493</v>
      </c>
      <c r="P7168" t="s">
        <v>87</v>
      </c>
      <c r="Q7168">
        <v>20</v>
      </c>
      <c r="R7168" t="s">
        <v>88</v>
      </c>
      <c r="S7168" t="s">
        <v>118</v>
      </c>
      <c r="T7168">
        <v>96478</v>
      </c>
      <c r="U7168" s="1">
        <v>45427</v>
      </c>
      <c r="V7168" t="s">
        <v>140</v>
      </c>
      <c r="W7168">
        <v>320019</v>
      </c>
      <c r="X7168" t="s">
        <v>28494</v>
      </c>
      <c r="Y7168">
        <v>833</v>
      </c>
      <c r="Z7168">
        <v>1155</v>
      </c>
      <c r="AA7168">
        <v>8</v>
      </c>
      <c r="AB7168">
        <v>3696</v>
      </c>
      <c r="AC7168">
        <f>Table1_1[[#This Row],[Price]]*Table1_1[[#This Row],[Quantity]]</f>
        <v>9240</v>
      </c>
    </row>
    <row r="7169" spans="1:29" x14ac:dyDescent="0.3">
      <c r="A7169" t="s">
        <v>28</v>
      </c>
      <c r="B7169" t="s">
        <v>29</v>
      </c>
      <c r="C7169" t="s">
        <v>44</v>
      </c>
      <c r="D7169" t="s">
        <v>45</v>
      </c>
      <c r="E7169" t="s">
        <v>46</v>
      </c>
      <c r="F7169" t="s">
        <v>83</v>
      </c>
      <c r="G7169">
        <v>80</v>
      </c>
      <c r="H7169">
        <v>404074</v>
      </c>
      <c r="I7169" t="s">
        <v>34</v>
      </c>
      <c r="J7169" s="3">
        <v>44127</v>
      </c>
      <c r="K7169">
        <v>950</v>
      </c>
      <c r="L7169" t="s">
        <v>21098</v>
      </c>
      <c r="M7169" t="s">
        <v>482</v>
      </c>
      <c r="N7169" t="s">
        <v>28495</v>
      </c>
      <c r="O7169" t="s">
        <v>28496</v>
      </c>
      <c r="P7169" t="s">
        <v>51</v>
      </c>
      <c r="Q7169">
        <v>11</v>
      </c>
      <c r="R7169" t="s">
        <v>88</v>
      </c>
      <c r="S7169" t="s">
        <v>79</v>
      </c>
      <c r="T7169">
        <v>71204</v>
      </c>
      <c r="U7169" s="1">
        <v>45351</v>
      </c>
      <c r="V7169" t="s">
        <v>119</v>
      </c>
      <c r="W7169">
        <v>293984</v>
      </c>
      <c r="X7169" t="s">
        <v>28497</v>
      </c>
      <c r="Y7169">
        <v>995</v>
      </c>
      <c r="Z7169">
        <v>503</v>
      </c>
      <c r="AA7169">
        <v>1</v>
      </c>
      <c r="AB7169">
        <v>201.20000000000002</v>
      </c>
      <c r="AC7169">
        <f>Table1_1[[#This Row],[Price]]*Table1_1[[#This Row],[Quantity]]</f>
        <v>503</v>
      </c>
    </row>
    <row r="7170" spans="1:29" x14ac:dyDescent="0.3">
      <c r="A7170" t="s">
        <v>28</v>
      </c>
      <c r="B7170" t="s">
        <v>29</v>
      </c>
      <c r="C7170" t="s">
        <v>157</v>
      </c>
      <c r="D7170" t="s">
        <v>317</v>
      </c>
      <c r="E7170" t="s">
        <v>56</v>
      </c>
      <c r="F7170" t="s">
        <v>113</v>
      </c>
      <c r="G7170">
        <v>19</v>
      </c>
      <c r="H7170">
        <v>410842</v>
      </c>
      <c r="I7170" t="s">
        <v>58</v>
      </c>
      <c r="J7170" s="3">
        <v>45305</v>
      </c>
      <c r="K7170">
        <v>1200</v>
      </c>
      <c r="L7170" t="s">
        <v>28498</v>
      </c>
      <c r="M7170" t="s">
        <v>308</v>
      </c>
      <c r="N7170" t="s">
        <v>28499</v>
      </c>
      <c r="O7170" t="s">
        <v>28500</v>
      </c>
      <c r="P7170" t="s">
        <v>71</v>
      </c>
      <c r="Q7170">
        <v>13</v>
      </c>
      <c r="R7170" t="s">
        <v>88</v>
      </c>
      <c r="S7170" t="s">
        <v>41</v>
      </c>
      <c r="T7170">
        <v>16925</v>
      </c>
      <c r="U7170" s="1">
        <v>45423</v>
      </c>
      <c r="V7170" t="s">
        <v>140</v>
      </c>
      <c r="W7170">
        <v>765928</v>
      </c>
      <c r="X7170" t="s">
        <v>23430</v>
      </c>
      <c r="Y7170">
        <v>730</v>
      </c>
      <c r="Z7170">
        <v>1561</v>
      </c>
      <c r="AA7170">
        <v>3</v>
      </c>
      <c r="AB7170">
        <v>1873.2</v>
      </c>
      <c r="AC7170">
        <f>Table1_1[[#This Row],[Price]]*Table1_1[[#This Row],[Quantity]]</f>
        <v>4683</v>
      </c>
    </row>
    <row r="7171" spans="1:29" x14ac:dyDescent="0.3">
      <c r="A7171" t="s">
        <v>28</v>
      </c>
      <c r="B7171" t="s">
        <v>29</v>
      </c>
      <c r="C7171" t="s">
        <v>157</v>
      </c>
      <c r="D7171" t="s">
        <v>105</v>
      </c>
      <c r="E7171" t="s">
        <v>46</v>
      </c>
      <c r="F7171" t="s">
        <v>355</v>
      </c>
      <c r="G7171">
        <v>68</v>
      </c>
      <c r="H7171">
        <v>432420</v>
      </c>
      <c r="I7171" t="s">
        <v>58</v>
      </c>
      <c r="J7171" s="3">
        <v>44410</v>
      </c>
      <c r="K7171">
        <v>1100</v>
      </c>
      <c r="L7171" t="s">
        <v>28501</v>
      </c>
      <c r="M7171" t="s">
        <v>478</v>
      </c>
      <c r="N7171" t="s">
        <v>28502</v>
      </c>
      <c r="O7171" t="s">
        <v>28503</v>
      </c>
      <c r="P7171" t="s">
        <v>51</v>
      </c>
      <c r="Q7171">
        <v>17</v>
      </c>
      <c r="R7171" t="s">
        <v>40</v>
      </c>
      <c r="S7171" t="s">
        <v>79</v>
      </c>
      <c r="T7171">
        <v>85430</v>
      </c>
      <c r="U7171" s="1">
        <v>45466</v>
      </c>
      <c r="V7171" t="s">
        <v>52</v>
      </c>
      <c r="W7171">
        <v>882416</v>
      </c>
      <c r="X7171" t="s">
        <v>28504</v>
      </c>
      <c r="Y7171">
        <v>446</v>
      </c>
      <c r="Z7171">
        <v>2134</v>
      </c>
      <c r="AA7171">
        <v>5</v>
      </c>
      <c r="AB7171">
        <v>4268</v>
      </c>
      <c r="AC7171">
        <f>Table1_1[[#This Row],[Price]]*Table1_1[[#This Row],[Quantity]]</f>
        <v>10670</v>
      </c>
    </row>
    <row r="7172" spans="1:29" x14ac:dyDescent="0.3">
      <c r="A7172" t="s">
        <v>28</v>
      </c>
      <c r="B7172" t="s">
        <v>29</v>
      </c>
      <c r="C7172" t="s">
        <v>66</v>
      </c>
      <c r="D7172" t="s">
        <v>31</v>
      </c>
      <c r="E7172" t="s">
        <v>46</v>
      </c>
      <c r="F7172" t="s">
        <v>83</v>
      </c>
      <c r="G7172">
        <v>45</v>
      </c>
      <c r="H7172">
        <v>430996</v>
      </c>
      <c r="I7172" t="s">
        <v>58</v>
      </c>
      <c r="J7172" s="3">
        <v>45165</v>
      </c>
      <c r="K7172">
        <v>1000</v>
      </c>
      <c r="L7172" t="s">
        <v>28505</v>
      </c>
      <c r="M7172" t="s">
        <v>434</v>
      </c>
      <c r="N7172" t="s">
        <v>28506</v>
      </c>
      <c r="O7172" t="s">
        <v>28507</v>
      </c>
      <c r="P7172" t="s">
        <v>39</v>
      </c>
      <c r="Q7172">
        <v>19</v>
      </c>
      <c r="R7172" t="s">
        <v>88</v>
      </c>
      <c r="S7172" t="s">
        <v>41</v>
      </c>
      <c r="T7172">
        <v>62667</v>
      </c>
      <c r="U7172" s="1">
        <v>45299</v>
      </c>
      <c r="V7172" t="s">
        <v>111</v>
      </c>
      <c r="W7172">
        <v>321685</v>
      </c>
      <c r="X7172" t="s">
        <v>28508</v>
      </c>
      <c r="Y7172">
        <v>970</v>
      </c>
      <c r="Z7172">
        <v>1281</v>
      </c>
      <c r="AA7172">
        <v>1</v>
      </c>
      <c r="AB7172">
        <v>512.4</v>
      </c>
      <c r="AC7172">
        <f>Table1_1[[#This Row],[Price]]*Table1_1[[#This Row],[Quantity]]</f>
        <v>1281</v>
      </c>
    </row>
    <row r="7173" spans="1:29" x14ac:dyDescent="0.3">
      <c r="A7173" t="s">
        <v>28</v>
      </c>
      <c r="B7173" t="s">
        <v>29</v>
      </c>
      <c r="C7173" t="s">
        <v>148</v>
      </c>
      <c r="D7173" t="s">
        <v>421</v>
      </c>
      <c r="E7173" t="s">
        <v>32</v>
      </c>
      <c r="F7173" t="s">
        <v>150</v>
      </c>
      <c r="G7173">
        <v>1</v>
      </c>
      <c r="H7173">
        <v>407200</v>
      </c>
      <c r="I7173" t="s">
        <v>58</v>
      </c>
      <c r="J7173" s="3">
        <v>44814</v>
      </c>
      <c r="K7173">
        <v>800</v>
      </c>
      <c r="L7173" t="s">
        <v>5214</v>
      </c>
      <c r="M7173" t="s">
        <v>101</v>
      </c>
      <c r="N7173" t="s">
        <v>28509</v>
      </c>
      <c r="O7173" t="s">
        <v>28510</v>
      </c>
      <c r="P7173" t="s">
        <v>87</v>
      </c>
      <c r="Q7173">
        <v>12</v>
      </c>
      <c r="R7173" t="s">
        <v>40</v>
      </c>
      <c r="S7173" t="s">
        <v>118</v>
      </c>
      <c r="T7173">
        <v>64127</v>
      </c>
      <c r="U7173" s="1">
        <v>45582</v>
      </c>
      <c r="V7173" t="s">
        <v>155</v>
      </c>
      <c r="W7173">
        <v>539010</v>
      </c>
      <c r="X7173" t="s">
        <v>28511</v>
      </c>
      <c r="Y7173">
        <v>208</v>
      </c>
      <c r="Z7173">
        <v>1631</v>
      </c>
      <c r="AA7173">
        <v>3</v>
      </c>
      <c r="AB7173">
        <v>1957.2</v>
      </c>
      <c r="AC7173">
        <f>Table1_1[[#This Row],[Price]]*Table1_1[[#This Row],[Quantity]]</f>
        <v>4893</v>
      </c>
    </row>
    <row r="7174" spans="1:29" x14ac:dyDescent="0.3">
      <c r="A7174" t="s">
        <v>28</v>
      </c>
      <c r="B7174" t="s">
        <v>29</v>
      </c>
      <c r="C7174" t="s">
        <v>30</v>
      </c>
      <c r="D7174" t="s">
        <v>411</v>
      </c>
      <c r="E7174" t="s">
        <v>56</v>
      </c>
      <c r="F7174" t="s">
        <v>113</v>
      </c>
      <c r="G7174">
        <v>62</v>
      </c>
      <c r="H7174">
        <v>417426</v>
      </c>
      <c r="I7174" t="s">
        <v>34</v>
      </c>
      <c r="J7174" s="3">
        <v>44674</v>
      </c>
      <c r="K7174">
        <v>1200</v>
      </c>
      <c r="L7174" t="s">
        <v>2350</v>
      </c>
      <c r="M7174" t="s">
        <v>591</v>
      </c>
      <c r="N7174" t="s">
        <v>28512</v>
      </c>
      <c r="O7174" t="s">
        <v>28513</v>
      </c>
      <c r="P7174" t="s">
        <v>87</v>
      </c>
      <c r="Q7174">
        <v>14</v>
      </c>
      <c r="R7174" t="s">
        <v>40</v>
      </c>
      <c r="S7174" t="s">
        <v>63</v>
      </c>
      <c r="T7174">
        <v>95347</v>
      </c>
      <c r="U7174" s="1">
        <v>45354</v>
      </c>
      <c r="V7174" t="s">
        <v>72</v>
      </c>
      <c r="W7174">
        <v>486531</v>
      </c>
      <c r="X7174" t="s">
        <v>28514</v>
      </c>
      <c r="Y7174">
        <v>396</v>
      </c>
      <c r="Z7174">
        <v>1350</v>
      </c>
      <c r="AA7174">
        <v>4</v>
      </c>
      <c r="AB7174">
        <v>2160</v>
      </c>
      <c r="AC7174">
        <f>Table1_1[[#This Row],[Price]]*Table1_1[[#This Row],[Quantity]]</f>
        <v>5400</v>
      </c>
    </row>
    <row r="7175" spans="1:29" x14ac:dyDescent="0.3">
      <c r="A7175" t="s">
        <v>28</v>
      </c>
      <c r="B7175" t="s">
        <v>29</v>
      </c>
      <c r="C7175" t="s">
        <v>193</v>
      </c>
      <c r="D7175" t="s">
        <v>220</v>
      </c>
      <c r="E7175" t="s">
        <v>46</v>
      </c>
      <c r="F7175" t="s">
        <v>57</v>
      </c>
      <c r="G7175">
        <v>61</v>
      </c>
      <c r="H7175">
        <v>413929</v>
      </c>
      <c r="I7175" t="s">
        <v>34</v>
      </c>
      <c r="J7175" s="3">
        <v>44301</v>
      </c>
      <c r="K7175">
        <v>800</v>
      </c>
      <c r="L7175" t="s">
        <v>28515</v>
      </c>
      <c r="M7175" t="s">
        <v>287</v>
      </c>
      <c r="N7175" t="s">
        <v>28516</v>
      </c>
      <c r="O7175" t="s">
        <v>28517</v>
      </c>
      <c r="P7175" t="s">
        <v>71</v>
      </c>
      <c r="Q7175">
        <v>13</v>
      </c>
      <c r="R7175" t="s">
        <v>40</v>
      </c>
      <c r="S7175" t="s">
        <v>118</v>
      </c>
      <c r="T7175">
        <v>62794</v>
      </c>
      <c r="U7175" s="1">
        <v>45450</v>
      </c>
      <c r="V7175" t="s">
        <v>52</v>
      </c>
      <c r="W7175">
        <v>649594</v>
      </c>
      <c r="X7175" t="s">
        <v>28518</v>
      </c>
      <c r="Y7175">
        <v>290</v>
      </c>
      <c r="Z7175">
        <v>1890</v>
      </c>
      <c r="AA7175">
        <v>8</v>
      </c>
      <c r="AB7175">
        <v>6048</v>
      </c>
      <c r="AC7175">
        <f>Table1_1[[#This Row],[Price]]*Table1_1[[#This Row],[Quantity]]</f>
        <v>15120</v>
      </c>
    </row>
    <row r="7176" spans="1:29" x14ac:dyDescent="0.3">
      <c r="A7176" t="s">
        <v>28</v>
      </c>
      <c r="B7176" t="s">
        <v>29</v>
      </c>
      <c r="C7176" t="s">
        <v>193</v>
      </c>
      <c r="D7176" t="s">
        <v>546</v>
      </c>
      <c r="E7176" t="s">
        <v>56</v>
      </c>
      <c r="F7176" t="s">
        <v>99</v>
      </c>
      <c r="G7176">
        <v>54</v>
      </c>
      <c r="H7176">
        <v>403801</v>
      </c>
      <c r="I7176" t="s">
        <v>34</v>
      </c>
      <c r="J7176" s="3">
        <v>45279</v>
      </c>
      <c r="K7176">
        <v>1400</v>
      </c>
      <c r="L7176" t="s">
        <v>28519</v>
      </c>
      <c r="M7176" t="s">
        <v>232</v>
      </c>
      <c r="N7176" t="s">
        <v>28520</v>
      </c>
      <c r="O7176" t="s">
        <v>28521</v>
      </c>
      <c r="P7176" t="s">
        <v>39</v>
      </c>
      <c r="Q7176">
        <v>12</v>
      </c>
      <c r="R7176" t="s">
        <v>88</v>
      </c>
      <c r="S7176" t="s">
        <v>118</v>
      </c>
      <c r="T7176">
        <v>84868</v>
      </c>
      <c r="U7176" s="1">
        <v>45482</v>
      </c>
      <c r="V7176" t="s">
        <v>126</v>
      </c>
      <c r="W7176">
        <v>209694</v>
      </c>
      <c r="X7176" t="s">
        <v>28522</v>
      </c>
      <c r="Y7176">
        <v>877</v>
      </c>
      <c r="Z7176">
        <v>1766</v>
      </c>
      <c r="AA7176">
        <v>3</v>
      </c>
      <c r="AB7176">
        <v>2119.2000000000003</v>
      </c>
      <c r="AC7176">
        <f>Table1_1[[#This Row],[Price]]*Table1_1[[#This Row],[Quantity]]</f>
        <v>5298</v>
      </c>
    </row>
    <row r="7177" spans="1:29" x14ac:dyDescent="0.3">
      <c r="A7177" t="s">
        <v>28</v>
      </c>
      <c r="B7177" t="s">
        <v>29</v>
      </c>
      <c r="C7177" t="s">
        <v>157</v>
      </c>
      <c r="D7177" t="s">
        <v>511</v>
      </c>
      <c r="E7177" t="s">
        <v>56</v>
      </c>
      <c r="F7177" t="s">
        <v>99</v>
      </c>
      <c r="G7177">
        <v>81</v>
      </c>
      <c r="H7177">
        <v>400685</v>
      </c>
      <c r="I7177" t="s">
        <v>58</v>
      </c>
      <c r="J7177" s="3">
        <v>43969</v>
      </c>
      <c r="K7177">
        <v>1400</v>
      </c>
      <c r="L7177" t="s">
        <v>14693</v>
      </c>
      <c r="M7177" t="s">
        <v>856</v>
      </c>
      <c r="N7177" t="s">
        <v>28523</v>
      </c>
      <c r="O7177" t="s">
        <v>28524</v>
      </c>
      <c r="P7177" t="s">
        <v>39</v>
      </c>
      <c r="Q7177">
        <v>10</v>
      </c>
      <c r="R7177" t="s">
        <v>88</v>
      </c>
      <c r="S7177" t="s">
        <v>79</v>
      </c>
      <c r="T7177">
        <v>74588</v>
      </c>
      <c r="U7177" s="1">
        <v>45546</v>
      </c>
      <c r="V7177" t="s">
        <v>180</v>
      </c>
      <c r="W7177">
        <v>897802</v>
      </c>
      <c r="X7177" t="s">
        <v>28525</v>
      </c>
      <c r="Y7177">
        <v>865</v>
      </c>
      <c r="Z7177">
        <v>872</v>
      </c>
      <c r="AA7177">
        <v>8</v>
      </c>
      <c r="AB7177">
        <v>2790.4</v>
      </c>
      <c r="AC7177">
        <f>Table1_1[[#This Row],[Price]]*Table1_1[[#This Row],[Quantity]]</f>
        <v>6976</v>
      </c>
    </row>
    <row r="7178" spans="1:29" x14ac:dyDescent="0.3">
      <c r="A7178" t="s">
        <v>28</v>
      </c>
      <c r="B7178" t="s">
        <v>29</v>
      </c>
      <c r="C7178" t="s">
        <v>157</v>
      </c>
      <c r="D7178" t="s">
        <v>142</v>
      </c>
      <c r="E7178" t="s">
        <v>56</v>
      </c>
      <c r="F7178" t="s">
        <v>33</v>
      </c>
      <c r="G7178">
        <v>52</v>
      </c>
      <c r="H7178">
        <v>413850</v>
      </c>
      <c r="I7178" t="s">
        <v>34</v>
      </c>
      <c r="J7178" s="3">
        <v>45406</v>
      </c>
      <c r="K7178">
        <v>950</v>
      </c>
      <c r="L7178" t="s">
        <v>28526</v>
      </c>
      <c r="M7178" t="s">
        <v>1409</v>
      </c>
      <c r="N7178" t="s">
        <v>28527</v>
      </c>
      <c r="O7178" t="s">
        <v>28528</v>
      </c>
      <c r="P7178" t="s">
        <v>51</v>
      </c>
      <c r="Q7178">
        <v>9</v>
      </c>
      <c r="R7178" t="s">
        <v>40</v>
      </c>
      <c r="S7178" t="s">
        <v>118</v>
      </c>
      <c r="T7178">
        <v>48895</v>
      </c>
      <c r="U7178" s="1">
        <v>45385</v>
      </c>
      <c r="V7178" t="s">
        <v>80</v>
      </c>
      <c r="W7178">
        <v>845151</v>
      </c>
      <c r="X7178" t="s">
        <v>28529</v>
      </c>
      <c r="Y7178">
        <v>285</v>
      </c>
      <c r="Z7178">
        <v>2291</v>
      </c>
      <c r="AA7178">
        <v>5</v>
      </c>
      <c r="AB7178">
        <v>4582</v>
      </c>
      <c r="AC7178">
        <f>Table1_1[[#This Row],[Price]]*Table1_1[[#This Row],[Quantity]]</f>
        <v>11455</v>
      </c>
    </row>
    <row r="7179" spans="1:29" x14ac:dyDescent="0.3">
      <c r="A7179" t="s">
        <v>28</v>
      </c>
      <c r="B7179" t="s">
        <v>29</v>
      </c>
      <c r="C7179" t="s">
        <v>148</v>
      </c>
      <c r="D7179" t="s">
        <v>149</v>
      </c>
      <c r="E7179" t="s">
        <v>56</v>
      </c>
      <c r="F7179" t="s">
        <v>175</v>
      </c>
      <c r="G7179">
        <v>7</v>
      </c>
      <c r="H7179">
        <v>428407</v>
      </c>
      <c r="I7179" t="s">
        <v>58</v>
      </c>
      <c r="J7179" s="3">
        <v>44487</v>
      </c>
      <c r="K7179">
        <v>1300</v>
      </c>
      <c r="L7179" t="s">
        <v>104</v>
      </c>
      <c r="M7179" t="s">
        <v>731</v>
      </c>
      <c r="N7179" t="s">
        <v>28530</v>
      </c>
      <c r="O7179" t="s">
        <v>28531</v>
      </c>
      <c r="P7179" t="s">
        <v>39</v>
      </c>
      <c r="Q7179">
        <v>8</v>
      </c>
      <c r="R7179" t="s">
        <v>88</v>
      </c>
      <c r="S7179" t="s">
        <v>79</v>
      </c>
      <c r="T7179">
        <v>29885</v>
      </c>
      <c r="U7179" s="1">
        <v>45307</v>
      </c>
      <c r="V7179" t="s">
        <v>111</v>
      </c>
      <c r="W7179">
        <v>905581</v>
      </c>
      <c r="X7179" t="s">
        <v>28532</v>
      </c>
      <c r="Y7179">
        <v>868</v>
      </c>
      <c r="Z7179">
        <v>1686</v>
      </c>
      <c r="AA7179">
        <v>2</v>
      </c>
      <c r="AB7179">
        <v>1348.8000000000002</v>
      </c>
      <c r="AC7179">
        <f>Table1_1[[#This Row],[Price]]*Table1_1[[#This Row],[Quantity]]</f>
        <v>3372</v>
      </c>
    </row>
    <row r="7180" spans="1:29" x14ac:dyDescent="0.3">
      <c r="A7180" t="s">
        <v>28</v>
      </c>
      <c r="B7180" t="s">
        <v>29</v>
      </c>
      <c r="C7180" t="s">
        <v>44</v>
      </c>
      <c r="D7180" t="s">
        <v>248</v>
      </c>
      <c r="E7180" t="s">
        <v>46</v>
      </c>
      <c r="F7180" t="s">
        <v>175</v>
      </c>
      <c r="G7180">
        <v>1</v>
      </c>
      <c r="H7180">
        <v>417158</v>
      </c>
      <c r="I7180" t="s">
        <v>58</v>
      </c>
      <c r="J7180" s="3">
        <v>44179</v>
      </c>
      <c r="K7180">
        <v>1100</v>
      </c>
      <c r="L7180" t="s">
        <v>28533</v>
      </c>
      <c r="M7180" t="s">
        <v>200</v>
      </c>
      <c r="N7180" t="s">
        <v>28534</v>
      </c>
      <c r="O7180" t="s">
        <v>28535</v>
      </c>
      <c r="P7180" t="s">
        <v>71</v>
      </c>
      <c r="Q7180">
        <v>18</v>
      </c>
      <c r="R7180" t="s">
        <v>88</v>
      </c>
      <c r="S7180" t="s">
        <v>118</v>
      </c>
      <c r="T7180">
        <v>35017</v>
      </c>
      <c r="U7180" s="1">
        <v>45432</v>
      </c>
      <c r="V7180" t="s">
        <v>140</v>
      </c>
      <c r="W7180">
        <v>607764</v>
      </c>
      <c r="X7180" t="s">
        <v>28536</v>
      </c>
      <c r="Y7180">
        <v>362</v>
      </c>
      <c r="Z7180">
        <v>651</v>
      </c>
      <c r="AA7180">
        <v>3</v>
      </c>
      <c r="AB7180">
        <v>781.2</v>
      </c>
      <c r="AC7180">
        <f>Table1_1[[#This Row],[Price]]*Table1_1[[#This Row],[Quantity]]</f>
        <v>1953</v>
      </c>
    </row>
    <row r="7181" spans="1:29" x14ac:dyDescent="0.3">
      <c r="A7181" t="s">
        <v>28</v>
      </c>
      <c r="B7181" t="s">
        <v>29</v>
      </c>
      <c r="C7181" t="s">
        <v>148</v>
      </c>
      <c r="D7181" t="s">
        <v>616</v>
      </c>
      <c r="E7181" t="s">
        <v>32</v>
      </c>
      <c r="F7181" t="s">
        <v>99</v>
      </c>
      <c r="G7181">
        <v>9</v>
      </c>
      <c r="H7181">
        <v>404368</v>
      </c>
      <c r="I7181" t="s">
        <v>58</v>
      </c>
      <c r="J7181" s="3">
        <v>44990</v>
      </c>
      <c r="K7181">
        <v>800</v>
      </c>
      <c r="L7181" t="s">
        <v>28537</v>
      </c>
      <c r="M7181" t="s">
        <v>239</v>
      </c>
      <c r="N7181" t="s">
        <v>28538</v>
      </c>
      <c r="O7181" t="s">
        <v>28539</v>
      </c>
      <c r="P7181" t="s">
        <v>87</v>
      </c>
      <c r="Q7181">
        <v>17</v>
      </c>
      <c r="R7181" t="s">
        <v>88</v>
      </c>
      <c r="S7181" t="s">
        <v>79</v>
      </c>
      <c r="T7181">
        <v>73285</v>
      </c>
      <c r="U7181" s="1">
        <v>45406</v>
      </c>
      <c r="V7181" t="s">
        <v>80</v>
      </c>
      <c r="W7181">
        <v>743783</v>
      </c>
      <c r="X7181" t="s">
        <v>28540</v>
      </c>
      <c r="Y7181">
        <v>299</v>
      </c>
      <c r="Z7181">
        <v>1137</v>
      </c>
      <c r="AA7181">
        <v>5</v>
      </c>
      <c r="AB7181">
        <v>2274</v>
      </c>
      <c r="AC7181">
        <f>Table1_1[[#This Row],[Price]]*Table1_1[[#This Row],[Quantity]]</f>
        <v>5685</v>
      </c>
    </row>
    <row r="7182" spans="1:29" x14ac:dyDescent="0.3">
      <c r="A7182" t="s">
        <v>28</v>
      </c>
      <c r="B7182" t="s">
        <v>29</v>
      </c>
      <c r="C7182" t="s">
        <v>30</v>
      </c>
      <c r="D7182" t="s">
        <v>74</v>
      </c>
      <c r="E7182" t="s">
        <v>46</v>
      </c>
      <c r="F7182" t="s">
        <v>47</v>
      </c>
      <c r="G7182">
        <v>80</v>
      </c>
      <c r="H7182">
        <v>426819</v>
      </c>
      <c r="I7182" t="s">
        <v>58</v>
      </c>
      <c r="J7182" s="3">
        <v>44699</v>
      </c>
      <c r="K7182">
        <v>1400</v>
      </c>
      <c r="L7182" t="s">
        <v>28541</v>
      </c>
      <c r="M7182" t="s">
        <v>76</v>
      </c>
      <c r="N7182" t="s">
        <v>28542</v>
      </c>
      <c r="O7182" t="s">
        <v>28543</v>
      </c>
      <c r="P7182" t="s">
        <v>39</v>
      </c>
      <c r="Q7182">
        <v>7</v>
      </c>
      <c r="R7182" t="s">
        <v>88</v>
      </c>
      <c r="S7182" t="s">
        <v>63</v>
      </c>
      <c r="T7182">
        <v>81171</v>
      </c>
      <c r="U7182" s="1">
        <v>45427</v>
      </c>
      <c r="V7182" t="s">
        <v>140</v>
      </c>
      <c r="W7182">
        <v>314012</v>
      </c>
      <c r="X7182" t="s">
        <v>28544</v>
      </c>
      <c r="Y7182">
        <v>372</v>
      </c>
      <c r="Z7182">
        <v>2582</v>
      </c>
      <c r="AA7182">
        <v>1</v>
      </c>
      <c r="AB7182">
        <v>1032.8</v>
      </c>
      <c r="AC7182">
        <f>Table1_1[[#This Row],[Price]]*Table1_1[[#This Row],[Quantity]]</f>
        <v>2582</v>
      </c>
    </row>
    <row r="7183" spans="1:29" x14ac:dyDescent="0.3">
      <c r="A7183" t="s">
        <v>28</v>
      </c>
      <c r="B7183" t="s">
        <v>29</v>
      </c>
      <c r="C7183" t="s">
        <v>54</v>
      </c>
      <c r="D7183" t="s">
        <v>546</v>
      </c>
      <c r="E7183" t="s">
        <v>32</v>
      </c>
      <c r="F7183" t="s">
        <v>135</v>
      </c>
      <c r="G7183">
        <v>18</v>
      </c>
      <c r="H7183">
        <v>417364</v>
      </c>
      <c r="I7183" t="s">
        <v>34</v>
      </c>
      <c r="J7183" s="3">
        <v>43867</v>
      </c>
      <c r="K7183">
        <v>800</v>
      </c>
      <c r="L7183" t="s">
        <v>28545</v>
      </c>
      <c r="M7183" t="s">
        <v>953</v>
      </c>
      <c r="N7183" t="s">
        <v>28546</v>
      </c>
      <c r="O7183" t="s">
        <v>28547</v>
      </c>
      <c r="P7183" t="s">
        <v>71</v>
      </c>
      <c r="Q7183">
        <v>18</v>
      </c>
      <c r="R7183" t="s">
        <v>88</v>
      </c>
      <c r="S7183" t="s">
        <v>41</v>
      </c>
      <c r="T7183">
        <v>98134</v>
      </c>
      <c r="U7183" s="1">
        <v>45390</v>
      </c>
      <c r="V7183" t="s">
        <v>80</v>
      </c>
      <c r="W7183">
        <v>910289</v>
      </c>
      <c r="X7183" t="s">
        <v>28548</v>
      </c>
      <c r="Y7183">
        <v>799</v>
      </c>
      <c r="Z7183">
        <v>2501</v>
      </c>
      <c r="AA7183">
        <v>8</v>
      </c>
      <c r="AB7183">
        <v>8003.2000000000007</v>
      </c>
      <c r="AC7183">
        <f>Table1_1[[#This Row],[Price]]*Table1_1[[#This Row],[Quantity]]</f>
        <v>20008</v>
      </c>
    </row>
    <row r="7184" spans="1:29" x14ac:dyDescent="0.3">
      <c r="A7184" t="s">
        <v>28</v>
      </c>
      <c r="B7184" t="s">
        <v>29</v>
      </c>
      <c r="C7184" t="s">
        <v>66</v>
      </c>
      <c r="D7184" t="s">
        <v>55</v>
      </c>
      <c r="E7184" t="s">
        <v>32</v>
      </c>
      <c r="F7184" t="s">
        <v>47</v>
      </c>
      <c r="G7184">
        <v>64</v>
      </c>
      <c r="H7184">
        <v>420004</v>
      </c>
      <c r="I7184" t="s">
        <v>34</v>
      </c>
      <c r="J7184" s="3">
        <v>45377</v>
      </c>
      <c r="K7184">
        <v>1400</v>
      </c>
      <c r="L7184" t="s">
        <v>28550</v>
      </c>
      <c r="M7184" t="s">
        <v>869</v>
      </c>
      <c r="N7184" t="s">
        <v>28551</v>
      </c>
      <c r="O7184" t="s">
        <v>28552</v>
      </c>
      <c r="P7184" t="s">
        <v>87</v>
      </c>
      <c r="Q7184">
        <v>19</v>
      </c>
      <c r="R7184" t="s">
        <v>40</v>
      </c>
      <c r="S7184" t="s">
        <v>41</v>
      </c>
      <c r="T7184">
        <v>24518</v>
      </c>
      <c r="U7184" s="1">
        <v>45329</v>
      </c>
      <c r="V7184" t="s">
        <v>119</v>
      </c>
      <c r="W7184">
        <v>141906</v>
      </c>
      <c r="X7184" t="s">
        <v>5352</v>
      </c>
      <c r="Y7184">
        <v>830</v>
      </c>
      <c r="Z7184">
        <v>2982</v>
      </c>
      <c r="AA7184">
        <v>4</v>
      </c>
      <c r="AB7184">
        <v>4771.2</v>
      </c>
      <c r="AC7184">
        <f>Table1_1[[#This Row],[Price]]*Table1_1[[#This Row],[Quantity]]</f>
        <v>11928</v>
      </c>
    </row>
    <row r="7185" spans="1:29" x14ac:dyDescent="0.3">
      <c r="A7185" t="s">
        <v>28</v>
      </c>
      <c r="B7185" t="s">
        <v>29</v>
      </c>
      <c r="C7185" t="s">
        <v>66</v>
      </c>
      <c r="D7185" t="s">
        <v>142</v>
      </c>
      <c r="E7185" t="s">
        <v>56</v>
      </c>
      <c r="F7185" t="s">
        <v>355</v>
      </c>
      <c r="G7185">
        <v>48</v>
      </c>
      <c r="H7185">
        <v>407367</v>
      </c>
      <c r="I7185" t="s">
        <v>58</v>
      </c>
      <c r="J7185" s="3">
        <v>45113</v>
      </c>
      <c r="K7185">
        <v>1400</v>
      </c>
      <c r="L7185" t="s">
        <v>28553</v>
      </c>
      <c r="M7185" t="s">
        <v>670</v>
      </c>
      <c r="N7185" t="s">
        <v>28554</v>
      </c>
      <c r="O7185">
        <v>5139458358</v>
      </c>
      <c r="P7185" t="s">
        <v>87</v>
      </c>
      <c r="Q7185">
        <v>14</v>
      </c>
      <c r="R7185" t="s">
        <v>88</v>
      </c>
      <c r="S7185" t="s">
        <v>79</v>
      </c>
      <c r="T7185">
        <v>99450</v>
      </c>
      <c r="U7185" s="1">
        <v>45383</v>
      </c>
      <c r="V7185" t="s">
        <v>80</v>
      </c>
      <c r="W7185">
        <v>416944</v>
      </c>
      <c r="X7185" t="s">
        <v>28555</v>
      </c>
      <c r="Y7185">
        <v>584</v>
      </c>
      <c r="Z7185">
        <v>2925</v>
      </c>
      <c r="AA7185">
        <v>3</v>
      </c>
      <c r="AB7185">
        <v>3510</v>
      </c>
      <c r="AC7185">
        <f>Table1_1[[#This Row],[Price]]*Table1_1[[#This Row],[Quantity]]</f>
        <v>8775</v>
      </c>
    </row>
    <row r="7186" spans="1:29" x14ac:dyDescent="0.3">
      <c r="A7186" t="s">
        <v>28</v>
      </c>
      <c r="B7186" t="s">
        <v>29</v>
      </c>
      <c r="C7186" t="s">
        <v>193</v>
      </c>
      <c r="D7186" t="s">
        <v>163</v>
      </c>
      <c r="E7186" t="s">
        <v>56</v>
      </c>
      <c r="F7186" t="s">
        <v>106</v>
      </c>
      <c r="G7186">
        <v>8</v>
      </c>
      <c r="H7186">
        <v>407533</v>
      </c>
      <c r="I7186" t="s">
        <v>34</v>
      </c>
      <c r="J7186" s="3">
        <v>45010</v>
      </c>
      <c r="K7186">
        <v>1100</v>
      </c>
      <c r="L7186" t="s">
        <v>28556</v>
      </c>
      <c r="M7186" t="s">
        <v>60</v>
      </c>
      <c r="N7186" t="s">
        <v>28557</v>
      </c>
      <c r="O7186" t="s">
        <v>28558</v>
      </c>
      <c r="P7186" t="s">
        <v>51</v>
      </c>
      <c r="Q7186">
        <v>9</v>
      </c>
      <c r="R7186" t="s">
        <v>88</v>
      </c>
      <c r="S7186" t="s">
        <v>79</v>
      </c>
      <c r="T7186">
        <v>95754</v>
      </c>
      <c r="U7186" s="1">
        <v>45322</v>
      </c>
      <c r="V7186" t="s">
        <v>111</v>
      </c>
      <c r="W7186">
        <v>482225</v>
      </c>
      <c r="X7186" t="s">
        <v>28559</v>
      </c>
      <c r="Y7186">
        <v>975</v>
      </c>
      <c r="Z7186">
        <v>925</v>
      </c>
      <c r="AA7186">
        <v>4</v>
      </c>
      <c r="AB7186">
        <v>1480</v>
      </c>
      <c r="AC7186">
        <f>Table1_1[[#This Row],[Price]]*Table1_1[[#This Row],[Quantity]]</f>
        <v>3700</v>
      </c>
    </row>
    <row r="7187" spans="1:29" x14ac:dyDescent="0.3">
      <c r="A7187" t="s">
        <v>28</v>
      </c>
      <c r="B7187" t="s">
        <v>29</v>
      </c>
      <c r="C7187" t="s">
        <v>91</v>
      </c>
      <c r="D7187" t="s">
        <v>82</v>
      </c>
      <c r="E7187" t="s">
        <v>32</v>
      </c>
      <c r="F7187" t="s">
        <v>33</v>
      </c>
      <c r="G7187">
        <v>11</v>
      </c>
      <c r="H7187">
        <v>415381</v>
      </c>
      <c r="I7187" t="s">
        <v>34</v>
      </c>
      <c r="J7187" s="3">
        <v>45502</v>
      </c>
      <c r="K7187">
        <v>1400</v>
      </c>
      <c r="L7187" t="s">
        <v>28560</v>
      </c>
      <c r="M7187" t="s">
        <v>1091</v>
      </c>
      <c r="N7187" t="s">
        <v>28561</v>
      </c>
      <c r="O7187" t="s">
        <v>28562</v>
      </c>
      <c r="P7187" t="s">
        <v>39</v>
      </c>
      <c r="Q7187">
        <v>18</v>
      </c>
      <c r="R7187" t="s">
        <v>88</v>
      </c>
      <c r="S7187" t="s">
        <v>41</v>
      </c>
      <c r="T7187">
        <v>22692</v>
      </c>
      <c r="U7187" s="1">
        <v>45302</v>
      </c>
      <c r="V7187" t="s">
        <v>111</v>
      </c>
      <c r="W7187">
        <v>276349</v>
      </c>
      <c r="X7187" t="s">
        <v>7530</v>
      </c>
      <c r="Y7187">
        <v>655</v>
      </c>
      <c r="Z7187">
        <v>2122</v>
      </c>
      <c r="AA7187">
        <v>6</v>
      </c>
      <c r="AB7187">
        <v>5092.8</v>
      </c>
      <c r="AC7187">
        <f>Table1_1[[#This Row],[Price]]*Table1_1[[#This Row],[Quantity]]</f>
        <v>12732</v>
      </c>
    </row>
    <row r="7188" spans="1:29" x14ac:dyDescent="0.3">
      <c r="A7188" t="s">
        <v>28</v>
      </c>
      <c r="B7188" t="s">
        <v>29</v>
      </c>
      <c r="C7188" t="s">
        <v>44</v>
      </c>
      <c r="D7188" t="s">
        <v>421</v>
      </c>
      <c r="E7188" t="s">
        <v>56</v>
      </c>
      <c r="F7188" t="s">
        <v>57</v>
      </c>
      <c r="G7188">
        <v>41</v>
      </c>
      <c r="H7188">
        <v>438977</v>
      </c>
      <c r="I7188" t="s">
        <v>34</v>
      </c>
      <c r="J7188" s="3">
        <v>44519</v>
      </c>
      <c r="K7188">
        <v>1200</v>
      </c>
      <c r="L7188" t="s">
        <v>28563</v>
      </c>
      <c r="M7188" t="s">
        <v>1091</v>
      </c>
      <c r="N7188" t="s">
        <v>28564</v>
      </c>
      <c r="O7188">
        <v>-8436</v>
      </c>
      <c r="P7188" t="s">
        <v>71</v>
      </c>
      <c r="Q7188">
        <v>16</v>
      </c>
      <c r="R7188" t="s">
        <v>88</v>
      </c>
      <c r="S7188" t="s">
        <v>79</v>
      </c>
      <c r="T7188">
        <v>22681</v>
      </c>
      <c r="U7188" s="1">
        <v>45450</v>
      </c>
      <c r="V7188" t="s">
        <v>52</v>
      </c>
      <c r="W7188">
        <v>509081</v>
      </c>
      <c r="X7188" t="s">
        <v>28565</v>
      </c>
      <c r="Y7188">
        <v>451</v>
      </c>
      <c r="Z7188">
        <v>2072</v>
      </c>
      <c r="AA7188">
        <v>8</v>
      </c>
      <c r="AB7188">
        <v>6630.4000000000015</v>
      </c>
      <c r="AC7188">
        <f>Table1_1[[#This Row],[Price]]*Table1_1[[#This Row],[Quantity]]</f>
        <v>16576</v>
      </c>
    </row>
    <row r="7189" spans="1:29" x14ac:dyDescent="0.3">
      <c r="A7189" t="s">
        <v>28</v>
      </c>
      <c r="B7189" t="s">
        <v>29</v>
      </c>
      <c r="C7189" t="s">
        <v>66</v>
      </c>
      <c r="D7189" t="s">
        <v>55</v>
      </c>
      <c r="E7189" t="s">
        <v>56</v>
      </c>
      <c r="F7189" t="s">
        <v>57</v>
      </c>
      <c r="G7189">
        <v>56</v>
      </c>
      <c r="H7189">
        <v>405801</v>
      </c>
      <c r="I7189" t="s">
        <v>58</v>
      </c>
      <c r="J7189" s="3">
        <v>44848</v>
      </c>
      <c r="K7189">
        <v>1000</v>
      </c>
      <c r="L7189" t="s">
        <v>10658</v>
      </c>
      <c r="M7189" t="s">
        <v>1147</v>
      </c>
      <c r="N7189" t="s">
        <v>28566</v>
      </c>
      <c r="O7189">
        <v>9431141283</v>
      </c>
      <c r="P7189" t="s">
        <v>71</v>
      </c>
      <c r="Q7189">
        <v>6</v>
      </c>
      <c r="R7189" t="s">
        <v>40</v>
      </c>
      <c r="S7189" t="s">
        <v>41</v>
      </c>
      <c r="T7189">
        <v>59844</v>
      </c>
      <c r="U7189" s="1">
        <v>45450</v>
      </c>
      <c r="V7189" t="s">
        <v>52</v>
      </c>
      <c r="W7189">
        <v>389809</v>
      </c>
      <c r="X7189" t="s">
        <v>28567</v>
      </c>
      <c r="Y7189">
        <v>868</v>
      </c>
      <c r="Z7189">
        <v>1805</v>
      </c>
      <c r="AA7189">
        <v>7</v>
      </c>
      <c r="AB7189">
        <v>5054</v>
      </c>
      <c r="AC7189">
        <f>Table1_1[[#This Row],[Price]]*Table1_1[[#This Row],[Quantity]]</f>
        <v>12635</v>
      </c>
    </row>
    <row r="7190" spans="1:29" x14ac:dyDescent="0.3">
      <c r="A7190" t="s">
        <v>28</v>
      </c>
      <c r="B7190" t="s">
        <v>29</v>
      </c>
      <c r="C7190" t="s">
        <v>193</v>
      </c>
      <c r="D7190" t="s">
        <v>621</v>
      </c>
      <c r="E7190" t="s">
        <v>32</v>
      </c>
      <c r="F7190" t="s">
        <v>113</v>
      </c>
      <c r="G7190">
        <v>79</v>
      </c>
      <c r="H7190">
        <v>439079</v>
      </c>
      <c r="I7190" t="s">
        <v>34</v>
      </c>
      <c r="J7190" s="3">
        <v>44893</v>
      </c>
      <c r="K7190">
        <v>950</v>
      </c>
      <c r="L7190" t="s">
        <v>8621</v>
      </c>
      <c r="M7190" t="s">
        <v>334</v>
      </c>
      <c r="N7190" t="s">
        <v>28568</v>
      </c>
      <c r="O7190" t="s">
        <v>28569</v>
      </c>
      <c r="P7190" t="s">
        <v>39</v>
      </c>
      <c r="Q7190">
        <v>17</v>
      </c>
      <c r="R7190" t="s">
        <v>88</v>
      </c>
      <c r="S7190" t="s">
        <v>79</v>
      </c>
      <c r="T7190">
        <v>13293</v>
      </c>
      <c r="U7190" s="1">
        <v>45366</v>
      </c>
      <c r="V7190" t="s">
        <v>72</v>
      </c>
      <c r="W7190">
        <v>586696</v>
      </c>
      <c r="X7190" t="s">
        <v>28570</v>
      </c>
      <c r="Y7190">
        <v>501</v>
      </c>
      <c r="Z7190">
        <v>1329</v>
      </c>
      <c r="AA7190">
        <v>6</v>
      </c>
      <c r="AB7190">
        <v>3189.6000000000004</v>
      </c>
      <c r="AC7190">
        <f>Table1_1[[#This Row],[Price]]*Table1_1[[#This Row],[Quantity]]</f>
        <v>7974</v>
      </c>
    </row>
    <row r="7191" spans="1:29" x14ac:dyDescent="0.3">
      <c r="A7191" t="s">
        <v>28</v>
      </c>
      <c r="B7191" t="s">
        <v>29</v>
      </c>
      <c r="C7191" t="s">
        <v>157</v>
      </c>
      <c r="D7191" t="s">
        <v>82</v>
      </c>
      <c r="E7191" t="s">
        <v>46</v>
      </c>
      <c r="F7191" t="s">
        <v>106</v>
      </c>
      <c r="G7191">
        <v>96</v>
      </c>
      <c r="H7191">
        <v>425978</v>
      </c>
      <c r="I7191" t="s">
        <v>58</v>
      </c>
      <c r="J7191" s="3">
        <v>44805</v>
      </c>
      <c r="K7191">
        <v>1400</v>
      </c>
      <c r="L7191" t="s">
        <v>28571</v>
      </c>
      <c r="M7191" t="s">
        <v>596</v>
      </c>
      <c r="N7191" t="s">
        <v>28572</v>
      </c>
      <c r="O7191" t="s">
        <v>28573</v>
      </c>
      <c r="P7191" t="s">
        <v>71</v>
      </c>
      <c r="Q7191">
        <v>12</v>
      </c>
      <c r="R7191" t="s">
        <v>88</v>
      </c>
      <c r="S7191" t="s">
        <v>63</v>
      </c>
      <c r="T7191">
        <v>60352</v>
      </c>
      <c r="U7191" s="1">
        <v>45417</v>
      </c>
      <c r="V7191" t="s">
        <v>140</v>
      </c>
      <c r="W7191">
        <v>567674</v>
      </c>
      <c r="X7191" t="s">
        <v>28574</v>
      </c>
      <c r="Y7191">
        <v>255</v>
      </c>
      <c r="Z7191">
        <v>615</v>
      </c>
      <c r="AA7191">
        <v>4</v>
      </c>
      <c r="AB7191">
        <v>984</v>
      </c>
      <c r="AC7191">
        <f>Table1_1[[#This Row],[Price]]*Table1_1[[#This Row],[Quantity]]</f>
        <v>2460</v>
      </c>
    </row>
    <row r="7192" spans="1:29" x14ac:dyDescent="0.3">
      <c r="A7192" t="s">
        <v>28</v>
      </c>
      <c r="B7192" t="s">
        <v>29</v>
      </c>
      <c r="C7192" t="s">
        <v>66</v>
      </c>
      <c r="D7192" t="s">
        <v>105</v>
      </c>
      <c r="E7192" t="s">
        <v>46</v>
      </c>
      <c r="F7192" t="s">
        <v>135</v>
      </c>
      <c r="G7192">
        <v>89</v>
      </c>
      <c r="H7192">
        <v>439985</v>
      </c>
      <c r="I7192" t="s">
        <v>34</v>
      </c>
      <c r="J7192" s="3">
        <v>44875</v>
      </c>
      <c r="K7192">
        <v>1400</v>
      </c>
      <c r="L7192" t="s">
        <v>28575</v>
      </c>
      <c r="M7192" t="s">
        <v>308</v>
      </c>
      <c r="N7192" t="s">
        <v>28576</v>
      </c>
      <c r="O7192" t="s">
        <v>28577</v>
      </c>
      <c r="P7192" t="s">
        <v>39</v>
      </c>
      <c r="Q7192">
        <v>3</v>
      </c>
      <c r="R7192" t="s">
        <v>40</v>
      </c>
      <c r="S7192" t="s">
        <v>118</v>
      </c>
      <c r="T7192">
        <v>69136</v>
      </c>
      <c r="U7192" s="1">
        <v>45500</v>
      </c>
      <c r="V7192" t="s">
        <v>126</v>
      </c>
      <c r="W7192">
        <v>172056</v>
      </c>
      <c r="X7192" t="s">
        <v>28578</v>
      </c>
      <c r="Y7192">
        <v>225</v>
      </c>
      <c r="Z7192">
        <v>2271</v>
      </c>
      <c r="AA7192">
        <v>1</v>
      </c>
      <c r="AB7192">
        <v>908.40000000000009</v>
      </c>
      <c r="AC7192">
        <f>Table1_1[[#This Row],[Price]]*Table1_1[[#This Row],[Quantity]]</f>
        <v>2271</v>
      </c>
    </row>
    <row r="7193" spans="1:29" x14ac:dyDescent="0.3">
      <c r="A7193" t="s">
        <v>28</v>
      </c>
      <c r="B7193" t="s">
        <v>29</v>
      </c>
      <c r="C7193" t="s">
        <v>157</v>
      </c>
      <c r="D7193" t="s">
        <v>349</v>
      </c>
      <c r="E7193" t="s">
        <v>56</v>
      </c>
      <c r="F7193" t="s">
        <v>175</v>
      </c>
      <c r="G7193">
        <v>35</v>
      </c>
      <c r="H7193">
        <v>433727</v>
      </c>
      <c r="I7193" t="s">
        <v>58</v>
      </c>
      <c r="J7193" s="3">
        <v>44723</v>
      </c>
      <c r="K7193">
        <v>1000</v>
      </c>
      <c r="L7193" t="s">
        <v>28579</v>
      </c>
      <c r="M7193" t="s">
        <v>1253</v>
      </c>
      <c r="N7193" t="s">
        <v>28580</v>
      </c>
      <c r="O7193" t="s">
        <v>28581</v>
      </c>
      <c r="P7193" t="s">
        <v>51</v>
      </c>
      <c r="Q7193">
        <v>5</v>
      </c>
      <c r="R7193" t="s">
        <v>40</v>
      </c>
      <c r="S7193" t="s">
        <v>79</v>
      </c>
      <c r="T7193">
        <v>52561</v>
      </c>
      <c r="U7193" s="1">
        <v>45627</v>
      </c>
      <c r="V7193" t="s">
        <v>259</v>
      </c>
      <c r="W7193">
        <v>771353</v>
      </c>
      <c r="X7193" t="s">
        <v>28582</v>
      </c>
      <c r="Y7193">
        <v>642</v>
      </c>
      <c r="Z7193">
        <v>864</v>
      </c>
      <c r="AA7193">
        <v>4</v>
      </c>
      <c r="AB7193">
        <v>1382.4</v>
      </c>
      <c r="AC7193">
        <f>Table1_1[[#This Row],[Price]]*Table1_1[[#This Row],[Quantity]]</f>
        <v>3456</v>
      </c>
    </row>
    <row r="7194" spans="1:29" x14ac:dyDescent="0.3">
      <c r="A7194" t="s">
        <v>28</v>
      </c>
      <c r="B7194" t="s">
        <v>29</v>
      </c>
      <c r="C7194" t="s">
        <v>44</v>
      </c>
      <c r="D7194" t="s">
        <v>220</v>
      </c>
      <c r="E7194" t="s">
        <v>46</v>
      </c>
      <c r="F7194" t="s">
        <v>57</v>
      </c>
      <c r="G7194">
        <v>46</v>
      </c>
      <c r="H7194">
        <v>401400</v>
      </c>
      <c r="I7194" t="s">
        <v>34</v>
      </c>
      <c r="J7194" s="3">
        <v>44675</v>
      </c>
      <c r="K7194">
        <v>800</v>
      </c>
      <c r="L7194" t="s">
        <v>28583</v>
      </c>
      <c r="M7194" t="s">
        <v>189</v>
      </c>
      <c r="N7194" t="s">
        <v>28584</v>
      </c>
      <c r="O7194" t="s">
        <v>28585</v>
      </c>
      <c r="P7194" t="s">
        <v>39</v>
      </c>
      <c r="Q7194">
        <v>4</v>
      </c>
      <c r="R7194" t="s">
        <v>88</v>
      </c>
      <c r="S7194" t="s">
        <v>41</v>
      </c>
      <c r="T7194">
        <v>33339</v>
      </c>
      <c r="U7194" s="1">
        <v>45501</v>
      </c>
      <c r="V7194" t="s">
        <v>126</v>
      </c>
      <c r="W7194">
        <v>441613</v>
      </c>
      <c r="X7194" t="s">
        <v>28586</v>
      </c>
      <c r="Y7194">
        <v>618</v>
      </c>
      <c r="Z7194">
        <v>1694</v>
      </c>
      <c r="AA7194">
        <v>2</v>
      </c>
      <c r="AB7194">
        <v>1355.2</v>
      </c>
      <c r="AC7194">
        <f>Table1_1[[#This Row],[Price]]*Table1_1[[#This Row],[Quantity]]</f>
        <v>3388</v>
      </c>
    </row>
    <row r="7195" spans="1:29" x14ac:dyDescent="0.3">
      <c r="A7195" t="s">
        <v>28</v>
      </c>
      <c r="B7195" t="s">
        <v>29</v>
      </c>
      <c r="C7195" t="s">
        <v>30</v>
      </c>
      <c r="D7195" t="s">
        <v>349</v>
      </c>
      <c r="E7195" t="s">
        <v>32</v>
      </c>
      <c r="F7195" t="s">
        <v>175</v>
      </c>
      <c r="G7195">
        <v>99</v>
      </c>
      <c r="H7195">
        <v>427407</v>
      </c>
      <c r="I7195" t="s">
        <v>34</v>
      </c>
      <c r="J7195" s="3">
        <v>44872</v>
      </c>
      <c r="K7195">
        <v>1200</v>
      </c>
      <c r="L7195" t="s">
        <v>28587</v>
      </c>
      <c r="M7195" t="s">
        <v>189</v>
      </c>
      <c r="N7195" t="s">
        <v>28588</v>
      </c>
      <c r="O7195" t="s">
        <v>28589</v>
      </c>
      <c r="P7195" t="s">
        <v>51</v>
      </c>
      <c r="Q7195">
        <v>6</v>
      </c>
      <c r="R7195" t="s">
        <v>88</v>
      </c>
      <c r="S7195" t="s">
        <v>79</v>
      </c>
      <c r="T7195">
        <v>77334</v>
      </c>
      <c r="U7195" s="1">
        <v>45621</v>
      </c>
      <c r="V7195" t="s">
        <v>42</v>
      </c>
      <c r="W7195">
        <v>826117</v>
      </c>
      <c r="X7195" t="s">
        <v>28590</v>
      </c>
      <c r="Y7195">
        <v>488</v>
      </c>
      <c r="Z7195">
        <v>1536</v>
      </c>
      <c r="AA7195">
        <v>7</v>
      </c>
      <c r="AB7195">
        <v>4300.8</v>
      </c>
      <c r="AC7195">
        <f>Table1_1[[#This Row],[Price]]*Table1_1[[#This Row],[Quantity]]</f>
        <v>10752</v>
      </c>
    </row>
    <row r="7196" spans="1:29" x14ac:dyDescent="0.3">
      <c r="A7196" t="s">
        <v>28</v>
      </c>
      <c r="B7196" t="s">
        <v>29</v>
      </c>
      <c r="C7196" t="s">
        <v>157</v>
      </c>
      <c r="D7196" t="s">
        <v>182</v>
      </c>
      <c r="E7196" t="s">
        <v>46</v>
      </c>
      <c r="F7196" t="s">
        <v>99</v>
      </c>
      <c r="G7196">
        <v>11</v>
      </c>
      <c r="H7196">
        <v>435409</v>
      </c>
      <c r="I7196" t="s">
        <v>34</v>
      </c>
      <c r="J7196" s="3">
        <v>45538</v>
      </c>
      <c r="K7196">
        <v>950</v>
      </c>
      <c r="L7196" t="s">
        <v>28591</v>
      </c>
      <c r="M7196" t="s">
        <v>137</v>
      </c>
      <c r="N7196" t="s">
        <v>28592</v>
      </c>
      <c r="O7196" t="s">
        <v>28593</v>
      </c>
      <c r="P7196" t="s">
        <v>51</v>
      </c>
      <c r="Q7196">
        <v>20</v>
      </c>
      <c r="R7196" t="s">
        <v>88</v>
      </c>
      <c r="S7196" t="s">
        <v>63</v>
      </c>
      <c r="T7196">
        <v>16821</v>
      </c>
      <c r="U7196" s="1">
        <v>45558</v>
      </c>
      <c r="V7196" t="s">
        <v>180</v>
      </c>
      <c r="W7196">
        <v>260090</v>
      </c>
      <c r="X7196" t="s">
        <v>28594</v>
      </c>
      <c r="Y7196">
        <v>344</v>
      </c>
      <c r="Z7196">
        <v>2527</v>
      </c>
      <c r="AA7196">
        <v>7</v>
      </c>
      <c r="AB7196">
        <v>7075.6</v>
      </c>
      <c r="AC7196">
        <f>Table1_1[[#This Row],[Price]]*Table1_1[[#This Row],[Quantity]]</f>
        <v>17689</v>
      </c>
    </row>
    <row r="7197" spans="1:29" x14ac:dyDescent="0.3">
      <c r="A7197" t="s">
        <v>28</v>
      </c>
      <c r="B7197" t="s">
        <v>29</v>
      </c>
      <c r="C7197" t="s">
        <v>66</v>
      </c>
      <c r="D7197" t="s">
        <v>170</v>
      </c>
      <c r="E7197" t="s">
        <v>32</v>
      </c>
      <c r="F7197" t="s">
        <v>175</v>
      </c>
      <c r="G7197">
        <v>53</v>
      </c>
      <c r="H7197">
        <v>433487</v>
      </c>
      <c r="I7197" t="s">
        <v>34</v>
      </c>
      <c r="J7197" s="3">
        <v>44387</v>
      </c>
      <c r="K7197">
        <v>1300</v>
      </c>
      <c r="L7197" t="s">
        <v>28595</v>
      </c>
      <c r="M7197" t="s">
        <v>76</v>
      </c>
      <c r="N7197" t="s">
        <v>28596</v>
      </c>
      <c r="O7197" t="s">
        <v>28597</v>
      </c>
      <c r="P7197" t="s">
        <v>51</v>
      </c>
      <c r="Q7197">
        <v>18</v>
      </c>
      <c r="R7197" t="s">
        <v>88</v>
      </c>
      <c r="S7197" t="s">
        <v>79</v>
      </c>
      <c r="T7197">
        <v>92144</v>
      </c>
      <c r="U7197" s="1">
        <v>45586</v>
      </c>
      <c r="V7197" t="s">
        <v>155</v>
      </c>
      <c r="W7197">
        <v>145410</v>
      </c>
      <c r="X7197" t="s">
        <v>28598</v>
      </c>
      <c r="Y7197">
        <v>533</v>
      </c>
      <c r="Z7197">
        <v>1168</v>
      </c>
      <c r="AA7197">
        <v>5</v>
      </c>
      <c r="AB7197">
        <v>2336</v>
      </c>
      <c r="AC7197">
        <f>Table1_1[[#This Row],[Price]]*Table1_1[[#This Row],[Quantity]]</f>
        <v>5840</v>
      </c>
    </row>
    <row r="7198" spans="1:29" x14ac:dyDescent="0.3">
      <c r="A7198" t="s">
        <v>28</v>
      </c>
      <c r="B7198" t="s">
        <v>29</v>
      </c>
      <c r="C7198" t="s">
        <v>66</v>
      </c>
      <c r="D7198" t="s">
        <v>261</v>
      </c>
      <c r="E7198" t="s">
        <v>32</v>
      </c>
      <c r="F7198" t="s">
        <v>99</v>
      </c>
      <c r="G7198">
        <v>40</v>
      </c>
      <c r="H7198">
        <v>431341</v>
      </c>
      <c r="I7198" t="s">
        <v>34</v>
      </c>
      <c r="J7198" s="3">
        <v>43962</v>
      </c>
      <c r="K7198">
        <v>1300</v>
      </c>
      <c r="L7198" t="s">
        <v>28599</v>
      </c>
      <c r="M7198" t="s">
        <v>101</v>
      </c>
      <c r="N7198" t="s">
        <v>28600</v>
      </c>
      <c r="O7198" t="s">
        <v>28601</v>
      </c>
      <c r="P7198" t="s">
        <v>87</v>
      </c>
      <c r="Q7198">
        <v>9</v>
      </c>
      <c r="R7198" t="s">
        <v>40</v>
      </c>
      <c r="S7198" t="s">
        <v>118</v>
      </c>
      <c r="T7198">
        <v>31265</v>
      </c>
      <c r="U7198" s="1">
        <v>45315</v>
      </c>
      <c r="V7198" t="s">
        <v>111</v>
      </c>
      <c r="W7198">
        <v>781616</v>
      </c>
      <c r="X7198" t="s">
        <v>28602</v>
      </c>
      <c r="Y7198">
        <v>271</v>
      </c>
      <c r="Z7198">
        <v>919</v>
      </c>
      <c r="AA7198">
        <v>4</v>
      </c>
      <c r="AB7198">
        <v>1470.4</v>
      </c>
      <c r="AC7198">
        <f>Table1_1[[#This Row],[Price]]*Table1_1[[#This Row],[Quantity]]</f>
        <v>3676</v>
      </c>
    </row>
    <row r="7199" spans="1:29" x14ac:dyDescent="0.3">
      <c r="A7199" t="s">
        <v>28</v>
      </c>
      <c r="B7199" t="s">
        <v>29</v>
      </c>
      <c r="C7199" t="s">
        <v>193</v>
      </c>
      <c r="D7199" t="s">
        <v>74</v>
      </c>
      <c r="E7199" t="s">
        <v>32</v>
      </c>
      <c r="F7199" t="s">
        <v>150</v>
      </c>
      <c r="G7199">
        <v>15</v>
      </c>
      <c r="H7199">
        <v>428399</v>
      </c>
      <c r="I7199" t="s">
        <v>58</v>
      </c>
      <c r="J7199" s="3">
        <v>44674</v>
      </c>
      <c r="K7199">
        <v>1100</v>
      </c>
      <c r="L7199" t="s">
        <v>28603</v>
      </c>
      <c r="M7199" t="s">
        <v>361</v>
      </c>
      <c r="N7199" t="s">
        <v>28604</v>
      </c>
      <c r="O7199" t="s">
        <v>28605</v>
      </c>
      <c r="P7199" t="s">
        <v>87</v>
      </c>
      <c r="Q7199">
        <v>19</v>
      </c>
      <c r="R7199" t="s">
        <v>40</v>
      </c>
      <c r="S7199" t="s">
        <v>63</v>
      </c>
      <c r="T7199">
        <v>17667</v>
      </c>
      <c r="U7199" s="1">
        <v>45605</v>
      </c>
      <c r="V7199" t="s">
        <v>42</v>
      </c>
      <c r="W7199">
        <v>758055</v>
      </c>
      <c r="X7199" t="s">
        <v>28606</v>
      </c>
      <c r="Y7199">
        <v>908</v>
      </c>
      <c r="Z7199">
        <v>2117</v>
      </c>
      <c r="AA7199">
        <v>6</v>
      </c>
      <c r="AB7199">
        <v>5080.8</v>
      </c>
      <c r="AC7199">
        <f>Table1_1[[#This Row],[Price]]*Table1_1[[#This Row],[Quantity]]</f>
        <v>12702</v>
      </c>
    </row>
    <row r="7200" spans="1:29" x14ac:dyDescent="0.3">
      <c r="A7200" t="s">
        <v>28</v>
      </c>
      <c r="B7200" t="s">
        <v>29</v>
      </c>
      <c r="C7200" t="s">
        <v>91</v>
      </c>
      <c r="D7200" t="s">
        <v>560</v>
      </c>
      <c r="E7200" t="s">
        <v>56</v>
      </c>
      <c r="F7200" t="s">
        <v>57</v>
      </c>
      <c r="G7200">
        <v>88</v>
      </c>
      <c r="H7200">
        <v>438724</v>
      </c>
      <c r="I7200" t="s">
        <v>34</v>
      </c>
      <c r="J7200" s="3">
        <v>44807</v>
      </c>
      <c r="K7200">
        <v>1000</v>
      </c>
      <c r="L7200" t="s">
        <v>28607</v>
      </c>
      <c r="M7200" t="s">
        <v>159</v>
      </c>
      <c r="N7200" t="s">
        <v>28608</v>
      </c>
      <c r="O7200" t="s">
        <v>28609</v>
      </c>
      <c r="P7200" t="s">
        <v>71</v>
      </c>
      <c r="Q7200">
        <v>4</v>
      </c>
      <c r="R7200" t="s">
        <v>88</v>
      </c>
      <c r="S7200" t="s">
        <v>118</v>
      </c>
      <c r="T7200">
        <v>57021</v>
      </c>
      <c r="U7200" s="1">
        <v>45349</v>
      </c>
      <c r="V7200" t="s">
        <v>119</v>
      </c>
      <c r="W7200">
        <v>373710</v>
      </c>
      <c r="X7200" t="s">
        <v>28610</v>
      </c>
      <c r="Y7200">
        <v>864</v>
      </c>
      <c r="Z7200">
        <v>1658</v>
      </c>
      <c r="AA7200">
        <v>3</v>
      </c>
      <c r="AB7200">
        <v>1989.6000000000001</v>
      </c>
      <c r="AC7200">
        <f>Table1_1[[#This Row],[Price]]*Table1_1[[#This Row],[Quantity]]</f>
        <v>4974</v>
      </c>
    </row>
    <row r="7201" spans="1:29" x14ac:dyDescent="0.3">
      <c r="A7201" t="s">
        <v>28</v>
      </c>
      <c r="B7201" t="s">
        <v>29</v>
      </c>
      <c r="C7201" t="s">
        <v>30</v>
      </c>
      <c r="D7201" t="s">
        <v>616</v>
      </c>
      <c r="E7201" t="s">
        <v>32</v>
      </c>
      <c r="F7201" t="s">
        <v>99</v>
      </c>
      <c r="G7201">
        <v>94</v>
      </c>
      <c r="H7201">
        <v>403946</v>
      </c>
      <c r="I7201" t="s">
        <v>34</v>
      </c>
      <c r="J7201" s="3">
        <v>45254</v>
      </c>
      <c r="K7201">
        <v>1100</v>
      </c>
      <c r="L7201" t="s">
        <v>28611</v>
      </c>
      <c r="M7201" t="s">
        <v>159</v>
      </c>
      <c r="N7201" t="s">
        <v>28612</v>
      </c>
      <c r="O7201" t="s">
        <v>28613</v>
      </c>
      <c r="P7201" t="s">
        <v>71</v>
      </c>
      <c r="Q7201">
        <v>17</v>
      </c>
      <c r="R7201" t="s">
        <v>40</v>
      </c>
      <c r="S7201" t="s">
        <v>63</v>
      </c>
      <c r="T7201">
        <v>61104</v>
      </c>
      <c r="U7201" s="1">
        <v>45462</v>
      </c>
      <c r="V7201" t="s">
        <v>52</v>
      </c>
      <c r="W7201">
        <v>399038</v>
      </c>
      <c r="X7201" t="s">
        <v>28614</v>
      </c>
      <c r="Y7201">
        <v>526</v>
      </c>
      <c r="Z7201">
        <v>1570</v>
      </c>
      <c r="AA7201">
        <v>4</v>
      </c>
      <c r="AB7201">
        <v>2512</v>
      </c>
      <c r="AC7201">
        <f>Table1_1[[#This Row],[Price]]*Table1_1[[#This Row],[Quantity]]</f>
        <v>6280</v>
      </c>
    </row>
    <row r="7202" spans="1:29" x14ac:dyDescent="0.3">
      <c r="A7202" t="s">
        <v>28</v>
      </c>
      <c r="B7202" t="s">
        <v>29</v>
      </c>
      <c r="C7202" t="s">
        <v>91</v>
      </c>
      <c r="D7202" t="s">
        <v>149</v>
      </c>
      <c r="E7202" t="s">
        <v>32</v>
      </c>
      <c r="F7202" t="s">
        <v>135</v>
      </c>
      <c r="G7202">
        <v>88</v>
      </c>
      <c r="H7202">
        <v>411538</v>
      </c>
      <c r="I7202" t="s">
        <v>34</v>
      </c>
      <c r="J7202" s="3">
        <v>43925</v>
      </c>
      <c r="K7202">
        <v>1400</v>
      </c>
      <c r="L7202" t="s">
        <v>28615</v>
      </c>
      <c r="M7202" t="s">
        <v>731</v>
      </c>
      <c r="N7202" t="s">
        <v>28616</v>
      </c>
      <c r="O7202" t="s">
        <v>28617</v>
      </c>
      <c r="P7202" t="s">
        <v>39</v>
      </c>
      <c r="Q7202">
        <v>7</v>
      </c>
      <c r="R7202" t="s">
        <v>88</v>
      </c>
      <c r="S7202" t="s">
        <v>118</v>
      </c>
      <c r="T7202">
        <v>69821</v>
      </c>
      <c r="U7202" s="1">
        <v>45388</v>
      </c>
      <c r="V7202" t="s">
        <v>80</v>
      </c>
      <c r="W7202">
        <v>896427</v>
      </c>
      <c r="X7202" t="s">
        <v>28618</v>
      </c>
      <c r="Y7202">
        <v>666</v>
      </c>
      <c r="Z7202">
        <v>2066</v>
      </c>
      <c r="AA7202">
        <v>3</v>
      </c>
      <c r="AB7202">
        <v>2479.2000000000003</v>
      </c>
      <c r="AC7202">
        <f>Table1_1[[#This Row],[Price]]*Table1_1[[#This Row],[Quantity]]</f>
        <v>6198</v>
      </c>
    </row>
    <row r="7203" spans="1:29" x14ac:dyDescent="0.3">
      <c r="A7203" t="s">
        <v>28</v>
      </c>
      <c r="B7203" t="s">
        <v>29</v>
      </c>
      <c r="C7203" t="s">
        <v>54</v>
      </c>
      <c r="D7203" t="s">
        <v>274</v>
      </c>
      <c r="E7203" t="s">
        <v>56</v>
      </c>
      <c r="F7203" t="s">
        <v>355</v>
      </c>
      <c r="G7203">
        <v>39</v>
      </c>
      <c r="H7203">
        <v>436805</v>
      </c>
      <c r="I7203" t="s">
        <v>58</v>
      </c>
      <c r="J7203" s="3">
        <v>44071</v>
      </c>
      <c r="K7203">
        <v>800</v>
      </c>
      <c r="L7203" t="s">
        <v>28619</v>
      </c>
      <c r="M7203" t="s">
        <v>222</v>
      </c>
      <c r="N7203" t="s">
        <v>28620</v>
      </c>
      <c r="O7203" t="s">
        <v>28621</v>
      </c>
      <c r="P7203" t="s">
        <v>39</v>
      </c>
      <c r="Q7203">
        <v>13</v>
      </c>
      <c r="R7203" t="s">
        <v>40</v>
      </c>
      <c r="S7203" t="s">
        <v>79</v>
      </c>
      <c r="T7203">
        <v>78091</v>
      </c>
      <c r="U7203" s="1">
        <v>45435</v>
      </c>
      <c r="V7203" t="s">
        <v>140</v>
      </c>
      <c r="W7203">
        <v>453655</v>
      </c>
      <c r="X7203" t="s">
        <v>28622</v>
      </c>
      <c r="Y7203">
        <v>525</v>
      </c>
      <c r="Z7203">
        <v>2198</v>
      </c>
      <c r="AA7203">
        <v>5</v>
      </c>
      <c r="AB7203">
        <v>4396</v>
      </c>
      <c r="AC7203">
        <f>Table1_1[[#This Row],[Price]]*Table1_1[[#This Row],[Quantity]]</f>
        <v>10990</v>
      </c>
    </row>
    <row r="7204" spans="1:29" x14ac:dyDescent="0.3">
      <c r="A7204" t="s">
        <v>28</v>
      </c>
      <c r="B7204" t="s">
        <v>29</v>
      </c>
      <c r="C7204" t="s">
        <v>44</v>
      </c>
      <c r="D7204" t="s">
        <v>55</v>
      </c>
      <c r="E7204" t="s">
        <v>32</v>
      </c>
      <c r="F7204" t="s">
        <v>99</v>
      </c>
      <c r="G7204">
        <v>39</v>
      </c>
      <c r="H7204">
        <v>419208</v>
      </c>
      <c r="I7204" t="s">
        <v>34</v>
      </c>
      <c r="J7204" s="3">
        <v>45435</v>
      </c>
      <c r="K7204">
        <v>1300</v>
      </c>
      <c r="L7204" t="s">
        <v>28623</v>
      </c>
      <c r="M7204" t="s">
        <v>736</v>
      </c>
      <c r="N7204" t="s">
        <v>28624</v>
      </c>
      <c r="O7204" t="s">
        <v>28625</v>
      </c>
      <c r="P7204" t="s">
        <v>39</v>
      </c>
      <c r="Q7204">
        <v>12</v>
      </c>
      <c r="R7204" t="s">
        <v>40</v>
      </c>
      <c r="S7204" t="s">
        <v>63</v>
      </c>
      <c r="T7204">
        <v>62067</v>
      </c>
      <c r="U7204" s="1">
        <v>45459</v>
      </c>
      <c r="V7204" t="s">
        <v>52</v>
      </c>
      <c r="W7204">
        <v>506863</v>
      </c>
      <c r="X7204" t="s">
        <v>28626</v>
      </c>
      <c r="Y7204">
        <v>915</v>
      </c>
      <c r="Z7204">
        <v>927</v>
      </c>
      <c r="AA7204">
        <v>8</v>
      </c>
      <c r="AB7204">
        <v>2966.4</v>
      </c>
      <c r="AC7204">
        <f>Table1_1[[#This Row],[Price]]*Table1_1[[#This Row],[Quantity]]</f>
        <v>7416</v>
      </c>
    </row>
    <row r="7205" spans="1:29" x14ac:dyDescent="0.3">
      <c r="A7205" t="s">
        <v>28</v>
      </c>
      <c r="B7205" t="s">
        <v>29</v>
      </c>
      <c r="C7205" t="s">
        <v>91</v>
      </c>
      <c r="D7205" t="s">
        <v>92</v>
      </c>
      <c r="E7205" t="s">
        <v>56</v>
      </c>
      <c r="F7205" t="s">
        <v>47</v>
      </c>
      <c r="G7205">
        <v>34</v>
      </c>
      <c r="H7205">
        <v>431737</v>
      </c>
      <c r="I7205" t="s">
        <v>34</v>
      </c>
      <c r="J7205" s="3">
        <v>44343</v>
      </c>
      <c r="K7205">
        <v>1100</v>
      </c>
      <c r="L7205" t="s">
        <v>28627</v>
      </c>
      <c r="M7205" t="s">
        <v>434</v>
      </c>
      <c r="N7205" t="s">
        <v>28628</v>
      </c>
      <c r="O7205" t="s">
        <v>28629</v>
      </c>
      <c r="P7205" t="s">
        <v>87</v>
      </c>
      <c r="Q7205">
        <v>19</v>
      </c>
      <c r="R7205" t="s">
        <v>40</v>
      </c>
      <c r="S7205" t="s">
        <v>118</v>
      </c>
      <c r="T7205">
        <v>77366</v>
      </c>
      <c r="U7205" s="1">
        <v>45516</v>
      </c>
      <c r="V7205" t="s">
        <v>64</v>
      </c>
      <c r="W7205">
        <v>311971</v>
      </c>
      <c r="X7205" t="s">
        <v>28630</v>
      </c>
      <c r="Y7205">
        <v>826</v>
      </c>
      <c r="Z7205">
        <v>2887</v>
      </c>
      <c r="AA7205">
        <v>7</v>
      </c>
      <c r="AB7205">
        <v>8083.6</v>
      </c>
      <c r="AC7205">
        <f>Table1_1[[#This Row],[Price]]*Table1_1[[#This Row],[Quantity]]</f>
        <v>20209</v>
      </c>
    </row>
    <row r="7206" spans="1:29" x14ac:dyDescent="0.3">
      <c r="A7206" t="s">
        <v>28</v>
      </c>
      <c r="B7206" t="s">
        <v>29</v>
      </c>
      <c r="C7206" t="s">
        <v>91</v>
      </c>
      <c r="D7206" t="s">
        <v>220</v>
      </c>
      <c r="E7206" t="s">
        <v>56</v>
      </c>
      <c r="F7206" t="s">
        <v>150</v>
      </c>
      <c r="G7206">
        <v>66</v>
      </c>
      <c r="H7206">
        <v>439166</v>
      </c>
      <c r="I7206" t="s">
        <v>58</v>
      </c>
      <c r="J7206" s="3">
        <v>45342</v>
      </c>
      <c r="K7206">
        <v>1300</v>
      </c>
      <c r="L7206" t="s">
        <v>28631</v>
      </c>
      <c r="M7206" t="s">
        <v>232</v>
      </c>
      <c r="N7206" t="s">
        <v>28632</v>
      </c>
      <c r="O7206" t="s">
        <v>28633</v>
      </c>
      <c r="P7206" t="s">
        <v>39</v>
      </c>
      <c r="Q7206">
        <v>10</v>
      </c>
      <c r="R7206" t="s">
        <v>40</v>
      </c>
      <c r="S7206" t="s">
        <v>118</v>
      </c>
      <c r="T7206">
        <v>26597</v>
      </c>
      <c r="U7206" s="1">
        <v>45423</v>
      </c>
      <c r="V7206" t="s">
        <v>140</v>
      </c>
      <c r="W7206">
        <v>593755</v>
      </c>
      <c r="X7206" t="s">
        <v>28634</v>
      </c>
      <c r="Y7206">
        <v>922</v>
      </c>
      <c r="Z7206">
        <v>1432</v>
      </c>
      <c r="AA7206">
        <v>2</v>
      </c>
      <c r="AB7206">
        <v>1145.6000000000001</v>
      </c>
      <c r="AC7206">
        <f>Table1_1[[#This Row],[Price]]*Table1_1[[#This Row],[Quantity]]</f>
        <v>2864</v>
      </c>
    </row>
    <row r="7207" spans="1:29" x14ac:dyDescent="0.3">
      <c r="A7207" t="s">
        <v>28</v>
      </c>
      <c r="B7207" t="s">
        <v>29</v>
      </c>
      <c r="C7207" t="s">
        <v>148</v>
      </c>
      <c r="D7207" t="s">
        <v>611</v>
      </c>
      <c r="E7207" t="s">
        <v>46</v>
      </c>
      <c r="F7207" t="s">
        <v>99</v>
      </c>
      <c r="G7207">
        <v>52</v>
      </c>
      <c r="H7207">
        <v>401086</v>
      </c>
      <c r="I7207" t="s">
        <v>58</v>
      </c>
      <c r="J7207" s="3">
        <v>44904</v>
      </c>
      <c r="K7207">
        <v>1000</v>
      </c>
      <c r="L7207" t="s">
        <v>28635</v>
      </c>
      <c r="M7207" t="s">
        <v>49</v>
      </c>
      <c r="N7207" t="s">
        <v>28636</v>
      </c>
      <c r="O7207" t="s">
        <v>28637</v>
      </c>
      <c r="P7207" t="s">
        <v>87</v>
      </c>
      <c r="Q7207">
        <v>10</v>
      </c>
      <c r="R7207" t="s">
        <v>88</v>
      </c>
      <c r="S7207" t="s">
        <v>118</v>
      </c>
      <c r="T7207">
        <v>62186</v>
      </c>
      <c r="U7207" s="1">
        <v>45506</v>
      </c>
      <c r="V7207" t="s">
        <v>64</v>
      </c>
      <c r="W7207">
        <v>340903</v>
      </c>
      <c r="X7207" t="s">
        <v>28638</v>
      </c>
      <c r="Y7207">
        <v>734</v>
      </c>
      <c r="Z7207">
        <v>1588</v>
      </c>
      <c r="AA7207">
        <v>7</v>
      </c>
      <c r="AB7207">
        <v>4446.4000000000015</v>
      </c>
      <c r="AC7207">
        <f>Table1_1[[#This Row],[Price]]*Table1_1[[#This Row],[Quantity]]</f>
        <v>11116</v>
      </c>
    </row>
    <row r="7208" spans="1:29" x14ac:dyDescent="0.3">
      <c r="A7208" t="s">
        <v>28</v>
      </c>
      <c r="B7208" t="s">
        <v>29</v>
      </c>
      <c r="C7208" t="s">
        <v>54</v>
      </c>
      <c r="D7208" t="s">
        <v>380</v>
      </c>
      <c r="E7208" t="s">
        <v>32</v>
      </c>
      <c r="F7208" t="s">
        <v>47</v>
      </c>
      <c r="G7208">
        <v>46</v>
      </c>
      <c r="H7208">
        <v>435785</v>
      </c>
      <c r="I7208" t="s">
        <v>34</v>
      </c>
      <c r="J7208" s="3">
        <v>45241</v>
      </c>
      <c r="K7208">
        <v>1100</v>
      </c>
      <c r="L7208" t="s">
        <v>28639</v>
      </c>
      <c r="M7208" t="s">
        <v>1483</v>
      </c>
      <c r="N7208" t="s">
        <v>28640</v>
      </c>
      <c r="O7208" t="s">
        <v>28641</v>
      </c>
      <c r="P7208" t="s">
        <v>39</v>
      </c>
      <c r="Q7208">
        <v>4</v>
      </c>
      <c r="R7208" t="s">
        <v>88</v>
      </c>
      <c r="S7208" t="s">
        <v>118</v>
      </c>
      <c r="T7208">
        <v>11260</v>
      </c>
      <c r="U7208" s="1">
        <v>45437</v>
      </c>
      <c r="V7208" t="s">
        <v>140</v>
      </c>
      <c r="W7208">
        <v>584360</v>
      </c>
      <c r="X7208" t="s">
        <v>10801</v>
      </c>
      <c r="Y7208">
        <v>657</v>
      </c>
      <c r="Z7208">
        <v>844</v>
      </c>
      <c r="AA7208">
        <v>2</v>
      </c>
      <c r="AB7208">
        <v>675.2</v>
      </c>
      <c r="AC7208">
        <f>Table1_1[[#This Row],[Price]]*Table1_1[[#This Row],[Quantity]]</f>
        <v>1688</v>
      </c>
    </row>
    <row r="7209" spans="1:29" x14ac:dyDescent="0.3">
      <c r="A7209" t="s">
        <v>28</v>
      </c>
      <c r="B7209" t="s">
        <v>29</v>
      </c>
      <c r="C7209" t="s">
        <v>30</v>
      </c>
      <c r="D7209" t="s">
        <v>511</v>
      </c>
      <c r="E7209" t="s">
        <v>32</v>
      </c>
      <c r="F7209" t="s">
        <v>175</v>
      </c>
      <c r="G7209">
        <v>48</v>
      </c>
      <c r="H7209">
        <v>423124</v>
      </c>
      <c r="I7209" t="s">
        <v>34</v>
      </c>
      <c r="J7209" s="3">
        <v>44379</v>
      </c>
      <c r="K7209">
        <v>1200</v>
      </c>
      <c r="L7209" t="s">
        <v>28642</v>
      </c>
      <c r="M7209" t="s">
        <v>232</v>
      </c>
      <c r="N7209" t="s">
        <v>28643</v>
      </c>
      <c r="O7209" t="s">
        <v>28644</v>
      </c>
      <c r="P7209" t="s">
        <v>39</v>
      </c>
      <c r="Q7209">
        <v>18</v>
      </c>
      <c r="R7209" t="s">
        <v>40</v>
      </c>
      <c r="S7209" t="s">
        <v>118</v>
      </c>
      <c r="T7209">
        <v>45825</v>
      </c>
      <c r="U7209" s="1">
        <v>45622</v>
      </c>
      <c r="V7209" t="s">
        <v>42</v>
      </c>
      <c r="W7209">
        <v>559123</v>
      </c>
      <c r="X7209" t="s">
        <v>28645</v>
      </c>
      <c r="Y7209">
        <v>307</v>
      </c>
      <c r="Z7209">
        <v>2515</v>
      </c>
      <c r="AA7209">
        <v>6</v>
      </c>
      <c r="AB7209">
        <v>6036</v>
      </c>
      <c r="AC7209">
        <f>Table1_1[[#This Row],[Price]]*Table1_1[[#This Row],[Quantity]]</f>
        <v>15090</v>
      </c>
    </row>
    <row r="7210" spans="1:29" x14ac:dyDescent="0.3">
      <c r="A7210" t="s">
        <v>28</v>
      </c>
      <c r="B7210" t="s">
        <v>29</v>
      </c>
      <c r="C7210" t="s">
        <v>193</v>
      </c>
      <c r="D7210" t="s">
        <v>149</v>
      </c>
      <c r="E7210" t="s">
        <v>56</v>
      </c>
      <c r="F7210" t="s">
        <v>135</v>
      </c>
      <c r="G7210">
        <v>52</v>
      </c>
      <c r="H7210">
        <v>431897</v>
      </c>
      <c r="I7210" t="s">
        <v>58</v>
      </c>
      <c r="J7210" s="3">
        <v>45191</v>
      </c>
      <c r="K7210">
        <v>1400</v>
      </c>
      <c r="L7210" t="s">
        <v>28646</v>
      </c>
      <c r="M7210" t="s">
        <v>2538</v>
      </c>
      <c r="N7210" t="s">
        <v>28647</v>
      </c>
      <c r="O7210" t="s">
        <v>28648</v>
      </c>
      <c r="P7210" t="s">
        <v>87</v>
      </c>
      <c r="Q7210">
        <v>13</v>
      </c>
      <c r="R7210" t="s">
        <v>40</v>
      </c>
      <c r="S7210" t="s">
        <v>118</v>
      </c>
      <c r="T7210">
        <v>72343</v>
      </c>
      <c r="U7210" s="1">
        <v>45385</v>
      </c>
      <c r="V7210" t="s">
        <v>80</v>
      </c>
      <c r="W7210">
        <v>915005</v>
      </c>
      <c r="X7210" t="s">
        <v>8195</v>
      </c>
      <c r="Y7210">
        <v>985</v>
      </c>
      <c r="Z7210">
        <v>1494</v>
      </c>
      <c r="AA7210">
        <v>4</v>
      </c>
      <c r="AB7210">
        <v>2390.4</v>
      </c>
      <c r="AC7210">
        <f>Table1_1[[#This Row],[Price]]*Table1_1[[#This Row],[Quantity]]</f>
        <v>5976</v>
      </c>
    </row>
    <row r="7211" spans="1:29" x14ac:dyDescent="0.3">
      <c r="A7211" t="s">
        <v>28</v>
      </c>
      <c r="B7211" t="s">
        <v>29</v>
      </c>
      <c r="C7211" t="s">
        <v>91</v>
      </c>
      <c r="D7211" t="s">
        <v>511</v>
      </c>
      <c r="E7211" t="s">
        <v>56</v>
      </c>
      <c r="F7211" t="s">
        <v>150</v>
      </c>
      <c r="G7211">
        <v>54</v>
      </c>
      <c r="H7211">
        <v>428261</v>
      </c>
      <c r="I7211" t="s">
        <v>34</v>
      </c>
      <c r="J7211" s="3">
        <v>43963</v>
      </c>
      <c r="K7211">
        <v>1300</v>
      </c>
      <c r="L7211" t="s">
        <v>28649</v>
      </c>
      <c r="M7211" t="s">
        <v>232</v>
      </c>
      <c r="N7211" t="s">
        <v>28650</v>
      </c>
      <c r="O7211" t="s">
        <v>28651</v>
      </c>
      <c r="P7211" t="s">
        <v>87</v>
      </c>
      <c r="Q7211">
        <v>10</v>
      </c>
      <c r="R7211" t="s">
        <v>40</v>
      </c>
      <c r="S7211" t="s">
        <v>79</v>
      </c>
      <c r="T7211">
        <v>63765</v>
      </c>
      <c r="U7211" s="1">
        <v>45515</v>
      </c>
      <c r="V7211" t="s">
        <v>64</v>
      </c>
      <c r="W7211">
        <v>460682</v>
      </c>
      <c r="X7211" t="s">
        <v>28652</v>
      </c>
      <c r="Y7211">
        <v>401</v>
      </c>
      <c r="Z7211">
        <v>1071</v>
      </c>
      <c r="AA7211">
        <v>2</v>
      </c>
      <c r="AB7211">
        <v>856.80000000000007</v>
      </c>
      <c r="AC7211">
        <f>Table1_1[[#This Row],[Price]]*Table1_1[[#This Row],[Quantity]]</f>
        <v>2142</v>
      </c>
    </row>
    <row r="7212" spans="1:29" x14ac:dyDescent="0.3">
      <c r="A7212" t="s">
        <v>28</v>
      </c>
      <c r="B7212" t="s">
        <v>29</v>
      </c>
      <c r="C7212" t="s">
        <v>44</v>
      </c>
      <c r="D7212" t="s">
        <v>134</v>
      </c>
      <c r="E7212" t="s">
        <v>32</v>
      </c>
      <c r="F7212" t="s">
        <v>113</v>
      </c>
      <c r="G7212">
        <v>87</v>
      </c>
      <c r="H7212">
        <v>404959</v>
      </c>
      <c r="I7212" t="s">
        <v>58</v>
      </c>
      <c r="J7212" s="3">
        <v>45594</v>
      </c>
      <c r="K7212">
        <v>800</v>
      </c>
      <c r="L7212" t="s">
        <v>14849</v>
      </c>
      <c r="M7212" t="s">
        <v>1460</v>
      </c>
      <c r="N7212" t="s">
        <v>28653</v>
      </c>
      <c r="O7212" t="s">
        <v>28654</v>
      </c>
      <c r="P7212" t="s">
        <v>51</v>
      </c>
      <c r="Q7212">
        <v>7</v>
      </c>
      <c r="R7212" t="s">
        <v>88</v>
      </c>
      <c r="S7212" t="s">
        <v>41</v>
      </c>
      <c r="T7212">
        <v>20351</v>
      </c>
      <c r="U7212" s="1">
        <v>45477</v>
      </c>
      <c r="V7212" t="s">
        <v>126</v>
      </c>
      <c r="W7212">
        <v>329346</v>
      </c>
      <c r="X7212" t="s">
        <v>28655</v>
      </c>
      <c r="Y7212">
        <v>799</v>
      </c>
      <c r="Z7212">
        <v>2642</v>
      </c>
      <c r="AA7212">
        <v>2</v>
      </c>
      <c r="AB7212">
        <v>2113.6</v>
      </c>
      <c r="AC7212">
        <f>Table1_1[[#This Row],[Price]]*Table1_1[[#This Row],[Quantity]]</f>
        <v>5284</v>
      </c>
    </row>
    <row r="7213" spans="1:29" x14ac:dyDescent="0.3">
      <c r="A7213" t="s">
        <v>28</v>
      </c>
      <c r="B7213" t="s">
        <v>29</v>
      </c>
      <c r="C7213" t="s">
        <v>54</v>
      </c>
      <c r="D7213" t="s">
        <v>338</v>
      </c>
      <c r="E7213" t="s">
        <v>56</v>
      </c>
      <c r="F7213" t="s">
        <v>106</v>
      </c>
      <c r="G7213">
        <v>96</v>
      </c>
      <c r="H7213">
        <v>434664</v>
      </c>
      <c r="I7213" t="s">
        <v>34</v>
      </c>
      <c r="J7213" s="3">
        <v>44489</v>
      </c>
      <c r="K7213">
        <v>1000</v>
      </c>
      <c r="L7213" t="s">
        <v>28656</v>
      </c>
      <c r="M7213" t="s">
        <v>568</v>
      </c>
      <c r="N7213" t="s">
        <v>28657</v>
      </c>
      <c r="O7213" t="s">
        <v>28658</v>
      </c>
      <c r="P7213" t="s">
        <v>87</v>
      </c>
      <c r="Q7213">
        <v>11</v>
      </c>
      <c r="R7213" t="s">
        <v>40</v>
      </c>
      <c r="S7213" t="s">
        <v>79</v>
      </c>
      <c r="T7213">
        <v>23934</v>
      </c>
      <c r="U7213" s="1">
        <v>45628</v>
      </c>
      <c r="V7213" t="s">
        <v>259</v>
      </c>
      <c r="W7213">
        <v>190208</v>
      </c>
      <c r="X7213" t="s">
        <v>28659</v>
      </c>
      <c r="Y7213">
        <v>643</v>
      </c>
      <c r="Z7213">
        <v>769</v>
      </c>
      <c r="AA7213">
        <v>7</v>
      </c>
      <c r="AB7213">
        <v>2153.2000000000003</v>
      </c>
      <c r="AC7213">
        <f>Table1_1[[#This Row],[Price]]*Table1_1[[#This Row],[Quantity]]</f>
        <v>5383</v>
      </c>
    </row>
    <row r="7214" spans="1:29" x14ac:dyDescent="0.3">
      <c r="A7214" t="s">
        <v>28</v>
      </c>
      <c r="B7214" t="s">
        <v>29</v>
      </c>
      <c r="C7214" t="s">
        <v>54</v>
      </c>
      <c r="D7214" t="s">
        <v>364</v>
      </c>
      <c r="E7214" t="s">
        <v>32</v>
      </c>
      <c r="F7214" t="s">
        <v>57</v>
      </c>
      <c r="G7214">
        <v>14</v>
      </c>
      <c r="H7214">
        <v>405104</v>
      </c>
      <c r="I7214" t="s">
        <v>58</v>
      </c>
      <c r="J7214" s="3">
        <v>43834</v>
      </c>
      <c r="K7214">
        <v>1200</v>
      </c>
      <c r="L7214" t="s">
        <v>28661</v>
      </c>
      <c r="M7214" t="s">
        <v>308</v>
      </c>
      <c r="N7214" t="s">
        <v>28662</v>
      </c>
      <c r="O7214" t="s">
        <v>28663</v>
      </c>
      <c r="P7214" t="s">
        <v>51</v>
      </c>
      <c r="Q7214">
        <v>7</v>
      </c>
      <c r="R7214" t="s">
        <v>88</v>
      </c>
      <c r="S7214" t="s">
        <v>41</v>
      </c>
      <c r="T7214">
        <v>37545</v>
      </c>
      <c r="U7214" s="1">
        <v>45556</v>
      </c>
      <c r="V7214" t="s">
        <v>180</v>
      </c>
      <c r="W7214">
        <v>448703</v>
      </c>
      <c r="X7214" t="s">
        <v>14059</v>
      </c>
      <c r="Y7214">
        <v>246</v>
      </c>
      <c r="Z7214">
        <v>532</v>
      </c>
      <c r="AA7214">
        <v>1</v>
      </c>
      <c r="AB7214">
        <v>212.8</v>
      </c>
      <c r="AC7214">
        <f>Table1_1[[#This Row],[Price]]*Table1_1[[#This Row],[Quantity]]</f>
        <v>532</v>
      </c>
    </row>
    <row r="7215" spans="1:29" x14ac:dyDescent="0.3">
      <c r="A7215" t="s">
        <v>28</v>
      </c>
      <c r="B7215" t="s">
        <v>29</v>
      </c>
      <c r="C7215" t="s">
        <v>66</v>
      </c>
      <c r="D7215" t="s">
        <v>55</v>
      </c>
      <c r="E7215" t="s">
        <v>56</v>
      </c>
      <c r="F7215" t="s">
        <v>135</v>
      </c>
      <c r="G7215">
        <v>13</v>
      </c>
      <c r="H7215">
        <v>436377</v>
      </c>
      <c r="I7215" t="s">
        <v>58</v>
      </c>
      <c r="J7215" s="3">
        <v>44645</v>
      </c>
      <c r="K7215">
        <v>950</v>
      </c>
      <c r="L7215" t="s">
        <v>22230</v>
      </c>
      <c r="M7215" t="s">
        <v>1244</v>
      </c>
      <c r="N7215" t="s">
        <v>28664</v>
      </c>
      <c r="O7215" t="s">
        <v>28665</v>
      </c>
      <c r="P7215" t="s">
        <v>87</v>
      </c>
      <c r="Q7215">
        <v>4</v>
      </c>
      <c r="R7215" t="s">
        <v>40</v>
      </c>
      <c r="S7215" t="s">
        <v>79</v>
      </c>
      <c r="T7215">
        <v>37690</v>
      </c>
      <c r="U7215" s="1">
        <v>45346</v>
      </c>
      <c r="V7215" t="s">
        <v>119</v>
      </c>
      <c r="W7215">
        <v>349434</v>
      </c>
      <c r="X7215" t="s">
        <v>952</v>
      </c>
      <c r="Y7215">
        <v>538</v>
      </c>
      <c r="Z7215">
        <v>989</v>
      </c>
      <c r="AA7215">
        <v>1</v>
      </c>
      <c r="AB7215">
        <v>395.6</v>
      </c>
      <c r="AC7215">
        <f>Table1_1[[#This Row],[Price]]*Table1_1[[#This Row],[Quantity]]</f>
        <v>989</v>
      </c>
    </row>
    <row r="7216" spans="1:29" x14ac:dyDescent="0.3">
      <c r="A7216" t="s">
        <v>28</v>
      </c>
      <c r="B7216" t="s">
        <v>29</v>
      </c>
      <c r="C7216" t="s">
        <v>44</v>
      </c>
      <c r="D7216" t="s">
        <v>349</v>
      </c>
      <c r="E7216" t="s">
        <v>46</v>
      </c>
      <c r="F7216" t="s">
        <v>47</v>
      </c>
      <c r="G7216">
        <v>25</v>
      </c>
      <c r="H7216">
        <v>438861</v>
      </c>
      <c r="I7216" t="s">
        <v>34</v>
      </c>
      <c r="J7216" s="3">
        <v>45504</v>
      </c>
      <c r="K7216">
        <v>1000</v>
      </c>
      <c r="L7216" t="s">
        <v>28666</v>
      </c>
      <c r="M7216" t="s">
        <v>2054</v>
      </c>
      <c r="N7216" t="s">
        <v>28667</v>
      </c>
      <c r="O7216" t="s">
        <v>28668</v>
      </c>
      <c r="P7216" t="s">
        <v>71</v>
      </c>
      <c r="Q7216">
        <v>7</v>
      </c>
      <c r="R7216" t="s">
        <v>40</v>
      </c>
      <c r="S7216" t="s">
        <v>63</v>
      </c>
      <c r="T7216">
        <v>89245</v>
      </c>
      <c r="U7216" s="1">
        <v>45386</v>
      </c>
      <c r="V7216" t="s">
        <v>80</v>
      </c>
      <c r="W7216">
        <v>309633</v>
      </c>
      <c r="X7216" t="s">
        <v>3808</v>
      </c>
      <c r="Y7216">
        <v>207</v>
      </c>
      <c r="Z7216">
        <v>1212</v>
      </c>
      <c r="AA7216">
        <v>8</v>
      </c>
      <c r="AB7216">
        <v>3878.4</v>
      </c>
      <c r="AC7216">
        <f>Table1_1[[#This Row],[Price]]*Table1_1[[#This Row],[Quantity]]</f>
        <v>9696</v>
      </c>
    </row>
    <row r="7217" spans="1:29" x14ac:dyDescent="0.3">
      <c r="A7217" t="s">
        <v>28</v>
      </c>
      <c r="B7217" t="s">
        <v>29</v>
      </c>
      <c r="C7217" t="s">
        <v>91</v>
      </c>
      <c r="D7217" t="s">
        <v>317</v>
      </c>
      <c r="E7217" t="s">
        <v>56</v>
      </c>
      <c r="F7217" t="s">
        <v>47</v>
      </c>
      <c r="G7217">
        <v>9</v>
      </c>
      <c r="H7217">
        <v>407761</v>
      </c>
      <c r="I7217" t="s">
        <v>58</v>
      </c>
      <c r="J7217" s="3">
        <v>44472</v>
      </c>
      <c r="K7217">
        <v>1400</v>
      </c>
      <c r="L7217" t="s">
        <v>1458</v>
      </c>
      <c r="M7217" t="s">
        <v>843</v>
      </c>
      <c r="N7217" t="s">
        <v>28669</v>
      </c>
      <c r="O7217">
        <v>3509464794</v>
      </c>
      <c r="P7217" t="s">
        <v>39</v>
      </c>
      <c r="Q7217">
        <v>9</v>
      </c>
      <c r="R7217" t="s">
        <v>88</v>
      </c>
      <c r="S7217" t="s">
        <v>41</v>
      </c>
      <c r="T7217">
        <v>75679</v>
      </c>
      <c r="U7217" s="1">
        <v>45298</v>
      </c>
      <c r="V7217" t="s">
        <v>111</v>
      </c>
      <c r="W7217">
        <v>490590</v>
      </c>
      <c r="X7217" t="s">
        <v>28670</v>
      </c>
      <c r="Y7217">
        <v>399</v>
      </c>
      <c r="Z7217">
        <v>2088</v>
      </c>
      <c r="AA7217">
        <v>5</v>
      </c>
      <c r="AB7217">
        <v>4176</v>
      </c>
      <c r="AC7217">
        <f>Table1_1[[#This Row],[Price]]*Table1_1[[#This Row],[Quantity]]</f>
        <v>10440</v>
      </c>
    </row>
    <row r="7218" spans="1:29" x14ac:dyDescent="0.3">
      <c r="A7218" t="s">
        <v>28</v>
      </c>
      <c r="B7218" t="s">
        <v>29</v>
      </c>
      <c r="C7218" t="s">
        <v>193</v>
      </c>
      <c r="D7218" t="s">
        <v>227</v>
      </c>
      <c r="E7218" t="s">
        <v>56</v>
      </c>
      <c r="F7218" t="s">
        <v>83</v>
      </c>
      <c r="G7218">
        <v>23</v>
      </c>
      <c r="H7218">
        <v>416861</v>
      </c>
      <c r="I7218" t="s">
        <v>58</v>
      </c>
      <c r="J7218" s="3">
        <v>44489</v>
      </c>
      <c r="K7218">
        <v>1200</v>
      </c>
      <c r="L7218" t="s">
        <v>28671</v>
      </c>
      <c r="M7218" t="s">
        <v>361</v>
      </c>
      <c r="N7218" t="s">
        <v>28672</v>
      </c>
      <c r="O7218" t="s">
        <v>28673</v>
      </c>
      <c r="P7218" t="s">
        <v>39</v>
      </c>
      <c r="Q7218">
        <v>5</v>
      </c>
      <c r="R7218" t="s">
        <v>88</v>
      </c>
      <c r="S7218" t="s">
        <v>118</v>
      </c>
      <c r="T7218">
        <v>54629</v>
      </c>
      <c r="U7218" s="1">
        <v>45323</v>
      </c>
      <c r="V7218" t="s">
        <v>119</v>
      </c>
      <c r="W7218">
        <v>371949</v>
      </c>
      <c r="X7218" t="s">
        <v>28674</v>
      </c>
      <c r="Y7218">
        <v>531</v>
      </c>
      <c r="Z7218">
        <v>1015</v>
      </c>
      <c r="AA7218">
        <v>2</v>
      </c>
      <c r="AB7218">
        <v>812</v>
      </c>
      <c r="AC7218">
        <f>Table1_1[[#This Row],[Price]]*Table1_1[[#This Row],[Quantity]]</f>
        <v>2030</v>
      </c>
    </row>
    <row r="7219" spans="1:29" x14ac:dyDescent="0.3">
      <c r="A7219" t="s">
        <v>28</v>
      </c>
      <c r="B7219" t="s">
        <v>29</v>
      </c>
      <c r="C7219" t="s">
        <v>44</v>
      </c>
      <c r="D7219" t="s">
        <v>227</v>
      </c>
      <c r="E7219" t="s">
        <v>32</v>
      </c>
      <c r="F7219" t="s">
        <v>355</v>
      </c>
      <c r="G7219">
        <v>53</v>
      </c>
      <c r="H7219">
        <v>406911</v>
      </c>
      <c r="I7219" t="s">
        <v>34</v>
      </c>
      <c r="J7219" s="3">
        <v>45342</v>
      </c>
      <c r="K7219">
        <v>800</v>
      </c>
      <c r="L7219" t="s">
        <v>28675</v>
      </c>
      <c r="M7219" t="s">
        <v>351</v>
      </c>
      <c r="N7219" t="s">
        <v>28676</v>
      </c>
      <c r="O7219" t="s">
        <v>28677</v>
      </c>
      <c r="P7219" t="s">
        <v>39</v>
      </c>
      <c r="Q7219">
        <v>19</v>
      </c>
      <c r="R7219" t="s">
        <v>88</v>
      </c>
      <c r="S7219" t="s">
        <v>41</v>
      </c>
      <c r="T7219">
        <v>53850</v>
      </c>
      <c r="U7219" s="1">
        <v>45471</v>
      </c>
      <c r="V7219" t="s">
        <v>52</v>
      </c>
      <c r="W7219">
        <v>656953</v>
      </c>
      <c r="X7219" t="s">
        <v>28678</v>
      </c>
      <c r="Y7219">
        <v>480</v>
      </c>
      <c r="Z7219">
        <v>2749</v>
      </c>
      <c r="AA7219">
        <v>1</v>
      </c>
      <c r="AB7219">
        <v>1099.6000000000001</v>
      </c>
      <c r="AC7219">
        <f>Table1_1[[#This Row],[Price]]*Table1_1[[#This Row],[Quantity]]</f>
        <v>2749</v>
      </c>
    </row>
    <row r="7220" spans="1:29" x14ac:dyDescent="0.3">
      <c r="A7220" t="s">
        <v>28</v>
      </c>
      <c r="B7220" t="s">
        <v>29</v>
      </c>
      <c r="C7220" t="s">
        <v>66</v>
      </c>
      <c r="D7220" t="s">
        <v>616</v>
      </c>
      <c r="E7220" t="s">
        <v>46</v>
      </c>
      <c r="F7220" t="s">
        <v>355</v>
      </c>
      <c r="G7220">
        <v>17</v>
      </c>
      <c r="H7220">
        <v>421516</v>
      </c>
      <c r="I7220" t="s">
        <v>58</v>
      </c>
      <c r="J7220" s="3">
        <v>43843</v>
      </c>
      <c r="K7220">
        <v>1000</v>
      </c>
      <c r="L7220" t="s">
        <v>28680</v>
      </c>
      <c r="M7220" t="s">
        <v>731</v>
      </c>
      <c r="N7220" t="s">
        <v>28681</v>
      </c>
      <c r="O7220" t="s">
        <v>28682</v>
      </c>
      <c r="P7220" t="s">
        <v>71</v>
      </c>
      <c r="Q7220">
        <v>15</v>
      </c>
      <c r="R7220" t="s">
        <v>88</v>
      </c>
      <c r="S7220" t="s">
        <v>63</v>
      </c>
      <c r="T7220">
        <v>53648</v>
      </c>
      <c r="U7220" s="1">
        <v>45389</v>
      </c>
      <c r="V7220" t="s">
        <v>80</v>
      </c>
      <c r="W7220">
        <v>678193</v>
      </c>
      <c r="X7220" t="s">
        <v>28683</v>
      </c>
      <c r="Y7220">
        <v>741</v>
      </c>
      <c r="Z7220">
        <v>2790</v>
      </c>
      <c r="AA7220">
        <v>5</v>
      </c>
      <c r="AB7220">
        <v>5580</v>
      </c>
      <c r="AC7220">
        <f>Table1_1[[#This Row],[Price]]*Table1_1[[#This Row],[Quantity]]</f>
        <v>13950</v>
      </c>
    </row>
    <row r="7221" spans="1:29" x14ac:dyDescent="0.3">
      <c r="A7221" t="s">
        <v>28</v>
      </c>
      <c r="B7221" t="s">
        <v>29</v>
      </c>
      <c r="C7221" t="s">
        <v>54</v>
      </c>
      <c r="D7221" t="s">
        <v>142</v>
      </c>
      <c r="E7221" t="s">
        <v>46</v>
      </c>
      <c r="F7221" t="s">
        <v>33</v>
      </c>
      <c r="G7221">
        <v>54</v>
      </c>
      <c r="H7221">
        <v>409743</v>
      </c>
      <c r="I7221" t="s">
        <v>34</v>
      </c>
      <c r="J7221" s="3">
        <v>44590</v>
      </c>
      <c r="K7221">
        <v>1100</v>
      </c>
      <c r="L7221" t="s">
        <v>28684</v>
      </c>
      <c r="M7221" t="s">
        <v>308</v>
      </c>
      <c r="N7221" t="s">
        <v>28685</v>
      </c>
      <c r="O7221" t="s">
        <v>28686</v>
      </c>
      <c r="P7221" t="s">
        <v>71</v>
      </c>
      <c r="Q7221">
        <v>6</v>
      </c>
      <c r="R7221" t="s">
        <v>88</v>
      </c>
      <c r="S7221" t="s">
        <v>63</v>
      </c>
      <c r="T7221">
        <v>34470</v>
      </c>
      <c r="U7221" s="1">
        <v>45442</v>
      </c>
      <c r="V7221" t="s">
        <v>140</v>
      </c>
      <c r="W7221">
        <v>904907</v>
      </c>
      <c r="X7221" t="s">
        <v>28687</v>
      </c>
      <c r="Y7221">
        <v>261</v>
      </c>
      <c r="Z7221">
        <v>569</v>
      </c>
      <c r="AA7221">
        <v>3</v>
      </c>
      <c r="AB7221">
        <v>682.80000000000007</v>
      </c>
      <c r="AC7221">
        <f>Table1_1[[#This Row],[Price]]*Table1_1[[#This Row],[Quantity]]</f>
        <v>1707</v>
      </c>
    </row>
    <row r="7222" spans="1:29" x14ac:dyDescent="0.3">
      <c r="A7222" t="s">
        <v>28</v>
      </c>
      <c r="B7222" t="s">
        <v>29</v>
      </c>
      <c r="C7222" t="s">
        <v>44</v>
      </c>
      <c r="D7222" t="s">
        <v>566</v>
      </c>
      <c r="E7222" t="s">
        <v>46</v>
      </c>
      <c r="F7222" t="s">
        <v>355</v>
      </c>
      <c r="G7222">
        <v>53</v>
      </c>
      <c r="H7222">
        <v>434442</v>
      </c>
      <c r="I7222" t="s">
        <v>58</v>
      </c>
      <c r="J7222" s="3">
        <v>44818</v>
      </c>
      <c r="K7222">
        <v>1300</v>
      </c>
      <c r="L7222" t="s">
        <v>28688</v>
      </c>
      <c r="M7222" t="s">
        <v>423</v>
      </c>
      <c r="N7222" t="s">
        <v>28689</v>
      </c>
      <c r="O7222" t="s">
        <v>28690</v>
      </c>
      <c r="P7222" t="s">
        <v>51</v>
      </c>
      <c r="Q7222">
        <v>17</v>
      </c>
      <c r="R7222" t="s">
        <v>88</v>
      </c>
      <c r="S7222" t="s">
        <v>118</v>
      </c>
      <c r="T7222">
        <v>36904</v>
      </c>
      <c r="U7222" s="1">
        <v>45545</v>
      </c>
      <c r="V7222" t="s">
        <v>180</v>
      </c>
      <c r="W7222">
        <v>843979</v>
      </c>
      <c r="X7222" t="s">
        <v>25595</v>
      </c>
      <c r="Y7222">
        <v>531</v>
      </c>
      <c r="Z7222">
        <v>2264</v>
      </c>
      <c r="AA7222">
        <v>4</v>
      </c>
      <c r="AB7222">
        <v>3622.4</v>
      </c>
      <c r="AC7222">
        <f>Table1_1[[#This Row],[Price]]*Table1_1[[#This Row],[Quantity]]</f>
        <v>9056</v>
      </c>
    </row>
    <row r="7223" spans="1:29" x14ac:dyDescent="0.3">
      <c r="A7223" t="s">
        <v>28</v>
      </c>
      <c r="B7223" t="s">
        <v>29</v>
      </c>
      <c r="C7223" t="s">
        <v>91</v>
      </c>
      <c r="D7223" t="s">
        <v>560</v>
      </c>
      <c r="E7223" t="s">
        <v>56</v>
      </c>
      <c r="F7223" t="s">
        <v>47</v>
      </c>
      <c r="G7223">
        <v>92</v>
      </c>
      <c r="H7223">
        <v>438866</v>
      </c>
      <c r="I7223" t="s">
        <v>58</v>
      </c>
      <c r="J7223" s="3">
        <v>44776</v>
      </c>
      <c r="K7223">
        <v>1300</v>
      </c>
      <c r="L7223" t="s">
        <v>28691</v>
      </c>
      <c r="M7223" t="s">
        <v>596</v>
      </c>
      <c r="N7223" t="s">
        <v>28692</v>
      </c>
      <c r="O7223">
        <v>6382832991</v>
      </c>
      <c r="P7223" t="s">
        <v>51</v>
      </c>
      <c r="Q7223">
        <v>4</v>
      </c>
      <c r="R7223" t="s">
        <v>88</v>
      </c>
      <c r="S7223" t="s">
        <v>41</v>
      </c>
      <c r="T7223">
        <v>60815</v>
      </c>
      <c r="U7223" s="1">
        <v>45561</v>
      </c>
      <c r="V7223" t="s">
        <v>180</v>
      </c>
      <c r="W7223">
        <v>920579</v>
      </c>
      <c r="X7223" t="s">
        <v>28693</v>
      </c>
      <c r="Y7223">
        <v>465</v>
      </c>
      <c r="Z7223">
        <v>1766</v>
      </c>
      <c r="AA7223">
        <v>5</v>
      </c>
      <c r="AB7223">
        <v>3532</v>
      </c>
      <c r="AC7223">
        <f>Table1_1[[#This Row],[Price]]*Table1_1[[#This Row],[Quantity]]</f>
        <v>8830</v>
      </c>
    </row>
    <row r="7224" spans="1:29" x14ac:dyDescent="0.3">
      <c r="A7224" t="s">
        <v>28</v>
      </c>
      <c r="B7224" t="s">
        <v>29</v>
      </c>
      <c r="C7224" t="s">
        <v>91</v>
      </c>
      <c r="D7224" t="s">
        <v>317</v>
      </c>
      <c r="E7224" t="s">
        <v>56</v>
      </c>
      <c r="F7224" t="s">
        <v>355</v>
      </c>
      <c r="G7224">
        <v>51</v>
      </c>
      <c r="H7224">
        <v>424614</v>
      </c>
      <c r="I7224" t="s">
        <v>58</v>
      </c>
      <c r="J7224" s="3">
        <v>45124</v>
      </c>
      <c r="K7224">
        <v>1200</v>
      </c>
      <c r="L7224" t="s">
        <v>28694</v>
      </c>
      <c r="M7224" t="s">
        <v>394</v>
      </c>
      <c r="N7224" t="s">
        <v>28695</v>
      </c>
      <c r="O7224" t="s">
        <v>28696</v>
      </c>
      <c r="P7224" t="s">
        <v>71</v>
      </c>
      <c r="Q7224">
        <v>17</v>
      </c>
      <c r="R7224" t="s">
        <v>40</v>
      </c>
      <c r="S7224" t="s">
        <v>79</v>
      </c>
      <c r="T7224">
        <v>87979</v>
      </c>
      <c r="U7224" s="1">
        <v>45491</v>
      </c>
      <c r="V7224" t="s">
        <v>126</v>
      </c>
      <c r="W7224">
        <v>634201</v>
      </c>
      <c r="X7224" t="s">
        <v>20382</v>
      </c>
      <c r="Y7224">
        <v>274</v>
      </c>
      <c r="Z7224">
        <v>2645</v>
      </c>
      <c r="AA7224">
        <v>7</v>
      </c>
      <c r="AB7224">
        <v>7406</v>
      </c>
      <c r="AC7224">
        <f>Table1_1[[#This Row],[Price]]*Table1_1[[#This Row],[Quantity]]</f>
        <v>18515</v>
      </c>
    </row>
    <row r="7225" spans="1:29" x14ac:dyDescent="0.3">
      <c r="A7225" t="s">
        <v>28</v>
      </c>
      <c r="B7225" t="s">
        <v>29</v>
      </c>
      <c r="C7225" t="s">
        <v>44</v>
      </c>
      <c r="D7225" t="s">
        <v>267</v>
      </c>
      <c r="E7225" t="s">
        <v>32</v>
      </c>
      <c r="F7225" t="s">
        <v>355</v>
      </c>
      <c r="G7225">
        <v>84</v>
      </c>
      <c r="H7225">
        <v>429806</v>
      </c>
      <c r="I7225" t="s">
        <v>34</v>
      </c>
      <c r="J7225" s="3">
        <v>44336</v>
      </c>
      <c r="K7225">
        <v>1200</v>
      </c>
      <c r="L7225" t="s">
        <v>28697</v>
      </c>
      <c r="M7225" t="s">
        <v>49</v>
      </c>
      <c r="N7225" t="s">
        <v>28698</v>
      </c>
      <c r="O7225" t="s">
        <v>28699</v>
      </c>
      <c r="P7225" t="s">
        <v>87</v>
      </c>
      <c r="Q7225">
        <v>12</v>
      </c>
      <c r="R7225" t="s">
        <v>88</v>
      </c>
      <c r="S7225" t="s">
        <v>63</v>
      </c>
      <c r="T7225">
        <v>95764</v>
      </c>
      <c r="U7225" s="1">
        <v>45354</v>
      </c>
      <c r="V7225" t="s">
        <v>72</v>
      </c>
      <c r="W7225">
        <v>199364</v>
      </c>
      <c r="X7225" t="s">
        <v>28700</v>
      </c>
      <c r="Y7225">
        <v>532</v>
      </c>
      <c r="Z7225">
        <v>2814</v>
      </c>
      <c r="AA7225">
        <v>8</v>
      </c>
      <c r="AB7225">
        <v>9004.8000000000011</v>
      </c>
      <c r="AC7225">
        <f>Table1_1[[#This Row],[Price]]*Table1_1[[#This Row],[Quantity]]</f>
        <v>22512</v>
      </c>
    </row>
    <row r="7226" spans="1:29" x14ac:dyDescent="0.3">
      <c r="A7226" t="s">
        <v>28</v>
      </c>
      <c r="B7226" t="s">
        <v>29</v>
      </c>
      <c r="C7226" t="s">
        <v>54</v>
      </c>
      <c r="D7226" t="s">
        <v>92</v>
      </c>
      <c r="E7226" t="s">
        <v>46</v>
      </c>
      <c r="F7226" t="s">
        <v>33</v>
      </c>
      <c r="G7226">
        <v>74</v>
      </c>
      <c r="H7226">
        <v>406950</v>
      </c>
      <c r="I7226" t="s">
        <v>58</v>
      </c>
      <c r="J7226" s="3">
        <v>44407</v>
      </c>
      <c r="K7226">
        <v>950</v>
      </c>
      <c r="L7226" t="s">
        <v>28702</v>
      </c>
      <c r="M7226" t="s">
        <v>843</v>
      </c>
      <c r="N7226" t="s">
        <v>28703</v>
      </c>
      <c r="O7226">
        <v>1111002681</v>
      </c>
      <c r="P7226" t="s">
        <v>39</v>
      </c>
      <c r="Q7226">
        <v>20</v>
      </c>
      <c r="R7226" t="s">
        <v>88</v>
      </c>
      <c r="S7226" t="s">
        <v>63</v>
      </c>
      <c r="T7226">
        <v>42694</v>
      </c>
      <c r="U7226" s="1">
        <v>45332</v>
      </c>
      <c r="V7226" t="s">
        <v>119</v>
      </c>
      <c r="W7226">
        <v>199405</v>
      </c>
      <c r="X7226" t="s">
        <v>28704</v>
      </c>
      <c r="Y7226">
        <v>459</v>
      </c>
      <c r="Z7226">
        <v>1457</v>
      </c>
      <c r="AA7226">
        <v>1</v>
      </c>
      <c r="AB7226">
        <v>582.80000000000007</v>
      </c>
      <c r="AC7226">
        <f>Table1_1[[#This Row],[Price]]*Table1_1[[#This Row],[Quantity]]</f>
        <v>1457</v>
      </c>
    </row>
    <row r="7227" spans="1:29" x14ac:dyDescent="0.3">
      <c r="A7227" t="s">
        <v>28</v>
      </c>
      <c r="B7227" t="s">
        <v>29</v>
      </c>
      <c r="C7227" t="s">
        <v>66</v>
      </c>
      <c r="D7227" t="s">
        <v>364</v>
      </c>
      <c r="E7227" t="s">
        <v>56</v>
      </c>
      <c r="F7227" t="s">
        <v>150</v>
      </c>
      <c r="G7227">
        <v>54</v>
      </c>
      <c r="H7227">
        <v>434593</v>
      </c>
      <c r="I7227" t="s">
        <v>34</v>
      </c>
      <c r="J7227" s="3">
        <v>45206</v>
      </c>
      <c r="K7227">
        <v>1100</v>
      </c>
      <c r="L7227" t="s">
        <v>28705</v>
      </c>
      <c r="M7227" t="s">
        <v>200</v>
      </c>
      <c r="N7227" t="s">
        <v>28706</v>
      </c>
      <c r="O7227">
        <v>-11335</v>
      </c>
      <c r="P7227" t="s">
        <v>71</v>
      </c>
      <c r="Q7227">
        <v>10</v>
      </c>
      <c r="R7227" t="s">
        <v>88</v>
      </c>
      <c r="S7227" t="s">
        <v>41</v>
      </c>
      <c r="T7227">
        <v>55518</v>
      </c>
      <c r="U7227" s="1">
        <v>45515</v>
      </c>
      <c r="V7227" t="s">
        <v>64</v>
      </c>
      <c r="W7227">
        <v>893691</v>
      </c>
      <c r="X7227" t="s">
        <v>28707</v>
      </c>
      <c r="Y7227">
        <v>835</v>
      </c>
      <c r="Z7227">
        <v>2007</v>
      </c>
      <c r="AA7227">
        <v>8</v>
      </c>
      <c r="AB7227">
        <v>6422.4000000000015</v>
      </c>
      <c r="AC7227">
        <f>Table1_1[[#This Row],[Price]]*Table1_1[[#This Row],[Quantity]]</f>
        <v>16056</v>
      </c>
    </row>
    <row r="7228" spans="1:29" x14ac:dyDescent="0.3">
      <c r="A7228" t="s">
        <v>28</v>
      </c>
      <c r="B7228" t="s">
        <v>29</v>
      </c>
      <c r="C7228" t="s">
        <v>54</v>
      </c>
      <c r="D7228" t="s">
        <v>254</v>
      </c>
      <c r="E7228" t="s">
        <v>56</v>
      </c>
      <c r="F7228" t="s">
        <v>99</v>
      </c>
      <c r="G7228">
        <v>41</v>
      </c>
      <c r="H7228">
        <v>416270</v>
      </c>
      <c r="I7228" t="s">
        <v>58</v>
      </c>
      <c r="J7228" s="3">
        <v>45024</v>
      </c>
      <c r="K7228">
        <v>1300</v>
      </c>
      <c r="L7228" t="s">
        <v>28709</v>
      </c>
      <c r="M7228" t="s">
        <v>1007</v>
      </c>
      <c r="N7228" t="s">
        <v>28710</v>
      </c>
      <c r="O7228" t="s">
        <v>28711</v>
      </c>
      <c r="P7228" t="s">
        <v>71</v>
      </c>
      <c r="Q7228">
        <v>10</v>
      </c>
      <c r="R7228" t="s">
        <v>40</v>
      </c>
      <c r="S7228" t="s">
        <v>63</v>
      </c>
      <c r="T7228">
        <v>37154</v>
      </c>
      <c r="U7228" s="1">
        <v>45574</v>
      </c>
      <c r="V7228" t="s">
        <v>155</v>
      </c>
      <c r="W7228">
        <v>310153</v>
      </c>
      <c r="X7228" t="s">
        <v>28712</v>
      </c>
      <c r="Y7228">
        <v>841</v>
      </c>
      <c r="Z7228">
        <v>2881</v>
      </c>
      <c r="AA7228">
        <v>5</v>
      </c>
      <c r="AB7228">
        <v>5762</v>
      </c>
      <c r="AC7228">
        <f>Table1_1[[#This Row],[Price]]*Table1_1[[#This Row],[Quantity]]</f>
        <v>14405</v>
      </c>
    </row>
    <row r="7229" spans="1:29" x14ac:dyDescent="0.3">
      <c r="A7229" t="s">
        <v>28</v>
      </c>
      <c r="B7229" t="s">
        <v>29</v>
      </c>
      <c r="C7229" t="s">
        <v>193</v>
      </c>
      <c r="D7229" t="s">
        <v>261</v>
      </c>
      <c r="E7229" t="s">
        <v>56</v>
      </c>
      <c r="F7229" t="s">
        <v>83</v>
      </c>
      <c r="G7229">
        <v>23</v>
      </c>
      <c r="H7229">
        <v>415986</v>
      </c>
      <c r="I7229" t="s">
        <v>58</v>
      </c>
      <c r="J7229" s="3">
        <v>45187</v>
      </c>
      <c r="K7229">
        <v>1400</v>
      </c>
      <c r="L7229" t="s">
        <v>3306</v>
      </c>
      <c r="M7229" t="s">
        <v>263</v>
      </c>
      <c r="N7229" t="s">
        <v>28713</v>
      </c>
      <c r="O7229" t="s">
        <v>28714</v>
      </c>
      <c r="P7229" t="s">
        <v>87</v>
      </c>
      <c r="Q7229">
        <v>3</v>
      </c>
      <c r="R7229" t="s">
        <v>40</v>
      </c>
      <c r="S7229" t="s">
        <v>118</v>
      </c>
      <c r="T7229">
        <v>89430</v>
      </c>
      <c r="U7229" s="1">
        <v>45481</v>
      </c>
      <c r="V7229" t="s">
        <v>126</v>
      </c>
      <c r="W7229">
        <v>211986</v>
      </c>
      <c r="X7229" t="s">
        <v>28715</v>
      </c>
      <c r="Y7229">
        <v>232</v>
      </c>
      <c r="Z7229">
        <v>2378</v>
      </c>
      <c r="AA7229">
        <v>8</v>
      </c>
      <c r="AB7229">
        <v>7609.6</v>
      </c>
      <c r="AC7229">
        <f>Table1_1[[#This Row],[Price]]*Table1_1[[#This Row],[Quantity]]</f>
        <v>19024</v>
      </c>
    </row>
    <row r="7230" spans="1:29" x14ac:dyDescent="0.3">
      <c r="A7230" t="s">
        <v>28</v>
      </c>
      <c r="B7230" t="s">
        <v>29</v>
      </c>
      <c r="C7230" t="s">
        <v>193</v>
      </c>
      <c r="D7230" t="s">
        <v>349</v>
      </c>
      <c r="E7230" t="s">
        <v>56</v>
      </c>
      <c r="F7230" t="s">
        <v>57</v>
      </c>
      <c r="G7230">
        <v>34</v>
      </c>
      <c r="H7230">
        <v>401969</v>
      </c>
      <c r="I7230" t="s">
        <v>58</v>
      </c>
      <c r="J7230" s="3">
        <v>45185</v>
      </c>
      <c r="K7230">
        <v>1100</v>
      </c>
      <c r="L7230" t="s">
        <v>28716</v>
      </c>
      <c r="M7230" t="s">
        <v>76</v>
      </c>
      <c r="N7230" t="s">
        <v>28717</v>
      </c>
      <c r="O7230" t="s">
        <v>28718</v>
      </c>
      <c r="P7230" t="s">
        <v>71</v>
      </c>
      <c r="Q7230">
        <v>4</v>
      </c>
      <c r="R7230" t="s">
        <v>40</v>
      </c>
      <c r="S7230" t="s">
        <v>79</v>
      </c>
      <c r="T7230">
        <v>48056</v>
      </c>
      <c r="U7230" s="1">
        <v>45310</v>
      </c>
      <c r="V7230" t="s">
        <v>111</v>
      </c>
      <c r="W7230">
        <v>671188</v>
      </c>
      <c r="X7230" t="s">
        <v>28719</v>
      </c>
      <c r="Y7230">
        <v>639</v>
      </c>
      <c r="Z7230">
        <v>2830</v>
      </c>
      <c r="AA7230">
        <v>6</v>
      </c>
      <c r="AB7230">
        <v>6792</v>
      </c>
      <c r="AC7230">
        <f>Table1_1[[#This Row],[Price]]*Table1_1[[#This Row],[Quantity]]</f>
        <v>16980</v>
      </c>
    </row>
    <row r="7231" spans="1:29" x14ac:dyDescent="0.3">
      <c r="A7231" t="s">
        <v>28</v>
      </c>
      <c r="B7231" t="s">
        <v>29</v>
      </c>
      <c r="C7231" t="s">
        <v>193</v>
      </c>
      <c r="D7231" t="s">
        <v>560</v>
      </c>
      <c r="E7231" t="s">
        <v>32</v>
      </c>
      <c r="F7231" t="s">
        <v>355</v>
      </c>
      <c r="G7231">
        <v>52</v>
      </c>
      <c r="H7231">
        <v>410187</v>
      </c>
      <c r="I7231" t="s">
        <v>34</v>
      </c>
      <c r="J7231" s="3">
        <v>45543</v>
      </c>
      <c r="K7231">
        <v>950</v>
      </c>
      <c r="L7231" t="s">
        <v>28720</v>
      </c>
      <c r="M7231" t="s">
        <v>152</v>
      </c>
      <c r="N7231" t="s">
        <v>28721</v>
      </c>
      <c r="O7231" t="s">
        <v>28722</v>
      </c>
      <c r="P7231" t="s">
        <v>87</v>
      </c>
      <c r="Q7231">
        <v>8</v>
      </c>
      <c r="R7231" t="s">
        <v>40</v>
      </c>
      <c r="S7231" t="s">
        <v>63</v>
      </c>
      <c r="T7231">
        <v>33475</v>
      </c>
      <c r="U7231" s="1">
        <v>45385</v>
      </c>
      <c r="V7231" t="s">
        <v>80</v>
      </c>
      <c r="W7231">
        <v>153992</v>
      </c>
      <c r="X7231" t="s">
        <v>28723</v>
      </c>
      <c r="Y7231">
        <v>472</v>
      </c>
      <c r="Z7231">
        <v>610</v>
      </c>
      <c r="AA7231">
        <v>8</v>
      </c>
      <c r="AB7231">
        <v>1952</v>
      </c>
      <c r="AC7231">
        <f>Table1_1[[#This Row],[Price]]*Table1_1[[#This Row],[Quantity]]</f>
        <v>4880</v>
      </c>
    </row>
    <row r="7232" spans="1:29" x14ac:dyDescent="0.3">
      <c r="A7232" t="s">
        <v>28</v>
      </c>
      <c r="B7232" t="s">
        <v>29</v>
      </c>
      <c r="C7232" t="s">
        <v>66</v>
      </c>
      <c r="D7232" t="s">
        <v>261</v>
      </c>
      <c r="E7232" t="s">
        <v>32</v>
      </c>
      <c r="F7232" t="s">
        <v>106</v>
      </c>
      <c r="G7232">
        <v>3</v>
      </c>
      <c r="H7232">
        <v>429107</v>
      </c>
      <c r="I7232" t="s">
        <v>58</v>
      </c>
      <c r="J7232" s="3">
        <v>45020</v>
      </c>
      <c r="K7232">
        <v>1100</v>
      </c>
      <c r="L7232" t="s">
        <v>28724</v>
      </c>
      <c r="M7232" t="s">
        <v>1072</v>
      </c>
      <c r="N7232" t="s">
        <v>28725</v>
      </c>
      <c r="O7232" t="s">
        <v>28726</v>
      </c>
      <c r="P7232" t="s">
        <v>87</v>
      </c>
      <c r="Q7232">
        <v>14</v>
      </c>
      <c r="R7232" t="s">
        <v>88</v>
      </c>
      <c r="S7232" t="s">
        <v>79</v>
      </c>
      <c r="T7232">
        <v>34518</v>
      </c>
      <c r="U7232" s="1">
        <v>45305</v>
      </c>
      <c r="V7232" t="s">
        <v>111</v>
      </c>
      <c r="W7232">
        <v>478625</v>
      </c>
      <c r="X7232" t="s">
        <v>7350</v>
      </c>
      <c r="Y7232">
        <v>640</v>
      </c>
      <c r="Z7232">
        <v>1410</v>
      </c>
      <c r="AA7232">
        <v>3</v>
      </c>
      <c r="AB7232">
        <v>1692</v>
      </c>
      <c r="AC7232">
        <f>Table1_1[[#This Row],[Price]]*Table1_1[[#This Row],[Quantity]]</f>
        <v>4230</v>
      </c>
    </row>
    <row r="7233" spans="1:29" x14ac:dyDescent="0.3">
      <c r="A7233" t="s">
        <v>28</v>
      </c>
      <c r="B7233" t="s">
        <v>29</v>
      </c>
      <c r="C7233" t="s">
        <v>44</v>
      </c>
      <c r="D7233" t="s">
        <v>467</v>
      </c>
      <c r="E7233" t="s">
        <v>46</v>
      </c>
      <c r="F7233" t="s">
        <v>175</v>
      </c>
      <c r="G7233">
        <v>56</v>
      </c>
      <c r="H7233">
        <v>438369</v>
      </c>
      <c r="I7233" t="s">
        <v>58</v>
      </c>
      <c r="J7233" s="3">
        <v>45429</v>
      </c>
      <c r="K7233">
        <v>1400</v>
      </c>
      <c r="L7233" t="s">
        <v>28727</v>
      </c>
      <c r="M7233" t="s">
        <v>49</v>
      </c>
      <c r="N7233" t="s">
        <v>28728</v>
      </c>
      <c r="O7233">
        <v>7279038352</v>
      </c>
      <c r="P7233" t="s">
        <v>87</v>
      </c>
      <c r="Q7233">
        <v>12</v>
      </c>
      <c r="R7233" t="s">
        <v>88</v>
      </c>
      <c r="S7233" t="s">
        <v>79</v>
      </c>
      <c r="T7233">
        <v>25274</v>
      </c>
      <c r="U7233" s="1">
        <v>45438</v>
      </c>
      <c r="V7233" t="s">
        <v>140</v>
      </c>
      <c r="W7233">
        <v>937275</v>
      </c>
      <c r="X7233" t="s">
        <v>28729</v>
      </c>
      <c r="Y7233">
        <v>619</v>
      </c>
      <c r="Z7233">
        <v>2736</v>
      </c>
      <c r="AA7233">
        <v>1</v>
      </c>
      <c r="AB7233">
        <v>1094.4000000000001</v>
      </c>
      <c r="AC7233">
        <f>Table1_1[[#This Row],[Price]]*Table1_1[[#This Row],[Quantity]]</f>
        <v>2736</v>
      </c>
    </row>
    <row r="7234" spans="1:29" x14ac:dyDescent="0.3">
      <c r="A7234" t="s">
        <v>28</v>
      </c>
      <c r="B7234" t="s">
        <v>29</v>
      </c>
      <c r="C7234" t="s">
        <v>44</v>
      </c>
      <c r="D7234" t="s">
        <v>267</v>
      </c>
      <c r="E7234" t="s">
        <v>46</v>
      </c>
      <c r="F7234" t="s">
        <v>99</v>
      </c>
      <c r="G7234">
        <v>48</v>
      </c>
      <c r="H7234">
        <v>401645</v>
      </c>
      <c r="I7234" t="s">
        <v>58</v>
      </c>
      <c r="J7234" s="3">
        <v>44676</v>
      </c>
      <c r="K7234">
        <v>1100</v>
      </c>
      <c r="L7234" t="s">
        <v>28730</v>
      </c>
      <c r="M7234" t="s">
        <v>596</v>
      </c>
      <c r="N7234" t="s">
        <v>28731</v>
      </c>
      <c r="O7234" t="s">
        <v>28732</v>
      </c>
      <c r="P7234" t="s">
        <v>39</v>
      </c>
      <c r="Q7234">
        <v>15</v>
      </c>
      <c r="R7234" t="s">
        <v>40</v>
      </c>
      <c r="S7234" t="s">
        <v>63</v>
      </c>
      <c r="T7234">
        <v>15849</v>
      </c>
      <c r="U7234" s="1">
        <v>45361</v>
      </c>
      <c r="V7234" t="s">
        <v>72</v>
      </c>
      <c r="W7234">
        <v>927043</v>
      </c>
      <c r="X7234" t="s">
        <v>28733</v>
      </c>
      <c r="Y7234">
        <v>386</v>
      </c>
      <c r="Z7234">
        <v>2703</v>
      </c>
      <c r="AA7234">
        <v>3</v>
      </c>
      <c r="AB7234">
        <v>3243.6000000000004</v>
      </c>
      <c r="AC7234">
        <f>Table1_1[[#This Row],[Price]]*Table1_1[[#This Row],[Quantity]]</f>
        <v>8109</v>
      </c>
    </row>
    <row r="7235" spans="1:29" x14ac:dyDescent="0.3">
      <c r="A7235" t="s">
        <v>28</v>
      </c>
      <c r="B7235" t="s">
        <v>29</v>
      </c>
      <c r="C7235" t="s">
        <v>54</v>
      </c>
      <c r="D7235" t="s">
        <v>267</v>
      </c>
      <c r="E7235" t="s">
        <v>32</v>
      </c>
      <c r="F7235" t="s">
        <v>355</v>
      </c>
      <c r="G7235">
        <v>93</v>
      </c>
      <c r="H7235">
        <v>400954</v>
      </c>
      <c r="I7235" t="s">
        <v>58</v>
      </c>
      <c r="J7235" s="3">
        <v>44603</v>
      </c>
      <c r="K7235">
        <v>1000</v>
      </c>
      <c r="L7235" t="s">
        <v>28735</v>
      </c>
      <c r="M7235" t="s">
        <v>76</v>
      </c>
      <c r="N7235" t="s">
        <v>28736</v>
      </c>
      <c r="O7235" t="s">
        <v>28737</v>
      </c>
      <c r="P7235" t="s">
        <v>87</v>
      </c>
      <c r="Q7235">
        <v>18</v>
      </c>
      <c r="R7235" t="s">
        <v>88</v>
      </c>
      <c r="S7235" t="s">
        <v>63</v>
      </c>
      <c r="T7235">
        <v>63175</v>
      </c>
      <c r="U7235" s="1">
        <v>45517</v>
      </c>
      <c r="V7235" t="s">
        <v>64</v>
      </c>
      <c r="W7235">
        <v>235771</v>
      </c>
      <c r="X7235" t="s">
        <v>28738</v>
      </c>
      <c r="Y7235">
        <v>400</v>
      </c>
      <c r="Z7235">
        <v>960</v>
      </c>
      <c r="AA7235">
        <v>7</v>
      </c>
      <c r="AB7235">
        <v>2688</v>
      </c>
      <c r="AC7235">
        <f>Table1_1[[#This Row],[Price]]*Table1_1[[#This Row],[Quantity]]</f>
        <v>6720</v>
      </c>
    </row>
    <row r="7236" spans="1:29" x14ac:dyDescent="0.3">
      <c r="A7236" t="s">
        <v>28</v>
      </c>
      <c r="B7236" t="s">
        <v>29</v>
      </c>
      <c r="C7236" t="s">
        <v>193</v>
      </c>
      <c r="D7236" t="s">
        <v>467</v>
      </c>
      <c r="E7236" t="s">
        <v>46</v>
      </c>
      <c r="F7236" t="s">
        <v>113</v>
      </c>
      <c r="G7236">
        <v>65</v>
      </c>
      <c r="H7236">
        <v>426023</v>
      </c>
      <c r="I7236" t="s">
        <v>34</v>
      </c>
      <c r="J7236" s="3">
        <v>45583</v>
      </c>
      <c r="K7236">
        <v>950</v>
      </c>
      <c r="L7236" t="s">
        <v>8872</v>
      </c>
      <c r="M7236" t="s">
        <v>895</v>
      </c>
      <c r="N7236" t="s">
        <v>28739</v>
      </c>
      <c r="O7236" t="s">
        <v>28740</v>
      </c>
      <c r="P7236" t="s">
        <v>51</v>
      </c>
      <c r="Q7236">
        <v>14</v>
      </c>
      <c r="R7236" t="s">
        <v>88</v>
      </c>
      <c r="S7236" t="s">
        <v>118</v>
      </c>
      <c r="T7236">
        <v>24998</v>
      </c>
      <c r="U7236" s="1">
        <v>45309</v>
      </c>
      <c r="V7236" t="s">
        <v>111</v>
      </c>
      <c r="W7236">
        <v>142158</v>
      </c>
      <c r="X7236" t="s">
        <v>28741</v>
      </c>
      <c r="Y7236">
        <v>671</v>
      </c>
      <c r="Z7236">
        <v>1667</v>
      </c>
      <c r="AA7236">
        <v>5</v>
      </c>
      <c r="AB7236">
        <v>3334</v>
      </c>
      <c r="AC7236">
        <f>Table1_1[[#This Row],[Price]]*Table1_1[[#This Row],[Quantity]]</f>
        <v>8335</v>
      </c>
    </row>
    <row r="7237" spans="1:29" x14ac:dyDescent="0.3">
      <c r="A7237" t="s">
        <v>28</v>
      </c>
      <c r="B7237" t="s">
        <v>29</v>
      </c>
      <c r="C7237" t="s">
        <v>54</v>
      </c>
      <c r="D7237" t="s">
        <v>261</v>
      </c>
      <c r="E7237" t="s">
        <v>32</v>
      </c>
      <c r="F7237" t="s">
        <v>83</v>
      </c>
      <c r="G7237">
        <v>76</v>
      </c>
      <c r="H7237">
        <v>431257</v>
      </c>
      <c r="I7237" t="s">
        <v>34</v>
      </c>
      <c r="J7237" s="3">
        <v>43887</v>
      </c>
      <c r="K7237">
        <v>1000</v>
      </c>
      <c r="L7237" t="s">
        <v>28742</v>
      </c>
      <c r="M7237" t="s">
        <v>1147</v>
      </c>
      <c r="N7237" t="s">
        <v>28743</v>
      </c>
      <c r="O7237" t="s">
        <v>28744</v>
      </c>
      <c r="P7237" t="s">
        <v>87</v>
      </c>
      <c r="Q7237">
        <v>16</v>
      </c>
      <c r="R7237" t="s">
        <v>88</v>
      </c>
      <c r="S7237" t="s">
        <v>41</v>
      </c>
      <c r="T7237">
        <v>62782</v>
      </c>
      <c r="U7237" s="1">
        <v>45365</v>
      </c>
      <c r="V7237" t="s">
        <v>72</v>
      </c>
      <c r="W7237">
        <v>947968</v>
      </c>
      <c r="X7237" t="s">
        <v>28745</v>
      </c>
      <c r="Y7237">
        <v>993</v>
      </c>
      <c r="Z7237">
        <v>1346</v>
      </c>
      <c r="AA7237">
        <v>3</v>
      </c>
      <c r="AB7237">
        <v>1615.2</v>
      </c>
      <c r="AC7237">
        <f>Table1_1[[#This Row],[Price]]*Table1_1[[#This Row],[Quantity]]</f>
        <v>4038</v>
      </c>
    </row>
    <row r="7238" spans="1:29" x14ac:dyDescent="0.3">
      <c r="A7238" t="s">
        <v>28</v>
      </c>
      <c r="B7238" t="s">
        <v>29</v>
      </c>
      <c r="C7238" t="s">
        <v>148</v>
      </c>
      <c r="D7238" t="s">
        <v>274</v>
      </c>
      <c r="E7238" t="s">
        <v>32</v>
      </c>
      <c r="F7238" t="s">
        <v>57</v>
      </c>
      <c r="G7238">
        <v>22</v>
      </c>
      <c r="H7238">
        <v>439248</v>
      </c>
      <c r="I7238" t="s">
        <v>58</v>
      </c>
      <c r="J7238" s="3">
        <v>44576</v>
      </c>
      <c r="K7238">
        <v>1300</v>
      </c>
      <c r="L7238" t="s">
        <v>28746</v>
      </c>
      <c r="M7238" t="s">
        <v>115</v>
      </c>
      <c r="N7238" t="s">
        <v>28747</v>
      </c>
      <c r="O7238" t="s">
        <v>28748</v>
      </c>
      <c r="P7238" t="s">
        <v>71</v>
      </c>
      <c r="Q7238">
        <v>13</v>
      </c>
      <c r="R7238" t="s">
        <v>88</v>
      </c>
      <c r="S7238" t="s">
        <v>118</v>
      </c>
      <c r="T7238">
        <v>84839</v>
      </c>
      <c r="U7238" s="1">
        <v>45349</v>
      </c>
      <c r="V7238" t="s">
        <v>119</v>
      </c>
      <c r="W7238">
        <v>721548</v>
      </c>
      <c r="X7238" t="s">
        <v>28749</v>
      </c>
      <c r="Y7238">
        <v>288</v>
      </c>
      <c r="Z7238">
        <v>2654</v>
      </c>
      <c r="AA7238">
        <v>8</v>
      </c>
      <c r="AB7238">
        <v>8492.8000000000011</v>
      </c>
      <c r="AC7238">
        <f>Table1_1[[#This Row],[Price]]*Table1_1[[#This Row],[Quantity]]</f>
        <v>21232</v>
      </c>
    </row>
    <row r="7239" spans="1:29" x14ac:dyDescent="0.3">
      <c r="A7239" t="s">
        <v>28</v>
      </c>
      <c r="B7239" t="s">
        <v>29</v>
      </c>
      <c r="C7239" t="s">
        <v>66</v>
      </c>
      <c r="D7239" t="s">
        <v>616</v>
      </c>
      <c r="E7239" t="s">
        <v>46</v>
      </c>
      <c r="F7239" t="s">
        <v>99</v>
      </c>
      <c r="G7239">
        <v>97</v>
      </c>
      <c r="H7239">
        <v>435178</v>
      </c>
      <c r="I7239" t="s">
        <v>34</v>
      </c>
      <c r="J7239" s="3">
        <v>44840</v>
      </c>
      <c r="K7239">
        <v>1000</v>
      </c>
      <c r="L7239" t="s">
        <v>1355</v>
      </c>
      <c r="M7239" t="s">
        <v>351</v>
      </c>
      <c r="N7239" t="s">
        <v>28750</v>
      </c>
      <c r="O7239" t="s">
        <v>28751</v>
      </c>
      <c r="P7239" t="s">
        <v>71</v>
      </c>
      <c r="Q7239">
        <v>7</v>
      </c>
      <c r="R7239" t="s">
        <v>88</v>
      </c>
      <c r="S7239" t="s">
        <v>118</v>
      </c>
      <c r="T7239">
        <v>22088</v>
      </c>
      <c r="U7239" s="1">
        <v>45405</v>
      </c>
      <c r="V7239" t="s">
        <v>80</v>
      </c>
      <c r="W7239">
        <v>926302</v>
      </c>
      <c r="X7239" t="s">
        <v>28752</v>
      </c>
      <c r="Y7239">
        <v>377</v>
      </c>
      <c r="Z7239">
        <v>1448</v>
      </c>
      <c r="AA7239">
        <v>5</v>
      </c>
      <c r="AB7239">
        <v>2896</v>
      </c>
      <c r="AC7239">
        <f>Table1_1[[#This Row],[Price]]*Table1_1[[#This Row],[Quantity]]</f>
        <v>7240</v>
      </c>
    </row>
    <row r="7240" spans="1:29" x14ac:dyDescent="0.3">
      <c r="A7240" t="s">
        <v>28</v>
      </c>
      <c r="B7240" t="s">
        <v>29</v>
      </c>
      <c r="C7240" t="s">
        <v>54</v>
      </c>
      <c r="D7240" t="s">
        <v>616</v>
      </c>
      <c r="E7240" t="s">
        <v>56</v>
      </c>
      <c r="F7240" t="s">
        <v>33</v>
      </c>
      <c r="G7240">
        <v>68</v>
      </c>
      <c r="H7240">
        <v>439506</v>
      </c>
      <c r="I7240" t="s">
        <v>58</v>
      </c>
      <c r="J7240" s="3">
        <v>44315</v>
      </c>
      <c r="K7240">
        <v>950</v>
      </c>
      <c r="L7240" t="s">
        <v>28753</v>
      </c>
      <c r="M7240" t="s">
        <v>1198</v>
      </c>
      <c r="N7240" t="s">
        <v>28754</v>
      </c>
      <c r="O7240" t="s">
        <v>28755</v>
      </c>
      <c r="P7240" t="s">
        <v>51</v>
      </c>
      <c r="Q7240">
        <v>4</v>
      </c>
      <c r="R7240" t="s">
        <v>40</v>
      </c>
      <c r="S7240" t="s">
        <v>118</v>
      </c>
      <c r="T7240">
        <v>49943</v>
      </c>
      <c r="U7240" s="1">
        <v>45621</v>
      </c>
      <c r="V7240" t="s">
        <v>42</v>
      </c>
      <c r="W7240">
        <v>696696</v>
      </c>
      <c r="X7240" t="s">
        <v>28756</v>
      </c>
      <c r="Y7240">
        <v>883</v>
      </c>
      <c r="Z7240">
        <v>2152</v>
      </c>
      <c r="AA7240">
        <v>3</v>
      </c>
      <c r="AB7240">
        <v>2582.4</v>
      </c>
      <c r="AC7240">
        <f>Table1_1[[#This Row],[Price]]*Table1_1[[#This Row],[Quantity]]</f>
        <v>6456</v>
      </c>
    </row>
    <row r="7241" spans="1:29" x14ac:dyDescent="0.3">
      <c r="A7241" t="s">
        <v>28</v>
      </c>
      <c r="B7241" t="s">
        <v>29</v>
      </c>
      <c r="C7241" t="s">
        <v>44</v>
      </c>
      <c r="D7241" t="s">
        <v>566</v>
      </c>
      <c r="E7241" t="s">
        <v>56</v>
      </c>
      <c r="F7241" t="s">
        <v>47</v>
      </c>
      <c r="G7241">
        <v>9</v>
      </c>
      <c r="H7241">
        <v>439533</v>
      </c>
      <c r="I7241" t="s">
        <v>58</v>
      </c>
      <c r="J7241" s="3">
        <v>45165</v>
      </c>
      <c r="K7241">
        <v>950</v>
      </c>
      <c r="L7241" t="s">
        <v>28757</v>
      </c>
      <c r="M7241" t="s">
        <v>1460</v>
      </c>
      <c r="N7241" t="s">
        <v>28758</v>
      </c>
      <c r="O7241" t="s">
        <v>28759</v>
      </c>
      <c r="P7241" t="s">
        <v>39</v>
      </c>
      <c r="Q7241">
        <v>10</v>
      </c>
      <c r="R7241" t="s">
        <v>40</v>
      </c>
      <c r="S7241" t="s">
        <v>63</v>
      </c>
      <c r="T7241">
        <v>61879</v>
      </c>
      <c r="U7241" s="1">
        <v>45305</v>
      </c>
      <c r="V7241" t="s">
        <v>111</v>
      </c>
      <c r="W7241">
        <v>377911</v>
      </c>
      <c r="X7241" t="s">
        <v>28760</v>
      </c>
      <c r="Y7241">
        <v>903</v>
      </c>
      <c r="Z7241">
        <v>1980</v>
      </c>
      <c r="AA7241">
        <v>3</v>
      </c>
      <c r="AB7241">
        <v>2376</v>
      </c>
      <c r="AC7241">
        <f>Table1_1[[#This Row],[Price]]*Table1_1[[#This Row],[Quantity]]</f>
        <v>5940</v>
      </c>
    </row>
    <row r="7242" spans="1:29" x14ac:dyDescent="0.3">
      <c r="A7242" t="s">
        <v>28</v>
      </c>
      <c r="B7242" t="s">
        <v>29</v>
      </c>
      <c r="C7242" t="s">
        <v>148</v>
      </c>
      <c r="D7242" t="s">
        <v>227</v>
      </c>
      <c r="E7242" t="s">
        <v>56</v>
      </c>
      <c r="F7242" t="s">
        <v>113</v>
      </c>
      <c r="G7242">
        <v>76</v>
      </c>
      <c r="H7242">
        <v>412526</v>
      </c>
      <c r="I7242" t="s">
        <v>58</v>
      </c>
      <c r="J7242" s="3">
        <v>44829</v>
      </c>
      <c r="K7242">
        <v>1300</v>
      </c>
      <c r="L7242" t="s">
        <v>9219</v>
      </c>
      <c r="M7242" t="s">
        <v>152</v>
      </c>
      <c r="N7242" t="s">
        <v>28761</v>
      </c>
      <c r="O7242">
        <v>7944257820</v>
      </c>
      <c r="P7242" t="s">
        <v>87</v>
      </c>
      <c r="Q7242">
        <v>4</v>
      </c>
      <c r="R7242" t="s">
        <v>40</v>
      </c>
      <c r="S7242" t="s">
        <v>41</v>
      </c>
      <c r="T7242">
        <v>21873</v>
      </c>
      <c r="U7242" s="1">
        <v>45593</v>
      </c>
      <c r="V7242" t="s">
        <v>155</v>
      </c>
      <c r="W7242">
        <v>973325</v>
      </c>
      <c r="X7242" t="s">
        <v>28762</v>
      </c>
      <c r="Y7242">
        <v>489</v>
      </c>
      <c r="Z7242">
        <v>2546</v>
      </c>
      <c r="AA7242">
        <v>3</v>
      </c>
      <c r="AB7242">
        <v>3055.2000000000003</v>
      </c>
      <c r="AC7242">
        <f>Table1_1[[#This Row],[Price]]*Table1_1[[#This Row],[Quantity]]</f>
        <v>7638</v>
      </c>
    </row>
    <row r="7243" spans="1:29" x14ac:dyDescent="0.3">
      <c r="A7243" t="s">
        <v>28</v>
      </c>
      <c r="B7243" t="s">
        <v>29</v>
      </c>
      <c r="C7243" t="s">
        <v>91</v>
      </c>
      <c r="D7243" t="s">
        <v>261</v>
      </c>
      <c r="E7243" t="s">
        <v>46</v>
      </c>
      <c r="F7243" t="s">
        <v>83</v>
      </c>
      <c r="G7243">
        <v>84</v>
      </c>
      <c r="H7243">
        <v>419909</v>
      </c>
      <c r="I7243" t="s">
        <v>58</v>
      </c>
      <c r="J7243" s="3">
        <v>44143</v>
      </c>
      <c r="K7243">
        <v>1300</v>
      </c>
      <c r="L7243" t="s">
        <v>28763</v>
      </c>
      <c r="M7243" t="s">
        <v>1244</v>
      </c>
      <c r="N7243" t="s">
        <v>28764</v>
      </c>
      <c r="O7243" t="s">
        <v>28765</v>
      </c>
      <c r="P7243" t="s">
        <v>39</v>
      </c>
      <c r="Q7243">
        <v>3</v>
      </c>
      <c r="R7243" t="s">
        <v>88</v>
      </c>
      <c r="S7243" t="s">
        <v>79</v>
      </c>
      <c r="T7243">
        <v>29301</v>
      </c>
      <c r="U7243" s="1">
        <v>45405</v>
      </c>
      <c r="V7243" t="s">
        <v>80</v>
      </c>
      <c r="W7243">
        <v>323807</v>
      </c>
      <c r="X7243" t="s">
        <v>28766</v>
      </c>
      <c r="Y7243">
        <v>957</v>
      </c>
      <c r="Z7243">
        <v>806</v>
      </c>
      <c r="AA7243">
        <v>8</v>
      </c>
      <c r="AB7243">
        <v>2579.2000000000003</v>
      </c>
      <c r="AC7243">
        <f>Table1_1[[#This Row],[Price]]*Table1_1[[#This Row],[Quantity]]</f>
        <v>6448</v>
      </c>
    </row>
    <row r="7244" spans="1:29" x14ac:dyDescent="0.3">
      <c r="A7244" t="s">
        <v>28</v>
      </c>
      <c r="B7244" t="s">
        <v>29</v>
      </c>
      <c r="C7244" t="s">
        <v>66</v>
      </c>
      <c r="D7244" t="s">
        <v>411</v>
      </c>
      <c r="E7244" t="s">
        <v>46</v>
      </c>
      <c r="F7244" t="s">
        <v>57</v>
      </c>
      <c r="G7244">
        <v>23</v>
      </c>
      <c r="H7244">
        <v>434856</v>
      </c>
      <c r="I7244" t="s">
        <v>34</v>
      </c>
      <c r="J7244" s="3">
        <v>45357</v>
      </c>
      <c r="K7244">
        <v>1200</v>
      </c>
      <c r="L7244" t="s">
        <v>28768</v>
      </c>
      <c r="M7244" t="s">
        <v>239</v>
      </c>
      <c r="N7244" t="s">
        <v>28769</v>
      </c>
      <c r="O7244" t="s">
        <v>28770</v>
      </c>
      <c r="P7244" t="s">
        <v>39</v>
      </c>
      <c r="Q7244">
        <v>10</v>
      </c>
      <c r="R7244" t="s">
        <v>40</v>
      </c>
      <c r="S7244" t="s">
        <v>118</v>
      </c>
      <c r="T7244">
        <v>81141</v>
      </c>
      <c r="U7244" s="1">
        <v>45293</v>
      </c>
      <c r="V7244" t="s">
        <v>111</v>
      </c>
      <c r="W7244">
        <v>188309</v>
      </c>
      <c r="X7244" t="s">
        <v>28771</v>
      </c>
      <c r="Y7244">
        <v>639</v>
      </c>
      <c r="Z7244">
        <v>624</v>
      </c>
      <c r="AA7244">
        <v>6</v>
      </c>
      <c r="AB7244">
        <v>1497.6000000000001</v>
      </c>
      <c r="AC7244">
        <f>Table1_1[[#This Row],[Price]]*Table1_1[[#This Row],[Quantity]]</f>
        <v>3744</v>
      </c>
    </row>
    <row r="7245" spans="1:29" x14ac:dyDescent="0.3">
      <c r="A7245" t="s">
        <v>28</v>
      </c>
      <c r="B7245" t="s">
        <v>29</v>
      </c>
      <c r="C7245" t="s">
        <v>91</v>
      </c>
      <c r="D7245" t="s">
        <v>220</v>
      </c>
      <c r="E7245" t="s">
        <v>32</v>
      </c>
      <c r="F7245" t="s">
        <v>135</v>
      </c>
      <c r="G7245">
        <v>57</v>
      </c>
      <c r="H7245">
        <v>411017</v>
      </c>
      <c r="I7245" t="s">
        <v>34</v>
      </c>
      <c r="J7245" s="3">
        <v>45127</v>
      </c>
      <c r="K7245">
        <v>1300</v>
      </c>
      <c r="L7245" t="s">
        <v>28772</v>
      </c>
      <c r="M7245" t="s">
        <v>869</v>
      </c>
      <c r="N7245" t="s">
        <v>28773</v>
      </c>
      <c r="O7245" t="s">
        <v>28774</v>
      </c>
      <c r="P7245" t="s">
        <v>87</v>
      </c>
      <c r="Q7245">
        <v>12</v>
      </c>
      <c r="R7245" t="s">
        <v>40</v>
      </c>
      <c r="S7245" t="s">
        <v>63</v>
      </c>
      <c r="T7245">
        <v>50215</v>
      </c>
      <c r="U7245" s="1">
        <v>45361</v>
      </c>
      <c r="V7245" t="s">
        <v>72</v>
      </c>
      <c r="W7245">
        <v>185458</v>
      </c>
      <c r="X7245" t="s">
        <v>28775</v>
      </c>
      <c r="Y7245">
        <v>487</v>
      </c>
      <c r="Z7245">
        <v>2271</v>
      </c>
      <c r="AA7245">
        <v>5</v>
      </c>
      <c r="AB7245">
        <v>4542</v>
      </c>
      <c r="AC7245">
        <f>Table1_1[[#This Row],[Price]]*Table1_1[[#This Row],[Quantity]]</f>
        <v>11355</v>
      </c>
    </row>
    <row r="7246" spans="1:29" x14ac:dyDescent="0.3">
      <c r="A7246" t="s">
        <v>28</v>
      </c>
      <c r="B7246" t="s">
        <v>29</v>
      </c>
      <c r="C7246" t="s">
        <v>66</v>
      </c>
      <c r="D7246" t="s">
        <v>31</v>
      </c>
      <c r="E7246" t="s">
        <v>32</v>
      </c>
      <c r="F7246" t="s">
        <v>57</v>
      </c>
      <c r="G7246">
        <v>80</v>
      </c>
      <c r="H7246">
        <v>401693</v>
      </c>
      <c r="I7246" t="s">
        <v>58</v>
      </c>
      <c r="J7246" s="3">
        <v>45413</v>
      </c>
      <c r="K7246">
        <v>1100</v>
      </c>
      <c r="L7246" t="s">
        <v>28776</v>
      </c>
      <c r="M7246" t="s">
        <v>2054</v>
      </c>
      <c r="N7246" t="s">
        <v>28777</v>
      </c>
      <c r="O7246" t="s">
        <v>28778</v>
      </c>
      <c r="P7246" t="s">
        <v>87</v>
      </c>
      <c r="Q7246">
        <v>15</v>
      </c>
      <c r="R7246" t="s">
        <v>88</v>
      </c>
      <c r="S7246" t="s">
        <v>79</v>
      </c>
      <c r="T7246">
        <v>97975</v>
      </c>
      <c r="U7246" s="1">
        <v>45453</v>
      </c>
      <c r="V7246" t="s">
        <v>52</v>
      </c>
      <c r="W7246">
        <v>885988</v>
      </c>
      <c r="X7246" t="s">
        <v>28779</v>
      </c>
      <c r="Y7246">
        <v>626</v>
      </c>
      <c r="Z7246">
        <v>985</v>
      </c>
      <c r="AA7246">
        <v>2</v>
      </c>
      <c r="AB7246">
        <v>788</v>
      </c>
      <c r="AC7246">
        <f>Table1_1[[#This Row],[Price]]*Table1_1[[#This Row],[Quantity]]</f>
        <v>1970</v>
      </c>
    </row>
    <row r="7247" spans="1:29" x14ac:dyDescent="0.3">
      <c r="A7247" t="s">
        <v>28</v>
      </c>
      <c r="B7247" t="s">
        <v>29</v>
      </c>
      <c r="C7247" t="s">
        <v>30</v>
      </c>
      <c r="D7247" t="s">
        <v>170</v>
      </c>
      <c r="E7247" t="s">
        <v>46</v>
      </c>
      <c r="F7247" t="s">
        <v>113</v>
      </c>
      <c r="G7247">
        <v>62</v>
      </c>
      <c r="H7247">
        <v>401039</v>
      </c>
      <c r="I7247" t="s">
        <v>34</v>
      </c>
      <c r="J7247" s="3">
        <v>44433</v>
      </c>
      <c r="K7247">
        <v>1400</v>
      </c>
      <c r="L7247" t="s">
        <v>28780</v>
      </c>
      <c r="M7247" t="s">
        <v>361</v>
      </c>
      <c r="N7247" t="s">
        <v>28781</v>
      </c>
      <c r="O7247" t="s">
        <v>28782</v>
      </c>
      <c r="P7247" t="s">
        <v>39</v>
      </c>
      <c r="Q7247">
        <v>8</v>
      </c>
      <c r="R7247" t="s">
        <v>40</v>
      </c>
      <c r="S7247" t="s">
        <v>41</v>
      </c>
      <c r="T7247">
        <v>34367</v>
      </c>
      <c r="U7247" s="1">
        <v>45451</v>
      </c>
      <c r="V7247" t="s">
        <v>52</v>
      </c>
      <c r="W7247">
        <v>662655</v>
      </c>
      <c r="X7247" t="s">
        <v>28783</v>
      </c>
      <c r="Y7247">
        <v>627</v>
      </c>
      <c r="Z7247">
        <v>1563</v>
      </c>
      <c r="AA7247">
        <v>7</v>
      </c>
      <c r="AB7247">
        <v>4376.4000000000015</v>
      </c>
      <c r="AC7247">
        <f>Table1_1[[#This Row],[Price]]*Table1_1[[#This Row],[Quantity]]</f>
        <v>10941</v>
      </c>
    </row>
    <row r="7248" spans="1:29" x14ac:dyDescent="0.3">
      <c r="A7248" t="s">
        <v>28</v>
      </c>
      <c r="B7248" t="s">
        <v>29</v>
      </c>
      <c r="C7248" t="s">
        <v>157</v>
      </c>
      <c r="D7248" t="s">
        <v>142</v>
      </c>
      <c r="E7248" t="s">
        <v>32</v>
      </c>
      <c r="F7248" t="s">
        <v>99</v>
      </c>
      <c r="G7248">
        <v>36</v>
      </c>
      <c r="H7248">
        <v>437330</v>
      </c>
      <c r="I7248" t="s">
        <v>58</v>
      </c>
      <c r="J7248" s="3">
        <v>45345</v>
      </c>
      <c r="K7248">
        <v>1100</v>
      </c>
      <c r="L7248" t="s">
        <v>28785</v>
      </c>
      <c r="M7248" t="s">
        <v>736</v>
      </c>
      <c r="N7248" t="s">
        <v>28786</v>
      </c>
      <c r="O7248" t="s">
        <v>28787</v>
      </c>
      <c r="P7248" t="s">
        <v>87</v>
      </c>
      <c r="Q7248">
        <v>9</v>
      </c>
      <c r="R7248" t="s">
        <v>88</v>
      </c>
      <c r="S7248" t="s">
        <v>118</v>
      </c>
      <c r="T7248">
        <v>95957</v>
      </c>
      <c r="U7248" s="1">
        <v>45615</v>
      </c>
      <c r="V7248" t="s">
        <v>42</v>
      </c>
      <c r="W7248">
        <v>828099</v>
      </c>
      <c r="X7248" t="s">
        <v>28433</v>
      </c>
      <c r="Y7248">
        <v>721</v>
      </c>
      <c r="Z7248">
        <v>1845</v>
      </c>
      <c r="AA7248">
        <v>3</v>
      </c>
      <c r="AB7248">
        <v>2214</v>
      </c>
      <c r="AC7248">
        <f>Table1_1[[#This Row],[Price]]*Table1_1[[#This Row],[Quantity]]</f>
        <v>5535</v>
      </c>
    </row>
    <row r="7249" spans="1:29" x14ac:dyDescent="0.3">
      <c r="A7249" t="s">
        <v>28</v>
      </c>
      <c r="B7249" t="s">
        <v>29</v>
      </c>
      <c r="C7249" t="s">
        <v>44</v>
      </c>
      <c r="D7249" t="s">
        <v>237</v>
      </c>
      <c r="E7249" t="s">
        <v>46</v>
      </c>
      <c r="F7249" t="s">
        <v>83</v>
      </c>
      <c r="G7249">
        <v>64</v>
      </c>
      <c r="H7249">
        <v>418902</v>
      </c>
      <c r="I7249" t="s">
        <v>34</v>
      </c>
      <c r="J7249" s="3">
        <v>44771</v>
      </c>
      <c r="K7249">
        <v>1000</v>
      </c>
      <c r="L7249" t="s">
        <v>28788</v>
      </c>
      <c r="M7249" t="s">
        <v>487</v>
      </c>
      <c r="N7249" t="s">
        <v>28789</v>
      </c>
      <c r="O7249" t="s">
        <v>28790</v>
      </c>
      <c r="P7249" t="s">
        <v>71</v>
      </c>
      <c r="Q7249">
        <v>17</v>
      </c>
      <c r="R7249" t="s">
        <v>88</v>
      </c>
      <c r="S7249" t="s">
        <v>118</v>
      </c>
      <c r="T7249">
        <v>92036</v>
      </c>
      <c r="U7249" s="1">
        <v>45421</v>
      </c>
      <c r="V7249" t="s">
        <v>140</v>
      </c>
      <c r="W7249">
        <v>760011</v>
      </c>
      <c r="X7249" t="s">
        <v>28791</v>
      </c>
      <c r="Y7249">
        <v>555</v>
      </c>
      <c r="Z7249">
        <v>1937</v>
      </c>
      <c r="AA7249">
        <v>8</v>
      </c>
      <c r="AB7249">
        <v>6198.4000000000015</v>
      </c>
      <c r="AC7249">
        <f>Table1_1[[#This Row],[Price]]*Table1_1[[#This Row],[Quantity]]</f>
        <v>15496</v>
      </c>
    </row>
    <row r="7250" spans="1:29" x14ac:dyDescent="0.3">
      <c r="A7250" t="s">
        <v>28</v>
      </c>
      <c r="B7250" t="s">
        <v>29</v>
      </c>
      <c r="C7250" t="s">
        <v>30</v>
      </c>
      <c r="D7250" t="s">
        <v>163</v>
      </c>
      <c r="E7250" t="s">
        <v>32</v>
      </c>
      <c r="F7250" t="s">
        <v>33</v>
      </c>
      <c r="G7250">
        <v>95</v>
      </c>
      <c r="H7250">
        <v>400073</v>
      </c>
      <c r="I7250" t="s">
        <v>58</v>
      </c>
      <c r="J7250" s="3">
        <v>44885</v>
      </c>
      <c r="K7250">
        <v>1300</v>
      </c>
      <c r="L7250" t="s">
        <v>28792</v>
      </c>
      <c r="M7250" t="s">
        <v>654</v>
      </c>
      <c r="N7250" t="s">
        <v>28793</v>
      </c>
      <c r="O7250" t="s">
        <v>28794</v>
      </c>
      <c r="P7250" t="s">
        <v>51</v>
      </c>
      <c r="Q7250">
        <v>3</v>
      </c>
      <c r="R7250" t="s">
        <v>40</v>
      </c>
      <c r="S7250" t="s">
        <v>41</v>
      </c>
      <c r="T7250">
        <v>15912</v>
      </c>
      <c r="U7250" s="1">
        <v>45495</v>
      </c>
      <c r="V7250" t="s">
        <v>126</v>
      </c>
      <c r="W7250">
        <v>839926</v>
      </c>
      <c r="X7250" t="s">
        <v>28795</v>
      </c>
      <c r="Y7250">
        <v>363</v>
      </c>
      <c r="Z7250">
        <v>2491</v>
      </c>
      <c r="AA7250">
        <v>4</v>
      </c>
      <c r="AB7250">
        <v>3985.6000000000004</v>
      </c>
      <c r="AC7250">
        <f>Table1_1[[#This Row],[Price]]*Table1_1[[#This Row],[Quantity]]</f>
        <v>9964</v>
      </c>
    </row>
    <row r="7251" spans="1:29" x14ac:dyDescent="0.3">
      <c r="A7251" t="s">
        <v>28</v>
      </c>
      <c r="B7251" t="s">
        <v>29</v>
      </c>
      <c r="C7251" t="s">
        <v>193</v>
      </c>
      <c r="D7251" t="s">
        <v>338</v>
      </c>
      <c r="E7251" t="s">
        <v>32</v>
      </c>
      <c r="F7251" t="s">
        <v>355</v>
      </c>
      <c r="G7251">
        <v>85</v>
      </c>
      <c r="H7251">
        <v>403937</v>
      </c>
      <c r="I7251" t="s">
        <v>58</v>
      </c>
      <c r="J7251" s="3">
        <v>44286</v>
      </c>
      <c r="K7251">
        <v>800</v>
      </c>
      <c r="L7251" t="s">
        <v>28797</v>
      </c>
      <c r="M7251" t="s">
        <v>200</v>
      </c>
      <c r="N7251" t="s">
        <v>28798</v>
      </c>
      <c r="O7251">
        <v>-3150</v>
      </c>
      <c r="P7251" t="s">
        <v>87</v>
      </c>
      <c r="Q7251">
        <v>13</v>
      </c>
      <c r="R7251" t="s">
        <v>88</v>
      </c>
      <c r="S7251" t="s">
        <v>79</v>
      </c>
      <c r="T7251">
        <v>15958</v>
      </c>
      <c r="U7251" s="1">
        <v>45380</v>
      </c>
      <c r="V7251" t="s">
        <v>72</v>
      </c>
      <c r="W7251">
        <v>837444</v>
      </c>
      <c r="X7251" t="s">
        <v>28799</v>
      </c>
      <c r="Y7251">
        <v>888</v>
      </c>
      <c r="Z7251">
        <v>978</v>
      </c>
      <c r="AA7251">
        <v>2</v>
      </c>
      <c r="AB7251">
        <v>782.40000000000009</v>
      </c>
      <c r="AC7251">
        <f>Table1_1[[#This Row],[Price]]*Table1_1[[#This Row],[Quantity]]</f>
        <v>1956</v>
      </c>
    </row>
    <row r="7252" spans="1:29" x14ac:dyDescent="0.3">
      <c r="A7252" t="s">
        <v>28</v>
      </c>
      <c r="B7252" t="s">
        <v>29</v>
      </c>
      <c r="C7252" t="s">
        <v>193</v>
      </c>
      <c r="D7252" t="s">
        <v>616</v>
      </c>
      <c r="E7252" t="s">
        <v>32</v>
      </c>
      <c r="F7252" t="s">
        <v>135</v>
      </c>
      <c r="G7252">
        <v>67</v>
      </c>
      <c r="H7252">
        <v>431301</v>
      </c>
      <c r="I7252" t="s">
        <v>58</v>
      </c>
      <c r="J7252" s="3">
        <v>44681</v>
      </c>
      <c r="K7252">
        <v>800</v>
      </c>
      <c r="L7252" t="s">
        <v>28800</v>
      </c>
      <c r="M7252" t="s">
        <v>1356</v>
      </c>
      <c r="N7252" t="s">
        <v>28801</v>
      </c>
      <c r="O7252" t="s">
        <v>28802</v>
      </c>
      <c r="P7252" t="s">
        <v>51</v>
      </c>
      <c r="Q7252">
        <v>17</v>
      </c>
      <c r="R7252" t="s">
        <v>40</v>
      </c>
      <c r="S7252" t="s">
        <v>79</v>
      </c>
      <c r="T7252">
        <v>20490</v>
      </c>
      <c r="U7252" s="1">
        <v>45584</v>
      </c>
      <c r="V7252" t="s">
        <v>155</v>
      </c>
      <c r="W7252">
        <v>208770</v>
      </c>
      <c r="X7252" t="s">
        <v>28803</v>
      </c>
      <c r="Y7252">
        <v>279</v>
      </c>
      <c r="Z7252">
        <v>891</v>
      </c>
      <c r="AA7252">
        <v>3</v>
      </c>
      <c r="AB7252">
        <v>1069.2</v>
      </c>
      <c r="AC7252">
        <f>Table1_1[[#This Row],[Price]]*Table1_1[[#This Row],[Quantity]]</f>
        <v>2673</v>
      </c>
    </row>
    <row r="7253" spans="1:29" x14ac:dyDescent="0.3">
      <c r="A7253" t="s">
        <v>28</v>
      </c>
      <c r="B7253" t="s">
        <v>29</v>
      </c>
      <c r="C7253" t="s">
        <v>30</v>
      </c>
      <c r="D7253" t="s">
        <v>31</v>
      </c>
      <c r="E7253" t="s">
        <v>46</v>
      </c>
      <c r="F7253" t="s">
        <v>175</v>
      </c>
      <c r="G7253">
        <v>31</v>
      </c>
      <c r="H7253">
        <v>428610</v>
      </c>
      <c r="I7253" t="s">
        <v>58</v>
      </c>
      <c r="J7253" s="3">
        <v>44475</v>
      </c>
      <c r="K7253">
        <v>1100</v>
      </c>
      <c r="L7253" t="s">
        <v>28804</v>
      </c>
      <c r="M7253" t="s">
        <v>869</v>
      </c>
      <c r="N7253" t="s">
        <v>28805</v>
      </c>
      <c r="O7253" t="s">
        <v>28806</v>
      </c>
      <c r="P7253" t="s">
        <v>71</v>
      </c>
      <c r="Q7253">
        <v>15</v>
      </c>
      <c r="R7253" t="s">
        <v>40</v>
      </c>
      <c r="S7253" t="s">
        <v>63</v>
      </c>
      <c r="T7253">
        <v>52369</v>
      </c>
      <c r="U7253" s="1">
        <v>45567</v>
      </c>
      <c r="V7253" t="s">
        <v>155</v>
      </c>
      <c r="W7253">
        <v>822474</v>
      </c>
      <c r="X7253" t="s">
        <v>28807</v>
      </c>
      <c r="Y7253">
        <v>397</v>
      </c>
      <c r="Z7253">
        <v>1308</v>
      </c>
      <c r="AA7253">
        <v>3</v>
      </c>
      <c r="AB7253">
        <v>1569.6000000000001</v>
      </c>
      <c r="AC7253">
        <f>Table1_1[[#This Row],[Price]]*Table1_1[[#This Row],[Quantity]]</f>
        <v>3924</v>
      </c>
    </row>
    <row r="7254" spans="1:29" x14ac:dyDescent="0.3">
      <c r="A7254" t="s">
        <v>28</v>
      </c>
      <c r="B7254" t="s">
        <v>29</v>
      </c>
      <c r="C7254" t="s">
        <v>148</v>
      </c>
      <c r="D7254" t="s">
        <v>421</v>
      </c>
      <c r="E7254" t="s">
        <v>46</v>
      </c>
      <c r="F7254" t="s">
        <v>47</v>
      </c>
      <c r="G7254">
        <v>75</v>
      </c>
      <c r="H7254">
        <v>434567</v>
      </c>
      <c r="I7254" t="s">
        <v>58</v>
      </c>
      <c r="J7254" s="3">
        <v>45494</v>
      </c>
      <c r="K7254">
        <v>1000</v>
      </c>
      <c r="L7254" t="s">
        <v>28808</v>
      </c>
      <c r="M7254" t="s">
        <v>568</v>
      </c>
      <c r="N7254" t="s">
        <v>28809</v>
      </c>
      <c r="O7254" t="s">
        <v>28810</v>
      </c>
      <c r="P7254" t="s">
        <v>39</v>
      </c>
      <c r="Q7254">
        <v>15</v>
      </c>
      <c r="R7254" t="s">
        <v>88</v>
      </c>
      <c r="S7254" t="s">
        <v>79</v>
      </c>
      <c r="T7254">
        <v>78989</v>
      </c>
      <c r="U7254" s="1">
        <v>45353</v>
      </c>
      <c r="V7254" t="s">
        <v>72</v>
      </c>
      <c r="W7254">
        <v>595102</v>
      </c>
      <c r="X7254" t="s">
        <v>28811</v>
      </c>
      <c r="Y7254">
        <v>292</v>
      </c>
      <c r="Z7254">
        <v>2623</v>
      </c>
      <c r="AA7254">
        <v>2</v>
      </c>
      <c r="AB7254">
        <v>2098.4</v>
      </c>
      <c r="AC7254">
        <f>Table1_1[[#This Row],[Price]]*Table1_1[[#This Row],[Quantity]]</f>
        <v>5246</v>
      </c>
    </row>
    <row r="7255" spans="1:29" x14ac:dyDescent="0.3">
      <c r="A7255" t="s">
        <v>28</v>
      </c>
      <c r="B7255" t="s">
        <v>29</v>
      </c>
      <c r="C7255" t="s">
        <v>66</v>
      </c>
      <c r="D7255" t="s">
        <v>55</v>
      </c>
      <c r="E7255" t="s">
        <v>56</v>
      </c>
      <c r="F7255" t="s">
        <v>135</v>
      </c>
      <c r="G7255">
        <v>25</v>
      </c>
      <c r="H7255">
        <v>416558</v>
      </c>
      <c r="I7255" t="s">
        <v>58</v>
      </c>
      <c r="J7255" s="3">
        <v>44528</v>
      </c>
      <c r="K7255">
        <v>1300</v>
      </c>
      <c r="L7255" t="s">
        <v>28812</v>
      </c>
      <c r="M7255" t="s">
        <v>2124</v>
      </c>
      <c r="N7255" t="s">
        <v>28813</v>
      </c>
      <c r="O7255" t="s">
        <v>28814</v>
      </c>
      <c r="P7255" t="s">
        <v>39</v>
      </c>
      <c r="Q7255">
        <v>14</v>
      </c>
      <c r="R7255" t="s">
        <v>40</v>
      </c>
      <c r="S7255" t="s">
        <v>63</v>
      </c>
      <c r="T7255">
        <v>78779</v>
      </c>
      <c r="U7255" s="1">
        <v>45527</v>
      </c>
      <c r="V7255" t="s">
        <v>64</v>
      </c>
      <c r="W7255">
        <v>207591</v>
      </c>
      <c r="X7255" t="s">
        <v>28815</v>
      </c>
      <c r="Y7255">
        <v>933</v>
      </c>
      <c r="Z7255">
        <v>2753</v>
      </c>
      <c r="AA7255">
        <v>1</v>
      </c>
      <c r="AB7255">
        <v>1101.2</v>
      </c>
      <c r="AC7255">
        <f>Table1_1[[#This Row],[Price]]*Table1_1[[#This Row],[Quantity]]</f>
        <v>2753</v>
      </c>
    </row>
    <row r="7256" spans="1:29" x14ac:dyDescent="0.3">
      <c r="A7256" t="s">
        <v>28</v>
      </c>
      <c r="B7256" t="s">
        <v>29</v>
      </c>
      <c r="C7256" t="s">
        <v>54</v>
      </c>
      <c r="D7256" t="s">
        <v>566</v>
      </c>
      <c r="E7256" t="s">
        <v>56</v>
      </c>
      <c r="F7256" t="s">
        <v>83</v>
      </c>
      <c r="G7256">
        <v>80</v>
      </c>
      <c r="H7256">
        <v>408047</v>
      </c>
      <c r="I7256" t="s">
        <v>34</v>
      </c>
      <c r="J7256" s="3">
        <v>44292</v>
      </c>
      <c r="K7256">
        <v>1400</v>
      </c>
      <c r="L7256" t="s">
        <v>28816</v>
      </c>
      <c r="M7256" t="s">
        <v>76</v>
      </c>
      <c r="N7256" t="s">
        <v>28817</v>
      </c>
      <c r="O7256">
        <v>7275962973</v>
      </c>
      <c r="P7256" t="s">
        <v>51</v>
      </c>
      <c r="Q7256">
        <v>5</v>
      </c>
      <c r="R7256" t="s">
        <v>40</v>
      </c>
      <c r="S7256" t="s">
        <v>118</v>
      </c>
      <c r="T7256">
        <v>12904</v>
      </c>
      <c r="U7256" s="1">
        <v>45341</v>
      </c>
      <c r="V7256" t="s">
        <v>119</v>
      </c>
      <c r="W7256">
        <v>882036</v>
      </c>
      <c r="X7256" t="s">
        <v>28818</v>
      </c>
      <c r="Y7256">
        <v>370</v>
      </c>
      <c r="Z7256">
        <v>835</v>
      </c>
      <c r="AA7256">
        <v>2</v>
      </c>
      <c r="AB7256">
        <v>668</v>
      </c>
      <c r="AC7256">
        <f>Table1_1[[#This Row],[Price]]*Table1_1[[#This Row],[Quantity]]</f>
        <v>1670</v>
      </c>
    </row>
    <row r="7257" spans="1:29" x14ac:dyDescent="0.3">
      <c r="A7257" t="s">
        <v>28</v>
      </c>
      <c r="B7257" t="s">
        <v>29</v>
      </c>
      <c r="C7257" t="s">
        <v>91</v>
      </c>
      <c r="D7257" t="s">
        <v>98</v>
      </c>
      <c r="E7257" t="s">
        <v>46</v>
      </c>
      <c r="F7257" t="s">
        <v>175</v>
      </c>
      <c r="G7257">
        <v>79</v>
      </c>
      <c r="H7257">
        <v>426122</v>
      </c>
      <c r="I7257" t="s">
        <v>34</v>
      </c>
      <c r="J7257" s="3">
        <v>43832</v>
      </c>
      <c r="K7257">
        <v>1400</v>
      </c>
      <c r="L7257" t="s">
        <v>28819</v>
      </c>
      <c r="M7257" t="s">
        <v>276</v>
      </c>
      <c r="N7257" t="s">
        <v>28820</v>
      </c>
      <c r="O7257">
        <v>9006275975</v>
      </c>
      <c r="P7257" t="s">
        <v>39</v>
      </c>
      <c r="Q7257">
        <v>9</v>
      </c>
      <c r="R7257" t="s">
        <v>88</v>
      </c>
      <c r="S7257" t="s">
        <v>79</v>
      </c>
      <c r="T7257">
        <v>19289</v>
      </c>
      <c r="U7257" s="1">
        <v>45328</v>
      </c>
      <c r="V7257" t="s">
        <v>119</v>
      </c>
      <c r="W7257">
        <v>855236</v>
      </c>
      <c r="X7257" t="s">
        <v>28821</v>
      </c>
      <c r="Y7257">
        <v>251</v>
      </c>
      <c r="Z7257">
        <v>2689</v>
      </c>
      <c r="AA7257">
        <v>6</v>
      </c>
      <c r="AB7257">
        <v>6453.6</v>
      </c>
      <c r="AC7257">
        <f>Table1_1[[#This Row],[Price]]*Table1_1[[#This Row],[Quantity]]</f>
        <v>16134</v>
      </c>
    </row>
    <row r="7258" spans="1:29" x14ac:dyDescent="0.3">
      <c r="A7258" t="s">
        <v>28</v>
      </c>
      <c r="B7258" t="s">
        <v>29</v>
      </c>
      <c r="C7258" t="s">
        <v>157</v>
      </c>
      <c r="D7258" t="s">
        <v>364</v>
      </c>
      <c r="E7258" t="s">
        <v>46</v>
      </c>
      <c r="F7258" t="s">
        <v>150</v>
      </c>
      <c r="G7258">
        <v>72</v>
      </c>
      <c r="H7258">
        <v>432126</v>
      </c>
      <c r="I7258" t="s">
        <v>58</v>
      </c>
      <c r="J7258" s="3">
        <v>45063</v>
      </c>
      <c r="K7258">
        <v>800</v>
      </c>
      <c r="L7258" t="s">
        <v>28822</v>
      </c>
      <c r="M7258" t="s">
        <v>496</v>
      </c>
      <c r="N7258" t="s">
        <v>28823</v>
      </c>
      <c r="O7258" t="s">
        <v>28824</v>
      </c>
      <c r="P7258" t="s">
        <v>87</v>
      </c>
      <c r="Q7258">
        <v>16</v>
      </c>
      <c r="R7258" t="s">
        <v>40</v>
      </c>
      <c r="S7258" t="s">
        <v>41</v>
      </c>
      <c r="T7258">
        <v>51978</v>
      </c>
      <c r="U7258" s="1">
        <v>45368</v>
      </c>
      <c r="V7258" t="s">
        <v>72</v>
      </c>
      <c r="W7258">
        <v>116641</v>
      </c>
      <c r="X7258" t="s">
        <v>28825</v>
      </c>
      <c r="Y7258">
        <v>218</v>
      </c>
      <c r="Z7258">
        <v>2705</v>
      </c>
      <c r="AA7258">
        <v>8</v>
      </c>
      <c r="AB7258">
        <v>8656</v>
      </c>
      <c r="AC7258">
        <f>Table1_1[[#This Row],[Price]]*Table1_1[[#This Row],[Quantity]]</f>
        <v>21640</v>
      </c>
    </row>
    <row r="7259" spans="1:29" x14ac:dyDescent="0.3">
      <c r="A7259" t="s">
        <v>28</v>
      </c>
      <c r="B7259" t="s">
        <v>29</v>
      </c>
      <c r="C7259" t="s">
        <v>91</v>
      </c>
      <c r="D7259" t="s">
        <v>142</v>
      </c>
      <c r="E7259" t="s">
        <v>56</v>
      </c>
      <c r="F7259" t="s">
        <v>150</v>
      </c>
      <c r="G7259">
        <v>97</v>
      </c>
      <c r="H7259">
        <v>435187</v>
      </c>
      <c r="I7259" t="s">
        <v>34</v>
      </c>
      <c r="J7259" s="3">
        <v>44513</v>
      </c>
      <c r="K7259">
        <v>1400</v>
      </c>
      <c r="L7259" t="s">
        <v>28826</v>
      </c>
      <c r="M7259" t="s">
        <v>68</v>
      </c>
      <c r="N7259" t="s">
        <v>28827</v>
      </c>
      <c r="O7259" t="s">
        <v>28828</v>
      </c>
      <c r="P7259" t="s">
        <v>71</v>
      </c>
      <c r="Q7259">
        <v>16</v>
      </c>
      <c r="R7259" t="s">
        <v>88</v>
      </c>
      <c r="S7259" t="s">
        <v>118</v>
      </c>
      <c r="T7259">
        <v>38333</v>
      </c>
      <c r="U7259" s="1">
        <v>45424</v>
      </c>
      <c r="V7259" t="s">
        <v>140</v>
      </c>
      <c r="W7259">
        <v>690340</v>
      </c>
      <c r="X7259" t="s">
        <v>28829</v>
      </c>
      <c r="Y7259">
        <v>455</v>
      </c>
      <c r="Z7259">
        <v>1018</v>
      </c>
      <c r="AA7259">
        <v>1</v>
      </c>
      <c r="AB7259">
        <v>407.20000000000005</v>
      </c>
      <c r="AC7259">
        <f>Table1_1[[#This Row],[Price]]*Table1_1[[#This Row],[Quantity]]</f>
        <v>1018</v>
      </c>
    </row>
    <row r="7260" spans="1:29" x14ac:dyDescent="0.3">
      <c r="A7260" t="s">
        <v>28</v>
      </c>
      <c r="B7260" t="s">
        <v>29</v>
      </c>
      <c r="C7260" t="s">
        <v>193</v>
      </c>
      <c r="D7260" t="s">
        <v>467</v>
      </c>
      <c r="E7260" t="s">
        <v>56</v>
      </c>
      <c r="F7260" t="s">
        <v>113</v>
      </c>
      <c r="G7260">
        <v>59</v>
      </c>
      <c r="H7260">
        <v>404561</v>
      </c>
      <c r="I7260" t="s">
        <v>58</v>
      </c>
      <c r="J7260" s="3">
        <v>44335</v>
      </c>
      <c r="K7260">
        <v>1100</v>
      </c>
      <c r="L7260" t="s">
        <v>28831</v>
      </c>
      <c r="M7260" t="s">
        <v>1007</v>
      </c>
      <c r="N7260" t="s">
        <v>28832</v>
      </c>
      <c r="O7260" t="s">
        <v>28833</v>
      </c>
      <c r="P7260" t="s">
        <v>87</v>
      </c>
      <c r="Q7260">
        <v>20</v>
      </c>
      <c r="R7260" t="s">
        <v>40</v>
      </c>
      <c r="S7260" t="s">
        <v>79</v>
      </c>
      <c r="T7260">
        <v>61717</v>
      </c>
      <c r="U7260" s="1">
        <v>45303</v>
      </c>
      <c r="V7260" t="s">
        <v>111</v>
      </c>
      <c r="W7260">
        <v>452261</v>
      </c>
      <c r="X7260" t="s">
        <v>28834</v>
      </c>
      <c r="Y7260">
        <v>802</v>
      </c>
      <c r="Z7260">
        <v>2901</v>
      </c>
      <c r="AA7260">
        <v>3</v>
      </c>
      <c r="AB7260">
        <v>3481.2000000000003</v>
      </c>
      <c r="AC7260">
        <f>Table1_1[[#This Row],[Price]]*Table1_1[[#This Row],[Quantity]]</f>
        <v>8703</v>
      </c>
    </row>
    <row r="7261" spans="1:29" x14ac:dyDescent="0.3">
      <c r="A7261" t="s">
        <v>28</v>
      </c>
      <c r="B7261" t="s">
        <v>29</v>
      </c>
      <c r="C7261" t="s">
        <v>30</v>
      </c>
      <c r="D7261" t="s">
        <v>349</v>
      </c>
      <c r="E7261" t="s">
        <v>32</v>
      </c>
      <c r="F7261" t="s">
        <v>106</v>
      </c>
      <c r="G7261">
        <v>97</v>
      </c>
      <c r="H7261">
        <v>403697</v>
      </c>
      <c r="I7261" t="s">
        <v>34</v>
      </c>
      <c r="J7261" s="3">
        <v>45120</v>
      </c>
      <c r="K7261">
        <v>950</v>
      </c>
      <c r="L7261" t="s">
        <v>28835</v>
      </c>
      <c r="M7261" t="s">
        <v>36</v>
      </c>
      <c r="N7261" t="s">
        <v>28836</v>
      </c>
      <c r="O7261" t="s">
        <v>28837</v>
      </c>
      <c r="P7261" t="s">
        <v>51</v>
      </c>
      <c r="Q7261">
        <v>4</v>
      </c>
      <c r="R7261" t="s">
        <v>88</v>
      </c>
      <c r="S7261" t="s">
        <v>63</v>
      </c>
      <c r="T7261">
        <v>85148</v>
      </c>
      <c r="U7261" s="1">
        <v>45476</v>
      </c>
      <c r="V7261" t="s">
        <v>126</v>
      </c>
      <c r="W7261">
        <v>487099</v>
      </c>
      <c r="X7261" t="s">
        <v>28838</v>
      </c>
      <c r="Y7261">
        <v>526</v>
      </c>
      <c r="Z7261">
        <v>1154</v>
      </c>
      <c r="AA7261">
        <v>1</v>
      </c>
      <c r="AB7261">
        <v>461.6</v>
      </c>
      <c r="AC7261">
        <f>Table1_1[[#This Row],[Price]]*Table1_1[[#This Row],[Quantity]]</f>
        <v>1154</v>
      </c>
    </row>
    <row r="7262" spans="1:29" x14ac:dyDescent="0.3">
      <c r="A7262" t="s">
        <v>28</v>
      </c>
      <c r="B7262" t="s">
        <v>29</v>
      </c>
      <c r="C7262" t="s">
        <v>148</v>
      </c>
      <c r="D7262" t="s">
        <v>349</v>
      </c>
      <c r="E7262" t="s">
        <v>56</v>
      </c>
      <c r="F7262" t="s">
        <v>106</v>
      </c>
      <c r="G7262">
        <v>97</v>
      </c>
      <c r="H7262">
        <v>405175</v>
      </c>
      <c r="I7262" t="s">
        <v>34</v>
      </c>
      <c r="J7262" s="3">
        <v>45573</v>
      </c>
      <c r="K7262">
        <v>800</v>
      </c>
      <c r="L7262" t="s">
        <v>28839</v>
      </c>
      <c r="M7262" t="s">
        <v>417</v>
      </c>
      <c r="N7262" t="s">
        <v>28840</v>
      </c>
      <c r="O7262" t="s">
        <v>28841</v>
      </c>
      <c r="P7262" t="s">
        <v>87</v>
      </c>
      <c r="Q7262">
        <v>18</v>
      </c>
      <c r="R7262" t="s">
        <v>88</v>
      </c>
      <c r="S7262" t="s">
        <v>118</v>
      </c>
      <c r="T7262">
        <v>48108</v>
      </c>
      <c r="U7262" s="1">
        <v>45374</v>
      </c>
      <c r="V7262" t="s">
        <v>72</v>
      </c>
      <c r="W7262">
        <v>595818</v>
      </c>
      <c r="X7262" t="s">
        <v>28842</v>
      </c>
      <c r="Y7262">
        <v>784</v>
      </c>
      <c r="Z7262">
        <v>1365</v>
      </c>
      <c r="AA7262">
        <v>8</v>
      </c>
      <c r="AB7262">
        <v>4368</v>
      </c>
      <c r="AC7262">
        <f>Table1_1[[#This Row],[Price]]*Table1_1[[#This Row],[Quantity]]</f>
        <v>10920</v>
      </c>
    </row>
    <row r="7263" spans="1:29" x14ac:dyDescent="0.3">
      <c r="A7263" t="s">
        <v>28</v>
      </c>
      <c r="B7263" t="s">
        <v>29</v>
      </c>
      <c r="C7263" t="s">
        <v>148</v>
      </c>
      <c r="D7263" t="s">
        <v>511</v>
      </c>
      <c r="E7263" t="s">
        <v>32</v>
      </c>
      <c r="F7263" t="s">
        <v>113</v>
      </c>
      <c r="G7263">
        <v>18</v>
      </c>
      <c r="H7263">
        <v>426000</v>
      </c>
      <c r="I7263" t="s">
        <v>58</v>
      </c>
      <c r="J7263" s="3">
        <v>45252</v>
      </c>
      <c r="K7263">
        <v>1300</v>
      </c>
      <c r="L7263" t="s">
        <v>28843</v>
      </c>
      <c r="M7263" t="s">
        <v>596</v>
      </c>
      <c r="N7263" t="s">
        <v>28844</v>
      </c>
      <c r="O7263" t="s">
        <v>28845</v>
      </c>
      <c r="P7263" t="s">
        <v>87</v>
      </c>
      <c r="Q7263">
        <v>4</v>
      </c>
      <c r="R7263" t="s">
        <v>40</v>
      </c>
      <c r="S7263" t="s">
        <v>118</v>
      </c>
      <c r="T7263">
        <v>50934</v>
      </c>
      <c r="U7263" s="1">
        <v>45556</v>
      </c>
      <c r="V7263" t="s">
        <v>180</v>
      </c>
      <c r="W7263">
        <v>863818</v>
      </c>
      <c r="X7263" t="s">
        <v>28846</v>
      </c>
      <c r="Y7263">
        <v>229</v>
      </c>
      <c r="Z7263">
        <v>2093</v>
      </c>
      <c r="AA7263">
        <v>2</v>
      </c>
      <c r="AB7263">
        <v>1674.4</v>
      </c>
      <c r="AC7263">
        <f>Table1_1[[#This Row],[Price]]*Table1_1[[#This Row],[Quantity]]</f>
        <v>4186</v>
      </c>
    </row>
    <row r="7264" spans="1:29" x14ac:dyDescent="0.3">
      <c r="A7264" t="s">
        <v>28</v>
      </c>
      <c r="B7264" t="s">
        <v>29</v>
      </c>
      <c r="C7264" t="s">
        <v>30</v>
      </c>
      <c r="D7264" t="s">
        <v>220</v>
      </c>
      <c r="E7264" t="s">
        <v>46</v>
      </c>
      <c r="F7264" t="s">
        <v>47</v>
      </c>
      <c r="G7264">
        <v>97</v>
      </c>
      <c r="H7264">
        <v>439808</v>
      </c>
      <c r="I7264" t="s">
        <v>58</v>
      </c>
      <c r="J7264" s="3">
        <v>44167</v>
      </c>
      <c r="K7264">
        <v>1100</v>
      </c>
      <c r="L7264" t="s">
        <v>28847</v>
      </c>
      <c r="M7264" t="s">
        <v>334</v>
      </c>
      <c r="N7264" t="s">
        <v>28848</v>
      </c>
      <c r="O7264" t="s">
        <v>28849</v>
      </c>
      <c r="P7264" t="s">
        <v>87</v>
      </c>
      <c r="Q7264">
        <v>16</v>
      </c>
      <c r="R7264" t="s">
        <v>88</v>
      </c>
      <c r="S7264" t="s">
        <v>63</v>
      </c>
      <c r="T7264">
        <v>43418</v>
      </c>
      <c r="U7264" s="1">
        <v>45367</v>
      </c>
      <c r="V7264" t="s">
        <v>72</v>
      </c>
      <c r="W7264">
        <v>602985</v>
      </c>
      <c r="X7264" t="s">
        <v>28850</v>
      </c>
      <c r="Y7264">
        <v>574</v>
      </c>
      <c r="Z7264">
        <v>1874</v>
      </c>
      <c r="AA7264">
        <v>4</v>
      </c>
      <c r="AB7264">
        <v>2998.4</v>
      </c>
      <c r="AC7264">
        <f>Table1_1[[#This Row],[Price]]*Table1_1[[#This Row],[Quantity]]</f>
        <v>7496</v>
      </c>
    </row>
    <row r="7265" spans="1:29" x14ac:dyDescent="0.3">
      <c r="A7265" t="s">
        <v>28</v>
      </c>
      <c r="B7265" t="s">
        <v>29</v>
      </c>
      <c r="C7265" t="s">
        <v>148</v>
      </c>
      <c r="D7265" t="s">
        <v>163</v>
      </c>
      <c r="E7265" t="s">
        <v>46</v>
      </c>
      <c r="F7265" t="s">
        <v>99</v>
      </c>
      <c r="G7265">
        <v>38</v>
      </c>
      <c r="H7265">
        <v>422076</v>
      </c>
      <c r="I7265" t="s">
        <v>34</v>
      </c>
      <c r="J7265" s="3">
        <v>43847</v>
      </c>
      <c r="K7265">
        <v>1000</v>
      </c>
      <c r="L7265" t="s">
        <v>28851</v>
      </c>
      <c r="M7265" t="s">
        <v>94</v>
      </c>
      <c r="N7265" t="s">
        <v>28852</v>
      </c>
      <c r="O7265" t="s">
        <v>28853</v>
      </c>
      <c r="P7265" t="s">
        <v>39</v>
      </c>
      <c r="Q7265">
        <v>3</v>
      </c>
      <c r="R7265" t="s">
        <v>88</v>
      </c>
      <c r="S7265" t="s">
        <v>79</v>
      </c>
      <c r="T7265">
        <v>64237</v>
      </c>
      <c r="U7265" s="1">
        <v>45577</v>
      </c>
      <c r="V7265" t="s">
        <v>155</v>
      </c>
      <c r="W7265">
        <v>291291</v>
      </c>
      <c r="X7265" t="s">
        <v>28854</v>
      </c>
      <c r="Y7265">
        <v>415</v>
      </c>
      <c r="Z7265">
        <v>1823</v>
      </c>
      <c r="AA7265">
        <v>6</v>
      </c>
      <c r="AB7265">
        <v>4375.2</v>
      </c>
      <c r="AC7265">
        <f>Table1_1[[#This Row],[Price]]*Table1_1[[#This Row],[Quantity]]</f>
        <v>10938</v>
      </c>
    </row>
    <row r="7266" spans="1:29" x14ac:dyDescent="0.3">
      <c r="A7266" t="s">
        <v>28</v>
      </c>
      <c r="B7266" t="s">
        <v>29</v>
      </c>
      <c r="C7266" t="s">
        <v>148</v>
      </c>
      <c r="D7266" t="s">
        <v>45</v>
      </c>
      <c r="E7266" t="s">
        <v>56</v>
      </c>
      <c r="F7266" t="s">
        <v>150</v>
      </c>
      <c r="G7266">
        <v>9</v>
      </c>
      <c r="H7266">
        <v>436757</v>
      </c>
      <c r="I7266" t="s">
        <v>58</v>
      </c>
      <c r="J7266" s="3">
        <v>45140</v>
      </c>
      <c r="K7266">
        <v>1100</v>
      </c>
      <c r="L7266" t="s">
        <v>28855</v>
      </c>
      <c r="M7266" t="s">
        <v>159</v>
      </c>
      <c r="N7266" t="s">
        <v>28856</v>
      </c>
      <c r="O7266" t="s">
        <v>28857</v>
      </c>
      <c r="P7266" t="s">
        <v>71</v>
      </c>
      <c r="Q7266">
        <v>14</v>
      </c>
      <c r="R7266" t="s">
        <v>88</v>
      </c>
      <c r="S7266" t="s">
        <v>79</v>
      </c>
      <c r="T7266">
        <v>70801</v>
      </c>
      <c r="U7266" s="1">
        <v>45582</v>
      </c>
      <c r="V7266" t="s">
        <v>155</v>
      </c>
      <c r="W7266">
        <v>976717</v>
      </c>
      <c r="X7266" t="s">
        <v>8385</v>
      </c>
      <c r="Y7266">
        <v>717</v>
      </c>
      <c r="Z7266">
        <v>2339</v>
      </c>
      <c r="AA7266">
        <v>5</v>
      </c>
      <c r="AB7266">
        <v>4678</v>
      </c>
      <c r="AC7266">
        <f>Table1_1[[#This Row],[Price]]*Table1_1[[#This Row],[Quantity]]</f>
        <v>11695</v>
      </c>
    </row>
    <row r="7267" spans="1:29" x14ac:dyDescent="0.3">
      <c r="A7267" t="s">
        <v>28</v>
      </c>
      <c r="B7267" t="s">
        <v>29</v>
      </c>
      <c r="C7267" t="s">
        <v>148</v>
      </c>
      <c r="D7267" t="s">
        <v>187</v>
      </c>
      <c r="E7267" t="s">
        <v>46</v>
      </c>
      <c r="F7267" t="s">
        <v>47</v>
      </c>
      <c r="G7267">
        <v>40</v>
      </c>
      <c r="H7267">
        <v>412996</v>
      </c>
      <c r="I7267" t="s">
        <v>58</v>
      </c>
      <c r="J7267" s="3">
        <v>45376</v>
      </c>
      <c r="K7267">
        <v>950</v>
      </c>
      <c r="L7267" t="s">
        <v>28858</v>
      </c>
      <c r="M7267" t="s">
        <v>244</v>
      </c>
      <c r="N7267" t="s">
        <v>28859</v>
      </c>
      <c r="O7267" t="s">
        <v>28860</v>
      </c>
      <c r="P7267" t="s">
        <v>39</v>
      </c>
      <c r="Q7267">
        <v>19</v>
      </c>
      <c r="R7267" t="s">
        <v>88</v>
      </c>
      <c r="S7267" t="s">
        <v>79</v>
      </c>
      <c r="T7267">
        <v>47062</v>
      </c>
      <c r="U7267" s="1">
        <v>45599</v>
      </c>
      <c r="V7267" t="s">
        <v>42</v>
      </c>
      <c r="W7267">
        <v>484057</v>
      </c>
      <c r="X7267" t="s">
        <v>28861</v>
      </c>
      <c r="Y7267">
        <v>348</v>
      </c>
      <c r="Z7267">
        <v>2472</v>
      </c>
      <c r="AA7267">
        <v>8</v>
      </c>
      <c r="AB7267">
        <v>7910.4000000000015</v>
      </c>
      <c r="AC7267">
        <f>Table1_1[[#This Row],[Price]]*Table1_1[[#This Row],[Quantity]]</f>
        <v>19776</v>
      </c>
    </row>
    <row r="7268" spans="1:29" x14ac:dyDescent="0.3">
      <c r="A7268" t="s">
        <v>28</v>
      </c>
      <c r="B7268" t="s">
        <v>29</v>
      </c>
      <c r="C7268" t="s">
        <v>66</v>
      </c>
      <c r="D7268" t="s">
        <v>170</v>
      </c>
      <c r="E7268" t="s">
        <v>56</v>
      </c>
      <c r="F7268" t="s">
        <v>355</v>
      </c>
      <c r="G7268">
        <v>16</v>
      </c>
      <c r="H7268">
        <v>438294</v>
      </c>
      <c r="I7268" t="s">
        <v>58</v>
      </c>
      <c r="J7268" s="3">
        <v>44383</v>
      </c>
      <c r="K7268">
        <v>800</v>
      </c>
      <c r="L7268" t="s">
        <v>28862</v>
      </c>
      <c r="M7268" t="s">
        <v>1291</v>
      </c>
      <c r="N7268" t="s">
        <v>28863</v>
      </c>
      <c r="O7268" t="s">
        <v>28864</v>
      </c>
      <c r="P7268" t="s">
        <v>39</v>
      </c>
      <c r="Q7268">
        <v>14</v>
      </c>
      <c r="R7268" t="s">
        <v>40</v>
      </c>
      <c r="S7268" t="s">
        <v>63</v>
      </c>
      <c r="T7268">
        <v>85875</v>
      </c>
      <c r="U7268" s="1">
        <v>45426</v>
      </c>
      <c r="V7268" t="s">
        <v>140</v>
      </c>
      <c r="W7268">
        <v>752933</v>
      </c>
      <c r="X7268" t="s">
        <v>28865</v>
      </c>
      <c r="Y7268">
        <v>315</v>
      </c>
      <c r="Z7268">
        <v>2475</v>
      </c>
      <c r="AA7268">
        <v>4</v>
      </c>
      <c r="AB7268">
        <v>3960</v>
      </c>
      <c r="AC7268">
        <f>Table1_1[[#This Row],[Price]]*Table1_1[[#This Row],[Quantity]]</f>
        <v>9900</v>
      </c>
    </row>
    <row r="7269" spans="1:29" x14ac:dyDescent="0.3">
      <c r="A7269" t="s">
        <v>28</v>
      </c>
      <c r="B7269" t="s">
        <v>29</v>
      </c>
      <c r="C7269" t="s">
        <v>66</v>
      </c>
      <c r="D7269" t="s">
        <v>611</v>
      </c>
      <c r="E7269" t="s">
        <v>32</v>
      </c>
      <c r="F7269" t="s">
        <v>175</v>
      </c>
      <c r="G7269">
        <v>70</v>
      </c>
      <c r="H7269">
        <v>414622</v>
      </c>
      <c r="I7269" t="s">
        <v>58</v>
      </c>
      <c r="J7269" s="3">
        <v>45319</v>
      </c>
      <c r="K7269">
        <v>950</v>
      </c>
      <c r="L7269" t="s">
        <v>28866</v>
      </c>
      <c r="M7269" t="s">
        <v>428</v>
      </c>
      <c r="N7269" t="s">
        <v>28867</v>
      </c>
      <c r="O7269" t="s">
        <v>28868</v>
      </c>
      <c r="P7269" t="s">
        <v>87</v>
      </c>
      <c r="Q7269">
        <v>4</v>
      </c>
      <c r="R7269" t="s">
        <v>40</v>
      </c>
      <c r="S7269" t="s">
        <v>118</v>
      </c>
      <c r="T7269">
        <v>31267</v>
      </c>
      <c r="U7269" s="1">
        <v>45469</v>
      </c>
      <c r="V7269" t="s">
        <v>52</v>
      </c>
      <c r="W7269">
        <v>239153</v>
      </c>
      <c r="X7269" t="s">
        <v>28869</v>
      </c>
      <c r="Y7269">
        <v>940</v>
      </c>
      <c r="Z7269">
        <v>1578</v>
      </c>
      <c r="AA7269">
        <v>1</v>
      </c>
      <c r="AB7269">
        <v>631.20000000000005</v>
      </c>
      <c r="AC7269">
        <f>Table1_1[[#This Row],[Price]]*Table1_1[[#This Row],[Quantity]]</f>
        <v>1578</v>
      </c>
    </row>
    <row r="7270" spans="1:29" x14ac:dyDescent="0.3">
      <c r="A7270" t="s">
        <v>28</v>
      </c>
      <c r="B7270" t="s">
        <v>29</v>
      </c>
      <c r="C7270" t="s">
        <v>91</v>
      </c>
      <c r="D7270" t="s">
        <v>621</v>
      </c>
      <c r="E7270" t="s">
        <v>46</v>
      </c>
      <c r="F7270" t="s">
        <v>33</v>
      </c>
      <c r="G7270">
        <v>53</v>
      </c>
      <c r="H7270">
        <v>430097</v>
      </c>
      <c r="I7270" t="s">
        <v>34</v>
      </c>
      <c r="J7270" s="3">
        <v>44319</v>
      </c>
      <c r="K7270">
        <v>1400</v>
      </c>
      <c r="L7270" t="s">
        <v>28870</v>
      </c>
      <c r="M7270" t="s">
        <v>269</v>
      </c>
      <c r="N7270" t="s">
        <v>28871</v>
      </c>
      <c r="O7270" t="s">
        <v>28872</v>
      </c>
      <c r="P7270" t="s">
        <v>39</v>
      </c>
      <c r="Q7270">
        <v>4</v>
      </c>
      <c r="R7270" t="s">
        <v>88</v>
      </c>
      <c r="S7270" t="s">
        <v>63</v>
      </c>
      <c r="T7270">
        <v>31789</v>
      </c>
      <c r="U7270" s="1">
        <v>45490</v>
      </c>
      <c r="V7270" t="s">
        <v>126</v>
      </c>
      <c r="W7270">
        <v>955517</v>
      </c>
      <c r="X7270" t="s">
        <v>28873</v>
      </c>
      <c r="Y7270">
        <v>620</v>
      </c>
      <c r="Z7270">
        <v>1991</v>
      </c>
      <c r="AA7270">
        <v>1</v>
      </c>
      <c r="AB7270">
        <v>796.40000000000009</v>
      </c>
      <c r="AC7270">
        <f>Table1_1[[#This Row],[Price]]*Table1_1[[#This Row],[Quantity]]</f>
        <v>1991</v>
      </c>
    </row>
    <row r="7271" spans="1:29" x14ac:dyDescent="0.3">
      <c r="A7271" t="s">
        <v>28</v>
      </c>
      <c r="B7271" t="s">
        <v>29</v>
      </c>
      <c r="C7271" t="s">
        <v>193</v>
      </c>
      <c r="D7271" t="s">
        <v>621</v>
      </c>
      <c r="E7271" t="s">
        <v>46</v>
      </c>
      <c r="F7271" t="s">
        <v>57</v>
      </c>
      <c r="G7271">
        <v>6</v>
      </c>
      <c r="H7271">
        <v>400603</v>
      </c>
      <c r="I7271" t="s">
        <v>58</v>
      </c>
      <c r="J7271" s="3">
        <v>44228</v>
      </c>
      <c r="K7271">
        <v>1100</v>
      </c>
      <c r="L7271" t="s">
        <v>18060</v>
      </c>
      <c r="M7271" t="s">
        <v>1048</v>
      </c>
      <c r="N7271" t="s">
        <v>28874</v>
      </c>
      <c r="O7271" t="s">
        <v>28875</v>
      </c>
      <c r="P7271" t="s">
        <v>71</v>
      </c>
      <c r="Q7271">
        <v>15</v>
      </c>
      <c r="R7271" t="s">
        <v>40</v>
      </c>
      <c r="S7271" t="s">
        <v>79</v>
      </c>
      <c r="T7271">
        <v>58810</v>
      </c>
      <c r="U7271" s="1">
        <v>45454</v>
      </c>
      <c r="V7271" t="s">
        <v>52</v>
      </c>
      <c r="W7271">
        <v>380007</v>
      </c>
      <c r="X7271" t="s">
        <v>13979</v>
      </c>
      <c r="Y7271">
        <v>589</v>
      </c>
      <c r="Z7271">
        <v>1654</v>
      </c>
      <c r="AA7271">
        <v>8</v>
      </c>
      <c r="AB7271">
        <v>5292.8</v>
      </c>
      <c r="AC7271">
        <f>Table1_1[[#This Row],[Price]]*Table1_1[[#This Row],[Quantity]]</f>
        <v>13232</v>
      </c>
    </row>
    <row r="7272" spans="1:29" x14ac:dyDescent="0.3">
      <c r="A7272" t="s">
        <v>28</v>
      </c>
      <c r="B7272" t="s">
        <v>29</v>
      </c>
      <c r="C7272" t="s">
        <v>30</v>
      </c>
      <c r="D7272" t="s">
        <v>187</v>
      </c>
      <c r="E7272" t="s">
        <v>46</v>
      </c>
      <c r="F7272" t="s">
        <v>47</v>
      </c>
      <c r="G7272">
        <v>2</v>
      </c>
      <c r="H7272">
        <v>426880</v>
      </c>
      <c r="I7272" t="s">
        <v>34</v>
      </c>
      <c r="J7272" s="3">
        <v>44331</v>
      </c>
      <c r="K7272">
        <v>950</v>
      </c>
      <c r="L7272" t="s">
        <v>28876</v>
      </c>
      <c r="M7272" t="s">
        <v>172</v>
      </c>
      <c r="N7272" t="s">
        <v>28877</v>
      </c>
      <c r="O7272" t="s">
        <v>28878</v>
      </c>
      <c r="P7272" t="s">
        <v>51</v>
      </c>
      <c r="Q7272">
        <v>18</v>
      </c>
      <c r="R7272" t="s">
        <v>88</v>
      </c>
      <c r="S7272" t="s">
        <v>118</v>
      </c>
      <c r="T7272">
        <v>28212</v>
      </c>
      <c r="U7272" s="1">
        <v>45516</v>
      </c>
      <c r="V7272" t="s">
        <v>64</v>
      </c>
      <c r="W7272">
        <v>447566</v>
      </c>
      <c r="X7272" t="s">
        <v>5940</v>
      </c>
      <c r="Y7272">
        <v>976</v>
      </c>
      <c r="Z7272">
        <v>2675</v>
      </c>
      <c r="AA7272">
        <v>8</v>
      </c>
      <c r="AB7272">
        <v>8560</v>
      </c>
      <c r="AC7272">
        <f>Table1_1[[#This Row],[Price]]*Table1_1[[#This Row],[Quantity]]</f>
        <v>21400</v>
      </c>
    </row>
    <row r="7273" spans="1:29" x14ac:dyDescent="0.3">
      <c r="A7273" t="s">
        <v>28</v>
      </c>
      <c r="B7273" t="s">
        <v>29</v>
      </c>
      <c r="C7273" t="s">
        <v>193</v>
      </c>
      <c r="D7273" t="s">
        <v>134</v>
      </c>
      <c r="E7273" t="s">
        <v>56</v>
      </c>
      <c r="F7273" t="s">
        <v>33</v>
      </c>
      <c r="G7273">
        <v>19</v>
      </c>
      <c r="H7273">
        <v>421967</v>
      </c>
      <c r="I7273" t="s">
        <v>34</v>
      </c>
      <c r="J7273" s="3">
        <v>44629</v>
      </c>
      <c r="K7273">
        <v>1400</v>
      </c>
      <c r="L7273" t="s">
        <v>28879</v>
      </c>
      <c r="M7273" t="s">
        <v>1048</v>
      </c>
      <c r="N7273" t="s">
        <v>28880</v>
      </c>
      <c r="O7273" t="s">
        <v>28881</v>
      </c>
      <c r="P7273" t="s">
        <v>87</v>
      </c>
      <c r="Q7273">
        <v>14</v>
      </c>
      <c r="R7273" t="s">
        <v>40</v>
      </c>
      <c r="S7273" t="s">
        <v>63</v>
      </c>
      <c r="T7273">
        <v>45358</v>
      </c>
      <c r="U7273" s="1">
        <v>45472</v>
      </c>
      <c r="V7273" t="s">
        <v>52</v>
      </c>
      <c r="W7273">
        <v>921564</v>
      </c>
      <c r="X7273" t="s">
        <v>28882</v>
      </c>
      <c r="Y7273">
        <v>268</v>
      </c>
      <c r="Z7273">
        <v>1455</v>
      </c>
      <c r="AA7273">
        <v>4</v>
      </c>
      <c r="AB7273">
        <v>2328</v>
      </c>
      <c r="AC7273">
        <f>Table1_1[[#This Row],[Price]]*Table1_1[[#This Row],[Quantity]]</f>
        <v>5820</v>
      </c>
    </row>
    <row r="7274" spans="1:29" x14ac:dyDescent="0.3">
      <c r="A7274" t="s">
        <v>28</v>
      </c>
      <c r="B7274" t="s">
        <v>29</v>
      </c>
      <c r="C7274" t="s">
        <v>91</v>
      </c>
      <c r="D7274" t="s">
        <v>227</v>
      </c>
      <c r="E7274" t="s">
        <v>46</v>
      </c>
      <c r="F7274" t="s">
        <v>355</v>
      </c>
      <c r="G7274">
        <v>21</v>
      </c>
      <c r="H7274">
        <v>401947</v>
      </c>
      <c r="I7274" t="s">
        <v>34</v>
      </c>
      <c r="J7274" s="3">
        <v>44179</v>
      </c>
      <c r="K7274">
        <v>1000</v>
      </c>
      <c r="L7274" t="s">
        <v>28883</v>
      </c>
      <c r="M7274" t="s">
        <v>216</v>
      </c>
      <c r="N7274" t="s">
        <v>28884</v>
      </c>
      <c r="O7274" t="s">
        <v>28885</v>
      </c>
      <c r="P7274" t="s">
        <v>87</v>
      </c>
      <c r="Q7274">
        <v>4</v>
      </c>
      <c r="R7274" t="s">
        <v>88</v>
      </c>
      <c r="S7274" t="s">
        <v>41</v>
      </c>
      <c r="T7274">
        <v>13611</v>
      </c>
      <c r="U7274" s="1">
        <v>45539</v>
      </c>
      <c r="V7274" t="s">
        <v>180</v>
      </c>
      <c r="W7274">
        <v>297400</v>
      </c>
      <c r="X7274" t="s">
        <v>28886</v>
      </c>
      <c r="Y7274">
        <v>713</v>
      </c>
      <c r="Z7274">
        <v>2283</v>
      </c>
      <c r="AA7274">
        <v>7</v>
      </c>
      <c r="AB7274">
        <v>6392.4000000000015</v>
      </c>
      <c r="AC7274">
        <f>Table1_1[[#This Row],[Price]]*Table1_1[[#This Row],[Quantity]]</f>
        <v>15981</v>
      </c>
    </row>
    <row r="7275" spans="1:29" x14ac:dyDescent="0.3">
      <c r="A7275" t="s">
        <v>28</v>
      </c>
      <c r="B7275" t="s">
        <v>29</v>
      </c>
      <c r="C7275" t="s">
        <v>54</v>
      </c>
      <c r="D7275" t="s">
        <v>364</v>
      </c>
      <c r="E7275" t="s">
        <v>32</v>
      </c>
      <c r="F7275" t="s">
        <v>83</v>
      </c>
      <c r="G7275">
        <v>90</v>
      </c>
      <c r="H7275">
        <v>434273</v>
      </c>
      <c r="I7275" t="s">
        <v>34</v>
      </c>
      <c r="J7275" s="3">
        <v>45509</v>
      </c>
      <c r="K7275">
        <v>1000</v>
      </c>
      <c r="L7275" t="s">
        <v>28888</v>
      </c>
      <c r="M7275" t="s">
        <v>2538</v>
      </c>
      <c r="N7275" t="s">
        <v>28889</v>
      </c>
      <c r="O7275">
        <v>2131508090</v>
      </c>
      <c r="P7275" t="s">
        <v>71</v>
      </c>
      <c r="Q7275">
        <v>14</v>
      </c>
      <c r="R7275" t="s">
        <v>40</v>
      </c>
      <c r="S7275" t="s">
        <v>63</v>
      </c>
      <c r="T7275">
        <v>39053</v>
      </c>
      <c r="U7275" s="1">
        <v>45608</v>
      </c>
      <c r="V7275" t="s">
        <v>42</v>
      </c>
      <c r="W7275">
        <v>557601</v>
      </c>
      <c r="X7275" t="s">
        <v>28890</v>
      </c>
      <c r="Y7275">
        <v>591</v>
      </c>
      <c r="Z7275">
        <v>1089</v>
      </c>
      <c r="AA7275">
        <v>8</v>
      </c>
      <c r="AB7275">
        <v>3484.8</v>
      </c>
      <c r="AC7275">
        <f>Table1_1[[#This Row],[Price]]*Table1_1[[#This Row],[Quantity]]</f>
        <v>8712</v>
      </c>
    </row>
    <row r="7276" spans="1:29" x14ac:dyDescent="0.3">
      <c r="A7276" t="s">
        <v>28</v>
      </c>
      <c r="B7276" t="s">
        <v>29</v>
      </c>
      <c r="C7276" t="s">
        <v>30</v>
      </c>
      <c r="D7276" t="s">
        <v>105</v>
      </c>
      <c r="E7276" t="s">
        <v>46</v>
      </c>
      <c r="F7276" t="s">
        <v>113</v>
      </c>
      <c r="G7276">
        <v>57</v>
      </c>
      <c r="H7276">
        <v>406662</v>
      </c>
      <c r="I7276" t="s">
        <v>34</v>
      </c>
      <c r="J7276" s="3">
        <v>44309</v>
      </c>
      <c r="K7276">
        <v>950</v>
      </c>
      <c r="L7276" t="s">
        <v>28891</v>
      </c>
      <c r="M7276" t="s">
        <v>115</v>
      </c>
      <c r="N7276" t="s">
        <v>28892</v>
      </c>
      <c r="O7276" t="s">
        <v>28893</v>
      </c>
      <c r="P7276" t="s">
        <v>87</v>
      </c>
      <c r="Q7276">
        <v>3</v>
      </c>
      <c r="R7276" t="s">
        <v>88</v>
      </c>
      <c r="S7276" t="s">
        <v>63</v>
      </c>
      <c r="T7276">
        <v>64019</v>
      </c>
      <c r="U7276" s="1">
        <v>45520</v>
      </c>
      <c r="V7276" t="s">
        <v>64</v>
      </c>
      <c r="W7276">
        <v>666886</v>
      </c>
      <c r="X7276" t="s">
        <v>28894</v>
      </c>
      <c r="Y7276">
        <v>584</v>
      </c>
      <c r="Z7276">
        <v>2285</v>
      </c>
      <c r="AA7276">
        <v>4</v>
      </c>
      <c r="AB7276">
        <v>3656</v>
      </c>
      <c r="AC7276">
        <f>Table1_1[[#This Row],[Price]]*Table1_1[[#This Row],[Quantity]]</f>
        <v>9140</v>
      </c>
    </row>
    <row r="7277" spans="1:29" x14ac:dyDescent="0.3">
      <c r="A7277" t="s">
        <v>28</v>
      </c>
      <c r="B7277" t="s">
        <v>29</v>
      </c>
      <c r="C7277" t="s">
        <v>91</v>
      </c>
      <c r="D7277" t="s">
        <v>261</v>
      </c>
      <c r="E7277" t="s">
        <v>56</v>
      </c>
      <c r="F7277" t="s">
        <v>135</v>
      </c>
      <c r="G7277">
        <v>79</v>
      </c>
      <c r="H7277">
        <v>433643</v>
      </c>
      <c r="I7277" t="s">
        <v>58</v>
      </c>
      <c r="J7277" s="3">
        <v>45002</v>
      </c>
      <c r="K7277">
        <v>950</v>
      </c>
      <c r="L7277" t="s">
        <v>28895</v>
      </c>
      <c r="M7277" t="s">
        <v>1253</v>
      </c>
      <c r="N7277" t="s">
        <v>28896</v>
      </c>
      <c r="O7277" t="s">
        <v>28897</v>
      </c>
      <c r="P7277" t="s">
        <v>87</v>
      </c>
      <c r="Q7277">
        <v>6</v>
      </c>
      <c r="R7277" t="s">
        <v>40</v>
      </c>
      <c r="S7277" t="s">
        <v>79</v>
      </c>
      <c r="T7277">
        <v>90657</v>
      </c>
      <c r="U7277" s="1">
        <v>45401</v>
      </c>
      <c r="V7277" t="s">
        <v>80</v>
      </c>
      <c r="W7277">
        <v>569172</v>
      </c>
      <c r="X7277" t="s">
        <v>28898</v>
      </c>
      <c r="Y7277">
        <v>839</v>
      </c>
      <c r="Z7277">
        <v>1396</v>
      </c>
      <c r="AA7277">
        <v>7</v>
      </c>
      <c r="AB7277">
        <v>3908.8</v>
      </c>
      <c r="AC7277">
        <f>Table1_1[[#This Row],[Price]]*Table1_1[[#This Row],[Quantity]]</f>
        <v>9772</v>
      </c>
    </row>
    <row r="7278" spans="1:29" x14ac:dyDescent="0.3">
      <c r="A7278" t="s">
        <v>28</v>
      </c>
      <c r="B7278" t="s">
        <v>29</v>
      </c>
      <c r="C7278" t="s">
        <v>44</v>
      </c>
      <c r="D7278" t="s">
        <v>274</v>
      </c>
      <c r="E7278" t="s">
        <v>56</v>
      </c>
      <c r="F7278" t="s">
        <v>355</v>
      </c>
      <c r="G7278">
        <v>99</v>
      </c>
      <c r="H7278">
        <v>418131</v>
      </c>
      <c r="I7278" t="s">
        <v>58</v>
      </c>
      <c r="J7278" s="3">
        <v>44461</v>
      </c>
      <c r="K7278">
        <v>1300</v>
      </c>
      <c r="L7278" t="s">
        <v>28899</v>
      </c>
      <c r="M7278" t="s">
        <v>1072</v>
      </c>
      <c r="N7278" t="s">
        <v>28900</v>
      </c>
      <c r="O7278" t="s">
        <v>28901</v>
      </c>
      <c r="P7278" t="s">
        <v>51</v>
      </c>
      <c r="Q7278">
        <v>15</v>
      </c>
      <c r="R7278" t="s">
        <v>40</v>
      </c>
      <c r="S7278" t="s">
        <v>41</v>
      </c>
      <c r="T7278">
        <v>48733</v>
      </c>
      <c r="U7278" s="1">
        <v>45332</v>
      </c>
      <c r="V7278" t="s">
        <v>119</v>
      </c>
      <c r="W7278">
        <v>690082</v>
      </c>
      <c r="X7278" t="s">
        <v>25796</v>
      </c>
      <c r="Y7278">
        <v>568</v>
      </c>
      <c r="Z7278">
        <v>1243</v>
      </c>
      <c r="AA7278">
        <v>2</v>
      </c>
      <c r="AB7278">
        <v>994.40000000000009</v>
      </c>
      <c r="AC7278">
        <f>Table1_1[[#This Row],[Price]]*Table1_1[[#This Row],[Quantity]]</f>
        <v>2486</v>
      </c>
    </row>
    <row r="7279" spans="1:29" x14ac:dyDescent="0.3">
      <c r="A7279" t="s">
        <v>28</v>
      </c>
      <c r="B7279" t="s">
        <v>29</v>
      </c>
      <c r="C7279" t="s">
        <v>193</v>
      </c>
      <c r="D7279" t="s">
        <v>467</v>
      </c>
      <c r="E7279" t="s">
        <v>32</v>
      </c>
      <c r="F7279" t="s">
        <v>106</v>
      </c>
      <c r="G7279">
        <v>3</v>
      </c>
      <c r="H7279">
        <v>426760</v>
      </c>
      <c r="I7279" t="s">
        <v>58</v>
      </c>
      <c r="J7279" s="3">
        <v>44166</v>
      </c>
      <c r="K7279">
        <v>950</v>
      </c>
      <c r="L7279" t="s">
        <v>28903</v>
      </c>
      <c r="M7279" t="s">
        <v>1030</v>
      </c>
      <c r="N7279" t="s">
        <v>28904</v>
      </c>
      <c r="O7279" t="s">
        <v>28905</v>
      </c>
      <c r="P7279" t="s">
        <v>51</v>
      </c>
      <c r="Q7279">
        <v>20</v>
      </c>
      <c r="R7279" t="s">
        <v>88</v>
      </c>
      <c r="S7279" t="s">
        <v>63</v>
      </c>
      <c r="T7279">
        <v>19920</v>
      </c>
      <c r="U7279" s="1">
        <v>45345</v>
      </c>
      <c r="V7279" t="s">
        <v>119</v>
      </c>
      <c r="W7279">
        <v>829047</v>
      </c>
      <c r="X7279" t="s">
        <v>26407</v>
      </c>
      <c r="Y7279">
        <v>928</v>
      </c>
      <c r="Z7279">
        <v>2472</v>
      </c>
      <c r="AA7279">
        <v>2</v>
      </c>
      <c r="AB7279">
        <v>1977.6000000000001</v>
      </c>
      <c r="AC7279">
        <f>Table1_1[[#This Row],[Price]]*Table1_1[[#This Row],[Quantity]]</f>
        <v>4944</v>
      </c>
    </row>
    <row r="7280" spans="1:29" x14ac:dyDescent="0.3">
      <c r="A7280" t="s">
        <v>28</v>
      </c>
      <c r="B7280" t="s">
        <v>29</v>
      </c>
      <c r="C7280" t="s">
        <v>54</v>
      </c>
      <c r="D7280" t="s">
        <v>611</v>
      </c>
      <c r="E7280" t="s">
        <v>56</v>
      </c>
      <c r="F7280" t="s">
        <v>355</v>
      </c>
      <c r="G7280">
        <v>25</v>
      </c>
      <c r="H7280">
        <v>406236</v>
      </c>
      <c r="I7280" t="s">
        <v>58</v>
      </c>
      <c r="J7280" s="3">
        <v>45369</v>
      </c>
      <c r="K7280">
        <v>950</v>
      </c>
      <c r="L7280" t="s">
        <v>28906</v>
      </c>
      <c r="M7280" t="s">
        <v>1198</v>
      </c>
      <c r="N7280" t="s">
        <v>28907</v>
      </c>
      <c r="O7280">
        <v>6493744584</v>
      </c>
      <c r="P7280" t="s">
        <v>87</v>
      </c>
      <c r="Q7280">
        <v>10</v>
      </c>
      <c r="R7280" t="s">
        <v>40</v>
      </c>
      <c r="S7280" t="s">
        <v>63</v>
      </c>
      <c r="T7280">
        <v>30741</v>
      </c>
      <c r="U7280" s="1">
        <v>45405</v>
      </c>
      <c r="V7280" t="s">
        <v>80</v>
      </c>
      <c r="W7280">
        <v>349535</v>
      </c>
      <c r="X7280" t="s">
        <v>28908</v>
      </c>
      <c r="Y7280">
        <v>640</v>
      </c>
      <c r="Z7280">
        <v>2401</v>
      </c>
      <c r="AA7280">
        <v>3</v>
      </c>
      <c r="AB7280">
        <v>2881.2000000000003</v>
      </c>
      <c r="AC7280">
        <f>Table1_1[[#This Row],[Price]]*Table1_1[[#This Row],[Quantity]]</f>
        <v>7203</v>
      </c>
    </row>
    <row r="7281" spans="1:29" x14ac:dyDescent="0.3">
      <c r="A7281" t="s">
        <v>28</v>
      </c>
      <c r="B7281" t="s">
        <v>29</v>
      </c>
      <c r="C7281" t="s">
        <v>157</v>
      </c>
      <c r="D7281" t="s">
        <v>182</v>
      </c>
      <c r="E7281" t="s">
        <v>56</v>
      </c>
      <c r="F7281" t="s">
        <v>355</v>
      </c>
      <c r="G7281">
        <v>99</v>
      </c>
      <c r="H7281">
        <v>432212</v>
      </c>
      <c r="I7281" t="s">
        <v>58</v>
      </c>
      <c r="J7281" s="3">
        <v>45337</v>
      </c>
      <c r="K7281">
        <v>1400</v>
      </c>
      <c r="L7281" t="s">
        <v>28909</v>
      </c>
      <c r="M7281" t="s">
        <v>137</v>
      </c>
      <c r="N7281" t="s">
        <v>28910</v>
      </c>
      <c r="O7281" t="s">
        <v>28911</v>
      </c>
      <c r="P7281" t="s">
        <v>51</v>
      </c>
      <c r="Q7281">
        <v>12</v>
      </c>
      <c r="R7281" t="s">
        <v>88</v>
      </c>
      <c r="S7281" t="s">
        <v>41</v>
      </c>
      <c r="T7281">
        <v>60306</v>
      </c>
      <c r="U7281" s="1">
        <v>45330</v>
      </c>
      <c r="V7281" t="s">
        <v>119</v>
      </c>
      <c r="W7281">
        <v>824982</v>
      </c>
      <c r="X7281" t="s">
        <v>28912</v>
      </c>
      <c r="Y7281">
        <v>252</v>
      </c>
      <c r="Z7281">
        <v>2110</v>
      </c>
      <c r="AA7281">
        <v>2</v>
      </c>
      <c r="AB7281">
        <v>1688</v>
      </c>
      <c r="AC7281">
        <f>Table1_1[[#This Row],[Price]]*Table1_1[[#This Row],[Quantity]]</f>
        <v>4220</v>
      </c>
    </row>
    <row r="7282" spans="1:29" x14ac:dyDescent="0.3">
      <c r="A7282" t="s">
        <v>28</v>
      </c>
      <c r="B7282" t="s">
        <v>29</v>
      </c>
      <c r="C7282" t="s">
        <v>193</v>
      </c>
      <c r="D7282" t="s">
        <v>82</v>
      </c>
      <c r="E7282" t="s">
        <v>46</v>
      </c>
      <c r="F7282" t="s">
        <v>175</v>
      </c>
      <c r="G7282">
        <v>76</v>
      </c>
      <c r="H7282">
        <v>439409</v>
      </c>
      <c r="I7282" t="s">
        <v>34</v>
      </c>
      <c r="J7282" s="3">
        <v>44361</v>
      </c>
      <c r="K7282">
        <v>1200</v>
      </c>
      <c r="L7282" t="s">
        <v>1187</v>
      </c>
      <c r="M7282" t="s">
        <v>1212</v>
      </c>
      <c r="N7282" t="s">
        <v>28913</v>
      </c>
      <c r="O7282" t="s">
        <v>28914</v>
      </c>
      <c r="P7282" t="s">
        <v>51</v>
      </c>
      <c r="Q7282">
        <v>5</v>
      </c>
      <c r="R7282" t="s">
        <v>88</v>
      </c>
      <c r="S7282" t="s">
        <v>63</v>
      </c>
      <c r="T7282">
        <v>84149</v>
      </c>
      <c r="U7282" s="1">
        <v>45586</v>
      </c>
      <c r="V7282" t="s">
        <v>155</v>
      </c>
      <c r="W7282">
        <v>930964</v>
      </c>
      <c r="X7282" t="s">
        <v>28915</v>
      </c>
      <c r="Y7282">
        <v>332</v>
      </c>
      <c r="Z7282">
        <v>1046</v>
      </c>
      <c r="AA7282">
        <v>2</v>
      </c>
      <c r="AB7282">
        <v>836.80000000000007</v>
      </c>
      <c r="AC7282">
        <f>Table1_1[[#This Row],[Price]]*Table1_1[[#This Row],[Quantity]]</f>
        <v>2092</v>
      </c>
    </row>
    <row r="7283" spans="1:29" x14ac:dyDescent="0.3">
      <c r="A7283" t="s">
        <v>28</v>
      </c>
      <c r="B7283" t="s">
        <v>29</v>
      </c>
      <c r="C7283" t="s">
        <v>54</v>
      </c>
      <c r="D7283" t="s">
        <v>411</v>
      </c>
      <c r="E7283" t="s">
        <v>46</v>
      </c>
      <c r="F7283" t="s">
        <v>175</v>
      </c>
      <c r="G7283">
        <v>61</v>
      </c>
      <c r="H7283">
        <v>407851</v>
      </c>
      <c r="I7283" t="s">
        <v>34</v>
      </c>
      <c r="J7283" s="3">
        <v>45203</v>
      </c>
      <c r="K7283">
        <v>1000</v>
      </c>
      <c r="L7283" t="s">
        <v>28916</v>
      </c>
      <c r="M7283" t="s">
        <v>423</v>
      </c>
      <c r="N7283" t="s">
        <v>28917</v>
      </c>
      <c r="O7283" t="s">
        <v>28918</v>
      </c>
      <c r="P7283" t="s">
        <v>71</v>
      </c>
      <c r="Q7283">
        <v>17</v>
      </c>
      <c r="R7283" t="s">
        <v>88</v>
      </c>
      <c r="S7283" t="s">
        <v>79</v>
      </c>
      <c r="T7283">
        <v>92511</v>
      </c>
      <c r="U7283" s="1">
        <v>45470</v>
      </c>
      <c r="V7283" t="s">
        <v>52</v>
      </c>
      <c r="W7283">
        <v>833689</v>
      </c>
      <c r="X7283" t="s">
        <v>28919</v>
      </c>
      <c r="Y7283">
        <v>926</v>
      </c>
      <c r="Z7283">
        <v>632</v>
      </c>
      <c r="AA7283">
        <v>6</v>
      </c>
      <c r="AB7283">
        <v>1516.8000000000002</v>
      </c>
      <c r="AC7283">
        <f>Table1_1[[#This Row],[Price]]*Table1_1[[#This Row],[Quantity]]</f>
        <v>3792</v>
      </c>
    </row>
    <row r="7284" spans="1:29" x14ac:dyDescent="0.3">
      <c r="A7284" t="s">
        <v>28</v>
      </c>
      <c r="B7284" t="s">
        <v>29</v>
      </c>
      <c r="C7284" t="s">
        <v>193</v>
      </c>
      <c r="D7284" t="s">
        <v>421</v>
      </c>
      <c r="E7284" t="s">
        <v>32</v>
      </c>
      <c r="F7284" t="s">
        <v>47</v>
      </c>
      <c r="G7284">
        <v>55</v>
      </c>
      <c r="H7284">
        <v>403617</v>
      </c>
      <c r="I7284" t="s">
        <v>34</v>
      </c>
      <c r="J7284" s="3">
        <v>45616</v>
      </c>
      <c r="K7284">
        <v>1100</v>
      </c>
      <c r="L7284" t="s">
        <v>28920</v>
      </c>
      <c r="M7284" t="s">
        <v>818</v>
      </c>
      <c r="N7284" t="s">
        <v>28921</v>
      </c>
      <c r="O7284" t="s">
        <v>28922</v>
      </c>
      <c r="P7284" t="s">
        <v>87</v>
      </c>
      <c r="Q7284">
        <v>20</v>
      </c>
      <c r="R7284" t="s">
        <v>88</v>
      </c>
      <c r="S7284" t="s">
        <v>63</v>
      </c>
      <c r="T7284">
        <v>10032</v>
      </c>
      <c r="U7284" s="1">
        <v>45540</v>
      </c>
      <c r="V7284" t="s">
        <v>180</v>
      </c>
      <c r="W7284">
        <v>467463</v>
      </c>
      <c r="X7284" t="s">
        <v>28923</v>
      </c>
      <c r="Y7284">
        <v>525</v>
      </c>
      <c r="Z7284">
        <v>2529</v>
      </c>
      <c r="AA7284">
        <v>2</v>
      </c>
      <c r="AB7284">
        <v>2023.2</v>
      </c>
      <c r="AC7284">
        <f>Table1_1[[#This Row],[Price]]*Table1_1[[#This Row],[Quantity]]</f>
        <v>5058</v>
      </c>
    </row>
    <row r="7285" spans="1:29" x14ac:dyDescent="0.3">
      <c r="A7285" t="s">
        <v>28</v>
      </c>
      <c r="B7285" t="s">
        <v>29</v>
      </c>
      <c r="C7285" t="s">
        <v>54</v>
      </c>
      <c r="D7285" t="s">
        <v>149</v>
      </c>
      <c r="E7285" t="s">
        <v>46</v>
      </c>
      <c r="F7285" t="s">
        <v>150</v>
      </c>
      <c r="G7285">
        <v>99</v>
      </c>
      <c r="H7285">
        <v>402502</v>
      </c>
      <c r="I7285" t="s">
        <v>58</v>
      </c>
      <c r="J7285" s="3">
        <v>45032</v>
      </c>
      <c r="K7285">
        <v>1100</v>
      </c>
      <c r="L7285" t="s">
        <v>28924</v>
      </c>
      <c r="M7285" t="s">
        <v>49</v>
      </c>
      <c r="N7285" t="s">
        <v>28925</v>
      </c>
      <c r="O7285" t="s">
        <v>28926</v>
      </c>
      <c r="P7285" t="s">
        <v>51</v>
      </c>
      <c r="Q7285">
        <v>20</v>
      </c>
      <c r="R7285" t="s">
        <v>40</v>
      </c>
      <c r="S7285" t="s">
        <v>118</v>
      </c>
      <c r="T7285">
        <v>87808</v>
      </c>
      <c r="U7285" s="1">
        <v>45297</v>
      </c>
      <c r="V7285" t="s">
        <v>111</v>
      </c>
      <c r="W7285">
        <v>284580</v>
      </c>
      <c r="X7285" t="s">
        <v>28927</v>
      </c>
      <c r="Y7285">
        <v>819</v>
      </c>
      <c r="Z7285">
        <v>2498</v>
      </c>
      <c r="AA7285">
        <v>5</v>
      </c>
      <c r="AB7285">
        <v>4996</v>
      </c>
      <c r="AC7285">
        <f>Table1_1[[#This Row],[Price]]*Table1_1[[#This Row],[Quantity]]</f>
        <v>12490</v>
      </c>
    </row>
    <row r="7286" spans="1:29" x14ac:dyDescent="0.3">
      <c r="A7286" t="s">
        <v>28</v>
      </c>
      <c r="B7286" t="s">
        <v>29</v>
      </c>
      <c r="C7286" t="s">
        <v>193</v>
      </c>
      <c r="D7286" t="s">
        <v>611</v>
      </c>
      <c r="E7286" t="s">
        <v>32</v>
      </c>
      <c r="F7286" t="s">
        <v>150</v>
      </c>
      <c r="G7286">
        <v>28</v>
      </c>
      <c r="H7286">
        <v>413618</v>
      </c>
      <c r="I7286" t="s">
        <v>34</v>
      </c>
      <c r="J7286" s="3">
        <v>45459</v>
      </c>
      <c r="K7286">
        <v>1300</v>
      </c>
      <c r="L7286" t="s">
        <v>28928</v>
      </c>
      <c r="M7286" t="s">
        <v>843</v>
      </c>
      <c r="N7286" t="s">
        <v>28929</v>
      </c>
      <c r="O7286" t="s">
        <v>28930</v>
      </c>
      <c r="P7286" t="s">
        <v>71</v>
      </c>
      <c r="Q7286">
        <v>9</v>
      </c>
      <c r="R7286" t="s">
        <v>40</v>
      </c>
      <c r="S7286" t="s">
        <v>79</v>
      </c>
      <c r="T7286">
        <v>44128</v>
      </c>
      <c r="U7286" s="1">
        <v>45430</v>
      </c>
      <c r="V7286" t="s">
        <v>140</v>
      </c>
      <c r="W7286">
        <v>634591</v>
      </c>
      <c r="X7286" t="s">
        <v>28931</v>
      </c>
      <c r="Y7286">
        <v>970</v>
      </c>
      <c r="Z7286">
        <v>1575</v>
      </c>
      <c r="AA7286">
        <v>8</v>
      </c>
      <c r="AB7286">
        <v>5040</v>
      </c>
      <c r="AC7286">
        <f>Table1_1[[#This Row],[Price]]*Table1_1[[#This Row],[Quantity]]</f>
        <v>12600</v>
      </c>
    </row>
    <row r="7287" spans="1:29" x14ac:dyDescent="0.3">
      <c r="A7287" t="s">
        <v>28</v>
      </c>
      <c r="B7287" t="s">
        <v>29</v>
      </c>
      <c r="C7287" t="s">
        <v>91</v>
      </c>
      <c r="D7287" t="s">
        <v>364</v>
      </c>
      <c r="E7287" t="s">
        <v>46</v>
      </c>
      <c r="F7287" t="s">
        <v>175</v>
      </c>
      <c r="G7287">
        <v>70</v>
      </c>
      <c r="H7287">
        <v>429031</v>
      </c>
      <c r="I7287" t="s">
        <v>58</v>
      </c>
      <c r="J7287" s="3">
        <v>45261</v>
      </c>
      <c r="K7287">
        <v>1100</v>
      </c>
      <c r="L7287" t="s">
        <v>12157</v>
      </c>
      <c r="M7287" t="s">
        <v>919</v>
      </c>
      <c r="N7287" t="s">
        <v>28932</v>
      </c>
      <c r="O7287" t="s">
        <v>28933</v>
      </c>
      <c r="P7287" t="s">
        <v>87</v>
      </c>
      <c r="Q7287">
        <v>3</v>
      </c>
      <c r="R7287" t="s">
        <v>40</v>
      </c>
      <c r="S7287" t="s">
        <v>79</v>
      </c>
      <c r="T7287">
        <v>25093</v>
      </c>
      <c r="U7287" s="1">
        <v>45388</v>
      </c>
      <c r="V7287" t="s">
        <v>80</v>
      </c>
      <c r="W7287">
        <v>528066</v>
      </c>
      <c r="X7287" t="s">
        <v>28934</v>
      </c>
      <c r="Y7287">
        <v>409</v>
      </c>
      <c r="Z7287">
        <v>2894</v>
      </c>
      <c r="AA7287">
        <v>2</v>
      </c>
      <c r="AB7287">
        <v>2315.2000000000003</v>
      </c>
      <c r="AC7287">
        <f>Table1_1[[#This Row],[Price]]*Table1_1[[#This Row],[Quantity]]</f>
        <v>5788</v>
      </c>
    </row>
    <row r="7288" spans="1:29" x14ac:dyDescent="0.3">
      <c r="A7288" t="s">
        <v>28</v>
      </c>
      <c r="B7288" t="s">
        <v>29</v>
      </c>
      <c r="C7288" t="s">
        <v>54</v>
      </c>
      <c r="D7288" t="s">
        <v>261</v>
      </c>
      <c r="E7288" t="s">
        <v>56</v>
      </c>
      <c r="F7288" t="s">
        <v>33</v>
      </c>
      <c r="G7288">
        <v>80</v>
      </c>
      <c r="H7288">
        <v>406142</v>
      </c>
      <c r="I7288" t="s">
        <v>58</v>
      </c>
      <c r="J7288" s="3">
        <v>45155</v>
      </c>
      <c r="K7288">
        <v>1400</v>
      </c>
      <c r="L7288" t="s">
        <v>3553</v>
      </c>
      <c r="M7288" t="s">
        <v>1253</v>
      </c>
      <c r="N7288" t="s">
        <v>28935</v>
      </c>
      <c r="O7288" t="s">
        <v>28936</v>
      </c>
      <c r="P7288" t="s">
        <v>39</v>
      </c>
      <c r="Q7288">
        <v>8</v>
      </c>
      <c r="R7288" t="s">
        <v>88</v>
      </c>
      <c r="S7288" t="s">
        <v>63</v>
      </c>
      <c r="T7288">
        <v>87844</v>
      </c>
      <c r="U7288" s="1">
        <v>45337</v>
      </c>
      <c r="V7288" t="s">
        <v>119</v>
      </c>
      <c r="W7288">
        <v>961759</v>
      </c>
      <c r="X7288" t="s">
        <v>28937</v>
      </c>
      <c r="Y7288">
        <v>248</v>
      </c>
      <c r="Z7288">
        <v>2879</v>
      </c>
      <c r="AA7288">
        <v>1</v>
      </c>
      <c r="AB7288">
        <v>1151.6000000000001</v>
      </c>
      <c r="AC7288">
        <f>Table1_1[[#This Row],[Price]]*Table1_1[[#This Row],[Quantity]]</f>
        <v>2879</v>
      </c>
    </row>
    <row r="7289" spans="1:29" x14ac:dyDescent="0.3">
      <c r="A7289" t="s">
        <v>28</v>
      </c>
      <c r="B7289" t="s">
        <v>29</v>
      </c>
      <c r="C7289" t="s">
        <v>44</v>
      </c>
      <c r="D7289" t="s">
        <v>411</v>
      </c>
      <c r="E7289" t="s">
        <v>56</v>
      </c>
      <c r="F7289" t="s">
        <v>355</v>
      </c>
      <c r="G7289">
        <v>20</v>
      </c>
      <c r="H7289">
        <v>405832</v>
      </c>
      <c r="I7289" t="s">
        <v>34</v>
      </c>
      <c r="J7289" s="3">
        <v>45093</v>
      </c>
      <c r="K7289">
        <v>1100</v>
      </c>
      <c r="L7289" t="s">
        <v>28939</v>
      </c>
      <c r="M7289" t="s">
        <v>1072</v>
      </c>
      <c r="N7289" t="s">
        <v>28940</v>
      </c>
      <c r="O7289">
        <v>3610132573</v>
      </c>
      <c r="P7289" t="s">
        <v>51</v>
      </c>
      <c r="Q7289">
        <v>8</v>
      </c>
      <c r="R7289" t="s">
        <v>88</v>
      </c>
      <c r="S7289" t="s">
        <v>41</v>
      </c>
      <c r="T7289">
        <v>72655</v>
      </c>
      <c r="U7289" s="1">
        <v>45307</v>
      </c>
      <c r="V7289" t="s">
        <v>111</v>
      </c>
      <c r="W7289">
        <v>450501</v>
      </c>
      <c r="X7289" t="s">
        <v>28941</v>
      </c>
      <c r="Y7289">
        <v>211</v>
      </c>
      <c r="Z7289">
        <v>2115</v>
      </c>
      <c r="AA7289">
        <v>7</v>
      </c>
      <c r="AB7289">
        <v>5922</v>
      </c>
      <c r="AC7289">
        <f>Table1_1[[#This Row],[Price]]*Table1_1[[#This Row],[Quantity]]</f>
        <v>14805</v>
      </c>
    </row>
    <row r="7290" spans="1:29" x14ac:dyDescent="0.3">
      <c r="A7290" t="s">
        <v>28</v>
      </c>
      <c r="B7290" t="s">
        <v>29</v>
      </c>
      <c r="C7290" t="s">
        <v>91</v>
      </c>
      <c r="D7290" t="s">
        <v>254</v>
      </c>
      <c r="E7290" t="s">
        <v>32</v>
      </c>
      <c r="F7290" t="s">
        <v>33</v>
      </c>
      <c r="G7290">
        <v>20</v>
      </c>
      <c r="H7290">
        <v>431551</v>
      </c>
      <c r="I7290" t="s">
        <v>58</v>
      </c>
      <c r="J7290" s="3">
        <v>45075</v>
      </c>
      <c r="K7290">
        <v>1300</v>
      </c>
      <c r="L7290" t="s">
        <v>28942</v>
      </c>
      <c r="M7290" t="s">
        <v>256</v>
      </c>
      <c r="N7290" t="s">
        <v>28943</v>
      </c>
      <c r="O7290" t="s">
        <v>28944</v>
      </c>
      <c r="P7290" t="s">
        <v>87</v>
      </c>
      <c r="Q7290">
        <v>16</v>
      </c>
      <c r="R7290" t="s">
        <v>88</v>
      </c>
      <c r="S7290" t="s">
        <v>41</v>
      </c>
      <c r="T7290">
        <v>18584</v>
      </c>
      <c r="U7290" s="1">
        <v>45432</v>
      </c>
      <c r="V7290" t="s">
        <v>140</v>
      </c>
      <c r="W7290">
        <v>693560</v>
      </c>
      <c r="X7290" t="s">
        <v>28945</v>
      </c>
      <c r="Y7290">
        <v>298</v>
      </c>
      <c r="Z7290">
        <v>2847</v>
      </c>
      <c r="AA7290">
        <v>3</v>
      </c>
      <c r="AB7290">
        <v>3416.4</v>
      </c>
      <c r="AC7290">
        <f>Table1_1[[#This Row],[Price]]*Table1_1[[#This Row],[Quantity]]</f>
        <v>8541</v>
      </c>
    </row>
    <row r="7291" spans="1:29" x14ac:dyDescent="0.3">
      <c r="A7291" t="s">
        <v>28</v>
      </c>
      <c r="B7291" t="s">
        <v>29</v>
      </c>
      <c r="C7291" t="s">
        <v>91</v>
      </c>
      <c r="D7291" t="s">
        <v>31</v>
      </c>
      <c r="E7291" t="s">
        <v>56</v>
      </c>
      <c r="F7291" t="s">
        <v>83</v>
      </c>
      <c r="G7291">
        <v>4</v>
      </c>
      <c r="H7291">
        <v>408523</v>
      </c>
      <c r="I7291" t="s">
        <v>34</v>
      </c>
      <c r="J7291" s="3">
        <v>45503</v>
      </c>
      <c r="K7291">
        <v>1100</v>
      </c>
      <c r="L7291" t="s">
        <v>28946</v>
      </c>
      <c r="M7291" t="s">
        <v>256</v>
      </c>
      <c r="N7291" t="s">
        <v>28947</v>
      </c>
      <c r="O7291" t="s">
        <v>28948</v>
      </c>
      <c r="P7291" t="s">
        <v>87</v>
      </c>
      <c r="Q7291">
        <v>9</v>
      </c>
      <c r="R7291" t="s">
        <v>40</v>
      </c>
      <c r="S7291" t="s">
        <v>63</v>
      </c>
      <c r="T7291">
        <v>24762</v>
      </c>
      <c r="U7291" s="1">
        <v>45569</v>
      </c>
      <c r="V7291" t="s">
        <v>155</v>
      </c>
      <c r="W7291">
        <v>143363</v>
      </c>
      <c r="X7291" t="s">
        <v>28375</v>
      </c>
      <c r="Y7291">
        <v>905</v>
      </c>
      <c r="Z7291">
        <v>2209</v>
      </c>
      <c r="AA7291">
        <v>8</v>
      </c>
      <c r="AB7291">
        <v>7068.8</v>
      </c>
      <c r="AC7291">
        <f>Table1_1[[#This Row],[Price]]*Table1_1[[#This Row],[Quantity]]</f>
        <v>17672</v>
      </c>
    </row>
    <row r="7292" spans="1:29" x14ac:dyDescent="0.3">
      <c r="A7292" t="s">
        <v>28</v>
      </c>
      <c r="B7292" t="s">
        <v>29</v>
      </c>
      <c r="C7292" t="s">
        <v>44</v>
      </c>
      <c r="D7292" t="s">
        <v>134</v>
      </c>
      <c r="E7292" t="s">
        <v>46</v>
      </c>
      <c r="F7292" t="s">
        <v>106</v>
      </c>
      <c r="G7292">
        <v>47</v>
      </c>
      <c r="H7292">
        <v>405188</v>
      </c>
      <c r="I7292" t="s">
        <v>34</v>
      </c>
      <c r="J7292" s="3">
        <v>44539</v>
      </c>
      <c r="K7292">
        <v>800</v>
      </c>
      <c r="L7292" t="s">
        <v>28949</v>
      </c>
      <c r="M7292" t="s">
        <v>895</v>
      </c>
      <c r="N7292" t="s">
        <v>28950</v>
      </c>
      <c r="O7292">
        <v>7279112577</v>
      </c>
      <c r="P7292" t="s">
        <v>71</v>
      </c>
      <c r="Q7292">
        <v>19</v>
      </c>
      <c r="R7292" t="s">
        <v>88</v>
      </c>
      <c r="S7292" t="s">
        <v>118</v>
      </c>
      <c r="T7292">
        <v>57437</v>
      </c>
      <c r="U7292" s="1">
        <v>45520</v>
      </c>
      <c r="V7292" t="s">
        <v>64</v>
      </c>
      <c r="W7292">
        <v>526622</v>
      </c>
      <c r="X7292" t="s">
        <v>658</v>
      </c>
      <c r="Y7292">
        <v>722</v>
      </c>
      <c r="Z7292">
        <v>2573</v>
      </c>
      <c r="AA7292">
        <v>1</v>
      </c>
      <c r="AB7292">
        <v>1029.2</v>
      </c>
      <c r="AC7292">
        <f>Table1_1[[#This Row],[Price]]*Table1_1[[#This Row],[Quantity]]</f>
        <v>2573</v>
      </c>
    </row>
    <row r="7293" spans="1:29" x14ac:dyDescent="0.3">
      <c r="A7293" t="s">
        <v>28</v>
      </c>
      <c r="B7293" t="s">
        <v>29</v>
      </c>
      <c r="C7293" t="s">
        <v>148</v>
      </c>
      <c r="D7293" t="s">
        <v>421</v>
      </c>
      <c r="E7293" t="s">
        <v>56</v>
      </c>
      <c r="F7293" t="s">
        <v>83</v>
      </c>
      <c r="G7293">
        <v>58</v>
      </c>
      <c r="H7293">
        <v>410017</v>
      </c>
      <c r="I7293" t="s">
        <v>34</v>
      </c>
      <c r="J7293" s="3">
        <v>44173</v>
      </c>
      <c r="K7293">
        <v>800</v>
      </c>
      <c r="L7293" t="s">
        <v>28951</v>
      </c>
      <c r="M7293" t="s">
        <v>1244</v>
      </c>
      <c r="N7293" t="s">
        <v>28952</v>
      </c>
      <c r="O7293">
        <v>1933535811</v>
      </c>
      <c r="P7293" t="s">
        <v>87</v>
      </c>
      <c r="Q7293">
        <v>11</v>
      </c>
      <c r="R7293" t="s">
        <v>40</v>
      </c>
      <c r="S7293" t="s">
        <v>79</v>
      </c>
      <c r="T7293">
        <v>87585</v>
      </c>
      <c r="U7293" s="1">
        <v>45298</v>
      </c>
      <c r="V7293" t="s">
        <v>111</v>
      </c>
      <c r="W7293">
        <v>196104</v>
      </c>
      <c r="X7293" t="s">
        <v>28953</v>
      </c>
      <c r="Y7293">
        <v>893</v>
      </c>
      <c r="Z7293">
        <v>2153</v>
      </c>
      <c r="AA7293">
        <v>2</v>
      </c>
      <c r="AB7293">
        <v>1722.4</v>
      </c>
      <c r="AC7293">
        <f>Table1_1[[#This Row],[Price]]*Table1_1[[#This Row],[Quantity]]</f>
        <v>4306</v>
      </c>
    </row>
    <row r="7294" spans="1:29" x14ac:dyDescent="0.3">
      <c r="A7294" t="s">
        <v>28</v>
      </c>
      <c r="B7294" t="s">
        <v>29</v>
      </c>
      <c r="C7294" t="s">
        <v>91</v>
      </c>
      <c r="D7294" t="s">
        <v>182</v>
      </c>
      <c r="E7294" t="s">
        <v>32</v>
      </c>
      <c r="F7294" t="s">
        <v>99</v>
      </c>
      <c r="G7294">
        <v>26</v>
      </c>
      <c r="H7294">
        <v>428915</v>
      </c>
      <c r="I7294" t="s">
        <v>58</v>
      </c>
      <c r="J7294" s="3">
        <v>44104</v>
      </c>
      <c r="K7294">
        <v>1200</v>
      </c>
      <c r="L7294" t="s">
        <v>18936</v>
      </c>
      <c r="M7294" t="s">
        <v>843</v>
      </c>
      <c r="N7294" t="s">
        <v>28954</v>
      </c>
      <c r="O7294">
        <v>5083429379</v>
      </c>
      <c r="P7294" t="s">
        <v>51</v>
      </c>
      <c r="Q7294">
        <v>11</v>
      </c>
      <c r="R7294" t="s">
        <v>40</v>
      </c>
      <c r="S7294" t="s">
        <v>118</v>
      </c>
      <c r="T7294">
        <v>13050</v>
      </c>
      <c r="U7294" s="1">
        <v>45403</v>
      </c>
      <c r="V7294" t="s">
        <v>80</v>
      </c>
      <c r="W7294">
        <v>132327</v>
      </c>
      <c r="X7294" t="s">
        <v>28955</v>
      </c>
      <c r="Y7294">
        <v>897</v>
      </c>
      <c r="Z7294">
        <v>2935</v>
      </c>
      <c r="AA7294">
        <v>1</v>
      </c>
      <c r="AB7294">
        <v>1174</v>
      </c>
      <c r="AC7294">
        <f>Table1_1[[#This Row],[Price]]*Table1_1[[#This Row],[Quantity]]</f>
        <v>2935</v>
      </c>
    </row>
    <row r="7295" spans="1:29" x14ac:dyDescent="0.3">
      <c r="A7295" t="s">
        <v>28</v>
      </c>
      <c r="B7295" t="s">
        <v>29</v>
      </c>
      <c r="C7295" t="s">
        <v>148</v>
      </c>
      <c r="D7295" t="s">
        <v>611</v>
      </c>
      <c r="E7295" t="s">
        <v>46</v>
      </c>
      <c r="F7295" t="s">
        <v>99</v>
      </c>
      <c r="G7295">
        <v>60</v>
      </c>
      <c r="H7295">
        <v>406782</v>
      </c>
      <c r="I7295" t="s">
        <v>34</v>
      </c>
      <c r="J7295" s="3">
        <v>44462</v>
      </c>
      <c r="K7295">
        <v>1200</v>
      </c>
      <c r="L7295" t="s">
        <v>28956</v>
      </c>
      <c r="M7295" t="s">
        <v>293</v>
      </c>
      <c r="N7295" t="s">
        <v>28957</v>
      </c>
      <c r="O7295" t="s">
        <v>28958</v>
      </c>
      <c r="P7295" t="s">
        <v>71</v>
      </c>
      <c r="Q7295">
        <v>20</v>
      </c>
      <c r="R7295" t="s">
        <v>40</v>
      </c>
      <c r="S7295" t="s">
        <v>118</v>
      </c>
      <c r="T7295">
        <v>71783</v>
      </c>
      <c r="U7295" s="1">
        <v>45292</v>
      </c>
      <c r="V7295" t="s">
        <v>111</v>
      </c>
      <c r="W7295">
        <v>368163</v>
      </c>
      <c r="X7295" t="s">
        <v>28959</v>
      </c>
      <c r="Y7295">
        <v>259</v>
      </c>
      <c r="Z7295">
        <v>2775</v>
      </c>
      <c r="AA7295">
        <v>4</v>
      </c>
      <c r="AB7295">
        <v>4440</v>
      </c>
      <c r="AC7295">
        <f>Table1_1[[#This Row],[Price]]*Table1_1[[#This Row],[Quantity]]</f>
        <v>11100</v>
      </c>
    </row>
    <row r="7296" spans="1:29" x14ac:dyDescent="0.3">
      <c r="A7296" t="s">
        <v>28</v>
      </c>
      <c r="B7296" t="s">
        <v>29</v>
      </c>
      <c r="C7296" t="s">
        <v>91</v>
      </c>
      <c r="D7296" t="s">
        <v>182</v>
      </c>
      <c r="E7296" t="s">
        <v>56</v>
      </c>
      <c r="F7296" t="s">
        <v>83</v>
      </c>
      <c r="G7296">
        <v>75</v>
      </c>
      <c r="H7296">
        <v>409957</v>
      </c>
      <c r="I7296" t="s">
        <v>58</v>
      </c>
      <c r="J7296" s="3">
        <v>44694</v>
      </c>
      <c r="K7296">
        <v>1100</v>
      </c>
      <c r="L7296" t="s">
        <v>6467</v>
      </c>
      <c r="M7296" t="s">
        <v>496</v>
      </c>
      <c r="N7296" t="s">
        <v>28960</v>
      </c>
      <c r="O7296" t="s">
        <v>28961</v>
      </c>
      <c r="P7296" t="s">
        <v>87</v>
      </c>
      <c r="Q7296">
        <v>7</v>
      </c>
      <c r="R7296" t="s">
        <v>40</v>
      </c>
      <c r="S7296" t="s">
        <v>63</v>
      </c>
      <c r="T7296">
        <v>15069</v>
      </c>
      <c r="U7296" s="1">
        <v>45305</v>
      </c>
      <c r="V7296" t="s">
        <v>111</v>
      </c>
      <c r="W7296">
        <v>808085</v>
      </c>
      <c r="X7296" t="s">
        <v>28962</v>
      </c>
      <c r="Y7296">
        <v>703</v>
      </c>
      <c r="Z7296">
        <v>1248</v>
      </c>
      <c r="AA7296">
        <v>1</v>
      </c>
      <c r="AB7296">
        <v>499.20000000000005</v>
      </c>
      <c r="AC7296">
        <f>Table1_1[[#This Row],[Price]]*Table1_1[[#This Row],[Quantity]]</f>
        <v>1248</v>
      </c>
    </row>
    <row r="7297" spans="1:29" x14ac:dyDescent="0.3">
      <c r="A7297" t="s">
        <v>28</v>
      </c>
      <c r="B7297" t="s">
        <v>29</v>
      </c>
      <c r="C7297" t="s">
        <v>148</v>
      </c>
      <c r="D7297" t="s">
        <v>227</v>
      </c>
      <c r="E7297" t="s">
        <v>46</v>
      </c>
      <c r="F7297" t="s">
        <v>47</v>
      </c>
      <c r="G7297">
        <v>90</v>
      </c>
      <c r="H7297">
        <v>411621</v>
      </c>
      <c r="I7297" t="s">
        <v>58</v>
      </c>
      <c r="J7297" s="3">
        <v>45125</v>
      </c>
      <c r="K7297">
        <v>1000</v>
      </c>
      <c r="L7297" t="s">
        <v>28964</v>
      </c>
      <c r="M7297" t="s">
        <v>68</v>
      </c>
      <c r="N7297" t="s">
        <v>28965</v>
      </c>
      <c r="O7297" t="s">
        <v>28966</v>
      </c>
      <c r="P7297" t="s">
        <v>51</v>
      </c>
      <c r="Q7297">
        <v>9</v>
      </c>
      <c r="R7297" t="s">
        <v>88</v>
      </c>
      <c r="S7297" t="s">
        <v>79</v>
      </c>
      <c r="T7297">
        <v>58835</v>
      </c>
      <c r="U7297" s="1">
        <v>45628</v>
      </c>
      <c r="V7297" t="s">
        <v>259</v>
      </c>
      <c r="W7297">
        <v>969900</v>
      </c>
      <c r="X7297" t="s">
        <v>28967</v>
      </c>
      <c r="Y7297">
        <v>606</v>
      </c>
      <c r="Z7297">
        <v>1258</v>
      </c>
      <c r="AA7297">
        <v>8</v>
      </c>
      <c r="AB7297">
        <v>4025.6000000000004</v>
      </c>
      <c r="AC7297">
        <f>Table1_1[[#This Row],[Price]]*Table1_1[[#This Row],[Quantity]]</f>
        <v>10064</v>
      </c>
    </row>
    <row r="7298" spans="1:29" x14ac:dyDescent="0.3">
      <c r="A7298" t="s">
        <v>28</v>
      </c>
      <c r="B7298" t="s">
        <v>29</v>
      </c>
      <c r="C7298" t="s">
        <v>54</v>
      </c>
      <c r="D7298" t="s">
        <v>467</v>
      </c>
      <c r="E7298" t="s">
        <v>32</v>
      </c>
      <c r="F7298" t="s">
        <v>106</v>
      </c>
      <c r="G7298">
        <v>74</v>
      </c>
      <c r="H7298">
        <v>434626</v>
      </c>
      <c r="I7298" t="s">
        <v>34</v>
      </c>
      <c r="J7298" s="3">
        <v>43880</v>
      </c>
      <c r="K7298">
        <v>1200</v>
      </c>
      <c r="L7298" t="s">
        <v>28968</v>
      </c>
      <c r="M7298" t="s">
        <v>159</v>
      </c>
      <c r="N7298" t="s">
        <v>28969</v>
      </c>
      <c r="O7298" t="s">
        <v>28970</v>
      </c>
      <c r="P7298" t="s">
        <v>87</v>
      </c>
      <c r="Q7298">
        <v>9</v>
      </c>
      <c r="R7298" t="s">
        <v>88</v>
      </c>
      <c r="S7298" t="s">
        <v>63</v>
      </c>
      <c r="T7298">
        <v>24998</v>
      </c>
      <c r="U7298" s="1">
        <v>45481</v>
      </c>
      <c r="V7298" t="s">
        <v>126</v>
      </c>
      <c r="W7298">
        <v>440083</v>
      </c>
      <c r="X7298" t="s">
        <v>28971</v>
      </c>
      <c r="Y7298">
        <v>299</v>
      </c>
      <c r="Z7298">
        <v>1928</v>
      </c>
      <c r="AA7298">
        <v>2</v>
      </c>
      <c r="AB7298">
        <v>1542.4</v>
      </c>
      <c r="AC7298">
        <f>Table1_1[[#This Row],[Price]]*Table1_1[[#This Row],[Quantity]]</f>
        <v>3856</v>
      </c>
    </row>
    <row r="7299" spans="1:29" x14ac:dyDescent="0.3">
      <c r="A7299" t="s">
        <v>28</v>
      </c>
      <c r="B7299" t="s">
        <v>29</v>
      </c>
      <c r="C7299" t="s">
        <v>157</v>
      </c>
      <c r="D7299" t="s">
        <v>411</v>
      </c>
      <c r="E7299" t="s">
        <v>32</v>
      </c>
      <c r="F7299" t="s">
        <v>47</v>
      </c>
      <c r="G7299">
        <v>26</v>
      </c>
      <c r="H7299">
        <v>428301</v>
      </c>
      <c r="I7299" t="s">
        <v>58</v>
      </c>
      <c r="J7299" s="3">
        <v>45163</v>
      </c>
      <c r="K7299">
        <v>1400</v>
      </c>
      <c r="L7299" t="s">
        <v>28972</v>
      </c>
      <c r="M7299" t="s">
        <v>165</v>
      </c>
      <c r="N7299" t="s">
        <v>28973</v>
      </c>
      <c r="O7299" t="s">
        <v>28974</v>
      </c>
      <c r="P7299" t="s">
        <v>71</v>
      </c>
      <c r="Q7299">
        <v>7</v>
      </c>
      <c r="R7299" t="s">
        <v>40</v>
      </c>
      <c r="S7299" t="s">
        <v>118</v>
      </c>
      <c r="T7299">
        <v>76302</v>
      </c>
      <c r="U7299" s="1">
        <v>45568</v>
      </c>
      <c r="V7299" t="s">
        <v>155</v>
      </c>
      <c r="W7299">
        <v>126640</v>
      </c>
      <c r="X7299" t="s">
        <v>28975</v>
      </c>
      <c r="Y7299">
        <v>607</v>
      </c>
      <c r="Z7299">
        <v>1430</v>
      </c>
      <c r="AA7299">
        <v>6</v>
      </c>
      <c r="AB7299">
        <v>3432</v>
      </c>
      <c r="AC7299">
        <f>Table1_1[[#This Row],[Price]]*Table1_1[[#This Row],[Quantity]]</f>
        <v>8580</v>
      </c>
    </row>
    <row r="7300" spans="1:29" x14ac:dyDescent="0.3">
      <c r="A7300" t="s">
        <v>28</v>
      </c>
      <c r="B7300" t="s">
        <v>29</v>
      </c>
      <c r="C7300" t="s">
        <v>54</v>
      </c>
      <c r="D7300" t="s">
        <v>566</v>
      </c>
      <c r="E7300" t="s">
        <v>56</v>
      </c>
      <c r="F7300" t="s">
        <v>33</v>
      </c>
      <c r="G7300">
        <v>58</v>
      </c>
      <c r="H7300">
        <v>435735</v>
      </c>
      <c r="I7300" t="s">
        <v>34</v>
      </c>
      <c r="J7300" s="3">
        <v>44890</v>
      </c>
      <c r="K7300">
        <v>800</v>
      </c>
      <c r="L7300" t="s">
        <v>28976</v>
      </c>
      <c r="M7300" t="s">
        <v>1091</v>
      </c>
      <c r="N7300" t="s">
        <v>28977</v>
      </c>
      <c r="O7300" t="s">
        <v>28978</v>
      </c>
      <c r="P7300" t="s">
        <v>87</v>
      </c>
      <c r="Q7300">
        <v>7</v>
      </c>
      <c r="R7300" t="s">
        <v>40</v>
      </c>
      <c r="S7300" t="s">
        <v>41</v>
      </c>
      <c r="T7300">
        <v>14424</v>
      </c>
      <c r="U7300" s="1">
        <v>45583</v>
      </c>
      <c r="V7300" t="s">
        <v>155</v>
      </c>
      <c r="W7300">
        <v>935104</v>
      </c>
      <c r="X7300" t="s">
        <v>28979</v>
      </c>
      <c r="Y7300">
        <v>509</v>
      </c>
      <c r="Z7300">
        <v>2996</v>
      </c>
      <c r="AA7300">
        <v>7</v>
      </c>
      <c r="AB7300">
        <v>8388.8000000000011</v>
      </c>
      <c r="AC7300">
        <f>Table1_1[[#This Row],[Price]]*Table1_1[[#This Row],[Quantity]]</f>
        <v>20972</v>
      </c>
    </row>
    <row r="7301" spans="1:29" x14ac:dyDescent="0.3">
      <c r="A7301" t="s">
        <v>28</v>
      </c>
      <c r="B7301" t="s">
        <v>29</v>
      </c>
      <c r="C7301" t="s">
        <v>148</v>
      </c>
      <c r="D7301" t="s">
        <v>411</v>
      </c>
      <c r="E7301" t="s">
        <v>46</v>
      </c>
      <c r="F7301" t="s">
        <v>150</v>
      </c>
      <c r="G7301">
        <v>62</v>
      </c>
      <c r="H7301">
        <v>411378</v>
      </c>
      <c r="I7301" t="s">
        <v>34</v>
      </c>
      <c r="J7301" s="3">
        <v>45254</v>
      </c>
      <c r="K7301">
        <v>1200</v>
      </c>
      <c r="L7301" t="s">
        <v>28981</v>
      </c>
      <c r="M7301" t="s">
        <v>591</v>
      </c>
      <c r="N7301" t="s">
        <v>28982</v>
      </c>
      <c r="O7301">
        <v>-7453</v>
      </c>
      <c r="P7301" t="s">
        <v>87</v>
      </c>
      <c r="Q7301">
        <v>12</v>
      </c>
      <c r="R7301" t="s">
        <v>88</v>
      </c>
      <c r="S7301" t="s">
        <v>63</v>
      </c>
      <c r="T7301">
        <v>66553</v>
      </c>
      <c r="U7301" s="1">
        <v>45533</v>
      </c>
      <c r="V7301" t="s">
        <v>64</v>
      </c>
      <c r="W7301">
        <v>172354</v>
      </c>
      <c r="X7301" t="s">
        <v>28983</v>
      </c>
      <c r="Y7301">
        <v>366</v>
      </c>
      <c r="Z7301">
        <v>1630</v>
      </c>
      <c r="AA7301">
        <v>7</v>
      </c>
      <c r="AB7301">
        <v>4564</v>
      </c>
      <c r="AC7301">
        <f>Table1_1[[#This Row],[Price]]*Table1_1[[#This Row],[Quantity]]</f>
        <v>11410</v>
      </c>
    </row>
    <row r="7302" spans="1:29" x14ac:dyDescent="0.3">
      <c r="A7302" t="s">
        <v>28</v>
      </c>
      <c r="B7302" t="s">
        <v>29</v>
      </c>
      <c r="C7302" t="s">
        <v>30</v>
      </c>
      <c r="D7302" t="s">
        <v>467</v>
      </c>
      <c r="E7302" t="s">
        <v>56</v>
      </c>
      <c r="F7302" t="s">
        <v>47</v>
      </c>
      <c r="G7302">
        <v>11</v>
      </c>
      <c r="H7302">
        <v>437321</v>
      </c>
      <c r="I7302" t="s">
        <v>34</v>
      </c>
      <c r="J7302" s="3">
        <v>44962</v>
      </c>
      <c r="K7302">
        <v>950</v>
      </c>
      <c r="L7302" t="s">
        <v>28984</v>
      </c>
      <c r="M7302" t="s">
        <v>1147</v>
      </c>
      <c r="N7302" t="s">
        <v>28985</v>
      </c>
      <c r="O7302" t="s">
        <v>28986</v>
      </c>
      <c r="P7302" t="s">
        <v>51</v>
      </c>
      <c r="Q7302">
        <v>12</v>
      </c>
      <c r="R7302" t="s">
        <v>40</v>
      </c>
      <c r="S7302" t="s">
        <v>118</v>
      </c>
      <c r="T7302">
        <v>12091</v>
      </c>
      <c r="U7302" s="1">
        <v>45587</v>
      </c>
      <c r="V7302" t="s">
        <v>155</v>
      </c>
      <c r="W7302">
        <v>864480</v>
      </c>
      <c r="X7302" t="s">
        <v>28987</v>
      </c>
      <c r="Y7302">
        <v>713</v>
      </c>
      <c r="Z7302">
        <v>615</v>
      </c>
      <c r="AA7302">
        <v>7</v>
      </c>
      <c r="AB7302">
        <v>1722</v>
      </c>
      <c r="AC7302">
        <f>Table1_1[[#This Row],[Price]]*Table1_1[[#This Row],[Quantity]]</f>
        <v>4305</v>
      </c>
    </row>
    <row r="7303" spans="1:29" x14ac:dyDescent="0.3">
      <c r="A7303" t="s">
        <v>28</v>
      </c>
      <c r="B7303" t="s">
        <v>29</v>
      </c>
      <c r="C7303" t="s">
        <v>193</v>
      </c>
      <c r="D7303" t="s">
        <v>274</v>
      </c>
      <c r="E7303" t="s">
        <v>32</v>
      </c>
      <c r="F7303" t="s">
        <v>33</v>
      </c>
      <c r="G7303">
        <v>11</v>
      </c>
      <c r="H7303">
        <v>400169</v>
      </c>
      <c r="I7303" t="s">
        <v>58</v>
      </c>
      <c r="J7303" s="3">
        <v>45241</v>
      </c>
      <c r="K7303">
        <v>1300</v>
      </c>
      <c r="L7303" t="s">
        <v>28988</v>
      </c>
      <c r="M7303" t="s">
        <v>1017</v>
      </c>
      <c r="N7303" t="s">
        <v>28989</v>
      </c>
      <c r="O7303" t="s">
        <v>28990</v>
      </c>
      <c r="P7303" t="s">
        <v>71</v>
      </c>
      <c r="Q7303">
        <v>6</v>
      </c>
      <c r="R7303" t="s">
        <v>88</v>
      </c>
      <c r="S7303" t="s">
        <v>63</v>
      </c>
      <c r="T7303">
        <v>37112</v>
      </c>
      <c r="U7303" s="1">
        <v>45387</v>
      </c>
      <c r="V7303" t="s">
        <v>80</v>
      </c>
      <c r="W7303">
        <v>826347</v>
      </c>
      <c r="X7303" t="s">
        <v>28991</v>
      </c>
      <c r="Y7303">
        <v>607</v>
      </c>
      <c r="Z7303">
        <v>2768</v>
      </c>
      <c r="AA7303">
        <v>2</v>
      </c>
      <c r="AB7303">
        <v>2214.4</v>
      </c>
      <c r="AC7303">
        <f>Table1_1[[#This Row],[Price]]*Table1_1[[#This Row],[Quantity]]</f>
        <v>5536</v>
      </c>
    </row>
    <row r="7304" spans="1:29" x14ac:dyDescent="0.3">
      <c r="A7304" t="s">
        <v>28</v>
      </c>
      <c r="B7304" t="s">
        <v>29</v>
      </c>
      <c r="C7304" t="s">
        <v>157</v>
      </c>
      <c r="D7304" t="s">
        <v>616</v>
      </c>
      <c r="E7304" t="s">
        <v>46</v>
      </c>
      <c r="F7304" t="s">
        <v>83</v>
      </c>
      <c r="G7304">
        <v>50</v>
      </c>
      <c r="H7304">
        <v>436443</v>
      </c>
      <c r="I7304" t="s">
        <v>58</v>
      </c>
      <c r="J7304" s="3">
        <v>44687</v>
      </c>
      <c r="K7304">
        <v>800</v>
      </c>
      <c r="L7304" t="s">
        <v>28992</v>
      </c>
      <c r="M7304" t="s">
        <v>36</v>
      </c>
      <c r="N7304" t="s">
        <v>28993</v>
      </c>
      <c r="O7304" t="s">
        <v>28994</v>
      </c>
      <c r="P7304" t="s">
        <v>51</v>
      </c>
      <c r="Q7304">
        <v>19</v>
      </c>
      <c r="R7304" t="s">
        <v>88</v>
      </c>
      <c r="S7304" t="s">
        <v>41</v>
      </c>
      <c r="T7304">
        <v>38694</v>
      </c>
      <c r="U7304" s="1">
        <v>45428</v>
      </c>
      <c r="V7304" t="s">
        <v>140</v>
      </c>
      <c r="W7304">
        <v>703664</v>
      </c>
      <c r="X7304" t="s">
        <v>28995</v>
      </c>
      <c r="Y7304">
        <v>455</v>
      </c>
      <c r="Z7304">
        <v>1816</v>
      </c>
      <c r="AA7304">
        <v>5</v>
      </c>
      <c r="AB7304">
        <v>3632</v>
      </c>
      <c r="AC7304">
        <f>Table1_1[[#This Row],[Price]]*Table1_1[[#This Row],[Quantity]]</f>
        <v>9080</v>
      </c>
    </row>
    <row r="7305" spans="1:29" x14ac:dyDescent="0.3">
      <c r="A7305" t="s">
        <v>28</v>
      </c>
      <c r="B7305" t="s">
        <v>29</v>
      </c>
      <c r="C7305" t="s">
        <v>148</v>
      </c>
      <c r="D7305" t="s">
        <v>338</v>
      </c>
      <c r="E7305" t="s">
        <v>32</v>
      </c>
      <c r="F7305" t="s">
        <v>33</v>
      </c>
      <c r="G7305">
        <v>14</v>
      </c>
      <c r="H7305">
        <v>408898</v>
      </c>
      <c r="I7305" t="s">
        <v>34</v>
      </c>
      <c r="J7305" s="3">
        <v>44823</v>
      </c>
      <c r="K7305">
        <v>1100</v>
      </c>
      <c r="L7305" t="s">
        <v>28996</v>
      </c>
      <c r="M7305" t="s">
        <v>115</v>
      </c>
      <c r="N7305" t="s">
        <v>28997</v>
      </c>
      <c r="O7305" t="s">
        <v>28998</v>
      </c>
      <c r="P7305" t="s">
        <v>51</v>
      </c>
      <c r="Q7305">
        <v>15</v>
      </c>
      <c r="R7305" t="s">
        <v>40</v>
      </c>
      <c r="S7305" t="s">
        <v>79</v>
      </c>
      <c r="T7305">
        <v>48373</v>
      </c>
      <c r="U7305" s="1">
        <v>45494</v>
      </c>
      <c r="V7305" t="s">
        <v>126</v>
      </c>
      <c r="W7305">
        <v>690816</v>
      </c>
      <c r="X7305" t="s">
        <v>28999</v>
      </c>
      <c r="Y7305">
        <v>421</v>
      </c>
      <c r="Z7305">
        <v>549</v>
      </c>
      <c r="AA7305">
        <v>5</v>
      </c>
      <c r="AB7305">
        <v>1098</v>
      </c>
      <c r="AC7305">
        <f>Table1_1[[#This Row],[Price]]*Table1_1[[#This Row],[Quantity]]</f>
        <v>2745</v>
      </c>
    </row>
    <row r="7306" spans="1:29" x14ac:dyDescent="0.3">
      <c r="A7306" t="s">
        <v>28</v>
      </c>
      <c r="B7306" t="s">
        <v>29</v>
      </c>
      <c r="C7306" t="s">
        <v>157</v>
      </c>
      <c r="D7306" t="s">
        <v>187</v>
      </c>
      <c r="E7306" t="s">
        <v>32</v>
      </c>
      <c r="F7306" t="s">
        <v>113</v>
      </c>
      <c r="G7306">
        <v>79</v>
      </c>
      <c r="H7306">
        <v>428058</v>
      </c>
      <c r="I7306" t="s">
        <v>34</v>
      </c>
      <c r="J7306" s="3">
        <v>44348</v>
      </c>
      <c r="K7306">
        <v>1200</v>
      </c>
      <c r="L7306" t="s">
        <v>29000</v>
      </c>
      <c r="M7306" t="s">
        <v>200</v>
      </c>
      <c r="N7306" t="s">
        <v>29001</v>
      </c>
      <c r="O7306" t="s">
        <v>29002</v>
      </c>
      <c r="P7306" t="s">
        <v>71</v>
      </c>
      <c r="Q7306">
        <v>20</v>
      </c>
      <c r="R7306" t="s">
        <v>88</v>
      </c>
      <c r="S7306" t="s">
        <v>63</v>
      </c>
      <c r="T7306">
        <v>41002</v>
      </c>
      <c r="U7306" s="1">
        <v>45381</v>
      </c>
      <c r="V7306" t="s">
        <v>72</v>
      </c>
      <c r="W7306">
        <v>765095</v>
      </c>
      <c r="X7306" t="s">
        <v>29003</v>
      </c>
      <c r="Y7306">
        <v>674</v>
      </c>
      <c r="Z7306">
        <v>840</v>
      </c>
      <c r="AA7306">
        <v>1</v>
      </c>
      <c r="AB7306">
        <v>336</v>
      </c>
      <c r="AC7306">
        <f>Table1_1[[#This Row],[Price]]*Table1_1[[#This Row],[Quantity]]</f>
        <v>840</v>
      </c>
    </row>
    <row r="7307" spans="1:29" x14ac:dyDescent="0.3">
      <c r="A7307" t="s">
        <v>28</v>
      </c>
      <c r="B7307" t="s">
        <v>29</v>
      </c>
      <c r="C7307" t="s">
        <v>91</v>
      </c>
      <c r="D7307" t="s">
        <v>566</v>
      </c>
      <c r="E7307" t="s">
        <v>32</v>
      </c>
      <c r="F7307" t="s">
        <v>135</v>
      </c>
      <c r="G7307">
        <v>10</v>
      </c>
      <c r="H7307">
        <v>411038</v>
      </c>
      <c r="I7307" t="s">
        <v>34</v>
      </c>
      <c r="J7307" s="3">
        <v>43953</v>
      </c>
      <c r="K7307">
        <v>950</v>
      </c>
      <c r="L7307" t="s">
        <v>29004</v>
      </c>
      <c r="M7307" t="s">
        <v>1483</v>
      </c>
      <c r="N7307" t="s">
        <v>29005</v>
      </c>
      <c r="O7307" t="s">
        <v>29006</v>
      </c>
      <c r="P7307" t="s">
        <v>71</v>
      </c>
      <c r="Q7307">
        <v>15</v>
      </c>
      <c r="R7307" t="s">
        <v>40</v>
      </c>
      <c r="S7307" t="s">
        <v>118</v>
      </c>
      <c r="T7307">
        <v>61656</v>
      </c>
      <c r="U7307" s="1">
        <v>45333</v>
      </c>
      <c r="V7307" t="s">
        <v>119</v>
      </c>
      <c r="W7307">
        <v>702248</v>
      </c>
      <c r="X7307" t="s">
        <v>29007</v>
      </c>
      <c r="Y7307">
        <v>395</v>
      </c>
      <c r="Z7307">
        <v>540</v>
      </c>
      <c r="AA7307">
        <v>3</v>
      </c>
      <c r="AB7307">
        <v>648</v>
      </c>
      <c r="AC7307">
        <f>Table1_1[[#This Row],[Price]]*Table1_1[[#This Row],[Quantity]]</f>
        <v>1620</v>
      </c>
    </row>
    <row r="7308" spans="1:29" x14ac:dyDescent="0.3">
      <c r="A7308" t="s">
        <v>28</v>
      </c>
      <c r="B7308" t="s">
        <v>29</v>
      </c>
      <c r="C7308" t="s">
        <v>54</v>
      </c>
      <c r="D7308" t="s">
        <v>411</v>
      </c>
      <c r="E7308" t="s">
        <v>32</v>
      </c>
      <c r="F7308" t="s">
        <v>175</v>
      </c>
      <c r="G7308">
        <v>68</v>
      </c>
      <c r="H7308">
        <v>424080</v>
      </c>
      <c r="I7308" t="s">
        <v>34</v>
      </c>
      <c r="J7308" s="3">
        <v>45193</v>
      </c>
      <c r="K7308">
        <v>1300</v>
      </c>
      <c r="L7308" t="s">
        <v>12337</v>
      </c>
      <c r="M7308" t="s">
        <v>1058</v>
      </c>
      <c r="N7308" t="s">
        <v>29008</v>
      </c>
      <c r="O7308" t="s">
        <v>29009</v>
      </c>
      <c r="P7308" t="s">
        <v>51</v>
      </c>
      <c r="Q7308">
        <v>10</v>
      </c>
      <c r="R7308" t="s">
        <v>40</v>
      </c>
      <c r="S7308" t="s">
        <v>63</v>
      </c>
      <c r="T7308">
        <v>45112</v>
      </c>
      <c r="U7308" s="1">
        <v>45600</v>
      </c>
      <c r="V7308" t="s">
        <v>42</v>
      </c>
      <c r="W7308">
        <v>862979</v>
      </c>
      <c r="X7308" t="s">
        <v>29010</v>
      </c>
      <c r="Y7308">
        <v>209</v>
      </c>
      <c r="Z7308">
        <v>1074</v>
      </c>
      <c r="AA7308">
        <v>7</v>
      </c>
      <c r="AB7308">
        <v>3007.2000000000003</v>
      </c>
      <c r="AC7308">
        <f>Table1_1[[#This Row],[Price]]*Table1_1[[#This Row],[Quantity]]</f>
        <v>7518</v>
      </c>
    </row>
    <row r="7309" spans="1:29" x14ac:dyDescent="0.3">
      <c r="A7309" t="s">
        <v>28</v>
      </c>
      <c r="B7309" t="s">
        <v>29</v>
      </c>
      <c r="C7309" t="s">
        <v>66</v>
      </c>
      <c r="D7309" t="s">
        <v>170</v>
      </c>
      <c r="E7309" t="s">
        <v>46</v>
      </c>
      <c r="F7309" t="s">
        <v>47</v>
      </c>
      <c r="G7309">
        <v>6</v>
      </c>
      <c r="H7309">
        <v>433166</v>
      </c>
      <c r="I7309" t="s">
        <v>34</v>
      </c>
      <c r="J7309" s="3">
        <v>44666</v>
      </c>
      <c r="K7309">
        <v>1300</v>
      </c>
      <c r="L7309" t="s">
        <v>29011</v>
      </c>
      <c r="M7309" t="s">
        <v>895</v>
      </c>
      <c r="N7309" t="s">
        <v>29012</v>
      </c>
      <c r="O7309" t="s">
        <v>29013</v>
      </c>
      <c r="P7309" t="s">
        <v>39</v>
      </c>
      <c r="Q7309">
        <v>7</v>
      </c>
      <c r="R7309" t="s">
        <v>40</v>
      </c>
      <c r="S7309" t="s">
        <v>63</v>
      </c>
      <c r="T7309">
        <v>14435</v>
      </c>
      <c r="U7309" s="1">
        <v>45602</v>
      </c>
      <c r="V7309" t="s">
        <v>42</v>
      </c>
      <c r="W7309">
        <v>130538</v>
      </c>
      <c r="X7309" t="s">
        <v>29014</v>
      </c>
      <c r="Y7309">
        <v>508</v>
      </c>
      <c r="Z7309">
        <v>1032</v>
      </c>
      <c r="AA7309">
        <v>4</v>
      </c>
      <c r="AB7309">
        <v>1651.2</v>
      </c>
      <c r="AC7309">
        <f>Table1_1[[#This Row],[Price]]*Table1_1[[#This Row],[Quantity]]</f>
        <v>4128</v>
      </c>
    </row>
    <row r="7310" spans="1:29" x14ac:dyDescent="0.3">
      <c r="A7310" t="s">
        <v>28</v>
      </c>
      <c r="B7310" t="s">
        <v>29</v>
      </c>
      <c r="C7310" t="s">
        <v>44</v>
      </c>
      <c r="D7310" t="s">
        <v>142</v>
      </c>
      <c r="E7310" t="s">
        <v>56</v>
      </c>
      <c r="F7310" t="s">
        <v>106</v>
      </c>
      <c r="G7310">
        <v>62</v>
      </c>
      <c r="H7310">
        <v>430324</v>
      </c>
      <c r="I7310" t="s">
        <v>58</v>
      </c>
      <c r="J7310" s="3">
        <v>45063</v>
      </c>
      <c r="K7310">
        <v>800</v>
      </c>
      <c r="L7310" t="s">
        <v>29015</v>
      </c>
      <c r="M7310" t="s">
        <v>1253</v>
      </c>
      <c r="N7310" t="s">
        <v>29016</v>
      </c>
      <c r="O7310" t="s">
        <v>29017</v>
      </c>
      <c r="P7310" t="s">
        <v>51</v>
      </c>
      <c r="Q7310">
        <v>7</v>
      </c>
      <c r="R7310" t="s">
        <v>40</v>
      </c>
      <c r="S7310" t="s">
        <v>41</v>
      </c>
      <c r="T7310">
        <v>32431</v>
      </c>
      <c r="U7310" s="1">
        <v>45472</v>
      </c>
      <c r="V7310" t="s">
        <v>52</v>
      </c>
      <c r="W7310">
        <v>157591</v>
      </c>
      <c r="X7310" t="s">
        <v>29018</v>
      </c>
      <c r="Y7310">
        <v>449</v>
      </c>
      <c r="Z7310">
        <v>1745</v>
      </c>
      <c r="AA7310">
        <v>1</v>
      </c>
      <c r="AB7310">
        <v>698</v>
      </c>
      <c r="AC7310">
        <f>Table1_1[[#This Row],[Price]]*Table1_1[[#This Row],[Quantity]]</f>
        <v>1745</v>
      </c>
    </row>
    <row r="7311" spans="1:29" x14ac:dyDescent="0.3">
      <c r="A7311" t="s">
        <v>28</v>
      </c>
      <c r="B7311" t="s">
        <v>29</v>
      </c>
      <c r="C7311" t="s">
        <v>44</v>
      </c>
      <c r="D7311" t="s">
        <v>566</v>
      </c>
      <c r="E7311" t="s">
        <v>46</v>
      </c>
      <c r="F7311" t="s">
        <v>113</v>
      </c>
      <c r="G7311">
        <v>36</v>
      </c>
      <c r="H7311">
        <v>426813</v>
      </c>
      <c r="I7311" t="s">
        <v>34</v>
      </c>
      <c r="J7311" s="3">
        <v>45178</v>
      </c>
      <c r="K7311">
        <v>1300</v>
      </c>
      <c r="L7311" t="s">
        <v>29019</v>
      </c>
      <c r="M7311" t="s">
        <v>1291</v>
      </c>
      <c r="N7311" t="s">
        <v>29020</v>
      </c>
      <c r="O7311">
        <v>7296820868</v>
      </c>
      <c r="P7311" t="s">
        <v>87</v>
      </c>
      <c r="Q7311">
        <v>14</v>
      </c>
      <c r="R7311" t="s">
        <v>40</v>
      </c>
      <c r="S7311" t="s">
        <v>118</v>
      </c>
      <c r="T7311">
        <v>42295</v>
      </c>
      <c r="U7311" s="1">
        <v>45507</v>
      </c>
      <c r="V7311" t="s">
        <v>64</v>
      </c>
      <c r="W7311">
        <v>767165</v>
      </c>
      <c r="X7311" t="s">
        <v>29021</v>
      </c>
      <c r="Y7311">
        <v>526</v>
      </c>
      <c r="Z7311">
        <v>2730</v>
      </c>
      <c r="AA7311">
        <v>1</v>
      </c>
      <c r="AB7311">
        <v>1092</v>
      </c>
      <c r="AC7311">
        <f>Table1_1[[#This Row],[Price]]*Table1_1[[#This Row],[Quantity]]</f>
        <v>2730</v>
      </c>
    </row>
    <row r="7312" spans="1:29" x14ac:dyDescent="0.3">
      <c r="A7312" t="s">
        <v>28</v>
      </c>
      <c r="B7312" t="s">
        <v>29</v>
      </c>
      <c r="C7312" t="s">
        <v>193</v>
      </c>
      <c r="D7312" t="s">
        <v>364</v>
      </c>
      <c r="E7312" t="s">
        <v>46</v>
      </c>
      <c r="F7312" t="s">
        <v>47</v>
      </c>
      <c r="G7312">
        <v>3</v>
      </c>
      <c r="H7312">
        <v>412841</v>
      </c>
      <c r="I7312" t="s">
        <v>58</v>
      </c>
      <c r="J7312" s="3">
        <v>45210</v>
      </c>
      <c r="K7312">
        <v>1300</v>
      </c>
      <c r="L7312" t="s">
        <v>6410</v>
      </c>
      <c r="M7312" t="s">
        <v>276</v>
      </c>
      <c r="N7312" t="s">
        <v>29022</v>
      </c>
      <c r="O7312" t="s">
        <v>29023</v>
      </c>
      <c r="P7312" t="s">
        <v>51</v>
      </c>
      <c r="Q7312">
        <v>10</v>
      </c>
      <c r="R7312" t="s">
        <v>40</v>
      </c>
      <c r="S7312" t="s">
        <v>63</v>
      </c>
      <c r="T7312">
        <v>96690</v>
      </c>
      <c r="U7312" s="1">
        <v>45489</v>
      </c>
      <c r="V7312" t="s">
        <v>126</v>
      </c>
      <c r="W7312">
        <v>971695</v>
      </c>
      <c r="X7312" t="s">
        <v>29024</v>
      </c>
      <c r="Y7312">
        <v>473</v>
      </c>
      <c r="Z7312">
        <v>1028</v>
      </c>
      <c r="AA7312">
        <v>3</v>
      </c>
      <c r="AB7312">
        <v>1233.6000000000001</v>
      </c>
      <c r="AC7312">
        <f>Table1_1[[#This Row],[Price]]*Table1_1[[#This Row],[Quantity]]</f>
        <v>3084</v>
      </c>
    </row>
    <row r="7313" spans="1:29" x14ac:dyDescent="0.3">
      <c r="A7313" t="s">
        <v>28</v>
      </c>
      <c r="B7313" t="s">
        <v>29</v>
      </c>
      <c r="C7313" t="s">
        <v>148</v>
      </c>
      <c r="D7313" t="s">
        <v>74</v>
      </c>
      <c r="E7313" t="s">
        <v>46</v>
      </c>
      <c r="F7313" t="s">
        <v>33</v>
      </c>
      <c r="G7313">
        <v>25</v>
      </c>
      <c r="H7313">
        <v>402842</v>
      </c>
      <c r="I7313" t="s">
        <v>34</v>
      </c>
      <c r="J7313" s="3">
        <v>44160</v>
      </c>
      <c r="K7313">
        <v>1100</v>
      </c>
      <c r="L7313" t="s">
        <v>29025</v>
      </c>
      <c r="M7313" t="s">
        <v>1017</v>
      </c>
      <c r="N7313" t="s">
        <v>29026</v>
      </c>
      <c r="O7313" t="s">
        <v>29027</v>
      </c>
      <c r="P7313" t="s">
        <v>39</v>
      </c>
      <c r="Q7313">
        <v>10</v>
      </c>
      <c r="R7313" t="s">
        <v>40</v>
      </c>
      <c r="S7313" t="s">
        <v>79</v>
      </c>
      <c r="T7313">
        <v>25580</v>
      </c>
      <c r="U7313" s="1">
        <v>45320</v>
      </c>
      <c r="V7313" t="s">
        <v>111</v>
      </c>
      <c r="W7313">
        <v>221867</v>
      </c>
      <c r="X7313" t="s">
        <v>29028</v>
      </c>
      <c r="Y7313">
        <v>933</v>
      </c>
      <c r="Z7313">
        <v>2911</v>
      </c>
      <c r="AA7313">
        <v>6</v>
      </c>
      <c r="AB7313">
        <v>6986.4000000000015</v>
      </c>
      <c r="AC7313">
        <f>Table1_1[[#This Row],[Price]]*Table1_1[[#This Row],[Quantity]]</f>
        <v>17466</v>
      </c>
    </row>
    <row r="7314" spans="1:29" x14ac:dyDescent="0.3">
      <c r="A7314" t="s">
        <v>28</v>
      </c>
      <c r="B7314" t="s">
        <v>29</v>
      </c>
      <c r="C7314" t="s">
        <v>157</v>
      </c>
      <c r="D7314" t="s">
        <v>182</v>
      </c>
      <c r="E7314" t="s">
        <v>46</v>
      </c>
      <c r="F7314" t="s">
        <v>135</v>
      </c>
      <c r="G7314">
        <v>74</v>
      </c>
      <c r="H7314">
        <v>400033</v>
      </c>
      <c r="I7314" t="s">
        <v>58</v>
      </c>
      <c r="J7314" s="3">
        <v>45185</v>
      </c>
      <c r="K7314">
        <v>1400</v>
      </c>
      <c r="L7314" t="s">
        <v>6351</v>
      </c>
      <c r="M7314" t="s">
        <v>76</v>
      </c>
      <c r="N7314" t="s">
        <v>29029</v>
      </c>
      <c r="O7314" t="s">
        <v>29030</v>
      </c>
      <c r="P7314" t="s">
        <v>71</v>
      </c>
      <c r="Q7314">
        <v>18</v>
      </c>
      <c r="R7314" t="s">
        <v>40</v>
      </c>
      <c r="S7314" t="s">
        <v>63</v>
      </c>
      <c r="T7314">
        <v>10709</v>
      </c>
      <c r="U7314" s="1">
        <v>45319</v>
      </c>
      <c r="V7314" t="s">
        <v>111</v>
      </c>
      <c r="W7314">
        <v>940403</v>
      </c>
      <c r="X7314" t="s">
        <v>29031</v>
      </c>
      <c r="Y7314">
        <v>589</v>
      </c>
      <c r="Z7314">
        <v>1154</v>
      </c>
      <c r="AA7314">
        <v>1</v>
      </c>
      <c r="AB7314">
        <v>461.6</v>
      </c>
      <c r="AC7314">
        <f>Table1_1[[#This Row],[Price]]*Table1_1[[#This Row],[Quantity]]</f>
        <v>1154</v>
      </c>
    </row>
    <row r="7315" spans="1:29" x14ac:dyDescent="0.3">
      <c r="A7315" t="s">
        <v>28</v>
      </c>
      <c r="B7315" t="s">
        <v>29</v>
      </c>
      <c r="C7315" t="s">
        <v>157</v>
      </c>
      <c r="D7315" t="s">
        <v>380</v>
      </c>
      <c r="E7315" t="s">
        <v>32</v>
      </c>
      <c r="F7315" t="s">
        <v>57</v>
      </c>
      <c r="G7315">
        <v>63</v>
      </c>
      <c r="H7315">
        <v>409494</v>
      </c>
      <c r="I7315" t="s">
        <v>58</v>
      </c>
      <c r="J7315" s="3">
        <v>44626</v>
      </c>
      <c r="K7315">
        <v>800</v>
      </c>
      <c r="L7315" t="s">
        <v>29032</v>
      </c>
      <c r="M7315" t="s">
        <v>2124</v>
      </c>
      <c r="N7315" t="s">
        <v>29033</v>
      </c>
      <c r="O7315" t="s">
        <v>29034</v>
      </c>
      <c r="P7315" t="s">
        <v>87</v>
      </c>
      <c r="Q7315">
        <v>20</v>
      </c>
      <c r="R7315" t="s">
        <v>40</v>
      </c>
      <c r="S7315" t="s">
        <v>79</v>
      </c>
      <c r="T7315">
        <v>75018</v>
      </c>
      <c r="U7315" s="1">
        <v>45453</v>
      </c>
      <c r="V7315" t="s">
        <v>52</v>
      </c>
      <c r="W7315">
        <v>653858</v>
      </c>
      <c r="X7315" t="s">
        <v>29035</v>
      </c>
      <c r="Y7315">
        <v>279</v>
      </c>
      <c r="Z7315">
        <v>1226</v>
      </c>
      <c r="AA7315">
        <v>2</v>
      </c>
      <c r="AB7315">
        <v>980.80000000000007</v>
      </c>
      <c r="AC7315">
        <f>Table1_1[[#This Row],[Price]]*Table1_1[[#This Row],[Quantity]]</f>
        <v>2452</v>
      </c>
    </row>
    <row r="7316" spans="1:29" x14ac:dyDescent="0.3">
      <c r="A7316" t="s">
        <v>28</v>
      </c>
      <c r="B7316" t="s">
        <v>29</v>
      </c>
      <c r="C7316" t="s">
        <v>66</v>
      </c>
      <c r="D7316" t="s">
        <v>442</v>
      </c>
      <c r="E7316" t="s">
        <v>32</v>
      </c>
      <c r="F7316" t="s">
        <v>57</v>
      </c>
      <c r="G7316">
        <v>28</v>
      </c>
      <c r="H7316">
        <v>418739</v>
      </c>
      <c r="I7316" t="s">
        <v>58</v>
      </c>
      <c r="J7316" s="3">
        <v>44275</v>
      </c>
      <c r="K7316">
        <v>1400</v>
      </c>
      <c r="L7316" t="s">
        <v>20020</v>
      </c>
      <c r="M7316" t="s">
        <v>680</v>
      </c>
      <c r="N7316" t="s">
        <v>29037</v>
      </c>
      <c r="O7316" t="s">
        <v>29038</v>
      </c>
      <c r="P7316" t="s">
        <v>87</v>
      </c>
      <c r="Q7316">
        <v>12</v>
      </c>
      <c r="R7316" t="s">
        <v>40</v>
      </c>
      <c r="S7316" t="s">
        <v>118</v>
      </c>
      <c r="T7316">
        <v>51621</v>
      </c>
      <c r="U7316" s="1">
        <v>45611</v>
      </c>
      <c r="V7316" t="s">
        <v>42</v>
      </c>
      <c r="W7316">
        <v>797506</v>
      </c>
      <c r="X7316" t="s">
        <v>29039</v>
      </c>
      <c r="Y7316">
        <v>293</v>
      </c>
      <c r="Z7316">
        <v>2091</v>
      </c>
      <c r="AA7316">
        <v>5</v>
      </c>
      <c r="AB7316">
        <v>4182</v>
      </c>
      <c r="AC7316">
        <f>Table1_1[[#This Row],[Price]]*Table1_1[[#This Row],[Quantity]]</f>
        <v>10455</v>
      </c>
    </row>
    <row r="7317" spans="1:29" x14ac:dyDescent="0.3">
      <c r="A7317" t="s">
        <v>28</v>
      </c>
      <c r="B7317" t="s">
        <v>29</v>
      </c>
      <c r="C7317" t="s">
        <v>44</v>
      </c>
      <c r="D7317" t="s">
        <v>467</v>
      </c>
      <c r="E7317" t="s">
        <v>46</v>
      </c>
      <c r="F7317" t="s">
        <v>33</v>
      </c>
      <c r="G7317">
        <v>80</v>
      </c>
      <c r="H7317">
        <v>431057</v>
      </c>
      <c r="I7317" t="s">
        <v>58</v>
      </c>
      <c r="J7317" s="3">
        <v>44437</v>
      </c>
      <c r="K7317">
        <v>800</v>
      </c>
      <c r="L7317" t="s">
        <v>29040</v>
      </c>
      <c r="M7317" t="s">
        <v>1030</v>
      </c>
      <c r="N7317" t="s">
        <v>29041</v>
      </c>
      <c r="O7317" t="s">
        <v>29042</v>
      </c>
      <c r="P7317" t="s">
        <v>71</v>
      </c>
      <c r="Q7317">
        <v>17</v>
      </c>
      <c r="R7317" t="s">
        <v>88</v>
      </c>
      <c r="S7317" t="s">
        <v>63</v>
      </c>
      <c r="T7317">
        <v>88735</v>
      </c>
      <c r="U7317" s="1">
        <v>45401</v>
      </c>
      <c r="V7317" t="s">
        <v>80</v>
      </c>
      <c r="W7317">
        <v>581164</v>
      </c>
      <c r="X7317" t="s">
        <v>29043</v>
      </c>
      <c r="Y7317">
        <v>811</v>
      </c>
      <c r="Z7317">
        <v>2599</v>
      </c>
      <c r="AA7317">
        <v>6</v>
      </c>
      <c r="AB7317">
        <v>6237.6</v>
      </c>
      <c r="AC7317">
        <f>Table1_1[[#This Row],[Price]]*Table1_1[[#This Row],[Quantity]]</f>
        <v>15594</v>
      </c>
    </row>
    <row r="7318" spans="1:29" x14ac:dyDescent="0.3">
      <c r="A7318" t="s">
        <v>28</v>
      </c>
      <c r="B7318" t="s">
        <v>29</v>
      </c>
      <c r="C7318" t="s">
        <v>30</v>
      </c>
      <c r="D7318" t="s">
        <v>317</v>
      </c>
      <c r="E7318" t="s">
        <v>32</v>
      </c>
      <c r="F7318" t="s">
        <v>135</v>
      </c>
      <c r="G7318">
        <v>83</v>
      </c>
      <c r="H7318">
        <v>433773</v>
      </c>
      <c r="I7318" t="s">
        <v>58</v>
      </c>
      <c r="J7318" s="3">
        <v>44191</v>
      </c>
      <c r="K7318">
        <v>800</v>
      </c>
      <c r="L7318" t="s">
        <v>29044</v>
      </c>
      <c r="M7318" t="s">
        <v>366</v>
      </c>
      <c r="N7318" t="s">
        <v>29045</v>
      </c>
      <c r="O7318" t="s">
        <v>29046</v>
      </c>
      <c r="P7318" t="s">
        <v>39</v>
      </c>
      <c r="Q7318">
        <v>11</v>
      </c>
      <c r="R7318" t="s">
        <v>40</v>
      </c>
      <c r="S7318" t="s">
        <v>79</v>
      </c>
      <c r="T7318">
        <v>51205</v>
      </c>
      <c r="U7318" s="1">
        <v>45477</v>
      </c>
      <c r="V7318" t="s">
        <v>126</v>
      </c>
      <c r="W7318">
        <v>256563</v>
      </c>
      <c r="X7318" t="s">
        <v>29047</v>
      </c>
      <c r="Y7318">
        <v>432</v>
      </c>
      <c r="Z7318">
        <v>1800</v>
      </c>
      <c r="AA7318">
        <v>4</v>
      </c>
      <c r="AB7318">
        <v>2880</v>
      </c>
      <c r="AC7318">
        <f>Table1_1[[#This Row],[Price]]*Table1_1[[#This Row],[Quantity]]</f>
        <v>7200</v>
      </c>
    </row>
    <row r="7319" spans="1:29" x14ac:dyDescent="0.3">
      <c r="A7319" t="s">
        <v>28</v>
      </c>
      <c r="B7319" t="s">
        <v>29</v>
      </c>
      <c r="C7319" t="s">
        <v>91</v>
      </c>
      <c r="D7319" t="s">
        <v>31</v>
      </c>
      <c r="E7319" t="s">
        <v>46</v>
      </c>
      <c r="F7319" t="s">
        <v>57</v>
      </c>
      <c r="G7319">
        <v>43</v>
      </c>
      <c r="H7319">
        <v>421188</v>
      </c>
      <c r="I7319" t="s">
        <v>58</v>
      </c>
      <c r="J7319" s="3">
        <v>45079</v>
      </c>
      <c r="K7319">
        <v>1200</v>
      </c>
      <c r="L7319" t="s">
        <v>14849</v>
      </c>
      <c r="M7319" t="s">
        <v>152</v>
      </c>
      <c r="N7319" t="s">
        <v>29048</v>
      </c>
      <c r="O7319" t="s">
        <v>29049</v>
      </c>
      <c r="P7319" t="s">
        <v>71</v>
      </c>
      <c r="Q7319">
        <v>8</v>
      </c>
      <c r="R7319" t="s">
        <v>40</v>
      </c>
      <c r="S7319" t="s">
        <v>79</v>
      </c>
      <c r="T7319">
        <v>17891</v>
      </c>
      <c r="U7319" s="1">
        <v>45578</v>
      </c>
      <c r="V7319" t="s">
        <v>155</v>
      </c>
      <c r="W7319">
        <v>972160</v>
      </c>
      <c r="X7319" t="s">
        <v>29050</v>
      </c>
      <c r="Y7319">
        <v>742</v>
      </c>
      <c r="Z7319">
        <v>2511</v>
      </c>
      <c r="AA7319">
        <v>8</v>
      </c>
      <c r="AB7319">
        <v>8035.2000000000007</v>
      </c>
      <c r="AC7319">
        <f>Table1_1[[#This Row],[Price]]*Table1_1[[#This Row],[Quantity]]</f>
        <v>20088</v>
      </c>
    </row>
    <row r="7320" spans="1:29" x14ac:dyDescent="0.3">
      <c r="A7320" t="s">
        <v>28</v>
      </c>
      <c r="B7320" t="s">
        <v>29</v>
      </c>
      <c r="C7320" t="s">
        <v>157</v>
      </c>
      <c r="D7320" t="s">
        <v>317</v>
      </c>
      <c r="E7320" t="s">
        <v>32</v>
      </c>
      <c r="F7320" t="s">
        <v>150</v>
      </c>
      <c r="G7320">
        <v>66</v>
      </c>
      <c r="H7320">
        <v>427817</v>
      </c>
      <c r="I7320" t="s">
        <v>58</v>
      </c>
      <c r="J7320" s="3">
        <v>45549</v>
      </c>
      <c r="K7320">
        <v>1000</v>
      </c>
      <c r="L7320" t="s">
        <v>29051</v>
      </c>
      <c r="M7320" t="s">
        <v>123</v>
      </c>
      <c r="N7320" t="s">
        <v>29052</v>
      </c>
      <c r="O7320" t="s">
        <v>29053</v>
      </c>
      <c r="P7320" t="s">
        <v>87</v>
      </c>
      <c r="Q7320">
        <v>17</v>
      </c>
      <c r="R7320" t="s">
        <v>88</v>
      </c>
      <c r="S7320" t="s">
        <v>118</v>
      </c>
      <c r="T7320">
        <v>53244</v>
      </c>
      <c r="U7320" s="1">
        <v>45628</v>
      </c>
      <c r="V7320" t="s">
        <v>259</v>
      </c>
      <c r="W7320">
        <v>335771</v>
      </c>
      <c r="X7320" t="s">
        <v>29054</v>
      </c>
      <c r="Y7320">
        <v>398</v>
      </c>
      <c r="Z7320">
        <v>2855</v>
      </c>
      <c r="AA7320">
        <v>1</v>
      </c>
      <c r="AB7320">
        <v>1142</v>
      </c>
      <c r="AC7320">
        <f>Table1_1[[#This Row],[Price]]*Table1_1[[#This Row],[Quantity]]</f>
        <v>2855</v>
      </c>
    </row>
    <row r="7321" spans="1:29" x14ac:dyDescent="0.3">
      <c r="A7321" t="s">
        <v>28</v>
      </c>
      <c r="B7321" t="s">
        <v>29</v>
      </c>
      <c r="C7321" t="s">
        <v>44</v>
      </c>
      <c r="D7321" t="s">
        <v>524</v>
      </c>
      <c r="E7321" t="s">
        <v>56</v>
      </c>
      <c r="F7321" t="s">
        <v>33</v>
      </c>
      <c r="G7321">
        <v>13</v>
      </c>
      <c r="H7321">
        <v>417365</v>
      </c>
      <c r="I7321" t="s">
        <v>34</v>
      </c>
      <c r="J7321" s="3">
        <v>44648</v>
      </c>
      <c r="K7321">
        <v>1000</v>
      </c>
      <c r="L7321" t="s">
        <v>29055</v>
      </c>
      <c r="M7321" t="s">
        <v>1244</v>
      </c>
      <c r="N7321" t="s">
        <v>29056</v>
      </c>
      <c r="O7321" t="s">
        <v>29057</v>
      </c>
      <c r="P7321" t="s">
        <v>87</v>
      </c>
      <c r="Q7321">
        <v>12</v>
      </c>
      <c r="R7321" t="s">
        <v>40</v>
      </c>
      <c r="S7321" t="s">
        <v>79</v>
      </c>
      <c r="T7321">
        <v>80690</v>
      </c>
      <c r="U7321" s="1">
        <v>45444</v>
      </c>
      <c r="V7321" t="s">
        <v>52</v>
      </c>
      <c r="W7321">
        <v>506583</v>
      </c>
      <c r="X7321" t="s">
        <v>29058</v>
      </c>
      <c r="Y7321">
        <v>599</v>
      </c>
      <c r="Z7321">
        <v>2954</v>
      </c>
      <c r="AA7321">
        <v>2</v>
      </c>
      <c r="AB7321">
        <v>2363.2000000000003</v>
      </c>
      <c r="AC7321">
        <f>Table1_1[[#This Row],[Price]]*Table1_1[[#This Row],[Quantity]]</f>
        <v>5908</v>
      </c>
    </row>
    <row r="7322" spans="1:29" x14ac:dyDescent="0.3">
      <c r="A7322" t="s">
        <v>28</v>
      </c>
      <c r="B7322" t="s">
        <v>29</v>
      </c>
      <c r="C7322" t="s">
        <v>44</v>
      </c>
      <c r="D7322" t="s">
        <v>317</v>
      </c>
      <c r="E7322" t="s">
        <v>46</v>
      </c>
      <c r="F7322" t="s">
        <v>83</v>
      </c>
      <c r="G7322">
        <v>34</v>
      </c>
      <c r="H7322">
        <v>425037</v>
      </c>
      <c r="I7322" t="s">
        <v>58</v>
      </c>
      <c r="J7322" s="3">
        <v>44339</v>
      </c>
      <c r="K7322">
        <v>1300</v>
      </c>
      <c r="L7322" t="s">
        <v>29060</v>
      </c>
      <c r="M7322" t="s">
        <v>263</v>
      </c>
      <c r="N7322" t="s">
        <v>29061</v>
      </c>
      <c r="O7322" t="s">
        <v>29062</v>
      </c>
      <c r="P7322" t="s">
        <v>39</v>
      </c>
      <c r="Q7322">
        <v>19</v>
      </c>
      <c r="R7322" t="s">
        <v>40</v>
      </c>
      <c r="S7322" t="s">
        <v>79</v>
      </c>
      <c r="T7322">
        <v>82518</v>
      </c>
      <c r="U7322" s="1">
        <v>45409</v>
      </c>
      <c r="V7322" t="s">
        <v>80</v>
      </c>
      <c r="W7322">
        <v>217811</v>
      </c>
      <c r="X7322" t="s">
        <v>29063</v>
      </c>
      <c r="Y7322">
        <v>496</v>
      </c>
      <c r="Z7322">
        <v>1554</v>
      </c>
      <c r="AA7322">
        <v>5</v>
      </c>
      <c r="AB7322">
        <v>3108</v>
      </c>
      <c r="AC7322">
        <f>Table1_1[[#This Row],[Price]]*Table1_1[[#This Row],[Quantity]]</f>
        <v>7770</v>
      </c>
    </row>
    <row r="7323" spans="1:29" x14ac:dyDescent="0.3">
      <c r="A7323" t="s">
        <v>28</v>
      </c>
      <c r="B7323" t="s">
        <v>29</v>
      </c>
      <c r="C7323" t="s">
        <v>44</v>
      </c>
      <c r="D7323" t="s">
        <v>149</v>
      </c>
      <c r="E7323" t="s">
        <v>56</v>
      </c>
      <c r="F7323" t="s">
        <v>47</v>
      </c>
      <c r="G7323">
        <v>14</v>
      </c>
      <c r="H7323">
        <v>430436</v>
      </c>
      <c r="I7323" t="s">
        <v>58</v>
      </c>
      <c r="J7323" s="3">
        <v>45407</v>
      </c>
      <c r="K7323">
        <v>1300</v>
      </c>
      <c r="L7323" t="s">
        <v>1117</v>
      </c>
      <c r="M7323" t="s">
        <v>818</v>
      </c>
      <c r="N7323" t="s">
        <v>29064</v>
      </c>
      <c r="O7323" t="s">
        <v>29065</v>
      </c>
      <c r="P7323" t="s">
        <v>71</v>
      </c>
      <c r="Q7323">
        <v>11</v>
      </c>
      <c r="R7323" t="s">
        <v>40</v>
      </c>
      <c r="S7323" t="s">
        <v>41</v>
      </c>
      <c r="T7323">
        <v>65216</v>
      </c>
      <c r="U7323" s="1">
        <v>45419</v>
      </c>
      <c r="V7323" t="s">
        <v>140</v>
      </c>
      <c r="W7323">
        <v>487184</v>
      </c>
      <c r="X7323" t="s">
        <v>29066</v>
      </c>
      <c r="Y7323">
        <v>672</v>
      </c>
      <c r="Z7323">
        <v>956</v>
      </c>
      <c r="AA7323">
        <v>8</v>
      </c>
      <c r="AB7323">
        <v>3059.2000000000003</v>
      </c>
      <c r="AC7323">
        <f>Table1_1[[#This Row],[Price]]*Table1_1[[#This Row],[Quantity]]</f>
        <v>7648</v>
      </c>
    </row>
    <row r="7324" spans="1:29" x14ac:dyDescent="0.3">
      <c r="A7324" t="s">
        <v>28</v>
      </c>
      <c r="B7324" t="s">
        <v>29</v>
      </c>
      <c r="C7324" t="s">
        <v>66</v>
      </c>
      <c r="D7324" t="s">
        <v>170</v>
      </c>
      <c r="E7324" t="s">
        <v>32</v>
      </c>
      <c r="F7324" t="s">
        <v>113</v>
      </c>
      <c r="G7324">
        <v>70</v>
      </c>
      <c r="H7324">
        <v>402174</v>
      </c>
      <c r="I7324" t="s">
        <v>58</v>
      </c>
      <c r="J7324" s="3">
        <v>44819</v>
      </c>
      <c r="K7324">
        <v>1100</v>
      </c>
      <c r="L7324" t="s">
        <v>29068</v>
      </c>
      <c r="M7324" t="s">
        <v>263</v>
      </c>
      <c r="N7324" t="s">
        <v>29069</v>
      </c>
      <c r="O7324" t="s">
        <v>29070</v>
      </c>
      <c r="P7324" t="s">
        <v>87</v>
      </c>
      <c r="Q7324">
        <v>7</v>
      </c>
      <c r="R7324" t="s">
        <v>88</v>
      </c>
      <c r="S7324" t="s">
        <v>41</v>
      </c>
      <c r="T7324">
        <v>22797</v>
      </c>
      <c r="U7324" s="1">
        <v>45343</v>
      </c>
      <c r="V7324" t="s">
        <v>119</v>
      </c>
      <c r="W7324">
        <v>241308</v>
      </c>
      <c r="X7324" t="s">
        <v>29071</v>
      </c>
      <c r="Y7324">
        <v>856</v>
      </c>
      <c r="Z7324">
        <v>675</v>
      </c>
      <c r="AA7324">
        <v>1</v>
      </c>
      <c r="AB7324">
        <v>270</v>
      </c>
      <c r="AC7324">
        <f>Table1_1[[#This Row],[Price]]*Table1_1[[#This Row],[Quantity]]</f>
        <v>675</v>
      </c>
    </row>
    <row r="7325" spans="1:29" x14ac:dyDescent="0.3">
      <c r="A7325" t="s">
        <v>28</v>
      </c>
      <c r="B7325" t="s">
        <v>29</v>
      </c>
      <c r="C7325" t="s">
        <v>44</v>
      </c>
      <c r="D7325" t="s">
        <v>546</v>
      </c>
      <c r="E7325" t="s">
        <v>32</v>
      </c>
      <c r="F7325" t="s">
        <v>175</v>
      </c>
      <c r="G7325">
        <v>60</v>
      </c>
      <c r="H7325">
        <v>438466</v>
      </c>
      <c r="I7325" t="s">
        <v>58</v>
      </c>
      <c r="J7325" s="3">
        <v>45183</v>
      </c>
      <c r="K7325">
        <v>1000</v>
      </c>
      <c r="L7325" t="s">
        <v>29072</v>
      </c>
      <c r="M7325" t="s">
        <v>428</v>
      </c>
      <c r="N7325" t="s">
        <v>29073</v>
      </c>
      <c r="O7325" t="s">
        <v>29074</v>
      </c>
      <c r="P7325" t="s">
        <v>71</v>
      </c>
      <c r="Q7325">
        <v>12</v>
      </c>
      <c r="R7325" t="s">
        <v>88</v>
      </c>
      <c r="S7325" t="s">
        <v>41</v>
      </c>
      <c r="T7325">
        <v>18449</v>
      </c>
      <c r="U7325" s="1">
        <v>45472</v>
      </c>
      <c r="V7325" t="s">
        <v>52</v>
      </c>
      <c r="W7325">
        <v>481499</v>
      </c>
      <c r="X7325" t="s">
        <v>29075</v>
      </c>
      <c r="Y7325">
        <v>452</v>
      </c>
      <c r="Z7325">
        <v>2617</v>
      </c>
      <c r="AA7325">
        <v>8</v>
      </c>
      <c r="AB7325">
        <v>8374.4</v>
      </c>
      <c r="AC7325">
        <f>Table1_1[[#This Row],[Price]]*Table1_1[[#This Row],[Quantity]]</f>
        <v>20936</v>
      </c>
    </row>
    <row r="7326" spans="1:29" x14ac:dyDescent="0.3">
      <c r="A7326" t="s">
        <v>28</v>
      </c>
      <c r="B7326" t="s">
        <v>29</v>
      </c>
      <c r="C7326" t="s">
        <v>157</v>
      </c>
      <c r="D7326" t="s">
        <v>254</v>
      </c>
      <c r="E7326" t="s">
        <v>46</v>
      </c>
      <c r="F7326" t="s">
        <v>83</v>
      </c>
      <c r="G7326">
        <v>31</v>
      </c>
      <c r="H7326">
        <v>400035</v>
      </c>
      <c r="I7326" t="s">
        <v>34</v>
      </c>
      <c r="J7326" s="3">
        <v>45104</v>
      </c>
      <c r="K7326">
        <v>1400</v>
      </c>
      <c r="L7326" t="s">
        <v>29076</v>
      </c>
      <c r="M7326" t="s">
        <v>129</v>
      </c>
      <c r="N7326" t="s">
        <v>29077</v>
      </c>
      <c r="O7326" t="s">
        <v>29078</v>
      </c>
      <c r="P7326" t="s">
        <v>51</v>
      </c>
      <c r="Q7326">
        <v>5</v>
      </c>
      <c r="R7326" t="s">
        <v>88</v>
      </c>
      <c r="S7326" t="s">
        <v>41</v>
      </c>
      <c r="T7326">
        <v>54160</v>
      </c>
      <c r="U7326" s="1">
        <v>45460</v>
      </c>
      <c r="V7326" t="s">
        <v>52</v>
      </c>
      <c r="W7326">
        <v>852917</v>
      </c>
      <c r="X7326" t="s">
        <v>23817</v>
      </c>
      <c r="Y7326">
        <v>680</v>
      </c>
      <c r="Z7326">
        <v>1068</v>
      </c>
      <c r="AA7326">
        <v>1</v>
      </c>
      <c r="AB7326">
        <v>427.20000000000005</v>
      </c>
      <c r="AC7326">
        <f>Table1_1[[#This Row],[Price]]*Table1_1[[#This Row],[Quantity]]</f>
        <v>1068</v>
      </c>
    </row>
    <row r="7327" spans="1:29" x14ac:dyDescent="0.3">
      <c r="A7327" t="s">
        <v>28</v>
      </c>
      <c r="B7327" t="s">
        <v>29</v>
      </c>
      <c r="C7327" t="s">
        <v>193</v>
      </c>
      <c r="D7327" t="s">
        <v>227</v>
      </c>
      <c r="E7327" t="s">
        <v>32</v>
      </c>
      <c r="F7327" t="s">
        <v>113</v>
      </c>
      <c r="G7327">
        <v>42</v>
      </c>
      <c r="H7327">
        <v>418752</v>
      </c>
      <c r="I7327" t="s">
        <v>58</v>
      </c>
      <c r="J7327" s="3">
        <v>45434</v>
      </c>
      <c r="K7327">
        <v>1000</v>
      </c>
      <c r="L7327" t="s">
        <v>29079</v>
      </c>
      <c r="M7327" t="s">
        <v>293</v>
      </c>
      <c r="N7327" t="s">
        <v>29080</v>
      </c>
      <c r="O7327">
        <v>-5640</v>
      </c>
      <c r="P7327" t="s">
        <v>39</v>
      </c>
      <c r="Q7327">
        <v>6</v>
      </c>
      <c r="R7327" t="s">
        <v>40</v>
      </c>
      <c r="S7327" t="s">
        <v>41</v>
      </c>
      <c r="T7327">
        <v>40014</v>
      </c>
      <c r="U7327" s="1">
        <v>45397</v>
      </c>
      <c r="V7327" t="s">
        <v>80</v>
      </c>
      <c r="W7327">
        <v>725236</v>
      </c>
      <c r="X7327" t="s">
        <v>29081</v>
      </c>
      <c r="Y7327">
        <v>619</v>
      </c>
      <c r="Z7327">
        <v>2077</v>
      </c>
      <c r="AA7327">
        <v>5</v>
      </c>
      <c r="AB7327">
        <v>4154</v>
      </c>
      <c r="AC7327">
        <f>Table1_1[[#This Row],[Price]]*Table1_1[[#This Row],[Quantity]]</f>
        <v>10385</v>
      </c>
    </row>
    <row r="7328" spans="1:29" x14ac:dyDescent="0.3">
      <c r="A7328" t="s">
        <v>28</v>
      </c>
      <c r="B7328" t="s">
        <v>29</v>
      </c>
      <c r="C7328" t="s">
        <v>54</v>
      </c>
      <c r="D7328" t="s">
        <v>411</v>
      </c>
      <c r="E7328" t="s">
        <v>56</v>
      </c>
      <c r="F7328" t="s">
        <v>150</v>
      </c>
      <c r="G7328">
        <v>30</v>
      </c>
      <c r="H7328">
        <v>413321</v>
      </c>
      <c r="I7328" t="s">
        <v>34</v>
      </c>
      <c r="J7328" s="3">
        <v>45472</v>
      </c>
      <c r="K7328">
        <v>1000</v>
      </c>
      <c r="L7328" t="s">
        <v>29082</v>
      </c>
      <c r="M7328" t="s">
        <v>189</v>
      </c>
      <c r="N7328" t="s">
        <v>29083</v>
      </c>
      <c r="O7328" t="s">
        <v>29084</v>
      </c>
      <c r="P7328" t="s">
        <v>51</v>
      </c>
      <c r="Q7328">
        <v>20</v>
      </c>
      <c r="R7328" t="s">
        <v>40</v>
      </c>
      <c r="S7328" t="s">
        <v>79</v>
      </c>
      <c r="T7328">
        <v>52320</v>
      </c>
      <c r="U7328" s="1">
        <v>45519</v>
      </c>
      <c r="V7328" t="s">
        <v>64</v>
      </c>
      <c r="W7328">
        <v>165113</v>
      </c>
      <c r="X7328" t="s">
        <v>29085</v>
      </c>
      <c r="Y7328">
        <v>632</v>
      </c>
      <c r="Z7328">
        <v>2194</v>
      </c>
      <c r="AA7328">
        <v>4</v>
      </c>
      <c r="AB7328">
        <v>3510.4</v>
      </c>
      <c r="AC7328">
        <f>Table1_1[[#This Row],[Price]]*Table1_1[[#This Row],[Quantity]]</f>
        <v>8776</v>
      </c>
    </row>
    <row r="7329" spans="1:29" x14ac:dyDescent="0.3">
      <c r="A7329" t="s">
        <v>28</v>
      </c>
      <c r="B7329" t="s">
        <v>29</v>
      </c>
      <c r="C7329" t="s">
        <v>66</v>
      </c>
      <c r="D7329" t="s">
        <v>237</v>
      </c>
      <c r="E7329" t="s">
        <v>46</v>
      </c>
      <c r="F7329" t="s">
        <v>113</v>
      </c>
      <c r="G7329">
        <v>28</v>
      </c>
      <c r="H7329">
        <v>405625</v>
      </c>
      <c r="I7329" t="s">
        <v>58</v>
      </c>
      <c r="J7329" s="3">
        <v>45237</v>
      </c>
      <c r="K7329">
        <v>950</v>
      </c>
      <c r="L7329" t="s">
        <v>29086</v>
      </c>
      <c r="M7329" t="s">
        <v>129</v>
      </c>
      <c r="N7329" t="s">
        <v>29087</v>
      </c>
      <c r="O7329" t="s">
        <v>29088</v>
      </c>
      <c r="P7329" t="s">
        <v>87</v>
      </c>
      <c r="Q7329">
        <v>15</v>
      </c>
      <c r="R7329" t="s">
        <v>88</v>
      </c>
      <c r="S7329" t="s">
        <v>79</v>
      </c>
      <c r="T7329">
        <v>76703</v>
      </c>
      <c r="U7329" s="1">
        <v>45487</v>
      </c>
      <c r="V7329" t="s">
        <v>126</v>
      </c>
      <c r="W7329">
        <v>350242</v>
      </c>
      <c r="X7329" t="s">
        <v>29089</v>
      </c>
      <c r="Y7329">
        <v>455</v>
      </c>
      <c r="Z7329">
        <v>2013</v>
      </c>
      <c r="AA7329">
        <v>6</v>
      </c>
      <c r="AB7329">
        <v>4831.2</v>
      </c>
      <c r="AC7329">
        <f>Table1_1[[#This Row],[Price]]*Table1_1[[#This Row],[Quantity]]</f>
        <v>12078</v>
      </c>
    </row>
    <row r="7330" spans="1:29" x14ac:dyDescent="0.3">
      <c r="A7330" t="s">
        <v>28</v>
      </c>
      <c r="B7330" t="s">
        <v>29</v>
      </c>
      <c r="C7330" t="s">
        <v>30</v>
      </c>
      <c r="D7330" t="s">
        <v>105</v>
      </c>
      <c r="E7330" t="s">
        <v>32</v>
      </c>
      <c r="F7330" t="s">
        <v>33</v>
      </c>
      <c r="G7330">
        <v>62</v>
      </c>
      <c r="H7330">
        <v>405306</v>
      </c>
      <c r="I7330" t="s">
        <v>58</v>
      </c>
      <c r="J7330" s="3">
        <v>44931</v>
      </c>
      <c r="K7330">
        <v>1300</v>
      </c>
      <c r="L7330" t="s">
        <v>21931</v>
      </c>
      <c r="M7330" t="s">
        <v>2124</v>
      </c>
      <c r="N7330" t="s">
        <v>29090</v>
      </c>
      <c r="O7330" t="s">
        <v>29091</v>
      </c>
      <c r="P7330" t="s">
        <v>51</v>
      </c>
      <c r="Q7330">
        <v>18</v>
      </c>
      <c r="R7330" t="s">
        <v>88</v>
      </c>
      <c r="S7330" t="s">
        <v>41</v>
      </c>
      <c r="T7330">
        <v>76083</v>
      </c>
      <c r="U7330" s="1">
        <v>45513</v>
      </c>
      <c r="V7330" t="s">
        <v>64</v>
      </c>
      <c r="W7330">
        <v>366364</v>
      </c>
      <c r="X7330" t="s">
        <v>29092</v>
      </c>
      <c r="Y7330">
        <v>880</v>
      </c>
      <c r="Z7330">
        <v>2359</v>
      </c>
      <c r="AA7330">
        <v>8</v>
      </c>
      <c r="AB7330">
        <v>7548.8</v>
      </c>
      <c r="AC7330">
        <f>Table1_1[[#This Row],[Price]]*Table1_1[[#This Row],[Quantity]]</f>
        <v>18872</v>
      </c>
    </row>
    <row r="7331" spans="1:29" x14ac:dyDescent="0.3">
      <c r="A7331" t="s">
        <v>28</v>
      </c>
      <c r="B7331" t="s">
        <v>29</v>
      </c>
      <c r="C7331" t="s">
        <v>91</v>
      </c>
      <c r="D7331" t="s">
        <v>566</v>
      </c>
      <c r="E7331" t="s">
        <v>56</v>
      </c>
      <c r="F7331" t="s">
        <v>355</v>
      </c>
      <c r="G7331">
        <v>91</v>
      </c>
      <c r="H7331">
        <v>407347</v>
      </c>
      <c r="I7331" t="s">
        <v>58</v>
      </c>
      <c r="J7331" s="3">
        <v>44915</v>
      </c>
      <c r="K7331">
        <v>950</v>
      </c>
      <c r="L7331" t="s">
        <v>13670</v>
      </c>
      <c r="M7331" t="s">
        <v>319</v>
      </c>
      <c r="N7331" t="s">
        <v>29093</v>
      </c>
      <c r="O7331" t="s">
        <v>29094</v>
      </c>
      <c r="P7331" t="s">
        <v>87</v>
      </c>
      <c r="Q7331">
        <v>20</v>
      </c>
      <c r="R7331" t="s">
        <v>88</v>
      </c>
      <c r="S7331" t="s">
        <v>118</v>
      </c>
      <c r="T7331">
        <v>11387</v>
      </c>
      <c r="U7331" s="1">
        <v>45342</v>
      </c>
      <c r="V7331" t="s">
        <v>119</v>
      </c>
      <c r="W7331">
        <v>999673</v>
      </c>
      <c r="X7331" t="s">
        <v>29095</v>
      </c>
      <c r="Y7331">
        <v>430</v>
      </c>
      <c r="Z7331">
        <v>2815</v>
      </c>
      <c r="AA7331">
        <v>4</v>
      </c>
      <c r="AB7331">
        <v>4504</v>
      </c>
      <c r="AC7331">
        <f>Table1_1[[#This Row],[Price]]*Table1_1[[#This Row],[Quantity]]</f>
        <v>11260</v>
      </c>
    </row>
    <row r="7332" spans="1:29" x14ac:dyDescent="0.3">
      <c r="A7332" t="s">
        <v>28</v>
      </c>
      <c r="B7332" t="s">
        <v>29</v>
      </c>
      <c r="C7332" t="s">
        <v>157</v>
      </c>
      <c r="D7332" t="s">
        <v>105</v>
      </c>
      <c r="E7332" t="s">
        <v>32</v>
      </c>
      <c r="F7332" t="s">
        <v>355</v>
      </c>
      <c r="G7332">
        <v>48</v>
      </c>
      <c r="H7332">
        <v>415832</v>
      </c>
      <c r="I7332" t="s">
        <v>34</v>
      </c>
      <c r="J7332" s="3">
        <v>44860</v>
      </c>
      <c r="K7332">
        <v>950</v>
      </c>
      <c r="L7332" t="s">
        <v>29096</v>
      </c>
      <c r="M7332" t="s">
        <v>596</v>
      </c>
      <c r="N7332" t="s">
        <v>29097</v>
      </c>
      <c r="O7332" t="s">
        <v>29098</v>
      </c>
      <c r="P7332" t="s">
        <v>71</v>
      </c>
      <c r="Q7332">
        <v>19</v>
      </c>
      <c r="R7332" t="s">
        <v>88</v>
      </c>
      <c r="S7332" t="s">
        <v>118</v>
      </c>
      <c r="T7332">
        <v>76058</v>
      </c>
      <c r="U7332" s="1">
        <v>45300</v>
      </c>
      <c r="V7332" t="s">
        <v>111</v>
      </c>
      <c r="W7332">
        <v>267185</v>
      </c>
      <c r="X7332" t="s">
        <v>3956</v>
      </c>
      <c r="Y7332">
        <v>335</v>
      </c>
      <c r="Z7332">
        <v>1874</v>
      </c>
      <c r="AA7332">
        <v>7</v>
      </c>
      <c r="AB7332">
        <v>5247.2000000000007</v>
      </c>
      <c r="AC7332">
        <f>Table1_1[[#This Row],[Price]]*Table1_1[[#This Row],[Quantity]]</f>
        <v>13118</v>
      </c>
    </row>
    <row r="7333" spans="1:29" x14ac:dyDescent="0.3">
      <c r="A7333" t="s">
        <v>28</v>
      </c>
      <c r="B7333" t="s">
        <v>29</v>
      </c>
      <c r="C7333" t="s">
        <v>54</v>
      </c>
      <c r="D7333" t="s">
        <v>364</v>
      </c>
      <c r="E7333" t="s">
        <v>32</v>
      </c>
      <c r="F7333" t="s">
        <v>33</v>
      </c>
      <c r="G7333">
        <v>69</v>
      </c>
      <c r="H7333">
        <v>421510</v>
      </c>
      <c r="I7333" t="s">
        <v>34</v>
      </c>
      <c r="J7333" s="3">
        <v>45262</v>
      </c>
      <c r="K7333">
        <v>1400</v>
      </c>
      <c r="L7333" t="s">
        <v>29100</v>
      </c>
      <c r="M7333" t="s">
        <v>129</v>
      </c>
      <c r="N7333" t="s">
        <v>29101</v>
      </c>
      <c r="O7333" t="s">
        <v>29102</v>
      </c>
      <c r="P7333" t="s">
        <v>71</v>
      </c>
      <c r="Q7333">
        <v>4</v>
      </c>
      <c r="R7333" t="s">
        <v>40</v>
      </c>
      <c r="S7333" t="s">
        <v>79</v>
      </c>
      <c r="T7333">
        <v>85613</v>
      </c>
      <c r="U7333" s="1">
        <v>45477</v>
      </c>
      <c r="V7333" t="s">
        <v>126</v>
      </c>
      <c r="W7333">
        <v>210074</v>
      </c>
      <c r="X7333" t="s">
        <v>29103</v>
      </c>
      <c r="Y7333">
        <v>943</v>
      </c>
      <c r="Z7333">
        <v>1605</v>
      </c>
      <c r="AA7333">
        <v>2</v>
      </c>
      <c r="AB7333">
        <v>1284</v>
      </c>
      <c r="AC7333">
        <f>Table1_1[[#This Row],[Price]]*Table1_1[[#This Row],[Quantity]]</f>
        <v>3210</v>
      </c>
    </row>
    <row r="7334" spans="1:29" x14ac:dyDescent="0.3">
      <c r="A7334" t="s">
        <v>28</v>
      </c>
      <c r="B7334" t="s">
        <v>29</v>
      </c>
      <c r="C7334" t="s">
        <v>44</v>
      </c>
      <c r="D7334" t="s">
        <v>45</v>
      </c>
      <c r="E7334" t="s">
        <v>46</v>
      </c>
      <c r="F7334" t="s">
        <v>355</v>
      </c>
      <c r="G7334">
        <v>24</v>
      </c>
      <c r="H7334">
        <v>419833</v>
      </c>
      <c r="I7334" t="s">
        <v>58</v>
      </c>
      <c r="J7334" s="3">
        <v>44348</v>
      </c>
      <c r="K7334">
        <v>1100</v>
      </c>
      <c r="L7334" t="s">
        <v>12694</v>
      </c>
      <c r="M7334" t="s">
        <v>366</v>
      </c>
      <c r="N7334" t="s">
        <v>29104</v>
      </c>
      <c r="O7334" t="s">
        <v>29105</v>
      </c>
      <c r="P7334" t="s">
        <v>71</v>
      </c>
      <c r="Q7334">
        <v>13</v>
      </c>
      <c r="R7334" t="s">
        <v>40</v>
      </c>
      <c r="S7334" t="s">
        <v>118</v>
      </c>
      <c r="T7334">
        <v>66046</v>
      </c>
      <c r="U7334" s="1">
        <v>45550</v>
      </c>
      <c r="V7334" t="s">
        <v>180</v>
      </c>
      <c r="W7334">
        <v>872259</v>
      </c>
      <c r="X7334" t="s">
        <v>29106</v>
      </c>
      <c r="Y7334">
        <v>935</v>
      </c>
      <c r="Z7334">
        <v>2142</v>
      </c>
      <c r="AA7334">
        <v>8</v>
      </c>
      <c r="AB7334">
        <v>6854.4000000000015</v>
      </c>
      <c r="AC7334">
        <f>Table1_1[[#This Row],[Price]]*Table1_1[[#This Row],[Quantity]]</f>
        <v>17136</v>
      </c>
    </row>
    <row r="7335" spans="1:29" x14ac:dyDescent="0.3">
      <c r="A7335" t="s">
        <v>28</v>
      </c>
      <c r="B7335" t="s">
        <v>29</v>
      </c>
      <c r="C7335" t="s">
        <v>54</v>
      </c>
      <c r="D7335" t="s">
        <v>227</v>
      </c>
      <c r="E7335" t="s">
        <v>46</v>
      </c>
      <c r="F7335" t="s">
        <v>113</v>
      </c>
      <c r="G7335">
        <v>36</v>
      </c>
      <c r="H7335">
        <v>424912</v>
      </c>
      <c r="I7335" t="s">
        <v>34</v>
      </c>
      <c r="J7335" s="3">
        <v>44611</v>
      </c>
      <c r="K7335">
        <v>800</v>
      </c>
      <c r="L7335" t="s">
        <v>29108</v>
      </c>
      <c r="M7335" t="s">
        <v>591</v>
      </c>
      <c r="N7335" t="s">
        <v>29109</v>
      </c>
      <c r="O7335" t="s">
        <v>29110</v>
      </c>
      <c r="P7335" t="s">
        <v>51</v>
      </c>
      <c r="Q7335">
        <v>13</v>
      </c>
      <c r="R7335" t="s">
        <v>40</v>
      </c>
      <c r="S7335" t="s">
        <v>41</v>
      </c>
      <c r="T7335">
        <v>62525</v>
      </c>
      <c r="U7335" s="1">
        <v>45309</v>
      </c>
      <c r="V7335" t="s">
        <v>111</v>
      </c>
      <c r="W7335">
        <v>584770</v>
      </c>
      <c r="X7335" t="s">
        <v>29111</v>
      </c>
      <c r="Y7335">
        <v>673</v>
      </c>
      <c r="Z7335">
        <v>1550</v>
      </c>
      <c r="AA7335">
        <v>2</v>
      </c>
      <c r="AB7335">
        <v>1240</v>
      </c>
      <c r="AC7335">
        <f>Table1_1[[#This Row],[Price]]*Table1_1[[#This Row],[Quantity]]</f>
        <v>3100</v>
      </c>
    </row>
    <row r="7336" spans="1:29" x14ac:dyDescent="0.3">
      <c r="A7336" t="s">
        <v>28</v>
      </c>
      <c r="B7336" t="s">
        <v>29</v>
      </c>
      <c r="C7336" t="s">
        <v>193</v>
      </c>
      <c r="D7336" t="s">
        <v>566</v>
      </c>
      <c r="E7336" t="s">
        <v>56</v>
      </c>
      <c r="F7336" t="s">
        <v>47</v>
      </c>
      <c r="G7336">
        <v>48</v>
      </c>
      <c r="H7336">
        <v>428126</v>
      </c>
      <c r="I7336" t="s">
        <v>58</v>
      </c>
      <c r="J7336" s="3">
        <v>45142</v>
      </c>
      <c r="K7336">
        <v>1400</v>
      </c>
      <c r="L7336" t="s">
        <v>29112</v>
      </c>
      <c r="M7336" t="s">
        <v>293</v>
      </c>
      <c r="N7336" t="s">
        <v>29113</v>
      </c>
      <c r="O7336" t="s">
        <v>29114</v>
      </c>
      <c r="P7336" t="s">
        <v>87</v>
      </c>
      <c r="Q7336">
        <v>15</v>
      </c>
      <c r="R7336" t="s">
        <v>88</v>
      </c>
      <c r="S7336" t="s">
        <v>41</v>
      </c>
      <c r="T7336">
        <v>27731</v>
      </c>
      <c r="U7336" s="1">
        <v>45307</v>
      </c>
      <c r="V7336" t="s">
        <v>111</v>
      </c>
      <c r="W7336">
        <v>492082</v>
      </c>
      <c r="X7336" t="s">
        <v>29115</v>
      </c>
      <c r="Y7336">
        <v>852</v>
      </c>
      <c r="Z7336">
        <v>2028</v>
      </c>
      <c r="AA7336">
        <v>1</v>
      </c>
      <c r="AB7336">
        <v>811.2</v>
      </c>
      <c r="AC7336">
        <f>Table1_1[[#This Row],[Price]]*Table1_1[[#This Row],[Quantity]]</f>
        <v>2028</v>
      </c>
    </row>
    <row r="7337" spans="1:29" x14ac:dyDescent="0.3">
      <c r="A7337" t="s">
        <v>28</v>
      </c>
      <c r="B7337" t="s">
        <v>29</v>
      </c>
      <c r="C7337" t="s">
        <v>44</v>
      </c>
      <c r="D7337" t="s">
        <v>82</v>
      </c>
      <c r="E7337" t="s">
        <v>32</v>
      </c>
      <c r="F7337" t="s">
        <v>355</v>
      </c>
      <c r="G7337">
        <v>33</v>
      </c>
      <c r="H7337">
        <v>414089</v>
      </c>
      <c r="I7337" t="s">
        <v>34</v>
      </c>
      <c r="J7337" s="3">
        <v>43847</v>
      </c>
      <c r="K7337">
        <v>1000</v>
      </c>
      <c r="L7337" t="s">
        <v>29116</v>
      </c>
      <c r="M7337" t="s">
        <v>605</v>
      </c>
      <c r="N7337" t="s">
        <v>29117</v>
      </c>
      <c r="O7337" t="s">
        <v>29118</v>
      </c>
      <c r="P7337" t="s">
        <v>39</v>
      </c>
      <c r="Q7337">
        <v>15</v>
      </c>
      <c r="R7337" t="s">
        <v>88</v>
      </c>
      <c r="S7337" t="s">
        <v>79</v>
      </c>
      <c r="T7337">
        <v>62370</v>
      </c>
      <c r="U7337" s="1">
        <v>45317</v>
      </c>
      <c r="V7337" t="s">
        <v>111</v>
      </c>
      <c r="W7337">
        <v>100508</v>
      </c>
      <c r="X7337" t="s">
        <v>29119</v>
      </c>
      <c r="Y7337">
        <v>243</v>
      </c>
      <c r="Z7337">
        <v>2233</v>
      </c>
      <c r="AA7337">
        <v>3</v>
      </c>
      <c r="AB7337">
        <v>2679.6000000000004</v>
      </c>
      <c r="AC7337">
        <f>Table1_1[[#This Row],[Price]]*Table1_1[[#This Row],[Quantity]]</f>
        <v>6699</v>
      </c>
    </row>
    <row r="7338" spans="1:29" x14ac:dyDescent="0.3">
      <c r="A7338" t="s">
        <v>28</v>
      </c>
      <c r="B7338" t="s">
        <v>29</v>
      </c>
      <c r="C7338" t="s">
        <v>54</v>
      </c>
      <c r="D7338" t="s">
        <v>92</v>
      </c>
      <c r="E7338" t="s">
        <v>56</v>
      </c>
      <c r="F7338" t="s">
        <v>355</v>
      </c>
      <c r="G7338">
        <v>99</v>
      </c>
      <c r="H7338">
        <v>405792</v>
      </c>
      <c r="I7338" t="s">
        <v>58</v>
      </c>
      <c r="J7338" s="3">
        <v>45191</v>
      </c>
      <c r="K7338">
        <v>1000</v>
      </c>
      <c r="L7338" t="s">
        <v>29121</v>
      </c>
      <c r="M7338" t="s">
        <v>372</v>
      </c>
      <c r="N7338" t="s">
        <v>29122</v>
      </c>
      <c r="O7338" t="s">
        <v>29123</v>
      </c>
      <c r="P7338" t="s">
        <v>39</v>
      </c>
      <c r="Q7338">
        <v>15</v>
      </c>
      <c r="R7338" t="s">
        <v>40</v>
      </c>
      <c r="S7338" t="s">
        <v>63</v>
      </c>
      <c r="T7338">
        <v>35343</v>
      </c>
      <c r="U7338" s="1">
        <v>45426</v>
      </c>
      <c r="V7338" t="s">
        <v>140</v>
      </c>
      <c r="W7338">
        <v>165971</v>
      </c>
      <c r="X7338" t="s">
        <v>29124</v>
      </c>
      <c r="Y7338">
        <v>434</v>
      </c>
      <c r="Z7338">
        <v>2314</v>
      </c>
      <c r="AA7338">
        <v>2</v>
      </c>
      <c r="AB7338">
        <v>1851.2</v>
      </c>
      <c r="AC7338">
        <f>Table1_1[[#This Row],[Price]]*Table1_1[[#This Row],[Quantity]]</f>
        <v>4628</v>
      </c>
    </row>
    <row r="7339" spans="1:29" x14ac:dyDescent="0.3">
      <c r="A7339" t="s">
        <v>28</v>
      </c>
      <c r="B7339" t="s">
        <v>29</v>
      </c>
      <c r="C7339" t="s">
        <v>44</v>
      </c>
      <c r="D7339" t="s">
        <v>616</v>
      </c>
      <c r="E7339" t="s">
        <v>46</v>
      </c>
      <c r="F7339" t="s">
        <v>106</v>
      </c>
      <c r="G7339">
        <v>31</v>
      </c>
      <c r="H7339">
        <v>428902</v>
      </c>
      <c r="I7339" t="s">
        <v>58</v>
      </c>
      <c r="J7339" s="3">
        <v>45456</v>
      </c>
      <c r="K7339">
        <v>1300</v>
      </c>
      <c r="L7339" t="s">
        <v>29125</v>
      </c>
      <c r="M7339" t="s">
        <v>308</v>
      </c>
      <c r="N7339" t="s">
        <v>29126</v>
      </c>
      <c r="O7339" t="s">
        <v>29127</v>
      </c>
      <c r="P7339" t="s">
        <v>71</v>
      </c>
      <c r="Q7339">
        <v>20</v>
      </c>
      <c r="R7339" t="s">
        <v>40</v>
      </c>
      <c r="S7339" t="s">
        <v>41</v>
      </c>
      <c r="T7339">
        <v>85572</v>
      </c>
      <c r="U7339" s="1">
        <v>45547</v>
      </c>
      <c r="V7339" t="s">
        <v>180</v>
      </c>
      <c r="W7339">
        <v>930038</v>
      </c>
      <c r="X7339" t="s">
        <v>11972</v>
      </c>
      <c r="Y7339">
        <v>710</v>
      </c>
      <c r="Z7339">
        <v>873</v>
      </c>
      <c r="AA7339">
        <v>4</v>
      </c>
      <c r="AB7339">
        <v>1396.8000000000002</v>
      </c>
      <c r="AC7339">
        <f>Table1_1[[#This Row],[Price]]*Table1_1[[#This Row],[Quantity]]</f>
        <v>3492</v>
      </c>
    </row>
    <row r="7340" spans="1:29" x14ac:dyDescent="0.3">
      <c r="A7340" t="s">
        <v>28</v>
      </c>
      <c r="B7340" t="s">
        <v>29</v>
      </c>
      <c r="C7340" t="s">
        <v>54</v>
      </c>
      <c r="D7340" t="s">
        <v>254</v>
      </c>
      <c r="E7340" t="s">
        <v>56</v>
      </c>
      <c r="F7340" t="s">
        <v>99</v>
      </c>
      <c r="G7340">
        <v>78</v>
      </c>
      <c r="H7340">
        <v>408505</v>
      </c>
      <c r="I7340" t="s">
        <v>34</v>
      </c>
      <c r="J7340" s="3">
        <v>44147</v>
      </c>
      <c r="K7340">
        <v>1400</v>
      </c>
      <c r="L7340" t="s">
        <v>7435</v>
      </c>
      <c r="M7340" t="s">
        <v>1253</v>
      </c>
      <c r="N7340" t="s">
        <v>29128</v>
      </c>
      <c r="O7340" t="s">
        <v>29129</v>
      </c>
      <c r="P7340" t="s">
        <v>71</v>
      </c>
      <c r="Q7340">
        <v>3</v>
      </c>
      <c r="R7340" t="s">
        <v>40</v>
      </c>
      <c r="S7340" t="s">
        <v>63</v>
      </c>
      <c r="T7340">
        <v>20885</v>
      </c>
      <c r="U7340" s="1">
        <v>45377</v>
      </c>
      <c r="V7340" t="s">
        <v>72</v>
      </c>
      <c r="W7340">
        <v>303620</v>
      </c>
      <c r="X7340" t="s">
        <v>6004</v>
      </c>
      <c r="Y7340">
        <v>760</v>
      </c>
      <c r="Z7340">
        <v>2109</v>
      </c>
      <c r="AA7340">
        <v>2</v>
      </c>
      <c r="AB7340">
        <v>1687.2</v>
      </c>
      <c r="AC7340">
        <f>Table1_1[[#This Row],[Price]]*Table1_1[[#This Row],[Quantity]]</f>
        <v>4218</v>
      </c>
    </row>
    <row r="7341" spans="1:29" x14ac:dyDescent="0.3">
      <c r="A7341" t="s">
        <v>28</v>
      </c>
      <c r="B7341" t="s">
        <v>29</v>
      </c>
      <c r="C7341" t="s">
        <v>157</v>
      </c>
      <c r="D7341" t="s">
        <v>31</v>
      </c>
      <c r="E7341" t="s">
        <v>56</v>
      </c>
      <c r="F7341" t="s">
        <v>106</v>
      </c>
      <c r="G7341">
        <v>78</v>
      </c>
      <c r="H7341">
        <v>435821</v>
      </c>
      <c r="I7341" t="s">
        <v>34</v>
      </c>
      <c r="J7341" s="3">
        <v>45480</v>
      </c>
      <c r="K7341">
        <v>1100</v>
      </c>
      <c r="L7341" t="s">
        <v>29130</v>
      </c>
      <c r="M7341" t="s">
        <v>1244</v>
      </c>
      <c r="N7341" t="s">
        <v>29131</v>
      </c>
      <c r="O7341" t="s">
        <v>29132</v>
      </c>
      <c r="P7341" t="s">
        <v>71</v>
      </c>
      <c r="Q7341">
        <v>16</v>
      </c>
      <c r="R7341" t="s">
        <v>88</v>
      </c>
      <c r="S7341" t="s">
        <v>79</v>
      </c>
      <c r="T7341">
        <v>98510</v>
      </c>
      <c r="U7341" s="1">
        <v>45316</v>
      </c>
      <c r="V7341" t="s">
        <v>111</v>
      </c>
      <c r="W7341">
        <v>262024</v>
      </c>
      <c r="X7341" t="s">
        <v>15331</v>
      </c>
      <c r="Y7341">
        <v>848</v>
      </c>
      <c r="Z7341">
        <v>1701</v>
      </c>
      <c r="AA7341">
        <v>3</v>
      </c>
      <c r="AB7341">
        <v>2041.2</v>
      </c>
      <c r="AC7341">
        <f>Table1_1[[#This Row],[Price]]*Table1_1[[#This Row],[Quantity]]</f>
        <v>5103</v>
      </c>
    </row>
    <row r="7342" spans="1:29" x14ac:dyDescent="0.3">
      <c r="A7342" t="s">
        <v>28</v>
      </c>
      <c r="B7342" t="s">
        <v>29</v>
      </c>
      <c r="C7342" t="s">
        <v>44</v>
      </c>
      <c r="D7342" t="s">
        <v>220</v>
      </c>
      <c r="E7342" t="s">
        <v>56</v>
      </c>
      <c r="F7342" t="s">
        <v>83</v>
      </c>
      <c r="G7342">
        <v>99</v>
      </c>
      <c r="H7342">
        <v>424283</v>
      </c>
      <c r="I7342" t="s">
        <v>34</v>
      </c>
      <c r="J7342" s="3">
        <v>44099</v>
      </c>
      <c r="K7342">
        <v>1300</v>
      </c>
      <c r="L7342" t="s">
        <v>17466</v>
      </c>
      <c r="M7342" t="s">
        <v>232</v>
      </c>
      <c r="N7342" t="s">
        <v>29133</v>
      </c>
      <c r="O7342" t="s">
        <v>29134</v>
      </c>
      <c r="P7342" t="s">
        <v>87</v>
      </c>
      <c r="Q7342">
        <v>13</v>
      </c>
      <c r="R7342" t="s">
        <v>40</v>
      </c>
      <c r="S7342" t="s">
        <v>41</v>
      </c>
      <c r="T7342">
        <v>83040</v>
      </c>
      <c r="U7342" s="1">
        <v>45300</v>
      </c>
      <c r="V7342" t="s">
        <v>111</v>
      </c>
      <c r="W7342">
        <v>534339</v>
      </c>
      <c r="X7342" t="s">
        <v>29135</v>
      </c>
      <c r="Y7342">
        <v>471</v>
      </c>
      <c r="Z7342">
        <v>655</v>
      </c>
      <c r="AA7342">
        <v>7</v>
      </c>
      <c r="AB7342">
        <v>1834</v>
      </c>
      <c r="AC7342">
        <f>Table1_1[[#This Row],[Price]]*Table1_1[[#This Row],[Quantity]]</f>
        <v>4585</v>
      </c>
    </row>
    <row r="7343" spans="1:29" x14ac:dyDescent="0.3">
      <c r="A7343" t="s">
        <v>28</v>
      </c>
      <c r="B7343" t="s">
        <v>29</v>
      </c>
      <c r="C7343" t="s">
        <v>30</v>
      </c>
      <c r="D7343" t="s">
        <v>611</v>
      </c>
      <c r="E7343" t="s">
        <v>32</v>
      </c>
      <c r="F7343" t="s">
        <v>150</v>
      </c>
      <c r="G7343">
        <v>14</v>
      </c>
      <c r="H7343">
        <v>425974</v>
      </c>
      <c r="I7343" t="s">
        <v>34</v>
      </c>
      <c r="J7343" s="3">
        <v>45289</v>
      </c>
      <c r="K7343">
        <v>950</v>
      </c>
      <c r="L7343" t="s">
        <v>29136</v>
      </c>
      <c r="M7343" t="s">
        <v>49</v>
      </c>
      <c r="N7343" t="s">
        <v>29137</v>
      </c>
      <c r="O7343" t="s">
        <v>29138</v>
      </c>
      <c r="P7343" t="s">
        <v>87</v>
      </c>
      <c r="Q7343">
        <v>17</v>
      </c>
      <c r="R7343" t="s">
        <v>88</v>
      </c>
      <c r="S7343" t="s">
        <v>118</v>
      </c>
      <c r="T7343">
        <v>21279</v>
      </c>
      <c r="U7343" s="1">
        <v>45540</v>
      </c>
      <c r="V7343" t="s">
        <v>180</v>
      </c>
      <c r="W7343">
        <v>172846</v>
      </c>
      <c r="X7343" t="s">
        <v>29139</v>
      </c>
      <c r="Y7343">
        <v>936</v>
      </c>
      <c r="Z7343">
        <v>2655</v>
      </c>
      <c r="AA7343">
        <v>6</v>
      </c>
      <c r="AB7343">
        <v>6372</v>
      </c>
      <c r="AC7343">
        <f>Table1_1[[#This Row],[Price]]*Table1_1[[#This Row],[Quantity]]</f>
        <v>15930</v>
      </c>
    </row>
    <row r="7344" spans="1:29" x14ac:dyDescent="0.3">
      <c r="A7344" t="s">
        <v>28</v>
      </c>
      <c r="B7344" t="s">
        <v>29</v>
      </c>
      <c r="C7344" t="s">
        <v>193</v>
      </c>
      <c r="D7344" t="s">
        <v>291</v>
      </c>
      <c r="E7344" t="s">
        <v>56</v>
      </c>
      <c r="F7344" t="s">
        <v>135</v>
      </c>
      <c r="G7344">
        <v>96</v>
      </c>
      <c r="H7344">
        <v>401292</v>
      </c>
      <c r="I7344" t="s">
        <v>58</v>
      </c>
      <c r="J7344" s="3">
        <v>45281</v>
      </c>
      <c r="K7344">
        <v>1300</v>
      </c>
      <c r="L7344" t="s">
        <v>29140</v>
      </c>
      <c r="M7344" t="s">
        <v>256</v>
      </c>
      <c r="N7344" t="s">
        <v>29141</v>
      </c>
      <c r="O7344" t="s">
        <v>29142</v>
      </c>
      <c r="P7344" t="s">
        <v>71</v>
      </c>
      <c r="Q7344">
        <v>17</v>
      </c>
      <c r="R7344" t="s">
        <v>88</v>
      </c>
      <c r="S7344" t="s">
        <v>79</v>
      </c>
      <c r="T7344">
        <v>24275</v>
      </c>
      <c r="U7344" s="1">
        <v>45316</v>
      </c>
      <c r="V7344" t="s">
        <v>111</v>
      </c>
      <c r="W7344">
        <v>792847</v>
      </c>
      <c r="X7344" t="s">
        <v>29143</v>
      </c>
      <c r="Y7344">
        <v>301</v>
      </c>
      <c r="Z7344">
        <v>2502</v>
      </c>
      <c r="AA7344">
        <v>5</v>
      </c>
      <c r="AB7344">
        <v>5004</v>
      </c>
      <c r="AC7344">
        <f>Table1_1[[#This Row],[Price]]*Table1_1[[#This Row],[Quantity]]</f>
        <v>12510</v>
      </c>
    </row>
    <row r="7345" spans="1:29" x14ac:dyDescent="0.3">
      <c r="A7345" t="s">
        <v>28</v>
      </c>
      <c r="B7345" t="s">
        <v>29</v>
      </c>
      <c r="C7345" t="s">
        <v>91</v>
      </c>
      <c r="D7345" t="s">
        <v>566</v>
      </c>
      <c r="E7345" t="s">
        <v>56</v>
      </c>
      <c r="F7345" t="s">
        <v>106</v>
      </c>
      <c r="G7345">
        <v>86</v>
      </c>
      <c r="H7345">
        <v>421068</v>
      </c>
      <c r="I7345" t="s">
        <v>58</v>
      </c>
      <c r="J7345" s="3">
        <v>45433</v>
      </c>
      <c r="K7345">
        <v>950</v>
      </c>
      <c r="L7345" t="s">
        <v>29144</v>
      </c>
      <c r="M7345" t="s">
        <v>129</v>
      </c>
      <c r="N7345" t="s">
        <v>29145</v>
      </c>
      <c r="O7345" t="s">
        <v>29146</v>
      </c>
      <c r="P7345" t="s">
        <v>39</v>
      </c>
      <c r="Q7345">
        <v>10</v>
      </c>
      <c r="R7345" t="s">
        <v>88</v>
      </c>
      <c r="S7345" t="s">
        <v>41</v>
      </c>
      <c r="T7345">
        <v>81810</v>
      </c>
      <c r="U7345" s="1">
        <v>45346</v>
      </c>
      <c r="V7345" t="s">
        <v>119</v>
      </c>
      <c r="W7345">
        <v>940498</v>
      </c>
      <c r="X7345" t="s">
        <v>29147</v>
      </c>
      <c r="Y7345">
        <v>784</v>
      </c>
      <c r="Z7345">
        <v>2009</v>
      </c>
      <c r="AA7345">
        <v>3</v>
      </c>
      <c r="AB7345">
        <v>2410.8000000000002</v>
      </c>
      <c r="AC7345">
        <f>Table1_1[[#This Row],[Price]]*Table1_1[[#This Row],[Quantity]]</f>
        <v>6027</v>
      </c>
    </row>
    <row r="7346" spans="1:29" x14ac:dyDescent="0.3">
      <c r="A7346" t="s">
        <v>28</v>
      </c>
      <c r="B7346" t="s">
        <v>29</v>
      </c>
      <c r="C7346" t="s">
        <v>157</v>
      </c>
      <c r="D7346" t="s">
        <v>227</v>
      </c>
      <c r="E7346" t="s">
        <v>56</v>
      </c>
      <c r="F7346" t="s">
        <v>33</v>
      </c>
      <c r="G7346">
        <v>78</v>
      </c>
      <c r="H7346">
        <v>414723</v>
      </c>
      <c r="I7346" t="s">
        <v>58</v>
      </c>
      <c r="J7346" s="3">
        <v>44144</v>
      </c>
      <c r="K7346">
        <v>950</v>
      </c>
      <c r="L7346" t="s">
        <v>29148</v>
      </c>
      <c r="M7346" t="s">
        <v>319</v>
      </c>
      <c r="N7346" t="s">
        <v>29149</v>
      </c>
      <c r="O7346" t="s">
        <v>29150</v>
      </c>
      <c r="P7346" t="s">
        <v>51</v>
      </c>
      <c r="Q7346">
        <v>17</v>
      </c>
      <c r="R7346" t="s">
        <v>88</v>
      </c>
      <c r="S7346" t="s">
        <v>63</v>
      </c>
      <c r="T7346">
        <v>39237</v>
      </c>
      <c r="U7346" s="1">
        <v>45306</v>
      </c>
      <c r="V7346" t="s">
        <v>111</v>
      </c>
      <c r="W7346">
        <v>966393</v>
      </c>
      <c r="X7346" t="s">
        <v>29151</v>
      </c>
      <c r="Y7346">
        <v>792</v>
      </c>
      <c r="Z7346">
        <v>843</v>
      </c>
      <c r="AA7346">
        <v>5</v>
      </c>
      <c r="AB7346">
        <v>1686</v>
      </c>
      <c r="AC7346">
        <f>Table1_1[[#This Row],[Price]]*Table1_1[[#This Row],[Quantity]]</f>
        <v>4215</v>
      </c>
    </row>
    <row r="7347" spans="1:29" x14ac:dyDescent="0.3">
      <c r="A7347" t="s">
        <v>28</v>
      </c>
      <c r="B7347" t="s">
        <v>29</v>
      </c>
      <c r="C7347" t="s">
        <v>193</v>
      </c>
      <c r="D7347" t="s">
        <v>92</v>
      </c>
      <c r="E7347" t="s">
        <v>46</v>
      </c>
      <c r="F7347" t="s">
        <v>83</v>
      </c>
      <c r="G7347">
        <v>58</v>
      </c>
      <c r="H7347">
        <v>438611</v>
      </c>
      <c r="I7347" t="s">
        <v>34</v>
      </c>
      <c r="J7347" s="3">
        <v>43998</v>
      </c>
      <c r="K7347">
        <v>1100</v>
      </c>
      <c r="L7347" t="s">
        <v>29152</v>
      </c>
      <c r="M7347" t="s">
        <v>189</v>
      </c>
      <c r="N7347" t="s">
        <v>29153</v>
      </c>
      <c r="O7347" t="s">
        <v>29154</v>
      </c>
      <c r="P7347" t="s">
        <v>87</v>
      </c>
      <c r="Q7347">
        <v>16</v>
      </c>
      <c r="R7347" t="s">
        <v>88</v>
      </c>
      <c r="S7347" t="s">
        <v>63</v>
      </c>
      <c r="T7347">
        <v>25311</v>
      </c>
      <c r="U7347" s="1">
        <v>45590</v>
      </c>
      <c r="V7347" t="s">
        <v>155</v>
      </c>
      <c r="W7347">
        <v>196617</v>
      </c>
      <c r="X7347" t="s">
        <v>29155</v>
      </c>
      <c r="Y7347">
        <v>916</v>
      </c>
      <c r="Z7347">
        <v>543</v>
      </c>
      <c r="AA7347">
        <v>4</v>
      </c>
      <c r="AB7347">
        <v>868.80000000000007</v>
      </c>
      <c r="AC7347">
        <f>Table1_1[[#This Row],[Price]]*Table1_1[[#This Row],[Quantity]]</f>
        <v>2172</v>
      </c>
    </row>
    <row r="7348" spans="1:29" x14ac:dyDescent="0.3">
      <c r="A7348" t="s">
        <v>28</v>
      </c>
      <c r="B7348" t="s">
        <v>29</v>
      </c>
      <c r="C7348" t="s">
        <v>30</v>
      </c>
      <c r="D7348" t="s">
        <v>170</v>
      </c>
      <c r="E7348" t="s">
        <v>32</v>
      </c>
      <c r="F7348" t="s">
        <v>83</v>
      </c>
      <c r="G7348">
        <v>37</v>
      </c>
      <c r="H7348">
        <v>421429</v>
      </c>
      <c r="I7348" t="s">
        <v>58</v>
      </c>
      <c r="J7348" s="3">
        <v>45221</v>
      </c>
      <c r="K7348">
        <v>1000</v>
      </c>
      <c r="L7348" t="s">
        <v>29156</v>
      </c>
      <c r="M7348" t="s">
        <v>680</v>
      </c>
      <c r="N7348" t="s">
        <v>29157</v>
      </c>
      <c r="O7348">
        <v>2140295700</v>
      </c>
      <c r="P7348" t="s">
        <v>87</v>
      </c>
      <c r="Q7348">
        <v>12</v>
      </c>
      <c r="R7348" t="s">
        <v>40</v>
      </c>
      <c r="S7348" t="s">
        <v>41</v>
      </c>
      <c r="T7348">
        <v>55129</v>
      </c>
      <c r="U7348" s="1">
        <v>45518</v>
      </c>
      <c r="V7348" t="s">
        <v>64</v>
      </c>
      <c r="W7348">
        <v>513593</v>
      </c>
      <c r="X7348" t="s">
        <v>29158</v>
      </c>
      <c r="Y7348">
        <v>402</v>
      </c>
      <c r="Z7348">
        <v>1301</v>
      </c>
      <c r="AA7348">
        <v>8</v>
      </c>
      <c r="AB7348">
        <v>4163.2</v>
      </c>
      <c r="AC7348">
        <f>Table1_1[[#This Row],[Price]]*Table1_1[[#This Row],[Quantity]]</f>
        <v>10408</v>
      </c>
    </row>
    <row r="7349" spans="1:29" x14ac:dyDescent="0.3">
      <c r="A7349" t="s">
        <v>28</v>
      </c>
      <c r="B7349" t="s">
        <v>29</v>
      </c>
      <c r="C7349" t="s">
        <v>66</v>
      </c>
      <c r="D7349" t="s">
        <v>82</v>
      </c>
      <c r="E7349" t="s">
        <v>46</v>
      </c>
      <c r="F7349" t="s">
        <v>47</v>
      </c>
      <c r="G7349">
        <v>24</v>
      </c>
      <c r="H7349">
        <v>415462</v>
      </c>
      <c r="I7349" t="s">
        <v>58</v>
      </c>
      <c r="J7349" s="3">
        <v>45077</v>
      </c>
      <c r="K7349">
        <v>1000</v>
      </c>
      <c r="L7349" t="s">
        <v>29159</v>
      </c>
      <c r="M7349" t="s">
        <v>552</v>
      </c>
      <c r="N7349" t="s">
        <v>29160</v>
      </c>
      <c r="O7349" t="s">
        <v>29161</v>
      </c>
      <c r="P7349" t="s">
        <v>51</v>
      </c>
      <c r="Q7349">
        <v>10</v>
      </c>
      <c r="R7349" t="s">
        <v>40</v>
      </c>
      <c r="S7349" t="s">
        <v>118</v>
      </c>
      <c r="T7349">
        <v>29558</v>
      </c>
      <c r="U7349" s="1">
        <v>45456</v>
      </c>
      <c r="V7349" t="s">
        <v>52</v>
      </c>
      <c r="W7349">
        <v>809435</v>
      </c>
      <c r="X7349" t="s">
        <v>29162</v>
      </c>
      <c r="Y7349">
        <v>945</v>
      </c>
      <c r="Z7349">
        <v>2473</v>
      </c>
      <c r="AA7349">
        <v>5</v>
      </c>
      <c r="AB7349">
        <v>4946</v>
      </c>
      <c r="AC7349">
        <f>Table1_1[[#This Row],[Price]]*Table1_1[[#This Row],[Quantity]]</f>
        <v>12365</v>
      </c>
    </row>
    <row r="7350" spans="1:29" x14ac:dyDescent="0.3">
      <c r="A7350" t="s">
        <v>28</v>
      </c>
      <c r="B7350" t="s">
        <v>29</v>
      </c>
      <c r="C7350" t="s">
        <v>157</v>
      </c>
      <c r="D7350" t="s">
        <v>92</v>
      </c>
      <c r="E7350" t="s">
        <v>56</v>
      </c>
      <c r="F7350" t="s">
        <v>113</v>
      </c>
      <c r="G7350">
        <v>94</v>
      </c>
      <c r="H7350">
        <v>421121</v>
      </c>
      <c r="I7350" t="s">
        <v>58</v>
      </c>
      <c r="J7350" s="3">
        <v>44153</v>
      </c>
      <c r="K7350">
        <v>950</v>
      </c>
      <c r="L7350" t="s">
        <v>29163</v>
      </c>
      <c r="M7350" t="s">
        <v>605</v>
      </c>
      <c r="N7350" t="s">
        <v>29164</v>
      </c>
      <c r="O7350" t="s">
        <v>29165</v>
      </c>
      <c r="P7350" t="s">
        <v>39</v>
      </c>
      <c r="Q7350">
        <v>12</v>
      </c>
      <c r="R7350" t="s">
        <v>40</v>
      </c>
      <c r="S7350" t="s">
        <v>41</v>
      </c>
      <c r="T7350">
        <v>55778</v>
      </c>
      <c r="U7350" s="1">
        <v>45476</v>
      </c>
      <c r="V7350" t="s">
        <v>126</v>
      </c>
      <c r="W7350">
        <v>211723</v>
      </c>
      <c r="X7350" t="s">
        <v>29166</v>
      </c>
      <c r="Y7350">
        <v>814</v>
      </c>
      <c r="Z7350">
        <v>2948</v>
      </c>
      <c r="AA7350">
        <v>7</v>
      </c>
      <c r="AB7350">
        <v>8254.4</v>
      </c>
      <c r="AC7350">
        <f>Table1_1[[#This Row],[Price]]*Table1_1[[#This Row],[Quantity]]</f>
        <v>20636</v>
      </c>
    </row>
    <row r="7351" spans="1:29" x14ac:dyDescent="0.3">
      <c r="A7351" t="s">
        <v>28</v>
      </c>
      <c r="B7351" t="s">
        <v>29</v>
      </c>
      <c r="C7351" t="s">
        <v>193</v>
      </c>
      <c r="D7351" t="s">
        <v>248</v>
      </c>
      <c r="E7351" t="s">
        <v>56</v>
      </c>
      <c r="F7351" t="s">
        <v>106</v>
      </c>
      <c r="G7351">
        <v>97</v>
      </c>
      <c r="H7351">
        <v>420168</v>
      </c>
      <c r="I7351" t="s">
        <v>58</v>
      </c>
      <c r="J7351" s="3">
        <v>45185</v>
      </c>
      <c r="K7351">
        <v>950</v>
      </c>
      <c r="L7351" t="s">
        <v>6998</v>
      </c>
      <c r="M7351" t="s">
        <v>953</v>
      </c>
      <c r="N7351" t="s">
        <v>29167</v>
      </c>
      <c r="O7351" t="s">
        <v>29168</v>
      </c>
      <c r="P7351" t="s">
        <v>51</v>
      </c>
      <c r="Q7351">
        <v>8</v>
      </c>
      <c r="R7351" t="s">
        <v>88</v>
      </c>
      <c r="S7351" t="s">
        <v>41</v>
      </c>
      <c r="T7351">
        <v>97055</v>
      </c>
      <c r="U7351" s="1">
        <v>45304</v>
      </c>
      <c r="V7351" t="s">
        <v>111</v>
      </c>
      <c r="W7351">
        <v>356140</v>
      </c>
      <c r="X7351" t="s">
        <v>29169</v>
      </c>
      <c r="Y7351">
        <v>512</v>
      </c>
      <c r="Z7351">
        <v>2812</v>
      </c>
      <c r="AA7351">
        <v>4</v>
      </c>
      <c r="AB7351">
        <v>4499.2</v>
      </c>
      <c r="AC7351">
        <f>Table1_1[[#This Row],[Price]]*Table1_1[[#This Row],[Quantity]]</f>
        <v>11248</v>
      </c>
    </row>
    <row r="7352" spans="1:29" x14ac:dyDescent="0.3">
      <c r="A7352" t="s">
        <v>28</v>
      </c>
      <c r="B7352" t="s">
        <v>29</v>
      </c>
      <c r="C7352" t="s">
        <v>157</v>
      </c>
      <c r="D7352" t="s">
        <v>92</v>
      </c>
      <c r="E7352" t="s">
        <v>46</v>
      </c>
      <c r="F7352" t="s">
        <v>150</v>
      </c>
      <c r="G7352">
        <v>41</v>
      </c>
      <c r="H7352">
        <v>436903</v>
      </c>
      <c r="I7352" t="s">
        <v>58</v>
      </c>
      <c r="J7352" s="3">
        <v>44303</v>
      </c>
      <c r="K7352">
        <v>1300</v>
      </c>
      <c r="L7352" t="s">
        <v>29170</v>
      </c>
      <c r="M7352" t="s">
        <v>361</v>
      </c>
      <c r="N7352" t="s">
        <v>29171</v>
      </c>
      <c r="O7352">
        <v>7774939324</v>
      </c>
      <c r="P7352" t="s">
        <v>51</v>
      </c>
      <c r="Q7352">
        <v>6</v>
      </c>
      <c r="R7352" t="s">
        <v>88</v>
      </c>
      <c r="S7352" t="s">
        <v>41</v>
      </c>
      <c r="T7352">
        <v>99220</v>
      </c>
      <c r="U7352" s="1">
        <v>45343</v>
      </c>
      <c r="V7352" t="s">
        <v>119</v>
      </c>
      <c r="W7352">
        <v>945913</v>
      </c>
      <c r="X7352" t="s">
        <v>29172</v>
      </c>
      <c r="Y7352">
        <v>328</v>
      </c>
      <c r="Z7352">
        <v>2491</v>
      </c>
      <c r="AA7352">
        <v>3</v>
      </c>
      <c r="AB7352">
        <v>2989.2000000000003</v>
      </c>
      <c r="AC7352">
        <f>Table1_1[[#This Row],[Price]]*Table1_1[[#This Row],[Quantity]]</f>
        <v>7473</v>
      </c>
    </row>
    <row r="7353" spans="1:29" x14ac:dyDescent="0.3">
      <c r="A7353" t="s">
        <v>28</v>
      </c>
      <c r="B7353" t="s">
        <v>29</v>
      </c>
      <c r="C7353" t="s">
        <v>148</v>
      </c>
      <c r="D7353" t="s">
        <v>105</v>
      </c>
      <c r="E7353" t="s">
        <v>46</v>
      </c>
      <c r="F7353" t="s">
        <v>57</v>
      </c>
      <c r="G7353">
        <v>56</v>
      </c>
      <c r="H7353">
        <v>419893</v>
      </c>
      <c r="I7353" t="s">
        <v>58</v>
      </c>
      <c r="J7353" s="3">
        <v>44521</v>
      </c>
      <c r="K7353">
        <v>1400</v>
      </c>
      <c r="L7353" t="s">
        <v>29173</v>
      </c>
      <c r="M7353" t="s">
        <v>953</v>
      </c>
      <c r="N7353" t="s">
        <v>29174</v>
      </c>
      <c r="O7353" t="s">
        <v>29175</v>
      </c>
      <c r="P7353" t="s">
        <v>87</v>
      </c>
      <c r="Q7353">
        <v>17</v>
      </c>
      <c r="R7353" t="s">
        <v>40</v>
      </c>
      <c r="S7353" t="s">
        <v>41</v>
      </c>
      <c r="T7353">
        <v>82101</v>
      </c>
      <c r="U7353" s="1">
        <v>45369</v>
      </c>
      <c r="V7353" t="s">
        <v>72</v>
      </c>
      <c r="W7353">
        <v>785213</v>
      </c>
      <c r="X7353" t="s">
        <v>2619</v>
      </c>
      <c r="Y7353">
        <v>447</v>
      </c>
      <c r="Z7353">
        <v>1291</v>
      </c>
      <c r="AA7353">
        <v>2</v>
      </c>
      <c r="AB7353">
        <v>1032.8</v>
      </c>
      <c r="AC7353">
        <f>Table1_1[[#This Row],[Price]]*Table1_1[[#This Row],[Quantity]]</f>
        <v>2582</v>
      </c>
    </row>
    <row r="7354" spans="1:29" x14ac:dyDescent="0.3">
      <c r="A7354" t="s">
        <v>28</v>
      </c>
      <c r="B7354" t="s">
        <v>29</v>
      </c>
      <c r="C7354" t="s">
        <v>30</v>
      </c>
      <c r="D7354" t="s">
        <v>254</v>
      </c>
      <c r="E7354" t="s">
        <v>46</v>
      </c>
      <c r="F7354" t="s">
        <v>175</v>
      </c>
      <c r="G7354">
        <v>45</v>
      </c>
      <c r="H7354">
        <v>407597</v>
      </c>
      <c r="I7354" t="s">
        <v>58</v>
      </c>
      <c r="J7354" s="3">
        <v>44407</v>
      </c>
      <c r="K7354">
        <v>950</v>
      </c>
      <c r="L7354" t="s">
        <v>21098</v>
      </c>
      <c r="M7354" t="s">
        <v>232</v>
      </c>
      <c r="N7354" t="s">
        <v>29176</v>
      </c>
      <c r="O7354" t="s">
        <v>29177</v>
      </c>
      <c r="P7354" t="s">
        <v>39</v>
      </c>
      <c r="Q7354">
        <v>4</v>
      </c>
      <c r="R7354" t="s">
        <v>88</v>
      </c>
      <c r="S7354" t="s">
        <v>41</v>
      </c>
      <c r="T7354">
        <v>79656</v>
      </c>
      <c r="U7354" s="1">
        <v>45616</v>
      </c>
      <c r="V7354" t="s">
        <v>42</v>
      </c>
      <c r="W7354">
        <v>997025</v>
      </c>
      <c r="X7354" t="s">
        <v>29178</v>
      </c>
      <c r="Y7354">
        <v>958</v>
      </c>
      <c r="Z7354">
        <v>2969</v>
      </c>
      <c r="AA7354">
        <v>4</v>
      </c>
      <c r="AB7354">
        <v>4750.4000000000015</v>
      </c>
      <c r="AC7354">
        <f>Table1_1[[#This Row],[Price]]*Table1_1[[#This Row],[Quantity]]</f>
        <v>11876</v>
      </c>
    </row>
    <row r="7355" spans="1:29" x14ac:dyDescent="0.3">
      <c r="A7355" t="s">
        <v>28</v>
      </c>
      <c r="B7355" t="s">
        <v>29</v>
      </c>
      <c r="C7355" t="s">
        <v>44</v>
      </c>
      <c r="D7355" t="s">
        <v>98</v>
      </c>
      <c r="E7355" t="s">
        <v>32</v>
      </c>
      <c r="F7355" t="s">
        <v>33</v>
      </c>
      <c r="G7355">
        <v>71</v>
      </c>
      <c r="H7355">
        <v>438656</v>
      </c>
      <c r="I7355" t="s">
        <v>58</v>
      </c>
      <c r="J7355" s="3">
        <v>45400</v>
      </c>
      <c r="K7355">
        <v>1100</v>
      </c>
      <c r="L7355" t="s">
        <v>17171</v>
      </c>
      <c r="M7355" t="s">
        <v>670</v>
      </c>
      <c r="N7355" t="s">
        <v>29180</v>
      </c>
      <c r="O7355" t="s">
        <v>29181</v>
      </c>
      <c r="P7355" t="s">
        <v>51</v>
      </c>
      <c r="Q7355">
        <v>20</v>
      </c>
      <c r="R7355" t="s">
        <v>40</v>
      </c>
      <c r="S7355" t="s">
        <v>63</v>
      </c>
      <c r="T7355">
        <v>51615</v>
      </c>
      <c r="U7355" s="1">
        <v>45464</v>
      </c>
      <c r="V7355" t="s">
        <v>52</v>
      </c>
      <c r="W7355">
        <v>305281</v>
      </c>
      <c r="X7355" t="s">
        <v>29182</v>
      </c>
      <c r="Y7355">
        <v>444</v>
      </c>
      <c r="Z7355">
        <v>1167</v>
      </c>
      <c r="AA7355">
        <v>7</v>
      </c>
      <c r="AB7355">
        <v>3267.6000000000004</v>
      </c>
      <c r="AC7355">
        <f>Table1_1[[#This Row],[Price]]*Table1_1[[#This Row],[Quantity]]</f>
        <v>8169</v>
      </c>
    </row>
    <row r="7356" spans="1:29" x14ac:dyDescent="0.3">
      <c r="A7356" t="s">
        <v>28</v>
      </c>
      <c r="B7356" t="s">
        <v>29</v>
      </c>
      <c r="C7356" t="s">
        <v>66</v>
      </c>
      <c r="D7356" t="s">
        <v>98</v>
      </c>
      <c r="E7356" t="s">
        <v>56</v>
      </c>
      <c r="F7356" t="s">
        <v>106</v>
      </c>
      <c r="G7356">
        <v>28</v>
      </c>
      <c r="H7356">
        <v>403504</v>
      </c>
      <c r="I7356" t="s">
        <v>34</v>
      </c>
      <c r="J7356" s="3">
        <v>44306</v>
      </c>
      <c r="K7356">
        <v>1200</v>
      </c>
      <c r="L7356" t="s">
        <v>29183</v>
      </c>
      <c r="M7356" t="s">
        <v>552</v>
      </c>
      <c r="N7356" t="s">
        <v>29184</v>
      </c>
      <c r="O7356" t="s">
        <v>29185</v>
      </c>
      <c r="P7356" t="s">
        <v>39</v>
      </c>
      <c r="Q7356">
        <v>15</v>
      </c>
      <c r="R7356" t="s">
        <v>88</v>
      </c>
      <c r="S7356" t="s">
        <v>118</v>
      </c>
      <c r="T7356">
        <v>45317</v>
      </c>
      <c r="U7356" s="1">
        <v>45306</v>
      </c>
      <c r="V7356" t="s">
        <v>111</v>
      </c>
      <c r="W7356">
        <v>992195</v>
      </c>
      <c r="X7356" t="s">
        <v>29186</v>
      </c>
      <c r="Y7356">
        <v>324</v>
      </c>
      <c r="Z7356">
        <v>2977</v>
      </c>
      <c r="AA7356">
        <v>6</v>
      </c>
      <c r="AB7356">
        <v>7144.8</v>
      </c>
      <c r="AC7356">
        <f>Table1_1[[#This Row],[Price]]*Table1_1[[#This Row],[Quantity]]</f>
        <v>17862</v>
      </c>
    </row>
    <row r="7357" spans="1:29" x14ac:dyDescent="0.3">
      <c r="A7357" t="s">
        <v>28</v>
      </c>
      <c r="B7357" t="s">
        <v>29</v>
      </c>
      <c r="C7357" t="s">
        <v>91</v>
      </c>
      <c r="D7357" t="s">
        <v>170</v>
      </c>
      <c r="E7357" t="s">
        <v>32</v>
      </c>
      <c r="F7357" t="s">
        <v>57</v>
      </c>
      <c r="G7357">
        <v>52</v>
      </c>
      <c r="H7357">
        <v>400198</v>
      </c>
      <c r="I7357" t="s">
        <v>58</v>
      </c>
      <c r="J7357" s="3">
        <v>44441</v>
      </c>
      <c r="K7357">
        <v>800</v>
      </c>
      <c r="L7357" t="s">
        <v>29187</v>
      </c>
      <c r="M7357" t="s">
        <v>2124</v>
      </c>
      <c r="N7357" t="s">
        <v>29188</v>
      </c>
      <c r="O7357" t="s">
        <v>29189</v>
      </c>
      <c r="P7357" t="s">
        <v>51</v>
      </c>
      <c r="Q7357">
        <v>17</v>
      </c>
      <c r="R7357" t="s">
        <v>40</v>
      </c>
      <c r="S7357" t="s">
        <v>79</v>
      </c>
      <c r="T7357">
        <v>36144</v>
      </c>
      <c r="U7357" s="1">
        <v>45372</v>
      </c>
      <c r="V7357" t="s">
        <v>72</v>
      </c>
      <c r="W7357">
        <v>902004</v>
      </c>
      <c r="X7357" t="s">
        <v>8280</v>
      </c>
      <c r="Y7357">
        <v>561</v>
      </c>
      <c r="Z7357">
        <v>1848</v>
      </c>
      <c r="AA7357">
        <v>4</v>
      </c>
      <c r="AB7357">
        <v>2956.8</v>
      </c>
      <c r="AC7357">
        <f>Table1_1[[#This Row],[Price]]*Table1_1[[#This Row],[Quantity]]</f>
        <v>7392</v>
      </c>
    </row>
    <row r="7358" spans="1:29" x14ac:dyDescent="0.3">
      <c r="A7358" t="s">
        <v>28</v>
      </c>
      <c r="B7358" t="s">
        <v>29</v>
      </c>
      <c r="C7358" t="s">
        <v>54</v>
      </c>
      <c r="D7358" t="s">
        <v>248</v>
      </c>
      <c r="E7358" t="s">
        <v>32</v>
      </c>
      <c r="F7358" t="s">
        <v>57</v>
      </c>
      <c r="G7358">
        <v>41</v>
      </c>
      <c r="H7358">
        <v>431451</v>
      </c>
      <c r="I7358" t="s">
        <v>58</v>
      </c>
      <c r="J7358" s="3">
        <v>45452</v>
      </c>
      <c r="K7358">
        <v>1100</v>
      </c>
      <c r="L7358" t="s">
        <v>29190</v>
      </c>
      <c r="M7358" t="s">
        <v>216</v>
      </c>
      <c r="N7358" t="s">
        <v>29191</v>
      </c>
      <c r="O7358" t="s">
        <v>29192</v>
      </c>
      <c r="P7358" t="s">
        <v>87</v>
      </c>
      <c r="Q7358">
        <v>6</v>
      </c>
      <c r="R7358" t="s">
        <v>40</v>
      </c>
      <c r="S7358" t="s">
        <v>41</v>
      </c>
      <c r="T7358">
        <v>58312</v>
      </c>
      <c r="U7358" s="1">
        <v>45510</v>
      </c>
      <c r="V7358" t="s">
        <v>64</v>
      </c>
      <c r="W7358">
        <v>713851</v>
      </c>
      <c r="X7358" t="s">
        <v>15473</v>
      </c>
      <c r="Y7358">
        <v>485</v>
      </c>
      <c r="Z7358">
        <v>2127</v>
      </c>
      <c r="AA7358">
        <v>6</v>
      </c>
      <c r="AB7358">
        <v>5104.8</v>
      </c>
      <c r="AC7358">
        <f>Table1_1[[#This Row],[Price]]*Table1_1[[#This Row],[Quantity]]</f>
        <v>12762</v>
      </c>
    </row>
    <row r="7359" spans="1:29" x14ac:dyDescent="0.3">
      <c r="A7359" t="s">
        <v>28</v>
      </c>
      <c r="B7359" t="s">
        <v>29</v>
      </c>
      <c r="C7359" t="s">
        <v>44</v>
      </c>
      <c r="D7359" t="s">
        <v>74</v>
      </c>
      <c r="E7359" t="s">
        <v>46</v>
      </c>
      <c r="F7359" t="s">
        <v>57</v>
      </c>
      <c r="G7359">
        <v>3</v>
      </c>
      <c r="H7359">
        <v>414762</v>
      </c>
      <c r="I7359" t="s">
        <v>34</v>
      </c>
      <c r="J7359" s="3">
        <v>45265</v>
      </c>
      <c r="K7359">
        <v>1100</v>
      </c>
      <c r="L7359" t="s">
        <v>29193</v>
      </c>
      <c r="M7359" t="s">
        <v>680</v>
      </c>
      <c r="N7359" t="s">
        <v>29194</v>
      </c>
      <c r="O7359">
        <v>9969336708</v>
      </c>
      <c r="P7359" t="s">
        <v>87</v>
      </c>
      <c r="Q7359">
        <v>7</v>
      </c>
      <c r="R7359" t="s">
        <v>88</v>
      </c>
      <c r="S7359" t="s">
        <v>118</v>
      </c>
      <c r="T7359">
        <v>52237</v>
      </c>
      <c r="U7359" s="1">
        <v>45406</v>
      </c>
      <c r="V7359" t="s">
        <v>80</v>
      </c>
      <c r="W7359">
        <v>206602</v>
      </c>
      <c r="X7359" t="s">
        <v>29195</v>
      </c>
      <c r="Y7359">
        <v>259</v>
      </c>
      <c r="Z7359">
        <v>738</v>
      </c>
      <c r="AA7359">
        <v>8</v>
      </c>
      <c r="AB7359">
        <v>2361.6</v>
      </c>
      <c r="AC7359">
        <f>Table1_1[[#This Row],[Price]]*Table1_1[[#This Row],[Quantity]]</f>
        <v>5904</v>
      </c>
    </row>
    <row r="7360" spans="1:29" x14ac:dyDescent="0.3">
      <c r="A7360" t="s">
        <v>28</v>
      </c>
      <c r="B7360" t="s">
        <v>29</v>
      </c>
      <c r="C7360" t="s">
        <v>148</v>
      </c>
      <c r="D7360" t="s">
        <v>616</v>
      </c>
      <c r="E7360" t="s">
        <v>46</v>
      </c>
      <c r="F7360" t="s">
        <v>150</v>
      </c>
      <c r="G7360">
        <v>91</v>
      </c>
      <c r="H7360">
        <v>407022</v>
      </c>
      <c r="I7360" t="s">
        <v>34</v>
      </c>
      <c r="J7360" s="3">
        <v>44517</v>
      </c>
      <c r="K7360">
        <v>950</v>
      </c>
      <c r="L7360" t="s">
        <v>29196</v>
      </c>
      <c r="M7360" t="s">
        <v>137</v>
      </c>
      <c r="N7360" t="s">
        <v>29197</v>
      </c>
      <c r="O7360" t="s">
        <v>29198</v>
      </c>
      <c r="P7360" t="s">
        <v>51</v>
      </c>
      <c r="Q7360">
        <v>6</v>
      </c>
      <c r="R7360" t="s">
        <v>40</v>
      </c>
      <c r="S7360" t="s">
        <v>118</v>
      </c>
      <c r="T7360">
        <v>54582</v>
      </c>
      <c r="U7360" s="1">
        <v>45320</v>
      </c>
      <c r="V7360" t="s">
        <v>111</v>
      </c>
      <c r="W7360">
        <v>580046</v>
      </c>
      <c r="X7360" t="s">
        <v>29199</v>
      </c>
      <c r="Y7360">
        <v>775</v>
      </c>
      <c r="Z7360">
        <v>2222</v>
      </c>
      <c r="AA7360">
        <v>8</v>
      </c>
      <c r="AB7360">
        <v>7110.4000000000015</v>
      </c>
      <c r="AC7360">
        <f>Table1_1[[#This Row],[Price]]*Table1_1[[#This Row],[Quantity]]</f>
        <v>17776</v>
      </c>
    </row>
    <row r="7361" spans="1:29" x14ac:dyDescent="0.3">
      <c r="A7361" t="s">
        <v>28</v>
      </c>
      <c r="B7361" t="s">
        <v>29</v>
      </c>
      <c r="C7361" t="s">
        <v>157</v>
      </c>
      <c r="D7361" t="s">
        <v>380</v>
      </c>
      <c r="E7361" t="s">
        <v>32</v>
      </c>
      <c r="F7361" t="s">
        <v>355</v>
      </c>
      <c r="G7361">
        <v>100</v>
      </c>
      <c r="H7361">
        <v>401133</v>
      </c>
      <c r="I7361" t="s">
        <v>58</v>
      </c>
      <c r="J7361" s="3">
        <v>44902</v>
      </c>
      <c r="K7361">
        <v>800</v>
      </c>
      <c r="L7361" t="s">
        <v>29201</v>
      </c>
      <c r="M7361" t="s">
        <v>1356</v>
      </c>
      <c r="N7361" t="s">
        <v>29202</v>
      </c>
      <c r="O7361" t="s">
        <v>29203</v>
      </c>
      <c r="P7361" t="s">
        <v>71</v>
      </c>
      <c r="Q7361">
        <v>13</v>
      </c>
      <c r="R7361" t="s">
        <v>88</v>
      </c>
      <c r="S7361" t="s">
        <v>63</v>
      </c>
      <c r="T7361">
        <v>93083</v>
      </c>
      <c r="U7361" s="1">
        <v>45330</v>
      </c>
      <c r="V7361" t="s">
        <v>119</v>
      </c>
      <c r="W7361">
        <v>702263</v>
      </c>
      <c r="X7361" t="s">
        <v>23688</v>
      </c>
      <c r="Y7361">
        <v>359</v>
      </c>
      <c r="Z7361">
        <v>1431</v>
      </c>
      <c r="AA7361">
        <v>7</v>
      </c>
      <c r="AB7361">
        <v>4006.8</v>
      </c>
      <c r="AC7361">
        <f>Table1_1[[#This Row],[Price]]*Table1_1[[#This Row],[Quantity]]</f>
        <v>10017</v>
      </c>
    </row>
    <row r="7362" spans="1:29" x14ac:dyDescent="0.3">
      <c r="A7362" t="s">
        <v>28</v>
      </c>
      <c r="B7362" t="s">
        <v>29</v>
      </c>
      <c r="C7362" t="s">
        <v>44</v>
      </c>
      <c r="D7362" t="s">
        <v>170</v>
      </c>
      <c r="E7362" t="s">
        <v>46</v>
      </c>
      <c r="F7362" t="s">
        <v>150</v>
      </c>
      <c r="G7362">
        <v>14</v>
      </c>
      <c r="H7362">
        <v>403543</v>
      </c>
      <c r="I7362" t="s">
        <v>34</v>
      </c>
      <c r="J7362" s="3">
        <v>44830</v>
      </c>
      <c r="K7362">
        <v>1400</v>
      </c>
      <c r="L7362" t="s">
        <v>29204</v>
      </c>
      <c r="M7362" t="s">
        <v>953</v>
      </c>
      <c r="N7362" t="s">
        <v>29205</v>
      </c>
      <c r="O7362" t="s">
        <v>29206</v>
      </c>
      <c r="P7362" t="s">
        <v>39</v>
      </c>
      <c r="Q7362">
        <v>18</v>
      </c>
      <c r="R7362" t="s">
        <v>40</v>
      </c>
      <c r="S7362" t="s">
        <v>79</v>
      </c>
      <c r="T7362">
        <v>18200</v>
      </c>
      <c r="U7362" s="1">
        <v>45332</v>
      </c>
      <c r="V7362" t="s">
        <v>119</v>
      </c>
      <c r="W7362">
        <v>838225</v>
      </c>
      <c r="X7362" t="s">
        <v>29207</v>
      </c>
      <c r="Y7362">
        <v>772</v>
      </c>
      <c r="Z7362">
        <v>1069</v>
      </c>
      <c r="AA7362">
        <v>7</v>
      </c>
      <c r="AB7362">
        <v>2993.2000000000003</v>
      </c>
      <c r="AC7362">
        <f>Table1_1[[#This Row],[Price]]*Table1_1[[#This Row],[Quantity]]</f>
        <v>7483</v>
      </c>
    </row>
    <row r="7363" spans="1:29" x14ac:dyDescent="0.3">
      <c r="A7363" t="s">
        <v>28</v>
      </c>
      <c r="B7363" t="s">
        <v>29</v>
      </c>
      <c r="C7363" t="s">
        <v>91</v>
      </c>
      <c r="D7363" t="s">
        <v>524</v>
      </c>
      <c r="E7363" t="s">
        <v>32</v>
      </c>
      <c r="F7363" t="s">
        <v>83</v>
      </c>
      <c r="G7363">
        <v>14</v>
      </c>
      <c r="H7363">
        <v>431864</v>
      </c>
      <c r="I7363" t="s">
        <v>58</v>
      </c>
      <c r="J7363" s="3">
        <v>45447</v>
      </c>
      <c r="K7363">
        <v>1300</v>
      </c>
      <c r="L7363" t="s">
        <v>29209</v>
      </c>
      <c r="M7363" t="s">
        <v>670</v>
      </c>
      <c r="N7363" t="s">
        <v>29210</v>
      </c>
      <c r="O7363" t="s">
        <v>29211</v>
      </c>
      <c r="P7363" t="s">
        <v>51</v>
      </c>
      <c r="Q7363">
        <v>9</v>
      </c>
      <c r="R7363" t="s">
        <v>40</v>
      </c>
      <c r="S7363" t="s">
        <v>63</v>
      </c>
      <c r="T7363">
        <v>85580</v>
      </c>
      <c r="U7363" s="1">
        <v>45483</v>
      </c>
      <c r="V7363" t="s">
        <v>126</v>
      </c>
      <c r="W7363">
        <v>964692</v>
      </c>
      <c r="X7363" t="s">
        <v>29212</v>
      </c>
      <c r="Y7363">
        <v>295</v>
      </c>
      <c r="Z7363">
        <v>2578</v>
      </c>
      <c r="AA7363">
        <v>3</v>
      </c>
      <c r="AB7363">
        <v>3093.6000000000004</v>
      </c>
      <c r="AC7363">
        <f>Table1_1[[#This Row],[Price]]*Table1_1[[#This Row],[Quantity]]</f>
        <v>7734</v>
      </c>
    </row>
    <row r="7364" spans="1:29" x14ac:dyDescent="0.3">
      <c r="A7364" t="s">
        <v>28</v>
      </c>
      <c r="B7364" t="s">
        <v>29</v>
      </c>
      <c r="C7364" t="s">
        <v>66</v>
      </c>
      <c r="D7364" t="s">
        <v>45</v>
      </c>
      <c r="E7364" t="s">
        <v>32</v>
      </c>
      <c r="F7364" t="s">
        <v>175</v>
      </c>
      <c r="G7364">
        <v>64</v>
      </c>
      <c r="H7364">
        <v>420705</v>
      </c>
      <c r="I7364" t="s">
        <v>58</v>
      </c>
      <c r="J7364" s="3">
        <v>44970</v>
      </c>
      <c r="K7364">
        <v>950</v>
      </c>
      <c r="L7364" t="s">
        <v>29213</v>
      </c>
      <c r="M7364" t="s">
        <v>172</v>
      </c>
      <c r="N7364" t="s">
        <v>29214</v>
      </c>
      <c r="O7364" t="s">
        <v>29215</v>
      </c>
      <c r="P7364" t="s">
        <v>51</v>
      </c>
      <c r="Q7364">
        <v>9</v>
      </c>
      <c r="R7364" t="s">
        <v>88</v>
      </c>
      <c r="S7364" t="s">
        <v>118</v>
      </c>
      <c r="T7364">
        <v>69746</v>
      </c>
      <c r="U7364" s="1">
        <v>45430</v>
      </c>
      <c r="V7364" t="s">
        <v>140</v>
      </c>
      <c r="W7364">
        <v>183178</v>
      </c>
      <c r="X7364" t="s">
        <v>29216</v>
      </c>
      <c r="Y7364">
        <v>778</v>
      </c>
      <c r="Z7364">
        <v>2232</v>
      </c>
      <c r="AA7364">
        <v>7</v>
      </c>
      <c r="AB7364">
        <v>6249.6</v>
      </c>
      <c r="AC7364">
        <f>Table1_1[[#This Row],[Price]]*Table1_1[[#This Row],[Quantity]]</f>
        <v>15624</v>
      </c>
    </row>
    <row r="7365" spans="1:29" x14ac:dyDescent="0.3">
      <c r="A7365" t="s">
        <v>28</v>
      </c>
      <c r="B7365" t="s">
        <v>29</v>
      </c>
      <c r="C7365" t="s">
        <v>193</v>
      </c>
      <c r="D7365" t="s">
        <v>187</v>
      </c>
      <c r="E7365" t="s">
        <v>56</v>
      </c>
      <c r="F7365" t="s">
        <v>99</v>
      </c>
      <c r="G7365">
        <v>43</v>
      </c>
      <c r="H7365">
        <v>426775</v>
      </c>
      <c r="I7365" t="s">
        <v>34</v>
      </c>
      <c r="J7365" s="3">
        <v>44453</v>
      </c>
      <c r="K7365">
        <v>800</v>
      </c>
      <c r="L7365" t="s">
        <v>29217</v>
      </c>
      <c r="M7365" t="s">
        <v>747</v>
      </c>
      <c r="N7365" t="s">
        <v>29218</v>
      </c>
      <c r="O7365">
        <v>3676889560</v>
      </c>
      <c r="P7365" t="s">
        <v>87</v>
      </c>
      <c r="Q7365">
        <v>16</v>
      </c>
      <c r="R7365" t="s">
        <v>40</v>
      </c>
      <c r="S7365" t="s">
        <v>118</v>
      </c>
      <c r="T7365">
        <v>83577</v>
      </c>
      <c r="U7365" s="1">
        <v>45511</v>
      </c>
      <c r="V7365" t="s">
        <v>64</v>
      </c>
      <c r="W7365">
        <v>587711</v>
      </c>
      <c r="X7365" t="s">
        <v>29219</v>
      </c>
      <c r="Y7365">
        <v>632</v>
      </c>
      <c r="Z7365">
        <v>1196</v>
      </c>
      <c r="AA7365">
        <v>6</v>
      </c>
      <c r="AB7365">
        <v>2870.4</v>
      </c>
      <c r="AC7365">
        <f>Table1_1[[#This Row],[Price]]*Table1_1[[#This Row],[Quantity]]</f>
        <v>7176</v>
      </c>
    </row>
    <row r="7366" spans="1:29" x14ac:dyDescent="0.3">
      <c r="A7366" t="s">
        <v>28</v>
      </c>
      <c r="B7366" t="s">
        <v>29</v>
      </c>
      <c r="C7366" t="s">
        <v>91</v>
      </c>
      <c r="D7366" t="s">
        <v>182</v>
      </c>
      <c r="E7366" t="s">
        <v>32</v>
      </c>
      <c r="F7366" t="s">
        <v>150</v>
      </c>
      <c r="G7366">
        <v>14</v>
      </c>
      <c r="H7366">
        <v>434760</v>
      </c>
      <c r="I7366" t="s">
        <v>58</v>
      </c>
      <c r="J7366" s="3">
        <v>44997</v>
      </c>
      <c r="K7366">
        <v>1400</v>
      </c>
      <c r="L7366" t="s">
        <v>22020</v>
      </c>
      <c r="M7366" t="s">
        <v>496</v>
      </c>
      <c r="N7366" t="s">
        <v>29220</v>
      </c>
      <c r="O7366" t="s">
        <v>29221</v>
      </c>
      <c r="P7366" t="s">
        <v>51</v>
      </c>
      <c r="Q7366">
        <v>9</v>
      </c>
      <c r="R7366" t="s">
        <v>40</v>
      </c>
      <c r="S7366" t="s">
        <v>79</v>
      </c>
      <c r="T7366">
        <v>30948</v>
      </c>
      <c r="U7366" s="1">
        <v>45317</v>
      </c>
      <c r="V7366" t="s">
        <v>111</v>
      </c>
      <c r="W7366">
        <v>595099</v>
      </c>
      <c r="X7366" t="s">
        <v>29222</v>
      </c>
      <c r="Y7366">
        <v>615</v>
      </c>
      <c r="Z7366">
        <v>1792</v>
      </c>
      <c r="AA7366">
        <v>7</v>
      </c>
      <c r="AB7366">
        <v>5017.6000000000004</v>
      </c>
      <c r="AC7366">
        <f>Table1_1[[#This Row],[Price]]*Table1_1[[#This Row],[Quantity]]</f>
        <v>12544</v>
      </c>
    </row>
    <row r="7367" spans="1:29" x14ac:dyDescent="0.3">
      <c r="A7367" t="s">
        <v>28</v>
      </c>
      <c r="B7367" t="s">
        <v>29</v>
      </c>
      <c r="C7367" t="s">
        <v>54</v>
      </c>
      <c r="D7367" t="s">
        <v>163</v>
      </c>
      <c r="E7367" t="s">
        <v>32</v>
      </c>
      <c r="F7367" t="s">
        <v>47</v>
      </c>
      <c r="G7367">
        <v>75</v>
      </c>
      <c r="H7367">
        <v>436578</v>
      </c>
      <c r="I7367" t="s">
        <v>58</v>
      </c>
      <c r="J7367" s="3">
        <v>44578</v>
      </c>
      <c r="K7367">
        <v>1000</v>
      </c>
      <c r="L7367" t="s">
        <v>7301</v>
      </c>
      <c r="M7367" t="s">
        <v>351</v>
      </c>
      <c r="N7367" t="s">
        <v>29223</v>
      </c>
      <c r="O7367" t="s">
        <v>29224</v>
      </c>
      <c r="P7367" t="s">
        <v>87</v>
      </c>
      <c r="Q7367">
        <v>17</v>
      </c>
      <c r="R7367" t="s">
        <v>40</v>
      </c>
      <c r="S7367" t="s">
        <v>79</v>
      </c>
      <c r="T7367">
        <v>39610</v>
      </c>
      <c r="U7367" s="1">
        <v>45487</v>
      </c>
      <c r="V7367" t="s">
        <v>126</v>
      </c>
      <c r="W7367">
        <v>431117</v>
      </c>
      <c r="X7367" t="s">
        <v>29225</v>
      </c>
      <c r="Y7367">
        <v>618</v>
      </c>
      <c r="Z7367">
        <v>2988</v>
      </c>
      <c r="AA7367">
        <v>2</v>
      </c>
      <c r="AB7367">
        <v>2390.4</v>
      </c>
      <c r="AC7367">
        <f>Table1_1[[#This Row],[Price]]*Table1_1[[#This Row],[Quantity]]</f>
        <v>5976</v>
      </c>
    </row>
    <row r="7368" spans="1:29" x14ac:dyDescent="0.3">
      <c r="A7368" t="s">
        <v>28</v>
      </c>
      <c r="B7368" t="s">
        <v>29</v>
      </c>
      <c r="C7368" t="s">
        <v>44</v>
      </c>
      <c r="D7368" t="s">
        <v>380</v>
      </c>
      <c r="E7368" t="s">
        <v>56</v>
      </c>
      <c r="F7368" t="s">
        <v>47</v>
      </c>
      <c r="G7368">
        <v>43</v>
      </c>
      <c r="H7368">
        <v>403501</v>
      </c>
      <c r="I7368" t="s">
        <v>34</v>
      </c>
      <c r="J7368" s="3">
        <v>43886</v>
      </c>
      <c r="K7368">
        <v>950</v>
      </c>
      <c r="L7368" t="s">
        <v>29226</v>
      </c>
      <c r="M7368" t="s">
        <v>895</v>
      </c>
      <c r="N7368" t="s">
        <v>29227</v>
      </c>
      <c r="O7368" t="s">
        <v>29228</v>
      </c>
      <c r="P7368" t="s">
        <v>39</v>
      </c>
      <c r="Q7368">
        <v>20</v>
      </c>
      <c r="R7368" t="s">
        <v>40</v>
      </c>
      <c r="S7368" t="s">
        <v>41</v>
      </c>
      <c r="T7368">
        <v>98796</v>
      </c>
      <c r="U7368" s="1">
        <v>45383</v>
      </c>
      <c r="V7368" t="s">
        <v>80</v>
      </c>
      <c r="W7368">
        <v>139280</v>
      </c>
      <c r="X7368" t="s">
        <v>19310</v>
      </c>
      <c r="Y7368">
        <v>359</v>
      </c>
      <c r="Z7368">
        <v>1329</v>
      </c>
      <c r="AA7368">
        <v>8</v>
      </c>
      <c r="AB7368">
        <v>4252.8</v>
      </c>
      <c r="AC7368">
        <f>Table1_1[[#This Row],[Price]]*Table1_1[[#This Row],[Quantity]]</f>
        <v>10632</v>
      </c>
    </row>
    <row r="7369" spans="1:29" x14ac:dyDescent="0.3">
      <c r="A7369" t="s">
        <v>28</v>
      </c>
      <c r="B7369" t="s">
        <v>29</v>
      </c>
      <c r="C7369" t="s">
        <v>66</v>
      </c>
      <c r="D7369" t="s">
        <v>616</v>
      </c>
      <c r="E7369" t="s">
        <v>56</v>
      </c>
      <c r="F7369" t="s">
        <v>150</v>
      </c>
      <c r="G7369">
        <v>57</v>
      </c>
      <c r="H7369">
        <v>433906</v>
      </c>
      <c r="I7369" t="s">
        <v>34</v>
      </c>
      <c r="J7369" s="3">
        <v>43988</v>
      </c>
      <c r="K7369">
        <v>1200</v>
      </c>
      <c r="L7369" t="s">
        <v>28099</v>
      </c>
      <c r="M7369" t="s">
        <v>680</v>
      </c>
      <c r="N7369" t="s">
        <v>29229</v>
      </c>
      <c r="O7369" t="s">
        <v>29230</v>
      </c>
      <c r="P7369" t="s">
        <v>71</v>
      </c>
      <c r="Q7369">
        <v>10</v>
      </c>
      <c r="R7369" t="s">
        <v>88</v>
      </c>
      <c r="S7369" t="s">
        <v>41</v>
      </c>
      <c r="T7369">
        <v>52105</v>
      </c>
      <c r="U7369" s="1">
        <v>45367</v>
      </c>
      <c r="V7369" t="s">
        <v>72</v>
      </c>
      <c r="W7369">
        <v>377060</v>
      </c>
      <c r="X7369" t="s">
        <v>29231</v>
      </c>
      <c r="Y7369">
        <v>926</v>
      </c>
      <c r="Z7369">
        <v>1137</v>
      </c>
      <c r="AA7369">
        <v>5</v>
      </c>
      <c r="AB7369">
        <v>2274</v>
      </c>
      <c r="AC7369">
        <f>Table1_1[[#This Row],[Price]]*Table1_1[[#This Row],[Quantity]]</f>
        <v>5685</v>
      </c>
    </row>
    <row r="7370" spans="1:29" x14ac:dyDescent="0.3">
      <c r="A7370" t="s">
        <v>28</v>
      </c>
      <c r="B7370" t="s">
        <v>29</v>
      </c>
      <c r="C7370" t="s">
        <v>66</v>
      </c>
      <c r="D7370" t="s">
        <v>317</v>
      </c>
      <c r="E7370" t="s">
        <v>46</v>
      </c>
      <c r="F7370" t="s">
        <v>57</v>
      </c>
      <c r="G7370">
        <v>64</v>
      </c>
      <c r="H7370">
        <v>401644</v>
      </c>
      <c r="I7370" t="s">
        <v>34</v>
      </c>
      <c r="J7370" s="3">
        <v>45154</v>
      </c>
      <c r="K7370">
        <v>1000</v>
      </c>
      <c r="L7370" t="s">
        <v>29232</v>
      </c>
      <c r="M7370" t="s">
        <v>351</v>
      </c>
      <c r="N7370" t="s">
        <v>29233</v>
      </c>
      <c r="O7370" t="s">
        <v>29234</v>
      </c>
      <c r="P7370" t="s">
        <v>39</v>
      </c>
      <c r="Q7370">
        <v>18</v>
      </c>
      <c r="R7370" t="s">
        <v>40</v>
      </c>
      <c r="S7370" t="s">
        <v>118</v>
      </c>
      <c r="T7370">
        <v>82464</v>
      </c>
      <c r="U7370" s="1">
        <v>45490</v>
      </c>
      <c r="V7370" t="s">
        <v>126</v>
      </c>
      <c r="W7370">
        <v>129425</v>
      </c>
      <c r="X7370" t="s">
        <v>29235</v>
      </c>
      <c r="Y7370">
        <v>264</v>
      </c>
      <c r="Z7370">
        <v>982</v>
      </c>
      <c r="AA7370">
        <v>5</v>
      </c>
      <c r="AB7370">
        <v>1964</v>
      </c>
      <c r="AC7370">
        <f>Table1_1[[#This Row],[Price]]*Table1_1[[#This Row],[Quantity]]</f>
        <v>4910</v>
      </c>
    </row>
    <row r="7371" spans="1:29" x14ac:dyDescent="0.3">
      <c r="A7371" t="s">
        <v>28</v>
      </c>
      <c r="B7371" t="s">
        <v>29</v>
      </c>
      <c r="C7371" t="s">
        <v>148</v>
      </c>
      <c r="D7371" t="s">
        <v>411</v>
      </c>
      <c r="E7371" t="s">
        <v>32</v>
      </c>
      <c r="F7371" t="s">
        <v>135</v>
      </c>
      <c r="G7371">
        <v>27</v>
      </c>
      <c r="H7371">
        <v>431672</v>
      </c>
      <c r="I7371" t="s">
        <v>34</v>
      </c>
      <c r="J7371" s="3">
        <v>44829</v>
      </c>
      <c r="K7371">
        <v>1100</v>
      </c>
      <c r="L7371" t="s">
        <v>29236</v>
      </c>
      <c r="M7371" t="s">
        <v>244</v>
      </c>
      <c r="N7371" t="s">
        <v>29237</v>
      </c>
      <c r="O7371" t="s">
        <v>29238</v>
      </c>
      <c r="P7371" t="s">
        <v>39</v>
      </c>
      <c r="Q7371">
        <v>16</v>
      </c>
      <c r="R7371" t="s">
        <v>40</v>
      </c>
      <c r="S7371" t="s">
        <v>79</v>
      </c>
      <c r="T7371">
        <v>99285</v>
      </c>
      <c r="U7371" s="1">
        <v>45402</v>
      </c>
      <c r="V7371" t="s">
        <v>80</v>
      </c>
      <c r="W7371">
        <v>384659</v>
      </c>
      <c r="X7371" t="s">
        <v>29239</v>
      </c>
      <c r="Y7371">
        <v>950</v>
      </c>
      <c r="Z7371">
        <v>2762</v>
      </c>
      <c r="AA7371">
        <v>2</v>
      </c>
      <c r="AB7371">
        <v>2209.6</v>
      </c>
      <c r="AC7371">
        <f>Table1_1[[#This Row],[Price]]*Table1_1[[#This Row],[Quantity]]</f>
        <v>5524</v>
      </c>
    </row>
    <row r="7372" spans="1:29" x14ac:dyDescent="0.3">
      <c r="A7372" t="s">
        <v>28</v>
      </c>
      <c r="B7372" t="s">
        <v>29</v>
      </c>
      <c r="C7372" t="s">
        <v>91</v>
      </c>
      <c r="D7372" t="s">
        <v>637</v>
      </c>
      <c r="E7372" t="s">
        <v>32</v>
      </c>
      <c r="F7372" t="s">
        <v>83</v>
      </c>
      <c r="G7372">
        <v>26</v>
      </c>
      <c r="H7372">
        <v>409790</v>
      </c>
      <c r="I7372" t="s">
        <v>34</v>
      </c>
      <c r="J7372" s="3">
        <v>44636</v>
      </c>
      <c r="K7372">
        <v>1000</v>
      </c>
      <c r="L7372" t="s">
        <v>29240</v>
      </c>
      <c r="M7372" t="s">
        <v>1072</v>
      </c>
      <c r="N7372" t="s">
        <v>29241</v>
      </c>
      <c r="O7372" t="s">
        <v>29242</v>
      </c>
      <c r="P7372" t="s">
        <v>39</v>
      </c>
      <c r="Q7372">
        <v>7</v>
      </c>
      <c r="R7372" t="s">
        <v>40</v>
      </c>
      <c r="S7372" t="s">
        <v>118</v>
      </c>
      <c r="T7372">
        <v>46756</v>
      </c>
      <c r="U7372" s="1">
        <v>45569</v>
      </c>
      <c r="V7372" t="s">
        <v>155</v>
      </c>
      <c r="W7372">
        <v>336565</v>
      </c>
      <c r="X7372" t="s">
        <v>29243</v>
      </c>
      <c r="Y7372">
        <v>544</v>
      </c>
      <c r="Z7372">
        <v>1502</v>
      </c>
      <c r="AA7372">
        <v>6</v>
      </c>
      <c r="AB7372">
        <v>3604.8</v>
      </c>
      <c r="AC7372">
        <f>Table1_1[[#This Row],[Price]]*Table1_1[[#This Row],[Quantity]]</f>
        <v>9012</v>
      </c>
    </row>
    <row r="7373" spans="1:29" x14ac:dyDescent="0.3">
      <c r="A7373" t="s">
        <v>28</v>
      </c>
      <c r="B7373" t="s">
        <v>29</v>
      </c>
      <c r="C7373" t="s">
        <v>157</v>
      </c>
      <c r="D7373" t="s">
        <v>380</v>
      </c>
      <c r="E7373" t="s">
        <v>32</v>
      </c>
      <c r="F7373" t="s">
        <v>83</v>
      </c>
      <c r="G7373">
        <v>93</v>
      </c>
      <c r="H7373">
        <v>402197</v>
      </c>
      <c r="I7373" t="s">
        <v>58</v>
      </c>
      <c r="J7373" s="3">
        <v>44295</v>
      </c>
      <c r="K7373">
        <v>1100</v>
      </c>
      <c r="L7373" t="s">
        <v>9311</v>
      </c>
      <c r="M7373" t="s">
        <v>351</v>
      </c>
      <c r="N7373" t="s">
        <v>29244</v>
      </c>
      <c r="O7373">
        <v>-4058</v>
      </c>
      <c r="P7373" t="s">
        <v>51</v>
      </c>
      <c r="Q7373">
        <v>10</v>
      </c>
      <c r="R7373" t="s">
        <v>40</v>
      </c>
      <c r="S7373" t="s">
        <v>79</v>
      </c>
      <c r="T7373">
        <v>69008</v>
      </c>
      <c r="U7373" s="1">
        <v>45477</v>
      </c>
      <c r="V7373" t="s">
        <v>126</v>
      </c>
      <c r="W7373">
        <v>684456</v>
      </c>
      <c r="X7373" t="s">
        <v>29245</v>
      </c>
      <c r="Y7373">
        <v>327</v>
      </c>
      <c r="Z7373">
        <v>2218</v>
      </c>
      <c r="AA7373">
        <v>5</v>
      </c>
      <c r="AB7373">
        <v>4436</v>
      </c>
      <c r="AC7373">
        <f>Table1_1[[#This Row],[Price]]*Table1_1[[#This Row],[Quantity]]</f>
        <v>11090</v>
      </c>
    </row>
    <row r="7374" spans="1:29" x14ac:dyDescent="0.3">
      <c r="A7374" t="s">
        <v>28</v>
      </c>
      <c r="B7374" t="s">
        <v>29</v>
      </c>
      <c r="C7374" t="s">
        <v>193</v>
      </c>
      <c r="D7374" t="s">
        <v>170</v>
      </c>
      <c r="E7374" t="s">
        <v>46</v>
      </c>
      <c r="F7374" t="s">
        <v>150</v>
      </c>
      <c r="G7374">
        <v>62</v>
      </c>
      <c r="H7374">
        <v>409559</v>
      </c>
      <c r="I7374" t="s">
        <v>58</v>
      </c>
      <c r="J7374" s="3">
        <v>45175</v>
      </c>
      <c r="K7374">
        <v>1000</v>
      </c>
      <c r="L7374" t="s">
        <v>29246</v>
      </c>
      <c r="M7374" t="s">
        <v>282</v>
      </c>
      <c r="N7374" t="s">
        <v>29247</v>
      </c>
      <c r="O7374" t="s">
        <v>29248</v>
      </c>
      <c r="P7374" t="s">
        <v>71</v>
      </c>
      <c r="Q7374">
        <v>15</v>
      </c>
      <c r="R7374" t="s">
        <v>88</v>
      </c>
      <c r="S7374" t="s">
        <v>79</v>
      </c>
      <c r="T7374">
        <v>95788</v>
      </c>
      <c r="U7374" s="1">
        <v>45398</v>
      </c>
      <c r="V7374" t="s">
        <v>80</v>
      </c>
      <c r="W7374">
        <v>667724</v>
      </c>
      <c r="X7374" t="s">
        <v>2152</v>
      </c>
      <c r="Y7374">
        <v>312</v>
      </c>
      <c r="Z7374">
        <v>2910</v>
      </c>
      <c r="AA7374">
        <v>6</v>
      </c>
      <c r="AB7374">
        <v>6984</v>
      </c>
      <c r="AC7374">
        <f>Table1_1[[#This Row],[Price]]*Table1_1[[#This Row],[Quantity]]</f>
        <v>17460</v>
      </c>
    </row>
    <row r="7375" spans="1:29" x14ac:dyDescent="0.3">
      <c r="A7375" t="s">
        <v>28</v>
      </c>
      <c r="B7375" t="s">
        <v>29</v>
      </c>
      <c r="C7375" t="s">
        <v>193</v>
      </c>
      <c r="D7375" t="s">
        <v>349</v>
      </c>
      <c r="E7375" t="s">
        <v>32</v>
      </c>
      <c r="F7375" t="s">
        <v>150</v>
      </c>
      <c r="G7375">
        <v>96</v>
      </c>
      <c r="H7375">
        <v>415091</v>
      </c>
      <c r="I7375" t="s">
        <v>34</v>
      </c>
      <c r="J7375" s="3">
        <v>44847</v>
      </c>
      <c r="K7375">
        <v>1300</v>
      </c>
      <c r="L7375" t="s">
        <v>29249</v>
      </c>
      <c r="M7375" t="s">
        <v>869</v>
      </c>
      <c r="N7375" t="s">
        <v>29250</v>
      </c>
      <c r="O7375" t="s">
        <v>29251</v>
      </c>
      <c r="P7375" t="s">
        <v>39</v>
      </c>
      <c r="Q7375">
        <v>11</v>
      </c>
      <c r="R7375" t="s">
        <v>88</v>
      </c>
      <c r="S7375" t="s">
        <v>63</v>
      </c>
      <c r="T7375">
        <v>45237</v>
      </c>
      <c r="U7375" s="1">
        <v>45487</v>
      </c>
      <c r="V7375" t="s">
        <v>126</v>
      </c>
      <c r="W7375">
        <v>878745</v>
      </c>
      <c r="X7375" t="s">
        <v>29252</v>
      </c>
      <c r="Y7375">
        <v>943</v>
      </c>
      <c r="Z7375">
        <v>1616</v>
      </c>
      <c r="AA7375">
        <v>7</v>
      </c>
      <c r="AB7375">
        <v>4524.8</v>
      </c>
      <c r="AC7375">
        <f>Table1_1[[#This Row],[Price]]*Table1_1[[#This Row],[Quantity]]</f>
        <v>11312</v>
      </c>
    </row>
    <row r="7376" spans="1:29" x14ac:dyDescent="0.3">
      <c r="A7376" t="s">
        <v>28</v>
      </c>
      <c r="B7376" t="s">
        <v>29</v>
      </c>
      <c r="C7376" t="s">
        <v>66</v>
      </c>
      <c r="D7376" t="s">
        <v>182</v>
      </c>
      <c r="E7376" t="s">
        <v>46</v>
      </c>
      <c r="F7376" t="s">
        <v>355</v>
      </c>
      <c r="G7376">
        <v>6</v>
      </c>
      <c r="H7376">
        <v>433949</v>
      </c>
      <c r="I7376" t="s">
        <v>34</v>
      </c>
      <c r="J7376" s="3">
        <v>43907</v>
      </c>
      <c r="K7376">
        <v>1400</v>
      </c>
      <c r="L7376" t="s">
        <v>29253</v>
      </c>
      <c r="M7376" t="s">
        <v>68</v>
      </c>
      <c r="N7376" t="s">
        <v>29254</v>
      </c>
      <c r="O7376" t="s">
        <v>29255</v>
      </c>
      <c r="P7376" t="s">
        <v>87</v>
      </c>
      <c r="Q7376">
        <v>16</v>
      </c>
      <c r="R7376" t="s">
        <v>88</v>
      </c>
      <c r="S7376" t="s">
        <v>63</v>
      </c>
      <c r="T7376">
        <v>12784</v>
      </c>
      <c r="U7376" s="1">
        <v>45560</v>
      </c>
      <c r="V7376" t="s">
        <v>180</v>
      </c>
      <c r="W7376">
        <v>404893</v>
      </c>
      <c r="X7376" t="s">
        <v>29256</v>
      </c>
      <c r="Y7376">
        <v>764</v>
      </c>
      <c r="Z7376">
        <v>2777</v>
      </c>
      <c r="AA7376">
        <v>8</v>
      </c>
      <c r="AB7376">
        <v>8886.4</v>
      </c>
      <c r="AC7376">
        <f>Table1_1[[#This Row],[Price]]*Table1_1[[#This Row],[Quantity]]</f>
        <v>22216</v>
      </c>
    </row>
    <row r="7377" spans="1:29" x14ac:dyDescent="0.3">
      <c r="A7377" t="s">
        <v>28</v>
      </c>
      <c r="B7377" t="s">
        <v>29</v>
      </c>
      <c r="C7377" t="s">
        <v>44</v>
      </c>
      <c r="D7377" t="s">
        <v>349</v>
      </c>
      <c r="E7377" t="s">
        <v>56</v>
      </c>
      <c r="F7377" t="s">
        <v>135</v>
      </c>
      <c r="G7377">
        <v>7</v>
      </c>
      <c r="H7377">
        <v>420402</v>
      </c>
      <c r="I7377" t="s">
        <v>34</v>
      </c>
      <c r="J7377" s="3">
        <v>45022</v>
      </c>
      <c r="K7377">
        <v>950</v>
      </c>
      <c r="L7377" t="s">
        <v>29257</v>
      </c>
      <c r="M7377" t="s">
        <v>165</v>
      </c>
      <c r="N7377" t="s">
        <v>29258</v>
      </c>
      <c r="O7377" t="s">
        <v>29259</v>
      </c>
      <c r="P7377" t="s">
        <v>87</v>
      </c>
      <c r="Q7377">
        <v>6</v>
      </c>
      <c r="R7377" t="s">
        <v>88</v>
      </c>
      <c r="S7377" t="s">
        <v>41</v>
      </c>
      <c r="T7377">
        <v>17777</v>
      </c>
      <c r="U7377" s="1">
        <v>45400</v>
      </c>
      <c r="V7377" t="s">
        <v>80</v>
      </c>
      <c r="W7377">
        <v>228381</v>
      </c>
      <c r="X7377" t="s">
        <v>26973</v>
      </c>
      <c r="Y7377">
        <v>522</v>
      </c>
      <c r="Z7377">
        <v>957</v>
      </c>
      <c r="AA7377">
        <v>2</v>
      </c>
      <c r="AB7377">
        <v>765.6</v>
      </c>
      <c r="AC7377">
        <f>Table1_1[[#This Row],[Price]]*Table1_1[[#This Row],[Quantity]]</f>
        <v>1914</v>
      </c>
    </row>
    <row r="7378" spans="1:29" x14ac:dyDescent="0.3">
      <c r="A7378" t="s">
        <v>28</v>
      </c>
      <c r="B7378" t="s">
        <v>29</v>
      </c>
      <c r="C7378" t="s">
        <v>148</v>
      </c>
      <c r="D7378" t="s">
        <v>467</v>
      </c>
      <c r="E7378" t="s">
        <v>56</v>
      </c>
      <c r="F7378" t="s">
        <v>113</v>
      </c>
      <c r="G7378">
        <v>39</v>
      </c>
      <c r="H7378">
        <v>411388</v>
      </c>
      <c r="I7378" t="s">
        <v>58</v>
      </c>
      <c r="J7378" s="3">
        <v>45154</v>
      </c>
      <c r="K7378">
        <v>1100</v>
      </c>
      <c r="L7378" t="s">
        <v>29260</v>
      </c>
      <c r="M7378" t="s">
        <v>843</v>
      </c>
      <c r="N7378" t="s">
        <v>29261</v>
      </c>
      <c r="O7378" t="s">
        <v>29262</v>
      </c>
      <c r="P7378" t="s">
        <v>87</v>
      </c>
      <c r="Q7378">
        <v>6</v>
      </c>
      <c r="R7378" t="s">
        <v>40</v>
      </c>
      <c r="S7378" t="s">
        <v>41</v>
      </c>
      <c r="T7378">
        <v>44142</v>
      </c>
      <c r="U7378" s="1">
        <v>45576</v>
      </c>
      <c r="V7378" t="s">
        <v>155</v>
      </c>
      <c r="W7378">
        <v>791660</v>
      </c>
      <c r="X7378" t="s">
        <v>29263</v>
      </c>
      <c r="Y7378">
        <v>445</v>
      </c>
      <c r="Z7378">
        <v>2422</v>
      </c>
      <c r="AA7378">
        <v>3</v>
      </c>
      <c r="AB7378">
        <v>2906.4</v>
      </c>
      <c r="AC7378">
        <f>Table1_1[[#This Row],[Price]]*Table1_1[[#This Row],[Quantity]]</f>
        <v>7266</v>
      </c>
    </row>
    <row r="7379" spans="1:29" x14ac:dyDescent="0.3">
      <c r="A7379" t="s">
        <v>28</v>
      </c>
      <c r="B7379" t="s">
        <v>29</v>
      </c>
      <c r="C7379" t="s">
        <v>157</v>
      </c>
      <c r="D7379" t="s">
        <v>82</v>
      </c>
      <c r="E7379" t="s">
        <v>56</v>
      </c>
      <c r="F7379" t="s">
        <v>33</v>
      </c>
      <c r="G7379">
        <v>30</v>
      </c>
      <c r="H7379">
        <v>405884</v>
      </c>
      <c r="I7379" t="s">
        <v>34</v>
      </c>
      <c r="J7379" s="3">
        <v>44467</v>
      </c>
      <c r="K7379">
        <v>1300</v>
      </c>
      <c r="L7379" t="s">
        <v>29264</v>
      </c>
      <c r="M7379" t="s">
        <v>159</v>
      </c>
      <c r="N7379" t="s">
        <v>29265</v>
      </c>
      <c r="O7379" t="s">
        <v>29266</v>
      </c>
      <c r="P7379" t="s">
        <v>71</v>
      </c>
      <c r="Q7379">
        <v>3</v>
      </c>
      <c r="R7379" t="s">
        <v>40</v>
      </c>
      <c r="S7379" t="s">
        <v>79</v>
      </c>
      <c r="T7379">
        <v>88423</v>
      </c>
      <c r="U7379" s="1">
        <v>45462</v>
      </c>
      <c r="V7379" t="s">
        <v>52</v>
      </c>
      <c r="W7379">
        <v>104952</v>
      </c>
      <c r="X7379" t="s">
        <v>29267</v>
      </c>
      <c r="Y7379">
        <v>466</v>
      </c>
      <c r="Z7379">
        <v>1776</v>
      </c>
      <c r="AA7379">
        <v>2</v>
      </c>
      <c r="AB7379">
        <v>1420.8000000000002</v>
      </c>
      <c r="AC7379">
        <f>Table1_1[[#This Row],[Price]]*Table1_1[[#This Row],[Quantity]]</f>
        <v>3552</v>
      </c>
    </row>
    <row r="7380" spans="1:29" x14ac:dyDescent="0.3">
      <c r="A7380" t="s">
        <v>28</v>
      </c>
      <c r="B7380" t="s">
        <v>29</v>
      </c>
      <c r="C7380" t="s">
        <v>54</v>
      </c>
      <c r="D7380" t="s">
        <v>411</v>
      </c>
      <c r="E7380" t="s">
        <v>56</v>
      </c>
      <c r="F7380" t="s">
        <v>113</v>
      </c>
      <c r="G7380">
        <v>72</v>
      </c>
      <c r="H7380">
        <v>438810</v>
      </c>
      <c r="I7380" t="s">
        <v>58</v>
      </c>
      <c r="J7380" s="3">
        <v>45568</v>
      </c>
      <c r="K7380">
        <v>950</v>
      </c>
      <c r="L7380" t="s">
        <v>29268</v>
      </c>
      <c r="M7380" t="s">
        <v>49</v>
      </c>
      <c r="N7380" t="s">
        <v>29269</v>
      </c>
      <c r="O7380" t="s">
        <v>29270</v>
      </c>
      <c r="P7380" t="s">
        <v>51</v>
      </c>
      <c r="Q7380">
        <v>4</v>
      </c>
      <c r="R7380" t="s">
        <v>40</v>
      </c>
      <c r="S7380" t="s">
        <v>118</v>
      </c>
      <c r="T7380">
        <v>80985</v>
      </c>
      <c r="U7380" s="1">
        <v>45375</v>
      </c>
      <c r="V7380" t="s">
        <v>72</v>
      </c>
      <c r="W7380">
        <v>209083</v>
      </c>
      <c r="X7380" t="s">
        <v>29271</v>
      </c>
      <c r="Y7380">
        <v>586</v>
      </c>
      <c r="Z7380">
        <v>1046</v>
      </c>
      <c r="AA7380">
        <v>4</v>
      </c>
      <c r="AB7380">
        <v>1673.6000000000001</v>
      </c>
      <c r="AC7380">
        <f>Table1_1[[#This Row],[Price]]*Table1_1[[#This Row],[Quantity]]</f>
        <v>4184</v>
      </c>
    </row>
    <row r="7381" spans="1:29" x14ac:dyDescent="0.3">
      <c r="A7381" t="s">
        <v>28</v>
      </c>
      <c r="B7381" t="s">
        <v>29</v>
      </c>
      <c r="C7381" t="s">
        <v>148</v>
      </c>
      <c r="D7381" t="s">
        <v>248</v>
      </c>
      <c r="E7381" t="s">
        <v>56</v>
      </c>
      <c r="F7381" t="s">
        <v>150</v>
      </c>
      <c r="G7381">
        <v>19</v>
      </c>
      <c r="H7381">
        <v>403880</v>
      </c>
      <c r="I7381" t="s">
        <v>34</v>
      </c>
      <c r="J7381" s="3">
        <v>44108</v>
      </c>
      <c r="K7381">
        <v>950</v>
      </c>
      <c r="L7381" t="s">
        <v>29272</v>
      </c>
      <c r="M7381" t="s">
        <v>276</v>
      </c>
      <c r="N7381" t="s">
        <v>29273</v>
      </c>
      <c r="O7381" t="s">
        <v>29274</v>
      </c>
      <c r="P7381" t="s">
        <v>51</v>
      </c>
      <c r="Q7381">
        <v>7</v>
      </c>
      <c r="R7381" t="s">
        <v>40</v>
      </c>
      <c r="S7381" t="s">
        <v>41</v>
      </c>
      <c r="T7381">
        <v>86356</v>
      </c>
      <c r="U7381" s="1">
        <v>45391</v>
      </c>
      <c r="V7381" t="s">
        <v>80</v>
      </c>
      <c r="W7381">
        <v>371629</v>
      </c>
      <c r="X7381" t="s">
        <v>29275</v>
      </c>
      <c r="Y7381">
        <v>349</v>
      </c>
      <c r="Z7381">
        <v>909</v>
      </c>
      <c r="AA7381">
        <v>2</v>
      </c>
      <c r="AB7381">
        <v>727.2</v>
      </c>
      <c r="AC7381">
        <f>Table1_1[[#This Row],[Price]]*Table1_1[[#This Row],[Quantity]]</f>
        <v>1818</v>
      </c>
    </row>
    <row r="7382" spans="1:29" x14ac:dyDescent="0.3">
      <c r="A7382" t="s">
        <v>28</v>
      </c>
      <c r="B7382" t="s">
        <v>29</v>
      </c>
      <c r="C7382" t="s">
        <v>193</v>
      </c>
      <c r="D7382" t="s">
        <v>349</v>
      </c>
      <c r="E7382" t="s">
        <v>46</v>
      </c>
      <c r="F7382" t="s">
        <v>106</v>
      </c>
      <c r="G7382">
        <v>55</v>
      </c>
      <c r="H7382">
        <v>437951</v>
      </c>
      <c r="I7382" t="s">
        <v>34</v>
      </c>
      <c r="J7382" s="3">
        <v>44142</v>
      </c>
      <c r="K7382">
        <v>1200</v>
      </c>
      <c r="L7382" t="s">
        <v>29276</v>
      </c>
      <c r="M7382" t="s">
        <v>205</v>
      </c>
      <c r="N7382" t="s">
        <v>29277</v>
      </c>
      <c r="O7382" t="s">
        <v>29278</v>
      </c>
      <c r="P7382" t="s">
        <v>51</v>
      </c>
      <c r="Q7382">
        <v>3</v>
      </c>
      <c r="R7382" t="s">
        <v>40</v>
      </c>
      <c r="S7382" t="s">
        <v>63</v>
      </c>
      <c r="T7382">
        <v>73147</v>
      </c>
      <c r="U7382" s="1">
        <v>45498</v>
      </c>
      <c r="V7382" t="s">
        <v>126</v>
      </c>
      <c r="W7382">
        <v>404711</v>
      </c>
      <c r="X7382" t="s">
        <v>29279</v>
      </c>
      <c r="Y7382">
        <v>702</v>
      </c>
      <c r="Z7382">
        <v>752</v>
      </c>
      <c r="AA7382">
        <v>3</v>
      </c>
      <c r="AB7382">
        <v>902.40000000000009</v>
      </c>
      <c r="AC7382">
        <f>Table1_1[[#This Row],[Price]]*Table1_1[[#This Row],[Quantity]]</f>
        <v>2256</v>
      </c>
    </row>
    <row r="7383" spans="1:29" x14ac:dyDescent="0.3">
      <c r="A7383" t="s">
        <v>28</v>
      </c>
      <c r="B7383" t="s">
        <v>29</v>
      </c>
      <c r="C7383" t="s">
        <v>54</v>
      </c>
      <c r="D7383" t="s">
        <v>187</v>
      </c>
      <c r="E7383" t="s">
        <v>46</v>
      </c>
      <c r="F7383" t="s">
        <v>113</v>
      </c>
      <c r="G7383">
        <v>71</v>
      </c>
      <c r="H7383">
        <v>428913</v>
      </c>
      <c r="I7383" t="s">
        <v>58</v>
      </c>
      <c r="J7383" s="3">
        <v>45532</v>
      </c>
      <c r="K7383">
        <v>1300</v>
      </c>
      <c r="L7383" t="s">
        <v>29280</v>
      </c>
      <c r="M7383" t="s">
        <v>1460</v>
      </c>
      <c r="N7383" t="s">
        <v>29281</v>
      </c>
      <c r="O7383" t="s">
        <v>29282</v>
      </c>
      <c r="P7383" t="s">
        <v>71</v>
      </c>
      <c r="Q7383">
        <v>13</v>
      </c>
      <c r="R7383" t="s">
        <v>40</v>
      </c>
      <c r="S7383" t="s">
        <v>79</v>
      </c>
      <c r="T7383">
        <v>39179</v>
      </c>
      <c r="U7383" s="1">
        <v>45428</v>
      </c>
      <c r="V7383" t="s">
        <v>140</v>
      </c>
      <c r="W7383">
        <v>868609</v>
      </c>
      <c r="X7383" t="s">
        <v>29283</v>
      </c>
      <c r="Y7383">
        <v>721</v>
      </c>
      <c r="Z7383">
        <v>904</v>
      </c>
      <c r="AA7383">
        <v>5</v>
      </c>
      <c r="AB7383">
        <v>1808</v>
      </c>
      <c r="AC7383">
        <f>Table1_1[[#This Row],[Price]]*Table1_1[[#This Row],[Quantity]]</f>
        <v>4520</v>
      </c>
    </row>
    <row r="7384" spans="1:29" x14ac:dyDescent="0.3">
      <c r="A7384" t="s">
        <v>28</v>
      </c>
      <c r="B7384" t="s">
        <v>29</v>
      </c>
      <c r="C7384" t="s">
        <v>157</v>
      </c>
      <c r="D7384" t="s">
        <v>267</v>
      </c>
      <c r="E7384" t="s">
        <v>46</v>
      </c>
      <c r="F7384" t="s">
        <v>175</v>
      </c>
      <c r="G7384">
        <v>94</v>
      </c>
      <c r="H7384">
        <v>413087</v>
      </c>
      <c r="I7384" t="s">
        <v>58</v>
      </c>
      <c r="J7384" s="3">
        <v>44450</v>
      </c>
      <c r="K7384">
        <v>1300</v>
      </c>
      <c r="L7384" t="s">
        <v>29284</v>
      </c>
      <c r="M7384" t="s">
        <v>319</v>
      </c>
      <c r="N7384" t="s">
        <v>29285</v>
      </c>
      <c r="O7384" t="s">
        <v>29286</v>
      </c>
      <c r="P7384" t="s">
        <v>87</v>
      </c>
      <c r="Q7384">
        <v>5</v>
      </c>
      <c r="R7384" t="s">
        <v>88</v>
      </c>
      <c r="S7384" t="s">
        <v>118</v>
      </c>
      <c r="T7384">
        <v>45998</v>
      </c>
      <c r="U7384" s="1">
        <v>45458</v>
      </c>
      <c r="V7384" t="s">
        <v>52</v>
      </c>
      <c r="W7384">
        <v>708040</v>
      </c>
      <c r="X7384" t="s">
        <v>29287</v>
      </c>
      <c r="Y7384">
        <v>354</v>
      </c>
      <c r="Z7384">
        <v>761</v>
      </c>
      <c r="AA7384">
        <v>4</v>
      </c>
      <c r="AB7384">
        <v>1217.6000000000001</v>
      </c>
      <c r="AC7384">
        <f>Table1_1[[#This Row],[Price]]*Table1_1[[#This Row],[Quantity]]</f>
        <v>3044</v>
      </c>
    </row>
    <row r="7385" spans="1:29" x14ac:dyDescent="0.3">
      <c r="A7385" t="s">
        <v>28</v>
      </c>
      <c r="B7385" t="s">
        <v>29</v>
      </c>
      <c r="C7385" t="s">
        <v>30</v>
      </c>
      <c r="D7385" t="s">
        <v>92</v>
      </c>
      <c r="E7385" t="s">
        <v>32</v>
      </c>
      <c r="F7385" t="s">
        <v>99</v>
      </c>
      <c r="G7385">
        <v>28</v>
      </c>
      <c r="H7385">
        <v>409653</v>
      </c>
      <c r="I7385" t="s">
        <v>58</v>
      </c>
      <c r="J7385" s="3">
        <v>44948</v>
      </c>
      <c r="K7385">
        <v>1400</v>
      </c>
      <c r="L7385" t="s">
        <v>29289</v>
      </c>
      <c r="M7385" t="s">
        <v>76</v>
      </c>
      <c r="N7385" t="s">
        <v>29290</v>
      </c>
      <c r="O7385" t="s">
        <v>29291</v>
      </c>
      <c r="P7385" t="s">
        <v>39</v>
      </c>
      <c r="Q7385">
        <v>16</v>
      </c>
      <c r="R7385" t="s">
        <v>88</v>
      </c>
      <c r="S7385" t="s">
        <v>79</v>
      </c>
      <c r="T7385">
        <v>83508</v>
      </c>
      <c r="U7385" s="1">
        <v>45346</v>
      </c>
      <c r="V7385" t="s">
        <v>119</v>
      </c>
      <c r="W7385">
        <v>185884</v>
      </c>
      <c r="X7385" t="s">
        <v>29292</v>
      </c>
      <c r="Y7385">
        <v>655</v>
      </c>
      <c r="Z7385">
        <v>1598</v>
      </c>
      <c r="AA7385">
        <v>7</v>
      </c>
      <c r="AB7385">
        <v>4474.4000000000015</v>
      </c>
      <c r="AC7385">
        <f>Table1_1[[#This Row],[Price]]*Table1_1[[#This Row],[Quantity]]</f>
        <v>11186</v>
      </c>
    </row>
    <row r="7386" spans="1:29" x14ac:dyDescent="0.3">
      <c r="A7386" t="s">
        <v>28</v>
      </c>
      <c r="B7386" t="s">
        <v>29</v>
      </c>
      <c r="C7386" t="s">
        <v>44</v>
      </c>
      <c r="D7386" t="s">
        <v>621</v>
      </c>
      <c r="E7386" t="s">
        <v>32</v>
      </c>
      <c r="F7386" t="s">
        <v>113</v>
      </c>
      <c r="G7386">
        <v>59</v>
      </c>
      <c r="H7386">
        <v>416925</v>
      </c>
      <c r="I7386" t="s">
        <v>34</v>
      </c>
      <c r="J7386" s="3">
        <v>45619</v>
      </c>
      <c r="K7386">
        <v>1300</v>
      </c>
      <c r="L7386" t="s">
        <v>29294</v>
      </c>
      <c r="M7386" t="s">
        <v>394</v>
      </c>
      <c r="N7386" t="s">
        <v>29295</v>
      </c>
      <c r="O7386" t="s">
        <v>29296</v>
      </c>
      <c r="P7386" t="s">
        <v>87</v>
      </c>
      <c r="Q7386">
        <v>7</v>
      </c>
      <c r="R7386" t="s">
        <v>40</v>
      </c>
      <c r="S7386" t="s">
        <v>63</v>
      </c>
      <c r="T7386">
        <v>23501</v>
      </c>
      <c r="U7386" s="1">
        <v>45354</v>
      </c>
      <c r="V7386" t="s">
        <v>72</v>
      </c>
      <c r="W7386">
        <v>750584</v>
      </c>
      <c r="X7386" t="s">
        <v>29297</v>
      </c>
      <c r="Y7386">
        <v>437</v>
      </c>
      <c r="Z7386">
        <v>1956</v>
      </c>
      <c r="AA7386">
        <v>2</v>
      </c>
      <c r="AB7386">
        <v>1564.8000000000002</v>
      </c>
      <c r="AC7386">
        <f>Table1_1[[#This Row],[Price]]*Table1_1[[#This Row],[Quantity]]</f>
        <v>3912</v>
      </c>
    </row>
    <row r="7387" spans="1:29" x14ac:dyDescent="0.3">
      <c r="A7387" t="s">
        <v>28</v>
      </c>
      <c r="B7387" t="s">
        <v>29</v>
      </c>
      <c r="C7387" t="s">
        <v>193</v>
      </c>
      <c r="D7387" t="s">
        <v>187</v>
      </c>
      <c r="E7387" t="s">
        <v>32</v>
      </c>
      <c r="F7387" t="s">
        <v>135</v>
      </c>
      <c r="G7387">
        <v>68</v>
      </c>
      <c r="H7387">
        <v>413707</v>
      </c>
      <c r="I7387" t="s">
        <v>34</v>
      </c>
      <c r="J7387" s="3">
        <v>44006</v>
      </c>
      <c r="K7387">
        <v>1000</v>
      </c>
      <c r="L7387" t="s">
        <v>29298</v>
      </c>
      <c r="M7387" t="s">
        <v>1212</v>
      </c>
      <c r="N7387" t="s">
        <v>29299</v>
      </c>
      <c r="O7387" t="s">
        <v>29300</v>
      </c>
      <c r="P7387" t="s">
        <v>39</v>
      </c>
      <c r="Q7387">
        <v>17</v>
      </c>
      <c r="R7387" t="s">
        <v>88</v>
      </c>
      <c r="S7387" t="s">
        <v>63</v>
      </c>
      <c r="T7387">
        <v>89138</v>
      </c>
      <c r="U7387" s="1">
        <v>45541</v>
      </c>
      <c r="V7387" t="s">
        <v>180</v>
      </c>
      <c r="W7387">
        <v>714882</v>
      </c>
      <c r="X7387" t="s">
        <v>29301</v>
      </c>
      <c r="Y7387">
        <v>565</v>
      </c>
      <c r="Z7387">
        <v>1440</v>
      </c>
      <c r="AA7387">
        <v>4</v>
      </c>
      <c r="AB7387">
        <v>2304</v>
      </c>
      <c r="AC7387">
        <f>Table1_1[[#This Row],[Price]]*Table1_1[[#This Row],[Quantity]]</f>
        <v>5760</v>
      </c>
    </row>
    <row r="7388" spans="1:29" x14ac:dyDescent="0.3">
      <c r="A7388" t="s">
        <v>28</v>
      </c>
      <c r="B7388" t="s">
        <v>29</v>
      </c>
      <c r="C7388" t="s">
        <v>148</v>
      </c>
      <c r="D7388" t="s">
        <v>274</v>
      </c>
      <c r="E7388" t="s">
        <v>32</v>
      </c>
      <c r="F7388" t="s">
        <v>113</v>
      </c>
      <c r="G7388">
        <v>88</v>
      </c>
      <c r="H7388">
        <v>415101</v>
      </c>
      <c r="I7388" t="s">
        <v>34</v>
      </c>
      <c r="J7388" s="3">
        <v>44053</v>
      </c>
      <c r="K7388">
        <v>1400</v>
      </c>
      <c r="L7388" t="s">
        <v>29302</v>
      </c>
      <c r="M7388" t="s">
        <v>542</v>
      </c>
      <c r="N7388" t="s">
        <v>29303</v>
      </c>
      <c r="O7388" t="s">
        <v>29304</v>
      </c>
      <c r="P7388" t="s">
        <v>71</v>
      </c>
      <c r="Q7388">
        <v>13</v>
      </c>
      <c r="R7388" t="s">
        <v>40</v>
      </c>
      <c r="S7388" t="s">
        <v>41</v>
      </c>
      <c r="T7388">
        <v>71066</v>
      </c>
      <c r="U7388" s="1">
        <v>45544</v>
      </c>
      <c r="V7388" t="s">
        <v>180</v>
      </c>
      <c r="W7388">
        <v>169882</v>
      </c>
      <c r="X7388" t="s">
        <v>29305</v>
      </c>
      <c r="Y7388">
        <v>223</v>
      </c>
      <c r="Z7388">
        <v>2550</v>
      </c>
      <c r="AA7388">
        <v>4</v>
      </c>
      <c r="AB7388">
        <v>4080</v>
      </c>
      <c r="AC7388">
        <f>Table1_1[[#This Row],[Price]]*Table1_1[[#This Row],[Quantity]]</f>
        <v>10200</v>
      </c>
    </row>
    <row r="7389" spans="1:29" x14ac:dyDescent="0.3">
      <c r="A7389" t="s">
        <v>28</v>
      </c>
      <c r="B7389" t="s">
        <v>29</v>
      </c>
      <c r="C7389" t="s">
        <v>148</v>
      </c>
      <c r="D7389" t="s">
        <v>254</v>
      </c>
      <c r="E7389" t="s">
        <v>32</v>
      </c>
      <c r="F7389" t="s">
        <v>150</v>
      </c>
      <c r="G7389">
        <v>86</v>
      </c>
      <c r="H7389">
        <v>423708</v>
      </c>
      <c r="I7389" t="s">
        <v>58</v>
      </c>
      <c r="J7389" s="3">
        <v>44562</v>
      </c>
      <c r="K7389">
        <v>1100</v>
      </c>
      <c r="L7389" t="s">
        <v>29306</v>
      </c>
      <c r="M7389" t="s">
        <v>232</v>
      </c>
      <c r="N7389" t="s">
        <v>29307</v>
      </c>
      <c r="O7389" t="s">
        <v>29308</v>
      </c>
      <c r="P7389" t="s">
        <v>51</v>
      </c>
      <c r="Q7389">
        <v>9</v>
      </c>
      <c r="R7389" t="s">
        <v>88</v>
      </c>
      <c r="S7389" t="s">
        <v>79</v>
      </c>
      <c r="T7389">
        <v>71944</v>
      </c>
      <c r="U7389" s="1">
        <v>45584</v>
      </c>
      <c r="V7389" t="s">
        <v>155</v>
      </c>
      <c r="W7389">
        <v>144976</v>
      </c>
      <c r="X7389" t="s">
        <v>29309</v>
      </c>
      <c r="Y7389">
        <v>373</v>
      </c>
      <c r="Z7389">
        <v>1083</v>
      </c>
      <c r="AA7389">
        <v>6</v>
      </c>
      <c r="AB7389">
        <v>2599.2000000000003</v>
      </c>
      <c r="AC7389">
        <f>Table1_1[[#This Row],[Price]]*Table1_1[[#This Row],[Quantity]]</f>
        <v>6498</v>
      </c>
    </row>
    <row r="7390" spans="1:29" x14ac:dyDescent="0.3">
      <c r="A7390" t="s">
        <v>28</v>
      </c>
      <c r="B7390" t="s">
        <v>29</v>
      </c>
      <c r="C7390" t="s">
        <v>148</v>
      </c>
      <c r="D7390" t="s">
        <v>163</v>
      </c>
      <c r="E7390" t="s">
        <v>46</v>
      </c>
      <c r="F7390" t="s">
        <v>150</v>
      </c>
      <c r="G7390">
        <v>14</v>
      </c>
      <c r="H7390">
        <v>409684</v>
      </c>
      <c r="I7390" t="s">
        <v>58</v>
      </c>
      <c r="J7390" s="3">
        <v>44216</v>
      </c>
      <c r="K7390">
        <v>1000</v>
      </c>
      <c r="L7390" t="s">
        <v>29311</v>
      </c>
      <c r="M7390" t="s">
        <v>2538</v>
      </c>
      <c r="N7390" t="s">
        <v>29312</v>
      </c>
      <c r="O7390">
        <v>-4436</v>
      </c>
      <c r="P7390" t="s">
        <v>87</v>
      </c>
      <c r="Q7390">
        <v>12</v>
      </c>
      <c r="R7390" t="s">
        <v>88</v>
      </c>
      <c r="S7390" t="s">
        <v>118</v>
      </c>
      <c r="T7390">
        <v>14436</v>
      </c>
      <c r="U7390" s="1">
        <v>45327</v>
      </c>
      <c r="V7390" t="s">
        <v>119</v>
      </c>
      <c r="W7390">
        <v>529644</v>
      </c>
      <c r="X7390" t="s">
        <v>29313</v>
      </c>
      <c r="Y7390">
        <v>564</v>
      </c>
      <c r="Z7390">
        <v>2069</v>
      </c>
      <c r="AA7390">
        <v>5</v>
      </c>
      <c r="AB7390">
        <v>4138</v>
      </c>
      <c r="AC7390">
        <f>Table1_1[[#This Row],[Price]]*Table1_1[[#This Row],[Quantity]]</f>
        <v>10345</v>
      </c>
    </row>
    <row r="7391" spans="1:29" x14ac:dyDescent="0.3">
      <c r="A7391" t="s">
        <v>28</v>
      </c>
      <c r="B7391" t="s">
        <v>29</v>
      </c>
      <c r="C7391" t="s">
        <v>66</v>
      </c>
      <c r="D7391" t="s">
        <v>467</v>
      </c>
      <c r="E7391" t="s">
        <v>32</v>
      </c>
      <c r="F7391" t="s">
        <v>150</v>
      </c>
      <c r="G7391">
        <v>82</v>
      </c>
      <c r="H7391">
        <v>427073</v>
      </c>
      <c r="I7391" t="s">
        <v>34</v>
      </c>
      <c r="J7391" s="3">
        <v>44899</v>
      </c>
      <c r="K7391">
        <v>1300</v>
      </c>
      <c r="L7391" t="s">
        <v>29314</v>
      </c>
      <c r="M7391" t="s">
        <v>1356</v>
      </c>
      <c r="N7391" t="s">
        <v>29315</v>
      </c>
      <c r="O7391" t="s">
        <v>29316</v>
      </c>
      <c r="P7391" t="s">
        <v>39</v>
      </c>
      <c r="Q7391">
        <v>20</v>
      </c>
      <c r="R7391" t="s">
        <v>88</v>
      </c>
      <c r="S7391" t="s">
        <v>41</v>
      </c>
      <c r="T7391">
        <v>64542</v>
      </c>
      <c r="U7391" s="1">
        <v>45552</v>
      </c>
      <c r="V7391" t="s">
        <v>180</v>
      </c>
      <c r="W7391">
        <v>230086</v>
      </c>
      <c r="X7391" t="s">
        <v>29317</v>
      </c>
      <c r="Y7391">
        <v>746</v>
      </c>
      <c r="Z7391">
        <v>2471</v>
      </c>
      <c r="AA7391">
        <v>5</v>
      </c>
      <c r="AB7391">
        <v>4942</v>
      </c>
      <c r="AC7391">
        <f>Table1_1[[#This Row],[Price]]*Table1_1[[#This Row],[Quantity]]</f>
        <v>12355</v>
      </c>
    </row>
    <row r="7392" spans="1:29" x14ac:dyDescent="0.3">
      <c r="A7392" t="s">
        <v>28</v>
      </c>
      <c r="B7392" t="s">
        <v>29</v>
      </c>
      <c r="C7392" t="s">
        <v>54</v>
      </c>
      <c r="D7392" t="s">
        <v>105</v>
      </c>
      <c r="E7392" t="s">
        <v>32</v>
      </c>
      <c r="F7392" t="s">
        <v>57</v>
      </c>
      <c r="G7392">
        <v>46</v>
      </c>
      <c r="H7392">
        <v>438923</v>
      </c>
      <c r="I7392" t="s">
        <v>58</v>
      </c>
      <c r="J7392" s="3">
        <v>44885</v>
      </c>
      <c r="K7392">
        <v>800</v>
      </c>
      <c r="L7392" t="s">
        <v>29318</v>
      </c>
      <c r="M7392" t="s">
        <v>200</v>
      </c>
      <c r="N7392" t="s">
        <v>29319</v>
      </c>
      <c r="O7392" t="s">
        <v>29320</v>
      </c>
      <c r="P7392" t="s">
        <v>87</v>
      </c>
      <c r="Q7392">
        <v>4</v>
      </c>
      <c r="R7392" t="s">
        <v>40</v>
      </c>
      <c r="S7392" t="s">
        <v>118</v>
      </c>
      <c r="T7392">
        <v>89202</v>
      </c>
      <c r="U7392" s="1">
        <v>45431</v>
      </c>
      <c r="V7392" t="s">
        <v>140</v>
      </c>
      <c r="W7392">
        <v>981445</v>
      </c>
      <c r="X7392" t="s">
        <v>15354</v>
      </c>
      <c r="Y7392">
        <v>817</v>
      </c>
      <c r="Z7392">
        <v>2350</v>
      </c>
      <c r="AA7392">
        <v>1</v>
      </c>
      <c r="AB7392">
        <v>940</v>
      </c>
      <c r="AC7392">
        <f>Table1_1[[#This Row],[Price]]*Table1_1[[#This Row],[Quantity]]</f>
        <v>2350</v>
      </c>
    </row>
    <row r="7393" spans="1:29" x14ac:dyDescent="0.3">
      <c r="A7393" t="s">
        <v>28</v>
      </c>
      <c r="B7393" t="s">
        <v>29</v>
      </c>
      <c r="C7393" t="s">
        <v>66</v>
      </c>
      <c r="D7393" t="s">
        <v>149</v>
      </c>
      <c r="E7393" t="s">
        <v>32</v>
      </c>
      <c r="F7393" t="s">
        <v>57</v>
      </c>
      <c r="G7393">
        <v>77</v>
      </c>
      <c r="H7393">
        <v>421617</v>
      </c>
      <c r="I7393" t="s">
        <v>58</v>
      </c>
      <c r="J7393" s="3">
        <v>45030</v>
      </c>
      <c r="K7393">
        <v>800</v>
      </c>
      <c r="L7393" t="s">
        <v>29321</v>
      </c>
      <c r="M7393" t="s">
        <v>137</v>
      </c>
      <c r="N7393" t="s">
        <v>29322</v>
      </c>
      <c r="O7393" t="s">
        <v>29323</v>
      </c>
      <c r="P7393" t="s">
        <v>87</v>
      </c>
      <c r="Q7393">
        <v>6</v>
      </c>
      <c r="R7393" t="s">
        <v>88</v>
      </c>
      <c r="S7393" t="s">
        <v>79</v>
      </c>
      <c r="T7393">
        <v>65996</v>
      </c>
      <c r="U7393" s="1">
        <v>45540</v>
      </c>
      <c r="V7393" t="s">
        <v>180</v>
      </c>
      <c r="W7393">
        <v>675102</v>
      </c>
      <c r="X7393" t="s">
        <v>29324</v>
      </c>
      <c r="Y7393">
        <v>212</v>
      </c>
      <c r="Z7393">
        <v>1447</v>
      </c>
      <c r="AA7393">
        <v>4</v>
      </c>
      <c r="AB7393">
        <v>2315.2000000000003</v>
      </c>
      <c r="AC7393">
        <f>Table1_1[[#This Row],[Price]]*Table1_1[[#This Row],[Quantity]]</f>
        <v>5788</v>
      </c>
    </row>
    <row r="7394" spans="1:29" x14ac:dyDescent="0.3">
      <c r="A7394" t="s">
        <v>28</v>
      </c>
      <c r="B7394" t="s">
        <v>29</v>
      </c>
      <c r="C7394" t="s">
        <v>193</v>
      </c>
      <c r="D7394" t="s">
        <v>349</v>
      </c>
      <c r="E7394" t="s">
        <v>46</v>
      </c>
      <c r="F7394" t="s">
        <v>57</v>
      </c>
      <c r="G7394">
        <v>88</v>
      </c>
      <c r="H7394">
        <v>418679</v>
      </c>
      <c r="I7394" t="s">
        <v>34</v>
      </c>
      <c r="J7394" s="3">
        <v>44082</v>
      </c>
      <c r="K7394">
        <v>1200</v>
      </c>
      <c r="L7394" t="s">
        <v>29325</v>
      </c>
      <c r="M7394" t="s">
        <v>189</v>
      </c>
      <c r="N7394" t="s">
        <v>29326</v>
      </c>
      <c r="O7394" t="s">
        <v>29327</v>
      </c>
      <c r="P7394" t="s">
        <v>71</v>
      </c>
      <c r="Q7394">
        <v>20</v>
      </c>
      <c r="R7394" t="s">
        <v>40</v>
      </c>
      <c r="S7394" t="s">
        <v>63</v>
      </c>
      <c r="T7394">
        <v>41084</v>
      </c>
      <c r="U7394" s="1">
        <v>45307</v>
      </c>
      <c r="V7394" t="s">
        <v>111</v>
      </c>
      <c r="W7394">
        <v>809001</v>
      </c>
      <c r="X7394" t="s">
        <v>29328</v>
      </c>
      <c r="Y7394">
        <v>506</v>
      </c>
      <c r="Z7394">
        <v>1411</v>
      </c>
      <c r="AA7394">
        <v>7</v>
      </c>
      <c r="AB7394">
        <v>3950.8</v>
      </c>
      <c r="AC7394">
        <f>Table1_1[[#This Row],[Price]]*Table1_1[[#This Row],[Quantity]]</f>
        <v>9877</v>
      </c>
    </row>
    <row r="7395" spans="1:29" x14ac:dyDescent="0.3">
      <c r="A7395" t="s">
        <v>28</v>
      </c>
      <c r="B7395" t="s">
        <v>29</v>
      </c>
      <c r="C7395" t="s">
        <v>54</v>
      </c>
      <c r="D7395" t="s">
        <v>261</v>
      </c>
      <c r="E7395" t="s">
        <v>32</v>
      </c>
      <c r="F7395" t="s">
        <v>33</v>
      </c>
      <c r="G7395">
        <v>12</v>
      </c>
      <c r="H7395">
        <v>421024</v>
      </c>
      <c r="I7395" t="s">
        <v>58</v>
      </c>
      <c r="J7395" s="3">
        <v>44003</v>
      </c>
      <c r="K7395">
        <v>1400</v>
      </c>
      <c r="L7395" t="s">
        <v>29329</v>
      </c>
      <c r="M7395" t="s">
        <v>1118</v>
      </c>
      <c r="N7395" t="s">
        <v>29330</v>
      </c>
      <c r="O7395" t="s">
        <v>29331</v>
      </c>
      <c r="P7395" t="s">
        <v>39</v>
      </c>
      <c r="Q7395">
        <v>14</v>
      </c>
      <c r="R7395" t="s">
        <v>88</v>
      </c>
      <c r="S7395" t="s">
        <v>63</v>
      </c>
      <c r="T7395">
        <v>95599</v>
      </c>
      <c r="U7395" s="1">
        <v>45490</v>
      </c>
      <c r="V7395" t="s">
        <v>126</v>
      </c>
      <c r="W7395">
        <v>494685</v>
      </c>
      <c r="X7395" t="s">
        <v>29332</v>
      </c>
      <c r="Y7395">
        <v>279</v>
      </c>
      <c r="Z7395">
        <v>1218</v>
      </c>
      <c r="AA7395">
        <v>3</v>
      </c>
      <c r="AB7395">
        <v>1461.6000000000001</v>
      </c>
      <c r="AC7395">
        <f>Table1_1[[#This Row],[Price]]*Table1_1[[#This Row],[Quantity]]</f>
        <v>3654</v>
      </c>
    </row>
    <row r="7396" spans="1:29" x14ac:dyDescent="0.3">
      <c r="A7396" t="s">
        <v>28</v>
      </c>
      <c r="B7396" t="s">
        <v>29</v>
      </c>
      <c r="C7396" t="s">
        <v>193</v>
      </c>
      <c r="D7396" t="s">
        <v>338</v>
      </c>
      <c r="E7396" t="s">
        <v>46</v>
      </c>
      <c r="F7396" t="s">
        <v>135</v>
      </c>
      <c r="G7396">
        <v>42</v>
      </c>
      <c r="H7396">
        <v>411273</v>
      </c>
      <c r="I7396" t="s">
        <v>34</v>
      </c>
      <c r="J7396" s="3">
        <v>45313</v>
      </c>
      <c r="K7396">
        <v>800</v>
      </c>
      <c r="L7396" t="s">
        <v>29333</v>
      </c>
      <c r="M7396" t="s">
        <v>1091</v>
      </c>
      <c r="N7396" t="s">
        <v>29334</v>
      </c>
      <c r="O7396" t="s">
        <v>29335</v>
      </c>
      <c r="P7396" t="s">
        <v>39</v>
      </c>
      <c r="Q7396">
        <v>3</v>
      </c>
      <c r="R7396" t="s">
        <v>88</v>
      </c>
      <c r="S7396" t="s">
        <v>41</v>
      </c>
      <c r="T7396">
        <v>88531</v>
      </c>
      <c r="U7396" s="1">
        <v>45579</v>
      </c>
      <c r="V7396" t="s">
        <v>155</v>
      </c>
      <c r="W7396">
        <v>959917</v>
      </c>
      <c r="X7396" t="s">
        <v>16248</v>
      </c>
      <c r="Y7396">
        <v>286</v>
      </c>
      <c r="Z7396">
        <v>2941</v>
      </c>
      <c r="AA7396">
        <v>2</v>
      </c>
      <c r="AB7396">
        <v>2352.8000000000002</v>
      </c>
      <c r="AC7396">
        <f>Table1_1[[#This Row],[Price]]*Table1_1[[#This Row],[Quantity]]</f>
        <v>5882</v>
      </c>
    </row>
    <row r="7397" spans="1:29" x14ac:dyDescent="0.3">
      <c r="A7397" t="s">
        <v>28</v>
      </c>
      <c r="B7397" t="s">
        <v>29</v>
      </c>
      <c r="C7397" t="s">
        <v>54</v>
      </c>
      <c r="D7397" t="s">
        <v>467</v>
      </c>
      <c r="E7397" t="s">
        <v>32</v>
      </c>
      <c r="F7397" t="s">
        <v>106</v>
      </c>
      <c r="G7397">
        <v>66</v>
      </c>
      <c r="H7397">
        <v>412495</v>
      </c>
      <c r="I7397" t="s">
        <v>34</v>
      </c>
      <c r="J7397" s="3">
        <v>44987</v>
      </c>
      <c r="K7397">
        <v>1100</v>
      </c>
      <c r="L7397" t="s">
        <v>29336</v>
      </c>
      <c r="M7397" t="s">
        <v>1460</v>
      </c>
      <c r="N7397" t="s">
        <v>29337</v>
      </c>
      <c r="O7397" t="s">
        <v>29338</v>
      </c>
      <c r="P7397" t="s">
        <v>71</v>
      </c>
      <c r="Q7397">
        <v>10</v>
      </c>
      <c r="R7397" t="s">
        <v>40</v>
      </c>
      <c r="S7397" t="s">
        <v>41</v>
      </c>
      <c r="T7397">
        <v>76699</v>
      </c>
      <c r="U7397" s="1">
        <v>45622</v>
      </c>
      <c r="V7397" t="s">
        <v>42</v>
      </c>
      <c r="W7397">
        <v>340119</v>
      </c>
      <c r="X7397" t="s">
        <v>29339</v>
      </c>
      <c r="Y7397">
        <v>532</v>
      </c>
      <c r="Z7397">
        <v>1905</v>
      </c>
      <c r="AA7397">
        <v>4</v>
      </c>
      <c r="AB7397">
        <v>3048</v>
      </c>
      <c r="AC7397">
        <f>Table1_1[[#This Row],[Price]]*Table1_1[[#This Row],[Quantity]]</f>
        <v>7620</v>
      </c>
    </row>
    <row r="7398" spans="1:29" x14ac:dyDescent="0.3">
      <c r="A7398" t="s">
        <v>28</v>
      </c>
      <c r="B7398" t="s">
        <v>29</v>
      </c>
      <c r="C7398" t="s">
        <v>54</v>
      </c>
      <c r="D7398" t="s">
        <v>267</v>
      </c>
      <c r="E7398" t="s">
        <v>32</v>
      </c>
      <c r="F7398" t="s">
        <v>150</v>
      </c>
      <c r="G7398">
        <v>25</v>
      </c>
      <c r="H7398">
        <v>400686</v>
      </c>
      <c r="I7398" t="s">
        <v>58</v>
      </c>
      <c r="J7398" s="3">
        <v>43867</v>
      </c>
      <c r="K7398">
        <v>1000</v>
      </c>
      <c r="L7398" t="s">
        <v>4971</v>
      </c>
      <c r="M7398" t="s">
        <v>2538</v>
      </c>
      <c r="N7398" t="s">
        <v>29340</v>
      </c>
      <c r="O7398" t="s">
        <v>29341</v>
      </c>
      <c r="P7398" t="s">
        <v>39</v>
      </c>
      <c r="Q7398">
        <v>17</v>
      </c>
      <c r="R7398" t="s">
        <v>88</v>
      </c>
      <c r="S7398" t="s">
        <v>41</v>
      </c>
      <c r="T7398">
        <v>14700</v>
      </c>
      <c r="U7398" s="1">
        <v>45467</v>
      </c>
      <c r="V7398" t="s">
        <v>52</v>
      </c>
      <c r="W7398">
        <v>661997</v>
      </c>
      <c r="X7398" t="s">
        <v>29342</v>
      </c>
      <c r="Y7398">
        <v>262</v>
      </c>
      <c r="Z7398">
        <v>929</v>
      </c>
      <c r="AA7398">
        <v>1</v>
      </c>
      <c r="AB7398">
        <v>371.6</v>
      </c>
      <c r="AC7398">
        <f>Table1_1[[#This Row],[Price]]*Table1_1[[#This Row],[Quantity]]</f>
        <v>929</v>
      </c>
    </row>
    <row r="7399" spans="1:29" x14ac:dyDescent="0.3">
      <c r="A7399" t="s">
        <v>28</v>
      </c>
      <c r="B7399" t="s">
        <v>29</v>
      </c>
      <c r="C7399" t="s">
        <v>193</v>
      </c>
      <c r="D7399" t="s">
        <v>338</v>
      </c>
      <c r="E7399" t="s">
        <v>32</v>
      </c>
      <c r="F7399" t="s">
        <v>150</v>
      </c>
      <c r="G7399">
        <v>89</v>
      </c>
      <c r="H7399">
        <v>414441</v>
      </c>
      <c r="I7399" t="s">
        <v>34</v>
      </c>
      <c r="J7399" s="3">
        <v>45571</v>
      </c>
      <c r="K7399">
        <v>1200</v>
      </c>
      <c r="L7399" t="s">
        <v>29343</v>
      </c>
      <c r="M7399" t="s">
        <v>334</v>
      </c>
      <c r="N7399" t="s">
        <v>29344</v>
      </c>
      <c r="O7399" t="s">
        <v>29345</v>
      </c>
      <c r="P7399" t="s">
        <v>87</v>
      </c>
      <c r="Q7399">
        <v>5</v>
      </c>
      <c r="R7399" t="s">
        <v>40</v>
      </c>
      <c r="S7399" t="s">
        <v>41</v>
      </c>
      <c r="T7399">
        <v>48672</v>
      </c>
      <c r="U7399" s="1">
        <v>45567</v>
      </c>
      <c r="V7399" t="s">
        <v>155</v>
      </c>
      <c r="W7399">
        <v>589637</v>
      </c>
      <c r="X7399" t="s">
        <v>29346</v>
      </c>
      <c r="Y7399">
        <v>368</v>
      </c>
      <c r="Z7399">
        <v>2274</v>
      </c>
      <c r="AA7399">
        <v>2</v>
      </c>
      <c r="AB7399">
        <v>1819.2</v>
      </c>
      <c r="AC7399">
        <f>Table1_1[[#This Row],[Price]]*Table1_1[[#This Row],[Quantity]]</f>
        <v>4548</v>
      </c>
    </row>
    <row r="7400" spans="1:29" x14ac:dyDescent="0.3">
      <c r="A7400" t="s">
        <v>28</v>
      </c>
      <c r="B7400" t="s">
        <v>29</v>
      </c>
      <c r="C7400" t="s">
        <v>54</v>
      </c>
      <c r="D7400" t="s">
        <v>82</v>
      </c>
      <c r="E7400" t="s">
        <v>32</v>
      </c>
      <c r="F7400" t="s">
        <v>33</v>
      </c>
      <c r="G7400">
        <v>39</v>
      </c>
      <c r="H7400">
        <v>417346</v>
      </c>
      <c r="I7400" t="s">
        <v>34</v>
      </c>
      <c r="J7400" s="3">
        <v>43951</v>
      </c>
      <c r="K7400">
        <v>950</v>
      </c>
      <c r="L7400" t="s">
        <v>952</v>
      </c>
      <c r="M7400" t="s">
        <v>506</v>
      </c>
      <c r="N7400" t="s">
        <v>29347</v>
      </c>
      <c r="O7400">
        <v>-6057</v>
      </c>
      <c r="P7400" t="s">
        <v>87</v>
      </c>
      <c r="Q7400">
        <v>8</v>
      </c>
      <c r="R7400" t="s">
        <v>40</v>
      </c>
      <c r="S7400" t="s">
        <v>118</v>
      </c>
      <c r="T7400">
        <v>92763</v>
      </c>
      <c r="U7400" s="1">
        <v>45548</v>
      </c>
      <c r="V7400" t="s">
        <v>180</v>
      </c>
      <c r="W7400">
        <v>519193</v>
      </c>
      <c r="X7400" t="s">
        <v>29348</v>
      </c>
      <c r="Y7400">
        <v>814</v>
      </c>
      <c r="Z7400">
        <v>1026</v>
      </c>
      <c r="AA7400">
        <v>8</v>
      </c>
      <c r="AB7400">
        <v>3283.2000000000003</v>
      </c>
      <c r="AC7400">
        <f>Table1_1[[#This Row],[Price]]*Table1_1[[#This Row],[Quantity]]</f>
        <v>8208</v>
      </c>
    </row>
    <row r="7401" spans="1:29" x14ac:dyDescent="0.3">
      <c r="A7401" t="s">
        <v>28</v>
      </c>
      <c r="B7401" t="s">
        <v>29</v>
      </c>
      <c r="C7401" t="s">
        <v>193</v>
      </c>
      <c r="D7401" t="s">
        <v>98</v>
      </c>
      <c r="E7401" t="s">
        <v>32</v>
      </c>
      <c r="F7401" t="s">
        <v>106</v>
      </c>
      <c r="G7401">
        <v>32</v>
      </c>
      <c r="H7401">
        <v>404253</v>
      </c>
      <c r="I7401" t="s">
        <v>58</v>
      </c>
      <c r="J7401" s="3">
        <v>44591</v>
      </c>
      <c r="K7401">
        <v>800</v>
      </c>
      <c r="L7401" t="s">
        <v>29349</v>
      </c>
      <c r="M7401" t="s">
        <v>919</v>
      </c>
      <c r="N7401" t="s">
        <v>29350</v>
      </c>
      <c r="O7401" t="s">
        <v>29351</v>
      </c>
      <c r="P7401" t="s">
        <v>51</v>
      </c>
      <c r="Q7401">
        <v>17</v>
      </c>
      <c r="R7401" t="s">
        <v>88</v>
      </c>
      <c r="S7401" t="s">
        <v>41</v>
      </c>
      <c r="T7401">
        <v>60551</v>
      </c>
      <c r="U7401" s="1">
        <v>45620</v>
      </c>
      <c r="V7401" t="s">
        <v>42</v>
      </c>
      <c r="W7401">
        <v>763334</v>
      </c>
      <c r="X7401" t="s">
        <v>29352</v>
      </c>
      <c r="Y7401">
        <v>981</v>
      </c>
      <c r="Z7401">
        <v>1831</v>
      </c>
      <c r="AA7401">
        <v>7</v>
      </c>
      <c r="AB7401">
        <v>5126.8</v>
      </c>
      <c r="AC7401">
        <f>Table1_1[[#This Row],[Price]]*Table1_1[[#This Row],[Quantity]]</f>
        <v>12817</v>
      </c>
    </row>
    <row r="7402" spans="1:29" x14ac:dyDescent="0.3">
      <c r="A7402" t="s">
        <v>28</v>
      </c>
      <c r="B7402" t="s">
        <v>29</v>
      </c>
      <c r="C7402" t="s">
        <v>193</v>
      </c>
      <c r="D7402" t="s">
        <v>220</v>
      </c>
      <c r="E7402" t="s">
        <v>56</v>
      </c>
      <c r="F7402" t="s">
        <v>57</v>
      </c>
      <c r="G7402">
        <v>91</v>
      </c>
      <c r="H7402">
        <v>409104</v>
      </c>
      <c r="I7402" t="s">
        <v>34</v>
      </c>
      <c r="J7402" s="3">
        <v>44097</v>
      </c>
      <c r="K7402">
        <v>1200</v>
      </c>
      <c r="L7402" t="s">
        <v>29353</v>
      </c>
      <c r="M7402" t="s">
        <v>276</v>
      </c>
      <c r="N7402" t="s">
        <v>29354</v>
      </c>
      <c r="O7402" t="s">
        <v>29355</v>
      </c>
      <c r="P7402" t="s">
        <v>39</v>
      </c>
      <c r="Q7402">
        <v>7</v>
      </c>
      <c r="R7402" t="s">
        <v>40</v>
      </c>
      <c r="S7402" t="s">
        <v>79</v>
      </c>
      <c r="T7402">
        <v>48962</v>
      </c>
      <c r="U7402" s="1">
        <v>45525</v>
      </c>
      <c r="V7402" t="s">
        <v>64</v>
      </c>
      <c r="W7402">
        <v>549074</v>
      </c>
      <c r="X7402" t="s">
        <v>29356</v>
      </c>
      <c r="Y7402">
        <v>629</v>
      </c>
      <c r="Z7402">
        <v>1909</v>
      </c>
      <c r="AA7402">
        <v>1</v>
      </c>
      <c r="AB7402">
        <v>763.6</v>
      </c>
      <c r="AC7402">
        <f>Table1_1[[#This Row],[Price]]*Table1_1[[#This Row],[Quantity]]</f>
        <v>1909</v>
      </c>
    </row>
    <row r="7403" spans="1:29" x14ac:dyDescent="0.3">
      <c r="A7403" t="s">
        <v>28</v>
      </c>
      <c r="B7403" t="s">
        <v>29</v>
      </c>
      <c r="C7403" t="s">
        <v>30</v>
      </c>
      <c r="D7403" t="s">
        <v>616</v>
      </c>
      <c r="E7403" t="s">
        <v>56</v>
      </c>
      <c r="F7403" t="s">
        <v>33</v>
      </c>
      <c r="G7403">
        <v>60</v>
      </c>
      <c r="H7403">
        <v>409117</v>
      </c>
      <c r="I7403" t="s">
        <v>58</v>
      </c>
      <c r="J7403" s="3">
        <v>45582</v>
      </c>
      <c r="K7403">
        <v>1100</v>
      </c>
      <c r="L7403" t="s">
        <v>29357</v>
      </c>
      <c r="M7403" t="s">
        <v>1483</v>
      </c>
      <c r="N7403" t="s">
        <v>29358</v>
      </c>
      <c r="O7403" t="s">
        <v>29359</v>
      </c>
      <c r="P7403" t="s">
        <v>87</v>
      </c>
      <c r="Q7403">
        <v>12</v>
      </c>
      <c r="R7403" t="s">
        <v>40</v>
      </c>
      <c r="S7403" t="s">
        <v>118</v>
      </c>
      <c r="T7403">
        <v>69845</v>
      </c>
      <c r="U7403" s="1">
        <v>45421</v>
      </c>
      <c r="V7403" t="s">
        <v>140</v>
      </c>
      <c r="W7403">
        <v>919109</v>
      </c>
      <c r="X7403" t="s">
        <v>29360</v>
      </c>
      <c r="Y7403">
        <v>663</v>
      </c>
      <c r="Z7403">
        <v>2483</v>
      </c>
      <c r="AA7403">
        <v>3</v>
      </c>
      <c r="AB7403">
        <v>2979.6000000000004</v>
      </c>
      <c r="AC7403">
        <f>Table1_1[[#This Row],[Price]]*Table1_1[[#This Row],[Quantity]]</f>
        <v>7449</v>
      </c>
    </row>
    <row r="7404" spans="1:29" x14ac:dyDescent="0.3">
      <c r="A7404" t="s">
        <v>28</v>
      </c>
      <c r="B7404" t="s">
        <v>29</v>
      </c>
      <c r="C7404" t="s">
        <v>66</v>
      </c>
      <c r="D7404" t="s">
        <v>142</v>
      </c>
      <c r="E7404" t="s">
        <v>46</v>
      </c>
      <c r="F7404" t="s">
        <v>150</v>
      </c>
      <c r="G7404">
        <v>2</v>
      </c>
      <c r="H7404">
        <v>438260</v>
      </c>
      <c r="I7404" t="s">
        <v>58</v>
      </c>
      <c r="J7404" s="3">
        <v>44620</v>
      </c>
      <c r="K7404">
        <v>950</v>
      </c>
      <c r="L7404" t="s">
        <v>29362</v>
      </c>
      <c r="M7404" t="s">
        <v>334</v>
      </c>
      <c r="N7404" t="s">
        <v>29363</v>
      </c>
      <c r="O7404" t="s">
        <v>29364</v>
      </c>
      <c r="P7404" t="s">
        <v>87</v>
      </c>
      <c r="Q7404">
        <v>16</v>
      </c>
      <c r="R7404" t="s">
        <v>88</v>
      </c>
      <c r="S7404" t="s">
        <v>118</v>
      </c>
      <c r="T7404">
        <v>38964</v>
      </c>
      <c r="U7404" s="1">
        <v>45422</v>
      </c>
      <c r="V7404" t="s">
        <v>140</v>
      </c>
      <c r="W7404">
        <v>556740</v>
      </c>
      <c r="X7404" t="s">
        <v>29365</v>
      </c>
      <c r="Y7404">
        <v>641</v>
      </c>
      <c r="Z7404">
        <v>2640</v>
      </c>
      <c r="AA7404">
        <v>6</v>
      </c>
      <c r="AB7404">
        <v>6336</v>
      </c>
      <c r="AC7404">
        <f>Table1_1[[#This Row],[Price]]*Table1_1[[#This Row],[Quantity]]</f>
        <v>15840</v>
      </c>
    </row>
    <row r="7405" spans="1:29" x14ac:dyDescent="0.3">
      <c r="A7405" t="s">
        <v>28</v>
      </c>
      <c r="B7405" t="s">
        <v>29</v>
      </c>
      <c r="C7405" t="s">
        <v>30</v>
      </c>
      <c r="D7405" t="s">
        <v>546</v>
      </c>
      <c r="E7405" t="s">
        <v>46</v>
      </c>
      <c r="F7405" t="s">
        <v>47</v>
      </c>
      <c r="G7405">
        <v>37</v>
      </c>
      <c r="H7405">
        <v>411119</v>
      </c>
      <c r="I7405" t="s">
        <v>34</v>
      </c>
      <c r="J7405" s="3">
        <v>44196</v>
      </c>
      <c r="K7405">
        <v>1200</v>
      </c>
      <c r="L7405" t="s">
        <v>21536</v>
      </c>
      <c r="M7405" t="s">
        <v>159</v>
      </c>
      <c r="N7405" t="s">
        <v>29366</v>
      </c>
      <c r="O7405" t="s">
        <v>29367</v>
      </c>
      <c r="P7405" t="s">
        <v>51</v>
      </c>
      <c r="Q7405">
        <v>10</v>
      </c>
      <c r="R7405" t="s">
        <v>40</v>
      </c>
      <c r="S7405" t="s">
        <v>41</v>
      </c>
      <c r="T7405">
        <v>10438</v>
      </c>
      <c r="U7405" s="1">
        <v>45328</v>
      </c>
      <c r="V7405" t="s">
        <v>119</v>
      </c>
      <c r="W7405">
        <v>665057</v>
      </c>
      <c r="X7405" t="s">
        <v>29368</v>
      </c>
      <c r="Y7405">
        <v>638</v>
      </c>
      <c r="Z7405">
        <v>1490</v>
      </c>
      <c r="AA7405">
        <v>5</v>
      </c>
      <c r="AB7405">
        <v>2980</v>
      </c>
      <c r="AC7405">
        <f>Table1_1[[#This Row],[Price]]*Table1_1[[#This Row],[Quantity]]</f>
        <v>7450</v>
      </c>
    </row>
    <row r="7406" spans="1:29" x14ac:dyDescent="0.3">
      <c r="A7406" t="s">
        <v>28</v>
      </c>
      <c r="B7406" t="s">
        <v>29</v>
      </c>
      <c r="C7406" t="s">
        <v>148</v>
      </c>
      <c r="D7406" t="s">
        <v>55</v>
      </c>
      <c r="E7406" t="s">
        <v>56</v>
      </c>
      <c r="F7406" t="s">
        <v>57</v>
      </c>
      <c r="G7406">
        <v>80</v>
      </c>
      <c r="H7406">
        <v>419805</v>
      </c>
      <c r="I7406" t="s">
        <v>58</v>
      </c>
      <c r="J7406" s="3">
        <v>45107</v>
      </c>
      <c r="K7406">
        <v>1000</v>
      </c>
      <c r="L7406" t="s">
        <v>29369</v>
      </c>
      <c r="M7406" t="s">
        <v>1488</v>
      </c>
      <c r="N7406" t="s">
        <v>29370</v>
      </c>
      <c r="O7406" t="s">
        <v>29371</v>
      </c>
      <c r="P7406" t="s">
        <v>87</v>
      </c>
      <c r="Q7406">
        <v>6</v>
      </c>
      <c r="R7406" t="s">
        <v>88</v>
      </c>
      <c r="S7406" t="s">
        <v>79</v>
      </c>
      <c r="T7406">
        <v>55533</v>
      </c>
      <c r="U7406" s="1">
        <v>45448</v>
      </c>
      <c r="V7406" t="s">
        <v>52</v>
      </c>
      <c r="W7406">
        <v>867726</v>
      </c>
      <c r="X7406" t="s">
        <v>29372</v>
      </c>
      <c r="Y7406">
        <v>831</v>
      </c>
      <c r="Z7406">
        <v>2507</v>
      </c>
      <c r="AA7406">
        <v>4</v>
      </c>
      <c r="AB7406">
        <v>4011.2000000000003</v>
      </c>
      <c r="AC7406">
        <f>Table1_1[[#This Row],[Price]]*Table1_1[[#This Row],[Quantity]]</f>
        <v>10028</v>
      </c>
    </row>
    <row r="7407" spans="1:29" x14ac:dyDescent="0.3">
      <c r="A7407" t="s">
        <v>28</v>
      </c>
      <c r="B7407" t="s">
        <v>29</v>
      </c>
      <c r="C7407" t="s">
        <v>66</v>
      </c>
      <c r="D7407" t="s">
        <v>261</v>
      </c>
      <c r="E7407" t="s">
        <v>32</v>
      </c>
      <c r="F7407" t="s">
        <v>99</v>
      </c>
      <c r="G7407">
        <v>12</v>
      </c>
      <c r="H7407">
        <v>416406</v>
      </c>
      <c r="I7407" t="s">
        <v>58</v>
      </c>
      <c r="J7407" s="3">
        <v>43914</v>
      </c>
      <c r="K7407">
        <v>1300</v>
      </c>
      <c r="L7407" t="s">
        <v>29374</v>
      </c>
      <c r="M7407" t="s">
        <v>1305</v>
      </c>
      <c r="N7407" t="s">
        <v>29375</v>
      </c>
      <c r="O7407" t="s">
        <v>29376</v>
      </c>
      <c r="P7407" t="s">
        <v>71</v>
      </c>
      <c r="Q7407">
        <v>11</v>
      </c>
      <c r="R7407" t="s">
        <v>88</v>
      </c>
      <c r="S7407" t="s">
        <v>79</v>
      </c>
      <c r="T7407">
        <v>11060</v>
      </c>
      <c r="U7407" s="1">
        <v>45470</v>
      </c>
      <c r="V7407" t="s">
        <v>52</v>
      </c>
      <c r="W7407">
        <v>707597</v>
      </c>
      <c r="X7407" t="s">
        <v>29377</v>
      </c>
      <c r="Y7407">
        <v>659</v>
      </c>
      <c r="Z7407">
        <v>1672</v>
      </c>
      <c r="AA7407">
        <v>5</v>
      </c>
      <c r="AB7407">
        <v>3344</v>
      </c>
      <c r="AC7407">
        <f>Table1_1[[#This Row],[Price]]*Table1_1[[#This Row],[Quantity]]</f>
        <v>8360</v>
      </c>
    </row>
    <row r="7408" spans="1:29" x14ac:dyDescent="0.3">
      <c r="A7408" t="s">
        <v>28</v>
      </c>
      <c r="B7408" t="s">
        <v>29</v>
      </c>
      <c r="C7408" t="s">
        <v>157</v>
      </c>
      <c r="D7408" t="s">
        <v>274</v>
      </c>
      <c r="E7408" t="s">
        <v>56</v>
      </c>
      <c r="F7408" t="s">
        <v>113</v>
      </c>
      <c r="G7408">
        <v>93</v>
      </c>
      <c r="H7408">
        <v>432922</v>
      </c>
      <c r="I7408" t="s">
        <v>58</v>
      </c>
      <c r="J7408" s="3">
        <v>44218</v>
      </c>
      <c r="K7408">
        <v>1400</v>
      </c>
      <c r="L7408" t="s">
        <v>29378</v>
      </c>
      <c r="M7408" t="s">
        <v>1409</v>
      </c>
      <c r="N7408" t="s">
        <v>29379</v>
      </c>
      <c r="O7408" t="s">
        <v>29380</v>
      </c>
      <c r="P7408" t="s">
        <v>51</v>
      </c>
      <c r="Q7408">
        <v>7</v>
      </c>
      <c r="R7408" t="s">
        <v>40</v>
      </c>
      <c r="S7408" t="s">
        <v>118</v>
      </c>
      <c r="T7408">
        <v>12754</v>
      </c>
      <c r="U7408" s="1">
        <v>45627</v>
      </c>
      <c r="V7408" t="s">
        <v>259</v>
      </c>
      <c r="W7408">
        <v>687971</v>
      </c>
      <c r="X7408" t="s">
        <v>29381</v>
      </c>
      <c r="Y7408">
        <v>887</v>
      </c>
      <c r="Z7408">
        <v>1306</v>
      </c>
      <c r="AA7408">
        <v>8</v>
      </c>
      <c r="AB7408">
        <v>4179.2</v>
      </c>
      <c r="AC7408">
        <f>Table1_1[[#This Row],[Price]]*Table1_1[[#This Row],[Quantity]]</f>
        <v>10448</v>
      </c>
    </row>
    <row r="7409" spans="1:29" x14ac:dyDescent="0.3">
      <c r="A7409" t="s">
        <v>28</v>
      </c>
      <c r="B7409" t="s">
        <v>29</v>
      </c>
      <c r="C7409" t="s">
        <v>148</v>
      </c>
      <c r="D7409" t="s">
        <v>254</v>
      </c>
      <c r="E7409" t="s">
        <v>32</v>
      </c>
      <c r="F7409" t="s">
        <v>57</v>
      </c>
      <c r="G7409">
        <v>40</v>
      </c>
      <c r="H7409">
        <v>415103</v>
      </c>
      <c r="I7409" t="s">
        <v>58</v>
      </c>
      <c r="J7409" s="3">
        <v>44993</v>
      </c>
      <c r="K7409">
        <v>800</v>
      </c>
      <c r="L7409" t="s">
        <v>29382</v>
      </c>
      <c r="M7409" t="s">
        <v>94</v>
      </c>
      <c r="N7409" t="s">
        <v>29383</v>
      </c>
      <c r="O7409" t="s">
        <v>29384</v>
      </c>
      <c r="P7409" t="s">
        <v>51</v>
      </c>
      <c r="Q7409">
        <v>4</v>
      </c>
      <c r="R7409" t="s">
        <v>88</v>
      </c>
      <c r="S7409" t="s">
        <v>79</v>
      </c>
      <c r="T7409">
        <v>68858</v>
      </c>
      <c r="U7409" s="1">
        <v>45436</v>
      </c>
      <c r="V7409" t="s">
        <v>140</v>
      </c>
      <c r="W7409">
        <v>988270</v>
      </c>
      <c r="X7409" t="s">
        <v>29385</v>
      </c>
      <c r="Y7409">
        <v>995</v>
      </c>
      <c r="Z7409">
        <v>2368</v>
      </c>
      <c r="AA7409">
        <v>3</v>
      </c>
      <c r="AB7409">
        <v>2841.6000000000004</v>
      </c>
      <c r="AC7409">
        <f>Table1_1[[#This Row],[Price]]*Table1_1[[#This Row],[Quantity]]</f>
        <v>7104</v>
      </c>
    </row>
    <row r="7410" spans="1:29" x14ac:dyDescent="0.3">
      <c r="A7410" t="s">
        <v>28</v>
      </c>
      <c r="B7410" t="s">
        <v>29</v>
      </c>
      <c r="C7410" t="s">
        <v>91</v>
      </c>
      <c r="D7410" t="s">
        <v>291</v>
      </c>
      <c r="E7410" t="s">
        <v>32</v>
      </c>
      <c r="F7410" t="s">
        <v>83</v>
      </c>
      <c r="G7410">
        <v>38</v>
      </c>
      <c r="H7410">
        <v>412451</v>
      </c>
      <c r="I7410" t="s">
        <v>34</v>
      </c>
      <c r="J7410" s="3">
        <v>44167</v>
      </c>
      <c r="K7410">
        <v>950</v>
      </c>
      <c r="L7410" t="s">
        <v>29386</v>
      </c>
      <c r="M7410" t="s">
        <v>269</v>
      </c>
      <c r="N7410" t="s">
        <v>29387</v>
      </c>
      <c r="O7410" t="s">
        <v>29388</v>
      </c>
      <c r="P7410" t="s">
        <v>51</v>
      </c>
      <c r="Q7410">
        <v>11</v>
      </c>
      <c r="R7410" t="s">
        <v>88</v>
      </c>
      <c r="S7410" t="s">
        <v>41</v>
      </c>
      <c r="T7410">
        <v>61591</v>
      </c>
      <c r="U7410" s="1">
        <v>45343</v>
      </c>
      <c r="V7410" t="s">
        <v>119</v>
      </c>
      <c r="W7410">
        <v>169480</v>
      </c>
      <c r="X7410" t="s">
        <v>29389</v>
      </c>
      <c r="Y7410">
        <v>398</v>
      </c>
      <c r="Z7410">
        <v>1742</v>
      </c>
      <c r="AA7410">
        <v>4</v>
      </c>
      <c r="AB7410">
        <v>2787.2000000000003</v>
      </c>
      <c r="AC7410">
        <f>Table1_1[[#This Row],[Price]]*Table1_1[[#This Row],[Quantity]]</f>
        <v>6968</v>
      </c>
    </row>
    <row r="7411" spans="1:29" x14ac:dyDescent="0.3">
      <c r="A7411" t="s">
        <v>28</v>
      </c>
      <c r="B7411" t="s">
        <v>29</v>
      </c>
      <c r="C7411" t="s">
        <v>44</v>
      </c>
      <c r="D7411" t="s">
        <v>616</v>
      </c>
      <c r="E7411" t="s">
        <v>32</v>
      </c>
      <c r="F7411" t="s">
        <v>175</v>
      </c>
      <c r="G7411">
        <v>53</v>
      </c>
      <c r="H7411">
        <v>413637</v>
      </c>
      <c r="I7411" t="s">
        <v>34</v>
      </c>
      <c r="J7411" s="3">
        <v>44636</v>
      </c>
      <c r="K7411">
        <v>800</v>
      </c>
      <c r="L7411" t="s">
        <v>17418</v>
      </c>
      <c r="M7411" t="s">
        <v>351</v>
      </c>
      <c r="N7411" t="s">
        <v>29390</v>
      </c>
      <c r="O7411" t="s">
        <v>29391</v>
      </c>
      <c r="P7411" t="s">
        <v>51</v>
      </c>
      <c r="Q7411">
        <v>5</v>
      </c>
      <c r="R7411" t="s">
        <v>40</v>
      </c>
      <c r="S7411" t="s">
        <v>118</v>
      </c>
      <c r="T7411">
        <v>38869</v>
      </c>
      <c r="U7411" s="1">
        <v>45439</v>
      </c>
      <c r="V7411" t="s">
        <v>140</v>
      </c>
      <c r="W7411">
        <v>322436</v>
      </c>
      <c r="X7411" t="s">
        <v>15024</v>
      </c>
      <c r="Y7411">
        <v>508</v>
      </c>
      <c r="Z7411">
        <v>708</v>
      </c>
      <c r="AA7411">
        <v>2</v>
      </c>
      <c r="AB7411">
        <v>566.4</v>
      </c>
      <c r="AC7411">
        <f>Table1_1[[#This Row],[Price]]*Table1_1[[#This Row],[Quantity]]</f>
        <v>1416</v>
      </c>
    </row>
    <row r="7412" spans="1:29" x14ac:dyDescent="0.3">
      <c r="A7412" t="s">
        <v>28</v>
      </c>
      <c r="B7412" t="s">
        <v>29</v>
      </c>
      <c r="C7412" t="s">
        <v>91</v>
      </c>
      <c r="D7412" t="s">
        <v>98</v>
      </c>
      <c r="E7412" t="s">
        <v>56</v>
      </c>
      <c r="F7412" t="s">
        <v>135</v>
      </c>
      <c r="G7412">
        <v>23</v>
      </c>
      <c r="H7412">
        <v>414813</v>
      </c>
      <c r="I7412" t="s">
        <v>58</v>
      </c>
      <c r="J7412" s="3">
        <v>45021</v>
      </c>
      <c r="K7412">
        <v>1200</v>
      </c>
      <c r="L7412" t="s">
        <v>29392</v>
      </c>
      <c r="M7412" t="s">
        <v>68</v>
      </c>
      <c r="N7412" t="s">
        <v>29393</v>
      </c>
      <c r="O7412" t="s">
        <v>29394</v>
      </c>
      <c r="P7412" t="s">
        <v>39</v>
      </c>
      <c r="Q7412">
        <v>9</v>
      </c>
      <c r="R7412" t="s">
        <v>88</v>
      </c>
      <c r="S7412" t="s">
        <v>79</v>
      </c>
      <c r="T7412">
        <v>68675</v>
      </c>
      <c r="U7412" s="1">
        <v>45385</v>
      </c>
      <c r="V7412" t="s">
        <v>80</v>
      </c>
      <c r="W7412">
        <v>916758</v>
      </c>
      <c r="X7412" t="s">
        <v>29395</v>
      </c>
      <c r="Y7412">
        <v>832</v>
      </c>
      <c r="Z7412">
        <v>1524</v>
      </c>
      <c r="AA7412">
        <v>1</v>
      </c>
      <c r="AB7412">
        <v>609.6</v>
      </c>
      <c r="AC7412">
        <f>Table1_1[[#This Row],[Price]]*Table1_1[[#This Row],[Quantity]]</f>
        <v>1524</v>
      </c>
    </row>
    <row r="7413" spans="1:29" x14ac:dyDescent="0.3">
      <c r="A7413" t="s">
        <v>28</v>
      </c>
      <c r="B7413" t="s">
        <v>29</v>
      </c>
      <c r="C7413" t="s">
        <v>54</v>
      </c>
      <c r="D7413" t="s">
        <v>560</v>
      </c>
      <c r="E7413" t="s">
        <v>46</v>
      </c>
      <c r="F7413" t="s">
        <v>106</v>
      </c>
      <c r="G7413">
        <v>38</v>
      </c>
      <c r="H7413">
        <v>401573</v>
      </c>
      <c r="I7413" t="s">
        <v>34</v>
      </c>
      <c r="J7413" s="3">
        <v>44337</v>
      </c>
      <c r="K7413">
        <v>950</v>
      </c>
      <c r="L7413" t="s">
        <v>29396</v>
      </c>
      <c r="M7413" t="s">
        <v>85</v>
      </c>
      <c r="N7413" t="s">
        <v>29397</v>
      </c>
      <c r="O7413" t="s">
        <v>29398</v>
      </c>
      <c r="P7413" t="s">
        <v>51</v>
      </c>
      <c r="Q7413">
        <v>8</v>
      </c>
      <c r="R7413" t="s">
        <v>40</v>
      </c>
      <c r="S7413" t="s">
        <v>63</v>
      </c>
      <c r="T7413">
        <v>65206</v>
      </c>
      <c r="U7413" s="1">
        <v>45542</v>
      </c>
      <c r="V7413" t="s">
        <v>180</v>
      </c>
      <c r="W7413">
        <v>707744</v>
      </c>
      <c r="X7413" t="s">
        <v>29399</v>
      </c>
      <c r="Y7413">
        <v>593</v>
      </c>
      <c r="Z7413">
        <v>1987</v>
      </c>
      <c r="AA7413">
        <v>2</v>
      </c>
      <c r="AB7413">
        <v>1589.6000000000001</v>
      </c>
      <c r="AC7413">
        <f>Table1_1[[#This Row],[Price]]*Table1_1[[#This Row],[Quantity]]</f>
        <v>3974</v>
      </c>
    </row>
    <row r="7414" spans="1:29" x14ac:dyDescent="0.3">
      <c r="A7414" t="s">
        <v>28</v>
      </c>
      <c r="B7414" t="s">
        <v>29</v>
      </c>
      <c r="C7414" t="s">
        <v>91</v>
      </c>
      <c r="D7414" t="s">
        <v>380</v>
      </c>
      <c r="E7414" t="s">
        <v>46</v>
      </c>
      <c r="F7414" t="s">
        <v>106</v>
      </c>
      <c r="G7414">
        <v>35</v>
      </c>
      <c r="H7414">
        <v>400844</v>
      </c>
      <c r="I7414" t="s">
        <v>34</v>
      </c>
      <c r="J7414" s="3">
        <v>45520</v>
      </c>
      <c r="K7414">
        <v>1000</v>
      </c>
      <c r="L7414" t="s">
        <v>29401</v>
      </c>
      <c r="M7414" t="s">
        <v>843</v>
      </c>
      <c r="N7414" t="s">
        <v>29402</v>
      </c>
      <c r="O7414" t="s">
        <v>29403</v>
      </c>
      <c r="P7414" t="s">
        <v>51</v>
      </c>
      <c r="Q7414">
        <v>3</v>
      </c>
      <c r="R7414" t="s">
        <v>40</v>
      </c>
      <c r="S7414" t="s">
        <v>118</v>
      </c>
      <c r="T7414">
        <v>80776</v>
      </c>
      <c r="U7414" s="1">
        <v>45330</v>
      </c>
      <c r="V7414" t="s">
        <v>119</v>
      </c>
      <c r="W7414">
        <v>804194</v>
      </c>
      <c r="X7414" t="s">
        <v>29404</v>
      </c>
      <c r="Y7414">
        <v>913</v>
      </c>
      <c r="Z7414">
        <v>882</v>
      </c>
      <c r="AA7414">
        <v>5</v>
      </c>
      <c r="AB7414">
        <v>1764</v>
      </c>
      <c r="AC7414">
        <f>Table1_1[[#This Row],[Price]]*Table1_1[[#This Row],[Quantity]]</f>
        <v>4410</v>
      </c>
    </row>
    <row r="7415" spans="1:29" x14ac:dyDescent="0.3">
      <c r="A7415" t="s">
        <v>28</v>
      </c>
      <c r="B7415" t="s">
        <v>29</v>
      </c>
      <c r="C7415" t="s">
        <v>91</v>
      </c>
      <c r="D7415" t="s">
        <v>187</v>
      </c>
      <c r="E7415" t="s">
        <v>46</v>
      </c>
      <c r="F7415" t="s">
        <v>175</v>
      </c>
      <c r="G7415">
        <v>58</v>
      </c>
      <c r="H7415">
        <v>408672</v>
      </c>
      <c r="I7415" t="s">
        <v>34</v>
      </c>
      <c r="J7415" s="3">
        <v>45351</v>
      </c>
      <c r="K7415">
        <v>1000</v>
      </c>
      <c r="L7415" t="s">
        <v>29405</v>
      </c>
      <c r="M7415" t="s">
        <v>372</v>
      </c>
      <c r="N7415" t="s">
        <v>29406</v>
      </c>
      <c r="O7415" t="s">
        <v>29407</v>
      </c>
      <c r="P7415" t="s">
        <v>87</v>
      </c>
      <c r="Q7415">
        <v>14</v>
      </c>
      <c r="R7415" t="s">
        <v>40</v>
      </c>
      <c r="S7415" t="s">
        <v>41</v>
      </c>
      <c r="T7415">
        <v>66103</v>
      </c>
      <c r="U7415" s="1">
        <v>45523</v>
      </c>
      <c r="V7415" t="s">
        <v>64</v>
      </c>
      <c r="W7415">
        <v>764167</v>
      </c>
      <c r="X7415" t="s">
        <v>14936</v>
      </c>
      <c r="Y7415">
        <v>801</v>
      </c>
      <c r="Z7415">
        <v>745</v>
      </c>
      <c r="AA7415">
        <v>7</v>
      </c>
      <c r="AB7415">
        <v>2086</v>
      </c>
      <c r="AC7415">
        <f>Table1_1[[#This Row],[Price]]*Table1_1[[#This Row],[Quantity]]</f>
        <v>5215</v>
      </c>
    </row>
    <row r="7416" spans="1:29" x14ac:dyDescent="0.3">
      <c r="A7416" t="s">
        <v>28</v>
      </c>
      <c r="B7416" t="s">
        <v>29</v>
      </c>
      <c r="C7416" t="s">
        <v>44</v>
      </c>
      <c r="D7416" t="s">
        <v>274</v>
      </c>
      <c r="E7416" t="s">
        <v>56</v>
      </c>
      <c r="F7416" t="s">
        <v>47</v>
      </c>
      <c r="G7416">
        <v>7</v>
      </c>
      <c r="H7416">
        <v>415459</v>
      </c>
      <c r="I7416" t="s">
        <v>34</v>
      </c>
      <c r="J7416" s="3">
        <v>44047</v>
      </c>
      <c r="K7416">
        <v>1200</v>
      </c>
      <c r="L7416" t="s">
        <v>29408</v>
      </c>
      <c r="M7416" t="s">
        <v>487</v>
      </c>
      <c r="N7416" t="s">
        <v>29409</v>
      </c>
      <c r="O7416" t="s">
        <v>29410</v>
      </c>
      <c r="P7416" t="s">
        <v>71</v>
      </c>
      <c r="Q7416">
        <v>10</v>
      </c>
      <c r="R7416" t="s">
        <v>88</v>
      </c>
      <c r="S7416" t="s">
        <v>79</v>
      </c>
      <c r="T7416">
        <v>47993</v>
      </c>
      <c r="U7416" s="1">
        <v>45496</v>
      </c>
      <c r="V7416" t="s">
        <v>126</v>
      </c>
      <c r="W7416">
        <v>404516</v>
      </c>
      <c r="X7416" t="s">
        <v>29411</v>
      </c>
      <c r="Y7416">
        <v>801</v>
      </c>
      <c r="Z7416">
        <v>1353</v>
      </c>
      <c r="AA7416">
        <v>3</v>
      </c>
      <c r="AB7416">
        <v>1623.6000000000001</v>
      </c>
      <c r="AC7416">
        <f>Table1_1[[#This Row],[Price]]*Table1_1[[#This Row],[Quantity]]</f>
        <v>4059</v>
      </c>
    </row>
    <row r="7417" spans="1:29" x14ac:dyDescent="0.3">
      <c r="A7417" t="s">
        <v>28</v>
      </c>
      <c r="B7417" t="s">
        <v>29</v>
      </c>
      <c r="C7417" t="s">
        <v>54</v>
      </c>
      <c r="D7417" t="s">
        <v>237</v>
      </c>
      <c r="E7417" t="s">
        <v>32</v>
      </c>
      <c r="F7417" t="s">
        <v>150</v>
      </c>
      <c r="G7417">
        <v>5</v>
      </c>
      <c r="H7417">
        <v>415865</v>
      </c>
      <c r="I7417" t="s">
        <v>58</v>
      </c>
      <c r="J7417" s="3">
        <v>44730</v>
      </c>
      <c r="K7417">
        <v>1000</v>
      </c>
      <c r="L7417" t="s">
        <v>29413</v>
      </c>
      <c r="M7417" t="s">
        <v>1048</v>
      </c>
      <c r="N7417" t="s">
        <v>29414</v>
      </c>
      <c r="O7417" t="s">
        <v>29415</v>
      </c>
      <c r="P7417" t="s">
        <v>39</v>
      </c>
      <c r="Q7417">
        <v>14</v>
      </c>
      <c r="R7417" t="s">
        <v>40</v>
      </c>
      <c r="S7417" t="s">
        <v>41</v>
      </c>
      <c r="T7417">
        <v>86673</v>
      </c>
      <c r="U7417" s="1">
        <v>45354</v>
      </c>
      <c r="V7417" t="s">
        <v>72</v>
      </c>
      <c r="W7417">
        <v>729629</v>
      </c>
      <c r="X7417" t="s">
        <v>15533</v>
      </c>
      <c r="Y7417">
        <v>425</v>
      </c>
      <c r="Z7417">
        <v>1142</v>
      </c>
      <c r="AA7417">
        <v>4</v>
      </c>
      <c r="AB7417">
        <v>1827.2</v>
      </c>
      <c r="AC7417">
        <f>Table1_1[[#This Row],[Price]]*Table1_1[[#This Row],[Quantity]]</f>
        <v>4568</v>
      </c>
    </row>
    <row r="7418" spans="1:29" x14ac:dyDescent="0.3">
      <c r="A7418" t="s">
        <v>28</v>
      </c>
      <c r="B7418" t="s">
        <v>29</v>
      </c>
      <c r="C7418" t="s">
        <v>66</v>
      </c>
      <c r="D7418" t="s">
        <v>411</v>
      </c>
      <c r="E7418" t="s">
        <v>56</v>
      </c>
      <c r="F7418" t="s">
        <v>83</v>
      </c>
      <c r="G7418">
        <v>64</v>
      </c>
      <c r="H7418">
        <v>433545</v>
      </c>
      <c r="I7418" t="s">
        <v>58</v>
      </c>
      <c r="J7418" s="3">
        <v>44757</v>
      </c>
      <c r="K7418">
        <v>950</v>
      </c>
      <c r="L7418" t="s">
        <v>29416</v>
      </c>
      <c r="M7418" t="s">
        <v>591</v>
      </c>
      <c r="N7418" t="s">
        <v>29417</v>
      </c>
      <c r="O7418" t="s">
        <v>29418</v>
      </c>
      <c r="P7418" t="s">
        <v>51</v>
      </c>
      <c r="Q7418">
        <v>8</v>
      </c>
      <c r="R7418" t="s">
        <v>40</v>
      </c>
      <c r="S7418" t="s">
        <v>79</v>
      </c>
      <c r="T7418">
        <v>91941</v>
      </c>
      <c r="U7418" s="1">
        <v>45308</v>
      </c>
      <c r="V7418" t="s">
        <v>111</v>
      </c>
      <c r="W7418">
        <v>987940</v>
      </c>
      <c r="X7418" t="s">
        <v>29419</v>
      </c>
      <c r="Y7418">
        <v>688</v>
      </c>
      <c r="Z7418">
        <v>1444</v>
      </c>
      <c r="AA7418">
        <v>2</v>
      </c>
      <c r="AB7418">
        <v>1155.2</v>
      </c>
      <c r="AC7418">
        <f>Table1_1[[#This Row],[Price]]*Table1_1[[#This Row],[Quantity]]</f>
        <v>2888</v>
      </c>
    </row>
    <row r="7419" spans="1:29" x14ac:dyDescent="0.3">
      <c r="A7419" t="s">
        <v>28</v>
      </c>
      <c r="B7419" t="s">
        <v>29</v>
      </c>
      <c r="C7419" t="s">
        <v>66</v>
      </c>
      <c r="D7419" t="s">
        <v>182</v>
      </c>
      <c r="E7419" t="s">
        <v>56</v>
      </c>
      <c r="F7419" t="s">
        <v>99</v>
      </c>
      <c r="G7419">
        <v>94</v>
      </c>
      <c r="H7419">
        <v>436477</v>
      </c>
      <c r="I7419" t="s">
        <v>58</v>
      </c>
      <c r="J7419" s="3">
        <v>44600</v>
      </c>
      <c r="K7419">
        <v>1000</v>
      </c>
      <c r="L7419" t="s">
        <v>29420</v>
      </c>
      <c r="M7419" t="s">
        <v>129</v>
      </c>
      <c r="N7419" t="s">
        <v>29421</v>
      </c>
      <c r="O7419" t="s">
        <v>29422</v>
      </c>
      <c r="P7419" t="s">
        <v>87</v>
      </c>
      <c r="Q7419">
        <v>11</v>
      </c>
      <c r="R7419" t="s">
        <v>40</v>
      </c>
      <c r="S7419" t="s">
        <v>63</v>
      </c>
      <c r="T7419">
        <v>38148</v>
      </c>
      <c r="U7419" s="1">
        <v>45396</v>
      </c>
      <c r="V7419" t="s">
        <v>80</v>
      </c>
      <c r="W7419">
        <v>726481</v>
      </c>
      <c r="X7419" t="s">
        <v>29423</v>
      </c>
      <c r="Y7419">
        <v>489</v>
      </c>
      <c r="Z7419">
        <v>1681</v>
      </c>
      <c r="AA7419">
        <v>5</v>
      </c>
      <c r="AB7419">
        <v>3362</v>
      </c>
      <c r="AC7419">
        <f>Table1_1[[#This Row],[Price]]*Table1_1[[#This Row],[Quantity]]</f>
        <v>8405</v>
      </c>
    </row>
    <row r="7420" spans="1:29" x14ac:dyDescent="0.3">
      <c r="A7420" t="s">
        <v>28</v>
      </c>
      <c r="B7420" t="s">
        <v>29</v>
      </c>
      <c r="C7420" t="s">
        <v>148</v>
      </c>
      <c r="D7420" t="s">
        <v>74</v>
      </c>
      <c r="E7420" t="s">
        <v>56</v>
      </c>
      <c r="F7420" t="s">
        <v>57</v>
      </c>
      <c r="G7420">
        <v>85</v>
      </c>
      <c r="H7420">
        <v>408781</v>
      </c>
      <c r="I7420" t="s">
        <v>34</v>
      </c>
      <c r="J7420" s="3">
        <v>44237</v>
      </c>
      <c r="K7420">
        <v>1100</v>
      </c>
      <c r="L7420" t="s">
        <v>911</v>
      </c>
      <c r="M7420" t="s">
        <v>1118</v>
      </c>
      <c r="N7420" t="s">
        <v>29424</v>
      </c>
      <c r="O7420" t="s">
        <v>29425</v>
      </c>
      <c r="P7420" t="s">
        <v>39</v>
      </c>
      <c r="Q7420">
        <v>16</v>
      </c>
      <c r="R7420" t="s">
        <v>88</v>
      </c>
      <c r="S7420" t="s">
        <v>79</v>
      </c>
      <c r="T7420">
        <v>60779</v>
      </c>
      <c r="U7420" s="1">
        <v>45292</v>
      </c>
      <c r="V7420" t="s">
        <v>111</v>
      </c>
      <c r="W7420">
        <v>372360</v>
      </c>
      <c r="X7420" t="s">
        <v>29426</v>
      </c>
      <c r="Y7420">
        <v>933</v>
      </c>
      <c r="Z7420">
        <v>852</v>
      </c>
      <c r="AA7420">
        <v>8</v>
      </c>
      <c r="AB7420">
        <v>2726.4</v>
      </c>
      <c r="AC7420">
        <f>Table1_1[[#This Row],[Price]]*Table1_1[[#This Row],[Quantity]]</f>
        <v>6816</v>
      </c>
    </row>
    <row r="7421" spans="1:29" x14ac:dyDescent="0.3">
      <c r="A7421" t="s">
        <v>28</v>
      </c>
      <c r="B7421" t="s">
        <v>29</v>
      </c>
      <c r="C7421" t="s">
        <v>193</v>
      </c>
      <c r="D7421" t="s">
        <v>248</v>
      </c>
      <c r="E7421" t="s">
        <v>46</v>
      </c>
      <c r="F7421" t="s">
        <v>175</v>
      </c>
      <c r="G7421">
        <v>84</v>
      </c>
      <c r="H7421">
        <v>408622</v>
      </c>
      <c r="I7421" t="s">
        <v>58</v>
      </c>
      <c r="J7421" s="3">
        <v>45512</v>
      </c>
      <c r="K7421">
        <v>950</v>
      </c>
      <c r="L7421" t="s">
        <v>29427</v>
      </c>
      <c r="M7421" t="s">
        <v>843</v>
      </c>
      <c r="N7421" t="s">
        <v>29428</v>
      </c>
      <c r="O7421" t="s">
        <v>29429</v>
      </c>
      <c r="P7421" t="s">
        <v>71</v>
      </c>
      <c r="Q7421">
        <v>5</v>
      </c>
      <c r="R7421" t="s">
        <v>88</v>
      </c>
      <c r="S7421" t="s">
        <v>79</v>
      </c>
      <c r="T7421">
        <v>48851</v>
      </c>
      <c r="U7421" s="1">
        <v>45456</v>
      </c>
      <c r="V7421" t="s">
        <v>52</v>
      </c>
      <c r="W7421">
        <v>295223</v>
      </c>
      <c r="X7421" t="s">
        <v>25452</v>
      </c>
      <c r="Y7421">
        <v>390</v>
      </c>
      <c r="Z7421">
        <v>2264</v>
      </c>
      <c r="AA7421">
        <v>5</v>
      </c>
      <c r="AB7421">
        <v>4528</v>
      </c>
      <c r="AC7421">
        <f>Table1_1[[#This Row],[Price]]*Table1_1[[#This Row],[Quantity]]</f>
        <v>11320</v>
      </c>
    </row>
    <row r="7422" spans="1:29" x14ac:dyDescent="0.3">
      <c r="A7422" t="s">
        <v>28</v>
      </c>
      <c r="B7422" t="s">
        <v>29</v>
      </c>
      <c r="C7422" t="s">
        <v>44</v>
      </c>
      <c r="D7422" t="s">
        <v>291</v>
      </c>
      <c r="E7422" t="s">
        <v>46</v>
      </c>
      <c r="F7422" t="s">
        <v>106</v>
      </c>
      <c r="G7422">
        <v>100</v>
      </c>
      <c r="H7422">
        <v>423992</v>
      </c>
      <c r="I7422" t="s">
        <v>34</v>
      </c>
      <c r="J7422" s="3">
        <v>45439</v>
      </c>
      <c r="K7422">
        <v>1300</v>
      </c>
      <c r="L7422" t="s">
        <v>29430</v>
      </c>
      <c r="M7422" t="s">
        <v>152</v>
      </c>
      <c r="N7422" t="s">
        <v>29431</v>
      </c>
      <c r="O7422" t="s">
        <v>29432</v>
      </c>
      <c r="P7422" t="s">
        <v>87</v>
      </c>
      <c r="Q7422">
        <v>20</v>
      </c>
      <c r="R7422" t="s">
        <v>40</v>
      </c>
      <c r="S7422" t="s">
        <v>118</v>
      </c>
      <c r="T7422">
        <v>34834</v>
      </c>
      <c r="U7422" s="1">
        <v>45306</v>
      </c>
      <c r="V7422" t="s">
        <v>111</v>
      </c>
      <c r="W7422">
        <v>390982</v>
      </c>
      <c r="X7422" t="s">
        <v>29433</v>
      </c>
      <c r="Y7422">
        <v>509</v>
      </c>
      <c r="Z7422">
        <v>2099</v>
      </c>
      <c r="AA7422">
        <v>2</v>
      </c>
      <c r="AB7422">
        <v>1679.2</v>
      </c>
      <c r="AC7422">
        <f>Table1_1[[#This Row],[Price]]*Table1_1[[#This Row],[Quantity]]</f>
        <v>4198</v>
      </c>
    </row>
    <row r="7423" spans="1:29" x14ac:dyDescent="0.3">
      <c r="A7423" t="s">
        <v>28</v>
      </c>
      <c r="B7423" t="s">
        <v>29</v>
      </c>
      <c r="C7423" t="s">
        <v>54</v>
      </c>
      <c r="D7423" t="s">
        <v>317</v>
      </c>
      <c r="E7423" t="s">
        <v>46</v>
      </c>
      <c r="F7423" t="s">
        <v>150</v>
      </c>
      <c r="G7423">
        <v>35</v>
      </c>
      <c r="H7423">
        <v>416251</v>
      </c>
      <c r="I7423" t="s">
        <v>34</v>
      </c>
      <c r="J7423" s="3">
        <v>44444</v>
      </c>
      <c r="K7423">
        <v>1300</v>
      </c>
      <c r="L7423" t="s">
        <v>29434</v>
      </c>
      <c r="M7423" t="s">
        <v>506</v>
      </c>
      <c r="N7423" t="s">
        <v>29435</v>
      </c>
      <c r="O7423" t="s">
        <v>29436</v>
      </c>
      <c r="P7423" t="s">
        <v>71</v>
      </c>
      <c r="Q7423">
        <v>13</v>
      </c>
      <c r="R7423" t="s">
        <v>40</v>
      </c>
      <c r="S7423" t="s">
        <v>41</v>
      </c>
      <c r="T7423">
        <v>69656</v>
      </c>
      <c r="U7423" s="1">
        <v>45618</v>
      </c>
      <c r="V7423" t="s">
        <v>42</v>
      </c>
      <c r="W7423">
        <v>993869</v>
      </c>
      <c r="X7423" t="s">
        <v>29437</v>
      </c>
      <c r="Y7423">
        <v>526</v>
      </c>
      <c r="Z7423">
        <v>2211</v>
      </c>
      <c r="AA7423">
        <v>3</v>
      </c>
      <c r="AB7423">
        <v>2653.2000000000003</v>
      </c>
      <c r="AC7423">
        <f>Table1_1[[#This Row],[Price]]*Table1_1[[#This Row],[Quantity]]</f>
        <v>6633</v>
      </c>
    </row>
    <row r="7424" spans="1:29" x14ac:dyDescent="0.3">
      <c r="A7424" t="s">
        <v>28</v>
      </c>
      <c r="B7424" t="s">
        <v>29</v>
      </c>
      <c r="C7424" t="s">
        <v>91</v>
      </c>
      <c r="D7424" t="s">
        <v>317</v>
      </c>
      <c r="E7424" t="s">
        <v>32</v>
      </c>
      <c r="F7424" t="s">
        <v>355</v>
      </c>
      <c r="G7424">
        <v>55</v>
      </c>
      <c r="H7424">
        <v>403531</v>
      </c>
      <c r="I7424" t="s">
        <v>34</v>
      </c>
      <c r="J7424" s="3">
        <v>45600</v>
      </c>
      <c r="K7424">
        <v>1000</v>
      </c>
      <c r="L7424" t="s">
        <v>29438</v>
      </c>
      <c r="M7424" t="s">
        <v>60</v>
      </c>
      <c r="N7424" t="s">
        <v>29439</v>
      </c>
      <c r="O7424" t="s">
        <v>29440</v>
      </c>
      <c r="P7424" t="s">
        <v>71</v>
      </c>
      <c r="Q7424">
        <v>7</v>
      </c>
      <c r="R7424" t="s">
        <v>40</v>
      </c>
      <c r="S7424" t="s">
        <v>63</v>
      </c>
      <c r="T7424">
        <v>80295</v>
      </c>
      <c r="U7424" s="1">
        <v>45362</v>
      </c>
      <c r="V7424" t="s">
        <v>72</v>
      </c>
      <c r="W7424">
        <v>650272</v>
      </c>
      <c r="X7424" t="s">
        <v>29441</v>
      </c>
      <c r="Y7424">
        <v>265</v>
      </c>
      <c r="Z7424">
        <v>2641</v>
      </c>
      <c r="AA7424">
        <v>6</v>
      </c>
      <c r="AB7424">
        <v>6338.4000000000015</v>
      </c>
      <c r="AC7424">
        <f>Table1_1[[#This Row],[Price]]*Table1_1[[#This Row],[Quantity]]</f>
        <v>15846</v>
      </c>
    </row>
    <row r="7425" spans="1:29" x14ac:dyDescent="0.3">
      <c r="A7425" t="s">
        <v>28</v>
      </c>
      <c r="B7425" t="s">
        <v>29</v>
      </c>
      <c r="C7425" t="s">
        <v>148</v>
      </c>
      <c r="D7425" t="s">
        <v>546</v>
      </c>
      <c r="E7425" t="s">
        <v>46</v>
      </c>
      <c r="F7425" t="s">
        <v>33</v>
      </c>
      <c r="G7425">
        <v>78</v>
      </c>
      <c r="H7425">
        <v>420244</v>
      </c>
      <c r="I7425" t="s">
        <v>58</v>
      </c>
      <c r="J7425" s="3">
        <v>43874</v>
      </c>
      <c r="K7425">
        <v>800</v>
      </c>
      <c r="L7425" t="s">
        <v>29443</v>
      </c>
      <c r="M7425" t="s">
        <v>263</v>
      </c>
      <c r="N7425" t="s">
        <v>29444</v>
      </c>
      <c r="O7425" t="s">
        <v>29445</v>
      </c>
      <c r="P7425" t="s">
        <v>51</v>
      </c>
      <c r="Q7425">
        <v>9</v>
      </c>
      <c r="R7425" t="s">
        <v>40</v>
      </c>
      <c r="S7425" t="s">
        <v>118</v>
      </c>
      <c r="T7425">
        <v>64895</v>
      </c>
      <c r="U7425" s="1">
        <v>45497</v>
      </c>
      <c r="V7425" t="s">
        <v>126</v>
      </c>
      <c r="W7425">
        <v>268934</v>
      </c>
      <c r="X7425" t="s">
        <v>29446</v>
      </c>
      <c r="Y7425">
        <v>251</v>
      </c>
      <c r="Z7425">
        <v>851</v>
      </c>
      <c r="AA7425">
        <v>2</v>
      </c>
      <c r="AB7425">
        <v>680.80000000000007</v>
      </c>
      <c r="AC7425">
        <f>Table1_1[[#This Row],[Price]]*Table1_1[[#This Row],[Quantity]]</f>
        <v>1702</v>
      </c>
    </row>
    <row r="7426" spans="1:29" x14ac:dyDescent="0.3">
      <c r="A7426" t="s">
        <v>28</v>
      </c>
      <c r="B7426" t="s">
        <v>29</v>
      </c>
      <c r="C7426" t="s">
        <v>66</v>
      </c>
      <c r="D7426" t="s">
        <v>149</v>
      </c>
      <c r="E7426" t="s">
        <v>56</v>
      </c>
      <c r="F7426" t="s">
        <v>106</v>
      </c>
      <c r="G7426">
        <v>99</v>
      </c>
      <c r="H7426">
        <v>409534</v>
      </c>
      <c r="I7426" t="s">
        <v>34</v>
      </c>
      <c r="J7426" s="3">
        <v>44427</v>
      </c>
      <c r="K7426">
        <v>1000</v>
      </c>
      <c r="L7426" t="s">
        <v>29447</v>
      </c>
      <c r="M7426" t="s">
        <v>1409</v>
      </c>
      <c r="N7426" t="s">
        <v>29448</v>
      </c>
      <c r="O7426" t="s">
        <v>29449</v>
      </c>
      <c r="P7426" t="s">
        <v>39</v>
      </c>
      <c r="Q7426">
        <v>11</v>
      </c>
      <c r="R7426" t="s">
        <v>88</v>
      </c>
      <c r="S7426" t="s">
        <v>63</v>
      </c>
      <c r="T7426">
        <v>31289</v>
      </c>
      <c r="U7426" s="1">
        <v>45486</v>
      </c>
      <c r="V7426" t="s">
        <v>126</v>
      </c>
      <c r="W7426">
        <v>293881</v>
      </c>
      <c r="X7426" t="s">
        <v>29450</v>
      </c>
      <c r="Y7426">
        <v>794</v>
      </c>
      <c r="Z7426">
        <v>2514</v>
      </c>
      <c r="AA7426">
        <v>4</v>
      </c>
      <c r="AB7426">
        <v>4022.4</v>
      </c>
      <c r="AC7426">
        <f>Table1_1[[#This Row],[Price]]*Table1_1[[#This Row],[Quantity]]</f>
        <v>10056</v>
      </c>
    </row>
    <row r="7427" spans="1:29" x14ac:dyDescent="0.3">
      <c r="A7427" t="s">
        <v>28</v>
      </c>
      <c r="B7427" t="s">
        <v>29</v>
      </c>
      <c r="C7427" t="s">
        <v>91</v>
      </c>
      <c r="D7427" t="s">
        <v>467</v>
      </c>
      <c r="E7427" t="s">
        <v>56</v>
      </c>
      <c r="F7427" t="s">
        <v>150</v>
      </c>
      <c r="G7427">
        <v>79</v>
      </c>
      <c r="H7427">
        <v>401369</v>
      </c>
      <c r="I7427" t="s">
        <v>34</v>
      </c>
      <c r="J7427" s="3">
        <v>44984</v>
      </c>
      <c r="K7427">
        <v>1200</v>
      </c>
      <c r="L7427" t="s">
        <v>29451</v>
      </c>
      <c r="M7427" t="s">
        <v>1017</v>
      </c>
      <c r="N7427" t="s">
        <v>29452</v>
      </c>
      <c r="O7427" t="s">
        <v>29453</v>
      </c>
      <c r="P7427" t="s">
        <v>71</v>
      </c>
      <c r="Q7427">
        <v>11</v>
      </c>
      <c r="R7427" t="s">
        <v>88</v>
      </c>
      <c r="S7427" t="s">
        <v>118</v>
      </c>
      <c r="T7427">
        <v>50431</v>
      </c>
      <c r="U7427" s="1">
        <v>45461</v>
      </c>
      <c r="V7427" t="s">
        <v>52</v>
      </c>
      <c r="W7427">
        <v>139389</v>
      </c>
      <c r="X7427" t="s">
        <v>29454</v>
      </c>
      <c r="Y7427">
        <v>873</v>
      </c>
      <c r="Z7427">
        <v>951</v>
      </c>
      <c r="AA7427">
        <v>3</v>
      </c>
      <c r="AB7427">
        <v>1141.2</v>
      </c>
      <c r="AC7427">
        <f>Table1_1[[#This Row],[Price]]*Table1_1[[#This Row],[Quantity]]</f>
        <v>2853</v>
      </c>
    </row>
    <row r="7428" spans="1:29" x14ac:dyDescent="0.3">
      <c r="A7428" t="s">
        <v>28</v>
      </c>
      <c r="B7428" t="s">
        <v>29</v>
      </c>
      <c r="C7428" t="s">
        <v>91</v>
      </c>
      <c r="D7428" t="s">
        <v>237</v>
      </c>
      <c r="E7428" t="s">
        <v>46</v>
      </c>
      <c r="F7428" t="s">
        <v>47</v>
      </c>
      <c r="G7428">
        <v>43</v>
      </c>
      <c r="H7428">
        <v>418658</v>
      </c>
      <c r="I7428" t="s">
        <v>58</v>
      </c>
      <c r="J7428" s="3">
        <v>44342</v>
      </c>
      <c r="K7428">
        <v>1300</v>
      </c>
      <c r="L7428" t="s">
        <v>21205</v>
      </c>
      <c r="M7428" t="s">
        <v>351</v>
      </c>
      <c r="N7428" t="s">
        <v>29455</v>
      </c>
      <c r="O7428" t="s">
        <v>29456</v>
      </c>
      <c r="P7428" t="s">
        <v>87</v>
      </c>
      <c r="Q7428">
        <v>14</v>
      </c>
      <c r="R7428" t="s">
        <v>40</v>
      </c>
      <c r="S7428" t="s">
        <v>41</v>
      </c>
      <c r="T7428">
        <v>78262</v>
      </c>
      <c r="U7428" s="1">
        <v>45525</v>
      </c>
      <c r="V7428" t="s">
        <v>64</v>
      </c>
      <c r="W7428">
        <v>868671</v>
      </c>
      <c r="X7428" t="s">
        <v>29457</v>
      </c>
      <c r="Y7428">
        <v>966</v>
      </c>
      <c r="Z7428">
        <v>1999</v>
      </c>
      <c r="AA7428">
        <v>1</v>
      </c>
      <c r="AB7428">
        <v>799.6</v>
      </c>
      <c r="AC7428">
        <f>Table1_1[[#This Row],[Price]]*Table1_1[[#This Row],[Quantity]]</f>
        <v>1999</v>
      </c>
    </row>
    <row r="7429" spans="1:29" x14ac:dyDescent="0.3">
      <c r="A7429" t="s">
        <v>28</v>
      </c>
      <c r="B7429" t="s">
        <v>29</v>
      </c>
      <c r="C7429" t="s">
        <v>44</v>
      </c>
      <c r="D7429" t="s">
        <v>182</v>
      </c>
      <c r="E7429" t="s">
        <v>46</v>
      </c>
      <c r="F7429" t="s">
        <v>135</v>
      </c>
      <c r="G7429">
        <v>75</v>
      </c>
      <c r="H7429">
        <v>400804</v>
      </c>
      <c r="I7429" t="s">
        <v>34</v>
      </c>
      <c r="J7429" s="3">
        <v>45105</v>
      </c>
      <c r="K7429">
        <v>800</v>
      </c>
      <c r="L7429" t="s">
        <v>29458</v>
      </c>
      <c r="M7429" t="s">
        <v>351</v>
      </c>
      <c r="N7429" t="s">
        <v>29459</v>
      </c>
      <c r="O7429" t="s">
        <v>29460</v>
      </c>
      <c r="P7429" t="s">
        <v>51</v>
      </c>
      <c r="Q7429">
        <v>10</v>
      </c>
      <c r="R7429" t="s">
        <v>40</v>
      </c>
      <c r="S7429" t="s">
        <v>79</v>
      </c>
      <c r="T7429">
        <v>38726</v>
      </c>
      <c r="U7429" s="1">
        <v>45561</v>
      </c>
      <c r="V7429" t="s">
        <v>180</v>
      </c>
      <c r="W7429">
        <v>927900</v>
      </c>
      <c r="X7429" t="s">
        <v>29461</v>
      </c>
      <c r="Y7429">
        <v>919</v>
      </c>
      <c r="Z7429">
        <v>2548</v>
      </c>
      <c r="AA7429">
        <v>2</v>
      </c>
      <c r="AB7429">
        <v>2038.4</v>
      </c>
      <c r="AC7429">
        <f>Table1_1[[#This Row],[Price]]*Table1_1[[#This Row],[Quantity]]</f>
        <v>5096</v>
      </c>
    </row>
    <row r="7430" spans="1:29" x14ac:dyDescent="0.3">
      <c r="A7430" t="s">
        <v>28</v>
      </c>
      <c r="B7430" t="s">
        <v>29</v>
      </c>
      <c r="C7430" t="s">
        <v>148</v>
      </c>
      <c r="D7430" t="s">
        <v>291</v>
      </c>
      <c r="E7430" t="s">
        <v>56</v>
      </c>
      <c r="F7430" t="s">
        <v>113</v>
      </c>
      <c r="G7430">
        <v>92</v>
      </c>
      <c r="H7430">
        <v>409255</v>
      </c>
      <c r="I7430" t="s">
        <v>34</v>
      </c>
      <c r="J7430" s="3">
        <v>44332</v>
      </c>
      <c r="K7430">
        <v>800</v>
      </c>
      <c r="L7430" t="s">
        <v>29462</v>
      </c>
      <c r="M7430" t="s">
        <v>263</v>
      </c>
      <c r="N7430" t="s">
        <v>29463</v>
      </c>
      <c r="O7430" t="s">
        <v>29464</v>
      </c>
      <c r="P7430" t="s">
        <v>87</v>
      </c>
      <c r="Q7430">
        <v>5</v>
      </c>
      <c r="R7430" t="s">
        <v>88</v>
      </c>
      <c r="S7430" t="s">
        <v>41</v>
      </c>
      <c r="T7430">
        <v>92941</v>
      </c>
      <c r="U7430" s="1">
        <v>45370</v>
      </c>
      <c r="V7430" t="s">
        <v>72</v>
      </c>
      <c r="W7430">
        <v>907991</v>
      </c>
      <c r="X7430" t="s">
        <v>14398</v>
      </c>
      <c r="Y7430">
        <v>508</v>
      </c>
      <c r="Z7430">
        <v>510</v>
      </c>
      <c r="AA7430">
        <v>1</v>
      </c>
      <c r="AB7430">
        <v>204</v>
      </c>
      <c r="AC7430">
        <f>Table1_1[[#This Row],[Price]]*Table1_1[[#This Row],[Quantity]]</f>
        <v>510</v>
      </c>
    </row>
    <row r="7431" spans="1:29" x14ac:dyDescent="0.3">
      <c r="A7431" t="s">
        <v>28</v>
      </c>
      <c r="B7431" t="s">
        <v>29</v>
      </c>
      <c r="C7431" t="s">
        <v>91</v>
      </c>
      <c r="D7431" t="s">
        <v>616</v>
      </c>
      <c r="E7431" t="s">
        <v>46</v>
      </c>
      <c r="F7431" t="s">
        <v>57</v>
      </c>
      <c r="G7431">
        <v>94</v>
      </c>
      <c r="H7431">
        <v>437476</v>
      </c>
      <c r="I7431" t="s">
        <v>58</v>
      </c>
      <c r="J7431" s="3">
        <v>44538</v>
      </c>
      <c r="K7431">
        <v>950</v>
      </c>
      <c r="L7431" t="s">
        <v>29465</v>
      </c>
      <c r="M7431" t="s">
        <v>49</v>
      </c>
      <c r="N7431" t="s">
        <v>29466</v>
      </c>
      <c r="O7431" t="s">
        <v>29467</v>
      </c>
      <c r="P7431" t="s">
        <v>87</v>
      </c>
      <c r="Q7431">
        <v>15</v>
      </c>
      <c r="R7431" t="s">
        <v>88</v>
      </c>
      <c r="S7431" t="s">
        <v>79</v>
      </c>
      <c r="T7431">
        <v>20322</v>
      </c>
      <c r="U7431" s="1">
        <v>45569</v>
      </c>
      <c r="V7431" t="s">
        <v>155</v>
      </c>
      <c r="W7431">
        <v>355556</v>
      </c>
      <c r="X7431" t="s">
        <v>19611</v>
      </c>
      <c r="Y7431">
        <v>637</v>
      </c>
      <c r="Z7431">
        <v>1957</v>
      </c>
      <c r="AA7431">
        <v>3</v>
      </c>
      <c r="AB7431">
        <v>2348.4</v>
      </c>
      <c r="AC7431">
        <f>Table1_1[[#This Row],[Price]]*Table1_1[[#This Row],[Quantity]]</f>
        <v>5871</v>
      </c>
    </row>
    <row r="7432" spans="1:29" x14ac:dyDescent="0.3">
      <c r="A7432" t="s">
        <v>28</v>
      </c>
      <c r="B7432" t="s">
        <v>29</v>
      </c>
      <c r="C7432" t="s">
        <v>148</v>
      </c>
      <c r="D7432" t="s">
        <v>45</v>
      </c>
      <c r="E7432" t="s">
        <v>32</v>
      </c>
      <c r="F7432" t="s">
        <v>57</v>
      </c>
      <c r="G7432">
        <v>50</v>
      </c>
      <c r="H7432">
        <v>412098</v>
      </c>
      <c r="I7432" t="s">
        <v>34</v>
      </c>
      <c r="J7432" s="3">
        <v>45240</v>
      </c>
      <c r="K7432">
        <v>1400</v>
      </c>
      <c r="L7432" t="s">
        <v>29468</v>
      </c>
      <c r="M7432" t="s">
        <v>250</v>
      </c>
      <c r="N7432" t="s">
        <v>29469</v>
      </c>
      <c r="O7432" t="s">
        <v>29470</v>
      </c>
      <c r="P7432" t="s">
        <v>71</v>
      </c>
      <c r="Q7432">
        <v>8</v>
      </c>
      <c r="R7432" t="s">
        <v>40</v>
      </c>
      <c r="S7432" t="s">
        <v>118</v>
      </c>
      <c r="T7432">
        <v>70984</v>
      </c>
      <c r="U7432" s="1">
        <v>45472</v>
      </c>
      <c r="V7432" t="s">
        <v>52</v>
      </c>
      <c r="W7432">
        <v>626422</v>
      </c>
      <c r="X7432" t="s">
        <v>29471</v>
      </c>
      <c r="Y7432">
        <v>705</v>
      </c>
      <c r="Z7432">
        <v>2013</v>
      </c>
      <c r="AA7432">
        <v>5</v>
      </c>
      <c r="AB7432">
        <v>4026</v>
      </c>
      <c r="AC7432">
        <f>Table1_1[[#This Row],[Price]]*Table1_1[[#This Row],[Quantity]]</f>
        <v>10065</v>
      </c>
    </row>
    <row r="7433" spans="1:29" x14ac:dyDescent="0.3">
      <c r="A7433" t="s">
        <v>28</v>
      </c>
      <c r="B7433" t="s">
        <v>29</v>
      </c>
      <c r="C7433" t="s">
        <v>54</v>
      </c>
      <c r="D7433" t="s">
        <v>511</v>
      </c>
      <c r="E7433" t="s">
        <v>56</v>
      </c>
      <c r="F7433" t="s">
        <v>175</v>
      </c>
      <c r="G7433">
        <v>26</v>
      </c>
      <c r="H7433">
        <v>426785</v>
      </c>
      <c r="I7433" t="s">
        <v>34</v>
      </c>
      <c r="J7433" s="3">
        <v>44025</v>
      </c>
      <c r="K7433">
        <v>800</v>
      </c>
      <c r="L7433" t="s">
        <v>29472</v>
      </c>
      <c r="M7433" t="s">
        <v>177</v>
      </c>
      <c r="N7433" t="s">
        <v>29473</v>
      </c>
      <c r="O7433" t="s">
        <v>29474</v>
      </c>
      <c r="P7433" t="s">
        <v>51</v>
      </c>
      <c r="Q7433">
        <v>11</v>
      </c>
      <c r="R7433" t="s">
        <v>88</v>
      </c>
      <c r="S7433" t="s">
        <v>41</v>
      </c>
      <c r="T7433">
        <v>96610</v>
      </c>
      <c r="U7433" s="1">
        <v>45314</v>
      </c>
      <c r="V7433" t="s">
        <v>111</v>
      </c>
      <c r="W7433">
        <v>164075</v>
      </c>
      <c r="X7433" t="s">
        <v>29475</v>
      </c>
      <c r="Y7433">
        <v>244</v>
      </c>
      <c r="Z7433">
        <v>1727</v>
      </c>
      <c r="AA7433">
        <v>5</v>
      </c>
      <c r="AB7433">
        <v>3454</v>
      </c>
      <c r="AC7433">
        <f>Table1_1[[#This Row],[Price]]*Table1_1[[#This Row],[Quantity]]</f>
        <v>8635</v>
      </c>
    </row>
    <row r="7434" spans="1:29" x14ac:dyDescent="0.3">
      <c r="A7434" t="s">
        <v>28</v>
      </c>
      <c r="B7434" t="s">
        <v>29</v>
      </c>
      <c r="C7434" t="s">
        <v>44</v>
      </c>
      <c r="D7434" t="s">
        <v>74</v>
      </c>
      <c r="E7434" t="s">
        <v>56</v>
      </c>
      <c r="F7434" t="s">
        <v>83</v>
      </c>
      <c r="G7434">
        <v>71</v>
      </c>
      <c r="H7434">
        <v>401612</v>
      </c>
      <c r="I7434" t="s">
        <v>58</v>
      </c>
      <c r="J7434" s="3">
        <v>45282</v>
      </c>
      <c r="K7434">
        <v>1100</v>
      </c>
      <c r="L7434" t="s">
        <v>29476</v>
      </c>
      <c r="M7434" t="s">
        <v>1409</v>
      </c>
      <c r="N7434" t="s">
        <v>29477</v>
      </c>
      <c r="O7434" t="s">
        <v>29478</v>
      </c>
      <c r="P7434" t="s">
        <v>71</v>
      </c>
      <c r="Q7434">
        <v>20</v>
      </c>
      <c r="R7434" t="s">
        <v>88</v>
      </c>
      <c r="S7434" t="s">
        <v>118</v>
      </c>
      <c r="T7434">
        <v>52344</v>
      </c>
      <c r="U7434" s="1">
        <v>45482</v>
      </c>
      <c r="V7434" t="s">
        <v>126</v>
      </c>
      <c r="W7434">
        <v>232568</v>
      </c>
      <c r="X7434" t="s">
        <v>29479</v>
      </c>
      <c r="Y7434">
        <v>364</v>
      </c>
      <c r="Z7434">
        <v>1003</v>
      </c>
      <c r="AA7434">
        <v>7</v>
      </c>
      <c r="AB7434">
        <v>2808.4</v>
      </c>
      <c r="AC7434">
        <f>Table1_1[[#This Row],[Price]]*Table1_1[[#This Row],[Quantity]]</f>
        <v>7021</v>
      </c>
    </row>
    <row r="7435" spans="1:29" x14ac:dyDescent="0.3">
      <c r="A7435" t="s">
        <v>28</v>
      </c>
      <c r="B7435" t="s">
        <v>29</v>
      </c>
      <c r="C7435" t="s">
        <v>44</v>
      </c>
      <c r="D7435" t="s">
        <v>291</v>
      </c>
      <c r="E7435" t="s">
        <v>32</v>
      </c>
      <c r="F7435" t="s">
        <v>150</v>
      </c>
      <c r="G7435">
        <v>40</v>
      </c>
      <c r="H7435">
        <v>426805</v>
      </c>
      <c r="I7435" t="s">
        <v>34</v>
      </c>
      <c r="J7435" s="3">
        <v>43868</v>
      </c>
      <c r="K7435">
        <v>1100</v>
      </c>
      <c r="L7435" t="s">
        <v>21246</v>
      </c>
      <c r="M7435" t="s">
        <v>334</v>
      </c>
      <c r="N7435" t="s">
        <v>29480</v>
      </c>
      <c r="O7435" t="s">
        <v>29481</v>
      </c>
      <c r="P7435" t="s">
        <v>87</v>
      </c>
      <c r="Q7435">
        <v>7</v>
      </c>
      <c r="R7435" t="s">
        <v>40</v>
      </c>
      <c r="S7435" t="s">
        <v>118</v>
      </c>
      <c r="T7435">
        <v>62961</v>
      </c>
      <c r="U7435" s="1">
        <v>45361</v>
      </c>
      <c r="V7435" t="s">
        <v>72</v>
      </c>
      <c r="W7435">
        <v>974472</v>
      </c>
      <c r="X7435" t="s">
        <v>29482</v>
      </c>
      <c r="Y7435">
        <v>878</v>
      </c>
      <c r="Z7435">
        <v>1120</v>
      </c>
      <c r="AA7435">
        <v>1</v>
      </c>
      <c r="AB7435">
        <v>448</v>
      </c>
      <c r="AC7435">
        <f>Table1_1[[#This Row],[Price]]*Table1_1[[#This Row],[Quantity]]</f>
        <v>1120</v>
      </c>
    </row>
    <row r="7436" spans="1:29" x14ac:dyDescent="0.3">
      <c r="A7436" t="s">
        <v>28</v>
      </c>
      <c r="B7436" t="s">
        <v>29</v>
      </c>
      <c r="C7436" t="s">
        <v>148</v>
      </c>
      <c r="D7436" t="s">
        <v>220</v>
      </c>
      <c r="E7436" t="s">
        <v>56</v>
      </c>
      <c r="F7436" t="s">
        <v>150</v>
      </c>
      <c r="G7436">
        <v>6</v>
      </c>
      <c r="H7436">
        <v>434493</v>
      </c>
      <c r="I7436" t="s">
        <v>34</v>
      </c>
      <c r="J7436" s="3">
        <v>43966</v>
      </c>
      <c r="K7436">
        <v>1000</v>
      </c>
      <c r="L7436" t="s">
        <v>19770</v>
      </c>
      <c r="M7436" t="s">
        <v>308</v>
      </c>
      <c r="N7436" t="s">
        <v>29483</v>
      </c>
      <c r="O7436" t="s">
        <v>29484</v>
      </c>
      <c r="P7436" t="s">
        <v>39</v>
      </c>
      <c r="Q7436">
        <v>16</v>
      </c>
      <c r="R7436" t="s">
        <v>40</v>
      </c>
      <c r="S7436" t="s">
        <v>41</v>
      </c>
      <c r="T7436">
        <v>19491</v>
      </c>
      <c r="U7436" s="1">
        <v>45372</v>
      </c>
      <c r="V7436" t="s">
        <v>72</v>
      </c>
      <c r="W7436">
        <v>834045</v>
      </c>
      <c r="X7436" t="s">
        <v>29485</v>
      </c>
      <c r="Y7436">
        <v>445</v>
      </c>
      <c r="Z7436">
        <v>1073</v>
      </c>
      <c r="AA7436">
        <v>3</v>
      </c>
      <c r="AB7436">
        <v>1287.6000000000001</v>
      </c>
      <c r="AC7436">
        <f>Table1_1[[#This Row],[Price]]*Table1_1[[#This Row],[Quantity]]</f>
        <v>3219</v>
      </c>
    </row>
    <row r="7437" spans="1:29" x14ac:dyDescent="0.3">
      <c r="A7437" t="s">
        <v>28</v>
      </c>
      <c r="B7437" t="s">
        <v>29</v>
      </c>
      <c r="C7437" t="s">
        <v>54</v>
      </c>
      <c r="D7437" t="s">
        <v>182</v>
      </c>
      <c r="E7437" t="s">
        <v>56</v>
      </c>
      <c r="F7437" t="s">
        <v>113</v>
      </c>
      <c r="G7437">
        <v>13</v>
      </c>
      <c r="H7437">
        <v>434486</v>
      </c>
      <c r="I7437" t="s">
        <v>58</v>
      </c>
      <c r="J7437" s="3">
        <v>44232</v>
      </c>
      <c r="K7437">
        <v>950</v>
      </c>
      <c r="L7437" t="s">
        <v>29486</v>
      </c>
      <c r="M7437" t="s">
        <v>680</v>
      </c>
      <c r="N7437" t="s">
        <v>29487</v>
      </c>
      <c r="O7437" t="s">
        <v>29488</v>
      </c>
      <c r="P7437" t="s">
        <v>39</v>
      </c>
      <c r="Q7437">
        <v>16</v>
      </c>
      <c r="R7437" t="s">
        <v>40</v>
      </c>
      <c r="S7437" t="s">
        <v>79</v>
      </c>
      <c r="T7437">
        <v>13150</v>
      </c>
      <c r="U7437" s="1">
        <v>45502</v>
      </c>
      <c r="V7437" t="s">
        <v>126</v>
      </c>
      <c r="W7437">
        <v>415331</v>
      </c>
      <c r="X7437" t="s">
        <v>29489</v>
      </c>
      <c r="Y7437">
        <v>834</v>
      </c>
      <c r="Z7437">
        <v>600</v>
      </c>
      <c r="AA7437">
        <v>5</v>
      </c>
      <c r="AB7437">
        <v>1200</v>
      </c>
      <c r="AC7437">
        <f>Table1_1[[#This Row],[Price]]*Table1_1[[#This Row],[Quantity]]</f>
        <v>3000</v>
      </c>
    </row>
    <row r="7438" spans="1:29" x14ac:dyDescent="0.3">
      <c r="A7438" t="s">
        <v>28</v>
      </c>
      <c r="B7438" t="s">
        <v>29</v>
      </c>
      <c r="C7438" t="s">
        <v>193</v>
      </c>
      <c r="D7438" t="s">
        <v>142</v>
      </c>
      <c r="E7438" t="s">
        <v>56</v>
      </c>
      <c r="F7438" t="s">
        <v>99</v>
      </c>
      <c r="G7438">
        <v>79</v>
      </c>
      <c r="H7438">
        <v>404997</v>
      </c>
      <c r="I7438" t="s">
        <v>58</v>
      </c>
      <c r="J7438" s="3">
        <v>44510</v>
      </c>
      <c r="K7438">
        <v>1300</v>
      </c>
      <c r="L7438" t="s">
        <v>29490</v>
      </c>
      <c r="M7438" t="s">
        <v>428</v>
      </c>
      <c r="N7438" t="s">
        <v>29491</v>
      </c>
      <c r="O7438" t="s">
        <v>29492</v>
      </c>
      <c r="P7438" t="s">
        <v>71</v>
      </c>
      <c r="Q7438">
        <v>11</v>
      </c>
      <c r="R7438" t="s">
        <v>88</v>
      </c>
      <c r="S7438" t="s">
        <v>79</v>
      </c>
      <c r="T7438">
        <v>58624</v>
      </c>
      <c r="U7438" s="1">
        <v>45551</v>
      </c>
      <c r="V7438" t="s">
        <v>180</v>
      </c>
      <c r="W7438">
        <v>957360</v>
      </c>
      <c r="X7438" t="s">
        <v>29493</v>
      </c>
      <c r="Y7438">
        <v>407</v>
      </c>
      <c r="Z7438">
        <v>1826</v>
      </c>
      <c r="AA7438">
        <v>4</v>
      </c>
      <c r="AB7438">
        <v>2921.6000000000004</v>
      </c>
      <c r="AC7438">
        <f>Table1_1[[#This Row],[Price]]*Table1_1[[#This Row],[Quantity]]</f>
        <v>7304</v>
      </c>
    </row>
    <row r="7439" spans="1:29" x14ac:dyDescent="0.3">
      <c r="A7439" t="s">
        <v>28</v>
      </c>
      <c r="B7439" t="s">
        <v>29</v>
      </c>
      <c r="C7439" t="s">
        <v>157</v>
      </c>
      <c r="D7439" t="s">
        <v>421</v>
      </c>
      <c r="E7439" t="s">
        <v>46</v>
      </c>
      <c r="F7439" t="s">
        <v>150</v>
      </c>
      <c r="G7439">
        <v>39</v>
      </c>
      <c r="H7439">
        <v>429599</v>
      </c>
      <c r="I7439" t="s">
        <v>34</v>
      </c>
      <c r="J7439" s="3">
        <v>44419</v>
      </c>
      <c r="K7439">
        <v>1400</v>
      </c>
      <c r="L7439" t="s">
        <v>29494</v>
      </c>
      <c r="M7439" t="s">
        <v>1483</v>
      </c>
      <c r="N7439" t="s">
        <v>29495</v>
      </c>
      <c r="O7439" t="s">
        <v>29496</v>
      </c>
      <c r="P7439" t="s">
        <v>71</v>
      </c>
      <c r="Q7439">
        <v>13</v>
      </c>
      <c r="R7439" t="s">
        <v>88</v>
      </c>
      <c r="S7439" t="s">
        <v>41</v>
      </c>
      <c r="T7439">
        <v>79269</v>
      </c>
      <c r="U7439" s="1">
        <v>45550</v>
      </c>
      <c r="V7439" t="s">
        <v>180</v>
      </c>
      <c r="W7439">
        <v>681801</v>
      </c>
      <c r="X7439" t="s">
        <v>29497</v>
      </c>
      <c r="Y7439">
        <v>215</v>
      </c>
      <c r="Z7439">
        <v>2726</v>
      </c>
      <c r="AA7439">
        <v>6</v>
      </c>
      <c r="AB7439">
        <v>6542.4000000000015</v>
      </c>
      <c r="AC7439">
        <f>Table1_1[[#This Row],[Price]]*Table1_1[[#This Row],[Quantity]]</f>
        <v>16356</v>
      </c>
    </row>
    <row r="7440" spans="1:29" x14ac:dyDescent="0.3">
      <c r="A7440" t="s">
        <v>28</v>
      </c>
      <c r="B7440" t="s">
        <v>29</v>
      </c>
      <c r="C7440" t="s">
        <v>30</v>
      </c>
      <c r="D7440" t="s">
        <v>45</v>
      </c>
      <c r="E7440" t="s">
        <v>46</v>
      </c>
      <c r="F7440" t="s">
        <v>355</v>
      </c>
      <c r="G7440">
        <v>19</v>
      </c>
      <c r="H7440">
        <v>426304</v>
      </c>
      <c r="I7440" t="s">
        <v>58</v>
      </c>
      <c r="J7440" s="3">
        <v>44045</v>
      </c>
      <c r="K7440">
        <v>1200</v>
      </c>
      <c r="L7440" t="s">
        <v>29499</v>
      </c>
      <c r="M7440" t="s">
        <v>818</v>
      </c>
      <c r="N7440" t="s">
        <v>29500</v>
      </c>
      <c r="O7440" t="s">
        <v>29501</v>
      </c>
      <c r="P7440" t="s">
        <v>51</v>
      </c>
      <c r="Q7440">
        <v>12</v>
      </c>
      <c r="R7440" t="s">
        <v>40</v>
      </c>
      <c r="S7440" t="s">
        <v>41</v>
      </c>
      <c r="T7440">
        <v>42087</v>
      </c>
      <c r="U7440" s="1">
        <v>45571</v>
      </c>
      <c r="V7440" t="s">
        <v>155</v>
      </c>
      <c r="W7440">
        <v>154111</v>
      </c>
      <c r="X7440" t="s">
        <v>29502</v>
      </c>
      <c r="Y7440">
        <v>661</v>
      </c>
      <c r="Z7440">
        <v>1838</v>
      </c>
      <c r="AA7440">
        <v>8</v>
      </c>
      <c r="AB7440">
        <v>5881.6</v>
      </c>
      <c r="AC7440">
        <f>Table1_1[[#This Row],[Price]]*Table1_1[[#This Row],[Quantity]]</f>
        <v>14704</v>
      </c>
    </row>
    <row r="7441" spans="1:29" x14ac:dyDescent="0.3">
      <c r="A7441" t="s">
        <v>28</v>
      </c>
      <c r="B7441" t="s">
        <v>29</v>
      </c>
      <c r="C7441" t="s">
        <v>44</v>
      </c>
      <c r="D7441" t="s">
        <v>560</v>
      </c>
      <c r="E7441" t="s">
        <v>46</v>
      </c>
      <c r="F7441" t="s">
        <v>99</v>
      </c>
      <c r="G7441">
        <v>65</v>
      </c>
      <c r="H7441">
        <v>436641</v>
      </c>
      <c r="I7441" t="s">
        <v>34</v>
      </c>
      <c r="J7441" s="3">
        <v>44608</v>
      </c>
      <c r="K7441">
        <v>1000</v>
      </c>
      <c r="L7441" t="s">
        <v>29503</v>
      </c>
      <c r="M7441" t="s">
        <v>239</v>
      </c>
      <c r="N7441" t="s">
        <v>29504</v>
      </c>
      <c r="O7441" t="s">
        <v>29505</v>
      </c>
      <c r="P7441" t="s">
        <v>71</v>
      </c>
      <c r="Q7441">
        <v>11</v>
      </c>
      <c r="R7441" t="s">
        <v>40</v>
      </c>
      <c r="S7441" t="s">
        <v>63</v>
      </c>
      <c r="T7441">
        <v>51912</v>
      </c>
      <c r="U7441" s="1">
        <v>45521</v>
      </c>
      <c r="V7441" t="s">
        <v>64</v>
      </c>
      <c r="W7441">
        <v>674872</v>
      </c>
      <c r="X7441" t="s">
        <v>29506</v>
      </c>
      <c r="Y7441">
        <v>283</v>
      </c>
      <c r="Z7441">
        <v>1153</v>
      </c>
      <c r="AA7441">
        <v>6</v>
      </c>
      <c r="AB7441">
        <v>2767.2000000000003</v>
      </c>
      <c r="AC7441">
        <f>Table1_1[[#This Row],[Price]]*Table1_1[[#This Row],[Quantity]]</f>
        <v>6918</v>
      </c>
    </row>
    <row r="7442" spans="1:29" x14ac:dyDescent="0.3">
      <c r="A7442" t="s">
        <v>28</v>
      </c>
      <c r="B7442" t="s">
        <v>29</v>
      </c>
      <c r="C7442" t="s">
        <v>193</v>
      </c>
      <c r="D7442" t="s">
        <v>380</v>
      </c>
      <c r="E7442" t="s">
        <v>32</v>
      </c>
      <c r="F7442" t="s">
        <v>33</v>
      </c>
      <c r="G7442">
        <v>36</v>
      </c>
      <c r="H7442">
        <v>407521</v>
      </c>
      <c r="I7442" t="s">
        <v>58</v>
      </c>
      <c r="J7442" s="3">
        <v>44447</v>
      </c>
      <c r="K7442">
        <v>1000</v>
      </c>
      <c r="L7442" t="s">
        <v>29507</v>
      </c>
      <c r="M7442" t="s">
        <v>137</v>
      </c>
      <c r="N7442" t="s">
        <v>29508</v>
      </c>
      <c r="O7442" t="s">
        <v>29509</v>
      </c>
      <c r="P7442" t="s">
        <v>39</v>
      </c>
      <c r="Q7442">
        <v>3</v>
      </c>
      <c r="R7442" t="s">
        <v>40</v>
      </c>
      <c r="S7442" t="s">
        <v>63</v>
      </c>
      <c r="T7442">
        <v>73215</v>
      </c>
      <c r="U7442" s="1">
        <v>45434</v>
      </c>
      <c r="V7442" t="s">
        <v>140</v>
      </c>
      <c r="W7442">
        <v>341154</v>
      </c>
      <c r="X7442" t="s">
        <v>29510</v>
      </c>
      <c r="Y7442">
        <v>913</v>
      </c>
      <c r="Z7442">
        <v>511</v>
      </c>
      <c r="AA7442">
        <v>4</v>
      </c>
      <c r="AB7442">
        <v>817.6</v>
      </c>
      <c r="AC7442">
        <f>Table1_1[[#This Row],[Price]]*Table1_1[[#This Row],[Quantity]]</f>
        <v>2044</v>
      </c>
    </row>
    <row r="7443" spans="1:29" x14ac:dyDescent="0.3">
      <c r="A7443" t="s">
        <v>28</v>
      </c>
      <c r="B7443" t="s">
        <v>29</v>
      </c>
      <c r="C7443" t="s">
        <v>54</v>
      </c>
      <c r="D7443" t="s">
        <v>349</v>
      </c>
      <c r="E7443" t="s">
        <v>32</v>
      </c>
      <c r="F7443" t="s">
        <v>175</v>
      </c>
      <c r="G7443">
        <v>26</v>
      </c>
      <c r="H7443">
        <v>422369</v>
      </c>
      <c r="I7443" t="s">
        <v>34</v>
      </c>
      <c r="J7443" s="3">
        <v>44262</v>
      </c>
      <c r="K7443">
        <v>1200</v>
      </c>
      <c r="L7443" t="s">
        <v>29511</v>
      </c>
      <c r="M7443" t="s">
        <v>434</v>
      </c>
      <c r="N7443" t="s">
        <v>29512</v>
      </c>
      <c r="O7443" t="s">
        <v>29513</v>
      </c>
      <c r="P7443" t="s">
        <v>71</v>
      </c>
      <c r="Q7443">
        <v>9</v>
      </c>
      <c r="R7443" t="s">
        <v>88</v>
      </c>
      <c r="S7443" t="s">
        <v>63</v>
      </c>
      <c r="T7443">
        <v>50902</v>
      </c>
      <c r="U7443" s="1">
        <v>45345</v>
      </c>
      <c r="V7443" t="s">
        <v>119</v>
      </c>
      <c r="W7443">
        <v>604899</v>
      </c>
      <c r="X7443" t="s">
        <v>29514</v>
      </c>
      <c r="Y7443">
        <v>860</v>
      </c>
      <c r="Z7443">
        <v>734</v>
      </c>
      <c r="AA7443">
        <v>5</v>
      </c>
      <c r="AB7443">
        <v>1468</v>
      </c>
      <c r="AC7443">
        <f>Table1_1[[#This Row],[Price]]*Table1_1[[#This Row],[Quantity]]</f>
        <v>3670</v>
      </c>
    </row>
    <row r="7444" spans="1:29" x14ac:dyDescent="0.3">
      <c r="A7444" t="s">
        <v>28</v>
      </c>
      <c r="B7444" t="s">
        <v>29</v>
      </c>
      <c r="C7444" t="s">
        <v>157</v>
      </c>
      <c r="D7444" t="s">
        <v>134</v>
      </c>
      <c r="E7444" t="s">
        <v>56</v>
      </c>
      <c r="F7444" t="s">
        <v>83</v>
      </c>
      <c r="G7444">
        <v>83</v>
      </c>
      <c r="H7444">
        <v>403205</v>
      </c>
      <c r="I7444" t="s">
        <v>34</v>
      </c>
      <c r="J7444" s="3">
        <v>45315</v>
      </c>
      <c r="K7444">
        <v>1000</v>
      </c>
      <c r="L7444" t="s">
        <v>29515</v>
      </c>
      <c r="M7444" t="s">
        <v>239</v>
      </c>
      <c r="N7444" t="s">
        <v>29516</v>
      </c>
      <c r="O7444" t="s">
        <v>29517</v>
      </c>
      <c r="P7444" t="s">
        <v>39</v>
      </c>
      <c r="Q7444">
        <v>10</v>
      </c>
      <c r="R7444" t="s">
        <v>40</v>
      </c>
      <c r="S7444" t="s">
        <v>63</v>
      </c>
      <c r="T7444">
        <v>45379</v>
      </c>
      <c r="U7444" s="1">
        <v>45396</v>
      </c>
      <c r="V7444" t="s">
        <v>80</v>
      </c>
      <c r="W7444">
        <v>839785</v>
      </c>
      <c r="X7444" t="s">
        <v>29518</v>
      </c>
      <c r="Y7444">
        <v>682</v>
      </c>
      <c r="Z7444">
        <v>625</v>
      </c>
      <c r="AA7444">
        <v>1</v>
      </c>
      <c r="AB7444">
        <v>250</v>
      </c>
      <c r="AC7444">
        <f>Table1_1[[#This Row],[Price]]*Table1_1[[#This Row],[Quantity]]</f>
        <v>625</v>
      </c>
    </row>
    <row r="7445" spans="1:29" x14ac:dyDescent="0.3">
      <c r="A7445" t="s">
        <v>28</v>
      </c>
      <c r="B7445" t="s">
        <v>29</v>
      </c>
      <c r="C7445" t="s">
        <v>44</v>
      </c>
      <c r="D7445" t="s">
        <v>349</v>
      </c>
      <c r="E7445" t="s">
        <v>32</v>
      </c>
      <c r="F7445" t="s">
        <v>150</v>
      </c>
      <c r="G7445">
        <v>41</v>
      </c>
      <c r="H7445">
        <v>401987</v>
      </c>
      <c r="I7445" t="s">
        <v>58</v>
      </c>
      <c r="J7445" s="3">
        <v>45341</v>
      </c>
      <c r="K7445">
        <v>1400</v>
      </c>
      <c r="L7445" t="s">
        <v>29519</v>
      </c>
      <c r="M7445" t="s">
        <v>144</v>
      </c>
      <c r="N7445" t="s">
        <v>29520</v>
      </c>
      <c r="O7445" t="s">
        <v>29521</v>
      </c>
      <c r="P7445" t="s">
        <v>51</v>
      </c>
      <c r="Q7445">
        <v>9</v>
      </c>
      <c r="R7445" t="s">
        <v>88</v>
      </c>
      <c r="S7445" t="s">
        <v>79</v>
      </c>
      <c r="T7445">
        <v>47236</v>
      </c>
      <c r="U7445" s="1">
        <v>45476</v>
      </c>
      <c r="V7445" t="s">
        <v>126</v>
      </c>
      <c r="W7445">
        <v>752698</v>
      </c>
      <c r="X7445" t="s">
        <v>29522</v>
      </c>
      <c r="Y7445">
        <v>782</v>
      </c>
      <c r="Z7445">
        <v>2513</v>
      </c>
      <c r="AA7445">
        <v>3</v>
      </c>
      <c r="AB7445">
        <v>3015.6000000000004</v>
      </c>
      <c r="AC7445">
        <f>Table1_1[[#This Row],[Price]]*Table1_1[[#This Row],[Quantity]]</f>
        <v>7539</v>
      </c>
    </row>
    <row r="7446" spans="1:29" x14ac:dyDescent="0.3">
      <c r="A7446" t="s">
        <v>28</v>
      </c>
      <c r="B7446" t="s">
        <v>29</v>
      </c>
      <c r="C7446" t="s">
        <v>148</v>
      </c>
      <c r="D7446" t="s">
        <v>411</v>
      </c>
      <c r="E7446" t="s">
        <v>32</v>
      </c>
      <c r="F7446" t="s">
        <v>355</v>
      </c>
      <c r="G7446">
        <v>55</v>
      </c>
      <c r="H7446">
        <v>433948</v>
      </c>
      <c r="I7446" t="s">
        <v>34</v>
      </c>
      <c r="J7446" s="3">
        <v>43896</v>
      </c>
      <c r="K7446">
        <v>1300</v>
      </c>
      <c r="L7446" t="s">
        <v>29524</v>
      </c>
      <c r="M7446" t="s">
        <v>222</v>
      </c>
      <c r="N7446" t="s">
        <v>29525</v>
      </c>
      <c r="O7446">
        <v>4592661602</v>
      </c>
      <c r="P7446" t="s">
        <v>71</v>
      </c>
      <c r="Q7446">
        <v>8</v>
      </c>
      <c r="R7446" t="s">
        <v>40</v>
      </c>
      <c r="S7446" t="s">
        <v>41</v>
      </c>
      <c r="T7446">
        <v>56357</v>
      </c>
      <c r="U7446" s="1">
        <v>45489</v>
      </c>
      <c r="V7446" t="s">
        <v>126</v>
      </c>
      <c r="W7446">
        <v>185168</v>
      </c>
      <c r="X7446" t="s">
        <v>29526</v>
      </c>
      <c r="Y7446">
        <v>747</v>
      </c>
      <c r="Z7446">
        <v>1450</v>
      </c>
      <c r="AA7446">
        <v>1</v>
      </c>
      <c r="AB7446">
        <v>580</v>
      </c>
      <c r="AC7446">
        <f>Table1_1[[#This Row],[Price]]*Table1_1[[#This Row],[Quantity]]</f>
        <v>1450</v>
      </c>
    </row>
    <row r="7447" spans="1:29" x14ac:dyDescent="0.3">
      <c r="A7447" t="s">
        <v>28</v>
      </c>
      <c r="B7447" t="s">
        <v>29</v>
      </c>
      <c r="C7447" t="s">
        <v>54</v>
      </c>
      <c r="D7447" t="s">
        <v>349</v>
      </c>
      <c r="E7447" t="s">
        <v>56</v>
      </c>
      <c r="F7447" t="s">
        <v>355</v>
      </c>
      <c r="G7447">
        <v>26</v>
      </c>
      <c r="H7447">
        <v>400465</v>
      </c>
      <c r="I7447" t="s">
        <v>34</v>
      </c>
      <c r="J7447" s="3">
        <v>45548</v>
      </c>
      <c r="K7447">
        <v>1000</v>
      </c>
      <c r="L7447" t="s">
        <v>29527</v>
      </c>
      <c r="M7447" t="s">
        <v>2538</v>
      </c>
      <c r="N7447" t="s">
        <v>29528</v>
      </c>
      <c r="O7447" t="s">
        <v>29529</v>
      </c>
      <c r="P7447" t="s">
        <v>39</v>
      </c>
      <c r="Q7447">
        <v>9</v>
      </c>
      <c r="R7447" t="s">
        <v>40</v>
      </c>
      <c r="S7447" t="s">
        <v>79</v>
      </c>
      <c r="T7447">
        <v>12309</v>
      </c>
      <c r="U7447" s="1">
        <v>45439</v>
      </c>
      <c r="V7447" t="s">
        <v>140</v>
      </c>
      <c r="W7447">
        <v>995962</v>
      </c>
      <c r="X7447" t="s">
        <v>29530</v>
      </c>
      <c r="Y7447">
        <v>742</v>
      </c>
      <c r="Z7447">
        <v>1262</v>
      </c>
      <c r="AA7447">
        <v>5</v>
      </c>
      <c r="AB7447">
        <v>2524</v>
      </c>
      <c r="AC7447">
        <f>Table1_1[[#This Row],[Price]]*Table1_1[[#This Row],[Quantity]]</f>
        <v>6310</v>
      </c>
    </row>
    <row r="7448" spans="1:29" x14ac:dyDescent="0.3">
      <c r="A7448" t="s">
        <v>28</v>
      </c>
      <c r="B7448" t="s">
        <v>29</v>
      </c>
      <c r="C7448" t="s">
        <v>91</v>
      </c>
      <c r="D7448" t="s">
        <v>142</v>
      </c>
      <c r="E7448" t="s">
        <v>46</v>
      </c>
      <c r="F7448" t="s">
        <v>113</v>
      </c>
      <c r="G7448">
        <v>63</v>
      </c>
      <c r="H7448">
        <v>410723</v>
      </c>
      <c r="I7448" t="s">
        <v>34</v>
      </c>
      <c r="J7448" s="3">
        <v>45504</v>
      </c>
      <c r="K7448">
        <v>1300</v>
      </c>
      <c r="L7448" t="s">
        <v>29531</v>
      </c>
      <c r="M7448" t="s">
        <v>623</v>
      </c>
      <c r="N7448" t="s">
        <v>29532</v>
      </c>
      <c r="O7448" t="s">
        <v>29533</v>
      </c>
      <c r="P7448" t="s">
        <v>39</v>
      </c>
      <c r="Q7448">
        <v>14</v>
      </c>
      <c r="R7448" t="s">
        <v>40</v>
      </c>
      <c r="S7448" t="s">
        <v>118</v>
      </c>
      <c r="T7448">
        <v>40188</v>
      </c>
      <c r="U7448" s="1">
        <v>45311</v>
      </c>
      <c r="V7448" t="s">
        <v>111</v>
      </c>
      <c r="W7448">
        <v>517335</v>
      </c>
      <c r="X7448" t="s">
        <v>29534</v>
      </c>
      <c r="Y7448">
        <v>753</v>
      </c>
      <c r="Z7448">
        <v>2155</v>
      </c>
      <c r="AA7448">
        <v>5</v>
      </c>
      <c r="AB7448">
        <v>4310</v>
      </c>
      <c r="AC7448">
        <f>Table1_1[[#This Row],[Price]]*Table1_1[[#This Row],[Quantity]]</f>
        <v>10775</v>
      </c>
    </row>
    <row r="7449" spans="1:29" x14ac:dyDescent="0.3">
      <c r="A7449" t="s">
        <v>28</v>
      </c>
      <c r="B7449" t="s">
        <v>29</v>
      </c>
      <c r="C7449" t="s">
        <v>157</v>
      </c>
      <c r="D7449" t="s">
        <v>134</v>
      </c>
      <c r="E7449" t="s">
        <v>56</v>
      </c>
      <c r="F7449" t="s">
        <v>175</v>
      </c>
      <c r="G7449">
        <v>86</v>
      </c>
      <c r="H7449">
        <v>418006</v>
      </c>
      <c r="I7449" t="s">
        <v>34</v>
      </c>
      <c r="J7449" s="3">
        <v>45429</v>
      </c>
      <c r="K7449">
        <v>950</v>
      </c>
      <c r="L7449" t="s">
        <v>29535</v>
      </c>
      <c r="M7449" t="s">
        <v>434</v>
      </c>
      <c r="N7449" t="s">
        <v>29536</v>
      </c>
      <c r="O7449" t="s">
        <v>29537</v>
      </c>
      <c r="P7449" t="s">
        <v>51</v>
      </c>
      <c r="Q7449">
        <v>5</v>
      </c>
      <c r="R7449" t="s">
        <v>88</v>
      </c>
      <c r="S7449" t="s">
        <v>41</v>
      </c>
      <c r="T7449">
        <v>49203</v>
      </c>
      <c r="U7449" s="1">
        <v>45422</v>
      </c>
      <c r="V7449" t="s">
        <v>140</v>
      </c>
      <c r="W7449">
        <v>845472</v>
      </c>
      <c r="X7449" t="s">
        <v>29538</v>
      </c>
      <c r="Y7449">
        <v>674</v>
      </c>
      <c r="Z7449">
        <v>2765</v>
      </c>
      <c r="AA7449">
        <v>8</v>
      </c>
      <c r="AB7449">
        <v>8848</v>
      </c>
      <c r="AC7449">
        <f>Table1_1[[#This Row],[Price]]*Table1_1[[#This Row],[Quantity]]</f>
        <v>22120</v>
      </c>
    </row>
    <row r="7450" spans="1:29" x14ac:dyDescent="0.3">
      <c r="A7450" t="s">
        <v>28</v>
      </c>
      <c r="B7450" t="s">
        <v>29</v>
      </c>
      <c r="C7450" t="s">
        <v>30</v>
      </c>
      <c r="D7450" t="s">
        <v>364</v>
      </c>
      <c r="E7450" t="s">
        <v>46</v>
      </c>
      <c r="F7450" t="s">
        <v>150</v>
      </c>
      <c r="G7450">
        <v>58</v>
      </c>
      <c r="H7450">
        <v>430403</v>
      </c>
      <c r="I7450" t="s">
        <v>58</v>
      </c>
      <c r="J7450" s="3">
        <v>43849</v>
      </c>
      <c r="K7450">
        <v>1300</v>
      </c>
      <c r="L7450" t="s">
        <v>29539</v>
      </c>
      <c r="M7450" t="s">
        <v>552</v>
      </c>
      <c r="N7450" t="s">
        <v>29540</v>
      </c>
      <c r="O7450" t="s">
        <v>29541</v>
      </c>
      <c r="P7450" t="s">
        <v>71</v>
      </c>
      <c r="Q7450">
        <v>4</v>
      </c>
      <c r="R7450" t="s">
        <v>88</v>
      </c>
      <c r="S7450" t="s">
        <v>63</v>
      </c>
      <c r="T7450">
        <v>58515</v>
      </c>
      <c r="U7450" s="1">
        <v>45298</v>
      </c>
      <c r="V7450" t="s">
        <v>111</v>
      </c>
      <c r="W7450">
        <v>848814</v>
      </c>
      <c r="X7450" t="s">
        <v>29542</v>
      </c>
      <c r="Y7450">
        <v>665</v>
      </c>
      <c r="Z7450">
        <v>633</v>
      </c>
      <c r="AA7450">
        <v>5</v>
      </c>
      <c r="AB7450">
        <v>1266</v>
      </c>
      <c r="AC7450">
        <f>Table1_1[[#This Row],[Price]]*Table1_1[[#This Row],[Quantity]]</f>
        <v>3165</v>
      </c>
    </row>
    <row r="7451" spans="1:29" x14ac:dyDescent="0.3">
      <c r="A7451" t="s">
        <v>28</v>
      </c>
      <c r="B7451" t="s">
        <v>29</v>
      </c>
      <c r="C7451" t="s">
        <v>157</v>
      </c>
      <c r="D7451" t="s">
        <v>92</v>
      </c>
      <c r="E7451" t="s">
        <v>32</v>
      </c>
      <c r="F7451" t="s">
        <v>33</v>
      </c>
      <c r="G7451">
        <v>76</v>
      </c>
      <c r="H7451">
        <v>430674</v>
      </c>
      <c r="I7451" t="s">
        <v>58</v>
      </c>
      <c r="J7451" s="3">
        <v>44884</v>
      </c>
      <c r="K7451">
        <v>950</v>
      </c>
      <c r="L7451" t="s">
        <v>29543</v>
      </c>
      <c r="M7451" t="s">
        <v>308</v>
      </c>
      <c r="N7451" t="s">
        <v>29544</v>
      </c>
      <c r="O7451" t="s">
        <v>29545</v>
      </c>
      <c r="P7451" t="s">
        <v>87</v>
      </c>
      <c r="Q7451">
        <v>17</v>
      </c>
      <c r="R7451" t="s">
        <v>88</v>
      </c>
      <c r="S7451" t="s">
        <v>118</v>
      </c>
      <c r="T7451">
        <v>64722</v>
      </c>
      <c r="U7451" s="1">
        <v>45456</v>
      </c>
      <c r="V7451" t="s">
        <v>52</v>
      </c>
      <c r="W7451">
        <v>725417</v>
      </c>
      <c r="X7451" t="s">
        <v>29546</v>
      </c>
      <c r="Y7451">
        <v>944</v>
      </c>
      <c r="Z7451">
        <v>719</v>
      </c>
      <c r="AA7451">
        <v>7</v>
      </c>
      <c r="AB7451">
        <v>2013.2</v>
      </c>
      <c r="AC7451">
        <f>Table1_1[[#This Row],[Price]]*Table1_1[[#This Row],[Quantity]]</f>
        <v>5033</v>
      </c>
    </row>
    <row r="7452" spans="1:29" x14ac:dyDescent="0.3">
      <c r="A7452" t="s">
        <v>28</v>
      </c>
      <c r="B7452" t="s">
        <v>29</v>
      </c>
      <c r="C7452" t="s">
        <v>193</v>
      </c>
      <c r="D7452" t="s">
        <v>267</v>
      </c>
      <c r="E7452" t="s">
        <v>56</v>
      </c>
      <c r="F7452" t="s">
        <v>83</v>
      </c>
      <c r="G7452">
        <v>62</v>
      </c>
      <c r="H7452">
        <v>400165</v>
      </c>
      <c r="I7452" t="s">
        <v>58</v>
      </c>
      <c r="J7452" s="3">
        <v>44415</v>
      </c>
      <c r="K7452">
        <v>1000</v>
      </c>
      <c r="L7452" t="s">
        <v>29547</v>
      </c>
      <c r="M7452" t="s">
        <v>1253</v>
      </c>
      <c r="N7452" t="s">
        <v>29548</v>
      </c>
      <c r="O7452" t="s">
        <v>29549</v>
      </c>
      <c r="P7452" t="s">
        <v>39</v>
      </c>
      <c r="Q7452">
        <v>5</v>
      </c>
      <c r="R7452" t="s">
        <v>88</v>
      </c>
      <c r="S7452" t="s">
        <v>79</v>
      </c>
      <c r="T7452">
        <v>60208</v>
      </c>
      <c r="U7452" s="1">
        <v>45296</v>
      </c>
      <c r="V7452" t="s">
        <v>111</v>
      </c>
      <c r="W7452">
        <v>832117</v>
      </c>
      <c r="X7452" t="s">
        <v>29550</v>
      </c>
      <c r="Y7452">
        <v>830</v>
      </c>
      <c r="Z7452">
        <v>1909</v>
      </c>
      <c r="AA7452">
        <v>4</v>
      </c>
      <c r="AB7452">
        <v>3054.4</v>
      </c>
      <c r="AC7452">
        <f>Table1_1[[#This Row],[Price]]*Table1_1[[#This Row],[Quantity]]</f>
        <v>7636</v>
      </c>
    </row>
    <row r="7453" spans="1:29" x14ac:dyDescent="0.3">
      <c r="A7453" t="s">
        <v>28</v>
      </c>
      <c r="B7453" t="s">
        <v>29</v>
      </c>
      <c r="C7453" t="s">
        <v>91</v>
      </c>
      <c r="D7453" t="s">
        <v>274</v>
      </c>
      <c r="E7453" t="s">
        <v>56</v>
      </c>
      <c r="F7453" t="s">
        <v>175</v>
      </c>
      <c r="G7453">
        <v>1</v>
      </c>
      <c r="H7453">
        <v>423750</v>
      </c>
      <c r="I7453" t="s">
        <v>58</v>
      </c>
      <c r="J7453" s="3">
        <v>44393</v>
      </c>
      <c r="K7453">
        <v>950</v>
      </c>
      <c r="L7453" t="s">
        <v>29551</v>
      </c>
      <c r="M7453" t="s">
        <v>200</v>
      </c>
      <c r="N7453" t="s">
        <v>29552</v>
      </c>
      <c r="O7453" t="s">
        <v>29553</v>
      </c>
      <c r="P7453" t="s">
        <v>71</v>
      </c>
      <c r="Q7453">
        <v>19</v>
      </c>
      <c r="R7453" t="s">
        <v>88</v>
      </c>
      <c r="S7453" t="s">
        <v>79</v>
      </c>
      <c r="T7453">
        <v>53030</v>
      </c>
      <c r="U7453" s="1">
        <v>45302</v>
      </c>
      <c r="V7453" t="s">
        <v>111</v>
      </c>
      <c r="W7453">
        <v>846496</v>
      </c>
      <c r="X7453" t="s">
        <v>16615</v>
      </c>
      <c r="Y7453">
        <v>630</v>
      </c>
      <c r="Z7453">
        <v>2259</v>
      </c>
      <c r="AA7453">
        <v>3</v>
      </c>
      <c r="AB7453">
        <v>2710.8</v>
      </c>
      <c r="AC7453">
        <f>Table1_1[[#This Row],[Price]]*Table1_1[[#This Row],[Quantity]]</f>
        <v>6777</v>
      </c>
    </row>
    <row r="7454" spans="1:29" x14ac:dyDescent="0.3">
      <c r="A7454" t="s">
        <v>28</v>
      </c>
      <c r="B7454" t="s">
        <v>29</v>
      </c>
      <c r="C7454" t="s">
        <v>193</v>
      </c>
      <c r="D7454" t="s">
        <v>364</v>
      </c>
      <c r="E7454" t="s">
        <v>32</v>
      </c>
      <c r="F7454" t="s">
        <v>106</v>
      </c>
      <c r="G7454">
        <v>26</v>
      </c>
      <c r="H7454">
        <v>403519</v>
      </c>
      <c r="I7454" t="s">
        <v>58</v>
      </c>
      <c r="J7454" s="3">
        <v>44024</v>
      </c>
      <c r="K7454">
        <v>1000</v>
      </c>
      <c r="L7454" t="s">
        <v>29554</v>
      </c>
      <c r="M7454" t="s">
        <v>1488</v>
      </c>
      <c r="N7454" t="s">
        <v>29555</v>
      </c>
      <c r="O7454" t="s">
        <v>29556</v>
      </c>
      <c r="P7454" t="s">
        <v>51</v>
      </c>
      <c r="Q7454">
        <v>4</v>
      </c>
      <c r="R7454" t="s">
        <v>40</v>
      </c>
      <c r="S7454" t="s">
        <v>41</v>
      </c>
      <c r="T7454">
        <v>38501</v>
      </c>
      <c r="U7454" s="1">
        <v>45547</v>
      </c>
      <c r="V7454" t="s">
        <v>180</v>
      </c>
      <c r="W7454">
        <v>742688</v>
      </c>
      <c r="X7454" t="s">
        <v>29557</v>
      </c>
      <c r="Y7454">
        <v>609</v>
      </c>
      <c r="Z7454">
        <v>739</v>
      </c>
      <c r="AA7454">
        <v>7</v>
      </c>
      <c r="AB7454">
        <v>2069.2000000000003</v>
      </c>
      <c r="AC7454">
        <f>Table1_1[[#This Row],[Price]]*Table1_1[[#This Row],[Quantity]]</f>
        <v>5173</v>
      </c>
    </row>
    <row r="7455" spans="1:29" x14ac:dyDescent="0.3">
      <c r="A7455" t="s">
        <v>28</v>
      </c>
      <c r="B7455" t="s">
        <v>29</v>
      </c>
      <c r="C7455" t="s">
        <v>54</v>
      </c>
      <c r="D7455" t="s">
        <v>421</v>
      </c>
      <c r="E7455" t="s">
        <v>46</v>
      </c>
      <c r="F7455" t="s">
        <v>99</v>
      </c>
      <c r="G7455">
        <v>19</v>
      </c>
      <c r="H7455">
        <v>436484</v>
      </c>
      <c r="I7455" t="s">
        <v>58</v>
      </c>
      <c r="J7455" s="3">
        <v>44122</v>
      </c>
      <c r="K7455">
        <v>1000</v>
      </c>
      <c r="L7455" t="s">
        <v>29559</v>
      </c>
      <c r="M7455" t="s">
        <v>596</v>
      </c>
      <c r="N7455" t="s">
        <v>29560</v>
      </c>
      <c r="O7455" t="s">
        <v>29561</v>
      </c>
      <c r="P7455" t="s">
        <v>51</v>
      </c>
      <c r="Q7455">
        <v>15</v>
      </c>
      <c r="R7455" t="s">
        <v>88</v>
      </c>
      <c r="S7455" t="s">
        <v>79</v>
      </c>
      <c r="T7455">
        <v>46493</v>
      </c>
      <c r="U7455" s="1">
        <v>45578</v>
      </c>
      <c r="V7455" t="s">
        <v>155</v>
      </c>
      <c r="W7455">
        <v>828720</v>
      </c>
      <c r="X7455" t="s">
        <v>29562</v>
      </c>
      <c r="Y7455">
        <v>708</v>
      </c>
      <c r="Z7455">
        <v>2328</v>
      </c>
      <c r="AA7455">
        <v>3</v>
      </c>
      <c r="AB7455">
        <v>2793.6000000000004</v>
      </c>
      <c r="AC7455">
        <f>Table1_1[[#This Row],[Price]]*Table1_1[[#This Row],[Quantity]]</f>
        <v>6984</v>
      </c>
    </row>
    <row r="7456" spans="1:29" x14ac:dyDescent="0.3">
      <c r="A7456" t="s">
        <v>28</v>
      </c>
      <c r="B7456" t="s">
        <v>29</v>
      </c>
      <c r="C7456" t="s">
        <v>66</v>
      </c>
      <c r="D7456" t="s">
        <v>45</v>
      </c>
      <c r="E7456" t="s">
        <v>46</v>
      </c>
      <c r="F7456" t="s">
        <v>113</v>
      </c>
      <c r="G7456">
        <v>38</v>
      </c>
      <c r="H7456">
        <v>433157</v>
      </c>
      <c r="I7456" t="s">
        <v>58</v>
      </c>
      <c r="J7456" s="3">
        <v>44337</v>
      </c>
      <c r="K7456">
        <v>1300</v>
      </c>
      <c r="L7456" t="s">
        <v>29564</v>
      </c>
      <c r="M7456" t="s">
        <v>205</v>
      </c>
      <c r="N7456" t="s">
        <v>29565</v>
      </c>
      <c r="O7456" t="s">
        <v>29566</v>
      </c>
      <c r="P7456" t="s">
        <v>39</v>
      </c>
      <c r="Q7456">
        <v>9</v>
      </c>
      <c r="R7456" t="s">
        <v>40</v>
      </c>
      <c r="S7456" t="s">
        <v>79</v>
      </c>
      <c r="T7456">
        <v>74215</v>
      </c>
      <c r="U7456" s="1">
        <v>45492</v>
      </c>
      <c r="V7456" t="s">
        <v>126</v>
      </c>
      <c r="W7456">
        <v>241464</v>
      </c>
      <c r="X7456" t="s">
        <v>19469</v>
      </c>
      <c r="Y7456">
        <v>208</v>
      </c>
      <c r="Z7456">
        <v>2970</v>
      </c>
      <c r="AA7456">
        <v>8</v>
      </c>
      <c r="AB7456">
        <v>9504</v>
      </c>
      <c r="AC7456">
        <f>Table1_1[[#This Row],[Price]]*Table1_1[[#This Row],[Quantity]]</f>
        <v>23760</v>
      </c>
    </row>
    <row r="7457" spans="1:29" x14ac:dyDescent="0.3">
      <c r="A7457" t="s">
        <v>28</v>
      </c>
      <c r="B7457" t="s">
        <v>29</v>
      </c>
      <c r="C7457" t="s">
        <v>54</v>
      </c>
      <c r="D7457" t="s">
        <v>92</v>
      </c>
      <c r="E7457" t="s">
        <v>46</v>
      </c>
      <c r="F7457" t="s">
        <v>47</v>
      </c>
      <c r="G7457">
        <v>40</v>
      </c>
      <c r="H7457">
        <v>439128</v>
      </c>
      <c r="I7457" t="s">
        <v>58</v>
      </c>
      <c r="J7457" s="3">
        <v>45003</v>
      </c>
      <c r="K7457">
        <v>1200</v>
      </c>
      <c r="L7457" t="s">
        <v>29567</v>
      </c>
      <c r="M7457" t="s">
        <v>276</v>
      </c>
      <c r="N7457" t="s">
        <v>29568</v>
      </c>
      <c r="O7457" t="s">
        <v>29569</v>
      </c>
      <c r="P7457" t="s">
        <v>39</v>
      </c>
      <c r="Q7457">
        <v>3</v>
      </c>
      <c r="R7457" t="s">
        <v>40</v>
      </c>
      <c r="S7457" t="s">
        <v>63</v>
      </c>
      <c r="T7457">
        <v>44335</v>
      </c>
      <c r="U7457" s="1">
        <v>45486</v>
      </c>
      <c r="V7457" t="s">
        <v>126</v>
      </c>
      <c r="W7457">
        <v>862134</v>
      </c>
      <c r="X7457" t="s">
        <v>25369</v>
      </c>
      <c r="Y7457">
        <v>856</v>
      </c>
      <c r="Z7457">
        <v>694</v>
      </c>
      <c r="AA7457">
        <v>7</v>
      </c>
      <c r="AB7457">
        <v>1943.2</v>
      </c>
      <c r="AC7457">
        <f>Table1_1[[#This Row],[Price]]*Table1_1[[#This Row],[Quantity]]</f>
        <v>4858</v>
      </c>
    </row>
    <row r="7458" spans="1:29" x14ac:dyDescent="0.3">
      <c r="A7458" t="s">
        <v>28</v>
      </c>
      <c r="B7458" t="s">
        <v>29</v>
      </c>
      <c r="C7458" t="s">
        <v>148</v>
      </c>
      <c r="D7458" t="s">
        <v>560</v>
      </c>
      <c r="E7458" t="s">
        <v>32</v>
      </c>
      <c r="F7458" t="s">
        <v>150</v>
      </c>
      <c r="G7458">
        <v>14</v>
      </c>
      <c r="H7458">
        <v>435631</v>
      </c>
      <c r="I7458" t="s">
        <v>34</v>
      </c>
      <c r="J7458" s="3">
        <v>45082</v>
      </c>
      <c r="K7458">
        <v>1100</v>
      </c>
      <c r="L7458" t="s">
        <v>29570</v>
      </c>
      <c r="M7458" t="s">
        <v>1356</v>
      </c>
      <c r="N7458" t="s">
        <v>29571</v>
      </c>
      <c r="O7458" t="s">
        <v>29572</v>
      </c>
      <c r="P7458" t="s">
        <v>71</v>
      </c>
      <c r="Q7458">
        <v>13</v>
      </c>
      <c r="R7458" t="s">
        <v>40</v>
      </c>
      <c r="S7458" t="s">
        <v>79</v>
      </c>
      <c r="T7458">
        <v>23575</v>
      </c>
      <c r="U7458" s="1">
        <v>45473</v>
      </c>
      <c r="V7458" t="s">
        <v>52</v>
      </c>
      <c r="W7458">
        <v>836261</v>
      </c>
      <c r="X7458" t="s">
        <v>29573</v>
      </c>
      <c r="Y7458">
        <v>746</v>
      </c>
      <c r="Z7458">
        <v>764</v>
      </c>
      <c r="AA7458">
        <v>7</v>
      </c>
      <c r="AB7458">
        <v>2139.2000000000003</v>
      </c>
      <c r="AC7458">
        <f>Table1_1[[#This Row],[Price]]*Table1_1[[#This Row],[Quantity]]</f>
        <v>5348</v>
      </c>
    </row>
    <row r="7459" spans="1:29" x14ac:dyDescent="0.3">
      <c r="A7459" t="s">
        <v>28</v>
      </c>
      <c r="B7459" t="s">
        <v>29</v>
      </c>
      <c r="C7459" t="s">
        <v>30</v>
      </c>
      <c r="D7459" t="s">
        <v>134</v>
      </c>
      <c r="E7459" t="s">
        <v>46</v>
      </c>
      <c r="F7459" t="s">
        <v>47</v>
      </c>
      <c r="G7459">
        <v>66</v>
      </c>
      <c r="H7459">
        <v>407340</v>
      </c>
      <c r="I7459" t="s">
        <v>34</v>
      </c>
      <c r="J7459" s="3">
        <v>44471</v>
      </c>
      <c r="K7459">
        <v>1100</v>
      </c>
      <c r="L7459" t="s">
        <v>29574</v>
      </c>
      <c r="M7459" t="s">
        <v>496</v>
      </c>
      <c r="N7459" t="s">
        <v>29575</v>
      </c>
      <c r="O7459" t="s">
        <v>29576</v>
      </c>
      <c r="P7459" t="s">
        <v>51</v>
      </c>
      <c r="Q7459">
        <v>16</v>
      </c>
      <c r="R7459" t="s">
        <v>40</v>
      </c>
      <c r="S7459" t="s">
        <v>63</v>
      </c>
      <c r="T7459">
        <v>14160</v>
      </c>
      <c r="U7459" s="1">
        <v>45617</v>
      </c>
      <c r="V7459" t="s">
        <v>42</v>
      </c>
      <c r="W7459">
        <v>977079</v>
      </c>
      <c r="X7459" t="s">
        <v>21701</v>
      </c>
      <c r="Y7459">
        <v>308</v>
      </c>
      <c r="Z7459">
        <v>2048</v>
      </c>
      <c r="AA7459">
        <v>7</v>
      </c>
      <c r="AB7459">
        <v>5734.4000000000015</v>
      </c>
      <c r="AC7459">
        <f>Table1_1[[#This Row],[Price]]*Table1_1[[#This Row],[Quantity]]</f>
        <v>14336</v>
      </c>
    </row>
    <row r="7460" spans="1:29" x14ac:dyDescent="0.3">
      <c r="A7460" t="s">
        <v>28</v>
      </c>
      <c r="B7460" t="s">
        <v>29</v>
      </c>
      <c r="C7460" t="s">
        <v>148</v>
      </c>
      <c r="D7460" t="s">
        <v>55</v>
      </c>
      <c r="E7460" t="s">
        <v>46</v>
      </c>
      <c r="F7460" t="s">
        <v>57</v>
      </c>
      <c r="G7460">
        <v>82</v>
      </c>
      <c r="H7460">
        <v>422893</v>
      </c>
      <c r="I7460" t="s">
        <v>58</v>
      </c>
      <c r="J7460" s="3">
        <v>44998</v>
      </c>
      <c r="K7460">
        <v>1100</v>
      </c>
      <c r="L7460" t="s">
        <v>29578</v>
      </c>
      <c r="M7460" t="s">
        <v>334</v>
      </c>
      <c r="N7460" t="s">
        <v>29579</v>
      </c>
      <c r="O7460" t="s">
        <v>29580</v>
      </c>
      <c r="P7460" t="s">
        <v>39</v>
      </c>
      <c r="Q7460">
        <v>14</v>
      </c>
      <c r="R7460" t="s">
        <v>88</v>
      </c>
      <c r="S7460" t="s">
        <v>79</v>
      </c>
      <c r="T7460">
        <v>94234</v>
      </c>
      <c r="U7460" s="1">
        <v>45456</v>
      </c>
      <c r="V7460" t="s">
        <v>52</v>
      </c>
      <c r="W7460">
        <v>918508</v>
      </c>
      <c r="X7460" t="s">
        <v>29581</v>
      </c>
      <c r="Y7460">
        <v>743</v>
      </c>
      <c r="Z7460">
        <v>2794</v>
      </c>
      <c r="AA7460">
        <v>1</v>
      </c>
      <c r="AB7460">
        <v>1117.6000000000001</v>
      </c>
      <c r="AC7460">
        <f>Table1_1[[#This Row],[Price]]*Table1_1[[#This Row],[Quantity]]</f>
        <v>2794</v>
      </c>
    </row>
    <row r="7461" spans="1:29" x14ac:dyDescent="0.3">
      <c r="A7461" t="s">
        <v>28</v>
      </c>
      <c r="B7461" t="s">
        <v>29</v>
      </c>
      <c r="C7461" t="s">
        <v>148</v>
      </c>
      <c r="D7461" t="s">
        <v>98</v>
      </c>
      <c r="E7461" t="s">
        <v>32</v>
      </c>
      <c r="F7461" t="s">
        <v>106</v>
      </c>
      <c r="G7461">
        <v>96</v>
      </c>
      <c r="H7461">
        <v>402744</v>
      </c>
      <c r="I7461" t="s">
        <v>34</v>
      </c>
      <c r="J7461" s="3">
        <v>44435</v>
      </c>
      <c r="K7461">
        <v>1000</v>
      </c>
      <c r="L7461" t="s">
        <v>29583</v>
      </c>
      <c r="M7461" t="s">
        <v>36</v>
      </c>
      <c r="N7461" t="s">
        <v>29584</v>
      </c>
      <c r="O7461" t="s">
        <v>29585</v>
      </c>
      <c r="P7461" t="s">
        <v>87</v>
      </c>
      <c r="Q7461">
        <v>11</v>
      </c>
      <c r="R7461" t="s">
        <v>40</v>
      </c>
      <c r="S7461" t="s">
        <v>79</v>
      </c>
      <c r="T7461">
        <v>61837</v>
      </c>
      <c r="U7461" s="1">
        <v>45297</v>
      </c>
      <c r="V7461" t="s">
        <v>111</v>
      </c>
      <c r="W7461">
        <v>599643</v>
      </c>
      <c r="X7461" t="s">
        <v>29586</v>
      </c>
      <c r="Y7461">
        <v>462</v>
      </c>
      <c r="Z7461">
        <v>664</v>
      </c>
      <c r="AA7461">
        <v>8</v>
      </c>
      <c r="AB7461">
        <v>2124.8000000000002</v>
      </c>
      <c r="AC7461">
        <f>Table1_1[[#This Row],[Price]]*Table1_1[[#This Row],[Quantity]]</f>
        <v>5312</v>
      </c>
    </row>
    <row r="7462" spans="1:29" x14ac:dyDescent="0.3">
      <c r="A7462" t="s">
        <v>28</v>
      </c>
      <c r="B7462" t="s">
        <v>29</v>
      </c>
      <c r="C7462" t="s">
        <v>157</v>
      </c>
      <c r="D7462" t="s">
        <v>364</v>
      </c>
      <c r="E7462" t="s">
        <v>32</v>
      </c>
      <c r="F7462" t="s">
        <v>355</v>
      </c>
      <c r="G7462">
        <v>43</v>
      </c>
      <c r="H7462">
        <v>402535</v>
      </c>
      <c r="I7462" t="s">
        <v>58</v>
      </c>
      <c r="J7462" s="3">
        <v>45386</v>
      </c>
      <c r="K7462">
        <v>950</v>
      </c>
      <c r="L7462" t="s">
        <v>29587</v>
      </c>
      <c r="M7462" t="s">
        <v>244</v>
      </c>
      <c r="N7462" t="s">
        <v>29588</v>
      </c>
      <c r="O7462" t="s">
        <v>29589</v>
      </c>
      <c r="P7462" t="s">
        <v>71</v>
      </c>
      <c r="Q7462">
        <v>8</v>
      </c>
      <c r="R7462" t="s">
        <v>40</v>
      </c>
      <c r="S7462" t="s">
        <v>79</v>
      </c>
      <c r="T7462">
        <v>86620</v>
      </c>
      <c r="U7462" s="1">
        <v>45607</v>
      </c>
      <c r="V7462" t="s">
        <v>42</v>
      </c>
      <c r="W7462">
        <v>856036</v>
      </c>
      <c r="X7462" t="s">
        <v>29213</v>
      </c>
      <c r="Y7462">
        <v>893</v>
      </c>
      <c r="Z7462">
        <v>1897</v>
      </c>
      <c r="AA7462">
        <v>6</v>
      </c>
      <c r="AB7462">
        <v>4552.8</v>
      </c>
      <c r="AC7462">
        <f>Table1_1[[#This Row],[Price]]*Table1_1[[#This Row],[Quantity]]</f>
        <v>11382</v>
      </c>
    </row>
    <row r="7463" spans="1:29" x14ac:dyDescent="0.3">
      <c r="A7463" t="s">
        <v>28</v>
      </c>
      <c r="B7463" t="s">
        <v>29</v>
      </c>
      <c r="C7463" t="s">
        <v>193</v>
      </c>
      <c r="D7463" t="s">
        <v>511</v>
      </c>
      <c r="E7463" t="s">
        <v>46</v>
      </c>
      <c r="F7463" t="s">
        <v>355</v>
      </c>
      <c r="G7463">
        <v>98</v>
      </c>
      <c r="H7463">
        <v>418117</v>
      </c>
      <c r="I7463" t="s">
        <v>34</v>
      </c>
      <c r="J7463" s="3">
        <v>45473</v>
      </c>
      <c r="K7463">
        <v>1400</v>
      </c>
      <c r="L7463" t="s">
        <v>18172</v>
      </c>
      <c r="M7463" t="s">
        <v>2054</v>
      </c>
      <c r="N7463" t="s">
        <v>29590</v>
      </c>
      <c r="O7463" t="s">
        <v>29591</v>
      </c>
      <c r="P7463" t="s">
        <v>51</v>
      </c>
      <c r="Q7463">
        <v>6</v>
      </c>
      <c r="R7463" t="s">
        <v>40</v>
      </c>
      <c r="S7463" t="s">
        <v>118</v>
      </c>
      <c r="T7463">
        <v>66573</v>
      </c>
      <c r="U7463" s="1">
        <v>45295</v>
      </c>
      <c r="V7463" t="s">
        <v>111</v>
      </c>
      <c r="W7463">
        <v>206289</v>
      </c>
      <c r="X7463" t="s">
        <v>16681</v>
      </c>
      <c r="Y7463">
        <v>695</v>
      </c>
      <c r="Z7463">
        <v>1632</v>
      </c>
      <c r="AA7463">
        <v>8</v>
      </c>
      <c r="AB7463">
        <v>5222.4000000000015</v>
      </c>
      <c r="AC7463">
        <f>Table1_1[[#This Row],[Price]]*Table1_1[[#This Row],[Quantity]]</f>
        <v>13056</v>
      </c>
    </row>
    <row r="7464" spans="1:29" x14ac:dyDescent="0.3">
      <c r="A7464" t="s">
        <v>28</v>
      </c>
      <c r="B7464" t="s">
        <v>29</v>
      </c>
      <c r="C7464" t="s">
        <v>66</v>
      </c>
      <c r="D7464" t="s">
        <v>637</v>
      </c>
      <c r="E7464" t="s">
        <v>56</v>
      </c>
      <c r="F7464" t="s">
        <v>83</v>
      </c>
      <c r="G7464">
        <v>26</v>
      </c>
      <c r="H7464">
        <v>426615</v>
      </c>
      <c r="I7464" t="s">
        <v>34</v>
      </c>
      <c r="J7464" s="3">
        <v>45175</v>
      </c>
      <c r="K7464">
        <v>1000</v>
      </c>
      <c r="L7464" t="s">
        <v>29593</v>
      </c>
      <c r="M7464" t="s">
        <v>1409</v>
      </c>
      <c r="N7464" t="s">
        <v>29594</v>
      </c>
      <c r="O7464" t="s">
        <v>29595</v>
      </c>
      <c r="P7464" t="s">
        <v>71</v>
      </c>
      <c r="Q7464">
        <v>5</v>
      </c>
      <c r="R7464" t="s">
        <v>88</v>
      </c>
      <c r="S7464" t="s">
        <v>118</v>
      </c>
      <c r="T7464">
        <v>42041</v>
      </c>
      <c r="U7464" s="1">
        <v>45334</v>
      </c>
      <c r="V7464" t="s">
        <v>119</v>
      </c>
      <c r="W7464">
        <v>911260</v>
      </c>
      <c r="X7464" t="s">
        <v>29596</v>
      </c>
      <c r="Y7464">
        <v>565</v>
      </c>
      <c r="Z7464">
        <v>600</v>
      </c>
      <c r="AA7464">
        <v>6</v>
      </c>
      <c r="AB7464">
        <v>1440</v>
      </c>
      <c r="AC7464">
        <f>Table1_1[[#This Row],[Price]]*Table1_1[[#This Row],[Quantity]]</f>
        <v>3600</v>
      </c>
    </row>
    <row r="7465" spans="1:29" x14ac:dyDescent="0.3">
      <c r="A7465" t="s">
        <v>28</v>
      </c>
      <c r="B7465" t="s">
        <v>29</v>
      </c>
      <c r="C7465" t="s">
        <v>54</v>
      </c>
      <c r="D7465" t="s">
        <v>546</v>
      </c>
      <c r="E7465" t="s">
        <v>46</v>
      </c>
      <c r="F7465" t="s">
        <v>99</v>
      </c>
      <c r="G7465">
        <v>70</v>
      </c>
      <c r="H7465">
        <v>407029</v>
      </c>
      <c r="I7465" t="s">
        <v>58</v>
      </c>
      <c r="J7465" s="3">
        <v>44212</v>
      </c>
      <c r="K7465">
        <v>1200</v>
      </c>
      <c r="L7465" t="s">
        <v>29597</v>
      </c>
      <c r="M7465" t="s">
        <v>189</v>
      </c>
      <c r="N7465" t="s">
        <v>29598</v>
      </c>
      <c r="O7465" t="s">
        <v>29599</v>
      </c>
      <c r="P7465" t="s">
        <v>87</v>
      </c>
      <c r="Q7465">
        <v>11</v>
      </c>
      <c r="R7465" t="s">
        <v>88</v>
      </c>
      <c r="S7465" t="s">
        <v>63</v>
      </c>
      <c r="T7465">
        <v>89121</v>
      </c>
      <c r="U7465" s="1">
        <v>45430</v>
      </c>
      <c r="V7465" t="s">
        <v>140</v>
      </c>
      <c r="W7465">
        <v>539891</v>
      </c>
      <c r="X7465" t="s">
        <v>29600</v>
      </c>
      <c r="Y7465">
        <v>288</v>
      </c>
      <c r="Z7465">
        <v>596</v>
      </c>
      <c r="AA7465">
        <v>8</v>
      </c>
      <c r="AB7465">
        <v>1907.2</v>
      </c>
      <c r="AC7465">
        <f>Table1_1[[#This Row],[Price]]*Table1_1[[#This Row],[Quantity]]</f>
        <v>4768</v>
      </c>
    </row>
    <row r="7466" spans="1:29" x14ac:dyDescent="0.3">
      <c r="A7466" t="s">
        <v>28</v>
      </c>
      <c r="B7466" t="s">
        <v>29</v>
      </c>
      <c r="C7466" t="s">
        <v>66</v>
      </c>
      <c r="D7466" t="s">
        <v>380</v>
      </c>
      <c r="E7466" t="s">
        <v>56</v>
      </c>
      <c r="F7466" t="s">
        <v>57</v>
      </c>
      <c r="G7466">
        <v>52</v>
      </c>
      <c r="H7466">
        <v>420293</v>
      </c>
      <c r="I7466" t="s">
        <v>34</v>
      </c>
      <c r="J7466" s="3">
        <v>44123</v>
      </c>
      <c r="K7466">
        <v>1400</v>
      </c>
      <c r="L7466" t="s">
        <v>29601</v>
      </c>
      <c r="M7466" t="s">
        <v>818</v>
      </c>
      <c r="N7466" t="s">
        <v>29602</v>
      </c>
      <c r="O7466" t="s">
        <v>29603</v>
      </c>
      <c r="P7466" t="s">
        <v>51</v>
      </c>
      <c r="Q7466">
        <v>17</v>
      </c>
      <c r="R7466" t="s">
        <v>88</v>
      </c>
      <c r="S7466" t="s">
        <v>79</v>
      </c>
      <c r="T7466">
        <v>58411</v>
      </c>
      <c r="U7466" s="1">
        <v>45400</v>
      </c>
      <c r="V7466" t="s">
        <v>80</v>
      </c>
      <c r="W7466">
        <v>250543</v>
      </c>
      <c r="X7466" t="s">
        <v>29604</v>
      </c>
      <c r="Y7466">
        <v>662</v>
      </c>
      <c r="Z7466">
        <v>1545</v>
      </c>
      <c r="AA7466">
        <v>4</v>
      </c>
      <c r="AB7466">
        <v>2472</v>
      </c>
      <c r="AC7466">
        <f>Table1_1[[#This Row],[Price]]*Table1_1[[#This Row],[Quantity]]</f>
        <v>6180</v>
      </c>
    </row>
    <row r="7467" spans="1:29" x14ac:dyDescent="0.3">
      <c r="A7467" t="s">
        <v>28</v>
      </c>
      <c r="B7467" t="s">
        <v>29</v>
      </c>
      <c r="C7467" t="s">
        <v>30</v>
      </c>
      <c r="D7467" t="s">
        <v>380</v>
      </c>
      <c r="E7467" t="s">
        <v>32</v>
      </c>
      <c r="F7467" t="s">
        <v>33</v>
      </c>
      <c r="G7467">
        <v>71</v>
      </c>
      <c r="H7467">
        <v>410882</v>
      </c>
      <c r="I7467" t="s">
        <v>58</v>
      </c>
      <c r="J7467" s="3">
        <v>44155</v>
      </c>
      <c r="K7467">
        <v>1400</v>
      </c>
      <c r="L7467" t="s">
        <v>29605</v>
      </c>
      <c r="M7467" t="s">
        <v>1091</v>
      </c>
      <c r="N7467" t="s">
        <v>29606</v>
      </c>
      <c r="O7467" t="s">
        <v>29607</v>
      </c>
      <c r="P7467" t="s">
        <v>87</v>
      </c>
      <c r="Q7467">
        <v>10</v>
      </c>
      <c r="R7467" t="s">
        <v>40</v>
      </c>
      <c r="S7467" t="s">
        <v>41</v>
      </c>
      <c r="T7467">
        <v>44345</v>
      </c>
      <c r="U7467" s="1">
        <v>45498</v>
      </c>
      <c r="V7467" t="s">
        <v>126</v>
      </c>
      <c r="W7467">
        <v>562707</v>
      </c>
      <c r="X7467" t="s">
        <v>29608</v>
      </c>
      <c r="Y7467">
        <v>995</v>
      </c>
      <c r="Z7467">
        <v>2588</v>
      </c>
      <c r="AA7467">
        <v>8</v>
      </c>
      <c r="AB7467">
        <v>8281.6</v>
      </c>
      <c r="AC7467">
        <f>Table1_1[[#This Row],[Price]]*Table1_1[[#This Row],[Quantity]]</f>
        <v>20704</v>
      </c>
    </row>
    <row r="7468" spans="1:29" x14ac:dyDescent="0.3">
      <c r="A7468" t="s">
        <v>28</v>
      </c>
      <c r="B7468" t="s">
        <v>29</v>
      </c>
      <c r="C7468" t="s">
        <v>30</v>
      </c>
      <c r="D7468" t="s">
        <v>170</v>
      </c>
      <c r="E7468" t="s">
        <v>46</v>
      </c>
      <c r="F7468" t="s">
        <v>57</v>
      </c>
      <c r="G7468">
        <v>88</v>
      </c>
      <c r="H7468">
        <v>439141</v>
      </c>
      <c r="I7468" t="s">
        <v>34</v>
      </c>
      <c r="J7468" s="3">
        <v>45038</v>
      </c>
      <c r="K7468">
        <v>1000</v>
      </c>
      <c r="L7468" t="s">
        <v>5627</v>
      </c>
      <c r="M7468" t="s">
        <v>1048</v>
      </c>
      <c r="N7468" t="s">
        <v>29609</v>
      </c>
      <c r="O7468">
        <v>3772196813</v>
      </c>
      <c r="P7468" t="s">
        <v>39</v>
      </c>
      <c r="Q7468">
        <v>11</v>
      </c>
      <c r="R7468" t="s">
        <v>88</v>
      </c>
      <c r="S7468" t="s">
        <v>79</v>
      </c>
      <c r="T7468">
        <v>23035</v>
      </c>
      <c r="U7468" s="1">
        <v>45604</v>
      </c>
      <c r="V7468" t="s">
        <v>42</v>
      </c>
      <c r="W7468">
        <v>499123</v>
      </c>
      <c r="X7468" t="s">
        <v>29610</v>
      </c>
      <c r="Y7468">
        <v>575</v>
      </c>
      <c r="Z7468">
        <v>1654</v>
      </c>
      <c r="AA7468">
        <v>5</v>
      </c>
      <c r="AB7468">
        <v>3308</v>
      </c>
      <c r="AC7468">
        <f>Table1_1[[#This Row],[Price]]*Table1_1[[#This Row],[Quantity]]</f>
        <v>8270</v>
      </c>
    </row>
    <row r="7469" spans="1:29" x14ac:dyDescent="0.3">
      <c r="A7469" t="s">
        <v>28</v>
      </c>
      <c r="B7469" t="s">
        <v>29</v>
      </c>
      <c r="C7469" t="s">
        <v>66</v>
      </c>
      <c r="D7469" t="s">
        <v>546</v>
      </c>
      <c r="E7469" t="s">
        <v>56</v>
      </c>
      <c r="F7469" t="s">
        <v>33</v>
      </c>
      <c r="G7469">
        <v>50</v>
      </c>
      <c r="H7469">
        <v>431254</v>
      </c>
      <c r="I7469" t="s">
        <v>34</v>
      </c>
      <c r="J7469" s="3">
        <v>43873</v>
      </c>
      <c r="K7469">
        <v>950</v>
      </c>
      <c r="L7469" t="s">
        <v>29611</v>
      </c>
      <c r="M7469" t="s">
        <v>1072</v>
      </c>
      <c r="N7469" t="s">
        <v>29612</v>
      </c>
      <c r="O7469" t="s">
        <v>29613</v>
      </c>
      <c r="P7469" t="s">
        <v>39</v>
      </c>
      <c r="Q7469">
        <v>16</v>
      </c>
      <c r="R7469" t="s">
        <v>40</v>
      </c>
      <c r="S7469" t="s">
        <v>79</v>
      </c>
      <c r="T7469">
        <v>45715</v>
      </c>
      <c r="U7469" s="1">
        <v>45539</v>
      </c>
      <c r="V7469" t="s">
        <v>180</v>
      </c>
      <c r="W7469">
        <v>813003</v>
      </c>
      <c r="X7469" t="s">
        <v>29614</v>
      </c>
      <c r="Y7469">
        <v>479</v>
      </c>
      <c r="Z7469">
        <v>2921</v>
      </c>
      <c r="AA7469">
        <v>4</v>
      </c>
      <c r="AB7469">
        <v>4673.6000000000004</v>
      </c>
      <c r="AC7469">
        <f>Table1_1[[#This Row],[Price]]*Table1_1[[#This Row],[Quantity]]</f>
        <v>11684</v>
      </c>
    </row>
    <row r="7470" spans="1:29" x14ac:dyDescent="0.3">
      <c r="A7470" t="s">
        <v>28</v>
      </c>
      <c r="B7470" t="s">
        <v>29</v>
      </c>
      <c r="C7470" t="s">
        <v>54</v>
      </c>
      <c r="D7470" t="s">
        <v>170</v>
      </c>
      <c r="E7470" t="s">
        <v>32</v>
      </c>
      <c r="F7470" t="s">
        <v>175</v>
      </c>
      <c r="G7470">
        <v>14</v>
      </c>
      <c r="H7470">
        <v>416561</v>
      </c>
      <c r="I7470" t="s">
        <v>58</v>
      </c>
      <c r="J7470" s="3">
        <v>44459</v>
      </c>
      <c r="K7470">
        <v>1300</v>
      </c>
      <c r="L7470" t="s">
        <v>1946</v>
      </c>
      <c r="M7470" t="s">
        <v>319</v>
      </c>
      <c r="N7470" t="s">
        <v>29615</v>
      </c>
      <c r="O7470" t="s">
        <v>29616</v>
      </c>
      <c r="P7470" t="s">
        <v>71</v>
      </c>
      <c r="Q7470">
        <v>19</v>
      </c>
      <c r="R7470" t="s">
        <v>40</v>
      </c>
      <c r="S7470" t="s">
        <v>79</v>
      </c>
      <c r="T7470">
        <v>18998</v>
      </c>
      <c r="U7470" s="1">
        <v>45370</v>
      </c>
      <c r="V7470" t="s">
        <v>72</v>
      </c>
      <c r="W7470">
        <v>557612</v>
      </c>
      <c r="X7470" t="s">
        <v>29617</v>
      </c>
      <c r="Y7470">
        <v>939</v>
      </c>
      <c r="Z7470">
        <v>977</v>
      </c>
      <c r="AA7470">
        <v>6</v>
      </c>
      <c r="AB7470">
        <v>2344.8000000000002</v>
      </c>
      <c r="AC7470">
        <f>Table1_1[[#This Row],[Price]]*Table1_1[[#This Row],[Quantity]]</f>
        <v>5862</v>
      </c>
    </row>
    <row r="7471" spans="1:29" x14ac:dyDescent="0.3">
      <c r="A7471" t="s">
        <v>28</v>
      </c>
      <c r="B7471" t="s">
        <v>29</v>
      </c>
      <c r="C7471" t="s">
        <v>44</v>
      </c>
      <c r="D7471" t="s">
        <v>511</v>
      </c>
      <c r="E7471" t="s">
        <v>56</v>
      </c>
      <c r="F7471" t="s">
        <v>113</v>
      </c>
      <c r="G7471">
        <v>9</v>
      </c>
      <c r="H7471">
        <v>405577</v>
      </c>
      <c r="I7471" t="s">
        <v>58</v>
      </c>
      <c r="J7471" s="3">
        <v>44963</v>
      </c>
      <c r="K7471">
        <v>1300</v>
      </c>
      <c r="L7471" t="s">
        <v>29618</v>
      </c>
      <c r="M7471" t="s">
        <v>394</v>
      </c>
      <c r="N7471" t="s">
        <v>29619</v>
      </c>
      <c r="O7471" t="s">
        <v>29620</v>
      </c>
      <c r="P7471" t="s">
        <v>39</v>
      </c>
      <c r="Q7471">
        <v>10</v>
      </c>
      <c r="R7471" t="s">
        <v>40</v>
      </c>
      <c r="S7471" t="s">
        <v>118</v>
      </c>
      <c r="T7471">
        <v>46784</v>
      </c>
      <c r="U7471" s="1">
        <v>45627</v>
      </c>
      <c r="V7471" t="s">
        <v>259</v>
      </c>
      <c r="W7471">
        <v>315593</v>
      </c>
      <c r="X7471" t="s">
        <v>29621</v>
      </c>
      <c r="Y7471">
        <v>927</v>
      </c>
      <c r="Z7471">
        <v>2612</v>
      </c>
      <c r="AA7471">
        <v>1</v>
      </c>
      <c r="AB7471">
        <v>1044.8</v>
      </c>
      <c r="AC7471">
        <f>Table1_1[[#This Row],[Price]]*Table1_1[[#This Row],[Quantity]]</f>
        <v>2612</v>
      </c>
    </row>
    <row r="7472" spans="1:29" x14ac:dyDescent="0.3">
      <c r="A7472" t="s">
        <v>28</v>
      </c>
      <c r="B7472" t="s">
        <v>29</v>
      </c>
      <c r="C7472" t="s">
        <v>30</v>
      </c>
      <c r="D7472" t="s">
        <v>274</v>
      </c>
      <c r="E7472" t="s">
        <v>46</v>
      </c>
      <c r="F7472" t="s">
        <v>57</v>
      </c>
      <c r="G7472">
        <v>44</v>
      </c>
      <c r="H7472">
        <v>430467</v>
      </c>
      <c r="I7472" t="s">
        <v>58</v>
      </c>
      <c r="J7472" s="3">
        <v>44959</v>
      </c>
      <c r="K7472">
        <v>950</v>
      </c>
      <c r="L7472" t="s">
        <v>29622</v>
      </c>
      <c r="M7472" t="s">
        <v>351</v>
      </c>
      <c r="N7472" t="s">
        <v>29623</v>
      </c>
      <c r="O7472" t="s">
        <v>29624</v>
      </c>
      <c r="P7472" t="s">
        <v>71</v>
      </c>
      <c r="Q7472">
        <v>8</v>
      </c>
      <c r="R7472" t="s">
        <v>40</v>
      </c>
      <c r="S7472" t="s">
        <v>41</v>
      </c>
      <c r="T7472">
        <v>31670</v>
      </c>
      <c r="U7472" s="1">
        <v>45550</v>
      </c>
      <c r="V7472" t="s">
        <v>180</v>
      </c>
      <c r="W7472">
        <v>529783</v>
      </c>
      <c r="X7472" t="s">
        <v>29625</v>
      </c>
      <c r="Y7472">
        <v>792</v>
      </c>
      <c r="Z7472">
        <v>2257</v>
      </c>
      <c r="AA7472">
        <v>5</v>
      </c>
      <c r="AB7472">
        <v>4514</v>
      </c>
      <c r="AC7472">
        <f>Table1_1[[#This Row],[Price]]*Table1_1[[#This Row],[Quantity]]</f>
        <v>11285</v>
      </c>
    </row>
    <row r="7473" spans="1:29" x14ac:dyDescent="0.3">
      <c r="A7473" t="s">
        <v>28</v>
      </c>
      <c r="B7473" t="s">
        <v>29</v>
      </c>
      <c r="C7473" t="s">
        <v>54</v>
      </c>
      <c r="D7473" t="s">
        <v>170</v>
      </c>
      <c r="E7473" t="s">
        <v>46</v>
      </c>
      <c r="F7473" t="s">
        <v>99</v>
      </c>
      <c r="G7473">
        <v>1</v>
      </c>
      <c r="H7473">
        <v>435641</v>
      </c>
      <c r="I7473" t="s">
        <v>34</v>
      </c>
      <c r="J7473" s="3">
        <v>45392</v>
      </c>
      <c r="K7473">
        <v>1400</v>
      </c>
      <c r="L7473" t="s">
        <v>29626</v>
      </c>
      <c r="M7473" t="s">
        <v>1007</v>
      </c>
      <c r="N7473" t="s">
        <v>29627</v>
      </c>
      <c r="O7473" t="s">
        <v>29628</v>
      </c>
      <c r="P7473" t="s">
        <v>71</v>
      </c>
      <c r="Q7473">
        <v>10</v>
      </c>
      <c r="R7473" t="s">
        <v>40</v>
      </c>
      <c r="S7473" t="s">
        <v>63</v>
      </c>
      <c r="T7473">
        <v>47212</v>
      </c>
      <c r="U7473" s="1">
        <v>45511</v>
      </c>
      <c r="V7473" t="s">
        <v>64</v>
      </c>
      <c r="W7473">
        <v>566245</v>
      </c>
      <c r="X7473" t="s">
        <v>29629</v>
      </c>
      <c r="Y7473">
        <v>218</v>
      </c>
      <c r="Z7473">
        <v>2639</v>
      </c>
      <c r="AA7473">
        <v>1</v>
      </c>
      <c r="AB7473">
        <v>1055.6000000000001</v>
      </c>
      <c r="AC7473">
        <f>Table1_1[[#This Row],[Price]]*Table1_1[[#This Row],[Quantity]]</f>
        <v>2639</v>
      </c>
    </row>
    <row r="7474" spans="1:29" x14ac:dyDescent="0.3">
      <c r="A7474" t="s">
        <v>28</v>
      </c>
      <c r="B7474" t="s">
        <v>29</v>
      </c>
      <c r="C7474" t="s">
        <v>66</v>
      </c>
      <c r="D7474" t="s">
        <v>291</v>
      </c>
      <c r="E7474" t="s">
        <v>46</v>
      </c>
      <c r="F7474" t="s">
        <v>83</v>
      </c>
      <c r="G7474">
        <v>82</v>
      </c>
      <c r="H7474">
        <v>417717</v>
      </c>
      <c r="I7474" t="s">
        <v>58</v>
      </c>
      <c r="J7474" s="3">
        <v>43970</v>
      </c>
      <c r="K7474">
        <v>950</v>
      </c>
      <c r="L7474" t="s">
        <v>29631</v>
      </c>
      <c r="M7474" t="s">
        <v>345</v>
      </c>
      <c r="N7474" t="s">
        <v>29632</v>
      </c>
      <c r="O7474" t="s">
        <v>29633</v>
      </c>
      <c r="P7474" t="s">
        <v>71</v>
      </c>
      <c r="Q7474">
        <v>5</v>
      </c>
      <c r="R7474" t="s">
        <v>40</v>
      </c>
      <c r="S7474" t="s">
        <v>63</v>
      </c>
      <c r="T7474">
        <v>28262</v>
      </c>
      <c r="U7474" s="1">
        <v>45529</v>
      </c>
      <c r="V7474" t="s">
        <v>64</v>
      </c>
      <c r="W7474">
        <v>141830</v>
      </c>
      <c r="X7474" t="s">
        <v>29634</v>
      </c>
      <c r="Y7474">
        <v>420</v>
      </c>
      <c r="Z7474">
        <v>2647</v>
      </c>
      <c r="AA7474">
        <v>7</v>
      </c>
      <c r="AB7474">
        <v>7411.6</v>
      </c>
      <c r="AC7474">
        <f>Table1_1[[#This Row],[Price]]*Table1_1[[#This Row],[Quantity]]</f>
        <v>18529</v>
      </c>
    </row>
    <row r="7475" spans="1:29" x14ac:dyDescent="0.3">
      <c r="A7475" t="s">
        <v>28</v>
      </c>
      <c r="B7475" t="s">
        <v>29</v>
      </c>
      <c r="C7475" t="s">
        <v>66</v>
      </c>
      <c r="D7475" t="s">
        <v>55</v>
      </c>
      <c r="E7475" t="s">
        <v>56</v>
      </c>
      <c r="F7475" t="s">
        <v>33</v>
      </c>
      <c r="G7475">
        <v>70</v>
      </c>
      <c r="H7475">
        <v>410755</v>
      </c>
      <c r="I7475" t="s">
        <v>34</v>
      </c>
      <c r="J7475" s="3">
        <v>45303</v>
      </c>
      <c r="K7475">
        <v>800</v>
      </c>
      <c r="L7475" t="s">
        <v>29635</v>
      </c>
      <c r="M7475" t="s">
        <v>434</v>
      </c>
      <c r="N7475" t="s">
        <v>29636</v>
      </c>
      <c r="O7475" t="s">
        <v>29637</v>
      </c>
      <c r="P7475" t="s">
        <v>71</v>
      </c>
      <c r="Q7475">
        <v>18</v>
      </c>
      <c r="R7475" t="s">
        <v>88</v>
      </c>
      <c r="S7475" t="s">
        <v>63</v>
      </c>
      <c r="T7475">
        <v>29704</v>
      </c>
      <c r="U7475" s="1">
        <v>45568</v>
      </c>
      <c r="V7475" t="s">
        <v>155</v>
      </c>
      <c r="W7475">
        <v>382699</v>
      </c>
      <c r="X7475" t="s">
        <v>29638</v>
      </c>
      <c r="Y7475">
        <v>358</v>
      </c>
      <c r="Z7475">
        <v>2014</v>
      </c>
      <c r="AA7475">
        <v>3</v>
      </c>
      <c r="AB7475">
        <v>2416.8000000000002</v>
      </c>
      <c r="AC7475">
        <f>Table1_1[[#This Row],[Price]]*Table1_1[[#This Row],[Quantity]]</f>
        <v>6042</v>
      </c>
    </row>
    <row r="7476" spans="1:29" x14ac:dyDescent="0.3">
      <c r="A7476" t="s">
        <v>28</v>
      </c>
      <c r="B7476" t="s">
        <v>29</v>
      </c>
      <c r="C7476" t="s">
        <v>44</v>
      </c>
      <c r="D7476" t="s">
        <v>187</v>
      </c>
      <c r="E7476" t="s">
        <v>32</v>
      </c>
      <c r="F7476" t="s">
        <v>135</v>
      </c>
      <c r="G7476">
        <v>21</v>
      </c>
      <c r="H7476">
        <v>433052</v>
      </c>
      <c r="I7476" t="s">
        <v>34</v>
      </c>
      <c r="J7476" s="3">
        <v>44951</v>
      </c>
      <c r="K7476">
        <v>1100</v>
      </c>
      <c r="L7476" t="s">
        <v>3924</v>
      </c>
      <c r="M7476" t="s">
        <v>101</v>
      </c>
      <c r="N7476" t="s">
        <v>29639</v>
      </c>
      <c r="O7476" t="s">
        <v>29640</v>
      </c>
      <c r="P7476" t="s">
        <v>71</v>
      </c>
      <c r="Q7476">
        <v>4</v>
      </c>
      <c r="R7476" t="s">
        <v>88</v>
      </c>
      <c r="S7476" t="s">
        <v>118</v>
      </c>
      <c r="T7476">
        <v>66829</v>
      </c>
      <c r="U7476" s="1">
        <v>45370</v>
      </c>
      <c r="V7476" t="s">
        <v>72</v>
      </c>
      <c r="W7476">
        <v>327527</v>
      </c>
      <c r="X7476" t="s">
        <v>29641</v>
      </c>
      <c r="Y7476">
        <v>821</v>
      </c>
      <c r="Z7476">
        <v>806</v>
      </c>
      <c r="AA7476">
        <v>5</v>
      </c>
      <c r="AB7476">
        <v>1612</v>
      </c>
      <c r="AC7476">
        <f>Table1_1[[#This Row],[Price]]*Table1_1[[#This Row],[Quantity]]</f>
        <v>4030</v>
      </c>
    </row>
    <row r="7477" spans="1:29" x14ac:dyDescent="0.3">
      <c r="A7477" t="s">
        <v>28</v>
      </c>
      <c r="B7477" t="s">
        <v>29</v>
      </c>
      <c r="C7477" t="s">
        <v>193</v>
      </c>
      <c r="D7477" t="s">
        <v>142</v>
      </c>
      <c r="E7477" t="s">
        <v>32</v>
      </c>
      <c r="F7477" t="s">
        <v>135</v>
      </c>
      <c r="G7477">
        <v>86</v>
      </c>
      <c r="H7477">
        <v>411757</v>
      </c>
      <c r="I7477" t="s">
        <v>58</v>
      </c>
      <c r="J7477" s="3">
        <v>44352</v>
      </c>
      <c r="K7477">
        <v>1200</v>
      </c>
      <c r="L7477" t="s">
        <v>29642</v>
      </c>
      <c r="M7477" t="s">
        <v>216</v>
      </c>
      <c r="N7477" t="s">
        <v>29643</v>
      </c>
      <c r="O7477" t="s">
        <v>29644</v>
      </c>
      <c r="P7477" t="s">
        <v>71</v>
      </c>
      <c r="Q7477">
        <v>13</v>
      </c>
      <c r="R7477" t="s">
        <v>88</v>
      </c>
      <c r="S7477" t="s">
        <v>63</v>
      </c>
      <c r="T7477">
        <v>51129</v>
      </c>
      <c r="U7477" s="1">
        <v>45574</v>
      </c>
      <c r="V7477" t="s">
        <v>155</v>
      </c>
      <c r="W7477">
        <v>787249</v>
      </c>
      <c r="X7477" t="s">
        <v>29645</v>
      </c>
      <c r="Y7477">
        <v>263</v>
      </c>
      <c r="Z7477">
        <v>2276</v>
      </c>
      <c r="AA7477">
        <v>7</v>
      </c>
      <c r="AB7477">
        <v>6372.8</v>
      </c>
      <c r="AC7477">
        <f>Table1_1[[#This Row],[Price]]*Table1_1[[#This Row],[Quantity]]</f>
        <v>15932</v>
      </c>
    </row>
    <row r="7478" spans="1:29" x14ac:dyDescent="0.3">
      <c r="A7478" t="s">
        <v>28</v>
      </c>
      <c r="B7478" t="s">
        <v>29</v>
      </c>
      <c r="C7478" t="s">
        <v>157</v>
      </c>
      <c r="D7478" t="s">
        <v>98</v>
      </c>
      <c r="E7478" t="s">
        <v>32</v>
      </c>
      <c r="F7478" t="s">
        <v>355</v>
      </c>
      <c r="G7478">
        <v>47</v>
      </c>
      <c r="H7478">
        <v>437221</v>
      </c>
      <c r="I7478" t="s">
        <v>34</v>
      </c>
      <c r="J7478" s="3">
        <v>44610</v>
      </c>
      <c r="K7478">
        <v>1400</v>
      </c>
      <c r="L7478" t="s">
        <v>29646</v>
      </c>
      <c r="M7478" t="s">
        <v>232</v>
      </c>
      <c r="N7478" t="s">
        <v>29647</v>
      </c>
      <c r="O7478" t="s">
        <v>29648</v>
      </c>
      <c r="P7478" t="s">
        <v>51</v>
      </c>
      <c r="Q7478">
        <v>18</v>
      </c>
      <c r="R7478" t="s">
        <v>40</v>
      </c>
      <c r="S7478" t="s">
        <v>79</v>
      </c>
      <c r="T7478">
        <v>65444</v>
      </c>
      <c r="U7478" s="1">
        <v>45332</v>
      </c>
      <c r="V7478" t="s">
        <v>119</v>
      </c>
      <c r="W7478">
        <v>423653</v>
      </c>
      <c r="X7478" t="s">
        <v>29649</v>
      </c>
      <c r="Y7478">
        <v>724</v>
      </c>
      <c r="Z7478">
        <v>1393</v>
      </c>
      <c r="AA7478">
        <v>1</v>
      </c>
      <c r="AB7478">
        <v>557.20000000000005</v>
      </c>
      <c r="AC7478">
        <f>Table1_1[[#This Row],[Price]]*Table1_1[[#This Row],[Quantity]]</f>
        <v>1393</v>
      </c>
    </row>
    <row r="7479" spans="1:29" x14ac:dyDescent="0.3">
      <c r="A7479" t="s">
        <v>28</v>
      </c>
      <c r="B7479" t="s">
        <v>29</v>
      </c>
      <c r="C7479" t="s">
        <v>30</v>
      </c>
      <c r="D7479" t="s">
        <v>134</v>
      </c>
      <c r="E7479" t="s">
        <v>32</v>
      </c>
      <c r="F7479" t="s">
        <v>47</v>
      </c>
      <c r="G7479">
        <v>50</v>
      </c>
      <c r="H7479">
        <v>435521</v>
      </c>
      <c r="I7479" t="s">
        <v>34</v>
      </c>
      <c r="J7479" s="3">
        <v>44873</v>
      </c>
      <c r="K7479">
        <v>1400</v>
      </c>
      <c r="L7479" t="s">
        <v>29650</v>
      </c>
      <c r="M7479" t="s">
        <v>417</v>
      </c>
      <c r="N7479" t="s">
        <v>29651</v>
      </c>
      <c r="O7479" t="s">
        <v>29652</v>
      </c>
      <c r="P7479" t="s">
        <v>51</v>
      </c>
      <c r="Q7479">
        <v>10</v>
      </c>
      <c r="R7479" t="s">
        <v>88</v>
      </c>
      <c r="S7479" t="s">
        <v>79</v>
      </c>
      <c r="T7479">
        <v>43986</v>
      </c>
      <c r="U7479" s="1">
        <v>45545</v>
      </c>
      <c r="V7479" t="s">
        <v>180</v>
      </c>
      <c r="W7479">
        <v>578003</v>
      </c>
      <c r="X7479" t="s">
        <v>29653</v>
      </c>
      <c r="Y7479">
        <v>419</v>
      </c>
      <c r="Z7479">
        <v>1502</v>
      </c>
      <c r="AA7479">
        <v>1</v>
      </c>
      <c r="AB7479">
        <v>600.80000000000007</v>
      </c>
      <c r="AC7479">
        <f>Table1_1[[#This Row],[Price]]*Table1_1[[#This Row],[Quantity]]</f>
        <v>1502</v>
      </c>
    </row>
    <row r="7480" spans="1:29" x14ac:dyDescent="0.3">
      <c r="A7480" t="s">
        <v>28</v>
      </c>
      <c r="B7480" t="s">
        <v>29</v>
      </c>
      <c r="C7480" t="s">
        <v>193</v>
      </c>
      <c r="D7480" t="s">
        <v>31</v>
      </c>
      <c r="E7480" t="s">
        <v>32</v>
      </c>
      <c r="F7480" t="s">
        <v>135</v>
      </c>
      <c r="G7480">
        <v>43</v>
      </c>
      <c r="H7480">
        <v>425646</v>
      </c>
      <c r="I7480" t="s">
        <v>58</v>
      </c>
      <c r="J7480" s="3">
        <v>44531</v>
      </c>
      <c r="K7480">
        <v>1000</v>
      </c>
      <c r="L7480" t="s">
        <v>29654</v>
      </c>
      <c r="M7480" t="s">
        <v>1048</v>
      </c>
      <c r="N7480" t="s">
        <v>29655</v>
      </c>
      <c r="O7480" t="s">
        <v>29656</v>
      </c>
      <c r="P7480" t="s">
        <v>87</v>
      </c>
      <c r="Q7480">
        <v>15</v>
      </c>
      <c r="R7480" t="s">
        <v>88</v>
      </c>
      <c r="S7480" t="s">
        <v>41</v>
      </c>
      <c r="T7480">
        <v>48622</v>
      </c>
      <c r="U7480" s="1">
        <v>45335</v>
      </c>
      <c r="V7480" t="s">
        <v>119</v>
      </c>
      <c r="W7480">
        <v>233776</v>
      </c>
      <c r="X7480" t="s">
        <v>29657</v>
      </c>
      <c r="Y7480">
        <v>652</v>
      </c>
      <c r="Z7480">
        <v>596</v>
      </c>
      <c r="AA7480">
        <v>6</v>
      </c>
      <c r="AB7480">
        <v>1430.4</v>
      </c>
      <c r="AC7480">
        <f>Table1_1[[#This Row],[Price]]*Table1_1[[#This Row],[Quantity]]</f>
        <v>3576</v>
      </c>
    </row>
    <row r="7481" spans="1:29" x14ac:dyDescent="0.3">
      <c r="A7481" t="s">
        <v>28</v>
      </c>
      <c r="B7481" t="s">
        <v>29</v>
      </c>
      <c r="C7481" t="s">
        <v>30</v>
      </c>
      <c r="D7481" t="s">
        <v>227</v>
      </c>
      <c r="E7481" t="s">
        <v>46</v>
      </c>
      <c r="F7481" t="s">
        <v>113</v>
      </c>
      <c r="G7481">
        <v>19</v>
      </c>
      <c r="H7481">
        <v>431068</v>
      </c>
      <c r="I7481" t="s">
        <v>34</v>
      </c>
      <c r="J7481" s="3">
        <v>44539</v>
      </c>
      <c r="K7481">
        <v>1300</v>
      </c>
      <c r="L7481" t="s">
        <v>29658</v>
      </c>
      <c r="M7481" t="s">
        <v>478</v>
      </c>
      <c r="N7481" t="s">
        <v>29659</v>
      </c>
      <c r="O7481" t="s">
        <v>29660</v>
      </c>
      <c r="P7481" t="s">
        <v>51</v>
      </c>
      <c r="Q7481">
        <v>18</v>
      </c>
      <c r="R7481" t="s">
        <v>88</v>
      </c>
      <c r="S7481" t="s">
        <v>63</v>
      </c>
      <c r="T7481">
        <v>24586</v>
      </c>
      <c r="U7481" s="1">
        <v>45595</v>
      </c>
      <c r="V7481" t="s">
        <v>155</v>
      </c>
      <c r="W7481">
        <v>560194</v>
      </c>
      <c r="X7481" t="s">
        <v>29661</v>
      </c>
      <c r="Y7481">
        <v>976</v>
      </c>
      <c r="Z7481">
        <v>1095</v>
      </c>
      <c r="AA7481">
        <v>1</v>
      </c>
      <c r="AB7481">
        <v>438</v>
      </c>
      <c r="AC7481">
        <f>Table1_1[[#This Row],[Price]]*Table1_1[[#This Row],[Quantity]]</f>
        <v>1095</v>
      </c>
    </row>
    <row r="7482" spans="1:29" x14ac:dyDescent="0.3">
      <c r="A7482" t="s">
        <v>28</v>
      </c>
      <c r="B7482" t="s">
        <v>29</v>
      </c>
      <c r="C7482" t="s">
        <v>91</v>
      </c>
      <c r="D7482" t="s">
        <v>163</v>
      </c>
      <c r="E7482" t="s">
        <v>46</v>
      </c>
      <c r="F7482" t="s">
        <v>83</v>
      </c>
      <c r="G7482">
        <v>73</v>
      </c>
      <c r="H7482">
        <v>419006</v>
      </c>
      <c r="I7482" t="s">
        <v>58</v>
      </c>
      <c r="J7482" s="3">
        <v>44376</v>
      </c>
      <c r="K7482">
        <v>800</v>
      </c>
      <c r="L7482" t="s">
        <v>29662</v>
      </c>
      <c r="M7482" t="s">
        <v>129</v>
      </c>
      <c r="N7482" t="s">
        <v>29663</v>
      </c>
      <c r="O7482" t="s">
        <v>29664</v>
      </c>
      <c r="P7482" t="s">
        <v>51</v>
      </c>
      <c r="Q7482">
        <v>8</v>
      </c>
      <c r="R7482" t="s">
        <v>88</v>
      </c>
      <c r="S7482" t="s">
        <v>63</v>
      </c>
      <c r="T7482">
        <v>87245</v>
      </c>
      <c r="U7482" s="1">
        <v>45368</v>
      </c>
      <c r="V7482" t="s">
        <v>72</v>
      </c>
      <c r="W7482">
        <v>876937</v>
      </c>
      <c r="X7482" t="s">
        <v>29665</v>
      </c>
      <c r="Y7482">
        <v>887</v>
      </c>
      <c r="Z7482">
        <v>1275</v>
      </c>
      <c r="AA7482">
        <v>7</v>
      </c>
      <c r="AB7482">
        <v>3570</v>
      </c>
      <c r="AC7482">
        <f>Table1_1[[#This Row],[Price]]*Table1_1[[#This Row],[Quantity]]</f>
        <v>8925</v>
      </c>
    </row>
    <row r="7483" spans="1:29" x14ac:dyDescent="0.3">
      <c r="A7483" t="s">
        <v>28</v>
      </c>
      <c r="B7483" t="s">
        <v>29</v>
      </c>
      <c r="C7483" t="s">
        <v>148</v>
      </c>
      <c r="D7483" t="s">
        <v>511</v>
      </c>
      <c r="E7483" t="s">
        <v>32</v>
      </c>
      <c r="F7483" t="s">
        <v>106</v>
      </c>
      <c r="G7483">
        <v>89</v>
      </c>
      <c r="H7483">
        <v>429892</v>
      </c>
      <c r="I7483" t="s">
        <v>34</v>
      </c>
      <c r="J7483" s="3">
        <v>44168</v>
      </c>
      <c r="K7483">
        <v>1100</v>
      </c>
      <c r="L7483" t="s">
        <v>29666</v>
      </c>
      <c r="M7483" t="s">
        <v>818</v>
      </c>
      <c r="N7483" t="s">
        <v>29667</v>
      </c>
      <c r="O7483" t="s">
        <v>29668</v>
      </c>
      <c r="P7483" t="s">
        <v>71</v>
      </c>
      <c r="Q7483">
        <v>16</v>
      </c>
      <c r="R7483" t="s">
        <v>88</v>
      </c>
      <c r="S7483" t="s">
        <v>118</v>
      </c>
      <c r="T7483">
        <v>44530</v>
      </c>
      <c r="U7483" s="1">
        <v>45493</v>
      </c>
      <c r="V7483" t="s">
        <v>126</v>
      </c>
      <c r="W7483">
        <v>293148</v>
      </c>
      <c r="X7483" t="s">
        <v>29669</v>
      </c>
      <c r="Y7483">
        <v>750</v>
      </c>
      <c r="Z7483">
        <v>594</v>
      </c>
      <c r="AA7483">
        <v>5</v>
      </c>
      <c r="AB7483">
        <v>1188</v>
      </c>
      <c r="AC7483">
        <f>Table1_1[[#This Row],[Price]]*Table1_1[[#This Row],[Quantity]]</f>
        <v>2970</v>
      </c>
    </row>
    <row r="7484" spans="1:29" x14ac:dyDescent="0.3">
      <c r="A7484" t="s">
        <v>28</v>
      </c>
      <c r="B7484" t="s">
        <v>29</v>
      </c>
      <c r="C7484" t="s">
        <v>30</v>
      </c>
      <c r="D7484" t="s">
        <v>149</v>
      </c>
      <c r="E7484" t="s">
        <v>46</v>
      </c>
      <c r="F7484" t="s">
        <v>33</v>
      </c>
      <c r="G7484">
        <v>93</v>
      </c>
      <c r="H7484">
        <v>432600</v>
      </c>
      <c r="I7484" t="s">
        <v>58</v>
      </c>
      <c r="J7484" s="3">
        <v>44580</v>
      </c>
      <c r="K7484">
        <v>1300</v>
      </c>
      <c r="L7484" t="s">
        <v>29670</v>
      </c>
      <c r="M7484" t="s">
        <v>222</v>
      </c>
      <c r="N7484" t="s">
        <v>29671</v>
      </c>
      <c r="O7484" t="s">
        <v>29672</v>
      </c>
      <c r="P7484" t="s">
        <v>39</v>
      </c>
      <c r="Q7484">
        <v>13</v>
      </c>
      <c r="R7484" t="s">
        <v>40</v>
      </c>
      <c r="S7484" t="s">
        <v>79</v>
      </c>
      <c r="T7484">
        <v>21050</v>
      </c>
      <c r="U7484" s="1">
        <v>45407</v>
      </c>
      <c r="V7484" t="s">
        <v>80</v>
      </c>
      <c r="W7484">
        <v>144147</v>
      </c>
      <c r="X7484" t="s">
        <v>29673</v>
      </c>
      <c r="Y7484">
        <v>752</v>
      </c>
      <c r="Z7484">
        <v>2191</v>
      </c>
      <c r="AA7484">
        <v>6</v>
      </c>
      <c r="AB7484">
        <v>5258.4000000000015</v>
      </c>
      <c r="AC7484">
        <f>Table1_1[[#This Row],[Price]]*Table1_1[[#This Row],[Quantity]]</f>
        <v>13146</v>
      </c>
    </row>
    <row r="7485" spans="1:29" x14ac:dyDescent="0.3">
      <c r="A7485" t="s">
        <v>28</v>
      </c>
      <c r="B7485" t="s">
        <v>29</v>
      </c>
      <c r="C7485" t="s">
        <v>193</v>
      </c>
      <c r="D7485" t="s">
        <v>170</v>
      </c>
      <c r="E7485" t="s">
        <v>32</v>
      </c>
      <c r="F7485" t="s">
        <v>113</v>
      </c>
      <c r="G7485">
        <v>70</v>
      </c>
      <c r="H7485">
        <v>420871</v>
      </c>
      <c r="I7485" t="s">
        <v>58</v>
      </c>
      <c r="J7485" s="3">
        <v>45559</v>
      </c>
      <c r="K7485">
        <v>1000</v>
      </c>
      <c r="L7485" t="s">
        <v>29674</v>
      </c>
      <c r="M7485" t="s">
        <v>319</v>
      </c>
      <c r="N7485" t="s">
        <v>29675</v>
      </c>
      <c r="O7485" t="s">
        <v>29676</v>
      </c>
      <c r="P7485" t="s">
        <v>87</v>
      </c>
      <c r="Q7485">
        <v>6</v>
      </c>
      <c r="R7485" t="s">
        <v>40</v>
      </c>
      <c r="S7485" t="s">
        <v>79</v>
      </c>
      <c r="T7485">
        <v>98685</v>
      </c>
      <c r="U7485" s="1">
        <v>45299</v>
      </c>
      <c r="V7485" t="s">
        <v>111</v>
      </c>
      <c r="W7485">
        <v>473537</v>
      </c>
      <c r="X7485" t="s">
        <v>13771</v>
      </c>
      <c r="Y7485">
        <v>789</v>
      </c>
      <c r="Z7485">
        <v>1678</v>
      </c>
      <c r="AA7485">
        <v>7</v>
      </c>
      <c r="AB7485">
        <v>4698.4000000000015</v>
      </c>
      <c r="AC7485">
        <f>Table1_1[[#This Row],[Price]]*Table1_1[[#This Row],[Quantity]]</f>
        <v>11746</v>
      </c>
    </row>
    <row r="7486" spans="1:29" x14ac:dyDescent="0.3">
      <c r="A7486" t="s">
        <v>28</v>
      </c>
      <c r="B7486" t="s">
        <v>29</v>
      </c>
      <c r="C7486" t="s">
        <v>30</v>
      </c>
      <c r="D7486" t="s">
        <v>274</v>
      </c>
      <c r="E7486" t="s">
        <v>46</v>
      </c>
      <c r="F7486" t="s">
        <v>175</v>
      </c>
      <c r="G7486">
        <v>6</v>
      </c>
      <c r="H7486">
        <v>419825</v>
      </c>
      <c r="I7486" t="s">
        <v>58</v>
      </c>
      <c r="J7486" s="3">
        <v>45200</v>
      </c>
      <c r="K7486">
        <v>1200</v>
      </c>
      <c r="L7486" t="s">
        <v>29677</v>
      </c>
      <c r="M7486" t="s">
        <v>115</v>
      </c>
      <c r="N7486" t="s">
        <v>29678</v>
      </c>
      <c r="O7486" t="s">
        <v>29679</v>
      </c>
      <c r="P7486" t="s">
        <v>39</v>
      </c>
      <c r="Q7486">
        <v>9</v>
      </c>
      <c r="R7486" t="s">
        <v>40</v>
      </c>
      <c r="S7486" t="s">
        <v>118</v>
      </c>
      <c r="T7486">
        <v>41130</v>
      </c>
      <c r="U7486" s="1">
        <v>45603</v>
      </c>
      <c r="V7486" t="s">
        <v>42</v>
      </c>
      <c r="W7486">
        <v>608166</v>
      </c>
      <c r="X7486" t="s">
        <v>29680</v>
      </c>
      <c r="Y7486">
        <v>827</v>
      </c>
      <c r="Z7486">
        <v>1319</v>
      </c>
      <c r="AA7486">
        <v>2</v>
      </c>
      <c r="AB7486">
        <v>1055.2</v>
      </c>
      <c r="AC7486">
        <f>Table1_1[[#This Row],[Price]]*Table1_1[[#This Row],[Quantity]]</f>
        <v>2638</v>
      </c>
    </row>
    <row r="7487" spans="1:29" x14ac:dyDescent="0.3">
      <c r="A7487" t="s">
        <v>28</v>
      </c>
      <c r="B7487" t="s">
        <v>29</v>
      </c>
      <c r="C7487" t="s">
        <v>148</v>
      </c>
      <c r="D7487" t="s">
        <v>45</v>
      </c>
      <c r="E7487" t="s">
        <v>56</v>
      </c>
      <c r="F7487" t="s">
        <v>175</v>
      </c>
      <c r="G7487">
        <v>93</v>
      </c>
      <c r="H7487">
        <v>407653</v>
      </c>
      <c r="I7487" t="s">
        <v>34</v>
      </c>
      <c r="J7487" s="3">
        <v>44800</v>
      </c>
      <c r="K7487">
        <v>1300</v>
      </c>
      <c r="L7487" t="s">
        <v>29681</v>
      </c>
      <c r="M7487" t="s">
        <v>68</v>
      </c>
      <c r="N7487" t="s">
        <v>29682</v>
      </c>
      <c r="O7487" t="s">
        <v>29683</v>
      </c>
      <c r="P7487" t="s">
        <v>87</v>
      </c>
      <c r="Q7487">
        <v>9</v>
      </c>
      <c r="R7487" t="s">
        <v>40</v>
      </c>
      <c r="S7487" t="s">
        <v>118</v>
      </c>
      <c r="T7487">
        <v>68139</v>
      </c>
      <c r="U7487" s="1">
        <v>45613</v>
      </c>
      <c r="V7487" t="s">
        <v>42</v>
      </c>
      <c r="W7487">
        <v>911148</v>
      </c>
      <c r="X7487" t="s">
        <v>29684</v>
      </c>
      <c r="Y7487">
        <v>968</v>
      </c>
      <c r="Z7487">
        <v>2171</v>
      </c>
      <c r="AA7487">
        <v>1</v>
      </c>
      <c r="AB7487">
        <v>868.40000000000009</v>
      </c>
      <c r="AC7487">
        <f>Table1_1[[#This Row],[Price]]*Table1_1[[#This Row],[Quantity]]</f>
        <v>2171</v>
      </c>
    </row>
    <row r="7488" spans="1:29" x14ac:dyDescent="0.3">
      <c r="A7488" t="s">
        <v>28</v>
      </c>
      <c r="B7488" t="s">
        <v>29</v>
      </c>
      <c r="C7488" t="s">
        <v>66</v>
      </c>
      <c r="D7488" t="s">
        <v>274</v>
      </c>
      <c r="E7488" t="s">
        <v>56</v>
      </c>
      <c r="F7488" t="s">
        <v>47</v>
      </c>
      <c r="G7488">
        <v>6</v>
      </c>
      <c r="H7488">
        <v>419513</v>
      </c>
      <c r="I7488" t="s">
        <v>34</v>
      </c>
      <c r="J7488" s="3">
        <v>44908</v>
      </c>
      <c r="K7488">
        <v>950</v>
      </c>
      <c r="L7488" t="s">
        <v>29686</v>
      </c>
      <c r="M7488" t="s">
        <v>205</v>
      </c>
      <c r="N7488" t="s">
        <v>29687</v>
      </c>
      <c r="O7488" t="s">
        <v>29688</v>
      </c>
      <c r="P7488" t="s">
        <v>51</v>
      </c>
      <c r="Q7488">
        <v>14</v>
      </c>
      <c r="R7488" t="s">
        <v>40</v>
      </c>
      <c r="S7488" t="s">
        <v>118</v>
      </c>
      <c r="T7488">
        <v>57448</v>
      </c>
      <c r="U7488" s="1">
        <v>45429</v>
      </c>
      <c r="V7488" t="s">
        <v>140</v>
      </c>
      <c r="W7488">
        <v>484562</v>
      </c>
      <c r="X7488" t="s">
        <v>29689</v>
      </c>
      <c r="Y7488">
        <v>752</v>
      </c>
      <c r="Z7488">
        <v>1102</v>
      </c>
      <c r="AA7488">
        <v>7</v>
      </c>
      <c r="AB7488">
        <v>3085.6000000000004</v>
      </c>
      <c r="AC7488">
        <f>Table1_1[[#This Row],[Price]]*Table1_1[[#This Row],[Quantity]]</f>
        <v>7714</v>
      </c>
    </row>
    <row r="7489" spans="1:29" x14ac:dyDescent="0.3">
      <c r="A7489" t="s">
        <v>28</v>
      </c>
      <c r="B7489" t="s">
        <v>29</v>
      </c>
      <c r="C7489" t="s">
        <v>54</v>
      </c>
      <c r="D7489" t="s">
        <v>442</v>
      </c>
      <c r="E7489" t="s">
        <v>32</v>
      </c>
      <c r="F7489" t="s">
        <v>175</v>
      </c>
      <c r="G7489">
        <v>5</v>
      </c>
      <c r="H7489">
        <v>438148</v>
      </c>
      <c r="I7489" t="s">
        <v>58</v>
      </c>
      <c r="J7489" s="3">
        <v>44459</v>
      </c>
      <c r="K7489">
        <v>1200</v>
      </c>
      <c r="L7489" t="s">
        <v>29691</v>
      </c>
      <c r="M7489" t="s">
        <v>506</v>
      </c>
      <c r="N7489" t="s">
        <v>29692</v>
      </c>
      <c r="O7489" t="s">
        <v>29693</v>
      </c>
      <c r="P7489" t="s">
        <v>71</v>
      </c>
      <c r="Q7489">
        <v>17</v>
      </c>
      <c r="R7489" t="s">
        <v>40</v>
      </c>
      <c r="S7489" t="s">
        <v>41</v>
      </c>
      <c r="T7489">
        <v>45170</v>
      </c>
      <c r="U7489" s="1">
        <v>45351</v>
      </c>
      <c r="V7489" t="s">
        <v>119</v>
      </c>
      <c r="W7489">
        <v>352207</v>
      </c>
      <c r="X7489" t="s">
        <v>29694</v>
      </c>
      <c r="Y7489">
        <v>888</v>
      </c>
      <c r="Z7489">
        <v>871</v>
      </c>
      <c r="AA7489">
        <v>5</v>
      </c>
      <c r="AB7489">
        <v>1742</v>
      </c>
      <c r="AC7489">
        <f>Table1_1[[#This Row],[Price]]*Table1_1[[#This Row],[Quantity]]</f>
        <v>4355</v>
      </c>
    </row>
    <row r="7490" spans="1:29" x14ac:dyDescent="0.3">
      <c r="A7490" t="s">
        <v>28</v>
      </c>
      <c r="B7490" t="s">
        <v>29</v>
      </c>
      <c r="C7490" t="s">
        <v>91</v>
      </c>
      <c r="D7490" t="s">
        <v>467</v>
      </c>
      <c r="E7490" t="s">
        <v>32</v>
      </c>
      <c r="F7490" t="s">
        <v>57</v>
      </c>
      <c r="G7490">
        <v>4</v>
      </c>
      <c r="H7490">
        <v>420128</v>
      </c>
      <c r="I7490" t="s">
        <v>58</v>
      </c>
      <c r="J7490" s="3">
        <v>44852</v>
      </c>
      <c r="K7490">
        <v>1000</v>
      </c>
      <c r="L7490" t="s">
        <v>29695</v>
      </c>
      <c r="M7490" t="s">
        <v>129</v>
      </c>
      <c r="N7490" t="s">
        <v>29696</v>
      </c>
      <c r="O7490" t="s">
        <v>29697</v>
      </c>
      <c r="P7490" t="s">
        <v>51</v>
      </c>
      <c r="Q7490">
        <v>13</v>
      </c>
      <c r="R7490" t="s">
        <v>88</v>
      </c>
      <c r="S7490" t="s">
        <v>63</v>
      </c>
      <c r="T7490">
        <v>31662</v>
      </c>
      <c r="U7490" s="1">
        <v>45582</v>
      </c>
      <c r="V7490" t="s">
        <v>155</v>
      </c>
      <c r="W7490">
        <v>123192</v>
      </c>
      <c r="X7490" t="s">
        <v>29381</v>
      </c>
      <c r="Y7490">
        <v>973</v>
      </c>
      <c r="Z7490">
        <v>2445</v>
      </c>
      <c r="AA7490">
        <v>6</v>
      </c>
      <c r="AB7490">
        <v>5868</v>
      </c>
      <c r="AC7490">
        <f>Table1_1[[#This Row],[Price]]*Table1_1[[#This Row],[Quantity]]</f>
        <v>14670</v>
      </c>
    </row>
    <row r="7491" spans="1:29" x14ac:dyDescent="0.3">
      <c r="A7491" t="s">
        <v>28</v>
      </c>
      <c r="B7491" t="s">
        <v>29</v>
      </c>
      <c r="C7491" t="s">
        <v>157</v>
      </c>
      <c r="D7491" t="s">
        <v>261</v>
      </c>
      <c r="E7491" t="s">
        <v>46</v>
      </c>
      <c r="F7491" t="s">
        <v>47</v>
      </c>
      <c r="G7491">
        <v>53</v>
      </c>
      <c r="H7491">
        <v>427583</v>
      </c>
      <c r="I7491" t="s">
        <v>58</v>
      </c>
      <c r="J7491" s="3">
        <v>44259</v>
      </c>
      <c r="K7491">
        <v>1400</v>
      </c>
      <c r="L7491" t="s">
        <v>29698</v>
      </c>
      <c r="M7491" t="s">
        <v>293</v>
      </c>
      <c r="N7491" t="s">
        <v>29699</v>
      </c>
      <c r="O7491" t="s">
        <v>29700</v>
      </c>
      <c r="P7491" t="s">
        <v>87</v>
      </c>
      <c r="Q7491">
        <v>8</v>
      </c>
      <c r="R7491" t="s">
        <v>40</v>
      </c>
      <c r="S7491" t="s">
        <v>41</v>
      </c>
      <c r="T7491">
        <v>13134</v>
      </c>
      <c r="U7491" s="1">
        <v>45358</v>
      </c>
      <c r="V7491" t="s">
        <v>72</v>
      </c>
      <c r="W7491">
        <v>611296</v>
      </c>
      <c r="X7491" t="s">
        <v>29701</v>
      </c>
      <c r="Y7491">
        <v>638</v>
      </c>
      <c r="Z7491">
        <v>879</v>
      </c>
      <c r="AA7491">
        <v>1</v>
      </c>
      <c r="AB7491">
        <v>351.6</v>
      </c>
      <c r="AC7491">
        <f>Table1_1[[#This Row],[Price]]*Table1_1[[#This Row],[Quantity]]</f>
        <v>879</v>
      </c>
    </row>
    <row r="7492" spans="1:29" x14ac:dyDescent="0.3">
      <c r="A7492" t="s">
        <v>28</v>
      </c>
      <c r="B7492" t="s">
        <v>29</v>
      </c>
      <c r="C7492" t="s">
        <v>148</v>
      </c>
      <c r="D7492" t="s">
        <v>163</v>
      </c>
      <c r="E7492" t="s">
        <v>46</v>
      </c>
      <c r="F7492" t="s">
        <v>47</v>
      </c>
      <c r="G7492">
        <v>73</v>
      </c>
      <c r="H7492">
        <v>419467</v>
      </c>
      <c r="I7492" t="s">
        <v>34</v>
      </c>
      <c r="J7492" s="3">
        <v>44045</v>
      </c>
      <c r="K7492">
        <v>950</v>
      </c>
      <c r="L7492" t="s">
        <v>29702</v>
      </c>
      <c r="M7492" t="s">
        <v>680</v>
      </c>
      <c r="N7492" t="s">
        <v>29703</v>
      </c>
      <c r="O7492" t="s">
        <v>29704</v>
      </c>
      <c r="P7492" t="s">
        <v>51</v>
      </c>
      <c r="Q7492">
        <v>20</v>
      </c>
      <c r="R7492" t="s">
        <v>88</v>
      </c>
      <c r="S7492" t="s">
        <v>63</v>
      </c>
      <c r="T7492">
        <v>59190</v>
      </c>
      <c r="U7492" s="1">
        <v>45541</v>
      </c>
      <c r="V7492" t="s">
        <v>180</v>
      </c>
      <c r="W7492">
        <v>394344</v>
      </c>
      <c r="X7492" t="s">
        <v>29705</v>
      </c>
      <c r="Y7492">
        <v>921</v>
      </c>
      <c r="Z7492">
        <v>2194</v>
      </c>
      <c r="AA7492">
        <v>8</v>
      </c>
      <c r="AB7492">
        <v>7020.8</v>
      </c>
      <c r="AC7492">
        <f>Table1_1[[#This Row],[Price]]*Table1_1[[#This Row],[Quantity]]</f>
        <v>17552</v>
      </c>
    </row>
    <row r="7493" spans="1:29" x14ac:dyDescent="0.3">
      <c r="A7493" t="s">
        <v>28</v>
      </c>
      <c r="B7493" t="s">
        <v>29</v>
      </c>
      <c r="C7493" t="s">
        <v>44</v>
      </c>
      <c r="D7493" t="s">
        <v>45</v>
      </c>
      <c r="E7493" t="s">
        <v>46</v>
      </c>
      <c r="F7493" t="s">
        <v>47</v>
      </c>
      <c r="G7493">
        <v>97</v>
      </c>
      <c r="H7493">
        <v>414551</v>
      </c>
      <c r="I7493" t="s">
        <v>34</v>
      </c>
      <c r="J7493" s="3">
        <v>43909</v>
      </c>
      <c r="K7493">
        <v>800</v>
      </c>
      <c r="L7493" t="s">
        <v>29706</v>
      </c>
      <c r="M7493" t="s">
        <v>506</v>
      </c>
      <c r="N7493" t="s">
        <v>29707</v>
      </c>
      <c r="O7493" t="s">
        <v>29708</v>
      </c>
      <c r="P7493" t="s">
        <v>51</v>
      </c>
      <c r="Q7493">
        <v>18</v>
      </c>
      <c r="R7493" t="s">
        <v>40</v>
      </c>
      <c r="S7493" t="s">
        <v>63</v>
      </c>
      <c r="T7493">
        <v>16125</v>
      </c>
      <c r="U7493" s="1">
        <v>45611</v>
      </c>
      <c r="V7493" t="s">
        <v>42</v>
      </c>
      <c r="W7493">
        <v>867562</v>
      </c>
      <c r="X7493" t="s">
        <v>29709</v>
      </c>
      <c r="Y7493">
        <v>816</v>
      </c>
      <c r="Z7493">
        <v>2938</v>
      </c>
      <c r="AA7493">
        <v>8</v>
      </c>
      <c r="AB7493">
        <v>9401.6</v>
      </c>
      <c r="AC7493">
        <f>Table1_1[[#This Row],[Price]]*Table1_1[[#This Row],[Quantity]]</f>
        <v>23504</v>
      </c>
    </row>
    <row r="7494" spans="1:29" x14ac:dyDescent="0.3">
      <c r="A7494" t="s">
        <v>28</v>
      </c>
      <c r="B7494" t="s">
        <v>29</v>
      </c>
      <c r="C7494" t="s">
        <v>30</v>
      </c>
      <c r="D7494" t="s">
        <v>364</v>
      </c>
      <c r="E7494" t="s">
        <v>56</v>
      </c>
      <c r="F7494" t="s">
        <v>57</v>
      </c>
      <c r="G7494">
        <v>83</v>
      </c>
      <c r="H7494">
        <v>426487</v>
      </c>
      <c r="I7494" t="s">
        <v>58</v>
      </c>
      <c r="J7494" s="3">
        <v>44805</v>
      </c>
      <c r="K7494">
        <v>800</v>
      </c>
      <c r="L7494" t="s">
        <v>29710</v>
      </c>
      <c r="M7494" t="s">
        <v>747</v>
      </c>
      <c r="N7494" t="s">
        <v>29711</v>
      </c>
      <c r="O7494" t="s">
        <v>29712</v>
      </c>
      <c r="P7494" t="s">
        <v>87</v>
      </c>
      <c r="Q7494">
        <v>10</v>
      </c>
      <c r="R7494" t="s">
        <v>40</v>
      </c>
      <c r="S7494" t="s">
        <v>118</v>
      </c>
      <c r="T7494">
        <v>12991</v>
      </c>
      <c r="U7494" s="1">
        <v>45378</v>
      </c>
      <c r="V7494" t="s">
        <v>72</v>
      </c>
      <c r="W7494">
        <v>292565</v>
      </c>
      <c r="X7494" t="s">
        <v>29713</v>
      </c>
      <c r="Y7494">
        <v>543</v>
      </c>
      <c r="Z7494">
        <v>918</v>
      </c>
      <c r="AA7494">
        <v>1</v>
      </c>
      <c r="AB7494">
        <v>367.20000000000005</v>
      </c>
      <c r="AC7494">
        <f>Table1_1[[#This Row],[Price]]*Table1_1[[#This Row],[Quantity]]</f>
        <v>918</v>
      </c>
    </row>
    <row r="7495" spans="1:29" x14ac:dyDescent="0.3">
      <c r="A7495" t="s">
        <v>28</v>
      </c>
      <c r="B7495" t="s">
        <v>29</v>
      </c>
      <c r="C7495" t="s">
        <v>193</v>
      </c>
      <c r="D7495" t="s">
        <v>511</v>
      </c>
      <c r="E7495" t="s">
        <v>46</v>
      </c>
      <c r="F7495" t="s">
        <v>355</v>
      </c>
      <c r="G7495">
        <v>40</v>
      </c>
      <c r="H7495">
        <v>432421</v>
      </c>
      <c r="I7495" t="s">
        <v>34</v>
      </c>
      <c r="J7495" s="3">
        <v>43900</v>
      </c>
      <c r="K7495">
        <v>1100</v>
      </c>
      <c r="L7495" t="s">
        <v>29715</v>
      </c>
      <c r="M7495" t="s">
        <v>542</v>
      </c>
      <c r="N7495" t="s">
        <v>29716</v>
      </c>
      <c r="O7495" t="s">
        <v>29717</v>
      </c>
      <c r="P7495" t="s">
        <v>51</v>
      </c>
      <c r="Q7495">
        <v>12</v>
      </c>
      <c r="R7495" t="s">
        <v>40</v>
      </c>
      <c r="S7495" t="s">
        <v>118</v>
      </c>
      <c r="T7495">
        <v>58829</v>
      </c>
      <c r="U7495" s="1">
        <v>45464</v>
      </c>
      <c r="V7495" t="s">
        <v>52</v>
      </c>
      <c r="W7495">
        <v>441047</v>
      </c>
      <c r="X7495" t="s">
        <v>29718</v>
      </c>
      <c r="Y7495">
        <v>705</v>
      </c>
      <c r="Z7495">
        <v>1345</v>
      </c>
      <c r="AA7495">
        <v>4</v>
      </c>
      <c r="AB7495">
        <v>2152</v>
      </c>
      <c r="AC7495">
        <f>Table1_1[[#This Row],[Price]]*Table1_1[[#This Row],[Quantity]]</f>
        <v>5380</v>
      </c>
    </row>
    <row r="7496" spans="1:29" x14ac:dyDescent="0.3">
      <c r="A7496" t="s">
        <v>28</v>
      </c>
      <c r="B7496" t="s">
        <v>29</v>
      </c>
      <c r="C7496" t="s">
        <v>157</v>
      </c>
      <c r="D7496" t="s">
        <v>31</v>
      </c>
      <c r="E7496" t="s">
        <v>56</v>
      </c>
      <c r="F7496" t="s">
        <v>83</v>
      </c>
      <c r="G7496">
        <v>60</v>
      </c>
      <c r="H7496">
        <v>423411</v>
      </c>
      <c r="I7496" t="s">
        <v>34</v>
      </c>
      <c r="J7496" s="3">
        <v>45381</v>
      </c>
      <c r="K7496">
        <v>1200</v>
      </c>
      <c r="L7496" t="s">
        <v>29719</v>
      </c>
      <c r="M7496" t="s">
        <v>372</v>
      </c>
      <c r="N7496" t="s">
        <v>29720</v>
      </c>
      <c r="O7496" t="s">
        <v>29721</v>
      </c>
      <c r="P7496" t="s">
        <v>71</v>
      </c>
      <c r="Q7496">
        <v>5</v>
      </c>
      <c r="R7496" t="s">
        <v>88</v>
      </c>
      <c r="S7496" t="s">
        <v>118</v>
      </c>
      <c r="T7496">
        <v>29272</v>
      </c>
      <c r="U7496" s="1">
        <v>45375</v>
      </c>
      <c r="V7496" t="s">
        <v>72</v>
      </c>
      <c r="W7496">
        <v>372777</v>
      </c>
      <c r="X7496" t="s">
        <v>29722</v>
      </c>
      <c r="Y7496">
        <v>249</v>
      </c>
      <c r="Z7496">
        <v>872</v>
      </c>
      <c r="AA7496">
        <v>1</v>
      </c>
      <c r="AB7496">
        <v>348.8</v>
      </c>
      <c r="AC7496">
        <f>Table1_1[[#This Row],[Price]]*Table1_1[[#This Row],[Quantity]]</f>
        <v>872</v>
      </c>
    </row>
    <row r="7497" spans="1:29" x14ac:dyDescent="0.3">
      <c r="A7497" t="s">
        <v>28</v>
      </c>
      <c r="B7497" t="s">
        <v>29</v>
      </c>
      <c r="C7497" t="s">
        <v>44</v>
      </c>
      <c r="D7497" t="s">
        <v>546</v>
      </c>
      <c r="E7497" t="s">
        <v>46</v>
      </c>
      <c r="F7497" t="s">
        <v>150</v>
      </c>
      <c r="G7497">
        <v>93</v>
      </c>
      <c r="H7497">
        <v>437404</v>
      </c>
      <c r="I7497" t="s">
        <v>58</v>
      </c>
      <c r="J7497" s="3">
        <v>44466</v>
      </c>
      <c r="K7497">
        <v>1300</v>
      </c>
      <c r="L7497" t="s">
        <v>29723</v>
      </c>
      <c r="M7497" t="s">
        <v>159</v>
      </c>
      <c r="N7497" t="s">
        <v>29724</v>
      </c>
      <c r="O7497" t="s">
        <v>29725</v>
      </c>
      <c r="P7497" t="s">
        <v>51</v>
      </c>
      <c r="Q7497">
        <v>3</v>
      </c>
      <c r="R7497" t="s">
        <v>88</v>
      </c>
      <c r="S7497" t="s">
        <v>118</v>
      </c>
      <c r="T7497">
        <v>66629</v>
      </c>
      <c r="U7497" s="1">
        <v>45450</v>
      </c>
      <c r="V7497" t="s">
        <v>52</v>
      </c>
      <c r="W7497">
        <v>421326</v>
      </c>
      <c r="X7497" t="s">
        <v>29726</v>
      </c>
      <c r="Y7497">
        <v>549</v>
      </c>
      <c r="Z7497">
        <v>2482</v>
      </c>
      <c r="AA7497">
        <v>3</v>
      </c>
      <c r="AB7497">
        <v>2978.4</v>
      </c>
      <c r="AC7497">
        <f>Table1_1[[#This Row],[Price]]*Table1_1[[#This Row],[Quantity]]</f>
        <v>7446</v>
      </c>
    </row>
    <row r="7498" spans="1:29" x14ac:dyDescent="0.3">
      <c r="A7498" t="s">
        <v>28</v>
      </c>
      <c r="B7498" t="s">
        <v>29</v>
      </c>
      <c r="C7498" t="s">
        <v>44</v>
      </c>
      <c r="D7498" t="s">
        <v>511</v>
      </c>
      <c r="E7498" t="s">
        <v>56</v>
      </c>
      <c r="F7498" t="s">
        <v>57</v>
      </c>
      <c r="G7498">
        <v>74</v>
      </c>
      <c r="H7498">
        <v>434268</v>
      </c>
      <c r="I7498" t="s">
        <v>58</v>
      </c>
      <c r="J7498" s="3">
        <v>44215</v>
      </c>
      <c r="K7498">
        <v>1300</v>
      </c>
      <c r="L7498" t="s">
        <v>29727</v>
      </c>
      <c r="M7498" t="s">
        <v>482</v>
      </c>
      <c r="N7498" t="s">
        <v>29728</v>
      </c>
      <c r="O7498" t="s">
        <v>29729</v>
      </c>
      <c r="P7498" t="s">
        <v>51</v>
      </c>
      <c r="Q7498">
        <v>13</v>
      </c>
      <c r="R7498" t="s">
        <v>40</v>
      </c>
      <c r="S7498" t="s">
        <v>63</v>
      </c>
      <c r="T7498">
        <v>89226</v>
      </c>
      <c r="U7498" s="1">
        <v>45588</v>
      </c>
      <c r="V7498" t="s">
        <v>155</v>
      </c>
      <c r="W7498">
        <v>421108</v>
      </c>
      <c r="X7498" t="s">
        <v>29730</v>
      </c>
      <c r="Y7498">
        <v>640</v>
      </c>
      <c r="Z7498">
        <v>1059</v>
      </c>
      <c r="AA7498">
        <v>4</v>
      </c>
      <c r="AB7498">
        <v>1694.4</v>
      </c>
      <c r="AC7498">
        <f>Table1_1[[#This Row],[Price]]*Table1_1[[#This Row],[Quantity]]</f>
        <v>4236</v>
      </c>
    </row>
    <row r="7499" spans="1:29" x14ac:dyDescent="0.3">
      <c r="A7499" t="s">
        <v>28</v>
      </c>
      <c r="B7499" t="s">
        <v>29</v>
      </c>
      <c r="C7499" t="s">
        <v>44</v>
      </c>
      <c r="D7499" t="s">
        <v>220</v>
      </c>
      <c r="E7499" t="s">
        <v>56</v>
      </c>
      <c r="F7499" t="s">
        <v>83</v>
      </c>
      <c r="G7499">
        <v>18</v>
      </c>
      <c r="H7499">
        <v>404257</v>
      </c>
      <c r="I7499" t="s">
        <v>58</v>
      </c>
      <c r="J7499" s="3">
        <v>44769</v>
      </c>
      <c r="K7499">
        <v>1200</v>
      </c>
      <c r="L7499" t="s">
        <v>29731</v>
      </c>
      <c r="M7499" t="s">
        <v>232</v>
      </c>
      <c r="N7499" t="s">
        <v>29732</v>
      </c>
      <c r="O7499" t="s">
        <v>29733</v>
      </c>
      <c r="P7499" t="s">
        <v>51</v>
      </c>
      <c r="Q7499">
        <v>13</v>
      </c>
      <c r="R7499" t="s">
        <v>88</v>
      </c>
      <c r="S7499" t="s">
        <v>41</v>
      </c>
      <c r="T7499">
        <v>28719</v>
      </c>
      <c r="U7499" s="1">
        <v>45579</v>
      </c>
      <c r="V7499" t="s">
        <v>155</v>
      </c>
      <c r="W7499">
        <v>384717</v>
      </c>
      <c r="X7499" t="s">
        <v>9230</v>
      </c>
      <c r="Y7499">
        <v>370</v>
      </c>
      <c r="Z7499">
        <v>981</v>
      </c>
      <c r="AA7499">
        <v>5</v>
      </c>
      <c r="AB7499">
        <v>1962</v>
      </c>
      <c r="AC7499">
        <f>Table1_1[[#This Row],[Price]]*Table1_1[[#This Row],[Quantity]]</f>
        <v>4905</v>
      </c>
    </row>
    <row r="7500" spans="1:29" x14ac:dyDescent="0.3">
      <c r="A7500" t="s">
        <v>28</v>
      </c>
      <c r="B7500" t="s">
        <v>29</v>
      </c>
      <c r="C7500" t="s">
        <v>30</v>
      </c>
      <c r="D7500" t="s">
        <v>566</v>
      </c>
      <c r="E7500" t="s">
        <v>56</v>
      </c>
      <c r="F7500" t="s">
        <v>106</v>
      </c>
      <c r="G7500">
        <v>6</v>
      </c>
      <c r="H7500">
        <v>402535</v>
      </c>
      <c r="I7500" t="s">
        <v>58</v>
      </c>
      <c r="J7500" s="3">
        <v>45432</v>
      </c>
      <c r="K7500">
        <v>1200</v>
      </c>
      <c r="L7500" t="s">
        <v>29734</v>
      </c>
      <c r="M7500" t="s">
        <v>177</v>
      </c>
      <c r="N7500" t="s">
        <v>29735</v>
      </c>
      <c r="O7500" t="s">
        <v>29736</v>
      </c>
      <c r="P7500" t="s">
        <v>87</v>
      </c>
      <c r="Q7500">
        <v>18</v>
      </c>
      <c r="R7500" t="s">
        <v>40</v>
      </c>
      <c r="S7500" t="s">
        <v>79</v>
      </c>
      <c r="T7500">
        <v>11942</v>
      </c>
      <c r="U7500" s="1">
        <v>45297</v>
      </c>
      <c r="V7500" t="s">
        <v>111</v>
      </c>
      <c r="W7500">
        <v>154843</v>
      </c>
      <c r="X7500" t="s">
        <v>29737</v>
      </c>
      <c r="Y7500">
        <v>285</v>
      </c>
      <c r="Z7500">
        <v>1667</v>
      </c>
      <c r="AA7500">
        <v>4</v>
      </c>
      <c r="AB7500">
        <v>2667.2000000000003</v>
      </c>
      <c r="AC7500">
        <f>Table1_1[[#This Row],[Price]]*Table1_1[[#This Row],[Quantity]]</f>
        <v>6668</v>
      </c>
    </row>
    <row r="7501" spans="1:29" x14ac:dyDescent="0.3">
      <c r="A7501" t="s">
        <v>28</v>
      </c>
      <c r="B7501" t="s">
        <v>29</v>
      </c>
      <c r="C7501" t="s">
        <v>54</v>
      </c>
      <c r="D7501" t="s">
        <v>187</v>
      </c>
      <c r="E7501" t="s">
        <v>32</v>
      </c>
      <c r="F7501" t="s">
        <v>113</v>
      </c>
      <c r="G7501">
        <v>7</v>
      </c>
      <c r="H7501">
        <v>402958</v>
      </c>
      <c r="I7501" t="s">
        <v>34</v>
      </c>
      <c r="J7501" s="3">
        <v>45155</v>
      </c>
      <c r="K7501">
        <v>1300</v>
      </c>
      <c r="L7501" t="s">
        <v>29739</v>
      </c>
      <c r="M7501" t="s">
        <v>428</v>
      </c>
      <c r="N7501" t="s">
        <v>29740</v>
      </c>
      <c r="O7501" t="s">
        <v>29741</v>
      </c>
      <c r="P7501" t="s">
        <v>51</v>
      </c>
      <c r="Q7501">
        <v>19</v>
      </c>
      <c r="R7501" t="s">
        <v>40</v>
      </c>
      <c r="S7501" t="s">
        <v>118</v>
      </c>
      <c r="T7501">
        <v>88855</v>
      </c>
      <c r="U7501" s="1">
        <v>45379</v>
      </c>
      <c r="V7501" t="s">
        <v>72</v>
      </c>
      <c r="W7501">
        <v>565411</v>
      </c>
      <c r="X7501" t="s">
        <v>29742</v>
      </c>
      <c r="Y7501">
        <v>717</v>
      </c>
      <c r="Z7501">
        <v>726</v>
      </c>
      <c r="AA7501">
        <v>3</v>
      </c>
      <c r="AB7501">
        <v>871.2</v>
      </c>
      <c r="AC7501">
        <f>Table1_1[[#This Row],[Price]]*Table1_1[[#This Row],[Quantity]]</f>
        <v>2178</v>
      </c>
    </row>
    <row r="7502" spans="1:29" x14ac:dyDescent="0.3">
      <c r="A7502" t="s">
        <v>28</v>
      </c>
      <c r="B7502" t="s">
        <v>29</v>
      </c>
      <c r="C7502" t="s">
        <v>66</v>
      </c>
      <c r="D7502" t="s">
        <v>364</v>
      </c>
      <c r="E7502" t="s">
        <v>56</v>
      </c>
      <c r="F7502" t="s">
        <v>47</v>
      </c>
      <c r="G7502">
        <v>38</v>
      </c>
      <c r="H7502">
        <v>416653</v>
      </c>
      <c r="I7502" t="s">
        <v>58</v>
      </c>
      <c r="J7502" s="3">
        <v>43924</v>
      </c>
      <c r="K7502">
        <v>1000</v>
      </c>
      <c r="L7502" t="s">
        <v>29743</v>
      </c>
      <c r="M7502" t="s">
        <v>319</v>
      </c>
      <c r="N7502" t="s">
        <v>29744</v>
      </c>
      <c r="O7502">
        <v>9703061626</v>
      </c>
      <c r="P7502" t="s">
        <v>87</v>
      </c>
      <c r="Q7502">
        <v>17</v>
      </c>
      <c r="R7502" t="s">
        <v>88</v>
      </c>
      <c r="S7502" t="s">
        <v>118</v>
      </c>
      <c r="T7502">
        <v>35744</v>
      </c>
      <c r="U7502" s="1">
        <v>45584</v>
      </c>
      <c r="V7502" t="s">
        <v>155</v>
      </c>
      <c r="W7502">
        <v>693823</v>
      </c>
      <c r="X7502" t="s">
        <v>29745</v>
      </c>
      <c r="Y7502">
        <v>619</v>
      </c>
      <c r="Z7502">
        <v>2084</v>
      </c>
      <c r="AA7502">
        <v>5</v>
      </c>
      <c r="AB7502">
        <v>4168</v>
      </c>
      <c r="AC7502">
        <f>Table1_1[[#This Row],[Price]]*Table1_1[[#This Row],[Quantity]]</f>
        <v>10420</v>
      </c>
    </row>
    <row r="7503" spans="1:29" x14ac:dyDescent="0.3">
      <c r="A7503" t="s">
        <v>28</v>
      </c>
      <c r="B7503" t="s">
        <v>29</v>
      </c>
      <c r="C7503" t="s">
        <v>148</v>
      </c>
      <c r="D7503" t="s">
        <v>267</v>
      </c>
      <c r="E7503" t="s">
        <v>56</v>
      </c>
      <c r="F7503" t="s">
        <v>135</v>
      </c>
      <c r="G7503">
        <v>10</v>
      </c>
      <c r="H7503">
        <v>403160</v>
      </c>
      <c r="I7503" t="s">
        <v>58</v>
      </c>
      <c r="J7503" s="3">
        <v>44929</v>
      </c>
      <c r="K7503">
        <v>1000</v>
      </c>
      <c r="L7503" t="s">
        <v>29746</v>
      </c>
      <c r="M7503" t="s">
        <v>144</v>
      </c>
      <c r="N7503" t="s">
        <v>29747</v>
      </c>
      <c r="O7503" t="s">
        <v>29748</v>
      </c>
      <c r="P7503" t="s">
        <v>87</v>
      </c>
      <c r="Q7503">
        <v>18</v>
      </c>
      <c r="R7503" t="s">
        <v>88</v>
      </c>
      <c r="S7503" t="s">
        <v>118</v>
      </c>
      <c r="T7503">
        <v>15752</v>
      </c>
      <c r="U7503" s="1">
        <v>45505</v>
      </c>
      <c r="V7503" t="s">
        <v>64</v>
      </c>
      <c r="W7503">
        <v>889316</v>
      </c>
      <c r="X7503" t="s">
        <v>29749</v>
      </c>
      <c r="Y7503">
        <v>692</v>
      </c>
      <c r="Z7503">
        <v>2173</v>
      </c>
      <c r="AA7503">
        <v>8</v>
      </c>
      <c r="AB7503">
        <v>6953.6</v>
      </c>
      <c r="AC7503">
        <f>Table1_1[[#This Row],[Price]]*Table1_1[[#This Row],[Quantity]]</f>
        <v>17384</v>
      </c>
    </row>
    <row r="7504" spans="1:29" x14ac:dyDescent="0.3">
      <c r="A7504" t="s">
        <v>28</v>
      </c>
      <c r="B7504" t="s">
        <v>29</v>
      </c>
      <c r="C7504" t="s">
        <v>157</v>
      </c>
      <c r="D7504" t="s">
        <v>616</v>
      </c>
      <c r="E7504" t="s">
        <v>56</v>
      </c>
      <c r="F7504" t="s">
        <v>355</v>
      </c>
      <c r="G7504">
        <v>83</v>
      </c>
      <c r="H7504">
        <v>434681</v>
      </c>
      <c r="I7504" t="s">
        <v>34</v>
      </c>
      <c r="J7504" s="3">
        <v>44846</v>
      </c>
      <c r="K7504">
        <v>1300</v>
      </c>
      <c r="L7504" t="s">
        <v>29750</v>
      </c>
      <c r="M7504" t="s">
        <v>366</v>
      </c>
      <c r="N7504" t="s">
        <v>29751</v>
      </c>
      <c r="O7504" t="s">
        <v>29752</v>
      </c>
      <c r="P7504" t="s">
        <v>51</v>
      </c>
      <c r="Q7504">
        <v>13</v>
      </c>
      <c r="R7504" t="s">
        <v>40</v>
      </c>
      <c r="S7504" t="s">
        <v>63</v>
      </c>
      <c r="T7504">
        <v>83074</v>
      </c>
      <c r="U7504" s="1">
        <v>45543</v>
      </c>
      <c r="V7504" t="s">
        <v>180</v>
      </c>
      <c r="W7504">
        <v>885324</v>
      </c>
      <c r="X7504" t="s">
        <v>29753</v>
      </c>
      <c r="Y7504">
        <v>335</v>
      </c>
      <c r="Z7504">
        <v>2627</v>
      </c>
      <c r="AA7504">
        <v>7</v>
      </c>
      <c r="AB7504">
        <v>7355.6</v>
      </c>
      <c r="AC7504">
        <f>Table1_1[[#This Row],[Price]]*Table1_1[[#This Row],[Quantity]]</f>
        <v>18389</v>
      </c>
    </row>
    <row r="7505" spans="1:29" x14ac:dyDescent="0.3">
      <c r="A7505" t="s">
        <v>28</v>
      </c>
      <c r="B7505" t="s">
        <v>29</v>
      </c>
      <c r="C7505" t="s">
        <v>30</v>
      </c>
      <c r="D7505" t="s">
        <v>611</v>
      </c>
      <c r="E7505" t="s">
        <v>46</v>
      </c>
      <c r="F7505" t="s">
        <v>113</v>
      </c>
      <c r="G7505">
        <v>41</v>
      </c>
      <c r="H7505">
        <v>428432</v>
      </c>
      <c r="I7505" t="s">
        <v>58</v>
      </c>
      <c r="J7505" s="3">
        <v>45622</v>
      </c>
      <c r="K7505">
        <v>1200</v>
      </c>
      <c r="L7505" t="s">
        <v>29754</v>
      </c>
      <c r="M7505" t="s">
        <v>177</v>
      </c>
      <c r="N7505" t="s">
        <v>29755</v>
      </c>
      <c r="O7505" t="s">
        <v>29756</v>
      </c>
      <c r="P7505" t="s">
        <v>51</v>
      </c>
      <c r="Q7505">
        <v>9</v>
      </c>
      <c r="R7505" t="s">
        <v>88</v>
      </c>
      <c r="S7505" t="s">
        <v>41</v>
      </c>
      <c r="T7505">
        <v>28824</v>
      </c>
      <c r="U7505" s="1">
        <v>45311</v>
      </c>
      <c r="V7505" t="s">
        <v>111</v>
      </c>
      <c r="W7505">
        <v>889178</v>
      </c>
      <c r="X7505" t="s">
        <v>29757</v>
      </c>
      <c r="Y7505">
        <v>591</v>
      </c>
      <c r="Z7505">
        <v>986</v>
      </c>
      <c r="AA7505">
        <v>1</v>
      </c>
      <c r="AB7505">
        <v>394.40000000000003</v>
      </c>
      <c r="AC7505">
        <f>Table1_1[[#This Row],[Price]]*Table1_1[[#This Row],[Quantity]]</f>
        <v>986</v>
      </c>
    </row>
    <row r="7506" spans="1:29" x14ac:dyDescent="0.3">
      <c r="A7506" t="s">
        <v>28</v>
      </c>
      <c r="B7506" t="s">
        <v>29</v>
      </c>
      <c r="C7506" t="s">
        <v>91</v>
      </c>
      <c r="D7506" t="s">
        <v>380</v>
      </c>
      <c r="E7506" t="s">
        <v>32</v>
      </c>
      <c r="F7506" t="s">
        <v>47</v>
      </c>
      <c r="G7506">
        <v>36</v>
      </c>
      <c r="H7506">
        <v>422133</v>
      </c>
      <c r="I7506" t="s">
        <v>34</v>
      </c>
      <c r="J7506" s="3">
        <v>44597</v>
      </c>
      <c r="K7506">
        <v>1300</v>
      </c>
      <c r="L7506" t="s">
        <v>29759</v>
      </c>
      <c r="M7506" t="s">
        <v>423</v>
      </c>
      <c r="N7506" t="s">
        <v>29760</v>
      </c>
      <c r="O7506" t="s">
        <v>29761</v>
      </c>
      <c r="P7506" t="s">
        <v>51</v>
      </c>
      <c r="Q7506">
        <v>7</v>
      </c>
      <c r="R7506" t="s">
        <v>40</v>
      </c>
      <c r="S7506" t="s">
        <v>79</v>
      </c>
      <c r="T7506">
        <v>62331</v>
      </c>
      <c r="U7506" s="1">
        <v>45532</v>
      </c>
      <c r="V7506" t="s">
        <v>64</v>
      </c>
      <c r="W7506">
        <v>960637</v>
      </c>
      <c r="X7506" t="s">
        <v>29762</v>
      </c>
      <c r="Y7506">
        <v>793</v>
      </c>
      <c r="Z7506">
        <v>1705</v>
      </c>
      <c r="AA7506">
        <v>3</v>
      </c>
      <c r="AB7506">
        <v>2046</v>
      </c>
      <c r="AC7506">
        <f>Table1_1[[#This Row],[Price]]*Table1_1[[#This Row],[Quantity]]</f>
        <v>5115</v>
      </c>
    </row>
    <row r="7507" spans="1:29" x14ac:dyDescent="0.3">
      <c r="A7507" t="s">
        <v>28</v>
      </c>
      <c r="B7507" t="s">
        <v>29</v>
      </c>
      <c r="C7507" t="s">
        <v>54</v>
      </c>
      <c r="D7507" t="s">
        <v>149</v>
      </c>
      <c r="E7507" t="s">
        <v>46</v>
      </c>
      <c r="F7507" t="s">
        <v>175</v>
      </c>
      <c r="G7507">
        <v>88</v>
      </c>
      <c r="H7507">
        <v>427384</v>
      </c>
      <c r="I7507" t="s">
        <v>58</v>
      </c>
      <c r="J7507" s="3">
        <v>44410</v>
      </c>
      <c r="K7507">
        <v>1300</v>
      </c>
      <c r="L7507" t="s">
        <v>29763</v>
      </c>
      <c r="M7507" t="s">
        <v>239</v>
      </c>
      <c r="N7507" t="s">
        <v>29764</v>
      </c>
      <c r="O7507" t="s">
        <v>29765</v>
      </c>
      <c r="P7507" t="s">
        <v>51</v>
      </c>
      <c r="Q7507">
        <v>11</v>
      </c>
      <c r="R7507" t="s">
        <v>88</v>
      </c>
      <c r="S7507" t="s">
        <v>79</v>
      </c>
      <c r="T7507">
        <v>93614</v>
      </c>
      <c r="U7507" s="1">
        <v>45495</v>
      </c>
      <c r="V7507" t="s">
        <v>126</v>
      </c>
      <c r="W7507">
        <v>562290</v>
      </c>
      <c r="X7507" t="s">
        <v>29766</v>
      </c>
      <c r="Y7507">
        <v>912</v>
      </c>
      <c r="Z7507">
        <v>2931</v>
      </c>
      <c r="AA7507">
        <v>5</v>
      </c>
      <c r="AB7507">
        <v>5862</v>
      </c>
      <c r="AC7507">
        <f>Table1_1[[#This Row],[Price]]*Table1_1[[#This Row],[Quantity]]</f>
        <v>14655</v>
      </c>
    </row>
    <row r="7508" spans="1:29" x14ac:dyDescent="0.3">
      <c r="A7508" t="s">
        <v>28</v>
      </c>
      <c r="B7508" t="s">
        <v>29</v>
      </c>
      <c r="C7508" t="s">
        <v>30</v>
      </c>
      <c r="D7508" t="s">
        <v>261</v>
      </c>
      <c r="E7508" t="s">
        <v>46</v>
      </c>
      <c r="F7508" t="s">
        <v>355</v>
      </c>
      <c r="G7508">
        <v>56</v>
      </c>
      <c r="H7508">
        <v>433255</v>
      </c>
      <c r="I7508" t="s">
        <v>58</v>
      </c>
      <c r="J7508" s="3">
        <v>45226</v>
      </c>
      <c r="K7508">
        <v>1300</v>
      </c>
      <c r="L7508" t="s">
        <v>29767</v>
      </c>
      <c r="M7508" t="s">
        <v>623</v>
      </c>
      <c r="N7508" t="s">
        <v>29768</v>
      </c>
      <c r="O7508" t="s">
        <v>29769</v>
      </c>
      <c r="P7508" t="s">
        <v>87</v>
      </c>
      <c r="Q7508">
        <v>5</v>
      </c>
      <c r="R7508" t="s">
        <v>40</v>
      </c>
      <c r="S7508" t="s">
        <v>79</v>
      </c>
      <c r="T7508">
        <v>21534</v>
      </c>
      <c r="U7508" s="1">
        <v>45416</v>
      </c>
      <c r="V7508" t="s">
        <v>140</v>
      </c>
      <c r="W7508">
        <v>391473</v>
      </c>
      <c r="X7508" t="s">
        <v>29770</v>
      </c>
      <c r="Y7508">
        <v>643</v>
      </c>
      <c r="Z7508">
        <v>2941</v>
      </c>
      <c r="AA7508">
        <v>3</v>
      </c>
      <c r="AB7508">
        <v>3529.2000000000003</v>
      </c>
      <c r="AC7508">
        <f>Table1_1[[#This Row],[Price]]*Table1_1[[#This Row],[Quantity]]</f>
        <v>8823</v>
      </c>
    </row>
    <row r="7509" spans="1:29" x14ac:dyDescent="0.3">
      <c r="A7509" t="s">
        <v>28</v>
      </c>
      <c r="B7509" t="s">
        <v>29</v>
      </c>
      <c r="C7509" t="s">
        <v>66</v>
      </c>
      <c r="D7509" t="s">
        <v>105</v>
      </c>
      <c r="E7509" t="s">
        <v>56</v>
      </c>
      <c r="F7509" t="s">
        <v>175</v>
      </c>
      <c r="G7509">
        <v>76</v>
      </c>
      <c r="H7509">
        <v>404531</v>
      </c>
      <c r="I7509" t="s">
        <v>58</v>
      </c>
      <c r="J7509" s="3">
        <v>44922</v>
      </c>
      <c r="K7509">
        <v>1400</v>
      </c>
      <c r="L7509" t="s">
        <v>29771</v>
      </c>
      <c r="M7509" t="s">
        <v>334</v>
      </c>
      <c r="N7509" t="s">
        <v>29772</v>
      </c>
      <c r="O7509" t="s">
        <v>29773</v>
      </c>
      <c r="P7509" t="s">
        <v>39</v>
      </c>
      <c r="Q7509">
        <v>7</v>
      </c>
      <c r="R7509" t="s">
        <v>88</v>
      </c>
      <c r="S7509" t="s">
        <v>63</v>
      </c>
      <c r="T7509">
        <v>63941</v>
      </c>
      <c r="U7509" s="1">
        <v>45610</v>
      </c>
      <c r="V7509" t="s">
        <v>42</v>
      </c>
      <c r="W7509">
        <v>827256</v>
      </c>
      <c r="X7509" t="s">
        <v>29774</v>
      </c>
      <c r="Y7509">
        <v>254</v>
      </c>
      <c r="Z7509">
        <v>2678</v>
      </c>
      <c r="AA7509">
        <v>8</v>
      </c>
      <c r="AB7509">
        <v>8569.6</v>
      </c>
      <c r="AC7509">
        <f>Table1_1[[#This Row],[Price]]*Table1_1[[#This Row],[Quantity]]</f>
        <v>21424</v>
      </c>
    </row>
    <row r="7510" spans="1:29" x14ac:dyDescent="0.3">
      <c r="A7510" t="s">
        <v>28</v>
      </c>
      <c r="B7510" t="s">
        <v>29</v>
      </c>
      <c r="C7510" t="s">
        <v>157</v>
      </c>
      <c r="D7510" t="s">
        <v>546</v>
      </c>
      <c r="E7510" t="s">
        <v>46</v>
      </c>
      <c r="F7510" t="s">
        <v>113</v>
      </c>
      <c r="G7510">
        <v>20</v>
      </c>
      <c r="H7510">
        <v>433575</v>
      </c>
      <c r="I7510" t="s">
        <v>34</v>
      </c>
      <c r="J7510" s="3">
        <v>45403</v>
      </c>
      <c r="K7510">
        <v>950</v>
      </c>
      <c r="L7510" t="s">
        <v>8048</v>
      </c>
      <c r="M7510" t="s">
        <v>319</v>
      </c>
      <c r="N7510" t="s">
        <v>29775</v>
      </c>
      <c r="O7510" t="s">
        <v>29776</v>
      </c>
      <c r="P7510" t="s">
        <v>51</v>
      </c>
      <c r="Q7510">
        <v>19</v>
      </c>
      <c r="R7510" t="s">
        <v>40</v>
      </c>
      <c r="S7510" t="s">
        <v>79</v>
      </c>
      <c r="T7510">
        <v>66767</v>
      </c>
      <c r="U7510" s="1">
        <v>45540</v>
      </c>
      <c r="V7510" t="s">
        <v>180</v>
      </c>
      <c r="W7510">
        <v>810685</v>
      </c>
      <c r="X7510" t="s">
        <v>29777</v>
      </c>
      <c r="Y7510">
        <v>552</v>
      </c>
      <c r="Z7510">
        <v>1106</v>
      </c>
      <c r="AA7510">
        <v>3</v>
      </c>
      <c r="AB7510">
        <v>1327.2</v>
      </c>
      <c r="AC7510">
        <f>Table1_1[[#This Row],[Price]]*Table1_1[[#This Row],[Quantity]]</f>
        <v>3318</v>
      </c>
    </row>
    <row r="7511" spans="1:29" x14ac:dyDescent="0.3">
      <c r="A7511" t="s">
        <v>28</v>
      </c>
      <c r="B7511" t="s">
        <v>29</v>
      </c>
      <c r="C7511" t="s">
        <v>157</v>
      </c>
      <c r="D7511" t="s">
        <v>411</v>
      </c>
      <c r="E7511" t="s">
        <v>56</v>
      </c>
      <c r="F7511" t="s">
        <v>175</v>
      </c>
      <c r="G7511">
        <v>14</v>
      </c>
      <c r="H7511">
        <v>416086</v>
      </c>
      <c r="I7511" t="s">
        <v>34</v>
      </c>
      <c r="J7511" s="3">
        <v>44916</v>
      </c>
      <c r="K7511">
        <v>950</v>
      </c>
      <c r="L7511" t="s">
        <v>29305</v>
      </c>
      <c r="M7511" t="s">
        <v>372</v>
      </c>
      <c r="N7511" t="s">
        <v>29778</v>
      </c>
      <c r="O7511" t="s">
        <v>29779</v>
      </c>
      <c r="P7511" t="s">
        <v>51</v>
      </c>
      <c r="Q7511">
        <v>17</v>
      </c>
      <c r="R7511" t="s">
        <v>40</v>
      </c>
      <c r="S7511" t="s">
        <v>63</v>
      </c>
      <c r="T7511">
        <v>85997</v>
      </c>
      <c r="U7511" s="1">
        <v>45515</v>
      </c>
      <c r="V7511" t="s">
        <v>64</v>
      </c>
      <c r="W7511">
        <v>790856</v>
      </c>
      <c r="X7511" t="s">
        <v>29780</v>
      </c>
      <c r="Y7511">
        <v>280</v>
      </c>
      <c r="Z7511">
        <v>2933</v>
      </c>
      <c r="AA7511">
        <v>3</v>
      </c>
      <c r="AB7511">
        <v>3519.6000000000004</v>
      </c>
      <c r="AC7511">
        <f>Table1_1[[#This Row],[Price]]*Table1_1[[#This Row],[Quantity]]</f>
        <v>8799</v>
      </c>
    </row>
    <row r="7512" spans="1:29" x14ac:dyDescent="0.3">
      <c r="A7512" t="s">
        <v>28</v>
      </c>
      <c r="B7512" t="s">
        <v>29</v>
      </c>
      <c r="C7512" t="s">
        <v>91</v>
      </c>
      <c r="D7512" t="s">
        <v>467</v>
      </c>
      <c r="E7512" t="s">
        <v>56</v>
      </c>
      <c r="F7512" t="s">
        <v>355</v>
      </c>
      <c r="G7512">
        <v>37</v>
      </c>
      <c r="H7512">
        <v>406350</v>
      </c>
      <c r="I7512" t="s">
        <v>58</v>
      </c>
      <c r="J7512" s="3">
        <v>44065</v>
      </c>
      <c r="K7512">
        <v>1400</v>
      </c>
      <c r="L7512" t="s">
        <v>18831</v>
      </c>
      <c r="M7512" t="s">
        <v>129</v>
      </c>
      <c r="N7512" t="s">
        <v>29781</v>
      </c>
      <c r="O7512">
        <v>-10742</v>
      </c>
      <c r="P7512" t="s">
        <v>51</v>
      </c>
      <c r="Q7512">
        <v>20</v>
      </c>
      <c r="R7512" t="s">
        <v>40</v>
      </c>
      <c r="S7512" t="s">
        <v>118</v>
      </c>
      <c r="T7512">
        <v>74350</v>
      </c>
      <c r="U7512" s="1">
        <v>45299</v>
      </c>
      <c r="V7512" t="s">
        <v>111</v>
      </c>
      <c r="W7512">
        <v>807467</v>
      </c>
      <c r="X7512" t="s">
        <v>29782</v>
      </c>
      <c r="Y7512">
        <v>658</v>
      </c>
      <c r="Z7512">
        <v>2750</v>
      </c>
      <c r="AA7512">
        <v>2</v>
      </c>
      <c r="AB7512">
        <v>2200</v>
      </c>
      <c r="AC7512">
        <f>Table1_1[[#This Row],[Price]]*Table1_1[[#This Row],[Quantity]]</f>
        <v>5500</v>
      </c>
    </row>
    <row r="7513" spans="1:29" x14ac:dyDescent="0.3">
      <c r="A7513" t="s">
        <v>28</v>
      </c>
      <c r="B7513" t="s">
        <v>29</v>
      </c>
      <c r="C7513" t="s">
        <v>54</v>
      </c>
      <c r="D7513" t="s">
        <v>616</v>
      </c>
      <c r="E7513" t="s">
        <v>32</v>
      </c>
      <c r="F7513" t="s">
        <v>175</v>
      </c>
      <c r="G7513">
        <v>9</v>
      </c>
      <c r="H7513">
        <v>433979</v>
      </c>
      <c r="I7513" t="s">
        <v>34</v>
      </c>
      <c r="J7513" s="3">
        <v>45267</v>
      </c>
      <c r="K7513">
        <v>1300</v>
      </c>
      <c r="L7513" t="s">
        <v>29783</v>
      </c>
      <c r="M7513" t="s">
        <v>172</v>
      </c>
      <c r="N7513" t="s">
        <v>29784</v>
      </c>
      <c r="O7513" t="s">
        <v>29785</v>
      </c>
      <c r="P7513" t="s">
        <v>87</v>
      </c>
      <c r="Q7513">
        <v>17</v>
      </c>
      <c r="R7513" t="s">
        <v>88</v>
      </c>
      <c r="S7513" t="s">
        <v>118</v>
      </c>
      <c r="T7513">
        <v>25116</v>
      </c>
      <c r="U7513" s="1">
        <v>45515</v>
      </c>
      <c r="V7513" t="s">
        <v>64</v>
      </c>
      <c r="W7513">
        <v>791072</v>
      </c>
      <c r="X7513" t="s">
        <v>29786</v>
      </c>
      <c r="Y7513">
        <v>212</v>
      </c>
      <c r="Z7513">
        <v>2441</v>
      </c>
      <c r="AA7513">
        <v>2</v>
      </c>
      <c r="AB7513">
        <v>1952.8000000000002</v>
      </c>
      <c r="AC7513">
        <f>Table1_1[[#This Row],[Price]]*Table1_1[[#This Row],[Quantity]]</f>
        <v>4882</v>
      </c>
    </row>
    <row r="7514" spans="1:29" x14ac:dyDescent="0.3">
      <c r="A7514" t="s">
        <v>28</v>
      </c>
      <c r="B7514" t="s">
        <v>29</v>
      </c>
      <c r="C7514" t="s">
        <v>157</v>
      </c>
      <c r="D7514" t="s">
        <v>317</v>
      </c>
      <c r="E7514" t="s">
        <v>46</v>
      </c>
      <c r="F7514" t="s">
        <v>175</v>
      </c>
      <c r="G7514">
        <v>86</v>
      </c>
      <c r="H7514">
        <v>424899</v>
      </c>
      <c r="I7514" t="s">
        <v>34</v>
      </c>
      <c r="J7514" s="3">
        <v>43835</v>
      </c>
      <c r="K7514">
        <v>800</v>
      </c>
      <c r="L7514" t="s">
        <v>29788</v>
      </c>
      <c r="M7514" t="s">
        <v>1198</v>
      </c>
      <c r="N7514" t="s">
        <v>29789</v>
      </c>
      <c r="O7514" t="s">
        <v>29790</v>
      </c>
      <c r="P7514" t="s">
        <v>39</v>
      </c>
      <c r="Q7514">
        <v>6</v>
      </c>
      <c r="R7514" t="s">
        <v>88</v>
      </c>
      <c r="S7514" t="s">
        <v>63</v>
      </c>
      <c r="T7514">
        <v>10610</v>
      </c>
      <c r="U7514" s="1">
        <v>45572</v>
      </c>
      <c r="V7514" t="s">
        <v>155</v>
      </c>
      <c r="W7514">
        <v>554131</v>
      </c>
      <c r="X7514" t="s">
        <v>29791</v>
      </c>
      <c r="Y7514">
        <v>268</v>
      </c>
      <c r="Z7514">
        <v>1408</v>
      </c>
      <c r="AA7514">
        <v>3</v>
      </c>
      <c r="AB7514">
        <v>1689.6000000000001</v>
      </c>
      <c r="AC7514">
        <f>Table1_1[[#This Row],[Price]]*Table1_1[[#This Row],[Quantity]]</f>
        <v>4224</v>
      </c>
    </row>
    <row r="7515" spans="1:29" x14ac:dyDescent="0.3">
      <c r="A7515" t="s">
        <v>28</v>
      </c>
      <c r="B7515" t="s">
        <v>29</v>
      </c>
      <c r="C7515" t="s">
        <v>66</v>
      </c>
      <c r="D7515" t="s">
        <v>82</v>
      </c>
      <c r="E7515" t="s">
        <v>46</v>
      </c>
      <c r="F7515" t="s">
        <v>175</v>
      </c>
      <c r="G7515">
        <v>97</v>
      </c>
      <c r="H7515">
        <v>429016</v>
      </c>
      <c r="I7515" t="s">
        <v>34</v>
      </c>
      <c r="J7515" s="3">
        <v>44020</v>
      </c>
      <c r="K7515">
        <v>1200</v>
      </c>
      <c r="L7515" t="s">
        <v>29792</v>
      </c>
      <c r="M7515" t="s">
        <v>496</v>
      </c>
      <c r="N7515" t="s">
        <v>29793</v>
      </c>
      <c r="O7515">
        <v>3517497831</v>
      </c>
      <c r="P7515" t="s">
        <v>87</v>
      </c>
      <c r="Q7515">
        <v>11</v>
      </c>
      <c r="R7515" t="s">
        <v>40</v>
      </c>
      <c r="S7515" t="s">
        <v>41</v>
      </c>
      <c r="T7515">
        <v>35440</v>
      </c>
      <c r="U7515" s="1">
        <v>45530</v>
      </c>
      <c r="V7515" t="s">
        <v>64</v>
      </c>
      <c r="W7515">
        <v>725639</v>
      </c>
      <c r="X7515" t="s">
        <v>29794</v>
      </c>
      <c r="Y7515">
        <v>974</v>
      </c>
      <c r="Z7515">
        <v>1646</v>
      </c>
      <c r="AA7515">
        <v>4</v>
      </c>
      <c r="AB7515">
        <v>2633.6000000000004</v>
      </c>
      <c r="AC7515">
        <f>Table1_1[[#This Row],[Price]]*Table1_1[[#This Row],[Quantity]]</f>
        <v>6584</v>
      </c>
    </row>
    <row r="7516" spans="1:29" x14ac:dyDescent="0.3">
      <c r="A7516" t="s">
        <v>28</v>
      </c>
      <c r="B7516" t="s">
        <v>29</v>
      </c>
      <c r="C7516" t="s">
        <v>91</v>
      </c>
      <c r="D7516" t="s">
        <v>524</v>
      </c>
      <c r="E7516" t="s">
        <v>32</v>
      </c>
      <c r="F7516" t="s">
        <v>99</v>
      </c>
      <c r="G7516">
        <v>8</v>
      </c>
      <c r="H7516">
        <v>436000</v>
      </c>
      <c r="I7516" t="s">
        <v>34</v>
      </c>
      <c r="J7516" s="3">
        <v>43902</v>
      </c>
      <c r="K7516">
        <v>800</v>
      </c>
      <c r="L7516" t="s">
        <v>29795</v>
      </c>
      <c r="M7516" t="s">
        <v>428</v>
      </c>
      <c r="N7516" t="s">
        <v>29796</v>
      </c>
      <c r="O7516" t="s">
        <v>29797</v>
      </c>
      <c r="P7516" t="s">
        <v>71</v>
      </c>
      <c r="Q7516">
        <v>6</v>
      </c>
      <c r="R7516" t="s">
        <v>88</v>
      </c>
      <c r="S7516" t="s">
        <v>41</v>
      </c>
      <c r="T7516">
        <v>52491</v>
      </c>
      <c r="U7516" s="1">
        <v>45554</v>
      </c>
      <c r="V7516" t="s">
        <v>180</v>
      </c>
      <c r="W7516">
        <v>158946</v>
      </c>
      <c r="X7516" t="s">
        <v>29798</v>
      </c>
      <c r="Y7516">
        <v>463</v>
      </c>
      <c r="Z7516">
        <v>2103</v>
      </c>
      <c r="AA7516">
        <v>2</v>
      </c>
      <c r="AB7516">
        <v>1682.4</v>
      </c>
      <c r="AC7516">
        <f>Table1_1[[#This Row],[Price]]*Table1_1[[#This Row],[Quantity]]</f>
        <v>4206</v>
      </c>
    </row>
    <row r="7517" spans="1:29" x14ac:dyDescent="0.3">
      <c r="A7517" t="s">
        <v>28</v>
      </c>
      <c r="B7517" t="s">
        <v>29</v>
      </c>
      <c r="C7517" t="s">
        <v>30</v>
      </c>
      <c r="D7517" t="s">
        <v>227</v>
      </c>
      <c r="E7517" t="s">
        <v>46</v>
      </c>
      <c r="F7517" t="s">
        <v>135</v>
      </c>
      <c r="G7517">
        <v>62</v>
      </c>
      <c r="H7517">
        <v>401674</v>
      </c>
      <c r="I7517" t="s">
        <v>58</v>
      </c>
      <c r="J7517" s="3">
        <v>44681</v>
      </c>
      <c r="K7517">
        <v>1400</v>
      </c>
      <c r="L7517" t="s">
        <v>29799</v>
      </c>
      <c r="M7517" t="s">
        <v>1253</v>
      </c>
      <c r="N7517" t="s">
        <v>29800</v>
      </c>
      <c r="O7517">
        <v>-1900</v>
      </c>
      <c r="P7517" t="s">
        <v>71</v>
      </c>
      <c r="Q7517">
        <v>19</v>
      </c>
      <c r="R7517" t="s">
        <v>88</v>
      </c>
      <c r="S7517" t="s">
        <v>79</v>
      </c>
      <c r="T7517">
        <v>68086</v>
      </c>
      <c r="U7517" s="1">
        <v>45562</v>
      </c>
      <c r="V7517" t="s">
        <v>180</v>
      </c>
      <c r="W7517">
        <v>855519</v>
      </c>
      <c r="X7517" t="s">
        <v>29801</v>
      </c>
      <c r="Y7517">
        <v>926</v>
      </c>
      <c r="Z7517">
        <v>935</v>
      </c>
      <c r="AA7517">
        <v>4</v>
      </c>
      <c r="AB7517">
        <v>1496</v>
      </c>
      <c r="AC7517">
        <f>Table1_1[[#This Row],[Price]]*Table1_1[[#This Row],[Quantity]]</f>
        <v>3740</v>
      </c>
    </row>
    <row r="7518" spans="1:29" x14ac:dyDescent="0.3">
      <c r="A7518" t="s">
        <v>28</v>
      </c>
      <c r="B7518" t="s">
        <v>29</v>
      </c>
      <c r="C7518" t="s">
        <v>148</v>
      </c>
      <c r="D7518" t="s">
        <v>560</v>
      </c>
      <c r="E7518" t="s">
        <v>32</v>
      </c>
      <c r="F7518" t="s">
        <v>57</v>
      </c>
      <c r="G7518">
        <v>45</v>
      </c>
      <c r="H7518">
        <v>404441</v>
      </c>
      <c r="I7518" t="s">
        <v>34</v>
      </c>
      <c r="J7518" s="3">
        <v>44491</v>
      </c>
      <c r="K7518">
        <v>1200</v>
      </c>
      <c r="L7518" t="s">
        <v>29802</v>
      </c>
      <c r="M7518" t="s">
        <v>195</v>
      </c>
      <c r="N7518" t="s">
        <v>29803</v>
      </c>
      <c r="O7518">
        <v>6315917383</v>
      </c>
      <c r="P7518" t="s">
        <v>51</v>
      </c>
      <c r="Q7518">
        <v>11</v>
      </c>
      <c r="R7518" t="s">
        <v>88</v>
      </c>
      <c r="S7518" t="s">
        <v>118</v>
      </c>
      <c r="T7518">
        <v>51954</v>
      </c>
      <c r="U7518" s="1">
        <v>45562</v>
      </c>
      <c r="V7518" t="s">
        <v>180</v>
      </c>
      <c r="W7518">
        <v>354964</v>
      </c>
      <c r="X7518" t="s">
        <v>29804</v>
      </c>
      <c r="Y7518">
        <v>522</v>
      </c>
      <c r="Z7518">
        <v>2614</v>
      </c>
      <c r="AA7518">
        <v>5</v>
      </c>
      <c r="AB7518">
        <v>5228</v>
      </c>
      <c r="AC7518">
        <f>Table1_1[[#This Row],[Price]]*Table1_1[[#This Row],[Quantity]]</f>
        <v>13070</v>
      </c>
    </row>
    <row r="7519" spans="1:29" x14ac:dyDescent="0.3">
      <c r="A7519" t="s">
        <v>28</v>
      </c>
      <c r="B7519" t="s">
        <v>29</v>
      </c>
      <c r="C7519" t="s">
        <v>157</v>
      </c>
      <c r="D7519" t="s">
        <v>254</v>
      </c>
      <c r="E7519" t="s">
        <v>46</v>
      </c>
      <c r="F7519" t="s">
        <v>175</v>
      </c>
      <c r="G7519">
        <v>24</v>
      </c>
      <c r="H7519">
        <v>421676</v>
      </c>
      <c r="I7519" t="s">
        <v>58</v>
      </c>
      <c r="J7519" s="3">
        <v>45142</v>
      </c>
      <c r="K7519">
        <v>950</v>
      </c>
      <c r="L7519" t="s">
        <v>29805</v>
      </c>
      <c r="M7519" t="s">
        <v>319</v>
      </c>
      <c r="N7519" t="s">
        <v>29806</v>
      </c>
      <c r="O7519" t="s">
        <v>29807</v>
      </c>
      <c r="P7519" t="s">
        <v>51</v>
      </c>
      <c r="Q7519">
        <v>15</v>
      </c>
      <c r="R7519" t="s">
        <v>88</v>
      </c>
      <c r="S7519" t="s">
        <v>79</v>
      </c>
      <c r="T7519">
        <v>19437</v>
      </c>
      <c r="U7519" s="1">
        <v>45508</v>
      </c>
      <c r="V7519" t="s">
        <v>64</v>
      </c>
      <c r="W7519">
        <v>889408</v>
      </c>
      <c r="X7519" t="s">
        <v>11636</v>
      </c>
      <c r="Y7519">
        <v>230</v>
      </c>
      <c r="Z7519">
        <v>1858</v>
      </c>
      <c r="AA7519">
        <v>3</v>
      </c>
      <c r="AB7519">
        <v>2229.6</v>
      </c>
      <c r="AC7519">
        <f>Table1_1[[#This Row],[Price]]*Table1_1[[#This Row],[Quantity]]</f>
        <v>5574</v>
      </c>
    </row>
    <row r="7520" spans="1:29" x14ac:dyDescent="0.3">
      <c r="A7520" t="s">
        <v>28</v>
      </c>
      <c r="B7520" t="s">
        <v>29</v>
      </c>
      <c r="C7520" t="s">
        <v>91</v>
      </c>
      <c r="D7520" t="s">
        <v>254</v>
      </c>
      <c r="E7520" t="s">
        <v>46</v>
      </c>
      <c r="F7520" t="s">
        <v>135</v>
      </c>
      <c r="G7520">
        <v>83</v>
      </c>
      <c r="H7520">
        <v>425061</v>
      </c>
      <c r="I7520" t="s">
        <v>34</v>
      </c>
      <c r="J7520" s="3">
        <v>45198</v>
      </c>
      <c r="K7520">
        <v>1300</v>
      </c>
      <c r="L7520" t="s">
        <v>20091</v>
      </c>
      <c r="M7520" t="s">
        <v>506</v>
      </c>
      <c r="N7520" t="s">
        <v>29808</v>
      </c>
      <c r="O7520" t="s">
        <v>29809</v>
      </c>
      <c r="P7520" t="s">
        <v>39</v>
      </c>
      <c r="Q7520">
        <v>16</v>
      </c>
      <c r="R7520" t="s">
        <v>40</v>
      </c>
      <c r="S7520" t="s">
        <v>63</v>
      </c>
      <c r="T7520">
        <v>23057</v>
      </c>
      <c r="U7520" s="1">
        <v>45499</v>
      </c>
      <c r="V7520" t="s">
        <v>126</v>
      </c>
      <c r="W7520">
        <v>133601</v>
      </c>
      <c r="X7520" t="s">
        <v>29810</v>
      </c>
      <c r="Y7520">
        <v>421</v>
      </c>
      <c r="Z7520">
        <v>1701</v>
      </c>
      <c r="AA7520">
        <v>3</v>
      </c>
      <c r="AB7520">
        <v>2041.2</v>
      </c>
      <c r="AC7520">
        <f>Table1_1[[#This Row],[Price]]*Table1_1[[#This Row],[Quantity]]</f>
        <v>5103</v>
      </c>
    </row>
    <row r="7521" spans="1:29" x14ac:dyDescent="0.3">
      <c r="A7521" t="s">
        <v>28</v>
      </c>
      <c r="B7521" t="s">
        <v>29</v>
      </c>
      <c r="C7521" t="s">
        <v>44</v>
      </c>
      <c r="D7521" t="s">
        <v>182</v>
      </c>
      <c r="E7521" t="s">
        <v>46</v>
      </c>
      <c r="F7521" t="s">
        <v>83</v>
      </c>
      <c r="G7521">
        <v>30</v>
      </c>
      <c r="H7521">
        <v>413919</v>
      </c>
      <c r="I7521" t="s">
        <v>58</v>
      </c>
      <c r="J7521" s="3">
        <v>43942</v>
      </c>
      <c r="K7521">
        <v>1400</v>
      </c>
      <c r="L7521" t="s">
        <v>29811</v>
      </c>
      <c r="M7521" t="s">
        <v>108</v>
      </c>
      <c r="N7521" t="s">
        <v>29812</v>
      </c>
      <c r="O7521" t="s">
        <v>29813</v>
      </c>
      <c r="P7521" t="s">
        <v>87</v>
      </c>
      <c r="Q7521">
        <v>6</v>
      </c>
      <c r="R7521" t="s">
        <v>88</v>
      </c>
      <c r="S7521" t="s">
        <v>79</v>
      </c>
      <c r="T7521">
        <v>24574</v>
      </c>
      <c r="U7521" s="1">
        <v>45351</v>
      </c>
      <c r="V7521" t="s">
        <v>119</v>
      </c>
      <c r="W7521">
        <v>926247</v>
      </c>
      <c r="X7521" t="s">
        <v>29814</v>
      </c>
      <c r="Y7521">
        <v>479</v>
      </c>
      <c r="Z7521">
        <v>2494</v>
      </c>
      <c r="AA7521">
        <v>5</v>
      </c>
      <c r="AB7521">
        <v>4988</v>
      </c>
      <c r="AC7521">
        <f>Table1_1[[#This Row],[Price]]*Table1_1[[#This Row],[Quantity]]</f>
        <v>12470</v>
      </c>
    </row>
    <row r="7522" spans="1:29" x14ac:dyDescent="0.3">
      <c r="A7522" t="s">
        <v>28</v>
      </c>
      <c r="B7522" t="s">
        <v>29</v>
      </c>
      <c r="C7522" t="s">
        <v>148</v>
      </c>
      <c r="D7522" t="s">
        <v>220</v>
      </c>
      <c r="E7522" t="s">
        <v>56</v>
      </c>
      <c r="F7522" t="s">
        <v>47</v>
      </c>
      <c r="G7522">
        <v>27</v>
      </c>
      <c r="H7522">
        <v>422571</v>
      </c>
      <c r="I7522" t="s">
        <v>58</v>
      </c>
      <c r="J7522" s="3">
        <v>44652</v>
      </c>
      <c r="K7522">
        <v>1100</v>
      </c>
      <c r="L7522" t="s">
        <v>29815</v>
      </c>
      <c r="M7522" t="s">
        <v>123</v>
      </c>
      <c r="N7522" t="s">
        <v>29816</v>
      </c>
      <c r="O7522" t="s">
        <v>29817</v>
      </c>
      <c r="P7522" t="s">
        <v>87</v>
      </c>
      <c r="Q7522">
        <v>16</v>
      </c>
      <c r="R7522" t="s">
        <v>40</v>
      </c>
      <c r="S7522" t="s">
        <v>63</v>
      </c>
      <c r="T7522">
        <v>59705</v>
      </c>
      <c r="U7522" s="1">
        <v>45598</v>
      </c>
      <c r="V7522" t="s">
        <v>42</v>
      </c>
      <c r="W7522">
        <v>137471</v>
      </c>
      <c r="X7522" t="s">
        <v>29818</v>
      </c>
      <c r="Y7522">
        <v>485</v>
      </c>
      <c r="Z7522">
        <v>2856</v>
      </c>
      <c r="AA7522">
        <v>6</v>
      </c>
      <c r="AB7522">
        <v>6854.4000000000015</v>
      </c>
      <c r="AC7522">
        <f>Table1_1[[#This Row],[Price]]*Table1_1[[#This Row],[Quantity]]</f>
        <v>17136</v>
      </c>
    </row>
    <row r="7523" spans="1:29" x14ac:dyDescent="0.3">
      <c r="A7523" t="s">
        <v>28</v>
      </c>
      <c r="B7523" t="s">
        <v>29</v>
      </c>
      <c r="C7523" t="s">
        <v>157</v>
      </c>
      <c r="D7523" t="s">
        <v>637</v>
      </c>
      <c r="E7523" t="s">
        <v>32</v>
      </c>
      <c r="F7523" t="s">
        <v>106</v>
      </c>
      <c r="G7523">
        <v>48</v>
      </c>
      <c r="H7523">
        <v>424860</v>
      </c>
      <c r="I7523" t="s">
        <v>34</v>
      </c>
      <c r="J7523" s="3">
        <v>45579</v>
      </c>
      <c r="K7523">
        <v>1200</v>
      </c>
      <c r="L7523" t="s">
        <v>29819</v>
      </c>
      <c r="M7523" t="s">
        <v>623</v>
      </c>
      <c r="N7523" t="s">
        <v>29820</v>
      </c>
      <c r="O7523" t="s">
        <v>29821</v>
      </c>
      <c r="P7523" t="s">
        <v>71</v>
      </c>
      <c r="Q7523">
        <v>10</v>
      </c>
      <c r="R7523" t="s">
        <v>40</v>
      </c>
      <c r="S7523" t="s">
        <v>63</v>
      </c>
      <c r="T7523">
        <v>56637</v>
      </c>
      <c r="U7523" s="1">
        <v>45458</v>
      </c>
      <c r="V7523" t="s">
        <v>52</v>
      </c>
      <c r="W7523">
        <v>950064</v>
      </c>
      <c r="X7523" t="s">
        <v>29822</v>
      </c>
      <c r="Y7523">
        <v>638</v>
      </c>
      <c r="Z7523">
        <v>1462</v>
      </c>
      <c r="AA7523">
        <v>3</v>
      </c>
      <c r="AB7523">
        <v>1754.4</v>
      </c>
      <c r="AC7523">
        <f>Table1_1[[#This Row],[Price]]*Table1_1[[#This Row],[Quantity]]</f>
        <v>4386</v>
      </c>
    </row>
    <row r="7524" spans="1:29" x14ac:dyDescent="0.3">
      <c r="A7524" t="s">
        <v>28</v>
      </c>
      <c r="B7524" t="s">
        <v>29</v>
      </c>
      <c r="C7524" t="s">
        <v>193</v>
      </c>
      <c r="D7524" t="s">
        <v>105</v>
      </c>
      <c r="E7524" t="s">
        <v>56</v>
      </c>
      <c r="F7524" t="s">
        <v>150</v>
      </c>
      <c r="G7524">
        <v>98</v>
      </c>
      <c r="H7524">
        <v>427630</v>
      </c>
      <c r="I7524" t="s">
        <v>34</v>
      </c>
      <c r="J7524" s="3">
        <v>44167</v>
      </c>
      <c r="K7524">
        <v>800</v>
      </c>
      <c r="L7524" t="s">
        <v>17360</v>
      </c>
      <c r="M7524" t="s">
        <v>680</v>
      </c>
      <c r="N7524" t="s">
        <v>29823</v>
      </c>
      <c r="O7524" t="s">
        <v>29824</v>
      </c>
      <c r="P7524" t="s">
        <v>39</v>
      </c>
      <c r="Q7524">
        <v>17</v>
      </c>
      <c r="R7524" t="s">
        <v>88</v>
      </c>
      <c r="S7524" t="s">
        <v>41</v>
      </c>
      <c r="T7524">
        <v>60061</v>
      </c>
      <c r="U7524" s="1">
        <v>45515</v>
      </c>
      <c r="V7524" t="s">
        <v>64</v>
      </c>
      <c r="W7524">
        <v>939021</v>
      </c>
      <c r="X7524" t="s">
        <v>29825</v>
      </c>
      <c r="Y7524">
        <v>510</v>
      </c>
      <c r="Z7524">
        <v>963</v>
      </c>
      <c r="AA7524">
        <v>5</v>
      </c>
      <c r="AB7524">
        <v>1926</v>
      </c>
      <c r="AC7524">
        <f>Table1_1[[#This Row],[Price]]*Table1_1[[#This Row],[Quantity]]</f>
        <v>4815</v>
      </c>
    </row>
    <row r="7525" spans="1:29" x14ac:dyDescent="0.3">
      <c r="A7525" t="s">
        <v>28</v>
      </c>
      <c r="B7525" t="s">
        <v>29</v>
      </c>
      <c r="C7525" t="s">
        <v>157</v>
      </c>
      <c r="D7525" t="s">
        <v>142</v>
      </c>
      <c r="E7525" t="s">
        <v>56</v>
      </c>
      <c r="F7525" t="s">
        <v>150</v>
      </c>
      <c r="G7525">
        <v>48</v>
      </c>
      <c r="H7525">
        <v>437617</v>
      </c>
      <c r="I7525" t="s">
        <v>58</v>
      </c>
      <c r="J7525" s="3">
        <v>44352</v>
      </c>
      <c r="K7525">
        <v>1100</v>
      </c>
      <c r="L7525" t="s">
        <v>25077</v>
      </c>
      <c r="M7525" t="s">
        <v>1253</v>
      </c>
      <c r="N7525" t="s">
        <v>29826</v>
      </c>
      <c r="O7525" t="s">
        <v>29827</v>
      </c>
      <c r="P7525" t="s">
        <v>51</v>
      </c>
      <c r="Q7525">
        <v>20</v>
      </c>
      <c r="R7525" t="s">
        <v>40</v>
      </c>
      <c r="S7525" t="s">
        <v>79</v>
      </c>
      <c r="T7525">
        <v>98800</v>
      </c>
      <c r="U7525" s="1">
        <v>45372</v>
      </c>
      <c r="V7525" t="s">
        <v>72</v>
      </c>
      <c r="W7525">
        <v>849744</v>
      </c>
      <c r="X7525" t="s">
        <v>337</v>
      </c>
      <c r="Y7525">
        <v>578</v>
      </c>
      <c r="Z7525">
        <v>2834</v>
      </c>
      <c r="AA7525">
        <v>4</v>
      </c>
      <c r="AB7525">
        <v>4534.4000000000015</v>
      </c>
      <c r="AC7525">
        <f>Table1_1[[#This Row],[Price]]*Table1_1[[#This Row],[Quantity]]</f>
        <v>11336</v>
      </c>
    </row>
    <row r="7526" spans="1:29" x14ac:dyDescent="0.3">
      <c r="A7526" t="s">
        <v>28</v>
      </c>
      <c r="B7526" t="s">
        <v>29</v>
      </c>
      <c r="C7526" t="s">
        <v>148</v>
      </c>
      <c r="D7526" t="s">
        <v>163</v>
      </c>
      <c r="E7526" t="s">
        <v>56</v>
      </c>
      <c r="F7526" t="s">
        <v>175</v>
      </c>
      <c r="G7526">
        <v>16</v>
      </c>
      <c r="H7526">
        <v>409595</v>
      </c>
      <c r="I7526" t="s">
        <v>34</v>
      </c>
      <c r="J7526" s="3">
        <v>44537</v>
      </c>
      <c r="K7526">
        <v>1100</v>
      </c>
      <c r="L7526" t="s">
        <v>16996</v>
      </c>
      <c r="M7526" t="s">
        <v>1147</v>
      </c>
      <c r="N7526" t="s">
        <v>29828</v>
      </c>
      <c r="O7526" t="s">
        <v>29829</v>
      </c>
      <c r="P7526" t="s">
        <v>71</v>
      </c>
      <c r="Q7526">
        <v>13</v>
      </c>
      <c r="R7526" t="s">
        <v>88</v>
      </c>
      <c r="S7526" t="s">
        <v>63</v>
      </c>
      <c r="T7526">
        <v>56443</v>
      </c>
      <c r="U7526" s="1">
        <v>45579</v>
      </c>
      <c r="V7526" t="s">
        <v>155</v>
      </c>
      <c r="W7526">
        <v>455480</v>
      </c>
      <c r="X7526" t="s">
        <v>3440</v>
      </c>
      <c r="Y7526">
        <v>366</v>
      </c>
      <c r="Z7526">
        <v>1866</v>
      </c>
      <c r="AA7526">
        <v>7</v>
      </c>
      <c r="AB7526">
        <v>5224.8</v>
      </c>
      <c r="AC7526">
        <f>Table1_1[[#This Row],[Price]]*Table1_1[[#This Row],[Quantity]]</f>
        <v>13062</v>
      </c>
    </row>
    <row r="7527" spans="1:29" x14ac:dyDescent="0.3">
      <c r="A7527" t="s">
        <v>28</v>
      </c>
      <c r="B7527" t="s">
        <v>29</v>
      </c>
      <c r="C7527" t="s">
        <v>44</v>
      </c>
      <c r="D7527" t="s">
        <v>134</v>
      </c>
      <c r="E7527" t="s">
        <v>56</v>
      </c>
      <c r="F7527" t="s">
        <v>135</v>
      </c>
      <c r="G7527">
        <v>56</v>
      </c>
      <c r="H7527">
        <v>417448</v>
      </c>
      <c r="I7527" t="s">
        <v>34</v>
      </c>
      <c r="J7527" s="3">
        <v>45216</v>
      </c>
      <c r="K7527">
        <v>1200</v>
      </c>
      <c r="L7527" t="s">
        <v>29830</v>
      </c>
      <c r="M7527" t="s">
        <v>36</v>
      </c>
      <c r="N7527" t="s">
        <v>29831</v>
      </c>
      <c r="O7527" t="s">
        <v>29832</v>
      </c>
      <c r="P7527" t="s">
        <v>51</v>
      </c>
      <c r="Q7527">
        <v>4</v>
      </c>
      <c r="R7527" t="s">
        <v>40</v>
      </c>
      <c r="S7527" t="s">
        <v>79</v>
      </c>
      <c r="T7527">
        <v>46615</v>
      </c>
      <c r="U7527" s="1">
        <v>45582</v>
      </c>
      <c r="V7527" t="s">
        <v>155</v>
      </c>
      <c r="W7527">
        <v>371005</v>
      </c>
      <c r="X7527" t="s">
        <v>29833</v>
      </c>
      <c r="Y7527">
        <v>406</v>
      </c>
      <c r="Z7527">
        <v>2127</v>
      </c>
      <c r="AA7527">
        <v>6</v>
      </c>
      <c r="AB7527">
        <v>5104.8</v>
      </c>
      <c r="AC7527">
        <f>Table1_1[[#This Row],[Price]]*Table1_1[[#This Row],[Quantity]]</f>
        <v>12762</v>
      </c>
    </row>
    <row r="7528" spans="1:29" x14ac:dyDescent="0.3">
      <c r="A7528" t="s">
        <v>28</v>
      </c>
      <c r="B7528" t="s">
        <v>29</v>
      </c>
      <c r="C7528" t="s">
        <v>54</v>
      </c>
      <c r="D7528" t="s">
        <v>187</v>
      </c>
      <c r="E7528" t="s">
        <v>56</v>
      </c>
      <c r="F7528" t="s">
        <v>150</v>
      </c>
      <c r="G7528">
        <v>51</v>
      </c>
      <c r="H7528">
        <v>410656</v>
      </c>
      <c r="I7528" t="s">
        <v>58</v>
      </c>
      <c r="J7528" s="3">
        <v>44619</v>
      </c>
      <c r="K7528">
        <v>800</v>
      </c>
      <c r="L7528" t="s">
        <v>29834</v>
      </c>
      <c r="M7528" t="s">
        <v>123</v>
      </c>
      <c r="N7528" t="s">
        <v>29835</v>
      </c>
      <c r="O7528" t="s">
        <v>29836</v>
      </c>
      <c r="P7528" t="s">
        <v>87</v>
      </c>
      <c r="Q7528">
        <v>7</v>
      </c>
      <c r="R7528" t="s">
        <v>88</v>
      </c>
      <c r="S7528" t="s">
        <v>63</v>
      </c>
      <c r="T7528">
        <v>16068</v>
      </c>
      <c r="U7528" s="1">
        <v>45448</v>
      </c>
      <c r="V7528" t="s">
        <v>52</v>
      </c>
      <c r="W7528">
        <v>160723</v>
      </c>
      <c r="X7528" t="s">
        <v>29837</v>
      </c>
      <c r="Y7528">
        <v>561</v>
      </c>
      <c r="Z7528">
        <v>2269</v>
      </c>
      <c r="AA7528">
        <v>6</v>
      </c>
      <c r="AB7528">
        <v>5445.6</v>
      </c>
      <c r="AC7528">
        <f>Table1_1[[#This Row],[Price]]*Table1_1[[#This Row],[Quantity]]</f>
        <v>13614</v>
      </c>
    </row>
    <row r="7529" spans="1:29" x14ac:dyDescent="0.3">
      <c r="A7529" t="s">
        <v>28</v>
      </c>
      <c r="B7529" t="s">
        <v>29</v>
      </c>
      <c r="C7529" t="s">
        <v>148</v>
      </c>
      <c r="D7529" t="s">
        <v>254</v>
      </c>
      <c r="E7529" t="s">
        <v>46</v>
      </c>
      <c r="F7529" t="s">
        <v>113</v>
      </c>
      <c r="G7529">
        <v>15</v>
      </c>
      <c r="H7529">
        <v>407206</v>
      </c>
      <c r="I7529" t="s">
        <v>34</v>
      </c>
      <c r="J7529" s="3">
        <v>45476</v>
      </c>
      <c r="K7529">
        <v>1100</v>
      </c>
      <c r="L7529" t="s">
        <v>29838</v>
      </c>
      <c r="M7529" t="s">
        <v>1017</v>
      </c>
      <c r="N7529" t="s">
        <v>29839</v>
      </c>
      <c r="O7529" t="s">
        <v>29840</v>
      </c>
      <c r="P7529" t="s">
        <v>51</v>
      </c>
      <c r="Q7529">
        <v>18</v>
      </c>
      <c r="R7529" t="s">
        <v>40</v>
      </c>
      <c r="S7529" t="s">
        <v>63</v>
      </c>
      <c r="T7529">
        <v>37896</v>
      </c>
      <c r="U7529" s="1">
        <v>45503</v>
      </c>
      <c r="V7529" t="s">
        <v>126</v>
      </c>
      <c r="W7529">
        <v>258831</v>
      </c>
      <c r="X7529" t="s">
        <v>29841</v>
      </c>
      <c r="Y7529">
        <v>908</v>
      </c>
      <c r="Z7529">
        <v>2863</v>
      </c>
      <c r="AA7529">
        <v>7</v>
      </c>
      <c r="AB7529">
        <v>8016.4000000000015</v>
      </c>
      <c r="AC7529">
        <f>Table1_1[[#This Row],[Price]]*Table1_1[[#This Row],[Quantity]]</f>
        <v>20041</v>
      </c>
    </row>
    <row r="7530" spans="1:29" x14ac:dyDescent="0.3">
      <c r="A7530" t="s">
        <v>28</v>
      </c>
      <c r="B7530" t="s">
        <v>29</v>
      </c>
      <c r="C7530" t="s">
        <v>44</v>
      </c>
      <c r="D7530" t="s">
        <v>170</v>
      </c>
      <c r="E7530" t="s">
        <v>56</v>
      </c>
      <c r="F7530" t="s">
        <v>113</v>
      </c>
      <c r="G7530">
        <v>81</v>
      </c>
      <c r="H7530">
        <v>402788</v>
      </c>
      <c r="I7530" t="s">
        <v>58</v>
      </c>
      <c r="J7530" s="3">
        <v>43969</v>
      </c>
      <c r="K7530">
        <v>800</v>
      </c>
      <c r="L7530" t="s">
        <v>29843</v>
      </c>
      <c r="M7530" t="s">
        <v>1488</v>
      </c>
      <c r="N7530" t="s">
        <v>29844</v>
      </c>
      <c r="O7530" t="s">
        <v>29845</v>
      </c>
      <c r="P7530" t="s">
        <v>39</v>
      </c>
      <c r="Q7530">
        <v>4</v>
      </c>
      <c r="R7530" t="s">
        <v>88</v>
      </c>
      <c r="S7530" t="s">
        <v>118</v>
      </c>
      <c r="T7530">
        <v>49638</v>
      </c>
      <c r="U7530" s="1">
        <v>45429</v>
      </c>
      <c r="V7530" t="s">
        <v>140</v>
      </c>
      <c r="W7530">
        <v>850854</v>
      </c>
      <c r="X7530" t="s">
        <v>29846</v>
      </c>
      <c r="Y7530">
        <v>917</v>
      </c>
      <c r="Z7530">
        <v>2402</v>
      </c>
      <c r="AA7530">
        <v>7</v>
      </c>
      <c r="AB7530">
        <v>6725.6</v>
      </c>
      <c r="AC7530">
        <f>Table1_1[[#This Row],[Price]]*Table1_1[[#This Row],[Quantity]]</f>
        <v>16814</v>
      </c>
    </row>
    <row r="7531" spans="1:29" x14ac:dyDescent="0.3">
      <c r="A7531" t="s">
        <v>28</v>
      </c>
      <c r="B7531" t="s">
        <v>29</v>
      </c>
      <c r="C7531" t="s">
        <v>148</v>
      </c>
      <c r="D7531" t="s">
        <v>511</v>
      </c>
      <c r="E7531" t="s">
        <v>32</v>
      </c>
      <c r="F7531" t="s">
        <v>83</v>
      </c>
      <c r="G7531">
        <v>24</v>
      </c>
      <c r="H7531">
        <v>408422</v>
      </c>
      <c r="I7531" t="s">
        <v>58</v>
      </c>
      <c r="J7531" s="3">
        <v>43853</v>
      </c>
      <c r="K7531">
        <v>1100</v>
      </c>
      <c r="L7531" t="s">
        <v>29847</v>
      </c>
      <c r="M7531" t="s">
        <v>487</v>
      </c>
      <c r="N7531" t="s">
        <v>29848</v>
      </c>
      <c r="O7531" t="s">
        <v>29849</v>
      </c>
      <c r="P7531" t="s">
        <v>71</v>
      </c>
      <c r="Q7531">
        <v>13</v>
      </c>
      <c r="R7531" t="s">
        <v>88</v>
      </c>
      <c r="S7531" t="s">
        <v>63</v>
      </c>
      <c r="T7531">
        <v>34436</v>
      </c>
      <c r="U7531" s="1">
        <v>45384</v>
      </c>
      <c r="V7531" t="s">
        <v>80</v>
      </c>
      <c r="W7531">
        <v>692668</v>
      </c>
      <c r="X7531" t="s">
        <v>2616</v>
      </c>
      <c r="Y7531">
        <v>802</v>
      </c>
      <c r="Z7531">
        <v>2689</v>
      </c>
      <c r="AA7531">
        <v>2</v>
      </c>
      <c r="AB7531">
        <v>2151.2000000000003</v>
      </c>
      <c r="AC7531">
        <f>Table1_1[[#This Row],[Price]]*Table1_1[[#This Row],[Quantity]]</f>
        <v>5378</v>
      </c>
    </row>
    <row r="7532" spans="1:29" x14ac:dyDescent="0.3">
      <c r="A7532" t="s">
        <v>28</v>
      </c>
      <c r="B7532" t="s">
        <v>29</v>
      </c>
      <c r="C7532" t="s">
        <v>148</v>
      </c>
      <c r="D7532" t="s">
        <v>134</v>
      </c>
      <c r="E7532" t="s">
        <v>46</v>
      </c>
      <c r="F7532" t="s">
        <v>106</v>
      </c>
      <c r="G7532">
        <v>63</v>
      </c>
      <c r="H7532">
        <v>411965</v>
      </c>
      <c r="I7532" t="s">
        <v>58</v>
      </c>
      <c r="J7532" s="3">
        <v>45288</v>
      </c>
      <c r="K7532">
        <v>1000</v>
      </c>
      <c r="L7532" t="s">
        <v>29851</v>
      </c>
      <c r="M7532" t="s">
        <v>232</v>
      </c>
      <c r="N7532" t="s">
        <v>29852</v>
      </c>
      <c r="O7532" t="s">
        <v>29853</v>
      </c>
      <c r="P7532" t="s">
        <v>71</v>
      </c>
      <c r="Q7532">
        <v>8</v>
      </c>
      <c r="R7532" t="s">
        <v>40</v>
      </c>
      <c r="S7532" t="s">
        <v>63</v>
      </c>
      <c r="T7532">
        <v>18758</v>
      </c>
      <c r="U7532" s="1">
        <v>45425</v>
      </c>
      <c r="V7532" t="s">
        <v>140</v>
      </c>
      <c r="W7532">
        <v>965226</v>
      </c>
      <c r="X7532" t="s">
        <v>29854</v>
      </c>
      <c r="Y7532">
        <v>551</v>
      </c>
      <c r="Z7532">
        <v>2906</v>
      </c>
      <c r="AA7532">
        <v>7</v>
      </c>
      <c r="AB7532">
        <v>8136.8</v>
      </c>
      <c r="AC7532">
        <f>Table1_1[[#This Row],[Price]]*Table1_1[[#This Row],[Quantity]]</f>
        <v>20342</v>
      </c>
    </row>
    <row r="7533" spans="1:29" x14ac:dyDescent="0.3">
      <c r="A7533" t="s">
        <v>28</v>
      </c>
      <c r="B7533" t="s">
        <v>29</v>
      </c>
      <c r="C7533" t="s">
        <v>66</v>
      </c>
      <c r="D7533" t="s">
        <v>187</v>
      </c>
      <c r="E7533" t="s">
        <v>56</v>
      </c>
      <c r="F7533" t="s">
        <v>150</v>
      </c>
      <c r="G7533">
        <v>62</v>
      </c>
      <c r="H7533">
        <v>412506</v>
      </c>
      <c r="I7533" t="s">
        <v>34</v>
      </c>
      <c r="J7533" s="3">
        <v>45121</v>
      </c>
      <c r="K7533">
        <v>1400</v>
      </c>
      <c r="L7533" t="s">
        <v>29855</v>
      </c>
      <c r="M7533" t="s">
        <v>276</v>
      </c>
      <c r="N7533" t="s">
        <v>29856</v>
      </c>
      <c r="O7533" t="s">
        <v>29857</v>
      </c>
      <c r="P7533" t="s">
        <v>51</v>
      </c>
      <c r="Q7533">
        <v>5</v>
      </c>
      <c r="R7533" t="s">
        <v>40</v>
      </c>
      <c r="S7533" t="s">
        <v>79</v>
      </c>
      <c r="T7533">
        <v>81538</v>
      </c>
      <c r="U7533" s="1">
        <v>45440</v>
      </c>
      <c r="V7533" t="s">
        <v>140</v>
      </c>
      <c r="W7533">
        <v>242456</v>
      </c>
      <c r="X7533" t="s">
        <v>29858</v>
      </c>
      <c r="Y7533">
        <v>635</v>
      </c>
      <c r="Z7533">
        <v>725</v>
      </c>
      <c r="AA7533">
        <v>3</v>
      </c>
      <c r="AB7533">
        <v>870</v>
      </c>
      <c r="AC7533">
        <f>Table1_1[[#This Row],[Price]]*Table1_1[[#This Row],[Quantity]]</f>
        <v>2175</v>
      </c>
    </row>
    <row r="7534" spans="1:29" x14ac:dyDescent="0.3">
      <c r="A7534" t="s">
        <v>28</v>
      </c>
      <c r="B7534" t="s">
        <v>29</v>
      </c>
      <c r="C7534" t="s">
        <v>91</v>
      </c>
      <c r="D7534" t="s">
        <v>442</v>
      </c>
      <c r="E7534" t="s">
        <v>46</v>
      </c>
      <c r="F7534" t="s">
        <v>106</v>
      </c>
      <c r="G7534">
        <v>94</v>
      </c>
      <c r="H7534">
        <v>412172</v>
      </c>
      <c r="I7534" t="s">
        <v>58</v>
      </c>
      <c r="J7534" s="3">
        <v>43918</v>
      </c>
      <c r="K7534">
        <v>1400</v>
      </c>
      <c r="L7534" t="s">
        <v>29859</v>
      </c>
      <c r="M7534" t="s">
        <v>250</v>
      </c>
      <c r="N7534" t="s">
        <v>29860</v>
      </c>
      <c r="O7534" t="s">
        <v>29861</v>
      </c>
      <c r="P7534" t="s">
        <v>87</v>
      </c>
      <c r="Q7534">
        <v>17</v>
      </c>
      <c r="R7534" t="s">
        <v>40</v>
      </c>
      <c r="S7534" t="s">
        <v>63</v>
      </c>
      <c r="T7534">
        <v>49896</v>
      </c>
      <c r="U7534" s="1">
        <v>45419</v>
      </c>
      <c r="V7534" t="s">
        <v>140</v>
      </c>
      <c r="W7534">
        <v>821809</v>
      </c>
      <c r="X7534" t="s">
        <v>29862</v>
      </c>
      <c r="Y7534">
        <v>769</v>
      </c>
      <c r="Z7534">
        <v>1136</v>
      </c>
      <c r="AA7534">
        <v>4</v>
      </c>
      <c r="AB7534">
        <v>1817.6000000000001</v>
      </c>
      <c r="AC7534">
        <f>Table1_1[[#This Row],[Price]]*Table1_1[[#This Row],[Quantity]]</f>
        <v>4544</v>
      </c>
    </row>
    <row r="7535" spans="1:29" x14ac:dyDescent="0.3">
      <c r="A7535" t="s">
        <v>28</v>
      </c>
      <c r="B7535" t="s">
        <v>29</v>
      </c>
      <c r="C7535" t="s">
        <v>54</v>
      </c>
      <c r="D7535" t="s">
        <v>74</v>
      </c>
      <c r="E7535" t="s">
        <v>32</v>
      </c>
      <c r="F7535" t="s">
        <v>106</v>
      </c>
      <c r="G7535">
        <v>32</v>
      </c>
      <c r="H7535">
        <v>420217</v>
      </c>
      <c r="I7535" t="s">
        <v>58</v>
      </c>
      <c r="J7535" s="3">
        <v>45122</v>
      </c>
      <c r="K7535">
        <v>950</v>
      </c>
      <c r="L7535" t="s">
        <v>29863</v>
      </c>
      <c r="M7535" t="s">
        <v>747</v>
      </c>
      <c r="N7535" t="s">
        <v>29864</v>
      </c>
      <c r="O7535" t="s">
        <v>29865</v>
      </c>
      <c r="P7535" t="s">
        <v>51</v>
      </c>
      <c r="Q7535">
        <v>20</v>
      </c>
      <c r="R7535" t="s">
        <v>40</v>
      </c>
      <c r="S7535" t="s">
        <v>79</v>
      </c>
      <c r="T7535">
        <v>82090</v>
      </c>
      <c r="U7535" s="1">
        <v>45300</v>
      </c>
      <c r="V7535" t="s">
        <v>111</v>
      </c>
      <c r="W7535">
        <v>623477</v>
      </c>
      <c r="X7535" t="s">
        <v>29866</v>
      </c>
      <c r="Y7535">
        <v>457</v>
      </c>
      <c r="Z7535">
        <v>610</v>
      </c>
      <c r="AA7535">
        <v>4</v>
      </c>
      <c r="AB7535">
        <v>976</v>
      </c>
      <c r="AC7535">
        <f>Table1_1[[#This Row],[Price]]*Table1_1[[#This Row],[Quantity]]</f>
        <v>2440</v>
      </c>
    </row>
    <row r="7536" spans="1:29" x14ac:dyDescent="0.3">
      <c r="A7536" t="s">
        <v>28</v>
      </c>
      <c r="B7536" t="s">
        <v>29</v>
      </c>
      <c r="C7536" t="s">
        <v>44</v>
      </c>
      <c r="D7536" t="s">
        <v>31</v>
      </c>
      <c r="E7536" t="s">
        <v>56</v>
      </c>
      <c r="F7536" t="s">
        <v>113</v>
      </c>
      <c r="G7536">
        <v>90</v>
      </c>
      <c r="H7536">
        <v>437931</v>
      </c>
      <c r="I7536" t="s">
        <v>34</v>
      </c>
      <c r="J7536" s="3">
        <v>44598</v>
      </c>
      <c r="K7536">
        <v>800</v>
      </c>
      <c r="L7536" t="s">
        <v>29867</v>
      </c>
      <c r="M7536" t="s">
        <v>216</v>
      </c>
      <c r="N7536" t="s">
        <v>29868</v>
      </c>
      <c r="O7536" t="s">
        <v>29869</v>
      </c>
      <c r="P7536" t="s">
        <v>39</v>
      </c>
      <c r="Q7536">
        <v>4</v>
      </c>
      <c r="R7536" t="s">
        <v>88</v>
      </c>
      <c r="S7536" t="s">
        <v>79</v>
      </c>
      <c r="T7536">
        <v>39997</v>
      </c>
      <c r="U7536" s="1">
        <v>45510</v>
      </c>
      <c r="V7536" t="s">
        <v>64</v>
      </c>
      <c r="W7536">
        <v>225215</v>
      </c>
      <c r="X7536" t="s">
        <v>29870</v>
      </c>
      <c r="Y7536">
        <v>858</v>
      </c>
      <c r="Z7536">
        <v>1864</v>
      </c>
      <c r="AA7536">
        <v>8</v>
      </c>
      <c r="AB7536">
        <v>5964.8</v>
      </c>
      <c r="AC7536">
        <f>Table1_1[[#This Row],[Price]]*Table1_1[[#This Row],[Quantity]]</f>
        <v>14912</v>
      </c>
    </row>
    <row r="7537" spans="1:29" x14ac:dyDescent="0.3">
      <c r="A7537" t="s">
        <v>28</v>
      </c>
      <c r="B7537" t="s">
        <v>29</v>
      </c>
      <c r="C7537" t="s">
        <v>66</v>
      </c>
      <c r="D7537" t="s">
        <v>237</v>
      </c>
      <c r="E7537" t="s">
        <v>56</v>
      </c>
      <c r="F7537" t="s">
        <v>175</v>
      </c>
      <c r="G7537">
        <v>95</v>
      </c>
      <c r="H7537">
        <v>418655</v>
      </c>
      <c r="I7537" t="s">
        <v>58</v>
      </c>
      <c r="J7537" s="3">
        <v>45511</v>
      </c>
      <c r="K7537">
        <v>1400</v>
      </c>
      <c r="L7537" t="s">
        <v>29871</v>
      </c>
      <c r="M7537" t="s">
        <v>434</v>
      </c>
      <c r="N7537" t="s">
        <v>29872</v>
      </c>
      <c r="O7537" t="s">
        <v>29873</v>
      </c>
      <c r="P7537" t="s">
        <v>71</v>
      </c>
      <c r="Q7537">
        <v>10</v>
      </c>
      <c r="R7537" t="s">
        <v>88</v>
      </c>
      <c r="S7537" t="s">
        <v>79</v>
      </c>
      <c r="T7537">
        <v>77988</v>
      </c>
      <c r="U7537" s="1">
        <v>45356</v>
      </c>
      <c r="V7537" t="s">
        <v>72</v>
      </c>
      <c r="W7537">
        <v>873741</v>
      </c>
      <c r="X7537" t="s">
        <v>29874</v>
      </c>
      <c r="Y7537">
        <v>232</v>
      </c>
      <c r="Z7537">
        <v>799</v>
      </c>
      <c r="AA7537">
        <v>5</v>
      </c>
      <c r="AB7537">
        <v>1598</v>
      </c>
      <c r="AC7537">
        <f>Table1_1[[#This Row],[Price]]*Table1_1[[#This Row],[Quantity]]</f>
        <v>3995</v>
      </c>
    </row>
    <row r="7538" spans="1:29" x14ac:dyDescent="0.3">
      <c r="A7538" t="s">
        <v>28</v>
      </c>
      <c r="B7538" t="s">
        <v>29</v>
      </c>
      <c r="C7538" t="s">
        <v>193</v>
      </c>
      <c r="D7538" t="s">
        <v>134</v>
      </c>
      <c r="E7538" t="s">
        <v>46</v>
      </c>
      <c r="F7538" t="s">
        <v>355</v>
      </c>
      <c r="G7538">
        <v>47</v>
      </c>
      <c r="H7538">
        <v>424706</v>
      </c>
      <c r="I7538" t="s">
        <v>58</v>
      </c>
      <c r="J7538" s="3">
        <v>44865</v>
      </c>
      <c r="K7538">
        <v>1300</v>
      </c>
      <c r="L7538" t="s">
        <v>29875</v>
      </c>
      <c r="M7538" t="s">
        <v>334</v>
      </c>
      <c r="N7538" t="s">
        <v>29876</v>
      </c>
      <c r="O7538" t="s">
        <v>29877</v>
      </c>
      <c r="P7538" t="s">
        <v>71</v>
      </c>
      <c r="Q7538">
        <v>12</v>
      </c>
      <c r="R7538" t="s">
        <v>40</v>
      </c>
      <c r="S7538" t="s">
        <v>41</v>
      </c>
      <c r="T7538">
        <v>45566</v>
      </c>
      <c r="U7538" s="1">
        <v>45600</v>
      </c>
      <c r="V7538" t="s">
        <v>42</v>
      </c>
      <c r="W7538">
        <v>518883</v>
      </c>
      <c r="X7538" t="s">
        <v>29878</v>
      </c>
      <c r="Y7538">
        <v>698</v>
      </c>
      <c r="Z7538">
        <v>2856</v>
      </c>
      <c r="AA7538">
        <v>4</v>
      </c>
      <c r="AB7538">
        <v>4569.6000000000004</v>
      </c>
      <c r="AC7538">
        <f>Table1_1[[#This Row],[Price]]*Table1_1[[#This Row],[Quantity]]</f>
        <v>11424</v>
      </c>
    </row>
    <row r="7539" spans="1:29" x14ac:dyDescent="0.3">
      <c r="A7539" t="s">
        <v>28</v>
      </c>
      <c r="B7539" t="s">
        <v>29</v>
      </c>
      <c r="C7539" t="s">
        <v>66</v>
      </c>
      <c r="D7539" t="s">
        <v>82</v>
      </c>
      <c r="E7539" t="s">
        <v>32</v>
      </c>
      <c r="F7539" t="s">
        <v>99</v>
      </c>
      <c r="G7539">
        <v>24</v>
      </c>
      <c r="H7539">
        <v>410740</v>
      </c>
      <c r="I7539" t="s">
        <v>34</v>
      </c>
      <c r="J7539" s="3">
        <v>43940</v>
      </c>
      <c r="K7539">
        <v>1400</v>
      </c>
      <c r="L7539" t="s">
        <v>29879</v>
      </c>
      <c r="M7539" t="s">
        <v>869</v>
      </c>
      <c r="N7539" t="s">
        <v>29880</v>
      </c>
      <c r="O7539" t="s">
        <v>29881</v>
      </c>
      <c r="P7539" t="s">
        <v>39</v>
      </c>
      <c r="Q7539">
        <v>11</v>
      </c>
      <c r="R7539" t="s">
        <v>88</v>
      </c>
      <c r="S7539" t="s">
        <v>41</v>
      </c>
      <c r="T7539">
        <v>96106</v>
      </c>
      <c r="U7539" s="1">
        <v>45607</v>
      </c>
      <c r="V7539" t="s">
        <v>42</v>
      </c>
      <c r="W7539">
        <v>511829</v>
      </c>
      <c r="X7539" t="s">
        <v>311</v>
      </c>
      <c r="Y7539">
        <v>555</v>
      </c>
      <c r="Z7539">
        <v>1582</v>
      </c>
      <c r="AA7539">
        <v>3</v>
      </c>
      <c r="AB7539">
        <v>1898.4</v>
      </c>
      <c r="AC7539">
        <f>Table1_1[[#This Row],[Price]]*Table1_1[[#This Row],[Quantity]]</f>
        <v>4746</v>
      </c>
    </row>
    <row r="7540" spans="1:29" x14ac:dyDescent="0.3">
      <c r="A7540" t="s">
        <v>28</v>
      </c>
      <c r="B7540" t="s">
        <v>29</v>
      </c>
      <c r="C7540" t="s">
        <v>91</v>
      </c>
      <c r="D7540" t="s">
        <v>45</v>
      </c>
      <c r="E7540" t="s">
        <v>56</v>
      </c>
      <c r="F7540" t="s">
        <v>57</v>
      </c>
      <c r="G7540">
        <v>58</v>
      </c>
      <c r="H7540">
        <v>406328</v>
      </c>
      <c r="I7540" t="s">
        <v>58</v>
      </c>
      <c r="J7540" s="3">
        <v>45562</v>
      </c>
      <c r="K7540">
        <v>1300</v>
      </c>
      <c r="L7540" t="s">
        <v>26082</v>
      </c>
      <c r="M7540" t="s">
        <v>49</v>
      </c>
      <c r="N7540" t="s">
        <v>29882</v>
      </c>
      <c r="O7540" t="s">
        <v>29883</v>
      </c>
      <c r="P7540" t="s">
        <v>71</v>
      </c>
      <c r="Q7540">
        <v>10</v>
      </c>
      <c r="R7540" t="s">
        <v>40</v>
      </c>
      <c r="S7540" t="s">
        <v>63</v>
      </c>
      <c r="T7540">
        <v>16442</v>
      </c>
      <c r="U7540" s="1">
        <v>45491</v>
      </c>
      <c r="V7540" t="s">
        <v>126</v>
      </c>
      <c r="W7540">
        <v>447774</v>
      </c>
      <c r="X7540" t="s">
        <v>29884</v>
      </c>
      <c r="Y7540">
        <v>323</v>
      </c>
      <c r="Z7540">
        <v>746</v>
      </c>
      <c r="AA7540">
        <v>5</v>
      </c>
      <c r="AB7540">
        <v>1492</v>
      </c>
      <c r="AC7540">
        <f>Table1_1[[#This Row],[Price]]*Table1_1[[#This Row],[Quantity]]</f>
        <v>3730</v>
      </c>
    </row>
    <row r="7541" spans="1:29" x14ac:dyDescent="0.3">
      <c r="A7541" t="s">
        <v>28</v>
      </c>
      <c r="B7541" t="s">
        <v>29</v>
      </c>
      <c r="C7541" t="s">
        <v>157</v>
      </c>
      <c r="D7541" t="s">
        <v>566</v>
      </c>
      <c r="E7541" t="s">
        <v>46</v>
      </c>
      <c r="F7541" t="s">
        <v>33</v>
      </c>
      <c r="G7541">
        <v>45</v>
      </c>
      <c r="H7541">
        <v>427843</v>
      </c>
      <c r="I7541" t="s">
        <v>58</v>
      </c>
      <c r="J7541" s="3">
        <v>45112</v>
      </c>
      <c r="K7541">
        <v>1000</v>
      </c>
      <c r="L7541" t="s">
        <v>29885</v>
      </c>
      <c r="M7541" t="s">
        <v>428</v>
      </c>
      <c r="N7541" t="s">
        <v>29886</v>
      </c>
      <c r="O7541" t="s">
        <v>29887</v>
      </c>
      <c r="P7541" t="s">
        <v>71</v>
      </c>
      <c r="Q7541">
        <v>20</v>
      </c>
      <c r="R7541" t="s">
        <v>88</v>
      </c>
      <c r="S7541" t="s">
        <v>79</v>
      </c>
      <c r="T7541">
        <v>48142</v>
      </c>
      <c r="U7541" s="1">
        <v>45314</v>
      </c>
      <c r="V7541" t="s">
        <v>111</v>
      </c>
      <c r="W7541">
        <v>832420</v>
      </c>
      <c r="X7541" t="s">
        <v>29888</v>
      </c>
      <c r="Y7541">
        <v>691</v>
      </c>
      <c r="Z7541">
        <v>2239</v>
      </c>
      <c r="AA7541">
        <v>6</v>
      </c>
      <c r="AB7541">
        <v>5373.6</v>
      </c>
      <c r="AC7541">
        <f>Table1_1[[#This Row],[Price]]*Table1_1[[#This Row],[Quantity]]</f>
        <v>13434</v>
      </c>
    </row>
    <row r="7542" spans="1:29" x14ac:dyDescent="0.3">
      <c r="A7542" t="s">
        <v>28</v>
      </c>
      <c r="B7542" t="s">
        <v>29</v>
      </c>
      <c r="C7542" t="s">
        <v>44</v>
      </c>
      <c r="D7542" t="s">
        <v>349</v>
      </c>
      <c r="E7542" t="s">
        <v>46</v>
      </c>
      <c r="F7542" t="s">
        <v>106</v>
      </c>
      <c r="G7542">
        <v>50</v>
      </c>
      <c r="H7542">
        <v>414859</v>
      </c>
      <c r="I7542" t="s">
        <v>58</v>
      </c>
      <c r="J7542" s="3">
        <v>44197</v>
      </c>
      <c r="K7542">
        <v>1100</v>
      </c>
      <c r="L7542" t="s">
        <v>29889</v>
      </c>
      <c r="M7542" t="s">
        <v>319</v>
      </c>
      <c r="N7542" t="s">
        <v>29890</v>
      </c>
      <c r="O7542" t="s">
        <v>29891</v>
      </c>
      <c r="P7542" t="s">
        <v>51</v>
      </c>
      <c r="Q7542">
        <v>10</v>
      </c>
      <c r="R7542" t="s">
        <v>88</v>
      </c>
      <c r="S7542" t="s">
        <v>118</v>
      </c>
      <c r="T7542">
        <v>30462</v>
      </c>
      <c r="U7542" s="1">
        <v>45601</v>
      </c>
      <c r="V7542" t="s">
        <v>42</v>
      </c>
      <c r="W7542">
        <v>108825</v>
      </c>
      <c r="X7542" t="s">
        <v>29892</v>
      </c>
      <c r="Y7542">
        <v>258</v>
      </c>
      <c r="Z7542">
        <v>2289</v>
      </c>
      <c r="AA7542">
        <v>5</v>
      </c>
      <c r="AB7542">
        <v>4578</v>
      </c>
      <c r="AC7542">
        <f>Table1_1[[#This Row],[Price]]*Table1_1[[#This Row],[Quantity]]</f>
        <v>11445</v>
      </c>
    </row>
    <row r="7543" spans="1:29" x14ac:dyDescent="0.3">
      <c r="A7543" t="s">
        <v>28</v>
      </c>
      <c r="B7543" t="s">
        <v>29</v>
      </c>
      <c r="C7543" t="s">
        <v>30</v>
      </c>
      <c r="D7543" t="s">
        <v>182</v>
      </c>
      <c r="E7543" t="s">
        <v>56</v>
      </c>
      <c r="F7543" t="s">
        <v>47</v>
      </c>
      <c r="G7543">
        <v>32</v>
      </c>
      <c r="H7543">
        <v>404927</v>
      </c>
      <c r="I7543" t="s">
        <v>58</v>
      </c>
      <c r="J7543" s="3">
        <v>44222</v>
      </c>
      <c r="K7543">
        <v>800</v>
      </c>
      <c r="L7543" t="s">
        <v>29893</v>
      </c>
      <c r="M7543" t="s">
        <v>189</v>
      </c>
      <c r="N7543" t="s">
        <v>29894</v>
      </c>
      <c r="O7543" t="s">
        <v>29895</v>
      </c>
      <c r="P7543" t="s">
        <v>87</v>
      </c>
      <c r="Q7543">
        <v>6</v>
      </c>
      <c r="R7543" t="s">
        <v>40</v>
      </c>
      <c r="S7543" t="s">
        <v>63</v>
      </c>
      <c r="T7543">
        <v>34554</v>
      </c>
      <c r="U7543" s="1">
        <v>45483</v>
      </c>
      <c r="V7543" t="s">
        <v>126</v>
      </c>
      <c r="W7543">
        <v>734924</v>
      </c>
      <c r="X7543" t="s">
        <v>29896</v>
      </c>
      <c r="Y7543">
        <v>450</v>
      </c>
      <c r="Z7543">
        <v>2505</v>
      </c>
      <c r="AA7543">
        <v>6</v>
      </c>
      <c r="AB7543">
        <v>6012</v>
      </c>
      <c r="AC7543">
        <f>Table1_1[[#This Row],[Price]]*Table1_1[[#This Row],[Quantity]]</f>
        <v>15030</v>
      </c>
    </row>
    <row r="7544" spans="1:29" x14ac:dyDescent="0.3">
      <c r="A7544" t="s">
        <v>28</v>
      </c>
      <c r="B7544" t="s">
        <v>29</v>
      </c>
      <c r="C7544" t="s">
        <v>157</v>
      </c>
      <c r="D7544" t="s">
        <v>616</v>
      </c>
      <c r="E7544" t="s">
        <v>56</v>
      </c>
      <c r="F7544" t="s">
        <v>106</v>
      </c>
      <c r="G7544">
        <v>41</v>
      </c>
      <c r="H7544">
        <v>418740</v>
      </c>
      <c r="I7544" t="s">
        <v>34</v>
      </c>
      <c r="J7544" s="3">
        <v>44994</v>
      </c>
      <c r="K7544">
        <v>1300</v>
      </c>
      <c r="L7544" t="s">
        <v>29897</v>
      </c>
      <c r="M7544" t="s">
        <v>856</v>
      </c>
      <c r="N7544" t="s">
        <v>29898</v>
      </c>
      <c r="O7544">
        <v>-2674</v>
      </c>
      <c r="P7544" t="s">
        <v>39</v>
      </c>
      <c r="Q7544">
        <v>9</v>
      </c>
      <c r="R7544" t="s">
        <v>88</v>
      </c>
      <c r="S7544" t="s">
        <v>79</v>
      </c>
      <c r="T7544">
        <v>92231</v>
      </c>
      <c r="U7544" s="1">
        <v>45417</v>
      </c>
      <c r="V7544" t="s">
        <v>140</v>
      </c>
      <c r="W7544">
        <v>907046</v>
      </c>
      <c r="X7544" t="s">
        <v>29899</v>
      </c>
      <c r="Y7544">
        <v>823</v>
      </c>
      <c r="Z7544">
        <v>734</v>
      </c>
      <c r="AA7544">
        <v>2</v>
      </c>
      <c r="AB7544">
        <v>587.20000000000005</v>
      </c>
      <c r="AC7544">
        <f>Table1_1[[#This Row],[Price]]*Table1_1[[#This Row],[Quantity]]</f>
        <v>1468</v>
      </c>
    </row>
    <row r="7545" spans="1:29" x14ac:dyDescent="0.3">
      <c r="A7545" t="s">
        <v>28</v>
      </c>
      <c r="B7545" t="s">
        <v>29</v>
      </c>
      <c r="C7545" t="s">
        <v>66</v>
      </c>
      <c r="D7545" t="s">
        <v>227</v>
      </c>
      <c r="E7545" t="s">
        <v>46</v>
      </c>
      <c r="F7545" t="s">
        <v>113</v>
      </c>
      <c r="G7545">
        <v>96</v>
      </c>
      <c r="H7545">
        <v>424838</v>
      </c>
      <c r="I7545" t="s">
        <v>58</v>
      </c>
      <c r="J7545" s="3">
        <v>45545</v>
      </c>
      <c r="K7545">
        <v>1200</v>
      </c>
      <c r="L7545" t="s">
        <v>29900</v>
      </c>
      <c r="M7545" t="s">
        <v>287</v>
      </c>
      <c r="N7545" t="s">
        <v>29901</v>
      </c>
      <c r="O7545" t="s">
        <v>29902</v>
      </c>
      <c r="P7545" t="s">
        <v>51</v>
      </c>
      <c r="Q7545">
        <v>4</v>
      </c>
      <c r="R7545" t="s">
        <v>40</v>
      </c>
      <c r="S7545" t="s">
        <v>118</v>
      </c>
      <c r="T7545">
        <v>96894</v>
      </c>
      <c r="U7545" s="1">
        <v>45580</v>
      </c>
      <c r="V7545" t="s">
        <v>155</v>
      </c>
      <c r="W7545">
        <v>342859</v>
      </c>
      <c r="X7545" t="s">
        <v>29903</v>
      </c>
      <c r="Y7545">
        <v>241</v>
      </c>
      <c r="Z7545">
        <v>577</v>
      </c>
      <c r="AA7545">
        <v>2</v>
      </c>
      <c r="AB7545">
        <v>461.6</v>
      </c>
      <c r="AC7545">
        <f>Table1_1[[#This Row],[Price]]*Table1_1[[#This Row],[Quantity]]</f>
        <v>1154</v>
      </c>
    </row>
    <row r="7546" spans="1:29" x14ac:dyDescent="0.3">
      <c r="A7546" t="s">
        <v>28</v>
      </c>
      <c r="B7546" t="s">
        <v>29</v>
      </c>
      <c r="C7546" t="s">
        <v>157</v>
      </c>
      <c r="D7546" t="s">
        <v>105</v>
      </c>
      <c r="E7546" t="s">
        <v>32</v>
      </c>
      <c r="F7546" t="s">
        <v>135</v>
      </c>
      <c r="G7546">
        <v>40</v>
      </c>
      <c r="H7546">
        <v>434326</v>
      </c>
      <c r="I7546" t="s">
        <v>58</v>
      </c>
      <c r="J7546" s="3">
        <v>44199</v>
      </c>
      <c r="K7546">
        <v>950</v>
      </c>
      <c r="L7546" t="s">
        <v>29904</v>
      </c>
      <c r="M7546" t="s">
        <v>542</v>
      </c>
      <c r="N7546" t="s">
        <v>29905</v>
      </c>
      <c r="O7546" t="s">
        <v>29906</v>
      </c>
      <c r="P7546" t="s">
        <v>87</v>
      </c>
      <c r="Q7546">
        <v>3</v>
      </c>
      <c r="R7546" t="s">
        <v>88</v>
      </c>
      <c r="S7546" t="s">
        <v>41</v>
      </c>
      <c r="T7546">
        <v>65523</v>
      </c>
      <c r="U7546" s="1">
        <v>45344</v>
      </c>
      <c r="V7546" t="s">
        <v>119</v>
      </c>
      <c r="W7546">
        <v>932362</v>
      </c>
      <c r="X7546" t="s">
        <v>29907</v>
      </c>
      <c r="Y7546">
        <v>538</v>
      </c>
      <c r="Z7546">
        <v>2758</v>
      </c>
      <c r="AA7546">
        <v>7</v>
      </c>
      <c r="AB7546">
        <v>7722.4000000000015</v>
      </c>
      <c r="AC7546">
        <f>Table1_1[[#This Row],[Price]]*Table1_1[[#This Row],[Quantity]]</f>
        <v>19306</v>
      </c>
    </row>
    <row r="7547" spans="1:29" x14ac:dyDescent="0.3">
      <c r="A7547" t="s">
        <v>28</v>
      </c>
      <c r="B7547" t="s">
        <v>29</v>
      </c>
      <c r="C7547" t="s">
        <v>66</v>
      </c>
      <c r="D7547" t="s">
        <v>380</v>
      </c>
      <c r="E7547" t="s">
        <v>32</v>
      </c>
      <c r="F7547" t="s">
        <v>150</v>
      </c>
      <c r="G7547">
        <v>41</v>
      </c>
      <c r="H7547">
        <v>414350</v>
      </c>
      <c r="I7547" t="s">
        <v>58</v>
      </c>
      <c r="J7547" s="3">
        <v>45615</v>
      </c>
      <c r="K7547">
        <v>1200</v>
      </c>
      <c r="L7547" t="s">
        <v>29909</v>
      </c>
      <c r="M7547" t="s">
        <v>552</v>
      </c>
      <c r="N7547" t="s">
        <v>29910</v>
      </c>
      <c r="O7547" t="s">
        <v>29911</v>
      </c>
      <c r="P7547" t="s">
        <v>71</v>
      </c>
      <c r="Q7547">
        <v>20</v>
      </c>
      <c r="R7547" t="s">
        <v>40</v>
      </c>
      <c r="S7547" t="s">
        <v>118</v>
      </c>
      <c r="T7547">
        <v>43171</v>
      </c>
      <c r="U7547" s="1">
        <v>45454</v>
      </c>
      <c r="V7547" t="s">
        <v>52</v>
      </c>
      <c r="W7547">
        <v>572913</v>
      </c>
      <c r="X7547" t="s">
        <v>29912</v>
      </c>
      <c r="Y7547">
        <v>271</v>
      </c>
      <c r="Z7547">
        <v>2426</v>
      </c>
      <c r="AA7547">
        <v>2</v>
      </c>
      <c r="AB7547">
        <v>1940.8000000000002</v>
      </c>
      <c r="AC7547">
        <f>Table1_1[[#This Row],[Price]]*Table1_1[[#This Row],[Quantity]]</f>
        <v>4852</v>
      </c>
    </row>
    <row r="7548" spans="1:29" x14ac:dyDescent="0.3">
      <c r="A7548" t="s">
        <v>28</v>
      </c>
      <c r="B7548" t="s">
        <v>29</v>
      </c>
      <c r="C7548" t="s">
        <v>44</v>
      </c>
      <c r="D7548" t="s">
        <v>546</v>
      </c>
      <c r="E7548" t="s">
        <v>32</v>
      </c>
      <c r="F7548" t="s">
        <v>33</v>
      </c>
      <c r="G7548">
        <v>15</v>
      </c>
      <c r="H7548">
        <v>403161</v>
      </c>
      <c r="I7548" t="s">
        <v>58</v>
      </c>
      <c r="J7548" s="3">
        <v>44097</v>
      </c>
      <c r="K7548">
        <v>800</v>
      </c>
      <c r="L7548" t="s">
        <v>29913</v>
      </c>
      <c r="M7548" t="s">
        <v>596</v>
      </c>
      <c r="N7548" t="s">
        <v>29914</v>
      </c>
      <c r="O7548" t="s">
        <v>29915</v>
      </c>
      <c r="P7548" t="s">
        <v>39</v>
      </c>
      <c r="Q7548">
        <v>9</v>
      </c>
      <c r="R7548" t="s">
        <v>88</v>
      </c>
      <c r="S7548" t="s">
        <v>41</v>
      </c>
      <c r="T7548">
        <v>86120</v>
      </c>
      <c r="U7548" s="1">
        <v>45438</v>
      </c>
      <c r="V7548" t="s">
        <v>140</v>
      </c>
      <c r="W7548">
        <v>251382</v>
      </c>
      <c r="X7548" t="s">
        <v>29916</v>
      </c>
      <c r="Y7548">
        <v>923</v>
      </c>
      <c r="Z7548">
        <v>506</v>
      </c>
      <c r="AA7548">
        <v>4</v>
      </c>
      <c r="AB7548">
        <v>809.6</v>
      </c>
      <c r="AC7548">
        <f>Table1_1[[#This Row],[Price]]*Table1_1[[#This Row],[Quantity]]</f>
        <v>2024</v>
      </c>
    </row>
    <row r="7549" spans="1:29" x14ac:dyDescent="0.3">
      <c r="A7549" t="s">
        <v>28</v>
      </c>
      <c r="B7549" t="s">
        <v>29</v>
      </c>
      <c r="C7549" t="s">
        <v>91</v>
      </c>
      <c r="D7549" t="s">
        <v>248</v>
      </c>
      <c r="E7549" t="s">
        <v>56</v>
      </c>
      <c r="F7549" t="s">
        <v>175</v>
      </c>
      <c r="G7549">
        <v>79</v>
      </c>
      <c r="H7549">
        <v>412590</v>
      </c>
      <c r="I7549" t="s">
        <v>34</v>
      </c>
      <c r="J7549" s="3">
        <v>44444</v>
      </c>
      <c r="K7549">
        <v>1000</v>
      </c>
      <c r="L7549" t="s">
        <v>29917</v>
      </c>
      <c r="M7549" t="s">
        <v>843</v>
      </c>
      <c r="N7549" t="s">
        <v>29918</v>
      </c>
      <c r="O7549" t="s">
        <v>29919</v>
      </c>
      <c r="P7549" t="s">
        <v>87</v>
      </c>
      <c r="Q7549">
        <v>16</v>
      </c>
      <c r="R7549" t="s">
        <v>40</v>
      </c>
      <c r="S7549" t="s">
        <v>118</v>
      </c>
      <c r="T7549">
        <v>33625</v>
      </c>
      <c r="U7549" s="1">
        <v>45564</v>
      </c>
      <c r="V7549" t="s">
        <v>180</v>
      </c>
      <c r="W7549">
        <v>390243</v>
      </c>
      <c r="X7549" t="s">
        <v>29920</v>
      </c>
      <c r="Y7549">
        <v>730</v>
      </c>
      <c r="Z7549">
        <v>2102</v>
      </c>
      <c r="AA7549">
        <v>1</v>
      </c>
      <c r="AB7549">
        <v>840.80000000000007</v>
      </c>
      <c r="AC7549">
        <f>Table1_1[[#This Row],[Price]]*Table1_1[[#This Row],[Quantity]]</f>
        <v>2102</v>
      </c>
    </row>
    <row r="7550" spans="1:29" x14ac:dyDescent="0.3">
      <c r="A7550" t="s">
        <v>28</v>
      </c>
      <c r="B7550" t="s">
        <v>29</v>
      </c>
      <c r="C7550" t="s">
        <v>44</v>
      </c>
      <c r="D7550" t="s">
        <v>134</v>
      </c>
      <c r="E7550" t="s">
        <v>56</v>
      </c>
      <c r="F7550" t="s">
        <v>150</v>
      </c>
      <c r="G7550">
        <v>5</v>
      </c>
      <c r="H7550">
        <v>418945</v>
      </c>
      <c r="I7550" t="s">
        <v>34</v>
      </c>
      <c r="J7550" s="3">
        <v>45252</v>
      </c>
      <c r="K7550">
        <v>1100</v>
      </c>
      <c r="L7550" t="s">
        <v>29921</v>
      </c>
      <c r="M7550" t="s">
        <v>293</v>
      </c>
      <c r="N7550" t="s">
        <v>29922</v>
      </c>
      <c r="O7550" t="s">
        <v>29923</v>
      </c>
      <c r="P7550" t="s">
        <v>39</v>
      </c>
      <c r="Q7550">
        <v>10</v>
      </c>
      <c r="R7550" t="s">
        <v>88</v>
      </c>
      <c r="S7550" t="s">
        <v>79</v>
      </c>
      <c r="T7550">
        <v>73359</v>
      </c>
      <c r="U7550" s="1">
        <v>45301</v>
      </c>
      <c r="V7550" t="s">
        <v>111</v>
      </c>
      <c r="W7550">
        <v>743287</v>
      </c>
      <c r="X7550" t="s">
        <v>29924</v>
      </c>
      <c r="Y7550">
        <v>513</v>
      </c>
      <c r="Z7550">
        <v>2206</v>
      </c>
      <c r="AA7550">
        <v>6</v>
      </c>
      <c r="AB7550">
        <v>5294.4000000000015</v>
      </c>
      <c r="AC7550">
        <f>Table1_1[[#This Row],[Price]]*Table1_1[[#This Row],[Quantity]]</f>
        <v>13236</v>
      </c>
    </row>
    <row r="7551" spans="1:29" x14ac:dyDescent="0.3">
      <c r="A7551" t="s">
        <v>28</v>
      </c>
      <c r="B7551" t="s">
        <v>29</v>
      </c>
      <c r="C7551" t="s">
        <v>66</v>
      </c>
      <c r="D7551" t="s">
        <v>442</v>
      </c>
      <c r="E7551" t="s">
        <v>46</v>
      </c>
      <c r="F7551" t="s">
        <v>135</v>
      </c>
      <c r="G7551">
        <v>23</v>
      </c>
      <c r="H7551">
        <v>436299</v>
      </c>
      <c r="I7551" t="s">
        <v>34</v>
      </c>
      <c r="J7551" s="3">
        <v>44981</v>
      </c>
      <c r="K7551">
        <v>950</v>
      </c>
      <c r="L7551" t="s">
        <v>29925</v>
      </c>
      <c r="M7551" t="s">
        <v>1460</v>
      </c>
      <c r="N7551" t="s">
        <v>29926</v>
      </c>
      <c r="O7551" t="s">
        <v>29927</v>
      </c>
      <c r="P7551" t="s">
        <v>39</v>
      </c>
      <c r="Q7551">
        <v>17</v>
      </c>
      <c r="R7551" t="s">
        <v>88</v>
      </c>
      <c r="S7551" t="s">
        <v>79</v>
      </c>
      <c r="T7551">
        <v>35389</v>
      </c>
      <c r="U7551" s="1">
        <v>45342</v>
      </c>
      <c r="V7551" t="s">
        <v>119</v>
      </c>
      <c r="W7551">
        <v>190344</v>
      </c>
      <c r="X7551" t="s">
        <v>29928</v>
      </c>
      <c r="Y7551">
        <v>748</v>
      </c>
      <c r="Z7551">
        <v>2850</v>
      </c>
      <c r="AA7551">
        <v>7</v>
      </c>
      <c r="AB7551">
        <v>7980</v>
      </c>
      <c r="AC7551">
        <f>Table1_1[[#This Row],[Price]]*Table1_1[[#This Row],[Quantity]]</f>
        <v>19950</v>
      </c>
    </row>
    <row r="7552" spans="1:29" x14ac:dyDescent="0.3">
      <c r="A7552" t="s">
        <v>28</v>
      </c>
      <c r="B7552" t="s">
        <v>29</v>
      </c>
      <c r="C7552" t="s">
        <v>44</v>
      </c>
      <c r="D7552" t="s">
        <v>92</v>
      </c>
      <c r="E7552" t="s">
        <v>56</v>
      </c>
      <c r="F7552" t="s">
        <v>175</v>
      </c>
      <c r="G7552">
        <v>59</v>
      </c>
      <c r="H7552">
        <v>431204</v>
      </c>
      <c r="I7552" t="s">
        <v>34</v>
      </c>
      <c r="J7552" s="3">
        <v>44438</v>
      </c>
      <c r="K7552">
        <v>800</v>
      </c>
      <c r="L7552" t="s">
        <v>29929</v>
      </c>
      <c r="M7552" t="s">
        <v>1488</v>
      </c>
      <c r="N7552" t="s">
        <v>29930</v>
      </c>
      <c r="O7552" t="s">
        <v>29931</v>
      </c>
      <c r="P7552" t="s">
        <v>87</v>
      </c>
      <c r="Q7552">
        <v>16</v>
      </c>
      <c r="R7552" t="s">
        <v>88</v>
      </c>
      <c r="S7552" t="s">
        <v>118</v>
      </c>
      <c r="T7552">
        <v>16355</v>
      </c>
      <c r="U7552" s="1">
        <v>45385</v>
      </c>
      <c r="V7552" t="s">
        <v>80</v>
      </c>
      <c r="W7552">
        <v>239320</v>
      </c>
      <c r="X7552" t="s">
        <v>29932</v>
      </c>
      <c r="Y7552">
        <v>668</v>
      </c>
      <c r="Z7552">
        <v>1796</v>
      </c>
      <c r="AA7552">
        <v>2</v>
      </c>
      <c r="AB7552">
        <v>1436.8000000000002</v>
      </c>
      <c r="AC7552">
        <f>Table1_1[[#This Row],[Price]]*Table1_1[[#This Row],[Quantity]]</f>
        <v>3592</v>
      </c>
    </row>
    <row r="7553" spans="1:29" x14ac:dyDescent="0.3">
      <c r="A7553" t="s">
        <v>28</v>
      </c>
      <c r="B7553" t="s">
        <v>29</v>
      </c>
      <c r="C7553" t="s">
        <v>66</v>
      </c>
      <c r="D7553" t="s">
        <v>163</v>
      </c>
      <c r="E7553" t="s">
        <v>32</v>
      </c>
      <c r="F7553" t="s">
        <v>57</v>
      </c>
      <c r="G7553">
        <v>38</v>
      </c>
      <c r="H7553">
        <v>414034</v>
      </c>
      <c r="I7553" t="s">
        <v>58</v>
      </c>
      <c r="J7553" s="3">
        <v>44204</v>
      </c>
      <c r="K7553">
        <v>1000</v>
      </c>
      <c r="L7553" t="s">
        <v>29934</v>
      </c>
      <c r="M7553" t="s">
        <v>200</v>
      </c>
      <c r="N7553" t="s">
        <v>29935</v>
      </c>
      <c r="O7553" t="s">
        <v>29936</v>
      </c>
      <c r="P7553" t="s">
        <v>39</v>
      </c>
      <c r="Q7553">
        <v>12</v>
      </c>
      <c r="R7553" t="s">
        <v>88</v>
      </c>
      <c r="S7553" t="s">
        <v>79</v>
      </c>
      <c r="T7553">
        <v>97888</v>
      </c>
      <c r="U7553" s="1">
        <v>45414</v>
      </c>
      <c r="V7553" t="s">
        <v>140</v>
      </c>
      <c r="W7553">
        <v>257728</v>
      </c>
      <c r="X7553" t="s">
        <v>29937</v>
      </c>
      <c r="Y7553">
        <v>445</v>
      </c>
      <c r="Z7553">
        <v>2688</v>
      </c>
      <c r="AA7553">
        <v>7</v>
      </c>
      <c r="AB7553">
        <v>7526.4000000000015</v>
      </c>
      <c r="AC7553">
        <f>Table1_1[[#This Row],[Price]]*Table1_1[[#This Row],[Quantity]]</f>
        <v>18816</v>
      </c>
    </row>
    <row r="7554" spans="1:29" x14ac:dyDescent="0.3">
      <c r="A7554" t="s">
        <v>28</v>
      </c>
      <c r="B7554" t="s">
        <v>29</v>
      </c>
      <c r="C7554" t="s">
        <v>30</v>
      </c>
      <c r="D7554" t="s">
        <v>254</v>
      </c>
      <c r="E7554" t="s">
        <v>56</v>
      </c>
      <c r="F7554" t="s">
        <v>57</v>
      </c>
      <c r="G7554">
        <v>38</v>
      </c>
      <c r="H7554">
        <v>427829</v>
      </c>
      <c r="I7554" t="s">
        <v>34</v>
      </c>
      <c r="J7554" s="3">
        <v>44919</v>
      </c>
      <c r="K7554">
        <v>950</v>
      </c>
      <c r="L7554" t="s">
        <v>29939</v>
      </c>
      <c r="M7554" t="s">
        <v>1483</v>
      </c>
      <c r="N7554" t="s">
        <v>29940</v>
      </c>
      <c r="O7554" t="s">
        <v>29941</v>
      </c>
      <c r="P7554" t="s">
        <v>71</v>
      </c>
      <c r="Q7554">
        <v>18</v>
      </c>
      <c r="R7554" t="s">
        <v>40</v>
      </c>
      <c r="S7554" t="s">
        <v>118</v>
      </c>
      <c r="T7554">
        <v>14730</v>
      </c>
      <c r="U7554" s="1">
        <v>45531</v>
      </c>
      <c r="V7554" t="s">
        <v>64</v>
      </c>
      <c r="W7554">
        <v>115734</v>
      </c>
      <c r="X7554" t="s">
        <v>23278</v>
      </c>
      <c r="Y7554">
        <v>464</v>
      </c>
      <c r="Z7554">
        <v>1566</v>
      </c>
      <c r="AA7554">
        <v>6</v>
      </c>
      <c r="AB7554">
        <v>3758.4</v>
      </c>
      <c r="AC7554">
        <f>Table1_1[[#This Row],[Price]]*Table1_1[[#This Row],[Quantity]]</f>
        <v>9396</v>
      </c>
    </row>
    <row r="7555" spans="1:29" x14ac:dyDescent="0.3">
      <c r="A7555" t="s">
        <v>28</v>
      </c>
      <c r="B7555" t="s">
        <v>29</v>
      </c>
      <c r="C7555" t="s">
        <v>66</v>
      </c>
      <c r="D7555" t="s">
        <v>261</v>
      </c>
      <c r="E7555" t="s">
        <v>46</v>
      </c>
      <c r="F7555" t="s">
        <v>99</v>
      </c>
      <c r="G7555">
        <v>49</v>
      </c>
      <c r="H7555">
        <v>413680</v>
      </c>
      <c r="I7555" t="s">
        <v>34</v>
      </c>
      <c r="J7555" s="3">
        <v>44103</v>
      </c>
      <c r="K7555">
        <v>1400</v>
      </c>
      <c r="L7555" t="s">
        <v>29942</v>
      </c>
      <c r="M7555" t="s">
        <v>1058</v>
      </c>
      <c r="N7555" t="s">
        <v>29943</v>
      </c>
      <c r="O7555" t="s">
        <v>29944</v>
      </c>
      <c r="P7555" t="s">
        <v>51</v>
      </c>
      <c r="Q7555">
        <v>7</v>
      </c>
      <c r="R7555" t="s">
        <v>88</v>
      </c>
      <c r="S7555" t="s">
        <v>41</v>
      </c>
      <c r="T7555">
        <v>31544</v>
      </c>
      <c r="U7555" s="1">
        <v>45492</v>
      </c>
      <c r="V7555" t="s">
        <v>126</v>
      </c>
      <c r="W7555">
        <v>319843</v>
      </c>
      <c r="X7555" t="s">
        <v>15814</v>
      </c>
      <c r="Y7555">
        <v>765</v>
      </c>
      <c r="Z7555">
        <v>1602</v>
      </c>
      <c r="AA7555">
        <v>2</v>
      </c>
      <c r="AB7555">
        <v>1281.6000000000001</v>
      </c>
      <c r="AC7555">
        <f>Table1_1[[#This Row],[Price]]*Table1_1[[#This Row],[Quantity]]</f>
        <v>3204</v>
      </c>
    </row>
    <row r="7556" spans="1:29" x14ac:dyDescent="0.3">
      <c r="A7556" t="s">
        <v>28</v>
      </c>
      <c r="B7556" t="s">
        <v>29</v>
      </c>
      <c r="C7556" t="s">
        <v>148</v>
      </c>
      <c r="D7556" t="s">
        <v>566</v>
      </c>
      <c r="E7556" t="s">
        <v>56</v>
      </c>
      <c r="F7556" t="s">
        <v>355</v>
      </c>
      <c r="G7556">
        <v>93</v>
      </c>
      <c r="H7556">
        <v>400386</v>
      </c>
      <c r="I7556" t="s">
        <v>58</v>
      </c>
      <c r="J7556" s="3">
        <v>44204</v>
      </c>
      <c r="K7556">
        <v>1200</v>
      </c>
      <c r="L7556" t="s">
        <v>29945</v>
      </c>
      <c r="M7556" t="s">
        <v>731</v>
      </c>
      <c r="N7556" t="s">
        <v>29946</v>
      </c>
      <c r="O7556">
        <v>-1964</v>
      </c>
      <c r="P7556" t="s">
        <v>39</v>
      </c>
      <c r="Q7556">
        <v>9</v>
      </c>
      <c r="R7556" t="s">
        <v>40</v>
      </c>
      <c r="S7556" t="s">
        <v>118</v>
      </c>
      <c r="T7556">
        <v>29976</v>
      </c>
      <c r="U7556" s="1">
        <v>45484</v>
      </c>
      <c r="V7556" t="s">
        <v>126</v>
      </c>
      <c r="W7556">
        <v>418020</v>
      </c>
      <c r="X7556" t="s">
        <v>29947</v>
      </c>
      <c r="Y7556">
        <v>578</v>
      </c>
      <c r="Z7556">
        <v>867</v>
      </c>
      <c r="AA7556">
        <v>2</v>
      </c>
      <c r="AB7556">
        <v>693.6</v>
      </c>
      <c r="AC7556">
        <f>Table1_1[[#This Row],[Price]]*Table1_1[[#This Row],[Quantity]]</f>
        <v>1734</v>
      </c>
    </row>
    <row r="7557" spans="1:29" x14ac:dyDescent="0.3">
      <c r="A7557" t="s">
        <v>28</v>
      </c>
      <c r="B7557" t="s">
        <v>29</v>
      </c>
      <c r="C7557" t="s">
        <v>148</v>
      </c>
      <c r="D7557" t="s">
        <v>98</v>
      </c>
      <c r="E7557" t="s">
        <v>32</v>
      </c>
      <c r="F7557" t="s">
        <v>106</v>
      </c>
      <c r="G7557">
        <v>60</v>
      </c>
      <c r="H7557">
        <v>409708</v>
      </c>
      <c r="I7557" t="s">
        <v>34</v>
      </c>
      <c r="J7557" s="3">
        <v>44004</v>
      </c>
      <c r="K7557">
        <v>950</v>
      </c>
      <c r="L7557" t="s">
        <v>26958</v>
      </c>
      <c r="M7557" t="s">
        <v>85</v>
      </c>
      <c r="N7557" t="s">
        <v>29948</v>
      </c>
      <c r="O7557" t="s">
        <v>29949</v>
      </c>
      <c r="P7557" t="s">
        <v>87</v>
      </c>
      <c r="Q7557">
        <v>17</v>
      </c>
      <c r="R7557" t="s">
        <v>40</v>
      </c>
      <c r="S7557" t="s">
        <v>118</v>
      </c>
      <c r="T7557">
        <v>88134</v>
      </c>
      <c r="U7557" s="1">
        <v>45316</v>
      </c>
      <c r="V7557" t="s">
        <v>111</v>
      </c>
      <c r="W7557">
        <v>965864</v>
      </c>
      <c r="X7557" t="s">
        <v>29950</v>
      </c>
      <c r="Y7557">
        <v>249</v>
      </c>
      <c r="Z7557">
        <v>865</v>
      </c>
      <c r="AA7557">
        <v>7</v>
      </c>
      <c r="AB7557">
        <v>2422</v>
      </c>
      <c r="AC7557">
        <f>Table1_1[[#This Row],[Price]]*Table1_1[[#This Row],[Quantity]]</f>
        <v>6055</v>
      </c>
    </row>
    <row r="7558" spans="1:29" x14ac:dyDescent="0.3">
      <c r="A7558" t="s">
        <v>28</v>
      </c>
      <c r="B7558" t="s">
        <v>29</v>
      </c>
      <c r="C7558" t="s">
        <v>66</v>
      </c>
      <c r="D7558" t="s">
        <v>616</v>
      </c>
      <c r="E7558" t="s">
        <v>46</v>
      </c>
      <c r="F7558" t="s">
        <v>355</v>
      </c>
      <c r="G7558">
        <v>34</v>
      </c>
      <c r="H7558">
        <v>423115</v>
      </c>
      <c r="I7558" t="s">
        <v>58</v>
      </c>
      <c r="J7558" s="3">
        <v>45466</v>
      </c>
      <c r="K7558">
        <v>1100</v>
      </c>
      <c r="L7558" t="s">
        <v>29951</v>
      </c>
      <c r="M7558" t="s">
        <v>256</v>
      </c>
      <c r="N7558" t="s">
        <v>29952</v>
      </c>
      <c r="O7558" t="s">
        <v>29953</v>
      </c>
      <c r="P7558" t="s">
        <v>39</v>
      </c>
      <c r="Q7558">
        <v>10</v>
      </c>
      <c r="R7558" t="s">
        <v>88</v>
      </c>
      <c r="S7558" t="s">
        <v>41</v>
      </c>
      <c r="T7558">
        <v>18790</v>
      </c>
      <c r="U7558" s="1">
        <v>45531</v>
      </c>
      <c r="V7558" t="s">
        <v>64</v>
      </c>
      <c r="W7558">
        <v>206024</v>
      </c>
      <c r="X7558" t="s">
        <v>29954</v>
      </c>
      <c r="Y7558">
        <v>836</v>
      </c>
      <c r="Z7558">
        <v>2676</v>
      </c>
      <c r="AA7558">
        <v>5</v>
      </c>
      <c r="AB7558">
        <v>5352</v>
      </c>
      <c r="AC7558">
        <f>Table1_1[[#This Row],[Price]]*Table1_1[[#This Row],[Quantity]]</f>
        <v>13380</v>
      </c>
    </row>
    <row r="7559" spans="1:29" x14ac:dyDescent="0.3">
      <c r="A7559" t="s">
        <v>28</v>
      </c>
      <c r="B7559" t="s">
        <v>29</v>
      </c>
      <c r="C7559" t="s">
        <v>30</v>
      </c>
      <c r="D7559" t="s">
        <v>560</v>
      </c>
      <c r="E7559" t="s">
        <v>56</v>
      </c>
      <c r="F7559" t="s">
        <v>33</v>
      </c>
      <c r="G7559">
        <v>32</v>
      </c>
      <c r="H7559">
        <v>420355</v>
      </c>
      <c r="I7559" t="s">
        <v>34</v>
      </c>
      <c r="J7559" s="3">
        <v>44804</v>
      </c>
      <c r="K7559">
        <v>950</v>
      </c>
      <c r="L7559" t="s">
        <v>29955</v>
      </c>
      <c r="M7559" t="s">
        <v>256</v>
      </c>
      <c r="N7559" t="s">
        <v>29956</v>
      </c>
      <c r="O7559" t="s">
        <v>29957</v>
      </c>
      <c r="P7559" t="s">
        <v>71</v>
      </c>
      <c r="Q7559">
        <v>6</v>
      </c>
      <c r="R7559" t="s">
        <v>88</v>
      </c>
      <c r="S7559" t="s">
        <v>79</v>
      </c>
      <c r="T7559">
        <v>39282</v>
      </c>
      <c r="U7559" s="1">
        <v>45355</v>
      </c>
      <c r="V7559" t="s">
        <v>72</v>
      </c>
      <c r="W7559">
        <v>648061</v>
      </c>
      <c r="X7559" t="s">
        <v>583</v>
      </c>
      <c r="Y7559">
        <v>627</v>
      </c>
      <c r="Z7559">
        <v>1140</v>
      </c>
      <c r="AA7559">
        <v>1</v>
      </c>
      <c r="AB7559">
        <v>456</v>
      </c>
      <c r="AC7559">
        <f>Table1_1[[#This Row],[Price]]*Table1_1[[#This Row],[Quantity]]</f>
        <v>1140</v>
      </c>
    </row>
    <row r="7560" spans="1:29" x14ac:dyDescent="0.3">
      <c r="A7560" t="s">
        <v>28</v>
      </c>
      <c r="B7560" t="s">
        <v>29</v>
      </c>
      <c r="C7560" t="s">
        <v>54</v>
      </c>
      <c r="D7560" t="s">
        <v>254</v>
      </c>
      <c r="E7560" t="s">
        <v>32</v>
      </c>
      <c r="F7560" t="s">
        <v>135</v>
      </c>
      <c r="G7560">
        <v>15</v>
      </c>
      <c r="H7560">
        <v>421225</v>
      </c>
      <c r="I7560" t="s">
        <v>34</v>
      </c>
      <c r="J7560" s="3">
        <v>44724</v>
      </c>
      <c r="K7560">
        <v>1400</v>
      </c>
      <c r="L7560" t="s">
        <v>29958</v>
      </c>
      <c r="M7560" t="s">
        <v>200</v>
      </c>
      <c r="N7560" t="s">
        <v>29959</v>
      </c>
      <c r="O7560" t="s">
        <v>29960</v>
      </c>
      <c r="P7560" t="s">
        <v>39</v>
      </c>
      <c r="Q7560">
        <v>13</v>
      </c>
      <c r="R7560" t="s">
        <v>88</v>
      </c>
      <c r="S7560" t="s">
        <v>79</v>
      </c>
      <c r="T7560">
        <v>76675</v>
      </c>
      <c r="U7560" s="1">
        <v>45314</v>
      </c>
      <c r="V7560" t="s">
        <v>111</v>
      </c>
      <c r="W7560">
        <v>388601</v>
      </c>
      <c r="X7560" t="s">
        <v>29961</v>
      </c>
      <c r="Y7560">
        <v>786</v>
      </c>
      <c r="Z7560">
        <v>2276</v>
      </c>
      <c r="AA7560">
        <v>8</v>
      </c>
      <c r="AB7560">
        <v>7283.2000000000007</v>
      </c>
      <c r="AC7560">
        <f>Table1_1[[#This Row],[Price]]*Table1_1[[#This Row],[Quantity]]</f>
        <v>18208</v>
      </c>
    </row>
    <row r="7561" spans="1:29" x14ac:dyDescent="0.3">
      <c r="A7561" t="s">
        <v>28</v>
      </c>
      <c r="B7561" t="s">
        <v>29</v>
      </c>
      <c r="C7561" t="s">
        <v>44</v>
      </c>
      <c r="D7561" t="s">
        <v>511</v>
      </c>
      <c r="E7561" t="s">
        <v>46</v>
      </c>
      <c r="F7561" t="s">
        <v>99</v>
      </c>
      <c r="G7561">
        <v>45</v>
      </c>
      <c r="H7561">
        <v>436659</v>
      </c>
      <c r="I7561" t="s">
        <v>58</v>
      </c>
      <c r="J7561" s="3">
        <v>44961</v>
      </c>
      <c r="K7561">
        <v>1400</v>
      </c>
      <c r="L7561" t="s">
        <v>29963</v>
      </c>
      <c r="M7561" t="s">
        <v>394</v>
      </c>
      <c r="N7561" t="s">
        <v>29964</v>
      </c>
      <c r="O7561" t="s">
        <v>29965</v>
      </c>
      <c r="P7561" t="s">
        <v>39</v>
      </c>
      <c r="Q7561">
        <v>19</v>
      </c>
      <c r="R7561" t="s">
        <v>88</v>
      </c>
      <c r="S7561" t="s">
        <v>118</v>
      </c>
      <c r="T7561">
        <v>19067</v>
      </c>
      <c r="U7561" s="1">
        <v>45588</v>
      </c>
      <c r="V7561" t="s">
        <v>155</v>
      </c>
      <c r="W7561">
        <v>130801</v>
      </c>
      <c r="X7561" t="s">
        <v>29966</v>
      </c>
      <c r="Y7561">
        <v>876</v>
      </c>
      <c r="Z7561">
        <v>1074</v>
      </c>
      <c r="AA7561">
        <v>8</v>
      </c>
      <c r="AB7561">
        <v>3436.8</v>
      </c>
      <c r="AC7561">
        <f>Table1_1[[#This Row],[Price]]*Table1_1[[#This Row],[Quantity]]</f>
        <v>8592</v>
      </c>
    </row>
    <row r="7562" spans="1:29" x14ac:dyDescent="0.3">
      <c r="A7562" t="s">
        <v>28</v>
      </c>
      <c r="B7562" t="s">
        <v>29</v>
      </c>
      <c r="C7562" t="s">
        <v>157</v>
      </c>
      <c r="D7562" t="s">
        <v>163</v>
      </c>
      <c r="E7562" t="s">
        <v>46</v>
      </c>
      <c r="F7562" t="s">
        <v>106</v>
      </c>
      <c r="G7562">
        <v>27</v>
      </c>
      <c r="H7562">
        <v>426602</v>
      </c>
      <c r="I7562" t="s">
        <v>58</v>
      </c>
      <c r="J7562" s="3">
        <v>45015</v>
      </c>
      <c r="K7562">
        <v>800</v>
      </c>
      <c r="L7562" t="s">
        <v>29967</v>
      </c>
      <c r="M7562" t="s">
        <v>542</v>
      </c>
      <c r="N7562" t="s">
        <v>29968</v>
      </c>
      <c r="O7562" t="s">
        <v>29969</v>
      </c>
      <c r="P7562" t="s">
        <v>87</v>
      </c>
      <c r="Q7562">
        <v>19</v>
      </c>
      <c r="R7562" t="s">
        <v>88</v>
      </c>
      <c r="S7562" t="s">
        <v>118</v>
      </c>
      <c r="T7562">
        <v>50071</v>
      </c>
      <c r="U7562" s="1">
        <v>45463</v>
      </c>
      <c r="V7562" t="s">
        <v>52</v>
      </c>
      <c r="W7562">
        <v>433806</v>
      </c>
      <c r="X7562" t="s">
        <v>18872</v>
      </c>
      <c r="Y7562">
        <v>216</v>
      </c>
      <c r="Z7562">
        <v>2165</v>
      </c>
      <c r="AA7562">
        <v>4</v>
      </c>
      <c r="AB7562">
        <v>3464</v>
      </c>
      <c r="AC7562">
        <f>Table1_1[[#This Row],[Price]]*Table1_1[[#This Row],[Quantity]]</f>
        <v>8660</v>
      </c>
    </row>
    <row r="7563" spans="1:29" x14ac:dyDescent="0.3">
      <c r="A7563" t="s">
        <v>28</v>
      </c>
      <c r="B7563" t="s">
        <v>29</v>
      </c>
      <c r="C7563" t="s">
        <v>54</v>
      </c>
      <c r="D7563" t="s">
        <v>364</v>
      </c>
      <c r="E7563" t="s">
        <v>32</v>
      </c>
      <c r="F7563" t="s">
        <v>33</v>
      </c>
      <c r="G7563">
        <v>77</v>
      </c>
      <c r="H7563">
        <v>410227</v>
      </c>
      <c r="I7563" t="s">
        <v>34</v>
      </c>
      <c r="J7563" s="3">
        <v>45152</v>
      </c>
      <c r="K7563">
        <v>1200</v>
      </c>
      <c r="L7563" t="s">
        <v>29970</v>
      </c>
      <c r="M7563" t="s">
        <v>2054</v>
      </c>
      <c r="N7563" t="s">
        <v>29971</v>
      </c>
      <c r="O7563" t="s">
        <v>29972</v>
      </c>
      <c r="P7563" t="s">
        <v>51</v>
      </c>
      <c r="Q7563">
        <v>19</v>
      </c>
      <c r="R7563" t="s">
        <v>40</v>
      </c>
      <c r="S7563" t="s">
        <v>118</v>
      </c>
      <c r="T7563">
        <v>50870</v>
      </c>
      <c r="U7563" s="1">
        <v>45342</v>
      </c>
      <c r="V7563" t="s">
        <v>119</v>
      </c>
      <c r="W7563">
        <v>535104</v>
      </c>
      <c r="X7563" t="s">
        <v>29973</v>
      </c>
      <c r="Y7563">
        <v>317</v>
      </c>
      <c r="Z7563">
        <v>911</v>
      </c>
      <c r="AA7563">
        <v>7</v>
      </c>
      <c r="AB7563">
        <v>2550.8000000000002</v>
      </c>
      <c r="AC7563">
        <f>Table1_1[[#This Row],[Price]]*Table1_1[[#This Row],[Quantity]]</f>
        <v>6377</v>
      </c>
    </row>
    <row r="7564" spans="1:29" x14ac:dyDescent="0.3">
      <c r="A7564" t="s">
        <v>28</v>
      </c>
      <c r="B7564" t="s">
        <v>29</v>
      </c>
      <c r="C7564" t="s">
        <v>30</v>
      </c>
      <c r="D7564" t="s">
        <v>92</v>
      </c>
      <c r="E7564" t="s">
        <v>46</v>
      </c>
      <c r="F7564" t="s">
        <v>113</v>
      </c>
      <c r="G7564">
        <v>66</v>
      </c>
      <c r="H7564">
        <v>420644</v>
      </c>
      <c r="I7564" t="s">
        <v>58</v>
      </c>
      <c r="J7564" s="3">
        <v>43885</v>
      </c>
      <c r="K7564">
        <v>800</v>
      </c>
      <c r="L7564" t="s">
        <v>29974</v>
      </c>
      <c r="M7564" t="s">
        <v>36</v>
      </c>
      <c r="N7564" t="s">
        <v>29975</v>
      </c>
      <c r="O7564">
        <v>-1908</v>
      </c>
      <c r="P7564" t="s">
        <v>39</v>
      </c>
      <c r="Q7564">
        <v>16</v>
      </c>
      <c r="R7564" t="s">
        <v>88</v>
      </c>
      <c r="S7564" t="s">
        <v>63</v>
      </c>
      <c r="T7564">
        <v>63286</v>
      </c>
      <c r="U7564" s="1">
        <v>45315</v>
      </c>
      <c r="V7564" t="s">
        <v>111</v>
      </c>
      <c r="W7564">
        <v>454941</v>
      </c>
      <c r="X7564" t="s">
        <v>29976</v>
      </c>
      <c r="Y7564">
        <v>223</v>
      </c>
      <c r="Z7564">
        <v>1950</v>
      </c>
      <c r="AA7564">
        <v>6</v>
      </c>
      <c r="AB7564">
        <v>4680</v>
      </c>
      <c r="AC7564">
        <f>Table1_1[[#This Row],[Price]]*Table1_1[[#This Row],[Quantity]]</f>
        <v>11700</v>
      </c>
    </row>
    <row r="7565" spans="1:29" x14ac:dyDescent="0.3">
      <c r="A7565" t="s">
        <v>28</v>
      </c>
      <c r="B7565" t="s">
        <v>29</v>
      </c>
      <c r="C7565" t="s">
        <v>44</v>
      </c>
      <c r="D7565" t="s">
        <v>338</v>
      </c>
      <c r="E7565" t="s">
        <v>46</v>
      </c>
      <c r="F7565" t="s">
        <v>47</v>
      </c>
      <c r="G7565">
        <v>36</v>
      </c>
      <c r="H7565">
        <v>404606</v>
      </c>
      <c r="I7565" t="s">
        <v>34</v>
      </c>
      <c r="J7565" s="3">
        <v>45262</v>
      </c>
      <c r="K7565">
        <v>950</v>
      </c>
      <c r="L7565" t="s">
        <v>29977</v>
      </c>
      <c r="M7565" t="s">
        <v>94</v>
      </c>
      <c r="N7565" t="s">
        <v>29978</v>
      </c>
      <c r="O7565" t="s">
        <v>29979</v>
      </c>
      <c r="P7565" t="s">
        <v>87</v>
      </c>
      <c r="Q7565">
        <v>3</v>
      </c>
      <c r="R7565" t="s">
        <v>40</v>
      </c>
      <c r="S7565" t="s">
        <v>41</v>
      </c>
      <c r="T7565">
        <v>87376</v>
      </c>
      <c r="U7565" s="1">
        <v>45510</v>
      </c>
      <c r="V7565" t="s">
        <v>64</v>
      </c>
      <c r="W7565">
        <v>948774</v>
      </c>
      <c r="X7565" t="s">
        <v>29980</v>
      </c>
      <c r="Y7565">
        <v>810</v>
      </c>
      <c r="Z7565">
        <v>1798</v>
      </c>
      <c r="AA7565">
        <v>8</v>
      </c>
      <c r="AB7565">
        <v>5753.6</v>
      </c>
      <c r="AC7565">
        <f>Table1_1[[#This Row],[Price]]*Table1_1[[#This Row],[Quantity]]</f>
        <v>14384</v>
      </c>
    </row>
    <row r="7566" spans="1:29" x14ac:dyDescent="0.3">
      <c r="A7566" t="s">
        <v>28</v>
      </c>
      <c r="B7566" t="s">
        <v>29</v>
      </c>
      <c r="C7566" t="s">
        <v>54</v>
      </c>
      <c r="D7566" t="s">
        <v>248</v>
      </c>
      <c r="E7566" t="s">
        <v>56</v>
      </c>
      <c r="F7566" t="s">
        <v>57</v>
      </c>
      <c r="G7566">
        <v>15</v>
      </c>
      <c r="H7566">
        <v>415874</v>
      </c>
      <c r="I7566" t="s">
        <v>34</v>
      </c>
      <c r="J7566" s="3">
        <v>44214</v>
      </c>
      <c r="K7566">
        <v>1300</v>
      </c>
      <c r="L7566" t="s">
        <v>1520</v>
      </c>
      <c r="M7566" t="s">
        <v>670</v>
      </c>
      <c r="N7566" t="s">
        <v>29981</v>
      </c>
      <c r="O7566" t="s">
        <v>29982</v>
      </c>
      <c r="P7566" t="s">
        <v>39</v>
      </c>
      <c r="Q7566">
        <v>9</v>
      </c>
      <c r="R7566" t="s">
        <v>40</v>
      </c>
      <c r="S7566" t="s">
        <v>118</v>
      </c>
      <c r="T7566">
        <v>35602</v>
      </c>
      <c r="U7566" s="1">
        <v>45541</v>
      </c>
      <c r="V7566" t="s">
        <v>180</v>
      </c>
      <c r="W7566">
        <v>661729</v>
      </c>
      <c r="X7566" t="s">
        <v>29983</v>
      </c>
      <c r="Y7566">
        <v>661</v>
      </c>
      <c r="Z7566">
        <v>2786</v>
      </c>
      <c r="AA7566">
        <v>3</v>
      </c>
      <c r="AB7566">
        <v>3343.2000000000003</v>
      </c>
      <c r="AC7566">
        <f>Table1_1[[#This Row],[Price]]*Table1_1[[#This Row],[Quantity]]</f>
        <v>8358</v>
      </c>
    </row>
    <row r="7567" spans="1:29" x14ac:dyDescent="0.3">
      <c r="A7567" t="s">
        <v>28</v>
      </c>
      <c r="B7567" t="s">
        <v>29</v>
      </c>
      <c r="C7567" t="s">
        <v>54</v>
      </c>
      <c r="D7567" t="s">
        <v>380</v>
      </c>
      <c r="E7567" t="s">
        <v>56</v>
      </c>
      <c r="F7567" t="s">
        <v>47</v>
      </c>
      <c r="G7567">
        <v>54</v>
      </c>
      <c r="H7567">
        <v>432014</v>
      </c>
      <c r="I7567" t="s">
        <v>34</v>
      </c>
      <c r="J7567" s="3">
        <v>44944</v>
      </c>
      <c r="K7567">
        <v>800</v>
      </c>
      <c r="L7567" t="s">
        <v>29984</v>
      </c>
      <c r="M7567" t="s">
        <v>1253</v>
      </c>
      <c r="N7567" t="s">
        <v>29985</v>
      </c>
      <c r="O7567" t="s">
        <v>29986</v>
      </c>
      <c r="P7567" t="s">
        <v>51</v>
      </c>
      <c r="Q7567">
        <v>6</v>
      </c>
      <c r="R7567" t="s">
        <v>40</v>
      </c>
      <c r="S7567" t="s">
        <v>79</v>
      </c>
      <c r="T7567">
        <v>16470</v>
      </c>
      <c r="U7567" s="1">
        <v>45511</v>
      </c>
      <c r="V7567" t="s">
        <v>64</v>
      </c>
      <c r="W7567">
        <v>156755</v>
      </c>
      <c r="X7567" t="s">
        <v>29987</v>
      </c>
      <c r="Y7567">
        <v>674</v>
      </c>
      <c r="Z7567">
        <v>1496</v>
      </c>
      <c r="AA7567">
        <v>2</v>
      </c>
      <c r="AB7567">
        <v>1196.8</v>
      </c>
      <c r="AC7567">
        <f>Table1_1[[#This Row],[Price]]*Table1_1[[#This Row],[Quantity]]</f>
        <v>2992</v>
      </c>
    </row>
    <row r="7568" spans="1:29" x14ac:dyDescent="0.3">
      <c r="A7568" t="s">
        <v>28</v>
      </c>
      <c r="B7568" t="s">
        <v>29</v>
      </c>
      <c r="C7568" t="s">
        <v>66</v>
      </c>
      <c r="D7568" t="s">
        <v>254</v>
      </c>
      <c r="E7568" t="s">
        <v>32</v>
      </c>
      <c r="F7568" t="s">
        <v>83</v>
      </c>
      <c r="G7568">
        <v>70</v>
      </c>
      <c r="H7568">
        <v>415620</v>
      </c>
      <c r="I7568" t="s">
        <v>58</v>
      </c>
      <c r="J7568" s="3">
        <v>44283</v>
      </c>
      <c r="K7568">
        <v>950</v>
      </c>
      <c r="L7568" t="s">
        <v>15722</v>
      </c>
      <c r="M7568" t="s">
        <v>2054</v>
      </c>
      <c r="N7568" t="s">
        <v>29988</v>
      </c>
      <c r="O7568" t="s">
        <v>29989</v>
      </c>
      <c r="P7568" t="s">
        <v>87</v>
      </c>
      <c r="Q7568">
        <v>8</v>
      </c>
      <c r="R7568" t="s">
        <v>88</v>
      </c>
      <c r="S7568" t="s">
        <v>63</v>
      </c>
      <c r="T7568">
        <v>81343</v>
      </c>
      <c r="U7568" s="1">
        <v>45547</v>
      </c>
      <c r="V7568" t="s">
        <v>180</v>
      </c>
      <c r="W7568">
        <v>266527</v>
      </c>
      <c r="X7568" t="s">
        <v>3227</v>
      </c>
      <c r="Y7568">
        <v>493</v>
      </c>
      <c r="Z7568">
        <v>2912</v>
      </c>
      <c r="AA7568">
        <v>4</v>
      </c>
      <c r="AB7568">
        <v>4659.2</v>
      </c>
      <c r="AC7568">
        <f>Table1_1[[#This Row],[Price]]*Table1_1[[#This Row],[Quantity]]</f>
        <v>11648</v>
      </c>
    </row>
    <row r="7569" spans="1:29" x14ac:dyDescent="0.3">
      <c r="A7569" t="s">
        <v>28</v>
      </c>
      <c r="B7569" t="s">
        <v>29</v>
      </c>
      <c r="C7569" t="s">
        <v>157</v>
      </c>
      <c r="D7569" t="s">
        <v>74</v>
      </c>
      <c r="E7569" t="s">
        <v>56</v>
      </c>
      <c r="F7569" t="s">
        <v>355</v>
      </c>
      <c r="G7569">
        <v>40</v>
      </c>
      <c r="H7569">
        <v>430803</v>
      </c>
      <c r="I7569" t="s">
        <v>34</v>
      </c>
      <c r="J7569" s="3">
        <v>45387</v>
      </c>
      <c r="K7569">
        <v>1000</v>
      </c>
      <c r="L7569" t="s">
        <v>29990</v>
      </c>
      <c r="M7569" t="s">
        <v>177</v>
      </c>
      <c r="N7569" t="s">
        <v>29991</v>
      </c>
      <c r="O7569" t="s">
        <v>29992</v>
      </c>
      <c r="P7569" t="s">
        <v>51</v>
      </c>
      <c r="Q7569">
        <v>15</v>
      </c>
      <c r="R7569" t="s">
        <v>88</v>
      </c>
      <c r="S7569" t="s">
        <v>41</v>
      </c>
      <c r="T7569">
        <v>81252</v>
      </c>
      <c r="U7569" s="1">
        <v>45311</v>
      </c>
      <c r="V7569" t="s">
        <v>111</v>
      </c>
      <c r="W7569">
        <v>361213</v>
      </c>
      <c r="X7569" t="s">
        <v>29993</v>
      </c>
      <c r="Y7569">
        <v>928</v>
      </c>
      <c r="Z7569">
        <v>2609</v>
      </c>
      <c r="AA7569">
        <v>3</v>
      </c>
      <c r="AB7569">
        <v>3130.8</v>
      </c>
      <c r="AC7569">
        <f>Table1_1[[#This Row],[Price]]*Table1_1[[#This Row],[Quantity]]</f>
        <v>7827</v>
      </c>
    </row>
    <row r="7570" spans="1:29" x14ac:dyDescent="0.3">
      <c r="A7570" t="s">
        <v>28</v>
      </c>
      <c r="B7570" t="s">
        <v>29</v>
      </c>
      <c r="C7570" t="s">
        <v>30</v>
      </c>
      <c r="D7570" t="s">
        <v>248</v>
      </c>
      <c r="E7570" t="s">
        <v>32</v>
      </c>
      <c r="F7570" t="s">
        <v>47</v>
      </c>
      <c r="G7570">
        <v>50</v>
      </c>
      <c r="H7570">
        <v>422974</v>
      </c>
      <c r="I7570" t="s">
        <v>34</v>
      </c>
      <c r="J7570" s="3">
        <v>44835</v>
      </c>
      <c r="K7570">
        <v>1300</v>
      </c>
      <c r="L7570" t="s">
        <v>29994</v>
      </c>
      <c r="M7570" t="s">
        <v>428</v>
      </c>
      <c r="N7570" t="s">
        <v>29995</v>
      </c>
      <c r="O7570" t="s">
        <v>29996</v>
      </c>
      <c r="P7570" t="s">
        <v>87</v>
      </c>
      <c r="Q7570">
        <v>14</v>
      </c>
      <c r="R7570" t="s">
        <v>88</v>
      </c>
      <c r="S7570" t="s">
        <v>79</v>
      </c>
      <c r="T7570">
        <v>58097</v>
      </c>
      <c r="U7570" s="1">
        <v>45420</v>
      </c>
      <c r="V7570" t="s">
        <v>140</v>
      </c>
      <c r="W7570">
        <v>936144</v>
      </c>
      <c r="X7570" t="s">
        <v>29997</v>
      </c>
      <c r="Y7570">
        <v>614</v>
      </c>
      <c r="Z7570">
        <v>2990</v>
      </c>
      <c r="AA7570">
        <v>1</v>
      </c>
      <c r="AB7570">
        <v>1196</v>
      </c>
      <c r="AC7570">
        <f>Table1_1[[#This Row],[Price]]*Table1_1[[#This Row],[Quantity]]</f>
        <v>2990</v>
      </c>
    </row>
    <row r="7571" spans="1:29" x14ac:dyDescent="0.3">
      <c r="A7571" t="s">
        <v>28</v>
      </c>
      <c r="B7571" t="s">
        <v>29</v>
      </c>
      <c r="C7571" t="s">
        <v>54</v>
      </c>
      <c r="D7571" t="s">
        <v>621</v>
      </c>
      <c r="E7571" t="s">
        <v>56</v>
      </c>
      <c r="F7571" t="s">
        <v>83</v>
      </c>
      <c r="G7571">
        <v>22</v>
      </c>
      <c r="H7571">
        <v>424291</v>
      </c>
      <c r="I7571" t="s">
        <v>34</v>
      </c>
      <c r="J7571" s="3">
        <v>45391</v>
      </c>
      <c r="K7571">
        <v>1300</v>
      </c>
      <c r="L7571" t="s">
        <v>29998</v>
      </c>
      <c r="M7571" t="s">
        <v>76</v>
      </c>
      <c r="N7571" t="s">
        <v>29999</v>
      </c>
      <c r="O7571" t="s">
        <v>30000</v>
      </c>
      <c r="P7571" t="s">
        <v>39</v>
      </c>
      <c r="Q7571">
        <v>5</v>
      </c>
      <c r="R7571" t="s">
        <v>40</v>
      </c>
      <c r="S7571" t="s">
        <v>41</v>
      </c>
      <c r="T7571">
        <v>78649</v>
      </c>
      <c r="U7571" s="1">
        <v>45371</v>
      </c>
      <c r="V7571" t="s">
        <v>72</v>
      </c>
      <c r="W7571">
        <v>402563</v>
      </c>
      <c r="X7571" t="s">
        <v>30001</v>
      </c>
      <c r="Y7571">
        <v>214</v>
      </c>
      <c r="Z7571">
        <v>1309</v>
      </c>
      <c r="AA7571">
        <v>8</v>
      </c>
      <c r="AB7571">
        <v>4188.8</v>
      </c>
      <c r="AC7571">
        <f>Table1_1[[#This Row],[Price]]*Table1_1[[#This Row],[Quantity]]</f>
        <v>10472</v>
      </c>
    </row>
    <row r="7572" spans="1:29" x14ac:dyDescent="0.3">
      <c r="A7572" t="s">
        <v>28</v>
      </c>
      <c r="B7572" t="s">
        <v>29</v>
      </c>
      <c r="C7572" t="s">
        <v>66</v>
      </c>
      <c r="D7572" t="s">
        <v>182</v>
      </c>
      <c r="E7572" t="s">
        <v>32</v>
      </c>
      <c r="F7572" t="s">
        <v>113</v>
      </c>
      <c r="G7572">
        <v>79</v>
      </c>
      <c r="H7572">
        <v>404675</v>
      </c>
      <c r="I7572" t="s">
        <v>34</v>
      </c>
      <c r="J7572" s="3">
        <v>45027</v>
      </c>
      <c r="K7572">
        <v>1400</v>
      </c>
      <c r="L7572" t="s">
        <v>30002</v>
      </c>
      <c r="M7572" t="s">
        <v>269</v>
      </c>
      <c r="N7572" t="s">
        <v>30003</v>
      </c>
      <c r="O7572">
        <v>-6050</v>
      </c>
      <c r="P7572" t="s">
        <v>51</v>
      </c>
      <c r="Q7572">
        <v>20</v>
      </c>
      <c r="R7572" t="s">
        <v>88</v>
      </c>
      <c r="S7572" t="s">
        <v>79</v>
      </c>
      <c r="T7572">
        <v>13382</v>
      </c>
      <c r="U7572" s="1">
        <v>45385</v>
      </c>
      <c r="V7572" t="s">
        <v>80</v>
      </c>
      <c r="W7572">
        <v>358192</v>
      </c>
      <c r="X7572" t="s">
        <v>30004</v>
      </c>
      <c r="Y7572">
        <v>592</v>
      </c>
      <c r="Z7572">
        <v>2595</v>
      </c>
      <c r="AA7572">
        <v>3</v>
      </c>
      <c r="AB7572">
        <v>3114</v>
      </c>
      <c r="AC7572">
        <f>Table1_1[[#This Row],[Price]]*Table1_1[[#This Row],[Quantity]]</f>
        <v>7785</v>
      </c>
    </row>
    <row r="7573" spans="1:29" x14ac:dyDescent="0.3">
      <c r="A7573" t="s">
        <v>28</v>
      </c>
      <c r="B7573" t="s">
        <v>29</v>
      </c>
      <c r="C7573" t="s">
        <v>54</v>
      </c>
      <c r="D7573" t="s">
        <v>621</v>
      </c>
      <c r="E7573" t="s">
        <v>46</v>
      </c>
      <c r="F7573" t="s">
        <v>113</v>
      </c>
      <c r="G7573">
        <v>43</v>
      </c>
      <c r="H7573">
        <v>433042</v>
      </c>
      <c r="I7573" t="s">
        <v>58</v>
      </c>
      <c r="J7573" s="3">
        <v>44731</v>
      </c>
      <c r="K7573">
        <v>1200</v>
      </c>
      <c r="L7573" t="s">
        <v>30005</v>
      </c>
      <c r="M7573" t="s">
        <v>205</v>
      </c>
      <c r="N7573" t="s">
        <v>30006</v>
      </c>
      <c r="O7573">
        <v>2005352107</v>
      </c>
      <c r="P7573" t="s">
        <v>87</v>
      </c>
      <c r="Q7573">
        <v>6</v>
      </c>
      <c r="R7573" t="s">
        <v>40</v>
      </c>
      <c r="S7573" t="s">
        <v>118</v>
      </c>
      <c r="T7573">
        <v>90702</v>
      </c>
      <c r="U7573" s="1">
        <v>45391</v>
      </c>
      <c r="V7573" t="s">
        <v>80</v>
      </c>
      <c r="W7573">
        <v>528039</v>
      </c>
      <c r="X7573" t="s">
        <v>3265</v>
      </c>
      <c r="Y7573">
        <v>512</v>
      </c>
      <c r="Z7573">
        <v>2009</v>
      </c>
      <c r="AA7573">
        <v>8</v>
      </c>
      <c r="AB7573">
        <v>6428.8</v>
      </c>
      <c r="AC7573">
        <f>Table1_1[[#This Row],[Price]]*Table1_1[[#This Row],[Quantity]]</f>
        <v>16072</v>
      </c>
    </row>
    <row r="7574" spans="1:29" x14ac:dyDescent="0.3">
      <c r="A7574" t="s">
        <v>28</v>
      </c>
      <c r="B7574" t="s">
        <v>29</v>
      </c>
      <c r="C7574" t="s">
        <v>66</v>
      </c>
      <c r="D7574" t="s">
        <v>421</v>
      </c>
      <c r="E7574" t="s">
        <v>46</v>
      </c>
      <c r="F7574" t="s">
        <v>150</v>
      </c>
      <c r="G7574">
        <v>11</v>
      </c>
      <c r="H7574">
        <v>413032</v>
      </c>
      <c r="I7574" t="s">
        <v>34</v>
      </c>
      <c r="J7574" s="3">
        <v>43935</v>
      </c>
      <c r="K7574">
        <v>1100</v>
      </c>
      <c r="L7574" t="s">
        <v>9993</v>
      </c>
      <c r="M7574" t="s">
        <v>1366</v>
      </c>
      <c r="N7574" t="s">
        <v>30007</v>
      </c>
      <c r="O7574" t="s">
        <v>30008</v>
      </c>
      <c r="P7574" t="s">
        <v>51</v>
      </c>
      <c r="Q7574">
        <v>8</v>
      </c>
      <c r="R7574" t="s">
        <v>40</v>
      </c>
      <c r="S7574" t="s">
        <v>118</v>
      </c>
      <c r="T7574">
        <v>58243</v>
      </c>
      <c r="U7574" s="1">
        <v>45520</v>
      </c>
      <c r="V7574" t="s">
        <v>64</v>
      </c>
      <c r="W7574">
        <v>695405</v>
      </c>
      <c r="X7574" t="s">
        <v>30009</v>
      </c>
      <c r="Y7574">
        <v>382</v>
      </c>
      <c r="Z7574">
        <v>2361</v>
      </c>
      <c r="AA7574">
        <v>2</v>
      </c>
      <c r="AB7574">
        <v>1888.8000000000002</v>
      </c>
      <c r="AC7574">
        <f>Table1_1[[#This Row],[Price]]*Table1_1[[#This Row],[Quantity]]</f>
        <v>4722</v>
      </c>
    </row>
    <row r="7575" spans="1:29" x14ac:dyDescent="0.3">
      <c r="A7575" t="s">
        <v>28</v>
      </c>
      <c r="B7575" t="s">
        <v>29</v>
      </c>
      <c r="C7575" t="s">
        <v>148</v>
      </c>
      <c r="D7575" t="s">
        <v>31</v>
      </c>
      <c r="E7575" t="s">
        <v>46</v>
      </c>
      <c r="F7575" t="s">
        <v>47</v>
      </c>
      <c r="G7575">
        <v>34</v>
      </c>
      <c r="H7575">
        <v>405001</v>
      </c>
      <c r="I7575" t="s">
        <v>34</v>
      </c>
      <c r="J7575" s="3">
        <v>44179</v>
      </c>
      <c r="K7575">
        <v>1000</v>
      </c>
      <c r="L7575" t="s">
        <v>25775</v>
      </c>
      <c r="M7575" t="s">
        <v>605</v>
      </c>
      <c r="N7575" t="s">
        <v>30010</v>
      </c>
      <c r="O7575" t="s">
        <v>30011</v>
      </c>
      <c r="P7575" t="s">
        <v>87</v>
      </c>
      <c r="Q7575">
        <v>13</v>
      </c>
      <c r="R7575" t="s">
        <v>88</v>
      </c>
      <c r="S7575" t="s">
        <v>63</v>
      </c>
      <c r="T7575">
        <v>92413</v>
      </c>
      <c r="U7575" s="1">
        <v>45482</v>
      </c>
      <c r="V7575" t="s">
        <v>126</v>
      </c>
      <c r="W7575">
        <v>610454</v>
      </c>
      <c r="X7575" t="s">
        <v>30012</v>
      </c>
      <c r="Y7575">
        <v>289</v>
      </c>
      <c r="Z7575">
        <v>1594</v>
      </c>
      <c r="AA7575">
        <v>1</v>
      </c>
      <c r="AB7575">
        <v>637.6</v>
      </c>
      <c r="AC7575">
        <f>Table1_1[[#This Row],[Price]]*Table1_1[[#This Row],[Quantity]]</f>
        <v>1594</v>
      </c>
    </row>
    <row r="7576" spans="1:29" x14ac:dyDescent="0.3">
      <c r="A7576" t="s">
        <v>28</v>
      </c>
      <c r="B7576" t="s">
        <v>29</v>
      </c>
      <c r="C7576" t="s">
        <v>91</v>
      </c>
      <c r="D7576" t="s">
        <v>524</v>
      </c>
      <c r="E7576" t="s">
        <v>56</v>
      </c>
      <c r="F7576" t="s">
        <v>83</v>
      </c>
      <c r="G7576">
        <v>50</v>
      </c>
      <c r="H7576">
        <v>434360</v>
      </c>
      <c r="I7576" t="s">
        <v>34</v>
      </c>
      <c r="J7576" s="3">
        <v>45480</v>
      </c>
      <c r="K7576">
        <v>1200</v>
      </c>
      <c r="L7576" t="s">
        <v>30013</v>
      </c>
      <c r="M7576" t="s">
        <v>869</v>
      </c>
      <c r="N7576" t="s">
        <v>30014</v>
      </c>
      <c r="O7576" t="s">
        <v>30015</v>
      </c>
      <c r="P7576" t="s">
        <v>39</v>
      </c>
      <c r="Q7576">
        <v>12</v>
      </c>
      <c r="R7576" t="s">
        <v>40</v>
      </c>
      <c r="S7576" t="s">
        <v>41</v>
      </c>
      <c r="T7576">
        <v>21920</v>
      </c>
      <c r="U7576" s="1">
        <v>45338</v>
      </c>
      <c r="V7576" t="s">
        <v>119</v>
      </c>
      <c r="W7576">
        <v>969483</v>
      </c>
      <c r="X7576" t="s">
        <v>21289</v>
      </c>
      <c r="Y7576">
        <v>970</v>
      </c>
      <c r="Z7576">
        <v>1319</v>
      </c>
      <c r="AA7576">
        <v>7</v>
      </c>
      <c r="AB7576">
        <v>3693.2000000000003</v>
      </c>
      <c r="AC7576">
        <f>Table1_1[[#This Row],[Price]]*Table1_1[[#This Row],[Quantity]]</f>
        <v>9233</v>
      </c>
    </row>
    <row r="7577" spans="1:29" x14ac:dyDescent="0.3">
      <c r="A7577" t="s">
        <v>28</v>
      </c>
      <c r="B7577" t="s">
        <v>29</v>
      </c>
      <c r="C7577" t="s">
        <v>54</v>
      </c>
      <c r="D7577" t="s">
        <v>82</v>
      </c>
      <c r="E7577" t="s">
        <v>56</v>
      </c>
      <c r="F7577" t="s">
        <v>113</v>
      </c>
      <c r="G7577">
        <v>29</v>
      </c>
      <c r="H7577">
        <v>430987</v>
      </c>
      <c r="I7577" t="s">
        <v>34</v>
      </c>
      <c r="J7577" s="3">
        <v>45063</v>
      </c>
      <c r="K7577">
        <v>1300</v>
      </c>
      <c r="L7577" t="s">
        <v>30017</v>
      </c>
      <c r="M7577" t="s">
        <v>869</v>
      </c>
      <c r="N7577" t="s">
        <v>30018</v>
      </c>
      <c r="O7577" t="s">
        <v>30019</v>
      </c>
      <c r="P7577" t="s">
        <v>39</v>
      </c>
      <c r="Q7577">
        <v>13</v>
      </c>
      <c r="R7577" t="s">
        <v>88</v>
      </c>
      <c r="S7577" t="s">
        <v>63</v>
      </c>
      <c r="T7577">
        <v>35338</v>
      </c>
      <c r="U7577" s="1">
        <v>45523</v>
      </c>
      <c r="V7577" t="s">
        <v>64</v>
      </c>
      <c r="W7577">
        <v>142573</v>
      </c>
      <c r="X7577" t="s">
        <v>30020</v>
      </c>
      <c r="Y7577">
        <v>676</v>
      </c>
      <c r="Z7577">
        <v>888</v>
      </c>
      <c r="AA7577">
        <v>3</v>
      </c>
      <c r="AB7577">
        <v>1065.6000000000001</v>
      </c>
      <c r="AC7577">
        <f>Table1_1[[#This Row],[Price]]*Table1_1[[#This Row],[Quantity]]</f>
        <v>2664</v>
      </c>
    </row>
    <row r="7578" spans="1:29" x14ac:dyDescent="0.3">
      <c r="A7578" t="s">
        <v>28</v>
      </c>
      <c r="B7578" t="s">
        <v>29</v>
      </c>
      <c r="C7578" t="s">
        <v>148</v>
      </c>
      <c r="D7578" t="s">
        <v>227</v>
      </c>
      <c r="E7578" t="s">
        <v>56</v>
      </c>
      <c r="F7578" t="s">
        <v>33</v>
      </c>
      <c r="G7578">
        <v>83</v>
      </c>
      <c r="H7578">
        <v>420945</v>
      </c>
      <c r="I7578" t="s">
        <v>58</v>
      </c>
      <c r="J7578" s="3">
        <v>45560</v>
      </c>
      <c r="K7578">
        <v>950</v>
      </c>
      <c r="L7578" t="s">
        <v>30021</v>
      </c>
      <c r="M7578" t="s">
        <v>313</v>
      </c>
      <c r="N7578" t="s">
        <v>30022</v>
      </c>
      <c r="O7578" t="s">
        <v>30023</v>
      </c>
      <c r="P7578" t="s">
        <v>39</v>
      </c>
      <c r="Q7578">
        <v>14</v>
      </c>
      <c r="R7578" t="s">
        <v>88</v>
      </c>
      <c r="S7578" t="s">
        <v>41</v>
      </c>
      <c r="T7578">
        <v>61819</v>
      </c>
      <c r="U7578" s="1">
        <v>45436</v>
      </c>
      <c r="V7578" t="s">
        <v>140</v>
      </c>
      <c r="W7578">
        <v>870983</v>
      </c>
      <c r="X7578" t="s">
        <v>30024</v>
      </c>
      <c r="Y7578">
        <v>753</v>
      </c>
      <c r="Z7578">
        <v>2987</v>
      </c>
      <c r="AA7578">
        <v>8</v>
      </c>
      <c r="AB7578">
        <v>9558.4</v>
      </c>
      <c r="AC7578">
        <f>Table1_1[[#This Row],[Price]]*Table1_1[[#This Row],[Quantity]]</f>
        <v>23896</v>
      </c>
    </row>
    <row r="7579" spans="1:29" x14ac:dyDescent="0.3">
      <c r="A7579" t="s">
        <v>28</v>
      </c>
      <c r="B7579" t="s">
        <v>29</v>
      </c>
      <c r="C7579" t="s">
        <v>148</v>
      </c>
      <c r="D7579" t="s">
        <v>149</v>
      </c>
      <c r="E7579" t="s">
        <v>32</v>
      </c>
      <c r="F7579" t="s">
        <v>113</v>
      </c>
      <c r="G7579">
        <v>67</v>
      </c>
      <c r="H7579">
        <v>420284</v>
      </c>
      <c r="I7579" t="s">
        <v>58</v>
      </c>
      <c r="J7579" s="3">
        <v>45031</v>
      </c>
      <c r="K7579">
        <v>1100</v>
      </c>
      <c r="L7579" t="s">
        <v>7036</v>
      </c>
      <c r="M7579" t="s">
        <v>137</v>
      </c>
      <c r="N7579" t="s">
        <v>30025</v>
      </c>
      <c r="O7579" t="s">
        <v>30026</v>
      </c>
      <c r="P7579" t="s">
        <v>87</v>
      </c>
      <c r="Q7579">
        <v>7</v>
      </c>
      <c r="R7579" t="s">
        <v>40</v>
      </c>
      <c r="S7579" t="s">
        <v>79</v>
      </c>
      <c r="T7579">
        <v>27561</v>
      </c>
      <c r="U7579" s="1">
        <v>45350</v>
      </c>
      <c r="V7579" t="s">
        <v>119</v>
      </c>
      <c r="W7579">
        <v>285820</v>
      </c>
      <c r="X7579" t="s">
        <v>30027</v>
      </c>
      <c r="Y7579">
        <v>436</v>
      </c>
      <c r="Z7579">
        <v>2091</v>
      </c>
      <c r="AA7579">
        <v>3</v>
      </c>
      <c r="AB7579">
        <v>2509.2000000000003</v>
      </c>
      <c r="AC7579">
        <f>Table1_1[[#This Row],[Price]]*Table1_1[[#This Row],[Quantity]]</f>
        <v>6273</v>
      </c>
    </row>
    <row r="7580" spans="1:29" x14ac:dyDescent="0.3">
      <c r="A7580" t="s">
        <v>28</v>
      </c>
      <c r="B7580" t="s">
        <v>29</v>
      </c>
      <c r="C7580" t="s">
        <v>157</v>
      </c>
      <c r="D7580" t="s">
        <v>82</v>
      </c>
      <c r="E7580" t="s">
        <v>56</v>
      </c>
      <c r="F7580" t="s">
        <v>106</v>
      </c>
      <c r="G7580">
        <v>93</v>
      </c>
      <c r="H7580">
        <v>422062</v>
      </c>
      <c r="I7580" t="s">
        <v>58</v>
      </c>
      <c r="J7580" s="3">
        <v>45472</v>
      </c>
      <c r="K7580">
        <v>800</v>
      </c>
      <c r="L7580" t="s">
        <v>30028</v>
      </c>
      <c r="M7580" t="s">
        <v>222</v>
      </c>
      <c r="N7580" t="s">
        <v>30029</v>
      </c>
      <c r="O7580" t="s">
        <v>30030</v>
      </c>
      <c r="P7580" t="s">
        <v>87</v>
      </c>
      <c r="Q7580">
        <v>17</v>
      </c>
      <c r="R7580" t="s">
        <v>88</v>
      </c>
      <c r="S7580" t="s">
        <v>41</v>
      </c>
      <c r="T7580">
        <v>93805</v>
      </c>
      <c r="U7580" s="1">
        <v>45471</v>
      </c>
      <c r="V7580" t="s">
        <v>52</v>
      </c>
      <c r="W7580">
        <v>764992</v>
      </c>
      <c r="X7580" t="s">
        <v>7461</v>
      </c>
      <c r="Y7580">
        <v>587</v>
      </c>
      <c r="Z7580">
        <v>1849</v>
      </c>
      <c r="AA7580">
        <v>3</v>
      </c>
      <c r="AB7580">
        <v>2218.8000000000002</v>
      </c>
      <c r="AC7580">
        <f>Table1_1[[#This Row],[Price]]*Table1_1[[#This Row],[Quantity]]</f>
        <v>5547</v>
      </c>
    </row>
    <row r="7581" spans="1:29" x14ac:dyDescent="0.3">
      <c r="A7581" t="s">
        <v>28</v>
      </c>
      <c r="B7581" t="s">
        <v>29</v>
      </c>
      <c r="C7581" t="s">
        <v>148</v>
      </c>
      <c r="D7581" t="s">
        <v>442</v>
      </c>
      <c r="E7581" t="s">
        <v>56</v>
      </c>
      <c r="F7581" t="s">
        <v>175</v>
      </c>
      <c r="G7581">
        <v>5</v>
      </c>
      <c r="H7581">
        <v>424562</v>
      </c>
      <c r="I7581" t="s">
        <v>58</v>
      </c>
      <c r="J7581" s="3">
        <v>44048</v>
      </c>
      <c r="K7581">
        <v>800</v>
      </c>
      <c r="L7581" t="s">
        <v>16021</v>
      </c>
      <c r="M7581" t="s">
        <v>189</v>
      </c>
      <c r="N7581" t="s">
        <v>30031</v>
      </c>
      <c r="O7581" t="s">
        <v>30032</v>
      </c>
      <c r="P7581" t="s">
        <v>39</v>
      </c>
      <c r="Q7581">
        <v>8</v>
      </c>
      <c r="R7581" t="s">
        <v>88</v>
      </c>
      <c r="S7581" t="s">
        <v>118</v>
      </c>
      <c r="T7581">
        <v>53510</v>
      </c>
      <c r="U7581" s="1">
        <v>45586</v>
      </c>
      <c r="V7581" t="s">
        <v>155</v>
      </c>
      <c r="W7581">
        <v>371675</v>
      </c>
      <c r="X7581" t="s">
        <v>30033</v>
      </c>
      <c r="Y7581">
        <v>974</v>
      </c>
      <c r="Z7581">
        <v>2681</v>
      </c>
      <c r="AA7581">
        <v>1</v>
      </c>
      <c r="AB7581">
        <v>1072.4000000000001</v>
      </c>
      <c r="AC7581">
        <f>Table1_1[[#This Row],[Price]]*Table1_1[[#This Row],[Quantity]]</f>
        <v>2681</v>
      </c>
    </row>
    <row r="7582" spans="1:29" x14ac:dyDescent="0.3">
      <c r="A7582" t="s">
        <v>28</v>
      </c>
      <c r="B7582" t="s">
        <v>29</v>
      </c>
      <c r="C7582" t="s">
        <v>44</v>
      </c>
      <c r="D7582" t="s">
        <v>524</v>
      </c>
      <c r="E7582" t="s">
        <v>56</v>
      </c>
      <c r="F7582" t="s">
        <v>33</v>
      </c>
      <c r="G7582">
        <v>89</v>
      </c>
      <c r="H7582">
        <v>426197</v>
      </c>
      <c r="I7582" t="s">
        <v>58</v>
      </c>
      <c r="J7582" s="3">
        <v>44913</v>
      </c>
      <c r="K7582">
        <v>800</v>
      </c>
      <c r="L7582" t="s">
        <v>7879</v>
      </c>
      <c r="M7582" t="s">
        <v>101</v>
      </c>
      <c r="N7582" t="s">
        <v>30034</v>
      </c>
      <c r="O7582" t="s">
        <v>30035</v>
      </c>
      <c r="P7582" t="s">
        <v>51</v>
      </c>
      <c r="Q7582">
        <v>8</v>
      </c>
      <c r="R7582" t="s">
        <v>88</v>
      </c>
      <c r="S7582" t="s">
        <v>63</v>
      </c>
      <c r="T7582">
        <v>88172</v>
      </c>
      <c r="U7582" s="1">
        <v>45437</v>
      </c>
      <c r="V7582" t="s">
        <v>140</v>
      </c>
      <c r="W7582">
        <v>924945</v>
      </c>
      <c r="X7582" t="s">
        <v>30036</v>
      </c>
      <c r="Y7582">
        <v>913</v>
      </c>
      <c r="Z7582">
        <v>750</v>
      </c>
      <c r="AA7582">
        <v>1</v>
      </c>
      <c r="AB7582">
        <v>300</v>
      </c>
      <c r="AC7582">
        <f>Table1_1[[#This Row],[Price]]*Table1_1[[#This Row],[Quantity]]</f>
        <v>750</v>
      </c>
    </row>
    <row r="7583" spans="1:29" x14ac:dyDescent="0.3">
      <c r="A7583" t="s">
        <v>28</v>
      </c>
      <c r="B7583" t="s">
        <v>29</v>
      </c>
      <c r="C7583" t="s">
        <v>54</v>
      </c>
      <c r="D7583" t="s">
        <v>182</v>
      </c>
      <c r="E7583" t="s">
        <v>32</v>
      </c>
      <c r="F7583" t="s">
        <v>113</v>
      </c>
      <c r="G7583">
        <v>16</v>
      </c>
      <c r="H7583">
        <v>417750</v>
      </c>
      <c r="I7583" t="s">
        <v>34</v>
      </c>
      <c r="J7583" s="3">
        <v>44009</v>
      </c>
      <c r="K7583">
        <v>1200</v>
      </c>
      <c r="L7583" t="s">
        <v>30037</v>
      </c>
      <c r="M7583" t="s">
        <v>256</v>
      </c>
      <c r="N7583" t="s">
        <v>30038</v>
      </c>
      <c r="O7583" t="s">
        <v>30039</v>
      </c>
      <c r="P7583" t="s">
        <v>51</v>
      </c>
      <c r="Q7583">
        <v>17</v>
      </c>
      <c r="R7583" t="s">
        <v>88</v>
      </c>
      <c r="S7583" t="s">
        <v>41</v>
      </c>
      <c r="T7583">
        <v>58752</v>
      </c>
      <c r="U7583" s="1">
        <v>45541</v>
      </c>
      <c r="V7583" t="s">
        <v>180</v>
      </c>
      <c r="W7583">
        <v>905347</v>
      </c>
      <c r="X7583" t="s">
        <v>30040</v>
      </c>
      <c r="Y7583">
        <v>870</v>
      </c>
      <c r="Z7583">
        <v>1073</v>
      </c>
      <c r="AA7583">
        <v>2</v>
      </c>
      <c r="AB7583">
        <v>858.40000000000009</v>
      </c>
      <c r="AC7583">
        <f>Table1_1[[#This Row],[Price]]*Table1_1[[#This Row],[Quantity]]</f>
        <v>2146</v>
      </c>
    </row>
    <row r="7584" spans="1:29" x14ac:dyDescent="0.3">
      <c r="A7584" t="s">
        <v>28</v>
      </c>
      <c r="B7584" t="s">
        <v>29</v>
      </c>
      <c r="C7584" t="s">
        <v>193</v>
      </c>
      <c r="D7584" t="s">
        <v>248</v>
      </c>
      <c r="E7584" t="s">
        <v>46</v>
      </c>
      <c r="F7584" t="s">
        <v>355</v>
      </c>
      <c r="G7584">
        <v>6</v>
      </c>
      <c r="H7584">
        <v>421878</v>
      </c>
      <c r="I7584" t="s">
        <v>58</v>
      </c>
      <c r="J7584" s="3">
        <v>44132</v>
      </c>
      <c r="K7584">
        <v>1000</v>
      </c>
      <c r="L7584" t="s">
        <v>30041</v>
      </c>
      <c r="M7584" t="s">
        <v>313</v>
      </c>
      <c r="N7584" t="s">
        <v>30042</v>
      </c>
      <c r="O7584" t="s">
        <v>30043</v>
      </c>
      <c r="P7584" t="s">
        <v>39</v>
      </c>
      <c r="Q7584">
        <v>13</v>
      </c>
      <c r="R7584" t="s">
        <v>88</v>
      </c>
      <c r="S7584" t="s">
        <v>41</v>
      </c>
      <c r="T7584">
        <v>85518</v>
      </c>
      <c r="U7584" s="1">
        <v>45597</v>
      </c>
      <c r="V7584" t="s">
        <v>42</v>
      </c>
      <c r="W7584">
        <v>997821</v>
      </c>
      <c r="X7584" t="s">
        <v>30044</v>
      </c>
      <c r="Y7584">
        <v>869</v>
      </c>
      <c r="Z7584">
        <v>2502</v>
      </c>
      <c r="AA7584">
        <v>2</v>
      </c>
      <c r="AB7584">
        <v>2001.6000000000001</v>
      </c>
      <c r="AC7584">
        <f>Table1_1[[#This Row],[Price]]*Table1_1[[#This Row],[Quantity]]</f>
        <v>5004</v>
      </c>
    </row>
    <row r="7585" spans="1:29" x14ac:dyDescent="0.3">
      <c r="A7585" t="s">
        <v>28</v>
      </c>
      <c r="B7585" t="s">
        <v>29</v>
      </c>
      <c r="C7585" t="s">
        <v>148</v>
      </c>
      <c r="D7585" t="s">
        <v>411</v>
      </c>
      <c r="E7585" t="s">
        <v>46</v>
      </c>
      <c r="F7585" t="s">
        <v>57</v>
      </c>
      <c r="G7585">
        <v>80</v>
      </c>
      <c r="H7585">
        <v>432048</v>
      </c>
      <c r="I7585" t="s">
        <v>34</v>
      </c>
      <c r="J7585" s="3">
        <v>45149</v>
      </c>
      <c r="K7585">
        <v>1100</v>
      </c>
      <c r="L7585" t="s">
        <v>30045</v>
      </c>
      <c r="M7585" t="s">
        <v>366</v>
      </c>
      <c r="N7585" t="s">
        <v>30046</v>
      </c>
      <c r="O7585" t="s">
        <v>30047</v>
      </c>
      <c r="P7585" t="s">
        <v>87</v>
      </c>
      <c r="Q7585">
        <v>9</v>
      </c>
      <c r="R7585" t="s">
        <v>40</v>
      </c>
      <c r="S7585" t="s">
        <v>63</v>
      </c>
      <c r="T7585">
        <v>63957</v>
      </c>
      <c r="U7585" s="1">
        <v>45328</v>
      </c>
      <c r="V7585" t="s">
        <v>119</v>
      </c>
      <c r="W7585">
        <v>128172</v>
      </c>
      <c r="X7585" t="s">
        <v>30048</v>
      </c>
      <c r="Y7585">
        <v>241</v>
      </c>
      <c r="Z7585">
        <v>2267</v>
      </c>
      <c r="AA7585">
        <v>7</v>
      </c>
      <c r="AB7585">
        <v>6347.6</v>
      </c>
      <c r="AC7585">
        <f>Table1_1[[#This Row],[Price]]*Table1_1[[#This Row],[Quantity]]</f>
        <v>15869</v>
      </c>
    </row>
    <row r="7586" spans="1:29" x14ac:dyDescent="0.3">
      <c r="A7586" t="s">
        <v>28</v>
      </c>
      <c r="B7586" t="s">
        <v>29</v>
      </c>
      <c r="C7586" t="s">
        <v>193</v>
      </c>
      <c r="D7586" t="s">
        <v>182</v>
      </c>
      <c r="E7586" t="s">
        <v>56</v>
      </c>
      <c r="F7586" t="s">
        <v>106</v>
      </c>
      <c r="G7586">
        <v>7</v>
      </c>
      <c r="H7586">
        <v>401027</v>
      </c>
      <c r="I7586" t="s">
        <v>58</v>
      </c>
      <c r="J7586" s="3">
        <v>45503</v>
      </c>
      <c r="K7586">
        <v>1400</v>
      </c>
      <c r="L7586" t="s">
        <v>30049</v>
      </c>
      <c r="M7586" t="s">
        <v>747</v>
      </c>
      <c r="N7586" t="s">
        <v>30050</v>
      </c>
      <c r="O7586" t="s">
        <v>30051</v>
      </c>
      <c r="P7586" t="s">
        <v>71</v>
      </c>
      <c r="Q7586">
        <v>19</v>
      </c>
      <c r="R7586" t="s">
        <v>40</v>
      </c>
      <c r="S7586" t="s">
        <v>41</v>
      </c>
      <c r="T7586">
        <v>78709</v>
      </c>
      <c r="U7586" s="1">
        <v>45432</v>
      </c>
      <c r="V7586" t="s">
        <v>140</v>
      </c>
      <c r="W7586">
        <v>748082</v>
      </c>
      <c r="X7586" t="s">
        <v>30052</v>
      </c>
      <c r="Y7586">
        <v>507</v>
      </c>
      <c r="Z7586">
        <v>1478</v>
      </c>
      <c r="AA7586">
        <v>8</v>
      </c>
      <c r="AB7586">
        <v>4729.6000000000004</v>
      </c>
      <c r="AC7586">
        <f>Table1_1[[#This Row],[Price]]*Table1_1[[#This Row],[Quantity]]</f>
        <v>11824</v>
      </c>
    </row>
    <row r="7587" spans="1:29" x14ac:dyDescent="0.3">
      <c r="A7587" t="s">
        <v>28</v>
      </c>
      <c r="B7587" t="s">
        <v>29</v>
      </c>
      <c r="C7587" t="s">
        <v>193</v>
      </c>
      <c r="D7587" t="s">
        <v>163</v>
      </c>
      <c r="E7587" t="s">
        <v>56</v>
      </c>
      <c r="F7587" t="s">
        <v>135</v>
      </c>
      <c r="G7587">
        <v>8</v>
      </c>
      <c r="H7587">
        <v>418325</v>
      </c>
      <c r="I7587" t="s">
        <v>34</v>
      </c>
      <c r="J7587" s="3">
        <v>43859</v>
      </c>
      <c r="K7587">
        <v>1100</v>
      </c>
      <c r="L7587" t="s">
        <v>30053</v>
      </c>
      <c r="M7587" t="s">
        <v>552</v>
      </c>
      <c r="N7587" t="s">
        <v>30054</v>
      </c>
      <c r="O7587" t="s">
        <v>30055</v>
      </c>
      <c r="P7587" t="s">
        <v>71</v>
      </c>
      <c r="Q7587">
        <v>14</v>
      </c>
      <c r="R7587" t="s">
        <v>88</v>
      </c>
      <c r="S7587" t="s">
        <v>79</v>
      </c>
      <c r="T7587">
        <v>78533</v>
      </c>
      <c r="U7587" s="1">
        <v>45423</v>
      </c>
      <c r="V7587" t="s">
        <v>140</v>
      </c>
      <c r="W7587">
        <v>516790</v>
      </c>
      <c r="X7587" t="s">
        <v>8980</v>
      </c>
      <c r="Y7587">
        <v>211</v>
      </c>
      <c r="Z7587">
        <v>773</v>
      </c>
      <c r="AA7587">
        <v>4</v>
      </c>
      <c r="AB7587">
        <v>1236.8000000000002</v>
      </c>
      <c r="AC7587">
        <f>Table1_1[[#This Row],[Price]]*Table1_1[[#This Row],[Quantity]]</f>
        <v>3092</v>
      </c>
    </row>
    <row r="7588" spans="1:29" x14ac:dyDescent="0.3">
      <c r="A7588" t="s">
        <v>28</v>
      </c>
      <c r="B7588" t="s">
        <v>29</v>
      </c>
      <c r="C7588" t="s">
        <v>30</v>
      </c>
      <c r="D7588" t="s">
        <v>560</v>
      </c>
      <c r="E7588" t="s">
        <v>46</v>
      </c>
      <c r="F7588" t="s">
        <v>47</v>
      </c>
      <c r="G7588">
        <v>97</v>
      </c>
      <c r="H7588">
        <v>415091</v>
      </c>
      <c r="I7588" t="s">
        <v>34</v>
      </c>
      <c r="J7588" s="3">
        <v>44497</v>
      </c>
      <c r="K7588">
        <v>1200</v>
      </c>
      <c r="L7588" t="s">
        <v>30056</v>
      </c>
      <c r="M7588" t="s">
        <v>60</v>
      </c>
      <c r="N7588" t="s">
        <v>30057</v>
      </c>
      <c r="O7588" t="s">
        <v>30058</v>
      </c>
      <c r="P7588" t="s">
        <v>39</v>
      </c>
      <c r="Q7588">
        <v>8</v>
      </c>
      <c r="R7588" t="s">
        <v>40</v>
      </c>
      <c r="S7588" t="s">
        <v>41</v>
      </c>
      <c r="T7588">
        <v>30726</v>
      </c>
      <c r="U7588" s="1">
        <v>45383</v>
      </c>
      <c r="V7588" t="s">
        <v>80</v>
      </c>
      <c r="W7588">
        <v>731643</v>
      </c>
      <c r="X7588" t="s">
        <v>30059</v>
      </c>
      <c r="Y7588">
        <v>993</v>
      </c>
      <c r="Z7588">
        <v>547</v>
      </c>
      <c r="AA7588">
        <v>8</v>
      </c>
      <c r="AB7588">
        <v>1750.4</v>
      </c>
      <c r="AC7588">
        <f>Table1_1[[#This Row],[Price]]*Table1_1[[#This Row],[Quantity]]</f>
        <v>4376</v>
      </c>
    </row>
    <row r="7589" spans="1:29" x14ac:dyDescent="0.3">
      <c r="A7589" t="s">
        <v>28</v>
      </c>
      <c r="B7589" t="s">
        <v>29</v>
      </c>
      <c r="C7589" t="s">
        <v>54</v>
      </c>
      <c r="D7589" t="s">
        <v>621</v>
      </c>
      <c r="E7589" t="s">
        <v>46</v>
      </c>
      <c r="F7589" t="s">
        <v>113</v>
      </c>
      <c r="G7589">
        <v>7</v>
      </c>
      <c r="H7589">
        <v>434596</v>
      </c>
      <c r="I7589" t="s">
        <v>34</v>
      </c>
      <c r="J7589" s="3">
        <v>44338</v>
      </c>
      <c r="K7589">
        <v>950</v>
      </c>
      <c r="L7589" t="s">
        <v>30060</v>
      </c>
      <c r="M7589" t="s">
        <v>222</v>
      </c>
      <c r="N7589" t="s">
        <v>30061</v>
      </c>
      <c r="O7589" t="s">
        <v>30062</v>
      </c>
      <c r="P7589" t="s">
        <v>87</v>
      </c>
      <c r="Q7589">
        <v>12</v>
      </c>
      <c r="R7589" t="s">
        <v>40</v>
      </c>
      <c r="S7589" t="s">
        <v>41</v>
      </c>
      <c r="T7589">
        <v>73163</v>
      </c>
      <c r="U7589" s="1">
        <v>45387</v>
      </c>
      <c r="V7589" t="s">
        <v>80</v>
      </c>
      <c r="W7589">
        <v>705039</v>
      </c>
      <c r="X7589" t="s">
        <v>30063</v>
      </c>
      <c r="Y7589">
        <v>368</v>
      </c>
      <c r="Z7589">
        <v>1743</v>
      </c>
      <c r="AA7589">
        <v>6</v>
      </c>
      <c r="AB7589">
        <v>4183.2</v>
      </c>
      <c r="AC7589">
        <f>Table1_1[[#This Row],[Price]]*Table1_1[[#This Row],[Quantity]]</f>
        <v>10458</v>
      </c>
    </row>
    <row r="7590" spans="1:29" x14ac:dyDescent="0.3">
      <c r="A7590" t="s">
        <v>28</v>
      </c>
      <c r="B7590" t="s">
        <v>29</v>
      </c>
      <c r="C7590" t="s">
        <v>30</v>
      </c>
      <c r="D7590" t="s">
        <v>187</v>
      </c>
      <c r="E7590" t="s">
        <v>56</v>
      </c>
      <c r="F7590" t="s">
        <v>113</v>
      </c>
      <c r="G7590">
        <v>42</v>
      </c>
      <c r="H7590">
        <v>416696</v>
      </c>
      <c r="I7590" t="s">
        <v>34</v>
      </c>
      <c r="J7590" s="3">
        <v>44254</v>
      </c>
      <c r="K7590">
        <v>1400</v>
      </c>
      <c r="L7590" t="s">
        <v>30064</v>
      </c>
      <c r="M7590" t="s">
        <v>36</v>
      </c>
      <c r="N7590" t="s">
        <v>30065</v>
      </c>
      <c r="O7590" t="s">
        <v>30066</v>
      </c>
      <c r="P7590" t="s">
        <v>39</v>
      </c>
      <c r="Q7590">
        <v>4</v>
      </c>
      <c r="R7590" t="s">
        <v>88</v>
      </c>
      <c r="S7590" t="s">
        <v>118</v>
      </c>
      <c r="T7590">
        <v>23032</v>
      </c>
      <c r="U7590" s="1">
        <v>45600</v>
      </c>
      <c r="V7590" t="s">
        <v>42</v>
      </c>
      <c r="W7590">
        <v>109399</v>
      </c>
      <c r="X7590" t="s">
        <v>30067</v>
      </c>
      <c r="Y7590">
        <v>245</v>
      </c>
      <c r="Z7590">
        <v>2023</v>
      </c>
      <c r="AA7590">
        <v>7</v>
      </c>
      <c r="AB7590">
        <v>5664.4000000000015</v>
      </c>
      <c r="AC7590">
        <f>Table1_1[[#This Row],[Price]]*Table1_1[[#This Row],[Quantity]]</f>
        <v>14161</v>
      </c>
    </row>
    <row r="7591" spans="1:29" x14ac:dyDescent="0.3">
      <c r="A7591" t="s">
        <v>28</v>
      </c>
      <c r="B7591" t="s">
        <v>29</v>
      </c>
      <c r="C7591" t="s">
        <v>66</v>
      </c>
      <c r="D7591" t="s">
        <v>31</v>
      </c>
      <c r="E7591" t="s">
        <v>46</v>
      </c>
      <c r="F7591" t="s">
        <v>355</v>
      </c>
      <c r="G7591">
        <v>93</v>
      </c>
      <c r="H7591">
        <v>412721</v>
      </c>
      <c r="I7591" t="s">
        <v>58</v>
      </c>
      <c r="J7591" s="3">
        <v>44164</v>
      </c>
      <c r="K7591">
        <v>1100</v>
      </c>
      <c r="L7591" t="s">
        <v>30069</v>
      </c>
      <c r="M7591" t="s">
        <v>1017</v>
      </c>
      <c r="N7591" t="s">
        <v>30070</v>
      </c>
      <c r="O7591" t="s">
        <v>30071</v>
      </c>
      <c r="P7591" t="s">
        <v>51</v>
      </c>
      <c r="Q7591">
        <v>9</v>
      </c>
      <c r="R7591" t="s">
        <v>40</v>
      </c>
      <c r="S7591" t="s">
        <v>79</v>
      </c>
      <c r="T7591">
        <v>80569</v>
      </c>
      <c r="U7591" s="1">
        <v>45620</v>
      </c>
      <c r="V7591" t="s">
        <v>42</v>
      </c>
      <c r="W7591">
        <v>159450</v>
      </c>
      <c r="X7591" t="s">
        <v>30072</v>
      </c>
      <c r="Y7591">
        <v>311</v>
      </c>
      <c r="Z7591">
        <v>1621</v>
      </c>
      <c r="AA7591">
        <v>2</v>
      </c>
      <c r="AB7591">
        <v>1296.8000000000002</v>
      </c>
      <c r="AC7591">
        <f>Table1_1[[#This Row],[Price]]*Table1_1[[#This Row],[Quantity]]</f>
        <v>3242</v>
      </c>
    </row>
    <row r="7592" spans="1:29" x14ac:dyDescent="0.3">
      <c r="A7592" t="s">
        <v>28</v>
      </c>
      <c r="B7592" t="s">
        <v>29</v>
      </c>
      <c r="C7592" t="s">
        <v>148</v>
      </c>
      <c r="D7592" t="s">
        <v>105</v>
      </c>
      <c r="E7592" t="s">
        <v>32</v>
      </c>
      <c r="F7592" t="s">
        <v>113</v>
      </c>
      <c r="G7592">
        <v>1</v>
      </c>
      <c r="H7592">
        <v>436911</v>
      </c>
      <c r="I7592" t="s">
        <v>58</v>
      </c>
      <c r="J7592" s="3">
        <v>44655</v>
      </c>
      <c r="K7592">
        <v>1300</v>
      </c>
      <c r="L7592" t="s">
        <v>7623</v>
      </c>
      <c r="M7592" t="s">
        <v>361</v>
      </c>
      <c r="N7592" t="s">
        <v>30074</v>
      </c>
      <c r="O7592" t="s">
        <v>30075</v>
      </c>
      <c r="P7592" t="s">
        <v>87</v>
      </c>
      <c r="Q7592">
        <v>13</v>
      </c>
      <c r="R7592" t="s">
        <v>88</v>
      </c>
      <c r="S7592" t="s">
        <v>118</v>
      </c>
      <c r="T7592">
        <v>37246</v>
      </c>
      <c r="U7592" s="1">
        <v>45482</v>
      </c>
      <c r="V7592" t="s">
        <v>126</v>
      </c>
      <c r="W7592">
        <v>234288</v>
      </c>
      <c r="X7592" t="s">
        <v>30076</v>
      </c>
      <c r="Y7592">
        <v>567</v>
      </c>
      <c r="Z7592">
        <v>2266</v>
      </c>
      <c r="AA7592">
        <v>3</v>
      </c>
      <c r="AB7592">
        <v>2719.2000000000003</v>
      </c>
      <c r="AC7592">
        <f>Table1_1[[#This Row],[Price]]*Table1_1[[#This Row],[Quantity]]</f>
        <v>6798</v>
      </c>
    </row>
    <row r="7593" spans="1:29" x14ac:dyDescent="0.3">
      <c r="A7593" t="s">
        <v>28</v>
      </c>
      <c r="B7593" t="s">
        <v>29</v>
      </c>
      <c r="C7593" t="s">
        <v>54</v>
      </c>
      <c r="D7593" t="s">
        <v>237</v>
      </c>
      <c r="E7593" t="s">
        <v>32</v>
      </c>
      <c r="F7593" t="s">
        <v>175</v>
      </c>
      <c r="G7593">
        <v>25</v>
      </c>
      <c r="H7593">
        <v>439879</v>
      </c>
      <c r="I7593" t="s">
        <v>34</v>
      </c>
      <c r="J7593" s="3">
        <v>44104</v>
      </c>
      <c r="K7593">
        <v>1200</v>
      </c>
      <c r="L7593" t="s">
        <v>30078</v>
      </c>
      <c r="M7593" t="s">
        <v>670</v>
      </c>
      <c r="N7593" t="s">
        <v>30079</v>
      </c>
      <c r="O7593" t="s">
        <v>30080</v>
      </c>
      <c r="P7593" t="s">
        <v>71</v>
      </c>
      <c r="Q7593">
        <v>5</v>
      </c>
      <c r="R7593" t="s">
        <v>88</v>
      </c>
      <c r="S7593" t="s">
        <v>79</v>
      </c>
      <c r="T7593">
        <v>14346</v>
      </c>
      <c r="U7593" s="1">
        <v>45384</v>
      </c>
      <c r="V7593" t="s">
        <v>80</v>
      </c>
      <c r="W7593">
        <v>707262</v>
      </c>
      <c r="X7593" t="s">
        <v>30081</v>
      </c>
      <c r="Y7593">
        <v>356</v>
      </c>
      <c r="Z7593">
        <v>869</v>
      </c>
      <c r="AA7593">
        <v>3</v>
      </c>
      <c r="AB7593">
        <v>1042.8</v>
      </c>
      <c r="AC7593">
        <f>Table1_1[[#This Row],[Price]]*Table1_1[[#This Row],[Quantity]]</f>
        <v>2607</v>
      </c>
    </row>
    <row r="7594" spans="1:29" x14ac:dyDescent="0.3">
      <c r="A7594" t="s">
        <v>28</v>
      </c>
      <c r="B7594" t="s">
        <v>29</v>
      </c>
      <c r="C7594" t="s">
        <v>157</v>
      </c>
      <c r="D7594" t="s">
        <v>92</v>
      </c>
      <c r="E7594" t="s">
        <v>56</v>
      </c>
      <c r="F7594" t="s">
        <v>150</v>
      </c>
      <c r="G7594">
        <v>14</v>
      </c>
      <c r="H7594">
        <v>437931</v>
      </c>
      <c r="I7594" t="s">
        <v>58</v>
      </c>
      <c r="J7594" s="3">
        <v>44584</v>
      </c>
      <c r="K7594">
        <v>1300</v>
      </c>
      <c r="L7594" t="s">
        <v>30082</v>
      </c>
      <c r="M7594" t="s">
        <v>319</v>
      </c>
      <c r="N7594" t="s">
        <v>30083</v>
      </c>
      <c r="O7594" t="s">
        <v>30084</v>
      </c>
      <c r="P7594" t="s">
        <v>39</v>
      </c>
      <c r="Q7594">
        <v>3</v>
      </c>
      <c r="R7594" t="s">
        <v>88</v>
      </c>
      <c r="S7594" t="s">
        <v>118</v>
      </c>
      <c r="T7594">
        <v>21027</v>
      </c>
      <c r="U7594" s="1">
        <v>45498</v>
      </c>
      <c r="V7594" t="s">
        <v>126</v>
      </c>
      <c r="W7594">
        <v>622578</v>
      </c>
      <c r="X7594" t="s">
        <v>30085</v>
      </c>
      <c r="Y7594">
        <v>736</v>
      </c>
      <c r="Z7594">
        <v>2564</v>
      </c>
      <c r="AA7594">
        <v>3</v>
      </c>
      <c r="AB7594">
        <v>3076.8</v>
      </c>
      <c r="AC7594">
        <f>Table1_1[[#This Row],[Price]]*Table1_1[[#This Row],[Quantity]]</f>
        <v>7692</v>
      </c>
    </row>
    <row r="7595" spans="1:29" x14ac:dyDescent="0.3">
      <c r="A7595" t="s">
        <v>28</v>
      </c>
      <c r="B7595" t="s">
        <v>29</v>
      </c>
      <c r="C7595" t="s">
        <v>66</v>
      </c>
      <c r="D7595" t="s">
        <v>98</v>
      </c>
      <c r="E7595" t="s">
        <v>46</v>
      </c>
      <c r="F7595" t="s">
        <v>113</v>
      </c>
      <c r="G7595">
        <v>41</v>
      </c>
      <c r="H7595">
        <v>425612</v>
      </c>
      <c r="I7595" t="s">
        <v>58</v>
      </c>
      <c r="J7595" s="3">
        <v>45494</v>
      </c>
      <c r="K7595">
        <v>800</v>
      </c>
      <c r="L7595" t="s">
        <v>30086</v>
      </c>
      <c r="M7595" t="s">
        <v>394</v>
      </c>
      <c r="N7595" t="s">
        <v>30087</v>
      </c>
      <c r="O7595" t="s">
        <v>30088</v>
      </c>
      <c r="P7595" t="s">
        <v>51</v>
      </c>
      <c r="Q7595">
        <v>15</v>
      </c>
      <c r="R7595" t="s">
        <v>88</v>
      </c>
      <c r="S7595" t="s">
        <v>118</v>
      </c>
      <c r="T7595">
        <v>76320</v>
      </c>
      <c r="U7595" s="1">
        <v>45312</v>
      </c>
      <c r="V7595" t="s">
        <v>111</v>
      </c>
      <c r="W7595">
        <v>457944</v>
      </c>
      <c r="X7595" t="s">
        <v>30089</v>
      </c>
      <c r="Y7595">
        <v>901</v>
      </c>
      <c r="Z7595">
        <v>2335</v>
      </c>
      <c r="AA7595">
        <v>5</v>
      </c>
      <c r="AB7595">
        <v>4670</v>
      </c>
      <c r="AC7595">
        <f>Table1_1[[#This Row],[Price]]*Table1_1[[#This Row],[Quantity]]</f>
        <v>11675</v>
      </c>
    </row>
    <row r="7596" spans="1:29" x14ac:dyDescent="0.3">
      <c r="A7596" t="s">
        <v>28</v>
      </c>
      <c r="B7596" t="s">
        <v>29</v>
      </c>
      <c r="C7596" t="s">
        <v>91</v>
      </c>
      <c r="D7596" t="s">
        <v>254</v>
      </c>
      <c r="E7596" t="s">
        <v>46</v>
      </c>
      <c r="F7596" t="s">
        <v>33</v>
      </c>
      <c r="G7596">
        <v>22</v>
      </c>
      <c r="H7596">
        <v>412296</v>
      </c>
      <c r="I7596" t="s">
        <v>58</v>
      </c>
      <c r="J7596" s="3">
        <v>45456</v>
      </c>
      <c r="K7596">
        <v>1400</v>
      </c>
      <c r="L7596" t="s">
        <v>30090</v>
      </c>
      <c r="M7596" t="s">
        <v>144</v>
      </c>
      <c r="N7596" t="s">
        <v>30091</v>
      </c>
      <c r="O7596" t="s">
        <v>30092</v>
      </c>
      <c r="P7596" t="s">
        <v>51</v>
      </c>
      <c r="Q7596">
        <v>19</v>
      </c>
      <c r="R7596" t="s">
        <v>88</v>
      </c>
      <c r="S7596" t="s">
        <v>118</v>
      </c>
      <c r="T7596">
        <v>45915</v>
      </c>
      <c r="U7596" s="1">
        <v>45428</v>
      </c>
      <c r="V7596" t="s">
        <v>140</v>
      </c>
      <c r="W7596">
        <v>900848</v>
      </c>
      <c r="X7596" t="s">
        <v>30093</v>
      </c>
      <c r="Y7596">
        <v>375</v>
      </c>
      <c r="Z7596">
        <v>2738</v>
      </c>
      <c r="AA7596">
        <v>2</v>
      </c>
      <c r="AB7596">
        <v>2190.4</v>
      </c>
      <c r="AC7596">
        <f>Table1_1[[#This Row],[Price]]*Table1_1[[#This Row],[Quantity]]</f>
        <v>5476</v>
      </c>
    </row>
    <row r="7597" spans="1:29" x14ac:dyDescent="0.3">
      <c r="A7597" t="s">
        <v>28</v>
      </c>
      <c r="B7597" t="s">
        <v>29</v>
      </c>
      <c r="C7597" t="s">
        <v>91</v>
      </c>
      <c r="D7597" t="s">
        <v>163</v>
      </c>
      <c r="E7597" t="s">
        <v>46</v>
      </c>
      <c r="F7597" t="s">
        <v>150</v>
      </c>
      <c r="G7597">
        <v>98</v>
      </c>
      <c r="H7597">
        <v>426637</v>
      </c>
      <c r="I7597" t="s">
        <v>34</v>
      </c>
      <c r="J7597" s="3">
        <v>44133</v>
      </c>
      <c r="K7597">
        <v>1200</v>
      </c>
      <c r="L7597" t="s">
        <v>30094</v>
      </c>
      <c r="M7597" t="s">
        <v>372</v>
      </c>
      <c r="N7597" t="s">
        <v>30095</v>
      </c>
      <c r="O7597" t="s">
        <v>30096</v>
      </c>
      <c r="P7597" t="s">
        <v>87</v>
      </c>
      <c r="Q7597">
        <v>18</v>
      </c>
      <c r="R7597" t="s">
        <v>40</v>
      </c>
      <c r="S7597" t="s">
        <v>79</v>
      </c>
      <c r="T7597">
        <v>69680</v>
      </c>
      <c r="U7597" s="1">
        <v>45488</v>
      </c>
      <c r="V7597" t="s">
        <v>126</v>
      </c>
      <c r="W7597">
        <v>821525</v>
      </c>
      <c r="X7597" t="s">
        <v>30097</v>
      </c>
      <c r="Y7597">
        <v>914</v>
      </c>
      <c r="Z7597">
        <v>1635</v>
      </c>
      <c r="AA7597">
        <v>1</v>
      </c>
      <c r="AB7597">
        <v>654</v>
      </c>
      <c r="AC7597">
        <f>Table1_1[[#This Row],[Price]]*Table1_1[[#This Row],[Quantity]]</f>
        <v>1635</v>
      </c>
    </row>
    <row r="7598" spans="1:29" x14ac:dyDescent="0.3">
      <c r="A7598" t="s">
        <v>28</v>
      </c>
      <c r="B7598" t="s">
        <v>29</v>
      </c>
      <c r="C7598" t="s">
        <v>54</v>
      </c>
      <c r="D7598" t="s">
        <v>31</v>
      </c>
      <c r="E7598" t="s">
        <v>32</v>
      </c>
      <c r="F7598" t="s">
        <v>355</v>
      </c>
      <c r="G7598">
        <v>14</v>
      </c>
      <c r="H7598">
        <v>426595</v>
      </c>
      <c r="I7598" t="s">
        <v>34</v>
      </c>
      <c r="J7598" s="3">
        <v>45629</v>
      </c>
      <c r="K7598">
        <v>1300</v>
      </c>
      <c r="L7598" t="s">
        <v>30098</v>
      </c>
      <c r="M7598" t="s">
        <v>843</v>
      </c>
      <c r="N7598" t="s">
        <v>30099</v>
      </c>
      <c r="O7598" t="s">
        <v>30100</v>
      </c>
      <c r="P7598" t="s">
        <v>71</v>
      </c>
      <c r="Q7598">
        <v>5</v>
      </c>
      <c r="R7598" t="s">
        <v>40</v>
      </c>
      <c r="S7598" t="s">
        <v>41</v>
      </c>
      <c r="T7598">
        <v>34769</v>
      </c>
      <c r="U7598" s="1">
        <v>45543</v>
      </c>
      <c r="V7598" t="s">
        <v>180</v>
      </c>
      <c r="W7598">
        <v>747604</v>
      </c>
      <c r="X7598" t="s">
        <v>30101</v>
      </c>
      <c r="Y7598">
        <v>842</v>
      </c>
      <c r="Z7598">
        <v>2285</v>
      </c>
      <c r="AA7598">
        <v>8</v>
      </c>
      <c r="AB7598">
        <v>7312</v>
      </c>
      <c r="AC7598">
        <f>Table1_1[[#This Row],[Price]]*Table1_1[[#This Row],[Quantity]]</f>
        <v>18280</v>
      </c>
    </row>
    <row r="7599" spans="1:29" x14ac:dyDescent="0.3">
      <c r="A7599" t="s">
        <v>28</v>
      </c>
      <c r="B7599" t="s">
        <v>29</v>
      </c>
      <c r="C7599" t="s">
        <v>193</v>
      </c>
      <c r="D7599" t="s">
        <v>338</v>
      </c>
      <c r="E7599" t="s">
        <v>32</v>
      </c>
      <c r="F7599" t="s">
        <v>47</v>
      </c>
      <c r="G7599">
        <v>87</v>
      </c>
      <c r="H7599">
        <v>417453</v>
      </c>
      <c r="I7599" t="s">
        <v>34</v>
      </c>
      <c r="J7599" s="3">
        <v>44311</v>
      </c>
      <c r="K7599">
        <v>1100</v>
      </c>
      <c r="L7599" t="s">
        <v>30102</v>
      </c>
      <c r="M7599" t="s">
        <v>417</v>
      </c>
      <c r="N7599" t="s">
        <v>30103</v>
      </c>
      <c r="O7599" t="s">
        <v>30104</v>
      </c>
      <c r="P7599" t="s">
        <v>87</v>
      </c>
      <c r="Q7599">
        <v>18</v>
      </c>
      <c r="R7599" t="s">
        <v>88</v>
      </c>
      <c r="S7599" t="s">
        <v>63</v>
      </c>
      <c r="T7599">
        <v>16140</v>
      </c>
      <c r="U7599" s="1">
        <v>45576</v>
      </c>
      <c r="V7599" t="s">
        <v>155</v>
      </c>
      <c r="W7599">
        <v>473937</v>
      </c>
      <c r="X7599" t="s">
        <v>6998</v>
      </c>
      <c r="Y7599">
        <v>616</v>
      </c>
      <c r="Z7599">
        <v>1653</v>
      </c>
      <c r="AA7599">
        <v>8</v>
      </c>
      <c r="AB7599">
        <v>5289.6</v>
      </c>
      <c r="AC7599">
        <f>Table1_1[[#This Row],[Price]]*Table1_1[[#This Row],[Quantity]]</f>
        <v>13224</v>
      </c>
    </row>
    <row r="7600" spans="1:29" x14ac:dyDescent="0.3">
      <c r="A7600" t="s">
        <v>28</v>
      </c>
      <c r="B7600" t="s">
        <v>29</v>
      </c>
      <c r="C7600" t="s">
        <v>30</v>
      </c>
      <c r="D7600" t="s">
        <v>524</v>
      </c>
      <c r="E7600" t="s">
        <v>46</v>
      </c>
      <c r="F7600" t="s">
        <v>99</v>
      </c>
      <c r="G7600">
        <v>70</v>
      </c>
      <c r="H7600">
        <v>431393</v>
      </c>
      <c r="I7600" t="s">
        <v>34</v>
      </c>
      <c r="J7600" s="3">
        <v>44571</v>
      </c>
      <c r="K7600">
        <v>1100</v>
      </c>
      <c r="L7600" t="s">
        <v>30105</v>
      </c>
      <c r="M7600" t="s">
        <v>144</v>
      </c>
      <c r="N7600" t="s">
        <v>30106</v>
      </c>
      <c r="O7600" t="s">
        <v>30107</v>
      </c>
      <c r="P7600" t="s">
        <v>71</v>
      </c>
      <c r="Q7600">
        <v>7</v>
      </c>
      <c r="R7600" t="s">
        <v>88</v>
      </c>
      <c r="S7600" t="s">
        <v>41</v>
      </c>
      <c r="T7600">
        <v>40290</v>
      </c>
      <c r="U7600" s="1">
        <v>45466</v>
      </c>
      <c r="V7600" t="s">
        <v>52</v>
      </c>
      <c r="W7600">
        <v>782875</v>
      </c>
      <c r="X7600" t="s">
        <v>30108</v>
      </c>
      <c r="Y7600">
        <v>920</v>
      </c>
      <c r="Z7600">
        <v>641</v>
      </c>
      <c r="AA7600">
        <v>2</v>
      </c>
      <c r="AB7600">
        <v>512.80000000000007</v>
      </c>
      <c r="AC7600">
        <f>Table1_1[[#This Row],[Price]]*Table1_1[[#This Row],[Quantity]]</f>
        <v>1282</v>
      </c>
    </row>
    <row r="7601" spans="1:29" x14ac:dyDescent="0.3">
      <c r="A7601" t="s">
        <v>28</v>
      </c>
      <c r="B7601" t="s">
        <v>29</v>
      </c>
      <c r="C7601" t="s">
        <v>193</v>
      </c>
      <c r="D7601" t="s">
        <v>380</v>
      </c>
      <c r="E7601" t="s">
        <v>32</v>
      </c>
      <c r="F7601" t="s">
        <v>113</v>
      </c>
      <c r="G7601">
        <v>14</v>
      </c>
      <c r="H7601">
        <v>415786</v>
      </c>
      <c r="I7601" t="s">
        <v>34</v>
      </c>
      <c r="J7601" s="3">
        <v>44013</v>
      </c>
      <c r="K7601">
        <v>1300</v>
      </c>
      <c r="L7601" t="s">
        <v>30110</v>
      </c>
      <c r="M7601" t="s">
        <v>334</v>
      </c>
      <c r="N7601" t="s">
        <v>30111</v>
      </c>
      <c r="O7601" t="s">
        <v>30112</v>
      </c>
      <c r="P7601" t="s">
        <v>51</v>
      </c>
      <c r="Q7601">
        <v>12</v>
      </c>
      <c r="R7601" t="s">
        <v>88</v>
      </c>
      <c r="S7601" t="s">
        <v>63</v>
      </c>
      <c r="T7601">
        <v>19053</v>
      </c>
      <c r="U7601" s="1">
        <v>45549</v>
      </c>
      <c r="V7601" t="s">
        <v>180</v>
      </c>
      <c r="W7601">
        <v>204734</v>
      </c>
      <c r="X7601" t="s">
        <v>30113</v>
      </c>
      <c r="Y7601">
        <v>997</v>
      </c>
      <c r="Z7601">
        <v>1204</v>
      </c>
      <c r="AA7601">
        <v>7</v>
      </c>
      <c r="AB7601">
        <v>3371.2000000000003</v>
      </c>
      <c r="AC7601">
        <f>Table1_1[[#This Row],[Price]]*Table1_1[[#This Row],[Quantity]]</f>
        <v>8428</v>
      </c>
    </row>
    <row r="7602" spans="1:29" x14ac:dyDescent="0.3">
      <c r="A7602" t="s">
        <v>28</v>
      </c>
      <c r="B7602" t="s">
        <v>29</v>
      </c>
      <c r="C7602" t="s">
        <v>193</v>
      </c>
      <c r="D7602" t="s">
        <v>261</v>
      </c>
      <c r="E7602" t="s">
        <v>46</v>
      </c>
      <c r="F7602" t="s">
        <v>113</v>
      </c>
      <c r="G7602">
        <v>60</v>
      </c>
      <c r="H7602">
        <v>417734</v>
      </c>
      <c r="I7602" t="s">
        <v>58</v>
      </c>
      <c r="J7602" s="3">
        <v>45321</v>
      </c>
      <c r="K7602">
        <v>1300</v>
      </c>
      <c r="L7602" t="s">
        <v>30115</v>
      </c>
      <c r="M7602" t="s">
        <v>144</v>
      </c>
      <c r="N7602" t="s">
        <v>30116</v>
      </c>
      <c r="O7602" t="s">
        <v>30117</v>
      </c>
      <c r="P7602" t="s">
        <v>39</v>
      </c>
      <c r="Q7602">
        <v>12</v>
      </c>
      <c r="R7602" t="s">
        <v>88</v>
      </c>
      <c r="S7602" t="s">
        <v>41</v>
      </c>
      <c r="T7602">
        <v>59023</v>
      </c>
      <c r="U7602" s="1">
        <v>45618</v>
      </c>
      <c r="V7602" t="s">
        <v>42</v>
      </c>
      <c r="W7602">
        <v>419488</v>
      </c>
      <c r="X7602" t="s">
        <v>30118</v>
      </c>
      <c r="Y7602">
        <v>291</v>
      </c>
      <c r="Z7602">
        <v>1084</v>
      </c>
      <c r="AA7602">
        <v>8</v>
      </c>
      <c r="AB7602">
        <v>3468.8</v>
      </c>
      <c r="AC7602">
        <f>Table1_1[[#This Row],[Price]]*Table1_1[[#This Row],[Quantity]]</f>
        <v>8672</v>
      </c>
    </row>
    <row r="7603" spans="1:29" x14ac:dyDescent="0.3">
      <c r="A7603" t="s">
        <v>28</v>
      </c>
      <c r="B7603" t="s">
        <v>29</v>
      </c>
      <c r="C7603" t="s">
        <v>148</v>
      </c>
      <c r="D7603" t="s">
        <v>621</v>
      </c>
      <c r="E7603" t="s">
        <v>56</v>
      </c>
      <c r="F7603" t="s">
        <v>113</v>
      </c>
      <c r="G7603">
        <v>29</v>
      </c>
      <c r="H7603">
        <v>417314</v>
      </c>
      <c r="I7603" t="s">
        <v>34</v>
      </c>
      <c r="J7603" s="3">
        <v>45548</v>
      </c>
      <c r="K7603">
        <v>1400</v>
      </c>
      <c r="L7603" t="s">
        <v>30119</v>
      </c>
      <c r="M7603" t="s">
        <v>200</v>
      </c>
      <c r="N7603" t="s">
        <v>30120</v>
      </c>
      <c r="O7603">
        <v>-1629</v>
      </c>
      <c r="P7603" t="s">
        <v>71</v>
      </c>
      <c r="Q7603">
        <v>14</v>
      </c>
      <c r="R7603" t="s">
        <v>40</v>
      </c>
      <c r="S7603" t="s">
        <v>63</v>
      </c>
      <c r="T7603">
        <v>90496</v>
      </c>
      <c r="U7603" s="1">
        <v>45412</v>
      </c>
      <c r="V7603" t="s">
        <v>80</v>
      </c>
      <c r="W7603">
        <v>677193</v>
      </c>
      <c r="X7603" t="s">
        <v>30121</v>
      </c>
      <c r="Y7603">
        <v>377</v>
      </c>
      <c r="Z7603">
        <v>2305</v>
      </c>
      <c r="AA7603">
        <v>1</v>
      </c>
      <c r="AB7603">
        <v>922</v>
      </c>
      <c r="AC7603">
        <f>Table1_1[[#This Row],[Price]]*Table1_1[[#This Row],[Quantity]]</f>
        <v>2305</v>
      </c>
    </row>
    <row r="7604" spans="1:29" x14ac:dyDescent="0.3">
      <c r="A7604" t="s">
        <v>28</v>
      </c>
      <c r="B7604" t="s">
        <v>29</v>
      </c>
      <c r="C7604" t="s">
        <v>148</v>
      </c>
      <c r="D7604" t="s">
        <v>291</v>
      </c>
      <c r="E7604" t="s">
        <v>56</v>
      </c>
      <c r="F7604" t="s">
        <v>33</v>
      </c>
      <c r="G7604">
        <v>23</v>
      </c>
      <c r="H7604">
        <v>417712</v>
      </c>
      <c r="I7604" t="s">
        <v>58</v>
      </c>
      <c r="J7604" s="3">
        <v>44053</v>
      </c>
      <c r="K7604">
        <v>1000</v>
      </c>
      <c r="L7604" t="s">
        <v>30122</v>
      </c>
      <c r="M7604" t="s">
        <v>172</v>
      </c>
      <c r="N7604" t="s">
        <v>30123</v>
      </c>
      <c r="O7604">
        <v>-8147</v>
      </c>
      <c r="P7604" t="s">
        <v>71</v>
      </c>
      <c r="Q7604">
        <v>10</v>
      </c>
      <c r="R7604" t="s">
        <v>40</v>
      </c>
      <c r="S7604" t="s">
        <v>41</v>
      </c>
      <c r="T7604">
        <v>35842</v>
      </c>
      <c r="U7604" s="1">
        <v>45617</v>
      </c>
      <c r="V7604" t="s">
        <v>42</v>
      </c>
      <c r="W7604">
        <v>236791</v>
      </c>
      <c r="X7604" t="s">
        <v>30124</v>
      </c>
      <c r="Y7604">
        <v>881</v>
      </c>
      <c r="Z7604">
        <v>2830</v>
      </c>
      <c r="AA7604">
        <v>3</v>
      </c>
      <c r="AB7604">
        <v>3396</v>
      </c>
      <c r="AC7604">
        <f>Table1_1[[#This Row],[Price]]*Table1_1[[#This Row],[Quantity]]</f>
        <v>8490</v>
      </c>
    </row>
    <row r="7605" spans="1:29" x14ac:dyDescent="0.3">
      <c r="A7605" t="s">
        <v>28</v>
      </c>
      <c r="B7605" t="s">
        <v>29</v>
      </c>
      <c r="C7605" t="s">
        <v>30</v>
      </c>
      <c r="D7605" t="s">
        <v>105</v>
      </c>
      <c r="E7605" t="s">
        <v>32</v>
      </c>
      <c r="F7605" t="s">
        <v>99</v>
      </c>
      <c r="G7605">
        <v>88</v>
      </c>
      <c r="H7605">
        <v>432008</v>
      </c>
      <c r="I7605" t="s">
        <v>34</v>
      </c>
      <c r="J7605" s="3">
        <v>44017</v>
      </c>
      <c r="K7605">
        <v>800</v>
      </c>
      <c r="L7605" t="s">
        <v>30125</v>
      </c>
      <c r="M7605" t="s">
        <v>256</v>
      </c>
      <c r="N7605" t="s">
        <v>30126</v>
      </c>
      <c r="O7605" t="s">
        <v>30127</v>
      </c>
      <c r="P7605" t="s">
        <v>39</v>
      </c>
      <c r="Q7605">
        <v>16</v>
      </c>
      <c r="R7605" t="s">
        <v>40</v>
      </c>
      <c r="S7605" t="s">
        <v>79</v>
      </c>
      <c r="T7605">
        <v>92058</v>
      </c>
      <c r="U7605" s="1">
        <v>45520</v>
      </c>
      <c r="V7605" t="s">
        <v>64</v>
      </c>
      <c r="W7605">
        <v>237973</v>
      </c>
      <c r="X7605" t="s">
        <v>30128</v>
      </c>
      <c r="Y7605">
        <v>557</v>
      </c>
      <c r="Z7605">
        <v>1083</v>
      </c>
      <c r="AA7605">
        <v>7</v>
      </c>
      <c r="AB7605">
        <v>3032.4</v>
      </c>
      <c r="AC7605">
        <f>Table1_1[[#This Row],[Price]]*Table1_1[[#This Row],[Quantity]]</f>
        <v>7581</v>
      </c>
    </row>
    <row r="7606" spans="1:29" x14ac:dyDescent="0.3">
      <c r="A7606" t="s">
        <v>28</v>
      </c>
      <c r="B7606" t="s">
        <v>29</v>
      </c>
      <c r="C7606" t="s">
        <v>148</v>
      </c>
      <c r="D7606" t="s">
        <v>220</v>
      </c>
      <c r="E7606" t="s">
        <v>32</v>
      </c>
      <c r="F7606" t="s">
        <v>150</v>
      </c>
      <c r="G7606">
        <v>15</v>
      </c>
      <c r="H7606">
        <v>401143</v>
      </c>
      <c r="I7606" t="s">
        <v>34</v>
      </c>
      <c r="J7606" s="3">
        <v>43945</v>
      </c>
      <c r="K7606">
        <v>1200</v>
      </c>
      <c r="L7606" t="s">
        <v>30129</v>
      </c>
      <c r="M7606" t="s">
        <v>366</v>
      </c>
      <c r="N7606" t="s">
        <v>30130</v>
      </c>
      <c r="O7606" t="s">
        <v>30131</v>
      </c>
      <c r="P7606" t="s">
        <v>51</v>
      </c>
      <c r="Q7606">
        <v>8</v>
      </c>
      <c r="R7606" t="s">
        <v>40</v>
      </c>
      <c r="S7606" t="s">
        <v>63</v>
      </c>
      <c r="T7606">
        <v>56727</v>
      </c>
      <c r="U7606" s="1">
        <v>45365</v>
      </c>
      <c r="V7606" t="s">
        <v>72</v>
      </c>
      <c r="W7606">
        <v>922943</v>
      </c>
      <c r="X7606" t="s">
        <v>30132</v>
      </c>
      <c r="Y7606">
        <v>484</v>
      </c>
      <c r="Z7606">
        <v>2613</v>
      </c>
      <c r="AA7606">
        <v>4</v>
      </c>
      <c r="AB7606">
        <v>4180.8</v>
      </c>
      <c r="AC7606">
        <f>Table1_1[[#This Row],[Price]]*Table1_1[[#This Row],[Quantity]]</f>
        <v>10452</v>
      </c>
    </row>
    <row r="7607" spans="1:29" x14ac:dyDescent="0.3">
      <c r="A7607" t="s">
        <v>28</v>
      </c>
      <c r="B7607" t="s">
        <v>29</v>
      </c>
      <c r="C7607" t="s">
        <v>54</v>
      </c>
      <c r="D7607" t="s">
        <v>274</v>
      </c>
      <c r="E7607" t="s">
        <v>32</v>
      </c>
      <c r="F7607" t="s">
        <v>355</v>
      </c>
      <c r="G7607">
        <v>5</v>
      </c>
      <c r="H7607">
        <v>417486</v>
      </c>
      <c r="I7607" t="s">
        <v>34</v>
      </c>
      <c r="J7607" s="3">
        <v>44479</v>
      </c>
      <c r="K7607">
        <v>950</v>
      </c>
      <c r="L7607" t="s">
        <v>30133</v>
      </c>
      <c r="M7607" t="s">
        <v>1147</v>
      </c>
      <c r="N7607" t="s">
        <v>30134</v>
      </c>
      <c r="O7607" t="s">
        <v>30135</v>
      </c>
      <c r="P7607" t="s">
        <v>51</v>
      </c>
      <c r="Q7607">
        <v>8</v>
      </c>
      <c r="R7607" t="s">
        <v>88</v>
      </c>
      <c r="S7607" t="s">
        <v>79</v>
      </c>
      <c r="T7607">
        <v>92754</v>
      </c>
      <c r="U7607" s="1">
        <v>45471</v>
      </c>
      <c r="V7607" t="s">
        <v>52</v>
      </c>
      <c r="W7607">
        <v>284647</v>
      </c>
      <c r="X7607" t="s">
        <v>3218</v>
      </c>
      <c r="Y7607">
        <v>394</v>
      </c>
      <c r="Z7607">
        <v>2436</v>
      </c>
      <c r="AA7607">
        <v>4</v>
      </c>
      <c r="AB7607">
        <v>3897.6000000000004</v>
      </c>
      <c r="AC7607">
        <f>Table1_1[[#This Row],[Price]]*Table1_1[[#This Row],[Quantity]]</f>
        <v>9744</v>
      </c>
    </row>
    <row r="7608" spans="1:29" x14ac:dyDescent="0.3">
      <c r="A7608" t="s">
        <v>28</v>
      </c>
      <c r="B7608" t="s">
        <v>29</v>
      </c>
      <c r="C7608" t="s">
        <v>193</v>
      </c>
      <c r="D7608" t="s">
        <v>442</v>
      </c>
      <c r="E7608" t="s">
        <v>46</v>
      </c>
      <c r="F7608" t="s">
        <v>47</v>
      </c>
      <c r="G7608">
        <v>90</v>
      </c>
      <c r="H7608">
        <v>427000</v>
      </c>
      <c r="I7608" t="s">
        <v>34</v>
      </c>
      <c r="J7608" s="3">
        <v>44970</v>
      </c>
      <c r="K7608">
        <v>800</v>
      </c>
      <c r="L7608" t="s">
        <v>30136</v>
      </c>
      <c r="M7608" t="s">
        <v>731</v>
      </c>
      <c r="N7608" t="s">
        <v>30137</v>
      </c>
      <c r="O7608" t="s">
        <v>30138</v>
      </c>
      <c r="P7608" t="s">
        <v>87</v>
      </c>
      <c r="Q7608">
        <v>17</v>
      </c>
      <c r="R7608" t="s">
        <v>88</v>
      </c>
      <c r="S7608" t="s">
        <v>41</v>
      </c>
      <c r="T7608">
        <v>39286</v>
      </c>
      <c r="U7608" s="1">
        <v>45458</v>
      </c>
      <c r="V7608" t="s">
        <v>52</v>
      </c>
      <c r="W7608">
        <v>252379</v>
      </c>
      <c r="X7608" t="s">
        <v>30139</v>
      </c>
      <c r="Y7608">
        <v>902</v>
      </c>
      <c r="Z7608">
        <v>861</v>
      </c>
      <c r="AA7608">
        <v>8</v>
      </c>
      <c r="AB7608">
        <v>2755.2000000000003</v>
      </c>
      <c r="AC7608">
        <f>Table1_1[[#This Row],[Price]]*Table1_1[[#This Row],[Quantity]]</f>
        <v>6888</v>
      </c>
    </row>
    <row r="7609" spans="1:29" x14ac:dyDescent="0.3">
      <c r="A7609" t="s">
        <v>28</v>
      </c>
      <c r="B7609" t="s">
        <v>29</v>
      </c>
      <c r="C7609" t="s">
        <v>54</v>
      </c>
      <c r="D7609" t="s">
        <v>182</v>
      </c>
      <c r="E7609" t="s">
        <v>56</v>
      </c>
      <c r="F7609" t="s">
        <v>83</v>
      </c>
      <c r="G7609">
        <v>8</v>
      </c>
      <c r="H7609">
        <v>409850</v>
      </c>
      <c r="I7609" t="s">
        <v>34</v>
      </c>
      <c r="J7609" s="3">
        <v>44906</v>
      </c>
      <c r="K7609">
        <v>1200</v>
      </c>
      <c r="L7609" t="s">
        <v>30140</v>
      </c>
      <c r="M7609" t="s">
        <v>205</v>
      </c>
      <c r="N7609" t="s">
        <v>30141</v>
      </c>
      <c r="O7609" t="s">
        <v>30142</v>
      </c>
      <c r="P7609" t="s">
        <v>71</v>
      </c>
      <c r="Q7609">
        <v>5</v>
      </c>
      <c r="R7609" t="s">
        <v>40</v>
      </c>
      <c r="S7609" t="s">
        <v>79</v>
      </c>
      <c r="T7609">
        <v>68701</v>
      </c>
      <c r="U7609" s="1">
        <v>45628</v>
      </c>
      <c r="V7609" t="s">
        <v>259</v>
      </c>
      <c r="W7609">
        <v>755507</v>
      </c>
      <c r="X7609" t="s">
        <v>25840</v>
      </c>
      <c r="Y7609">
        <v>223</v>
      </c>
      <c r="Z7609">
        <v>2695</v>
      </c>
      <c r="AA7609">
        <v>6</v>
      </c>
      <c r="AB7609">
        <v>6468</v>
      </c>
      <c r="AC7609">
        <f>Table1_1[[#This Row],[Price]]*Table1_1[[#This Row],[Quantity]]</f>
        <v>16170</v>
      </c>
    </row>
    <row r="7610" spans="1:29" x14ac:dyDescent="0.3">
      <c r="A7610" t="s">
        <v>28</v>
      </c>
      <c r="B7610" t="s">
        <v>29</v>
      </c>
      <c r="C7610" t="s">
        <v>54</v>
      </c>
      <c r="D7610" t="s">
        <v>227</v>
      </c>
      <c r="E7610" t="s">
        <v>56</v>
      </c>
      <c r="F7610" t="s">
        <v>106</v>
      </c>
      <c r="G7610">
        <v>28</v>
      </c>
      <c r="H7610">
        <v>423242</v>
      </c>
      <c r="I7610" t="s">
        <v>34</v>
      </c>
      <c r="J7610" s="3">
        <v>45410</v>
      </c>
      <c r="K7610">
        <v>950</v>
      </c>
      <c r="L7610" t="s">
        <v>30143</v>
      </c>
      <c r="M7610" t="s">
        <v>623</v>
      </c>
      <c r="N7610" t="s">
        <v>30144</v>
      </c>
      <c r="O7610" t="s">
        <v>30145</v>
      </c>
      <c r="P7610" t="s">
        <v>39</v>
      </c>
      <c r="Q7610">
        <v>13</v>
      </c>
      <c r="R7610" t="s">
        <v>40</v>
      </c>
      <c r="S7610" t="s">
        <v>118</v>
      </c>
      <c r="T7610">
        <v>74072</v>
      </c>
      <c r="U7610" s="1">
        <v>45296</v>
      </c>
      <c r="V7610" t="s">
        <v>111</v>
      </c>
      <c r="W7610">
        <v>796995</v>
      </c>
      <c r="X7610" t="s">
        <v>30146</v>
      </c>
      <c r="Y7610">
        <v>966</v>
      </c>
      <c r="Z7610">
        <v>599</v>
      </c>
      <c r="AA7610">
        <v>7</v>
      </c>
      <c r="AB7610">
        <v>1677.2</v>
      </c>
      <c r="AC7610">
        <f>Table1_1[[#This Row],[Price]]*Table1_1[[#This Row],[Quantity]]</f>
        <v>4193</v>
      </c>
    </row>
    <row r="7611" spans="1:29" x14ac:dyDescent="0.3">
      <c r="A7611" t="s">
        <v>28</v>
      </c>
      <c r="B7611" t="s">
        <v>29</v>
      </c>
      <c r="C7611" t="s">
        <v>148</v>
      </c>
      <c r="D7611" t="s">
        <v>170</v>
      </c>
      <c r="E7611" t="s">
        <v>56</v>
      </c>
      <c r="F7611" t="s">
        <v>150</v>
      </c>
      <c r="G7611">
        <v>83</v>
      </c>
      <c r="H7611">
        <v>412386</v>
      </c>
      <c r="I7611" t="s">
        <v>34</v>
      </c>
      <c r="J7611" s="3">
        <v>44461</v>
      </c>
      <c r="K7611">
        <v>1300</v>
      </c>
      <c r="L7611" t="s">
        <v>30147</v>
      </c>
      <c r="M7611" t="s">
        <v>152</v>
      </c>
      <c r="N7611" t="s">
        <v>30148</v>
      </c>
      <c r="O7611" t="s">
        <v>30149</v>
      </c>
      <c r="P7611" t="s">
        <v>87</v>
      </c>
      <c r="Q7611">
        <v>16</v>
      </c>
      <c r="R7611" t="s">
        <v>40</v>
      </c>
      <c r="S7611" t="s">
        <v>63</v>
      </c>
      <c r="T7611">
        <v>38238</v>
      </c>
      <c r="U7611" s="1">
        <v>45376</v>
      </c>
      <c r="V7611" t="s">
        <v>72</v>
      </c>
      <c r="W7611">
        <v>449320</v>
      </c>
      <c r="X7611" t="s">
        <v>30150</v>
      </c>
      <c r="Y7611">
        <v>753</v>
      </c>
      <c r="Z7611">
        <v>1701</v>
      </c>
      <c r="AA7611">
        <v>4</v>
      </c>
      <c r="AB7611">
        <v>2721.6000000000004</v>
      </c>
      <c r="AC7611">
        <f>Table1_1[[#This Row],[Price]]*Table1_1[[#This Row],[Quantity]]</f>
        <v>6804</v>
      </c>
    </row>
    <row r="7612" spans="1:29" x14ac:dyDescent="0.3">
      <c r="A7612" t="s">
        <v>28</v>
      </c>
      <c r="B7612" t="s">
        <v>29</v>
      </c>
      <c r="C7612" t="s">
        <v>44</v>
      </c>
      <c r="D7612" t="s">
        <v>261</v>
      </c>
      <c r="E7612" t="s">
        <v>46</v>
      </c>
      <c r="F7612" t="s">
        <v>33</v>
      </c>
      <c r="G7612">
        <v>82</v>
      </c>
      <c r="H7612">
        <v>401054</v>
      </c>
      <c r="I7612" t="s">
        <v>58</v>
      </c>
      <c r="J7612" s="3">
        <v>44470</v>
      </c>
      <c r="K7612">
        <v>800</v>
      </c>
      <c r="L7612" t="s">
        <v>30152</v>
      </c>
      <c r="M7612" t="s">
        <v>232</v>
      </c>
      <c r="N7612" t="s">
        <v>30153</v>
      </c>
      <c r="O7612" t="s">
        <v>30154</v>
      </c>
      <c r="P7612" t="s">
        <v>87</v>
      </c>
      <c r="Q7612">
        <v>9</v>
      </c>
      <c r="R7612" t="s">
        <v>88</v>
      </c>
      <c r="S7612" t="s">
        <v>41</v>
      </c>
      <c r="T7612">
        <v>39862</v>
      </c>
      <c r="U7612" s="1">
        <v>45351</v>
      </c>
      <c r="V7612" t="s">
        <v>119</v>
      </c>
      <c r="W7612">
        <v>247993</v>
      </c>
      <c r="X7612" t="s">
        <v>30155</v>
      </c>
      <c r="Y7612">
        <v>677</v>
      </c>
      <c r="Z7612">
        <v>1722</v>
      </c>
      <c r="AA7612">
        <v>4</v>
      </c>
      <c r="AB7612">
        <v>2755.2000000000003</v>
      </c>
      <c r="AC7612">
        <f>Table1_1[[#This Row],[Price]]*Table1_1[[#This Row],[Quantity]]</f>
        <v>6888</v>
      </c>
    </row>
    <row r="7613" spans="1:29" x14ac:dyDescent="0.3">
      <c r="A7613" t="s">
        <v>28</v>
      </c>
      <c r="B7613" t="s">
        <v>29</v>
      </c>
      <c r="C7613" t="s">
        <v>44</v>
      </c>
      <c r="D7613" t="s">
        <v>227</v>
      </c>
      <c r="E7613" t="s">
        <v>46</v>
      </c>
      <c r="F7613" t="s">
        <v>99</v>
      </c>
      <c r="G7613">
        <v>55</v>
      </c>
      <c r="H7613">
        <v>426679</v>
      </c>
      <c r="I7613" t="s">
        <v>58</v>
      </c>
      <c r="J7613" s="3">
        <v>44944</v>
      </c>
      <c r="K7613">
        <v>1000</v>
      </c>
      <c r="L7613" t="s">
        <v>30156</v>
      </c>
      <c r="M7613" t="s">
        <v>351</v>
      </c>
      <c r="N7613" t="s">
        <v>30157</v>
      </c>
      <c r="O7613" t="s">
        <v>30158</v>
      </c>
      <c r="P7613" t="s">
        <v>39</v>
      </c>
      <c r="Q7613">
        <v>10</v>
      </c>
      <c r="R7613" t="s">
        <v>40</v>
      </c>
      <c r="S7613" t="s">
        <v>79</v>
      </c>
      <c r="T7613">
        <v>77910</v>
      </c>
      <c r="U7613" s="1">
        <v>45493</v>
      </c>
      <c r="V7613" t="s">
        <v>126</v>
      </c>
      <c r="W7613">
        <v>682107</v>
      </c>
      <c r="X7613" t="s">
        <v>30159</v>
      </c>
      <c r="Y7613">
        <v>656</v>
      </c>
      <c r="Z7613">
        <v>2892</v>
      </c>
      <c r="AA7613">
        <v>5</v>
      </c>
      <c r="AB7613">
        <v>5784</v>
      </c>
      <c r="AC7613">
        <f>Table1_1[[#This Row],[Price]]*Table1_1[[#This Row],[Quantity]]</f>
        <v>14460</v>
      </c>
    </row>
    <row r="7614" spans="1:29" x14ac:dyDescent="0.3">
      <c r="A7614" t="s">
        <v>28</v>
      </c>
      <c r="B7614" t="s">
        <v>29</v>
      </c>
      <c r="C7614" t="s">
        <v>44</v>
      </c>
      <c r="D7614" t="s">
        <v>611</v>
      </c>
      <c r="E7614" t="s">
        <v>46</v>
      </c>
      <c r="F7614" t="s">
        <v>106</v>
      </c>
      <c r="G7614">
        <v>74</v>
      </c>
      <c r="H7614">
        <v>420863</v>
      </c>
      <c r="I7614" t="s">
        <v>58</v>
      </c>
      <c r="J7614" s="3">
        <v>44294</v>
      </c>
      <c r="K7614">
        <v>1200</v>
      </c>
      <c r="L7614" t="s">
        <v>30160</v>
      </c>
      <c r="M7614" t="s">
        <v>189</v>
      </c>
      <c r="N7614" t="s">
        <v>30161</v>
      </c>
      <c r="O7614" t="s">
        <v>30162</v>
      </c>
      <c r="P7614" t="s">
        <v>71</v>
      </c>
      <c r="Q7614">
        <v>10</v>
      </c>
      <c r="R7614" t="s">
        <v>88</v>
      </c>
      <c r="S7614" t="s">
        <v>118</v>
      </c>
      <c r="T7614">
        <v>28427</v>
      </c>
      <c r="U7614" s="1">
        <v>45623</v>
      </c>
      <c r="V7614" t="s">
        <v>42</v>
      </c>
      <c r="W7614">
        <v>615926</v>
      </c>
      <c r="X7614" t="s">
        <v>30163</v>
      </c>
      <c r="Y7614">
        <v>581</v>
      </c>
      <c r="Z7614">
        <v>2712</v>
      </c>
      <c r="AA7614">
        <v>2</v>
      </c>
      <c r="AB7614">
        <v>2169.6</v>
      </c>
      <c r="AC7614">
        <f>Table1_1[[#This Row],[Price]]*Table1_1[[#This Row],[Quantity]]</f>
        <v>5424</v>
      </c>
    </row>
    <row r="7615" spans="1:29" x14ac:dyDescent="0.3">
      <c r="A7615" t="s">
        <v>28</v>
      </c>
      <c r="B7615" t="s">
        <v>29</v>
      </c>
      <c r="C7615" t="s">
        <v>148</v>
      </c>
      <c r="D7615" t="s">
        <v>566</v>
      </c>
      <c r="E7615" t="s">
        <v>32</v>
      </c>
      <c r="F7615" t="s">
        <v>47</v>
      </c>
      <c r="G7615">
        <v>95</v>
      </c>
      <c r="H7615">
        <v>414403</v>
      </c>
      <c r="I7615" t="s">
        <v>34</v>
      </c>
      <c r="J7615" s="3">
        <v>45207</v>
      </c>
      <c r="K7615">
        <v>1400</v>
      </c>
      <c r="L7615" t="s">
        <v>30164</v>
      </c>
      <c r="M7615" t="s">
        <v>232</v>
      </c>
      <c r="N7615" t="s">
        <v>30165</v>
      </c>
      <c r="O7615" t="s">
        <v>30166</v>
      </c>
      <c r="P7615" t="s">
        <v>39</v>
      </c>
      <c r="Q7615">
        <v>13</v>
      </c>
      <c r="R7615" t="s">
        <v>88</v>
      </c>
      <c r="S7615" t="s">
        <v>118</v>
      </c>
      <c r="T7615">
        <v>40373</v>
      </c>
      <c r="U7615" s="1">
        <v>45367</v>
      </c>
      <c r="V7615" t="s">
        <v>72</v>
      </c>
      <c r="W7615">
        <v>740902</v>
      </c>
      <c r="X7615" t="s">
        <v>30167</v>
      </c>
      <c r="Y7615">
        <v>886</v>
      </c>
      <c r="Z7615">
        <v>1740</v>
      </c>
      <c r="AA7615">
        <v>2</v>
      </c>
      <c r="AB7615">
        <v>1392</v>
      </c>
      <c r="AC7615">
        <f>Table1_1[[#This Row],[Price]]*Table1_1[[#This Row],[Quantity]]</f>
        <v>3480</v>
      </c>
    </row>
    <row r="7616" spans="1:29" x14ac:dyDescent="0.3">
      <c r="A7616" t="s">
        <v>28</v>
      </c>
      <c r="B7616" t="s">
        <v>29</v>
      </c>
      <c r="C7616" t="s">
        <v>157</v>
      </c>
      <c r="D7616" t="s">
        <v>560</v>
      </c>
      <c r="E7616" t="s">
        <v>32</v>
      </c>
      <c r="F7616" t="s">
        <v>99</v>
      </c>
      <c r="G7616">
        <v>70</v>
      </c>
      <c r="H7616">
        <v>401863</v>
      </c>
      <c r="I7616" t="s">
        <v>34</v>
      </c>
      <c r="J7616" s="3">
        <v>44365</v>
      </c>
      <c r="K7616">
        <v>1100</v>
      </c>
      <c r="L7616" t="s">
        <v>18932</v>
      </c>
      <c r="M7616" t="s">
        <v>351</v>
      </c>
      <c r="N7616" t="s">
        <v>30168</v>
      </c>
      <c r="O7616" t="s">
        <v>30169</v>
      </c>
      <c r="P7616" t="s">
        <v>51</v>
      </c>
      <c r="Q7616">
        <v>20</v>
      </c>
      <c r="R7616" t="s">
        <v>88</v>
      </c>
      <c r="S7616" t="s">
        <v>41</v>
      </c>
      <c r="T7616">
        <v>19427</v>
      </c>
      <c r="U7616" s="1">
        <v>45589</v>
      </c>
      <c r="V7616" t="s">
        <v>155</v>
      </c>
      <c r="W7616">
        <v>239043</v>
      </c>
      <c r="X7616" t="s">
        <v>7218</v>
      </c>
      <c r="Y7616">
        <v>723</v>
      </c>
      <c r="Z7616">
        <v>2352</v>
      </c>
      <c r="AA7616">
        <v>2</v>
      </c>
      <c r="AB7616">
        <v>1881.6000000000001</v>
      </c>
      <c r="AC7616">
        <f>Table1_1[[#This Row],[Price]]*Table1_1[[#This Row],[Quantity]]</f>
        <v>4704</v>
      </c>
    </row>
    <row r="7617" spans="1:29" x14ac:dyDescent="0.3">
      <c r="A7617" t="s">
        <v>28</v>
      </c>
      <c r="B7617" t="s">
        <v>29</v>
      </c>
      <c r="C7617" t="s">
        <v>91</v>
      </c>
      <c r="D7617" t="s">
        <v>227</v>
      </c>
      <c r="E7617" t="s">
        <v>46</v>
      </c>
      <c r="F7617" t="s">
        <v>33</v>
      </c>
      <c r="G7617">
        <v>67</v>
      </c>
      <c r="H7617">
        <v>403089</v>
      </c>
      <c r="I7617" t="s">
        <v>34</v>
      </c>
      <c r="J7617" s="3">
        <v>44247</v>
      </c>
      <c r="K7617">
        <v>1000</v>
      </c>
      <c r="L7617" t="s">
        <v>30170</v>
      </c>
      <c r="M7617" t="s">
        <v>313</v>
      </c>
      <c r="N7617" t="s">
        <v>30171</v>
      </c>
      <c r="O7617" t="s">
        <v>30172</v>
      </c>
      <c r="P7617" t="s">
        <v>71</v>
      </c>
      <c r="Q7617">
        <v>11</v>
      </c>
      <c r="R7617" t="s">
        <v>88</v>
      </c>
      <c r="S7617" t="s">
        <v>118</v>
      </c>
      <c r="T7617">
        <v>39613</v>
      </c>
      <c r="U7617" s="1">
        <v>45371</v>
      </c>
      <c r="V7617" t="s">
        <v>72</v>
      </c>
      <c r="W7617">
        <v>582885</v>
      </c>
      <c r="X7617" t="s">
        <v>30173</v>
      </c>
      <c r="Y7617">
        <v>269</v>
      </c>
      <c r="Z7617">
        <v>745</v>
      </c>
      <c r="AA7617">
        <v>8</v>
      </c>
      <c r="AB7617">
        <v>2384</v>
      </c>
      <c r="AC7617">
        <f>Table1_1[[#This Row],[Price]]*Table1_1[[#This Row],[Quantity]]</f>
        <v>5960</v>
      </c>
    </row>
    <row r="7618" spans="1:29" x14ac:dyDescent="0.3">
      <c r="A7618" t="s">
        <v>28</v>
      </c>
      <c r="B7618" t="s">
        <v>29</v>
      </c>
      <c r="C7618" t="s">
        <v>148</v>
      </c>
      <c r="D7618" t="s">
        <v>274</v>
      </c>
      <c r="E7618" t="s">
        <v>56</v>
      </c>
      <c r="F7618" t="s">
        <v>150</v>
      </c>
      <c r="G7618">
        <v>93</v>
      </c>
      <c r="H7618">
        <v>430537</v>
      </c>
      <c r="I7618" t="s">
        <v>34</v>
      </c>
      <c r="J7618" s="3">
        <v>44208</v>
      </c>
      <c r="K7618">
        <v>1400</v>
      </c>
      <c r="L7618" t="s">
        <v>18692</v>
      </c>
      <c r="M7618" t="s">
        <v>172</v>
      </c>
      <c r="N7618" t="s">
        <v>30174</v>
      </c>
      <c r="O7618" t="s">
        <v>30175</v>
      </c>
      <c r="P7618" t="s">
        <v>39</v>
      </c>
      <c r="Q7618">
        <v>20</v>
      </c>
      <c r="R7618" t="s">
        <v>40</v>
      </c>
      <c r="S7618" t="s">
        <v>79</v>
      </c>
      <c r="T7618">
        <v>13491</v>
      </c>
      <c r="U7618" s="1">
        <v>45462</v>
      </c>
      <c r="V7618" t="s">
        <v>52</v>
      </c>
      <c r="W7618">
        <v>831020</v>
      </c>
      <c r="X7618" t="s">
        <v>30176</v>
      </c>
      <c r="Y7618">
        <v>484</v>
      </c>
      <c r="Z7618">
        <v>2174</v>
      </c>
      <c r="AA7618">
        <v>5</v>
      </c>
      <c r="AB7618">
        <v>4348</v>
      </c>
      <c r="AC7618">
        <f>Table1_1[[#This Row],[Price]]*Table1_1[[#This Row],[Quantity]]</f>
        <v>10870</v>
      </c>
    </row>
    <row r="7619" spans="1:29" x14ac:dyDescent="0.3">
      <c r="A7619" t="s">
        <v>28</v>
      </c>
      <c r="B7619" t="s">
        <v>29</v>
      </c>
      <c r="C7619" t="s">
        <v>66</v>
      </c>
      <c r="D7619" t="s">
        <v>45</v>
      </c>
      <c r="E7619" t="s">
        <v>56</v>
      </c>
      <c r="F7619" t="s">
        <v>99</v>
      </c>
      <c r="G7619">
        <v>34</v>
      </c>
      <c r="H7619">
        <v>413994</v>
      </c>
      <c r="I7619" t="s">
        <v>58</v>
      </c>
      <c r="J7619" s="3">
        <v>44445</v>
      </c>
      <c r="K7619">
        <v>1100</v>
      </c>
      <c r="L7619" t="s">
        <v>30177</v>
      </c>
      <c r="M7619" t="s">
        <v>85</v>
      </c>
      <c r="N7619" t="s">
        <v>30178</v>
      </c>
      <c r="O7619" t="s">
        <v>30179</v>
      </c>
      <c r="P7619" t="s">
        <v>51</v>
      </c>
      <c r="Q7619">
        <v>14</v>
      </c>
      <c r="R7619" t="s">
        <v>88</v>
      </c>
      <c r="S7619" t="s">
        <v>118</v>
      </c>
      <c r="T7619">
        <v>58544</v>
      </c>
      <c r="U7619" s="1">
        <v>45350</v>
      </c>
      <c r="V7619" t="s">
        <v>119</v>
      </c>
      <c r="W7619">
        <v>453257</v>
      </c>
      <c r="X7619" t="s">
        <v>30180</v>
      </c>
      <c r="Y7619">
        <v>571</v>
      </c>
      <c r="Z7619">
        <v>2656</v>
      </c>
      <c r="AA7619">
        <v>3</v>
      </c>
      <c r="AB7619">
        <v>3187.2000000000003</v>
      </c>
      <c r="AC7619">
        <f>Table1_1[[#This Row],[Price]]*Table1_1[[#This Row],[Quantity]]</f>
        <v>7968</v>
      </c>
    </row>
    <row r="7620" spans="1:29" x14ac:dyDescent="0.3">
      <c r="A7620" t="s">
        <v>28</v>
      </c>
      <c r="B7620" t="s">
        <v>29</v>
      </c>
      <c r="C7620" t="s">
        <v>157</v>
      </c>
      <c r="D7620" t="s">
        <v>411</v>
      </c>
      <c r="E7620" t="s">
        <v>32</v>
      </c>
      <c r="F7620" t="s">
        <v>355</v>
      </c>
      <c r="G7620">
        <v>77</v>
      </c>
      <c r="H7620">
        <v>404528</v>
      </c>
      <c r="I7620" t="s">
        <v>58</v>
      </c>
      <c r="J7620" s="3">
        <v>45387</v>
      </c>
      <c r="K7620">
        <v>800</v>
      </c>
      <c r="L7620" t="s">
        <v>30181</v>
      </c>
      <c r="M7620" t="s">
        <v>1017</v>
      </c>
      <c r="N7620" t="s">
        <v>30182</v>
      </c>
      <c r="O7620" t="s">
        <v>30183</v>
      </c>
      <c r="P7620" t="s">
        <v>71</v>
      </c>
      <c r="Q7620">
        <v>16</v>
      </c>
      <c r="R7620" t="s">
        <v>88</v>
      </c>
      <c r="S7620" t="s">
        <v>41</v>
      </c>
      <c r="T7620">
        <v>51563</v>
      </c>
      <c r="U7620" s="1">
        <v>45616</v>
      </c>
      <c r="V7620" t="s">
        <v>42</v>
      </c>
      <c r="W7620">
        <v>884508</v>
      </c>
      <c r="X7620" t="s">
        <v>30184</v>
      </c>
      <c r="Y7620">
        <v>357</v>
      </c>
      <c r="Z7620">
        <v>1103</v>
      </c>
      <c r="AA7620">
        <v>3</v>
      </c>
      <c r="AB7620">
        <v>1323.6000000000001</v>
      </c>
      <c r="AC7620">
        <f>Table1_1[[#This Row],[Price]]*Table1_1[[#This Row],[Quantity]]</f>
        <v>3309</v>
      </c>
    </row>
    <row r="7621" spans="1:29" x14ac:dyDescent="0.3">
      <c r="A7621" t="s">
        <v>28</v>
      </c>
      <c r="B7621" t="s">
        <v>29</v>
      </c>
      <c r="C7621" t="s">
        <v>66</v>
      </c>
      <c r="D7621" t="s">
        <v>267</v>
      </c>
      <c r="E7621" t="s">
        <v>46</v>
      </c>
      <c r="F7621" t="s">
        <v>113</v>
      </c>
      <c r="G7621">
        <v>42</v>
      </c>
      <c r="H7621">
        <v>400444</v>
      </c>
      <c r="I7621" t="s">
        <v>34</v>
      </c>
      <c r="J7621" s="3">
        <v>44794</v>
      </c>
      <c r="K7621">
        <v>950</v>
      </c>
      <c r="L7621" t="s">
        <v>30186</v>
      </c>
      <c r="M7621" t="s">
        <v>1147</v>
      </c>
      <c r="N7621" t="s">
        <v>30187</v>
      </c>
      <c r="O7621">
        <v>6987244018</v>
      </c>
      <c r="P7621" t="s">
        <v>51</v>
      </c>
      <c r="Q7621">
        <v>19</v>
      </c>
      <c r="R7621" t="s">
        <v>88</v>
      </c>
      <c r="S7621" t="s">
        <v>118</v>
      </c>
      <c r="T7621">
        <v>20582</v>
      </c>
      <c r="U7621" s="1">
        <v>45322</v>
      </c>
      <c r="V7621" t="s">
        <v>111</v>
      </c>
      <c r="W7621">
        <v>376898</v>
      </c>
      <c r="X7621" t="s">
        <v>30188</v>
      </c>
      <c r="Y7621">
        <v>795</v>
      </c>
      <c r="Z7621">
        <v>1251</v>
      </c>
      <c r="AA7621">
        <v>8</v>
      </c>
      <c r="AB7621">
        <v>4003.2000000000003</v>
      </c>
      <c r="AC7621">
        <f>Table1_1[[#This Row],[Price]]*Table1_1[[#This Row],[Quantity]]</f>
        <v>10008</v>
      </c>
    </row>
    <row r="7622" spans="1:29" x14ac:dyDescent="0.3">
      <c r="A7622" t="s">
        <v>28</v>
      </c>
      <c r="B7622" t="s">
        <v>29</v>
      </c>
      <c r="C7622" t="s">
        <v>91</v>
      </c>
      <c r="D7622" t="s">
        <v>182</v>
      </c>
      <c r="E7622" t="s">
        <v>46</v>
      </c>
      <c r="F7622" t="s">
        <v>175</v>
      </c>
      <c r="G7622">
        <v>99</v>
      </c>
      <c r="H7622">
        <v>421805</v>
      </c>
      <c r="I7622" t="s">
        <v>58</v>
      </c>
      <c r="J7622" s="3">
        <v>45293</v>
      </c>
      <c r="K7622">
        <v>800</v>
      </c>
      <c r="L7622" t="s">
        <v>30082</v>
      </c>
      <c r="M7622" t="s">
        <v>496</v>
      </c>
      <c r="N7622" t="s">
        <v>30189</v>
      </c>
      <c r="O7622" t="s">
        <v>30190</v>
      </c>
      <c r="P7622" t="s">
        <v>51</v>
      </c>
      <c r="Q7622">
        <v>13</v>
      </c>
      <c r="R7622" t="s">
        <v>88</v>
      </c>
      <c r="S7622" t="s">
        <v>41</v>
      </c>
      <c r="T7622">
        <v>91703</v>
      </c>
      <c r="U7622" s="1">
        <v>45599</v>
      </c>
      <c r="V7622" t="s">
        <v>42</v>
      </c>
      <c r="W7622">
        <v>293640</v>
      </c>
      <c r="X7622" t="s">
        <v>6188</v>
      </c>
      <c r="Y7622">
        <v>807</v>
      </c>
      <c r="Z7622">
        <v>2718</v>
      </c>
      <c r="AA7622">
        <v>1</v>
      </c>
      <c r="AB7622">
        <v>1087.2</v>
      </c>
      <c r="AC7622">
        <f>Table1_1[[#This Row],[Price]]*Table1_1[[#This Row],[Quantity]]</f>
        <v>2718</v>
      </c>
    </row>
    <row r="7623" spans="1:29" x14ac:dyDescent="0.3">
      <c r="A7623" t="s">
        <v>28</v>
      </c>
      <c r="B7623" t="s">
        <v>29</v>
      </c>
      <c r="C7623" t="s">
        <v>66</v>
      </c>
      <c r="D7623" t="s">
        <v>187</v>
      </c>
      <c r="E7623" t="s">
        <v>56</v>
      </c>
      <c r="F7623" t="s">
        <v>135</v>
      </c>
      <c r="G7623">
        <v>62</v>
      </c>
      <c r="H7623">
        <v>418274</v>
      </c>
      <c r="I7623" t="s">
        <v>34</v>
      </c>
      <c r="J7623" s="3">
        <v>44517</v>
      </c>
      <c r="K7623">
        <v>800</v>
      </c>
      <c r="L7623" t="s">
        <v>30191</v>
      </c>
      <c r="M7623" t="s">
        <v>478</v>
      </c>
      <c r="N7623" t="s">
        <v>30192</v>
      </c>
      <c r="O7623" t="s">
        <v>30193</v>
      </c>
      <c r="P7623" t="s">
        <v>71</v>
      </c>
      <c r="Q7623">
        <v>19</v>
      </c>
      <c r="R7623" t="s">
        <v>88</v>
      </c>
      <c r="S7623" t="s">
        <v>79</v>
      </c>
      <c r="T7623">
        <v>47343</v>
      </c>
      <c r="U7623" s="1">
        <v>45519</v>
      </c>
      <c r="V7623" t="s">
        <v>64</v>
      </c>
      <c r="W7623">
        <v>989699</v>
      </c>
      <c r="X7623" t="s">
        <v>30194</v>
      </c>
      <c r="Y7623">
        <v>830</v>
      </c>
      <c r="Z7623">
        <v>2004</v>
      </c>
      <c r="AA7623">
        <v>6</v>
      </c>
      <c r="AB7623">
        <v>4809.6000000000004</v>
      </c>
      <c r="AC7623">
        <f>Table1_1[[#This Row],[Price]]*Table1_1[[#This Row],[Quantity]]</f>
        <v>12024</v>
      </c>
    </row>
    <row r="7624" spans="1:29" x14ac:dyDescent="0.3">
      <c r="A7624" t="s">
        <v>28</v>
      </c>
      <c r="B7624" t="s">
        <v>29</v>
      </c>
      <c r="C7624" t="s">
        <v>30</v>
      </c>
      <c r="D7624" t="s">
        <v>142</v>
      </c>
      <c r="E7624" t="s">
        <v>56</v>
      </c>
      <c r="F7624" t="s">
        <v>83</v>
      </c>
      <c r="G7624">
        <v>91</v>
      </c>
      <c r="H7624">
        <v>425019</v>
      </c>
      <c r="I7624" t="s">
        <v>58</v>
      </c>
      <c r="J7624" s="3">
        <v>44998</v>
      </c>
      <c r="K7624">
        <v>1200</v>
      </c>
      <c r="L7624" t="s">
        <v>30195</v>
      </c>
      <c r="M7624" t="s">
        <v>542</v>
      </c>
      <c r="N7624" t="s">
        <v>30196</v>
      </c>
      <c r="O7624" t="s">
        <v>30197</v>
      </c>
      <c r="P7624" t="s">
        <v>39</v>
      </c>
      <c r="Q7624">
        <v>16</v>
      </c>
      <c r="R7624" t="s">
        <v>88</v>
      </c>
      <c r="S7624" t="s">
        <v>79</v>
      </c>
      <c r="T7624">
        <v>71742</v>
      </c>
      <c r="U7624" s="1">
        <v>45404</v>
      </c>
      <c r="V7624" t="s">
        <v>80</v>
      </c>
      <c r="W7624">
        <v>276692</v>
      </c>
      <c r="X7624" t="s">
        <v>30198</v>
      </c>
      <c r="Y7624">
        <v>931</v>
      </c>
      <c r="Z7624">
        <v>2056</v>
      </c>
      <c r="AA7624">
        <v>5</v>
      </c>
      <c r="AB7624">
        <v>4112</v>
      </c>
      <c r="AC7624">
        <f>Table1_1[[#This Row],[Price]]*Table1_1[[#This Row],[Quantity]]</f>
        <v>10280</v>
      </c>
    </row>
    <row r="7625" spans="1:29" x14ac:dyDescent="0.3">
      <c r="A7625" t="s">
        <v>28</v>
      </c>
      <c r="B7625" t="s">
        <v>29</v>
      </c>
      <c r="C7625" t="s">
        <v>91</v>
      </c>
      <c r="D7625" t="s">
        <v>149</v>
      </c>
      <c r="E7625" t="s">
        <v>56</v>
      </c>
      <c r="F7625" t="s">
        <v>135</v>
      </c>
      <c r="G7625">
        <v>20</v>
      </c>
      <c r="H7625">
        <v>422014</v>
      </c>
      <c r="I7625" t="s">
        <v>34</v>
      </c>
      <c r="J7625" s="3">
        <v>44854</v>
      </c>
      <c r="K7625">
        <v>1100</v>
      </c>
      <c r="L7625" t="s">
        <v>30199</v>
      </c>
      <c r="M7625" t="s">
        <v>591</v>
      </c>
      <c r="N7625" t="s">
        <v>30200</v>
      </c>
      <c r="O7625" t="s">
        <v>30201</v>
      </c>
      <c r="P7625" t="s">
        <v>51</v>
      </c>
      <c r="Q7625">
        <v>16</v>
      </c>
      <c r="R7625" t="s">
        <v>40</v>
      </c>
      <c r="S7625" t="s">
        <v>79</v>
      </c>
      <c r="T7625">
        <v>59618</v>
      </c>
      <c r="U7625" s="1">
        <v>45295</v>
      </c>
      <c r="V7625" t="s">
        <v>111</v>
      </c>
      <c r="W7625">
        <v>736138</v>
      </c>
      <c r="X7625" t="s">
        <v>30202</v>
      </c>
      <c r="Y7625">
        <v>576</v>
      </c>
      <c r="Z7625">
        <v>2360</v>
      </c>
      <c r="AA7625">
        <v>1</v>
      </c>
      <c r="AB7625">
        <v>944</v>
      </c>
      <c r="AC7625">
        <f>Table1_1[[#This Row],[Price]]*Table1_1[[#This Row],[Quantity]]</f>
        <v>2360</v>
      </c>
    </row>
    <row r="7626" spans="1:29" x14ac:dyDescent="0.3">
      <c r="A7626" t="s">
        <v>28</v>
      </c>
      <c r="B7626" t="s">
        <v>29</v>
      </c>
      <c r="C7626" t="s">
        <v>91</v>
      </c>
      <c r="D7626" t="s">
        <v>611</v>
      </c>
      <c r="E7626" t="s">
        <v>56</v>
      </c>
      <c r="F7626" t="s">
        <v>135</v>
      </c>
      <c r="G7626">
        <v>56</v>
      </c>
      <c r="H7626">
        <v>421372</v>
      </c>
      <c r="I7626" t="s">
        <v>34</v>
      </c>
      <c r="J7626" s="3">
        <v>44286</v>
      </c>
      <c r="K7626">
        <v>1000</v>
      </c>
      <c r="L7626" t="s">
        <v>30203</v>
      </c>
      <c r="M7626" t="s">
        <v>239</v>
      </c>
      <c r="N7626" t="s">
        <v>30204</v>
      </c>
      <c r="O7626" t="s">
        <v>30205</v>
      </c>
      <c r="P7626" t="s">
        <v>51</v>
      </c>
      <c r="Q7626">
        <v>15</v>
      </c>
      <c r="R7626" t="s">
        <v>40</v>
      </c>
      <c r="S7626" t="s">
        <v>63</v>
      </c>
      <c r="T7626">
        <v>71121</v>
      </c>
      <c r="U7626" s="1">
        <v>45379</v>
      </c>
      <c r="V7626" t="s">
        <v>72</v>
      </c>
      <c r="W7626">
        <v>385725</v>
      </c>
      <c r="X7626" t="s">
        <v>30206</v>
      </c>
      <c r="Y7626">
        <v>622</v>
      </c>
      <c r="Z7626">
        <v>1823</v>
      </c>
      <c r="AA7626">
        <v>3</v>
      </c>
      <c r="AB7626">
        <v>2187.6</v>
      </c>
      <c r="AC7626">
        <f>Table1_1[[#This Row],[Price]]*Table1_1[[#This Row],[Quantity]]</f>
        <v>5469</v>
      </c>
    </row>
    <row r="7627" spans="1:29" x14ac:dyDescent="0.3">
      <c r="A7627" t="s">
        <v>28</v>
      </c>
      <c r="B7627" t="s">
        <v>29</v>
      </c>
      <c r="C7627" t="s">
        <v>30</v>
      </c>
      <c r="D7627" t="s">
        <v>82</v>
      </c>
      <c r="E7627" t="s">
        <v>46</v>
      </c>
      <c r="F7627" t="s">
        <v>135</v>
      </c>
      <c r="G7627">
        <v>84</v>
      </c>
      <c r="H7627">
        <v>411684</v>
      </c>
      <c r="I7627" t="s">
        <v>58</v>
      </c>
      <c r="J7627" s="3">
        <v>45083</v>
      </c>
      <c r="K7627">
        <v>1000</v>
      </c>
      <c r="L7627" t="s">
        <v>30207</v>
      </c>
      <c r="M7627" t="s">
        <v>591</v>
      </c>
      <c r="N7627" t="s">
        <v>30208</v>
      </c>
      <c r="O7627" t="s">
        <v>30209</v>
      </c>
      <c r="P7627" t="s">
        <v>71</v>
      </c>
      <c r="Q7627">
        <v>3</v>
      </c>
      <c r="R7627" t="s">
        <v>88</v>
      </c>
      <c r="S7627" t="s">
        <v>79</v>
      </c>
      <c r="T7627">
        <v>17347</v>
      </c>
      <c r="U7627" s="1">
        <v>45609</v>
      </c>
      <c r="V7627" t="s">
        <v>42</v>
      </c>
      <c r="W7627">
        <v>109307</v>
      </c>
      <c r="X7627" t="s">
        <v>30210</v>
      </c>
      <c r="Y7627">
        <v>455</v>
      </c>
      <c r="Z7627">
        <v>520</v>
      </c>
      <c r="AA7627">
        <v>1</v>
      </c>
      <c r="AB7627">
        <v>208</v>
      </c>
      <c r="AC7627">
        <f>Table1_1[[#This Row],[Price]]*Table1_1[[#This Row],[Quantity]]</f>
        <v>520</v>
      </c>
    </row>
    <row r="7628" spans="1:29" x14ac:dyDescent="0.3">
      <c r="A7628" t="s">
        <v>28</v>
      </c>
      <c r="B7628" t="s">
        <v>29</v>
      </c>
      <c r="C7628" t="s">
        <v>54</v>
      </c>
      <c r="D7628" t="s">
        <v>621</v>
      </c>
      <c r="E7628" t="s">
        <v>46</v>
      </c>
      <c r="F7628" t="s">
        <v>135</v>
      </c>
      <c r="G7628">
        <v>98</v>
      </c>
      <c r="H7628">
        <v>422175</v>
      </c>
      <c r="I7628" t="s">
        <v>34</v>
      </c>
      <c r="J7628" s="3">
        <v>44367</v>
      </c>
      <c r="K7628">
        <v>1300</v>
      </c>
      <c r="L7628" t="s">
        <v>30211</v>
      </c>
      <c r="M7628" t="s">
        <v>282</v>
      </c>
      <c r="N7628" t="s">
        <v>30212</v>
      </c>
      <c r="O7628" t="s">
        <v>30213</v>
      </c>
      <c r="P7628" t="s">
        <v>39</v>
      </c>
      <c r="Q7628">
        <v>15</v>
      </c>
      <c r="R7628" t="s">
        <v>40</v>
      </c>
      <c r="S7628" t="s">
        <v>118</v>
      </c>
      <c r="T7628">
        <v>40944</v>
      </c>
      <c r="U7628" s="1">
        <v>45572</v>
      </c>
      <c r="V7628" t="s">
        <v>155</v>
      </c>
      <c r="W7628">
        <v>771643</v>
      </c>
      <c r="X7628" t="s">
        <v>14271</v>
      </c>
      <c r="Y7628">
        <v>550</v>
      </c>
      <c r="Z7628">
        <v>2874</v>
      </c>
      <c r="AA7628">
        <v>4</v>
      </c>
      <c r="AB7628">
        <v>4598.4000000000015</v>
      </c>
      <c r="AC7628">
        <f>Table1_1[[#This Row],[Price]]*Table1_1[[#This Row],[Quantity]]</f>
        <v>11496</v>
      </c>
    </row>
    <row r="7629" spans="1:29" x14ac:dyDescent="0.3">
      <c r="A7629" t="s">
        <v>28</v>
      </c>
      <c r="B7629" t="s">
        <v>29</v>
      </c>
      <c r="C7629" t="s">
        <v>148</v>
      </c>
      <c r="D7629" t="s">
        <v>98</v>
      </c>
      <c r="E7629" t="s">
        <v>32</v>
      </c>
      <c r="F7629" t="s">
        <v>150</v>
      </c>
      <c r="G7629">
        <v>4</v>
      </c>
      <c r="H7629">
        <v>425517</v>
      </c>
      <c r="I7629" t="s">
        <v>34</v>
      </c>
      <c r="J7629" s="3">
        <v>44676</v>
      </c>
      <c r="K7629">
        <v>1100</v>
      </c>
      <c r="L7629" t="s">
        <v>30214</v>
      </c>
      <c r="M7629" t="s">
        <v>1030</v>
      </c>
      <c r="N7629" t="s">
        <v>30215</v>
      </c>
      <c r="O7629" t="s">
        <v>30216</v>
      </c>
      <c r="P7629" t="s">
        <v>87</v>
      </c>
      <c r="Q7629">
        <v>20</v>
      </c>
      <c r="R7629" t="s">
        <v>88</v>
      </c>
      <c r="S7629" t="s">
        <v>63</v>
      </c>
      <c r="T7629">
        <v>93264</v>
      </c>
      <c r="U7629" s="1">
        <v>45491</v>
      </c>
      <c r="V7629" t="s">
        <v>126</v>
      </c>
      <c r="W7629">
        <v>649146</v>
      </c>
      <c r="X7629" t="s">
        <v>30217</v>
      </c>
      <c r="Y7629">
        <v>248</v>
      </c>
      <c r="Z7629">
        <v>934</v>
      </c>
      <c r="AA7629">
        <v>8</v>
      </c>
      <c r="AB7629">
        <v>2988.8</v>
      </c>
      <c r="AC7629">
        <f>Table1_1[[#This Row],[Price]]*Table1_1[[#This Row],[Quantity]]</f>
        <v>7472</v>
      </c>
    </row>
    <row r="7630" spans="1:29" x14ac:dyDescent="0.3">
      <c r="A7630" t="s">
        <v>28</v>
      </c>
      <c r="B7630" t="s">
        <v>29</v>
      </c>
      <c r="C7630" t="s">
        <v>157</v>
      </c>
      <c r="D7630" t="s">
        <v>149</v>
      </c>
      <c r="E7630" t="s">
        <v>56</v>
      </c>
      <c r="F7630" t="s">
        <v>57</v>
      </c>
      <c r="G7630">
        <v>1</v>
      </c>
      <c r="H7630">
        <v>415400</v>
      </c>
      <c r="I7630" t="s">
        <v>34</v>
      </c>
      <c r="J7630" s="3">
        <v>44924</v>
      </c>
      <c r="K7630">
        <v>950</v>
      </c>
      <c r="L7630" t="s">
        <v>30218</v>
      </c>
      <c r="M7630" t="s">
        <v>542</v>
      </c>
      <c r="N7630" t="s">
        <v>30219</v>
      </c>
      <c r="O7630" t="s">
        <v>30220</v>
      </c>
      <c r="P7630" t="s">
        <v>71</v>
      </c>
      <c r="Q7630">
        <v>17</v>
      </c>
      <c r="R7630" t="s">
        <v>40</v>
      </c>
      <c r="S7630" t="s">
        <v>118</v>
      </c>
      <c r="T7630">
        <v>90642</v>
      </c>
      <c r="U7630" s="1">
        <v>45405</v>
      </c>
      <c r="V7630" t="s">
        <v>80</v>
      </c>
      <c r="W7630">
        <v>438687</v>
      </c>
      <c r="X7630" t="s">
        <v>311</v>
      </c>
      <c r="Y7630">
        <v>317</v>
      </c>
      <c r="Z7630">
        <v>834</v>
      </c>
      <c r="AA7630">
        <v>7</v>
      </c>
      <c r="AB7630">
        <v>2335.2000000000003</v>
      </c>
      <c r="AC7630">
        <f>Table1_1[[#This Row],[Price]]*Table1_1[[#This Row],[Quantity]]</f>
        <v>5838</v>
      </c>
    </row>
    <row r="7631" spans="1:29" x14ac:dyDescent="0.3">
      <c r="A7631" t="s">
        <v>28</v>
      </c>
      <c r="B7631" t="s">
        <v>29</v>
      </c>
      <c r="C7631" t="s">
        <v>54</v>
      </c>
      <c r="D7631" t="s">
        <v>317</v>
      </c>
      <c r="E7631" t="s">
        <v>32</v>
      </c>
      <c r="F7631" t="s">
        <v>135</v>
      </c>
      <c r="G7631">
        <v>37</v>
      </c>
      <c r="H7631">
        <v>431698</v>
      </c>
      <c r="I7631" t="s">
        <v>58</v>
      </c>
      <c r="J7631" s="3">
        <v>45533</v>
      </c>
      <c r="K7631">
        <v>1200</v>
      </c>
      <c r="L7631" t="s">
        <v>15453</v>
      </c>
      <c r="M7631" t="s">
        <v>152</v>
      </c>
      <c r="N7631" t="s">
        <v>30221</v>
      </c>
      <c r="O7631" t="s">
        <v>30222</v>
      </c>
      <c r="P7631" t="s">
        <v>51</v>
      </c>
      <c r="Q7631">
        <v>17</v>
      </c>
      <c r="R7631" t="s">
        <v>88</v>
      </c>
      <c r="S7631" t="s">
        <v>118</v>
      </c>
      <c r="T7631">
        <v>25074</v>
      </c>
      <c r="U7631" s="1">
        <v>45485</v>
      </c>
      <c r="V7631" t="s">
        <v>126</v>
      </c>
      <c r="W7631">
        <v>638208</v>
      </c>
      <c r="X7631" t="s">
        <v>30223</v>
      </c>
      <c r="Y7631">
        <v>592</v>
      </c>
      <c r="Z7631">
        <v>2233</v>
      </c>
      <c r="AA7631">
        <v>5</v>
      </c>
      <c r="AB7631">
        <v>4466</v>
      </c>
      <c r="AC7631">
        <f>Table1_1[[#This Row],[Price]]*Table1_1[[#This Row],[Quantity]]</f>
        <v>11165</v>
      </c>
    </row>
    <row r="7632" spans="1:29" x14ac:dyDescent="0.3">
      <c r="A7632" t="s">
        <v>28</v>
      </c>
      <c r="B7632" t="s">
        <v>29</v>
      </c>
      <c r="C7632" t="s">
        <v>66</v>
      </c>
      <c r="D7632" t="s">
        <v>45</v>
      </c>
      <c r="E7632" t="s">
        <v>46</v>
      </c>
      <c r="F7632" t="s">
        <v>33</v>
      </c>
      <c r="G7632">
        <v>40</v>
      </c>
      <c r="H7632">
        <v>409943</v>
      </c>
      <c r="I7632" t="s">
        <v>34</v>
      </c>
      <c r="J7632" s="3">
        <v>45467</v>
      </c>
      <c r="K7632">
        <v>1100</v>
      </c>
      <c r="L7632" t="s">
        <v>29994</v>
      </c>
      <c r="M7632" t="s">
        <v>256</v>
      </c>
      <c r="N7632" t="s">
        <v>30224</v>
      </c>
      <c r="O7632" t="s">
        <v>30225</v>
      </c>
      <c r="P7632" t="s">
        <v>87</v>
      </c>
      <c r="Q7632">
        <v>16</v>
      </c>
      <c r="R7632" t="s">
        <v>88</v>
      </c>
      <c r="S7632" t="s">
        <v>41</v>
      </c>
      <c r="T7632">
        <v>58765</v>
      </c>
      <c r="U7632" s="1">
        <v>45622</v>
      </c>
      <c r="V7632" t="s">
        <v>42</v>
      </c>
      <c r="W7632">
        <v>267750</v>
      </c>
      <c r="X7632" t="s">
        <v>30226</v>
      </c>
      <c r="Y7632">
        <v>633</v>
      </c>
      <c r="Z7632">
        <v>1851</v>
      </c>
      <c r="AA7632">
        <v>1</v>
      </c>
      <c r="AB7632">
        <v>740.40000000000009</v>
      </c>
      <c r="AC7632">
        <f>Table1_1[[#This Row],[Price]]*Table1_1[[#This Row],[Quantity]]</f>
        <v>1851</v>
      </c>
    </row>
    <row r="7633" spans="1:29" x14ac:dyDescent="0.3">
      <c r="A7633" t="s">
        <v>28</v>
      </c>
      <c r="B7633" t="s">
        <v>29</v>
      </c>
      <c r="C7633" t="s">
        <v>30</v>
      </c>
      <c r="D7633" t="s">
        <v>163</v>
      </c>
      <c r="E7633" t="s">
        <v>46</v>
      </c>
      <c r="F7633" t="s">
        <v>57</v>
      </c>
      <c r="G7633">
        <v>48</v>
      </c>
      <c r="H7633">
        <v>437417</v>
      </c>
      <c r="I7633" t="s">
        <v>34</v>
      </c>
      <c r="J7633" s="3">
        <v>45257</v>
      </c>
      <c r="K7633">
        <v>1400</v>
      </c>
      <c r="L7633" t="s">
        <v>30227</v>
      </c>
      <c r="M7633" t="s">
        <v>1291</v>
      </c>
      <c r="N7633" t="s">
        <v>30228</v>
      </c>
      <c r="O7633" t="s">
        <v>30229</v>
      </c>
      <c r="P7633" t="s">
        <v>71</v>
      </c>
      <c r="Q7633">
        <v>10</v>
      </c>
      <c r="R7633" t="s">
        <v>88</v>
      </c>
      <c r="S7633" t="s">
        <v>63</v>
      </c>
      <c r="T7633">
        <v>83488</v>
      </c>
      <c r="U7633" s="1">
        <v>45474</v>
      </c>
      <c r="V7633" t="s">
        <v>126</v>
      </c>
      <c r="W7633">
        <v>999674</v>
      </c>
      <c r="X7633" t="s">
        <v>30230</v>
      </c>
      <c r="Y7633">
        <v>687</v>
      </c>
      <c r="Z7633">
        <v>1479</v>
      </c>
      <c r="AA7633">
        <v>1</v>
      </c>
      <c r="AB7633">
        <v>591.6</v>
      </c>
      <c r="AC7633">
        <f>Table1_1[[#This Row],[Price]]*Table1_1[[#This Row],[Quantity]]</f>
        <v>1479</v>
      </c>
    </row>
    <row r="7634" spans="1:29" x14ac:dyDescent="0.3">
      <c r="A7634" t="s">
        <v>28</v>
      </c>
      <c r="B7634" t="s">
        <v>29</v>
      </c>
      <c r="C7634" t="s">
        <v>193</v>
      </c>
      <c r="D7634" t="s">
        <v>621</v>
      </c>
      <c r="E7634" t="s">
        <v>46</v>
      </c>
      <c r="F7634" t="s">
        <v>355</v>
      </c>
      <c r="G7634">
        <v>51</v>
      </c>
      <c r="H7634">
        <v>427835</v>
      </c>
      <c r="I7634" t="s">
        <v>34</v>
      </c>
      <c r="J7634" s="3">
        <v>44716</v>
      </c>
      <c r="K7634">
        <v>1400</v>
      </c>
      <c r="L7634" t="s">
        <v>4158</v>
      </c>
      <c r="M7634" t="s">
        <v>1147</v>
      </c>
      <c r="N7634" t="s">
        <v>30231</v>
      </c>
      <c r="O7634" t="s">
        <v>30232</v>
      </c>
      <c r="P7634" t="s">
        <v>71</v>
      </c>
      <c r="Q7634">
        <v>14</v>
      </c>
      <c r="R7634" t="s">
        <v>40</v>
      </c>
      <c r="S7634" t="s">
        <v>63</v>
      </c>
      <c r="T7634">
        <v>76584</v>
      </c>
      <c r="U7634" s="1">
        <v>45374</v>
      </c>
      <c r="V7634" t="s">
        <v>72</v>
      </c>
      <c r="W7634">
        <v>707517</v>
      </c>
      <c r="X7634" t="s">
        <v>30233</v>
      </c>
      <c r="Y7634">
        <v>392</v>
      </c>
      <c r="Z7634">
        <v>1124</v>
      </c>
      <c r="AA7634">
        <v>8</v>
      </c>
      <c r="AB7634">
        <v>3596.8</v>
      </c>
      <c r="AC7634">
        <f>Table1_1[[#This Row],[Price]]*Table1_1[[#This Row],[Quantity]]</f>
        <v>8992</v>
      </c>
    </row>
    <row r="7635" spans="1:29" x14ac:dyDescent="0.3">
      <c r="A7635" t="s">
        <v>28</v>
      </c>
      <c r="B7635" t="s">
        <v>29</v>
      </c>
      <c r="C7635" t="s">
        <v>66</v>
      </c>
      <c r="D7635" t="s">
        <v>364</v>
      </c>
      <c r="E7635" t="s">
        <v>56</v>
      </c>
      <c r="F7635" t="s">
        <v>57</v>
      </c>
      <c r="G7635">
        <v>51</v>
      </c>
      <c r="H7635">
        <v>405650</v>
      </c>
      <c r="I7635" t="s">
        <v>58</v>
      </c>
      <c r="J7635" s="3">
        <v>44570</v>
      </c>
      <c r="K7635">
        <v>1000</v>
      </c>
      <c r="L7635" t="s">
        <v>30234</v>
      </c>
      <c r="M7635" t="s">
        <v>1048</v>
      </c>
      <c r="N7635" t="s">
        <v>30235</v>
      </c>
      <c r="O7635" t="s">
        <v>30236</v>
      </c>
      <c r="P7635" t="s">
        <v>39</v>
      </c>
      <c r="Q7635">
        <v>13</v>
      </c>
      <c r="R7635" t="s">
        <v>40</v>
      </c>
      <c r="S7635" t="s">
        <v>63</v>
      </c>
      <c r="T7635">
        <v>86566</v>
      </c>
      <c r="U7635" s="1">
        <v>45568</v>
      </c>
      <c r="V7635" t="s">
        <v>155</v>
      </c>
      <c r="W7635">
        <v>983698</v>
      </c>
      <c r="X7635" t="s">
        <v>30237</v>
      </c>
      <c r="Y7635">
        <v>235</v>
      </c>
      <c r="Z7635">
        <v>1686</v>
      </c>
      <c r="AA7635">
        <v>7</v>
      </c>
      <c r="AB7635">
        <v>4720.8</v>
      </c>
      <c r="AC7635">
        <f>Table1_1[[#This Row],[Price]]*Table1_1[[#This Row],[Quantity]]</f>
        <v>11802</v>
      </c>
    </row>
    <row r="7636" spans="1:29" x14ac:dyDescent="0.3">
      <c r="A7636" t="s">
        <v>28</v>
      </c>
      <c r="B7636" t="s">
        <v>29</v>
      </c>
      <c r="C7636" t="s">
        <v>54</v>
      </c>
      <c r="D7636" t="s">
        <v>338</v>
      </c>
      <c r="E7636" t="s">
        <v>46</v>
      </c>
      <c r="F7636" t="s">
        <v>83</v>
      </c>
      <c r="G7636">
        <v>25</v>
      </c>
      <c r="H7636">
        <v>423655</v>
      </c>
      <c r="I7636" t="s">
        <v>58</v>
      </c>
      <c r="J7636" s="3">
        <v>44783</v>
      </c>
      <c r="K7636">
        <v>1000</v>
      </c>
      <c r="L7636" t="s">
        <v>30238</v>
      </c>
      <c r="M7636" t="s">
        <v>2124</v>
      </c>
      <c r="N7636" t="s">
        <v>30239</v>
      </c>
      <c r="O7636" t="s">
        <v>30240</v>
      </c>
      <c r="P7636" t="s">
        <v>71</v>
      </c>
      <c r="Q7636">
        <v>18</v>
      </c>
      <c r="R7636" t="s">
        <v>40</v>
      </c>
      <c r="S7636" t="s">
        <v>41</v>
      </c>
      <c r="T7636">
        <v>54470</v>
      </c>
      <c r="U7636" s="1">
        <v>45462</v>
      </c>
      <c r="V7636" t="s">
        <v>52</v>
      </c>
      <c r="W7636">
        <v>280448</v>
      </c>
      <c r="X7636" t="s">
        <v>30241</v>
      </c>
      <c r="Y7636">
        <v>703</v>
      </c>
      <c r="Z7636">
        <v>536</v>
      </c>
      <c r="AA7636">
        <v>2</v>
      </c>
      <c r="AB7636">
        <v>428.8</v>
      </c>
      <c r="AC7636">
        <f>Table1_1[[#This Row],[Price]]*Table1_1[[#This Row],[Quantity]]</f>
        <v>1072</v>
      </c>
    </row>
    <row r="7637" spans="1:29" x14ac:dyDescent="0.3">
      <c r="A7637" t="s">
        <v>28</v>
      </c>
      <c r="B7637" t="s">
        <v>29</v>
      </c>
      <c r="C7637" t="s">
        <v>157</v>
      </c>
      <c r="D7637" t="s">
        <v>637</v>
      </c>
      <c r="E7637" t="s">
        <v>46</v>
      </c>
      <c r="F7637" t="s">
        <v>150</v>
      </c>
      <c r="G7637">
        <v>38</v>
      </c>
      <c r="H7637">
        <v>423801</v>
      </c>
      <c r="I7637" t="s">
        <v>58</v>
      </c>
      <c r="J7637" s="3">
        <v>44034</v>
      </c>
      <c r="K7637">
        <v>1100</v>
      </c>
      <c r="L7637" t="s">
        <v>30242</v>
      </c>
      <c r="M7637" t="s">
        <v>1409</v>
      </c>
      <c r="N7637" t="s">
        <v>30243</v>
      </c>
      <c r="O7637" t="s">
        <v>30244</v>
      </c>
      <c r="P7637" t="s">
        <v>71</v>
      </c>
      <c r="Q7637">
        <v>19</v>
      </c>
      <c r="R7637" t="s">
        <v>88</v>
      </c>
      <c r="S7637" t="s">
        <v>79</v>
      </c>
      <c r="T7637">
        <v>32503</v>
      </c>
      <c r="U7637" s="1">
        <v>45402</v>
      </c>
      <c r="V7637" t="s">
        <v>80</v>
      </c>
      <c r="W7637">
        <v>532417</v>
      </c>
      <c r="X7637" t="s">
        <v>30245</v>
      </c>
      <c r="Y7637">
        <v>335</v>
      </c>
      <c r="Z7637">
        <v>1257</v>
      </c>
      <c r="AA7637">
        <v>3</v>
      </c>
      <c r="AB7637">
        <v>1508.4</v>
      </c>
      <c r="AC7637">
        <f>Table1_1[[#This Row],[Price]]*Table1_1[[#This Row],[Quantity]]</f>
        <v>3771</v>
      </c>
    </row>
    <row r="7638" spans="1:29" x14ac:dyDescent="0.3">
      <c r="A7638" t="s">
        <v>28</v>
      </c>
      <c r="B7638" t="s">
        <v>29</v>
      </c>
      <c r="C7638" t="s">
        <v>66</v>
      </c>
      <c r="D7638" t="s">
        <v>380</v>
      </c>
      <c r="E7638" t="s">
        <v>32</v>
      </c>
      <c r="F7638" t="s">
        <v>106</v>
      </c>
      <c r="G7638">
        <v>69</v>
      </c>
      <c r="H7638">
        <v>402756</v>
      </c>
      <c r="I7638" t="s">
        <v>58</v>
      </c>
      <c r="J7638" s="3">
        <v>45622</v>
      </c>
      <c r="K7638">
        <v>800</v>
      </c>
      <c r="L7638" t="s">
        <v>21018</v>
      </c>
      <c r="M7638" t="s">
        <v>222</v>
      </c>
      <c r="N7638" t="s">
        <v>30246</v>
      </c>
      <c r="O7638" t="s">
        <v>30247</v>
      </c>
      <c r="P7638" t="s">
        <v>71</v>
      </c>
      <c r="Q7638">
        <v>15</v>
      </c>
      <c r="R7638" t="s">
        <v>88</v>
      </c>
      <c r="S7638" t="s">
        <v>118</v>
      </c>
      <c r="T7638">
        <v>13001</v>
      </c>
      <c r="U7638" s="1">
        <v>45519</v>
      </c>
      <c r="V7638" t="s">
        <v>64</v>
      </c>
      <c r="W7638">
        <v>172581</v>
      </c>
      <c r="X7638" t="s">
        <v>30248</v>
      </c>
      <c r="Y7638">
        <v>600</v>
      </c>
      <c r="Z7638">
        <v>2898</v>
      </c>
      <c r="AA7638">
        <v>1</v>
      </c>
      <c r="AB7638">
        <v>1159.2</v>
      </c>
      <c r="AC7638">
        <f>Table1_1[[#This Row],[Price]]*Table1_1[[#This Row],[Quantity]]</f>
        <v>2898</v>
      </c>
    </row>
    <row r="7639" spans="1:29" x14ac:dyDescent="0.3">
      <c r="A7639" t="s">
        <v>28</v>
      </c>
      <c r="B7639" t="s">
        <v>29</v>
      </c>
      <c r="C7639" t="s">
        <v>44</v>
      </c>
      <c r="D7639" t="s">
        <v>45</v>
      </c>
      <c r="E7639" t="s">
        <v>56</v>
      </c>
      <c r="F7639" t="s">
        <v>83</v>
      </c>
      <c r="G7639">
        <v>27</v>
      </c>
      <c r="H7639">
        <v>436456</v>
      </c>
      <c r="I7639" t="s">
        <v>34</v>
      </c>
      <c r="J7639" s="3">
        <v>45065</v>
      </c>
      <c r="K7639">
        <v>1100</v>
      </c>
      <c r="L7639" t="s">
        <v>30249</v>
      </c>
      <c r="M7639" t="s">
        <v>1253</v>
      </c>
      <c r="N7639" t="s">
        <v>30250</v>
      </c>
      <c r="O7639" t="s">
        <v>30251</v>
      </c>
      <c r="P7639" t="s">
        <v>51</v>
      </c>
      <c r="Q7639">
        <v>3</v>
      </c>
      <c r="R7639" t="s">
        <v>88</v>
      </c>
      <c r="S7639" t="s">
        <v>63</v>
      </c>
      <c r="T7639">
        <v>36076</v>
      </c>
      <c r="U7639" s="1">
        <v>45624</v>
      </c>
      <c r="V7639" t="s">
        <v>42</v>
      </c>
      <c r="W7639">
        <v>698883</v>
      </c>
      <c r="X7639" t="s">
        <v>30252</v>
      </c>
      <c r="Y7639">
        <v>663</v>
      </c>
      <c r="Z7639">
        <v>1123</v>
      </c>
      <c r="AA7639">
        <v>1</v>
      </c>
      <c r="AB7639">
        <v>449.20000000000005</v>
      </c>
      <c r="AC7639">
        <f>Table1_1[[#This Row],[Price]]*Table1_1[[#This Row],[Quantity]]</f>
        <v>1123</v>
      </c>
    </row>
    <row r="7640" spans="1:29" x14ac:dyDescent="0.3">
      <c r="A7640" t="s">
        <v>28</v>
      </c>
      <c r="B7640" t="s">
        <v>29</v>
      </c>
      <c r="C7640" t="s">
        <v>91</v>
      </c>
      <c r="D7640" t="s">
        <v>98</v>
      </c>
      <c r="E7640" t="s">
        <v>32</v>
      </c>
      <c r="F7640" t="s">
        <v>355</v>
      </c>
      <c r="G7640">
        <v>63</v>
      </c>
      <c r="H7640">
        <v>425870</v>
      </c>
      <c r="I7640" t="s">
        <v>58</v>
      </c>
      <c r="J7640" s="3">
        <v>45469</v>
      </c>
      <c r="K7640">
        <v>1400</v>
      </c>
      <c r="L7640" t="s">
        <v>30253</v>
      </c>
      <c r="M7640" t="s">
        <v>605</v>
      </c>
      <c r="N7640" t="s">
        <v>30254</v>
      </c>
      <c r="O7640" t="s">
        <v>30255</v>
      </c>
      <c r="P7640" t="s">
        <v>51</v>
      </c>
      <c r="Q7640">
        <v>3</v>
      </c>
      <c r="R7640" t="s">
        <v>40</v>
      </c>
      <c r="S7640" t="s">
        <v>63</v>
      </c>
      <c r="T7640">
        <v>23318</v>
      </c>
      <c r="U7640" s="1">
        <v>45379</v>
      </c>
      <c r="V7640" t="s">
        <v>72</v>
      </c>
      <c r="W7640">
        <v>350389</v>
      </c>
      <c r="X7640" t="s">
        <v>30256</v>
      </c>
      <c r="Y7640">
        <v>633</v>
      </c>
      <c r="Z7640">
        <v>2367</v>
      </c>
      <c r="AA7640">
        <v>4</v>
      </c>
      <c r="AB7640">
        <v>3787.2000000000003</v>
      </c>
      <c r="AC7640">
        <f>Table1_1[[#This Row],[Price]]*Table1_1[[#This Row],[Quantity]]</f>
        <v>9468</v>
      </c>
    </row>
    <row r="7641" spans="1:29" x14ac:dyDescent="0.3">
      <c r="A7641" t="s">
        <v>28</v>
      </c>
      <c r="B7641" t="s">
        <v>29</v>
      </c>
      <c r="C7641" t="s">
        <v>66</v>
      </c>
      <c r="D7641" t="s">
        <v>182</v>
      </c>
      <c r="E7641" t="s">
        <v>32</v>
      </c>
      <c r="F7641" t="s">
        <v>135</v>
      </c>
      <c r="G7641">
        <v>70</v>
      </c>
      <c r="H7641">
        <v>408258</v>
      </c>
      <c r="I7641" t="s">
        <v>58</v>
      </c>
      <c r="J7641" s="3">
        <v>44803</v>
      </c>
      <c r="K7641">
        <v>800</v>
      </c>
      <c r="L7641" t="s">
        <v>30258</v>
      </c>
      <c r="M7641" t="s">
        <v>222</v>
      </c>
      <c r="N7641" t="s">
        <v>30259</v>
      </c>
      <c r="O7641">
        <v>6858870251</v>
      </c>
      <c r="P7641" t="s">
        <v>39</v>
      </c>
      <c r="Q7641">
        <v>8</v>
      </c>
      <c r="R7641" t="s">
        <v>88</v>
      </c>
      <c r="S7641" t="s">
        <v>118</v>
      </c>
      <c r="T7641">
        <v>47869</v>
      </c>
      <c r="U7641" s="1">
        <v>45554</v>
      </c>
      <c r="V7641" t="s">
        <v>180</v>
      </c>
      <c r="W7641">
        <v>188966</v>
      </c>
      <c r="X7641" t="s">
        <v>30260</v>
      </c>
      <c r="Y7641">
        <v>646</v>
      </c>
      <c r="Z7641">
        <v>1589</v>
      </c>
      <c r="AA7641">
        <v>8</v>
      </c>
      <c r="AB7641">
        <v>5084.8</v>
      </c>
      <c r="AC7641">
        <f>Table1_1[[#This Row],[Price]]*Table1_1[[#This Row],[Quantity]]</f>
        <v>12712</v>
      </c>
    </row>
    <row r="7642" spans="1:29" x14ac:dyDescent="0.3">
      <c r="A7642" t="s">
        <v>28</v>
      </c>
      <c r="B7642" t="s">
        <v>29</v>
      </c>
      <c r="C7642" t="s">
        <v>193</v>
      </c>
      <c r="D7642" t="s">
        <v>134</v>
      </c>
      <c r="E7642" t="s">
        <v>46</v>
      </c>
      <c r="F7642" t="s">
        <v>175</v>
      </c>
      <c r="G7642">
        <v>35</v>
      </c>
      <c r="H7642">
        <v>421481</v>
      </c>
      <c r="I7642" t="s">
        <v>58</v>
      </c>
      <c r="J7642" s="3">
        <v>45374</v>
      </c>
      <c r="K7642">
        <v>1300</v>
      </c>
      <c r="L7642" t="s">
        <v>30261</v>
      </c>
      <c r="M7642" t="s">
        <v>542</v>
      </c>
      <c r="N7642" t="s">
        <v>30262</v>
      </c>
      <c r="O7642" t="s">
        <v>30263</v>
      </c>
      <c r="P7642" t="s">
        <v>71</v>
      </c>
      <c r="Q7642">
        <v>15</v>
      </c>
      <c r="R7642" t="s">
        <v>88</v>
      </c>
      <c r="S7642" t="s">
        <v>118</v>
      </c>
      <c r="T7642">
        <v>20774</v>
      </c>
      <c r="U7642" s="1">
        <v>45402</v>
      </c>
      <c r="V7642" t="s">
        <v>80</v>
      </c>
      <c r="W7642">
        <v>832005</v>
      </c>
      <c r="X7642" t="s">
        <v>30264</v>
      </c>
      <c r="Y7642">
        <v>306</v>
      </c>
      <c r="Z7642">
        <v>1488</v>
      </c>
      <c r="AA7642">
        <v>5</v>
      </c>
      <c r="AB7642">
        <v>2976</v>
      </c>
      <c r="AC7642">
        <f>Table1_1[[#This Row],[Price]]*Table1_1[[#This Row],[Quantity]]</f>
        <v>7440</v>
      </c>
    </row>
    <row r="7643" spans="1:29" x14ac:dyDescent="0.3">
      <c r="A7643" t="s">
        <v>28</v>
      </c>
      <c r="B7643" t="s">
        <v>29</v>
      </c>
      <c r="C7643" t="s">
        <v>148</v>
      </c>
      <c r="D7643" t="s">
        <v>411</v>
      </c>
      <c r="E7643" t="s">
        <v>56</v>
      </c>
      <c r="F7643" t="s">
        <v>99</v>
      </c>
      <c r="G7643">
        <v>31</v>
      </c>
      <c r="H7643">
        <v>411061</v>
      </c>
      <c r="I7643" t="s">
        <v>34</v>
      </c>
      <c r="J7643" s="3">
        <v>44164</v>
      </c>
      <c r="K7643">
        <v>1300</v>
      </c>
      <c r="L7643" t="s">
        <v>8817</v>
      </c>
      <c r="M7643" t="s">
        <v>1488</v>
      </c>
      <c r="N7643" t="s">
        <v>30265</v>
      </c>
      <c r="O7643" t="s">
        <v>30266</v>
      </c>
      <c r="P7643" t="s">
        <v>51</v>
      </c>
      <c r="Q7643">
        <v>4</v>
      </c>
      <c r="R7643" t="s">
        <v>88</v>
      </c>
      <c r="S7643" t="s">
        <v>118</v>
      </c>
      <c r="T7643">
        <v>43269</v>
      </c>
      <c r="U7643" s="1">
        <v>45428</v>
      </c>
      <c r="V7643" t="s">
        <v>140</v>
      </c>
      <c r="W7643">
        <v>630414</v>
      </c>
      <c r="X7643" t="s">
        <v>30267</v>
      </c>
      <c r="Y7643">
        <v>837</v>
      </c>
      <c r="Z7643">
        <v>2786</v>
      </c>
      <c r="AA7643">
        <v>8</v>
      </c>
      <c r="AB7643">
        <v>8915.2000000000007</v>
      </c>
      <c r="AC7643">
        <f>Table1_1[[#This Row],[Price]]*Table1_1[[#This Row],[Quantity]]</f>
        <v>22288</v>
      </c>
    </row>
    <row r="7644" spans="1:29" x14ac:dyDescent="0.3">
      <c r="A7644" t="s">
        <v>28</v>
      </c>
      <c r="B7644" t="s">
        <v>29</v>
      </c>
      <c r="C7644" t="s">
        <v>157</v>
      </c>
      <c r="D7644" t="s">
        <v>267</v>
      </c>
      <c r="E7644" t="s">
        <v>56</v>
      </c>
      <c r="F7644" t="s">
        <v>33</v>
      </c>
      <c r="G7644">
        <v>96</v>
      </c>
      <c r="H7644">
        <v>426946</v>
      </c>
      <c r="I7644" t="s">
        <v>58</v>
      </c>
      <c r="J7644" s="3">
        <v>44359</v>
      </c>
      <c r="K7644">
        <v>1200</v>
      </c>
      <c r="L7644" t="s">
        <v>30268</v>
      </c>
      <c r="M7644" t="s">
        <v>736</v>
      </c>
      <c r="N7644" t="s">
        <v>30269</v>
      </c>
      <c r="O7644" t="s">
        <v>30270</v>
      </c>
      <c r="P7644" t="s">
        <v>51</v>
      </c>
      <c r="Q7644">
        <v>4</v>
      </c>
      <c r="R7644" t="s">
        <v>88</v>
      </c>
      <c r="S7644" t="s">
        <v>41</v>
      </c>
      <c r="T7644">
        <v>85272</v>
      </c>
      <c r="U7644" s="1">
        <v>45517</v>
      </c>
      <c r="V7644" t="s">
        <v>64</v>
      </c>
      <c r="W7644">
        <v>337083</v>
      </c>
      <c r="X7644" t="s">
        <v>30271</v>
      </c>
      <c r="Y7644">
        <v>534</v>
      </c>
      <c r="Z7644">
        <v>771</v>
      </c>
      <c r="AA7644">
        <v>1</v>
      </c>
      <c r="AB7644">
        <v>308.40000000000003</v>
      </c>
      <c r="AC7644">
        <f>Table1_1[[#This Row],[Price]]*Table1_1[[#This Row],[Quantity]]</f>
        <v>771</v>
      </c>
    </row>
    <row r="7645" spans="1:29" x14ac:dyDescent="0.3">
      <c r="A7645" t="s">
        <v>28</v>
      </c>
      <c r="B7645" t="s">
        <v>29</v>
      </c>
      <c r="C7645" t="s">
        <v>193</v>
      </c>
      <c r="D7645" t="s">
        <v>621</v>
      </c>
      <c r="E7645" t="s">
        <v>46</v>
      </c>
      <c r="F7645" t="s">
        <v>106</v>
      </c>
      <c r="G7645">
        <v>46</v>
      </c>
      <c r="H7645">
        <v>439627</v>
      </c>
      <c r="I7645" t="s">
        <v>58</v>
      </c>
      <c r="J7645" s="3">
        <v>44236</v>
      </c>
      <c r="K7645">
        <v>1100</v>
      </c>
      <c r="L7645" t="s">
        <v>30273</v>
      </c>
      <c r="M7645" t="s">
        <v>654</v>
      </c>
      <c r="N7645" t="s">
        <v>30274</v>
      </c>
      <c r="O7645" t="s">
        <v>30275</v>
      </c>
      <c r="P7645" t="s">
        <v>51</v>
      </c>
      <c r="Q7645">
        <v>18</v>
      </c>
      <c r="R7645" t="s">
        <v>88</v>
      </c>
      <c r="S7645" t="s">
        <v>63</v>
      </c>
      <c r="T7645">
        <v>98420</v>
      </c>
      <c r="U7645" s="1">
        <v>45494</v>
      </c>
      <c r="V7645" t="s">
        <v>126</v>
      </c>
      <c r="W7645">
        <v>784100</v>
      </c>
      <c r="X7645" t="s">
        <v>30276</v>
      </c>
      <c r="Y7645">
        <v>820</v>
      </c>
      <c r="Z7645">
        <v>2190</v>
      </c>
      <c r="AA7645">
        <v>3</v>
      </c>
      <c r="AB7645">
        <v>2628</v>
      </c>
      <c r="AC7645">
        <f>Table1_1[[#This Row],[Price]]*Table1_1[[#This Row],[Quantity]]</f>
        <v>6570</v>
      </c>
    </row>
    <row r="7646" spans="1:29" x14ac:dyDescent="0.3">
      <c r="A7646" t="s">
        <v>28</v>
      </c>
      <c r="B7646" t="s">
        <v>29</v>
      </c>
      <c r="C7646" t="s">
        <v>44</v>
      </c>
      <c r="D7646" t="s">
        <v>442</v>
      </c>
      <c r="E7646" t="s">
        <v>46</v>
      </c>
      <c r="F7646" t="s">
        <v>47</v>
      </c>
      <c r="G7646">
        <v>58</v>
      </c>
      <c r="H7646">
        <v>402207</v>
      </c>
      <c r="I7646" t="s">
        <v>34</v>
      </c>
      <c r="J7646" s="3">
        <v>45582</v>
      </c>
      <c r="K7646">
        <v>1300</v>
      </c>
      <c r="L7646" t="s">
        <v>30277</v>
      </c>
      <c r="M7646" t="s">
        <v>1212</v>
      </c>
      <c r="N7646" t="s">
        <v>30278</v>
      </c>
      <c r="O7646" t="s">
        <v>30279</v>
      </c>
      <c r="P7646" t="s">
        <v>39</v>
      </c>
      <c r="Q7646">
        <v>8</v>
      </c>
      <c r="R7646" t="s">
        <v>40</v>
      </c>
      <c r="S7646" t="s">
        <v>41</v>
      </c>
      <c r="T7646">
        <v>52168</v>
      </c>
      <c r="U7646" s="1">
        <v>45501</v>
      </c>
      <c r="V7646" t="s">
        <v>126</v>
      </c>
      <c r="W7646">
        <v>740112</v>
      </c>
      <c r="X7646" t="s">
        <v>30280</v>
      </c>
      <c r="Y7646">
        <v>271</v>
      </c>
      <c r="Z7646">
        <v>931</v>
      </c>
      <c r="AA7646">
        <v>4</v>
      </c>
      <c r="AB7646">
        <v>1489.6000000000001</v>
      </c>
      <c r="AC7646">
        <f>Table1_1[[#This Row],[Price]]*Table1_1[[#This Row],[Quantity]]</f>
        <v>3724</v>
      </c>
    </row>
    <row r="7647" spans="1:29" x14ac:dyDescent="0.3">
      <c r="A7647" t="s">
        <v>28</v>
      </c>
      <c r="B7647" t="s">
        <v>29</v>
      </c>
      <c r="C7647" t="s">
        <v>193</v>
      </c>
      <c r="D7647" t="s">
        <v>421</v>
      </c>
      <c r="E7647" t="s">
        <v>56</v>
      </c>
      <c r="F7647" t="s">
        <v>355</v>
      </c>
      <c r="G7647">
        <v>95</v>
      </c>
      <c r="H7647">
        <v>402415</v>
      </c>
      <c r="I7647" t="s">
        <v>58</v>
      </c>
      <c r="J7647" s="3">
        <v>45364</v>
      </c>
      <c r="K7647">
        <v>1200</v>
      </c>
      <c r="L7647" t="s">
        <v>30281</v>
      </c>
      <c r="M7647" t="s">
        <v>108</v>
      </c>
      <c r="N7647" t="s">
        <v>30282</v>
      </c>
      <c r="O7647" t="s">
        <v>30283</v>
      </c>
      <c r="P7647" t="s">
        <v>51</v>
      </c>
      <c r="Q7647">
        <v>16</v>
      </c>
      <c r="R7647" t="s">
        <v>40</v>
      </c>
      <c r="S7647" t="s">
        <v>79</v>
      </c>
      <c r="T7647">
        <v>59448</v>
      </c>
      <c r="U7647" s="1">
        <v>45332</v>
      </c>
      <c r="V7647" t="s">
        <v>119</v>
      </c>
      <c r="W7647">
        <v>443240</v>
      </c>
      <c r="X7647" t="s">
        <v>30284</v>
      </c>
      <c r="Y7647">
        <v>602</v>
      </c>
      <c r="Z7647">
        <v>1606</v>
      </c>
      <c r="AA7647">
        <v>1</v>
      </c>
      <c r="AB7647">
        <v>642.40000000000009</v>
      </c>
      <c r="AC7647">
        <f>Table1_1[[#This Row],[Price]]*Table1_1[[#This Row],[Quantity]]</f>
        <v>1606</v>
      </c>
    </row>
    <row r="7648" spans="1:29" x14ac:dyDescent="0.3">
      <c r="A7648" t="s">
        <v>28</v>
      </c>
      <c r="B7648" t="s">
        <v>29</v>
      </c>
      <c r="C7648" t="s">
        <v>157</v>
      </c>
      <c r="D7648" t="s">
        <v>227</v>
      </c>
      <c r="E7648" t="s">
        <v>46</v>
      </c>
      <c r="F7648" t="s">
        <v>106</v>
      </c>
      <c r="G7648">
        <v>38</v>
      </c>
      <c r="H7648">
        <v>422485</v>
      </c>
      <c r="I7648" t="s">
        <v>34</v>
      </c>
      <c r="J7648" s="3">
        <v>43964</v>
      </c>
      <c r="K7648">
        <v>1100</v>
      </c>
      <c r="L7648" t="s">
        <v>30286</v>
      </c>
      <c r="M7648" t="s">
        <v>843</v>
      </c>
      <c r="N7648" t="s">
        <v>30287</v>
      </c>
      <c r="O7648" t="s">
        <v>30288</v>
      </c>
      <c r="P7648" t="s">
        <v>87</v>
      </c>
      <c r="Q7648">
        <v>5</v>
      </c>
      <c r="R7648" t="s">
        <v>88</v>
      </c>
      <c r="S7648" t="s">
        <v>118</v>
      </c>
      <c r="T7648">
        <v>80933</v>
      </c>
      <c r="U7648" s="1">
        <v>45315</v>
      </c>
      <c r="V7648" t="s">
        <v>111</v>
      </c>
      <c r="W7648">
        <v>948925</v>
      </c>
      <c r="X7648" t="s">
        <v>30289</v>
      </c>
      <c r="Y7648">
        <v>605</v>
      </c>
      <c r="Z7648">
        <v>1909</v>
      </c>
      <c r="AA7648">
        <v>8</v>
      </c>
      <c r="AB7648">
        <v>6108.8</v>
      </c>
      <c r="AC7648">
        <f>Table1_1[[#This Row],[Price]]*Table1_1[[#This Row],[Quantity]]</f>
        <v>15272</v>
      </c>
    </row>
    <row r="7649" spans="1:29" x14ac:dyDescent="0.3">
      <c r="A7649" t="s">
        <v>28</v>
      </c>
      <c r="B7649" t="s">
        <v>29</v>
      </c>
      <c r="C7649" t="s">
        <v>193</v>
      </c>
      <c r="D7649" t="s">
        <v>182</v>
      </c>
      <c r="E7649" t="s">
        <v>32</v>
      </c>
      <c r="F7649" t="s">
        <v>175</v>
      </c>
      <c r="G7649">
        <v>65</v>
      </c>
      <c r="H7649">
        <v>415529</v>
      </c>
      <c r="I7649" t="s">
        <v>58</v>
      </c>
      <c r="J7649" s="3">
        <v>44967</v>
      </c>
      <c r="K7649">
        <v>1100</v>
      </c>
      <c r="L7649" t="s">
        <v>30290</v>
      </c>
      <c r="M7649" t="s">
        <v>434</v>
      </c>
      <c r="N7649" t="s">
        <v>30291</v>
      </c>
      <c r="O7649" t="s">
        <v>30292</v>
      </c>
      <c r="P7649" t="s">
        <v>71</v>
      </c>
      <c r="Q7649">
        <v>19</v>
      </c>
      <c r="R7649" t="s">
        <v>88</v>
      </c>
      <c r="S7649" t="s">
        <v>63</v>
      </c>
      <c r="T7649">
        <v>47507</v>
      </c>
      <c r="U7649" s="1">
        <v>45349</v>
      </c>
      <c r="V7649" t="s">
        <v>119</v>
      </c>
      <c r="W7649">
        <v>828232</v>
      </c>
      <c r="X7649" t="s">
        <v>30293</v>
      </c>
      <c r="Y7649">
        <v>825</v>
      </c>
      <c r="Z7649">
        <v>2433</v>
      </c>
      <c r="AA7649">
        <v>1</v>
      </c>
      <c r="AB7649">
        <v>973.2</v>
      </c>
      <c r="AC7649">
        <f>Table1_1[[#This Row],[Price]]*Table1_1[[#This Row],[Quantity]]</f>
        <v>2433</v>
      </c>
    </row>
    <row r="7650" spans="1:29" x14ac:dyDescent="0.3">
      <c r="A7650" t="s">
        <v>28</v>
      </c>
      <c r="B7650" t="s">
        <v>29</v>
      </c>
      <c r="C7650" t="s">
        <v>54</v>
      </c>
      <c r="D7650" t="s">
        <v>92</v>
      </c>
      <c r="E7650" t="s">
        <v>46</v>
      </c>
      <c r="F7650" t="s">
        <v>33</v>
      </c>
      <c r="G7650">
        <v>14</v>
      </c>
      <c r="H7650">
        <v>422646</v>
      </c>
      <c r="I7650" t="s">
        <v>58</v>
      </c>
      <c r="J7650" s="3">
        <v>44445</v>
      </c>
      <c r="K7650">
        <v>1000</v>
      </c>
      <c r="L7650" t="s">
        <v>30294</v>
      </c>
      <c r="M7650" t="s">
        <v>568</v>
      </c>
      <c r="N7650" t="s">
        <v>30295</v>
      </c>
      <c r="O7650" t="s">
        <v>30296</v>
      </c>
      <c r="P7650" t="s">
        <v>39</v>
      </c>
      <c r="Q7650">
        <v>14</v>
      </c>
      <c r="R7650" t="s">
        <v>88</v>
      </c>
      <c r="S7650" t="s">
        <v>41</v>
      </c>
      <c r="T7650">
        <v>13432</v>
      </c>
      <c r="U7650" s="1">
        <v>45378</v>
      </c>
      <c r="V7650" t="s">
        <v>72</v>
      </c>
      <c r="W7650">
        <v>667884</v>
      </c>
      <c r="X7650" t="s">
        <v>30297</v>
      </c>
      <c r="Y7650">
        <v>741</v>
      </c>
      <c r="Z7650">
        <v>1355</v>
      </c>
      <c r="AA7650">
        <v>1</v>
      </c>
      <c r="AB7650">
        <v>542</v>
      </c>
      <c r="AC7650">
        <f>Table1_1[[#This Row],[Price]]*Table1_1[[#This Row],[Quantity]]</f>
        <v>1355</v>
      </c>
    </row>
    <row r="7651" spans="1:29" x14ac:dyDescent="0.3">
      <c r="A7651" t="s">
        <v>28</v>
      </c>
      <c r="B7651" t="s">
        <v>29</v>
      </c>
      <c r="C7651" t="s">
        <v>44</v>
      </c>
      <c r="D7651" t="s">
        <v>182</v>
      </c>
      <c r="E7651" t="s">
        <v>32</v>
      </c>
      <c r="F7651" t="s">
        <v>135</v>
      </c>
      <c r="G7651">
        <v>4</v>
      </c>
      <c r="H7651">
        <v>408726</v>
      </c>
      <c r="I7651" t="s">
        <v>34</v>
      </c>
      <c r="J7651" s="3">
        <v>44978</v>
      </c>
      <c r="K7651">
        <v>1000</v>
      </c>
      <c r="L7651" t="s">
        <v>30298</v>
      </c>
      <c r="M7651" t="s">
        <v>1366</v>
      </c>
      <c r="N7651" t="s">
        <v>30299</v>
      </c>
      <c r="O7651" t="s">
        <v>30300</v>
      </c>
      <c r="P7651" t="s">
        <v>87</v>
      </c>
      <c r="Q7651">
        <v>12</v>
      </c>
      <c r="R7651" t="s">
        <v>88</v>
      </c>
      <c r="S7651" t="s">
        <v>41</v>
      </c>
      <c r="T7651">
        <v>18154</v>
      </c>
      <c r="U7651" s="1">
        <v>45302</v>
      </c>
      <c r="V7651" t="s">
        <v>111</v>
      </c>
      <c r="W7651">
        <v>971270</v>
      </c>
      <c r="X7651" t="s">
        <v>30301</v>
      </c>
      <c r="Y7651">
        <v>969</v>
      </c>
      <c r="Z7651">
        <v>1073</v>
      </c>
      <c r="AA7651">
        <v>7</v>
      </c>
      <c r="AB7651">
        <v>3004.4</v>
      </c>
      <c r="AC7651">
        <f>Table1_1[[#This Row],[Price]]*Table1_1[[#This Row],[Quantity]]</f>
        <v>7511</v>
      </c>
    </row>
    <row r="7652" spans="1:29" x14ac:dyDescent="0.3">
      <c r="A7652" t="s">
        <v>28</v>
      </c>
      <c r="B7652" t="s">
        <v>29</v>
      </c>
      <c r="C7652" t="s">
        <v>54</v>
      </c>
      <c r="D7652" t="s">
        <v>31</v>
      </c>
      <c r="E7652" t="s">
        <v>32</v>
      </c>
      <c r="F7652" t="s">
        <v>106</v>
      </c>
      <c r="G7652">
        <v>87</v>
      </c>
      <c r="H7652">
        <v>412769</v>
      </c>
      <c r="I7652" t="s">
        <v>58</v>
      </c>
      <c r="J7652" s="3">
        <v>45331</v>
      </c>
      <c r="K7652">
        <v>800</v>
      </c>
      <c r="L7652" t="s">
        <v>30302</v>
      </c>
      <c r="M7652" t="s">
        <v>200</v>
      </c>
      <c r="N7652" t="s">
        <v>30303</v>
      </c>
      <c r="O7652" t="s">
        <v>30304</v>
      </c>
      <c r="P7652" t="s">
        <v>87</v>
      </c>
      <c r="Q7652">
        <v>19</v>
      </c>
      <c r="R7652" t="s">
        <v>40</v>
      </c>
      <c r="S7652" t="s">
        <v>41</v>
      </c>
      <c r="T7652">
        <v>25123</v>
      </c>
      <c r="U7652" s="1">
        <v>45355</v>
      </c>
      <c r="V7652" t="s">
        <v>72</v>
      </c>
      <c r="W7652">
        <v>565057</v>
      </c>
      <c r="X7652" t="s">
        <v>30305</v>
      </c>
      <c r="Y7652">
        <v>464</v>
      </c>
      <c r="Z7652">
        <v>1471</v>
      </c>
      <c r="AA7652">
        <v>6</v>
      </c>
      <c r="AB7652">
        <v>3530.4</v>
      </c>
      <c r="AC7652">
        <f>Table1_1[[#This Row],[Price]]*Table1_1[[#This Row],[Quantity]]</f>
        <v>8826</v>
      </c>
    </row>
    <row r="7653" spans="1:29" x14ac:dyDescent="0.3">
      <c r="A7653" t="s">
        <v>28</v>
      </c>
      <c r="B7653" t="s">
        <v>29</v>
      </c>
      <c r="C7653" t="s">
        <v>54</v>
      </c>
      <c r="D7653" t="s">
        <v>380</v>
      </c>
      <c r="E7653" t="s">
        <v>56</v>
      </c>
      <c r="F7653" t="s">
        <v>47</v>
      </c>
      <c r="G7653">
        <v>64</v>
      </c>
      <c r="H7653">
        <v>437026</v>
      </c>
      <c r="I7653" t="s">
        <v>58</v>
      </c>
      <c r="J7653" s="3">
        <v>44346</v>
      </c>
      <c r="K7653">
        <v>1100</v>
      </c>
      <c r="L7653" t="s">
        <v>30306</v>
      </c>
      <c r="M7653" t="s">
        <v>487</v>
      </c>
      <c r="N7653" t="s">
        <v>30307</v>
      </c>
      <c r="O7653" t="s">
        <v>30308</v>
      </c>
      <c r="P7653" t="s">
        <v>87</v>
      </c>
      <c r="Q7653">
        <v>12</v>
      </c>
      <c r="R7653" t="s">
        <v>88</v>
      </c>
      <c r="S7653" t="s">
        <v>118</v>
      </c>
      <c r="T7653">
        <v>33073</v>
      </c>
      <c r="U7653" s="1">
        <v>45366</v>
      </c>
      <c r="V7653" t="s">
        <v>72</v>
      </c>
      <c r="W7653">
        <v>356797</v>
      </c>
      <c r="X7653" t="s">
        <v>30309</v>
      </c>
      <c r="Y7653">
        <v>685</v>
      </c>
      <c r="Z7653">
        <v>1820</v>
      </c>
      <c r="AA7653">
        <v>8</v>
      </c>
      <c r="AB7653">
        <v>5824</v>
      </c>
      <c r="AC7653">
        <f>Table1_1[[#This Row],[Price]]*Table1_1[[#This Row],[Quantity]]</f>
        <v>14560</v>
      </c>
    </row>
    <row r="7654" spans="1:29" x14ac:dyDescent="0.3">
      <c r="A7654" t="s">
        <v>28</v>
      </c>
      <c r="B7654" t="s">
        <v>29</v>
      </c>
      <c r="C7654" t="s">
        <v>54</v>
      </c>
      <c r="D7654" t="s">
        <v>142</v>
      </c>
      <c r="E7654" t="s">
        <v>46</v>
      </c>
      <c r="F7654" t="s">
        <v>135</v>
      </c>
      <c r="G7654">
        <v>17</v>
      </c>
      <c r="H7654">
        <v>424859</v>
      </c>
      <c r="I7654" t="s">
        <v>58</v>
      </c>
      <c r="J7654" s="3">
        <v>44026</v>
      </c>
      <c r="K7654">
        <v>1000</v>
      </c>
      <c r="L7654" t="s">
        <v>30310</v>
      </c>
      <c r="M7654" t="s">
        <v>159</v>
      </c>
      <c r="N7654" t="s">
        <v>30311</v>
      </c>
      <c r="O7654" t="s">
        <v>30312</v>
      </c>
      <c r="P7654" t="s">
        <v>39</v>
      </c>
      <c r="Q7654">
        <v>17</v>
      </c>
      <c r="R7654" t="s">
        <v>88</v>
      </c>
      <c r="S7654" t="s">
        <v>79</v>
      </c>
      <c r="T7654">
        <v>82639</v>
      </c>
      <c r="U7654" s="1">
        <v>45448</v>
      </c>
      <c r="V7654" t="s">
        <v>52</v>
      </c>
      <c r="W7654">
        <v>463276</v>
      </c>
      <c r="X7654" t="s">
        <v>30313</v>
      </c>
      <c r="Y7654">
        <v>262</v>
      </c>
      <c r="Z7654">
        <v>605</v>
      </c>
      <c r="AA7654">
        <v>8</v>
      </c>
      <c r="AB7654">
        <v>1936</v>
      </c>
      <c r="AC7654">
        <f>Table1_1[[#This Row],[Price]]*Table1_1[[#This Row],[Quantity]]</f>
        <v>4840</v>
      </c>
    </row>
    <row r="7655" spans="1:29" x14ac:dyDescent="0.3">
      <c r="A7655" t="s">
        <v>28</v>
      </c>
      <c r="B7655" t="s">
        <v>29</v>
      </c>
      <c r="C7655" t="s">
        <v>44</v>
      </c>
      <c r="D7655" t="s">
        <v>31</v>
      </c>
      <c r="E7655" t="s">
        <v>56</v>
      </c>
      <c r="F7655" t="s">
        <v>150</v>
      </c>
      <c r="G7655">
        <v>64</v>
      </c>
      <c r="H7655">
        <v>426672</v>
      </c>
      <c r="I7655" t="s">
        <v>34</v>
      </c>
      <c r="J7655" s="3">
        <v>43957</v>
      </c>
      <c r="K7655">
        <v>1200</v>
      </c>
      <c r="L7655" t="s">
        <v>30314</v>
      </c>
      <c r="M7655" t="s">
        <v>591</v>
      </c>
      <c r="N7655" t="s">
        <v>30315</v>
      </c>
      <c r="O7655" t="s">
        <v>30316</v>
      </c>
      <c r="P7655" t="s">
        <v>87</v>
      </c>
      <c r="Q7655">
        <v>15</v>
      </c>
      <c r="R7655" t="s">
        <v>88</v>
      </c>
      <c r="S7655" t="s">
        <v>63</v>
      </c>
      <c r="T7655">
        <v>98602</v>
      </c>
      <c r="U7655" s="1">
        <v>45329</v>
      </c>
      <c r="V7655" t="s">
        <v>119</v>
      </c>
      <c r="W7655">
        <v>255096</v>
      </c>
      <c r="X7655" t="s">
        <v>30317</v>
      </c>
      <c r="Y7655">
        <v>274</v>
      </c>
      <c r="Z7655">
        <v>2857</v>
      </c>
      <c r="AA7655">
        <v>1</v>
      </c>
      <c r="AB7655">
        <v>1142.8</v>
      </c>
      <c r="AC7655">
        <f>Table1_1[[#This Row],[Price]]*Table1_1[[#This Row],[Quantity]]</f>
        <v>2857</v>
      </c>
    </row>
    <row r="7656" spans="1:29" x14ac:dyDescent="0.3">
      <c r="A7656" t="s">
        <v>28</v>
      </c>
      <c r="B7656" t="s">
        <v>29</v>
      </c>
      <c r="C7656" t="s">
        <v>193</v>
      </c>
      <c r="D7656" t="s">
        <v>220</v>
      </c>
      <c r="E7656" t="s">
        <v>56</v>
      </c>
      <c r="F7656" t="s">
        <v>57</v>
      </c>
      <c r="G7656">
        <v>30</v>
      </c>
      <c r="H7656">
        <v>422657</v>
      </c>
      <c r="I7656" t="s">
        <v>58</v>
      </c>
      <c r="J7656" s="3">
        <v>44997</v>
      </c>
      <c r="K7656">
        <v>1400</v>
      </c>
      <c r="L7656" t="s">
        <v>30318</v>
      </c>
      <c r="M7656" t="s">
        <v>319</v>
      </c>
      <c r="N7656" t="s">
        <v>30319</v>
      </c>
      <c r="O7656">
        <v>7807238693</v>
      </c>
      <c r="P7656" t="s">
        <v>87</v>
      </c>
      <c r="Q7656">
        <v>19</v>
      </c>
      <c r="R7656" t="s">
        <v>88</v>
      </c>
      <c r="S7656" t="s">
        <v>79</v>
      </c>
      <c r="T7656">
        <v>45644</v>
      </c>
      <c r="U7656" s="1">
        <v>45578</v>
      </c>
      <c r="V7656" t="s">
        <v>155</v>
      </c>
      <c r="W7656">
        <v>955655</v>
      </c>
      <c r="X7656" t="s">
        <v>30320</v>
      </c>
      <c r="Y7656">
        <v>216</v>
      </c>
      <c r="Z7656">
        <v>1897</v>
      </c>
      <c r="AA7656">
        <v>8</v>
      </c>
      <c r="AB7656">
        <v>6070.4000000000015</v>
      </c>
      <c r="AC7656">
        <f>Table1_1[[#This Row],[Price]]*Table1_1[[#This Row],[Quantity]]</f>
        <v>15176</v>
      </c>
    </row>
    <row r="7657" spans="1:29" x14ac:dyDescent="0.3">
      <c r="A7657" t="s">
        <v>28</v>
      </c>
      <c r="B7657" t="s">
        <v>29</v>
      </c>
      <c r="C7657" t="s">
        <v>148</v>
      </c>
      <c r="D7657" t="s">
        <v>227</v>
      </c>
      <c r="E7657" t="s">
        <v>46</v>
      </c>
      <c r="F7657" t="s">
        <v>57</v>
      </c>
      <c r="G7657">
        <v>61</v>
      </c>
      <c r="H7657">
        <v>413210</v>
      </c>
      <c r="I7657" t="s">
        <v>58</v>
      </c>
      <c r="J7657" s="3">
        <v>43853</v>
      </c>
      <c r="K7657">
        <v>800</v>
      </c>
      <c r="L7657" t="s">
        <v>30321</v>
      </c>
      <c r="M7657" t="s">
        <v>211</v>
      </c>
      <c r="N7657" t="s">
        <v>30322</v>
      </c>
      <c r="O7657" t="s">
        <v>30323</v>
      </c>
      <c r="P7657" t="s">
        <v>87</v>
      </c>
      <c r="Q7657">
        <v>9</v>
      </c>
      <c r="R7657" t="s">
        <v>88</v>
      </c>
      <c r="S7657" t="s">
        <v>63</v>
      </c>
      <c r="T7657">
        <v>30953</v>
      </c>
      <c r="U7657" s="1">
        <v>45473</v>
      </c>
      <c r="V7657" t="s">
        <v>52</v>
      </c>
      <c r="W7657">
        <v>634573</v>
      </c>
      <c r="X7657" t="s">
        <v>30324</v>
      </c>
      <c r="Y7657">
        <v>605</v>
      </c>
      <c r="Z7657">
        <v>2171</v>
      </c>
      <c r="AA7657">
        <v>7</v>
      </c>
      <c r="AB7657">
        <v>6078.8</v>
      </c>
      <c r="AC7657">
        <f>Table1_1[[#This Row],[Price]]*Table1_1[[#This Row],[Quantity]]</f>
        <v>15197</v>
      </c>
    </row>
    <row r="7658" spans="1:29" x14ac:dyDescent="0.3">
      <c r="A7658" t="s">
        <v>28</v>
      </c>
      <c r="B7658" t="s">
        <v>29</v>
      </c>
      <c r="C7658" t="s">
        <v>193</v>
      </c>
      <c r="D7658" t="s">
        <v>82</v>
      </c>
      <c r="E7658" t="s">
        <v>32</v>
      </c>
      <c r="F7658" t="s">
        <v>47</v>
      </c>
      <c r="G7658">
        <v>70</v>
      </c>
      <c r="H7658">
        <v>424564</v>
      </c>
      <c r="I7658" t="s">
        <v>58</v>
      </c>
      <c r="J7658" s="3">
        <v>44315</v>
      </c>
      <c r="K7658">
        <v>1100</v>
      </c>
      <c r="L7658" t="s">
        <v>30325</v>
      </c>
      <c r="M7658" t="s">
        <v>211</v>
      </c>
      <c r="N7658" t="s">
        <v>30326</v>
      </c>
      <c r="O7658" t="s">
        <v>30327</v>
      </c>
      <c r="P7658" t="s">
        <v>71</v>
      </c>
      <c r="Q7658">
        <v>13</v>
      </c>
      <c r="R7658" t="s">
        <v>40</v>
      </c>
      <c r="S7658" t="s">
        <v>118</v>
      </c>
      <c r="T7658">
        <v>98831</v>
      </c>
      <c r="U7658" s="1">
        <v>45503</v>
      </c>
      <c r="V7658" t="s">
        <v>126</v>
      </c>
      <c r="W7658">
        <v>190664</v>
      </c>
      <c r="X7658" t="s">
        <v>30328</v>
      </c>
      <c r="Y7658">
        <v>311</v>
      </c>
      <c r="Z7658">
        <v>2630</v>
      </c>
      <c r="AA7658">
        <v>2</v>
      </c>
      <c r="AB7658">
        <v>2104</v>
      </c>
      <c r="AC7658">
        <f>Table1_1[[#This Row],[Price]]*Table1_1[[#This Row],[Quantity]]</f>
        <v>5260</v>
      </c>
    </row>
    <row r="7659" spans="1:29" x14ac:dyDescent="0.3">
      <c r="A7659" t="s">
        <v>28</v>
      </c>
      <c r="B7659" t="s">
        <v>29</v>
      </c>
      <c r="C7659" t="s">
        <v>157</v>
      </c>
      <c r="D7659" t="s">
        <v>82</v>
      </c>
      <c r="E7659" t="s">
        <v>32</v>
      </c>
      <c r="F7659" t="s">
        <v>57</v>
      </c>
      <c r="G7659">
        <v>9</v>
      </c>
      <c r="H7659">
        <v>428557</v>
      </c>
      <c r="I7659" t="s">
        <v>58</v>
      </c>
      <c r="J7659" s="3">
        <v>45339</v>
      </c>
      <c r="K7659">
        <v>1000</v>
      </c>
      <c r="L7659" t="s">
        <v>11539</v>
      </c>
      <c r="M7659" t="s">
        <v>731</v>
      </c>
      <c r="N7659" t="s">
        <v>30329</v>
      </c>
      <c r="O7659" t="s">
        <v>30330</v>
      </c>
      <c r="P7659" t="s">
        <v>51</v>
      </c>
      <c r="Q7659">
        <v>8</v>
      </c>
      <c r="R7659" t="s">
        <v>88</v>
      </c>
      <c r="S7659" t="s">
        <v>79</v>
      </c>
      <c r="T7659">
        <v>85304</v>
      </c>
      <c r="U7659" s="1">
        <v>45493</v>
      </c>
      <c r="V7659" t="s">
        <v>126</v>
      </c>
      <c r="W7659">
        <v>941238</v>
      </c>
      <c r="X7659" t="s">
        <v>30331</v>
      </c>
      <c r="Y7659">
        <v>374</v>
      </c>
      <c r="Z7659">
        <v>859</v>
      </c>
      <c r="AA7659">
        <v>5</v>
      </c>
      <c r="AB7659">
        <v>1718</v>
      </c>
      <c r="AC7659">
        <f>Table1_1[[#This Row],[Price]]*Table1_1[[#This Row],[Quantity]]</f>
        <v>4295</v>
      </c>
    </row>
    <row r="7660" spans="1:29" x14ac:dyDescent="0.3">
      <c r="A7660" t="s">
        <v>28</v>
      </c>
      <c r="B7660" t="s">
        <v>29</v>
      </c>
      <c r="C7660" t="s">
        <v>157</v>
      </c>
      <c r="D7660" t="s">
        <v>621</v>
      </c>
      <c r="E7660" t="s">
        <v>56</v>
      </c>
      <c r="F7660" t="s">
        <v>355</v>
      </c>
      <c r="G7660">
        <v>74</v>
      </c>
      <c r="H7660">
        <v>439765</v>
      </c>
      <c r="I7660" t="s">
        <v>58</v>
      </c>
      <c r="J7660" s="3">
        <v>45488</v>
      </c>
      <c r="K7660">
        <v>1200</v>
      </c>
      <c r="L7660" t="s">
        <v>1193</v>
      </c>
      <c r="M7660" t="s">
        <v>1198</v>
      </c>
      <c r="N7660" t="s">
        <v>30332</v>
      </c>
      <c r="O7660">
        <v>-9764</v>
      </c>
      <c r="P7660" t="s">
        <v>39</v>
      </c>
      <c r="Q7660">
        <v>4</v>
      </c>
      <c r="R7660" t="s">
        <v>88</v>
      </c>
      <c r="S7660" t="s">
        <v>41</v>
      </c>
      <c r="T7660">
        <v>86151</v>
      </c>
      <c r="U7660" s="1">
        <v>45314</v>
      </c>
      <c r="V7660" t="s">
        <v>111</v>
      </c>
      <c r="W7660">
        <v>469259</v>
      </c>
      <c r="X7660" t="s">
        <v>30333</v>
      </c>
      <c r="Y7660">
        <v>905</v>
      </c>
      <c r="Z7660">
        <v>1730</v>
      </c>
      <c r="AA7660">
        <v>8</v>
      </c>
      <c r="AB7660">
        <v>5536</v>
      </c>
      <c r="AC7660">
        <f>Table1_1[[#This Row],[Price]]*Table1_1[[#This Row],[Quantity]]</f>
        <v>13840</v>
      </c>
    </row>
    <row r="7661" spans="1:29" x14ac:dyDescent="0.3">
      <c r="A7661" t="s">
        <v>28</v>
      </c>
      <c r="B7661" t="s">
        <v>29</v>
      </c>
      <c r="C7661" t="s">
        <v>54</v>
      </c>
      <c r="D7661" t="s">
        <v>274</v>
      </c>
      <c r="E7661" t="s">
        <v>56</v>
      </c>
      <c r="F7661" t="s">
        <v>150</v>
      </c>
      <c r="G7661">
        <v>65</v>
      </c>
      <c r="H7661">
        <v>403365</v>
      </c>
      <c r="I7661" t="s">
        <v>34</v>
      </c>
      <c r="J7661" s="3">
        <v>43994</v>
      </c>
      <c r="K7661">
        <v>1400</v>
      </c>
      <c r="L7661" t="s">
        <v>30334</v>
      </c>
      <c r="M7661" t="s">
        <v>177</v>
      </c>
      <c r="N7661" t="s">
        <v>30335</v>
      </c>
      <c r="O7661" t="s">
        <v>30336</v>
      </c>
      <c r="P7661" t="s">
        <v>51</v>
      </c>
      <c r="Q7661">
        <v>11</v>
      </c>
      <c r="R7661" t="s">
        <v>88</v>
      </c>
      <c r="S7661" t="s">
        <v>63</v>
      </c>
      <c r="T7661">
        <v>55920</v>
      </c>
      <c r="U7661" s="1">
        <v>45570</v>
      </c>
      <c r="V7661" t="s">
        <v>155</v>
      </c>
      <c r="W7661">
        <v>950211</v>
      </c>
      <c r="X7661" t="s">
        <v>30337</v>
      </c>
      <c r="Y7661">
        <v>679</v>
      </c>
      <c r="Z7661">
        <v>2605</v>
      </c>
      <c r="AA7661">
        <v>8</v>
      </c>
      <c r="AB7661">
        <v>8336</v>
      </c>
      <c r="AC7661">
        <f>Table1_1[[#This Row],[Price]]*Table1_1[[#This Row],[Quantity]]</f>
        <v>20840</v>
      </c>
    </row>
    <row r="7662" spans="1:29" x14ac:dyDescent="0.3">
      <c r="A7662" t="s">
        <v>28</v>
      </c>
      <c r="B7662" t="s">
        <v>29</v>
      </c>
      <c r="C7662" t="s">
        <v>66</v>
      </c>
      <c r="D7662" t="s">
        <v>170</v>
      </c>
      <c r="E7662" t="s">
        <v>56</v>
      </c>
      <c r="F7662" t="s">
        <v>83</v>
      </c>
      <c r="G7662">
        <v>2</v>
      </c>
      <c r="H7662">
        <v>439831</v>
      </c>
      <c r="I7662" t="s">
        <v>58</v>
      </c>
      <c r="J7662" s="3">
        <v>44249</v>
      </c>
      <c r="K7662">
        <v>1100</v>
      </c>
      <c r="L7662" t="s">
        <v>30338</v>
      </c>
      <c r="M7662" t="s">
        <v>200</v>
      </c>
      <c r="N7662" t="s">
        <v>30339</v>
      </c>
      <c r="O7662" t="s">
        <v>30340</v>
      </c>
      <c r="P7662" t="s">
        <v>39</v>
      </c>
      <c r="Q7662">
        <v>3</v>
      </c>
      <c r="R7662" t="s">
        <v>40</v>
      </c>
      <c r="S7662" t="s">
        <v>79</v>
      </c>
      <c r="T7662">
        <v>73352</v>
      </c>
      <c r="U7662" s="1">
        <v>45617</v>
      </c>
      <c r="V7662" t="s">
        <v>42</v>
      </c>
      <c r="W7662">
        <v>659702</v>
      </c>
      <c r="X7662" t="s">
        <v>30341</v>
      </c>
      <c r="Y7662">
        <v>575</v>
      </c>
      <c r="Z7662">
        <v>2064</v>
      </c>
      <c r="AA7662">
        <v>2</v>
      </c>
      <c r="AB7662">
        <v>1651.2</v>
      </c>
      <c r="AC7662">
        <f>Table1_1[[#This Row],[Price]]*Table1_1[[#This Row],[Quantity]]</f>
        <v>4128</v>
      </c>
    </row>
    <row r="7663" spans="1:29" x14ac:dyDescent="0.3">
      <c r="A7663" t="s">
        <v>28</v>
      </c>
      <c r="B7663" t="s">
        <v>29</v>
      </c>
      <c r="C7663" t="s">
        <v>54</v>
      </c>
      <c r="D7663" t="s">
        <v>170</v>
      </c>
      <c r="E7663" t="s">
        <v>46</v>
      </c>
      <c r="F7663" t="s">
        <v>83</v>
      </c>
      <c r="G7663">
        <v>88</v>
      </c>
      <c r="H7663">
        <v>428897</v>
      </c>
      <c r="I7663" t="s">
        <v>34</v>
      </c>
      <c r="J7663" s="3">
        <v>44951</v>
      </c>
      <c r="K7663">
        <v>1100</v>
      </c>
      <c r="L7663" t="s">
        <v>30342</v>
      </c>
      <c r="M7663" t="s">
        <v>205</v>
      </c>
      <c r="N7663" t="s">
        <v>30343</v>
      </c>
      <c r="O7663" t="s">
        <v>30344</v>
      </c>
      <c r="P7663" t="s">
        <v>39</v>
      </c>
      <c r="Q7663">
        <v>11</v>
      </c>
      <c r="R7663" t="s">
        <v>88</v>
      </c>
      <c r="S7663" t="s">
        <v>79</v>
      </c>
      <c r="T7663">
        <v>47245</v>
      </c>
      <c r="U7663" s="1">
        <v>45363</v>
      </c>
      <c r="V7663" t="s">
        <v>72</v>
      </c>
      <c r="W7663">
        <v>390299</v>
      </c>
      <c r="X7663" t="s">
        <v>30345</v>
      </c>
      <c r="Y7663">
        <v>311</v>
      </c>
      <c r="Z7663">
        <v>1914</v>
      </c>
      <c r="AA7663">
        <v>4</v>
      </c>
      <c r="AB7663">
        <v>3062.4</v>
      </c>
      <c r="AC7663">
        <f>Table1_1[[#This Row],[Price]]*Table1_1[[#This Row],[Quantity]]</f>
        <v>7656</v>
      </c>
    </row>
    <row r="7664" spans="1:29" x14ac:dyDescent="0.3">
      <c r="A7664" t="s">
        <v>28</v>
      </c>
      <c r="B7664" t="s">
        <v>29</v>
      </c>
      <c r="C7664" t="s">
        <v>91</v>
      </c>
      <c r="D7664" t="s">
        <v>411</v>
      </c>
      <c r="E7664" t="s">
        <v>32</v>
      </c>
      <c r="F7664" t="s">
        <v>99</v>
      </c>
      <c r="G7664">
        <v>68</v>
      </c>
      <c r="H7664">
        <v>416479</v>
      </c>
      <c r="I7664" t="s">
        <v>58</v>
      </c>
      <c r="J7664" s="3">
        <v>43842</v>
      </c>
      <c r="K7664">
        <v>1200</v>
      </c>
      <c r="L7664" t="s">
        <v>30346</v>
      </c>
      <c r="M7664" t="s">
        <v>222</v>
      </c>
      <c r="N7664" t="s">
        <v>30347</v>
      </c>
      <c r="O7664" t="s">
        <v>30348</v>
      </c>
      <c r="P7664" t="s">
        <v>39</v>
      </c>
      <c r="Q7664">
        <v>13</v>
      </c>
      <c r="R7664" t="s">
        <v>40</v>
      </c>
      <c r="S7664" t="s">
        <v>63</v>
      </c>
      <c r="T7664">
        <v>24354</v>
      </c>
      <c r="U7664" s="1">
        <v>45314</v>
      </c>
      <c r="V7664" t="s">
        <v>111</v>
      </c>
      <c r="W7664">
        <v>444097</v>
      </c>
      <c r="X7664" t="s">
        <v>1494</v>
      </c>
      <c r="Y7664">
        <v>472</v>
      </c>
      <c r="Z7664">
        <v>763</v>
      </c>
      <c r="AA7664">
        <v>4</v>
      </c>
      <c r="AB7664">
        <v>1220.8</v>
      </c>
      <c r="AC7664">
        <f>Table1_1[[#This Row],[Price]]*Table1_1[[#This Row],[Quantity]]</f>
        <v>3052</v>
      </c>
    </row>
    <row r="7665" spans="1:29" x14ac:dyDescent="0.3">
      <c r="A7665" t="s">
        <v>28</v>
      </c>
      <c r="B7665" t="s">
        <v>29</v>
      </c>
      <c r="C7665" t="s">
        <v>157</v>
      </c>
      <c r="D7665" t="s">
        <v>274</v>
      </c>
      <c r="E7665" t="s">
        <v>46</v>
      </c>
      <c r="F7665" t="s">
        <v>57</v>
      </c>
      <c r="G7665">
        <v>87</v>
      </c>
      <c r="H7665">
        <v>414432</v>
      </c>
      <c r="I7665" t="s">
        <v>58</v>
      </c>
      <c r="J7665" s="3">
        <v>44259</v>
      </c>
      <c r="K7665">
        <v>1200</v>
      </c>
      <c r="L7665" t="s">
        <v>30349</v>
      </c>
      <c r="M7665" t="s">
        <v>605</v>
      </c>
      <c r="N7665" t="s">
        <v>30350</v>
      </c>
      <c r="O7665" t="s">
        <v>30351</v>
      </c>
      <c r="P7665" t="s">
        <v>39</v>
      </c>
      <c r="Q7665">
        <v>9</v>
      </c>
      <c r="R7665" t="s">
        <v>88</v>
      </c>
      <c r="S7665" t="s">
        <v>118</v>
      </c>
      <c r="T7665">
        <v>85269</v>
      </c>
      <c r="U7665" s="1">
        <v>45540</v>
      </c>
      <c r="V7665" t="s">
        <v>180</v>
      </c>
      <c r="W7665">
        <v>464218</v>
      </c>
      <c r="X7665" t="s">
        <v>30352</v>
      </c>
      <c r="Y7665">
        <v>715</v>
      </c>
      <c r="Z7665">
        <v>778</v>
      </c>
      <c r="AA7665">
        <v>7</v>
      </c>
      <c r="AB7665">
        <v>2178.4</v>
      </c>
      <c r="AC7665">
        <f>Table1_1[[#This Row],[Price]]*Table1_1[[#This Row],[Quantity]]</f>
        <v>5446</v>
      </c>
    </row>
    <row r="7666" spans="1:29" x14ac:dyDescent="0.3">
      <c r="A7666" t="s">
        <v>28</v>
      </c>
      <c r="B7666" t="s">
        <v>29</v>
      </c>
      <c r="C7666" t="s">
        <v>30</v>
      </c>
      <c r="D7666" t="s">
        <v>261</v>
      </c>
      <c r="E7666" t="s">
        <v>56</v>
      </c>
      <c r="F7666" t="s">
        <v>106</v>
      </c>
      <c r="G7666">
        <v>20</v>
      </c>
      <c r="H7666">
        <v>439257</v>
      </c>
      <c r="I7666" t="s">
        <v>58</v>
      </c>
      <c r="J7666" s="3">
        <v>44015</v>
      </c>
      <c r="K7666">
        <v>1000</v>
      </c>
      <c r="L7666" t="s">
        <v>30353</v>
      </c>
      <c r="M7666" t="s">
        <v>1460</v>
      </c>
      <c r="N7666" t="s">
        <v>30354</v>
      </c>
      <c r="O7666" t="s">
        <v>30355</v>
      </c>
      <c r="P7666" t="s">
        <v>87</v>
      </c>
      <c r="Q7666">
        <v>3</v>
      </c>
      <c r="R7666" t="s">
        <v>40</v>
      </c>
      <c r="S7666" t="s">
        <v>118</v>
      </c>
      <c r="T7666">
        <v>23405</v>
      </c>
      <c r="U7666" s="1">
        <v>45338</v>
      </c>
      <c r="V7666" t="s">
        <v>119</v>
      </c>
      <c r="W7666">
        <v>333204</v>
      </c>
      <c r="X7666" t="s">
        <v>9582</v>
      </c>
      <c r="Y7666">
        <v>612</v>
      </c>
      <c r="Z7666">
        <v>761</v>
      </c>
      <c r="AA7666">
        <v>4</v>
      </c>
      <c r="AB7666">
        <v>1217.6000000000001</v>
      </c>
      <c r="AC7666">
        <f>Table1_1[[#This Row],[Price]]*Table1_1[[#This Row],[Quantity]]</f>
        <v>3044</v>
      </c>
    </row>
    <row r="7667" spans="1:29" x14ac:dyDescent="0.3">
      <c r="A7667" t="s">
        <v>28</v>
      </c>
      <c r="B7667" t="s">
        <v>29</v>
      </c>
      <c r="C7667" t="s">
        <v>54</v>
      </c>
      <c r="D7667" t="s">
        <v>82</v>
      </c>
      <c r="E7667" t="s">
        <v>46</v>
      </c>
      <c r="F7667" t="s">
        <v>150</v>
      </c>
      <c r="G7667">
        <v>79</v>
      </c>
      <c r="H7667">
        <v>433633</v>
      </c>
      <c r="I7667" t="s">
        <v>58</v>
      </c>
      <c r="J7667" s="3">
        <v>45249</v>
      </c>
      <c r="K7667">
        <v>800</v>
      </c>
      <c r="L7667" t="s">
        <v>30356</v>
      </c>
      <c r="M7667" t="s">
        <v>428</v>
      </c>
      <c r="N7667" t="s">
        <v>30357</v>
      </c>
      <c r="O7667" t="s">
        <v>30358</v>
      </c>
      <c r="P7667" t="s">
        <v>71</v>
      </c>
      <c r="Q7667">
        <v>19</v>
      </c>
      <c r="R7667" t="s">
        <v>88</v>
      </c>
      <c r="S7667" t="s">
        <v>118</v>
      </c>
      <c r="T7667">
        <v>38417</v>
      </c>
      <c r="U7667" s="1">
        <v>45351</v>
      </c>
      <c r="V7667" t="s">
        <v>119</v>
      </c>
      <c r="W7667">
        <v>376358</v>
      </c>
      <c r="X7667" t="s">
        <v>30359</v>
      </c>
      <c r="Y7667">
        <v>570</v>
      </c>
      <c r="Z7667">
        <v>1062</v>
      </c>
      <c r="AA7667">
        <v>7</v>
      </c>
      <c r="AB7667">
        <v>2973.6000000000004</v>
      </c>
      <c r="AC7667">
        <f>Table1_1[[#This Row],[Price]]*Table1_1[[#This Row],[Quantity]]</f>
        <v>7434</v>
      </c>
    </row>
    <row r="7668" spans="1:29" x14ac:dyDescent="0.3">
      <c r="A7668" t="s">
        <v>28</v>
      </c>
      <c r="B7668" t="s">
        <v>29</v>
      </c>
      <c r="C7668" t="s">
        <v>193</v>
      </c>
      <c r="D7668" t="s">
        <v>267</v>
      </c>
      <c r="E7668" t="s">
        <v>46</v>
      </c>
      <c r="F7668" t="s">
        <v>83</v>
      </c>
      <c r="G7668">
        <v>37</v>
      </c>
      <c r="H7668">
        <v>430686</v>
      </c>
      <c r="I7668" t="s">
        <v>34</v>
      </c>
      <c r="J7668" s="3">
        <v>44394</v>
      </c>
      <c r="K7668">
        <v>1400</v>
      </c>
      <c r="L7668" t="s">
        <v>30360</v>
      </c>
      <c r="M7668" t="s">
        <v>1409</v>
      </c>
      <c r="N7668" t="s">
        <v>30361</v>
      </c>
      <c r="O7668" t="s">
        <v>30362</v>
      </c>
      <c r="P7668" t="s">
        <v>51</v>
      </c>
      <c r="Q7668">
        <v>19</v>
      </c>
      <c r="R7668" t="s">
        <v>40</v>
      </c>
      <c r="S7668" t="s">
        <v>63</v>
      </c>
      <c r="T7668">
        <v>55708</v>
      </c>
      <c r="U7668" s="1">
        <v>45453</v>
      </c>
      <c r="V7668" t="s">
        <v>52</v>
      </c>
      <c r="W7668">
        <v>667531</v>
      </c>
      <c r="X7668" t="s">
        <v>30363</v>
      </c>
      <c r="Y7668">
        <v>917</v>
      </c>
      <c r="Z7668">
        <v>1076</v>
      </c>
      <c r="AA7668">
        <v>2</v>
      </c>
      <c r="AB7668">
        <v>860.80000000000007</v>
      </c>
      <c r="AC7668">
        <f>Table1_1[[#This Row],[Price]]*Table1_1[[#This Row],[Quantity]]</f>
        <v>2152</v>
      </c>
    </row>
    <row r="7669" spans="1:29" x14ac:dyDescent="0.3">
      <c r="A7669" t="s">
        <v>28</v>
      </c>
      <c r="B7669" t="s">
        <v>29</v>
      </c>
      <c r="C7669" t="s">
        <v>54</v>
      </c>
      <c r="D7669" t="s">
        <v>411</v>
      </c>
      <c r="E7669" t="s">
        <v>56</v>
      </c>
      <c r="F7669" t="s">
        <v>57</v>
      </c>
      <c r="G7669">
        <v>22</v>
      </c>
      <c r="H7669">
        <v>401241</v>
      </c>
      <c r="I7669" t="s">
        <v>58</v>
      </c>
      <c r="J7669" s="3">
        <v>44383</v>
      </c>
      <c r="K7669">
        <v>1400</v>
      </c>
      <c r="L7669" t="s">
        <v>30364</v>
      </c>
      <c r="M7669" t="s">
        <v>1305</v>
      </c>
      <c r="N7669" t="s">
        <v>30365</v>
      </c>
      <c r="O7669" t="s">
        <v>30366</v>
      </c>
      <c r="P7669" t="s">
        <v>87</v>
      </c>
      <c r="Q7669">
        <v>20</v>
      </c>
      <c r="R7669" t="s">
        <v>88</v>
      </c>
      <c r="S7669" t="s">
        <v>41</v>
      </c>
      <c r="T7669">
        <v>87007</v>
      </c>
      <c r="U7669" s="1">
        <v>45460</v>
      </c>
      <c r="V7669" t="s">
        <v>52</v>
      </c>
      <c r="W7669">
        <v>267803</v>
      </c>
      <c r="X7669" t="s">
        <v>30367</v>
      </c>
      <c r="Y7669">
        <v>549</v>
      </c>
      <c r="Z7669">
        <v>810</v>
      </c>
      <c r="AA7669">
        <v>6</v>
      </c>
      <c r="AB7669">
        <v>1944</v>
      </c>
      <c r="AC7669">
        <f>Table1_1[[#This Row],[Price]]*Table1_1[[#This Row],[Quantity]]</f>
        <v>4860</v>
      </c>
    </row>
    <row r="7670" spans="1:29" x14ac:dyDescent="0.3">
      <c r="A7670" t="s">
        <v>28</v>
      </c>
      <c r="B7670" t="s">
        <v>29</v>
      </c>
      <c r="C7670" t="s">
        <v>148</v>
      </c>
      <c r="D7670" t="s">
        <v>442</v>
      </c>
      <c r="E7670" t="s">
        <v>32</v>
      </c>
      <c r="F7670" t="s">
        <v>57</v>
      </c>
      <c r="G7670">
        <v>39</v>
      </c>
      <c r="H7670">
        <v>404519</v>
      </c>
      <c r="I7670" t="s">
        <v>34</v>
      </c>
      <c r="J7670" s="3">
        <v>45173</v>
      </c>
      <c r="K7670">
        <v>1200</v>
      </c>
      <c r="L7670" t="s">
        <v>30368</v>
      </c>
      <c r="M7670" t="s">
        <v>506</v>
      </c>
      <c r="N7670" t="s">
        <v>30369</v>
      </c>
      <c r="O7670" t="s">
        <v>30370</v>
      </c>
      <c r="P7670" t="s">
        <v>39</v>
      </c>
      <c r="Q7670">
        <v>7</v>
      </c>
      <c r="R7670" t="s">
        <v>40</v>
      </c>
      <c r="S7670" t="s">
        <v>79</v>
      </c>
      <c r="T7670">
        <v>44847</v>
      </c>
      <c r="U7670" s="1">
        <v>45365</v>
      </c>
      <c r="V7670" t="s">
        <v>72</v>
      </c>
      <c r="W7670">
        <v>798542</v>
      </c>
      <c r="X7670" t="s">
        <v>30371</v>
      </c>
      <c r="Y7670">
        <v>815</v>
      </c>
      <c r="Z7670">
        <v>1925</v>
      </c>
      <c r="AA7670">
        <v>8</v>
      </c>
      <c r="AB7670">
        <v>6160</v>
      </c>
      <c r="AC7670">
        <f>Table1_1[[#This Row],[Price]]*Table1_1[[#This Row],[Quantity]]</f>
        <v>15400</v>
      </c>
    </row>
    <row r="7671" spans="1:29" x14ac:dyDescent="0.3">
      <c r="A7671" t="s">
        <v>28</v>
      </c>
      <c r="B7671" t="s">
        <v>29</v>
      </c>
      <c r="C7671" t="s">
        <v>148</v>
      </c>
      <c r="D7671" t="s">
        <v>560</v>
      </c>
      <c r="E7671" t="s">
        <v>32</v>
      </c>
      <c r="F7671" t="s">
        <v>113</v>
      </c>
      <c r="G7671">
        <v>92</v>
      </c>
      <c r="H7671">
        <v>402042</v>
      </c>
      <c r="I7671" t="s">
        <v>34</v>
      </c>
      <c r="J7671" s="3">
        <v>44840</v>
      </c>
      <c r="K7671">
        <v>1000</v>
      </c>
      <c r="L7671" t="s">
        <v>30372</v>
      </c>
      <c r="M7671" t="s">
        <v>856</v>
      </c>
      <c r="N7671" t="s">
        <v>30373</v>
      </c>
      <c r="O7671">
        <v>1460718200</v>
      </c>
      <c r="P7671" t="s">
        <v>87</v>
      </c>
      <c r="Q7671">
        <v>10</v>
      </c>
      <c r="R7671" t="s">
        <v>40</v>
      </c>
      <c r="S7671" t="s">
        <v>41</v>
      </c>
      <c r="T7671">
        <v>63493</v>
      </c>
      <c r="U7671" s="1">
        <v>45371</v>
      </c>
      <c r="V7671" t="s">
        <v>72</v>
      </c>
      <c r="W7671">
        <v>386614</v>
      </c>
      <c r="X7671" t="s">
        <v>30374</v>
      </c>
      <c r="Y7671">
        <v>918</v>
      </c>
      <c r="Z7671">
        <v>1212</v>
      </c>
      <c r="AA7671">
        <v>1</v>
      </c>
      <c r="AB7671">
        <v>484.8</v>
      </c>
      <c r="AC7671">
        <f>Table1_1[[#This Row],[Price]]*Table1_1[[#This Row],[Quantity]]</f>
        <v>1212</v>
      </c>
    </row>
    <row r="7672" spans="1:29" x14ac:dyDescent="0.3">
      <c r="A7672" t="s">
        <v>28</v>
      </c>
      <c r="B7672" t="s">
        <v>29</v>
      </c>
      <c r="C7672" t="s">
        <v>193</v>
      </c>
      <c r="D7672" t="s">
        <v>274</v>
      </c>
      <c r="E7672" t="s">
        <v>32</v>
      </c>
      <c r="F7672" t="s">
        <v>113</v>
      </c>
      <c r="G7672">
        <v>40</v>
      </c>
      <c r="H7672">
        <v>415025</v>
      </c>
      <c r="I7672" t="s">
        <v>34</v>
      </c>
      <c r="J7672" s="3">
        <v>44713</v>
      </c>
      <c r="K7672">
        <v>1200</v>
      </c>
      <c r="L7672" t="s">
        <v>30375</v>
      </c>
      <c r="M7672" t="s">
        <v>670</v>
      </c>
      <c r="N7672" t="s">
        <v>30376</v>
      </c>
      <c r="O7672" t="s">
        <v>30377</v>
      </c>
      <c r="P7672" t="s">
        <v>71</v>
      </c>
      <c r="Q7672">
        <v>11</v>
      </c>
      <c r="R7672" t="s">
        <v>88</v>
      </c>
      <c r="S7672" t="s">
        <v>41</v>
      </c>
      <c r="T7672">
        <v>61705</v>
      </c>
      <c r="U7672" s="1">
        <v>45505</v>
      </c>
      <c r="V7672" t="s">
        <v>64</v>
      </c>
      <c r="W7672">
        <v>179731</v>
      </c>
      <c r="X7672" t="s">
        <v>5160</v>
      </c>
      <c r="Y7672">
        <v>490</v>
      </c>
      <c r="Z7672">
        <v>1616</v>
      </c>
      <c r="AA7672">
        <v>5</v>
      </c>
      <c r="AB7672">
        <v>3232</v>
      </c>
      <c r="AC7672">
        <f>Table1_1[[#This Row],[Price]]*Table1_1[[#This Row],[Quantity]]</f>
        <v>8080</v>
      </c>
    </row>
    <row r="7673" spans="1:29" x14ac:dyDescent="0.3">
      <c r="A7673" t="s">
        <v>28</v>
      </c>
      <c r="B7673" t="s">
        <v>29</v>
      </c>
      <c r="C7673" t="s">
        <v>54</v>
      </c>
      <c r="D7673" t="s">
        <v>546</v>
      </c>
      <c r="E7673" t="s">
        <v>32</v>
      </c>
      <c r="F7673" t="s">
        <v>150</v>
      </c>
      <c r="G7673">
        <v>46</v>
      </c>
      <c r="H7673">
        <v>422055</v>
      </c>
      <c r="I7673" t="s">
        <v>34</v>
      </c>
      <c r="J7673" s="3">
        <v>44255</v>
      </c>
      <c r="K7673">
        <v>1300</v>
      </c>
      <c r="L7673" t="s">
        <v>30378</v>
      </c>
      <c r="M7673" t="s">
        <v>1017</v>
      </c>
      <c r="N7673" t="s">
        <v>30379</v>
      </c>
      <c r="O7673" t="s">
        <v>30380</v>
      </c>
      <c r="P7673" t="s">
        <v>71</v>
      </c>
      <c r="Q7673">
        <v>15</v>
      </c>
      <c r="R7673" t="s">
        <v>40</v>
      </c>
      <c r="S7673" t="s">
        <v>63</v>
      </c>
      <c r="T7673">
        <v>41511</v>
      </c>
      <c r="U7673" s="1">
        <v>45472</v>
      </c>
      <c r="V7673" t="s">
        <v>52</v>
      </c>
      <c r="W7673">
        <v>232368</v>
      </c>
      <c r="X7673" t="s">
        <v>11544</v>
      </c>
      <c r="Y7673">
        <v>748</v>
      </c>
      <c r="Z7673">
        <v>793</v>
      </c>
      <c r="AA7673">
        <v>4</v>
      </c>
      <c r="AB7673">
        <v>1268.8000000000002</v>
      </c>
      <c r="AC7673">
        <f>Table1_1[[#This Row],[Price]]*Table1_1[[#This Row],[Quantity]]</f>
        <v>3172</v>
      </c>
    </row>
    <row r="7674" spans="1:29" x14ac:dyDescent="0.3">
      <c r="A7674" t="s">
        <v>28</v>
      </c>
      <c r="B7674" t="s">
        <v>29</v>
      </c>
      <c r="C7674" t="s">
        <v>44</v>
      </c>
      <c r="D7674" t="s">
        <v>349</v>
      </c>
      <c r="E7674" t="s">
        <v>56</v>
      </c>
      <c r="F7674" t="s">
        <v>135</v>
      </c>
      <c r="G7674">
        <v>46</v>
      </c>
      <c r="H7674">
        <v>407694</v>
      </c>
      <c r="I7674" t="s">
        <v>58</v>
      </c>
      <c r="J7674" s="3">
        <v>44581</v>
      </c>
      <c r="K7674">
        <v>950</v>
      </c>
      <c r="L7674" t="s">
        <v>30382</v>
      </c>
      <c r="M7674" t="s">
        <v>293</v>
      </c>
      <c r="N7674" t="s">
        <v>30383</v>
      </c>
      <c r="O7674" t="s">
        <v>30384</v>
      </c>
      <c r="P7674" t="s">
        <v>71</v>
      </c>
      <c r="Q7674">
        <v>11</v>
      </c>
      <c r="R7674" t="s">
        <v>40</v>
      </c>
      <c r="S7674" t="s">
        <v>63</v>
      </c>
      <c r="T7674">
        <v>48219</v>
      </c>
      <c r="U7674" s="1">
        <v>45496</v>
      </c>
      <c r="V7674" t="s">
        <v>126</v>
      </c>
      <c r="W7674">
        <v>494631</v>
      </c>
      <c r="X7674" t="s">
        <v>30385</v>
      </c>
      <c r="Y7674">
        <v>723</v>
      </c>
      <c r="Z7674">
        <v>2638</v>
      </c>
      <c r="AA7674">
        <v>7</v>
      </c>
      <c r="AB7674">
        <v>7386.4000000000015</v>
      </c>
      <c r="AC7674">
        <f>Table1_1[[#This Row],[Price]]*Table1_1[[#This Row],[Quantity]]</f>
        <v>18466</v>
      </c>
    </row>
    <row r="7675" spans="1:29" x14ac:dyDescent="0.3">
      <c r="A7675" t="s">
        <v>28</v>
      </c>
      <c r="B7675" t="s">
        <v>29</v>
      </c>
      <c r="C7675" t="s">
        <v>44</v>
      </c>
      <c r="D7675" t="s">
        <v>637</v>
      </c>
      <c r="E7675" t="s">
        <v>46</v>
      </c>
      <c r="F7675" t="s">
        <v>135</v>
      </c>
      <c r="G7675">
        <v>48</v>
      </c>
      <c r="H7675">
        <v>424793</v>
      </c>
      <c r="I7675" t="s">
        <v>58</v>
      </c>
      <c r="J7675" s="3">
        <v>43989</v>
      </c>
      <c r="K7675">
        <v>1400</v>
      </c>
      <c r="L7675" t="s">
        <v>30386</v>
      </c>
      <c r="M7675" t="s">
        <v>60</v>
      </c>
      <c r="N7675" t="s">
        <v>30387</v>
      </c>
      <c r="O7675" t="s">
        <v>30388</v>
      </c>
      <c r="P7675" t="s">
        <v>71</v>
      </c>
      <c r="Q7675">
        <v>9</v>
      </c>
      <c r="R7675" t="s">
        <v>40</v>
      </c>
      <c r="S7675" t="s">
        <v>63</v>
      </c>
      <c r="T7675">
        <v>59278</v>
      </c>
      <c r="U7675" s="1">
        <v>45614</v>
      </c>
      <c r="V7675" t="s">
        <v>42</v>
      </c>
      <c r="W7675">
        <v>880646</v>
      </c>
      <c r="X7675" t="s">
        <v>30389</v>
      </c>
      <c r="Y7675">
        <v>953</v>
      </c>
      <c r="Z7675">
        <v>2804</v>
      </c>
      <c r="AA7675">
        <v>5</v>
      </c>
      <c r="AB7675">
        <v>5608</v>
      </c>
      <c r="AC7675">
        <f>Table1_1[[#This Row],[Price]]*Table1_1[[#This Row],[Quantity]]</f>
        <v>14020</v>
      </c>
    </row>
    <row r="7676" spans="1:29" x14ac:dyDescent="0.3">
      <c r="A7676" t="s">
        <v>28</v>
      </c>
      <c r="B7676" t="s">
        <v>29</v>
      </c>
      <c r="C7676" t="s">
        <v>54</v>
      </c>
      <c r="D7676" t="s">
        <v>338</v>
      </c>
      <c r="E7676" t="s">
        <v>46</v>
      </c>
      <c r="F7676" t="s">
        <v>150</v>
      </c>
      <c r="G7676">
        <v>9</v>
      </c>
      <c r="H7676">
        <v>438106</v>
      </c>
      <c r="I7676" t="s">
        <v>58</v>
      </c>
      <c r="J7676" s="3">
        <v>44802</v>
      </c>
      <c r="K7676">
        <v>1300</v>
      </c>
      <c r="L7676" t="s">
        <v>30390</v>
      </c>
      <c r="M7676" t="s">
        <v>351</v>
      </c>
      <c r="N7676" t="s">
        <v>30391</v>
      </c>
      <c r="O7676">
        <v>-9600</v>
      </c>
      <c r="P7676" t="s">
        <v>39</v>
      </c>
      <c r="Q7676">
        <v>13</v>
      </c>
      <c r="R7676" t="s">
        <v>40</v>
      </c>
      <c r="S7676" t="s">
        <v>79</v>
      </c>
      <c r="T7676">
        <v>37045</v>
      </c>
      <c r="U7676" s="1">
        <v>45385</v>
      </c>
      <c r="V7676" t="s">
        <v>80</v>
      </c>
      <c r="W7676">
        <v>833504</v>
      </c>
      <c r="X7676" t="s">
        <v>3539</v>
      </c>
      <c r="Y7676">
        <v>652</v>
      </c>
      <c r="Z7676">
        <v>2009</v>
      </c>
      <c r="AA7676">
        <v>7</v>
      </c>
      <c r="AB7676">
        <v>5625.2000000000007</v>
      </c>
      <c r="AC7676">
        <f>Table1_1[[#This Row],[Price]]*Table1_1[[#This Row],[Quantity]]</f>
        <v>14063</v>
      </c>
    </row>
    <row r="7677" spans="1:29" x14ac:dyDescent="0.3">
      <c r="A7677" t="s">
        <v>28</v>
      </c>
      <c r="B7677" t="s">
        <v>29</v>
      </c>
      <c r="C7677" t="s">
        <v>157</v>
      </c>
      <c r="D7677" t="s">
        <v>267</v>
      </c>
      <c r="E7677" t="s">
        <v>56</v>
      </c>
      <c r="F7677" t="s">
        <v>113</v>
      </c>
      <c r="G7677">
        <v>72</v>
      </c>
      <c r="H7677">
        <v>416492</v>
      </c>
      <c r="I7677" t="s">
        <v>34</v>
      </c>
      <c r="J7677" s="3">
        <v>43867</v>
      </c>
      <c r="K7677">
        <v>1100</v>
      </c>
      <c r="L7677" t="s">
        <v>30392</v>
      </c>
      <c r="M7677" t="s">
        <v>195</v>
      </c>
      <c r="N7677" t="s">
        <v>30393</v>
      </c>
      <c r="O7677" t="s">
        <v>30394</v>
      </c>
      <c r="P7677" t="s">
        <v>39</v>
      </c>
      <c r="Q7677">
        <v>9</v>
      </c>
      <c r="R7677" t="s">
        <v>88</v>
      </c>
      <c r="S7677" t="s">
        <v>41</v>
      </c>
      <c r="T7677">
        <v>53886</v>
      </c>
      <c r="U7677" s="1">
        <v>45481</v>
      </c>
      <c r="V7677" t="s">
        <v>126</v>
      </c>
      <c r="W7677">
        <v>548660</v>
      </c>
      <c r="X7677" t="s">
        <v>30395</v>
      </c>
      <c r="Y7677">
        <v>948</v>
      </c>
      <c r="Z7677">
        <v>1392</v>
      </c>
      <c r="AA7677">
        <v>4</v>
      </c>
      <c r="AB7677">
        <v>2227.2000000000003</v>
      </c>
      <c r="AC7677">
        <f>Table1_1[[#This Row],[Price]]*Table1_1[[#This Row],[Quantity]]</f>
        <v>5568</v>
      </c>
    </row>
    <row r="7678" spans="1:29" x14ac:dyDescent="0.3">
      <c r="A7678" t="s">
        <v>28</v>
      </c>
      <c r="B7678" t="s">
        <v>29</v>
      </c>
      <c r="C7678" t="s">
        <v>30</v>
      </c>
      <c r="D7678" t="s">
        <v>317</v>
      </c>
      <c r="E7678" t="s">
        <v>56</v>
      </c>
      <c r="F7678" t="s">
        <v>47</v>
      </c>
      <c r="G7678">
        <v>39</v>
      </c>
      <c r="H7678">
        <v>434048</v>
      </c>
      <c r="I7678" t="s">
        <v>58</v>
      </c>
      <c r="J7678" s="3">
        <v>45577</v>
      </c>
      <c r="K7678">
        <v>950</v>
      </c>
      <c r="L7678" t="s">
        <v>30396</v>
      </c>
      <c r="M7678" t="s">
        <v>1460</v>
      </c>
      <c r="N7678" t="s">
        <v>30397</v>
      </c>
      <c r="O7678" t="s">
        <v>30398</v>
      </c>
      <c r="P7678" t="s">
        <v>87</v>
      </c>
      <c r="Q7678">
        <v>19</v>
      </c>
      <c r="R7678" t="s">
        <v>88</v>
      </c>
      <c r="S7678" t="s">
        <v>118</v>
      </c>
      <c r="T7678">
        <v>52978</v>
      </c>
      <c r="U7678" s="1">
        <v>45409</v>
      </c>
      <c r="V7678" t="s">
        <v>80</v>
      </c>
      <c r="W7678">
        <v>416578</v>
      </c>
      <c r="X7678" t="s">
        <v>30399</v>
      </c>
      <c r="Y7678">
        <v>983</v>
      </c>
      <c r="Z7678">
        <v>877</v>
      </c>
      <c r="AA7678">
        <v>7</v>
      </c>
      <c r="AB7678">
        <v>2455.6</v>
      </c>
      <c r="AC7678">
        <f>Table1_1[[#This Row],[Price]]*Table1_1[[#This Row],[Quantity]]</f>
        <v>6139</v>
      </c>
    </row>
    <row r="7679" spans="1:29" x14ac:dyDescent="0.3">
      <c r="A7679" t="s">
        <v>28</v>
      </c>
      <c r="B7679" t="s">
        <v>29</v>
      </c>
      <c r="C7679" t="s">
        <v>157</v>
      </c>
      <c r="D7679" t="s">
        <v>611</v>
      </c>
      <c r="E7679" t="s">
        <v>32</v>
      </c>
      <c r="F7679" t="s">
        <v>99</v>
      </c>
      <c r="G7679">
        <v>26</v>
      </c>
      <c r="H7679">
        <v>410117</v>
      </c>
      <c r="I7679" t="s">
        <v>34</v>
      </c>
      <c r="J7679" s="3">
        <v>44913</v>
      </c>
      <c r="K7679">
        <v>1300</v>
      </c>
      <c r="L7679" t="s">
        <v>30400</v>
      </c>
      <c r="M7679" t="s">
        <v>1147</v>
      </c>
      <c r="N7679" t="s">
        <v>30401</v>
      </c>
      <c r="O7679" t="s">
        <v>30402</v>
      </c>
      <c r="P7679" t="s">
        <v>39</v>
      </c>
      <c r="Q7679">
        <v>20</v>
      </c>
      <c r="R7679" t="s">
        <v>40</v>
      </c>
      <c r="S7679" t="s">
        <v>79</v>
      </c>
      <c r="T7679">
        <v>38499</v>
      </c>
      <c r="U7679" s="1">
        <v>45379</v>
      </c>
      <c r="V7679" t="s">
        <v>72</v>
      </c>
      <c r="W7679">
        <v>116874</v>
      </c>
      <c r="X7679" t="s">
        <v>30403</v>
      </c>
      <c r="Y7679">
        <v>307</v>
      </c>
      <c r="Z7679">
        <v>1767</v>
      </c>
      <c r="AA7679">
        <v>4</v>
      </c>
      <c r="AB7679">
        <v>2827.2000000000003</v>
      </c>
      <c r="AC7679">
        <f>Table1_1[[#This Row],[Price]]*Table1_1[[#This Row],[Quantity]]</f>
        <v>7068</v>
      </c>
    </row>
    <row r="7680" spans="1:29" x14ac:dyDescent="0.3">
      <c r="A7680" t="s">
        <v>28</v>
      </c>
      <c r="B7680" t="s">
        <v>29</v>
      </c>
      <c r="C7680" t="s">
        <v>91</v>
      </c>
      <c r="D7680" t="s">
        <v>267</v>
      </c>
      <c r="E7680" t="s">
        <v>46</v>
      </c>
      <c r="F7680" t="s">
        <v>135</v>
      </c>
      <c r="G7680">
        <v>77</v>
      </c>
      <c r="H7680">
        <v>427550</v>
      </c>
      <c r="I7680" t="s">
        <v>34</v>
      </c>
      <c r="J7680" s="3">
        <v>44888</v>
      </c>
      <c r="K7680">
        <v>1000</v>
      </c>
      <c r="L7680" t="s">
        <v>30404</v>
      </c>
      <c r="M7680" t="s">
        <v>1253</v>
      </c>
      <c r="N7680" t="s">
        <v>30405</v>
      </c>
      <c r="O7680" t="s">
        <v>30406</v>
      </c>
      <c r="P7680" t="s">
        <v>87</v>
      </c>
      <c r="Q7680">
        <v>14</v>
      </c>
      <c r="R7680" t="s">
        <v>88</v>
      </c>
      <c r="S7680" t="s">
        <v>79</v>
      </c>
      <c r="T7680">
        <v>19866</v>
      </c>
      <c r="U7680" s="1">
        <v>45452</v>
      </c>
      <c r="V7680" t="s">
        <v>52</v>
      </c>
      <c r="W7680">
        <v>883461</v>
      </c>
      <c r="X7680" t="s">
        <v>30407</v>
      </c>
      <c r="Y7680">
        <v>913</v>
      </c>
      <c r="Z7680">
        <v>2692</v>
      </c>
      <c r="AA7680">
        <v>6</v>
      </c>
      <c r="AB7680">
        <v>6460.8</v>
      </c>
      <c r="AC7680">
        <f>Table1_1[[#This Row],[Price]]*Table1_1[[#This Row],[Quantity]]</f>
        <v>16152</v>
      </c>
    </row>
    <row r="7681" spans="1:29" x14ac:dyDescent="0.3">
      <c r="A7681" t="s">
        <v>28</v>
      </c>
      <c r="B7681" t="s">
        <v>29</v>
      </c>
      <c r="C7681" t="s">
        <v>193</v>
      </c>
      <c r="D7681" t="s">
        <v>637</v>
      </c>
      <c r="E7681" t="s">
        <v>46</v>
      </c>
      <c r="F7681" t="s">
        <v>83</v>
      </c>
      <c r="G7681">
        <v>88</v>
      </c>
      <c r="H7681">
        <v>423615</v>
      </c>
      <c r="I7681" t="s">
        <v>58</v>
      </c>
      <c r="J7681" s="3">
        <v>44579</v>
      </c>
      <c r="K7681">
        <v>800</v>
      </c>
      <c r="L7681" t="s">
        <v>30408</v>
      </c>
      <c r="M7681" t="s">
        <v>244</v>
      </c>
      <c r="N7681" t="s">
        <v>30409</v>
      </c>
      <c r="O7681" t="s">
        <v>30410</v>
      </c>
      <c r="P7681" t="s">
        <v>87</v>
      </c>
      <c r="Q7681">
        <v>20</v>
      </c>
      <c r="R7681" t="s">
        <v>40</v>
      </c>
      <c r="S7681" t="s">
        <v>63</v>
      </c>
      <c r="T7681">
        <v>62713</v>
      </c>
      <c r="U7681" s="1">
        <v>45520</v>
      </c>
      <c r="V7681" t="s">
        <v>64</v>
      </c>
      <c r="W7681">
        <v>701701</v>
      </c>
      <c r="X7681" t="s">
        <v>30411</v>
      </c>
      <c r="Y7681">
        <v>995</v>
      </c>
      <c r="Z7681">
        <v>1968</v>
      </c>
      <c r="AA7681">
        <v>4</v>
      </c>
      <c r="AB7681">
        <v>3148.8</v>
      </c>
      <c r="AC7681">
        <f>Table1_1[[#This Row],[Price]]*Table1_1[[#This Row],[Quantity]]</f>
        <v>7872</v>
      </c>
    </row>
    <row r="7682" spans="1:29" x14ac:dyDescent="0.3">
      <c r="A7682" t="s">
        <v>28</v>
      </c>
      <c r="B7682" t="s">
        <v>29</v>
      </c>
      <c r="C7682" t="s">
        <v>148</v>
      </c>
      <c r="D7682" t="s">
        <v>220</v>
      </c>
      <c r="E7682" t="s">
        <v>32</v>
      </c>
      <c r="F7682" t="s">
        <v>113</v>
      </c>
      <c r="G7682">
        <v>79</v>
      </c>
      <c r="H7682">
        <v>429814</v>
      </c>
      <c r="I7682" t="s">
        <v>58</v>
      </c>
      <c r="J7682" s="3">
        <v>44363</v>
      </c>
      <c r="K7682">
        <v>1200</v>
      </c>
      <c r="L7682" t="s">
        <v>30412</v>
      </c>
      <c r="M7682" t="s">
        <v>239</v>
      </c>
      <c r="N7682" t="s">
        <v>30413</v>
      </c>
      <c r="O7682" t="s">
        <v>30414</v>
      </c>
      <c r="P7682" t="s">
        <v>71</v>
      </c>
      <c r="Q7682">
        <v>8</v>
      </c>
      <c r="R7682" t="s">
        <v>40</v>
      </c>
      <c r="S7682" t="s">
        <v>41</v>
      </c>
      <c r="T7682">
        <v>91766</v>
      </c>
      <c r="U7682" s="1">
        <v>45423</v>
      </c>
      <c r="V7682" t="s">
        <v>140</v>
      </c>
      <c r="W7682">
        <v>734944</v>
      </c>
      <c r="X7682" t="s">
        <v>30415</v>
      </c>
      <c r="Y7682">
        <v>733</v>
      </c>
      <c r="Z7682">
        <v>875</v>
      </c>
      <c r="AA7682">
        <v>7</v>
      </c>
      <c r="AB7682">
        <v>2450</v>
      </c>
      <c r="AC7682">
        <f>Table1_1[[#This Row],[Price]]*Table1_1[[#This Row],[Quantity]]</f>
        <v>6125</v>
      </c>
    </row>
    <row r="7683" spans="1:29" x14ac:dyDescent="0.3">
      <c r="A7683" t="s">
        <v>28</v>
      </c>
      <c r="B7683" t="s">
        <v>29</v>
      </c>
      <c r="C7683" t="s">
        <v>148</v>
      </c>
      <c r="D7683" t="s">
        <v>55</v>
      </c>
      <c r="E7683" t="s">
        <v>56</v>
      </c>
      <c r="F7683" t="s">
        <v>33</v>
      </c>
      <c r="G7683">
        <v>26</v>
      </c>
      <c r="H7683">
        <v>413909</v>
      </c>
      <c r="I7683" t="s">
        <v>34</v>
      </c>
      <c r="J7683" s="3">
        <v>44740</v>
      </c>
      <c r="K7683">
        <v>1200</v>
      </c>
      <c r="L7683" t="s">
        <v>30416</v>
      </c>
      <c r="M7683" t="s">
        <v>1244</v>
      </c>
      <c r="N7683" t="s">
        <v>30417</v>
      </c>
      <c r="O7683" t="s">
        <v>30418</v>
      </c>
      <c r="P7683" t="s">
        <v>39</v>
      </c>
      <c r="Q7683">
        <v>9</v>
      </c>
      <c r="R7683" t="s">
        <v>88</v>
      </c>
      <c r="S7683" t="s">
        <v>63</v>
      </c>
      <c r="T7683">
        <v>80032</v>
      </c>
      <c r="U7683" s="1">
        <v>45601</v>
      </c>
      <c r="V7683" t="s">
        <v>42</v>
      </c>
      <c r="W7683">
        <v>637758</v>
      </c>
      <c r="X7683" t="s">
        <v>30419</v>
      </c>
      <c r="Y7683">
        <v>614</v>
      </c>
      <c r="Z7683">
        <v>2449</v>
      </c>
      <c r="AA7683">
        <v>3</v>
      </c>
      <c r="AB7683">
        <v>2938.8</v>
      </c>
      <c r="AC7683">
        <f>Table1_1[[#This Row],[Price]]*Table1_1[[#This Row],[Quantity]]</f>
        <v>7347</v>
      </c>
    </row>
    <row r="7684" spans="1:29" x14ac:dyDescent="0.3">
      <c r="A7684" t="s">
        <v>28</v>
      </c>
      <c r="B7684" t="s">
        <v>29</v>
      </c>
      <c r="C7684" t="s">
        <v>44</v>
      </c>
      <c r="D7684" t="s">
        <v>149</v>
      </c>
      <c r="E7684" t="s">
        <v>56</v>
      </c>
      <c r="F7684" t="s">
        <v>47</v>
      </c>
      <c r="G7684">
        <v>54</v>
      </c>
      <c r="H7684">
        <v>411154</v>
      </c>
      <c r="I7684" t="s">
        <v>58</v>
      </c>
      <c r="J7684" s="3">
        <v>44054</v>
      </c>
      <c r="K7684">
        <v>1300</v>
      </c>
      <c r="L7684" t="s">
        <v>30420</v>
      </c>
      <c r="M7684" t="s">
        <v>276</v>
      </c>
      <c r="N7684" t="s">
        <v>30421</v>
      </c>
      <c r="O7684" t="s">
        <v>30422</v>
      </c>
      <c r="P7684" t="s">
        <v>71</v>
      </c>
      <c r="Q7684">
        <v>7</v>
      </c>
      <c r="R7684" t="s">
        <v>40</v>
      </c>
      <c r="S7684" t="s">
        <v>63</v>
      </c>
      <c r="T7684">
        <v>70508</v>
      </c>
      <c r="U7684" s="1">
        <v>45541</v>
      </c>
      <c r="V7684" t="s">
        <v>180</v>
      </c>
      <c r="W7684">
        <v>786701</v>
      </c>
      <c r="X7684" t="s">
        <v>30423</v>
      </c>
      <c r="Y7684">
        <v>542</v>
      </c>
      <c r="Z7684">
        <v>1323</v>
      </c>
      <c r="AA7684">
        <v>8</v>
      </c>
      <c r="AB7684">
        <v>4233.6000000000004</v>
      </c>
      <c r="AC7684">
        <f>Table1_1[[#This Row],[Price]]*Table1_1[[#This Row],[Quantity]]</f>
        <v>10584</v>
      </c>
    </row>
    <row r="7685" spans="1:29" x14ac:dyDescent="0.3">
      <c r="A7685" t="s">
        <v>28</v>
      </c>
      <c r="B7685" t="s">
        <v>29</v>
      </c>
      <c r="C7685" t="s">
        <v>44</v>
      </c>
      <c r="D7685" t="s">
        <v>105</v>
      </c>
      <c r="E7685" t="s">
        <v>46</v>
      </c>
      <c r="F7685" t="s">
        <v>47</v>
      </c>
      <c r="G7685">
        <v>22</v>
      </c>
      <c r="H7685">
        <v>432612</v>
      </c>
      <c r="I7685" t="s">
        <v>34</v>
      </c>
      <c r="J7685" s="3">
        <v>44223</v>
      </c>
      <c r="K7685">
        <v>1000</v>
      </c>
      <c r="L7685" t="s">
        <v>30424</v>
      </c>
      <c r="M7685" t="s">
        <v>1409</v>
      </c>
      <c r="N7685" t="s">
        <v>30425</v>
      </c>
      <c r="O7685" t="s">
        <v>30426</v>
      </c>
      <c r="P7685" t="s">
        <v>39</v>
      </c>
      <c r="Q7685">
        <v>6</v>
      </c>
      <c r="R7685" t="s">
        <v>40</v>
      </c>
      <c r="S7685" t="s">
        <v>79</v>
      </c>
      <c r="T7685">
        <v>62233</v>
      </c>
      <c r="U7685" s="1">
        <v>45597</v>
      </c>
      <c r="V7685" t="s">
        <v>42</v>
      </c>
      <c r="W7685">
        <v>685038</v>
      </c>
      <c r="X7685" t="s">
        <v>30427</v>
      </c>
      <c r="Y7685">
        <v>731</v>
      </c>
      <c r="Z7685">
        <v>940</v>
      </c>
      <c r="AA7685">
        <v>7</v>
      </c>
      <c r="AB7685">
        <v>2632</v>
      </c>
      <c r="AC7685">
        <f>Table1_1[[#This Row],[Price]]*Table1_1[[#This Row],[Quantity]]</f>
        <v>6580</v>
      </c>
    </row>
    <row r="7686" spans="1:29" x14ac:dyDescent="0.3">
      <c r="A7686" t="s">
        <v>28</v>
      </c>
      <c r="B7686" t="s">
        <v>29</v>
      </c>
      <c r="C7686" t="s">
        <v>91</v>
      </c>
      <c r="D7686" t="s">
        <v>349</v>
      </c>
      <c r="E7686" t="s">
        <v>56</v>
      </c>
      <c r="F7686" t="s">
        <v>135</v>
      </c>
      <c r="G7686">
        <v>13</v>
      </c>
      <c r="H7686">
        <v>431191</v>
      </c>
      <c r="I7686" t="s">
        <v>58</v>
      </c>
      <c r="J7686" s="3">
        <v>44810</v>
      </c>
      <c r="K7686">
        <v>1400</v>
      </c>
      <c r="L7686" t="s">
        <v>30428</v>
      </c>
      <c r="M7686" t="s">
        <v>1366</v>
      </c>
      <c r="N7686" t="s">
        <v>30429</v>
      </c>
      <c r="O7686" t="s">
        <v>30430</v>
      </c>
      <c r="P7686" t="s">
        <v>71</v>
      </c>
      <c r="Q7686">
        <v>3</v>
      </c>
      <c r="R7686" t="s">
        <v>88</v>
      </c>
      <c r="S7686" t="s">
        <v>79</v>
      </c>
      <c r="T7686">
        <v>36429</v>
      </c>
      <c r="U7686" s="1">
        <v>45364</v>
      </c>
      <c r="V7686" t="s">
        <v>72</v>
      </c>
      <c r="W7686">
        <v>676306</v>
      </c>
      <c r="X7686" t="s">
        <v>30431</v>
      </c>
      <c r="Y7686">
        <v>527</v>
      </c>
      <c r="Z7686">
        <v>819</v>
      </c>
      <c r="AA7686">
        <v>1</v>
      </c>
      <c r="AB7686">
        <v>327.60000000000002</v>
      </c>
      <c r="AC7686">
        <f>Table1_1[[#This Row],[Price]]*Table1_1[[#This Row],[Quantity]]</f>
        <v>819</v>
      </c>
    </row>
    <row r="7687" spans="1:29" x14ac:dyDescent="0.3">
      <c r="A7687" t="s">
        <v>28</v>
      </c>
      <c r="B7687" t="s">
        <v>29</v>
      </c>
      <c r="C7687" t="s">
        <v>157</v>
      </c>
      <c r="D7687" t="s">
        <v>566</v>
      </c>
      <c r="E7687" t="s">
        <v>46</v>
      </c>
      <c r="F7687" t="s">
        <v>99</v>
      </c>
      <c r="G7687">
        <v>47</v>
      </c>
      <c r="H7687">
        <v>413128</v>
      </c>
      <c r="I7687" t="s">
        <v>34</v>
      </c>
      <c r="J7687" s="3">
        <v>43865</v>
      </c>
      <c r="K7687">
        <v>800</v>
      </c>
      <c r="L7687" t="s">
        <v>30432</v>
      </c>
      <c r="M7687" t="s">
        <v>101</v>
      </c>
      <c r="N7687" t="s">
        <v>30433</v>
      </c>
      <c r="O7687" t="s">
        <v>30434</v>
      </c>
      <c r="P7687" t="s">
        <v>71</v>
      </c>
      <c r="Q7687">
        <v>16</v>
      </c>
      <c r="R7687" t="s">
        <v>40</v>
      </c>
      <c r="S7687" t="s">
        <v>79</v>
      </c>
      <c r="T7687">
        <v>30426</v>
      </c>
      <c r="U7687" s="1">
        <v>45603</v>
      </c>
      <c r="V7687" t="s">
        <v>42</v>
      </c>
      <c r="W7687">
        <v>659014</v>
      </c>
      <c r="X7687" t="s">
        <v>22244</v>
      </c>
      <c r="Y7687">
        <v>773</v>
      </c>
      <c r="Z7687">
        <v>2131</v>
      </c>
      <c r="AA7687">
        <v>6</v>
      </c>
      <c r="AB7687">
        <v>5114.4000000000015</v>
      </c>
      <c r="AC7687">
        <f>Table1_1[[#This Row],[Price]]*Table1_1[[#This Row],[Quantity]]</f>
        <v>12786</v>
      </c>
    </row>
    <row r="7688" spans="1:29" x14ac:dyDescent="0.3">
      <c r="A7688" t="s">
        <v>28</v>
      </c>
      <c r="B7688" t="s">
        <v>29</v>
      </c>
      <c r="C7688" t="s">
        <v>44</v>
      </c>
      <c r="D7688" t="s">
        <v>134</v>
      </c>
      <c r="E7688" t="s">
        <v>56</v>
      </c>
      <c r="F7688" t="s">
        <v>113</v>
      </c>
      <c r="G7688">
        <v>53</v>
      </c>
      <c r="H7688">
        <v>414135</v>
      </c>
      <c r="I7688" t="s">
        <v>58</v>
      </c>
      <c r="J7688" s="3">
        <v>44929</v>
      </c>
      <c r="K7688">
        <v>950</v>
      </c>
      <c r="L7688" t="s">
        <v>30435</v>
      </c>
      <c r="M7688" t="s">
        <v>394</v>
      </c>
      <c r="N7688" t="s">
        <v>30436</v>
      </c>
      <c r="O7688" t="s">
        <v>30437</v>
      </c>
      <c r="P7688" t="s">
        <v>87</v>
      </c>
      <c r="Q7688">
        <v>3</v>
      </c>
      <c r="R7688" t="s">
        <v>88</v>
      </c>
      <c r="S7688" t="s">
        <v>79</v>
      </c>
      <c r="T7688">
        <v>60596</v>
      </c>
      <c r="U7688" s="1">
        <v>45376</v>
      </c>
      <c r="V7688" t="s">
        <v>72</v>
      </c>
      <c r="W7688">
        <v>519245</v>
      </c>
      <c r="X7688" t="s">
        <v>30438</v>
      </c>
      <c r="Y7688">
        <v>984</v>
      </c>
      <c r="Z7688">
        <v>1603</v>
      </c>
      <c r="AA7688">
        <v>8</v>
      </c>
      <c r="AB7688">
        <v>5129.6000000000004</v>
      </c>
      <c r="AC7688">
        <f>Table1_1[[#This Row],[Price]]*Table1_1[[#This Row],[Quantity]]</f>
        <v>12824</v>
      </c>
    </row>
    <row r="7689" spans="1:29" x14ac:dyDescent="0.3">
      <c r="A7689" t="s">
        <v>28</v>
      </c>
      <c r="B7689" t="s">
        <v>29</v>
      </c>
      <c r="C7689" t="s">
        <v>54</v>
      </c>
      <c r="D7689" t="s">
        <v>274</v>
      </c>
      <c r="E7689" t="s">
        <v>32</v>
      </c>
      <c r="F7689" t="s">
        <v>106</v>
      </c>
      <c r="G7689">
        <v>28</v>
      </c>
      <c r="H7689">
        <v>412558</v>
      </c>
      <c r="I7689" t="s">
        <v>34</v>
      </c>
      <c r="J7689" s="3">
        <v>44736</v>
      </c>
      <c r="K7689">
        <v>1100</v>
      </c>
      <c r="L7689" t="s">
        <v>24626</v>
      </c>
      <c r="M7689" t="s">
        <v>282</v>
      </c>
      <c r="N7689" t="s">
        <v>30439</v>
      </c>
      <c r="O7689">
        <v>-3956</v>
      </c>
      <c r="P7689" t="s">
        <v>51</v>
      </c>
      <c r="Q7689">
        <v>15</v>
      </c>
      <c r="R7689" t="s">
        <v>88</v>
      </c>
      <c r="S7689" t="s">
        <v>41</v>
      </c>
      <c r="T7689">
        <v>66861</v>
      </c>
      <c r="U7689" s="1">
        <v>45340</v>
      </c>
      <c r="V7689" t="s">
        <v>119</v>
      </c>
      <c r="W7689">
        <v>744840</v>
      </c>
      <c r="X7689" t="s">
        <v>30440</v>
      </c>
      <c r="Y7689">
        <v>315</v>
      </c>
      <c r="Z7689">
        <v>959</v>
      </c>
      <c r="AA7689">
        <v>5</v>
      </c>
      <c r="AB7689">
        <v>1918</v>
      </c>
      <c r="AC7689">
        <f>Table1_1[[#This Row],[Price]]*Table1_1[[#This Row],[Quantity]]</f>
        <v>4795</v>
      </c>
    </row>
    <row r="7690" spans="1:29" x14ac:dyDescent="0.3">
      <c r="A7690" t="s">
        <v>28</v>
      </c>
      <c r="B7690" t="s">
        <v>29</v>
      </c>
      <c r="C7690" t="s">
        <v>54</v>
      </c>
      <c r="D7690" t="s">
        <v>227</v>
      </c>
      <c r="E7690" t="s">
        <v>56</v>
      </c>
      <c r="F7690" t="s">
        <v>135</v>
      </c>
      <c r="G7690">
        <v>45</v>
      </c>
      <c r="H7690">
        <v>412414</v>
      </c>
      <c r="I7690" t="s">
        <v>34</v>
      </c>
      <c r="J7690" s="3">
        <v>45335</v>
      </c>
      <c r="K7690">
        <v>1000</v>
      </c>
      <c r="L7690" t="s">
        <v>30441</v>
      </c>
      <c r="M7690" t="s">
        <v>94</v>
      </c>
      <c r="N7690" t="s">
        <v>30442</v>
      </c>
      <c r="O7690" t="s">
        <v>30443</v>
      </c>
      <c r="P7690" t="s">
        <v>39</v>
      </c>
      <c r="Q7690">
        <v>11</v>
      </c>
      <c r="R7690" t="s">
        <v>40</v>
      </c>
      <c r="S7690" t="s">
        <v>79</v>
      </c>
      <c r="T7690">
        <v>14084</v>
      </c>
      <c r="U7690" s="1">
        <v>45498</v>
      </c>
      <c r="V7690" t="s">
        <v>126</v>
      </c>
      <c r="W7690">
        <v>664844</v>
      </c>
      <c r="X7690" t="s">
        <v>7069</v>
      </c>
      <c r="Y7690">
        <v>933</v>
      </c>
      <c r="Z7690">
        <v>962</v>
      </c>
      <c r="AA7690">
        <v>6</v>
      </c>
      <c r="AB7690">
        <v>2308.8000000000002</v>
      </c>
      <c r="AC7690">
        <f>Table1_1[[#This Row],[Price]]*Table1_1[[#This Row],[Quantity]]</f>
        <v>5772</v>
      </c>
    </row>
    <row r="7691" spans="1:29" x14ac:dyDescent="0.3">
      <c r="A7691" t="s">
        <v>28</v>
      </c>
      <c r="B7691" t="s">
        <v>29</v>
      </c>
      <c r="C7691" t="s">
        <v>193</v>
      </c>
      <c r="D7691" t="s">
        <v>560</v>
      </c>
      <c r="E7691" t="s">
        <v>46</v>
      </c>
      <c r="F7691" t="s">
        <v>33</v>
      </c>
      <c r="G7691">
        <v>50</v>
      </c>
      <c r="H7691">
        <v>410805</v>
      </c>
      <c r="I7691" t="s">
        <v>58</v>
      </c>
      <c r="J7691" s="3">
        <v>44979</v>
      </c>
      <c r="K7691">
        <v>1000</v>
      </c>
      <c r="L7691" t="s">
        <v>30444</v>
      </c>
      <c r="M7691" t="s">
        <v>856</v>
      </c>
      <c r="N7691" t="s">
        <v>30445</v>
      </c>
      <c r="O7691" t="s">
        <v>30446</v>
      </c>
      <c r="P7691" t="s">
        <v>71</v>
      </c>
      <c r="Q7691">
        <v>5</v>
      </c>
      <c r="R7691" t="s">
        <v>40</v>
      </c>
      <c r="S7691" t="s">
        <v>41</v>
      </c>
      <c r="T7691">
        <v>19481</v>
      </c>
      <c r="U7691" s="1">
        <v>45405</v>
      </c>
      <c r="V7691" t="s">
        <v>80</v>
      </c>
      <c r="W7691">
        <v>461404</v>
      </c>
      <c r="X7691" t="s">
        <v>30447</v>
      </c>
      <c r="Y7691">
        <v>309</v>
      </c>
      <c r="Z7691">
        <v>2061</v>
      </c>
      <c r="AA7691">
        <v>6</v>
      </c>
      <c r="AB7691">
        <v>4946.4000000000015</v>
      </c>
      <c r="AC7691">
        <f>Table1_1[[#This Row],[Price]]*Table1_1[[#This Row],[Quantity]]</f>
        <v>12366</v>
      </c>
    </row>
    <row r="7692" spans="1:29" x14ac:dyDescent="0.3">
      <c r="A7692" t="s">
        <v>28</v>
      </c>
      <c r="B7692" t="s">
        <v>29</v>
      </c>
      <c r="C7692" t="s">
        <v>54</v>
      </c>
      <c r="D7692" t="s">
        <v>105</v>
      </c>
      <c r="E7692" t="s">
        <v>32</v>
      </c>
      <c r="F7692" t="s">
        <v>57</v>
      </c>
      <c r="G7692">
        <v>13</v>
      </c>
      <c r="H7692">
        <v>427229</v>
      </c>
      <c r="I7692" t="s">
        <v>58</v>
      </c>
      <c r="J7692" s="3">
        <v>45433</v>
      </c>
      <c r="K7692">
        <v>950</v>
      </c>
      <c r="L7692" t="s">
        <v>30449</v>
      </c>
      <c r="M7692" t="s">
        <v>269</v>
      </c>
      <c r="N7692" t="s">
        <v>30450</v>
      </c>
      <c r="O7692" t="s">
        <v>30451</v>
      </c>
      <c r="P7692" t="s">
        <v>71</v>
      </c>
      <c r="Q7692">
        <v>20</v>
      </c>
      <c r="R7692" t="s">
        <v>88</v>
      </c>
      <c r="S7692" t="s">
        <v>118</v>
      </c>
      <c r="T7692">
        <v>92879</v>
      </c>
      <c r="U7692" s="1">
        <v>45336</v>
      </c>
      <c r="V7692" t="s">
        <v>119</v>
      </c>
      <c r="W7692">
        <v>917065</v>
      </c>
      <c r="X7692" t="s">
        <v>30452</v>
      </c>
      <c r="Y7692">
        <v>628</v>
      </c>
      <c r="Z7692">
        <v>1693</v>
      </c>
      <c r="AA7692">
        <v>5</v>
      </c>
      <c r="AB7692">
        <v>3386</v>
      </c>
      <c r="AC7692">
        <f>Table1_1[[#This Row],[Price]]*Table1_1[[#This Row],[Quantity]]</f>
        <v>8465</v>
      </c>
    </row>
    <row r="7693" spans="1:29" x14ac:dyDescent="0.3">
      <c r="A7693" t="s">
        <v>28</v>
      </c>
      <c r="B7693" t="s">
        <v>29</v>
      </c>
      <c r="C7693" t="s">
        <v>66</v>
      </c>
      <c r="D7693" t="s">
        <v>170</v>
      </c>
      <c r="E7693" t="s">
        <v>56</v>
      </c>
      <c r="F7693" t="s">
        <v>106</v>
      </c>
      <c r="G7693">
        <v>82</v>
      </c>
      <c r="H7693">
        <v>433277</v>
      </c>
      <c r="I7693" t="s">
        <v>58</v>
      </c>
      <c r="J7693" s="3">
        <v>44507</v>
      </c>
      <c r="K7693">
        <v>1100</v>
      </c>
      <c r="L7693" t="s">
        <v>30453</v>
      </c>
      <c r="M7693" t="s">
        <v>1366</v>
      </c>
      <c r="N7693" t="s">
        <v>30454</v>
      </c>
      <c r="O7693" t="s">
        <v>30455</v>
      </c>
      <c r="P7693" t="s">
        <v>51</v>
      </c>
      <c r="Q7693">
        <v>4</v>
      </c>
      <c r="R7693" t="s">
        <v>40</v>
      </c>
      <c r="S7693" t="s">
        <v>118</v>
      </c>
      <c r="T7693">
        <v>17683</v>
      </c>
      <c r="U7693" s="1">
        <v>45371</v>
      </c>
      <c r="V7693" t="s">
        <v>72</v>
      </c>
      <c r="W7693">
        <v>982935</v>
      </c>
      <c r="X7693" t="s">
        <v>30456</v>
      </c>
      <c r="Y7693">
        <v>417</v>
      </c>
      <c r="Z7693">
        <v>2639</v>
      </c>
      <c r="AA7693">
        <v>2</v>
      </c>
      <c r="AB7693">
        <v>2111.2000000000003</v>
      </c>
      <c r="AC7693">
        <f>Table1_1[[#This Row],[Price]]*Table1_1[[#This Row],[Quantity]]</f>
        <v>5278</v>
      </c>
    </row>
    <row r="7694" spans="1:29" x14ac:dyDescent="0.3">
      <c r="A7694" t="s">
        <v>28</v>
      </c>
      <c r="B7694" t="s">
        <v>29</v>
      </c>
      <c r="C7694" t="s">
        <v>30</v>
      </c>
      <c r="D7694" t="s">
        <v>442</v>
      </c>
      <c r="E7694" t="s">
        <v>46</v>
      </c>
      <c r="F7694" t="s">
        <v>33</v>
      </c>
      <c r="G7694">
        <v>25</v>
      </c>
      <c r="H7694">
        <v>437700</v>
      </c>
      <c r="I7694" t="s">
        <v>58</v>
      </c>
      <c r="J7694" s="3">
        <v>44991</v>
      </c>
      <c r="K7694">
        <v>1200</v>
      </c>
      <c r="L7694" t="s">
        <v>30458</v>
      </c>
      <c r="M7694" t="s">
        <v>869</v>
      </c>
      <c r="N7694" t="s">
        <v>30459</v>
      </c>
      <c r="O7694" t="s">
        <v>30460</v>
      </c>
      <c r="P7694" t="s">
        <v>87</v>
      </c>
      <c r="Q7694">
        <v>6</v>
      </c>
      <c r="R7694" t="s">
        <v>88</v>
      </c>
      <c r="S7694" t="s">
        <v>79</v>
      </c>
      <c r="T7694">
        <v>41520</v>
      </c>
      <c r="U7694" s="1">
        <v>45510</v>
      </c>
      <c r="V7694" t="s">
        <v>64</v>
      </c>
      <c r="W7694">
        <v>999161</v>
      </c>
      <c r="X7694" t="s">
        <v>9834</v>
      </c>
      <c r="Y7694">
        <v>824</v>
      </c>
      <c r="Z7694">
        <v>1864</v>
      </c>
      <c r="AA7694">
        <v>2</v>
      </c>
      <c r="AB7694">
        <v>1491.2</v>
      </c>
      <c r="AC7694">
        <f>Table1_1[[#This Row],[Price]]*Table1_1[[#This Row],[Quantity]]</f>
        <v>3728</v>
      </c>
    </row>
    <row r="7695" spans="1:29" x14ac:dyDescent="0.3">
      <c r="A7695" t="s">
        <v>28</v>
      </c>
      <c r="B7695" t="s">
        <v>29</v>
      </c>
      <c r="C7695" t="s">
        <v>148</v>
      </c>
      <c r="D7695" t="s">
        <v>442</v>
      </c>
      <c r="E7695" t="s">
        <v>56</v>
      </c>
      <c r="F7695" t="s">
        <v>113</v>
      </c>
      <c r="G7695">
        <v>2</v>
      </c>
      <c r="H7695">
        <v>402519</v>
      </c>
      <c r="I7695" t="s">
        <v>34</v>
      </c>
      <c r="J7695" s="3">
        <v>45191</v>
      </c>
      <c r="K7695">
        <v>1200</v>
      </c>
      <c r="L7695" t="s">
        <v>30461</v>
      </c>
      <c r="M7695" t="s">
        <v>1488</v>
      </c>
      <c r="N7695" t="s">
        <v>30462</v>
      </c>
      <c r="O7695" t="s">
        <v>30463</v>
      </c>
      <c r="P7695" t="s">
        <v>87</v>
      </c>
      <c r="Q7695">
        <v>18</v>
      </c>
      <c r="R7695" t="s">
        <v>40</v>
      </c>
      <c r="S7695" t="s">
        <v>41</v>
      </c>
      <c r="T7695">
        <v>36912</v>
      </c>
      <c r="U7695" s="1">
        <v>45505</v>
      </c>
      <c r="V7695" t="s">
        <v>64</v>
      </c>
      <c r="W7695">
        <v>598851</v>
      </c>
      <c r="X7695" t="s">
        <v>2315</v>
      </c>
      <c r="Y7695">
        <v>766</v>
      </c>
      <c r="Z7695">
        <v>2940</v>
      </c>
      <c r="AA7695">
        <v>3</v>
      </c>
      <c r="AB7695">
        <v>3528</v>
      </c>
      <c r="AC7695">
        <f>Table1_1[[#This Row],[Price]]*Table1_1[[#This Row],[Quantity]]</f>
        <v>8820</v>
      </c>
    </row>
    <row r="7696" spans="1:29" x14ac:dyDescent="0.3">
      <c r="A7696" t="s">
        <v>28</v>
      </c>
      <c r="B7696" t="s">
        <v>29</v>
      </c>
      <c r="C7696" t="s">
        <v>91</v>
      </c>
      <c r="D7696" t="s">
        <v>349</v>
      </c>
      <c r="E7696" t="s">
        <v>46</v>
      </c>
      <c r="F7696" t="s">
        <v>113</v>
      </c>
      <c r="G7696">
        <v>68</v>
      </c>
      <c r="H7696">
        <v>422091</v>
      </c>
      <c r="I7696" t="s">
        <v>58</v>
      </c>
      <c r="J7696" s="3">
        <v>44297</v>
      </c>
      <c r="K7696">
        <v>1400</v>
      </c>
      <c r="L7696" t="s">
        <v>30464</v>
      </c>
      <c r="M7696" t="s">
        <v>1048</v>
      </c>
      <c r="N7696" t="s">
        <v>30465</v>
      </c>
      <c r="O7696" t="s">
        <v>30466</v>
      </c>
      <c r="P7696" t="s">
        <v>71</v>
      </c>
      <c r="Q7696">
        <v>10</v>
      </c>
      <c r="R7696" t="s">
        <v>88</v>
      </c>
      <c r="S7696" t="s">
        <v>41</v>
      </c>
      <c r="T7696">
        <v>60558</v>
      </c>
      <c r="U7696" s="1">
        <v>45364</v>
      </c>
      <c r="V7696" t="s">
        <v>72</v>
      </c>
      <c r="W7696">
        <v>404495</v>
      </c>
      <c r="X7696" t="s">
        <v>30467</v>
      </c>
      <c r="Y7696">
        <v>613</v>
      </c>
      <c r="Z7696">
        <v>2187</v>
      </c>
      <c r="AA7696">
        <v>4</v>
      </c>
      <c r="AB7696">
        <v>3499.2000000000003</v>
      </c>
      <c r="AC7696">
        <f>Table1_1[[#This Row],[Price]]*Table1_1[[#This Row],[Quantity]]</f>
        <v>8748</v>
      </c>
    </row>
    <row r="7697" spans="1:29" x14ac:dyDescent="0.3">
      <c r="A7697" t="s">
        <v>28</v>
      </c>
      <c r="B7697" t="s">
        <v>29</v>
      </c>
      <c r="C7697" t="s">
        <v>30</v>
      </c>
      <c r="D7697" t="s">
        <v>227</v>
      </c>
      <c r="E7697" t="s">
        <v>46</v>
      </c>
      <c r="F7697" t="s">
        <v>57</v>
      </c>
      <c r="G7697">
        <v>73</v>
      </c>
      <c r="H7697">
        <v>415196</v>
      </c>
      <c r="I7697" t="s">
        <v>58</v>
      </c>
      <c r="J7697" s="3">
        <v>45541</v>
      </c>
      <c r="K7697">
        <v>1200</v>
      </c>
      <c r="L7697" t="s">
        <v>30468</v>
      </c>
      <c r="M7697" t="s">
        <v>345</v>
      </c>
      <c r="N7697" t="s">
        <v>30469</v>
      </c>
      <c r="O7697" t="s">
        <v>30470</v>
      </c>
      <c r="P7697" t="s">
        <v>71</v>
      </c>
      <c r="Q7697">
        <v>20</v>
      </c>
      <c r="R7697" t="s">
        <v>40</v>
      </c>
      <c r="S7697" t="s">
        <v>63</v>
      </c>
      <c r="T7697">
        <v>74200</v>
      </c>
      <c r="U7697" s="1">
        <v>45438</v>
      </c>
      <c r="V7697" t="s">
        <v>140</v>
      </c>
      <c r="W7697">
        <v>658912</v>
      </c>
      <c r="X7697" t="s">
        <v>30471</v>
      </c>
      <c r="Y7697">
        <v>888</v>
      </c>
      <c r="Z7697">
        <v>1174</v>
      </c>
      <c r="AA7697">
        <v>7</v>
      </c>
      <c r="AB7697">
        <v>3287.2000000000003</v>
      </c>
      <c r="AC7697">
        <f>Table1_1[[#This Row],[Price]]*Table1_1[[#This Row],[Quantity]]</f>
        <v>8218</v>
      </c>
    </row>
    <row r="7698" spans="1:29" x14ac:dyDescent="0.3">
      <c r="A7698" t="s">
        <v>28</v>
      </c>
      <c r="B7698" t="s">
        <v>29</v>
      </c>
      <c r="C7698" t="s">
        <v>157</v>
      </c>
      <c r="D7698" t="s">
        <v>105</v>
      </c>
      <c r="E7698" t="s">
        <v>32</v>
      </c>
      <c r="F7698" t="s">
        <v>355</v>
      </c>
      <c r="G7698">
        <v>99</v>
      </c>
      <c r="H7698">
        <v>431616</v>
      </c>
      <c r="I7698" t="s">
        <v>34</v>
      </c>
      <c r="J7698" s="3">
        <v>44471</v>
      </c>
      <c r="K7698">
        <v>1400</v>
      </c>
      <c r="L7698" t="s">
        <v>30473</v>
      </c>
      <c r="M7698" t="s">
        <v>211</v>
      </c>
      <c r="N7698" t="s">
        <v>30474</v>
      </c>
      <c r="O7698" t="s">
        <v>30475</v>
      </c>
      <c r="P7698" t="s">
        <v>87</v>
      </c>
      <c r="Q7698">
        <v>20</v>
      </c>
      <c r="R7698" t="s">
        <v>88</v>
      </c>
      <c r="S7698" t="s">
        <v>118</v>
      </c>
      <c r="T7698">
        <v>72694</v>
      </c>
      <c r="U7698" s="1">
        <v>45312</v>
      </c>
      <c r="V7698" t="s">
        <v>111</v>
      </c>
      <c r="W7698">
        <v>809208</v>
      </c>
      <c r="X7698" t="s">
        <v>30476</v>
      </c>
      <c r="Y7698">
        <v>850</v>
      </c>
      <c r="Z7698">
        <v>2766</v>
      </c>
      <c r="AA7698">
        <v>6</v>
      </c>
      <c r="AB7698">
        <v>6638.4000000000015</v>
      </c>
      <c r="AC7698">
        <f>Table1_1[[#This Row],[Price]]*Table1_1[[#This Row],[Quantity]]</f>
        <v>16596</v>
      </c>
    </row>
    <row r="7699" spans="1:29" x14ac:dyDescent="0.3">
      <c r="A7699" t="s">
        <v>28</v>
      </c>
      <c r="B7699" t="s">
        <v>29</v>
      </c>
      <c r="C7699" t="s">
        <v>66</v>
      </c>
      <c r="D7699" t="s">
        <v>421</v>
      </c>
      <c r="E7699" t="s">
        <v>46</v>
      </c>
      <c r="F7699" t="s">
        <v>150</v>
      </c>
      <c r="G7699">
        <v>74</v>
      </c>
      <c r="H7699">
        <v>426601</v>
      </c>
      <c r="I7699" t="s">
        <v>34</v>
      </c>
      <c r="J7699" s="3">
        <v>43867</v>
      </c>
      <c r="K7699">
        <v>1200</v>
      </c>
      <c r="L7699" t="s">
        <v>30478</v>
      </c>
      <c r="M7699" t="s">
        <v>1072</v>
      </c>
      <c r="N7699" t="s">
        <v>30479</v>
      </c>
      <c r="O7699">
        <v>6386105540</v>
      </c>
      <c r="P7699" t="s">
        <v>87</v>
      </c>
      <c r="Q7699">
        <v>6</v>
      </c>
      <c r="R7699" t="s">
        <v>88</v>
      </c>
      <c r="S7699" t="s">
        <v>63</v>
      </c>
      <c r="T7699">
        <v>71097</v>
      </c>
      <c r="U7699" s="1">
        <v>45332</v>
      </c>
      <c r="V7699" t="s">
        <v>119</v>
      </c>
      <c r="W7699">
        <v>896773</v>
      </c>
      <c r="X7699" t="s">
        <v>30480</v>
      </c>
      <c r="Y7699">
        <v>944</v>
      </c>
      <c r="Z7699">
        <v>1174</v>
      </c>
      <c r="AA7699">
        <v>3</v>
      </c>
      <c r="AB7699">
        <v>1408.8000000000002</v>
      </c>
      <c r="AC7699">
        <f>Table1_1[[#This Row],[Price]]*Table1_1[[#This Row],[Quantity]]</f>
        <v>3522</v>
      </c>
    </row>
    <row r="7700" spans="1:29" x14ac:dyDescent="0.3">
      <c r="A7700" t="s">
        <v>28</v>
      </c>
      <c r="B7700" t="s">
        <v>29</v>
      </c>
      <c r="C7700" t="s">
        <v>30</v>
      </c>
      <c r="D7700" t="s">
        <v>31</v>
      </c>
      <c r="E7700" t="s">
        <v>56</v>
      </c>
      <c r="F7700" t="s">
        <v>150</v>
      </c>
      <c r="G7700">
        <v>14</v>
      </c>
      <c r="H7700">
        <v>423694</v>
      </c>
      <c r="I7700" t="s">
        <v>58</v>
      </c>
      <c r="J7700" s="3">
        <v>44834</v>
      </c>
      <c r="K7700">
        <v>800</v>
      </c>
      <c r="L7700" t="s">
        <v>30481</v>
      </c>
      <c r="M7700" t="s">
        <v>1460</v>
      </c>
      <c r="N7700" t="s">
        <v>30482</v>
      </c>
      <c r="O7700">
        <v>6705999642</v>
      </c>
      <c r="P7700" t="s">
        <v>51</v>
      </c>
      <c r="Q7700">
        <v>12</v>
      </c>
      <c r="R7700" t="s">
        <v>40</v>
      </c>
      <c r="S7700" t="s">
        <v>79</v>
      </c>
      <c r="T7700">
        <v>29235</v>
      </c>
      <c r="U7700" s="1">
        <v>45461</v>
      </c>
      <c r="V7700" t="s">
        <v>52</v>
      </c>
      <c r="W7700">
        <v>161166</v>
      </c>
      <c r="X7700" t="s">
        <v>30483</v>
      </c>
      <c r="Y7700">
        <v>980</v>
      </c>
      <c r="Z7700">
        <v>1529</v>
      </c>
      <c r="AA7700">
        <v>4</v>
      </c>
      <c r="AB7700">
        <v>2446.4</v>
      </c>
      <c r="AC7700">
        <f>Table1_1[[#This Row],[Price]]*Table1_1[[#This Row],[Quantity]]</f>
        <v>6116</v>
      </c>
    </row>
    <row r="7701" spans="1:29" x14ac:dyDescent="0.3">
      <c r="A7701" t="s">
        <v>28</v>
      </c>
      <c r="B7701" t="s">
        <v>29</v>
      </c>
      <c r="C7701" t="s">
        <v>157</v>
      </c>
      <c r="D7701" t="s">
        <v>55</v>
      </c>
      <c r="E7701" t="s">
        <v>56</v>
      </c>
      <c r="F7701" t="s">
        <v>175</v>
      </c>
      <c r="G7701">
        <v>75</v>
      </c>
      <c r="H7701">
        <v>434457</v>
      </c>
      <c r="I7701" t="s">
        <v>58</v>
      </c>
      <c r="J7701" s="3">
        <v>43914</v>
      </c>
      <c r="K7701">
        <v>950</v>
      </c>
      <c r="L7701" t="s">
        <v>30484</v>
      </c>
      <c r="M7701" t="s">
        <v>250</v>
      </c>
      <c r="N7701" t="s">
        <v>30485</v>
      </c>
      <c r="O7701" t="s">
        <v>30486</v>
      </c>
      <c r="P7701" t="s">
        <v>39</v>
      </c>
      <c r="Q7701">
        <v>13</v>
      </c>
      <c r="R7701" t="s">
        <v>40</v>
      </c>
      <c r="S7701" t="s">
        <v>63</v>
      </c>
      <c r="T7701">
        <v>94339</v>
      </c>
      <c r="U7701" s="1">
        <v>45372</v>
      </c>
      <c r="V7701" t="s">
        <v>72</v>
      </c>
      <c r="W7701">
        <v>423495</v>
      </c>
      <c r="X7701" t="s">
        <v>30487</v>
      </c>
      <c r="Y7701">
        <v>313</v>
      </c>
      <c r="Z7701">
        <v>1334</v>
      </c>
      <c r="AA7701">
        <v>2</v>
      </c>
      <c r="AB7701">
        <v>1067.2</v>
      </c>
      <c r="AC7701">
        <f>Table1_1[[#This Row],[Price]]*Table1_1[[#This Row],[Quantity]]</f>
        <v>2668</v>
      </c>
    </row>
    <row r="7702" spans="1:29" x14ac:dyDescent="0.3">
      <c r="A7702" t="s">
        <v>28</v>
      </c>
      <c r="B7702" t="s">
        <v>29</v>
      </c>
      <c r="C7702" t="s">
        <v>30</v>
      </c>
      <c r="D7702" t="s">
        <v>163</v>
      </c>
      <c r="E7702" t="s">
        <v>46</v>
      </c>
      <c r="F7702" t="s">
        <v>135</v>
      </c>
      <c r="G7702">
        <v>78</v>
      </c>
      <c r="H7702">
        <v>404901</v>
      </c>
      <c r="I7702" t="s">
        <v>58</v>
      </c>
      <c r="J7702" s="3">
        <v>45450</v>
      </c>
      <c r="K7702">
        <v>1100</v>
      </c>
      <c r="L7702" t="s">
        <v>30488</v>
      </c>
      <c r="M7702" t="s">
        <v>189</v>
      </c>
      <c r="N7702" t="s">
        <v>30489</v>
      </c>
      <c r="O7702" t="s">
        <v>30490</v>
      </c>
      <c r="P7702" t="s">
        <v>39</v>
      </c>
      <c r="Q7702">
        <v>18</v>
      </c>
      <c r="R7702" t="s">
        <v>40</v>
      </c>
      <c r="S7702" t="s">
        <v>79</v>
      </c>
      <c r="T7702">
        <v>32324</v>
      </c>
      <c r="U7702" s="1">
        <v>45485</v>
      </c>
      <c r="V7702" t="s">
        <v>126</v>
      </c>
      <c r="W7702">
        <v>908851</v>
      </c>
      <c r="X7702" t="s">
        <v>30491</v>
      </c>
      <c r="Y7702">
        <v>739</v>
      </c>
      <c r="Z7702">
        <v>2656</v>
      </c>
      <c r="AA7702">
        <v>8</v>
      </c>
      <c r="AB7702">
        <v>8499.2000000000007</v>
      </c>
      <c r="AC7702">
        <f>Table1_1[[#This Row],[Price]]*Table1_1[[#This Row],[Quantity]]</f>
        <v>21248</v>
      </c>
    </row>
    <row r="7703" spans="1:29" x14ac:dyDescent="0.3">
      <c r="A7703" t="s">
        <v>28</v>
      </c>
      <c r="B7703" t="s">
        <v>29</v>
      </c>
      <c r="C7703" t="s">
        <v>66</v>
      </c>
      <c r="D7703" t="s">
        <v>546</v>
      </c>
      <c r="E7703" t="s">
        <v>32</v>
      </c>
      <c r="F7703" t="s">
        <v>355</v>
      </c>
      <c r="G7703">
        <v>97</v>
      </c>
      <c r="H7703">
        <v>438870</v>
      </c>
      <c r="I7703" t="s">
        <v>58</v>
      </c>
      <c r="J7703" s="3">
        <v>44649</v>
      </c>
      <c r="K7703">
        <v>1100</v>
      </c>
      <c r="L7703" t="s">
        <v>30492</v>
      </c>
      <c r="M7703" t="s">
        <v>211</v>
      </c>
      <c r="N7703" t="s">
        <v>30493</v>
      </c>
      <c r="O7703" t="s">
        <v>30494</v>
      </c>
      <c r="P7703" t="s">
        <v>51</v>
      </c>
      <c r="Q7703">
        <v>4</v>
      </c>
      <c r="R7703" t="s">
        <v>88</v>
      </c>
      <c r="S7703" t="s">
        <v>41</v>
      </c>
      <c r="T7703">
        <v>11303</v>
      </c>
      <c r="U7703" s="1">
        <v>45344</v>
      </c>
      <c r="V7703" t="s">
        <v>119</v>
      </c>
      <c r="W7703">
        <v>556765</v>
      </c>
      <c r="X7703" t="s">
        <v>30495</v>
      </c>
      <c r="Y7703">
        <v>684</v>
      </c>
      <c r="Z7703">
        <v>1635</v>
      </c>
      <c r="AA7703">
        <v>4</v>
      </c>
      <c r="AB7703">
        <v>2616</v>
      </c>
      <c r="AC7703">
        <f>Table1_1[[#This Row],[Price]]*Table1_1[[#This Row],[Quantity]]</f>
        <v>6540</v>
      </c>
    </row>
    <row r="7704" spans="1:29" x14ac:dyDescent="0.3">
      <c r="A7704" t="s">
        <v>28</v>
      </c>
      <c r="B7704" t="s">
        <v>29</v>
      </c>
      <c r="C7704" t="s">
        <v>193</v>
      </c>
      <c r="D7704" t="s">
        <v>254</v>
      </c>
      <c r="E7704" t="s">
        <v>56</v>
      </c>
      <c r="F7704" t="s">
        <v>135</v>
      </c>
      <c r="G7704">
        <v>9</v>
      </c>
      <c r="H7704">
        <v>412172</v>
      </c>
      <c r="I7704" t="s">
        <v>34</v>
      </c>
      <c r="J7704" s="3">
        <v>44978</v>
      </c>
      <c r="K7704">
        <v>1000</v>
      </c>
      <c r="L7704" t="s">
        <v>30496</v>
      </c>
      <c r="M7704" t="s">
        <v>731</v>
      </c>
      <c r="N7704" t="s">
        <v>30497</v>
      </c>
      <c r="O7704" t="s">
        <v>30498</v>
      </c>
      <c r="P7704" t="s">
        <v>71</v>
      </c>
      <c r="Q7704">
        <v>8</v>
      </c>
      <c r="R7704" t="s">
        <v>88</v>
      </c>
      <c r="S7704" t="s">
        <v>63</v>
      </c>
      <c r="T7704">
        <v>84749</v>
      </c>
      <c r="U7704" s="1">
        <v>45593</v>
      </c>
      <c r="V7704" t="s">
        <v>155</v>
      </c>
      <c r="W7704">
        <v>939511</v>
      </c>
      <c r="X7704" t="s">
        <v>30499</v>
      </c>
      <c r="Y7704">
        <v>502</v>
      </c>
      <c r="Z7704">
        <v>1929</v>
      </c>
      <c r="AA7704">
        <v>6</v>
      </c>
      <c r="AB7704">
        <v>4629.6000000000004</v>
      </c>
      <c r="AC7704">
        <f>Table1_1[[#This Row],[Price]]*Table1_1[[#This Row],[Quantity]]</f>
        <v>11574</v>
      </c>
    </row>
    <row r="7705" spans="1:29" x14ac:dyDescent="0.3">
      <c r="A7705" t="s">
        <v>28</v>
      </c>
      <c r="B7705" t="s">
        <v>29</v>
      </c>
      <c r="C7705" t="s">
        <v>30</v>
      </c>
      <c r="D7705" t="s">
        <v>291</v>
      </c>
      <c r="E7705" t="s">
        <v>32</v>
      </c>
      <c r="F7705" t="s">
        <v>175</v>
      </c>
      <c r="G7705">
        <v>94</v>
      </c>
      <c r="H7705">
        <v>403327</v>
      </c>
      <c r="I7705" t="s">
        <v>34</v>
      </c>
      <c r="J7705" s="3">
        <v>44396</v>
      </c>
      <c r="K7705">
        <v>1100</v>
      </c>
      <c r="L7705" t="s">
        <v>7674</v>
      </c>
      <c r="M7705" t="s">
        <v>487</v>
      </c>
      <c r="N7705" t="s">
        <v>30500</v>
      </c>
      <c r="O7705" t="s">
        <v>30501</v>
      </c>
      <c r="P7705" t="s">
        <v>51</v>
      </c>
      <c r="Q7705">
        <v>15</v>
      </c>
      <c r="R7705" t="s">
        <v>40</v>
      </c>
      <c r="S7705" t="s">
        <v>41</v>
      </c>
      <c r="T7705">
        <v>43990</v>
      </c>
      <c r="U7705" s="1">
        <v>45596</v>
      </c>
      <c r="V7705" t="s">
        <v>155</v>
      </c>
      <c r="W7705">
        <v>585782</v>
      </c>
      <c r="X7705" t="s">
        <v>30502</v>
      </c>
      <c r="Y7705">
        <v>955</v>
      </c>
      <c r="Z7705">
        <v>2505</v>
      </c>
      <c r="AA7705">
        <v>6</v>
      </c>
      <c r="AB7705">
        <v>6012</v>
      </c>
      <c r="AC7705">
        <f>Table1_1[[#This Row],[Price]]*Table1_1[[#This Row],[Quantity]]</f>
        <v>15030</v>
      </c>
    </row>
    <row r="7706" spans="1:29" x14ac:dyDescent="0.3">
      <c r="A7706" t="s">
        <v>28</v>
      </c>
      <c r="B7706" t="s">
        <v>29</v>
      </c>
      <c r="C7706" t="s">
        <v>157</v>
      </c>
      <c r="D7706" t="s">
        <v>616</v>
      </c>
      <c r="E7706" t="s">
        <v>56</v>
      </c>
      <c r="F7706" t="s">
        <v>99</v>
      </c>
      <c r="G7706">
        <v>31</v>
      </c>
      <c r="H7706">
        <v>409832</v>
      </c>
      <c r="I7706" t="s">
        <v>34</v>
      </c>
      <c r="J7706" s="3">
        <v>44650</v>
      </c>
      <c r="K7706">
        <v>1400</v>
      </c>
      <c r="L7706" t="s">
        <v>30503</v>
      </c>
      <c r="M7706" t="s">
        <v>869</v>
      </c>
      <c r="N7706" t="s">
        <v>30504</v>
      </c>
      <c r="O7706" t="s">
        <v>30505</v>
      </c>
      <c r="P7706" t="s">
        <v>87</v>
      </c>
      <c r="Q7706">
        <v>19</v>
      </c>
      <c r="R7706" t="s">
        <v>40</v>
      </c>
      <c r="S7706" t="s">
        <v>41</v>
      </c>
      <c r="T7706">
        <v>77335</v>
      </c>
      <c r="U7706" s="1">
        <v>45576</v>
      </c>
      <c r="V7706" t="s">
        <v>155</v>
      </c>
      <c r="W7706">
        <v>891835</v>
      </c>
      <c r="X7706" t="s">
        <v>22513</v>
      </c>
      <c r="Y7706">
        <v>488</v>
      </c>
      <c r="Z7706">
        <v>550</v>
      </c>
      <c r="AA7706">
        <v>1</v>
      </c>
      <c r="AB7706">
        <v>220</v>
      </c>
      <c r="AC7706">
        <f>Table1_1[[#This Row],[Price]]*Table1_1[[#This Row],[Quantity]]</f>
        <v>550</v>
      </c>
    </row>
    <row r="7707" spans="1:29" x14ac:dyDescent="0.3">
      <c r="A7707" t="s">
        <v>28</v>
      </c>
      <c r="B7707" t="s">
        <v>29</v>
      </c>
      <c r="C7707" t="s">
        <v>44</v>
      </c>
      <c r="D7707" t="s">
        <v>254</v>
      </c>
      <c r="E7707" t="s">
        <v>56</v>
      </c>
      <c r="F7707" t="s">
        <v>57</v>
      </c>
      <c r="G7707">
        <v>99</v>
      </c>
      <c r="H7707">
        <v>420511</v>
      </c>
      <c r="I7707" t="s">
        <v>58</v>
      </c>
      <c r="J7707" s="3">
        <v>45274</v>
      </c>
      <c r="K7707">
        <v>1300</v>
      </c>
      <c r="L7707" t="s">
        <v>30506</v>
      </c>
      <c r="M7707" t="s">
        <v>372</v>
      </c>
      <c r="N7707" t="s">
        <v>30507</v>
      </c>
      <c r="O7707" t="s">
        <v>30508</v>
      </c>
      <c r="P7707" t="s">
        <v>51</v>
      </c>
      <c r="Q7707">
        <v>19</v>
      </c>
      <c r="R7707" t="s">
        <v>88</v>
      </c>
      <c r="S7707" t="s">
        <v>118</v>
      </c>
      <c r="T7707">
        <v>66605</v>
      </c>
      <c r="U7707" s="1">
        <v>45521</v>
      </c>
      <c r="V7707" t="s">
        <v>64</v>
      </c>
      <c r="W7707">
        <v>497417</v>
      </c>
      <c r="X7707" t="s">
        <v>30509</v>
      </c>
      <c r="Y7707">
        <v>395</v>
      </c>
      <c r="Z7707">
        <v>1292</v>
      </c>
      <c r="AA7707">
        <v>2</v>
      </c>
      <c r="AB7707">
        <v>1033.6000000000001</v>
      </c>
      <c r="AC7707">
        <f>Table1_1[[#This Row],[Price]]*Table1_1[[#This Row],[Quantity]]</f>
        <v>2584</v>
      </c>
    </row>
    <row r="7708" spans="1:29" x14ac:dyDescent="0.3">
      <c r="A7708" t="s">
        <v>28</v>
      </c>
      <c r="B7708" t="s">
        <v>29</v>
      </c>
      <c r="C7708" t="s">
        <v>44</v>
      </c>
      <c r="D7708" t="s">
        <v>380</v>
      </c>
      <c r="E7708" t="s">
        <v>56</v>
      </c>
      <c r="F7708" t="s">
        <v>57</v>
      </c>
      <c r="G7708">
        <v>42</v>
      </c>
      <c r="H7708">
        <v>411230</v>
      </c>
      <c r="I7708" t="s">
        <v>58</v>
      </c>
      <c r="J7708" s="3">
        <v>45447</v>
      </c>
      <c r="K7708">
        <v>800</v>
      </c>
      <c r="L7708" t="s">
        <v>10547</v>
      </c>
      <c r="M7708" t="s">
        <v>394</v>
      </c>
      <c r="N7708" t="s">
        <v>30510</v>
      </c>
      <c r="O7708" t="s">
        <v>30511</v>
      </c>
      <c r="P7708" t="s">
        <v>87</v>
      </c>
      <c r="Q7708">
        <v>6</v>
      </c>
      <c r="R7708" t="s">
        <v>88</v>
      </c>
      <c r="S7708" t="s">
        <v>41</v>
      </c>
      <c r="T7708">
        <v>63561</v>
      </c>
      <c r="U7708" s="1">
        <v>45445</v>
      </c>
      <c r="V7708" t="s">
        <v>52</v>
      </c>
      <c r="W7708">
        <v>177349</v>
      </c>
      <c r="X7708" t="s">
        <v>30512</v>
      </c>
      <c r="Y7708">
        <v>840</v>
      </c>
      <c r="Z7708">
        <v>2799</v>
      </c>
      <c r="AA7708">
        <v>8</v>
      </c>
      <c r="AB7708">
        <v>8956.8000000000011</v>
      </c>
      <c r="AC7708">
        <f>Table1_1[[#This Row],[Price]]*Table1_1[[#This Row],[Quantity]]</f>
        <v>22392</v>
      </c>
    </row>
    <row r="7709" spans="1:29" x14ac:dyDescent="0.3">
      <c r="A7709" t="s">
        <v>28</v>
      </c>
      <c r="B7709" t="s">
        <v>29</v>
      </c>
      <c r="C7709" t="s">
        <v>44</v>
      </c>
      <c r="D7709" t="s">
        <v>291</v>
      </c>
      <c r="E7709" t="s">
        <v>32</v>
      </c>
      <c r="F7709" t="s">
        <v>135</v>
      </c>
      <c r="G7709">
        <v>27</v>
      </c>
      <c r="H7709">
        <v>408344</v>
      </c>
      <c r="I7709" t="s">
        <v>34</v>
      </c>
      <c r="J7709" s="3">
        <v>45264</v>
      </c>
      <c r="K7709">
        <v>1100</v>
      </c>
      <c r="L7709" t="s">
        <v>30513</v>
      </c>
      <c r="M7709" t="s">
        <v>1460</v>
      </c>
      <c r="N7709" t="s">
        <v>30514</v>
      </c>
      <c r="O7709" t="s">
        <v>30515</v>
      </c>
      <c r="P7709" t="s">
        <v>71</v>
      </c>
      <c r="Q7709">
        <v>5</v>
      </c>
      <c r="R7709" t="s">
        <v>88</v>
      </c>
      <c r="S7709" t="s">
        <v>118</v>
      </c>
      <c r="T7709">
        <v>86185</v>
      </c>
      <c r="U7709" s="1">
        <v>45585</v>
      </c>
      <c r="V7709" t="s">
        <v>155</v>
      </c>
      <c r="W7709">
        <v>852035</v>
      </c>
      <c r="X7709" t="s">
        <v>30516</v>
      </c>
      <c r="Y7709">
        <v>933</v>
      </c>
      <c r="Z7709">
        <v>753</v>
      </c>
      <c r="AA7709">
        <v>2</v>
      </c>
      <c r="AB7709">
        <v>602.4</v>
      </c>
      <c r="AC7709">
        <f>Table1_1[[#This Row],[Price]]*Table1_1[[#This Row],[Quantity]]</f>
        <v>1506</v>
      </c>
    </row>
    <row r="7710" spans="1:29" x14ac:dyDescent="0.3">
      <c r="A7710" t="s">
        <v>28</v>
      </c>
      <c r="B7710" t="s">
        <v>29</v>
      </c>
      <c r="C7710" t="s">
        <v>91</v>
      </c>
      <c r="D7710" t="s">
        <v>55</v>
      </c>
      <c r="E7710" t="s">
        <v>46</v>
      </c>
      <c r="F7710" t="s">
        <v>106</v>
      </c>
      <c r="G7710">
        <v>81</v>
      </c>
      <c r="H7710">
        <v>402001</v>
      </c>
      <c r="I7710" t="s">
        <v>34</v>
      </c>
      <c r="J7710" s="3">
        <v>44012</v>
      </c>
      <c r="K7710">
        <v>800</v>
      </c>
      <c r="L7710" t="s">
        <v>30517</v>
      </c>
      <c r="M7710" t="s">
        <v>361</v>
      </c>
      <c r="N7710" t="s">
        <v>30518</v>
      </c>
      <c r="O7710" t="s">
        <v>30519</v>
      </c>
      <c r="P7710" t="s">
        <v>71</v>
      </c>
      <c r="Q7710">
        <v>4</v>
      </c>
      <c r="R7710" t="s">
        <v>88</v>
      </c>
      <c r="S7710" t="s">
        <v>79</v>
      </c>
      <c r="T7710">
        <v>15917</v>
      </c>
      <c r="U7710" s="1">
        <v>45453</v>
      </c>
      <c r="V7710" t="s">
        <v>52</v>
      </c>
      <c r="W7710">
        <v>595225</v>
      </c>
      <c r="X7710" t="s">
        <v>13998</v>
      </c>
      <c r="Y7710">
        <v>885</v>
      </c>
      <c r="Z7710">
        <v>2250</v>
      </c>
      <c r="AA7710">
        <v>7</v>
      </c>
      <c r="AB7710">
        <v>6300</v>
      </c>
      <c r="AC7710">
        <f>Table1_1[[#This Row],[Price]]*Table1_1[[#This Row],[Quantity]]</f>
        <v>15750</v>
      </c>
    </row>
    <row r="7711" spans="1:29" x14ac:dyDescent="0.3">
      <c r="A7711" t="s">
        <v>28</v>
      </c>
      <c r="B7711" t="s">
        <v>29</v>
      </c>
      <c r="C7711" t="s">
        <v>44</v>
      </c>
      <c r="D7711" t="s">
        <v>291</v>
      </c>
      <c r="E7711" t="s">
        <v>32</v>
      </c>
      <c r="F7711" t="s">
        <v>106</v>
      </c>
      <c r="G7711">
        <v>44</v>
      </c>
      <c r="H7711">
        <v>425201</v>
      </c>
      <c r="I7711" t="s">
        <v>34</v>
      </c>
      <c r="J7711" s="3">
        <v>45341</v>
      </c>
      <c r="K7711">
        <v>1400</v>
      </c>
      <c r="L7711" t="s">
        <v>30520</v>
      </c>
      <c r="M7711" t="s">
        <v>222</v>
      </c>
      <c r="N7711" t="s">
        <v>30521</v>
      </c>
      <c r="O7711" t="s">
        <v>30522</v>
      </c>
      <c r="P7711" t="s">
        <v>51</v>
      </c>
      <c r="Q7711">
        <v>19</v>
      </c>
      <c r="R7711" t="s">
        <v>88</v>
      </c>
      <c r="S7711" t="s">
        <v>63</v>
      </c>
      <c r="T7711">
        <v>34780</v>
      </c>
      <c r="U7711" s="1">
        <v>45323</v>
      </c>
      <c r="V7711" t="s">
        <v>119</v>
      </c>
      <c r="W7711">
        <v>832692</v>
      </c>
      <c r="X7711" t="s">
        <v>30523</v>
      </c>
      <c r="Y7711">
        <v>532</v>
      </c>
      <c r="Z7711">
        <v>2063</v>
      </c>
      <c r="AA7711">
        <v>1</v>
      </c>
      <c r="AB7711">
        <v>825.2</v>
      </c>
      <c r="AC7711">
        <f>Table1_1[[#This Row],[Price]]*Table1_1[[#This Row],[Quantity]]</f>
        <v>2063</v>
      </c>
    </row>
    <row r="7712" spans="1:29" x14ac:dyDescent="0.3">
      <c r="A7712" t="s">
        <v>28</v>
      </c>
      <c r="B7712" t="s">
        <v>29</v>
      </c>
      <c r="C7712" t="s">
        <v>66</v>
      </c>
      <c r="D7712" t="s">
        <v>142</v>
      </c>
      <c r="E7712" t="s">
        <v>32</v>
      </c>
      <c r="F7712" t="s">
        <v>47</v>
      </c>
      <c r="G7712">
        <v>91</v>
      </c>
      <c r="H7712">
        <v>438488</v>
      </c>
      <c r="I7712" t="s">
        <v>58</v>
      </c>
      <c r="J7712" s="3">
        <v>44393</v>
      </c>
      <c r="K7712">
        <v>1100</v>
      </c>
      <c r="L7712" t="s">
        <v>30524</v>
      </c>
      <c r="M7712" t="s">
        <v>670</v>
      </c>
      <c r="N7712" t="s">
        <v>30525</v>
      </c>
      <c r="O7712" t="s">
        <v>30526</v>
      </c>
      <c r="P7712" t="s">
        <v>71</v>
      </c>
      <c r="Q7712">
        <v>17</v>
      </c>
      <c r="R7712" t="s">
        <v>40</v>
      </c>
      <c r="S7712" t="s">
        <v>63</v>
      </c>
      <c r="T7712">
        <v>84688</v>
      </c>
      <c r="U7712" s="1">
        <v>45431</v>
      </c>
      <c r="V7712" t="s">
        <v>140</v>
      </c>
      <c r="W7712">
        <v>626456</v>
      </c>
      <c r="X7712" t="s">
        <v>30527</v>
      </c>
      <c r="Y7712">
        <v>599</v>
      </c>
      <c r="Z7712">
        <v>1520</v>
      </c>
      <c r="AA7712">
        <v>5</v>
      </c>
      <c r="AB7712">
        <v>3040</v>
      </c>
      <c r="AC7712">
        <f>Table1_1[[#This Row],[Price]]*Table1_1[[#This Row],[Quantity]]</f>
        <v>7600</v>
      </c>
    </row>
    <row r="7713" spans="1:29" x14ac:dyDescent="0.3">
      <c r="A7713" t="s">
        <v>28</v>
      </c>
      <c r="B7713" t="s">
        <v>29</v>
      </c>
      <c r="C7713" t="s">
        <v>91</v>
      </c>
      <c r="D7713" t="s">
        <v>421</v>
      </c>
      <c r="E7713" t="s">
        <v>56</v>
      </c>
      <c r="F7713" t="s">
        <v>135</v>
      </c>
      <c r="G7713">
        <v>77</v>
      </c>
      <c r="H7713">
        <v>410024</v>
      </c>
      <c r="I7713" t="s">
        <v>34</v>
      </c>
      <c r="J7713" s="3">
        <v>44086</v>
      </c>
      <c r="K7713">
        <v>1400</v>
      </c>
      <c r="L7713" t="s">
        <v>30528</v>
      </c>
      <c r="M7713" t="s">
        <v>1118</v>
      </c>
      <c r="N7713" t="s">
        <v>30529</v>
      </c>
      <c r="O7713" t="s">
        <v>30530</v>
      </c>
      <c r="P7713" t="s">
        <v>51</v>
      </c>
      <c r="Q7713">
        <v>3</v>
      </c>
      <c r="R7713" t="s">
        <v>88</v>
      </c>
      <c r="S7713" t="s">
        <v>79</v>
      </c>
      <c r="T7713">
        <v>27843</v>
      </c>
      <c r="U7713" s="1">
        <v>45538</v>
      </c>
      <c r="V7713" t="s">
        <v>180</v>
      </c>
      <c r="W7713">
        <v>494828</v>
      </c>
      <c r="X7713" t="s">
        <v>30531</v>
      </c>
      <c r="Y7713">
        <v>301</v>
      </c>
      <c r="Z7713">
        <v>1768</v>
      </c>
      <c r="AA7713">
        <v>6</v>
      </c>
      <c r="AB7713">
        <v>4243.2</v>
      </c>
      <c r="AC7713">
        <f>Table1_1[[#This Row],[Price]]*Table1_1[[#This Row],[Quantity]]</f>
        <v>10608</v>
      </c>
    </row>
    <row r="7714" spans="1:29" x14ac:dyDescent="0.3">
      <c r="A7714" t="s">
        <v>28</v>
      </c>
      <c r="B7714" t="s">
        <v>29</v>
      </c>
      <c r="C7714" t="s">
        <v>193</v>
      </c>
      <c r="D7714" t="s">
        <v>621</v>
      </c>
      <c r="E7714" t="s">
        <v>46</v>
      </c>
      <c r="F7714" t="s">
        <v>47</v>
      </c>
      <c r="G7714">
        <v>62</v>
      </c>
      <c r="H7714">
        <v>405299</v>
      </c>
      <c r="I7714" t="s">
        <v>58</v>
      </c>
      <c r="J7714" s="3">
        <v>45278</v>
      </c>
      <c r="K7714">
        <v>950</v>
      </c>
      <c r="L7714" t="s">
        <v>30532</v>
      </c>
      <c r="M7714" t="s">
        <v>313</v>
      </c>
      <c r="N7714" t="s">
        <v>30533</v>
      </c>
      <c r="O7714">
        <v>4147733041</v>
      </c>
      <c r="P7714" t="s">
        <v>87</v>
      </c>
      <c r="Q7714">
        <v>5</v>
      </c>
      <c r="R7714" t="s">
        <v>40</v>
      </c>
      <c r="S7714" t="s">
        <v>79</v>
      </c>
      <c r="T7714">
        <v>82313</v>
      </c>
      <c r="U7714" s="1">
        <v>45360</v>
      </c>
      <c r="V7714" t="s">
        <v>72</v>
      </c>
      <c r="W7714">
        <v>291707</v>
      </c>
      <c r="X7714" t="s">
        <v>30534</v>
      </c>
      <c r="Y7714">
        <v>249</v>
      </c>
      <c r="Z7714">
        <v>2930</v>
      </c>
      <c r="AA7714">
        <v>3</v>
      </c>
      <c r="AB7714">
        <v>3516</v>
      </c>
      <c r="AC7714">
        <f>Table1_1[[#This Row],[Price]]*Table1_1[[#This Row],[Quantity]]</f>
        <v>8790</v>
      </c>
    </row>
    <row r="7715" spans="1:29" x14ac:dyDescent="0.3">
      <c r="A7715" t="s">
        <v>28</v>
      </c>
      <c r="B7715" t="s">
        <v>29</v>
      </c>
      <c r="C7715" t="s">
        <v>148</v>
      </c>
      <c r="D7715" t="s">
        <v>267</v>
      </c>
      <c r="E7715" t="s">
        <v>32</v>
      </c>
      <c r="F7715" t="s">
        <v>175</v>
      </c>
      <c r="G7715">
        <v>83</v>
      </c>
      <c r="H7715">
        <v>403761</v>
      </c>
      <c r="I7715" t="s">
        <v>58</v>
      </c>
      <c r="J7715" s="3">
        <v>44011</v>
      </c>
      <c r="K7715">
        <v>1100</v>
      </c>
      <c r="L7715" t="s">
        <v>30535</v>
      </c>
      <c r="M7715" t="s">
        <v>2124</v>
      </c>
      <c r="N7715" t="s">
        <v>30536</v>
      </c>
      <c r="O7715" t="s">
        <v>30537</v>
      </c>
      <c r="P7715" t="s">
        <v>51</v>
      </c>
      <c r="Q7715">
        <v>13</v>
      </c>
      <c r="R7715" t="s">
        <v>88</v>
      </c>
      <c r="S7715" t="s">
        <v>63</v>
      </c>
      <c r="T7715">
        <v>24003</v>
      </c>
      <c r="U7715" s="1">
        <v>45600</v>
      </c>
      <c r="V7715" t="s">
        <v>42</v>
      </c>
      <c r="W7715">
        <v>782030</v>
      </c>
      <c r="X7715" t="s">
        <v>30538</v>
      </c>
      <c r="Y7715">
        <v>243</v>
      </c>
      <c r="Z7715">
        <v>2532</v>
      </c>
      <c r="AA7715">
        <v>4</v>
      </c>
      <c r="AB7715">
        <v>4051.2000000000003</v>
      </c>
      <c r="AC7715">
        <f>Table1_1[[#This Row],[Price]]*Table1_1[[#This Row],[Quantity]]</f>
        <v>10128</v>
      </c>
    </row>
    <row r="7716" spans="1:29" x14ac:dyDescent="0.3">
      <c r="A7716" t="s">
        <v>28</v>
      </c>
      <c r="B7716" t="s">
        <v>29</v>
      </c>
      <c r="C7716" t="s">
        <v>148</v>
      </c>
      <c r="D7716" t="s">
        <v>364</v>
      </c>
      <c r="E7716" t="s">
        <v>32</v>
      </c>
      <c r="F7716" t="s">
        <v>99</v>
      </c>
      <c r="G7716">
        <v>30</v>
      </c>
      <c r="H7716">
        <v>434805</v>
      </c>
      <c r="I7716" t="s">
        <v>58</v>
      </c>
      <c r="J7716" s="3">
        <v>45515</v>
      </c>
      <c r="K7716">
        <v>1300</v>
      </c>
      <c r="L7716" t="s">
        <v>30539</v>
      </c>
      <c r="M7716" t="s">
        <v>269</v>
      </c>
      <c r="N7716" t="s">
        <v>30540</v>
      </c>
      <c r="O7716" t="s">
        <v>30541</v>
      </c>
      <c r="P7716" t="s">
        <v>51</v>
      </c>
      <c r="Q7716">
        <v>16</v>
      </c>
      <c r="R7716" t="s">
        <v>88</v>
      </c>
      <c r="S7716" t="s">
        <v>63</v>
      </c>
      <c r="T7716">
        <v>41163</v>
      </c>
      <c r="U7716" s="1">
        <v>45615</v>
      </c>
      <c r="V7716" t="s">
        <v>42</v>
      </c>
      <c r="W7716">
        <v>381812</v>
      </c>
      <c r="X7716" t="s">
        <v>30542</v>
      </c>
      <c r="Y7716">
        <v>395</v>
      </c>
      <c r="Z7716">
        <v>1930</v>
      </c>
      <c r="AA7716">
        <v>8</v>
      </c>
      <c r="AB7716">
        <v>6176</v>
      </c>
      <c r="AC7716">
        <f>Table1_1[[#This Row],[Price]]*Table1_1[[#This Row],[Quantity]]</f>
        <v>15440</v>
      </c>
    </row>
    <row r="7717" spans="1:29" x14ac:dyDescent="0.3">
      <c r="A7717" t="s">
        <v>28</v>
      </c>
      <c r="B7717" t="s">
        <v>29</v>
      </c>
      <c r="C7717" t="s">
        <v>54</v>
      </c>
      <c r="D7717" t="s">
        <v>142</v>
      </c>
      <c r="E7717" t="s">
        <v>32</v>
      </c>
      <c r="F7717" t="s">
        <v>57</v>
      </c>
      <c r="G7717">
        <v>91</v>
      </c>
      <c r="H7717">
        <v>438999</v>
      </c>
      <c r="I7717" t="s">
        <v>58</v>
      </c>
      <c r="J7717" s="3">
        <v>44010</v>
      </c>
      <c r="K7717">
        <v>1000</v>
      </c>
      <c r="L7717" t="s">
        <v>30543</v>
      </c>
      <c r="M7717" t="s">
        <v>478</v>
      </c>
      <c r="N7717" t="s">
        <v>30544</v>
      </c>
      <c r="O7717" t="s">
        <v>30545</v>
      </c>
      <c r="P7717" t="s">
        <v>39</v>
      </c>
      <c r="Q7717">
        <v>3</v>
      </c>
      <c r="R7717" t="s">
        <v>40</v>
      </c>
      <c r="S7717" t="s">
        <v>118</v>
      </c>
      <c r="T7717">
        <v>32597</v>
      </c>
      <c r="U7717" s="1">
        <v>45480</v>
      </c>
      <c r="V7717" t="s">
        <v>126</v>
      </c>
      <c r="W7717">
        <v>146244</v>
      </c>
      <c r="X7717" t="s">
        <v>30546</v>
      </c>
      <c r="Y7717">
        <v>642</v>
      </c>
      <c r="Z7717">
        <v>2992</v>
      </c>
      <c r="AA7717">
        <v>2</v>
      </c>
      <c r="AB7717">
        <v>2393.6</v>
      </c>
      <c r="AC7717">
        <f>Table1_1[[#This Row],[Price]]*Table1_1[[#This Row],[Quantity]]</f>
        <v>5984</v>
      </c>
    </row>
    <row r="7718" spans="1:29" x14ac:dyDescent="0.3">
      <c r="A7718" t="s">
        <v>28</v>
      </c>
      <c r="B7718" t="s">
        <v>29</v>
      </c>
      <c r="C7718" t="s">
        <v>91</v>
      </c>
      <c r="D7718" t="s">
        <v>82</v>
      </c>
      <c r="E7718" t="s">
        <v>32</v>
      </c>
      <c r="F7718" t="s">
        <v>33</v>
      </c>
      <c r="G7718">
        <v>98</v>
      </c>
      <c r="H7718">
        <v>412535</v>
      </c>
      <c r="I7718" t="s">
        <v>34</v>
      </c>
      <c r="J7718" s="3">
        <v>45600</v>
      </c>
      <c r="K7718">
        <v>1100</v>
      </c>
      <c r="L7718" t="s">
        <v>30547</v>
      </c>
      <c r="M7718" t="s">
        <v>856</v>
      </c>
      <c r="N7718" t="s">
        <v>30548</v>
      </c>
      <c r="O7718">
        <v>7840905520</v>
      </c>
      <c r="P7718" t="s">
        <v>39</v>
      </c>
      <c r="Q7718">
        <v>15</v>
      </c>
      <c r="R7718" t="s">
        <v>40</v>
      </c>
      <c r="S7718" t="s">
        <v>63</v>
      </c>
      <c r="T7718">
        <v>76569</v>
      </c>
      <c r="U7718" s="1">
        <v>45619</v>
      </c>
      <c r="V7718" t="s">
        <v>42</v>
      </c>
      <c r="W7718">
        <v>221324</v>
      </c>
      <c r="X7718" t="s">
        <v>30549</v>
      </c>
      <c r="Y7718">
        <v>392</v>
      </c>
      <c r="Z7718">
        <v>2069</v>
      </c>
      <c r="AA7718">
        <v>1</v>
      </c>
      <c r="AB7718">
        <v>827.6</v>
      </c>
      <c r="AC7718">
        <f>Table1_1[[#This Row],[Price]]*Table1_1[[#This Row],[Quantity]]</f>
        <v>2069</v>
      </c>
    </row>
    <row r="7719" spans="1:29" x14ac:dyDescent="0.3">
      <c r="A7719" t="s">
        <v>28</v>
      </c>
      <c r="B7719" t="s">
        <v>29</v>
      </c>
      <c r="C7719" t="s">
        <v>148</v>
      </c>
      <c r="D7719" t="s">
        <v>616</v>
      </c>
      <c r="E7719" t="s">
        <v>46</v>
      </c>
      <c r="F7719" t="s">
        <v>83</v>
      </c>
      <c r="G7719">
        <v>14</v>
      </c>
      <c r="H7719">
        <v>433734</v>
      </c>
      <c r="I7719" t="s">
        <v>34</v>
      </c>
      <c r="J7719" s="3">
        <v>45358</v>
      </c>
      <c r="K7719">
        <v>1100</v>
      </c>
      <c r="L7719" t="s">
        <v>30550</v>
      </c>
      <c r="M7719" t="s">
        <v>605</v>
      </c>
      <c r="N7719" t="s">
        <v>30551</v>
      </c>
      <c r="O7719" t="s">
        <v>30552</v>
      </c>
      <c r="P7719" t="s">
        <v>87</v>
      </c>
      <c r="Q7719">
        <v>11</v>
      </c>
      <c r="R7719" t="s">
        <v>88</v>
      </c>
      <c r="S7719" t="s">
        <v>41</v>
      </c>
      <c r="T7719">
        <v>38275</v>
      </c>
      <c r="U7719" s="1">
        <v>45592</v>
      </c>
      <c r="V7719" t="s">
        <v>155</v>
      </c>
      <c r="W7719">
        <v>677752</v>
      </c>
      <c r="X7719" t="s">
        <v>30553</v>
      </c>
      <c r="Y7719">
        <v>811</v>
      </c>
      <c r="Z7719">
        <v>1456</v>
      </c>
      <c r="AA7719">
        <v>1</v>
      </c>
      <c r="AB7719">
        <v>582.4</v>
      </c>
      <c r="AC7719">
        <f>Table1_1[[#This Row],[Price]]*Table1_1[[#This Row],[Quantity]]</f>
        <v>1456</v>
      </c>
    </row>
    <row r="7720" spans="1:29" x14ac:dyDescent="0.3">
      <c r="A7720" t="s">
        <v>28</v>
      </c>
      <c r="B7720" t="s">
        <v>29</v>
      </c>
      <c r="C7720" t="s">
        <v>54</v>
      </c>
      <c r="D7720" t="s">
        <v>380</v>
      </c>
      <c r="E7720" t="s">
        <v>56</v>
      </c>
      <c r="F7720" t="s">
        <v>47</v>
      </c>
      <c r="G7720">
        <v>64</v>
      </c>
      <c r="H7720">
        <v>401639</v>
      </c>
      <c r="I7720" t="s">
        <v>58</v>
      </c>
      <c r="J7720" s="3">
        <v>44137</v>
      </c>
      <c r="K7720">
        <v>1200</v>
      </c>
      <c r="L7720" t="s">
        <v>6814</v>
      </c>
      <c r="M7720" t="s">
        <v>263</v>
      </c>
      <c r="N7720" t="s">
        <v>30554</v>
      </c>
      <c r="O7720" t="s">
        <v>30555</v>
      </c>
      <c r="P7720" t="s">
        <v>87</v>
      </c>
      <c r="Q7720">
        <v>19</v>
      </c>
      <c r="R7720" t="s">
        <v>40</v>
      </c>
      <c r="S7720" t="s">
        <v>118</v>
      </c>
      <c r="T7720">
        <v>99529</v>
      </c>
      <c r="U7720" s="1">
        <v>45455</v>
      </c>
      <c r="V7720" t="s">
        <v>52</v>
      </c>
      <c r="W7720">
        <v>901443</v>
      </c>
      <c r="X7720" t="s">
        <v>30556</v>
      </c>
      <c r="Y7720">
        <v>376</v>
      </c>
      <c r="Z7720">
        <v>1462</v>
      </c>
      <c r="AA7720">
        <v>6</v>
      </c>
      <c r="AB7720">
        <v>3508.8</v>
      </c>
      <c r="AC7720">
        <f>Table1_1[[#This Row],[Price]]*Table1_1[[#This Row],[Quantity]]</f>
        <v>8772</v>
      </c>
    </row>
    <row r="7721" spans="1:29" x14ac:dyDescent="0.3">
      <c r="A7721" t="s">
        <v>28</v>
      </c>
      <c r="B7721" t="s">
        <v>29</v>
      </c>
      <c r="C7721" t="s">
        <v>44</v>
      </c>
      <c r="D7721" t="s">
        <v>467</v>
      </c>
      <c r="E7721" t="s">
        <v>46</v>
      </c>
      <c r="F7721" t="s">
        <v>355</v>
      </c>
      <c r="G7721">
        <v>85</v>
      </c>
      <c r="H7721">
        <v>417843</v>
      </c>
      <c r="I7721" t="s">
        <v>34</v>
      </c>
      <c r="J7721" s="3">
        <v>44273</v>
      </c>
      <c r="K7721">
        <v>1400</v>
      </c>
      <c r="L7721" t="s">
        <v>30557</v>
      </c>
      <c r="M7721" t="s">
        <v>953</v>
      </c>
      <c r="N7721" t="s">
        <v>30558</v>
      </c>
      <c r="O7721" t="s">
        <v>30559</v>
      </c>
      <c r="P7721" t="s">
        <v>71</v>
      </c>
      <c r="Q7721">
        <v>12</v>
      </c>
      <c r="R7721" t="s">
        <v>40</v>
      </c>
      <c r="S7721" t="s">
        <v>118</v>
      </c>
      <c r="T7721">
        <v>55522</v>
      </c>
      <c r="U7721" s="1">
        <v>45347</v>
      </c>
      <c r="V7721" t="s">
        <v>119</v>
      </c>
      <c r="W7721">
        <v>168417</v>
      </c>
      <c r="X7721" t="s">
        <v>30560</v>
      </c>
      <c r="Y7721">
        <v>712</v>
      </c>
      <c r="Z7721">
        <v>1128</v>
      </c>
      <c r="AA7721">
        <v>3</v>
      </c>
      <c r="AB7721">
        <v>1353.6000000000001</v>
      </c>
      <c r="AC7721">
        <f>Table1_1[[#This Row],[Price]]*Table1_1[[#This Row],[Quantity]]</f>
        <v>3384</v>
      </c>
    </row>
    <row r="7722" spans="1:29" x14ac:dyDescent="0.3">
      <c r="A7722" t="s">
        <v>28</v>
      </c>
      <c r="B7722" t="s">
        <v>29</v>
      </c>
      <c r="C7722" t="s">
        <v>30</v>
      </c>
      <c r="D7722" t="s">
        <v>74</v>
      </c>
      <c r="E7722" t="s">
        <v>56</v>
      </c>
      <c r="F7722" t="s">
        <v>83</v>
      </c>
      <c r="G7722">
        <v>43</v>
      </c>
      <c r="H7722">
        <v>400479</v>
      </c>
      <c r="I7722" t="s">
        <v>58</v>
      </c>
      <c r="J7722" s="3">
        <v>45427</v>
      </c>
      <c r="K7722">
        <v>950</v>
      </c>
      <c r="L7722" t="s">
        <v>30561</v>
      </c>
      <c r="M7722" t="s">
        <v>1253</v>
      </c>
      <c r="N7722" t="s">
        <v>30562</v>
      </c>
      <c r="O7722" t="s">
        <v>30563</v>
      </c>
      <c r="P7722" t="s">
        <v>71</v>
      </c>
      <c r="Q7722">
        <v>9</v>
      </c>
      <c r="R7722" t="s">
        <v>88</v>
      </c>
      <c r="S7722" t="s">
        <v>118</v>
      </c>
      <c r="T7722">
        <v>55020</v>
      </c>
      <c r="U7722" s="1">
        <v>45603</v>
      </c>
      <c r="V7722" t="s">
        <v>42</v>
      </c>
      <c r="W7722">
        <v>723899</v>
      </c>
      <c r="X7722" t="s">
        <v>30564</v>
      </c>
      <c r="Y7722">
        <v>387</v>
      </c>
      <c r="Z7722">
        <v>815</v>
      </c>
      <c r="AA7722">
        <v>5</v>
      </c>
      <c r="AB7722">
        <v>1630</v>
      </c>
      <c r="AC7722">
        <f>Table1_1[[#This Row],[Price]]*Table1_1[[#This Row],[Quantity]]</f>
        <v>4075</v>
      </c>
    </row>
    <row r="7723" spans="1:29" x14ac:dyDescent="0.3">
      <c r="A7723" t="s">
        <v>28</v>
      </c>
      <c r="B7723" t="s">
        <v>29</v>
      </c>
      <c r="C7723" t="s">
        <v>30</v>
      </c>
      <c r="D7723" t="s">
        <v>637</v>
      </c>
      <c r="E7723" t="s">
        <v>46</v>
      </c>
      <c r="F7723" t="s">
        <v>57</v>
      </c>
      <c r="G7723">
        <v>19</v>
      </c>
      <c r="H7723">
        <v>404400</v>
      </c>
      <c r="I7723" t="s">
        <v>34</v>
      </c>
      <c r="J7723" s="3">
        <v>44804</v>
      </c>
      <c r="K7723">
        <v>1400</v>
      </c>
      <c r="L7723" t="s">
        <v>30565</v>
      </c>
      <c r="M7723" t="s">
        <v>222</v>
      </c>
      <c r="N7723" t="s">
        <v>30566</v>
      </c>
      <c r="O7723" t="s">
        <v>30567</v>
      </c>
      <c r="P7723" t="s">
        <v>87</v>
      </c>
      <c r="Q7723">
        <v>17</v>
      </c>
      <c r="R7723" t="s">
        <v>40</v>
      </c>
      <c r="S7723" t="s">
        <v>41</v>
      </c>
      <c r="T7723">
        <v>65045</v>
      </c>
      <c r="U7723" s="1">
        <v>45407</v>
      </c>
      <c r="V7723" t="s">
        <v>80</v>
      </c>
      <c r="W7723">
        <v>181831</v>
      </c>
      <c r="X7723" t="s">
        <v>30568</v>
      </c>
      <c r="Y7723">
        <v>843</v>
      </c>
      <c r="Z7723">
        <v>2735</v>
      </c>
      <c r="AA7723">
        <v>5</v>
      </c>
      <c r="AB7723">
        <v>5470</v>
      </c>
      <c r="AC7723">
        <f>Table1_1[[#This Row],[Price]]*Table1_1[[#This Row],[Quantity]]</f>
        <v>13675</v>
      </c>
    </row>
    <row r="7724" spans="1:29" x14ac:dyDescent="0.3">
      <c r="A7724" t="s">
        <v>28</v>
      </c>
      <c r="B7724" t="s">
        <v>29</v>
      </c>
      <c r="C7724" t="s">
        <v>148</v>
      </c>
      <c r="D7724" t="s">
        <v>134</v>
      </c>
      <c r="E7724" t="s">
        <v>46</v>
      </c>
      <c r="F7724" t="s">
        <v>135</v>
      </c>
      <c r="G7724">
        <v>50</v>
      </c>
      <c r="H7724">
        <v>432200</v>
      </c>
      <c r="I7724" t="s">
        <v>58</v>
      </c>
      <c r="J7724" s="3">
        <v>45261</v>
      </c>
      <c r="K7724">
        <v>1100</v>
      </c>
      <c r="L7724" t="s">
        <v>30569</v>
      </c>
      <c r="M7724" t="s">
        <v>428</v>
      </c>
      <c r="N7724" t="s">
        <v>30570</v>
      </c>
      <c r="O7724" t="s">
        <v>30571</v>
      </c>
      <c r="P7724" t="s">
        <v>87</v>
      </c>
      <c r="Q7724">
        <v>8</v>
      </c>
      <c r="R7724" t="s">
        <v>88</v>
      </c>
      <c r="S7724" t="s">
        <v>118</v>
      </c>
      <c r="T7724">
        <v>36033</v>
      </c>
      <c r="U7724" s="1">
        <v>45521</v>
      </c>
      <c r="V7724" t="s">
        <v>64</v>
      </c>
      <c r="W7724">
        <v>507737</v>
      </c>
      <c r="X7724" t="s">
        <v>30572</v>
      </c>
      <c r="Y7724">
        <v>554</v>
      </c>
      <c r="Z7724">
        <v>1276</v>
      </c>
      <c r="AA7724">
        <v>3</v>
      </c>
      <c r="AB7724">
        <v>1531.2</v>
      </c>
      <c r="AC7724">
        <f>Table1_1[[#This Row],[Price]]*Table1_1[[#This Row],[Quantity]]</f>
        <v>3828</v>
      </c>
    </row>
    <row r="7725" spans="1:29" x14ac:dyDescent="0.3">
      <c r="A7725" t="s">
        <v>28</v>
      </c>
      <c r="B7725" t="s">
        <v>29</v>
      </c>
      <c r="C7725" t="s">
        <v>30</v>
      </c>
      <c r="D7725" t="s">
        <v>182</v>
      </c>
      <c r="E7725" t="s">
        <v>56</v>
      </c>
      <c r="F7725" t="s">
        <v>47</v>
      </c>
      <c r="G7725">
        <v>40</v>
      </c>
      <c r="H7725">
        <v>431301</v>
      </c>
      <c r="I7725" t="s">
        <v>34</v>
      </c>
      <c r="J7725" s="3">
        <v>44469</v>
      </c>
      <c r="K7725">
        <v>1400</v>
      </c>
      <c r="L7725" t="s">
        <v>30573</v>
      </c>
      <c r="M7725" t="s">
        <v>319</v>
      </c>
      <c r="N7725" t="s">
        <v>30574</v>
      </c>
      <c r="O7725" t="s">
        <v>30575</v>
      </c>
      <c r="P7725" t="s">
        <v>51</v>
      </c>
      <c r="Q7725">
        <v>13</v>
      </c>
      <c r="R7725" t="s">
        <v>40</v>
      </c>
      <c r="S7725" t="s">
        <v>41</v>
      </c>
      <c r="T7725">
        <v>12870</v>
      </c>
      <c r="U7725" s="1">
        <v>45500</v>
      </c>
      <c r="V7725" t="s">
        <v>126</v>
      </c>
      <c r="W7725">
        <v>795343</v>
      </c>
      <c r="X7725" t="s">
        <v>30576</v>
      </c>
      <c r="Y7725">
        <v>871</v>
      </c>
      <c r="Z7725">
        <v>1632</v>
      </c>
      <c r="AA7725">
        <v>3</v>
      </c>
      <c r="AB7725">
        <v>1958.4</v>
      </c>
      <c r="AC7725">
        <f>Table1_1[[#This Row],[Price]]*Table1_1[[#This Row],[Quantity]]</f>
        <v>4896</v>
      </c>
    </row>
    <row r="7726" spans="1:29" x14ac:dyDescent="0.3">
      <c r="A7726" t="s">
        <v>28</v>
      </c>
      <c r="B7726" t="s">
        <v>29</v>
      </c>
      <c r="C7726" t="s">
        <v>148</v>
      </c>
      <c r="D7726" t="s">
        <v>170</v>
      </c>
      <c r="E7726" t="s">
        <v>56</v>
      </c>
      <c r="F7726" t="s">
        <v>47</v>
      </c>
      <c r="G7726">
        <v>28</v>
      </c>
      <c r="H7726">
        <v>402585</v>
      </c>
      <c r="I7726" t="s">
        <v>34</v>
      </c>
      <c r="J7726" s="3">
        <v>45446</v>
      </c>
      <c r="K7726">
        <v>1300</v>
      </c>
      <c r="L7726" t="s">
        <v>30577</v>
      </c>
      <c r="M7726" t="s">
        <v>361</v>
      </c>
      <c r="N7726" t="s">
        <v>30578</v>
      </c>
      <c r="O7726" t="s">
        <v>30579</v>
      </c>
      <c r="P7726" t="s">
        <v>71</v>
      </c>
      <c r="Q7726">
        <v>6</v>
      </c>
      <c r="R7726" t="s">
        <v>88</v>
      </c>
      <c r="S7726" t="s">
        <v>79</v>
      </c>
      <c r="T7726">
        <v>84893</v>
      </c>
      <c r="U7726" s="1">
        <v>45607</v>
      </c>
      <c r="V7726" t="s">
        <v>42</v>
      </c>
      <c r="W7726">
        <v>251058</v>
      </c>
      <c r="X7726" t="s">
        <v>30580</v>
      </c>
      <c r="Y7726">
        <v>296</v>
      </c>
      <c r="Z7726">
        <v>2551</v>
      </c>
      <c r="AA7726">
        <v>4</v>
      </c>
      <c r="AB7726">
        <v>4081.6000000000004</v>
      </c>
      <c r="AC7726">
        <f>Table1_1[[#This Row],[Price]]*Table1_1[[#This Row],[Quantity]]</f>
        <v>10204</v>
      </c>
    </row>
    <row r="7727" spans="1:29" x14ac:dyDescent="0.3">
      <c r="A7727" t="s">
        <v>28</v>
      </c>
      <c r="B7727" t="s">
        <v>29</v>
      </c>
      <c r="C7727" t="s">
        <v>66</v>
      </c>
      <c r="D7727" t="s">
        <v>170</v>
      </c>
      <c r="E7727" t="s">
        <v>46</v>
      </c>
      <c r="F7727" t="s">
        <v>355</v>
      </c>
      <c r="G7727">
        <v>64</v>
      </c>
      <c r="H7727">
        <v>402647</v>
      </c>
      <c r="I7727" t="s">
        <v>34</v>
      </c>
      <c r="J7727" s="3">
        <v>45108</v>
      </c>
      <c r="K7727">
        <v>1400</v>
      </c>
      <c r="L7727" t="s">
        <v>30582</v>
      </c>
      <c r="M7727" t="s">
        <v>216</v>
      </c>
      <c r="N7727" t="s">
        <v>30583</v>
      </c>
      <c r="O7727" t="s">
        <v>30584</v>
      </c>
      <c r="P7727" t="s">
        <v>87</v>
      </c>
      <c r="Q7727">
        <v>9</v>
      </c>
      <c r="R7727" t="s">
        <v>88</v>
      </c>
      <c r="S7727" t="s">
        <v>118</v>
      </c>
      <c r="T7727">
        <v>70747</v>
      </c>
      <c r="U7727" s="1">
        <v>45293</v>
      </c>
      <c r="V7727" t="s">
        <v>111</v>
      </c>
      <c r="W7727">
        <v>298053</v>
      </c>
      <c r="X7727" t="s">
        <v>30585</v>
      </c>
      <c r="Y7727">
        <v>525</v>
      </c>
      <c r="Z7727">
        <v>1797</v>
      </c>
      <c r="AA7727">
        <v>6</v>
      </c>
      <c r="AB7727">
        <v>4312.8</v>
      </c>
      <c r="AC7727">
        <f>Table1_1[[#This Row],[Price]]*Table1_1[[#This Row],[Quantity]]</f>
        <v>10782</v>
      </c>
    </row>
    <row r="7728" spans="1:29" x14ac:dyDescent="0.3">
      <c r="A7728" t="s">
        <v>28</v>
      </c>
      <c r="B7728" t="s">
        <v>29</v>
      </c>
      <c r="C7728" t="s">
        <v>193</v>
      </c>
      <c r="D7728" t="s">
        <v>267</v>
      </c>
      <c r="E7728" t="s">
        <v>32</v>
      </c>
      <c r="F7728" t="s">
        <v>99</v>
      </c>
      <c r="G7728">
        <v>41</v>
      </c>
      <c r="H7728">
        <v>416684</v>
      </c>
      <c r="I7728" t="s">
        <v>34</v>
      </c>
      <c r="J7728" s="3">
        <v>44926</v>
      </c>
      <c r="K7728">
        <v>1400</v>
      </c>
      <c r="L7728" t="s">
        <v>30586</v>
      </c>
      <c r="M7728" t="s">
        <v>244</v>
      </c>
      <c r="N7728" t="s">
        <v>30587</v>
      </c>
      <c r="O7728" t="s">
        <v>30588</v>
      </c>
      <c r="P7728" t="s">
        <v>51</v>
      </c>
      <c r="Q7728">
        <v>13</v>
      </c>
      <c r="R7728" t="s">
        <v>40</v>
      </c>
      <c r="S7728" t="s">
        <v>41</v>
      </c>
      <c r="T7728">
        <v>62795</v>
      </c>
      <c r="U7728" s="1">
        <v>45316</v>
      </c>
      <c r="V7728" t="s">
        <v>111</v>
      </c>
      <c r="W7728">
        <v>667311</v>
      </c>
      <c r="X7728" t="s">
        <v>16064</v>
      </c>
      <c r="Y7728">
        <v>391</v>
      </c>
      <c r="Z7728">
        <v>2011</v>
      </c>
      <c r="AA7728">
        <v>8</v>
      </c>
      <c r="AB7728">
        <v>6435.2000000000007</v>
      </c>
      <c r="AC7728">
        <f>Table1_1[[#This Row],[Price]]*Table1_1[[#This Row],[Quantity]]</f>
        <v>16088</v>
      </c>
    </row>
    <row r="7729" spans="1:29" x14ac:dyDescent="0.3">
      <c r="A7729" t="s">
        <v>28</v>
      </c>
      <c r="B7729" t="s">
        <v>29</v>
      </c>
      <c r="C7729" t="s">
        <v>54</v>
      </c>
      <c r="D7729" t="s">
        <v>616</v>
      </c>
      <c r="E7729" t="s">
        <v>56</v>
      </c>
      <c r="F7729" t="s">
        <v>135</v>
      </c>
      <c r="G7729">
        <v>8</v>
      </c>
      <c r="H7729">
        <v>432893</v>
      </c>
      <c r="I7729" t="s">
        <v>58</v>
      </c>
      <c r="J7729" s="3">
        <v>45211</v>
      </c>
      <c r="K7729">
        <v>1100</v>
      </c>
      <c r="L7729" t="s">
        <v>30589</v>
      </c>
      <c r="M7729" t="s">
        <v>2054</v>
      </c>
      <c r="N7729" t="s">
        <v>30590</v>
      </c>
      <c r="O7729" t="s">
        <v>30591</v>
      </c>
      <c r="P7729" t="s">
        <v>39</v>
      </c>
      <c r="Q7729">
        <v>18</v>
      </c>
      <c r="R7729" t="s">
        <v>40</v>
      </c>
      <c r="S7729" t="s">
        <v>63</v>
      </c>
      <c r="T7729">
        <v>74929</v>
      </c>
      <c r="U7729" s="1">
        <v>45534</v>
      </c>
      <c r="V7729" t="s">
        <v>64</v>
      </c>
      <c r="W7729">
        <v>507811</v>
      </c>
      <c r="X7729" t="s">
        <v>30592</v>
      </c>
      <c r="Y7729">
        <v>949</v>
      </c>
      <c r="Z7729">
        <v>2783</v>
      </c>
      <c r="AA7729">
        <v>3</v>
      </c>
      <c r="AB7729">
        <v>3339.6000000000004</v>
      </c>
      <c r="AC7729">
        <f>Table1_1[[#This Row],[Price]]*Table1_1[[#This Row],[Quantity]]</f>
        <v>8349</v>
      </c>
    </row>
    <row r="7730" spans="1:29" x14ac:dyDescent="0.3">
      <c r="A7730" t="s">
        <v>28</v>
      </c>
      <c r="B7730" t="s">
        <v>29</v>
      </c>
      <c r="C7730" t="s">
        <v>54</v>
      </c>
      <c r="D7730" t="s">
        <v>187</v>
      </c>
      <c r="E7730" t="s">
        <v>56</v>
      </c>
      <c r="F7730" t="s">
        <v>99</v>
      </c>
      <c r="G7730">
        <v>53</v>
      </c>
      <c r="H7730">
        <v>410854</v>
      </c>
      <c r="I7730" t="s">
        <v>34</v>
      </c>
      <c r="J7730" s="3">
        <v>45563</v>
      </c>
      <c r="K7730">
        <v>1200</v>
      </c>
      <c r="L7730" t="s">
        <v>30594</v>
      </c>
      <c r="M7730" t="s">
        <v>205</v>
      </c>
      <c r="N7730" t="s">
        <v>30595</v>
      </c>
      <c r="O7730" t="s">
        <v>30596</v>
      </c>
      <c r="P7730" t="s">
        <v>71</v>
      </c>
      <c r="Q7730">
        <v>3</v>
      </c>
      <c r="R7730" t="s">
        <v>88</v>
      </c>
      <c r="S7730" t="s">
        <v>79</v>
      </c>
      <c r="T7730">
        <v>73596</v>
      </c>
      <c r="U7730" s="1">
        <v>45557</v>
      </c>
      <c r="V7730" t="s">
        <v>180</v>
      </c>
      <c r="W7730">
        <v>100956</v>
      </c>
      <c r="X7730" t="s">
        <v>30597</v>
      </c>
      <c r="Y7730">
        <v>538</v>
      </c>
      <c r="Z7730">
        <v>2986</v>
      </c>
      <c r="AA7730">
        <v>1</v>
      </c>
      <c r="AB7730">
        <v>1194.4000000000001</v>
      </c>
      <c r="AC7730">
        <f>Table1_1[[#This Row],[Price]]*Table1_1[[#This Row],[Quantity]]</f>
        <v>2986</v>
      </c>
    </row>
    <row r="7731" spans="1:29" x14ac:dyDescent="0.3">
      <c r="A7731" t="s">
        <v>28</v>
      </c>
      <c r="B7731" t="s">
        <v>29</v>
      </c>
      <c r="C7731" t="s">
        <v>193</v>
      </c>
      <c r="D7731" t="s">
        <v>411</v>
      </c>
      <c r="E7731" t="s">
        <v>46</v>
      </c>
      <c r="F7731" t="s">
        <v>106</v>
      </c>
      <c r="G7731">
        <v>81</v>
      </c>
      <c r="H7731">
        <v>423210</v>
      </c>
      <c r="I7731" t="s">
        <v>34</v>
      </c>
      <c r="J7731" s="3">
        <v>44372</v>
      </c>
      <c r="K7731">
        <v>1300</v>
      </c>
      <c r="L7731" t="s">
        <v>30598</v>
      </c>
      <c r="M7731" t="s">
        <v>394</v>
      </c>
      <c r="N7731" t="s">
        <v>30599</v>
      </c>
      <c r="O7731" t="s">
        <v>30600</v>
      </c>
      <c r="P7731" t="s">
        <v>71</v>
      </c>
      <c r="Q7731">
        <v>5</v>
      </c>
      <c r="R7731" t="s">
        <v>40</v>
      </c>
      <c r="S7731" t="s">
        <v>118</v>
      </c>
      <c r="T7731">
        <v>52528</v>
      </c>
      <c r="U7731" s="1">
        <v>45587</v>
      </c>
      <c r="V7731" t="s">
        <v>155</v>
      </c>
      <c r="W7731">
        <v>192233</v>
      </c>
      <c r="X7731" t="s">
        <v>30601</v>
      </c>
      <c r="Y7731">
        <v>837</v>
      </c>
      <c r="Z7731">
        <v>1836</v>
      </c>
      <c r="AA7731">
        <v>6</v>
      </c>
      <c r="AB7731">
        <v>4406.4000000000015</v>
      </c>
      <c r="AC7731">
        <f>Table1_1[[#This Row],[Price]]*Table1_1[[#This Row],[Quantity]]</f>
        <v>11016</v>
      </c>
    </row>
    <row r="7732" spans="1:29" x14ac:dyDescent="0.3">
      <c r="A7732" t="s">
        <v>28</v>
      </c>
      <c r="B7732" t="s">
        <v>29</v>
      </c>
      <c r="C7732" t="s">
        <v>157</v>
      </c>
      <c r="D7732" t="s">
        <v>524</v>
      </c>
      <c r="E7732" t="s">
        <v>46</v>
      </c>
      <c r="F7732" t="s">
        <v>175</v>
      </c>
      <c r="G7732">
        <v>83</v>
      </c>
      <c r="H7732">
        <v>409910</v>
      </c>
      <c r="I7732" t="s">
        <v>34</v>
      </c>
      <c r="J7732" s="3">
        <v>45609</v>
      </c>
      <c r="K7732">
        <v>800</v>
      </c>
      <c r="L7732" t="s">
        <v>30602</v>
      </c>
      <c r="M7732" t="s">
        <v>496</v>
      </c>
      <c r="N7732" t="s">
        <v>30603</v>
      </c>
      <c r="O7732" t="s">
        <v>30604</v>
      </c>
      <c r="P7732" t="s">
        <v>71</v>
      </c>
      <c r="Q7732">
        <v>3</v>
      </c>
      <c r="R7732" t="s">
        <v>40</v>
      </c>
      <c r="S7732" t="s">
        <v>63</v>
      </c>
      <c r="T7732">
        <v>49692</v>
      </c>
      <c r="U7732" s="1">
        <v>45502</v>
      </c>
      <c r="V7732" t="s">
        <v>126</v>
      </c>
      <c r="W7732">
        <v>383445</v>
      </c>
      <c r="X7732" t="s">
        <v>30605</v>
      </c>
      <c r="Y7732">
        <v>846</v>
      </c>
      <c r="Z7732">
        <v>2451</v>
      </c>
      <c r="AA7732">
        <v>6</v>
      </c>
      <c r="AB7732">
        <v>5882.4000000000015</v>
      </c>
      <c r="AC7732">
        <f>Table1_1[[#This Row],[Price]]*Table1_1[[#This Row],[Quantity]]</f>
        <v>14706</v>
      </c>
    </row>
    <row r="7733" spans="1:29" x14ac:dyDescent="0.3">
      <c r="A7733" t="s">
        <v>28</v>
      </c>
      <c r="B7733" t="s">
        <v>29</v>
      </c>
      <c r="C7733" t="s">
        <v>54</v>
      </c>
      <c r="D7733" t="s">
        <v>105</v>
      </c>
      <c r="E7733" t="s">
        <v>56</v>
      </c>
      <c r="F7733" t="s">
        <v>106</v>
      </c>
      <c r="G7733">
        <v>59</v>
      </c>
      <c r="H7733">
        <v>402480</v>
      </c>
      <c r="I7733" t="s">
        <v>34</v>
      </c>
      <c r="J7733" s="3">
        <v>45200</v>
      </c>
      <c r="K7733">
        <v>1100</v>
      </c>
      <c r="L7733" t="s">
        <v>28170</v>
      </c>
      <c r="M7733" t="s">
        <v>345</v>
      </c>
      <c r="N7733" t="s">
        <v>30606</v>
      </c>
      <c r="O7733" t="s">
        <v>30607</v>
      </c>
      <c r="P7733" t="s">
        <v>71</v>
      </c>
      <c r="Q7733">
        <v>20</v>
      </c>
      <c r="R7733" t="s">
        <v>88</v>
      </c>
      <c r="S7733" t="s">
        <v>63</v>
      </c>
      <c r="T7733">
        <v>63009</v>
      </c>
      <c r="U7733" s="1">
        <v>45410</v>
      </c>
      <c r="V7733" t="s">
        <v>80</v>
      </c>
      <c r="W7733">
        <v>274432</v>
      </c>
      <c r="X7733" t="s">
        <v>30608</v>
      </c>
      <c r="Y7733">
        <v>886</v>
      </c>
      <c r="Z7733">
        <v>1431</v>
      </c>
      <c r="AA7733">
        <v>6</v>
      </c>
      <c r="AB7733">
        <v>3434.4</v>
      </c>
      <c r="AC7733">
        <f>Table1_1[[#This Row],[Price]]*Table1_1[[#This Row],[Quantity]]</f>
        <v>8586</v>
      </c>
    </row>
    <row r="7734" spans="1:29" x14ac:dyDescent="0.3">
      <c r="A7734" t="s">
        <v>28</v>
      </c>
      <c r="B7734" t="s">
        <v>29</v>
      </c>
      <c r="C7734" t="s">
        <v>91</v>
      </c>
      <c r="D7734" t="s">
        <v>261</v>
      </c>
      <c r="E7734" t="s">
        <v>32</v>
      </c>
      <c r="F7734" t="s">
        <v>106</v>
      </c>
      <c r="G7734">
        <v>9</v>
      </c>
      <c r="H7734">
        <v>428767</v>
      </c>
      <c r="I7734" t="s">
        <v>58</v>
      </c>
      <c r="J7734" s="3">
        <v>43903</v>
      </c>
      <c r="K7734">
        <v>1400</v>
      </c>
      <c r="L7734" t="s">
        <v>30609</v>
      </c>
      <c r="M7734" t="s">
        <v>1212</v>
      </c>
      <c r="N7734" t="s">
        <v>30610</v>
      </c>
      <c r="O7734" t="s">
        <v>30611</v>
      </c>
      <c r="P7734" t="s">
        <v>51</v>
      </c>
      <c r="Q7734">
        <v>10</v>
      </c>
      <c r="R7734" t="s">
        <v>88</v>
      </c>
      <c r="S7734" t="s">
        <v>41</v>
      </c>
      <c r="T7734">
        <v>29682</v>
      </c>
      <c r="U7734" s="1">
        <v>45451</v>
      </c>
      <c r="V7734" t="s">
        <v>52</v>
      </c>
      <c r="W7734">
        <v>852253</v>
      </c>
      <c r="X7734" t="s">
        <v>30612</v>
      </c>
      <c r="Y7734">
        <v>838</v>
      </c>
      <c r="Z7734">
        <v>582</v>
      </c>
      <c r="AA7734">
        <v>5</v>
      </c>
      <c r="AB7734">
        <v>1164</v>
      </c>
      <c r="AC7734">
        <f>Table1_1[[#This Row],[Price]]*Table1_1[[#This Row],[Quantity]]</f>
        <v>2910</v>
      </c>
    </row>
    <row r="7735" spans="1:29" x14ac:dyDescent="0.3">
      <c r="A7735" t="s">
        <v>28</v>
      </c>
      <c r="B7735" t="s">
        <v>29</v>
      </c>
      <c r="C7735" t="s">
        <v>66</v>
      </c>
      <c r="D7735" t="s">
        <v>566</v>
      </c>
      <c r="E7735" t="s">
        <v>46</v>
      </c>
      <c r="F7735" t="s">
        <v>57</v>
      </c>
      <c r="G7735">
        <v>1</v>
      </c>
      <c r="H7735">
        <v>428666</v>
      </c>
      <c r="I7735" t="s">
        <v>34</v>
      </c>
      <c r="J7735" s="3">
        <v>45216</v>
      </c>
      <c r="K7735">
        <v>950</v>
      </c>
      <c r="L7735" t="s">
        <v>20263</v>
      </c>
      <c r="M7735" t="s">
        <v>1030</v>
      </c>
      <c r="N7735" t="s">
        <v>30613</v>
      </c>
      <c r="O7735" t="s">
        <v>30614</v>
      </c>
      <c r="P7735" t="s">
        <v>71</v>
      </c>
      <c r="Q7735">
        <v>17</v>
      </c>
      <c r="R7735" t="s">
        <v>88</v>
      </c>
      <c r="S7735" t="s">
        <v>41</v>
      </c>
      <c r="T7735">
        <v>78541</v>
      </c>
      <c r="U7735" s="1">
        <v>45376</v>
      </c>
      <c r="V7735" t="s">
        <v>72</v>
      </c>
      <c r="W7735">
        <v>159528</v>
      </c>
      <c r="X7735" t="s">
        <v>30615</v>
      </c>
      <c r="Y7735">
        <v>736</v>
      </c>
      <c r="Z7735">
        <v>2620</v>
      </c>
      <c r="AA7735">
        <v>5</v>
      </c>
      <c r="AB7735">
        <v>5240</v>
      </c>
      <c r="AC7735">
        <f>Table1_1[[#This Row],[Price]]*Table1_1[[#This Row],[Quantity]]</f>
        <v>13100</v>
      </c>
    </row>
    <row r="7736" spans="1:29" x14ac:dyDescent="0.3">
      <c r="A7736" t="s">
        <v>28</v>
      </c>
      <c r="B7736" t="s">
        <v>29</v>
      </c>
      <c r="C7736" t="s">
        <v>193</v>
      </c>
      <c r="D7736" t="s">
        <v>134</v>
      </c>
      <c r="E7736" t="s">
        <v>46</v>
      </c>
      <c r="F7736" t="s">
        <v>150</v>
      </c>
      <c r="G7736">
        <v>93</v>
      </c>
      <c r="H7736">
        <v>410905</v>
      </c>
      <c r="I7736" t="s">
        <v>58</v>
      </c>
      <c r="J7736" s="3">
        <v>45051</v>
      </c>
      <c r="K7736">
        <v>1000</v>
      </c>
      <c r="L7736" t="s">
        <v>1184</v>
      </c>
      <c r="M7736" t="s">
        <v>843</v>
      </c>
      <c r="N7736" t="s">
        <v>30616</v>
      </c>
      <c r="O7736">
        <v>-3942</v>
      </c>
      <c r="P7736" t="s">
        <v>51</v>
      </c>
      <c r="Q7736">
        <v>10</v>
      </c>
      <c r="R7736" t="s">
        <v>40</v>
      </c>
      <c r="S7736" t="s">
        <v>63</v>
      </c>
      <c r="T7736">
        <v>86856</v>
      </c>
      <c r="U7736" s="1">
        <v>45543</v>
      </c>
      <c r="V7736" t="s">
        <v>180</v>
      </c>
      <c r="W7736">
        <v>821022</v>
      </c>
      <c r="X7736" t="s">
        <v>30617</v>
      </c>
      <c r="Y7736">
        <v>690</v>
      </c>
      <c r="Z7736">
        <v>1322</v>
      </c>
      <c r="AA7736">
        <v>2</v>
      </c>
      <c r="AB7736">
        <v>1057.6000000000001</v>
      </c>
      <c r="AC7736">
        <f>Table1_1[[#This Row],[Price]]*Table1_1[[#This Row],[Quantity]]</f>
        <v>2644</v>
      </c>
    </row>
    <row r="7737" spans="1:29" x14ac:dyDescent="0.3">
      <c r="A7737" t="s">
        <v>28</v>
      </c>
      <c r="B7737" t="s">
        <v>29</v>
      </c>
      <c r="C7737" t="s">
        <v>54</v>
      </c>
      <c r="D7737" t="s">
        <v>142</v>
      </c>
      <c r="E7737" t="s">
        <v>56</v>
      </c>
      <c r="F7737" t="s">
        <v>150</v>
      </c>
      <c r="G7737">
        <v>13</v>
      </c>
      <c r="H7737">
        <v>413253</v>
      </c>
      <c r="I7737" t="s">
        <v>34</v>
      </c>
      <c r="J7737" s="3">
        <v>45425</v>
      </c>
      <c r="K7737">
        <v>1000</v>
      </c>
      <c r="L7737" t="s">
        <v>30618</v>
      </c>
      <c r="M7737" t="s">
        <v>308</v>
      </c>
      <c r="N7737" t="s">
        <v>30619</v>
      </c>
      <c r="O7737" t="s">
        <v>30620</v>
      </c>
      <c r="P7737" t="s">
        <v>71</v>
      </c>
      <c r="Q7737">
        <v>15</v>
      </c>
      <c r="R7737" t="s">
        <v>40</v>
      </c>
      <c r="S7737" t="s">
        <v>63</v>
      </c>
      <c r="T7737">
        <v>77526</v>
      </c>
      <c r="U7737" s="1">
        <v>45445</v>
      </c>
      <c r="V7737" t="s">
        <v>52</v>
      </c>
      <c r="W7737">
        <v>524646</v>
      </c>
      <c r="X7737" t="s">
        <v>30621</v>
      </c>
      <c r="Y7737">
        <v>969</v>
      </c>
      <c r="Z7737">
        <v>793</v>
      </c>
      <c r="AA7737">
        <v>2</v>
      </c>
      <c r="AB7737">
        <v>634.40000000000009</v>
      </c>
      <c r="AC7737">
        <f>Table1_1[[#This Row],[Price]]*Table1_1[[#This Row],[Quantity]]</f>
        <v>1586</v>
      </c>
    </row>
    <row r="7738" spans="1:29" x14ac:dyDescent="0.3">
      <c r="A7738" t="s">
        <v>28</v>
      </c>
      <c r="B7738" t="s">
        <v>29</v>
      </c>
      <c r="C7738" t="s">
        <v>91</v>
      </c>
      <c r="D7738" t="s">
        <v>421</v>
      </c>
      <c r="E7738" t="s">
        <v>56</v>
      </c>
      <c r="F7738" t="s">
        <v>150</v>
      </c>
      <c r="G7738">
        <v>76</v>
      </c>
      <c r="H7738">
        <v>410565</v>
      </c>
      <c r="I7738" t="s">
        <v>58</v>
      </c>
      <c r="J7738" s="3">
        <v>45507</v>
      </c>
      <c r="K7738">
        <v>800</v>
      </c>
      <c r="L7738" t="s">
        <v>30623</v>
      </c>
      <c r="M7738" t="s">
        <v>1058</v>
      </c>
      <c r="N7738" t="s">
        <v>30624</v>
      </c>
      <c r="O7738" t="s">
        <v>30625</v>
      </c>
      <c r="P7738" t="s">
        <v>87</v>
      </c>
      <c r="Q7738">
        <v>11</v>
      </c>
      <c r="R7738" t="s">
        <v>88</v>
      </c>
      <c r="S7738" t="s">
        <v>41</v>
      </c>
      <c r="T7738">
        <v>42458</v>
      </c>
      <c r="U7738" s="1">
        <v>45349</v>
      </c>
      <c r="V7738" t="s">
        <v>119</v>
      </c>
      <c r="W7738">
        <v>436332</v>
      </c>
      <c r="X7738" t="s">
        <v>30626</v>
      </c>
      <c r="Y7738">
        <v>888</v>
      </c>
      <c r="Z7738">
        <v>2909</v>
      </c>
      <c r="AA7738">
        <v>8</v>
      </c>
      <c r="AB7738">
        <v>9308.8000000000011</v>
      </c>
      <c r="AC7738">
        <f>Table1_1[[#This Row],[Price]]*Table1_1[[#This Row],[Quantity]]</f>
        <v>23272</v>
      </c>
    </row>
    <row r="7739" spans="1:29" x14ac:dyDescent="0.3">
      <c r="A7739" t="s">
        <v>28</v>
      </c>
      <c r="B7739" t="s">
        <v>29</v>
      </c>
      <c r="C7739" t="s">
        <v>66</v>
      </c>
      <c r="D7739" t="s">
        <v>92</v>
      </c>
      <c r="E7739" t="s">
        <v>56</v>
      </c>
      <c r="F7739" t="s">
        <v>150</v>
      </c>
      <c r="G7739">
        <v>56</v>
      </c>
      <c r="H7739">
        <v>439490</v>
      </c>
      <c r="I7739" t="s">
        <v>34</v>
      </c>
      <c r="J7739" s="3">
        <v>44746</v>
      </c>
      <c r="K7739">
        <v>800</v>
      </c>
      <c r="L7739" t="s">
        <v>30628</v>
      </c>
      <c r="M7739" t="s">
        <v>129</v>
      </c>
      <c r="N7739" t="s">
        <v>30629</v>
      </c>
      <c r="O7739" t="s">
        <v>30630</v>
      </c>
      <c r="P7739" t="s">
        <v>87</v>
      </c>
      <c r="Q7739">
        <v>12</v>
      </c>
      <c r="R7739" t="s">
        <v>40</v>
      </c>
      <c r="S7739" t="s">
        <v>79</v>
      </c>
      <c r="T7739">
        <v>82177</v>
      </c>
      <c r="U7739" s="1">
        <v>45622</v>
      </c>
      <c r="V7739" t="s">
        <v>42</v>
      </c>
      <c r="W7739">
        <v>961919</v>
      </c>
      <c r="X7739" t="s">
        <v>30631</v>
      </c>
      <c r="Y7739">
        <v>968</v>
      </c>
      <c r="Z7739">
        <v>1824</v>
      </c>
      <c r="AA7739">
        <v>2</v>
      </c>
      <c r="AB7739">
        <v>1459.2</v>
      </c>
      <c r="AC7739">
        <f>Table1_1[[#This Row],[Price]]*Table1_1[[#This Row],[Quantity]]</f>
        <v>3648</v>
      </c>
    </row>
    <row r="7740" spans="1:29" x14ac:dyDescent="0.3">
      <c r="A7740" t="s">
        <v>28</v>
      </c>
      <c r="B7740" t="s">
        <v>29</v>
      </c>
      <c r="C7740" t="s">
        <v>91</v>
      </c>
      <c r="D7740" t="s">
        <v>421</v>
      </c>
      <c r="E7740" t="s">
        <v>46</v>
      </c>
      <c r="F7740" t="s">
        <v>150</v>
      </c>
      <c r="G7740">
        <v>46</v>
      </c>
      <c r="H7740">
        <v>416793</v>
      </c>
      <c r="I7740" t="s">
        <v>34</v>
      </c>
      <c r="J7740" s="3">
        <v>44621</v>
      </c>
      <c r="K7740">
        <v>1300</v>
      </c>
      <c r="L7740" t="s">
        <v>30632</v>
      </c>
      <c r="M7740" t="s">
        <v>94</v>
      </c>
      <c r="N7740" t="s">
        <v>30633</v>
      </c>
      <c r="O7740" t="s">
        <v>30634</v>
      </c>
      <c r="P7740" t="s">
        <v>87</v>
      </c>
      <c r="Q7740">
        <v>14</v>
      </c>
      <c r="R7740" t="s">
        <v>40</v>
      </c>
      <c r="S7740" t="s">
        <v>79</v>
      </c>
      <c r="T7740">
        <v>22112</v>
      </c>
      <c r="U7740" s="1">
        <v>45624</v>
      </c>
      <c r="V7740" t="s">
        <v>42</v>
      </c>
      <c r="W7740">
        <v>229546</v>
      </c>
      <c r="X7740" t="s">
        <v>30635</v>
      </c>
      <c r="Y7740">
        <v>611</v>
      </c>
      <c r="Z7740">
        <v>622</v>
      </c>
      <c r="AA7740">
        <v>6</v>
      </c>
      <c r="AB7740">
        <v>1492.8000000000002</v>
      </c>
      <c r="AC7740">
        <f>Table1_1[[#This Row],[Price]]*Table1_1[[#This Row],[Quantity]]</f>
        <v>3732</v>
      </c>
    </row>
    <row r="7741" spans="1:29" x14ac:dyDescent="0.3">
      <c r="A7741" t="s">
        <v>28</v>
      </c>
      <c r="B7741" t="s">
        <v>29</v>
      </c>
      <c r="C7741" t="s">
        <v>30</v>
      </c>
      <c r="D7741" t="s">
        <v>134</v>
      </c>
      <c r="E7741" t="s">
        <v>32</v>
      </c>
      <c r="F7741" t="s">
        <v>83</v>
      </c>
      <c r="G7741">
        <v>11</v>
      </c>
      <c r="H7741">
        <v>423628</v>
      </c>
      <c r="I7741" t="s">
        <v>58</v>
      </c>
      <c r="J7741" s="3">
        <v>44847</v>
      </c>
      <c r="K7741">
        <v>1000</v>
      </c>
      <c r="L7741" t="s">
        <v>30637</v>
      </c>
      <c r="M7741" t="s">
        <v>2538</v>
      </c>
      <c r="N7741" t="s">
        <v>30638</v>
      </c>
      <c r="O7741" t="s">
        <v>30639</v>
      </c>
      <c r="P7741" t="s">
        <v>87</v>
      </c>
      <c r="Q7741">
        <v>14</v>
      </c>
      <c r="R7741" t="s">
        <v>88</v>
      </c>
      <c r="S7741" t="s">
        <v>118</v>
      </c>
      <c r="T7741">
        <v>29628</v>
      </c>
      <c r="U7741" s="1">
        <v>45425</v>
      </c>
      <c r="V7741" t="s">
        <v>140</v>
      </c>
      <c r="W7741">
        <v>628851</v>
      </c>
      <c r="X7741" t="s">
        <v>30640</v>
      </c>
      <c r="Y7741">
        <v>323</v>
      </c>
      <c r="Z7741">
        <v>862</v>
      </c>
      <c r="AA7741">
        <v>1</v>
      </c>
      <c r="AB7741">
        <v>344.8</v>
      </c>
      <c r="AC7741">
        <f>Table1_1[[#This Row],[Price]]*Table1_1[[#This Row],[Quantity]]</f>
        <v>862</v>
      </c>
    </row>
    <row r="7742" spans="1:29" x14ac:dyDescent="0.3">
      <c r="A7742" t="s">
        <v>28</v>
      </c>
      <c r="B7742" t="s">
        <v>29</v>
      </c>
      <c r="C7742" t="s">
        <v>157</v>
      </c>
      <c r="D7742" t="s">
        <v>291</v>
      </c>
      <c r="E7742" t="s">
        <v>56</v>
      </c>
      <c r="F7742" t="s">
        <v>83</v>
      </c>
      <c r="G7742">
        <v>58</v>
      </c>
      <c r="H7742">
        <v>418513</v>
      </c>
      <c r="I7742" t="s">
        <v>58</v>
      </c>
      <c r="J7742" s="3">
        <v>44255</v>
      </c>
      <c r="K7742">
        <v>1000</v>
      </c>
      <c r="L7742" t="s">
        <v>30641</v>
      </c>
      <c r="M7742" t="s">
        <v>366</v>
      </c>
      <c r="N7742" t="s">
        <v>30642</v>
      </c>
      <c r="O7742" t="s">
        <v>30643</v>
      </c>
      <c r="P7742" t="s">
        <v>51</v>
      </c>
      <c r="Q7742">
        <v>10</v>
      </c>
      <c r="R7742" t="s">
        <v>88</v>
      </c>
      <c r="S7742" t="s">
        <v>79</v>
      </c>
      <c r="T7742">
        <v>91169</v>
      </c>
      <c r="U7742" s="1">
        <v>45517</v>
      </c>
      <c r="V7742" t="s">
        <v>64</v>
      </c>
      <c r="W7742">
        <v>286408</v>
      </c>
      <c r="X7742" t="s">
        <v>30644</v>
      </c>
      <c r="Y7742">
        <v>617</v>
      </c>
      <c r="Z7742">
        <v>864</v>
      </c>
      <c r="AA7742">
        <v>3</v>
      </c>
      <c r="AB7742">
        <v>1036.8</v>
      </c>
      <c r="AC7742">
        <f>Table1_1[[#This Row],[Price]]*Table1_1[[#This Row],[Quantity]]</f>
        <v>2592</v>
      </c>
    </row>
    <row r="7743" spans="1:29" x14ac:dyDescent="0.3">
      <c r="A7743" t="s">
        <v>28</v>
      </c>
      <c r="B7743" t="s">
        <v>29</v>
      </c>
      <c r="C7743" t="s">
        <v>54</v>
      </c>
      <c r="D7743" t="s">
        <v>105</v>
      </c>
      <c r="E7743" t="s">
        <v>46</v>
      </c>
      <c r="F7743" t="s">
        <v>57</v>
      </c>
      <c r="G7743">
        <v>73</v>
      </c>
      <c r="H7743">
        <v>400129</v>
      </c>
      <c r="I7743" t="s">
        <v>58</v>
      </c>
      <c r="J7743" s="3">
        <v>44124</v>
      </c>
      <c r="K7743">
        <v>1300</v>
      </c>
      <c r="L7743" t="s">
        <v>30645</v>
      </c>
      <c r="M7743" t="s">
        <v>200</v>
      </c>
      <c r="N7743" t="s">
        <v>30646</v>
      </c>
      <c r="O7743" t="s">
        <v>30647</v>
      </c>
      <c r="P7743" t="s">
        <v>51</v>
      </c>
      <c r="Q7743">
        <v>20</v>
      </c>
      <c r="R7743" t="s">
        <v>40</v>
      </c>
      <c r="S7743" t="s">
        <v>118</v>
      </c>
      <c r="T7743">
        <v>73633</v>
      </c>
      <c r="U7743" s="1">
        <v>45501</v>
      </c>
      <c r="V7743" t="s">
        <v>126</v>
      </c>
      <c r="W7743">
        <v>832337</v>
      </c>
      <c r="X7743" t="s">
        <v>30648</v>
      </c>
      <c r="Y7743">
        <v>261</v>
      </c>
      <c r="Z7743">
        <v>1902</v>
      </c>
      <c r="AA7743">
        <v>3</v>
      </c>
      <c r="AB7743">
        <v>2282.4</v>
      </c>
      <c r="AC7743">
        <f>Table1_1[[#This Row],[Price]]*Table1_1[[#This Row],[Quantity]]</f>
        <v>5706</v>
      </c>
    </row>
    <row r="7744" spans="1:29" x14ac:dyDescent="0.3">
      <c r="A7744" t="s">
        <v>28</v>
      </c>
      <c r="B7744" t="s">
        <v>29</v>
      </c>
      <c r="C7744" t="s">
        <v>54</v>
      </c>
      <c r="D7744" t="s">
        <v>149</v>
      </c>
      <c r="E7744" t="s">
        <v>46</v>
      </c>
      <c r="F7744" t="s">
        <v>83</v>
      </c>
      <c r="G7744">
        <v>11</v>
      </c>
      <c r="H7744">
        <v>419439</v>
      </c>
      <c r="I7744" t="s">
        <v>58</v>
      </c>
      <c r="J7744" s="3">
        <v>45214</v>
      </c>
      <c r="K7744">
        <v>1000</v>
      </c>
      <c r="L7744" t="s">
        <v>30649</v>
      </c>
      <c r="M7744" t="s">
        <v>568</v>
      </c>
      <c r="N7744" t="s">
        <v>30650</v>
      </c>
      <c r="O7744" t="s">
        <v>30651</v>
      </c>
      <c r="P7744" t="s">
        <v>87</v>
      </c>
      <c r="Q7744">
        <v>18</v>
      </c>
      <c r="R7744" t="s">
        <v>88</v>
      </c>
      <c r="S7744" t="s">
        <v>79</v>
      </c>
      <c r="T7744">
        <v>26303</v>
      </c>
      <c r="U7744" s="1">
        <v>45499</v>
      </c>
      <c r="V7744" t="s">
        <v>126</v>
      </c>
      <c r="W7744">
        <v>881700</v>
      </c>
      <c r="X7744" t="s">
        <v>30652</v>
      </c>
      <c r="Y7744">
        <v>931</v>
      </c>
      <c r="Z7744">
        <v>1008</v>
      </c>
      <c r="AA7744">
        <v>1</v>
      </c>
      <c r="AB7744">
        <v>403.20000000000005</v>
      </c>
      <c r="AC7744">
        <f>Table1_1[[#This Row],[Price]]*Table1_1[[#This Row],[Quantity]]</f>
        <v>1008</v>
      </c>
    </row>
    <row r="7745" spans="1:29" x14ac:dyDescent="0.3">
      <c r="A7745" t="s">
        <v>28</v>
      </c>
      <c r="B7745" t="s">
        <v>29</v>
      </c>
      <c r="C7745" t="s">
        <v>148</v>
      </c>
      <c r="D7745" t="s">
        <v>380</v>
      </c>
      <c r="E7745" t="s">
        <v>56</v>
      </c>
      <c r="F7745" t="s">
        <v>57</v>
      </c>
      <c r="G7745">
        <v>21</v>
      </c>
      <c r="H7745">
        <v>434899</v>
      </c>
      <c r="I7745" t="s">
        <v>34</v>
      </c>
      <c r="J7745" s="3">
        <v>44878</v>
      </c>
      <c r="K7745">
        <v>800</v>
      </c>
      <c r="L7745" t="s">
        <v>30654</v>
      </c>
      <c r="M7745" t="s">
        <v>417</v>
      </c>
      <c r="N7745" t="s">
        <v>30655</v>
      </c>
      <c r="O7745" t="s">
        <v>30656</v>
      </c>
      <c r="P7745" t="s">
        <v>87</v>
      </c>
      <c r="Q7745">
        <v>4</v>
      </c>
      <c r="R7745" t="s">
        <v>40</v>
      </c>
      <c r="S7745" t="s">
        <v>79</v>
      </c>
      <c r="T7745">
        <v>30389</v>
      </c>
      <c r="U7745" s="1">
        <v>45356</v>
      </c>
      <c r="V7745" t="s">
        <v>72</v>
      </c>
      <c r="W7745">
        <v>105478</v>
      </c>
      <c r="X7745" t="s">
        <v>30657</v>
      </c>
      <c r="Y7745">
        <v>963</v>
      </c>
      <c r="Z7745">
        <v>2218</v>
      </c>
      <c r="AA7745">
        <v>4</v>
      </c>
      <c r="AB7745">
        <v>3548.8</v>
      </c>
      <c r="AC7745">
        <f>Table1_1[[#This Row],[Price]]*Table1_1[[#This Row],[Quantity]]</f>
        <v>8872</v>
      </c>
    </row>
    <row r="7746" spans="1:29" x14ac:dyDescent="0.3">
      <c r="A7746" t="s">
        <v>28</v>
      </c>
      <c r="B7746" t="s">
        <v>29</v>
      </c>
      <c r="C7746" t="s">
        <v>30</v>
      </c>
      <c r="D7746" t="s">
        <v>467</v>
      </c>
      <c r="E7746" t="s">
        <v>46</v>
      </c>
      <c r="F7746" t="s">
        <v>57</v>
      </c>
      <c r="G7746">
        <v>22</v>
      </c>
      <c r="H7746">
        <v>417331</v>
      </c>
      <c r="I7746" t="s">
        <v>34</v>
      </c>
      <c r="J7746" s="3">
        <v>44382</v>
      </c>
      <c r="K7746">
        <v>800</v>
      </c>
      <c r="L7746" t="s">
        <v>1898</v>
      </c>
      <c r="M7746" t="s">
        <v>552</v>
      </c>
      <c r="N7746" t="s">
        <v>30658</v>
      </c>
      <c r="O7746" t="s">
        <v>30659</v>
      </c>
      <c r="P7746" t="s">
        <v>39</v>
      </c>
      <c r="Q7746">
        <v>20</v>
      </c>
      <c r="R7746" t="s">
        <v>88</v>
      </c>
      <c r="S7746" t="s">
        <v>79</v>
      </c>
      <c r="T7746">
        <v>78973</v>
      </c>
      <c r="U7746" s="1">
        <v>45423</v>
      </c>
      <c r="V7746" t="s">
        <v>140</v>
      </c>
      <c r="W7746">
        <v>577160</v>
      </c>
      <c r="X7746" t="s">
        <v>30660</v>
      </c>
      <c r="Y7746">
        <v>457</v>
      </c>
      <c r="Z7746">
        <v>2010</v>
      </c>
      <c r="AA7746">
        <v>1</v>
      </c>
      <c r="AB7746">
        <v>804</v>
      </c>
      <c r="AC7746">
        <f>Table1_1[[#This Row],[Price]]*Table1_1[[#This Row],[Quantity]]</f>
        <v>2010</v>
      </c>
    </row>
    <row r="7747" spans="1:29" x14ac:dyDescent="0.3">
      <c r="A7747" t="s">
        <v>28</v>
      </c>
      <c r="B7747" t="s">
        <v>29</v>
      </c>
      <c r="C7747" t="s">
        <v>148</v>
      </c>
      <c r="D7747" t="s">
        <v>98</v>
      </c>
      <c r="E7747" t="s">
        <v>46</v>
      </c>
      <c r="F7747" t="s">
        <v>175</v>
      </c>
      <c r="G7747">
        <v>82</v>
      </c>
      <c r="H7747">
        <v>402883</v>
      </c>
      <c r="I7747" t="s">
        <v>34</v>
      </c>
      <c r="J7747" s="3">
        <v>44588</v>
      </c>
      <c r="K7747">
        <v>1000</v>
      </c>
      <c r="L7747" t="s">
        <v>15933</v>
      </c>
      <c r="M7747" t="s">
        <v>1198</v>
      </c>
      <c r="N7747" t="s">
        <v>30661</v>
      </c>
      <c r="O7747">
        <v>-1938</v>
      </c>
      <c r="P7747" t="s">
        <v>51</v>
      </c>
      <c r="Q7747">
        <v>18</v>
      </c>
      <c r="R7747" t="s">
        <v>88</v>
      </c>
      <c r="S7747" t="s">
        <v>63</v>
      </c>
      <c r="T7747">
        <v>42043</v>
      </c>
      <c r="U7747" s="1">
        <v>45569</v>
      </c>
      <c r="V7747" t="s">
        <v>155</v>
      </c>
      <c r="W7747">
        <v>467221</v>
      </c>
      <c r="X7747" t="s">
        <v>30662</v>
      </c>
      <c r="Y7747">
        <v>771</v>
      </c>
      <c r="Z7747">
        <v>2487</v>
      </c>
      <c r="AA7747">
        <v>6</v>
      </c>
      <c r="AB7747">
        <v>5968.8</v>
      </c>
      <c r="AC7747">
        <f>Table1_1[[#This Row],[Price]]*Table1_1[[#This Row],[Quantity]]</f>
        <v>14922</v>
      </c>
    </row>
    <row r="7748" spans="1:29" x14ac:dyDescent="0.3">
      <c r="A7748" t="s">
        <v>28</v>
      </c>
      <c r="B7748" t="s">
        <v>29</v>
      </c>
      <c r="C7748" t="s">
        <v>30</v>
      </c>
      <c r="D7748" t="s">
        <v>142</v>
      </c>
      <c r="E7748" t="s">
        <v>32</v>
      </c>
      <c r="F7748" t="s">
        <v>355</v>
      </c>
      <c r="G7748">
        <v>47</v>
      </c>
      <c r="H7748">
        <v>422460</v>
      </c>
      <c r="I7748" t="s">
        <v>58</v>
      </c>
      <c r="J7748" s="3">
        <v>44338</v>
      </c>
      <c r="K7748">
        <v>1400</v>
      </c>
      <c r="L7748" t="s">
        <v>30663</v>
      </c>
      <c r="M7748" t="s">
        <v>313</v>
      </c>
      <c r="N7748" t="s">
        <v>30664</v>
      </c>
      <c r="O7748">
        <v>-2625</v>
      </c>
      <c r="P7748" t="s">
        <v>87</v>
      </c>
      <c r="Q7748">
        <v>17</v>
      </c>
      <c r="R7748" t="s">
        <v>88</v>
      </c>
      <c r="S7748" t="s">
        <v>79</v>
      </c>
      <c r="T7748">
        <v>61277</v>
      </c>
      <c r="U7748" s="1">
        <v>45466</v>
      </c>
      <c r="V7748" t="s">
        <v>52</v>
      </c>
      <c r="W7748">
        <v>591343</v>
      </c>
      <c r="X7748" t="s">
        <v>30665</v>
      </c>
      <c r="Y7748">
        <v>975</v>
      </c>
      <c r="Z7748">
        <v>733</v>
      </c>
      <c r="AA7748">
        <v>8</v>
      </c>
      <c r="AB7748">
        <v>2345.6</v>
      </c>
      <c r="AC7748">
        <f>Table1_1[[#This Row],[Price]]*Table1_1[[#This Row],[Quantity]]</f>
        <v>5864</v>
      </c>
    </row>
    <row r="7749" spans="1:29" x14ac:dyDescent="0.3">
      <c r="A7749" t="s">
        <v>28</v>
      </c>
      <c r="B7749" t="s">
        <v>29</v>
      </c>
      <c r="C7749" t="s">
        <v>157</v>
      </c>
      <c r="D7749" t="s">
        <v>182</v>
      </c>
      <c r="E7749" t="s">
        <v>32</v>
      </c>
      <c r="F7749" t="s">
        <v>113</v>
      </c>
      <c r="G7749">
        <v>56</v>
      </c>
      <c r="H7749">
        <v>407370</v>
      </c>
      <c r="I7749" t="s">
        <v>58</v>
      </c>
      <c r="J7749" s="3">
        <v>44337</v>
      </c>
      <c r="K7749">
        <v>800</v>
      </c>
      <c r="L7749" t="s">
        <v>30666</v>
      </c>
      <c r="M7749" t="s">
        <v>123</v>
      </c>
      <c r="N7749" t="s">
        <v>30667</v>
      </c>
      <c r="O7749" t="s">
        <v>30668</v>
      </c>
      <c r="P7749" t="s">
        <v>87</v>
      </c>
      <c r="Q7749">
        <v>13</v>
      </c>
      <c r="R7749" t="s">
        <v>40</v>
      </c>
      <c r="S7749" t="s">
        <v>63</v>
      </c>
      <c r="T7749">
        <v>67396</v>
      </c>
      <c r="U7749" s="1">
        <v>45561</v>
      </c>
      <c r="V7749" t="s">
        <v>180</v>
      </c>
      <c r="W7749">
        <v>179464</v>
      </c>
      <c r="X7749" t="s">
        <v>30669</v>
      </c>
      <c r="Y7749">
        <v>486</v>
      </c>
      <c r="Z7749">
        <v>2930</v>
      </c>
      <c r="AA7749">
        <v>8</v>
      </c>
      <c r="AB7749">
        <v>9376</v>
      </c>
      <c r="AC7749">
        <f>Table1_1[[#This Row],[Price]]*Table1_1[[#This Row],[Quantity]]</f>
        <v>23440</v>
      </c>
    </row>
    <row r="7750" spans="1:29" x14ac:dyDescent="0.3">
      <c r="A7750" t="s">
        <v>28</v>
      </c>
      <c r="B7750" t="s">
        <v>29</v>
      </c>
      <c r="C7750" t="s">
        <v>66</v>
      </c>
      <c r="D7750" t="s">
        <v>254</v>
      </c>
      <c r="E7750" t="s">
        <v>46</v>
      </c>
      <c r="F7750" t="s">
        <v>47</v>
      </c>
      <c r="G7750">
        <v>81</v>
      </c>
      <c r="H7750">
        <v>425177</v>
      </c>
      <c r="I7750" t="s">
        <v>58</v>
      </c>
      <c r="J7750" s="3">
        <v>44125</v>
      </c>
      <c r="K7750">
        <v>1100</v>
      </c>
      <c r="L7750" t="s">
        <v>30670</v>
      </c>
      <c r="M7750" t="s">
        <v>345</v>
      </c>
      <c r="N7750" t="s">
        <v>30671</v>
      </c>
      <c r="O7750" t="s">
        <v>30672</v>
      </c>
      <c r="P7750" t="s">
        <v>71</v>
      </c>
      <c r="Q7750">
        <v>19</v>
      </c>
      <c r="R7750" t="s">
        <v>88</v>
      </c>
      <c r="S7750" t="s">
        <v>79</v>
      </c>
      <c r="T7750">
        <v>81835</v>
      </c>
      <c r="U7750" s="1">
        <v>45615</v>
      </c>
      <c r="V7750" t="s">
        <v>42</v>
      </c>
      <c r="W7750">
        <v>613192</v>
      </c>
      <c r="X7750" t="s">
        <v>30673</v>
      </c>
      <c r="Y7750">
        <v>869</v>
      </c>
      <c r="Z7750">
        <v>946</v>
      </c>
      <c r="AA7750">
        <v>4</v>
      </c>
      <c r="AB7750">
        <v>1513.6000000000001</v>
      </c>
      <c r="AC7750">
        <f>Table1_1[[#This Row],[Price]]*Table1_1[[#This Row],[Quantity]]</f>
        <v>3784</v>
      </c>
    </row>
    <row r="7751" spans="1:29" x14ac:dyDescent="0.3">
      <c r="A7751" t="s">
        <v>28</v>
      </c>
      <c r="B7751" t="s">
        <v>29</v>
      </c>
      <c r="C7751" t="s">
        <v>193</v>
      </c>
      <c r="D7751" t="s">
        <v>92</v>
      </c>
      <c r="E7751" t="s">
        <v>56</v>
      </c>
      <c r="F7751" t="s">
        <v>99</v>
      </c>
      <c r="G7751">
        <v>28</v>
      </c>
      <c r="H7751">
        <v>433163</v>
      </c>
      <c r="I7751" t="s">
        <v>34</v>
      </c>
      <c r="J7751" s="3">
        <v>44914</v>
      </c>
      <c r="K7751">
        <v>1300</v>
      </c>
      <c r="L7751" t="s">
        <v>30674</v>
      </c>
      <c r="M7751" t="s">
        <v>308</v>
      </c>
      <c r="N7751" t="s">
        <v>30675</v>
      </c>
      <c r="O7751" t="s">
        <v>30676</v>
      </c>
      <c r="P7751" t="s">
        <v>39</v>
      </c>
      <c r="Q7751">
        <v>18</v>
      </c>
      <c r="R7751" t="s">
        <v>88</v>
      </c>
      <c r="S7751" t="s">
        <v>41</v>
      </c>
      <c r="T7751">
        <v>39209</v>
      </c>
      <c r="U7751" s="1">
        <v>45596</v>
      </c>
      <c r="V7751" t="s">
        <v>155</v>
      </c>
      <c r="W7751">
        <v>201973</v>
      </c>
      <c r="X7751" t="s">
        <v>1111</v>
      </c>
      <c r="Y7751">
        <v>308</v>
      </c>
      <c r="Z7751">
        <v>2630</v>
      </c>
      <c r="AA7751">
        <v>4</v>
      </c>
      <c r="AB7751">
        <v>4208</v>
      </c>
      <c r="AC7751">
        <f>Table1_1[[#This Row],[Price]]*Table1_1[[#This Row],[Quantity]]</f>
        <v>10520</v>
      </c>
    </row>
    <row r="7752" spans="1:29" x14ac:dyDescent="0.3">
      <c r="A7752" t="s">
        <v>28</v>
      </c>
      <c r="B7752" t="s">
        <v>29</v>
      </c>
      <c r="C7752" t="s">
        <v>157</v>
      </c>
      <c r="D7752" t="s">
        <v>31</v>
      </c>
      <c r="E7752" t="s">
        <v>46</v>
      </c>
      <c r="F7752" t="s">
        <v>113</v>
      </c>
      <c r="G7752">
        <v>62</v>
      </c>
      <c r="H7752">
        <v>422703</v>
      </c>
      <c r="I7752" t="s">
        <v>58</v>
      </c>
      <c r="J7752" s="3">
        <v>44089</v>
      </c>
      <c r="K7752">
        <v>800</v>
      </c>
      <c r="L7752" t="s">
        <v>30677</v>
      </c>
      <c r="M7752" t="s">
        <v>351</v>
      </c>
      <c r="N7752" t="s">
        <v>30678</v>
      </c>
      <c r="O7752" t="s">
        <v>30679</v>
      </c>
      <c r="P7752" t="s">
        <v>71</v>
      </c>
      <c r="Q7752">
        <v>9</v>
      </c>
      <c r="R7752" t="s">
        <v>40</v>
      </c>
      <c r="S7752" t="s">
        <v>118</v>
      </c>
      <c r="T7752">
        <v>57301</v>
      </c>
      <c r="U7752" s="1">
        <v>45606</v>
      </c>
      <c r="V7752" t="s">
        <v>42</v>
      </c>
      <c r="W7752">
        <v>999800</v>
      </c>
      <c r="X7752" t="s">
        <v>30680</v>
      </c>
      <c r="Y7752">
        <v>650</v>
      </c>
      <c r="Z7752">
        <v>1890</v>
      </c>
      <c r="AA7752">
        <v>6</v>
      </c>
      <c r="AB7752">
        <v>4536</v>
      </c>
      <c r="AC7752">
        <f>Table1_1[[#This Row],[Price]]*Table1_1[[#This Row],[Quantity]]</f>
        <v>11340</v>
      </c>
    </row>
    <row r="7753" spans="1:29" x14ac:dyDescent="0.3">
      <c r="A7753" t="s">
        <v>28</v>
      </c>
      <c r="B7753" t="s">
        <v>29</v>
      </c>
      <c r="C7753" t="s">
        <v>30</v>
      </c>
      <c r="D7753" t="s">
        <v>621</v>
      </c>
      <c r="E7753" t="s">
        <v>32</v>
      </c>
      <c r="F7753" t="s">
        <v>83</v>
      </c>
      <c r="G7753">
        <v>85</v>
      </c>
      <c r="H7753">
        <v>417824</v>
      </c>
      <c r="I7753" t="s">
        <v>58</v>
      </c>
      <c r="J7753" s="3">
        <v>44216</v>
      </c>
      <c r="K7753">
        <v>1200</v>
      </c>
      <c r="L7753" t="s">
        <v>30681</v>
      </c>
      <c r="M7753" t="s">
        <v>250</v>
      </c>
      <c r="N7753" t="s">
        <v>30682</v>
      </c>
      <c r="O7753" t="s">
        <v>30683</v>
      </c>
      <c r="P7753" t="s">
        <v>87</v>
      </c>
      <c r="Q7753">
        <v>10</v>
      </c>
      <c r="R7753" t="s">
        <v>88</v>
      </c>
      <c r="S7753" t="s">
        <v>41</v>
      </c>
      <c r="T7753">
        <v>33553</v>
      </c>
      <c r="U7753" s="1">
        <v>45510</v>
      </c>
      <c r="V7753" t="s">
        <v>64</v>
      </c>
      <c r="W7753">
        <v>887661</v>
      </c>
      <c r="X7753" t="s">
        <v>14153</v>
      </c>
      <c r="Y7753">
        <v>948</v>
      </c>
      <c r="Z7753">
        <v>2287</v>
      </c>
      <c r="AA7753">
        <v>1</v>
      </c>
      <c r="AB7753">
        <v>914.80000000000007</v>
      </c>
      <c r="AC7753">
        <f>Table1_1[[#This Row],[Price]]*Table1_1[[#This Row],[Quantity]]</f>
        <v>2287</v>
      </c>
    </row>
    <row r="7754" spans="1:29" x14ac:dyDescent="0.3">
      <c r="A7754" t="s">
        <v>28</v>
      </c>
      <c r="B7754" t="s">
        <v>29</v>
      </c>
      <c r="C7754" t="s">
        <v>148</v>
      </c>
      <c r="D7754" t="s">
        <v>163</v>
      </c>
      <c r="E7754" t="s">
        <v>56</v>
      </c>
      <c r="F7754" t="s">
        <v>83</v>
      </c>
      <c r="G7754">
        <v>99</v>
      </c>
      <c r="H7754">
        <v>418228</v>
      </c>
      <c r="I7754" t="s">
        <v>58</v>
      </c>
      <c r="J7754" s="3">
        <v>45001</v>
      </c>
      <c r="K7754">
        <v>1400</v>
      </c>
      <c r="L7754" t="s">
        <v>30684</v>
      </c>
      <c r="M7754" t="s">
        <v>334</v>
      </c>
      <c r="N7754" t="s">
        <v>30685</v>
      </c>
      <c r="O7754" t="s">
        <v>30686</v>
      </c>
      <c r="P7754" t="s">
        <v>71</v>
      </c>
      <c r="Q7754">
        <v>13</v>
      </c>
      <c r="R7754" t="s">
        <v>88</v>
      </c>
      <c r="S7754" t="s">
        <v>79</v>
      </c>
      <c r="T7754">
        <v>42626</v>
      </c>
      <c r="U7754" s="1">
        <v>45385</v>
      </c>
      <c r="V7754" t="s">
        <v>80</v>
      </c>
      <c r="W7754">
        <v>159790</v>
      </c>
      <c r="X7754" t="s">
        <v>30687</v>
      </c>
      <c r="Y7754">
        <v>825</v>
      </c>
      <c r="Z7754">
        <v>1830</v>
      </c>
      <c r="AA7754">
        <v>4</v>
      </c>
      <c r="AB7754">
        <v>2928</v>
      </c>
      <c r="AC7754">
        <f>Table1_1[[#This Row],[Price]]*Table1_1[[#This Row],[Quantity]]</f>
        <v>7320</v>
      </c>
    </row>
    <row r="7755" spans="1:29" x14ac:dyDescent="0.3">
      <c r="A7755" t="s">
        <v>28</v>
      </c>
      <c r="B7755" t="s">
        <v>29</v>
      </c>
      <c r="C7755" t="s">
        <v>157</v>
      </c>
      <c r="D7755" t="s">
        <v>248</v>
      </c>
      <c r="E7755" t="s">
        <v>32</v>
      </c>
      <c r="F7755" t="s">
        <v>113</v>
      </c>
      <c r="G7755">
        <v>3</v>
      </c>
      <c r="H7755">
        <v>420614</v>
      </c>
      <c r="I7755" t="s">
        <v>58</v>
      </c>
      <c r="J7755" s="3">
        <v>44128</v>
      </c>
      <c r="K7755">
        <v>1400</v>
      </c>
      <c r="L7755" t="s">
        <v>30688</v>
      </c>
      <c r="M7755" t="s">
        <v>287</v>
      </c>
      <c r="N7755" t="s">
        <v>30689</v>
      </c>
      <c r="O7755" t="s">
        <v>30690</v>
      </c>
      <c r="P7755" t="s">
        <v>51</v>
      </c>
      <c r="Q7755">
        <v>16</v>
      </c>
      <c r="R7755" t="s">
        <v>40</v>
      </c>
      <c r="S7755" t="s">
        <v>63</v>
      </c>
      <c r="T7755">
        <v>77148</v>
      </c>
      <c r="U7755" s="1">
        <v>45535</v>
      </c>
      <c r="V7755" t="s">
        <v>64</v>
      </c>
      <c r="W7755">
        <v>975829</v>
      </c>
      <c r="X7755" t="s">
        <v>30691</v>
      </c>
      <c r="Y7755">
        <v>743</v>
      </c>
      <c r="Z7755">
        <v>2108</v>
      </c>
      <c r="AA7755">
        <v>6</v>
      </c>
      <c r="AB7755">
        <v>5059.2000000000007</v>
      </c>
      <c r="AC7755">
        <f>Table1_1[[#This Row],[Price]]*Table1_1[[#This Row],[Quantity]]</f>
        <v>12648</v>
      </c>
    </row>
    <row r="7756" spans="1:29" x14ac:dyDescent="0.3">
      <c r="A7756" t="s">
        <v>28</v>
      </c>
      <c r="B7756" t="s">
        <v>29</v>
      </c>
      <c r="C7756" t="s">
        <v>148</v>
      </c>
      <c r="D7756" t="s">
        <v>220</v>
      </c>
      <c r="E7756" t="s">
        <v>56</v>
      </c>
      <c r="F7756" t="s">
        <v>83</v>
      </c>
      <c r="G7756">
        <v>99</v>
      </c>
      <c r="H7756">
        <v>411335</v>
      </c>
      <c r="I7756" t="s">
        <v>34</v>
      </c>
      <c r="J7756" s="3">
        <v>44429</v>
      </c>
      <c r="K7756">
        <v>950</v>
      </c>
      <c r="L7756" t="s">
        <v>30693</v>
      </c>
      <c r="M7756" t="s">
        <v>506</v>
      </c>
      <c r="N7756" t="s">
        <v>30694</v>
      </c>
      <c r="O7756" t="s">
        <v>30695</v>
      </c>
      <c r="P7756" t="s">
        <v>51</v>
      </c>
      <c r="Q7756">
        <v>12</v>
      </c>
      <c r="R7756" t="s">
        <v>88</v>
      </c>
      <c r="S7756" t="s">
        <v>118</v>
      </c>
      <c r="T7756">
        <v>67227</v>
      </c>
      <c r="U7756" s="1">
        <v>45349</v>
      </c>
      <c r="V7756" t="s">
        <v>119</v>
      </c>
      <c r="W7756">
        <v>944921</v>
      </c>
      <c r="X7756" t="s">
        <v>30696</v>
      </c>
      <c r="Y7756">
        <v>402</v>
      </c>
      <c r="Z7756">
        <v>2485</v>
      </c>
      <c r="AA7756">
        <v>4</v>
      </c>
      <c r="AB7756">
        <v>3976</v>
      </c>
      <c r="AC7756">
        <f>Table1_1[[#This Row],[Price]]*Table1_1[[#This Row],[Quantity]]</f>
        <v>9940</v>
      </c>
    </row>
    <row r="7757" spans="1:29" x14ac:dyDescent="0.3">
      <c r="A7757" t="s">
        <v>28</v>
      </c>
      <c r="B7757" t="s">
        <v>29</v>
      </c>
      <c r="C7757" t="s">
        <v>193</v>
      </c>
      <c r="D7757" t="s">
        <v>163</v>
      </c>
      <c r="E7757" t="s">
        <v>32</v>
      </c>
      <c r="F7757" t="s">
        <v>106</v>
      </c>
      <c r="G7757">
        <v>17</v>
      </c>
      <c r="H7757">
        <v>427134</v>
      </c>
      <c r="I7757" t="s">
        <v>58</v>
      </c>
      <c r="J7757" s="3">
        <v>44924</v>
      </c>
      <c r="K7757">
        <v>1400</v>
      </c>
      <c r="L7757" t="s">
        <v>30697</v>
      </c>
      <c r="M7757" t="s">
        <v>76</v>
      </c>
      <c r="N7757" t="s">
        <v>30698</v>
      </c>
      <c r="O7757" t="s">
        <v>30699</v>
      </c>
      <c r="P7757" t="s">
        <v>87</v>
      </c>
      <c r="Q7757">
        <v>11</v>
      </c>
      <c r="R7757" t="s">
        <v>88</v>
      </c>
      <c r="S7757" t="s">
        <v>41</v>
      </c>
      <c r="T7757">
        <v>45318</v>
      </c>
      <c r="U7757" s="1">
        <v>45435</v>
      </c>
      <c r="V7757" t="s">
        <v>140</v>
      </c>
      <c r="W7757">
        <v>304302</v>
      </c>
      <c r="X7757" t="s">
        <v>20448</v>
      </c>
      <c r="Y7757">
        <v>640</v>
      </c>
      <c r="Z7757">
        <v>2412</v>
      </c>
      <c r="AA7757">
        <v>3</v>
      </c>
      <c r="AB7757">
        <v>2894.4</v>
      </c>
      <c r="AC7757">
        <f>Table1_1[[#This Row],[Price]]*Table1_1[[#This Row],[Quantity]]</f>
        <v>7236</v>
      </c>
    </row>
    <row r="7758" spans="1:29" x14ac:dyDescent="0.3">
      <c r="A7758" t="s">
        <v>28</v>
      </c>
      <c r="B7758" t="s">
        <v>29</v>
      </c>
      <c r="C7758" t="s">
        <v>91</v>
      </c>
      <c r="D7758" t="s">
        <v>467</v>
      </c>
      <c r="E7758" t="s">
        <v>32</v>
      </c>
      <c r="F7758" t="s">
        <v>33</v>
      </c>
      <c r="G7758">
        <v>30</v>
      </c>
      <c r="H7758">
        <v>418447</v>
      </c>
      <c r="I7758" t="s">
        <v>34</v>
      </c>
      <c r="J7758" s="3">
        <v>45243</v>
      </c>
      <c r="K7758">
        <v>1200</v>
      </c>
      <c r="L7758" t="s">
        <v>30700</v>
      </c>
      <c r="M7758" t="s">
        <v>428</v>
      </c>
      <c r="N7758" t="s">
        <v>30701</v>
      </c>
      <c r="O7758" t="s">
        <v>30702</v>
      </c>
      <c r="P7758" t="s">
        <v>87</v>
      </c>
      <c r="Q7758">
        <v>8</v>
      </c>
      <c r="R7758" t="s">
        <v>88</v>
      </c>
      <c r="S7758" t="s">
        <v>63</v>
      </c>
      <c r="T7758">
        <v>65127</v>
      </c>
      <c r="U7758" s="1">
        <v>45417</v>
      </c>
      <c r="V7758" t="s">
        <v>140</v>
      </c>
      <c r="W7758">
        <v>389964</v>
      </c>
      <c r="X7758" t="s">
        <v>30703</v>
      </c>
      <c r="Y7758">
        <v>976</v>
      </c>
      <c r="Z7758">
        <v>1177</v>
      </c>
      <c r="AA7758">
        <v>3</v>
      </c>
      <c r="AB7758">
        <v>1412.4</v>
      </c>
      <c r="AC7758">
        <f>Table1_1[[#This Row],[Price]]*Table1_1[[#This Row],[Quantity]]</f>
        <v>3531</v>
      </c>
    </row>
    <row r="7759" spans="1:29" x14ac:dyDescent="0.3">
      <c r="A7759" t="s">
        <v>28</v>
      </c>
      <c r="B7759" t="s">
        <v>29</v>
      </c>
      <c r="C7759" t="s">
        <v>148</v>
      </c>
      <c r="D7759" t="s">
        <v>237</v>
      </c>
      <c r="E7759" t="s">
        <v>46</v>
      </c>
      <c r="F7759" t="s">
        <v>47</v>
      </c>
      <c r="G7759">
        <v>21</v>
      </c>
      <c r="H7759">
        <v>418978</v>
      </c>
      <c r="I7759" t="s">
        <v>34</v>
      </c>
      <c r="J7759" s="3">
        <v>45429</v>
      </c>
      <c r="K7759">
        <v>1200</v>
      </c>
      <c r="L7759" t="s">
        <v>30704</v>
      </c>
      <c r="M7759" t="s">
        <v>195</v>
      </c>
      <c r="N7759" t="s">
        <v>30705</v>
      </c>
      <c r="O7759" t="s">
        <v>30706</v>
      </c>
      <c r="P7759" t="s">
        <v>39</v>
      </c>
      <c r="Q7759">
        <v>10</v>
      </c>
      <c r="R7759" t="s">
        <v>40</v>
      </c>
      <c r="S7759" t="s">
        <v>79</v>
      </c>
      <c r="T7759">
        <v>55804</v>
      </c>
      <c r="U7759" s="1">
        <v>45358</v>
      </c>
      <c r="V7759" t="s">
        <v>72</v>
      </c>
      <c r="W7759">
        <v>484257</v>
      </c>
      <c r="X7759" t="s">
        <v>30707</v>
      </c>
      <c r="Y7759">
        <v>693</v>
      </c>
      <c r="Z7759">
        <v>2504</v>
      </c>
      <c r="AA7759">
        <v>1</v>
      </c>
      <c r="AB7759">
        <v>1001.6</v>
      </c>
      <c r="AC7759">
        <f>Table1_1[[#This Row],[Price]]*Table1_1[[#This Row],[Quantity]]</f>
        <v>2504</v>
      </c>
    </row>
    <row r="7760" spans="1:29" x14ac:dyDescent="0.3">
      <c r="A7760" t="s">
        <v>28</v>
      </c>
      <c r="B7760" t="s">
        <v>29</v>
      </c>
      <c r="C7760" t="s">
        <v>54</v>
      </c>
      <c r="D7760" t="s">
        <v>227</v>
      </c>
      <c r="E7760" t="s">
        <v>46</v>
      </c>
      <c r="F7760" t="s">
        <v>33</v>
      </c>
      <c r="G7760">
        <v>53</v>
      </c>
      <c r="H7760">
        <v>428940</v>
      </c>
      <c r="I7760" t="s">
        <v>34</v>
      </c>
      <c r="J7760" s="3">
        <v>45514</v>
      </c>
      <c r="K7760">
        <v>1400</v>
      </c>
      <c r="L7760" t="s">
        <v>30708</v>
      </c>
      <c r="M7760" t="s">
        <v>1409</v>
      </c>
      <c r="N7760" t="s">
        <v>30709</v>
      </c>
      <c r="O7760" t="s">
        <v>30710</v>
      </c>
      <c r="P7760" t="s">
        <v>87</v>
      </c>
      <c r="Q7760">
        <v>19</v>
      </c>
      <c r="R7760" t="s">
        <v>40</v>
      </c>
      <c r="S7760" t="s">
        <v>63</v>
      </c>
      <c r="T7760">
        <v>68667</v>
      </c>
      <c r="U7760" s="1">
        <v>45545</v>
      </c>
      <c r="V7760" t="s">
        <v>180</v>
      </c>
      <c r="W7760">
        <v>249425</v>
      </c>
      <c r="X7760" t="s">
        <v>30711</v>
      </c>
      <c r="Y7760">
        <v>339</v>
      </c>
      <c r="Z7760">
        <v>1196</v>
      </c>
      <c r="AA7760">
        <v>6</v>
      </c>
      <c r="AB7760">
        <v>2870.4</v>
      </c>
      <c r="AC7760">
        <f>Table1_1[[#This Row],[Price]]*Table1_1[[#This Row],[Quantity]]</f>
        <v>7176</v>
      </c>
    </row>
    <row r="7761" spans="1:29" x14ac:dyDescent="0.3">
      <c r="A7761" t="s">
        <v>28</v>
      </c>
      <c r="B7761" t="s">
        <v>29</v>
      </c>
      <c r="C7761" t="s">
        <v>44</v>
      </c>
      <c r="D7761" t="s">
        <v>170</v>
      </c>
      <c r="E7761" t="s">
        <v>56</v>
      </c>
      <c r="F7761" t="s">
        <v>33</v>
      </c>
      <c r="G7761">
        <v>3</v>
      </c>
      <c r="H7761">
        <v>439501</v>
      </c>
      <c r="I7761" t="s">
        <v>58</v>
      </c>
      <c r="J7761" s="3">
        <v>43936</v>
      </c>
      <c r="K7761">
        <v>1100</v>
      </c>
      <c r="L7761" t="s">
        <v>30712</v>
      </c>
      <c r="M7761" t="s">
        <v>49</v>
      </c>
      <c r="N7761" t="s">
        <v>30713</v>
      </c>
      <c r="O7761" t="s">
        <v>30714</v>
      </c>
      <c r="P7761" t="s">
        <v>51</v>
      </c>
      <c r="Q7761">
        <v>9</v>
      </c>
      <c r="R7761" t="s">
        <v>88</v>
      </c>
      <c r="S7761" t="s">
        <v>63</v>
      </c>
      <c r="T7761">
        <v>89468</v>
      </c>
      <c r="U7761" s="1">
        <v>45524</v>
      </c>
      <c r="V7761" t="s">
        <v>64</v>
      </c>
      <c r="W7761">
        <v>179724</v>
      </c>
      <c r="X7761" t="s">
        <v>30715</v>
      </c>
      <c r="Y7761">
        <v>796</v>
      </c>
      <c r="Z7761">
        <v>1553</v>
      </c>
      <c r="AA7761">
        <v>4</v>
      </c>
      <c r="AB7761">
        <v>2484.8000000000002</v>
      </c>
      <c r="AC7761">
        <f>Table1_1[[#This Row],[Price]]*Table1_1[[#This Row],[Quantity]]</f>
        <v>6212</v>
      </c>
    </row>
    <row r="7762" spans="1:29" x14ac:dyDescent="0.3">
      <c r="A7762" t="s">
        <v>28</v>
      </c>
      <c r="B7762" t="s">
        <v>29</v>
      </c>
      <c r="C7762" t="s">
        <v>157</v>
      </c>
      <c r="D7762" t="s">
        <v>560</v>
      </c>
      <c r="E7762" t="s">
        <v>32</v>
      </c>
      <c r="F7762" t="s">
        <v>106</v>
      </c>
      <c r="G7762">
        <v>82</v>
      </c>
      <c r="H7762">
        <v>414171</v>
      </c>
      <c r="I7762" t="s">
        <v>58</v>
      </c>
      <c r="J7762" s="3">
        <v>45303</v>
      </c>
      <c r="K7762">
        <v>1300</v>
      </c>
      <c r="L7762" t="s">
        <v>30716</v>
      </c>
      <c r="M7762" t="s">
        <v>366</v>
      </c>
      <c r="N7762" t="s">
        <v>30717</v>
      </c>
      <c r="O7762" t="s">
        <v>30718</v>
      </c>
      <c r="P7762" t="s">
        <v>51</v>
      </c>
      <c r="Q7762">
        <v>4</v>
      </c>
      <c r="R7762" t="s">
        <v>40</v>
      </c>
      <c r="S7762" t="s">
        <v>79</v>
      </c>
      <c r="T7762">
        <v>21836</v>
      </c>
      <c r="U7762" s="1">
        <v>45386</v>
      </c>
      <c r="V7762" t="s">
        <v>80</v>
      </c>
      <c r="W7762">
        <v>593253</v>
      </c>
      <c r="X7762" t="s">
        <v>30719</v>
      </c>
      <c r="Y7762">
        <v>450</v>
      </c>
      <c r="Z7762">
        <v>1213</v>
      </c>
      <c r="AA7762">
        <v>8</v>
      </c>
      <c r="AB7762">
        <v>3881.6000000000004</v>
      </c>
      <c r="AC7762">
        <f>Table1_1[[#This Row],[Price]]*Table1_1[[#This Row],[Quantity]]</f>
        <v>9704</v>
      </c>
    </row>
    <row r="7763" spans="1:29" x14ac:dyDescent="0.3">
      <c r="A7763" t="s">
        <v>28</v>
      </c>
      <c r="B7763" t="s">
        <v>29</v>
      </c>
      <c r="C7763" t="s">
        <v>66</v>
      </c>
      <c r="D7763" t="s">
        <v>98</v>
      </c>
      <c r="E7763" t="s">
        <v>46</v>
      </c>
      <c r="F7763" t="s">
        <v>355</v>
      </c>
      <c r="G7763">
        <v>46</v>
      </c>
      <c r="H7763">
        <v>431977</v>
      </c>
      <c r="I7763" t="s">
        <v>34</v>
      </c>
      <c r="J7763" s="3">
        <v>45116</v>
      </c>
      <c r="K7763">
        <v>1200</v>
      </c>
      <c r="L7763" t="s">
        <v>30720</v>
      </c>
      <c r="M7763" t="s">
        <v>94</v>
      </c>
      <c r="N7763" t="s">
        <v>30721</v>
      </c>
      <c r="O7763" t="s">
        <v>30722</v>
      </c>
      <c r="P7763" t="s">
        <v>71</v>
      </c>
      <c r="Q7763">
        <v>13</v>
      </c>
      <c r="R7763" t="s">
        <v>40</v>
      </c>
      <c r="S7763" t="s">
        <v>41</v>
      </c>
      <c r="T7763">
        <v>17217</v>
      </c>
      <c r="U7763" s="1">
        <v>45348</v>
      </c>
      <c r="V7763" t="s">
        <v>119</v>
      </c>
      <c r="W7763">
        <v>832152</v>
      </c>
      <c r="X7763" t="s">
        <v>1248</v>
      </c>
      <c r="Y7763">
        <v>735</v>
      </c>
      <c r="Z7763">
        <v>817</v>
      </c>
      <c r="AA7763">
        <v>7</v>
      </c>
      <c r="AB7763">
        <v>2287.6</v>
      </c>
      <c r="AC7763">
        <f>Table1_1[[#This Row],[Price]]*Table1_1[[#This Row],[Quantity]]</f>
        <v>5719</v>
      </c>
    </row>
    <row r="7764" spans="1:29" x14ac:dyDescent="0.3">
      <c r="A7764" t="s">
        <v>28</v>
      </c>
      <c r="B7764" t="s">
        <v>29</v>
      </c>
      <c r="C7764" t="s">
        <v>91</v>
      </c>
      <c r="D7764" t="s">
        <v>187</v>
      </c>
      <c r="E7764" t="s">
        <v>32</v>
      </c>
      <c r="F7764" t="s">
        <v>175</v>
      </c>
      <c r="G7764">
        <v>100</v>
      </c>
      <c r="H7764">
        <v>402536</v>
      </c>
      <c r="I7764" t="s">
        <v>34</v>
      </c>
      <c r="J7764" s="3">
        <v>45510</v>
      </c>
      <c r="K7764">
        <v>1100</v>
      </c>
      <c r="L7764" t="s">
        <v>30723</v>
      </c>
      <c r="M7764" t="s">
        <v>552</v>
      </c>
      <c r="N7764" t="s">
        <v>30724</v>
      </c>
      <c r="O7764">
        <v>-8273</v>
      </c>
      <c r="P7764" t="s">
        <v>39</v>
      </c>
      <c r="Q7764">
        <v>16</v>
      </c>
      <c r="R7764" t="s">
        <v>40</v>
      </c>
      <c r="S7764" t="s">
        <v>41</v>
      </c>
      <c r="T7764">
        <v>80464</v>
      </c>
      <c r="U7764" s="1">
        <v>45350</v>
      </c>
      <c r="V7764" t="s">
        <v>119</v>
      </c>
      <c r="W7764">
        <v>235917</v>
      </c>
      <c r="X7764" t="s">
        <v>30725</v>
      </c>
      <c r="Y7764">
        <v>947</v>
      </c>
      <c r="Z7764">
        <v>1382</v>
      </c>
      <c r="AA7764">
        <v>6</v>
      </c>
      <c r="AB7764">
        <v>3316.8</v>
      </c>
      <c r="AC7764">
        <f>Table1_1[[#This Row],[Price]]*Table1_1[[#This Row],[Quantity]]</f>
        <v>8292</v>
      </c>
    </row>
    <row r="7765" spans="1:29" x14ac:dyDescent="0.3">
      <c r="A7765" t="s">
        <v>28</v>
      </c>
      <c r="B7765" t="s">
        <v>29</v>
      </c>
      <c r="C7765" t="s">
        <v>91</v>
      </c>
      <c r="D7765" t="s">
        <v>442</v>
      </c>
      <c r="E7765" t="s">
        <v>56</v>
      </c>
      <c r="F7765" t="s">
        <v>99</v>
      </c>
      <c r="G7765">
        <v>52</v>
      </c>
      <c r="H7765">
        <v>418857</v>
      </c>
      <c r="I7765" t="s">
        <v>34</v>
      </c>
      <c r="J7765" s="3">
        <v>44935</v>
      </c>
      <c r="K7765">
        <v>800</v>
      </c>
      <c r="L7765" t="s">
        <v>30726</v>
      </c>
      <c r="M7765" t="s">
        <v>232</v>
      </c>
      <c r="N7765" t="s">
        <v>30727</v>
      </c>
      <c r="O7765" t="s">
        <v>30728</v>
      </c>
      <c r="P7765" t="s">
        <v>71</v>
      </c>
      <c r="Q7765">
        <v>17</v>
      </c>
      <c r="R7765" t="s">
        <v>40</v>
      </c>
      <c r="S7765" t="s">
        <v>63</v>
      </c>
      <c r="T7765">
        <v>42577</v>
      </c>
      <c r="U7765" s="1">
        <v>45447</v>
      </c>
      <c r="V7765" t="s">
        <v>52</v>
      </c>
      <c r="W7765">
        <v>719432</v>
      </c>
      <c r="X7765" t="s">
        <v>15388</v>
      </c>
      <c r="Y7765">
        <v>312</v>
      </c>
      <c r="Z7765">
        <v>2983</v>
      </c>
      <c r="AA7765">
        <v>4</v>
      </c>
      <c r="AB7765">
        <v>4772.8</v>
      </c>
      <c r="AC7765">
        <f>Table1_1[[#This Row],[Price]]*Table1_1[[#This Row],[Quantity]]</f>
        <v>11932</v>
      </c>
    </row>
    <row r="7766" spans="1:29" x14ac:dyDescent="0.3">
      <c r="A7766" t="s">
        <v>28</v>
      </c>
      <c r="B7766" t="s">
        <v>29</v>
      </c>
      <c r="C7766" t="s">
        <v>54</v>
      </c>
      <c r="D7766" t="s">
        <v>248</v>
      </c>
      <c r="E7766" t="s">
        <v>46</v>
      </c>
      <c r="F7766" t="s">
        <v>47</v>
      </c>
      <c r="G7766">
        <v>72</v>
      </c>
      <c r="H7766">
        <v>403861</v>
      </c>
      <c r="I7766" t="s">
        <v>34</v>
      </c>
      <c r="J7766" s="3">
        <v>45609</v>
      </c>
      <c r="K7766">
        <v>1200</v>
      </c>
      <c r="L7766" t="s">
        <v>9826</v>
      </c>
      <c r="M7766" t="s">
        <v>287</v>
      </c>
      <c r="N7766" t="s">
        <v>30729</v>
      </c>
      <c r="O7766" t="s">
        <v>30730</v>
      </c>
      <c r="P7766" t="s">
        <v>51</v>
      </c>
      <c r="Q7766">
        <v>12</v>
      </c>
      <c r="R7766" t="s">
        <v>88</v>
      </c>
      <c r="S7766" t="s">
        <v>118</v>
      </c>
      <c r="T7766">
        <v>24850</v>
      </c>
      <c r="U7766" s="1">
        <v>45341</v>
      </c>
      <c r="V7766" t="s">
        <v>119</v>
      </c>
      <c r="W7766">
        <v>209071</v>
      </c>
      <c r="X7766" t="s">
        <v>30731</v>
      </c>
      <c r="Y7766">
        <v>305</v>
      </c>
      <c r="Z7766">
        <v>2844</v>
      </c>
      <c r="AA7766">
        <v>1</v>
      </c>
      <c r="AB7766">
        <v>1137.6000000000001</v>
      </c>
      <c r="AC7766">
        <f>Table1_1[[#This Row],[Price]]*Table1_1[[#This Row],[Quantity]]</f>
        <v>2844</v>
      </c>
    </row>
    <row r="7767" spans="1:29" x14ac:dyDescent="0.3">
      <c r="A7767" t="s">
        <v>28</v>
      </c>
      <c r="B7767" t="s">
        <v>29</v>
      </c>
      <c r="C7767" t="s">
        <v>54</v>
      </c>
      <c r="D7767" t="s">
        <v>560</v>
      </c>
      <c r="E7767" t="s">
        <v>32</v>
      </c>
      <c r="F7767" t="s">
        <v>150</v>
      </c>
      <c r="G7767">
        <v>22</v>
      </c>
      <c r="H7767">
        <v>405266</v>
      </c>
      <c r="I7767" t="s">
        <v>34</v>
      </c>
      <c r="J7767" s="3">
        <v>45514</v>
      </c>
      <c r="K7767">
        <v>1000</v>
      </c>
      <c r="L7767" t="s">
        <v>30733</v>
      </c>
      <c r="M7767" t="s">
        <v>94</v>
      </c>
      <c r="N7767" t="s">
        <v>30734</v>
      </c>
      <c r="O7767">
        <v>7511447741</v>
      </c>
      <c r="P7767" t="s">
        <v>71</v>
      </c>
      <c r="Q7767">
        <v>12</v>
      </c>
      <c r="R7767" t="s">
        <v>88</v>
      </c>
      <c r="S7767" t="s">
        <v>118</v>
      </c>
      <c r="T7767">
        <v>49759</v>
      </c>
      <c r="U7767" s="1">
        <v>45461</v>
      </c>
      <c r="V7767" t="s">
        <v>52</v>
      </c>
      <c r="W7767">
        <v>663088</v>
      </c>
      <c r="X7767" t="s">
        <v>30735</v>
      </c>
      <c r="Y7767">
        <v>707</v>
      </c>
      <c r="Z7767">
        <v>2287</v>
      </c>
      <c r="AA7767">
        <v>1</v>
      </c>
      <c r="AB7767">
        <v>914.80000000000007</v>
      </c>
      <c r="AC7767">
        <f>Table1_1[[#This Row],[Price]]*Table1_1[[#This Row],[Quantity]]</f>
        <v>2287</v>
      </c>
    </row>
    <row r="7768" spans="1:29" x14ac:dyDescent="0.3">
      <c r="A7768" t="s">
        <v>28</v>
      </c>
      <c r="B7768" t="s">
        <v>29</v>
      </c>
      <c r="C7768" t="s">
        <v>91</v>
      </c>
      <c r="D7768" t="s">
        <v>291</v>
      </c>
      <c r="E7768" t="s">
        <v>32</v>
      </c>
      <c r="F7768" t="s">
        <v>47</v>
      </c>
      <c r="G7768">
        <v>13</v>
      </c>
      <c r="H7768">
        <v>401115</v>
      </c>
      <c r="I7768" t="s">
        <v>58</v>
      </c>
      <c r="J7768" s="3">
        <v>44384</v>
      </c>
      <c r="K7768">
        <v>800</v>
      </c>
      <c r="L7768" t="s">
        <v>30736</v>
      </c>
      <c r="M7768" t="s">
        <v>1291</v>
      </c>
      <c r="N7768" t="s">
        <v>30737</v>
      </c>
      <c r="O7768" t="s">
        <v>30738</v>
      </c>
      <c r="P7768" t="s">
        <v>71</v>
      </c>
      <c r="Q7768">
        <v>12</v>
      </c>
      <c r="R7768" t="s">
        <v>88</v>
      </c>
      <c r="S7768" t="s">
        <v>79</v>
      </c>
      <c r="T7768">
        <v>98138</v>
      </c>
      <c r="U7768" s="1">
        <v>45417</v>
      </c>
      <c r="V7768" t="s">
        <v>140</v>
      </c>
      <c r="W7768">
        <v>607546</v>
      </c>
      <c r="X7768" t="s">
        <v>30739</v>
      </c>
      <c r="Y7768">
        <v>480</v>
      </c>
      <c r="Z7768">
        <v>2154</v>
      </c>
      <c r="AA7768">
        <v>6</v>
      </c>
      <c r="AB7768">
        <v>5169.6000000000004</v>
      </c>
      <c r="AC7768">
        <f>Table1_1[[#This Row],[Price]]*Table1_1[[#This Row],[Quantity]]</f>
        <v>12924</v>
      </c>
    </row>
    <row r="7769" spans="1:29" x14ac:dyDescent="0.3">
      <c r="A7769" t="s">
        <v>28</v>
      </c>
      <c r="B7769" t="s">
        <v>29</v>
      </c>
      <c r="C7769" t="s">
        <v>157</v>
      </c>
      <c r="D7769" t="s">
        <v>338</v>
      </c>
      <c r="E7769" t="s">
        <v>46</v>
      </c>
      <c r="F7769" t="s">
        <v>83</v>
      </c>
      <c r="G7769">
        <v>5</v>
      </c>
      <c r="H7769">
        <v>402713</v>
      </c>
      <c r="I7769" t="s">
        <v>58</v>
      </c>
      <c r="J7769" s="3">
        <v>43934</v>
      </c>
      <c r="K7769">
        <v>1400</v>
      </c>
      <c r="L7769" t="s">
        <v>30740</v>
      </c>
      <c r="M7769" t="s">
        <v>308</v>
      </c>
      <c r="N7769" t="s">
        <v>30741</v>
      </c>
      <c r="O7769" t="s">
        <v>30742</v>
      </c>
      <c r="P7769" t="s">
        <v>87</v>
      </c>
      <c r="Q7769">
        <v>10</v>
      </c>
      <c r="R7769" t="s">
        <v>88</v>
      </c>
      <c r="S7769" t="s">
        <v>63</v>
      </c>
      <c r="T7769">
        <v>20620</v>
      </c>
      <c r="U7769" s="1">
        <v>45569</v>
      </c>
      <c r="V7769" t="s">
        <v>155</v>
      </c>
      <c r="W7769">
        <v>379758</v>
      </c>
      <c r="X7769" t="s">
        <v>30743</v>
      </c>
      <c r="Y7769">
        <v>285</v>
      </c>
      <c r="Z7769">
        <v>2000</v>
      </c>
      <c r="AA7769">
        <v>3</v>
      </c>
      <c r="AB7769">
        <v>2400</v>
      </c>
      <c r="AC7769">
        <f>Table1_1[[#This Row],[Price]]*Table1_1[[#This Row],[Quantity]]</f>
        <v>6000</v>
      </c>
    </row>
    <row r="7770" spans="1:29" x14ac:dyDescent="0.3">
      <c r="A7770" t="s">
        <v>28</v>
      </c>
      <c r="B7770" t="s">
        <v>29</v>
      </c>
      <c r="C7770" t="s">
        <v>157</v>
      </c>
      <c r="D7770" t="s">
        <v>546</v>
      </c>
      <c r="E7770" t="s">
        <v>32</v>
      </c>
      <c r="F7770" t="s">
        <v>99</v>
      </c>
      <c r="G7770">
        <v>2</v>
      </c>
      <c r="H7770">
        <v>423800</v>
      </c>
      <c r="I7770" t="s">
        <v>34</v>
      </c>
      <c r="J7770" s="3">
        <v>45310</v>
      </c>
      <c r="K7770">
        <v>1200</v>
      </c>
      <c r="L7770" t="s">
        <v>30744</v>
      </c>
      <c r="M7770" t="s">
        <v>895</v>
      </c>
      <c r="N7770" t="s">
        <v>30745</v>
      </c>
      <c r="O7770" t="s">
        <v>30746</v>
      </c>
      <c r="P7770" t="s">
        <v>71</v>
      </c>
      <c r="Q7770">
        <v>9</v>
      </c>
      <c r="R7770" t="s">
        <v>40</v>
      </c>
      <c r="S7770" t="s">
        <v>41</v>
      </c>
      <c r="T7770">
        <v>97800</v>
      </c>
      <c r="U7770" s="1">
        <v>45629</v>
      </c>
      <c r="V7770" t="s">
        <v>259</v>
      </c>
      <c r="W7770">
        <v>178876</v>
      </c>
      <c r="X7770" t="s">
        <v>30747</v>
      </c>
      <c r="Y7770">
        <v>491</v>
      </c>
      <c r="Z7770">
        <v>2450</v>
      </c>
      <c r="AA7770">
        <v>7</v>
      </c>
      <c r="AB7770">
        <v>6860</v>
      </c>
      <c r="AC7770">
        <f>Table1_1[[#This Row],[Price]]*Table1_1[[#This Row],[Quantity]]</f>
        <v>17150</v>
      </c>
    </row>
    <row r="7771" spans="1:29" x14ac:dyDescent="0.3">
      <c r="A7771" t="s">
        <v>28</v>
      </c>
      <c r="B7771" t="s">
        <v>29</v>
      </c>
      <c r="C7771" t="s">
        <v>44</v>
      </c>
      <c r="D7771" t="s">
        <v>237</v>
      </c>
      <c r="E7771" t="s">
        <v>32</v>
      </c>
      <c r="F7771" t="s">
        <v>106</v>
      </c>
      <c r="G7771">
        <v>41</v>
      </c>
      <c r="H7771">
        <v>424481</v>
      </c>
      <c r="I7771" t="s">
        <v>34</v>
      </c>
      <c r="J7771" s="3">
        <v>44752</v>
      </c>
      <c r="K7771">
        <v>950</v>
      </c>
      <c r="L7771" t="s">
        <v>30748</v>
      </c>
      <c r="M7771" t="s">
        <v>843</v>
      </c>
      <c r="N7771" t="s">
        <v>30749</v>
      </c>
      <c r="O7771" t="s">
        <v>30750</v>
      </c>
      <c r="P7771" t="s">
        <v>39</v>
      </c>
      <c r="Q7771">
        <v>15</v>
      </c>
      <c r="R7771" t="s">
        <v>88</v>
      </c>
      <c r="S7771" t="s">
        <v>41</v>
      </c>
      <c r="T7771">
        <v>41984</v>
      </c>
      <c r="U7771" s="1">
        <v>45305</v>
      </c>
      <c r="V7771" t="s">
        <v>111</v>
      </c>
      <c r="W7771">
        <v>754132</v>
      </c>
      <c r="X7771" t="s">
        <v>30751</v>
      </c>
      <c r="Y7771">
        <v>269</v>
      </c>
      <c r="Z7771">
        <v>2236</v>
      </c>
      <c r="AA7771">
        <v>4</v>
      </c>
      <c r="AB7771">
        <v>3577.6000000000004</v>
      </c>
      <c r="AC7771">
        <f>Table1_1[[#This Row],[Price]]*Table1_1[[#This Row],[Quantity]]</f>
        <v>8944</v>
      </c>
    </row>
    <row r="7772" spans="1:29" x14ac:dyDescent="0.3">
      <c r="A7772" t="s">
        <v>28</v>
      </c>
      <c r="B7772" t="s">
        <v>29</v>
      </c>
      <c r="C7772" t="s">
        <v>193</v>
      </c>
      <c r="D7772" t="s">
        <v>134</v>
      </c>
      <c r="E7772" t="s">
        <v>56</v>
      </c>
      <c r="F7772" t="s">
        <v>175</v>
      </c>
      <c r="G7772">
        <v>28</v>
      </c>
      <c r="H7772">
        <v>434195</v>
      </c>
      <c r="I7772" t="s">
        <v>58</v>
      </c>
      <c r="J7772" s="3">
        <v>44026</v>
      </c>
      <c r="K7772">
        <v>950</v>
      </c>
      <c r="L7772" t="s">
        <v>30753</v>
      </c>
      <c r="M7772" t="s">
        <v>282</v>
      </c>
      <c r="N7772" t="s">
        <v>30754</v>
      </c>
      <c r="O7772" t="s">
        <v>30755</v>
      </c>
      <c r="P7772" t="s">
        <v>71</v>
      </c>
      <c r="Q7772">
        <v>19</v>
      </c>
      <c r="R7772" t="s">
        <v>40</v>
      </c>
      <c r="S7772" t="s">
        <v>118</v>
      </c>
      <c r="T7772">
        <v>59545</v>
      </c>
      <c r="U7772" s="1">
        <v>45629</v>
      </c>
      <c r="V7772" t="s">
        <v>259</v>
      </c>
      <c r="W7772">
        <v>256723</v>
      </c>
      <c r="X7772" t="s">
        <v>28819</v>
      </c>
      <c r="Y7772">
        <v>511</v>
      </c>
      <c r="Z7772">
        <v>2325</v>
      </c>
      <c r="AA7772">
        <v>4</v>
      </c>
      <c r="AB7772">
        <v>3720</v>
      </c>
      <c r="AC7772">
        <f>Table1_1[[#This Row],[Price]]*Table1_1[[#This Row],[Quantity]]</f>
        <v>9300</v>
      </c>
    </row>
    <row r="7773" spans="1:29" x14ac:dyDescent="0.3">
      <c r="A7773" t="s">
        <v>28</v>
      </c>
      <c r="B7773" t="s">
        <v>29</v>
      </c>
      <c r="C7773" t="s">
        <v>30</v>
      </c>
      <c r="D7773" t="s">
        <v>338</v>
      </c>
      <c r="E7773" t="s">
        <v>32</v>
      </c>
      <c r="F7773" t="s">
        <v>150</v>
      </c>
      <c r="G7773">
        <v>46</v>
      </c>
      <c r="H7773">
        <v>418721</v>
      </c>
      <c r="I7773" t="s">
        <v>34</v>
      </c>
      <c r="J7773" s="3">
        <v>44698</v>
      </c>
      <c r="K7773">
        <v>800</v>
      </c>
      <c r="L7773" t="s">
        <v>30756</v>
      </c>
      <c r="M7773" t="s">
        <v>211</v>
      </c>
      <c r="N7773" t="s">
        <v>30757</v>
      </c>
      <c r="O7773">
        <v>8780866749</v>
      </c>
      <c r="P7773" t="s">
        <v>71</v>
      </c>
      <c r="Q7773">
        <v>15</v>
      </c>
      <c r="R7773" t="s">
        <v>40</v>
      </c>
      <c r="S7773" t="s">
        <v>41</v>
      </c>
      <c r="T7773">
        <v>16651</v>
      </c>
      <c r="U7773" s="1">
        <v>45347</v>
      </c>
      <c r="V7773" t="s">
        <v>119</v>
      </c>
      <c r="W7773">
        <v>805372</v>
      </c>
      <c r="X7773" t="s">
        <v>30758</v>
      </c>
      <c r="Y7773">
        <v>290</v>
      </c>
      <c r="Z7773">
        <v>855</v>
      </c>
      <c r="AA7773">
        <v>1</v>
      </c>
      <c r="AB7773">
        <v>342</v>
      </c>
      <c r="AC7773">
        <f>Table1_1[[#This Row],[Price]]*Table1_1[[#This Row],[Quantity]]</f>
        <v>855</v>
      </c>
    </row>
    <row r="7774" spans="1:29" x14ac:dyDescent="0.3">
      <c r="A7774" t="s">
        <v>28</v>
      </c>
      <c r="B7774" t="s">
        <v>29</v>
      </c>
      <c r="C7774" t="s">
        <v>30</v>
      </c>
      <c r="D7774" t="s">
        <v>616</v>
      </c>
      <c r="E7774" t="s">
        <v>56</v>
      </c>
      <c r="F7774" t="s">
        <v>99</v>
      </c>
      <c r="G7774">
        <v>77</v>
      </c>
      <c r="H7774">
        <v>424055</v>
      </c>
      <c r="I7774" t="s">
        <v>58</v>
      </c>
      <c r="J7774" s="3">
        <v>45185</v>
      </c>
      <c r="K7774">
        <v>1100</v>
      </c>
      <c r="L7774" t="s">
        <v>30759</v>
      </c>
      <c r="M7774" t="s">
        <v>496</v>
      </c>
      <c r="N7774" t="s">
        <v>30760</v>
      </c>
      <c r="O7774">
        <v>1867732958</v>
      </c>
      <c r="P7774" t="s">
        <v>51</v>
      </c>
      <c r="Q7774">
        <v>6</v>
      </c>
      <c r="R7774" t="s">
        <v>40</v>
      </c>
      <c r="S7774" t="s">
        <v>79</v>
      </c>
      <c r="T7774">
        <v>53668</v>
      </c>
      <c r="U7774" s="1">
        <v>45580</v>
      </c>
      <c r="V7774" t="s">
        <v>155</v>
      </c>
      <c r="W7774">
        <v>674471</v>
      </c>
      <c r="X7774" t="s">
        <v>30761</v>
      </c>
      <c r="Y7774">
        <v>825</v>
      </c>
      <c r="Z7774">
        <v>2485</v>
      </c>
      <c r="AA7774">
        <v>1</v>
      </c>
      <c r="AB7774">
        <v>994</v>
      </c>
      <c r="AC7774">
        <f>Table1_1[[#This Row],[Price]]*Table1_1[[#This Row],[Quantity]]</f>
        <v>2485</v>
      </c>
    </row>
    <row r="7775" spans="1:29" x14ac:dyDescent="0.3">
      <c r="A7775" t="s">
        <v>28</v>
      </c>
      <c r="B7775" t="s">
        <v>29</v>
      </c>
      <c r="C7775" t="s">
        <v>54</v>
      </c>
      <c r="D7775" t="s">
        <v>611</v>
      </c>
      <c r="E7775" t="s">
        <v>46</v>
      </c>
      <c r="F7775" t="s">
        <v>99</v>
      </c>
      <c r="G7775">
        <v>7</v>
      </c>
      <c r="H7775">
        <v>404699</v>
      </c>
      <c r="I7775" t="s">
        <v>58</v>
      </c>
      <c r="J7775" s="3">
        <v>44480</v>
      </c>
      <c r="K7775">
        <v>950</v>
      </c>
      <c r="L7775" t="s">
        <v>30762</v>
      </c>
      <c r="M7775" t="s">
        <v>216</v>
      </c>
      <c r="N7775" t="s">
        <v>30763</v>
      </c>
      <c r="O7775" t="s">
        <v>30764</v>
      </c>
      <c r="P7775" t="s">
        <v>71</v>
      </c>
      <c r="Q7775">
        <v>10</v>
      </c>
      <c r="R7775" t="s">
        <v>40</v>
      </c>
      <c r="S7775" t="s">
        <v>118</v>
      </c>
      <c r="T7775">
        <v>54387</v>
      </c>
      <c r="U7775" s="1">
        <v>45417</v>
      </c>
      <c r="V7775" t="s">
        <v>140</v>
      </c>
      <c r="W7775">
        <v>750962</v>
      </c>
      <c r="X7775" t="s">
        <v>30765</v>
      </c>
      <c r="Y7775">
        <v>441</v>
      </c>
      <c r="Z7775">
        <v>1721</v>
      </c>
      <c r="AA7775">
        <v>5</v>
      </c>
      <c r="AB7775">
        <v>3442</v>
      </c>
      <c r="AC7775">
        <f>Table1_1[[#This Row],[Price]]*Table1_1[[#This Row],[Quantity]]</f>
        <v>8605</v>
      </c>
    </row>
    <row r="7776" spans="1:29" x14ac:dyDescent="0.3">
      <c r="A7776" t="s">
        <v>28</v>
      </c>
      <c r="B7776" t="s">
        <v>29</v>
      </c>
      <c r="C7776" t="s">
        <v>157</v>
      </c>
      <c r="D7776" t="s">
        <v>621</v>
      </c>
      <c r="E7776" t="s">
        <v>46</v>
      </c>
      <c r="F7776" t="s">
        <v>47</v>
      </c>
      <c r="G7776">
        <v>57</v>
      </c>
      <c r="H7776">
        <v>413167</v>
      </c>
      <c r="I7776" t="s">
        <v>58</v>
      </c>
      <c r="J7776" s="3">
        <v>45321</v>
      </c>
      <c r="K7776">
        <v>1100</v>
      </c>
      <c r="L7776" t="s">
        <v>19624</v>
      </c>
      <c r="M7776" t="s">
        <v>591</v>
      </c>
      <c r="N7776" t="s">
        <v>30766</v>
      </c>
      <c r="O7776" t="s">
        <v>30767</v>
      </c>
      <c r="P7776" t="s">
        <v>71</v>
      </c>
      <c r="Q7776">
        <v>4</v>
      </c>
      <c r="R7776" t="s">
        <v>88</v>
      </c>
      <c r="S7776" t="s">
        <v>41</v>
      </c>
      <c r="T7776">
        <v>60293</v>
      </c>
      <c r="U7776" s="1">
        <v>45346</v>
      </c>
      <c r="V7776" t="s">
        <v>119</v>
      </c>
      <c r="W7776">
        <v>744664</v>
      </c>
      <c r="X7776" t="s">
        <v>30768</v>
      </c>
      <c r="Y7776">
        <v>949</v>
      </c>
      <c r="Z7776">
        <v>1399</v>
      </c>
      <c r="AA7776">
        <v>2</v>
      </c>
      <c r="AB7776">
        <v>1119.2</v>
      </c>
      <c r="AC7776">
        <f>Table1_1[[#This Row],[Price]]*Table1_1[[#This Row],[Quantity]]</f>
        <v>2798</v>
      </c>
    </row>
    <row r="7777" spans="1:29" x14ac:dyDescent="0.3">
      <c r="A7777" t="s">
        <v>28</v>
      </c>
      <c r="B7777" t="s">
        <v>29</v>
      </c>
      <c r="C7777" t="s">
        <v>54</v>
      </c>
      <c r="D7777" t="s">
        <v>55</v>
      </c>
      <c r="E7777" t="s">
        <v>46</v>
      </c>
      <c r="F7777" t="s">
        <v>47</v>
      </c>
      <c r="G7777">
        <v>79</v>
      </c>
      <c r="H7777">
        <v>423173</v>
      </c>
      <c r="I7777" t="s">
        <v>34</v>
      </c>
      <c r="J7777" s="3">
        <v>44644</v>
      </c>
      <c r="K7777">
        <v>1000</v>
      </c>
      <c r="L7777" t="s">
        <v>28467</v>
      </c>
      <c r="M7777" t="s">
        <v>1017</v>
      </c>
      <c r="N7777" t="s">
        <v>30769</v>
      </c>
      <c r="O7777" t="s">
        <v>30770</v>
      </c>
      <c r="P7777" t="s">
        <v>87</v>
      </c>
      <c r="Q7777">
        <v>7</v>
      </c>
      <c r="R7777" t="s">
        <v>88</v>
      </c>
      <c r="S7777" t="s">
        <v>79</v>
      </c>
      <c r="T7777">
        <v>27772</v>
      </c>
      <c r="U7777" s="1">
        <v>45388</v>
      </c>
      <c r="V7777" t="s">
        <v>80</v>
      </c>
      <c r="W7777">
        <v>901941</v>
      </c>
      <c r="X7777" t="s">
        <v>30771</v>
      </c>
      <c r="Y7777">
        <v>908</v>
      </c>
      <c r="Z7777">
        <v>787</v>
      </c>
      <c r="AA7777">
        <v>8</v>
      </c>
      <c r="AB7777">
        <v>2518.4</v>
      </c>
      <c r="AC7777">
        <f>Table1_1[[#This Row],[Price]]*Table1_1[[#This Row],[Quantity]]</f>
        <v>6296</v>
      </c>
    </row>
    <row r="7778" spans="1:29" x14ac:dyDescent="0.3">
      <c r="A7778" t="s">
        <v>28</v>
      </c>
      <c r="B7778" t="s">
        <v>29</v>
      </c>
      <c r="C7778" t="s">
        <v>91</v>
      </c>
      <c r="D7778" t="s">
        <v>237</v>
      </c>
      <c r="E7778" t="s">
        <v>32</v>
      </c>
      <c r="F7778" t="s">
        <v>175</v>
      </c>
      <c r="G7778">
        <v>49</v>
      </c>
      <c r="H7778">
        <v>400890</v>
      </c>
      <c r="I7778" t="s">
        <v>34</v>
      </c>
      <c r="J7778" s="3">
        <v>44446</v>
      </c>
      <c r="K7778">
        <v>950</v>
      </c>
      <c r="L7778" t="s">
        <v>30772</v>
      </c>
      <c r="M7778" t="s">
        <v>165</v>
      </c>
      <c r="N7778" t="s">
        <v>30773</v>
      </c>
      <c r="O7778" t="s">
        <v>30774</v>
      </c>
      <c r="P7778" t="s">
        <v>87</v>
      </c>
      <c r="Q7778">
        <v>15</v>
      </c>
      <c r="R7778" t="s">
        <v>88</v>
      </c>
      <c r="S7778" t="s">
        <v>79</v>
      </c>
      <c r="T7778">
        <v>93670</v>
      </c>
      <c r="U7778" s="1">
        <v>45343</v>
      </c>
      <c r="V7778" t="s">
        <v>119</v>
      </c>
      <c r="W7778">
        <v>109908</v>
      </c>
      <c r="X7778" t="s">
        <v>18009</v>
      </c>
      <c r="Y7778">
        <v>242</v>
      </c>
      <c r="Z7778">
        <v>1146</v>
      </c>
      <c r="AA7778">
        <v>5</v>
      </c>
      <c r="AB7778">
        <v>2292</v>
      </c>
      <c r="AC7778">
        <f>Table1_1[[#This Row],[Price]]*Table1_1[[#This Row],[Quantity]]</f>
        <v>5730</v>
      </c>
    </row>
    <row r="7779" spans="1:29" x14ac:dyDescent="0.3">
      <c r="A7779" t="s">
        <v>28</v>
      </c>
      <c r="B7779" t="s">
        <v>29</v>
      </c>
      <c r="C7779" t="s">
        <v>54</v>
      </c>
      <c r="D7779" t="s">
        <v>611</v>
      </c>
      <c r="E7779" t="s">
        <v>46</v>
      </c>
      <c r="F7779" t="s">
        <v>113</v>
      </c>
      <c r="G7779">
        <v>96</v>
      </c>
      <c r="H7779">
        <v>407773</v>
      </c>
      <c r="I7779" t="s">
        <v>34</v>
      </c>
      <c r="J7779" s="3">
        <v>45351</v>
      </c>
      <c r="K7779">
        <v>1200</v>
      </c>
      <c r="L7779" t="s">
        <v>30775</v>
      </c>
      <c r="M7779" t="s">
        <v>670</v>
      </c>
      <c r="N7779" t="s">
        <v>30776</v>
      </c>
      <c r="O7779" t="s">
        <v>30777</v>
      </c>
      <c r="P7779" t="s">
        <v>51</v>
      </c>
      <c r="Q7779">
        <v>12</v>
      </c>
      <c r="R7779" t="s">
        <v>88</v>
      </c>
      <c r="S7779" t="s">
        <v>41</v>
      </c>
      <c r="T7779">
        <v>50748</v>
      </c>
      <c r="U7779" s="1">
        <v>45446</v>
      </c>
      <c r="V7779" t="s">
        <v>52</v>
      </c>
      <c r="W7779">
        <v>246495</v>
      </c>
      <c r="X7779" t="s">
        <v>29100</v>
      </c>
      <c r="Y7779">
        <v>271</v>
      </c>
      <c r="Z7779">
        <v>2719</v>
      </c>
      <c r="AA7779">
        <v>6</v>
      </c>
      <c r="AB7779">
        <v>6525.6</v>
      </c>
      <c r="AC7779">
        <f>Table1_1[[#This Row],[Price]]*Table1_1[[#This Row],[Quantity]]</f>
        <v>16314</v>
      </c>
    </row>
    <row r="7780" spans="1:29" x14ac:dyDescent="0.3">
      <c r="A7780" t="s">
        <v>28</v>
      </c>
      <c r="B7780" t="s">
        <v>29</v>
      </c>
      <c r="C7780" t="s">
        <v>30</v>
      </c>
      <c r="D7780" t="s">
        <v>467</v>
      </c>
      <c r="E7780" t="s">
        <v>46</v>
      </c>
      <c r="F7780" t="s">
        <v>99</v>
      </c>
      <c r="G7780">
        <v>97</v>
      </c>
      <c r="H7780">
        <v>427131</v>
      </c>
      <c r="I7780" t="s">
        <v>58</v>
      </c>
      <c r="J7780" s="3">
        <v>43874</v>
      </c>
      <c r="K7780">
        <v>1400</v>
      </c>
      <c r="L7780" t="s">
        <v>18412</v>
      </c>
      <c r="M7780" t="s">
        <v>919</v>
      </c>
      <c r="N7780" t="s">
        <v>30778</v>
      </c>
      <c r="O7780" t="s">
        <v>30779</v>
      </c>
      <c r="P7780" t="s">
        <v>71</v>
      </c>
      <c r="Q7780">
        <v>15</v>
      </c>
      <c r="R7780" t="s">
        <v>88</v>
      </c>
      <c r="S7780" t="s">
        <v>63</v>
      </c>
      <c r="T7780">
        <v>41694</v>
      </c>
      <c r="U7780" s="1">
        <v>45491</v>
      </c>
      <c r="V7780" t="s">
        <v>126</v>
      </c>
      <c r="W7780">
        <v>815729</v>
      </c>
      <c r="X7780" t="s">
        <v>30780</v>
      </c>
      <c r="Y7780">
        <v>246</v>
      </c>
      <c r="Z7780">
        <v>2336</v>
      </c>
      <c r="AA7780">
        <v>7</v>
      </c>
      <c r="AB7780">
        <v>6540.8</v>
      </c>
      <c r="AC7780">
        <f>Table1_1[[#This Row],[Price]]*Table1_1[[#This Row],[Quantity]]</f>
        <v>16352</v>
      </c>
    </row>
    <row r="7781" spans="1:29" x14ac:dyDescent="0.3">
      <c r="A7781" t="s">
        <v>28</v>
      </c>
      <c r="B7781" t="s">
        <v>29</v>
      </c>
      <c r="C7781" t="s">
        <v>54</v>
      </c>
      <c r="D7781" t="s">
        <v>149</v>
      </c>
      <c r="E7781" t="s">
        <v>46</v>
      </c>
      <c r="F7781" t="s">
        <v>175</v>
      </c>
      <c r="G7781">
        <v>50</v>
      </c>
      <c r="H7781">
        <v>416483</v>
      </c>
      <c r="I7781" t="s">
        <v>58</v>
      </c>
      <c r="J7781" s="3">
        <v>44843</v>
      </c>
      <c r="K7781">
        <v>1100</v>
      </c>
      <c r="L7781" t="s">
        <v>30781</v>
      </c>
      <c r="M7781" t="s">
        <v>731</v>
      </c>
      <c r="N7781" t="s">
        <v>30782</v>
      </c>
      <c r="O7781" t="s">
        <v>30783</v>
      </c>
      <c r="P7781" t="s">
        <v>71</v>
      </c>
      <c r="Q7781">
        <v>16</v>
      </c>
      <c r="R7781" t="s">
        <v>88</v>
      </c>
      <c r="S7781" t="s">
        <v>41</v>
      </c>
      <c r="T7781">
        <v>49993</v>
      </c>
      <c r="U7781" s="1">
        <v>45522</v>
      </c>
      <c r="V7781" t="s">
        <v>64</v>
      </c>
      <c r="W7781">
        <v>573666</v>
      </c>
      <c r="X7781" t="s">
        <v>30784</v>
      </c>
      <c r="Y7781">
        <v>751</v>
      </c>
      <c r="Z7781">
        <v>772</v>
      </c>
      <c r="AA7781">
        <v>7</v>
      </c>
      <c r="AB7781">
        <v>2161.6</v>
      </c>
      <c r="AC7781">
        <f>Table1_1[[#This Row],[Price]]*Table1_1[[#This Row],[Quantity]]</f>
        <v>5404</v>
      </c>
    </row>
    <row r="7782" spans="1:29" x14ac:dyDescent="0.3">
      <c r="A7782" t="s">
        <v>28</v>
      </c>
      <c r="B7782" t="s">
        <v>29</v>
      </c>
      <c r="C7782" t="s">
        <v>157</v>
      </c>
      <c r="D7782" t="s">
        <v>82</v>
      </c>
      <c r="E7782" t="s">
        <v>32</v>
      </c>
      <c r="F7782" t="s">
        <v>135</v>
      </c>
      <c r="G7782">
        <v>30</v>
      </c>
      <c r="H7782">
        <v>413768</v>
      </c>
      <c r="I7782" t="s">
        <v>34</v>
      </c>
      <c r="J7782" s="3">
        <v>45193</v>
      </c>
      <c r="K7782">
        <v>1300</v>
      </c>
      <c r="L7782" t="s">
        <v>30785</v>
      </c>
      <c r="M7782" t="s">
        <v>654</v>
      </c>
      <c r="N7782" t="s">
        <v>30786</v>
      </c>
      <c r="O7782" t="s">
        <v>30787</v>
      </c>
      <c r="P7782" t="s">
        <v>71</v>
      </c>
      <c r="Q7782">
        <v>16</v>
      </c>
      <c r="R7782" t="s">
        <v>88</v>
      </c>
      <c r="S7782" t="s">
        <v>41</v>
      </c>
      <c r="T7782">
        <v>82377</v>
      </c>
      <c r="U7782" s="1">
        <v>45564</v>
      </c>
      <c r="V7782" t="s">
        <v>180</v>
      </c>
      <c r="W7782">
        <v>936162</v>
      </c>
      <c r="X7782" t="s">
        <v>30788</v>
      </c>
      <c r="Y7782">
        <v>854</v>
      </c>
      <c r="Z7782">
        <v>1199</v>
      </c>
      <c r="AA7782">
        <v>4</v>
      </c>
      <c r="AB7782">
        <v>1918.4</v>
      </c>
      <c r="AC7782">
        <f>Table1_1[[#This Row],[Price]]*Table1_1[[#This Row],[Quantity]]</f>
        <v>4796</v>
      </c>
    </row>
    <row r="7783" spans="1:29" x14ac:dyDescent="0.3">
      <c r="A7783" t="s">
        <v>28</v>
      </c>
      <c r="B7783" t="s">
        <v>29</v>
      </c>
      <c r="C7783" t="s">
        <v>157</v>
      </c>
      <c r="D7783" t="s">
        <v>82</v>
      </c>
      <c r="E7783" t="s">
        <v>46</v>
      </c>
      <c r="F7783" t="s">
        <v>355</v>
      </c>
      <c r="G7783">
        <v>78</v>
      </c>
      <c r="H7783">
        <v>407626</v>
      </c>
      <c r="I7783" t="s">
        <v>34</v>
      </c>
      <c r="J7783" s="3">
        <v>44497</v>
      </c>
      <c r="K7783">
        <v>1400</v>
      </c>
      <c r="L7783" t="s">
        <v>30789</v>
      </c>
      <c r="M7783" t="s">
        <v>244</v>
      </c>
      <c r="N7783" t="s">
        <v>30790</v>
      </c>
      <c r="O7783" t="s">
        <v>30791</v>
      </c>
      <c r="P7783" t="s">
        <v>39</v>
      </c>
      <c r="Q7783">
        <v>5</v>
      </c>
      <c r="R7783" t="s">
        <v>88</v>
      </c>
      <c r="S7783" t="s">
        <v>79</v>
      </c>
      <c r="T7783">
        <v>60677</v>
      </c>
      <c r="U7783" s="1">
        <v>45492</v>
      </c>
      <c r="V7783" t="s">
        <v>126</v>
      </c>
      <c r="W7783">
        <v>425764</v>
      </c>
      <c r="X7783" t="s">
        <v>30792</v>
      </c>
      <c r="Y7783">
        <v>494</v>
      </c>
      <c r="Z7783">
        <v>1369</v>
      </c>
      <c r="AA7783">
        <v>6</v>
      </c>
      <c r="AB7783">
        <v>3285.6000000000004</v>
      </c>
      <c r="AC7783">
        <f>Table1_1[[#This Row],[Price]]*Table1_1[[#This Row],[Quantity]]</f>
        <v>8214</v>
      </c>
    </row>
    <row r="7784" spans="1:29" x14ac:dyDescent="0.3">
      <c r="A7784" t="s">
        <v>28</v>
      </c>
      <c r="B7784" t="s">
        <v>29</v>
      </c>
      <c r="C7784" t="s">
        <v>148</v>
      </c>
      <c r="D7784" t="s">
        <v>149</v>
      </c>
      <c r="E7784" t="s">
        <v>46</v>
      </c>
      <c r="F7784" t="s">
        <v>135</v>
      </c>
      <c r="G7784">
        <v>98</v>
      </c>
      <c r="H7784">
        <v>433342</v>
      </c>
      <c r="I7784" t="s">
        <v>58</v>
      </c>
      <c r="J7784" s="3">
        <v>45259</v>
      </c>
      <c r="K7784">
        <v>1000</v>
      </c>
      <c r="L7784" t="s">
        <v>30793</v>
      </c>
      <c r="M7784" t="s">
        <v>137</v>
      </c>
      <c r="N7784" t="s">
        <v>30794</v>
      </c>
      <c r="O7784" t="s">
        <v>30795</v>
      </c>
      <c r="P7784" t="s">
        <v>39</v>
      </c>
      <c r="Q7784">
        <v>17</v>
      </c>
      <c r="R7784" t="s">
        <v>40</v>
      </c>
      <c r="S7784" t="s">
        <v>63</v>
      </c>
      <c r="T7784">
        <v>50071</v>
      </c>
      <c r="U7784" s="1">
        <v>45530</v>
      </c>
      <c r="V7784" t="s">
        <v>64</v>
      </c>
      <c r="W7784">
        <v>421578</v>
      </c>
      <c r="X7784" t="s">
        <v>30796</v>
      </c>
      <c r="Y7784">
        <v>255</v>
      </c>
      <c r="Z7784">
        <v>1295</v>
      </c>
      <c r="AA7784">
        <v>3</v>
      </c>
      <c r="AB7784">
        <v>1554</v>
      </c>
      <c r="AC7784">
        <f>Table1_1[[#This Row],[Price]]*Table1_1[[#This Row],[Quantity]]</f>
        <v>3885</v>
      </c>
    </row>
    <row r="7785" spans="1:29" x14ac:dyDescent="0.3">
      <c r="A7785" t="s">
        <v>28</v>
      </c>
      <c r="B7785" t="s">
        <v>29</v>
      </c>
      <c r="C7785" t="s">
        <v>44</v>
      </c>
      <c r="D7785" t="s">
        <v>524</v>
      </c>
      <c r="E7785" t="s">
        <v>32</v>
      </c>
      <c r="F7785" t="s">
        <v>135</v>
      </c>
      <c r="G7785">
        <v>35</v>
      </c>
      <c r="H7785">
        <v>418075</v>
      </c>
      <c r="I7785" t="s">
        <v>58</v>
      </c>
      <c r="J7785" s="3">
        <v>45094</v>
      </c>
      <c r="K7785">
        <v>800</v>
      </c>
      <c r="L7785" t="s">
        <v>30797</v>
      </c>
      <c r="M7785" t="s">
        <v>60</v>
      </c>
      <c r="N7785" t="s">
        <v>30798</v>
      </c>
      <c r="O7785" t="s">
        <v>30799</v>
      </c>
      <c r="P7785" t="s">
        <v>39</v>
      </c>
      <c r="Q7785">
        <v>12</v>
      </c>
      <c r="R7785" t="s">
        <v>40</v>
      </c>
      <c r="S7785" t="s">
        <v>118</v>
      </c>
      <c r="T7785">
        <v>43221</v>
      </c>
      <c r="U7785" s="1">
        <v>45592</v>
      </c>
      <c r="V7785" t="s">
        <v>155</v>
      </c>
      <c r="W7785">
        <v>121952</v>
      </c>
      <c r="X7785" t="s">
        <v>30800</v>
      </c>
      <c r="Y7785">
        <v>669</v>
      </c>
      <c r="Z7785">
        <v>1367</v>
      </c>
      <c r="AA7785">
        <v>6</v>
      </c>
      <c r="AB7785">
        <v>3280.8</v>
      </c>
      <c r="AC7785">
        <f>Table1_1[[#This Row],[Price]]*Table1_1[[#This Row],[Quantity]]</f>
        <v>8202</v>
      </c>
    </row>
    <row r="7786" spans="1:29" x14ac:dyDescent="0.3">
      <c r="A7786" t="s">
        <v>28</v>
      </c>
      <c r="B7786" t="s">
        <v>29</v>
      </c>
      <c r="C7786" t="s">
        <v>54</v>
      </c>
      <c r="D7786" t="s">
        <v>134</v>
      </c>
      <c r="E7786" t="s">
        <v>32</v>
      </c>
      <c r="F7786" t="s">
        <v>106</v>
      </c>
      <c r="G7786">
        <v>66</v>
      </c>
      <c r="H7786">
        <v>402291</v>
      </c>
      <c r="I7786" t="s">
        <v>34</v>
      </c>
      <c r="J7786" s="3">
        <v>44327</v>
      </c>
      <c r="K7786">
        <v>1300</v>
      </c>
      <c r="L7786" t="s">
        <v>29875</v>
      </c>
      <c r="M7786" t="s">
        <v>313</v>
      </c>
      <c r="N7786" t="s">
        <v>30801</v>
      </c>
      <c r="O7786" t="s">
        <v>30802</v>
      </c>
      <c r="P7786" t="s">
        <v>51</v>
      </c>
      <c r="Q7786">
        <v>14</v>
      </c>
      <c r="R7786" t="s">
        <v>40</v>
      </c>
      <c r="S7786" t="s">
        <v>41</v>
      </c>
      <c r="T7786">
        <v>68171</v>
      </c>
      <c r="U7786" s="1">
        <v>45332</v>
      </c>
      <c r="V7786" t="s">
        <v>119</v>
      </c>
      <c r="W7786">
        <v>237518</v>
      </c>
      <c r="X7786" t="s">
        <v>30803</v>
      </c>
      <c r="Y7786">
        <v>404</v>
      </c>
      <c r="Z7786">
        <v>1945</v>
      </c>
      <c r="AA7786">
        <v>5</v>
      </c>
      <c r="AB7786">
        <v>3890</v>
      </c>
      <c r="AC7786">
        <f>Table1_1[[#This Row],[Price]]*Table1_1[[#This Row],[Quantity]]</f>
        <v>9725</v>
      </c>
    </row>
    <row r="7787" spans="1:29" x14ac:dyDescent="0.3">
      <c r="A7787" t="s">
        <v>28</v>
      </c>
      <c r="B7787" t="s">
        <v>29</v>
      </c>
      <c r="C7787" t="s">
        <v>148</v>
      </c>
      <c r="D7787" t="s">
        <v>163</v>
      </c>
      <c r="E7787" t="s">
        <v>56</v>
      </c>
      <c r="F7787" t="s">
        <v>99</v>
      </c>
      <c r="G7787">
        <v>90</v>
      </c>
      <c r="H7787">
        <v>400422</v>
      </c>
      <c r="I7787" t="s">
        <v>58</v>
      </c>
      <c r="J7787" s="3">
        <v>45464</v>
      </c>
      <c r="K7787">
        <v>1400</v>
      </c>
      <c r="L7787" t="s">
        <v>30804</v>
      </c>
      <c r="M7787" t="s">
        <v>394</v>
      </c>
      <c r="N7787" t="s">
        <v>30805</v>
      </c>
      <c r="O7787" t="s">
        <v>30806</v>
      </c>
      <c r="P7787" t="s">
        <v>71</v>
      </c>
      <c r="Q7787">
        <v>6</v>
      </c>
      <c r="R7787" t="s">
        <v>88</v>
      </c>
      <c r="S7787" t="s">
        <v>118</v>
      </c>
      <c r="T7787">
        <v>35454</v>
      </c>
      <c r="U7787" s="1">
        <v>45416</v>
      </c>
      <c r="V7787" t="s">
        <v>140</v>
      </c>
      <c r="W7787">
        <v>739460</v>
      </c>
      <c r="X7787" t="s">
        <v>30807</v>
      </c>
      <c r="Y7787">
        <v>421</v>
      </c>
      <c r="Z7787">
        <v>2138</v>
      </c>
      <c r="AA7787">
        <v>7</v>
      </c>
      <c r="AB7787">
        <v>5986.4000000000015</v>
      </c>
      <c r="AC7787">
        <f>Table1_1[[#This Row],[Price]]*Table1_1[[#This Row],[Quantity]]</f>
        <v>14966</v>
      </c>
    </row>
    <row r="7788" spans="1:29" x14ac:dyDescent="0.3">
      <c r="A7788" t="s">
        <v>28</v>
      </c>
      <c r="B7788" t="s">
        <v>29</v>
      </c>
      <c r="C7788" t="s">
        <v>30</v>
      </c>
      <c r="D7788" t="s">
        <v>611</v>
      </c>
      <c r="E7788" t="s">
        <v>46</v>
      </c>
      <c r="F7788" t="s">
        <v>47</v>
      </c>
      <c r="G7788">
        <v>7</v>
      </c>
      <c r="H7788">
        <v>438431</v>
      </c>
      <c r="I7788" t="s">
        <v>58</v>
      </c>
      <c r="J7788" s="3">
        <v>45054</v>
      </c>
      <c r="K7788">
        <v>1200</v>
      </c>
      <c r="L7788" t="s">
        <v>30808</v>
      </c>
      <c r="M7788" t="s">
        <v>1058</v>
      </c>
      <c r="N7788" t="s">
        <v>30809</v>
      </c>
      <c r="O7788" t="s">
        <v>30810</v>
      </c>
      <c r="P7788" t="s">
        <v>71</v>
      </c>
      <c r="Q7788">
        <v>20</v>
      </c>
      <c r="R7788" t="s">
        <v>40</v>
      </c>
      <c r="S7788" t="s">
        <v>118</v>
      </c>
      <c r="T7788">
        <v>29518</v>
      </c>
      <c r="U7788" s="1">
        <v>45522</v>
      </c>
      <c r="V7788" t="s">
        <v>64</v>
      </c>
      <c r="W7788">
        <v>430945</v>
      </c>
      <c r="X7788" t="s">
        <v>30811</v>
      </c>
      <c r="Y7788">
        <v>738</v>
      </c>
      <c r="Z7788">
        <v>2329</v>
      </c>
      <c r="AA7788">
        <v>7</v>
      </c>
      <c r="AB7788">
        <v>6521.2000000000007</v>
      </c>
      <c r="AC7788">
        <f>Table1_1[[#This Row],[Price]]*Table1_1[[#This Row],[Quantity]]</f>
        <v>16303</v>
      </c>
    </row>
    <row r="7789" spans="1:29" x14ac:dyDescent="0.3">
      <c r="A7789" t="s">
        <v>28</v>
      </c>
      <c r="B7789" t="s">
        <v>29</v>
      </c>
      <c r="C7789" t="s">
        <v>91</v>
      </c>
      <c r="D7789" t="s">
        <v>442</v>
      </c>
      <c r="E7789" t="s">
        <v>46</v>
      </c>
      <c r="F7789" t="s">
        <v>135</v>
      </c>
      <c r="G7789">
        <v>79</v>
      </c>
      <c r="H7789">
        <v>408444</v>
      </c>
      <c r="I7789" t="s">
        <v>34</v>
      </c>
      <c r="J7789" s="3">
        <v>44372</v>
      </c>
      <c r="K7789">
        <v>800</v>
      </c>
      <c r="L7789" t="s">
        <v>30812</v>
      </c>
      <c r="M7789" t="s">
        <v>394</v>
      </c>
      <c r="N7789" t="s">
        <v>30813</v>
      </c>
      <c r="O7789" t="s">
        <v>30814</v>
      </c>
      <c r="P7789" t="s">
        <v>87</v>
      </c>
      <c r="Q7789">
        <v>10</v>
      </c>
      <c r="R7789" t="s">
        <v>88</v>
      </c>
      <c r="S7789" t="s">
        <v>63</v>
      </c>
      <c r="T7789">
        <v>53600</v>
      </c>
      <c r="U7789" s="1">
        <v>45453</v>
      </c>
      <c r="V7789" t="s">
        <v>52</v>
      </c>
      <c r="W7789">
        <v>239034</v>
      </c>
      <c r="X7789" t="s">
        <v>30815</v>
      </c>
      <c r="Y7789">
        <v>963</v>
      </c>
      <c r="Z7789">
        <v>1688</v>
      </c>
      <c r="AA7789">
        <v>1</v>
      </c>
      <c r="AB7789">
        <v>675.2</v>
      </c>
      <c r="AC7789">
        <f>Table1_1[[#This Row],[Price]]*Table1_1[[#This Row],[Quantity]]</f>
        <v>1688</v>
      </c>
    </row>
    <row r="7790" spans="1:29" x14ac:dyDescent="0.3">
      <c r="A7790" t="s">
        <v>28</v>
      </c>
      <c r="B7790" t="s">
        <v>29</v>
      </c>
      <c r="C7790" t="s">
        <v>66</v>
      </c>
      <c r="D7790" t="s">
        <v>317</v>
      </c>
      <c r="E7790" t="s">
        <v>56</v>
      </c>
      <c r="F7790" t="s">
        <v>135</v>
      </c>
      <c r="G7790">
        <v>32</v>
      </c>
      <c r="H7790">
        <v>431340</v>
      </c>
      <c r="I7790" t="s">
        <v>34</v>
      </c>
      <c r="J7790" s="3">
        <v>45060</v>
      </c>
      <c r="K7790">
        <v>800</v>
      </c>
      <c r="L7790" t="s">
        <v>30816</v>
      </c>
      <c r="M7790" t="s">
        <v>49</v>
      </c>
      <c r="N7790" t="s">
        <v>30817</v>
      </c>
      <c r="O7790" t="s">
        <v>30818</v>
      </c>
      <c r="P7790" t="s">
        <v>39</v>
      </c>
      <c r="Q7790">
        <v>12</v>
      </c>
      <c r="R7790" t="s">
        <v>40</v>
      </c>
      <c r="S7790" t="s">
        <v>79</v>
      </c>
      <c r="T7790">
        <v>24354</v>
      </c>
      <c r="U7790" s="1">
        <v>45451</v>
      </c>
      <c r="V7790" t="s">
        <v>52</v>
      </c>
      <c r="W7790">
        <v>662763</v>
      </c>
      <c r="X7790" t="s">
        <v>3171</v>
      </c>
      <c r="Y7790">
        <v>657</v>
      </c>
      <c r="Z7790">
        <v>2817</v>
      </c>
      <c r="AA7790">
        <v>7</v>
      </c>
      <c r="AB7790">
        <v>7887.6</v>
      </c>
      <c r="AC7790">
        <f>Table1_1[[#This Row],[Price]]*Table1_1[[#This Row],[Quantity]]</f>
        <v>19719</v>
      </c>
    </row>
    <row r="7791" spans="1:29" x14ac:dyDescent="0.3">
      <c r="A7791" t="s">
        <v>28</v>
      </c>
      <c r="B7791" t="s">
        <v>29</v>
      </c>
      <c r="C7791" t="s">
        <v>193</v>
      </c>
      <c r="D7791" t="s">
        <v>55</v>
      </c>
      <c r="E7791" t="s">
        <v>46</v>
      </c>
      <c r="F7791" t="s">
        <v>135</v>
      </c>
      <c r="G7791">
        <v>56</v>
      </c>
      <c r="H7791">
        <v>410806</v>
      </c>
      <c r="I7791" t="s">
        <v>58</v>
      </c>
      <c r="J7791" s="3">
        <v>45189</v>
      </c>
      <c r="K7791">
        <v>1000</v>
      </c>
      <c r="L7791" t="s">
        <v>30819</v>
      </c>
      <c r="M7791" t="s">
        <v>366</v>
      </c>
      <c r="N7791" t="s">
        <v>30820</v>
      </c>
      <c r="O7791" t="s">
        <v>30821</v>
      </c>
      <c r="P7791" t="s">
        <v>71</v>
      </c>
      <c r="Q7791">
        <v>19</v>
      </c>
      <c r="R7791" t="s">
        <v>88</v>
      </c>
      <c r="S7791" t="s">
        <v>79</v>
      </c>
      <c r="T7791">
        <v>39248</v>
      </c>
      <c r="U7791" s="1">
        <v>45621</v>
      </c>
      <c r="V7791" t="s">
        <v>42</v>
      </c>
      <c r="W7791">
        <v>209350</v>
      </c>
      <c r="X7791" t="s">
        <v>30822</v>
      </c>
      <c r="Y7791">
        <v>639</v>
      </c>
      <c r="Z7791">
        <v>2041</v>
      </c>
      <c r="AA7791">
        <v>6</v>
      </c>
      <c r="AB7791">
        <v>4898.4000000000015</v>
      </c>
      <c r="AC7791">
        <f>Table1_1[[#This Row],[Price]]*Table1_1[[#This Row],[Quantity]]</f>
        <v>12246</v>
      </c>
    </row>
    <row r="7792" spans="1:29" x14ac:dyDescent="0.3">
      <c r="A7792" t="s">
        <v>28</v>
      </c>
      <c r="B7792" t="s">
        <v>29</v>
      </c>
      <c r="C7792" t="s">
        <v>66</v>
      </c>
      <c r="D7792" t="s">
        <v>55</v>
      </c>
      <c r="E7792" t="s">
        <v>56</v>
      </c>
      <c r="F7792" t="s">
        <v>175</v>
      </c>
      <c r="G7792">
        <v>23</v>
      </c>
      <c r="H7792">
        <v>401755</v>
      </c>
      <c r="I7792" t="s">
        <v>58</v>
      </c>
      <c r="J7792" s="3">
        <v>45304</v>
      </c>
      <c r="K7792">
        <v>800</v>
      </c>
      <c r="L7792" t="s">
        <v>30823</v>
      </c>
      <c r="M7792" t="s">
        <v>239</v>
      </c>
      <c r="N7792" t="s">
        <v>30824</v>
      </c>
      <c r="O7792" t="s">
        <v>30825</v>
      </c>
      <c r="P7792" t="s">
        <v>39</v>
      </c>
      <c r="Q7792">
        <v>15</v>
      </c>
      <c r="R7792" t="s">
        <v>88</v>
      </c>
      <c r="S7792" t="s">
        <v>41</v>
      </c>
      <c r="T7792">
        <v>81575</v>
      </c>
      <c r="U7792" s="1">
        <v>45623</v>
      </c>
      <c r="V7792" t="s">
        <v>42</v>
      </c>
      <c r="W7792">
        <v>738526</v>
      </c>
      <c r="X7792" t="s">
        <v>30826</v>
      </c>
      <c r="Y7792">
        <v>226</v>
      </c>
      <c r="Z7792">
        <v>2621</v>
      </c>
      <c r="AA7792">
        <v>6</v>
      </c>
      <c r="AB7792">
        <v>6290.4000000000015</v>
      </c>
      <c r="AC7792">
        <f>Table1_1[[#This Row],[Price]]*Table1_1[[#This Row],[Quantity]]</f>
        <v>15726</v>
      </c>
    </row>
    <row r="7793" spans="1:29" x14ac:dyDescent="0.3">
      <c r="A7793" t="s">
        <v>28</v>
      </c>
      <c r="B7793" t="s">
        <v>29</v>
      </c>
      <c r="C7793" t="s">
        <v>91</v>
      </c>
      <c r="D7793" t="s">
        <v>261</v>
      </c>
      <c r="E7793" t="s">
        <v>56</v>
      </c>
      <c r="F7793" t="s">
        <v>355</v>
      </c>
      <c r="G7793">
        <v>90</v>
      </c>
      <c r="H7793">
        <v>401627</v>
      </c>
      <c r="I7793" t="s">
        <v>34</v>
      </c>
      <c r="J7793" s="3">
        <v>45361</v>
      </c>
      <c r="K7793">
        <v>950</v>
      </c>
      <c r="L7793" t="s">
        <v>30828</v>
      </c>
      <c r="M7793" t="s">
        <v>552</v>
      </c>
      <c r="N7793" t="s">
        <v>30829</v>
      </c>
      <c r="O7793" t="s">
        <v>30830</v>
      </c>
      <c r="P7793" t="s">
        <v>39</v>
      </c>
      <c r="Q7793">
        <v>12</v>
      </c>
      <c r="R7793" t="s">
        <v>88</v>
      </c>
      <c r="S7793" t="s">
        <v>118</v>
      </c>
      <c r="T7793">
        <v>84004</v>
      </c>
      <c r="U7793" s="1">
        <v>45578</v>
      </c>
      <c r="V7793" t="s">
        <v>155</v>
      </c>
      <c r="W7793">
        <v>682353</v>
      </c>
      <c r="X7793" t="s">
        <v>30831</v>
      </c>
      <c r="Y7793">
        <v>835</v>
      </c>
      <c r="Z7793">
        <v>769</v>
      </c>
      <c r="AA7793">
        <v>8</v>
      </c>
      <c r="AB7793">
        <v>2460.8000000000002</v>
      </c>
      <c r="AC7793">
        <f>Table1_1[[#This Row],[Price]]*Table1_1[[#This Row],[Quantity]]</f>
        <v>6152</v>
      </c>
    </row>
    <row r="7794" spans="1:29" x14ac:dyDescent="0.3">
      <c r="A7794" t="s">
        <v>28</v>
      </c>
      <c r="B7794" t="s">
        <v>29</v>
      </c>
      <c r="C7794" t="s">
        <v>54</v>
      </c>
      <c r="D7794" t="s">
        <v>187</v>
      </c>
      <c r="E7794" t="s">
        <v>32</v>
      </c>
      <c r="F7794" t="s">
        <v>175</v>
      </c>
      <c r="G7794">
        <v>74</v>
      </c>
      <c r="H7794">
        <v>426875</v>
      </c>
      <c r="I7794" t="s">
        <v>34</v>
      </c>
      <c r="J7794" s="3">
        <v>45195</v>
      </c>
      <c r="K7794">
        <v>1100</v>
      </c>
      <c r="L7794" t="s">
        <v>30832</v>
      </c>
      <c r="M7794" t="s">
        <v>216</v>
      </c>
      <c r="N7794" t="s">
        <v>30833</v>
      </c>
      <c r="O7794" t="s">
        <v>30834</v>
      </c>
      <c r="P7794" t="s">
        <v>39</v>
      </c>
      <c r="Q7794">
        <v>3</v>
      </c>
      <c r="R7794" t="s">
        <v>88</v>
      </c>
      <c r="S7794" t="s">
        <v>118</v>
      </c>
      <c r="T7794">
        <v>58525</v>
      </c>
      <c r="U7794" s="1">
        <v>45479</v>
      </c>
      <c r="V7794" t="s">
        <v>126</v>
      </c>
      <c r="W7794">
        <v>978436</v>
      </c>
      <c r="X7794" t="s">
        <v>1873</v>
      </c>
      <c r="Y7794">
        <v>356</v>
      </c>
      <c r="Z7794">
        <v>1730</v>
      </c>
      <c r="AA7794">
        <v>1</v>
      </c>
      <c r="AB7794">
        <v>692</v>
      </c>
      <c r="AC7794">
        <f>Table1_1[[#This Row],[Price]]*Table1_1[[#This Row],[Quantity]]</f>
        <v>1730</v>
      </c>
    </row>
    <row r="7795" spans="1:29" x14ac:dyDescent="0.3">
      <c r="A7795" t="s">
        <v>28</v>
      </c>
      <c r="B7795" t="s">
        <v>29</v>
      </c>
      <c r="C7795" t="s">
        <v>91</v>
      </c>
      <c r="D7795" t="s">
        <v>142</v>
      </c>
      <c r="E7795" t="s">
        <v>46</v>
      </c>
      <c r="F7795" t="s">
        <v>57</v>
      </c>
      <c r="G7795">
        <v>35</v>
      </c>
      <c r="H7795">
        <v>402444</v>
      </c>
      <c r="I7795" t="s">
        <v>58</v>
      </c>
      <c r="J7795" s="3">
        <v>44072</v>
      </c>
      <c r="K7795">
        <v>800</v>
      </c>
      <c r="L7795" t="s">
        <v>30835</v>
      </c>
      <c r="M7795" t="s">
        <v>552</v>
      </c>
      <c r="N7795" t="s">
        <v>30836</v>
      </c>
      <c r="O7795" t="s">
        <v>30837</v>
      </c>
      <c r="P7795" t="s">
        <v>87</v>
      </c>
      <c r="Q7795">
        <v>13</v>
      </c>
      <c r="R7795" t="s">
        <v>88</v>
      </c>
      <c r="S7795" t="s">
        <v>118</v>
      </c>
      <c r="T7795">
        <v>17427</v>
      </c>
      <c r="U7795" s="1">
        <v>45575</v>
      </c>
      <c r="V7795" t="s">
        <v>155</v>
      </c>
      <c r="W7795">
        <v>358887</v>
      </c>
      <c r="X7795" t="s">
        <v>30838</v>
      </c>
      <c r="Y7795">
        <v>288</v>
      </c>
      <c r="Z7795">
        <v>499</v>
      </c>
      <c r="AA7795">
        <v>8</v>
      </c>
      <c r="AB7795">
        <v>1596.8000000000002</v>
      </c>
      <c r="AC7795">
        <f>Table1_1[[#This Row],[Price]]*Table1_1[[#This Row],[Quantity]]</f>
        <v>3992</v>
      </c>
    </row>
    <row r="7796" spans="1:29" x14ac:dyDescent="0.3">
      <c r="A7796" t="s">
        <v>28</v>
      </c>
      <c r="B7796" t="s">
        <v>29</v>
      </c>
      <c r="C7796" t="s">
        <v>66</v>
      </c>
      <c r="D7796" t="s">
        <v>566</v>
      </c>
      <c r="E7796" t="s">
        <v>32</v>
      </c>
      <c r="F7796" t="s">
        <v>106</v>
      </c>
      <c r="G7796">
        <v>96</v>
      </c>
      <c r="H7796">
        <v>434375</v>
      </c>
      <c r="I7796" t="s">
        <v>58</v>
      </c>
      <c r="J7796" s="3">
        <v>44940</v>
      </c>
      <c r="K7796">
        <v>950</v>
      </c>
      <c r="L7796" t="s">
        <v>30840</v>
      </c>
      <c r="M7796" t="s">
        <v>623</v>
      </c>
      <c r="N7796" t="s">
        <v>30841</v>
      </c>
      <c r="O7796" t="s">
        <v>30842</v>
      </c>
      <c r="P7796" t="s">
        <v>71</v>
      </c>
      <c r="Q7796">
        <v>20</v>
      </c>
      <c r="R7796" t="s">
        <v>88</v>
      </c>
      <c r="S7796" t="s">
        <v>63</v>
      </c>
      <c r="T7796">
        <v>47009</v>
      </c>
      <c r="U7796" s="1">
        <v>45363</v>
      </c>
      <c r="V7796" t="s">
        <v>72</v>
      </c>
      <c r="W7796">
        <v>456820</v>
      </c>
      <c r="X7796" t="s">
        <v>30843</v>
      </c>
      <c r="Y7796">
        <v>691</v>
      </c>
      <c r="Z7796">
        <v>1167</v>
      </c>
      <c r="AA7796">
        <v>3</v>
      </c>
      <c r="AB7796">
        <v>1400.4</v>
      </c>
      <c r="AC7796">
        <f>Table1_1[[#This Row],[Price]]*Table1_1[[#This Row],[Quantity]]</f>
        <v>3501</v>
      </c>
    </row>
    <row r="7797" spans="1:29" x14ac:dyDescent="0.3">
      <c r="A7797" t="s">
        <v>28</v>
      </c>
      <c r="B7797" t="s">
        <v>29</v>
      </c>
      <c r="C7797" t="s">
        <v>30</v>
      </c>
      <c r="D7797" t="s">
        <v>616</v>
      </c>
      <c r="E7797" t="s">
        <v>56</v>
      </c>
      <c r="F7797" t="s">
        <v>175</v>
      </c>
      <c r="G7797">
        <v>90</v>
      </c>
      <c r="H7797">
        <v>416043</v>
      </c>
      <c r="I7797" t="s">
        <v>58</v>
      </c>
      <c r="J7797" s="3">
        <v>45532</v>
      </c>
      <c r="K7797">
        <v>800</v>
      </c>
      <c r="L7797" t="s">
        <v>30844</v>
      </c>
      <c r="M7797" t="s">
        <v>172</v>
      </c>
      <c r="N7797" t="s">
        <v>30845</v>
      </c>
      <c r="O7797" t="s">
        <v>30846</v>
      </c>
      <c r="P7797" t="s">
        <v>51</v>
      </c>
      <c r="Q7797">
        <v>11</v>
      </c>
      <c r="R7797" t="s">
        <v>88</v>
      </c>
      <c r="S7797" t="s">
        <v>118</v>
      </c>
      <c r="T7797">
        <v>76728</v>
      </c>
      <c r="U7797" s="1">
        <v>45418</v>
      </c>
      <c r="V7797" t="s">
        <v>140</v>
      </c>
      <c r="W7797">
        <v>321240</v>
      </c>
      <c r="X7797" t="s">
        <v>30847</v>
      </c>
      <c r="Y7797">
        <v>724</v>
      </c>
      <c r="Z7797">
        <v>2989</v>
      </c>
      <c r="AA7797">
        <v>8</v>
      </c>
      <c r="AB7797">
        <v>9564.8000000000011</v>
      </c>
      <c r="AC7797">
        <f>Table1_1[[#This Row],[Price]]*Table1_1[[#This Row],[Quantity]]</f>
        <v>23912</v>
      </c>
    </row>
    <row r="7798" spans="1:29" x14ac:dyDescent="0.3">
      <c r="A7798" t="s">
        <v>28</v>
      </c>
      <c r="B7798" t="s">
        <v>29</v>
      </c>
      <c r="C7798" t="s">
        <v>54</v>
      </c>
      <c r="D7798" t="s">
        <v>134</v>
      </c>
      <c r="E7798" t="s">
        <v>32</v>
      </c>
      <c r="F7798" t="s">
        <v>150</v>
      </c>
      <c r="G7798">
        <v>74</v>
      </c>
      <c r="H7798">
        <v>418059</v>
      </c>
      <c r="I7798" t="s">
        <v>34</v>
      </c>
      <c r="J7798" s="3">
        <v>44478</v>
      </c>
      <c r="K7798">
        <v>1300</v>
      </c>
      <c r="L7798" t="s">
        <v>30848</v>
      </c>
      <c r="M7798" t="s">
        <v>591</v>
      </c>
      <c r="N7798" t="s">
        <v>30849</v>
      </c>
      <c r="O7798" t="s">
        <v>30850</v>
      </c>
      <c r="P7798" t="s">
        <v>87</v>
      </c>
      <c r="Q7798">
        <v>18</v>
      </c>
      <c r="R7798" t="s">
        <v>40</v>
      </c>
      <c r="S7798" t="s">
        <v>118</v>
      </c>
      <c r="T7798">
        <v>88036</v>
      </c>
      <c r="U7798" s="1">
        <v>45347</v>
      </c>
      <c r="V7798" t="s">
        <v>119</v>
      </c>
      <c r="W7798">
        <v>983591</v>
      </c>
      <c r="X7798" t="s">
        <v>30851</v>
      </c>
      <c r="Y7798">
        <v>549</v>
      </c>
      <c r="Z7798">
        <v>1802</v>
      </c>
      <c r="AA7798">
        <v>2</v>
      </c>
      <c r="AB7798">
        <v>1441.6000000000001</v>
      </c>
      <c r="AC7798">
        <f>Table1_1[[#This Row],[Price]]*Table1_1[[#This Row],[Quantity]]</f>
        <v>3604</v>
      </c>
    </row>
    <row r="7799" spans="1:29" x14ac:dyDescent="0.3">
      <c r="A7799" t="s">
        <v>28</v>
      </c>
      <c r="B7799" t="s">
        <v>29</v>
      </c>
      <c r="C7799" t="s">
        <v>44</v>
      </c>
      <c r="D7799" t="s">
        <v>338</v>
      </c>
      <c r="E7799" t="s">
        <v>56</v>
      </c>
      <c r="F7799" t="s">
        <v>113</v>
      </c>
      <c r="G7799">
        <v>84</v>
      </c>
      <c r="H7799">
        <v>410730</v>
      </c>
      <c r="I7799" t="s">
        <v>34</v>
      </c>
      <c r="J7799" s="3">
        <v>44424</v>
      </c>
      <c r="K7799">
        <v>1100</v>
      </c>
      <c r="L7799" t="s">
        <v>30852</v>
      </c>
      <c r="M7799" t="s">
        <v>2054</v>
      </c>
      <c r="N7799" t="s">
        <v>30853</v>
      </c>
      <c r="O7799" t="s">
        <v>30854</v>
      </c>
      <c r="P7799" t="s">
        <v>51</v>
      </c>
      <c r="Q7799">
        <v>18</v>
      </c>
      <c r="R7799" t="s">
        <v>40</v>
      </c>
      <c r="S7799" t="s">
        <v>79</v>
      </c>
      <c r="T7799">
        <v>86372</v>
      </c>
      <c r="U7799" s="1">
        <v>45342</v>
      </c>
      <c r="V7799" t="s">
        <v>119</v>
      </c>
      <c r="W7799">
        <v>358801</v>
      </c>
      <c r="X7799" t="s">
        <v>30855</v>
      </c>
      <c r="Y7799">
        <v>370</v>
      </c>
      <c r="Z7799">
        <v>2968</v>
      </c>
      <c r="AA7799">
        <v>8</v>
      </c>
      <c r="AB7799">
        <v>9497.6</v>
      </c>
      <c r="AC7799">
        <f>Table1_1[[#This Row],[Price]]*Table1_1[[#This Row],[Quantity]]</f>
        <v>23744</v>
      </c>
    </row>
    <row r="7800" spans="1:29" x14ac:dyDescent="0.3">
      <c r="A7800" t="s">
        <v>28</v>
      </c>
      <c r="B7800" t="s">
        <v>29</v>
      </c>
      <c r="C7800" t="s">
        <v>30</v>
      </c>
      <c r="D7800" t="s">
        <v>637</v>
      </c>
      <c r="E7800" t="s">
        <v>46</v>
      </c>
      <c r="F7800" t="s">
        <v>57</v>
      </c>
      <c r="G7800">
        <v>85</v>
      </c>
      <c r="H7800">
        <v>418811</v>
      </c>
      <c r="I7800" t="s">
        <v>58</v>
      </c>
      <c r="J7800" s="3">
        <v>44700</v>
      </c>
      <c r="K7800">
        <v>950</v>
      </c>
      <c r="L7800" t="s">
        <v>30856</v>
      </c>
      <c r="M7800" t="s">
        <v>394</v>
      </c>
      <c r="N7800" t="s">
        <v>30857</v>
      </c>
      <c r="O7800" t="s">
        <v>30858</v>
      </c>
      <c r="P7800" t="s">
        <v>39</v>
      </c>
      <c r="Q7800">
        <v>6</v>
      </c>
      <c r="R7800" t="s">
        <v>40</v>
      </c>
      <c r="S7800" t="s">
        <v>79</v>
      </c>
      <c r="T7800">
        <v>21886</v>
      </c>
      <c r="U7800" s="1">
        <v>45315</v>
      </c>
      <c r="V7800" t="s">
        <v>111</v>
      </c>
      <c r="W7800">
        <v>626674</v>
      </c>
      <c r="X7800" t="s">
        <v>30859</v>
      </c>
      <c r="Y7800">
        <v>948</v>
      </c>
      <c r="Z7800">
        <v>2860</v>
      </c>
      <c r="AA7800">
        <v>8</v>
      </c>
      <c r="AB7800">
        <v>9152</v>
      </c>
      <c r="AC7800">
        <f>Table1_1[[#This Row],[Price]]*Table1_1[[#This Row],[Quantity]]</f>
        <v>22880</v>
      </c>
    </row>
    <row r="7801" spans="1:29" x14ac:dyDescent="0.3">
      <c r="A7801" t="s">
        <v>28</v>
      </c>
      <c r="B7801" t="s">
        <v>29</v>
      </c>
      <c r="C7801" t="s">
        <v>91</v>
      </c>
      <c r="D7801" t="s">
        <v>566</v>
      </c>
      <c r="E7801" t="s">
        <v>32</v>
      </c>
      <c r="F7801" t="s">
        <v>33</v>
      </c>
      <c r="G7801">
        <v>18</v>
      </c>
      <c r="H7801">
        <v>402479</v>
      </c>
      <c r="I7801" t="s">
        <v>34</v>
      </c>
      <c r="J7801" s="3">
        <v>45209</v>
      </c>
      <c r="K7801">
        <v>1300</v>
      </c>
      <c r="L7801" t="s">
        <v>30860</v>
      </c>
      <c r="M7801" t="s">
        <v>216</v>
      </c>
      <c r="N7801" t="s">
        <v>30861</v>
      </c>
      <c r="O7801" t="s">
        <v>30862</v>
      </c>
      <c r="P7801" t="s">
        <v>51</v>
      </c>
      <c r="Q7801">
        <v>4</v>
      </c>
      <c r="R7801" t="s">
        <v>40</v>
      </c>
      <c r="S7801" t="s">
        <v>41</v>
      </c>
      <c r="T7801">
        <v>12923</v>
      </c>
      <c r="U7801" s="1">
        <v>45393</v>
      </c>
      <c r="V7801" t="s">
        <v>80</v>
      </c>
      <c r="W7801">
        <v>491351</v>
      </c>
      <c r="X7801" t="s">
        <v>30863</v>
      </c>
      <c r="Y7801">
        <v>316</v>
      </c>
      <c r="Z7801">
        <v>1064</v>
      </c>
      <c r="AA7801">
        <v>3</v>
      </c>
      <c r="AB7801">
        <v>1276.8000000000002</v>
      </c>
      <c r="AC7801">
        <f>Table1_1[[#This Row],[Price]]*Table1_1[[#This Row],[Quantity]]</f>
        <v>3192</v>
      </c>
    </row>
    <row r="7802" spans="1:29" x14ac:dyDescent="0.3">
      <c r="A7802" t="s">
        <v>28</v>
      </c>
      <c r="B7802" t="s">
        <v>29</v>
      </c>
      <c r="C7802" t="s">
        <v>66</v>
      </c>
      <c r="D7802" t="s">
        <v>134</v>
      </c>
      <c r="E7802" t="s">
        <v>56</v>
      </c>
      <c r="F7802" t="s">
        <v>106</v>
      </c>
      <c r="G7802">
        <v>18</v>
      </c>
      <c r="H7802">
        <v>418855</v>
      </c>
      <c r="I7802" t="s">
        <v>34</v>
      </c>
      <c r="J7802" s="3">
        <v>43932</v>
      </c>
      <c r="K7802">
        <v>1200</v>
      </c>
      <c r="L7802" t="s">
        <v>30864</v>
      </c>
      <c r="M7802" t="s">
        <v>282</v>
      </c>
      <c r="N7802" t="s">
        <v>30865</v>
      </c>
      <c r="O7802" t="s">
        <v>30866</v>
      </c>
      <c r="P7802" t="s">
        <v>71</v>
      </c>
      <c r="Q7802">
        <v>8</v>
      </c>
      <c r="R7802" t="s">
        <v>40</v>
      </c>
      <c r="S7802" t="s">
        <v>63</v>
      </c>
      <c r="T7802">
        <v>60737</v>
      </c>
      <c r="U7802" s="1">
        <v>45343</v>
      </c>
      <c r="V7802" t="s">
        <v>119</v>
      </c>
      <c r="W7802">
        <v>755962</v>
      </c>
      <c r="X7802" t="s">
        <v>30867</v>
      </c>
      <c r="Y7802">
        <v>650</v>
      </c>
      <c r="Z7802">
        <v>943</v>
      </c>
      <c r="AA7802">
        <v>4</v>
      </c>
      <c r="AB7802">
        <v>1508.8000000000002</v>
      </c>
      <c r="AC7802">
        <f>Table1_1[[#This Row],[Price]]*Table1_1[[#This Row],[Quantity]]</f>
        <v>3772</v>
      </c>
    </row>
    <row r="7803" spans="1:29" x14ac:dyDescent="0.3">
      <c r="A7803" t="s">
        <v>28</v>
      </c>
      <c r="B7803" t="s">
        <v>29</v>
      </c>
      <c r="C7803" t="s">
        <v>66</v>
      </c>
      <c r="D7803" t="s">
        <v>291</v>
      </c>
      <c r="E7803" t="s">
        <v>32</v>
      </c>
      <c r="F7803" t="s">
        <v>99</v>
      </c>
      <c r="G7803">
        <v>45</v>
      </c>
      <c r="H7803">
        <v>409010</v>
      </c>
      <c r="I7803" t="s">
        <v>34</v>
      </c>
      <c r="J7803" s="3">
        <v>44537</v>
      </c>
      <c r="K7803">
        <v>1100</v>
      </c>
      <c r="L7803" t="s">
        <v>30869</v>
      </c>
      <c r="M7803" t="s">
        <v>2124</v>
      </c>
      <c r="N7803" t="s">
        <v>30870</v>
      </c>
      <c r="O7803" t="s">
        <v>30871</v>
      </c>
      <c r="P7803" t="s">
        <v>87</v>
      </c>
      <c r="Q7803">
        <v>9</v>
      </c>
      <c r="R7803" t="s">
        <v>88</v>
      </c>
      <c r="S7803" t="s">
        <v>41</v>
      </c>
      <c r="T7803">
        <v>46931</v>
      </c>
      <c r="U7803" s="1">
        <v>45598</v>
      </c>
      <c r="V7803" t="s">
        <v>42</v>
      </c>
      <c r="W7803">
        <v>215573</v>
      </c>
      <c r="X7803" t="s">
        <v>30872</v>
      </c>
      <c r="Y7803">
        <v>459</v>
      </c>
      <c r="Z7803">
        <v>2525</v>
      </c>
      <c r="AA7803">
        <v>3</v>
      </c>
      <c r="AB7803">
        <v>3030</v>
      </c>
      <c r="AC7803">
        <f>Table1_1[[#This Row],[Price]]*Table1_1[[#This Row],[Quantity]]</f>
        <v>7575</v>
      </c>
    </row>
    <row r="7804" spans="1:29" x14ac:dyDescent="0.3">
      <c r="A7804" t="s">
        <v>28</v>
      </c>
      <c r="B7804" t="s">
        <v>29</v>
      </c>
      <c r="C7804" t="s">
        <v>157</v>
      </c>
      <c r="D7804" t="s">
        <v>560</v>
      </c>
      <c r="E7804" t="s">
        <v>56</v>
      </c>
      <c r="F7804" t="s">
        <v>83</v>
      </c>
      <c r="G7804">
        <v>75</v>
      </c>
      <c r="H7804">
        <v>410098</v>
      </c>
      <c r="I7804" t="s">
        <v>58</v>
      </c>
      <c r="J7804" s="3">
        <v>45387</v>
      </c>
      <c r="K7804">
        <v>1300</v>
      </c>
      <c r="L7804" t="s">
        <v>30873</v>
      </c>
      <c r="M7804" t="s">
        <v>919</v>
      </c>
      <c r="N7804" t="s">
        <v>30874</v>
      </c>
      <c r="O7804" t="s">
        <v>30875</v>
      </c>
      <c r="P7804" t="s">
        <v>87</v>
      </c>
      <c r="Q7804">
        <v>16</v>
      </c>
      <c r="R7804" t="s">
        <v>88</v>
      </c>
      <c r="S7804" t="s">
        <v>63</v>
      </c>
      <c r="T7804">
        <v>81860</v>
      </c>
      <c r="U7804" s="1">
        <v>45610</v>
      </c>
      <c r="V7804" t="s">
        <v>42</v>
      </c>
      <c r="W7804">
        <v>805560</v>
      </c>
      <c r="X7804" t="s">
        <v>30876</v>
      </c>
      <c r="Y7804">
        <v>437</v>
      </c>
      <c r="Z7804">
        <v>1985</v>
      </c>
      <c r="AA7804">
        <v>3</v>
      </c>
      <c r="AB7804">
        <v>2382</v>
      </c>
      <c r="AC7804">
        <f>Table1_1[[#This Row],[Price]]*Table1_1[[#This Row],[Quantity]]</f>
        <v>5955</v>
      </c>
    </row>
    <row r="7805" spans="1:29" x14ac:dyDescent="0.3">
      <c r="A7805" t="s">
        <v>28</v>
      </c>
      <c r="B7805" t="s">
        <v>29</v>
      </c>
      <c r="C7805" t="s">
        <v>193</v>
      </c>
      <c r="D7805" t="s">
        <v>274</v>
      </c>
      <c r="E7805" t="s">
        <v>32</v>
      </c>
      <c r="F7805" t="s">
        <v>99</v>
      </c>
      <c r="G7805">
        <v>48</v>
      </c>
      <c r="H7805">
        <v>410627</v>
      </c>
      <c r="I7805" t="s">
        <v>58</v>
      </c>
      <c r="J7805" s="3">
        <v>45331</v>
      </c>
      <c r="K7805">
        <v>1000</v>
      </c>
      <c r="L7805" t="s">
        <v>29201</v>
      </c>
      <c r="M7805" t="s">
        <v>843</v>
      </c>
      <c r="N7805" t="s">
        <v>30877</v>
      </c>
      <c r="O7805" t="s">
        <v>30878</v>
      </c>
      <c r="P7805" t="s">
        <v>87</v>
      </c>
      <c r="Q7805">
        <v>5</v>
      </c>
      <c r="R7805" t="s">
        <v>40</v>
      </c>
      <c r="S7805" t="s">
        <v>63</v>
      </c>
      <c r="T7805">
        <v>39587</v>
      </c>
      <c r="U7805" s="1">
        <v>45426</v>
      </c>
      <c r="V7805" t="s">
        <v>140</v>
      </c>
      <c r="W7805">
        <v>983177</v>
      </c>
      <c r="X7805" t="s">
        <v>30879</v>
      </c>
      <c r="Y7805">
        <v>779</v>
      </c>
      <c r="Z7805">
        <v>2778</v>
      </c>
      <c r="AA7805">
        <v>7</v>
      </c>
      <c r="AB7805">
        <v>7778.4000000000015</v>
      </c>
      <c r="AC7805">
        <f>Table1_1[[#This Row],[Price]]*Table1_1[[#This Row],[Quantity]]</f>
        <v>19446</v>
      </c>
    </row>
    <row r="7806" spans="1:29" x14ac:dyDescent="0.3">
      <c r="A7806" t="s">
        <v>28</v>
      </c>
      <c r="B7806" t="s">
        <v>29</v>
      </c>
      <c r="C7806" t="s">
        <v>148</v>
      </c>
      <c r="D7806" t="s">
        <v>74</v>
      </c>
      <c r="E7806" t="s">
        <v>56</v>
      </c>
      <c r="F7806" t="s">
        <v>47</v>
      </c>
      <c r="G7806">
        <v>89</v>
      </c>
      <c r="H7806">
        <v>408869</v>
      </c>
      <c r="I7806" t="s">
        <v>58</v>
      </c>
      <c r="J7806" s="3">
        <v>45582</v>
      </c>
      <c r="K7806">
        <v>1400</v>
      </c>
      <c r="L7806" t="s">
        <v>30880</v>
      </c>
      <c r="M7806" t="s">
        <v>372</v>
      </c>
      <c r="N7806" t="s">
        <v>30881</v>
      </c>
      <c r="O7806" t="s">
        <v>30882</v>
      </c>
      <c r="P7806" t="s">
        <v>71</v>
      </c>
      <c r="Q7806">
        <v>10</v>
      </c>
      <c r="R7806" t="s">
        <v>88</v>
      </c>
      <c r="S7806" t="s">
        <v>41</v>
      </c>
      <c r="T7806">
        <v>22507</v>
      </c>
      <c r="U7806" s="1">
        <v>45425</v>
      </c>
      <c r="V7806" t="s">
        <v>140</v>
      </c>
      <c r="W7806">
        <v>982161</v>
      </c>
      <c r="X7806" t="s">
        <v>11316</v>
      </c>
      <c r="Y7806">
        <v>915</v>
      </c>
      <c r="Z7806">
        <v>2483</v>
      </c>
      <c r="AA7806">
        <v>6</v>
      </c>
      <c r="AB7806">
        <v>5959.2000000000007</v>
      </c>
      <c r="AC7806">
        <f>Table1_1[[#This Row],[Price]]*Table1_1[[#This Row],[Quantity]]</f>
        <v>14898</v>
      </c>
    </row>
    <row r="7807" spans="1:29" x14ac:dyDescent="0.3">
      <c r="A7807" t="s">
        <v>28</v>
      </c>
      <c r="B7807" t="s">
        <v>29</v>
      </c>
      <c r="C7807" t="s">
        <v>157</v>
      </c>
      <c r="D7807" t="s">
        <v>364</v>
      </c>
      <c r="E7807" t="s">
        <v>46</v>
      </c>
      <c r="F7807" t="s">
        <v>355</v>
      </c>
      <c r="G7807">
        <v>56</v>
      </c>
      <c r="H7807">
        <v>409779</v>
      </c>
      <c r="I7807" t="s">
        <v>58</v>
      </c>
      <c r="J7807" s="3">
        <v>43846</v>
      </c>
      <c r="K7807">
        <v>1100</v>
      </c>
      <c r="L7807" t="s">
        <v>30884</v>
      </c>
      <c r="M7807" t="s">
        <v>361</v>
      </c>
      <c r="N7807" t="s">
        <v>30885</v>
      </c>
      <c r="O7807" t="s">
        <v>30886</v>
      </c>
      <c r="P7807" t="s">
        <v>39</v>
      </c>
      <c r="Q7807">
        <v>20</v>
      </c>
      <c r="R7807" t="s">
        <v>40</v>
      </c>
      <c r="S7807" t="s">
        <v>79</v>
      </c>
      <c r="T7807">
        <v>31832</v>
      </c>
      <c r="U7807" s="1">
        <v>45464</v>
      </c>
      <c r="V7807" t="s">
        <v>52</v>
      </c>
      <c r="W7807">
        <v>517465</v>
      </c>
      <c r="X7807" t="s">
        <v>30887</v>
      </c>
      <c r="Y7807">
        <v>382</v>
      </c>
      <c r="Z7807">
        <v>2236</v>
      </c>
      <c r="AA7807">
        <v>7</v>
      </c>
      <c r="AB7807">
        <v>6260.8</v>
      </c>
      <c r="AC7807">
        <f>Table1_1[[#This Row],[Price]]*Table1_1[[#This Row],[Quantity]]</f>
        <v>15652</v>
      </c>
    </row>
    <row r="7808" spans="1:29" x14ac:dyDescent="0.3">
      <c r="A7808" t="s">
        <v>28</v>
      </c>
      <c r="B7808" t="s">
        <v>29</v>
      </c>
      <c r="C7808" t="s">
        <v>54</v>
      </c>
      <c r="D7808" t="s">
        <v>274</v>
      </c>
      <c r="E7808" t="s">
        <v>46</v>
      </c>
      <c r="F7808" t="s">
        <v>99</v>
      </c>
      <c r="G7808">
        <v>4</v>
      </c>
      <c r="H7808">
        <v>420343</v>
      </c>
      <c r="I7808" t="s">
        <v>34</v>
      </c>
      <c r="J7808" s="3">
        <v>43926</v>
      </c>
      <c r="K7808">
        <v>1100</v>
      </c>
      <c r="L7808" t="s">
        <v>30888</v>
      </c>
      <c r="M7808" t="s">
        <v>366</v>
      </c>
      <c r="N7808" t="s">
        <v>30889</v>
      </c>
      <c r="O7808" t="s">
        <v>30890</v>
      </c>
      <c r="P7808" t="s">
        <v>87</v>
      </c>
      <c r="Q7808">
        <v>20</v>
      </c>
      <c r="R7808" t="s">
        <v>88</v>
      </c>
      <c r="S7808" t="s">
        <v>79</v>
      </c>
      <c r="T7808">
        <v>98482</v>
      </c>
      <c r="U7808" s="1">
        <v>45508</v>
      </c>
      <c r="V7808" t="s">
        <v>64</v>
      </c>
      <c r="W7808">
        <v>794959</v>
      </c>
      <c r="X7808" t="s">
        <v>30891</v>
      </c>
      <c r="Y7808">
        <v>255</v>
      </c>
      <c r="Z7808">
        <v>1969</v>
      </c>
      <c r="AA7808">
        <v>3</v>
      </c>
      <c r="AB7808">
        <v>2362.8000000000002</v>
      </c>
      <c r="AC7808">
        <f>Table1_1[[#This Row],[Price]]*Table1_1[[#This Row],[Quantity]]</f>
        <v>5907</v>
      </c>
    </row>
    <row r="7809" spans="1:29" x14ac:dyDescent="0.3">
      <c r="A7809" t="s">
        <v>28</v>
      </c>
      <c r="B7809" t="s">
        <v>29</v>
      </c>
      <c r="C7809" t="s">
        <v>66</v>
      </c>
      <c r="D7809" t="s">
        <v>142</v>
      </c>
      <c r="E7809" t="s">
        <v>32</v>
      </c>
      <c r="F7809" t="s">
        <v>47</v>
      </c>
      <c r="G7809">
        <v>33</v>
      </c>
      <c r="H7809">
        <v>434829</v>
      </c>
      <c r="I7809" t="s">
        <v>34</v>
      </c>
      <c r="J7809" s="3">
        <v>44326</v>
      </c>
      <c r="K7809">
        <v>800</v>
      </c>
      <c r="L7809" t="s">
        <v>30892</v>
      </c>
      <c r="M7809" t="s">
        <v>394</v>
      </c>
      <c r="N7809" t="s">
        <v>30893</v>
      </c>
      <c r="O7809" t="s">
        <v>30894</v>
      </c>
      <c r="P7809" t="s">
        <v>39</v>
      </c>
      <c r="Q7809">
        <v>19</v>
      </c>
      <c r="R7809" t="s">
        <v>40</v>
      </c>
      <c r="S7809" t="s">
        <v>41</v>
      </c>
      <c r="T7809">
        <v>58094</v>
      </c>
      <c r="U7809" s="1">
        <v>45387</v>
      </c>
      <c r="V7809" t="s">
        <v>80</v>
      </c>
      <c r="W7809">
        <v>246029</v>
      </c>
      <c r="X7809" t="s">
        <v>30895</v>
      </c>
      <c r="Y7809">
        <v>757</v>
      </c>
      <c r="Z7809">
        <v>675</v>
      </c>
      <c r="AA7809">
        <v>3</v>
      </c>
      <c r="AB7809">
        <v>810</v>
      </c>
      <c r="AC7809">
        <f>Table1_1[[#This Row],[Price]]*Table1_1[[#This Row],[Quantity]]</f>
        <v>2025</v>
      </c>
    </row>
    <row r="7810" spans="1:29" x14ac:dyDescent="0.3">
      <c r="A7810" t="s">
        <v>28</v>
      </c>
      <c r="B7810" t="s">
        <v>29</v>
      </c>
      <c r="C7810" t="s">
        <v>193</v>
      </c>
      <c r="D7810" t="s">
        <v>560</v>
      </c>
      <c r="E7810" t="s">
        <v>32</v>
      </c>
      <c r="F7810" t="s">
        <v>47</v>
      </c>
      <c r="G7810">
        <v>11</v>
      </c>
      <c r="H7810">
        <v>436399</v>
      </c>
      <c r="I7810" t="s">
        <v>34</v>
      </c>
      <c r="J7810" s="3">
        <v>44303</v>
      </c>
      <c r="K7810">
        <v>1100</v>
      </c>
      <c r="L7810" t="s">
        <v>30896</v>
      </c>
      <c r="M7810" t="s">
        <v>1460</v>
      </c>
      <c r="N7810" t="s">
        <v>30897</v>
      </c>
      <c r="O7810" t="s">
        <v>30898</v>
      </c>
      <c r="P7810" t="s">
        <v>51</v>
      </c>
      <c r="Q7810">
        <v>7</v>
      </c>
      <c r="R7810" t="s">
        <v>88</v>
      </c>
      <c r="S7810" t="s">
        <v>118</v>
      </c>
      <c r="T7810">
        <v>17003</v>
      </c>
      <c r="U7810" s="1">
        <v>45306</v>
      </c>
      <c r="V7810" t="s">
        <v>111</v>
      </c>
      <c r="W7810">
        <v>499952</v>
      </c>
      <c r="X7810" t="s">
        <v>30899</v>
      </c>
      <c r="Y7810">
        <v>506</v>
      </c>
      <c r="Z7810">
        <v>734</v>
      </c>
      <c r="AA7810">
        <v>3</v>
      </c>
      <c r="AB7810">
        <v>880.80000000000007</v>
      </c>
      <c r="AC7810">
        <f>Table1_1[[#This Row],[Price]]*Table1_1[[#This Row],[Quantity]]</f>
        <v>2202</v>
      </c>
    </row>
    <row r="7811" spans="1:29" x14ac:dyDescent="0.3">
      <c r="A7811" t="s">
        <v>28</v>
      </c>
      <c r="B7811" t="s">
        <v>29</v>
      </c>
      <c r="C7811" t="s">
        <v>44</v>
      </c>
      <c r="D7811" t="s">
        <v>338</v>
      </c>
      <c r="E7811" t="s">
        <v>32</v>
      </c>
      <c r="F7811" t="s">
        <v>355</v>
      </c>
      <c r="G7811">
        <v>60</v>
      </c>
      <c r="H7811">
        <v>436456</v>
      </c>
      <c r="I7811" t="s">
        <v>58</v>
      </c>
      <c r="J7811" s="3">
        <v>44315</v>
      </c>
      <c r="K7811">
        <v>1200</v>
      </c>
      <c r="L7811" t="s">
        <v>30901</v>
      </c>
      <c r="M7811" t="s">
        <v>670</v>
      </c>
      <c r="N7811" t="s">
        <v>30902</v>
      </c>
      <c r="O7811" t="s">
        <v>30903</v>
      </c>
      <c r="P7811" t="s">
        <v>87</v>
      </c>
      <c r="Q7811">
        <v>16</v>
      </c>
      <c r="R7811" t="s">
        <v>88</v>
      </c>
      <c r="S7811" t="s">
        <v>63</v>
      </c>
      <c r="T7811">
        <v>99476</v>
      </c>
      <c r="U7811" s="1">
        <v>45555</v>
      </c>
      <c r="V7811" t="s">
        <v>180</v>
      </c>
      <c r="W7811">
        <v>568888</v>
      </c>
      <c r="X7811" t="s">
        <v>30904</v>
      </c>
      <c r="Y7811">
        <v>916</v>
      </c>
      <c r="Z7811">
        <v>1097</v>
      </c>
      <c r="AA7811">
        <v>2</v>
      </c>
      <c r="AB7811">
        <v>877.6</v>
      </c>
      <c r="AC7811">
        <f>Table1_1[[#This Row],[Price]]*Table1_1[[#This Row],[Quantity]]</f>
        <v>2194</v>
      </c>
    </row>
    <row r="7812" spans="1:29" x14ac:dyDescent="0.3">
      <c r="A7812" t="s">
        <v>28</v>
      </c>
      <c r="B7812" t="s">
        <v>29</v>
      </c>
      <c r="C7812" t="s">
        <v>44</v>
      </c>
      <c r="D7812" t="s">
        <v>248</v>
      </c>
      <c r="E7812" t="s">
        <v>32</v>
      </c>
      <c r="F7812" t="s">
        <v>150</v>
      </c>
      <c r="G7812">
        <v>26</v>
      </c>
      <c r="H7812">
        <v>436290</v>
      </c>
      <c r="I7812" t="s">
        <v>58</v>
      </c>
      <c r="J7812" s="3">
        <v>44550</v>
      </c>
      <c r="K7812">
        <v>1400</v>
      </c>
      <c r="L7812" t="s">
        <v>30905</v>
      </c>
      <c r="M7812" t="s">
        <v>1147</v>
      </c>
      <c r="N7812" t="s">
        <v>30906</v>
      </c>
      <c r="O7812" t="s">
        <v>30907</v>
      </c>
      <c r="P7812" t="s">
        <v>87</v>
      </c>
      <c r="Q7812">
        <v>16</v>
      </c>
      <c r="R7812" t="s">
        <v>88</v>
      </c>
      <c r="S7812" t="s">
        <v>41</v>
      </c>
      <c r="T7812">
        <v>99043</v>
      </c>
      <c r="U7812" s="1">
        <v>45470</v>
      </c>
      <c r="V7812" t="s">
        <v>52</v>
      </c>
      <c r="W7812">
        <v>769319</v>
      </c>
      <c r="X7812" t="s">
        <v>30908</v>
      </c>
      <c r="Y7812">
        <v>485</v>
      </c>
      <c r="Z7812">
        <v>2371</v>
      </c>
      <c r="AA7812">
        <v>8</v>
      </c>
      <c r="AB7812">
        <v>7587.2000000000007</v>
      </c>
      <c r="AC7812">
        <f>Table1_1[[#This Row],[Price]]*Table1_1[[#This Row],[Quantity]]</f>
        <v>18968</v>
      </c>
    </row>
    <row r="7813" spans="1:29" x14ac:dyDescent="0.3">
      <c r="A7813" t="s">
        <v>28</v>
      </c>
      <c r="B7813" t="s">
        <v>29</v>
      </c>
      <c r="C7813" t="s">
        <v>66</v>
      </c>
      <c r="D7813" t="s">
        <v>98</v>
      </c>
      <c r="E7813" t="s">
        <v>56</v>
      </c>
      <c r="F7813" t="s">
        <v>135</v>
      </c>
      <c r="G7813">
        <v>18</v>
      </c>
      <c r="H7813">
        <v>437190</v>
      </c>
      <c r="I7813" t="s">
        <v>58</v>
      </c>
      <c r="J7813" s="3">
        <v>43881</v>
      </c>
      <c r="K7813">
        <v>1200</v>
      </c>
      <c r="L7813" t="s">
        <v>30909</v>
      </c>
      <c r="M7813" t="s">
        <v>263</v>
      </c>
      <c r="N7813" t="s">
        <v>30910</v>
      </c>
      <c r="O7813" t="s">
        <v>30911</v>
      </c>
      <c r="P7813" t="s">
        <v>71</v>
      </c>
      <c r="Q7813">
        <v>3</v>
      </c>
      <c r="R7813" t="s">
        <v>88</v>
      </c>
      <c r="S7813" t="s">
        <v>63</v>
      </c>
      <c r="T7813">
        <v>91218</v>
      </c>
      <c r="U7813" s="1">
        <v>45404</v>
      </c>
      <c r="V7813" t="s">
        <v>80</v>
      </c>
      <c r="W7813">
        <v>389337</v>
      </c>
      <c r="X7813" t="s">
        <v>1618</v>
      </c>
      <c r="Y7813">
        <v>348</v>
      </c>
      <c r="Z7813">
        <v>2673</v>
      </c>
      <c r="AA7813">
        <v>3</v>
      </c>
      <c r="AB7813">
        <v>3207.6000000000004</v>
      </c>
      <c r="AC7813">
        <f>Table1_1[[#This Row],[Price]]*Table1_1[[#This Row],[Quantity]]</f>
        <v>8019</v>
      </c>
    </row>
    <row r="7814" spans="1:29" x14ac:dyDescent="0.3">
      <c r="A7814" t="s">
        <v>28</v>
      </c>
      <c r="B7814" t="s">
        <v>29</v>
      </c>
      <c r="C7814" t="s">
        <v>91</v>
      </c>
      <c r="D7814" t="s">
        <v>349</v>
      </c>
      <c r="E7814" t="s">
        <v>46</v>
      </c>
      <c r="F7814" t="s">
        <v>47</v>
      </c>
      <c r="G7814">
        <v>54</v>
      </c>
      <c r="H7814">
        <v>407532</v>
      </c>
      <c r="I7814" t="s">
        <v>34</v>
      </c>
      <c r="J7814" s="3">
        <v>45059</v>
      </c>
      <c r="K7814">
        <v>1000</v>
      </c>
      <c r="L7814" t="s">
        <v>30913</v>
      </c>
      <c r="M7814" t="s">
        <v>152</v>
      </c>
      <c r="N7814" t="s">
        <v>30914</v>
      </c>
      <c r="O7814" t="s">
        <v>30915</v>
      </c>
      <c r="P7814" t="s">
        <v>51</v>
      </c>
      <c r="Q7814">
        <v>12</v>
      </c>
      <c r="R7814" t="s">
        <v>40</v>
      </c>
      <c r="S7814" t="s">
        <v>79</v>
      </c>
      <c r="T7814">
        <v>51021</v>
      </c>
      <c r="U7814" s="1">
        <v>45341</v>
      </c>
      <c r="V7814" t="s">
        <v>119</v>
      </c>
      <c r="W7814">
        <v>421436</v>
      </c>
      <c r="X7814" t="s">
        <v>30916</v>
      </c>
      <c r="Y7814">
        <v>829</v>
      </c>
      <c r="Z7814">
        <v>1160</v>
      </c>
      <c r="AA7814">
        <v>5</v>
      </c>
      <c r="AB7814">
        <v>2320</v>
      </c>
      <c r="AC7814">
        <f>Table1_1[[#This Row],[Price]]*Table1_1[[#This Row],[Quantity]]</f>
        <v>5800</v>
      </c>
    </row>
    <row r="7815" spans="1:29" x14ac:dyDescent="0.3">
      <c r="A7815" t="s">
        <v>28</v>
      </c>
      <c r="B7815" t="s">
        <v>29</v>
      </c>
      <c r="C7815" t="s">
        <v>91</v>
      </c>
      <c r="D7815" t="s">
        <v>411</v>
      </c>
      <c r="E7815" t="s">
        <v>32</v>
      </c>
      <c r="F7815" t="s">
        <v>175</v>
      </c>
      <c r="G7815">
        <v>16</v>
      </c>
      <c r="H7815">
        <v>402740</v>
      </c>
      <c r="I7815" t="s">
        <v>58</v>
      </c>
      <c r="J7815" s="3">
        <v>44570</v>
      </c>
      <c r="K7815">
        <v>1200</v>
      </c>
      <c r="L7815" t="s">
        <v>14333</v>
      </c>
      <c r="M7815" t="s">
        <v>129</v>
      </c>
      <c r="N7815" t="s">
        <v>30917</v>
      </c>
      <c r="O7815" t="s">
        <v>30918</v>
      </c>
      <c r="P7815" t="s">
        <v>71</v>
      </c>
      <c r="Q7815">
        <v>3</v>
      </c>
      <c r="R7815" t="s">
        <v>40</v>
      </c>
      <c r="S7815" t="s">
        <v>79</v>
      </c>
      <c r="T7815">
        <v>49244</v>
      </c>
      <c r="U7815" s="1">
        <v>45375</v>
      </c>
      <c r="V7815" t="s">
        <v>72</v>
      </c>
      <c r="W7815">
        <v>381466</v>
      </c>
      <c r="X7815" t="s">
        <v>30919</v>
      </c>
      <c r="Y7815">
        <v>885</v>
      </c>
      <c r="Z7815">
        <v>2311</v>
      </c>
      <c r="AA7815">
        <v>4</v>
      </c>
      <c r="AB7815">
        <v>3697.6000000000004</v>
      </c>
      <c r="AC7815">
        <f>Table1_1[[#This Row],[Price]]*Table1_1[[#This Row],[Quantity]]</f>
        <v>9244</v>
      </c>
    </row>
    <row r="7816" spans="1:29" x14ac:dyDescent="0.3">
      <c r="A7816" t="s">
        <v>28</v>
      </c>
      <c r="B7816" t="s">
        <v>29</v>
      </c>
      <c r="C7816" t="s">
        <v>30</v>
      </c>
      <c r="D7816" t="s">
        <v>637</v>
      </c>
      <c r="E7816" t="s">
        <v>56</v>
      </c>
      <c r="F7816" t="s">
        <v>83</v>
      </c>
      <c r="G7816">
        <v>43</v>
      </c>
      <c r="H7816">
        <v>410280</v>
      </c>
      <c r="I7816" t="s">
        <v>58</v>
      </c>
      <c r="J7816" s="3">
        <v>45088</v>
      </c>
      <c r="K7816">
        <v>800</v>
      </c>
      <c r="L7816" t="s">
        <v>6138</v>
      </c>
      <c r="M7816" t="s">
        <v>818</v>
      </c>
      <c r="N7816" t="s">
        <v>30921</v>
      </c>
      <c r="O7816" t="s">
        <v>30922</v>
      </c>
      <c r="P7816" t="s">
        <v>51</v>
      </c>
      <c r="Q7816">
        <v>5</v>
      </c>
      <c r="R7816" t="s">
        <v>88</v>
      </c>
      <c r="S7816" t="s">
        <v>118</v>
      </c>
      <c r="T7816">
        <v>74248</v>
      </c>
      <c r="U7816" s="1">
        <v>45620</v>
      </c>
      <c r="V7816" t="s">
        <v>42</v>
      </c>
      <c r="W7816">
        <v>599655</v>
      </c>
      <c r="X7816" t="s">
        <v>30923</v>
      </c>
      <c r="Y7816">
        <v>748</v>
      </c>
      <c r="Z7816">
        <v>2666</v>
      </c>
      <c r="AA7816">
        <v>8</v>
      </c>
      <c r="AB7816">
        <v>8531.2000000000007</v>
      </c>
      <c r="AC7816">
        <f>Table1_1[[#This Row],[Price]]*Table1_1[[#This Row],[Quantity]]</f>
        <v>21328</v>
      </c>
    </row>
    <row r="7817" spans="1:29" x14ac:dyDescent="0.3">
      <c r="A7817" t="s">
        <v>28</v>
      </c>
      <c r="B7817" t="s">
        <v>29</v>
      </c>
      <c r="C7817" t="s">
        <v>30</v>
      </c>
      <c r="D7817" t="s">
        <v>467</v>
      </c>
      <c r="E7817" t="s">
        <v>56</v>
      </c>
      <c r="F7817" t="s">
        <v>47</v>
      </c>
      <c r="G7817">
        <v>96</v>
      </c>
      <c r="H7817">
        <v>425725</v>
      </c>
      <c r="I7817" t="s">
        <v>58</v>
      </c>
      <c r="J7817" s="3">
        <v>44635</v>
      </c>
      <c r="K7817">
        <v>1400</v>
      </c>
      <c r="L7817" t="s">
        <v>30924</v>
      </c>
      <c r="M7817" t="s">
        <v>308</v>
      </c>
      <c r="N7817" t="s">
        <v>30925</v>
      </c>
      <c r="O7817" t="s">
        <v>30926</v>
      </c>
      <c r="P7817" t="s">
        <v>51</v>
      </c>
      <c r="Q7817">
        <v>14</v>
      </c>
      <c r="R7817" t="s">
        <v>40</v>
      </c>
      <c r="S7817" t="s">
        <v>63</v>
      </c>
      <c r="T7817">
        <v>79336</v>
      </c>
      <c r="U7817" s="1">
        <v>45389</v>
      </c>
      <c r="V7817" t="s">
        <v>80</v>
      </c>
      <c r="W7817">
        <v>593870</v>
      </c>
      <c r="X7817" t="s">
        <v>25077</v>
      </c>
      <c r="Y7817">
        <v>712</v>
      </c>
      <c r="Z7817">
        <v>2989</v>
      </c>
      <c r="AA7817">
        <v>7</v>
      </c>
      <c r="AB7817">
        <v>8369.2000000000007</v>
      </c>
      <c r="AC7817">
        <f>Table1_1[[#This Row],[Price]]*Table1_1[[#This Row],[Quantity]]</f>
        <v>20923</v>
      </c>
    </row>
    <row r="7818" spans="1:29" x14ac:dyDescent="0.3">
      <c r="A7818" t="s">
        <v>28</v>
      </c>
      <c r="B7818" t="s">
        <v>29</v>
      </c>
      <c r="C7818" t="s">
        <v>30</v>
      </c>
      <c r="D7818" t="s">
        <v>511</v>
      </c>
      <c r="E7818" t="s">
        <v>46</v>
      </c>
      <c r="F7818" t="s">
        <v>57</v>
      </c>
      <c r="G7818">
        <v>40</v>
      </c>
      <c r="H7818">
        <v>408728</v>
      </c>
      <c r="I7818" t="s">
        <v>58</v>
      </c>
      <c r="J7818" s="3">
        <v>45344</v>
      </c>
      <c r="K7818">
        <v>1100</v>
      </c>
      <c r="L7818" t="s">
        <v>30927</v>
      </c>
      <c r="M7818" t="s">
        <v>1030</v>
      </c>
      <c r="N7818" t="s">
        <v>30928</v>
      </c>
      <c r="O7818" t="s">
        <v>30929</v>
      </c>
      <c r="P7818" t="s">
        <v>87</v>
      </c>
      <c r="Q7818">
        <v>11</v>
      </c>
      <c r="R7818" t="s">
        <v>40</v>
      </c>
      <c r="S7818" t="s">
        <v>63</v>
      </c>
      <c r="T7818">
        <v>81379</v>
      </c>
      <c r="U7818" s="1">
        <v>45402</v>
      </c>
      <c r="V7818" t="s">
        <v>80</v>
      </c>
      <c r="W7818">
        <v>373957</v>
      </c>
      <c r="X7818" t="s">
        <v>30930</v>
      </c>
      <c r="Y7818">
        <v>266</v>
      </c>
      <c r="Z7818">
        <v>533</v>
      </c>
      <c r="AA7818">
        <v>2</v>
      </c>
      <c r="AB7818">
        <v>426.40000000000003</v>
      </c>
      <c r="AC7818">
        <f>Table1_1[[#This Row],[Price]]*Table1_1[[#This Row],[Quantity]]</f>
        <v>1066</v>
      </c>
    </row>
    <row r="7819" spans="1:29" x14ac:dyDescent="0.3">
      <c r="A7819" t="s">
        <v>28</v>
      </c>
      <c r="B7819" t="s">
        <v>29</v>
      </c>
      <c r="C7819" t="s">
        <v>54</v>
      </c>
      <c r="D7819" t="s">
        <v>74</v>
      </c>
      <c r="E7819" t="s">
        <v>32</v>
      </c>
      <c r="F7819" t="s">
        <v>33</v>
      </c>
      <c r="G7819">
        <v>35</v>
      </c>
      <c r="H7819">
        <v>420419</v>
      </c>
      <c r="I7819" t="s">
        <v>58</v>
      </c>
      <c r="J7819" s="3">
        <v>44873</v>
      </c>
      <c r="K7819">
        <v>1300</v>
      </c>
      <c r="L7819" t="s">
        <v>30932</v>
      </c>
      <c r="M7819" t="s">
        <v>487</v>
      </c>
      <c r="N7819" t="s">
        <v>30933</v>
      </c>
      <c r="O7819">
        <v>7970965757</v>
      </c>
      <c r="P7819" t="s">
        <v>87</v>
      </c>
      <c r="Q7819">
        <v>20</v>
      </c>
      <c r="R7819" t="s">
        <v>40</v>
      </c>
      <c r="S7819" t="s">
        <v>118</v>
      </c>
      <c r="T7819">
        <v>17349</v>
      </c>
      <c r="U7819" s="1">
        <v>45485</v>
      </c>
      <c r="V7819" t="s">
        <v>126</v>
      </c>
      <c r="W7819">
        <v>894541</v>
      </c>
      <c r="X7819" t="s">
        <v>30934</v>
      </c>
      <c r="Y7819">
        <v>305</v>
      </c>
      <c r="Z7819">
        <v>2714</v>
      </c>
      <c r="AA7819">
        <v>5</v>
      </c>
      <c r="AB7819">
        <v>5428</v>
      </c>
      <c r="AC7819">
        <f>Table1_1[[#This Row],[Price]]*Table1_1[[#This Row],[Quantity]]</f>
        <v>13570</v>
      </c>
    </row>
    <row r="7820" spans="1:29" x14ac:dyDescent="0.3">
      <c r="A7820" t="s">
        <v>28</v>
      </c>
      <c r="B7820" t="s">
        <v>29</v>
      </c>
      <c r="C7820" t="s">
        <v>148</v>
      </c>
      <c r="D7820" t="s">
        <v>560</v>
      </c>
      <c r="E7820" t="s">
        <v>56</v>
      </c>
      <c r="F7820" t="s">
        <v>57</v>
      </c>
      <c r="G7820">
        <v>36</v>
      </c>
      <c r="H7820">
        <v>436859</v>
      </c>
      <c r="I7820" t="s">
        <v>58</v>
      </c>
      <c r="J7820" s="3">
        <v>44011</v>
      </c>
      <c r="K7820">
        <v>1200</v>
      </c>
      <c r="L7820" t="s">
        <v>30935</v>
      </c>
      <c r="M7820" t="s">
        <v>1483</v>
      </c>
      <c r="N7820" t="s">
        <v>30936</v>
      </c>
      <c r="O7820" t="s">
        <v>30937</v>
      </c>
      <c r="P7820" t="s">
        <v>39</v>
      </c>
      <c r="Q7820">
        <v>8</v>
      </c>
      <c r="R7820" t="s">
        <v>88</v>
      </c>
      <c r="S7820" t="s">
        <v>118</v>
      </c>
      <c r="T7820">
        <v>72331</v>
      </c>
      <c r="U7820" s="1">
        <v>45355</v>
      </c>
      <c r="V7820" t="s">
        <v>72</v>
      </c>
      <c r="W7820">
        <v>525445</v>
      </c>
      <c r="X7820" t="s">
        <v>30938</v>
      </c>
      <c r="Y7820">
        <v>947</v>
      </c>
      <c r="Z7820">
        <v>998</v>
      </c>
      <c r="AA7820">
        <v>6</v>
      </c>
      <c r="AB7820">
        <v>2395.2000000000003</v>
      </c>
      <c r="AC7820">
        <f>Table1_1[[#This Row],[Price]]*Table1_1[[#This Row],[Quantity]]</f>
        <v>5988</v>
      </c>
    </row>
    <row r="7821" spans="1:29" x14ac:dyDescent="0.3">
      <c r="A7821" t="s">
        <v>28</v>
      </c>
      <c r="B7821" t="s">
        <v>29</v>
      </c>
      <c r="C7821" t="s">
        <v>193</v>
      </c>
      <c r="D7821" t="s">
        <v>45</v>
      </c>
      <c r="E7821" t="s">
        <v>56</v>
      </c>
      <c r="F7821" t="s">
        <v>150</v>
      </c>
      <c r="G7821">
        <v>14</v>
      </c>
      <c r="H7821">
        <v>424984</v>
      </c>
      <c r="I7821" t="s">
        <v>58</v>
      </c>
      <c r="J7821" s="3">
        <v>44185</v>
      </c>
      <c r="K7821">
        <v>1000</v>
      </c>
      <c r="L7821" t="s">
        <v>30940</v>
      </c>
      <c r="M7821" t="s">
        <v>177</v>
      </c>
      <c r="N7821" t="s">
        <v>30941</v>
      </c>
      <c r="O7821" t="s">
        <v>30942</v>
      </c>
      <c r="P7821" t="s">
        <v>87</v>
      </c>
      <c r="Q7821">
        <v>17</v>
      </c>
      <c r="R7821" t="s">
        <v>40</v>
      </c>
      <c r="S7821" t="s">
        <v>63</v>
      </c>
      <c r="T7821">
        <v>19509</v>
      </c>
      <c r="U7821" s="1">
        <v>45568</v>
      </c>
      <c r="V7821" t="s">
        <v>155</v>
      </c>
      <c r="W7821">
        <v>839077</v>
      </c>
      <c r="X7821" t="s">
        <v>30943</v>
      </c>
      <c r="Y7821">
        <v>572</v>
      </c>
      <c r="Z7821">
        <v>1049</v>
      </c>
      <c r="AA7821">
        <v>1</v>
      </c>
      <c r="AB7821">
        <v>419.6</v>
      </c>
      <c r="AC7821">
        <f>Table1_1[[#This Row],[Price]]*Table1_1[[#This Row],[Quantity]]</f>
        <v>1049</v>
      </c>
    </row>
    <row r="7822" spans="1:29" x14ac:dyDescent="0.3">
      <c r="A7822" t="s">
        <v>28</v>
      </c>
      <c r="B7822" t="s">
        <v>29</v>
      </c>
      <c r="C7822" t="s">
        <v>157</v>
      </c>
      <c r="D7822" t="s">
        <v>45</v>
      </c>
      <c r="E7822" t="s">
        <v>32</v>
      </c>
      <c r="F7822" t="s">
        <v>355</v>
      </c>
      <c r="G7822">
        <v>32</v>
      </c>
      <c r="H7822">
        <v>433629</v>
      </c>
      <c r="I7822" t="s">
        <v>34</v>
      </c>
      <c r="J7822" s="3">
        <v>44113</v>
      </c>
      <c r="K7822">
        <v>1100</v>
      </c>
      <c r="L7822" t="s">
        <v>30944</v>
      </c>
      <c r="M7822" t="s">
        <v>2124</v>
      </c>
      <c r="N7822" t="s">
        <v>30945</v>
      </c>
      <c r="O7822">
        <v>-5299</v>
      </c>
      <c r="P7822" t="s">
        <v>71</v>
      </c>
      <c r="Q7822">
        <v>11</v>
      </c>
      <c r="R7822" t="s">
        <v>88</v>
      </c>
      <c r="S7822" t="s">
        <v>41</v>
      </c>
      <c r="T7822">
        <v>10952</v>
      </c>
      <c r="U7822" s="1">
        <v>45558</v>
      </c>
      <c r="V7822" t="s">
        <v>180</v>
      </c>
      <c r="W7822">
        <v>302249</v>
      </c>
      <c r="X7822" t="s">
        <v>30946</v>
      </c>
      <c r="Y7822">
        <v>812</v>
      </c>
      <c r="Z7822">
        <v>2733</v>
      </c>
      <c r="AA7822">
        <v>5</v>
      </c>
      <c r="AB7822">
        <v>5466</v>
      </c>
      <c r="AC7822">
        <f>Table1_1[[#This Row],[Price]]*Table1_1[[#This Row],[Quantity]]</f>
        <v>13665</v>
      </c>
    </row>
    <row r="7823" spans="1:29" x14ac:dyDescent="0.3">
      <c r="A7823" t="s">
        <v>28</v>
      </c>
      <c r="B7823" t="s">
        <v>29</v>
      </c>
      <c r="C7823" t="s">
        <v>148</v>
      </c>
      <c r="D7823" t="s">
        <v>105</v>
      </c>
      <c r="E7823" t="s">
        <v>32</v>
      </c>
      <c r="F7823" t="s">
        <v>99</v>
      </c>
      <c r="G7823">
        <v>46</v>
      </c>
      <c r="H7823">
        <v>402848</v>
      </c>
      <c r="I7823" t="s">
        <v>58</v>
      </c>
      <c r="J7823" s="3">
        <v>45293</v>
      </c>
      <c r="K7823">
        <v>1400</v>
      </c>
      <c r="L7823" t="s">
        <v>11625</v>
      </c>
      <c r="M7823" t="s">
        <v>1483</v>
      </c>
      <c r="N7823" t="s">
        <v>30947</v>
      </c>
      <c r="O7823" t="s">
        <v>30948</v>
      </c>
      <c r="P7823" t="s">
        <v>39</v>
      </c>
      <c r="Q7823">
        <v>9</v>
      </c>
      <c r="R7823" t="s">
        <v>40</v>
      </c>
      <c r="S7823" t="s">
        <v>79</v>
      </c>
      <c r="T7823">
        <v>88864</v>
      </c>
      <c r="U7823" s="1">
        <v>45438</v>
      </c>
      <c r="V7823" t="s">
        <v>140</v>
      </c>
      <c r="W7823">
        <v>460210</v>
      </c>
      <c r="X7823" t="s">
        <v>30949</v>
      </c>
      <c r="Y7823">
        <v>333</v>
      </c>
      <c r="Z7823">
        <v>2245</v>
      </c>
      <c r="AA7823">
        <v>3</v>
      </c>
      <c r="AB7823">
        <v>2694</v>
      </c>
      <c r="AC7823">
        <f>Table1_1[[#This Row],[Price]]*Table1_1[[#This Row],[Quantity]]</f>
        <v>6735</v>
      </c>
    </row>
    <row r="7824" spans="1:29" x14ac:dyDescent="0.3">
      <c r="A7824" t="s">
        <v>28</v>
      </c>
      <c r="B7824" t="s">
        <v>29</v>
      </c>
      <c r="C7824" t="s">
        <v>30</v>
      </c>
      <c r="D7824" t="s">
        <v>524</v>
      </c>
      <c r="E7824" t="s">
        <v>32</v>
      </c>
      <c r="F7824" t="s">
        <v>57</v>
      </c>
      <c r="G7824">
        <v>64</v>
      </c>
      <c r="H7824">
        <v>406591</v>
      </c>
      <c r="I7824" t="s">
        <v>58</v>
      </c>
      <c r="J7824" s="3">
        <v>44892</v>
      </c>
      <c r="K7824">
        <v>1200</v>
      </c>
      <c r="L7824" t="s">
        <v>30950</v>
      </c>
      <c r="M7824" t="s">
        <v>287</v>
      </c>
      <c r="N7824" t="s">
        <v>30951</v>
      </c>
      <c r="O7824" t="s">
        <v>30952</v>
      </c>
      <c r="P7824" t="s">
        <v>39</v>
      </c>
      <c r="Q7824">
        <v>19</v>
      </c>
      <c r="R7824" t="s">
        <v>40</v>
      </c>
      <c r="S7824" t="s">
        <v>118</v>
      </c>
      <c r="T7824">
        <v>59393</v>
      </c>
      <c r="U7824" s="1">
        <v>45451</v>
      </c>
      <c r="V7824" t="s">
        <v>52</v>
      </c>
      <c r="W7824">
        <v>358508</v>
      </c>
      <c r="X7824" t="s">
        <v>30953</v>
      </c>
      <c r="Y7824">
        <v>856</v>
      </c>
      <c r="Z7824">
        <v>1568</v>
      </c>
      <c r="AA7824">
        <v>8</v>
      </c>
      <c r="AB7824">
        <v>5017.6000000000004</v>
      </c>
      <c r="AC7824">
        <f>Table1_1[[#This Row],[Price]]*Table1_1[[#This Row],[Quantity]]</f>
        <v>12544</v>
      </c>
    </row>
    <row r="7825" spans="1:29" x14ac:dyDescent="0.3">
      <c r="A7825" t="s">
        <v>28</v>
      </c>
      <c r="B7825" t="s">
        <v>29</v>
      </c>
      <c r="C7825" t="s">
        <v>30</v>
      </c>
      <c r="D7825" t="s">
        <v>227</v>
      </c>
      <c r="E7825" t="s">
        <v>56</v>
      </c>
      <c r="F7825" t="s">
        <v>355</v>
      </c>
      <c r="G7825">
        <v>85</v>
      </c>
      <c r="H7825">
        <v>415763</v>
      </c>
      <c r="I7825" t="s">
        <v>34</v>
      </c>
      <c r="J7825" s="3">
        <v>45488</v>
      </c>
      <c r="K7825">
        <v>800</v>
      </c>
      <c r="L7825" t="s">
        <v>30954</v>
      </c>
      <c r="M7825" t="s">
        <v>1488</v>
      </c>
      <c r="N7825" t="s">
        <v>30955</v>
      </c>
      <c r="O7825" t="s">
        <v>30956</v>
      </c>
      <c r="P7825" t="s">
        <v>87</v>
      </c>
      <c r="Q7825">
        <v>6</v>
      </c>
      <c r="R7825" t="s">
        <v>88</v>
      </c>
      <c r="S7825" t="s">
        <v>63</v>
      </c>
      <c r="T7825">
        <v>42947</v>
      </c>
      <c r="U7825" s="1">
        <v>45396</v>
      </c>
      <c r="V7825" t="s">
        <v>80</v>
      </c>
      <c r="W7825">
        <v>961725</v>
      </c>
      <c r="X7825" t="s">
        <v>30957</v>
      </c>
      <c r="Y7825">
        <v>810</v>
      </c>
      <c r="Z7825">
        <v>877</v>
      </c>
      <c r="AA7825">
        <v>1</v>
      </c>
      <c r="AB7825">
        <v>350.8</v>
      </c>
      <c r="AC7825">
        <f>Table1_1[[#This Row],[Price]]*Table1_1[[#This Row],[Quantity]]</f>
        <v>877</v>
      </c>
    </row>
    <row r="7826" spans="1:29" x14ac:dyDescent="0.3">
      <c r="A7826" t="s">
        <v>28</v>
      </c>
      <c r="B7826" t="s">
        <v>29</v>
      </c>
      <c r="C7826" t="s">
        <v>157</v>
      </c>
      <c r="D7826" t="s">
        <v>182</v>
      </c>
      <c r="E7826" t="s">
        <v>46</v>
      </c>
      <c r="F7826" t="s">
        <v>83</v>
      </c>
      <c r="G7826">
        <v>48</v>
      </c>
      <c r="H7826">
        <v>421997</v>
      </c>
      <c r="I7826" t="s">
        <v>34</v>
      </c>
      <c r="J7826" s="3">
        <v>44594</v>
      </c>
      <c r="K7826">
        <v>1400</v>
      </c>
      <c r="L7826" t="s">
        <v>27078</v>
      </c>
      <c r="M7826" t="s">
        <v>496</v>
      </c>
      <c r="N7826" t="s">
        <v>30958</v>
      </c>
      <c r="O7826" t="s">
        <v>30959</v>
      </c>
      <c r="P7826" t="s">
        <v>51</v>
      </c>
      <c r="Q7826">
        <v>16</v>
      </c>
      <c r="R7826" t="s">
        <v>88</v>
      </c>
      <c r="S7826" t="s">
        <v>41</v>
      </c>
      <c r="T7826">
        <v>34806</v>
      </c>
      <c r="U7826" s="1">
        <v>45452</v>
      </c>
      <c r="V7826" t="s">
        <v>52</v>
      </c>
      <c r="W7826">
        <v>234020</v>
      </c>
      <c r="X7826" t="s">
        <v>30960</v>
      </c>
      <c r="Y7826">
        <v>940</v>
      </c>
      <c r="Z7826">
        <v>1094</v>
      </c>
      <c r="AA7826">
        <v>5</v>
      </c>
      <c r="AB7826">
        <v>2188</v>
      </c>
      <c r="AC7826">
        <f>Table1_1[[#This Row],[Price]]*Table1_1[[#This Row],[Quantity]]</f>
        <v>5470</v>
      </c>
    </row>
    <row r="7827" spans="1:29" x14ac:dyDescent="0.3">
      <c r="A7827" t="s">
        <v>28</v>
      </c>
      <c r="B7827" t="s">
        <v>29</v>
      </c>
      <c r="C7827" t="s">
        <v>148</v>
      </c>
      <c r="D7827" t="s">
        <v>380</v>
      </c>
      <c r="E7827" t="s">
        <v>32</v>
      </c>
      <c r="F7827" t="s">
        <v>57</v>
      </c>
      <c r="G7827">
        <v>39</v>
      </c>
      <c r="H7827">
        <v>427735</v>
      </c>
      <c r="I7827" t="s">
        <v>58</v>
      </c>
      <c r="J7827" s="3">
        <v>45156</v>
      </c>
      <c r="K7827">
        <v>800</v>
      </c>
      <c r="L7827" t="s">
        <v>30961</v>
      </c>
      <c r="M7827" t="s">
        <v>478</v>
      </c>
      <c r="N7827" t="s">
        <v>30962</v>
      </c>
      <c r="O7827">
        <v>3479712172</v>
      </c>
      <c r="P7827" t="s">
        <v>71</v>
      </c>
      <c r="Q7827">
        <v>8</v>
      </c>
      <c r="R7827" t="s">
        <v>88</v>
      </c>
      <c r="S7827" t="s">
        <v>118</v>
      </c>
      <c r="T7827">
        <v>46087</v>
      </c>
      <c r="U7827" s="1">
        <v>45519</v>
      </c>
      <c r="V7827" t="s">
        <v>64</v>
      </c>
      <c r="W7827">
        <v>672525</v>
      </c>
      <c r="X7827" t="s">
        <v>30963</v>
      </c>
      <c r="Y7827">
        <v>827</v>
      </c>
      <c r="Z7827">
        <v>1940</v>
      </c>
      <c r="AA7827">
        <v>6</v>
      </c>
      <c r="AB7827">
        <v>4656</v>
      </c>
      <c r="AC7827">
        <f>Table1_1[[#This Row],[Price]]*Table1_1[[#This Row],[Quantity]]</f>
        <v>11640</v>
      </c>
    </row>
    <row r="7828" spans="1:29" x14ac:dyDescent="0.3">
      <c r="A7828" t="s">
        <v>28</v>
      </c>
      <c r="B7828" t="s">
        <v>29</v>
      </c>
      <c r="C7828" t="s">
        <v>148</v>
      </c>
      <c r="D7828" t="s">
        <v>149</v>
      </c>
      <c r="E7828" t="s">
        <v>56</v>
      </c>
      <c r="F7828" t="s">
        <v>99</v>
      </c>
      <c r="G7828">
        <v>81</v>
      </c>
      <c r="H7828">
        <v>401173</v>
      </c>
      <c r="I7828" t="s">
        <v>58</v>
      </c>
      <c r="J7828" s="3">
        <v>44146</v>
      </c>
      <c r="K7828">
        <v>1400</v>
      </c>
      <c r="L7828" t="s">
        <v>30964</v>
      </c>
      <c r="M7828" t="s">
        <v>818</v>
      </c>
      <c r="N7828" t="s">
        <v>30965</v>
      </c>
      <c r="O7828" t="s">
        <v>30966</v>
      </c>
      <c r="P7828" t="s">
        <v>39</v>
      </c>
      <c r="Q7828">
        <v>15</v>
      </c>
      <c r="R7828" t="s">
        <v>88</v>
      </c>
      <c r="S7828" t="s">
        <v>118</v>
      </c>
      <c r="T7828">
        <v>60134</v>
      </c>
      <c r="U7828" s="1">
        <v>45475</v>
      </c>
      <c r="V7828" t="s">
        <v>126</v>
      </c>
      <c r="W7828">
        <v>425590</v>
      </c>
      <c r="X7828" t="s">
        <v>30967</v>
      </c>
      <c r="Y7828">
        <v>264</v>
      </c>
      <c r="Z7828">
        <v>904</v>
      </c>
      <c r="AA7828">
        <v>8</v>
      </c>
      <c r="AB7828">
        <v>2892.8</v>
      </c>
      <c r="AC7828">
        <f>Table1_1[[#This Row],[Price]]*Table1_1[[#This Row],[Quantity]]</f>
        <v>7232</v>
      </c>
    </row>
    <row r="7829" spans="1:29" x14ac:dyDescent="0.3">
      <c r="A7829" t="s">
        <v>28</v>
      </c>
      <c r="B7829" t="s">
        <v>29</v>
      </c>
      <c r="C7829" t="s">
        <v>44</v>
      </c>
      <c r="D7829" t="s">
        <v>45</v>
      </c>
      <c r="E7829" t="s">
        <v>32</v>
      </c>
      <c r="F7829" t="s">
        <v>99</v>
      </c>
      <c r="G7829">
        <v>51</v>
      </c>
      <c r="H7829">
        <v>403602</v>
      </c>
      <c r="I7829" t="s">
        <v>58</v>
      </c>
      <c r="J7829" s="3">
        <v>44502</v>
      </c>
      <c r="K7829">
        <v>1200</v>
      </c>
      <c r="L7829" t="s">
        <v>22020</v>
      </c>
      <c r="M7829" t="s">
        <v>308</v>
      </c>
      <c r="N7829" t="s">
        <v>30968</v>
      </c>
      <c r="O7829">
        <v>-4354</v>
      </c>
      <c r="P7829" t="s">
        <v>39</v>
      </c>
      <c r="Q7829">
        <v>15</v>
      </c>
      <c r="R7829" t="s">
        <v>40</v>
      </c>
      <c r="S7829" t="s">
        <v>63</v>
      </c>
      <c r="T7829">
        <v>74650</v>
      </c>
      <c r="U7829" s="1">
        <v>45499</v>
      </c>
      <c r="V7829" t="s">
        <v>126</v>
      </c>
      <c r="W7829">
        <v>403634</v>
      </c>
      <c r="X7829" t="s">
        <v>30969</v>
      </c>
      <c r="Y7829">
        <v>771</v>
      </c>
      <c r="Z7829">
        <v>948</v>
      </c>
      <c r="AA7829">
        <v>5</v>
      </c>
      <c r="AB7829">
        <v>1896</v>
      </c>
      <c r="AC7829">
        <f>Table1_1[[#This Row],[Price]]*Table1_1[[#This Row],[Quantity]]</f>
        <v>4740</v>
      </c>
    </row>
    <row r="7830" spans="1:29" x14ac:dyDescent="0.3">
      <c r="A7830" t="s">
        <v>28</v>
      </c>
      <c r="B7830" t="s">
        <v>29</v>
      </c>
      <c r="C7830" t="s">
        <v>66</v>
      </c>
      <c r="D7830" t="s">
        <v>170</v>
      </c>
      <c r="E7830" t="s">
        <v>46</v>
      </c>
      <c r="F7830" t="s">
        <v>175</v>
      </c>
      <c r="G7830">
        <v>28</v>
      </c>
      <c r="H7830">
        <v>412473</v>
      </c>
      <c r="I7830" t="s">
        <v>58</v>
      </c>
      <c r="J7830" s="3">
        <v>45086</v>
      </c>
      <c r="K7830">
        <v>1200</v>
      </c>
      <c r="L7830" t="s">
        <v>30970</v>
      </c>
      <c r="M7830" t="s">
        <v>1460</v>
      </c>
      <c r="N7830" t="s">
        <v>30971</v>
      </c>
      <c r="O7830">
        <v>8061593686</v>
      </c>
      <c r="P7830" t="s">
        <v>71</v>
      </c>
      <c r="Q7830">
        <v>5</v>
      </c>
      <c r="R7830" t="s">
        <v>88</v>
      </c>
      <c r="S7830" t="s">
        <v>41</v>
      </c>
      <c r="T7830">
        <v>39260</v>
      </c>
      <c r="U7830" s="1">
        <v>45400</v>
      </c>
      <c r="V7830" t="s">
        <v>80</v>
      </c>
      <c r="W7830">
        <v>505796</v>
      </c>
      <c r="X7830" t="s">
        <v>20580</v>
      </c>
      <c r="Y7830">
        <v>552</v>
      </c>
      <c r="Z7830">
        <v>1724</v>
      </c>
      <c r="AA7830">
        <v>2</v>
      </c>
      <c r="AB7830">
        <v>1379.2</v>
      </c>
      <c r="AC7830">
        <f>Table1_1[[#This Row],[Price]]*Table1_1[[#This Row],[Quantity]]</f>
        <v>3448</v>
      </c>
    </row>
    <row r="7831" spans="1:29" x14ac:dyDescent="0.3">
      <c r="A7831" t="s">
        <v>28</v>
      </c>
      <c r="B7831" t="s">
        <v>29</v>
      </c>
      <c r="C7831" t="s">
        <v>91</v>
      </c>
      <c r="D7831" t="s">
        <v>411</v>
      </c>
      <c r="E7831" t="s">
        <v>32</v>
      </c>
      <c r="F7831" t="s">
        <v>113</v>
      </c>
      <c r="G7831">
        <v>9</v>
      </c>
      <c r="H7831">
        <v>435342</v>
      </c>
      <c r="I7831" t="s">
        <v>34</v>
      </c>
      <c r="J7831" s="3">
        <v>44257</v>
      </c>
      <c r="K7831">
        <v>1100</v>
      </c>
      <c r="L7831" t="s">
        <v>6703</v>
      </c>
      <c r="M7831" t="s">
        <v>423</v>
      </c>
      <c r="N7831" t="s">
        <v>30972</v>
      </c>
      <c r="O7831" t="s">
        <v>30973</v>
      </c>
      <c r="P7831" t="s">
        <v>39</v>
      </c>
      <c r="Q7831">
        <v>5</v>
      </c>
      <c r="R7831" t="s">
        <v>40</v>
      </c>
      <c r="S7831" t="s">
        <v>41</v>
      </c>
      <c r="T7831">
        <v>97234</v>
      </c>
      <c r="U7831" s="1">
        <v>45606</v>
      </c>
      <c r="V7831" t="s">
        <v>42</v>
      </c>
      <c r="W7831">
        <v>146732</v>
      </c>
      <c r="X7831" t="s">
        <v>30974</v>
      </c>
      <c r="Y7831">
        <v>965</v>
      </c>
      <c r="Z7831">
        <v>2103</v>
      </c>
      <c r="AA7831">
        <v>4</v>
      </c>
      <c r="AB7831">
        <v>3364.8</v>
      </c>
      <c r="AC7831">
        <f>Table1_1[[#This Row],[Price]]*Table1_1[[#This Row],[Quantity]]</f>
        <v>8412</v>
      </c>
    </row>
    <row r="7832" spans="1:29" x14ac:dyDescent="0.3">
      <c r="A7832" t="s">
        <v>28</v>
      </c>
      <c r="B7832" t="s">
        <v>29</v>
      </c>
      <c r="C7832" t="s">
        <v>148</v>
      </c>
      <c r="D7832" t="s">
        <v>411</v>
      </c>
      <c r="E7832" t="s">
        <v>32</v>
      </c>
      <c r="F7832" t="s">
        <v>47</v>
      </c>
      <c r="G7832">
        <v>72</v>
      </c>
      <c r="H7832">
        <v>435904</v>
      </c>
      <c r="I7832" t="s">
        <v>58</v>
      </c>
      <c r="J7832" s="3">
        <v>44204</v>
      </c>
      <c r="K7832">
        <v>1100</v>
      </c>
      <c r="L7832" t="s">
        <v>30975</v>
      </c>
      <c r="M7832" t="s">
        <v>1147</v>
      </c>
      <c r="N7832" t="s">
        <v>30976</v>
      </c>
      <c r="O7832" t="s">
        <v>30977</v>
      </c>
      <c r="P7832" t="s">
        <v>51</v>
      </c>
      <c r="Q7832">
        <v>3</v>
      </c>
      <c r="R7832" t="s">
        <v>40</v>
      </c>
      <c r="S7832" t="s">
        <v>79</v>
      </c>
      <c r="T7832">
        <v>89546</v>
      </c>
      <c r="U7832" s="1">
        <v>45526</v>
      </c>
      <c r="V7832" t="s">
        <v>64</v>
      </c>
      <c r="W7832">
        <v>443488</v>
      </c>
      <c r="X7832" t="s">
        <v>30978</v>
      </c>
      <c r="Y7832">
        <v>429</v>
      </c>
      <c r="Z7832">
        <v>1960</v>
      </c>
      <c r="AA7832">
        <v>2</v>
      </c>
      <c r="AB7832">
        <v>1568</v>
      </c>
      <c r="AC7832">
        <f>Table1_1[[#This Row],[Price]]*Table1_1[[#This Row],[Quantity]]</f>
        <v>3920</v>
      </c>
    </row>
    <row r="7833" spans="1:29" x14ac:dyDescent="0.3">
      <c r="A7833" t="s">
        <v>28</v>
      </c>
      <c r="B7833" t="s">
        <v>29</v>
      </c>
      <c r="C7833" t="s">
        <v>30</v>
      </c>
      <c r="D7833" t="s">
        <v>227</v>
      </c>
      <c r="E7833" t="s">
        <v>46</v>
      </c>
      <c r="F7833" t="s">
        <v>99</v>
      </c>
      <c r="G7833">
        <v>46</v>
      </c>
      <c r="H7833">
        <v>428625</v>
      </c>
      <c r="I7833" t="s">
        <v>58</v>
      </c>
      <c r="J7833" s="3">
        <v>44952</v>
      </c>
      <c r="K7833">
        <v>1300</v>
      </c>
      <c r="L7833" t="s">
        <v>26432</v>
      </c>
      <c r="M7833" t="s">
        <v>293</v>
      </c>
      <c r="N7833" t="s">
        <v>30979</v>
      </c>
      <c r="O7833" t="s">
        <v>30980</v>
      </c>
      <c r="P7833" t="s">
        <v>71</v>
      </c>
      <c r="Q7833">
        <v>17</v>
      </c>
      <c r="R7833" t="s">
        <v>40</v>
      </c>
      <c r="S7833" t="s">
        <v>118</v>
      </c>
      <c r="T7833">
        <v>19232</v>
      </c>
      <c r="U7833" s="1">
        <v>45393</v>
      </c>
      <c r="V7833" t="s">
        <v>80</v>
      </c>
      <c r="W7833">
        <v>436203</v>
      </c>
      <c r="X7833" t="s">
        <v>30981</v>
      </c>
      <c r="Y7833">
        <v>909</v>
      </c>
      <c r="Z7833">
        <v>1311</v>
      </c>
      <c r="AA7833">
        <v>4</v>
      </c>
      <c r="AB7833">
        <v>2097.6</v>
      </c>
      <c r="AC7833">
        <f>Table1_1[[#This Row],[Price]]*Table1_1[[#This Row],[Quantity]]</f>
        <v>5244</v>
      </c>
    </row>
    <row r="7834" spans="1:29" x14ac:dyDescent="0.3">
      <c r="A7834" t="s">
        <v>28</v>
      </c>
      <c r="B7834" t="s">
        <v>29</v>
      </c>
      <c r="C7834" t="s">
        <v>44</v>
      </c>
      <c r="D7834" t="s">
        <v>55</v>
      </c>
      <c r="E7834" t="s">
        <v>32</v>
      </c>
      <c r="F7834" t="s">
        <v>47</v>
      </c>
      <c r="G7834">
        <v>92</v>
      </c>
      <c r="H7834">
        <v>410820</v>
      </c>
      <c r="I7834" t="s">
        <v>58</v>
      </c>
      <c r="J7834" s="3">
        <v>44105</v>
      </c>
      <c r="K7834">
        <v>1200</v>
      </c>
      <c r="L7834" t="s">
        <v>7381</v>
      </c>
      <c r="M7834" t="s">
        <v>49</v>
      </c>
      <c r="N7834" t="s">
        <v>30982</v>
      </c>
      <c r="O7834" t="s">
        <v>30983</v>
      </c>
      <c r="P7834" t="s">
        <v>51</v>
      </c>
      <c r="Q7834">
        <v>8</v>
      </c>
      <c r="R7834" t="s">
        <v>40</v>
      </c>
      <c r="S7834" t="s">
        <v>79</v>
      </c>
      <c r="T7834">
        <v>80425</v>
      </c>
      <c r="U7834" s="1">
        <v>45294</v>
      </c>
      <c r="V7834" t="s">
        <v>111</v>
      </c>
      <c r="W7834">
        <v>943794</v>
      </c>
      <c r="X7834" t="s">
        <v>30984</v>
      </c>
      <c r="Y7834">
        <v>746</v>
      </c>
      <c r="Z7834">
        <v>1128</v>
      </c>
      <c r="AA7834">
        <v>1</v>
      </c>
      <c r="AB7834">
        <v>451.20000000000005</v>
      </c>
      <c r="AC7834">
        <f>Table1_1[[#This Row],[Price]]*Table1_1[[#This Row],[Quantity]]</f>
        <v>1128</v>
      </c>
    </row>
    <row r="7835" spans="1:29" x14ac:dyDescent="0.3">
      <c r="A7835" t="s">
        <v>28</v>
      </c>
      <c r="B7835" t="s">
        <v>29</v>
      </c>
      <c r="C7835" t="s">
        <v>54</v>
      </c>
      <c r="D7835" t="s">
        <v>74</v>
      </c>
      <c r="E7835" t="s">
        <v>46</v>
      </c>
      <c r="F7835" t="s">
        <v>175</v>
      </c>
      <c r="G7835">
        <v>33</v>
      </c>
      <c r="H7835">
        <v>422257</v>
      </c>
      <c r="I7835" t="s">
        <v>58</v>
      </c>
      <c r="J7835" s="3">
        <v>45245</v>
      </c>
      <c r="K7835">
        <v>1000</v>
      </c>
      <c r="L7835" t="s">
        <v>30985</v>
      </c>
      <c r="M7835" t="s">
        <v>623</v>
      </c>
      <c r="N7835" t="s">
        <v>30986</v>
      </c>
      <c r="O7835" t="s">
        <v>30987</v>
      </c>
      <c r="P7835" t="s">
        <v>51</v>
      </c>
      <c r="Q7835">
        <v>10</v>
      </c>
      <c r="R7835" t="s">
        <v>40</v>
      </c>
      <c r="S7835" t="s">
        <v>63</v>
      </c>
      <c r="T7835">
        <v>10448</v>
      </c>
      <c r="U7835" s="1">
        <v>45504</v>
      </c>
      <c r="V7835" t="s">
        <v>126</v>
      </c>
      <c r="W7835">
        <v>418470</v>
      </c>
      <c r="X7835" t="s">
        <v>30988</v>
      </c>
      <c r="Y7835">
        <v>657</v>
      </c>
      <c r="Z7835">
        <v>2947</v>
      </c>
      <c r="AA7835">
        <v>3</v>
      </c>
      <c r="AB7835">
        <v>3536.4</v>
      </c>
      <c r="AC7835">
        <f>Table1_1[[#This Row],[Price]]*Table1_1[[#This Row],[Quantity]]</f>
        <v>8841</v>
      </c>
    </row>
    <row r="7836" spans="1:29" x14ac:dyDescent="0.3">
      <c r="A7836" t="s">
        <v>28</v>
      </c>
      <c r="B7836" t="s">
        <v>29</v>
      </c>
      <c r="C7836" t="s">
        <v>157</v>
      </c>
      <c r="D7836" t="s">
        <v>364</v>
      </c>
      <c r="E7836" t="s">
        <v>46</v>
      </c>
      <c r="F7836" t="s">
        <v>135</v>
      </c>
      <c r="G7836">
        <v>27</v>
      </c>
      <c r="H7836">
        <v>414106</v>
      </c>
      <c r="I7836" t="s">
        <v>58</v>
      </c>
      <c r="J7836" s="3">
        <v>45257</v>
      </c>
      <c r="K7836">
        <v>1300</v>
      </c>
      <c r="L7836" t="s">
        <v>30989</v>
      </c>
      <c r="M7836" t="s">
        <v>895</v>
      </c>
      <c r="N7836" t="s">
        <v>30990</v>
      </c>
      <c r="O7836">
        <v>9405287050</v>
      </c>
      <c r="P7836" t="s">
        <v>87</v>
      </c>
      <c r="Q7836">
        <v>5</v>
      </c>
      <c r="R7836" t="s">
        <v>40</v>
      </c>
      <c r="S7836" t="s">
        <v>41</v>
      </c>
      <c r="T7836">
        <v>97989</v>
      </c>
      <c r="U7836" s="1">
        <v>45404</v>
      </c>
      <c r="V7836" t="s">
        <v>80</v>
      </c>
      <c r="W7836">
        <v>324367</v>
      </c>
      <c r="X7836" t="s">
        <v>30991</v>
      </c>
      <c r="Y7836">
        <v>594</v>
      </c>
      <c r="Z7836">
        <v>2208</v>
      </c>
      <c r="AA7836">
        <v>6</v>
      </c>
      <c r="AB7836">
        <v>5299.2000000000007</v>
      </c>
      <c r="AC7836">
        <f>Table1_1[[#This Row],[Price]]*Table1_1[[#This Row],[Quantity]]</f>
        <v>13248</v>
      </c>
    </row>
    <row r="7837" spans="1:29" x14ac:dyDescent="0.3">
      <c r="A7837" t="s">
        <v>28</v>
      </c>
      <c r="B7837" t="s">
        <v>29</v>
      </c>
      <c r="C7837" t="s">
        <v>66</v>
      </c>
      <c r="D7837" t="s">
        <v>546</v>
      </c>
      <c r="E7837" t="s">
        <v>46</v>
      </c>
      <c r="F7837" t="s">
        <v>113</v>
      </c>
      <c r="G7837">
        <v>28</v>
      </c>
      <c r="H7837">
        <v>401018</v>
      </c>
      <c r="I7837" t="s">
        <v>58</v>
      </c>
      <c r="J7837" s="3">
        <v>44130</v>
      </c>
      <c r="K7837">
        <v>1300</v>
      </c>
      <c r="L7837" t="s">
        <v>30993</v>
      </c>
      <c r="M7837" t="s">
        <v>591</v>
      </c>
      <c r="N7837" t="s">
        <v>30994</v>
      </c>
      <c r="O7837" t="s">
        <v>30995</v>
      </c>
      <c r="P7837" t="s">
        <v>39</v>
      </c>
      <c r="Q7837">
        <v>13</v>
      </c>
      <c r="R7837" t="s">
        <v>40</v>
      </c>
      <c r="S7837" t="s">
        <v>79</v>
      </c>
      <c r="T7837">
        <v>22266</v>
      </c>
      <c r="U7837" s="1">
        <v>45610</v>
      </c>
      <c r="V7837" t="s">
        <v>42</v>
      </c>
      <c r="W7837">
        <v>121192</v>
      </c>
      <c r="X7837" t="s">
        <v>30996</v>
      </c>
      <c r="Y7837">
        <v>830</v>
      </c>
      <c r="Z7837">
        <v>1885</v>
      </c>
      <c r="AA7837">
        <v>1</v>
      </c>
      <c r="AB7837">
        <v>754</v>
      </c>
      <c r="AC7837">
        <f>Table1_1[[#This Row],[Price]]*Table1_1[[#This Row],[Quantity]]</f>
        <v>1885</v>
      </c>
    </row>
    <row r="7838" spans="1:29" x14ac:dyDescent="0.3">
      <c r="A7838" t="s">
        <v>28</v>
      </c>
      <c r="B7838" t="s">
        <v>29</v>
      </c>
      <c r="C7838" t="s">
        <v>44</v>
      </c>
      <c r="D7838" t="s">
        <v>248</v>
      </c>
      <c r="E7838" t="s">
        <v>56</v>
      </c>
      <c r="F7838" t="s">
        <v>33</v>
      </c>
      <c r="G7838">
        <v>4</v>
      </c>
      <c r="H7838">
        <v>416644</v>
      </c>
      <c r="I7838" t="s">
        <v>58</v>
      </c>
      <c r="J7838" s="3">
        <v>44569</v>
      </c>
      <c r="K7838">
        <v>950</v>
      </c>
      <c r="L7838" t="s">
        <v>30997</v>
      </c>
      <c r="M7838" t="s">
        <v>351</v>
      </c>
      <c r="N7838" t="s">
        <v>30998</v>
      </c>
      <c r="O7838" t="s">
        <v>30999</v>
      </c>
      <c r="P7838" t="s">
        <v>71</v>
      </c>
      <c r="Q7838">
        <v>14</v>
      </c>
      <c r="R7838" t="s">
        <v>40</v>
      </c>
      <c r="S7838" t="s">
        <v>63</v>
      </c>
      <c r="T7838">
        <v>46548</v>
      </c>
      <c r="U7838" s="1">
        <v>45628</v>
      </c>
      <c r="V7838" t="s">
        <v>259</v>
      </c>
      <c r="W7838">
        <v>828096</v>
      </c>
      <c r="X7838" t="s">
        <v>31000</v>
      </c>
      <c r="Y7838">
        <v>635</v>
      </c>
      <c r="Z7838">
        <v>2201</v>
      </c>
      <c r="AA7838">
        <v>2</v>
      </c>
      <c r="AB7838">
        <v>1760.8000000000002</v>
      </c>
      <c r="AC7838">
        <f>Table1_1[[#This Row],[Price]]*Table1_1[[#This Row],[Quantity]]</f>
        <v>4402</v>
      </c>
    </row>
    <row r="7839" spans="1:29" x14ac:dyDescent="0.3">
      <c r="A7839" t="s">
        <v>28</v>
      </c>
      <c r="B7839" t="s">
        <v>29</v>
      </c>
      <c r="C7839" t="s">
        <v>66</v>
      </c>
      <c r="D7839" t="s">
        <v>74</v>
      </c>
      <c r="E7839" t="s">
        <v>56</v>
      </c>
      <c r="F7839" t="s">
        <v>99</v>
      </c>
      <c r="G7839">
        <v>19</v>
      </c>
      <c r="H7839">
        <v>406303</v>
      </c>
      <c r="I7839" t="s">
        <v>58</v>
      </c>
      <c r="J7839" s="3">
        <v>44138</v>
      </c>
      <c r="K7839">
        <v>1300</v>
      </c>
      <c r="L7839" t="s">
        <v>1520</v>
      </c>
      <c r="M7839" t="s">
        <v>731</v>
      </c>
      <c r="N7839" t="s">
        <v>31002</v>
      </c>
      <c r="O7839" t="s">
        <v>31003</v>
      </c>
      <c r="P7839" t="s">
        <v>87</v>
      </c>
      <c r="Q7839">
        <v>4</v>
      </c>
      <c r="R7839" t="s">
        <v>40</v>
      </c>
      <c r="S7839" t="s">
        <v>118</v>
      </c>
      <c r="T7839">
        <v>80543</v>
      </c>
      <c r="U7839" s="1">
        <v>45356</v>
      </c>
      <c r="V7839" t="s">
        <v>72</v>
      </c>
      <c r="W7839">
        <v>253316</v>
      </c>
      <c r="X7839" t="s">
        <v>31004</v>
      </c>
      <c r="Y7839">
        <v>941</v>
      </c>
      <c r="Z7839">
        <v>1498</v>
      </c>
      <c r="AA7839">
        <v>6</v>
      </c>
      <c r="AB7839">
        <v>3595.2000000000003</v>
      </c>
      <c r="AC7839">
        <f>Table1_1[[#This Row],[Price]]*Table1_1[[#This Row],[Quantity]]</f>
        <v>8988</v>
      </c>
    </row>
    <row r="7840" spans="1:29" x14ac:dyDescent="0.3">
      <c r="A7840" t="s">
        <v>28</v>
      </c>
      <c r="B7840" t="s">
        <v>29</v>
      </c>
      <c r="C7840" t="s">
        <v>148</v>
      </c>
      <c r="D7840" t="s">
        <v>45</v>
      </c>
      <c r="E7840" t="s">
        <v>46</v>
      </c>
      <c r="F7840" t="s">
        <v>99</v>
      </c>
      <c r="G7840">
        <v>53</v>
      </c>
      <c r="H7840">
        <v>436597</v>
      </c>
      <c r="I7840" t="s">
        <v>34</v>
      </c>
      <c r="J7840" s="3">
        <v>44811</v>
      </c>
      <c r="K7840">
        <v>1300</v>
      </c>
      <c r="L7840" t="s">
        <v>10942</v>
      </c>
      <c r="M7840" t="s">
        <v>152</v>
      </c>
      <c r="N7840" t="s">
        <v>31005</v>
      </c>
      <c r="O7840" t="s">
        <v>31006</v>
      </c>
      <c r="P7840" t="s">
        <v>71</v>
      </c>
      <c r="Q7840">
        <v>15</v>
      </c>
      <c r="R7840" t="s">
        <v>40</v>
      </c>
      <c r="S7840" t="s">
        <v>118</v>
      </c>
      <c r="T7840">
        <v>68980</v>
      </c>
      <c r="U7840" s="1">
        <v>45416</v>
      </c>
      <c r="V7840" t="s">
        <v>140</v>
      </c>
      <c r="W7840">
        <v>422617</v>
      </c>
      <c r="X7840" t="s">
        <v>31007</v>
      </c>
      <c r="Y7840">
        <v>442</v>
      </c>
      <c r="Z7840">
        <v>2145</v>
      </c>
      <c r="AA7840">
        <v>4</v>
      </c>
      <c r="AB7840">
        <v>3432</v>
      </c>
      <c r="AC7840">
        <f>Table1_1[[#This Row],[Price]]*Table1_1[[#This Row],[Quantity]]</f>
        <v>8580</v>
      </c>
    </row>
    <row r="7841" spans="1:29" x14ac:dyDescent="0.3">
      <c r="A7841" t="s">
        <v>28</v>
      </c>
      <c r="B7841" t="s">
        <v>29</v>
      </c>
      <c r="C7841" t="s">
        <v>44</v>
      </c>
      <c r="D7841" t="s">
        <v>170</v>
      </c>
      <c r="E7841" t="s">
        <v>32</v>
      </c>
      <c r="F7841" t="s">
        <v>83</v>
      </c>
      <c r="G7841">
        <v>35</v>
      </c>
      <c r="H7841">
        <v>410891</v>
      </c>
      <c r="I7841" t="s">
        <v>58</v>
      </c>
      <c r="J7841" s="3">
        <v>44091</v>
      </c>
      <c r="K7841">
        <v>800</v>
      </c>
      <c r="L7841" t="s">
        <v>31008</v>
      </c>
      <c r="M7841" t="s">
        <v>345</v>
      </c>
      <c r="N7841" t="s">
        <v>31009</v>
      </c>
      <c r="O7841" t="s">
        <v>31010</v>
      </c>
      <c r="P7841" t="s">
        <v>51</v>
      </c>
      <c r="Q7841">
        <v>18</v>
      </c>
      <c r="R7841" t="s">
        <v>88</v>
      </c>
      <c r="S7841" t="s">
        <v>41</v>
      </c>
      <c r="T7841">
        <v>70578</v>
      </c>
      <c r="U7841" s="1">
        <v>45394</v>
      </c>
      <c r="V7841" t="s">
        <v>80</v>
      </c>
      <c r="W7841">
        <v>266333</v>
      </c>
      <c r="X7841" t="s">
        <v>31011</v>
      </c>
      <c r="Y7841">
        <v>639</v>
      </c>
      <c r="Z7841">
        <v>753</v>
      </c>
      <c r="AA7841">
        <v>7</v>
      </c>
      <c r="AB7841">
        <v>2108.4</v>
      </c>
      <c r="AC7841">
        <f>Table1_1[[#This Row],[Price]]*Table1_1[[#This Row],[Quantity]]</f>
        <v>5271</v>
      </c>
    </row>
    <row r="7842" spans="1:29" x14ac:dyDescent="0.3">
      <c r="A7842" t="s">
        <v>28</v>
      </c>
      <c r="B7842" t="s">
        <v>29</v>
      </c>
      <c r="C7842" t="s">
        <v>30</v>
      </c>
      <c r="D7842" t="s">
        <v>560</v>
      </c>
      <c r="E7842" t="s">
        <v>32</v>
      </c>
      <c r="F7842" t="s">
        <v>113</v>
      </c>
      <c r="G7842">
        <v>51</v>
      </c>
      <c r="H7842">
        <v>422755</v>
      </c>
      <c r="I7842" t="s">
        <v>58</v>
      </c>
      <c r="J7842" s="3">
        <v>44730</v>
      </c>
      <c r="K7842">
        <v>950</v>
      </c>
      <c r="L7842" t="s">
        <v>31012</v>
      </c>
      <c r="M7842" t="s">
        <v>165</v>
      </c>
      <c r="N7842" t="s">
        <v>31013</v>
      </c>
      <c r="O7842" t="s">
        <v>31014</v>
      </c>
      <c r="P7842" t="s">
        <v>71</v>
      </c>
      <c r="Q7842">
        <v>9</v>
      </c>
      <c r="R7842" t="s">
        <v>40</v>
      </c>
      <c r="S7842" t="s">
        <v>63</v>
      </c>
      <c r="T7842">
        <v>35557</v>
      </c>
      <c r="U7842" s="1">
        <v>45578</v>
      </c>
      <c r="V7842" t="s">
        <v>155</v>
      </c>
      <c r="W7842">
        <v>248849</v>
      </c>
      <c r="X7842" t="s">
        <v>4760</v>
      </c>
      <c r="Y7842">
        <v>875</v>
      </c>
      <c r="Z7842">
        <v>2943</v>
      </c>
      <c r="AA7842">
        <v>7</v>
      </c>
      <c r="AB7842">
        <v>8240.4</v>
      </c>
      <c r="AC7842">
        <f>Table1_1[[#This Row],[Price]]*Table1_1[[#This Row],[Quantity]]</f>
        <v>20601</v>
      </c>
    </row>
    <row r="7843" spans="1:29" x14ac:dyDescent="0.3">
      <c r="A7843" t="s">
        <v>28</v>
      </c>
      <c r="B7843" t="s">
        <v>29</v>
      </c>
      <c r="C7843" t="s">
        <v>44</v>
      </c>
      <c r="D7843" t="s">
        <v>248</v>
      </c>
      <c r="E7843" t="s">
        <v>46</v>
      </c>
      <c r="F7843" t="s">
        <v>106</v>
      </c>
      <c r="G7843">
        <v>64</v>
      </c>
      <c r="H7843">
        <v>414712</v>
      </c>
      <c r="I7843" t="s">
        <v>58</v>
      </c>
      <c r="J7843" s="3">
        <v>44093</v>
      </c>
      <c r="K7843">
        <v>1300</v>
      </c>
      <c r="L7843" t="s">
        <v>31015</v>
      </c>
      <c r="M7843" t="s">
        <v>568</v>
      </c>
      <c r="N7843" t="s">
        <v>31016</v>
      </c>
      <c r="O7843" t="s">
        <v>31017</v>
      </c>
      <c r="P7843" t="s">
        <v>39</v>
      </c>
      <c r="Q7843">
        <v>19</v>
      </c>
      <c r="R7843" t="s">
        <v>88</v>
      </c>
      <c r="S7843" t="s">
        <v>41</v>
      </c>
      <c r="T7843">
        <v>64951</v>
      </c>
      <c r="U7843" s="1">
        <v>45568</v>
      </c>
      <c r="V7843" t="s">
        <v>155</v>
      </c>
      <c r="W7843">
        <v>387733</v>
      </c>
      <c r="X7843" t="s">
        <v>31018</v>
      </c>
      <c r="Y7843">
        <v>579</v>
      </c>
      <c r="Z7843">
        <v>2831</v>
      </c>
      <c r="AA7843">
        <v>7</v>
      </c>
      <c r="AB7843">
        <v>7926.8</v>
      </c>
      <c r="AC7843">
        <f>Table1_1[[#This Row],[Price]]*Table1_1[[#This Row],[Quantity]]</f>
        <v>19817</v>
      </c>
    </row>
    <row r="7844" spans="1:29" x14ac:dyDescent="0.3">
      <c r="A7844" t="s">
        <v>28</v>
      </c>
      <c r="B7844" t="s">
        <v>29</v>
      </c>
      <c r="C7844" t="s">
        <v>30</v>
      </c>
      <c r="D7844" t="s">
        <v>511</v>
      </c>
      <c r="E7844" t="s">
        <v>46</v>
      </c>
      <c r="F7844" t="s">
        <v>47</v>
      </c>
      <c r="G7844">
        <v>26</v>
      </c>
      <c r="H7844">
        <v>434158</v>
      </c>
      <c r="I7844" t="s">
        <v>58</v>
      </c>
      <c r="J7844" s="3">
        <v>45314</v>
      </c>
      <c r="K7844">
        <v>1300</v>
      </c>
      <c r="L7844" t="s">
        <v>31019</v>
      </c>
      <c r="M7844" t="s">
        <v>869</v>
      </c>
      <c r="N7844" t="s">
        <v>31020</v>
      </c>
      <c r="O7844">
        <v>-5387</v>
      </c>
      <c r="P7844" t="s">
        <v>51</v>
      </c>
      <c r="Q7844">
        <v>14</v>
      </c>
      <c r="R7844" t="s">
        <v>88</v>
      </c>
      <c r="S7844" t="s">
        <v>79</v>
      </c>
      <c r="T7844">
        <v>39803</v>
      </c>
      <c r="U7844" s="1">
        <v>45439</v>
      </c>
      <c r="V7844" t="s">
        <v>140</v>
      </c>
      <c r="W7844">
        <v>219560</v>
      </c>
      <c r="X7844" t="s">
        <v>31021</v>
      </c>
      <c r="Y7844">
        <v>492</v>
      </c>
      <c r="Z7844">
        <v>2054</v>
      </c>
      <c r="AA7844">
        <v>8</v>
      </c>
      <c r="AB7844">
        <v>6572.8</v>
      </c>
      <c r="AC7844">
        <f>Table1_1[[#This Row],[Price]]*Table1_1[[#This Row],[Quantity]]</f>
        <v>16432</v>
      </c>
    </row>
    <row r="7845" spans="1:29" x14ac:dyDescent="0.3">
      <c r="A7845" t="s">
        <v>28</v>
      </c>
      <c r="B7845" t="s">
        <v>29</v>
      </c>
      <c r="C7845" t="s">
        <v>91</v>
      </c>
      <c r="D7845" t="s">
        <v>442</v>
      </c>
      <c r="E7845" t="s">
        <v>32</v>
      </c>
      <c r="F7845" t="s">
        <v>113</v>
      </c>
      <c r="G7845">
        <v>95</v>
      </c>
      <c r="H7845">
        <v>407539</v>
      </c>
      <c r="I7845" t="s">
        <v>34</v>
      </c>
      <c r="J7845" s="3">
        <v>44568</v>
      </c>
      <c r="K7845">
        <v>1200</v>
      </c>
      <c r="L7845" t="s">
        <v>31022</v>
      </c>
      <c r="M7845" t="s">
        <v>478</v>
      </c>
      <c r="N7845" t="s">
        <v>31023</v>
      </c>
      <c r="O7845" t="s">
        <v>31024</v>
      </c>
      <c r="P7845" t="s">
        <v>87</v>
      </c>
      <c r="Q7845">
        <v>14</v>
      </c>
      <c r="R7845" t="s">
        <v>88</v>
      </c>
      <c r="S7845" t="s">
        <v>79</v>
      </c>
      <c r="T7845">
        <v>60714</v>
      </c>
      <c r="U7845" s="1">
        <v>45528</v>
      </c>
      <c r="V7845" t="s">
        <v>64</v>
      </c>
      <c r="W7845">
        <v>210420</v>
      </c>
      <c r="X7845" t="s">
        <v>31025</v>
      </c>
      <c r="Y7845">
        <v>352</v>
      </c>
      <c r="Z7845">
        <v>2733</v>
      </c>
      <c r="AA7845">
        <v>1</v>
      </c>
      <c r="AB7845">
        <v>1093.2</v>
      </c>
      <c r="AC7845">
        <f>Table1_1[[#This Row],[Price]]*Table1_1[[#This Row],[Quantity]]</f>
        <v>2733</v>
      </c>
    </row>
    <row r="7846" spans="1:29" x14ac:dyDescent="0.3">
      <c r="A7846" t="s">
        <v>28</v>
      </c>
      <c r="B7846" t="s">
        <v>29</v>
      </c>
      <c r="C7846" t="s">
        <v>148</v>
      </c>
      <c r="D7846" t="s">
        <v>621</v>
      </c>
      <c r="E7846" t="s">
        <v>56</v>
      </c>
      <c r="F7846" t="s">
        <v>47</v>
      </c>
      <c r="G7846">
        <v>33</v>
      </c>
      <c r="H7846">
        <v>408006</v>
      </c>
      <c r="I7846" t="s">
        <v>58</v>
      </c>
      <c r="J7846" s="3">
        <v>45501</v>
      </c>
      <c r="K7846">
        <v>1200</v>
      </c>
      <c r="L7846" t="s">
        <v>31026</v>
      </c>
      <c r="M7846" t="s">
        <v>144</v>
      </c>
      <c r="N7846" t="s">
        <v>31027</v>
      </c>
      <c r="O7846">
        <v>4999626421</v>
      </c>
      <c r="P7846" t="s">
        <v>39</v>
      </c>
      <c r="Q7846">
        <v>13</v>
      </c>
      <c r="R7846" t="s">
        <v>40</v>
      </c>
      <c r="S7846" t="s">
        <v>63</v>
      </c>
      <c r="T7846">
        <v>61573</v>
      </c>
      <c r="U7846" s="1">
        <v>45401</v>
      </c>
      <c r="V7846" t="s">
        <v>80</v>
      </c>
      <c r="W7846">
        <v>515431</v>
      </c>
      <c r="X7846" t="s">
        <v>31028</v>
      </c>
      <c r="Y7846">
        <v>329</v>
      </c>
      <c r="Z7846">
        <v>1778</v>
      </c>
      <c r="AA7846">
        <v>4</v>
      </c>
      <c r="AB7846">
        <v>2844.8</v>
      </c>
      <c r="AC7846">
        <f>Table1_1[[#This Row],[Price]]*Table1_1[[#This Row],[Quantity]]</f>
        <v>7112</v>
      </c>
    </row>
    <row r="7847" spans="1:29" x14ac:dyDescent="0.3">
      <c r="A7847" t="s">
        <v>28</v>
      </c>
      <c r="B7847" t="s">
        <v>29</v>
      </c>
      <c r="C7847" t="s">
        <v>54</v>
      </c>
      <c r="D7847" t="s">
        <v>411</v>
      </c>
      <c r="E7847" t="s">
        <v>46</v>
      </c>
      <c r="F7847" t="s">
        <v>33</v>
      </c>
      <c r="G7847">
        <v>85</v>
      </c>
      <c r="H7847">
        <v>421159</v>
      </c>
      <c r="I7847" t="s">
        <v>58</v>
      </c>
      <c r="J7847" s="3">
        <v>44545</v>
      </c>
      <c r="K7847">
        <v>1100</v>
      </c>
      <c r="L7847" t="s">
        <v>31029</v>
      </c>
      <c r="M7847" t="s">
        <v>1198</v>
      </c>
      <c r="N7847" t="s">
        <v>31030</v>
      </c>
      <c r="O7847" t="s">
        <v>31031</v>
      </c>
      <c r="P7847" t="s">
        <v>39</v>
      </c>
      <c r="Q7847">
        <v>20</v>
      </c>
      <c r="R7847" t="s">
        <v>88</v>
      </c>
      <c r="S7847" t="s">
        <v>79</v>
      </c>
      <c r="T7847">
        <v>74972</v>
      </c>
      <c r="U7847" s="1">
        <v>45532</v>
      </c>
      <c r="V7847" t="s">
        <v>64</v>
      </c>
      <c r="W7847">
        <v>643912</v>
      </c>
      <c r="X7847" t="s">
        <v>31032</v>
      </c>
      <c r="Y7847">
        <v>998</v>
      </c>
      <c r="Z7847">
        <v>1133</v>
      </c>
      <c r="AA7847">
        <v>4</v>
      </c>
      <c r="AB7847">
        <v>1812.8000000000002</v>
      </c>
      <c r="AC7847">
        <f>Table1_1[[#This Row],[Price]]*Table1_1[[#This Row],[Quantity]]</f>
        <v>4532</v>
      </c>
    </row>
    <row r="7848" spans="1:29" x14ac:dyDescent="0.3">
      <c r="A7848" t="s">
        <v>28</v>
      </c>
      <c r="B7848" t="s">
        <v>29</v>
      </c>
      <c r="C7848" t="s">
        <v>44</v>
      </c>
      <c r="D7848" t="s">
        <v>182</v>
      </c>
      <c r="E7848" t="s">
        <v>32</v>
      </c>
      <c r="F7848" t="s">
        <v>57</v>
      </c>
      <c r="G7848">
        <v>40</v>
      </c>
      <c r="H7848">
        <v>413802</v>
      </c>
      <c r="I7848" t="s">
        <v>34</v>
      </c>
      <c r="J7848" s="3">
        <v>45532</v>
      </c>
      <c r="K7848">
        <v>1200</v>
      </c>
      <c r="L7848" t="s">
        <v>31033</v>
      </c>
      <c r="M7848" t="s">
        <v>36</v>
      </c>
      <c r="N7848" t="s">
        <v>31034</v>
      </c>
      <c r="O7848" t="s">
        <v>31035</v>
      </c>
      <c r="P7848" t="s">
        <v>51</v>
      </c>
      <c r="Q7848">
        <v>9</v>
      </c>
      <c r="R7848" t="s">
        <v>40</v>
      </c>
      <c r="S7848" t="s">
        <v>79</v>
      </c>
      <c r="T7848">
        <v>99625</v>
      </c>
      <c r="U7848" s="1">
        <v>45529</v>
      </c>
      <c r="V7848" t="s">
        <v>64</v>
      </c>
      <c r="W7848">
        <v>632064</v>
      </c>
      <c r="X7848" t="s">
        <v>31036</v>
      </c>
      <c r="Y7848">
        <v>656</v>
      </c>
      <c r="Z7848">
        <v>2051</v>
      </c>
      <c r="AA7848">
        <v>6</v>
      </c>
      <c r="AB7848">
        <v>4922.4000000000015</v>
      </c>
      <c r="AC7848">
        <f>Table1_1[[#This Row],[Price]]*Table1_1[[#This Row],[Quantity]]</f>
        <v>12306</v>
      </c>
    </row>
    <row r="7849" spans="1:29" x14ac:dyDescent="0.3">
      <c r="A7849" t="s">
        <v>28</v>
      </c>
      <c r="B7849" t="s">
        <v>29</v>
      </c>
      <c r="C7849" t="s">
        <v>54</v>
      </c>
      <c r="D7849" t="s">
        <v>364</v>
      </c>
      <c r="E7849" t="s">
        <v>32</v>
      </c>
      <c r="F7849" t="s">
        <v>106</v>
      </c>
      <c r="G7849">
        <v>59</v>
      </c>
      <c r="H7849">
        <v>407944</v>
      </c>
      <c r="I7849" t="s">
        <v>34</v>
      </c>
      <c r="J7849" s="3">
        <v>45605</v>
      </c>
      <c r="K7849">
        <v>1100</v>
      </c>
      <c r="L7849" t="s">
        <v>31038</v>
      </c>
      <c r="M7849" t="s">
        <v>731</v>
      </c>
      <c r="N7849" t="s">
        <v>31039</v>
      </c>
      <c r="O7849" t="s">
        <v>31040</v>
      </c>
      <c r="P7849" t="s">
        <v>87</v>
      </c>
      <c r="Q7849">
        <v>14</v>
      </c>
      <c r="R7849" t="s">
        <v>88</v>
      </c>
      <c r="S7849" t="s">
        <v>63</v>
      </c>
      <c r="T7849">
        <v>83957</v>
      </c>
      <c r="U7849" s="1">
        <v>45529</v>
      </c>
      <c r="V7849" t="s">
        <v>64</v>
      </c>
      <c r="W7849">
        <v>799779</v>
      </c>
      <c r="X7849" t="s">
        <v>31041</v>
      </c>
      <c r="Y7849">
        <v>801</v>
      </c>
      <c r="Z7849">
        <v>1263</v>
      </c>
      <c r="AA7849">
        <v>2</v>
      </c>
      <c r="AB7849">
        <v>1010.4000000000001</v>
      </c>
      <c r="AC7849">
        <f>Table1_1[[#This Row],[Price]]*Table1_1[[#This Row],[Quantity]]</f>
        <v>2526</v>
      </c>
    </row>
    <row r="7850" spans="1:29" x14ac:dyDescent="0.3">
      <c r="A7850" t="s">
        <v>28</v>
      </c>
      <c r="B7850" t="s">
        <v>29</v>
      </c>
      <c r="C7850" t="s">
        <v>148</v>
      </c>
      <c r="D7850" t="s">
        <v>611</v>
      </c>
      <c r="E7850" t="s">
        <v>56</v>
      </c>
      <c r="F7850" t="s">
        <v>99</v>
      </c>
      <c r="G7850">
        <v>98</v>
      </c>
      <c r="H7850">
        <v>406262</v>
      </c>
      <c r="I7850" t="s">
        <v>34</v>
      </c>
      <c r="J7850" s="3">
        <v>44745</v>
      </c>
      <c r="K7850">
        <v>1300</v>
      </c>
      <c r="L7850" t="s">
        <v>26600</v>
      </c>
      <c r="M7850" t="s">
        <v>869</v>
      </c>
      <c r="N7850" t="s">
        <v>31043</v>
      </c>
      <c r="O7850" t="s">
        <v>31044</v>
      </c>
      <c r="P7850" t="s">
        <v>71</v>
      </c>
      <c r="Q7850">
        <v>20</v>
      </c>
      <c r="R7850" t="s">
        <v>88</v>
      </c>
      <c r="S7850" t="s">
        <v>63</v>
      </c>
      <c r="T7850">
        <v>64961</v>
      </c>
      <c r="U7850" s="1">
        <v>45326</v>
      </c>
      <c r="V7850" t="s">
        <v>119</v>
      </c>
      <c r="W7850">
        <v>481946</v>
      </c>
      <c r="X7850" t="s">
        <v>31045</v>
      </c>
      <c r="Y7850">
        <v>372</v>
      </c>
      <c r="Z7850">
        <v>2103</v>
      </c>
      <c r="AA7850">
        <v>2</v>
      </c>
      <c r="AB7850">
        <v>1682.4</v>
      </c>
      <c r="AC7850">
        <f>Table1_1[[#This Row],[Price]]*Table1_1[[#This Row],[Quantity]]</f>
        <v>4206</v>
      </c>
    </row>
    <row r="7851" spans="1:29" x14ac:dyDescent="0.3">
      <c r="A7851" t="s">
        <v>28</v>
      </c>
      <c r="B7851" t="s">
        <v>29</v>
      </c>
      <c r="C7851" t="s">
        <v>91</v>
      </c>
      <c r="D7851" t="s">
        <v>621</v>
      </c>
      <c r="E7851" t="s">
        <v>32</v>
      </c>
      <c r="F7851" t="s">
        <v>106</v>
      </c>
      <c r="G7851">
        <v>47</v>
      </c>
      <c r="H7851">
        <v>416140</v>
      </c>
      <c r="I7851" t="s">
        <v>34</v>
      </c>
      <c r="J7851" s="3">
        <v>44741</v>
      </c>
      <c r="K7851">
        <v>950</v>
      </c>
      <c r="L7851" t="s">
        <v>31046</v>
      </c>
      <c r="M7851" t="s">
        <v>49</v>
      </c>
      <c r="N7851" t="s">
        <v>31047</v>
      </c>
      <c r="O7851" t="s">
        <v>31048</v>
      </c>
      <c r="P7851" t="s">
        <v>87</v>
      </c>
      <c r="Q7851">
        <v>8</v>
      </c>
      <c r="R7851" t="s">
        <v>88</v>
      </c>
      <c r="S7851" t="s">
        <v>41</v>
      </c>
      <c r="T7851">
        <v>30694</v>
      </c>
      <c r="U7851" s="1">
        <v>45368</v>
      </c>
      <c r="V7851" t="s">
        <v>72</v>
      </c>
      <c r="W7851">
        <v>332699</v>
      </c>
      <c r="X7851" t="s">
        <v>31049</v>
      </c>
      <c r="Y7851">
        <v>387</v>
      </c>
      <c r="Z7851">
        <v>1774</v>
      </c>
      <c r="AA7851">
        <v>8</v>
      </c>
      <c r="AB7851">
        <v>5676.8</v>
      </c>
      <c r="AC7851">
        <f>Table1_1[[#This Row],[Price]]*Table1_1[[#This Row],[Quantity]]</f>
        <v>14192</v>
      </c>
    </row>
    <row r="7852" spans="1:29" x14ac:dyDescent="0.3">
      <c r="A7852" t="s">
        <v>28</v>
      </c>
      <c r="B7852" t="s">
        <v>29</v>
      </c>
      <c r="C7852" t="s">
        <v>44</v>
      </c>
      <c r="D7852" t="s">
        <v>134</v>
      </c>
      <c r="E7852" t="s">
        <v>32</v>
      </c>
      <c r="F7852" t="s">
        <v>355</v>
      </c>
      <c r="G7852">
        <v>40</v>
      </c>
      <c r="H7852">
        <v>405868</v>
      </c>
      <c r="I7852" t="s">
        <v>34</v>
      </c>
      <c r="J7852" s="3">
        <v>44200</v>
      </c>
      <c r="K7852">
        <v>800</v>
      </c>
      <c r="L7852" t="s">
        <v>31050</v>
      </c>
      <c r="M7852" t="s">
        <v>334</v>
      </c>
      <c r="N7852" t="s">
        <v>31051</v>
      </c>
      <c r="O7852" t="s">
        <v>31052</v>
      </c>
      <c r="P7852" t="s">
        <v>39</v>
      </c>
      <c r="Q7852">
        <v>9</v>
      </c>
      <c r="R7852" t="s">
        <v>40</v>
      </c>
      <c r="S7852" t="s">
        <v>79</v>
      </c>
      <c r="T7852">
        <v>59058</v>
      </c>
      <c r="U7852" s="1">
        <v>45364</v>
      </c>
      <c r="V7852" t="s">
        <v>72</v>
      </c>
      <c r="W7852">
        <v>121050</v>
      </c>
      <c r="X7852" t="s">
        <v>31053</v>
      </c>
      <c r="Y7852">
        <v>948</v>
      </c>
      <c r="Z7852">
        <v>1219</v>
      </c>
      <c r="AA7852">
        <v>4</v>
      </c>
      <c r="AB7852">
        <v>1950.4</v>
      </c>
      <c r="AC7852">
        <f>Table1_1[[#This Row],[Price]]*Table1_1[[#This Row],[Quantity]]</f>
        <v>4876</v>
      </c>
    </row>
    <row r="7853" spans="1:29" x14ac:dyDescent="0.3">
      <c r="A7853" t="s">
        <v>28</v>
      </c>
      <c r="B7853" t="s">
        <v>29</v>
      </c>
      <c r="C7853" t="s">
        <v>91</v>
      </c>
      <c r="D7853" t="s">
        <v>92</v>
      </c>
      <c r="E7853" t="s">
        <v>32</v>
      </c>
      <c r="F7853" t="s">
        <v>33</v>
      </c>
      <c r="G7853">
        <v>81</v>
      </c>
      <c r="H7853">
        <v>404756</v>
      </c>
      <c r="I7853" t="s">
        <v>58</v>
      </c>
      <c r="J7853" s="3">
        <v>45201</v>
      </c>
      <c r="K7853">
        <v>950</v>
      </c>
      <c r="L7853" t="s">
        <v>31054</v>
      </c>
      <c r="M7853" t="s">
        <v>172</v>
      </c>
      <c r="N7853" t="s">
        <v>31055</v>
      </c>
      <c r="O7853" t="s">
        <v>31056</v>
      </c>
      <c r="P7853" t="s">
        <v>51</v>
      </c>
      <c r="Q7853">
        <v>16</v>
      </c>
      <c r="R7853" t="s">
        <v>88</v>
      </c>
      <c r="S7853" t="s">
        <v>41</v>
      </c>
      <c r="T7853">
        <v>62324</v>
      </c>
      <c r="U7853" s="1">
        <v>45488</v>
      </c>
      <c r="V7853" t="s">
        <v>126</v>
      </c>
      <c r="W7853">
        <v>985580</v>
      </c>
      <c r="X7853" t="s">
        <v>31057</v>
      </c>
      <c r="Y7853">
        <v>409</v>
      </c>
      <c r="Z7853">
        <v>2345</v>
      </c>
      <c r="AA7853">
        <v>5</v>
      </c>
      <c r="AB7853">
        <v>4690</v>
      </c>
      <c r="AC7853">
        <f>Table1_1[[#This Row],[Price]]*Table1_1[[#This Row],[Quantity]]</f>
        <v>11725</v>
      </c>
    </row>
    <row r="7854" spans="1:29" x14ac:dyDescent="0.3">
      <c r="A7854" t="s">
        <v>28</v>
      </c>
      <c r="B7854" t="s">
        <v>29</v>
      </c>
      <c r="C7854" t="s">
        <v>66</v>
      </c>
      <c r="D7854" t="s">
        <v>616</v>
      </c>
      <c r="E7854" t="s">
        <v>56</v>
      </c>
      <c r="F7854" t="s">
        <v>99</v>
      </c>
      <c r="G7854">
        <v>95</v>
      </c>
      <c r="H7854">
        <v>425065</v>
      </c>
      <c r="I7854" t="s">
        <v>58</v>
      </c>
      <c r="J7854" s="3">
        <v>44531</v>
      </c>
      <c r="K7854">
        <v>1200</v>
      </c>
      <c r="L7854" t="s">
        <v>31058</v>
      </c>
      <c r="M7854" t="s">
        <v>843</v>
      </c>
      <c r="N7854" t="s">
        <v>31059</v>
      </c>
      <c r="O7854">
        <v>1278505340</v>
      </c>
      <c r="P7854" t="s">
        <v>39</v>
      </c>
      <c r="Q7854">
        <v>4</v>
      </c>
      <c r="R7854" t="s">
        <v>88</v>
      </c>
      <c r="S7854" t="s">
        <v>118</v>
      </c>
      <c r="T7854">
        <v>19039</v>
      </c>
      <c r="U7854" s="1">
        <v>45626</v>
      </c>
      <c r="V7854" t="s">
        <v>42</v>
      </c>
      <c r="W7854">
        <v>804038</v>
      </c>
      <c r="X7854" t="s">
        <v>31060</v>
      </c>
      <c r="Y7854">
        <v>569</v>
      </c>
      <c r="Z7854">
        <v>1413</v>
      </c>
      <c r="AA7854">
        <v>1</v>
      </c>
      <c r="AB7854">
        <v>565.20000000000005</v>
      </c>
      <c r="AC7854">
        <f>Table1_1[[#This Row],[Price]]*Table1_1[[#This Row],[Quantity]]</f>
        <v>1413</v>
      </c>
    </row>
    <row r="7855" spans="1:29" x14ac:dyDescent="0.3">
      <c r="A7855" t="s">
        <v>28</v>
      </c>
      <c r="B7855" t="s">
        <v>29</v>
      </c>
      <c r="C7855" t="s">
        <v>44</v>
      </c>
      <c r="D7855" t="s">
        <v>92</v>
      </c>
      <c r="E7855" t="s">
        <v>56</v>
      </c>
      <c r="F7855" t="s">
        <v>33</v>
      </c>
      <c r="G7855">
        <v>91</v>
      </c>
      <c r="H7855">
        <v>415657</v>
      </c>
      <c r="I7855" t="s">
        <v>34</v>
      </c>
      <c r="J7855" s="3">
        <v>44112</v>
      </c>
      <c r="K7855">
        <v>1400</v>
      </c>
      <c r="L7855" t="s">
        <v>31061</v>
      </c>
      <c r="M7855" t="s">
        <v>605</v>
      </c>
      <c r="N7855" t="s">
        <v>31062</v>
      </c>
      <c r="O7855" t="s">
        <v>31063</v>
      </c>
      <c r="P7855" t="s">
        <v>51</v>
      </c>
      <c r="Q7855">
        <v>9</v>
      </c>
      <c r="R7855" t="s">
        <v>88</v>
      </c>
      <c r="S7855" t="s">
        <v>118</v>
      </c>
      <c r="T7855">
        <v>34452</v>
      </c>
      <c r="U7855" s="1">
        <v>45387</v>
      </c>
      <c r="V7855" t="s">
        <v>80</v>
      </c>
      <c r="W7855">
        <v>380975</v>
      </c>
      <c r="X7855" t="s">
        <v>3970</v>
      </c>
      <c r="Y7855">
        <v>968</v>
      </c>
      <c r="Z7855">
        <v>1531</v>
      </c>
      <c r="AA7855">
        <v>3</v>
      </c>
      <c r="AB7855">
        <v>1837.2</v>
      </c>
      <c r="AC7855">
        <f>Table1_1[[#This Row],[Price]]*Table1_1[[#This Row],[Quantity]]</f>
        <v>4593</v>
      </c>
    </row>
    <row r="7856" spans="1:29" x14ac:dyDescent="0.3">
      <c r="A7856" t="s">
        <v>28</v>
      </c>
      <c r="B7856" t="s">
        <v>29</v>
      </c>
      <c r="C7856" t="s">
        <v>193</v>
      </c>
      <c r="D7856" t="s">
        <v>261</v>
      </c>
      <c r="E7856" t="s">
        <v>56</v>
      </c>
      <c r="F7856" t="s">
        <v>150</v>
      </c>
      <c r="G7856">
        <v>33</v>
      </c>
      <c r="H7856">
        <v>428166</v>
      </c>
      <c r="I7856" t="s">
        <v>58</v>
      </c>
      <c r="J7856" s="3">
        <v>45098</v>
      </c>
      <c r="K7856">
        <v>1400</v>
      </c>
      <c r="L7856" t="s">
        <v>31064</v>
      </c>
      <c r="M7856" t="s">
        <v>1058</v>
      </c>
      <c r="N7856" t="s">
        <v>31065</v>
      </c>
      <c r="O7856" t="s">
        <v>31066</v>
      </c>
      <c r="P7856" t="s">
        <v>39</v>
      </c>
      <c r="Q7856">
        <v>17</v>
      </c>
      <c r="R7856" t="s">
        <v>40</v>
      </c>
      <c r="S7856" t="s">
        <v>63</v>
      </c>
      <c r="T7856">
        <v>12018</v>
      </c>
      <c r="U7856" s="1">
        <v>45547</v>
      </c>
      <c r="V7856" t="s">
        <v>180</v>
      </c>
      <c r="W7856">
        <v>448967</v>
      </c>
      <c r="X7856" t="s">
        <v>31067</v>
      </c>
      <c r="Y7856">
        <v>972</v>
      </c>
      <c r="Z7856">
        <v>1365</v>
      </c>
      <c r="AA7856">
        <v>1</v>
      </c>
      <c r="AB7856">
        <v>546</v>
      </c>
      <c r="AC7856">
        <f>Table1_1[[#This Row],[Price]]*Table1_1[[#This Row],[Quantity]]</f>
        <v>1365</v>
      </c>
    </row>
    <row r="7857" spans="1:29" x14ac:dyDescent="0.3">
      <c r="A7857" t="s">
        <v>28</v>
      </c>
      <c r="B7857" t="s">
        <v>29</v>
      </c>
      <c r="C7857" t="s">
        <v>30</v>
      </c>
      <c r="D7857" t="s">
        <v>546</v>
      </c>
      <c r="E7857" t="s">
        <v>46</v>
      </c>
      <c r="F7857" t="s">
        <v>355</v>
      </c>
      <c r="G7857">
        <v>57</v>
      </c>
      <c r="H7857">
        <v>438985</v>
      </c>
      <c r="I7857" t="s">
        <v>34</v>
      </c>
      <c r="J7857" s="3">
        <v>44460</v>
      </c>
      <c r="K7857">
        <v>800</v>
      </c>
      <c r="L7857" t="s">
        <v>31068</v>
      </c>
      <c r="M7857" t="s">
        <v>654</v>
      </c>
      <c r="N7857" t="s">
        <v>31069</v>
      </c>
      <c r="O7857" t="s">
        <v>31070</v>
      </c>
      <c r="P7857" t="s">
        <v>87</v>
      </c>
      <c r="Q7857">
        <v>14</v>
      </c>
      <c r="R7857" t="s">
        <v>88</v>
      </c>
      <c r="S7857" t="s">
        <v>41</v>
      </c>
      <c r="T7857">
        <v>56333</v>
      </c>
      <c r="U7857" s="1">
        <v>45384</v>
      </c>
      <c r="V7857" t="s">
        <v>80</v>
      </c>
      <c r="W7857">
        <v>766225</v>
      </c>
      <c r="X7857" t="s">
        <v>31071</v>
      </c>
      <c r="Y7857">
        <v>610</v>
      </c>
      <c r="Z7857">
        <v>2592</v>
      </c>
      <c r="AA7857">
        <v>2</v>
      </c>
      <c r="AB7857">
        <v>2073.6</v>
      </c>
      <c r="AC7857">
        <f>Table1_1[[#This Row],[Price]]*Table1_1[[#This Row],[Quantity]]</f>
        <v>5184</v>
      </c>
    </row>
    <row r="7858" spans="1:29" x14ac:dyDescent="0.3">
      <c r="A7858" t="s">
        <v>28</v>
      </c>
      <c r="B7858" t="s">
        <v>29</v>
      </c>
      <c r="C7858" t="s">
        <v>54</v>
      </c>
      <c r="D7858" t="s">
        <v>349</v>
      </c>
      <c r="E7858" t="s">
        <v>56</v>
      </c>
      <c r="F7858" t="s">
        <v>150</v>
      </c>
      <c r="G7858">
        <v>28</v>
      </c>
      <c r="H7858">
        <v>409030</v>
      </c>
      <c r="I7858" t="s">
        <v>34</v>
      </c>
      <c r="J7858" s="3">
        <v>45078</v>
      </c>
      <c r="K7858">
        <v>800</v>
      </c>
      <c r="L7858" t="s">
        <v>31072</v>
      </c>
      <c r="M7858" t="s">
        <v>552</v>
      </c>
      <c r="N7858" t="s">
        <v>31073</v>
      </c>
      <c r="O7858" t="s">
        <v>31074</v>
      </c>
      <c r="P7858" t="s">
        <v>87</v>
      </c>
      <c r="Q7858">
        <v>13</v>
      </c>
      <c r="R7858" t="s">
        <v>88</v>
      </c>
      <c r="S7858" t="s">
        <v>63</v>
      </c>
      <c r="T7858">
        <v>72652</v>
      </c>
      <c r="U7858" s="1">
        <v>45541</v>
      </c>
      <c r="V7858" t="s">
        <v>180</v>
      </c>
      <c r="W7858">
        <v>696647</v>
      </c>
      <c r="X7858" t="s">
        <v>24774</v>
      </c>
      <c r="Y7858">
        <v>981</v>
      </c>
      <c r="Z7858">
        <v>2273</v>
      </c>
      <c r="AA7858">
        <v>3</v>
      </c>
      <c r="AB7858">
        <v>2727.6000000000004</v>
      </c>
      <c r="AC7858">
        <f>Table1_1[[#This Row],[Price]]*Table1_1[[#This Row],[Quantity]]</f>
        <v>6819</v>
      </c>
    </row>
    <row r="7859" spans="1:29" x14ac:dyDescent="0.3">
      <c r="A7859" t="s">
        <v>28</v>
      </c>
      <c r="B7859" t="s">
        <v>29</v>
      </c>
      <c r="C7859" t="s">
        <v>91</v>
      </c>
      <c r="D7859" t="s">
        <v>616</v>
      </c>
      <c r="E7859" t="s">
        <v>32</v>
      </c>
      <c r="F7859" t="s">
        <v>355</v>
      </c>
      <c r="G7859">
        <v>10</v>
      </c>
      <c r="H7859">
        <v>400620</v>
      </c>
      <c r="I7859" t="s">
        <v>58</v>
      </c>
      <c r="J7859" s="3">
        <v>44521</v>
      </c>
      <c r="K7859">
        <v>800</v>
      </c>
      <c r="L7859" t="s">
        <v>31075</v>
      </c>
      <c r="M7859" t="s">
        <v>216</v>
      </c>
      <c r="N7859" t="s">
        <v>31076</v>
      </c>
      <c r="O7859" t="s">
        <v>31077</v>
      </c>
      <c r="P7859" t="s">
        <v>87</v>
      </c>
      <c r="Q7859">
        <v>3</v>
      </c>
      <c r="R7859" t="s">
        <v>88</v>
      </c>
      <c r="S7859" t="s">
        <v>41</v>
      </c>
      <c r="T7859">
        <v>84331</v>
      </c>
      <c r="U7859" s="1">
        <v>45300</v>
      </c>
      <c r="V7859" t="s">
        <v>111</v>
      </c>
      <c r="W7859">
        <v>460715</v>
      </c>
      <c r="X7859" t="s">
        <v>4934</v>
      </c>
      <c r="Y7859">
        <v>924</v>
      </c>
      <c r="Z7859">
        <v>975</v>
      </c>
      <c r="AA7859">
        <v>3</v>
      </c>
      <c r="AB7859">
        <v>1170</v>
      </c>
      <c r="AC7859">
        <f>Table1_1[[#This Row],[Price]]*Table1_1[[#This Row],[Quantity]]</f>
        <v>2925</v>
      </c>
    </row>
    <row r="7860" spans="1:29" x14ac:dyDescent="0.3">
      <c r="A7860" t="s">
        <v>28</v>
      </c>
      <c r="B7860" t="s">
        <v>29</v>
      </c>
      <c r="C7860" t="s">
        <v>54</v>
      </c>
      <c r="D7860" t="s">
        <v>74</v>
      </c>
      <c r="E7860" t="s">
        <v>32</v>
      </c>
      <c r="F7860" t="s">
        <v>47</v>
      </c>
      <c r="G7860">
        <v>51</v>
      </c>
      <c r="H7860">
        <v>401244</v>
      </c>
      <c r="I7860" t="s">
        <v>34</v>
      </c>
      <c r="J7860" s="3">
        <v>45397</v>
      </c>
      <c r="K7860">
        <v>950</v>
      </c>
      <c r="L7860" t="s">
        <v>31078</v>
      </c>
      <c r="M7860" t="s">
        <v>334</v>
      </c>
      <c r="N7860" t="s">
        <v>31079</v>
      </c>
      <c r="O7860" t="s">
        <v>31080</v>
      </c>
      <c r="P7860" t="s">
        <v>87</v>
      </c>
      <c r="Q7860">
        <v>4</v>
      </c>
      <c r="R7860" t="s">
        <v>40</v>
      </c>
      <c r="S7860" t="s">
        <v>118</v>
      </c>
      <c r="T7860">
        <v>81460</v>
      </c>
      <c r="U7860" s="1">
        <v>45608</v>
      </c>
      <c r="V7860" t="s">
        <v>42</v>
      </c>
      <c r="W7860">
        <v>388713</v>
      </c>
      <c r="X7860" t="s">
        <v>31081</v>
      </c>
      <c r="Y7860">
        <v>965</v>
      </c>
      <c r="Z7860">
        <v>1193</v>
      </c>
      <c r="AA7860">
        <v>1</v>
      </c>
      <c r="AB7860">
        <v>477.20000000000005</v>
      </c>
      <c r="AC7860">
        <f>Table1_1[[#This Row],[Price]]*Table1_1[[#This Row],[Quantity]]</f>
        <v>1193</v>
      </c>
    </row>
    <row r="7861" spans="1:29" x14ac:dyDescent="0.3">
      <c r="A7861" t="s">
        <v>28</v>
      </c>
      <c r="B7861" t="s">
        <v>29</v>
      </c>
      <c r="C7861" t="s">
        <v>44</v>
      </c>
      <c r="D7861" t="s">
        <v>364</v>
      </c>
      <c r="E7861" t="s">
        <v>56</v>
      </c>
      <c r="F7861" t="s">
        <v>106</v>
      </c>
      <c r="G7861">
        <v>12</v>
      </c>
      <c r="H7861">
        <v>426844</v>
      </c>
      <c r="I7861" t="s">
        <v>58</v>
      </c>
      <c r="J7861" s="3">
        <v>45492</v>
      </c>
      <c r="K7861">
        <v>1300</v>
      </c>
      <c r="L7861" t="s">
        <v>11445</v>
      </c>
      <c r="M7861" t="s">
        <v>2124</v>
      </c>
      <c r="N7861" t="s">
        <v>31083</v>
      </c>
      <c r="O7861" t="s">
        <v>31084</v>
      </c>
      <c r="P7861" t="s">
        <v>39</v>
      </c>
      <c r="Q7861">
        <v>8</v>
      </c>
      <c r="R7861" t="s">
        <v>88</v>
      </c>
      <c r="S7861" t="s">
        <v>79</v>
      </c>
      <c r="T7861">
        <v>55288</v>
      </c>
      <c r="U7861" s="1">
        <v>45420</v>
      </c>
      <c r="V7861" t="s">
        <v>140</v>
      </c>
      <c r="W7861">
        <v>982232</v>
      </c>
      <c r="X7861" t="s">
        <v>31085</v>
      </c>
      <c r="Y7861">
        <v>435</v>
      </c>
      <c r="Z7861">
        <v>2755</v>
      </c>
      <c r="AA7861">
        <v>2</v>
      </c>
      <c r="AB7861">
        <v>2204</v>
      </c>
      <c r="AC7861">
        <f>Table1_1[[#This Row],[Price]]*Table1_1[[#This Row],[Quantity]]</f>
        <v>5510</v>
      </c>
    </row>
    <row r="7862" spans="1:29" x14ac:dyDescent="0.3">
      <c r="A7862" t="s">
        <v>28</v>
      </c>
      <c r="B7862" t="s">
        <v>29</v>
      </c>
      <c r="C7862" t="s">
        <v>148</v>
      </c>
      <c r="D7862" t="s">
        <v>442</v>
      </c>
      <c r="E7862" t="s">
        <v>32</v>
      </c>
      <c r="F7862" t="s">
        <v>33</v>
      </c>
      <c r="G7862">
        <v>86</v>
      </c>
      <c r="H7862">
        <v>416607</v>
      </c>
      <c r="I7862" t="s">
        <v>34</v>
      </c>
      <c r="J7862" s="3">
        <v>44386</v>
      </c>
      <c r="K7862">
        <v>1200</v>
      </c>
      <c r="L7862" t="s">
        <v>31086</v>
      </c>
      <c r="M7862" t="s">
        <v>552</v>
      </c>
      <c r="N7862" t="s">
        <v>31087</v>
      </c>
      <c r="O7862" t="s">
        <v>31088</v>
      </c>
      <c r="P7862" t="s">
        <v>51</v>
      </c>
      <c r="Q7862">
        <v>13</v>
      </c>
      <c r="R7862" t="s">
        <v>88</v>
      </c>
      <c r="S7862" t="s">
        <v>63</v>
      </c>
      <c r="T7862">
        <v>54042</v>
      </c>
      <c r="U7862" s="1">
        <v>45412</v>
      </c>
      <c r="V7862" t="s">
        <v>80</v>
      </c>
      <c r="W7862">
        <v>163954</v>
      </c>
      <c r="X7862" t="s">
        <v>31089</v>
      </c>
      <c r="Y7862">
        <v>984</v>
      </c>
      <c r="Z7862">
        <v>2859</v>
      </c>
      <c r="AA7862">
        <v>3</v>
      </c>
      <c r="AB7862">
        <v>3430.8</v>
      </c>
      <c r="AC7862">
        <f>Table1_1[[#This Row],[Price]]*Table1_1[[#This Row],[Quantity]]</f>
        <v>8577</v>
      </c>
    </row>
    <row r="7863" spans="1:29" x14ac:dyDescent="0.3">
      <c r="A7863" t="s">
        <v>28</v>
      </c>
      <c r="B7863" t="s">
        <v>29</v>
      </c>
      <c r="C7863" t="s">
        <v>91</v>
      </c>
      <c r="D7863" t="s">
        <v>317</v>
      </c>
      <c r="E7863" t="s">
        <v>46</v>
      </c>
      <c r="F7863" t="s">
        <v>175</v>
      </c>
      <c r="G7863">
        <v>19</v>
      </c>
      <c r="H7863">
        <v>438167</v>
      </c>
      <c r="I7863" t="s">
        <v>34</v>
      </c>
      <c r="J7863" s="3">
        <v>44467</v>
      </c>
      <c r="K7863">
        <v>1200</v>
      </c>
      <c r="L7863" t="s">
        <v>31090</v>
      </c>
      <c r="M7863" t="s">
        <v>144</v>
      </c>
      <c r="N7863" t="s">
        <v>31091</v>
      </c>
      <c r="O7863">
        <v>2210866428</v>
      </c>
      <c r="P7863" t="s">
        <v>87</v>
      </c>
      <c r="Q7863">
        <v>3</v>
      </c>
      <c r="R7863" t="s">
        <v>40</v>
      </c>
      <c r="S7863" t="s">
        <v>63</v>
      </c>
      <c r="T7863">
        <v>56876</v>
      </c>
      <c r="U7863" s="1">
        <v>45466</v>
      </c>
      <c r="V7863" t="s">
        <v>52</v>
      </c>
      <c r="W7863">
        <v>789440</v>
      </c>
      <c r="X7863" t="s">
        <v>13892</v>
      </c>
      <c r="Y7863">
        <v>391</v>
      </c>
      <c r="Z7863">
        <v>2012</v>
      </c>
      <c r="AA7863">
        <v>8</v>
      </c>
      <c r="AB7863">
        <v>6438.4000000000015</v>
      </c>
      <c r="AC7863">
        <f>Table1_1[[#This Row],[Price]]*Table1_1[[#This Row],[Quantity]]</f>
        <v>16096</v>
      </c>
    </row>
    <row r="7864" spans="1:29" x14ac:dyDescent="0.3">
      <c r="A7864" t="s">
        <v>28</v>
      </c>
      <c r="B7864" t="s">
        <v>29</v>
      </c>
      <c r="C7864" t="s">
        <v>193</v>
      </c>
      <c r="D7864" t="s">
        <v>134</v>
      </c>
      <c r="E7864" t="s">
        <v>32</v>
      </c>
      <c r="F7864" t="s">
        <v>355</v>
      </c>
      <c r="G7864">
        <v>1</v>
      </c>
      <c r="H7864">
        <v>417878</v>
      </c>
      <c r="I7864" t="s">
        <v>34</v>
      </c>
      <c r="J7864" s="3">
        <v>44485</v>
      </c>
      <c r="K7864">
        <v>950</v>
      </c>
      <c r="L7864" t="s">
        <v>23790</v>
      </c>
      <c r="M7864" t="s">
        <v>287</v>
      </c>
      <c r="N7864" t="s">
        <v>31093</v>
      </c>
      <c r="O7864">
        <v>2737564009</v>
      </c>
      <c r="P7864" t="s">
        <v>71</v>
      </c>
      <c r="Q7864">
        <v>19</v>
      </c>
      <c r="R7864" t="s">
        <v>88</v>
      </c>
      <c r="S7864" t="s">
        <v>118</v>
      </c>
      <c r="T7864">
        <v>22949</v>
      </c>
      <c r="U7864" s="1">
        <v>45485</v>
      </c>
      <c r="V7864" t="s">
        <v>126</v>
      </c>
      <c r="W7864">
        <v>167664</v>
      </c>
      <c r="X7864" t="s">
        <v>31094</v>
      </c>
      <c r="Y7864">
        <v>584</v>
      </c>
      <c r="Z7864">
        <v>1497</v>
      </c>
      <c r="AA7864">
        <v>8</v>
      </c>
      <c r="AB7864">
        <v>4790.4000000000015</v>
      </c>
      <c r="AC7864">
        <f>Table1_1[[#This Row],[Price]]*Table1_1[[#This Row],[Quantity]]</f>
        <v>11976</v>
      </c>
    </row>
    <row r="7865" spans="1:29" x14ac:dyDescent="0.3">
      <c r="A7865" t="s">
        <v>28</v>
      </c>
      <c r="B7865" t="s">
        <v>29</v>
      </c>
      <c r="C7865" t="s">
        <v>66</v>
      </c>
      <c r="D7865" t="s">
        <v>467</v>
      </c>
      <c r="E7865" t="s">
        <v>46</v>
      </c>
      <c r="F7865" t="s">
        <v>83</v>
      </c>
      <c r="G7865">
        <v>10</v>
      </c>
      <c r="H7865">
        <v>408254</v>
      </c>
      <c r="I7865" t="s">
        <v>34</v>
      </c>
      <c r="J7865" s="3">
        <v>45620</v>
      </c>
      <c r="K7865">
        <v>1200</v>
      </c>
      <c r="L7865" t="s">
        <v>30844</v>
      </c>
      <c r="M7865" t="s">
        <v>478</v>
      </c>
      <c r="N7865" t="s">
        <v>31095</v>
      </c>
      <c r="O7865" t="s">
        <v>31096</v>
      </c>
      <c r="P7865" t="s">
        <v>39</v>
      </c>
      <c r="Q7865">
        <v>9</v>
      </c>
      <c r="R7865" t="s">
        <v>40</v>
      </c>
      <c r="S7865" t="s">
        <v>63</v>
      </c>
      <c r="T7865">
        <v>93465</v>
      </c>
      <c r="U7865" s="1">
        <v>45354</v>
      </c>
      <c r="V7865" t="s">
        <v>72</v>
      </c>
      <c r="W7865">
        <v>562510</v>
      </c>
      <c r="X7865" t="s">
        <v>31097</v>
      </c>
      <c r="Y7865">
        <v>890</v>
      </c>
      <c r="Z7865">
        <v>2691</v>
      </c>
      <c r="AA7865">
        <v>7</v>
      </c>
      <c r="AB7865">
        <v>7534.8</v>
      </c>
      <c r="AC7865">
        <f>Table1_1[[#This Row],[Price]]*Table1_1[[#This Row],[Quantity]]</f>
        <v>18837</v>
      </c>
    </row>
    <row r="7866" spans="1:29" x14ac:dyDescent="0.3">
      <c r="A7866" t="s">
        <v>28</v>
      </c>
      <c r="B7866" t="s">
        <v>29</v>
      </c>
      <c r="C7866" t="s">
        <v>30</v>
      </c>
      <c r="D7866" t="s">
        <v>220</v>
      </c>
      <c r="E7866" t="s">
        <v>56</v>
      </c>
      <c r="F7866" t="s">
        <v>113</v>
      </c>
      <c r="G7866">
        <v>3</v>
      </c>
      <c r="H7866">
        <v>423693</v>
      </c>
      <c r="I7866" t="s">
        <v>34</v>
      </c>
      <c r="J7866" s="3">
        <v>45038</v>
      </c>
      <c r="K7866">
        <v>1300</v>
      </c>
      <c r="L7866" t="s">
        <v>31098</v>
      </c>
      <c r="M7866" t="s">
        <v>239</v>
      </c>
      <c r="N7866" t="s">
        <v>31099</v>
      </c>
      <c r="O7866" t="s">
        <v>31100</v>
      </c>
      <c r="P7866" t="s">
        <v>87</v>
      </c>
      <c r="Q7866">
        <v>13</v>
      </c>
      <c r="R7866" t="s">
        <v>40</v>
      </c>
      <c r="S7866" t="s">
        <v>41</v>
      </c>
      <c r="T7866">
        <v>99267</v>
      </c>
      <c r="U7866" s="1">
        <v>45600</v>
      </c>
      <c r="V7866" t="s">
        <v>42</v>
      </c>
      <c r="W7866">
        <v>604393</v>
      </c>
      <c r="X7866" t="s">
        <v>31101</v>
      </c>
      <c r="Y7866">
        <v>310</v>
      </c>
      <c r="Z7866">
        <v>1333</v>
      </c>
      <c r="AA7866">
        <v>5</v>
      </c>
      <c r="AB7866">
        <v>2666</v>
      </c>
      <c r="AC7866">
        <f>Table1_1[[#This Row],[Price]]*Table1_1[[#This Row],[Quantity]]</f>
        <v>6665</v>
      </c>
    </row>
    <row r="7867" spans="1:29" x14ac:dyDescent="0.3">
      <c r="A7867" t="s">
        <v>28</v>
      </c>
      <c r="B7867" t="s">
        <v>29</v>
      </c>
      <c r="C7867" t="s">
        <v>54</v>
      </c>
      <c r="D7867" t="s">
        <v>317</v>
      </c>
      <c r="E7867" t="s">
        <v>32</v>
      </c>
      <c r="F7867" t="s">
        <v>83</v>
      </c>
      <c r="G7867">
        <v>76</v>
      </c>
      <c r="H7867">
        <v>416022</v>
      </c>
      <c r="I7867" t="s">
        <v>58</v>
      </c>
      <c r="J7867" s="3">
        <v>43897</v>
      </c>
      <c r="K7867">
        <v>1200</v>
      </c>
      <c r="L7867" t="s">
        <v>31102</v>
      </c>
      <c r="M7867" t="s">
        <v>159</v>
      </c>
      <c r="N7867" t="s">
        <v>31103</v>
      </c>
      <c r="O7867" t="s">
        <v>31104</v>
      </c>
      <c r="P7867" t="s">
        <v>71</v>
      </c>
      <c r="Q7867">
        <v>16</v>
      </c>
      <c r="R7867" t="s">
        <v>40</v>
      </c>
      <c r="S7867" t="s">
        <v>118</v>
      </c>
      <c r="T7867">
        <v>44984</v>
      </c>
      <c r="U7867" s="1">
        <v>45617</v>
      </c>
      <c r="V7867" t="s">
        <v>42</v>
      </c>
      <c r="W7867">
        <v>438978</v>
      </c>
      <c r="X7867" t="s">
        <v>31105</v>
      </c>
      <c r="Y7867">
        <v>884</v>
      </c>
      <c r="Z7867">
        <v>1108</v>
      </c>
      <c r="AA7867">
        <v>5</v>
      </c>
      <c r="AB7867">
        <v>2216</v>
      </c>
      <c r="AC7867">
        <f>Table1_1[[#This Row],[Price]]*Table1_1[[#This Row],[Quantity]]</f>
        <v>5540</v>
      </c>
    </row>
    <row r="7868" spans="1:29" x14ac:dyDescent="0.3">
      <c r="A7868" t="s">
        <v>28</v>
      </c>
      <c r="B7868" t="s">
        <v>29</v>
      </c>
      <c r="C7868" t="s">
        <v>30</v>
      </c>
      <c r="D7868" t="s">
        <v>442</v>
      </c>
      <c r="E7868" t="s">
        <v>56</v>
      </c>
      <c r="F7868" t="s">
        <v>135</v>
      </c>
      <c r="G7868">
        <v>3</v>
      </c>
      <c r="H7868">
        <v>403037</v>
      </c>
      <c r="I7868" t="s">
        <v>34</v>
      </c>
      <c r="J7868" s="3">
        <v>44914</v>
      </c>
      <c r="K7868">
        <v>1400</v>
      </c>
      <c r="L7868" t="s">
        <v>31106</v>
      </c>
      <c r="M7868" t="s">
        <v>345</v>
      </c>
      <c r="N7868" t="s">
        <v>31107</v>
      </c>
      <c r="O7868" t="s">
        <v>31108</v>
      </c>
      <c r="P7868" t="s">
        <v>87</v>
      </c>
      <c r="Q7868">
        <v>13</v>
      </c>
      <c r="R7868" t="s">
        <v>88</v>
      </c>
      <c r="S7868" t="s">
        <v>41</v>
      </c>
      <c r="T7868">
        <v>36778</v>
      </c>
      <c r="U7868" s="1">
        <v>45535</v>
      </c>
      <c r="V7868" t="s">
        <v>64</v>
      </c>
      <c r="W7868">
        <v>293157</v>
      </c>
      <c r="X7868" t="s">
        <v>31109</v>
      </c>
      <c r="Y7868">
        <v>408</v>
      </c>
      <c r="Z7868">
        <v>600</v>
      </c>
      <c r="AA7868">
        <v>5</v>
      </c>
      <c r="AB7868">
        <v>1200</v>
      </c>
      <c r="AC7868">
        <f>Table1_1[[#This Row],[Price]]*Table1_1[[#This Row],[Quantity]]</f>
        <v>3000</v>
      </c>
    </row>
    <row r="7869" spans="1:29" x14ac:dyDescent="0.3">
      <c r="A7869" t="s">
        <v>28</v>
      </c>
      <c r="B7869" t="s">
        <v>29</v>
      </c>
      <c r="C7869" t="s">
        <v>91</v>
      </c>
      <c r="D7869" t="s">
        <v>560</v>
      </c>
      <c r="E7869" t="s">
        <v>46</v>
      </c>
      <c r="F7869" t="s">
        <v>99</v>
      </c>
      <c r="G7869">
        <v>18</v>
      </c>
      <c r="H7869">
        <v>403010</v>
      </c>
      <c r="I7869" t="s">
        <v>58</v>
      </c>
      <c r="J7869" s="3">
        <v>45299</v>
      </c>
      <c r="K7869">
        <v>1300</v>
      </c>
      <c r="L7869" t="s">
        <v>10420</v>
      </c>
      <c r="M7869" t="s">
        <v>144</v>
      </c>
      <c r="N7869" t="s">
        <v>31110</v>
      </c>
      <c r="O7869">
        <v>-1370</v>
      </c>
      <c r="P7869" t="s">
        <v>87</v>
      </c>
      <c r="Q7869">
        <v>20</v>
      </c>
      <c r="R7869" t="s">
        <v>88</v>
      </c>
      <c r="S7869" t="s">
        <v>63</v>
      </c>
      <c r="T7869">
        <v>25018</v>
      </c>
      <c r="U7869" s="1">
        <v>45539</v>
      </c>
      <c r="V7869" t="s">
        <v>180</v>
      </c>
      <c r="W7869">
        <v>503756</v>
      </c>
      <c r="X7869" t="s">
        <v>31111</v>
      </c>
      <c r="Y7869">
        <v>421</v>
      </c>
      <c r="Z7869">
        <v>640</v>
      </c>
      <c r="AA7869">
        <v>3</v>
      </c>
      <c r="AB7869">
        <v>768</v>
      </c>
      <c r="AC7869">
        <f>Table1_1[[#This Row],[Price]]*Table1_1[[#This Row],[Quantity]]</f>
        <v>1920</v>
      </c>
    </row>
    <row r="7870" spans="1:29" x14ac:dyDescent="0.3">
      <c r="A7870" t="s">
        <v>28</v>
      </c>
      <c r="B7870" t="s">
        <v>29</v>
      </c>
      <c r="C7870" t="s">
        <v>66</v>
      </c>
      <c r="D7870" t="s">
        <v>524</v>
      </c>
      <c r="E7870" t="s">
        <v>56</v>
      </c>
      <c r="F7870" t="s">
        <v>47</v>
      </c>
      <c r="G7870">
        <v>58</v>
      </c>
      <c r="H7870">
        <v>437646</v>
      </c>
      <c r="I7870" t="s">
        <v>34</v>
      </c>
      <c r="J7870" s="3">
        <v>44207</v>
      </c>
      <c r="K7870">
        <v>1400</v>
      </c>
      <c r="L7870" t="s">
        <v>31112</v>
      </c>
      <c r="M7870" t="s">
        <v>818</v>
      </c>
      <c r="N7870" t="s">
        <v>31113</v>
      </c>
      <c r="O7870" t="s">
        <v>31114</v>
      </c>
      <c r="P7870" t="s">
        <v>39</v>
      </c>
      <c r="Q7870">
        <v>19</v>
      </c>
      <c r="R7870" t="s">
        <v>40</v>
      </c>
      <c r="S7870" t="s">
        <v>79</v>
      </c>
      <c r="T7870">
        <v>89263</v>
      </c>
      <c r="U7870" s="1">
        <v>45477</v>
      </c>
      <c r="V7870" t="s">
        <v>126</v>
      </c>
      <c r="W7870">
        <v>778947</v>
      </c>
      <c r="X7870" t="s">
        <v>31115</v>
      </c>
      <c r="Y7870">
        <v>585</v>
      </c>
      <c r="Z7870">
        <v>2175</v>
      </c>
      <c r="AA7870">
        <v>3</v>
      </c>
      <c r="AB7870">
        <v>2610</v>
      </c>
      <c r="AC7870">
        <f>Table1_1[[#This Row],[Price]]*Table1_1[[#This Row],[Quantity]]</f>
        <v>6525</v>
      </c>
    </row>
    <row r="7871" spans="1:29" x14ac:dyDescent="0.3">
      <c r="A7871" t="s">
        <v>28</v>
      </c>
      <c r="B7871" t="s">
        <v>29</v>
      </c>
      <c r="C7871" t="s">
        <v>193</v>
      </c>
      <c r="D7871" t="s">
        <v>82</v>
      </c>
      <c r="E7871" t="s">
        <v>32</v>
      </c>
      <c r="F7871" t="s">
        <v>106</v>
      </c>
      <c r="G7871">
        <v>86</v>
      </c>
      <c r="H7871">
        <v>428683</v>
      </c>
      <c r="I7871" t="s">
        <v>58</v>
      </c>
      <c r="J7871" s="3">
        <v>44430</v>
      </c>
      <c r="K7871">
        <v>950</v>
      </c>
      <c r="L7871" t="s">
        <v>31116</v>
      </c>
      <c r="M7871" t="s">
        <v>250</v>
      </c>
      <c r="N7871" t="s">
        <v>31117</v>
      </c>
      <c r="O7871" t="s">
        <v>31118</v>
      </c>
      <c r="P7871" t="s">
        <v>39</v>
      </c>
      <c r="Q7871">
        <v>12</v>
      </c>
      <c r="R7871" t="s">
        <v>40</v>
      </c>
      <c r="S7871" t="s">
        <v>79</v>
      </c>
      <c r="T7871">
        <v>67694</v>
      </c>
      <c r="U7871" s="1">
        <v>45307</v>
      </c>
      <c r="V7871" t="s">
        <v>111</v>
      </c>
      <c r="W7871">
        <v>353595</v>
      </c>
      <c r="X7871" t="s">
        <v>31119</v>
      </c>
      <c r="Y7871">
        <v>870</v>
      </c>
      <c r="Z7871">
        <v>708</v>
      </c>
      <c r="AA7871">
        <v>4</v>
      </c>
      <c r="AB7871">
        <v>1132.8</v>
      </c>
      <c r="AC7871">
        <f>Table1_1[[#This Row],[Price]]*Table1_1[[#This Row],[Quantity]]</f>
        <v>2832</v>
      </c>
    </row>
    <row r="7872" spans="1:29" x14ac:dyDescent="0.3">
      <c r="A7872" t="s">
        <v>28</v>
      </c>
      <c r="B7872" t="s">
        <v>29</v>
      </c>
      <c r="C7872" t="s">
        <v>30</v>
      </c>
      <c r="D7872" t="s">
        <v>187</v>
      </c>
      <c r="E7872" t="s">
        <v>32</v>
      </c>
      <c r="F7872" t="s">
        <v>106</v>
      </c>
      <c r="G7872">
        <v>44</v>
      </c>
      <c r="H7872">
        <v>421022</v>
      </c>
      <c r="I7872" t="s">
        <v>58</v>
      </c>
      <c r="J7872" s="3">
        <v>44497</v>
      </c>
      <c r="K7872">
        <v>1200</v>
      </c>
      <c r="L7872" t="s">
        <v>31120</v>
      </c>
      <c r="M7872" t="s">
        <v>195</v>
      </c>
      <c r="N7872" t="s">
        <v>31121</v>
      </c>
      <c r="O7872" t="s">
        <v>31122</v>
      </c>
      <c r="P7872" t="s">
        <v>51</v>
      </c>
      <c r="Q7872">
        <v>8</v>
      </c>
      <c r="R7872" t="s">
        <v>88</v>
      </c>
      <c r="S7872" t="s">
        <v>41</v>
      </c>
      <c r="T7872">
        <v>56225</v>
      </c>
      <c r="U7872" s="1">
        <v>45624</v>
      </c>
      <c r="V7872" t="s">
        <v>42</v>
      </c>
      <c r="W7872">
        <v>252838</v>
      </c>
      <c r="X7872" t="s">
        <v>31123</v>
      </c>
      <c r="Y7872">
        <v>961</v>
      </c>
      <c r="Z7872">
        <v>1697</v>
      </c>
      <c r="AA7872">
        <v>6</v>
      </c>
      <c r="AB7872">
        <v>4072.8</v>
      </c>
      <c r="AC7872">
        <f>Table1_1[[#This Row],[Price]]*Table1_1[[#This Row],[Quantity]]</f>
        <v>10182</v>
      </c>
    </row>
    <row r="7873" spans="1:29" x14ac:dyDescent="0.3">
      <c r="A7873" t="s">
        <v>28</v>
      </c>
      <c r="B7873" t="s">
        <v>29</v>
      </c>
      <c r="C7873" t="s">
        <v>54</v>
      </c>
      <c r="D7873" t="s">
        <v>291</v>
      </c>
      <c r="E7873" t="s">
        <v>46</v>
      </c>
      <c r="F7873" t="s">
        <v>113</v>
      </c>
      <c r="G7873">
        <v>89</v>
      </c>
      <c r="H7873">
        <v>425781</v>
      </c>
      <c r="I7873" t="s">
        <v>58</v>
      </c>
      <c r="J7873" s="3">
        <v>43922</v>
      </c>
      <c r="K7873">
        <v>1300</v>
      </c>
      <c r="L7873" t="s">
        <v>31124</v>
      </c>
      <c r="M7873" t="s">
        <v>159</v>
      </c>
      <c r="N7873" t="s">
        <v>31125</v>
      </c>
      <c r="O7873" t="s">
        <v>31126</v>
      </c>
      <c r="P7873" t="s">
        <v>71</v>
      </c>
      <c r="Q7873">
        <v>16</v>
      </c>
      <c r="R7873" t="s">
        <v>88</v>
      </c>
      <c r="S7873" t="s">
        <v>118</v>
      </c>
      <c r="T7873">
        <v>96316</v>
      </c>
      <c r="U7873" s="1">
        <v>45332</v>
      </c>
      <c r="V7873" t="s">
        <v>119</v>
      </c>
      <c r="W7873">
        <v>547655</v>
      </c>
      <c r="X7873" t="s">
        <v>31127</v>
      </c>
      <c r="Y7873">
        <v>632</v>
      </c>
      <c r="Z7873">
        <v>1960</v>
      </c>
      <c r="AA7873">
        <v>8</v>
      </c>
      <c r="AB7873">
        <v>6272</v>
      </c>
      <c r="AC7873">
        <f>Table1_1[[#This Row],[Price]]*Table1_1[[#This Row],[Quantity]]</f>
        <v>15680</v>
      </c>
    </row>
    <row r="7874" spans="1:29" x14ac:dyDescent="0.3">
      <c r="A7874" t="s">
        <v>28</v>
      </c>
      <c r="B7874" t="s">
        <v>29</v>
      </c>
      <c r="C7874" t="s">
        <v>30</v>
      </c>
      <c r="D7874" t="s">
        <v>380</v>
      </c>
      <c r="E7874" t="s">
        <v>32</v>
      </c>
      <c r="F7874" t="s">
        <v>113</v>
      </c>
      <c r="G7874">
        <v>38</v>
      </c>
      <c r="H7874">
        <v>435180</v>
      </c>
      <c r="I7874" t="s">
        <v>58</v>
      </c>
      <c r="J7874" s="3">
        <v>44035</v>
      </c>
      <c r="K7874">
        <v>800</v>
      </c>
      <c r="L7874" t="s">
        <v>31128</v>
      </c>
      <c r="M7874" t="s">
        <v>216</v>
      </c>
      <c r="N7874" t="s">
        <v>31129</v>
      </c>
      <c r="O7874" t="s">
        <v>31130</v>
      </c>
      <c r="P7874" t="s">
        <v>51</v>
      </c>
      <c r="Q7874">
        <v>19</v>
      </c>
      <c r="R7874" t="s">
        <v>40</v>
      </c>
      <c r="S7874" t="s">
        <v>79</v>
      </c>
      <c r="T7874">
        <v>43333</v>
      </c>
      <c r="U7874" s="1">
        <v>45595</v>
      </c>
      <c r="V7874" t="s">
        <v>155</v>
      </c>
      <c r="W7874">
        <v>778081</v>
      </c>
      <c r="X7874" t="s">
        <v>24058</v>
      </c>
      <c r="Y7874">
        <v>645</v>
      </c>
      <c r="Z7874">
        <v>596</v>
      </c>
      <c r="AA7874">
        <v>6</v>
      </c>
      <c r="AB7874">
        <v>1430.4</v>
      </c>
      <c r="AC7874">
        <f>Table1_1[[#This Row],[Price]]*Table1_1[[#This Row],[Quantity]]</f>
        <v>3576</v>
      </c>
    </row>
    <row r="7875" spans="1:29" x14ac:dyDescent="0.3">
      <c r="A7875" t="s">
        <v>28</v>
      </c>
      <c r="B7875" t="s">
        <v>29</v>
      </c>
      <c r="C7875" t="s">
        <v>193</v>
      </c>
      <c r="D7875" t="s">
        <v>267</v>
      </c>
      <c r="E7875" t="s">
        <v>32</v>
      </c>
      <c r="F7875" t="s">
        <v>113</v>
      </c>
      <c r="G7875">
        <v>61</v>
      </c>
      <c r="H7875">
        <v>430659</v>
      </c>
      <c r="I7875" t="s">
        <v>34</v>
      </c>
      <c r="J7875" s="3">
        <v>44565</v>
      </c>
      <c r="K7875">
        <v>950</v>
      </c>
      <c r="L7875" t="s">
        <v>31131</v>
      </c>
      <c r="M7875" t="s">
        <v>60</v>
      </c>
      <c r="N7875" t="s">
        <v>31132</v>
      </c>
      <c r="O7875" t="s">
        <v>31133</v>
      </c>
      <c r="P7875" t="s">
        <v>71</v>
      </c>
      <c r="Q7875">
        <v>3</v>
      </c>
      <c r="R7875" t="s">
        <v>88</v>
      </c>
      <c r="S7875" t="s">
        <v>41</v>
      </c>
      <c r="T7875">
        <v>24356</v>
      </c>
      <c r="U7875" s="1">
        <v>45391</v>
      </c>
      <c r="V7875" t="s">
        <v>80</v>
      </c>
      <c r="W7875">
        <v>690821</v>
      </c>
      <c r="X7875" t="s">
        <v>31134</v>
      </c>
      <c r="Y7875">
        <v>987</v>
      </c>
      <c r="Z7875">
        <v>825</v>
      </c>
      <c r="AA7875">
        <v>3</v>
      </c>
      <c r="AB7875">
        <v>990</v>
      </c>
      <c r="AC7875">
        <f>Table1_1[[#This Row],[Price]]*Table1_1[[#This Row],[Quantity]]</f>
        <v>2475</v>
      </c>
    </row>
    <row r="7876" spans="1:29" x14ac:dyDescent="0.3">
      <c r="A7876" t="s">
        <v>28</v>
      </c>
      <c r="B7876" t="s">
        <v>29</v>
      </c>
      <c r="C7876" t="s">
        <v>91</v>
      </c>
      <c r="D7876" t="s">
        <v>524</v>
      </c>
      <c r="E7876" t="s">
        <v>56</v>
      </c>
      <c r="F7876" t="s">
        <v>355</v>
      </c>
      <c r="G7876">
        <v>54</v>
      </c>
      <c r="H7876">
        <v>405963</v>
      </c>
      <c r="I7876" t="s">
        <v>58</v>
      </c>
      <c r="J7876" s="3">
        <v>44105</v>
      </c>
      <c r="K7876">
        <v>1000</v>
      </c>
      <c r="L7876" t="s">
        <v>31135</v>
      </c>
      <c r="M7876" t="s">
        <v>895</v>
      </c>
      <c r="N7876" t="s">
        <v>31136</v>
      </c>
      <c r="O7876" t="s">
        <v>31137</v>
      </c>
      <c r="P7876" t="s">
        <v>87</v>
      </c>
      <c r="Q7876">
        <v>11</v>
      </c>
      <c r="R7876" t="s">
        <v>88</v>
      </c>
      <c r="S7876" t="s">
        <v>41</v>
      </c>
      <c r="T7876">
        <v>91405</v>
      </c>
      <c r="U7876" s="1">
        <v>45561</v>
      </c>
      <c r="V7876" t="s">
        <v>180</v>
      </c>
      <c r="W7876">
        <v>481723</v>
      </c>
      <c r="X7876" t="s">
        <v>31138</v>
      </c>
      <c r="Y7876">
        <v>596</v>
      </c>
      <c r="Z7876">
        <v>2259</v>
      </c>
      <c r="AA7876">
        <v>2</v>
      </c>
      <c r="AB7876">
        <v>1807.2</v>
      </c>
      <c r="AC7876">
        <f>Table1_1[[#This Row],[Price]]*Table1_1[[#This Row],[Quantity]]</f>
        <v>4518</v>
      </c>
    </row>
    <row r="7877" spans="1:29" x14ac:dyDescent="0.3">
      <c r="A7877" t="s">
        <v>28</v>
      </c>
      <c r="B7877" t="s">
        <v>29</v>
      </c>
      <c r="C7877" t="s">
        <v>66</v>
      </c>
      <c r="D7877" t="s">
        <v>261</v>
      </c>
      <c r="E7877" t="s">
        <v>46</v>
      </c>
      <c r="F7877" t="s">
        <v>33</v>
      </c>
      <c r="G7877">
        <v>30</v>
      </c>
      <c r="H7877">
        <v>406164</v>
      </c>
      <c r="I7877" t="s">
        <v>34</v>
      </c>
      <c r="J7877" s="3">
        <v>45236</v>
      </c>
      <c r="K7877">
        <v>1000</v>
      </c>
      <c r="L7877" t="s">
        <v>31139</v>
      </c>
      <c r="M7877" t="s">
        <v>1048</v>
      </c>
      <c r="N7877" t="s">
        <v>31140</v>
      </c>
      <c r="O7877" t="s">
        <v>31141</v>
      </c>
      <c r="P7877" t="s">
        <v>39</v>
      </c>
      <c r="Q7877">
        <v>11</v>
      </c>
      <c r="R7877" t="s">
        <v>40</v>
      </c>
      <c r="S7877" t="s">
        <v>79</v>
      </c>
      <c r="T7877">
        <v>16340</v>
      </c>
      <c r="U7877" s="1">
        <v>45403</v>
      </c>
      <c r="V7877" t="s">
        <v>80</v>
      </c>
      <c r="W7877">
        <v>971148</v>
      </c>
      <c r="X7877" t="s">
        <v>31142</v>
      </c>
      <c r="Y7877">
        <v>379</v>
      </c>
      <c r="Z7877">
        <v>1100</v>
      </c>
      <c r="AA7877">
        <v>5</v>
      </c>
      <c r="AB7877">
        <v>2200</v>
      </c>
      <c r="AC7877">
        <f>Table1_1[[#This Row],[Price]]*Table1_1[[#This Row],[Quantity]]</f>
        <v>5500</v>
      </c>
    </row>
    <row r="7878" spans="1:29" x14ac:dyDescent="0.3">
      <c r="A7878" t="s">
        <v>28</v>
      </c>
      <c r="B7878" t="s">
        <v>29</v>
      </c>
      <c r="C7878" t="s">
        <v>54</v>
      </c>
      <c r="D7878" t="s">
        <v>349</v>
      </c>
      <c r="E7878" t="s">
        <v>56</v>
      </c>
      <c r="F7878" t="s">
        <v>99</v>
      </c>
      <c r="G7878">
        <v>59</v>
      </c>
      <c r="H7878">
        <v>411173</v>
      </c>
      <c r="I7878" t="s">
        <v>34</v>
      </c>
      <c r="J7878" s="3">
        <v>45547</v>
      </c>
      <c r="K7878">
        <v>1100</v>
      </c>
      <c r="L7878" t="s">
        <v>31143</v>
      </c>
      <c r="M7878" t="s">
        <v>1058</v>
      </c>
      <c r="N7878" t="s">
        <v>31144</v>
      </c>
      <c r="O7878" t="s">
        <v>31145</v>
      </c>
      <c r="P7878" t="s">
        <v>39</v>
      </c>
      <c r="Q7878">
        <v>13</v>
      </c>
      <c r="R7878" t="s">
        <v>40</v>
      </c>
      <c r="S7878" t="s">
        <v>63</v>
      </c>
      <c r="T7878">
        <v>94288</v>
      </c>
      <c r="U7878" s="1">
        <v>45449</v>
      </c>
      <c r="V7878" t="s">
        <v>52</v>
      </c>
      <c r="W7878">
        <v>670735</v>
      </c>
      <c r="X7878" t="s">
        <v>31146</v>
      </c>
      <c r="Y7878">
        <v>825</v>
      </c>
      <c r="Z7878">
        <v>691</v>
      </c>
      <c r="AA7878">
        <v>5</v>
      </c>
      <c r="AB7878">
        <v>1382</v>
      </c>
      <c r="AC7878">
        <f>Table1_1[[#This Row],[Price]]*Table1_1[[#This Row],[Quantity]]</f>
        <v>3455</v>
      </c>
    </row>
    <row r="7879" spans="1:29" x14ac:dyDescent="0.3">
      <c r="A7879" t="s">
        <v>28</v>
      </c>
      <c r="B7879" t="s">
        <v>29</v>
      </c>
      <c r="C7879" t="s">
        <v>44</v>
      </c>
      <c r="D7879" t="s">
        <v>338</v>
      </c>
      <c r="E7879" t="s">
        <v>46</v>
      </c>
      <c r="F7879" t="s">
        <v>33</v>
      </c>
      <c r="G7879">
        <v>8</v>
      </c>
      <c r="H7879">
        <v>422290</v>
      </c>
      <c r="I7879" t="s">
        <v>34</v>
      </c>
      <c r="J7879" s="3">
        <v>44778</v>
      </c>
      <c r="K7879">
        <v>1300</v>
      </c>
      <c r="L7879" t="s">
        <v>31147</v>
      </c>
      <c r="M7879" t="s">
        <v>1212</v>
      </c>
      <c r="N7879" t="s">
        <v>31148</v>
      </c>
      <c r="O7879">
        <v>-1983</v>
      </c>
      <c r="P7879" t="s">
        <v>51</v>
      </c>
      <c r="Q7879">
        <v>13</v>
      </c>
      <c r="R7879" t="s">
        <v>40</v>
      </c>
      <c r="S7879" t="s">
        <v>41</v>
      </c>
      <c r="T7879">
        <v>82650</v>
      </c>
      <c r="U7879" s="1">
        <v>45356</v>
      </c>
      <c r="V7879" t="s">
        <v>72</v>
      </c>
      <c r="W7879">
        <v>153975</v>
      </c>
      <c r="X7879" t="s">
        <v>31149</v>
      </c>
      <c r="Y7879">
        <v>287</v>
      </c>
      <c r="Z7879">
        <v>854</v>
      </c>
      <c r="AA7879">
        <v>6</v>
      </c>
      <c r="AB7879">
        <v>2049.6</v>
      </c>
      <c r="AC7879">
        <f>Table1_1[[#This Row],[Price]]*Table1_1[[#This Row],[Quantity]]</f>
        <v>5124</v>
      </c>
    </row>
    <row r="7880" spans="1:29" x14ac:dyDescent="0.3">
      <c r="A7880" t="s">
        <v>28</v>
      </c>
      <c r="B7880" t="s">
        <v>29</v>
      </c>
      <c r="C7880" t="s">
        <v>54</v>
      </c>
      <c r="D7880" t="s">
        <v>261</v>
      </c>
      <c r="E7880" t="s">
        <v>46</v>
      </c>
      <c r="F7880" t="s">
        <v>113</v>
      </c>
      <c r="G7880">
        <v>27</v>
      </c>
      <c r="H7880">
        <v>414864</v>
      </c>
      <c r="I7880" t="s">
        <v>34</v>
      </c>
      <c r="J7880" s="3">
        <v>44624</v>
      </c>
      <c r="K7880">
        <v>1000</v>
      </c>
      <c r="L7880" t="s">
        <v>31150</v>
      </c>
      <c r="M7880" t="s">
        <v>605</v>
      </c>
      <c r="N7880" t="s">
        <v>31151</v>
      </c>
      <c r="O7880" t="s">
        <v>31152</v>
      </c>
      <c r="P7880" t="s">
        <v>51</v>
      </c>
      <c r="Q7880">
        <v>4</v>
      </c>
      <c r="R7880" t="s">
        <v>40</v>
      </c>
      <c r="S7880" t="s">
        <v>63</v>
      </c>
      <c r="T7880">
        <v>11304</v>
      </c>
      <c r="U7880" s="1">
        <v>45560</v>
      </c>
      <c r="V7880" t="s">
        <v>180</v>
      </c>
      <c r="W7880">
        <v>773997</v>
      </c>
      <c r="X7880" t="s">
        <v>31153</v>
      </c>
      <c r="Y7880">
        <v>552</v>
      </c>
      <c r="Z7880">
        <v>815</v>
      </c>
      <c r="AA7880">
        <v>1</v>
      </c>
      <c r="AB7880">
        <v>326</v>
      </c>
      <c r="AC7880">
        <f>Table1_1[[#This Row],[Price]]*Table1_1[[#This Row],[Quantity]]</f>
        <v>815</v>
      </c>
    </row>
    <row r="7881" spans="1:29" x14ac:dyDescent="0.3">
      <c r="A7881" t="s">
        <v>28</v>
      </c>
      <c r="B7881" t="s">
        <v>29</v>
      </c>
      <c r="C7881" t="s">
        <v>91</v>
      </c>
      <c r="D7881" t="s">
        <v>616</v>
      </c>
      <c r="E7881" t="s">
        <v>32</v>
      </c>
      <c r="F7881" t="s">
        <v>113</v>
      </c>
      <c r="G7881">
        <v>85</v>
      </c>
      <c r="H7881">
        <v>431368</v>
      </c>
      <c r="I7881" t="s">
        <v>58</v>
      </c>
      <c r="J7881" s="3">
        <v>44450</v>
      </c>
      <c r="K7881">
        <v>1400</v>
      </c>
      <c r="L7881" t="s">
        <v>1571</v>
      </c>
      <c r="M7881" t="s">
        <v>1409</v>
      </c>
      <c r="N7881" t="s">
        <v>31154</v>
      </c>
      <c r="O7881" t="s">
        <v>31155</v>
      </c>
      <c r="P7881" t="s">
        <v>51</v>
      </c>
      <c r="Q7881">
        <v>5</v>
      </c>
      <c r="R7881" t="s">
        <v>88</v>
      </c>
      <c r="S7881" t="s">
        <v>41</v>
      </c>
      <c r="T7881">
        <v>51898</v>
      </c>
      <c r="U7881" s="1">
        <v>45543</v>
      </c>
      <c r="V7881" t="s">
        <v>180</v>
      </c>
      <c r="W7881">
        <v>338536</v>
      </c>
      <c r="X7881" t="s">
        <v>31156</v>
      </c>
      <c r="Y7881">
        <v>734</v>
      </c>
      <c r="Z7881">
        <v>1669</v>
      </c>
      <c r="AA7881">
        <v>1</v>
      </c>
      <c r="AB7881">
        <v>667.6</v>
      </c>
      <c r="AC7881">
        <f>Table1_1[[#This Row],[Price]]*Table1_1[[#This Row],[Quantity]]</f>
        <v>1669</v>
      </c>
    </row>
    <row r="7882" spans="1:29" x14ac:dyDescent="0.3">
      <c r="A7882" t="s">
        <v>28</v>
      </c>
      <c r="B7882" t="s">
        <v>29</v>
      </c>
      <c r="C7882" t="s">
        <v>30</v>
      </c>
      <c r="D7882" t="s">
        <v>98</v>
      </c>
      <c r="E7882" t="s">
        <v>46</v>
      </c>
      <c r="F7882" t="s">
        <v>135</v>
      </c>
      <c r="G7882">
        <v>62</v>
      </c>
      <c r="H7882">
        <v>421275</v>
      </c>
      <c r="I7882" t="s">
        <v>34</v>
      </c>
      <c r="J7882" s="3">
        <v>45079</v>
      </c>
      <c r="K7882">
        <v>1200</v>
      </c>
      <c r="L7882" t="s">
        <v>31157</v>
      </c>
      <c r="M7882" t="s">
        <v>137</v>
      </c>
      <c r="N7882" t="s">
        <v>31158</v>
      </c>
      <c r="O7882" t="s">
        <v>31159</v>
      </c>
      <c r="P7882" t="s">
        <v>39</v>
      </c>
      <c r="Q7882">
        <v>5</v>
      </c>
      <c r="R7882" t="s">
        <v>88</v>
      </c>
      <c r="S7882" t="s">
        <v>41</v>
      </c>
      <c r="T7882">
        <v>33952</v>
      </c>
      <c r="U7882" s="1">
        <v>45453</v>
      </c>
      <c r="V7882" t="s">
        <v>52</v>
      </c>
      <c r="W7882">
        <v>893023</v>
      </c>
      <c r="X7882" t="s">
        <v>23927</v>
      </c>
      <c r="Y7882">
        <v>276</v>
      </c>
      <c r="Z7882">
        <v>1343</v>
      </c>
      <c r="AA7882">
        <v>7</v>
      </c>
      <c r="AB7882">
        <v>3760.4</v>
      </c>
      <c r="AC7882">
        <f>Table1_1[[#This Row],[Price]]*Table1_1[[#This Row],[Quantity]]</f>
        <v>9401</v>
      </c>
    </row>
    <row r="7883" spans="1:29" x14ac:dyDescent="0.3">
      <c r="A7883" t="s">
        <v>28</v>
      </c>
      <c r="B7883" t="s">
        <v>29</v>
      </c>
      <c r="C7883" t="s">
        <v>91</v>
      </c>
      <c r="D7883" t="s">
        <v>291</v>
      </c>
      <c r="E7883" t="s">
        <v>46</v>
      </c>
      <c r="F7883" t="s">
        <v>83</v>
      </c>
      <c r="G7883">
        <v>50</v>
      </c>
      <c r="H7883">
        <v>418809</v>
      </c>
      <c r="I7883" t="s">
        <v>34</v>
      </c>
      <c r="J7883" s="3">
        <v>44074</v>
      </c>
      <c r="K7883">
        <v>800</v>
      </c>
      <c r="L7883" t="s">
        <v>3057</v>
      </c>
      <c r="M7883" t="s">
        <v>953</v>
      </c>
      <c r="N7883" t="s">
        <v>31160</v>
      </c>
      <c r="O7883" t="s">
        <v>31161</v>
      </c>
      <c r="P7883" t="s">
        <v>71</v>
      </c>
      <c r="Q7883">
        <v>10</v>
      </c>
      <c r="R7883" t="s">
        <v>40</v>
      </c>
      <c r="S7883" t="s">
        <v>79</v>
      </c>
      <c r="T7883">
        <v>54519</v>
      </c>
      <c r="U7883" s="1">
        <v>45531</v>
      </c>
      <c r="V7883" t="s">
        <v>64</v>
      </c>
      <c r="W7883">
        <v>527871</v>
      </c>
      <c r="X7883" t="s">
        <v>31162</v>
      </c>
      <c r="Y7883">
        <v>490</v>
      </c>
      <c r="Z7883">
        <v>1944</v>
      </c>
      <c r="AA7883">
        <v>3</v>
      </c>
      <c r="AB7883">
        <v>2332.8000000000002</v>
      </c>
      <c r="AC7883">
        <f>Table1_1[[#This Row],[Price]]*Table1_1[[#This Row],[Quantity]]</f>
        <v>5832</v>
      </c>
    </row>
    <row r="7884" spans="1:29" x14ac:dyDescent="0.3">
      <c r="A7884" t="s">
        <v>28</v>
      </c>
      <c r="B7884" t="s">
        <v>29</v>
      </c>
      <c r="C7884" t="s">
        <v>54</v>
      </c>
      <c r="D7884" t="s">
        <v>546</v>
      </c>
      <c r="E7884" t="s">
        <v>46</v>
      </c>
      <c r="F7884" t="s">
        <v>150</v>
      </c>
      <c r="G7884">
        <v>21</v>
      </c>
      <c r="H7884">
        <v>430460</v>
      </c>
      <c r="I7884" t="s">
        <v>58</v>
      </c>
      <c r="J7884" s="3">
        <v>43903</v>
      </c>
      <c r="K7884">
        <v>1400</v>
      </c>
      <c r="L7884" t="s">
        <v>31163</v>
      </c>
      <c r="M7884" t="s">
        <v>351</v>
      </c>
      <c r="N7884" t="s">
        <v>31164</v>
      </c>
      <c r="O7884" t="s">
        <v>31165</v>
      </c>
      <c r="P7884" t="s">
        <v>39</v>
      </c>
      <c r="Q7884">
        <v>15</v>
      </c>
      <c r="R7884" t="s">
        <v>88</v>
      </c>
      <c r="S7884" t="s">
        <v>118</v>
      </c>
      <c r="T7884">
        <v>63776</v>
      </c>
      <c r="U7884" s="1">
        <v>45536</v>
      </c>
      <c r="V7884" t="s">
        <v>180</v>
      </c>
      <c r="W7884">
        <v>794456</v>
      </c>
      <c r="X7884" t="s">
        <v>31166</v>
      </c>
      <c r="Y7884">
        <v>398</v>
      </c>
      <c r="Z7884">
        <v>1117</v>
      </c>
      <c r="AA7884">
        <v>6</v>
      </c>
      <c r="AB7884">
        <v>2680.8</v>
      </c>
      <c r="AC7884">
        <f>Table1_1[[#This Row],[Price]]*Table1_1[[#This Row],[Quantity]]</f>
        <v>6702</v>
      </c>
    </row>
    <row r="7885" spans="1:29" x14ac:dyDescent="0.3">
      <c r="A7885" t="s">
        <v>28</v>
      </c>
      <c r="B7885" t="s">
        <v>29</v>
      </c>
      <c r="C7885" t="s">
        <v>44</v>
      </c>
      <c r="D7885" t="s">
        <v>267</v>
      </c>
      <c r="E7885" t="s">
        <v>46</v>
      </c>
      <c r="F7885" t="s">
        <v>113</v>
      </c>
      <c r="G7885">
        <v>43</v>
      </c>
      <c r="H7885">
        <v>425986</v>
      </c>
      <c r="I7885" t="s">
        <v>34</v>
      </c>
      <c r="J7885" s="3">
        <v>45446</v>
      </c>
      <c r="K7885">
        <v>1100</v>
      </c>
      <c r="L7885" t="s">
        <v>6658</v>
      </c>
      <c r="M7885" t="s">
        <v>36</v>
      </c>
      <c r="N7885" t="s">
        <v>31167</v>
      </c>
      <c r="O7885" t="s">
        <v>31168</v>
      </c>
      <c r="P7885" t="s">
        <v>51</v>
      </c>
      <c r="Q7885">
        <v>19</v>
      </c>
      <c r="R7885" t="s">
        <v>40</v>
      </c>
      <c r="S7885" t="s">
        <v>63</v>
      </c>
      <c r="T7885">
        <v>74446</v>
      </c>
      <c r="U7885" s="1">
        <v>45502</v>
      </c>
      <c r="V7885" t="s">
        <v>126</v>
      </c>
      <c r="W7885">
        <v>283116</v>
      </c>
      <c r="X7885" t="s">
        <v>31169</v>
      </c>
      <c r="Y7885">
        <v>535</v>
      </c>
      <c r="Z7885">
        <v>2292</v>
      </c>
      <c r="AA7885">
        <v>4</v>
      </c>
      <c r="AB7885">
        <v>3667.2000000000003</v>
      </c>
      <c r="AC7885">
        <f>Table1_1[[#This Row],[Price]]*Table1_1[[#This Row],[Quantity]]</f>
        <v>9168</v>
      </c>
    </row>
    <row r="7886" spans="1:29" x14ac:dyDescent="0.3">
      <c r="A7886" t="s">
        <v>28</v>
      </c>
      <c r="B7886" t="s">
        <v>29</v>
      </c>
      <c r="C7886" t="s">
        <v>193</v>
      </c>
      <c r="D7886" t="s">
        <v>227</v>
      </c>
      <c r="E7886" t="s">
        <v>32</v>
      </c>
      <c r="F7886" t="s">
        <v>33</v>
      </c>
      <c r="G7886">
        <v>2</v>
      </c>
      <c r="H7886">
        <v>425303</v>
      </c>
      <c r="I7886" t="s">
        <v>58</v>
      </c>
      <c r="J7886" s="3">
        <v>43863</v>
      </c>
      <c r="K7886">
        <v>1400</v>
      </c>
      <c r="L7886" t="s">
        <v>31170</v>
      </c>
      <c r="M7886" t="s">
        <v>2054</v>
      </c>
      <c r="N7886" t="s">
        <v>31171</v>
      </c>
      <c r="O7886" t="s">
        <v>31172</v>
      </c>
      <c r="P7886" t="s">
        <v>71</v>
      </c>
      <c r="Q7886">
        <v>10</v>
      </c>
      <c r="R7886" t="s">
        <v>40</v>
      </c>
      <c r="S7886" t="s">
        <v>41</v>
      </c>
      <c r="T7886">
        <v>87800</v>
      </c>
      <c r="U7886" s="1">
        <v>45595</v>
      </c>
      <c r="V7886" t="s">
        <v>155</v>
      </c>
      <c r="W7886">
        <v>485491</v>
      </c>
      <c r="X7886" t="s">
        <v>31173</v>
      </c>
      <c r="Y7886">
        <v>844</v>
      </c>
      <c r="Z7886">
        <v>2938</v>
      </c>
      <c r="AA7886">
        <v>2</v>
      </c>
      <c r="AB7886">
        <v>2350.4</v>
      </c>
      <c r="AC7886">
        <f>Table1_1[[#This Row],[Price]]*Table1_1[[#This Row],[Quantity]]</f>
        <v>5876</v>
      </c>
    </row>
    <row r="7887" spans="1:29" x14ac:dyDescent="0.3">
      <c r="A7887" t="s">
        <v>28</v>
      </c>
      <c r="B7887" t="s">
        <v>29</v>
      </c>
      <c r="C7887" t="s">
        <v>148</v>
      </c>
      <c r="D7887" t="s">
        <v>170</v>
      </c>
      <c r="E7887" t="s">
        <v>46</v>
      </c>
      <c r="F7887" t="s">
        <v>33</v>
      </c>
      <c r="G7887">
        <v>69</v>
      </c>
      <c r="H7887">
        <v>410350</v>
      </c>
      <c r="I7887" t="s">
        <v>58</v>
      </c>
      <c r="J7887" s="3">
        <v>44312</v>
      </c>
      <c r="K7887">
        <v>1200</v>
      </c>
      <c r="L7887" t="s">
        <v>31174</v>
      </c>
      <c r="M7887" t="s">
        <v>200</v>
      </c>
      <c r="N7887" t="s">
        <v>31175</v>
      </c>
      <c r="O7887" t="s">
        <v>31176</v>
      </c>
      <c r="P7887" t="s">
        <v>71</v>
      </c>
      <c r="Q7887">
        <v>3</v>
      </c>
      <c r="R7887" t="s">
        <v>40</v>
      </c>
      <c r="S7887" t="s">
        <v>63</v>
      </c>
      <c r="T7887">
        <v>18574</v>
      </c>
      <c r="U7887" s="1">
        <v>45308</v>
      </c>
      <c r="V7887" t="s">
        <v>111</v>
      </c>
      <c r="W7887">
        <v>809925</v>
      </c>
      <c r="X7887" t="s">
        <v>31177</v>
      </c>
      <c r="Y7887">
        <v>230</v>
      </c>
      <c r="Z7887">
        <v>1903</v>
      </c>
      <c r="AA7887">
        <v>2</v>
      </c>
      <c r="AB7887">
        <v>1522.4</v>
      </c>
      <c r="AC7887">
        <f>Table1_1[[#This Row],[Price]]*Table1_1[[#This Row],[Quantity]]</f>
        <v>3806</v>
      </c>
    </row>
    <row r="7888" spans="1:29" x14ac:dyDescent="0.3">
      <c r="A7888" t="s">
        <v>28</v>
      </c>
      <c r="B7888" t="s">
        <v>29</v>
      </c>
      <c r="C7888" t="s">
        <v>54</v>
      </c>
      <c r="D7888" t="s">
        <v>74</v>
      </c>
      <c r="E7888" t="s">
        <v>56</v>
      </c>
      <c r="F7888" t="s">
        <v>47</v>
      </c>
      <c r="G7888">
        <v>8</v>
      </c>
      <c r="H7888">
        <v>405686</v>
      </c>
      <c r="I7888" t="s">
        <v>34</v>
      </c>
      <c r="J7888" s="3">
        <v>44770</v>
      </c>
      <c r="K7888">
        <v>1400</v>
      </c>
      <c r="L7888" t="s">
        <v>31178</v>
      </c>
      <c r="M7888" t="s">
        <v>919</v>
      </c>
      <c r="N7888" t="s">
        <v>31179</v>
      </c>
      <c r="O7888" t="s">
        <v>31180</v>
      </c>
      <c r="P7888" t="s">
        <v>51</v>
      </c>
      <c r="Q7888">
        <v>12</v>
      </c>
      <c r="R7888" t="s">
        <v>88</v>
      </c>
      <c r="S7888" t="s">
        <v>41</v>
      </c>
      <c r="T7888">
        <v>56589</v>
      </c>
      <c r="U7888" s="1">
        <v>45464</v>
      </c>
      <c r="V7888" t="s">
        <v>52</v>
      </c>
      <c r="W7888">
        <v>636458</v>
      </c>
      <c r="X7888" t="s">
        <v>31181</v>
      </c>
      <c r="Y7888">
        <v>391</v>
      </c>
      <c r="Z7888">
        <v>2956</v>
      </c>
      <c r="AA7888">
        <v>5</v>
      </c>
      <c r="AB7888">
        <v>5912</v>
      </c>
      <c r="AC7888">
        <f>Table1_1[[#This Row],[Price]]*Table1_1[[#This Row],[Quantity]]</f>
        <v>14780</v>
      </c>
    </row>
    <row r="7889" spans="1:29" x14ac:dyDescent="0.3">
      <c r="A7889" t="s">
        <v>28</v>
      </c>
      <c r="B7889" t="s">
        <v>29</v>
      </c>
      <c r="C7889" t="s">
        <v>193</v>
      </c>
      <c r="D7889" t="s">
        <v>92</v>
      </c>
      <c r="E7889" t="s">
        <v>46</v>
      </c>
      <c r="F7889" t="s">
        <v>57</v>
      </c>
      <c r="G7889">
        <v>43</v>
      </c>
      <c r="H7889">
        <v>424534</v>
      </c>
      <c r="I7889" t="s">
        <v>34</v>
      </c>
      <c r="J7889" s="3">
        <v>44324</v>
      </c>
      <c r="K7889">
        <v>1300</v>
      </c>
      <c r="L7889" t="s">
        <v>31182</v>
      </c>
      <c r="M7889" t="s">
        <v>177</v>
      </c>
      <c r="N7889" t="s">
        <v>31183</v>
      </c>
      <c r="O7889" t="s">
        <v>31184</v>
      </c>
      <c r="P7889" t="s">
        <v>39</v>
      </c>
      <c r="Q7889">
        <v>19</v>
      </c>
      <c r="R7889" t="s">
        <v>88</v>
      </c>
      <c r="S7889" t="s">
        <v>118</v>
      </c>
      <c r="T7889">
        <v>40956</v>
      </c>
      <c r="U7889" s="1">
        <v>45304</v>
      </c>
      <c r="V7889" t="s">
        <v>111</v>
      </c>
      <c r="W7889">
        <v>963130</v>
      </c>
      <c r="X7889" t="s">
        <v>31185</v>
      </c>
      <c r="Y7889">
        <v>882</v>
      </c>
      <c r="Z7889">
        <v>1210</v>
      </c>
      <c r="AA7889">
        <v>8</v>
      </c>
      <c r="AB7889">
        <v>3872</v>
      </c>
      <c r="AC7889">
        <f>Table1_1[[#This Row],[Price]]*Table1_1[[#This Row],[Quantity]]</f>
        <v>9680</v>
      </c>
    </row>
    <row r="7890" spans="1:29" x14ac:dyDescent="0.3">
      <c r="A7890" t="s">
        <v>28</v>
      </c>
      <c r="B7890" t="s">
        <v>29</v>
      </c>
      <c r="C7890" t="s">
        <v>66</v>
      </c>
      <c r="D7890" t="s">
        <v>220</v>
      </c>
      <c r="E7890" t="s">
        <v>56</v>
      </c>
      <c r="F7890" t="s">
        <v>106</v>
      </c>
      <c r="G7890">
        <v>5</v>
      </c>
      <c r="H7890">
        <v>406209</v>
      </c>
      <c r="I7890" t="s">
        <v>58</v>
      </c>
      <c r="J7890" s="3">
        <v>45135</v>
      </c>
      <c r="K7890">
        <v>1100</v>
      </c>
      <c r="L7890" t="s">
        <v>31186</v>
      </c>
      <c r="M7890" t="s">
        <v>189</v>
      </c>
      <c r="N7890" t="s">
        <v>31187</v>
      </c>
      <c r="O7890" t="s">
        <v>31188</v>
      </c>
      <c r="P7890" t="s">
        <v>39</v>
      </c>
      <c r="Q7890">
        <v>10</v>
      </c>
      <c r="R7890" t="s">
        <v>88</v>
      </c>
      <c r="S7890" t="s">
        <v>63</v>
      </c>
      <c r="T7890">
        <v>90854</v>
      </c>
      <c r="U7890" s="1">
        <v>45613</v>
      </c>
      <c r="V7890" t="s">
        <v>42</v>
      </c>
      <c r="W7890">
        <v>819533</v>
      </c>
      <c r="X7890" t="s">
        <v>31189</v>
      </c>
      <c r="Y7890">
        <v>803</v>
      </c>
      <c r="Z7890">
        <v>2310</v>
      </c>
      <c r="AA7890">
        <v>7</v>
      </c>
      <c r="AB7890">
        <v>6468</v>
      </c>
      <c r="AC7890">
        <f>Table1_1[[#This Row],[Price]]*Table1_1[[#This Row],[Quantity]]</f>
        <v>16170</v>
      </c>
    </row>
    <row r="7891" spans="1:29" x14ac:dyDescent="0.3">
      <c r="A7891" t="s">
        <v>28</v>
      </c>
      <c r="B7891" t="s">
        <v>29</v>
      </c>
      <c r="C7891" t="s">
        <v>54</v>
      </c>
      <c r="D7891" t="s">
        <v>149</v>
      </c>
      <c r="E7891" t="s">
        <v>46</v>
      </c>
      <c r="F7891" t="s">
        <v>175</v>
      </c>
      <c r="G7891">
        <v>82</v>
      </c>
      <c r="H7891">
        <v>429075</v>
      </c>
      <c r="I7891" t="s">
        <v>58</v>
      </c>
      <c r="J7891" s="3">
        <v>44993</v>
      </c>
      <c r="K7891">
        <v>950</v>
      </c>
      <c r="L7891" t="s">
        <v>3089</v>
      </c>
      <c r="M7891" t="s">
        <v>869</v>
      </c>
      <c r="N7891" t="s">
        <v>31190</v>
      </c>
      <c r="O7891" t="s">
        <v>31191</v>
      </c>
      <c r="P7891" t="s">
        <v>71</v>
      </c>
      <c r="Q7891">
        <v>12</v>
      </c>
      <c r="R7891" t="s">
        <v>88</v>
      </c>
      <c r="S7891" t="s">
        <v>41</v>
      </c>
      <c r="T7891">
        <v>50154</v>
      </c>
      <c r="U7891" s="1">
        <v>45414</v>
      </c>
      <c r="V7891" t="s">
        <v>140</v>
      </c>
      <c r="W7891">
        <v>158047</v>
      </c>
      <c r="X7891" t="s">
        <v>31192</v>
      </c>
      <c r="Y7891">
        <v>901</v>
      </c>
      <c r="Z7891">
        <v>1340</v>
      </c>
      <c r="AA7891">
        <v>7</v>
      </c>
      <c r="AB7891">
        <v>3752</v>
      </c>
      <c r="AC7891">
        <f>Table1_1[[#This Row],[Price]]*Table1_1[[#This Row],[Quantity]]</f>
        <v>9380</v>
      </c>
    </row>
    <row r="7892" spans="1:29" x14ac:dyDescent="0.3">
      <c r="A7892" t="s">
        <v>28</v>
      </c>
      <c r="B7892" t="s">
        <v>29</v>
      </c>
      <c r="C7892" t="s">
        <v>91</v>
      </c>
      <c r="D7892" t="s">
        <v>291</v>
      </c>
      <c r="E7892" t="s">
        <v>46</v>
      </c>
      <c r="F7892" t="s">
        <v>355</v>
      </c>
      <c r="G7892">
        <v>12</v>
      </c>
      <c r="H7892">
        <v>402636</v>
      </c>
      <c r="I7892" t="s">
        <v>58</v>
      </c>
      <c r="J7892" s="3">
        <v>44969</v>
      </c>
      <c r="K7892">
        <v>1000</v>
      </c>
      <c r="L7892" t="s">
        <v>31193</v>
      </c>
      <c r="M7892" t="s">
        <v>1291</v>
      </c>
      <c r="N7892" t="s">
        <v>31194</v>
      </c>
      <c r="O7892" t="s">
        <v>31195</v>
      </c>
      <c r="P7892" t="s">
        <v>87</v>
      </c>
      <c r="Q7892">
        <v>12</v>
      </c>
      <c r="R7892" t="s">
        <v>88</v>
      </c>
      <c r="S7892" t="s">
        <v>41</v>
      </c>
      <c r="T7892">
        <v>65868</v>
      </c>
      <c r="U7892" s="1">
        <v>45440</v>
      </c>
      <c r="V7892" t="s">
        <v>140</v>
      </c>
      <c r="W7892">
        <v>193390</v>
      </c>
      <c r="X7892" t="s">
        <v>31196</v>
      </c>
      <c r="Y7892">
        <v>810</v>
      </c>
      <c r="Z7892">
        <v>1626</v>
      </c>
      <c r="AA7892">
        <v>4</v>
      </c>
      <c r="AB7892">
        <v>2601.6000000000004</v>
      </c>
      <c r="AC7892">
        <f>Table1_1[[#This Row],[Price]]*Table1_1[[#This Row],[Quantity]]</f>
        <v>6504</v>
      </c>
    </row>
    <row r="7893" spans="1:29" x14ac:dyDescent="0.3">
      <c r="A7893" t="s">
        <v>28</v>
      </c>
      <c r="B7893" t="s">
        <v>29</v>
      </c>
      <c r="C7893" t="s">
        <v>148</v>
      </c>
      <c r="D7893" t="s">
        <v>411</v>
      </c>
      <c r="E7893" t="s">
        <v>56</v>
      </c>
      <c r="F7893" t="s">
        <v>33</v>
      </c>
      <c r="G7893">
        <v>83</v>
      </c>
      <c r="H7893">
        <v>431699</v>
      </c>
      <c r="I7893" t="s">
        <v>34</v>
      </c>
      <c r="J7893" s="3">
        <v>43946</v>
      </c>
      <c r="K7893">
        <v>800</v>
      </c>
      <c r="L7893" t="s">
        <v>31198</v>
      </c>
      <c r="M7893" t="s">
        <v>129</v>
      </c>
      <c r="N7893" t="s">
        <v>31199</v>
      </c>
      <c r="O7893" t="s">
        <v>31200</v>
      </c>
      <c r="P7893" t="s">
        <v>39</v>
      </c>
      <c r="Q7893">
        <v>6</v>
      </c>
      <c r="R7893" t="s">
        <v>88</v>
      </c>
      <c r="S7893" t="s">
        <v>79</v>
      </c>
      <c r="T7893">
        <v>24791</v>
      </c>
      <c r="U7893" s="1">
        <v>45376</v>
      </c>
      <c r="V7893" t="s">
        <v>72</v>
      </c>
      <c r="W7893">
        <v>465109</v>
      </c>
      <c r="X7893" t="s">
        <v>31201</v>
      </c>
      <c r="Y7893">
        <v>393</v>
      </c>
      <c r="Z7893">
        <v>2653</v>
      </c>
      <c r="AA7893">
        <v>6</v>
      </c>
      <c r="AB7893">
        <v>6367.2000000000007</v>
      </c>
      <c r="AC7893">
        <f>Table1_1[[#This Row],[Price]]*Table1_1[[#This Row],[Quantity]]</f>
        <v>15918</v>
      </c>
    </row>
    <row r="7894" spans="1:29" x14ac:dyDescent="0.3">
      <c r="A7894" t="s">
        <v>28</v>
      </c>
      <c r="B7894" t="s">
        <v>29</v>
      </c>
      <c r="C7894" t="s">
        <v>54</v>
      </c>
      <c r="D7894" t="s">
        <v>248</v>
      </c>
      <c r="E7894" t="s">
        <v>32</v>
      </c>
      <c r="F7894" t="s">
        <v>150</v>
      </c>
      <c r="G7894">
        <v>39</v>
      </c>
      <c r="H7894">
        <v>403376</v>
      </c>
      <c r="I7894" t="s">
        <v>34</v>
      </c>
      <c r="J7894" s="3">
        <v>44811</v>
      </c>
      <c r="K7894">
        <v>1000</v>
      </c>
      <c r="L7894" t="s">
        <v>31203</v>
      </c>
      <c r="M7894" t="s">
        <v>308</v>
      </c>
      <c r="N7894" t="s">
        <v>31204</v>
      </c>
      <c r="O7894" t="s">
        <v>31205</v>
      </c>
      <c r="P7894" t="s">
        <v>39</v>
      </c>
      <c r="Q7894">
        <v>17</v>
      </c>
      <c r="R7894" t="s">
        <v>40</v>
      </c>
      <c r="S7894" t="s">
        <v>118</v>
      </c>
      <c r="T7894">
        <v>75845</v>
      </c>
      <c r="U7894" s="1">
        <v>45610</v>
      </c>
      <c r="V7894" t="s">
        <v>42</v>
      </c>
      <c r="W7894">
        <v>356017</v>
      </c>
      <c r="X7894" t="s">
        <v>31206</v>
      </c>
      <c r="Y7894">
        <v>746</v>
      </c>
      <c r="Z7894">
        <v>1357</v>
      </c>
      <c r="AA7894">
        <v>6</v>
      </c>
      <c r="AB7894">
        <v>3256.8</v>
      </c>
      <c r="AC7894">
        <f>Table1_1[[#This Row],[Price]]*Table1_1[[#This Row],[Quantity]]</f>
        <v>8142</v>
      </c>
    </row>
    <row r="7895" spans="1:29" x14ac:dyDescent="0.3">
      <c r="A7895" t="s">
        <v>28</v>
      </c>
      <c r="B7895" t="s">
        <v>29</v>
      </c>
      <c r="C7895" t="s">
        <v>157</v>
      </c>
      <c r="D7895" t="s">
        <v>98</v>
      </c>
      <c r="E7895" t="s">
        <v>32</v>
      </c>
      <c r="F7895" t="s">
        <v>83</v>
      </c>
      <c r="G7895">
        <v>96</v>
      </c>
      <c r="H7895">
        <v>415258</v>
      </c>
      <c r="I7895" t="s">
        <v>58</v>
      </c>
      <c r="J7895" s="3">
        <v>43944</v>
      </c>
      <c r="K7895">
        <v>1400</v>
      </c>
      <c r="L7895" t="s">
        <v>31207</v>
      </c>
      <c r="M7895" t="s">
        <v>361</v>
      </c>
      <c r="N7895" t="s">
        <v>31208</v>
      </c>
      <c r="O7895" t="s">
        <v>31209</v>
      </c>
      <c r="P7895" t="s">
        <v>51</v>
      </c>
      <c r="Q7895">
        <v>14</v>
      </c>
      <c r="R7895" t="s">
        <v>40</v>
      </c>
      <c r="S7895" t="s">
        <v>79</v>
      </c>
      <c r="T7895">
        <v>33083</v>
      </c>
      <c r="U7895" s="1">
        <v>45297</v>
      </c>
      <c r="V7895" t="s">
        <v>111</v>
      </c>
      <c r="W7895">
        <v>801703</v>
      </c>
      <c r="X7895" t="s">
        <v>31210</v>
      </c>
      <c r="Y7895">
        <v>242</v>
      </c>
      <c r="Z7895">
        <v>2169</v>
      </c>
      <c r="AA7895">
        <v>6</v>
      </c>
      <c r="AB7895">
        <v>5205.6000000000004</v>
      </c>
      <c r="AC7895">
        <f>Table1_1[[#This Row],[Price]]*Table1_1[[#This Row],[Quantity]]</f>
        <v>13014</v>
      </c>
    </row>
    <row r="7896" spans="1:29" x14ac:dyDescent="0.3">
      <c r="A7896" t="s">
        <v>28</v>
      </c>
      <c r="B7896" t="s">
        <v>29</v>
      </c>
      <c r="C7896" t="s">
        <v>54</v>
      </c>
      <c r="D7896" t="s">
        <v>220</v>
      </c>
      <c r="E7896" t="s">
        <v>46</v>
      </c>
      <c r="F7896" t="s">
        <v>113</v>
      </c>
      <c r="G7896">
        <v>32</v>
      </c>
      <c r="H7896">
        <v>431437</v>
      </c>
      <c r="I7896" t="s">
        <v>34</v>
      </c>
      <c r="J7896" s="3">
        <v>45406</v>
      </c>
      <c r="K7896">
        <v>1200</v>
      </c>
      <c r="L7896" t="s">
        <v>31211</v>
      </c>
      <c r="M7896" t="s">
        <v>895</v>
      </c>
      <c r="N7896" t="s">
        <v>31212</v>
      </c>
      <c r="O7896" t="s">
        <v>31213</v>
      </c>
      <c r="P7896" t="s">
        <v>39</v>
      </c>
      <c r="Q7896">
        <v>18</v>
      </c>
      <c r="R7896" t="s">
        <v>40</v>
      </c>
      <c r="S7896" t="s">
        <v>79</v>
      </c>
      <c r="T7896">
        <v>39056</v>
      </c>
      <c r="U7896" s="1">
        <v>45562</v>
      </c>
      <c r="V7896" t="s">
        <v>180</v>
      </c>
      <c r="W7896">
        <v>591993</v>
      </c>
      <c r="X7896" t="s">
        <v>31214</v>
      </c>
      <c r="Y7896">
        <v>262</v>
      </c>
      <c r="Z7896">
        <v>2838</v>
      </c>
      <c r="AA7896">
        <v>1</v>
      </c>
      <c r="AB7896">
        <v>1135.2</v>
      </c>
      <c r="AC7896">
        <f>Table1_1[[#This Row],[Price]]*Table1_1[[#This Row],[Quantity]]</f>
        <v>2838</v>
      </c>
    </row>
    <row r="7897" spans="1:29" x14ac:dyDescent="0.3">
      <c r="A7897" t="s">
        <v>28</v>
      </c>
      <c r="B7897" t="s">
        <v>29</v>
      </c>
      <c r="C7897" t="s">
        <v>54</v>
      </c>
      <c r="D7897" t="s">
        <v>560</v>
      </c>
      <c r="E7897" t="s">
        <v>46</v>
      </c>
      <c r="F7897" t="s">
        <v>83</v>
      </c>
      <c r="G7897">
        <v>52</v>
      </c>
      <c r="H7897">
        <v>424643</v>
      </c>
      <c r="I7897" t="s">
        <v>34</v>
      </c>
      <c r="J7897" s="3">
        <v>45325</v>
      </c>
      <c r="K7897">
        <v>950</v>
      </c>
      <c r="L7897" t="s">
        <v>7842</v>
      </c>
      <c r="M7897" t="s">
        <v>736</v>
      </c>
      <c r="N7897" t="s">
        <v>31215</v>
      </c>
      <c r="O7897" t="s">
        <v>31216</v>
      </c>
      <c r="P7897" t="s">
        <v>71</v>
      </c>
      <c r="Q7897">
        <v>4</v>
      </c>
      <c r="R7897" t="s">
        <v>40</v>
      </c>
      <c r="S7897" t="s">
        <v>41</v>
      </c>
      <c r="T7897">
        <v>85486</v>
      </c>
      <c r="U7897" s="1">
        <v>45367</v>
      </c>
      <c r="V7897" t="s">
        <v>72</v>
      </c>
      <c r="W7897">
        <v>822244</v>
      </c>
      <c r="X7897" t="s">
        <v>31217</v>
      </c>
      <c r="Y7897">
        <v>537</v>
      </c>
      <c r="Z7897">
        <v>1814</v>
      </c>
      <c r="AA7897">
        <v>2</v>
      </c>
      <c r="AB7897">
        <v>1451.2</v>
      </c>
      <c r="AC7897">
        <f>Table1_1[[#This Row],[Price]]*Table1_1[[#This Row],[Quantity]]</f>
        <v>3628</v>
      </c>
    </row>
    <row r="7898" spans="1:29" x14ac:dyDescent="0.3">
      <c r="A7898" t="s">
        <v>28</v>
      </c>
      <c r="B7898" t="s">
        <v>29</v>
      </c>
      <c r="C7898" t="s">
        <v>148</v>
      </c>
      <c r="D7898" t="s">
        <v>546</v>
      </c>
      <c r="E7898" t="s">
        <v>46</v>
      </c>
      <c r="F7898" t="s">
        <v>175</v>
      </c>
      <c r="G7898">
        <v>81</v>
      </c>
      <c r="H7898">
        <v>412057</v>
      </c>
      <c r="I7898" t="s">
        <v>34</v>
      </c>
      <c r="J7898" s="3">
        <v>44297</v>
      </c>
      <c r="K7898">
        <v>800</v>
      </c>
      <c r="L7898" t="s">
        <v>31218</v>
      </c>
      <c r="M7898" t="s">
        <v>423</v>
      </c>
      <c r="N7898" t="s">
        <v>31219</v>
      </c>
      <c r="O7898" t="s">
        <v>31220</v>
      </c>
      <c r="P7898" t="s">
        <v>87</v>
      </c>
      <c r="Q7898">
        <v>20</v>
      </c>
      <c r="R7898" t="s">
        <v>40</v>
      </c>
      <c r="S7898" t="s">
        <v>79</v>
      </c>
      <c r="T7898">
        <v>78200</v>
      </c>
      <c r="U7898" s="1">
        <v>45628</v>
      </c>
      <c r="V7898" t="s">
        <v>259</v>
      </c>
      <c r="W7898">
        <v>268376</v>
      </c>
      <c r="X7898" t="s">
        <v>14271</v>
      </c>
      <c r="Y7898">
        <v>457</v>
      </c>
      <c r="Z7898">
        <v>1961</v>
      </c>
      <c r="AA7898">
        <v>1</v>
      </c>
      <c r="AB7898">
        <v>784.40000000000009</v>
      </c>
      <c r="AC7898">
        <f>Table1_1[[#This Row],[Price]]*Table1_1[[#This Row],[Quantity]]</f>
        <v>1961</v>
      </c>
    </row>
    <row r="7899" spans="1:29" x14ac:dyDescent="0.3">
      <c r="A7899" t="s">
        <v>28</v>
      </c>
      <c r="B7899" t="s">
        <v>29</v>
      </c>
      <c r="C7899" t="s">
        <v>193</v>
      </c>
      <c r="D7899" t="s">
        <v>149</v>
      </c>
      <c r="E7899" t="s">
        <v>56</v>
      </c>
      <c r="F7899" t="s">
        <v>106</v>
      </c>
      <c r="G7899">
        <v>58</v>
      </c>
      <c r="H7899">
        <v>405203</v>
      </c>
      <c r="I7899" t="s">
        <v>58</v>
      </c>
      <c r="J7899" s="3">
        <v>44729</v>
      </c>
      <c r="K7899">
        <v>1400</v>
      </c>
      <c r="L7899" t="s">
        <v>31222</v>
      </c>
      <c r="M7899" t="s">
        <v>108</v>
      </c>
      <c r="N7899" t="s">
        <v>31223</v>
      </c>
      <c r="O7899" t="s">
        <v>31224</v>
      </c>
      <c r="P7899" t="s">
        <v>39</v>
      </c>
      <c r="Q7899">
        <v>8</v>
      </c>
      <c r="R7899" t="s">
        <v>40</v>
      </c>
      <c r="S7899" t="s">
        <v>63</v>
      </c>
      <c r="T7899">
        <v>19883</v>
      </c>
      <c r="U7899" s="1">
        <v>45502</v>
      </c>
      <c r="V7899" t="s">
        <v>126</v>
      </c>
      <c r="W7899">
        <v>766283</v>
      </c>
      <c r="X7899" t="s">
        <v>31225</v>
      </c>
      <c r="Y7899">
        <v>608</v>
      </c>
      <c r="Z7899">
        <v>1017</v>
      </c>
      <c r="AA7899">
        <v>8</v>
      </c>
      <c r="AB7899">
        <v>3254.4</v>
      </c>
      <c r="AC7899">
        <f>Table1_1[[#This Row],[Price]]*Table1_1[[#This Row],[Quantity]]</f>
        <v>8136</v>
      </c>
    </row>
    <row r="7900" spans="1:29" x14ac:dyDescent="0.3">
      <c r="A7900" t="s">
        <v>28</v>
      </c>
      <c r="B7900" t="s">
        <v>29</v>
      </c>
      <c r="C7900" t="s">
        <v>44</v>
      </c>
      <c r="D7900" t="s">
        <v>170</v>
      </c>
      <c r="E7900" t="s">
        <v>32</v>
      </c>
      <c r="F7900" t="s">
        <v>355</v>
      </c>
      <c r="G7900">
        <v>20</v>
      </c>
      <c r="H7900">
        <v>429823</v>
      </c>
      <c r="I7900" t="s">
        <v>34</v>
      </c>
      <c r="J7900" s="3">
        <v>44965</v>
      </c>
      <c r="K7900">
        <v>950</v>
      </c>
      <c r="L7900" t="s">
        <v>31226</v>
      </c>
      <c r="M7900" t="s">
        <v>282</v>
      </c>
      <c r="N7900" t="s">
        <v>31227</v>
      </c>
      <c r="O7900" t="s">
        <v>31228</v>
      </c>
      <c r="P7900" t="s">
        <v>87</v>
      </c>
      <c r="Q7900">
        <v>14</v>
      </c>
      <c r="R7900" t="s">
        <v>40</v>
      </c>
      <c r="S7900" t="s">
        <v>79</v>
      </c>
      <c r="T7900">
        <v>91451</v>
      </c>
      <c r="U7900" s="1">
        <v>45390</v>
      </c>
      <c r="V7900" t="s">
        <v>80</v>
      </c>
      <c r="W7900">
        <v>541226</v>
      </c>
      <c r="X7900" t="s">
        <v>31229</v>
      </c>
      <c r="Y7900">
        <v>583</v>
      </c>
      <c r="Z7900">
        <v>2773</v>
      </c>
      <c r="AA7900">
        <v>5</v>
      </c>
      <c r="AB7900">
        <v>5546</v>
      </c>
      <c r="AC7900">
        <f>Table1_1[[#This Row],[Price]]*Table1_1[[#This Row],[Quantity]]</f>
        <v>13865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1F6C7-771E-4E84-B840-70244490C68C}">
  <dimension ref="B3:J46"/>
  <sheetViews>
    <sheetView workbookViewId="0"/>
  </sheetViews>
  <sheetFormatPr defaultRowHeight="14.4" x14ac:dyDescent="0.3"/>
  <cols>
    <col min="2" max="2" width="12.44140625" bestFit="1" customWidth="1"/>
    <col min="3" max="3" width="11.5546875" bestFit="1" customWidth="1"/>
    <col min="4" max="4" width="16.5546875" bestFit="1" customWidth="1"/>
    <col min="5" max="6" width="12.44140625" bestFit="1" customWidth="1"/>
    <col min="7" max="7" width="16.5546875" bestFit="1" customWidth="1"/>
    <col min="8" max="8" width="12.44140625" bestFit="1" customWidth="1"/>
    <col min="9" max="9" width="22.21875" bestFit="1" customWidth="1"/>
    <col min="10" max="10" width="10.33203125" bestFit="1" customWidth="1"/>
    <col min="11" max="11" width="12.44140625" bestFit="1" customWidth="1"/>
    <col min="12" max="12" width="22.21875" bestFit="1" customWidth="1"/>
    <col min="13" max="340" width="10.33203125" bestFit="1" customWidth="1"/>
    <col min="341" max="341" width="10.5546875" bestFit="1" customWidth="1"/>
    <col min="342" max="677" width="16.5546875" bestFit="1" customWidth="1"/>
    <col min="678" max="678" width="16.109375" bestFit="1" customWidth="1"/>
    <col min="679" max="679" width="21.109375" bestFit="1" customWidth="1"/>
  </cols>
  <sheetData>
    <row r="3" spans="3:10" x14ac:dyDescent="0.3">
      <c r="D3" s="18"/>
      <c r="E3" s="14" t="s">
        <v>31237</v>
      </c>
      <c r="F3" s="14"/>
      <c r="G3" s="14"/>
      <c r="H3" s="14"/>
      <c r="I3" s="14"/>
      <c r="J3" s="16"/>
    </row>
    <row r="4" spans="3:10" x14ac:dyDescent="0.3">
      <c r="D4" s="19"/>
      <c r="J4" s="17"/>
    </row>
    <row r="5" spans="3:10" x14ac:dyDescent="0.3">
      <c r="D5" s="19"/>
      <c r="J5" s="17"/>
    </row>
    <row r="6" spans="3:10" x14ac:dyDescent="0.3">
      <c r="D6" s="19"/>
      <c r="E6" s="11" t="s">
        <v>31233</v>
      </c>
      <c r="H6" s="11" t="s">
        <v>31231</v>
      </c>
      <c r="J6" s="17"/>
    </row>
    <row r="7" spans="3:10" x14ac:dyDescent="0.3">
      <c r="C7" s="5"/>
      <c r="D7" s="19"/>
      <c r="E7" s="11">
        <v>7559</v>
      </c>
      <c r="F7" s="6">
        <f>GETPIVOTDATA("[Measures].[Distinct Count of Order ID]",$E$6)</f>
        <v>7559</v>
      </c>
      <c r="H7" s="13">
        <v>62612833</v>
      </c>
      <c r="I7" s="5">
        <f>GETPIVOTDATA("[Measures].[Sum of Sales]",$H$6)</f>
        <v>62612833</v>
      </c>
      <c r="J7" s="17"/>
    </row>
    <row r="8" spans="3:10" x14ac:dyDescent="0.3">
      <c r="D8" s="19"/>
      <c r="J8" s="17"/>
    </row>
    <row r="9" spans="3:10" x14ac:dyDescent="0.3">
      <c r="D9" s="19"/>
      <c r="J9" s="17"/>
    </row>
    <row r="10" spans="3:10" x14ac:dyDescent="0.3">
      <c r="D10" s="19"/>
      <c r="E10" s="11" t="s">
        <v>31234</v>
      </c>
      <c r="H10" s="11" t="s">
        <v>31232</v>
      </c>
      <c r="J10" s="17"/>
    </row>
    <row r="11" spans="3:10" x14ac:dyDescent="0.3">
      <c r="C11" s="5"/>
      <c r="D11" s="19"/>
      <c r="E11" s="11">
        <v>796</v>
      </c>
      <c r="F11">
        <f>GETPIVOTDATA("[Measures].[Distinct Count of Product ID]",$E$10)</f>
        <v>796</v>
      </c>
      <c r="H11" s="12">
        <v>25045133.199999947</v>
      </c>
      <c r="I11" s="5">
        <f>GETPIVOTDATA("[Measures].[Sum of Sales Profit]",$H$10)</f>
        <v>25045133.199999947</v>
      </c>
      <c r="J11" s="17"/>
    </row>
    <row r="12" spans="3:10" x14ac:dyDescent="0.3">
      <c r="D12" s="19"/>
      <c r="J12" s="17"/>
    </row>
    <row r="13" spans="3:10" x14ac:dyDescent="0.3">
      <c r="D13" s="9"/>
      <c r="E13" s="15"/>
      <c r="F13" s="15"/>
      <c r="G13" s="15"/>
      <c r="H13" s="15"/>
      <c r="I13" s="15"/>
      <c r="J13" s="10"/>
    </row>
    <row r="17" spans="2:9" x14ac:dyDescent="0.3">
      <c r="B17" s="4" t="s">
        <v>31235</v>
      </c>
      <c r="C17" t="s">
        <v>31231</v>
      </c>
      <c r="E17" s="4" t="s">
        <v>31235</v>
      </c>
      <c r="F17" t="s">
        <v>31231</v>
      </c>
      <c r="H17" s="4" t="s">
        <v>31235</v>
      </c>
      <c r="I17" t="s">
        <v>31233</v>
      </c>
    </row>
    <row r="18" spans="2:9" x14ac:dyDescent="0.3">
      <c r="B18" s="7" t="s">
        <v>30</v>
      </c>
      <c r="C18" s="6">
        <v>7586869</v>
      </c>
      <c r="E18" s="7" t="s">
        <v>46</v>
      </c>
      <c r="F18" s="6">
        <v>21104267</v>
      </c>
      <c r="H18" s="7" t="s">
        <v>46</v>
      </c>
      <c r="I18" s="6">
        <v>2629</v>
      </c>
    </row>
    <row r="19" spans="2:9" x14ac:dyDescent="0.3">
      <c r="B19" s="7" t="s">
        <v>44</v>
      </c>
      <c r="C19" s="6">
        <v>7626302</v>
      </c>
      <c r="E19" s="7" t="s">
        <v>56</v>
      </c>
      <c r="F19" s="6">
        <v>20526392</v>
      </c>
      <c r="H19" s="7" t="s">
        <v>56</v>
      </c>
      <c r="I19" s="6">
        <v>2614</v>
      </c>
    </row>
    <row r="20" spans="2:9" x14ac:dyDescent="0.3">
      <c r="B20" s="7" t="s">
        <v>148</v>
      </c>
      <c r="C20" s="6">
        <v>7714058</v>
      </c>
      <c r="E20" s="7" t="s">
        <v>32</v>
      </c>
      <c r="F20" s="6">
        <v>20982174</v>
      </c>
      <c r="H20" s="7" t="s">
        <v>32</v>
      </c>
      <c r="I20" s="6">
        <v>2547</v>
      </c>
    </row>
    <row r="21" spans="2:9" x14ac:dyDescent="0.3">
      <c r="B21" s="7" t="s">
        <v>91</v>
      </c>
      <c r="C21" s="6">
        <v>7724214</v>
      </c>
      <c r="E21" s="7" t="s">
        <v>31236</v>
      </c>
      <c r="F21" s="6">
        <v>62612833</v>
      </c>
      <c r="H21" s="7" t="s">
        <v>31236</v>
      </c>
      <c r="I21" s="6">
        <v>7559</v>
      </c>
    </row>
    <row r="22" spans="2:9" x14ac:dyDescent="0.3">
      <c r="B22" s="7" t="s">
        <v>54</v>
      </c>
      <c r="C22" s="6">
        <v>7907535</v>
      </c>
    </row>
    <row r="23" spans="2:9" x14ac:dyDescent="0.3">
      <c r="B23" s="7" t="s">
        <v>157</v>
      </c>
      <c r="C23" s="6">
        <v>7969779</v>
      </c>
    </row>
    <row r="24" spans="2:9" x14ac:dyDescent="0.3">
      <c r="B24" s="7" t="s">
        <v>193</v>
      </c>
      <c r="C24" s="6">
        <v>7978289</v>
      </c>
    </row>
    <row r="25" spans="2:9" x14ac:dyDescent="0.3">
      <c r="B25" s="7" t="s">
        <v>66</v>
      </c>
      <c r="C25" s="6">
        <v>8105787</v>
      </c>
    </row>
    <row r="26" spans="2:9" x14ac:dyDescent="0.3">
      <c r="B26" s="7" t="s">
        <v>31236</v>
      </c>
      <c r="C26" s="6">
        <v>62612833</v>
      </c>
    </row>
    <row r="33" spans="2:7" x14ac:dyDescent="0.3">
      <c r="B33" s="4" t="s">
        <v>31235</v>
      </c>
      <c r="C33" t="s">
        <v>31231</v>
      </c>
      <c r="D33" t="s">
        <v>31232</v>
      </c>
      <c r="F33" s="4" t="s">
        <v>31235</v>
      </c>
      <c r="G33" t="s">
        <v>31232</v>
      </c>
    </row>
    <row r="34" spans="2:7" x14ac:dyDescent="0.3">
      <c r="B34" s="7" t="s">
        <v>111</v>
      </c>
      <c r="C34" s="6">
        <v>5761931</v>
      </c>
      <c r="D34" s="8">
        <v>2304772.3999999994</v>
      </c>
      <c r="F34" s="7" t="s">
        <v>83</v>
      </c>
      <c r="G34" s="8">
        <v>2304795.5999999996</v>
      </c>
    </row>
    <row r="35" spans="2:7" x14ac:dyDescent="0.3">
      <c r="B35" s="7" t="s">
        <v>119</v>
      </c>
      <c r="C35" s="6">
        <v>5444087</v>
      </c>
      <c r="D35" s="8">
        <v>2177634.8000000017</v>
      </c>
      <c r="F35" s="7" t="s">
        <v>150</v>
      </c>
      <c r="G35" s="8">
        <v>2315042.7999999984</v>
      </c>
    </row>
    <row r="36" spans="2:7" x14ac:dyDescent="0.3">
      <c r="B36" s="7" t="s">
        <v>72</v>
      </c>
      <c r="C36" s="6">
        <v>5652839</v>
      </c>
      <c r="D36" s="8">
        <v>2261135.5999999992</v>
      </c>
      <c r="F36" s="7" t="s">
        <v>135</v>
      </c>
      <c r="G36" s="8">
        <v>2316501.2000000007</v>
      </c>
    </row>
    <row r="37" spans="2:7" x14ac:dyDescent="0.3">
      <c r="B37" s="7" t="s">
        <v>80</v>
      </c>
      <c r="C37" s="6">
        <v>5661436</v>
      </c>
      <c r="D37" s="8">
        <v>2264574.4</v>
      </c>
      <c r="F37" s="7" t="s">
        <v>47</v>
      </c>
      <c r="G37" s="8">
        <v>2320703.2000000007</v>
      </c>
    </row>
    <row r="38" spans="2:7" x14ac:dyDescent="0.3">
      <c r="B38" s="7" t="s">
        <v>140</v>
      </c>
      <c r="C38" s="6">
        <v>5612938</v>
      </c>
      <c r="D38" s="8">
        <v>2245175.1999999988</v>
      </c>
      <c r="F38" s="7" t="s">
        <v>33</v>
      </c>
      <c r="G38" s="8">
        <v>2373512.3999999976</v>
      </c>
    </row>
    <row r="39" spans="2:7" x14ac:dyDescent="0.3">
      <c r="B39" s="7" t="s">
        <v>52</v>
      </c>
      <c r="C39" s="6">
        <v>5425085</v>
      </c>
      <c r="D39" s="8">
        <v>2170034.0000000005</v>
      </c>
      <c r="F39" s="7" t="s">
        <v>31236</v>
      </c>
      <c r="G39" s="8">
        <v>11630555.199999999</v>
      </c>
    </row>
    <row r="40" spans="2:7" x14ac:dyDescent="0.3">
      <c r="B40" s="7" t="s">
        <v>126</v>
      </c>
      <c r="C40" s="6">
        <v>5530078</v>
      </c>
      <c r="D40" s="8">
        <v>2212031.1999999993</v>
      </c>
    </row>
    <row r="41" spans="2:7" x14ac:dyDescent="0.3">
      <c r="B41" s="7" t="s">
        <v>64</v>
      </c>
      <c r="C41" s="6">
        <v>5796433</v>
      </c>
      <c r="D41" s="8">
        <v>2318573.1999999993</v>
      </c>
    </row>
    <row r="42" spans="2:7" x14ac:dyDescent="0.3">
      <c r="B42" s="7" t="s">
        <v>180</v>
      </c>
      <c r="C42" s="6">
        <v>5431190</v>
      </c>
      <c r="D42" s="8">
        <v>2172476.0000000005</v>
      </c>
    </row>
    <row r="43" spans="2:7" x14ac:dyDescent="0.3">
      <c r="B43" s="7" t="s">
        <v>155</v>
      </c>
      <c r="C43" s="6">
        <v>5930474</v>
      </c>
      <c r="D43" s="8">
        <v>2372189.5999999973</v>
      </c>
    </row>
    <row r="44" spans="2:7" x14ac:dyDescent="0.3">
      <c r="B44" s="7" t="s">
        <v>42</v>
      </c>
      <c r="C44" s="6">
        <v>5782246</v>
      </c>
      <c r="D44" s="8">
        <v>2312898.4000000008</v>
      </c>
    </row>
    <row r="45" spans="2:7" x14ac:dyDescent="0.3">
      <c r="B45" s="7" t="s">
        <v>259</v>
      </c>
      <c r="C45" s="6">
        <v>584096</v>
      </c>
      <c r="D45" s="8">
        <v>233638.40000000002</v>
      </c>
    </row>
    <row r="46" spans="2:7" x14ac:dyDescent="0.3">
      <c r="B46" s="7" t="s">
        <v>31236</v>
      </c>
      <c r="C46" s="6">
        <v>62612833</v>
      </c>
      <c r="D46" s="8">
        <v>25045133.199999947</v>
      </c>
    </row>
  </sheetData>
  <mergeCells count="4">
    <mergeCell ref="E3:I3"/>
    <mergeCell ref="E13:I13"/>
    <mergeCell ref="J3:J12"/>
    <mergeCell ref="D3:D1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BD11B-2312-400B-9F94-60BF9009A0C2}">
  <dimension ref="A1"/>
  <sheetViews>
    <sheetView showGridLines="0" tabSelected="1" zoomScale="80" zoomScaleNormal="80" workbookViewId="0">
      <selection activeCell="AC2" sqref="AC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
</file>

<file path=customXml/item2.xml>��
</file>

<file path=customXml/item3.xml>��
</file>

<file path=customXml/item4.xml>��
</file>

<file path=customXml/item5.xml>��
</file>

<file path=customXml/item6.xml>��
</file>

<file path=customXml/itemProps1.xml><?xml version="1.0" encoding="utf-8"?>
<ds:datastoreItem xmlns:ds="http://schemas.openxmlformats.org/officeDocument/2006/customXml" ds:itemID="{237F8F0C-D07F-4A24-AB69-375E2D32E7DC}">
  <ds:schemaRefs/>
</ds:datastoreItem>
</file>

<file path=customXml/itemProps2.xml><?xml version="1.0" encoding="utf-8"?>
<ds:datastoreItem xmlns:ds="http://schemas.openxmlformats.org/officeDocument/2006/customXml" ds:itemID="{BD7501C7-34C9-482B-9CFB-080E9E4F87EF}">
  <ds:schemaRefs/>
</ds:datastoreItem>
</file>

<file path=customXml/itemProps3.xml><?xml version="1.0" encoding="utf-8"?>
<ds:datastoreItem xmlns:ds="http://schemas.openxmlformats.org/officeDocument/2006/customXml" ds:itemID="{2EF694CC-9AE1-448D-8063-052A42346F2D}">
  <ds:schemaRefs/>
</ds:datastoreItem>
</file>

<file path=customXml/itemProps4.xml><?xml version="1.0" encoding="utf-8"?>
<ds:datastoreItem xmlns:ds="http://schemas.openxmlformats.org/officeDocument/2006/customXml" ds:itemID="{A98C4591-0585-4A6B-8AC9-94F541C900F6}">
  <ds:schemaRefs/>
</ds:datastoreItem>
</file>

<file path=customXml/itemProps5.xml><?xml version="1.0" encoding="utf-8"?>
<ds:datastoreItem xmlns:ds="http://schemas.openxmlformats.org/officeDocument/2006/customXml" ds:itemID="{78D6466D-4B11-4880-BC7E-E117E39DCFD6}">
  <ds:schemaRefs/>
</ds:datastoreItem>
</file>

<file path=customXml/itemProps6.xml><?xml version="1.0" encoding="utf-8"?>
<ds:datastoreItem xmlns:ds="http://schemas.openxmlformats.org/officeDocument/2006/customXml" ds:itemID="{AFA4B160-1839-49AD-B0E7-4FE1D313C7F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Zudio_sales_data</vt:lpstr>
      <vt:lpstr>Table1</vt:lpstr>
      <vt:lpstr>PivotTables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Jill Prajapati</cp:lastModifiedBy>
  <dcterms:created xsi:type="dcterms:W3CDTF">2026-08-26T06:41:03Z</dcterms:created>
  <dcterms:modified xsi:type="dcterms:W3CDTF">2026-08-30T07:39:16Z</dcterms:modified>
</cp:coreProperties>
</file>